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roject\bs-mid\env\common\"/>
    </mc:Choice>
  </mc:AlternateContent>
  <xr:revisionPtr revIDLastSave="0" documentId="13_ncr:1_{FE2F4A23-FF79-486C-A801-C677B753289F}" xr6:coauthVersionLast="47" xr6:coauthVersionMax="47" xr10:uidLastSave="{00000000-0000-0000-0000-000000000000}"/>
  <bookViews>
    <workbookView xWindow="28680" yWindow="-3405" windowWidth="38640" windowHeight="21120" tabRatio="686" xr2:uid="{21260163-54CE-4FF0-BB1F-9E208AE70427}"/>
  </bookViews>
  <sheets>
    <sheet name="Sheet1" sheetId="52" r:id="rId1"/>
    <sheet name="原始数据" sheetId="1" r:id="rId2"/>
    <sheet name="平衡电位" sheetId="2" r:id="rId3"/>
    <sheet name="腐蚀电位" sheetId="3" r:id="rId4"/>
    <sheet name="腐蚀电位 (2)" sheetId="22" r:id="rId5"/>
    <sheet name="电流密度" sheetId="4" r:id="rId6"/>
    <sheet name="电流密度 (2)" sheetId="24" r:id="rId7"/>
    <sheet name="M1完全溶解的层数" sheetId="5" r:id="rId8"/>
    <sheet name="M1完全溶解的层数 (2)" sheetId="26" r:id="rId9"/>
    <sheet name="溶解电流密度" sheetId="16" r:id="rId10"/>
    <sheet name="溶解电流密度 (2)" sheetId="31" r:id="rId11"/>
    <sheet name="Gd离子浓度" sheetId="27" r:id="rId12"/>
    <sheet name="Mg2+离子浓度" sheetId="17" r:id="rId13"/>
    <sheet name="Nd离子浓度" sheetId="28" r:id="rId14"/>
    <sheet name="In离子浓度 " sheetId="32" r:id="rId15"/>
    <sheet name="OH-离子浓度 " sheetId="30" r:id="rId16"/>
    <sheet name="图-界面离子浓度-沉积图" sheetId="21" r:id="rId17"/>
    <sheet name="沉积线" sheetId="33" r:id="rId18"/>
    <sheet name="过饱和度" sheetId="37" r:id="rId19"/>
    <sheet name="图-过饱和度" sheetId="38" r:id="rId20"/>
    <sheet name="形核速率" sheetId="35" r:id="rId21"/>
    <sheet name="图-形核速率" sheetId="40" r:id="rId22"/>
    <sheet name="图-形核速率2" sheetId="49" r:id="rId23"/>
    <sheet name="晶体生长速度" sheetId="36" r:id="rId24"/>
    <sheet name="图-晶体生长速度" sheetId="41" r:id="rId25"/>
    <sheet name="晶体生长速度 (2)" sheetId="51" r:id="rId26"/>
    <sheet name="图-生长速度2" sheetId="50" r:id="rId27"/>
    <sheet name="覆盖面积与厚度" sheetId="39" r:id="rId28"/>
    <sheet name="图-覆盖率与厚度" sheetId="43" r:id="rId29"/>
    <sheet name="腐蚀速率" sheetId="42" r:id="rId30"/>
    <sheet name="图-腐蚀速率" sheetId="44" r:id="rId31"/>
    <sheet name="形核速率 (2)" sheetId="47" r:id="rId32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27" i="5" l="1"/>
  <c r="E11" i="16"/>
  <c r="D11" i="16"/>
  <c r="C11" i="16"/>
  <c r="E23" i="5"/>
  <c r="C5" i="16"/>
  <c r="C23" i="5"/>
  <c r="C21" i="5"/>
  <c r="C15" i="5"/>
  <c r="C14" i="5"/>
  <c r="C13" i="5"/>
  <c r="C12" i="5"/>
  <c r="C11" i="5"/>
  <c r="C10" i="5"/>
  <c r="C9" i="5"/>
  <c r="H5" i="5"/>
  <c r="E10" i="4"/>
  <c r="C11" i="4"/>
  <c r="C10" i="4"/>
  <c r="C19" i="3"/>
  <c r="G15" i="3"/>
  <c r="C15" i="3"/>
  <c r="C9" i="3"/>
  <c r="C8" i="2"/>
  <c r="N6" i="42" l="1"/>
  <c r="M8" i="42" l="1"/>
  <c r="F3" i="43"/>
  <c r="M3" i="43"/>
  <c r="X7" i="39"/>
  <c r="X8" i="39"/>
  <c r="X6" i="39"/>
  <c r="J4" i="50"/>
  <c r="K4" i="50"/>
  <c r="L4" i="50"/>
  <c r="M4" i="50"/>
  <c r="J5" i="50"/>
  <c r="L5" i="50"/>
  <c r="M5" i="50"/>
  <c r="J6" i="50"/>
  <c r="M6" i="50"/>
  <c r="J7" i="50"/>
  <c r="M7" i="50"/>
  <c r="M8" i="50"/>
  <c r="M9" i="50"/>
  <c r="M10" i="50"/>
  <c r="M11" i="50"/>
  <c r="M3" i="50"/>
  <c r="L3" i="50"/>
  <c r="K3" i="50"/>
  <c r="J3" i="50"/>
  <c r="G1" i="50"/>
  <c r="H1" i="50"/>
  <c r="L5" i="51"/>
  <c r="I5" i="51"/>
  <c r="F5" i="51"/>
  <c r="C5" i="51"/>
  <c r="B17" i="30"/>
  <c r="B18" i="30"/>
  <c r="B19" i="30"/>
  <c r="B20" i="30"/>
  <c r="B21" i="30"/>
  <c r="B22" i="30"/>
  <c r="B23" i="30"/>
  <c r="B25" i="30"/>
  <c r="B26" i="30"/>
  <c r="B27" i="30"/>
  <c r="B28" i="30"/>
  <c r="B29" i="30"/>
  <c r="B30" i="30"/>
  <c r="B31" i="30"/>
  <c r="B32" i="30"/>
  <c r="B33" i="30"/>
  <c r="B34" i="30"/>
  <c r="B35" i="30"/>
  <c r="B36" i="30"/>
  <c r="B37" i="30"/>
  <c r="B38" i="30"/>
  <c r="B39" i="30"/>
  <c r="B40" i="30"/>
  <c r="B41" i="30"/>
  <c r="B42" i="30"/>
  <c r="B43" i="30"/>
  <c r="B44" i="30"/>
  <c r="B45" i="30"/>
  <c r="B16" i="30"/>
  <c r="B17" i="32"/>
  <c r="B18" i="32"/>
  <c r="B19" i="32"/>
  <c r="B20" i="32"/>
  <c r="B21" i="32"/>
  <c r="B22" i="32"/>
  <c r="B23" i="32"/>
  <c r="B25" i="32"/>
  <c r="B26" i="32"/>
  <c r="B27" i="32"/>
  <c r="B28" i="32"/>
  <c r="B29" i="32"/>
  <c r="B30" i="32"/>
  <c r="B31" i="32"/>
  <c r="B32" i="32"/>
  <c r="B33" i="32"/>
  <c r="B34" i="32"/>
  <c r="B35" i="32"/>
  <c r="B36" i="32"/>
  <c r="B37" i="32"/>
  <c r="B38" i="32"/>
  <c r="B39" i="32"/>
  <c r="B40" i="32"/>
  <c r="B41" i="32"/>
  <c r="B42" i="32"/>
  <c r="B43" i="32"/>
  <c r="B44" i="32"/>
  <c r="B45" i="32"/>
  <c r="B16" i="32"/>
  <c r="B17" i="28"/>
  <c r="B18" i="28"/>
  <c r="B19" i="28"/>
  <c r="B20" i="28"/>
  <c r="B21" i="28"/>
  <c r="B22" i="28"/>
  <c r="B23" i="28"/>
  <c r="B25" i="28"/>
  <c r="B26" i="28"/>
  <c r="B27" i="28"/>
  <c r="B28" i="28"/>
  <c r="B29" i="28"/>
  <c r="B30" i="28"/>
  <c r="B31" i="28"/>
  <c r="B32" i="28"/>
  <c r="B33" i="28"/>
  <c r="B34" i="28"/>
  <c r="B35" i="28"/>
  <c r="B36" i="28"/>
  <c r="B37" i="28"/>
  <c r="B38" i="28"/>
  <c r="B39" i="28"/>
  <c r="B40" i="28"/>
  <c r="B41" i="28"/>
  <c r="B42" i="28"/>
  <c r="B43" i="28"/>
  <c r="B44" i="28"/>
  <c r="B45" i="28"/>
  <c r="B16" i="28"/>
  <c r="B17" i="27"/>
  <c r="B18" i="27"/>
  <c r="B19" i="27"/>
  <c r="B20" i="27"/>
  <c r="B21" i="27"/>
  <c r="B22" i="27"/>
  <c r="B23" i="27"/>
  <c r="B25" i="27"/>
  <c r="B26" i="27"/>
  <c r="B27" i="27"/>
  <c r="B28" i="27"/>
  <c r="B29" i="27"/>
  <c r="B30" i="27"/>
  <c r="B31" i="27"/>
  <c r="B32" i="27"/>
  <c r="B33" i="27"/>
  <c r="B34" i="27"/>
  <c r="B35" i="27"/>
  <c r="B36" i="27"/>
  <c r="B37" i="27"/>
  <c r="B38" i="27"/>
  <c r="B39" i="27"/>
  <c r="B40" i="27"/>
  <c r="B41" i="27"/>
  <c r="B42" i="27"/>
  <c r="B43" i="27"/>
  <c r="B44" i="27"/>
  <c r="B45" i="27"/>
  <c r="B16" i="27"/>
  <c r="E8" i="49" l="1"/>
  <c r="F8" i="49"/>
  <c r="G8" i="49"/>
  <c r="H8" i="49"/>
  <c r="G9" i="49"/>
  <c r="H9" i="49"/>
  <c r="H7" i="49"/>
  <c r="G7" i="49"/>
  <c r="F7" i="49"/>
  <c r="E7" i="49"/>
  <c r="D7" i="49"/>
  <c r="C7" i="49"/>
  <c r="I6" i="49"/>
  <c r="H6" i="49"/>
  <c r="G6" i="49"/>
  <c r="F6" i="49"/>
  <c r="E6" i="49"/>
  <c r="D6" i="49"/>
  <c r="C6" i="49"/>
  <c r="D2" i="21"/>
  <c r="D3" i="21"/>
  <c r="B46" i="17"/>
  <c r="J182" i="43"/>
  <c r="J183" i="43" s="1"/>
  <c r="J184" i="43" s="1"/>
  <c r="J185" i="43" s="1"/>
  <c r="J186" i="43" s="1"/>
  <c r="J187" i="43" s="1"/>
  <c r="J188" i="43" s="1"/>
  <c r="J189" i="43" s="1"/>
  <c r="J190" i="43" s="1"/>
  <c r="J191" i="43" s="1"/>
  <c r="J192" i="43" s="1"/>
  <c r="J193" i="43" s="1"/>
  <c r="J194" i="43" s="1"/>
  <c r="J195" i="43" s="1"/>
  <c r="J196" i="43" s="1"/>
  <c r="J197" i="43" s="1"/>
  <c r="J198" i="43" s="1"/>
  <c r="J199" i="43" s="1"/>
  <c r="J200" i="43" s="1"/>
  <c r="J201" i="43" s="1"/>
  <c r="J202" i="43" s="1"/>
  <c r="J203" i="43" s="1"/>
  <c r="J204" i="43" s="1"/>
  <c r="J205" i="43" s="1"/>
  <c r="G3" i="44"/>
  <c r="M9" i="42"/>
  <c r="M10" i="42"/>
  <c r="M11" i="42"/>
  <c r="M12" i="42"/>
  <c r="M13" i="42"/>
  <c r="M14" i="42"/>
  <c r="M15" i="42"/>
  <c r="M16" i="42"/>
  <c r="M17" i="42"/>
  <c r="M18" i="42"/>
  <c r="M19" i="42"/>
  <c r="M20" i="42"/>
  <c r="M21" i="42"/>
  <c r="M22" i="42"/>
  <c r="M23" i="42"/>
  <c r="M24" i="42"/>
  <c r="M25" i="42"/>
  <c r="M26" i="42"/>
  <c r="M27" i="42"/>
  <c r="M28" i="42"/>
  <c r="M29" i="42"/>
  <c r="M30" i="42"/>
  <c r="M31" i="42"/>
  <c r="M32" i="42"/>
  <c r="M33" i="42"/>
  <c r="M34" i="42"/>
  <c r="M35" i="42"/>
  <c r="M36" i="42"/>
  <c r="M37" i="42"/>
  <c r="M38" i="42"/>
  <c r="M39" i="42"/>
  <c r="M40" i="42"/>
  <c r="M41" i="42"/>
  <c r="M42" i="42"/>
  <c r="M43" i="42"/>
  <c r="M44" i="42"/>
  <c r="M45" i="42"/>
  <c r="M46" i="42"/>
  <c r="M47" i="42"/>
  <c r="M48" i="42"/>
  <c r="M49" i="42"/>
  <c r="M50" i="42"/>
  <c r="M51" i="42"/>
  <c r="M52" i="42"/>
  <c r="M53" i="42"/>
  <c r="M54" i="42"/>
  <c r="M55" i="42"/>
  <c r="M56" i="42"/>
  <c r="M57" i="42"/>
  <c r="M58" i="42"/>
  <c r="M59" i="42"/>
  <c r="M60" i="42"/>
  <c r="M61" i="42"/>
  <c r="M62" i="42"/>
  <c r="M63" i="42"/>
  <c r="M64" i="42"/>
  <c r="M65" i="42"/>
  <c r="M66" i="42"/>
  <c r="M67" i="42"/>
  <c r="M68" i="42"/>
  <c r="M69" i="42"/>
  <c r="M70" i="42"/>
  <c r="M71" i="42"/>
  <c r="M72" i="42"/>
  <c r="M73" i="42"/>
  <c r="M74" i="42"/>
  <c r="M75" i="42"/>
  <c r="M76" i="42"/>
  <c r="M77" i="42"/>
  <c r="M78" i="42"/>
  <c r="M79" i="42"/>
  <c r="M80" i="42"/>
  <c r="M81" i="42"/>
  <c r="M82" i="42"/>
  <c r="M83" i="42"/>
  <c r="M84" i="42"/>
  <c r="M85" i="42"/>
  <c r="M86" i="42"/>
  <c r="M87" i="42"/>
  <c r="M88" i="42"/>
  <c r="M89" i="42"/>
  <c r="M90" i="42"/>
  <c r="M91" i="42"/>
  <c r="M92" i="42"/>
  <c r="M93" i="42"/>
  <c r="M94" i="42"/>
  <c r="M95" i="42"/>
  <c r="M96" i="42"/>
  <c r="M97" i="42"/>
  <c r="M98" i="42"/>
  <c r="M99" i="42"/>
  <c r="M100" i="42"/>
  <c r="M101" i="42"/>
  <c r="M102" i="42"/>
  <c r="M103" i="42"/>
  <c r="M104" i="42"/>
  <c r="M105" i="42"/>
  <c r="M106" i="42"/>
  <c r="M107" i="42"/>
  <c r="M108" i="42"/>
  <c r="M109" i="42"/>
  <c r="M110" i="42"/>
  <c r="M111" i="42"/>
  <c r="M112" i="42"/>
  <c r="M113" i="42"/>
  <c r="M114" i="42"/>
  <c r="M115" i="42"/>
  <c r="M116" i="42"/>
  <c r="M117" i="42"/>
  <c r="M118" i="42"/>
  <c r="M119" i="42"/>
  <c r="M120" i="42"/>
  <c r="M121" i="42"/>
  <c r="M122" i="42"/>
  <c r="M123" i="42"/>
  <c r="M124" i="42"/>
  <c r="M125" i="42"/>
  <c r="M126" i="42"/>
  <c r="M127" i="42"/>
  <c r="M128" i="42"/>
  <c r="M129" i="42"/>
  <c r="M130" i="42"/>
  <c r="M131" i="42"/>
  <c r="M132" i="42"/>
  <c r="M133" i="42"/>
  <c r="M134" i="42"/>
  <c r="M135" i="42"/>
  <c r="M136" i="42"/>
  <c r="M137" i="42"/>
  <c r="M138" i="42"/>
  <c r="M139" i="42"/>
  <c r="M140" i="42"/>
  <c r="M141" i="42"/>
  <c r="M142" i="42"/>
  <c r="M143" i="42"/>
  <c r="M144" i="42"/>
  <c r="M145" i="42"/>
  <c r="M146" i="42"/>
  <c r="M147" i="42"/>
  <c r="M148" i="42"/>
  <c r="M149" i="42"/>
  <c r="M150" i="42"/>
  <c r="M151" i="42"/>
  <c r="M152" i="42"/>
  <c r="M153" i="42"/>
  <c r="M154" i="42"/>
  <c r="M155" i="42"/>
  <c r="M156" i="42"/>
  <c r="M157" i="42"/>
  <c r="M158" i="42"/>
  <c r="M159" i="42"/>
  <c r="M160" i="42"/>
  <c r="M161" i="42"/>
  <c r="M162" i="42"/>
  <c r="M163" i="42"/>
  <c r="M164" i="42"/>
  <c r="M165" i="42"/>
  <c r="M166" i="42"/>
  <c r="M167" i="42"/>
  <c r="M168" i="42"/>
  <c r="M169" i="42"/>
  <c r="M170" i="42"/>
  <c r="M171" i="42"/>
  <c r="M172" i="42"/>
  <c r="M173" i="42"/>
  <c r="M174" i="42"/>
  <c r="M175" i="42"/>
  <c r="M176" i="42"/>
  <c r="M177" i="42"/>
  <c r="M178" i="42"/>
  <c r="M179" i="42"/>
  <c r="M180" i="42"/>
  <c r="M181" i="42"/>
  <c r="M182" i="42"/>
  <c r="M183" i="42"/>
  <c r="M184" i="42"/>
  <c r="M185" i="42"/>
  <c r="M186" i="42"/>
  <c r="M187" i="42"/>
  <c r="M188" i="42"/>
  <c r="M189" i="42"/>
  <c r="M190" i="42"/>
  <c r="M191" i="42"/>
  <c r="M192" i="42"/>
  <c r="M193" i="42"/>
  <c r="M194" i="42"/>
  <c r="M195" i="42"/>
  <c r="M196" i="42"/>
  <c r="M197" i="42"/>
  <c r="M198" i="42"/>
  <c r="M199" i="42"/>
  <c r="M200" i="42"/>
  <c r="M201" i="42"/>
  <c r="M202" i="42"/>
  <c r="M203" i="42"/>
  <c r="M204" i="42"/>
  <c r="M205" i="42"/>
  <c r="M206" i="42"/>
  <c r="M207" i="42"/>
  <c r="M208" i="42"/>
  <c r="M209" i="42"/>
  <c r="M210" i="42"/>
  <c r="M211" i="42"/>
  <c r="M212" i="42"/>
  <c r="M213" i="42"/>
  <c r="M214" i="42"/>
  <c r="M215" i="42"/>
  <c r="M216" i="42"/>
  <c r="M217" i="42"/>
  <c r="M218" i="42"/>
  <c r="M219" i="42"/>
  <c r="M220" i="42"/>
  <c r="M221" i="42"/>
  <c r="M222" i="42"/>
  <c r="M223" i="42"/>
  <c r="M224" i="42"/>
  <c r="M225" i="42"/>
  <c r="M226" i="42"/>
  <c r="M227" i="42"/>
  <c r="M228" i="42"/>
  <c r="M229" i="42"/>
  <c r="M230" i="42"/>
  <c r="M231" i="42"/>
  <c r="M232" i="42"/>
  <c r="M233" i="42"/>
  <c r="M234" i="42"/>
  <c r="M235" i="42"/>
  <c r="M236" i="42"/>
  <c r="M237" i="42"/>
  <c r="M238" i="42"/>
  <c r="M239" i="42"/>
  <c r="M240" i="42"/>
  <c r="M241" i="42"/>
  <c r="M242" i="42"/>
  <c r="M243" i="42"/>
  <c r="M244" i="42"/>
  <c r="M245" i="42"/>
  <c r="M246" i="42"/>
  <c r="M247" i="42"/>
  <c r="M248" i="42"/>
  <c r="M249" i="42"/>
  <c r="M250" i="42"/>
  <c r="M251" i="42"/>
  <c r="M252" i="42"/>
  <c r="M253" i="42"/>
  <c r="M254" i="42"/>
  <c r="M255" i="42"/>
  <c r="M256" i="42"/>
  <c r="M257" i="42"/>
  <c r="M258" i="42"/>
  <c r="M259" i="42"/>
  <c r="M260" i="42"/>
  <c r="M261" i="42"/>
  <c r="M262" i="42"/>
  <c r="M263" i="42"/>
  <c r="M264" i="42"/>
  <c r="M265" i="42"/>
  <c r="M266" i="42"/>
  <c r="M267" i="42"/>
  <c r="M268" i="42"/>
  <c r="M269" i="42"/>
  <c r="M270" i="42"/>
  <c r="M271" i="42"/>
  <c r="M272" i="42"/>
  <c r="M273" i="42"/>
  <c r="M274" i="42"/>
  <c r="M275" i="42"/>
  <c r="M276" i="42"/>
  <c r="M277" i="42"/>
  <c r="M278" i="42"/>
  <c r="M279" i="42"/>
  <c r="M280" i="42"/>
  <c r="M281" i="42"/>
  <c r="M282" i="42"/>
  <c r="M283" i="42"/>
  <c r="M284" i="42"/>
  <c r="M285" i="42"/>
  <c r="M286" i="42"/>
  <c r="M287" i="42"/>
  <c r="M288" i="42"/>
  <c r="M289" i="42"/>
  <c r="M290" i="42"/>
  <c r="M291" i="42"/>
  <c r="M292" i="42"/>
  <c r="M293" i="42"/>
  <c r="M294" i="42"/>
  <c r="M295" i="42"/>
  <c r="M296" i="42"/>
  <c r="M297" i="42"/>
  <c r="M298" i="42"/>
  <c r="M299" i="42"/>
  <c r="M300" i="42"/>
  <c r="M301" i="42"/>
  <c r="M302" i="42"/>
  <c r="M303" i="42"/>
  <c r="M304" i="42"/>
  <c r="M305" i="42"/>
  <c r="M306" i="42"/>
  <c r="M307" i="42"/>
  <c r="M308" i="42"/>
  <c r="M309" i="42"/>
  <c r="M310" i="42"/>
  <c r="M311" i="42"/>
  <c r="M312" i="42"/>
  <c r="M313" i="42"/>
  <c r="M314" i="42"/>
  <c r="M315" i="42"/>
  <c r="M316" i="42"/>
  <c r="M317" i="42"/>
  <c r="M318" i="42"/>
  <c r="M319" i="42"/>
  <c r="M320" i="42"/>
  <c r="M321" i="42"/>
  <c r="M322" i="42"/>
  <c r="M323" i="42"/>
  <c r="M324" i="42"/>
  <c r="M325" i="42"/>
  <c r="M326" i="42"/>
  <c r="M327" i="42"/>
  <c r="M328" i="42"/>
  <c r="M329" i="42"/>
  <c r="M330" i="42"/>
  <c r="M331" i="42"/>
  <c r="M332" i="42"/>
  <c r="M333" i="42"/>
  <c r="M334" i="42"/>
  <c r="M335" i="42"/>
  <c r="M336" i="42"/>
  <c r="M337" i="42"/>
  <c r="M338" i="42"/>
  <c r="M339" i="42"/>
  <c r="M340" i="42"/>
  <c r="M341" i="42"/>
  <c r="M342" i="42"/>
  <c r="M343" i="42"/>
  <c r="M344" i="42"/>
  <c r="M345" i="42"/>
  <c r="M346" i="42"/>
  <c r="M347" i="42"/>
  <c r="M348" i="42"/>
  <c r="M349" i="42"/>
  <c r="M350" i="42"/>
  <c r="M351" i="42"/>
  <c r="M352" i="42"/>
  <c r="M353" i="42"/>
  <c r="M354" i="42"/>
  <c r="M355" i="42"/>
  <c r="M356" i="42"/>
  <c r="M357" i="42"/>
  <c r="M358" i="42"/>
  <c r="M359" i="42"/>
  <c r="M360" i="42"/>
  <c r="M361" i="42"/>
  <c r="M362" i="42"/>
  <c r="M363" i="42"/>
  <c r="M364" i="42"/>
  <c r="M365" i="42"/>
  <c r="M366" i="42"/>
  <c r="M367" i="42"/>
  <c r="M368" i="42"/>
  <c r="M369" i="42"/>
  <c r="M370" i="42"/>
  <c r="M371" i="42"/>
  <c r="M372" i="42"/>
  <c r="M373" i="42"/>
  <c r="M374" i="42"/>
  <c r="M375" i="42"/>
  <c r="M376" i="42"/>
  <c r="M377" i="42"/>
  <c r="M378" i="42"/>
  <c r="M379" i="42"/>
  <c r="M380" i="42"/>
  <c r="M381" i="42"/>
  <c r="M382" i="42"/>
  <c r="M383" i="42"/>
  <c r="M384" i="42"/>
  <c r="M385" i="42"/>
  <c r="M386" i="42"/>
  <c r="M387" i="42"/>
  <c r="M388" i="42"/>
  <c r="M389" i="42"/>
  <c r="M390" i="42"/>
  <c r="M391" i="42"/>
  <c r="M392" i="42"/>
  <c r="M393" i="42"/>
  <c r="M394" i="42"/>
  <c r="M395" i="42"/>
  <c r="M396" i="42"/>
  <c r="M397" i="42"/>
  <c r="M398" i="42"/>
  <c r="M399" i="42"/>
  <c r="M400" i="42"/>
  <c r="M401" i="42"/>
  <c r="M402" i="42"/>
  <c r="M403" i="42"/>
  <c r="M404" i="42"/>
  <c r="M405" i="42"/>
  <c r="M406" i="42"/>
  <c r="M407" i="42"/>
  <c r="M408" i="42"/>
  <c r="M409" i="42"/>
  <c r="M410" i="42"/>
  <c r="M411" i="42"/>
  <c r="M412" i="42"/>
  <c r="M413" i="42"/>
  <c r="M414" i="42"/>
  <c r="M415" i="42"/>
  <c r="M416" i="42"/>
  <c r="M417" i="42"/>
  <c r="M418" i="42"/>
  <c r="M419" i="42"/>
  <c r="M420" i="42"/>
  <c r="M421" i="42"/>
  <c r="M422" i="42"/>
  <c r="M423" i="42"/>
  <c r="M424" i="42"/>
  <c r="M425" i="42"/>
  <c r="M426" i="42"/>
  <c r="M427" i="42"/>
  <c r="M428" i="42"/>
  <c r="M429" i="42"/>
  <c r="M430" i="42"/>
  <c r="M431" i="42"/>
  <c r="M432" i="42"/>
  <c r="M433" i="42"/>
  <c r="M434" i="42"/>
  <c r="M435" i="42"/>
  <c r="M436" i="42"/>
  <c r="M437" i="42"/>
  <c r="M438" i="42"/>
  <c r="M439" i="42"/>
  <c r="M440" i="42"/>
  <c r="M441" i="42"/>
  <c r="M442" i="42"/>
  <c r="M443" i="42"/>
  <c r="M444" i="42"/>
  <c r="M445" i="42"/>
  <c r="M446" i="42"/>
  <c r="M447" i="42"/>
  <c r="M448" i="42"/>
  <c r="M449" i="42"/>
  <c r="M450" i="42"/>
  <c r="M451" i="42"/>
  <c r="M452" i="42"/>
  <c r="M453" i="42"/>
  <c r="M454" i="42"/>
  <c r="M455" i="42"/>
  <c r="M456" i="42"/>
  <c r="M457" i="42"/>
  <c r="M458" i="42"/>
  <c r="M459" i="42"/>
  <c r="M460" i="42"/>
  <c r="M461" i="42"/>
  <c r="M462" i="42"/>
  <c r="M463" i="42"/>
  <c r="M464" i="42"/>
  <c r="M465" i="42"/>
  <c r="M466" i="42"/>
  <c r="M467" i="42"/>
  <c r="M468" i="42"/>
  <c r="M469" i="42"/>
  <c r="M470" i="42"/>
  <c r="M471" i="42"/>
  <c r="M472" i="42"/>
  <c r="M473" i="42"/>
  <c r="M474" i="42"/>
  <c r="M475" i="42"/>
  <c r="M476" i="42"/>
  <c r="M477" i="42"/>
  <c r="M478" i="42"/>
  <c r="M479" i="42"/>
  <c r="M480" i="42"/>
  <c r="M481" i="42"/>
  <c r="M482" i="42"/>
  <c r="M483" i="42"/>
  <c r="M484" i="42"/>
  <c r="M485" i="42"/>
  <c r="M486" i="42"/>
  <c r="M487" i="42"/>
  <c r="M488" i="42"/>
  <c r="M489" i="42"/>
  <c r="M490" i="42"/>
  <c r="M491" i="42"/>
  <c r="M492" i="42"/>
  <c r="M493" i="42"/>
  <c r="M494" i="42"/>
  <c r="M495" i="42"/>
  <c r="M496" i="42"/>
  <c r="M497" i="42"/>
  <c r="M498" i="42"/>
  <c r="M499" i="42"/>
  <c r="M500" i="42"/>
  <c r="M501" i="42"/>
  <c r="M502" i="42"/>
  <c r="M503" i="42"/>
  <c r="M504" i="42"/>
  <c r="M505" i="42"/>
  <c r="M506" i="42"/>
  <c r="M507" i="42"/>
  <c r="M508" i="42"/>
  <c r="M509" i="42"/>
  <c r="M510" i="42"/>
  <c r="M511" i="42"/>
  <c r="M512" i="42"/>
  <c r="M513" i="42"/>
  <c r="M514" i="42"/>
  <c r="M515" i="42"/>
  <c r="M516" i="42"/>
  <c r="M517" i="42"/>
  <c r="M518" i="42"/>
  <c r="M519" i="42"/>
  <c r="M520" i="42"/>
  <c r="M521" i="42"/>
  <c r="M522" i="42"/>
  <c r="M523" i="42"/>
  <c r="M524" i="42"/>
  <c r="M525" i="42"/>
  <c r="M526" i="42"/>
  <c r="M527" i="42"/>
  <c r="M528" i="42"/>
  <c r="M529" i="42"/>
  <c r="M530" i="42"/>
  <c r="M531" i="42"/>
  <c r="M532" i="42"/>
  <c r="M533" i="42"/>
  <c r="M534" i="42"/>
  <c r="M535" i="42"/>
  <c r="M536" i="42"/>
  <c r="M537" i="42"/>
  <c r="M538" i="42"/>
  <c r="M539" i="42"/>
  <c r="M540" i="42"/>
  <c r="M541" i="42"/>
  <c r="M542" i="42"/>
  <c r="M543" i="42"/>
  <c r="M544" i="42"/>
  <c r="M545" i="42"/>
  <c r="M546" i="42"/>
  <c r="M547" i="42"/>
  <c r="M548" i="42"/>
  <c r="M549" i="42"/>
  <c r="M550" i="42"/>
  <c r="M551" i="42"/>
  <c r="M552" i="42"/>
  <c r="M553" i="42"/>
  <c r="M554" i="42"/>
  <c r="M555" i="42"/>
  <c r="M556" i="42"/>
  <c r="M557" i="42"/>
  <c r="M558" i="42"/>
  <c r="M559" i="42"/>
  <c r="M560" i="42"/>
  <c r="M561" i="42"/>
  <c r="M562" i="42"/>
  <c r="M563" i="42"/>
  <c r="M564" i="42"/>
  <c r="M565" i="42"/>
  <c r="M566" i="42"/>
  <c r="M567" i="42"/>
  <c r="M568" i="42"/>
  <c r="M569" i="42"/>
  <c r="M570" i="42"/>
  <c r="M571" i="42"/>
  <c r="M572" i="42"/>
  <c r="M573" i="42"/>
  <c r="M574" i="42"/>
  <c r="M575" i="42"/>
  <c r="M576" i="42"/>
  <c r="M577" i="42"/>
  <c r="M578" i="42"/>
  <c r="M579" i="42"/>
  <c r="M580" i="42"/>
  <c r="M581" i="42"/>
  <c r="M582" i="42"/>
  <c r="M583" i="42"/>
  <c r="M584" i="42"/>
  <c r="M585" i="42"/>
  <c r="M586" i="42"/>
  <c r="M587" i="42"/>
  <c r="M7" i="42"/>
  <c r="L6" i="42"/>
  <c r="M6" i="42"/>
  <c r="O6" i="42"/>
  <c r="C179" i="42"/>
  <c r="K179" i="42" s="1"/>
  <c r="C180" i="42"/>
  <c r="K180" i="42" s="1"/>
  <c r="C7" i="42"/>
  <c r="N181" i="39"/>
  <c r="C181" i="42" s="1"/>
  <c r="K181" i="42" s="1"/>
  <c r="N9" i="39"/>
  <c r="C9" i="42" s="1"/>
  <c r="K9" i="42" s="1"/>
  <c r="N10" i="39"/>
  <c r="C10" i="42" s="1"/>
  <c r="K10" i="42" s="1"/>
  <c r="N11" i="39"/>
  <c r="C11" i="42" s="1"/>
  <c r="K11" i="42" s="1"/>
  <c r="N12" i="39"/>
  <c r="C12" i="42" s="1"/>
  <c r="K12" i="42" s="1"/>
  <c r="N13" i="39"/>
  <c r="C13" i="42" s="1"/>
  <c r="K13" i="42" s="1"/>
  <c r="N14" i="39"/>
  <c r="C14" i="42" s="1"/>
  <c r="K14" i="42" s="1"/>
  <c r="N15" i="39"/>
  <c r="C15" i="42" s="1"/>
  <c r="K15" i="42" s="1"/>
  <c r="N16" i="39"/>
  <c r="C16" i="42" s="1"/>
  <c r="K16" i="42" s="1"/>
  <c r="N17" i="39"/>
  <c r="C17" i="42" s="1"/>
  <c r="K17" i="42" s="1"/>
  <c r="N18" i="39"/>
  <c r="C18" i="42" s="1"/>
  <c r="K18" i="42" s="1"/>
  <c r="N8" i="39"/>
  <c r="C8" i="42" s="1"/>
  <c r="K8" i="42" s="1"/>
  <c r="A508" i="42"/>
  <c r="A509" i="42"/>
  <c r="A510" i="42"/>
  <c r="A511" i="42"/>
  <c r="A512" i="42"/>
  <c r="A513" i="42"/>
  <c r="A514" i="42"/>
  <c r="A515" i="42"/>
  <c r="A516" i="42"/>
  <c r="A517" i="42"/>
  <c r="A518" i="42"/>
  <c r="A519" i="42"/>
  <c r="A520" i="42"/>
  <c r="A521" i="42"/>
  <c r="A522" i="42"/>
  <c r="A523" i="42"/>
  <c r="A524" i="42"/>
  <c r="A525" i="42"/>
  <c r="A526" i="42"/>
  <c r="A527" i="42"/>
  <c r="A529" i="42"/>
  <c r="A530" i="42"/>
  <c r="A531" i="42"/>
  <c r="A532" i="42"/>
  <c r="A533" i="42"/>
  <c r="A534" i="42"/>
  <c r="A535" i="42"/>
  <c r="A536" i="42"/>
  <c r="A537" i="42"/>
  <c r="A538" i="42"/>
  <c r="A539" i="42"/>
  <c r="A540" i="42"/>
  <c r="A541" i="42"/>
  <c r="A542" i="42"/>
  <c r="A543" i="42"/>
  <c r="A544" i="42"/>
  <c r="A545" i="42"/>
  <c r="A546" i="42"/>
  <c r="A547" i="42"/>
  <c r="A548" i="42"/>
  <c r="A549" i="42"/>
  <c r="A550" i="42"/>
  <c r="A551" i="42"/>
  <c r="A552" i="42"/>
  <c r="A553" i="42"/>
  <c r="A554" i="42"/>
  <c r="A555" i="42"/>
  <c r="A556" i="42"/>
  <c r="A558" i="42"/>
  <c r="A559" i="42"/>
  <c r="A560" i="42"/>
  <c r="A561" i="42"/>
  <c r="A562" i="42"/>
  <c r="A563" i="42"/>
  <c r="A564" i="42"/>
  <c r="A565" i="42"/>
  <c r="A566" i="42"/>
  <c r="A567" i="42"/>
  <c r="A568" i="42"/>
  <c r="A569" i="42"/>
  <c r="A570" i="42"/>
  <c r="A571" i="42"/>
  <c r="A572" i="42"/>
  <c r="A573" i="42"/>
  <c r="A574" i="42"/>
  <c r="A575" i="42"/>
  <c r="A576" i="42"/>
  <c r="A577" i="42"/>
  <c r="A578" i="42"/>
  <c r="A579" i="42"/>
  <c r="A580" i="42"/>
  <c r="A581" i="42"/>
  <c r="A582" i="42"/>
  <c r="A583" i="42"/>
  <c r="A584" i="42"/>
  <c r="A585" i="42"/>
  <c r="A587" i="42"/>
  <c r="J180" i="43"/>
  <c r="K4" i="43"/>
  <c r="J4" i="43" s="1"/>
  <c r="K5" i="43"/>
  <c r="J5" i="43" s="1"/>
  <c r="K6" i="43"/>
  <c r="J6" i="43" s="1"/>
  <c r="K7" i="43"/>
  <c r="J7" i="43" s="1"/>
  <c r="K8" i="43"/>
  <c r="J8" i="43" s="1"/>
  <c r="K9" i="43"/>
  <c r="J9" i="43" s="1"/>
  <c r="K10" i="43"/>
  <c r="J10" i="43" s="1"/>
  <c r="K11" i="43"/>
  <c r="J11" i="43" s="1"/>
  <c r="K12" i="43"/>
  <c r="J12" i="43" s="1"/>
  <c r="K13" i="43"/>
  <c r="J13" i="43" s="1"/>
  <c r="K14" i="43"/>
  <c r="J14" i="43" s="1"/>
  <c r="K3" i="43"/>
  <c r="J3" i="43" s="1"/>
  <c r="D946" i="37"/>
  <c r="E946" i="37"/>
  <c r="F946" i="37"/>
  <c r="G946" i="37" s="1"/>
  <c r="A585" i="21"/>
  <c r="A586" i="21"/>
  <c r="A587" i="21"/>
  <c r="A588" i="21"/>
  <c r="A589" i="21"/>
  <c r="A590" i="21"/>
  <c r="A591" i="21"/>
  <c r="A592" i="21"/>
  <c r="A593" i="21"/>
  <c r="A594" i="21"/>
  <c r="A595" i="21"/>
  <c r="A596" i="21"/>
  <c r="A597" i="21"/>
  <c r="A598" i="21"/>
  <c r="A599" i="21"/>
  <c r="A600" i="21"/>
  <c r="A601" i="21"/>
  <c r="A602" i="21"/>
  <c r="A603" i="21"/>
  <c r="A604" i="21"/>
  <c r="A605" i="21"/>
  <c r="A606" i="21"/>
  <c r="A607" i="21"/>
  <c r="A608" i="21"/>
  <c r="A609" i="21"/>
  <c r="A610" i="21"/>
  <c r="A611" i="21"/>
  <c r="A612" i="21"/>
  <c r="A613" i="21"/>
  <c r="A614" i="21"/>
  <c r="A615" i="21"/>
  <c r="A616" i="21"/>
  <c r="A617" i="21"/>
  <c r="A618" i="21"/>
  <c r="A619" i="21"/>
  <c r="A620" i="21"/>
  <c r="A621" i="21"/>
  <c r="A622" i="21"/>
  <c r="A623" i="21"/>
  <c r="A624" i="21"/>
  <c r="A625" i="21"/>
  <c r="A626" i="21"/>
  <c r="A627" i="21"/>
  <c r="A628" i="21"/>
  <c r="A629" i="21"/>
  <c r="A630" i="21"/>
  <c r="A631" i="21"/>
  <c r="A632" i="21"/>
  <c r="A633" i="21"/>
  <c r="A634" i="21"/>
  <c r="A635" i="21"/>
  <c r="A636" i="21"/>
  <c r="A637" i="21"/>
  <c r="A638" i="21"/>
  <c r="A639" i="21"/>
  <c r="A640" i="21"/>
  <c r="A641" i="21"/>
  <c r="A642" i="21"/>
  <c r="A643" i="21"/>
  <c r="A584" i="21"/>
  <c r="D597" i="32"/>
  <c r="D599" i="32" s="1"/>
  <c r="D601" i="32" s="1"/>
  <c r="D603" i="32" s="1"/>
  <c r="D605" i="32" s="1"/>
  <c r="D607" i="32" s="1"/>
  <c r="D609" i="32" s="1"/>
  <c r="D611" i="32" s="1"/>
  <c r="D613" i="32" s="1"/>
  <c r="D615" i="32" s="1"/>
  <c r="D617" i="32" s="1"/>
  <c r="D619" i="32" s="1"/>
  <c r="D621" i="32" s="1"/>
  <c r="D623" i="32" s="1"/>
  <c r="D625" i="32" s="1"/>
  <c r="D627" i="32" s="1"/>
  <c r="D629" i="32" s="1"/>
  <c r="D631" i="32" s="1"/>
  <c r="D633" i="32" s="1"/>
  <c r="D635" i="32" s="1"/>
  <c r="D637" i="32" s="1"/>
  <c r="D639" i="32" s="1"/>
  <c r="D641" i="32" s="1"/>
  <c r="D643" i="32" s="1"/>
  <c r="D645" i="32" s="1"/>
  <c r="D647" i="32" s="1"/>
  <c r="D649" i="32" s="1"/>
  <c r="D651" i="32" s="1"/>
  <c r="D653" i="32" s="1"/>
  <c r="D655" i="32" s="1"/>
  <c r="D657" i="32" s="1"/>
  <c r="D659" i="32" s="1"/>
  <c r="D661" i="32" s="1"/>
  <c r="D663" i="32" s="1"/>
  <c r="D665" i="32" s="1"/>
  <c r="D667" i="32" s="1"/>
  <c r="D669" i="32" s="1"/>
  <c r="D671" i="32" s="1"/>
  <c r="D673" i="32" s="1"/>
  <c r="D675" i="32" s="1"/>
  <c r="D677" i="32" s="1"/>
  <c r="D679" i="32" s="1"/>
  <c r="D681" i="32" s="1"/>
  <c r="D683" i="32" s="1"/>
  <c r="D685" i="32" s="1"/>
  <c r="D687" i="32" s="1"/>
  <c r="D689" i="32" s="1"/>
  <c r="D691" i="32" s="1"/>
  <c r="D693" i="32" s="1"/>
  <c r="D695" i="32" s="1"/>
  <c r="D697" i="32" s="1"/>
  <c r="D699" i="32" s="1"/>
  <c r="D701" i="32" s="1"/>
  <c r="D703" i="32" s="1"/>
  <c r="D705" i="32" s="1"/>
  <c r="D707" i="32" s="1"/>
  <c r="D709" i="32" s="1"/>
  <c r="D711" i="32" s="1"/>
  <c r="D713" i="32" s="1"/>
  <c r="D715" i="32" s="1"/>
  <c r="D717" i="32" s="1"/>
  <c r="D719" i="32" s="1"/>
  <c r="D721" i="32" s="1"/>
  <c r="D723" i="32" s="1"/>
  <c r="D725" i="32" s="1"/>
  <c r="D727" i="32" s="1"/>
  <c r="D729" i="32" s="1"/>
  <c r="D731" i="32" s="1"/>
  <c r="D733" i="32" s="1"/>
  <c r="D735" i="32" s="1"/>
  <c r="D737" i="32" s="1"/>
  <c r="D739" i="32" s="1"/>
  <c r="D741" i="32" s="1"/>
  <c r="D743" i="32" s="1"/>
  <c r="D745" i="32" s="1"/>
  <c r="D747" i="32" s="1"/>
  <c r="D749" i="32" s="1"/>
  <c r="D751" i="32" s="1"/>
  <c r="D753" i="32" s="1"/>
  <c r="D755" i="32" s="1"/>
  <c r="D757" i="32" s="1"/>
  <c r="D759" i="32" s="1"/>
  <c r="D761" i="32" s="1"/>
  <c r="D763" i="32" s="1"/>
  <c r="D765" i="32" s="1"/>
  <c r="D767" i="32" s="1"/>
  <c r="D769" i="32" s="1"/>
  <c r="D771" i="32" s="1"/>
  <c r="D773" i="32" s="1"/>
  <c r="D775" i="32" s="1"/>
  <c r="D777" i="32" s="1"/>
  <c r="D779" i="32" s="1"/>
  <c r="D781" i="32" s="1"/>
  <c r="D783" i="32" s="1"/>
  <c r="D785" i="32" s="1"/>
  <c r="D787" i="32" s="1"/>
  <c r="D789" i="32" s="1"/>
  <c r="D791" i="32" s="1"/>
  <c r="D793" i="32" s="1"/>
  <c r="D795" i="32" s="1"/>
  <c r="D797" i="32" s="1"/>
  <c r="D799" i="32" s="1"/>
  <c r="D801" i="32" s="1"/>
  <c r="D803" i="32" s="1"/>
  <c r="D805" i="32" s="1"/>
  <c r="D807" i="32" s="1"/>
  <c r="D809" i="32" s="1"/>
  <c r="D811" i="32" s="1"/>
  <c r="D813" i="32" s="1"/>
  <c r="D815" i="32" s="1"/>
  <c r="D817" i="32" s="1"/>
  <c r="D819" i="32" s="1"/>
  <c r="D821" i="32" s="1"/>
  <c r="D823" i="32" s="1"/>
  <c r="D825" i="32" s="1"/>
  <c r="D827" i="32" s="1"/>
  <c r="D829" i="32" s="1"/>
  <c r="D831" i="32" s="1"/>
  <c r="D833" i="32" s="1"/>
  <c r="D835" i="32" s="1"/>
  <c r="D837" i="32" s="1"/>
  <c r="D839" i="32" s="1"/>
  <c r="D841" i="32" s="1"/>
  <c r="D843" i="32" s="1"/>
  <c r="D845" i="32" s="1"/>
  <c r="D847" i="32" s="1"/>
  <c r="D849" i="32" s="1"/>
  <c r="D851" i="32" s="1"/>
  <c r="D853" i="32" s="1"/>
  <c r="D855" i="32" s="1"/>
  <c r="D857" i="32" s="1"/>
  <c r="D859" i="32" s="1"/>
  <c r="D861" i="32" s="1"/>
  <c r="D863" i="32" s="1"/>
  <c r="D865" i="32" s="1"/>
  <c r="D867" i="32" s="1"/>
  <c r="D869" i="32" s="1"/>
  <c r="D871" i="32" s="1"/>
  <c r="D873" i="32" s="1"/>
  <c r="D875" i="32" s="1"/>
  <c r="D877" i="32" s="1"/>
  <c r="D879" i="32" s="1"/>
  <c r="D881" i="32" s="1"/>
  <c r="D883" i="32" s="1"/>
  <c r="D885" i="32" s="1"/>
  <c r="D887" i="32" s="1"/>
  <c r="D889" i="32" s="1"/>
  <c r="D891" i="32" s="1"/>
  <c r="D893" i="32" s="1"/>
  <c r="D895" i="32" s="1"/>
  <c r="D897" i="32" s="1"/>
  <c r="D899" i="32" s="1"/>
  <c r="D901" i="32" s="1"/>
  <c r="D903" i="32" s="1"/>
  <c r="D905" i="32" s="1"/>
  <c r="D907" i="32" s="1"/>
  <c r="D909" i="32" s="1"/>
  <c r="D911" i="32" s="1"/>
  <c r="D913" i="32" s="1"/>
  <c r="D915" i="32" s="1"/>
  <c r="D917" i="32" s="1"/>
  <c r="D919" i="32" s="1"/>
  <c r="D921" i="32" s="1"/>
  <c r="D923" i="32" s="1"/>
  <c r="D925" i="32" s="1"/>
  <c r="D927" i="32" s="1"/>
  <c r="D929" i="32" s="1"/>
  <c r="D931" i="32" s="1"/>
  <c r="D933" i="32" s="1"/>
  <c r="D935" i="32" s="1"/>
  <c r="D937" i="32" s="1"/>
  <c r="D939" i="32" s="1"/>
  <c r="D941" i="32" s="1"/>
  <c r="D943" i="32" s="1"/>
  <c r="D945" i="32" s="1"/>
  <c r="D947" i="32" s="1"/>
  <c r="D949" i="32" s="1"/>
  <c r="D951" i="32" s="1"/>
  <c r="D953" i="32" s="1"/>
  <c r="D955" i="32" s="1"/>
  <c r="D600" i="28"/>
  <c r="D602" i="28" s="1"/>
  <c r="D604" i="28" s="1"/>
  <c r="D606" i="28" s="1"/>
  <c r="D608" i="28" s="1"/>
  <c r="D610" i="28" s="1"/>
  <c r="D612" i="28" s="1"/>
  <c r="D614" i="28" s="1"/>
  <c r="D616" i="28" s="1"/>
  <c r="D618" i="28" s="1"/>
  <c r="D620" i="28" s="1"/>
  <c r="D622" i="28" s="1"/>
  <c r="D624" i="28" s="1"/>
  <c r="D626" i="28" s="1"/>
  <c r="D628" i="28" s="1"/>
  <c r="D630" i="28" s="1"/>
  <c r="D632" i="28" s="1"/>
  <c r="D634" i="28" s="1"/>
  <c r="D636" i="28" s="1"/>
  <c r="D638" i="28" s="1"/>
  <c r="D640" i="28" s="1"/>
  <c r="D642" i="28" s="1"/>
  <c r="D644" i="28" s="1"/>
  <c r="D646" i="28" s="1"/>
  <c r="D648" i="28" s="1"/>
  <c r="D650" i="28" s="1"/>
  <c r="D652" i="28" s="1"/>
  <c r="D654" i="28" s="1"/>
  <c r="D656" i="28" s="1"/>
  <c r="D658" i="28" s="1"/>
  <c r="D660" i="28" s="1"/>
  <c r="D662" i="28" s="1"/>
  <c r="D664" i="28" s="1"/>
  <c r="D666" i="28" s="1"/>
  <c r="D668" i="28" s="1"/>
  <c r="D670" i="28" s="1"/>
  <c r="D672" i="28" s="1"/>
  <c r="D674" i="28" s="1"/>
  <c r="D676" i="28" s="1"/>
  <c r="D678" i="28" s="1"/>
  <c r="D680" i="28" s="1"/>
  <c r="D682" i="28" s="1"/>
  <c r="D684" i="28" s="1"/>
  <c r="D686" i="28" s="1"/>
  <c r="D688" i="28" s="1"/>
  <c r="D690" i="28" s="1"/>
  <c r="D692" i="28" s="1"/>
  <c r="D694" i="28" s="1"/>
  <c r="D696" i="28" s="1"/>
  <c r="D698" i="28" s="1"/>
  <c r="D700" i="28" s="1"/>
  <c r="D702" i="28" s="1"/>
  <c r="D704" i="28" s="1"/>
  <c r="D706" i="28" s="1"/>
  <c r="D708" i="28" s="1"/>
  <c r="D710" i="28" s="1"/>
  <c r="D712" i="28" s="1"/>
  <c r="D714" i="28" s="1"/>
  <c r="D716" i="28" s="1"/>
  <c r="D718" i="28" s="1"/>
  <c r="D720" i="28" s="1"/>
  <c r="D722" i="28" s="1"/>
  <c r="D724" i="28" s="1"/>
  <c r="D726" i="28" s="1"/>
  <c r="D728" i="28" s="1"/>
  <c r="D730" i="28" s="1"/>
  <c r="D732" i="28" s="1"/>
  <c r="D734" i="28" s="1"/>
  <c r="D736" i="28" s="1"/>
  <c r="D738" i="28" s="1"/>
  <c r="D740" i="28" s="1"/>
  <c r="D742" i="28" s="1"/>
  <c r="D744" i="28" s="1"/>
  <c r="D746" i="28" s="1"/>
  <c r="D748" i="28" s="1"/>
  <c r="D750" i="28" s="1"/>
  <c r="D752" i="28" s="1"/>
  <c r="D754" i="28" s="1"/>
  <c r="D756" i="28" s="1"/>
  <c r="D758" i="28" s="1"/>
  <c r="D760" i="28" s="1"/>
  <c r="D762" i="28" s="1"/>
  <c r="D764" i="28" s="1"/>
  <c r="D766" i="28" s="1"/>
  <c r="D768" i="28" s="1"/>
  <c r="D770" i="28" s="1"/>
  <c r="D772" i="28" s="1"/>
  <c r="D774" i="28" s="1"/>
  <c r="D776" i="28" s="1"/>
  <c r="D778" i="28" s="1"/>
  <c r="D780" i="28" s="1"/>
  <c r="D782" i="28" s="1"/>
  <c r="D784" i="28" s="1"/>
  <c r="D786" i="28" s="1"/>
  <c r="D788" i="28" s="1"/>
  <c r="D790" i="28" s="1"/>
  <c r="D792" i="28" s="1"/>
  <c r="D794" i="28" s="1"/>
  <c r="D796" i="28" s="1"/>
  <c r="D798" i="28" s="1"/>
  <c r="D800" i="28" s="1"/>
  <c r="D802" i="28" s="1"/>
  <c r="D804" i="28" s="1"/>
  <c r="D806" i="28" s="1"/>
  <c r="D808" i="28" s="1"/>
  <c r="D810" i="28" s="1"/>
  <c r="D812" i="28" s="1"/>
  <c r="D814" i="28" s="1"/>
  <c r="D816" i="28" s="1"/>
  <c r="D818" i="28" s="1"/>
  <c r="D820" i="28" s="1"/>
  <c r="D822" i="28" s="1"/>
  <c r="D824" i="28" s="1"/>
  <c r="D826" i="28" s="1"/>
  <c r="D828" i="28" s="1"/>
  <c r="D830" i="28" s="1"/>
  <c r="D832" i="28" s="1"/>
  <c r="D834" i="28" s="1"/>
  <c r="D836" i="28" s="1"/>
  <c r="D838" i="28" s="1"/>
  <c r="D840" i="28" s="1"/>
  <c r="D842" i="28" s="1"/>
  <c r="D844" i="28" s="1"/>
  <c r="D846" i="28" s="1"/>
  <c r="D848" i="28" s="1"/>
  <c r="D850" i="28" s="1"/>
  <c r="D852" i="28" s="1"/>
  <c r="D854" i="28" s="1"/>
  <c r="D856" i="28" s="1"/>
  <c r="D858" i="28" s="1"/>
  <c r="D860" i="28" s="1"/>
  <c r="D862" i="28" s="1"/>
  <c r="D864" i="28" s="1"/>
  <c r="D866" i="28" s="1"/>
  <c r="D868" i="28" s="1"/>
  <c r="D870" i="28" s="1"/>
  <c r="D872" i="28" s="1"/>
  <c r="D874" i="28" s="1"/>
  <c r="D876" i="28" s="1"/>
  <c r="D878" i="28" s="1"/>
  <c r="D880" i="28" s="1"/>
  <c r="D882" i="28" s="1"/>
  <c r="D884" i="28" s="1"/>
  <c r="D886" i="28" s="1"/>
  <c r="D888" i="28" s="1"/>
  <c r="D890" i="28" s="1"/>
  <c r="D892" i="28" s="1"/>
  <c r="D894" i="28" s="1"/>
  <c r="D896" i="28" s="1"/>
  <c r="D898" i="28" s="1"/>
  <c r="D900" i="28" s="1"/>
  <c r="D902" i="28" s="1"/>
  <c r="D904" i="28" s="1"/>
  <c r="D906" i="28" s="1"/>
  <c r="D908" i="28" s="1"/>
  <c r="D910" i="28" s="1"/>
  <c r="D912" i="28" s="1"/>
  <c r="D914" i="28" s="1"/>
  <c r="D916" i="28" s="1"/>
  <c r="D918" i="28" s="1"/>
  <c r="D920" i="28" s="1"/>
  <c r="D922" i="28" s="1"/>
  <c r="D924" i="28" s="1"/>
  <c r="D926" i="28" s="1"/>
  <c r="D928" i="28" s="1"/>
  <c r="D930" i="28" s="1"/>
  <c r="D932" i="28" s="1"/>
  <c r="D934" i="28" s="1"/>
  <c r="D936" i="28" s="1"/>
  <c r="D938" i="28" s="1"/>
  <c r="D940" i="28" s="1"/>
  <c r="D942" i="28" s="1"/>
  <c r="D944" i="28" s="1"/>
  <c r="D946" i="28" s="1"/>
  <c r="D948" i="28" s="1"/>
  <c r="D950" i="28" s="1"/>
  <c r="D952" i="28" s="1"/>
  <c r="D954" i="28" s="1"/>
  <c r="D956" i="28" s="1"/>
  <c r="D598" i="28"/>
  <c r="D598" i="27"/>
  <c r="D600" i="27" s="1"/>
  <c r="D602" i="27" s="1"/>
  <c r="D604" i="27" s="1"/>
  <c r="D606" i="27" s="1"/>
  <c r="D608" i="27" s="1"/>
  <c r="D610" i="27" s="1"/>
  <c r="D612" i="27" s="1"/>
  <c r="E3" i="41"/>
  <c r="E2" i="41"/>
  <c r="J206" i="43" l="1"/>
  <c r="J207" i="43" s="1"/>
  <c r="J208" i="43" s="1"/>
  <c r="J209" i="43" s="1"/>
  <c r="J210" i="43" s="1"/>
  <c r="J211" i="43" s="1"/>
  <c r="J212" i="43" s="1"/>
  <c r="J213" i="43" s="1"/>
  <c r="J214" i="43" s="1"/>
  <c r="J215" i="43" s="1"/>
  <c r="J216" i="43" s="1"/>
  <c r="J217" i="43" s="1"/>
  <c r="J218" i="43" s="1"/>
  <c r="J219" i="43" s="1"/>
  <c r="J220" i="43" s="1"/>
  <c r="J221" i="43" s="1"/>
  <c r="J222" i="43" s="1"/>
  <c r="J223" i="43" s="1"/>
  <c r="J224" i="43" s="1"/>
  <c r="J225" i="43" s="1"/>
  <c r="J226" i="43" s="1"/>
  <c r="J227" i="43" s="1"/>
  <c r="J228" i="43" s="1"/>
  <c r="J229" i="43" s="1"/>
  <c r="J230" i="43" s="1"/>
  <c r="J231" i="43" s="1"/>
  <c r="J232" i="43" s="1"/>
  <c r="J233" i="43" s="1"/>
  <c r="J234" i="43" s="1"/>
  <c r="J235" i="43" s="1"/>
  <c r="J236" i="43" s="1"/>
  <c r="J237" i="43" s="1"/>
  <c r="J238" i="43" s="1"/>
  <c r="J239" i="43" s="1"/>
  <c r="J240" i="43" s="1"/>
  <c r="J241" i="43" s="1"/>
  <c r="J242" i="43" s="1"/>
  <c r="J243" i="43" s="1"/>
  <c r="J244" i="43" s="1"/>
  <c r="J245" i="43" s="1"/>
  <c r="J246" i="43" s="1"/>
  <c r="J247" i="43" s="1"/>
  <c r="J248" i="43" s="1"/>
  <c r="J249" i="43" s="1"/>
  <c r="J250" i="43" s="1"/>
  <c r="J251" i="43" s="1"/>
  <c r="J252" i="43" s="1"/>
  <c r="J253" i="43" s="1"/>
  <c r="J254" i="43" s="1"/>
  <c r="J255" i="43" s="1"/>
  <c r="J256" i="43" s="1"/>
  <c r="J257" i="43" s="1"/>
  <c r="J258" i="43" s="1"/>
  <c r="J259" i="43" s="1"/>
  <c r="J260" i="43" s="1"/>
  <c r="J261" i="43" s="1"/>
  <c r="J262" i="43" s="1"/>
  <c r="J263" i="43" s="1"/>
  <c r="J264" i="43" s="1"/>
  <c r="J265" i="43" s="1"/>
  <c r="J266" i="43" s="1"/>
  <c r="J267" i="43" s="1"/>
  <c r="J268" i="43" s="1"/>
  <c r="J269" i="43" s="1"/>
  <c r="J270" i="43" s="1"/>
  <c r="J271" i="43" s="1"/>
  <c r="J272" i="43" s="1"/>
  <c r="J273" i="43" s="1"/>
  <c r="J274" i="43" s="1"/>
  <c r="J275" i="43" s="1"/>
  <c r="J276" i="43" s="1"/>
  <c r="J277" i="43" s="1"/>
  <c r="J278" i="43" s="1"/>
  <c r="J279" i="43" s="1"/>
  <c r="J280" i="43" s="1"/>
  <c r="J281" i="43" s="1"/>
  <c r="J282" i="43" s="1"/>
  <c r="J283" i="43" s="1"/>
  <c r="J284" i="43" s="1"/>
  <c r="J285" i="43" s="1"/>
  <c r="J286" i="43" s="1"/>
  <c r="J287" i="43" s="1"/>
  <c r="J288" i="43" s="1"/>
  <c r="J289" i="43" s="1"/>
  <c r="J290" i="43" s="1"/>
  <c r="J291" i="43" s="1"/>
  <c r="J292" i="43" s="1"/>
  <c r="J293" i="43" s="1"/>
  <c r="J294" i="43" s="1"/>
  <c r="J295" i="43" s="1"/>
  <c r="J296" i="43" s="1"/>
  <c r="J297" i="43" s="1"/>
  <c r="J298" i="43" s="1"/>
  <c r="J299" i="43" s="1"/>
  <c r="J300" i="43" s="1"/>
  <c r="J301" i="43" s="1"/>
  <c r="J302" i="43" s="1"/>
  <c r="J303" i="43" s="1"/>
  <c r="J304" i="43" s="1"/>
  <c r="J305" i="43" s="1"/>
  <c r="J306" i="43" s="1"/>
  <c r="J307" i="43" s="1"/>
  <c r="J308" i="43" s="1"/>
  <c r="J309" i="43" s="1"/>
  <c r="J310" i="43" s="1"/>
  <c r="J311" i="43" s="1"/>
  <c r="J312" i="43" s="1"/>
  <c r="J313" i="43" s="1"/>
  <c r="J314" i="43" s="1"/>
  <c r="J315" i="43" s="1"/>
  <c r="J316" i="43" s="1"/>
  <c r="J317" i="43" s="1"/>
  <c r="J318" i="43" s="1"/>
  <c r="J319" i="43" s="1"/>
  <c r="J320" i="43" s="1"/>
  <c r="J321" i="43" s="1"/>
  <c r="J322" i="43" s="1"/>
  <c r="J323" i="43" s="1"/>
  <c r="J324" i="43" s="1"/>
  <c r="J325" i="43" s="1"/>
  <c r="J326" i="43" s="1"/>
  <c r="J327" i="43" s="1"/>
  <c r="J328" i="43" s="1"/>
  <c r="J329" i="43" s="1"/>
  <c r="J330" i="43" s="1"/>
  <c r="J331" i="43" s="1"/>
  <c r="J332" i="43" s="1"/>
  <c r="J333" i="43" s="1"/>
  <c r="J334" i="43" s="1"/>
  <c r="J335" i="43" s="1"/>
  <c r="J336" i="43" s="1"/>
  <c r="J337" i="43" s="1"/>
  <c r="J338" i="43" s="1"/>
  <c r="J339" i="43" s="1"/>
  <c r="J340" i="43" s="1"/>
  <c r="J341" i="43" s="1"/>
  <c r="J342" i="43" s="1"/>
  <c r="J343" i="43" s="1"/>
  <c r="J344" i="43" s="1"/>
  <c r="J345" i="43" s="1"/>
  <c r="J346" i="43" s="1"/>
  <c r="J347" i="43" s="1"/>
  <c r="J348" i="43" s="1"/>
  <c r="J349" i="43" s="1"/>
  <c r="J350" i="43" s="1"/>
  <c r="J351" i="43" s="1"/>
  <c r="J352" i="43" s="1"/>
  <c r="J353" i="43" s="1"/>
  <c r="J354" i="43" s="1"/>
  <c r="J355" i="43" s="1"/>
  <c r="J356" i="43" s="1"/>
  <c r="J357" i="43" s="1"/>
  <c r="J358" i="43" s="1"/>
  <c r="J359" i="43" s="1"/>
  <c r="J360" i="43" s="1"/>
  <c r="J361" i="43" s="1"/>
  <c r="J362" i="43" s="1"/>
  <c r="J363" i="43" s="1"/>
  <c r="J364" i="43" s="1"/>
  <c r="J365" i="43" s="1"/>
  <c r="J366" i="43" s="1"/>
  <c r="J367" i="43" s="1"/>
  <c r="J368" i="43" s="1"/>
  <c r="J369" i="43" s="1"/>
  <c r="J370" i="43" s="1"/>
  <c r="J371" i="43" s="1"/>
  <c r="J372" i="43" s="1"/>
  <c r="J373" i="43" s="1"/>
  <c r="J374" i="43" s="1"/>
  <c r="J375" i="43" s="1"/>
  <c r="J376" i="43" s="1"/>
  <c r="J377" i="43" s="1"/>
  <c r="J378" i="43" s="1"/>
  <c r="J379" i="43" s="1"/>
  <c r="J380" i="43" s="1"/>
  <c r="J381" i="43" s="1"/>
  <c r="J382" i="43" s="1"/>
  <c r="J383" i="43" s="1"/>
  <c r="J384" i="43" s="1"/>
  <c r="J385" i="43" s="1"/>
  <c r="J386" i="43" s="1"/>
  <c r="J387" i="43" s="1"/>
  <c r="J388" i="43" s="1"/>
  <c r="J389" i="43" s="1"/>
  <c r="J390" i="43" s="1"/>
  <c r="J391" i="43" s="1"/>
  <c r="J392" i="43" s="1"/>
  <c r="J393" i="43" s="1"/>
  <c r="J394" i="43" s="1"/>
  <c r="J395" i="43" s="1"/>
  <c r="J396" i="43" s="1"/>
  <c r="J397" i="43" s="1"/>
  <c r="J398" i="43" s="1"/>
  <c r="J399" i="43" s="1"/>
  <c r="J400" i="43" s="1"/>
  <c r="J401" i="43" s="1"/>
  <c r="J402" i="43" s="1"/>
  <c r="J403" i="43" s="1"/>
  <c r="J404" i="43" s="1"/>
  <c r="J405" i="43" s="1"/>
  <c r="J406" i="43" s="1"/>
  <c r="J407" i="43" s="1"/>
  <c r="J408" i="43" s="1"/>
  <c r="J409" i="43" s="1"/>
  <c r="J410" i="43" s="1"/>
  <c r="J411" i="43" s="1"/>
  <c r="J412" i="43" s="1"/>
  <c r="J413" i="43" s="1"/>
  <c r="J414" i="43" s="1"/>
  <c r="J415" i="43" s="1"/>
  <c r="J416" i="43" s="1"/>
  <c r="J417" i="43" s="1"/>
  <c r="J418" i="43" s="1"/>
  <c r="J419" i="43" s="1"/>
  <c r="J420" i="43" s="1"/>
  <c r="J421" i="43" s="1"/>
  <c r="J422" i="43" s="1"/>
  <c r="J423" i="43" s="1"/>
  <c r="J424" i="43" s="1"/>
  <c r="J425" i="43" s="1"/>
  <c r="J426" i="43" s="1"/>
  <c r="J427" i="43" s="1"/>
  <c r="J428" i="43" s="1"/>
  <c r="J429" i="43" s="1"/>
  <c r="J430" i="43" s="1"/>
  <c r="J431" i="43" s="1"/>
  <c r="J432" i="43" s="1"/>
  <c r="J433" i="43" s="1"/>
  <c r="J434" i="43" s="1"/>
  <c r="J435" i="43" s="1"/>
  <c r="J436" i="43" s="1"/>
  <c r="J437" i="43" s="1"/>
  <c r="J438" i="43" s="1"/>
  <c r="J439" i="43" s="1"/>
  <c r="J440" i="43" s="1"/>
  <c r="J441" i="43" s="1"/>
  <c r="J442" i="43" s="1"/>
  <c r="J443" i="43" s="1"/>
  <c r="J444" i="43" s="1"/>
  <c r="J445" i="43" s="1"/>
  <c r="J446" i="43" s="1"/>
  <c r="J447" i="43" s="1"/>
  <c r="J448" i="43" s="1"/>
  <c r="J449" i="43" s="1"/>
  <c r="J450" i="43" s="1"/>
  <c r="J451" i="43" s="1"/>
  <c r="J452" i="43" s="1"/>
  <c r="J453" i="43" s="1"/>
  <c r="J454" i="43" s="1"/>
  <c r="J455" i="43" s="1"/>
  <c r="J456" i="43" s="1"/>
  <c r="J457" i="43" s="1"/>
  <c r="J458" i="43" s="1"/>
  <c r="J459" i="43" s="1"/>
  <c r="J460" i="43" s="1"/>
  <c r="J461" i="43" s="1"/>
  <c r="J462" i="43" s="1"/>
  <c r="J463" i="43" s="1"/>
  <c r="J464" i="43" s="1"/>
  <c r="J465" i="43" s="1"/>
  <c r="J466" i="43" s="1"/>
  <c r="J467" i="43" s="1"/>
  <c r="J468" i="43" s="1"/>
  <c r="J469" i="43" s="1"/>
  <c r="J470" i="43" s="1"/>
  <c r="J471" i="43" s="1"/>
  <c r="J472" i="43" s="1"/>
  <c r="J473" i="43" s="1"/>
  <c r="J474" i="43" s="1"/>
  <c r="J475" i="43" s="1"/>
  <c r="J476" i="43" s="1"/>
  <c r="J477" i="43" s="1"/>
  <c r="J478" i="43" s="1"/>
  <c r="J479" i="43" s="1"/>
  <c r="J480" i="43" s="1"/>
  <c r="J481" i="43" s="1"/>
  <c r="J482" i="43" s="1"/>
  <c r="J483" i="43" s="1"/>
  <c r="J484" i="43" s="1"/>
  <c r="J485" i="43" s="1"/>
  <c r="J486" i="43" s="1"/>
  <c r="J487" i="43" s="1"/>
  <c r="J488" i="43" s="1"/>
  <c r="J489" i="43" s="1"/>
  <c r="J490" i="43" s="1"/>
  <c r="J491" i="43" s="1"/>
  <c r="J492" i="43" s="1"/>
  <c r="J493" i="43" s="1"/>
  <c r="J494" i="43" s="1"/>
  <c r="J495" i="43" s="1"/>
  <c r="J496" i="43" s="1"/>
  <c r="J497" i="43" s="1"/>
  <c r="J498" i="43" s="1"/>
  <c r="J499" i="43" s="1"/>
  <c r="J500" i="43" s="1"/>
  <c r="J501" i="43" s="1"/>
  <c r="J502" i="43" s="1"/>
  <c r="J503" i="43" s="1"/>
  <c r="J504" i="43" s="1"/>
  <c r="J505" i="43" s="1"/>
  <c r="J506" i="43" s="1"/>
  <c r="J507" i="43" s="1"/>
  <c r="J508" i="43" s="1"/>
  <c r="J509" i="43" s="1"/>
  <c r="J510" i="43" s="1"/>
  <c r="J511" i="43" s="1"/>
  <c r="J512" i="43" s="1"/>
  <c r="J513" i="43" s="1"/>
  <c r="J514" i="43" s="1"/>
  <c r="J515" i="43" s="1"/>
  <c r="J516" i="43" s="1"/>
  <c r="J517" i="43" s="1"/>
  <c r="J518" i="43" s="1"/>
  <c r="J519" i="43" s="1"/>
  <c r="J520" i="43" s="1"/>
  <c r="J521" i="43" s="1"/>
  <c r="J522" i="43" s="1"/>
  <c r="J523" i="43" s="1"/>
  <c r="J524" i="43" s="1"/>
  <c r="J525" i="43" s="1"/>
  <c r="J526" i="43" s="1"/>
  <c r="J527" i="43" s="1"/>
  <c r="J528" i="43" s="1"/>
  <c r="J529" i="43" s="1"/>
  <c r="J530" i="43" s="1"/>
  <c r="J531" i="43" s="1"/>
  <c r="J532" i="43" s="1"/>
  <c r="J533" i="43" s="1"/>
  <c r="J534" i="43" s="1"/>
  <c r="J535" i="43" s="1"/>
  <c r="J536" i="43" s="1"/>
  <c r="J537" i="43" s="1"/>
  <c r="J538" i="43" s="1"/>
  <c r="J539" i="43" s="1"/>
  <c r="J540" i="43" s="1"/>
  <c r="J541" i="43" s="1"/>
  <c r="J542" i="43" s="1"/>
  <c r="J543" i="43" s="1"/>
  <c r="J544" i="43" s="1"/>
  <c r="J545" i="43" s="1"/>
  <c r="J546" i="43" s="1"/>
  <c r="J547" i="43" s="1"/>
  <c r="J548" i="43" s="1"/>
  <c r="J549" i="43" s="1"/>
  <c r="J550" i="43" s="1"/>
  <c r="J551" i="43" s="1"/>
  <c r="J552" i="43" s="1"/>
  <c r="J553" i="43" s="1"/>
  <c r="J554" i="43" s="1"/>
  <c r="J555" i="43" s="1"/>
  <c r="J556" i="43" s="1"/>
  <c r="J557" i="43" s="1"/>
  <c r="J558" i="43" s="1"/>
  <c r="J559" i="43" s="1"/>
  <c r="J560" i="43" s="1"/>
  <c r="J561" i="43" s="1"/>
  <c r="J562" i="43" s="1"/>
  <c r="J563" i="43" s="1"/>
  <c r="J564" i="43" s="1"/>
  <c r="J565" i="43" s="1"/>
  <c r="J566" i="43" s="1"/>
  <c r="J567" i="43" s="1"/>
  <c r="J568" i="43" s="1"/>
  <c r="J569" i="43" s="1"/>
  <c r="J570" i="43" s="1"/>
  <c r="J571" i="43" s="1"/>
  <c r="J572" i="43" s="1"/>
  <c r="J573" i="43" s="1"/>
  <c r="J574" i="43" s="1"/>
  <c r="J575" i="43" s="1"/>
  <c r="J576" i="43" s="1"/>
  <c r="J577" i="43" s="1"/>
  <c r="J578" i="43" s="1"/>
  <c r="J579" i="43" s="1"/>
  <c r="J580" i="43" s="1"/>
  <c r="J581" i="43" s="1"/>
  <c r="J582" i="43" s="1"/>
  <c r="J583" i="43" s="1"/>
  <c r="K7" i="42"/>
  <c r="F7" i="42"/>
  <c r="B46" i="32"/>
  <c r="B46" i="27"/>
  <c r="B46" i="30"/>
  <c r="C46" i="30" s="1"/>
  <c r="B46" i="28"/>
  <c r="C46" i="28" s="1"/>
  <c r="N182" i="39"/>
  <c r="N183" i="39" s="1"/>
  <c r="N184" i="39" s="1"/>
  <c r="C183" i="42"/>
  <c r="K183" i="42" s="1"/>
  <c r="C182" i="42"/>
  <c r="K182" i="42" s="1"/>
  <c r="D614" i="27"/>
  <c r="B8" i="31"/>
  <c r="B8" i="16"/>
  <c r="A7" i="42"/>
  <c r="A8" i="42"/>
  <c r="A9" i="42"/>
  <c r="A10" i="42"/>
  <c r="A11" i="42"/>
  <c r="A12" i="42"/>
  <c r="A13" i="42"/>
  <c r="A14" i="42"/>
  <c r="A15" i="42"/>
  <c r="A16" i="42"/>
  <c r="A17" i="42"/>
  <c r="A18" i="42"/>
  <c r="A19" i="42"/>
  <c r="A20" i="42"/>
  <c r="A21" i="42"/>
  <c r="A22" i="42"/>
  <c r="A23" i="42"/>
  <c r="A24" i="42"/>
  <c r="A25" i="42"/>
  <c r="A26" i="42"/>
  <c r="A27" i="42"/>
  <c r="A28" i="42"/>
  <c r="A29" i="42"/>
  <c r="A30" i="42"/>
  <c r="A31" i="42"/>
  <c r="A32" i="42"/>
  <c r="A33" i="42"/>
  <c r="A34" i="42"/>
  <c r="A35" i="42"/>
  <c r="A36" i="42"/>
  <c r="A37" i="42"/>
  <c r="A38" i="42"/>
  <c r="A39" i="42"/>
  <c r="A40" i="42"/>
  <c r="A41" i="42"/>
  <c r="A42" i="42"/>
  <c r="A43" i="42"/>
  <c r="A44" i="42"/>
  <c r="A45" i="42"/>
  <c r="A46" i="42"/>
  <c r="A47" i="42"/>
  <c r="A48" i="42"/>
  <c r="A49" i="42"/>
  <c r="A50" i="42"/>
  <c r="A51" i="42"/>
  <c r="A52" i="42"/>
  <c r="A53" i="42"/>
  <c r="A54" i="42"/>
  <c r="A55" i="42"/>
  <c r="A56" i="42"/>
  <c r="A57" i="42"/>
  <c r="A58" i="42"/>
  <c r="A59" i="42"/>
  <c r="A60" i="42"/>
  <c r="A61" i="42"/>
  <c r="A62" i="42"/>
  <c r="A63" i="42"/>
  <c r="A64" i="42"/>
  <c r="A65" i="42"/>
  <c r="A66" i="42"/>
  <c r="A67" i="42"/>
  <c r="A68" i="42"/>
  <c r="A69" i="42"/>
  <c r="A70" i="42"/>
  <c r="A71" i="42"/>
  <c r="A72" i="42"/>
  <c r="A73" i="42"/>
  <c r="A74" i="42"/>
  <c r="A75" i="42"/>
  <c r="A76" i="42"/>
  <c r="A77" i="42"/>
  <c r="A78" i="42"/>
  <c r="A79" i="42"/>
  <c r="A80" i="42"/>
  <c r="A81" i="42"/>
  <c r="A82" i="42"/>
  <c r="A83" i="42"/>
  <c r="A84" i="42"/>
  <c r="A85" i="42"/>
  <c r="A86" i="42"/>
  <c r="A87" i="42"/>
  <c r="A88" i="42"/>
  <c r="A89" i="42"/>
  <c r="A90" i="42"/>
  <c r="A91" i="42"/>
  <c r="A92" i="42"/>
  <c r="A93" i="42"/>
  <c r="A94" i="42"/>
  <c r="A95" i="42"/>
  <c r="A96" i="42"/>
  <c r="A97" i="42"/>
  <c r="A98" i="42"/>
  <c r="A99" i="42"/>
  <c r="A100" i="42"/>
  <c r="A101" i="42"/>
  <c r="A102" i="42"/>
  <c r="A103" i="42"/>
  <c r="A104" i="42"/>
  <c r="A105" i="42"/>
  <c r="A106" i="42"/>
  <c r="A107" i="42"/>
  <c r="A108" i="42"/>
  <c r="A109" i="42"/>
  <c r="A110" i="42"/>
  <c r="A111" i="42"/>
  <c r="A112" i="42"/>
  <c r="A113" i="42"/>
  <c r="A114" i="42"/>
  <c r="A115" i="42"/>
  <c r="A116" i="42"/>
  <c r="A117" i="42"/>
  <c r="A118" i="42"/>
  <c r="A119" i="42"/>
  <c r="A120" i="42"/>
  <c r="A121" i="42"/>
  <c r="A122" i="42"/>
  <c r="A123" i="42"/>
  <c r="A124" i="42"/>
  <c r="A125" i="42"/>
  <c r="A126" i="42"/>
  <c r="A127" i="42"/>
  <c r="A128" i="42"/>
  <c r="A129" i="42"/>
  <c r="A130" i="42"/>
  <c r="A131" i="42"/>
  <c r="A132" i="42"/>
  <c r="A133" i="42"/>
  <c r="A134" i="42"/>
  <c r="A135" i="42"/>
  <c r="A136" i="42"/>
  <c r="A137" i="42"/>
  <c r="A138" i="42"/>
  <c r="A139" i="42"/>
  <c r="A140" i="42"/>
  <c r="A141" i="42"/>
  <c r="A142" i="42"/>
  <c r="A143" i="42"/>
  <c r="A144" i="42"/>
  <c r="A145" i="42"/>
  <c r="A146" i="42"/>
  <c r="A147" i="42"/>
  <c r="A148" i="42"/>
  <c r="A149" i="42"/>
  <c r="A150" i="42"/>
  <c r="A152" i="42"/>
  <c r="A153" i="42"/>
  <c r="A154" i="42"/>
  <c r="A155" i="42"/>
  <c r="A156" i="42"/>
  <c r="A157" i="42"/>
  <c r="A158" i="42"/>
  <c r="A159" i="42"/>
  <c r="A160" i="42"/>
  <c r="A161" i="42"/>
  <c r="A162" i="42"/>
  <c r="A163" i="42"/>
  <c r="A164" i="42"/>
  <c r="A165" i="42"/>
  <c r="A166" i="42"/>
  <c r="A167" i="42"/>
  <c r="A168" i="42"/>
  <c r="A169" i="42"/>
  <c r="A170" i="42"/>
  <c r="A171" i="42"/>
  <c r="A172" i="42"/>
  <c r="A173" i="42"/>
  <c r="A174" i="42"/>
  <c r="A175" i="42"/>
  <c r="A176" i="42"/>
  <c r="A177" i="42"/>
  <c r="A178" i="42"/>
  <c r="A179" i="42"/>
  <c r="A181" i="42"/>
  <c r="A182" i="42"/>
  <c r="A183" i="42"/>
  <c r="A184" i="42"/>
  <c r="A185" i="42"/>
  <c r="A186" i="42"/>
  <c r="A187" i="42"/>
  <c r="A188" i="42"/>
  <c r="A189" i="42"/>
  <c r="A190" i="42"/>
  <c r="A191" i="42"/>
  <c r="A192" i="42"/>
  <c r="A193" i="42"/>
  <c r="A194" i="42"/>
  <c r="A195" i="42"/>
  <c r="A196" i="42"/>
  <c r="A197" i="42"/>
  <c r="A198" i="42"/>
  <c r="A199" i="42"/>
  <c r="A200" i="42"/>
  <c r="A201" i="42"/>
  <c r="A202" i="42"/>
  <c r="A203" i="42"/>
  <c r="A204" i="42"/>
  <c r="A205" i="42"/>
  <c r="A206" i="42"/>
  <c r="A207" i="42"/>
  <c r="A208" i="42"/>
  <c r="A210" i="42"/>
  <c r="A211" i="42"/>
  <c r="A212" i="42"/>
  <c r="A213" i="42"/>
  <c r="A214" i="42"/>
  <c r="A215" i="42"/>
  <c r="A216" i="42"/>
  <c r="A217" i="42"/>
  <c r="A218" i="42"/>
  <c r="A219" i="42"/>
  <c r="A220" i="42"/>
  <c r="A221" i="42"/>
  <c r="A222" i="42"/>
  <c r="A223" i="42"/>
  <c r="A224" i="42"/>
  <c r="A225" i="42"/>
  <c r="A226" i="42"/>
  <c r="A227" i="42"/>
  <c r="A228" i="42"/>
  <c r="A229" i="42"/>
  <c r="A230" i="42"/>
  <c r="A231" i="42"/>
  <c r="A232" i="42"/>
  <c r="A233" i="42"/>
  <c r="A234" i="42"/>
  <c r="A235" i="42"/>
  <c r="A236" i="42"/>
  <c r="A237" i="42"/>
  <c r="A239" i="42"/>
  <c r="A240" i="42"/>
  <c r="A241" i="42"/>
  <c r="A242" i="42"/>
  <c r="A243" i="42"/>
  <c r="A244" i="42"/>
  <c r="A245" i="42"/>
  <c r="A246" i="42"/>
  <c r="A247" i="42"/>
  <c r="A248" i="42"/>
  <c r="A249" i="42"/>
  <c r="A250" i="42"/>
  <c r="A251" i="42"/>
  <c r="A252" i="42"/>
  <c r="A253" i="42"/>
  <c r="A254" i="42"/>
  <c r="A255" i="42"/>
  <c r="A256" i="42"/>
  <c r="A257" i="42"/>
  <c r="A258" i="42"/>
  <c r="A259" i="42"/>
  <c r="A260" i="42"/>
  <c r="A261" i="42"/>
  <c r="A262" i="42"/>
  <c r="A263" i="42"/>
  <c r="A264" i="42"/>
  <c r="A265" i="42"/>
  <c r="A266" i="42"/>
  <c r="A268" i="42"/>
  <c r="A269" i="42"/>
  <c r="A270" i="42"/>
  <c r="A271" i="42"/>
  <c r="A272" i="42"/>
  <c r="A273" i="42"/>
  <c r="A274" i="42"/>
  <c r="A275" i="42"/>
  <c r="A276" i="42"/>
  <c r="A277" i="42"/>
  <c r="A278" i="42"/>
  <c r="A279" i="42"/>
  <c r="A280" i="42"/>
  <c r="A281" i="42"/>
  <c r="A282" i="42"/>
  <c r="A283" i="42"/>
  <c r="A284" i="42"/>
  <c r="A285" i="42"/>
  <c r="A286" i="42"/>
  <c r="A287" i="42"/>
  <c r="A288" i="42"/>
  <c r="A289" i="42"/>
  <c r="A290" i="42"/>
  <c r="A291" i="42"/>
  <c r="A292" i="42"/>
  <c r="A293" i="42"/>
  <c r="A294" i="42"/>
  <c r="A295" i="42"/>
  <c r="A297" i="42"/>
  <c r="A298" i="42"/>
  <c r="A299" i="42"/>
  <c r="A300" i="42"/>
  <c r="A301" i="42"/>
  <c r="A302" i="42"/>
  <c r="A303" i="42"/>
  <c r="A304" i="42"/>
  <c r="A305" i="42"/>
  <c r="A306" i="42"/>
  <c r="A307" i="42"/>
  <c r="A308" i="42"/>
  <c r="A309" i="42"/>
  <c r="A310" i="42"/>
  <c r="A311" i="42"/>
  <c r="A312" i="42"/>
  <c r="A313" i="42"/>
  <c r="A314" i="42"/>
  <c r="A315" i="42"/>
  <c r="A316" i="42"/>
  <c r="A317" i="42"/>
  <c r="A318" i="42"/>
  <c r="A319" i="42"/>
  <c r="A320" i="42"/>
  <c r="A321" i="42"/>
  <c r="A322" i="42"/>
  <c r="A323" i="42"/>
  <c r="A324" i="42"/>
  <c r="A326" i="42"/>
  <c r="A327" i="42"/>
  <c r="A328" i="42"/>
  <c r="A329" i="42"/>
  <c r="A330" i="42"/>
  <c r="A331" i="42"/>
  <c r="A332" i="42"/>
  <c r="A333" i="42"/>
  <c r="A334" i="42"/>
  <c r="A335" i="42"/>
  <c r="A336" i="42"/>
  <c r="A337" i="42"/>
  <c r="A338" i="42"/>
  <c r="A339" i="42"/>
  <c r="A340" i="42"/>
  <c r="A341" i="42"/>
  <c r="A342" i="42"/>
  <c r="A343" i="42"/>
  <c r="A344" i="42"/>
  <c r="A345" i="42"/>
  <c r="A346" i="42"/>
  <c r="A347" i="42"/>
  <c r="A348" i="42"/>
  <c r="A349" i="42"/>
  <c r="A350" i="42"/>
  <c r="A351" i="42"/>
  <c r="A352" i="42"/>
  <c r="A353" i="42"/>
  <c r="A355" i="42"/>
  <c r="A356" i="42"/>
  <c r="A357" i="42"/>
  <c r="A358" i="42"/>
  <c r="A359" i="42"/>
  <c r="A360" i="42"/>
  <c r="A361" i="42"/>
  <c r="A362" i="42"/>
  <c r="A363" i="42"/>
  <c r="A364" i="42"/>
  <c r="A365" i="42"/>
  <c r="A366" i="42"/>
  <c r="A367" i="42"/>
  <c r="A368" i="42"/>
  <c r="A369" i="42"/>
  <c r="A370" i="42"/>
  <c r="A371" i="42"/>
  <c r="A372" i="42"/>
  <c r="A373" i="42"/>
  <c r="A374" i="42"/>
  <c r="A375" i="42"/>
  <c r="A376" i="42"/>
  <c r="A377" i="42"/>
  <c r="A378" i="42"/>
  <c r="A379" i="42"/>
  <c r="A380" i="42"/>
  <c r="A381" i="42"/>
  <c r="A382" i="42"/>
  <c r="A384" i="42"/>
  <c r="A385" i="42"/>
  <c r="A386" i="42"/>
  <c r="A387" i="42"/>
  <c r="A388" i="42"/>
  <c r="A389" i="42"/>
  <c r="A390" i="42"/>
  <c r="A391" i="42"/>
  <c r="A392" i="42"/>
  <c r="A393" i="42"/>
  <c r="A394" i="42"/>
  <c r="A395" i="42"/>
  <c r="A396" i="42"/>
  <c r="A397" i="42"/>
  <c r="A398" i="42"/>
  <c r="A399" i="42"/>
  <c r="A400" i="42"/>
  <c r="A401" i="42"/>
  <c r="A402" i="42"/>
  <c r="A403" i="42"/>
  <c r="A404" i="42"/>
  <c r="A405" i="42"/>
  <c r="A406" i="42"/>
  <c r="A407" i="42"/>
  <c r="A408" i="42"/>
  <c r="A409" i="42"/>
  <c r="A410" i="42"/>
  <c r="A411" i="42"/>
  <c r="A413" i="42"/>
  <c r="A414" i="42"/>
  <c r="A415" i="42"/>
  <c r="A416" i="42"/>
  <c r="A417" i="42"/>
  <c r="A418" i="42"/>
  <c r="A419" i="42"/>
  <c r="A420" i="42"/>
  <c r="A421" i="42"/>
  <c r="A422" i="42"/>
  <c r="A423" i="42"/>
  <c r="A424" i="42"/>
  <c r="A425" i="42"/>
  <c r="A426" i="42"/>
  <c r="A427" i="42"/>
  <c r="A428" i="42"/>
  <c r="A429" i="42"/>
  <c r="A430" i="42"/>
  <c r="A431" i="42"/>
  <c r="A432" i="42"/>
  <c r="A433" i="42"/>
  <c r="A434" i="42"/>
  <c r="A435" i="42"/>
  <c r="A436" i="42"/>
  <c r="A437" i="42"/>
  <c r="A438" i="42"/>
  <c r="A439" i="42"/>
  <c r="A440" i="42"/>
  <c r="A442" i="42"/>
  <c r="A443" i="42"/>
  <c r="A444" i="42"/>
  <c r="A445" i="42"/>
  <c r="A446" i="42"/>
  <c r="A447" i="42"/>
  <c r="A448" i="42"/>
  <c r="A449" i="42"/>
  <c r="A450" i="42"/>
  <c r="A451" i="42"/>
  <c r="A452" i="42"/>
  <c r="A453" i="42"/>
  <c r="A454" i="42"/>
  <c r="A455" i="42"/>
  <c r="A456" i="42"/>
  <c r="A457" i="42"/>
  <c r="A458" i="42"/>
  <c r="A459" i="42"/>
  <c r="A460" i="42"/>
  <c r="A461" i="42"/>
  <c r="A462" i="42"/>
  <c r="A463" i="42"/>
  <c r="A464" i="42"/>
  <c r="A465" i="42"/>
  <c r="A466" i="42"/>
  <c r="A467" i="42"/>
  <c r="A468" i="42"/>
  <c r="A469" i="42"/>
  <c r="A471" i="42"/>
  <c r="A472" i="42"/>
  <c r="A473" i="42"/>
  <c r="A474" i="42"/>
  <c r="A475" i="42"/>
  <c r="A476" i="42"/>
  <c r="A477" i="42"/>
  <c r="A478" i="42"/>
  <c r="A479" i="42"/>
  <c r="A480" i="42"/>
  <c r="A481" i="42"/>
  <c r="A482" i="42"/>
  <c r="A483" i="42"/>
  <c r="A484" i="42"/>
  <c r="A485" i="42"/>
  <c r="A486" i="42"/>
  <c r="A487" i="42"/>
  <c r="A488" i="42"/>
  <c r="A489" i="42"/>
  <c r="A490" i="42"/>
  <c r="A491" i="42"/>
  <c r="A492" i="42"/>
  <c r="A493" i="42"/>
  <c r="A494" i="42"/>
  <c r="A495" i="42"/>
  <c r="A496" i="42"/>
  <c r="A497" i="42"/>
  <c r="A498" i="42"/>
  <c r="A500" i="42"/>
  <c r="A501" i="42"/>
  <c r="A502" i="42"/>
  <c r="A503" i="42"/>
  <c r="A504" i="42"/>
  <c r="A505" i="42"/>
  <c r="A506" i="42"/>
  <c r="A507" i="42"/>
  <c r="A6" i="42"/>
  <c r="E7" i="39"/>
  <c r="D7" i="39"/>
  <c r="A3" i="21"/>
  <c r="A4" i="21"/>
  <c r="A5" i="21"/>
  <c r="A6" i="21"/>
  <c r="A7" i="21"/>
  <c r="A8" i="21"/>
  <c r="A9" i="21"/>
  <c r="A10" i="21"/>
  <c r="A12" i="21"/>
  <c r="A13" i="21"/>
  <c r="A14" i="21"/>
  <c r="A15" i="21"/>
  <c r="A16" i="21"/>
  <c r="A17" i="21"/>
  <c r="A18" i="21"/>
  <c r="A19" i="21"/>
  <c r="A20" i="21"/>
  <c r="A21" i="21"/>
  <c r="A22" i="21"/>
  <c r="A23" i="21"/>
  <c r="A24" i="21"/>
  <c r="A25" i="21"/>
  <c r="A26" i="21"/>
  <c r="A27" i="21"/>
  <c r="A28" i="21"/>
  <c r="A29" i="21"/>
  <c r="A30" i="21"/>
  <c r="A31" i="21"/>
  <c r="A33" i="21"/>
  <c r="A34" i="21"/>
  <c r="A35" i="21"/>
  <c r="A36" i="21"/>
  <c r="A37" i="21"/>
  <c r="A38" i="21"/>
  <c r="A39" i="21"/>
  <c r="A40" i="21"/>
  <c r="A41" i="21"/>
  <c r="A42" i="21"/>
  <c r="A43" i="21"/>
  <c r="A44" i="21"/>
  <c r="A45" i="21"/>
  <c r="A46" i="21"/>
  <c r="A47" i="21"/>
  <c r="A48" i="21"/>
  <c r="A49" i="21"/>
  <c r="A50" i="21"/>
  <c r="A51" i="21"/>
  <c r="A52" i="21"/>
  <c r="A53" i="21"/>
  <c r="A54" i="21"/>
  <c r="A55" i="21"/>
  <c r="A56" i="21"/>
  <c r="A57" i="21"/>
  <c r="A58" i="21"/>
  <c r="A59" i="21"/>
  <c r="A61" i="21"/>
  <c r="A78" i="21"/>
  <c r="A79" i="21"/>
  <c r="A80" i="21"/>
  <c r="A81" i="21"/>
  <c r="A82" i="21"/>
  <c r="A83" i="21"/>
  <c r="A84" i="21"/>
  <c r="A85" i="21"/>
  <c r="A86" i="21"/>
  <c r="A87" i="21"/>
  <c r="A88" i="21"/>
  <c r="A90" i="21"/>
  <c r="A91" i="21"/>
  <c r="A92" i="21"/>
  <c r="A93" i="21"/>
  <c r="A94" i="21"/>
  <c r="A95" i="21"/>
  <c r="A96" i="21"/>
  <c r="A97" i="21"/>
  <c r="A98" i="21"/>
  <c r="A99" i="21"/>
  <c r="A100" i="21"/>
  <c r="A101" i="21"/>
  <c r="A102" i="21"/>
  <c r="A103" i="21"/>
  <c r="A104" i="21"/>
  <c r="A105" i="21"/>
  <c r="A106" i="21"/>
  <c r="A107" i="21"/>
  <c r="A108" i="21"/>
  <c r="A109" i="21"/>
  <c r="A110" i="21"/>
  <c r="A111" i="21"/>
  <c r="A112" i="21"/>
  <c r="A113" i="21"/>
  <c r="A114" i="21"/>
  <c r="A115" i="21"/>
  <c r="A116" i="21"/>
  <c r="A117" i="21"/>
  <c r="A119" i="21"/>
  <c r="A120" i="21"/>
  <c r="A121" i="21"/>
  <c r="A122" i="21"/>
  <c r="A123" i="21"/>
  <c r="A124" i="21"/>
  <c r="A125" i="21"/>
  <c r="A126" i="21"/>
  <c r="A127" i="21"/>
  <c r="A128" i="21"/>
  <c r="A129" i="21"/>
  <c r="A130" i="21"/>
  <c r="A131" i="21"/>
  <c r="A132" i="21"/>
  <c r="A133" i="21"/>
  <c r="A134" i="21"/>
  <c r="A135" i="21"/>
  <c r="A136" i="21"/>
  <c r="A137" i="21"/>
  <c r="A138" i="21"/>
  <c r="A139" i="21"/>
  <c r="A140" i="21"/>
  <c r="A141" i="21"/>
  <c r="A142" i="21"/>
  <c r="A143" i="21"/>
  <c r="A144" i="21"/>
  <c r="A145" i="21"/>
  <c r="A146" i="21"/>
  <c r="A148" i="21"/>
  <c r="A149" i="21"/>
  <c r="A150" i="21"/>
  <c r="A151" i="21"/>
  <c r="A152" i="21"/>
  <c r="A153" i="21"/>
  <c r="A154" i="21"/>
  <c r="A155" i="21"/>
  <c r="A156" i="21"/>
  <c r="A157" i="21"/>
  <c r="A158" i="21"/>
  <c r="A159" i="21"/>
  <c r="A160" i="21"/>
  <c r="A161" i="21"/>
  <c r="A162" i="21"/>
  <c r="A163" i="21"/>
  <c r="A164" i="21"/>
  <c r="A165" i="21"/>
  <c r="A166" i="21"/>
  <c r="A167" i="21"/>
  <c r="A168" i="21"/>
  <c r="A169" i="21"/>
  <c r="A170" i="21"/>
  <c r="A171" i="21"/>
  <c r="A172" i="21"/>
  <c r="A173" i="21"/>
  <c r="A174" i="21"/>
  <c r="A175" i="21"/>
  <c r="A177" i="21"/>
  <c r="A178" i="21"/>
  <c r="A179" i="21"/>
  <c r="A180" i="21"/>
  <c r="A181" i="21"/>
  <c r="A182" i="21"/>
  <c r="A183" i="21"/>
  <c r="A184" i="21"/>
  <c r="A185" i="21"/>
  <c r="A186" i="21"/>
  <c r="A187" i="21"/>
  <c r="A188" i="21"/>
  <c r="A189" i="21"/>
  <c r="A190" i="21"/>
  <c r="A191" i="21"/>
  <c r="A192" i="21"/>
  <c r="A193" i="21"/>
  <c r="A194" i="21"/>
  <c r="A195" i="21"/>
  <c r="A196" i="21"/>
  <c r="A197" i="21"/>
  <c r="A198" i="21"/>
  <c r="A199" i="21"/>
  <c r="A200" i="21"/>
  <c r="A201" i="21"/>
  <c r="A202" i="21"/>
  <c r="A203" i="21"/>
  <c r="A204" i="21"/>
  <c r="A206" i="21"/>
  <c r="A208" i="21"/>
  <c r="A209" i="21"/>
  <c r="A210" i="21"/>
  <c r="A211" i="21"/>
  <c r="A212" i="21"/>
  <c r="A213" i="21"/>
  <c r="A214" i="21"/>
  <c r="A215" i="21"/>
  <c r="A216" i="21"/>
  <c r="A217" i="21"/>
  <c r="A218" i="21"/>
  <c r="A219" i="21"/>
  <c r="A220" i="21"/>
  <c r="A221" i="21"/>
  <c r="A222" i="21"/>
  <c r="A223" i="21"/>
  <c r="A224" i="21"/>
  <c r="A225" i="21"/>
  <c r="A226" i="21"/>
  <c r="A227" i="21"/>
  <c r="A228" i="21"/>
  <c r="A229" i="21"/>
  <c r="A230" i="21"/>
  <c r="A231" i="21"/>
  <c r="A232" i="21"/>
  <c r="A233" i="21"/>
  <c r="A235" i="21"/>
  <c r="A236" i="21"/>
  <c r="A237" i="21"/>
  <c r="A238" i="21"/>
  <c r="A239" i="21"/>
  <c r="A240" i="21"/>
  <c r="A241" i="21"/>
  <c r="A242" i="21"/>
  <c r="A243" i="21"/>
  <c r="A244" i="21"/>
  <c r="A245" i="21"/>
  <c r="A246" i="21"/>
  <c r="A247" i="21"/>
  <c r="A248" i="21"/>
  <c r="A249" i="21"/>
  <c r="A250" i="21"/>
  <c r="A251" i="21"/>
  <c r="A252" i="21"/>
  <c r="A253" i="21"/>
  <c r="A254" i="21"/>
  <c r="A255" i="21"/>
  <c r="A256" i="21"/>
  <c r="A257" i="21"/>
  <c r="A258" i="21"/>
  <c r="A259" i="21"/>
  <c r="A260" i="21"/>
  <c r="A261" i="21"/>
  <c r="A262" i="21"/>
  <c r="A264" i="21"/>
  <c r="A265" i="21"/>
  <c r="A266" i="21"/>
  <c r="A267" i="21"/>
  <c r="A268" i="21"/>
  <c r="A269" i="21"/>
  <c r="A270" i="21"/>
  <c r="A271" i="21"/>
  <c r="A272" i="21"/>
  <c r="A273" i="21"/>
  <c r="A274" i="21"/>
  <c r="A275" i="21"/>
  <c r="A276" i="21"/>
  <c r="A277" i="21"/>
  <c r="A278" i="21"/>
  <c r="A279" i="21"/>
  <c r="A280" i="21"/>
  <c r="A281" i="21"/>
  <c r="A282" i="21"/>
  <c r="A283" i="21"/>
  <c r="A284" i="21"/>
  <c r="A285" i="21"/>
  <c r="A286" i="21"/>
  <c r="A287" i="21"/>
  <c r="A288" i="21"/>
  <c r="A289" i="21"/>
  <c r="A290" i="21"/>
  <c r="A291" i="21"/>
  <c r="A293" i="21"/>
  <c r="A294" i="21"/>
  <c r="A295" i="21"/>
  <c r="A296" i="21"/>
  <c r="A297" i="21"/>
  <c r="A298" i="21"/>
  <c r="A299" i="21"/>
  <c r="A300" i="21"/>
  <c r="A301" i="21"/>
  <c r="A302" i="21"/>
  <c r="A303" i="21"/>
  <c r="A304" i="21"/>
  <c r="A305" i="21"/>
  <c r="A306" i="21"/>
  <c r="A307" i="21"/>
  <c r="A308" i="21"/>
  <c r="A309" i="21"/>
  <c r="A310" i="21"/>
  <c r="A311" i="21"/>
  <c r="A312" i="21"/>
  <c r="A313" i="21"/>
  <c r="A314" i="21"/>
  <c r="A315" i="21"/>
  <c r="A316" i="21"/>
  <c r="A317" i="21"/>
  <c r="A318" i="21"/>
  <c r="A319" i="21"/>
  <c r="A320" i="21"/>
  <c r="A322" i="21"/>
  <c r="A323" i="21"/>
  <c r="A324" i="21"/>
  <c r="A325" i="21"/>
  <c r="A326" i="21"/>
  <c r="A327" i="21"/>
  <c r="A328" i="21"/>
  <c r="A329" i="21"/>
  <c r="A330" i="21"/>
  <c r="A331" i="21"/>
  <c r="A332" i="21"/>
  <c r="A333" i="21"/>
  <c r="A334" i="21"/>
  <c r="A335" i="21"/>
  <c r="A336" i="21"/>
  <c r="A337" i="21"/>
  <c r="A338" i="21"/>
  <c r="A339" i="21"/>
  <c r="A340" i="21"/>
  <c r="A341" i="21"/>
  <c r="A342" i="21"/>
  <c r="A343" i="21"/>
  <c r="A344" i="21"/>
  <c r="A345" i="21"/>
  <c r="A346" i="21"/>
  <c r="A347" i="21"/>
  <c r="A348" i="21"/>
  <c r="A349" i="21"/>
  <c r="A351" i="21"/>
  <c r="A352" i="21"/>
  <c r="A353" i="21"/>
  <c r="A354" i="21"/>
  <c r="A355" i="21"/>
  <c r="A356" i="21"/>
  <c r="A357" i="21"/>
  <c r="A358" i="21"/>
  <c r="A359" i="21"/>
  <c r="A360" i="21"/>
  <c r="A361" i="21"/>
  <c r="A362" i="21"/>
  <c r="A363" i="21"/>
  <c r="A364" i="21"/>
  <c r="A365" i="21"/>
  <c r="A366" i="21"/>
  <c r="A367" i="21"/>
  <c r="A368" i="21"/>
  <c r="A369" i="21"/>
  <c r="A370" i="21"/>
  <c r="A371" i="21"/>
  <c r="A372" i="21"/>
  <c r="A373" i="21"/>
  <c r="A374" i="21"/>
  <c r="A375" i="21"/>
  <c r="A376" i="21"/>
  <c r="A377" i="21"/>
  <c r="A378" i="21"/>
  <c r="A380" i="21"/>
  <c r="A381" i="21"/>
  <c r="A382" i="21"/>
  <c r="A383" i="21"/>
  <c r="A384" i="21"/>
  <c r="A385" i="21"/>
  <c r="A386" i="21"/>
  <c r="A387" i="21"/>
  <c r="A388" i="21"/>
  <c r="A389" i="21"/>
  <c r="A390" i="21"/>
  <c r="A391" i="21"/>
  <c r="A392" i="21"/>
  <c r="A393" i="21"/>
  <c r="A394" i="21"/>
  <c r="A395" i="21"/>
  <c r="A396" i="21"/>
  <c r="A397" i="21"/>
  <c r="A398" i="21"/>
  <c r="A399" i="21"/>
  <c r="A400" i="21"/>
  <c r="A401" i="21"/>
  <c r="A402" i="21"/>
  <c r="A403" i="21"/>
  <c r="A404" i="21"/>
  <c r="A405" i="21"/>
  <c r="A406" i="21"/>
  <c r="A407" i="21"/>
  <c r="A409" i="21"/>
  <c r="A410" i="21"/>
  <c r="A411" i="21"/>
  <c r="A412" i="21"/>
  <c r="A413" i="21"/>
  <c r="A414" i="21"/>
  <c r="A415" i="21"/>
  <c r="A416" i="21"/>
  <c r="A417" i="21"/>
  <c r="A418" i="21"/>
  <c r="A419" i="21"/>
  <c r="A420" i="21"/>
  <c r="A421" i="21"/>
  <c r="A422" i="21"/>
  <c r="A423" i="21"/>
  <c r="A424" i="21"/>
  <c r="A425" i="21"/>
  <c r="A426" i="21"/>
  <c r="A427" i="21"/>
  <c r="A428" i="21"/>
  <c r="A429" i="21"/>
  <c r="A430" i="21"/>
  <c r="A431" i="21"/>
  <c r="A432" i="21"/>
  <c r="A433" i="21"/>
  <c r="A434" i="21"/>
  <c r="A435" i="21"/>
  <c r="A436" i="21"/>
  <c r="A438" i="21"/>
  <c r="A439" i="21"/>
  <c r="A440" i="21"/>
  <c r="A441" i="21"/>
  <c r="A442" i="21"/>
  <c r="A443" i="21"/>
  <c r="A444" i="21"/>
  <c r="A445" i="21"/>
  <c r="A446" i="21"/>
  <c r="A447" i="21"/>
  <c r="A448" i="21"/>
  <c r="A449" i="21"/>
  <c r="A450" i="21"/>
  <c r="A451" i="21"/>
  <c r="A452" i="21"/>
  <c r="A453" i="21"/>
  <c r="A454" i="21"/>
  <c r="A455" i="21"/>
  <c r="A456" i="21"/>
  <c r="A457" i="21"/>
  <c r="A458" i="21"/>
  <c r="A459" i="21"/>
  <c r="A460" i="21"/>
  <c r="A461" i="21"/>
  <c r="A462" i="21"/>
  <c r="A463" i="21"/>
  <c r="A464" i="21"/>
  <c r="A465" i="21"/>
  <c r="A467" i="21"/>
  <c r="A468" i="21"/>
  <c r="A469" i="21"/>
  <c r="A470" i="21"/>
  <c r="A471" i="21"/>
  <c r="A472" i="21"/>
  <c r="A473" i="21"/>
  <c r="A474" i="21"/>
  <c r="A475" i="21"/>
  <c r="A476" i="21"/>
  <c r="A477" i="21"/>
  <c r="A478" i="21"/>
  <c r="A479" i="21"/>
  <c r="A480" i="21"/>
  <c r="A481" i="21"/>
  <c r="A482" i="21"/>
  <c r="A483" i="21"/>
  <c r="A484" i="21"/>
  <c r="A485" i="21"/>
  <c r="A486" i="21"/>
  <c r="A487" i="21"/>
  <c r="A488" i="21"/>
  <c r="A489" i="21"/>
  <c r="A490" i="21"/>
  <c r="A491" i="21"/>
  <c r="A492" i="21"/>
  <c r="A493" i="21"/>
  <c r="A494" i="21"/>
  <c r="A496" i="21"/>
  <c r="A497" i="21"/>
  <c r="A498" i="21"/>
  <c r="A499" i="21"/>
  <c r="A500" i="21"/>
  <c r="A501" i="21"/>
  <c r="A502" i="21"/>
  <c r="A503" i="21"/>
  <c r="A504" i="21"/>
  <c r="A505" i="21"/>
  <c r="A506" i="21"/>
  <c r="A507" i="21"/>
  <c r="A508" i="21"/>
  <c r="A509" i="21"/>
  <c r="A510" i="21"/>
  <c r="A511" i="21"/>
  <c r="A512" i="21"/>
  <c r="A513" i="21"/>
  <c r="A514" i="21"/>
  <c r="A515" i="21"/>
  <c r="A516" i="21"/>
  <c r="A517" i="21"/>
  <c r="A518" i="21"/>
  <c r="A519" i="21"/>
  <c r="A520" i="21"/>
  <c r="A521" i="21"/>
  <c r="A522" i="21"/>
  <c r="A523" i="21"/>
  <c r="A525" i="21"/>
  <c r="A526" i="21"/>
  <c r="A527" i="21"/>
  <c r="A528" i="21"/>
  <c r="A529" i="21"/>
  <c r="A530" i="21"/>
  <c r="A531" i="21"/>
  <c r="A532" i="21"/>
  <c r="A533" i="21"/>
  <c r="A534" i="21"/>
  <c r="A535" i="21"/>
  <c r="A536" i="21"/>
  <c r="A537" i="21"/>
  <c r="A538" i="21"/>
  <c r="A539" i="21"/>
  <c r="A540" i="21"/>
  <c r="A541" i="21"/>
  <c r="A542" i="21"/>
  <c r="A543" i="21"/>
  <c r="A544" i="21"/>
  <c r="A545" i="21"/>
  <c r="A546" i="21"/>
  <c r="A547" i="21"/>
  <c r="A548" i="21"/>
  <c r="A549" i="21"/>
  <c r="A550" i="21"/>
  <c r="A551" i="21"/>
  <c r="A552" i="21"/>
  <c r="A554" i="21"/>
  <c r="A555" i="21"/>
  <c r="A556" i="21"/>
  <c r="A557" i="21"/>
  <c r="A558" i="21"/>
  <c r="A559" i="21"/>
  <c r="A560" i="21"/>
  <c r="A561" i="21"/>
  <c r="A562" i="21"/>
  <c r="A563" i="21"/>
  <c r="A564" i="21"/>
  <c r="A565" i="21"/>
  <c r="A566" i="21"/>
  <c r="A567" i="21"/>
  <c r="A568" i="21"/>
  <c r="A569" i="21"/>
  <c r="A570" i="21"/>
  <c r="A571" i="21"/>
  <c r="A572" i="21"/>
  <c r="A573" i="21"/>
  <c r="A574" i="21"/>
  <c r="A575" i="21"/>
  <c r="A576" i="21"/>
  <c r="A577" i="21"/>
  <c r="A578" i="21"/>
  <c r="A579" i="21"/>
  <c r="A580" i="21"/>
  <c r="A581" i="21"/>
  <c r="A583" i="21"/>
  <c r="A2" i="21"/>
  <c r="A583" i="38"/>
  <c r="A579" i="38"/>
  <c r="A580" i="38"/>
  <c r="A581" i="38"/>
  <c r="A569" i="38"/>
  <c r="A570" i="38"/>
  <c r="A571" i="38"/>
  <c r="A572" i="38"/>
  <c r="A573" i="38"/>
  <c r="A574" i="38"/>
  <c r="A575" i="38"/>
  <c r="A576" i="38"/>
  <c r="A577" i="38"/>
  <c r="A578" i="38"/>
  <c r="A539" i="38"/>
  <c r="A540" i="38"/>
  <c r="A541" i="38"/>
  <c r="A542" i="38"/>
  <c r="A543" i="38"/>
  <c r="A544" i="38"/>
  <c r="A545" i="38"/>
  <c r="A546" i="38"/>
  <c r="A547" i="38"/>
  <c r="A548" i="38"/>
  <c r="A549" i="38"/>
  <c r="A550" i="38"/>
  <c r="A551" i="38"/>
  <c r="A552" i="38"/>
  <c r="A554" i="38"/>
  <c r="A555" i="38"/>
  <c r="A556" i="38"/>
  <c r="A557" i="38"/>
  <c r="A558" i="38"/>
  <c r="A559" i="38"/>
  <c r="A560" i="38"/>
  <c r="A561" i="38"/>
  <c r="A562" i="38"/>
  <c r="A563" i="38"/>
  <c r="A564" i="38"/>
  <c r="A565" i="38"/>
  <c r="A566" i="38"/>
  <c r="A567" i="38"/>
  <c r="A568" i="38"/>
  <c r="A509" i="38"/>
  <c r="A510" i="38"/>
  <c r="A511" i="38"/>
  <c r="A512" i="38"/>
  <c r="A513" i="38"/>
  <c r="A514" i="38"/>
  <c r="A515" i="38"/>
  <c r="A516" i="38"/>
  <c r="A517" i="38"/>
  <c r="A518" i="38"/>
  <c r="A519" i="38"/>
  <c r="A520" i="38"/>
  <c r="A521" i="38"/>
  <c r="A522" i="38"/>
  <c r="A523" i="38"/>
  <c r="A525" i="38"/>
  <c r="A526" i="38"/>
  <c r="A527" i="38"/>
  <c r="A528" i="38"/>
  <c r="A529" i="38"/>
  <c r="A530" i="38"/>
  <c r="A531" i="38"/>
  <c r="A532" i="38"/>
  <c r="A533" i="38"/>
  <c r="A534" i="38"/>
  <c r="A535" i="38"/>
  <c r="A536" i="38"/>
  <c r="A537" i="38"/>
  <c r="A538" i="38"/>
  <c r="A464" i="38"/>
  <c r="A465" i="38"/>
  <c r="A467" i="38"/>
  <c r="A468" i="38"/>
  <c r="A469" i="38"/>
  <c r="A470" i="38"/>
  <c r="A471" i="38"/>
  <c r="A472" i="38"/>
  <c r="A473" i="38"/>
  <c r="A474" i="38"/>
  <c r="A475" i="38"/>
  <c r="A476" i="38"/>
  <c r="A477" i="38"/>
  <c r="A478" i="38"/>
  <c r="A479" i="38"/>
  <c r="A480" i="38"/>
  <c r="A481" i="38"/>
  <c r="A482" i="38"/>
  <c r="A483" i="38"/>
  <c r="A484" i="38"/>
  <c r="A485" i="38"/>
  <c r="A486" i="38"/>
  <c r="A487" i="38"/>
  <c r="A488" i="38"/>
  <c r="A489" i="38"/>
  <c r="A490" i="38"/>
  <c r="A491" i="38"/>
  <c r="A492" i="38"/>
  <c r="A493" i="38"/>
  <c r="A494" i="38"/>
  <c r="A496" i="38"/>
  <c r="A497" i="38"/>
  <c r="A498" i="38"/>
  <c r="A499" i="38"/>
  <c r="A500" i="38"/>
  <c r="A501" i="38"/>
  <c r="A502" i="38"/>
  <c r="A503" i="38"/>
  <c r="A504" i="38"/>
  <c r="A505" i="38"/>
  <c r="A506" i="38"/>
  <c r="A507" i="38"/>
  <c r="A508" i="38"/>
  <c r="A294" i="38"/>
  <c r="A295" i="38"/>
  <c r="A296" i="38"/>
  <c r="A297" i="38"/>
  <c r="A298" i="38"/>
  <c r="A299" i="38"/>
  <c r="A300" i="38"/>
  <c r="A301" i="38"/>
  <c r="A302" i="38"/>
  <c r="A303" i="38"/>
  <c r="A304" i="38"/>
  <c r="A305" i="38"/>
  <c r="A306" i="38"/>
  <c r="A307" i="38"/>
  <c r="A308" i="38"/>
  <c r="A309" i="38"/>
  <c r="A310" i="38"/>
  <c r="A311" i="38"/>
  <c r="A312" i="38"/>
  <c r="A313" i="38"/>
  <c r="A314" i="38"/>
  <c r="A315" i="38"/>
  <c r="A316" i="38"/>
  <c r="A317" i="38"/>
  <c r="A318" i="38"/>
  <c r="A319" i="38"/>
  <c r="A320" i="38"/>
  <c r="A322" i="38"/>
  <c r="A323" i="38"/>
  <c r="A324" i="38"/>
  <c r="A325" i="38"/>
  <c r="A326" i="38"/>
  <c r="A327" i="38"/>
  <c r="A328" i="38"/>
  <c r="A329" i="38"/>
  <c r="A330" i="38"/>
  <c r="A331" i="38"/>
  <c r="A332" i="38"/>
  <c r="A333" i="38"/>
  <c r="A334" i="38"/>
  <c r="A335" i="38"/>
  <c r="A336" i="38"/>
  <c r="A337" i="38"/>
  <c r="A338" i="38"/>
  <c r="A339" i="38"/>
  <c r="A340" i="38"/>
  <c r="A341" i="38"/>
  <c r="A342" i="38"/>
  <c r="A343" i="38"/>
  <c r="A344" i="38"/>
  <c r="A345" i="38"/>
  <c r="A346" i="38"/>
  <c r="A347" i="38"/>
  <c r="A348" i="38"/>
  <c r="A349" i="38"/>
  <c r="A351" i="38"/>
  <c r="A352" i="38"/>
  <c r="A353" i="38"/>
  <c r="A354" i="38"/>
  <c r="A355" i="38"/>
  <c r="A356" i="38"/>
  <c r="A357" i="38"/>
  <c r="A358" i="38"/>
  <c r="A359" i="38"/>
  <c r="A360" i="38"/>
  <c r="A361" i="38"/>
  <c r="A362" i="38"/>
  <c r="A363" i="38"/>
  <c r="A364" i="38"/>
  <c r="A365" i="38"/>
  <c r="A366" i="38"/>
  <c r="A367" i="38"/>
  <c r="A368" i="38"/>
  <c r="A369" i="38"/>
  <c r="A370" i="38"/>
  <c r="A371" i="38"/>
  <c r="A372" i="38"/>
  <c r="A373" i="38"/>
  <c r="A374" i="38"/>
  <c r="A375" i="38"/>
  <c r="A376" i="38"/>
  <c r="A377" i="38"/>
  <c r="A378" i="38"/>
  <c r="A380" i="38"/>
  <c r="A381" i="38"/>
  <c r="A382" i="38"/>
  <c r="A383" i="38"/>
  <c r="A384" i="38"/>
  <c r="A385" i="38"/>
  <c r="A386" i="38"/>
  <c r="A387" i="38"/>
  <c r="A388" i="38"/>
  <c r="A389" i="38"/>
  <c r="A390" i="38"/>
  <c r="A391" i="38"/>
  <c r="A392" i="38"/>
  <c r="A393" i="38"/>
  <c r="A394" i="38"/>
  <c r="A395" i="38"/>
  <c r="A396" i="38"/>
  <c r="A397" i="38"/>
  <c r="A398" i="38"/>
  <c r="A399" i="38"/>
  <c r="A400" i="38"/>
  <c r="A401" i="38"/>
  <c r="A402" i="38"/>
  <c r="A403" i="38"/>
  <c r="A404" i="38"/>
  <c r="A405" i="38"/>
  <c r="A406" i="38"/>
  <c r="A407" i="38"/>
  <c r="A409" i="38"/>
  <c r="A410" i="38"/>
  <c r="A411" i="38"/>
  <c r="A412" i="38"/>
  <c r="A413" i="38"/>
  <c r="A414" i="38"/>
  <c r="A415" i="38"/>
  <c r="A416" i="38"/>
  <c r="A417" i="38"/>
  <c r="A418" i="38"/>
  <c r="A419" i="38"/>
  <c r="A420" i="38"/>
  <c r="A421" i="38"/>
  <c r="A422" i="38"/>
  <c r="A423" i="38"/>
  <c r="A424" i="38"/>
  <c r="A425" i="38"/>
  <c r="A426" i="38"/>
  <c r="A427" i="38"/>
  <c r="A428" i="38"/>
  <c r="A429" i="38"/>
  <c r="A430" i="38"/>
  <c r="A431" i="38"/>
  <c r="A432" i="38"/>
  <c r="A433" i="38"/>
  <c r="A434" i="38"/>
  <c r="A435" i="38"/>
  <c r="A436" i="38"/>
  <c r="A438" i="38"/>
  <c r="A439" i="38"/>
  <c r="A440" i="38"/>
  <c r="A441" i="38"/>
  <c r="A442" i="38"/>
  <c r="A443" i="38"/>
  <c r="A444" i="38"/>
  <c r="A445" i="38"/>
  <c r="A446" i="38"/>
  <c r="A447" i="38"/>
  <c r="A448" i="38"/>
  <c r="A449" i="38"/>
  <c r="A450" i="38"/>
  <c r="A451" i="38"/>
  <c r="A452" i="38"/>
  <c r="A453" i="38"/>
  <c r="A454" i="38"/>
  <c r="A455" i="38"/>
  <c r="A456" i="38"/>
  <c r="A457" i="38"/>
  <c r="A458" i="38"/>
  <c r="A459" i="38"/>
  <c r="A460" i="38"/>
  <c r="A461" i="38"/>
  <c r="A462" i="38"/>
  <c r="A463" i="38"/>
  <c r="A3" i="38"/>
  <c r="A4" i="38"/>
  <c r="A5" i="38"/>
  <c r="A6" i="38"/>
  <c r="A7" i="38"/>
  <c r="A8" i="38"/>
  <c r="A9" i="38"/>
  <c r="A10" i="38"/>
  <c r="A12" i="38"/>
  <c r="A13" i="38"/>
  <c r="A14" i="38"/>
  <c r="A15" i="38"/>
  <c r="A16" i="38"/>
  <c r="A17" i="38"/>
  <c r="A18" i="38"/>
  <c r="A19" i="38"/>
  <c r="A20" i="38"/>
  <c r="A21" i="38"/>
  <c r="A22" i="38"/>
  <c r="A23" i="38"/>
  <c r="A24" i="38"/>
  <c r="A25" i="38"/>
  <c r="A26" i="38"/>
  <c r="A27" i="38"/>
  <c r="A28" i="38"/>
  <c r="A29" i="38"/>
  <c r="A30" i="38"/>
  <c r="A31" i="38"/>
  <c r="A33" i="38"/>
  <c r="A34" i="38"/>
  <c r="A35" i="38"/>
  <c r="A36" i="38"/>
  <c r="A37" i="38"/>
  <c r="A38" i="38"/>
  <c r="A39" i="38"/>
  <c r="A40" i="38"/>
  <c r="A41" i="38"/>
  <c r="A42" i="38"/>
  <c r="A43" i="38"/>
  <c r="A44" i="38"/>
  <c r="A45" i="38"/>
  <c r="A46" i="38"/>
  <c r="A47" i="38"/>
  <c r="A48" i="38"/>
  <c r="A49" i="38"/>
  <c r="A50" i="38"/>
  <c r="A51" i="38"/>
  <c r="A52" i="38"/>
  <c r="A53" i="38"/>
  <c r="A54" i="38"/>
  <c r="A55" i="38"/>
  <c r="A56" i="38"/>
  <c r="A57" i="38"/>
  <c r="A58" i="38"/>
  <c r="A59" i="38"/>
  <c r="A61" i="38"/>
  <c r="A69" i="38"/>
  <c r="A70" i="38"/>
  <c r="A71" i="38"/>
  <c r="A72" i="38"/>
  <c r="A73" i="38"/>
  <c r="A74" i="38"/>
  <c r="A75" i="38"/>
  <c r="A76" i="38"/>
  <c r="A77" i="38"/>
  <c r="A78" i="38"/>
  <c r="A79" i="38"/>
  <c r="A80" i="38"/>
  <c r="A81" i="38"/>
  <c r="A82" i="38"/>
  <c r="A83" i="38"/>
  <c r="A84" i="38"/>
  <c r="A85" i="38"/>
  <c r="A86" i="38"/>
  <c r="A87" i="38"/>
  <c r="A88" i="38"/>
  <c r="A90" i="38"/>
  <c r="A91" i="38"/>
  <c r="A92" i="38"/>
  <c r="A93" i="38"/>
  <c r="A94" i="38"/>
  <c r="A95" i="38"/>
  <c r="A96" i="38"/>
  <c r="A97" i="38"/>
  <c r="A98" i="38"/>
  <c r="A99" i="38"/>
  <c r="A100" i="38"/>
  <c r="A101" i="38"/>
  <c r="A102" i="38"/>
  <c r="A103" i="38"/>
  <c r="A104" i="38"/>
  <c r="A105" i="38"/>
  <c r="A106" i="38"/>
  <c r="A107" i="38"/>
  <c r="A108" i="38"/>
  <c r="A109" i="38"/>
  <c r="A110" i="38"/>
  <c r="A111" i="38"/>
  <c r="A112" i="38"/>
  <c r="A113" i="38"/>
  <c r="A114" i="38"/>
  <c r="A115" i="38"/>
  <c r="A116" i="38"/>
  <c r="A117" i="38"/>
  <c r="A119" i="38"/>
  <c r="A120" i="38"/>
  <c r="A121" i="38"/>
  <c r="A122" i="38"/>
  <c r="A123" i="38"/>
  <c r="A124" i="38"/>
  <c r="A125" i="38"/>
  <c r="A126" i="38"/>
  <c r="A127" i="38"/>
  <c r="A128" i="38"/>
  <c r="A129" i="38"/>
  <c r="A130" i="38"/>
  <c r="A131" i="38"/>
  <c r="A132" i="38"/>
  <c r="A133" i="38"/>
  <c r="A134" i="38"/>
  <c r="A135" i="38"/>
  <c r="A136" i="38"/>
  <c r="A137" i="38"/>
  <c r="A138" i="38"/>
  <c r="A139" i="38"/>
  <c r="A140" i="38"/>
  <c r="A141" i="38"/>
  <c r="A142" i="38"/>
  <c r="A143" i="38"/>
  <c r="A144" i="38"/>
  <c r="A145" i="38"/>
  <c r="A146" i="38"/>
  <c r="A148" i="38"/>
  <c r="A149" i="38"/>
  <c r="A150" i="38"/>
  <c r="A151" i="38"/>
  <c r="A152" i="38"/>
  <c r="A153" i="38"/>
  <c r="A154" i="38"/>
  <c r="A155" i="38"/>
  <c r="A156" i="38"/>
  <c r="A157" i="38"/>
  <c r="A158" i="38"/>
  <c r="A159" i="38"/>
  <c r="A160" i="38"/>
  <c r="A161" i="38"/>
  <c r="A162" i="38"/>
  <c r="A163" i="38"/>
  <c r="A164" i="38"/>
  <c r="A165" i="38"/>
  <c r="A166" i="38"/>
  <c r="A167" i="38"/>
  <c r="A168" i="38"/>
  <c r="A169" i="38"/>
  <c r="A170" i="38"/>
  <c r="A171" i="38"/>
  <c r="A172" i="38"/>
  <c r="A173" i="38"/>
  <c r="A174" i="38"/>
  <c r="A175" i="38"/>
  <c r="A177" i="38"/>
  <c r="A178" i="38"/>
  <c r="A179" i="38"/>
  <c r="A180" i="38"/>
  <c r="A181" i="38"/>
  <c r="A182" i="38"/>
  <c r="A183" i="38"/>
  <c r="A184" i="38"/>
  <c r="A185" i="38"/>
  <c r="A186" i="38"/>
  <c r="A187" i="38"/>
  <c r="A188" i="38"/>
  <c r="A189" i="38"/>
  <c r="A190" i="38"/>
  <c r="A191" i="38"/>
  <c r="A192" i="38"/>
  <c r="A193" i="38"/>
  <c r="A194" i="38"/>
  <c r="A195" i="38"/>
  <c r="A196" i="38"/>
  <c r="A197" i="38"/>
  <c r="A198" i="38"/>
  <c r="A199" i="38"/>
  <c r="A200" i="38"/>
  <c r="A201" i="38"/>
  <c r="A202" i="38"/>
  <c r="A203" i="38"/>
  <c r="A204" i="38"/>
  <c r="A206" i="38"/>
  <c r="A208" i="38"/>
  <c r="A209" i="38"/>
  <c r="A210" i="38"/>
  <c r="A211" i="38"/>
  <c r="A212" i="38"/>
  <c r="A213" i="38"/>
  <c r="A214" i="38"/>
  <c r="A215" i="38"/>
  <c r="A216" i="38"/>
  <c r="A217" i="38"/>
  <c r="A218" i="38"/>
  <c r="A219" i="38"/>
  <c r="A220" i="38"/>
  <c r="A221" i="38"/>
  <c r="A222" i="38"/>
  <c r="A223" i="38"/>
  <c r="A224" i="38"/>
  <c r="A225" i="38"/>
  <c r="A226" i="38"/>
  <c r="A227" i="38"/>
  <c r="A228" i="38"/>
  <c r="A229" i="38"/>
  <c r="A230" i="38"/>
  <c r="A231" i="38"/>
  <c r="A232" i="38"/>
  <c r="A233" i="38"/>
  <c r="A235" i="38"/>
  <c r="A236" i="38"/>
  <c r="A237" i="38"/>
  <c r="A238" i="38"/>
  <c r="A239" i="38"/>
  <c r="A240" i="38"/>
  <c r="A241" i="38"/>
  <c r="A242" i="38"/>
  <c r="A243" i="38"/>
  <c r="A244" i="38"/>
  <c r="A245" i="38"/>
  <c r="A246" i="38"/>
  <c r="A247" i="38"/>
  <c r="A248" i="38"/>
  <c r="A249" i="38"/>
  <c r="A250" i="38"/>
  <c r="A251" i="38"/>
  <c r="A252" i="38"/>
  <c r="A253" i="38"/>
  <c r="A254" i="38"/>
  <c r="A255" i="38"/>
  <c r="A256" i="38"/>
  <c r="A257" i="38"/>
  <c r="A258" i="38"/>
  <c r="A259" i="38"/>
  <c r="A260" i="38"/>
  <c r="A261" i="38"/>
  <c r="A262" i="38"/>
  <c r="A264" i="38"/>
  <c r="A265" i="38"/>
  <c r="A266" i="38"/>
  <c r="A267" i="38"/>
  <c r="A268" i="38"/>
  <c r="A269" i="38"/>
  <c r="A270" i="38"/>
  <c r="A271" i="38"/>
  <c r="A272" i="38"/>
  <c r="A273" i="38"/>
  <c r="A274" i="38"/>
  <c r="A275" i="38"/>
  <c r="A276" i="38"/>
  <c r="A277" i="38"/>
  <c r="A278" i="38"/>
  <c r="A279" i="38"/>
  <c r="A280" i="38"/>
  <c r="A281" i="38"/>
  <c r="A282" i="38"/>
  <c r="A283" i="38"/>
  <c r="A284" i="38"/>
  <c r="A285" i="38"/>
  <c r="A286" i="38"/>
  <c r="A287" i="38"/>
  <c r="A288" i="38"/>
  <c r="A289" i="38"/>
  <c r="A290" i="38"/>
  <c r="A291" i="38"/>
  <c r="A293" i="38"/>
  <c r="A2" i="38"/>
  <c r="C584" i="37"/>
  <c r="C555" i="37"/>
  <c r="C526" i="37"/>
  <c r="C497" i="37"/>
  <c r="C468" i="37"/>
  <c r="C439" i="37"/>
  <c r="C410" i="37"/>
  <c r="C381" i="37"/>
  <c r="C352" i="37"/>
  <c r="C323" i="37"/>
  <c r="A595" i="30"/>
  <c r="A586" i="42" s="1"/>
  <c r="A566" i="30"/>
  <c r="A557" i="42" s="1"/>
  <c r="A537" i="30"/>
  <c r="A528" i="42" s="1"/>
  <c r="A508" i="30"/>
  <c r="A499" i="42" s="1"/>
  <c r="A479" i="30"/>
  <c r="A470" i="42" s="1"/>
  <c r="A450" i="30"/>
  <c r="A441" i="42" s="1"/>
  <c r="A421" i="30"/>
  <c r="A412" i="42" s="1"/>
  <c r="A392" i="30"/>
  <c r="A383" i="42" s="1"/>
  <c r="A363" i="30"/>
  <c r="A354" i="42" s="1"/>
  <c r="A334" i="30"/>
  <c r="A325" i="42" s="1"/>
  <c r="A595" i="32"/>
  <c r="A566" i="32"/>
  <c r="A537" i="32"/>
  <c r="A508" i="32"/>
  <c r="A479" i="32"/>
  <c r="A450" i="32"/>
  <c r="A421" i="32"/>
  <c r="A392" i="32"/>
  <c r="A363" i="32"/>
  <c r="A334" i="32"/>
  <c r="A595" i="28"/>
  <c r="A566" i="28"/>
  <c r="A537" i="28"/>
  <c r="A508" i="28"/>
  <c r="A479" i="28"/>
  <c r="A450" i="28"/>
  <c r="A421" i="28"/>
  <c r="A392" i="28"/>
  <c r="A363" i="28"/>
  <c r="A334" i="28"/>
  <c r="A595" i="27"/>
  <c r="A566" i="27"/>
  <c r="A537" i="27"/>
  <c r="A508" i="27"/>
  <c r="A479" i="27"/>
  <c r="A450" i="27"/>
  <c r="A421" i="27"/>
  <c r="A392" i="27"/>
  <c r="A363" i="27"/>
  <c r="A334" i="27"/>
  <c r="A595" i="17"/>
  <c r="A582" i="38" s="1"/>
  <c r="A566" i="17"/>
  <c r="A537" i="17"/>
  <c r="A508" i="17"/>
  <c r="A479" i="17"/>
  <c r="A450" i="17"/>
  <c r="A437" i="21" s="1"/>
  <c r="A421" i="17"/>
  <c r="A392" i="17"/>
  <c r="A363" i="17"/>
  <c r="A350" i="38" s="1"/>
  <c r="A334" i="17"/>
  <c r="H6" i="40"/>
  <c r="C7" i="40"/>
  <c r="D7" i="40"/>
  <c r="D6" i="40"/>
  <c r="C6" i="40"/>
  <c r="E7" i="40"/>
  <c r="F7" i="40"/>
  <c r="G6" i="40"/>
  <c r="F6" i="40"/>
  <c r="E6" i="40"/>
  <c r="I6" i="40"/>
  <c r="R7" i="35"/>
  <c r="R6" i="35"/>
  <c r="X7" i="35"/>
  <c r="X6" i="35"/>
  <c r="M7" i="35"/>
  <c r="M6" i="35"/>
  <c r="G7" i="35"/>
  <c r="G6" i="35"/>
  <c r="R6" i="47"/>
  <c r="O6" i="47"/>
  <c r="K6" i="47"/>
  <c r="G6" i="47"/>
  <c r="F2" i="38"/>
  <c r="E2" i="38"/>
  <c r="A4" i="37"/>
  <c r="M2" i="37"/>
  <c r="S2" i="35" s="1"/>
  <c r="M1" i="37"/>
  <c r="S1" i="35" s="1"/>
  <c r="J2" i="37"/>
  <c r="N2" i="35" s="1"/>
  <c r="J1" i="37"/>
  <c r="K1" i="47" s="1"/>
  <c r="A305" i="30"/>
  <c r="A296" i="42" s="1"/>
  <c r="A276" i="30"/>
  <c r="A267" i="42" s="1"/>
  <c r="A305" i="32"/>
  <c r="A276" i="32"/>
  <c r="A305" i="28"/>
  <c r="A276" i="28"/>
  <c r="A305" i="27"/>
  <c r="A276" i="27"/>
  <c r="A305" i="17"/>
  <c r="A276" i="17"/>
  <c r="A247" i="30"/>
  <c r="A238" i="42" s="1"/>
  <c r="A218" i="30"/>
  <c r="A209" i="42" s="1"/>
  <c r="A247" i="32"/>
  <c r="A218" i="32"/>
  <c r="A247" i="28"/>
  <c r="A218" i="28"/>
  <c r="A247" i="27"/>
  <c r="A218" i="27"/>
  <c r="A247" i="17"/>
  <c r="A218" i="17"/>
  <c r="A205" i="38" s="1"/>
  <c r="A189" i="30"/>
  <c r="A180" i="42" s="1"/>
  <c r="A189" i="32"/>
  <c r="A189" i="28"/>
  <c r="A189" i="27"/>
  <c r="A189" i="17"/>
  <c r="A176" i="21" s="1"/>
  <c r="A160" i="30"/>
  <c r="A151" i="42" s="1"/>
  <c r="A160" i="32"/>
  <c r="A160" i="28"/>
  <c r="A160" i="27"/>
  <c r="A160" i="17"/>
  <c r="B4" i="21"/>
  <c r="B5" i="21"/>
  <c r="B6" i="21"/>
  <c r="B7" i="21"/>
  <c r="B8" i="21"/>
  <c r="B9" i="21"/>
  <c r="B10" i="21"/>
  <c r="B12" i="21"/>
  <c r="B13" i="21"/>
  <c r="B14" i="21"/>
  <c r="B15" i="21"/>
  <c r="B16" i="21"/>
  <c r="B17" i="21"/>
  <c r="B18" i="21"/>
  <c r="B19" i="21"/>
  <c r="B20" i="21"/>
  <c r="B21" i="21"/>
  <c r="B22" i="21"/>
  <c r="B23" i="21"/>
  <c r="B24" i="21"/>
  <c r="B25" i="21"/>
  <c r="B26" i="21"/>
  <c r="B27" i="21"/>
  <c r="B28" i="21"/>
  <c r="B29" i="21"/>
  <c r="B30" i="21"/>
  <c r="B31" i="21"/>
  <c r="B32" i="21"/>
  <c r="A131" i="27"/>
  <c r="Q7" i="33"/>
  <c r="Q8" i="33"/>
  <c r="O7" i="33"/>
  <c r="O8" i="33"/>
  <c r="Q6" i="33"/>
  <c r="O6" i="33"/>
  <c r="M6" i="33"/>
  <c r="M7" i="33"/>
  <c r="M8" i="33"/>
  <c r="C8" i="33"/>
  <c r="P7" i="33"/>
  <c r="P8" i="33"/>
  <c r="P6" i="33"/>
  <c r="N7" i="33"/>
  <c r="N8" i="33"/>
  <c r="N6" i="33"/>
  <c r="L7" i="33"/>
  <c r="J7" i="33"/>
  <c r="J8" i="33"/>
  <c r="L8" i="33" s="1"/>
  <c r="J6" i="33"/>
  <c r="L6" i="33" s="1"/>
  <c r="P5" i="33"/>
  <c r="N5" i="33"/>
  <c r="L5" i="33"/>
  <c r="K3" i="33"/>
  <c r="K7" i="33" s="1"/>
  <c r="I6" i="33"/>
  <c r="E6" i="33"/>
  <c r="C6" i="33"/>
  <c r="A131" i="17"/>
  <c r="A118" i="38" s="1"/>
  <c r="A102" i="17"/>
  <c r="A89" i="21" s="1"/>
  <c r="C46" i="32"/>
  <c r="D54" i="28"/>
  <c r="C45" i="28"/>
  <c r="D54" i="27"/>
  <c r="D83" i="27" s="1"/>
  <c r="D112" i="27" s="1"/>
  <c r="D141" i="27" s="1"/>
  <c r="D170" i="27" s="1"/>
  <c r="D199" i="27" s="1"/>
  <c r="D228" i="27" s="1"/>
  <c r="D257" i="27" s="1"/>
  <c r="D286" i="27" s="1"/>
  <c r="D315" i="27" s="1"/>
  <c r="C46" i="27"/>
  <c r="D54" i="17"/>
  <c r="D83" i="17" s="1"/>
  <c r="D112" i="17" s="1"/>
  <c r="D141" i="17" s="1"/>
  <c r="D170" i="17" s="1"/>
  <c r="D199" i="17" s="1"/>
  <c r="D228" i="17" s="1"/>
  <c r="D257" i="17" s="1"/>
  <c r="D286" i="17" s="1"/>
  <c r="B52" i="17"/>
  <c r="B47" i="17"/>
  <c r="B48" i="17"/>
  <c r="B49" i="17"/>
  <c r="B50" i="17"/>
  <c r="B51" i="17"/>
  <c r="B33" i="21"/>
  <c r="H6" i="33"/>
  <c r="H7" i="33"/>
  <c r="H8" i="33"/>
  <c r="H5" i="33"/>
  <c r="I7" i="33"/>
  <c r="I8" i="33"/>
  <c r="G6" i="33"/>
  <c r="D26" i="17"/>
  <c r="D55" i="17" s="1"/>
  <c r="D84" i="17" s="1"/>
  <c r="D113" i="17" s="1"/>
  <c r="D142" i="17" s="1"/>
  <c r="D171" i="17" s="1"/>
  <c r="D200" i="17" s="1"/>
  <c r="D229" i="17" s="1"/>
  <c r="D258" i="17" s="1"/>
  <c r="D287" i="17" s="1"/>
  <c r="C28" i="17"/>
  <c r="C29" i="17"/>
  <c r="C30" i="17"/>
  <c r="C31" i="17"/>
  <c r="C32" i="17"/>
  <c r="C33" i="17"/>
  <c r="C34" i="17"/>
  <c r="C35" i="17"/>
  <c r="C36" i="17"/>
  <c r="C37" i="17"/>
  <c r="C38" i="17"/>
  <c r="C39" i="17"/>
  <c r="C40" i="17"/>
  <c r="C41" i="17"/>
  <c r="C42" i="17"/>
  <c r="C43" i="17"/>
  <c r="C44" i="17"/>
  <c r="C45" i="17"/>
  <c r="G5" i="30"/>
  <c r="A6" i="30"/>
  <c r="A5" i="30"/>
  <c r="F4" i="32"/>
  <c r="F4" i="28"/>
  <c r="F4" i="27"/>
  <c r="C26" i="17"/>
  <c r="C27" i="17"/>
  <c r="F4" i="17"/>
  <c r="C18" i="17"/>
  <c r="C19" i="17"/>
  <c r="C20" i="17"/>
  <c r="C21" i="17"/>
  <c r="C22" i="17"/>
  <c r="C23" i="17"/>
  <c r="C17" i="17"/>
  <c r="D8" i="2"/>
  <c r="O1" i="47" l="1"/>
  <c r="B52" i="27"/>
  <c r="B52" i="30"/>
  <c r="B52" i="32"/>
  <c r="B52" i="28"/>
  <c r="B51" i="30"/>
  <c r="C51" i="30" s="1"/>
  <c r="B51" i="28"/>
  <c r="C51" i="28" s="1"/>
  <c r="B51" i="32"/>
  <c r="C52" i="32" s="1"/>
  <c r="B51" i="27"/>
  <c r="C51" i="27" s="1"/>
  <c r="K2" i="47"/>
  <c r="B50" i="28"/>
  <c r="B50" i="27"/>
  <c r="B50" i="30"/>
  <c r="C50" i="30" s="1"/>
  <c r="B50" i="32"/>
  <c r="O2" i="47"/>
  <c r="B36" i="21"/>
  <c r="B49" i="28"/>
  <c r="C50" i="28" s="1"/>
  <c r="B49" i="27"/>
  <c r="B49" i="30"/>
  <c r="B49" i="32"/>
  <c r="K6" i="33"/>
  <c r="B35" i="21"/>
  <c r="B48" i="30"/>
  <c r="C48" i="30" s="1"/>
  <c r="B48" i="27"/>
  <c r="C49" i="27" s="1"/>
  <c r="B48" i="28"/>
  <c r="B48" i="32"/>
  <c r="K8" i="33"/>
  <c r="N1" i="35"/>
  <c r="B34" i="21"/>
  <c r="B47" i="28"/>
  <c r="C48" i="28" s="1"/>
  <c r="B47" i="27"/>
  <c r="C47" i="27" s="1"/>
  <c r="B47" i="30"/>
  <c r="C47" i="30" s="1"/>
  <c r="B47" i="32"/>
  <c r="C47" i="32" s="1"/>
  <c r="C51" i="17"/>
  <c r="N185" i="39"/>
  <c r="C184" i="42"/>
  <c r="K184" i="42" s="1"/>
  <c r="D616" i="27"/>
  <c r="A205" i="21"/>
  <c r="D344" i="27"/>
  <c r="D373" i="27" s="1"/>
  <c r="C50" i="27"/>
  <c r="A408" i="21"/>
  <c r="A408" i="38"/>
  <c r="A89" i="38"/>
  <c r="A437" i="38"/>
  <c r="A147" i="38"/>
  <c r="A147" i="21"/>
  <c r="C50" i="17"/>
  <c r="A350" i="21"/>
  <c r="A379" i="21"/>
  <c r="A379" i="38"/>
  <c r="A466" i="21"/>
  <c r="A466" i="38"/>
  <c r="D27" i="17"/>
  <c r="D28" i="17" s="1"/>
  <c r="D57" i="17" s="1"/>
  <c r="D86" i="17" s="1"/>
  <c r="D115" i="17" s="1"/>
  <c r="D144" i="17" s="1"/>
  <c r="D173" i="17" s="1"/>
  <c r="D202" i="17" s="1"/>
  <c r="D231" i="17" s="1"/>
  <c r="D260" i="17" s="1"/>
  <c r="D289" i="17" s="1"/>
  <c r="D318" i="17" s="1"/>
  <c r="D347" i="17" s="1"/>
  <c r="D376" i="17" s="1"/>
  <c r="D405" i="17" s="1"/>
  <c r="D434" i="17" s="1"/>
  <c r="D463" i="17" s="1"/>
  <c r="D492" i="17" s="1"/>
  <c r="D521" i="17" s="1"/>
  <c r="D550" i="17" s="1"/>
  <c r="D579" i="17" s="1"/>
  <c r="A582" i="21"/>
  <c r="A495" i="21"/>
  <c r="A495" i="38"/>
  <c r="A176" i="38"/>
  <c r="A118" i="21"/>
  <c r="E26" i="17"/>
  <c r="A234" i="38"/>
  <c r="A234" i="21"/>
  <c r="A263" i="21"/>
  <c r="A263" i="38"/>
  <c r="A321" i="21"/>
  <c r="A321" i="38"/>
  <c r="A524" i="38"/>
  <c r="A524" i="21"/>
  <c r="C52" i="17"/>
  <c r="A292" i="38"/>
  <c r="A292" i="21"/>
  <c r="A553" i="21"/>
  <c r="A553" i="38"/>
  <c r="C47" i="28"/>
  <c r="D83" i="28"/>
  <c r="D112" i="28" s="1"/>
  <c r="D315" i="17"/>
  <c r="D344" i="17" s="1"/>
  <c r="D373" i="17" s="1"/>
  <c r="D402" i="17" s="1"/>
  <c r="D431" i="17" s="1"/>
  <c r="D460" i="17" s="1"/>
  <c r="D489" i="17" s="1"/>
  <c r="D518" i="17" s="1"/>
  <c r="D547" i="17" s="1"/>
  <c r="D576" i="17" s="1"/>
  <c r="D598" i="17" s="1"/>
  <c r="D600" i="17" s="1"/>
  <c r="D602" i="17" s="1"/>
  <c r="D604" i="17" s="1"/>
  <c r="D606" i="17" s="1"/>
  <c r="D608" i="17" s="1"/>
  <c r="D610" i="17" s="1"/>
  <c r="D612" i="17" s="1"/>
  <c r="D614" i="17" s="1"/>
  <c r="D616" i="17" s="1"/>
  <c r="D618" i="17" s="1"/>
  <c r="D620" i="17" s="1"/>
  <c r="D622" i="17" s="1"/>
  <c r="D624" i="17" s="1"/>
  <c r="D626" i="17" s="1"/>
  <c r="D628" i="17" s="1"/>
  <c r="D630" i="17" s="1"/>
  <c r="D632" i="17" s="1"/>
  <c r="D634" i="17" s="1"/>
  <c r="D636" i="17" s="1"/>
  <c r="D638" i="17" s="1"/>
  <c r="D640" i="17" s="1"/>
  <c r="D642" i="17" s="1"/>
  <c r="D644" i="17" s="1"/>
  <c r="D646" i="17" s="1"/>
  <c r="D648" i="17" s="1"/>
  <c r="D650" i="17" s="1"/>
  <c r="D652" i="17" s="1"/>
  <c r="D654" i="17" s="1"/>
  <c r="D656" i="17" s="1"/>
  <c r="D658" i="17" s="1"/>
  <c r="D660" i="17" s="1"/>
  <c r="D662" i="17" s="1"/>
  <c r="D664" i="17" s="1"/>
  <c r="D666" i="17" s="1"/>
  <c r="D668" i="17" s="1"/>
  <c r="D670" i="17" s="1"/>
  <c r="D672" i="17" s="1"/>
  <c r="D674" i="17" s="1"/>
  <c r="D676" i="17" s="1"/>
  <c r="D678" i="17" s="1"/>
  <c r="D680" i="17" s="1"/>
  <c r="D682" i="17" s="1"/>
  <c r="D684" i="17" s="1"/>
  <c r="D686" i="17" s="1"/>
  <c r="D688" i="17" s="1"/>
  <c r="D690" i="17" s="1"/>
  <c r="D692" i="17" s="1"/>
  <c r="D694" i="17" s="1"/>
  <c r="D696" i="17" s="1"/>
  <c r="D698" i="17" s="1"/>
  <c r="D700" i="17" s="1"/>
  <c r="D702" i="17" s="1"/>
  <c r="D704" i="17" s="1"/>
  <c r="D706" i="17" s="1"/>
  <c r="D708" i="17" s="1"/>
  <c r="D710" i="17" s="1"/>
  <c r="D712" i="17" s="1"/>
  <c r="D714" i="17" s="1"/>
  <c r="D716" i="17" s="1"/>
  <c r="D718" i="17" s="1"/>
  <c r="D720" i="17" s="1"/>
  <c r="D722" i="17" s="1"/>
  <c r="D724" i="17" s="1"/>
  <c r="D726" i="17" s="1"/>
  <c r="D728" i="17" s="1"/>
  <c r="D730" i="17" s="1"/>
  <c r="D732" i="17" s="1"/>
  <c r="D734" i="17" s="1"/>
  <c r="D736" i="17" s="1"/>
  <c r="D738" i="17" s="1"/>
  <c r="D740" i="17" s="1"/>
  <c r="D742" i="17" s="1"/>
  <c r="D744" i="17" s="1"/>
  <c r="D746" i="17" s="1"/>
  <c r="D748" i="17" s="1"/>
  <c r="D750" i="17" s="1"/>
  <c r="D752" i="17" s="1"/>
  <c r="D754" i="17" s="1"/>
  <c r="D756" i="17" s="1"/>
  <c r="D758" i="17" s="1"/>
  <c r="D760" i="17" s="1"/>
  <c r="D762" i="17" s="1"/>
  <c r="D764" i="17" s="1"/>
  <c r="D766" i="17" s="1"/>
  <c r="D768" i="17" s="1"/>
  <c r="D770" i="17" s="1"/>
  <c r="D772" i="17" s="1"/>
  <c r="D774" i="17" s="1"/>
  <c r="D776" i="17" s="1"/>
  <c r="D778" i="17" s="1"/>
  <c r="D780" i="17" s="1"/>
  <c r="D782" i="17" s="1"/>
  <c r="D784" i="17" s="1"/>
  <c r="D786" i="17" s="1"/>
  <c r="D788" i="17" s="1"/>
  <c r="D790" i="17" s="1"/>
  <c r="D792" i="17" s="1"/>
  <c r="D794" i="17" s="1"/>
  <c r="D796" i="17" s="1"/>
  <c r="D798" i="17" s="1"/>
  <c r="D800" i="17" s="1"/>
  <c r="D802" i="17" s="1"/>
  <c r="D804" i="17" s="1"/>
  <c r="D806" i="17" s="1"/>
  <c r="D808" i="17" s="1"/>
  <c r="D810" i="17" s="1"/>
  <c r="D812" i="17" s="1"/>
  <c r="D814" i="17" s="1"/>
  <c r="D816" i="17" s="1"/>
  <c r="D818" i="17" s="1"/>
  <c r="D820" i="17" s="1"/>
  <c r="D822" i="17" s="1"/>
  <c r="D824" i="17" s="1"/>
  <c r="D826" i="17" s="1"/>
  <c r="D828" i="17" s="1"/>
  <c r="D830" i="17" s="1"/>
  <c r="D832" i="17" s="1"/>
  <c r="D834" i="17" s="1"/>
  <c r="D836" i="17" s="1"/>
  <c r="D838" i="17" s="1"/>
  <c r="D840" i="17" s="1"/>
  <c r="D842" i="17" s="1"/>
  <c r="D844" i="17" s="1"/>
  <c r="D846" i="17" s="1"/>
  <c r="D848" i="17" s="1"/>
  <c r="D850" i="17" s="1"/>
  <c r="D852" i="17" s="1"/>
  <c r="D854" i="17" s="1"/>
  <c r="D856" i="17" s="1"/>
  <c r="D858" i="17" s="1"/>
  <c r="D860" i="17" s="1"/>
  <c r="D862" i="17" s="1"/>
  <c r="D864" i="17" s="1"/>
  <c r="D866" i="17" s="1"/>
  <c r="D868" i="17" s="1"/>
  <c r="D870" i="17" s="1"/>
  <c r="D872" i="17" s="1"/>
  <c r="D874" i="17" s="1"/>
  <c r="D876" i="17" s="1"/>
  <c r="D878" i="17" s="1"/>
  <c r="D880" i="17" s="1"/>
  <c r="D882" i="17" s="1"/>
  <c r="D884" i="17" s="1"/>
  <c r="D886" i="17" s="1"/>
  <c r="D888" i="17" s="1"/>
  <c r="D890" i="17" s="1"/>
  <c r="D892" i="17" s="1"/>
  <c r="D894" i="17" s="1"/>
  <c r="D896" i="17" s="1"/>
  <c r="D898" i="17" s="1"/>
  <c r="D900" i="17" s="1"/>
  <c r="D902" i="17" s="1"/>
  <c r="D904" i="17" s="1"/>
  <c r="D906" i="17" s="1"/>
  <c r="D908" i="17" s="1"/>
  <c r="D910" i="17" s="1"/>
  <c r="D912" i="17" s="1"/>
  <c r="D914" i="17" s="1"/>
  <c r="D916" i="17" s="1"/>
  <c r="D918" i="17" s="1"/>
  <c r="D920" i="17" s="1"/>
  <c r="D922" i="17" s="1"/>
  <c r="D924" i="17" s="1"/>
  <c r="D926" i="17" s="1"/>
  <c r="D928" i="17" s="1"/>
  <c r="D930" i="17" s="1"/>
  <c r="D932" i="17" s="1"/>
  <c r="D934" i="17" s="1"/>
  <c r="D936" i="17" s="1"/>
  <c r="D938" i="17" s="1"/>
  <c r="D940" i="17" s="1"/>
  <c r="D942" i="17" s="1"/>
  <c r="D944" i="17" s="1"/>
  <c r="D946" i="17" s="1"/>
  <c r="D948" i="17" s="1"/>
  <c r="D950" i="17" s="1"/>
  <c r="D952" i="17" s="1"/>
  <c r="D954" i="17" s="1"/>
  <c r="D956" i="17" s="1"/>
  <c r="D316" i="17"/>
  <c r="D345" i="17" s="1"/>
  <c r="C49" i="17"/>
  <c r="B39" i="21"/>
  <c r="C48" i="17"/>
  <c r="B38" i="21"/>
  <c r="C47" i="17"/>
  <c r="B37" i="21"/>
  <c r="C46" i="17"/>
  <c r="C49" i="32" l="1"/>
  <c r="C48" i="27"/>
  <c r="C49" i="28"/>
  <c r="C51" i="32"/>
  <c r="C52" i="28"/>
  <c r="C50" i="32"/>
  <c r="E28" i="17"/>
  <c r="D29" i="17"/>
  <c r="D58" i="17" s="1"/>
  <c r="D87" i="17" s="1"/>
  <c r="D116" i="17" s="1"/>
  <c r="D145" i="17" s="1"/>
  <c r="D174" i="17" s="1"/>
  <c r="D203" i="17" s="1"/>
  <c r="D232" i="17" s="1"/>
  <c r="D261" i="17" s="1"/>
  <c r="D290" i="17" s="1"/>
  <c r="D319" i="17" s="1"/>
  <c r="D348" i="17" s="1"/>
  <c r="D377" i="17" s="1"/>
  <c r="D406" i="17" s="1"/>
  <c r="D435" i="17" s="1"/>
  <c r="D464" i="17" s="1"/>
  <c r="D493" i="17" s="1"/>
  <c r="D522" i="17" s="1"/>
  <c r="D551" i="17" s="1"/>
  <c r="D580" i="17" s="1"/>
  <c r="C49" i="30"/>
  <c r="C52" i="30"/>
  <c r="C48" i="32"/>
  <c r="C52" i="27"/>
  <c r="N186" i="39"/>
  <c r="C185" i="42"/>
  <c r="K185" i="42" s="1"/>
  <c r="D618" i="27"/>
  <c r="E29" i="17"/>
  <c r="D56" i="17"/>
  <c r="D85" i="17" s="1"/>
  <c r="E27" i="17"/>
  <c r="D402" i="27"/>
  <c r="D431" i="27" s="1"/>
  <c r="D141" i="28"/>
  <c r="D114" i="17"/>
  <c r="D143" i="17" s="1"/>
  <c r="D374" i="17"/>
  <c r="D403" i="17" s="1"/>
  <c r="D432" i="17" s="1"/>
  <c r="D461" i="17" s="1"/>
  <c r="D490" i="17" s="1"/>
  <c r="D519" i="17" s="1"/>
  <c r="D548" i="17" s="1"/>
  <c r="D577" i="17" s="1"/>
  <c r="D30" i="17" l="1"/>
  <c r="N187" i="39"/>
  <c r="C186" i="42"/>
  <c r="K186" i="42" s="1"/>
  <c r="D620" i="27"/>
  <c r="D59" i="17"/>
  <c r="D88" i="17" s="1"/>
  <c r="D117" i="17" s="1"/>
  <c r="D146" i="17" s="1"/>
  <c r="D175" i="17" s="1"/>
  <c r="D204" i="17" s="1"/>
  <c r="D233" i="17" s="1"/>
  <c r="D262" i="17" s="1"/>
  <c r="D291" i="17" s="1"/>
  <c r="D320" i="17" s="1"/>
  <c r="D349" i="17" s="1"/>
  <c r="D378" i="17" s="1"/>
  <c r="D407" i="17" s="1"/>
  <c r="D436" i="17" s="1"/>
  <c r="D465" i="17" s="1"/>
  <c r="D494" i="17" s="1"/>
  <c r="D523" i="17" s="1"/>
  <c r="D552" i="17" s="1"/>
  <c r="D581" i="17" s="1"/>
  <c r="D460" i="27"/>
  <c r="D489" i="27" s="1"/>
  <c r="D518" i="27" s="1"/>
  <c r="D170" i="28"/>
  <c r="D199" i="28" s="1"/>
  <c r="D172" i="17"/>
  <c r="D31" i="17"/>
  <c r="E30" i="17"/>
  <c r="N188" i="39" l="1"/>
  <c r="C187" i="42"/>
  <c r="K187" i="42" s="1"/>
  <c r="D622" i="27"/>
  <c r="D60" i="17"/>
  <c r="D547" i="27"/>
  <c r="D576" i="27" s="1"/>
  <c r="D228" i="28"/>
  <c r="D257" i="28" s="1"/>
  <c r="D201" i="17"/>
  <c r="D230" i="17" s="1"/>
  <c r="D259" i="17" s="1"/>
  <c r="D288" i="17" s="1"/>
  <c r="D317" i="17" s="1"/>
  <c r="D346" i="17" s="1"/>
  <c r="D375" i="17" s="1"/>
  <c r="D32" i="17"/>
  <c r="E31" i="17"/>
  <c r="N189" i="39" l="1"/>
  <c r="C188" i="42"/>
  <c r="K188" i="42" s="1"/>
  <c r="D624" i="27"/>
  <c r="D89" i="17"/>
  <c r="D61" i="17"/>
  <c r="D286" i="28"/>
  <c r="D315" i="28" s="1"/>
  <c r="D344" i="28" s="1"/>
  <c r="D404" i="17"/>
  <c r="D433" i="17" s="1"/>
  <c r="D462" i="17" s="1"/>
  <c r="D491" i="17" s="1"/>
  <c r="D520" i="17" s="1"/>
  <c r="D549" i="17" s="1"/>
  <c r="D578" i="17" s="1"/>
  <c r="D90" i="17"/>
  <c r="D33" i="17"/>
  <c r="E32" i="17"/>
  <c r="C2" i="44"/>
  <c r="G2" i="44" s="1"/>
  <c r="C3" i="43"/>
  <c r="F2" i="43"/>
  <c r="C2" i="43"/>
  <c r="G2" i="42"/>
  <c r="F2" i="42"/>
  <c r="F1" i="42"/>
  <c r="D2" i="42"/>
  <c r="B2" i="42"/>
  <c r="B1" i="42"/>
  <c r="C6" i="42"/>
  <c r="K6" i="42" s="1"/>
  <c r="AC7" i="39"/>
  <c r="AC8" i="39"/>
  <c r="AC9" i="39"/>
  <c r="AC10" i="39"/>
  <c r="AC11" i="39"/>
  <c r="AC12" i="39"/>
  <c r="AC13" i="39"/>
  <c r="AC14" i="39"/>
  <c r="AC15" i="39"/>
  <c r="AC6" i="39"/>
  <c r="W7" i="39"/>
  <c r="AB6" i="39"/>
  <c r="W6" i="39"/>
  <c r="E6" i="39"/>
  <c r="D6" i="39"/>
  <c r="C3" i="41"/>
  <c r="D3" i="41"/>
  <c r="F3" i="41"/>
  <c r="F4" i="41"/>
  <c r="F5" i="41"/>
  <c r="F6" i="41"/>
  <c r="F7" i="41"/>
  <c r="F8" i="41"/>
  <c r="F9" i="41"/>
  <c r="F10" i="41"/>
  <c r="F11" i="41"/>
  <c r="F2" i="41"/>
  <c r="D2" i="41"/>
  <c r="C2" i="41"/>
  <c r="L5" i="36"/>
  <c r="I5" i="36"/>
  <c r="E1" i="41" s="1"/>
  <c r="F5" i="36"/>
  <c r="C5" i="36"/>
  <c r="D2" i="38"/>
  <c r="C2" i="38"/>
  <c r="Y6" i="35"/>
  <c r="S6" i="35"/>
  <c r="N6" i="35"/>
  <c r="H6" i="35"/>
  <c r="F5" i="37"/>
  <c r="I5" i="37"/>
  <c r="L5" i="37"/>
  <c r="O5" i="37"/>
  <c r="O4" i="37"/>
  <c r="L4" i="37"/>
  <c r="I4" i="37"/>
  <c r="F4" i="37"/>
  <c r="D22" i="37"/>
  <c r="B23" i="51" s="1"/>
  <c r="I20" i="50" s="1"/>
  <c r="D23" i="37"/>
  <c r="B24" i="51" s="1"/>
  <c r="I21" i="50" s="1"/>
  <c r="D24" i="37"/>
  <c r="B25" i="51" s="1"/>
  <c r="I22" i="50" s="1"/>
  <c r="D25" i="37"/>
  <c r="B26" i="51" s="1"/>
  <c r="I23" i="50" s="1"/>
  <c r="D26" i="37"/>
  <c r="B27" i="51" s="1"/>
  <c r="I24" i="50" s="1"/>
  <c r="D27" i="37"/>
  <c r="B28" i="51" s="1"/>
  <c r="I25" i="50" s="1"/>
  <c r="D28" i="37"/>
  <c r="B29" i="51" s="1"/>
  <c r="I26" i="50" s="1"/>
  <c r="D29" i="37"/>
  <c r="B30" i="51" s="1"/>
  <c r="I27" i="50" s="1"/>
  <c r="D30" i="37"/>
  <c r="B31" i="51" s="1"/>
  <c r="I28" i="50" s="1"/>
  <c r="D31" i="37"/>
  <c r="B32" i="51" s="1"/>
  <c r="I29" i="50" s="1"/>
  <c r="D32" i="37"/>
  <c r="B33" i="51" s="1"/>
  <c r="I30" i="50" s="1"/>
  <c r="D33" i="37"/>
  <c r="B34" i="51" s="1"/>
  <c r="I31" i="50" s="1"/>
  <c r="D34" i="37"/>
  <c r="B35" i="51" s="1"/>
  <c r="I32" i="50" s="1"/>
  <c r="D35" i="37"/>
  <c r="B36" i="51" s="1"/>
  <c r="I33" i="50" s="1"/>
  <c r="D36" i="37"/>
  <c r="B37" i="51" s="1"/>
  <c r="I34" i="50" s="1"/>
  <c r="D37" i="37"/>
  <c r="B38" i="51" s="1"/>
  <c r="I35" i="50" s="1"/>
  <c r="D38" i="37"/>
  <c r="B39" i="51" s="1"/>
  <c r="I36" i="50" s="1"/>
  <c r="D39" i="37"/>
  <c r="B40" i="51" s="1"/>
  <c r="I37" i="50" s="1"/>
  <c r="D40" i="37"/>
  <c r="B41" i="51" s="1"/>
  <c r="I38" i="50" s="1"/>
  <c r="D41" i="37"/>
  <c r="B42" i="51" s="1"/>
  <c r="I39" i="50" s="1"/>
  <c r="E4" i="37"/>
  <c r="D5" i="37"/>
  <c r="B6" i="51" s="1"/>
  <c r="I3" i="50" s="1"/>
  <c r="D6" i="37"/>
  <c r="B7" i="51" s="1"/>
  <c r="I4" i="50" s="1"/>
  <c r="D7" i="37"/>
  <c r="B8" i="51" s="1"/>
  <c r="I5" i="50" s="1"/>
  <c r="D8" i="37"/>
  <c r="B9" i="51" s="1"/>
  <c r="I6" i="50" s="1"/>
  <c r="D9" i="37"/>
  <c r="B10" i="51" s="1"/>
  <c r="I7" i="50" s="1"/>
  <c r="D10" i="37"/>
  <c r="B11" i="51" s="1"/>
  <c r="I8" i="50" s="1"/>
  <c r="D11" i="37"/>
  <c r="B12" i="51" s="1"/>
  <c r="I9" i="50" s="1"/>
  <c r="D12" i="37"/>
  <c r="B13" i="51" s="1"/>
  <c r="I10" i="50" s="1"/>
  <c r="D14" i="37"/>
  <c r="B15" i="51" s="1"/>
  <c r="I12" i="50" s="1"/>
  <c r="D15" i="37"/>
  <c r="B16" i="51" s="1"/>
  <c r="I13" i="50" s="1"/>
  <c r="D16" i="37"/>
  <c r="B17" i="51" s="1"/>
  <c r="I14" i="50" s="1"/>
  <c r="D17" i="37"/>
  <c r="B18" i="51" s="1"/>
  <c r="I15" i="50" s="1"/>
  <c r="D18" i="37"/>
  <c r="B19" i="51" s="1"/>
  <c r="I16" i="50" s="1"/>
  <c r="D19" i="37"/>
  <c r="B20" i="51" s="1"/>
  <c r="I17" i="50" s="1"/>
  <c r="D20" i="37"/>
  <c r="B21" i="51" s="1"/>
  <c r="I18" i="50" s="1"/>
  <c r="D21" i="37"/>
  <c r="B22" i="51" s="1"/>
  <c r="I19" i="50" s="1"/>
  <c r="D4" i="37"/>
  <c r="B5" i="51" s="1"/>
  <c r="N190" i="39" l="1"/>
  <c r="C189" i="42"/>
  <c r="K189" i="42" s="1"/>
  <c r="D626" i="27"/>
  <c r="D62" i="17"/>
  <c r="D118" i="17"/>
  <c r="D373" i="28"/>
  <c r="D402" i="28" s="1"/>
  <c r="D431" i="28" s="1"/>
  <c r="D460" i="28" s="1"/>
  <c r="D489" i="28" s="1"/>
  <c r="D518" i="28" s="1"/>
  <c r="D547" i="28" s="1"/>
  <c r="D576" i="28" s="1"/>
  <c r="B7" i="36"/>
  <c r="B4" i="41" s="1"/>
  <c r="F8" i="47"/>
  <c r="B31" i="36"/>
  <c r="B28" i="41" s="1"/>
  <c r="F32" i="47"/>
  <c r="B38" i="36"/>
  <c r="B35" i="41" s="1"/>
  <c r="F39" i="47"/>
  <c r="B30" i="36"/>
  <c r="B27" i="41" s="1"/>
  <c r="F31" i="47"/>
  <c r="B18" i="38"/>
  <c r="F22" i="47"/>
  <c r="B9" i="38"/>
  <c r="F13" i="47"/>
  <c r="B34" i="38"/>
  <c r="F38" i="47"/>
  <c r="B26" i="38"/>
  <c r="F30" i="47"/>
  <c r="B15" i="36"/>
  <c r="B12" i="41" s="1"/>
  <c r="F16" i="47"/>
  <c r="F25" i="35"/>
  <c r="B25" i="49" s="1"/>
  <c r="F25" i="47"/>
  <c r="B10" i="38"/>
  <c r="F14" i="47"/>
  <c r="F21" i="35"/>
  <c r="B21" i="49" s="1"/>
  <c r="F21" i="47"/>
  <c r="F20" i="35"/>
  <c r="B20" i="40" s="1"/>
  <c r="F20" i="47"/>
  <c r="B11" i="36"/>
  <c r="B8" i="41" s="1"/>
  <c r="F12" i="47"/>
  <c r="F37" i="35"/>
  <c r="F37" i="47"/>
  <c r="F29" i="35"/>
  <c r="F29" i="47"/>
  <c r="D91" i="17"/>
  <c r="F41" i="35"/>
  <c r="F41" i="47"/>
  <c r="F7" i="35"/>
  <c r="F7" i="47"/>
  <c r="F36" i="35"/>
  <c r="F36" i="47"/>
  <c r="F28" i="35"/>
  <c r="B28" i="40" s="1"/>
  <c r="F28" i="47"/>
  <c r="F6" i="35"/>
  <c r="B6" i="40" s="1"/>
  <c r="F6" i="47"/>
  <c r="F33" i="35"/>
  <c r="B33" i="49" s="1"/>
  <c r="F33" i="47"/>
  <c r="B23" i="36"/>
  <c r="B20" i="41" s="1"/>
  <c r="F24" i="47"/>
  <c r="B7" i="38"/>
  <c r="F11" i="47"/>
  <c r="B9" i="36"/>
  <c r="B6" i="41" s="1"/>
  <c r="F10" i="47"/>
  <c r="B42" i="36"/>
  <c r="B39" i="41" s="1"/>
  <c r="F43" i="47"/>
  <c r="B34" i="36"/>
  <c r="B31" i="41" s="1"/>
  <c r="F35" i="47"/>
  <c r="B26" i="36"/>
  <c r="B23" i="41" s="1"/>
  <c r="F27" i="47"/>
  <c r="D119" i="17"/>
  <c r="B22" i="36"/>
  <c r="B19" i="41" s="1"/>
  <c r="F23" i="47"/>
  <c r="B39" i="36"/>
  <c r="B36" i="41" s="1"/>
  <c r="F40" i="47"/>
  <c r="B18" i="36"/>
  <c r="B15" i="41" s="1"/>
  <c r="F19" i="47"/>
  <c r="F18" i="35"/>
  <c r="F18" i="47"/>
  <c r="F17" i="35"/>
  <c r="F17" i="47"/>
  <c r="B8" i="36"/>
  <c r="B5" i="41" s="1"/>
  <c r="F9" i="47"/>
  <c r="F42" i="35"/>
  <c r="F42" i="47"/>
  <c r="F34" i="35"/>
  <c r="B34" i="40" s="1"/>
  <c r="F34" i="47"/>
  <c r="F26" i="35"/>
  <c r="B26" i="40" s="1"/>
  <c r="F26" i="47"/>
  <c r="B5" i="36"/>
  <c r="B2" i="41" s="1"/>
  <c r="B2" i="38"/>
  <c r="B6" i="36"/>
  <c r="B3" i="41" s="1"/>
  <c r="B3" i="38"/>
  <c r="D34" i="17"/>
  <c r="E33" i="17"/>
  <c r="F39" i="35"/>
  <c r="B36" i="38"/>
  <c r="B32" i="36"/>
  <c r="B29" i="41" s="1"/>
  <c r="F8" i="35"/>
  <c r="B8" i="49" s="1"/>
  <c r="F43" i="35"/>
  <c r="F35" i="35"/>
  <c r="B28" i="38"/>
  <c r="F31" i="35"/>
  <c r="B31" i="49" s="1"/>
  <c r="B20" i="38"/>
  <c r="F27" i="35"/>
  <c r="B40" i="36"/>
  <c r="B37" i="41" s="1"/>
  <c r="B24" i="36"/>
  <c r="B21" i="41" s="1"/>
  <c r="F19" i="35"/>
  <c r="B17" i="40"/>
  <c r="B41" i="40"/>
  <c r="B16" i="36"/>
  <c r="B13" i="41" s="1"/>
  <c r="F40" i="35"/>
  <c r="B40" i="49" s="1"/>
  <c r="F32" i="35"/>
  <c r="B32" i="49" s="1"/>
  <c r="F24" i="35"/>
  <c r="B24" i="49" s="1"/>
  <c r="B33" i="38"/>
  <c r="B25" i="38"/>
  <c r="B17" i="38"/>
  <c r="B37" i="36"/>
  <c r="B34" i="41" s="1"/>
  <c r="B29" i="36"/>
  <c r="B26" i="41" s="1"/>
  <c r="B21" i="36"/>
  <c r="B18" i="41" s="1"/>
  <c r="F23" i="35"/>
  <c r="B32" i="38"/>
  <c r="B24" i="38"/>
  <c r="B16" i="38"/>
  <c r="B36" i="36"/>
  <c r="B33" i="41" s="1"/>
  <c r="B28" i="36"/>
  <c r="B25" i="41" s="1"/>
  <c r="B20" i="36"/>
  <c r="B17" i="41" s="1"/>
  <c r="F38" i="35"/>
  <c r="B38" i="49" s="1"/>
  <c r="F30" i="35"/>
  <c r="B30" i="49" s="1"/>
  <c r="F22" i="35"/>
  <c r="B22" i="49" s="1"/>
  <c r="B39" i="38"/>
  <c r="B31" i="38"/>
  <c r="B23" i="38"/>
  <c r="B15" i="38"/>
  <c r="B35" i="36"/>
  <c r="B32" i="41" s="1"/>
  <c r="B27" i="36"/>
  <c r="B24" i="41" s="1"/>
  <c r="B19" i="36"/>
  <c r="B16" i="41" s="1"/>
  <c r="B38" i="38"/>
  <c r="B30" i="38"/>
  <c r="B22" i="38"/>
  <c r="B14" i="38"/>
  <c r="B37" i="38"/>
  <c r="B29" i="38"/>
  <c r="B21" i="38"/>
  <c r="B13" i="38"/>
  <c r="B41" i="36"/>
  <c r="B38" i="41" s="1"/>
  <c r="B33" i="36"/>
  <c r="B30" i="41" s="1"/>
  <c r="B25" i="36"/>
  <c r="B22" i="41" s="1"/>
  <c r="B17" i="36"/>
  <c r="B14" i="41" s="1"/>
  <c r="B35" i="38"/>
  <c r="B27" i="38"/>
  <c r="B19" i="38"/>
  <c r="B12" i="38"/>
  <c r="F16" i="35"/>
  <c r="B13" i="36"/>
  <c r="B10" i="41" s="1"/>
  <c r="F14" i="35"/>
  <c r="B12" i="36"/>
  <c r="B9" i="41" s="1"/>
  <c r="F13" i="35"/>
  <c r="B8" i="38"/>
  <c r="F12" i="35"/>
  <c r="F11" i="35"/>
  <c r="B10" i="36"/>
  <c r="B7" i="41" s="1"/>
  <c r="F9" i="35"/>
  <c r="B9" i="49" s="1"/>
  <c r="F10" i="35"/>
  <c r="B6" i="38"/>
  <c r="B5" i="38"/>
  <c r="B4" i="38"/>
  <c r="B27" i="40"/>
  <c r="B29" i="40"/>
  <c r="B36" i="40"/>
  <c r="B28" i="39" l="1"/>
  <c r="I24" i="43" s="1"/>
  <c r="N24" i="43" s="1"/>
  <c r="B28" i="49"/>
  <c r="B19" i="39"/>
  <c r="B19" i="49"/>
  <c r="B10" i="39"/>
  <c r="I6" i="43" s="1"/>
  <c r="N6" i="43" s="1"/>
  <c r="B10" i="49"/>
  <c r="B14" i="39"/>
  <c r="I10" i="43" s="1"/>
  <c r="N10" i="43" s="1"/>
  <c r="B14" i="49"/>
  <c r="B27" i="39"/>
  <c r="B27" i="49"/>
  <c r="B26" i="39"/>
  <c r="I22" i="43" s="1"/>
  <c r="N22" i="43" s="1"/>
  <c r="B26" i="49"/>
  <c r="B23" i="39"/>
  <c r="I19" i="43" s="1"/>
  <c r="N19" i="43" s="1"/>
  <c r="B23" i="49"/>
  <c r="B37" i="39"/>
  <c r="I33" i="43" s="1"/>
  <c r="N33" i="43" s="1"/>
  <c r="B37" i="49"/>
  <c r="B13" i="39"/>
  <c r="I9" i="43" s="1"/>
  <c r="N9" i="43" s="1"/>
  <c r="B13" i="49"/>
  <c r="B37" i="40"/>
  <c r="B11" i="39"/>
  <c r="I7" i="43" s="1"/>
  <c r="N7" i="43" s="1"/>
  <c r="B11" i="49"/>
  <c r="B12" i="39"/>
  <c r="B12" i="42" s="1"/>
  <c r="B12" i="49"/>
  <c r="B16" i="39"/>
  <c r="I12" i="43" s="1"/>
  <c r="N12" i="43" s="1"/>
  <c r="B16" i="49"/>
  <c r="B43" i="39"/>
  <c r="B43" i="49"/>
  <c r="B17" i="39"/>
  <c r="I13" i="43" s="1"/>
  <c r="N13" i="43" s="1"/>
  <c r="B17" i="49"/>
  <c r="B34" i="39"/>
  <c r="I30" i="43" s="1"/>
  <c r="N30" i="43" s="1"/>
  <c r="B34" i="49"/>
  <c r="B36" i="39"/>
  <c r="B36" i="49"/>
  <c r="B18" i="39"/>
  <c r="I14" i="43" s="1"/>
  <c r="N14" i="43" s="1"/>
  <c r="B18" i="49"/>
  <c r="B39" i="40"/>
  <c r="B39" i="49"/>
  <c r="B42" i="39"/>
  <c r="B38" i="43" s="1"/>
  <c r="E38" i="43" s="1"/>
  <c r="B42" i="49"/>
  <c r="B7" i="39"/>
  <c r="B7" i="49"/>
  <c r="B20" i="39"/>
  <c r="I16" i="43" s="1"/>
  <c r="N16" i="43" s="1"/>
  <c r="B20" i="49"/>
  <c r="B6" i="39"/>
  <c r="B6" i="49"/>
  <c r="B41" i="39"/>
  <c r="B41" i="42" s="1"/>
  <c r="B41" i="49"/>
  <c r="B29" i="39"/>
  <c r="B29" i="49"/>
  <c r="B35" i="39"/>
  <c r="I31" i="43" s="1"/>
  <c r="N31" i="43" s="1"/>
  <c r="B35" i="49"/>
  <c r="B10" i="40"/>
  <c r="B14" i="40"/>
  <c r="C43" i="39"/>
  <c r="I39" i="43"/>
  <c r="N39" i="43" s="1"/>
  <c r="C27" i="39"/>
  <c r="I23" i="43"/>
  <c r="N23" i="43" s="1"/>
  <c r="I15" i="43"/>
  <c r="N15" i="43" s="1"/>
  <c r="N191" i="39"/>
  <c r="C190" i="42"/>
  <c r="K190" i="42" s="1"/>
  <c r="C18" i="39"/>
  <c r="C20" i="39"/>
  <c r="C13" i="39"/>
  <c r="C28" i="39"/>
  <c r="D628" i="27"/>
  <c r="D147" i="17"/>
  <c r="D63" i="17"/>
  <c r="B35" i="40"/>
  <c r="B6" i="42"/>
  <c r="B2" i="43"/>
  <c r="E2" i="43" s="1"/>
  <c r="B31" i="39"/>
  <c r="I27" i="43" s="1"/>
  <c r="N27" i="43" s="1"/>
  <c r="B25" i="40"/>
  <c r="B25" i="39"/>
  <c r="I21" i="43" s="1"/>
  <c r="N21" i="43" s="1"/>
  <c r="B9" i="40"/>
  <c r="B9" i="39"/>
  <c r="B8" i="40"/>
  <c r="B8" i="39"/>
  <c r="B21" i="40"/>
  <c r="B21" i="39"/>
  <c r="I17" i="43" s="1"/>
  <c r="N17" i="43" s="1"/>
  <c r="B24" i="40"/>
  <c r="B24" i="39"/>
  <c r="I20" i="43" s="1"/>
  <c r="N20" i="43" s="1"/>
  <c r="B22" i="39"/>
  <c r="I18" i="43" s="1"/>
  <c r="N18" i="43" s="1"/>
  <c r="B32" i="40"/>
  <c r="B32" i="39"/>
  <c r="I28" i="43" s="1"/>
  <c r="N28" i="43" s="1"/>
  <c r="B30" i="39"/>
  <c r="I26" i="43" s="1"/>
  <c r="N26" i="43" s="1"/>
  <c r="B40" i="40"/>
  <c r="B40" i="39"/>
  <c r="B38" i="39"/>
  <c r="I34" i="43" s="1"/>
  <c r="N34" i="43" s="1"/>
  <c r="B39" i="39"/>
  <c r="B33" i="40"/>
  <c r="B33" i="39"/>
  <c r="B42" i="40"/>
  <c r="D120" i="17"/>
  <c r="B18" i="40"/>
  <c r="B7" i="40"/>
  <c r="B31" i="40"/>
  <c r="D92" i="17"/>
  <c r="D148" i="17"/>
  <c r="B22" i="40"/>
  <c r="B43" i="40"/>
  <c r="B19" i="40"/>
  <c r="D35" i="17"/>
  <c r="E34" i="17"/>
  <c r="B38" i="40"/>
  <c r="B12" i="40"/>
  <c r="B11" i="40"/>
  <c r="B30" i="40"/>
  <c r="B17" i="42"/>
  <c r="B23" i="40"/>
  <c r="B16" i="40"/>
  <c r="B13" i="40"/>
  <c r="B24" i="43"/>
  <c r="E24" i="43" s="1"/>
  <c r="B28" i="42"/>
  <c r="B20" i="42"/>
  <c r="B16" i="43"/>
  <c r="E16" i="43" s="1"/>
  <c r="B18" i="42"/>
  <c r="B14" i="43"/>
  <c r="E14" i="43" s="1"/>
  <c r="B31" i="43"/>
  <c r="E31" i="43" s="1"/>
  <c r="B35" i="42"/>
  <c r="B10" i="42"/>
  <c r="B6" i="43"/>
  <c r="E6" i="43" s="1"/>
  <c r="B13" i="42"/>
  <c r="B9" i="43"/>
  <c r="E9" i="43" s="1"/>
  <c r="B15" i="43"/>
  <c r="E15" i="43" s="1"/>
  <c r="B19" i="42"/>
  <c r="B23" i="43"/>
  <c r="E23" i="43" s="1"/>
  <c r="B27" i="42"/>
  <c r="B22" i="43"/>
  <c r="E22" i="43" s="1"/>
  <c r="B7" i="43"/>
  <c r="E7" i="43" s="1"/>
  <c r="B11" i="42"/>
  <c r="B39" i="43"/>
  <c r="E39" i="43" s="1"/>
  <c r="B43" i="42"/>
  <c r="F6" i="33"/>
  <c r="F7" i="33"/>
  <c r="F8" i="33"/>
  <c r="F5" i="33"/>
  <c r="D6" i="33"/>
  <c r="D7" i="33"/>
  <c r="D8" i="33"/>
  <c r="D5" i="33"/>
  <c r="G7" i="33"/>
  <c r="G8" i="33"/>
  <c r="E7" i="33"/>
  <c r="E8" i="33"/>
  <c r="C7" i="33"/>
  <c r="B34" i="42" l="1"/>
  <c r="C19" i="39"/>
  <c r="C42" i="39"/>
  <c r="B42" i="42"/>
  <c r="I8" i="43"/>
  <c r="N8" i="43" s="1"/>
  <c r="B26" i="42"/>
  <c r="B22" i="44" s="1"/>
  <c r="F22" i="44" s="1"/>
  <c r="B13" i="43"/>
  <c r="E13" i="43" s="1"/>
  <c r="B32" i="42"/>
  <c r="B30" i="43"/>
  <c r="E30" i="43" s="1"/>
  <c r="B34" i="43"/>
  <c r="E34" i="43" s="1"/>
  <c r="C35" i="39"/>
  <c r="C12" i="39"/>
  <c r="B8" i="43"/>
  <c r="E8" i="43" s="1"/>
  <c r="C11" i="39"/>
  <c r="I38" i="43"/>
  <c r="N38" i="43" s="1"/>
  <c r="B31" i="42"/>
  <c r="C9" i="39"/>
  <c r="C14" i="39"/>
  <c r="B14" i="42"/>
  <c r="B33" i="43"/>
  <c r="E33" i="43" s="1"/>
  <c r="B10" i="43"/>
  <c r="E10" i="43" s="1"/>
  <c r="B37" i="42"/>
  <c r="I25" i="43"/>
  <c r="N25" i="43" s="1"/>
  <c r="B25" i="43"/>
  <c r="E25" i="43" s="1"/>
  <c r="C29" i="39"/>
  <c r="C36" i="39"/>
  <c r="I32" i="43"/>
  <c r="N32" i="43" s="1"/>
  <c r="C37" i="39"/>
  <c r="B32" i="43"/>
  <c r="E32" i="43" s="1"/>
  <c r="B36" i="42"/>
  <c r="C17" i="39"/>
  <c r="B3" i="43"/>
  <c r="E3" i="43" s="1"/>
  <c r="I3" i="43"/>
  <c r="N3" i="43" s="1"/>
  <c r="B7" i="42"/>
  <c r="B29" i="42"/>
  <c r="I37" i="43"/>
  <c r="N37" i="43" s="1"/>
  <c r="B37" i="43"/>
  <c r="E37" i="43" s="1"/>
  <c r="B39" i="44"/>
  <c r="F39" i="44" s="1"/>
  <c r="J43" i="42"/>
  <c r="C39" i="39"/>
  <c r="I35" i="43"/>
  <c r="N35" i="43" s="1"/>
  <c r="B31" i="44"/>
  <c r="F31" i="44" s="1"/>
  <c r="J35" i="42"/>
  <c r="B16" i="44"/>
  <c r="F16" i="44" s="1"/>
  <c r="J20" i="42"/>
  <c r="B2" i="44"/>
  <c r="F2" i="44" s="1"/>
  <c r="J6" i="42"/>
  <c r="B7" i="44"/>
  <c r="F7" i="44" s="1"/>
  <c r="J11" i="42"/>
  <c r="B6" i="44"/>
  <c r="F6" i="44" s="1"/>
  <c r="J10" i="42"/>
  <c r="B14" i="44"/>
  <c r="F14" i="44" s="1"/>
  <c r="J18" i="42"/>
  <c r="C23" i="39"/>
  <c r="B38" i="44"/>
  <c r="F38" i="44" s="1"/>
  <c r="J42" i="42"/>
  <c r="B9" i="44"/>
  <c r="F9" i="44" s="1"/>
  <c r="J13" i="42"/>
  <c r="B37" i="44"/>
  <c r="F37" i="44" s="1"/>
  <c r="J41" i="42"/>
  <c r="B24" i="44"/>
  <c r="F24" i="44" s="1"/>
  <c r="J28" i="42"/>
  <c r="B8" i="44"/>
  <c r="F8" i="44" s="1"/>
  <c r="J12" i="42"/>
  <c r="B13" i="44"/>
  <c r="F13" i="44" s="1"/>
  <c r="J17" i="42"/>
  <c r="C10" i="39"/>
  <c r="I5" i="43"/>
  <c r="N5" i="43" s="1"/>
  <c r="N192" i="39"/>
  <c r="C191" i="42"/>
  <c r="K191" i="42" s="1"/>
  <c r="B23" i="44"/>
  <c r="F23" i="44" s="1"/>
  <c r="J27" i="42"/>
  <c r="B15" i="44"/>
  <c r="F15" i="44" s="1"/>
  <c r="J19" i="42"/>
  <c r="C34" i="39"/>
  <c r="I29" i="43"/>
  <c r="N29" i="43" s="1"/>
  <c r="C40" i="39"/>
  <c r="I36" i="43"/>
  <c r="N36" i="43" s="1"/>
  <c r="C8" i="39"/>
  <c r="I4" i="43"/>
  <c r="N4" i="43" s="1"/>
  <c r="B30" i="44"/>
  <c r="F30" i="44" s="1"/>
  <c r="J34" i="42"/>
  <c r="B20" i="43"/>
  <c r="E20" i="43" s="1"/>
  <c r="C24" i="39"/>
  <c r="B21" i="43"/>
  <c r="E21" i="43" s="1"/>
  <c r="C25" i="39"/>
  <c r="B4" i="43"/>
  <c r="E4" i="43" s="1"/>
  <c r="B28" i="43"/>
  <c r="E28" i="43" s="1"/>
  <c r="C32" i="39"/>
  <c r="C26" i="39"/>
  <c r="C41" i="39"/>
  <c r="B26" i="43"/>
  <c r="E26" i="43" s="1"/>
  <c r="C30" i="39"/>
  <c r="B21" i="42"/>
  <c r="C21" i="39"/>
  <c r="B33" i="42"/>
  <c r="C33" i="39"/>
  <c r="B29" i="43"/>
  <c r="E29" i="43" s="1"/>
  <c r="B38" i="42"/>
  <c r="C38" i="39"/>
  <c r="B18" i="43"/>
  <c r="E18" i="43" s="1"/>
  <c r="C22" i="39"/>
  <c r="B27" i="43"/>
  <c r="E27" i="43" s="1"/>
  <c r="C31" i="39"/>
  <c r="B8" i="42"/>
  <c r="D630" i="27"/>
  <c r="B25" i="42"/>
  <c r="B22" i="42"/>
  <c r="B17" i="43"/>
  <c r="E17" i="43" s="1"/>
  <c r="D64" i="17"/>
  <c r="D93" i="17" s="1"/>
  <c r="D176" i="17"/>
  <c r="B40" i="42"/>
  <c r="B30" i="42"/>
  <c r="B39" i="42"/>
  <c r="B35" i="43"/>
  <c r="E35" i="43" s="1"/>
  <c r="D177" i="17"/>
  <c r="D121" i="17"/>
  <c r="D149" i="17"/>
  <c r="B36" i="43"/>
  <c r="E36" i="43" s="1"/>
  <c r="B5" i="43"/>
  <c r="E5" i="43" s="1"/>
  <c r="B9" i="42"/>
  <c r="B24" i="42"/>
  <c r="D36" i="17"/>
  <c r="E35" i="17"/>
  <c r="B19" i="43"/>
  <c r="E19" i="43" s="1"/>
  <c r="B23" i="42"/>
  <c r="B12" i="43"/>
  <c r="E12" i="43" s="1"/>
  <c r="B16" i="42"/>
  <c r="G3" i="21"/>
  <c r="G2" i="21"/>
  <c r="C5" i="32"/>
  <c r="C4" i="32"/>
  <c r="G4" i="30" s="1"/>
  <c r="C45" i="32"/>
  <c r="C44" i="32"/>
  <c r="C43" i="32"/>
  <c r="C42" i="32"/>
  <c r="C41" i="32"/>
  <c r="C40" i="32"/>
  <c r="C39" i="32"/>
  <c r="C38" i="32"/>
  <c r="C37" i="32"/>
  <c r="C36" i="32"/>
  <c r="C35" i="32"/>
  <c r="C34" i="32"/>
  <c r="C33" i="32"/>
  <c r="C32" i="32"/>
  <c r="C31" i="32"/>
  <c r="C30" i="32"/>
  <c r="C29" i="32"/>
  <c r="C28" i="32"/>
  <c r="C27" i="32"/>
  <c r="C26" i="32"/>
  <c r="C23" i="32"/>
  <c r="C22" i="32"/>
  <c r="C21" i="32"/>
  <c r="C20" i="32"/>
  <c r="C19" i="32"/>
  <c r="C18" i="32"/>
  <c r="C17" i="32"/>
  <c r="C7" i="32"/>
  <c r="C8" i="32" s="1"/>
  <c r="B7" i="32"/>
  <c r="D17" i="32"/>
  <c r="B5" i="32"/>
  <c r="B6" i="32" s="1"/>
  <c r="C3" i="32"/>
  <c r="C12" i="32" s="1"/>
  <c r="G1" i="31"/>
  <c r="B7" i="31"/>
  <c r="B6" i="31"/>
  <c r="B5" i="31"/>
  <c r="B4" i="31"/>
  <c r="C2" i="21"/>
  <c r="J26" i="42" l="1"/>
  <c r="B28" i="44"/>
  <c r="F28" i="44" s="1"/>
  <c r="J7" i="42"/>
  <c r="B27" i="44"/>
  <c r="F27" i="44" s="1"/>
  <c r="J36" i="42"/>
  <c r="J37" i="42"/>
  <c r="B25" i="44"/>
  <c r="F25" i="44" s="1"/>
  <c r="J14" i="42"/>
  <c r="J32" i="42"/>
  <c r="B3" i="44"/>
  <c r="F3" i="44" s="1"/>
  <c r="B10" i="44"/>
  <c r="F10" i="44" s="1"/>
  <c r="J31" i="42"/>
  <c r="J29" i="42"/>
  <c r="B33" i="44"/>
  <c r="F33" i="44" s="1"/>
  <c r="B32" i="44"/>
  <c r="F32" i="44" s="1"/>
  <c r="B35" i="44"/>
  <c r="F35" i="44" s="1"/>
  <c r="J39" i="42"/>
  <c r="B21" i="44"/>
  <c r="F21" i="44" s="1"/>
  <c r="J25" i="42"/>
  <c r="B4" i="44"/>
  <c r="F4" i="44" s="1"/>
  <c r="J8" i="42"/>
  <c r="B29" i="44"/>
  <c r="F29" i="44" s="1"/>
  <c r="J33" i="42"/>
  <c r="B19" i="44"/>
  <c r="F19" i="44" s="1"/>
  <c r="J23" i="42"/>
  <c r="B20" i="44"/>
  <c r="F20" i="44" s="1"/>
  <c r="J24" i="42"/>
  <c r="B36" i="44"/>
  <c r="F36" i="44" s="1"/>
  <c r="J40" i="42"/>
  <c r="B12" i="44"/>
  <c r="F12" i="44" s="1"/>
  <c r="J16" i="42"/>
  <c r="B5" i="44"/>
  <c r="F5" i="44" s="1"/>
  <c r="J9" i="42"/>
  <c r="B18" i="44"/>
  <c r="F18" i="44" s="1"/>
  <c r="J22" i="42"/>
  <c r="B17" i="44"/>
  <c r="F17" i="44" s="1"/>
  <c r="J21" i="42"/>
  <c r="B26" i="44"/>
  <c r="F26" i="44" s="1"/>
  <c r="J30" i="42"/>
  <c r="B34" i="44"/>
  <c r="F34" i="44" s="1"/>
  <c r="J38" i="42"/>
  <c r="N193" i="39"/>
  <c r="C192" i="42"/>
  <c r="K192" i="42" s="1"/>
  <c r="D632" i="27"/>
  <c r="D205" i="17"/>
  <c r="D65" i="17"/>
  <c r="D94" i="17" s="1"/>
  <c r="D18" i="32"/>
  <c r="D46" i="32"/>
  <c r="D178" i="17"/>
  <c r="D150" i="17"/>
  <c r="D122" i="17"/>
  <c r="D206" i="17"/>
  <c r="D37" i="17"/>
  <c r="E36" i="17"/>
  <c r="C10" i="32"/>
  <c r="C13" i="32"/>
  <c r="C11" i="32"/>
  <c r="E17" i="32"/>
  <c r="F17" i="32" s="1"/>
  <c r="N194" i="39" l="1"/>
  <c r="C193" i="42"/>
  <c r="K193" i="42" s="1"/>
  <c r="D634" i="27"/>
  <c r="D66" i="17"/>
  <c r="D234" i="17"/>
  <c r="D19" i="32"/>
  <c r="D47" i="32"/>
  <c r="D75" i="32"/>
  <c r="E46" i="32"/>
  <c r="E18" i="32"/>
  <c r="D123" i="17"/>
  <c r="D179" i="17"/>
  <c r="D207" i="17"/>
  <c r="D95" i="17"/>
  <c r="D235" i="17"/>
  <c r="D151" i="17"/>
  <c r="D38" i="17"/>
  <c r="E37" i="17"/>
  <c r="G17" i="32"/>
  <c r="H17" i="32"/>
  <c r="J17" i="32" s="1"/>
  <c r="N195" i="39" l="1"/>
  <c r="C194" i="42"/>
  <c r="K194" i="42" s="1"/>
  <c r="D636" i="27"/>
  <c r="K17" i="32"/>
  <c r="D263" i="17"/>
  <c r="D67" i="17"/>
  <c r="D96" i="17" s="1"/>
  <c r="D104" i="32"/>
  <c r="D76" i="32"/>
  <c r="E47" i="32"/>
  <c r="D20" i="32"/>
  <c r="D48" i="32"/>
  <c r="E19" i="32"/>
  <c r="D180" i="17"/>
  <c r="D264" i="17"/>
  <c r="D208" i="17"/>
  <c r="D152" i="17"/>
  <c r="D236" i="17"/>
  <c r="D124" i="17"/>
  <c r="D39" i="17"/>
  <c r="E38" i="17"/>
  <c r="N196" i="39" l="1"/>
  <c r="C195" i="42"/>
  <c r="K195" i="42" s="1"/>
  <c r="D638" i="27"/>
  <c r="D68" i="17"/>
  <c r="D292" i="17"/>
  <c r="D21" i="32"/>
  <c r="D49" i="32"/>
  <c r="E20" i="32"/>
  <c r="D77" i="32"/>
  <c r="E48" i="32"/>
  <c r="D133" i="32"/>
  <c r="D105" i="32"/>
  <c r="D153" i="17"/>
  <c r="D97" i="17"/>
  <c r="D293" i="17"/>
  <c r="D125" i="17"/>
  <c r="D265" i="17"/>
  <c r="D209" i="17"/>
  <c r="D181" i="17"/>
  <c r="D237" i="17"/>
  <c r="D40" i="17"/>
  <c r="E39" i="17"/>
  <c r="N197" i="39" l="1"/>
  <c r="C196" i="42"/>
  <c r="K196" i="42" s="1"/>
  <c r="D640" i="27"/>
  <c r="D321" i="17"/>
  <c r="D69" i="17"/>
  <c r="D98" i="17" s="1"/>
  <c r="D134" i="32"/>
  <c r="D162" i="32"/>
  <c r="D78" i="32"/>
  <c r="E49" i="32"/>
  <c r="D50" i="32"/>
  <c r="D22" i="32"/>
  <c r="E21" i="32"/>
  <c r="D106" i="32"/>
  <c r="D210" i="17"/>
  <c r="D154" i="17"/>
  <c r="D126" i="17"/>
  <c r="D322" i="17"/>
  <c r="D238" i="17"/>
  <c r="D266" i="17"/>
  <c r="D294" i="17"/>
  <c r="D182" i="17"/>
  <c r="D41" i="17"/>
  <c r="E40" i="17"/>
  <c r="N198" i="39" l="1"/>
  <c r="C197" i="42"/>
  <c r="K197" i="42" s="1"/>
  <c r="D642" i="27"/>
  <c r="D70" i="17"/>
  <c r="D350" i="17"/>
  <c r="D51" i="32"/>
  <c r="D23" i="32"/>
  <c r="E22" i="32"/>
  <c r="D191" i="32"/>
  <c r="D79" i="32"/>
  <c r="E50" i="32"/>
  <c r="D107" i="32"/>
  <c r="D135" i="32"/>
  <c r="D163" i="32"/>
  <c r="D267" i="17"/>
  <c r="D351" i="17"/>
  <c r="D127" i="17"/>
  <c r="D155" i="17"/>
  <c r="D211" i="17"/>
  <c r="D295" i="17"/>
  <c r="D323" i="17"/>
  <c r="D99" i="17"/>
  <c r="D183" i="17"/>
  <c r="D239" i="17"/>
  <c r="D42" i="17"/>
  <c r="E41" i="17"/>
  <c r="N199" i="39" l="1"/>
  <c r="C198" i="42"/>
  <c r="K198" i="42" s="1"/>
  <c r="D644" i="27"/>
  <c r="D379" i="17"/>
  <c r="D71" i="17"/>
  <c r="D100" i="17" s="1"/>
  <c r="D220" i="32"/>
  <c r="D192" i="32"/>
  <c r="D164" i="32"/>
  <c r="D108" i="32"/>
  <c r="D80" i="32"/>
  <c r="E51" i="32"/>
  <c r="D52" i="32"/>
  <c r="E23" i="32"/>
  <c r="D24" i="32"/>
  <c r="D136" i="32"/>
  <c r="D212" i="17"/>
  <c r="D240" i="17"/>
  <c r="D268" i="17"/>
  <c r="D380" i="17"/>
  <c r="D352" i="17"/>
  <c r="D128" i="17"/>
  <c r="D184" i="17"/>
  <c r="D296" i="17"/>
  <c r="D324" i="17"/>
  <c r="D156" i="17"/>
  <c r="D43" i="17"/>
  <c r="E42" i="17"/>
  <c r="N200" i="39" l="1"/>
  <c r="C199" i="42"/>
  <c r="K199" i="42" s="1"/>
  <c r="D646" i="27"/>
  <c r="D408" i="17"/>
  <c r="D72" i="17"/>
  <c r="D101" i="17" s="1"/>
  <c r="D221" i="32"/>
  <c r="D53" i="32"/>
  <c r="D193" i="32"/>
  <c r="D81" i="32"/>
  <c r="E52" i="32"/>
  <c r="D137" i="32"/>
  <c r="D165" i="32"/>
  <c r="D109" i="32"/>
  <c r="D249" i="32"/>
  <c r="D241" i="17"/>
  <c r="D381" i="17"/>
  <c r="D297" i="17"/>
  <c r="D185" i="17"/>
  <c r="D353" i="17"/>
  <c r="D157" i="17"/>
  <c r="D213" i="17"/>
  <c r="D409" i="17"/>
  <c r="D129" i="17"/>
  <c r="D269" i="17"/>
  <c r="D325" i="17"/>
  <c r="D44" i="17"/>
  <c r="E43" i="17"/>
  <c r="N201" i="39" l="1"/>
  <c r="C200" i="42"/>
  <c r="K200" i="42" s="1"/>
  <c r="D648" i="27"/>
  <c r="D73" i="17"/>
  <c r="D437" i="17"/>
  <c r="D194" i="32"/>
  <c r="D166" i="32"/>
  <c r="D278" i="32"/>
  <c r="D82" i="32"/>
  <c r="D138" i="32"/>
  <c r="D110" i="32"/>
  <c r="D250" i="32"/>
  <c r="D222" i="32"/>
  <c r="D158" i="17"/>
  <c r="D410" i="17"/>
  <c r="D382" i="17"/>
  <c r="D298" i="17"/>
  <c r="D438" i="17"/>
  <c r="D242" i="17"/>
  <c r="D130" i="17"/>
  <c r="D214" i="17"/>
  <c r="D354" i="17"/>
  <c r="D102" i="17"/>
  <c r="D186" i="17"/>
  <c r="D326" i="17"/>
  <c r="D270" i="17"/>
  <c r="D45" i="17"/>
  <c r="E44" i="17"/>
  <c r="N202" i="39" l="1"/>
  <c r="C201" i="42"/>
  <c r="K201" i="42" s="1"/>
  <c r="D650" i="27"/>
  <c r="D74" i="17"/>
  <c r="D466" i="17"/>
  <c r="D111" i="32"/>
  <c r="D251" i="32"/>
  <c r="D279" i="32"/>
  <c r="D307" i="32"/>
  <c r="D195" i="32"/>
  <c r="D139" i="32"/>
  <c r="D167" i="32"/>
  <c r="D223" i="32"/>
  <c r="D327" i="17"/>
  <c r="D411" i="17"/>
  <c r="D103" i="17"/>
  <c r="D299" i="17"/>
  <c r="D383" i="17"/>
  <c r="D271" i="17"/>
  <c r="D439" i="17"/>
  <c r="D215" i="17"/>
  <c r="D355" i="17"/>
  <c r="D243" i="17"/>
  <c r="D467" i="17"/>
  <c r="D131" i="17"/>
  <c r="D159" i="17"/>
  <c r="D187" i="17"/>
  <c r="E45" i="17"/>
  <c r="N203" i="39" l="1"/>
  <c r="C202" i="42"/>
  <c r="K202" i="42" s="1"/>
  <c r="D652" i="27"/>
  <c r="D495" i="17"/>
  <c r="D524" i="17" s="1"/>
  <c r="D553" i="17" s="1"/>
  <c r="D336" i="32"/>
  <c r="D252" i="32"/>
  <c r="D308" i="32"/>
  <c r="D168" i="32"/>
  <c r="D280" i="32"/>
  <c r="D196" i="32"/>
  <c r="D224" i="32"/>
  <c r="D140" i="32"/>
  <c r="D160" i="17"/>
  <c r="D244" i="17"/>
  <c r="D328" i="17"/>
  <c r="D496" i="17"/>
  <c r="D525" i="17" s="1"/>
  <c r="D554" i="17" s="1"/>
  <c r="D468" i="17"/>
  <c r="D132" i="17"/>
  <c r="D216" i="17"/>
  <c r="D272" i="17"/>
  <c r="D300" i="17"/>
  <c r="D440" i="17"/>
  <c r="D188" i="17"/>
  <c r="D384" i="17"/>
  <c r="D412" i="17"/>
  <c r="D356" i="17"/>
  <c r="N204" i="39" l="1"/>
  <c r="C203" i="42"/>
  <c r="K203" i="42" s="1"/>
  <c r="D654" i="27"/>
  <c r="D582" i="17"/>
  <c r="D197" i="32"/>
  <c r="D337" i="32"/>
  <c r="D169" i="32"/>
  <c r="D225" i="32"/>
  <c r="D281" i="32"/>
  <c r="D253" i="32"/>
  <c r="D309" i="32"/>
  <c r="D365" i="32"/>
  <c r="D413" i="17"/>
  <c r="D301" i="17"/>
  <c r="D583" i="17"/>
  <c r="D217" i="17"/>
  <c r="D245" i="17"/>
  <c r="D357" i="17"/>
  <c r="D385" i="17"/>
  <c r="D469" i="17"/>
  <c r="D161" i="17"/>
  <c r="D273" i="17"/>
  <c r="D329" i="17"/>
  <c r="D441" i="17"/>
  <c r="D497" i="17"/>
  <c r="D526" i="17" s="1"/>
  <c r="D555" i="17" s="1"/>
  <c r="D189" i="17"/>
  <c r="N205" i="39" l="1"/>
  <c r="C204" i="42"/>
  <c r="K204" i="42" s="1"/>
  <c r="D656" i="27"/>
  <c r="D658" i="27" s="1"/>
  <c r="D660" i="27" s="1"/>
  <c r="D662" i="27" s="1"/>
  <c r="D664" i="27" s="1"/>
  <c r="D666" i="27" s="1"/>
  <c r="D668" i="27" s="1"/>
  <c r="D670" i="27" s="1"/>
  <c r="D672" i="27" s="1"/>
  <c r="D674" i="27" s="1"/>
  <c r="D676" i="27" s="1"/>
  <c r="D678" i="27" s="1"/>
  <c r="D680" i="27" s="1"/>
  <c r="D682" i="27" s="1"/>
  <c r="D684" i="27" s="1"/>
  <c r="D686" i="27" s="1"/>
  <c r="D688" i="27" s="1"/>
  <c r="D690" i="27" s="1"/>
  <c r="D692" i="27" s="1"/>
  <c r="D694" i="27" s="1"/>
  <c r="D696" i="27" s="1"/>
  <c r="D698" i="27" s="1"/>
  <c r="D700" i="27" s="1"/>
  <c r="D702" i="27" s="1"/>
  <c r="D704" i="27" s="1"/>
  <c r="D706" i="27" s="1"/>
  <c r="D338" i="32"/>
  <c r="D198" i="32"/>
  <c r="D254" i="32"/>
  <c r="D282" i="32"/>
  <c r="D394" i="32"/>
  <c r="D366" i="32"/>
  <c r="D310" i="32"/>
  <c r="D226" i="32"/>
  <c r="D498" i="17"/>
  <c r="D527" i="17" s="1"/>
  <c r="D556" i="17" s="1"/>
  <c r="D470" i="17"/>
  <c r="D358" i="17"/>
  <c r="D246" i="17"/>
  <c r="D414" i="17"/>
  <c r="D218" i="17"/>
  <c r="D302" i="17"/>
  <c r="D386" i="17"/>
  <c r="D330" i="17"/>
  <c r="D584" i="17"/>
  <c r="D442" i="17"/>
  <c r="D190" i="17"/>
  <c r="D274" i="17"/>
  <c r="N206" i="39" l="1"/>
  <c r="C205" i="42"/>
  <c r="K205" i="42" s="1"/>
  <c r="D708" i="27"/>
  <c r="D255" i="32"/>
  <c r="D311" i="32"/>
  <c r="D283" i="32"/>
  <c r="D339" i="32"/>
  <c r="D395" i="32"/>
  <c r="D227" i="32"/>
  <c r="D423" i="32"/>
  <c r="D367" i="32"/>
  <c r="D219" i="17"/>
  <c r="D415" i="17"/>
  <c r="D275" i="17"/>
  <c r="D471" i="17"/>
  <c r="D331" i="17"/>
  <c r="D387" i="17"/>
  <c r="D247" i="17"/>
  <c r="D499" i="17"/>
  <c r="D528" i="17" s="1"/>
  <c r="D557" i="17" s="1"/>
  <c r="D303" i="17"/>
  <c r="D359" i="17"/>
  <c r="D443" i="17"/>
  <c r="D585" i="17"/>
  <c r="N207" i="39" l="1"/>
  <c r="C206" i="42"/>
  <c r="K206" i="42" s="1"/>
  <c r="D710" i="27"/>
  <c r="D396" i="32"/>
  <c r="D452" i="32"/>
  <c r="D312" i="32"/>
  <c r="D256" i="32"/>
  <c r="D340" i="32"/>
  <c r="D368" i="32"/>
  <c r="D424" i="32"/>
  <c r="D284" i="32"/>
  <c r="D586" i="17"/>
  <c r="D500" i="17"/>
  <c r="D529" i="17" s="1"/>
  <c r="D558" i="17" s="1"/>
  <c r="D472" i="17"/>
  <c r="D276" i="17"/>
  <c r="D304" i="17"/>
  <c r="D416" i="17"/>
  <c r="D388" i="17"/>
  <c r="D444" i="17"/>
  <c r="D360" i="17"/>
  <c r="D332" i="17"/>
  <c r="D248" i="17"/>
  <c r="N208" i="39" l="1"/>
  <c r="C207" i="42"/>
  <c r="K207" i="42" s="1"/>
  <c r="D712" i="27"/>
  <c r="D285" i="32"/>
  <c r="D453" i="32"/>
  <c r="D341" i="32"/>
  <c r="D397" i="32"/>
  <c r="D481" i="32"/>
  <c r="D313" i="32"/>
  <c r="D369" i="32"/>
  <c r="D425" i="32"/>
  <c r="D473" i="17"/>
  <c r="D305" i="17"/>
  <c r="D277" i="17"/>
  <c r="D417" i="17"/>
  <c r="D501" i="17"/>
  <c r="D530" i="17" s="1"/>
  <c r="D559" i="17" s="1"/>
  <c r="D361" i="17"/>
  <c r="D445" i="17"/>
  <c r="D587" i="17"/>
  <c r="D389" i="17"/>
  <c r="D333" i="17"/>
  <c r="N209" i="39" l="1"/>
  <c r="C208" i="42"/>
  <c r="K208" i="42" s="1"/>
  <c r="D714" i="27"/>
  <c r="D426" i="32"/>
  <c r="D398" i="32"/>
  <c r="D370" i="32"/>
  <c r="D454" i="32"/>
  <c r="D342" i="32"/>
  <c r="D482" i="32"/>
  <c r="D510" i="32"/>
  <c r="D314" i="32"/>
  <c r="D446" i="17"/>
  <c r="D474" i="17"/>
  <c r="D306" i="17"/>
  <c r="D362" i="17"/>
  <c r="D390" i="17"/>
  <c r="D334" i="17"/>
  <c r="D418" i="17"/>
  <c r="D588" i="17"/>
  <c r="D502" i="17"/>
  <c r="D531" i="17" s="1"/>
  <c r="D560" i="17" s="1"/>
  <c r="N210" i="39" l="1"/>
  <c r="C206" i="43" s="1"/>
  <c r="C209" i="42"/>
  <c r="K209" i="42" s="1"/>
  <c r="D716" i="27"/>
  <c r="D343" i="32"/>
  <c r="D483" i="32"/>
  <c r="D539" i="32"/>
  <c r="D399" i="32"/>
  <c r="D511" i="32"/>
  <c r="D427" i="32"/>
  <c r="D371" i="32"/>
  <c r="D455" i="32"/>
  <c r="D391" i="17"/>
  <c r="D447" i="17"/>
  <c r="D335" i="17"/>
  <c r="D363" i="17"/>
  <c r="D503" i="17"/>
  <c r="D532" i="17" s="1"/>
  <c r="D561" i="17" s="1"/>
  <c r="D419" i="17"/>
  <c r="D589" i="17"/>
  <c r="D475" i="17"/>
  <c r="N211" i="39" l="1"/>
  <c r="C207" i="43" s="1"/>
  <c r="C210" i="42"/>
  <c r="K210" i="42" s="1"/>
  <c r="D718" i="27"/>
  <c r="D428" i="32"/>
  <c r="D400" i="32"/>
  <c r="D568" i="32"/>
  <c r="D484" i="32"/>
  <c r="D456" i="32"/>
  <c r="D512" i="32"/>
  <c r="D540" i="32"/>
  <c r="D372" i="32"/>
  <c r="D504" i="17"/>
  <c r="D533" i="17" s="1"/>
  <c r="D562" i="17" s="1"/>
  <c r="D392" i="17"/>
  <c r="D364" i="17"/>
  <c r="D448" i="17"/>
  <c r="D476" i="17"/>
  <c r="D590" i="17"/>
  <c r="D420" i="17"/>
  <c r="N212" i="39" l="1"/>
  <c r="C208" i="43" s="1"/>
  <c r="C211" i="42"/>
  <c r="K211" i="42" s="1"/>
  <c r="D720" i="27"/>
  <c r="D513" i="32"/>
  <c r="D569" i="32"/>
  <c r="D401" i="32"/>
  <c r="D541" i="32"/>
  <c r="D429" i="32"/>
  <c r="D485" i="32"/>
  <c r="D457" i="32"/>
  <c r="D477" i="17"/>
  <c r="D449" i="17"/>
  <c r="D393" i="17"/>
  <c r="D421" i="17"/>
  <c r="D505" i="17"/>
  <c r="D534" i="17" s="1"/>
  <c r="D563" i="17" s="1"/>
  <c r="D591" i="17"/>
  <c r="N213" i="39" l="1"/>
  <c r="C209" i="43" s="1"/>
  <c r="C212" i="42"/>
  <c r="K212" i="42" s="1"/>
  <c r="D722" i="27"/>
  <c r="D570" i="32"/>
  <c r="D542" i="32"/>
  <c r="D486" i="32"/>
  <c r="D430" i="32"/>
  <c r="D514" i="32"/>
  <c r="D458" i="32"/>
  <c r="D450" i="17"/>
  <c r="D422" i="17"/>
  <c r="D478" i="17"/>
  <c r="D592" i="17"/>
  <c r="D506" i="17"/>
  <c r="D535" i="17" s="1"/>
  <c r="D564" i="17" s="1"/>
  <c r="N214" i="39" l="1"/>
  <c r="C210" i="43" s="1"/>
  <c r="C213" i="42"/>
  <c r="K213" i="42" s="1"/>
  <c r="D724" i="27"/>
  <c r="D459" i="32"/>
  <c r="D515" i="32"/>
  <c r="D487" i="32"/>
  <c r="D571" i="32"/>
  <c r="D543" i="32"/>
  <c r="D507" i="17"/>
  <c r="D536" i="17" s="1"/>
  <c r="D565" i="17" s="1"/>
  <c r="D451" i="17"/>
  <c r="D593" i="17"/>
  <c r="D479" i="17"/>
  <c r="N215" i="39" l="1"/>
  <c r="C214" i="42"/>
  <c r="K214" i="42" s="1"/>
  <c r="D726" i="27"/>
  <c r="D516" i="32"/>
  <c r="D544" i="32"/>
  <c r="D572" i="32"/>
  <c r="D488" i="32"/>
  <c r="D508" i="17"/>
  <c r="D537" i="17" s="1"/>
  <c r="D566" i="17" s="1"/>
  <c r="D480" i="17"/>
  <c r="D594" i="17"/>
  <c r="N216" i="39" l="1"/>
  <c r="C215" i="42"/>
  <c r="K215" i="42" s="1"/>
  <c r="D728" i="27"/>
  <c r="D573" i="32"/>
  <c r="D517" i="32"/>
  <c r="D545" i="32"/>
  <c r="D509" i="17"/>
  <c r="D538" i="17" s="1"/>
  <c r="D567" i="17" s="1"/>
  <c r="D595" i="17"/>
  <c r="N217" i="39" l="1"/>
  <c r="C216" i="42"/>
  <c r="K216" i="42" s="1"/>
  <c r="D730" i="27"/>
  <c r="D574" i="32"/>
  <c r="D546" i="32"/>
  <c r="D596" i="17"/>
  <c r="N218" i="39" l="1"/>
  <c r="C217" i="42"/>
  <c r="K217" i="42" s="1"/>
  <c r="D732" i="27"/>
  <c r="D575" i="32"/>
  <c r="N219" i="39" l="1"/>
  <c r="C218" i="42"/>
  <c r="K218" i="42" s="1"/>
  <c r="D734" i="27"/>
  <c r="N220" i="39" l="1"/>
  <c r="C219" i="42"/>
  <c r="K219" i="42" s="1"/>
  <c r="D736" i="27"/>
  <c r="N221" i="39" l="1"/>
  <c r="C220" i="42"/>
  <c r="K220" i="42" s="1"/>
  <c r="D738" i="27"/>
  <c r="N222" i="39" l="1"/>
  <c r="C221" i="42"/>
  <c r="K221" i="42" s="1"/>
  <c r="D740" i="27"/>
  <c r="D742" i="27" s="1"/>
  <c r="D744" i="27" s="1"/>
  <c r="D746" i="27" s="1"/>
  <c r="D748" i="27" s="1"/>
  <c r="D750" i="27" s="1"/>
  <c r="D752" i="27" s="1"/>
  <c r="D754" i="27" s="1"/>
  <c r="D756" i="27" s="1"/>
  <c r="D758" i="27" s="1"/>
  <c r="D760" i="27" s="1"/>
  <c r="D762" i="27" s="1"/>
  <c r="D764" i="27" s="1"/>
  <c r="D766" i="27" s="1"/>
  <c r="D768" i="27" s="1"/>
  <c r="D770" i="27" s="1"/>
  <c r="D772" i="27" s="1"/>
  <c r="D774" i="27" s="1"/>
  <c r="D776" i="27" s="1"/>
  <c r="D778" i="27" s="1"/>
  <c r="D780" i="27" s="1"/>
  <c r="D782" i="27" s="1"/>
  <c r="D784" i="27" s="1"/>
  <c r="D786" i="27" s="1"/>
  <c r="D788" i="27" s="1"/>
  <c r="D790" i="27" s="1"/>
  <c r="D792" i="27" s="1"/>
  <c r="D794" i="27" s="1"/>
  <c r="D796" i="27" s="1"/>
  <c r="D798" i="27" s="1"/>
  <c r="D800" i="27" s="1"/>
  <c r="D802" i="27" s="1"/>
  <c r="D804" i="27" s="1"/>
  <c r="D806" i="27" s="1"/>
  <c r="D808" i="27" s="1"/>
  <c r="D810" i="27" s="1"/>
  <c r="D812" i="27" s="1"/>
  <c r="D814" i="27" s="1"/>
  <c r="D816" i="27" s="1"/>
  <c r="D818" i="27" s="1"/>
  <c r="D820" i="27" s="1"/>
  <c r="D822" i="27" s="1"/>
  <c r="D824" i="27" s="1"/>
  <c r="D826" i="27" s="1"/>
  <c r="D828" i="27" s="1"/>
  <c r="D830" i="27" s="1"/>
  <c r="D832" i="27" s="1"/>
  <c r="D834" i="27" s="1"/>
  <c r="D836" i="27" s="1"/>
  <c r="D838" i="27" s="1"/>
  <c r="D840" i="27" s="1"/>
  <c r="D842" i="27" s="1"/>
  <c r="D844" i="27" s="1"/>
  <c r="D846" i="27" s="1"/>
  <c r="D848" i="27" s="1"/>
  <c r="D850" i="27" s="1"/>
  <c r="D852" i="27" s="1"/>
  <c r="D854" i="27" s="1"/>
  <c r="D856" i="27" s="1"/>
  <c r="D858" i="27" s="1"/>
  <c r="D860" i="27" s="1"/>
  <c r="D862" i="27" s="1"/>
  <c r="D864" i="27" s="1"/>
  <c r="D866" i="27" s="1"/>
  <c r="D868" i="27" s="1"/>
  <c r="D870" i="27" s="1"/>
  <c r="D872" i="27" s="1"/>
  <c r="D874" i="27" s="1"/>
  <c r="D876" i="27" s="1"/>
  <c r="D878" i="27" s="1"/>
  <c r="D880" i="27" s="1"/>
  <c r="D882" i="27" s="1"/>
  <c r="D884" i="27" s="1"/>
  <c r="D886" i="27" s="1"/>
  <c r="D888" i="27" s="1"/>
  <c r="D890" i="27" s="1"/>
  <c r="D892" i="27" s="1"/>
  <c r="D894" i="27" s="1"/>
  <c r="D896" i="27" s="1"/>
  <c r="D898" i="27" s="1"/>
  <c r="D900" i="27" s="1"/>
  <c r="D902" i="27" s="1"/>
  <c r="D904" i="27" s="1"/>
  <c r="D906" i="27" s="1"/>
  <c r="D908" i="27" s="1"/>
  <c r="D910" i="27" s="1"/>
  <c r="D912" i="27" s="1"/>
  <c r="D914" i="27" s="1"/>
  <c r="D916" i="27" s="1"/>
  <c r="D918" i="27" s="1"/>
  <c r="D920" i="27" s="1"/>
  <c r="D922" i="27" s="1"/>
  <c r="D924" i="27" s="1"/>
  <c r="D926" i="27" s="1"/>
  <c r="D928" i="27" s="1"/>
  <c r="D930" i="27" s="1"/>
  <c r="D932" i="27" s="1"/>
  <c r="D934" i="27" s="1"/>
  <c r="D936" i="27" s="1"/>
  <c r="D938" i="27" s="1"/>
  <c r="D940" i="27" s="1"/>
  <c r="D942" i="27" s="1"/>
  <c r="D944" i="27" s="1"/>
  <c r="D946" i="27" s="1"/>
  <c r="D948" i="27" s="1"/>
  <c r="D950" i="27" s="1"/>
  <c r="D952" i="27" s="1"/>
  <c r="D954" i="27" s="1"/>
  <c r="D956" i="27" s="1"/>
  <c r="N223" i="39" l="1"/>
  <c r="C222" i="42"/>
  <c r="K222" i="42" s="1"/>
  <c r="N224" i="39" l="1"/>
  <c r="C223" i="42"/>
  <c r="K223" i="42" s="1"/>
  <c r="N225" i="39" l="1"/>
  <c r="C224" i="42"/>
  <c r="K224" i="42" s="1"/>
  <c r="N226" i="39" l="1"/>
  <c r="C225" i="42"/>
  <c r="K225" i="42" s="1"/>
  <c r="N227" i="39" l="1"/>
  <c r="C226" i="42"/>
  <c r="K226" i="42" s="1"/>
  <c r="N228" i="39" l="1"/>
  <c r="C227" i="42"/>
  <c r="K227" i="42" s="1"/>
  <c r="N229" i="39" l="1"/>
  <c r="C228" i="42"/>
  <c r="K228" i="42" s="1"/>
  <c r="N230" i="39" l="1"/>
  <c r="C229" i="42"/>
  <c r="K229" i="42" s="1"/>
  <c r="N231" i="39" l="1"/>
  <c r="C230" i="42"/>
  <c r="K230" i="42" s="1"/>
  <c r="N232" i="39" l="1"/>
  <c r="C231" i="42"/>
  <c r="K231" i="42" s="1"/>
  <c r="N233" i="39" l="1"/>
  <c r="C232" i="42"/>
  <c r="K232" i="42" s="1"/>
  <c r="N234" i="39" l="1"/>
  <c r="C233" i="42"/>
  <c r="K233" i="42" s="1"/>
  <c r="N235" i="39" l="1"/>
  <c r="C234" i="42"/>
  <c r="K234" i="42" s="1"/>
  <c r="N236" i="39" l="1"/>
  <c r="C235" i="42"/>
  <c r="K235" i="42" s="1"/>
  <c r="L16" i="30"/>
  <c r="M16" i="30" s="1"/>
  <c r="C7" i="30"/>
  <c r="C8" i="30" s="1"/>
  <c r="C13" i="30" s="1"/>
  <c r="C45" i="30"/>
  <c r="C44" i="30"/>
  <c r="C43" i="30"/>
  <c r="C42" i="30"/>
  <c r="C41" i="30"/>
  <c r="C40" i="30"/>
  <c r="C39" i="30"/>
  <c r="C38" i="30"/>
  <c r="C37" i="30"/>
  <c r="C36" i="30"/>
  <c r="C35" i="30"/>
  <c r="C34" i="30"/>
  <c r="C33" i="30"/>
  <c r="C32" i="30"/>
  <c r="C31" i="30"/>
  <c r="C30" i="30"/>
  <c r="C29" i="30"/>
  <c r="C28" i="30"/>
  <c r="C27" i="30"/>
  <c r="C26" i="30"/>
  <c r="C23" i="30"/>
  <c r="C22" i="30"/>
  <c r="C21" i="30"/>
  <c r="C20" i="30"/>
  <c r="C19" i="30"/>
  <c r="C18" i="30"/>
  <c r="C17" i="30"/>
  <c r="B7" i="30"/>
  <c r="B5" i="30"/>
  <c r="G1" i="42" s="1"/>
  <c r="C3" i="30"/>
  <c r="C12" i="30" s="1"/>
  <c r="F3" i="21"/>
  <c r="E3" i="21"/>
  <c r="B3" i="21"/>
  <c r="F2" i="21"/>
  <c r="E2" i="21"/>
  <c r="B2" i="21"/>
  <c r="C7" i="28"/>
  <c r="C8" i="28" s="1"/>
  <c r="C4" i="28"/>
  <c r="F4" i="30" s="1"/>
  <c r="C44" i="28"/>
  <c r="C43" i="28"/>
  <c r="C42" i="28"/>
  <c r="C41" i="28"/>
  <c r="C40" i="28"/>
  <c r="C39" i="28"/>
  <c r="C38" i="28"/>
  <c r="C37" i="28"/>
  <c r="C36" i="28"/>
  <c r="C35" i="28"/>
  <c r="C34" i="28"/>
  <c r="C33" i="28"/>
  <c r="C32" i="28"/>
  <c r="C31" i="28"/>
  <c r="C30" i="28"/>
  <c r="C29" i="28"/>
  <c r="C28" i="28"/>
  <c r="C27" i="28"/>
  <c r="C26" i="28"/>
  <c r="C23" i="28"/>
  <c r="C22" i="28"/>
  <c r="C21" i="28"/>
  <c r="C20" i="28"/>
  <c r="C19" i="28"/>
  <c r="C18" i="28"/>
  <c r="C17" i="28"/>
  <c r="B7" i="28"/>
  <c r="B5" i="28"/>
  <c r="C3" i="28"/>
  <c r="C12" i="28" s="1"/>
  <c r="C7" i="27"/>
  <c r="C8" i="27" s="1"/>
  <c r="C4" i="27"/>
  <c r="E4" i="30" s="1"/>
  <c r="C45" i="27"/>
  <c r="C44" i="27"/>
  <c r="C43" i="27"/>
  <c r="C42" i="27"/>
  <c r="C41" i="27"/>
  <c r="C40" i="27"/>
  <c r="C39" i="27"/>
  <c r="C38" i="27"/>
  <c r="C37" i="27"/>
  <c r="C36" i="27"/>
  <c r="C35" i="27"/>
  <c r="C34" i="27"/>
  <c r="C33" i="27"/>
  <c r="C32" i="27"/>
  <c r="C31" i="27"/>
  <c r="C30" i="27"/>
  <c r="C29" i="27"/>
  <c r="C28" i="27"/>
  <c r="C27" i="27"/>
  <c r="C26" i="27"/>
  <c r="C23" i="27"/>
  <c r="C22" i="27"/>
  <c r="C21" i="27"/>
  <c r="C20" i="27"/>
  <c r="C19" i="27"/>
  <c r="C18" i="27"/>
  <c r="C17" i="27"/>
  <c r="B7" i="27"/>
  <c r="B5" i="27"/>
  <c r="C3" i="27"/>
  <c r="C12" i="27" s="1"/>
  <c r="B6" i="16"/>
  <c r="B7" i="16"/>
  <c r="B5" i="16"/>
  <c r="B4" i="16"/>
  <c r="B6" i="26"/>
  <c r="F5" i="26"/>
  <c r="E5" i="26"/>
  <c r="D5" i="26"/>
  <c r="C5" i="26"/>
  <c r="B5" i="26"/>
  <c r="B4" i="26"/>
  <c r="E3" i="26"/>
  <c r="D3" i="26"/>
  <c r="C3" i="26"/>
  <c r="B3" i="26"/>
  <c r="F2" i="26"/>
  <c r="E2" i="26"/>
  <c r="D2" i="26"/>
  <c r="C2" i="26"/>
  <c r="B2" i="26"/>
  <c r="F1" i="26"/>
  <c r="E1" i="26"/>
  <c r="F1" i="31" s="1"/>
  <c r="D1" i="26"/>
  <c r="C1" i="26"/>
  <c r="G9" i="24"/>
  <c r="F9" i="24"/>
  <c r="E9" i="24"/>
  <c r="D9" i="24"/>
  <c r="C9" i="24"/>
  <c r="B9" i="24"/>
  <c r="A9" i="24"/>
  <c r="B8" i="24"/>
  <c r="G4" i="24"/>
  <c r="F4" i="24"/>
  <c r="E4" i="24"/>
  <c r="D4" i="24"/>
  <c r="C4" i="24"/>
  <c r="B1" i="24"/>
  <c r="E9" i="22"/>
  <c r="E12" i="22"/>
  <c r="D12" i="22"/>
  <c r="C12" i="22"/>
  <c r="G9" i="22"/>
  <c r="F9" i="22"/>
  <c r="D9" i="22"/>
  <c r="C9" i="22"/>
  <c r="D8" i="22"/>
  <c r="C8" i="22"/>
  <c r="B8" i="22"/>
  <c r="G7" i="22"/>
  <c r="F7" i="22"/>
  <c r="E7" i="22"/>
  <c r="D7" i="22"/>
  <c r="C7" i="22"/>
  <c r="B7" i="22"/>
  <c r="G6" i="22"/>
  <c r="F6" i="22"/>
  <c r="E6" i="22"/>
  <c r="D6" i="22"/>
  <c r="C6" i="22"/>
  <c r="B6" i="22"/>
  <c r="B5" i="22"/>
  <c r="G4" i="22"/>
  <c r="F4" i="22"/>
  <c r="E4" i="22"/>
  <c r="D4" i="22"/>
  <c r="C4" i="22"/>
  <c r="B4" i="22"/>
  <c r="G3" i="22"/>
  <c r="F3" i="22"/>
  <c r="E3" i="22"/>
  <c r="D3" i="22"/>
  <c r="C3" i="22"/>
  <c r="D12" i="3"/>
  <c r="E12" i="3"/>
  <c r="C12" i="3"/>
  <c r="C9" i="26" l="1"/>
  <c r="N237" i="39"/>
  <c r="C236" i="42"/>
  <c r="K236" i="42" s="1"/>
  <c r="C11" i="27"/>
  <c r="C10" i="27"/>
  <c r="N16" i="30"/>
  <c r="C10" i="30"/>
  <c r="C11" i="30"/>
  <c r="C13" i="28"/>
  <c r="C11" i="28"/>
  <c r="C10" i="28"/>
  <c r="C13" i="27"/>
  <c r="C10" i="26"/>
  <c r="C11" i="26" s="1"/>
  <c r="C12" i="26" s="1"/>
  <c r="C14" i="26" s="1"/>
  <c r="C26" i="22"/>
  <c r="C27" i="22"/>
  <c r="C20" i="22"/>
  <c r="N238" i="39" l="1"/>
  <c r="C237" i="42"/>
  <c r="K237" i="42" s="1"/>
  <c r="O16" i="30"/>
  <c r="P16" i="30" s="1"/>
  <c r="C3" i="21" s="1"/>
  <c r="E5" i="37"/>
  <c r="C7" i="17"/>
  <c r="C8" i="17" s="1"/>
  <c r="B7" i="17"/>
  <c r="B5" i="17"/>
  <c r="C4" i="17"/>
  <c r="C3" i="17"/>
  <c r="N239" i="39" l="1"/>
  <c r="C238" i="42"/>
  <c r="K238" i="42" s="1"/>
  <c r="C12" i="17"/>
  <c r="G5" i="37"/>
  <c r="H5" i="37" s="1"/>
  <c r="C6" i="51" s="1"/>
  <c r="M5" i="37"/>
  <c r="N5" i="37" s="1"/>
  <c r="P5" i="37"/>
  <c r="Q5" i="37" s="1"/>
  <c r="J5" i="37"/>
  <c r="K5" i="37" s="1"/>
  <c r="A5" i="37"/>
  <c r="D4" i="30"/>
  <c r="C11" i="17"/>
  <c r="C13" i="17"/>
  <c r="C10" i="17"/>
  <c r="S7" i="35" l="1"/>
  <c r="I6" i="51"/>
  <c r="N7" i="35"/>
  <c r="F6" i="51"/>
  <c r="Y7" i="35"/>
  <c r="Z7" i="35" s="1"/>
  <c r="I7" i="49" s="1"/>
  <c r="L6" i="51"/>
  <c r="G7" i="40"/>
  <c r="N240" i="39"/>
  <c r="C239" i="42"/>
  <c r="K239" i="42" s="1"/>
  <c r="F6" i="36"/>
  <c r="D3" i="38"/>
  <c r="F3" i="38"/>
  <c r="L6" i="36"/>
  <c r="I6" i="36"/>
  <c r="E3" i="38"/>
  <c r="C6" i="36"/>
  <c r="H7" i="35"/>
  <c r="C3" i="38"/>
  <c r="G7" i="47"/>
  <c r="B6" i="5"/>
  <c r="C5" i="5"/>
  <c r="D5" i="5"/>
  <c r="E5" i="5"/>
  <c r="F5" i="5"/>
  <c r="B5" i="5"/>
  <c r="B2" i="5"/>
  <c r="C2" i="5"/>
  <c r="D2" i="5"/>
  <c r="E2" i="5"/>
  <c r="F2" i="5"/>
  <c r="B3" i="5"/>
  <c r="C3" i="5"/>
  <c r="D3" i="5"/>
  <c r="E3" i="5"/>
  <c r="B4" i="5"/>
  <c r="C1" i="5"/>
  <c r="D1" i="5"/>
  <c r="E1" i="5"/>
  <c r="F1" i="5"/>
  <c r="A9" i="4"/>
  <c r="C4" i="4"/>
  <c r="D4" i="4"/>
  <c r="E4" i="4"/>
  <c r="F4" i="4"/>
  <c r="G4" i="4"/>
  <c r="C9" i="4"/>
  <c r="D9" i="4"/>
  <c r="E9" i="4"/>
  <c r="F9" i="4"/>
  <c r="G9" i="4"/>
  <c r="B9" i="4"/>
  <c r="B8" i="4"/>
  <c r="B1" i="4"/>
  <c r="AB7" i="39" l="1"/>
  <c r="I7" i="40"/>
  <c r="H7" i="40"/>
  <c r="N241" i="39"/>
  <c r="C240" i="42"/>
  <c r="K240" i="42" s="1"/>
  <c r="D1" i="16"/>
  <c r="D1" i="31"/>
  <c r="B2" i="16"/>
  <c r="B2" i="31"/>
  <c r="E1" i="16"/>
  <c r="E1" i="31"/>
  <c r="C1" i="16"/>
  <c r="C1" i="31"/>
  <c r="C8" i="24"/>
  <c r="D9" i="3"/>
  <c r="D8" i="24" s="1"/>
  <c r="E9" i="3"/>
  <c r="E8" i="24" s="1"/>
  <c r="F9" i="3"/>
  <c r="F8" i="24" s="1"/>
  <c r="G9" i="3"/>
  <c r="C3" i="3"/>
  <c r="C2" i="24" s="1"/>
  <c r="D3" i="3"/>
  <c r="D2" i="24" s="1"/>
  <c r="E3" i="3"/>
  <c r="E2" i="24" s="1"/>
  <c r="F3" i="3"/>
  <c r="F2" i="24" s="1"/>
  <c r="G3" i="3"/>
  <c r="G2" i="24" s="1"/>
  <c r="B4" i="3"/>
  <c r="B3" i="24" s="1"/>
  <c r="C4" i="3"/>
  <c r="C3" i="24" s="1"/>
  <c r="D4" i="3"/>
  <c r="D3" i="24" s="1"/>
  <c r="E4" i="3"/>
  <c r="E3" i="24" s="1"/>
  <c r="F4" i="3"/>
  <c r="F3" i="24" s="1"/>
  <c r="G4" i="3"/>
  <c r="G3" i="24" s="1"/>
  <c r="B5" i="3"/>
  <c r="B6" i="3"/>
  <c r="B5" i="24" s="1"/>
  <c r="C6" i="3"/>
  <c r="C5" i="24" s="1"/>
  <c r="D6" i="3"/>
  <c r="D5" i="24" s="1"/>
  <c r="E6" i="3"/>
  <c r="E5" i="24" s="1"/>
  <c r="F6" i="3"/>
  <c r="F5" i="24" s="1"/>
  <c r="G6" i="3"/>
  <c r="G5" i="24" s="1"/>
  <c r="B7" i="3"/>
  <c r="B6" i="24" s="1"/>
  <c r="C7" i="3"/>
  <c r="C6" i="24" s="1"/>
  <c r="D7" i="3"/>
  <c r="D6" i="24" s="1"/>
  <c r="E7" i="3"/>
  <c r="E6" i="24" s="1"/>
  <c r="F7" i="3"/>
  <c r="F6" i="24" s="1"/>
  <c r="G7" i="3"/>
  <c r="G6" i="24" s="1"/>
  <c r="B8" i="3"/>
  <c r="B7" i="24" s="1"/>
  <c r="G8" i="2"/>
  <c r="G8" i="22" s="1"/>
  <c r="E8" i="2"/>
  <c r="E8" i="22" s="1"/>
  <c r="F8" i="2"/>
  <c r="F8" i="22" s="1"/>
  <c r="D20" i="22" l="1"/>
  <c r="E27" i="22"/>
  <c r="C20" i="3"/>
  <c r="G8" i="24"/>
  <c r="B3" i="31"/>
  <c r="B4" i="24"/>
  <c r="E16" i="22"/>
  <c r="G16" i="22" s="1"/>
  <c r="H16" i="22" s="1"/>
  <c r="E15" i="22"/>
  <c r="G15" i="22" s="1"/>
  <c r="H15" i="22" s="1"/>
  <c r="E26" i="22"/>
  <c r="N242" i="39"/>
  <c r="C241" i="42"/>
  <c r="K241" i="42" s="1"/>
  <c r="F8" i="4"/>
  <c r="E8" i="4"/>
  <c r="D8" i="4"/>
  <c r="C8" i="4"/>
  <c r="G8" i="4"/>
  <c r="F5" i="4"/>
  <c r="B3" i="16"/>
  <c r="B4" i="4"/>
  <c r="E6" i="4"/>
  <c r="D6" i="4"/>
  <c r="E5" i="4"/>
  <c r="G3" i="4"/>
  <c r="B3" i="4"/>
  <c r="C6" i="4"/>
  <c r="D5" i="4"/>
  <c r="F3" i="4"/>
  <c r="G2" i="4"/>
  <c r="D8" i="3"/>
  <c r="C8" i="3"/>
  <c r="C5" i="4"/>
  <c r="E3" i="4"/>
  <c r="F2" i="4"/>
  <c r="D3" i="4"/>
  <c r="E2" i="4"/>
  <c r="G8" i="3"/>
  <c r="G7" i="24" s="1"/>
  <c r="B7" i="4"/>
  <c r="C3" i="4"/>
  <c r="D2" i="4"/>
  <c r="F8" i="3"/>
  <c r="G6" i="4"/>
  <c r="B6" i="4"/>
  <c r="C2" i="4"/>
  <c r="E8" i="3"/>
  <c r="F6" i="4"/>
  <c r="G5" i="4"/>
  <c r="B5" i="4"/>
  <c r="F15" i="3" l="1"/>
  <c r="F7" i="24"/>
  <c r="F16" i="3"/>
  <c r="D20" i="3"/>
  <c r="E15" i="3"/>
  <c r="E16" i="3"/>
  <c r="E7" i="24"/>
  <c r="C29" i="22"/>
  <c r="C19" i="22"/>
  <c r="D19" i="22" s="1"/>
  <c r="C21" i="22" s="1"/>
  <c r="C22" i="22" s="1"/>
  <c r="C1" i="24" s="1"/>
  <c r="N243" i="39"/>
  <c r="C242" i="42"/>
  <c r="K242" i="42" s="1"/>
  <c r="D15" i="3"/>
  <c r="D7" i="24"/>
  <c r="D16" i="3"/>
  <c r="C7" i="24"/>
  <c r="C10" i="24" s="1"/>
  <c r="C16" i="3"/>
  <c r="C7" i="4"/>
  <c r="D7" i="4"/>
  <c r="E7" i="4"/>
  <c r="F7" i="4"/>
  <c r="G7" i="4"/>
  <c r="D10" i="24" l="1"/>
  <c r="C31" i="22"/>
  <c r="C30" i="22"/>
  <c r="E10" i="24"/>
  <c r="E11" i="24" s="1"/>
  <c r="E6" i="26" s="1"/>
  <c r="F10" i="24"/>
  <c r="N244" i="39"/>
  <c r="C243" i="42"/>
  <c r="K243" i="42" s="1"/>
  <c r="F4" i="1"/>
  <c r="C5" i="1" s="1"/>
  <c r="C13" i="26" l="1"/>
  <c r="F2" i="31"/>
  <c r="F12" i="22"/>
  <c r="F12" i="3"/>
  <c r="F5" i="1"/>
  <c r="E5" i="1"/>
  <c r="D5" i="1"/>
  <c r="F3" i="26"/>
  <c r="H5" i="26" s="1"/>
  <c r="H6" i="26" s="1"/>
  <c r="N245" i="39"/>
  <c r="C244" i="42"/>
  <c r="K244" i="42" s="1"/>
  <c r="F3" i="5"/>
  <c r="D13" i="22" l="1"/>
  <c r="D4" i="26"/>
  <c r="D13" i="3"/>
  <c r="F4" i="26"/>
  <c r="F13" i="3"/>
  <c r="F13" i="22"/>
  <c r="E4" i="26"/>
  <c r="E13" i="3"/>
  <c r="E13" i="22"/>
  <c r="C13" i="3"/>
  <c r="C13" i="22"/>
  <c r="C4" i="26"/>
  <c r="C15" i="26"/>
  <c r="C17" i="26"/>
  <c r="N246" i="39"/>
  <c r="C245" i="42"/>
  <c r="K245" i="42" s="1"/>
  <c r="C4" i="5"/>
  <c r="D4" i="5"/>
  <c r="G5" i="1"/>
  <c r="F4" i="5"/>
  <c r="E4" i="5"/>
  <c r="H2" i="26" l="1"/>
  <c r="G4" i="26"/>
  <c r="F5" i="32"/>
  <c r="A45" i="32" s="1"/>
  <c r="F5" i="28"/>
  <c r="A45" i="28" s="1"/>
  <c r="F5" i="27"/>
  <c r="A45" i="27" s="1"/>
  <c r="F5" i="17"/>
  <c r="A45" i="17" s="1"/>
  <c r="H1" i="31"/>
  <c r="N19" i="5"/>
  <c r="N18" i="5"/>
  <c r="N20" i="5"/>
  <c r="H15" i="3"/>
  <c r="G16" i="3"/>
  <c r="N247" i="39"/>
  <c r="C246" i="42"/>
  <c r="K246" i="42" s="1"/>
  <c r="C16" i="5"/>
  <c r="G4" i="5"/>
  <c r="H6" i="5"/>
  <c r="C2" i="42"/>
  <c r="H2" i="5"/>
  <c r="H16" i="3"/>
  <c r="A12" i="31" l="1"/>
  <c r="F12" i="31"/>
  <c r="A32" i="21"/>
  <c r="A32" i="38"/>
  <c r="N248" i="39"/>
  <c r="C247" i="42"/>
  <c r="K247" i="42" s="1"/>
  <c r="D21" i="5"/>
  <c r="C22" i="5" s="1"/>
  <c r="C1" i="42"/>
  <c r="D19" i="3"/>
  <c r="C21" i="3" s="1"/>
  <c r="C6" i="32" l="1"/>
  <c r="D25" i="32" s="1"/>
  <c r="G6" i="30"/>
  <c r="N249" i="39"/>
  <c r="C248" i="42"/>
  <c r="K248" i="42" s="1"/>
  <c r="C25" i="5"/>
  <c r="C4" i="31"/>
  <c r="C4" i="16"/>
  <c r="C22" i="3"/>
  <c r="C1" i="4" s="1"/>
  <c r="D54" i="32" l="1"/>
  <c r="D83" i="32" s="1"/>
  <c r="D112" i="32" s="1"/>
  <c r="D141" i="32" s="1"/>
  <c r="D170" i="32" s="1"/>
  <c r="D199" i="32" s="1"/>
  <c r="D228" i="32" s="1"/>
  <c r="D257" i="32" s="1"/>
  <c r="D286" i="32" s="1"/>
  <c r="D315" i="32" s="1"/>
  <c r="D344" i="32" s="1"/>
  <c r="D373" i="32" s="1"/>
  <c r="D402" i="32" s="1"/>
  <c r="D431" i="32" s="1"/>
  <c r="D460" i="32" s="1"/>
  <c r="D489" i="32" s="1"/>
  <c r="D518" i="32" s="1"/>
  <c r="D547" i="32" s="1"/>
  <c r="D576" i="32" s="1"/>
  <c r="D26" i="32"/>
  <c r="N250" i="39"/>
  <c r="C249" i="42"/>
  <c r="K249" i="42" s="1"/>
  <c r="C7" i="31"/>
  <c r="C7" i="16"/>
  <c r="C24" i="5"/>
  <c r="D10" i="4"/>
  <c r="D11" i="4" s="1"/>
  <c r="E11" i="4"/>
  <c r="E6" i="5" s="1"/>
  <c r="F10" i="4"/>
  <c r="F11" i="4" s="1"/>
  <c r="D6" i="30"/>
  <c r="D55" i="32" l="1"/>
  <c r="D84" i="32" s="1"/>
  <c r="D113" i="32" s="1"/>
  <c r="D142" i="32" s="1"/>
  <c r="D171" i="32" s="1"/>
  <c r="D200" i="32" s="1"/>
  <c r="D229" i="32" s="1"/>
  <c r="D258" i="32" s="1"/>
  <c r="D287" i="32" s="1"/>
  <c r="D316" i="32" s="1"/>
  <c r="D345" i="32" s="1"/>
  <c r="D374" i="32" s="1"/>
  <c r="D403" i="32" s="1"/>
  <c r="D432" i="32" s="1"/>
  <c r="D461" i="32" s="1"/>
  <c r="D490" i="32" s="1"/>
  <c r="D519" i="32" s="1"/>
  <c r="D548" i="32" s="1"/>
  <c r="D577" i="32" s="1"/>
  <c r="D27" i="32"/>
  <c r="E26" i="32"/>
  <c r="E24" i="5"/>
  <c r="E25" i="5"/>
  <c r="N251" i="39"/>
  <c r="C250" i="42"/>
  <c r="K250" i="42" s="1"/>
  <c r="C6" i="16"/>
  <c r="C6" i="31"/>
  <c r="C5" i="31"/>
  <c r="C10" i="16"/>
  <c r="F6" i="5"/>
  <c r="F6" i="26"/>
  <c r="D6" i="5"/>
  <c r="D6" i="26"/>
  <c r="C6" i="5"/>
  <c r="C6" i="26"/>
  <c r="D56" i="32" l="1"/>
  <c r="D85" i="32" s="1"/>
  <c r="D114" i="32" s="1"/>
  <c r="D143" i="32" s="1"/>
  <c r="D172" i="32" s="1"/>
  <c r="D201" i="32" s="1"/>
  <c r="D230" i="32" s="1"/>
  <c r="D259" i="32" s="1"/>
  <c r="D288" i="32" s="1"/>
  <c r="D317" i="32" s="1"/>
  <c r="D346" i="32" s="1"/>
  <c r="D375" i="32" s="1"/>
  <c r="D404" i="32" s="1"/>
  <c r="D433" i="32" s="1"/>
  <c r="D462" i="32" s="1"/>
  <c r="D491" i="32" s="1"/>
  <c r="D520" i="32" s="1"/>
  <c r="D549" i="32" s="1"/>
  <c r="D578" i="32" s="1"/>
  <c r="D28" i="32"/>
  <c r="E27" i="32"/>
  <c r="C17" i="5"/>
  <c r="N252" i="39"/>
  <c r="C251" i="42"/>
  <c r="K251" i="42" s="1"/>
  <c r="C10" i="31"/>
  <c r="E10" i="31" s="1"/>
  <c r="D10" i="16"/>
  <c r="E2" i="31"/>
  <c r="E2" i="16"/>
  <c r="C18" i="5"/>
  <c r="D2" i="31"/>
  <c r="D2" i="16"/>
  <c r="C2" i="31"/>
  <c r="C2" i="16"/>
  <c r="D29" i="32" l="1"/>
  <c r="E28" i="32"/>
  <c r="D57" i="32"/>
  <c r="D86" i="32" s="1"/>
  <c r="D115" i="32" s="1"/>
  <c r="D144" i="32" s="1"/>
  <c r="D173" i="32" s="1"/>
  <c r="D202" i="32" s="1"/>
  <c r="D231" i="32" s="1"/>
  <c r="D260" i="32" s="1"/>
  <c r="D289" i="32" s="1"/>
  <c r="D318" i="32" s="1"/>
  <c r="D347" i="32" s="1"/>
  <c r="D376" i="32" s="1"/>
  <c r="D405" i="32" s="1"/>
  <c r="D434" i="32" s="1"/>
  <c r="D463" i="32" s="1"/>
  <c r="D492" i="32" s="1"/>
  <c r="D521" i="32" s="1"/>
  <c r="D550" i="32" s="1"/>
  <c r="D579" i="32" s="1"/>
  <c r="N253" i="39"/>
  <c r="C252" i="42"/>
  <c r="K252" i="42" s="1"/>
  <c r="C8" i="16"/>
  <c r="C8" i="31"/>
  <c r="E11" i="31" s="1"/>
  <c r="D5" i="17"/>
  <c r="D5" i="28"/>
  <c r="A24" i="28" s="1"/>
  <c r="D5" i="32"/>
  <c r="D5" i="27"/>
  <c r="A24" i="27" s="1"/>
  <c r="F6" i="30"/>
  <c r="D10" i="31"/>
  <c r="E10" i="16"/>
  <c r="A24" i="17" l="1"/>
  <c r="B24" i="17"/>
  <c r="D30" i="32"/>
  <c r="E29" i="32"/>
  <c r="D58" i="32"/>
  <c r="D87" i="32" s="1"/>
  <c r="D116" i="32" s="1"/>
  <c r="D145" i="32" s="1"/>
  <c r="D174" i="32" s="1"/>
  <c r="D203" i="32" s="1"/>
  <c r="D232" i="32" s="1"/>
  <c r="D261" i="32" s="1"/>
  <c r="D290" i="32" s="1"/>
  <c r="D319" i="32" s="1"/>
  <c r="D348" i="32" s="1"/>
  <c r="D377" i="32" s="1"/>
  <c r="D406" i="32" s="1"/>
  <c r="D435" i="32" s="1"/>
  <c r="D464" i="32" s="1"/>
  <c r="D493" i="32" s="1"/>
  <c r="D522" i="32" s="1"/>
  <c r="D551" i="32" s="1"/>
  <c r="D580" i="32" s="1"/>
  <c r="C11" i="31"/>
  <c r="N254" i="39"/>
  <c r="C253" i="42"/>
  <c r="K253" i="42" s="1"/>
  <c r="A24" i="32"/>
  <c r="D6" i="32"/>
  <c r="A11" i="38"/>
  <c r="A11" i="21"/>
  <c r="D5" i="30"/>
  <c r="C5" i="17"/>
  <c r="D17" i="17" s="1"/>
  <c r="E6" i="30"/>
  <c r="C6" i="30" s="1"/>
  <c r="D11" i="31"/>
  <c r="D31" i="32" l="1"/>
  <c r="E30" i="32"/>
  <c r="D59" i="32"/>
  <c r="D88" i="32" s="1"/>
  <c r="D117" i="32" s="1"/>
  <c r="D146" i="32" s="1"/>
  <c r="D175" i="32" s="1"/>
  <c r="D204" i="32" s="1"/>
  <c r="D233" i="32" s="1"/>
  <c r="D262" i="32" s="1"/>
  <c r="D291" i="32" s="1"/>
  <c r="D320" i="32" s="1"/>
  <c r="D349" i="32" s="1"/>
  <c r="D378" i="32" s="1"/>
  <c r="D407" i="32" s="1"/>
  <c r="D436" i="32" s="1"/>
  <c r="D465" i="32" s="1"/>
  <c r="D494" i="32" s="1"/>
  <c r="D523" i="32" s="1"/>
  <c r="D552" i="32" s="1"/>
  <c r="D581" i="32" s="1"/>
  <c r="B24" i="32"/>
  <c r="B24" i="30"/>
  <c r="B24" i="27"/>
  <c r="B24" i="28"/>
  <c r="B53" i="17"/>
  <c r="B11" i="21"/>
  <c r="C24" i="17"/>
  <c r="C25" i="17"/>
  <c r="E25" i="17" s="1"/>
  <c r="D13" i="37"/>
  <c r="E5" i="30"/>
  <c r="C5" i="27"/>
  <c r="D17" i="27" s="1"/>
  <c r="F5" i="30"/>
  <c r="C5" i="28"/>
  <c r="D17" i="28" s="1"/>
  <c r="N255" i="39"/>
  <c r="C254" i="42"/>
  <c r="K254" i="42" s="1"/>
  <c r="E17" i="17"/>
  <c r="F17" i="17" s="1"/>
  <c r="H17" i="17"/>
  <c r="D25" i="30"/>
  <c r="D54" i="30" s="1"/>
  <c r="H2" i="42"/>
  <c r="D16" i="42" s="1"/>
  <c r="F16" i="42" s="1"/>
  <c r="D46" i="17"/>
  <c r="D18" i="17"/>
  <c r="C5" i="30" l="1"/>
  <c r="H1" i="42" s="1"/>
  <c r="H3" i="42" s="1"/>
  <c r="B58" i="17"/>
  <c r="B53" i="30"/>
  <c r="C53" i="30" s="1"/>
  <c r="B55" i="17"/>
  <c r="B61" i="17"/>
  <c r="B74" i="17"/>
  <c r="B64" i="17"/>
  <c r="B56" i="17"/>
  <c r="B53" i="28"/>
  <c r="C53" i="28" s="1"/>
  <c r="B40" i="21"/>
  <c r="B72" i="17"/>
  <c r="B66" i="17"/>
  <c r="B57" i="17"/>
  <c r="B65" i="17"/>
  <c r="B70" i="17"/>
  <c r="B53" i="32"/>
  <c r="C53" i="32" s="1"/>
  <c r="E53" i="32" s="1"/>
  <c r="B68" i="17"/>
  <c r="B53" i="27"/>
  <c r="C53" i="27" s="1"/>
  <c r="B60" i="17"/>
  <c r="B62" i="17"/>
  <c r="B54" i="17"/>
  <c r="B73" i="17"/>
  <c r="B71" i="17"/>
  <c r="B67" i="17"/>
  <c r="B63" i="17"/>
  <c r="B69" i="17"/>
  <c r="B59" i="17"/>
  <c r="C53" i="17"/>
  <c r="D42" i="37"/>
  <c r="C25" i="28"/>
  <c r="C24" i="28"/>
  <c r="C25" i="27"/>
  <c r="C24" i="27"/>
  <c r="C25" i="30"/>
  <c r="C24" i="30"/>
  <c r="B14" i="51"/>
  <c r="I11" i="50" s="1"/>
  <c r="B11" i="38"/>
  <c r="F15" i="47"/>
  <c r="F15" i="35"/>
  <c r="B14" i="36"/>
  <c r="B11" i="41" s="1"/>
  <c r="C25" i="32"/>
  <c r="E25" i="32" s="1"/>
  <c r="C24" i="32"/>
  <c r="E24" i="32" s="1"/>
  <c r="D60" i="32"/>
  <c r="D89" i="32" s="1"/>
  <c r="D118" i="32" s="1"/>
  <c r="D147" i="32" s="1"/>
  <c r="D176" i="32" s="1"/>
  <c r="D205" i="32" s="1"/>
  <c r="D234" i="32" s="1"/>
  <c r="D263" i="32" s="1"/>
  <c r="D292" i="32" s="1"/>
  <c r="D321" i="32" s="1"/>
  <c r="D350" i="32" s="1"/>
  <c r="D379" i="32" s="1"/>
  <c r="D408" i="32" s="1"/>
  <c r="D437" i="32" s="1"/>
  <c r="D466" i="32" s="1"/>
  <c r="D495" i="32" s="1"/>
  <c r="D524" i="32" s="1"/>
  <c r="D553" i="32" s="1"/>
  <c r="D582" i="32" s="1"/>
  <c r="E31" i="32"/>
  <c r="D32" i="32"/>
  <c r="E17" i="27"/>
  <c r="F17" i="27" s="1"/>
  <c r="D46" i="27"/>
  <c r="D18" i="27"/>
  <c r="H18" i="17"/>
  <c r="N256" i="39"/>
  <c r="C255" i="42"/>
  <c r="K255" i="42" s="1"/>
  <c r="D45" i="42"/>
  <c r="D74" i="42" s="1"/>
  <c r="D103" i="42" s="1"/>
  <c r="D132" i="42" s="1"/>
  <c r="D83" i="30"/>
  <c r="I17" i="17"/>
  <c r="G17" i="17"/>
  <c r="D47" i="17"/>
  <c r="E18" i="17"/>
  <c r="D19" i="17"/>
  <c r="D75" i="17"/>
  <c r="E46" i="17"/>
  <c r="D46" i="28"/>
  <c r="D18" i="28"/>
  <c r="D47" i="28" s="1"/>
  <c r="E17" i="28"/>
  <c r="F17" i="28" s="1"/>
  <c r="D17" i="30"/>
  <c r="J17" i="17" l="1"/>
  <c r="K17" i="17" s="1"/>
  <c r="L17" i="17" s="1"/>
  <c r="D8" i="42"/>
  <c r="F8" i="42" s="1"/>
  <c r="L8" i="42"/>
  <c r="D9" i="42"/>
  <c r="F9" i="42" s="1"/>
  <c r="B63" i="32"/>
  <c r="B63" i="27"/>
  <c r="B50" i="21"/>
  <c r="B63" i="28"/>
  <c r="C63" i="17"/>
  <c r="E63" i="17" s="1"/>
  <c r="B63" i="30"/>
  <c r="D52" i="37"/>
  <c r="B68" i="30"/>
  <c r="C68" i="17"/>
  <c r="E68" i="17" s="1"/>
  <c r="B68" i="32"/>
  <c r="B55" i="21"/>
  <c r="B68" i="27"/>
  <c r="B68" i="28"/>
  <c r="D57" i="37"/>
  <c r="B67" i="30"/>
  <c r="B67" i="28"/>
  <c r="B67" i="32"/>
  <c r="B67" i="27"/>
  <c r="C67" i="17"/>
  <c r="E67" i="17" s="1"/>
  <c r="B54" i="21"/>
  <c r="D56" i="37"/>
  <c r="B56" i="30"/>
  <c r="B56" i="32"/>
  <c r="B56" i="27"/>
  <c r="B56" i="28"/>
  <c r="C56" i="17"/>
  <c r="E56" i="17" s="1"/>
  <c r="B43" i="21"/>
  <c r="D45" i="37"/>
  <c r="B15" i="49"/>
  <c r="B15" i="39"/>
  <c r="B15" i="40"/>
  <c r="B71" i="28"/>
  <c r="C71" i="17"/>
  <c r="E71" i="17" s="1"/>
  <c r="B71" i="27"/>
  <c r="B58" i="21"/>
  <c r="B71" i="30"/>
  <c r="B71" i="32"/>
  <c r="D60" i="37"/>
  <c r="B70" i="30"/>
  <c r="B57" i="21"/>
  <c r="B70" i="32"/>
  <c r="C70" i="17"/>
  <c r="E70" i="17" s="1"/>
  <c r="B70" i="28"/>
  <c r="B70" i="27"/>
  <c r="D59" i="37"/>
  <c r="B64" i="27"/>
  <c r="B64" i="32"/>
  <c r="B64" i="28"/>
  <c r="B51" i="21"/>
  <c r="B64" i="30"/>
  <c r="C64" i="30" s="1"/>
  <c r="C64" i="17"/>
  <c r="E64" i="17" s="1"/>
  <c r="D53" i="37"/>
  <c r="B60" i="21"/>
  <c r="C73" i="17"/>
  <c r="E73" i="17" s="1"/>
  <c r="B73" i="30"/>
  <c r="B73" i="27"/>
  <c r="B73" i="32"/>
  <c r="B73" i="28"/>
  <c r="D62" i="37"/>
  <c r="B65" i="27"/>
  <c r="C65" i="27" s="1"/>
  <c r="B65" i="28"/>
  <c r="B65" i="32"/>
  <c r="C65" i="32" s="1"/>
  <c r="C65" i="17"/>
  <c r="E65" i="17" s="1"/>
  <c r="B65" i="30"/>
  <c r="B52" i="21"/>
  <c r="D54" i="37"/>
  <c r="B90" i="17"/>
  <c r="B77" i="21" s="1"/>
  <c r="B92" i="17"/>
  <c r="B79" i="21" s="1"/>
  <c r="B78" i="17"/>
  <c r="B65" i="21" s="1"/>
  <c r="B103" i="17"/>
  <c r="B90" i="21" s="1"/>
  <c r="B74" i="28"/>
  <c r="B84" i="17"/>
  <c r="B71" i="21" s="1"/>
  <c r="B98" i="17"/>
  <c r="B85" i="21" s="1"/>
  <c r="B100" i="17"/>
  <c r="B87" i="21" s="1"/>
  <c r="B86" i="17"/>
  <c r="B73" i="21" s="1"/>
  <c r="B80" i="17"/>
  <c r="B67" i="21" s="1"/>
  <c r="B96" i="17"/>
  <c r="B83" i="21" s="1"/>
  <c r="B81" i="17"/>
  <c r="B68" i="21" s="1"/>
  <c r="B97" i="17"/>
  <c r="B84" i="21" s="1"/>
  <c r="B94" i="17"/>
  <c r="B81" i="21" s="1"/>
  <c r="B88" i="17"/>
  <c r="B75" i="21" s="1"/>
  <c r="B77" i="17"/>
  <c r="B64" i="21" s="1"/>
  <c r="B83" i="17"/>
  <c r="B70" i="21" s="1"/>
  <c r="B102" i="17"/>
  <c r="B89" i="21" s="1"/>
  <c r="B74" i="30"/>
  <c r="C74" i="30" s="1"/>
  <c r="B91" i="17"/>
  <c r="B78" i="21" s="1"/>
  <c r="B85" i="17"/>
  <c r="B72" i="21" s="1"/>
  <c r="B89" i="17"/>
  <c r="B76" i="21" s="1"/>
  <c r="B75" i="17"/>
  <c r="B62" i="21" s="1"/>
  <c r="B61" i="21"/>
  <c r="B74" i="27"/>
  <c r="C74" i="27" s="1"/>
  <c r="B99" i="17"/>
  <c r="B86" i="21" s="1"/>
  <c r="B93" i="17"/>
  <c r="B80" i="21" s="1"/>
  <c r="B79" i="17"/>
  <c r="B66" i="21" s="1"/>
  <c r="C74" i="17"/>
  <c r="E74" i="17" s="1"/>
  <c r="B82" i="17"/>
  <c r="B69" i="21" s="1"/>
  <c r="B95" i="17"/>
  <c r="B82" i="21" s="1"/>
  <c r="B74" i="32"/>
  <c r="C74" i="32" s="1"/>
  <c r="B76" i="17"/>
  <c r="B63" i="21" s="1"/>
  <c r="B101" i="17"/>
  <c r="B88" i="21" s="1"/>
  <c r="B87" i="17"/>
  <c r="B74" i="21" s="1"/>
  <c r="D63" i="37"/>
  <c r="D33" i="32"/>
  <c r="E32" i="32"/>
  <c r="D61" i="32"/>
  <c r="D90" i="32" s="1"/>
  <c r="D119" i="32" s="1"/>
  <c r="D148" i="32" s="1"/>
  <c r="D177" i="32" s="1"/>
  <c r="D206" i="32" s="1"/>
  <c r="D235" i="32" s="1"/>
  <c r="D264" i="32" s="1"/>
  <c r="D293" i="32" s="1"/>
  <c r="D322" i="32" s="1"/>
  <c r="D351" i="32" s="1"/>
  <c r="D380" i="32" s="1"/>
  <c r="D409" i="32" s="1"/>
  <c r="D438" i="32" s="1"/>
  <c r="D467" i="32" s="1"/>
  <c r="D496" i="32" s="1"/>
  <c r="D525" i="32" s="1"/>
  <c r="D554" i="32" s="1"/>
  <c r="D583" i="32" s="1"/>
  <c r="B43" i="51"/>
  <c r="I40" i="50" s="1"/>
  <c r="F44" i="35"/>
  <c r="F44" i="47"/>
  <c r="B43" i="36"/>
  <c r="B40" i="41" s="1"/>
  <c r="B40" i="38"/>
  <c r="B41" i="21"/>
  <c r="C54" i="17"/>
  <c r="E54" i="17" s="1"/>
  <c r="B54" i="30"/>
  <c r="C54" i="30" s="1"/>
  <c r="E54" i="30" s="1"/>
  <c r="H54" i="30" s="1"/>
  <c r="B54" i="28"/>
  <c r="C54" i="28" s="1"/>
  <c r="E54" i="28" s="1"/>
  <c r="B54" i="32"/>
  <c r="C54" i="32" s="1"/>
  <c r="E54" i="32" s="1"/>
  <c r="B54" i="27"/>
  <c r="C54" i="27" s="1"/>
  <c r="E54" i="27" s="1"/>
  <c r="D43" i="37"/>
  <c r="B57" i="30"/>
  <c r="C57" i="30" s="1"/>
  <c r="B44" i="21"/>
  <c r="B57" i="27"/>
  <c r="B57" i="28"/>
  <c r="C57" i="28" s="1"/>
  <c r="B57" i="32"/>
  <c r="C57" i="32" s="1"/>
  <c r="E57" i="32" s="1"/>
  <c r="C57" i="17"/>
  <c r="E57" i="17" s="1"/>
  <c r="D46" i="37"/>
  <c r="B61" i="30"/>
  <c r="B61" i="28"/>
  <c r="B48" i="21"/>
  <c r="B61" i="32"/>
  <c r="B61" i="27"/>
  <c r="C61" i="17"/>
  <c r="E61" i="17" s="1"/>
  <c r="D50" i="37"/>
  <c r="B62" i="28"/>
  <c r="C62" i="28" s="1"/>
  <c r="C62" i="17"/>
  <c r="E62" i="17" s="1"/>
  <c r="B62" i="32"/>
  <c r="B62" i="30"/>
  <c r="C62" i="30" s="1"/>
  <c r="B62" i="27"/>
  <c r="B49" i="21"/>
  <c r="D51" i="37"/>
  <c r="B66" i="30"/>
  <c r="C66" i="30" s="1"/>
  <c r="C66" i="17"/>
  <c r="E66" i="17" s="1"/>
  <c r="B66" i="27"/>
  <c r="B53" i="21"/>
  <c r="B66" i="28"/>
  <c r="C66" i="28" s="1"/>
  <c r="B66" i="32"/>
  <c r="C66" i="32" s="1"/>
  <c r="D55" i="37"/>
  <c r="B55" i="27"/>
  <c r="B55" i="30"/>
  <c r="C55" i="30" s="1"/>
  <c r="B42" i="21"/>
  <c r="B55" i="28"/>
  <c r="C55" i="17"/>
  <c r="E55" i="17" s="1"/>
  <c r="B55" i="32"/>
  <c r="D44" i="37"/>
  <c r="B59" i="28"/>
  <c r="B59" i="27"/>
  <c r="B59" i="32"/>
  <c r="B46" i="21"/>
  <c r="B59" i="30"/>
  <c r="C59" i="17"/>
  <c r="E59" i="17" s="1"/>
  <c r="D48" i="37"/>
  <c r="B47" i="21"/>
  <c r="C60" i="17"/>
  <c r="E60" i="17" s="1"/>
  <c r="B60" i="30"/>
  <c r="C60" i="30" s="1"/>
  <c r="B60" i="32"/>
  <c r="C60" i="32" s="1"/>
  <c r="E60" i="32" s="1"/>
  <c r="B60" i="28"/>
  <c r="B60" i="27"/>
  <c r="D49" i="37"/>
  <c r="B72" i="30"/>
  <c r="B59" i="21"/>
  <c r="B72" i="32"/>
  <c r="C72" i="32" s="1"/>
  <c r="C72" i="17"/>
  <c r="E72" i="17" s="1"/>
  <c r="B72" i="27"/>
  <c r="C72" i="27" s="1"/>
  <c r="B72" i="28"/>
  <c r="D61" i="37"/>
  <c r="B69" i="30"/>
  <c r="B56" i="21"/>
  <c r="B69" i="32"/>
  <c r="C69" i="17"/>
  <c r="E69" i="17" s="1"/>
  <c r="B69" i="28"/>
  <c r="C69" i="28" s="1"/>
  <c r="B69" i="27"/>
  <c r="D58" i="37"/>
  <c r="B58" i="30"/>
  <c r="C58" i="30" s="1"/>
  <c r="B45" i="21"/>
  <c r="B58" i="32"/>
  <c r="B58" i="27"/>
  <c r="B58" i="28"/>
  <c r="C58" i="28" s="1"/>
  <c r="C58" i="17"/>
  <c r="E58" i="17" s="1"/>
  <c r="D47" i="37"/>
  <c r="D19" i="27"/>
  <c r="D47" i="27"/>
  <c r="E18" i="27"/>
  <c r="E46" i="27"/>
  <c r="D75" i="27"/>
  <c r="G17" i="27"/>
  <c r="H17" i="27"/>
  <c r="J17" i="27" s="1"/>
  <c r="L9" i="42"/>
  <c r="N8" i="42"/>
  <c r="O8" i="42" s="1"/>
  <c r="G4" i="44" s="1"/>
  <c r="D37" i="42"/>
  <c r="D66" i="42" s="1"/>
  <c r="D95" i="42" s="1"/>
  <c r="D124" i="42" s="1"/>
  <c r="D153" i="42" s="1"/>
  <c r="D182" i="42" s="1"/>
  <c r="D211" i="42" s="1"/>
  <c r="D240" i="42" s="1"/>
  <c r="D269" i="42" s="1"/>
  <c r="N257" i="39"/>
  <c r="C256" i="42"/>
  <c r="K256" i="42" s="1"/>
  <c r="D10" i="42"/>
  <c r="F10" i="42" s="1"/>
  <c r="D38" i="42"/>
  <c r="D67" i="42" s="1"/>
  <c r="D96" i="42" s="1"/>
  <c r="D125" i="42" s="1"/>
  <c r="D154" i="42" s="1"/>
  <c r="D183" i="42" s="1"/>
  <c r="D212" i="42" s="1"/>
  <c r="D161" i="42"/>
  <c r="E19" i="17"/>
  <c r="H19" i="17"/>
  <c r="D112" i="30"/>
  <c r="D76" i="17"/>
  <c r="E47" i="17"/>
  <c r="D104" i="17"/>
  <c r="D48" i="17"/>
  <c r="D20" i="17"/>
  <c r="G7" i="42"/>
  <c r="C3" i="44" s="1"/>
  <c r="E47" i="28"/>
  <c r="D76" i="28"/>
  <c r="D75" i="28"/>
  <c r="E46" i="28"/>
  <c r="D46" i="30"/>
  <c r="E17" i="30"/>
  <c r="D18" i="30"/>
  <c r="D47" i="30" s="1"/>
  <c r="H17" i="28"/>
  <c r="G17" i="28"/>
  <c r="D19" i="28"/>
  <c r="D48" i="28" s="1"/>
  <c r="E18" i="28"/>
  <c r="C69" i="27" l="1"/>
  <c r="C55" i="27"/>
  <c r="C64" i="28"/>
  <c r="C72" i="30"/>
  <c r="C66" i="27"/>
  <c r="C58" i="32"/>
  <c r="E58" i="32" s="1"/>
  <c r="C55" i="32"/>
  <c r="E55" i="32" s="1"/>
  <c r="C74" i="28"/>
  <c r="C64" i="32"/>
  <c r="C71" i="28"/>
  <c r="C69" i="30"/>
  <c r="C62" i="32"/>
  <c r="E62" i="32" s="1"/>
  <c r="C64" i="27"/>
  <c r="C60" i="27"/>
  <c r="C55" i="28"/>
  <c r="C65" i="28"/>
  <c r="C71" i="32"/>
  <c r="C69" i="32"/>
  <c r="C65" i="30"/>
  <c r="C72" i="28"/>
  <c r="C68" i="27"/>
  <c r="G8" i="42"/>
  <c r="B45" i="51"/>
  <c r="I42" i="50" s="1"/>
  <c r="B42" i="38"/>
  <c r="F46" i="47"/>
  <c r="B45" i="36"/>
  <c r="B42" i="41" s="1"/>
  <c r="F46" i="35"/>
  <c r="C62" i="27"/>
  <c r="C61" i="32"/>
  <c r="E61" i="32" s="1"/>
  <c r="C58" i="27"/>
  <c r="C57" i="27"/>
  <c r="C82" i="17"/>
  <c r="B82" i="27"/>
  <c r="B82" i="30"/>
  <c r="B82" i="32"/>
  <c r="B82" i="28"/>
  <c r="D71" i="37"/>
  <c r="B69" i="38" s="1"/>
  <c r="B89" i="27"/>
  <c r="B89" i="28"/>
  <c r="B89" i="30"/>
  <c r="B89" i="32"/>
  <c r="C89" i="17"/>
  <c r="E89" i="17" s="1"/>
  <c r="D78" i="37"/>
  <c r="B94" i="27"/>
  <c r="C94" i="17"/>
  <c r="E94" i="17" s="1"/>
  <c r="B94" i="30"/>
  <c r="B94" i="28"/>
  <c r="B94" i="32"/>
  <c r="D83" i="37"/>
  <c r="C84" i="17"/>
  <c r="E84" i="17" s="1"/>
  <c r="B84" i="30"/>
  <c r="B84" i="32"/>
  <c r="B84" i="28"/>
  <c r="B84" i="27"/>
  <c r="D73" i="37"/>
  <c r="C73" i="27"/>
  <c r="C56" i="27"/>
  <c r="C67" i="28"/>
  <c r="C68" i="30"/>
  <c r="B49" i="51"/>
  <c r="I46" i="50" s="1"/>
  <c r="F50" i="35"/>
  <c r="F50" i="47"/>
  <c r="B46" i="38"/>
  <c r="B49" i="36"/>
  <c r="B46" i="41" s="1"/>
  <c r="D62" i="32"/>
  <c r="D91" i="32" s="1"/>
  <c r="D120" i="32" s="1"/>
  <c r="D149" i="32" s="1"/>
  <c r="D178" i="32" s="1"/>
  <c r="D207" i="32" s="1"/>
  <c r="D236" i="32" s="1"/>
  <c r="D265" i="32" s="1"/>
  <c r="D294" i="32" s="1"/>
  <c r="D323" i="32" s="1"/>
  <c r="D352" i="32" s="1"/>
  <c r="D381" i="32" s="1"/>
  <c r="D410" i="32" s="1"/>
  <c r="D439" i="32" s="1"/>
  <c r="D468" i="32" s="1"/>
  <c r="D497" i="32" s="1"/>
  <c r="D526" i="32" s="1"/>
  <c r="D555" i="32" s="1"/>
  <c r="D584" i="32" s="1"/>
  <c r="E33" i="32"/>
  <c r="D34" i="32"/>
  <c r="C85" i="17"/>
  <c r="E85" i="17" s="1"/>
  <c r="B85" i="27"/>
  <c r="B85" i="30"/>
  <c r="B85" i="28"/>
  <c r="B85" i="32"/>
  <c r="D74" i="37"/>
  <c r="B97" i="27"/>
  <c r="B97" i="30"/>
  <c r="B97" i="28"/>
  <c r="C97" i="17"/>
  <c r="E97" i="17" s="1"/>
  <c r="B97" i="32"/>
  <c r="D86" i="37"/>
  <c r="C73" i="30"/>
  <c r="C70" i="30"/>
  <c r="C56" i="32"/>
  <c r="E56" i="32" s="1"/>
  <c r="C67" i="30"/>
  <c r="B53" i="51"/>
  <c r="I50" i="50" s="1"/>
  <c r="B50" i="38"/>
  <c r="F54" i="47"/>
  <c r="F54" i="35"/>
  <c r="B53" i="36"/>
  <c r="B50" i="41" s="1"/>
  <c r="B50" i="51"/>
  <c r="I47" i="50" s="1"/>
  <c r="B50" i="36"/>
  <c r="B47" i="41" s="1"/>
  <c r="F51" i="47"/>
  <c r="F51" i="35"/>
  <c r="B47" i="38"/>
  <c r="C61" i="28"/>
  <c r="B64" i="51"/>
  <c r="I61" i="50" s="1"/>
  <c r="F65" i="35"/>
  <c r="F65" i="47"/>
  <c r="B64" i="36"/>
  <c r="B61" i="41" s="1"/>
  <c r="B61" i="38"/>
  <c r="B79" i="28"/>
  <c r="B79" i="27"/>
  <c r="B79" i="30"/>
  <c r="B79" i="32"/>
  <c r="C79" i="17"/>
  <c r="D68" i="37"/>
  <c r="B66" i="38" s="1"/>
  <c r="B91" i="32"/>
  <c r="B91" i="28"/>
  <c r="C91" i="17"/>
  <c r="E91" i="17" s="1"/>
  <c r="B91" i="27"/>
  <c r="B91" i="30"/>
  <c r="D80" i="37"/>
  <c r="C81" i="17"/>
  <c r="B81" i="30"/>
  <c r="B81" i="32"/>
  <c r="B81" i="27"/>
  <c r="B81" i="28"/>
  <c r="D70" i="37"/>
  <c r="B68" i="38" s="1"/>
  <c r="B121" i="17"/>
  <c r="B108" i="21" s="1"/>
  <c r="B115" i="17"/>
  <c r="B102" i="21" s="1"/>
  <c r="B117" i="17"/>
  <c r="B104" i="21" s="1"/>
  <c r="B127" i="17"/>
  <c r="B114" i="21" s="1"/>
  <c r="B113" i="17"/>
  <c r="B100" i="21" s="1"/>
  <c r="B112" i="17"/>
  <c r="B99" i="21" s="1"/>
  <c r="B129" i="17"/>
  <c r="B116" i="21" s="1"/>
  <c r="B123" i="17"/>
  <c r="B110" i="21" s="1"/>
  <c r="B125" i="17"/>
  <c r="B112" i="21" s="1"/>
  <c r="B103" i="27"/>
  <c r="B119" i="17"/>
  <c r="B106" i="21" s="1"/>
  <c r="B120" i="17"/>
  <c r="B107" i="21" s="1"/>
  <c r="B106" i="17"/>
  <c r="B93" i="21" s="1"/>
  <c r="B131" i="17"/>
  <c r="B118" i="21" s="1"/>
  <c r="B104" i="17"/>
  <c r="B91" i="21" s="1"/>
  <c r="B103" i="28"/>
  <c r="B105" i="17"/>
  <c r="B92" i="21" s="1"/>
  <c r="B128" i="17"/>
  <c r="B115" i="21" s="1"/>
  <c r="B114" i="17"/>
  <c r="B101" i="21" s="1"/>
  <c r="B108" i="17"/>
  <c r="B95" i="21" s="1"/>
  <c r="B110" i="17"/>
  <c r="B97" i="21" s="1"/>
  <c r="B103" i="30"/>
  <c r="B111" i="17"/>
  <c r="B98" i="21" s="1"/>
  <c r="B122" i="17"/>
  <c r="B109" i="21" s="1"/>
  <c r="B116" i="17"/>
  <c r="B103" i="21" s="1"/>
  <c r="B118" i="17"/>
  <c r="B105" i="21" s="1"/>
  <c r="B132" i="17"/>
  <c r="B119" i="21" s="1"/>
  <c r="B107" i="17"/>
  <c r="B94" i="21" s="1"/>
  <c r="B103" i="32"/>
  <c r="B130" i="17"/>
  <c r="B117" i="21" s="1"/>
  <c r="B124" i="17"/>
  <c r="B111" i="21" s="1"/>
  <c r="B126" i="17"/>
  <c r="B113" i="21" s="1"/>
  <c r="C103" i="17"/>
  <c r="E103" i="17" s="1"/>
  <c r="B109" i="17"/>
  <c r="B96" i="21" s="1"/>
  <c r="D92" i="37"/>
  <c r="B61" i="51"/>
  <c r="I58" i="50" s="1"/>
  <c r="B58" i="38"/>
  <c r="F62" i="47"/>
  <c r="F62" i="35"/>
  <c r="B61" i="36"/>
  <c r="B58" i="41" s="1"/>
  <c r="I11" i="43"/>
  <c r="N11" i="43" s="1"/>
  <c r="B11" i="43"/>
  <c r="E11" i="43" s="1"/>
  <c r="B15" i="42"/>
  <c r="C15" i="39"/>
  <c r="C16" i="39"/>
  <c r="C56" i="30"/>
  <c r="B58" i="51"/>
  <c r="I55" i="50" s="1"/>
  <c r="F59" i="47"/>
  <c r="B55" i="38"/>
  <c r="B58" i="36"/>
  <c r="B55" i="41" s="1"/>
  <c r="F59" i="35"/>
  <c r="C63" i="30"/>
  <c r="B62" i="51"/>
  <c r="I59" i="50" s="1"/>
  <c r="B62" i="36"/>
  <c r="B59" i="41" s="1"/>
  <c r="F63" i="47"/>
  <c r="F63" i="35"/>
  <c r="B59" i="38"/>
  <c r="C59" i="30"/>
  <c r="C61" i="30"/>
  <c r="B44" i="51"/>
  <c r="I41" i="50" s="1"/>
  <c r="F45" i="35"/>
  <c r="F45" i="47"/>
  <c r="B44" i="36"/>
  <c r="B41" i="41" s="1"/>
  <c r="B41" i="38"/>
  <c r="B87" i="32"/>
  <c r="B87" i="27"/>
  <c r="B87" i="28"/>
  <c r="B87" i="30"/>
  <c r="C87" i="17"/>
  <c r="E87" i="17" s="1"/>
  <c r="D76" i="37"/>
  <c r="C93" i="17"/>
  <c r="E93" i="17" s="1"/>
  <c r="B93" i="30"/>
  <c r="B93" i="28"/>
  <c r="B93" i="32"/>
  <c r="B93" i="27"/>
  <c r="D82" i="37"/>
  <c r="B96" i="30"/>
  <c r="B96" i="32"/>
  <c r="B96" i="27"/>
  <c r="B96" i="28"/>
  <c r="C96" i="17"/>
  <c r="E96" i="17" s="1"/>
  <c r="D85" i="37"/>
  <c r="B78" i="30"/>
  <c r="C78" i="17"/>
  <c r="B78" i="28"/>
  <c r="B78" i="32"/>
  <c r="B78" i="27"/>
  <c r="D67" i="37"/>
  <c r="B65" i="38" s="1"/>
  <c r="B60" i="51"/>
  <c r="I57" i="50" s="1"/>
  <c r="F61" i="35"/>
  <c r="F61" i="47"/>
  <c r="B57" i="38"/>
  <c r="B60" i="36"/>
  <c r="B57" i="41" s="1"/>
  <c r="B57" i="51"/>
  <c r="I54" i="50" s="1"/>
  <c r="F58" i="47"/>
  <c r="B54" i="38"/>
  <c r="F58" i="35"/>
  <c r="B57" i="36"/>
  <c r="B54" i="41" s="1"/>
  <c r="C68" i="28"/>
  <c r="B59" i="51"/>
  <c r="I56" i="50" s="1"/>
  <c r="F60" i="47"/>
  <c r="B59" i="36"/>
  <c r="B56" i="41" s="1"/>
  <c r="F60" i="35"/>
  <c r="B56" i="38"/>
  <c r="C60" i="28"/>
  <c r="B47" i="51"/>
  <c r="I44" i="50" s="1"/>
  <c r="B47" i="36"/>
  <c r="B44" i="41" s="1"/>
  <c r="B44" i="38"/>
  <c r="F48" i="47"/>
  <c r="F48" i="35"/>
  <c r="B101" i="30"/>
  <c r="B101" i="32"/>
  <c r="B101" i="28"/>
  <c r="B101" i="27"/>
  <c r="C101" i="17"/>
  <c r="E101" i="17" s="1"/>
  <c r="D90" i="37"/>
  <c r="B99" i="32"/>
  <c r="B99" i="27"/>
  <c r="C99" i="17"/>
  <c r="E99" i="17" s="1"/>
  <c r="B99" i="28"/>
  <c r="B99" i="30"/>
  <c r="D88" i="37"/>
  <c r="B102" i="27"/>
  <c r="C102" i="27" s="1"/>
  <c r="B102" i="32"/>
  <c r="B102" i="28"/>
  <c r="B102" i="30"/>
  <c r="C102" i="17"/>
  <c r="E102" i="17" s="1"/>
  <c r="D91" i="37"/>
  <c r="B80" i="30"/>
  <c r="C80" i="30" s="1"/>
  <c r="B80" i="32"/>
  <c r="C80" i="32" s="1"/>
  <c r="E80" i="32" s="1"/>
  <c r="C80" i="17"/>
  <c r="B80" i="27"/>
  <c r="B80" i="28"/>
  <c r="D69" i="37"/>
  <c r="B67" i="38" s="1"/>
  <c r="B92" i="27"/>
  <c r="C92" i="17"/>
  <c r="E92" i="17" s="1"/>
  <c r="B92" i="28"/>
  <c r="B92" i="30"/>
  <c r="C92" i="30" s="1"/>
  <c r="B92" i="32"/>
  <c r="C92" i="32" s="1"/>
  <c r="D81" i="37"/>
  <c r="B54" i="51"/>
  <c r="I51" i="50" s="1"/>
  <c r="B54" i="36"/>
  <c r="B51" i="41" s="1"/>
  <c r="F55" i="35"/>
  <c r="F55" i="47"/>
  <c r="B51" i="38"/>
  <c r="C70" i="27"/>
  <c r="C71" i="30"/>
  <c r="B46" i="51"/>
  <c r="I43" i="50" s="1"/>
  <c r="B46" i="36"/>
  <c r="B43" i="41" s="1"/>
  <c r="F47" i="47"/>
  <c r="F47" i="35"/>
  <c r="B43" i="38"/>
  <c r="C63" i="28"/>
  <c r="B48" i="51"/>
  <c r="I45" i="50" s="1"/>
  <c r="F49" i="35"/>
  <c r="F49" i="47"/>
  <c r="B48" i="36"/>
  <c r="B45" i="41" s="1"/>
  <c r="B45" i="38"/>
  <c r="C59" i="32"/>
  <c r="E59" i="32" s="1"/>
  <c r="B51" i="51"/>
  <c r="I48" i="50" s="1"/>
  <c r="F52" i="35"/>
  <c r="F52" i="47"/>
  <c r="B51" i="36"/>
  <c r="B48" i="41" s="1"/>
  <c r="B48" i="38"/>
  <c r="B44" i="39"/>
  <c r="B44" i="49"/>
  <c r="B44" i="40"/>
  <c r="C76" i="17"/>
  <c r="E76" i="17" s="1"/>
  <c r="B76" i="30"/>
  <c r="B76" i="32"/>
  <c r="B76" i="28"/>
  <c r="B76" i="27"/>
  <c r="D65" i="37"/>
  <c r="B63" i="38" s="1"/>
  <c r="B83" i="27"/>
  <c r="C83" i="27" s="1"/>
  <c r="E83" i="27" s="1"/>
  <c r="B83" i="32"/>
  <c r="C83" i="32" s="1"/>
  <c r="E83" i="32" s="1"/>
  <c r="C83" i="17"/>
  <c r="E83" i="17" s="1"/>
  <c r="B83" i="28"/>
  <c r="B83" i="30"/>
  <c r="C83" i="30" s="1"/>
  <c r="E83" i="30" s="1"/>
  <c r="H83" i="30" s="1"/>
  <c r="D72" i="37"/>
  <c r="B86" i="27"/>
  <c r="B86" i="28"/>
  <c r="C86" i="17"/>
  <c r="E86" i="17" s="1"/>
  <c r="B86" i="32"/>
  <c r="B86" i="30"/>
  <c r="D75" i="37"/>
  <c r="B90" i="30"/>
  <c r="B90" i="32"/>
  <c r="C90" i="32" s="1"/>
  <c r="E90" i="32" s="1"/>
  <c r="B90" i="27"/>
  <c r="B90" i="28"/>
  <c r="C90" i="17"/>
  <c r="E90" i="17" s="1"/>
  <c r="D79" i="37"/>
  <c r="B63" i="51"/>
  <c r="I60" i="50" s="1"/>
  <c r="B63" i="36"/>
  <c r="B60" i="41" s="1"/>
  <c r="B60" i="38"/>
  <c r="F64" i="35"/>
  <c r="F64" i="47"/>
  <c r="C70" i="28"/>
  <c r="C59" i="27"/>
  <c r="B52" i="51"/>
  <c r="I49" i="50" s="1"/>
  <c r="F53" i="35"/>
  <c r="F53" i="47"/>
  <c r="B49" i="38"/>
  <c r="B52" i="36"/>
  <c r="B49" i="41" s="1"/>
  <c r="C77" i="17"/>
  <c r="B77" i="30"/>
  <c r="B77" i="28"/>
  <c r="B77" i="27"/>
  <c r="C77" i="27" s="1"/>
  <c r="B77" i="32"/>
  <c r="D66" i="37"/>
  <c r="B64" i="38" s="1"/>
  <c r="B100" i="30"/>
  <c r="C100" i="30" s="1"/>
  <c r="B100" i="32"/>
  <c r="C100" i="32" s="1"/>
  <c r="B100" i="28"/>
  <c r="B100" i="27"/>
  <c r="C100" i="17"/>
  <c r="E100" i="17" s="1"/>
  <c r="D89" i="37"/>
  <c r="B55" i="51"/>
  <c r="I52" i="50" s="1"/>
  <c r="B55" i="36"/>
  <c r="B52" i="41" s="1"/>
  <c r="F56" i="47"/>
  <c r="B52" i="38"/>
  <c r="F56" i="35"/>
  <c r="C73" i="28"/>
  <c r="C71" i="27"/>
  <c r="C67" i="27"/>
  <c r="C68" i="32"/>
  <c r="C63" i="27"/>
  <c r="C59" i="28"/>
  <c r="B56" i="51"/>
  <c r="I53" i="50" s="1"/>
  <c r="F57" i="47"/>
  <c r="B56" i="36"/>
  <c r="B53" i="41" s="1"/>
  <c r="B53" i="38"/>
  <c r="F57" i="35"/>
  <c r="C61" i="27"/>
  <c r="B95" i="30"/>
  <c r="C95" i="30" s="1"/>
  <c r="B95" i="28"/>
  <c r="C95" i="28" s="1"/>
  <c r="B95" i="32"/>
  <c r="C95" i="32" s="1"/>
  <c r="B95" i="27"/>
  <c r="C95" i="17"/>
  <c r="E95" i="17" s="1"/>
  <c r="D84" i="37"/>
  <c r="B75" i="30"/>
  <c r="C75" i="30" s="1"/>
  <c r="B75" i="32"/>
  <c r="C75" i="32" s="1"/>
  <c r="E75" i="32" s="1"/>
  <c r="C75" i="17"/>
  <c r="E75" i="17" s="1"/>
  <c r="B75" i="27"/>
  <c r="C75" i="27" s="1"/>
  <c r="B75" i="28"/>
  <c r="C75" i="28" s="1"/>
  <c r="E75" i="28" s="1"/>
  <c r="D64" i="37"/>
  <c r="B62" i="38" s="1"/>
  <c r="B88" i="32"/>
  <c r="B88" i="27"/>
  <c r="B88" i="28"/>
  <c r="C88" i="17"/>
  <c r="E88" i="17" s="1"/>
  <c r="B88" i="30"/>
  <c r="C88" i="30" s="1"/>
  <c r="D77" i="37"/>
  <c r="B98" i="32"/>
  <c r="C98" i="32" s="1"/>
  <c r="B98" i="27"/>
  <c r="C98" i="17"/>
  <c r="E98" i="17" s="1"/>
  <c r="B98" i="28"/>
  <c r="B98" i="30"/>
  <c r="C98" i="30" s="1"/>
  <c r="D87" i="37"/>
  <c r="C73" i="32"/>
  <c r="C70" i="32"/>
  <c r="C56" i="28"/>
  <c r="C67" i="32"/>
  <c r="C63" i="32"/>
  <c r="J17" i="28"/>
  <c r="K17" i="28" s="1"/>
  <c r="F17" i="30"/>
  <c r="G17" i="30" s="1"/>
  <c r="H17" i="30"/>
  <c r="D104" i="27"/>
  <c r="E75" i="27"/>
  <c r="D76" i="27"/>
  <c r="E47" i="27"/>
  <c r="K17" i="27"/>
  <c r="I17" i="27"/>
  <c r="D48" i="27"/>
  <c r="D20" i="27"/>
  <c r="E19" i="27"/>
  <c r="F240" i="42"/>
  <c r="L10" i="42"/>
  <c r="N9" i="42"/>
  <c r="O9" i="42" s="1"/>
  <c r="G5" i="44" s="1"/>
  <c r="H20" i="17"/>
  <c r="N258" i="39"/>
  <c r="C257" i="42"/>
  <c r="K257" i="42" s="1"/>
  <c r="D190" i="42"/>
  <c r="D241" i="42"/>
  <c r="F212" i="42"/>
  <c r="D11" i="42"/>
  <c r="F11" i="42" s="1"/>
  <c r="D39" i="42"/>
  <c r="D68" i="42" s="1"/>
  <c r="D97" i="42" s="1"/>
  <c r="D126" i="42" s="1"/>
  <c r="D155" i="42" s="1"/>
  <c r="D184" i="42" s="1"/>
  <c r="D298" i="42"/>
  <c r="F18" i="17"/>
  <c r="G18" i="17" s="1"/>
  <c r="M17" i="17"/>
  <c r="D4" i="21" s="1"/>
  <c r="D141" i="30"/>
  <c r="D49" i="17"/>
  <c r="D21" i="17"/>
  <c r="E20" i="17"/>
  <c r="D77" i="17"/>
  <c r="E48" i="17"/>
  <c r="D133" i="17"/>
  <c r="D105" i="17"/>
  <c r="E48" i="28"/>
  <c r="D77" i="28"/>
  <c r="D104" i="28"/>
  <c r="D105" i="28"/>
  <c r="E47" i="30"/>
  <c r="H47" i="30" s="1"/>
  <c r="D76" i="30"/>
  <c r="D75" i="30"/>
  <c r="E46" i="30"/>
  <c r="H46" i="30" s="1"/>
  <c r="D19" i="30"/>
  <c r="D48" i="30" s="1"/>
  <c r="E18" i="30"/>
  <c r="H18" i="30" s="1"/>
  <c r="D20" i="28"/>
  <c r="D49" i="28" s="1"/>
  <c r="E19" i="28"/>
  <c r="C98" i="28" l="1"/>
  <c r="C92" i="27"/>
  <c r="I17" i="30"/>
  <c r="K17" i="30" s="1"/>
  <c r="C100" i="28"/>
  <c r="C80" i="27"/>
  <c r="C86" i="30"/>
  <c r="C85" i="27"/>
  <c r="C77" i="30"/>
  <c r="C77" i="32"/>
  <c r="E77" i="32" s="1"/>
  <c r="C88" i="27"/>
  <c r="C90" i="28"/>
  <c r="C86" i="28"/>
  <c r="C90" i="30"/>
  <c r="C88" i="28"/>
  <c r="C86" i="32"/>
  <c r="E86" i="32" s="1"/>
  <c r="C77" i="28"/>
  <c r="C100" i="27"/>
  <c r="C80" i="28"/>
  <c r="F6" i="37"/>
  <c r="C95" i="27"/>
  <c r="C86" i="27"/>
  <c r="H21" i="17"/>
  <c r="C85" i="32"/>
  <c r="E85" i="32" s="1"/>
  <c r="C83" i="28"/>
  <c r="E83" i="28" s="1"/>
  <c r="C92" i="28"/>
  <c r="C85" i="28"/>
  <c r="C102" i="30"/>
  <c r="C89" i="32"/>
  <c r="E89" i="32" s="1"/>
  <c r="C88" i="32"/>
  <c r="E88" i="32" s="1"/>
  <c r="B90" i="51"/>
  <c r="F91" i="47"/>
  <c r="F91" i="35"/>
  <c r="B90" i="36"/>
  <c r="B87" i="41" s="1"/>
  <c r="B87" i="38"/>
  <c r="B76" i="51"/>
  <c r="F77" i="35"/>
  <c r="F77" i="47"/>
  <c r="B73" i="38"/>
  <c r="B76" i="36"/>
  <c r="B73" i="41" s="1"/>
  <c r="C76" i="30"/>
  <c r="E76" i="30" s="1"/>
  <c r="H76" i="30" s="1"/>
  <c r="B52" i="40"/>
  <c r="B52" i="39"/>
  <c r="B52" i="49"/>
  <c r="B91" i="51"/>
  <c r="F92" i="47"/>
  <c r="F92" i="35"/>
  <c r="B88" i="38"/>
  <c r="B91" i="36"/>
  <c r="B88" i="41" s="1"/>
  <c r="C78" i="32"/>
  <c r="E78" i="32" s="1"/>
  <c r="C96" i="27"/>
  <c r="B63" i="49"/>
  <c r="B63" i="40"/>
  <c r="B63" i="39"/>
  <c r="C118" i="17"/>
  <c r="E118" i="17" s="1"/>
  <c r="B118" i="30"/>
  <c r="B118" i="28"/>
  <c r="B118" i="32"/>
  <c r="B118" i="27"/>
  <c r="D107" i="37"/>
  <c r="C128" i="17"/>
  <c r="E128" i="17" s="1"/>
  <c r="B128" i="30"/>
  <c r="B128" i="32"/>
  <c r="B128" i="27"/>
  <c r="B128" i="28"/>
  <c r="D117" i="37"/>
  <c r="C103" i="27"/>
  <c r="B115" i="30"/>
  <c r="B115" i="32"/>
  <c r="B115" i="28"/>
  <c r="B115" i="27"/>
  <c r="C115" i="17"/>
  <c r="E115" i="17" s="1"/>
  <c r="D104" i="37"/>
  <c r="B81" i="51"/>
  <c r="F82" i="35"/>
  <c r="F82" i="47"/>
  <c r="B78" i="38"/>
  <c r="B81" i="36"/>
  <c r="B78" i="41" s="1"/>
  <c r="B65" i="49"/>
  <c r="B65" i="40"/>
  <c r="B65" i="39"/>
  <c r="D63" i="32"/>
  <c r="D92" i="32" s="1"/>
  <c r="D121" i="32" s="1"/>
  <c r="D150" i="32" s="1"/>
  <c r="D179" i="32" s="1"/>
  <c r="D208" i="32" s="1"/>
  <c r="D237" i="32" s="1"/>
  <c r="D266" i="32" s="1"/>
  <c r="D295" i="32" s="1"/>
  <c r="D324" i="32" s="1"/>
  <c r="D353" i="32" s="1"/>
  <c r="D382" i="32" s="1"/>
  <c r="D411" i="32" s="1"/>
  <c r="D440" i="32" s="1"/>
  <c r="D469" i="32" s="1"/>
  <c r="D498" i="32" s="1"/>
  <c r="D527" i="32" s="1"/>
  <c r="D556" i="32" s="1"/>
  <c r="D585" i="32" s="1"/>
  <c r="E34" i="32"/>
  <c r="D35" i="32"/>
  <c r="C84" i="30"/>
  <c r="C94" i="27"/>
  <c r="C82" i="28"/>
  <c r="I18" i="17"/>
  <c r="J18" i="17" s="1"/>
  <c r="B65" i="51"/>
  <c r="F66" i="35"/>
  <c r="F66" i="47"/>
  <c r="B65" i="36"/>
  <c r="B62" i="41" s="1"/>
  <c r="B53" i="39"/>
  <c r="B53" i="49"/>
  <c r="B53" i="40"/>
  <c r="B89" i="51"/>
  <c r="F90" i="47"/>
  <c r="F90" i="35"/>
  <c r="B89" i="36"/>
  <c r="B86" i="41" s="1"/>
  <c r="B86" i="38"/>
  <c r="C78" i="28"/>
  <c r="C96" i="32"/>
  <c r="B62" i="49"/>
  <c r="B62" i="39"/>
  <c r="B62" i="40"/>
  <c r="B126" i="27"/>
  <c r="B126" i="32"/>
  <c r="C126" i="17"/>
  <c r="E126" i="17" s="1"/>
  <c r="B126" i="30"/>
  <c r="B126" i="28"/>
  <c r="D115" i="37"/>
  <c r="B116" i="28"/>
  <c r="B116" i="32"/>
  <c r="B116" i="27"/>
  <c r="C116" i="17"/>
  <c r="E116" i="17" s="1"/>
  <c r="B116" i="30"/>
  <c r="C116" i="30" s="1"/>
  <c r="D105" i="37"/>
  <c r="B105" i="30"/>
  <c r="B105" i="27"/>
  <c r="C105" i="17"/>
  <c r="E105" i="17" s="1"/>
  <c r="B105" i="32"/>
  <c r="B105" i="28"/>
  <c r="D94" i="37"/>
  <c r="B125" i="30"/>
  <c r="C125" i="17"/>
  <c r="E125" i="17" s="1"/>
  <c r="B125" i="28"/>
  <c r="B125" i="32"/>
  <c r="B125" i="27"/>
  <c r="D114" i="37"/>
  <c r="B121" i="30"/>
  <c r="C121" i="17"/>
  <c r="E121" i="17" s="1"/>
  <c r="B121" i="27"/>
  <c r="B121" i="28"/>
  <c r="B121" i="32"/>
  <c r="D110" i="37"/>
  <c r="C91" i="30"/>
  <c r="C79" i="32"/>
  <c r="E79" i="32" s="1"/>
  <c r="C98" i="27"/>
  <c r="C97" i="27"/>
  <c r="B79" i="51"/>
  <c r="B79" i="36"/>
  <c r="B76" i="41" s="1"/>
  <c r="F80" i="35"/>
  <c r="F80" i="47"/>
  <c r="B76" i="38"/>
  <c r="C82" i="32"/>
  <c r="E82" i="32" s="1"/>
  <c r="B80" i="51"/>
  <c r="F81" i="35"/>
  <c r="F81" i="47"/>
  <c r="B80" i="36"/>
  <c r="B77" i="41" s="1"/>
  <c r="B77" i="38"/>
  <c r="B47" i="49"/>
  <c r="B47" i="40"/>
  <c r="B47" i="39"/>
  <c r="B55" i="49"/>
  <c r="B55" i="40"/>
  <c r="B55" i="39"/>
  <c r="B92" i="51"/>
  <c r="F93" i="35"/>
  <c r="F93" i="47"/>
  <c r="B89" i="38"/>
  <c r="B92" i="36"/>
  <c r="B89" i="41" s="1"/>
  <c r="C99" i="30"/>
  <c r="C96" i="30"/>
  <c r="B77" i="51"/>
  <c r="B74" i="38"/>
  <c r="F78" i="47"/>
  <c r="B77" i="36"/>
  <c r="B74" i="41" s="1"/>
  <c r="F78" i="35"/>
  <c r="B124" i="30"/>
  <c r="B124" i="32"/>
  <c r="C124" i="17"/>
  <c r="E124" i="17" s="1"/>
  <c r="B124" i="28"/>
  <c r="B124" i="27"/>
  <c r="D113" i="37"/>
  <c r="B122" i="30"/>
  <c r="C122" i="30" s="1"/>
  <c r="B122" i="32"/>
  <c r="B122" i="27"/>
  <c r="C122" i="27" s="1"/>
  <c r="B122" i="28"/>
  <c r="C122" i="17"/>
  <c r="E122" i="17" s="1"/>
  <c r="D111" i="37"/>
  <c r="C103" i="28"/>
  <c r="B123" i="30"/>
  <c r="C123" i="17"/>
  <c r="E123" i="17" s="1"/>
  <c r="B123" i="27"/>
  <c r="B123" i="32"/>
  <c r="B123" i="28"/>
  <c r="D112" i="37"/>
  <c r="B71" i="51"/>
  <c r="B71" i="36"/>
  <c r="B68" i="41" s="1"/>
  <c r="F72" i="47"/>
  <c r="F72" i="35"/>
  <c r="C79" i="30"/>
  <c r="B54" i="49"/>
  <c r="B54" i="39"/>
  <c r="B54" i="40"/>
  <c r="B75" i="51"/>
  <c r="F76" i="35"/>
  <c r="F76" i="47"/>
  <c r="B75" i="36"/>
  <c r="B72" i="41" s="1"/>
  <c r="B72" i="38"/>
  <c r="B84" i="51"/>
  <c r="F85" i="35"/>
  <c r="F85" i="47"/>
  <c r="B81" i="38"/>
  <c r="B84" i="36"/>
  <c r="B81" i="41" s="1"/>
  <c r="C82" i="30"/>
  <c r="B46" i="49"/>
  <c r="B46" i="39"/>
  <c r="B46" i="40"/>
  <c r="G8" i="35"/>
  <c r="B78" i="51"/>
  <c r="B78" i="36"/>
  <c r="B75" i="41" s="1"/>
  <c r="F79" i="47"/>
  <c r="B75" i="38"/>
  <c r="F79" i="35"/>
  <c r="B79" i="40" s="1"/>
  <c r="B56" i="49"/>
  <c r="B56" i="40"/>
  <c r="B56" i="39"/>
  <c r="C99" i="28"/>
  <c r="C101" i="27"/>
  <c r="C78" i="30"/>
  <c r="B83" i="51"/>
  <c r="F84" i="35"/>
  <c r="F84" i="47"/>
  <c r="B80" i="38"/>
  <c r="B83" i="36"/>
  <c r="B80" i="41" s="1"/>
  <c r="B45" i="49"/>
  <c r="B45" i="40"/>
  <c r="B45" i="39"/>
  <c r="B130" i="28"/>
  <c r="B130" i="32"/>
  <c r="B130" i="27"/>
  <c r="B130" i="30"/>
  <c r="C130" i="17"/>
  <c r="E130" i="17" s="1"/>
  <c r="D119" i="37"/>
  <c r="C111" i="17"/>
  <c r="B111" i="30"/>
  <c r="B111" i="32"/>
  <c r="B111" i="28"/>
  <c r="B111" i="27"/>
  <c r="D100" i="37"/>
  <c r="B104" i="30"/>
  <c r="C104" i="30" s="1"/>
  <c r="B104" i="32"/>
  <c r="C104" i="32" s="1"/>
  <c r="E104" i="32" s="1"/>
  <c r="B104" i="27"/>
  <c r="C104" i="27" s="1"/>
  <c r="B104" i="28"/>
  <c r="C104" i="28" s="1"/>
  <c r="E104" i="28" s="1"/>
  <c r="C104" i="17"/>
  <c r="E104" i="17" s="1"/>
  <c r="D93" i="37"/>
  <c r="B129" i="30"/>
  <c r="B129" i="27"/>
  <c r="C129" i="27" s="1"/>
  <c r="B129" i="28"/>
  <c r="B129" i="32"/>
  <c r="C129" i="17"/>
  <c r="E129" i="17" s="1"/>
  <c r="D118" i="37"/>
  <c r="C81" i="28"/>
  <c r="C91" i="27"/>
  <c r="C79" i="27"/>
  <c r="B87" i="51"/>
  <c r="B84" i="38"/>
  <c r="B87" i="36"/>
  <c r="B84" i="41" s="1"/>
  <c r="F88" i="47"/>
  <c r="F88" i="35"/>
  <c r="C82" i="27"/>
  <c r="B88" i="51"/>
  <c r="F89" i="47"/>
  <c r="B88" i="36"/>
  <c r="B85" i="41" s="1"/>
  <c r="F89" i="35"/>
  <c r="B85" i="38"/>
  <c r="B66" i="51"/>
  <c r="B66" i="36"/>
  <c r="B63" i="41" s="1"/>
  <c r="F67" i="47"/>
  <c r="F67" i="35"/>
  <c r="I40" i="43"/>
  <c r="N40" i="43" s="1"/>
  <c r="C44" i="39"/>
  <c r="B40" i="43"/>
  <c r="E40" i="43" s="1"/>
  <c r="B44" i="42"/>
  <c r="B70" i="51"/>
  <c r="F71" i="35"/>
  <c r="B70" i="36"/>
  <c r="B67" i="41" s="1"/>
  <c r="F71" i="47"/>
  <c r="C101" i="28"/>
  <c r="B58" i="39"/>
  <c r="B58" i="49"/>
  <c r="B58" i="40"/>
  <c r="B61" i="40"/>
  <c r="B61" i="39"/>
  <c r="B61" i="49"/>
  <c r="B86" i="51"/>
  <c r="F87" i="35"/>
  <c r="B86" i="36"/>
  <c r="B83" i="41" s="1"/>
  <c r="F87" i="47"/>
  <c r="B83" i="38"/>
  <c r="C93" i="27"/>
  <c r="C87" i="30"/>
  <c r="C103" i="30"/>
  <c r="B131" i="27"/>
  <c r="C131" i="17"/>
  <c r="E131" i="17" s="1"/>
  <c r="B131" i="32"/>
  <c r="C131" i="32" s="1"/>
  <c r="B131" i="30"/>
  <c r="B131" i="28"/>
  <c r="D120" i="37"/>
  <c r="B112" i="30"/>
  <c r="C112" i="17"/>
  <c r="E112" i="17" s="1"/>
  <c r="B112" i="32"/>
  <c r="B112" i="27"/>
  <c r="C112" i="27" s="1"/>
  <c r="E112" i="27" s="1"/>
  <c r="B112" i="28"/>
  <c r="C112" i="28" s="1"/>
  <c r="E112" i="28" s="1"/>
  <c r="D101" i="37"/>
  <c r="C81" i="27"/>
  <c r="C79" i="28"/>
  <c r="C97" i="32"/>
  <c r="B74" i="51"/>
  <c r="B74" i="36"/>
  <c r="B71" i="41" s="1"/>
  <c r="F75" i="47"/>
  <c r="F75" i="35"/>
  <c r="B71" i="38"/>
  <c r="C94" i="32"/>
  <c r="C89" i="30"/>
  <c r="C76" i="27"/>
  <c r="E76" i="27" s="1"/>
  <c r="B82" i="51"/>
  <c r="B82" i="36"/>
  <c r="B79" i="41" s="1"/>
  <c r="F83" i="47"/>
  <c r="F83" i="35"/>
  <c r="B79" i="38"/>
  <c r="C102" i="32"/>
  <c r="C101" i="32"/>
  <c r="C93" i="32"/>
  <c r="C87" i="28"/>
  <c r="B59" i="39"/>
  <c r="B59" i="40"/>
  <c r="B59" i="49"/>
  <c r="B11" i="44"/>
  <c r="F11" i="44" s="1"/>
  <c r="J15" i="42"/>
  <c r="C103" i="32"/>
  <c r="B110" i="32"/>
  <c r="B110" i="27"/>
  <c r="C110" i="17"/>
  <c r="B110" i="28"/>
  <c r="B110" i="30"/>
  <c r="D99" i="37"/>
  <c r="B106" i="32"/>
  <c r="B106" i="28"/>
  <c r="C106" i="28" s="1"/>
  <c r="C106" i="17"/>
  <c r="B106" i="27"/>
  <c r="B106" i="30"/>
  <c r="D95" i="37"/>
  <c r="B113" i="28"/>
  <c r="C113" i="28" s="1"/>
  <c r="B113" i="30"/>
  <c r="B113" i="27"/>
  <c r="B113" i="32"/>
  <c r="C113" i="17"/>
  <c r="E113" i="17" s="1"/>
  <c r="D102" i="37"/>
  <c r="C81" i="32"/>
  <c r="E81" i="32" s="1"/>
  <c r="C91" i="28"/>
  <c r="B51" i="40"/>
  <c r="B51" i="39"/>
  <c r="B51" i="49"/>
  <c r="C85" i="30"/>
  <c r="C84" i="27"/>
  <c r="C94" i="28"/>
  <c r="C89" i="28"/>
  <c r="B64" i="49"/>
  <c r="B64" i="40"/>
  <c r="B64" i="39"/>
  <c r="B73" i="51"/>
  <c r="F74" i="35"/>
  <c r="F74" i="47"/>
  <c r="B73" i="36"/>
  <c r="B70" i="41" s="1"/>
  <c r="B70" i="38"/>
  <c r="C76" i="28"/>
  <c r="E76" i="28" s="1"/>
  <c r="B49" i="49"/>
  <c r="B49" i="40"/>
  <c r="B49" i="39"/>
  <c r="E92" i="32"/>
  <c r="C102" i="28"/>
  <c r="C99" i="27"/>
  <c r="C101" i="30"/>
  <c r="B60" i="39"/>
  <c r="B60" i="49"/>
  <c r="B60" i="40"/>
  <c r="B68" i="51"/>
  <c r="F69" i="47"/>
  <c r="B68" i="36"/>
  <c r="B65" i="41" s="1"/>
  <c r="F69" i="35"/>
  <c r="C93" i="28"/>
  <c r="C87" i="27"/>
  <c r="B93" i="51"/>
  <c r="F94" i="47"/>
  <c r="B93" i="36"/>
  <c r="B90" i="41" s="1"/>
  <c r="F94" i="35"/>
  <c r="B90" i="38"/>
  <c r="B107" i="32"/>
  <c r="B107" i="28"/>
  <c r="C107" i="28" s="1"/>
  <c r="B107" i="27"/>
  <c r="B107" i="30"/>
  <c r="C107" i="30" s="1"/>
  <c r="C107" i="17"/>
  <c r="D96" i="37"/>
  <c r="B108" i="30"/>
  <c r="B108" i="32"/>
  <c r="B108" i="28"/>
  <c r="C108" i="17"/>
  <c r="B108" i="27"/>
  <c r="C108" i="27" s="1"/>
  <c r="D97" i="37"/>
  <c r="B120" i="32"/>
  <c r="B120" i="27"/>
  <c r="B120" i="28"/>
  <c r="B120" i="30"/>
  <c r="C120" i="17"/>
  <c r="E120" i="17" s="1"/>
  <c r="D109" i="37"/>
  <c r="B127" i="28"/>
  <c r="B127" i="32"/>
  <c r="C127" i="32" s="1"/>
  <c r="C127" i="17"/>
  <c r="E127" i="17" s="1"/>
  <c r="B127" i="27"/>
  <c r="B127" i="30"/>
  <c r="D116" i="37"/>
  <c r="C81" i="30"/>
  <c r="C91" i="32"/>
  <c r="E91" i="32" s="1"/>
  <c r="C97" i="28"/>
  <c r="B50" i="40"/>
  <c r="B50" i="49"/>
  <c r="B50" i="39"/>
  <c r="C84" i="28"/>
  <c r="C94" i="30"/>
  <c r="C90" i="27"/>
  <c r="C89" i="27"/>
  <c r="E63" i="32"/>
  <c r="B85" i="51"/>
  <c r="B82" i="38"/>
  <c r="F86" i="47"/>
  <c r="B85" i="36"/>
  <c r="B82" i="41" s="1"/>
  <c r="F86" i="35"/>
  <c r="B57" i="49"/>
  <c r="B57" i="40"/>
  <c r="B57" i="39"/>
  <c r="B67" i="51"/>
  <c r="F68" i="35"/>
  <c r="F68" i="47"/>
  <c r="B67" i="36"/>
  <c r="B64" i="41" s="1"/>
  <c r="C76" i="32"/>
  <c r="E76" i="32" s="1"/>
  <c r="C99" i="32"/>
  <c r="B48" i="39"/>
  <c r="B48" i="49"/>
  <c r="B48" i="40"/>
  <c r="C78" i="27"/>
  <c r="C96" i="28"/>
  <c r="C93" i="30"/>
  <c r="C87" i="32"/>
  <c r="E87" i="32" s="1"/>
  <c r="C109" i="17"/>
  <c r="B109" i="30"/>
  <c r="C109" i="30" s="1"/>
  <c r="B109" i="28"/>
  <c r="B109" i="27"/>
  <c r="C109" i="27" s="1"/>
  <c r="B109" i="32"/>
  <c r="D98" i="37"/>
  <c r="B151" i="17"/>
  <c r="B138" i="21" s="1"/>
  <c r="B137" i="17"/>
  <c r="B124" i="21" s="1"/>
  <c r="B139" i="17"/>
  <c r="B126" i="21" s="1"/>
  <c r="B149" i="17"/>
  <c r="B136" i="21" s="1"/>
  <c r="B157" i="17"/>
  <c r="B144" i="21" s="1"/>
  <c r="B159" i="17"/>
  <c r="B146" i="21" s="1"/>
  <c r="B145" i="17"/>
  <c r="B132" i="21" s="1"/>
  <c r="B147" i="17"/>
  <c r="B134" i="21" s="1"/>
  <c r="B156" i="17"/>
  <c r="B143" i="21" s="1"/>
  <c r="B134" i="17"/>
  <c r="B121" i="21" s="1"/>
  <c r="B136" i="17"/>
  <c r="B123" i="21" s="1"/>
  <c r="B153" i="17"/>
  <c r="B140" i="21" s="1"/>
  <c r="B155" i="17"/>
  <c r="B142" i="21" s="1"/>
  <c r="B132" i="30"/>
  <c r="C132" i="30" s="1"/>
  <c r="B142" i="17"/>
  <c r="B129" i="21" s="1"/>
  <c r="B144" i="17"/>
  <c r="B131" i="21" s="1"/>
  <c r="B161" i="17"/>
  <c r="B148" i="21" s="1"/>
  <c r="C132" i="17"/>
  <c r="E132" i="17" s="1"/>
  <c r="B132" i="32"/>
  <c r="B150" i="17"/>
  <c r="B137" i="21" s="1"/>
  <c r="B152" i="17"/>
  <c r="B139" i="21" s="1"/>
  <c r="B138" i="17"/>
  <c r="B125" i="21" s="1"/>
  <c r="B141" i="17"/>
  <c r="B128" i="21" s="1"/>
  <c r="B133" i="17"/>
  <c r="B120" i="21" s="1"/>
  <c r="B132" i="28"/>
  <c r="C132" i="28" s="1"/>
  <c r="B158" i="17"/>
  <c r="B145" i="21" s="1"/>
  <c r="B160" i="17"/>
  <c r="B147" i="21" s="1"/>
  <c r="B146" i="17"/>
  <c r="B133" i="21" s="1"/>
  <c r="B140" i="17"/>
  <c r="B127" i="21" s="1"/>
  <c r="B143" i="17"/>
  <c r="B130" i="21" s="1"/>
  <c r="B132" i="27"/>
  <c r="B135" i="17"/>
  <c r="B122" i="21" s="1"/>
  <c r="B154" i="17"/>
  <c r="B141" i="21" s="1"/>
  <c r="B148" i="17"/>
  <c r="B135" i="21" s="1"/>
  <c r="D121" i="37"/>
  <c r="B114" i="27"/>
  <c r="C114" i="27" s="1"/>
  <c r="B114" i="28"/>
  <c r="B114" i="32"/>
  <c r="C114" i="32" s="1"/>
  <c r="E114" i="32" s="1"/>
  <c r="C114" i="17"/>
  <c r="E114" i="17" s="1"/>
  <c r="B114" i="30"/>
  <c r="C114" i="30" s="1"/>
  <c r="D103" i="37"/>
  <c r="B119" i="28"/>
  <c r="C119" i="17"/>
  <c r="E119" i="17" s="1"/>
  <c r="B119" i="32"/>
  <c r="C119" i="32" s="1"/>
  <c r="E119" i="32" s="1"/>
  <c r="B119" i="30"/>
  <c r="C119" i="30" s="1"/>
  <c r="B119" i="27"/>
  <c r="C119" i="27" s="1"/>
  <c r="D108" i="37"/>
  <c r="B117" i="28"/>
  <c r="B117" i="30"/>
  <c r="C117" i="30" s="1"/>
  <c r="B117" i="32"/>
  <c r="B117" i="27"/>
  <c r="C117" i="27" s="1"/>
  <c r="C117" i="17"/>
  <c r="E117" i="17" s="1"/>
  <c r="D106" i="37"/>
  <c r="B69" i="51"/>
  <c r="F70" i="47"/>
  <c r="F70" i="35"/>
  <c r="B69" i="36"/>
  <c r="B66" i="41" s="1"/>
  <c r="C97" i="30"/>
  <c r="C84" i="32"/>
  <c r="E84" i="32" s="1"/>
  <c r="B72" i="51"/>
  <c r="F73" i="47"/>
  <c r="B72" i="36"/>
  <c r="B69" i="41" s="1"/>
  <c r="F73" i="35"/>
  <c r="L17" i="27"/>
  <c r="F18" i="27" s="1"/>
  <c r="M17" i="27"/>
  <c r="D105" i="27"/>
  <c r="E104" i="27"/>
  <c r="D133" i="27"/>
  <c r="D49" i="27"/>
  <c r="E20" i="27"/>
  <c r="D21" i="27"/>
  <c r="D77" i="27"/>
  <c r="E48" i="27"/>
  <c r="L11" i="42"/>
  <c r="N10" i="42"/>
  <c r="O10" i="42" s="1"/>
  <c r="G6" i="44" s="1"/>
  <c r="N259" i="39"/>
  <c r="C258" i="42"/>
  <c r="K258" i="42" s="1"/>
  <c r="D327" i="42"/>
  <c r="D213" i="42"/>
  <c r="F184" i="42"/>
  <c r="D12" i="42"/>
  <c r="F12" i="42" s="1"/>
  <c r="D40" i="42"/>
  <c r="D69" i="42" s="1"/>
  <c r="D98" i="42" s="1"/>
  <c r="D127" i="42" s="1"/>
  <c r="D156" i="42" s="1"/>
  <c r="D270" i="42"/>
  <c r="F241" i="42"/>
  <c r="D219" i="42"/>
  <c r="F190" i="42"/>
  <c r="L17" i="30"/>
  <c r="D170" i="30"/>
  <c r="E77" i="17"/>
  <c r="D106" i="17"/>
  <c r="D50" i="17"/>
  <c r="D22" i="17"/>
  <c r="H22" i="17" s="1"/>
  <c r="E21" i="17"/>
  <c r="D134" i="17"/>
  <c r="D78" i="17"/>
  <c r="E49" i="17"/>
  <c r="D162" i="17"/>
  <c r="D133" i="28"/>
  <c r="D78" i="28"/>
  <c r="E49" i="28"/>
  <c r="D106" i="28"/>
  <c r="E77" i="28"/>
  <c r="D134" i="28"/>
  <c r="E48" i="30"/>
  <c r="H48" i="30" s="1"/>
  <c r="D77" i="30"/>
  <c r="D105" i="30"/>
  <c r="E75" i="30"/>
  <c r="H75" i="30" s="1"/>
  <c r="D104" i="30"/>
  <c r="L17" i="28"/>
  <c r="F18" i="28" s="1"/>
  <c r="M17" i="28"/>
  <c r="R8" i="35" s="1"/>
  <c r="D20" i="30"/>
  <c r="D49" i="30" s="1"/>
  <c r="E19" i="30"/>
  <c r="H19" i="30" s="1"/>
  <c r="D21" i="28"/>
  <c r="D50" i="28" s="1"/>
  <c r="E20" i="28"/>
  <c r="C131" i="28" l="1"/>
  <c r="C109" i="28"/>
  <c r="C127" i="28"/>
  <c r="C107" i="27"/>
  <c r="C129" i="30"/>
  <c r="C122" i="32"/>
  <c r="C116" i="28"/>
  <c r="C106" i="30"/>
  <c r="C112" i="32"/>
  <c r="E112" i="32" s="1"/>
  <c r="C127" i="30"/>
  <c r="C109" i="32"/>
  <c r="E109" i="32" s="1"/>
  <c r="C113" i="30"/>
  <c r="C122" i="28"/>
  <c r="C112" i="30"/>
  <c r="E112" i="30" s="1"/>
  <c r="H112" i="30" s="1"/>
  <c r="C116" i="32"/>
  <c r="E116" i="32" s="1"/>
  <c r="C132" i="32"/>
  <c r="C108" i="28"/>
  <c r="B69" i="39"/>
  <c r="B69" i="40"/>
  <c r="C106" i="27"/>
  <c r="C123" i="30"/>
  <c r="C123" i="27"/>
  <c r="C117" i="32"/>
  <c r="E117" i="32" s="1"/>
  <c r="C119" i="28"/>
  <c r="B71" i="39"/>
  <c r="I67" i="43" s="1"/>
  <c r="N67" i="43" s="1"/>
  <c r="B71" i="40"/>
  <c r="B76" i="39"/>
  <c r="B76" i="40"/>
  <c r="B77" i="39"/>
  <c r="I73" i="43" s="1"/>
  <c r="N73" i="43" s="1"/>
  <c r="B77" i="40"/>
  <c r="B67" i="39"/>
  <c r="I63" i="43" s="1"/>
  <c r="N63" i="43" s="1"/>
  <c r="B67" i="40"/>
  <c r="K18" i="17"/>
  <c r="M18" i="17" s="1"/>
  <c r="B74" i="39"/>
  <c r="B74" i="40"/>
  <c r="C113" i="32"/>
  <c r="E113" i="32" s="1"/>
  <c r="C114" i="28"/>
  <c r="C117" i="28"/>
  <c r="C113" i="27"/>
  <c r="C106" i="32"/>
  <c r="E106" i="32" s="1"/>
  <c r="C129" i="32"/>
  <c r="B75" i="39"/>
  <c r="B75" i="40"/>
  <c r="B78" i="39"/>
  <c r="B74" i="43" s="1"/>
  <c r="E74" i="43" s="1"/>
  <c r="B78" i="40"/>
  <c r="B72" i="39"/>
  <c r="B72" i="40"/>
  <c r="B70" i="39"/>
  <c r="C70" i="39" s="1"/>
  <c r="B70" i="40"/>
  <c r="B73" i="39"/>
  <c r="B73" i="40"/>
  <c r="B68" i="39"/>
  <c r="B68" i="42" s="1"/>
  <c r="B68" i="40"/>
  <c r="C131" i="30"/>
  <c r="C129" i="28"/>
  <c r="C116" i="27"/>
  <c r="B66" i="39"/>
  <c r="C66" i="39" s="1"/>
  <c r="B66" i="40"/>
  <c r="B107" i="51"/>
  <c r="F108" i="35"/>
  <c r="F108" i="47"/>
  <c r="B104" i="38"/>
  <c r="B107" i="36"/>
  <c r="B104" i="41" s="1"/>
  <c r="B162" i="17"/>
  <c r="B149" i="21" s="1"/>
  <c r="B170" i="17"/>
  <c r="B157" i="21" s="1"/>
  <c r="B172" i="17"/>
  <c r="B159" i="21" s="1"/>
  <c r="B166" i="17"/>
  <c r="B153" i="21" s="1"/>
  <c r="B165" i="17"/>
  <c r="B152" i="21" s="1"/>
  <c r="B168" i="17"/>
  <c r="B155" i="21" s="1"/>
  <c r="B178" i="17"/>
  <c r="B165" i="21" s="1"/>
  <c r="B174" i="17"/>
  <c r="B161" i="21" s="1"/>
  <c r="B183" i="17"/>
  <c r="B170" i="21" s="1"/>
  <c r="B173" i="17"/>
  <c r="B160" i="21" s="1"/>
  <c r="B176" i="17"/>
  <c r="B163" i="21" s="1"/>
  <c r="B186" i="17"/>
  <c r="B173" i="21" s="1"/>
  <c r="B164" i="17"/>
  <c r="B151" i="21" s="1"/>
  <c r="D150" i="37"/>
  <c r="B190" i="17"/>
  <c r="B177" i="21" s="1"/>
  <c r="B161" i="30"/>
  <c r="B181" i="17"/>
  <c r="B168" i="21" s="1"/>
  <c r="B184" i="17"/>
  <c r="B171" i="21" s="1"/>
  <c r="B163" i="17"/>
  <c r="B150" i="21" s="1"/>
  <c r="B180" i="17"/>
  <c r="B167" i="21" s="1"/>
  <c r="B161" i="27"/>
  <c r="B189" i="17"/>
  <c r="B176" i="21" s="1"/>
  <c r="B169" i="17"/>
  <c r="B156" i="21" s="1"/>
  <c r="B171" i="17"/>
  <c r="B158" i="21" s="1"/>
  <c r="B182" i="17"/>
  <c r="B169" i="21" s="1"/>
  <c r="B161" i="28"/>
  <c r="B167" i="17"/>
  <c r="B154" i="21" s="1"/>
  <c r="B177" i="17"/>
  <c r="B164" i="21" s="1"/>
  <c r="B179" i="17"/>
  <c r="B166" i="21" s="1"/>
  <c r="B188" i="17"/>
  <c r="B175" i="21" s="1"/>
  <c r="B161" i="32"/>
  <c r="B175" i="17"/>
  <c r="B162" i="21" s="1"/>
  <c r="B185" i="17"/>
  <c r="B172" i="21" s="1"/>
  <c r="B187" i="17"/>
  <c r="B174" i="21" s="1"/>
  <c r="C161" i="17"/>
  <c r="E161" i="17" s="1"/>
  <c r="B156" i="30"/>
  <c r="B156" i="32"/>
  <c r="D145" i="37"/>
  <c r="B156" i="28"/>
  <c r="C156" i="17"/>
  <c r="E156" i="17" s="1"/>
  <c r="B156" i="27"/>
  <c r="B151" i="28"/>
  <c r="D140" i="37"/>
  <c r="B151" i="32"/>
  <c r="B151" i="27"/>
  <c r="B151" i="30"/>
  <c r="C151" i="17"/>
  <c r="E151" i="17" s="1"/>
  <c r="B110" i="51"/>
  <c r="B110" i="36"/>
  <c r="B107" i="41" s="1"/>
  <c r="F111" i="47"/>
  <c r="F111" i="35"/>
  <c r="B107" i="38"/>
  <c r="I60" i="43"/>
  <c r="N60" i="43" s="1"/>
  <c r="B60" i="43"/>
  <c r="E60" i="43" s="1"/>
  <c r="C64" i="39"/>
  <c r="B64" i="42"/>
  <c r="C51" i="39"/>
  <c r="I47" i="43"/>
  <c r="N47" i="43" s="1"/>
  <c r="B47" i="43"/>
  <c r="E47" i="43" s="1"/>
  <c r="B51" i="42"/>
  <c r="C111" i="32"/>
  <c r="E111" i="32" s="1"/>
  <c r="C110" i="32"/>
  <c r="E110" i="32" s="1"/>
  <c r="B87" i="39"/>
  <c r="B87" i="40"/>
  <c r="B120" i="51"/>
  <c r="B120" i="36"/>
  <c r="B117" i="41" s="1"/>
  <c r="F121" i="35"/>
  <c r="F121" i="47"/>
  <c r="B117" i="38"/>
  <c r="C124" i="30"/>
  <c r="I43" i="43"/>
  <c r="N43" i="43" s="1"/>
  <c r="B47" i="42"/>
  <c r="B43" i="43"/>
  <c r="E43" i="43" s="1"/>
  <c r="C47" i="39"/>
  <c r="C121" i="27"/>
  <c r="C125" i="30"/>
  <c r="C105" i="30"/>
  <c r="B116" i="51"/>
  <c r="F117" i="35"/>
  <c r="F117" i="47"/>
  <c r="B116" i="36"/>
  <c r="B113" i="41" s="1"/>
  <c r="B113" i="38"/>
  <c r="I58" i="43"/>
  <c r="N58" i="43" s="1"/>
  <c r="B58" i="43"/>
  <c r="E58" i="43" s="1"/>
  <c r="B62" i="42"/>
  <c r="C62" i="39"/>
  <c r="C128" i="28"/>
  <c r="C118" i="32"/>
  <c r="E118" i="32" s="1"/>
  <c r="I48" i="43"/>
  <c r="N48" i="43" s="1"/>
  <c r="B52" i="42"/>
  <c r="B48" i="43"/>
  <c r="E48" i="43" s="1"/>
  <c r="C52" i="39"/>
  <c r="B135" i="30"/>
  <c r="D124" i="37"/>
  <c r="B135" i="32"/>
  <c r="B135" i="28"/>
  <c r="B135" i="27"/>
  <c r="C135" i="17"/>
  <c r="C133" i="17"/>
  <c r="E133" i="17" s="1"/>
  <c r="B133" i="30"/>
  <c r="C133" i="30" s="1"/>
  <c r="B133" i="32"/>
  <c r="C133" i="32" s="1"/>
  <c r="E133" i="32" s="1"/>
  <c r="B133" i="28"/>
  <c r="C133" i="28" s="1"/>
  <c r="E133" i="28" s="1"/>
  <c r="B133" i="27"/>
  <c r="C133" i="27" s="1"/>
  <c r="E133" i="27" s="1"/>
  <c r="D122" i="37"/>
  <c r="B144" i="32"/>
  <c r="B144" i="30"/>
  <c r="B144" i="27"/>
  <c r="C144" i="17"/>
  <c r="E144" i="17" s="1"/>
  <c r="D133" i="37"/>
  <c r="B144" i="28"/>
  <c r="B147" i="30"/>
  <c r="B147" i="32"/>
  <c r="B147" i="28"/>
  <c r="B147" i="27"/>
  <c r="D136" i="37"/>
  <c r="C147" i="17"/>
  <c r="E147" i="17" s="1"/>
  <c r="B99" i="51"/>
  <c r="F100" i="35"/>
  <c r="F100" i="47"/>
  <c r="B96" i="38"/>
  <c r="B99" i="36"/>
  <c r="B96" i="41" s="1"/>
  <c r="B86" i="39"/>
  <c r="B86" i="40"/>
  <c r="B117" i="51"/>
  <c r="B114" i="38"/>
  <c r="F118" i="47"/>
  <c r="F118" i="35"/>
  <c r="B117" i="36"/>
  <c r="B114" i="41" s="1"/>
  <c r="C132" i="27"/>
  <c r="C131" i="27"/>
  <c r="B101" i="51"/>
  <c r="B98" i="38"/>
  <c r="F102" i="47"/>
  <c r="B101" i="36"/>
  <c r="B98" i="41" s="1"/>
  <c r="F102" i="35"/>
  <c r="I72" i="43"/>
  <c r="N72" i="43" s="1"/>
  <c r="C76" i="39"/>
  <c r="B72" i="43"/>
  <c r="E72" i="43" s="1"/>
  <c r="B76" i="42"/>
  <c r="I74" i="43"/>
  <c r="N74" i="43" s="1"/>
  <c r="B106" i="51"/>
  <c r="B106" i="36"/>
  <c r="B103" i="41" s="1"/>
  <c r="F107" i="47"/>
  <c r="F107" i="35"/>
  <c r="B103" i="38"/>
  <c r="C126" i="28"/>
  <c r="C128" i="27"/>
  <c r="C118" i="28"/>
  <c r="C141" i="17"/>
  <c r="E141" i="17" s="1"/>
  <c r="B141" i="30"/>
  <c r="B141" i="28"/>
  <c r="B141" i="27"/>
  <c r="B141" i="32"/>
  <c r="D130" i="37"/>
  <c r="B142" i="30"/>
  <c r="C142" i="17"/>
  <c r="E142" i="17" s="1"/>
  <c r="B142" i="28"/>
  <c r="B142" i="32"/>
  <c r="D131" i="37"/>
  <c r="B142" i="27"/>
  <c r="C142" i="27" s="1"/>
  <c r="D134" i="37"/>
  <c r="B145" i="30"/>
  <c r="C145" i="30" s="1"/>
  <c r="B145" i="28"/>
  <c r="B145" i="32"/>
  <c r="C145" i="17"/>
  <c r="E145" i="17" s="1"/>
  <c r="B145" i="27"/>
  <c r="C120" i="30"/>
  <c r="I56" i="43"/>
  <c r="N56" i="43" s="1"/>
  <c r="B60" i="42"/>
  <c r="B56" i="43"/>
  <c r="E56" i="43" s="1"/>
  <c r="C60" i="39"/>
  <c r="B100" i="51"/>
  <c r="F101" i="47"/>
  <c r="B100" i="36"/>
  <c r="B97" i="41" s="1"/>
  <c r="B97" i="38"/>
  <c r="F101" i="35"/>
  <c r="B94" i="51"/>
  <c r="B94" i="36"/>
  <c r="B91" i="41" s="1"/>
  <c r="F95" i="47"/>
  <c r="F95" i="35"/>
  <c r="B91" i="38"/>
  <c r="C130" i="30"/>
  <c r="B52" i="43"/>
  <c r="E52" i="43" s="1"/>
  <c r="C56" i="39"/>
  <c r="I52" i="43"/>
  <c r="N52" i="43" s="1"/>
  <c r="B56" i="42"/>
  <c r="B114" i="51"/>
  <c r="B114" i="36"/>
  <c r="B111" i="41" s="1"/>
  <c r="F115" i="47"/>
  <c r="F115" i="35"/>
  <c r="B111" i="38"/>
  <c r="C121" i="30"/>
  <c r="B95" i="51"/>
  <c r="B95" i="36"/>
  <c r="B92" i="41" s="1"/>
  <c r="F96" i="47"/>
  <c r="B92" i="38"/>
  <c r="F96" i="35"/>
  <c r="C126" i="30"/>
  <c r="C115" i="27"/>
  <c r="C128" i="32"/>
  <c r="B91" i="40"/>
  <c r="B91" i="39"/>
  <c r="D132" i="37"/>
  <c r="B143" i="30"/>
  <c r="C143" i="30" s="1"/>
  <c r="B143" i="32"/>
  <c r="C143" i="17"/>
  <c r="E143" i="17" s="1"/>
  <c r="B143" i="28"/>
  <c r="C143" i="28" s="1"/>
  <c r="B143" i="27"/>
  <c r="C143" i="27" s="1"/>
  <c r="B138" i="27"/>
  <c r="B138" i="30"/>
  <c r="B138" i="32"/>
  <c r="B138" i="28"/>
  <c r="D127" i="37"/>
  <c r="C138" i="17"/>
  <c r="B159" i="30"/>
  <c r="D148" i="37"/>
  <c r="B159" i="28"/>
  <c r="B159" i="32"/>
  <c r="B159" i="27"/>
  <c r="C159" i="17"/>
  <c r="E159" i="17" s="1"/>
  <c r="I64" i="43"/>
  <c r="N64" i="43" s="1"/>
  <c r="B64" i="43"/>
  <c r="E64" i="43" s="1"/>
  <c r="I46" i="43"/>
  <c r="N46" i="43" s="1"/>
  <c r="B50" i="42"/>
  <c r="B46" i="43"/>
  <c r="E46" i="43" s="1"/>
  <c r="C50" i="39"/>
  <c r="C120" i="28"/>
  <c r="B96" i="51"/>
  <c r="F97" i="35"/>
  <c r="F97" i="47"/>
  <c r="B96" i="36"/>
  <c r="B93" i="41" s="1"/>
  <c r="B93" i="38"/>
  <c r="C110" i="30"/>
  <c r="B121" i="51"/>
  <c r="F122" i="47"/>
  <c r="B118" i="38"/>
  <c r="B121" i="36"/>
  <c r="B118" i="41" s="1"/>
  <c r="F122" i="35"/>
  <c r="I57" i="43"/>
  <c r="N57" i="43" s="1"/>
  <c r="B61" i="42"/>
  <c r="B57" i="43"/>
  <c r="E57" i="43" s="1"/>
  <c r="C61" i="39"/>
  <c r="B88" i="39"/>
  <c r="B88" i="40"/>
  <c r="B119" i="51"/>
  <c r="B119" i="36"/>
  <c r="B116" i="41" s="1"/>
  <c r="F120" i="47"/>
  <c r="B116" i="38"/>
  <c r="F120" i="35"/>
  <c r="C111" i="28"/>
  <c r="B113" i="51"/>
  <c r="F114" i="35"/>
  <c r="F114" i="47"/>
  <c r="B110" i="38"/>
  <c r="B113" i="36"/>
  <c r="B110" i="41" s="1"/>
  <c r="B112" i="51"/>
  <c r="B112" i="36"/>
  <c r="B109" i="41" s="1"/>
  <c r="F113" i="35"/>
  <c r="F113" i="47"/>
  <c r="B109" i="38"/>
  <c r="C124" i="27"/>
  <c r="B93" i="39"/>
  <c r="B93" i="40"/>
  <c r="B115" i="51"/>
  <c r="F116" i="35"/>
  <c r="F116" i="47"/>
  <c r="B115" i="36"/>
  <c r="B112" i="41" s="1"/>
  <c r="B112" i="38"/>
  <c r="C105" i="28"/>
  <c r="E105" i="28" s="1"/>
  <c r="I49" i="43"/>
  <c r="N49" i="43" s="1"/>
  <c r="C53" i="39"/>
  <c r="B53" i="42"/>
  <c r="B49" i="43"/>
  <c r="E49" i="43" s="1"/>
  <c r="C115" i="28"/>
  <c r="C128" i="30"/>
  <c r="C118" i="30"/>
  <c r="B140" i="30"/>
  <c r="B140" i="32"/>
  <c r="B140" i="28"/>
  <c r="B140" i="27"/>
  <c r="D129" i="37"/>
  <c r="C140" i="17"/>
  <c r="D141" i="37"/>
  <c r="B152" i="30"/>
  <c r="B152" i="32"/>
  <c r="C152" i="32" s="1"/>
  <c r="B152" i="28"/>
  <c r="B152" i="27"/>
  <c r="C152" i="27" s="1"/>
  <c r="C152" i="17"/>
  <c r="E152" i="17" s="1"/>
  <c r="B155" i="32"/>
  <c r="B155" i="28"/>
  <c r="C155" i="17"/>
  <c r="E155" i="17" s="1"/>
  <c r="B155" i="27"/>
  <c r="D144" i="37"/>
  <c r="B155" i="30"/>
  <c r="C157" i="17"/>
  <c r="E157" i="17" s="1"/>
  <c r="B157" i="30"/>
  <c r="C157" i="30" s="1"/>
  <c r="B157" i="28"/>
  <c r="B157" i="32"/>
  <c r="C157" i="32" s="1"/>
  <c r="B157" i="27"/>
  <c r="D146" i="37"/>
  <c r="C120" i="27"/>
  <c r="C108" i="32"/>
  <c r="E108" i="32" s="1"/>
  <c r="C107" i="32"/>
  <c r="E107" i="32" s="1"/>
  <c r="I65" i="43"/>
  <c r="N65" i="43" s="1"/>
  <c r="B69" i="42"/>
  <c r="B65" i="43"/>
  <c r="E65" i="43" s="1"/>
  <c r="C69" i="39"/>
  <c r="B103" i="51"/>
  <c r="B103" i="36"/>
  <c r="B100" i="41" s="1"/>
  <c r="F104" i="47"/>
  <c r="B100" i="38"/>
  <c r="F104" i="35"/>
  <c r="C110" i="28"/>
  <c r="B83" i="40"/>
  <c r="B83" i="39"/>
  <c r="B102" i="51"/>
  <c r="F103" i="35"/>
  <c r="B102" i="36"/>
  <c r="B99" i="41" s="1"/>
  <c r="F103" i="47"/>
  <c r="B99" i="38"/>
  <c r="C130" i="27"/>
  <c r="B85" i="39"/>
  <c r="B85" i="40"/>
  <c r="I50" i="43"/>
  <c r="N50" i="43" s="1"/>
  <c r="B50" i="43"/>
  <c r="E50" i="43" s="1"/>
  <c r="B54" i="42"/>
  <c r="C54" i="39"/>
  <c r="C123" i="28"/>
  <c r="B111" i="51"/>
  <c r="B111" i="36"/>
  <c r="B108" i="41" s="1"/>
  <c r="F112" i="47"/>
  <c r="B108" i="38"/>
  <c r="F112" i="35"/>
  <c r="C125" i="27"/>
  <c r="C105" i="32"/>
  <c r="E105" i="32" s="1"/>
  <c r="D64" i="32"/>
  <c r="D36" i="32"/>
  <c r="E35" i="32"/>
  <c r="C115" i="32"/>
  <c r="E115" i="32" s="1"/>
  <c r="B92" i="39"/>
  <c r="B92" i="40"/>
  <c r="I69" i="43"/>
  <c r="N69" i="43" s="1"/>
  <c r="B73" i="42"/>
  <c r="B69" i="43"/>
  <c r="E69" i="43" s="1"/>
  <c r="I66" i="43"/>
  <c r="N66" i="43" s="1"/>
  <c r="B122" i="51"/>
  <c r="F123" i="47"/>
  <c r="F123" i="35"/>
  <c r="B122" i="36"/>
  <c r="B119" i="41" s="1"/>
  <c r="B119" i="38"/>
  <c r="C146" i="17"/>
  <c r="E146" i="17" s="1"/>
  <c r="B146" i="28"/>
  <c r="C146" i="28" s="1"/>
  <c r="D135" i="37"/>
  <c r="B146" i="30"/>
  <c r="B146" i="32"/>
  <c r="C146" i="32" s="1"/>
  <c r="E146" i="32" s="1"/>
  <c r="B146" i="27"/>
  <c r="C146" i="27" s="1"/>
  <c r="B150" i="28"/>
  <c r="C150" i="17"/>
  <c r="E150" i="17" s="1"/>
  <c r="B150" i="32"/>
  <c r="B150" i="27"/>
  <c r="D139" i="37"/>
  <c r="B150" i="30"/>
  <c r="C153" i="17"/>
  <c r="E153" i="17" s="1"/>
  <c r="D142" i="37"/>
  <c r="B153" i="30"/>
  <c r="C153" i="30" s="1"/>
  <c r="B153" i="27"/>
  <c r="C153" i="27" s="1"/>
  <c r="B153" i="28"/>
  <c r="B153" i="32"/>
  <c r="C153" i="32" s="1"/>
  <c r="B149" i="28"/>
  <c r="B149" i="32"/>
  <c r="B149" i="30"/>
  <c r="B149" i="27"/>
  <c r="C149" i="17"/>
  <c r="E149" i="17" s="1"/>
  <c r="D138" i="37"/>
  <c r="C108" i="30"/>
  <c r="C75" i="39"/>
  <c r="I71" i="43"/>
  <c r="N71" i="43" s="1"/>
  <c r="B71" i="43"/>
  <c r="E71" i="43" s="1"/>
  <c r="B75" i="42"/>
  <c r="J44" i="42"/>
  <c r="B40" i="44"/>
  <c r="F40" i="44" s="1"/>
  <c r="C130" i="32"/>
  <c r="B84" i="39"/>
  <c r="B84" i="40"/>
  <c r="C123" i="32"/>
  <c r="C124" i="28"/>
  <c r="I51" i="43"/>
  <c r="N51" i="43" s="1"/>
  <c r="B55" i="42"/>
  <c r="B51" i="43"/>
  <c r="E51" i="43" s="1"/>
  <c r="C55" i="39"/>
  <c r="B80" i="39"/>
  <c r="B80" i="40"/>
  <c r="C125" i="32"/>
  <c r="C126" i="32"/>
  <c r="B82" i="39"/>
  <c r="B82" i="40"/>
  <c r="C115" i="30"/>
  <c r="I59" i="43"/>
  <c r="N59" i="43" s="1"/>
  <c r="B63" i="42"/>
  <c r="B59" i="43"/>
  <c r="E59" i="43" s="1"/>
  <c r="C63" i="39"/>
  <c r="B104" i="51"/>
  <c r="F105" i="35"/>
  <c r="B104" i="36"/>
  <c r="B101" i="41" s="1"/>
  <c r="B101" i="38"/>
  <c r="F105" i="47"/>
  <c r="B148" i="30"/>
  <c r="C148" i="30" s="1"/>
  <c r="C148" i="17"/>
  <c r="E148" i="17" s="1"/>
  <c r="B148" i="32"/>
  <c r="B148" i="28"/>
  <c r="B148" i="27"/>
  <c r="D137" i="37"/>
  <c r="B160" i="30"/>
  <c r="C160" i="30" s="1"/>
  <c r="B160" i="32"/>
  <c r="D149" i="37"/>
  <c r="B160" i="28"/>
  <c r="C160" i="17"/>
  <c r="E160" i="17" s="1"/>
  <c r="B160" i="27"/>
  <c r="C160" i="27" s="1"/>
  <c r="B136" i="32"/>
  <c r="B136" i="27"/>
  <c r="D125" i="37"/>
  <c r="B136" i="28"/>
  <c r="C136" i="17"/>
  <c r="B136" i="30"/>
  <c r="C136" i="30" s="1"/>
  <c r="B139" i="30"/>
  <c r="B139" i="32"/>
  <c r="C139" i="32" s="1"/>
  <c r="E139" i="32" s="1"/>
  <c r="C139" i="17"/>
  <c r="B139" i="28"/>
  <c r="C139" i="28" s="1"/>
  <c r="B139" i="27"/>
  <c r="D128" i="37"/>
  <c r="I44" i="43"/>
  <c r="N44" i="43" s="1"/>
  <c r="C48" i="39"/>
  <c r="B48" i="42"/>
  <c r="B44" i="43"/>
  <c r="E44" i="43" s="1"/>
  <c r="B57" i="42"/>
  <c r="B53" i="43"/>
  <c r="E53" i="43" s="1"/>
  <c r="C57" i="39"/>
  <c r="I53" i="43"/>
  <c r="N53" i="43" s="1"/>
  <c r="C120" i="32"/>
  <c r="E120" i="32" s="1"/>
  <c r="B97" i="51"/>
  <c r="F98" i="35"/>
  <c r="F98" i="47"/>
  <c r="B94" i="38"/>
  <c r="B97" i="36"/>
  <c r="B94" i="41" s="1"/>
  <c r="B94" i="39"/>
  <c r="B94" i="40"/>
  <c r="B74" i="42"/>
  <c r="C74" i="39"/>
  <c r="B70" i="43"/>
  <c r="E70" i="43" s="1"/>
  <c r="I70" i="43"/>
  <c r="N70" i="43" s="1"/>
  <c r="C59" i="39"/>
  <c r="B55" i="43"/>
  <c r="E55" i="43" s="1"/>
  <c r="B59" i="42"/>
  <c r="I55" i="43"/>
  <c r="N55" i="43" s="1"/>
  <c r="B89" i="39"/>
  <c r="B89" i="40"/>
  <c r="C111" i="30"/>
  <c r="C130" i="28"/>
  <c r="B79" i="39"/>
  <c r="B42" i="43"/>
  <c r="E42" i="43" s="1"/>
  <c r="B46" i="42"/>
  <c r="C46" i="39"/>
  <c r="I42" i="43"/>
  <c r="N42" i="43" s="1"/>
  <c r="B81" i="39"/>
  <c r="B81" i="40"/>
  <c r="C121" i="32"/>
  <c r="E121" i="32" s="1"/>
  <c r="C125" i="28"/>
  <c r="C105" i="27"/>
  <c r="E105" i="27" s="1"/>
  <c r="C127" i="27"/>
  <c r="C126" i="27"/>
  <c r="B90" i="39"/>
  <c r="B90" i="40"/>
  <c r="B108" i="51"/>
  <c r="F109" i="35"/>
  <c r="F109" i="47"/>
  <c r="B108" i="36"/>
  <c r="B105" i="41" s="1"/>
  <c r="B105" i="38"/>
  <c r="C77" i="39"/>
  <c r="B109" i="51"/>
  <c r="B106" i="38"/>
  <c r="F110" i="47"/>
  <c r="F110" i="35"/>
  <c r="B109" i="36"/>
  <c r="B106" i="41" s="1"/>
  <c r="C154" i="17"/>
  <c r="E154" i="17" s="1"/>
  <c r="D143" i="37"/>
  <c r="B154" i="27"/>
  <c r="B154" i="30"/>
  <c r="C154" i="30" s="1"/>
  <c r="B154" i="32"/>
  <c r="C154" i="32" s="1"/>
  <c r="B154" i="28"/>
  <c r="B158" i="27"/>
  <c r="D147" i="37"/>
  <c r="B158" i="30"/>
  <c r="C158" i="30" s="1"/>
  <c r="C158" i="17"/>
  <c r="E158" i="17" s="1"/>
  <c r="B158" i="28"/>
  <c r="B158" i="32"/>
  <c r="B134" i="30"/>
  <c r="C134" i="30" s="1"/>
  <c r="B134" i="32"/>
  <c r="C134" i="32" s="1"/>
  <c r="E134" i="32" s="1"/>
  <c r="B134" i="28"/>
  <c r="C134" i="17"/>
  <c r="E134" i="17" s="1"/>
  <c r="B134" i="27"/>
  <c r="D123" i="37"/>
  <c r="B137" i="27"/>
  <c r="C137" i="27" s="1"/>
  <c r="B137" i="32"/>
  <c r="C137" i="17"/>
  <c r="B137" i="28"/>
  <c r="D126" i="37"/>
  <c r="B137" i="30"/>
  <c r="B98" i="51"/>
  <c r="B98" i="36"/>
  <c r="B95" i="41" s="1"/>
  <c r="F99" i="47"/>
  <c r="F99" i="35"/>
  <c r="B95" i="38"/>
  <c r="I45" i="43"/>
  <c r="N45" i="43" s="1"/>
  <c r="B45" i="43"/>
  <c r="E45" i="43" s="1"/>
  <c r="C49" i="39"/>
  <c r="B49" i="42"/>
  <c r="C111" i="27"/>
  <c r="C110" i="27"/>
  <c r="I54" i="43"/>
  <c r="N54" i="43" s="1"/>
  <c r="B58" i="42"/>
  <c r="B54" i="43"/>
  <c r="E54" i="43" s="1"/>
  <c r="C58" i="39"/>
  <c r="I41" i="43"/>
  <c r="N41" i="43" s="1"/>
  <c r="B41" i="43"/>
  <c r="E41" i="43" s="1"/>
  <c r="B45" i="42"/>
  <c r="C45" i="39"/>
  <c r="I68" i="43"/>
  <c r="N68" i="43" s="1"/>
  <c r="B72" i="42"/>
  <c r="C124" i="32"/>
  <c r="C121" i="28"/>
  <c r="I61" i="43"/>
  <c r="N61" i="43" s="1"/>
  <c r="B65" i="42"/>
  <c r="C65" i="39"/>
  <c r="B61" i="43"/>
  <c r="E61" i="43" s="1"/>
  <c r="B105" i="51"/>
  <c r="F106" i="35"/>
  <c r="F106" i="47"/>
  <c r="B102" i="38"/>
  <c r="B105" i="36"/>
  <c r="B102" i="41" s="1"/>
  <c r="B118" i="51"/>
  <c r="B118" i="36"/>
  <c r="B115" i="41" s="1"/>
  <c r="F119" i="47"/>
  <c r="B115" i="38"/>
  <c r="F119" i="35"/>
  <c r="C118" i="27"/>
  <c r="D162" i="27"/>
  <c r="D78" i="27"/>
  <c r="E49" i="27"/>
  <c r="M8" i="35"/>
  <c r="I6" i="37"/>
  <c r="E4" i="21"/>
  <c r="E77" i="27"/>
  <c r="D106" i="27"/>
  <c r="G18" i="27"/>
  <c r="H18" i="27"/>
  <c r="J18" i="27" s="1"/>
  <c r="D50" i="27"/>
  <c r="D22" i="27"/>
  <c r="E21" i="27"/>
  <c r="D134" i="27"/>
  <c r="L12" i="42"/>
  <c r="N11" i="42"/>
  <c r="O11" i="42" s="1"/>
  <c r="G7" i="44" s="1"/>
  <c r="N260" i="39"/>
  <c r="C259" i="42"/>
  <c r="K259" i="42" s="1"/>
  <c r="D185" i="42"/>
  <c r="D299" i="42"/>
  <c r="D13" i="42"/>
  <c r="F13" i="42" s="1"/>
  <c r="D41" i="42"/>
  <c r="D70" i="42" s="1"/>
  <c r="D99" i="42" s="1"/>
  <c r="D128" i="42" s="1"/>
  <c r="D242" i="42"/>
  <c r="F213" i="42"/>
  <c r="D248" i="42"/>
  <c r="F219" i="42"/>
  <c r="D356" i="42"/>
  <c r="D199" i="30"/>
  <c r="D191" i="17"/>
  <c r="D51" i="17"/>
  <c r="E22" i="17"/>
  <c r="D23" i="17"/>
  <c r="H23" i="17" s="1"/>
  <c r="D107" i="17"/>
  <c r="E78" i="17"/>
  <c r="D79" i="17"/>
  <c r="E50" i="17"/>
  <c r="D135" i="17"/>
  <c r="E106" i="17"/>
  <c r="D163" i="17"/>
  <c r="D107" i="28"/>
  <c r="E78" i="28"/>
  <c r="D135" i="28"/>
  <c r="E106" i="28"/>
  <c r="E50" i="28"/>
  <c r="D79" i="28"/>
  <c r="D163" i="28"/>
  <c r="D162" i="28"/>
  <c r="D78" i="30"/>
  <c r="E49" i="30"/>
  <c r="H49" i="30" s="1"/>
  <c r="D133" i="30"/>
  <c r="E104" i="30"/>
  <c r="H104" i="30" s="1"/>
  <c r="D134" i="30"/>
  <c r="E105" i="30"/>
  <c r="H105" i="30" s="1"/>
  <c r="E77" i="30"/>
  <c r="H77" i="30" s="1"/>
  <c r="D106" i="30"/>
  <c r="D22" i="28"/>
  <c r="D51" i="28" s="1"/>
  <c r="E21" i="28"/>
  <c r="D21" i="30"/>
  <c r="D50" i="30" s="1"/>
  <c r="E20" i="30"/>
  <c r="H20" i="30" s="1"/>
  <c r="M17" i="30"/>
  <c r="F18" i="30" s="1"/>
  <c r="N17" i="30"/>
  <c r="F4" i="21"/>
  <c r="L6" i="37"/>
  <c r="H18" i="28"/>
  <c r="J18" i="28" s="1"/>
  <c r="G18" i="28"/>
  <c r="C137" i="32" l="1"/>
  <c r="E137" i="32" s="1"/>
  <c r="C158" i="28"/>
  <c r="C137" i="30"/>
  <c r="B70" i="42"/>
  <c r="C136" i="27"/>
  <c r="C148" i="27"/>
  <c r="C152" i="28"/>
  <c r="C148" i="28"/>
  <c r="B62" i="43"/>
  <c r="E62" i="43" s="1"/>
  <c r="B66" i="43"/>
  <c r="E66" i="43" s="1"/>
  <c r="C145" i="32"/>
  <c r="E145" i="32" s="1"/>
  <c r="C158" i="32"/>
  <c r="C157" i="27"/>
  <c r="D5" i="21"/>
  <c r="G9" i="35"/>
  <c r="F7" i="37"/>
  <c r="L18" i="17"/>
  <c r="F19" i="17" s="1"/>
  <c r="G19" i="17" s="1"/>
  <c r="B66" i="42"/>
  <c r="C146" i="30"/>
  <c r="I62" i="43"/>
  <c r="N62" i="43" s="1"/>
  <c r="C139" i="30"/>
  <c r="C72" i="39"/>
  <c r="C153" i="28"/>
  <c r="B71" i="42"/>
  <c r="J71" i="42" s="1"/>
  <c r="C71" i="39"/>
  <c r="B67" i="43"/>
  <c r="E67" i="43" s="1"/>
  <c r="C157" i="28"/>
  <c r="C68" i="39"/>
  <c r="C142" i="32"/>
  <c r="E142" i="32" s="1"/>
  <c r="B67" i="42"/>
  <c r="J67" i="42" s="1"/>
  <c r="C136" i="28"/>
  <c r="C139" i="27"/>
  <c r="C67" i="39"/>
  <c r="B77" i="42"/>
  <c r="B73" i="44" s="1"/>
  <c r="F73" i="44" s="1"/>
  <c r="C134" i="27"/>
  <c r="B73" i="43"/>
  <c r="E73" i="43" s="1"/>
  <c r="C136" i="32"/>
  <c r="E136" i="32" s="1"/>
  <c r="C143" i="32"/>
  <c r="E143" i="32" s="1"/>
  <c r="C142" i="28"/>
  <c r="B63" i="43"/>
  <c r="E63" i="43" s="1"/>
  <c r="B78" i="42"/>
  <c r="C154" i="27"/>
  <c r="C73" i="39"/>
  <c r="B68" i="43"/>
  <c r="E68" i="43" s="1"/>
  <c r="C134" i="28"/>
  <c r="E134" i="28" s="1"/>
  <c r="C158" i="27"/>
  <c r="C148" i="32"/>
  <c r="E148" i="32" s="1"/>
  <c r="C145" i="28"/>
  <c r="C142" i="30"/>
  <c r="C78" i="39"/>
  <c r="C137" i="28"/>
  <c r="C154" i="28"/>
  <c r="C160" i="28"/>
  <c r="C152" i="30"/>
  <c r="B68" i="44"/>
  <c r="F68" i="44" s="1"/>
  <c r="J72" i="42"/>
  <c r="B54" i="44"/>
  <c r="F54" i="44" s="1"/>
  <c r="J58" i="42"/>
  <c r="B127" i="51"/>
  <c r="F128" i="47"/>
  <c r="B124" i="38"/>
  <c r="F128" i="35"/>
  <c r="B127" i="36"/>
  <c r="B124" i="41" s="1"/>
  <c r="B144" i="51"/>
  <c r="F145" i="35"/>
  <c r="F145" i="47"/>
  <c r="B141" i="38"/>
  <c r="B144" i="36"/>
  <c r="B141" i="41" s="1"/>
  <c r="B42" i="44"/>
  <c r="F42" i="44" s="1"/>
  <c r="J46" i="42"/>
  <c r="B51" i="44"/>
  <c r="F51" i="44" s="1"/>
  <c r="J55" i="42"/>
  <c r="C150" i="27"/>
  <c r="B136" i="51"/>
  <c r="B136" i="36"/>
  <c r="B133" i="41" s="1"/>
  <c r="F137" i="35"/>
  <c r="F137" i="47"/>
  <c r="B133" i="38"/>
  <c r="B112" i="39"/>
  <c r="B112" i="40"/>
  <c r="B103" i="40"/>
  <c r="B103" i="39"/>
  <c r="C155" i="30"/>
  <c r="B116" i="39"/>
  <c r="B116" i="40"/>
  <c r="B120" i="39"/>
  <c r="B120" i="40"/>
  <c r="C159" i="28"/>
  <c r="C138" i="30"/>
  <c r="B133" i="51"/>
  <c r="B130" i="38"/>
  <c r="F134" i="47"/>
  <c r="B133" i="36"/>
  <c r="B130" i="41" s="1"/>
  <c r="F134" i="35"/>
  <c r="B95" i="39"/>
  <c r="B95" i="40"/>
  <c r="C141" i="28"/>
  <c r="E141" i="28" s="1"/>
  <c r="B107" i="40"/>
  <c r="B107" i="39"/>
  <c r="B72" i="44"/>
  <c r="F72" i="44" s="1"/>
  <c r="J76" i="42"/>
  <c r="I82" i="43"/>
  <c r="N82" i="43" s="1"/>
  <c r="C86" i="39"/>
  <c r="B82" i="43"/>
  <c r="E82" i="43" s="1"/>
  <c r="B86" i="42"/>
  <c r="B137" i="51"/>
  <c r="F138" i="35"/>
  <c r="F138" i="47"/>
  <c r="B137" i="36"/>
  <c r="B134" i="41" s="1"/>
  <c r="B134" i="38"/>
  <c r="C145" i="27"/>
  <c r="C144" i="27"/>
  <c r="B125" i="51"/>
  <c r="F126" i="47"/>
  <c r="F126" i="35"/>
  <c r="B125" i="36"/>
  <c r="B122" i="41" s="1"/>
  <c r="B122" i="38"/>
  <c r="I83" i="43"/>
  <c r="N83" i="43" s="1"/>
  <c r="B87" i="42"/>
  <c r="C87" i="39"/>
  <c r="B83" i="43"/>
  <c r="E83" i="43" s="1"/>
  <c r="B60" i="44"/>
  <c r="F60" i="44" s="1"/>
  <c r="J64" i="42"/>
  <c r="C156" i="27"/>
  <c r="C187" i="17"/>
  <c r="E187" i="17" s="1"/>
  <c r="D176" i="37"/>
  <c r="B187" i="30"/>
  <c r="B187" i="32"/>
  <c r="B187" i="28"/>
  <c r="B187" i="27"/>
  <c r="D156" i="37"/>
  <c r="C167" i="17"/>
  <c r="B167" i="30"/>
  <c r="B167" i="32"/>
  <c r="B167" i="28"/>
  <c r="B167" i="27"/>
  <c r="D152" i="37"/>
  <c r="B163" i="30"/>
  <c r="B163" i="28"/>
  <c r="B163" i="32"/>
  <c r="B163" i="27"/>
  <c r="C163" i="17"/>
  <c r="D165" i="37"/>
  <c r="B176" i="30"/>
  <c r="B176" i="32"/>
  <c r="C176" i="17"/>
  <c r="E176" i="17" s="1"/>
  <c r="B176" i="28"/>
  <c r="B176" i="27"/>
  <c r="B172" i="28"/>
  <c r="B172" i="27"/>
  <c r="C172" i="17"/>
  <c r="E172" i="17" s="1"/>
  <c r="D161" i="37"/>
  <c r="B172" i="30"/>
  <c r="B172" i="32"/>
  <c r="B148" i="51"/>
  <c r="F149" i="35"/>
  <c r="F149" i="47"/>
  <c r="B145" i="38"/>
  <c r="B148" i="36"/>
  <c r="B145" i="41" s="1"/>
  <c r="B55" i="44"/>
  <c r="F55" i="44" s="1"/>
  <c r="J59" i="42"/>
  <c r="I90" i="43"/>
  <c r="N90" i="43" s="1"/>
  <c r="B94" i="42"/>
  <c r="B90" i="43"/>
  <c r="E90" i="43" s="1"/>
  <c r="C94" i="39"/>
  <c r="B105" i="39"/>
  <c r="B105" i="40"/>
  <c r="C82" i="39"/>
  <c r="I78" i="43"/>
  <c r="N78" i="43" s="1"/>
  <c r="B78" i="43"/>
  <c r="E78" i="43" s="1"/>
  <c r="B82" i="42"/>
  <c r="C150" i="32"/>
  <c r="E150" i="32" s="1"/>
  <c r="I88" i="43"/>
  <c r="N88" i="43" s="1"/>
  <c r="B92" i="42"/>
  <c r="B88" i="43"/>
  <c r="E88" i="43" s="1"/>
  <c r="C92" i="39"/>
  <c r="B147" i="51"/>
  <c r="F148" i="35"/>
  <c r="F148" i="47"/>
  <c r="B144" i="38"/>
  <c r="B147" i="36"/>
  <c r="B144" i="41" s="1"/>
  <c r="C140" i="27"/>
  <c r="B49" i="44"/>
  <c r="F49" i="44" s="1"/>
  <c r="J53" i="42"/>
  <c r="B97" i="39"/>
  <c r="B97" i="40"/>
  <c r="B149" i="51"/>
  <c r="B146" i="38"/>
  <c r="F150" i="47"/>
  <c r="B149" i="36"/>
  <c r="B146" i="41" s="1"/>
  <c r="F150" i="35"/>
  <c r="C138" i="27"/>
  <c r="I87" i="43"/>
  <c r="N87" i="43" s="1"/>
  <c r="B87" i="43"/>
  <c r="E87" i="43" s="1"/>
  <c r="C91" i="39"/>
  <c r="B91" i="42"/>
  <c r="C141" i="30"/>
  <c r="E141" i="30" s="1"/>
  <c r="H141" i="30" s="1"/>
  <c r="C147" i="27"/>
  <c r="C144" i="30"/>
  <c r="C135" i="30"/>
  <c r="B58" i="44"/>
  <c r="F58" i="44" s="1"/>
  <c r="J62" i="42"/>
  <c r="B185" i="30"/>
  <c r="B185" i="27"/>
  <c r="B185" i="28"/>
  <c r="B185" i="32"/>
  <c r="C185" i="32" s="1"/>
  <c r="C185" i="17"/>
  <c r="E185" i="17" s="1"/>
  <c r="D174" i="37"/>
  <c r="C161" i="28"/>
  <c r="B184" i="32"/>
  <c r="B184" i="28"/>
  <c r="B184" i="27"/>
  <c r="C184" i="17"/>
  <c r="E184" i="17" s="1"/>
  <c r="D173" i="37"/>
  <c r="B184" i="30"/>
  <c r="B173" i="28"/>
  <c r="C173" i="17"/>
  <c r="E173" i="17" s="1"/>
  <c r="B173" i="27"/>
  <c r="B173" i="32"/>
  <c r="D162" i="37"/>
  <c r="B173" i="30"/>
  <c r="D159" i="37"/>
  <c r="B170" i="30"/>
  <c r="C170" i="17"/>
  <c r="E170" i="17" s="1"/>
  <c r="B170" i="32"/>
  <c r="B170" i="28"/>
  <c r="B170" i="27"/>
  <c r="B61" i="44"/>
  <c r="F61" i="44" s="1"/>
  <c r="J65" i="42"/>
  <c r="B99" i="39"/>
  <c r="B99" i="40"/>
  <c r="I75" i="43"/>
  <c r="N75" i="43" s="1"/>
  <c r="B79" i="42"/>
  <c r="C79" i="39"/>
  <c r="B75" i="43"/>
  <c r="E75" i="43" s="1"/>
  <c r="B129" i="51"/>
  <c r="F130" i="35"/>
  <c r="F130" i="47"/>
  <c r="B126" i="38"/>
  <c r="B129" i="36"/>
  <c r="B126" i="41" s="1"/>
  <c r="B71" i="44"/>
  <c r="F71" i="44" s="1"/>
  <c r="J75" i="42"/>
  <c r="C149" i="27"/>
  <c r="B143" i="51"/>
  <c r="B143" i="36"/>
  <c r="B140" i="41" s="1"/>
  <c r="F144" i="47"/>
  <c r="F144" i="35"/>
  <c r="B140" i="38"/>
  <c r="B66" i="44"/>
  <c r="F66" i="44" s="1"/>
  <c r="J70" i="42"/>
  <c r="I79" i="43"/>
  <c r="N79" i="43" s="1"/>
  <c r="B79" i="43"/>
  <c r="E79" i="43" s="1"/>
  <c r="C83" i="39"/>
  <c r="B83" i="42"/>
  <c r="B145" i="51"/>
  <c r="F146" i="35"/>
  <c r="F146" i="47"/>
  <c r="B145" i="36"/>
  <c r="B142" i="41" s="1"/>
  <c r="B142" i="38"/>
  <c r="C140" i="28"/>
  <c r="C159" i="30"/>
  <c r="B52" i="44"/>
  <c r="F52" i="44" s="1"/>
  <c r="J56" i="42"/>
  <c r="B63" i="44"/>
  <c r="F63" i="44" s="1"/>
  <c r="C147" i="28"/>
  <c r="C151" i="30"/>
  <c r="C156" i="28"/>
  <c r="D164" i="37"/>
  <c r="C175" i="17"/>
  <c r="E175" i="17" s="1"/>
  <c r="B175" i="30"/>
  <c r="B175" i="32"/>
  <c r="B175" i="28"/>
  <c r="B175" i="27"/>
  <c r="D171" i="37"/>
  <c r="B182" i="30"/>
  <c r="C182" i="17"/>
  <c r="E182" i="17" s="1"/>
  <c r="B182" i="28"/>
  <c r="B182" i="32"/>
  <c r="B182" i="27"/>
  <c r="D170" i="37"/>
  <c r="B181" i="30"/>
  <c r="C181" i="17"/>
  <c r="E181" i="17" s="1"/>
  <c r="B181" i="28"/>
  <c r="B181" i="32"/>
  <c r="B181" i="27"/>
  <c r="B183" i="32"/>
  <c r="C183" i="32" s="1"/>
  <c r="B183" i="27"/>
  <c r="C183" i="17"/>
  <c r="E183" i="17" s="1"/>
  <c r="D172" i="37"/>
  <c r="B183" i="30"/>
  <c r="B183" i="28"/>
  <c r="B162" i="30"/>
  <c r="C162" i="30" s="1"/>
  <c r="B162" i="28"/>
  <c r="C162" i="28" s="1"/>
  <c r="E162" i="28" s="1"/>
  <c r="B162" i="32"/>
  <c r="C162" i="32" s="1"/>
  <c r="E162" i="32" s="1"/>
  <c r="B162" i="27"/>
  <c r="C162" i="27" s="1"/>
  <c r="E162" i="27" s="1"/>
  <c r="C162" i="17"/>
  <c r="E162" i="17" s="1"/>
  <c r="D151" i="37"/>
  <c r="B41" i="44"/>
  <c r="F41" i="44" s="1"/>
  <c r="J45" i="42"/>
  <c r="B62" i="44"/>
  <c r="F62" i="44" s="1"/>
  <c r="J66" i="42"/>
  <c r="B150" i="51"/>
  <c r="B147" i="38"/>
  <c r="B150" i="36"/>
  <c r="B147" i="41" s="1"/>
  <c r="F151" i="47"/>
  <c r="F151" i="35"/>
  <c r="C149" i="30"/>
  <c r="C150" i="28"/>
  <c r="I81" i="43"/>
  <c r="N81" i="43" s="1"/>
  <c r="C85" i="39"/>
  <c r="B81" i="43"/>
  <c r="E81" i="43" s="1"/>
  <c r="B85" i="42"/>
  <c r="C155" i="27"/>
  <c r="C140" i="32"/>
  <c r="E140" i="32" s="1"/>
  <c r="I89" i="43"/>
  <c r="N89" i="43" s="1"/>
  <c r="B93" i="42"/>
  <c r="B89" i="43"/>
  <c r="E89" i="43" s="1"/>
  <c r="C93" i="39"/>
  <c r="B64" i="44"/>
  <c r="F64" i="44" s="1"/>
  <c r="J68" i="42"/>
  <c r="B118" i="40"/>
  <c r="B118" i="39"/>
  <c r="C147" i="32"/>
  <c r="E147" i="32" s="1"/>
  <c r="C144" i="32"/>
  <c r="E144" i="32" s="1"/>
  <c r="B146" i="51"/>
  <c r="B146" i="36"/>
  <c r="B143" i="41" s="1"/>
  <c r="F147" i="47"/>
  <c r="F147" i="35"/>
  <c r="B143" i="38"/>
  <c r="B171" i="27"/>
  <c r="C171" i="27" s="1"/>
  <c r="C171" i="17"/>
  <c r="E171" i="17" s="1"/>
  <c r="D160" i="37"/>
  <c r="B171" i="30"/>
  <c r="B171" i="32"/>
  <c r="C171" i="32" s="1"/>
  <c r="E171" i="32" s="1"/>
  <c r="B171" i="28"/>
  <c r="C171" i="28" s="1"/>
  <c r="C161" i="30"/>
  <c r="C174" i="17"/>
  <c r="E174" i="17" s="1"/>
  <c r="D163" i="37"/>
  <c r="B174" i="30"/>
  <c r="B174" i="28"/>
  <c r="B174" i="32"/>
  <c r="C174" i="32" s="1"/>
  <c r="E174" i="32" s="1"/>
  <c r="B174" i="27"/>
  <c r="C174" i="27" s="1"/>
  <c r="B110" i="40"/>
  <c r="B110" i="39"/>
  <c r="B53" i="44"/>
  <c r="F53" i="44" s="1"/>
  <c r="J57" i="42"/>
  <c r="B126" i="51"/>
  <c r="B126" i="36"/>
  <c r="B123" i="41" s="1"/>
  <c r="F127" i="47"/>
  <c r="F127" i="35"/>
  <c r="B123" i="38"/>
  <c r="C149" i="32"/>
  <c r="E149" i="32" s="1"/>
  <c r="E36" i="32"/>
  <c r="D37" i="32"/>
  <c r="D65" i="32"/>
  <c r="B65" i="44"/>
  <c r="F65" i="44" s="1"/>
  <c r="J69" i="42"/>
  <c r="C140" i="30"/>
  <c r="B128" i="51"/>
  <c r="B128" i="36"/>
  <c r="B125" i="41" s="1"/>
  <c r="F129" i="35"/>
  <c r="F129" i="47"/>
  <c r="B125" i="38"/>
  <c r="B56" i="44"/>
  <c r="F56" i="44" s="1"/>
  <c r="J60" i="42"/>
  <c r="J78" i="42"/>
  <c r="B74" i="44"/>
  <c r="F74" i="44" s="1"/>
  <c r="B102" i="40"/>
  <c r="B102" i="39"/>
  <c r="B100" i="40"/>
  <c r="B100" i="39"/>
  <c r="C147" i="30"/>
  <c r="B123" i="51"/>
  <c r="F124" i="35"/>
  <c r="F124" i="47"/>
  <c r="B123" i="36"/>
  <c r="B120" i="41" s="1"/>
  <c r="B120" i="38"/>
  <c r="B48" i="44"/>
  <c r="F48" i="44" s="1"/>
  <c r="J52" i="42"/>
  <c r="B121" i="39"/>
  <c r="B121" i="40"/>
  <c r="B47" i="44"/>
  <c r="F47" i="44" s="1"/>
  <c r="J51" i="42"/>
  <c r="C151" i="27"/>
  <c r="D158" i="37"/>
  <c r="B169" i="30"/>
  <c r="B169" i="27"/>
  <c r="B169" i="32"/>
  <c r="C169" i="17"/>
  <c r="B169" i="28"/>
  <c r="B190" i="27"/>
  <c r="B200" i="17"/>
  <c r="B187" i="21" s="1"/>
  <c r="B194" i="17"/>
  <c r="B181" i="21" s="1"/>
  <c r="B191" i="17"/>
  <c r="B178" i="21" s="1"/>
  <c r="B197" i="17"/>
  <c r="B184" i="21" s="1"/>
  <c r="B208" i="17"/>
  <c r="B195" i="21" s="1"/>
  <c r="B202" i="17"/>
  <c r="B189" i="21" s="1"/>
  <c r="B196" i="17"/>
  <c r="B183" i="21" s="1"/>
  <c r="B205" i="17"/>
  <c r="B192" i="21" s="1"/>
  <c r="B216" i="17"/>
  <c r="B203" i="21" s="1"/>
  <c r="B210" i="17"/>
  <c r="B197" i="21" s="1"/>
  <c r="B214" i="17"/>
  <c r="B201" i="21" s="1"/>
  <c r="B213" i="17"/>
  <c r="B200" i="21" s="1"/>
  <c r="C190" i="17"/>
  <c r="E190" i="17" s="1"/>
  <c r="B218" i="17"/>
  <c r="B205" i="21" s="1"/>
  <c r="B198" i="17"/>
  <c r="B185" i="21" s="1"/>
  <c r="D179" i="37"/>
  <c r="B199" i="17"/>
  <c r="B186" i="21" s="1"/>
  <c r="B193" i="17"/>
  <c r="B180" i="21" s="1"/>
  <c r="B195" i="17"/>
  <c r="B182" i="21" s="1"/>
  <c r="B204" i="17"/>
  <c r="B191" i="21" s="1"/>
  <c r="B190" i="30"/>
  <c r="B207" i="17"/>
  <c r="B194" i="21" s="1"/>
  <c r="B201" i="17"/>
  <c r="B188" i="21" s="1"/>
  <c r="B203" i="17"/>
  <c r="B190" i="21" s="1"/>
  <c r="B190" i="28"/>
  <c r="B215" i="17"/>
  <c r="B202" i="21" s="1"/>
  <c r="B209" i="17"/>
  <c r="B196" i="21" s="1"/>
  <c r="B211" i="17"/>
  <c r="B198" i="21" s="1"/>
  <c r="B206" i="17"/>
  <c r="B193" i="21" s="1"/>
  <c r="B190" i="32"/>
  <c r="B212" i="17"/>
  <c r="B199" i="21" s="1"/>
  <c r="B192" i="17"/>
  <c r="B179" i="21" s="1"/>
  <c r="B217" i="17"/>
  <c r="B204" i="21" s="1"/>
  <c r="B219" i="17"/>
  <c r="B206" i="21" s="1"/>
  <c r="B178" i="30"/>
  <c r="B178" i="32"/>
  <c r="B178" i="28"/>
  <c r="B178" i="27"/>
  <c r="C178" i="17"/>
  <c r="E178" i="17" s="1"/>
  <c r="D167" i="37"/>
  <c r="B45" i="44"/>
  <c r="F45" i="44" s="1"/>
  <c r="J49" i="42"/>
  <c r="I77" i="43"/>
  <c r="N77" i="43" s="1"/>
  <c r="B81" i="42"/>
  <c r="B77" i="43"/>
  <c r="E77" i="43" s="1"/>
  <c r="C81" i="39"/>
  <c r="B98" i="39"/>
  <c r="B98" i="40"/>
  <c r="C161" i="32"/>
  <c r="C160" i="32"/>
  <c r="B59" i="44"/>
  <c r="F59" i="44" s="1"/>
  <c r="J63" i="42"/>
  <c r="I76" i="43"/>
  <c r="N76" i="43" s="1"/>
  <c r="C80" i="39"/>
  <c r="B80" i="42"/>
  <c r="B76" i="43"/>
  <c r="E76" i="43" s="1"/>
  <c r="I80" i="43"/>
  <c r="N80" i="43" s="1"/>
  <c r="B84" i="42"/>
  <c r="B80" i="43"/>
  <c r="E80" i="43" s="1"/>
  <c r="C84" i="39"/>
  <c r="C149" i="28"/>
  <c r="B123" i="39"/>
  <c r="B123" i="40"/>
  <c r="D93" i="32"/>
  <c r="E64" i="32"/>
  <c r="B104" i="39"/>
  <c r="B104" i="40"/>
  <c r="C155" i="28"/>
  <c r="B142" i="51"/>
  <c r="B142" i="36"/>
  <c r="B139" i="41" s="1"/>
  <c r="F143" i="47"/>
  <c r="B139" i="38"/>
  <c r="F143" i="35"/>
  <c r="B114" i="39"/>
  <c r="B114" i="40"/>
  <c r="J61" i="42"/>
  <c r="B57" i="44"/>
  <c r="F57" i="44" s="1"/>
  <c r="B101" i="39"/>
  <c r="B101" i="40"/>
  <c r="B135" i="51"/>
  <c r="B135" i="36"/>
  <c r="B132" i="41" s="1"/>
  <c r="F136" i="47"/>
  <c r="B132" i="38"/>
  <c r="F136" i="35"/>
  <c r="B131" i="51"/>
  <c r="F132" i="35"/>
  <c r="F132" i="47"/>
  <c r="B131" i="36"/>
  <c r="B128" i="41" s="1"/>
  <c r="B128" i="38"/>
  <c r="C144" i="28"/>
  <c r="C135" i="27"/>
  <c r="B111" i="40"/>
  <c r="B111" i="39"/>
  <c r="C151" i="32"/>
  <c r="C156" i="32"/>
  <c r="D177" i="37"/>
  <c r="B188" i="30"/>
  <c r="C188" i="30" s="1"/>
  <c r="C188" i="17"/>
  <c r="E188" i="17" s="1"/>
  <c r="B188" i="32"/>
  <c r="B188" i="28"/>
  <c r="B188" i="27"/>
  <c r="B189" i="28"/>
  <c r="B189" i="32"/>
  <c r="B189" i="27"/>
  <c r="D178" i="37"/>
  <c r="C189" i="17"/>
  <c r="E189" i="17" s="1"/>
  <c r="B189" i="30"/>
  <c r="C189" i="30" s="1"/>
  <c r="B151" i="51"/>
  <c r="F152" i="35"/>
  <c r="B151" i="36"/>
  <c r="B148" i="41" s="1"/>
  <c r="F152" i="47"/>
  <c r="B148" i="38"/>
  <c r="B168" i="32"/>
  <c r="C168" i="32" s="1"/>
  <c r="E168" i="32" s="1"/>
  <c r="B168" i="28"/>
  <c r="C168" i="28" s="1"/>
  <c r="B168" i="27"/>
  <c r="C168" i="17"/>
  <c r="D157" i="37"/>
  <c r="B168" i="30"/>
  <c r="B119" i="40"/>
  <c r="B119" i="39"/>
  <c r="B106" i="40"/>
  <c r="B106" i="39"/>
  <c r="B124" i="51"/>
  <c r="F125" i="35"/>
  <c r="F125" i="47"/>
  <c r="B124" i="36"/>
  <c r="B121" i="41" s="1"/>
  <c r="B121" i="38"/>
  <c r="I86" i="43"/>
  <c r="N86" i="43" s="1"/>
  <c r="B86" i="43"/>
  <c r="E86" i="43" s="1"/>
  <c r="C90" i="39"/>
  <c r="B90" i="42"/>
  <c r="J48" i="42"/>
  <c r="B44" i="44"/>
  <c r="F44" i="44" s="1"/>
  <c r="C150" i="30"/>
  <c r="B69" i="44"/>
  <c r="F69" i="44" s="1"/>
  <c r="J73" i="42"/>
  <c r="C155" i="32"/>
  <c r="I84" i="43"/>
  <c r="N84" i="43" s="1"/>
  <c r="C88" i="39"/>
  <c r="B88" i="42"/>
  <c r="B84" i="43"/>
  <c r="E84" i="43" s="1"/>
  <c r="B46" i="44"/>
  <c r="F46" i="44" s="1"/>
  <c r="J50" i="42"/>
  <c r="C159" i="27"/>
  <c r="C138" i="28"/>
  <c r="B115" i="40"/>
  <c r="B115" i="39"/>
  <c r="C141" i="32"/>
  <c r="E141" i="32" s="1"/>
  <c r="B134" i="51"/>
  <c r="B134" i="36"/>
  <c r="B131" i="41" s="1"/>
  <c r="F135" i="35"/>
  <c r="F135" i="47"/>
  <c r="B131" i="38"/>
  <c r="C135" i="28"/>
  <c r="B43" i="44"/>
  <c r="F43" i="44" s="1"/>
  <c r="J47" i="42"/>
  <c r="B141" i="51"/>
  <c r="B138" i="38"/>
  <c r="F142" i="47"/>
  <c r="B141" i="36"/>
  <c r="B138" i="41" s="1"/>
  <c r="F142" i="35"/>
  <c r="C156" i="30"/>
  <c r="D168" i="37"/>
  <c r="B179" i="32"/>
  <c r="C179" i="32" s="1"/>
  <c r="E179" i="32" s="1"/>
  <c r="B179" i="28"/>
  <c r="C179" i="28" s="1"/>
  <c r="B179" i="27"/>
  <c r="C179" i="27" s="1"/>
  <c r="C179" i="17"/>
  <c r="E179" i="17" s="1"/>
  <c r="B179" i="30"/>
  <c r="C179" i="30" s="1"/>
  <c r="C161" i="27"/>
  <c r="D153" i="37"/>
  <c r="B164" i="30"/>
  <c r="C164" i="17"/>
  <c r="B164" i="32"/>
  <c r="B164" i="28"/>
  <c r="C164" i="28" s="1"/>
  <c r="B164" i="27"/>
  <c r="D154" i="37"/>
  <c r="B165" i="30"/>
  <c r="B165" i="32"/>
  <c r="B165" i="28"/>
  <c r="B165" i="27"/>
  <c r="C165" i="17"/>
  <c r="B108" i="39"/>
  <c r="B108" i="40"/>
  <c r="B109" i="40"/>
  <c r="B109" i="39"/>
  <c r="I85" i="43"/>
  <c r="N85" i="43" s="1"/>
  <c r="B89" i="42"/>
  <c r="C89" i="39"/>
  <c r="B85" i="43"/>
  <c r="E85" i="43" s="1"/>
  <c r="B70" i="44"/>
  <c r="F70" i="44" s="1"/>
  <c r="J74" i="42"/>
  <c r="B138" i="51"/>
  <c r="B138" i="36"/>
  <c r="B135" i="41" s="1"/>
  <c r="F139" i="35"/>
  <c r="F139" i="47"/>
  <c r="B135" i="38"/>
  <c r="B139" i="51"/>
  <c r="F140" i="35"/>
  <c r="F140" i="47"/>
  <c r="B139" i="36"/>
  <c r="B136" i="41" s="1"/>
  <c r="B136" i="38"/>
  <c r="B140" i="51"/>
  <c r="F141" i="35"/>
  <c r="F141" i="47"/>
  <c r="B137" i="38"/>
  <c r="B140" i="36"/>
  <c r="B137" i="41" s="1"/>
  <c r="B50" i="44"/>
  <c r="F50" i="44" s="1"/>
  <c r="J54" i="42"/>
  <c r="B130" i="51"/>
  <c r="B130" i="36"/>
  <c r="B127" i="41" s="1"/>
  <c r="F131" i="35"/>
  <c r="F131" i="47"/>
  <c r="B127" i="38"/>
  <c r="B113" i="39"/>
  <c r="B113" i="40"/>
  <c r="B67" i="44"/>
  <c r="F67" i="44" s="1"/>
  <c r="B122" i="39"/>
  <c r="B122" i="40"/>
  <c r="C159" i="32"/>
  <c r="C138" i="32"/>
  <c r="E138" i="32" s="1"/>
  <c r="B96" i="39"/>
  <c r="B96" i="40"/>
  <c r="B132" i="51"/>
  <c r="F133" i="47"/>
  <c r="B129" i="38"/>
  <c r="F133" i="35"/>
  <c r="B132" i="36"/>
  <c r="B129" i="41" s="1"/>
  <c r="C141" i="27"/>
  <c r="E141" i="27" s="1"/>
  <c r="C135" i="32"/>
  <c r="E135" i="32" s="1"/>
  <c r="B117" i="39"/>
  <c r="B117" i="40"/>
  <c r="C151" i="28"/>
  <c r="D166" i="37"/>
  <c r="B177" i="30"/>
  <c r="B177" i="32"/>
  <c r="B177" i="27"/>
  <c r="C177" i="17"/>
  <c r="E177" i="17" s="1"/>
  <c r="B177" i="28"/>
  <c r="C177" i="28" s="1"/>
  <c r="B180" i="27"/>
  <c r="C180" i="27" s="1"/>
  <c r="D169" i="37"/>
  <c r="B180" i="30"/>
  <c r="C180" i="17"/>
  <c r="E180" i="17" s="1"/>
  <c r="B180" i="32"/>
  <c r="C180" i="32" s="1"/>
  <c r="B180" i="28"/>
  <c r="C180" i="28" s="1"/>
  <c r="B186" i="32"/>
  <c r="B186" i="28"/>
  <c r="B186" i="27"/>
  <c r="C186" i="17"/>
  <c r="E186" i="17" s="1"/>
  <c r="D175" i="37"/>
  <c r="B186" i="30"/>
  <c r="C186" i="30" s="1"/>
  <c r="B166" i="30"/>
  <c r="C166" i="30" s="1"/>
  <c r="B166" i="32"/>
  <c r="C166" i="32" s="1"/>
  <c r="E166" i="32" s="1"/>
  <c r="C166" i="17"/>
  <c r="D155" i="37"/>
  <c r="B166" i="28"/>
  <c r="C166" i="28" s="1"/>
  <c r="B166" i="27"/>
  <c r="D163" i="27"/>
  <c r="E134" i="27"/>
  <c r="E106" i="27"/>
  <c r="D135" i="27"/>
  <c r="I18" i="27"/>
  <c r="K18" i="27"/>
  <c r="D51" i="27"/>
  <c r="D23" i="27"/>
  <c r="E22" i="27"/>
  <c r="D191" i="27"/>
  <c r="D79" i="27"/>
  <c r="E50" i="27"/>
  <c r="E78" i="27"/>
  <c r="D107" i="27"/>
  <c r="L13" i="42"/>
  <c r="N12" i="42"/>
  <c r="O12" i="42" s="1"/>
  <c r="G8" i="44" s="1"/>
  <c r="I19" i="17"/>
  <c r="N261" i="39"/>
  <c r="C260" i="42"/>
  <c r="K260" i="42" s="1"/>
  <c r="D271" i="42"/>
  <c r="F242" i="42"/>
  <c r="D157" i="42"/>
  <c r="D14" i="42"/>
  <c r="F14" i="42" s="1"/>
  <c r="D42" i="42"/>
  <c r="D71" i="42" s="1"/>
  <c r="D100" i="42" s="1"/>
  <c r="D129" i="42" s="1"/>
  <c r="D385" i="42"/>
  <c r="D328" i="42"/>
  <c r="D277" i="42"/>
  <c r="F248" i="42"/>
  <c r="D214" i="42"/>
  <c r="F185" i="42"/>
  <c r="K18" i="28"/>
  <c r="D228" i="30"/>
  <c r="D192" i="17"/>
  <c r="E163" i="17"/>
  <c r="E107" i="17"/>
  <c r="D136" i="17"/>
  <c r="D52" i="17"/>
  <c r="E23" i="17"/>
  <c r="D24" i="17"/>
  <c r="H24" i="17" s="1"/>
  <c r="D164" i="17"/>
  <c r="E135" i="17"/>
  <c r="D80" i="17"/>
  <c r="E51" i="17"/>
  <c r="D108" i="17"/>
  <c r="E79" i="17"/>
  <c r="D220" i="17"/>
  <c r="D191" i="28"/>
  <c r="D164" i="28"/>
  <c r="E135" i="28"/>
  <c r="D80" i="28"/>
  <c r="E51" i="28"/>
  <c r="D192" i="28"/>
  <c r="D108" i="28"/>
  <c r="E79" i="28"/>
  <c r="D136" i="28"/>
  <c r="E107" i="28"/>
  <c r="D79" i="30"/>
  <c r="E50" i="30"/>
  <c r="H50" i="30" s="1"/>
  <c r="D135" i="30"/>
  <c r="E106" i="30"/>
  <c r="H106" i="30" s="1"/>
  <c r="E134" i="30"/>
  <c r="H134" i="30" s="1"/>
  <c r="D163" i="30"/>
  <c r="D162" i="30"/>
  <c r="E133" i="30"/>
  <c r="H133" i="30" s="1"/>
  <c r="D107" i="30"/>
  <c r="E78" i="30"/>
  <c r="H78" i="30" s="1"/>
  <c r="I18" i="30"/>
  <c r="K18" i="30" s="1"/>
  <c r="G18" i="30"/>
  <c r="E22" i="28"/>
  <c r="D23" i="28"/>
  <c r="D52" i="28" s="1"/>
  <c r="D22" i="30"/>
  <c r="D51" i="30" s="1"/>
  <c r="E21" i="30"/>
  <c r="H21" i="30" s="1"/>
  <c r="D26" i="27"/>
  <c r="D55" i="27" s="1"/>
  <c r="E25" i="27"/>
  <c r="E6" i="37"/>
  <c r="J6" i="37" s="1"/>
  <c r="K6" i="37" s="1"/>
  <c r="F7" i="51" s="1"/>
  <c r="O17" i="30"/>
  <c r="P17" i="30" s="1"/>
  <c r="C4" i="21" s="1"/>
  <c r="C185" i="28" l="1"/>
  <c r="C173" i="27"/>
  <c r="C165" i="30"/>
  <c r="C189" i="32"/>
  <c r="C183" i="30"/>
  <c r="C166" i="27"/>
  <c r="C186" i="27"/>
  <c r="C189" i="28"/>
  <c r="C177" i="27"/>
  <c r="C164" i="32"/>
  <c r="E164" i="32" s="1"/>
  <c r="C174" i="30"/>
  <c r="C189" i="27"/>
  <c r="C173" i="28"/>
  <c r="C186" i="28"/>
  <c r="C164" i="27"/>
  <c r="C168" i="30"/>
  <c r="C188" i="27"/>
  <c r="C174" i="28"/>
  <c r="C173" i="30"/>
  <c r="C177" i="32"/>
  <c r="E177" i="32" s="1"/>
  <c r="C165" i="27"/>
  <c r="C188" i="28"/>
  <c r="C183" i="28"/>
  <c r="C185" i="27"/>
  <c r="C171" i="30"/>
  <c r="J19" i="17"/>
  <c r="K19" i="17" s="1"/>
  <c r="C177" i="30"/>
  <c r="C165" i="28"/>
  <c r="C164" i="30"/>
  <c r="C168" i="27"/>
  <c r="C188" i="32"/>
  <c r="C173" i="32"/>
  <c r="E173" i="32" s="1"/>
  <c r="J77" i="42"/>
  <c r="C180" i="30"/>
  <c r="C165" i="32"/>
  <c r="E165" i="32" s="1"/>
  <c r="C187" i="32"/>
  <c r="C186" i="32"/>
  <c r="B154" i="51"/>
  <c r="F155" i="47"/>
  <c r="B154" i="36"/>
  <c r="B151" i="41" s="1"/>
  <c r="F155" i="35"/>
  <c r="B151" i="38"/>
  <c r="B169" i="51"/>
  <c r="B166" i="38"/>
  <c r="F170" i="35"/>
  <c r="B169" i="36"/>
  <c r="B166" i="41" s="1"/>
  <c r="F170" i="47"/>
  <c r="I111" i="43"/>
  <c r="N111" i="43" s="1"/>
  <c r="B111" i="43"/>
  <c r="E111" i="43" s="1"/>
  <c r="B115" i="42"/>
  <c r="C115" i="39"/>
  <c r="B178" i="51"/>
  <c r="B175" i="38"/>
  <c r="F179" i="47"/>
  <c r="F179" i="35"/>
  <c r="B178" i="36"/>
  <c r="B175" i="41" s="1"/>
  <c r="D122" i="32"/>
  <c r="E93" i="32"/>
  <c r="C178" i="32"/>
  <c r="E178" i="32" s="1"/>
  <c r="B211" i="32"/>
  <c r="B211" i="28"/>
  <c r="C211" i="17"/>
  <c r="E211" i="17" s="1"/>
  <c r="B211" i="27"/>
  <c r="D200" i="37"/>
  <c r="B211" i="30"/>
  <c r="C190" i="30"/>
  <c r="B208" i="30"/>
  <c r="B208" i="32"/>
  <c r="B208" i="28"/>
  <c r="B208" i="27"/>
  <c r="C208" i="17"/>
  <c r="E208" i="17" s="1"/>
  <c r="D197" i="37"/>
  <c r="C182" i="27"/>
  <c r="C175" i="28"/>
  <c r="C170" i="27"/>
  <c r="E170" i="27" s="1"/>
  <c r="B150" i="39"/>
  <c r="B150" i="40"/>
  <c r="C172" i="30"/>
  <c r="C176" i="28"/>
  <c r="C163" i="28"/>
  <c r="E163" i="28" s="1"/>
  <c r="C167" i="30"/>
  <c r="B174" i="38"/>
  <c r="F178" i="35"/>
  <c r="B177" i="36"/>
  <c r="B174" i="41" s="1"/>
  <c r="B177" i="51"/>
  <c r="F178" i="47"/>
  <c r="B134" i="39"/>
  <c r="B134" i="40"/>
  <c r="I116" i="43"/>
  <c r="N116" i="43" s="1"/>
  <c r="C120" i="39"/>
  <c r="B116" i="43"/>
  <c r="E116" i="43" s="1"/>
  <c r="B120" i="42"/>
  <c r="B128" i="39"/>
  <c r="B128" i="40"/>
  <c r="I113" i="43"/>
  <c r="N113" i="43" s="1"/>
  <c r="B113" i="43"/>
  <c r="E113" i="43" s="1"/>
  <c r="C117" i="39"/>
  <c r="B117" i="42"/>
  <c r="B155" i="51"/>
  <c r="F156" i="47"/>
  <c r="F156" i="35"/>
  <c r="B155" i="36"/>
  <c r="B152" i="41" s="1"/>
  <c r="B152" i="38"/>
  <c r="B125" i="39"/>
  <c r="B125" i="40"/>
  <c r="B158" i="51"/>
  <c r="B158" i="36"/>
  <c r="B155" i="41" s="1"/>
  <c r="F159" i="47"/>
  <c r="B155" i="38"/>
  <c r="F159" i="35"/>
  <c r="B152" i="39"/>
  <c r="B152" i="40"/>
  <c r="B76" i="44"/>
  <c r="F76" i="44" s="1"/>
  <c r="J80" i="42"/>
  <c r="I94" i="43"/>
  <c r="N94" i="43" s="1"/>
  <c r="B94" i="43"/>
  <c r="E94" i="43" s="1"/>
  <c r="B98" i="42"/>
  <c r="C98" i="39"/>
  <c r="C178" i="30"/>
  <c r="C209" i="17"/>
  <c r="E209" i="17" s="1"/>
  <c r="B209" i="30"/>
  <c r="C209" i="30" s="1"/>
  <c r="D198" i="37"/>
  <c r="B209" i="32"/>
  <c r="B209" i="27"/>
  <c r="B209" i="28"/>
  <c r="C209" i="28" s="1"/>
  <c r="B204" i="27"/>
  <c r="D193" i="37"/>
  <c r="B204" i="30"/>
  <c r="B204" i="32"/>
  <c r="C204" i="17"/>
  <c r="E204" i="17" s="1"/>
  <c r="B204" i="28"/>
  <c r="B213" i="27"/>
  <c r="C213" i="17"/>
  <c r="E213" i="17" s="1"/>
  <c r="D202" i="37"/>
  <c r="B213" i="30"/>
  <c r="B213" i="28"/>
  <c r="B213" i="32"/>
  <c r="B197" i="27"/>
  <c r="C197" i="17"/>
  <c r="D186" i="37"/>
  <c r="B197" i="30"/>
  <c r="B197" i="32"/>
  <c r="B197" i="28"/>
  <c r="C169" i="32"/>
  <c r="E169" i="32" s="1"/>
  <c r="I117" i="43"/>
  <c r="N117" i="43" s="1"/>
  <c r="B117" i="43"/>
  <c r="E117" i="43" s="1"/>
  <c r="C121" i="39"/>
  <c r="B121" i="42"/>
  <c r="C181" i="27"/>
  <c r="C182" i="32"/>
  <c r="C175" i="32"/>
  <c r="E175" i="32" s="1"/>
  <c r="C170" i="28"/>
  <c r="E170" i="28" s="1"/>
  <c r="B163" i="51"/>
  <c r="F164" i="35"/>
  <c r="B160" i="38"/>
  <c r="F164" i="47"/>
  <c r="B163" i="36"/>
  <c r="B160" i="41" s="1"/>
  <c r="C184" i="27"/>
  <c r="J92" i="42"/>
  <c r="B88" i="44"/>
  <c r="F88" i="44" s="1"/>
  <c r="I101" i="43"/>
  <c r="N101" i="43" s="1"/>
  <c r="B101" i="43"/>
  <c r="E101" i="43" s="1"/>
  <c r="C105" i="39"/>
  <c r="B105" i="42"/>
  <c r="B162" i="51"/>
  <c r="B162" i="36"/>
  <c r="B159" i="41" s="1"/>
  <c r="F163" i="35"/>
  <c r="B159" i="38"/>
  <c r="F163" i="47"/>
  <c r="C163" i="30"/>
  <c r="E163" i="30" s="1"/>
  <c r="H163" i="30" s="1"/>
  <c r="I92" i="43"/>
  <c r="N92" i="43" s="1"/>
  <c r="C96" i="39"/>
  <c r="B92" i="43"/>
  <c r="E92" i="43" s="1"/>
  <c r="B96" i="42"/>
  <c r="I109" i="43"/>
  <c r="N109" i="43" s="1"/>
  <c r="B113" i="42"/>
  <c r="B109" i="43"/>
  <c r="E109" i="43" s="1"/>
  <c r="C113" i="39"/>
  <c r="B140" i="39"/>
  <c r="B140" i="40"/>
  <c r="I104" i="43"/>
  <c r="N104" i="43" s="1"/>
  <c r="B104" i="43"/>
  <c r="E104" i="43" s="1"/>
  <c r="B108" i="42"/>
  <c r="C108" i="39"/>
  <c r="B142" i="40"/>
  <c r="B142" i="39"/>
  <c r="B86" i="44"/>
  <c r="F86" i="44" s="1"/>
  <c r="J90" i="42"/>
  <c r="B132" i="40"/>
  <c r="B132" i="39"/>
  <c r="I97" i="43"/>
  <c r="N97" i="43" s="1"/>
  <c r="B97" i="43"/>
  <c r="E97" i="43" s="1"/>
  <c r="B101" i="42"/>
  <c r="C101" i="39"/>
  <c r="B123" i="42"/>
  <c r="I119" i="43"/>
  <c r="N119" i="43" s="1"/>
  <c r="C123" i="39"/>
  <c r="B119" i="43"/>
  <c r="E119" i="43" s="1"/>
  <c r="B219" i="32"/>
  <c r="B239" i="17"/>
  <c r="B226" i="21" s="1"/>
  <c r="B242" i="17"/>
  <c r="B229" i="21" s="1"/>
  <c r="B221" i="17"/>
  <c r="B208" i="21" s="1"/>
  <c r="B240" i="17"/>
  <c r="B227" i="21" s="1"/>
  <c r="B219" i="28"/>
  <c r="B247" i="17"/>
  <c r="B234" i="21" s="1"/>
  <c r="B227" i="17"/>
  <c r="B214" i="21" s="1"/>
  <c r="B229" i="17"/>
  <c r="B216" i="21" s="1"/>
  <c r="B230" i="17"/>
  <c r="B217" i="21" s="1"/>
  <c r="B219" i="27"/>
  <c r="B225" i="17"/>
  <c r="B212" i="21" s="1"/>
  <c r="B235" i="17"/>
  <c r="B222" i="21" s="1"/>
  <c r="B237" i="17"/>
  <c r="B224" i="21" s="1"/>
  <c r="B232" i="17"/>
  <c r="B219" i="21" s="1"/>
  <c r="B233" i="17"/>
  <c r="B220" i="21" s="1"/>
  <c r="B243" i="17"/>
  <c r="B230" i="21" s="1"/>
  <c r="B245" i="17"/>
  <c r="B232" i="21" s="1"/>
  <c r="B238" i="17"/>
  <c r="B225" i="21" s="1"/>
  <c r="B241" i="17"/>
  <c r="B228" i="21" s="1"/>
  <c r="B228" i="17"/>
  <c r="B215" i="21" s="1"/>
  <c r="B246" i="17"/>
  <c r="B233" i="21" s="1"/>
  <c r="D208" i="37"/>
  <c r="B220" i="17"/>
  <c r="B207" i="21" s="1"/>
  <c r="B236" i="17"/>
  <c r="B223" i="21" s="1"/>
  <c r="B248" i="17"/>
  <c r="B235" i="21" s="1"/>
  <c r="B223" i="17"/>
  <c r="B210" i="21" s="1"/>
  <c r="B226" i="17"/>
  <c r="B213" i="21" s="1"/>
  <c r="B244" i="17"/>
  <c r="B231" i="21" s="1"/>
  <c r="B222" i="17"/>
  <c r="B209" i="21" s="1"/>
  <c r="B219" i="30"/>
  <c r="B231" i="17"/>
  <c r="B218" i="21" s="1"/>
  <c r="B234" i="17"/>
  <c r="B221" i="21" s="1"/>
  <c r="C219" i="17"/>
  <c r="E219" i="17" s="1"/>
  <c r="B224" i="17"/>
  <c r="B211" i="21" s="1"/>
  <c r="B215" i="28"/>
  <c r="B215" i="32"/>
  <c r="B215" i="27"/>
  <c r="C215" i="17"/>
  <c r="E215" i="17" s="1"/>
  <c r="D204" i="37"/>
  <c r="B215" i="30"/>
  <c r="B195" i="30"/>
  <c r="B195" i="28"/>
  <c r="C195" i="17"/>
  <c r="B195" i="32"/>
  <c r="D184" i="37"/>
  <c r="B195" i="27"/>
  <c r="B214" i="32"/>
  <c r="C214" i="32" s="1"/>
  <c r="B214" i="27"/>
  <c r="C214" i="17"/>
  <c r="E214" i="17" s="1"/>
  <c r="D203" i="37"/>
  <c r="B214" i="30"/>
  <c r="B214" i="28"/>
  <c r="B191" i="32"/>
  <c r="C191" i="32" s="1"/>
  <c r="E191" i="32" s="1"/>
  <c r="C191" i="17"/>
  <c r="E191" i="17" s="1"/>
  <c r="B191" i="27"/>
  <c r="C191" i="27" s="1"/>
  <c r="E191" i="27" s="1"/>
  <c r="D180" i="37"/>
  <c r="B191" i="30"/>
  <c r="C191" i="30" s="1"/>
  <c r="B191" i="28"/>
  <c r="C191" i="28" s="1"/>
  <c r="C169" i="27"/>
  <c r="I96" i="43"/>
  <c r="N96" i="43" s="1"/>
  <c r="B100" i="42"/>
  <c r="C100" i="39"/>
  <c r="B96" i="43"/>
  <c r="E96" i="43" s="1"/>
  <c r="D94" i="32"/>
  <c r="E65" i="32"/>
  <c r="B161" i="51"/>
  <c r="B158" i="38"/>
  <c r="F162" i="35"/>
  <c r="B161" i="36"/>
  <c r="B158" i="41" s="1"/>
  <c r="F162" i="47"/>
  <c r="B81" i="44"/>
  <c r="F81" i="44" s="1"/>
  <c r="J85" i="42"/>
  <c r="B151" i="39"/>
  <c r="B151" i="40"/>
  <c r="C181" i="32"/>
  <c r="C175" i="30"/>
  <c r="B146" i="39"/>
  <c r="B146" i="40"/>
  <c r="B75" i="44"/>
  <c r="F75" i="44" s="1"/>
  <c r="J79" i="42"/>
  <c r="C176" i="32"/>
  <c r="E176" i="32" s="1"/>
  <c r="B153" i="51"/>
  <c r="F154" i="47"/>
  <c r="B150" i="38"/>
  <c r="F154" i="35"/>
  <c r="B153" i="36"/>
  <c r="B150" i="41" s="1"/>
  <c r="B157" i="51"/>
  <c r="F158" i="35"/>
  <c r="B154" i="38"/>
  <c r="B157" i="36"/>
  <c r="B154" i="41" s="1"/>
  <c r="F158" i="47"/>
  <c r="I112" i="43"/>
  <c r="N112" i="43" s="1"/>
  <c r="B116" i="42"/>
  <c r="B112" i="43"/>
  <c r="E112" i="43" s="1"/>
  <c r="C116" i="39"/>
  <c r="B137" i="39"/>
  <c r="B137" i="40"/>
  <c r="B176" i="51"/>
  <c r="B176" i="36"/>
  <c r="B173" i="41" s="1"/>
  <c r="F177" i="47"/>
  <c r="F177" i="35"/>
  <c r="B173" i="38"/>
  <c r="I102" i="43"/>
  <c r="N102" i="43" s="1"/>
  <c r="B106" i="42"/>
  <c r="B102" i="43"/>
  <c r="E102" i="43" s="1"/>
  <c r="C106" i="39"/>
  <c r="I107" i="43"/>
  <c r="N107" i="43" s="1"/>
  <c r="B111" i="42"/>
  <c r="B107" i="43"/>
  <c r="E107" i="43" s="1"/>
  <c r="C111" i="39"/>
  <c r="B168" i="51"/>
  <c r="B168" i="36"/>
  <c r="B165" i="41" s="1"/>
  <c r="B165" i="38"/>
  <c r="F169" i="47"/>
  <c r="F169" i="35"/>
  <c r="B217" i="30"/>
  <c r="B217" i="27"/>
  <c r="B217" i="28"/>
  <c r="C217" i="17"/>
  <c r="E217" i="17" s="1"/>
  <c r="B217" i="32"/>
  <c r="D206" i="37"/>
  <c r="C190" i="28"/>
  <c r="B193" i="32"/>
  <c r="B193" i="30"/>
  <c r="C193" i="17"/>
  <c r="B193" i="27"/>
  <c r="D182" i="37"/>
  <c r="B193" i="28"/>
  <c r="D199" i="37"/>
  <c r="B210" i="30"/>
  <c r="C210" i="30" s="1"/>
  <c r="B210" i="32"/>
  <c r="C210" i="32" s="1"/>
  <c r="B210" i="28"/>
  <c r="C210" i="28" s="1"/>
  <c r="B210" i="27"/>
  <c r="C210" i="27" s="1"/>
  <c r="C210" i="17"/>
  <c r="E210" i="17" s="1"/>
  <c r="B194" i="30"/>
  <c r="C194" i="30" s="1"/>
  <c r="B194" i="28"/>
  <c r="C194" i="28" s="1"/>
  <c r="C194" i="17"/>
  <c r="B194" i="32"/>
  <c r="D183" i="37"/>
  <c r="B194" i="27"/>
  <c r="C169" i="30"/>
  <c r="D66" i="32"/>
  <c r="D38" i="32"/>
  <c r="E37" i="32"/>
  <c r="B164" i="51"/>
  <c r="F165" i="35"/>
  <c r="F165" i="47"/>
  <c r="B161" i="38"/>
  <c r="B164" i="36"/>
  <c r="B161" i="41" s="1"/>
  <c r="B152" i="51"/>
  <c r="F153" i="35"/>
  <c r="B152" i="36"/>
  <c r="B149" i="41" s="1"/>
  <c r="B149" i="38"/>
  <c r="F153" i="47"/>
  <c r="C181" i="28"/>
  <c r="C182" i="28"/>
  <c r="B144" i="39"/>
  <c r="B144" i="40"/>
  <c r="C170" i="32"/>
  <c r="E170" i="32" s="1"/>
  <c r="C184" i="28"/>
  <c r="J91" i="42"/>
  <c r="B87" i="44"/>
  <c r="F87" i="44" s="1"/>
  <c r="C176" i="30"/>
  <c r="C187" i="27"/>
  <c r="B126" i="39"/>
  <c r="B126" i="40"/>
  <c r="B138" i="40"/>
  <c r="B138" i="39"/>
  <c r="I103" i="43"/>
  <c r="N103" i="43" s="1"/>
  <c r="B103" i="43"/>
  <c r="E103" i="43" s="1"/>
  <c r="B107" i="42"/>
  <c r="C107" i="39"/>
  <c r="B135" i="39"/>
  <c r="B135" i="40"/>
  <c r="B136" i="39"/>
  <c r="B136" i="40"/>
  <c r="B77" i="44"/>
  <c r="F77" i="44" s="1"/>
  <c r="J81" i="42"/>
  <c r="B192" i="32"/>
  <c r="C192" i="17"/>
  <c r="B192" i="28"/>
  <c r="C192" i="28" s="1"/>
  <c r="E192" i="28" s="1"/>
  <c r="B192" i="27"/>
  <c r="D181" i="37"/>
  <c r="B192" i="30"/>
  <c r="C199" i="17"/>
  <c r="E199" i="17" s="1"/>
  <c r="B199" i="30"/>
  <c r="D188" i="37"/>
  <c r="B199" i="32"/>
  <c r="B199" i="28"/>
  <c r="B199" i="27"/>
  <c r="B216" i="28"/>
  <c r="B216" i="27"/>
  <c r="C216" i="17"/>
  <c r="E216" i="17" s="1"/>
  <c r="D205" i="37"/>
  <c r="B216" i="30"/>
  <c r="B216" i="32"/>
  <c r="C216" i="32" s="1"/>
  <c r="B200" i="28"/>
  <c r="C200" i="28" s="1"/>
  <c r="B200" i="27"/>
  <c r="C200" i="27" s="1"/>
  <c r="C200" i="17"/>
  <c r="E200" i="17" s="1"/>
  <c r="B200" i="30"/>
  <c r="C200" i="30" s="1"/>
  <c r="D189" i="37"/>
  <c r="B200" i="32"/>
  <c r="C200" i="32" s="1"/>
  <c r="E200" i="32" s="1"/>
  <c r="B159" i="51"/>
  <c r="B156" i="38"/>
  <c r="B159" i="36"/>
  <c r="B156" i="41" s="1"/>
  <c r="F160" i="47"/>
  <c r="F160" i="35"/>
  <c r="I98" i="43"/>
  <c r="N98" i="43" s="1"/>
  <c r="B102" i="42"/>
  <c r="B98" i="43"/>
  <c r="E98" i="43" s="1"/>
  <c r="C102" i="39"/>
  <c r="B129" i="39"/>
  <c r="B129" i="40"/>
  <c r="J93" i="42"/>
  <c r="B89" i="44"/>
  <c r="F89" i="44" s="1"/>
  <c r="B79" i="44"/>
  <c r="F79" i="44" s="1"/>
  <c r="J83" i="42"/>
  <c r="C184" i="32"/>
  <c r="C185" i="30"/>
  <c r="B78" i="44"/>
  <c r="F78" i="44" s="1"/>
  <c r="J82" i="42"/>
  <c r="B90" i="44"/>
  <c r="F90" i="44" s="1"/>
  <c r="J94" i="42"/>
  <c r="C172" i="27"/>
  <c r="B166" i="51"/>
  <c r="B166" i="36"/>
  <c r="B163" i="41" s="1"/>
  <c r="B163" i="38"/>
  <c r="F167" i="47"/>
  <c r="F167" i="35"/>
  <c r="C167" i="27"/>
  <c r="C187" i="28"/>
  <c r="I99" i="43"/>
  <c r="N99" i="43" s="1"/>
  <c r="B103" i="42"/>
  <c r="B99" i="43"/>
  <c r="E99" i="43" s="1"/>
  <c r="C103" i="39"/>
  <c r="B133" i="39"/>
  <c r="B133" i="40"/>
  <c r="B131" i="40"/>
  <c r="B131" i="39"/>
  <c r="B141" i="40"/>
  <c r="B141" i="39"/>
  <c r="B85" i="44"/>
  <c r="F85" i="44" s="1"/>
  <c r="J89" i="42"/>
  <c r="B119" i="42"/>
  <c r="B115" i="43"/>
  <c r="E115" i="43" s="1"/>
  <c r="C119" i="39"/>
  <c r="I115" i="43"/>
  <c r="N115" i="43" s="1"/>
  <c r="B212" i="30"/>
  <c r="C212" i="30" s="1"/>
  <c r="C212" i="17"/>
  <c r="E212" i="17" s="1"/>
  <c r="B212" i="32"/>
  <c r="D201" i="37"/>
  <c r="B212" i="28"/>
  <c r="C212" i="28" s="1"/>
  <c r="B212" i="27"/>
  <c r="D192" i="37"/>
  <c r="B203" i="30"/>
  <c r="B203" i="32"/>
  <c r="B203" i="28"/>
  <c r="B203" i="27"/>
  <c r="C203" i="17"/>
  <c r="E203" i="17" s="1"/>
  <c r="B180" i="51"/>
  <c r="F181" i="35"/>
  <c r="F181" i="47"/>
  <c r="B180" i="36"/>
  <c r="B177" i="41" s="1"/>
  <c r="B177" i="38"/>
  <c r="B205" i="30"/>
  <c r="C205" i="30" s="1"/>
  <c r="B205" i="28"/>
  <c r="C205" i="28" s="1"/>
  <c r="B205" i="27"/>
  <c r="C205" i="17"/>
  <c r="E205" i="17" s="1"/>
  <c r="B205" i="32"/>
  <c r="C205" i="32" s="1"/>
  <c r="E205" i="32" s="1"/>
  <c r="D194" i="37"/>
  <c r="C190" i="27"/>
  <c r="C110" i="39"/>
  <c r="B110" i="42"/>
  <c r="I106" i="43"/>
  <c r="N106" i="43" s="1"/>
  <c r="B106" i="43"/>
  <c r="E106" i="43" s="1"/>
  <c r="I114" i="43"/>
  <c r="N114" i="43" s="1"/>
  <c r="B114" i="43"/>
  <c r="E114" i="43" s="1"/>
  <c r="B118" i="42"/>
  <c r="C118" i="39"/>
  <c r="B173" i="51"/>
  <c r="B173" i="36"/>
  <c r="B170" i="41" s="1"/>
  <c r="F174" i="47"/>
  <c r="B170" i="38"/>
  <c r="F174" i="35"/>
  <c r="C181" i="30"/>
  <c r="C182" i="30"/>
  <c r="F166" i="35"/>
  <c r="B165" i="36"/>
  <c r="B162" i="41" s="1"/>
  <c r="B162" i="38"/>
  <c r="F166" i="47"/>
  <c r="B165" i="51"/>
  <c r="I95" i="43"/>
  <c r="N95" i="43" s="1"/>
  <c r="B99" i="42"/>
  <c r="B95" i="43"/>
  <c r="E95" i="43" s="1"/>
  <c r="C99" i="39"/>
  <c r="C170" i="30"/>
  <c r="E170" i="30" s="1"/>
  <c r="H170" i="30" s="1"/>
  <c r="B148" i="40"/>
  <c r="B148" i="39"/>
  <c r="B149" i="39"/>
  <c r="B149" i="40"/>
  <c r="C172" i="28"/>
  <c r="C167" i="28"/>
  <c r="B82" i="44"/>
  <c r="F82" i="44" s="1"/>
  <c r="J86" i="42"/>
  <c r="B145" i="39"/>
  <c r="B145" i="40"/>
  <c r="F157" i="47"/>
  <c r="B153" i="38"/>
  <c r="B156" i="36"/>
  <c r="B153" i="41" s="1"/>
  <c r="B156" i="51"/>
  <c r="F157" i="35"/>
  <c r="B170" i="51"/>
  <c r="B170" i="36"/>
  <c r="B167" i="41" s="1"/>
  <c r="B167" i="38"/>
  <c r="F171" i="35"/>
  <c r="F171" i="47"/>
  <c r="B167" i="51"/>
  <c r="B164" i="38"/>
  <c r="B167" i="36"/>
  <c r="B164" i="41" s="1"/>
  <c r="F168" i="35"/>
  <c r="F168" i="47"/>
  <c r="I118" i="43"/>
  <c r="N118" i="43" s="1"/>
  <c r="B122" i="42"/>
  <c r="C122" i="39"/>
  <c r="B118" i="43"/>
  <c r="E118" i="43" s="1"/>
  <c r="B139" i="39"/>
  <c r="B139" i="40"/>
  <c r="B179" i="51"/>
  <c r="B176" i="38"/>
  <c r="F180" i="47"/>
  <c r="B179" i="36"/>
  <c r="B176" i="41" s="1"/>
  <c r="F180" i="35"/>
  <c r="I110" i="43"/>
  <c r="N110" i="43" s="1"/>
  <c r="B114" i="42"/>
  <c r="B110" i="43"/>
  <c r="E110" i="43" s="1"/>
  <c r="C114" i="39"/>
  <c r="I100" i="43"/>
  <c r="N100" i="43" s="1"/>
  <c r="C104" i="39"/>
  <c r="B100" i="43"/>
  <c r="E100" i="43" s="1"/>
  <c r="B104" i="42"/>
  <c r="B80" i="44"/>
  <c r="F80" i="44" s="1"/>
  <c r="J84" i="42"/>
  <c r="C178" i="27"/>
  <c r="C190" i="32"/>
  <c r="B201" i="28"/>
  <c r="D190" i="37"/>
  <c r="B201" i="30"/>
  <c r="B201" i="27"/>
  <c r="C201" i="27" s="1"/>
  <c r="C201" i="17"/>
  <c r="E201" i="17" s="1"/>
  <c r="B201" i="32"/>
  <c r="C201" i="32" s="1"/>
  <c r="E201" i="32" s="1"/>
  <c r="B198" i="27"/>
  <c r="C198" i="17"/>
  <c r="B198" i="30"/>
  <c r="C198" i="30" s="1"/>
  <c r="B198" i="32"/>
  <c r="D187" i="37"/>
  <c r="B198" i="28"/>
  <c r="B196" i="30"/>
  <c r="D185" i="37"/>
  <c r="B196" i="32"/>
  <c r="B196" i="28"/>
  <c r="C196" i="28" s="1"/>
  <c r="B196" i="27"/>
  <c r="C196" i="27" s="1"/>
  <c r="C196" i="17"/>
  <c r="B172" i="51"/>
  <c r="F173" i="35"/>
  <c r="B172" i="36"/>
  <c r="B169" i="41" s="1"/>
  <c r="B169" i="38"/>
  <c r="F173" i="47"/>
  <c r="B130" i="39"/>
  <c r="B130" i="40"/>
  <c r="B160" i="51"/>
  <c r="B157" i="38"/>
  <c r="B160" i="36"/>
  <c r="B157" i="41" s="1"/>
  <c r="F161" i="47"/>
  <c r="F161" i="35"/>
  <c r="C184" i="30"/>
  <c r="B175" i="51"/>
  <c r="B172" i="38"/>
  <c r="B175" i="36"/>
  <c r="B172" i="41" s="1"/>
  <c r="F176" i="47"/>
  <c r="F176" i="35"/>
  <c r="I93" i="43"/>
  <c r="N93" i="43" s="1"/>
  <c r="B93" i="43"/>
  <c r="E93" i="43" s="1"/>
  <c r="C97" i="39"/>
  <c r="B97" i="42"/>
  <c r="C176" i="27"/>
  <c r="C163" i="27"/>
  <c r="C167" i="32"/>
  <c r="E167" i="32" s="1"/>
  <c r="I105" i="43"/>
  <c r="N105" i="43" s="1"/>
  <c r="B105" i="43"/>
  <c r="E105" i="43" s="1"/>
  <c r="B109" i="42"/>
  <c r="C109" i="39"/>
  <c r="J88" i="42"/>
  <c r="B84" i="44"/>
  <c r="F84" i="44" s="1"/>
  <c r="B143" i="40"/>
  <c r="B143" i="39"/>
  <c r="C178" i="28"/>
  <c r="C206" i="17"/>
  <c r="E206" i="17" s="1"/>
  <c r="D195" i="37"/>
  <c r="B206" i="30"/>
  <c r="B206" i="28"/>
  <c r="C206" i="28" s="1"/>
  <c r="B206" i="32"/>
  <c r="B206" i="27"/>
  <c r="B207" i="30"/>
  <c r="B207" i="32"/>
  <c r="B207" i="28"/>
  <c r="B207" i="27"/>
  <c r="C207" i="17"/>
  <c r="E207" i="17" s="1"/>
  <c r="D196" i="37"/>
  <c r="C218" i="17"/>
  <c r="E218" i="17" s="1"/>
  <c r="B218" i="30"/>
  <c r="C218" i="30" s="1"/>
  <c r="D207" i="37"/>
  <c r="B218" i="32"/>
  <c r="B218" i="28"/>
  <c r="C218" i="28" s="1"/>
  <c r="B218" i="27"/>
  <c r="B202" i="27"/>
  <c r="C202" i="27" s="1"/>
  <c r="C202" i="17"/>
  <c r="E202" i="17" s="1"/>
  <c r="D191" i="37"/>
  <c r="B202" i="30"/>
  <c r="B202" i="32"/>
  <c r="C202" i="32" s="1"/>
  <c r="E202" i="32" s="1"/>
  <c r="B202" i="28"/>
  <c r="C169" i="28"/>
  <c r="B124" i="39"/>
  <c r="B124" i="40"/>
  <c r="B127" i="40"/>
  <c r="B127" i="39"/>
  <c r="B147" i="39"/>
  <c r="B147" i="40"/>
  <c r="C183" i="27"/>
  <c r="B171" i="51"/>
  <c r="F172" i="35"/>
  <c r="B168" i="38"/>
  <c r="F172" i="47"/>
  <c r="B171" i="36"/>
  <c r="B168" i="41" s="1"/>
  <c r="C175" i="27"/>
  <c r="B174" i="51"/>
  <c r="B174" i="36"/>
  <c r="B171" i="41" s="1"/>
  <c r="F175" i="47"/>
  <c r="B171" i="38"/>
  <c r="F175" i="35"/>
  <c r="C172" i="32"/>
  <c r="E172" i="32" s="1"/>
  <c r="C163" i="32"/>
  <c r="E163" i="32" s="1"/>
  <c r="C187" i="30"/>
  <c r="B83" i="44"/>
  <c r="F83" i="44" s="1"/>
  <c r="J87" i="42"/>
  <c r="I91" i="43"/>
  <c r="N91" i="43" s="1"/>
  <c r="C95" i="39"/>
  <c r="B91" i="43"/>
  <c r="E91" i="43" s="1"/>
  <c r="B95" i="42"/>
  <c r="I108" i="43"/>
  <c r="N108" i="43" s="1"/>
  <c r="C112" i="39"/>
  <c r="B108" i="43"/>
  <c r="E108" i="43" s="1"/>
  <c r="B112" i="42"/>
  <c r="D52" i="27"/>
  <c r="E23" i="27"/>
  <c r="D24" i="27"/>
  <c r="E107" i="27"/>
  <c r="D136" i="27"/>
  <c r="E51" i="27"/>
  <c r="D80" i="27"/>
  <c r="L18" i="27"/>
  <c r="F19" i="27" s="1"/>
  <c r="M18" i="27"/>
  <c r="D220" i="27"/>
  <c r="D164" i="27"/>
  <c r="E135" i="27"/>
  <c r="D108" i="27"/>
  <c r="E79" i="27"/>
  <c r="D192" i="27"/>
  <c r="E163" i="27"/>
  <c r="L14" i="42"/>
  <c r="N13" i="42"/>
  <c r="O13" i="42" s="1"/>
  <c r="G9" i="44" s="1"/>
  <c r="D4" i="38"/>
  <c r="F7" i="36"/>
  <c r="N8" i="35"/>
  <c r="N262" i="39"/>
  <c r="C261" i="42"/>
  <c r="K261" i="42" s="1"/>
  <c r="D158" i="42"/>
  <c r="D243" i="42"/>
  <c r="F214" i="42"/>
  <c r="D15" i="42"/>
  <c r="F15" i="42" s="1"/>
  <c r="D43" i="42"/>
  <c r="D72" i="42" s="1"/>
  <c r="D101" i="42" s="1"/>
  <c r="D130" i="42" s="1"/>
  <c r="D306" i="42"/>
  <c r="D186" i="42"/>
  <c r="D414" i="42"/>
  <c r="D357" i="42"/>
  <c r="D300" i="42"/>
  <c r="H25" i="17"/>
  <c r="H26" i="17" s="1"/>
  <c r="H27" i="17" s="1"/>
  <c r="H28" i="17" s="1"/>
  <c r="H29" i="17" s="1"/>
  <c r="H30" i="17" s="1"/>
  <c r="H31" i="17" s="1"/>
  <c r="H32" i="17" s="1"/>
  <c r="H33" i="17" s="1"/>
  <c r="H34" i="17" s="1"/>
  <c r="H35" i="17" s="1"/>
  <c r="H36" i="17" s="1"/>
  <c r="H37" i="17" s="1"/>
  <c r="H38" i="17" s="1"/>
  <c r="H39" i="17" s="1"/>
  <c r="H40" i="17" s="1"/>
  <c r="H41" i="17" s="1"/>
  <c r="H42" i="17" s="1"/>
  <c r="H43" i="17" s="1"/>
  <c r="H44" i="17" s="1"/>
  <c r="H45" i="17" s="1"/>
  <c r="H46" i="17" s="1"/>
  <c r="H47" i="17" s="1"/>
  <c r="H48" i="17" s="1"/>
  <c r="H49" i="17" s="1"/>
  <c r="H50" i="17" s="1"/>
  <c r="H51" i="17" s="1"/>
  <c r="H52" i="17" s="1"/>
  <c r="L18" i="30"/>
  <c r="L18" i="28"/>
  <c r="F19" i="28" s="1"/>
  <c r="G19" i="28" s="1"/>
  <c r="M18" i="28"/>
  <c r="R9" i="35" s="1"/>
  <c r="D257" i="30"/>
  <c r="D53" i="17"/>
  <c r="E24" i="17"/>
  <c r="D249" i="17"/>
  <c r="D81" i="17"/>
  <c r="E52" i="17"/>
  <c r="E108" i="17"/>
  <c r="D137" i="17"/>
  <c r="D165" i="17"/>
  <c r="E136" i="17"/>
  <c r="D109" i="17"/>
  <c r="E80" i="17"/>
  <c r="E164" i="17"/>
  <c r="D193" i="17"/>
  <c r="D221" i="17"/>
  <c r="E192" i="17"/>
  <c r="E108" i="28"/>
  <c r="D137" i="28"/>
  <c r="D193" i="28"/>
  <c r="E164" i="28"/>
  <c r="E52" i="28"/>
  <c r="D81" i="28"/>
  <c r="D221" i="28"/>
  <c r="E80" i="28"/>
  <c r="D109" i="28"/>
  <c r="D220" i="28"/>
  <c r="E191" i="28"/>
  <c r="D165" i="28"/>
  <c r="E136" i="28"/>
  <c r="E55" i="27"/>
  <c r="D84" i="27"/>
  <c r="D192" i="30"/>
  <c r="E107" i="30"/>
  <c r="H107" i="30" s="1"/>
  <c r="D136" i="30"/>
  <c r="D164" i="30"/>
  <c r="E135" i="30"/>
  <c r="H135" i="30" s="1"/>
  <c r="E51" i="30"/>
  <c r="H51" i="30" s="1"/>
  <c r="D80" i="30"/>
  <c r="D191" i="30"/>
  <c r="E162" i="30"/>
  <c r="H162" i="30" s="1"/>
  <c r="A6" i="37"/>
  <c r="E79" i="30"/>
  <c r="H79" i="30" s="1"/>
  <c r="D108" i="30"/>
  <c r="M6" i="37"/>
  <c r="N6" i="37" s="1"/>
  <c r="I7" i="51" s="1"/>
  <c r="D27" i="27"/>
  <c r="D56" i="27" s="1"/>
  <c r="E26" i="27"/>
  <c r="E23" i="28"/>
  <c r="D24" i="28"/>
  <c r="D53" i="28" s="1"/>
  <c r="G6" i="37"/>
  <c r="H6" i="37" s="1"/>
  <c r="C7" i="51" s="1"/>
  <c r="D23" i="30"/>
  <c r="D52" i="30" s="1"/>
  <c r="E22" i="30"/>
  <c r="H22" i="30" s="1"/>
  <c r="C192" i="30" l="1"/>
  <c r="C206" i="30"/>
  <c r="C196" i="30"/>
  <c r="C202" i="28"/>
  <c r="C207" i="32"/>
  <c r="E207" i="32" s="1"/>
  <c r="C214" i="28"/>
  <c r="C209" i="32"/>
  <c r="C192" i="32"/>
  <c r="E192" i="32" s="1"/>
  <c r="C212" i="32"/>
  <c r="C206" i="32"/>
  <c r="E206" i="32" s="1"/>
  <c r="C201" i="28"/>
  <c r="C216" i="27"/>
  <c r="C214" i="27"/>
  <c r="C218" i="27"/>
  <c r="C202" i="30"/>
  <c r="C206" i="27"/>
  <c r="C194" i="32"/>
  <c r="E194" i="32" s="1"/>
  <c r="C198" i="27"/>
  <c r="C216" i="28"/>
  <c r="L19" i="17"/>
  <c r="F20" i="17" s="1"/>
  <c r="G20" i="17" s="1"/>
  <c r="M19" i="17"/>
  <c r="C192" i="27"/>
  <c r="E192" i="27" s="1"/>
  <c r="C207" i="28"/>
  <c r="C212" i="27"/>
  <c r="C215" i="27"/>
  <c r="C209" i="27"/>
  <c r="C218" i="32"/>
  <c r="C198" i="28"/>
  <c r="C194" i="27"/>
  <c r="C215" i="32"/>
  <c r="C207" i="30"/>
  <c r="C201" i="30"/>
  <c r="C205" i="27"/>
  <c r="C216" i="30"/>
  <c r="C214" i="30"/>
  <c r="C198" i="32"/>
  <c r="E198" i="32" s="1"/>
  <c r="J112" i="42"/>
  <c r="B108" i="44"/>
  <c r="F108" i="44" s="1"/>
  <c r="B95" i="44"/>
  <c r="F95" i="44" s="1"/>
  <c r="J99" i="42"/>
  <c r="C203" i="30"/>
  <c r="B189" i="51"/>
  <c r="F190" i="35"/>
  <c r="B189" i="36"/>
  <c r="B186" i="41" s="1"/>
  <c r="F190" i="47"/>
  <c r="B186" i="38"/>
  <c r="I131" i="43"/>
  <c r="N131" i="43" s="1"/>
  <c r="C135" i="39"/>
  <c r="B131" i="43"/>
  <c r="E131" i="43" s="1"/>
  <c r="B135" i="42"/>
  <c r="D95" i="32"/>
  <c r="E66" i="32"/>
  <c r="C193" i="28"/>
  <c r="B207" i="51"/>
  <c r="B204" i="38"/>
  <c r="B207" i="36"/>
  <c r="B204" i="41" s="1"/>
  <c r="F208" i="47"/>
  <c r="F208" i="35"/>
  <c r="B185" i="51"/>
  <c r="F186" i="35"/>
  <c r="B182" i="38"/>
  <c r="B185" i="36"/>
  <c r="B182" i="41" s="1"/>
  <c r="F186" i="47"/>
  <c r="B231" i="27"/>
  <c r="D220" i="37"/>
  <c r="B231" i="30"/>
  <c r="B231" i="32"/>
  <c r="C231" i="17"/>
  <c r="E231" i="17" s="1"/>
  <c r="B231" i="28"/>
  <c r="B220" i="30"/>
  <c r="C220" i="30" s="1"/>
  <c r="B220" i="32"/>
  <c r="C220" i="32" s="1"/>
  <c r="E220" i="32" s="1"/>
  <c r="B220" i="28"/>
  <c r="C220" i="28" s="1"/>
  <c r="B220" i="27"/>
  <c r="C220" i="27" s="1"/>
  <c r="C220" i="17"/>
  <c r="E220" i="17" s="1"/>
  <c r="D209" i="37"/>
  <c r="B243" i="30"/>
  <c r="B243" i="32"/>
  <c r="B243" i="28"/>
  <c r="B243" i="27"/>
  <c r="C243" i="17"/>
  <c r="E243" i="17" s="1"/>
  <c r="D232" i="37"/>
  <c r="B229" i="28"/>
  <c r="B229" i="27"/>
  <c r="C229" i="17"/>
  <c r="E229" i="17" s="1"/>
  <c r="D218" i="37"/>
  <c r="B229" i="30"/>
  <c r="B229" i="32"/>
  <c r="C219" i="32"/>
  <c r="C197" i="27"/>
  <c r="B94" i="44"/>
  <c r="F94" i="44" s="1"/>
  <c r="J98" i="42"/>
  <c r="B159" i="39"/>
  <c r="B159" i="40"/>
  <c r="B198" i="51"/>
  <c r="B198" i="36"/>
  <c r="B195" i="41" s="1"/>
  <c r="F199" i="47"/>
  <c r="B195" i="38"/>
  <c r="F199" i="35"/>
  <c r="C211" i="30"/>
  <c r="C208" i="27"/>
  <c r="C207" i="27"/>
  <c r="B93" i="44"/>
  <c r="F93" i="44" s="1"/>
  <c r="J97" i="42"/>
  <c r="I126" i="43"/>
  <c r="N126" i="43" s="1"/>
  <c r="C130" i="39"/>
  <c r="B130" i="42"/>
  <c r="B126" i="43"/>
  <c r="E126" i="43" s="1"/>
  <c r="B100" i="44"/>
  <c r="F100" i="44" s="1"/>
  <c r="J104" i="42"/>
  <c r="B180" i="40"/>
  <c r="B180" i="39"/>
  <c r="B174" i="39"/>
  <c r="B174" i="40"/>
  <c r="B181" i="39"/>
  <c r="B181" i="40"/>
  <c r="B193" i="51"/>
  <c r="F194" i="35"/>
  <c r="B190" i="38"/>
  <c r="F194" i="47"/>
  <c r="B193" i="36"/>
  <c r="B190" i="41" s="1"/>
  <c r="I127" i="43"/>
  <c r="N127" i="43" s="1"/>
  <c r="B131" i="42"/>
  <c r="B127" i="43"/>
  <c r="E127" i="43" s="1"/>
  <c r="C131" i="39"/>
  <c r="B160" i="39"/>
  <c r="B160" i="40"/>
  <c r="C199" i="30"/>
  <c r="E199" i="30" s="1"/>
  <c r="H199" i="30" s="1"/>
  <c r="I122" i="43"/>
  <c r="N122" i="43" s="1"/>
  <c r="B126" i="42"/>
  <c r="C126" i="39"/>
  <c r="B122" i="43"/>
  <c r="E122" i="43" s="1"/>
  <c r="I140" i="43"/>
  <c r="N140" i="43" s="1"/>
  <c r="C144" i="39"/>
  <c r="B140" i="43"/>
  <c r="E140" i="43" s="1"/>
  <c r="B144" i="42"/>
  <c r="B183" i="51"/>
  <c r="B183" i="36"/>
  <c r="B180" i="41" s="1"/>
  <c r="F184" i="47"/>
  <c r="F184" i="35"/>
  <c r="B180" i="38"/>
  <c r="C196" i="32"/>
  <c r="E196" i="32" s="1"/>
  <c r="C195" i="32"/>
  <c r="E195" i="32" s="1"/>
  <c r="C219" i="30"/>
  <c r="B233" i="30"/>
  <c r="B233" i="27"/>
  <c r="B233" i="32"/>
  <c r="B233" i="28"/>
  <c r="C233" i="17"/>
  <c r="E233" i="17" s="1"/>
  <c r="D222" i="37"/>
  <c r="B227" i="28"/>
  <c r="B227" i="32"/>
  <c r="B227" i="27"/>
  <c r="C227" i="17"/>
  <c r="D216" i="37"/>
  <c r="B227" i="30"/>
  <c r="B132" i="42"/>
  <c r="B128" i="43"/>
  <c r="E128" i="43" s="1"/>
  <c r="C132" i="39"/>
  <c r="I128" i="43"/>
  <c r="N128" i="43" s="1"/>
  <c r="B109" i="44"/>
  <c r="F109" i="44" s="1"/>
  <c r="J113" i="42"/>
  <c r="C213" i="32"/>
  <c r="C204" i="28"/>
  <c r="B156" i="39"/>
  <c r="B156" i="40"/>
  <c r="I124" i="43"/>
  <c r="N124" i="43" s="1"/>
  <c r="C128" i="39"/>
  <c r="B124" i="43"/>
  <c r="E124" i="43" s="1"/>
  <c r="B128" i="42"/>
  <c r="B201" i="51"/>
  <c r="B201" i="36"/>
  <c r="B198" i="41" s="1"/>
  <c r="F202" i="47"/>
  <c r="F202" i="35"/>
  <c r="B198" i="38"/>
  <c r="D151" i="32"/>
  <c r="E122" i="32"/>
  <c r="B111" i="44"/>
  <c r="F111" i="44" s="1"/>
  <c r="J115" i="42"/>
  <c r="B147" i="42"/>
  <c r="B143" i="43"/>
  <c r="E143" i="43" s="1"/>
  <c r="C147" i="39"/>
  <c r="I143" i="43"/>
  <c r="N143" i="43" s="1"/>
  <c r="B196" i="51"/>
  <c r="F197" i="35"/>
  <c r="F197" i="47"/>
  <c r="B193" i="38"/>
  <c r="B196" i="36"/>
  <c r="B193" i="41" s="1"/>
  <c r="B191" i="51"/>
  <c r="B191" i="36"/>
  <c r="B188" i="41" s="1"/>
  <c r="F192" i="47"/>
  <c r="F192" i="35"/>
  <c r="B188" i="38"/>
  <c r="B118" i="44"/>
  <c r="F118" i="44" s="1"/>
  <c r="J122" i="42"/>
  <c r="B171" i="40"/>
  <c r="B171" i="39"/>
  <c r="I145" i="43"/>
  <c r="N145" i="43" s="1"/>
  <c r="B149" i="42"/>
  <c r="B145" i="43"/>
  <c r="E145" i="43" s="1"/>
  <c r="C149" i="39"/>
  <c r="C193" i="27"/>
  <c r="C217" i="32"/>
  <c r="J106" i="42"/>
  <c r="B102" i="44"/>
  <c r="F102" i="44" s="1"/>
  <c r="I147" i="43"/>
  <c r="N147" i="43" s="1"/>
  <c r="C151" i="39"/>
  <c r="B147" i="43"/>
  <c r="E147" i="43" s="1"/>
  <c r="B151" i="42"/>
  <c r="B204" i="51"/>
  <c r="B204" i="36"/>
  <c r="B201" i="41" s="1"/>
  <c r="B201" i="38"/>
  <c r="F205" i="47"/>
  <c r="F205" i="35"/>
  <c r="B222" i="30"/>
  <c r="C222" i="17"/>
  <c r="B222" i="28"/>
  <c r="D211" i="37"/>
  <c r="B222" i="32"/>
  <c r="B222" i="27"/>
  <c r="B209" i="51"/>
  <c r="F210" i="47"/>
  <c r="B206" i="38"/>
  <c r="F210" i="35"/>
  <c r="B209" i="36"/>
  <c r="B206" i="41" s="1"/>
  <c r="B232" i="32"/>
  <c r="B232" i="28"/>
  <c r="C232" i="28" s="1"/>
  <c r="B232" i="27"/>
  <c r="C232" i="17"/>
  <c r="E232" i="17" s="1"/>
  <c r="D221" i="37"/>
  <c r="B232" i="30"/>
  <c r="B247" i="30"/>
  <c r="B247" i="28"/>
  <c r="B247" i="32"/>
  <c r="B247" i="27"/>
  <c r="C247" i="17"/>
  <c r="E247" i="17" s="1"/>
  <c r="D236" i="37"/>
  <c r="B104" i="44"/>
  <c r="F104" i="44" s="1"/>
  <c r="J108" i="42"/>
  <c r="B163" i="40"/>
  <c r="B163" i="39"/>
  <c r="C197" i="28"/>
  <c r="C213" i="28"/>
  <c r="B199" i="51"/>
  <c r="B199" i="36"/>
  <c r="B196" i="41" s="1"/>
  <c r="F200" i="47"/>
  <c r="F200" i="35"/>
  <c r="B196" i="38"/>
  <c r="B116" i="44"/>
  <c r="F116" i="44" s="1"/>
  <c r="J120" i="42"/>
  <c r="I146" i="43"/>
  <c r="N146" i="43" s="1"/>
  <c r="B146" i="43"/>
  <c r="E146" i="43" s="1"/>
  <c r="C150" i="39"/>
  <c r="B150" i="42"/>
  <c r="C211" i="27"/>
  <c r="B155" i="40"/>
  <c r="B155" i="39"/>
  <c r="I123" i="43"/>
  <c r="N123" i="43" s="1"/>
  <c r="B123" i="43"/>
  <c r="E123" i="43" s="1"/>
  <c r="C127" i="39"/>
  <c r="B127" i="42"/>
  <c r="B192" i="51"/>
  <c r="F193" i="35"/>
  <c r="B192" i="36"/>
  <c r="B189" i="41" s="1"/>
  <c r="F193" i="47"/>
  <c r="B189" i="38"/>
  <c r="B208" i="51"/>
  <c r="B208" i="36"/>
  <c r="B205" i="41" s="1"/>
  <c r="F209" i="47"/>
  <c r="B205" i="38"/>
  <c r="F209" i="35"/>
  <c r="B105" i="44"/>
  <c r="F105" i="44" s="1"/>
  <c r="J109" i="42"/>
  <c r="B161" i="39"/>
  <c r="B161" i="40"/>
  <c r="B186" i="51"/>
  <c r="F187" i="47"/>
  <c r="B186" i="36"/>
  <c r="B183" i="41" s="1"/>
  <c r="F187" i="35"/>
  <c r="B183" i="38"/>
  <c r="B148" i="42"/>
  <c r="C148" i="39"/>
  <c r="B144" i="43"/>
  <c r="E144" i="43" s="1"/>
  <c r="I144" i="43"/>
  <c r="N144" i="43" s="1"/>
  <c r="B167" i="39"/>
  <c r="B167" i="40"/>
  <c r="B103" i="44"/>
  <c r="F103" i="44" s="1"/>
  <c r="J107" i="42"/>
  <c r="B184" i="51"/>
  <c r="F185" i="47"/>
  <c r="F185" i="35"/>
  <c r="B181" i="38"/>
  <c r="B184" i="36"/>
  <c r="B181" i="41" s="1"/>
  <c r="I133" i="43"/>
  <c r="N133" i="43" s="1"/>
  <c r="B137" i="42"/>
  <c r="B133" i="43"/>
  <c r="E133" i="43" s="1"/>
  <c r="C137" i="39"/>
  <c r="B158" i="40"/>
  <c r="B158" i="39"/>
  <c r="D123" i="32"/>
  <c r="E94" i="32"/>
  <c r="C195" i="28"/>
  <c r="C244" i="17"/>
  <c r="E244" i="17" s="1"/>
  <c r="B244" i="32"/>
  <c r="C244" i="32" s="1"/>
  <c r="D233" i="37"/>
  <c r="B244" i="30"/>
  <c r="C244" i="30" s="1"/>
  <c r="B244" i="28"/>
  <c r="B244" i="27"/>
  <c r="C244" i="27" s="1"/>
  <c r="B246" i="30"/>
  <c r="B246" i="28"/>
  <c r="B246" i="32"/>
  <c r="B246" i="27"/>
  <c r="C246" i="17"/>
  <c r="E246" i="17" s="1"/>
  <c r="D235" i="37"/>
  <c r="B237" i="30"/>
  <c r="B237" i="28"/>
  <c r="B237" i="27"/>
  <c r="B237" i="32"/>
  <c r="C237" i="17"/>
  <c r="E237" i="17" s="1"/>
  <c r="D226" i="37"/>
  <c r="C219" i="28"/>
  <c r="B92" i="44"/>
  <c r="F92" i="44" s="1"/>
  <c r="J96" i="42"/>
  <c r="C197" i="32"/>
  <c r="E197" i="32" s="1"/>
  <c r="C213" i="30"/>
  <c r="C204" i="32"/>
  <c r="E204" i="32" s="1"/>
  <c r="B178" i="39"/>
  <c r="B178" i="40"/>
  <c r="B179" i="39"/>
  <c r="B179" i="40"/>
  <c r="B91" i="44"/>
  <c r="F91" i="44" s="1"/>
  <c r="J95" i="42"/>
  <c r="I141" i="43"/>
  <c r="N141" i="43" s="1"/>
  <c r="B145" i="42"/>
  <c r="C145" i="39"/>
  <c r="B141" i="43"/>
  <c r="E141" i="43" s="1"/>
  <c r="J110" i="42"/>
  <c r="B106" i="44"/>
  <c r="F106" i="44" s="1"/>
  <c r="B202" i="51"/>
  <c r="B199" i="38"/>
  <c r="F203" i="47"/>
  <c r="F203" i="35"/>
  <c r="B202" i="36"/>
  <c r="B199" i="41" s="1"/>
  <c r="B115" i="44"/>
  <c r="F115" i="44" s="1"/>
  <c r="J119" i="42"/>
  <c r="I129" i="43"/>
  <c r="N129" i="43" s="1"/>
  <c r="B133" i="42"/>
  <c r="B129" i="43"/>
  <c r="E129" i="43" s="1"/>
  <c r="C133" i="39"/>
  <c r="I125" i="43"/>
  <c r="N125" i="43" s="1"/>
  <c r="B129" i="42"/>
  <c r="B125" i="43"/>
  <c r="E125" i="43" s="1"/>
  <c r="C129" i="39"/>
  <c r="B182" i="51"/>
  <c r="B182" i="36"/>
  <c r="B179" i="41" s="1"/>
  <c r="F183" i="47"/>
  <c r="B179" i="38"/>
  <c r="F183" i="35"/>
  <c r="B165" i="39"/>
  <c r="B165" i="40"/>
  <c r="C193" i="30"/>
  <c r="C217" i="28"/>
  <c r="B181" i="51"/>
  <c r="B181" i="36"/>
  <c r="B178" i="41" s="1"/>
  <c r="F182" i="47"/>
  <c r="F182" i="35"/>
  <c r="B178" i="38"/>
  <c r="C215" i="28"/>
  <c r="B226" i="30"/>
  <c r="B226" i="28"/>
  <c r="B226" i="32"/>
  <c r="B226" i="27"/>
  <c r="C226" i="17"/>
  <c r="D215" i="37"/>
  <c r="B228" i="28"/>
  <c r="C228" i="28" s="1"/>
  <c r="E228" i="28" s="1"/>
  <c r="B228" i="27"/>
  <c r="B228" i="30"/>
  <c r="D217" i="37"/>
  <c r="C228" i="17"/>
  <c r="E228" i="17" s="1"/>
  <c r="B228" i="32"/>
  <c r="C228" i="32" s="1"/>
  <c r="E228" i="32" s="1"/>
  <c r="B235" i="30"/>
  <c r="B235" i="32"/>
  <c r="B235" i="28"/>
  <c r="B235" i="27"/>
  <c r="C235" i="17"/>
  <c r="E235" i="17" s="1"/>
  <c r="D224" i="37"/>
  <c r="B240" i="30"/>
  <c r="B240" i="32"/>
  <c r="B240" i="28"/>
  <c r="B240" i="27"/>
  <c r="C240" i="17"/>
  <c r="E240" i="17" s="1"/>
  <c r="D229" i="37"/>
  <c r="J123" i="42"/>
  <c r="B119" i="44"/>
  <c r="F119" i="44" s="1"/>
  <c r="C197" i="30"/>
  <c r="B203" i="51"/>
  <c r="B200" i="38"/>
  <c r="F204" i="47"/>
  <c r="B203" i="36"/>
  <c r="B200" i="41" s="1"/>
  <c r="F204" i="35"/>
  <c r="C204" i="30"/>
  <c r="B113" i="44"/>
  <c r="F113" i="44" s="1"/>
  <c r="J117" i="42"/>
  <c r="C208" i="28"/>
  <c r="C211" i="28"/>
  <c r="B175" i="39"/>
  <c r="B175" i="40"/>
  <c r="B176" i="39"/>
  <c r="B176" i="40"/>
  <c r="B173" i="39"/>
  <c r="B173" i="40"/>
  <c r="B168" i="39"/>
  <c r="B168" i="40"/>
  <c r="C203" i="27"/>
  <c r="C199" i="27"/>
  <c r="E199" i="27" s="1"/>
  <c r="C136" i="39"/>
  <c r="I132" i="43"/>
  <c r="N132" i="43" s="1"/>
  <c r="B132" i="43"/>
  <c r="E132" i="43" s="1"/>
  <c r="B136" i="42"/>
  <c r="C217" i="27"/>
  <c r="C195" i="30"/>
  <c r="B224" i="27"/>
  <c r="C224" i="17"/>
  <c r="D213" i="37"/>
  <c r="B224" i="30"/>
  <c r="B224" i="32"/>
  <c r="B224" i="28"/>
  <c r="C223" i="17"/>
  <c r="D212" i="37"/>
  <c r="B223" i="30"/>
  <c r="B223" i="28"/>
  <c r="B223" i="32"/>
  <c r="B223" i="27"/>
  <c r="B241" i="30"/>
  <c r="B241" i="32"/>
  <c r="B241" i="27"/>
  <c r="C241" i="27" s="1"/>
  <c r="B241" i="28"/>
  <c r="C241" i="28" s="1"/>
  <c r="C241" i="17"/>
  <c r="E241" i="17" s="1"/>
  <c r="D230" i="37"/>
  <c r="B225" i="30"/>
  <c r="B225" i="27"/>
  <c r="C225" i="27" s="1"/>
  <c r="B225" i="28"/>
  <c r="C225" i="17"/>
  <c r="D214" i="37"/>
  <c r="B225" i="32"/>
  <c r="B221" i="28"/>
  <c r="C221" i="28" s="1"/>
  <c r="B221" i="32"/>
  <c r="C221" i="32" s="1"/>
  <c r="E221" i="32" s="1"/>
  <c r="C221" i="17"/>
  <c r="B221" i="27"/>
  <c r="C221" i="27" s="1"/>
  <c r="D210" i="37"/>
  <c r="B221" i="30"/>
  <c r="B101" i="44"/>
  <c r="F101" i="44" s="1"/>
  <c r="J105" i="42"/>
  <c r="B117" i="44"/>
  <c r="F117" i="44" s="1"/>
  <c r="J121" i="42"/>
  <c r="B187" i="51"/>
  <c r="B184" i="38"/>
  <c r="F188" i="47"/>
  <c r="F188" i="35"/>
  <c r="B187" i="36"/>
  <c r="B184" i="41" s="1"/>
  <c r="B194" i="51"/>
  <c r="B191" i="38"/>
  <c r="F195" i="47"/>
  <c r="B194" i="36"/>
  <c r="B191" i="41" s="1"/>
  <c r="F195" i="35"/>
  <c r="C208" i="32"/>
  <c r="E208" i="32" s="1"/>
  <c r="B172" i="39"/>
  <c r="B172" i="40"/>
  <c r="I120" i="43"/>
  <c r="N120" i="43" s="1"/>
  <c r="B124" i="42"/>
  <c r="B120" i="43"/>
  <c r="E120" i="43" s="1"/>
  <c r="C124" i="39"/>
  <c r="B197" i="51"/>
  <c r="B197" i="36"/>
  <c r="B194" i="41" s="1"/>
  <c r="F198" i="47"/>
  <c r="B194" i="38"/>
  <c r="F198" i="35"/>
  <c r="B139" i="43"/>
  <c r="E139" i="43" s="1"/>
  <c r="I139" i="43"/>
  <c r="N139" i="43" s="1"/>
  <c r="C143" i="39"/>
  <c r="B143" i="42"/>
  <c r="B157" i="39"/>
  <c r="B157" i="40"/>
  <c r="B166" i="39"/>
  <c r="B166" i="40"/>
  <c r="C203" i="28"/>
  <c r="C199" i="28"/>
  <c r="E199" i="28" s="1"/>
  <c r="I134" i="43"/>
  <c r="N134" i="43" s="1"/>
  <c r="B138" i="42"/>
  <c r="B134" i="43"/>
  <c r="E134" i="43" s="1"/>
  <c r="C138" i="39"/>
  <c r="C193" i="32"/>
  <c r="E193" i="32" s="1"/>
  <c r="C217" i="30"/>
  <c r="B107" i="44"/>
  <c r="F107" i="44" s="1"/>
  <c r="J111" i="42"/>
  <c r="B177" i="39"/>
  <c r="B177" i="40"/>
  <c r="B112" i="44"/>
  <c r="F112" i="44" s="1"/>
  <c r="J116" i="42"/>
  <c r="B154" i="39"/>
  <c r="B154" i="40"/>
  <c r="B146" i="42"/>
  <c r="B142" i="43"/>
  <c r="E142" i="43" s="1"/>
  <c r="C146" i="39"/>
  <c r="I142" i="43"/>
  <c r="N142" i="43" s="1"/>
  <c r="B96" i="44"/>
  <c r="F96" i="44" s="1"/>
  <c r="J100" i="42"/>
  <c r="C215" i="30"/>
  <c r="B265" i="17"/>
  <c r="B252" i="21" s="1"/>
  <c r="B273" i="17"/>
  <c r="B260" i="21" s="1"/>
  <c r="B248" i="30"/>
  <c r="C248" i="30" s="1"/>
  <c r="B250" i="17"/>
  <c r="B237" i="21" s="1"/>
  <c r="B248" i="32"/>
  <c r="C248" i="32" s="1"/>
  <c r="B255" i="17"/>
  <c r="B242" i="21" s="1"/>
  <c r="B258" i="17"/>
  <c r="B245" i="21" s="1"/>
  <c r="B248" i="28"/>
  <c r="C248" i="28" s="1"/>
  <c r="B263" i="17"/>
  <c r="B250" i="21" s="1"/>
  <c r="B266" i="17"/>
  <c r="B253" i="21" s="1"/>
  <c r="B248" i="27"/>
  <c r="C248" i="27" s="1"/>
  <c r="B271" i="17"/>
  <c r="B258" i="21" s="1"/>
  <c r="B251" i="17"/>
  <c r="B238" i="21" s="1"/>
  <c r="B253" i="17"/>
  <c r="B240" i="21" s="1"/>
  <c r="B254" i="17"/>
  <c r="B241" i="21" s="1"/>
  <c r="B264" i="17"/>
  <c r="B251" i="21" s="1"/>
  <c r="B259" i="17"/>
  <c r="B246" i="21" s="1"/>
  <c r="B261" i="17"/>
  <c r="B248" i="21" s="1"/>
  <c r="B256" i="17"/>
  <c r="B243" i="21" s="1"/>
  <c r="B267" i="17"/>
  <c r="B254" i="21" s="1"/>
  <c r="B269" i="17"/>
  <c r="B256" i="21" s="1"/>
  <c r="B262" i="17"/>
  <c r="B249" i="21" s="1"/>
  <c r="C248" i="17"/>
  <c r="E248" i="17" s="1"/>
  <c r="B275" i="17"/>
  <c r="B262" i="21" s="1"/>
  <c r="B277" i="17"/>
  <c r="B264" i="21" s="1"/>
  <c r="D237" i="37"/>
  <c r="B252" i="17"/>
  <c r="B239" i="21" s="1"/>
  <c r="B270" i="17"/>
  <c r="B257" i="21" s="1"/>
  <c r="B257" i="17"/>
  <c r="B244" i="21" s="1"/>
  <c r="B260" i="17"/>
  <c r="B247" i="21" s="1"/>
  <c r="B272" i="17"/>
  <c r="B259" i="21" s="1"/>
  <c r="B276" i="17"/>
  <c r="B263" i="21" s="1"/>
  <c r="B274" i="17"/>
  <c r="B261" i="21" s="1"/>
  <c r="B268" i="17"/>
  <c r="B255" i="21" s="1"/>
  <c r="B249" i="17"/>
  <c r="B236" i="21" s="1"/>
  <c r="B238" i="30"/>
  <c r="B238" i="28"/>
  <c r="B238" i="32"/>
  <c r="C238" i="32" s="1"/>
  <c r="B238" i="27"/>
  <c r="C238" i="27" s="1"/>
  <c r="C238" i="17"/>
  <c r="E238" i="17" s="1"/>
  <c r="D227" i="37"/>
  <c r="C219" i="27"/>
  <c r="B242" i="30"/>
  <c r="C242" i="30" s="1"/>
  <c r="C242" i="17"/>
  <c r="E242" i="17" s="1"/>
  <c r="B242" i="32"/>
  <c r="B242" i="28"/>
  <c r="C242" i="28" s="1"/>
  <c r="D231" i="37"/>
  <c r="B242" i="27"/>
  <c r="C242" i="27" s="1"/>
  <c r="B97" i="44"/>
  <c r="F97" i="44" s="1"/>
  <c r="J101" i="42"/>
  <c r="I136" i="43"/>
  <c r="N136" i="43" s="1"/>
  <c r="B136" i="43"/>
  <c r="E136" i="43" s="1"/>
  <c r="B140" i="42"/>
  <c r="C140" i="39"/>
  <c r="C204" i="27"/>
  <c r="I121" i="43"/>
  <c r="N121" i="43" s="1"/>
  <c r="B125" i="42"/>
  <c r="B121" i="43"/>
  <c r="E121" i="43" s="1"/>
  <c r="C125" i="39"/>
  <c r="C208" i="30"/>
  <c r="C211" i="32"/>
  <c r="B170" i="40"/>
  <c r="B170" i="39"/>
  <c r="B188" i="51"/>
  <c r="F189" i="35"/>
  <c r="F189" i="47"/>
  <c r="B185" i="38"/>
  <c r="B188" i="36"/>
  <c r="B185" i="41" s="1"/>
  <c r="J114" i="42"/>
  <c r="B110" i="44"/>
  <c r="F110" i="44" s="1"/>
  <c r="I135" i="43"/>
  <c r="N135" i="43" s="1"/>
  <c r="B139" i="42"/>
  <c r="B135" i="43"/>
  <c r="E135" i="43" s="1"/>
  <c r="C139" i="39"/>
  <c r="B114" i="44"/>
  <c r="F114" i="44" s="1"/>
  <c r="J118" i="42"/>
  <c r="B195" i="51"/>
  <c r="B192" i="38"/>
  <c r="F196" i="47"/>
  <c r="F196" i="35"/>
  <c r="B195" i="36"/>
  <c r="B192" i="41" s="1"/>
  <c r="C203" i="32"/>
  <c r="E203" i="32" s="1"/>
  <c r="I137" i="43"/>
  <c r="N137" i="43" s="1"/>
  <c r="B141" i="42"/>
  <c r="C141" i="39"/>
  <c r="B137" i="43"/>
  <c r="E137" i="43" s="1"/>
  <c r="J103" i="42"/>
  <c r="B99" i="44"/>
  <c r="F99" i="44" s="1"/>
  <c r="J102" i="42"/>
  <c r="B98" i="44"/>
  <c r="F98" i="44" s="1"/>
  <c r="B190" i="51"/>
  <c r="B190" i="36"/>
  <c r="B187" i="41" s="1"/>
  <c r="F191" i="47"/>
  <c r="B187" i="38"/>
  <c r="F191" i="35"/>
  <c r="B206" i="51"/>
  <c r="F207" i="47"/>
  <c r="F207" i="35"/>
  <c r="B203" i="38"/>
  <c r="B206" i="36"/>
  <c r="B203" i="41" s="1"/>
  <c r="C199" i="32"/>
  <c r="E199" i="32" s="1"/>
  <c r="B153" i="39"/>
  <c r="B153" i="40"/>
  <c r="D39" i="32"/>
  <c r="E38" i="32"/>
  <c r="D67" i="32"/>
  <c r="B200" i="51"/>
  <c r="F201" i="47"/>
  <c r="B197" i="38"/>
  <c r="F201" i="35"/>
  <c r="B200" i="36"/>
  <c r="B197" i="41" s="1"/>
  <c r="B169" i="39"/>
  <c r="B169" i="40"/>
  <c r="B162" i="40"/>
  <c r="B162" i="39"/>
  <c r="C195" i="27"/>
  <c r="B205" i="51"/>
  <c r="B205" i="36"/>
  <c r="B202" i="41" s="1"/>
  <c r="F206" i="47"/>
  <c r="B202" i="38"/>
  <c r="F206" i="35"/>
  <c r="B234" i="30"/>
  <c r="C234" i="30" s="1"/>
  <c r="B234" i="32"/>
  <c r="C234" i="32" s="1"/>
  <c r="E234" i="32" s="1"/>
  <c r="B234" i="28"/>
  <c r="B234" i="27"/>
  <c r="C234" i="27" s="1"/>
  <c r="C234" i="17"/>
  <c r="E234" i="17" s="1"/>
  <c r="D223" i="37"/>
  <c r="B236" i="30"/>
  <c r="C236" i="30" s="1"/>
  <c r="B236" i="28"/>
  <c r="B236" i="27"/>
  <c r="C236" i="27" s="1"/>
  <c r="B236" i="32"/>
  <c r="C236" i="32" s="1"/>
  <c r="E236" i="32" s="1"/>
  <c r="C236" i="17"/>
  <c r="E236" i="17" s="1"/>
  <c r="D225" i="37"/>
  <c r="B245" i="30"/>
  <c r="C245" i="30" s="1"/>
  <c r="B245" i="28"/>
  <c r="C245" i="28" s="1"/>
  <c r="B245" i="32"/>
  <c r="C245" i="32" s="1"/>
  <c r="B245" i="27"/>
  <c r="D234" i="37"/>
  <c r="C245" i="17"/>
  <c r="E245" i="17" s="1"/>
  <c r="B230" i="27"/>
  <c r="B230" i="30"/>
  <c r="B230" i="32"/>
  <c r="C230" i="32" s="1"/>
  <c r="E230" i="32" s="1"/>
  <c r="C230" i="17"/>
  <c r="E230" i="17" s="1"/>
  <c r="B230" i="28"/>
  <c r="C230" i="28" s="1"/>
  <c r="D219" i="37"/>
  <c r="B239" i="32"/>
  <c r="C239" i="32" s="1"/>
  <c r="D228" i="37"/>
  <c r="B239" i="28"/>
  <c r="C239" i="28" s="1"/>
  <c r="B239" i="27"/>
  <c r="C239" i="17"/>
  <c r="E239" i="17" s="1"/>
  <c r="B239" i="30"/>
  <c r="C239" i="30" s="1"/>
  <c r="I138" i="43"/>
  <c r="N138" i="43" s="1"/>
  <c r="B138" i="43"/>
  <c r="E138" i="43" s="1"/>
  <c r="C142" i="39"/>
  <c r="B142" i="42"/>
  <c r="B164" i="40"/>
  <c r="B164" i="39"/>
  <c r="C213" i="27"/>
  <c r="I148" i="43"/>
  <c r="N148" i="43" s="1"/>
  <c r="C152" i="39"/>
  <c r="B148" i="43"/>
  <c r="E148" i="43" s="1"/>
  <c r="B152" i="42"/>
  <c r="I130" i="43"/>
  <c r="N130" i="43" s="1"/>
  <c r="B134" i="42"/>
  <c r="B130" i="43"/>
  <c r="E130" i="43" s="1"/>
  <c r="C134" i="39"/>
  <c r="H19" i="28"/>
  <c r="J19" i="28" s="1"/>
  <c r="D165" i="27"/>
  <c r="E136" i="27"/>
  <c r="D193" i="27"/>
  <c r="E164" i="27"/>
  <c r="D249" i="27"/>
  <c r="E220" i="27"/>
  <c r="D81" i="27"/>
  <c r="E52" i="27"/>
  <c r="M9" i="35"/>
  <c r="I7" i="37"/>
  <c r="E5" i="21"/>
  <c r="G19" i="27"/>
  <c r="H19" i="27"/>
  <c r="J19" i="27" s="1"/>
  <c r="D221" i="27"/>
  <c r="D109" i="27"/>
  <c r="E80" i="27"/>
  <c r="F8" i="37"/>
  <c r="D6" i="21"/>
  <c r="D137" i="27"/>
  <c r="E108" i="27"/>
  <c r="D53" i="27"/>
  <c r="E24" i="27"/>
  <c r="L15" i="42"/>
  <c r="N14" i="42"/>
  <c r="O14" i="42" s="1"/>
  <c r="G10" i="44" s="1"/>
  <c r="L7" i="37"/>
  <c r="I7" i="36"/>
  <c r="E4" i="41" s="1"/>
  <c r="S8" i="35"/>
  <c r="F5" i="21"/>
  <c r="E8" i="40"/>
  <c r="I20" i="17"/>
  <c r="G10" i="35"/>
  <c r="N263" i="39"/>
  <c r="C262" i="42"/>
  <c r="K262" i="42" s="1"/>
  <c r="D159" i="42"/>
  <c r="D335" i="42"/>
  <c r="D386" i="42"/>
  <c r="D17" i="42"/>
  <c r="F17" i="42" s="1"/>
  <c r="D44" i="42"/>
  <c r="D73" i="42" s="1"/>
  <c r="D102" i="42" s="1"/>
  <c r="D131" i="42" s="1"/>
  <c r="D329" i="42"/>
  <c r="D272" i="42"/>
  <c r="F243" i="42"/>
  <c r="D443" i="42"/>
  <c r="D215" i="42"/>
  <c r="F186" i="42"/>
  <c r="D187" i="42"/>
  <c r="H53" i="17"/>
  <c r="H54" i="17" s="1"/>
  <c r="H55" i="17" s="1"/>
  <c r="H56" i="17" s="1"/>
  <c r="H57" i="17" s="1"/>
  <c r="H58" i="17" s="1"/>
  <c r="H59" i="17" s="1"/>
  <c r="H60" i="17" s="1"/>
  <c r="H61" i="17" s="1"/>
  <c r="H62" i="17" s="1"/>
  <c r="H63" i="17" s="1"/>
  <c r="H64" i="17" s="1"/>
  <c r="H65" i="17" s="1"/>
  <c r="H66" i="17" s="1"/>
  <c r="H67" i="17" s="1"/>
  <c r="H68" i="17" s="1"/>
  <c r="H69" i="17" s="1"/>
  <c r="H70" i="17" s="1"/>
  <c r="H71" i="17" s="1"/>
  <c r="H72" i="17" s="1"/>
  <c r="H73" i="17" s="1"/>
  <c r="H74" i="17" s="1"/>
  <c r="H75" i="17" s="1"/>
  <c r="H76" i="17" s="1"/>
  <c r="H77" i="17" s="1"/>
  <c r="H78" i="17" s="1"/>
  <c r="H79" i="17" s="1"/>
  <c r="H80" i="17" s="1"/>
  <c r="H81" i="17" s="1"/>
  <c r="K19" i="28"/>
  <c r="D286" i="30"/>
  <c r="D138" i="17"/>
  <c r="E109" i="17"/>
  <c r="D250" i="17"/>
  <c r="E221" i="17"/>
  <c r="E193" i="17"/>
  <c r="D222" i="17"/>
  <c r="D194" i="17"/>
  <c r="E165" i="17"/>
  <c r="D82" i="17"/>
  <c r="E53" i="17"/>
  <c r="D166" i="17"/>
  <c r="E137" i="17"/>
  <c r="D278" i="17"/>
  <c r="D110" i="17"/>
  <c r="E81" i="17"/>
  <c r="E109" i="28"/>
  <c r="D138" i="28"/>
  <c r="E165" i="28"/>
  <c r="D194" i="28"/>
  <c r="D222" i="28"/>
  <c r="E193" i="28"/>
  <c r="D250" i="28"/>
  <c r="E221" i="28"/>
  <c r="E137" i="28"/>
  <c r="D166" i="28"/>
  <c r="D110" i="28"/>
  <c r="E81" i="28"/>
  <c r="D82" i="28"/>
  <c r="E53" i="28"/>
  <c r="E220" i="28"/>
  <c r="D249" i="28"/>
  <c r="E56" i="27"/>
  <c r="D85" i="27"/>
  <c r="D113" i="27"/>
  <c r="E84" i="27"/>
  <c r="D81" i="30"/>
  <c r="E52" i="30"/>
  <c r="H52" i="30" s="1"/>
  <c r="D137" i="30"/>
  <c r="E108" i="30"/>
  <c r="H108" i="30" s="1"/>
  <c r="D165" i="30"/>
  <c r="E136" i="30"/>
  <c r="H136" i="30" s="1"/>
  <c r="D109" i="30"/>
  <c r="E80" i="30"/>
  <c r="H80" i="30" s="1"/>
  <c r="E192" i="30"/>
  <c r="H192" i="30" s="1"/>
  <c r="D221" i="30"/>
  <c r="C7" i="36"/>
  <c r="E8" i="39" s="1"/>
  <c r="T8" i="39" s="1"/>
  <c r="C4" i="38"/>
  <c r="G8" i="47"/>
  <c r="D220" i="30"/>
  <c r="E191" i="30"/>
  <c r="H191" i="30" s="1"/>
  <c r="E4" i="38"/>
  <c r="D193" i="30"/>
  <c r="E164" i="30"/>
  <c r="H164" i="30" s="1"/>
  <c r="D24" i="30"/>
  <c r="D53" i="30" s="1"/>
  <c r="E23" i="30"/>
  <c r="H23" i="30" s="1"/>
  <c r="H8" i="35"/>
  <c r="M18" i="30"/>
  <c r="F19" i="30" s="1"/>
  <c r="N18" i="30"/>
  <c r="E24" i="28"/>
  <c r="D28" i="27"/>
  <c r="D57" i="27" s="1"/>
  <c r="E27" i="27"/>
  <c r="C225" i="30" l="1"/>
  <c r="C228" i="27"/>
  <c r="E228" i="27" s="1"/>
  <c r="C223" i="28"/>
  <c r="C232" i="27"/>
  <c r="C223" i="30"/>
  <c r="C236" i="28"/>
  <c r="C221" i="30"/>
  <c r="C244" i="28"/>
  <c r="C224" i="32"/>
  <c r="E224" i="32" s="1"/>
  <c r="C230" i="30"/>
  <c r="C241" i="32"/>
  <c r="C225" i="28"/>
  <c r="C241" i="30"/>
  <c r="C232" i="32"/>
  <c r="E232" i="32" s="1"/>
  <c r="C239" i="27"/>
  <c r="C242" i="32"/>
  <c r="C238" i="28"/>
  <c r="C223" i="27"/>
  <c r="C228" i="30"/>
  <c r="E228" i="30" s="1"/>
  <c r="H228" i="30" s="1"/>
  <c r="C230" i="27"/>
  <c r="C234" i="28"/>
  <c r="C238" i="30"/>
  <c r="C223" i="32"/>
  <c r="E223" i="32" s="1"/>
  <c r="U8" i="39"/>
  <c r="C232" i="30"/>
  <c r="C245" i="27"/>
  <c r="J20" i="17"/>
  <c r="K20" i="17" s="1"/>
  <c r="R8" i="39"/>
  <c r="B220" i="51"/>
  <c r="B220" i="36"/>
  <c r="B217" i="41" s="1"/>
  <c r="B217" i="38"/>
  <c r="F221" i="35"/>
  <c r="F221" i="47"/>
  <c r="B276" i="28"/>
  <c r="B276" i="27"/>
  <c r="C276" i="17"/>
  <c r="E276" i="17" s="1"/>
  <c r="D265" i="37"/>
  <c r="B276" i="32"/>
  <c r="B276" i="30"/>
  <c r="B275" i="27"/>
  <c r="C275" i="17"/>
  <c r="E275" i="17" s="1"/>
  <c r="D264" i="37"/>
  <c r="B275" i="30"/>
  <c r="B275" i="32"/>
  <c r="B275" i="28"/>
  <c r="C264" i="17"/>
  <c r="E264" i="17" s="1"/>
  <c r="D253" i="37"/>
  <c r="B264" i="30"/>
  <c r="B264" i="32"/>
  <c r="B264" i="28"/>
  <c r="B264" i="27"/>
  <c r="C265" i="17"/>
  <c r="E265" i="17" s="1"/>
  <c r="D254" i="37"/>
  <c r="B265" i="30"/>
  <c r="B265" i="27"/>
  <c r="B265" i="32"/>
  <c r="B265" i="28"/>
  <c r="B142" i="44"/>
  <c r="F142" i="44" s="1"/>
  <c r="J146" i="42"/>
  <c r="C224" i="28"/>
  <c r="C235" i="27"/>
  <c r="B218" i="51"/>
  <c r="F219" i="35"/>
  <c r="F219" i="47"/>
  <c r="B218" i="36"/>
  <c r="B215" i="41" s="1"/>
  <c r="B215" i="38"/>
  <c r="C226" i="32"/>
  <c r="E226" i="32" s="1"/>
  <c r="B129" i="44"/>
  <c r="F129" i="44" s="1"/>
  <c r="J133" i="42"/>
  <c r="C237" i="32"/>
  <c r="E237" i="32" s="1"/>
  <c r="C246" i="32"/>
  <c r="B144" i="44"/>
  <c r="F144" i="44" s="1"/>
  <c r="J148" i="42"/>
  <c r="I151" i="43"/>
  <c r="N151" i="43" s="1"/>
  <c r="B151" i="43"/>
  <c r="E151" i="43" s="1"/>
  <c r="B155" i="42"/>
  <c r="C155" i="39"/>
  <c r="I159" i="43"/>
  <c r="N159" i="43" s="1"/>
  <c r="B163" i="42"/>
  <c r="C163" i="39"/>
  <c r="B159" i="43"/>
  <c r="E159" i="43" s="1"/>
  <c r="C247" i="32"/>
  <c r="C222" i="27"/>
  <c r="I152" i="43"/>
  <c r="N152" i="43" s="1"/>
  <c r="B156" i="42"/>
  <c r="B152" i="43"/>
  <c r="E152" i="43" s="1"/>
  <c r="C156" i="39"/>
  <c r="C227" i="28"/>
  <c r="B140" i="44"/>
  <c r="F140" i="44" s="1"/>
  <c r="J144" i="42"/>
  <c r="I176" i="43"/>
  <c r="B180" i="42"/>
  <c r="C180" i="39"/>
  <c r="B176" i="43"/>
  <c r="E176" i="43" s="1"/>
  <c r="C229" i="32"/>
  <c r="E229" i="32" s="1"/>
  <c r="C231" i="30"/>
  <c r="B235" i="51"/>
  <c r="F236" i="35"/>
  <c r="F236" i="47"/>
  <c r="B232" i="38"/>
  <c r="B235" i="36"/>
  <c r="B232" i="41" s="1"/>
  <c r="B137" i="44"/>
  <c r="F137" i="44" s="1"/>
  <c r="J141" i="42"/>
  <c r="B136" i="44"/>
  <c r="F136" i="44" s="1"/>
  <c r="J140" i="42"/>
  <c r="B272" i="30"/>
  <c r="C272" i="17"/>
  <c r="E272" i="17" s="1"/>
  <c r="B272" i="32"/>
  <c r="D261" i="37"/>
  <c r="B272" i="28"/>
  <c r="B272" i="27"/>
  <c r="B254" i="32"/>
  <c r="D243" i="37"/>
  <c r="B254" i="27"/>
  <c r="B254" i="30"/>
  <c r="C254" i="17"/>
  <c r="B254" i="28"/>
  <c r="B258" i="30"/>
  <c r="B258" i="28"/>
  <c r="B258" i="32"/>
  <c r="C258" i="17"/>
  <c r="E258" i="17" s="1"/>
  <c r="B258" i="27"/>
  <c r="D247" i="37"/>
  <c r="B120" i="44"/>
  <c r="F120" i="44" s="1"/>
  <c r="J124" i="42"/>
  <c r="I171" i="43"/>
  <c r="N171" i="43" s="1"/>
  <c r="C175" i="39"/>
  <c r="B171" i="43"/>
  <c r="E171" i="43" s="1"/>
  <c r="B175" i="42"/>
  <c r="C240" i="27"/>
  <c r="C226" i="28"/>
  <c r="C237" i="27"/>
  <c r="C246" i="28"/>
  <c r="C247" i="28"/>
  <c r="C222" i="32"/>
  <c r="E222" i="32" s="1"/>
  <c r="B143" i="44"/>
  <c r="F143" i="44" s="1"/>
  <c r="J147" i="42"/>
  <c r="B128" i="44"/>
  <c r="F128" i="44" s="1"/>
  <c r="J132" i="42"/>
  <c r="B223" i="51"/>
  <c r="B223" i="36"/>
  <c r="B220" i="41" s="1"/>
  <c r="F224" i="47"/>
  <c r="F224" i="35"/>
  <c r="B220" i="38"/>
  <c r="C229" i="30"/>
  <c r="B221" i="51"/>
  <c r="B221" i="36"/>
  <c r="B218" i="41" s="1"/>
  <c r="F222" i="35"/>
  <c r="F222" i="47"/>
  <c r="B218" i="38"/>
  <c r="D124" i="32"/>
  <c r="E95" i="32"/>
  <c r="B190" i="39"/>
  <c r="B190" i="40"/>
  <c r="I158" i="43"/>
  <c r="N158" i="43" s="1"/>
  <c r="B158" i="43"/>
  <c r="E158" i="43" s="1"/>
  <c r="C162" i="39"/>
  <c r="B162" i="42"/>
  <c r="B260" i="30"/>
  <c r="C260" i="17"/>
  <c r="E260" i="17" s="1"/>
  <c r="B260" i="28"/>
  <c r="B260" i="27"/>
  <c r="D249" i="37"/>
  <c r="B260" i="32"/>
  <c r="B262" i="30"/>
  <c r="C262" i="17"/>
  <c r="E262" i="17" s="1"/>
  <c r="B262" i="32"/>
  <c r="B262" i="28"/>
  <c r="D251" i="37"/>
  <c r="B262" i="27"/>
  <c r="B253" i="30"/>
  <c r="C253" i="17"/>
  <c r="B253" i="28"/>
  <c r="D242" i="37"/>
  <c r="B253" i="32"/>
  <c r="B253" i="27"/>
  <c r="B255" i="27"/>
  <c r="C255" i="27" s="1"/>
  <c r="D244" i="37"/>
  <c r="B255" i="30"/>
  <c r="C255" i="30" s="1"/>
  <c r="B255" i="28"/>
  <c r="B255" i="32"/>
  <c r="C255" i="17"/>
  <c r="I150" i="43"/>
  <c r="N150" i="43" s="1"/>
  <c r="B154" i="42"/>
  <c r="B150" i="43"/>
  <c r="E150" i="43" s="1"/>
  <c r="C154" i="39"/>
  <c r="B198" i="39"/>
  <c r="B198" i="40"/>
  <c r="B231" i="51"/>
  <c r="B231" i="36"/>
  <c r="B228" i="41" s="1"/>
  <c r="F232" i="47"/>
  <c r="F232" i="35"/>
  <c r="B228" i="38"/>
  <c r="C224" i="30"/>
  <c r="B132" i="44"/>
  <c r="F132" i="44" s="1"/>
  <c r="J136" i="42"/>
  <c r="C235" i="28"/>
  <c r="C226" i="30"/>
  <c r="C237" i="28"/>
  <c r="C246" i="30"/>
  <c r="B133" i="44"/>
  <c r="F133" i="44" s="1"/>
  <c r="J137" i="42"/>
  <c r="B187" i="39"/>
  <c r="B187" i="40"/>
  <c r="B209" i="39"/>
  <c r="B209" i="40"/>
  <c r="B193" i="39"/>
  <c r="B193" i="40"/>
  <c r="B200" i="39"/>
  <c r="B200" i="40"/>
  <c r="C247" i="30"/>
  <c r="B212" i="51"/>
  <c r="F213" i="35"/>
  <c r="F213" i="47"/>
  <c r="B212" i="36"/>
  <c r="B209" i="41" s="1"/>
  <c r="B209" i="38"/>
  <c r="C227" i="30"/>
  <c r="I156" i="43"/>
  <c r="N156" i="43" s="1"/>
  <c r="C160" i="39"/>
  <c r="B156" i="43"/>
  <c r="E156" i="43" s="1"/>
  <c r="B160" i="42"/>
  <c r="B194" i="39"/>
  <c r="B194" i="40"/>
  <c r="B219" i="51"/>
  <c r="B219" i="36"/>
  <c r="B216" i="41" s="1"/>
  <c r="F220" i="35"/>
  <c r="F220" i="47"/>
  <c r="B216" i="38"/>
  <c r="C243" i="27"/>
  <c r="B208" i="39"/>
  <c r="B208" i="40"/>
  <c r="B131" i="44"/>
  <c r="F131" i="44" s="1"/>
  <c r="J135" i="42"/>
  <c r="B160" i="43"/>
  <c r="E160" i="43" s="1"/>
  <c r="C164" i="39"/>
  <c r="I160" i="43"/>
  <c r="N160" i="43" s="1"/>
  <c r="B164" i="42"/>
  <c r="D96" i="32"/>
  <c r="E67" i="32"/>
  <c r="B207" i="39"/>
  <c r="B207" i="40"/>
  <c r="B257" i="30"/>
  <c r="B257" i="27"/>
  <c r="B257" i="28"/>
  <c r="B257" i="32"/>
  <c r="C257" i="17"/>
  <c r="E257" i="17" s="1"/>
  <c r="D246" i="37"/>
  <c r="B269" i="32"/>
  <c r="B269" i="30"/>
  <c r="C269" i="17"/>
  <c r="E269" i="17" s="1"/>
  <c r="B269" i="28"/>
  <c r="D258" i="37"/>
  <c r="B269" i="27"/>
  <c r="B251" i="28"/>
  <c r="B251" i="27"/>
  <c r="C251" i="17"/>
  <c r="B251" i="30"/>
  <c r="D240" i="37"/>
  <c r="B251" i="32"/>
  <c r="I162" i="43"/>
  <c r="N162" i="43" s="1"/>
  <c r="B166" i="42"/>
  <c r="B162" i="43"/>
  <c r="E162" i="43" s="1"/>
  <c r="C166" i="39"/>
  <c r="C225" i="32"/>
  <c r="E225" i="32" s="1"/>
  <c r="B214" i="51"/>
  <c r="B214" i="36"/>
  <c r="B211" i="41" s="1"/>
  <c r="F215" i="47"/>
  <c r="B211" i="38"/>
  <c r="F215" i="35"/>
  <c r="I164" i="43"/>
  <c r="N164" i="43" s="1"/>
  <c r="C168" i="39"/>
  <c r="B168" i="42"/>
  <c r="B164" i="43"/>
  <c r="E164" i="43" s="1"/>
  <c r="C240" i="28"/>
  <c r="C235" i="32"/>
  <c r="E235" i="32" s="1"/>
  <c r="I175" i="43"/>
  <c r="N175" i="43" s="1"/>
  <c r="B179" i="42"/>
  <c r="B175" i="43"/>
  <c r="E175" i="43" s="1"/>
  <c r="C179" i="39"/>
  <c r="C237" i="30"/>
  <c r="B146" i="44"/>
  <c r="F146" i="44" s="1"/>
  <c r="J150" i="42"/>
  <c r="B210" i="39"/>
  <c r="B210" i="40"/>
  <c r="C222" i="28"/>
  <c r="B147" i="44"/>
  <c r="F147" i="44" s="1"/>
  <c r="J151" i="42"/>
  <c r="B197" i="39"/>
  <c r="B197" i="40"/>
  <c r="B124" i="44"/>
  <c r="F124" i="44" s="1"/>
  <c r="J128" i="42"/>
  <c r="B217" i="51"/>
  <c r="B214" i="38"/>
  <c r="B217" i="36"/>
  <c r="B214" i="41" s="1"/>
  <c r="F218" i="47"/>
  <c r="F218" i="35"/>
  <c r="I155" i="43"/>
  <c r="N155" i="43" s="1"/>
  <c r="C159" i="39"/>
  <c r="B155" i="43"/>
  <c r="E155" i="43" s="1"/>
  <c r="B159" i="42"/>
  <c r="C243" i="28"/>
  <c r="C231" i="27"/>
  <c r="B130" i="44"/>
  <c r="F130" i="44" s="1"/>
  <c r="J134" i="42"/>
  <c r="B206" i="39"/>
  <c r="B206" i="40"/>
  <c r="B189" i="39"/>
  <c r="B189" i="40"/>
  <c r="B270" i="30"/>
  <c r="B270" i="28"/>
  <c r="C270" i="28" s="1"/>
  <c r="B270" i="32"/>
  <c r="B270" i="27"/>
  <c r="C270" i="27" s="1"/>
  <c r="C270" i="17"/>
  <c r="E270" i="17" s="1"/>
  <c r="D259" i="37"/>
  <c r="C267" i="17"/>
  <c r="E267" i="17" s="1"/>
  <c r="B267" i="30"/>
  <c r="D256" i="37"/>
  <c r="B267" i="32"/>
  <c r="B267" i="28"/>
  <c r="B267" i="27"/>
  <c r="B271" i="28"/>
  <c r="C271" i="28" s="1"/>
  <c r="B271" i="27"/>
  <c r="B271" i="30"/>
  <c r="C271" i="17"/>
  <c r="E271" i="17" s="1"/>
  <c r="B271" i="32"/>
  <c r="D260" i="37"/>
  <c r="B250" i="30"/>
  <c r="B250" i="32"/>
  <c r="B250" i="28"/>
  <c r="B250" i="27"/>
  <c r="C250" i="17"/>
  <c r="D239" i="37"/>
  <c r="I168" i="43"/>
  <c r="N168" i="43" s="1"/>
  <c r="B172" i="42"/>
  <c r="B168" i="43"/>
  <c r="E168" i="43" s="1"/>
  <c r="C172" i="39"/>
  <c r="B188" i="39"/>
  <c r="B188" i="40"/>
  <c r="B215" i="51"/>
  <c r="F216" i="35"/>
  <c r="B212" i="38"/>
  <c r="B215" i="36"/>
  <c r="B212" i="41" s="1"/>
  <c r="F216" i="47"/>
  <c r="C240" i="32"/>
  <c r="C235" i="30"/>
  <c r="B216" i="51"/>
  <c r="B213" i="38"/>
  <c r="F217" i="35"/>
  <c r="B216" i="36"/>
  <c r="B213" i="41" s="1"/>
  <c r="F217" i="47"/>
  <c r="I161" i="43"/>
  <c r="N161" i="43" s="1"/>
  <c r="B161" i="43"/>
  <c r="E161" i="43" s="1"/>
  <c r="B165" i="42"/>
  <c r="C165" i="39"/>
  <c r="B125" i="44"/>
  <c r="F125" i="44" s="1"/>
  <c r="J129" i="42"/>
  <c r="B236" i="51"/>
  <c r="F237" i="35"/>
  <c r="F237" i="47"/>
  <c r="B233" i="38"/>
  <c r="B236" i="36"/>
  <c r="B233" i="41" s="1"/>
  <c r="I163" i="43"/>
  <c r="N163" i="43" s="1"/>
  <c r="B163" i="43"/>
  <c r="E163" i="43" s="1"/>
  <c r="B167" i="42"/>
  <c r="C167" i="39"/>
  <c r="B123" i="44"/>
  <c r="F123" i="44" s="1"/>
  <c r="J127" i="42"/>
  <c r="B237" i="51"/>
  <c r="F238" i="47"/>
  <c r="B234" i="38"/>
  <c r="B237" i="36"/>
  <c r="B234" i="41" s="1"/>
  <c r="F238" i="35"/>
  <c r="B222" i="51"/>
  <c r="B219" i="38"/>
  <c r="F223" i="35"/>
  <c r="B222" i="36"/>
  <c r="B219" i="41" s="1"/>
  <c r="F223" i="47"/>
  <c r="B192" i="39"/>
  <c r="B192" i="40"/>
  <c r="C233" i="28"/>
  <c r="B184" i="39"/>
  <c r="B184" i="40"/>
  <c r="C229" i="27"/>
  <c r="C243" i="32"/>
  <c r="B138" i="44"/>
  <c r="F138" i="44" s="1"/>
  <c r="J142" i="42"/>
  <c r="B224" i="51"/>
  <c r="B221" i="38"/>
  <c r="F225" i="35"/>
  <c r="B224" i="36"/>
  <c r="B221" i="41" s="1"/>
  <c r="F225" i="47"/>
  <c r="I165" i="43"/>
  <c r="N165" i="43" s="1"/>
  <c r="C169" i="39"/>
  <c r="B169" i="42"/>
  <c r="B165" i="43"/>
  <c r="E165" i="43" s="1"/>
  <c r="D68" i="32"/>
  <c r="E39" i="32"/>
  <c r="D40" i="32"/>
  <c r="B196" i="39"/>
  <c r="B196" i="40"/>
  <c r="J139" i="42"/>
  <c r="B135" i="44"/>
  <c r="F135" i="44" s="1"/>
  <c r="J125" i="42"/>
  <c r="B121" i="44"/>
  <c r="F121" i="44" s="1"/>
  <c r="D238" i="37"/>
  <c r="B249" i="30"/>
  <c r="C249" i="30" s="1"/>
  <c r="B249" i="27"/>
  <c r="C249" i="27" s="1"/>
  <c r="B249" i="28"/>
  <c r="C249" i="28" s="1"/>
  <c r="E249" i="28" s="1"/>
  <c r="B249" i="32"/>
  <c r="C249" i="32" s="1"/>
  <c r="E249" i="32" s="1"/>
  <c r="C249" i="17"/>
  <c r="E249" i="17" s="1"/>
  <c r="B252" i="27"/>
  <c r="C252" i="17"/>
  <c r="D241" i="37"/>
  <c r="B252" i="32"/>
  <c r="C252" i="32" s="1"/>
  <c r="E252" i="32" s="1"/>
  <c r="B252" i="30"/>
  <c r="B252" i="28"/>
  <c r="C252" i="28" s="1"/>
  <c r="B256" i="30"/>
  <c r="C256" i="30" s="1"/>
  <c r="D245" i="37"/>
  <c r="B256" i="32"/>
  <c r="B256" i="28"/>
  <c r="C256" i="28" s="1"/>
  <c r="B256" i="27"/>
  <c r="C256" i="17"/>
  <c r="B134" i="44"/>
  <c r="F134" i="44" s="1"/>
  <c r="J138" i="42"/>
  <c r="C157" i="39"/>
  <c r="I153" i="43"/>
  <c r="N153" i="43" s="1"/>
  <c r="B153" i="43"/>
  <c r="E153" i="43" s="1"/>
  <c r="B157" i="42"/>
  <c r="B211" i="51"/>
  <c r="B211" i="36"/>
  <c r="B208" i="41" s="1"/>
  <c r="F212" i="35"/>
  <c r="F212" i="47"/>
  <c r="B208" i="38"/>
  <c r="B213" i="51"/>
  <c r="F214" i="35"/>
  <c r="F214" i="47"/>
  <c r="B213" i="36"/>
  <c r="B210" i="41" s="1"/>
  <c r="B210" i="38"/>
  <c r="I169" i="43"/>
  <c r="N169" i="43" s="1"/>
  <c r="B169" i="43"/>
  <c r="E169" i="43" s="1"/>
  <c r="C173" i="39"/>
  <c r="B173" i="42"/>
  <c r="C240" i="30"/>
  <c r="B182" i="39"/>
  <c r="B182" i="40"/>
  <c r="B183" i="39"/>
  <c r="B183" i="40"/>
  <c r="B203" i="39"/>
  <c r="B203" i="40"/>
  <c r="B141" i="44"/>
  <c r="F141" i="44" s="1"/>
  <c r="J145" i="42"/>
  <c r="I174" i="43"/>
  <c r="N174" i="43" s="1"/>
  <c r="B174" i="43"/>
  <c r="E174" i="43" s="1"/>
  <c r="B178" i="42"/>
  <c r="C178" i="39"/>
  <c r="B227" i="51"/>
  <c r="B227" i="36"/>
  <c r="B224" i="41" s="1"/>
  <c r="F228" i="35"/>
  <c r="F228" i="47"/>
  <c r="B224" i="38"/>
  <c r="D152" i="32"/>
  <c r="E123" i="32"/>
  <c r="C222" i="30"/>
  <c r="B145" i="44"/>
  <c r="F145" i="44" s="1"/>
  <c r="J149" i="42"/>
  <c r="D180" i="32"/>
  <c r="E151" i="32"/>
  <c r="C233" i="32"/>
  <c r="E233" i="32" s="1"/>
  <c r="B127" i="44"/>
  <c r="F127" i="44" s="1"/>
  <c r="J131" i="42"/>
  <c r="I177" i="43"/>
  <c r="B181" i="42"/>
  <c r="B177" i="43"/>
  <c r="E177" i="43" s="1"/>
  <c r="C181" i="39"/>
  <c r="J130" i="42"/>
  <c r="B126" i="44"/>
  <c r="F126" i="44" s="1"/>
  <c r="B199" i="39"/>
  <c r="B199" i="40"/>
  <c r="C243" i="30"/>
  <c r="C231" i="28"/>
  <c r="B148" i="44"/>
  <c r="F148" i="44" s="1"/>
  <c r="J152" i="42"/>
  <c r="B229" i="51"/>
  <c r="F230" i="35"/>
  <c r="F230" i="47"/>
  <c r="B226" i="38"/>
  <c r="B229" i="36"/>
  <c r="B226" i="41" s="1"/>
  <c r="B226" i="51"/>
  <c r="F227" i="35"/>
  <c r="F227" i="47"/>
  <c r="B223" i="38"/>
  <c r="B226" i="36"/>
  <c r="B223" i="41" s="1"/>
  <c r="B191" i="39"/>
  <c r="B191" i="40"/>
  <c r="B228" i="51"/>
  <c r="F229" i="47"/>
  <c r="B228" i="36"/>
  <c r="B225" i="41" s="1"/>
  <c r="B225" i="38"/>
  <c r="F229" i="35"/>
  <c r="B268" i="28"/>
  <c r="D257" i="37"/>
  <c r="B268" i="27"/>
  <c r="B268" i="32"/>
  <c r="C268" i="32" s="1"/>
  <c r="B268" i="30"/>
  <c r="C268" i="17"/>
  <c r="E268" i="17" s="1"/>
  <c r="B238" i="51"/>
  <c r="B238" i="36"/>
  <c r="B235" i="41" s="1"/>
  <c r="F239" i="47"/>
  <c r="B235" i="38"/>
  <c r="F239" i="35"/>
  <c r="B261" i="27"/>
  <c r="C261" i="27" s="1"/>
  <c r="C261" i="17"/>
  <c r="E261" i="17" s="1"/>
  <c r="D250" i="37"/>
  <c r="B261" i="30"/>
  <c r="B261" i="32"/>
  <c r="B261" i="28"/>
  <c r="D255" i="37"/>
  <c r="B266" i="30"/>
  <c r="C266" i="30" s="1"/>
  <c r="B266" i="32"/>
  <c r="C266" i="32" s="1"/>
  <c r="E266" i="32" s="1"/>
  <c r="B266" i="28"/>
  <c r="B266" i="27"/>
  <c r="C266" i="17"/>
  <c r="E266" i="17" s="1"/>
  <c r="I173" i="43"/>
  <c r="N173" i="43" s="1"/>
  <c r="C177" i="39"/>
  <c r="B177" i="42"/>
  <c r="B173" i="43"/>
  <c r="E173" i="43" s="1"/>
  <c r="B139" i="44"/>
  <c r="F139" i="44" s="1"/>
  <c r="J143" i="42"/>
  <c r="B195" i="39"/>
  <c r="B195" i="40"/>
  <c r="C224" i="27"/>
  <c r="B225" i="51"/>
  <c r="B225" i="36"/>
  <c r="B222" i="41" s="1"/>
  <c r="F226" i="47"/>
  <c r="F226" i="35"/>
  <c r="B222" i="38"/>
  <c r="B234" i="51"/>
  <c r="F235" i="35"/>
  <c r="F235" i="47"/>
  <c r="B231" i="38"/>
  <c r="B234" i="36"/>
  <c r="B231" i="41" s="1"/>
  <c r="I154" i="43"/>
  <c r="N154" i="43" s="1"/>
  <c r="B154" i="43"/>
  <c r="E154" i="43" s="1"/>
  <c r="B158" i="42"/>
  <c r="C158" i="39"/>
  <c r="B185" i="39"/>
  <c r="B185" i="40"/>
  <c r="B205" i="39"/>
  <c r="B205" i="40"/>
  <c r="C227" i="27"/>
  <c r="C233" i="27"/>
  <c r="B122" i="44"/>
  <c r="F122" i="44" s="1"/>
  <c r="J126" i="42"/>
  <c r="C229" i="28"/>
  <c r="B201" i="39"/>
  <c r="B201" i="40"/>
  <c r="I149" i="43"/>
  <c r="N149" i="43" s="1"/>
  <c r="C153" i="39"/>
  <c r="B149" i="43"/>
  <c r="E149" i="43" s="1"/>
  <c r="B153" i="42"/>
  <c r="B166" i="43"/>
  <c r="E166" i="43" s="1"/>
  <c r="C170" i="39"/>
  <c r="I166" i="43"/>
  <c r="N166" i="43" s="1"/>
  <c r="B170" i="42"/>
  <c r="B232" i="51"/>
  <c r="B232" i="36"/>
  <c r="B229" i="41" s="1"/>
  <c r="F233" i="47"/>
  <c r="B229" i="38"/>
  <c r="F233" i="35"/>
  <c r="B274" i="30"/>
  <c r="C274" i="17"/>
  <c r="E274" i="17" s="1"/>
  <c r="B274" i="32"/>
  <c r="B274" i="28"/>
  <c r="D263" i="37"/>
  <c r="B274" i="27"/>
  <c r="B278" i="17"/>
  <c r="B265" i="21" s="1"/>
  <c r="B293" i="17"/>
  <c r="B280" i="21" s="1"/>
  <c r="B297" i="17"/>
  <c r="B284" i="21" s="1"/>
  <c r="B277" i="30"/>
  <c r="B280" i="17"/>
  <c r="B267" i="21" s="1"/>
  <c r="B283" i="17"/>
  <c r="B270" i="21" s="1"/>
  <c r="B301" i="17"/>
  <c r="B288" i="21" s="1"/>
  <c r="B303" i="17"/>
  <c r="B290" i="21" s="1"/>
  <c r="B277" i="28"/>
  <c r="C277" i="28" s="1"/>
  <c r="B288" i="17"/>
  <c r="B275" i="21" s="1"/>
  <c r="B291" i="17"/>
  <c r="B278" i="21" s="1"/>
  <c r="B306" i="17"/>
  <c r="B293" i="21" s="1"/>
  <c r="B305" i="17"/>
  <c r="B292" i="21" s="1"/>
  <c r="B277" i="32"/>
  <c r="C277" i="32" s="1"/>
  <c r="B296" i="17"/>
  <c r="B283" i="21" s="1"/>
  <c r="B299" i="17"/>
  <c r="B286" i="21" s="1"/>
  <c r="B286" i="17"/>
  <c r="B273" i="21" s="1"/>
  <c r="B279" i="17"/>
  <c r="B266" i="21" s="1"/>
  <c r="B277" i="27"/>
  <c r="C277" i="27" s="1"/>
  <c r="B304" i="17"/>
  <c r="B291" i="21" s="1"/>
  <c r="B284" i="17"/>
  <c r="B271" i="21" s="1"/>
  <c r="B294" i="17"/>
  <c r="B281" i="21" s="1"/>
  <c r="B281" i="17"/>
  <c r="B268" i="21" s="1"/>
  <c r="B282" i="17"/>
  <c r="B269" i="21" s="1"/>
  <c r="B292" i="17"/>
  <c r="B279" i="21" s="1"/>
  <c r="B302" i="17"/>
  <c r="B289" i="21" s="1"/>
  <c r="B287" i="17"/>
  <c r="B274" i="21" s="1"/>
  <c r="B290" i="17"/>
  <c r="B277" i="21" s="1"/>
  <c r="B300" i="17"/>
  <c r="B287" i="21" s="1"/>
  <c r="B295" i="17"/>
  <c r="B282" i="21" s="1"/>
  <c r="B289" i="17"/>
  <c r="B276" i="21" s="1"/>
  <c r="B298" i="17"/>
  <c r="B285" i="21" s="1"/>
  <c r="B285" i="17"/>
  <c r="B272" i="21" s="1"/>
  <c r="C277" i="17"/>
  <c r="E277" i="17" s="1"/>
  <c r="D266" i="37"/>
  <c r="B259" i="30"/>
  <c r="C259" i="30" s="1"/>
  <c r="B259" i="28"/>
  <c r="B259" i="32"/>
  <c r="B259" i="27"/>
  <c r="C259" i="27" s="1"/>
  <c r="C259" i="17"/>
  <c r="E259" i="17" s="1"/>
  <c r="D248" i="37"/>
  <c r="B263" i="32"/>
  <c r="B263" i="28"/>
  <c r="B263" i="27"/>
  <c r="C263" i="27" s="1"/>
  <c r="C263" i="17"/>
  <c r="E263" i="17" s="1"/>
  <c r="D252" i="37"/>
  <c r="B263" i="30"/>
  <c r="C263" i="30" s="1"/>
  <c r="B273" i="28"/>
  <c r="C273" i="28" s="1"/>
  <c r="C273" i="17"/>
  <c r="E273" i="17" s="1"/>
  <c r="D262" i="37"/>
  <c r="B273" i="30"/>
  <c r="C273" i="30" s="1"/>
  <c r="B273" i="32"/>
  <c r="B273" i="27"/>
  <c r="I172" i="43"/>
  <c r="N172" i="43" s="1"/>
  <c r="C176" i="39"/>
  <c r="B172" i="43"/>
  <c r="E172" i="43" s="1"/>
  <c r="B176" i="42"/>
  <c r="B204" i="39"/>
  <c r="B204" i="40"/>
  <c r="B230" i="51"/>
  <c r="B227" i="38"/>
  <c r="B230" i="36"/>
  <c r="B227" i="41" s="1"/>
  <c r="F231" i="47"/>
  <c r="F231" i="35"/>
  <c r="C226" i="27"/>
  <c r="C246" i="27"/>
  <c r="I157" i="43"/>
  <c r="N157" i="43" s="1"/>
  <c r="C161" i="39"/>
  <c r="B157" i="43"/>
  <c r="E157" i="43" s="1"/>
  <c r="B161" i="42"/>
  <c r="C247" i="27"/>
  <c r="I167" i="43"/>
  <c r="N167" i="43" s="1"/>
  <c r="B171" i="42"/>
  <c r="C171" i="39"/>
  <c r="B167" i="43"/>
  <c r="E167" i="43" s="1"/>
  <c r="B202" i="39"/>
  <c r="B202" i="40"/>
  <c r="C227" i="32"/>
  <c r="E227" i="32" s="1"/>
  <c r="C233" i="30"/>
  <c r="I170" i="43"/>
  <c r="N170" i="43" s="1"/>
  <c r="B174" i="42"/>
  <c r="B170" i="43"/>
  <c r="E170" i="43" s="1"/>
  <c r="C174" i="39"/>
  <c r="B233" i="51"/>
  <c r="B233" i="36"/>
  <c r="B230" i="41" s="1"/>
  <c r="F234" i="47"/>
  <c r="F234" i="35"/>
  <c r="B230" i="38"/>
  <c r="B210" i="51"/>
  <c r="F211" i="35"/>
  <c r="F211" i="47"/>
  <c r="B210" i="36"/>
  <c r="B207" i="41" s="1"/>
  <c r="B207" i="38"/>
  <c r="C231" i="32"/>
  <c r="E231" i="32" s="1"/>
  <c r="B186" i="39"/>
  <c r="B186" i="40"/>
  <c r="D222" i="27"/>
  <c r="E193" i="27"/>
  <c r="E53" i="27"/>
  <c r="D82" i="27"/>
  <c r="D166" i="27"/>
  <c r="E137" i="27"/>
  <c r="D110" i="27"/>
  <c r="E81" i="27"/>
  <c r="I19" i="27"/>
  <c r="K19" i="27"/>
  <c r="D194" i="27"/>
  <c r="E165" i="27"/>
  <c r="D250" i="27"/>
  <c r="E221" i="27"/>
  <c r="D278" i="27"/>
  <c r="E249" i="27"/>
  <c r="D138" i="27"/>
  <c r="E109" i="27"/>
  <c r="L16" i="42"/>
  <c r="N15" i="42"/>
  <c r="O15" i="42" s="1"/>
  <c r="G11" i="44" s="1"/>
  <c r="G8" i="40"/>
  <c r="F8" i="40"/>
  <c r="P8" i="39"/>
  <c r="Q8" i="39" s="1"/>
  <c r="I8" i="35"/>
  <c r="J8" i="35"/>
  <c r="N264" i="39"/>
  <c r="C263" i="42"/>
  <c r="K263" i="42" s="1"/>
  <c r="D160" i="42"/>
  <c r="D18" i="42"/>
  <c r="F18" i="42" s="1"/>
  <c r="D46" i="42"/>
  <c r="D75" i="42" s="1"/>
  <c r="D104" i="42" s="1"/>
  <c r="D133" i="42" s="1"/>
  <c r="D472" i="42"/>
  <c r="D415" i="42"/>
  <c r="D244" i="42"/>
  <c r="F215" i="42"/>
  <c r="D301" i="42"/>
  <c r="D364" i="42"/>
  <c r="D216" i="42"/>
  <c r="F187" i="42"/>
  <c r="D358" i="42"/>
  <c r="D188" i="42"/>
  <c r="H82" i="17"/>
  <c r="H83" i="17" s="1"/>
  <c r="H84" i="17" s="1"/>
  <c r="H85" i="17" s="1"/>
  <c r="H86" i="17" s="1"/>
  <c r="H87" i="17" s="1"/>
  <c r="H88" i="17" s="1"/>
  <c r="H89" i="17" s="1"/>
  <c r="H90" i="17" s="1"/>
  <c r="H91" i="17" s="1"/>
  <c r="H92" i="17" s="1"/>
  <c r="H93" i="17" s="1"/>
  <c r="H94" i="17" s="1"/>
  <c r="H95" i="17" s="1"/>
  <c r="H96" i="17" s="1"/>
  <c r="H97" i="17" s="1"/>
  <c r="H98" i="17" s="1"/>
  <c r="H99" i="17" s="1"/>
  <c r="H100" i="17" s="1"/>
  <c r="H101" i="17" s="1"/>
  <c r="H102" i="17" s="1"/>
  <c r="H103" i="17" s="1"/>
  <c r="H104" i="17" s="1"/>
  <c r="H105" i="17" s="1"/>
  <c r="H106" i="17" s="1"/>
  <c r="H107" i="17" s="1"/>
  <c r="H108" i="17" s="1"/>
  <c r="H109" i="17" s="1"/>
  <c r="H110" i="17" s="1"/>
  <c r="H111" i="17" s="1"/>
  <c r="H112" i="17" s="1"/>
  <c r="H113" i="17" s="1"/>
  <c r="H114" i="17" s="1"/>
  <c r="H115" i="17" s="1"/>
  <c r="H116" i="17" s="1"/>
  <c r="H117" i="17" s="1"/>
  <c r="H118" i="17" s="1"/>
  <c r="H119" i="17" s="1"/>
  <c r="H120" i="17" s="1"/>
  <c r="H121" i="17" s="1"/>
  <c r="H122" i="17" s="1"/>
  <c r="H123" i="17" s="1"/>
  <c r="H124" i="17" s="1"/>
  <c r="H125" i="17" s="1"/>
  <c r="H126" i="17" s="1"/>
  <c r="H127" i="17" s="1"/>
  <c r="H128" i="17" s="1"/>
  <c r="H129" i="17" s="1"/>
  <c r="H130" i="17" s="1"/>
  <c r="H131" i="17" s="1"/>
  <c r="H132" i="17" s="1"/>
  <c r="H133" i="17" s="1"/>
  <c r="H134" i="17" s="1"/>
  <c r="H135" i="17" s="1"/>
  <c r="H136" i="17" s="1"/>
  <c r="H137" i="17" s="1"/>
  <c r="H138" i="17" s="1"/>
  <c r="M19" i="28"/>
  <c r="R10" i="35" s="1"/>
  <c r="L19" i="28"/>
  <c r="F20" i="28" s="1"/>
  <c r="H20" i="28" s="1"/>
  <c r="J20" i="28" s="1"/>
  <c r="D315" i="30"/>
  <c r="D139" i="17"/>
  <c r="E110" i="17"/>
  <c r="D307" i="17"/>
  <c r="D251" i="17"/>
  <c r="E222" i="17"/>
  <c r="D195" i="17"/>
  <c r="E166" i="17"/>
  <c r="D111" i="17"/>
  <c r="E82" i="17"/>
  <c r="D279" i="17"/>
  <c r="E250" i="17"/>
  <c r="D223" i="17"/>
  <c r="E194" i="17"/>
  <c r="D167" i="17"/>
  <c r="E138" i="17"/>
  <c r="D195" i="28"/>
  <c r="E166" i="28"/>
  <c r="E222" i="28"/>
  <c r="D251" i="28"/>
  <c r="D223" i="28"/>
  <c r="E194" i="28"/>
  <c r="D111" i="28"/>
  <c r="E82" i="28"/>
  <c r="D279" i="28"/>
  <c r="D308" i="28" s="1"/>
  <c r="D167" i="28"/>
  <c r="E138" i="28"/>
  <c r="D278" i="28"/>
  <c r="D307" i="28" s="1"/>
  <c r="D139" i="28"/>
  <c r="E110" i="28"/>
  <c r="D142" i="27"/>
  <c r="E113" i="27"/>
  <c r="D114" i="27"/>
  <c r="E85" i="27"/>
  <c r="E57" i="27"/>
  <c r="D86" i="27"/>
  <c r="E109" i="30"/>
  <c r="H109" i="30" s="1"/>
  <c r="D138" i="30"/>
  <c r="D110" i="30"/>
  <c r="E81" i="30"/>
  <c r="H81" i="30" s="1"/>
  <c r="E193" i="30"/>
  <c r="H193" i="30" s="1"/>
  <c r="D222" i="30"/>
  <c r="E165" i="30"/>
  <c r="H165" i="30" s="1"/>
  <c r="D194" i="30"/>
  <c r="E221" i="30"/>
  <c r="H221" i="30" s="1"/>
  <c r="D250" i="30"/>
  <c r="D82" i="30"/>
  <c r="E53" i="30"/>
  <c r="H53" i="30" s="1"/>
  <c r="E220" i="30"/>
  <c r="H220" i="30" s="1"/>
  <c r="D249" i="30"/>
  <c r="D166" i="30"/>
  <c r="E137" i="30"/>
  <c r="H137" i="30" s="1"/>
  <c r="W8" i="39"/>
  <c r="D4" i="41"/>
  <c r="C4" i="41"/>
  <c r="O18" i="30"/>
  <c r="P18" i="30" s="1"/>
  <c r="C5" i="21" s="1"/>
  <c r="E7" i="37"/>
  <c r="D29" i="27"/>
  <c r="D58" i="27" s="1"/>
  <c r="E28" i="27"/>
  <c r="I19" i="30"/>
  <c r="K19" i="30" s="1"/>
  <c r="G19" i="30"/>
  <c r="E24" i="30"/>
  <c r="H24" i="30" s="1"/>
  <c r="E25" i="28"/>
  <c r="D26" i="28"/>
  <c r="D55" i="28" s="1"/>
  <c r="C268" i="27" l="1"/>
  <c r="C259" i="32"/>
  <c r="E259" i="32" s="1"/>
  <c r="C271" i="32"/>
  <c r="C273" i="27"/>
  <c r="C259" i="28"/>
  <c r="C268" i="28"/>
  <c r="C255" i="28"/>
  <c r="C277" i="30"/>
  <c r="C256" i="32"/>
  <c r="E256" i="32" s="1"/>
  <c r="C252" i="27"/>
  <c r="C271" i="30"/>
  <c r="C263" i="28"/>
  <c r="C261" i="30"/>
  <c r="C276" i="28"/>
  <c r="C263" i="32"/>
  <c r="E263" i="32" s="1"/>
  <c r="C266" i="27"/>
  <c r="C273" i="32"/>
  <c r="C261" i="32"/>
  <c r="E261" i="32" s="1"/>
  <c r="C265" i="28"/>
  <c r="H139" i="17"/>
  <c r="C268" i="30"/>
  <c r="C265" i="27"/>
  <c r="C276" i="30"/>
  <c r="C276" i="32"/>
  <c r="C266" i="28"/>
  <c r="C265" i="32"/>
  <c r="E265" i="32" s="1"/>
  <c r="C252" i="30"/>
  <c r="C270" i="32"/>
  <c r="M4" i="43"/>
  <c r="F4" i="43"/>
  <c r="C274" i="28"/>
  <c r="C256" i="27"/>
  <c r="C270" i="30"/>
  <c r="C255" i="32"/>
  <c r="E255" i="32" s="1"/>
  <c r="C261" i="28"/>
  <c r="L8" i="37"/>
  <c r="B206" i="43"/>
  <c r="E206" i="43" s="1"/>
  <c r="I206" i="43"/>
  <c r="C276" i="27"/>
  <c r="F6" i="21"/>
  <c r="C271" i="27"/>
  <c r="L20" i="17"/>
  <c r="F21" i="17" s="1"/>
  <c r="G21" i="17" s="1"/>
  <c r="M20" i="17"/>
  <c r="J161" i="42"/>
  <c r="B157" i="44"/>
  <c r="F157" i="44" s="1"/>
  <c r="B267" i="51"/>
  <c r="B264" i="38"/>
  <c r="B267" i="36"/>
  <c r="B264" i="41" s="1"/>
  <c r="F268" i="35"/>
  <c r="F268" i="47"/>
  <c r="B287" i="30"/>
  <c r="B287" i="28"/>
  <c r="C287" i="17"/>
  <c r="E287" i="17" s="1"/>
  <c r="B287" i="32"/>
  <c r="D276" i="37"/>
  <c r="B287" i="27"/>
  <c r="C291" i="17"/>
  <c r="E291" i="17" s="1"/>
  <c r="D280" i="37"/>
  <c r="B291" i="30"/>
  <c r="B291" i="28"/>
  <c r="B291" i="32"/>
  <c r="B291" i="27"/>
  <c r="C297" i="17"/>
  <c r="E297" i="17" s="1"/>
  <c r="D286" i="37"/>
  <c r="B297" i="30"/>
  <c r="B297" i="27"/>
  <c r="B297" i="32"/>
  <c r="B297" i="28"/>
  <c r="C274" i="32"/>
  <c r="B166" i="44"/>
  <c r="F166" i="44" s="1"/>
  <c r="J170" i="42"/>
  <c r="J177" i="42"/>
  <c r="B173" i="44"/>
  <c r="F173" i="44" s="1"/>
  <c r="B256" i="51"/>
  <c r="F257" i="47"/>
  <c r="F257" i="35"/>
  <c r="B253" i="38"/>
  <c r="B256" i="36"/>
  <c r="B253" i="41" s="1"/>
  <c r="B177" i="44"/>
  <c r="F177" i="44" s="1"/>
  <c r="J181" i="42"/>
  <c r="C203" i="39"/>
  <c r="I199" i="43"/>
  <c r="B199" i="43"/>
  <c r="E199" i="43" s="1"/>
  <c r="B203" i="42"/>
  <c r="C267" i="32"/>
  <c r="I193" i="43"/>
  <c r="C197" i="39"/>
  <c r="B193" i="43"/>
  <c r="E193" i="43" s="1"/>
  <c r="B197" i="42"/>
  <c r="B164" i="44"/>
  <c r="F164" i="44" s="1"/>
  <c r="J168" i="42"/>
  <c r="C251" i="30"/>
  <c r="C257" i="28"/>
  <c r="E257" i="28" s="1"/>
  <c r="B160" i="44"/>
  <c r="F160" i="44" s="1"/>
  <c r="J164" i="42"/>
  <c r="J160" i="42"/>
  <c r="B156" i="44"/>
  <c r="F156" i="44" s="1"/>
  <c r="B213" i="39"/>
  <c r="B213" i="40"/>
  <c r="C209" i="39"/>
  <c r="I205" i="43"/>
  <c r="B205" i="43"/>
  <c r="E205" i="43" s="1"/>
  <c r="B209" i="42"/>
  <c r="B243" i="51"/>
  <c r="F244" i="47"/>
  <c r="B243" i="36"/>
  <c r="B240" i="41" s="1"/>
  <c r="B240" i="38"/>
  <c r="F244" i="35"/>
  <c r="C260" i="28"/>
  <c r="C272" i="28"/>
  <c r="C264" i="28"/>
  <c r="B265" i="51"/>
  <c r="B265" i="36"/>
  <c r="B262" i="41" s="1"/>
  <c r="F266" i="47"/>
  <c r="B262" i="38"/>
  <c r="F266" i="35"/>
  <c r="B249" i="51"/>
  <c r="B249" i="36"/>
  <c r="B246" i="41" s="1"/>
  <c r="F250" i="47"/>
  <c r="B246" i="38"/>
  <c r="F250" i="35"/>
  <c r="B302" i="32"/>
  <c r="B302" i="27"/>
  <c r="C302" i="17"/>
  <c r="E302" i="17" s="1"/>
  <c r="D291" i="37"/>
  <c r="B302" i="30"/>
  <c r="B302" i="28"/>
  <c r="B279" i="30"/>
  <c r="C279" i="17"/>
  <c r="B279" i="28"/>
  <c r="D268" i="37"/>
  <c r="B279" i="32"/>
  <c r="B279" i="27"/>
  <c r="B288" i="32"/>
  <c r="C288" i="32" s="1"/>
  <c r="E288" i="32" s="1"/>
  <c r="B288" i="28"/>
  <c r="C288" i="28" s="1"/>
  <c r="B288" i="27"/>
  <c r="C288" i="27" s="1"/>
  <c r="C288" i="17"/>
  <c r="E288" i="17" s="1"/>
  <c r="D277" i="37"/>
  <c r="B288" i="30"/>
  <c r="C288" i="30" s="1"/>
  <c r="B293" i="32"/>
  <c r="B293" i="28"/>
  <c r="B293" i="27"/>
  <c r="C293" i="17"/>
  <c r="E293" i="17" s="1"/>
  <c r="D282" i="37"/>
  <c r="B293" i="30"/>
  <c r="I197" i="43"/>
  <c r="C201" i="39"/>
  <c r="B201" i="42"/>
  <c r="B197" i="43"/>
  <c r="E197" i="43" s="1"/>
  <c r="I201" i="43"/>
  <c r="C205" i="39"/>
  <c r="B205" i="42"/>
  <c r="B201" i="43"/>
  <c r="E201" i="43" s="1"/>
  <c r="B239" i="39"/>
  <c r="B239" i="40"/>
  <c r="B212" i="39"/>
  <c r="B212" i="40"/>
  <c r="B165" i="44"/>
  <c r="F165" i="44" s="1"/>
  <c r="J169" i="42"/>
  <c r="C192" i="39"/>
  <c r="I188" i="43"/>
  <c r="B192" i="42"/>
  <c r="B188" i="43"/>
  <c r="E188" i="43" s="1"/>
  <c r="C250" i="27"/>
  <c r="B257" i="51"/>
  <c r="F258" i="47"/>
  <c r="B254" i="38"/>
  <c r="F258" i="35"/>
  <c r="B257" i="36"/>
  <c r="B254" i="41" s="1"/>
  <c r="C269" i="30"/>
  <c r="C257" i="27"/>
  <c r="E257" i="27" s="1"/>
  <c r="C253" i="28"/>
  <c r="C262" i="32"/>
  <c r="E262" i="32" s="1"/>
  <c r="B248" i="51"/>
  <c r="B248" i="36"/>
  <c r="B245" i="41" s="1"/>
  <c r="F249" i="47"/>
  <c r="F249" i="35"/>
  <c r="B245" i="38"/>
  <c r="C254" i="28"/>
  <c r="B262" i="51"/>
  <c r="B262" i="36"/>
  <c r="B259" i="41" s="1"/>
  <c r="F263" i="47"/>
  <c r="B259" i="38"/>
  <c r="F263" i="35"/>
  <c r="B159" i="44"/>
  <c r="F159" i="44" s="1"/>
  <c r="J163" i="42"/>
  <c r="B219" i="39"/>
  <c r="B219" i="40"/>
  <c r="C264" i="32"/>
  <c r="E264" i="32" s="1"/>
  <c r="I198" i="43"/>
  <c r="C202" i="39"/>
  <c r="B202" i="42"/>
  <c r="B198" i="43"/>
  <c r="E198" i="43" s="1"/>
  <c r="B285" i="27"/>
  <c r="C285" i="17"/>
  <c r="D274" i="37"/>
  <c r="B285" i="30"/>
  <c r="B285" i="28"/>
  <c r="B285" i="32"/>
  <c r="B292" i="32"/>
  <c r="C292" i="32" s="1"/>
  <c r="E292" i="32" s="1"/>
  <c r="B292" i="30"/>
  <c r="C292" i="30" s="1"/>
  <c r="B292" i="28"/>
  <c r="C292" i="28" s="1"/>
  <c r="B292" i="27"/>
  <c r="C292" i="17"/>
  <c r="E292" i="17" s="1"/>
  <c r="D281" i="37"/>
  <c r="C286" i="17"/>
  <c r="E286" i="17" s="1"/>
  <c r="B286" i="30"/>
  <c r="C286" i="30" s="1"/>
  <c r="E286" i="30" s="1"/>
  <c r="H286" i="30" s="1"/>
  <c r="D275" i="37"/>
  <c r="B286" i="28"/>
  <c r="B286" i="32"/>
  <c r="B286" i="27"/>
  <c r="C286" i="27" s="1"/>
  <c r="E286" i="27" s="1"/>
  <c r="D267" i="37"/>
  <c r="B278" i="30"/>
  <c r="C278" i="30" s="1"/>
  <c r="B278" i="28"/>
  <c r="C278" i="28" s="1"/>
  <c r="B278" i="32"/>
  <c r="C278" i="32" s="1"/>
  <c r="E278" i="32" s="1"/>
  <c r="B278" i="27"/>
  <c r="C278" i="27" s="1"/>
  <c r="E278" i="27" s="1"/>
  <c r="C278" i="17"/>
  <c r="E278" i="17" s="1"/>
  <c r="C274" i="30"/>
  <c r="B174" i="44"/>
  <c r="F174" i="44" s="1"/>
  <c r="J178" i="42"/>
  <c r="I179" i="43"/>
  <c r="C183" i="39"/>
  <c r="B179" i="43"/>
  <c r="E179" i="43" s="1"/>
  <c r="B183" i="42"/>
  <c r="B161" i="44"/>
  <c r="F161" i="44" s="1"/>
  <c r="J165" i="42"/>
  <c r="I184" i="43"/>
  <c r="C188" i="39"/>
  <c r="B188" i="42"/>
  <c r="B184" i="43"/>
  <c r="E184" i="43" s="1"/>
  <c r="C267" i="30"/>
  <c r="C257" i="30"/>
  <c r="E257" i="30" s="1"/>
  <c r="H257" i="30" s="1"/>
  <c r="I183" i="43"/>
  <c r="C187" i="39"/>
  <c r="B183" i="43"/>
  <c r="E183" i="43" s="1"/>
  <c r="B187" i="42"/>
  <c r="C198" i="39"/>
  <c r="I194" i="43"/>
  <c r="B194" i="43"/>
  <c r="E194" i="43" s="1"/>
  <c r="B198" i="42"/>
  <c r="C260" i="30"/>
  <c r="C190" i="39"/>
  <c r="I186" i="43"/>
  <c r="B190" i="42"/>
  <c r="B186" i="43"/>
  <c r="E186" i="43" s="1"/>
  <c r="C272" i="32"/>
  <c r="C264" i="30"/>
  <c r="B211" i="39"/>
  <c r="B211" i="40"/>
  <c r="B253" i="51"/>
  <c r="B253" i="36"/>
  <c r="B250" i="41" s="1"/>
  <c r="B250" i="38"/>
  <c r="F254" i="35"/>
  <c r="F254" i="47"/>
  <c r="B298" i="30"/>
  <c r="C298" i="30" s="1"/>
  <c r="B298" i="32"/>
  <c r="C298" i="32" s="1"/>
  <c r="B298" i="28"/>
  <c r="C298" i="28" s="1"/>
  <c r="B298" i="27"/>
  <c r="C298" i="27" s="1"/>
  <c r="C298" i="17"/>
  <c r="E298" i="17" s="1"/>
  <c r="D287" i="37"/>
  <c r="B282" i="28"/>
  <c r="B282" i="27"/>
  <c r="C282" i="17"/>
  <c r="B282" i="30"/>
  <c r="D271" i="37"/>
  <c r="B282" i="32"/>
  <c r="B299" i="30"/>
  <c r="B299" i="32"/>
  <c r="B299" i="28"/>
  <c r="C299" i="28" s="1"/>
  <c r="B299" i="27"/>
  <c r="C299" i="27" s="1"/>
  <c r="C299" i="17"/>
  <c r="E299" i="17" s="1"/>
  <c r="D288" i="37"/>
  <c r="B303" i="28"/>
  <c r="B303" i="27"/>
  <c r="C303" i="27" s="1"/>
  <c r="C303" i="17"/>
  <c r="E303" i="17" s="1"/>
  <c r="D292" i="37"/>
  <c r="B303" i="30"/>
  <c r="B303" i="32"/>
  <c r="C303" i="32" s="1"/>
  <c r="B233" i="39"/>
  <c r="B233" i="40"/>
  <c r="I181" i="43"/>
  <c r="C185" i="39"/>
  <c r="B185" i="42"/>
  <c r="B181" i="43"/>
  <c r="E181" i="43" s="1"/>
  <c r="B235" i="39"/>
  <c r="B235" i="40"/>
  <c r="B258" i="51"/>
  <c r="F259" i="35"/>
  <c r="F259" i="47"/>
  <c r="B258" i="36"/>
  <c r="B255" i="41" s="1"/>
  <c r="B255" i="38"/>
  <c r="I187" i="43"/>
  <c r="C191" i="39"/>
  <c r="B187" i="43"/>
  <c r="E187" i="43" s="1"/>
  <c r="B191" i="42"/>
  <c r="I195" i="43"/>
  <c r="C199" i="39"/>
  <c r="B195" i="43"/>
  <c r="E195" i="43" s="1"/>
  <c r="B199" i="42"/>
  <c r="D181" i="32"/>
  <c r="E152" i="32"/>
  <c r="C250" i="28"/>
  <c r="E250" i="28" s="1"/>
  <c r="B155" i="44"/>
  <c r="F155" i="44" s="1"/>
  <c r="J159" i="42"/>
  <c r="B175" i="44"/>
  <c r="F175" i="44" s="1"/>
  <c r="J179" i="42"/>
  <c r="B215" i="39"/>
  <c r="B215" i="40"/>
  <c r="J166" i="42"/>
  <c r="B162" i="44"/>
  <c r="F162" i="44" s="1"/>
  <c r="C251" i="27"/>
  <c r="C269" i="32"/>
  <c r="B220" i="39"/>
  <c r="B220" i="40"/>
  <c r="C253" i="30"/>
  <c r="C262" i="30"/>
  <c r="B171" i="44"/>
  <c r="F171" i="44" s="1"/>
  <c r="J175" i="42"/>
  <c r="C258" i="27"/>
  <c r="C254" i="30"/>
  <c r="B152" i="44"/>
  <c r="F152" i="44" s="1"/>
  <c r="J156" i="42"/>
  <c r="C265" i="30"/>
  <c r="B254" i="51"/>
  <c r="B254" i="36"/>
  <c r="B251" i="41" s="1"/>
  <c r="F255" i="47"/>
  <c r="F255" i="35"/>
  <c r="B251" i="38"/>
  <c r="C275" i="27"/>
  <c r="B289" i="30"/>
  <c r="C289" i="30" s="1"/>
  <c r="B289" i="27"/>
  <c r="C289" i="17"/>
  <c r="E289" i="17" s="1"/>
  <c r="B289" i="28"/>
  <c r="D278" i="37"/>
  <c r="B289" i="32"/>
  <c r="C289" i="32" s="1"/>
  <c r="E289" i="32" s="1"/>
  <c r="B281" i="30"/>
  <c r="B281" i="27"/>
  <c r="C281" i="17"/>
  <c r="B281" i="28"/>
  <c r="D270" i="37"/>
  <c r="B281" i="32"/>
  <c r="C296" i="17"/>
  <c r="E296" i="17" s="1"/>
  <c r="D285" i="37"/>
  <c r="B296" i="30"/>
  <c r="B296" i="32"/>
  <c r="B296" i="28"/>
  <c r="B296" i="27"/>
  <c r="B301" i="30"/>
  <c r="B301" i="28"/>
  <c r="B301" i="27"/>
  <c r="B301" i="32"/>
  <c r="C301" i="17"/>
  <c r="E301" i="17" s="1"/>
  <c r="D290" i="37"/>
  <c r="C274" i="27"/>
  <c r="J153" i="42"/>
  <c r="B149" i="44"/>
  <c r="F149" i="44" s="1"/>
  <c r="I191" i="43"/>
  <c r="C195" i="39"/>
  <c r="B195" i="42"/>
  <c r="B191" i="43"/>
  <c r="E191" i="43" s="1"/>
  <c r="B230" i="39"/>
  <c r="B230" i="40"/>
  <c r="C182" i="39"/>
  <c r="I178" i="43"/>
  <c r="B182" i="42"/>
  <c r="B178" i="43"/>
  <c r="E178" i="43" s="1"/>
  <c r="B153" i="44"/>
  <c r="F153" i="44" s="1"/>
  <c r="J157" i="42"/>
  <c r="B242" i="51"/>
  <c r="F243" i="35"/>
  <c r="F243" i="47"/>
  <c r="B239" i="38"/>
  <c r="B242" i="36"/>
  <c r="B239" i="41" s="1"/>
  <c r="C196" i="39"/>
  <c r="I192" i="43"/>
  <c r="B192" i="43"/>
  <c r="E192" i="43" s="1"/>
  <c r="B196" i="42"/>
  <c r="B223" i="39"/>
  <c r="B223" i="40"/>
  <c r="C250" i="32"/>
  <c r="E250" i="32" s="1"/>
  <c r="B260" i="51"/>
  <c r="F261" i="35"/>
  <c r="F261" i="47"/>
  <c r="B257" i="38"/>
  <c r="B260" i="36"/>
  <c r="B257" i="41" s="1"/>
  <c r="I185" i="43"/>
  <c r="C189" i="39"/>
  <c r="B189" i="42"/>
  <c r="B185" i="43"/>
  <c r="E185" i="43" s="1"/>
  <c r="C251" i="28"/>
  <c r="B247" i="51"/>
  <c r="B244" i="38"/>
  <c r="F248" i="35"/>
  <c r="B247" i="36"/>
  <c r="B244" i="41" s="1"/>
  <c r="F248" i="47"/>
  <c r="I203" i="43"/>
  <c r="C207" i="39"/>
  <c r="B207" i="42"/>
  <c r="B203" i="43"/>
  <c r="E203" i="43" s="1"/>
  <c r="I196" i="43"/>
  <c r="C200" i="39"/>
  <c r="B200" i="42"/>
  <c r="B196" i="43"/>
  <c r="E196" i="43" s="1"/>
  <c r="B245" i="51"/>
  <c r="F246" i="35"/>
  <c r="F246" i="47"/>
  <c r="B242" i="38"/>
  <c r="B245" i="36"/>
  <c r="B242" i="41" s="1"/>
  <c r="C260" i="32"/>
  <c r="E260" i="32" s="1"/>
  <c r="D153" i="32"/>
  <c r="E124" i="32"/>
  <c r="B224" i="39"/>
  <c r="B224" i="40"/>
  <c r="C254" i="27"/>
  <c r="C272" i="30"/>
  <c r="B176" i="44"/>
  <c r="F176" i="44" s="1"/>
  <c r="J180" i="42"/>
  <c r="J155" i="42"/>
  <c r="B151" i="44"/>
  <c r="F151" i="44" s="1"/>
  <c r="B255" i="51"/>
  <c r="B255" i="36"/>
  <c r="B252" i="41" s="1"/>
  <c r="F256" i="47"/>
  <c r="B252" i="38"/>
  <c r="F256" i="35"/>
  <c r="B221" i="39"/>
  <c r="B221" i="40"/>
  <c r="B170" i="44"/>
  <c r="F170" i="44" s="1"/>
  <c r="J174" i="42"/>
  <c r="J171" i="42"/>
  <c r="B167" i="44"/>
  <c r="F167" i="44" s="1"/>
  <c r="C204" i="39"/>
  <c r="I200" i="43"/>
  <c r="B204" i="42"/>
  <c r="B200" i="43"/>
  <c r="E200" i="43" s="1"/>
  <c r="B295" i="30"/>
  <c r="C295" i="17"/>
  <c r="E295" i="17" s="1"/>
  <c r="B295" i="32"/>
  <c r="D284" i="37"/>
  <c r="B295" i="28"/>
  <c r="B295" i="27"/>
  <c r="B294" i="32"/>
  <c r="C294" i="32" s="1"/>
  <c r="E294" i="32" s="1"/>
  <c r="D283" i="37"/>
  <c r="B294" i="28"/>
  <c r="C294" i="28" s="1"/>
  <c r="B294" i="27"/>
  <c r="B294" i="30"/>
  <c r="C294" i="30" s="1"/>
  <c r="C294" i="17"/>
  <c r="E294" i="17" s="1"/>
  <c r="B283" i="28"/>
  <c r="C283" i="28" s="1"/>
  <c r="C283" i="17"/>
  <c r="B283" i="27"/>
  <c r="D272" i="37"/>
  <c r="B283" i="30"/>
  <c r="B283" i="32"/>
  <c r="C283" i="32" s="1"/>
  <c r="E283" i="32" s="1"/>
  <c r="B264" i="51"/>
  <c r="B264" i="36"/>
  <c r="B261" i="41" s="1"/>
  <c r="F265" i="47"/>
  <c r="B261" i="38"/>
  <c r="F265" i="35"/>
  <c r="B154" i="44"/>
  <c r="F154" i="44" s="1"/>
  <c r="J158" i="42"/>
  <c r="B251" i="51"/>
  <c r="F252" i="35"/>
  <c r="F252" i="47"/>
  <c r="B251" i="36"/>
  <c r="B248" i="41" s="1"/>
  <c r="B248" i="38"/>
  <c r="B229" i="39"/>
  <c r="B229" i="40"/>
  <c r="B214" i="39"/>
  <c r="B214" i="40"/>
  <c r="B239" i="51"/>
  <c r="B239" i="36"/>
  <c r="B236" i="41" s="1"/>
  <c r="F240" i="47"/>
  <c r="F240" i="35"/>
  <c r="B236" i="38"/>
  <c r="D41" i="32"/>
  <c r="E40" i="32"/>
  <c r="D69" i="32"/>
  <c r="B237" i="39"/>
  <c r="B237" i="40"/>
  <c r="J172" i="42"/>
  <c r="B168" i="44"/>
  <c r="F168" i="44" s="1"/>
  <c r="C250" i="30"/>
  <c r="C210" i="39"/>
  <c r="B210" i="42"/>
  <c r="C269" i="27"/>
  <c r="B232" i="39"/>
  <c r="B232" i="40"/>
  <c r="J154" i="42"/>
  <c r="B150" i="44"/>
  <c r="F150" i="44" s="1"/>
  <c r="C262" i="27"/>
  <c r="B250" i="51"/>
  <c r="F251" i="35"/>
  <c r="F251" i="47"/>
  <c r="B247" i="38"/>
  <c r="B250" i="36"/>
  <c r="B247" i="41" s="1"/>
  <c r="J162" i="42"/>
  <c r="B158" i="44"/>
  <c r="F158" i="44" s="1"/>
  <c r="C258" i="32"/>
  <c r="E258" i="32" s="1"/>
  <c r="B244" i="51"/>
  <c r="F245" i="35"/>
  <c r="F245" i="47"/>
  <c r="B244" i="36"/>
  <c r="B241" i="41" s="1"/>
  <c r="B241" i="38"/>
  <c r="C275" i="28"/>
  <c r="C186" i="39"/>
  <c r="I182" i="43"/>
  <c r="B182" i="43"/>
  <c r="E182" i="43" s="1"/>
  <c r="B186" i="42"/>
  <c r="B234" i="39"/>
  <c r="B234" i="40"/>
  <c r="B172" i="44"/>
  <c r="F172" i="44" s="1"/>
  <c r="J176" i="42"/>
  <c r="B263" i="51"/>
  <c r="B263" i="36"/>
  <c r="B260" i="41" s="1"/>
  <c r="F264" i="47"/>
  <c r="B260" i="38"/>
  <c r="F264" i="35"/>
  <c r="B300" i="32"/>
  <c r="C300" i="32" s="1"/>
  <c r="B300" i="30"/>
  <c r="C300" i="30" s="1"/>
  <c r="B300" i="28"/>
  <c r="C300" i="28" s="1"/>
  <c r="B300" i="27"/>
  <c r="C300" i="27" s="1"/>
  <c r="C300" i="17"/>
  <c r="E300" i="17" s="1"/>
  <c r="D289" i="37"/>
  <c r="C284" i="17"/>
  <c r="B284" i="32"/>
  <c r="C284" i="32" s="1"/>
  <c r="E284" i="32" s="1"/>
  <c r="D273" i="37"/>
  <c r="B284" i="30"/>
  <c r="C284" i="30" s="1"/>
  <c r="B284" i="28"/>
  <c r="C284" i="28" s="1"/>
  <c r="B284" i="27"/>
  <c r="C284" i="27" s="1"/>
  <c r="B305" i="30"/>
  <c r="B305" i="32"/>
  <c r="B305" i="27"/>
  <c r="B305" i="28"/>
  <c r="C305" i="17"/>
  <c r="E305" i="17" s="1"/>
  <c r="D294" i="37"/>
  <c r="D269" i="37"/>
  <c r="B280" i="30"/>
  <c r="C280" i="30" s="1"/>
  <c r="B280" i="32"/>
  <c r="C280" i="32" s="1"/>
  <c r="E280" i="32" s="1"/>
  <c r="B280" i="28"/>
  <c r="C280" i="28" s="1"/>
  <c r="B280" i="27"/>
  <c r="C280" i="27" s="1"/>
  <c r="C280" i="17"/>
  <c r="B226" i="39"/>
  <c r="B226" i="40"/>
  <c r="D209" i="32"/>
  <c r="E180" i="32"/>
  <c r="B228" i="39"/>
  <c r="B228" i="40"/>
  <c r="B169" i="44"/>
  <c r="F169" i="44" s="1"/>
  <c r="J173" i="42"/>
  <c r="B246" i="51"/>
  <c r="B243" i="38"/>
  <c r="B246" i="36"/>
  <c r="B243" i="41" s="1"/>
  <c r="F247" i="47"/>
  <c r="F247" i="35"/>
  <c r="B225" i="39"/>
  <c r="B225" i="40"/>
  <c r="C184" i="39"/>
  <c r="I180" i="43"/>
  <c r="B184" i="42"/>
  <c r="B180" i="43"/>
  <c r="E180" i="43" s="1"/>
  <c r="B261" i="51"/>
  <c r="F262" i="47"/>
  <c r="B261" i="36"/>
  <c r="B258" i="41" s="1"/>
  <c r="B258" i="38"/>
  <c r="F262" i="35"/>
  <c r="C267" i="27"/>
  <c r="I202" i="43"/>
  <c r="C206" i="39"/>
  <c r="B202" i="43"/>
  <c r="E202" i="43" s="1"/>
  <c r="B206" i="42"/>
  <c r="C251" i="32"/>
  <c r="E251" i="32" s="1"/>
  <c r="B259" i="51"/>
  <c r="F260" i="35"/>
  <c r="F260" i="47"/>
  <c r="B259" i="36"/>
  <c r="B256" i="41" s="1"/>
  <c r="B256" i="38"/>
  <c r="D125" i="32"/>
  <c r="E96" i="32"/>
  <c r="I189" i="43"/>
  <c r="C193" i="39"/>
  <c r="B193" i="42"/>
  <c r="B189" i="43"/>
  <c r="E189" i="43" s="1"/>
  <c r="C253" i="27"/>
  <c r="B252" i="51"/>
  <c r="F253" i="35"/>
  <c r="F253" i="47"/>
  <c r="B249" i="38"/>
  <c r="B252" i="36"/>
  <c r="B249" i="41" s="1"/>
  <c r="C260" i="27"/>
  <c r="C258" i="28"/>
  <c r="C254" i="32"/>
  <c r="E254" i="32" s="1"/>
  <c r="B236" i="39"/>
  <c r="B236" i="40"/>
  <c r="C275" i="32"/>
  <c r="B266" i="51"/>
  <c r="F267" i="35"/>
  <c r="F267" i="47"/>
  <c r="B266" i="36"/>
  <c r="B263" i="41" s="1"/>
  <c r="B263" i="38"/>
  <c r="B231" i="39"/>
  <c r="B231" i="40"/>
  <c r="B290" i="30"/>
  <c r="C290" i="30" s="1"/>
  <c r="C290" i="17"/>
  <c r="E290" i="17" s="1"/>
  <c r="B290" i="28"/>
  <c r="C290" i="28" s="1"/>
  <c r="B290" i="32"/>
  <c r="D279" i="37"/>
  <c r="B290" i="27"/>
  <c r="C290" i="27" s="1"/>
  <c r="B304" i="32"/>
  <c r="C304" i="32" s="1"/>
  <c r="B304" i="28"/>
  <c r="C304" i="28" s="1"/>
  <c r="B304" i="27"/>
  <c r="C304" i="27" s="1"/>
  <c r="C304" i="17"/>
  <c r="E304" i="17" s="1"/>
  <c r="D293" i="37"/>
  <c r="B304" i="30"/>
  <c r="C304" i="30" s="1"/>
  <c r="B306" i="32"/>
  <c r="C306" i="32" s="1"/>
  <c r="B311" i="17"/>
  <c r="B298" i="21" s="1"/>
  <c r="B313" i="17"/>
  <c r="B300" i="21" s="1"/>
  <c r="B331" i="17"/>
  <c r="B318" i="21" s="1"/>
  <c r="B317" i="17"/>
  <c r="B304" i="21" s="1"/>
  <c r="B306" i="28"/>
  <c r="B319" i="17"/>
  <c r="B306" i="21" s="1"/>
  <c r="B321" i="17"/>
  <c r="B308" i="21" s="1"/>
  <c r="B308" i="17"/>
  <c r="B295" i="21" s="1"/>
  <c r="B318" i="17"/>
  <c r="B305" i="21" s="1"/>
  <c r="B306" i="27"/>
  <c r="C306" i="27" s="1"/>
  <c r="B327" i="17"/>
  <c r="B314" i="21" s="1"/>
  <c r="B329" i="17"/>
  <c r="B316" i="21" s="1"/>
  <c r="B316" i="17"/>
  <c r="B303" i="21" s="1"/>
  <c r="B325" i="17"/>
  <c r="B312" i="21" s="1"/>
  <c r="B335" i="17"/>
  <c r="B322" i="21" s="1"/>
  <c r="B314" i="17"/>
  <c r="B301" i="21" s="1"/>
  <c r="B324" i="17"/>
  <c r="B311" i="21" s="1"/>
  <c r="B333" i="17"/>
  <c r="B320" i="21" s="1"/>
  <c r="B312" i="17"/>
  <c r="B299" i="21" s="1"/>
  <c r="B322" i="17"/>
  <c r="B309" i="21" s="1"/>
  <c r="B332" i="17"/>
  <c r="B319" i="21" s="1"/>
  <c r="B326" i="17"/>
  <c r="B313" i="21" s="1"/>
  <c r="B320" i="17"/>
  <c r="B307" i="21" s="1"/>
  <c r="B330" i="17"/>
  <c r="B317" i="21" s="1"/>
  <c r="B334" i="17"/>
  <c r="B321" i="21" s="1"/>
  <c r="B328" i="17"/>
  <c r="B315" i="21" s="1"/>
  <c r="B315" i="17"/>
  <c r="B302" i="21" s="1"/>
  <c r="B309" i="17"/>
  <c r="B296" i="21" s="1"/>
  <c r="C306" i="17"/>
  <c r="E306" i="17" s="1"/>
  <c r="B306" i="30"/>
  <c r="C306" i="30" s="1"/>
  <c r="B307" i="17"/>
  <c r="B294" i="21" s="1"/>
  <c r="B323" i="17"/>
  <c r="B310" i="21" s="1"/>
  <c r="B310" i="17"/>
  <c r="B297" i="21" s="1"/>
  <c r="D295" i="37"/>
  <c r="B227" i="39"/>
  <c r="B227" i="40"/>
  <c r="D97" i="32"/>
  <c r="E68" i="32"/>
  <c r="B238" i="39"/>
  <c r="B238" i="40"/>
  <c r="B163" i="44"/>
  <c r="F163" i="44" s="1"/>
  <c r="J167" i="42"/>
  <c r="B217" i="39"/>
  <c r="B217" i="40"/>
  <c r="B216" i="39"/>
  <c r="B216" i="40"/>
  <c r="B240" i="51"/>
  <c r="B237" i="38"/>
  <c r="B240" i="36"/>
  <c r="B237" i="41" s="1"/>
  <c r="F241" i="47"/>
  <c r="F241" i="35"/>
  <c r="C267" i="28"/>
  <c r="B218" i="39"/>
  <c r="B218" i="40"/>
  <c r="B241" i="51"/>
  <c r="B241" i="36"/>
  <c r="B238" i="41" s="1"/>
  <c r="F242" i="47"/>
  <c r="B238" i="38"/>
  <c r="F242" i="35"/>
  <c r="C269" i="28"/>
  <c r="C257" i="32"/>
  <c r="E257" i="32" s="1"/>
  <c r="I204" i="43"/>
  <c r="C208" i="39"/>
  <c r="B204" i="43"/>
  <c r="E204" i="43" s="1"/>
  <c r="B208" i="42"/>
  <c r="I190" i="43"/>
  <c r="C194" i="39"/>
  <c r="B194" i="42"/>
  <c r="B190" i="43"/>
  <c r="E190" i="43" s="1"/>
  <c r="C253" i="32"/>
  <c r="E253" i="32" s="1"/>
  <c r="C262" i="28"/>
  <c r="B222" i="39"/>
  <c r="B222" i="40"/>
  <c r="C258" i="30"/>
  <c r="C272" i="27"/>
  <c r="C264" i="27"/>
  <c r="C275" i="30"/>
  <c r="G20" i="28"/>
  <c r="D307" i="27"/>
  <c r="D279" i="27"/>
  <c r="E250" i="27"/>
  <c r="E166" i="27"/>
  <c r="D195" i="27"/>
  <c r="E110" i="27"/>
  <c r="D139" i="27"/>
  <c r="D111" i="27"/>
  <c r="E82" i="27"/>
  <c r="D8" i="49"/>
  <c r="K8" i="35"/>
  <c r="E194" i="27"/>
  <c r="D223" i="27"/>
  <c r="G11" i="35"/>
  <c r="D7" i="21"/>
  <c r="C8" i="40"/>
  <c r="C8" i="49"/>
  <c r="L19" i="27"/>
  <c r="F20" i="27" s="1"/>
  <c r="M19" i="27"/>
  <c r="D251" i="27"/>
  <c r="E222" i="27"/>
  <c r="D167" i="27"/>
  <c r="E138" i="27"/>
  <c r="L17" i="42"/>
  <c r="N16" i="42"/>
  <c r="O16" i="42" s="1"/>
  <c r="G12" i="44" s="1"/>
  <c r="H8" i="40"/>
  <c r="F9" i="37"/>
  <c r="I21" i="17"/>
  <c r="S8" i="39"/>
  <c r="N265" i="39"/>
  <c r="C264" i="42"/>
  <c r="K264" i="42" s="1"/>
  <c r="D217" i="42"/>
  <c r="F188" i="42"/>
  <c r="D330" i="42"/>
  <c r="D162" i="42"/>
  <c r="D444" i="42"/>
  <c r="D393" i="42"/>
  <c r="D19" i="42"/>
  <c r="D47" i="42"/>
  <c r="D76" i="42" s="1"/>
  <c r="D105" i="42" s="1"/>
  <c r="D134" i="42" s="1"/>
  <c r="D501" i="42"/>
  <c r="D387" i="42"/>
  <c r="D273" i="42"/>
  <c r="F244" i="42"/>
  <c r="D245" i="42"/>
  <c r="F216" i="42"/>
  <c r="D189" i="42"/>
  <c r="L19" i="30"/>
  <c r="K20" i="28"/>
  <c r="D344" i="30"/>
  <c r="D252" i="17"/>
  <c r="E223" i="17"/>
  <c r="D336" i="28"/>
  <c r="D224" i="17"/>
  <c r="E195" i="17"/>
  <c r="D280" i="17"/>
  <c r="E251" i="17"/>
  <c r="D336" i="17"/>
  <c r="E279" i="17"/>
  <c r="D308" i="17"/>
  <c r="D337" i="28"/>
  <c r="E167" i="17"/>
  <c r="D196" i="17"/>
  <c r="E111" i="17"/>
  <c r="D140" i="17"/>
  <c r="H140" i="17" s="1"/>
  <c r="H141" i="17" s="1"/>
  <c r="H142" i="17" s="1"/>
  <c r="H143" i="17" s="1"/>
  <c r="H144" i="17" s="1"/>
  <c r="H145" i="17" s="1"/>
  <c r="H146" i="17" s="1"/>
  <c r="H147" i="17" s="1"/>
  <c r="H148" i="17" s="1"/>
  <c r="H149" i="17" s="1"/>
  <c r="H150" i="17" s="1"/>
  <c r="H151" i="17" s="1"/>
  <c r="H152" i="17" s="1"/>
  <c r="H153" i="17" s="1"/>
  <c r="H154" i="17" s="1"/>
  <c r="H155" i="17" s="1"/>
  <c r="H156" i="17" s="1"/>
  <c r="H157" i="17" s="1"/>
  <c r="H158" i="17" s="1"/>
  <c r="H159" i="17" s="1"/>
  <c r="H160" i="17" s="1"/>
  <c r="H161" i="17" s="1"/>
  <c r="H162" i="17" s="1"/>
  <c r="H163" i="17" s="1"/>
  <c r="H164" i="17" s="1"/>
  <c r="H165" i="17" s="1"/>
  <c r="H166" i="17" s="1"/>
  <c r="H167" i="17" s="1"/>
  <c r="E139" i="17"/>
  <c r="D168" i="17"/>
  <c r="E55" i="28"/>
  <c r="D84" i="28"/>
  <c r="D252" i="28"/>
  <c r="E223" i="28"/>
  <c r="D168" i="28"/>
  <c r="E139" i="28"/>
  <c r="D280" i="28"/>
  <c r="D309" i="28" s="1"/>
  <c r="E251" i="28"/>
  <c r="E278" i="28"/>
  <c r="D196" i="28"/>
  <c r="E167" i="28"/>
  <c r="D140" i="28"/>
  <c r="E111" i="28"/>
  <c r="D224" i="28"/>
  <c r="E195" i="28"/>
  <c r="D87" i="27"/>
  <c r="E58" i="27"/>
  <c r="E114" i="27"/>
  <c r="D143" i="27"/>
  <c r="D115" i="27"/>
  <c r="E86" i="27"/>
  <c r="D171" i="27"/>
  <c r="E142" i="27"/>
  <c r="D278" i="30"/>
  <c r="D307" i="30" s="1"/>
  <c r="E249" i="30"/>
  <c r="H249" i="30" s="1"/>
  <c r="D111" i="30"/>
  <c r="E82" i="30"/>
  <c r="H82" i="30" s="1"/>
  <c r="E194" i="30"/>
  <c r="H194" i="30" s="1"/>
  <c r="D223" i="30"/>
  <c r="E222" i="30"/>
  <c r="H222" i="30" s="1"/>
  <c r="D251" i="30"/>
  <c r="D167" i="30"/>
  <c r="E138" i="30"/>
  <c r="H138" i="30" s="1"/>
  <c r="D195" i="30"/>
  <c r="E166" i="30"/>
  <c r="H166" i="30" s="1"/>
  <c r="A7" i="37"/>
  <c r="E250" i="30"/>
  <c r="H250" i="30" s="1"/>
  <c r="D279" i="30"/>
  <c r="D308" i="30" s="1"/>
  <c r="D139" i="30"/>
  <c r="E110" i="30"/>
  <c r="H110" i="30" s="1"/>
  <c r="J7" i="37"/>
  <c r="K7" i="37" s="1"/>
  <c r="F8" i="51" s="1"/>
  <c r="G8" i="51" s="1"/>
  <c r="H8" i="51" s="1"/>
  <c r="K5" i="50" s="1"/>
  <c r="M7" i="37"/>
  <c r="N7" i="37" s="1"/>
  <c r="I8" i="51" s="1"/>
  <c r="D27" i="28"/>
  <c r="D56" i="28" s="1"/>
  <c r="E26" i="28"/>
  <c r="D30" i="27"/>
  <c r="D59" i="27" s="1"/>
  <c r="E29" i="27"/>
  <c r="D26" i="30"/>
  <c r="D55" i="30" s="1"/>
  <c r="E25" i="30"/>
  <c r="H25" i="30" s="1"/>
  <c r="G7" i="37"/>
  <c r="H7" i="37" s="1"/>
  <c r="C8" i="51" s="1"/>
  <c r="C295" i="32" l="1"/>
  <c r="E295" i="32" s="1"/>
  <c r="C289" i="28"/>
  <c r="C303" i="30"/>
  <c r="H168" i="17"/>
  <c r="C290" i="32"/>
  <c r="E290" i="32" s="1"/>
  <c r="C294" i="27"/>
  <c r="C299" i="32"/>
  <c r="B208" i="43"/>
  <c r="E208" i="43" s="1"/>
  <c r="I208" i="43"/>
  <c r="I207" i="43"/>
  <c r="B207" i="43"/>
  <c r="E207" i="43" s="1"/>
  <c r="B210" i="43"/>
  <c r="E210" i="43" s="1"/>
  <c r="I210" i="43"/>
  <c r="C283" i="30"/>
  <c r="C289" i="27"/>
  <c r="C299" i="30"/>
  <c r="C292" i="27"/>
  <c r="I209" i="43"/>
  <c r="B209" i="43"/>
  <c r="E209" i="43" s="1"/>
  <c r="C283" i="27"/>
  <c r="C303" i="28"/>
  <c r="C286" i="28"/>
  <c r="E286" i="28" s="1"/>
  <c r="J21" i="17"/>
  <c r="K21" i="17" s="1"/>
  <c r="C218" i="39"/>
  <c r="I214" i="43"/>
  <c r="B218" i="42"/>
  <c r="B214" i="43"/>
  <c r="E214" i="43" s="1"/>
  <c r="C320" i="17"/>
  <c r="E320" i="17" s="1"/>
  <c r="D309" i="37"/>
  <c r="B320" i="30"/>
  <c r="B320" i="32"/>
  <c r="B320" i="28"/>
  <c r="B320" i="27"/>
  <c r="B335" i="28"/>
  <c r="B357" i="17"/>
  <c r="B344" i="21" s="1"/>
  <c r="B344" i="17"/>
  <c r="B331" i="21" s="1"/>
  <c r="B346" i="17"/>
  <c r="B333" i="21" s="1"/>
  <c r="C335" i="17"/>
  <c r="E335" i="17" s="1"/>
  <c r="B335" i="27"/>
  <c r="B336" i="17"/>
  <c r="B323" i="21" s="1"/>
  <c r="B352" i="17"/>
  <c r="B339" i="21" s="1"/>
  <c r="B354" i="17"/>
  <c r="B341" i="21" s="1"/>
  <c r="B340" i="17"/>
  <c r="B327" i="21" s="1"/>
  <c r="D324" i="37"/>
  <c r="B342" i="17"/>
  <c r="B329" i="21" s="1"/>
  <c r="B360" i="17"/>
  <c r="B347" i="21" s="1"/>
  <c r="B362" i="17"/>
  <c r="B349" i="21" s="1"/>
  <c r="B348" i="17"/>
  <c r="B335" i="21" s="1"/>
  <c r="B350" i="17"/>
  <c r="B337" i="21" s="1"/>
  <c r="B337" i="17"/>
  <c r="B324" i="21" s="1"/>
  <c r="B339" i="17"/>
  <c r="B326" i="21" s="1"/>
  <c r="B356" i="17"/>
  <c r="B343" i="21" s="1"/>
  <c r="B358" i="17"/>
  <c r="B345" i="21" s="1"/>
  <c r="B345" i="17"/>
  <c r="B332" i="21" s="1"/>
  <c r="B347" i="17"/>
  <c r="B334" i="21" s="1"/>
  <c r="B343" i="17"/>
  <c r="B330" i="21" s="1"/>
  <c r="B353" i="17"/>
  <c r="B340" i="21" s="1"/>
  <c r="B355" i="17"/>
  <c r="B342" i="21" s="1"/>
  <c r="B335" i="30"/>
  <c r="B341" i="17"/>
  <c r="B328" i="21" s="1"/>
  <c r="B351" i="17"/>
  <c r="B338" i="21" s="1"/>
  <c r="B361" i="17"/>
  <c r="B348" i="21" s="1"/>
  <c r="B363" i="17"/>
  <c r="B350" i="21" s="1"/>
  <c r="B335" i="32"/>
  <c r="B349" i="17"/>
  <c r="B336" i="21" s="1"/>
  <c r="B359" i="17"/>
  <c r="B346" i="21" s="1"/>
  <c r="B338" i="17"/>
  <c r="B325" i="21" s="1"/>
  <c r="B364" i="17"/>
  <c r="B351" i="21" s="1"/>
  <c r="B321" i="28"/>
  <c r="B321" i="32"/>
  <c r="C321" i="32" s="1"/>
  <c r="E321" i="32" s="1"/>
  <c r="C321" i="17"/>
  <c r="E321" i="17" s="1"/>
  <c r="D310" i="37"/>
  <c r="B321" i="30"/>
  <c r="C321" i="30" s="1"/>
  <c r="B321" i="27"/>
  <c r="B280" i="51"/>
  <c r="B280" i="36"/>
  <c r="B277" i="41" s="1"/>
  <c r="F281" i="47"/>
  <c r="B277" i="38"/>
  <c r="F281" i="35"/>
  <c r="C236" i="39"/>
  <c r="I232" i="43"/>
  <c r="B232" i="43"/>
  <c r="E232" i="43" s="1"/>
  <c r="B236" i="42"/>
  <c r="D238" i="32"/>
  <c r="E209" i="32"/>
  <c r="C305" i="30"/>
  <c r="B290" i="51"/>
  <c r="F291" i="35"/>
  <c r="F291" i="47"/>
  <c r="B290" i="36"/>
  <c r="B287" i="41" s="1"/>
  <c r="B287" i="38"/>
  <c r="B182" i="44"/>
  <c r="F182" i="44" s="1"/>
  <c r="J186" i="42"/>
  <c r="D182" i="32"/>
  <c r="E153" i="32"/>
  <c r="B196" i="44"/>
  <c r="F196" i="44" s="1"/>
  <c r="J200" i="42"/>
  <c r="I219" i="43"/>
  <c r="C223" i="39"/>
  <c r="B219" i="43"/>
  <c r="E219" i="43" s="1"/>
  <c r="B223" i="42"/>
  <c r="B243" i="39"/>
  <c r="B243" i="40"/>
  <c r="C296" i="27"/>
  <c r="B271" i="51"/>
  <c r="F272" i="47"/>
  <c r="F272" i="35"/>
  <c r="B268" i="38"/>
  <c r="B271" i="36"/>
  <c r="B268" i="41" s="1"/>
  <c r="B255" i="39"/>
  <c r="B255" i="40"/>
  <c r="B288" i="51"/>
  <c r="F289" i="47"/>
  <c r="B285" i="38"/>
  <c r="F289" i="35"/>
  <c r="B288" i="36"/>
  <c r="B285" i="41" s="1"/>
  <c r="B254" i="39"/>
  <c r="B254" i="40"/>
  <c r="J188" i="42"/>
  <c r="B184" i="44"/>
  <c r="F184" i="44" s="1"/>
  <c r="B188" i="44"/>
  <c r="F188" i="44" s="1"/>
  <c r="J192" i="42"/>
  <c r="C293" i="32"/>
  <c r="E293" i="32" s="1"/>
  <c r="C302" i="30"/>
  <c r="B205" i="44"/>
  <c r="F205" i="44" s="1"/>
  <c r="J209" i="42"/>
  <c r="B287" i="51"/>
  <c r="B287" i="36"/>
  <c r="B284" i="41" s="1"/>
  <c r="F288" i="47"/>
  <c r="F288" i="35"/>
  <c r="B284" i="38"/>
  <c r="C287" i="30"/>
  <c r="B190" i="44"/>
  <c r="F190" i="44" s="1"/>
  <c r="J194" i="42"/>
  <c r="I212" i="43"/>
  <c r="C216" i="39"/>
  <c r="B212" i="43"/>
  <c r="E212" i="43" s="1"/>
  <c r="B216" i="42"/>
  <c r="D126" i="32"/>
  <c r="E97" i="32"/>
  <c r="B326" i="30"/>
  <c r="B326" i="32"/>
  <c r="B326" i="28"/>
  <c r="C326" i="17"/>
  <c r="E326" i="17" s="1"/>
  <c r="B326" i="27"/>
  <c r="C326" i="27" s="1"/>
  <c r="D315" i="37"/>
  <c r="B325" i="30"/>
  <c r="D314" i="37"/>
  <c r="B325" i="32"/>
  <c r="B325" i="28"/>
  <c r="B325" i="27"/>
  <c r="C325" i="17"/>
  <c r="E325" i="17" s="1"/>
  <c r="C319" i="17"/>
  <c r="E319" i="17" s="1"/>
  <c r="B319" i="30"/>
  <c r="B319" i="28"/>
  <c r="B319" i="32"/>
  <c r="D308" i="37"/>
  <c r="B319" i="27"/>
  <c r="B294" i="51"/>
  <c r="B291" i="38"/>
  <c r="F295" i="35"/>
  <c r="B294" i="36"/>
  <c r="B291" i="41" s="1"/>
  <c r="F295" i="47"/>
  <c r="J184" i="42"/>
  <c r="B180" i="44"/>
  <c r="F180" i="44" s="1"/>
  <c r="B270" i="51"/>
  <c r="B267" i="38"/>
  <c r="F271" i="35"/>
  <c r="B270" i="36"/>
  <c r="B267" i="41" s="1"/>
  <c r="F271" i="47"/>
  <c r="B245" i="39"/>
  <c r="B245" i="40"/>
  <c r="B251" i="39"/>
  <c r="B251" i="40"/>
  <c r="B206" i="44"/>
  <c r="F206" i="44" s="1"/>
  <c r="J210" i="42"/>
  <c r="I233" i="43"/>
  <c r="C237" i="39"/>
  <c r="B237" i="42"/>
  <c r="B233" i="43"/>
  <c r="E233" i="43" s="1"/>
  <c r="B252" i="39"/>
  <c r="B252" i="40"/>
  <c r="C295" i="27"/>
  <c r="B200" i="44"/>
  <c r="F200" i="44" s="1"/>
  <c r="J204" i="42"/>
  <c r="I217" i="43"/>
  <c r="C221" i="39"/>
  <c r="B221" i="42"/>
  <c r="B217" i="43"/>
  <c r="E217" i="43" s="1"/>
  <c r="B248" i="39"/>
  <c r="B248" i="40"/>
  <c r="J196" i="42"/>
  <c r="B192" i="44"/>
  <c r="F192" i="44" s="1"/>
  <c r="C230" i="39"/>
  <c r="I226" i="43"/>
  <c r="B226" i="43"/>
  <c r="E226" i="43" s="1"/>
  <c r="B230" i="42"/>
  <c r="B291" i="51"/>
  <c r="F292" i="35"/>
  <c r="F292" i="47"/>
  <c r="B288" i="38"/>
  <c r="B291" i="36"/>
  <c r="B288" i="41" s="1"/>
  <c r="C296" i="28"/>
  <c r="C281" i="28"/>
  <c r="B259" i="39"/>
  <c r="B259" i="40"/>
  <c r="C282" i="32"/>
  <c r="E282" i="32" s="1"/>
  <c r="B186" i="44"/>
  <c r="F186" i="44" s="1"/>
  <c r="J190" i="42"/>
  <c r="B183" i="44"/>
  <c r="F183" i="44" s="1"/>
  <c r="J187" i="42"/>
  <c r="C285" i="32"/>
  <c r="E285" i="32" s="1"/>
  <c r="B198" i="44"/>
  <c r="F198" i="44" s="1"/>
  <c r="J202" i="42"/>
  <c r="B249" i="39"/>
  <c r="B249" i="40"/>
  <c r="I235" i="43"/>
  <c r="C239" i="39"/>
  <c r="B239" i="42"/>
  <c r="B235" i="43"/>
  <c r="E235" i="43" s="1"/>
  <c r="C279" i="27"/>
  <c r="B292" i="51"/>
  <c r="F293" i="35"/>
  <c r="F293" i="47"/>
  <c r="B292" i="36"/>
  <c r="B289" i="41" s="1"/>
  <c r="B289" i="38"/>
  <c r="B242" i="39"/>
  <c r="B242" i="40"/>
  <c r="B309" i="27"/>
  <c r="D298" i="37"/>
  <c r="B309" i="30"/>
  <c r="C309" i="17"/>
  <c r="B309" i="28"/>
  <c r="B309" i="32"/>
  <c r="B332" i="32"/>
  <c r="B332" i="30"/>
  <c r="C332" i="17"/>
  <c r="E332" i="17" s="1"/>
  <c r="B332" i="28"/>
  <c r="B332" i="27"/>
  <c r="D321" i="37"/>
  <c r="C316" i="17"/>
  <c r="E316" i="17" s="1"/>
  <c r="D305" i="37"/>
  <c r="B316" i="32"/>
  <c r="B316" i="30"/>
  <c r="B316" i="28"/>
  <c r="B316" i="27"/>
  <c r="C306" i="28"/>
  <c r="C226" i="39"/>
  <c r="I222" i="43"/>
  <c r="B226" i="42"/>
  <c r="B222" i="43"/>
  <c r="E222" i="43" s="1"/>
  <c r="B295" i="51"/>
  <c r="B295" i="36"/>
  <c r="B292" i="41" s="1"/>
  <c r="F296" i="47"/>
  <c r="F296" i="35"/>
  <c r="B292" i="38"/>
  <c r="D98" i="32"/>
  <c r="E69" i="32"/>
  <c r="C295" i="28"/>
  <c r="B256" i="39"/>
  <c r="B256" i="40"/>
  <c r="C296" i="32"/>
  <c r="B187" i="44"/>
  <c r="F187" i="44" s="1"/>
  <c r="J191" i="42"/>
  <c r="C233" i="39"/>
  <c r="I229" i="43"/>
  <c r="B233" i="42"/>
  <c r="B229" i="43"/>
  <c r="E229" i="43" s="1"/>
  <c r="B289" i="51"/>
  <c r="B289" i="36"/>
  <c r="B286" i="41" s="1"/>
  <c r="F290" i="47"/>
  <c r="F290" i="35"/>
  <c r="B286" i="38"/>
  <c r="B272" i="51"/>
  <c r="F273" i="35"/>
  <c r="B269" i="38"/>
  <c r="B272" i="36"/>
  <c r="B269" i="41" s="1"/>
  <c r="F273" i="47"/>
  <c r="B268" i="51"/>
  <c r="F269" i="35"/>
  <c r="F269" i="47"/>
  <c r="B265" i="38"/>
  <c r="B268" i="36"/>
  <c r="B265" i="41" s="1"/>
  <c r="B282" i="51"/>
  <c r="F283" i="35"/>
  <c r="F283" i="47"/>
  <c r="B282" i="36"/>
  <c r="B279" i="41" s="1"/>
  <c r="B279" i="38"/>
  <c r="C285" i="28"/>
  <c r="B263" i="39"/>
  <c r="B263" i="40"/>
  <c r="B258" i="39"/>
  <c r="B258" i="40"/>
  <c r="C293" i="30"/>
  <c r="B278" i="51"/>
  <c r="B278" i="36"/>
  <c r="B275" i="41" s="1"/>
  <c r="F279" i="47"/>
  <c r="B275" i="38"/>
  <c r="F279" i="35"/>
  <c r="C279" i="32"/>
  <c r="E279" i="32" s="1"/>
  <c r="C287" i="27"/>
  <c r="B268" i="39"/>
  <c r="B268" i="40"/>
  <c r="B241" i="39"/>
  <c r="B241" i="40"/>
  <c r="I213" i="43"/>
  <c r="C217" i="39"/>
  <c r="B217" i="42"/>
  <c r="B213" i="43"/>
  <c r="E213" i="43" s="1"/>
  <c r="I223" i="43"/>
  <c r="C227" i="39"/>
  <c r="B227" i="42"/>
  <c r="B223" i="43"/>
  <c r="E223" i="43" s="1"/>
  <c r="B315" i="30"/>
  <c r="B315" i="32"/>
  <c r="D304" i="37"/>
  <c r="B315" i="28"/>
  <c r="B315" i="27"/>
  <c r="C315" i="17"/>
  <c r="E315" i="17" s="1"/>
  <c r="B322" i="30"/>
  <c r="C322" i="17"/>
  <c r="E322" i="17" s="1"/>
  <c r="B322" i="28"/>
  <c r="C322" i="28" s="1"/>
  <c r="B322" i="32"/>
  <c r="D311" i="37"/>
  <c r="B322" i="27"/>
  <c r="C322" i="27" s="1"/>
  <c r="B329" i="30"/>
  <c r="B329" i="27"/>
  <c r="B329" i="32"/>
  <c r="B329" i="28"/>
  <c r="C329" i="17"/>
  <c r="E329" i="17" s="1"/>
  <c r="D318" i="37"/>
  <c r="B317" i="27"/>
  <c r="C317" i="27" s="1"/>
  <c r="D306" i="37"/>
  <c r="B317" i="30"/>
  <c r="C317" i="30" s="1"/>
  <c r="B317" i="28"/>
  <c r="C317" i="28" s="1"/>
  <c r="B317" i="32"/>
  <c r="C317" i="32" s="1"/>
  <c r="E317" i="32" s="1"/>
  <c r="C317" i="17"/>
  <c r="E317" i="17" s="1"/>
  <c r="B267" i="39"/>
  <c r="B267" i="40"/>
  <c r="B189" i="44"/>
  <c r="F189" i="44" s="1"/>
  <c r="J193" i="42"/>
  <c r="B260" i="39"/>
  <c r="B260" i="40"/>
  <c r="B262" i="39"/>
  <c r="B262" i="40"/>
  <c r="C214" i="39"/>
  <c r="B214" i="42"/>
  <c r="B285" i="51"/>
  <c r="F286" i="35"/>
  <c r="F286" i="47"/>
  <c r="B282" i="38"/>
  <c r="B285" i="36"/>
  <c r="B282" i="41" s="1"/>
  <c r="B191" i="44"/>
  <c r="F191" i="44" s="1"/>
  <c r="J195" i="42"/>
  <c r="C301" i="32"/>
  <c r="C296" i="30"/>
  <c r="C281" i="27"/>
  <c r="C282" i="30"/>
  <c r="C285" i="30"/>
  <c r="B201" i="44"/>
  <c r="F201" i="44" s="1"/>
  <c r="J205" i="42"/>
  <c r="B283" i="51"/>
  <c r="B280" i="38"/>
  <c r="B283" i="36"/>
  <c r="B280" i="41" s="1"/>
  <c r="F284" i="35"/>
  <c r="F284" i="47"/>
  <c r="B269" i="51"/>
  <c r="B269" i="36"/>
  <c r="B266" i="41" s="1"/>
  <c r="B266" i="38"/>
  <c r="F270" i="35"/>
  <c r="F270" i="47"/>
  <c r="B266" i="39"/>
  <c r="B266" i="40"/>
  <c r="B244" i="39"/>
  <c r="B244" i="40"/>
  <c r="C291" i="27"/>
  <c r="B277" i="51"/>
  <c r="F278" i="47"/>
  <c r="B277" i="36"/>
  <c r="B274" i="41" s="1"/>
  <c r="B274" i="38"/>
  <c r="F278" i="35"/>
  <c r="J208" i="42"/>
  <c r="B204" i="44"/>
  <c r="F204" i="44" s="1"/>
  <c r="B296" i="51"/>
  <c r="B296" i="36"/>
  <c r="B293" i="41" s="1"/>
  <c r="F297" i="47"/>
  <c r="F297" i="35"/>
  <c r="B293" i="38"/>
  <c r="B328" i="27"/>
  <c r="D317" i="37"/>
  <c r="B328" i="30"/>
  <c r="B328" i="32"/>
  <c r="B328" i="28"/>
  <c r="C328" i="17"/>
  <c r="E328" i="17" s="1"/>
  <c r="B312" i="30"/>
  <c r="D301" i="37"/>
  <c r="B312" i="32"/>
  <c r="B312" i="28"/>
  <c r="B312" i="27"/>
  <c r="C312" i="17"/>
  <c r="B327" i="30"/>
  <c r="C327" i="30" s="1"/>
  <c r="C327" i="17"/>
  <c r="E327" i="17" s="1"/>
  <c r="B327" i="32"/>
  <c r="C327" i="32" s="1"/>
  <c r="B327" i="28"/>
  <c r="C327" i="28" s="1"/>
  <c r="B327" i="27"/>
  <c r="D316" i="37"/>
  <c r="B331" i="30"/>
  <c r="B331" i="32"/>
  <c r="C331" i="17"/>
  <c r="E331" i="17" s="1"/>
  <c r="B331" i="28"/>
  <c r="B331" i="27"/>
  <c r="D320" i="37"/>
  <c r="C305" i="28"/>
  <c r="B274" i="51"/>
  <c r="F275" i="47"/>
  <c r="B274" i="36"/>
  <c r="B271" i="41" s="1"/>
  <c r="B271" i="38"/>
  <c r="F275" i="35"/>
  <c r="D42" i="32"/>
  <c r="E41" i="32"/>
  <c r="D70" i="32"/>
  <c r="B203" i="44"/>
  <c r="F203" i="44" s="1"/>
  <c r="J207" i="42"/>
  <c r="B261" i="39"/>
  <c r="B261" i="40"/>
  <c r="B286" i="51"/>
  <c r="F287" i="47"/>
  <c r="B283" i="38"/>
  <c r="F287" i="35"/>
  <c r="B286" i="36"/>
  <c r="B283" i="41" s="1"/>
  <c r="C215" i="39"/>
  <c r="I211" i="43"/>
  <c r="B211" i="43"/>
  <c r="E211" i="43" s="1"/>
  <c r="B215" i="42"/>
  <c r="C235" i="39"/>
  <c r="I231" i="43"/>
  <c r="B235" i="42"/>
  <c r="B231" i="43"/>
  <c r="E231" i="43" s="1"/>
  <c r="C286" i="32"/>
  <c r="E286" i="32" s="1"/>
  <c r="B275" i="51"/>
  <c r="B272" i="38"/>
  <c r="B275" i="36"/>
  <c r="B272" i="41" s="1"/>
  <c r="F276" i="35"/>
  <c r="F276" i="47"/>
  <c r="C279" i="28"/>
  <c r="E279" i="28" s="1"/>
  <c r="C302" i="27"/>
  <c r="B199" i="44"/>
  <c r="F199" i="44" s="1"/>
  <c r="J203" i="42"/>
  <c r="B257" i="39"/>
  <c r="B257" i="40"/>
  <c r="C297" i="28"/>
  <c r="C291" i="32"/>
  <c r="E291" i="32" s="1"/>
  <c r="C287" i="32"/>
  <c r="E287" i="32" s="1"/>
  <c r="C222" i="39"/>
  <c r="I218" i="43"/>
  <c r="B218" i="43"/>
  <c r="E218" i="43" s="1"/>
  <c r="B222" i="42"/>
  <c r="B310" i="30"/>
  <c r="C310" i="30" s="1"/>
  <c r="B310" i="28"/>
  <c r="D299" i="37"/>
  <c r="B310" i="32"/>
  <c r="C310" i="17"/>
  <c r="B310" i="27"/>
  <c r="C310" i="27" s="1"/>
  <c r="B333" i="30"/>
  <c r="C333" i="30" s="1"/>
  <c r="B333" i="28"/>
  <c r="C333" i="28" s="1"/>
  <c r="D322" i="37"/>
  <c r="B333" i="27"/>
  <c r="C333" i="27" s="1"/>
  <c r="B333" i="32"/>
  <c r="C333" i="32" s="1"/>
  <c r="C333" i="17"/>
  <c r="E333" i="17" s="1"/>
  <c r="B313" i="32"/>
  <c r="C313" i="32" s="1"/>
  <c r="E313" i="32" s="1"/>
  <c r="C313" i="17"/>
  <c r="D302" i="37"/>
  <c r="B313" i="30"/>
  <c r="C313" i="30" s="1"/>
  <c r="B313" i="27"/>
  <c r="C313" i="27" s="1"/>
  <c r="B313" i="28"/>
  <c r="C313" i="28" s="1"/>
  <c r="I221" i="43"/>
  <c r="C225" i="39"/>
  <c r="B225" i="42"/>
  <c r="B221" i="43"/>
  <c r="E221" i="43" s="1"/>
  <c r="I225" i="43"/>
  <c r="C229" i="39"/>
  <c r="B229" i="42"/>
  <c r="B225" i="43"/>
  <c r="E225" i="43" s="1"/>
  <c r="B265" i="39"/>
  <c r="B265" i="40"/>
  <c r="B273" i="51"/>
  <c r="B273" i="36"/>
  <c r="B270" i="41" s="1"/>
  <c r="F274" i="47"/>
  <c r="F274" i="35"/>
  <c r="B270" i="38"/>
  <c r="B246" i="39"/>
  <c r="B246" i="40"/>
  <c r="B178" i="44"/>
  <c r="F178" i="44" s="1"/>
  <c r="J182" i="42"/>
  <c r="C301" i="27"/>
  <c r="C281" i="30"/>
  <c r="D210" i="32"/>
  <c r="E181" i="32"/>
  <c r="B293" i="51"/>
  <c r="F294" i="35"/>
  <c r="F294" i="47"/>
  <c r="B290" i="38"/>
  <c r="B293" i="36"/>
  <c r="B290" i="41" s="1"/>
  <c r="C211" i="39"/>
  <c r="B211" i="42"/>
  <c r="J198" i="42"/>
  <c r="B194" i="44"/>
  <c r="F194" i="44" s="1"/>
  <c r="J183" i="42"/>
  <c r="B179" i="44"/>
  <c r="F179" i="44" s="1"/>
  <c r="C302" i="32"/>
  <c r="C213" i="39"/>
  <c r="B213" i="42"/>
  <c r="C297" i="32"/>
  <c r="C291" i="28"/>
  <c r="B323" i="30"/>
  <c r="C323" i="30" s="1"/>
  <c r="B323" i="28"/>
  <c r="C323" i="28" s="1"/>
  <c r="B323" i="32"/>
  <c r="C323" i="32" s="1"/>
  <c r="E323" i="32" s="1"/>
  <c r="B323" i="27"/>
  <c r="D312" i="37"/>
  <c r="C323" i="17"/>
  <c r="E323" i="17" s="1"/>
  <c r="B334" i="30"/>
  <c r="C334" i="30" s="1"/>
  <c r="B334" i="28"/>
  <c r="B334" i="32"/>
  <c r="C334" i="32" s="1"/>
  <c r="D323" i="37"/>
  <c r="B334" i="27"/>
  <c r="C334" i="27" s="1"/>
  <c r="C334" i="17"/>
  <c r="E334" i="17" s="1"/>
  <c r="B324" i="28"/>
  <c r="C324" i="28" s="1"/>
  <c r="B324" i="27"/>
  <c r="C324" i="27" s="1"/>
  <c r="C324" i="17"/>
  <c r="E324" i="17" s="1"/>
  <c r="B324" i="32"/>
  <c r="C324" i="32" s="1"/>
  <c r="E324" i="32" s="1"/>
  <c r="D313" i="37"/>
  <c r="B324" i="30"/>
  <c r="B318" i="32"/>
  <c r="C318" i="32" s="1"/>
  <c r="E318" i="32" s="1"/>
  <c r="B318" i="27"/>
  <c r="C318" i="27" s="1"/>
  <c r="D307" i="37"/>
  <c r="B318" i="30"/>
  <c r="C318" i="30" s="1"/>
  <c r="B318" i="28"/>
  <c r="C318" i="28" s="1"/>
  <c r="C318" i="17"/>
  <c r="E318" i="17" s="1"/>
  <c r="B311" i="30"/>
  <c r="B311" i="28"/>
  <c r="C311" i="17"/>
  <c r="B311" i="32"/>
  <c r="C311" i="32" s="1"/>
  <c r="E311" i="32" s="1"/>
  <c r="D300" i="37"/>
  <c r="B311" i="27"/>
  <c r="B202" i="44"/>
  <c r="F202" i="44" s="1"/>
  <c r="J206" i="42"/>
  <c r="B247" i="39"/>
  <c r="B247" i="40"/>
  <c r="C228" i="39"/>
  <c r="I224" i="43"/>
  <c r="B224" i="43"/>
  <c r="E224" i="43" s="1"/>
  <c r="B228" i="42"/>
  <c r="C305" i="27"/>
  <c r="B240" i="39"/>
  <c r="B240" i="40"/>
  <c r="C295" i="30"/>
  <c r="C224" i="39"/>
  <c r="I220" i="43"/>
  <c r="B224" i="42"/>
  <c r="B220" i="43"/>
  <c r="E220" i="43" s="1"/>
  <c r="B185" i="44"/>
  <c r="F185" i="44" s="1"/>
  <c r="J189" i="42"/>
  <c r="C301" i="28"/>
  <c r="C220" i="39"/>
  <c r="I216" i="43"/>
  <c r="B220" i="42"/>
  <c r="B216" i="43"/>
  <c r="E216" i="43" s="1"/>
  <c r="B195" i="44"/>
  <c r="F195" i="44" s="1"/>
  <c r="J199" i="42"/>
  <c r="B181" i="44"/>
  <c r="F181" i="44" s="1"/>
  <c r="J185" i="42"/>
  <c r="C282" i="27"/>
  <c r="B276" i="51"/>
  <c r="F277" i="35"/>
  <c r="F277" i="47"/>
  <c r="B273" i="38"/>
  <c r="B276" i="36"/>
  <c r="B273" i="41" s="1"/>
  <c r="I215" i="43"/>
  <c r="C219" i="39"/>
  <c r="B215" i="43"/>
  <c r="E215" i="43" s="1"/>
  <c r="B219" i="42"/>
  <c r="C212" i="39"/>
  <c r="B212" i="42"/>
  <c r="C293" i="27"/>
  <c r="C279" i="30"/>
  <c r="E279" i="30" s="1"/>
  <c r="H279" i="30" s="1"/>
  <c r="B250" i="39"/>
  <c r="B250" i="40"/>
  <c r="B193" i="44"/>
  <c r="F193" i="44" s="1"/>
  <c r="J197" i="42"/>
  <c r="C297" i="27"/>
  <c r="C291" i="30"/>
  <c r="C287" i="28"/>
  <c r="C238" i="39"/>
  <c r="I234" i="43"/>
  <c r="B234" i="43"/>
  <c r="E234" i="43" s="1"/>
  <c r="B238" i="42"/>
  <c r="C307" i="17"/>
  <c r="E307" i="17" s="1"/>
  <c r="B307" i="30"/>
  <c r="C307" i="30" s="1"/>
  <c r="E307" i="30" s="1"/>
  <c r="H307" i="30" s="1"/>
  <c r="B307" i="32"/>
  <c r="C307" i="32" s="1"/>
  <c r="E307" i="32" s="1"/>
  <c r="D296" i="37"/>
  <c r="B307" i="28"/>
  <c r="C307" i="28" s="1"/>
  <c r="E307" i="28" s="1"/>
  <c r="B307" i="27"/>
  <c r="C307" i="27" s="1"/>
  <c r="B330" i="30"/>
  <c r="C330" i="30" s="1"/>
  <c r="C330" i="17"/>
  <c r="E330" i="17" s="1"/>
  <c r="B330" i="32"/>
  <c r="C330" i="32" s="1"/>
  <c r="D319" i="37"/>
  <c r="B330" i="28"/>
  <c r="B330" i="27"/>
  <c r="C330" i="27" s="1"/>
  <c r="D303" i="37"/>
  <c r="B314" i="30"/>
  <c r="B314" i="32"/>
  <c r="C314" i="32" s="1"/>
  <c r="E314" i="32" s="1"/>
  <c r="B314" i="28"/>
  <c r="C314" i="28" s="1"/>
  <c r="B314" i="27"/>
  <c r="C314" i="27" s="1"/>
  <c r="C314" i="17"/>
  <c r="D297" i="37"/>
  <c r="B308" i="32"/>
  <c r="B308" i="30"/>
  <c r="B308" i="28"/>
  <c r="B308" i="27"/>
  <c r="C308" i="17"/>
  <c r="E308" i="17" s="1"/>
  <c r="C231" i="39"/>
  <c r="I227" i="43"/>
  <c r="B231" i="42"/>
  <c r="B227" i="43"/>
  <c r="E227" i="43" s="1"/>
  <c r="B253" i="39"/>
  <c r="B253" i="40"/>
  <c r="D154" i="32"/>
  <c r="E125" i="32"/>
  <c r="C305" i="32"/>
  <c r="B264" i="39"/>
  <c r="B264" i="40"/>
  <c r="I230" i="43"/>
  <c r="C234" i="39"/>
  <c r="B234" i="42"/>
  <c r="B230" i="43"/>
  <c r="E230" i="43" s="1"/>
  <c r="C232" i="39"/>
  <c r="I228" i="43"/>
  <c r="B232" i="42"/>
  <c r="B228" i="43"/>
  <c r="E228" i="43" s="1"/>
  <c r="B284" i="51"/>
  <c r="F285" i="35"/>
  <c r="F285" i="47"/>
  <c r="B284" i="36"/>
  <c r="B281" i="41" s="1"/>
  <c r="B281" i="38"/>
  <c r="C301" i="30"/>
  <c r="C281" i="32"/>
  <c r="E281" i="32" s="1"/>
  <c r="B279" i="51"/>
  <c r="F280" i="35"/>
  <c r="B276" i="38"/>
  <c r="B279" i="36"/>
  <c r="B276" i="41" s="1"/>
  <c r="F280" i="47"/>
  <c r="C282" i="28"/>
  <c r="C285" i="27"/>
  <c r="B197" i="44"/>
  <c r="F197" i="44" s="1"/>
  <c r="J201" i="42"/>
  <c r="C293" i="28"/>
  <c r="C302" i="28"/>
  <c r="C297" i="30"/>
  <c r="B281" i="51"/>
  <c r="B281" i="36"/>
  <c r="B278" i="41" s="1"/>
  <c r="F282" i="47"/>
  <c r="F282" i="35"/>
  <c r="B278" i="38"/>
  <c r="G20" i="27"/>
  <c r="H20" i="27"/>
  <c r="J20" i="27" s="1"/>
  <c r="D196" i="27"/>
  <c r="E167" i="27"/>
  <c r="D280" i="27"/>
  <c r="E251" i="27"/>
  <c r="D308" i="27"/>
  <c r="E279" i="27"/>
  <c r="D252" i="27"/>
  <c r="E223" i="27"/>
  <c r="E111" i="27"/>
  <c r="D140" i="27"/>
  <c r="D336" i="27"/>
  <c r="E307" i="27"/>
  <c r="E139" i="27"/>
  <c r="D168" i="27"/>
  <c r="M10" i="35"/>
  <c r="I8" i="37"/>
  <c r="E6" i="21"/>
  <c r="E195" i="27"/>
  <c r="D224" i="27"/>
  <c r="L18" i="42"/>
  <c r="N17" i="42"/>
  <c r="O17" i="42" s="1"/>
  <c r="G13" i="44" s="1"/>
  <c r="S9" i="35"/>
  <c r="I8" i="36"/>
  <c r="E5" i="41" s="1"/>
  <c r="D8" i="40"/>
  <c r="D8" i="39"/>
  <c r="O8" i="39" s="1"/>
  <c r="D5" i="38"/>
  <c r="F8" i="36"/>
  <c r="G8" i="36" s="1"/>
  <c r="H8" i="36" s="1"/>
  <c r="N9" i="35"/>
  <c r="N266" i="39"/>
  <c r="C265" i="42"/>
  <c r="K265" i="42" s="1"/>
  <c r="D473" i="42"/>
  <c r="D416" i="42"/>
  <c r="D218" i="42"/>
  <c r="F189" i="42"/>
  <c r="D530" i="42"/>
  <c r="D191" i="42"/>
  <c r="D274" i="42"/>
  <c r="F245" i="42"/>
  <c r="D163" i="42"/>
  <c r="D20" i="42"/>
  <c r="D48" i="42"/>
  <c r="D77" i="42" s="1"/>
  <c r="D106" i="42" s="1"/>
  <c r="D135" i="42" s="1"/>
  <c r="D359" i="42"/>
  <c r="D302" i="42"/>
  <c r="D422" i="42"/>
  <c r="D246" i="42"/>
  <c r="F217" i="42"/>
  <c r="L20" i="28"/>
  <c r="F21" i="28" s="1"/>
  <c r="G21" i="28" s="1"/>
  <c r="M20" i="28"/>
  <c r="R11" i="35" s="1"/>
  <c r="D373" i="30"/>
  <c r="D225" i="17"/>
  <c r="E196" i="17"/>
  <c r="D365" i="17"/>
  <c r="D365" i="28"/>
  <c r="D169" i="17"/>
  <c r="H169" i="17" s="1"/>
  <c r="H170" i="17" s="1"/>
  <c r="H171" i="17" s="1"/>
  <c r="H172" i="17" s="1"/>
  <c r="H173" i="17" s="1"/>
  <c r="H174" i="17" s="1"/>
  <c r="H175" i="17" s="1"/>
  <c r="H176" i="17" s="1"/>
  <c r="H177" i="17" s="1"/>
  <c r="H178" i="17" s="1"/>
  <c r="H179" i="17" s="1"/>
  <c r="H180" i="17" s="1"/>
  <c r="H181" i="17" s="1"/>
  <c r="H182" i="17" s="1"/>
  <c r="H183" i="17" s="1"/>
  <c r="H184" i="17" s="1"/>
  <c r="H185" i="17" s="1"/>
  <c r="H186" i="17" s="1"/>
  <c r="H187" i="17" s="1"/>
  <c r="H188" i="17" s="1"/>
  <c r="H189" i="17" s="1"/>
  <c r="H190" i="17" s="1"/>
  <c r="H191" i="17" s="1"/>
  <c r="H192" i="17" s="1"/>
  <c r="H193" i="17" s="1"/>
  <c r="H194" i="17" s="1"/>
  <c r="H195" i="17" s="1"/>
  <c r="H196" i="17" s="1"/>
  <c r="E140" i="17"/>
  <c r="D338" i="28"/>
  <c r="D366" i="28"/>
  <c r="D337" i="17"/>
  <c r="D309" i="17"/>
  <c r="E280" i="17"/>
  <c r="D253" i="17"/>
  <c r="E224" i="17"/>
  <c r="D197" i="17"/>
  <c r="E168" i="17"/>
  <c r="D281" i="17"/>
  <c r="E252" i="17"/>
  <c r="D336" i="30"/>
  <c r="D337" i="30"/>
  <c r="D253" i="28"/>
  <c r="E224" i="28"/>
  <c r="D197" i="28"/>
  <c r="E168" i="28"/>
  <c r="D169" i="28"/>
  <c r="E140" i="28"/>
  <c r="D281" i="28"/>
  <c r="D310" i="28" s="1"/>
  <c r="E252" i="28"/>
  <c r="E56" i="28"/>
  <c r="D85" i="28"/>
  <c r="E280" i="28"/>
  <c r="E196" i="28"/>
  <c r="D225" i="28"/>
  <c r="E84" i="28"/>
  <c r="D113" i="28"/>
  <c r="E115" i="27"/>
  <c r="D144" i="27"/>
  <c r="D172" i="27"/>
  <c r="E143" i="27"/>
  <c r="D200" i="27"/>
  <c r="E171" i="27"/>
  <c r="E59" i="27"/>
  <c r="D88" i="27"/>
  <c r="D116" i="27"/>
  <c r="E87" i="27"/>
  <c r="E5" i="38"/>
  <c r="D168" i="30"/>
  <c r="E139" i="30"/>
  <c r="H139" i="30" s="1"/>
  <c r="C8" i="36"/>
  <c r="E9" i="39" s="1"/>
  <c r="T9" i="39" s="1"/>
  <c r="G9" i="47"/>
  <c r="C5" i="38"/>
  <c r="E167" i="30"/>
  <c r="H167" i="30" s="1"/>
  <c r="D196" i="30"/>
  <c r="E55" i="30"/>
  <c r="H55" i="30" s="1"/>
  <c r="D84" i="30"/>
  <c r="D280" i="30"/>
  <c r="D309" i="30" s="1"/>
  <c r="E251" i="30"/>
  <c r="H251" i="30" s="1"/>
  <c r="E111" i="30"/>
  <c r="H111" i="30" s="1"/>
  <c r="D140" i="30"/>
  <c r="E278" i="30"/>
  <c r="H278" i="30" s="1"/>
  <c r="E223" i="30"/>
  <c r="H223" i="30" s="1"/>
  <c r="D252" i="30"/>
  <c r="E195" i="30"/>
  <c r="H195" i="30" s="1"/>
  <c r="D224" i="30"/>
  <c r="D27" i="30"/>
  <c r="D56" i="30" s="1"/>
  <c r="E26" i="30"/>
  <c r="H26" i="30" s="1"/>
  <c r="M19" i="30"/>
  <c r="F20" i="30" s="1"/>
  <c r="N19" i="30"/>
  <c r="H9" i="35"/>
  <c r="D31" i="27"/>
  <c r="D60" i="27" s="1"/>
  <c r="E30" i="27"/>
  <c r="E27" i="28"/>
  <c r="D28" i="28"/>
  <c r="D57" i="28" s="1"/>
  <c r="H197" i="17" l="1"/>
  <c r="C324" i="30"/>
  <c r="C328" i="28"/>
  <c r="C322" i="30"/>
  <c r="C330" i="28"/>
  <c r="C326" i="28"/>
  <c r="C320" i="32"/>
  <c r="E320" i="32" s="1"/>
  <c r="C327" i="27"/>
  <c r="C321" i="28"/>
  <c r="C310" i="28"/>
  <c r="E310" i="28" s="1"/>
  <c r="C331" i="27"/>
  <c r="C319" i="28"/>
  <c r="C308" i="28"/>
  <c r="E308" i="28" s="1"/>
  <c r="C314" i="30"/>
  <c r="C309" i="32"/>
  <c r="E309" i="32" s="1"/>
  <c r="C321" i="27"/>
  <c r="L21" i="17"/>
  <c r="F22" i="17" s="1"/>
  <c r="G22" i="17" s="1"/>
  <c r="M21" i="17"/>
  <c r="D8" i="21" s="1"/>
  <c r="U9" i="39"/>
  <c r="R9" i="39"/>
  <c r="I243" i="43"/>
  <c r="C247" i="39"/>
  <c r="B247" i="42"/>
  <c r="B243" i="43"/>
  <c r="E243" i="43" s="1"/>
  <c r="B303" i="51"/>
  <c r="B303" i="36"/>
  <c r="B300" i="41" s="1"/>
  <c r="B300" i="38"/>
  <c r="F304" i="35"/>
  <c r="B275" i="39"/>
  <c r="B275" i="40"/>
  <c r="B318" i="51"/>
  <c r="F319" i="35"/>
  <c r="B318" i="36"/>
  <c r="B315" i="41" s="1"/>
  <c r="B315" i="38"/>
  <c r="B230" i="44"/>
  <c r="F230" i="44" s="1"/>
  <c r="J234" i="42"/>
  <c r="C308" i="27"/>
  <c r="C311" i="28"/>
  <c r="B313" i="51"/>
  <c r="B310" i="38"/>
  <c r="F314" i="35"/>
  <c r="B313" i="36"/>
  <c r="B310" i="41" s="1"/>
  <c r="B209" i="44"/>
  <c r="F209" i="44" s="1"/>
  <c r="J213" i="42"/>
  <c r="B218" i="44"/>
  <c r="F218" i="44" s="1"/>
  <c r="J222" i="42"/>
  <c r="I253" i="43"/>
  <c r="C257" i="39"/>
  <c r="B253" i="43"/>
  <c r="E253" i="43" s="1"/>
  <c r="B257" i="42"/>
  <c r="C331" i="28"/>
  <c r="B302" i="51"/>
  <c r="F303" i="35"/>
  <c r="B299" i="38"/>
  <c r="B302" i="36"/>
  <c r="B299" i="41" s="1"/>
  <c r="C328" i="27"/>
  <c r="B278" i="39"/>
  <c r="B278" i="40"/>
  <c r="I263" i="43"/>
  <c r="C267" i="39"/>
  <c r="B267" i="42"/>
  <c r="B263" i="43"/>
  <c r="E263" i="43" s="1"/>
  <c r="B312" i="51"/>
  <c r="B312" i="36"/>
  <c r="B309" i="41" s="1"/>
  <c r="F313" i="35"/>
  <c r="B309" i="38"/>
  <c r="C315" i="28"/>
  <c r="E315" i="28" s="1"/>
  <c r="I264" i="43"/>
  <c r="C268" i="39"/>
  <c r="B268" i="42"/>
  <c r="B264" i="43"/>
  <c r="E264" i="43" s="1"/>
  <c r="C316" i="27"/>
  <c r="C332" i="27"/>
  <c r="C309" i="28"/>
  <c r="E309" i="28" s="1"/>
  <c r="B295" i="39"/>
  <c r="B295" i="40"/>
  <c r="C319" i="30"/>
  <c r="C325" i="30"/>
  <c r="D267" i="32"/>
  <c r="E238" i="32"/>
  <c r="B351" i="30"/>
  <c r="B351" i="28"/>
  <c r="C351" i="17"/>
  <c r="E351" i="17" s="1"/>
  <c r="B351" i="32"/>
  <c r="D340" i="37"/>
  <c r="B351" i="27"/>
  <c r="B358" i="30"/>
  <c r="B358" i="32"/>
  <c r="B358" i="28"/>
  <c r="B358" i="27"/>
  <c r="C358" i="17"/>
  <c r="E358" i="17" s="1"/>
  <c r="D347" i="37"/>
  <c r="D349" i="37"/>
  <c r="B360" i="30"/>
  <c r="B360" i="32"/>
  <c r="B360" i="28"/>
  <c r="B360" i="27"/>
  <c r="C360" i="17"/>
  <c r="E360" i="17" s="1"/>
  <c r="C320" i="30"/>
  <c r="I257" i="43"/>
  <c r="C261" i="39"/>
  <c r="B261" i="42"/>
  <c r="B257" i="43"/>
  <c r="E257" i="43" s="1"/>
  <c r="C312" i="30"/>
  <c r="I240" i="43"/>
  <c r="C244" i="39"/>
  <c r="B244" i="42"/>
  <c r="B240" i="43"/>
  <c r="E240" i="43" s="1"/>
  <c r="B319" i="51"/>
  <c r="F320" i="35"/>
  <c r="B316" i="38"/>
  <c r="B319" i="36"/>
  <c r="B316" i="41" s="1"/>
  <c r="C322" i="32"/>
  <c r="E322" i="32" s="1"/>
  <c r="B305" i="51"/>
  <c r="B302" i="38"/>
  <c r="F306" i="35"/>
  <c r="B305" i="36"/>
  <c r="B302" i="41" s="1"/>
  <c r="B283" i="39"/>
  <c r="B283" i="40"/>
  <c r="C316" i="28"/>
  <c r="B271" i="39"/>
  <c r="B271" i="40"/>
  <c r="B316" i="51"/>
  <c r="F317" i="35"/>
  <c r="B313" i="38"/>
  <c r="B316" i="36"/>
  <c r="B313" i="41" s="1"/>
  <c r="D155" i="32"/>
  <c r="E126" i="32"/>
  <c r="B289" i="39"/>
  <c r="B289" i="40"/>
  <c r="B272" i="39"/>
  <c r="B272" i="40"/>
  <c r="B232" i="44"/>
  <c r="F232" i="44" s="1"/>
  <c r="J236" i="42"/>
  <c r="B364" i="28"/>
  <c r="B375" i="17"/>
  <c r="B362" i="21" s="1"/>
  <c r="B377" i="17"/>
  <c r="B364" i="21" s="1"/>
  <c r="B379" i="17"/>
  <c r="B366" i="21" s="1"/>
  <c r="B365" i="17"/>
  <c r="B352" i="21" s="1"/>
  <c r="B364" i="27"/>
  <c r="B383" i="17"/>
  <c r="B370" i="21" s="1"/>
  <c r="B385" i="17"/>
  <c r="B372" i="21" s="1"/>
  <c r="B387" i="17"/>
  <c r="B374" i="21" s="1"/>
  <c r="B366" i="17"/>
  <c r="B353" i="21" s="1"/>
  <c r="B391" i="17"/>
  <c r="B378" i="21" s="1"/>
  <c r="B393" i="17"/>
  <c r="B380" i="21" s="1"/>
  <c r="B372" i="17"/>
  <c r="B359" i="21" s="1"/>
  <c r="B374" i="17"/>
  <c r="B361" i="21" s="1"/>
  <c r="B368" i="17"/>
  <c r="B355" i="21" s="1"/>
  <c r="C364" i="17"/>
  <c r="E364" i="17" s="1"/>
  <c r="B380" i="17"/>
  <c r="B367" i="21" s="1"/>
  <c r="B382" i="17"/>
  <c r="B369" i="21" s="1"/>
  <c r="B376" i="17"/>
  <c r="B363" i="21" s="1"/>
  <c r="B370" i="17"/>
  <c r="B357" i="21" s="1"/>
  <c r="B388" i="17"/>
  <c r="B375" i="21" s="1"/>
  <c r="B390" i="17"/>
  <c r="B377" i="21" s="1"/>
  <c r="B384" i="17"/>
  <c r="B371" i="21" s="1"/>
  <c r="B378" i="17"/>
  <c r="B365" i="21" s="1"/>
  <c r="B373" i="17"/>
  <c r="B360" i="21" s="1"/>
  <c r="B364" i="32"/>
  <c r="B392" i="17"/>
  <c r="B379" i="21" s="1"/>
  <c r="B386" i="17"/>
  <c r="B373" i="21" s="1"/>
  <c r="B381" i="17"/>
  <c r="B368" i="21" s="1"/>
  <c r="B364" i="30"/>
  <c r="D353" i="37"/>
  <c r="B367" i="17"/>
  <c r="B354" i="21" s="1"/>
  <c r="B369" i="17"/>
  <c r="B356" i="21" s="1"/>
  <c r="B371" i="17"/>
  <c r="B358" i="21" s="1"/>
  <c r="B389" i="17"/>
  <c r="B376" i="21" s="1"/>
  <c r="B341" i="30"/>
  <c r="B341" i="28"/>
  <c r="B341" i="32"/>
  <c r="B341" i="27"/>
  <c r="C341" i="17"/>
  <c r="D330" i="37"/>
  <c r="B356" i="32"/>
  <c r="B356" i="30"/>
  <c r="B356" i="28"/>
  <c r="B356" i="27"/>
  <c r="C356" i="17"/>
  <c r="E356" i="17" s="1"/>
  <c r="D345" i="37"/>
  <c r="B342" i="30"/>
  <c r="B342" i="28"/>
  <c r="B342" i="32"/>
  <c r="D331" i="37"/>
  <c r="B342" i="27"/>
  <c r="C342" i="27" s="1"/>
  <c r="C342" i="17"/>
  <c r="B346" i="30"/>
  <c r="B346" i="32"/>
  <c r="B346" i="28"/>
  <c r="B346" i="27"/>
  <c r="C346" i="17"/>
  <c r="E346" i="17" s="1"/>
  <c r="D335" i="37"/>
  <c r="B285" i="39"/>
  <c r="B285" i="40"/>
  <c r="C311" i="30"/>
  <c r="J211" i="42"/>
  <c r="B294" i="39"/>
  <c r="B294" i="40"/>
  <c r="B280" i="39"/>
  <c r="B280" i="40"/>
  <c r="C308" i="30"/>
  <c r="E308" i="30" s="1"/>
  <c r="H308" i="30" s="1"/>
  <c r="B220" i="44"/>
  <c r="F220" i="44" s="1"/>
  <c r="J224" i="42"/>
  <c r="B224" i="44"/>
  <c r="F224" i="44" s="1"/>
  <c r="J228" i="42"/>
  <c r="B314" i="51"/>
  <c r="F315" i="35"/>
  <c r="B311" i="38"/>
  <c r="B314" i="36"/>
  <c r="B311" i="41" s="1"/>
  <c r="C323" i="27"/>
  <c r="I242" i="43"/>
  <c r="C246" i="39"/>
  <c r="B242" i="43"/>
  <c r="E242" i="43" s="1"/>
  <c r="B246" i="42"/>
  <c r="C331" i="32"/>
  <c r="B297" i="39"/>
  <c r="B297" i="40"/>
  <c r="B284" i="39"/>
  <c r="B284" i="40"/>
  <c r="C262" i="39"/>
  <c r="I258" i="43"/>
  <c r="B258" i="43"/>
  <c r="E258" i="43" s="1"/>
  <c r="B262" i="42"/>
  <c r="C315" i="32"/>
  <c r="E315" i="32" s="1"/>
  <c r="B213" i="44"/>
  <c r="F213" i="44" s="1"/>
  <c r="J217" i="42"/>
  <c r="I254" i="43"/>
  <c r="C258" i="39"/>
  <c r="B258" i="42"/>
  <c r="B254" i="43"/>
  <c r="E254" i="43" s="1"/>
  <c r="I252" i="43"/>
  <c r="C256" i="39"/>
  <c r="B256" i="42"/>
  <c r="B252" i="43"/>
  <c r="E252" i="43" s="1"/>
  <c r="C316" i="30"/>
  <c r="C332" i="28"/>
  <c r="C309" i="30"/>
  <c r="B293" i="39"/>
  <c r="B293" i="40"/>
  <c r="C249" i="39"/>
  <c r="I245" i="43"/>
  <c r="B249" i="42"/>
  <c r="B245" i="43"/>
  <c r="E245" i="43" s="1"/>
  <c r="B292" i="39"/>
  <c r="B292" i="40"/>
  <c r="B212" i="44"/>
  <c r="F212" i="44" s="1"/>
  <c r="J216" i="42"/>
  <c r="B288" i="39"/>
  <c r="B288" i="40"/>
  <c r="D327" i="37"/>
  <c r="B338" i="30"/>
  <c r="B338" i="32"/>
  <c r="B338" i="28"/>
  <c r="B338" i="27"/>
  <c r="C338" i="17"/>
  <c r="C335" i="30"/>
  <c r="B339" i="32"/>
  <c r="C339" i="17"/>
  <c r="B339" i="28"/>
  <c r="B339" i="27"/>
  <c r="D328" i="37"/>
  <c r="B339" i="30"/>
  <c r="C339" i="30" s="1"/>
  <c r="B325" i="51"/>
  <c r="B322" i="38"/>
  <c r="F326" i="35"/>
  <c r="B325" i="36"/>
  <c r="B322" i="41" s="1"/>
  <c r="B344" i="30"/>
  <c r="C344" i="17"/>
  <c r="E344" i="17" s="1"/>
  <c r="B344" i="32"/>
  <c r="D333" i="37"/>
  <c r="B344" i="28"/>
  <c r="B344" i="27"/>
  <c r="B310" i="51"/>
  <c r="B307" i="38"/>
  <c r="B310" i="36"/>
  <c r="B307" i="41" s="1"/>
  <c r="F311" i="35"/>
  <c r="B282" i="39"/>
  <c r="B282" i="40"/>
  <c r="I249" i="43"/>
  <c r="C253" i="39"/>
  <c r="B249" i="43"/>
  <c r="E249" i="43" s="1"/>
  <c r="B253" i="42"/>
  <c r="B227" i="44"/>
  <c r="F227" i="44" s="1"/>
  <c r="J231" i="42"/>
  <c r="C308" i="32"/>
  <c r="E308" i="32" s="1"/>
  <c r="B304" i="51"/>
  <c r="F305" i="35"/>
  <c r="B301" i="38"/>
  <c r="B304" i="36"/>
  <c r="B301" i="41" s="1"/>
  <c r="B234" i="44"/>
  <c r="F234" i="44" s="1"/>
  <c r="J238" i="42"/>
  <c r="B277" i="39"/>
  <c r="B277" i="40"/>
  <c r="B216" i="44"/>
  <c r="F216" i="44" s="1"/>
  <c r="J220" i="42"/>
  <c r="B324" i="51"/>
  <c r="F325" i="35"/>
  <c r="B324" i="36"/>
  <c r="B321" i="41" s="1"/>
  <c r="B321" i="38"/>
  <c r="B225" i="44"/>
  <c r="F225" i="44" s="1"/>
  <c r="J229" i="42"/>
  <c r="C331" i="30"/>
  <c r="C266" i="39"/>
  <c r="I262" i="43"/>
  <c r="B262" i="43"/>
  <c r="E262" i="43" s="1"/>
  <c r="B266" i="42"/>
  <c r="B286" i="39"/>
  <c r="B286" i="40"/>
  <c r="C329" i="28"/>
  <c r="B279" i="39"/>
  <c r="B279" i="40"/>
  <c r="B273" i="39"/>
  <c r="B273" i="40"/>
  <c r="B229" i="44"/>
  <c r="F229" i="44" s="1"/>
  <c r="J233" i="42"/>
  <c r="C316" i="32"/>
  <c r="E316" i="32" s="1"/>
  <c r="B299" i="51"/>
  <c r="B296" i="38"/>
  <c r="F300" i="35"/>
  <c r="B299" i="36"/>
  <c r="B296" i="41" s="1"/>
  <c r="I244" i="43"/>
  <c r="C248" i="39"/>
  <c r="B248" i="42"/>
  <c r="B244" i="43"/>
  <c r="E244" i="43" s="1"/>
  <c r="B359" i="28"/>
  <c r="B359" i="27"/>
  <c r="C359" i="17"/>
  <c r="E359" i="17" s="1"/>
  <c r="B359" i="30"/>
  <c r="C359" i="30" s="1"/>
  <c r="D348" i="37"/>
  <c r="B359" i="32"/>
  <c r="B355" i="30"/>
  <c r="C355" i="17"/>
  <c r="E355" i="17" s="1"/>
  <c r="B355" i="28"/>
  <c r="B355" i="32"/>
  <c r="D344" i="37"/>
  <c r="B355" i="27"/>
  <c r="B337" i="30"/>
  <c r="C337" i="17"/>
  <c r="E337" i="17" s="1"/>
  <c r="B337" i="32"/>
  <c r="D326" i="37"/>
  <c r="B337" i="28"/>
  <c r="B337" i="27"/>
  <c r="B340" i="32"/>
  <c r="B340" i="30"/>
  <c r="C340" i="30" s="1"/>
  <c r="C340" i="17"/>
  <c r="B340" i="28"/>
  <c r="C340" i="28" s="1"/>
  <c r="B340" i="27"/>
  <c r="C340" i="27" s="1"/>
  <c r="D329" i="37"/>
  <c r="B357" i="30"/>
  <c r="D346" i="37"/>
  <c r="B357" i="32"/>
  <c r="C357" i="32" s="1"/>
  <c r="B357" i="28"/>
  <c r="C357" i="28" s="1"/>
  <c r="B357" i="27"/>
  <c r="C357" i="17"/>
  <c r="E357" i="17" s="1"/>
  <c r="B308" i="51"/>
  <c r="F309" i="35"/>
  <c r="B305" i="38"/>
  <c r="B308" i="36"/>
  <c r="B305" i="41" s="1"/>
  <c r="D71" i="32"/>
  <c r="D43" i="32"/>
  <c r="E42" i="32"/>
  <c r="D183" i="32"/>
  <c r="E154" i="32"/>
  <c r="B208" i="44"/>
  <c r="F208" i="44" s="1"/>
  <c r="J212" i="42"/>
  <c r="B228" i="44"/>
  <c r="F228" i="44" s="1"/>
  <c r="J232" i="42"/>
  <c r="C264" i="39"/>
  <c r="I260" i="43"/>
  <c r="B264" i="42"/>
  <c r="B260" i="43"/>
  <c r="E260" i="43" s="1"/>
  <c r="B298" i="51"/>
  <c r="F299" i="35"/>
  <c r="B295" i="38"/>
  <c r="B298" i="36"/>
  <c r="B295" i="41" s="1"/>
  <c r="B215" i="44"/>
  <c r="F215" i="44" s="1"/>
  <c r="J219" i="42"/>
  <c r="C311" i="27"/>
  <c r="D239" i="32"/>
  <c r="E210" i="32"/>
  <c r="B274" i="39"/>
  <c r="B274" i="40"/>
  <c r="C310" i="32"/>
  <c r="E310" i="32" s="1"/>
  <c r="B231" i="44"/>
  <c r="F231" i="44" s="1"/>
  <c r="J235" i="42"/>
  <c r="B287" i="39"/>
  <c r="B287" i="40"/>
  <c r="D99" i="32"/>
  <c r="E70" i="32"/>
  <c r="B317" i="51"/>
  <c r="F318" i="35"/>
  <c r="B314" i="38"/>
  <c r="B317" i="36"/>
  <c r="B314" i="41" s="1"/>
  <c r="C312" i="27"/>
  <c r="C328" i="32"/>
  <c r="C260" i="39"/>
  <c r="I256" i="43"/>
  <c r="B256" i="43"/>
  <c r="E256" i="43" s="1"/>
  <c r="B260" i="42"/>
  <c r="C329" i="32"/>
  <c r="C315" i="30"/>
  <c r="E315" i="30" s="1"/>
  <c r="H315" i="30" s="1"/>
  <c r="I259" i="43"/>
  <c r="C263" i="39"/>
  <c r="B263" i="42"/>
  <c r="B259" i="43"/>
  <c r="E259" i="43" s="1"/>
  <c r="B222" i="44"/>
  <c r="F222" i="44" s="1"/>
  <c r="J226" i="42"/>
  <c r="B306" i="51"/>
  <c r="F307" i="35"/>
  <c r="B303" i="38"/>
  <c r="B306" i="36"/>
  <c r="B303" i="41" s="1"/>
  <c r="C332" i="30"/>
  <c r="C309" i="27"/>
  <c r="I255" i="43"/>
  <c r="C259" i="39"/>
  <c r="B259" i="42"/>
  <c r="B255" i="43"/>
  <c r="E255" i="43" s="1"/>
  <c r="B226" i="44"/>
  <c r="F226" i="44" s="1"/>
  <c r="J230" i="42"/>
  <c r="C252" i="39"/>
  <c r="I248" i="43"/>
  <c r="B248" i="43"/>
  <c r="E248" i="43" s="1"/>
  <c r="B252" i="42"/>
  <c r="I247" i="43"/>
  <c r="C251" i="39"/>
  <c r="B247" i="43"/>
  <c r="E247" i="43" s="1"/>
  <c r="B251" i="42"/>
  <c r="C319" i="27"/>
  <c r="C325" i="27"/>
  <c r="B291" i="39"/>
  <c r="B291" i="40"/>
  <c r="D338" i="37"/>
  <c r="B349" i="30"/>
  <c r="B349" i="28"/>
  <c r="B349" i="32"/>
  <c r="B349" i="27"/>
  <c r="C349" i="17"/>
  <c r="E349" i="17" s="1"/>
  <c r="B353" i="27"/>
  <c r="C353" i="17"/>
  <c r="E353" i="17" s="1"/>
  <c r="B353" i="30"/>
  <c r="D342" i="37"/>
  <c r="B353" i="28"/>
  <c r="B353" i="32"/>
  <c r="B350" i="28"/>
  <c r="B350" i="32"/>
  <c r="C350" i="32" s="1"/>
  <c r="E350" i="32" s="1"/>
  <c r="B350" i="27"/>
  <c r="C350" i="27" s="1"/>
  <c r="C350" i="17"/>
  <c r="E350" i="17" s="1"/>
  <c r="B350" i="30"/>
  <c r="C350" i="30" s="1"/>
  <c r="D339" i="37"/>
  <c r="B354" i="32"/>
  <c r="C354" i="32" s="1"/>
  <c r="B354" i="27"/>
  <c r="C354" i="17"/>
  <c r="E354" i="17" s="1"/>
  <c r="B354" i="30"/>
  <c r="C354" i="30" s="1"/>
  <c r="B354" i="28"/>
  <c r="D343" i="37"/>
  <c r="C335" i="28"/>
  <c r="B297" i="51"/>
  <c r="F298" i="35"/>
  <c r="B294" i="38"/>
  <c r="B297" i="36"/>
  <c r="B294" i="41" s="1"/>
  <c r="I261" i="43"/>
  <c r="C265" i="39"/>
  <c r="B265" i="42"/>
  <c r="B261" i="43"/>
  <c r="E261" i="43" s="1"/>
  <c r="I246" i="43"/>
  <c r="C250" i="39"/>
  <c r="B250" i="42"/>
  <c r="B246" i="43"/>
  <c r="E246" i="43" s="1"/>
  <c r="B301" i="51"/>
  <c r="F302" i="35"/>
  <c r="B298" i="38"/>
  <c r="B301" i="36"/>
  <c r="B298" i="41" s="1"/>
  <c r="C334" i="28"/>
  <c r="B323" i="51"/>
  <c r="F324" i="35"/>
  <c r="B320" i="38"/>
  <c r="B323" i="36"/>
  <c r="B320" i="41" s="1"/>
  <c r="B300" i="51"/>
  <c r="F301" i="35"/>
  <c r="B297" i="38"/>
  <c r="B300" i="36"/>
  <c r="B297" i="41" s="1"/>
  <c r="B321" i="51"/>
  <c r="F322" i="35"/>
  <c r="B318" i="38"/>
  <c r="B321" i="36"/>
  <c r="B318" i="41" s="1"/>
  <c r="C312" i="28"/>
  <c r="C328" i="30"/>
  <c r="B270" i="39"/>
  <c r="B270" i="40"/>
  <c r="C329" i="27"/>
  <c r="D127" i="32"/>
  <c r="E98" i="32"/>
  <c r="C332" i="32"/>
  <c r="B217" i="44"/>
  <c r="F217" i="44" s="1"/>
  <c r="J221" i="42"/>
  <c r="B309" i="51"/>
  <c r="F310" i="35"/>
  <c r="B306" i="38"/>
  <c r="B309" i="36"/>
  <c r="B306" i="41" s="1"/>
  <c r="C325" i="28"/>
  <c r="C326" i="32"/>
  <c r="B281" i="39"/>
  <c r="B281" i="40"/>
  <c r="B311" i="51"/>
  <c r="F312" i="35"/>
  <c r="B311" i="36"/>
  <c r="B308" i="41" s="1"/>
  <c r="B308" i="38"/>
  <c r="C335" i="32"/>
  <c r="D332" i="37"/>
  <c r="B343" i="30"/>
  <c r="C343" i="30" s="1"/>
  <c r="B343" i="28"/>
  <c r="C343" i="28" s="1"/>
  <c r="B343" i="32"/>
  <c r="B343" i="27"/>
  <c r="C343" i="17"/>
  <c r="D341" i="37"/>
  <c r="B352" i="30"/>
  <c r="B352" i="32"/>
  <c r="C352" i="32" s="1"/>
  <c r="E352" i="32" s="1"/>
  <c r="B352" i="28"/>
  <c r="C352" i="17"/>
  <c r="E352" i="17" s="1"/>
  <c r="B352" i="27"/>
  <c r="C320" i="27"/>
  <c r="B214" i="44"/>
  <c r="F214" i="44" s="1"/>
  <c r="J218" i="42"/>
  <c r="B210" i="44"/>
  <c r="F210" i="44" s="1"/>
  <c r="J214" i="42"/>
  <c r="B307" i="51"/>
  <c r="B304" i="38"/>
  <c r="F308" i="35"/>
  <c r="B307" i="36"/>
  <c r="B304" i="41" s="1"/>
  <c r="C329" i="30"/>
  <c r="B223" i="44"/>
  <c r="F223" i="44" s="1"/>
  <c r="J227" i="42"/>
  <c r="I237" i="43"/>
  <c r="C241" i="39"/>
  <c r="B241" i="42"/>
  <c r="B237" i="43"/>
  <c r="E237" i="43" s="1"/>
  <c r="B269" i="39"/>
  <c r="B269" i="40"/>
  <c r="B290" i="39"/>
  <c r="B290" i="40"/>
  <c r="C242" i="39"/>
  <c r="I238" i="43"/>
  <c r="B242" i="42"/>
  <c r="B238" i="43"/>
  <c r="E238" i="43" s="1"/>
  <c r="B235" i="44"/>
  <c r="F235" i="44" s="1"/>
  <c r="J239" i="42"/>
  <c r="B233" i="44"/>
  <c r="F233" i="44" s="1"/>
  <c r="J237" i="42"/>
  <c r="C245" i="39"/>
  <c r="I241" i="43"/>
  <c r="B245" i="42"/>
  <c r="B241" i="43"/>
  <c r="E241" i="43" s="1"/>
  <c r="C319" i="32"/>
  <c r="E319" i="32" s="1"/>
  <c r="C325" i="32"/>
  <c r="C326" i="30"/>
  <c r="C255" i="39"/>
  <c r="I251" i="43"/>
  <c r="B251" i="43"/>
  <c r="E251" i="43" s="1"/>
  <c r="B255" i="42"/>
  <c r="I239" i="43"/>
  <c r="C243" i="39"/>
  <c r="B243" i="42"/>
  <c r="B239" i="43"/>
  <c r="E239" i="43" s="1"/>
  <c r="D211" i="32"/>
  <c r="E182" i="32"/>
  <c r="C363" i="17"/>
  <c r="E363" i="17" s="1"/>
  <c r="D352" i="37"/>
  <c r="B363" i="30"/>
  <c r="B363" i="32"/>
  <c r="B363" i="28"/>
  <c r="B363" i="27"/>
  <c r="C347" i="17"/>
  <c r="E347" i="17" s="1"/>
  <c r="B347" i="30"/>
  <c r="C347" i="30" s="1"/>
  <c r="B347" i="32"/>
  <c r="C347" i="32" s="1"/>
  <c r="E347" i="32" s="1"/>
  <c r="D336" i="37"/>
  <c r="B347" i="28"/>
  <c r="C347" i="28" s="1"/>
  <c r="B347" i="27"/>
  <c r="C347" i="27" s="1"/>
  <c r="C348" i="17"/>
  <c r="E348" i="17" s="1"/>
  <c r="B348" i="32"/>
  <c r="D337" i="37"/>
  <c r="B348" i="30"/>
  <c r="B348" i="28"/>
  <c r="B348" i="27"/>
  <c r="C348" i="27" s="1"/>
  <c r="B336" i="28"/>
  <c r="C336" i="28" s="1"/>
  <c r="E336" i="28" s="1"/>
  <c r="B336" i="27"/>
  <c r="C336" i="27" s="1"/>
  <c r="C336" i="17"/>
  <c r="E336" i="17" s="1"/>
  <c r="D325" i="37"/>
  <c r="B336" i="30"/>
  <c r="C336" i="30" s="1"/>
  <c r="B336" i="32"/>
  <c r="C336" i="32" s="1"/>
  <c r="E336" i="32" s="1"/>
  <c r="C320" i="28"/>
  <c r="B276" i="39"/>
  <c r="B276" i="40"/>
  <c r="B320" i="51"/>
  <c r="F321" i="35"/>
  <c r="B317" i="38"/>
  <c r="B320" i="36"/>
  <c r="B317" i="41" s="1"/>
  <c r="C240" i="39"/>
  <c r="I236" i="43"/>
  <c r="B236" i="43"/>
  <c r="E236" i="43" s="1"/>
  <c r="B240" i="42"/>
  <c r="B221" i="44"/>
  <c r="F221" i="44" s="1"/>
  <c r="J225" i="42"/>
  <c r="B211" i="44"/>
  <c r="F211" i="44" s="1"/>
  <c r="J215" i="42"/>
  <c r="C312" i="32"/>
  <c r="E312" i="32" s="1"/>
  <c r="C315" i="27"/>
  <c r="E315" i="27" s="1"/>
  <c r="B296" i="39"/>
  <c r="B296" i="40"/>
  <c r="B322" i="51"/>
  <c r="B319" i="38"/>
  <c r="B322" i="36"/>
  <c r="B319" i="41" s="1"/>
  <c r="F323" i="35"/>
  <c r="B315" i="51"/>
  <c r="F316" i="35"/>
  <c r="B312" i="38"/>
  <c r="B315" i="36"/>
  <c r="B312" i="41" s="1"/>
  <c r="I250" i="43"/>
  <c r="C254" i="39"/>
  <c r="B250" i="43"/>
  <c r="E250" i="43" s="1"/>
  <c r="B254" i="42"/>
  <c r="B219" i="44"/>
  <c r="F219" i="44" s="1"/>
  <c r="J223" i="42"/>
  <c r="B361" i="30"/>
  <c r="C361" i="30" s="1"/>
  <c r="B361" i="32"/>
  <c r="B361" i="28"/>
  <c r="C361" i="17"/>
  <c r="E361" i="17" s="1"/>
  <c r="B361" i="27"/>
  <c r="D350" i="37"/>
  <c r="B345" i="27"/>
  <c r="C345" i="27" s="1"/>
  <c r="C345" i="17"/>
  <c r="E345" i="17" s="1"/>
  <c r="D334" i="37"/>
  <c r="B345" i="30"/>
  <c r="C345" i="30" s="1"/>
  <c r="B345" i="28"/>
  <c r="B345" i="32"/>
  <c r="C345" i="32" s="1"/>
  <c r="E345" i="32" s="1"/>
  <c r="B362" i="30"/>
  <c r="C362" i="30" s="1"/>
  <c r="B362" i="32"/>
  <c r="B362" i="28"/>
  <c r="C362" i="28" s="1"/>
  <c r="B362" i="27"/>
  <c r="C362" i="17"/>
  <c r="E362" i="17" s="1"/>
  <c r="D351" i="37"/>
  <c r="C335" i="27"/>
  <c r="F7" i="21"/>
  <c r="L9" i="37"/>
  <c r="H21" i="28"/>
  <c r="J21" i="28" s="1"/>
  <c r="D281" i="27"/>
  <c r="E252" i="27"/>
  <c r="D225" i="27"/>
  <c r="E196" i="27"/>
  <c r="E336" i="27"/>
  <c r="D365" i="27"/>
  <c r="D253" i="27"/>
  <c r="E224" i="27"/>
  <c r="D169" i="27"/>
  <c r="E140" i="27"/>
  <c r="E308" i="27"/>
  <c r="D337" i="27"/>
  <c r="I20" i="27"/>
  <c r="K20" i="27"/>
  <c r="D197" i="27"/>
  <c r="E168" i="27"/>
  <c r="D309" i="27"/>
  <c r="E280" i="27"/>
  <c r="F8" i="39"/>
  <c r="G8" i="39" s="1"/>
  <c r="L19" i="42"/>
  <c r="L20" i="42" s="1"/>
  <c r="L21" i="42" s="1"/>
  <c r="L22" i="42" s="1"/>
  <c r="L23" i="42" s="1"/>
  <c r="L24" i="42" s="1"/>
  <c r="L25" i="42" s="1"/>
  <c r="L26" i="42" s="1"/>
  <c r="L27" i="42" s="1"/>
  <c r="L28" i="42" s="1"/>
  <c r="L29" i="42" s="1"/>
  <c r="L30" i="42" s="1"/>
  <c r="L31" i="42" s="1"/>
  <c r="L32" i="42" s="1"/>
  <c r="L33" i="42" s="1"/>
  <c r="L34" i="42" s="1"/>
  <c r="L35" i="42" s="1"/>
  <c r="L36" i="42" s="1"/>
  <c r="L37" i="42" s="1"/>
  <c r="L38" i="42" s="1"/>
  <c r="L39" i="42" s="1"/>
  <c r="L40" i="42" s="1"/>
  <c r="L41" i="42" s="1"/>
  <c r="L42" i="42" s="1"/>
  <c r="L43" i="42" s="1"/>
  <c r="L44" i="42" s="1"/>
  <c r="L45" i="42" s="1"/>
  <c r="L46" i="42" s="1"/>
  <c r="L47" i="42" s="1"/>
  <c r="L48" i="42" s="1"/>
  <c r="L49" i="42" s="1"/>
  <c r="L50" i="42" s="1"/>
  <c r="L51" i="42" s="1"/>
  <c r="L52" i="42" s="1"/>
  <c r="L53" i="42" s="1"/>
  <c r="L54" i="42" s="1"/>
  <c r="L55" i="42" s="1"/>
  <c r="L56" i="42" s="1"/>
  <c r="L57" i="42" s="1"/>
  <c r="L58" i="42" s="1"/>
  <c r="L59" i="42" s="1"/>
  <c r="L60" i="42" s="1"/>
  <c r="L61" i="42" s="1"/>
  <c r="L62" i="42" s="1"/>
  <c r="L63" i="42" s="1"/>
  <c r="L64" i="42" s="1"/>
  <c r="L65" i="42" s="1"/>
  <c r="L66" i="42" s="1"/>
  <c r="L67" i="42" s="1"/>
  <c r="L68" i="42" s="1"/>
  <c r="L69" i="42" s="1"/>
  <c r="L70" i="42" s="1"/>
  <c r="L71" i="42" s="1"/>
  <c r="L72" i="42" s="1"/>
  <c r="L73" i="42" s="1"/>
  <c r="L74" i="42" s="1"/>
  <c r="L75" i="42" s="1"/>
  <c r="L76" i="42" s="1"/>
  <c r="L77" i="42" s="1"/>
  <c r="L78" i="42" s="1"/>
  <c r="L79" i="42" s="1"/>
  <c r="L80" i="42" s="1"/>
  <c r="L81" i="42" s="1"/>
  <c r="L82" i="42" s="1"/>
  <c r="L83" i="42" s="1"/>
  <c r="L84" i="42" s="1"/>
  <c r="L85" i="42" s="1"/>
  <c r="L86" i="42" s="1"/>
  <c r="L87" i="42" s="1"/>
  <c r="L88" i="42" s="1"/>
  <c r="L89" i="42" s="1"/>
  <c r="L90" i="42" s="1"/>
  <c r="L91" i="42" s="1"/>
  <c r="L92" i="42" s="1"/>
  <c r="L93" i="42" s="1"/>
  <c r="L94" i="42" s="1"/>
  <c r="L95" i="42" s="1"/>
  <c r="L96" i="42" s="1"/>
  <c r="L97" i="42" s="1"/>
  <c r="L98" i="42" s="1"/>
  <c r="L99" i="42" s="1"/>
  <c r="L100" i="42" s="1"/>
  <c r="L101" i="42" s="1"/>
  <c r="L102" i="42" s="1"/>
  <c r="L103" i="42" s="1"/>
  <c r="L104" i="42" s="1"/>
  <c r="L105" i="42" s="1"/>
  <c r="L106" i="42" s="1"/>
  <c r="L107" i="42" s="1"/>
  <c r="L108" i="42" s="1"/>
  <c r="L109" i="42" s="1"/>
  <c r="L110" i="42" s="1"/>
  <c r="L111" i="42" s="1"/>
  <c r="L112" i="42" s="1"/>
  <c r="L113" i="42" s="1"/>
  <c r="L114" i="42" s="1"/>
  <c r="L115" i="42" s="1"/>
  <c r="L116" i="42" s="1"/>
  <c r="L117" i="42" s="1"/>
  <c r="L118" i="42" s="1"/>
  <c r="L119" i="42" s="1"/>
  <c r="L120" i="42" s="1"/>
  <c r="L121" i="42" s="1"/>
  <c r="L122" i="42" s="1"/>
  <c r="L123" i="42" s="1"/>
  <c r="L124" i="42" s="1"/>
  <c r="L125" i="42" s="1"/>
  <c r="L126" i="42" s="1"/>
  <c r="L127" i="42" s="1"/>
  <c r="L128" i="42" s="1"/>
  <c r="L129" i="42" s="1"/>
  <c r="L130" i="42" s="1"/>
  <c r="L131" i="42" s="1"/>
  <c r="L132" i="42" s="1"/>
  <c r="L133" i="42" s="1"/>
  <c r="L134" i="42" s="1"/>
  <c r="L135" i="42" s="1"/>
  <c r="L136" i="42" s="1"/>
  <c r="L137" i="42" s="1"/>
  <c r="L138" i="42" s="1"/>
  <c r="L139" i="42" s="1"/>
  <c r="L140" i="42" s="1"/>
  <c r="L141" i="42" s="1"/>
  <c r="L142" i="42" s="1"/>
  <c r="L143" i="42" s="1"/>
  <c r="L144" i="42" s="1"/>
  <c r="L145" i="42" s="1"/>
  <c r="L146" i="42" s="1"/>
  <c r="L147" i="42" s="1"/>
  <c r="L148" i="42" s="1"/>
  <c r="L149" i="42" s="1"/>
  <c r="L150" i="42" s="1"/>
  <c r="L151" i="42" s="1"/>
  <c r="L152" i="42" s="1"/>
  <c r="L153" i="42" s="1"/>
  <c r="L154" i="42" s="1"/>
  <c r="L155" i="42" s="1"/>
  <c r="L156" i="42" s="1"/>
  <c r="L157" i="42" s="1"/>
  <c r="L158" i="42" s="1"/>
  <c r="L159" i="42" s="1"/>
  <c r="L160" i="42" s="1"/>
  <c r="L161" i="42" s="1"/>
  <c r="L162" i="42" s="1"/>
  <c r="L163" i="42" s="1"/>
  <c r="L164" i="42" s="1"/>
  <c r="L165" i="42" s="1"/>
  <c r="L166" i="42" s="1"/>
  <c r="L167" i="42" s="1"/>
  <c r="L168" i="42" s="1"/>
  <c r="L169" i="42" s="1"/>
  <c r="L170" i="42" s="1"/>
  <c r="L171" i="42" s="1"/>
  <c r="L172" i="42" s="1"/>
  <c r="L173" i="42" s="1"/>
  <c r="L174" i="42" s="1"/>
  <c r="L175" i="42" s="1"/>
  <c r="L176" i="42" s="1"/>
  <c r="L177" i="42" s="1"/>
  <c r="L178" i="42" s="1"/>
  <c r="L179" i="42" s="1"/>
  <c r="N18" i="42"/>
  <c r="O18" i="42" s="1"/>
  <c r="G14" i="44" s="1"/>
  <c r="G9" i="40"/>
  <c r="O9" i="35"/>
  <c r="P9" i="35"/>
  <c r="J9" i="35"/>
  <c r="I9" i="35"/>
  <c r="P9" i="39"/>
  <c r="Q9" i="39" s="1"/>
  <c r="N267" i="39"/>
  <c r="C266" i="42"/>
  <c r="K266" i="42" s="1"/>
  <c r="D275" i="42"/>
  <c r="F246" i="42"/>
  <c r="D21" i="42"/>
  <c r="D49" i="42"/>
  <c r="D78" i="42" s="1"/>
  <c r="D107" i="42" s="1"/>
  <c r="D136" i="42" s="1"/>
  <c r="D559" i="42"/>
  <c r="D164" i="42"/>
  <c r="D451" i="42"/>
  <c r="D192" i="42"/>
  <c r="D247" i="42"/>
  <c r="F218" i="42"/>
  <c r="D331" i="42"/>
  <c r="D303" i="42"/>
  <c r="D445" i="42"/>
  <c r="D388" i="42"/>
  <c r="D220" i="42"/>
  <c r="F191" i="42"/>
  <c r="D502" i="42"/>
  <c r="D402" i="30"/>
  <c r="D394" i="28"/>
  <c r="D282" i="17"/>
  <c r="E253" i="17"/>
  <c r="D395" i="28"/>
  <c r="D339" i="28"/>
  <c r="D394" i="17"/>
  <c r="D226" i="17"/>
  <c r="E197" i="17"/>
  <c r="D338" i="17"/>
  <c r="E309" i="17"/>
  <c r="D198" i="17"/>
  <c r="H198" i="17" s="1"/>
  <c r="H199" i="17" s="1"/>
  <c r="H200" i="17" s="1"/>
  <c r="H201" i="17" s="1"/>
  <c r="H202" i="17" s="1"/>
  <c r="H203" i="17" s="1"/>
  <c r="H204" i="17" s="1"/>
  <c r="H205" i="17" s="1"/>
  <c r="H206" i="17" s="1"/>
  <c r="H207" i="17" s="1"/>
  <c r="H208" i="17" s="1"/>
  <c r="H209" i="17" s="1"/>
  <c r="H210" i="17" s="1"/>
  <c r="H211" i="17" s="1"/>
  <c r="H212" i="17" s="1"/>
  <c r="H213" i="17" s="1"/>
  <c r="H214" i="17" s="1"/>
  <c r="H215" i="17" s="1"/>
  <c r="H216" i="17" s="1"/>
  <c r="H217" i="17" s="1"/>
  <c r="H218" i="17" s="1"/>
  <c r="H219" i="17" s="1"/>
  <c r="H220" i="17" s="1"/>
  <c r="H221" i="17" s="1"/>
  <c r="H222" i="17" s="1"/>
  <c r="H223" i="17" s="1"/>
  <c r="H224" i="17" s="1"/>
  <c r="H225" i="17" s="1"/>
  <c r="E169" i="17"/>
  <c r="D310" i="17"/>
  <c r="E281" i="17"/>
  <c r="D366" i="17"/>
  <c r="D367" i="28"/>
  <c r="D254" i="17"/>
  <c r="E225" i="17"/>
  <c r="D366" i="30"/>
  <c r="D338" i="30"/>
  <c r="E309" i="30"/>
  <c r="H309" i="30" s="1"/>
  <c r="D365" i="30"/>
  <c r="E336" i="30"/>
  <c r="H336" i="30" s="1"/>
  <c r="E169" i="28"/>
  <c r="D198" i="28"/>
  <c r="E113" i="28"/>
  <c r="D142" i="28"/>
  <c r="D114" i="28"/>
  <c r="E85" i="28"/>
  <c r="D226" i="28"/>
  <c r="E197" i="28"/>
  <c r="E57" i="28"/>
  <c r="D86" i="28"/>
  <c r="D254" i="28"/>
  <c r="E225" i="28"/>
  <c r="E281" i="28"/>
  <c r="E253" i="28"/>
  <c r="D282" i="28"/>
  <c r="D311" i="28" s="1"/>
  <c r="D145" i="27"/>
  <c r="E116" i="27"/>
  <c r="D229" i="27"/>
  <c r="E200" i="27"/>
  <c r="E60" i="27"/>
  <c r="D89" i="27"/>
  <c r="D201" i="27"/>
  <c r="E172" i="27"/>
  <c r="D173" i="27"/>
  <c r="E144" i="27"/>
  <c r="D117" i="27"/>
  <c r="E88" i="27"/>
  <c r="E252" i="30"/>
  <c r="H252" i="30" s="1"/>
  <c r="D281" i="30"/>
  <c r="D310" i="30" s="1"/>
  <c r="D197" i="30"/>
  <c r="E168" i="30"/>
  <c r="H168" i="30" s="1"/>
  <c r="E280" i="30"/>
  <c r="H280" i="30" s="1"/>
  <c r="D113" i="30"/>
  <c r="E84" i="30"/>
  <c r="H84" i="30" s="1"/>
  <c r="E196" i="30"/>
  <c r="H196" i="30" s="1"/>
  <c r="D225" i="30"/>
  <c r="E56" i="30"/>
  <c r="H56" i="30" s="1"/>
  <c r="D85" i="30"/>
  <c r="E140" i="30"/>
  <c r="H140" i="30" s="1"/>
  <c r="D169" i="30"/>
  <c r="E224" i="30"/>
  <c r="H224" i="30" s="1"/>
  <c r="D253" i="30"/>
  <c r="O19" i="30"/>
  <c r="P19" i="30" s="1"/>
  <c r="C6" i="21" s="1"/>
  <c r="E8" i="37"/>
  <c r="I20" i="30"/>
  <c r="K20" i="30" s="1"/>
  <c r="G20" i="30"/>
  <c r="D32" i="27"/>
  <c r="D61" i="27" s="1"/>
  <c r="E31" i="27"/>
  <c r="C5" i="41"/>
  <c r="D28" i="30"/>
  <c r="D57" i="30" s="1"/>
  <c r="E27" i="30"/>
  <c r="H27" i="30" s="1"/>
  <c r="E28" i="28"/>
  <c r="D29" i="28"/>
  <c r="D58" i="28" s="1"/>
  <c r="W9" i="39"/>
  <c r="D5" i="41"/>
  <c r="C357" i="27" l="1"/>
  <c r="C342" i="28"/>
  <c r="C351" i="28"/>
  <c r="C361" i="27"/>
  <c r="C357" i="30"/>
  <c r="C359" i="28"/>
  <c r="C364" i="28"/>
  <c r="C360" i="32"/>
  <c r="C348" i="30"/>
  <c r="C340" i="32"/>
  <c r="E340" i="32" s="1"/>
  <c r="F10" i="37"/>
  <c r="K21" i="28"/>
  <c r="C354" i="27"/>
  <c r="I22" i="17"/>
  <c r="C359" i="27"/>
  <c r="H226" i="17"/>
  <c r="C345" i="28"/>
  <c r="C361" i="28"/>
  <c r="C363" i="32"/>
  <c r="C343" i="27"/>
  <c r="C353" i="28"/>
  <c r="C349" i="28"/>
  <c r="C339" i="27"/>
  <c r="F9" i="49"/>
  <c r="X9" i="39"/>
  <c r="C343" i="32"/>
  <c r="E343" i="32" s="1"/>
  <c r="G12" i="35"/>
  <c r="C352" i="30"/>
  <c r="C353" i="30"/>
  <c r="C337" i="30"/>
  <c r="E337" i="30" s="1"/>
  <c r="H337" i="30" s="1"/>
  <c r="M5" i="43"/>
  <c r="F5" i="43"/>
  <c r="B250" i="44"/>
  <c r="F250" i="44" s="1"/>
  <c r="J254" i="42"/>
  <c r="D184" i="32"/>
  <c r="E155" i="32"/>
  <c r="B352" i="51"/>
  <c r="B349" i="38"/>
  <c r="B352" i="36"/>
  <c r="B349" i="41" s="1"/>
  <c r="F353" i="35"/>
  <c r="C348" i="28"/>
  <c r="B337" i="51"/>
  <c r="B337" i="36"/>
  <c r="B334" i="41" s="1"/>
  <c r="F338" i="35"/>
  <c r="B334" i="38"/>
  <c r="C363" i="30"/>
  <c r="C269" i="39"/>
  <c r="I265" i="43"/>
  <c r="B265" i="43"/>
  <c r="E265" i="43" s="1"/>
  <c r="B269" i="42"/>
  <c r="D156" i="32"/>
  <c r="E127" i="32"/>
  <c r="C354" i="28"/>
  <c r="B343" i="51"/>
  <c r="B340" i="38"/>
  <c r="F344" i="35"/>
  <c r="B343" i="36"/>
  <c r="B340" i="41" s="1"/>
  <c r="C349" i="30"/>
  <c r="I283" i="43"/>
  <c r="C287" i="39"/>
  <c r="B287" i="42"/>
  <c r="B283" i="43"/>
  <c r="E283" i="43" s="1"/>
  <c r="B347" i="51"/>
  <c r="F348" i="35"/>
  <c r="B344" i="38"/>
  <c r="B347" i="36"/>
  <c r="B344" i="41" s="1"/>
  <c r="C355" i="27"/>
  <c r="C359" i="32"/>
  <c r="J266" i="42"/>
  <c r="B262" i="44"/>
  <c r="F262" i="44" s="1"/>
  <c r="B311" i="39"/>
  <c r="B311" i="40"/>
  <c r="C344" i="32"/>
  <c r="E344" i="32" s="1"/>
  <c r="B329" i="51"/>
  <c r="F330" i="35"/>
  <c r="B329" i="36"/>
  <c r="B326" i="41" s="1"/>
  <c r="B326" i="38"/>
  <c r="C338" i="27"/>
  <c r="B258" i="44"/>
  <c r="F258" i="44" s="1"/>
  <c r="J262" i="42"/>
  <c r="B315" i="40"/>
  <c r="B315" i="39"/>
  <c r="I276" i="43"/>
  <c r="C280" i="39"/>
  <c r="B276" i="43"/>
  <c r="E276" i="43" s="1"/>
  <c r="B280" i="42"/>
  <c r="B336" i="51"/>
  <c r="B336" i="36"/>
  <c r="B333" i="41" s="1"/>
  <c r="F337" i="35"/>
  <c r="B333" i="38"/>
  <c r="C341" i="27"/>
  <c r="B354" i="51"/>
  <c r="F355" i="35"/>
  <c r="B351" i="38"/>
  <c r="B354" i="36"/>
  <c r="B351" i="41" s="1"/>
  <c r="C378" i="17"/>
  <c r="E378" i="17" s="1"/>
  <c r="B378" i="30"/>
  <c r="D367" i="37"/>
  <c r="B378" i="32"/>
  <c r="B378" i="28"/>
  <c r="B378" i="27"/>
  <c r="D374" i="37"/>
  <c r="B385" i="30"/>
  <c r="B385" i="28"/>
  <c r="B385" i="32"/>
  <c r="B385" i="27"/>
  <c r="C385" i="17"/>
  <c r="E385" i="17" s="1"/>
  <c r="I279" i="43"/>
  <c r="C283" i="39"/>
  <c r="B283" i="42"/>
  <c r="B279" i="43"/>
  <c r="E279" i="43" s="1"/>
  <c r="B320" i="39"/>
  <c r="B320" i="40"/>
  <c r="B257" i="44"/>
  <c r="F257" i="44" s="1"/>
  <c r="J261" i="42"/>
  <c r="C360" i="30"/>
  <c r="C358" i="30"/>
  <c r="C351" i="30"/>
  <c r="B253" i="44"/>
  <c r="F253" i="44" s="1"/>
  <c r="J257" i="42"/>
  <c r="B239" i="44"/>
  <c r="F239" i="44" s="1"/>
  <c r="J243" i="42"/>
  <c r="C288" i="39"/>
  <c r="I284" i="43"/>
  <c r="B288" i="42"/>
  <c r="B284" i="43"/>
  <c r="E284" i="43" s="1"/>
  <c r="B367" i="27"/>
  <c r="C367" i="17"/>
  <c r="B367" i="30"/>
  <c r="D356" i="37"/>
  <c r="B367" i="32"/>
  <c r="B367" i="28"/>
  <c r="C358" i="32"/>
  <c r="B353" i="51"/>
  <c r="F354" i="35"/>
  <c r="B350" i="38"/>
  <c r="B353" i="36"/>
  <c r="B350" i="41" s="1"/>
  <c r="B308" i="40"/>
  <c r="B308" i="39"/>
  <c r="C353" i="27"/>
  <c r="C352" i="27"/>
  <c r="B322" i="40"/>
  <c r="B322" i="39"/>
  <c r="B324" i="40"/>
  <c r="B324" i="39"/>
  <c r="B246" i="44"/>
  <c r="F246" i="44" s="1"/>
  <c r="J250" i="42"/>
  <c r="B339" i="51"/>
  <c r="F340" i="35"/>
  <c r="B339" i="36"/>
  <c r="B336" i="41" s="1"/>
  <c r="B336" i="38"/>
  <c r="B307" i="39"/>
  <c r="B307" i="40"/>
  <c r="B309" i="39"/>
  <c r="B309" i="40"/>
  <c r="C337" i="27"/>
  <c r="B345" i="51"/>
  <c r="F346" i="35"/>
  <c r="B342" i="38"/>
  <c r="B345" i="36"/>
  <c r="B342" i="41" s="1"/>
  <c r="B349" i="51"/>
  <c r="B346" i="38"/>
  <c r="F350" i="35"/>
  <c r="B349" i="36"/>
  <c r="B346" i="41" s="1"/>
  <c r="B249" i="44"/>
  <c r="F249" i="44" s="1"/>
  <c r="J253" i="42"/>
  <c r="C338" i="28"/>
  <c r="E338" i="28" s="1"/>
  <c r="C293" i="39"/>
  <c r="I289" i="43"/>
  <c r="B289" i="43"/>
  <c r="E289" i="43" s="1"/>
  <c r="B293" i="42"/>
  <c r="B242" i="44"/>
  <c r="F242" i="44" s="1"/>
  <c r="J246" i="42"/>
  <c r="C356" i="27"/>
  <c r="C341" i="32"/>
  <c r="E341" i="32" s="1"/>
  <c r="C364" i="30"/>
  <c r="B384" i="30"/>
  <c r="C384" i="17"/>
  <c r="E384" i="17" s="1"/>
  <c r="B384" i="32"/>
  <c r="B384" i="28"/>
  <c r="B384" i="27"/>
  <c r="D373" i="37"/>
  <c r="D357" i="37"/>
  <c r="C368" i="17"/>
  <c r="B368" i="30"/>
  <c r="B368" i="32"/>
  <c r="B368" i="28"/>
  <c r="C368" i="28" s="1"/>
  <c r="B368" i="27"/>
  <c r="B383" i="30"/>
  <c r="B383" i="28"/>
  <c r="B383" i="32"/>
  <c r="C383" i="17"/>
  <c r="E383" i="17" s="1"/>
  <c r="B383" i="27"/>
  <c r="D372" i="37"/>
  <c r="B313" i="39"/>
  <c r="B313" i="40"/>
  <c r="I274" i="43"/>
  <c r="C278" i="39"/>
  <c r="B274" i="43"/>
  <c r="E274" i="43" s="1"/>
  <c r="B278" i="42"/>
  <c r="B314" i="39"/>
  <c r="B314" i="40"/>
  <c r="B344" i="51"/>
  <c r="B341" i="38"/>
  <c r="F345" i="35"/>
  <c r="B344" i="36"/>
  <c r="B341" i="41" s="1"/>
  <c r="C286" i="39"/>
  <c r="I282" i="43"/>
  <c r="B286" i="42"/>
  <c r="B282" i="43"/>
  <c r="E282" i="43" s="1"/>
  <c r="I281" i="43"/>
  <c r="C285" i="39"/>
  <c r="B285" i="42"/>
  <c r="B281" i="43"/>
  <c r="E281" i="43" s="1"/>
  <c r="B373" i="30"/>
  <c r="B373" i="28"/>
  <c r="D362" i="37"/>
  <c r="B373" i="32"/>
  <c r="B373" i="27"/>
  <c r="C373" i="17"/>
  <c r="E373" i="17" s="1"/>
  <c r="B387" i="30"/>
  <c r="B387" i="28"/>
  <c r="B387" i="32"/>
  <c r="B387" i="27"/>
  <c r="C387" i="17"/>
  <c r="E387" i="17" s="1"/>
  <c r="D376" i="37"/>
  <c r="B338" i="51"/>
  <c r="B335" i="38"/>
  <c r="F339" i="35"/>
  <c r="B338" i="36"/>
  <c r="B335" i="41" s="1"/>
  <c r="J255" i="42"/>
  <c r="B251" i="44"/>
  <c r="F251" i="44" s="1"/>
  <c r="B241" i="44"/>
  <c r="F241" i="44" s="1"/>
  <c r="J245" i="42"/>
  <c r="J242" i="42"/>
  <c r="B238" i="44"/>
  <c r="F238" i="44" s="1"/>
  <c r="B237" i="44"/>
  <c r="F237" i="44" s="1"/>
  <c r="J241" i="42"/>
  <c r="B312" i="40"/>
  <c r="B312" i="39"/>
  <c r="B310" i="39"/>
  <c r="B310" i="40"/>
  <c r="B255" i="44"/>
  <c r="F255" i="44" s="1"/>
  <c r="J259" i="42"/>
  <c r="B260" i="44"/>
  <c r="F260" i="44" s="1"/>
  <c r="J264" i="42"/>
  <c r="B330" i="51"/>
  <c r="B330" i="36"/>
  <c r="B327" i="41" s="1"/>
  <c r="F331" i="35"/>
  <c r="B327" i="38"/>
  <c r="C355" i="32"/>
  <c r="I269" i="43"/>
  <c r="C273" i="39"/>
  <c r="B269" i="43"/>
  <c r="E269" i="43" s="1"/>
  <c r="B273" i="42"/>
  <c r="B325" i="39"/>
  <c r="B325" i="40"/>
  <c r="C344" i="30"/>
  <c r="E344" i="30" s="1"/>
  <c r="H344" i="30" s="1"/>
  <c r="C338" i="32"/>
  <c r="E338" i="32" s="1"/>
  <c r="B254" i="44"/>
  <c r="F254" i="44" s="1"/>
  <c r="J258" i="42"/>
  <c r="C294" i="39"/>
  <c r="I290" i="43"/>
  <c r="B294" i="42"/>
  <c r="B290" i="43"/>
  <c r="E290" i="43" s="1"/>
  <c r="B332" i="51"/>
  <c r="B329" i="38"/>
  <c r="F333" i="35"/>
  <c r="B332" i="36"/>
  <c r="B329" i="41" s="1"/>
  <c r="C356" i="28"/>
  <c r="C341" i="28"/>
  <c r="B381" i="30"/>
  <c r="B381" i="28"/>
  <c r="D370" i="37"/>
  <c r="B381" i="32"/>
  <c r="B381" i="27"/>
  <c r="C381" i="17"/>
  <c r="E381" i="17" s="1"/>
  <c r="B390" i="28"/>
  <c r="B390" i="27"/>
  <c r="B390" i="30"/>
  <c r="D379" i="37"/>
  <c r="B390" i="32"/>
  <c r="C390" i="17"/>
  <c r="E390" i="17" s="1"/>
  <c r="B374" i="27"/>
  <c r="D363" i="37"/>
  <c r="B374" i="30"/>
  <c r="C374" i="17"/>
  <c r="E374" i="17" s="1"/>
  <c r="B374" i="28"/>
  <c r="C374" i="28" s="1"/>
  <c r="B374" i="32"/>
  <c r="C364" i="27"/>
  <c r="B317" i="39"/>
  <c r="B317" i="40"/>
  <c r="B306" i="39"/>
  <c r="B306" i="40"/>
  <c r="B350" i="51"/>
  <c r="B347" i="38"/>
  <c r="F351" i="35"/>
  <c r="B350" i="36"/>
  <c r="B347" i="41" s="1"/>
  <c r="D296" i="32"/>
  <c r="E267" i="32"/>
  <c r="B351" i="51"/>
  <c r="B348" i="38"/>
  <c r="F352" i="35"/>
  <c r="B351" i="36"/>
  <c r="B348" i="41" s="1"/>
  <c r="B247" i="44"/>
  <c r="F247" i="44" s="1"/>
  <c r="J251" i="42"/>
  <c r="D268" i="32"/>
  <c r="E239" i="32"/>
  <c r="B304" i="39"/>
  <c r="B304" i="40"/>
  <c r="C362" i="27"/>
  <c r="B335" i="51"/>
  <c r="B335" i="36"/>
  <c r="B332" i="41" s="1"/>
  <c r="B332" i="38"/>
  <c r="F336" i="35"/>
  <c r="C361" i="32"/>
  <c r="B321" i="39"/>
  <c r="B321" i="40"/>
  <c r="B326" i="51"/>
  <c r="B323" i="38"/>
  <c r="F327" i="35"/>
  <c r="B326" i="36"/>
  <c r="B323" i="41" s="1"/>
  <c r="C348" i="32"/>
  <c r="E348" i="32" s="1"/>
  <c r="C352" i="28"/>
  <c r="B248" i="44"/>
  <c r="F248" i="44" s="1"/>
  <c r="J252" i="42"/>
  <c r="B256" i="44"/>
  <c r="F256" i="44" s="1"/>
  <c r="J260" i="42"/>
  <c r="B318" i="39"/>
  <c r="B318" i="40"/>
  <c r="D212" i="32"/>
  <c r="E183" i="32"/>
  <c r="C337" i="28"/>
  <c r="E337" i="28" s="1"/>
  <c r="B300" i="39"/>
  <c r="B300" i="40"/>
  <c r="C339" i="28"/>
  <c r="E339" i="28" s="1"/>
  <c r="C338" i="30"/>
  <c r="C292" i="39"/>
  <c r="I288" i="43"/>
  <c r="B292" i="42"/>
  <c r="B288" i="43"/>
  <c r="E288" i="43" s="1"/>
  <c r="C346" i="27"/>
  <c r="C342" i="32"/>
  <c r="E342" i="32" s="1"/>
  <c r="C356" i="30"/>
  <c r="C341" i="30"/>
  <c r="D375" i="37"/>
  <c r="B386" i="30"/>
  <c r="C386" i="30" s="1"/>
  <c r="B386" i="28"/>
  <c r="C386" i="17"/>
  <c r="E386" i="17" s="1"/>
  <c r="B386" i="32"/>
  <c r="C386" i="32" s="1"/>
  <c r="B386" i="27"/>
  <c r="C388" i="17"/>
  <c r="E388" i="17" s="1"/>
  <c r="D377" i="37"/>
  <c r="B388" i="32"/>
  <c r="B388" i="30"/>
  <c r="C388" i="30" s="1"/>
  <c r="B388" i="28"/>
  <c r="C388" i="28" s="1"/>
  <c r="B388" i="27"/>
  <c r="B372" i="32"/>
  <c r="B372" i="30"/>
  <c r="B372" i="28"/>
  <c r="B372" i="27"/>
  <c r="D361" i="37"/>
  <c r="C372" i="17"/>
  <c r="D354" i="37"/>
  <c r="B365" i="30"/>
  <c r="C365" i="30" s="1"/>
  <c r="B365" i="28"/>
  <c r="C365" i="28" s="1"/>
  <c r="E365" i="28" s="1"/>
  <c r="B365" i="32"/>
  <c r="C365" i="32" s="1"/>
  <c r="E365" i="32" s="1"/>
  <c r="B365" i="27"/>
  <c r="C365" i="27" s="1"/>
  <c r="E365" i="27" s="1"/>
  <c r="C365" i="17"/>
  <c r="E365" i="17" s="1"/>
  <c r="C272" i="39"/>
  <c r="I268" i="43"/>
  <c r="B268" i="43"/>
  <c r="E268" i="43" s="1"/>
  <c r="B272" i="42"/>
  <c r="B240" i="44"/>
  <c r="F240" i="44" s="1"/>
  <c r="J244" i="42"/>
  <c r="B348" i="51"/>
  <c r="F349" i="35"/>
  <c r="B348" i="36"/>
  <c r="B345" i="41" s="1"/>
  <c r="B345" i="38"/>
  <c r="C351" i="27"/>
  <c r="B319" i="39"/>
  <c r="B319" i="40"/>
  <c r="B261" i="44"/>
  <c r="F261" i="44" s="1"/>
  <c r="J265" i="42"/>
  <c r="J248" i="42"/>
  <c r="B244" i="44"/>
  <c r="F244" i="44" s="1"/>
  <c r="I273" i="43"/>
  <c r="C277" i="39"/>
  <c r="B277" i="42"/>
  <c r="B273" i="43"/>
  <c r="E273" i="43" s="1"/>
  <c r="B334" i="51"/>
  <c r="B331" i="38"/>
  <c r="F335" i="35"/>
  <c r="B334" i="36"/>
  <c r="B331" i="41" s="1"/>
  <c r="I293" i="43"/>
  <c r="C297" i="39"/>
  <c r="B293" i="43"/>
  <c r="E293" i="43" s="1"/>
  <c r="B297" i="42"/>
  <c r="B380" i="32"/>
  <c r="B380" i="30"/>
  <c r="B380" i="28"/>
  <c r="B380" i="27"/>
  <c r="D369" i="37"/>
  <c r="C380" i="17"/>
  <c r="E380" i="17" s="1"/>
  <c r="I292" i="43"/>
  <c r="C296" i="39"/>
  <c r="B296" i="42"/>
  <c r="B292" i="43"/>
  <c r="E292" i="43" s="1"/>
  <c r="C270" i="39"/>
  <c r="I266" i="43"/>
  <c r="B266" i="43"/>
  <c r="E266" i="43" s="1"/>
  <c r="B270" i="42"/>
  <c r="B298" i="40"/>
  <c r="B298" i="39"/>
  <c r="C350" i="28"/>
  <c r="I287" i="43"/>
  <c r="C291" i="39"/>
  <c r="B287" i="43"/>
  <c r="E287" i="43" s="1"/>
  <c r="B291" i="42"/>
  <c r="B327" i="51"/>
  <c r="B324" i="38"/>
  <c r="F328" i="35"/>
  <c r="B327" i="36"/>
  <c r="B324" i="41" s="1"/>
  <c r="C355" i="28"/>
  <c r="C279" i="39"/>
  <c r="I275" i="43"/>
  <c r="B275" i="43"/>
  <c r="E275" i="43" s="1"/>
  <c r="B279" i="42"/>
  <c r="B305" i="39"/>
  <c r="B305" i="40"/>
  <c r="C344" i="27"/>
  <c r="E344" i="27" s="1"/>
  <c r="B326" i="39"/>
  <c r="B326" i="40"/>
  <c r="B328" i="51"/>
  <c r="B325" i="38"/>
  <c r="B328" i="36"/>
  <c r="B325" i="41" s="1"/>
  <c r="F329" i="35"/>
  <c r="C346" i="28"/>
  <c r="C356" i="32"/>
  <c r="B389" i="30"/>
  <c r="B389" i="32"/>
  <c r="B389" i="28"/>
  <c r="B389" i="27"/>
  <c r="C389" i="17"/>
  <c r="E389" i="17" s="1"/>
  <c r="D378" i="37"/>
  <c r="B392" i="30"/>
  <c r="B392" i="32"/>
  <c r="B392" i="28"/>
  <c r="B392" i="27"/>
  <c r="C392" i="17"/>
  <c r="E392" i="17" s="1"/>
  <c r="D381" i="37"/>
  <c r="B370" i="28"/>
  <c r="B370" i="27"/>
  <c r="D359" i="37"/>
  <c r="C370" i="17"/>
  <c r="B370" i="30"/>
  <c r="B370" i="32"/>
  <c r="B393" i="27"/>
  <c r="C393" i="27" s="1"/>
  <c r="B405" i="17"/>
  <c r="B392" i="21" s="1"/>
  <c r="B469" i="17"/>
  <c r="B456" i="21" s="1"/>
  <c r="B533" i="17"/>
  <c r="B520" i="21" s="1"/>
  <c r="B454" i="17"/>
  <c r="B441" i="21" s="1"/>
  <c r="B518" i="17"/>
  <c r="B505" i="21" s="1"/>
  <c r="B439" i="17"/>
  <c r="B426" i="21" s="1"/>
  <c r="B503" i="17"/>
  <c r="B490" i="21" s="1"/>
  <c r="B424" i="17"/>
  <c r="B411" i="21" s="1"/>
  <c r="B488" i="17"/>
  <c r="B475" i="21" s="1"/>
  <c r="B409" i="17"/>
  <c r="B396" i="21" s="1"/>
  <c r="B473" i="17"/>
  <c r="B460" i="21" s="1"/>
  <c r="B537" i="17"/>
  <c r="B524" i="21" s="1"/>
  <c r="B458" i="17"/>
  <c r="B445" i="21" s="1"/>
  <c r="B522" i="17"/>
  <c r="B509" i="21" s="1"/>
  <c r="B427" i="17"/>
  <c r="B414" i="21" s="1"/>
  <c r="B491" i="17"/>
  <c r="B478" i="21" s="1"/>
  <c r="B476" i="17"/>
  <c r="B463" i="21" s="1"/>
  <c r="B413" i="17"/>
  <c r="B400" i="21" s="1"/>
  <c r="B477" i="17"/>
  <c r="B464" i="21" s="1"/>
  <c r="B398" i="17"/>
  <c r="B385" i="21" s="1"/>
  <c r="B462" i="17"/>
  <c r="B449" i="21" s="1"/>
  <c r="B526" i="17"/>
  <c r="B513" i="21" s="1"/>
  <c r="B447" i="17"/>
  <c r="B434" i="21" s="1"/>
  <c r="B511" i="17"/>
  <c r="B498" i="21" s="1"/>
  <c r="B432" i="17"/>
  <c r="B419" i="21" s="1"/>
  <c r="B496" i="17"/>
  <c r="B483" i="21" s="1"/>
  <c r="B417" i="17"/>
  <c r="B404" i="21" s="1"/>
  <c r="B481" i="17"/>
  <c r="B468" i="21" s="1"/>
  <c r="B402" i="17"/>
  <c r="B389" i="21" s="1"/>
  <c r="B466" i="17"/>
  <c r="B453" i="21" s="1"/>
  <c r="B530" i="17"/>
  <c r="B517" i="21" s="1"/>
  <c r="B435" i="17"/>
  <c r="B422" i="21" s="1"/>
  <c r="B499" i="17"/>
  <c r="B486" i="21" s="1"/>
  <c r="B420" i="17"/>
  <c r="B407" i="21" s="1"/>
  <c r="B421" i="17"/>
  <c r="B408" i="21" s="1"/>
  <c r="B485" i="17"/>
  <c r="B472" i="21" s="1"/>
  <c r="B406" i="17"/>
  <c r="B393" i="21" s="1"/>
  <c r="B470" i="17"/>
  <c r="B457" i="21" s="1"/>
  <c r="B534" i="17"/>
  <c r="B521" i="21" s="1"/>
  <c r="B455" i="17"/>
  <c r="B442" i="21" s="1"/>
  <c r="B519" i="17"/>
  <c r="B506" i="21" s="1"/>
  <c r="B440" i="17"/>
  <c r="B427" i="21" s="1"/>
  <c r="B504" i="17"/>
  <c r="B491" i="21" s="1"/>
  <c r="B425" i="17"/>
  <c r="B412" i="21" s="1"/>
  <c r="B489" i="17"/>
  <c r="B476" i="21" s="1"/>
  <c r="B410" i="17"/>
  <c r="B397" i="21" s="1"/>
  <c r="B474" i="17"/>
  <c r="B461" i="21" s="1"/>
  <c r="B538" i="17"/>
  <c r="B525" i="21" s="1"/>
  <c r="B443" i="17"/>
  <c r="B430" i="21" s="1"/>
  <c r="B507" i="17"/>
  <c r="B494" i="21" s="1"/>
  <c r="B484" i="17"/>
  <c r="B471" i="21" s="1"/>
  <c r="B429" i="17"/>
  <c r="B416" i="21" s="1"/>
  <c r="B493" i="17"/>
  <c r="B480" i="21" s="1"/>
  <c r="B414" i="17"/>
  <c r="B401" i="21" s="1"/>
  <c r="B478" i="17"/>
  <c r="B465" i="21" s="1"/>
  <c r="B399" i="17"/>
  <c r="B386" i="21" s="1"/>
  <c r="B463" i="17"/>
  <c r="B450" i="21" s="1"/>
  <c r="B527" i="17"/>
  <c r="B514" i="21" s="1"/>
  <c r="B448" i="17"/>
  <c r="B435" i="21" s="1"/>
  <c r="B512" i="17"/>
  <c r="B499" i="21" s="1"/>
  <c r="B433" i="17"/>
  <c r="B420" i="21" s="1"/>
  <c r="B497" i="17"/>
  <c r="B484" i="21" s="1"/>
  <c r="B418" i="17"/>
  <c r="B405" i="21" s="1"/>
  <c r="B482" i="17"/>
  <c r="B469" i="21" s="1"/>
  <c r="C393" i="17"/>
  <c r="E393" i="17" s="1"/>
  <c r="B451" i="17"/>
  <c r="B438" i="21" s="1"/>
  <c r="B515" i="17"/>
  <c r="B502" i="21" s="1"/>
  <c r="B428" i="17"/>
  <c r="B415" i="21" s="1"/>
  <c r="B437" i="17"/>
  <c r="B424" i="21" s="1"/>
  <c r="B501" i="17"/>
  <c r="B488" i="21" s="1"/>
  <c r="B422" i="17"/>
  <c r="B409" i="21" s="1"/>
  <c r="B486" i="17"/>
  <c r="B473" i="21" s="1"/>
  <c r="B407" i="17"/>
  <c r="B394" i="21" s="1"/>
  <c r="B471" i="17"/>
  <c r="B458" i="21" s="1"/>
  <c r="B535" i="17"/>
  <c r="B522" i="21" s="1"/>
  <c r="B456" i="17"/>
  <c r="B443" i="21" s="1"/>
  <c r="B520" i="17"/>
  <c r="B507" i="21" s="1"/>
  <c r="B441" i="17"/>
  <c r="B428" i="21" s="1"/>
  <c r="B505" i="17"/>
  <c r="B492" i="21" s="1"/>
  <c r="B426" i="17"/>
  <c r="B413" i="21" s="1"/>
  <c r="B490" i="17"/>
  <c r="B477" i="21" s="1"/>
  <c r="B395" i="17"/>
  <c r="B382" i="21" s="1"/>
  <c r="B459" i="17"/>
  <c r="B446" i="21" s="1"/>
  <c r="B523" i="17"/>
  <c r="B510" i="21" s="1"/>
  <c r="B492" i="17"/>
  <c r="B479" i="21" s="1"/>
  <c r="B393" i="30"/>
  <c r="B445" i="17"/>
  <c r="B432" i="21" s="1"/>
  <c r="B509" i="17"/>
  <c r="B496" i="21" s="1"/>
  <c r="B430" i="17"/>
  <c r="B417" i="21" s="1"/>
  <c r="B494" i="17"/>
  <c r="B481" i="21" s="1"/>
  <c r="B415" i="17"/>
  <c r="B402" i="21" s="1"/>
  <c r="B479" i="17"/>
  <c r="B466" i="21" s="1"/>
  <c r="B400" i="17"/>
  <c r="B387" i="21" s="1"/>
  <c r="B464" i="17"/>
  <c r="B451" i="21" s="1"/>
  <c r="B528" i="17"/>
  <c r="B515" i="21" s="1"/>
  <c r="B449" i="17"/>
  <c r="B436" i="21" s="1"/>
  <c r="B513" i="17"/>
  <c r="B500" i="21" s="1"/>
  <c r="B434" i="17"/>
  <c r="B421" i="21" s="1"/>
  <c r="B498" i="17"/>
  <c r="B485" i="21" s="1"/>
  <c r="B403" i="17"/>
  <c r="B390" i="21" s="1"/>
  <c r="B467" i="17"/>
  <c r="B454" i="21" s="1"/>
  <c r="B531" i="17"/>
  <c r="B518" i="21" s="1"/>
  <c r="B436" i="17"/>
  <c r="B423" i="21" s="1"/>
  <c r="B393" i="32"/>
  <c r="D382" i="37"/>
  <c r="B453" i="17"/>
  <c r="B440" i="21" s="1"/>
  <c r="B517" i="17"/>
  <c r="B504" i="21" s="1"/>
  <c r="B438" i="17"/>
  <c r="B425" i="21" s="1"/>
  <c r="B502" i="17"/>
  <c r="B489" i="21" s="1"/>
  <c r="B423" i="17"/>
  <c r="B410" i="21" s="1"/>
  <c r="B487" i="17"/>
  <c r="B474" i="21" s="1"/>
  <c r="B408" i="17"/>
  <c r="B395" i="21" s="1"/>
  <c r="B472" i="17"/>
  <c r="B459" i="21" s="1"/>
  <c r="B536" i="17"/>
  <c r="B523" i="21" s="1"/>
  <c r="B457" i="17"/>
  <c r="B444" i="21" s="1"/>
  <c r="B521" i="17"/>
  <c r="B508" i="21" s="1"/>
  <c r="B442" i="17"/>
  <c r="B429" i="21" s="1"/>
  <c r="B506" i="17"/>
  <c r="B493" i="21" s="1"/>
  <c r="B411" i="17"/>
  <c r="B398" i="21" s="1"/>
  <c r="B475" i="17"/>
  <c r="B462" i="21" s="1"/>
  <c r="B394" i="17"/>
  <c r="B381" i="21" s="1"/>
  <c r="B500" i="17"/>
  <c r="B487" i="21" s="1"/>
  <c r="B393" i="28"/>
  <c r="B397" i="17"/>
  <c r="B384" i="21" s="1"/>
  <c r="B461" i="17"/>
  <c r="B448" i="21" s="1"/>
  <c r="B525" i="17"/>
  <c r="B512" i="21" s="1"/>
  <c r="B446" i="17"/>
  <c r="B433" i="21" s="1"/>
  <c r="B510" i="17"/>
  <c r="B497" i="21" s="1"/>
  <c r="B431" i="17"/>
  <c r="B418" i="21" s="1"/>
  <c r="B495" i="17"/>
  <c r="B482" i="21" s="1"/>
  <c r="B416" i="17"/>
  <c r="B403" i="21" s="1"/>
  <c r="B480" i="17"/>
  <c r="B467" i="21" s="1"/>
  <c r="B401" i="17"/>
  <c r="B388" i="21" s="1"/>
  <c r="B465" i="17"/>
  <c r="B452" i="21" s="1"/>
  <c r="B529" i="17"/>
  <c r="B516" i="21" s="1"/>
  <c r="B450" i="17"/>
  <c r="B437" i="21" s="1"/>
  <c r="B514" i="17"/>
  <c r="B501" i="21" s="1"/>
  <c r="B419" i="17"/>
  <c r="B406" i="21" s="1"/>
  <c r="B483" i="17"/>
  <c r="B470" i="21" s="1"/>
  <c r="B412" i="17"/>
  <c r="B399" i="21" s="1"/>
  <c r="B444" i="17"/>
  <c r="B431" i="21" s="1"/>
  <c r="B404" i="17"/>
  <c r="B391" i="21" s="1"/>
  <c r="B468" i="17"/>
  <c r="B455" i="21" s="1"/>
  <c r="B460" i="17"/>
  <c r="B447" i="21" s="1"/>
  <c r="B396" i="17"/>
  <c r="B383" i="21" s="1"/>
  <c r="B524" i="17"/>
  <c r="B511" i="21" s="1"/>
  <c r="B508" i="17"/>
  <c r="B495" i="21" s="1"/>
  <c r="B516" i="17"/>
  <c r="B503" i="21" s="1"/>
  <c r="B532" i="17"/>
  <c r="B519" i="21" s="1"/>
  <c r="B452" i="17"/>
  <c r="B439" i="21" s="1"/>
  <c r="B379" i="27"/>
  <c r="C379" i="27" s="1"/>
  <c r="D368" i="37"/>
  <c r="B379" i="30"/>
  <c r="C379" i="30" s="1"/>
  <c r="B379" i="32"/>
  <c r="C379" i="17"/>
  <c r="E379" i="17" s="1"/>
  <c r="B379" i="28"/>
  <c r="C379" i="28" s="1"/>
  <c r="B341" i="51"/>
  <c r="F342" i="35"/>
  <c r="B338" i="38"/>
  <c r="B341" i="36"/>
  <c r="B338" i="41" s="1"/>
  <c r="J268" i="42"/>
  <c r="B264" i="44"/>
  <c r="F264" i="44" s="1"/>
  <c r="J247" i="42"/>
  <c r="B243" i="44"/>
  <c r="F243" i="44" s="1"/>
  <c r="B323" i="39"/>
  <c r="B323" i="40"/>
  <c r="B342" i="51"/>
  <c r="B339" i="38"/>
  <c r="F343" i="35"/>
  <c r="B342" i="36"/>
  <c r="B339" i="41" s="1"/>
  <c r="B299" i="39"/>
  <c r="B299" i="40"/>
  <c r="C362" i="32"/>
  <c r="B316" i="40"/>
  <c r="B316" i="39"/>
  <c r="J240" i="42"/>
  <c r="B236" i="44"/>
  <c r="F236" i="44" s="1"/>
  <c r="C363" i="27"/>
  <c r="D240" i="32"/>
  <c r="E211" i="32"/>
  <c r="C281" i="39"/>
  <c r="I277" i="43"/>
  <c r="B277" i="43"/>
  <c r="E277" i="43" s="1"/>
  <c r="B281" i="42"/>
  <c r="B301" i="39"/>
  <c r="B301" i="40"/>
  <c r="C353" i="32"/>
  <c r="E353" i="32" s="1"/>
  <c r="C349" i="27"/>
  <c r="C274" i="39"/>
  <c r="I270" i="43"/>
  <c r="B270" i="43"/>
  <c r="E270" i="43" s="1"/>
  <c r="B274" i="42"/>
  <c r="E43" i="32"/>
  <c r="D44" i="32"/>
  <c r="D72" i="32"/>
  <c r="C337" i="32"/>
  <c r="E337" i="32" s="1"/>
  <c r="C339" i="32"/>
  <c r="E339" i="32" s="1"/>
  <c r="B245" i="44"/>
  <c r="F245" i="44" s="1"/>
  <c r="J249" i="42"/>
  <c r="C284" i="39"/>
  <c r="I280" i="43"/>
  <c r="B280" i="43"/>
  <c r="E280" i="43" s="1"/>
  <c r="B284" i="42"/>
  <c r="C346" i="32"/>
  <c r="E346" i="32" s="1"/>
  <c r="C342" i="30"/>
  <c r="B331" i="51"/>
  <c r="F332" i="35"/>
  <c r="B328" i="38"/>
  <c r="B331" i="36"/>
  <c r="B328" i="41" s="1"/>
  <c r="B371" i="27"/>
  <c r="C371" i="27" s="1"/>
  <c r="C371" i="17"/>
  <c r="D360" i="37"/>
  <c r="B371" i="30"/>
  <c r="B371" i="32"/>
  <c r="B371" i="28"/>
  <c r="C371" i="28" s="1"/>
  <c r="B376" i="30"/>
  <c r="D365" i="37"/>
  <c r="C376" i="17"/>
  <c r="E376" i="17" s="1"/>
  <c r="B376" i="32"/>
  <c r="B376" i="28"/>
  <c r="B376" i="27"/>
  <c r="C391" i="17"/>
  <c r="E391" i="17" s="1"/>
  <c r="B391" i="30"/>
  <c r="D380" i="37"/>
  <c r="B391" i="32"/>
  <c r="C391" i="32" s="1"/>
  <c r="B391" i="28"/>
  <c r="C391" i="28" s="1"/>
  <c r="B391" i="27"/>
  <c r="C391" i="27" s="1"/>
  <c r="B377" i="30"/>
  <c r="C377" i="17"/>
  <c r="E377" i="17" s="1"/>
  <c r="B377" i="28"/>
  <c r="D366" i="37"/>
  <c r="B377" i="32"/>
  <c r="C377" i="32" s="1"/>
  <c r="E377" i="32" s="1"/>
  <c r="B377" i="27"/>
  <c r="I285" i="43"/>
  <c r="C289" i="39"/>
  <c r="B289" i="42"/>
  <c r="B285" i="43"/>
  <c r="E285" i="43" s="1"/>
  <c r="I267" i="43"/>
  <c r="C271" i="39"/>
  <c r="B271" i="42"/>
  <c r="B267" i="43"/>
  <c r="E267" i="43" s="1"/>
  <c r="C360" i="27"/>
  <c r="C358" i="27"/>
  <c r="C351" i="32"/>
  <c r="E351" i="32" s="1"/>
  <c r="J267" i="42"/>
  <c r="B263" i="44"/>
  <c r="F263" i="44" s="1"/>
  <c r="B303" i="40"/>
  <c r="B303" i="39"/>
  <c r="C276" i="39"/>
  <c r="I272" i="43"/>
  <c r="B276" i="42"/>
  <c r="B272" i="43"/>
  <c r="E272" i="43" s="1"/>
  <c r="C363" i="28"/>
  <c r="C290" i="39"/>
  <c r="I286" i="43"/>
  <c r="B290" i="42"/>
  <c r="B286" i="43"/>
  <c r="E286" i="43" s="1"/>
  <c r="B333" i="51"/>
  <c r="F334" i="35"/>
  <c r="B330" i="38"/>
  <c r="B333" i="36"/>
  <c r="B330" i="41" s="1"/>
  <c r="B302" i="40"/>
  <c r="B302" i="39"/>
  <c r="B340" i="51"/>
  <c r="F341" i="35"/>
  <c r="B340" i="36"/>
  <c r="B337" i="41" s="1"/>
  <c r="B337" i="38"/>
  <c r="C349" i="32"/>
  <c r="E349" i="32" s="1"/>
  <c r="B259" i="44"/>
  <c r="F259" i="44" s="1"/>
  <c r="J263" i="42"/>
  <c r="D128" i="32"/>
  <c r="E99" i="32"/>
  <c r="D100" i="32"/>
  <c r="E71" i="32"/>
  <c r="C355" i="30"/>
  <c r="C282" i="39"/>
  <c r="I278" i="43"/>
  <c r="B282" i="42"/>
  <c r="B278" i="43"/>
  <c r="E278" i="43" s="1"/>
  <c r="C344" i="28"/>
  <c r="E344" i="28" s="1"/>
  <c r="B252" i="44"/>
  <c r="F252" i="44" s="1"/>
  <c r="J256" i="42"/>
  <c r="C346" i="30"/>
  <c r="B346" i="51"/>
  <c r="B343" i="38"/>
  <c r="B346" i="36"/>
  <c r="B343" i="41" s="1"/>
  <c r="F347" i="35"/>
  <c r="C369" i="17"/>
  <c r="B369" i="30"/>
  <c r="C369" i="30" s="1"/>
  <c r="D358" i="37"/>
  <c r="B369" i="32"/>
  <c r="B369" i="28"/>
  <c r="B369" i="27"/>
  <c r="C369" i="27" s="1"/>
  <c r="C364" i="32"/>
  <c r="C382" i="17"/>
  <c r="E382" i="17" s="1"/>
  <c r="B382" i="30"/>
  <c r="D371" i="37"/>
  <c r="B382" i="28"/>
  <c r="C382" i="28" s="1"/>
  <c r="B382" i="32"/>
  <c r="B382" i="27"/>
  <c r="C382" i="27" s="1"/>
  <c r="C366" i="17"/>
  <c r="E366" i="17" s="1"/>
  <c r="D355" i="37"/>
  <c r="B366" i="30"/>
  <c r="C366" i="30" s="1"/>
  <c r="E366" i="30" s="1"/>
  <c r="H366" i="30" s="1"/>
  <c r="B366" i="28"/>
  <c r="C366" i="28" s="1"/>
  <c r="E366" i="28" s="1"/>
  <c r="B366" i="32"/>
  <c r="C366" i="32" s="1"/>
  <c r="E366" i="32" s="1"/>
  <c r="B366" i="27"/>
  <c r="B375" i="27"/>
  <c r="C375" i="27" s="1"/>
  <c r="D364" i="37"/>
  <c r="B375" i="30"/>
  <c r="B375" i="28"/>
  <c r="C375" i="28" s="1"/>
  <c r="B375" i="32"/>
  <c r="C375" i="32" s="1"/>
  <c r="E375" i="32" s="1"/>
  <c r="C375" i="17"/>
  <c r="E375" i="17" s="1"/>
  <c r="C360" i="28"/>
  <c r="C358" i="28"/>
  <c r="I291" i="43"/>
  <c r="C295" i="39"/>
  <c r="B291" i="43"/>
  <c r="E291" i="43" s="1"/>
  <c r="B295" i="42"/>
  <c r="I271" i="43"/>
  <c r="C275" i="39"/>
  <c r="B275" i="42"/>
  <c r="B271" i="43"/>
  <c r="E271" i="43" s="1"/>
  <c r="D9" i="49"/>
  <c r="K9" i="35"/>
  <c r="E309" i="27"/>
  <c r="D338" i="27"/>
  <c r="D394" i="27"/>
  <c r="C9" i="40"/>
  <c r="C9" i="49"/>
  <c r="D198" i="27"/>
  <c r="E169" i="27"/>
  <c r="E9" i="40"/>
  <c r="E9" i="49"/>
  <c r="L20" i="27"/>
  <c r="F21" i="27" s="1"/>
  <c r="M20" i="27"/>
  <c r="D310" i="27"/>
  <c r="E281" i="27"/>
  <c r="D226" i="27"/>
  <c r="E197" i="27"/>
  <c r="D282" i="27"/>
  <c r="E253" i="27"/>
  <c r="E337" i="27"/>
  <c r="D366" i="27"/>
  <c r="E225" i="27"/>
  <c r="D254" i="27"/>
  <c r="L180" i="42"/>
  <c r="N179" i="42"/>
  <c r="O179" i="42" s="1"/>
  <c r="G175" i="44" s="1"/>
  <c r="Q9" i="35"/>
  <c r="F9" i="40"/>
  <c r="S9" i="39"/>
  <c r="N268" i="39"/>
  <c r="C267" i="42"/>
  <c r="K267" i="42" s="1"/>
  <c r="D249" i="42"/>
  <c r="F220" i="42"/>
  <c r="D360" i="42"/>
  <c r="D193" i="42"/>
  <c r="D417" i="42"/>
  <c r="D276" i="42"/>
  <c r="F247" i="42"/>
  <c r="D165" i="42"/>
  <c r="D474" i="42"/>
  <c r="D221" i="42"/>
  <c r="F192" i="42"/>
  <c r="D22" i="42"/>
  <c r="D50" i="42"/>
  <c r="D79" i="42" s="1"/>
  <c r="D108" i="42" s="1"/>
  <c r="D137" i="42" s="1"/>
  <c r="D531" i="42"/>
  <c r="D332" i="42"/>
  <c r="D480" i="42"/>
  <c r="D304" i="42"/>
  <c r="L20" i="30"/>
  <c r="M21" i="28"/>
  <c r="R12" i="35" s="1"/>
  <c r="L21" i="28"/>
  <c r="F22" i="28" s="1"/>
  <c r="G22" i="28" s="1"/>
  <c r="D431" i="30"/>
  <c r="D255" i="17"/>
  <c r="E226" i="17"/>
  <c r="D424" i="28"/>
  <c r="D423" i="17"/>
  <c r="D396" i="28"/>
  <c r="D339" i="17"/>
  <c r="E310" i="17"/>
  <c r="D311" i="17"/>
  <c r="E282" i="17"/>
  <c r="D368" i="28"/>
  <c r="E311" i="28"/>
  <c r="D340" i="28"/>
  <c r="D227" i="17"/>
  <c r="E198" i="17"/>
  <c r="D367" i="17"/>
  <c r="E338" i="17"/>
  <c r="D283" i="17"/>
  <c r="E254" i="17"/>
  <c r="D395" i="17"/>
  <c r="D423" i="28"/>
  <c r="D394" i="30"/>
  <c r="E365" i="30"/>
  <c r="H365" i="30" s="1"/>
  <c r="D339" i="30"/>
  <c r="E310" i="30"/>
  <c r="H310" i="30" s="1"/>
  <c r="D367" i="30"/>
  <c r="E338" i="30"/>
  <c r="H338" i="30" s="1"/>
  <c r="D395" i="30"/>
  <c r="D171" i="28"/>
  <c r="E142" i="28"/>
  <c r="E58" i="28"/>
  <c r="D87" i="28"/>
  <c r="D283" i="28"/>
  <c r="D312" i="28" s="1"/>
  <c r="E254" i="28"/>
  <c r="D143" i="28"/>
  <c r="E114" i="28"/>
  <c r="E282" i="28"/>
  <c r="E226" i="28"/>
  <c r="D255" i="28"/>
  <c r="D227" i="28"/>
  <c r="E198" i="28"/>
  <c r="D115" i="28"/>
  <c r="E86" i="28"/>
  <c r="D146" i="27"/>
  <c r="E117" i="27"/>
  <c r="D118" i="27"/>
  <c r="E89" i="27"/>
  <c r="D258" i="27"/>
  <c r="E229" i="27"/>
  <c r="D202" i="27"/>
  <c r="E173" i="27"/>
  <c r="D174" i="27"/>
  <c r="E145" i="27"/>
  <c r="E61" i="27"/>
  <c r="D90" i="27"/>
  <c r="D230" i="27"/>
  <c r="E201" i="27"/>
  <c r="E225" i="30"/>
  <c r="H225" i="30" s="1"/>
  <c r="D254" i="30"/>
  <c r="E169" i="30"/>
  <c r="H169" i="30" s="1"/>
  <c r="D198" i="30"/>
  <c r="D282" i="30"/>
  <c r="D311" i="30" s="1"/>
  <c r="E253" i="30"/>
  <c r="H253" i="30" s="1"/>
  <c r="E281" i="30"/>
  <c r="H281" i="30" s="1"/>
  <c r="A8" i="37"/>
  <c r="E113" i="30"/>
  <c r="H113" i="30" s="1"/>
  <c r="D142" i="30"/>
  <c r="D86" i="30"/>
  <c r="E57" i="30"/>
  <c r="H57" i="30" s="1"/>
  <c r="D114" i="30"/>
  <c r="E85" i="30"/>
  <c r="H85" i="30" s="1"/>
  <c r="E197" i="30"/>
  <c r="H197" i="30" s="1"/>
  <c r="D226" i="30"/>
  <c r="J8" i="37"/>
  <c r="K8" i="37" s="1"/>
  <c r="F9" i="51" s="1"/>
  <c r="G9" i="51" s="1"/>
  <c r="H9" i="51" s="1"/>
  <c r="K6" i="50" s="1"/>
  <c r="M8" i="37"/>
  <c r="N8" i="37" s="1"/>
  <c r="I9" i="51" s="1"/>
  <c r="J9" i="51" s="1"/>
  <c r="K9" i="51" s="1"/>
  <c r="L6" i="50" s="1"/>
  <c r="H8" i="39"/>
  <c r="J8" i="39"/>
  <c r="F8" i="21"/>
  <c r="I8" i="39"/>
  <c r="G8" i="37"/>
  <c r="H8" i="37" s="1"/>
  <c r="C9" i="51" s="1"/>
  <c r="E28" i="30"/>
  <c r="H28" i="30" s="1"/>
  <c r="D29" i="30"/>
  <c r="D58" i="30" s="1"/>
  <c r="E32" i="27"/>
  <c r="D33" i="27"/>
  <c r="D62" i="27" s="1"/>
  <c r="E29" i="28"/>
  <c r="D30" i="28"/>
  <c r="D59" i="28" s="1"/>
  <c r="C371" i="30" l="1"/>
  <c r="H227" i="17"/>
  <c r="H228" i="17" s="1"/>
  <c r="H229" i="17" s="1"/>
  <c r="H230" i="17" s="1"/>
  <c r="H231" i="17" s="1"/>
  <c r="H232" i="17" s="1"/>
  <c r="H233" i="17" s="1"/>
  <c r="H234" i="17" s="1"/>
  <c r="H235" i="17" s="1"/>
  <c r="H236" i="17" s="1"/>
  <c r="H237" i="17" s="1"/>
  <c r="H238" i="17" s="1"/>
  <c r="H239" i="17" s="1"/>
  <c r="H240" i="17" s="1"/>
  <c r="H241" i="17" s="1"/>
  <c r="H242" i="17" s="1"/>
  <c r="H243" i="17" s="1"/>
  <c r="H244" i="17" s="1"/>
  <c r="H245" i="17" s="1"/>
  <c r="H246" i="17" s="1"/>
  <c r="H247" i="17" s="1"/>
  <c r="H248" i="17" s="1"/>
  <c r="H249" i="17" s="1"/>
  <c r="H250" i="17" s="1"/>
  <c r="H251" i="17" s="1"/>
  <c r="H252" i="17" s="1"/>
  <c r="H253" i="17" s="1"/>
  <c r="H254" i="17" s="1"/>
  <c r="H255" i="17" s="1"/>
  <c r="C388" i="27"/>
  <c r="C366" i="27"/>
  <c r="C386" i="28"/>
  <c r="C373" i="27"/>
  <c r="E373" i="27" s="1"/>
  <c r="C382" i="30"/>
  <c r="C393" i="32"/>
  <c r="C380" i="27"/>
  <c r="C388" i="32"/>
  <c r="C377" i="27"/>
  <c r="C384" i="30"/>
  <c r="C374" i="30"/>
  <c r="C368" i="27"/>
  <c r="C389" i="32"/>
  <c r="C374" i="32"/>
  <c r="E374" i="32" s="1"/>
  <c r="C371" i="32"/>
  <c r="E371" i="32" s="1"/>
  <c r="C392" i="28"/>
  <c r="C389" i="30"/>
  <c r="C390" i="30"/>
  <c r="C386" i="27"/>
  <c r="C383" i="32"/>
  <c r="C367" i="32"/>
  <c r="E367" i="32" s="1"/>
  <c r="C369" i="28"/>
  <c r="C377" i="30"/>
  <c r="J22" i="17"/>
  <c r="K22" i="17" s="1"/>
  <c r="C382" i="32"/>
  <c r="E382" i="32" s="1"/>
  <c r="C369" i="32"/>
  <c r="E369" i="32" s="1"/>
  <c r="C384" i="27"/>
  <c r="C379" i="32"/>
  <c r="E379" i="32" s="1"/>
  <c r="C384" i="28"/>
  <c r="B508" i="32"/>
  <c r="B508" i="28"/>
  <c r="B508" i="27"/>
  <c r="B508" i="30"/>
  <c r="D497" i="37"/>
  <c r="C508" i="17"/>
  <c r="E508" i="17" s="1"/>
  <c r="B456" i="30"/>
  <c r="B456" i="32"/>
  <c r="B456" i="28"/>
  <c r="B456" i="27"/>
  <c r="D445" i="37"/>
  <c r="C456" i="17"/>
  <c r="B537" i="28"/>
  <c r="B537" i="32"/>
  <c r="B537" i="27"/>
  <c r="B537" i="30"/>
  <c r="D526" i="37"/>
  <c r="C537" i="17"/>
  <c r="E537" i="17" s="1"/>
  <c r="B353" i="39"/>
  <c r="B353" i="40"/>
  <c r="C375" i="30"/>
  <c r="D129" i="32"/>
  <c r="E100" i="32"/>
  <c r="B341" i="40"/>
  <c r="B341" i="39"/>
  <c r="B334" i="39"/>
  <c r="B334" i="40"/>
  <c r="J276" i="42"/>
  <c r="B272" i="44"/>
  <c r="F272" i="44" s="1"/>
  <c r="C376" i="27"/>
  <c r="B332" i="39"/>
  <c r="B332" i="40"/>
  <c r="J281" i="42"/>
  <c r="B277" i="44"/>
  <c r="F277" i="44" s="1"/>
  <c r="B524" i="30"/>
  <c r="B524" i="32"/>
  <c r="B524" i="28"/>
  <c r="B524" i="27"/>
  <c r="D513" i="37"/>
  <c r="C524" i="17"/>
  <c r="E524" i="17" s="1"/>
  <c r="B419" i="30"/>
  <c r="B419" i="28"/>
  <c r="B419" i="32"/>
  <c r="B419" i="27"/>
  <c r="C419" i="17"/>
  <c r="E419" i="17" s="1"/>
  <c r="D408" i="37"/>
  <c r="B495" i="30"/>
  <c r="B495" i="28"/>
  <c r="B495" i="32"/>
  <c r="B495" i="27"/>
  <c r="D484" i="37"/>
  <c r="C495" i="17"/>
  <c r="E495" i="17" s="1"/>
  <c r="C393" i="28"/>
  <c r="B457" i="32"/>
  <c r="C457" i="32" s="1"/>
  <c r="E457" i="32" s="1"/>
  <c r="B457" i="28"/>
  <c r="B457" i="27"/>
  <c r="C457" i="27" s="1"/>
  <c r="B457" i="30"/>
  <c r="C457" i="17"/>
  <c r="D446" i="37"/>
  <c r="B517" i="28"/>
  <c r="B517" i="32"/>
  <c r="B517" i="27"/>
  <c r="B517" i="30"/>
  <c r="D506" i="37"/>
  <c r="C517" i="17"/>
  <c r="B498" i="30"/>
  <c r="B498" i="32"/>
  <c r="B498" i="28"/>
  <c r="B498" i="27"/>
  <c r="D487" i="37"/>
  <c r="C498" i="17"/>
  <c r="E498" i="17" s="1"/>
  <c r="B415" i="30"/>
  <c r="B415" i="28"/>
  <c r="B415" i="32"/>
  <c r="B415" i="27"/>
  <c r="C415" i="17"/>
  <c r="E415" i="17" s="1"/>
  <c r="D404" i="37"/>
  <c r="B459" i="27"/>
  <c r="B459" i="30"/>
  <c r="B459" i="32"/>
  <c r="B459" i="28"/>
  <c r="D448" i="37"/>
  <c r="C459" i="17"/>
  <c r="B535" i="27"/>
  <c r="B535" i="30"/>
  <c r="B535" i="28"/>
  <c r="B535" i="32"/>
  <c r="D524" i="37"/>
  <c r="C535" i="17"/>
  <c r="E535" i="17" s="1"/>
  <c r="B515" i="28"/>
  <c r="B515" i="30"/>
  <c r="B515" i="32"/>
  <c r="B515" i="27"/>
  <c r="D504" i="37"/>
  <c r="C515" i="17"/>
  <c r="B448" i="30"/>
  <c r="B448" i="32"/>
  <c r="B448" i="28"/>
  <c r="B448" i="27"/>
  <c r="D437" i="37"/>
  <c r="C448" i="17"/>
  <c r="E448" i="17" s="1"/>
  <c r="B484" i="27"/>
  <c r="B484" i="30"/>
  <c r="B484" i="32"/>
  <c r="B484" i="28"/>
  <c r="D473" i="37"/>
  <c r="C484" i="17"/>
  <c r="B504" i="28"/>
  <c r="B504" i="30"/>
  <c r="B504" i="32"/>
  <c r="B504" i="27"/>
  <c r="D493" i="37"/>
  <c r="C504" i="17"/>
  <c r="E504" i="17" s="1"/>
  <c r="B421" i="27"/>
  <c r="B421" i="30"/>
  <c r="B421" i="32"/>
  <c r="B421" i="28"/>
  <c r="C421" i="17"/>
  <c r="E421" i="17" s="1"/>
  <c r="D410" i="37"/>
  <c r="B417" i="30"/>
  <c r="B417" i="28"/>
  <c r="B417" i="32"/>
  <c r="B417" i="27"/>
  <c r="C417" i="17"/>
  <c r="E417" i="17" s="1"/>
  <c r="D406" i="37"/>
  <c r="B477" i="30"/>
  <c r="B477" i="28"/>
  <c r="B477" i="32"/>
  <c r="B477" i="27"/>
  <c r="D466" i="37"/>
  <c r="C477" i="17"/>
  <c r="E477" i="17" s="1"/>
  <c r="B473" i="30"/>
  <c r="B473" i="28"/>
  <c r="B473" i="32"/>
  <c r="B473" i="27"/>
  <c r="D462" i="37"/>
  <c r="C473" i="17"/>
  <c r="E473" i="17" s="1"/>
  <c r="B533" i="30"/>
  <c r="B533" i="28"/>
  <c r="B533" i="32"/>
  <c r="B533" i="27"/>
  <c r="D522" i="37"/>
  <c r="C533" i="17"/>
  <c r="E533" i="17" s="1"/>
  <c r="C370" i="27"/>
  <c r="C392" i="32"/>
  <c r="I322" i="43"/>
  <c r="C326" i="39"/>
  <c r="B322" i="43"/>
  <c r="E322" i="43" s="1"/>
  <c r="B326" i="42"/>
  <c r="C380" i="28"/>
  <c r="B335" i="39"/>
  <c r="B335" i="40"/>
  <c r="B349" i="39"/>
  <c r="B349" i="40"/>
  <c r="B362" i="51"/>
  <c r="B362" i="36"/>
  <c r="B359" i="41" s="1"/>
  <c r="B359" i="38"/>
  <c r="F363" i="35"/>
  <c r="B317" i="43"/>
  <c r="E317" i="43" s="1"/>
  <c r="B321" i="42"/>
  <c r="C321" i="39"/>
  <c r="I317" i="43"/>
  <c r="I300" i="43"/>
  <c r="B304" i="42"/>
  <c r="B300" i="43"/>
  <c r="E300" i="43" s="1"/>
  <c r="C304" i="39"/>
  <c r="I302" i="43"/>
  <c r="C306" i="39"/>
  <c r="B302" i="43"/>
  <c r="E302" i="43" s="1"/>
  <c r="B306" i="42"/>
  <c r="C390" i="27"/>
  <c r="C381" i="30"/>
  <c r="B290" i="44"/>
  <c r="F290" i="44" s="1"/>
  <c r="J294" i="42"/>
  <c r="C325" i="39"/>
  <c r="I321" i="43"/>
  <c r="B321" i="43"/>
  <c r="E321" i="43" s="1"/>
  <c r="B325" i="42"/>
  <c r="C310" i="39"/>
  <c r="I306" i="43"/>
  <c r="B310" i="42"/>
  <c r="B306" i="43"/>
  <c r="E306" i="43" s="1"/>
  <c r="C373" i="32"/>
  <c r="E373" i="32" s="1"/>
  <c r="C383" i="28"/>
  <c r="B358" i="51"/>
  <c r="F359" i="35"/>
  <c r="B355" i="38"/>
  <c r="B358" i="36"/>
  <c r="B355" i="41" s="1"/>
  <c r="C307" i="39"/>
  <c r="I303" i="43"/>
  <c r="B307" i="42"/>
  <c r="B303" i="43"/>
  <c r="E303" i="43" s="1"/>
  <c r="B357" i="51"/>
  <c r="F358" i="35"/>
  <c r="B354" i="38"/>
  <c r="B357" i="36"/>
  <c r="B354" i="41" s="1"/>
  <c r="C378" i="27"/>
  <c r="B276" i="44"/>
  <c r="F276" i="44" s="1"/>
  <c r="J280" i="42"/>
  <c r="C311" i="39"/>
  <c r="I307" i="43"/>
  <c r="B307" i="43"/>
  <c r="E307" i="43" s="1"/>
  <c r="B311" i="42"/>
  <c r="B372" i="51"/>
  <c r="F373" i="35"/>
  <c r="B369" i="38"/>
  <c r="B372" i="36"/>
  <c r="B369" i="41" s="1"/>
  <c r="B403" i="30"/>
  <c r="B403" i="32"/>
  <c r="B403" i="28"/>
  <c r="B403" i="27"/>
  <c r="D392" i="37"/>
  <c r="C403" i="17"/>
  <c r="E403" i="17" s="1"/>
  <c r="B481" i="30"/>
  <c r="B481" i="28"/>
  <c r="B481" i="32"/>
  <c r="B481" i="27"/>
  <c r="C481" i="17"/>
  <c r="D470" i="37"/>
  <c r="B375" i="51"/>
  <c r="B372" i="38"/>
  <c r="F376" i="35"/>
  <c r="B375" i="36"/>
  <c r="B372" i="41" s="1"/>
  <c r="B356" i="51"/>
  <c r="B353" i="38"/>
  <c r="B356" i="36"/>
  <c r="B353" i="41" s="1"/>
  <c r="F357" i="35"/>
  <c r="C376" i="28"/>
  <c r="I312" i="43"/>
  <c r="C316" i="39"/>
  <c r="B312" i="43"/>
  <c r="E312" i="43" s="1"/>
  <c r="B316" i="42"/>
  <c r="B369" i="51"/>
  <c r="F370" i="35"/>
  <c r="B366" i="38"/>
  <c r="B369" i="36"/>
  <c r="B366" i="41" s="1"/>
  <c r="B396" i="32"/>
  <c r="B396" i="30"/>
  <c r="B396" i="28"/>
  <c r="B396" i="27"/>
  <c r="C396" i="17"/>
  <c r="D385" i="37"/>
  <c r="B514" i="30"/>
  <c r="B514" i="32"/>
  <c r="B514" i="28"/>
  <c r="B514" i="27"/>
  <c r="D503" i="37"/>
  <c r="C514" i="17"/>
  <c r="B431" i="30"/>
  <c r="B431" i="32"/>
  <c r="B431" i="28"/>
  <c r="B431" i="27"/>
  <c r="C431" i="17"/>
  <c r="E431" i="17" s="1"/>
  <c r="D420" i="37"/>
  <c r="B500" i="30"/>
  <c r="B500" i="32"/>
  <c r="B500" i="28"/>
  <c r="B500" i="27"/>
  <c r="D489" i="37"/>
  <c r="C500" i="17"/>
  <c r="E500" i="17" s="1"/>
  <c r="B536" i="30"/>
  <c r="C536" i="30" s="1"/>
  <c r="B536" i="32"/>
  <c r="B536" i="27"/>
  <c r="B536" i="28"/>
  <c r="C536" i="28" s="1"/>
  <c r="D525" i="37"/>
  <c r="C536" i="17"/>
  <c r="E536" i="17" s="1"/>
  <c r="B453" i="30"/>
  <c r="B453" i="32"/>
  <c r="B453" i="28"/>
  <c r="B453" i="27"/>
  <c r="D442" i="37"/>
  <c r="C453" i="17"/>
  <c r="B434" i="30"/>
  <c r="B434" i="32"/>
  <c r="B434" i="28"/>
  <c r="B434" i="27"/>
  <c r="C434" i="17"/>
  <c r="E434" i="17" s="1"/>
  <c r="D423" i="37"/>
  <c r="B494" i="30"/>
  <c r="B494" i="28"/>
  <c r="B494" i="32"/>
  <c r="B494" i="27"/>
  <c r="D483" i="37"/>
  <c r="C494" i="17"/>
  <c r="E494" i="17" s="1"/>
  <c r="B395" i="30"/>
  <c r="B395" i="32"/>
  <c r="B395" i="28"/>
  <c r="B395" i="27"/>
  <c r="C395" i="17"/>
  <c r="E395" i="17" s="1"/>
  <c r="D384" i="37"/>
  <c r="B471" i="30"/>
  <c r="B471" i="28"/>
  <c r="B471" i="32"/>
  <c r="B471" i="27"/>
  <c r="C471" i="17"/>
  <c r="E471" i="17" s="1"/>
  <c r="D460" i="37"/>
  <c r="B451" i="30"/>
  <c r="B451" i="28"/>
  <c r="B451" i="32"/>
  <c r="B451" i="27"/>
  <c r="D440" i="37"/>
  <c r="C451" i="17"/>
  <c r="E451" i="17" s="1"/>
  <c r="B527" i="28"/>
  <c r="B527" i="32"/>
  <c r="B527" i="27"/>
  <c r="B527" i="30"/>
  <c r="D516" i="37"/>
  <c r="C527" i="17"/>
  <c r="E527" i="17" s="1"/>
  <c r="B507" i="30"/>
  <c r="B507" i="32"/>
  <c r="B507" i="28"/>
  <c r="B507" i="27"/>
  <c r="D496" i="37"/>
  <c r="C507" i="17"/>
  <c r="E507" i="17" s="1"/>
  <c r="B440" i="30"/>
  <c r="B440" i="32"/>
  <c r="B440" i="28"/>
  <c r="B440" i="27"/>
  <c r="C440" i="17"/>
  <c r="E440" i="17" s="1"/>
  <c r="D429" i="37"/>
  <c r="B420" i="32"/>
  <c r="B420" i="30"/>
  <c r="B420" i="28"/>
  <c r="C420" i="28" s="1"/>
  <c r="B420" i="27"/>
  <c r="D409" i="37"/>
  <c r="C420" i="17"/>
  <c r="E420" i="17" s="1"/>
  <c r="B496" i="30"/>
  <c r="C496" i="30" s="1"/>
  <c r="B496" i="32"/>
  <c r="B496" i="27"/>
  <c r="C496" i="27" s="1"/>
  <c r="B496" i="28"/>
  <c r="C496" i="28" s="1"/>
  <c r="D485" i="37"/>
  <c r="C496" i="17"/>
  <c r="E496" i="17" s="1"/>
  <c r="B413" i="30"/>
  <c r="B413" i="28"/>
  <c r="B413" i="32"/>
  <c r="B413" i="27"/>
  <c r="D402" i="37"/>
  <c r="C413" i="17"/>
  <c r="E413" i="17" s="1"/>
  <c r="B409" i="28"/>
  <c r="B409" i="32"/>
  <c r="B409" i="27"/>
  <c r="B409" i="30"/>
  <c r="C409" i="17"/>
  <c r="E409" i="17" s="1"/>
  <c r="D398" i="37"/>
  <c r="B469" i="28"/>
  <c r="B469" i="32"/>
  <c r="B469" i="27"/>
  <c r="B469" i="30"/>
  <c r="D458" i="37"/>
  <c r="C469" i="17"/>
  <c r="E469" i="17" s="1"/>
  <c r="C392" i="30"/>
  <c r="B292" i="44"/>
  <c r="F292" i="44" s="1"/>
  <c r="J296" i="42"/>
  <c r="C380" i="30"/>
  <c r="B288" i="44"/>
  <c r="F288" i="44" s="1"/>
  <c r="J292" i="42"/>
  <c r="B364" i="51"/>
  <c r="F365" i="35"/>
  <c r="B361" i="38"/>
  <c r="B364" i="36"/>
  <c r="B361" i="41" s="1"/>
  <c r="C390" i="28"/>
  <c r="B269" i="44"/>
  <c r="F269" i="44" s="1"/>
  <c r="J273" i="42"/>
  <c r="C312" i="39"/>
  <c r="I308" i="43"/>
  <c r="B312" i="42"/>
  <c r="B308" i="43"/>
  <c r="E308" i="43" s="1"/>
  <c r="B363" i="51"/>
  <c r="F364" i="35"/>
  <c r="B363" i="36"/>
  <c r="B360" i="41" s="1"/>
  <c r="B360" i="38"/>
  <c r="C383" i="30"/>
  <c r="I318" i="43"/>
  <c r="B318" i="43"/>
  <c r="E318" i="43" s="1"/>
  <c r="B322" i="42"/>
  <c r="C322" i="39"/>
  <c r="B354" i="39"/>
  <c r="B354" i="40"/>
  <c r="C367" i="30"/>
  <c r="E367" i="30" s="1"/>
  <c r="H367" i="30" s="1"/>
  <c r="C378" i="28"/>
  <c r="B355" i="39"/>
  <c r="B355" i="40"/>
  <c r="B291" i="44"/>
  <c r="F291" i="44" s="1"/>
  <c r="J295" i="42"/>
  <c r="J289" i="42"/>
  <c r="B285" i="44"/>
  <c r="F285" i="44" s="1"/>
  <c r="B416" i="30"/>
  <c r="C416" i="30" s="1"/>
  <c r="B416" i="32"/>
  <c r="C416" i="32" s="1"/>
  <c r="B416" i="28"/>
  <c r="B416" i="27"/>
  <c r="C416" i="17"/>
  <c r="E416" i="17" s="1"/>
  <c r="D405" i="37"/>
  <c r="B479" i="30"/>
  <c r="B479" i="28"/>
  <c r="B479" i="32"/>
  <c r="B479" i="27"/>
  <c r="C479" i="17"/>
  <c r="E479" i="17" s="1"/>
  <c r="D468" i="37"/>
  <c r="B512" i="32"/>
  <c r="B512" i="27"/>
  <c r="B512" i="28"/>
  <c r="B512" i="30"/>
  <c r="D501" i="37"/>
  <c r="C512" i="17"/>
  <c r="B398" i="30"/>
  <c r="B398" i="28"/>
  <c r="B398" i="32"/>
  <c r="B398" i="27"/>
  <c r="C398" i="17"/>
  <c r="D387" i="37"/>
  <c r="B365" i="51"/>
  <c r="B362" i="38"/>
  <c r="B365" i="36"/>
  <c r="B362" i="41" s="1"/>
  <c r="F366" i="35"/>
  <c r="B347" i="39"/>
  <c r="B347" i="40"/>
  <c r="D157" i="32"/>
  <c r="E128" i="32"/>
  <c r="I298" i="43"/>
  <c r="C302" i="39"/>
  <c r="B302" i="42"/>
  <c r="B298" i="43"/>
  <c r="E298" i="43" s="1"/>
  <c r="B361" i="51"/>
  <c r="F362" i="35"/>
  <c r="B358" i="38"/>
  <c r="B361" i="36"/>
  <c r="B358" i="41" s="1"/>
  <c r="B460" i="32"/>
  <c r="C460" i="32" s="1"/>
  <c r="E460" i="32" s="1"/>
  <c r="B460" i="30"/>
  <c r="B460" i="28"/>
  <c r="B460" i="27"/>
  <c r="D449" i="37"/>
  <c r="C460" i="17"/>
  <c r="E460" i="17" s="1"/>
  <c r="B450" i="30"/>
  <c r="B450" i="28"/>
  <c r="B450" i="32"/>
  <c r="B450" i="27"/>
  <c r="C450" i="17"/>
  <c r="E450" i="17" s="1"/>
  <c r="D439" i="37"/>
  <c r="B510" i="30"/>
  <c r="B510" i="28"/>
  <c r="B510" i="32"/>
  <c r="B510" i="27"/>
  <c r="D499" i="37"/>
  <c r="C510" i="17"/>
  <c r="B394" i="32"/>
  <c r="C394" i="32" s="1"/>
  <c r="E394" i="32" s="1"/>
  <c r="B394" i="28"/>
  <c r="C394" i="28" s="1"/>
  <c r="E394" i="28" s="1"/>
  <c r="B394" i="27"/>
  <c r="C394" i="27" s="1"/>
  <c r="E394" i="27" s="1"/>
  <c r="B394" i="30"/>
  <c r="C394" i="30" s="1"/>
  <c r="C394" i="17"/>
  <c r="E394" i="17" s="1"/>
  <c r="D383" i="37"/>
  <c r="B472" i="32"/>
  <c r="B472" i="28"/>
  <c r="C472" i="28" s="1"/>
  <c r="B472" i="27"/>
  <c r="C472" i="27" s="1"/>
  <c r="B472" i="30"/>
  <c r="C472" i="17"/>
  <c r="E472" i="17" s="1"/>
  <c r="D461" i="37"/>
  <c r="B383" i="51"/>
  <c r="B383" i="36"/>
  <c r="B380" i="41" s="1"/>
  <c r="F384" i="35"/>
  <c r="B380" i="38"/>
  <c r="B513" i="30"/>
  <c r="C513" i="30" s="1"/>
  <c r="B513" i="28"/>
  <c r="B513" i="32"/>
  <c r="C513" i="32" s="1"/>
  <c r="E513" i="32" s="1"/>
  <c r="B513" i="27"/>
  <c r="C513" i="27" s="1"/>
  <c r="D502" i="37"/>
  <c r="C513" i="17"/>
  <c r="B430" i="30"/>
  <c r="B430" i="28"/>
  <c r="B430" i="32"/>
  <c r="B430" i="27"/>
  <c r="C430" i="17"/>
  <c r="D419" i="37"/>
  <c r="B490" i="27"/>
  <c r="B490" i="30"/>
  <c r="B490" i="32"/>
  <c r="B490" i="28"/>
  <c r="D479" i="37"/>
  <c r="C490" i="17"/>
  <c r="E490" i="17" s="1"/>
  <c r="B407" i="27"/>
  <c r="B407" i="30"/>
  <c r="B407" i="28"/>
  <c r="B407" i="32"/>
  <c r="C407" i="17"/>
  <c r="E407" i="17" s="1"/>
  <c r="D396" i="37"/>
  <c r="B463" i="30"/>
  <c r="B463" i="32"/>
  <c r="B463" i="28"/>
  <c r="B463" i="27"/>
  <c r="D452" i="37"/>
  <c r="C463" i="17"/>
  <c r="E463" i="17" s="1"/>
  <c r="B443" i="27"/>
  <c r="B443" i="30"/>
  <c r="B443" i="32"/>
  <c r="B443" i="28"/>
  <c r="C443" i="17"/>
  <c r="E443" i="17" s="1"/>
  <c r="D432" i="37"/>
  <c r="B519" i="27"/>
  <c r="B519" i="30"/>
  <c r="B519" i="28"/>
  <c r="B519" i="32"/>
  <c r="D508" i="37"/>
  <c r="C519" i="17"/>
  <c r="E519" i="17" s="1"/>
  <c r="B499" i="30"/>
  <c r="C499" i="30" s="1"/>
  <c r="B499" i="32"/>
  <c r="B499" i="27"/>
  <c r="B499" i="28"/>
  <c r="D488" i="37"/>
  <c r="C499" i="17"/>
  <c r="E499" i="17" s="1"/>
  <c r="B432" i="30"/>
  <c r="B432" i="32"/>
  <c r="C432" i="32" s="1"/>
  <c r="E432" i="32" s="1"/>
  <c r="B432" i="28"/>
  <c r="B432" i="27"/>
  <c r="D421" i="37"/>
  <c r="C432" i="17"/>
  <c r="E432" i="17" s="1"/>
  <c r="B476" i="30"/>
  <c r="B476" i="32"/>
  <c r="B476" i="28"/>
  <c r="B476" i="27"/>
  <c r="C476" i="17"/>
  <c r="E476" i="17" s="1"/>
  <c r="D465" i="37"/>
  <c r="B488" i="30"/>
  <c r="B488" i="28"/>
  <c r="B488" i="32"/>
  <c r="B488" i="27"/>
  <c r="C488" i="17"/>
  <c r="D477" i="37"/>
  <c r="B405" i="30"/>
  <c r="B405" i="28"/>
  <c r="B405" i="32"/>
  <c r="B405" i="27"/>
  <c r="D394" i="37"/>
  <c r="C405" i="17"/>
  <c r="E405" i="17" s="1"/>
  <c r="C370" i="28"/>
  <c r="B379" i="51"/>
  <c r="F380" i="35"/>
  <c r="B376" i="38"/>
  <c r="B379" i="36"/>
  <c r="B376" i="41" s="1"/>
  <c r="B328" i="39"/>
  <c r="B328" i="40"/>
  <c r="C298" i="39"/>
  <c r="I294" i="43"/>
  <c r="B298" i="42"/>
  <c r="B294" i="43"/>
  <c r="E294" i="43" s="1"/>
  <c r="C380" i="32"/>
  <c r="E380" i="32" s="1"/>
  <c r="C372" i="27"/>
  <c r="B378" i="51"/>
  <c r="F379" i="35"/>
  <c r="B375" i="38"/>
  <c r="B378" i="36"/>
  <c r="B375" i="41" s="1"/>
  <c r="B376" i="51"/>
  <c r="F377" i="35"/>
  <c r="B373" i="38"/>
  <c r="B376" i="36"/>
  <c r="B373" i="41" s="1"/>
  <c r="D241" i="32"/>
  <c r="E212" i="32"/>
  <c r="B336" i="39"/>
  <c r="B336" i="40"/>
  <c r="D297" i="32"/>
  <c r="E268" i="32"/>
  <c r="D325" i="32"/>
  <c r="E296" i="32"/>
  <c r="I313" i="43"/>
  <c r="C317" i="39"/>
  <c r="B317" i="42"/>
  <c r="B313" i="43"/>
  <c r="E313" i="43" s="1"/>
  <c r="C374" i="27"/>
  <c r="C387" i="27"/>
  <c r="C373" i="28"/>
  <c r="E373" i="28" s="1"/>
  <c r="B282" i="44"/>
  <c r="F282" i="44" s="1"/>
  <c r="J286" i="42"/>
  <c r="I309" i="43"/>
  <c r="C313" i="39"/>
  <c r="B313" i="42"/>
  <c r="B309" i="43"/>
  <c r="E309" i="43" s="1"/>
  <c r="B374" i="51"/>
  <c r="B371" i="38"/>
  <c r="F375" i="35"/>
  <c r="B374" i="36"/>
  <c r="B371" i="41" s="1"/>
  <c r="B346" i="40"/>
  <c r="B346" i="39"/>
  <c r="C385" i="27"/>
  <c r="C378" i="32"/>
  <c r="E378" i="32" s="1"/>
  <c r="B283" i="44"/>
  <c r="F283" i="44" s="1"/>
  <c r="J287" i="42"/>
  <c r="B270" i="44"/>
  <c r="F270" i="44" s="1"/>
  <c r="J274" i="42"/>
  <c r="B483" i="30"/>
  <c r="B483" i="32"/>
  <c r="B483" i="28"/>
  <c r="B483" i="27"/>
  <c r="C483" i="17"/>
  <c r="D472" i="37"/>
  <c r="B428" i="30"/>
  <c r="B428" i="28"/>
  <c r="B428" i="27"/>
  <c r="B428" i="32"/>
  <c r="D417" i="37"/>
  <c r="C428" i="17"/>
  <c r="B345" i="39"/>
  <c r="B345" i="40"/>
  <c r="B278" i="44"/>
  <c r="F278" i="44" s="1"/>
  <c r="J282" i="42"/>
  <c r="B286" i="44"/>
  <c r="F286" i="44" s="1"/>
  <c r="J290" i="42"/>
  <c r="C303" i="39"/>
  <c r="B299" i="43"/>
  <c r="E299" i="43" s="1"/>
  <c r="I299" i="43"/>
  <c r="B303" i="42"/>
  <c r="B267" i="44"/>
  <c r="F267" i="44" s="1"/>
  <c r="J271" i="42"/>
  <c r="C376" i="32"/>
  <c r="E376" i="32" s="1"/>
  <c r="B342" i="39"/>
  <c r="B342" i="40"/>
  <c r="B468" i="32"/>
  <c r="B468" i="30"/>
  <c r="B468" i="28"/>
  <c r="B468" i="27"/>
  <c r="C468" i="17"/>
  <c r="E468" i="17" s="1"/>
  <c r="D457" i="37"/>
  <c r="B529" i="30"/>
  <c r="B529" i="28"/>
  <c r="B529" i="32"/>
  <c r="B529" i="27"/>
  <c r="D518" i="37"/>
  <c r="C529" i="17"/>
  <c r="E529" i="17" s="1"/>
  <c r="B446" i="30"/>
  <c r="B446" i="28"/>
  <c r="B446" i="32"/>
  <c r="B446" i="27"/>
  <c r="C446" i="17"/>
  <c r="E446" i="17" s="1"/>
  <c r="D435" i="37"/>
  <c r="B475" i="30"/>
  <c r="B475" i="32"/>
  <c r="B475" i="28"/>
  <c r="B475" i="27"/>
  <c r="D464" i="37"/>
  <c r="C475" i="17"/>
  <c r="E475" i="17" s="1"/>
  <c r="B408" i="30"/>
  <c r="C408" i="30" s="1"/>
  <c r="B408" i="32"/>
  <c r="C408" i="32" s="1"/>
  <c r="E408" i="32" s="1"/>
  <c r="B408" i="28"/>
  <c r="B408" i="27"/>
  <c r="C408" i="17"/>
  <c r="E408" i="17" s="1"/>
  <c r="D397" i="37"/>
  <c r="B449" i="30"/>
  <c r="C449" i="30" s="1"/>
  <c r="B449" i="28"/>
  <c r="C449" i="28" s="1"/>
  <c r="B449" i="32"/>
  <c r="B449" i="27"/>
  <c r="C449" i="17"/>
  <c r="E449" i="17" s="1"/>
  <c r="D438" i="37"/>
  <c r="B509" i="30"/>
  <c r="B509" i="28"/>
  <c r="C509" i="28" s="1"/>
  <c r="B509" i="32"/>
  <c r="B509" i="27"/>
  <c r="C509" i="27" s="1"/>
  <c r="D498" i="37"/>
  <c r="C509" i="17"/>
  <c r="E509" i="17" s="1"/>
  <c r="B426" i="30"/>
  <c r="B426" i="32"/>
  <c r="B426" i="28"/>
  <c r="B426" i="27"/>
  <c r="D415" i="37"/>
  <c r="C426" i="17"/>
  <c r="B486" i="30"/>
  <c r="B486" i="28"/>
  <c r="B486" i="32"/>
  <c r="B486" i="27"/>
  <c r="D475" i="37"/>
  <c r="C486" i="17"/>
  <c r="B482" i="32"/>
  <c r="C482" i="32" s="1"/>
  <c r="E482" i="32" s="1"/>
  <c r="B482" i="28"/>
  <c r="B482" i="27"/>
  <c r="B482" i="30"/>
  <c r="C482" i="30" s="1"/>
  <c r="D471" i="37"/>
  <c r="C482" i="17"/>
  <c r="B399" i="32"/>
  <c r="B399" i="28"/>
  <c r="C399" i="28" s="1"/>
  <c r="B399" i="27"/>
  <c r="B399" i="30"/>
  <c r="C399" i="30" s="1"/>
  <c r="D388" i="37"/>
  <c r="C399" i="17"/>
  <c r="B538" i="30"/>
  <c r="C538" i="30" s="1"/>
  <c r="B538" i="32"/>
  <c r="B538" i="28"/>
  <c r="B538" i="27"/>
  <c r="D527" i="37"/>
  <c r="B548" i="17"/>
  <c r="B535" i="21" s="1"/>
  <c r="B550" i="17"/>
  <c r="B537" i="21" s="1"/>
  <c r="B552" i="17"/>
  <c r="B539" i="21" s="1"/>
  <c r="B562" i="17"/>
  <c r="B549" i="21" s="1"/>
  <c r="B556" i="17"/>
  <c r="B543" i="21" s="1"/>
  <c r="B558" i="17"/>
  <c r="B545" i="21" s="1"/>
  <c r="B560" i="17"/>
  <c r="B547" i="21" s="1"/>
  <c r="B547" i="17"/>
  <c r="B534" i="21" s="1"/>
  <c r="B564" i="17"/>
  <c r="B551" i="21" s="1"/>
  <c r="B566" i="17"/>
  <c r="B553" i="21" s="1"/>
  <c r="B539" i="17"/>
  <c r="B526" i="21" s="1"/>
  <c r="B555" i="17"/>
  <c r="B542" i="21" s="1"/>
  <c r="B541" i="17"/>
  <c r="B528" i="21" s="1"/>
  <c r="B543" i="17"/>
  <c r="B530" i="21" s="1"/>
  <c r="B545" i="17"/>
  <c r="B532" i="21" s="1"/>
  <c r="B563" i="17"/>
  <c r="B550" i="21" s="1"/>
  <c r="B549" i="17"/>
  <c r="B536" i="21" s="1"/>
  <c r="B551" i="17"/>
  <c r="B538" i="21" s="1"/>
  <c r="B553" i="17"/>
  <c r="B540" i="21" s="1"/>
  <c r="B557" i="17"/>
  <c r="B544" i="21" s="1"/>
  <c r="B559" i="17"/>
  <c r="B546" i="21" s="1"/>
  <c r="B561" i="17"/>
  <c r="B548" i="21" s="1"/>
  <c r="B565" i="17"/>
  <c r="B552" i="21" s="1"/>
  <c r="B567" i="17"/>
  <c r="B554" i="21" s="1"/>
  <c r="B546" i="17"/>
  <c r="B533" i="21" s="1"/>
  <c r="B540" i="17"/>
  <c r="B527" i="21" s="1"/>
  <c r="B542" i="17"/>
  <c r="B529" i="21" s="1"/>
  <c r="B544" i="17"/>
  <c r="B531" i="21" s="1"/>
  <c r="B554" i="17"/>
  <c r="B541" i="21" s="1"/>
  <c r="C538" i="17"/>
  <c r="E538" i="17" s="1"/>
  <c r="B455" i="30"/>
  <c r="B455" i="32"/>
  <c r="B455" i="28"/>
  <c r="B455" i="27"/>
  <c r="C455" i="17"/>
  <c r="D444" i="37"/>
  <c r="B435" i="30"/>
  <c r="C435" i="30" s="1"/>
  <c r="B435" i="32"/>
  <c r="C435" i="32" s="1"/>
  <c r="E435" i="32" s="1"/>
  <c r="B435" i="28"/>
  <c r="B435" i="27"/>
  <c r="C435" i="27" s="1"/>
  <c r="D424" i="37"/>
  <c r="C435" i="17"/>
  <c r="E435" i="17" s="1"/>
  <c r="B511" i="30"/>
  <c r="C511" i="30" s="1"/>
  <c r="B511" i="28"/>
  <c r="C511" i="28" s="1"/>
  <c r="B511" i="32"/>
  <c r="C511" i="32" s="1"/>
  <c r="E511" i="32" s="1"/>
  <c r="B511" i="27"/>
  <c r="C511" i="27" s="1"/>
  <c r="D500" i="37"/>
  <c r="C511" i="17"/>
  <c r="B491" i="32"/>
  <c r="C491" i="32" s="1"/>
  <c r="E491" i="32" s="1"/>
  <c r="B491" i="27"/>
  <c r="B491" i="28"/>
  <c r="B491" i="30"/>
  <c r="C491" i="30" s="1"/>
  <c r="D480" i="37"/>
  <c r="C491" i="17"/>
  <c r="E491" i="17" s="1"/>
  <c r="B424" i="32"/>
  <c r="B424" i="28"/>
  <c r="B424" i="27"/>
  <c r="B424" i="30"/>
  <c r="C424" i="17"/>
  <c r="D413" i="37"/>
  <c r="B329" i="40"/>
  <c r="B329" i="39"/>
  <c r="B301" i="43"/>
  <c r="E301" i="43" s="1"/>
  <c r="C305" i="39"/>
  <c r="I301" i="43"/>
  <c r="B305" i="42"/>
  <c r="B293" i="44"/>
  <c r="F293" i="44" s="1"/>
  <c r="J297" i="42"/>
  <c r="C372" i="28"/>
  <c r="C381" i="27"/>
  <c r="C387" i="32"/>
  <c r="B340" i="39"/>
  <c r="B340" i="40"/>
  <c r="C367" i="27"/>
  <c r="C385" i="32"/>
  <c r="B368" i="51"/>
  <c r="B365" i="38"/>
  <c r="B368" i="36"/>
  <c r="B365" i="41" s="1"/>
  <c r="F369" i="35"/>
  <c r="B338" i="39"/>
  <c r="B338" i="40"/>
  <c r="B343" i="39"/>
  <c r="B343" i="40"/>
  <c r="B438" i="30"/>
  <c r="B438" i="28"/>
  <c r="B438" i="32"/>
  <c r="B438" i="27"/>
  <c r="C438" i="17"/>
  <c r="E438" i="17" s="1"/>
  <c r="D427" i="37"/>
  <c r="B425" i="30"/>
  <c r="C425" i="30" s="1"/>
  <c r="B425" i="32"/>
  <c r="B425" i="28"/>
  <c r="B425" i="27"/>
  <c r="C425" i="17"/>
  <c r="D414" i="37"/>
  <c r="B360" i="51"/>
  <c r="F361" i="35"/>
  <c r="B357" i="38"/>
  <c r="B360" i="36"/>
  <c r="B357" i="41" s="1"/>
  <c r="I296" i="43"/>
  <c r="B296" i="43"/>
  <c r="E296" i="43" s="1"/>
  <c r="B300" i="42"/>
  <c r="C300" i="39"/>
  <c r="B331" i="39"/>
  <c r="B331" i="40"/>
  <c r="B271" i="44"/>
  <c r="F271" i="44" s="1"/>
  <c r="J275" i="42"/>
  <c r="B280" i="44"/>
  <c r="F280" i="44" s="1"/>
  <c r="J284" i="42"/>
  <c r="D101" i="32"/>
  <c r="E72" i="32"/>
  <c r="I319" i="43"/>
  <c r="C323" i="39"/>
  <c r="B319" i="43"/>
  <c r="E319" i="43" s="1"/>
  <c r="B323" i="42"/>
  <c r="B452" i="32"/>
  <c r="B452" i="30"/>
  <c r="C452" i="30" s="1"/>
  <c r="B452" i="28"/>
  <c r="C452" i="28" s="1"/>
  <c r="B452" i="27"/>
  <c r="D441" i="37"/>
  <c r="C452" i="17"/>
  <c r="B404" i="32"/>
  <c r="B404" i="30"/>
  <c r="C404" i="30" s="1"/>
  <c r="B404" i="28"/>
  <c r="C404" i="28" s="1"/>
  <c r="B404" i="27"/>
  <c r="C404" i="17"/>
  <c r="E404" i="17" s="1"/>
  <c r="D393" i="37"/>
  <c r="B465" i="30"/>
  <c r="B465" i="32"/>
  <c r="B465" i="28"/>
  <c r="B465" i="27"/>
  <c r="C465" i="17"/>
  <c r="E465" i="17" s="1"/>
  <c r="D454" i="37"/>
  <c r="B525" i="30"/>
  <c r="C525" i="30" s="1"/>
  <c r="B525" i="28"/>
  <c r="B525" i="32"/>
  <c r="C525" i="32" s="1"/>
  <c r="E525" i="32" s="1"/>
  <c r="B525" i="27"/>
  <c r="C525" i="27" s="1"/>
  <c r="D514" i="37"/>
  <c r="C525" i="17"/>
  <c r="E525" i="17" s="1"/>
  <c r="B411" i="30"/>
  <c r="B411" i="32"/>
  <c r="B411" i="28"/>
  <c r="B411" i="27"/>
  <c r="D400" i="37"/>
  <c r="C411" i="17"/>
  <c r="E411" i="17" s="1"/>
  <c r="B487" i="28"/>
  <c r="B487" i="32"/>
  <c r="C487" i="32" s="1"/>
  <c r="E487" i="32" s="1"/>
  <c r="B487" i="27"/>
  <c r="B487" i="30"/>
  <c r="C487" i="30" s="1"/>
  <c r="C487" i="17"/>
  <c r="D476" i="37"/>
  <c r="B436" i="32"/>
  <c r="B436" i="30"/>
  <c r="B436" i="28"/>
  <c r="B436" i="27"/>
  <c r="D425" i="37"/>
  <c r="C436" i="17"/>
  <c r="E436" i="17" s="1"/>
  <c r="B528" i="30"/>
  <c r="C528" i="30" s="1"/>
  <c r="B528" i="32"/>
  <c r="C528" i="32" s="1"/>
  <c r="B528" i="27"/>
  <c r="B528" i="28"/>
  <c r="D517" i="37"/>
  <c r="C528" i="17"/>
  <c r="E528" i="17" s="1"/>
  <c r="B445" i="30"/>
  <c r="B445" i="28"/>
  <c r="B445" i="32"/>
  <c r="B445" i="27"/>
  <c r="D434" i="37"/>
  <c r="C445" i="17"/>
  <c r="E445" i="17" s="1"/>
  <c r="B505" i="27"/>
  <c r="B505" i="30"/>
  <c r="B505" i="28"/>
  <c r="B505" i="32"/>
  <c r="C505" i="32" s="1"/>
  <c r="D494" i="37"/>
  <c r="C505" i="17"/>
  <c r="E505" i="17" s="1"/>
  <c r="B422" i="27"/>
  <c r="C422" i="27" s="1"/>
  <c r="B422" i="30"/>
  <c r="C422" i="30" s="1"/>
  <c r="B422" i="32"/>
  <c r="B422" i="28"/>
  <c r="D411" i="37"/>
  <c r="C422" i="17"/>
  <c r="E422" i="17" s="1"/>
  <c r="B418" i="30"/>
  <c r="C418" i="30" s="1"/>
  <c r="B418" i="28"/>
  <c r="B418" i="32"/>
  <c r="C418" i="32" s="1"/>
  <c r="B418" i="27"/>
  <c r="C418" i="27" s="1"/>
  <c r="D407" i="37"/>
  <c r="C418" i="17"/>
  <c r="E418" i="17" s="1"/>
  <c r="B478" i="30"/>
  <c r="B478" i="28"/>
  <c r="B478" i="32"/>
  <c r="C478" i="32" s="1"/>
  <c r="B478" i="27"/>
  <c r="D467" i="37"/>
  <c r="C478" i="17"/>
  <c r="E478" i="17" s="1"/>
  <c r="B474" i="27"/>
  <c r="B474" i="30"/>
  <c r="B474" i="32"/>
  <c r="C474" i="32" s="1"/>
  <c r="B474" i="28"/>
  <c r="C474" i="17"/>
  <c r="E474" i="17" s="1"/>
  <c r="D463" i="37"/>
  <c r="B534" i="27"/>
  <c r="B534" i="30"/>
  <c r="C534" i="30" s="1"/>
  <c r="B534" i="28"/>
  <c r="C534" i="28" s="1"/>
  <c r="B534" i="32"/>
  <c r="D523" i="37"/>
  <c r="C534" i="17"/>
  <c r="E534" i="17" s="1"/>
  <c r="B530" i="30"/>
  <c r="B530" i="32"/>
  <c r="C530" i="32" s="1"/>
  <c r="B530" i="28"/>
  <c r="B530" i="27"/>
  <c r="D519" i="37"/>
  <c r="C530" i="17"/>
  <c r="E530" i="17" s="1"/>
  <c r="B447" i="30"/>
  <c r="C447" i="30" s="1"/>
  <c r="B447" i="28"/>
  <c r="B447" i="32"/>
  <c r="B447" i="27"/>
  <c r="C447" i="17"/>
  <c r="E447" i="17" s="1"/>
  <c r="D436" i="37"/>
  <c r="B427" i="30"/>
  <c r="B427" i="32"/>
  <c r="B427" i="28"/>
  <c r="C427" i="28" s="1"/>
  <c r="B427" i="27"/>
  <c r="C427" i="17"/>
  <c r="D416" i="37"/>
  <c r="B503" i="30"/>
  <c r="B503" i="28"/>
  <c r="B503" i="32"/>
  <c r="B503" i="27"/>
  <c r="D492" i="37"/>
  <c r="C503" i="17"/>
  <c r="E503" i="17" s="1"/>
  <c r="C370" i="32"/>
  <c r="E370" i="32" s="1"/>
  <c r="B382" i="51"/>
  <c r="B379" i="38"/>
  <c r="B382" i="36"/>
  <c r="B379" i="41" s="1"/>
  <c r="F383" i="35"/>
  <c r="B275" i="44"/>
  <c r="F275" i="44" s="1"/>
  <c r="J279" i="42"/>
  <c r="B266" i="44"/>
  <c r="F266" i="44" s="1"/>
  <c r="J270" i="42"/>
  <c r="B273" i="44"/>
  <c r="F273" i="44" s="1"/>
  <c r="J277" i="42"/>
  <c r="I315" i="43"/>
  <c r="C319" i="39"/>
  <c r="B319" i="42"/>
  <c r="B315" i="43"/>
  <c r="E315" i="43" s="1"/>
  <c r="J272" i="42"/>
  <c r="B268" i="44"/>
  <c r="F268" i="44" s="1"/>
  <c r="C372" i="30"/>
  <c r="I314" i="43"/>
  <c r="B314" i="43"/>
  <c r="E314" i="43" s="1"/>
  <c r="C318" i="39"/>
  <c r="B318" i="42"/>
  <c r="B327" i="39"/>
  <c r="B327" i="40"/>
  <c r="B351" i="39"/>
  <c r="B351" i="40"/>
  <c r="C381" i="32"/>
  <c r="E381" i="32" s="1"/>
  <c r="B333" i="39"/>
  <c r="B333" i="40"/>
  <c r="B339" i="39"/>
  <c r="B339" i="40"/>
  <c r="C387" i="28"/>
  <c r="C373" i="30"/>
  <c r="E373" i="30" s="1"/>
  <c r="H373" i="30" s="1"/>
  <c r="B310" i="43"/>
  <c r="E310" i="43" s="1"/>
  <c r="C314" i="39"/>
  <c r="I310" i="43"/>
  <c r="B314" i="42"/>
  <c r="B373" i="51"/>
  <c r="B370" i="38"/>
  <c r="F374" i="35"/>
  <c r="B373" i="36"/>
  <c r="B370" i="41" s="1"/>
  <c r="C368" i="32"/>
  <c r="E368" i="32" s="1"/>
  <c r="I316" i="43"/>
  <c r="B320" i="42"/>
  <c r="B316" i="43"/>
  <c r="E316" i="43" s="1"/>
  <c r="C320" i="39"/>
  <c r="C385" i="28"/>
  <c r="C378" i="30"/>
  <c r="I311" i="43"/>
  <c r="B315" i="42"/>
  <c r="B311" i="43"/>
  <c r="E311" i="43" s="1"/>
  <c r="C315" i="39"/>
  <c r="B330" i="40"/>
  <c r="B330" i="39"/>
  <c r="D185" i="32"/>
  <c r="E156" i="32"/>
  <c r="D213" i="32"/>
  <c r="E184" i="32"/>
  <c r="B359" i="51"/>
  <c r="B356" i="38"/>
  <c r="F360" i="35"/>
  <c r="B359" i="36"/>
  <c r="B356" i="41" s="1"/>
  <c r="B521" i="30"/>
  <c r="B521" i="28"/>
  <c r="B521" i="32"/>
  <c r="B521" i="27"/>
  <c r="D510" i="37"/>
  <c r="C521" i="17"/>
  <c r="E521" i="17" s="1"/>
  <c r="B429" i="28"/>
  <c r="C429" i="28" s="1"/>
  <c r="B429" i="32"/>
  <c r="B429" i="27"/>
  <c r="B429" i="30"/>
  <c r="C429" i="30" s="1"/>
  <c r="D418" i="37"/>
  <c r="C429" i="17"/>
  <c r="B377" i="51"/>
  <c r="F378" i="35"/>
  <c r="B374" i="38"/>
  <c r="B377" i="36"/>
  <c r="B374" i="41" s="1"/>
  <c r="I320" i="43"/>
  <c r="B320" i="43"/>
  <c r="E320" i="43" s="1"/>
  <c r="B324" i="42"/>
  <c r="C324" i="39"/>
  <c r="B344" i="40"/>
  <c r="B344" i="39"/>
  <c r="B367" i="51"/>
  <c r="B364" i="38"/>
  <c r="B367" i="36"/>
  <c r="B364" i="41" s="1"/>
  <c r="F368" i="35"/>
  <c r="B381" i="51"/>
  <c r="F382" i="35"/>
  <c r="B381" i="36"/>
  <c r="B378" i="41" s="1"/>
  <c r="B378" i="38"/>
  <c r="B366" i="51"/>
  <c r="F367" i="35"/>
  <c r="B366" i="36"/>
  <c r="B363" i="41" s="1"/>
  <c r="B363" i="38"/>
  <c r="D45" i="32"/>
  <c r="E44" i="32"/>
  <c r="D73" i="32"/>
  <c r="D269" i="32"/>
  <c r="E240" i="32"/>
  <c r="I295" i="43"/>
  <c r="C299" i="39"/>
  <c r="B299" i="42"/>
  <c r="B295" i="43"/>
  <c r="E295" i="43" s="1"/>
  <c r="B532" i="30"/>
  <c r="B532" i="32"/>
  <c r="B532" i="28"/>
  <c r="B532" i="27"/>
  <c r="D521" i="37"/>
  <c r="C532" i="17"/>
  <c r="E532" i="17" s="1"/>
  <c r="B444" i="32"/>
  <c r="B444" i="30"/>
  <c r="B444" i="28"/>
  <c r="C444" i="28" s="1"/>
  <c r="B444" i="27"/>
  <c r="D433" i="37"/>
  <c r="C444" i="17"/>
  <c r="E444" i="17" s="1"/>
  <c r="B401" i="30"/>
  <c r="B401" i="32"/>
  <c r="B401" i="28"/>
  <c r="B401" i="27"/>
  <c r="C401" i="17"/>
  <c r="D390" i="37"/>
  <c r="B461" i="30"/>
  <c r="C461" i="30" s="1"/>
  <c r="B461" i="28"/>
  <c r="B461" i="32"/>
  <c r="C461" i="32" s="1"/>
  <c r="E461" i="32" s="1"/>
  <c r="B461" i="27"/>
  <c r="C461" i="27" s="1"/>
  <c r="D450" i="37"/>
  <c r="C461" i="17"/>
  <c r="E461" i="17" s="1"/>
  <c r="B506" i="32"/>
  <c r="B506" i="28"/>
  <c r="B506" i="27"/>
  <c r="C506" i="27" s="1"/>
  <c r="B506" i="30"/>
  <c r="D495" i="37"/>
  <c r="C506" i="17"/>
  <c r="E506" i="17" s="1"/>
  <c r="B423" i="30"/>
  <c r="B423" i="32"/>
  <c r="C423" i="32" s="1"/>
  <c r="E423" i="32" s="1"/>
  <c r="B423" i="28"/>
  <c r="B423" i="27"/>
  <c r="C423" i="27" s="1"/>
  <c r="D412" i="37"/>
  <c r="C423" i="17"/>
  <c r="E423" i="17" s="1"/>
  <c r="B531" i="30"/>
  <c r="B531" i="32"/>
  <c r="B531" i="27"/>
  <c r="B531" i="28"/>
  <c r="D520" i="37"/>
  <c r="C531" i="17"/>
  <c r="E531" i="17" s="1"/>
  <c r="B464" i="30"/>
  <c r="C464" i="30" s="1"/>
  <c r="B464" i="32"/>
  <c r="C464" i="32" s="1"/>
  <c r="E464" i="32" s="1"/>
  <c r="B464" i="28"/>
  <c r="C464" i="28" s="1"/>
  <c r="B464" i="27"/>
  <c r="C464" i="27" s="1"/>
  <c r="C464" i="17"/>
  <c r="E464" i="17" s="1"/>
  <c r="D453" i="37"/>
  <c r="C393" i="30"/>
  <c r="B441" i="30"/>
  <c r="C441" i="30" s="1"/>
  <c r="B441" i="28"/>
  <c r="C441" i="28" s="1"/>
  <c r="B441" i="32"/>
  <c r="B441" i="27"/>
  <c r="C441" i="27" s="1"/>
  <c r="C441" i="17"/>
  <c r="E441" i="17" s="1"/>
  <c r="D430" i="37"/>
  <c r="B501" i="30"/>
  <c r="B501" i="28"/>
  <c r="B501" i="32"/>
  <c r="C501" i="32" s="1"/>
  <c r="B501" i="27"/>
  <c r="C501" i="27" s="1"/>
  <c r="D490" i="37"/>
  <c r="C501" i="17"/>
  <c r="E501" i="17" s="1"/>
  <c r="B497" i="28"/>
  <c r="B497" i="32"/>
  <c r="C497" i="32" s="1"/>
  <c r="E497" i="32" s="1"/>
  <c r="B497" i="27"/>
  <c r="B497" i="30"/>
  <c r="D486" i="37"/>
  <c r="C497" i="17"/>
  <c r="E497" i="17" s="1"/>
  <c r="B414" i="28"/>
  <c r="C414" i="28" s="1"/>
  <c r="B414" i="32"/>
  <c r="C414" i="32" s="1"/>
  <c r="B414" i="27"/>
  <c r="C414" i="27" s="1"/>
  <c r="B414" i="30"/>
  <c r="D403" i="37"/>
  <c r="C414" i="17"/>
  <c r="E414" i="17" s="1"/>
  <c r="B410" i="30"/>
  <c r="C410" i="30" s="1"/>
  <c r="B410" i="32"/>
  <c r="C410" i="32" s="1"/>
  <c r="E410" i="32" s="1"/>
  <c r="B410" i="28"/>
  <c r="C410" i="28" s="1"/>
  <c r="B410" i="27"/>
  <c r="D399" i="37"/>
  <c r="C410" i="17"/>
  <c r="E410" i="17" s="1"/>
  <c r="B470" i="30"/>
  <c r="B470" i="28"/>
  <c r="B470" i="32"/>
  <c r="C470" i="32" s="1"/>
  <c r="B470" i="27"/>
  <c r="C470" i="27" s="1"/>
  <c r="C470" i="17"/>
  <c r="E470" i="17" s="1"/>
  <c r="D459" i="37"/>
  <c r="B466" i="30"/>
  <c r="B466" i="32"/>
  <c r="B466" i="28"/>
  <c r="C466" i="28" s="1"/>
  <c r="B466" i="27"/>
  <c r="C466" i="17"/>
  <c r="E466" i="17" s="1"/>
  <c r="D455" i="37"/>
  <c r="B526" i="30"/>
  <c r="C526" i="30" s="1"/>
  <c r="B526" i="28"/>
  <c r="B526" i="32"/>
  <c r="B526" i="27"/>
  <c r="D515" i="37"/>
  <c r="C526" i="17"/>
  <c r="E526" i="17" s="1"/>
  <c r="B522" i="32"/>
  <c r="C522" i="32" s="1"/>
  <c r="E522" i="32" s="1"/>
  <c r="B522" i="28"/>
  <c r="B522" i="27"/>
  <c r="B522" i="30"/>
  <c r="C522" i="30" s="1"/>
  <c r="D511" i="37"/>
  <c r="C522" i="17"/>
  <c r="E522" i="17" s="1"/>
  <c r="B439" i="28"/>
  <c r="B439" i="32"/>
  <c r="C439" i="32" s="1"/>
  <c r="E439" i="32" s="1"/>
  <c r="B439" i="27"/>
  <c r="C439" i="27" s="1"/>
  <c r="B439" i="30"/>
  <c r="C439" i="30" s="1"/>
  <c r="C439" i="17"/>
  <c r="E439" i="17" s="1"/>
  <c r="D428" i="37"/>
  <c r="C370" i="30"/>
  <c r="C389" i="27"/>
  <c r="B287" i="44"/>
  <c r="F287" i="44" s="1"/>
  <c r="J291" i="42"/>
  <c r="B370" i="51"/>
  <c r="B370" i="36"/>
  <c r="B367" i="41" s="1"/>
  <c r="F371" i="35"/>
  <c r="B367" i="38"/>
  <c r="C372" i="32"/>
  <c r="E372" i="32" s="1"/>
  <c r="C390" i="32"/>
  <c r="B371" i="51"/>
  <c r="B368" i="38"/>
  <c r="F372" i="35"/>
  <c r="B371" i="36"/>
  <c r="B368" i="41" s="1"/>
  <c r="C387" i="30"/>
  <c r="B274" i="44"/>
  <c r="F274" i="44" s="1"/>
  <c r="J278" i="42"/>
  <c r="C383" i="27"/>
  <c r="C368" i="30"/>
  <c r="C384" i="32"/>
  <c r="B289" i="44"/>
  <c r="F289" i="44" s="1"/>
  <c r="J293" i="42"/>
  <c r="B350" i="39"/>
  <c r="B350" i="40"/>
  <c r="C308" i="39"/>
  <c r="I304" i="43"/>
  <c r="B308" i="42"/>
  <c r="B304" i="43"/>
  <c r="E304" i="43" s="1"/>
  <c r="C367" i="28"/>
  <c r="E367" i="28" s="1"/>
  <c r="B284" i="44"/>
  <c r="F284" i="44" s="1"/>
  <c r="J288" i="42"/>
  <c r="C385" i="30"/>
  <c r="B337" i="40"/>
  <c r="B337" i="39"/>
  <c r="B265" i="44"/>
  <c r="F265" i="44" s="1"/>
  <c r="J269" i="42"/>
  <c r="C301" i="39"/>
  <c r="I297" i="43"/>
  <c r="B297" i="43"/>
  <c r="E297" i="43" s="1"/>
  <c r="B301" i="42"/>
  <c r="B523" i="30"/>
  <c r="B523" i="32"/>
  <c r="B523" i="27"/>
  <c r="C523" i="27" s="1"/>
  <c r="B523" i="28"/>
  <c r="D512" i="37"/>
  <c r="C523" i="17"/>
  <c r="E523" i="17" s="1"/>
  <c r="B485" i="30"/>
  <c r="C485" i="30" s="1"/>
  <c r="B485" i="28"/>
  <c r="B485" i="32"/>
  <c r="C485" i="32" s="1"/>
  <c r="E485" i="32" s="1"/>
  <c r="B485" i="27"/>
  <c r="C485" i="27" s="1"/>
  <c r="D474" i="37"/>
  <c r="C485" i="17"/>
  <c r="B454" i="32"/>
  <c r="B454" i="28"/>
  <c r="C454" i="28" s="1"/>
  <c r="B454" i="27"/>
  <c r="C454" i="27" s="1"/>
  <c r="B454" i="30"/>
  <c r="C454" i="30" s="1"/>
  <c r="C454" i="17"/>
  <c r="D443" i="37"/>
  <c r="B348" i="39"/>
  <c r="B348" i="40"/>
  <c r="C377" i="28"/>
  <c r="C391" i="30"/>
  <c r="C376" i="30"/>
  <c r="B516" i="30"/>
  <c r="C516" i="30" s="1"/>
  <c r="B516" i="32"/>
  <c r="B516" i="28"/>
  <c r="C516" i="28" s="1"/>
  <c r="B516" i="27"/>
  <c r="D505" i="37"/>
  <c r="C516" i="17"/>
  <c r="B412" i="32"/>
  <c r="B412" i="30"/>
  <c r="C412" i="30" s="1"/>
  <c r="B412" i="28"/>
  <c r="C412" i="28" s="1"/>
  <c r="B412" i="27"/>
  <c r="C412" i="27" s="1"/>
  <c r="C412" i="17"/>
  <c r="E412" i="17" s="1"/>
  <c r="D401" i="37"/>
  <c r="B480" i="30"/>
  <c r="B480" i="28"/>
  <c r="C480" i="28" s="1"/>
  <c r="B480" i="32"/>
  <c r="C480" i="32" s="1"/>
  <c r="B480" i="27"/>
  <c r="C480" i="17"/>
  <c r="E480" i="17" s="1"/>
  <c r="D469" i="37"/>
  <c r="B397" i="30"/>
  <c r="C397" i="30" s="1"/>
  <c r="B397" i="28"/>
  <c r="B397" i="32"/>
  <c r="B397" i="27"/>
  <c r="C397" i="27" s="1"/>
  <c r="D386" i="37"/>
  <c r="C397" i="17"/>
  <c r="B442" i="30"/>
  <c r="B442" i="32"/>
  <c r="B442" i="28"/>
  <c r="B442" i="27"/>
  <c r="C442" i="17"/>
  <c r="E442" i="17" s="1"/>
  <c r="D431" i="37"/>
  <c r="B502" i="28"/>
  <c r="B502" i="32"/>
  <c r="B502" i="27"/>
  <c r="B502" i="30"/>
  <c r="C502" i="30" s="1"/>
  <c r="D491" i="37"/>
  <c r="C502" i="17"/>
  <c r="E502" i="17" s="1"/>
  <c r="B467" i="30"/>
  <c r="C467" i="30" s="1"/>
  <c r="B467" i="32"/>
  <c r="B467" i="28"/>
  <c r="C467" i="28" s="1"/>
  <c r="B467" i="27"/>
  <c r="D456" i="37"/>
  <c r="C467" i="17"/>
  <c r="E467" i="17" s="1"/>
  <c r="B400" i="30"/>
  <c r="B400" i="32"/>
  <c r="C400" i="32" s="1"/>
  <c r="E400" i="32" s="1"/>
  <c r="B400" i="28"/>
  <c r="C400" i="28" s="1"/>
  <c r="B400" i="27"/>
  <c r="C400" i="27" s="1"/>
  <c r="C400" i="17"/>
  <c r="D389" i="37"/>
  <c r="B492" i="27"/>
  <c r="C492" i="27" s="1"/>
  <c r="B492" i="30"/>
  <c r="B492" i="32"/>
  <c r="B492" i="28"/>
  <c r="D481" i="37"/>
  <c r="C492" i="17"/>
  <c r="E492" i="17" s="1"/>
  <c r="B520" i="28"/>
  <c r="C520" i="28" s="1"/>
  <c r="B520" i="30"/>
  <c r="B520" i="32"/>
  <c r="B520" i="27"/>
  <c r="D509" i="37"/>
  <c r="C520" i="17"/>
  <c r="E520" i="17" s="1"/>
  <c r="B437" i="27"/>
  <c r="B437" i="30"/>
  <c r="B437" i="28"/>
  <c r="C437" i="28" s="1"/>
  <c r="B437" i="32"/>
  <c r="D426" i="37"/>
  <c r="C437" i="17"/>
  <c r="E437" i="17" s="1"/>
  <c r="B433" i="30"/>
  <c r="B433" i="32"/>
  <c r="C433" i="32" s="1"/>
  <c r="E433" i="32" s="1"/>
  <c r="B433" i="28"/>
  <c r="B433" i="27"/>
  <c r="D422" i="37"/>
  <c r="C433" i="17"/>
  <c r="E433" i="17" s="1"/>
  <c r="B493" i="30"/>
  <c r="C493" i="30" s="1"/>
  <c r="B493" i="28"/>
  <c r="B493" i="32"/>
  <c r="B493" i="27"/>
  <c r="D482" i="37"/>
  <c r="C493" i="17"/>
  <c r="E493" i="17" s="1"/>
  <c r="B489" i="27"/>
  <c r="C489" i="27" s="1"/>
  <c r="E489" i="27" s="1"/>
  <c r="B489" i="30"/>
  <c r="B489" i="28"/>
  <c r="C489" i="28" s="1"/>
  <c r="E489" i="28" s="1"/>
  <c r="B489" i="32"/>
  <c r="C489" i="32" s="1"/>
  <c r="E489" i="32" s="1"/>
  <c r="C489" i="17"/>
  <c r="E489" i="17" s="1"/>
  <c r="D478" i="37"/>
  <c r="B406" i="27"/>
  <c r="C406" i="27" s="1"/>
  <c r="B406" i="30"/>
  <c r="C406" i="30" s="1"/>
  <c r="B406" i="28"/>
  <c r="C406" i="28" s="1"/>
  <c r="B406" i="32"/>
  <c r="D395" i="37"/>
  <c r="C406" i="17"/>
  <c r="E406" i="17" s="1"/>
  <c r="B402" i="30"/>
  <c r="B402" i="32"/>
  <c r="C402" i="32" s="1"/>
  <c r="E402" i="32" s="1"/>
  <c r="B402" i="28"/>
  <c r="B402" i="27"/>
  <c r="C402" i="17"/>
  <c r="E402" i="17" s="1"/>
  <c r="D391" i="37"/>
  <c r="B462" i="30"/>
  <c r="B462" i="28"/>
  <c r="C462" i="28" s="1"/>
  <c r="B462" i="32"/>
  <c r="B462" i="27"/>
  <c r="C462" i="27" s="1"/>
  <c r="C462" i="17"/>
  <c r="E462" i="17" s="1"/>
  <c r="D451" i="37"/>
  <c r="B458" i="30"/>
  <c r="B458" i="32"/>
  <c r="C458" i="32" s="1"/>
  <c r="E458" i="32" s="1"/>
  <c r="B458" i="28"/>
  <c r="C458" i="28" s="1"/>
  <c r="B458" i="27"/>
  <c r="C458" i="27" s="1"/>
  <c r="C458" i="17"/>
  <c r="D447" i="37"/>
  <c r="B518" i="30"/>
  <c r="C518" i="30" s="1"/>
  <c r="B518" i="28"/>
  <c r="C518" i="28" s="1"/>
  <c r="E518" i="28" s="1"/>
  <c r="B518" i="32"/>
  <c r="C518" i="32" s="1"/>
  <c r="E518" i="32" s="1"/>
  <c r="B518" i="27"/>
  <c r="C518" i="27" s="1"/>
  <c r="E518" i="27" s="1"/>
  <c r="D507" i="37"/>
  <c r="C518" i="17"/>
  <c r="E518" i="17" s="1"/>
  <c r="C392" i="27"/>
  <c r="C389" i="28"/>
  <c r="B355" i="51"/>
  <c r="B352" i="38"/>
  <c r="B355" i="36"/>
  <c r="B352" i="41" s="1"/>
  <c r="F356" i="35"/>
  <c r="B352" i="39"/>
  <c r="B352" i="40"/>
  <c r="B380" i="51"/>
  <c r="F381" i="35"/>
  <c r="B377" i="38"/>
  <c r="B380" i="36"/>
  <c r="B377" i="41" s="1"/>
  <c r="C381" i="28"/>
  <c r="B281" i="44"/>
  <c r="F281" i="44" s="1"/>
  <c r="J285" i="42"/>
  <c r="I305" i="43"/>
  <c r="C309" i="39"/>
  <c r="B309" i="42"/>
  <c r="B305" i="43"/>
  <c r="E305" i="43" s="1"/>
  <c r="B279" i="44"/>
  <c r="F279" i="44" s="1"/>
  <c r="J283" i="42"/>
  <c r="M11" i="35"/>
  <c r="E7" i="21"/>
  <c r="I9" i="37"/>
  <c r="D311" i="27"/>
  <c r="E282" i="27"/>
  <c r="G21" i="27"/>
  <c r="H21" i="27"/>
  <c r="J21" i="27" s="1"/>
  <c r="D423" i="27"/>
  <c r="D367" i="27"/>
  <c r="E338" i="27"/>
  <c r="E226" i="27"/>
  <c r="D255" i="27"/>
  <c r="E254" i="27"/>
  <c r="D283" i="27"/>
  <c r="D339" i="27"/>
  <c r="E310" i="27"/>
  <c r="D395" i="27"/>
  <c r="E366" i="27"/>
  <c r="D227" i="27"/>
  <c r="E198" i="27"/>
  <c r="L181" i="42"/>
  <c r="N180" i="42"/>
  <c r="O180" i="42" s="1"/>
  <c r="G176" i="44" s="1"/>
  <c r="H22" i="28"/>
  <c r="J22" i="28" s="1"/>
  <c r="I9" i="36"/>
  <c r="J9" i="36" s="1"/>
  <c r="K9" i="36" s="1"/>
  <c r="S10" i="35"/>
  <c r="D6" i="38"/>
  <c r="F9" i="36"/>
  <c r="G9" i="36" s="1"/>
  <c r="H9" i="36" s="1"/>
  <c r="N10" i="35"/>
  <c r="H9" i="40"/>
  <c r="N269" i="39"/>
  <c r="C268" i="42"/>
  <c r="K268" i="42" s="1"/>
  <c r="D509" i="42"/>
  <c r="D250" i="42"/>
  <c r="F221" i="42"/>
  <c r="D446" i="42"/>
  <c r="D361" i="42"/>
  <c r="D503" i="42"/>
  <c r="D222" i="42"/>
  <c r="F193" i="42"/>
  <c r="D560" i="42"/>
  <c r="D194" i="42"/>
  <c r="D389" i="42"/>
  <c r="D166" i="42"/>
  <c r="D333" i="42"/>
  <c r="D23" i="42"/>
  <c r="D51" i="42"/>
  <c r="D80" i="42" s="1"/>
  <c r="D109" i="42" s="1"/>
  <c r="D138" i="42" s="1"/>
  <c r="D305" i="42"/>
  <c r="D278" i="42"/>
  <c r="F249" i="42"/>
  <c r="L10" i="37"/>
  <c r="D460" i="30"/>
  <c r="K8" i="39"/>
  <c r="D256" i="17"/>
  <c r="E227" i="17"/>
  <c r="D453" i="28"/>
  <c r="D424" i="17"/>
  <c r="E340" i="28"/>
  <c r="D369" i="28"/>
  <c r="D340" i="17"/>
  <c r="E311" i="17"/>
  <c r="E255" i="17"/>
  <c r="D284" i="17"/>
  <c r="D312" i="17"/>
  <c r="E283" i="17"/>
  <c r="D368" i="17"/>
  <c r="E339" i="17"/>
  <c r="D425" i="28"/>
  <c r="D341" i="28"/>
  <c r="E312" i="28"/>
  <c r="D452" i="28"/>
  <c r="E368" i="28"/>
  <c r="D397" i="28"/>
  <c r="D452" i="17"/>
  <c r="D396" i="17"/>
  <c r="E367" i="17"/>
  <c r="D340" i="30"/>
  <c r="E311" i="30"/>
  <c r="H311" i="30" s="1"/>
  <c r="D396" i="30"/>
  <c r="D368" i="30"/>
  <c r="E339" i="30"/>
  <c r="H339" i="30" s="1"/>
  <c r="D424" i="30"/>
  <c r="E394" i="30"/>
  <c r="H394" i="30" s="1"/>
  <c r="D423" i="30"/>
  <c r="E283" i="28"/>
  <c r="D144" i="28"/>
  <c r="E115" i="28"/>
  <c r="D116" i="28"/>
  <c r="E87" i="28"/>
  <c r="E255" i="28"/>
  <c r="D284" i="28"/>
  <c r="D313" i="28" s="1"/>
  <c r="D88" i="28"/>
  <c r="E59" i="28"/>
  <c r="D256" i="28"/>
  <c r="E227" i="28"/>
  <c r="D172" i="28"/>
  <c r="E143" i="28"/>
  <c r="D200" i="28"/>
  <c r="E171" i="28"/>
  <c r="D287" i="27"/>
  <c r="D316" i="27" s="1"/>
  <c r="E258" i="27"/>
  <c r="D119" i="27"/>
  <c r="E90" i="27"/>
  <c r="D147" i="27"/>
  <c r="E118" i="27"/>
  <c r="D259" i="27"/>
  <c r="E230" i="27"/>
  <c r="D91" i="27"/>
  <c r="E62" i="27"/>
  <c r="D231" i="27"/>
  <c r="E202" i="27"/>
  <c r="D175" i="27"/>
  <c r="E146" i="27"/>
  <c r="D203" i="27"/>
  <c r="E174" i="27"/>
  <c r="D87" i="30"/>
  <c r="E58" i="30"/>
  <c r="H58" i="30" s="1"/>
  <c r="D255" i="30"/>
  <c r="E226" i="30"/>
  <c r="H226" i="30" s="1"/>
  <c r="E198" i="30"/>
  <c r="H198" i="30" s="1"/>
  <c r="D227" i="30"/>
  <c r="E6" i="38"/>
  <c r="D171" i="30"/>
  <c r="E142" i="30"/>
  <c r="H142" i="30" s="1"/>
  <c r="C9" i="36"/>
  <c r="E10" i="39" s="1"/>
  <c r="G10" i="47"/>
  <c r="C6" i="38"/>
  <c r="E282" i="30"/>
  <c r="H282" i="30" s="1"/>
  <c r="D283" i="30"/>
  <c r="D312" i="30" s="1"/>
  <c r="E254" i="30"/>
  <c r="H254" i="30" s="1"/>
  <c r="D143" i="30"/>
  <c r="E114" i="30"/>
  <c r="H114" i="30" s="1"/>
  <c r="D115" i="30"/>
  <c r="E86" i="30"/>
  <c r="H86" i="30" s="1"/>
  <c r="H10" i="35"/>
  <c r="D34" i="27"/>
  <c r="D63" i="27" s="1"/>
  <c r="E33" i="27"/>
  <c r="E30" i="28"/>
  <c r="D31" i="28"/>
  <c r="D60" i="28" s="1"/>
  <c r="D30" i="30"/>
  <c r="D59" i="30" s="1"/>
  <c r="E29" i="30"/>
  <c r="H29" i="30" s="1"/>
  <c r="M20" i="30"/>
  <c r="F21" i="30" s="1"/>
  <c r="N20" i="30"/>
  <c r="C520" i="27" l="1"/>
  <c r="C487" i="27"/>
  <c r="C408" i="28"/>
  <c r="C496" i="32"/>
  <c r="E496" i="32" s="1"/>
  <c r="C485" i="28"/>
  <c r="C427" i="32"/>
  <c r="E427" i="32" s="1"/>
  <c r="C457" i="28"/>
  <c r="C406" i="32"/>
  <c r="E406" i="32" s="1"/>
  <c r="C489" i="30"/>
  <c r="C404" i="32"/>
  <c r="E404" i="32" s="1"/>
  <c r="C491" i="27"/>
  <c r="C482" i="27"/>
  <c r="C449" i="32"/>
  <c r="C458" i="30"/>
  <c r="C412" i="32"/>
  <c r="C522" i="28"/>
  <c r="C436" i="30"/>
  <c r="C432" i="30"/>
  <c r="C460" i="28"/>
  <c r="E460" i="28" s="1"/>
  <c r="C416" i="28"/>
  <c r="C467" i="32"/>
  <c r="E467" i="32" s="1"/>
  <c r="C528" i="27"/>
  <c r="C509" i="32"/>
  <c r="C402" i="28"/>
  <c r="E402" i="28" s="1"/>
  <c r="C480" i="30"/>
  <c r="C470" i="28"/>
  <c r="C501" i="28"/>
  <c r="C506" i="32"/>
  <c r="C478" i="27"/>
  <c r="C418" i="28"/>
  <c r="C439" i="28"/>
  <c r="C497" i="27"/>
  <c r="C420" i="30"/>
  <c r="C506" i="30"/>
  <c r="C474" i="27"/>
  <c r="C505" i="27"/>
  <c r="C536" i="32"/>
  <c r="C528" i="28"/>
  <c r="C482" i="28"/>
  <c r="C460" i="30"/>
  <c r="H256" i="17"/>
  <c r="H257" i="17" s="1"/>
  <c r="H258" i="17" s="1"/>
  <c r="H259" i="17" s="1"/>
  <c r="H260" i="17" s="1"/>
  <c r="H261" i="17" s="1"/>
  <c r="H262" i="17" s="1"/>
  <c r="H263" i="17" s="1"/>
  <c r="H264" i="17" s="1"/>
  <c r="H265" i="17" s="1"/>
  <c r="H266" i="17" s="1"/>
  <c r="H267" i="17" s="1"/>
  <c r="H268" i="17" s="1"/>
  <c r="H269" i="17" s="1"/>
  <c r="H270" i="17" s="1"/>
  <c r="H271" i="17" s="1"/>
  <c r="H272" i="17" s="1"/>
  <c r="H273" i="17" s="1"/>
  <c r="H274" i="17" s="1"/>
  <c r="H275" i="17" s="1"/>
  <c r="H276" i="17" s="1"/>
  <c r="H277" i="17" s="1"/>
  <c r="H278" i="17" s="1"/>
  <c r="H279" i="17" s="1"/>
  <c r="H280" i="17" s="1"/>
  <c r="H281" i="17" s="1"/>
  <c r="H282" i="17" s="1"/>
  <c r="H283" i="17" s="1"/>
  <c r="C433" i="28"/>
  <c r="C437" i="27"/>
  <c r="C497" i="30"/>
  <c r="C538" i="27"/>
  <c r="C493" i="27"/>
  <c r="C492" i="28"/>
  <c r="C442" i="27"/>
  <c r="C397" i="28"/>
  <c r="E397" i="28" s="1"/>
  <c r="C501" i="30"/>
  <c r="C399" i="32"/>
  <c r="E399" i="32" s="1"/>
  <c r="C462" i="32"/>
  <c r="E462" i="32" s="1"/>
  <c r="C402" i="30"/>
  <c r="E402" i="30" s="1"/>
  <c r="H402" i="30" s="1"/>
  <c r="C478" i="28"/>
  <c r="C408" i="27"/>
  <c r="C507" i="30"/>
  <c r="C473" i="28"/>
  <c r="C524" i="28"/>
  <c r="C532" i="32"/>
  <c r="C450" i="27"/>
  <c r="C453" i="32"/>
  <c r="E453" i="32" s="1"/>
  <c r="C426" i="27"/>
  <c r="C428" i="27"/>
  <c r="C534" i="27"/>
  <c r="C397" i="32"/>
  <c r="E397" i="32" s="1"/>
  <c r="C523" i="28"/>
  <c r="C447" i="27"/>
  <c r="C452" i="27"/>
  <c r="C472" i="32"/>
  <c r="C403" i="27"/>
  <c r="C448" i="27"/>
  <c r="L22" i="17"/>
  <c r="F23" i="17" s="1"/>
  <c r="M22" i="17"/>
  <c r="C535" i="30"/>
  <c r="C516" i="27"/>
  <c r="C470" i="30"/>
  <c r="C531" i="28"/>
  <c r="C401" i="27"/>
  <c r="C444" i="30"/>
  <c r="C447" i="32"/>
  <c r="C530" i="30"/>
  <c r="C445" i="32"/>
  <c r="C538" i="28"/>
  <c r="C509" i="30"/>
  <c r="C499" i="28"/>
  <c r="C519" i="30"/>
  <c r="C479" i="28"/>
  <c r="C437" i="30"/>
  <c r="C483" i="32"/>
  <c r="E483" i="32" s="1"/>
  <c r="C515" i="32"/>
  <c r="E515" i="32" s="1"/>
  <c r="C419" i="27"/>
  <c r="C433" i="30"/>
  <c r="C492" i="32"/>
  <c r="E492" i="32" s="1"/>
  <c r="C523" i="32"/>
  <c r="E523" i="32" s="1"/>
  <c r="C526" i="27"/>
  <c r="C466" i="32"/>
  <c r="E466" i="32" s="1"/>
  <c r="C414" i="30"/>
  <c r="C531" i="27"/>
  <c r="C423" i="30"/>
  <c r="C444" i="32"/>
  <c r="C427" i="27"/>
  <c r="C447" i="28"/>
  <c r="C425" i="27"/>
  <c r="C499" i="27"/>
  <c r="C512" i="28"/>
  <c r="C420" i="32"/>
  <c r="C483" i="28"/>
  <c r="C526" i="32"/>
  <c r="E526" i="32" s="1"/>
  <c r="C466" i="30"/>
  <c r="C531" i="32"/>
  <c r="C505" i="28"/>
  <c r="C452" i="32"/>
  <c r="E452" i="32" s="1"/>
  <c r="C425" i="28"/>
  <c r="E425" i="28" s="1"/>
  <c r="C426" i="30"/>
  <c r="C468" i="28"/>
  <c r="C432" i="27"/>
  <c r="C499" i="32"/>
  <c r="C398" i="27"/>
  <c r="C462" i="30"/>
  <c r="C520" i="32"/>
  <c r="E520" i="32" s="1"/>
  <c r="C526" i="28"/>
  <c r="C410" i="27"/>
  <c r="C429" i="32"/>
  <c r="E429" i="32" s="1"/>
  <c r="C503" i="27"/>
  <c r="C474" i="30"/>
  <c r="C422" i="28"/>
  <c r="C505" i="30"/>
  <c r="C436" i="27"/>
  <c r="C465" i="27"/>
  <c r="C425" i="32"/>
  <c r="E425" i="32" s="1"/>
  <c r="C491" i="28"/>
  <c r="C486" i="28"/>
  <c r="C529" i="27"/>
  <c r="C432" i="28"/>
  <c r="C536" i="27"/>
  <c r="C530" i="28"/>
  <c r="T10" i="39"/>
  <c r="C437" i="32"/>
  <c r="E437" i="32" s="1"/>
  <c r="C502" i="32"/>
  <c r="C480" i="27"/>
  <c r="C522" i="27"/>
  <c r="C422" i="32"/>
  <c r="C436" i="28"/>
  <c r="C472" i="30"/>
  <c r="C416" i="27"/>
  <c r="C477" i="30"/>
  <c r="C459" i="27"/>
  <c r="C537" i="32"/>
  <c r="B460" i="51"/>
  <c r="B460" i="36"/>
  <c r="B457" i="41" s="1"/>
  <c r="B457" i="38"/>
  <c r="F461" i="35"/>
  <c r="B383" i="39"/>
  <c r="B383" i="40"/>
  <c r="B464" i="51"/>
  <c r="F465" i="35"/>
  <c r="B461" i="38"/>
  <c r="B464" i="36"/>
  <c r="B461" i="41" s="1"/>
  <c r="C445" i="28"/>
  <c r="B296" i="44"/>
  <c r="F296" i="44" s="1"/>
  <c r="J300" i="42"/>
  <c r="B565" i="32"/>
  <c r="B565" i="27"/>
  <c r="B565" i="30"/>
  <c r="B565" i="28"/>
  <c r="D554" i="37"/>
  <c r="C565" i="17"/>
  <c r="E565" i="17" s="1"/>
  <c r="I342" i="43"/>
  <c r="B342" i="43"/>
  <c r="E342" i="43" s="1"/>
  <c r="C346" i="39"/>
  <c r="B346" i="42"/>
  <c r="C443" i="27"/>
  <c r="B480" i="51"/>
  <c r="F481" i="35"/>
  <c r="B477" i="38"/>
  <c r="B480" i="36"/>
  <c r="B477" i="41" s="1"/>
  <c r="B461" i="51"/>
  <c r="B458" i="38"/>
  <c r="F462" i="35"/>
  <c r="B461" i="36"/>
  <c r="B458" i="41" s="1"/>
  <c r="C434" i="28"/>
  <c r="B411" i="51"/>
  <c r="F412" i="35"/>
  <c r="B408" i="38"/>
  <c r="B411" i="36"/>
  <c r="B408" i="41" s="1"/>
  <c r="B474" i="51"/>
  <c r="F475" i="35"/>
  <c r="B474" i="36"/>
  <c r="B471" i="41" s="1"/>
  <c r="B471" i="38"/>
  <c r="B396" i="51"/>
  <c r="F397" i="35"/>
  <c r="B396" i="36"/>
  <c r="B393" i="41" s="1"/>
  <c r="B393" i="38"/>
  <c r="C493" i="32"/>
  <c r="E493" i="32" s="1"/>
  <c r="B390" i="51"/>
  <c r="F391" i="35"/>
  <c r="B390" i="36"/>
  <c r="B387" i="41" s="1"/>
  <c r="B387" i="38"/>
  <c r="C442" i="28"/>
  <c r="C523" i="30"/>
  <c r="C401" i="28"/>
  <c r="C532" i="30"/>
  <c r="B382" i="40"/>
  <c r="B382" i="39"/>
  <c r="B511" i="51"/>
  <c r="F512" i="35"/>
  <c r="B511" i="36"/>
  <c r="B508" i="41" s="1"/>
  <c r="B508" i="38"/>
  <c r="B316" i="44"/>
  <c r="F316" i="44" s="1"/>
  <c r="J320" i="42"/>
  <c r="I329" i="43"/>
  <c r="B329" i="43"/>
  <c r="E329" i="43" s="1"/>
  <c r="B333" i="42"/>
  <c r="C333" i="39"/>
  <c r="C503" i="32"/>
  <c r="C445" i="30"/>
  <c r="B477" i="51"/>
  <c r="F478" i="35"/>
  <c r="B477" i="36"/>
  <c r="B474" i="41" s="1"/>
  <c r="B474" i="38"/>
  <c r="C465" i="28"/>
  <c r="C438" i="27"/>
  <c r="C424" i="30"/>
  <c r="E424" i="30" s="1"/>
  <c r="H424" i="30" s="1"/>
  <c r="B561" i="28"/>
  <c r="D550" i="37"/>
  <c r="B561" i="27"/>
  <c r="B561" i="30"/>
  <c r="B561" i="32"/>
  <c r="C561" i="17"/>
  <c r="E561" i="17" s="1"/>
  <c r="B543" i="30"/>
  <c r="B543" i="28"/>
  <c r="B543" i="32"/>
  <c r="B543" i="27"/>
  <c r="C543" i="17"/>
  <c r="D532" i="37"/>
  <c r="B558" i="30"/>
  <c r="B558" i="28"/>
  <c r="B558" i="32"/>
  <c r="B558" i="27"/>
  <c r="D547" i="37"/>
  <c r="C558" i="17"/>
  <c r="E558" i="17" s="1"/>
  <c r="C399" i="27"/>
  <c r="C486" i="30"/>
  <c r="B439" i="51"/>
  <c r="F440" i="35"/>
  <c r="B436" i="38"/>
  <c r="B439" i="36"/>
  <c r="B436" i="41" s="1"/>
  <c r="B398" i="51"/>
  <c r="B398" i="36"/>
  <c r="B395" i="41" s="1"/>
  <c r="F399" i="35"/>
  <c r="B395" i="38"/>
  <c r="C446" i="27"/>
  <c r="C529" i="32"/>
  <c r="C468" i="30"/>
  <c r="B299" i="44"/>
  <c r="F299" i="44" s="1"/>
  <c r="J303" i="42"/>
  <c r="C428" i="28"/>
  <c r="C483" i="30"/>
  <c r="B379" i="39"/>
  <c r="B379" i="40"/>
  <c r="B395" i="51"/>
  <c r="F396" i="35"/>
  <c r="B392" i="38"/>
  <c r="B395" i="36"/>
  <c r="B392" i="41" s="1"/>
  <c r="C476" i="27"/>
  <c r="C519" i="27"/>
  <c r="C430" i="27"/>
  <c r="C510" i="27"/>
  <c r="C450" i="32"/>
  <c r="C398" i="32"/>
  <c r="E398" i="32" s="1"/>
  <c r="C512" i="27"/>
  <c r="C479" i="30"/>
  <c r="C413" i="27"/>
  <c r="C440" i="30"/>
  <c r="B441" i="51"/>
  <c r="F442" i="35"/>
  <c r="B438" i="38"/>
  <c r="B441" i="36"/>
  <c r="B438" i="41" s="1"/>
  <c r="C395" i="27"/>
  <c r="C494" i="32"/>
  <c r="E494" i="32" s="1"/>
  <c r="C434" i="32"/>
  <c r="E434" i="32" s="1"/>
  <c r="C453" i="30"/>
  <c r="B421" i="51"/>
  <c r="F422" i="35"/>
  <c r="B418" i="38"/>
  <c r="B421" i="36"/>
  <c r="B418" i="41" s="1"/>
  <c r="B504" i="51"/>
  <c r="F505" i="35"/>
  <c r="B504" i="36"/>
  <c r="B501" i="41" s="1"/>
  <c r="B501" i="38"/>
  <c r="C396" i="27"/>
  <c r="B312" i="44"/>
  <c r="F312" i="44" s="1"/>
  <c r="J316" i="42"/>
  <c r="C481" i="27"/>
  <c r="C403" i="28"/>
  <c r="B358" i="39"/>
  <c r="B358" i="40"/>
  <c r="B359" i="39"/>
  <c r="B359" i="40"/>
  <c r="B321" i="44"/>
  <c r="F321" i="44" s="1"/>
  <c r="J325" i="42"/>
  <c r="B302" i="44"/>
  <c r="F302" i="44" s="1"/>
  <c r="J306" i="42"/>
  <c r="C533" i="28"/>
  <c r="C473" i="30"/>
  <c r="B494" i="51"/>
  <c r="B491" i="38"/>
  <c r="F495" i="35"/>
  <c r="B494" i="36"/>
  <c r="B491" i="41" s="1"/>
  <c r="C484" i="28"/>
  <c r="C448" i="28"/>
  <c r="C515" i="30"/>
  <c r="C535" i="27"/>
  <c r="B488" i="51"/>
  <c r="F489" i="35"/>
  <c r="B485" i="38"/>
  <c r="B488" i="36"/>
  <c r="B485" i="41" s="1"/>
  <c r="B507" i="51"/>
  <c r="B504" i="38"/>
  <c r="B507" i="36"/>
  <c r="B504" i="41" s="1"/>
  <c r="F508" i="35"/>
  <c r="C457" i="30"/>
  <c r="C495" i="27"/>
  <c r="C419" i="32"/>
  <c r="C524" i="32"/>
  <c r="E524" i="32" s="1"/>
  <c r="C537" i="28"/>
  <c r="B492" i="51"/>
  <c r="F493" i="35"/>
  <c r="B489" i="38"/>
  <c r="B492" i="36"/>
  <c r="B489" i="41" s="1"/>
  <c r="B310" i="44"/>
  <c r="F310" i="44" s="1"/>
  <c r="J314" i="42"/>
  <c r="B415" i="51"/>
  <c r="B412" i="38"/>
  <c r="F416" i="35"/>
  <c r="B415" i="36"/>
  <c r="B412" i="41" s="1"/>
  <c r="C455" i="30"/>
  <c r="B478" i="51"/>
  <c r="F479" i="35"/>
  <c r="B478" i="36"/>
  <c r="B475" i="41" s="1"/>
  <c r="B475" i="38"/>
  <c r="B397" i="51"/>
  <c r="B397" i="36"/>
  <c r="B394" i="41" s="1"/>
  <c r="B394" i="38"/>
  <c r="F398" i="35"/>
  <c r="B462" i="51"/>
  <c r="F463" i="35"/>
  <c r="B459" i="38"/>
  <c r="B462" i="36"/>
  <c r="B459" i="41" s="1"/>
  <c r="B298" i="44"/>
  <c r="F298" i="44" s="1"/>
  <c r="J302" i="42"/>
  <c r="B399" i="51"/>
  <c r="F400" i="35"/>
  <c r="B396" i="38"/>
  <c r="B399" i="36"/>
  <c r="B396" i="41" s="1"/>
  <c r="C440" i="32"/>
  <c r="E440" i="32" s="1"/>
  <c r="C494" i="27"/>
  <c r="B307" i="44"/>
  <c r="F307" i="44" s="1"/>
  <c r="J311" i="42"/>
  <c r="C533" i="32"/>
  <c r="C456" i="30"/>
  <c r="B448" i="51"/>
  <c r="F449" i="35"/>
  <c r="B445" i="38"/>
  <c r="B448" i="36"/>
  <c r="B445" i="41" s="1"/>
  <c r="B452" i="51"/>
  <c r="F453" i="35"/>
  <c r="B452" i="36"/>
  <c r="B449" i="41" s="1"/>
  <c r="B449" i="38"/>
  <c r="C493" i="28"/>
  <c r="C467" i="27"/>
  <c r="C502" i="27"/>
  <c r="C442" i="32"/>
  <c r="B402" i="51"/>
  <c r="F403" i="35"/>
  <c r="B399" i="38"/>
  <c r="B402" i="36"/>
  <c r="B399" i="41" s="1"/>
  <c r="B506" i="51"/>
  <c r="B503" i="38"/>
  <c r="B506" i="36"/>
  <c r="B503" i="41" s="1"/>
  <c r="F507" i="35"/>
  <c r="B297" i="44"/>
  <c r="F297" i="44" s="1"/>
  <c r="J301" i="42"/>
  <c r="B516" i="51"/>
  <c r="F517" i="35"/>
  <c r="B513" i="38"/>
  <c r="B516" i="36"/>
  <c r="B513" i="41" s="1"/>
  <c r="C497" i="28"/>
  <c r="B521" i="51"/>
  <c r="F522" i="35"/>
  <c r="B521" i="36"/>
  <c r="B518" i="41" s="1"/>
  <c r="B518" i="38"/>
  <c r="B413" i="51"/>
  <c r="B410" i="38"/>
  <c r="B413" i="36"/>
  <c r="B410" i="41" s="1"/>
  <c r="F414" i="35"/>
  <c r="C401" i="32"/>
  <c r="E401" i="32" s="1"/>
  <c r="E45" i="32"/>
  <c r="D74" i="32"/>
  <c r="B320" i="44"/>
  <c r="F320" i="44" s="1"/>
  <c r="J324" i="42"/>
  <c r="C503" i="28"/>
  <c r="C427" i="30"/>
  <c r="B426" i="51"/>
  <c r="B426" i="36"/>
  <c r="B423" i="41" s="1"/>
  <c r="F427" i="35"/>
  <c r="B423" i="38"/>
  <c r="C411" i="27"/>
  <c r="C465" i="32"/>
  <c r="E465" i="32" s="1"/>
  <c r="B319" i="44"/>
  <c r="F319" i="44" s="1"/>
  <c r="J323" i="42"/>
  <c r="C438" i="32"/>
  <c r="E438" i="32" s="1"/>
  <c r="B369" i="40"/>
  <c r="B369" i="39"/>
  <c r="C340" i="39"/>
  <c r="I336" i="43"/>
  <c r="B340" i="42"/>
  <c r="B336" i="43"/>
  <c r="E336" i="43" s="1"/>
  <c r="C424" i="27"/>
  <c r="B554" i="30"/>
  <c r="B554" i="32"/>
  <c r="B554" i="28"/>
  <c r="B554" i="27"/>
  <c r="D543" i="37"/>
  <c r="C554" i="17"/>
  <c r="E554" i="17" s="1"/>
  <c r="B559" i="30"/>
  <c r="C559" i="30" s="1"/>
  <c r="B559" i="28"/>
  <c r="B559" i="32"/>
  <c r="C559" i="32" s="1"/>
  <c r="B559" i="27"/>
  <c r="C559" i="27" s="1"/>
  <c r="D548" i="37"/>
  <c r="C559" i="17"/>
  <c r="E559" i="17" s="1"/>
  <c r="C541" i="17"/>
  <c r="D530" i="37"/>
  <c r="B541" i="30"/>
  <c r="B541" i="28"/>
  <c r="B541" i="32"/>
  <c r="B541" i="27"/>
  <c r="B556" i="30"/>
  <c r="B556" i="32"/>
  <c r="B556" i="27"/>
  <c r="B556" i="28"/>
  <c r="C556" i="17"/>
  <c r="E556" i="17" s="1"/>
  <c r="D545" i="37"/>
  <c r="B499" i="51"/>
  <c r="B496" i="38"/>
  <c r="B499" i="36"/>
  <c r="B496" i="41" s="1"/>
  <c r="F500" i="35"/>
  <c r="C475" i="27"/>
  <c r="C446" i="32"/>
  <c r="C529" i="28"/>
  <c r="C468" i="32"/>
  <c r="E468" i="32" s="1"/>
  <c r="C345" i="39"/>
  <c r="I341" i="43"/>
  <c r="B341" i="43"/>
  <c r="E341" i="43" s="1"/>
  <c r="B345" i="42"/>
  <c r="C428" i="30"/>
  <c r="D270" i="32"/>
  <c r="E241" i="32"/>
  <c r="C328" i="39"/>
  <c r="I324" i="43"/>
  <c r="B328" i="42"/>
  <c r="B324" i="43"/>
  <c r="E324" i="43" s="1"/>
  <c r="C488" i="27"/>
  <c r="C476" i="28"/>
  <c r="B433" i="51"/>
  <c r="F434" i="35"/>
  <c r="B430" i="38"/>
  <c r="B433" i="36"/>
  <c r="B430" i="41" s="1"/>
  <c r="C490" i="28"/>
  <c r="C430" i="32"/>
  <c r="E430" i="32" s="1"/>
  <c r="C513" i="28"/>
  <c r="C510" i="32"/>
  <c r="E510" i="32" s="1"/>
  <c r="C450" i="28"/>
  <c r="C398" i="28"/>
  <c r="C512" i="32"/>
  <c r="E512" i="32" s="1"/>
  <c r="B406" i="51"/>
  <c r="F407" i="35"/>
  <c r="B406" i="36"/>
  <c r="B403" i="41" s="1"/>
  <c r="B403" i="38"/>
  <c r="C354" i="39"/>
  <c r="I350" i="43"/>
  <c r="B350" i="43"/>
  <c r="E350" i="43" s="1"/>
  <c r="B354" i="42"/>
  <c r="B364" i="39"/>
  <c r="B364" i="40"/>
  <c r="B459" i="51"/>
  <c r="B459" i="36"/>
  <c r="B456" i="41" s="1"/>
  <c r="F460" i="35"/>
  <c r="B456" i="38"/>
  <c r="C409" i="30"/>
  <c r="C413" i="32"/>
  <c r="C471" i="27"/>
  <c r="C395" i="28"/>
  <c r="E395" i="28" s="1"/>
  <c r="C494" i="28"/>
  <c r="C434" i="30"/>
  <c r="B490" i="51"/>
  <c r="F491" i="35"/>
  <c r="B487" i="38"/>
  <c r="B490" i="36"/>
  <c r="B487" i="41" s="1"/>
  <c r="C514" i="27"/>
  <c r="C396" i="28"/>
  <c r="E396" i="28" s="1"/>
  <c r="C481" i="32"/>
  <c r="E481" i="32" s="1"/>
  <c r="C403" i="32"/>
  <c r="E403" i="32" s="1"/>
  <c r="C349" i="39"/>
  <c r="I345" i="43"/>
  <c r="B349" i="42"/>
  <c r="B345" i="43"/>
  <c r="E345" i="43" s="1"/>
  <c r="C533" i="30"/>
  <c r="B407" i="51"/>
  <c r="B404" i="38"/>
  <c r="F408" i="35"/>
  <c r="B407" i="36"/>
  <c r="B404" i="41" s="1"/>
  <c r="C504" i="27"/>
  <c r="C484" i="32"/>
  <c r="E484" i="32" s="1"/>
  <c r="C448" i="32"/>
  <c r="C515" i="28"/>
  <c r="B405" i="51"/>
  <c r="B402" i="38"/>
  <c r="F406" i="35"/>
  <c r="B405" i="36"/>
  <c r="B402" i="41" s="1"/>
  <c r="C517" i="30"/>
  <c r="C495" i="32"/>
  <c r="E495" i="32" s="1"/>
  <c r="C419" i="28"/>
  <c r="C524" i="30"/>
  <c r="I349" i="43"/>
  <c r="C353" i="39"/>
  <c r="B349" i="43"/>
  <c r="E349" i="43" s="1"/>
  <c r="B353" i="42"/>
  <c r="B498" i="51"/>
  <c r="F499" i="35"/>
  <c r="B495" i="38"/>
  <c r="B498" i="36"/>
  <c r="B495" i="41" s="1"/>
  <c r="B305" i="44"/>
  <c r="F305" i="44" s="1"/>
  <c r="J309" i="42"/>
  <c r="B457" i="51"/>
  <c r="F458" i="35"/>
  <c r="B454" i="38"/>
  <c r="B457" i="36"/>
  <c r="B454" i="41" s="1"/>
  <c r="B468" i="51"/>
  <c r="B465" i="38"/>
  <c r="F469" i="35"/>
  <c r="B468" i="36"/>
  <c r="B465" i="41" s="1"/>
  <c r="B401" i="51"/>
  <c r="F402" i="35"/>
  <c r="B398" i="38"/>
  <c r="B401" i="36"/>
  <c r="B398" i="41" s="1"/>
  <c r="B545" i="30"/>
  <c r="B545" i="28"/>
  <c r="B545" i="32"/>
  <c r="B545" i="27"/>
  <c r="D534" i="37"/>
  <c r="C545" i="17"/>
  <c r="B313" i="44"/>
  <c r="F313" i="44" s="1"/>
  <c r="J317" i="42"/>
  <c r="C352" i="39"/>
  <c r="I348" i="43"/>
  <c r="B352" i="42"/>
  <c r="B348" i="43"/>
  <c r="E348" i="43" s="1"/>
  <c r="C402" i="27"/>
  <c r="E402" i="27" s="1"/>
  <c r="B510" i="51"/>
  <c r="B510" i="36"/>
  <c r="B507" i="41" s="1"/>
  <c r="F511" i="35"/>
  <c r="B507" i="38"/>
  <c r="B482" i="51"/>
  <c r="F483" i="35"/>
  <c r="B479" i="38"/>
  <c r="B482" i="36"/>
  <c r="B479" i="41" s="1"/>
  <c r="C442" i="30"/>
  <c r="B470" i="51"/>
  <c r="B467" i="38"/>
  <c r="F471" i="35"/>
  <c r="B470" i="36"/>
  <c r="B467" i="41" s="1"/>
  <c r="C454" i="32"/>
  <c r="E454" i="32" s="1"/>
  <c r="C350" i="39"/>
  <c r="I346" i="43"/>
  <c r="B350" i="42"/>
  <c r="B346" i="43"/>
  <c r="E346" i="43" s="1"/>
  <c r="B512" i="51"/>
  <c r="B509" i="38"/>
  <c r="B512" i="36"/>
  <c r="B509" i="41" s="1"/>
  <c r="F513" i="35"/>
  <c r="C466" i="27"/>
  <c r="B431" i="51"/>
  <c r="B428" i="38"/>
  <c r="F432" i="35"/>
  <c r="B431" i="36"/>
  <c r="B428" i="41" s="1"/>
  <c r="B454" i="51"/>
  <c r="F455" i="35"/>
  <c r="B454" i="36"/>
  <c r="B451" i="41" s="1"/>
  <c r="B451" i="38"/>
  <c r="C461" i="28"/>
  <c r="C401" i="30"/>
  <c r="B295" i="44"/>
  <c r="F295" i="44" s="1"/>
  <c r="J299" i="42"/>
  <c r="B368" i="39"/>
  <c r="B368" i="40"/>
  <c r="B419" i="51"/>
  <c r="F420" i="35"/>
  <c r="B416" i="38"/>
  <c r="B419" i="36"/>
  <c r="B416" i="41" s="1"/>
  <c r="C521" i="27"/>
  <c r="B311" i="44"/>
  <c r="F311" i="44" s="1"/>
  <c r="J315" i="42"/>
  <c r="C503" i="30"/>
  <c r="B520" i="51"/>
  <c r="F521" i="35"/>
  <c r="B517" i="38"/>
  <c r="B520" i="36"/>
  <c r="B517" i="41" s="1"/>
  <c r="B524" i="51"/>
  <c r="B521" i="38"/>
  <c r="F525" i="35"/>
  <c r="B524" i="36"/>
  <c r="B521" i="41" s="1"/>
  <c r="C474" i="28"/>
  <c r="C411" i="28"/>
  <c r="C525" i="28"/>
  <c r="C465" i="30"/>
  <c r="C438" i="28"/>
  <c r="C424" i="28"/>
  <c r="E424" i="28" s="1"/>
  <c r="B445" i="51"/>
  <c r="F446" i="35"/>
  <c r="B442" i="38"/>
  <c r="B445" i="36"/>
  <c r="B442" i="41" s="1"/>
  <c r="B544" i="30"/>
  <c r="B544" i="32"/>
  <c r="C544" i="32" s="1"/>
  <c r="E544" i="32" s="1"/>
  <c r="B544" i="27"/>
  <c r="C544" i="27" s="1"/>
  <c r="B544" i="28"/>
  <c r="C544" i="28" s="1"/>
  <c r="C544" i="17"/>
  <c r="D533" i="37"/>
  <c r="B557" i="32"/>
  <c r="C557" i="32" s="1"/>
  <c r="B557" i="27"/>
  <c r="C557" i="17"/>
  <c r="E557" i="17" s="1"/>
  <c r="B557" i="30"/>
  <c r="C557" i="30" s="1"/>
  <c r="D546" i="37"/>
  <c r="B557" i="28"/>
  <c r="B555" i="30"/>
  <c r="C555" i="30" s="1"/>
  <c r="B555" i="32"/>
  <c r="C555" i="32" s="1"/>
  <c r="E555" i="32" s="1"/>
  <c r="B555" i="27"/>
  <c r="C555" i="27" s="1"/>
  <c r="B555" i="28"/>
  <c r="C555" i="28" s="1"/>
  <c r="D544" i="37"/>
  <c r="C555" i="17"/>
  <c r="E555" i="17" s="1"/>
  <c r="B562" i="32"/>
  <c r="C562" i="32" s="1"/>
  <c r="B562" i="28"/>
  <c r="B562" i="27"/>
  <c r="C562" i="27" s="1"/>
  <c r="B562" i="30"/>
  <c r="C562" i="17"/>
  <c r="E562" i="17" s="1"/>
  <c r="D551" i="37"/>
  <c r="C538" i="32"/>
  <c r="B416" i="51"/>
  <c r="F417" i="35"/>
  <c r="B413" i="38"/>
  <c r="B416" i="36"/>
  <c r="B413" i="41" s="1"/>
  <c r="C449" i="27"/>
  <c r="C475" i="28"/>
  <c r="C446" i="28"/>
  <c r="C529" i="30"/>
  <c r="B473" i="51"/>
  <c r="F474" i="35"/>
  <c r="B470" i="38"/>
  <c r="B473" i="36"/>
  <c r="B470" i="41" s="1"/>
  <c r="B375" i="40"/>
  <c r="B375" i="39"/>
  <c r="C405" i="27"/>
  <c r="C488" i="32"/>
  <c r="E488" i="32" s="1"/>
  <c r="C476" i="32"/>
  <c r="B453" i="51"/>
  <c r="B450" i="38"/>
  <c r="F454" i="35"/>
  <c r="B453" i="36"/>
  <c r="B450" i="41" s="1"/>
  <c r="C407" i="32"/>
  <c r="E407" i="32" s="1"/>
  <c r="C490" i="32"/>
  <c r="E490" i="32" s="1"/>
  <c r="C430" i="28"/>
  <c r="C510" i="28"/>
  <c r="C450" i="30"/>
  <c r="C398" i="30"/>
  <c r="C469" i="30"/>
  <c r="C409" i="27"/>
  <c r="C413" i="28"/>
  <c r="B430" i="51"/>
  <c r="B427" i="38"/>
  <c r="B430" i="36"/>
  <c r="B427" i="41" s="1"/>
  <c r="F431" i="35"/>
  <c r="B497" i="51"/>
  <c r="B494" i="38"/>
  <c r="B497" i="36"/>
  <c r="B494" i="41" s="1"/>
  <c r="F498" i="35"/>
  <c r="B517" i="51"/>
  <c r="F518" i="35"/>
  <c r="B514" i="38"/>
  <c r="B517" i="36"/>
  <c r="B514" i="41" s="1"/>
  <c r="C451" i="27"/>
  <c r="C471" i="32"/>
  <c r="C395" i="32"/>
  <c r="E395" i="32" s="1"/>
  <c r="C494" i="30"/>
  <c r="C431" i="27"/>
  <c r="E431" i="27" s="1"/>
  <c r="C514" i="28"/>
  <c r="C396" i="30"/>
  <c r="E396" i="30" s="1"/>
  <c r="H396" i="30" s="1"/>
  <c r="B376" i="39"/>
  <c r="B376" i="40"/>
  <c r="C481" i="28"/>
  <c r="C403" i="30"/>
  <c r="B317" i="44"/>
  <c r="F317" i="44" s="1"/>
  <c r="J321" i="42"/>
  <c r="B467" i="51"/>
  <c r="F468" i="35"/>
  <c r="B464" i="38"/>
  <c r="B467" i="36"/>
  <c r="B464" i="41" s="1"/>
  <c r="C421" i="28"/>
  <c r="C504" i="32"/>
  <c r="C484" i="30"/>
  <c r="C448" i="30"/>
  <c r="B449" i="51"/>
  <c r="F450" i="35"/>
  <c r="B449" i="36"/>
  <c r="B446" i="41" s="1"/>
  <c r="B446" i="38"/>
  <c r="C498" i="27"/>
  <c r="C517" i="27"/>
  <c r="C495" i="28"/>
  <c r="C419" i="30"/>
  <c r="I330" i="43"/>
  <c r="C334" i="39"/>
  <c r="B330" i="43"/>
  <c r="E330" i="43" s="1"/>
  <c r="B334" i="42"/>
  <c r="B360" i="39"/>
  <c r="B360" i="40"/>
  <c r="C502" i="28"/>
  <c r="I344" i="43"/>
  <c r="B348" i="42"/>
  <c r="B344" i="43"/>
  <c r="E344" i="43" s="1"/>
  <c r="C348" i="39"/>
  <c r="B513" i="51"/>
  <c r="B513" i="36"/>
  <c r="B510" i="41" s="1"/>
  <c r="F514" i="35"/>
  <c r="B510" i="38"/>
  <c r="B371" i="39"/>
  <c r="B371" i="40"/>
  <c r="B429" i="51"/>
  <c r="B426" i="38"/>
  <c r="F430" i="35"/>
  <c r="B429" i="36"/>
  <c r="B426" i="41" s="1"/>
  <c r="B491" i="51"/>
  <c r="F492" i="35"/>
  <c r="B488" i="38"/>
  <c r="B491" i="36"/>
  <c r="B488" i="41" s="1"/>
  <c r="C423" i="28"/>
  <c r="E423" i="28" s="1"/>
  <c r="C506" i="28"/>
  <c r="B522" i="51"/>
  <c r="B519" i="38"/>
  <c r="B522" i="36"/>
  <c r="B519" i="41" s="1"/>
  <c r="F523" i="35"/>
  <c r="C521" i="32"/>
  <c r="E521" i="32" s="1"/>
  <c r="D242" i="32"/>
  <c r="E213" i="32"/>
  <c r="I347" i="43"/>
  <c r="C351" i="39"/>
  <c r="B351" i="42"/>
  <c r="B347" i="43"/>
  <c r="E347" i="43" s="1"/>
  <c r="B417" i="51"/>
  <c r="B417" i="36"/>
  <c r="B414" i="41" s="1"/>
  <c r="F418" i="35"/>
  <c r="B414" i="38"/>
  <c r="B437" i="51"/>
  <c r="B434" i="38"/>
  <c r="B437" i="36"/>
  <c r="B434" i="41" s="1"/>
  <c r="F438" i="35"/>
  <c r="C534" i="32"/>
  <c r="B435" i="51"/>
  <c r="F436" i="35"/>
  <c r="B432" i="38"/>
  <c r="B435" i="36"/>
  <c r="B432" i="41" s="1"/>
  <c r="B518" i="51"/>
  <c r="B518" i="36"/>
  <c r="B515" i="41" s="1"/>
  <c r="F519" i="35"/>
  <c r="B515" i="38"/>
  <c r="C411" i="32"/>
  <c r="E411" i="32" s="1"/>
  <c r="B394" i="51"/>
  <c r="F395" i="35"/>
  <c r="B391" i="38"/>
  <c r="B394" i="36"/>
  <c r="B391" i="41" s="1"/>
  <c r="B442" i="51"/>
  <c r="F443" i="35"/>
  <c r="B439" i="38"/>
  <c r="B442" i="36"/>
  <c r="B439" i="41" s="1"/>
  <c r="C438" i="30"/>
  <c r="I325" i="43"/>
  <c r="C329" i="39"/>
  <c r="B329" i="42"/>
  <c r="B325" i="43"/>
  <c r="E325" i="43" s="1"/>
  <c r="C424" i="32"/>
  <c r="E424" i="32" s="1"/>
  <c r="B542" i="30"/>
  <c r="C542" i="30" s="1"/>
  <c r="B542" i="28"/>
  <c r="B542" i="32"/>
  <c r="C542" i="32" s="1"/>
  <c r="E542" i="32" s="1"/>
  <c r="B542" i="27"/>
  <c r="C542" i="27" s="1"/>
  <c r="C542" i="17"/>
  <c r="D531" i="37"/>
  <c r="B553" i="30"/>
  <c r="C553" i="17"/>
  <c r="E553" i="17" s="1"/>
  <c r="B553" i="32"/>
  <c r="D542" i="37"/>
  <c r="B553" i="27"/>
  <c r="B553" i="28"/>
  <c r="B539" i="30"/>
  <c r="C539" i="30" s="1"/>
  <c r="B539" i="32"/>
  <c r="C539" i="32" s="1"/>
  <c r="E539" i="32" s="1"/>
  <c r="B539" i="28"/>
  <c r="C539" i="28" s="1"/>
  <c r="B539" i="27"/>
  <c r="C539" i="27" s="1"/>
  <c r="C539" i="17"/>
  <c r="D528" i="37"/>
  <c r="B552" i="30"/>
  <c r="B552" i="32"/>
  <c r="B552" i="27"/>
  <c r="B552" i="28"/>
  <c r="C552" i="17"/>
  <c r="E552" i="17" s="1"/>
  <c r="D541" i="37"/>
  <c r="C475" i="32"/>
  <c r="C446" i="30"/>
  <c r="B458" i="51"/>
  <c r="F459" i="35"/>
  <c r="B455" i="38"/>
  <c r="B458" i="36"/>
  <c r="B455" i="41" s="1"/>
  <c r="B338" i="43"/>
  <c r="E338" i="43" s="1"/>
  <c r="C342" i="39"/>
  <c r="I338" i="43"/>
  <c r="B342" i="42"/>
  <c r="D354" i="32"/>
  <c r="E325" i="32"/>
  <c r="C405" i="32"/>
  <c r="E405" i="32" s="1"/>
  <c r="C488" i="28"/>
  <c r="C476" i="30"/>
  <c r="C463" i="27"/>
  <c r="C407" i="28"/>
  <c r="C490" i="30"/>
  <c r="C430" i="30"/>
  <c r="C510" i="30"/>
  <c r="D186" i="32"/>
  <c r="E157" i="32"/>
  <c r="B469" i="51"/>
  <c r="B466" i="38"/>
  <c r="F470" i="35"/>
  <c r="B469" i="36"/>
  <c r="B466" i="41" s="1"/>
  <c r="B318" i="44"/>
  <c r="F318" i="44" s="1"/>
  <c r="J322" i="42"/>
  <c r="C469" i="27"/>
  <c r="C409" i="32"/>
  <c r="E409" i="32" s="1"/>
  <c r="C413" i="30"/>
  <c r="C527" i="30"/>
  <c r="C451" i="32"/>
  <c r="C471" i="28"/>
  <c r="C395" i="30"/>
  <c r="E395" i="30" s="1"/>
  <c r="H395" i="30" s="1"/>
  <c r="B424" i="51"/>
  <c r="F425" i="35"/>
  <c r="B421" i="38"/>
  <c r="B424" i="36"/>
  <c r="B421" i="41" s="1"/>
  <c r="B443" i="51"/>
  <c r="F444" i="35"/>
  <c r="B440" i="38"/>
  <c r="B443" i="36"/>
  <c r="B440" i="41" s="1"/>
  <c r="B526" i="51"/>
  <c r="B526" i="36"/>
  <c r="B523" i="41" s="1"/>
  <c r="B523" i="38"/>
  <c r="F527" i="35"/>
  <c r="C500" i="27"/>
  <c r="C431" i="28"/>
  <c r="E431" i="28" s="1"/>
  <c r="C514" i="32"/>
  <c r="E514" i="32" s="1"/>
  <c r="C396" i="32"/>
  <c r="E396" i="32" s="1"/>
  <c r="C481" i="30"/>
  <c r="B303" i="44"/>
  <c r="F303" i="44" s="1"/>
  <c r="J307" i="42"/>
  <c r="C335" i="39"/>
  <c r="I331" i="43"/>
  <c r="B335" i="42"/>
  <c r="B331" i="43"/>
  <c r="E331" i="43" s="1"/>
  <c r="C417" i="27"/>
  <c r="C421" i="32"/>
  <c r="C504" i="30"/>
  <c r="C484" i="27"/>
  <c r="C415" i="27"/>
  <c r="C498" i="28"/>
  <c r="C517" i="32"/>
  <c r="E517" i="32" s="1"/>
  <c r="C495" i="30"/>
  <c r="I337" i="43"/>
  <c r="C341" i="39"/>
  <c r="B341" i="42"/>
  <c r="B337" i="43"/>
  <c r="E337" i="43" s="1"/>
  <c r="B446" i="51"/>
  <c r="B443" i="38"/>
  <c r="B446" i="36"/>
  <c r="B443" i="41" s="1"/>
  <c r="F447" i="35"/>
  <c r="C508" i="30"/>
  <c r="B456" i="51"/>
  <c r="F457" i="35"/>
  <c r="B456" i="36"/>
  <c r="B453" i="41" s="1"/>
  <c r="B453" i="38"/>
  <c r="B496" i="51"/>
  <c r="F497" i="35"/>
  <c r="B493" i="38"/>
  <c r="B496" i="36"/>
  <c r="B493" i="41" s="1"/>
  <c r="C338" i="39"/>
  <c r="I334" i="43"/>
  <c r="B334" i="43"/>
  <c r="E334" i="43" s="1"/>
  <c r="B338" i="42"/>
  <c r="B560" i="30"/>
  <c r="C560" i="30" s="1"/>
  <c r="B560" i="32"/>
  <c r="C560" i="32" s="1"/>
  <c r="B560" i="27"/>
  <c r="C560" i="27" s="1"/>
  <c r="B560" i="28"/>
  <c r="D549" i="37"/>
  <c r="C560" i="17"/>
  <c r="E560" i="17" s="1"/>
  <c r="B356" i="39"/>
  <c r="B356" i="40"/>
  <c r="B508" i="51"/>
  <c r="B508" i="36"/>
  <c r="B505" i="41" s="1"/>
  <c r="F509" i="35"/>
  <c r="B505" i="38"/>
  <c r="B427" i="51"/>
  <c r="F428" i="35"/>
  <c r="B424" i="38"/>
  <c r="B427" i="36"/>
  <c r="B424" i="41" s="1"/>
  <c r="B432" i="51"/>
  <c r="F433" i="35"/>
  <c r="B429" i="38"/>
  <c r="B432" i="36"/>
  <c r="B429" i="41" s="1"/>
  <c r="B387" i="51"/>
  <c r="F388" i="35"/>
  <c r="B384" i="38"/>
  <c r="B387" i="36"/>
  <c r="B384" i="41" s="1"/>
  <c r="B475" i="51"/>
  <c r="F476" i="35"/>
  <c r="B472" i="38"/>
  <c r="B475" i="36"/>
  <c r="B472" i="41" s="1"/>
  <c r="B367" i="39"/>
  <c r="B367" i="40"/>
  <c r="C429" i="27"/>
  <c r="C521" i="28"/>
  <c r="B374" i="39"/>
  <c r="B374" i="40"/>
  <c r="C530" i="27"/>
  <c r="C478" i="30"/>
  <c r="C411" i="30"/>
  <c r="B361" i="39"/>
  <c r="B361" i="40"/>
  <c r="B425" i="51"/>
  <c r="F426" i="35"/>
  <c r="B425" i="36"/>
  <c r="B422" i="41" s="1"/>
  <c r="B422" i="38"/>
  <c r="C455" i="27"/>
  <c r="B540" i="30"/>
  <c r="B540" i="32"/>
  <c r="C540" i="32" s="1"/>
  <c r="E540" i="32" s="1"/>
  <c r="B540" i="28"/>
  <c r="B540" i="27"/>
  <c r="D529" i="37"/>
  <c r="C540" i="17"/>
  <c r="B551" i="28"/>
  <c r="B551" i="32"/>
  <c r="B551" i="27"/>
  <c r="B551" i="30"/>
  <c r="C551" i="17"/>
  <c r="E551" i="17" s="1"/>
  <c r="D540" i="37"/>
  <c r="B566" i="30"/>
  <c r="C566" i="30" s="1"/>
  <c r="B566" i="28"/>
  <c r="C566" i="28" s="1"/>
  <c r="B566" i="32"/>
  <c r="C566" i="32" s="1"/>
  <c r="D555" i="37"/>
  <c r="B566" i="27"/>
  <c r="C566" i="17"/>
  <c r="E566" i="17" s="1"/>
  <c r="B550" i="28"/>
  <c r="B550" i="32"/>
  <c r="B550" i="27"/>
  <c r="B550" i="30"/>
  <c r="D539" i="37"/>
  <c r="C550" i="17"/>
  <c r="E550" i="17" s="1"/>
  <c r="B472" i="51"/>
  <c r="F473" i="35"/>
  <c r="B469" i="38"/>
  <c r="B472" i="36"/>
  <c r="B469" i="41" s="1"/>
  <c r="B476" i="51"/>
  <c r="F477" i="35"/>
  <c r="B476" i="36"/>
  <c r="B473" i="41" s="1"/>
  <c r="B473" i="38"/>
  <c r="C475" i="30"/>
  <c r="B418" i="51"/>
  <c r="F419" i="35"/>
  <c r="B415" i="38"/>
  <c r="B418" i="36"/>
  <c r="B415" i="41" s="1"/>
  <c r="B377" i="40"/>
  <c r="B377" i="39"/>
  <c r="B380" i="39"/>
  <c r="B380" i="40"/>
  <c r="C405" i="28"/>
  <c r="C488" i="30"/>
  <c r="B489" i="51"/>
  <c r="B486" i="38"/>
  <c r="B489" i="36"/>
  <c r="B486" i="41" s="1"/>
  <c r="F490" i="35"/>
  <c r="B509" i="51"/>
  <c r="B509" i="36"/>
  <c r="B506" i="41" s="1"/>
  <c r="B506" i="38"/>
  <c r="F510" i="35"/>
  <c r="C443" i="28"/>
  <c r="C463" i="28"/>
  <c r="C407" i="30"/>
  <c r="C490" i="27"/>
  <c r="B384" i="39"/>
  <c r="B384" i="40"/>
  <c r="B440" i="51"/>
  <c r="F441" i="35"/>
  <c r="B437" i="38"/>
  <c r="B440" i="36"/>
  <c r="B437" i="41" s="1"/>
  <c r="B362" i="39"/>
  <c r="B362" i="40"/>
  <c r="B308" i="44"/>
  <c r="F308" i="44" s="1"/>
  <c r="J312" i="42"/>
  <c r="B365" i="39"/>
  <c r="B365" i="40"/>
  <c r="C469" i="32"/>
  <c r="E469" i="32" s="1"/>
  <c r="C409" i="28"/>
  <c r="B410" i="51"/>
  <c r="B410" i="36"/>
  <c r="B407" i="41" s="1"/>
  <c r="F411" i="35"/>
  <c r="B407" i="38"/>
  <c r="C507" i="27"/>
  <c r="C527" i="27"/>
  <c r="C451" i="28"/>
  <c r="C471" i="30"/>
  <c r="C500" i="28"/>
  <c r="C431" i="32"/>
  <c r="E431" i="32" s="1"/>
  <c r="C514" i="30"/>
  <c r="B363" i="39"/>
  <c r="B363" i="40"/>
  <c r="B523" i="51"/>
  <c r="F524" i="35"/>
  <c r="B520" i="38"/>
  <c r="B523" i="36"/>
  <c r="B520" i="41" s="1"/>
  <c r="B463" i="51"/>
  <c r="F464" i="35"/>
  <c r="B463" i="36"/>
  <c r="B460" i="41" s="1"/>
  <c r="B460" i="38"/>
  <c r="C477" i="27"/>
  <c r="C417" i="32"/>
  <c r="C421" i="30"/>
  <c r="C504" i="28"/>
  <c r="B505" i="51"/>
  <c r="F506" i="35"/>
  <c r="B502" i="38"/>
  <c r="B505" i="36"/>
  <c r="B502" i="41" s="1"/>
  <c r="B525" i="51"/>
  <c r="F526" i="35"/>
  <c r="B522" i="38"/>
  <c r="B525" i="36"/>
  <c r="B522" i="41" s="1"/>
  <c r="C459" i="28"/>
  <c r="C415" i="32"/>
  <c r="C498" i="32"/>
  <c r="E498" i="32" s="1"/>
  <c r="C517" i="28"/>
  <c r="B409" i="51"/>
  <c r="F410" i="35"/>
  <c r="B406" i="38"/>
  <c r="B409" i="36"/>
  <c r="B406" i="41" s="1"/>
  <c r="B514" i="51"/>
  <c r="B511" i="38"/>
  <c r="F515" i="35"/>
  <c r="B514" i="36"/>
  <c r="B511" i="41" s="1"/>
  <c r="B527" i="51"/>
  <c r="B527" i="36"/>
  <c r="B524" i="41" s="1"/>
  <c r="B524" i="38"/>
  <c r="F528" i="35"/>
  <c r="C456" i="27"/>
  <c r="C508" i="27"/>
  <c r="B381" i="39"/>
  <c r="B381" i="40"/>
  <c r="B392" i="51"/>
  <c r="B392" i="36"/>
  <c r="B389" i="41" s="1"/>
  <c r="F393" i="35"/>
  <c r="B389" i="38"/>
  <c r="I333" i="43"/>
  <c r="C337" i="39"/>
  <c r="B333" i="43"/>
  <c r="E333" i="43" s="1"/>
  <c r="B337" i="42"/>
  <c r="B400" i="51"/>
  <c r="F401" i="35"/>
  <c r="B397" i="38"/>
  <c r="B400" i="36"/>
  <c r="B397" i="41" s="1"/>
  <c r="B301" i="44"/>
  <c r="F301" i="44" s="1"/>
  <c r="J305" i="42"/>
  <c r="B366" i="40"/>
  <c r="B366" i="39"/>
  <c r="B485" i="51"/>
  <c r="B482" i="38"/>
  <c r="B485" i="36"/>
  <c r="B482" i="41" s="1"/>
  <c r="F486" i="35"/>
  <c r="B483" i="51"/>
  <c r="F484" i="35"/>
  <c r="B480" i="38"/>
  <c r="B483" i="36"/>
  <c r="B480" i="41" s="1"/>
  <c r="B423" i="51"/>
  <c r="F424" i="35"/>
  <c r="B420" i="38"/>
  <c r="B423" i="36"/>
  <c r="B420" i="41" s="1"/>
  <c r="C492" i="30"/>
  <c r="C400" i="30"/>
  <c r="C516" i="32"/>
  <c r="E516" i="32" s="1"/>
  <c r="B444" i="51"/>
  <c r="F445" i="35"/>
  <c r="B441" i="38"/>
  <c r="B444" i="36"/>
  <c r="B441" i="41" s="1"/>
  <c r="B372" i="39"/>
  <c r="B372" i="40"/>
  <c r="B487" i="51"/>
  <c r="F488" i="35"/>
  <c r="B484" i="38"/>
  <c r="B487" i="36"/>
  <c r="B484" i="41" s="1"/>
  <c r="C441" i="32"/>
  <c r="B391" i="51"/>
  <c r="B388" i="38"/>
  <c r="F392" i="35"/>
  <c r="B391" i="36"/>
  <c r="B388" i="41" s="1"/>
  <c r="B434" i="51"/>
  <c r="F435" i="35"/>
  <c r="B431" i="38"/>
  <c r="B434" i="36"/>
  <c r="B431" i="41" s="1"/>
  <c r="C532" i="27"/>
  <c r="C521" i="30"/>
  <c r="D214" i="32"/>
  <c r="E185" i="32"/>
  <c r="B323" i="43"/>
  <c r="E323" i="43" s="1"/>
  <c r="B327" i="42"/>
  <c r="C327" i="39"/>
  <c r="I323" i="43"/>
  <c r="B495" i="51"/>
  <c r="B492" i="38"/>
  <c r="F496" i="35"/>
  <c r="B495" i="36"/>
  <c r="B492" i="41" s="1"/>
  <c r="C445" i="27"/>
  <c r="C487" i="28"/>
  <c r="B455" i="51"/>
  <c r="B452" i="38"/>
  <c r="B455" i="36"/>
  <c r="B452" i="41" s="1"/>
  <c r="F456" i="35"/>
  <c r="C331" i="39"/>
  <c r="I327" i="43"/>
  <c r="B331" i="42"/>
  <c r="B327" i="43"/>
  <c r="E327" i="43" s="1"/>
  <c r="I339" i="43"/>
  <c r="C343" i="39"/>
  <c r="B339" i="43"/>
  <c r="E339" i="43" s="1"/>
  <c r="B343" i="42"/>
  <c r="B481" i="51"/>
  <c r="F482" i="35"/>
  <c r="B478" i="38"/>
  <c r="B481" i="36"/>
  <c r="B478" i="41" s="1"/>
  <c r="B501" i="51"/>
  <c r="B498" i="38"/>
  <c r="F502" i="35"/>
  <c r="B501" i="36"/>
  <c r="B498" i="41" s="1"/>
  <c r="C455" i="28"/>
  <c r="B546" i="28"/>
  <c r="C546" i="28" s="1"/>
  <c r="B546" i="27"/>
  <c r="C546" i="27" s="1"/>
  <c r="B546" i="30"/>
  <c r="B546" i="32"/>
  <c r="C546" i="32" s="1"/>
  <c r="E546" i="32" s="1"/>
  <c r="C546" i="17"/>
  <c r="D535" i="37"/>
  <c r="B549" i="30"/>
  <c r="B549" i="28"/>
  <c r="B549" i="32"/>
  <c r="B549" i="27"/>
  <c r="C549" i="17"/>
  <c r="E549" i="17" s="1"/>
  <c r="D538" i="37"/>
  <c r="B564" i="32"/>
  <c r="B564" i="28"/>
  <c r="B564" i="27"/>
  <c r="B564" i="30"/>
  <c r="C564" i="17"/>
  <c r="E564" i="17" s="1"/>
  <c r="D553" i="37"/>
  <c r="B548" i="30"/>
  <c r="B548" i="32"/>
  <c r="B548" i="28"/>
  <c r="B548" i="27"/>
  <c r="D537" i="37"/>
  <c r="C548" i="17"/>
  <c r="E548" i="17" s="1"/>
  <c r="C486" i="27"/>
  <c r="C426" i="28"/>
  <c r="B436" i="51"/>
  <c r="B436" i="36"/>
  <c r="B433" i="41" s="1"/>
  <c r="B433" i="38"/>
  <c r="F437" i="35"/>
  <c r="C483" i="27"/>
  <c r="D326" i="32"/>
  <c r="E297" i="32"/>
  <c r="B294" i="44"/>
  <c r="F294" i="44" s="1"/>
  <c r="J298" i="42"/>
  <c r="C405" i="30"/>
  <c r="B466" i="51"/>
  <c r="F467" i="35"/>
  <c r="B463" i="38"/>
  <c r="B466" i="36"/>
  <c r="B463" i="41" s="1"/>
  <c r="C519" i="32"/>
  <c r="E519" i="32" s="1"/>
  <c r="C443" i="32"/>
  <c r="C463" i="32"/>
  <c r="E463" i="32" s="1"/>
  <c r="C407" i="27"/>
  <c r="B450" i="51"/>
  <c r="B450" i="36"/>
  <c r="B447" i="41" s="1"/>
  <c r="F451" i="35"/>
  <c r="B447" i="38"/>
  <c r="C347" i="39"/>
  <c r="I343" i="43"/>
  <c r="B347" i="42"/>
  <c r="B343" i="43"/>
  <c r="E343" i="43" s="1"/>
  <c r="B388" i="51"/>
  <c r="B385" i="38"/>
  <c r="F389" i="35"/>
  <c r="B388" i="36"/>
  <c r="B385" i="41" s="1"/>
  <c r="B502" i="51"/>
  <c r="F503" i="35"/>
  <c r="B499" i="38"/>
  <c r="B502" i="36"/>
  <c r="B499" i="41" s="1"/>
  <c r="C479" i="27"/>
  <c r="C355" i="39"/>
  <c r="I351" i="43"/>
  <c r="B355" i="42"/>
  <c r="B351" i="43"/>
  <c r="E351" i="43" s="1"/>
  <c r="C469" i="28"/>
  <c r="C440" i="27"/>
  <c r="C507" i="28"/>
  <c r="C527" i="32"/>
  <c r="E527" i="32" s="1"/>
  <c r="C451" i="30"/>
  <c r="B385" i="51"/>
  <c r="F386" i="35"/>
  <c r="B385" i="36"/>
  <c r="B382" i="41" s="1"/>
  <c r="B382" i="38"/>
  <c r="C453" i="27"/>
  <c r="C500" i="32"/>
  <c r="C431" i="30"/>
  <c r="E431" i="30" s="1"/>
  <c r="H431" i="30" s="1"/>
  <c r="B386" i="51"/>
  <c r="B386" i="36"/>
  <c r="B383" i="41" s="1"/>
  <c r="F387" i="35"/>
  <c r="B383" i="38"/>
  <c r="B357" i="39"/>
  <c r="B357" i="40"/>
  <c r="B393" i="51"/>
  <c r="B393" i="36"/>
  <c r="B390" i="41" s="1"/>
  <c r="F394" i="35"/>
  <c r="B390" i="38"/>
  <c r="B373" i="39"/>
  <c r="B373" i="40"/>
  <c r="B306" i="44"/>
  <c r="F306" i="44" s="1"/>
  <c r="J310" i="42"/>
  <c r="B322" i="44"/>
  <c r="F322" i="44" s="1"/>
  <c r="J326" i="42"/>
  <c r="C473" i="27"/>
  <c r="C477" i="32"/>
  <c r="C417" i="28"/>
  <c r="C421" i="27"/>
  <c r="C535" i="32"/>
  <c r="C459" i="32"/>
  <c r="E459" i="32" s="1"/>
  <c r="C415" i="28"/>
  <c r="C498" i="30"/>
  <c r="I328" i="43"/>
  <c r="C332" i="39"/>
  <c r="B332" i="42"/>
  <c r="B328" i="43"/>
  <c r="E328" i="43" s="1"/>
  <c r="C537" i="30"/>
  <c r="C456" i="28"/>
  <c r="C508" i="28"/>
  <c r="D102" i="32"/>
  <c r="E73" i="32"/>
  <c r="B465" i="51"/>
  <c r="F466" i="35"/>
  <c r="B462" i="38"/>
  <c r="B465" i="36"/>
  <c r="B462" i="41" s="1"/>
  <c r="I332" i="43"/>
  <c r="C336" i="39"/>
  <c r="B332" i="43"/>
  <c r="E332" i="43" s="1"/>
  <c r="B336" i="42"/>
  <c r="B500" i="51"/>
  <c r="B497" i="38"/>
  <c r="F501" i="35"/>
  <c r="B500" i="36"/>
  <c r="B497" i="41" s="1"/>
  <c r="B479" i="51"/>
  <c r="B476" i="38"/>
  <c r="F480" i="35"/>
  <c r="B479" i="36"/>
  <c r="B476" i="41" s="1"/>
  <c r="C433" i="27"/>
  <c r="C520" i="30"/>
  <c r="B304" i="44"/>
  <c r="F304" i="44" s="1"/>
  <c r="J308" i="42"/>
  <c r="B404" i="51"/>
  <c r="F405" i="35"/>
  <c r="B404" i="36"/>
  <c r="B401" i="41" s="1"/>
  <c r="B401" i="38"/>
  <c r="C531" i="30"/>
  <c r="B451" i="51"/>
  <c r="F452" i="35"/>
  <c r="B448" i="38"/>
  <c r="B451" i="36"/>
  <c r="B448" i="41" s="1"/>
  <c r="C444" i="27"/>
  <c r="C532" i="28"/>
  <c r="D298" i="32"/>
  <c r="E269" i="32"/>
  <c r="I340" i="43"/>
  <c r="C344" i="39"/>
  <c r="B344" i="42"/>
  <c r="B340" i="43"/>
  <c r="E340" i="43" s="1"/>
  <c r="B378" i="40"/>
  <c r="B378" i="39"/>
  <c r="C330" i="39"/>
  <c r="I326" i="43"/>
  <c r="B326" i="43"/>
  <c r="E326" i="43" s="1"/>
  <c r="B330" i="42"/>
  <c r="I335" i="43"/>
  <c r="C339" i="39"/>
  <c r="B335" i="43"/>
  <c r="E335" i="43" s="1"/>
  <c r="B339" i="42"/>
  <c r="B314" i="44"/>
  <c r="F314" i="44" s="1"/>
  <c r="J318" i="42"/>
  <c r="B315" i="44"/>
  <c r="F315" i="44" s="1"/>
  <c r="J319" i="42"/>
  <c r="B493" i="51"/>
  <c r="F494" i="35"/>
  <c r="B493" i="36"/>
  <c r="B490" i="41" s="1"/>
  <c r="B490" i="38"/>
  <c r="B408" i="51"/>
  <c r="F409" i="35"/>
  <c r="B405" i="38"/>
  <c r="B408" i="36"/>
  <c r="B405" i="41" s="1"/>
  <c r="B412" i="51"/>
  <c r="F413" i="35"/>
  <c r="B412" i="36"/>
  <c r="B409" i="41" s="1"/>
  <c r="B409" i="38"/>
  <c r="C436" i="32"/>
  <c r="E436" i="32" s="1"/>
  <c r="B515" i="51"/>
  <c r="B512" i="38"/>
  <c r="B515" i="36"/>
  <c r="B512" i="41" s="1"/>
  <c r="F516" i="35"/>
  <c r="C404" i="27"/>
  <c r="D130" i="32"/>
  <c r="E101" i="32"/>
  <c r="B428" i="51"/>
  <c r="F429" i="35"/>
  <c r="B425" i="38"/>
  <c r="B428" i="36"/>
  <c r="B425" i="41" s="1"/>
  <c r="B414" i="51"/>
  <c r="B411" i="38"/>
  <c r="F415" i="35"/>
  <c r="B414" i="36"/>
  <c r="B411" i="41" s="1"/>
  <c r="C435" i="28"/>
  <c r="C455" i="32"/>
  <c r="E455" i="32" s="1"/>
  <c r="B567" i="30"/>
  <c r="C567" i="30" s="1"/>
  <c r="B567" i="28"/>
  <c r="C567" i="28" s="1"/>
  <c r="B567" i="32"/>
  <c r="C567" i="32" s="1"/>
  <c r="B567" i="27"/>
  <c r="B585" i="17"/>
  <c r="B572" i="21" s="1"/>
  <c r="B587" i="17"/>
  <c r="B574" i="21" s="1"/>
  <c r="B589" i="17"/>
  <c r="B576" i="21" s="1"/>
  <c r="B591" i="17"/>
  <c r="B578" i="21" s="1"/>
  <c r="B593" i="17"/>
  <c r="B580" i="21" s="1"/>
  <c r="B595" i="17"/>
  <c r="B582" i="21" s="1"/>
  <c r="B568" i="17"/>
  <c r="B555" i="21" s="1"/>
  <c r="B570" i="17"/>
  <c r="B557" i="21" s="1"/>
  <c r="B572" i="17"/>
  <c r="B559" i="21" s="1"/>
  <c r="C567" i="17"/>
  <c r="E567" i="17" s="1"/>
  <c r="B576" i="17"/>
  <c r="B563" i="21" s="1"/>
  <c r="B578" i="17"/>
  <c r="B565" i="21" s="1"/>
  <c r="B580" i="17"/>
  <c r="B567" i="21" s="1"/>
  <c r="B574" i="17"/>
  <c r="B561" i="21" s="1"/>
  <c r="B584" i="17"/>
  <c r="B571" i="21" s="1"/>
  <c r="B586" i="17"/>
  <c r="B573" i="21" s="1"/>
  <c r="B588" i="17"/>
  <c r="B575" i="21" s="1"/>
  <c r="B582" i="17"/>
  <c r="B569" i="21" s="1"/>
  <c r="D556" i="37"/>
  <c r="B592" i="17"/>
  <c r="B579" i="21" s="1"/>
  <c r="B594" i="17"/>
  <c r="B581" i="21" s="1"/>
  <c r="B596" i="17"/>
  <c r="B583" i="21" s="1"/>
  <c r="B590" i="17"/>
  <c r="B577" i="21" s="1"/>
  <c r="B569" i="17"/>
  <c r="B556" i="21" s="1"/>
  <c r="B571" i="17"/>
  <c r="B558" i="21" s="1"/>
  <c r="B573" i="17"/>
  <c r="B560" i="21" s="1"/>
  <c r="B575" i="17"/>
  <c r="B562" i="21" s="1"/>
  <c r="B577" i="17"/>
  <c r="B564" i="21" s="1"/>
  <c r="B579" i="17"/>
  <c r="B566" i="21" s="1"/>
  <c r="B581" i="17"/>
  <c r="B568" i="21" s="1"/>
  <c r="B583" i="17"/>
  <c r="B570" i="21" s="1"/>
  <c r="B563" i="30"/>
  <c r="C563" i="30" s="1"/>
  <c r="B563" i="32"/>
  <c r="B563" i="28"/>
  <c r="C563" i="28" s="1"/>
  <c r="B563" i="27"/>
  <c r="D552" i="37"/>
  <c r="C563" i="17"/>
  <c r="E563" i="17" s="1"/>
  <c r="B547" i="30"/>
  <c r="B547" i="32"/>
  <c r="C547" i="32" s="1"/>
  <c r="E547" i="32" s="1"/>
  <c r="B547" i="28"/>
  <c r="C547" i="28" s="1"/>
  <c r="E547" i="28" s="1"/>
  <c r="B547" i="27"/>
  <c r="C547" i="17"/>
  <c r="E547" i="17" s="1"/>
  <c r="D536" i="37"/>
  <c r="B528" i="51"/>
  <c r="B525" i="38"/>
  <c r="B528" i="36"/>
  <c r="B525" i="41" s="1"/>
  <c r="F529" i="35"/>
  <c r="B389" i="51"/>
  <c r="B386" i="38"/>
  <c r="F390" i="35"/>
  <c r="B389" i="36"/>
  <c r="B386" i="41" s="1"/>
  <c r="C486" i="32"/>
  <c r="E486" i="32" s="1"/>
  <c r="C426" i="32"/>
  <c r="E426" i="32" s="1"/>
  <c r="B519" i="51"/>
  <c r="B519" i="36"/>
  <c r="B516" i="41" s="1"/>
  <c r="B516" i="38"/>
  <c r="F520" i="35"/>
  <c r="C468" i="27"/>
  <c r="C428" i="32"/>
  <c r="E428" i="32" s="1"/>
  <c r="B309" i="44"/>
  <c r="F309" i="44" s="1"/>
  <c r="J313" i="42"/>
  <c r="B422" i="51"/>
  <c r="F423" i="35"/>
  <c r="B422" i="36"/>
  <c r="B419" i="41" s="1"/>
  <c r="B419" i="38"/>
  <c r="C519" i="28"/>
  <c r="C443" i="30"/>
  <c r="C463" i="30"/>
  <c r="B420" i="51"/>
  <c r="B420" i="36"/>
  <c r="B417" i="41" s="1"/>
  <c r="F421" i="35"/>
  <c r="B417" i="38"/>
  <c r="B503" i="51"/>
  <c r="F504" i="35"/>
  <c r="B500" i="38"/>
  <c r="B503" i="36"/>
  <c r="B500" i="41" s="1"/>
  <c r="B384" i="51"/>
  <c r="F385" i="35"/>
  <c r="B381" i="38"/>
  <c r="B384" i="36"/>
  <c r="B381" i="41" s="1"/>
  <c r="C460" i="27"/>
  <c r="E460" i="27" s="1"/>
  <c r="C512" i="30"/>
  <c r="C479" i="32"/>
  <c r="B403" i="51"/>
  <c r="F404" i="35"/>
  <c r="B400" i="38"/>
  <c r="B403" i="36"/>
  <c r="B400" i="41" s="1"/>
  <c r="B486" i="51"/>
  <c r="F487" i="35"/>
  <c r="B483" i="38"/>
  <c r="B486" i="36"/>
  <c r="B483" i="41" s="1"/>
  <c r="C420" i="27"/>
  <c r="C440" i="28"/>
  <c r="C507" i="32"/>
  <c r="C527" i="28"/>
  <c r="B484" i="51"/>
  <c r="F485" i="35"/>
  <c r="B481" i="38"/>
  <c r="B484" i="36"/>
  <c r="B481" i="41" s="1"/>
  <c r="C434" i="27"/>
  <c r="C453" i="28"/>
  <c r="C500" i="30"/>
  <c r="B370" i="39"/>
  <c r="B370" i="40"/>
  <c r="B471" i="51"/>
  <c r="B471" i="36"/>
  <c r="B468" i="41" s="1"/>
  <c r="B468" i="38"/>
  <c r="F472" i="35"/>
  <c r="B300" i="44"/>
  <c r="F300" i="44" s="1"/>
  <c r="J304" i="42"/>
  <c r="C533" i="27"/>
  <c r="C473" i="32"/>
  <c r="C477" i="28"/>
  <c r="C417" i="30"/>
  <c r="B438" i="51"/>
  <c r="B435" i="38"/>
  <c r="F439" i="35"/>
  <c r="B438" i="36"/>
  <c r="B435" i="41" s="1"/>
  <c r="C515" i="27"/>
  <c r="C535" i="28"/>
  <c r="C459" i="30"/>
  <c r="C415" i="30"/>
  <c r="B447" i="51"/>
  <c r="F448" i="35"/>
  <c r="B447" i="36"/>
  <c r="B444" i="41" s="1"/>
  <c r="B444" i="38"/>
  <c r="C524" i="27"/>
  <c r="D158" i="32"/>
  <c r="E129" i="32"/>
  <c r="C537" i="27"/>
  <c r="C456" i="32"/>
  <c r="E456" i="32" s="1"/>
  <c r="C508" i="32"/>
  <c r="K22" i="28"/>
  <c r="M22" i="28" s="1"/>
  <c r="R13" i="35" s="1"/>
  <c r="D368" i="27"/>
  <c r="E339" i="27"/>
  <c r="D340" i="27"/>
  <c r="E311" i="27"/>
  <c r="D256" i="27"/>
  <c r="E227" i="27"/>
  <c r="D312" i="27"/>
  <c r="E283" i="27"/>
  <c r="D424" i="27"/>
  <c r="E395" i="27"/>
  <c r="E367" i="27"/>
  <c r="D396" i="27"/>
  <c r="D284" i="27"/>
  <c r="E255" i="27"/>
  <c r="D452" i="27"/>
  <c r="E423" i="27"/>
  <c r="K21" i="27"/>
  <c r="I21" i="27"/>
  <c r="H284" i="17"/>
  <c r="E6" i="41"/>
  <c r="L182" i="42"/>
  <c r="N181" i="42"/>
  <c r="O181" i="42" s="1"/>
  <c r="G177" i="44" s="1"/>
  <c r="T10" i="35"/>
  <c r="U10" i="35"/>
  <c r="H10" i="49" s="1"/>
  <c r="D9" i="39"/>
  <c r="D9" i="40"/>
  <c r="O10" i="35"/>
  <c r="E10" i="49" s="1"/>
  <c r="P10" i="35"/>
  <c r="X10" i="39" s="1"/>
  <c r="P10" i="39"/>
  <c r="Q10" i="39" s="1"/>
  <c r="R10" i="39"/>
  <c r="I10" i="35"/>
  <c r="J10" i="35"/>
  <c r="N270" i="39"/>
  <c r="C269" i="42"/>
  <c r="D24" i="42"/>
  <c r="D52" i="42"/>
  <c r="D81" i="42" s="1"/>
  <c r="D110" i="42" s="1"/>
  <c r="D139" i="42" s="1"/>
  <c r="D223" i="42"/>
  <c r="F194" i="42"/>
  <c r="D390" i="42"/>
  <c r="D362" i="42"/>
  <c r="D475" i="42"/>
  <c r="D167" i="42"/>
  <c r="D307" i="42"/>
  <c r="D195" i="42"/>
  <c r="D251" i="42"/>
  <c r="F222" i="42"/>
  <c r="D279" i="42"/>
  <c r="F250" i="42"/>
  <c r="D334" i="42"/>
  <c r="D418" i="42"/>
  <c r="D532" i="42"/>
  <c r="D538" i="42"/>
  <c r="F182" i="42"/>
  <c r="L22" i="28"/>
  <c r="F23" i="28" s="1"/>
  <c r="G23" i="28" s="1"/>
  <c r="E316" i="27"/>
  <c r="D345" i="27"/>
  <c r="D489" i="30"/>
  <c r="E460" i="30"/>
  <c r="H460" i="30" s="1"/>
  <c r="D482" i="28"/>
  <c r="E453" i="28"/>
  <c r="D425" i="17"/>
  <c r="E396" i="17"/>
  <c r="E452" i="28"/>
  <c r="D481" i="28"/>
  <c r="D397" i="17"/>
  <c r="E368" i="17"/>
  <c r="D398" i="28"/>
  <c r="E369" i="28"/>
  <c r="E313" i="28"/>
  <c r="D342" i="28"/>
  <c r="E452" i="17"/>
  <c r="D481" i="17"/>
  <c r="D370" i="28"/>
  <c r="E341" i="28"/>
  <c r="D341" i="17"/>
  <c r="E312" i="17"/>
  <c r="D426" i="28"/>
  <c r="D313" i="17"/>
  <c r="E284" i="17"/>
  <c r="D453" i="17"/>
  <c r="E424" i="17"/>
  <c r="D285" i="17"/>
  <c r="H285" i="17" s="1"/>
  <c r="H286" i="17" s="1"/>
  <c r="H287" i="17" s="1"/>
  <c r="H288" i="17" s="1"/>
  <c r="H289" i="17" s="1"/>
  <c r="H290" i="17" s="1"/>
  <c r="H291" i="17" s="1"/>
  <c r="H292" i="17" s="1"/>
  <c r="H293" i="17" s="1"/>
  <c r="H294" i="17" s="1"/>
  <c r="H295" i="17" s="1"/>
  <c r="H296" i="17" s="1"/>
  <c r="H297" i="17" s="1"/>
  <c r="H298" i="17" s="1"/>
  <c r="H299" i="17" s="1"/>
  <c r="H300" i="17" s="1"/>
  <c r="H301" i="17" s="1"/>
  <c r="H302" i="17" s="1"/>
  <c r="H303" i="17" s="1"/>
  <c r="H304" i="17" s="1"/>
  <c r="H305" i="17" s="1"/>
  <c r="H306" i="17" s="1"/>
  <c r="H307" i="17" s="1"/>
  <c r="H308" i="17" s="1"/>
  <c r="H309" i="17" s="1"/>
  <c r="H310" i="17" s="1"/>
  <c r="H311" i="17" s="1"/>
  <c r="H312" i="17" s="1"/>
  <c r="H313" i="17" s="1"/>
  <c r="E256" i="17"/>
  <c r="D454" i="28"/>
  <c r="D369" i="17"/>
  <c r="E340" i="17"/>
  <c r="D397" i="30"/>
  <c r="E368" i="30"/>
  <c r="H368" i="30" s="1"/>
  <c r="E423" i="30"/>
  <c r="H423" i="30" s="1"/>
  <c r="D452" i="30"/>
  <c r="D425" i="30"/>
  <c r="D453" i="30"/>
  <c r="D369" i="30"/>
  <c r="E340" i="30"/>
  <c r="H340" i="30" s="1"/>
  <c r="D341" i="30"/>
  <c r="E312" i="30"/>
  <c r="H312" i="30" s="1"/>
  <c r="E116" i="28"/>
  <c r="D145" i="28"/>
  <c r="E200" i="28"/>
  <c r="D229" i="28"/>
  <c r="E88" i="28"/>
  <c r="D117" i="28"/>
  <c r="E60" i="28"/>
  <c r="D89" i="28"/>
  <c r="D173" i="28"/>
  <c r="E144" i="28"/>
  <c r="D285" i="28"/>
  <c r="D314" i="28" s="1"/>
  <c r="E256" i="28"/>
  <c r="D201" i="28"/>
  <c r="E172" i="28"/>
  <c r="E284" i="28"/>
  <c r="D232" i="27"/>
  <c r="E203" i="27"/>
  <c r="E63" i="27"/>
  <c r="D92" i="27"/>
  <c r="D120" i="27"/>
  <c r="E91" i="27"/>
  <c r="D148" i="27"/>
  <c r="E119" i="27"/>
  <c r="D176" i="27"/>
  <c r="E147" i="27"/>
  <c r="D204" i="27"/>
  <c r="E175" i="27"/>
  <c r="D288" i="27"/>
  <c r="D317" i="27" s="1"/>
  <c r="E259" i="27"/>
  <c r="D260" i="27"/>
  <c r="E231" i="27"/>
  <c r="E287" i="27"/>
  <c r="D284" i="30"/>
  <c r="D313" i="30" s="1"/>
  <c r="E255" i="30"/>
  <c r="H255" i="30" s="1"/>
  <c r="D172" i="30"/>
  <c r="E143" i="30"/>
  <c r="H143" i="30" s="1"/>
  <c r="E59" i="30"/>
  <c r="H59" i="30" s="1"/>
  <c r="D88" i="30"/>
  <c r="E283" i="30"/>
  <c r="H283" i="30" s="1"/>
  <c r="E171" i="30"/>
  <c r="H171" i="30" s="1"/>
  <c r="D200" i="30"/>
  <c r="E227" i="30"/>
  <c r="H227" i="30" s="1"/>
  <c r="D256" i="30"/>
  <c r="D116" i="30"/>
  <c r="E87" i="30"/>
  <c r="H87" i="30" s="1"/>
  <c r="E115" i="30"/>
  <c r="H115" i="30" s="1"/>
  <c r="D144" i="30"/>
  <c r="C4" i="43"/>
  <c r="H23" i="28"/>
  <c r="J23" i="28" s="1"/>
  <c r="C6" i="41"/>
  <c r="W10" i="39"/>
  <c r="D6" i="41"/>
  <c r="O20" i="30"/>
  <c r="P20" i="30" s="1"/>
  <c r="C7" i="21" s="1"/>
  <c r="E9" i="37"/>
  <c r="I21" i="30"/>
  <c r="K21" i="30" s="1"/>
  <c r="G21" i="30"/>
  <c r="D35" i="27"/>
  <c r="D64" i="27" s="1"/>
  <c r="E34" i="27"/>
  <c r="E30" i="30"/>
  <c r="H30" i="30" s="1"/>
  <c r="D31" i="30"/>
  <c r="D60" i="30" s="1"/>
  <c r="E31" i="28"/>
  <c r="D32" i="28"/>
  <c r="D61" i="28" s="1"/>
  <c r="C557" i="27" l="1"/>
  <c r="C547" i="27"/>
  <c r="E547" i="27" s="1"/>
  <c r="C562" i="28"/>
  <c r="C567" i="27"/>
  <c r="C548" i="28"/>
  <c r="C545" i="30"/>
  <c r="C565" i="27"/>
  <c r="C563" i="32"/>
  <c r="C540" i="28"/>
  <c r="C557" i="28"/>
  <c r="C549" i="27"/>
  <c r="C551" i="27"/>
  <c r="C540" i="30"/>
  <c r="C549" i="32"/>
  <c r="E549" i="32" s="1"/>
  <c r="C560" i="28"/>
  <c r="C553" i="27"/>
  <c r="C546" i="30"/>
  <c r="C551" i="28"/>
  <c r="C542" i="28"/>
  <c r="C543" i="30"/>
  <c r="C549" i="30"/>
  <c r="C541" i="27"/>
  <c r="C558" i="28"/>
  <c r="U10" i="39"/>
  <c r="F11" i="37"/>
  <c r="G13" i="35"/>
  <c r="D9" i="21"/>
  <c r="C563" i="27"/>
  <c r="C562" i="30"/>
  <c r="G23" i="17"/>
  <c r="I23" i="17"/>
  <c r="J23" i="17" s="1"/>
  <c r="K23" i="17" s="1"/>
  <c r="L23" i="17" s="1"/>
  <c r="F24" i="17" s="1"/>
  <c r="D578" i="37"/>
  <c r="B589" i="30"/>
  <c r="B589" i="28"/>
  <c r="B589" i="32"/>
  <c r="B589" i="27"/>
  <c r="C589" i="17"/>
  <c r="E589" i="17" s="1"/>
  <c r="B395" i="39"/>
  <c r="B395" i="40"/>
  <c r="B439" i="39"/>
  <c r="B439" i="40"/>
  <c r="B421" i="40"/>
  <c r="B421" i="39"/>
  <c r="B423" i="40"/>
  <c r="B423" i="39"/>
  <c r="B529" i="40"/>
  <c r="B529" i="39"/>
  <c r="B571" i="27"/>
  <c r="B571" i="28"/>
  <c r="C571" i="17"/>
  <c r="B571" i="30"/>
  <c r="B571" i="32"/>
  <c r="D560" i="37"/>
  <c r="B582" i="30"/>
  <c r="B582" i="28"/>
  <c r="B582" i="32"/>
  <c r="B582" i="27"/>
  <c r="D571" i="37"/>
  <c r="C582" i="17"/>
  <c r="E582" i="17" s="1"/>
  <c r="B587" i="27"/>
  <c r="B587" i="28"/>
  <c r="C587" i="17"/>
  <c r="E587" i="17" s="1"/>
  <c r="D576" i="37"/>
  <c r="B587" i="30"/>
  <c r="B587" i="32"/>
  <c r="B340" i="44"/>
  <c r="F340" i="44" s="1"/>
  <c r="J344" i="42"/>
  <c r="B467" i="39"/>
  <c r="B467" i="40"/>
  <c r="B437" i="39"/>
  <c r="B437" i="40"/>
  <c r="C564" i="30"/>
  <c r="B323" i="44"/>
  <c r="F323" i="44" s="1"/>
  <c r="J327" i="42"/>
  <c r="B435" i="39"/>
  <c r="B435" i="40"/>
  <c r="B424" i="40"/>
  <c r="B424" i="39"/>
  <c r="B401" i="40"/>
  <c r="B401" i="39"/>
  <c r="B410" i="40"/>
  <c r="B410" i="39"/>
  <c r="B526" i="40"/>
  <c r="B526" i="39"/>
  <c r="B524" i="39"/>
  <c r="B524" i="40"/>
  <c r="C550" i="30"/>
  <c r="C551" i="32"/>
  <c r="E551" i="32" s="1"/>
  <c r="B363" i="43"/>
  <c r="E363" i="43" s="1"/>
  <c r="C367" i="39"/>
  <c r="B367" i="42"/>
  <c r="I363" i="43"/>
  <c r="B388" i="39"/>
  <c r="B388" i="40"/>
  <c r="B428" i="39"/>
  <c r="B428" i="40"/>
  <c r="B542" i="51"/>
  <c r="B542" i="36"/>
  <c r="B539" i="41" s="1"/>
  <c r="B539" i="38"/>
  <c r="F543" i="35"/>
  <c r="B543" i="51"/>
  <c r="F544" i="35"/>
  <c r="B540" i="38"/>
  <c r="B543" i="36"/>
  <c r="B540" i="41" s="1"/>
  <c r="B436" i="39"/>
  <c r="B436" i="40"/>
  <c r="B450" i="39"/>
  <c r="B450" i="40"/>
  <c r="B468" i="39"/>
  <c r="B468" i="40"/>
  <c r="B534" i="51"/>
  <c r="B534" i="36"/>
  <c r="B531" i="41" s="1"/>
  <c r="F535" i="35"/>
  <c r="B531" i="38"/>
  <c r="B446" i="39"/>
  <c r="B446" i="40"/>
  <c r="B521" i="40"/>
  <c r="B521" i="39"/>
  <c r="B420" i="39"/>
  <c r="B420" i="40"/>
  <c r="B345" i="44"/>
  <c r="F345" i="44" s="1"/>
  <c r="J349" i="42"/>
  <c r="J354" i="42"/>
  <c r="B350" i="44"/>
  <c r="F350" i="44" s="1"/>
  <c r="B546" i="51"/>
  <c r="B543" i="38"/>
  <c r="F547" i="35"/>
  <c r="B546" i="36"/>
  <c r="B543" i="41" s="1"/>
  <c r="C541" i="32"/>
  <c r="E541" i="32" s="1"/>
  <c r="B549" i="51"/>
  <c r="B549" i="36"/>
  <c r="B546" i="41" s="1"/>
  <c r="F550" i="35"/>
  <c r="B546" i="38"/>
  <c r="C554" i="27"/>
  <c r="B355" i="43"/>
  <c r="E355" i="43" s="1"/>
  <c r="B359" i="42"/>
  <c r="C359" i="39"/>
  <c r="I355" i="43"/>
  <c r="I375" i="43"/>
  <c r="B375" i="43"/>
  <c r="E375" i="43" s="1"/>
  <c r="B379" i="42"/>
  <c r="C379" i="39"/>
  <c r="C558" i="30"/>
  <c r="C565" i="32"/>
  <c r="B480" i="39"/>
  <c r="B480" i="40"/>
  <c r="I372" i="43"/>
  <c r="C376" i="39"/>
  <c r="B376" i="42"/>
  <c r="B372" i="43"/>
  <c r="E372" i="43" s="1"/>
  <c r="B448" i="39"/>
  <c r="B448" i="40"/>
  <c r="B472" i="39"/>
  <c r="B472" i="40"/>
  <c r="B404" i="39"/>
  <c r="B404" i="40"/>
  <c r="B385" i="39"/>
  <c r="B385" i="40"/>
  <c r="B569" i="30"/>
  <c r="B569" i="32"/>
  <c r="B569" i="27"/>
  <c r="B569" i="28"/>
  <c r="C569" i="17"/>
  <c r="D558" i="37"/>
  <c r="B588" i="27"/>
  <c r="C588" i="17"/>
  <c r="E588" i="17" s="1"/>
  <c r="B588" i="28"/>
  <c r="C588" i="28" s="1"/>
  <c r="D577" i="37"/>
  <c r="B588" i="30"/>
  <c r="B588" i="32"/>
  <c r="B572" i="30"/>
  <c r="B572" i="32"/>
  <c r="C572" i="32" s="1"/>
  <c r="E572" i="32" s="1"/>
  <c r="B572" i="27"/>
  <c r="C572" i="17"/>
  <c r="B572" i="28"/>
  <c r="C572" i="28" s="1"/>
  <c r="D561" i="37"/>
  <c r="B585" i="30"/>
  <c r="B585" i="32"/>
  <c r="B585" i="27"/>
  <c r="C585" i="17"/>
  <c r="E585" i="17" s="1"/>
  <c r="B585" i="28"/>
  <c r="D574" i="37"/>
  <c r="B415" i="39"/>
  <c r="B415" i="40"/>
  <c r="D159" i="32"/>
  <c r="E130" i="32"/>
  <c r="B409" i="40"/>
  <c r="B409" i="39"/>
  <c r="J330" i="42"/>
  <c r="B326" i="44"/>
  <c r="F326" i="44" s="1"/>
  <c r="B452" i="39"/>
  <c r="B452" i="40"/>
  <c r="C548" i="27"/>
  <c r="C564" i="27"/>
  <c r="C549" i="28"/>
  <c r="B482" i="39"/>
  <c r="B482" i="40"/>
  <c r="B327" i="44"/>
  <c r="F327" i="44" s="1"/>
  <c r="J331" i="42"/>
  <c r="B445" i="40"/>
  <c r="B445" i="39"/>
  <c r="B441" i="40"/>
  <c r="B441" i="39"/>
  <c r="B510" i="40"/>
  <c r="B510" i="39"/>
  <c r="B419" i="40"/>
  <c r="B419" i="39"/>
  <c r="C550" i="27"/>
  <c r="B457" i="39"/>
  <c r="B457" i="40"/>
  <c r="B337" i="44"/>
  <c r="F337" i="44" s="1"/>
  <c r="J341" i="42"/>
  <c r="B425" i="39"/>
  <c r="B425" i="40"/>
  <c r="D215" i="32"/>
  <c r="E186" i="32"/>
  <c r="C553" i="32"/>
  <c r="E553" i="32" s="1"/>
  <c r="B418" i="39"/>
  <c r="B418" i="40"/>
  <c r="D271" i="32"/>
  <c r="E242" i="32"/>
  <c r="B344" i="44"/>
  <c r="F344" i="44" s="1"/>
  <c r="J348" i="42"/>
  <c r="B518" i="40"/>
  <c r="B518" i="39"/>
  <c r="B547" i="51"/>
  <c r="B544" i="38"/>
  <c r="B547" i="36"/>
  <c r="B544" i="41" s="1"/>
  <c r="F548" i="35"/>
  <c r="B402" i="39"/>
  <c r="B402" i="40"/>
  <c r="B458" i="40"/>
  <c r="B458" i="39"/>
  <c r="B349" i="44"/>
  <c r="F349" i="44" s="1"/>
  <c r="J353" i="42"/>
  <c r="B491" i="39"/>
  <c r="B491" i="40"/>
  <c r="B434" i="40"/>
  <c r="B434" i="39"/>
  <c r="C541" i="28"/>
  <c r="C554" i="28"/>
  <c r="I365" i="43"/>
  <c r="B365" i="43"/>
  <c r="E365" i="43" s="1"/>
  <c r="B369" i="42"/>
  <c r="C369" i="39"/>
  <c r="B427" i="39"/>
  <c r="B427" i="40"/>
  <c r="D103" i="32"/>
  <c r="E74" i="32"/>
  <c r="B517" i="40"/>
  <c r="B517" i="39"/>
  <c r="B400" i="39"/>
  <c r="B400" i="40"/>
  <c r="B398" i="39"/>
  <c r="B398" i="40"/>
  <c r="B508" i="40"/>
  <c r="B508" i="39"/>
  <c r="B399" i="40"/>
  <c r="B399" i="39"/>
  <c r="C561" i="32"/>
  <c r="B512" i="40"/>
  <c r="B512" i="39"/>
  <c r="B397" i="40"/>
  <c r="B397" i="39"/>
  <c r="I379" i="43"/>
  <c r="B379" i="43"/>
  <c r="E379" i="43" s="1"/>
  <c r="C383" i="39"/>
  <c r="B383" i="42"/>
  <c r="B334" i="44"/>
  <c r="F334" i="44" s="1"/>
  <c r="J338" i="42"/>
  <c r="B474" i="39"/>
  <c r="B474" i="40"/>
  <c r="B479" i="39"/>
  <c r="B479" i="40"/>
  <c r="B570" i="30"/>
  <c r="C570" i="30" s="1"/>
  <c r="B570" i="32"/>
  <c r="C570" i="17"/>
  <c r="B570" i="28"/>
  <c r="B570" i="27"/>
  <c r="D559" i="37"/>
  <c r="C564" i="28"/>
  <c r="B488" i="40"/>
  <c r="B488" i="39"/>
  <c r="I362" i="43"/>
  <c r="C366" i="39"/>
  <c r="B362" i="43"/>
  <c r="E362" i="43" s="1"/>
  <c r="B366" i="42"/>
  <c r="B333" i="44"/>
  <c r="F333" i="44" s="1"/>
  <c r="J337" i="42"/>
  <c r="I361" i="43"/>
  <c r="B361" i="43"/>
  <c r="E361" i="43" s="1"/>
  <c r="B365" i="42"/>
  <c r="C365" i="39"/>
  <c r="C550" i="32"/>
  <c r="E550" i="32" s="1"/>
  <c r="B550" i="51"/>
  <c r="B550" i="36"/>
  <c r="B547" i="41" s="1"/>
  <c r="B547" i="38"/>
  <c r="F551" i="35"/>
  <c r="B459" i="39"/>
  <c r="B459" i="40"/>
  <c r="C552" i="28"/>
  <c r="I367" i="43"/>
  <c r="C371" i="39"/>
  <c r="B367" i="43"/>
  <c r="E367" i="43" s="1"/>
  <c r="B371" i="42"/>
  <c r="B552" i="51"/>
  <c r="B549" i="38"/>
  <c r="F553" i="35"/>
  <c r="B552" i="36"/>
  <c r="B549" i="41" s="1"/>
  <c r="B545" i="51"/>
  <c r="B542" i="38"/>
  <c r="B545" i="36"/>
  <c r="B542" i="41" s="1"/>
  <c r="F546" i="35"/>
  <c r="B455" i="39"/>
  <c r="B455" i="40"/>
  <c r="B513" i="40"/>
  <c r="B513" i="39"/>
  <c r="B535" i="51"/>
  <c r="B535" i="36"/>
  <c r="B532" i="41" s="1"/>
  <c r="F536" i="35"/>
  <c r="B532" i="38"/>
  <c r="B406" i="39"/>
  <c r="B406" i="40"/>
  <c r="B408" i="39"/>
  <c r="B408" i="40"/>
  <c r="D299" i="32"/>
  <c r="E270" i="32"/>
  <c r="C541" i="30"/>
  <c r="C554" i="32"/>
  <c r="E554" i="32" s="1"/>
  <c r="B493" i="40"/>
  <c r="B493" i="39"/>
  <c r="I354" i="43"/>
  <c r="B358" i="42"/>
  <c r="B354" i="43"/>
  <c r="E354" i="43" s="1"/>
  <c r="C358" i="39"/>
  <c r="B505" i="40"/>
  <c r="B505" i="39"/>
  <c r="B533" i="51"/>
  <c r="B530" i="38"/>
  <c r="B533" i="36"/>
  <c r="B530" i="41" s="1"/>
  <c r="F534" i="35"/>
  <c r="C561" i="30"/>
  <c r="B329" i="44"/>
  <c r="F329" i="44" s="1"/>
  <c r="J333" i="42"/>
  <c r="B412" i="39"/>
  <c r="B412" i="40"/>
  <c r="D562" i="37"/>
  <c r="B573" i="30"/>
  <c r="C573" i="30" s="1"/>
  <c r="B573" i="28"/>
  <c r="C573" i="28" s="1"/>
  <c r="B573" i="32"/>
  <c r="C573" i="17"/>
  <c r="B573" i="27"/>
  <c r="C573" i="27" s="1"/>
  <c r="B393" i="39"/>
  <c r="B393" i="40"/>
  <c r="B540" i="51"/>
  <c r="B540" i="36"/>
  <c r="B537" i="41" s="1"/>
  <c r="F541" i="35"/>
  <c r="B537" i="38"/>
  <c r="B527" i="40"/>
  <c r="B527" i="39"/>
  <c r="B346" i="44"/>
  <c r="F346" i="44" s="1"/>
  <c r="J350" i="42"/>
  <c r="C364" i="39"/>
  <c r="I360" i="43"/>
  <c r="B360" i="43"/>
  <c r="E360" i="43" s="1"/>
  <c r="B364" i="42"/>
  <c r="B583" i="30"/>
  <c r="C583" i="30" s="1"/>
  <c r="B583" i="28"/>
  <c r="C583" i="28" s="1"/>
  <c r="B583" i="32"/>
  <c r="B583" i="27"/>
  <c r="C583" i="27" s="1"/>
  <c r="C583" i="17"/>
  <c r="E583" i="17" s="1"/>
  <c r="D572" i="37"/>
  <c r="C586" i="17"/>
  <c r="E586" i="17" s="1"/>
  <c r="B586" i="30"/>
  <c r="C586" i="30" s="1"/>
  <c r="B586" i="32"/>
  <c r="D575" i="37"/>
  <c r="B586" i="28"/>
  <c r="C586" i="28" s="1"/>
  <c r="B586" i="27"/>
  <c r="B343" i="44"/>
  <c r="F343" i="44" s="1"/>
  <c r="J347" i="42"/>
  <c r="C581" i="17"/>
  <c r="E581" i="17" s="1"/>
  <c r="D570" i="37"/>
  <c r="B581" i="30"/>
  <c r="B581" i="28"/>
  <c r="B581" i="32"/>
  <c r="B581" i="27"/>
  <c r="B590" i="28"/>
  <c r="D579" i="37"/>
  <c r="B590" i="32"/>
  <c r="B590" i="27"/>
  <c r="C590" i="17"/>
  <c r="E590" i="17" s="1"/>
  <c r="B590" i="30"/>
  <c r="C590" i="30" s="1"/>
  <c r="B584" i="27"/>
  <c r="B584" i="28"/>
  <c r="C584" i="17"/>
  <c r="E584" i="17" s="1"/>
  <c r="D573" i="37"/>
  <c r="B584" i="30"/>
  <c r="B584" i="32"/>
  <c r="C584" i="32" s="1"/>
  <c r="E584" i="32" s="1"/>
  <c r="C568" i="17"/>
  <c r="D557" i="37"/>
  <c r="B568" i="30"/>
  <c r="C568" i="30" s="1"/>
  <c r="B568" i="32"/>
  <c r="C568" i="32" s="1"/>
  <c r="E568" i="32" s="1"/>
  <c r="B568" i="27"/>
  <c r="C568" i="27" s="1"/>
  <c r="B568" i="28"/>
  <c r="C568" i="28" s="1"/>
  <c r="B516" i="39"/>
  <c r="B516" i="40"/>
  <c r="B501" i="40"/>
  <c r="B501" i="39"/>
  <c r="I353" i="43"/>
  <c r="B353" i="43"/>
  <c r="E353" i="43" s="1"/>
  <c r="B357" i="42"/>
  <c r="C357" i="39"/>
  <c r="B503" i="39"/>
  <c r="B503" i="40"/>
  <c r="C548" i="32"/>
  <c r="E548" i="32" s="1"/>
  <c r="C564" i="32"/>
  <c r="B536" i="51"/>
  <c r="B533" i="38"/>
  <c r="F537" i="35"/>
  <c r="B536" i="36"/>
  <c r="B533" i="41" s="1"/>
  <c r="B496" i="39"/>
  <c r="B496" i="40"/>
  <c r="D243" i="32"/>
  <c r="E214" i="32"/>
  <c r="B392" i="39"/>
  <c r="B392" i="40"/>
  <c r="I377" i="43"/>
  <c r="B381" i="42"/>
  <c r="C381" i="39"/>
  <c r="B377" i="43"/>
  <c r="E377" i="43" s="1"/>
  <c r="B515" i="40"/>
  <c r="B515" i="39"/>
  <c r="I359" i="43"/>
  <c r="C363" i="39"/>
  <c r="B363" i="42"/>
  <c r="B359" i="43"/>
  <c r="E359" i="43" s="1"/>
  <c r="B473" i="40"/>
  <c r="B473" i="39"/>
  <c r="C550" i="28"/>
  <c r="B530" i="51"/>
  <c r="B530" i="36"/>
  <c r="B527" i="41" s="1"/>
  <c r="F531" i="35"/>
  <c r="B527" i="38"/>
  <c r="B509" i="40"/>
  <c r="B509" i="39"/>
  <c r="D383" i="32"/>
  <c r="E354" i="32"/>
  <c r="C552" i="27"/>
  <c r="C553" i="30"/>
  <c r="B443" i="39"/>
  <c r="B443" i="40"/>
  <c r="B519" i="40"/>
  <c r="B519" i="39"/>
  <c r="B523" i="40"/>
  <c r="B523" i="39"/>
  <c r="B492" i="39"/>
  <c r="B492" i="40"/>
  <c r="B498" i="39"/>
  <c r="B498" i="40"/>
  <c r="I371" i="43"/>
  <c r="B371" i="43"/>
  <c r="E371" i="43" s="1"/>
  <c r="B375" i="42"/>
  <c r="C375" i="39"/>
  <c r="B525" i="40"/>
  <c r="B525" i="39"/>
  <c r="I364" i="43"/>
  <c r="C368" i="39"/>
  <c r="B364" i="43"/>
  <c r="E364" i="43" s="1"/>
  <c r="B368" i="42"/>
  <c r="B483" i="40"/>
  <c r="B483" i="39"/>
  <c r="B348" i="44"/>
  <c r="F348" i="44" s="1"/>
  <c r="J352" i="42"/>
  <c r="C545" i="27"/>
  <c r="B460" i="39"/>
  <c r="B460" i="40"/>
  <c r="C556" i="28"/>
  <c r="B531" i="51"/>
  <c r="B528" i="38"/>
  <c r="F532" i="35"/>
  <c r="B531" i="36"/>
  <c r="B528" i="41" s="1"/>
  <c r="C559" i="28"/>
  <c r="C554" i="30"/>
  <c r="B522" i="40"/>
  <c r="B522" i="39"/>
  <c r="B403" i="39"/>
  <c r="B403" i="40"/>
  <c r="B453" i="39"/>
  <c r="B453" i="40"/>
  <c r="B416" i="40"/>
  <c r="B416" i="39"/>
  <c r="I378" i="43"/>
  <c r="B382" i="42"/>
  <c r="B378" i="43"/>
  <c r="E378" i="43" s="1"/>
  <c r="C382" i="39"/>
  <c r="B481" i="39"/>
  <c r="B481" i="40"/>
  <c r="B555" i="51"/>
  <c r="B552" i="38"/>
  <c r="B555" i="36"/>
  <c r="B552" i="41" s="1"/>
  <c r="F556" i="35"/>
  <c r="B461" i="39"/>
  <c r="B461" i="40"/>
  <c r="B557" i="51"/>
  <c r="B557" i="36"/>
  <c r="B554" i="41" s="1"/>
  <c r="B554" i="38"/>
  <c r="F558" i="35"/>
  <c r="B394" i="39"/>
  <c r="B394" i="40"/>
  <c r="B556" i="51"/>
  <c r="B553" i="38"/>
  <c r="F557" i="35"/>
  <c r="B556" i="36"/>
  <c r="B553" i="41" s="1"/>
  <c r="B499" i="39"/>
  <c r="B499" i="40"/>
  <c r="B449" i="39"/>
  <c r="B449" i="40"/>
  <c r="B463" i="39"/>
  <c r="B463" i="40"/>
  <c r="B489" i="39"/>
  <c r="B489" i="40"/>
  <c r="B553" i="51"/>
  <c r="B550" i="38"/>
  <c r="B553" i="36"/>
  <c r="B550" i="41" s="1"/>
  <c r="F554" i="35"/>
  <c r="B574" i="30"/>
  <c r="B574" i="28"/>
  <c r="B574" i="32"/>
  <c r="B574" i="27"/>
  <c r="D563" i="37"/>
  <c r="C574" i="17"/>
  <c r="D327" i="32"/>
  <c r="E298" i="32"/>
  <c r="B466" i="39"/>
  <c r="B466" i="40"/>
  <c r="C548" i="30"/>
  <c r="B539" i="51"/>
  <c r="B536" i="38"/>
  <c r="B539" i="36"/>
  <c r="B536" i="41" s="1"/>
  <c r="F540" i="35"/>
  <c r="B502" i="39"/>
  <c r="B502" i="40"/>
  <c r="B339" i="44"/>
  <c r="F339" i="44" s="1"/>
  <c r="J343" i="42"/>
  <c r="B456" i="39"/>
  <c r="B456" i="40"/>
  <c r="B484" i="40"/>
  <c r="B484" i="39"/>
  <c r="B506" i="40"/>
  <c r="B506" i="39"/>
  <c r="B464" i="39"/>
  <c r="B464" i="40"/>
  <c r="B411" i="39"/>
  <c r="B411" i="40"/>
  <c r="B384" i="42"/>
  <c r="C384" i="39"/>
  <c r="B380" i="43"/>
  <c r="E380" i="43" s="1"/>
  <c r="I380" i="43"/>
  <c r="I376" i="43"/>
  <c r="B380" i="42"/>
  <c r="B376" i="43"/>
  <c r="E376" i="43" s="1"/>
  <c r="C380" i="39"/>
  <c r="B541" i="51"/>
  <c r="B538" i="38"/>
  <c r="F542" i="35"/>
  <c r="B541" i="36"/>
  <c r="B538" i="41" s="1"/>
  <c r="B426" i="40"/>
  <c r="B426" i="39"/>
  <c r="I370" i="43"/>
  <c r="B370" i="43"/>
  <c r="E370" i="43" s="1"/>
  <c r="B374" i="42"/>
  <c r="C374" i="39"/>
  <c r="B476" i="39"/>
  <c r="B476" i="40"/>
  <c r="B433" i="39"/>
  <c r="B433" i="40"/>
  <c r="B447" i="39"/>
  <c r="B447" i="40"/>
  <c r="B338" i="44"/>
  <c r="F338" i="44" s="1"/>
  <c r="J342" i="42"/>
  <c r="C552" i="32"/>
  <c r="E552" i="32" s="1"/>
  <c r="B438" i="39"/>
  <c r="B438" i="40"/>
  <c r="B514" i="40"/>
  <c r="B514" i="39"/>
  <c r="B471" i="39"/>
  <c r="B471" i="40"/>
  <c r="C545" i="32"/>
  <c r="E545" i="32" s="1"/>
  <c r="B469" i="39"/>
  <c r="B469" i="40"/>
  <c r="B341" i="44"/>
  <c r="F341" i="44" s="1"/>
  <c r="J345" i="42"/>
  <c r="B500" i="39"/>
  <c r="B500" i="40"/>
  <c r="C556" i="27"/>
  <c r="B548" i="51"/>
  <c r="B548" i="36"/>
  <c r="B545" i="41" s="1"/>
  <c r="B545" i="38"/>
  <c r="F549" i="35"/>
  <c r="C543" i="27"/>
  <c r="C561" i="27"/>
  <c r="B478" i="39"/>
  <c r="B478" i="40"/>
  <c r="B391" i="39"/>
  <c r="B391" i="40"/>
  <c r="B405" i="39"/>
  <c r="B405" i="40"/>
  <c r="B538" i="51"/>
  <c r="B535" i="38"/>
  <c r="B538" i="36"/>
  <c r="B535" i="41" s="1"/>
  <c r="F539" i="35"/>
  <c r="I357" i="43"/>
  <c r="B361" i="42"/>
  <c r="C361" i="39"/>
  <c r="B357" i="43"/>
  <c r="E357" i="43" s="1"/>
  <c r="C356" i="39"/>
  <c r="I352" i="43"/>
  <c r="B356" i="42"/>
  <c r="B352" i="43"/>
  <c r="E352" i="43" s="1"/>
  <c r="B431" i="39"/>
  <c r="B431" i="40"/>
  <c r="C547" i="30"/>
  <c r="B537" i="51"/>
  <c r="B534" i="38"/>
  <c r="F538" i="35"/>
  <c r="B537" i="36"/>
  <c r="B534" i="41" s="1"/>
  <c r="B579" i="30"/>
  <c r="B579" i="32"/>
  <c r="B579" i="27"/>
  <c r="B579" i="28"/>
  <c r="C579" i="17"/>
  <c r="E579" i="17" s="1"/>
  <c r="D568" i="37"/>
  <c r="B596" i="30"/>
  <c r="B596" i="32"/>
  <c r="C596" i="17"/>
  <c r="E596" i="17" s="1"/>
  <c r="B596" i="28"/>
  <c r="D585" i="37"/>
  <c r="B596" i="27"/>
  <c r="B597" i="17"/>
  <c r="B584" i="21" s="1"/>
  <c r="B595" i="30"/>
  <c r="B595" i="32"/>
  <c r="B595" i="28"/>
  <c r="B595" i="27"/>
  <c r="C595" i="17"/>
  <c r="E595" i="17" s="1"/>
  <c r="D584" i="37"/>
  <c r="D187" i="32"/>
  <c r="E158" i="32"/>
  <c r="B485" i="39"/>
  <c r="B485" i="40"/>
  <c r="B487" i="40"/>
  <c r="B487" i="39"/>
  <c r="B504" i="39"/>
  <c r="B504" i="40"/>
  <c r="B390" i="39"/>
  <c r="B390" i="40"/>
  <c r="D566" i="37"/>
  <c r="B577" i="30"/>
  <c r="B577" i="32"/>
  <c r="B577" i="28"/>
  <c r="B577" i="27"/>
  <c r="C577" i="17"/>
  <c r="E577" i="17" s="1"/>
  <c r="B594" i="30"/>
  <c r="D583" i="37"/>
  <c r="B594" i="32"/>
  <c r="B594" i="28"/>
  <c r="B594" i="27"/>
  <c r="C594" i="17"/>
  <c r="E594" i="17" s="1"/>
  <c r="C580" i="17"/>
  <c r="E580" i="17" s="1"/>
  <c r="D569" i="37"/>
  <c r="B580" i="30"/>
  <c r="B580" i="32"/>
  <c r="B580" i="28"/>
  <c r="C580" i="28" s="1"/>
  <c r="B580" i="27"/>
  <c r="D582" i="37"/>
  <c r="B593" i="30"/>
  <c r="B593" i="32"/>
  <c r="B593" i="28"/>
  <c r="B593" i="27"/>
  <c r="C593" i="17"/>
  <c r="E593" i="17" s="1"/>
  <c r="B413" i="39"/>
  <c r="B413" i="40"/>
  <c r="B335" i="44"/>
  <c r="F335" i="44" s="1"/>
  <c r="J339" i="42"/>
  <c r="I374" i="43"/>
  <c r="B378" i="42"/>
  <c r="B374" i="43"/>
  <c r="E374" i="43" s="1"/>
  <c r="C378" i="39"/>
  <c r="J332" i="42"/>
  <c r="B328" i="44"/>
  <c r="F328" i="44" s="1"/>
  <c r="I369" i="43"/>
  <c r="B369" i="43"/>
  <c r="E369" i="43" s="1"/>
  <c r="C373" i="39"/>
  <c r="B373" i="42"/>
  <c r="B387" i="39"/>
  <c r="B387" i="40"/>
  <c r="B386" i="39"/>
  <c r="B386" i="40"/>
  <c r="B351" i="44"/>
  <c r="F351" i="44" s="1"/>
  <c r="J355" i="42"/>
  <c r="B554" i="51"/>
  <c r="B551" i="38"/>
  <c r="F555" i="35"/>
  <c r="B554" i="36"/>
  <c r="B551" i="41" s="1"/>
  <c r="B368" i="43"/>
  <c r="E368" i="43" s="1"/>
  <c r="C372" i="39"/>
  <c r="B372" i="42"/>
  <c r="I368" i="43"/>
  <c r="B490" i="40"/>
  <c r="B490" i="39"/>
  <c r="B373" i="43"/>
  <c r="E373" i="43" s="1"/>
  <c r="C377" i="39"/>
  <c r="B377" i="42"/>
  <c r="I373" i="43"/>
  <c r="C540" i="27"/>
  <c r="B497" i="40"/>
  <c r="B497" i="39"/>
  <c r="B331" i="44"/>
  <c r="F331" i="44" s="1"/>
  <c r="J335" i="42"/>
  <c r="B444" i="40"/>
  <c r="B444" i="39"/>
  <c r="B470" i="39"/>
  <c r="B470" i="40"/>
  <c r="C552" i="30"/>
  <c r="C553" i="28"/>
  <c r="B532" i="51"/>
  <c r="B532" i="36"/>
  <c r="B529" i="41" s="1"/>
  <c r="F533" i="35"/>
  <c r="B529" i="38"/>
  <c r="J329" i="42"/>
  <c r="B325" i="44"/>
  <c r="F325" i="44" s="1"/>
  <c r="J351" i="42"/>
  <c r="B347" i="44"/>
  <c r="F347" i="44" s="1"/>
  <c r="I356" i="43"/>
  <c r="C360" i="39"/>
  <c r="B356" i="43"/>
  <c r="E356" i="43" s="1"/>
  <c r="B360" i="42"/>
  <c r="B454" i="40"/>
  <c r="B454" i="39"/>
  <c r="C544" i="30"/>
  <c r="B432" i="39"/>
  <c r="B432" i="40"/>
  <c r="C545" i="28"/>
  <c r="C556" i="32"/>
  <c r="E556" i="32" s="1"/>
  <c r="B414" i="39"/>
  <c r="B414" i="40"/>
  <c r="B507" i="39"/>
  <c r="B507" i="40"/>
  <c r="B396" i="40"/>
  <c r="B396" i="39"/>
  <c r="C558" i="27"/>
  <c r="C543" i="32"/>
  <c r="E543" i="32" s="1"/>
  <c r="B551" i="51"/>
  <c r="F552" i="35"/>
  <c r="B548" i="38"/>
  <c r="B551" i="36"/>
  <c r="B548" i="41" s="1"/>
  <c r="C565" i="28"/>
  <c r="C576" i="17"/>
  <c r="E576" i="17" s="1"/>
  <c r="B576" i="30"/>
  <c r="B576" i="32"/>
  <c r="D565" i="37"/>
  <c r="B576" i="27"/>
  <c r="B576" i="28"/>
  <c r="B494" i="39"/>
  <c r="B494" i="40"/>
  <c r="D131" i="32"/>
  <c r="E102" i="32"/>
  <c r="B477" i="39"/>
  <c r="B477" i="40"/>
  <c r="B417" i="39"/>
  <c r="B417" i="40"/>
  <c r="B370" i="42"/>
  <c r="B366" i="43"/>
  <c r="E366" i="43" s="1"/>
  <c r="C370" i="39"/>
  <c r="I366" i="43"/>
  <c r="B520" i="40"/>
  <c r="B520" i="39"/>
  <c r="B575" i="32"/>
  <c r="D564" i="37"/>
  <c r="B575" i="27"/>
  <c r="C575" i="27" s="1"/>
  <c r="B575" i="30"/>
  <c r="C575" i="30" s="1"/>
  <c r="B575" i="28"/>
  <c r="C575" i="28" s="1"/>
  <c r="C575" i="17"/>
  <c r="B592" i="30"/>
  <c r="D581" i="37"/>
  <c r="B592" i="32"/>
  <c r="B592" i="27"/>
  <c r="C592" i="17"/>
  <c r="E592" i="17" s="1"/>
  <c r="B592" i="28"/>
  <c r="B578" i="30"/>
  <c r="C578" i="30" s="1"/>
  <c r="B578" i="32"/>
  <c r="C578" i="17"/>
  <c r="E578" i="17" s="1"/>
  <c r="B578" i="28"/>
  <c r="B578" i="27"/>
  <c r="D567" i="37"/>
  <c r="B591" i="32"/>
  <c r="C591" i="32" s="1"/>
  <c r="B591" i="27"/>
  <c r="C591" i="27" s="1"/>
  <c r="C591" i="17"/>
  <c r="E591" i="17" s="1"/>
  <c r="D580" i="37"/>
  <c r="B591" i="30"/>
  <c r="B591" i="28"/>
  <c r="B429" i="39"/>
  <c r="B429" i="40"/>
  <c r="B332" i="44"/>
  <c r="F332" i="44" s="1"/>
  <c r="J336" i="42"/>
  <c r="B389" i="39"/>
  <c r="B389" i="40"/>
  <c r="B451" i="39"/>
  <c r="B451" i="40"/>
  <c r="D355" i="32"/>
  <c r="E326" i="32"/>
  <c r="B486" i="40"/>
  <c r="B486" i="39"/>
  <c r="B528" i="40"/>
  <c r="B528" i="39"/>
  <c r="B358" i="43"/>
  <c r="E358" i="43" s="1"/>
  <c r="C362" i="39"/>
  <c r="B362" i="42"/>
  <c r="I358" i="43"/>
  <c r="C566" i="27"/>
  <c r="C551" i="30"/>
  <c r="B529" i="51"/>
  <c r="B529" i="36"/>
  <c r="B526" i="41" s="1"/>
  <c r="F530" i="35"/>
  <c r="B526" i="38"/>
  <c r="B430" i="39"/>
  <c r="B430" i="40"/>
  <c r="J334" i="42"/>
  <c r="B330" i="44"/>
  <c r="F330" i="44" s="1"/>
  <c r="B511" i="40"/>
  <c r="B511" i="39"/>
  <c r="B407" i="39"/>
  <c r="B407" i="40"/>
  <c r="B324" i="44"/>
  <c r="F324" i="44" s="1"/>
  <c r="J328" i="42"/>
  <c r="C556" i="30"/>
  <c r="B544" i="51"/>
  <c r="F545" i="35"/>
  <c r="B541" i="38"/>
  <c r="B544" i="36"/>
  <c r="B541" i="41" s="1"/>
  <c r="B336" i="44"/>
  <c r="F336" i="44" s="1"/>
  <c r="J340" i="42"/>
  <c r="B495" i="39"/>
  <c r="B495" i="40"/>
  <c r="B422" i="39"/>
  <c r="B422" i="40"/>
  <c r="B442" i="39"/>
  <c r="B442" i="40"/>
  <c r="B440" i="39"/>
  <c r="B440" i="40"/>
  <c r="C558" i="32"/>
  <c r="C543" i="28"/>
  <c r="C561" i="28"/>
  <c r="B475" i="40"/>
  <c r="B475" i="39"/>
  <c r="B462" i="39"/>
  <c r="B462" i="40"/>
  <c r="B342" i="44"/>
  <c r="F342" i="44" s="1"/>
  <c r="J346" i="42"/>
  <c r="C565" i="30"/>
  <c r="B465" i="40"/>
  <c r="B465" i="39"/>
  <c r="L11" i="37"/>
  <c r="F10" i="40"/>
  <c r="F10" i="49"/>
  <c r="D425" i="27"/>
  <c r="E396" i="27"/>
  <c r="M21" i="27"/>
  <c r="L21" i="27"/>
  <c r="F22" i="27" s="1"/>
  <c r="E452" i="27"/>
  <c r="D481" i="27"/>
  <c r="D369" i="27"/>
  <c r="E340" i="27"/>
  <c r="D10" i="49"/>
  <c r="D313" i="27"/>
  <c r="E284" i="27"/>
  <c r="D453" i="27"/>
  <c r="E424" i="27"/>
  <c r="C10" i="40"/>
  <c r="C10" i="49"/>
  <c r="G10" i="40"/>
  <c r="G10" i="49"/>
  <c r="D341" i="27"/>
  <c r="E312" i="27"/>
  <c r="D397" i="27"/>
  <c r="E368" i="27"/>
  <c r="E256" i="27"/>
  <c r="D285" i="27"/>
  <c r="L183" i="42"/>
  <c r="N182" i="42"/>
  <c r="O182" i="42" s="1"/>
  <c r="G178" i="44" s="1"/>
  <c r="F9" i="21"/>
  <c r="Q10" i="35"/>
  <c r="V10" i="35" s="1"/>
  <c r="E10" i="40"/>
  <c r="F9" i="39"/>
  <c r="O9" i="39"/>
  <c r="S10" i="39"/>
  <c r="K269" i="42"/>
  <c r="F269" i="42"/>
  <c r="N271" i="39"/>
  <c r="C270" i="42"/>
  <c r="D391" i="42"/>
  <c r="D224" i="42"/>
  <c r="F195" i="42"/>
  <c r="D363" i="42"/>
  <c r="D336" i="42"/>
  <c r="D419" i="42"/>
  <c r="D447" i="42"/>
  <c r="D567" i="42"/>
  <c r="D308" i="42"/>
  <c r="D196" i="42"/>
  <c r="D252" i="42"/>
  <c r="F223" i="42"/>
  <c r="D168" i="42"/>
  <c r="D561" i="42"/>
  <c r="D280" i="42"/>
  <c r="F251" i="42"/>
  <c r="D504" i="42"/>
  <c r="D25" i="42"/>
  <c r="D53" i="42"/>
  <c r="D82" i="42" s="1"/>
  <c r="D111" i="42" s="1"/>
  <c r="D140" i="42" s="1"/>
  <c r="F183" i="42"/>
  <c r="L21" i="30"/>
  <c r="K23" i="28"/>
  <c r="D518" i="30"/>
  <c r="E489" i="30"/>
  <c r="H489" i="30" s="1"/>
  <c r="D374" i="27"/>
  <c r="E345" i="27"/>
  <c r="D346" i="27"/>
  <c r="E317" i="27"/>
  <c r="D370" i="17"/>
  <c r="E341" i="17"/>
  <c r="D454" i="17"/>
  <c r="E425" i="17"/>
  <c r="D314" i="17"/>
  <c r="H314" i="17" s="1"/>
  <c r="H315" i="17" s="1"/>
  <c r="H316" i="17" s="1"/>
  <c r="H317" i="17" s="1"/>
  <c r="H318" i="17" s="1"/>
  <c r="H319" i="17" s="1"/>
  <c r="H320" i="17" s="1"/>
  <c r="H321" i="17" s="1"/>
  <c r="H322" i="17" s="1"/>
  <c r="H323" i="17" s="1"/>
  <c r="H324" i="17" s="1"/>
  <c r="H325" i="17" s="1"/>
  <c r="H326" i="17" s="1"/>
  <c r="H327" i="17" s="1"/>
  <c r="H328" i="17" s="1"/>
  <c r="H329" i="17" s="1"/>
  <c r="H330" i="17" s="1"/>
  <c r="H331" i="17" s="1"/>
  <c r="H332" i="17" s="1"/>
  <c r="H333" i="17" s="1"/>
  <c r="H334" i="17" s="1"/>
  <c r="H335" i="17" s="1"/>
  <c r="H336" i="17" s="1"/>
  <c r="H337" i="17" s="1"/>
  <c r="H338" i="17" s="1"/>
  <c r="H339" i="17" s="1"/>
  <c r="H340" i="17" s="1"/>
  <c r="H341" i="17" s="1"/>
  <c r="E285" i="17"/>
  <c r="D482" i="17"/>
  <c r="E453" i="17"/>
  <c r="D427" i="28"/>
  <c r="E398" i="28"/>
  <c r="D511" i="28"/>
  <c r="E482" i="28"/>
  <c r="D398" i="17"/>
  <c r="E369" i="17"/>
  <c r="D483" i="28"/>
  <c r="E454" i="28"/>
  <c r="D342" i="17"/>
  <c r="E313" i="17"/>
  <c r="E370" i="28"/>
  <c r="D399" i="28"/>
  <c r="D426" i="17"/>
  <c r="E397" i="17"/>
  <c r="E426" i="28"/>
  <c r="D455" i="28"/>
  <c r="D510" i="17"/>
  <c r="E481" i="17"/>
  <c r="E342" i="28"/>
  <c r="D371" i="28"/>
  <c r="D510" i="28"/>
  <c r="E481" i="28"/>
  <c r="D343" i="28"/>
  <c r="E314" i="28"/>
  <c r="D454" i="30"/>
  <c r="E425" i="30"/>
  <c r="H425" i="30" s="1"/>
  <c r="D398" i="30"/>
  <c r="E369" i="30"/>
  <c r="H369" i="30" s="1"/>
  <c r="D481" i="30"/>
  <c r="E452" i="30"/>
  <c r="H452" i="30" s="1"/>
  <c r="D342" i="30"/>
  <c r="E313" i="30"/>
  <c r="H313" i="30" s="1"/>
  <c r="E453" i="30"/>
  <c r="H453" i="30" s="1"/>
  <c r="D482" i="30"/>
  <c r="E397" i="30"/>
  <c r="H397" i="30" s="1"/>
  <c r="D426" i="30"/>
  <c r="D370" i="30"/>
  <c r="E341" i="30"/>
  <c r="H341" i="30" s="1"/>
  <c r="E117" i="28"/>
  <c r="D146" i="28"/>
  <c r="E173" i="28"/>
  <c r="D202" i="28"/>
  <c r="D258" i="28"/>
  <c r="E229" i="28"/>
  <c r="D90" i="28"/>
  <c r="E61" i="28"/>
  <c r="D230" i="28"/>
  <c r="E201" i="28"/>
  <c r="D118" i="28"/>
  <c r="E89" i="28"/>
  <c r="E285" i="28"/>
  <c r="E145" i="28"/>
  <c r="D174" i="28"/>
  <c r="D233" i="27"/>
  <c r="E204" i="27"/>
  <c r="D289" i="27"/>
  <c r="D318" i="27" s="1"/>
  <c r="E260" i="27"/>
  <c r="D205" i="27"/>
  <c r="E176" i="27"/>
  <c r="D121" i="27"/>
  <c r="E92" i="27"/>
  <c r="E288" i="27"/>
  <c r="E64" i="27"/>
  <c r="D93" i="27"/>
  <c r="D177" i="27"/>
  <c r="E148" i="27"/>
  <c r="D261" i="27"/>
  <c r="E232" i="27"/>
  <c r="D149" i="27"/>
  <c r="E120" i="27"/>
  <c r="A9" i="37"/>
  <c r="D89" i="30"/>
  <c r="E60" i="30"/>
  <c r="H60" i="30" s="1"/>
  <c r="D173" i="30"/>
  <c r="E144" i="30"/>
  <c r="H144" i="30" s="1"/>
  <c r="E200" i="30"/>
  <c r="H200" i="30" s="1"/>
  <c r="D229" i="30"/>
  <c r="E284" i="30"/>
  <c r="H284" i="30" s="1"/>
  <c r="D145" i="30"/>
  <c r="E116" i="30"/>
  <c r="H116" i="30" s="1"/>
  <c r="D201" i="30"/>
  <c r="E172" i="30"/>
  <c r="H172" i="30" s="1"/>
  <c r="D285" i="30"/>
  <c r="D314" i="30" s="1"/>
  <c r="E256" i="30"/>
  <c r="H256" i="30" s="1"/>
  <c r="D117" i="30"/>
  <c r="E88" i="30"/>
  <c r="H88" i="30" s="1"/>
  <c r="J9" i="37"/>
  <c r="K9" i="37" s="1"/>
  <c r="F10" i="51" s="1"/>
  <c r="G10" i="51" s="1"/>
  <c r="H10" i="51" s="1"/>
  <c r="K7" i="50" s="1"/>
  <c r="M9" i="37"/>
  <c r="N9" i="37" s="1"/>
  <c r="I10" i="51" s="1"/>
  <c r="J10" i="51" s="1"/>
  <c r="K10" i="51" s="1"/>
  <c r="L7" i="50" s="1"/>
  <c r="C4" i="44"/>
  <c r="E31" i="30"/>
  <c r="H31" i="30" s="1"/>
  <c r="D32" i="30"/>
  <c r="D61" i="30" s="1"/>
  <c r="G9" i="37"/>
  <c r="H9" i="37" s="1"/>
  <c r="C10" i="51" s="1"/>
  <c r="D33" i="28"/>
  <c r="D62" i="28" s="1"/>
  <c r="E32" i="28"/>
  <c r="D36" i="27"/>
  <c r="D65" i="27" s="1"/>
  <c r="E35" i="27"/>
  <c r="C572" i="27" l="1"/>
  <c r="C570" i="32"/>
  <c r="E570" i="32" s="1"/>
  <c r="C575" i="32"/>
  <c r="E575" i="32" s="1"/>
  <c r="C574" i="27"/>
  <c r="C583" i="32"/>
  <c r="E583" i="32" s="1"/>
  <c r="C594" i="27"/>
  <c r="G24" i="17"/>
  <c r="I24" i="17"/>
  <c r="J24" i="17" s="1"/>
  <c r="M23" i="17"/>
  <c r="C590" i="28"/>
  <c r="C577" i="32"/>
  <c r="E577" i="32" s="1"/>
  <c r="C596" i="28"/>
  <c r="C578" i="27"/>
  <c r="C576" i="27"/>
  <c r="E576" i="27" s="1"/>
  <c r="C594" i="28"/>
  <c r="C577" i="30"/>
  <c r="C595" i="32"/>
  <c r="C584" i="27"/>
  <c r="C569" i="27"/>
  <c r="C587" i="32"/>
  <c r="C586" i="27"/>
  <c r="C591" i="28"/>
  <c r="C578" i="28"/>
  <c r="C594" i="32"/>
  <c r="C569" i="32"/>
  <c r="E569" i="32" s="1"/>
  <c r="C587" i="30"/>
  <c r="H342" i="17"/>
  <c r="C592" i="30"/>
  <c r="C576" i="32"/>
  <c r="E576" i="32" s="1"/>
  <c r="C580" i="32"/>
  <c r="E580" i="32" s="1"/>
  <c r="C586" i="32"/>
  <c r="C578" i="32"/>
  <c r="E578" i="32" s="1"/>
  <c r="C593" i="27"/>
  <c r="C580" i="30"/>
  <c r="C596" i="27"/>
  <c r="C579" i="28"/>
  <c r="C574" i="30"/>
  <c r="C590" i="27"/>
  <c r="C573" i="32"/>
  <c r="E573" i="32" s="1"/>
  <c r="C570" i="28"/>
  <c r="M6" i="43"/>
  <c r="F6" i="43"/>
  <c r="C590" i="32"/>
  <c r="C588" i="27"/>
  <c r="I443" i="43"/>
  <c r="C447" i="39"/>
  <c r="B443" i="43"/>
  <c r="E443" i="43" s="1"/>
  <c r="B447" i="42"/>
  <c r="B496" i="42"/>
  <c r="C496" i="39"/>
  <c r="I492" i="43"/>
  <c r="B492" i="43"/>
  <c r="E492" i="43" s="1"/>
  <c r="I450" i="43"/>
  <c r="B450" i="43"/>
  <c r="E450" i="43" s="1"/>
  <c r="C454" i="39"/>
  <c r="B454" i="42"/>
  <c r="B383" i="43"/>
  <c r="E383" i="43" s="1"/>
  <c r="C387" i="39"/>
  <c r="I383" i="43"/>
  <c r="B387" i="42"/>
  <c r="B546" i="40"/>
  <c r="B546" i="39"/>
  <c r="D300" i="32"/>
  <c r="E271" i="32"/>
  <c r="B575" i="51"/>
  <c r="B575" i="36"/>
  <c r="B572" i="41" s="1"/>
  <c r="B572" i="38"/>
  <c r="F576" i="35"/>
  <c r="C472" i="39"/>
  <c r="B472" i="42"/>
  <c r="I468" i="43"/>
  <c r="B468" i="43"/>
  <c r="E468" i="43" s="1"/>
  <c r="B544" i="39"/>
  <c r="B544" i="40"/>
  <c r="C401" i="39"/>
  <c r="B401" i="42"/>
  <c r="I397" i="43"/>
  <c r="B397" i="43"/>
  <c r="E397" i="43" s="1"/>
  <c r="B572" i="51"/>
  <c r="F573" i="35"/>
  <c r="B572" i="36"/>
  <c r="B569" i="41" s="1"/>
  <c r="B569" i="38"/>
  <c r="C571" i="30"/>
  <c r="I458" i="43"/>
  <c r="C462" i="39"/>
  <c r="B462" i="42"/>
  <c r="B458" i="43"/>
  <c r="E458" i="43" s="1"/>
  <c r="I499" i="43"/>
  <c r="C503" i="39"/>
  <c r="B503" i="42"/>
  <c r="B499" i="43"/>
  <c r="E499" i="43" s="1"/>
  <c r="I402" i="43"/>
  <c r="B406" i="42"/>
  <c r="B402" i="43"/>
  <c r="E402" i="43" s="1"/>
  <c r="C406" i="39"/>
  <c r="B586" i="51"/>
  <c r="F587" i="35"/>
  <c r="B586" i="36"/>
  <c r="B583" i="41" s="1"/>
  <c r="B583" i="38"/>
  <c r="B549" i="40"/>
  <c r="B549" i="39"/>
  <c r="I412" i="43"/>
  <c r="B416" i="42"/>
  <c r="C416" i="39"/>
  <c r="B412" i="43"/>
  <c r="E412" i="43" s="1"/>
  <c r="B512" i="43"/>
  <c r="E512" i="43" s="1"/>
  <c r="C516" i="39"/>
  <c r="B516" i="42"/>
  <c r="I512" i="43"/>
  <c r="J371" i="42"/>
  <c r="B367" i="44"/>
  <c r="F367" i="44" s="1"/>
  <c r="B517" i="42"/>
  <c r="B513" i="43"/>
  <c r="E513" i="43" s="1"/>
  <c r="C517" i="39"/>
  <c r="I513" i="43"/>
  <c r="B478" i="43"/>
  <c r="E478" i="43" s="1"/>
  <c r="C482" i="39"/>
  <c r="B482" i="42"/>
  <c r="I478" i="43"/>
  <c r="I461" i="43"/>
  <c r="B461" i="43"/>
  <c r="E461" i="43" s="1"/>
  <c r="C465" i="39"/>
  <c r="B465" i="42"/>
  <c r="I438" i="43"/>
  <c r="B442" i="42"/>
  <c r="B438" i="43"/>
  <c r="E438" i="43" s="1"/>
  <c r="C442" i="39"/>
  <c r="B403" i="43"/>
  <c r="E403" i="43" s="1"/>
  <c r="C407" i="39"/>
  <c r="I403" i="43"/>
  <c r="B407" i="42"/>
  <c r="I426" i="43"/>
  <c r="C430" i="39"/>
  <c r="B430" i="42"/>
  <c r="B426" i="43"/>
  <c r="E426" i="43" s="1"/>
  <c r="B358" i="44"/>
  <c r="F358" i="44" s="1"/>
  <c r="J362" i="42"/>
  <c r="D384" i="32"/>
  <c r="E355" i="32"/>
  <c r="C592" i="28"/>
  <c r="I493" i="43"/>
  <c r="C497" i="39"/>
  <c r="B497" i="42"/>
  <c r="B493" i="43"/>
  <c r="E493" i="43" s="1"/>
  <c r="I486" i="43"/>
  <c r="C490" i="39"/>
  <c r="B486" i="43"/>
  <c r="E486" i="43" s="1"/>
  <c r="B490" i="42"/>
  <c r="B369" i="44"/>
  <c r="F369" i="44" s="1"/>
  <c r="J373" i="42"/>
  <c r="B374" i="44"/>
  <c r="F374" i="44" s="1"/>
  <c r="J378" i="42"/>
  <c r="C593" i="28"/>
  <c r="C595" i="27"/>
  <c r="C579" i="27"/>
  <c r="I401" i="43"/>
  <c r="B401" i="43"/>
  <c r="E401" i="43" s="1"/>
  <c r="B405" i="42"/>
  <c r="C405" i="39"/>
  <c r="B429" i="43"/>
  <c r="E429" i="43" s="1"/>
  <c r="C433" i="39"/>
  <c r="B433" i="42"/>
  <c r="I429" i="43"/>
  <c r="B460" i="43"/>
  <c r="E460" i="43" s="1"/>
  <c r="B464" i="42"/>
  <c r="C464" i="39"/>
  <c r="I460" i="43"/>
  <c r="C499" i="39"/>
  <c r="B495" i="43"/>
  <c r="E495" i="43" s="1"/>
  <c r="I495" i="43"/>
  <c r="B499" i="42"/>
  <c r="B498" i="42"/>
  <c r="B494" i="43"/>
  <c r="E494" i="43" s="1"/>
  <c r="C498" i="39"/>
  <c r="I494" i="43"/>
  <c r="B359" i="44"/>
  <c r="F359" i="44" s="1"/>
  <c r="J363" i="42"/>
  <c r="B537" i="40"/>
  <c r="B537" i="39"/>
  <c r="B353" i="44"/>
  <c r="F353" i="44" s="1"/>
  <c r="J357" i="42"/>
  <c r="C581" i="28"/>
  <c r="B534" i="40"/>
  <c r="B534" i="39"/>
  <c r="B354" i="44"/>
  <c r="F354" i="44" s="1"/>
  <c r="J358" i="42"/>
  <c r="B536" i="39"/>
  <c r="B536" i="40"/>
  <c r="I437" i="43"/>
  <c r="B437" i="43"/>
  <c r="E437" i="43" s="1"/>
  <c r="B441" i="42"/>
  <c r="C441" i="39"/>
  <c r="C409" i="39"/>
  <c r="I405" i="43"/>
  <c r="B409" i="42"/>
  <c r="B405" i="43"/>
  <c r="E405" i="43" s="1"/>
  <c r="C585" i="28"/>
  <c r="C569" i="30"/>
  <c r="I476" i="43"/>
  <c r="C480" i="39"/>
  <c r="B476" i="43"/>
  <c r="E476" i="43" s="1"/>
  <c r="B480" i="42"/>
  <c r="B446" i="42"/>
  <c r="C446" i="39"/>
  <c r="B442" i="43"/>
  <c r="E442" i="43" s="1"/>
  <c r="I442" i="43"/>
  <c r="C468" i="39"/>
  <c r="I464" i="43"/>
  <c r="B468" i="42"/>
  <c r="B464" i="43"/>
  <c r="E464" i="43" s="1"/>
  <c r="I384" i="43"/>
  <c r="B388" i="42"/>
  <c r="B384" i="43"/>
  <c r="E384" i="43" s="1"/>
  <c r="C388" i="39"/>
  <c r="C582" i="27"/>
  <c r="I417" i="43"/>
  <c r="B417" i="43"/>
  <c r="E417" i="43" s="1"/>
  <c r="B421" i="42"/>
  <c r="C421" i="39"/>
  <c r="I483" i="43"/>
  <c r="C487" i="39"/>
  <c r="B483" i="43"/>
  <c r="E483" i="43" s="1"/>
  <c r="B487" i="42"/>
  <c r="C509" i="39"/>
  <c r="B505" i="43"/>
  <c r="E505" i="43" s="1"/>
  <c r="B509" i="42"/>
  <c r="I505" i="43"/>
  <c r="B573" i="51"/>
  <c r="F574" i="35"/>
  <c r="B573" i="36"/>
  <c r="B570" i="41" s="1"/>
  <c r="B570" i="38"/>
  <c r="B379" i="44"/>
  <c r="F379" i="44" s="1"/>
  <c r="J383" i="42"/>
  <c r="I506" i="43"/>
  <c r="B510" i="42"/>
  <c r="C510" i="39"/>
  <c r="B506" i="43"/>
  <c r="E506" i="43" s="1"/>
  <c r="B550" i="40"/>
  <c r="B550" i="39"/>
  <c r="I424" i="43"/>
  <c r="B424" i="43"/>
  <c r="E424" i="43" s="1"/>
  <c r="B428" i="42"/>
  <c r="C428" i="39"/>
  <c r="I471" i="43"/>
  <c r="C475" i="39"/>
  <c r="B471" i="43"/>
  <c r="E471" i="43" s="1"/>
  <c r="B475" i="42"/>
  <c r="B564" i="51"/>
  <c r="B564" i="36"/>
  <c r="B561" i="41" s="1"/>
  <c r="F565" i="35"/>
  <c r="B561" i="38"/>
  <c r="I425" i="43"/>
  <c r="B429" i="42"/>
  <c r="B425" i="43"/>
  <c r="E425" i="43" s="1"/>
  <c r="C429" i="39"/>
  <c r="B568" i="51"/>
  <c r="B565" i="38"/>
  <c r="F569" i="35"/>
  <c r="B568" i="36"/>
  <c r="B565" i="41" s="1"/>
  <c r="D160" i="32"/>
  <c r="E131" i="32"/>
  <c r="C576" i="30"/>
  <c r="I410" i="43"/>
  <c r="B410" i="43"/>
  <c r="E410" i="43" s="1"/>
  <c r="C414" i="39"/>
  <c r="B414" i="42"/>
  <c r="C593" i="32"/>
  <c r="B570" i="51"/>
  <c r="F571" i="35"/>
  <c r="B570" i="36"/>
  <c r="B567" i="41" s="1"/>
  <c r="B567" i="38"/>
  <c r="B584" i="51"/>
  <c r="B581" i="38"/>
  <c r="B584" i="36"/>
  <c r="B581" i="41" s="1"/>
  <c r="F585" i="35"/>
  <c r="B567" i="51"/>
  <c r="B567" i="36"/>
  <c r="B564" i="41" s="1"/>
  <c r="B564" i="38"/>
  <c r="F568" i="35"/>
  <c r="B485" i="42"/>
  <c r="B481" i="43"/>
  <c r="E481" i="43" s="1"/>
  <c r="C485" i="39"/>
  <c r="I481" i="43"/>
  <c r="C595" i="28"/>
  <c r="C579" i="32"/>
  <c r="E579" i="32" s="1"/>
  <c r="B357" i="44"/>
  <c r="F357" i="44" s="1"/>
  <c r="J361" i="42"/>
  <c r="I465" i="43"/>
  <c r="C469" i="39"/>
  <c r="B469" i="42"/>
  <c r="B465" i="43"/>
  <c r="E465" i="43" s="1"/>
  <c r="B438" i="42"/>
  <c r="C438" i="39"/>
  <c r="B434" i="43"/>
  <c r="E434" i="43" s="1"/>
  <c r="I434" i="43"/>
  <c r="I502" i="43"/>
  <c r="C506" i="39"/>
  <c r="B506" i="42"/>
  <c r="B502" i="43"/>
  <c r="E502" i="43" s="1"/>
  <c r="C574" i="32"/>
  <c r="E574" i="32" s="1"/>
  <c r="B525" i="42"/>
  <c r="B521" i="43"/>
  <c r="E521" i="43" s="1"/>
  <c r="I521" i="43"/>
  <c r="C525" i="39"/>
  <c r="I439" i="43"/>
  <c r="B439" i="43"/>
  <c r="E439" i="43" s="1"/>
  <c r="C443" i="39"/>
  <c r="B443" i="42"/>
  <c r="B531" i="40"/>
  <c r="B531" i="39"/>
  <c r="C584" i="30"/>
  <c r="C581" i="30"/>
  <c r="B576" i="51"/>
  <c r="B573" i="38"/>
  <c r="F577" i="35"/>
  <c r="B576" i="36"/>
  <c r="B573" i="41" s="1"/>
  <c r="B563" i="51"/>
  <c r="B560" i="38"/>
  <c r="B563" i="36"/>
  <c r="B560" i="41" s="1"/>
  <c r="F564" i="35"/>
  <c r="B560" i="51"/>
  <c r="B560" i="36"/>
  <c r="B557" i="41" s="1"/>
  <c r="B557" i="38"/>
  <c r="F561" i="35"/>
  <c r="C479" i="39"/>
  <c r="I475" i="43"/>
  <c r="B475" i="43"/>
  <c r="E475" i="43" s="1"/>
  <c r="B479" i="42"/>
  <c r="I504" i="43"/>
  <c r="C508" i="39"/>
  <c r="B504" i="43"/>
  <c r="E504" i="43" s="1"/>
  <c r="B508" i="42"/>
  <c r="B458" i="42"/>
  <c r="B454" i="43"/>
  <c r="E454" i="43" s="1"/>
  <c r="I454" i="43"/>
  <c r="C458" i="39"/>
  <c r="I414" i="43"/>
  <c r="C418" i="39"/>
  <c r="B418" i="42"/>
  <c r="B414" i="43"/>
  <c r="E414" i="43" s="1"/>
  <c r="B444" i="43"/>
  <c r="E444" i="43" s="1"/>
  <c r="B448" i="42"/>
  <c r="C448" i="39"/>
  <c r="I444" i="43"/>
  <c r="B543" i="40"/>
  <c r="B543" i="39"/>
  <c r="B520" i="43"/>
  <c r="E520" i="43" s="1"/>
  <c r="I520" i="43"/>
  <c r="B524" i="42"/>
  <c r="C524" i="39"/>
  <c r="B424" i="42"/>
  <c r="B420" i="43"/>
  <c r="E420" i="43" s="1"/>
  <c r="C424" i="39"/>
  <c r="I420" i="43"/>
  <c r="I433" i="43"/>
  <c r="B433" i="43"/>
  <c r="E433" i="43" s="1"/>
  <c r="B437" i="42"/>
  <c r="C437" i="39"/>
  <c r="B577" i="51"/>
  <c r="B574" i="38"/>
  <c r="B577" i="36"/>
  <c r="B574" i="41" s="1"/>
  <c r="F578" i="35"/>
  <c r="C582" i="32"/>
  <c r="E582" i="32" s="1"/>
  <c r="C571" i="28"/>
  <c r="C589" i="27"/>
  <c r="B514" i="42"/>
  <c r="B510" i="43"/>
  <c r="E510" i="43" s="1"/>
  <c r="C514" i="39"/>
  <c r="I510" i="43"/>
  <c r="I407" i="43"/>
  <c r="C411" i="39"/>
  <c r="B407" i="43"/>
  <c r="E407" i="43" s="1"/>
  <c r="B411" i="42"/>
  <c r="I445" i="43"/>
  <c r="C449" i="39"/>
  <c r="B445" i="43"/>
  <c r="E445" i="43" s="1"/>
  <c r="B449" i="42"/>
  <c r="B515" i="43"/>
  <c r="E515" i="43" s="1"/>
  <c r="I515" i="43"/>
  <c r="B519" i="42"/>
  <c r="C519" i="39"/>
  <c r="B558" i="51"/>
  <c r="F559" i="35"/>
  <c r="B558" i="36"/>
  <c r="B555" i="41" s="1"/>
  <c r="B555" i="38"/>
  <c r="B541" i="39"/>
  <c r="B541" i="40"/>
  <c r="I484" i="43"/>
  <c r="B488" i="42"/>
  <c r="B484" i="43"/>
  <c r="E484" i="43" s="1"/>
  <c r="C488" i="39"/>
  <c r="B491" i="42"/>
  <c r="C491" i="39"/>
  <c r="B487" i="43"/>
  <c r="E487" i="43" s="1"/>
  <c r="I487" i="43"/>
  <c r="B555" i="40"/>
  <c r="B555" i="39"/>
  <c r="I452" i="43"/>
  <c r="B456" i="42"/>
  <c r="B452" i="43"/>
  <c r="E452" i="43" s="1"/>
  <c r="C456" i="39"/>
  <c r="C460" i="39"/>
  <c r="I456" i="43"/>
  <c r="B456" i="43"/>
  <c r="E456" i="43" s="1"/>
  <c r="B460" i="42"/>
  <c r="J381" i="42"/>
  <c r="B377" i="44"/>
  <c r="F377" i="44" s="1"/>
  <c r="C581" i="32"/>
  <c r="E581" i="32" s="1"/>
  <c r="B551" i="40"/>
  <c r="B551" i="39"/>
  <c r="C422" i="39"/>
  <c r="B418" i="43"/>
  <c r="E418" i="43" s="1"/>
  <c r="I418" i="43"/>
  <c r="B422" i="42"/>
  <c r="B545" i="40"/>
  <c r="B545" i="39"/>
  <c r="I507" i="43"/>
  <c r="C511" i="39"/>
  <c r="B507" i="43"/>
  <c r="E507" i="43" s="1"/>
  <c r="B511" i="42"/>
  <c r="B530" i="40"/>
  <c r="B530" i="39"/>
  <c r="I447" i="43"/>
  <c r="C451" i="39"/>
  <c r="B447" i="43"/>
  <c r="E447" i="43" s="1"/>
  <c r="B451" i="42"/>
  <c r="C592" i="27"/>
  <c r="I392" i="43"/>
  <c r="B396" i="42"/>
  <c r="B392" i="43"/>
  <c r="E392" i="43" s="1"/>
  <c r="C396" i="39"/>
  <c r="B356" i="44"/>
  <c r="F356" i="44" s="1"/>
  <c r="J360" i="42"/>
  <c r="I466" i="43"/>
  <c r="B466" i="43"/>
  <c r="E466" i="43" s="1"/>
  <c r="C470" i="39"/>
  <c r="B470" i="42"/>
  <c r="C593" i="30"/>
  <c r="C594" i="30"/>
  <c r="C596" i="32"/>
  <c r="C579" i="30"/>
  <c r="I427" i="43"/>
  <c r="C431" i="39"/>
  <c r="B431" i="42"/>
  <c r="B427" i="43"/>
  <c r="E427" i="43" s="1"/>
  <c r="B387" i="43"/>
  <c r="E387" i="43" s="1"/>
  <c r="C391" i="39"/>
  <c r="B391" i="42"/>
  <c r="I387" i="43"/>
  <c r="I472" i="43"/>
  <c r="B476" i="42"/>
  <c r="B472" i="43"/>
  <c r="E472" i="43" s="1"/>
  <c r="C476" i="39"/>
  <c r="B542" i="40"/>
  <c r="B542" i="39"/>
  <c r="C574" i="28"/>
  <c r="I485" i="43"/>
  <c r="B485" i="43"/>
  <c r="E485" i="43" s="1"/>
  <c r="B489" i="42"/>
  <c r="C489" i="39"/>
  <c r="B557" i="40"/>
  <c r="B557" i="39"/>
  <c r="I477" i="43"/>
  <c r="C481" i="39"/>
  <c r="B477" i="43"/>
  <c r="E477" i="43" s="1"/>
  <c r="B481" i="42"/>
  <c r="I449" i="43"/>
  <c r="C453" i="39"/>
  <c r="B453" i="42"/>
  <c r="B449" i="43"/>
  <c r="E449" i="43" s="1"/>
  <c r="B532" i="39"/>
  <c r="B532" i="40"/>
  <c r="I488" i="43"/>
  <c r="C492" i="39"/>
  <c r="B488" i="43"/>
  <c r="E488" i="43" s="1"/>
  <c r="B492" i="42"/>
  <c r="I388" i="43"/>
  <c r="B388" i="43"/>
  <c r="E388" i="43" s="1"/>
  <c r="B392" i="42"/>
  <c r="C392" i="39"/>
  <c r="B571" i="51"/>
  <c r="B571" i="36"/>
  <c r="B568" i="41" s="1"/>
  <c r="B568" i="38"/>
  <c r="F572" i="35"/>
  <c r="I389" i="43"/>
  <c r="C393" i="39"/>
  <c r="B389" i="43"/>
  <c r="E389" i="43" s="1"/>
  <c r="B393" i="42"/>
  <c r="I489" i="43"/>
  <c r="C493" i="39"/>
  <c r="B493" i="42"/>
  <c r="B489" i="43"/>
  <c r="E489" i="43" s="1"/>
  <c r="D328" i="32"/>
  <c r="E299" i="32"/>
  <c r="B362" i="44"/>
  <c r="F362" i="44" s="1"/>
  <c r="J366" i="42"/>
  <c r="C570" i="27"/>
  <c r="I393" i="43"/>
  <c r="B393" i="43"/>
  <c r="E393" i="43" s="1"/>
  <c r="B397" i="42"/>
  <c r="C397" i="39"/>
  <c r="D132" i="32"/>
  <c r="E103" i="32"/>
  <c r="C518" i="39"/>
  <c r="I514" i="43"/>
  <c r="B514" i="43"/>
  <c r="E514" i="43" s="1"/>
  <c r="B518" i="42"/>
  <c r="I453" i="43"/>
  <c r="C457" i="39"/>
  <c r="B453" i="43"/>
  <c r="E453" i="43" s="1"/>
  <c r="B457" i="42"/>
  <c r="B445" i="42"/>
  <c r="B441" i="43"/>
  <c r="E441" i="43" s="1"/>
  <c r="C445" i="39"/>
  <c r="I441" i="43"/>
  <c r="C585" i="27"/>
  <c r="B355" i="44"/>
  <c r="F355" i="44" s="1"/>
  <c r="J359" i="42"/>
  <c r="B535" i="40"/>
  <c r="B535" i="39"/>
  <c r="I446" i="43"/>
  <c r="B450" i="42"/>
  <c r="B446" i="43"/>
  <c r="E446" i="43" s="1"/>
  <c r="C450" i="39"/>
  <c r="B363" i="44"/>
  <c r="F363" i="44" s="1"/>
  <c r="J367" i="42"/>
  <c r="C582" i="28"/>
  <c r="C571" i="27"/>
  <c r="C589" i="32"/>
  <c r="B552" i="40"/>
  <c r="B552" i="39"/>
  <c r="I396" i="43"/>
  <c r="C400" i="39"/>
  <c r="B396" i="43"/>
  <c r="E396" i="43" s="1"/>
  <c r="B400" i="42"/>
  <c r="I503" i="43"/>
  <c r="B507" i="42"/>
  <c r="B503" i="43"/>
  <c r="E503" i="43" s="1"/>
  <c r="C507" i="39"/>
  <c r="I422" i="43"/>
  <c r="B426" i="42"/>
  <c r="C426" i="39"/>
  <c r="B422" i="43"/>
  <c r="E422" i="43" s="1"/>
  <c r="B558" i="40"/>
  <c r="B558" i="39"/>
  <c r="B528" i="42"/>
  <c r="B524" i="43"/>
  <c r="E524" i="43" s="1"/>
  <c r="C528" i="39"/>
  <c r="I524" i="43"/>
  <c r="C591" i="30"/>
  <c r="B366" i="44"/>
  <c r="F366" i="44" s="1"/>
  <c r="J370" i="42"/>
  <c r="I490" i="43"/>
  <c r="C494" i="39"/>
  <c r="B490" i="43"/>
  <c r="E490" i="43" s="1"/>
  <c r="B494" i="42"/>
  <c r="B533" i="40"/>
  <c r="B533" i="39"/>
  <c r="B368" i="44"/>
  <c r="F368" i="44" s="1"/>
  <c r="J372" i="42"/>
  <c r="I386" i="43"/>
  <c r="B386" i="43"/>
  <c r="E386" i="43" s="1"/>
  <c r="B390" i="42"/>
  <c r="C390" i="39"/>
  <c r="C595" i="30"/>
  <c r="C596" i="30"/>
  <c r="B539" i="39"/>
  <c r="B539" i="40"/>
  <c r="B498" i="43"/>
  <c r="E498" i="43" s="1"/>
  <c r="B502" i="42"/>
  <c r="C502" i="39"/>
  <c r="I498" i="43"/>
  <c r="B466" i="42"/>
  <c r="C466" i="39"/>
  <c r="B462" i="43"/>
  <c r="E462" i="43" s="1"/>
  <c r="I462" i="43"/>
  <c r="I479" i="43"/>
  <c r="B479" i="43"/>
  <c r="E479" i="43" s="1"/>
  <c r="B483" i="42"/>
  <c r="C483" i="39"/>
  <c r="I519" i="43"/>
  <c r="B519" i="43"/>
  <c r="E519" i="43" s="1"/>
  <c r="B523" i="42"/>
  <c r="C523" i="39"/>
  <c r="B511" i="43"/>
  <c r="E511" i="43" s="1"/>
  <c r="I511" i="43"/>
  <c r="B515" i="42"/>
  <c r="C515" i="39"/>
  <c r="B574" i="51"/>
  <c r="F575" i="35"/>
  <c r="B574" i="36"/>
  <c r="B571" i="41" s="1"/>
  <c r="B571" i="38"/>
  <c r="C527" i="39"/>
  <c r="B523" i="43"/>
  <c r="E523" i="43" s="1"/>
  <c r="I523" i="43"/>
  <c r="B527" i="42"/>
  <c r="B509" i="43"/>
  <c r="E509" i="43" s="1"/>
  <c r="B513" i="42"/>
  <c r="C513" i="39"/>
  <c r="I509" i="43"/>
  <c r="C474" i="39"/>
  <c r="B470" i="43"/>
  <c r="E470" i="43" s="1"/>
  <c r="I470" i="43"/>
  <c r="B474" i="42"/>
  <c r="B430" i="43"/>
  <c r="E430" i="43" s="1"/>
  <c r="C434" i="39"/>
  <c r="B434" i="42"/>
  <c r="I430" i="43"/>
  <c r="D188" i="32"/>
  <c r="E159" i="32"/>
  <c r="C585" i="32"/>
  <c r="E585" i="32" s="1"/>
  <c r="C572" i="30"/>
  <c r="B559" i="51"/>
  <c r="B556" i="38"/>
  <c r="F560" i="35"/>
  <c r="B559" i="36"/>
  <c r="B556" i="41" s="1"/>
  <c r="C385" i="39"/>
  <c r="I381" i="43"/>
  <c r="B385" i="42"/>
  <c r="B381" i="43"/>
  <c r="E381" i="43" s="1"/>
  <c r="B547" i="40"/>
  <c r="B547" i="39"/>
  <c r="C526" i="39"/>
  <c r="B522" i="43"/>
  <c r="E522" i="43" s="1"/>
  <c r="I522" i="43"/>
  <c r="B526" i="42"/>
  <c r="I463" i="43"/>
  <c r="B467" i="42"/>
  <c r="C467" i="39"/>
  <c r="B463" i="43"/>
  <c r="E463" i="43" s="1"/>
  <c r="C587" i="28"/>
  <c r="C582" i="30"/>
  <c r="C589" i="28"/>
  <c r="I516" i="43"/>
  <c r="B520" i="42"/>
  <c r="C520" i="39"/>
  <c r="B516" i="43"/>
  <c r="E516" i="43" s="1"/>
  <c r="B390" i="43"/>
  <c r="E390" i="43" s="1"/>
  <c r="B394" i="42"/>
  <c r="C394" i="39"/>
  <c r="I390" i="43"/>
  <c r="I451" i="43"/>
  <c r="C455" i="39"/>
  <c r="B451" i="43"/>
  <c r="E451" i="43" s="1"/>
  <c r="B455" i="42"/>
  <c r="I391" i="43"/>
  <c r="C395" i="39"/>
  <c r="B391" i="43"/>
  <c r="E391" i="43" s="1"/>
  <c r="B395" i="42"/>
  <c r="I473" i="43"/>
  <c r="B477" i="42"/>
  <c r="B473" i="43"/>
  <c r="E473" i="43" s="1"/>
  <c r="C477" i="39"/>
  <c r="J380" i="42"/>
  <c r="B376" i="44"/>
  <c r="F376" i="44" s="1"/>
  <c r="C399" i="39"/>
  <c r="B395" i="43"/>
  <c r="E395" i="43" s="1"/>
  <c r="I395" i="43"/>
  <c r="B399" i="42"/>
  <c r="B389" i="42"/>
  <c r="B385" i="43"/>
  <c r="E385" i="43" s="1"/>
  <c r="C389" i="39"/>
  <c r="I385" i="43"/>
  <c r="C592" i="32"/>
  <c r="B565" i="51"/>
  <c r="B562" i="38"/>
  <c r="B565" i="36"/>
  <c r="B562" i="41" s="1"/>
  <c r="F566" i="35"/>
  <c r="C576" i="28"/>
  <c r="E576" i="28" s="1"/>
  <c r="I440" i="43"/>
  <c r="B440" i="43"/>
  <c r="E440" i="43" s="1"/>
  <c r="B444" i="42"/>
  <c r="C444" i="39"/>
  <c r="B583" i="51"/>
  <c r="F584" i="35"/>
  <c r="B580" i="38"/>
  <c r="B583" i="36"/>
  <c r="B580" i="41" s="1"/>
  <c r="C577" i="27"/>
  <c r="D216" i="32"/>
  <c r="E187" i="32"/>
  <c r="B597" i="32"/>
  <c r="C597" i="32" s="1"/>
  <c r="E597" i="32" s="1"/>
  <c r="B597" i="28"/>
  <c r="C597" i="28" s="1"/>
  <c r="B597" i="27"/>
  <c r="C597" i="27" s="1"/>
  <c r="C597" i="17"/>
  <c r="D586" i="37"/>
  <c r="B598" i="17"/>
  <c r="B585" i="21" s="1"/>
  <c r="B597" i="30"/>
  <c r="C597" i="30" s="1"/>
  <c r="B538" i="39"/>
  <c r="B538" i="40"/>
  <c r="B352" i="44"/>
  <c r="F352" i="44" s="1"/>
  <c r="J356" i="42"/>
  <c r="I474" i="43"/>
  <c r="B478" i="42"/>
  <c r="B474" i="43"/>
  <c r="E474" i="43" s="1"/>
  <c r="C478" i="39"/>
  <c r="I467" i="43"/>
  <c r="B471" i="42"/>
  <c r="B467" i="43"/>
  <c r="E467" i="43" s="1"/>
  <c r="C471" i="39"/>
  <c r="B370" i="44"/>
  <c r="F370" i="44" s="1"/>
  <c r="J374" i="42"/>
  <c r="B380" i="44"/>
  <c r="F380" i="44" s="1"/>
  <c r="J384" i="42"/>
  <c r="B480" i="43"/>
  <c r="E480" i="43" s="1"/>
  <c r="C484" i="39"/>
  <c r="B484" i="42"/>
  <c r="I480" i="43"/>
  <c r="B540" i="39"/>
  <c r="B540" i="40"/>
  <c r="I459" i="43"/>
  <c r="B459" i="43"/>
  <c r="E459" i="43" s="1"/>
  <c r="B463" i="42"/>
  <c r="C463" i="39"/>
  <c r="I457" i="43"/>
  <c r="C461" i="39"/>
  <c r="B461" i="42"/>
  <c r="B457" i="43"/>
  <c r="E457" i="43" s="1"/>
  <c r="C403" i="39"/>
  <c r="I399" i="43"/>
  <c r="B399" i="43"/>
  <c r="E399" i="43" s="1"/>
  <c r="B403" i="42"/>
  <c r="B371" i="44"/>
  <c r="F371" i="44" s="1"/>
  <c r="J375" i="42"/>
  <c r="D272" i="32"/>
  <c r="E243" i="32"/>
  <c r="I497" i="43"/>
  <c r="C501" i="39"/>
  <c r="B497" i="43"/>
  <c r="E497" i="43" s="1"/>
  <c r="B501" i="42"/>
  <c r="B580" i="51"/>
  <c r="B580" i="36"/>
  <c r="B577" i="41" s="1"/>
  <c r="B577" i="38"/>
  <c r="F581" i="35"/>
  <c r="I408" i="43"/>
  <c r="B412" i="42"/>
  <c r="C412" i="39"/>
  <c r="B408" i="43"/>
  <c r="E408" i="43" s="1"/>
  <c r="B501" i="43"/>
  <c r="E501" i="43" s="1"/>
  <c r="B505" i="42"/>
  <c r="C505" i="39"/>
  <c r="I501" i="43"/>
  <c r="I404" i="43"/>
  <c r="B404" i="43"/>
  <c r="E404" i="43" s="1"/>
  <c r="C408" i="39"/>
  <c r="B408" i="42"/>
  <c r="B553" i="40"/>
  <c r="B553" i="39"/>
  <c r="I508" i="43"/>
  <c r="B512" i="42"/>
  <c r="B508" i="43"/>
  <c r="E508" i="43" s="1"/>
  <c r="C512" i="39"/>
  <c r="I394" i="43"/>
  <c r="C398" i="39"/>
  <c r="B398" i="42"/>
  <c r="B394" i="43"/>
  <c r="E394" i="43" s="1"/>
  <c r="I423" i="43"/>
  <c r="B423" i="43"/>
  <c r="E423" i="43" s="1"/>
  <c r="C427" i="39"/>
  <c r="B427" i="42"/>
  <c r="B402" i="42"/>
  <c r="B398" i="43"/>
  <c r="E398" i="43" s="1"/>
  <c r="C402" i="39"/>
  <c r="I398" i="43"/>
  <c r="D244" i="32"/>
  <c r="E215" i="32"/>
  <c r="I415" i="43"/>
  <c r="B415" i="43"/>
  <c r="E415" i="43" s="1"/>
  <c r="C419" i="39"/>
  <c r="B419" i="42"/>
  <c r="C585" i="30"/>
  <c r="C588" i="32"/>
  <c r="B372" i="44"/>
  <c r="F372" i="44" s="1"/>
  <c r="J376" i="42"/>
  <c r="I416" i="43"/>
  <c r="B416" i="43"/>
  <c r="E416" i="43" s="1"/>
  <c r="B420" i="42"/>
  <c r="C420" i="39"/>
  <c r="B436" i="42"/>
  <c r="B432" i="43"/>
  <c r="E432" i="43" s="1"/>
  <c r="C436" i="39"/>
  <c r="I432" i="43"/>
  <c r="I431" i="43"/>
  <c r="B431" i="43"/>
  <c r="E431" i="43" s="1"/>
  <c r="B435" i="42"/>
  <c r="C435" i="39"/>
  <c r="C587" i="27"/>
  <c r="B561" i="51"/>
  <c r="B561" i="36"/>
  <c r="B558" i="41" s="1"/>
  <c r="F562" i="35"/>
  <c r="B558" i="38"/>
  <c r="B529" i="42"/>
  <c r="B525" i="43"/>
  <c r="E525" i="43" s="1"/>
  <c r="C529" i="39"/>
  <c r="I525" i="43"/>
  <c r="I435" i="43"/>
  <c r="C439" i="39"/>
  <c r="B439" i="42"/>
  <c r="B435" i="43"/>
  <c r="E435" i="43" s="1"/>
  <c r="C589" i="30"/>
  <c r="J369" i="42"/>
  <c r="B365" i="44"/>
  <c r="F365" i="44" s="1"/>
  <c r="I421" i="43"/>
  <c r="B425" i="42"/>
  <c r="C425" i="39"/>
  <c r="B421" i="43"/>
  <c r="E421" i="43" s="1"/>
  <c r="B578" i="51"/>
  <c r="B575" i="38"/>
  <c r="B578" i="36"/>
  <c r="B575" i="41" s="1"/>
  <c r="F579" i="35"/>
  <c r="I419" i="43"/>
  <c r="C423" i="39"/>
  <c r="B419" i="43"/>
  <c r="E419" i="43" s="1"/>
  <c r="B423" i="42"/>
  <c r="B566" i="51"/>
  <c r="B566" i="36"/>
  <c r="B563" i="41" s="1"/>
  <c r="B563" i="38"/>
  <c r="F567" i="35"/>
  <c r="I491" i="43"/>
  <c r="B491" i="43"/>
  <c r="E491" i="43" s="1"/>
  <c r="B495" i="42"/>
  <c r="C495" i="39"/>
  <c r="B436" i="43"/>
  <c r="E436" i="43" s="1"/>
  <c r="C440" i="39"/>
  <c r="B440" i="42"/>
  <c r="I436" i="43"/>
  <c r="I482" i="43"/>
  <c r="B486" i="42"/>
  <c r="C486" i="39"/>
  <c r="B482" i="43"/>
  <c r="E482" i="43" s="1"/>
  <c r="B581" i="51"/>
  <c r="B581" i="36"/>
  <c r="B578" i="41" s="1"/>
  <c r="F582" i="35"/>
  <c r="B578" i="38"/>
  <c r="B582" i="51"/>
  <c r="F583" i="35"/>
  <c r="B582" i="36"/>
  <c r="B579" i="41" s="1"/>
  <c r="B579" i="38"/>
  <c r="C417" i="39"/>
  <c r="B413" i="43"/>
  <c r="E413" i="43" s="1"/>
  <c r="I413" i="43"/>
  <c r="B417" i="42"/>
  <c r="I428" i="43"/>
  <c r="C432" i="39"/>
  <c r="B428" i="43"/>
  <c r="E428" i="43" s="1"/>
  <c r="B432" i="42"/>
  <c r="B373" i="44"/>
  <c r="F373" i="44" s="1"/>
  <c r="J377" i="42"/>
  <c r="I382" i="43"/>
  <c r="B386" i="42"/>
  <c r="B382" i="43"/>
  <c r="E382" i="43" s="1"/>
  <c r="C386" i="39"/>
  <c r="B413" i="42"/>
  <c r="B409" i="43"/>
  <c r="E409" i="43" s="1"/>
  <c r="C413" i="39"/>
  <c r="I409" i="43"/>
  <c r="C581" i="27"/>
  <c r="C580" i="27"/>
  <c r="C577" i="28"/>
  <c r="I500" i="43"/>
  <c r="C504" i="39"/>
  <c r="B500" i="43"/>
  <c r="E500" i="43" s="1"/>
  <c r="B504" i="42"/>
  <c r="B585" i="51"/>
  <c r="B582" i="38"/>
  <c r="B585" i="36"/>
  <c r="B582" i="41" s="1"/>
  <c r="F586" i="35"/>
  <c r="B569" i="51"/>
  <c r="B569" i="36"/>
  <c r="B566" i="41" s="1"/>
  <c r="F570" i="35"/>
  <c r="B566" i="38"/>
  <c r="I496" i="43"/>
  <c r="B500" i="42"/>
  <c r="C500" i="39"/>
  <c r="B496" i="43"/>
  <c r="E496" i="43" s="1"/>
  <c r="D356" i="32"/>
  <c r="E327" i="32"/>
  <c r="B554" i="40"/>
  <c r="B554" i="39"/>
  <c r="B556" i="40"/>
  <c r="B556" i="39"/>
  <c r="B378" i="44"/>
  <c r="F378" i="44" s="1"/>
  <c r="J382" i="42"/>
  <c r="B518" i="43"/>
  <c r="E518" i="43" s="1"/>
  <c r="C522" i="39"/>
  <c r="B522" i="42"/>
  <c r="I518" i="43"/>
  <c r="B364" i="44"/>
  <c r="F364" i="44" s="1"/>
  <c r="J368" i="42"/>
  <c r="D412" i="32"/>
  <c r="E383" i="32"/>
  <c r="I469" i="43"/>
  <c r="C473" i="39"/>
  <c r="B469" i="43"/>
  <c r="E469" i="43" s="1"/>
  <c r="B473" i="42"/>
  <c r="C584" i="28"/>
  <c r="B360" i="44"/>
  <c r="F360" i="44" s="1"/>
  <c r="J364" i="42"/>
  <c r="I455" i="43"/>
  <c r="C459" i="39"/>
  <c r="B459" i="42"/>
  <c r="B455" i="43"/>
  <c r="E455" i="43" s="1"/>
  <c r="B361" i="44"/>
  <c r="F361" i="44" s="1"/>
  <c r="J365" i="42"/>
  <c r="B548" i="40"/>
  <c r="B548" i="39"/>
  <c r="B448" i="43"/>
  <c r="E448" i="43" s="1"/>
  <c r="C452" i="39"/>
  <c r="B452" i="42"/>
  <c r="I448" i="43"/>
  <c r="C415" i="39"/>
  <c r="I411" i="43"/>
  <c r="B411" i="43"/>
  <c r="E411" i="43" s="1"/>
  <c r="B415" i="42"/>
  <c r="B562" i="51"/>
  <c r="B562" i="36"/>
  <c r="B559" i="41" s="1"/>
  <c r="F563" i="35"/>
  <c r="B559" i="38"/>
  <c r="C588" i="30"/>
  <c r="C569" i="28"/>
  <c r="I400" i="43"/>
  <c r="B404" i="42"/>
  <c r="B400" i="43"/>
  <c r="E400" i="43" s="1"/>
  <c r="C404" i="39"/>
  <c r="J379" i="42"/>
  <c r="B375" i="44"/>
  <c r="F375" i="44" s="1"/>
  <c r="C521" i="39"/>
  <c r="I517" i="43"/>
  <c r="B521" i="42"/>
  <c r="B517" i="43"/>
  <c r="E517" i="43" s="1"/>
  <c r="I406" i="43"/>
  <c r="B410" i="42"/>
  <c r="B406" i="43"/>
  <c r="E406" i="43" s="1"/>
  <c r="C410" i="39"/>
  <c r="C571" i="32"/>
  <c r="E571" i="32" s="1"/>
  <c r="B579" i="51"/>
  <c r="F580" i="35"/>
  <c r="B576" i="38"/>
  <c r="B579" i="36"/>
  <c r="B576" i="41" s="1"/>
  <c r="E341" i="27"/>
  <c r="D370" i="27"/>
  <c r="E481" i="27"/>
  <c r="D510" i="27"/>
  <c r="G22" i="27"/>
  <c r="H22" i="27"/>
  <c r="J22" i="27" s="1"/>
  <c r="M12" i="35"/>
  <c r="I10" i="37"/>
  <c r="E8" i="21"/>
  <c r="D314" i="27"/>
  <c r="E285" i="27"/>
  <c r="D482" i="27"/>
  <c r="E453" i="27"/>
  <c r="D454" i="27"/>
  <c r="E425" i="27"/>
  <c r="D426" i="27"/>
  <c r="E397" i="27"/>
  <c r="D342" i="27"/>
  <c r="E313" i="27"/>
  <c r="D398" i="27"/>
  <c r="E369" i="27"/>
  <c r="L184" i="42"/>
  <c r="N183" i="42"/>
  <c r="O183" i="42" s="1"/>
  <c r="G179" i="44" s="1"/>
  <c r="I10" i="36"/>
  <c r="J10" i="36" s="1"/>
  <c r="K10" i="36" s="1"/>
  <c r="S11" i="35"/>
  <c r="W10" i="35"/>
  <c r="K10" i="35" s="1"/>
  <c r="H10" i="40"/>
  <c r="D7" i="38"/>
  <c r="F10" i="36"/>
  <c r="G10" i="36" s="1"/>
  <c r="H10" i="36" s="1"/>
  <c r="N11" i="35"/>
  <c r="G9" i="39"/>
  <c r="H9" i="39" s="1"/>
  <c r="K270" i="42"/>
  <c r="F270" i="42"/>
  <c r="N272" i="39"/>
  <c r="C271" i="42"/>
  <c r="D337" i="42"/>
  <c r="D26" i="42"/>
  <c r="D54" i="42"/>
  <c r="D83" i="42" s="1"/>
  <c r="D112" i="42" s="1"/>
  <c r="D141" i="42" s="1"/>
  <c r="D197" i="42"/>
  <c r="D392" i="42"/>
  <c r="D533" i="42"/>
  <c r="D281" i="42"/>
  <c r="F252" i="42"/>
  <c r="D476" i="42"/>
  <c r="D253" i="42"/>
  <c r="F224" i="42"/>
  <c r="D365" i="42"/>
  <c r="D169" i="42"/>
  <c r="D309" i="42"/>
  <c r="D225" i="42"/>
  <c r="F196" i="42"/>
  <c r="D448" i="42"/>
  <c r="D420" i="42"/>
  <c r="F211" i="42"/>
  <c r="L23" i="28"/>
  <c r="F24" i="28" s="1"/>
  <c r="H24" i="28" s="1"/>
  <c r="J24" i="28" s="1"/>
  <c r="M23" i="28"/>
  <c r="R14" i="35" s="1"/>
  <c r="D375" i="27"/>
  <c r="E346" i="27"/>
  <c r="D403" i="27"/>
  <c r="E374" i="27"/>
  <c r="D347" i="27"/>
  <c r="E318" i="27"/>
  <c r="D547" i="30"/>
  <c r="E518" i="30"/>
  <c r="H518" i="30" s="1"/>
  <c r="D372" i="28"/>
  <c r="E343" i="28"/>
  <c r="D539" i="17"/>
  <c r="E510" i="17"/>
  <c r="D455" i="17"/>
  <c r="E426" i="17"/>
  <c r="D399" i="17"/>
  <c r="E370" i="17"/>
  <c r="E399" i="28"/>
  <c r="D428" i="28"/>
  <c r="D343" i="17"/>
  <c r="E314" i="17"/>
  <c r="E455" i="28"/>
  <c r="D484" i="28"/>
  <c r="D512" i="28"/>
  <c r="E483" i="28"/>
  <c r="D456" i="28"/>
  <c r="E427" i="28"/>
  <c r="D539" i="28"/>
  <c r="E510" i="28"/>
  <c r="D483" i="17"/>
  <c r="E454" i="17"/>
  <c r="D427" i="17"/>
  <c r="E398" i="17"/>
  <c r="E371" i="28"/>
  <c r="D400" i="28"/>
  <c r="E342" i="17"/>
  <c r="D371" i="17"/>
  <c r="D540" i="28"/>
  <c r="E511" i="28"/>
  <c r="D511" i="17"/>
  <c r="E482" i="17"/>
  <c r="D343" i="30"/>
  <c r="E314" i="30"/>
  <c r="H314" i="30" s="1"/>
  <c r="E481" i="30"/>
  <c r="H481" i="30" s="1"/>
  <c r="D510" i="30"/>
  <c r="D511" i="30"/>
  <c r="E482" i="30"/>
  <c r="H482" i="30" s="1"/>
  <c r="E370" i="30"/>
  <c r="H370" i="30" s="1"/>
  <c r="D399" i="30"/>
  <c r="D427" i="30"/>
  <c r="E398" i="30"/>
  <c r="H398" i="30" s="1"/>
  <c r="D371" i="30"/>
  <c r="E342" i="30"/>
  <c r="H342" i="30" s="1"/>
  <c r="D455" i="30"/>
  <c r="E426" i="30"/>
  <c r="H426" i="30" s="1"/>
  <c r="E454" i="30"/>
  <c r="H454" i="30" s="1"/>
  <c r="D483" i="30"/>
  <c r="D287" i="28"/>
  <c r="D316" i="28" s="1"/>
  <c r="E258" i="28"/>
  <c r="D203" i="28"/>
  <c r="E174" i="28"/>
  <c r="E62" i="28"/>
  <c r="D91" i="28"/>
  <c r="E230" i="28"/>
  <c r="D259" i="28"/>
  <c r="D231" i="28"/>
  <c r="E202" i="28"/>
  <c r="D147" i="28"/>
  <c r="E118" i="28"/>
  <c r="D119" i="28"/>
  <c r="E90" i="28"/>
  <c r="D175" i="28"/>
  <c r="E146" i="28"/>
  <c r="E65" i="27"/>
  <c r="D94" i="27"/>
  <c r="D290" i="27"/>
  <c r="D319" i="27" s="1"/>
  <c r="E261" i="27"/>
  <c r="E289" i="27"/>
  <c r="D178" i="27"/>
  <c r="E149" i="27"/>
  <c r="D206" i="27"/>
  <c r="E177" i="27"/>
  <c r="D150" i="27"/>
  <c r="E121" i="27"/>
  <c r="D122" i="27"/>
  <c r="E93" i="27"/>
  <c r="D234" i="27"/>
  <c r="E205" i="27"/>
  <c r="D262" i="27"/>
  <c r="E233" i="27"/>
  <c r="E173" i="30"/>
  <c r="H173" i="30" s="1"/>
  <c r="D202" i="30"/>
  <c r="E7" i="38"/>
  <c r="D118" i="30"/>
  <c r="E89" i="30"/>
  <c r="H89" i="30" s="1"/>
  <c r="D174" i="30"/>
  <c r="E145" i="30"/>
  <c r="H145" i="30" s="1"/>
  <c r="E229" i="30"/>
  <c r="H229" i="30" s="1"/>
  <c r="D258" i="30"/>
  <c r="C10" i="36"/>
  <c r="E11" i="39" s="1"/>
  <c r="G11" i="47"/>
  <c r="C7" i="38"/>
  <c r="E117" i="30"/>
  <c r="H117" i="30" s="1"/>
  <c r="D146" i="30"/>
  <c r="E201" i="30"/>
  <c r="H201" i="30" s="1"/>
  <c r="D230" i="30"/>
  <c r="D90" i="30"/>
  <c r="E61" i="30"/>
  <c r="H61" i="30" s="1"/>
  <c r="E285" i="30"/>
  <c r="H285" i="30" s="1"/>
  <c r="D34" i="28"/>
  <c r="D63" i="28" s="1"/>
  <c r="E33" i="28"/>
  <c r="M21" i="30"/>
  <c r="F22" i="30" s="1"/>
  <c r="N21" i="30"/>
  <c r="D33" i="30"/>
  <c r="D62" i="30" s="1"/>
  <c r="E32" i="30"/>
  <c r="H32" i="30" s="1"/>
  <c r="D37" i="27"/>
  <c r="D66" i="27" s="1"/>
  <c r="E36" i="27"/>
  <c r="H11" i="35"/>
  <c r="C5" i="43"/>
  <c r="K24" i="17" l="1"/>
  <c r="D10" i="21"/>
  <c r="G14" i="35"/>
  <c r="F12" i="37"/>
  <c r="F10" i="21"/>
  <c r="H343" i="17"/>
  <c r="H344" i="17" s="1"/>
  <c r="H345" i="17" s="1"/>
  <c r="H346" i="17" s="1"/>
  <c r="H347" i="17" s="1"/>
  <c r="H348" i="17" s="1"/>
  <c r="H349" i="17" s="1"/>
  <c r="H350" i="17" s="1"/>
  <c r="H351" i="17" s="1"/>
  <c r="H352" i="17" s="1"/>
  <c r="H353" i="17" s="1"/>
  <c r="H354" i="17" s="1"/>
  <c r="H355" i="17" s="1"/>
  <c r="H356" i="17" s="1"/>
  <c r="H357" i="17" s="1"/>
  <c r="H358" i="17" s="1"/>
  <c r="H359" i="17" s="1"/>
  <c r="H360" i="17" s="1"/>
  <c r="H361" i="17" s="1"/>
  <c r="H362" i="17" s="1"/>
  <c r="H363" i="17" s="1"/>
  <c r="H364" i="17" s="1"/>
  <c r="H365" i="17" s="1"/>
  <c r="H366" i="17" s="1"/>
  <c r="H367" i="17" s="1"/>
  <c r="H368" i="17" s="1"/>
  <c r="H369" i="17" s="1"/>
  <c r="H370" i="17" s="1"/>
  <c r="H371" i="17" s="1"/>
  <c r="T11" i="39"/>
  <c r="U11" i="39" s="1"/>
  <c r="J417" i="42"/>
  <c r="B413" i="44"/>
  <c r="F413" i="44" s="1"/>
  <c r="B422" i="44"/>
  <c r="F422" i="44" s="1"/>
  <c r="J426" i="42"/>
  <c r="B564" i="40"/>
  <c r="B564" i="39"/>
  <c r="B580" i="40"/>
  <c r="B580" i="39"/>
  <c r="B517" i="44"/>
  <c r="F517" i="44" s="1"/>
  <c r="J521" i="42"/>
  <c r="C556" i="39"/>
  <c r="I552" i="43"/>
  <c r="B552" i="43"/>
  <c r="E552" i="43" s="1"/>
  <c r="B556" i="42"/>
  <c r="B496" i="44"/>
  <c r="F496" i="44" s="1"/>
  <c r="J500" i="42"/>
  <c r="B582" i="40"/>
  <c r="B582" i="39"/>
  <c r="B436" i="44"/>
  <c r="F436" i="44" s="1"/>
  <c r="J440" i="42"/>
  <c r="B431" i="44"/>
  <c r="F431" i="44" s="1"/>
  <c r="J435" i="42"/>
  <c r="J420" i="42"/>
  <c r="B416" i="44"/>
  <c r="F416" i="44" s="1"/>
  <c r="J402" i="42"/>
  <c r="B398" i="44"/>
  <c r="F398" i="44" s="1"/>
  <c r="J463" i="42"/>
  <c r="B459" i="44"/>
  <c r="F459" i="44" s="1"/>
  <c r="I534" i="43"/>
  <c r="B538" i="42"/>
  <c r="C538" i="39"/>
  <c r="B534" i="43"/>
  <c r="E534" i="43" s="1"/>
  <c r="B391" i="44"/>
  <c r="F391" i="44" s="1"/>
  <c r="J395" i="42"/>
  <c r="D217" i="32"/>
  <c r="E188" i="32"/>
  <c r="B511" i="44"/>
  <c r="F511" i="44" s="1"/>
  <c r="J515" i="42"/>
  <c r="B479" i="44"/>
  <c r="F479" i="44" s="1"/>
  <c r="J483" i="42"/>
  <c r="B386" i="44"/>
  <c r="F386" i="44" s="1"/>
  <c r="J390" i="42"/>
  <c r="B393" i="44"/>
  <c r="F393" i="44" s="1"/>
  <c r="J397" i="42"/>
  <c r="B449" i="44"/>
  <c r="F449" i="44" s="1"/>
  <c r="J453" i="42"/>
  <c r="I526" i="43"/>
  <c r="C530" i="39"/>
  <c r="B530" i="42"/>
  <c r="B526" i="43"/>
  <c r="E526" i="43" s="1"/>
  <c r="B418" i="44"/>
  <c r="F418" i="44" s="1"/>
  <c r="J422" i="42"/>
  <c r="B510" i="44"/>
  <c r="F510" i="44" s="1"/>
  <c r="J514" i="42"/>
  <c r="B568" i="40"/>
  <c r="B568" i="39"/>
  <c r="B471" i="44"/>
  <c r="F471" i="44" s="1"/>
  <c r="J475" i="42"/>
  <c r="B546" i="43"/>
  <c r="E546" i="43" s="1"/>
  <c r="B550" i="42"/>
  <c r="I546" i="43"/>
  <c r="C550" i="39"/>
  <c r="B483" i="44"/>
  <c r="F483" i="44" s="1"/>
  <c r="J487" i="42"/>
  <c r="J441" i="42"/>
  <c r="B437" i="44"/>
  <c r="F437" i="44" s="1"/>
  <c r="B587" i="40"/>
  <c r="B587" i="39"/>
  <c r="B499" i="44"/>
  <c r="F499" i="44" s="1"/>
  <c r="J503" i="42"/>
  <c r="B525" i="44"/>
  <c r="F525" i="44" s="1"/>
  <c r="J529" i="42"/>
  <c r="B423" i="44"/>
  <c r="F423" i="44" s="1"/>
  <c r="J427" i="42"/>
  <c r="B408" i="44"/>
  <c r="F408" i="44" s="1"/>
  <c r="J412" i="42"/>
  <c r="J444" i="42"/>
  <c r="B440" i="44"/>
  <c r="F440" i="44" s="1"/>
  <c r="B498" i="44"/>
  <c r="F498" i="44" s="1"/>
  <c r="J502" i="42"/>
  <c r="J528" i="42"/>
  <c r="B524" i="44"/>
  <c r="F524" i="44" s="1"/>
  <c r="B548" i="43"/>
  <c r="E548" i="43" s="1"/>
  <c r="C552" i="39"/>
  <c r="I548" i="43"/>
  <c r="B552" i="42"/>
  <c r="J518" i="42"/>
  <c r="B514" i="44"/>
  <c r="F514" i="44" s="1"/>
  <c r="J493" i="42"/>
  <c r="B489" i="44"/>
  <c r="F489" i="44" s="1"/>
  <c r="B572" i="39"/>
  <c r="B572" i="40"/>
  <c r="J492" i="42"/>
  <c r="B488" i="44"/>
  <c r="F488" i="44" s="1"/>
  <c r="B427" i="44"/>
  <c r="F427" i="44" s="1"/>
  <c r="J431" i="42"/>
  <c r="B466" i="44"/>
  <c r="F466" i="44" s="1"/>
  <c r="J470" i="42"/>
  <c r="B392" i="44"/>
  <c r="F392" i="44" s="1"/>
  <c r="J396" i="42"/>
  <c r="B456" i="44"/>
  <c r="F456" i="44" s="1"/>
  <c r="J460" i="42"/>
  <c r="C555" i="39"/>
  <c r="I551" i="43"/>
  <c r="B551" i="43"/>
  <c r="E551" i="43" s="1"/>
  <c r="B555" i="42"/>
  <c r="J488" i="42"/>
  <c r="B484" i="44"/>
  <c r="F484" i="44" s="1"/>
  <c r="B407" i="44"/>
  <c r="F407" i="44" s="1"/>
  <c r="J411" i="42"/>
  <c r="B433" i="44"/>
  <c r="F433" i="44" s="1"/>
  <c r="J437" i="42"/>
  <c r="J524" i="42"/>
  <c r="B520" i="44"/>
  <c r="F520" i="44" s="1"/>
  <c r="J448" i="42"/>
  <c r="B444" i="44"/>
  <c r="F444" i="44" s="1"/>
  <c r="C531" i="39"/>
  <c r="B527" i="43"/>
  <c r="E527" i="43" s="1"/>
  <c r="B531" i="42"/>
  <c r="I527" i="43"/>
  <c r="B401" i="44"/>
  <c r="F401" i="44" s="1"/>
  <c r="J405" i="42"/>
  <c r="B493" i="44"/>
  <c r="F493" i="44" s="1"/>
  <c r="J497" i="42"/>
  <c r="B513" i="44"/>
  <c r="F513" i="44" s="1"/>
  <c r="J517" i="42"/>
  <c r="B544" i="42"/>
  <c r="I540" i="43"/>
  <c r="B540" i="43"/>
  <c r="E540" i="43" s="1"/>
  <c r="C544" i="39"/>
  <c r="B400" i="44"/>
  <c r="F400" i="44" s="1"/>
  <c r="J404" i="42"/>
  <c r="B467" i="44"/>
  <c r="F467" i="44" s="1"/>
  <c r="J471" i="42"/>
  <c r="B420" i="44"/>
  <c r="F420" i="44" s="1"/>
  <c r="J424" i="42"/>
  <c r="B469" i="44"/>
  <c r="F469" i="44" s="1"/>
  <c r="J473" i="42"/>
  <c r="B550" i="43"/>
  <c r="E550" i="43" s="1"/>
  <c r="B554" i="42"/>
  <c r="I550" i="43"/>
  <c r="C554" i="39"/>
  <c r="J504" i="42"/>
  <c r="B500" i="44"/>
  <c r="F500" i="44" s="1"/>
  <c r="C598" i="17"/>
  <c r="E598" i="17" s="1"/>
  <c r="D587" i="37"/>
  <c r="B598" i="30"/>
  <c r="C598" i="30" s="1"/>
  <c r="B598" i="28"/>
  <c r="C598" i="28" s="1"/>
  <c r="E598" i="28" s="1"/>
  <c r="B598" i="32"/>
  <c r="C598" i="32" s="1"/>
  <c r="B598" i="27"/>
  <c r="C598" i="27" s="1"/>
  <c r="E598" i="27" s="1"/>
  <c r="B599" i="17"/>
  <c r="B586" i="21" s="1"/>
  <c r="D245" i="32"/>
  <c r="E216" i="32"/>
  <c r="J394" i="42"/>
  <c r="B390" i="44"/>
  <c r="F390" i="44" s="1"/>
  <c r="B560" i="40"/>
  <c r="B560" i="39"/>
  <c r="J434" i="42"/>
  <c r="B430" i="44"/>
  <c r="F430" i="44" s="1"/>
  <c r="J450" i="42"/>
  <c r="B446" i="44"/>
  <c r="F446" i="44" s="1"/>
  <c r="B485" i="44"/>
  <c r="F485" i="44" s="1"/>
  <c r="J489" i="42"/>
  <c r="J476" i="42"/>
  <c r="B472" i="44"/>
  <c r="F472" i="44" s="1"/>
  <c r="B507" i="44"/>
  <c r="F507" i="44" s="1"/>
  <c r="J511" i="42"/>
  <c r="B515" i="44"/>
  <c r="F515" i="44" s="1"/>
  <c r="J519" i="42"/>
  <c r="J458" i="42"/>
  <c r="B454" i="44"/>
  <c r="F454" i="44" s="1"/>
  <c r="J525" i="42"/>
  <c r="B521" i="44"/>
  <c r="F521" i="44" s="1"/>
  <c r="B571" i="40"/>
  <c r="B571" i="39"/>
  <c r="J429" i="42"/>
  <c r="B425" i="44"/>
  <c r="F425" i="44" s="1"/>
  <c r="B574" i="40"/>
  <c r="B574" i="39"/>
  <c r="B460" i="44"/>
  <c r="F460" i="44" s="1"/>
  <c r="J464" i="42"/>
  <c r="B412" i="44"/>
  <c r="F412" i="44" s="1"/>
  <c r="J416" i="42"/>
  <c r="B573" i="39"/>
  <c r="B573" i="40"/>
  <c r="B450" i="44"/>
  <c r="F450" i="44" s="1"/>
  <c r="J454" i="42"/>
  <c r="B492" i="44"/>
  <c r="F492" i="44" s="1"/>
  <c r="J496" i="42"/>
  <c r="B411" i="44"/>
  <c r="F411" i="44" s="1"/>
  <c r="J415" i="42"/>
  <c r="B579" i="40"/>
  <c r="B579" i="39"/>
  <c r="B415" i="44"/>
  <c r="F415" i="44" s="1"/>
  <c r="J419" i="42"/>
  <c r="B497" i="44"/>
  <c r="F497" i="44" s="1"/>
  <c r="J501" i="42"/>
  <c r="B452" i="44"/>
  <c r="F452" i="44" s="1"/>
  <c r="J456" i="42"/>
  <c r="J522" i="42"/>
  <c r="B518" i="44"/>
  <c r="F518" i="44" s="1"/>
  <c r="B570" i="40"/>
  <c r="B570" i="39"/>
  <c r="B428" i="44"/>
  <c r="F428" i="44" s="1"/>
  <c r="J432" i="42"/>
  <c r="B419" i="44"/>
  <c r="F419" i="44" s="1"/>
  <c r="J423" i="42"/>
  <c r="B435" i="44"/>
  <c r="F435" i="44" s="1"/>
  <c r="J439" i="42"/>
  <c r="B562" i="40"/>
  <c r="B562" i="39"/>
  <c r="B508" i="44"/>
  <c r="F508" i="44" s="1"/>
  <c r="J512" i="42"/>
  <c r="B581" i="40"/>
  <c r="B581" i="39"/>
  <c r="J478" i="42"/>
  <c r="B474" i="44"/>
  <c r="F474" i="44" s="1"/>
  <c r="B587" i="51"/>
  <c r="B587" i="36"/>
  <c r="F588" i="35"/>
  <c r="B588" i="39" s="1"/>
  <c r="C588" i="39" s="1"/>
  <c r="C547" i="39"/>
  <c r="B543" i="43"/>
  <c r="E543" i="43" s="1"/>
  <c r="I543" i="43"/>
  <c r="B547" i="42"/>
  <c r="B509" i="44"/>
  <c r="F509" i="44" s="1"/>
  <c r="J513" i="42"/>
  <c r="B554" i="43"/>
  <c r="E554" i="43" s="1"/>
  <c r="B558" i="42"/>
  <c r="C558" i="39"/>
  <c r="I554" i="43"/>
  <c r="B503" i="44"/>
  <c r="F503" i="44" s="1"/>
  <c r="J507" i="42"/>
  <c r="J481" i="42"/>
  <c r="B477" i="44"/>
  <c r="F477" i="44" s="1"/>
  <c r="J508" i="42"/>
  <c r="B504" i="44"/>
  <c r="F504" i="44" s="1"/>
  <c r="B561" i="39"/>
  <c r="B561" i="40"/>
  <c r="B439" i="44"/>
  <c r="F439" i="44" s="1"/>
  <c r="J443" i="42"/>
  <c r="B434" i="44"/>
  <c r="F434" i="44" s="1"/>
  <c r="J438" i="42"/>
  <c r="D189" i="32"/>
  <c r="E160" i="32"/>
  <c r="B384" i="44"/>
  <c r="F384" i="44" s="1"/>
  <c r="J388" i="42"/>
  <c r="B494" i="44"/>
  <c r="F494" i="44" s="1"/>
  <c r="J498" i="42"/>
  <c r="B426" i="44"/>
  <c r="F426" i="44" s="1"/>
  <c r="J430" i="42"/>
  <c r="B478" i="44"/>
  <c r="F478" i="44" s="1"/>
  <c r="J482" i="42"/>
  <c r="D329" i="32"/>
  <c r="E300" i="32"/>
  <c r="J447" i="42"/>
  <c r="B443" i="44"/>
  <c r="F443" i="44" s="1"/>
  <c r="B548" i="42"/>
  <c r="B544" i="43"/>
  <c r="E544" i="43" s="1"/>
  <c r="I544" i="43"/>
  <c r="C548" i="39"/>
  <c r="B382" i="44"/>
  <c r="F382" i="44" s="1"/>
  <c r="J386" i="42"/>
  <c r="B522" i="44"/>
  <c r="F522" i="44" s="1"/>
  <c r="J526" i="42"/>
  <c r="B559" i="40"/>
  <c r="B559" i="39"/>
  <c r="J479" i="42"/>
  <c r="B475" i="44"/>
  <c r="F475" i="44" s="1"/>
  <c r="B481" i="44"/>
  <c r="F481" i="44" s="1"/>
  <c r="J485" i="42"/>
  <c r="B563" i="40"/>
  <c r="B563" i="39"/>
  <c r="J452" i="42"/>
  <c r="B448" i="44"/>
  <c r="F448" i="44" s="1"/>
  <c r="B455" i="44"/>
  <c r="F455" i="44" s="1"/>
  <c r="J459" i="42"/>
  <c r="B409" i="44"/>
  <c r="F409" i="44" s="1"/>
  <c r="J413" i="42"/>
  <c r="B491" i="44"/>
  <c r="F491" i="44" s="1"/>
  <c r="J495" i="42"/>
  <c r="D273" i="32"/>
  <c r="E244" i="32"/>
  <c r="D301" i="32"/>
  <c r="E272" i="32"/>
  <c r="B457" i="44"/>
  <c r="F457" i="44" s="1"/>
  <c r="J461" i="42"/>
  <c r="B536" i="43"/>
  <c r="E536" i="43" s="1"/>
  <c r="B540" i="42"/>
  <c r="I536" i="43"/>
  <c r="C540" i="39"/>
  <c r="J455" i="42"/>
  <c r="B451" i="44"/>
  <c r="F451" i="44" s="1"/>
  <c r="B575" i="40"/>
  <c r="B575" i="39"/>
  <c r="B519" i="44"/>
  <c r="F519" i="44" s="1"/>
  <c r="J523" i="42"/>
  <c r="B535" i="43"/>
  <c r="E535" i="43" s="1"/>
  <c r="C539" i="39"/>
  <c r="I535" i="43"/>
  <c r="B539" i="42"/>
  <c r="B531" i="43"/>
  <c r="E531" i="43" s="1"/>
  <c r="C535" i="39"/>
  <c r="I531" i="43"/>
  <c r="B535" i="42"/>
  <c r="J445" i="42"/>
  <c r="B441" i="44"/>
  <c r="F441" i="44" s="1"/>
  <c r="J393" i="42"/>
  <c r="B389" i="44"/>
  <c r="F389" i="44" s="1"/>
  <c r="J451" i="42"/>
  <c r="B447" i="44"/>
  <c r="F447" i="44" s="1"/>
  <c r="B547" i="43"/>
  <c r="E547" i="43" s="1"/>
  <c r="B551" i="42"/>
  <c r="I547" i="43"/>
  <c r="C551" i="39"/>
  <c r="C541" i="39"/>
  <c r="I537" i="43"/>
  <c r="B541" i="42"/>
  <c r="B537" i="43"/>
  <c r="E537" i="43" s="1"/>
  <c r="B578" i="40"/>
  <c r="B578" i="39"/>
  <c r="B539" i="43"/>
  <c r="E539" i="43" s="1"/>
  <c r="I539" i="43"/>
  <c r="B543" i="42"/>
  <c r="C543" i="39"/>
  <c r="B414" i="44"/>
  <c r="F414" i="44" s="1"/>
  <c r="J418" i="42"/>
  <c r="B577" i="40"/>
  <c r="B577" i="39"/>
  <c r="B585" i="40"/>
  <c r="B585" i="39"/>
  <c r="B506" i="44"/>
  <c r="F506" i="44" s="1"/>
  <c r="J510" i="42"/>
  <c r="B442" i="44"/>
  <c r="F442" i="44" s="1"/>
  <c r="J446" i="42"/>
  <c r="B405" i="44"/>
  <c r="F405" i="44" s="1"/>
  <c r="J409" i="42"/>
  <c r="C536" i="39"/>
  <c r="I532" i="43"/>
  <c r="B536" i="42"/>
  <c r="B532" i="43"/>
  <c r="E532" i="43" s="1"/>
  <c r="I533" i="43"/>
  <c r="C537" i="39"/>
  <c r="B533" i="43"/>
  <c r="E533" i="43" s="1"/>
  <c r="B537" i="42"/>
  <c r="B495" i="44"/>
  <c r="F495" i="44" s="1"/>
  <c r="J499" i="42"/>
  <c r="B486" i="44"/>
  <c r="F486" i="44" s="1"/>
  <c r="J490" i="42"/>
  <c r="B438" i="44"/>
  <c r="F438" i="44" s="1"/>
  <c r="J442" i="42"/>
  <c r="C549" i="39"/>
  <c r="I545" i="43"/>
  <c r="B549" i="42"/>
  <c r="B545" i="43"/>
  <c r="E545" i="43" s="1"/>
  <c r="B458" i="44"/>
  <c r="F458" i="44" s="1"/>
  <c r="J462" i="42"/>
  <c r="B468" i="44"/>
  <c r="F468" i="44" s="1"/>
  <c r="J472" i="42"/>
  <c r="B542" i="43"/>
  <c r="E542" i="43" s="1"/>
  <c r="C546" i="39"/>
  <c r="I542" i="43"/>
  <c r="B546" i="42"/>
  <c r="B567" i="40"/>
  <c r="B567" i="39"/>
  <c r="B399" i="44"/>
  <c r="F399" i="44" s="1"/>
  <c r="J403" i="42"/>
  <c r="D357" i="32"/>
  <c r="E328" i="32"/>
  <c r="B406" i="44"/>
  <c r="F406" i="44" s="1"/>
  <c r="J410" i="42"/>
  <c r="D385" i="32"/>
  <c r="E356" i="32"/>
  <c r="B583" i="40"/>
  <c r="B583" i="39"/>
  <c r="B482" i="44"/>
  <c r="F482" i="44" s="1"/>
  <c r="J486" i="42"/>
  <c r="J425" i="42"/>
  <c r="B421" i="44"/>
  <c r="F421" i="44" s="1"/>
  <c r="I549" i="43"/>
  <c r="B553" i="42"/>
  <c r="B549" i="43"/>
  <c r="E549" i="43" s="1"/>
  <c r="C553" i="39"/>
  <c r="J505" i="42"/>
  <c r="B501" i="44"/>
  <c r="F501" i="44" s="1"/>
  <c r="B566" i="40"/>
  <c r="B566" i="39"/>
  <c r="B385" i="44"/>
  <c r="F385" i="44" s="1"/>
  <c r="J389" i="42"/>
  <c r="B463" i="44"/>
  <c r="F463" i="44" s="1"/>
  <c r="J467" i="42"/>
  <c r="B470" i="44"/>
  <c r="F470" i="44" s="1"/>
  <c r="J474" i="42"/>
  <c r="B523" i="44"/>
  <c r="F523" i="44" s="1"/>
  <c r="J527" i="42"/>
  <c r="I529" i="43"/>
  <c r="B533" i="42"/>
  <c r="B529" i="43"/>
  <c r="E529" i="43" s="1"/>
  <c r="C533" i="39"/>
  <c r="B396" i="44"/>
  <c r="F396" i="44" s="1"/>
  <c r="J400" i="42"/>
  <c r="B453" i="44"/>
  <c r="F453" i="44" s="1"/>
  <c r="J457" i="42"/>
  <c r="B387" i="44"/>
  <c r="F387" i="44" s="1"/>
  <c r="J391" i="42"/>
  <c r="J449" i="42"/>
  <c r="B445" i="44"/>
  <c r="F445" i="44" s="1"/>
  <c r="B502" i="44"/>
  <c r="F502" i="44" s="1"/>
  <c r="J506" i="42"/>
  <c r="B465" i="44"/>
  <c r="F465" i="44" s="1"/>
  <c r="J469" i="42"/>
  <c r="B410" i="44"/>
  <c r="F410" i="44" s="1"/>
  <c r="J414" i="42"/>
  <c r="B569" i="40"/>
  <c r="B569" i="39"/>
  <c r="B565" i="39"/>
  <c r="B565" i="40"/>
  <c r="B424" i="44"/>
  <c r="F424" i="44" s="1"/>
  <c r="J428" i="42"/>
  <c r="B505" i="44"/>
  <c r="F505" i="44" s="1"/>
  <c r="J509" i="42"/>
  <c r="B417" i="44"/>
  <c r="F417" i="44" s="1"/>
  <c r="J421" i="42"/>
  <c r="B476" i="44"/>
  <c r="F476" i="44" s="1"/>
  <c r="J480" i="42"/>
  <c r="B429" i="44"/>
  <c r="F429" i="44" s="1"/>
  <c r="J433" i="42"/>
  <c r="B512" i="44"/>
  <c r="F512" i="44" s="1"/>
  <c r="J516" i="42"/>
  <c r="B402" i="44"/>
  <c r="F402" i="44" s="1"/>
  <c r="J406" i="42"/>
  <c r="D441" i="32"/>
  <c r="E412" i="32"/>
  <c r="J408" i="42"/>
  <c r="B404" i="44"/>
  <c r="F404" i="44" s="1"/>
  <c r="B490" i="44"/>
  <c r="F490" i="44" s="1"/>
  <c r="J494" i="42"/>
  <c r="B553" i="43"/>
  <c r="E553" i="43" s="1"/>
  <c r="B557" i="42"/>
  <c r="I553" i="43"/>
  <c r="C557" i="39"/>
  <c r="B530" i="43"/>
  <c r="E530" i="43" s="1"/>
  <c r="B534" i="42"/>
  <c r="I530" i="43"/>
  <c r="C534" i="39"/>
  <c r="D413" i="32"/>
  <c r="E384" i="32"/>
  <c r="B586" i="40"/>
  <c r="B586" i="39"/>
  <c r="B432" i="44"/>
  <c r="F432" i="44" s="1"/>
  <c r="J436" i="42"/>
  <c r="B394" i="44"/>
  <c r="F394" i="44" s="1"/>
  <c r="J398" i="42"/>
  <c r="B480" i="44"/>
  <c r="F480" i="44" s="1"/>
  <c r="J484" i="42"/>
  <c r="B584" i="40"/>
  <c r="B584" i="39"/>
  <c r="B395" i="44"/>
  <c r="F395" i="44" s="1"/>
  <c r="J399" i="42"/>
  <c r="B473" i="44"/>
  <c r="F473" i="44" s="1"/>
  <c r="J477" i="42"/>
  <c r="B516" i="44"/>
  <c r="F516" i="44" s="1"/>
  <c r="J520" i="42"/>
  <c r="B381" i="44"/>
  <c r="F381" i="44" s="1"/>
  <c r="J385" i="42"/>
  <c r="J466" i="42"/>
  <c r="B462" i="44"/>
  <c r="F462" i="44" s="1"/>
  <c r="D161" i="32"/>
  <c r="E132" i="32"/>
  <c r="B388" i="44"/>
  <c r="F388" i="44" s="1"/>
  <c r="J392" i="42"/>
  <c r="C532" i="39"/>
  <c r="I528" i="43"/>
  <c r="B532" i="42"/>
  <c r="B528" i="43"/>
  <c r="E528" i="43" s="1"/>
  <c r="B538" i="43"/>
  <c r="E538" i="43" s="1"/>
  <c r="I538" i="43"/>
  <c r="B542" i="42"/>
  <c r="C542" i="39"/>
  <c r="B541" i="43"/>
  <c r="E541" i="43" s="1"/>
  <c r="C545" i="39"/>
  <c r="I541" i="43"/>
  <c r="B545" i="42"/>
  <c r="B487" i="44"/>
  <c r="F487" i="44" s="1"/>
  <c r="J491" i="42"/>
  <c r="B464" i="44"/>
  <c r="F464" i="44" s="1"/>
  <c r="J468" i="42"/>
  <c r="B403" i="44"/>
  <c r="F403" i="44" s="1"/>
  <c r="J407" i="42"/>
  <c r="B461" i="44"/>
  <c r="F461" i="44" s="1"/>
  <c r="J465" i="42"/>
  <c r="B397" i="44"/>
  <c r="F397" i="44" s="1"/>
  <c r="J401" i="42"/>
  <c r="B576" i="40"/>
  <c r="B576" i="39"/>
  <c r="B383" i="44"/>
  <c r="F383" i="44" s="1"/>
  <c r="J387" i="42"/>
  <c r="E398" i="27"/>
  <c r="D427" i="27"/>
  <c r="E426" i="27"/>
  <c r="D455" i="27"/>
  <c r="D343" i="27"/>
  <c r="E314" i="27"/>
  <c r="I22" i="27"/>
  <c r="K22" i="27"/>
  <c r="D483" i="27"/>
  <c r="E454" i="27"/>
  <c r="E510" i="27"/>
  <c r="D539" i="27"/>
  <c r="E342" i="27"/>
  <c r="D371" i="27"/>
  <c r="D399" i="27"/>
  <c r="E370" i="27"/>
  <c r="D511" i="27"/>
  <c r="E482" i="27"/>
  <c r="E7" i="41"/>
  <c r="L185" i="42"/>
  <c r="N184" i="42"/>
  <c r="O184" i="42" s="1"/>
  <c r="G180" i="44" s="1"/>
  <c r="L12" i="37"/>
  <c r="T11" i="35"/>
  <c r="U11" i="35"/>
  <c r="H11" i="49" s="1"/>
  <c r="I9" i="39"/>
  <c r="K9" i="39" s="1"/>
  <c r="J9" i="39"/>
  <c r="P11" i="35"/>
  <c r="O11" i="35"/>
  <c r="D10" i="40"/>
  <c r="D10" i="39"/>
  <c r="J11" i="35"/>
  <c r="D11" i="49" s="1"/>
  <c r="I11" i="35"/>
  <c r="P11" i="39"/>
  <c r="Q11" i="39" s="1"/>
  <c r="R11" i="39"/>
  <c r="K271" i="42"/>
  <c r="F271" i="42"/>
  <c r="N273" i="39"/>
  <c r="C272" i="42"/>
  <c r="D254" i="42"/>
  <c r="F225" i="42"/>
  <c r="D282" i="42"/>
  <c r="F253" i="42"/>
  <c r="D421" i="42"/>
  <c r="D338" i="42"/>
  <c r="D505" i="42"/>
  <c r="D226" i="42"/>
  <c r="F197" i="42"/>
  <c r="D170" i="42"/>
  <c r="D449" i="42"/>
  <c r="D198" i="42"/>
  <c r="D310" i="42"/>
  <c r="D27" i="42"/>
  <c r="D55" i="42"/>
  <c r="D84" i="42" s="1"/>
  <c r="D113" i="42" s="1"/>
  <c r="D142" i="42" s="1"/>
  <c r="D477" i="42"/>
  <c r="D394" i="42"/>
  <c r="D562" i="42"/>
  <c r="D366" i="42"/>
  <c r="G24" i="28"/>
  <c r="L24" i="17"/>
  <c r="F25" i="17" s="1"/>
  <c r="M24" i="17"/>
  <c r="D11" i="21" s="1"/>
  <c r="K24" i="28"/>
  <c r="D345" i="28"/>
  <c r="E316" i="28"/>
  <c r="D376" i="27"/>
  <c r="E347" i="27"/>
  <c r="D576" i="30"/>
  <c r="D598" i="30" s="1"/>
  <c r="E547" i="30"/>
  <c r="H547" i="30" s="1"/>
  <c r="D432" i="27"/>
  <c r="E403" i="27"/>
  <c r="D348" i="27"/>
  <c r="E319" i="27"/>
  <c r="D404" i="27"/>
  <c r="E375" i="27"/>
  <c r="E427" i="17"/>
  <c r="D456" i="17"/>
  <c r="E456" i="28"/>
  <c r="D485" i="28"/>
  <c r="D372" i="17"/>
  <c r="E343" i="17"/>
  <c r="D428" i="17"/>
  <c r="E399" i="17"/>
  <c r="D540" i="17"/>
  <c r="E511" i="17"/>
  <c r="D512" i="17"/>
  <c r="E483" i="17"/>
  <c r="E512" i="28"/>
  <c r="D541" i="28"/>
  <c r="E428" i="28"/>
  <c r="D457" i="28"/>
  <c r="D484" i="17"/>
  <c r="E455" i="17"/>
  <c r="E539" i="28"/>
  <c r="D568" i="28"/>
  <c r="D513" i="28"/>
  <c r="E484" i="28"/>
  <c r="D568" i="17"/>
  <c r="E568" i="17" s="1"/>
  <c r="E539" i="17"/>
  <c r="D429" i="28"/>
  <c r="E400" i="28"/>
  <c r="E540" i="28"/>
  <c r="D569" i="28"/>
  <c r="D401" i="28"/>
  <c r="E372" i="28"/>
  <c r="E371" i="17"/>
  <c r="D400" i="17"/>
  <c r="D512" i="30"/>
  <c r="E483" i="30"/>
  <c r="H483" i="30" s="1"/>
  <c r="D540" i="30"/>
  <c r="E511" i="30"/>
  <c r="H511" i="30" s="1"/>
  <c r="E427" i="30"/>
  <c r="H427" i="30" s="1"/>
  <c r="D456" i="30"/>
  <c r="D539" i="30"/>
  <c r="E510" i="30"/>
  <c r="H510" i="30" s="1"/>
  <c r="E455" i="30"/>
  <c r="H455" i="30" s="1"/>
  <c r="D484" i="30"/>
  <c r="D428" i="30"/>
  <c r="E399" i="30"/>
  <c r="H399" i="30" s="1"/>
  <c r="E343" i="30"/>
  <c r="H343" i="30" s="1"/>
  <c r="D372" i="30"/>
  <c r="D400" i="30"/>
  <c r="E371" i="30"/>
  <c r="H371" i="30" s="1"/>
  <c r="D120" i="28"/>
  <c r="E91" i="28"/>
  <c r="D204" i="28"/>
  <c r="E175" i="28"/>
  <c r="D176" i="28"/>
  <c r="E147" i="28"/>
  <c r="D260" i="28"/>
  <c r="E231" i="28"/>
  <c r="E203" i="28"/>
  <c r="D232" i="28"/>
  <c r="D148" i="28"/>
  <c r="E119" i="28"/>
  <c r="E259" i="28"/>
  <c r="D288" i="28"/>
  <c r="D317" i="28" s="1"/>
  <c r="E63" i="28"/>
  <c r="D92" i="28"/>
  <c r="E287" i="28"/>
  <c r="D179" i="27"/>
  <c r="E150" i="27"/>
  <c r="D263" i="27"/>
  <c r="E234" i="27"/>
  <c r="D235" i="27"/>
  <c r="E206" i="27"/>
  <c r="E290" i="27"/>
  <c r="D151" i="27"/>
  <c r="E122" i="27"/>
  <c r="D123" i="27"/>
  <c r="E94" i="27"/>
  <c r="D95" i="27"/>
  <c r="E66" i="27"/>
  <c r="D291" i="27"/>
  <c r="D320" i="27" s="1"/>
  <c r="E262" i="27"/>
  <c r="D207" i="27"/>
  <c r="E178" i="27"/>
  <c r="D91" i="30"/>
  <c r="E62" i="30"/>
  <c r="H62" i="30" s="1"/>
  <c r="D287" i="30"/>
  <c r="D316" i="30" s="1"/>
  <c r="E258" i="30"/>
  <c r="H258" i="30" s="1"/>
  <c r="D119" i="30"/>
  <c r="E90" i="30"/>
  <c r="H90" i="30" s="1"/>
  <c r="D147" i="30"/>
  <c r="E118" i="30"/>
  <c r="H118" i="30" s="1"/>
  <c r="D203" i="30"/>
  <c r="E174" i="30"/>
  <c r="H174" i="30" s="1"/>
  <c r="D259" i="30"/>
  <c r="E230" i="30"/>
  <c r="H230" i="30" s="1"/>
  <c r="E202" i="30"/>
  <c r="H202" i="30" s="1"/>
  <c r="D231" i="30"/>
  <c r="D175" i="30"/>
  <c r="E146" i="30"/>
  <c r="H146" i="30" s="1"/>
  <c r="G9" i="42"/>
  <c r="C5" i="44" s="1"/>
  <c r="C7" i="41"/>
  <c r="D35" i="28"/>
  <c r="D64" i="28" s="1"/>
  <c r="E34" i="28"/>
  <c r="W11" i="39"/>
  <c r="D7" i="41"/>
  <c r="O21" i="30"/>
  <c r="P21" i="30" s="1"/>
  <c r="C8" i="21" s="1"/>
  <c r="E10" i="37"/>
  <c r="I22" i="30"/>
  <c r="K22" i="30" s="1"/>
  <c r="G22" i="30"/>
  <c r="D38" i="27"/>
  <c r="D67" i="27" s="1"/>
  <c r="E37" i="27"/>
  <c r="D34" i="30"/>
  <c r="D63" i="30" s="1"/>
  <c r="E33" i="30"/>
  <c r="H33" i="30" s="1"/>
  <c r="M7" i="43" l="1"/>
  <c r="F7" i="43"/>
  <c r="H372" i="17"/>
  <c r="H373" i="17" s="1"/>
  <c r="H374" i="17" s="1"/>
  <c r="H375" i="17" s="1"/>
  <c r="H376" i="17" s="1"/>
  <c r="H377" i="17" s="1"/>
  <c r="H378" i="17" s="1"/>
  <c r="H379" i="17" s="1"/>
  <c r="H380" i="17" s="1"/>
  <c r="H381" i="17" s="1"/>
  <c r="H382" i="17" s="1"/>
  <c r="H383" i="17" s="1"/>
  <c r="H384" i="17" s="1"/>
  <c r="H385" i="17" s="1"/>
  <c r="H386" i="17" s="1"/>
  <c r="H387" i="17" s="1"/>
  <c r="H388" i="17" s="1"/>
  <c r="H389" i="17" s="1"/>
  <c r="H390" i="17" s="1"/>
  <c r="H391" i="17" s="1"/>
  <c r="H392" i="17" s="1"/>
  <c r="H393" i="17" s="1"/>
  <c r="H394" i="17" s="1"/>
  <c r="H395" i="17" s="1"/>
  <c r="H396" i="17" s="1"/>
  <c r="H397" i="17" s="1"/>
  <c r="H398" i="17" s="1"/>
  <c r="H399" i="17" s="1"/>
  <c r="H400" i="17" s="1"/>
  <c r="F11" i="49"/>
  <c r="X11" i="39"/>
  <c r="B548" i="44"/>
  <c r="F548" i="44" s="1"/>
  <c r="J552" i="42"/>
  <c r="I580" i="43"/>
  <c r="C584" i="39"/>
  <c r="B580" i="43"/>
  <c r="E580" i="43" s="1"/>
  <c r="B584" i="42"/>
  <c r="B582" i="43"/>
  <c r="E582" i="43" s="1"/>
  <c r="B586" i="42"/>
  <c r="I582" i="43"/>
  <c r="C586" i="39"/>
  <c r="J546" i="42"/>
  <c r="B542" i="44"/>
  <c r="F542" i="44" s="1"/>
  <c r="B539" i="44"/>
  <c r="F539" i="44" s="1"/>
  <c r="J543" i="42"/>
  <c r="D330" i="32"/>
  <c r="E301" i="32"/>
  <c r="D218" i="32"/>
  <c r="E189" i="32"/>
  <c r="J558" i="42"/>
  <c r="B554" i="44"/>
  <c r="F554" i="44" s="1"/>
  <c r="B534" i="44"/>
  <c r="F534" i="44" s="1"/>
  <c r="J538" i="42"/>
  <c r="J556" i="42"/>
  <c r="B552" i="44"/>
  <c r="F552" i="44" s="1"/>
  <c r="J532" i="42"/>
  <c r="B528" i="44"/>
  <c r="F528" i="44" s="1"/>
  <c r="B562" i="43"/>
  <c r="E562" i="43" s="1"/>
  <c r="C566" i="39"/>
  <c r="I562" i="43"/>
  <c r="B566" i="42"/>
  <c r="B532" i="44"/>
  <c r="F532" i="44" s="1"/>
  <c r="J536" i="42"/>
  <c r="B556" i="43"/>
  <c r="E556" i="43" s="1"/>
  <c r="I556" i="43"/>
  <c r="B560" i="42"/>
  <c r="C560" i="39"/>
  <c r="D470" i="32"/>
  <c r="E441" i="32"/>
  <c r="B565" i="42"/>
  <c r="C565" i="39"/>
  <c r="B561" i="43"/>
  <c r="E561" i="43" s="1"/>
  <c r="I561" i="43"/>
  <c r="B545" i="44"/>
  <c r="F545" i="44" s="1"/>
  <c r="J549" i="42"/>
  <c r="B581" i="43"/>
  <c r="E581" i="43" s="1"/>
  <c r="I581" i="43"/>
  <c r="B585" i="42"/>
  <c r="C585" i="39"/>
  <c r="B559" i="42"/>
  <c r="C559" i="39"/>
  <c r="I555" i="43"/>
  <c r="B555" i="43"/>
  <c r="E555" i="43" s="1"/>
  <c r="I558" i="43"/>
  <c r="B558" i="43"/>
  <c r="E558" i="43" s="1"/>
  <c r="B562" i="42"/>
  <c r="C562" i="39"/>
  <c r="C570" i="39"/>
  <c r="B570" i="42"/>
  <c r="B566" i="43"/>
  <c r="E566" i="43" s="1"/>
  <c r="I566" i="43"/>
  <c r="C574" i="39"/>
  <c r="B574" i="42"/>
  <c r="B570" i="43"/>
  <c r="E570" i="43" s="1"/>
  <c r="I570" i="43"/>
  <c r="J554" i="42"/>
  <c r="B550" i="44"/>
  <c r="F550" i="44" s="1"/>
  <c r="B560" i="43"/>
  <c r="E560" i="43" s="1"/>
  <c r="C564" i="39"/>
  <c r="B564" i="42"/>
  <c r="I560" i="43"/>
  <c r="B576" i="42"/>
  <c r="C576" i="39"/>
  <c r="B572" i="43"/>
  <c r="E572" i="43" s="1"/>
  <c r="I572" i="43"/>
  <c r="B553" i="44"/>
  <c r="F553" i="44" s="1"/>
  <c r="J557" i="42"/>
  <c r="B569" i="42"/>
  <c r="B565" i="43"/>
  <c r="E565" i="43" s="1"/>
  <c r="I565" i="43"/>
  <c r="C569" i="39"/>
  <c r="B533" i="44"/>
  <c r="F533" i="44" s="1"/>
  <c r="J537" i="42"/>
  <c r="D302" i="32"/>
  <c r="E273" i="32"/>
  <c r="J548" i="42"/>
  <c r="B544" i="44"/>
  <c r="F544" i="44" s="1"/>
  <c r="B588" i="51"/>
  <c r="B588" i="36"/>
  <c r="F589" i="35"/>
  <c r="B589" i="39" s="1"/>
  <c r="C589" i="39" s="1"/>
  <c r="I568" i="43"/>
  <c r="C572" i="39"/>
  <c r="B568" i="43"/>
  <c r="E568" i="43" s="1"/>
  <c r="B572" i="42"/>
  <c r="B587" i="42"/>
  <c r="I583" i="43"/>
  <c r="C587" i="39"/>
  <c r="B583" i="43"/>
  <c r="E583" i="43" s="1"/>
  <c r="B546" i="44"/>
  <c r="F546" i="44" s="1"/>
  <c r="J550" i="42"/>
  <c r="B538" i="44"/>
  <c r="F538" i="44" s="1"/>
  <c r="J542" i="42"/>
  <c r="D442" i="32"/>
  <c r="E413" i="32"/>
  <c r="D386" i="32"/>
  <c r="E357" i="32"/>
  <c r="I573" i="43"/>
  <c r="B577" i="42"/>
  <c r="C577" i="39"/>
  <c r="B573" i="43"/>
  <c r="E573" i="43" s="1"/>
  <c r="B574" i="43"/>
  <c r="E574" i="43" s="1"/>
  <c r="I574" i="43"/>
  <c r="C578" i="39"/>
  <c r="B578" i="42"/>
  <c r="J551" i="42"/>
  <c r="B547" i="44"/>
  <c r="F547" i="44" s="1"/>
  <c r="J535" i="42"/>
  <c r="B531" i="44"/>
  <c r="F531" i="44" s="1"/>
  <c r="B536" i="44"/>
  <c r="F536" i="44" s="1"/>
  <c r="J540" i="42"/>
  <c r="C563" i="39"/>
  <c r="B559" i="43"/>
  <c r="E559" i="43" s="1"/>
  <c r="I559" i="43"/>
  <c r="B563" i="42"/>
  <c r="B575" i="43"/>
  <c r="E575" i="43" s="1"/>
  <c r="B579" i="42"/>
  <c r="C579" i="39"/>
  <c r="I575" i="43"/>
  <c r="J555" i="42"/>
  <c r="B551" i="44"/>
  <c r="F551" i="44" s="1"/>
  <c r="D246" i="32"/>
  <c r="E217" i="32"/>
  <c r="D414" i="32"/>
  <c r="E385" i="32"/>
  <c r="B583" i="42"/>
  <c r="B579" i="43"/>
  <c r="E579" i="43" s="1"/>
  <c r="C583" i="39"/>
  <c r="I579" i="43"/>
  <c r="B543" i="44"/>
  <c r="F543" i="44" s="1"/>
  <c r="J547" i="42"/>
  <c r="B573" i="42"/>
  <c r="B569" i="43"/>
  <c r="E569" i="43" s="1"/>
  <c r="I569" i="43"/>
  <c r="C573" i="39"/>
  <c r="D274" i="32"/>
  <c r="E245" i="32"/>
  <c r="B582" i="42"/>
  <c r="C582" i="39"/>
  <c r="B578" i="43"/>
  <c r="E578" i="43" s="1"/>
  <c r="I578" i="43"/>
  <c r="B535" i="44"/>
  <c r="F535" i="44" s="1"/>
  <c r="J539" i="42"/>
  <c r="D190" i="32"/>
  <c r="E161" i="32"/>
  <c r="J533" i="42"/>
  <c r="B529" i="44"/>
  <c r="F529" i="44" s="1"/>
  <c r="J553" i="42"/>
  <c r="B549" i="44"/>
  <c r="F549" i="44" s="1"/>
  <c r="B575" i="42"/>
  <c r="C575" i="39"/>
  <c r="I571" i="43"/>
  <c r="B571" i="43"/>
  <c r="E571" i="43" s="1"/>
  <c r="B581" i="42"/>
  <c r="I577" i="43"/>
  <c r="B577" i="43"/>
  <c r="E577" i="43" s="1"/>
  <c r="C581" i="39"/>
  <c r="B571" i="42"/>
  <c r="I567" i="43"/>
  <c r="B567" i="43"/>
  <c r="E567" i="43" s="1"/>
  <c r="C571" i="39"/>
  <c r="B599" i="27"/>
  <c r="C599" i="27" s="1"/>
  <c r="B599" i="32"/>
  <c r="C599" i="32" s="1"/>
  <c r="E599" i="32" s="1"/>
  <c r="B600" i="17"/>
  <c r="B587" i="21" s="1"/>
  <c r="C599" i="17"/>
  <c r="D588" i="37"/>
  <c r="B599" i="30"/>
  <c r="C599" i="30" s="1"/>
  <c r="B599" i="28"/>
  <c r="C599" i="28" s="1"/>
  <c r="B526" i="44"/>
  <c r="F526" i="44" s="1"/>
  <c r="J530" i="42"/>
  <c r="B541" i="44"/>
  <c r="F541" i="44" s="1"/>
  <c r="J545" i="42"/>
  <c r="B530" i="44"/>
  <c r="F530" i="44" s="1"/>
  <c r="J534" i="42"/>
  <c r="B563" i="43"/>
  <c r="E563" i="43" s="1"/>
  <c r="I563" i="43"/>
  <c r="C567" i="39"/>
  <c r="B567" i="42"/>
  <c r="J541" i="42"/>
  <c r="B537" i="44"/>
  <c r="F537" i="44" s="1"/>
  <c r="D358" i="32"/>
  <c r="E329" i="32"/>
  <c r="I557" i="43"/>
  <c r="B561" i="42"/>
  <c r="C561" i="39"/>
  <c r="B557" i="43"/>
  <c r="E557" i="43" s="1"/>
  <c r="J544" i="42"/>
  <c r="B540" i="44"/>
  <c r="F540" i="44" s="1"/>
  <c r="J531" i="42"/>
  <c r="B527" i="44"/>
  <c r="F527" i="44" s="1"/>
  <c r="C568" i="39"/>
  <c r="B564" i="43"/>
  <c r="E564" i="43" s="1"/>
  <c r="I564" i="43"/>
  <c r="B568" i="42"/>
  <c r="B576" i="43"/>
  <c r="E576" i="43" s="1"/>
  <c r="B580" i="42"/>
  <c r="C580" i="39"/>
  <c r="I576" i="43"/>
  <c r="D568" i="27"/>
  <c r="E539" i="27"/>
  <c r="E11" i="40"/>
  <c r="E11" i="49"/>
  <c r="D512" i="27"/>
  <c r="E483" i="27"/>
  <c r="L22" i="27"/>
  <c r="F23" i="27" s="1"/>
  <c r="M22" i="27"/>
  <c r="E455" i="27"/>
  <c r="D484" i="27"/>
  <c r="D540" i="27"/>
  <c r="E511" i="27"/>
  <c r="D400" i="27"/>
  <c r="E371" i="27"/>
  <c r="C11" i="40"/>
  <c r="C11" i="49"/>
  <c r="E427" i="27"/>
  <c r="D456" i="27"/>
  <c r="G11" i="40"/>
  <c r="G11" i="49"/>
  <c r="E399" i="27"/>
  <c r="D428" i="27"/>
  <c r="D372" i="27"/>
  <c r="E343" i="27"/>
  <c r="D600" i="30"/>
  <c r="E598" i="30"/>
  <c r="H598" i="30" s="1"/>
  <c r="L186" i="42"/>
  <c r="N185" i="42"/>
  <c r="O185" i="42" s="1"/>
  <c r="G181" i="44" s="1"/>
  <c r="F10" i="39"/>
  <c r="G10" i="39" s="1"/>
  <c r="J10" i="39" s="1"/>
  <c r="O10" i="39"/>
  <c r="F11" i="40"/>
  <c r="Q11" i="35"/>
  <c r="V11" i="35" s="1"/>
  <c r="S11" i="39"/>
  <c r="K272" i="42"/>
  <c r="F272" i="42"/>
  <c r="N274" i="39"/>
  <c r="C273" i="42"/>
  <c r="D506" i="42"/>
  <c r="D478" i="42"/>
  <c r="D367" i="42"/>
  <c r="D171" i="42"/>
  <c r="D395" i="42"/>
  <c r="D28" i="42"/>
  <c r="D56" i="42"/>
  <c r="D85" i="42" s="1"/>
  <c r="D114" i="42" s="1"/>
  <c r="D143" i="42" s="1"/>
  <c r="D199" i="42"/>
  <c r="D450" i="42"/>
  <c r="D339" i="42"/>
  <c r="D255" i="42"/>
  <c r="F226" i="42"/>
  <c r="D311" i="42"/>
  <c r="D423" i="42"/>
  <c r="D227" i="42"/>
  <c r="F198" i="42"/>
  <c r="D534" i="42"/>
  <c r="D283" i="42"/>
  <c r="F254" i="42"/>
  <c r="L22" i="30"/>
  <c r="G15" i="35"/>
  <c r="F13" i="37"/>
  <c r="G25" i="17"/>
  <c r="I25" i="17"/>
  <c r="L24" i="28"/>
  <c r="F25" i="28" s="1"/>
  <c r="H25" i="28" s="1"/>
  <c r="J25" i="28" s="1"/>
  <c r="M24" i="28"/>
  <c r="R15" i="35" s="1"/>
  <c r="E317" i="28"/>
  <c r="D346" i="28"/>
  <c r="D374" i="28"/>
  <c r="E345" i="28"/>
  <c r="D461" i="27"/>
  <c r="E432" i="27"/>
  <c r="D433" i="27"/>
  <c r="E404" i="27"/>
  <c r="E576" i="30"/>
  <c r="H576" i="30" s="1"/>
  <c r="D377" i="27"/>
  <c r="E348" i="27"/>
  <c r="D349" i="27"/>
  <c r="E320" i="27"/>
  <c r="D405" i="27"/>
  <c r="E376" i="27"/>
  <c r="D429" i="17"/>
  <c r="E400" i="17"/>
  <c r="E568" i="28"/>
  <c r="D457" i="17"/>
  <c r="E428" i="17"/>
  <c r="D458" i="28"/>
  <c r="E429" i="28"/>
  <c r="E569" i="28"/>
  <c r="D570" i="28"/>
  <c r="E541" i="28"/>
  <c r="D401" i="17"/>
  <c r="H401" i="17" s="1"/>
  <c r="H402" i="17" s="1"/>
  <c r="H403" i="17" s="1"/>
  <c r="H404" i="17" s="1"/>
  <c r="H405" i="17" s="1"/>
  <c r="H406" i="17" s="1"/>
  <c r="H407" i="17" s="1"/>
  <c r="H408" i="17" s="1"/>
  <c r="H409" i="17" s="1"/>
  <c r="H410" i="17" s="1"/>
  <c r="H411" i="17" s="1"/>
  <c r="H412" i="17" s="1"/>
  <c r="H413" i="17" s="1"/>
  <c r="H414" i="17" s="1"/>
  <c r="H415" i="17" s="1"/>
  <c r="H416" i="17" s="1"/>
  <c r="H417" i="17" s="1"/>
  <c r="H418" i="17" s="1"/>
  <c r="H419" i="17" s="1"/>
  <c r="H420" i="17" s="1"/>
  <c r="H421" i="17" s="1"/>
  <c r="H422" i="17" s="1"/>
  <c r="H423" i="17" s="1"/>
  <c r="H424" i="17" s="1"/>
  <c r="H425" i="17" s="1"/>
  <c r="H426" i="17" s="1"/>
  <c r="H427" i="17" s="1"/>
  <c r="H428" i="17" s="1"/>
  <c r="H429" i="17" s="1"/>
  <c r="E372" i="17"/>
  <c r="E485" i="28"/>
  <c r="D514" i="28"/>
  <c r="E401" i="28"/>
  <c r="D430" i="28"/>
  <c r="E513" i="28"/>
  <c r="D542" i="28"/>
  <c r="E484" i="17"/>
  <c r="D513" i="17"/>
  <c r="D541" i="17"/>
  <c r="E512" i="17"/>
  <c r="D569" i="17"/>
  <c r="E569" i="17" s="1"/>
  <c r="E540" i="17"/>
  <c r="D485" i="17"/>
  <c r="E456" i="17"/>
  <c r="D486" i="28"/>
  <c r="E457" i="28"/>
  <c r="D345" i="30"/>
  <c r="E316" i="30"/>
  <c r="H316" i="30" s="1"/>
  <c r="E400" i="30"/>
  <c r="H400" i="30" s="1"/>
  <c r="D429" i="30"/>
  <c r="D513" i="30"/>
  <c r="E484" i="30"/>
  <c r="H484" i="30" s="1"/>
  <c r="E372" i="30"/>
  <c r="H372" i="30" s="1"/>
  <c r="D401" i="30"/>
  <c r="D569" i="30"/>
  <c r="E540" i="30"/>
  <c r="H540" i="30" s="1"/>
  <c r="D568" i="30"/>
  <c r="E539" i="30"/>
  <c r="H539" i="30" s="1"/>
  <c r="D457" i="30"/>
  <c r="E428" i="30"/>
  <c r="H428" i="30" s="1"/>
  <c r="E456" i="30"/>
  <c r="H456" i="30" s="1"/>
  <c r="D485" i="30"/>
  <c r="D541" i="30"/>
  <c r="E512" i="30"/>
  <c r="H512" i="30" s="1"/>
  <c r="E92" i="28"/>
  <c r="D121" i="28"/>
  <c r="D261" i="28"/>
  <c r="E232" i="28"/>
  <c r="E64" i="28"/>
  <c r="D93" i="28"/>
  <c r="E288" i="28"/>
  <c r="E204" i="28"/>
  <c r="D233" i="28"/>
  <c r="D205" i="28"/>
  <c r="E176" i="28"/>
  <c r="D289" i="28"/>
  <c r="D318" i="28" s="1"/>
  <c r="E260" i="28"/>
  <c r="D177" i="28"/>
  <c r="E148" i="28"/>
  <c r="E120" i="28"/>
  <c r="D149" i="28"/>
  <c r="E291" i="27"/>
  <c r="D180" i="27"/>
  <c r="E151" i="27"/>
  <c r="D292" i="27"/>
  <c r="D321" i="27" s="1"/>
  <c r="E263" i="27"/>
  <c r="E123" i="27"/>
  <c r="D152" i="27"/>
  <c r="D236" i="27"/>
  <c r="E207" i="27"/>
  <c r="D264" i="27"/>
  <c r="E235" i="27"/>
  <c r="E67" i="27"/>
  <c r="D96" i="27"/>
  <c r="D124" i="27"/>
  <c r="E95" i="27"/>
  <c r="D208" i="27"/>
  <c r="E179" i="27"/>
  <c r="E63" i="30"/>
  <c r="H63" i="30" s="1"/>
  <c r="D92" i="30"/>
  <c r="D176" i="30"/>
  <c r="E147" i="30"/>
  <c r="H147" i="30" s="1"/>
  <c r="A10" i="37"/>
  <c r="E175" i="30"/>
  <c r="H175" i="30" s="1"/>
  <c r="D204" i="30"/>
  <c r="D288" i="30"/>
  <c r="D317" i="30" s="1"/>
  <c r="E259" i="30"/>
  <c r="H259" i="30" s="1"/>
  <c r="E119" i="30"/>
  <c r="H119" i="30" s="1"/>
  <c r="D148" i="30"/>
  <c r="E287" i="30"/>
  <c r="H287" i="30" s="1"/>
  <c r="E231" i="30"/>
  <c r="H231" i="30" s="1"/>
  <c r="D260" i="30"/>
  <c r="E203" i="30"/>
  <c r="H203" i="30" s="1"/>
  <c r="D232" i="30"/>
  <c r="D120" i="30"/>
  <c r="E91" i="30"/>
  <c r="H91" i="30" s="1"/>
  <c r="J10" i="37"/>
  <c r="K10" i="37" s="1"/>
  <c r="F11" i="51" s="1"/>
  <c r="G11" i="51" s="1"/>
  <c r="H11" i="51" s="1"/>
  <c r="K8" i="50" s="1"/>
  <c r="M10" i="37"/>
  <c r="N10" i="37" s="1"/>
  <c r="I11" i="51" s="1"/>
  <c r="J11" i="51" s="1"/>
  <c r="K11" i="51" s="1"/>
  <c r="L8" i="50" s="1"/>
  <c r="D36" i="28"/>
  <c r="D65" i="28" s="1"/>
  <c r="E35" i="28"/>
  <c r="D35" i="30"/>
  <c r="D64" i="30" s="1"/>
  <c r="E34" i="30"/>
  <c r="H34" i="30" s="1"/>
  <c r="D39" i="27"/>
  <c r="D68" i="27" s="1"/>
  <c r="E38" i="27"/>
  <c r="G10" i="37"/>
  <c r="H10" i="37" s="1"/>
  <c r="C11" i="51" s="1"/>
  <c r="D11" i="51" s="1"/>
  <c r="E11" i="51" s="1"/>
  <c r="J8" i="50" s="1"/>
  <c r="J25" i="17" l="1"/>
  <c r="K25" i="17" s="1"/>
  <c r="D387" i="32"/>
  <c r="E358" i="32"/>
  <c r="B589" i="51"/>
  <c r="B589" i="36"/>
  <c r="F590" i="35"/>
  <c r="B590" i="39" s="1"/>
  <c r="C590" i="39" s="1"/>
  <c r="J571" i="42"/>
  <c r="B567" i="44"/>
  <c r="F567" i="44" s="1"/>
  <c r="B571" i="44"/>
  <c r="F571" i="44" s="1"/>
  <c r="J575" i="42"/>
  <c r="B579" i="44"/>
  <c r="F579" i="44" s="1"/>
  <c r="J583" i="42"/>
  <c r="J576" i="42"/>
  <c r="B572" i="44"/>
  <c r="F572" i="44" s="1"/>
  <c r="B558" i="44"/>
  <c r="F558" i="44" s="1"/>
  <c r="J562" i="42"/>
  <c r="J585" i="42"/>
  <c r="B581" i="44"/>
  <c r="F581" i="44" s="1"/>
  <c r="B561" i="44"/>
  <c r="F561" i="44" s="1"/>
  <c r="J565" i="42"/>
  <c r="D359" i="32"/>
  <c r="E330" i="32"/>
  <c r="D415" i="32"/>
  <c r="E386" i="32"/>
  <c r="B582" i="44"/>
  <c r="F582" i="44" s="1"/>
  <c r="J586" i="42"/>
  <c r="J580" i="42"/>
  <c r="B576" i="44"/>
  <c r="F576" i="44" s="1"/>
  <c r="D471" i="32"/>
  <c r="E442" i="32"/>
  <c r="B583" i="44"/>
  <c r="F583" i="44" s="1"/>
  <c r="J587" i="42"/>
  <c r="B570" i="44"/>
  <c r="F570" i="44" s="1"/>
  <c r="J574" i="42"/>
  <c r="B562" i="44"/>
  <c r="F562" i="44" s="1"/>
  <c r="J566" i="42"/>
  <c r="B580" i="44"/>
  <c r="F580" i="44" s="1"/>
  <c r="J584" i="42"/>
  <c r="C600" i="17"/>
  <c r="E600" i="17" s="1"/>
  <c r="D589" i="37"/>
  <c r="B601" i="17"/>
  <c r="B588" i="21" s="1"/>
  <c r="B600" i="30"/>
  <c r="C600" i="30" s="1"/>
  <c r="B600" i="32"/>
  <c r="C600" i="32" s="1"/>
  <c r="B600" i="27"/>
  <c r="C600" i="27" s="1"/>
  <c r="E600" i="27" s="1"/>
  <c r="B600" i="28"/>
  <c r="C600" i="28" s="1"/>
  <c r="E600" i="28" s="1"/>
  <c r="B569" i="44"/>
  <c r="F569" i="44" s="1"/>
  <c r="J573" i="42"/>
  <c r="J579" i="42"/>
  <c r="B575" i="44"/>
  <c r="F575" i="44" s="1"/>
  <c r="B568" i="44"/>
  <c r="F568" i="44" s="1"/>
  <c r="J572" i="42"/>
  <c r="B565" i="44"/>
  <c r="F565" i="44" s="1"/>
  <c r="J569" i="42"/>
  <c r="J564" i="42"/>
  <c r="B560" i="44"/>
  <c r="F560" i="44" s="1"/>
  <c r="D499" i="32"/>
  <c r="E470" i="32"/>
  <c r="B564" i="44"/>
  <c r="F564" i="44" s="1"/>
  <c r="J568" i="42"/>
  <c r="B563" i="44"/>
  <c r="F563" i="44" s="1"/>
  <c r="J567" i="42"/>
  <c r="D443" i="32"/>
  <c r="E414" i="32"/>
  <c r="J581" i="42"/>
  <c r="B577" i="44"/>
  <c r="F577" i="44" s="1"/>
  <c r="J582" i="42"/>
  <c r="B578" i="44"/>
  <c r="F578" i="44" s="1"/>
  <c r="B559" i="44"/>
  <c r="F559" i="44" s="1"/>
  <c r="J563" i="42"/>
  <c r="J577" i="42"/>
  <c r="B573" i="44"/>
  <c r="F573" i="44" s="1"/>
  <c r="D331" i="32"/>
  <c r="E302" i="32"/>
  <c r="J560" i="42"/>
  <c r="B556" i="44"/>
  <c r="F556" i="44" s="1"/>
  <c r="J561" i="42"/>
  <c r="B557" i="44"/>
  <c r="F557" i="44" s="1"/>
  <c r="D275" i="32"/>
  <c r="E246" i="32"/>
  <c r="B566" i="44"/>
  <c r="F566" i="44" s="1"/>
  <c r="J570" i="42"/>
  <c r="D219" i="32"/>
  <c r="E190" i="32"/>
  <c r="D303" i="32"/>
  <c r="E274" i="32"/>
  <c r="B574" i="44"/>
  <c r="F574" i="44" s="1"/>
  <c r="J578" i="42"/>
  <c r="J559" i="42"/>
  <c r="B555" i="44"/>
  <c r="F555" i="44" s="1"/>
  <c r="D247" i="32"/>
  <c r="E218" i="32"/>
  <c r="G25" i="28"/>
  <c r="E372" i="27"/>
  <c r="D401" i="27"/>
  <c r="E456" i="27"/>
  <c r="D485" i="27"/>
  <c r="E540" i="27"/>
  <c r="D569" i="27"/>
  <c r="E569" i="27" s="1"/>
  <c r="D513" i="27"/>
  <c r="E484" i="27"/>
  <c r="D541" i="27"/>
  <c r="E512" i="27"/>
  <c r="E428" i="27"/>
  <c r="D457" i="27"/>
  <c r="M13" i="35"/>
  <c r="I11" i="37"/>
  <c r="E9" i="21"/>
  <c r="D429" i="27"/>
  <c r="E400" i="27"/>
  <c r="G23" i="27"/>
  <c r="H23" i="27"/>
  <c r="J23" i="27" s="1"/>
  <c r="D597" i="27"/>
  <c r="E568" i="27"/>
  <c r="L187" i="42"/>
  <c r="N186" i="42"/>
  <c r="O186" i="42" s="1"/>
  <c r="G182" i="44" s="1"/>
  <c r="D602" i="30"/>
  <c r="E600" i="30"/>
  <c r="H600" i="30" s="1"/>
  <c r="H10" i="39"/>
  <c r="I10" i="39"/>
  <c r="S12" i="35"/>
  <c r="I11" i="36"/>
  <c r="J11" i="36" s="1"/>
  <c r="K11" i="36" s="1"/>
  <c r="W11" i="35"/>
  <c r="K11" i="35" s="1"/>
  <c r="H11" i="40"/>
  <c r="D8" i="38"/>
  <c r="F11" i="36"/>
  <c r="G11" i="36" s="1"/>
  <c r="H11" i="36" s="1"/>
  <c r="N12" i="35"/>
  <c r="K273" i="42"/>
  <c r="F273" i="42"/>
  <c r="N275" i="39"/>
  <c r="C274" i="42"/>
  <c r="D452" i="42"/>
  <c r="D479" i="42"/>
  <c r="D200" i="42"/>
  <c r="D312" i="42"/>
  <c r="D340" i="42"/>
  <c r="D228" i="42"/>
  <c r="F199" i="42"/>
  <c r="D396" i="42"/>
  <c r="D172" i="42"/>
  <c r="D563" i="42"/>
  <c r="D284" i="42"/>
  <c r="F255" i="42"/>
  <c r="D29" i="42"/>
  <c r="D57" i="42"/>
  <c r="D86" i="42" s="1"/>
  <c r="D115" i="42" s="1"/>
  <c r="D144" i="42" s="1"/>
  <c r="D507" i="42"/>
  <c r="D256" i="42"/>
  <c r="F227" i="42"/>
  <c r="D368" i="42"/>
  <c r="D424" i="42"/>
  <c r="D535" i="42"/>
  <c r="F11" i="21"/>
  <c r="L13" i="37"/>
  <c r="K25" i="28"/>
  <c r="D347" i="28"/>
  <c r="E318" i="28"/>
  <c r="E374" i="28"/>
  <c r="D403" i="28"/>
  <c r="E346" i="28"/>
  <c r="D375" i="28"/>
  <c r="D378" i="27"/>
  <c r="E349" i="27"/>
  <c r="D350" i="27"/>
  <c r="E321" i="27"/>
  <c r="D462" i="27"/>
  <c r="E433" i="27"/>
  <c r="D490" i="27"/>
  <c r="E461" i="27"/>
  <c r="D434" i="27"/>
  <c r="E405" i="27"/>
  <c r="D406" i="27"/>
  <c r="E377" i="27"/>
  <c r="E486" i="28"/>
  <c r="D515" i="28"/>
  <c r="D542" i="17"/>
  <c r="E513" i="17"/>
  <c r="D459" i="28"/>
  <c r="E430" i="28"/>
  <c r="D486" i="17"/>
  <c r="E457" i="17"/>
  <c r="E570" i="28"/>
  <c r="D514" i="17"/>
  <c r="E485" i="17"/>
  <c r="E542" i="28"/>
  <c r="D571" i="28"/>
  <c r="D543" i="28"/>
  <c r="E514" i="28"/>
  <c r="D430" i="17"/>
  <c r="H430" i="17" s="1"/>
  <c r="H431" i="17" s="1"/>
  <c r="H432" i="17" s="1"/>
  <c r="H433" i="17" s="1"/>
  <c r="H434" i="17" s="1"/>
  <c r="H435" i="17" s="1"/>
  <c r="H436" i="17" s="1"/>
  <c r="H437" i="17" s="1"/>
  <c r="H438" i="17" s="1"/>
  <c r="H439" i="17" s="1"/>
  <c r="H440" i="17" s="1"/>
  <c r="H441" i="17" s="1"/>
  <c r="H442" i="17" s="1"/>
  <c r="H443" i="17" s="1"/>
  <c r="H444" i="17" s="1"/>
  <c r="H445" i="17" s="1"/>
  <c r="H446" i="17" s="1"/>
  <c r="H447" i="17" s="1"/>
  <c r="H448" i="17" s="1"/>
  <c r="H449" i="17" s="1"/>
  <c r="H450" i="17" s="1"/>
  <c r="H451" i="17" s="1"/>
  <c r="H452" i="17" s="1"/>
  <c r="H453" i="17" s="1"/>
  <c r="H454" i="17" s="1"/>
  <c r="H455" i="17" s="1"/>
  <c r="H456" i="17" s="1"/>
  <c r="H457" i="17" s="1"/>
  <c r="H458" i="17" s="1"/>
  <c r="E401" i="17"/>
  <c r="D487" i="28"/>
  <c r="E458" i="28"/>
  <c r="D570" i="17"/>
  <c r="E570" i="17" s="1"/>
  <c r="E541" i="17"/>
  <c r="D458" i="17"/>
  <c r="E429" i="17"/>
  <c r="D346" i="30"/>
  <c r="E317" i="30"/>
  <c r="H317" i="30" s="1"/>
  <c r="E345" i="30"/>
  <c r="H345" i="30" s="1"/>
  <c r="D374" i="30"/>
  <c r="D486" i="30"/>
  <c r="E457" i="30"/>
  <c r="H457" i="30" s="1"/>
  <c r="D430" i="30"/>
  <c r="E401" i="30"/>
  <c r="H401" i="30" s="1"/>
  <c r="E541" i="30"/>
  <c r="H541" i="30" s="1"/>
  <c r="D570" i="30"/>
  <c r="E568" i="30"/>
  <c r="H568" i="30" s="1"/>
  <c r="D514" i="30"/>
  <c r="E485" i="30"/>
  <c r="H485" i="30" s="1"/>
  <c r="D542" i="30"/>
  <c r="E513" i="30"/>
  <c r="H513" i="30" s="1"/>
  <c r="E569" i="30"/>
  <c r="H569" i="30" s="1"/>
  <c r="D458" i="30"/>
  <c r="E429" i="30"/>
  <c r="H429" i="30" s="1"/>
  <c r="D234" i="28"/>
  <c r="E205" i="28"/>
  <c r="E177" i="28"/>
  <c r="D206" i="28"/>
  <c r="D262" i="28"/>
  <c r="E233" i="28"/>
  <c r="E65" i="28"/>
  <c r="D94" i="28"/>
  <c r="E261" i="28"/>
  <c r="D290" i="28"/>
  <c r="D319" i="28" s="1"/>
  <c r="D122" i="28"/>
  <c r="E93" i="28"/>
  <c r="E289" i="28"/>
  <c r="E121" i="28"/>
  <c r="D150" i="28"/>
  <c r="D178" i="28"/>
  <c r="E149" i="28"/>
  <c r="E292" i="27"/>
  <c r="E124" i="27"/>
  <c r="D153" i="27"/>
  <c r="D265" i="27"/>
  <c r="E236" i="27"/>
  <c r="D209" i="27"/>
  <c r="E180" i="27"/>
  <c r="D237" i="27"/>
  <c r="E208" i="27"/>
  <c r="E68" i="27"/>
  <c r="D97" i="27"/>
  <c r="D125" i="27"/>
  <c r="E96" i="27"/>
  <c r="D181" i="27"/>
  <c r="E152" i="27"/>
  <c r="D293" i="27"/>
  <c r="D322" i="27" s="1"/>
  <c r="E264" i="27"/>
  <c r="E232" i="30"/>
  <c r="H232" i="30" s="1"/>
  <c r="D261" i="30"/>
  <c r="D177" i="30"/>
  <c r="E148" i="30"/>
  <c r="H148" i="30" s="1"/>
  <c r="E260" i="30"/>
  <c r="H260" i="30" s="1"/>
  <c r="D289" i="30"/>
  <c r="D318" i="30" s="1"/>
  <c r="E8" i="38"/>
  <c r="E204" i="30"/>
  <c r="H204" i="30" s="1"/>
  <c r="D233" i="30"/>
  <c r="D149" i="30"/>
  <c r="E120" i="30"/>
  <c r="H120" i="30" s="1"/>
  <c r="C11" i="36"/>
  <c r="D11" i="36" s="1"/>
  <c r="E11" i="36" s="1"/>
  <c r="C8" i="38"/>
  <c r="G12" i="47"/>
  <c r="E64" i="30"/>
  <c r="H64" i="30" s="1"/>
  <c r="D93" i="30"/>
  <c r="E288" i="30"/>
  <c r="H288" i="30" s="1"/>
  <c r="D205" i="30"/>
  <c r="E176" i="30"/>
  <c r="H176" i="30" s="1"/>
  <c r="D121" i="30"/>
  <c r="E92" i="30"/>
  <c r="H92" i="30" s="1"/>
  <c r="M22" i="30"/>
  <c r="F23" i="30" s="1"/>
  <c r="N22" i="30"/>
  <c r="H12" i="35"/>
  <c r="E35" i="30"/>
  <c r="H35" i="30" s="1"/>
  <c r="D36" i="30"/>
  <c r="D65" i="30" s="1"/>
  <c r="D40" i="27"/>
  <c r="D69" i="27" s="1"/>
  <c r="E39" i="27"/>
  <c r="E36" i="28"/>
  <c r="D37" i="28"/>
  <c r="D66" i="28" s="1"/>
  <c r="L25" i="17" l="1"/>
  <c r="F26" i="17" s="1"/>
  <c r="M25" i="17"/>
  <c r="D304" i="32"/>
  <c r="E275" i="32"/>
  <c r="D472" i="32"/>
  <c r="E443" i="32"/>
  <c r="D444" i="32"/>
  <c r="E415" i="32"/>
  <c r="D528" i="32"/>
  <c r="E499" i="32"/>
  <c r="D332" i="32"/>
  <c r="E303" i="32"/>
  <c r="D500" i="32"/>
  <c r="E471" i="32"/>
  <c r="D388" i="32"/>
  <c r="E359" i="32"/>
  <c r="D360" i="32"/>
  <c r="E331" i="32"/>
  <c r="D276" i="32"/>
  <c r="E247" i="32"/>
  <c r="D248" i="32"/>
  <c r="E219" i="32"/>
  <c r="B590" i="51"/>
  <c r="B590" i="36"/>
  <c r="F591" i="35"/>
  <c r="B591" i="39" s="1"/>
  <c r="C591" i="39" s="1"/>
  <c r="K10" i="39"/>
  <c r="C601" i="17"/>
  <c r="B602" i="17"/>
  <c r="B589" i="21" s="1"/>
  <c r="B601" i="30"/>
  <c r="C601" i="30" s="1"/>
  <c r="B601" i="32"/>
  <c r="C601" i="32" s="1"/>
  <c r="E601" i="32" s="1"/>
  <c r="B601" i="27"/>
  <c r="C601" i="27" s="1"/>
  <c r="B601" i="28"/>
  <c r="C601" i="28" s="1"/>
  <c r="D590" i="37"/>
  <c r="D416" i="32"/>
  <c r="E387" i="32"/>
  <c r="I23" i="27"/>
  <c r="K23" i="27"/>
  <c r="D542" i="27"/>
  <c r="E513" i="27"/>
  <c r="D486" i="27"/>
  <c r="E457" i="27"/>
  <c r="D458" i="27"/>
  <c r="E429" i="27"/>
  <c r="D570" i="27"/>
  <c r="E570" i="27" s="1"/>
  <c r="E541" i="27"/>
  <c r="G16" i="35"/>
  <c r="D12" i="21"/>
  <c r="D599" i="27"/>
  <c r="E597" i="27"/>
  <c r="E485" i="27"/>
  <c r="D514" i="27"/>
  <c r="D430" i="27"/>
  <c r="E401" i="27"/>
  <c r="E12" i="39"/>
  <c r="E8" i="41"/>
  <c r="D604" i="30"/>
  <c r="L188" i="42"/>
  <c r="N187" i="42"/>
  <c r="O187" i="42" s="1"/>
  <c r="G183" i="44" s="1"/>
  <c r="T12" i="35"/>
  <c r="U12" i="35"/>
  <c r="H12" i="49" s="1"/>
  <c r="O12" i="35"/>
  <c r="P12" i="35"/>
  <c r="D11" i="39"/>
  <c r="D11" i="40"/>
  <c r="F14" i="37"/>
  <c r="I12" i="35"/>
  <c r="J12" i="35"/>
  <c r="D12" i="49" s="1"/>
  <c r="K274" i="42"/>
  <c r="F274" i="42"/>
  <c r="N276" i="39"/>
  <c r="C275" i="42"/>
  <c r="D564" i="42"/>
  <c r="D536" i="42"/>
  <c r="D201" i="42"/>
  <c r="D341" i="42"/>
  <c r="D173" i="42"/>
  <c r="D453" i="42"/>
  <c r="D30" i="42"/>
  <c r="D58" i="42"/>
  <c r="D87" i="42" s="1"/>
  <c r="D116" i="42" s="1"/>
  <c r="D145" i="42" s="1"/>
  <c r="D425" i="42"/>
  <c r="D229" i="42"/>
  <c r="F200" i="42"/>
  <c r="D397" i="42"/>
  <c r="D313" i="42"/>
  <c r="D257" i="42"/>
  <c r="F228" i="42"/>
  <c r="D508" i="42"/>
  <c r="D285" i="42"/>
  <c r="F256" i="42"/>
  <c r="D369" i="42"/>
  <c r="D481" i="42"/>
  <c r="G26" i="17"/>
  <c r="I26" i="17"/>
  <c r="J26" i="17" s="1"/>
  <c r="L25" i="28"/>
  <c r="F26" i="28" s="1"/>
  <c r="H26" i="28" s="1"/>
  <c r="J26" i="28" s="1"/>
  <c r="M25" i="28"/>
  <c r="R16" i="35" s="1"/>
  <c r="D404" i="28"/>
  <c r="E375" i="28"/>
  <c r="D432" i="28"/>
  <c r="E403" i="28"/>
  <c r="D348" i="28"/>
  <c r="E319" i="28"/>
  <c r="D376" i="28"/>
  <c r="E347" i="28"/>
  <c r="D463" i="27"/>
  <c r="E434" i="27"/>
  <c r="D351" i="27"/>
  <c r="E322" i="27"/>
  <c r="D519" i="27"/>
  <c r="E490" i="27"/>
  <c r="D379" i="27"/>
  <c r="E350" i="27"/>
  <c r="D435" i="27"/>
  <c r="E406" i="27"/>
  <c r="D407" i="27"/>
  <c r="E378" i="27"/>
  <c r="D491" i="27"/>
  <c r="E462" i="27"/>
  <c r="D543" i="17"/>
  <c r="E514" i="17"/>
  <c r="D487" i="17"/>
  <c r="E458" i="17"/>
  <c r="D516" i="28"/>
  <c r="E487" i="28"/>
  <c r="D488" i="28"/>
  <c r="E459" i="28"/>
  <c r="D459" i="17"/>
  <c r="H459" i="17" s="1"/>
  <c r="H460" i="17" s="1"/>
  <c r="H461" i="17" s="1"/>
  <c r="H462" i="17" s="1"/>
  <c r="H463" i="17" s="1"/>
  <c r="H464" i="17" s="1"/>
  <c r="H465" i="17" s="1"/>
  <c r="H466" i="17" s="1"/>
  <c r="H467" i="17" s="1"/>
  <c r="H468" i="17" s="1"/>
  <c r="H469" i="17" s="1"/>
  <c r="H470" i="17" s="1"/>
  <c r="H471" i="17" s="1"/>
  <c r="H472" i="17" s="1"/>
  <c r="H473" i="17" s="1"/>
  <c r="H474" i="17" s="1"/>
  <c r="H475" i="17" s="1"/>
  <c r="H476" i="17" s="1"/>
  <c r="H477" i="17" s="1"/>
  <c r="H478" i="17" s="1"/>
  <c r="H479" i="17" s="1"/>
  <c r="H480" i="17" s="1"/>
  <c r="H481" i="17" s="1"/>
  <c r="H482" i="17" s="1"/>
  <c r="H483" i="17" s="1"/>
  <c r="H484" i="17" s="1"/>
  <c r="H485" i="17" s="1"/>
  <c r="H486" i="17" s="1"/>
  <c r="E430" i="17"/>
  <c r="D571" i="17"/>
  <c r="E571" i="17" s="1"/>
  <c r="E542" i="17"/>
  <c r="E571" i="28"/>
  <c r="D572" i="28"/>
  <c r="E543" i="28"/>
  <c r="D544" i="28"/>
  <c r="E515" i="28"/>
  <c r="D515" i="17"/>
  <c r="E486" i="17"/>
  <c r="E374" i="30"/>
  <c r="H374" i="30" s="1"/>
  <c r="D403" i="30"/>
  <c r="D347" i="30"/>
  <c r="E318" i="30"/>
  <c r="H318" i="30" s="1"/>
  <c r="D375" i="30"/>
  <c r="E346" i="30"/>
  <c r="H346" i="30" s="1"/>
  <c r="D571" i="30"/>
  <c r="E542" i="30"/>
  <c r="H542" i="30" s="1"/>
  <c r="D487" i="30"/>
  <c r="E458" i="30"/>
  <c r="H458" i="30" s="1"/>
  <c r="D543" i="30"/>
  <c r="E514" i="30"/>
  <c r="H514" i="30" s="1"/>
  <c r="E430" i="30"/>
  <c r="H430" i="30" s="1"/>
  <c r="D459" i="30"/>
  <c r="D515" i="30"/>
  <c r="E486" i="30"/>
  <c r="H486" i="30" s="1"/>
  <c r="E570" i="30"/>
  <c r="H570" i="30" s="1"/>
  <c r="D291" i="28"/>
  <c r="D320" i="28" s="1"/>
  <c r="E262" i="28"/>
  <c r="D207" i="28"/>
  <c r="E178" i="28"/>
  <c r="E150" i="28"/>
  <c r="D179" i="28"/>
  <c r="E290" i="28"/>
  <c r="D235" i="28"/>
  <c r="E206" i="28"/>
  <c r="D151" i="28"/>
  <c r="E122" i="28"/>
  <c r="E66" i="28"/>
  <c r="D95" i="28"/>
  <c r="D123" i="28"/>
  <c r="E94" i="28"/>
  <c r="E234" i="28"/>
  <c r="D263" i="28"/>
  <c r="D210" i="27"/>
  <c r="E181" i="27"/>
  <c r="D294" i="27"/>
  <c r="D323" i="27" s="1"/>
  <c r="E265" i="27"/>
  <c r="D126" i="27"/>
  <c r="E97" i="27"/>
  <c r="D266" i="27"/>
  <c r="E237" i="27"/>
  <c r="D182" i="27"/>
  <c r="E153" i="27"/>
  <c r="E69" i="27"/>
  <c r="D98" i="27"/>
  <c r="D154" i="27"/>
  <c r="E125" i="27"/>
  <c r="D238" i="27"/>
  <c r="E209" i="27"/>
  <c r="E293" i="27"/>
  <c r="E205" i="30"/>
  <c r="H205" i="30" s="1"/>
  <c r="D234" i="30"/>
  <c r="E177" i="30"/>
  <c r="H177" i="30" s="1"/>
  <c r="D206" i="30"/>
  <c r="E289" i="30"/>
  <c r="H289" i="30" s="1"/>
  <c r="D290" i="30"/>
  <c r="D319" i="30" s="1"/>
  <c r="E261" i="30"/>
  <c r="H261" i="30" s="1"/>
  <c r="D122" i="30"/>
  <c r="E93" i="30"/>
  <c r="H93" i="30" s="1"/>
  <c r="D178" i="30"/>
  <c r="E149" i="30"/>
  <c r="H149" i="30" s="1"/>
  <c r="D94" i="30"/>
  <c r="E65" i="30"/>
  <c r="H65" i="30" s="1"/>
  <c r="E121" i="30"/>
  <c r="H121" i="30" s="1"/>
  <c r="D150" i="30"/>
  <c r="D262" i="30"/>
  <c r="E233" i="30"/>
  <c r="H233" i="30" s="1"/>
  <c r="C6" i="43"/>
  <c r="G26" i="28"/>
  <c r="D37" i="30"/>
  <c r="D66" i="30" s="1"/>
  <c r="E36" i="30"/>
  <c r="H36" i="30" s="1"/>
  <c r="D41" i="27"/>
  <c r="D70" i="27" s="1"/>
  <c r="E40" i="27"/>
  <c r="W12" i="39"/>
  <c r="D8" i="41"/>
  <c r="C8" i="41"/>
  <c r="O22" i="30"/>
  <c r="P22" i="30" s="1"/>
  <c r="C9" i="21" s="1"/>
  <c r="E11" i="37"/>
  <c r="E37" i="28"/>
  <c r="D38" i="28"/>
  <c r="D67" i="28" s="1"/>
  <c r="I23" i="30"/>
  <c r="K23" i="30" s="1"/>
  <c r="G23" i="30"/>
  <c r="H487" i="17" l="1"/>
  <c r="F12" i="49"/>
  <c r="X12" i="39"/>
  <c r="T12" i="39"/>
  <c r="P12" i="39"/>
  <c r="Q12" i="39" s="1"/>
  <c r="R12" i="39"/>
  <c r="S12" i="39" s="1"/>
  <c r="D389" i="32"/>
  <c r="E360" i="32"/>
  <c r="D417" i="32"/>
  <c r="E388" i="32"/>
  <c r="D473" i="32"/>
  <c r="E444" i="32"/>
  <c r="D557" i="32"/>
  <c r="E528" i="32"/>
  <c r="D591" i="37"/>
  <c r="C602" i="17"/>
  <c r="E602" i="17" s="1"/>
  <c r="B603" i="17"/>
  <c r="B590" i="21" s="1"/>
  <c r="B602" i="30"/>
  <c r="C602" i="30" s="1"/>
  <c r="E602" i="30" s="1"/>
  <c r="H602" i="30" s="1"/>
  <c r="B602" i="32"/>
  <c r="C602" i="32" s="1"/>
  <c r="B602" i="28"/>
  <c r="C602" i="28" s="1"/>
  <c r="E602" i="28" s="1"/>
  <c r="B602" i="27"/>
  <c r="C602" i="27" s="1"/>
  <c r="E602" i="27" s="1"/>
  <c r="D277" i="32"/>
  <c r="E248" i="32"/>
  <c r="D529" i="32"/>
  <c r="E500" i="32"/>
  <c r="D501" i="32"/>
  <c r="E472" i="32"/>
  <c r="D445" i="32"/>
  <c r="E416" i="32"/>
  <c r="D305" i="32"/>
  <c r="E276" i="32"/>
  <c r="B591" i="51"/>
  <c r="B591" i="36"/>
  <c r="F592" i="35"/>
  <c r="B592" i="39" s="1"/>
  <c r="C592" i="39" s="1"/>
  <c r="D361" i="32"/>
  <c r="E332" i="32"/>
  <c r="D333" i="32"/>
  <c r="E304" i="32"/>
  <c r="E514" i="27"/>
  <c r="D543" i="27"/>
  <c r="E12" i="40"/>
  <c r="E12" i="49"/>
  <c r="D515" i="27"/>
  <c r="E486" i="27"/>
  <c r="G12" i="40"/>
  <c r="G12" i="49"/>
  <c r="D459" i="27"/>
  <c r="E430" i="27"/>
  <c r="C12" i="40"/>
  <c r="C12" i="49"/>
  <c r="D571" i="27"/>
  <c r="E571" i="27" s="1"/>
  <c r="E542" i="27"/>
  <c r="D601" i="27"/>
  <c r="E599" i="27"/>
  <c r="D487" i="27"/>
  <c r="E458" i="27"/>
  <c r="L23" i="27"/>
  <c r="F24" i="27" s="1"/>
  <c r="M23" i="27"/>
  <c r="L189" i="42"/>
  <c r="N188" i="42"/>
  <c r="O188" i="42" s="1"/>
  <c r="G184" i="44" s="1"/>
  <c r="D606" i="30"/>
  <c r="L14" i="37"/>
  <c r="F12" i="21"/>
  <c r="F11" i="39"/>
  <c r="G11" i="39" s="1"/>
  <c r="J11" i="39" s="1"/>
  <c r="O11" i="39"/>
  <c r="Q12" i="35"/>
  <c r="V12" i="35" s="1"/>
  <c r="F12" i="40"/>
  <c r="K275" i="42"/>
  <c r="F275" i="42"/>
  <c r="N277" i="39"/>
  <c r="C276" i="42"/>
  <c r="D510" i="42"/>
  <c r="D286" i="42"/>
  <c r="F257" i="42"/>
  <c r="D454" i="42"/>
  <c r="D370" i="42"/>
  <c r="D174" i="42"/>
  <c r="D398" i="42"/>
  <c r="D342" i="42"/>
  <c r="D31" i="42"/>
  <c r="D59" i="42"/>
  <c r="D88" i="42" s="1"/>
  <c r="D117" i="42" s="1"/>
  <c r="D146" i="42" s="1"/>
  <c r="D230" i="42"/>
  <c r="F201" i="42"/>
  <c r="D314" i="42"/>
  <c r="D426" i="42"/>
  <c r="D482" i="42"/>
  <c r="D565" i="42"/>
  <c r="D537" i="42"/>
  <c r="D258" i="42"/>
  <c r="F229" i="42"/>
  <c r="D202" i="42"/>
  <c r="L23" i="30"/>
  <c r="K26" i="17"/>
  <c r="K26" i="28"/>
  <c r="D349" i="28"/>
  <c r="E320" i="28"/>
  <c r="D377" i="28"/>
  <c r="E348" i="28"/>
  <c r="D461" i="28"/>
  <c r="E432" i="28"/>
  <c r="D405" i="28"/>
  <c r="E376" i="28"/>
  <c r="D433" i="28"/>
  <c r="E404" i="28"/>
  <c r="E519" i="27"/>
  <c r="D548" i="27"/>
  <c r="E323" i="27"/>
  <c r="D352" i="27"/>
  <c r="D464" i="27"/>
  <c r="E435" i="27"/>
  <c r="D520" i="27"/>
  <c r="E491" i="27"/>
  <c r="D380" i="27"/>
  <c r="E351" i="27"/>
  <c r="D408" i="27"/>
  <c r="E379" i="27"/>
  <c r="D436" i="27"/>
  <c r="E407" i="27"/>
  <c r="D492" i="27"/>
  <c r="E463" i="27"/>
  <c r="D544" i="17"/>
  <c r="E515" i="17"/>
  <c r="D516" i="17"/>
  <c r="E487" i="17"/>
  <c r="D573" i="28"/>
  <c r="E544" i="28"/>
  <c r="D572" i="17"/>
  <c r="E572" i="17" s="1"/>
  <c r="E543" i="17"/>
  <c r="D517" i="28"/>
  <c r="E488" i="28"/>
  <c r="E572" i="28"/>
  <c r="E459" i="17"/>
  <c r="D488" i="17"/>
  <c r="H488" i="17" s="1"/>
  <c r="H489" i="17" s="1"/>
  <c r="H490" i="17" s="1"/>
  <c r="H491" i="17" s="1"/>
  <c r="H492" i="17" s="1"/>
  <c r="H493" i="17" s="1"/>
  <c r="H494" i="17" s="1"/>
  <c r="H495" i="17" s="1"/>
  <c r="H496" i="17" s="1"/>
  <c r="H497" i="17" s="1"/>
  <c r="H498" i="17" s="1"/>
  <c r="H499" i="17" s="1"/>
  <c r="H500" i="17" s="1"/>
  <c r="H501" i="17" s="1"/>
  <c r="H502" i="17" s="1"/>
  <c r="H503" i="17" s="1"/>
  <c r="H504" i="17" s="1"/>
  <c r="H505" i="17" s="1"/>
  <c r="H506" i="17" s="1"/>
  <c r="H507" i="17" s="1"/>
  <c r="H508" i="17" s="1"/>
  <c r="H509" i="17" s="1"/>
  <c r="H510" i="17" s="1"/>
  <c r="H511" i="17" s="1"/>
  <c r="H512" i="17" s="1"/>
  <c r="H513" i="17" s="1"/>
  <c r="H514" i="17" s="1"/>
  <c r="H515" i="17" s="1"/>
  <c r="H516" i="17" s="1"/>
  <c r="D545" i="28"/>
  <c r="E516" i="28"/>
  <c r="D404" i="30"/>
  <c r="E375" i="30"/>
  <c r="H375" i="30" s="1"/>
  <c r="D376" i="30"/>
  <c r="E347" i="30"/>
  <c r="H347" i="30" s="1"/>
  <c r="D432" i="30"/>
  <c r="E403" i="30"/>
  <c r="H403" i="30" s="1"/>
  <c r="D348" i="30"/>
  <c r="E319" i="30"/>
  <c r="H319" i="30" s="1"/>
  <c r="E543" i="30"/>
  <c r="H543" i="30" s="1"/>
  <c r="D572" i="30"/>
  <c r="E515" i="30"/>
  <c r="H515" i="30" s="1"/>
  <c r="D544" i="30"/>
  <c r="D516" i="30"/>
  <c r="E487" i="30"/>
  <c r="H487" i="30" s="1"/>
  <c r="E459" i="30"/>
  <c r="H459" i="30" s="1"/>
  <c r="D488" i="30"/>
  <c r="E571" i="30"/>
  <c r="H571" i="30" s="1"/>
  <c r="D180" i="28"/>
  <c r="E151" i="28"/>
  <c r="D208" i="28"/>
  <c r="E179" i="28"/>
  <c r="D152" i="28"/>
  <c r="E123" i="28"/>
  <c r="D264" i="28"/>
  <c r="E235" i="28"/>
  <c r="E207" i="28"/>
  <c r="D236" i="28"/>
  <c r="D124" i="28"/>
  <c r="E95" i="28"/>
  <c r="D96" i="28"/>
  <c r="E67" i="28"/>
  <c r="E263" i="28"/>
  <c r="D292" i="28"/>
  <c r="D321" i="28" s="1"/>
  <c r="E291" i="28"/>
  <c r="D211" i="27"/>
  <c r="E182" i="27"/>
  <c r="D155" i="27"/>
  <c r="E126" i="27"/>
  <c r="D267" i="27"/>
  <c r="E238" i="27"/>
  <c r="D99" i="27"/>
  <c r="E70" i="27"/>
  <c r="D183" i="27"/>
  <c r="E154" i="27"/>
  <c r="E294" i="27"/>
  <c r="D295" i="27"/>
  <c r="D324" i="27" s="1"/>
  <c r="E266" i="27"/>
  <c r="D239" i="27"/>
  <c r="E210" i="27"/>
  <c r="D127" i="27"/>
  <c r="E98" i="27"/>
  <c r="D151" i="30"/>
  <c r="E122" i="30"/>
  <c r="H122" i="30" s="1"/>
  <c r="E206" i="30"/>
  <c r="H206" i="30" s="1"/>
  <c r="D235" i="30"/>
  <c r="E150" i="30"/>
  <c r="H150" i="30" s="1"/>
  <c r="D179" i="30"/>
  <c r="D123" i="30"/>
  <c r="E94" i="30"/>
  <c r="H94" i="30" s="1"/>
  <c r="A11" i="37"/>
  <c r="E290" i="30"/>
  <c r="H290" i="30" s="1"/>
  <c r="D291" i="30"/>
  <c r="D320" i="30" s="1"/>
  <c r="E262" i="30"/>
  <c r="H262" i="30" s="1"/>
  <c r="E234" i="30"/>
  <c r="H234" i="30" s="1"/>
  <c r="D263" i="30"/>
  <c r="D95" i="30"/>
  <c r="E66" i="30"/>
  <c r="H66" i="30" s="1"/>
  <c r="D207" i="30"/>
  <c r="E178" i="30"/>
  <c r="H178" i="30" s="1"/>
  <c r="J11" i="37"/>
  <c r="K11" i="37" s="1"/>
  <c r="F12" i="51" s="1"/>
  <c r="G12" i="51" s="1"/>
  <c r="H12" i="51" s="1"/>
  <c r="K9" i="50" s="1"/>
  <c r="M11" i="37"/>
  <c r="N11" i="37" s="1"/>
  <c r="I12" i="51" s="1"/>
  <c r="J12" i="51" s="1"/>
  <c r="K12" i="51" s="1"/>
  <c r="L9" i="50" s="1"/>
  <c r="G10" i="42"/>
  <c r="C6" i="44" s="1"/>
  <c r="G11" i="37"/>
  <c r="H11" i="37" s="1"/>
  <c r="C12" i="51" s="1"/>
  <c r="D12" i="51" s="1"/>
  <c r="E12" i="51" s="1"/>
  <c r="J9" i="50" s="1"/>
  <c r="D39" i="28"/>
  <c r="D68" i="28" s="1"/>
  <c r="E38" i="28"/>
  <c r="E41" i="27"/>
  <c r="D42" i="27"/>
  <c r="D71" i="27" s="1"/>
  <c r="E37" i="30"/>
  <c r="H37" i="30" s="1"/>
  <c r="D38" i="30"/>
  <c r="D67" i="30" s="1"/>
  <c r="U12" i="39" l="1"/>
  <c r="D474" i="32"/>
  <c r="E445" i="32"/>
  <c r="D586" i="32"/>
  <c r="E586" i="32" s="1"/>
  <c r="E557" i="32"/>
  <c r="D530" i="32"/>
  <c r="E501" i="32"/>
  <c r="D502" i="32"/>
  <c r="E473" i="32"/>
  <c r="D390" i="32"/>
  <c r="E361" i="32"/>
  <c r="D558" i="32"/>
  <c r="E529" i="32"/>
  <c r="B603" i="28"/>
  <c r="C603" i="28" s="1"/>
  <c r="D592" i="37"/>
  <c r="B604" i="17"/>
  <c r="B591" i="21" s="1"/>
  <c r="C603" i="17"/>
  <c r="B603" i="30"/>
  <c r="C603" i="30" s="1"/>
  <c r="B603" i="32"/>
  <c r="C603" i="32" s="1"/>
  <c r="E603" i="32" s="1"/>
  <c r="B603" i="27"/>
  <c r="C603" i="27" s="1"/>
  <c r="D446" i="32"/>
  <c r="E417" i="32"/>
  <c r="D362" i="32"/>
  <c r="E333" i="32"/>
  <c r="D334" i="32"/>
  <c r="E305" i="32"/>
  <c r="D306" i="32"/>
  <c r="E277" i="32"/>
  <c r="B592" i="51"/>
  <c r="B592" i="36"/>
  <c r="F593" i="35"/>
  <c r="B593" i="39" s="1"/>
  <c r="C593" i="39" s="1"/>
  <c r="D418" i="32"/>
  <c r="E389" i="32"/>
  <c r="D516" i="27"/>
  <c r="E487" i="27"/>
  <c r="D544" i="27"/>
  <c r="E515" i="27"/>
  <c r="D603" i="27"/>
  <c r="E601" i="27"/>
  <c r="M14" i="35"/>
  <c r="I12" i="37"/>
  <c r="E10" i="21"/>
  <c r="E459" i="27"/>
  <c r="D488" i="27"/>
  <c r="G24" i="27"/>
  <c r="H24" i="27"/>
  <c r="J24" i="27" s="1"/>
  <c r="D572" i="27"/>
  <c r="E572" i="27" s="1"/>
  <c r="E543" i="27"/>
  <c r="D608" i="30"/>
  <c r="L190" i="42"/>
  <c r="N189" i="42"/>
  <c r="O189" i="42" s="1"/>
  <c r="G185" i="44" s="1"/>
  <c r="H11" i="39"/>
  <c r="I11" i="39"/>
  <c r="S13" i="35"/>
  <c r="I12" i="36"/>
  <c r="J12" i="36" s="1"/>
  <c r="K12" i="36" s="1"/>
  <c r="W12" i="35"/>
  <c r="K12" i="35" s="1"/>
  <c r="H12" i="40"/>
  <c r="D9" i="38"/>
  <c r="F12" i="36"/>
  <c r="G12" i="36" s="1"/>
  <c r="H12" i="36" s="1"/>
  <c r="N13" i="35"/>
  <c r="K276" i="42"/>
  <c r="F276" i="42"/>
  <c r="N278" i="39"/>
  <c r="C277" i="42"/>
  <c r="D231" i="42"/>
  <c r="F202" i="42"/>
  <c r="D399" i="42"/>
  <c r="D32" i="42"/>
  <c r="D60" i="42"/>
  <c r="D89" i="42" s="1"/>
  <c r="D118" i="42" s="1"/>
  <c r="D147" i="42" s="1"/>
  <c r="D287" i="42"/>
  <c r="F258" i="42"/>
  <c r="D455" i="42"/>
  <c r="D371" i="42"/>
  <c r="D483" i="42"/>
  <c r="D175" i="42"/>
  <c r="D511" i="42"/>
  <c r="D566" i="42"/>
  <c r="D343" i="42"/>
  <c r="D427" i="42"/>
  <c r="D315" i="42"/>
  <c r="D259" i="42"/>
  <c r="F230" i="42"/>
  <c r="D203" i="42"/>
  <c r="D539" i="42"/>
  <c r="M26" i="17"/>
  <c r="L26" i="17"/>
  <c r="F27" i="17" s="1"/>
  <c r="M26" i="28"/>
  <c r="R17" i="35" s="1"/>
  <c r="L26" i="28"/>
  <c r="F27" i="28" s="1"/>
  <c r="H27" i="28" s="1"/>
  <c r="J27" i="28" s="1"/>
  <c r="E321" i="28"/>
  <c r="D350" i="28"/>
  <c r="D490" i="28"/>
  <c r="E461" i="28"/>
  <c r="D462" i="28"/>
  <c r="E433" i="28"/>
  <c r="D406" i="28"/>
  <c r="E377" i="28"/>
  <c r="D434" i="28"/>
  <c r="E405" i="28"/>
  <c r="D378" i="28"/>
  <c r="E349" i="28"/>
  <c r="D437" i="27"/>
  <c r="E408" i="27"/>
  <c r="D521" i="27"/>
  <c r="E492" i="27"/>
  <c r="D493" i="27"/>
  <c r="E464" i="27"/>
  <c r="D409" i="27"/>
  <c r="E380" i="27"/>
  <c r="D381" i="27"/>
  <c r="E352" i="27"/>
  <c r="E324" i="27"/>
  <c r="D353" i="27"/>
  <c r="D465" i="27"/>
  <c r="E436" i="27"/>
  <c r="D549" i="27"/>
  <c r="E520" i="27"/>
  <c r="D577" i="27"/>
  <c r="E548" i="27"/>
  <c r="D545" i="17"/>
  <c r="E516" i="17"/>
  <c r="D574" i="28"/>
  <c r="E545" i="28"/>
  <c r="D546" i="28"/>
  <c r="E517" i="28"/>
  <c r="E488" i="17"/>
  <c r="D517" i="17"/>
  <c r="H517" i="17" s="1"/>
  <c r="H518" i="17" s="1"/>
  <c r="H519" i="17" s="1"/>
  <c r="H520" i="17" s="1"/>
  <c r="H521" i="17" s="1"/>
  <c r="H522" i="17" s="1"/>
  <c r="H523" i="17" s="1"/>
  <c r="H524" i="17" s="1"/>
  <c r="H525" i="17" s="1"/>
  <c r="H526" i="17" s="1"/>
  <c r="H527" i="17" s="1"/>
  <c r="H528" i="17" s="1"/>
  <c r="H529" i="17" s="1"/>
  <c r="H530" i="17" s="1"/>
  <c r="H531" i="17" s="1"/>
  <c r="H532" i="17" s="1"/>
  <c r="H533" i="17" s="1"/>
  <c r="H534" i="17" s="1"/>
  <c r="H535" i="17" s="1"/>
  <c r="H536" i="17" s="1"/>
  <c r="H537" i="17" s="1"/>
  <c r="H538" i="17" s="1"/>
  <c r="H539" i="17" s="1"/>
  <c r="H540" i="17" s="1"/>
  <c r="H541" i="17" s="1"/>
  <c r="H542" i="17" s="1"/>
  <c r="H543" i="17" s="1"/>
  <c r="H544" i="17" s="1"/>
  <c r="H545" i="17" s="1"/>
  <c r="D573" i="17"/>
  <c r="E573" i="17" s="1"/>
  <c r="E544" i="17"/>
  <c r="E573" i="28"/>
  <c r="E376" i="30"/>
  <c r="H376" i="30" s="1"/>
  <c r="D405" i="30"/>
  <c r="D461" i="30"/>
  <c r="E432" i="30"/>
  <c r="H432" i="30" s="1"/>
  <c r="D349" i="30"/>
  <c r="E320" i="30"/>
  <c r="H320" i="30" s="1"/>
  <c r="D377" i="30"/>
  <c r="E348" i="30"/>
  <c r="H348" i="30" s="1"/>
  <c r="D433" i="30"/>
  <c r="E404" i="30"/>
  <c r="H404" i="30" s="1"/>
  <c r="E516" i="30"/>
  <c r="H516" i="30" s="1"/>
  <c r="D545" i="30"/>
  <c r="D573" i="30"/>
  <c r="E544" i="30"/>
  <c r="H544" i="30" s="1"/>
  <c r="D517" i="30"/>
  <c r="E488" i="30"/>
  <c r="H488" i="30" s="1"/>
  <c r="E572" i="30"/>
  <c r="H572" i="30" s="1"/>
  <c r="E292" i="28"/>
  <c r="D265" i="28"/>
  <c r="E236" i="28"/>
  <c r="E208" i="28"/>
  <c r="D237" i="28"/>
  <c r="E96" i="28"/>
  <c r="D125" i="28"/>
  <c r="D293" i="28"/>
  <c r="D322" i="28" s="1"/>
  <c r="E264" i="28"/>
  <c r="D181" i="28"/>
  <c r="E152" i="28"/>
  <c r="E124" i="28"/>
  <c r="D153" i="28"/>
  <c r="E68" i="28"/>
  <c r="D97" i="28"/>
  <c r="D209" i="28"/>
  <c r="E180" i="28"/>
  <c r="D212" i="27"/>
  <c r="E183" i="27"/>
  <c r="D184" i="27"/>
  <c r="E155" i="27"/>
  <c r="D156" i="27"/>
  <c r="E127" i="27"/>
  <c r="E71" i="27"/>
  <c r="D100" i="27"/>
  <c r="D268" i="27"/>
  <c r="E239" i="27"/>
  <c r="E295" i="27"/>
  <c r="D128" i="27"/>
  <c r="E99" i="27"/>
  <c r="D296" i="27"/>
  <c r="D325" i="27" s="1"/>
  <c r="E267" i="27"/>
  <c r="D240" i="27"/>
  <c r="E211" i="27"/>
  <c r="D264" i="30"/>
  <c r="E235" i="30"/>
  <c r="H235" i="30" s="1"/>
  <c r="E67" i="30"/>
  <c r="H67" i="30" s="1"/>
  <c r="D96" i="30"/>
  <c r="E123" i="30"/>
  <c r="H123" i="30" s="1"/>
  <c r="D152" i="30"/>
  <c r="E207" i="30"/>
  <c r="H207" i="30" s="1"/>
  <c r="D236" i="30"/>
  <c r="E291" i="30"/>
  <c r="H291" i="30" s="1"/>
  <c r="D180" i="30"/>
  <c r="E151" i="30"/>
  <c r="H151" i="30" s="1"/>
  <c r="D292" i="30"/>
  <c r="D321" i="30" s="1"/>
  <c r="E263" i="30"/>
  <c r="H263" i="30" s="1"/>
  <c r="C12" i="36"/>
  <c r="D12" i="36" s="1"/>
  <c r="E12" i="36" s="1"/>
  <c r="G13" i="47"/>
  <c r="C9" i="38"/>
  <c r="E9" i="38"/>
  <c r="D124" i="30"/>
  <c r="E95" i="30"/>
  <c r="H95" i="30" s="1"/>
  <c r="E179" i="30"/>
  <c r="H179" i="30" s="1"/>
  <c r="D208" i="30"/>
  <c r="E42" i="27"/>
  <c r="D43" i="27"/>
  <c r="D72" i="27" s="1"/>
  <c r="D40" i="28"/>
  <c r="D69" i="28" s="1"/>
  <c r="E39" i="28"/>
  <c r="E38" i="30"/>
  <c r="H38" i="30" s="1"/>
  <c r="D39" i="30"/>
  <c r="D68" i="30" s="1"/>
  <c r="M23" i="30"/>
  <c r="F24" i="30" s="1"/>
  <c r="N23" i="30"/>
  <c r="H13" i="35"/>
  <c r="F8" i="43" l="1"/>
  <c r="M8" i="43"/>
  <c r="D391" i="32"/>
  <c r="E362" i="32"/>
  <c r="B593" i="51"/>
  <c r="B593" i="36"/>
  <c r="F594" i="35"/>
  <c r="B594" i="39" s="1"/>
  <c r="C594" i="39" s="1"/>
  <c r="D531" i="32"/>
  <c r="E502" i="32"/>
  <c r="D559" i="32"/>
  <c r="E530" i="32"/>
  <c r="D335" i="32"/>
  <c r="E306" i="32"/>
  <c r="D587" i="32"/>
  <c r="E587" i="32" s="1"/>
  <c r="E558" i="32"/>
  <c r="D475" i="32"/>
  <c r="E446" i="32"/>
  <c r="D363" i="32"/>
  <c r="E334" i="32"/>
  <c r="D447" i="32"/>
  <c r="E418" i="32"/>
  <c r="C604" i="17"/>
  <c r="E604" i="17" s="1"/>
  <c r="B604" i="30"/>
  <c r="C604" i="30" s="1"/>
  <c r="E604" i="30" s="1"/>
  <c r="H604" i="30" s="1"/>
  <c r="B604" i="32"/>
  <c r="C604" i="32" s="1"/>
  <c r="B604" i="27"/>
  <c r="C604" i="27" s="1"/>
  <c r="E604" i="27" s="1"/>
  <c r="B604" i="28"/>
  <c r="C604" i="28" s="1"/>
  <c r="E604" i="28" s="1"/>
  <c r="D593" i="37"/>
  <c r="B605" i="17"/>
  <c r="B592" i="21" s="1"/>
  <c r="D419" i="32"/>
  <c r="E390" i="32"/>
  <c r="D503" i="32"/>
  <c r="E474" i="32"/>
  <c r="L15" i="37"/>
  <c r="F13" i="21"/>
  <c r="K11" i="39"/>
  <c r="D605" i="27"/>
  <c r="E603" i="27"/>
  <c r="I24" i="27"/>
  <c r="K24" i="27"/>
  <c r="G17" i="35"/>
  <c r="D13" i="21"/>
  <c r="D573" i="27"/>
  <c r="E573" i="27" s="1"/>
  <c r="E544" i="27"/>
  <c r="D517" i="27"/>
  <c r="E488" i="27"/>
  <c r="D545" i="27"/>
  <c r="E516" i="27"/>
  <c r="E9" i="41"/>
  <c r="E13" i="39"/>
  <c r="L191" i="42"/>
  <c r="N190" i="42"/>
  <c r="O190" i="42" s="1"/>
  <c r="G186" i="44" s="1"/>
  <c r="D610" i="30"/>
  <c r="T13" i="35"/>
  <c r="U13" i="35"/>
  <c r="H13" i="49" s="1"/>
  <c r="O13" i="35"/>
  <c r="P13" i="35"/>
  <c r="D12" i="39"/>
  <c r="O12" i="39" s="1"/>
  <c r="D12" i="40"/>
  <c r="F15" i="37"/>
  <c r="J13" i="35"/>
  <c r="D13" i="49" s="1"/>
  <c r="I13" i="35"/>
  <c r="K277" i="42"/>
  <c r="F277" i="42"/>
  <c r="N279" i="39"/>
  <c r="C278" i="42"/>
  <c r="D232" i="42"/>
  <c r="F203" i="42"/>
  <c r="D568" i="42"/>
  <c r="D204" i="42"/>
  <c r="D33" i="42"/>
  <c r="D61" i="42"/>
  <c r="D90" i="42" s="1"/>
  <c r="D119" i="42" s="1"/>
  <c r="D148" i="42" s="1"/>
  <c r="D316" i="42"/>
  <c r="D512" i="42"/>
  <c r="D288" i="42"/>
  <c r="F259" i="42"/>
  <c r="D400" i="42"/>
  <c r="D428" i="42"/>
  <c r="D176" i="42"/>
  <c r="D372" i="42"/>
  <c r="D456" i="42"/>
  <c r="D344" i="42"/>
  <c r="D540" i="42"/>
  <c r="D484" i="42"/>
  <c r="D260" i="42"/>
  <c r="F231" i="42"/>
  <c r="G27" i="28"/>
  <c r="G27" i="17"/>
  <c r="I27" i="17"/>
  <c r="J27" i="17" s="1"/>
  <c r="K27" i="28"/>
  <c r="E378" i="28"/>
  <c r="D407" i="28"/>
  <c r="D491" i="28"/>
  <c r="E462" i="28"/>
  <c r="D463" i="28"/>
  <c r="E434" i="28"/>
  <c r="D519" i="28"/>
  <c r="E490" i="28"/>
  <c r="D435" i="28"/>
  <c r="E406" i="28"/>
  <c r="E350" i="28"/>
  <c r="D379" i="28"/>
  <c r="D351" i="28"/>
  <c r="E322" i="28"/>
  <c r="D522" i="27"/>
  <c r="E493" i="27"/>
  <c r="D578" i="27"/>
  <c r="E549" i="27"/>
  <c r="D410" i="27"/>
  <c r="E381" i="27"/>
  <c r="D550" i="27"/>
  <c r="E521" i="27"/>
  <c r="D494" i="27"/>
  <c r="E465" i="27"/>
  <c r="D438" i="27"/>
  <c r="E409" i="27"/>
  <c r="D354" i="27"/>
  <c r="E325" i="27"/>
  <c r="E577" i="27"/>
  <c r="D382" i="27"/>
  <c r="E353" i="27"/>
  <c r="D466" i="27"/>
  <c r="E437" i="27"/>
  <c r="D575" i="28"/>
  <c r="D597" i="28" s="1"/>
  <c r="E546" i="28"/>
  <c r="E574" i="28"/>
  <c r="D546" i="17"/>
  <c r="H546" i="17" s="1"/>
  <c r="H547" i="17" s="1"/>
  <c r="H548" i="17" s="1"/>
  <c r="H549" i="17" s="1"/>
  <c r="H550" i="17" s="1"/>
  <c r="H551" i="17" s="1"/>
  <c r="H552" i="17" s="1"/>
  <c r="H553" i="17" s="1"/>
  <c r="H554" i="17" s="1"/>
  <c r="H555" i="17" s="1"/>
  <c r="H556" i="17" s="1"/>
  <c r="H557" i="17" s="1"/>
  <c r="H558" i="17" s="1"/>
  <c r="H559" i="17" s="1"/>
  <c r="H560" i="17" s="1"/>
  <c r="H561" i="17" s="1"/>
  <c r="H562" i="17" s="1"/>
  <c r="H563" i="17" s="1"/>
  <c r="H564" i="17" s="1"/>
  <c r="H565" i="17" s="1"/>
  <c r="H566" i="17" s="1"/>
  <c r="H567" i="17" s="1"/>
  <c r="H568" i="17" s="1"/>
  <c r="H569" i="17" s="1"/>
  <c r="H570" i="17" s="1"/>
  <c r="H571" i="17" s="1"/>
  <c r="H572" i="17" s="1"/>
  <c r="H573" i="17" s="1"/>
  <c r="E517" i="17"/>
  <c r="D574" i="17"/>
  <c r="E574" i="17" s="1"/>
  <c r="E545" i="17"/>
  <c r="D350" i="30"/>
  <c r="E321" i="30"/>
  <c r="H321" i="30" s="1"/>
  <c r="D378" i="30"/>
  <c r="E349" i="30"/>
  <c r="H349" i="30" s="1"/>
  <c r="D462" i="30"/>
  <c r="E433" i="30"/>
  <c r="H433" i="30" s="1"/>
  <c r="D490" i="30"/>
  <c r="E461" i="30"/>
  <c r="H461" i="30" s="1"/>
  <c r="D406" i="30"/>
  <c r="E377" i="30"/>
  <c r="H377" i="30" s="1"/>
  <c r="E405" i="30"/>
  <c r="H405" i="30" s="1"/>
  <c r="D434" i="30"/>
  <c r="D546" i="30"/>
  <c r="E517" i="30"/>
  <c r="H517" i="30" s="1"/>
  <c r="E573" i="30"/>
  <c r="H573" i="30" s="1"/>
  <c r="E545" i="30"/>
  <c r="H545" i="30" s="1"/>
  <c r="D574" i="30"/>
  <c r="E181" i="28"/>
  <c r="D210" i="28"/>
  <c r="D266" i="28"/>
  <c r="E237" i="28"/>
  <c r="D126" i="28"/>
  <c r="E97" i="28"/>
  <c r="D238" i="28"/>
  <c r="E209" i="28"/>
  <c r="E293" i="28"/>
  <c r="E153" i="28"/>
  <c r="D182" i="28"/>
  <c r="E265" i="28"/>
  <c r="D294" i="28"/>
  <c r="D323" i="28" s="1"/>
  <c r="D98" i="28"/>
  <c r="E69" i="28"/>
  <c r="E125" i="28"/>
  <c r="D154" i="28"/>
  <c r="D297" i="27"/>
  <c r="D326" i="27" s="1"/>
  <c r="E268" i="27"/>
  <c r="D213" i="27"/>
  <c r="E184" i="27"/>
  <c r="E296" i="27"/>
  <c r="D129" i="27"/>
  <c r="E100" i="27"/>
  <c r="D185" i="27"/>
  <c r="E156" i="27"/>
  <c r="D157" i="27"/>
  <c r="E128" i="27"/>
  <c r="E72" i="27"/>
  <c r="D101" i="27"/>
  <c r="D269" i="27"/>
  <c r="E240" i="27"/>
  <c r="D241" i="27"/>
  <c r="E212" i="27"/>
  <c r="E208" i="30"/>
  <c r="H208" i="30" s="1"/>
  <c r="D237" i="30"/>
  <c r="D125" i="30"/>
  <c r="E96" i="30"/>
  <c r="H96" i="30" s="1"/>
  <c r="D265" i="30"/>
  <c r="E236" i="30"/>
  <c r="H236" i="30" s="1"/>
  <c r="D97" i="30"/>
  <c r="E68" i="30"/>
  <c r="H68" i="30" s="1"/>
  <c r="D153" i="30"/>
  <c r="E124" i="30"/>
  <c r="H124" i="30" s="1"/>
  <c r="D209" i="30"/>
  <c r="E180" i="30"/>
  <c r="H180" i="30" s="1"/>
  <c r="E292" i="30"/>
  <c r="H292" i="30" s="1"/>
  <c r="D181" i="30"/>
  <c r="E152" i="30"/>
  <c r="H152" i="30" s="1"/>
  <c r="D293" i="30"/>
  <c r="D322" i="30" s="1"/>
  <c r="E264" i="30"/>
  <c r="H264" i="30" s="1"/>
  <c r="W13" i="39"/>
  <c r="D9" i="41"/>
  <c r="E43" i="27"/>
  <c r="D44" i="27"/>
  <c r="D73" i="27" s="1"/>
  <c r="C7" i="43"/>
  <c r="E40" i="28"/>
  <c r="D41" i="28"/>
  <c r="D70" i="28" s="1"/>
  <c r="O23" i="30"/>
  <c r="P23" i="30" s="1"/>
  <c r="C10" i="21" s="1"/>
  <c r="E12" i="37"/>
  <c r="I24" i="30"/>
  <c r="K24" i="30" s="1"/>
  <c r="G24" i="30"/>
  <c r="C9" i="41"/>
  <c r="E39" i="30"/>
  <c r="H39" i="30" s="1"/>
  <c r="D40" i="30"/>
  <c r="D69" i="30" s="1"/>
  <c r="H574" i="17" l="1"/>
  <c r="F13" i="49"/>
  <c r="X13" i="39"/>
  <c r="T13" i="39"/>
  <c r="P13" i="39"/>
  <c r="Q13" i="39" s="1"/>
  <c r="R13" i="39"/>
  <c r="S13" i="39" s="1"/>
  <c r="D392" i="32"/>
  <c r="E363" i="32"/>
  <c r="D588" i="32"/>
  <c r="E588" i="32" s="1"/>
  <c r="E559" i="32"/>
  <c r="D504" i="32"/>
  <c r="E475" i="32"/>
  <c r="D448" i="32"/>
  <c r="E419" i="32"/>
  <c r="D560" i="32"/>
  <c r="E531" i="32"/>
  <c r="B606" i="17"/>
  <c r="B593" i="21" s="1"/>
  <c r="B605" i="30"/>
  <c r="C605" i="30" s="1"/>
  <c r="B605" i="28"/>
  <c r="C605" i="28" s="1"/>
  <c r="B605" i="32"/>
  <c r="C605" i="32" s="1"/>
  <c r="E605" i="32" s="1"/>
  <c r="B605" i="27"/>
  <c r="C605" i="27" s="1"/>
  <c r="E605" i="27" s="1"/>
  <c r="D594" i="37"/>
  <c r="C605" i="17"/>
  <c r="D476" i="32"/>
  <c r="E447" i="32"/>
  <c r="D364" i="32"/>
  <c r="E335" i="32"/>
  <c r="D532" i="32"/>
  <c r="E503" i="32"/>
  <c r="B594" i="51"/>
  <c r="B594" i="36"/>
  <c r="F595" i="35"/>
  <c r="B595" i="39" s="1"/>
  <c r="C595" i="39" s="1"/>
  <c r="D420" i="32"/>
  <c r="E391" i="32"/>
  <c r="E517" i="27"/>
  <c r="D546" i="27"/>
  <c r="M24" i="27"/>
  <c r="L24" i="27"/>
  <c r="F25" i="27" s="1"/>
  <c r="D599" i="28"/>
  <c r="E597" i="28"/>
  <c r="E13" i="40"/>
  <c r="E13" i="49"/>
  <c r="D607" i="27"/>
  <c r="C13" i="40"/>
  <c r="C13" i="49"/>
  <c r="G13" i="40"/>
  <c r="G13" i="49"/>
  <c r="D574" i="27"/>
  <c r="E574" i="27" s="1"/>
  <c r="E545" i="27"/>
  <c r="D612" i="30"/>
  <c r="L192" i="42"/>
  <c r="N191" i="42"/>
  <c r="O191" i="42" s="1"/>
  <c r="G187" i="44" s="1"/>
  <c r="F12" i="39"/>
  <c r="G12" i="39" s="1"/>
  <c r="J12" i="39" s="1"/>
  <c r="Q13" i="35"/>
  <c r="V13" i="35" s="1"/>
  <c r="F13" i="40"/>
  <c r="K278" i="42"/>
  <c r="F278" i="42"/>
  <c r="N280" i="39"/>
  <c r="C279" i="42"/>
  <c r="D289" i="42"/>
  <c r="F260" i="42"/>
  <c r="D485" i="42"/>
  <c r="D429" i="42"/>
  <c r="D34" i="42"/>
  <c r="D62" i="42"/>
  <c r="D91" i="42" s="1"/>
  <c r="D120" i="42" s="1"/>
  <c r="D149" i="42" s="1"/>
  <c r="D177" i="42"/>
  <c r="D513" i="42"/>
  <c r="D401" i="42"/>
  <c r="D317" i="42"/>
  <c r="D233" i="42"/>
  <c r="F204" i="42"/>
  <c r="D569" i="42"/>
  <c r="D205" i="42"/>
  <c r="D541" i="42"/>
  <c r="D373" i="42"/>
  <c r="D457" i="42"/>
  <c r="D345" i="42"/>
  <c r="D261" i="42"/>
  <c r="F232" i="42"/>
  <c r="L24" i="30"/>
  <c r="K27" i="17"/>
  <c r="L27" i="28"/>
  <c r="F28" i="28" s="1"/>
  <c r="M27" i="28"/>
  <c r="R18" i="35" s="1"/>
  <c r="D492" i="28"/>
  <c r="E463" i="28"/>
  <c r="D352" i="28"/>
  <c r="E323" i="28"/>
  <c r="D464" i="28"/>
  <c r="E435" i="28"/>
  <c r="D520" i="28"/>
  <c r="E491" i="28"/>
  <c r="D380" i="28"/>
  <c r="E351" i="28"/>
  <c r="D548" i="28"/>
  <c r="E519" i="28"/>
  <c r="D436" i="28"/>
  <c r="E407" i="28"/>
  <c r="D408" i="28"/>
  <c r="E379" i="28"/>
  <c r="D355" i="27"/>
  <c r="E326" i="27"/>
  <c r="D411" i="27"/>
  <c r="E382" i="27"/>
  <c r="E438" i="27"/>
  <c r="D467" i="27"/>
  <c r="D439" i="27"/>
  <c r="E410" i="27"/>
  <c r="D523" i="27"/>
  <c r="E494" i="27"/>
  <c r="D383" i="27"/>
  <c r="E354" i="27"/>
  <c r="E578" i="27"/>
  <c r="D495" i="27"/>
  <c r="E466" i="27"/>
  <c r="D579" i="27"/>
  <c r="E550" i="27"/>
  <c r="D551" i="27"/>
  <c r="E522" i="27"/>
  <c r="D575" i="17"/>
  <c r="E546" i="17"/>
  <c r="E575" i="28"/>
  <c r="E462" i="30"/>
  <c r="H462" i="30" s="1"/>
  <c r="D491" i="30"/>
  <c r="D351" i="30"/>
  <c r="E322" i="30"/>
  <c r="H322" i="30" s="1"/>
  <c r="D435" i="30"/>
  <c r="E406" i="30"/>
  <c r="H406" i="30" s="1"/>
  <c r="D407" i="30"/>
  <c r="E378" i="30"/>
  <c r="H378" i="30" s="1"/>
  <c r="D463" i="30"/>
  <c r="E434" i="30"/>
  <c r="H434" i="30" s="1"/>
  <c r="D519" i="30"/>
  <c r="E490" i="30"/>
  <c r="H490" i="30" s="1"/>
  <c r="D379" i="30"/>
  <c r="E350" i="30"/>
  <c r="H350" i="30" s="1"/>
  <c r="E574" i="30"/>
  <c r="H574" i="30" s="1"/>
  <c r="D575" i="30"/>
  <c r="D597" i="30" s="1"/>
  <c r="E546" i="30"/>
  <c r="H546" i="30" s="1"/>
  <c r="D211" i="28"/>
  <c r="E182" i="28"/>
  <c r="D155" i="28"/>
  <c r="E126" i="28"/>
  <c r="D127" i="28"/>
  <c r="E98" i="28"/>
  <c r="D295" i="28"/>
  <c r="D324" i="28" s="1"/>
  <c r="E266" i="28"/>
  <c r="E70" i="28"/>
  <c r="D99" i="28"/>
  <c r="E294" i="28"/>
  <c r="E238" i="28"/>
  <c r="D267" i="28"/>
  <c r="D239" i="28"/>
  <c r="E210" i="28"/>
  <c r="E154" i="28"/>
  <c r="D183" i="28"/>
  <c r="D298" i="27"/>
  <c r="D327" i="27" s="1"/>
  <c r="E269" i="27"/>
  <c r="D214" i="27"/>
  <c r="E185" i="27"/>
  <c r="D242" i="27"/>
  <c r="E213" i="27"/>
  <c r="D130" i="27"/>
  <c r="E101" i="27"/>
  <c r="D270" i="27"/>
  <c r="E241" i="27"/>
  <c r="D186" i="27"/>
  <c r="E157" i="27"/>
  <c r="E297" i="27"/>
  <c r="E73" i="27"/>
  <c r="D102" i="27"/>
  <c r="D158" i="27"/>
  <c r="E129" i="27"/>
  <c r="A12" i="37"/>
  <c r="D294" i="30"/>
  <c r="D323" i="30" s="1"/>
  <c r="E265" i="30"/>
  <c r="H265" i="30" s="1"/>
  <c r="E181" i="30"/>
  <c r="H181" i="30" s="1"/>
  <c r="D210" i="30"/>
  <c r="D98" i="30"/>
  <c r="E69" i="30"/>
  <c r="H69" i="30" s="1"/>
  <c r="D182" i="30"/>
  <c r="E153" i="30"/>
  <c r="H153" i="30" s="1"/>
  <c r="E125" i="30"/>
  <c r="H125" i="30" s="1"/>
  <c r="D154" i="30"/>
  <c r="D126" i="30"/>
  <c r="E97" i="30"/>
  <c r="H97" i="30" s="1"/>
  <c r="D266" i="30"/>
  <c r="E237" i="30"/>
  <c r="H237" i="30" s="1"/>
  <c r="E293" i="30"/>
  <c r="H293" i="30" s="1"/>
  <c r="E209" i="30"/>
  <c r="H209" i="30" s="1"/>
  <c r="D238" i="30"/>
  <c r="J12" i="37"/>
  <c r="K12" i="37" s="1"/>
  <c r="F13" i="51" s="1"/>
  <c r="G13" i="51" s="1"/>
  <c r="H13" i="51" s="1"/>
  <c r="K10" i="50" s="1"/>
  <c r="M12" i="37"/>
  <c r="N12" i="37" s="1"/>
  <c r="I13" i="51" s="1"/>
  <c r="J13" i="51" s="1"/>
  <c r="K13" i="51" s="1"/>
  <c r="L10" i="50" s="1"/>
  <c r="G11" i="42"/>
  <c r="C7" i="44" s="1"/>
  <c r="D41" i="30"/>
  <c r="D70" i="30" s="1"/>
  <c r="E40" i="30"/>
  <c r="H40" i="30" s="1"/>
  <c r="G12" i="37"/>
  <c r="H12" i="37" s="1"/>
  <c r="C13" i="51" s="1"/>
  <c r="D13" i="51" s="1"/>
  <c r="E13" i="51" s="1"/>
  <c r="J10" i="50" s="1"/>
  <c r="E41" i="28"/>
  <c r="D42" i="28"/>
  <c r="D71" i="28" s="1"/>
  <c r="H28" i="28"/>
  <c r="J28" i="28" s="1"/>
  <c r="G28" i="28"/>
  <c r="D45" i="27"/>
  <c r="D74" i="27" s="1"/>
  <c r="E44" i="27"/>
  <c r="U13" i="39" l="1"/>
  <c r="D561" i="32"/>
  <c r="E532" i="32"/>
  <c r="D477" i="32"/>
  <c r="E448" i="32"/>
  <c r="D449" i="32"/>
  <c r="E420" i="32"/>
  <c r="D533" i="32"/>
  <c r="E504" i="32"/>
  <c r="D505" i="32"/>
  <c r="E476" i="32"/>
  <c r="D393" i="32"/>
  <c r="E364" i="32"/>
  <c r="B607" i="17"/>
  <c r="B594" i="21" s="1"/>
  <c r="B606" i="30"/>
  <c r="C606" i="30" s="1"/>
  <c r="E606" i="30" s="1"/>
  <c r="H606" i="30" s="1"/>
  <c r="B606" i="28"/>
  <c r="C606" i="28" s="1"/>
  <c r="E606" i="28" s="1"/>
  <c r="B606" i="32"/>
  <c r="C606" i="32" s="1"/>
  <c r="B606" i="27"/>
  <c r="C606" i="27" s="1"/>
  <c r="E606" i="27" s="1"/>
  <c r="D595" i="37"/>
  <c r="C606" i="17"/>
  <c r="E606" i="17" s="1"/>
  <c r="B595" i="51"/>
  <c r="B595" i="36"/>
  <c r="F596" i="35"/>
  <c r="B596" i="39" s="1"/>
  <c r="C596" i="39" s="1"/>
  <c r="D589" i="32"/>
  <c r="E589" i="32" s="1"/>
  <c r="E560" i="32"/>
  <c r="D421" i="32"/>
  <c r="E392" i="32"/>
  <c r="L16" i="37"/>
  <c r="F14" i="21"/>
  <c r="D601" i="28"/>
  <c r="E599" i="28"/>
  <c r="G25" i="27"/>
  <c r="H25" i="27"/>
  <c r="J25" i="27" s="1"/>
  <c r="E575" i="17"/>
  <c r="D597" i="17"/>
  <c r="M15" i="35"/>
  <c r="E11" i="21"/>
  <c r="I13" i="37"/>
  <c r="D609" i="27"/>
  <c r="E546" i="27"/>
  <c r="D575" i="27"/>
  <c r="E575" i="27" s="1"/>
  <c r="D599" i="30"/>
  <c r="E597" i="30"/>
  <c r="H597" i="30" s="1"/>
  <c r="L193" i="42"/>
  <c r="N192" i="42"/>
  <c r="O192" i="42" s="1"/>
  <c r="G188" i="44" s="1"/>
  <c r="D614" i="30"/>
  <c r="H12" i="39"/>
  <c r="I12" i="39"/>
  <c r="I13" i="36"/>
  <c r="J13" i="36" s="1"/>
  <c r="K13" i="36" s="1"/>
  <c r="S14" i="35"/>
  <c r="W13" i="35"/>
  <c r="K13" i="35" s="1"/>
  <c r="H13" i="40"/>
  <c r="D10" i="38"/>
  <c r="F13" i="36"/>
  <c r="G13" i="36" s="1"/>
  <c r="H13" i="36" s="1"/>
  <c r="N14" i="35"/>
  <c r="K279" i="42"/>
  <c r="F279" i="42"/>
  <c r="N281" i="39"/>
  <c r="C280" i="42"/>
  <c r="D178" i="42"/>
  <c r="D290" i="42"/>
  <c r="F261" i="42"/>
  <c r="D570" i="42"/>
  <c r="D346" i="42"/>
  <c r="D35" i="42"/>
  <c r="D63" i="42"/>
  <c r="D92" i="42" s="1"/>
  <c r="D121" i="42" s="1"/>
  <c r="D150" i="42" s="1"/>
  <c r="D374" i="42"/>
  <c r="D234" i="42"/>
  <c r="F205" i="42"/>
  <c r="D430" i="42"/>
  <c r="D458" i="42"/>
  <c r="D486" i="42"/>
  <c r="D542" i="42"/>
  <c r="D514" i="42"/>
  <c r="D402" i="42"/>
  <c r="D262" i="42"/>
  <c r="F233" i="42"/>
  <c r="D206" i="42"/>
  <c r="D318" i="42"/>
  <c r="L27" i="17"/>
  <c r="F28" i="17" s="1"/>
  <c r="M27" i="17"/>
  <c r="H575" i="17"/>
  <c r="H576" i="17" s="1"/>
  <c r="H577" i="17" s="1"/>
  <c r="H578" i="17" s="1"/>
  <c r="H579" i="17" s="1"/>
  <c r="H580" i="17" s="1"/>
  <c r="H581" i="17" s="1"/>
  <c r="H582" i="17" s="1"/>
  <c r="H583" i="17" s="1"/>
  <c r="H584" i="17" s="1"/>
  <c r="H585" i="17" s="1"/>
  <c r="H586" i="17" s="1"/>
  <c r="H587" i="17" s="1"/>
  <c r="H588" i="17" s="1"/>
  <c r="H589" i="17" s="1"/>
  <c r="H590" i="17" s="1"/>
  <c r="H591" i="17" s="1"/>
  <c r="H592" i="17" s="1"/>
  <c r="H593" i="17" s="1"/>
  <c r="H594" i="17" s="1"/>
  <c r="H595" i="17" s="1"/>
  <c r="H596" i="17" s="1"/>
  <c r="H597" i="17" s="1"/>
  <c r="H598" i="17" s="1"/>
  <c r="K28" i="28"/>
  <c r="L28" i="28" s="1"/>
  <c r="F29" i="28" s="1"/>
  <c r="D353" i="28"/>
  <c r="E324" i="28"/>
  <c r="D409" i="28"/>
  <c r="E380" i="28"/>
  <c r="D493" i="28"/>
  <c r="E464" i="28"/>
  <c r="D381" i="28"/>
  <c r="E352" i="28"/>
  <c r="D577" i="28"/>
  <c r="E548" i="28"/>
  <c r="D465" i="28"/>
  <c r="E436" i="28"/>
  <c r="D437" i="28"/>
  <c r="E408" i="28"/>
  <c r="D549" i="28"/>
  <c r="E520" i="28"/>
  <c r="D521" i="28"/>
  <c r="E492" i="28"/>
  <c r="D412" i="27"/>
  <c r="E383" i="27"/>
  <c r="D496" i="27"/>
  <c r="E467" i="27"/>
  <c r="D356" i="27"/>
  <c r="E327" i="27"/>
  <c r="D524" i="27"/>
  <c r="E495" i="27"/>
  <c r="D552" i="27"/>
  <c r="E523" i="27"/>
  <c r="D440" i="27"/>
  <c r="E411" i="27"/>
  <c r="D580" i="27"/>
  <c r="E551" i="27"/>
  <c r="D468" i="27"/>
  <c r="E439" i="27"/>
  <c r="D384" i="27"/>
  <c r="E355" i="27"/>
  <c r="E579" i="27"/>
  <c r="D492" i="30"/>
  <c r="E463" i="30"/>
  <c r="H463" i="30" s="1"/>
  <c r="E351" i="30"/>
  <c r="H351" i="30" s="1"/>
  <c r="D380" i="30"/>
  <c r="D464" i="30"/>
  <c r="E435" i="30"/>
  <c r="H435" i="30" s="1"/>
  <c r="E379" i="30"/>
  <c r="H379" i="30" s="1"/>
  <c r="D408" i="30"/>
  <c r="D520" i="30"/>
  <c r="E491" i="30"/>
  <c r="H491" i="30" s="1"/>
  <c r="D352" i="30"/>
  <c r="E323" i="30"/>
  <c r="H323" i="30" s="1"/>
  <c r="D436" i="30"/>
  <c r="E407" i="30"/>
  <c r="H407" i="30" s="1"/>
  <c r="D548" i="30"/>
  <c r="E519" i="30"/>
  <c r="H519" i="30" s="1"/>
  <c r="E575" i="30"/>
  <c r="H575" i="30" s="1"/>
  <c r="D240" i="28"/>
  <c r="E211" i="28"/>
  <c r="D128" i="28"/>
  <c r="E99" i="28"/>
  <c r="D268" i="28"/>
  <c r="E239" i="28"/>
  <c r="E71" i="28"/>
  <c r="D100" i="28"/>
  <c r="D184" i="28"/>
  <c r="E155" i="28"/>
  <c r="D212" i="28"/>
  <c r="E183" i="28"/>
  <c r="E267" i="28"/>
  <c r="D296" i="28"/>
  <c r="D325" i="28" s="1"/>
  <c r="D156" i="28"/>
  <c r="E127" i="28"/>
  <c r="E295" i="28"/>
  <c r="D215" i="27"/>
  <c r="E186" i="27"/>
  <c r="D131" i="27"/>
  <c r="E102" i="27"/>
  <c r="D299" i="27"/>
  <c r="D328" i="27" s="1"/>
  <c r="E270" i="27"/>
  <c r="D271" i="27"/>
  <c r="E242" i="27"/>
  <c r="D243" i="27"/>
  <c r="E214" i="27"/>
  <c r="E130" i="27"/>
  <c r="D159" i="27"/>
  <c r="D187" i="27"/>
  <c r="E158" i="27"/>
  <c r="D103" i="27"/>
  <c r="E74" i="27"/>
  <c r="E298" i="27"/>
  <c r="E266" i="30"/>
  <c r="H266" i="30" s="1"/>
  <c r="D295" i="30"/>
  <c r="D324" i="30" s="1"/>
  <c r="E210" i="30"/>
  <c r="H210" i="30" s="1"/>
  <c r="D239" i="30"/>
  <c r="D211" i="30"/>
  <c r="E182" i="30"/>
  <c r="H182" i="30" s="1"/>
  <c r="E10" i="38"/>
  <c r="D99" i="30"/>
  <c r="E70" i="30"/>
  <c r="H70" i="30" s="1"/>
  <c r="C13" i="36"/>
  <c r="D13" i="36" s="1"/>
  <c r="E13" i="36" s="1"/>
  <c r="G14" i="47"/>
  <c r="C10" i="38"/>
  <c r="D267" i="30"/>
  <c r="E238" i="30"/>
  <c r="H238" i="30" s="1"/>
  <c r="D155" i="30"/>
  <c r="E126" i="30"/>
  <c r="H126" i="30" s="1"/>
  <c r="E294" i="30"/>
  <c r="H294" i="30" s="1"/>
  <c r="D183" i="30"/>
  <c r="E154" i="30"/>
  <c r="H154" i="30" s="1"/>
  <c r="D127" i="30"/>
  <c r="E98" i="30"/>
  <c r="H98" i="30" s="1"/>
  <c r="D42" i="30"/>
  <c r="D71" i="30" s="1"/>
  <c r="E41" i="30"/>
  <c r="H41" i="30" s="1"/>
  <c r="E42" i="28"/>
  <c r="D43" i="28"/>
  <c r="D72" i="28" s="1"/>
  <c r="M24" i="30"/>
  <c r="F25" i="30" s="1"/>
  <c r="N24" i="30"/>
  <c r="E45" i="27"/>
  <c r="H14" i="35"/>
  <c r="M9" i="43" l="1"/>
  <c r="F9" i="43"/>
  <c r="B608" i="17"/>
  <c r="B595" i="21" s="1"/>
  <c r="B607" i="30"/>
  <c r="C607" i="30" s="1"/>
  <c r="B607" i="28"/>
  <c r="C607" i="28" s="1"/>
  <c r="B607" i="32"/>
  <c r="C607" i="32" s="1"/>
  <c r="E607" i="32" s="1"/>
  <c r="B607" i="27"/>
  <c r="C607" i="27" s="1"/>
  <c r="E607" i="27" s="1"/>
  <c r="D596" i="37"/>
  <c r="C607" i="17"/>
  <c r="D478" i="32"/>
  <c r="E449" i="32"/>
  <c r="M28" i="28"/>
  <c r="R19" i="35" s="1"/>
  <c r="D562" i="32"/>
  <c r="E533" i="32"/>
  <c r="B596" i="51"/>
  <c r="B596" i="36"/>
  <c r="F597" i="35"/>
  <c r="B597" i="39" s="1"/>
  <c r="C597" i="39" s="1"/>
  <c r="D422" i="32"/>
  <c r="E393" i="32"/>
  <c r="D506" i="32"/>
  <c r="E477" i="32"/>
  <c r="D450" i="32"/>
  <c r="E421" i="32"/>
  <c r="D534" i="32"/>
  <c r="E505" i="32"/>
  <c r="D590" i="32"/>
  <c r="E590" i="32" s="1"/>
  <c r="E561" i="32"/>
  <c r="K12" i="39"/>
  <c r="I25" i="27"/>
  <c r="K25" i="27"/>
  <c r="D611" i="27"/>
  <c r="G18" i="35"/>
  <c r="D14" i="21"/>
  <c r="F16" i="37"/>
  <c r="D603" i="28"/>
  <c r="E601" i="28"/>
  <c r="D599" i="17"/>
  <c r="E597" i="17"/>
  <c r="E14" i="39"/>
  <c r="E10" i="41"/>
  <c r="L194" i="42"/>
  <c r="N193" i="42"/>
  <c r="O193" i="42" s="1"/>
  <c r="G189" i="44" s="1"/>
  <c r="D601" i="30"/>
  <c r="E599" i="30"/>
  <c r="H599" i="30" s="1"/>
  <c r="D616" i="30"/>
  <c r="T14" i="35"/>
  <c r="U14" i="35"/>
  <c r="H14" i="49" s="1"/>
  <c r="O14" i="35"/>
  <c r="P14" i="35"/>
  <c r="D13" i="39"/>
  <c r="D13" i="40"/>
  <c r="I14" i="35"/>
  <c r="J14" i="35"/>
  <c r="D14" i="49" s="1"/>
  <c r="K280" i="42"/>
  <c r="F280" i="42"/>
  <c r="N282" i="39"/>
  <c r="C281" i="42"/>
  <c r="D347" i="42"/>
  <c r="D543" i="42"/>
  <c r="D459" i="42"/>
  <c r="D375" i="42"/>
  <c r="D235" i="42"/>
  <c r="F206" i="42"/>
  <c r="D571" i="42"/>
  <c r="D263" i="42"/>
  <c r="F234" i="42"/>
  <c r="D291" i="42"/>
  <c r="F262" i="42"/>
  <c r="D515" i="42"/>
  <c r="D403" i="42"/>
  <c r="D319" i="42"/>
  <c r="D179" i="42"/>
  <c r="D431" i="42"/>
  <c r="D487" i="42"/>
  <c r="D36" i="42"/>
  <c r="D65" i="42" s="1"/>
  <c r="D94" i="42" s="1"/>
  <c r="D123" i="42" s="1"/>
  <c r="D152" i="42" s="1"/>
  <c r="D64" i="42"/>
  <c r="D93" i="42" s="1"/>
  <c r="D122" i="42" s="1"/>
  <c r="D151" i="42" s="1"/>
  <c r="D207" i="42"/>
  <c r="G28" i="17"/>
  <c r="I28" i="17"/>
  <c r="D522" i="28"/>
  <c r="E493" i="28"/>
  <c r="D578" i="28"/>
  <c r="E549" i="28"/>
  <c r="D494" i="28"/>
  <c r="E465" i="28"/>
  <c r="E325" i="28"/>
  <c r="D354" i="28"/>
  <c r="E577" i="28"/>
  <c r="D466" i="28"/>
  <c r="E437" i="28"/>
  <c r="D438" i="28"/>
  <c r="E409" i="28"/>
  <c r="D410" i="28"/>
  <c r="E381" i="28"/>
  <c r="D550" i="28"/>
  <c r="E521" i="28"/>
  <c r="D382" i="28"/>
  <c r="E353" i="28"/>
  <c r="E468" i="27"/>
  <c r="D497" i="27"/>
  <c r="D385" i="27"/>
  <c r="E356" i="27"/>
  <c r="D357" i="27"/>
  <c r="E328" i="27"/>
  <c r="D581" i="27"/>
  <c r="E552" i="27"/>
  <c r="D525" i="27"/>
  <c r="E496" i="27"/>
  <c r="E580" i="27"/>
  <c r="D553" i="27"/>
  <c r="E524" i="27"/>
  <c r="D441" i="27"/>
  <c r="E412" i="27"/>
  <c r="D413" i="27"/>
  <c r="E384" i="27"/>
  <c r="D469" i="27"/>
  <c r="E440" i="27"/>
  <c r="D353" i="30"/>
  <c r="E324" i="30"/>
  <c r="H324" i="30" s="1"/>
  <c r="E548" i="30"/>
  <c r="H548" i="30" s="1"/>
  <c r="D577" i="30"/>
  <c r="D409" i="30"/>
  <c r="E380" i="30"/>
  <c r="H380" i="30" s="1"/>
  <c r="D549" i="30"/>
  <c r="E520" i="30"/>
  <c r="H520" i="30" s="1"/>
  <c r="D493" i="30"/>
  <c r="E464" i="30"/>
  <c r="H464" i="30" s="1"/>
  <c r="D465" i="30"/>
  <c r="E436" i="30"/>
  <c r="H436" i="30" s="1"/>
  <c r="E408" i="30"/>
  <c r="H408" i="30" s="1"/>
  <c r="D437" i="30"/>
  <c r="D381" i="30"/>
  <c r="E352" i="30"/>
  <c r="H352" i="30" s="1"/>
  <c r="E492" i="30"/>
  <c r="H492" i="30" s="1"/>
  <c r="D521" i="30"/>
  <c r="D185" i="28"/>
  <c r="E156" i="28"/>
  <c r="D213" i="28"/>
  <c r="E184" i="28"/>
  <c r="E212" i="28"/>
  <c r="D241" i="28"/>
  <c r="E72" i="28"/>
  <c r="D101" i="28"/>
  <c r="E296" i="28"/>
  <c r="E128" i="28"/>
  <c r="D157" i="28"/>
  <c r="E100" i="28"/>
  <c r="D129" i="28"/>
  <c r="D297" i="28"/>
  <c r="D326" i="28" s="1"/>
  <c r="E268" i="28"/>
  <c r="D269" i="28"/>
  <c r="E240" i="28"/>
  <c r="D132" i="27"/>
  <c r="E103" i="27"/>
  <c r="D272" i="27"/>
  <c r="E243" i="27"/>
  <c r="E299" i="27"/>
  <c r="E131" i="27"/>
  <c r="D160" i="27"/>
  <c r="D216" i="27"/>
  <c r="E187" i="27"/>
  <c r="D300" i="27"/>
  <c r="D329" i="27" s="1"/>
  <c r="E271" i="27"/>
  <c r="D188" i="27"/>
  <c r="E159" i="27"/>
  <c r="D244" i="27"/>
  <c r="E215" i="27"/>
  <c r="E211" i="30"/>
  <c r="H211" i="30" s="1"/>
  <c r="D240" i="30"/>
  <c r="D268" i="30"/>
  <c r="E239" i="30"/>
  <c r="H239" i="30" s="1"/>
  <c r="E127" i="30"/>
  <c r="H127" i="30" s="1"/>
  <c r="D156" i="30"/>
  <c r="D184" i="30"/>
  <c r="E155" i="30"/>
  <c r="H155" i="30" s="1"/>
  <c r="D128" i="30"/>
  <c r="E99" i="30"/>
  <c r="H99" i="30" s="1"/>
  <c r="D296" i="30"/>
  <c r="D325" i="30" s="1"/>
  <c r="E267" i="30"/>
  <c r="H267" i="30" s="1"/>
  <c r="E71" i="30"/>
  <c r="H71" i="30" s="1"/>
  <c r="D100" i="30"/>
  <c r="E183" i="30"/>
  <c r="H183" i="30" s="1"/>
  <c r="D212" i="30"/>
  <c r="E295" i="30"/>
  <c r="H295" i="30" s="1"/>
  <c r="F15" i="21"/>
  <c r="L17" i="37"/>
  <c r="H29" i="28"/>
  <c r="J29" i="28" s="1"/>
  <c r="G29" i="28"/>
  <c r="E42" i="30"/>
  <c r="H42" i="30" s="1"/>
  <c r="D43" i="30"/>
  <c r="D72" i="30" s="1"/>
  <c r="W14" i="39"/>
  <c r="D10" i="41"/>
  <c r="O24" i="30"/>
  <c r="P24" i="30" s="1"/>
  <c r="C11" i="21" s="1"/>
  <c r="E13" i="37"/>
  <c r="D44" i="28"/>
  <c r="D73" i="28" s="1"/>
  <c r="E43" i="28"/>
  <c r="C10" i="41"/>
  <c r="I25" i="30"/>
  <c r="K25" i="30" s="1"/>
  <c r="G25" i="30"/>
  <c r="C8" i="43"/>
  <c r="F14" i="49" l="1"/>
  <c r="X14" i="39"/>
  <c r="J28" i="17"/>
  <c r="K28" i="17" s="1"/>
  <c r="T14" i="39"/>
  <c r="P14" i="39"/>
  <c r="Q14" i="39" s="1"/>
  <c r="R14" i="39"/>
  <c r="S14" i="39" s="1"/>
  <c r="B597" i="51"/>
  <c r="B597" i="36"/>
  <c r="F598" i="35"/>
  <c r="B598" i="39" s="1"/>
  <c r="C598" i="39" s="1"/>
  <c r="D479" i="32"/>
  <c r="E450" i="32"/>
  <c r="D591" i="32"/>
  <c r="E591" i="32" s="1"/>
  <c r="E562" i="32"/>
  <c r="D563" i="32"/>
  <c r="E534" i="32"/>
  <c r="D535" i="32"/>
  <c r="E506" i="32"/>
  <c r="D451" i="32"/>
  <c r="E422" i="32"/>
  <c r="D507" i="32"/>
  <c r="E478" i="32"/>
  <c r="B609" i="17"/>
  <c r="B596" i="21" s="1"/>
  <c r="D597" i="37"/>
  <c r="C608" i="17"/>
  <c r="E608" i="17" s="1"/>
  <c r="B608" i="30"/>
  <c r="C608" i="30" s="1"/>
  <c r="E608" i="30" s="1"/>
  <c r="H608" i="30" s="1"/>
  <c r="B608" i="32"/>
  <c r="C608" i="32" s="1"/>
  <c r="B608" i="27"/>
  <c r="C608" i="27" s="1"/>
  <c r="E608" i="27" s="1"/>
  <c r="B608" i="28"/>
  <c r="C608" i="28" s="1"/>
  <c r="E608" i="28" s="1"/>
  <c r="C14" i="40"/>
  <c r="C14" i="49"/>
  <c r="G14" i="40"/>
  <c r="G14" i="49"/>
  <c r="E599" i="17"/>
  <c r="D601" i="17"/>
  <c r="D613" i="27"/>
  <c r="M25" i="27"/>
  <c r="L25" i="27"/>
  <c r="F26" i="27" s="1"/>
  <c r="E14" i="40"/>
  <c r="E14" i="49"/>
  <c r="D605" i="28"/>
  <c r="E603" i="28"/>
  <c r="H599" i="17"/>
  <c r="H600" i="17" s="1"/>
  <c r="D618" i="30"/>
  <c r="D603" i="30"/>
  <c r="E601" i="30"/>
  <c r="H601" i="30" s="1"/>
  <c r="L195" i="42"/>
  <c r="N194" i="42"/>
  <c r="O194" i="42" s="1"/>
  <c r="G190" i="44" s="1"/>
  <c r="F13" i="39"/>
  <c r="G13" i="39" s="1"/>
  <c r="J13" i="39" s="1"/>
  <c r="O13" i="39"/>
  <c r="Q14" i="35"/>
  <c r="V14" i="35" s="1"/>
  <c r="F14" i="40"/>
  <c r="K281" i="42"/>
  <c r="F281" i="42"/>
  <c r="N283" i="39"/>
  <c r="C282" i="42"/>
  <c r="D236" i="42"/>
  <c r="F207" i="42"/>
  <c r="D208" i="42"/>
  <c r="F179" i="42"/>
  <c r="D320" i="42"/>
  <c r="D404" i="42"/>
  <c r="D180" i="42"/>
  <c r="D181" i="42"/>
  <c r="D348" i="42"/>
  <c r="D292" i="42"/>
  <c r="F263" i="42"/>
  <c r="D488" i="42"/>
  <c r="D516" i="42"/>
  <c r="D432" i="42"/>
  <c r="D572" i="42"/>
  <c r="D460" i="42"/>
  <c r="D544" i="42"/>
  <c r="D264" i="42"/>
  <c r="F235" i="42"/>
  <c r="D376" i="42"/>
  <c r="L25" i="30"/>
  <c r="K29" i="28"/>
  <c r="E326" i="28"/>
  <c r="D355" i="28"/>
  <c r="D579" i="28"/>
  <c r="E550" i="28"/>
  <c r="D523" i="28"/>
  <c r="E494" i="28"/>
  <c r="D495" i="28"/>
  <c r="E466" i="28"/>
  <c r="D439" i="28"/>
  <c r="E410" i="28"/>
  <c r="E578" i="28"/>
  <c r="E382" i="28"/>
  <c r="D411" i="28"/>
  <c r="E354" i="28"/>
  <c r="D383" i="28"/>
  <c r="D467" i="28"/>
  <c r="E438" i="28"/>
  <c r="D551" i="28"/>
  <c r="E522" i="28"/>
  <c r="D442" i="27"/>
  <c r="E413" i="27"/>
  <c r="D386" i="27"/>
  <c r="E357" i="27"/>
  <c r="D554" i="27"/>
  <c r="E525" i="27"/>
  <c r="D358" i="27"/>
  <c r="E329" i="27"/>
  <c r="D470" i="27"/>
  <c r="E441" i="27"/>
  <c r="D498" i="27"/>
  <c r="E469" i="27"/>
  <c r="E385" i="27"/>
  <c r="D414" i="27"/>
  <c r="D582" i="27"/>
  <c r="E553" i="27"/>
  <c r="E581" i="27"/>
  <c r="D526" i="27"/>
  <c r="E497" i="27"/>
  <c r="E493" i="30"/>
  <c r="H493" i="30" s="1"/>
  <c r="D522" i="30"/>
  <c r="E577" i="30"/>
  <c r="H577" i="30" s="1"/>
  <c r="E437" i="30"/>
  <c r="H437" i="30" s="1"/>
  <c r="D466" i="30"/>
  <c r="D438" i="30"/>
  <c r="E409" i="30"/>
  <c r="H409" i="30" s="1"/>
  <c r="D410" i="30"/>
  <c r="E381" i="30"/>
  <c r="H381" i="30" s="1"/>
  <c r="E325" i="30"/>
  <c r="H325" i="30" s="1"/>
  <c r="D354" i="30"/>
  <c r="E521" i="30"/>
  <c r="H521" i="30" s="1"/>
  <c r="D550" i="30"/>
  <c r="D578" i="30"/>
  <c r="E549" i="30"/>
  <c r="H549" i="30" s="1"/>
  <c r="D382" i="30"/>
  <c r="E353" i="30"/>
  <c r="H353" i="30" s="1"/>
  <c r="D494" i="30"/>
  <c r="E465" i="30"/>
  <c r="H465" i="30" s="1"/>
  <c r="E297" i="28"/>
  <c r="E269" i="28"/>
  <c r="D298" i="28"/>
  <c r="D327" i="28" s="1"/>
  <c r="D242" i="28"/>
  <c r="E213" i="28"/>
  <c r="D186" i="28"/>
  <c r="E157" i="28"/>
  <c r="E73" i="28"/>
  <c r="D102" i="28"/>
  <c r="E129" i="28"/>
  <c r="D158" i="28"/>
  <c r="D130" i="28"/>
  <c r="E101" i="28"/>
  <c r="D270" i="28"/>
  <c r="E241" i="28"/>
  <c r="E185" i="28"/>
  <c r="D214" i="28"/>
  <c r="D273" i="27"/>
  <c r="E244" i="27"/>
  <c r="D301" i="27"/>
  <c r="D330" i="27" s="1"/>
  <c r="E272" i="27"/>
  <c r="D245" i="27"/>
  <c r="E216" i="27"/>
  <c r="D217" i="27"/>
  <c r="E188" i="27"/>
  <c r="E300" i="27"/>
  <c r="D189" i="27"/>
  <c r="E160" i="27"/>
  <c r="D161" i="27"/>
  <c r="E132" i="27"/>
  <c r="E212" i="30"/>
  <c r="H212" i="30" s="1"/>
  <c r="D241" i="30"/>
  <c r="E72" i="30"/>
  <c r="H72" i="30" s="1"/>
  <c r="D101" i="30"/>
  <c r="D157" i="30"/>
  <c r="E128" i="30"/>
  <c r="H128" i="30" s="1"/>
  <c r="D129" i="30"/>
  <c r="E100" i="30"/>
  <c r="H100" i="30" s="1"/>
  <c r="D185" i="30"/>
  <c r="E156" i="30"/>
  <c r="H156" i="30" s="1"/>
  <c r="E268" i="30"/>
  <c r="H268" i="30" s="1"/>
  <c r="D297" i="30"/>
  <c r="D326" i="30" s="1"/>
  <c r="D213" i="30"/>
  <c r="E184" i="30"/>
  <c r="H184" i="30" s="1"/>
  <c r="D269" i="30"/>
  <c r="E240" i="30"/>
  <c r="H240" i="30" s="1"/>
  <c r="A13" i="37"/>
  <c r="E296" i="30"/>
  <c r="H296" i="30" s="1"/>
  <c r="J13" i="37"/>
  <c r="K13" i="37" s="1"/>
  <c r="F14" i="51" s="1"/>
  <c r="G14" i="51" s="1"/>
  <c r="H14" i="51" s="1"/>
  <c r="K11" i="50" s="1"/>
  <c r="M13" i="37"/>
  <c r="N13" i="37" s="1"/>
  <c r="I14" i="51" s="1"/>
  <c r="J14" i="51" s="1"/>
  <c r="K14" i="51" s="1"/>
  <c r="L11" i="50" s="1"/>
  <c r="G12" i="42"/>
  <c r="C8" i="44" s="1"/>
  <c r="D45" i="28"/>
  <c r="D74" i="28" s="1"/>
  <c r="E44" i="28"/>
  <c r="G13" i="37"/>
  <c r="H13" i="37" s="1"/>
  <c r="C14" i="51" s="1"/>
  <c r="D14" i="51" s="1"/>
  <c r="E14" i="51" s="1"/>
  <c r="J11" i="50" s="1"/>
  <c r="D44" i="30"/>
  <c r="D73" i="30" s="1"/>
  <c r="E43" i="30"/>
  <c r="H43" i="30" s="1"/>
  <c r="L28" i="17" l="1"/>
  <c r="F29" i="17" s="1"/>
  <c r="I29" i="17" s="1"/>
  <c r="M28" i="17"/>
  <c r="U14" i="39"/>
  <c r="B609" i="27"/>
  <c r="C609" i="27" s="1"/>
  <c r="E609" i="27" s="1"/>
  <c r="C609" i="17"/>
  <c r="B610" i="17"/>
  <c r="B597" i="21" s="1"/>
  <c r="D598" i="37"/>
  <c r="B609" i="30"/>
  <c r="C609" i="30" s="1"/>
  <c r="B609" i="32"/>
  <c r="C609" i="32" s="1"/>
  <c r="E609" i="32" s="1"/>
  <c r="B609" i="28"/>
  <c r="C609" i="28" s="1"/>
  <c r="D592" i="32"/>
  <c r="E592" i="32" s="1"/>
  <c r="E563" i="32"/>
  <c r="D536" i="32"/>
  <c r="E507" i="32"/>
  <c r="D480" i="32"/>
  <c r="E451" i="32"/>
  <c r="D508" i="32"/>
  <c r="E479" i="32"/>
  <c r="D564" i="32"/>
  <c r="E535" i="32"/>
  <c r="B598" i="51"/>
  <c r="B598" i="36"/>
  <c r="F599" i="35"/>
  <c r="B599" i="39" s="1"/>
  <c r="C599" i="39" s="1"/>
  <c r="I13" i="39"/>
  <c r="D607" i="28"/>
  <c r="E605" i="28"/>
  <c r="D603" i="17"/>
  <c r="E601" i="17"/>
  <c r="G19" i="35"/>
  <c r="D15" i="21"/>
  <c r="G26" i="27"/>
  <c r="H26" i="27"/>
  <c r="J26" i="27" s="1"/>
  <c r="M16" i="35"/>
  <c r="E12" i="21"/>
  <c r="I14" i="37"/>
  <c r="H601" i="17"/>
  <c r="H602" i="17" s="1"/>
  <c r="H603" i="17" s="1"/>
  <c r="H604" i="17" s="1"/>
  <c r="D615" i="27"/>
  <c r="D605" i="30"/>
  <c r="E603" i="30"/>
  <c r="H603" i="30" s="1"/>
  <c r="L196" i="42"/>
  <c r="N195" i="42"/>
  <c r="O195" i="42" s="1"/>
  <c r="G191" i="44" s="1"/>
  <c r="D620" i="30"/>
  <c r="H13" i="39"/>
  <c r="I14" i="36"/>
  <c r="J14" i="36" s="1"/>
  <c r="K14" i="36" s="1"/>
  <c r="S15" i="35"/>
  <c r="D11" i="38"/>
  <c r="F14" i="36"/>
  <c r="G14" i="36" s="1"/>
  <c r="H14" i="36" s="1"/>
  <c r="N15" i="35"/>
  <c r="W14" i="35"/>
  <c r="K14" i="35" s="1"/>
  <c r="H14" i="40"/>
  <c r="K282" i="42"/>
  <c r="F282" i="42"/>
  <c r="N284" i="39"/>
  <c r="C283" i="42"/>
  <c r="D405" i="42"/>
  <c r="D321" i="42"/>
  <c r="D433" i="42"/>
  <c r="D293" i="42"/>
  <c r="F264" i="42"/>
  <c r="D461" i="42"/>
  <c r="D377" i="42"/>
  <c r="D349" i="42"/>
  <c r="D573" i="42"/>
  <c r="D545" i="42"/>
  <c r="D210" i="42"/>
  <c r="F181" i="42"/>
  <c r="D237" i="42"/>
  <c r="F208" i="42"/>
  <c r="D489" i="42"/>
  <c r="D517" i="42"/>
  <c r="D209" i="42"/>
  <c r="F180" i="42"/>
  <c r="D265" i="42"/>
  <c r="F236" i="42"/>
  <c r="L29" i="28"/>
  <c r="F30" i="28" s="1"/>
  <c r="H30" i="28" s="1"/>
  <c r="J30" i="28" s="1"/>
  <c r="M29" i="28"/>
  <c r="R20" i="35" s="1"/>
  <c r="D496" i="28"/>
  <c r="E467" i="28"/>
  <c r="D552" i="28"/>
  <c r="E523" i="28"/>
  <c r="D412" i="28"/>
  <c r="E383" i="28"/>
  <c r="D468" i="28"/>
  <c r="E439" i="28"/>
  <c r="D356" i="28"/>
  <c r="E327" i="28"/>
  <c r="E579" i="28"/>
  <c r="D580" i="28"/>
  <c r="E551" i="28"/>
  <c r="D440" i="28"/>
  <c r="E411" i="28"/>
  <c r="D524" i="28"/>
  <c r="E495" i="28"/>
  <c r="D384" i="28"/>
  <c r="E355" i="28"/>
  <c r="D527" i="27"/>
  <c r="E498" i="27"/>
  <c r="D359" i="27"/>
  <c r="E330" i="27"/>
  <c r="D583" i="27"/>
  <c r="E554" i="27"/>
  <c r="E582" i="27"/>
  <c r="D499" i="27"/>
  <c r="E470" i="27"/>
  <c r="D415" i="27"/>
  <c r="E386" i="27"/>
  <c r="D443" i="27"/>
  <c r="E414" i="27"/>
  <c r="D555" i="27"/>
  <c r="E526" i="27"/>
  <c r="D387" i="27"/>
  <c r="E358" i="27"/>
  <c r="D471" i="27"/>
  <c r="E442" i="27"/>
  <c r="E578" i="30"/>
  <c r="H578" i="30" s="1"/>
  <c r="D355" i="30"/>
  <c r="E326" i="30"/>
  <c r="H326" i="30" s="1"/>
  <c r="E410" i="30"/>
  <c r="H410" i="30" s="1"/>
  <c r="D439" i="30"/>
  <c r="E494" i="30"/>
  <c r="H494" i="30" s="1"/>
  <c r="D523" i="30"/>
  <c r="D579" i="30"/>
  <c r="E550" i="30"/>
  <c r="H550" i="30" s="1"/>
  <c r="D551" i="30"/>
  <c r="E522" i="30"/>
  <c r="H522" i="30" s="1"/>
  <c r="D467" i="30"/>
  <c r="E438" i="30"/>
  <c r="H438" i="30" s="1"/>
  <c r="E466" i="30"/>
  <c r="H466" i="30" s="1"/>
  <c r="D495" i="30"/>
  <c r="D411" i="30"/>
  <c r="E382" i="30"/>
  <c r="H382" i="30" s="1"/>
  <c r="E354" i="30"/>
  <c r="H354" i="30" s="1"/>
  <c r="D383" i="30"/>
  <c r="E242" i="28"/>
  <c r="D271" i="28"/>
  <c r="D299" i="28"/>
  <c r="D328" i="28" s="1"/>
  <c r="E270" i="28"/>
  <c r="D131" i="28"/>
  <c r="E102" i="28"/>
  <c r="E298" i="28"/>
  <c r="E158" i="28"/>
  <c r="D187" i="28"/>
  <c r="E74" i="28"/>
  <c r="D103" i="28"/>
  <c r="D159" i="28"/>
  <c r="E130" i="28"/>
  <c r="E214" i="28"/>
  <c r="D243" i="28"/>
  <c r="D215" i="28"/>
  <c r="E186" i="28"/>
  <c r="E301" i="27"/>
  <c r="D218" i="27"/>
  <c r="E189" i="27"/>
  <c r="D190" i="27"/>
  <c r="E161" i="27"/>
  <c r="D246" i="27"/>
  <c r="E217" i="27"/>
  <c r="D274" i="27"/>
  <c r="E245" i="27"/>
  <c r="D302" i="27"/>
  <c r="D331" i="27" s="1"/>
  <c r="E273" i="27"/>
  <c r="E11" i="38"/>
  <c r="D298" i="30"/>
  <c r="D327" i="30" s="1"/>
  <c r="E269" i="30"/>
  <c r="H269" i="30" s="1"/>
  <c r="D130" i="30"/>
  <c r="E101" i="30"/>
  <c r="H101" i="30" s="1"/>
  <c r="E185" i="30"/>
  <c r="H185" i="30" s="1"/>
  <c r="D214" i="30"/>
  <c r="C14" i="36"/>
  <c r="D14" i="36" s="1"/>
  <c r="E14" i="36" s="1"/>
  <c r="G15" i="47"/>
  <c r="C11" i="38"/>
  <c r="E213" i="30"/>
  <c r="H213" i="30" s="1"/>
  <c r="D242" i="30"/>
  <c r="D186" i="30"/>
  <c r="E157" i="30"/>
  <c r="H157" i="30" s="1"/>
  <c r="D158" i="30"/>
  <c r="E129" i="30"/>
  <c r="H129" i="30" s="1"/>
  <c r="D270" i="30"/>
  <c r="E241" i="30"/>
  <c r="H241" i="30" s="1"/>
  <c r="D102" i="30"/>
  <c r="E73" i="30"/>
  <c r="H73" i="30" s="1"/>
  <c r="E297" i="30"/>
  <c r="H297" i="30" s="1"/>
  <c r="M25" i="30"/>
  <c r="F26" i="30" s="1"/>
  <c r="N25" i="30"/>
  <c r="E45" i="28"/>
  <c r="H15" i="35"/>
  <c r="F17" i="37"/>
  <c r="F16" i="21"/>
  <c r="D45" i="30"/>
  <c r="D74" i="30" s="1"/>
  <c r="E44" i="30"/>
  <c r="H44" i="30" s="1"/>
  <c r="G29" i="17" l="1"/>
  <c r="J29" i="17"/>
  <c r="K29" i="17" s="1"/>
  <c r="F10" i="43"/>
  <c r="M10" i="43"/>
  <c r="K13" i="39"/>
  <c r="D509" i="32"/>
  <c r="E480" i="32"/>
  <c r="B599" i="51"/>
  <c r="B599" i="36"/>
  <c r="F600" i="35"/>
  <c r="B600" i="39" s="1"/>
  <c r="C600" i="39" s="1"/>
  <c r="B610" i="28"/>
  <c r="C610" i="28" s="1"/>
  <c r="E610" i="28" s="1"/>
  <c r="B610" i="27"/>
  <c r="C610" i="27" s="1"/>
  <c r="E610" i="27" s="1"/>
  <c r="D599" i="37"/>
  <c r="C610" i="17"/>
  <c r="E610" i="17" s="1"/>
  <c r="B611" i="17"/>
  <c r="B598" i="21" s="1"/>
  <c r="B610" i="30"/>
  <c r="C610" i="30" s="1"/>
  <c r="E610" i="30" s="1"/>
  <c r="H610" i="30" s="1"/>
  <c r="B610" i="32"/>
  <c r="C610" i="32" s="1"/>
  <c r="D537" i="32"/>
  <c r="E508" i="32"/>
  <c r="D565" i="32"/>
  <c r="E536" i="32"/>
  <c r="D593" i="32"/>
  <c r="E593" i="32" s="1"/>
  <c r="E564" i="32"/>
  <c r="G30" i="28"/>
  <c r="L18" i="37"/>
  <c r="D617" i="27"/>
  <c r="D605" i="17"/>
  <c r="H605" i="17" s="1"/>
  <c r="H606" i="17" s="1"/>
  <c r="E603" i="17"/>
  <c r="I26" i="27"/>
  <c r="K26" i="27"/>
  <c r="D609" i="28"/>
  <c r="E607" i="28"/>
  <c r="E15" i="39"/>
  <c r="E11" i="41"/>
  <c r="L197" i="42"/>
  <c r="N196" i="42"/>
  <c r="O196" i="42" s="1"/>
  <c r="G192" i="44" s="1"/>
  <c r="D607" i="30"/>
  <c r="E605" i="30"/>
  <c r="H605" i="30" s="1"/>
  <c r="D622" i="30"/>
  <c r="T15" i="35"/>
  <c r="U15" i="35"/>
  <c r="H15" i="49" s="1"/>
  <c r="D14" i="40"/>
  <c r="D14" i="39"/>
  <c r="P15" i="35"/>
  <c r="O15" i="35"/>
  <c r="K283" i="42"/>
  <c r="F283" i="42"/>
  <c r="N285" i="39"/>
  <c r="C284" i="42"/>
  <c r="D518" i="42"/>
  <c r="D322" i="42"/>
  <c r="D294" i="42"/>
  <c r="F265" i="42"/>
  <c r="D266" i="42"/>
  <c r="F237" i="42"/>
  <c r="D378" i="42"/>
  <c r="D462" i="42"/>
  <c r="D238" i="42"/>
  <c r="F209" i="42"/>
  <c r="D239" i="42"/>
  <c r="F210" i="42"/>
  <c r="D406" i="42"/>
  <c r="D350" i="42"/>
  <c r="D546" i="42"/>
  <c r="D574" i="42"/>
  <c r="D490" i="42"/>
  <c r="D434" i="42"/>
  <c r="I15" i="35"/>
  <c r="J15" i="35"/>
  <c r="D15" i="49" s="1"/>
  <c r="K30" i="28"/>
  <c r="E524" i="28"/>
  <c r="D553" i="28"/>
  <c r="D441" i="28"/>
  <c r="E412" i="28"/>
  <c r="D469" i="28"/>
  <c r="E440" i="28"/>
  <c r="D385" i="28"/>
  <c r="E356" i="28"/>
  <c r="D413" i="28"/>
  <c r="E384" i="28"/>
  <c r="D581" i="28"/>
  <c r="E552" i="28"/>
  <c r="D357" i="28"/>
  <c r="E328" i="28"/>
  <c r="E580" i="28"/>
  <c r="D497" i="28"/>
  <c r="E468" i="28"/>
  <c r="D525" i="28"/>
  <c r="E496" i="28"/>
  <c r="E331" i="27"/>
  <c r="D360" i="27"/>
  <c r="D444" i="27"/>
  <c r="E415" i="27"/>
  <c r="E583" i="27"/>
  <c r="D584" i="27"/>
  <c r="E555" i="27"/>
  <c r="D528" i="27"/>
  <c r="E499" i="27"/>
  <c r="D388" i="27"/>
  <c r="E359" i="27"/>
  <c r="D500" i="27"/>
  <c r="E471" i="27"/>
  <c r="D472" i="27"/>
  <c r="E443" i="27"/>
  <c r="E527" i="27"/>
  <c r="D556" i="27"/>
  <c r="D416" i="27"/>
  <c r="E387" i="27"/>
  <c r="E439" i="30"/>
  <c r="H439" i="30" s="1"/>
  <c r="D468" i="30"/>
  <c r="E551" i="30"/>
  <c r="H551" i="30" s="1"/>
  <c r="D580" i="30"/>
  <c r="D524" i="30"/>
  <c r="E495" i="30"/>
  <c r="H495" i="30" s="1"/>
  <c r="D412" i="30"/>
  <c r="E383" i="30"/>
  <c r="H383" i="30" s="1"/>
  <c r="E579" i="30"/>
  <c r="H579" i="30" s="1"/>
  <c r="E355" i="30"/>
  <c r="H355" i="30" s="1"/>
  <c r="D384" i="30"/>
  <c r="D356" i="30"/>
  <c r="E327" i="30"/>
  <c r="H327" i="30" s="1"/>
  <c r="D496" i="30"/>
  <c r="E467" i="30"/>
  <c r="H467" i="30" s="1"/>
  <c r="D552" i="30"/>
  <c r="E523" i="30"/>
  <c r="H523" i="30" s="1"/>
  <c r="E411" i="30"/>
  <c r="H411" i="30" s="1"/>
  <c r="D440" i="30"/>
  <c r="D160" i="28"/>
  <c r="E131" i="28"/>
  <c r="D272" i="28"/>
  <c r="E243" i="28"/>
  <c r="D244" i="28"/>
  <c r="E215" i="28"/>
  <c r="D216" i="28"/>
  <c r="E187" i="28"/>
  <c r="E299" i="28"/>
  <c r="D132" i="28"/>
  <c r="E103" i="28"/>
  <c r="D188" i="28"/>
  <c r="E159" i="28"/>
  <c r="E271" i="28"/>
  <c r="D300" i="28"/>
  <c r="D329" i="28" s="1"/>
  <c r="D219" i="27"/>
  <c r="E190" i="27"/>
  <c r="E302" i="27"/>
  <c r="D303" i="27"/>
  <c r="D332" i="27" s="1"/>
  <c r="E274" i="27"/>
  <c r="D247" i="27"/>
  <c r="E218" i="27"/>
  <c r="D275" i="27"/>
  <c r="E246" i="27"/>
  <c r="D159" i="30"/>
  <c r="E130" i="30"/>
  <c r="H130" i="30" s="1"/>
  <c r="D187" i="30"/>
  <c r="E158" i="30"/>
  <c r="H158" i="30" s="1"/>
  <c r="D271" i="30"/>
  <c r="E242" i="30"/>
  <c r="H242" i="30" s="1"/>
  <c r="E298" i="30"/>
  <c r="H298" i="30" s="1"/>
  <c r="D131" i="30"/>
  <c r="E102" i="30"/>
  <c r="H102" i="30" s="1"/>
  <c r="D215" i="30"/>
  <c r="E186" i="30"/>
  <c r="H186" i="30" s="1"/>
  <c r="E214" i="30"/>
  <c r="H214" i="30" s="1"/>
  <c r="D243" i="30"/>
  <c r="D103" i="30"/>
  <c r="E74" i="30"/>
  <c r="H74" i="30" s="1"/>
  <c r="E270" i="30"/>
  <c r="H270" i="30" s="1"/>
  <c r="D299" i="30"/>
  <c r="D328" i="30" s="1"/>
  <c r="W15" i="39"/>
  <c r="D11" i="41"/>
  <c r="C11" i="41"/>
  <c r="C9" i="43"/>
  <c r="E45" i="30"/>
  <c r="H45" i="30" s="1"/>
  <c r="O25" i="30"/>
  <c r="P25" i="30" s="1"/>
  <c r="C12" i="21" s="1"/>
  <c r="E14" i="37"/>
  <c r="I26" i="30"/>
  <c r="K26" i="30" s="1"/>
  <c r="G26" i="30"/>
  <c r="F15" i="49" l="1"/>
  <c r="X15" i="39"/>
  <c r="M29" i="17"/>
  <c r="L29" i="17"/>
  <c r="F30" i="17" s="1"/>
  <c r="T15" i="39"/>
  <c r="R15" i="39"/>
  <c r="S15" i="39" s="1"/>
  <c r="P15" i="39"/>
  <c r="Q15" i="39" s="1"/>
  <c r="D566" i="32"/>
  <c r="E537" i="32"/>
  <c r="C611" i="17"/>
  <c r="B612" i="17"/>
  <c r="B599" i="21" s="1"/>
  <c r="B611" i="30"/>
  <c r="C611" i="30" s="1"/>
  <c r="B611" i="32"/>
  <c r="C611" i="32" s="1"/>
  <c r="E611" i="32" s="1"/>
  <c r="B611" i="28"/>
  <c r="C611" i="28" s="1"/>
  <c r="B611" i="27"/>
  <c r="C611" i="27" s="1"/>
  <c r="E611" i="27" s="1"/>
  <c r="D600" i="37"/>
  <c r="B600" i="51"/>
  <c r="B600" i="36"/>
  <c r="F601" i="35"/>
  <c r="B601" i="39" s="1"/>
  <c r="C601" i="39" s="1"/>
  <c r="D594" i="32"/>
  <c r="E594" i="32" s="1"/>
  <c r="E565" i="32"/>
  <c r="D538" i="32"/>
  <c r="E509" i="32"/>
  <c r="C15" i="40"/>
  <c r="C15" i="49"/>
  <c r="M26" i="27"/>
  <c r="L26" i="27"/>
  <c r="F27" i="27" s="1"/>
  <c r="G15" i="40"/>
  <c r="G15" i="49"/>
  <c r="D607" i="17"/>
  <c r="E605" i="17"/>
  <c r="D611" i="28"/>
  <c r="E609" i="28"/>
  <c r="G20" i="35"/>
  <c r="D16" i="21"/>
  <c r="E15" i="40"/>
  <c r="E15" i="49"/>
  <c r="D619" i="27"/>
  <c r="D624" i="30"/>
  <c r="D609" i="30"/>
  <c r="E607" i="30"/>
  <c r="H607" i="30" s="1"/>
  <c r="L198" i="42"/>
  <c r="N197" i="42"/>
  <c r="O197" i="42" s="1"/>
  <c r="G193" i="44" s="1"/>
  <c r="F15" i="40"/>
  <c r="Q15" i="35"/>
  <c r="V15" i="35" s="1"/>
  <c r="O14" i="39"/>
  <c r="F14" i="39"/>
  <c r="G14" i="39" s="1"/>
  <c r="J14" i="39" s="1"/>
  <c r="K284" i="42"/>
  <c r="F284" i="42"/>
  <c r="N286" i="39"/>
  <c r="C285" i="42"/>
  <c r="D295" i="42"/>
  <c r="F266" i="42"/>
  <c r="D268" i="42"/>
  <c r="F239" i="42"/>
  <c r="D575" i="42"/>
  <c r="D267" i="42"/>
  <c r="F238" i="42"/>
  <c r="D323" i="42"/>
  <c r="D463" i="42"/>
  <c r="D379" i="42"/>
  <c r="D491" i="42"/>
  <c r="D351" i="42"/>
  <c r="D519" i="42"/>
  <c r="D435" i="42"/>
  <c r="D407" i="42"/>
  <c r="D547" i="42"/>
  <c r="L26" i="30"/>
  <c r="I30" i="17"/>
  <c r="J30" i="17" s="1"/>
  <c r="G30" i="17"/>
  <c r="L30" i="28"/>
  <c r="F31" i="28" s="1"/>
  <c r="H31" i="28" s="1"/>
  <c r="J31" i="28" s="1"/>
  <c r="M30" i="28"/>
  <c r="R21" i="35" s="1"/>
  <c r="D526" i="28"/>
  <c r="E497" i="28"/>
  <c r="E581" i="28"/>
  <c r="D498" i="28"/>
  <c r="E469" i="28"/>
  <c r="E413" i="28"/>
  <c r="D442" i="28"/>
  <c r="D470" i="28"/>
  <c r="E441" i="28"/>
  <c r="E329" i="28"/>
  <c r="D358" i="28"/>
  <c r="D554" i="28"/>
  <c r="E525" i="28"/>
  <c r="D386" i="28"/>
  <c r="E357" i="28"/>
  <c r="D414" i="28"/>
  <c r="E385" i="28"/>
  <c r="D582" i="28"/>
  <c r="E553" i="28"/>
  <c r="D417" i="27"/>
  <c r="E388" i="27"/>
  <c r="D501" i="27"/>
  <c r="E472" i="27"/>
  <c r="D557" i="27"/>
  <c r="E528" i="27"/>
  <c r="D473" i="27"/>
  <c r="E444" i="27"/>
  <c r="D445" i="27"/>
  <c r="E416" i="27"/>
  <c r="D361" i="27"/>
  <c r="E332" i="27"/>
  <c r="D529" i="27"/>
  <c r="E500" i="27"/>
  <c r="D389" i="27"/>
  <c r="E360" i="27"/>
  <c r="D585" i="27"/>
  <c r="E556" i="27"/>
  <c r="E584" i="27"/>
  <c r="D553" i="30"/>
  <c r="E524" i="30"/>
  <c r="H524" i="30" s="1"/>
  <c r="E580" i="30"/>
  <c r="H580" i="30" s="1"/>
  <c r="E496" i="30"/>
  <c r="H496" i="30" s="1"/>
  <c r="D525" i="30"/>
  <c r="D469" i="30"/>
  <c r="E440" i="30"/>
  <c r="H440" i="30" s="1"/>
  <c r="D385" i="30"/>
  <c r="E356" i="30"/>
  <c r="H356" i="30" s="1"/>
  <c r="D497" i="30"/>
  <c r="E468" i="30"/>
  <c r="H468" i="30" s="1"/>
  <c r="D357" i="30"/>
  <c r="E328" i="30"/>
  <c r="H328" i="30" s="1"/>
  <c r="D441" i="30"/>
  <c r="E412" i="30"/>
  <c r="H412" i="30" s="1"/>
  <c r="E552" i="30"/>
  <c r="H552" i="30" s="1"/>
  <c r="D581" i="30"/>
  <c r="D413" i="30"/>
  <c r="E384" i="30"/>
  <c r="H384" i="30" s="1"/>
  <c r="E132" i="28"/>
  <c r="D161" i="28"/>
  <c r="D273" i="28"/>
  <c r="E244" i="28"/>
  <c r="E300" i="28"/>
  <c r="D301" i="28"/>
  <c r="D330" i="28" s="1"/>
  <c r="E272" i="28"/>
  <c r="D217" i="28"/>
  <c r="E188" i="28"/>
  <c r="E216" i="28"/>
  <c r="D245" i="28"/>
  <c r="E160" i="28"/>
  <c r="D189" i="28"/>
  <c r="E303" i="27"/>
  <c r="D304" i="27"/>
  <c r="D333" i="27" s="1"/>
  <c r="E275" i="27"/>
  <c r="D276" i="27"/>
  <c r="E247" i="27"/>
  <c r="D248" i="27"/>
  <c r="E219" i="27"/>
  <c r="D132" i="30"/>
  <c r="E103" i="30"/>
  <c r="H103" i="30" s="1"/>
  <c r="D160" i="30"/>
  <c r="E131" i="30"/>
  <c r="H131" i="30" s="1"/>
  <c r="D300" i="30"/>
  <c r="D329" i="30" s="1"/>
  <c r="E271" i="30"/>
  <c r="H271" i="30" s="1"/>
  <c r="D272" i="30"/>
  <c r="E243" i="30"/>
  <c r="H243" i="30" s="1"/>
  <c r="E187" i="30"/>
  <c r="H187" i="30" s="1"/>
  <c r="D216" i="30"/>
  <c r="E215" i="30"/>
  <c r="H215" i="30" s="1"/>
  <c r="D244" i="30"/>
  <c r="A14" i="37"/>
  <c r="E299" i="30"/>
  <c r="H299" i="30" s="1"/>
  <c r="D188" i="30"/>
  <c r="E159" i="30"/>
  <c r="H159" i="30" s="1"/>
  <c r="J14" i="37"/>
  <c r="K14" i="37" s="1"/>
  <c r="F15" i="51" s="1"/>
  <c r="G15" i="51" s="1"/>
  <c r="H15" i="51" s="1"/>
  <c r="K12" i="50" s="1"/>
  <c r="M14" i="37"/>
  <c r="N14" i="37" s="1"/>
  <c r="I15" i="51" s="1"/>
  <c r="J15" i="51" s="1"/>
  <c r="K15" i="51" s="1"/>
  <c r="L12" i="50" s="1"/>
  <c r="G13" i="42"/>
  <c r="C9" i="44" s="1"/>
  <c r="G14" i="37"/>
  <c r="H14" i="37" s="1"/>
  <c r="C15" i="51" s="1"/>
  <c r="D15" i="51" s="1"/>
  <c r="E15" i="51" s="1"/>
  <c r="J12" i="50" s="1"/>
  <c r="U15" i="39" l="1"/>
  <c r="C612" i="17"/>
  <c r="E612" i="17" s="1"/>
  <c r="B613" i="17"/>
  <c r="B600" i="21" s="1"/>
  <c r="B612" i="30"/>
  <c r="C612" i="30" s="1"/>
  <c r="E612" i="30" s="1"/>
  <c r="H612" i="30" s="1"/>
  <c r="B612" i="32"/>
  <c r="C612" i="32" s="1"/>
  <c r="B612" i="27"/>
  <c r="C612" i="27" s="1"/>
  <c r="E612" i="27" s="1"/>
  <c r="B612" i="28"/>
  <c r="C612" i="28" s="1"/>
  <c r="E612" i="28" s="1"/>
  <c r="D601" i="37"/>
  <c r="B601" i="51"/>
  <c r="B601" i="36"/>
  <c r="F602" i="35"/>
  <c r="B602" i="39" s="1"/>
  <c r="C602" i="39" s="1"/>
  <c r="D567" i="32"/>
  <c r="E538" i="32"/>
  <c r="D595" i="32"/>
  <c r="E595" i="32" s="1"/>
  <c r="E566" i="32"/>
  <c r="F17" i="21"/>
  <c r="D621" i="27"/>
  <c r="D609" i="17"/>
  <c r="E607" i="17"/>
  <c r="G27" i="27"/>
  <c r="H27" i="27"/>
  <c r="J27" i="27" s="1"/>
  <c r="M17" i="35"/>
  <c r="I15" i="37"/>
  <c r="E13" i="21"/>
  <c r="D613" i="28"/>
  <c r="E611" i="28"/>
  <c r="L19" i="37"/>
  <c r="H607" i="17"/>
  <c r="H608" i="17" s="1"/>
  <c r="D611" i="30"/>
  <c r="E609" i="30"/>
  <c r="H609" i="30" s="1"/>
  <c r="L199" i="42"/>
  <c r="N198" i="42"/>
  <c r="O198" i="42" s="1"/>
  <c r="G194" i="44" s="1"/>
  <c r="D626" i="30"/>
  <c r="S16" i="35"/>
  <c r="I15" i="36"/>
  <c r="J15" i="36" s="1"/>
  <c r="K15" i="36" s="1"/>
  <c r="W15" i="35"/>
  <c r="K15" i="35" s="1"/>
  <c r="H15" i="40"/>
  <c r="H14" i="39"/>
  <c r="I14" i="39"/>
  <c r="D12" i="38"/>
  <c r="F15" i="36"/>
  <c r="G15" i="36" s="1"/>
  <c r="H15" i="36" s="1"/>
  <c r="N16" i="35"/>
  <c r="K285" i="42"/>
  <c r="F285" i="42"/>
  <c r="N287" i="39"/>
  <c r="C286" i="42"/>
  <c r="D296" i="42"/>
  <c r="F267" i="42"/>
  <c r="D464" i="42"/>
  <c r="D408" i="42"/>
  <c r="D520" i="42"/>
  <c r="D436" i="42"/>
  <c r="D548" i="42"/>
  <c r="D492" i="42"/>
  <c r="D297" i="42"/>
  <c r="F268" i="42"/>
  <c r="D576" i="42"/>
  <c r="D380" i="42"/>
  <c r="D352" i="42"/>
  <c r="D324" i="42"/>
  <c r="G31" i="28"/>
  <c r="K30" i="17"/>
  <c r="K31" i="28"/>
  <c r="D443" i="28"/>
  <c r="E414" i="28"/>
  <c r="E358" i="28"/>
  <c r="D387" i="28"/>
  <c r="D527" i="28"/>
  <c r="E498" i="28"/>
  <c r="E386" i="28"/>
  <c r="D415" i="28"/>
  <c r="D499" i="28"/>
  <c r="E470" i="28"/>
  <c r="E582" i="28"/>
  <c r="D583" i="28"/>
  <c r="E554" i="28"/>
  <c r="D471" i="28"/>
  <c r="E442" i="28"/>
  <c r="D359" i="28"/>
  <c r="E330" i="28"/>
  <c r="D555" i="28"/>
  <c r="E526" i="28"/>
  <c r="D390" i="27"/>
  <c r="E361" i="27"/>
  <c r="D586" i="27"/>
  <c r="E557" i="27"/>
  <c r="D418" i="27"/>
  <c r="E389" i="27"/>
  <c r="D474" i="27"/>
  <c r="E445" i="27"/>
  <c r="D530" i="27"/>
  <c r="E501" i="27"/>
  <c r="D558" i="27"/>
  <c r="E529" i="27"/>
  <c r="D502" i="27"/>
  <c r="E473" i="27"/>
  <c r="D362" i="27"/>
  <c r="E333" i="27"/>
  <c r="E585" i="27"/>
  <c r="D446" i="27"/>
  <c r="E417" i="27"/>
  <c r="E497" i="30"/>
  <c r="H497" i="30" s="1"/>
  <c r="D526" i="30"/>
  <c r="D470" i="30"/>
  <c r="E441" i="30"/>
  <c r="H441" i="30" s="1"/>
  <c r="D358" i="30"/>
  <c r="E329" i="30"/>
  <c r="H329" i="30" s="1"/>
  <c r="E385" i="30"/>
  <c r="H385" i="30" s="1"/>
  <c r="D414" i="30"/>
  <c r="D442" i="30"/>
  <c r="E413" i="30"/>
  <c r="H413" i="30" s="1"/>
  <c r="D386" i="30"/>
  <c r="E357" i="30"/>
  <c r="H357" i="30" s="1"/>
  <c r="D554" i="30"/>
  <c r="E525" i="30"/>
  <c r="H525" i="30" s="1"/>
  <c r="E581" i="30"/>
  <c r="H581" i="30" s="1"/>
  <c r="E469" i="30"/>
  <c r="H469" i="30" s="1"/>
  <c r="D498" i="30"/>
  <c r="E553" i="30"/>
  <c r="H553" i="30" s="1"/>
  <c r="D582" i="30"/>
  <c r="D274" i="28"/>
  <c r="E245" i="28"/>
  <c r="D246" i="28"/>
  <c r="E217" i="28"/>
  <c r="E273" i="28"/>
  <c r="D302" i="28"/>
  <c r="D331" i="28" s="1"/>
  <c r="E189" i="28"/>
  <c r="D218" i="28"/>
  <c r="D190" i="28"/>
  <c r="E161" i="28"/>
  <c r="E301" i="28"/>
  <c r="D305" i="27"/>
  <c r="D334" i="27" s="1"/>
  <c r="E276" i="27"/>
  <c r="E304" i="27"/>
  <c r="D277" i="27"/>
  <c r="E248" i="27"/>
  <c r="D217" i="30"/>
  <c r="E188" i="30"/>
  <c r="H188" i="30" s="1"/>
  <c r="E216" i="30"/>
  <c r="H216" i="30" s="1"/>
  <c r="D245" i="30"/>
  <c r="E12" i="38"/>
  <c r="D189" i="30"/>
  <c r="E160" i="30"/>
  <c r="H160" i="30" s="1"/>
  <c r="E300" i="30"/>
  <c r="H300" i="30" s="1"/>
  <c r="E272" i="30"/>
  <c r="H272" i="30" s="1"/>
  <c r="D301" i="30"/>
  <c r="D330" i="30" s="1"/>
  <c r="C15" i="36"/>
  <c r="D15" i="36" s="1"/>
  <c r="E15" i="36" s="1"/>
  <c r="C12" i="38"/>
  <c r="G16" i="47"/>
  <c r="D161" i="30"/>
  <c r="E132" i="30"/>
  <c r="H132" i="30" s="1"/>
  <c r="D273" i="30"/>
  <c r="E244" i="30"/>
  <c r="H244" i="30" s="1"/>
  <c r="M26" i="30"/>
  <c r="F27" i="30" s="1"/>
  <c r="N26" i="30"/>
  <c r="F18" i="37"/>
  <c r="H16" i="35"/>
  <c r="M11" i="43" l="1"/>
  <c r="F11" i="43"/>
  <c r="B602" i="51"/>
  <c r="B602" i="36"/>
  <c r="F603" i="35"/>
  <c r="B603" i="39" s="1"/>
  <c r="C603" i="39" s="1"/>
  <c r="D596" i="32"/>
  <c r="E567" i="32"/>
  <c r="C613" i="17"/>
  <c r="B614" i="17"/>
  <c r="B601" i="21" s="1"/>
  <c r="B613" i="30"/>
  <c r="C613" i="30" s="1"/>
  <c r="B613" i="28"/>
  <c r="C613" i="28" s="1"/>
  <c r="E613" i="28" s="1"/>
  <c r="B613" i="32"/>
  <c r="C613" i="32" s="1"/>
  <c r="E613" i="32" s="1"/>
  <c r="B613" i="27"/>
  <c r="C613" i="27" s="1"/>
  <c r="E613" i="27" s="1"/>
  <c r="D602" i="37"/>
  <c r="K14" i="39"/>
  <c r="D615" i="28"/>
  <c r="D611" i="17"/>
  <c r="E609" i="17"/>
  <c r="D623" i="27"/>
  <c r="H609" i="17"/>
  <c r="H610" i="17" s="1"/>
  <c r="K27" i="27"/>
  <c r="I27" i="27"/>
  <c r="E16" i="39"/>
  <c r="T16" i="39" s="1"/>
  <c r="E12" i="41"/>
  <c r="L200" i="42"/>
  <c r="N199" i="42"/>
  <c r="O199" i="42" s="1"/>
  <c r="G195" i="44" s="1"/>
  <c r="D628" i="30"/>
  <c r="D613" i="30"/>
  <c r="E611" i="30"/>
  <c r="H611" i="30" s="1"/>
  <c r="T16" i="35"/>
  <c r="U16" i="35"/>
  <c r="H16" i="49" s="1"/>
  <c r="O16" i="35"/>
  <c r="P16" i="35"/>
  <c r="D15" i="39"/>
  <c r="D15" i="40"/>
  <c r="K286" i="42"/>
  <c r="F286" i="42"/>
  <c r="N288" i="39"/>
  <c r="C287" i="42"/>
  <c r="D381" i="42"/>
  <c r="D521" i="42"/>
  <c r="D437" i="42"/>
  <c r="D353" i="42"/>
  <c r="D409" i="42"/>
  <c r="D577" i="42"/>
  <c r="D493" i="42"/>
  <c r="D549" i="42"/>
  <c r="D326" i="42"/>
  <c r="D465" i="42"/>
  <c r="D325" i="42"/>
  <c r="I16" i="35"/>
  <c r="J16" i="35"/>
  <c r="D16" i="49" s="1"/>
  <c r="L30" i="17"/>
  <c r="F31" i="17" s="1"/>
  <c r="M30" i="17"/>
  <c r="L31" i="28"/>
  <c r="F32" i="28" s="1"/>
  <c r="G32" i="28" s="1"/>
  <c r="M31" i="28"/>
  <c r="R22" i="35" s="1"/>
  <c r="D360" i="28"/>
  <c r="E331" i="28"/>
  <c r="D388" i="28"/>
  <c r="E359" i="28"/>
  <c r="D556" i="28"/>
  <c r="E527" i="28"/>
  <c r="D500" i="28"/>
  <c r="E471" i="28"/>
  <c r="D528" i="28"/>
  <c r="E499" i="28"/>
  <c r="D416" i="28"/>
  <c r="E387" i="28"/>
  <c r="D584" i="28"/>
  <c r="E555" i="28"/>
  <c r="D444" i="28"/>
  <c r="E415" i="28"/>
  <c r="E583" i="28"/>
  <c r="D472" i="28"/>
  <c r="E443" i="28"/>
  <c r="D587" i="27"/>
  <c r="E558" i="27"/>
  <c r="D391" i="27"/>
  <c r="E362" i="27"/>
  <c r="D447" i="27"/>
  <c r="E418" i="27"/>
  <c r="D559" i="27"/>
  <c r="E530" i="27"/>
  <c r="E586" i="27"/>
  <c r="D363" i="27"/>
  <c r="E334" i="27"/>
  <c r="E446" i="27"/>
  <c r="D475" i="27"/>
  <c r="D531" i="27"/>
  <c r="E502" i="27"/>
  <c r="D503" i="27"/>
  <c r="E474" i="27"/>
  <c r="D419" i="27"/>
  <c r="E390" i="27"/>
  <c r="E386" i="30"/>
  <c r="H386" i="30" s="1"/>
  <c r="D415" i="30"/>
  <c r="D387" i="30"/>
  <c r="E358" i="30"/>
  <c r="H358" i="30" s="1"/>
  <c r="D471" i="30"/>
  <c r="E442" i="30"/>
  <c r="H442" i="30" s="1"/>
  <c r="E582" i="30"/>
  <c r="H582" i="30" s="1"/>
  <c r="D583" i="30"/>
  <c r="E554" i="30"/>
  <c r="H554" i="30" s="1"/>
  <c r="D443" i="30"/>
  <c r="E414" i="30"/>
  <c r="H414" i="30" s="1"/>
  <c r="D499" i="30"/>
  <c r="E470" i="30"/>
  <c r="H470" i="30" s="1"/>
  <c r="D555" i="30"/>
  <c r="E526" i="30"/>
  <c r="H526" i="30" s="1"/>
  <c r="D527" i="30"/>
  <c r="E498" i="30"/>
  <c r="H498" i="30" s="1"/>
  <c r="D359" i="30"/>
  <c r="E330" i="30"/>
  <c r="H330" i="30" s="1"/>
  <c r="E302" i="28"/>
  <c r="D219" i="28"/>
  <c r="E190" i="28"/>
  <c r="E246" i="28"/>
  <c r="D275" i="28"/>
  <c r="E218" i="28"/>
  <c r="D247" i="28"/>
  <c r="D303" i="28"/>
  <c r="D332" i="28" s="1"/>
  <c r="E274" i="28"/>
  <c r="D306" i="27"/>
  <c r="D335" i="27" s="1"/>
  <c r="E277" i="27"/>
  <c r="E305" i="27"/>
  <c r="D302" i="30"/>
  <c r="D331" i="30" s="1"/>
  <c r="E273" i="30"/>
  <c r="H273" i="30" s="1"/>
  <c r="E301" i="30"/>
  <c r="H301" i="30" s="1"/>
  <c r="D274" i="30"/>
  <c r="E245" i="30"/>
  <c r="H245" i="30" s="1"/>
  <c r="D190" i="30"/>
  <c r="E161" i="30"/>
  <c r="H161" i="30" s="1"/>
  <c r="E217" i="30"/>
  <c r="H217" i="30" s="1"/>
  <c r="D246" i="30"/>
  <c r="E189" i="30"/>
  <c r="H189" i="30" s="1"/>
  <c r="D218" i="30"/>
  <c r="W16" i="39"/>
  <c r="D12" i="41"/>
  <c r="C12" i="41"/>
  <c r="C10" i="43"/>
  <c r="O26" i="30"/>
  <c r="P26" i="30" s="1"/>
  <c r="C13" i="21" s="1"/>
  <c r="E15" i="37"/>
  <c r="H32" i="28"/>
  <c r="J32" i="28" s="1"/>
  <c r="I27" i="30"/>
  <c r="K27" i="30" s="1"/>
  <c r="G27" i="30"/>
  <c r="F16" i="49" l="1"/>
  <c r="X16" i="39"/>
  <c r="P16" i="39"/>
  <c r="Q16" i="39" s="1"/>
  <c r="U16" i="39"/>
  <c r="B615" i="17"/>
  <c r="B602" i="21" s="1"/>
  <c r="C614" i="17"/>
  <c r="E614" i="17" s="1"/>
  <c r="B614" i="30"/>
  <c r="C614" i="30" s="1"/>
  <c r="E614" i="30" s="1"/>
  <c r="H614" i="30" s="1"/>
  <c r="B614" i="28"/>
  <c r="C614" i="28" s="1"/>
  <c r="E614" i="28" s="1"/>
  <c r="B614" i="32"/>
  <c r="C614" i="32" s="1"/>
  <c r="B614" i="27"/>
  <c r="C614" i="27" s="1"/>
  <c r="E614" i="27" s="1"/>
  <c r="D603" i="37"/>
  <c r="B603" i="51"/>
  <c r="B603" i="36"/>
  <c r="F604" i="35"/>
  <c r="B604" i="39" s="1"/>
  <c r="C604" i="39" s="1"/>
  <c r="D598" i="32"/>
  <c r="E596" i="32"/>
  <c r="R16" i="39"/>
  <c r="S16" i="39" s="1"/>
  <c r="E16" i="40"/>
  <c r="E16" i="49"/>
  <c r="G16" i="40"/>
  <c r="G16" i="49"/>
  <c r="D613" i="17"/>
  <c r="E611" i="17"/>
  <c r="G21" i="35"/>
  <c r="D17" i="21"/>
  <c r="L27" i="27"/>
  <c r="F28" i="27" s="1"/>
  <c r="M27" i="27"/>
  <c r="C16" i="40"/>
  <c r="C16" i="49"/>
  <c r="H611" i="17"/>
  <c r="H612" i="17" s="1"/>
  <c r="H613" i="17" s="1"/>
  <c r="H614" i="17" s="1"/>
  <c r="D625" i="27"/>
  <c r="D617" i="28"/>
  <c r="D630" i="30"/>
  <c r="D615" i="30"/>
  <c r="E613" i="30"/>
  <c r="H613" i="30" s="1"/>
  <c r="L201" i="42"/>
  <c r="N200" i="42"/>
  <c r="O200" i="42" s="1"/>
  <c r="G196" i="44" s="1"/>
  <c r="F15" i="39"/>
  <c r="G15" i="39" s="1"/>
  <c r="J15" i="39" s="1"/>
  <c r="O15" i="39"/>
  <c r="F16" i="40"/>
  <c r="Q16" i="35"/>
  <c r="V16" i="35" s="1"/>
  <c r="K287" i="42"/>
  <c r="F287" i="42"/>
  <c r="N289" i="39"/>
  <c r="C288" i="42"/>
  <c r="D578" i="42"/>
  <c r="D466" i="42"/>
  <c r="D522" i="42"/>
  <c r="D494" i="42"/>
  <c r="D550" i="42"/>
  <c r="D382" i="42"/>
  <c r="D354" i="42"/>
  <c r="D355" i="42"/>
  <c r="D438" i="42"/>
  <c r="D410" i="42"/>
  <c r="F18" i="21"/>
  <c r="L20" i="37"/>
  <c r="L27" i="30"/>
  <c r="I31" i="17"/>
  <c r="G31" i="17"/>
  <c r="K32" i="28"/>
  <c r="L32" i="28" s="1"/>
  <c r="F33" i="28" s="1"/>
  <c r="D585" i="28"/>
  <c r="E556" i="28"/>
  <c r="D473" i="28"/>
  <c r="E444" i="28"/>
  <c r="D557" i="28"/>
  <c r="E528" i="28"/>
  <c r="D417" i="28"/>
  <c r="E388" i="28"/>
  <c r="D501" i="28"/>
  <c r="E472" i="28"/>
  <c r="E584" i="28"/>
  <c r="D361" i="28"/>
  <c r="E332" i="28"/>
  <c r="D529" i="28"/>
  <c r="E500" i="28"/>
  <c r="E416" i="28"/>
  <c r="D445" i="28"/>
  <c r="D389" i="28"/>
  <c r="E360" i="28"/>
  <c r="D532" i="27"/>
  <c r="E503" i="27"/>
  <c r="D392" i="27"/>
  <c r="E363" i="27"/>
  <c r="E587" i="27"/>
  <c r="D476" i="27"/>
  <c r="E447" i="27"/>
  <c r="D364" i="27"/>
  <c r="E335" i="27"/>
  <c r="D560" i="27"/>
  <c r="E531" i="27"/>
  <c r="D420" i="27"/>
  <c r="E391" i="27"/>
  <c r="D448" i="27"/>
  <c r="E419" i="27"/>
  <c r="D504" i="27"/>
  <c r="E475" i="27"/>
  <c r="D588" i="27"/>
  <c r="E559" i="27"/>
  <c r="D360" i="30"/>
  <c r="E331" i="30"/>
  <c r="H331" i="30" s="1"/>
  <c r="D472" i="30"/>
  <c r="E443" i="30"/>
  <c r="H443" i="30" s="1"/>
  <c r="D500" i="30"/>
  <c r="E471" i="30"/>
  <c r="H471" i="30" s="1"/>
  <c r="D584" i="30"/>
  <c r="E555" i="30"/>
  <c r="H555" i="30" s="1"/>
  <c r="E583" i="30"/>
  <c r="H583" i="30" s="1"/>
  <c r="D416" i="30"/>
  <c r="E387" i="30"/>
  <c r="H387" i="30" s="1"/>
  <c r="D388" i="30"/>
  <c r="E359" i="30"/>
  <c r="H359" i="30" s="1"/>
  <c r="D528" i="30"/>
  <c r="E499" i="30"/>
  <c r="H499" i="30" s="1"/>
  <c r="D444" i="30"/>
  <c r="E415" i="30"/>
  <c r="H415" i="30" s="1"/>
  <c r="D556" i="30"/>
  <c r="E527" i="30"/>
  <c r="H527" i="30" s="1"/>
  <c r="E275" i="28"/>
  <c r="D304" i="28"/>
  <c r="D333" i="28" s="1"/>
  <c r="E303" i="28"/>
  <c r="D248" i="28"/>
  <c r="E219" i="28"/>
  <c r="D276" i="28"/>
  <c r="E247" i="28"/>
  <c r="E306" i="27"/>
  <c r="D303" i="30"/>
  <c r="D332" i="30" s="1"/>
  <c r="E274" i="30"/>
  <c r="H274" i="30" s="1"/>
  <c r="D275" i="30"/>
  <c r="E246" i="30"/>
  <c r="H246" i="30" s="1"/>
  <c r="A15" i="37"/>
  <c r="E302" i="30"/>
  <c r="H302" i="30" s="1"/>
  <c r="E218" i="30"/>
  <c r="H218" i="30" s="1"/>
  <c r="D247" i="30"/>
  <c r="D219" i="30"/>
  <c r="E190" i="30"/>
  <c r="H190" i="30" s="1"/>
  <c r="J15" i="37"/>
  <c r="K15" i="37" s="1"/>
  <c r="F16" i="51" s="1"/>
  <c r="G16" i="51" s="1"/>
  <c r="H16" i="51" s="1"/>
  <c r="K13" i="50" s="1"/>
  <c r="M15" i="37"/>
  <c r="N15" i="37" s="1"/>
  <c r="I16" i="51" s="1"/>
  <c r="J16" i="51" s="1"/>
  <c r="K16" i="51" s="1"/>
  <c r="L13" i="50" s="1"/>
  <c r="G14" i="42"/>
  <c r="C10" i="44" s="1"/>
  <c r="G15" i="37"/>
  <c r="H15" i="37" s="1"/>
  <c r="C16" i="51" s="1"/>
  <c r="D16" i="51" s="1"/>
  <c r="E16" i="51" s="1"/>
  <c r="J13" i="50" s="1"/>
  <c r="J31" i="17" l="1"/>
  <c r="K31" i="17" s="1"/>
  <c r="M12" i="43"/>
  <c r="F12" i="43"/>
  <c r="D600" i="32"/>
  <c r="E598" i="32"/>
  <c r="B604" i="51"/>
  <c r="B604" i="36"/>
  <c r="F605" i="35"/>
  <c r="B605" i="39" s="1"/>
  <c r="C605" i="39" s="1"/>
  <c r="B616" i="17"/>
  <c r="B603" i="21" s="1"/>
  <c r="B615" i="30"/>
  <c r="C615" i="30" s="1"/>
  <c r="E615" i="30" s="1"/>
  <c r="H615" i="30" s="1"/>
  <c r="B615" i="28"/>
  <c r="C615" i="28" s="1"/>
  <c r="E615" i="28" s="1"/>
  <c r="B615" i="32"/>
  <c r="C615" i="32" s="1"/>
  <c r="E615" i="32" s="1"/>
  <c r="B615" i="27"/>
  <c r="C615" i="27" s="1"/>
  <c r="E615" i="27" s="1"/>
  <c r="D604" i="37"/>
  <c r="C615" i="17"/>
  <c r="H615" i="17" s="1"/>
  <c r="M18" i="35"/>
  <c r="E14" i="21"/>
  <c r="I16" i="37"/>
  <c r="D615" i="17"/>
  <c r="E613" i="17"/>
  <c r="G28" i="27"/>
  <c r="H28" i="27"/>
  <c r="J28" i="27" s="1"/>
  <c r="D619" i="28"/>
  <c r="D627" i="27"/>
  <c r="D617" i="30"/>
  <c r="D632" i="30"/>
  <c r="L202" i="42"/>
  <c r="N201" i="42"/>
  <c r="O201" i="42" s="1"/>
  <c r="G197" i="44" s="1"/>
  <c r="I15" i="39"/>
  <c r="H15" i="39"/>
  <c r="S17" i="35"/>
  <c r="I16" i="36"/>
  <c r="J16" i="36" s="1"/>
  <c r="K16" i="36" s="1"/>
  <c r="W16" i="35"/>
  <c r="K16" i="35" s="1"/>
  <c r="H16" i="40"/>
  <c r="D13" i="38"/>
  <c r="N17" i="35"/>
  <c r="F16" i="36"/>
  <c r="G16" i="36" s="1"/>
  <c r="H16" i="36" s="1"/>
  <c r="K288" i="42"/>
  <c r="F288" i="42"/>
  <c r="N290" i="39"/>
  <c r="C289" i="42"/>
  <c r="D384" i="42"/>
  <c r="D523" i="42"/>
  <c r="D383" i="42"/>
  <c r="D551" i="42"/>
  <c r="D439" i="42"/>
  <c r="D411" i="42"/>
  <c r="D495" i="42"/>
  <c r="D467" i="42"/>
  <c r="D579" i="42"/>
  <c r="M32" i="28"/>
  <c r="R23" i="35" s="1"/>
  <c r="D586" i="28"/>
  <c r="E557" i="28"/>
  <c r="D558" i="28"/>
  <c r="E529" i="28"/>
  <c r="D530" i="28"/>
  <c r="E501" i="28"/>
  <c r="D502" i="28"/>
  <c r="E473" i="28"/>
  <c r="D418" i="28"/>
  <c r="E389" i="28"/>
  <c r="E333" i="28"/>
  <c r="D362" i="28"/>
  <c r="D390" i="28"/>
  <c r="E361" i="28"/>
  <c r="D446" i="28"/>
  <c r="E417" i="28"/>
  <c r="D474" i="28"/>
  <c r="E445" i="28"/>
  <c r="E585" i="28"/>
  <c r="D589" i="27"/>
  <c r="E560" i="27"/>
  <c r="D533" i="27"/>
  <c r="E504" i="27"/>
  <c r="D477" i="27"/>
  <c r="E448" i="27"/>
  <c r="D393" i="27"/>
  <c r="E364" i="27"/>
  <c r="D421" i="27"/>
  <c r="E392" i="27"/>
  <c r="E588" i="27"/>
  <c r="D449" i="27"/>
  <c r="E420" i="27"/>
  <c r="D505" i="27"/>
  <c r="E476" i="27"/>
  <c r="D561" i="27"/>
  <c r="E532" i="27"/>
  <c r="E444" i="30"/>
  <c r="H444" i="30" s="1"/>
  <c r="D473" i="30"/>
  <c r="D445" i="30"/>
  <c r="E416" i="30"/>
  <c r="H416" i="30" s="1"/>
  <c r="D529" i="30"/>
  <c r="E500" i="30"/>
  <c r="H500" i="30" s="1"/>
  <c r="D361" i="30"/>
  <c r="E332" i="30"/>
  <c r="H332" i="30" s="1"/>
  <c r="E528" i="30"/>
  <c r="H528" i="30" s="1"/>
  <c r="D557" i="30"/>
  <c r="D501" i="30"/>
  <c r="E472" i="30"/>
  <c r="H472" i="30" s="1"/>
  <c r="E556" i="30"/>
  <c r="H556" i="30" s="1"/>
  <c r="D585" i="30"/>
  <c r="E388" i="30"/>
  <c r="H388" i="30" s="1"/>
  <c r="D417" i="30"/>
  <c r="E584" i="30"/>
  <c r="H584" i="30" s="1"/>
  <c r="D389" i="30"/>
  <c r="E360" i="30"/>
  <c r="H360" i="30" s="1"/>
  <c r="E304" i="28"/>
  <c r="D277" i="28"/>
  <c r="E248" i="28"/>
  <c r="D305" i="28"/>
  <c r="D334" i="28" s="1"/>
  <c r="E276" i="28"/>
  <c r="E219" i="30"/>
  <c r="H219" i="30" s="1"/>
  <c r="D248" i="30"/>
  <c r="D304" i="30"/>
  <c r="D333" i="30" s="1"/>
  <c r="E275" i="30"/>
  <c r="H275" i="30" s="1"/>
  <c r="E13" i="38"/>
  <c r="E247" i="30"/>
  <c r="H247" i="30" s="1"/>
  <c r="D276" i="30"/>
  <c r="E303" i="30"/>
  <c r="H303" i="30" s="1"/>
  <c r="C16" i="36"/>
  <c r="D16" i="36" s="1"/>
  <c r="E16" i="36" s="1"/>
  <c r="G17" i="47"/>
  <c r="C13" i="38"/>
  <c r="M27" i="30"/>
  <c r="F28" i="30" s="1"/>
  <c r="I28" i="30" s="1"/>
  <c r="K28" i="30" s="1"/>
  <c r="N27" i="30"/>
  <c r="H17" i="35"/>
  <c r="F19" i="37"/>
  <c r="H33" i="28"/>
  <c r="J33" i="28" s="1"/>
  <c r="G33" i="28"/>
  <c r="M31" i="17" l="1"/>
  <c r="G22" i="35" s="1"/>
  <c r="L31" i="17"/>
  <c r="F32" i="17" s="1"/>
  <c r="B616" i="30"/>
  <c r="C616" i="30" s="1"/>
  <c r="E616" i="30" s="1"/>
  <c r="H616" i="30" s="1"/>
  <c r="B616" i="32"/>
  <c r="C616" i="32" s="1"/>
  <c r="B616" i="27"/>
  <c r="C616" i="27" s="1"/>
  <c r="E616" i="27" s="1"/>
  <c r="B616" i="28"/>
  <c r="C616" i="28" s="1"/>
  <c r="E616" i="28" s="1"/>
  <c r="D605" i="37"/>
  <c r="B617" i="17"/>
  <c r="B604" i="21" s="1"/>
  <c r="C616" i="17"/>
  <c r="E616" i="17" s="1"/>
  <c r="B605" i="51"/>
  <c r="B605" i="36"/>
  <c r="F606" i="35"/>
  <c r="B606" i="39" s="1"/>
  <c r="C606" i="39" s="1"/>
  <c r="D602" i="32"/>
  <c r="E600" i="32"/>
  <c r="F19" i="21"/>
  <c r="L21" i="37"/>
  <c r="D629" i="27"/>
  <c r="I28" i="27"/>
  <c r="K28" i="27"/>
  <c r="D617" i="17"/>
  <c r="E615" i="17"/>
  <c r="D621" i="28"/>
  <c r="E17" i="39"/>
  <c r="T17" i="39" s="1"/>
  <c r="E13" i="41"/>
  <c r="D634" i="30"/>
  <c r="K15" i="39"/>
  <c r="D619" i="30"/>
  <c r="L203" i="42"/>
  <c r="N202" i="42"/>
  <c r="O202" i="42" s="1"/>
  <c r="G198" i="44" s="1"/>
  <c r="T17" i="35"/>
  <c r="U17" i="35"/>
  <c r="H17" i="49" s="1"/>
  <c r="O17" i="35"/>
  <c r="P17" i="35"/>
  <c r="D16" i="40"/>
  <c r="D16" i="39"/>
  <c r="K289" i="42"/>
  <c r="F289" i="42"/>
  <c r="N291" i="39"/>
  <c r="C290" i="42"/>
  <c r="D496" i="42"/>
  <c r="D580" i="42"/>
  <c r="D524" i="42"/>
  <c r="D412" i="42"/>
  <c r="D440" i="42"/>
  <c r="D552" i="42"/>
  <c r="D468" i="42"/>
  <c r="D413" i="42"/>
  <c r="J17" i="35"/>
  <c r="D17" i="49" s="1"/>
  <c r="I17" i="35"/>
  <c r="G32" i="17"/>
  <c r="I32" i="17"/>
  <c r="J32" i="17" s="1"/>
  <c r="K33" i="28"/>
  <c r="D559" i="28"/>
  <c r="E530" i="28"/>
  <c r="D475" i="28"/>
  <c r="E446" i="28"/>
  <c r="D447" i="28"/>
  <c r="E418" i="28"/>
  <c r="D587" i="28"/>
  <c r="E558" i="28"/>
  <c r="E390" i="28"/>
  <c r="D419" i="28"/>
  <c r="D531" i="28"/>
  <c r="E502" i="28"/>
  <c r="D363" i="28"/>
  <c r="E334" i="28"/>
  <c r="D503" i="28"/>
  <c r="E474" i="28"/>
  <c r="E362" i="28"/>
  <c r="D391" i="28"/>
  <c r="E586" i="28"/>
  <c r="D450" i="27"/>
  <c r="E421" i="27"/>
  <c r="D590" i="27"/>
  <c r="E561" i="27"/>
  <c r="D534" i="27"/>
  <c r="E505" i="27"/>
  <c r="D562" i="27"/>
  <c r="E533" i="27"/>
  <c r="D506" i="27"/>
  <c r="E477" i="27"/>
  <c r="D478" i="27"/>
  <c r="E449" i="27"/>
  <c r="E393" i="27"/>
  <c r="D422" i="27"/>
  <c r="E589" i="27"/>
  <c r="D586" i="30"/>
  <c r="E557" i="30"/>
  <c r="H557" i="30" s="1"/>
  <c r="E529" i="30"/>
  <c r="H529" i="30" s="1"/>
  <c r="D558" i="30"/>
  <c r="D530" i="30"/>
  <c r="E501" i="30"/>
  <c r="H501" i="30" s="1"/>
  <c r="E585" i="30"/>
  <c r="H585" i="30" s="1"/>
  <c r="E445" i="30"/>
  <c r="H445" i="30" s="1"/>
  <c r="D474" i="30"/>
  <c r="E417" i="30"/>
  <c r="H417" i="30" s="1"/>
  <c r="D446" i="30"/>
  <c r="D418" i="30"/>
  <c r="E389" i="30"/>
  <c r="H389" i="30" s="1"/>
  <c r="D502" i="30"/>
  <c r="E473" i="30"/>
  <c r="H473" i="30" s="1"/>
  <c r="E361" i="30"/>
  <c r="H361" i="30" s="1"/>
  <c r="D390" i="30"/>
  <c r="D362" i="30"/>
  <c r="E333" i="30"/>
  <c r="H333" i="30" s="1"/>
  <c r="E305" i="28"/>
  <c r="E277" i="28"/>
  <c r="D306" i="28"/>
  <c r="D335" i="28" s="1"/>
  <c r="E304" i="30"/>
  <c r="H304" i="30" s="1"/>
  <c r="E276" i="30"/>
  <c r="H276" i="30" s="1"/>
  <c r="D305" i="30"/>
  <c r="D334" i="30" s="1"/>
  <c r="D277" i="30"/>
  <c r="E248" i="30"/>
  <c r="H248" i="30" s="1"/>
  <c r="C13" i="41"/>
  <c r="W17" i="39"/>
  <c r="D13" i="41"/>
  <c r="C11" i="43"/>
  <c r="O27" i="30"/>
  <c r="P27" i="30" s="1"/>
  <c r="C14" i="21" s="1"/>
  <c r="E16" i="37"/>
  <c r="G28" i="30"/>
  <c r="D18" i="21" l="1"/>
  <c r="F17" i="49"/>
  <c r="X17" i="39"/>
  <c r="P17" i="39"/>
  <c r="Q17" i="39" s="1"/>
  <c r="U17" i="39"/>
  <c r="B606" i="51"/>
  <c r="B606" i="36"/>
  <c r="F607" i="35"/>
  <c r="B607" i="39" s="1"/>
  <c r="C607" i="39" s="1"/>
  <c r="D604" i="32"/>
  <c r="E602" i="32"/>
  <c r="B617" i="30"/>
  <c r="C617" i="30" s="1"/>
  <c r="E617" i="30" s="1"/>
  <c r="H617" i="30" s="1"/>
  <c r="B617" i="32"/>
  <c r="C617" i="32" s="1"/>
  <c r="E617" i="32" s="1"/>
  <c r="B617" i="27"/>
  <c r="C617" i="27" s="1"/>
  <c r="E617" i="27" s="1"/>
  <c r="B617" i="28"/>
  <c r="C617" i="28" s="1"/>
  <c r="E617" i="28" s="1"/>
  <c r="B618" i="17"/>
  <c r="B605" i="21" s="1"/>
  <c r="D606" i="37"/>
  <c r="C617" i="17"/>
  <c r="H616" i="17"/>
  <c r="R17" i="39"/>
  <c r="S17" i="39" s="1"/>
  <c r="L28" i="27"/>
  <c r="F29" i="27" s="1"/>
  <c r="M28" i="27"/>
  <c r="D623" i="28"/>
  <c r="G17" i="40"/>
  <c r="G17" i="49"/>
  <c r="C17" i="40"/>
  <c r="C17" i="49"/>
  <c r="E17" i="40"/>
  <c r="E17" i="49"/>
  <c r="D631" i="27"/>
  <c r="D619" i="17"/>
  <c r="D621" i="30"/>
  <c r="L204" i="42"/>
  <c r="N203" i="42"/>
  <c r="O203" i="42" s="1"/>
  <c r="G199" i="44" s="1"/>
  <c r="D636" i="30"/>
  <c r="F16" i="39"/>
  <c r="G16" i="39" s="1"/>
  <c r="I16" i="39" s="1"/>
  <c r="O16" i="39"/>
  <c r="Q17" i="35"/>
  <c r="V17" i="35" s="1"/>
  <c r="F17" i="40"/>
  <c r="K290" i="42"/>
  <c r="F290" i="42"/>
  <c r="N292" i="39"/>
  <c r="C291" i="42"/>
  <c r="D442" i="42"/>
  <c r="D441" i="42"/>
  <c r="D497" i="42"/>
  <c r="D553" i="42"/>
  <c r="D581" i="42"/>
  <c r="D469" i="42"/>
  <c r="D525" i="42"/>
  <c r="L28" i="30"/>
  <c r="K32" i="17"/>
  <c r="L33" i="28"/>
  <c r="F34" i="28" s="1"/>
  <c r="H34" i="28" s="1"/>
  <c r="J34" i="28" s="1"/>
  <c r="M33" i="28"/>
  <c r="R24" i="35" s="1"/>
  <c r="D560" i="28"/>
  <c r="E531" i="28"/>
  <c r="D476" i="28"/>
  <c r="E447" i="28"/>
  <c r="D532" i="28"/>
  <c r="E503" i="28"/>
  <c r="D448" i="28"/>
  <c r="E419" i="28"/>
  <c r="D504" i="28"/>
  <c r="E475" i="28"/>
  <c r="E363" i="28"/>
  <c r="D392" i="28"/>
  <c r="D420" i="28"/>
  <c r="E391" i="28"/>
  <c r="E587" i="28"/>
  <c r="D364" i="28"/>
  <c r="E335" i="28"/>
  <c r="D588" i="28"/>
  <c r="E559" i="28"/>
  <c r="D535" i="27"/>
  <c r="E506" i="27"/>
  <c r="D451" i="27"/>
  <c r="E422" i="27"/>
  <c r="E590" i="27"/>
  <c r="D563" i="27"/>
  <c r="E534" i="27"/>
  <c r="D591" i="27"/>
  <c r="E562" i="27"/>
  <c r="D507" i="27"/>
  <c r="E478" i="27"/>
  <c r="D479" i="27"/>
  <c r="E450" i="27"/>
  <c r="D559" i="30"/>
  <c r="E530" i="30"/>
  <c r="H530" i="30" s="1"/>
  <c r="D503" i="30"/>
  <c r="E474" i="30"/>
  <c r="H474" i="30" s="1"/>
  <c r="E558" i="30"/>
  <c r="H558" i="30" s="1"/>
  <c r="D587" i="30"/>
  <c r="D531" i="30"/>
  <c r="E502" i="30"/>
  <c r="H502" i="30" s="1"/>
  <c r="D391" i="30"/>
  <c r="E362" i="30"/>
  <c r="H362" i="30" s="1"/>
  <c r="D447" i="30"/>
  <c r="E418" i="30"/>
  <c r="H418" i="30" s="1"/>
  <c r="D363" i="30"/>
  <c r="E334" i="30"/>
  <c r="H334" i="30" s="1"/>
  <c r="E390" i="30"/>
  <c r="H390" i="30" s="1"/>
  <c r="D419" i="30"/>
  <c r="E446" i="30"/>
  <c r="H446" i="30" s="1"/>
  <c r="D475" i="30"/>
  <c r="E586" i="30"/>
  <c r="H586" i="30" s="1"/>
  <c r="E306" i="28"/>
  <c r="D306" i="30"/>
  <c r="D335" i="30" s="1"/>
  <c r="E277" i="30"/>
  <c r="H277" i="30" s="1"/>
  <c r="E305" i="30"/>
  <c r="H305" i="30" s="1"/>
  <c r="A16" i="37"/>
  <c r="J16" i="37"/>
  <c r="K16" i="37" s="1"/>
  <c r="F17" i="51" s="1"/>
  <c r="G17" i="51" s="1"/>
  <c r="H17" i="51" s="1"/>
  <c r="K14" i="50" s="1"/>
  <c r="M16" i="37"/>
  <c r="N16" i="37" s="1"/>
  <c r="I17" i="51" s="1"/>
  <c r="J17" i="51" s="1"/>
  <c r="K17" i="51" s="1"/>
  <c r="L14" i="50" s="1"/>
  <c r="G15" i="42"/>
  <c r="C11" i="44" s="1"/>
  <c r="G16" i="37"/>
  <c r="H16" i="37" s="1"/>
  <c r="C17" i="51" s="1"/>
  <c r="D17" i="51" s="1"/>
  <c r="E17" i="51" s="1"/>
  <c r="J14" i="50" s="1"/>
  <c r="L22" i="37" l="1"/>
  <c r="M13" i="43"/>
  <c r="F13" i="43"/>
  <c r="H617" i="17"/>
  <c r="B607" i="51"/>
  <c r="B607" i="36"/>
  <c r="F608" i="35"/>
  <c r="B608" i="39" s="1"/>
  <c r="C608" i="39" s="1"/>
  <c r="D606" i="32"/>
  <c r="E604" i="32"/>
  <c r="B618" i="30"/>
  <c r="C618" i="30" s="1"/>
  <c r="E618" i="30" s="1"/>
  <c r="H618" i="30" s="1"/>
  <c r="B618" i="32"/>
  <c r="C618" i="32" s="1"/>
  <c r="B618" i="28"/>
  <c r="C618" i="28" s="1"/>
  <c r="E618" i="28" s="1"/>
  <c r="B618" i="27"/>
  <c r="C618" i="27" s="1"/>
  <c r="E618" i="27" s="1"/>
  <c r="D607" i="37"/>
  <c r="B619" i="17"/>
  <c r="B606" i="21" s="1"/>
  <c r="C618" i="17"/>
  <c r="E618" i="17" s="1"/>
  <c r="J16" i="39"/>
  <c r="E617" i="17"/>
  <c r="F20" i="21"/>
  <c r="D633" i="27"/>
  <c r="D625" i="28"/>
  <c r="M19" i="35"/>
  <c r="I17" i="37"/>
  <c r="E15" i="21"/>
  <c r="G29" i="27"/>
  <c r="H29" i="27"/>
  <c r="J29" i="27" s="1"/>
  <c r="D621" i="17"/>
  <c r="L205" i="42"/>
  <c r="N204" i="42"/>
  <c r="O204" i="42" s="1"/>
  <c r="G200" i="44" s="1"/>
  <c r="D623" i="30"/>
  <c r="D638" i="30"/>
  <c r="H16" i="39"/>
  <c r="K16" i="39" s="1"/>
  <c r="I17" i="36"/>
  <c r="J17" i="36" s="1"/>
  <c r="K17" i="36" s="1"/>
  <c r="S18" i="35"/>
  <c r="D14" i="38"/>
  <c r="F17" i="36"/>
  <c r="G17" i="36" s="1"/>
  <c r="H17" i="36" s="1"/>
  <c r="N18" i="35"/>
  <c r="W17" i="35"/>
  <c r="K17" i="35" s="1"/>
  <c r="H17" i="40"/>
  <c r="K291" i="42"/>
  <c r="F291" i="42"/>
  <c r="N293" i="39"/>
  <c r="C292" i="42"/>
  <c r="D582" i="42"/>
  <c r="D554" i="42"/>
  <c r="D526" i="42"/>
  <c r="D498" i="42"/>
  <c r="D470" i="42"/>
  <c r="D471" i="42"/>
  <c r="G34" i="28"/>
  <c r="M32" i="17"/>
  <c r="L32" i="17"/>
  <c r="F33" i="17" s="1"/>
  <c r="K34" i="28"/>
  <c r="D393" i="28"/>
  <c r="E364" i="28"/>
  <c r="D561" i="28"/>
  <c r="E532" i="28"/>
  <c r="D533" i="28"/>
  <c r="E504" i="28"/>
  <c r="D505" i="28"/>
  <c r="E476" i="28"/>
  <c r="E588" i="28"/>
  <c r="E420" i="28"/>
  <c r="D449" i="28"/>
  <c r="D477" i="28"/>
  <c r="E448" i="28"/>
  <c r="D421" i="28"/>
  <c r="E392" i="28"/>
  <c r="D589" i="28"/>
  <c r="E560" i="28"/>
  <c r="D536" i="27"/>
  <c r="E507" i="27"/>
  <c r="E591" i="27"/>
  <c r="D480" i="27"/>
  <c r="E451" i="27"/>
  <c r="D508" i="27"/>
  <c r="E479" i="27"/>
  <c r="D564" i="27"/>
  <c r="E535" i="27"/>
  <c r="D592" i="27"/>
  <c r="E563" i="27"/>
  <c r="E587" i="30"/>
  <c r="H587" i="30" s="1"/>
  <c r="E419" i="30"/>
  <c r="H419" i="30" s="1"/>
  <c r="D448" i="30"/>
  <c r="D420" i="30"/>
  <c r="E391" i="30"/>
  <c r="H391" i="30" s="1"/>
  <c r="D532" i="30"/>
  <c r="E503" i="30"/>
  <c r="H503" i="30" s="1"/>
  <c r="D392" i="30"/>
  <c r="E363" i="30"/>
  <c r="H363" i="30" s="1"/>
  <c r="D504" i="30"/>
  <c r="E475" i="30"/>
  <c r="H475" i="30" s="1"/>
  <c r="D560" i="30"/>
  <c r="E531" i="30"/>
  <c r="H531" i="30" s="1"/>
  <c r="D588" i="30"/>
  <c r="E559" i="30"/>
  <c r="H559" i="30" s="1"/>
  <c r="D364" i="30"/>
  <c r="E335" i="30"/>
  <c r="H335" i="30" s="1"/>
  <c r="D476" i="30"/>
  <c r="E447" i="30"/>
  <c r="H447" i="30" s="1"/>
  <c r="C17" i="36"/>
  <c r="D17" i="36" s="1"/>
  <c r="E17" i="36" s="1"/>
  <c r="G18" i="47"/>
  <c r="C14" i="38"/>
  <c r="E14" i="38"/>
  <c r="E306" i="30"/>
  <c r="H306" i="30" s="1"/>
  <c r="M28" i="30"/>
  <c r="F29" i="30" s="1"/>
  <c r="N28" i="30"/>
  <c r="H18" i="35"/>
  <c r="F20" i="37"/>
  <c r="D608" i="32" l="1"/>
  <c r="E606" i="32"/>
  <c r="C619" i="17"/>
  <c r="D608" i="37"/>
  <c r="B619" i="30"/>
  <c r="C619" i="30" s="1"/>
  <c r="E619" i="30" s="1"/>
  <c r="H619" i="30" s="1"/>
  <c r="B619" i="32"/>
  <c r="C619" i="32" s="1"/>
  <c r="E619" i="32" s="1"/>
  <c r="B619" i="27"/>
  <c r="C619" i="27" s="1"/>
  <c r="E619" i="27" s="1"/>
  <c r="B619" i="28"/>
  <c r="C619" i="28" s="1"/>
  <c r="E619" i="28" s="1"/>
  <c r="B620" i="17"/>
  <c r="B607" i="21" s="1"/>
  <c r="B608" i="51"/>
  <c r="B608" i="36"/>
  <c r="F609" i="35"/>
  <c r="B609" i="39" s="1"/>
  <c r="C609" i="39" s="1"/>
  <c r="H618" i="17"/>
  <c r="G23" i="35"/>
  <c r="D19" i="21"/>
  <c r="D623" i="17"/>
  <c r="D627" i="28"/>
  <c r="I29" i="27"/>
  <c r="K29" i="27"/>
  <c r="D635" i="27"/>
  <c r="E18" i="39"/>
  <c r="T18" i="39" s="1"/>
  <c r="E14" i="41"/>
  <c r="D625" i="30"/>
  <c r="D640" i="30"/>
  <c r="L206" i="42"/>
  <c r="N205" i="42"/>
  <c r="O205" i="42" s="1"/>
  <c r="G201" i="44" s="1"/>
  <c r="T18" i="35"/>
  <c r="U18" i="35"/>
  <c r="H18" i="49" s="1"/>
  <c r="D17" i="40"/>
  <c r="D17" i="39"/>
  <c r="O18" i="35"/>
  <c r="E18" i="49" s="1"/>
  <c r="P18" i="35"/>
  <c r="X18" i="39" s="1"/>
  <c r="K292" i="42"/>
  <c r="F292" i="42"/>
  <c r="N294" i="39"/>
  <c r="C293" i="42"/>
  <c r="D527" i="42"/>
  <c r="D555" i="42"/>
  <c r="D500" i="42"/>
  <c r="D583" i="42"/>
  <c r="D499" i="42"/>
  <c r="I18" i="35"/>
  <c r="J18" i="35"/>
  <c r="D18" i="49" s="1"/>
  <c r="G33" i="17"/>
  <c r="I33" i="17"/>
  <c r="M34" i="28"/>
  <c r="R25" i="35" s="1"/>
  <c r="L34" i="28"/>
  <c r="F35" i="28" s="1"/>
  <c r="H35" i="28" s="1"/>
  <c r="J35" i="28" s="1"/>
  <c r="E589" i="28"/>
  <c r="D478" i="28"/>
  <c r="E449" i="28"/>
  <c r="D562" i="28"/>
  <c r="E533" i="28"/>
  <c r="D450" i="28"/>
  <c r="E421" i="28"/>
  <c r="D590" i="28"/>
  <c r="E561" i="28"/>
  <c r="D506" i="28"/>
  <c r="E477" i="28"/>
  <c r="D534" i="28"/>
  <c r="E505" i="28"/>
  <c r="E393" i="28"/>
  <c r="D422" i="28"/>
  <c r="E592" i="27"/>
  <c r="E480" i="27"/>
  <c r="D509" i="27"/>
  <c r="D593" i="27"/>
  <c r="E564" i="27"/>
  <c r="D537" i="27"/>
  <c r="E508" i="27"/>
  <c r="D565" i="27"/>
  <c r="E536" i="27"/>
  <c r="D533" i="30"/>
  <c r="E504" i="30"/>
  <c r="H504" i="30" s="1"/>
  <c r="E420" i="30"/>
  <c r="H420" i="30" s="1"/>
  <c r="D449" i="30"/>
  <c r="E588" i="30"/>
  <c r="H588" i="30" s="1"/>
  <c r="D477" i="30"/>
  <c r="E448" i="30"/>
  <c r="H448" i="30" s="1"/>
  <c r="D505" i="30"/>
  <c r="E476" i="30"/>
  <c r="H476" i="30" s="1"/>
  <c r="D421" i="30"/>
  <c r="E392" i="30"/>
  <c r="H392" i="30" s="1"/>
  <c r="D589" i="30"/>
  <c r="E560" i="30"/>
  <c r="H560" i="30" s="1"/>
  <c r="E364" i="30"/>
  <c r="H364" i="30" s="1"/>
  <c r="D393" i="30"/>
  <c r="E532" i="30"/>
  <c r="H532" i="30" s="1"/>
  <c r="D561" i="30"/>
  <c r="C12" i="43"/>
  <c r="C14" i="41"/>
  <c r="W18" i="39"/>
  <c r="D14" i="41"/>
  <c r="O28" i="30"/>
  <c r="P28" i="30" s="1"/>
  <c r="C15" i="21" s="1"/>
  <c r="E17" i="37"/>
  <c r="I29" i="30"/>
  <c r="K29" i="30" s="1"/>
  <c r="G29" i="30"/>
  <c r="J33" i="17" l="1"/>
  <c r="K33" i="17" s="1"/>
  <c r="P18" i="39"/>
  <c r="Q18" i="39" s="1"/>
  <c r="U18" i="39"/>
  <c r="H619" i="17"/>
  <c r="E619" i="17"/>
  <c r="D609" i="37"/>
  <c r="B621" i="17"/>
  <c r="B608" i="21" s="1"/>
  <c r="C620" i="17"/>
  <c r="E620" i="17" s="1"/>
  <c r="B620" i="30"/>
  <c r="C620" i="30" s="1"/>
  <c r="E620" i="30" s="1"/>
  <c r="H620" i="30" s="1"/>
  <c r="B620" i="28"/>
  <c r="C620" i="28" s="1"/>
  <c r="E620" i="28" s="1"/>
  <c r="B620" i="32"/>
  <c r="C620" i="32" s="1"/>
  <c r="B620" i="27"/>
  <c r="C620" i="27" s="1"/>
  <c r="E620" i="27" s="1"/>
  <c r="D610" i="32"/>
  <c r="E608" i="32"/>
  <c r="B609" i="51"/>
  <c r="B609" i="36"/>
  <c r="F610" i="35"/>
  <c r="B610" i="39" s="1"/>
  <c r="C610" i="39" s="1"/>
  <c r="L23" i="37"/>
  <c r="F21" i="21"/>
  <c r="R18" i="39"/>
  <c r="S18" i="39" s="1"/>
  <c r="G18" i="40"/>
  <c r="G18" i="49"/>
  <c r="D625" i="17"/>
  <c r="D629" i="28"/>
  <c r="C18" i="40"/>
  <c r="C18" i="49"/>
  <c r="D637" i="27"/>
  <c r="F18" i="40"/>
  <c r="F18" i="49"/>
  <c r="L29" i="27"/>
  <c r="F30" i="27" s="1"/>
  <c r="M29" i="27"/>
  <c r="D642" i="30"/>
  <c r="L207" i="42"/>
  <c r="N206" i="42"/>
  <c r="O206" i="42" s="1"/>
  <c r="G202" i="44" s="1"/>
  <c r="D627" i="30"/>
  <c r="G35" i="28"/>
  <c r="Q18" i="35"/>
  <c r="V18" i="35" s="1"/>
  <c r="E18" i="40"/>
  <c r="O17" i="39"/>
  <c r="F17" i="39"/>
  <c r="K293" i="42"/>
  <c r="F293" i="42"/>
  <c r="N295" i="39"/>
  <c r="C294" i="42"/>
  <c r="D529" i="42"/>
  <c r="D584" i="42"/>
  <c r="D528" i="42"/>
  <c r="D556" i="42"/>
  <c r="L29" i="30"/>
  <c r="K35" i="28"/>
  <c r="D535" i="28"/>
  <c r="E506" i="28"/>
  <c r="D451" i="28"/>
  <c r="E422" i="28"/>
  <c r="D591" i="28"/>
  <c r="E562" i="28"/>
  <c r="E590" i="28"/>
  <c r="D507" i="28"/>
  <c r="E478" i="28"/>
  <c r="D563" i="28"/>
  <c r="E534" i="28"/>
  <c r="D479" i="28"/>
  <c r="E450" i="28"/>
  <c r="E593" i="27"/>
  <c r="D594" i="27"/>
  <c r="E565" i="27"/>
  <c r="D538" i="27"/>
  <c r="E509" i="27"/>
  <c r="D566" i="27"/>
  <c r="E537" i="27"/>
  <c r="E449" i="30"/>
  <c r="H449" i="30" s="1"/>
  <c r="D478" i="30"/>
  <c r="E505" i="30"/>
  <c r="H505" i="30" s="1"/>
  <c r="D534" i="30"/>
  <c r="D450" i="30"/>
  <c r="E421" i="30"/>
  <c r="H421" i="30" s="1"/>
  <c r="E393" i="30"/>
  <c r="H393" i="30" s="1"/>
  <c r="D422" i="30"/>
  <c r="E561" i="30"/>
  <c r="H561" i="30" s="1"/>
  <c r="D590" i="30"/>
  <c r="E589" i="30"/>
  <c r="H589" i="30" s="1"/>
  <c r="D506" i="30"/>
  <c r="E477" i="30"/>
  <c r="H477" i="30" s="1"/>
  <c r="E533" i="30"/>
  <c r="H533" i="30" s="1"/>
  <c r="D562" i="30"/>
  <c r="A17" i="37"/>
  <c r="J17" i="37"/>
  <c r="K17" i="37" s="1"/>
  <c r="F18" i="51" s="1"/>
  <c r="G18" i="51" s="1"/>
  <c r="H18" i="51" s="1"/>
  <c r="K15" i="50" s="1"/>
  <c r="M17" i="37"/>
  <c r="N17" i="37" s="1"/>
  <c r="I18" i="51" s="1"/>
  <c r="J18" i="51" s="1"/>
  <c r="K18" i="51" s="1"/>
  <c r="L15" i="50" s="1"/>
  <c r="G16" i="42"/>
  <c r="C12" i="44" s="1"/>
  <c r="G17" i="37"/>
  <c r="H17" i="37" s="1"/>
  <c r="C18" i="51" s="1"/>
  <c r="D18" i="51" s="1"/>
  <c r="E18" i="51" s="1"/>
  <c r="J15" i="50" s="1"/>
  <c r="M33" i="17" l="1"/>
  <c r="G24" i="35" s="1"/>
  <c r="L33" i="17"/>
  <c r="F34" i="17" s="1"/>
  <c r="G34" i="17" s="1"/>
  <c r="F14" i="43"/>
  <c r="M14" i="43"/>
  <c r="B621" i="30"/>
  <c r="C621" i="30" s="1"/>
  <c r="E621" i="30" s="1"/>
  <c r="H621" i="30" s="1"/>
  <c r="B621" i="28"/>
  <c r="C621" i="28" s="1"/>
  <c r="E621" i="28" s="1"/>
  <c r="B621" i="32"/>
  <c r="C621" i="32" s="1"/>
  <c r="E621" i="32" s="1"/>
  <c r="B621" i="27"/>
  <c r="C621" i="27" s="1"/>
  <c r="E621" i="27" s="1"/>
  <c r="C621" i="17"/>
  <c r="D610" i="37"/>
  <c r="B622" i="17"/>
  <c r="B609" i="21" s="1"/>
  <c r="D612" i="32"/>
  <c r="E610" i="32"/>
  <c r="B610" i="51"/>
  <c r="F611" i="35"/>
  <c r="B611" i="39" s="1"/>
  <c r="C611" i="39" s="1"/>
  <c r="B610" i="36"/>
  <c r="H620" i="17"/>
  <c r="D627" i="17"/>
  <c r="D639" i="27"/>
  <c r="M20" i="35"/>
  <c r="E16" i="21"/>
  <c r="I18" i="37"/>
  <c r="D631" i="28"/>
  <c r="G30" i="27"/>
  <c r="H30" i="27"/>
  <c r="J30" i="27" s="1"/>
  <c r="L208" i="42"/>
  <c r="N207" i="42"/>
  <c r="O207" i="42" s="1"/>
  <c r="G203" i="44" s="1"/>
  <c r="D644" i="30"/>
  <c r="D629" i="30"/>
  <c r="I18" i="36"/>
  <c r="J18" i="36" s="1"/>
  <c r="K18" i="36" s="1"/>
  <c r="S19" i="35"/>
  <c r="G17" i="39"/>
  <c r="H17" i="39" s="1"/>
  <c r="D15" i="38"/>
  <c r="F18" i="36"/>
  <c r="G18" i="36" s="1"/>
  <c r="H18" i="36" s="1"/>
  <c r="N19" i="35"/>
  <c r="W18" i="35"/>
  <c r="K18" i="35" s="1"/>
  <c r="H18" i="40"/>
  <c r="K294" i="42"/>
  <c r="F294" i="42"/>
  <c r="N296" i="39"/>
  <c r="C295" i="42"/>
  <c r="D585" i="42"/>
  <c r="D557" i="42"/>
  <c r="D558" i="42"/>
  <c r="M35" i="28"/>
  <c r="L24" i="37" s="1"/>
  <c r="L35" i="28"/>
  <c r="F36" i="28" s="1"/>
  <c r="H36" i="28" s="1"/>
  <c r="J36" i="28" s="1"/>
  <c r="D592" i="28"/>
  <c r="E563" i="28"/>
  <c r="E591" i="28"/>
  <c r="D536" i="28"/>
  <c r="E507" i="28"/>
  <c r="D480" i="28"/>
  <c r="E451" i="28"/>
  <c r="D508" i="28"/>
  <c r="E479" i="28"/>
  <c r="D564" i="28"/>
  <c r="E535" i="28"/>
  <c r="D567" i="27"/>
  <c r="E538" i="27"/>
  <c r="E594" i="27"/>
  <c r="D595" i="27"/>
  <c r="E566" i="27"/>
  <c r="E590" i="30"/>
  <c r="H590" i="30" s="1"/>
  <c r="D479" i="30"/>
  <c r="E450" i="30"/>
  <c r="H450" i="30" s="1"/>
  <c r="D591" i="30"/>
  <c r="E562" i="30"/>
  <c r="H562" i="30" s="1"/>
  <c r="D563" i="30"/>
  <c r="E534" i="30"/>
  <c r="H534" i="30" s="1"/>
  <c r="E422" i="30"/>
  <c r="H422" i="30" s="1"/>
  <c r="D451" i="30"/>
  <c r="D507" i="30"/>
  <c r="E478" i="30"/>
  <c r="H478" i="30" s="1"/>
  <c r="E506" i="30"/>
  <c r="H506" i="30" s="1"/>
  <c r="D535" i="30"/>
  <c r="C18" i="36"/>
  <c r="D18" i="36" s="1"/>
  <c r="E18" i="36" s="1"/>
  <c r="C15" i="38"/>
  <c r="G19" i="47"/>
  <c r="E15" i="38"/>
  <c r="M29" i="30"/>
  <c r="F30" i="30" s="1"/>
  <c r="N29" i="30"/>
  <c r="H19" i="35"/>
  <c r="C13" i="43"/>
  <c r="F21" i="37"/>
  <c r="I34" i="17" l="1"/>
  <c r="J34" i="17" s="1"/>
  <c r="D20" i="21"/>
  <c r="B611" i="51"/>
  <c r="F612" i="35"/>
  <c r="B612" i="39" s="1"/>
  <c r="C612" i="39" s="1"/>
  <c r="B611" i="36"/>
  <c r="H621" i="17"/>
  <c r="H622" i="17" s="1"/>
  <c r="E621" i="17"/>
  <c r="D614" i="32"/>
  <c r="E612" i="32"/>
  <c r="B622" i="30"/>
  <c r="C622" i="30" s="1"/>
  <c r="E622" i="30" s="1"/>
  <c r="H622" i="30" s="1"/>
  <c r="C622" i="17"/>
  <c r="E622" i="17" s="1"/>
  <c r="B622" i="28"/>
  <c r="C622" i="28" s="1"/>
  <c r="E622" i="28" s="1"/>
  <c r="B622" i="32"/>
  <c r="C622" i="32" s="1"/>
  <c r="B622" i="27"/>
  <c r="C622" i="27" s="1"/>
  <c r="E622" i="27" s="1"/>
  <c r="B623" i="17"/>
  <c r="B610" i="21" s="1"/>
  <c r="D611" i="37"/>
  <c r="R26" i="35"/>
  <c r="F22" i="21"/>
  <c r="K30" i="27"/>
  <c r="I30" i="27"/>
  <c r="D641" i="27"/>
  <c r="D633" i="28"/>
  <c r="D629" i="17"/>
  <c r="E19" i="39"/>
  <c r="E15" i="41"/>
  <c r="D646" i="30"/>
  <c r="D631" i="30"/>
  <c r="L209" i="42"/>
  <c r="N208" i="42"/>
  <c r="O208" i="42" s="1"/>
  <c r="G204" i="44" s="1"/>
  <c r="G36" i="28"/>
  <c r="T19" i="35"/>
  <c r="U19" i="35"/>
  <c r="H19" i="49" s="1"/>
  <c r="D18" i="40"/>
  <c r="D18" i="39"/>
  <c r="P19" i="35"/>
  <c r="X19" i="39" s="1"/>
  <c r="O19" i="35"/>
  <c r="E19" i="49" s="1"/>
  <c r="J17" i="39"/>
  <c r="I17" i="39"/>
  <c r="K17" i="39" s="1"/>
  <c r="K295" i="42"/>
  <c r="F295" i="42"/>
  <c r="N297" i="39"/>
  <c r="C296" i="42"/>
  <c r="D587" i="42"/>
  <c r="D586" i="42"/>
  <c r="I19" i="35"/>
  <c r="J19" i="35"/>
  <c r="D19" i="49" s="1"/>
  <c r="K34" i="17"/>
  <c r="K36" i="28"/>
  <c r="L36" i="28" s="1"/>
  <c r="F37" i="28" s="1"/>
  <c r="H37" i="28" s="1"/>
  <c r="J37" i="28" s="1"/>
  <c r="D593" i="28"/>
  <c r="E564" i="28"/>
  <c r="D565" i="28"/>
  <c r="E536" i="28"/>
  <c r="D537" i="28"/>
  <c r="E508" i="28"/>
  <c r="D509" i="28"/>
  <c r="E480" i="28"/>
  <c r="E592" i="28"/>
  <c r="E595" i="27"/>
  <c r="D596" i="27"/>
  <c r="E567" i="27"/>
  <c r="D536" i="30"/>
  <c r="E507" i="30"/>
  <c r="H507" i="30" s="1"/>
  <c r="D480" i="30"/>
  <c r="E451" i="30"/>
  <c r="H451" i="30" s="1"/>
  <c r="E535" i="30"/>
  <c r="H535" i="30" s="1"/>
  <c r="D564" i="30"/>
  <c r="D508" i="30"/>
  <c r="E479" i="30"/>
  <c r="H479" i="30" s="1"/>
  <c r="E591" i="30"/>
  <c r="H591" i="30" s="1"/>
  <c r="E563" i="30"/>
  <c r="H563" i="30" s="1"/>
  <c r="D592" i="30"/>
  <c r="G17" i="42"/>
  <c r="C13" i="44" s="1"/>
  <c r="W19" i="39"/>
  <c r="D15" i="41"/>
  <c r="C15" i="41"/>
  <c r="O29" i="30"/>
  <c r="P29" i="30" s="1"/>
  <c r="C16" i="21" s="1"/>
  <c r="E18" i="37"/>
  <c r="G18" i="37" s="1"/>
  <c r="I30" i="30"/>
  <c r="K30" i="30" s="1"/>
  <c r="G30" i="30"/>
  <c r="P19" i="39" l="1"/>
  <c r="Q19" i="39" s="1"/>
  <c r="R19" i="39"/>
  <c r="S19" i="39" s="1"/>
  <c r="B612" i="51"/>
  <c r="F613" i="35"/>
  <c r="B613" i="39" s="1"/>
  <c r="C613" i="39" s="1"/>
  <c r="B612" i="36"/>
  <c r="B623" i="30"/>
  <c r="C623" i="30" s="1"/>
  <c r="E623" i="30" s="1"/>
  <c r="H623" i="30" s="1"/>
  <c r="B624" i="17"/>
  <c r="B611" i="21" s="1"/>
  <c r="B623" i="28"/>
  <c r="C623" i="28" s="1"/>
  <c r="E623" i="28" s="1"/>
  <c r="B623" i="32"/>
  <c r="C623" i="32" s="1"/>
  <c r="E623" i="32" s="1"/>
  <c r="B623" i="27"/>
  <c r="C623" i="27" s="1"/>
  <c r="E623" i="27" s="1"/>
  <c r="C623" i="17"/>
  <c r="D612" i="37"/>
  <c r="D616" i="32"/>
  <c r="E614" i="32"/>
  <c r="D635" i="28"/>
  <c r="D631" i="17"/>
  <c r="G19" i="40"/>
  <c r="G19" i="49"/>
  <c r="D643" i="27"/>
  <c r="F19" i="40"/>
  <c r="F19" i="49"/>
  <c r="C19" i="40"/>
  <c r="C19" i="49"/>
  <c r="L30" i="27"/>
  <c r="F31" i="27" s="1"/>
  <c r="M30" i="27"/>
  <c r="D633" i="30"/>
  <c r="L210" i="42"/>
  <c r="N209" i="42"/>
  <c r="O209" i="42" s="1"/>
  <c r="G205" i="44" s="1"/>
  <c r="D648" i="30"/>
  <c r="M36" i="28"/>
  <c r="R27" i="35" s="1"/>
  <c r="Q19" i="35"/>
  <c r="V19" i="35" s="1"/>
  <c r="E19" i="40"/>
  <c r="F18" i="39"/>
  <c r="G18" i="39" s="1"/>
  <c r="I18" i="39" s="1"/>
  <c r="O18" i="39"/>
  <c r="K296" i="42"/>
  <c r="F296" i="42"/>
  <c r="N298" i="39"/>
  <c r="C297" i="42"/>
  <c r="L30" i="30"/>
  <c r="L34" i="17"/>
  <c r="F35" i="17" s="1"/>
  <c r="M34" i="17"/>
  <c r="K37" i="28"/>
  <c r="D566" i="28"/>
  <c r="E537" i="28"/>
  <c r="D594" i="28"/>
  <c r="E565" i="28"/>
  <c r="D538" i="28"/>
  <c r="E509" i="28"/>
  <c r="E593" i="28"/>
  <c r="E596" i="27"/>
  <c r="E480" i="30"/>
  <c r="H480" i="30" s="1"/>
  <c r="D509" i="30"/>
  <c r="E592" i="30"/>
  <c r="H592" i="30" s="1"/>
  <c r="D537" i="30"/>
  <c r="E508" i="30"/>
  <c r="H508" i="30" s="1"/>
  <c r="D565" i="30"/>
  <c r="E536" i="30"/>
  <c r="H536" i="30" s="1"/>
  <c r="D593" i="30"/>
  <c r="E564" i="30"/>
  <c r="H564" i="30" s="1"/>
  <c r="A18" i="37"/>
  <c r="J18" i="37"/>
  <c r="K18" i="37" s="1"/>
  <c r="F19" i="51" s="1"/>
  <c r="G19" i="51" s="1"/>
  <c r="H19" i="51" s="1"/>
  <c r="K16" i="50" s="1"/>
  <c r="M18" i="37"/>
  <c r="N18" i="37" s="1"/>
  <c r="I19" i="51" s="1"/>
  <c r="J19" i="51" s="1"/>
  <c r="K19" i="51" s="1"/>
  <c r="L16" i="50" s="1"/>
  <c r="H18" i="37"/>
  <c r="C19" i="51" s="1"/>
  <c r="D19" i="51" s="1"/>
  <c r="E19" i="51" s="1"/>
  <c r="J16" i="50" s="1"/>
  <c r="G37" i="28"/>
  <c r="D613" i="37" l="1"/>
  <c r="B625" i="17"/>
  <c r="B612" i="21" s="1"/>
  <c r="C624" i="17"/>
  <c r="E624" i="17" s="1"/>
  <c r="B624" i="27"/>
  <c r="C624" i="27" s="1"/>
  <c r="E624" i="27" s="1"/>
  <c r="B624" i="30"/>
  <c r="C624" i="30" s="1"/>
  <c r="E624" i="30" s="1"/>
  <c r="H624" i="30" s="1"/>
  <c r="B624" i="28"/>
  <c r="C624" i="28" s="1"/>
  <c r="E624" i="28" s="1"/>
  <c r="B624" i="32"/>
  <c r="C624" i="32" s="1"/>
  <c r="D618" i="32"/>
  <c r="E616" i="32"/>
  <c r="B613" i="51"/>
  <c r="B613" i="36"/>
  <c r="F614" i="35"/>
  <c r="B614" i="39" s="1"/>
  <c r="C614" i="39" s="1"/>
  <c r="E623" i="17"/>
  <c r="H623" i="17"/>
  <c r="H624" i="17" s="1"/>
  <c r="D645" i="27"/>
  <c r="D633" i="17"/>
  <c r="G31" i="27"/>
  <c r="H31" i="27"/>
  <c r="J31" i="27" s="1"/>
  <c r="L25" i="37"/>
  <c r="F23" i="21"/>
  <c r="M21" i="35"/>
  <c r="I19" i="37"/>
  <c r="E17" i="21"/>
  <c r="G25" i="35"/>
  <c r="D21" i="21"/>
  <c r="D637" i="28"/>
  <c r="L211" i="42"/>
  <c r="N210" i="42"/>
  <c r="O210" i="42" s="1"/>
  <c r="G206" i="44" s="1"/>
  <c r="D650" i="30"/>
  <c r="D635" i="30"/>
  <c r="J18" i="39"/>
  <c r="H18" i="39"/>
  <c r="K18" i="39" s="1"/>
  <c r="I19" i="36"/>
  <c r="J19" i="36" s="1"/>
  <c r="K19" i="36" s="1"/>
  <c r="S20" i="35"/>
  <c r="D16" i="38"/>
  <c r="N20" i="35"/>
  <c r="F19" i="36"/>
  <c r="G19" i="36" s="1"/>
  <c r="H19" i="36" s="1"/>
  <c r="W19" i="35"/>
  <c r="K19" i="35" s="1"/>
  <c r="H19" i="40"/>
  <c r="K297" i="42"/>
  <c r="F297" i="42"/>
  <c r="N299" i="39"/>
  <c r="C298" i="42"/>
  <c r="G35" i="17"/>
  <c r="I35" i="17"/>
  <c r="J35" i="17" s="1"/>
  <c r="D567" i="28"/>
  <c r="E538" i="28"/>
  <c r="E594" i="28"/>
  <c r="D595" i="28"/>
  <c r="E566" i="28"/>
  <c r="D566" i="30"/>
  <c r="E537" i="30"/>
  <c r="H537" i="30" s="1"/>
  <c r="E593" i="30"/>
  <c r="H593" i="30" s="1"/>
  <c r="E509" i="30"/>
  <c r="H509" i="30" s="1"/>
  <c r="D538" i="30"/>
  <c r="D594" i="30"/>
  <c r="E565" i="30"/>
  <c r="H565" i="30" s="1"/>
  <c r="C19" i="36"/>
  <c r="D19" i="36" s="1"/>
  <c r="E19" i="36" s="1"/>
  <c r="G20" i="47"/>
  <c r="C16" i="38"/>
  <c r="E16" i="38"/>
  <c r="M30" i="30"/>
  <c r="F31" i="30" s="1"/>
  <c r="N30" i="30"/>
  <c r="H20" i="35"/>
  <c r="F22" i="37"/>
  <c r="L37" i="28"/>
  <c r="B625" i="30" l="1"/>
  <c r="C625" i="30" s="1"/>
  <c r="E625" i="30" s="1"/>
  <c r="H625" i="30" s="1"/>
  <c r="B625" i="32"/>
  <c r="C625" i="32" s="1"/>
  <c r="E625" i="32" s="1"/>
  <c r="B625" i="28"/>
  <c r="C625" i="28" s="1"/>
  <c r="E625" i="28" s="1"/>
  <c r="B625" i="27"/>
  <c r="C625" i="27" s="1"/>
  <c r="E625" i="27" s="1"/>
  <c r="C625" i="17"/>
  <c r="E625" i="17" s="1"/>
  <c r="D614" i="37"/>
  <c r="B626" i="17"/>
  <c r="B613" i="21" s="1"/>
  <c r="D620" i="32"/>
  <c r="E618" i="32"/>
  <c r="B614" i="51"/>
  <c r="F615" i="35"/>
  <c r="B615" i="39" s="1"/>
  <c r="C615" i="39" s="1"/>
  <c r="B614" i="36"/>
  <c r="D635" i="17"/>
  <c r="K31" i="27"/>
  <c r="I31" i="27"/>
  <c r="D639" i="28"/>
  <c r="D647" i="27"/>
  <c r="E20" i="39"/>
  <c r="P20" i="39" s="1"/>
  <c r="Q20" i="39" s="1"/>
  <c r="E16" i="41"/>
  <c r="D652" i="30"/>
  <c r="L212" i="42"/>
  <c r="N211" i="42"/>
  <c r="O211" i="42" s="1"/>
  <c r="D637" i="30"/>
  <c r="T20" i="35"/>
  <c r="U20" i="35"/>
  <c r="H20" i="49" s="1"/>
  <c r="D19" i="39"/>
  <c r="D19" i="40"/>
  <c r="O20" i="35"/>
  <c r="P20" i="35"/>
  <c r="K298" i="42"/>
  <c r="F298" i="42"/>
  <c r="N300" i="39"/>
  <c r="C299" i="42"/>
  <c r="I20" i="35"/>
  <c r="J20" i="35"/>
  <c r="D20" i="49" s="1"/>
  <c r="K35" i="17"/>
  <c r="E595" i="28"/>
  <c r="D596" i="28"/>
  <c r="E567" i="28"/>
  <c r="D567" i="30"/>
  <c r="E538" i="30"/>
  <c r="H538" i="30" s="1"/>
  <c r="E594" i="30"/>
  <c r="H594" i="30" s="1"/>
  <c r="D595" i="30"/>
  <c r="E566" i="30"/>
  <c r="H566" i="30" s="1"/>
  <c r="W20" i="39"/>
  <c r="D16" i="41"/>
  <c r="C14" i="43"/>
  <c r="C16" i="41"/>
  <c r="O30" i="30"/>
  <c r="P30" i="30" s="1"/>
  <c r="C17" i="21" s="1"/>
  <c r="E19" i="37"/>
  <c r="I31" i="30"/>
  <c r="K31" i="30" s="1"/>
  <c r="G31" i="30"/>
  <c r="M37" i="28"/>
  <c r="R28" i="35" s="1"/>
  <c r="F38" i="28"/>
  <c r="H38" i="28" s="1"/>
  <c r="J38" i="28" s="1"/>
  <c r="F20" i="49" l="1"/>
  <c r="X20" i="39"/>
  <c r="B615" i="51"/>
  <c r="B615" i="36"/>
  <c r="F616" i="35"/>
  <c r="B616" i="39" s="1"/>
  <c r="C616" i="39" s="1"/>
  <c r="D622" i="32"/>
  <c r="E620" i="32"/>
  <c r="D615" i="37"/>
  <c r="B627" i="17"/>
  <c r="B614" i="21" s="1"/>
  <c r="C626" i="17"/>
  <c r="E626" i="17" s="1"/>
  <c r="B626" i="30"/>
  <c r="C626" i="30" s="1"/>
  <c r="E626" i="30" s="1"/>
  <c r="H626" i="30" s="1"/>
  <c r="B626" i="27"/>
  <c r="C626" i="27" s="1"/>
  <c r="E626" i="27" s="1"/>
  <c r="B626" i="32"/>
  <c r="C626" i="32" s="1"/>
  <c r="B626" i="28"/>
  <c r="C626" i="28" s="1"/>
  <c r="E626" i="28" s="1"/>
  <c r="H625" i="17"/>
  <c r="H626" i="17" s="1"/>
  <c r="R20" i="39"/>
  <c r="S20" i="39" s="1"/>
  <c r="E20" i="40"/>
  <c r="E20" i="49"/>
  <c r="M31" i="27"/>
  <c r="L31" i="27"/>
  <c r="F32" i="27" s="1"/>
  <c r="G20" i="40"/>
  <c r="G20" i="49"/>
  <c r="C20" i="40"/>
  <c r="C20" i="49"/>
  <c r="D637" i="17"/>
  <c r="D641" i="28"/>
  <c r="D649" i="27"/>
  <c r="L213" i="42"/>
  <c r="N212" i="42"/>
  <c r="O212" i="42" s="1"/>
  <c r="G208" i="44" s="1"/>
  <c r="D654" i="30"/>
  <c r="D639" i="30"/>
  <c r="F20" i="40"/>
  <c r="Q20" i="35"/>
  <c r="V20" i="35" s="1"/>
  <c r="O19" i="39"/>
  <c r="F19" i="39"/>
  <c r="G19" i="39" s="1"/>
  <c r="J19" i="39" s="1"/>
  <c r="K299" i="42"/>
  <c r="F299" i="42"/>
  <c r="N301" i="39"/>
  <c r="C300" i="42"/>
  <c r="L31" i="30"/>
  <c r="L35" i="17"/>
  <c r="F36" i="17" s="1"/>
  <c r="M35" i="17"/>
  <c r="K38" i="28"/>
  <c r="E596" i="28"/>
  <c r="E567" i="30"/>
  <c r="H567" i="30" s="1"/>
  <c r="D596" i="30"/>
  <c r="E595" i="30"/>
  <c r="H595" i="30" s="1"/>
  <c r="A19" i="37"/>
  <c r="J19" i="37"/>
  <c r="K19" i="37" s="1"/>
  <c r="F20" i="51" s="1"/>
  <c r="G20" i="51" s="1"/>
  <c r="H20" i="51" s="1"/>
  <c r="K17" i="50" s="1"/>
  <c r="M19" i="37"/>
  <c r="N19" i="37" s="1"/>
  <c r="I20" i="51" s="1"/>
  <c r="J20" i="51" s="1"/>
  <c r="K20" i="51" s="1"/>
  <c r="L17" i="50" s="1"/>
  <c r="G18" i="42"/>
  <c r="C14" i="44" s="1"/>
  <c r="F24" i="21"/>
  <c r="L26" i="37"/>
  <c r="G19" i="37"/>
  <c r="H19" i="37" s="1"/>
  <c r="C20" i="51" s="1"/>
  <c r="D20" i="51" s="1"/>
  <c r="E20" i="51" s="1"/>
  <c r="J17" i="50" s="1"/>
  <c r="G38" i="28"/>
  <c r="B627" i="27" l="1"/>
  <c r="C627" i="27" s="1"/>
  <c r="E627" i="27" s="1"/>
  <c r="C627" i="17"/>
  <c r="B628" i="17"/>
  <c r="B615" i="21" s="1"/>
  <c r="B627" i="30"/>
  <c r="C627" i="30" s="1"/>
  <c r="E627" i="30" s="1"/>
  <c r="H627" i="30" s="1"/>
  <c r="B627" i="32"/>
  <c r="C627" i="32" s="1"/>
  <c r="E627" i="32" s="1"/>
  <c r="B627" i="28"/>
  <c r="C627" i="28" s="1"/>
  <c r="E627" i="28" s="1"/>
  <c r="D616" i="37"/>
  <c r="B616" i="51"/>
  <c r="B616" i="36"/>
  <c r="F617" i="35"/>
  <c r="B617" i="39" s="1"/>
  <c r="C617" i="39" s="1"/>
  <c r="D624" i="32"/>
  <c r="E622" i="32"/>
  <c r="G26" i="35"/>
  <c r="D22" i="21"/>
  <c r="D651" i="27"/>
  <c r="D643" i="28"/>
  <c r="G32" i="27"/>
  <c r="H32" i="27"/>
  <c r="J32" i="27" s="1"/>
  <c r="D639" i="17"/>
  <c r="M22" i="35"/>
  <c r="I20" i="37"/>
  <c r="E18" i="21"/>
  <c r="D656" i="30"/>
  <c r="L214" i="42"/>
  <c r="N213" i="42"/>
  <c r="O213" i="42" s="1"/>
  <c r="G209" i="44" s="1"/>
  <c r="D641" i="30"/>
  <c r="H19" i="39"/>
  <c r="I19" i="39"/>
  <c r="I20" i="36"/>
  <c r="J20" i="36" s="1"/>
  <c r="K20" i="36" s="1"/>
  <c r="S21" i="35"/>
  <c r="D17" i="38"/>
  <c r="F20" i="36"/>
  <c r="G20" i="36" s="1"/>
  <c r="H20" i="36" s="1"/>
  <c r="N21" i="35"/>
  <c r="W20" i="35"/>
  <c r="K20" i="35" s="1"/>
  <c r="H20" i="40"/>
  <c r="K300" i="42"/>
  <c r="F300" i="42"/>
  <c r="N302" i="39"/>
  <c r="C301" i="42"/>
  <c r="I36" i="17"/>
  <c r="J36" i="17" s="1"/>
  <c r="G36" i="17"/>
  <c r="E596" i="30"/>
  <c r="H596" i="30" s="1"/>
  <c r="E17" i="38"/>
  <c r="C20" i="36"/>
  <c r="D20" i="36" s="1"/>
  <c r="E20" i="36" s="1"/>
  <c r="C17" i="38"/>
  <c r="G21" i="47"/>
  <c r="M31" i="30"/>
  <c r="F32" i="30" s="1"/>
  <c r="N31" i="30"/>
  <c r="H21" i="35"/>
  <c r="F23" i="37"/>
  <c r="L38" i="28"/>
  <c r="B617" i="51" l="1"/>
  <c r="B617" i="36"/>
  <c r="F618" i="35"/>
  <c r="B618" i="39" s="1"/>
  <c r="C618" i="39" s="1"/>
  <c r="D626" i="32"/>
  <c r="E624" i="32"/>
  <c r="B629" i="17"/>
  <c r="B616" i="21" s="1"/>
  <c r="B628" i="27"/>
  <c r="C628" i="27" s="1"/>
  <c r="E628" i="27" s="1"/>
  <c r="C628" i="17"/>
  <c r="E628" i="17" s="1"/>
  <c r="B628" i="30"/>
  <c r="C628" i="30" s="1"/>
  <c r="E628" i="30" s="1"/>
  <c r="H628" i="30" s="1"/>
  <c r="B628" i="28"/>
  <c r="C628" i="28" s="1"/>
  <c r="E628" i="28" s="1"/>
  <c r="B628" i="32"/>
  <c r="C628" i="32" s="1"/>
  <c r="D617" i="37"/>
  <c r="E627" i="17"/>
  <c r="H627" i="17"/>
  <c r="D645" i="28"/>
  <c r="D641" i="17"/>
  <c r="D653" i="27"/>
  <c r="I32" i="27"/>
  <c r="K32" i="27"/>
  <c r="E21" i="39"/>
  <c r="R21" i="39" s="1"/>
  <c r="S21" i="39" s="1"/>
  <c r="E17" i="41"/>
  <c r="L215" i="42"/>
  <c r="N214" i="42"/>
  <c r="O214" i="42" s="1"/>
  <c r="G210" i="44" s="1"/>
  <c r="D643" i="30"/>
  <c r="D658" i="30"/>
  <c r="K19" i="39"/>
  <c r="T21" i="35"/>
  <c r="U21" i="35"/>
  <c r="H21" i="49" s="1"/>
  <c r="D20" i="39"/>
  <c r="D20" i="40"/>
  <c r="O21" i="35"/>
  <c r="P21" i="35"/>
  <c r="N303" i="39"/>
  <c r="C302" i="42"/>
  <c r="K301" i="42"/>
  <c r="F301" i="42"/>
  <c r="J21" i="35"/>
  <c r="D21" i="49" s="1"/>
  <c r="I21" i="35"/>
  <c r="K36" i="17"/>
  <c r="O31" i="30"/>
  <c r="P31" i="30" s="1"/>
  <c r="C18" i="21" s="1"/>
  <c r="E20" i="37"/>
  <c r="I32" i="30"/>
  <c r="K32" i="30" s="1"/>
  <c r="G32" i="30"/>
  <c r="W21" i="39"/>
  <c r="D17" i="41"/>
  <c r="C17" i="41"/>
  <c r="M38" i="28"/>
  <c r="R29" i="35" s="1"/>
  <c r="F39" i="28"/>
  <c r="H39" i="28" s="1"/>
  <c r="J39" i="28" s="1"/>
  <c r="H628" i="17" l="1"/>
  <c r="F21" i="49"/>
  <c r="X21" i="39"/>
  <c r="P21" i="39"/>
  <c r="Q21" i="39" s="1"/>
  <c r="D618" i="37"/>
  <c r="C629" i="17"/>
  <c r="B630" i="17"/>
  <c r="B617" i="21" s="1"/>
  <c r="B629" i="28"/>
  <c r="C629" i="28" s="1"/>
  <c r="E629" i="28" s="1"/>
  <c r="B629" i="32"/>
  <c r="C629" i="32" s="1"/>
  <c r="E629" i="32" s="1"/>
  <c r="B629" i="30"/>
  <c r="C629" i="30" s="1"/>
  <c r="E629" i="30" s="1"/>
  <c r="H629" i="30" s="1"/>
  <c r="B629" i="27"/>
  <c r="C629" i="27" s="1"/>
  <c r="E629" i="27" s="1"/>
  <c r="B618" i="51"/>
  <c r="F619" i="35"/>
  <c r="B619" i="39" s="1"/>
  <c r="C619" i="39" s="1"/>
  <c r="B618" i="36"/>
  <c r="D628" i="32"/>
  <c r="D630" i="32" s="1"/>
  <c r="D632" i="32" s="1"/>
  <c r="D634" i="32" s="1"/>
  <c r="D636" i="32" s="1"/>
  <c r="D638" i="32" s="1"/>
  <c r="D640" i="32" s="1"/>
  <c r="D642" i="32" s="1"/>
  <c r="D644" i="32" s="1"/>
  <c r="D646" i="32" s="1"/>
  <c r="D648" i="32" s="1"/>
  <c r="D650" i="32" s="1"/>
  <c r="D652" i="32" s="1"/>
  <c r="D654" i="32" s="1"/>
  <c r="D656" i="32" s="1"/>
  <c r="D658" i="32" s="1"/>
  <c r="D660" i="32" s="1"/>
  <c r="D662" i="32" s="1"/>
  <c r="D664" i="32" s="1"/>
  <c r="D666" i="32" s="1"/>
  <c r="D668" i="32" s="1"/>
  <c r="D670" i="32" s="1"/>
  <c r="D672" i="32" s="1"/>
  <c r="D674" i="32" s="1"/>
  <c r="D676" i="32" s="1"/>
  <c r="D678" i="32" s="1"/>
  <c r="D680" i="32" s="1"/>
  <c r="D682" i="32" s="1"/>
  <c r="D684" i="32" s="1"/>
  <c r="D686" i="32" s="1"/>
  <c r="D688" i="32" s="1"/>
  <c r="D690" i="32" s="1"/>
  <c r="D692" i="32" s="1"/>
  <c r="D694" i="32" s="1"/>
  <c r="D696" i="32" s="1"/>
  <c r="D698" i="32" s="1"/>
  <c r="D700" i="32" s="1"/>
  <c r="D702" i="32" s="1"/>
  <c r="D704" i="32" s="1"/>
  <c r="D706" i="32" s="1"/>
  <c r="D708" i="32" s="1"/>
  <c r="D710" i="32" s="1"/>
  <c r="D712" i="32" s="1"/>
  <c r="D714" i="32" s="1"/>
  <c r="D716" i="32" s="1"/>
  <c r="D718" i="32" s="1"/>
  <c r="D720" i="32" s="1"/>
  <c r="D722" i="32" s="1"/>
  <c r="D724" i="32" s="1"/>
  <c r="D726" i="32" s="1"/>
  <c r="D728" i="32" s="1"/>
  <c r="D730" i="32" s="1"/>
  <c r="D732" i="32" s="1"/>
  <c r="D734" i="32" s="1"/>
  <c r="D736" i="32" s="1"/>
  <c r="D738" i="32" s="1"/>
  <c r="D740" i="32" s="1"/>
  <c r="D742" i="32" s="1"/>
  <c r="D744" i="32" s="1"/>
  <c r="D746" i="32" s="1"/>
  <c r="D748" i="32" s="1"/>
  <c r="D750" i="32" s="1"/>
  <c r="D752" i="32" s="1"/>
  <c r="D754" i="32" s="1"/>
  <c r="D756" i="32" s="1"/>
  <c r="D758" i="32" s="1"/>
  <c r="D760" i="32" s="1"/>
  <c r="D762" i="32" s="1"/>
  <c r="D764" i="32" s="1"/>
  <c r="D766" i="32" s="1"/>
  <c r="D768" i="32" s="1"/>
  <c r="D770" i="32" s="1"/>
  <c r="D772" i="32" s="1"/>
  <c r="D774" i="32" s="1"/>
  <c r="D776" i="32" s="1"/>
  <c r="D778" i="32" s="1"/>
  <c r="D780" i="32" s="1"/>
  <c r="D782" i="32" s="1"/>
  <c r="D784" i="32" s="1"/>
  <c r="D786" i="32" s="1"/>
  <c r="D788" i="32" s="1"/>
  <c r="D790" i="32" s="1"/>
  <c r="D792" i="32" s="1"/>
  <c r="D794" i="32" s="1"/>
  <c r="D796" i="32" s="1"/>
  <c r="D798" i="32" s="1"/>
  <c r="D800" i="32" s="1"/>
  <c r="D802" i="32" s="1"/>
  <c r="D804" i="32" s="1"/>
  <c r="D806" i="32" s="1"/>
  <c r="D808" i="32" s="1"/>
  <c r="D810" i="32" s="1"/>
  <c r="D812" i="32" s="1"/>
  <c r="D814" i="32" s="1"/>
  <c r="D816" i="32" s="1"/>
  <c r="D818" i="32" s="1"/>
  <c r="D820" i="32" s="1"/>
  <c r="D822" i="32" s="1"/>
  <c r="D824" i="32" s="1"/>
  <c r="D826" i="32" s="1"/>
  <c r="D828" i="32" s="1"/>
  <c r="D830" i="32" s="1"/>
  <c r="D832" i="32" s="1"/>
  <c r="D834" i="32" s="1"/>
  <c r="D836" i="32" s="1"/>
  <c r="D838" i="32" s="1"/>
  <c r="D840" i="32" s="1"/>
  <c r="D842" i="32" s="1"/>
  <c r="D844" i="32" s="1"/>
  <c r="D846" i="32" s="1"/>
  <c r="D848" i="32" s="1"/>
  <c r="D850" i="32" s="1"/>
  <c r="D852" i="32" s="1"/>
  <c r="D854" i="32" s="1"/>
  <c r="D856" i="32" s="1"/>
  <c r="D858" i="32" s="1"/>
  <c r="D860" i="32" s="1"/>
  <c r="D862" i="32" s="1"/>
  <c r="D864" i="32" s="1"/>
  <c r="D866" i="32" s="1"/>
  <c r="D868" i="32" s="1"/>
  <c r="D870" i="32" s="1"/>
  <c r="D872" i="32" s="1"/>
  <c r="D874" i="32" s="1"/>
  <c r="D876" i="32" s="1"/>
  <c r="D878" i="32" s="1"/>
  <c r="D880" i="32" s="1"/>
  <c r="D882" i="32" s="1"/>
  <c r="D884" i="32" s="1"/>
  <c r="D886" i="32" s="1"/>
  <c r="D888" i="32" s="1"/>
  <c r="D890" i="32" s="1"/>
  <c r="D892" i="32" s="1"/>
  <c r="D894" i="32" s="1"/>
  <c r="D896" i="32" s="1"/>
  <c r="D898" i="32" s="1"/>
  <c r="D900" i="32" s="1"/>
  <c r="D902" i="32" s="1"/>
  <c r="D904" i="32" s="1"/>
  <c r="D906" i="32" s="1"/>
  <c r="D908" i="32" s="1"/>
  <c r="D910" i="32" s="1"/>
  <c r="D912" i="32" s="1"/>
  <c r="D914" i="32" s="1"/>
  <c r="D916" i="32" s="1"/>
  <c r="D918" i="32" s="1"/>
  <c r="D920" i="32" s="1"/>
  <c r="D922" i="32" s="1"/>
  <c r="D924" i="32" s="1"/>
  <c r="D926" i="32" s="1"/>
  <c r="D928" i="32" s="1"/>
  <c r="D930" i="32" s="1"/>
  <c r="D932" i="32" s="1"/>
  <c r="D934" i="32" s="1"/>
  <c r="D936" i="32" s="1"/>
  <c r="D938" i="32" s="1"/>
  <c r="D940" i="32" s="1"/>
  <c r="D942" i="32" s="1"/>
  <c r="D944" i="32" s="1"/>
  <c r="D946" i="32" s="1"/>
  <c r="D948" i="32" s="1"/>
  <c r="D950" i="32" s="1"/>
  <c r="D952" i="32" s="1"/>
  <c r="D954" i="32" s="1"/>
  <c r="D956" i="32" s="1"/>
  <c r="E626" i="32"/>
  <c r="E21" i="40"/>
  <c r="E21" i="49"/>
  <c r="D655" i="27"/>
  <c r="D643" i="17"/>
  <c r="G21" i="40"/>
  <c r="G21" i="49"/>
  <c r="C21" i="40"/>
  <c r="C21" i="49"/>
  <c r="D647" i="28"/>
  <c r="L32" i="27"/>
  <c r="F33" i="27" s="1"/>
  <c r="M32" i="27"/>
  <c r="D645" i="30"/>
  <c r="L216" i="42"/>
  <c r="N215" i="42"/>
  <c r="O215" i="42" s="1"/>
  <c r="G211" i="44" s="1"/>
  <c r="D660" i="30"/>
  <c r="L19" i="39"/>
  <c r="Q21" i="35"/>
  <c r="V21" i="35" s="1"/>
  <c r="F21" i="40"/>
  <c r="O20" i="39"/>
  <c r="F20" i="39"/>
  <c r="G20" i="39" s="1"/>
  <c r="J20" i="39" s="1"/>
  <c r="K302" i="42"/>
  <c r="F302" i="42"/>
  <c r="N304" i="39"/>
  <c r="C303" i="42"/>
  <c r="L32" i="30"/>
  <c r="M36" i="17"/>
  <c r="L36" i="17"/>
  <c r="F37" i="17" s="1"/>
  <c r="K39" i="28"/>
  <c r="A20" i="37"/>
  <c r="J20" i="37"/>
  <c r="K20" i="37" s="1"/>
  <c r="F21" i="51" s="1"/>
  <c r="G21" i="51" s="1"/>
  <c r="H21" i="51" s="1"/>
  <c r="K18" i="50" s="1"/>
  <c r="M20" i="37"/>
  <c r="N20" i="37" s="1"/>
  <c r="I21" i="51" s="1"/>
  <c r="J21" i="51" s="1"/>
  <c r="K21" i="51" s="1"/>
  <c r="L18" i="50" s="1"/>
  <c r="G20" i="37"/>
  <c r="H20" i="37" s="1"/>
  <c r="C21" i="51" s="1"/>
  <c r="D21" i="51" s="1"/>
  <c r="E21" i="51" s="1"/>
  <c r="J18" i="50" s="1"/>
  <c r="F25" i="21"/>
  <c r="L27" i="37"/>
  <c r="G39" i="28"/>
  <c r="E628" i="32" l="1"/>
  <c r="B630" i="30"/>
  <c r="C630" i="30" s="1"/>
  <c r="E630" i="30" s="1"/>
  <c r="H630" i="30" s="1"/>
  <c r="D619" i="37"/>
  <c r="B631" i="17"/>
  <c r="B618" i="21" s="1"/>
  <c r="B630" i="28"/>
  <c r="C630" i="28" s="1"/>
  <c r="E630" i="28" s="1"/>
  <c r="C630" i="17"/>
  <c r="E630" i="17" s="1"/>
  <c r="B630" i="32"/>
  <c r="C630" i="32" s="1"/>
  <c r="E630" i="32" s="1"/>
  <c r="B630" i="27"/>
  <c r="C630" i="27" s="1"/>
  <c r="E630" i="27" s="1"/>
  <c r="H629" i="17"/>
  <c r="E629" i="17"/>
  <c r="B619" i="51"/>
  <c r="B619" i="36"/>
  <c r="F620" i="35"/>
  <c r="B620" i="39" s="1"/>
  <c r="C620" i="39" s="1"/>
  <c r="I21" i="37"/>
  <c r="E19" i="21"/>
  <c r="M23" i="35"/>
  <c r="H33" i="27"/>
  <c r="J33" i="27" s="1"/>
  <c r="G33" i="27"/>
  <c r="D645" i="17"/>
  <c r="D649" i="28"/>
  <c r="D657" i="27"/>
  <c r="G27" i="35"/>
  <c r="D23" i="21"/>
  <c r="L217" i="42"/>
  <c r="N216" i="42"/>
  <c r="O216" i="42" s="1"/>
  <c r="G212" i="44" s="1"/>
  <c r="D662" i="30"/>
  <c r="D647" i="30"/>
  <c r="K15" i="43"/>
  <c r="J15" i="43" s="1"/>
  <c r="N19" i="39"/>
  <c r="S22" i="35"/>
  <c r="I21" i="36"/>
  <c r="J21" i="36" s="1"/>
  <c r="K21" i="36" s="1"/>
  <c r="D18" i="38"/>
  <c r="F21" i="36"/>
  <c r="G21" i="36" s="1"/>
  <c r="H21" i="36" s="1"/>
  <c r="N22" i="35"/>
  <c r="I20" i="39"/>
  <c r="H20" i="39"/>
  <c r="W21" i="35"/>
  <c r="K21" i="35" s="1"/>
  <c r="H21" i="40"/>
  <c r="K303" i="42"/>
  <c r="F303" i="42"/>
  <c r="N305" i="39"/>
  <c r="C304" i="42"/>
  <c r="I37" i="17"/>
  <c r="J37" i="17" s="1"/>
  <c r="G37" i="17"/>
  <c r="E18" i="38"/>
  <c r="C21" i="36"/>
  <c r="D21" i="36" s="1"/>
  <c r="E21" i="36" s="1"/>
  <c r="C18" i="38"/>
  <c r="G22" i="47"/>
  <c r="F24" i="37"/>
  <c r="H22" i="35"/>
  <c r="M32" i="30"/>
  <c r="F33" i="30" s="1"/>
  <c r="N32" i="30"/>
  <c r="L39" i="28"/>
  <c r="T19" i="39" l="1"/>
  <c r="B632" i="17"/>
  <c r="B619" i="21" s="1"/>
  <c r="B631" i="28"/>
  <c r="C631" i="28" s="1"/>
  <c r="E631" i="28" s="1"/>
  <c r="C631" i="17"/>
  <c r="E631" i="17" s="1"/>
  <c r="B631" i="30"/>
  <c r="C631" i="30" s="1"/>
  <c r="E631" i="30" s="1"/>
  <c r="H631" i="30" s="1"/>
  <c r="B631" i="32"/>
  <c r="C631" i="32" s="1"/>
  <c r="E631" i="32" s="1"/>
  <c r="D620" i="37"/>
  <c r="B631" i="27"/>
  <c r="C631" i="27" s="1"/>
  <c r="E631" i="27" s="1"/>
  <c r="B620" i="51"/>
  <c r="F621" i="35"/>
  <c r="B621" i="39" s="1"/>
  <c r="C621" i="39" s="1"/>
  <c r="B620" i="36"/>
  <c r="H630" i="17"/>
  <c r="H631" i="17" s="1"/>
  <c r="D647" i="17"/>
  <c r="I33" i="27"/>
  <c r="K33" i="27"/>
  <c r="D659" i="27"/>
  <c r="D651" i="28"/>
  <c r="E22" i="39"/>
  <c r="R22" i="39" s="1"/>
  <c r="S22" i="39" s="1"/>
  <c r="E18" i="41"/>
  <c r="D664" i="30"/>
  <c r="L218" i="42"/>
  <c r="N217" i="42"/>
  <c r="O217" i="42" s="1"/>
  <c r="G213" i="44" s="1"/>
  <c r="D649" i="30"/>
  <c r="C19" i="42"/>
  <c r="F19" i="42" s="1"/>
  <c r="C15" i="43"/>
  <c r="K20" i="39"/>
  <c r="L20" i="39" s="1"/>
  <c r="T22" i="35"/>
  <c r="U22" i="35"/>
  <c r="H22" i="49" s="1"/>
  <c r="D21" i="40"/>
  <c r="D21" i="39"/>
  <c r="O22" i="35"/>
  <c r="P22" i="35"/>
  <c r="K304" i="42"/>
  <c r="F304" i="42"/>
  <c r="N306" i="39"/>
  <c r="C305" i="42"/>
  <c r="I22" i="35"/>
  <c r="J22" i="35"/>
  <c r="D22" i="49" s="1"/>
  <c r="K37" i="17"/>
  <c r="O32" i="30"/>
  <c r="P32" i="30" s="1"/>
  <c r="C19" i="21" s="1"/>
  <c r="E21" i="37"/>
  <c r="W22" i="39"/>
  <c r="D18" i="41"/>
  <c r="I33" i="30"/>
  <c r="K33" i="30" s="1"/>
  <c r="G33" i="30"/>
  <c r="C18" i="41"/>
  <c r="M39" i="28"/>
  <c r="R30" i="35" s="1"/>
  <c r="F40" i="28"/>
  <c r="H40" i="28" s="1"/>
  <c r="J40" i="28" s="1"/>
  <c r="F22" i="49" l="1"/>
  <c r="X22" i="39"/>
  <c r="U19" i="39"/>
  <c r="B621" i="51"/>
  <c r="B621" i="36"/>
  <c r="F622" i="35"/>
  <c r="B622" i="39" s="1"/>
  <c r="C622" i="39" s="1"/>
  <c r="P22" i="39"/>
  <c r="Q22" i="39" s="1"/>
  <c r="B632" i="30"/>
  <c r="C632" i="30" s="1"/>
  <c r="E632" i="30" s="1"/>
  <c r="H632" i="30" s="1"/>
  <c r="B632" i="32"/>
  <c r="C632" i="32" s="1"/>
  <c r="E632" i="32" s="1"/>
  <c r="B632" i="27"/>
  <c r="C632" i="27" s="1"/>
  <c r="E632" i="27" s="1"/>
  <c r="B632" i="28"/>
  <c r="C632" i="28" s="1"/>
  <c r="E632" i="28" s="1"/>
  <c r="D621" i="37"/>
  <c r="B633" i="17"/>
  <c r="B620" i="21" s="1"/>
  <c r="C632" i="17"/>
  <c r="E632" i="17" s="1"/>
  <c r="D653" i="28"/>
  <c r="G22" i="40"/>
  <c r="G22" i="49"/>
  <c r="D661" i="27"/>
  <c r="C22" i="40"/>
  <c r="C22" i="49"/>
  <c r="M33" i="27"/>
  <c r="L33" i="27"/>
  <c r="F34" i="27" s="1"/>
  <c r="E22" i="40"/>
  <c r="E22" i="49"/>
  <c r="D649" i="17"/>
  <c r="D651" i="30"/>
  <c r="L219" i="42"/>
  <c r="N218" i="42"/>
  <c r="O218" i="42" s="1"/>
  <c r="G214" i="44" s="1"/>
  <c r="D666" i="30"/>
  <c r="N20" i="39"/>
  <c r="T20" i="39" s="1"/>
  <c r="K19" i="42"/>
  <c r="G19" i="42"/>
  <c r="C15" i="44" s="1"/>
  <c r="F22" i="40"/>
  <c r="Q22" i="35"/>
  <c r="V22" i="35" s="1"/>
  <c r="O21" i="39"/>
  <c r="F21" i="39"/>
  <c r="G21" i="39" s="1"/>
  <c r="J21" i="39" s="1"/>
  <c r="N307" i="39"/>
  <c r="C306" i="42"/>
  <c r="K305" i="42"/>
  <c r="F305" i="42"/>
  <c r="L33" i="30"/>
  <c r="M37" i="17"/>
  <c r="L37" i="17"/>
  <c r="F38" i="17" s="1"/>
  <c r="K40" i="28"/>
  <c r="A21" i="37"/>
  <c r="J21" i="37"/>
  <c r="K21" i="37" s="1"/>
  <c r="F22" i="51" s="1"/>
  <c r="G22" i="51" s="1"/>
  <c r="H22" i="51" s="1"/>
  <c r="K19" i="50" s="1"/>
  <c r="M21" i="37"/>
  <c r="N21" i="37" s="1"/>
  <c r="I22" i="51" s="1"/>
  <c r="J22" i="51" s="1"/>
  <c r="K22" i="51" s="1"/>
  <c r="L19" i="50" s="1"/>
  <c r="G21" i="37"/>
  <c r="H21" i="37" s="1"/>
  <c r="C22" i="51" s="1"/>
  <c r="D22" i="51" s="1"/>
  <c r="E22" i="51" s="1"/>
  <c r="J19" i="50" s="1"/>
  <c r="F26" i="21"/>
  <c r="L28" i="37"/>
  <c r="G40" i="28"/>
  <c r="F15" i="43" l="1"/>
  <c r="M15" i="43"/>
  <c r="N19" i="42"/>
  <c r="O19" i="42" s="1"/>
  <c r="G15" i="44" s="1"/>
  <c r="C20" i="42"/>
  <c r="U20" i="39"/>
  <c r="H632" i="17"/>
  <c r="D622" i="37"/>
  <c r="B634" i="17"/>
  <c r="B621" i="21" s="1"/>
  <c r="C633" i="17"/>
  <c r="B633" i="30"/>
  <c r="C633" i="30" s="1"/>
  <c r="E633" i="30" s="1"/>
  <c r="H633" i="30" s="1"/>
  <c r="B633" i="32"/>
  <c r="C633" i="32" s="1"/>
  <c r="E633" i="32" s="1"/>
  <c r="B633" i="27"/>
  <c r="C633" i="27" s="1"/>
  <c r="E633" i="27" s="1"/>
  <c r="B633" i="28"/>
  <c r="C633" i="28" s="1"/>
  <c r="E633" i="28" s="1"/>
  <c r="B622" i="51"/>
  <c r="B622" i="36"/>
  <c r="F623" i="35"/>
  <c r="B623" i="39" s="1"/>
  <c r="C623" i="39" s="1"/>
  <c r="K16" i="43"/>
  <c r="J16" i="43" s="1"/>
  <c r="D651" i="17"/>
  <c r="D663" i="27"/>
  <c r="G28" i="35"/>
  <c r="D24" i="21"/>
  <c r="H34" i="27"/>
  <c r="J34" i="27" s="1"/>
  <c r="G34" i="27"/>
  <c r="M24" i="35"/>
  <c r="E20" i="21"/>
  <c r="I22" i="37"/>
  <c r="D655" i="28"/>
  <c r="L220" i="42"/>
  <c r="N219" i="42"/>
  <c r="O219" i="42" s="1"/>
  <c r="G215" i="44" s="1"/>
  <c r="D668" i="30"/>
  <c r="D653" i="30"/>
  <c r="H21" i="39"/>
  <c r="I22" i="36"/>
  <c r="J22" i="36" s="1"/>
  <c r="K22" i="36" s="1"/>
  <c r="S23" i="35"/>
  <c r="I21" i="39"/>
  <c r="C16" i="43"/>
  <c r="W22" i="35"/>
  <c r="K22" i="35" s="1"/>
  <c r="H22" i="40"/>
  <c r="D19" i="38"/>
  <c r="F22" i="36"/>
  <c r="G22" i="36" s="1"/>
  <c r="H22" i="36" s="1"/>
  <c r="N23" i="35"/>
  <c r="K306" i="42"/>
  <c r="F306" i="42"/>
  <c r="N308" i="39"/>
  <c r="C307" i="42"/>
  <c r="G38" i="17"/>
  <c r="I38" i="17"/>
  <c r="J38" i="17" s="1"/>
  <c r="E19" i="38"/>
  <c r="C22" i="36"/>
  <c r="D22" i="36" s="1"/>
  <c r="E22" i="36" s="1"/>
  <c r="G23" i="47"/>
  <c r="C19" i="38"/>
  <c r="H23" i="35"/>
  <c r="M33" i="30"/>
  <c r="F34" i="30" s="1"/>
  <c r="N33" i="30"/>
  <c r="F25" i="37"/>
  <c r="L40" i="28"/>
  <c r="K20" i="42" l="1"/>
  <c r="F20" i="42"/>
  <c r="F16" i="43"/>
  <c r="M16" i="43"/>
  <c r="E633" i="17"/>
  <c r="H633" i="17"/>
  <c r="B634" i="30"/>
  <c r="C634" i="30" s="1"/>
  <c r="E634" i="30" s="1"/>
  <c r="H634" i="30" s="1"/>
  <c r="B634" i="32"/>
  <c r="C634" i="32" s="1"/>
  <c r="E634" i="32" s="1"/>
  <c r="B634" i="28"/>
  <c r="C634" i="28" s="1"/>
  <c r="E634" i="28" s="1"/>
  <c r="B634" i="27"/>
  <c r="C634" i="27" s="1"/>
  <c r="E634" i="27" s="1"/>
  <c r="D623" i="37"/>
  <c r="B635" i="17"/>
  <c r="B622" i="21" s="1"/>
  <c r="C634" i="17"/>
  <c r="E634" i="17" s="1"/>
  <c r="B623" i="51"/>
  <c r="B623" i="36"/>
  <c r="F624" i="35"/>
  <c r="B624" i="39" s="1"/>
  <c r="C624" i="39" s="1"/>
  <c r="D665" i="27"/>
  <c r="D657" i="28"/>
  <c r="K34" i="27"/>
  <c r="I34" i="27"/>
  <c r="D653" i="17"/>
  <c r="E23" i="39"/>
  <c r="R23" i="39" s="1"/>
  <c r="S23" i="39" s="1"/>
  <c r="E19" i="41"/>
  <c r="D670" i="30"/>
  <c r="L221" i="42"/>
  <c r="N220" i="42"/>
  <c r="O220" i="42" s="1"/>
  <c r="G216" i="44" s="1"/>
  <c r="D655" i="30"/>
  <c r="K21" i="39"/>
  <c r="T23" i="35"/>
  <c r="U23" i="35"/>
  <c r="H23" i="49" s="1"/>
  <c r="O23" i="35"/>
  <c r="P23" i="35"/>
  <c r="D22" i="40"/>
  <c r="D22" i="39"/>
  <c r="K307" i="42"/>
  <c r="F307" i="42"/>
  <c r="N309" i="39"/>
  <c r="C308" i="42"/>
  <c r="I23" i="35"/>
  <c r="J23" i="35"/>
  <c r="D23" i="49" s="1"/>
  <c r="K38" i="17"/>
  <c r="W23" i="39"/>
  <c r="D19" i="41"/>
  <c r="C19" i="41"/>
  <c r="O33" i="30"/>
  <c r="P33" i="30" s="1"/>
  <c r="C20" i="21" s="1"/>
  <c r="E22" i="37"/>
  <c r="I34" i="30"/>
  <c r="K34" i="30" s="1"/>
  <c r="G34" i="30"/>
  <c r="M40" i="28"/>
  <c r="R31" i="35" s="1"/>
  <c r="F41" i="28"/>
  <c r="H41" i="28" s="1"/>
  <c r="J41" i="28" s="1"/>
  <c r="F23" i="49" l="1"/>
  <c r="X23" i="39"/>
  <c r="G20" i="42"/>
  <c r="C16" i="44" s="1"/>
  <c r="N20" i="42"/>
  <c r="O20" i="42" s="1"/>
  <c r="G16" i="44" s="1"/>
  <c r="B636" i="17"/>
  <c r="B623" i="21" s="1"/>
  <c r="B635" i="28"/>
  <c r="C635" i="28" s="1"/>
  <c r="E635" i="28" s="1"/>
  <c r="C635" i="17"/>
  <c r="E635" i="17" s="1"/>
  <c r="B635" i="30"/>
  <c r="C635" i="30" s="1"/>
  <c r="E635" i="30" s="1"/>
  <c r="H635" i="30" s="1"/>
  <c r="B635" i="32"/>
  <c r="C635" i="32" s="1"/>
  <c r="E635" i="32" s="1"/>
  <c r="B635" i="27"/>
  <c r="C635" i="27" s="1"/>
  <c r="E635" i="27" s="1"/>
  <c r="D624" i="37"/>
  <c r="B624" i="51"/>
  <c r="B624" i="36"/>
  <c r="F625" i="35"/>
  <c r="B625" i="39" s="1"/>
  <c r="C625" i="39" s="1"/>
  <c r="P23" i="39"/>
  <c r="Q23" i="39" s="1"/>
  <c r="H634" i="17"/>
  <c r="H635" i="17" s="1"/>
  <c r="L21" i="39"/>
  <c r="N21" i="39" s="1"/>
  <c r="L34" i="27"/>
  <c r="F35" i="27" s="1"/>
  <c r="M34" i="27"/>
  <c r="E23" i="40"/>
  <c r="E23" i="49"/>
  <c r="D659" i="28"/>
  <c r="C23" i="40"/>
  <c r="C23" i="49"/>
  <c r="G23" i="40"/>
  <c r="G23" i="49"/>
  <c r="D667" i="27"/>
  <c r="D655" i="17"/>
  <c r="D657" i="30"/>
  <c r="L222" i="42"/>
  <c r="N221" i="42"/>
  <c r="O221" i="42" s="1"/>
  <c r="G217" i="44" s="1"/>
  <c r="D672" i="30"/>
  <c r="F22" i="39"/>
  <c r="G22" i="39" s="1"/>
  <c r="J22" i="39" s="1"/>
  <c r="O22" i="39"/>
  <c r="Q23" i="35"/>
  <c r="V23" i="35" s="1"/>
  <c r="F23" i="40"/>
  <c r="K308" i="42"/>
  <c r="F308" i="42"/>
  <c r="N310" i="39"/>
  <c r="C309" i="42"/>
  <c r="L34" i="30"/>
  <c r="M38" i="17"/>
  <c r="L38" i="17"/>
  <c r="F39" i="17" s="1"/>
  <c r="K41" i="28"/>
  <c r="A22" i="37"/>
  <c r="J22" i="37"/>
  <c r="K22" i="37" s="1"/>
  <c r="F23" i="51" s="1"/>
  <c r="G23" i="51" s="1"/>
  <c r="H23" i="51" s="1"/>
  <c r="K20" i="50" s="1"/>
  <c r="M22" i="37"/>
  <c r="N22" i="37" s="1"/>
  <c r="I23" i="51" s="1"/>
  <c r="J23" i="51" s="1"/>
  <c r="K23" i="51" s="1"/>
  <c r="L20" i="50" s="1"/>
  <c r="G22" i="37"/>
  <c r="H22" i="37" s="1"/>
  <c r="C23" i="51" s="1"/>
  <c r="D23" i="51" s="1"/>
  <c r="E23" i="51" s="1"/>
  <c r="J20" i="50" s="1"/>
  <c r="F27" i="21"/>
  <c r="L29" i="37"/>
  <c r="G41" i="28"/>
  <c r="T21" i="39" l="1"/>
  <c r="F626" i="35"/>
  <c r="B626" i="39" s="1"/>
  <c r="C626" i="39" s="1"/>
  <c r="B625" i="51"/>
  <c r="B625" i="36"/>
  <c r="K17" i="43"/>
  <c r="J17" i="43" s="1"/>
  <c r="C636" i="17"/>
  <c r="E636" i="17" s="1"/>
  <c r="B636" i="28"/>
  <c r="C636" i="28" s="1"/>
  <c r="E636" i="28" s="1"/>
  <c r="B636" i="30"/>
  <c r="C636" i="30" s="1"/>
  <c r="E636" i="30" s="1"/>
  <c r="H636" i="30" s="1"/>
  <c r="B636" i="32"/>
  <c r="C636" i="32" s="1"/>
  <c r="E636" i="32" s="1"/>
  <c r="B636" i="27"/>
  <c r="C636" i="27" s="1"/>
  <c r="E636" i="27" s="1"/>
  <c r="D625" i="37"/>
  <c r="B637" i="17"/>
  <c r="B624" i="21" s="1"/>
  <c r="D657" i="17"/>
  <c r="D661" i="28"/>
  <c r="D669" i="27"/>
  <c r="G29" i="35"/>
  <c r="D25" i="21"/>
  <c r="M25" i="35"/>
  <c r="E21" i="21"/>
  <c r="I23" i="37"/>
  <c r="H35" i="27"/>
  <c r="J35" i="27" s="1"/>
  <c r="G35" i="27"/>
  <c r="L223" i="42"/>
  <c r="N222" i="42"/>
  <c r="O222" i="42" s="1"/>
  <c r="G218" i="44" s="1"/>
  <c r="D659" i="30"/>
  <c r="D674" i="30"/>
  <c r="H22" i="39"/>
  <c r="I22" i="39"/>
  <c r="I23" i="36"/>
  <c r="J23" i="36" s="1"/>
  <c r="K23" i="36" s="1"/>
  <c r="S24" i="35"/>
  <c r="W23" i="35"/>
  <c r="K23" i="35" s="1"/>
  <c r="H23" i="40"/>
  <c r="D20" i="38"/>
  <c r="N24" i="35"/>
  <c r="F23" i="36"/>
  <c r="G23" i="36" s="1"/>
  <c r="H23" i="36" s="1"/>
  <c r="K309" i="42"/>
  <c r="F309" i="42"/>
  <c r="N311" i="39"/>
  <c r="C310" i="42"/>
  <c r="C21" i="42"/>
  <c r="F21" i="42" s="1"/>
  <c r="C17" i="43"/>
  <c r="I39" i="17"/>
  <c r="J39" i="17" s="1"/>
  <c r="G39" i="17"/>
  <c r="E20" i="38"/>
  <c r="C23" i="36"/>
  <c r="D23" i="36" s="1"/>
  <c r="E23" i="36" s="1"/>
  <c r="C20" i="38"/>
  <c r="G24" i="47"/>
  <c r="F26" i="37"/>
  <c r="H24" i="35"/>
  <c r="M34" i="30"/>
  <c r="F35" i="30" s="1"/>
  <c r="N34" i="30"/>
  <c r="L41" i="28"/>
  <c r="U21" i="39" l="1"/>
  <c r="B637" i="27"/>
  <c r="C637" i="27" s="1"/>
  <c r="E637" i="27" s="1"/>
  <c r="D626" i="37"/>
  <c r="C637" i="17"/>
  <c r="B638" i="17"/>
  <c r="B625" i="21" s="1"/>
  <c r="B637" i="30"/>
  <c r="C637" i="30" s="1"/>
  <c r="E637" i="30" s="1"/>
  <c r="H637" i="30" s="1"/>
  <c r="B637" i="28"/>
  <c r="C637" i="28" s="1"/>
  <c r="E637" i="28" s="1"/>
  <c r="B637" i="32"/>
  <c r="C637" i="32" s="1"/>
  <c r="E637" i="32" s="1"/>
  <c r="H636" i="17"/>
  <c r="B626" i="51"/>
  <c r="F627" i="35"/>
  <c r="B627" i="39" s="1"/>
  <c r="C627" i="39" s="1"/>
  <c r="B626" i="36"/>
  <c r="K35" i="27"/>
  <c r="I35" i="27"/>
  <c r="D671" i="27"/>
  <c r="K22" i="39"/>
  <c r="D663" i="28"/>
  <c r="D659" i="17"/>
  <c r="E24" i="39"/>
  <c r="R24" i="39" s="1"/>
  <c r="S24" i="39" s="1"/>
  <c r="E20" i="41"/>
  <c r="D676" i="30"/>
  <c r="D661" i="30"/>
  <c r="L224" i="42"/>
  <c r="N223" i="42"/>
  <c r="O223" i="42" s="1"/>
  <c r="G219" i="44" s="1"/>
  <c r="T24" i="35"/>
  <c r="U24" i="35"/>
  <c r="H24" i="49" s="1"/>
  <c r="O24" i="35"/>
  <c r="P24" i="35"/>
  <c r="D23" i="40"/>
  <c r="D23" i="39"/>
  <c r="K21" i="42"/>
  <c r="G21" i="42"/>
  <c r="C17" i="44" s="1"/>
  <c r="K310" i="42"/>
  <c r="F310" i="42"/>
  <c r="N312" i="39"/>
  <c r="C311" i="42"/>
  <c r="I24" i="35"/>
  <c r="J24" i="35"/>
  <c r="D24" i="49" s="1"/>
  <c r="K39" i="17"/>
  <c r="I35" i="30"/>
  <c r="K35" i="30" s="1"/>
  <c r="G35" i="30"/>
  <c r="W24" i="39"/>
  <c r="D20" i="41"/>
  <c r="O34" i="30"/>
  <c r="P34" i="30" s="1"/>
  <c r="C21" i="21" s="1"/>
  <c r="E23" i="37"/>
  <c r="C20" i="41"/>
  <c r="M41" i="28"/>
  <c r="R32" i="35" s="1"/>
  <c r="F42" i="28"/>
  <c r="H42" i="28" s="1"/>
  <c r="J42" i="28" s="1"/>
  <c r="F24" i="49" l="1"/>
  <c r="X24" i="39"/>
  <c r="M17" i="43"/>
  <c r="F17" i="43"/>
  <c r="N21" i="42"/>
  <c r="O21" i="42" s="1"/>
  <c r="G17" i="44" s="1"/>
  <c r="L22" i="39"/>
  <c r="K18" i="43" s="1"/>
  <c r="J18" i="43" s="1"/>
  <c r="B639" i="17"/>
  <c r="B626" i="21" s="1"/>
  <c r="C638" i="17"/>
  <c r="E638" i="17" s="1"/>
  <c r="B638" i="30"/>
  <c r="C638" i="30" s="1"/>
  <c r="E638" i="30" s="1"/>
  <c r="H638" i="30" s="1"/>
  <c r="B638" i="28"/>
  <c r="C638" i="28" s="1"/>
  <c r="E638" i="28" s="1"/>
  <c r="B638" i="32"/>
  <c r="C638" i="32" s="1"/>
  <c r="E638" i="32" s="1"/>
  <c r="B638" i="27"/>
  <c r="C638" i="27" s="1"/>
  <c r="E638" i="27" s="1"/>
  <c r="D627" i="37"/>
  <c r="H637" i="17"/>
  <c r="E637" i="17"/>
  <c r="B627" i="51"/>
  <c r="F628" i="35"/>
  <c r="B628" i="39" s="1"/>
  <c r="C628" i="39" s="1"/>
  <c r="B627" i="36"/>
  <c r="P24" i="39"/>
  <c r="Q24" i="39" s="1"/>
  <c r="E24" i="40"/>
  <c r="E24" i="49"/>
  <c r="D665" i="28"/>
  <c r="G24" i="40"/>
  <c r="G24" i="49"/>
  <c r="D673" i="27"/>
  <c r="C24" i="40"/>
  <c r="C24" i="49"/>
  <c r="D661" i="17"/>
  <c r="M35" i="27"/>
  <c r="L35" i="27"/>
  <c r="F36" i="27" s="1"/>
  <c r="L225" i="42"/>
  <c r="N224" i="42"/>
  <c r="O224" i="42" s="1"/>
  <c r="G220" i="44" s="1"/>
  <c r="D663" i="30"/>
  <c r="D678" i="30"/>
  <c r="O23" i="39"/>
  <c r="F23" i="39"/>
  <c r="G23" i="39" s="1"/>
  <c r="I23" i="39" s="1"/>
  <c r="Q24" i="35"/>
  <c r="V24" i="35" s="1"/>
  <c r="F24" i="40"/>
  <c r="K311" i="42"/>
  <c r="F311" i="42"/>
  <c r="N313" i="39"/>
  <c r="C312" i="42"/>
  <c r="L35" i="30"/>
  <c r="L39" i="17"/>
  <c r="F40" i="17" s="1"/>
  <c r="M39" i="17"/>
  <c r="K42" i="28"/>
  <c r="A23" i="37"/>
  <c r="J23" i="37"/>
  <c r="K23" i="37" s="1"/>
  <c r="F24" i="51" s="1"/>
  <c r="G24" i="51" s="1"/>
  <c r="H24" i="51" s="1"/>
  <c r="K21" i="50" s="1"/>
  <c r="M23" i="37"/>
  <c r="N23" i="37" s="1"/>
  <c r="I24" i="51" s="1"/>
  <c r="J24" i="51" s="1"/>
  <c r="K24" i="51" s="1"/>
  <c r="L21" i="50" s="1"/>
  <c r="F28" i="21"/>
  <c r="L30" i="37"/>
  <c r="G23" i="37"/>
  <c r="H23" i="37" s="1"/>
  <c r="C24" i="51" s="1"/>
  <c r="D24" i="51" s="1"/>
  <c r="E24" i="51" s="1"/>
  <c r="J21" i="50" s="1"/>
  <c r="G42" i="28"/>
  <c r="N22" i="39" l="1"/>
  <c r="H638" i="17"/>
  <c r="C22" i="42"/>
  <c r="B628" i="51"/>
  <c r="F629" i="35"/>
  <c r="B629" i="39" s="1"/>
  <c r="C629" i="39" s="1"/>
  <c r="B628" i="36"/>
  <c r="C639" i="17"/>
  <c r="B639" i="30"/>
  <c r="C639" i="30" s="1"/>
  <c r="E639" i="30" s="1"/>
  <c r="H639" i="30" s="1"/>
  <c r="B639" i="28"/>
  <c r="C639" i="28" s="1"/>
  <c r="E639" i="28" s="1"/>
  <c r="B639" i="32"/>
  <c r="C639" i="32" s="1"/>
  <c r="E639" i="32" s="1"/>
  <c r="B639" i="27"/>
  <c r="C639" i="27" s="1"/>
  <c r="E639" i="27" s="1"/>
  <c r="D628" i="37"/>
  <c r="B640" i="17"/>
  <c r="B627" i="21" s="1"/>
  <c r="G36" i="27"/>
  <c r="H36" i="27"/>
  <c r="J36" i="27" s="1"/>
  <c r="M26" i="35"/>
  <c r="I24" i="37"/>
  <c r="E22" i="21"/>
  <c r="D663" i="17"/>
  <c r="D667" i="28"/>
  <c r="G30" i="35"/>
  <c r="D26" i="21"/>
  <c r="D675" i="27"/>
  <c r="D665" i="30"/>
  <c r="J23" i="39"/>
  <c r="D680" i="30"/>
  <c r="L226" i="42"/>
  <c r="N225" i="42"/>
  <c r="O225" i="42" s="1"/>
  <c r="G221" i="44" s="1"/>
  <c r="H23" i="39"/>
  <c r="K23" i="39" s="1"/>
  <c r="I24" i="36"/>
  <c r="J24" i="36" s="1"/>
  <c r="K24" i="36" s="1"/>
  <c r="S25" i="35"/>
  <c r="W24" i="35"/>
  <c r="K24" i="35" s="1"/>
  <c r="H24" i="40"/>
  <c r="D21" i="38"/>
  <c r="F24" i="36"/>
  <c r="G24" i="36" s="1"/>
  <c r="H24" i="36" s="1"/>
  <c r="N25" i="35"/>
  <c r="K312" i="42"/>
  <c r="F312" i="42"/>
  <c r="N314" i="39"/>
  <c r="C313" i="42"/>
  <c r="I40" i="17"/>
  <c r="J40" i="17" s="1"/>
  <c r="G40" i="17"/>
  <c r="E21" i="38"/>
  <c r="C24" i="36"/>
  <c r="D24" i="36" s="1"/>
  <c r="E24" i="36" s="1"/>
  <c r="G25" i="47"/>
  <c r="C21" i="38"/>
  <c r="M35" i="30"/>
  <c r="F36" i="30" s="1"/>
  <c r="N35" i="30"/>
  <c r="F27" i="37"/>
  <c r="H25" i="35"/>
  <c r="L42" i="28"/>
  <c r="T22" i="39" l="1"/>
  <c r="U22" i="39" s="1"/>
  <c r="C18" i="43"/>
  <c r="K22" i="42"/>
  <c r="F22" i="42"/>
  <c r="M18" i="43"/>
  <c r="F18" i="43"/>
  <c r="H639" i="17"/>
  <c r="E639" i="17"/>
  <c r="B640" i="28"/>
  <c r="C640" i="28" s="1"/>
  <c r="E640" i="28" s="1"/>
  <c r="C640" i="17"/>
  <c r="E640" i="17" s="1"/>
  <c r="D629" i="37"/>
  <c r="B641" i="17"/>
  <c r="B628" i="21" s="1"/>
  <c r="B640" i="32"/>
  <c r="C640" i="32" s="1"/>
  <c r="E640" i="32" s="1"/>
  <c r="B640" i="27"/>
  <c r="C640" i="27" s="1"/>
  <c r="E640" i="27" s="1"/>
  <c r="B640" i="30"/>
  <c r="C640" i="30" s="1"/>
  <c r="E640" i="30" s="1"/>
  <c r="H640" i="30" s="1"/>
  <c r="B629" i="51"/>
  <c r="B629" i="36"/>
  <c r="F630" i="35"/>
  <c r="B630" i="39" s="1"/>
  <c r="C630" i="39" s="1"/>
  <c r="D665" i="17"/>
  <c r="D677" i="27"/>
  <c r="D669" i="28"/>
  <c r="K36" i="27"/>
  <c r="I36" i="27"/>
  <c r="E25" i="39"/>
  <c r="P25" i="39" s="1"/>
  <c r="Q25" i="39" s="1"/>
  <c r="E21" i="41"/>
  <c r="D682" i="30"/>
  <c r="D667" i="30"/>
  <c r="L227" i="42"/>
  <c r="N226" i="42"/>
  <c r="O226" i="42" s="1"/>
  <c r="G222" i="44" s="1"/>
  <c r="T25" i="35"/>
  <c r="U25" i="35"/>
  <c r="H25" i="49" s="1"/>
  <c r="O25" i="35"/>
  <c r="P25" i="35"/>
  <c r="D24" i="39"/>
  <c r="D24" i="40"/>
  <c r="L23" i="39"/>
  <c r="K313" i="42"/>
  <c r="F313" i="42"/>
  <c r="N315" i="39"/>
  <c r="C314" i="42"/>
  <c r="J25" i="35"/>
  <c r="D25" i="49" s="1"/>
  <c r="I25" i="35"/>
  <c r="K40" i="17"/>
  <c r="W25" i="39"/>
  <c r="D21" i="41"/>
  <c r="C21" i="41"/>
  <c r="O35" i="30"/>
  <c r="P35" i="30" s="1"/>
  <c r="C22" i="21" s="1"/>
  <c r="E24" i="37"/>
  <c r="I36" i="30"/>
  <c r="K36" i="30" s="1"/>
  <c r="G36" i="30"/>
  <c r="F43" i="28"/>
  <c r="H43" i="28" s="1"/>
  <c r="J43" i="28" s="1"/>
  <c r="M42" i="28"/>
  <c r="R33" i="35" s="1"/>
  <c r="F25" i="49" l="1"/>
  <c r="X25" i="39"/>
  <c r="R25" i="39"/>
  <c r="S25" i="39" s="1"/>
  <c r="G22" i="42"/>
  <c r="C18" i="44" s="1"/>
  <c r="N22" i="42"/>
  <c r="O22" i="42" s="1"/>
  <c r="G18" i="44" s="1"/>
  <c r="B642" i="17"/>
  <c r="B629" i="21" s="1"/>
  <c r="D630" i="37"/>
  <c r="B641" i="30"/>
  <c r="C641" i="30" s="1"/>
  <c r="E641" i="30" s="1"/>
  <c r="H641" i="30" s="1"/>
  <c r="B641" i="32"/>
  <c r="C641" i="32" s="1"/>
  <c r="E641" i="32" s="1"/>
  <c r="B641" i="28"/>
  <c r="C641" i="28" s="1"/>
  <c r="E641" i="28" s="1"/>
  <c r="B641" i="27"/>
  <c r="C641" i="27" s="1"/>
  <c r="E641" i="27" s="1"/>
  <c r="C641" i="17"/>
  <c r="B630" i="51"/>
  <c r="B630" i="36"/>
  <c r="F631" i="35"/>
  <c r="B631" i="39" s="1"/>
  <c r="C631" i="39" s="1"/>
  <c r="H640" i="17"/>
  <c r="D671" i="28"/>
  <c r="E25" i="40"/>
  <c r="E25" i="49"/>
  <c r="G25" i="40"/>
  <c r="G25" i="49"/>
  <c r="D679" i="27"/>
  <c r="C25" i="40"/>
  <c r="C25" i="49"/>
  <c r="L36" i="27"/>
  <c r="F37" i="27" s="1"/>
  <c r="M36" i="27"/>
  <c r="D667" i="17"/>
  <c r="L228" i="42"/>
  <c r="N227" i="42"/>
  <c r="O227" i="42" s="1"/>
  <c r="G223" i="44" s="1"/>
  <c r="D669" i="30"/>
  <c r="D684" i="30"/>
  <c r="O24" i="39"/>
  <c r="F24" i="39"/>
  <c r="G24" i="39" s="1"/>
  <c r="I24" i="39" s="1"/>
  <c r="Q25" i="35"/>
  <c r="V25" i="35" s="1"/>
  <c r="F25" i="40"/>
  <c r="K314" i="42"/>
  <c r="F314" i="42"/>
  <c r="N316" i="39"/>
  <c r="C315" i="42"/>
  <c r="N23" i="39"/>
  <c r="K19" i="43"/>
  <c r="J19" i="43" s="1"/>
  <c r="L36" i="30"/>
  <c r="M40" i="17"/>
  <c r="L40" i="17"/>
  <c r="F41" i="17" s="1"/>
  <c r="K43" i="28"/>
  <c r="A24" i="37"/>
  <c r="J24" i="37"/>
  <c r="K24" i="37" s="1"/>
  <c r="F25" i="51" s="1"/>
  <c r="G25" i="51" s="1"/>
  <c r="H25" i="51" s="1"/>
  <c r="K22" i="50" s="1"/>
  <c r="M24" i="37"/>
  <c r="N24" i="37" s="1"/>
  <c r="I25" i="51" s="1"/>
  <c r="J25" i="51" s="1"/>
  <c r="K25" i="51" s="1"/>
  <c r="L22" i="50" s="1"/>
  <c r="G24" i="37"/>
  <c r="H24" i="37" s="1"/>
  <c r="C25" i="51" s="1"/>
  <c r="D25" i="51" s="1"/>
  <c r="E25" i="51" s="1"/>
  <c r="J22" i="50" s="1"/>
  <c r="F29" i="21"/>
  <c r="L31" i="37"/>
  <c r="G43" i="28"/>
  <c r="T23" i="39" l="1"/>
  <c r="E641" i="17"/>
  <c r="H641" i="17"/>
  <c r="B631" i="36"/>
  <c r="F632" i="35"/>
  <c r="B632" i="39" s="1"/>
  <c r="C632" i="39" s="1"/>
  <c r="B631" i="51"/>
  <c r="B642" i="32"/>
  <c r="C642" i="32" s="1"/>
  <c r="E642" i="32" s="1"/>
  <c r="B642" i="28"/>
  <c r="C642" i="28" s="1"/>
  <c r="E642" i="28" s="1"/>
  <c r="B642" i="27"/>
  <c r="C642" i="27" s="1"/>
  <c r="E642" i="27" s="1"/>
  <c r="D631" i="37"/>
  <c r="B643" i="17"/>
  <c r="B630" i="21" s="1"/>
  <c r="C642" i="17"/>
  <c r="E642" i="17" s="1"/>
  <c r="B642" i="30"/>
  <c r="C642" i="30" s="1"/>
  <c r="E642" i="30" s="1"/>
  <c r="H642" i="30" s="1"/>
  <c r="D669" i="17"/>
  <c r="M27" i="35"/>
  <c r="I25" i="37"/>
  <c r="E23" i="21"/>
  <c r="G37" i="27"/>
  <c r="H37" i="27"/>
  <c r="J37" i="27" s="1"/>
  <c r="G31" i="35"/>
  <c r="D27" i="21"/>
  <c r="D673" i="28"/>
  <c r="D681" i="27"/>
  <c r="D671" i="30"/>
  <c r="L229" i="42"/>
  <c r="N228" i="42"/>
  <c r="O228" i="42" s="1"/>
  <c r="G224" i="44" s="1"/>
  <c r="D686" i="30"/>
  <c r="J24" i="39"/>
  <c r="H24" i="39"/>
  <c r="K24" i="39" s="1"/>
  <c r="I25" i="36"/>
  <c r="J25" i="36" s="1"/>
  <c r="K25" i="36" s="1"/>
  <c r="S26" i="35"/>
  <c r="W25" i="35"/>
  <c r="K25" i="35" s="1"/>
  <c r="H25" i="40"/>
  <c r="D22" i="38"/>
  <c r="F25" i="36"/>
  <c r="G25" i="36" s="1"/>
  <c r="H25" i="36" s="1"/>
  <c r="N26" i="35"/>
  <c r="C23" i="42"/>
  <c r="F23" i="42" s="1"/>
  <c r="C19" i="43"/>
  <c r="K315" i="42"/>
  <c r="F315" i="42"/>
  <c r="N317" i="39"/>
  <c r="C316" i="42"/>
  <c r="G41" i="17"/>
  <c r="I41" i="17"/>
  <c r="J41" i="17" s="1"/>
  <c r="E22" i="38"/>
  <c r="C25" i="36"/>
  <c r="D25" i="36" s="1"/>
  <c r="E25" i="36" s="1"/>
  <c r="G26" i="47"/>
  <c r="C22" i="38"/>
  <c r="M36" i="30"/>
  <c r="F37" i="30" s="1"/>
  <c r="N36" i="30"/>
  <c r="F28" i="37"/>
  <c r="H26" i="35"/>
  <c r="L43" i="28"/>
  <c r="U23" i="39" l="1"/>
  <c r="D632" i="37"/>
  <c r="C643" i="17"/>
  <c r="E643" i="17" s="1"/>
  <c r="B644" i="17"/>
  <c r="B631" i="21" s="1"/>
  <c r="B643" i="27"/>
  <c r="C643" i="27" s="1"/>
  <c r="E643" i="27" s="1"/>
  <c r="B643" i="30"/>
  <c r="C643" i="30" s="1"/>
  <c r="E643" i="30" s="1"/>
  <c r="H643" i="30" s="1"/>
  <c r="B643" i="32"/>
  <c r="C643" i="32" s="1"/>
  <c r="E643" i="32" s="1"/>
  <c r="B643" i="28"/>
  <c r="C643" i="28" s="1"/>
  <c r="E643" i="28" s="1"/>
  <c r="H642" i="17"/>
  <c r="B632" i="51"/>
  <c r="F633" i="35"/>
  <c r="B633" i="39" s="1"/>
  <c r="C633" i="39" s="1"/>
  <c r="B632" i="36"/>
  <c r="K37" i="27"/>
  <c r="I37" i="27"/>
  <c r="D683" i="27"/>
  <c r="D675" i="28"/>
  <c r="D671" i="17"/>
  <c r="E26" i="39"/>
  <c r="P26" i="39" s="1"/>
  <c r="Q26" i="39" s="1"/>
  <c r="E22" i="41"/>
  <c r="L230" i="42"/>
  <c r="N229" i="42"/>
  <c r="O229" i="42" s="1"/>
  <c r="G225" i="44" s="1"/>
  <c r="D673" i="30"/>
  <c r="D688" i="30"/>
  <c r="T26" i="35"/>
  <c r="U26" i="35"/>
  <c r="H26" i="49" s="1"/>
  <c r="P26" i="35"/>
  <c r="O26" i="35"/>
  <c r="D25" i="39"/>
  <c r="D25" i="40"/>
  <c r="K316" i="42"/>
  <c r="F316" i="42"/>
  <c r="N318" i="39"/>
  <c r="C317" i="42"/>
  <c r="L24" i="39"/>
  <c r="K23" i="42"/>
  <c r="G23" i="42"/>
  <c r="C19" i="44" s="1"/>
  <c r="I26" i="35"/>
  <c r="J26" i="35"/>
  <c r="D26" i="49" s="1"/>
  <c r="K41" i="17"/>
  <c r="C22" i="41"/>
  <c r="W26" i="39"/>
  <c r="D22" i="41"/>
  <c r="O36" i="30"/>
  <c r="P36" i="30" s="1"/>
  <c r="C23" i="21" s="1"/>
  <c r="E25" i="37"/>
  <c r="I37" i="30"/>
  <c r="K37" i="30" s="1"/>
  <c r="G37" i="30"/>
  <c r="M43" i="28"/>
  <c r="R34" i="35" s="1"/>
  <c r="F44" i="28"/>
  <c r="H44" i="28" s="1"/>
  <c r="J44" i="28" s="1"/>
  <c r="F26" i="49" l="1"/>
  <c r="X26" i="39"/>
  <c r="M19" i="43"/>
  <c r="F19" i="43"/>
  <c r="N23" i="42"/>
  <c r="O23" i="42" s="1"/>
  <c r="G19" i="44" s="1"/>
  <c r="R26" i="39"/>
  <c r="S26" i="39" s="1"/>
  <c r="B644" i="32"/>
  <c r="C644" i="32" s="1"/>
  <c r="E644" i="32" s="1"/>
  <c r="B644" i="28"/>
  <c r="C644" i="28" s="1"/>
  <c r="E644" i="28" s="1"/>
  <c r="B644" i="27"/>
  <c r="C644" i="27" s="1"/>
  <c r="E644" i="27" s="1"/>
  <c r="D633" i="37"/>
  <c r="B645" i="17"/>
  <c r="B632" i="21" s="1"/>
  <c r="C644" i="17"/>
  <c r="E644" i="17" s="1"/>
  <c r="B644" i="30"/>
  <c r="C644" i="30" s="1"/>
  <c r="E644" i="30" s="1"/>
  <c r="H644" i="30" s="1"/>
  <c r="H643" i="17"/>
  <c r="B633" i="51"/>
  <c r="F634" i="35"/>
  <c r="B634" i="39" s="1"/>
  <c r="C634" i="39" s="1"/>
  <c r="B633" i="36"/>
  <c r="C26" i="40"/>
  <c r="C26" i="49"/>
  <c r="E26" i="40"/>
  <c r="E26" i="49"/>
  <c r="D677" i="28"/>
  <c r="G26" i="40"/>
  <c r="G26" i="49"/>
  <c r="D685" i="27"/>
  <c r="M37" i="27"/>
  <c r="L37" i="27"/>
  <c r="F38" i="27" s="1"/>
  <c r="D673" i="17"/>
  <c r="D675" i="30"/>
  <c r="D690" i="30"/>
  <c r="L231" i="42"/>
  <c r="N230" i="42"/>
  <c r="O230" i="42" s="1"/>
  <c r="G226" i="44" s="1"/>
  <c r="F25" i="39"/>
  <c r="G25" i="39" s="1"/>
  <c r="I25" i="39" s="1"/>
  <c r="O25" i="39"/>
  <c r="F26" i="40"/>
  <c r="Q26" i="35"/>
  <c r="V26" i="35" s="1"/>
  <c r="N24" i="39"/>
  <c r="K20" i="43"/>
  <c r="J20" i="43" s="1"/>
  <c r="K317" i="42"/>
  <c r="F317" i="42"/>
  <c r="N319" i="39"/>
  <c r="C318" i="42"/>
  <c r="L37" i="30"/>
  <c r="M41" i="17"/>
  <c r="L41" i="17"/>
  <c r="F42" i="17" s="1"/>
  <c r="K44" i="28"/>
  <c r="A25" i="37"/>
  <c r="M25" i="37"/>
  <c r="N25" i="37" s="1"/>
  <c r="I26" i="51" s="1"/>
  <c r="J26" i="51" s="1"/>
  <c r="K26" i="51" s="1"/>
  <c r="L23" i="50" s="1"/>
  <c r="J25" i="37"/>
  <c r="K25" i="37" s="1"/>
  <c r="F26" i="51" s="1"/>
  <c r="G26" i="51" s="1"/>
  <c r="H26" i="51" s="1"/>
  <c r="K23" i="50" s="1"/>
  <c r="F30" i="21"/>
  <c r="L32" i="37"/>
  <c r="G25" i="37"/>
  <c r="H25" i="37" s="1"/>
  <c r="C26" i="51" s="1"/>
  <c r="D26" i="51" s="1"/>
  <c r="E26" i="51" s="1"/>
  <c r="J23" i="50" s="1"/>
  <c r="G44" i="28"/>
  <c r="T24" i="39" l="1"/>
  <c r="B645" i="27"/>
  <c r="C645" i="27" s="1"/>
  <c r="E645" i="27" s="1"/>
  <c r="B646" i="17"/>
  <c r="B633" i="21" s="1"/>
  <c r="B645" i="28"/>
  <c r="C645" i="28" s="1"/>
  <c r="E645" i="28" s="1"/>
  <c r="D634" i="37"/>
  <c r="C645" i="17"/>
  <c r="B645" i="30"/>
  <c r="C645" i="30" s="1"/>
  <c r="E645" i="30" s="1"/>
  <c r="H645" i="30" s="1"/>
  <c r="B645" i="32"/>
  <c r="C645" i="32" s="1"/>
  <c r="E645" i="32" s="1"/>
  <c r="B634" i="51"/>
  <c r="F635" i="35"/>
  <c r="B635" i="39" s="1"/>
  <c r="C635" i="39" s="1"/>
  <c r="B634" i="36"/>
  <c r="H644" i="17"/>
  <c r="D675" i="17"/>
  <c r="H38" i="27"/>
  <c r="J38" i="27" s="1"/>
  <c r="G38" i="27"/>
  <c r="D679" i="28"/>
  <c r="M28" i="35"/>
  <c r="E24" i="21"/>
  <c r="I26" i="37"/>
  <c r="G32" i="35"/>
  <c r="D28" i="21"/>
  <c r="D687" i="27"/>
  <c r="D692" i="30"/>
  <c r="D677" i="30"/>
  <c r="L232" i="42"/>
  <c r="N231" i="42"/>
  <c r="O231" i="42" s="1"/>
  <c r="G227" i="44" s="1"/>
  <c r="H25" i="39"/>
  <c r="K25" i="39" s="1"/>
  <c r="J25" i="39"/>
  <c r="I26" i="36"/>
  <c r="J26" i="36" s="1"/>
  <c r="K26" i="36" s="1"/>
  <c r="S27" i="35"/>
  <c r="W26" i="35"/>
  <c r="K26" i="35" s="1"/>
  <c r="H26" i="40"/>
  <c r="D23" i="38"/>
  <c r="N27" i="35"/>
  <c r="F26" i="36"/>
  <c r="G26" i="36" s="1"/>
  <c r="H26" i="36" s="1"/>
  <c r="K318" i="42"/>
  <c r="F318" i="42"/>
  <c r="N320" i="39"/>
  <c r="C319" i="42"/>
  <c r="C24" i="42"/>
  <c r="C20" i="43"/>
  <c r="G42" i="17"/>
  <c r="I42" i="17"/>
  <c r="C26" i="36"/>
  <c r="D26" i="36" s="1"/>
  <c r="E26" i="36" s="1"/>
  <c r="C23" i="38"/>
  <c r="G27" i="47"/>
  <c r="E23" i="38"/>
  <c r="F29" i="37"/>
  <c r="M37" i="30"/>
  <c r="F38" i="30" s="1"/>
  <c r="N37" i="30"/>
  <c r="H27" i="35"/>
  <c r="L44" i="28"/>
  <c r="J42" i="17" l="1"/>
  <c r="K42" i="17" s="1"/>
  <c r="U24" i="39"/>
  <c r="E645" i="17"/>
  <c r="H645" i="17"/>
  <c r="B635" i="51"/>
  <c r="F636" i="35"/>
  <c r="B636" i="39" s="1"/>
  <c r="C636" i="39" s="1"/>
  <c r="B635" i="36"/>
  <c r="B647" i="17"/>
  <c r="B634" i="21" s="1"/>
  <c r="C646" i="17"/>
  <c r="E646" i="17" s="1"/>
  <c r="B646" i="30"/>
  <c r="C646" i="30" s="1"/>
  <c r="E646" i="30" s="1"/>
  <c r="H646" i="30" s="1"/>
  <c r="B646" i="28"/>
  <c r="C646" i="28" s="1"/>
  <c r="E646" i="28" s="1"/>
  <c r="B646" i="32"/>
  <c r="C646" i="32" s="1"/>
  <c r="E646" i="32" s="1"/>
  <c r="B646" i="27"/>
  <c r="C646" i="27" s="1"/>
  <c r="E646" i="27" s="1"/>
  <c r="D635" i="37"/>
  <c r="D689" i="27"/>
  <c r="D681" i="28"/>
  <c r="K38" i="27"/>
  <c r="I38" i="27"/>
  <c r="D677" i="17"/>
  <c r="E27" i="39"/>
  <c r="P27" i="39" s="1"/>
  <c r="Q27" i="39" s="1"/>
  <c r="E23" i="41"/>
  <c r="D679" i="30"/>
  <c r="L233" i="42"/>
  <c r="N232" i="42"/>
  <c r="O232" i="42" s="1"/>
  <c r="G228" i="44" s="1"/>
  <c r="D694" i="30"/>
  <c r="T27" i="35"/>
  <c r="U27" i="35"/>
  <c r="H27" i="49" s="1"/>
  <c r="O27" i="35"/>
  <c r="P27" i="35"/>
  <c r="D26" i="39"/>
  <c r="D26" i="40"/>
  <c r="L25" i="39"/>
  <c r="K319" i="42"/>
  <c r="F319" i="42"/>
  <c r="N321" i="39"/>
  <c r="C320" i="42"/>
  <c r="K24" i="42"/>
  <c r="F24" i="42"/>
  <c r="I27" i="35"/>
  <c r="J27" i="35"/>
  <c r="D27" i="49" s="1"/>
  <c r="C23" i="41"/>
  <c r="O37" i="30"/>
  <c r="P37" i="30" s="1"/>
  <c r="C24" i="21" s="1"/>
  <c r="E26" i="37"/>
  <c r="I38" i="30"/>
  <c r="K38" i="30" s="1"/>
  <c r="G38" i="30"/>
  <c r="W27" i="39"/>
  <c r="D23" i="41"/>
  <c r="M44" i="28"/>
  <c r="R35" i="35" s="1"/>
  <c r="F45" i="28"/>
  <c r="H45" i="28" s="1"/>
  <c r="J45" i="28" s="1"/>
  <c r="F27" i="49" l="1"/>
  <c r="X27" i="39"/>
  <c r="M42" i="17"/>
  <c r="L42" i="17"/>
  <c r="F43" i="17" s="1"/>
  <c r="M20" i="43"/>
  <c r="F20" i="43"/>
  <c r="N24" i="42"/>
  <c r="O24" i="42" s="1"/>
  <c r="G20" i="44" s="1"/>
  <c r="G24" i="42"/>
  <c r="C20" i="44" s="1"/>
  <c r="D636" i="37"/>
  <c r="B647" i="32"/>
  <c r="C647" i="32" s="1"/>
  <c r="E647" i="32" s="1"/>
  <c r="C647" i="17"/>
  <c r="E647" i="17" s="1"/>
  <c r="B648" i="17"/>
  <c r="B635" i="21" s="1"/>
  <c r="B647" i="30"/>
  <c r="C647" i="30" s="1"/>
  <c r="E647" i="30" s="1"/>
  <c r="H647" i="30" s="1"/>
  <c r="B647" i="28"/>
  <c r="C647" i="28" s="1"/>
  <c r="E647" i="28" s="1"/>
  <c r="B647" i="27"/>
  <c r="C647" i="27" s="1"/>
  <c r="E647" i="27" s="1"/>
  <c r="B636" i="36"/>
  <c r="B636" i="51"/>
  <c r="F637" i="35"/>
  <c r="B637" i="39" s="1"/>
  <c r="C637" i="39" s="1"/>
  <c r="H646" i="17"/>
  <c r="H647" i="17" s="1"/>
  <c r="R27" i="39"/>
  <c r="S27" i="39" s="1"/>
  <c r="C27" i="40"/>
  <c r="C27" i="49"/>
  <c r="E27" i="40"/>
  <c r="E27" i="49"/>
  <c r="M38" i="27"/>
  <c r="L38" i="27"/>
  <c r="F39" i="27" s="1"/>
  <c r="G27" i="40"/>
  <c r="G27" i="49"/>
  <c r="D683" i="28"/>
  <c r="G33" i="35"/>
  <c r="D29" i="21"/>
  <c r="D679" i="17"/>
  <c r="D691" i="27"/>
  <c r="L234" i="42"/>
  <c r="N233" i="42"/>
  <c r="O233" i="42" s="1"/>
  <c r="G229" i="44" s="1"/>
  <c r="D696" i="30"/>
  <c r="D681" i="30"/>
  <c r="F26" i="39"/>
  <c r="G26" i="39" s="1"/>
  <c r="I26" i="39" s="1"/>
  <c r="O26" i="39"/>
  <c r="F27" i="40"/>
  <c r="Q27" i="35"/>
  <c r="V27" i="35" s="1"/>
  <c r="K320" i="42"/>
  <c r="F320" i="42"/>
  <c r="N322" i="39"/>
  <c r="C321" i="42"/>
  <c r="N25" i="39"/>
  <c r="K21" i="43"/>
  <c r="J21" i="43" s="1"/>
  <c r="L38" i="30"/>
  <c r="G43" i="17"/>
  <c r="I43" i="17"/>
  <c r="J43" i="17" s="1"/>
  <c r="K45" i="28"/>
  <c r="A26" i="37"/>
  <c r="J26" i="37"/>
  <c r="K26" i="37" s="1"/>
  <c r="F27" i="51" s="1"/>
  <c r="G27" i="51" s="1"/>
  <c r="H27" i="51" s="1"/>
  <c r="K24" i="50" s="1"/>
  <c r="M26" i="37"/>
  <c r="N26" i="37" s="1"/>
  <c r="I27" i="51" s="1"/>
  <c r="J27" i="51" s="1"/>
  <c r="K27" i="51" s="1"/>
  <c r="L24" i="50" s="1"/>
  <c r="G26" i="37"/>
  <c r="H26" i="37" s="1"/>
  <c r="C27" i="51" s="1"/>
  <c r="D27" i="51" s="1"/>
  <c r="E27" i="51" s="1"/>
  <c r="J24" i="50" s="1"/>
  <c r="F31" i="21"/>
  <c r="L33" i="37"/>
  <c r="G45" i="28"/>
  <c r="T25" i="39" l="1"/>
  <c r="B648" i="27"/>
  <c r="C648" i="27" s="1"/>
  <c r="E648" i="27" s="1"/>
  <c r="B648" i="28"/>
  <c r="C648" i="28" s="1"/>
  <c r="E648" i="28" s="1"/>
  <c r="D637" i="37"/>
  <c r="B649" i="17"/>
  <c r="B636" i="21" s="1"/>
  <c r="C648" i="17"/>
  <c r="E648" i="17" s="1"/>
  <c r="B648" i="30"/>
  <c r="C648" i="30" s="1"/>
  <c r="E648" i="30" s="1"/>
  <c r="H648" i="30" s="1"/>
  <c r="B648" i="32"/>
  <c r="C648" i="32" s="1"/>
  <c r="E648" i="32" s="1"/>
  <c r="F638" i="35"/>
  <c r="B638" i="39" s="1"/>
  <c r="C638" i="39" s="1"/>
  <c r="B637" i="51"/>
  <c r="B637" i="36"/>
  <c r="D681" i="17"/>
  <c r="H39" i="27"/>
  <c r="J39" i="27" s="1"/>
  <c r="G39" i="27"/>
  <c r="M29" i="35"/>
  <c r="E25" i="21"/>
  <c r="I27" i="37"/>
  <c r="D685" i="28"/>
  <c r="D693" i="27"/>
  <c r="D698" i="30"/>
  <c r="D683" i="30"/>
  <c r="L235" i="42"/>
  <c r="N234" i="42"/>
  <c r="O234" i="42" s="1"/>
  <c r="G230" i="44" s="1"/>
  <c r="H26" i="39"/>
  <c r="K26" i="39" s="1"/>
  <c r="J26" i="39"/>
  <c r="I27" i="36"/>
  <c r="J27" i="36" s="1"/>
  <c r="K27" i="36" s="1"/>
  <c r="S28" i="35"/>
  <c r="D24" i="38"/>
  <c r="F27" i="36"/>
  <c r="G27" i="36" s="1"/>
  <c r="H27" i="36" s="1"/>
  <c r="N28" i="35"/>
  <c r="W27" i="35"/>
  <c r="K27" i="35" s="1"/>
  <c r="H27" i="40"/>
  <c r="C25" i="42"/>
  <c r="C21" i="43"/>
  <c r="K321" i="42"/>
  <c r="F321" i="42"/>
  <c r="N323" i="39"/>
  <c r="C322" i="42"/>
  <c r="K43" i="17"/>
  <c r="E24" i="38"/>
  <c r="C27" i="36"/>
  <c r="D27" i="36" s="1"/>
  <c r="E27" i="36" s="1"/>
  <c r="G28" i="47"/>
  <c r="C24" i="38"/>
  <c r="H28" i="35"/>
  <c r="F30" i="37"/>
  <c r="M38" i="30"/>
  <c r="F39" i="30" s="1"/>
  <c r="N38" i="30"/>
  <c r="L45" i="28"/>
  <c r="F46" i="28" s="1"/>
  <c r="U25" i="39" l="1"/>
  <c r="D638" i="37"/>
  <c r="C649" i="17"/>
  <c r="B650" i="17"/>
  <c r="B637" i="21" s="1"/>
  <c r="B649" i="30"/>
  <c r="C649" i="30" s="1"/>
  <c r="E649" i="30" s="1"/>
  <c r="H649" i="30" s="1"/>
  <c r="B649" i="32"/>
  <c r="C649" i="32" s="1"/>
  <c r="E649" i="32" s="1"/>
  <c r="B649" i="27"/>
  <c r="C649" i="27" s="1"/>
  <c r="E649" i="27" s="1"/>
  <c r="B649" i="28"/>
  <c r="C649" i="28" s="1"/>
  <c r="E649" i="28" s="1"/>
  <c r="B638" i="51"/>
  <c r="F639" i="35"/>
  <c r="B639" i="39" s="1"/>
  <c r="C639" i="39" s="1"/>
  <c r="B638" i="36"/>
  <c r="H648" i="17"/>
  <c r="D695" i="27"/>
  <c r="I39" i="27"/>
  <c r="K39" i="27"/>
  <c r="D687" i="28"/>
  <c r="D683" i="17"/>
  <c r="E28" i="39"/>
  <c r="R28" i="39" s="1"/>
  <c r="S28" i="39" s="1"/>
  <c r="E24" i="41"/>
  <c r="D685" i="30"/>
  <c r="L236" i="42"/>
  <c r="N235" i="42"/>
  <c r="O235" i="42" s="1"/>
  <c r="G231" i="44" s="1"/>
  <c r="D700" i="30"/>
  <c r="T28" i="35"/>
  <c r="U28" i="35"/>
  <c r="H28" i="49" s="1"/>
  <c r="D27" i="40"/>
  <c r="D27" i="39"/>
  <c r="O28" i="35"/>
  <c r="P28" i="35"/>
  <c r="L26" i="39"/>
  <c r="K322" i="42"/>
  <c r="F322" i="42"/>
  <c r="N324" i="39"/>
  <c r="C323" i="42"/>
  <c r="K25" i="42"/>
  <c r="F25" i="42"/>
  <c r="P28" i="39"/>
  <c r="Q28" i="39" s="1"/>
  <c r="I28" i="35"/>
  <c r="J28" i="35"/>
  <c r="D28" i="49" s="1"/>
  <c r="M43" i="17"/>
  <c r="L43" i="17"/>
  <c r="F44" i="17" s="1"/>
  <c r="H46" i="28"/>
  <c r="J46" i="28" s="1"/>
  <c r="G46" i="28"/>
  <c r="C24" i="41"/>
  <c r="O38" i="30"/>
  <c r="P38" i="30" s="1"/>
  <c r="C25" i="21" s="1"/>
  <c r="E27" i="37"/>
  <c r="W28" i="39"/>
  <c r="D24" i="41"/>
  <c r="I39" i="30"/>
  <c r="K39" i="30" s="1"/>
  <c r="G39" i="30"/>
  <c r="M45" i="28"/>
  <c r="R36" i="35" s="1"/>
  <c r="F28" i="49" l="1"/>
  <c r="X28" i="39"/>
  <c r="M21" i="43"/>
  <c r="F21" i="43"/>
  <c r="G25" i="42"/>
  <c r="C21" i="44" s="1"/>
  <c r="N25" i="42"/>
  <c r="O25" i="42" s="1"/>
  <c r="G21" i="44" s="1"/>
  <c r="B650" i="30"/>
  <c r="C650" i="30" s="1"/>
  <c r="E650" i="30" s="1"/>
  <c r="H650" i="30" s="1"/>
  <c r="B650" i="32"/>
  <c r="C650" i="32" s="1"/>
  <c r="E650" i="32" s="1"/>
  <c r="B651" i="17"/>
  <c r="B638" i="21" s="1"/>
  <c r="B650" i="28"/>
  <c r="C650" i="28" s="1"/>
  <c r="E650" i="28" s="1"/>
  <c r="B650" i="27"/>
  <c r="C650" i="27" s="1"/>
  <c r="E650" i="27" s="1"/>
  <c r="D639" i="37"/>
  <c r="C650" i="17"/>
  <c r="E650" i="17" s="1"/>
  <c r="E649" i="17"/>
  <c r="H649" i="17"/>
  <c r="B639" i="51"/>
  <c r="B639" i="36"/>
  <c r="F640" i="35"/>
  <c r="B640" i="39" s="1"/>
  <c r="C640" i="39" s="1"/>
  <c r="E28" i="40"/>
  <c r="E28" i="49"/>
  <c r="D689" i="28"/>
  <c r="L39" i="27"/>
  <c r="F40" i="27" s="1"/>
  <c r="M39" i="27"/>
  <c r="G28" i="40"/>
  <c r="G28" i="49"/>
  <c r="C28" i="40"/>
  <c r="C28" i="49"/>
  <c r="G34" i="35"/>
  <c r="D30" i="21"/>
  <c r="D685" i="17"/>
  <c r="D697" i="27"/>
  <c r="L237" i="42"/>
  <c r="N236" i="42"/>
  <c r="O236" i="42" s="1"/>
  <c r="G232" i="44" s="1"/>
  <c r="D702" i="30"/>
  <c r="D687" i="30"/>
  <c r="Q28" i="35"/>
  <c r="V28" i="35" s="1"/>
  <c r="F28" i="40"/>
  <c r="F27" i="39"/>
  <c r="G27" i="39" s="1"/>
  <c r="I27" i="39" s="1"/>
  <c r="O27" i="39"/>
  <c r="K323" i="42"/>
  <c r="F323" i="42"/>
  <c r="N325" i="39"/>
  <c r="C324" i="42"/>
  <c r="N26" i="39"/>
  <c r="K22" i="43"/>
  <c r="J22" i="43" s="1"/>
  <c r="L39" i="30"/>
  <c r="I44" i="17"/>
  <c r="J44" i="17" s="1"/>
  <c r="G44" i="17"/>
  <c r="K46" i="28"/>
  <c r="A27" i="37"/>
  <c r="J27" i="37"/>
  <c r="K27" i="37" s="1"/>
  <c r="F28" i="51" s="1"/>
  <c r="G28" i="51" s="1"/>
  <c r="H28" i="51" s="1"/>
  <c r="K25" i="50" s="1"/>
  <c r="M27" i="37"/>
  <c r="N27" i="37" s="1"/>
  <c r="I28" i="51" s="1"/>
  <c r="J28" i="51" s="1"/>
  <c r="K28" i="51" s="1"/>
  <c r="L25" i="50" s="1"/>
  <c r="F32" i="21"/>
  <c r="L34" i="37"/>
  <c r="G27" i="37"/>
  <c r="H27" i="37" s="1"/>
  <c r="C28" i="51" s="1"/>
  <c r="D28" i="51" s="1"/>
  <c r="E28" i="51" s="1"/>
  <c r="J25" i="50" s="1"/>
  <c r="T26" i="39" l="1"/>
  <c r="B640" i="51"/>
  <c r="F641" i="35"/>
  <c r="B641" i="39" s="1"/>
  <c r="C641" i="39" s="1"/>
  <c r="B640" i="36"/>
  <c r="B651" i="32"/>
  <c r="C651" i="32" s="1"/>
  <c r="E651" i="32" s="1"/>
  <c r="B651" i="28"/>
  <c r="C651" i="28" s="1"/>
  <c r="E651" i="28" s="1"/>
  <c r="B651" i="27"/>
  <c r="C651" i="27" s="1"/>
  <c r="E651" i="27" s="1"/>
  <c r="D640" i="37"/>
  <c r="C651" i="17"/>
  <c r="E651" i="17" s="1"/>
  <c r="B652" i="17"/>
  <c r="B639" i="21" s="1"/>
  <c r="B651" i="30"/>
  <c r="C651" i="30" s="1"/>
  <c r="E651" i="30" s="1"/>
  <c r="H651" i="30" s="1"/>
  <c r="H650" i="17"/>
  <c r="D687" i="17"/>
  <c r="M30" i="35"/>
  <c r="E26" i="21"/>
  <c r="I28" i="37"/>
  <c r="H40" i="27"/>
  <c r="J40" i="27" s="1"/>
  <c r="G40" i="27"/>
  <c r="D691" i="28"/>
  <c r="D699" i="27"/>
  <c r="D704" i="30"/>
  <c r="L238" i="42"/>
  <c r="N237" i="42"/>
  <c r="O237" i="42" s="1"/>
  <c r="G233" i="44" s="1"/>
  <c r="D689" i="30"/>
  <c r="S29" i="35"/>
  <c r="I28" i="36"/>
  <c r="J28" i="36" s="1"/>
  <c r="K28" i="36" s="1"/>
  <c r="D25" i="38"/>
  <c r="F28" i="36"/>
  <c r="G28" i="36" s="1"/>
  <c r="H28" i="36" s="1"/>
  <c r="N29" i="35"/>
  <c r="H27" i="39"/>
  <c r="K27" i="39" s="1"/>
  <c r="J27" i="39"/>
  <c r="W28" i="35"/>
  <c r="K28" i="35" s="1"/>
  <c r="H28" i="40"/>
  <c r="C26" i="42"/>
  <c r="C22" i="43"/>
  <c r="K324" i="42"/>
  <c r="F324" i="42"/>
  <c r="N326" i="39"/>
  <c r="C325" i="42"/>
  <c r="K44" i="17"/>
  <c r="L46" i="28"/>
  <c r="F47" i="28" s="1"/>
  <c r="G47" i="28" s="1"/>
  <c r="M46" i="28"/>
  <c r="F33" i="21" s="1"/>
  <c r="C28" i="36"/>
  <c r="D28" i="36" s="1"/>
  <c r="E28" i="36" s="1"/>
  <c r="G29" i="47"/>
  <c r="C25" i="38"/>
  <c r="E25" i="38"/>
  <c r="H29" i="35"/>
  <c r="F31" i="37"/>
  <c r="M39" i="30"/>
  <c r="F40" i="30" s="1"/>
  <c r="N39" i="30"/>
  <c r="U26" i="39" l="1"/>
  <c r="B641" i="51"/>
  <c r="F642" i="35"/>
  <c r="B642" i="39" s="1"/>
  <c r="C642" i="39" s="1"/>
  <c r="B641" i="36"/>
  <c r="H651" i="17"/>
  <c r="H652" i="17" s="1"/>
  <c r="B652" i="28"/>
  <c r="C652" i="28" s="1"/>
  <c r="E652" i="28" s="1"/>
  <c r="D641" i="37"/>
  <c r="B653" i="17"/>
  <c r="B640" i="21" s="1"/>
  <c r="C652" i="17"/>
  <c r="E652" i="17" s="1"/>
  <c r="B652" i="30"/>
  <c r="C652" i="30" s="1"/>
  <c r="E652" i="30" s="1"/>
  <c r="H652" i="30" s="1"/>
  <c r="B652" i="32"/>
  <c r="C652" i="32" s="1"/>
  <c r="E652" i="32" s="1"/>
  <c r="B652" i="27"/>
  <c r="C652" i="27" s="1"/>
  <c r="E652" i="27" s="1"/>
  <c r="K40" i="27"/>
  <c r="I40" i="27"/>
  <c r="D701" i="27"/>
  <c r="D693" i="28"/>
  <c r="D689" i="17"/>
  <c r="E25" i="41"/>
  <c r="E29" i="39"/>
  <c r="P29" i="39" s="1"/>
  <c r="Q29" i="39" s="1"/>
  <c r="D691" i="30"/>
  <c r="L239" i="42"/>
  <c r="N238" i="42"/>
  <c r="O238" i="42" s="1"/>
  <c r="G234" i="44" s="1"/>
  <c r="D706" i="30"/>
  <c r="R37" i="35"/>
  <c r="T29" i="35"/>
  <c r="U29" i="35"/>
  <c r="H29" i="49" s="1"/>
  <c r="D28" i="40"/>
  <c r="D28" i="39"/>
  <c r="O29" i="35"/>
  <c r="P29" i="35"/>
  <c r="L27" i="39"/>
  <c r="N327" i="39"/>
  <c r="C326" i="42"/>
  <c r="K325" i="42"/>
  <c r="F325" i="42"/>
  <c r="K26" i="42"/>
  <c r="F26" i="42"/>
  <c r="J29" i="35"/>
  <c r="D29" i="49" s="1"/>
  <c r="I29" i="35"/>
  <c r="H47" i="28"/>
  <c r="J47" i="28" s="1"/>
  <c r="L44" i="17"/>
  <c r="F45" i="17" s="1"/>
  <c r="M44" i="17"/>
  <c r="O39" i="30"/>
  <c r="P39" i="30" s="1"/>
  <c r="C26" i="21" s="1"/>
  <c r="E28" i="37"/>
  <c r="C25" i="41"/>
  <c r="W29" i="39"/>
  <c r="D25" i="41"/>
  <c r="I40" i="30"/>
  <c r="K40" i="30" s="1"/>
  <c r="G40" i="30"/>
  <c r="F29" i="49" l="1"/>
  <c r="X29" i="39"/>
  <c r="F22" i="43"/>
  <c r="M22" i="43"/>
  <c r="N26" i="42"/>
  <c r="O26" i="42" s="1"/>
  <c r="G22" i="44" s="1"/>
  <c r="G26" i="42"/>
  <c r="C22" i="44" s="1"/>
  <c r="B642" i="51"/>
  <c r="B642" i="36"/>
  <c r="F643" i="35"/>
  <c r="B643" i="39" s="1"/>
  <c r="C643" i="39" s="1"/>
  <c r="B653" i="28"/>
  <c r="C653" i="28" s="1"/>
  <c r="E653" i="28" s="1"/>
  <c r="B653" i="32"/>
  <c r="C653" i="32" s="1"/>
  <c r="E653" i="32" s="1"/>
  <c r="B653" i="27"/>
  <c r="C653" i="27" s="1"/>
  <c r="E653" i="27" s="1"/>
  <c r="D642" i="37"/>
  <c r="B654" i="17"/>
  <c r="B641" i="21" s="1"/>
  <c r="C653" i="17"/>
  <c r="B653" i="30"/>
  <c r="C653" i="30" s="1"/>
  <c r="E653" i="30" s="1"/>
  <c r="H653" i="30" s="1"/>
  <c r="K47" i="28"/>
  <c r="M47" i="28" s="1"/>
  <c r="R38" i="35" s="1"/>
  <c r="R29" i="39"/>
  <c r="S29" i="39" s="1"/>
  <c r="G35" i="35"/>
  <c r="D31" i="21"/>
  <c r="D695" i="28"/>
  <c r="G29" i="40"/>
  <c r="G29" i="49"/>
  <c r="D703" i="27"/>
  <c r="C29" i="40"/>
  <c r="C29" i="49"/>
  <c r="E29" i="40"/>
  <c r="E29" i="49"/>
  <c r="D691" i="17"/>
  <c r="M40" i="27"/>
  <c r="L40" i="27"/>
  <c r="F41" i="27" s="1"/>
  <c r="L240" i="42"/>
  <c r="N239" i="42"/>
  <c r="O239" i="42" s="1"/>
  <c r="G235" i="44" s="1"/>
  <c r="D708" i="30"/>
  <c r="D693" i="30"/>
  <c r="F29" i="40"/>
  <c r="Q29" i="35"/>
  <c r="V29" i="35" s="1"/>
  <c r="O28" i="39"/>
  <c r="F28" i="39"/>
  <c r="G28" i="39" s="1"/>
  <c r="I28" i="39" s="1"/>
  <c r="K326" i="42"/>
  <c r="F326" i="42"/>
  <c r="N328" i="39"/>
  <c r="C327" i="42"/>
  <c r="N27" i="39"/>
  <c r="K23" i="43"/>
  <c r="J23" i="43" s="1"/>
  <c r="L40" i="30"/>
  <c r="G45" i="17"/>
  <c r="I45" i="17"/>
  <c r="J45" i="17" s="1"/>
  <c r="A28" i="37"/>
  <c r="M28" i="37"/>
  <c r="N28" i="37" s="1"/>
  <c r="I29" i="51" s="1"/>
  <c r="J29" i="51" s="1"/>
  <c r="K29" i="51" s="1"/>
  <c r="L26" i="50" s="1"/>
  <c r="J28" i="37"/>
  <c r="K28" i="37" s="1"/>
  <c r="F29" i="51" s="1"/>
  <c r="G29" i="51" s="1"/>
  <c r="H29" i="51" s="1"/>
  <c r="K26" i="50" s="1"/>
  <c r="L35" i="37"/>
  <c r="G28" i="37"/>
  <c r="H28" i="37" s="1"/>
  <c r="C29" i="51" s="1"/>
  <c r="D29" i="51" s="1"/>
  <c r="E29" i="51" s="1"/>
  <c r="J26" i="50" s="1"/>
  <c r="T27" i="39" l="1"/>
  <c r="L47" i="28"/>
  <c r="F48" i="28" s="1"/>
  <c r="G48" i="28" s="1"/>
  <c r="B643" i="51"/>
  <c r="F644" i="35"/>
  <c r="B644" i="39" s="1"/>
  <c r="C644" i="39" s="1"/>
  <c r="B643" i="36"/>
  <c r="E653" i="17"/>
  <c r="H653" i="17"/>
  <c r="C654" i="17"/>
  <c r="E654" i="17" s="1"/>
  <c r="B654" i="30"/>
  <c r="C654" i="30" s="1"/>
  <c r="E654" i="30" s="1"/>
  <c r="H654" i="30" s="1"/>
  <c r="B654" i="28"/>
  <c r="C654" i="28" s="1"/>
  <c r="E654" i="28" s="1"/>
  <c r="B654" i="32"/>
  <c r="C654" i="32" s="1"/>
  <c r="E654" i="32" s="1"/>
  <c r="B654" i="27"/>
  <c r="C654" i="27" s="1"/>
  <c r="E654" i="27" s="1"/>
  <c r="D643" i="37"/>
  <c r="B655" i="17"/>
  <c r="B642" i="21" s="1"/>
  <c r="D693" i="17"/>
  <c r="D697" i="28"/>
  <c r="H41" i="27"/>
  <c r="J41" i="27" s="1"/>
  <c r="G41" i="27"/>
  <c r="M31" i="35"/>
  <c r="E27" i="21"/>
  <c r="I29" i="37"/>
  <c r="D705" i="27"/>
  <c r="D710" i="30"/>
  <c r="L241" i="42"/>
  <c r="N240" i="42"/>
  <c r="O240" i="42" s="1"/>
  <c r="G236" i="44" s="1"/>
  <c r="D695" i="30"/>
  <c r="J28" i="39"/>
  <c r="H28" i="39"/>
  <c r="K28" i="39" s="1"/>
  <c r="I29" i="36"/>
  <c r="J29" i="36" s="1"/>
  <c r="K29" i="36" s="1"/>
  <c r="S30" i="35"/>
  <c r="W29" i="35"/>
  <c r="K29" i="35" s="1"/>
  <c r="H29" i="40"/>
  <c r="F29" i="36"/>
  <c r="G29" i="36" s="1"/>
  <c r="H29" i="36" s="1"/>
  <c r="N30" i="35"/>
  <c r="P30" i="35" s="1"/>
  <c r="X30" i="39" s="1"/>
  <c r="C27" i="42"/>
  <c r="C23" i="43"/>
  <c r="K327" i="42"/>
  <c r="F327" i="42"/>
  <c r="N329" i="39"/>
  <c r="C328" i="42"/>
  <c r="F34" i="21"/>
  <c r="K45" i="17"/>
  <c r="H48" i="28"/>
  <c r="J48" i="28" s="1"/>
  <c r="K30" i="47"/>
  <c r="D26" i="38"/>
  <c r="E26" i="38"/>
  <c r="C29" i="36"/>
  <c r="D29" i="36" s="1"/>
  <c r="E29" i="36" s="1"/>
  <c r="C26" i="38"/>
  <c r="G30" i="47"/>
  <c r="H30" i="35"/>
  <c r="F32" i="37"/>
  <c r="M40" i="30"/>
  <c r="F41" i="30" s="1"/>
  <c r="N40" i="30"/>
  <c r="H654" i="17" l="1"/>
  <c r="U27" i="39"/>
  <c r="C655" i="17"/>
  <c r="E655" i="17" s="1"/>
  <c r="B656" i="17"/>
  <c r="B643" i="21" s="1"/>
  <c r="B655" i="30"/>
  <c r="C655" i="30" s="1"/>
  <c r="E655" i="30" s="1"/>
  <c r="H655" i="30" s="1"/>
  <c r="B655" i="28"/>
  <c r="C655" i="28" s="1"/>
  <c r="E655" i="28" s="1"/>
  <c r="B655" i="32"/>
  <c r="C655" i="32" s="1"/>
  <c r="E655" i="32" s="1"/>
  <c r="B655" i="27"/>
  <c r="C655" i="27" s="1"/>
  <c r="E655" i="27" s="1"/>
  <c r="D644" i="37"/>
  <c r="B644" i="51"/>
  <c r="F645" i="35"/>
  <c r="B645" i="39" s="1"/>
  <c r="C645" i="39" s="1"/>
  <c r="B644" i="36"/>
  <c r="I41" i="27"/>
  <c r="K41" i="27"/>
  <c r="D707" i="27"/>
  <c r="D699" i="28"/>
  <c r="F30" i="40"/>
  <c r="F30" i="49"/>
  <c r="D695" i="17"/>
  <c r="E30" i="39"/>
  <c r="P30" i="39" s="1"/>
  <c r="Q30" i="39" s="1"/>
  <c r="E26" i="41"/>
  <c r="D697" i="30"/>
  <c r="L242" i="42"/>
  <c r="N241" i="42"/>
  <c r="O241" i="42" s="1"/>
  <c r="G237" i="44" s="1"/>
  <c r="L28" i="39"/>
  <c r="N28" i="39" s="1"/>
  <c r="T28" i="39" s="1"/>
  <c r="D712" i="30"/>
  <c r="T30" i="35"/>
  <c r="U30" i="35"/>
  <c r="H30" i="49" s="1"/>
  <c r="D29" i="40"/>
  <c r="D29" i="39"/>
  <c r="N330" i="39"/>
  <c r="C329" i="42"/>
  <c r="K328" i="42"/>
  <c r="F328" i="42"/>
  <c r="K27" i="42"/>
  <c r="F27" i="42"/>
  <c r="R30" i="39"/>
  <c r="S30" i="39" s="1"/>
  <c r="I30" i="35"/>
  <c r="J30" i="35"/>
  <c r="D30" i="49" s="1"/>
  <c r="M45" i="17"/>
  <c r="L45" i="17"/>
  <c r="F46" i="17" s="1"/>
  <c r="K48" i="28"/>
  <c r="L48" i="28" s="1"/>
  <c r="F49" i="28" s="1"/>
  <c r="M30" i="47"/>
  <c r="L30" i="47"/>
  <c r="O30" i="35"/>
  <c r="E30" i="49" s="1"/>
  <c r="W30" i="39"/>
  <c r="D26" i="41"/>
  <c r="C26" i="41"/>
  <c r="O40" i="30"/>
  <c r="P40" i="30" s="1"/>
  <c r="C27" i="21" s="1"/>
  <c r="E29" i="37"/>
  <c r="I41" i="30"/>
  <c r="K41" i="30" s="1"/>
  <c r="G41" i="30"/>
  <c r="F23" i="43" l="1"/>
  <c r="M23" i="43"/>
  <c r="N27" i="42"/>
  <c r="O27" i="42" s="1"/>
  <c r="G23" i="44" s="1"/>
  <c r="G27" i="42"/>
  <c r="C23" i="44" s="1"/>
  <c r="C28" i="42"/>
  <c r="K28" i="42" s="1"/>
  <c r="U28" i="39"/>
  <c r="B645" i="51"/>
  <c r="B645" i="36"/>
  <c r="F646" i="35"/>
  <c r="B646" i="39" s="1"/>
  <c r="C646" i="39" s="1"/>
  <c r="D645" i="37"/>
  <c r="C656" i="17"/>
  <c r="E656" i="17" s="1"/>
  <c r="B656" i="30"/>
  <c r="C656" i="30" s="1"/>
  <c r="E656" i="30" s="1"/>
  <c r="H656" i="30" s="1"/>
  <c r="B656" i="32"/>
  <c r="C656" i="32" s="1"/>
  <c r="E656" i="32" s="1"/>
  <c r="B656" i="27"/>
  <c r="C656" i="27" s="1"/>
  <c r="E656" i="27" s="1"/>
  <c r="B656" i="28"/>
  <c r="C656" i="28" s="1"/>
  <c r="E656" i="28" s="1"/>
  <c r="B657" i="17"/>
  <c r="H655" i="17"/>
  <c r="G30" i="40"/>
  <c r="G30" i="49"/>
  <c r="D701" i="28"/>
  <c r="C30" i="40"/>
  <c r="C30" i="49"/>
  <c r="D709" i="27"/>
  <c r="M41" i="27"/>
  <c r="L41" i="27"/>
  <c r="F42" i="27" s="1"/>
  <c r="G36" i="35"/>
  <c r="D32" i="21"/>
  <c r="D697" i="17"/>
  <c r="K24" i="43"/>
  <c r="J24" i="43" s="1"/>
  <c r="L243" i="42"/>
  <c r="N242" i="42"/>
  <c r="O242" i="42" s="1"/>
  <c r="G238" i="44" s="1"/>
  <c r="D714" i="30"/>
  <c r="D699" i="30"/>
  <c r="M48" i="28"/>
  <c r="R39" i="35" s="1"/>
  <c r="F29" i="39"/>
  <c r="G29" i="39" s="1"/>
  <c r="I29" i="39" s="1"/>
  <c r="O29" i="39"/>
  <c r="F28" i="42"/>
  <c r="C24" i="43"/>
  <c r="K329" i="42"/>
  <c r="F329" i="42"/>
  <c r="N331" i="39"/>
  <c r="C330" i="42"/>
  <c r="L41" i="30"/>
  <c r="G46" i="17"/>
  <c r="I46" i="17"/>
  <c r="J46" i="17" s="1"/>
  <c r="H49" i="28"/>
  <c r="G49" i="28"/>
  <c r="F35" i="21"/>
  <c r="A29" i="37"/>
  <c r="E30" i="40"/>
  <c r="Q30" i="35"/>
  <c r="V30" i="35" s="1"/>
  <c r="J29" i="37"/>
  <c r="K29" i="37" s="1"/>
  <c r="M29" i="37"/>
  <c r="N29" i="37" s="1"/>
  <c r="L36" i="37"/>
  <c r="G29" i="37"/>
  <c r="H29" i="37" s="1"/>
  <c r="C30" i="51" s="1"/>
  <c r="D30" i="51" s="1"/>
  <c r="E30" i="51" s="1"/>
  <c r="J27" i="50" s="1"/>
  <c r="N28" i="42" l="1"/>
  <c r="O28" i="42" s="1"/>
  <c r="G24" i="44" s="1"/>
  <c r="G28" i="42"/>
  <c r="C24" i="44" s="1"/>
  <c r="F24" i="43"/>
  <c r="M24" i="43"/>
  <c r="B646" i="51"/>
  <c r="B646" i="36"/>
  <c r="F647" i="35"/>
  <c r="B647" i="39" s="1"/>
  <c r="C647" i="39" s="1"/>
  <c r="H656" i="17"/>
  <c r="C657" i="17"/>
  <c r="B657" i="30"/>
  <c r="C657" i="30" s="1"/>
  <c r="E657" i="30" s="1"/>
  <c r="H657" i="30" s="1"/>
  <c r="B657" i="32"/>
  <c r="C657" i="32" s="1"/>
  <c r="E657" i="32" s="1"/>
  <c r="B657" i="28"/>
  <c r="C657" i="28" s="1"/>
  <c r="E657" i="28" s="1"/>
  <c r="B657" i="27"/>
  <c r="C657" i="27" s="1"/>
  <c r="E657" i="27" s="1"/>
  <c r="D646" i="37"/>
  <c r="B658" i="17"/>
  <c r="I30" i="36"/>
  <c r="J30" i="36" s="1"/>
  <c r="K30" i="36" s="1"/>
  <c r="E27" i="41" s="1"/>
  <c r="I30" i="51"/>
  <c r="J30" i="51" s="1"/>
  <c r="K30" i="51" s="1"/>
  <c r="L27" i="50" s="1"/>
  <c r="F30" i="36"/>
  <c r="G30" i="36" s="1"/>
  <c r="H30" i="36" s="1"/>
  <c r="F30" i="51"/>
  <c r="G30" i="51" s="1"/>
  <c r="H30" i="51" s="1"/>
  <c r="K27" i="50" s="1"/>
  <c r="J49" i="28"/>
  <c r="K49" i="28" s="1"/>
  <c r="D699" i="17"/>
  <c r="G42" i="27"/>
  <c r="H42" i="27"/>
  <c r="J42" i="27" s="1"/>
  <c r="M32" i="35"/>
  <c r="I30" i="37"/>
  <c r="E28" i="21"/>
  <c r="D703" i="28"/>
  <c r="D711" i="27"/>
  <c r="D716" i="30"/>
  <c r="L244" i="42"/>
  <c r="N243" i="42"/>
  <c r="O243" i="42" s="1"/>
  <c r="G239" i="44" s="1"/>
  <c r="D701" i="30"/>
  <c r="J29" i="39"/>
  <c r="H29" i="39"/>
  <c r="K29" i="39" s="1"/>
  <c r="K330" i="42"/>
  <c r="F330" i="42"/>
  <c r="N332" i="39"/>
  <c r="C331" i="42"/>
  <c r="K46" i="17"/>
  <c r="W30" i="35"/>
  <c r="K30" i="35" s="1"/>
  <c r="H30" i="40"/>
  <c r="D27" i="38"/>
  <c r="K31" i="47"/>
  <c r="E27" i="38"/>
  <c r="O31" i="47"/>
  <c r="S31" i="35"/>
  <c r="C30" i="36"/>
  <c r="D30" i="36" s="1"/>
  <c r="E30" i="36" s="1"/>
  <c r="C27" i="38"/>
  <c r="G31" i="47"/>
  <c r="M41" i="30"/>
  <c r="F42" i="30" s="1"/>
  <c r="N41" i="30"/>
  <c r="H31" i="35"/>
  <c r="F33" i="37"/>
  <c r="N31" i="35"/>
  <c r="E657" i="17" l="1"/>
  <c r="H657" i="17"/>
  <c r="B659" i="17"/>
  <c r="B658" i="30"/>
  <c r="C658" i="30" s="1"/>
  <c r="E658" i="30" s="1"/>
  <c r="H658" i="30" s="1"/>
  <c r="B658" i="32"/>
  <c r="C658" i="32" s="1"/>
  <c r="E658" i="32" s="1"/>
  <c r="B658" i="28"/>
  <c r="C658" i="28" s="1"/>
  <c r="E658" i="28" s="1"/>
  <c r="B658" i="27"/>
  <c r="C658" i="27" s="1"/>
  <c r="E658" i="27" s="1"/>
  <c r="D647" i="37"/>
  <c r="C658" i="17"/>
  <c r="E658" i="17" s="1"/>
  <c r="B647" i="36"/>
  <c r="F648" i="35"/>
  <c r="B648" i="39" s="1"/>
  <c r="C648" i="39" s="1"/>
  <c r="B647" i="51"/>
  <c r="L49" i="28"/>
  <c r="F50" i="28" s="1"/>
  <c r="H50" i="28" s="1"/>
  <c r="J50" i="28" s="1"/>
  <c r="M49" i="28"/>
  <c r="R40" i="35" s="1"/>
  <c r="K42" i="27"/>
  <c r="I42" i="27"/>
  <c r="D713" i="27"/>
  <c r="D705" i="28"/>
  <c r="D701" i="17"/>
  <c r="E31" i="39"/>
  <c r="P31" i="39" s="1"/>
  <c r="Q31" i="39" s="1"/>
  <c r="L245" i="42"/>
  <c r="N244" i="42"/>
  <c r="O244" i="42" s="1"/>
  <c r="G240" i="44" s="1"/>
  <c r="D718" i="30"/>
  <c r="D703" i="30"/>
  <c r="L29" i="39"/>
  <c r="K331" i="42"/>
  <c r="F331" i="42"/>
  <c r="N333" i="39"/>
  <c r="C332" i="42"/>
  <c r="L46" i="17"/>
  <c r="F47" i="17" s="1"/>
  <c r="G47" i="17" s="1"/>
  <c r="M46" i="17"/>
  <c r="I31" i="35"/>
  <c r="J31" i="35"/>
  <c r="D31" i="49" s="1"/>
  <c r="D30" i="40"/>
  <c r="D30" i="39"/>
  <c r="U31" i="35"/>
  <c r="H31" i="49" s="1"/>
  <c r="T31" i="35"/>
  <c r="M31" i="47"/>
  <c r="L31" i="47"/>
  <c r="P31" i="47"/>
  <c r="Q31" i="47"/>
  <c r="O31" i="35"/>
  <c r="E31" i="49" s="1"/>
  <c r="P31" i="35"/>
  <c r="X31" i="39" s="1"/>
  <c r="C27" i="41"/>
  <c r="W31" i="39"/>
  <c r="D27" i="41"/>
  <c r="O41" i="30"/>
  <c r="P41" i="30" s="1"/>
  <c r="C28" i="21" s="1"/>
  <c r="E30" i="37"/>
  <c r="I42" i="30"/>
  <c r="K42" i="30" s="1"/>
  <c r="G42" i="30"/>
  <c r="H658" i="17" l="1"/>
  <c r="B648" i="36"/>
  <c r="F649" i="35"/>
  <c r="B649" i="39" s="1"/>
  <c r="C649" i="39" s="1"/>
  <c r="B648" i="51"/>
  <c r="K50" i="28"/>
  <c r="G50" i="28"/>
  <c r="B660" i="17"/>
  <c r="B659" i="30"/>
  <c r="C659" i="30" s="1"/>
  <c r="E659" i="30" s="1"/>
  <c r="H659" i="30" s="1"/>
  <c r="B659" i="32"/>
  <c r="C659" i="32" s="1"/>
  <c r="E659" i="32" s="1"/>
  <c r="B659" i="28"/>
  <c r="C659" i="28" s="1"/>
  <c r="E659" i="28" s="1"/>
  <c r="B659" i="27"/>
  <c r="C659" i="27" s="1"/>
  <c r="E659" i="27" s="1"/>
  <c r="D648" i="37"/>
  <c r="C659" i="17"/>
  <c r="E659" i="17" s="1"/>
  <c r="F36" i="21"/>
  <c r="R31" i="39"/>
  <c r="S31" i="39" s="1"/>
  <c r="D703" i="17"/>
  <c r="D707" i="28"/>
  <c r="D715" i="27"/>
  <c r="G31" i="40"/>
  <c r="G31" i="49"/>
  <c r="C31" i="40"/>
  <c r="C31" i="49"/>
  <c r="F31" i="40"/>
  <c r="F31" i="49"/>
  <c r="G37" i="35"/>
  <c r="D33" i="21"/>
  <c r="M42" i="27"/>
  <c r="L42" i="27"/>
  <c r="F43" i="27" s="1"/>
  <c r="D720" i="30"/>
  <c r="L246" i="42"/>
  <c r="N245" i="42"/>
  <c r="O245" i="42" s="1"/>
  <c r="G241" i="44" s="1"/>
  <c r="D705" i="30"/>
  <c r="I47" i="17"/>
  <c r="K332" i="42"/>
  <c r="F332" i="42"/>
  <c r="N334" i="39"/>
  <c r="C333" i="42"/>
  <c r="N29" i="39"/>
  <c r="K25" i="43"/>
  <c r="J25" i="43" s="1"/>
  <c r="O30" i="39"/>
  <c r="F30" i="39"/>
  <c r="G30" i="39" s="1"/>
  <c r="J30" i="39" s="1"/>
  <c r="L42" i="30"/>
  <c r="M50" i="28"/>
  <c r="R41" i="35" s="1"/>
  <c r="L50" i="28"/>
  <c r="F51" i="28" s="1"/>
  <c r="G51" i="28" s="1"/>
  <c r="A30" i="37"/>
  <c r="E31" i="40"/>
  <c r="Q31" i="35"/>
  <c r="V31" i="35" s="1"/>
  <c r="W31" i="35" s="1"/>
  <c r="K31" i="35" s="1"/>
  <c r="J30" i="37"/>
  <c r="K30" i="37" s="1"/>
  <c r="M30" i="37"/>
  <c r="N30" i="37" s="1"/>
  <c r="G30" i="37"/>
  <c r="H30" i="37" s="1"/>
  <c r="C31" i="51" s="1"/>
  <c r="D31" i="51" s="1"/>
  <c r="E31" i="51" s="1"/>
  <c r="J28" i="50" s="1"/>
  <c r="L37" i="37"/>
  <c r="H659" i="17" l="1"/>
  <c r="J47" i="17"/>
  <c r="K47" i="17" s="1"/>
  <c r="T29" i="39"/>
  <c r="B660" i="28"/>
  <c r="C660" i="28" s="1"/>
  <c r="E660" i="28" s="1"/>
  <c r="B660" i="27"/>
  <c r="C660" i="27" s="1"/>
  <c r="E660" i="27" s="1"/>
  <c r="D649" i="37"/>
  <c r="B661" i="17"/>
  <c r="C660" i="17"/>
  <c r="E660" i="17" s="1"/>
  <c r="B660" i="30"/>
  <c r="C660" i="30" s="1"/>
  <c r="E660" i="30" s="1"/>
  <c r="H660" i="30" s="1"/>
  <c r="B660" i="32"/>
  <c r="C660" i="32" s="1"/>
  <c r="E660" i="32" s="1"/>
  <c r="B649" i="51"/>
  <c r="B649" i="36"/>
  <c r="F650" i="35"/>
  <c r="B650" i="39" s="1"/>
  <c r="C650" i="39" s="1"/>
  <c r="F31" i="36"/>
  <c r="G31" i="36" s="1"/>
  <c r="H31" i="36" s="1"/>
  <c r="F31" i="51"/>
  <c r="G31" i="51" s="1"/>
  <c r="H31" i="51" s="1"/>
  <c r="K28" i="50" s="1"/>
  <c r="I31" i="36"/>
  <c r="J31" i="36" s="1"/>
  <c r="K31" i="36" s="1"/>
  <c r="E28" i="41" s="1"/>
  <c r="I31" i="51"/>
  <c r="J31" i="51" s="1"/>
  <c r="K31" i="51" s="1"/>
  <c r="L28" i="50" s="1"/>
  <c r="D717" i="27"/>
  <c r="D709" i="28"/>
  <c r="H43" i="27"/>
  <c r="J43" i="27" s="1"/>
  <c r="G43" i="27"/>
  <c r="D705" i="17"/>
  <c r="M33" i="35"/>
  <c r="E29" i="21"/>
  <c r="I31" i="37"/>
  <c r="D707" i="30"/>
  <c r="L247" i="42"/>
  <c r="N246" i="42"/>
  <c r="O246" i="42" s="1"/>
  <c r="G242" i="44" s="1"/>
  <c r="D722" i="30"/>
  <c r="F37" i="21"/>
  <c r="C29" i="42"/>
  <c r="C25" i="43"/>
  <c r="K333" i="42"/>
  <c r="F333" i="42"/>
  <c r="N335" i="39"/>
  <c r="C334" i="42"/>
  <c r="H30" i="39"/>
  <c r="I30" i="39"/>
  <c r="D31" i="40"/>
  <c r="D31" i="39"/>
  <c r="H51" i="28"/>
  <c r="J51" i="28" s="1"/>
  <c r="K32" i="47"/>
  <c r="D28" i="38"/>
  <c r="S32" i="35"/>
  <c r="E28" i="38"/>
  <c r="O32" i="47"/>
  <c r="C31" i="36"/>
  <c r="D31" i="36" s="1"/>
  <c r="E31" i="36" s="1"/>
  <c r="G32" i="47"/>
  <c r="C28" i="38"/>
  <c r="H31" i="40"/>
  <c r="H32" i="35"/>
  <c r="N32" i="35"/>
  <c r="F34" i="37"/>
  <c r="M42" i="30"/>
  <c r="F43" i="30" s="1"/>
  <c r="N42" i="30"/>
  <c r="H660" i="17" l="1"/>
  <c r="L47" i="17"/>
  <c r="F48" i="17" s="1"/>
  <c r="M47" i="17"/>
  <c r="D34" i="21" s="1"/>
  <c r="U29" i="39"/>
  <c r="B662" i="17"/>
  <c r="C661" i="17"/>
  <c r="B661" i="30"/>
  <c r="C661" i="30" s="1"/>
  <c r="E661" i="30" s="1"/>
  <c r="H661" i="30" s="1"/>
  <c r="B661" i="28"/>
  <c r="C661" i="28" s="1"/>
  <c r="E661" i="28" s="1"/>
  <c r="B661" i="32"/>
  <c r="C661" i="32" s="1"/>
  <c r="E661" i="32" s="1"/>
  <c r="B661" i="27"/>
  <c r="C661" i="27" s="1"/>
  <c r="E661" i="27" s="1"/>
  <c r="D650" i="37"/>
  <c r="B650" i="51"/>
  <c r="B650" i="36"/>
  <c r="F651" i="35"/>
  <c r="B651" i="39" s="1"/>
  <c r="C651" i="39" s="1"/>
  <c r="K43" i="27"/>
  <c r="I43" i="27"/>
  <c r="D711" i="28"/>
  <c r="D719" i="27"/>
  <c r="D707" i="17"/>
  <c r="E32" i="39"/>
  <c r="P32" i="39" s="1"/>
  <c r="Q32" i="39" s="1"/>
  <c r="L248" i="42"/>
  <c r="N247" i="42"/>
  <c r="O247" i="42" s="1"/>
  <c r="G243" i="44" s="1"/>
  <c r="D724" i="30"/>
  <c r="D709" i="30"/>
  <c r="K30" i="39"/>
  <c r="K334" i="42"/>
  <c r="F334" i="42"/>
  <c r="N336" i="39"/>
  <c r="C335" i="42"/>
  <c r="K29" i="42"/>
  <c r="F29" i="42"/>
  <c r="I32" i="35"/>
  <c r="J32" i="35"/>
  <c r="D32" i="49" s="1"/>
  <c r="O31" i="39"/>
  <c r="F31" i="39"/>
  <c r="G31" i="39" s="1"/>
  <c r="G38" i="35"/>
  <c r="G48" i="17"/>
  <c r="I48" i="17"/>
  <c r="K51" i="28"/>
  <c r="Q32" i="47"/>
  <c r="P32" i="47"/>
  <c r="T32" i="35"/>
  <c r="U32" i="35"/>
  <c r="H32" i="49" s="1"/>
  <c r="M32" i="47"/>
  <c r="L32" i="47"/>
  <c r="O32" i="35"/>
  <c r="P32" i="35"/>
  <c r="X32" i="39" s="1"/>
  <c r="I43" i="30"/>
  <c r="K43" i="30" s="1"/>
  <c r="G43" i="30"/>
  <c r="W32" i="39"/>
  <c r="D28" i="41"/>
  <c r="C28" i="41"/>
  <c r="O42" i="30"/>
  <c r="P42" i="30" s="1"/>
  <c r="C29" i="21" s="1"/>
  <c r="E31" i="37"/>
  <c r="J48" i="17" l="1"/>
  <c r="K48" i="17" s="1"/>
  <c r="F25" i="43"/>
  <c r="M25" i="43"/>
  <c r="G29" i="42"/>
  <c r="C25" i="44" s="1"/>
  <c r="N29" i="42"/>
  <c r="O29" i="42" s="1"/>
  <c r="G25" i="44" s="1"/>
  <c r="B651" i="36"/>
  <c r="F652" i="35"/>
  <c r="B652" i="39" s="1"/>
  <c r="C652" i="39" s="1"/>
  <c r="B651" i="51"/>
  <c r="R32" i="39"/>
  <c r="S32" i="39" s="1"/>
  <c r="H661" i="17"/>
  <c r="E661" i="17"/>
  <c r="B663" i="17"/>
  <c r="B662" i="27"/>
  <c r="C662" i="27" s="1"/>
  <c r="E662" i="27" s="1"/>
  <c r="B662" i="30"/>
  <c r="C662" i="30" s="1"/>
  <c r="E662" i="30" s="1"/>
  <c r="H662" i="30" s="1"/>
  <c r="B662" i="28"/>
  <c r="C662" i="28" s="1"/>
  <c r="E662" i="28" s="1"/>
  <c r="B662" i="32"/>
  <c r="C662" i="32" s="1"/>
  <c r="E662" i="32" s="1"/>
  <c r="D651" i="37"/>
  <c r="C662" i="17"/>
  <c r="E662" i="17" s="1"/>
  <c r="C32" i="40"/>
  <c r="C32" i="49"/>
  <c r="D721" i="27"/>
  <c r="E32" i="40"/>
  <c r="E32" i="49"/>
  <c r="G32" i="40"/>
  <c r="G32" i="49"/>
  <c r="D713" i="28"/>
  <c r="F32" i="40"/>
  <c r="F32" i="49"/>
  <c r="D709" i="17"/>
  <c r="L43" i="27"/>
  <c r="F44" i="27" s="1"/>
  <c r="M43" i="27"/>
  <c r="D726" i="30"/>
  <c r="L249" i="42"/>
  <c r="N248" i="42"/>
  <c r="O248" i="42" s="1"/>
  <c r="G244" i="44" s="1"/>
  <c r="D711" i="30"/>
  <c r="L30" i="39"/>
  <c r="K26" i="43" s="1"/>
  <c r="J26" i="43" s="1"/>
  <c r="K335" i="42"/>
  <c r="F335" i="42"/>
  <c r="N337" i="39"/>
  <c r="C336" i="42"/>
  <c r="L43" i="30"/>
  <c r="L51" i="28"/>
  <c r="F52" i="28" s="1"/>
  <c r="M51" i="28"/>
  <c r="J31" i="39"/>
  <c r="I31" i="39"/>
  <c r="H31" i="39"/>
  <c r="A31" i="37"/>
  <c r="Q32" i="35"/>
  <c r="V32" i="35" s="1"/>
  <c r="M31" i="37"/>
  <c r="N31" i="37" s="1"/>
  <c r="J31" i="37"/>
  <c r="K31" i="37" s="1"/>
  <c r="L38" i="37"/>
  <c r="G31" i="37"/>
  <c r="H31" i="37" s="1"/>
  <c r="C32" i="51" s="1"/>
  <c r="D32" i="51" s="1"/>
  <c r="E32" i="51" s="1"/>
  <c r="J29" i="50" s="1"/>
  <c r="L48" i="17" l="1"/>
  <c r="F49" i="17" s="1"/>
  <c r="M48" i="17"/>
  <c r="D35" i="21" s="1"/>
  <c r="C663" i="17"/>
  <c r="B664" i="17"/>
  <c r="D652" i="37"/>
  <c r="B663" i="30"/>
  <c r="C663" i="30" s="1"/>
  <c r="E663" i="30" s="1"/>
  <c r="H663" i="30" s="1"/>
  <c r="B663" i="28"/>
  <c r="C663" i="28" s="1"/>
  <c r="E663" i="28" s="1"/>
  <c r="B663" i="32"/>
  <c r="C663" i="32" s="1"/>
  <c r="E663" i="32" s="1"/>
  <c r="B663" i="27"/>
  <c r="C663" i="27" s="1"/>
  <c r="E663" i="27" s="1"/>
  <c r="H662" i="17"/>
  <c r="B652" i="51"/>
  <c r="F653" i="35"/>
  <c r="B653" i="39" s="1"/>
  <c r="C653" i="39" s="1"/>
  <c r="B652" i="36"/>
  <c r="F32" i="36"/>
  <c r="G32" i="36" s="1"/>
  <c r="H32" i="36" s="1"/>
  <c r="F32" i="51"/>
  <c r="G32" i="51" s="1"/>
  <c r="H32" i="51" s="1"/>
  <c r="K29" i="50" s="1"/>
  <c r="I32" i="36"/>
  <c r="J32" i="36" s="1"/>
  <c r="K32" i="36" s="1"/>
  <c r="E29" i="41" s="1"/>
  <c r="I32" i="51"/>
  <c r="J32" i="51" s="1"/>
  <c r="K32" i="51" s="1"/>
  <c r="L29" i="50" s="1"/>
  <c r="D711" i="17"/>
  <c r="D723" i="27"/>
  <c r="D715" i="28"/>
  <c r="M34" i="35"/>
  <c r="E30" i="21"/>
  <c r="I32" i="37"/>
  <c r="H44" i="27"/>
  <c r="J44" i="27" s="1"/>
  <c r="G44" i="27"/>
  <c r="L250" i="42"/>
  <c r="N249" i="42"/>
  <c r="O249" i="42" s="1"/>
  <c r="G245" i="44" s="1"/>
  <c r="D713" i="30"/>
  <c r="N30" i="39"/>
  <c r="T30" i="39" s="1"/>
  <c r="D728" i="30"/>
  <c r="K336" i="42"/>
  <c r="F336" i="42"/>
  <c r="N338" i="39"/>
  <c r="C337" i="42"/>
  <c r="K31" i="39"/>
  <c r="G39" i="35"/>
  <c r="I49" i="17"/>
  <c r="J49" i="17" s="1"/>
  <c r="G49" i="17"/>
  <c r="R42" i="35"/>
  <c r="F38" i="21"/>
  <c r="H52" i="28"/>
  <c r="J52" i="28" s="1"/>
  <c r="G52" i="28"/>
  <c r="C32" i="36"/>
  <c r="D32" i="36" s="1"/>
  <c r="E32" i="36" s="1"/>
  <c r="G33" i="47"/>
  <c r="C29" i="38"/>
  <c r="E29" i="38"/>
  <c r="S33" i="35"/>
  <c r="O33" i="47"/>
  <c r="K33" i="47"/>
  <c r="D29" i="38"/>
  <c r="W32" i="35"/>
  <c r="K32" i="35" s="1"/>
  <c r="H32" i="40"/>
  <c r="M43" i="30"/>
  <c r="F44" i="30" s="1"/>
  <c r="N43" i="30"/>
  <c r="H33" i="35"/>
  <c r="N33" i="35"/>
  <c r="F35" i="37"/>
  <c r="C30" i="42" l="1"/>
  <c r="F30" i="42" s="1"/>
  <c r="U30" i="39"/>
  <c r="B653" i="51"/>
  <c r="F654" i="35"/>
  <c r="B654" i="39" s="1"/>
  <c r="C654" i="39" s="1"/>
  <c r="B653" i="36"/>
  <c r="B664" i="32"/>
  <c r="C664" i="32" s="1"/>
  <c r="E664" i="32" s="1"/>
  <c r="B664" i="27"/>
  <c r="C664" i="27" s="1"/>
  <c r="E664" i="27" s="1"/>
  <c r="B664" i="28"/>
  <c r="C664" i="28" s="1"/>
  <c r="E664" i="28" s="1"/>
  <c r="B664" i="30"/>
  <c r="C664" i="30" s="1"/>
  <c r="E664" i="30" s="1"/>
  <c r="H664" i="30" s="1"/>
  <c r="D653" i="37"/>
  <c r="B665" i="17"/>
  <c r="C664" i="17"/>
  <c r="E664" i="17" s="1"/>
  <c r="E663" i="17"/>
  <c r="H663" i="17"/>
  <c r="H664" i="17" s="1"/>
  <c r="D717" i="28"/>
  <c r="I44" i="27"/>
  <c r="K44" i="27"/>
  <c r="D725" i="27"/>
  <c r="D713" i="17"/>
  <c r="C26" i="43"/>
  <c r="E33" i="39"/>
  <c r="P33" i="39" s="1"/>
  <c r="Q33" i="39" s="1"/>
  <c r="D715" i="30"/>
  <c r="D730" i="30"/>
  <c r="L251" i="42"/>
  <c r="N250" i="42"/>
  <c r="O250" i="42" s="1"/>
  <c r="G246" i="44" s="1"/>
  <c r="K30" i="42"/>
  <c r="L31" i="39"/>
  <c r="K337" i="42"/>
  <c r="F337" i="42"/>
  <c r="N339" i="39"/>
  <c r="C338" i="42"/>
  <c r="J33" i="35"/>
  <c r="D33" i="49" s="1"/>
  <c r="I33" i="35"/>
  <c r="D32" i="39"/>
  <c r="D32" i="40"/>
  <c r="K49" i="17"/>
  <c r="K52" i="28"/>
  <c r="L33" i="47"/>
  <c r="M33" i="47"/>
  <c r="T33" i="35"/>
  <c r="U33" i="35"/>
  <c r="H33" i="49" s="1"/>
  <c r="Q33" i="47"/>
  <c r="P33" i="47"/>
  <c r="O33" i="35"/>
  <c r="E33" i="49" s="1"/>
  <c r="P33" i="35"/>
  <c r="X33" i="39" s="1"/>
  <c r="W33" i="39"/>
  <c r="D29" i="41"/>
  <c r="C29" i="41"/>
  <c r="O43" i="30"/>
  <c r="P43" i="30" s="1"/>
  <c r="C30" i="21" s="1"/>
  <c r="E32" i="37"/>
  <c r="I44" i="30"/>
  <c r="K44" i="30" s="1"/>
  <c r="G44" i="30"/>
  <c r="G30" i="42" l="1"/>
  <c r="C26" i="44" s="1"/>
  <c r="N30" i="42"/>
  <c r="O30" i="42" s="1"/>
  <c r="G26" i="44" s="1"/>
  <c r="M26" i="43"/>
  <c r="F26" i="43"/>
  <c r="B654" i="51"/>
  <c r="F655" i="35"/>
  <c r="B655" i="39" s="1"/>
  <c r="C655" i="39" s="1"/>
  <c r="B654" i="36"/>
  <c r="B665" i="27"/>
  <c r="C665" i="27" s="1"/>
  <c r="E665" i="27" s="1"/>
  <c r="B665" i="28"/>
  <c r="C665" i="28" s="1"/>
  <c r="E665" i="28" s="1"/>
  <c r="D654" i="37"/>
  <c r="C665" i="17"/>
  <c r="E665" i="17" s="1"/>
  <c r="B666" i="17"/>
  <c r="B665" i="30"/>
  <c r="C665" i="30" s="1"/>
  <c r="E665" i="30" s="1"/>
  <c r="H665" i="30" s="1"/>
  <c r="B665" i="32"/>
  <c r="C665" i="32" s="1"/>
  <c r="E665" i="32" s="1"/>
  <c r="C33" i="40"/>
  <c r="C33" i="49"/>
  <c r="D715" i="17"/>
  <c r="D727" i="27"/>
  <c r="L44" i="27"/>
  <c r="F45" i="27" s="1"/>
  <c r="M44" i="27"/>
  <c r="F33" i="40"/>
  <c r="F33" i="49"/>
  <c r="G33" i="40"/>
  <c r="G33" i="49"/>
  <c r="D719" i="28"/>
  <c r="R33" i="39"/>
  <c r="S33" i="39" s="1"/>
  <c r="D732" i="30"/>
  <c r="D717" i="30"/>
  <c r="L252" i="42"/>
  <c r="N251" i="42"/>
  <c r="O251" i="42" s="1"/>
  <c r="G247" i="44" s="1"/>
  <c r="K338" i="42"/>
  <c r="F338" i="42"/>
  <c r="N340" i="39"/>
  <c r="C339" i="42"/>
  <c r="N31" i="39"/>
  <c r="K27" i="43"/>
  <c r="J27" i="43" s="1"/>
  <c r="O32" i="39"/>
  <c r="F32" i="39"/>
  <c r="G32" i="39" s="1"/>
  <c r="J32" i="39" s="1"/>
  <c r="L44" i="30"/>
  <c r="L49" i="17"/>
  <c r="F50" i="17" s="1"/>
  <c r="M49" i="17"/>
  <c r="D36" i="21" s="1"/>
  <c r="M52" i="28"/>
  <c r="L52" i="28"/>
  <c r="F53" i="28" s="1"/>
  <c r="A32" i="37"/>
  <c r="E33" i="40"/>
  <c r="Q33" i="35"/>
  <c r="V33" i="35" s="1"/>
  <c r="M32" i="37"/>
  <c r="N32" i="37" s="1"/>
  <c r="J32" i="37"/>
  <c r="K32" i="37" s="1"/>
  <c r="G32" i="37"/>
  <c r="H32" i="37" s="1"/>
  <c r="C33" i="51" s="1"/>
  <c r="D33" i="51" s="1"/>
  <c r="E33" i="51" s="1"/>
  <c r="J30" i="50" s="1"/>
  <c r="L39" i="37"/>
  <c r="T31" i="39" l="1"/>
  <c r="F656" i="35"/>
  <c r="B656" i="39" s="1"/>
  <c r="C656" i="39" s="1"/>
  <c r="B655" i="36"/>
  <c r="B655" i="51"/>
  <c r="H665" i="17"/>
  <c r="C666" i="17"/>
  <c r="E666" i="17" s="1"/>
  <c r="B666" i="30"/>
  <c r="C666" i="30" s="1"/>
  <c r="E666" i="30" s="1"/>
  <c r="H666" i="30" s="1"/>
  <c r="B666" i="27"/>
  <c r="C666" i="27" s="1"/>
  <c r="E666" i="27" s="1"/>
  <c r="B666" i="32"/>
  <c r="C666" i="32" s="1"/>
  <c r="E666" i="32" s="1"/>
  <c r="B666" i="28"/>
  <c r="C666" i="28" s="1"/>
  <c r="E666" i="28" s="1"/>
  <c r="D655" i="37"/>
  <c r="B667" i="17"/>
  <c r="F33" i="36"/>
  <c r="G33" i="36" s="1"/>
  <c r="H33" i="36" s="1"/>
  <c r="F33" i="51"/>
  <c r="G33" i="51" s="1"/>
  <c r="H33" i="51" s="1"/>
  <c r="K30" i="50" s="1"/>
  <c r="I33" i="36"/>
  <c r="J33" i="36" s="1"/>
  <c r="K33" i="36" s="1"/>
  <c r="E30" i="41" s="1"/>
  <c r="I33" i="51"/>
  <c r="J33" i="51" s="1"/>
  <c r="K33" i="51" s="1"/>
  <c r="L30" i="50" s="1"/>
  <c r="G45" i="27"/>
  <c r="H45" i="27"/>
  <c r="J45" i="27" s="1"/>
  <c r="D721" i="28"/>
  <c r="D729" i="27"/>
  <c r="D717" i="17"/>
  <c r="M35" i="35"/>
  <c r="I33" i="37"/>
  <c r="E31" i="21"/>
  <c r="L253" i="42"/>
  <c r="N252" i="42"/>
  <c r="O252" i="42" s="1"/>
  <c r="G248" i="44" s="1"/>
  <c r="D719" i="30"/>
  <c r="D734" i="30"/>
  <c r="C31" i="42"/>
  <c r="C27" i="43"/>
  <c r="K339" i="42"/>
  <c r="F339" i="42"/>
  <c r="N341" i="39"/>
  <c r="C340" i="42"/>
  <c r="H32" i="39"/>
  <c r="I32" i="39"/>
  <c r="G40" i="35"/>
  <c r="G50" i="17"/>
  <c r="I50" i="17"/>
  <c r="H53" i="28"/>
  <c r="J53" i="28" s="1"/>
  <c r="G53" i="28"/>
  <c r="R43" i="35"/>
  <c r="F39" i="21"/>
  <c r="K34" i="47"/>
  <c r="D30" i="38"/>
  <c r="S34" i="35"/>
  <c r="O34" i="47"/>
  <c r="E30" i="38"/>
  <c r="C33" i="36"/>
  <c r="D33" i="36" s="1"/>
  <c r="E33" i="36" s="1"/>
  <c r="C30" i="38"/>
  <c r="G34" i="47"/>
  <c r="W33" i="35"/>
  <c r="K33" i="35" s="1"/>
  <c r="H33" i="40"/>
  <c r="N34" i="35"/>
  <c r="M44" i="30"/>
  <c r="F45" i="30" s="1"/>
  <c r="N44" i="30"/>
  <c r="H34" i="35"/>
  <c r="F36" i="37"/>
  <c r="J50" i="17" l="1"/>
  <c r="K50" i="17" s="1"/>
  <c r="U31" i="39"/>
  <c r="H666" i="17"/>
  <c r="B667" i="30"/>
  <c r="C667" i="30" s="1"/>
  <c r="E667" i="30" s="1"/>
  <c r="H667" i="30" s="1"/>
  <c r="B667" i="32"/>
  <c r="C667" i="32" s="1"/>
  <c r="E667" i="32" s="1"/>
  <c r="C667" i="17"/>
  <c r="B667" i="27"/>
  <c r="C667" i="27" s="1"/>
  <c r="E667" i="27" s="1"/>
  <c r="B668" i="17"/>
  <c r="B667" i="28"/>
  <c r="C667" i="28" s="1"/>
  <c r="E667" i="28" s="1"/>
  <c r="D656" i="37"/>
  <c r="F657" i="35"/>
  <c r="B657" i="39" s="1"/>
  <c r="C657" i="39" s="1"/>
  <c r="B656" i="51"/>
  <c r="B656" i="36"/>
  <c r="D719" i="17"/>
  <c r="D731" i="27"/>
  <c r="D723" i="28"/>
  <c r="K45" i="27"/>
  <c r="I45" i="27"/>
  <c r="E34" i="39"/>
  <c r="R34" i="39" s="1"/>
  <c r="S34" i="39" s="1"/>
  <c r="D721" i="30"/>
  <c r="L254" i="42"/>
  <c r="N253" i="42"/>
  <c r="O253" i="42" s="1"/>
  <c r="G249" i="44" s="1"/>
  <c r="D736" i="30"/>
  <c r="K340" i="42"/>
  <c r="F340" i="42"/>
  <c r="N342" i="39"/>
  <c r="C341" i="42"/>
  <c r="K32" i="39"/>
  <c r="K31" i="42"/>
  <c r="F31" i="42"/>
  <c r="I34" i="35"/>
  <c r="J34" i="35"/>
  <c r="D34" i="49" s="1"/>
  <c r="D33" i="39"/>
  <c r="D33" i="40"/>
  <c r="K53" i="28"/>
  <c r="Q34" i="47"/>
  <c r="P34" i="47"/>
  <c r="T34" i="35"/>
  <c r="U34" i="35"/>
  <c r="H34" i="49" s="1"/>
  <c r="M34" i="47"/>
  <c r="L34" i="47"/>
  <c r="O34" i="35"/>
  <c r="P34" i="35"/>
  <c r="X34" i="39" s="1"/>
  <c r="I45" i="30"/>
  <c r="K45" i="30" s="1"/>
  <c r="G45" i="30"/>
  <c r="W34" i="39"/>
  <c r="D30" i="41"/>
  <c r="O44" i="30"/>
  <c r="P44" i="30" s="1"/>
  <c r="C31" i="21" s="1"/>
  <c r="E33" i="37"/>
  <c r="C30" i="41"/>
  <c r="L50" i="17" l="1"/>
  <c r="F51" i="17" s="1"/>
  <c r="M50" i="17"/>
  <c r="D37" i="21" s="1"/>
  <c r="F27" i="43"/>
  <c r="M27" i="43"/>
  <c r="G31" i="42"/>
  <c r="C27" i="44" s="1"/>
  <c r="N31" i="42"/>
  <c r="O31" i="42" s="1"/>
  <c r="G27" i="44" s="1"/>
  <c r="B657" i="51"/>
  <c r="B657" i="36"/>
  <c r="F658" i="35"/>
  <c r="B658" i="39" s="1"/>
  <c r="C658" i="39" s="1"/>
  <c r="D657" i="37"/>
  <c r="B668" i="28"/>
  <c r="C668" i="28" s="1"/>
  <c r="E668" i="28" s="1"/>
  <c r="B669" i="17"/>
  <c r="C668" i="17"/>
  <c r="E668" i="17" s="1"/>
  <c r="B668" i="30"/>
  <c r="C668" i="30" s="1"/>
  <c r="E668" i="30" s="1"/>
  <c r="H668" i="30" s="1"/>
  <c r="B668" i="32"/>
  <c r="C668" i="32" s="1"/>
  <c r="E668" i="32" s="1"/>
  <c r="B668" i="27"/>
  <c r="C668" i="27" s="1"/>
  <c r="E668" i="27" s="1"/>
  <c r="P34" i="39"/>
  <c r="Q34" i="39" s="1"/>
  <c r="E667" i="17"/>
  <c r="H667" i="17"/>
  <c r="F34" i="40"/>
  <c r="F34" i="49"/>
  <c r="C34" i="40"/>
  <c r="C34" i="49"/>
  <c r="L45" i="27"/>
  <c r="F46" i="27" s="1"/>
  <c r="M45" i="27"/>
  <c r="D725" i="28"/>
  <c r="E34" i="40"/>
  <c r="E34" i="49"/>
  <c r="D733" i="27"/>
  <c r="G34" i="40"/>
  <c r="G34" i="49"/>
  <c r="D721" i="17"/>
  <c r="L255" i="42"/>
  <c r="N254" i="42"/>
  <c r="O254" i="42" s="1"/>
  <c r="G250" i="44" s="1"/>
  <c r="D738" i="30"/>
  <c r="D723" i="30"/>
  <c r="L32" i="39"/>
  <c r="K341" i="42"/>
  <c r="F341" i="42"/>
  <c r="N343" i="39"/>
  <c r="C342" i="42"/>
  <c r="F33" i="39"/>
  <c r="O33" i="39"/>
  <c r="L45" i="30"/>
  <c r="G41" i="35"/>
  <c r="G51" i="17"/>
  <c r="I51" i="17"/>
  <c r="L53" i="28"/>
  <c r="F54" i="28" s="1"/>
  <c r="M53" i="28"/>
  <c r="A33" i="37"/>
  <c r="Q34" i="35"/>
  <c r="V34" i="35" s="1"/>
  <c r="M33" i="37"/>
  <c r="N33" i="37" s="1"/>
  <c r="J33" i="37"/>
  <c r="K33" i="37" s="1"/>
  <c r="L40" i="37"/>
  <c r="G33" i="37"/>
  <c r="H33" i="37" s="1"/>
  <c r="C34" i="51" s="1"/>
  <c r="D34" i="51" s="1"/>
  <c r="E34" i="51" s="1"/>
  <c r="J31" i="50" s="1"/>
  <c r="J51" i="17" l="1"/>
  <c r="K51" i="17" s="1"/>
  <c r="B670" i="17"/>
  <c r="B669" i="30"/>
  <c r="C669" i="30" s="1"/>
  <c r="E669" i="30" s="1"/>
  <c r="H669" i="30" s="1"/>
  <c r="C669" i="17"/>
  <c r="E669" i="17" s="1"/>
  <c r="B669" i="28"/>
  <c r="C669" i="28" s="1"/>
  <c r="E669" i="28" s="1"/>
  <c r="B669" i="32"/>
  <c r="C669" i="32" s="1"/>
  <c r="E669" i="32" s="1"/>
  <c r="B669" i="27"/>
  <c r="C669" i="27" s="1"/>
  <c r="E669" i="27" s="1"/>
  <c r="D658" i="37"/>
  <c r="H668" i="17"/>
  <c r="B658" i="36"/>
  <c r="F659" i="35"/>
  <c r="B659" i="39" s="1"/>
  <c r="C659" i="39" s="1"/>
  <c r="B658" i="51"/>
  <c r="I34" i="36"/>
  <c r="J34" i="36" s="1"/>
  <c r="K34" i="36" s="1"/>
  <c r="E31" i="41" s="1"/>
  <c r="I34" i="51"/>
  <c r="J34" i="51" s="1"/>
  <c r="K34" i="51" s="1"/>
  <c r="L31" i="50" s="1"/>
  <c r="F34" i="36"/>
  <c r="G34" i="36" s="1"/>
  <c r="H34" i="36" s="1"/>
  <c r="F34" i="51"/>
  <c r="G34" i="51" s="1"/>
  <c r="H34" i="51" s="1"/>
  <c r="K31" i="50" s="1"/>
  <c r="G46" i="27"/>
  <c r="H46" i="27"/>
  <c r="J46" i="27" s="1"/>
  <c r="D735" i="27"/>
  <c r="M36" i="35"/>
  <c r="E32" i="21"/>
  <c r="I34" i="37"/>
  <c r="D723" i="17"/>
  <c r="D727" i="28"/>
  <c r="D740" i="30"/>
  <c r="L256" i="42"/>
  <c r="N255" i="42"/>
  <c r="O255" i="42" s="1"/>
  <c r="G251" i="44" s="1"/>
  <c r="D725" i="30"/>
  <c r="K342" i="42"/>
  <c r="F342" i="42"/>
  <c r="N344" i="39"/>
  <c r="C343" i="42"/>
  <c r="N32" i="39"/>
  <c r="T32" i="39" s="1"/>
  <c r="K28" i="43"/>
  <c r="J28" i="43" s="1"/>
  <c r="G33" i="39"/>
  <c r="H33" i="39" s="1"/>
  <c r="R44" i="35"/>
  <c r="F40" i="21"/>
  <c r="H54" i="28"/>
  <c r="J54" i="28" s="1"/>
  <c r="G54" i="28"/>
  <c r="K35" i="47"/>
  <c r="D31" i="38"/>
  <c r="C34" i="36"/>
  <c r="D34" i="36" s="1"/>
  <c r="E34" i="36" s="1"/>
  <c r="G35" i="47"/>
  <c r="C31" i="38"/>
  <c r="E31" i="38"/>
  <c r="S35" i="35"/>
  <c r="O35" i="47"/>
  <c r="W34" i="35"/>
  <c r="K34" i="35" s="1"/>
  <c r="H34" i="40"/>
  <c r="M45" i="30"/>
  <c r="F46" i="30" s="1"/>
  <c r="N45" i="30"/>
  <c r="H35" i="35"/>
  <c r="N35" i="35"/>
  <c r="F37" i="37"/>
  <c r="H669" i="17" l="1"/>
  <c r="L51" i="17"/>
  <c r="F52" i="17" s="1"/>
  <c r="M51" i="17"/>
  <c r="D38" i="21" s="1"/>
  <c r="C32" i="42"/>
  <c r="K32" i="42" s="1"/>
  <c r="U32" i="39"/>
  <c r="B659" i="51"/>
  <c r="F660" i="35"/>
  <c r="B660" i="39" s="1"/>
  <c r="C660" i="39" s="1"/>
  <c r="B659" i="36"/>
  <c r="B671" i="17"/>
  <c r="C670" i="17"/>
  <c r="E670" i="17" s="1"/>
  <c r="D659" i="37"/>
  <c r="B670" i="30"/>
  <c r="C670" i="30" s="1"/>
  <c r="E670" i="30" s="1"/>
  <c r="H670" i="30" s="1"/>
  <c r="B670" i="28"/>
  <c r="C670" i="28" s="1"/>
  <c r="E670" i="28" s="1"/>
  <c r="B670" i="32"/>
  <c r="C670" i="32" s="1"/>
  <c r="E670" i="32" s="1"/>
  <c r="B670" i="27"/>
  <c r="C670" i="27" s="1"/>
  <c r="E670" i="27" s="1"/>
  <c r="D729" i="28"/>
  <c r="D737" i="27"/>
  <c r="K46" i="27"/>
  <c r="I46" i="27"/>
  <c r="D725" i="17"/>
  <c r="E35" i="39"/>
  <c r="R35" i="39" s="1"/>
  <c r="S35" i="39" s="1"/>
  <c r="L257" i="42"/>
  <c r="N256" i="42"/>
  <c r="O256" i="42" s="1"/>
  <c r="G252" i="44" s="1"/>
  <c r="D727" i="30"/>
  <c r="D742" i="30"/>
  <c r="C28" i="43"/>
  <c r="K343" i="42"/>
  <c r="F343" i="42"/>
  <c r="N345" i="39"/>
  <c r="C344" i="42"/>
  <c r="I35" i="35"/>
  <c r="J35" i="35"/>
  <c r="D35" i="49" s="1"/>
  <c r="D34" i="40"/>
  <c r="D34" i="39"/>
  <c r="J33" i="39"/>
  <c r="I33" i="39"/>
  <c r="K33" i="39" s="1"/>
  <c r="G42" i="35"/>
  <c r="G52" i="17"/>
  <c r="I52" i="17"/>
  <c r="K54" i="28"/>
  <c r="I46" i="30"/>
  <c r="K46" i="30" s="1"/>
  <c r="G46" i="30"/>
  <c r="P35" i="47"/>
  <c r="Q35" i="47"/>
  <c r="T35" i="35"/>
  <c r="U35" i="35"/>
  <c r="H35" i="49" s="1"/>
  <c r="M35" i="47"/>
  <c r="L35" i="47"/>
  <c r="O35" i="35"/>
  <c r="E35" i="49" s="1"/>
  <c r="P35" i="35"/>
  <c r="X35" i="39" s="1"/>
  <c r="C31" i="41"/>
  <c r="W35" i="39"/>
  <c r="D31" i="41"/>
  <c r="O45" i="30"/>
  <c r="P45" i="30" s="1"/>
  <c r="C32" i="21" s="1"/>
  <c r="E34" i="37"/>
  <c r="J52" i="17" l="1"/>
  <c r="K52" i="17" s="1"/>
  <c r="F32" i="42"/>
  <c r="G32" i="42" s="1"/>
  <c r="C28" i="44" s="1"/>
  <c r="N32" i="42"/>
  <c r="O32" i="42" s="1"/>
  <c r="G28" i="44" s="1"/>
  <c r="M28" i="43"/>
  <c r="F28" i="43"/>
  <c r="P35" i="39"/>
  <c r="Q35" i="39" s="1"/>
  <c r="B660" i="51"/>
  <c r="F661" i="35"/>
  <c r="B661" i="39" s="1"/>
  <c r="C661" i="39" s="1"/>
  <c r="B660" i="36"/>
  <c r="B671" i="32"/>
  <c r="C671" i="32" s="1"/>
  <c r="E671" i="32" s="1"/>
  <c r="B671" i="27"/>
  <c r="C671" i="27" s="1"/>
  <c r="E671" i="27" s="1"/>
  <c r="D660" i="37"/>
  <c r="C671" i="17"/>
  <c r="B671" i="28"/>
  <c r="C671" i="28" s="1"/>
  <c r="E671" i="28" s="1"/>
  <c r="B672" i="17"/>
  <c r="B671" i="30"/>
  <c r="C671" i="30" s="1"/>
  <c r="E671" i="30" s="1"/>
  <c r="H671" i="30" s="1"/>
  <c r="H670" i="17"/>
  <c r="G35" i="40"/>
  <c r="G35" i="49"/>
  <c r="C35" i="40"/>
  <c r="C35" i="49"/>
  <c r="D727" i="17"/>
  <c r="M46" i="27"/>
  <c r="L46" i="27"/>
  <c r="F47" i="27" s="1"/>
  <c r="F35" i="40"/>
  <c r="F35" i="49"/>
  <c r="D739" i="27"/>
  <c r="D731" i="28"/>
  <c r="D729" i="30"/>
  <c r="L258" i="42"/>
  <c r="N257" i="42"/>
  <c r="O257" i="42" s="1"/>
  <c r="G253" i="44" s="1"/>
  <c r="D744" i="30"/>
  <c r="D746" i="30" s="1"/>
  <c r="D748" i="30" s="1"/>
  <c r="D750" i="30" s="1"/>
  <c r="D752" i="30" s="1"/>
  <c r="D754" i="30" s="1"/>
  <c r="D756" i="30" s="1"/>
  <c r="D758" i="30" s="1"/>
  <c r="D760" i="30" s="1"/>
  <c r="D762" i="30" s="1"/>
  <c r="D764" i="30" s="1"/>
  <c r="D766" i="30" s="1"/>
  <c r="D768" i="30" s="1"/>
  <c r="D770" i="30" s="1"/>
  <c r="D772" i="30" s="1"/>
  <c r="D774" i="30" s="1"/>
  <c r="D776" i="30" s="1"/>
  <c r="D778" i="30" s="1"/>
  <c r="D780" i="30" s="1"/>
  <c r="D782" i="30" s="1"/>
  <c r="D784" i="30" s="1"/>
  <c r="D786" i="30" s="1"/>
  <c r="D788" i="30" s="1"/>
  <c r="D790" i="30" s="1"/>
  <c r="D792" i="30" s="1"/>
  <c r="D794" i="30" s="1"/>
  <c r="D796" i="30" s="1"/>
  <c r="D798" i="30" s="1"/>
  <c r="D800" i="30" s="1"/>
  <c r="D802" i="30" s="1"/>
  <c r="D804" i="30" s="1"/>
  <c r="D806" i="30" s="1"/>
  <c r="D808" i="30" s="1"/>
  <c r="D810" i="30" s="1"/>
  <c r="D812" i="30" s="1"/>
  <c r="D814" i="30" s="1"/>
  <c r="D816" i="30" s="1"/>
  <c r="D818" i="30" s="1"/>
  <c r="D820" i="30" s="1"/>
  <c r="D822" i="30" s="1"/>
  <c r="D824" i="30" s="1"/>
  <c r="D826" i="30" s="1"/>
  <c r="D828" i="30" s="1"/>
  <c r="D830" i="30" s="1"/>
  <c r="D832" i="30" s="1"/>
  <c r="D834" i="30" s="1"/>
  <c r="D836" i="30" s="1"/>
  <c r="D838" i="30" s="1"/>
  <c r="D840" i="30" s="1"/>
  <c r="D842" i="30" s="1"/>
  <c r="D844" i="30" s="1"/>
  <c r="D846" i="30" s="1"/>
  <c r="D848" i="30" s="1"/>
  <c r="D850" i="30" s="1"/>
  <c r="D852" i="30" s="1"/>
  <c r="D854" i="30" s="1"/>
  <c r="D856" i="30" s="1"/>
  <c r="D858" i="30" s="1"/>
  <c r="D860" i="30" s="1"/>
  <c r="D862" i="30" s="1"/>
  <c r="D864" i="30" s="1"/>
  <c r="D866" i="30" s="1"/>
  <c r="D868" i="30" s="1"/>
  <c r="D870" i="30" s="1"/>
  <c r="D872" i="30" s="1"/>
  <c r="D874" i="30" s="1"/>
  <c r="D876" i="30" s="1"/>
  <c r="D878" i="30" s="1"/>
  <c r="D880" i="30" s="1"/>
  <c r="D882" i="30" s="1"/>
  <c r="D884" i="30" s="1"/>
  <c r="D886" i="30" s="1"/>
  <c r="D888" i="30" s="1"/>
  <c r="D890" i="30" s="1"/>
  <c r="D892" i="30" s="1"/>
  <c r="D894" i="30" s="1"/>
  <c r="D896" i="30" s="1"/>
  <c r="D898" i="30" s="1"/>
  <c r="D900" i="30" s="1"/>
  <c r="D902" i="30" s="1"/>
  <c r="D904" i="30" s="1"/>
  <c r="D906" i="30" s="1"/>
  <c r="D908" i="30" s="1"/>
  <c r="D910" i="30" s="1"/>
  <c r="D912" i="30" s="1"/>
  <c r="D914" i="30" s="1"/>
  <c r="D916" i="30" s="1"/>
  <c r="D918" i="30" s="1"/>
  <c r="D920" i="30" s="1"/>
  <c r="D922" i="30" s="1"/>
  <c r="D924" i="30" s="1"/>
  <c r="D926" i="30" s="1"/>
  <c r="D928" i="30" s="1"/>
  <c r="D930" i="30" s="1"/>
  <c r="D932" i="30" s="1"/>
  <c r="D934" i="30" s="1"/>
  <c r="D936" i="30" s="1"/>
  <c r="D938" i="30" s="1"/>
  <c r="D940" i="30" s="1"/>
  <c r="D942" i="30" s="1"/>
  <c r="D944" i="30" s="1"/>
  <c r="D946" i="30" s="1"/>
  <c r="D948" i="30" s="1"/>
  <c r="D950" i="30" s="1"/>
  <c r="D952" i="30" s="1"/>
  <c r="D954" i="30" s="1"/>
  <c r="D956" i="30" s="1"/>
  <c r="K344" i="42"/>
  <c r="F344" i="42"/>
  <c r="N346" i="39"/>
  <c r="C345" i="42"/>
  <c r="L33" i="39"/>
  <c r="F34" i="39"/>
  <c r="G34" i="39" s="1"/>
  <c r="J34" i="39" s="1"/>
  <c r="O34" i="39"/>
  <c r="L46" i="30"/>
  <c r="L54" i="28"/>
  <c r="F55" i="28" s="1"/>
  <c r="M54" i="28"/>
  <c r="A34" i="37"/>
  <c r="E35" i="40"/>
  <c r="Q35" i="35"/>
  <c r="V35" i="35" s="1"/>
  <c r="J34" i="37"/>
  <c r="K34" i="37" s="1"/>
  <c r="M34" i="37"/>
  <c r="N34" i="37" s="1"/>
  <c r="G34" i="37"/>
  <c r="H34" i="37" s="1"/>
  <c r="C35" i="51" s="1"/>
  <c r="D35" i="51" s="1"/>
  <c r="E35" i="51" s="1"/>
  <c r="J32" i="50" s="1"/>
  <c r="L41" i="37"/>
  <c r="M52" i="17" l="1"/>
  <c r="D39" i="21" s="1"/>
  <c r="L52" i="17"/>
  <c r="F53" i="17" s="1"/>
  <c r="E671" i="17"/>
  <c r="H671" i="17"/>
  <c r="B661" i="51"/>
  <c r="F662" i="35"/>
  <c r="B662" i="39" s="1"/>
  <c r="C662" i="39" s="1"/>
  <c r="B661" i="36"/>
  <c r="B672" i="27"/>
  <c r="C672" i="27" s="1"/>
  <c r="E672" i="27" s="1"/>
  <c r="B672" i="28"/>
  <c r="C672" i="28" s="1"/>
  <c r="E672" i="28" s="1"/>
  <c r="B672" i="30"/>
  <c r="C672" i="30" s="1"/>
  <c r="E672" i="30" s="1"/>
  <c r="H672" i="30" s="1"/>
  <c r="D661" i="37"/>
  <c r="B673" i="17"/>
  <c r="B672" i="32"/>
  <c r="C672" i="32" s="1"/>
  <c r="E672" i="32" s="1"/>
  <c r="C672" i="17"/>
  <c r="E672" i="17" s="1"/>
  <c r="I35" i="36"/>
  <c r="J35" i="36" s="1"/>
  <c r="K35" i="36" s="1"/>
  <c r="E32" i="41" s="1"/>
  <c r="I35" i="51"/>
  <c r="J35" i="51" s="1"/>
  <c r="K35" i="51" s="1"/>
  <c r="L32" i="50" s="1"/>
  <c r="F35" i="36"/>
  <c r="G35" i="36" s="1"/>
  <c r="H35" i="36" s="1"/>
  <c r="F35" i="51"/>
  <c r="G35" i="51" s="1"/>
  <c r="H35" i="51" s="1"/>
  <c r="K32" i="50" s="1"/>
  <c r="M37" i="35"/>
  <c r="E33" i="21"/>
  <c r="I35" i="37"/>
  <c r="D733" i="28"/>
  <c r="D729" i="17"/>
  <c r="D741" i="27"/>
  <c r="G47" i="27"/>
  <c r="H47" i="27"/>
  <c r="J47" i="27" s="1"/>
  <c r="L259" i="42"/>
  <c r="N258" i="42"/>
  <c r="O258" i="42" s="1"/>
  <c r="G254" i="44" s="1"/>
  <c r="D731" i="30"/>
  <c r="N33" i="39"/>
  <c r="K29" i="43"/>
  <c r="J29" i="43" s="1"/>
  <c r="K345" i="42"/>
  <c r="F345" i="42"/>
  <c r="N347" i="39"/>
  <c r="C346" i="42"/>
  <c r="H34" i="39"/>
  <c r="I34" i="39"/>
  <c r="N46" i="30"/>
  <c r="O46" i="30" s="1"/>
  <c r="P46" i="30" s="1"/>
  <c r="C33" i="21" s="1"/>
  <c r="M46" i="30"/>
  <c r="F47" i="30" s="1"/>
  <c r="G47" i="30" s="1"/>
  <c r="G53" i="17"/>
  <c r="I53" i="17"/>
  <c r="G43" i="35"/>
  <c r="R45" i="35"/>
  <c r="F41" i="21"/>
  <c r="G55" i="28"/>
  <c r="H55" i="28"/>
  <c r="J55" i="28" s="1"/>
  <c r="C35" i="36"/>
  <c r="D35" i="36" s="1"/>
  <c r="E35" i="36" s="1"/>
  <c r="G36" i="47"/>
  <c r="C32" i="38"/>
  <c r="E32" i="38"/>
  <c r="S36" i="35"/>
  <c r="O36" i="47"/>
  <c r="K36" i="47"/>
  <c r="D32" i="38"/>
  <c r="W35" i="35"/>
  <c r="K35" i="35" s="1"/>
  <c r="H35" i="40"/>
  <c r="N36" i="35"/>
  <c r="F38" i="37"/>
  <c r="H36" i="35"/>
  <c r="J53" i="17" l="1"/>
  <c r="K53" i="17" s="1"/>
  <c r="T33" i="39"/>
  <c r="D662" i="37"/>
  <c r="C673" i="17"/>
  <c r="E673" i="17" s="1"/>
  <c r="B674" i="17"/>
  <c r="B673" i="32"/>
  <c r="C673" i="32" s="1"/>
  <c r="E673" i="32" s="1"/>
  <c r="B673" i="30"/>
  <c r="C673" i="30" s="1"/>
  <c r="E673" i="30" s="1"/>
  <c r="H673" i="30" s="1"/>
  <c r="B673" i="27"/>
  <c r="C673" i="27" s="1"/>
  <c r="E673" i="27" s="1"/>
  <c r="B673" i="28"/>
  <c r="C673" i="28" s="1"/>
  <c r="E673" i="28" s="1"/>
  <c r="H672" i="17"/>
  <c r="B662" i="51"/>
  <c r="F663" i="35"/>
  <c r="B663" i="39" s="1"/>
  <c r="C663" i="39" s="1"/>
  <c r="B662" i="36"/>
  <c r="D731" i="17"/>
  <c r="K47" i="27"/>
  <c r="I47" i="27"/>
  <c r="D735" i="28"/>
  <c r="D743" i="27"/>
  <c r="E36" i="39"/>
  <c r="P36" i="39" s="1"/>
  <c r="Q36" i="39" s="1"/>
  <c r="D733" i="30"/>
  <c r="L260" i="42"/>
  <c r="N259" i="42"/>
  <c r="O259" i="42" s="1"/>
  <c r="G255" i="44" s="1"/>
  <c r="I47" i="30"/>
  <c r="K34" i="39"/>
  <c r="K346" i="42"/>
  <c r="F346" i="42"/>
  <c r="N348" i="39"/>
  <c r="C347" i="42"/>
  <c r="C33" i="42"/>
  <c r="C29" i="43"/>
  <c r="I36" i="35"/>
  <c r="J36" i="35"/>
  <c r="D36" i="49" s="1"/>
  <c r="D35" i="40"/>
  <c r="D35" i="39"/>
  <c r="A35" i="37"/>
  <c r="K55" i="28"/>
  <c r="U36" i="35"/>
  <c r="H36" i="49" s="1"/>
  <c r="T36" i="35"/>
  <c r="Q36" i="47"/>
  <c r="P36" i="47"/>
  <c r="M36" i="47"/>
  <c r="L36" i="47"/>
  <c r="O36" i="35"/>
  <c r="E36" i="49" s="1"/>
  <c r="P36" i="35"/>
  <c r="X36" i="39" s="1"/>
  <c r="C32" i="41"/>
  <c r="E35" i="37"/>
  <c r="W36" i="39"/>
  <c r="D32" i="41"/>
  <c r="H673" i="17" l="1"/>
  <c r="L53" i="17"/>
  <c r="F54" i="17" s="1"/>
  <c r="M53" i="17"/>
  <c r="D40" i="21" s="1"/>
  <c r="U33" i="39"/>
  <c r="R36" i="39"/>
  <c r="S36" i="39" s="1"/>
  <c r="B674" i="27"/>
  <c r="C674" i="27" s="1"/>
  <c r="E674" i="27" s="1"/>
  <c r="D663" i="37"/>
  <c r="B675" i="17"/>
  <c r="C674" i="17"/>
  <c r="E674" i="17" s="1"/>
  <c r="B674" i="30"/>
  <c r="C674" i="30" s="1"/>
  <c r="E674" i="30" s="1"/>
  <c r="H674" i="30" s="1"/>
  <c r="B674" i="32"/>
  <c r="C674" i="32" s="1"/>
  <c r="E674" i="32" s="1"/>
  <c r="B674" i="28"/>
  <c r="C674" i="28" s="1"/>
  <c r="E674" i="28" s="1"/>
  <c r="B663" i="51"/>
  <c r="B663" i="36"/>
  <c r="F664" i="35"/>
  <c r="B664" i="39" s="1"/>
  <c r="C664" i="39" s="1"/>
  <c r="K47" i="30"/>
  <c r="L47" i="30" s="1"/>
  <c r="D737" i="28"/>
  <c r="L47" i="27"/>
  <c r="F48" i="27" s="1"/>
  <c r="M47" i="27"/>
  <c r="C36" i="40"/>
  <c r="C36" i="49"/>
  <c r="F36" i="40"/>
  <c r="F36" i="49"/>
  <c r="G36" i="40"/>
  <c r="G36" i="49"/>
  <c r="D733" i="17"/>
  <c r="D745" i="27"/>
  <c r="D747" i="27" s="1"/>
  <c r="D749" i="27" s="1"/>
  <c r="D751" i="27" s="1"/>
  <c r="D753" i="27" s="1"/>
  <c r="D755" i="27" s="1"/>
  <c r="D757" i="27" s="1"/>
  <c r="D759" i="27" s="1"/>
  <c r="D761" i="27" s="1"/>
  <c r="D763" i="27" s="1"/>
  <c r="D765" i="27" s="1"/>
  <c r="D767" i="27" s="1"/>
  <c r="D769" i="27" s="1"/>
  <c r="D771" i="27" s="1"/>
  <c r="D773" i="27" s="1"/>
  <c r="D775" i="27" s="1"/>
  <c r="D777" i="27" s="1"/>
  <c r="D779" i="27" s="1"/>
  <c r="D781" i="27" s="1"/>
  <c r="D783" i="27" s="1"/>
  <c r="D785" i="27" s="1"/>
  <c r="D787" i="27" s="1"/>
  <c r="D789" i="27" s="1"/>
  <c r="D791" i="27" s="1"/>
  <c r="D793" i="27" s="1"/>
  <c r="D795" i="27" s="1"/>
  <c r="D797" i="27" s="1"/>
  <c r="D799" i="27" s="1"/>
  <c r="D801" i="27" s="1"/>
  <c r="D803" i="27" s="1"/>
  <c r="D805" i="27" s="1"/>
  <c r="D807" i="27" s="1"/>
  <c r="D809" i="27" s="1"/>
  <c r="D811" i="27" s="1"/>
  <c r="D813" i="27" s="1"/>
  <c r="D815" i="27" s="1"/>
  <c r="D817" i="27" s="1"/>
  <c r="D819" i="27" s="1"/>
  <c r="D821" i="27" s="1"/>
  <c r="D823" i="27" s="1"/>
  <c r="D825" i="27" s="1"/>
  <c r="D827" i="27" s="1"/>
  <c r="D829" i="27" s="1"/>
  <c r="D831" i="27" s="1"/>
  <c r="D833" i="27" s="1"/>
  <c r="D835" i="27" s="1"/>
  <c r="D837" i="27" s="1"/>
  <c r="D839" i="27" s="1"/>
  <c r="D841" i="27" s="1"/>
  <c r="D843" i="27" s="1"/>
  <c r="D845" i="27" s="1"/>
  <c r="D847" i="27" s="1"/>
  <c r="D849" i="27" s="1"/>
  <c r="D851" i="27" s="1"/>
  <c r="D853" i="27" s="1"/>
  <c r="D855" i="27" s="1"/>
  <c r="D857" i="27" s="1"/>
  <c r="D859" i="27" s="1"/>
  <c r="D861" i="27" s="1"/>
  <c r="D863" i="27" s="1"/>
  <c r="D865" i="27" s="1"/>
  <c r="D867" i="27" s="1"/>
  <c r="D869" i="27" s="1"/>
  <c r="D871" i="27" s="1"/>
  <c r="D873" i="27" s="1"/>
  <c r="D875" i="27" s="1"/>
  <c r="D877" i="27" s="1"/>
  <c r="D879" i="27" s="1"/>
  <c r="D881" i="27" s="1"/>
  <c r="D883" i="27" s="1"/>
  <c r="D885" i="27" s="1"/>
  <c r="D887" i="27" s="1"/>
  <c r="D889" i="27" s="1"/>
  <c r="D891" i="27" s="1"/>
  <c r="D893" i="27" s="1"/>
  <c r="D895" i="27" s="1"/>
  <c r="D897" i="27" s="1"/>
  <c r="D899" i="27" s="1"/>
  <c r="D901" i="27" s="1"/>
  <c r="D903" i="27" s="1"/>
  <c r="D905" i="27" s="1"/>
  <c r="D907" i="27" s="1"/>
  <c r="D909" i="27" s="1"/>
  <c r="D911" i="27" s="1"/>
  <c r="D913" i="27" s="1"/>
  <c r="D915" i="27" s="1"/>
  <c r="D917" i="27" s="1"/>
  <c r="D919" i="27" s="1"/>
  <c r="D921" i="27" s="1"/>
  <c r="D923" i="27" s="1"/>
  <c r="D925" i="27" s="1"/>
  <c r="D927" i="27" s="1"/>
  <c r="D929" i="27" s="1"/>
  <c r="D931" i="27" s="1"/>
  <c r="D933" i="27" s="1"/>
  <c r="D935" i="27" s="1"/>
  <c r="D937" i="27" s="1"/>
  <c r="D939" i="27" s="1"/>
  <c r="D941" i="27" s="1"/>
  <c r="D943" i="27" s="1"/>
  <c r="D945" i="27" s="1"/>
  <c r="D947" i="27" s="1"/>
  <c r="D949" i="27" s="1"/>
  <c r="D951" i="27" s="1"/>
  <c r="D953" i="27" s="1"/>
  <c r="D955" i="27" s="1"/>
  <c r="L261" i="42"/>
  <c r="N260" i="42"/>
  <c r="O260" i="42" s="1"/>
  <c r="G256" i="44" s="1"/>
  <c r="D735" i="30"/>
  <c r="L34" i="39"/>
  <c r="K347" i="42"/>
  <c r="F347" i="42"/>
  <c r="N349" i="39"/>
  <c r="C348" i="42"/>
  <c r="K33" i="42"/>
  <c r="F33" i="42"/>
  <c r="F35" i="39"/>
  <c r="G35" i="39" s="1"/>
  <c r="J35" i="39" s="1"/>
  <c r="O35" i="39"/>
  <c r="G44" i="35"/>
  <c r="G54" i="17"/>
  <c r="I54" i="17"/>
  <c r="M55" i="28"/>
  <c r="L55" i="28"/>
  <c r="F56" i="28" s="1"/>
  <c r="E36" i="40"/>
  <c r="Q36" i="35"/>
  <c r="V36" i="35" s="1"/>
  <c r="J35" i="37"/>
  <c r="K35" i="37" s="1"/>
  <c r="M35" i="37"/>
  <c r="N35" i="37" s="1"/>
  <c r="G35" i="37"/>
  <c r="H35" i="37" s="1"/>
  <c r="C36" i="51" s="1"/>
  <c r="D36" i="51" s="1"/>
  <c r="E36" i="51" s="1"/>
  <c r="J33" i="50" s="1"/>
  <c r="L42" i="37"/>
  <c r="J54" i="17" l="1"/>
  <c r="K54" i="17" s="1"/>
  <c r="M29" i="43"/>
  <c r="F29" i="43"/>
  <c r="G33" i="42"/>
  <c r="C29" i="44" s="1"/>
  <c r="N33" i="42"/>
  <c r="O33" i="42" s="1"/>
  <c r="G29" i="44" s="1"/>
  <c r="B676" i="17"/>
  <c r="B675" i="30"/>
  <c r="C675" i="30" s="1"/>
  <c r="E675" i="30" s="1"/>
  <c r="H675" i="30" s="1"/>
  <c r="B675" i="32"/>
  <c r="C675" i="32" s="1"/>
  <c r="E675" i="32" s="1"/>
  <c r="B675" i="27"/>
  <c r="C675" i="27" s="1"/>
  <c r="E675" i="27" s="1"/>
  <c r="B675" i="28"/>
  <c r="C675" i="28" s="1"/>
  <c r="E675" i="28" s="1"/>
  <c r="D664" i="37"/>
  <c r="C675" i="17"/>
  <c r="B664" i="36"/>
  <c r="F665" i="35"/>
  <c r="B665" i="39" s="1"/>
  <c r="C665" i="39" s="1"/>
  <c r="B664" i="51"/>
  <c r="H674" i="17"/>
  <c r="I36" i="36"/>
  <c r="J36" i="36" s="1"/>
  <c r="K36" i="36" s="1"/>
  <c r="E33" i="41" s="1"/>
  <c r="I36" i="51"/>
  <c r="J36" i="51" s="1"/>
  <c r="K36" i="51" s="1"/>
  <c r="L33" i="50" s="1"/>
  <c r="F36" i="36"/>
  <c r="G36" i="36" s="1"/>
  <c r="H36" i="36" s="1"/>
  <c r="F36" i="51"/>
  <c r="G36" i="51" s="1"/>
  <c r="H36" i="51" s="1"/>
  <c r="K33" i="50" s="1"/>
  <c r="N47" i="30"/>
  <c r="O47" i="30" s="1"/>
  <c r="P47" i="30" s="1"/>
  <c r="A36" i="37" s="1"/>
  <c r="M47" i="30"/>
  <c r="F48" i="30" s="1"/>
  <c r="I48" i="30" s="1"/>
  <c r="K48" i="30" s="1"/>
  <c r="D735" i="17"/>
  <c r="M38" i="35"/>
  <c r="E34" i="21"/>
  <c r="I36" i="37"/>
  <c r="G48" i="27"/>
  <c r="H48" i="27"/>
  <c r="J48" i="27" s="1"/>
  <c r="D739" i="28"/>
  <c r="D737" i="30"/>
  <c r="L262" i="42"/>
  <c r="N261" i="42"/>
  <c r="O261" i="42" s="1"/>
  <c r="G257" i="44" s="1"/>
  <c r="K30" i="43"/>
  <c r="J30" i="43" s="1"/>
  <c r="N34" i="39"/>
  <c r="K348" i="42"/>
  <c r="F348" i="42"/>
  <c r="N350" i="39"/>
  <c r="C349" i="42"/>
  <c r="I35" i="39"/>
  <c r="H35" i="39"/>
  <c r="G56" i="28"/>
  <c r="H56" i="28"/>
  <c r="J56" i="28" s="1"/>
  <c r="R46" i="35"/>
  <c r="F42" i="21"/>
  <c r="K37" i="47"/>
  <c r="D33" i="38"/>
  <c r="C36" i="36"/>
  <c r="D36" i="36" s="1"/>
  <c r="E36" i="36" s="1"/>
  <c r="G37" i="47"/>
  <c r="C33" i="38"/>
  <c r="E33" i="38"/>
  <c r="O37" i="47"/>
  <c r="S37" i="35"/>
  <c r="W36" i="35"/>
  <c r="K36" i="35" s="1"/>
  <c r="H36" i="40"/>
  <c r="H37" i="35"/>
  <c r="N37" i="35"/>
  <c r="F39" i="37"/>
  <c r="L54" i="17" l="1"/>
  <c r="F55" i="17" s="1"/>
  <c r="M54" i="17"/>
  <c r="D41" i="21" s="1"/>
  <c r="T34" i="39"/>
  <c r="H675" i="17"/>
  <c r="E675" i="17"/>
  <c r="F666" i="35"/>
  <c r="B666" i="39" s="1"/>
  <c r="C666" i="39" s="1"/>
  <c r="B665" i="51"/>
  <c r="B665" i="36"/>
  <c r="B676" i="30"/>
  <c r="C676" i="30" s="1"/>
  <c r="E676" i="30" s="1"/>
  <c r="H676" i="30" s="1"/>
  <c r="B676" i="32"/>
  <c r="C676" i="32" s="1"/>
  <c r="E676" i="32" s="1"/>
  <c r="B676" i="28"/>
  <c r="C676" i="28" s="1"/>
  <c r="E676" i="28" s="1"/>
  <c r="D665" i="37"/>
  <c r="B676" i="27"/>
  <c r="C676" i="27" s="1"/>
  <c r="E676" i="27" s="1"/>
  <c r="B677" i="17"/>
  <c r="C676" i="17"/>
  <c r="E676" i="17" s="1"/>
  <c r="G48" i="30"/>
  <c r="L48" i="30"/>
  <c r="M48" i="30" s="1"/>
  <c r="F49" i="30" s="1"/>
  <c r="I49" i="30" s="1"/>
  <c r="K49" i="30" s="1"/>
  <c r="C34" i="21"/>
  <c r="K35" i="39"/>
  <c r="D741" i="28"/>
  <c r="D737" i="17"/>
  <c r="I48" i="27"/>
  <c r="K48" i="27"/>
  <c r="E37" i="39"/>
  <c r="P37" i="39" s="1"/>
  <c r="Q37" i="39" s="1"/>
  <c r="L263" i="42"/>
  <c r="N262" i="42"/>
  <c r="O262" i="42" s="1"/>
  <c r="G258" i="44" s="1"/>
  <c r="D739" i="30"/>
  <c r="C34" i="42"/>
  <c r="C30" i="43"/>
  <c r="K349" i="42"/>
  <c r="F349" i="42"/>
  <c r="N351" i="39"/>
  <c r="C350" i="42"/>
  <c r="J37" i="35"/>
  <c r="D37" i="49" s="1"/>
  <c r="I37" i="35"/>
  <c r="D36" i="39"/>
  <c r="D36" i="40"/>
  <c r="N48" i="30"/>
  <c r="O48" i="30" s="1"/>
  <c r="P48" i="30" s="1"/>
  <c r="G45" i="35"/>
  <c r="G55" i="17"/>
  <c r="I55" i="17"/>
  <c r="K56" i="28"/>
  <c r="U37" i="35"/>
  <c r="H37" i="49" s="1"/>
  <c r="T37" i="35"/>
  <c r="Q37" i="47"/>
  <c r="P37" i="47"/>
  <c r="M37" i="47"/>
  <c r="L37" i="47"/>
  <c r="O37" i="35"/>
  <c r="E37" i="49" s="1"/>
  <c r="P37" i="35"/>
  <c r="X37" i="39" s="1"/>
  <c r="E36" i="37"/>
  <c r="W37" i="39"/>
  <c r="D33" i="41"/>
  <c r="C33" i="41"/>
  <c r="J55" i="17" l="1"/>
  <c r="K55" i="17" s="1"/>
  <c r="U34" i="39"/>
  <c r="R37" i="39"/>
  <c r="S37" i="39" s="1"/>
  <c r="B677" i="32"/>
  <c r="C677" i="32" s="1"/>
  <c r="E677" i="32" s="1"/>
  <c r="B677" i="27"/>
  <c r="C677" i="27" s="1"/>
  <c r="E677" i="27" s="1"/>
  <c r="D666" i="37"/>
  <c r="C677" i="17"/>
  <c r="E677" i="17" s="1"/>
  <c r="B677" i="30"/>
  <c r="C677" i="30" s="1"/>
  <c r="E677" i="30" s="1"/>
  <c r="H677" i="30" s="1"/>
  <c r="B678" i="17"/>
  <c r="B677" i="28"/>
  <c r="C677" i="28" s="1"/>
  <c r="E677" i="28" s="1"/>
  <c r="B666" i="51"/>
  <c r="B666" i="36"/>
  <c r="F667" i="35"/>
  <c r="B667" i="39" s="1"/>
  <c r="C667" i="39" s="1"/>
  <c r="H676" i="17"/>
  <c r="L35" i="39"/>
  <c r="K31" i="43" s="1"/>
  <c r="J31" i="43" s="1"/>
  <c r="G49" i="30"/>
  <c r="M48" i="27"/>
  <c r="L48" i="27"/>
  <c r="F49" i="27" s="1"/>
  <c r="D739" i="17"/>
  <c r="C37" i="40"/>
  <c r="C37" i="49"/>
  <c r="G37" i="40"/>
  <c r="G37" i="49"/>
  <c r="D743" i="28"/>
  <c r="F37" i="40"/>
  <c r="F37" i="49"/>
  <c r="D741" i="30"/>
  <c r="L264" i="42"/>
  <c r="N263" i="42"/>
  <c r="O263" i="42" s="1"/>
  <c r="G259" i="44" s="1"/>
  <c r="A37" i="37"/>
  <c r="C35" i="21"/>
  <c r="K34" i="42"/>
  <c r="F34" i="42"/>
  <c r="K350" i="42"/>
  <c r="F350" i="42"/>
  <c r="N352" i="39"/>
  <c r="C351" i="42"/>
  <c r="O36" i="39"/>
  <c r="F36" i="39"/>
  <c r="L49" i="30"/>
  <c r="L56" i="28"/>
  <c r="F57" i="28" s="1"/>
  <c r="M56" i="28"/>
  <c r="E37" i="40"/>
  <c r="Q37" i="35"/>
  <c r="V37" i="35" s="1"/>
  <c r="J36" i="37"/>
  <c r="K36" i="37" s="1"/>
  <c r="M36" i="37"/>
  <c r="N36" i="37" s="1"/>
  <c r="G36" i="37"/>
  <c r="H36" i="37" s="1"/>
  <c r="C37" i="51" s="1"/>
  <c r="D37" i="51" s="1"/>
  <c r="E37" i="51" s="1"/>
  <c r="J34" i="50" s="1"/>
  <c r="L43" i="37"/>
  <c r="H677" i="17" l="1"/>
  <c r="L55" i="17"/>
  <c r="F56" i="17" s="1"/>
  <c r="M55" i="17"/>
  <c r="D42" i="21" s="1"/>
  <c r="F30" i="43"/>
  <c r="M30" i="43"/>
  <c r="N34" i="42"/>
  <c r="O34" i="42" s="1"/>
  <c r="G30" i="44" s="1"/>
  <c r="G34" i="42"/>
  <c r="C30" i="44" s="1"/>
  <c r="N35" i="39"/>
  <c r="C35" i="42" s="1"/>
  <c r="B678" i="32"/>
  <c r="C678" i="32" s="1"/>
  <c r="E678" i="32" s="1"/>
  <c r="B678" i="27"/>
  <c r="C678" i="27" s="1"/>
  <c r="E678" i="27" s="1"/>
  <c r="D667" i="37"/>
  <c r="B678" i="30"/>
  <c r="C678" i="30" s="1"/>
  <c r="E678" i="30" s="1"/>
  <c r="H678" i="30" s="1"/>
  <c r="B678" i="28"/>
  <c r="C678" i="28" s="1"/>
  <c r="E678" i="28" s="1"/>
  <c r="B679" i="17"/>
  <c r="C678" i="17"/>
  <c r="E678" i="17" s="1"/>
  <c r="B667" i="51"/>
  <c r="F668" i="35"/>
  <c r="B668" i="39" s="1"/>
  <c r="C668" i="39" s="1"/>
  <c r="B667" i="36"/>
  <c r="F37" i="36"/>
  <c r="G37" i="36" s="1"/>
  <c r="H37" i="36" s="1"/>
  <c r="F37" i="51"/>
  <c r="G37" i="51" s="1"/>
  <c r="H37" i="51" s="1"/>
  <c r="K34" i="50" s="1"/>
  <c r="I37" i="36"/>
  <c r="J37" i="36" s="1"/>
  <c r="K37" i="36" s="1"/>
  <c r="E34" i="41" s="1"/>
  <c r="I37" i="51"/>
  <c r="J37" i="51" s="1"/>
  <c r="K37" i="51" s="1"/>
  <c r="L34" i="50" s="1"/>
  <c r="D741" i="17"/>
  <c r="D745" i="28"/>
  <c r="G49" i="27"/>
  <c r="H49" i="27"/>
  <c r="J49" i="27" s="1"/>
  <c r="M39" i="35"/>
  <c r="E35" i="21"/>
  <c r="I37" i="37"/>
  <c r="L265" i="42"/>
  <c r="N264" i="42"/>
  <c r="O264" i="42" s="1"/>
  <c r="G260" i="44" s="1"/>
  <c r="D743" i="30"/>
  <c r="K351" i="42"/>
  <c r="F351" i="42"/>
  <c r="N353" i="39"/>
  <c r="C352" i="42"/>
  <c r="G36" i="39"/>
  <c r="H36" i="39" s="1"/>
  <c r="M49" i="30"/>
  <c r="F50" i="30" s="1"/>
  <c r="G50" i="30" s="1"/>
  <c r="N49" i="30"/>
  <c r="O49" i="30" s="1"/>
  <c r="P49" i="30" s="1"/>
  <c r="C36" i="21" s="1"/>
  <c r="G46" i="35"/>
  <c r="G56" i="17"/>
  <c r="I56" i="17"/>
  <c r="R47" i="35"/>
  <c r="F43" i="21"/>
  <c r="H57" i="28"/>
  <c r="J57" i="28" s="1"/>
  <c r="G57" i="28"/>
  <c r="K38" i="47"/>
  <c r="D34" i="38"/>
  <c r="C37" i="36"/>
  <c r="D37" i="36" s="1"/>
  <c r="E37" i="36" s="1"/>
  <c r="G38" i="47"/>
  <c r="C34" i="38"/>
  <c r="S38" i="35"/>
  <c r="O38" i="47"/>
  <c r="E34" i="38"/>
  <c r="W37" i="35"/>
  <c r="K37" i="35" s="1"/>
  <c r="H37" i="40"/>
  <c r="F40" i="37"/>
  <c r="H38" i="35"/>
  <c r="N38" i="35"/>
  <c r="H678" i="17" l="1"/>
  <c r="J56" i="17"/>
  <c r="K56" i="17" s="1"/>
  <c r="T35" i="39"/>
  <c r="C31" i="43"/>
  <c r="B680" i="17"/>
  <c r="B679" i="30"/>
  <c r="C679" i="30" s="1"/>
  <c r="E679" i="30" s="1"/>
  <c r="H679" i="30" s="1"/>
  <c r="B679" i="27"/>
  <c r="C679" i="27" s="1"/>
  <c r="E679" i="27" s="1"/>
  <c r="B679" i="28"/>
  <c r="C679" i="28" s="1"/>
  <c r="E679" i="28" s="1"/>
  <c r="B679" i="32"/>
  <c r="C679" i="32" s="1"/>
  <c r="E679" i="32" s="1"/>
  <c r="D668" i="37"/>
  <c r="C679" i="17"/>
  <c r="F669" i="35"/>
  <c r="B669" i="39" s="1"/>
  <c r="C669" i="39" s="1"/>
  <c r="B668" i="36"/>
  <c r="B668" i="51"/>
  <c r="I49" i="27"/>
  <c r="K49" i="27"/>
  <c r="D747" i="28"/>
  <c r="D743" i="17"/>
  <c r="E38" i="39"/>
  <c r="P38" i="39" s="1"/>
  <c r="Q38" i="39" s="1"/>
  <c r="D745" i="30"/>
  <c r="L266" i="42"/>
  <c r="N265" i="42"/>
  <c r="O265" i="42" s="1"/>
  <c r="G261" i="44" s="1"/>
  <c r="I50" i="30"/>
  <c r="A38" i="37"/>
  <c r="N354" i="39"/>
  <c r="C353" i="42"/>
  <c r="K352" i="42"/>
  <c r="F352" i="42"/>
  <c r="K35" i="42"/>
  <c r="F35" i="42"/>
  <c r="I38" i="35"/>
  <c r="J38" i="35"/>
  <c r="D38" i="49" s="1"/>
  <c r="D37" i="39"/>
  <c r="D37" i="40"/>
  <c r="I36" i="39"/>
  <c r="K36" i="39" s="1"/>
  <c r="J36" i="39"/>
  <c r="K57" i="28"/>
  <c r="M38" i="47"/>
  <c r="L38" i="47"/>
  <c r="U38" i="35"/>
  <c r="H38" i="49" s="1"/>
  <c r="T38" i="35"/>
  <c r="Q38" i="47"/>
  <c r="P38" i="47"/>
  <c r="O38" i="35"/>
  <c r="E38" i="49" s="1"/>
  <c r="P38" i="35"/>
  <c r="X38" i="39" s="1"/>
  <c r="E37" i="37"/>
  <c r="C34" i="41"/>
  <c r="W38" i="39"/>
  <c r="D34" i="41"/>
  <c r="L56" i="17" l="1"/>
  <c r="F57" i="17" s="1"/>
  <c r="M56" i="17"/>
  <c r="D43" i="21" s="1"/>
  <c r="U35" i="39"/>
  <c r="G35" i="42"/>
  <c r="C31" i="44" s="1"/>
  <c r="N35" i="42"/>
  <c r="O35" i="42" s="1"/>
  <c r="G31" i="44" s="1"/>
  <c r="E679" i="17"/>
  <c r="H679" i="17"/>
  <c r="B669" i="36"/>
  <c r="B669" i="51"/>
  <c r="F670" i="35"/>
  <c r="B670" i="39" s="1"/>
  <c r="C670" i="39" s="1"/>
  <c r="C680" i="17"/>
  <c r="E680" i="17" s="1"/>
  <c r="B680" i="30"/>
  <c r="C680" i="30" s="1"/>
  <c r="E680" i="30" s="1"/>
  <c r="H680" i="30" s="1"/>
  <c r="B680" i="32"/>
  <c r="C680" i="32" s="1"/>
  <c r="E680" i="32" s="1"/>
  <c r="B681" i="17"/>
  <c r="D669" i="37"/>
  <c r="B680" i="27"/>
  <c r="C680" i="27" s="1"/>
  <c r="E680" i="27" s="1"/>
  <c r="B680" i="28"/>
  <c r="C680" i="28" s="1"/>
  <c r="E680" i="28" s="1"/>
  <c r="K50" i="30"/>
  <c r="L50" i="30" s="1"/>
  <c r="R38" i="39"/>
  <c r="S38" i="39" s="1"/>
  <c r="F38" i="40"/>
  <c r="F38" i="49"/>
  <c r="D745" i="17"/>
  <c r="D749" i="28"/>
  <c r="C38" i="40"/>
  <c r="C38" i="49"/>
  <c r="G38" i="40"/>
  <c r="G38" i="49"/>
  <c r="M49" i="27"/>
  <c r="L49" i="27"/>
  <c r="F50" i="27" s="1"/>
  <c r="L267" i="42"/>
  <c r="N266" i="42"/>
  <c r="O266" i="42" s="1"/>
  <c r="G262" i="44" s="1"/>
  <c r="D747" i="30"/>
  <c r="L36" i="39"/>
  <c r="K353" i="42"/>
  <c r="F353" i="42"/>
  <c r="N355" i="39"/>
  <c r="C354" i="42"/>
  <c r="O37" i="39"/>
  <c r="F37" i="39"/>
  <c r="G37" i="39" s="1"/>
  <c r="J37" i="39" s="1"/>
  <c r="I57" i="17"/>
  <c r="G57" i="17"/>
  <c r="G47" i="35"/>
  <c r="L57" i="28"/>
  <c r="F58" i="28" s="1"/>
  <c r="M57" i="28"/>
  <c r="E38" i="40"/>
  <c r="Q38" i="35"/>
  <c r="V38" i="35" s="1"/>
  <c r="M37" i="37"/>
  <c r="N37" i="37" s="1"/>
  <c r="J37" i="37"/>
  <c r="K37" i="37" s="1"/>
  <c r="L44" i="37"/>
  <c r="G37" i="37"/>
  <c r="H37" i="37" s="1"/>
  <c r="C38" i="51" s="1"/>
  <c r="D38" i="51" s="1"/>
  <c r="E38" i="51" s="1"/>
  <c r="J35" i="50" s="1"/>
  <c r="J57" i="17" l="1"/>
  <c r="K57" i="17" s="1"/>
  <c r="F31" i="43"/>
  <c r="M31" i="43"/>
  <c r="B670" i="51"/>
  <c r="F671" i="35"/>
  <c r="B671" i="39" s="1"/>
  <c r="C671" i="39" s="1"/>
  <c r="B670" i="36"/>
  <c r="H680" i="17"/>
  <c r="H681" i="17" s="1"/>
  <c r="B681" i="27"/>
  <c r="C681" i="27" s="1"/>
  <c r="E681" i="27" s="1"/>
  <c r="B681" i="28"/>
  <c r="C681" i="28" s="1"/>
  <c r="E681" i="28" s="1"/>
  <c r="D670" i="37"/>
  <c r="B681" i="30"/>
  <c r="C681" i="30" s="1"/>
  <c r="E681" i="30" s="1"/>
  <c r="H681" i="30" s="1"/>
  <c r="C681" i="17"/>
  <c r="E681" i="17" s="1"/>
  <c r="B682" i="17"/>
  <c r="B681" i="32"/>
  <c r="C681" i="32" s="1"/>
  <c r="E681" i="32" s="1"/>
  <c r="F38" i="36"/>
  <c r="G38" i="36" s="1"/>
  <c r="H38" i="36" s="1"/>
  <c r="F38" i="51"/>
  <c r="G38" i="51" s="1"/>
  <c r="H38" i="51" s="1"/>
  <c r="K35" i="50" s="1"/>
  <c r="I38" i="36"/>
  <c r="J38" i="36" s="1"/>
  <c r="K38" i="36" s="1"/>
  <c r="E35" i="41" s="1"/>
  <c r="I38" i="51"/>
  <c r="J38" i="51" s="1"/>
  <c r="K38" i="51" s="1"/>
  <c r="L35" i="50" s="1"/>
  <c r="M50" i="30"/>
  <c r="F51" i="30" s="1"/>
  <c r="G51" i="30" s="1"/>
  <c r="N50" i="30"/>
  <c r="O50" i="30" s="1"/>
  <c r="P50" i="30" s="1"/>
  <c r="C37" i="21" s="1"/>
  <c r="D751" i="28"/>
  <c r="G50" i="27"/>
  <c r="H50" i="27"/>
  <c r="J50" i="27" s="1"/>
  <c r="M40" i="35"/>
  <c r="E36" i="21"/>
  <c r="I38" i="37"/>
  <c r="D747" i="17"/>
  <c r="D749" i="30"/>
  <c r="L268" i="42"/>
  <c r="N267" i="42"/>
  <c r="O267" i="42" s="1"/>
  <c r="G263" i="44" s="1"/>
  <c r="N356" i="39"/>
  <c r="C355" i="42"/>
  <c r="K354" i="42"/>
  <c r="F354" i="42"/>
  <c r="N36" i="39"/>
  <c r="T36" i="39" s="1"/>
  <c r="K32" i="43"/>
  <c r="J32" i="43" s="1"/>
  <c r="H37" i="39"/>
  <c r="I37" i="39"/>
  <c r="I51" i="30"/>
  <c r="K51" i="30" s="1"/>
  <c r="F44" i="21"/>
  <c r="R48" i="35"/>
  <c r="H58" i="28"/>
  <c r="J58" i="28" s="1"/>
  <c r="G58" i="28"/>
  <c r="K39" i="47"/>
  <c r="D35" i="38"/>
  <c r="C38" i="36"/>
  <c r="D38" i="36" s="1"/>
  <c r="E38" i="36" s="1"/>
  <c r="G39" i="47"/>
  <c r="C35" i="38"/>
  <c r="O39" i="47"/>
  <c r="E35" i="38"/>
  <c r="S39" i="35"/>
  <c r="W38" i="35"/>
  <c r="K38" i="35" s="1"/>
  <c r="H38" i="40"/>
  <c r="F41" i="37"/>
  <c r="N39" i="35"/>
  <c r="H39" i="35"/>
  <c r="L57" i="17" l="1"/>
  <c r="F58" i="17" s="1"/>
  <c r="M57" i="17"/>
  <c r="D44" i="21" s="1"/>
  <c r="C36" i="42"/>
  <c r="K36" i="42" s="1"/>
  <c r="U36" i="39"/>
  <c r="B671" i="51"/>
  <c r="B671" i="36"/>
  <c r="F672" i="35"/>
  <c r="B672" i="39" s="1"/>
  <c r="C672" i="39" s="1"/>
  <c r="B682" i="28"/>
  <c r="C682" i="28" s="1"/>
  <c r="E682" i="28" s="1"/>
  <c r="B682" i="27"/>
  <c r="C682" i="27" s="1"/>
  <c r="E682" i="27" s="1"/>
  <c r="D671" i="37"/>
  <c r="B682" i="32"/>
  <c r="C682" i="32" s="1"/>
  <c r="E682" i="32" s="1"/>
  <c r="B683" i="17"/>
  <c r="B682" i="30"/>
  <c r="C682" i="30" s="1"/>
  <c r="E682" i="30" s="1"/>
  <c r="H682" i="30" s="1"/>
  <c r="C682" i="17"/>
  <c r="E682" i="17" s="1"/>
  <c r="A39" i="37"/>
  <c r="I50" i="27"/>
  <c r="K50" i="27"/>
  <c r="D749" i="17"/>
  <c r="D753" i="28"/>
  <c r="E39" i="39"/>
  <c r="P39" i="39" s="1"/>
  <c r="Q39" i="39" s="1"/>
  <c r="L269" i="42"/>
  <c r="N268" i="42"/>
  <c r="O268" i="42" s="1"/>
  <c r="G264" i="44" s="1"/>
  <c r="D751" i="30"/>
  <c r="L51" i="30"/>
  <c r="N51" i="30" s="1"/>
  <c r="O51" i="30" s="1"/>
  <c r="P51" i="30" s="1"/>
  <c r="C38" i="21" s="1"/>
  <c r="C32" i="43"/>
  <c r="K355" i="42"/>
  <c r="F355" i="42"/>
  <c r="N357" i="39"/>
  <c r="C356" i="42"/>
  <c r="I39" i="35"/>
  <c r="J39" i="35"/>
  <c r="D39" i="49" s="1"/>
  <c r="D38" i="40"/>
  <c r="D38" i="39"/>
  <c r="K37" i="39"/>
  <c r="G48" i="35"/>
  <c r="G58" i="17"/>
  <c r="I58" i="17"/>
  <c r="K58" i="28"/>
  <c r="U39" i="35"/>
  <c r="H39" i="49" s="1"/>
  <c r="T39" i="35"/>
  <c r="P39" i="47"/>
  <c r="Q39" i="47"/>
  <c r="M39" i="47"/>
  <c r="L39" i="47"/>
  <c r="O39" i="35"/>
  <c r="P39" i="35"/>
  <c r="X39" i="39" s="1"/>
  <c r="W39" i="39"/>
  <c r="D35" i="41"/>
  <c r="C35" i="41"/>
  <c r="E38" i="37"/>
  <c r="J58" i="17" l="1"/>
  <c r="K58" i="17" s="1"/>
  <c r="F36" i="42"/>
  <c r="G36" i="42" s="1"/>
  <c r="C32" i="44" s="1"/>
  <c r="N36" i="42"/>
  <c r="O36" i="42" s="1"/>
  <c r="G32" i="44" s="1"/>
  <c r="F32" i="43"/>
  <c r="M32" i="43"/>
  <c r="F673" i="35"/>
  <c r="B673" i="39" s="1"/>
  <c r="C673" i="39" s="1"/>
  <c r="B672" i="51"/>
  <c r="B672" i="36"/>
  <c r="H682" i="17"/>
  <c r="B683" i="32"/>
  <c r="C683" i="32" s="1"/>
  <c r="E683" i="32" s="1"/>
  <c r="B683" i="27"/>
  <c r="C683" i="27" s="1"/>
  <c r="E683" i="27" s="1"/>
  <c r="B683" i="28"/>
  <c r="C683" i="28" s="1"/>
  <c r="E683" i="28" s="1"/>
  <c r="D672" i="37"/>
  <c r="C683" i="17"/>
  <c r="B684" i="17"/>
  <c r="B683" i="30"/>
  <c r="C683" i="30" s="1"/>
  <c r="E683" i="30" s="1"/>
  <c r="H683" i="30" s="1"/>
  <c r="A40" i="37"/>
  <c r="M51" i="30"/>
  <c r="F52" i="30" s="1"/>
  <c r="I52" i="30" s="1"/>
  <c r="K52" i="30" s="1"/>
  <c r="D755" i="28"/>
  <c r="D757" i="28" s="1"/>
  <c r="D759" i="28" s="1"/>
  <c r="D761" i="28" s="1"/>
  <c r="D763" i="28" s="1"/>
  <c r="D765" i="28" s="1"/>
  <c r="D767" i="28" s="1"/>
  <c r="D769" i="28" s="1"/>
  <c r="D771" i="28" s="1"/>
  <c r="D773" i="28" s="1"/>
  <c r="D775" i="28" s="1"/>
  <c r="D777" i="28" s="1"/>
  <c r="D779" i="28" s="1"/>
  <c r="D781" i="28" s="1"/>
  <c r="D783" i="28" s="1"/>
  <c r="D785" i="28" s="1"/>
  <c r="D787" i="28" s="1"/>
  <c r="D789" i="28" s="1"/>
  <c r="D791" i="28" s="1"/>
  <c r="D793" i="28" s="1"/>
  <c r="D795" i="28" s="1"/>
  <c r="D797" i="28" s="1"/>
  <c r="D799" i="28" s="1"/>
  <c r="D801" i="28" s="1"/>
  <c r="D803" i="28" s="1"/>
  <c r="D805" i="28" s="1"/>
  <c r="D807" i="28" s="1"/>
  <c r="D809" i="28" s="1"/>
  <c r="D811" i="28" s="1"/>
  <c r="D813" i="28" s="1"/>
  <c r="D815" i="28" s="1"/>
  <c r="D817" i="28" s="1"/>
  <c r="D819" i="28" s="1"/>
  <c r="D821" i="28" s="1"/>
  <c r="D823" i="28" s="1"/>
  <c r="D825" i="28" s="1"/>
  <c r="D827" i="28" s="1"/>
  <c r="D829" i="28" s="1"/>
  <c r="D831" i="28" s="1"/>
  <c r="D833" i="28" s="1"/>
  <c r="D835" i="28" s="1"/>
  <c r="D837" i="28" s="1"/>
  <c r="D839" i="28" s="1"/>
  <c r="D841" i="28" s="1"/>
  <c r="D843" i="28" s="1"/>
  <c r="D845" i="28" s="1"/>
  <c r="D847" i="28" s="1"/>
  <c r="D849" i="28" s="1"/>
  <c r="D851" i="28" s="1"/>
  <c r="D853" i="28" s="1"/>
  <c r="D855" i="28" s="1"/>
  <c r="D857" i="28" s="1"/>
  <c r="D859" i="28" s="1"/>
  <c r="D861" i="28" s="1"/>
  <c r="D863" i="28" s="1"/>
  <c r="D865" i="28" s="1"/>
  <c r="D867" i="28" s="1"/>
  <c r="D869" i="28" s="1"/>
  <c r="D871" i="28" s="1"/>
  <c r="D873" i="28" s="1"/>
  <c r="D875" i="28" s="1"/>
  <c r="D877" i="28" s="1"/>
  <c r="D879" i="28" s="1"/>
  <c r="D881" i="28" s="1"/>
  <c r="D883" i="28" s="1"/>
  <c r="D885" i="28" s="1"/>
  <c r="D887" i="28" s="1"/>
  <c r="D889" i="28" s="1"/>
  <c r="D891" i="28" s="1"/>
  <c r="D893" i="28" s="1"/>
  <c r="D895" i="28" s="1"/>
  <c r="D897" i="28" s="1"/>
  <c r="D899" i="28" s="1"/>
  <c r="D901" i="28" s="1"/>
  <c r="D903" i="28" s="1"/>
  <c r="D905" i="28" s="1"/>
  <c r="D907" i="28" s="1"/>
  <c r="D909" i="28" s="1"/>
  <c r="D911" i="28" s="1"/>
  <c r="D913" i="28" s="1"/>
  <c r="D915" i="28" s="1"/>
  <c r="D917" i="28" s="1"/>
  <c r="D919" i="28" s="1"/>
  <c r="D921" i="28" s="1"/>
  <c r="D923" i="28" s="1"/>
  <c r="D925" i="28" s="1"/>
  <c r="D927" i="28" s="1"/>
  <c r="D929" i="28" s="1"/>
  <c r="D931" i="28" s="1"/>
  <c r="D933" i="28" s="1"/>
  <c r="D935" i="28" s="1"/>
  <c r="D937" i="28" s="1"/>
  <c r="D939" i="28" s="1"/>
  <c r="D941" i="28" s="1"/>
  <c r="D943" i="28" s="1"/>
  <c r="D945" i="28" s="1"/>
  <c r="D947" i="28" s="1"/>
  <c r="D949" i="28" s="1"/>
  <c r="D951" i="28" s="1"/>
  <c r="D953" i="28" s="1"/>
  <c r="D955" i="28" s="1"/>
  <c r="F39" i="40"/>
  <c r="F39" i="49"/>
  <c r="R39" i="39"/>
  <c r="S39" i="39" s="1"/>
  <c r="D751" i="17"/>
  <c r="C39" i="40"/>
  <c r="C39" i="49"/>
  <c r="M50" i="27"/>
  <c r="L50" i="27"/>
  <c r="F51" i="27" s="1"/>
  <c r="E39" i="40"/>
  <c r="E39" i="49"/>
  <c r="G39" i="40"/>
  <c r="G39" i="49"/>
  <c r="D753" i="30"/>
  <c r="L270" i="42"/>
  <c r="N269" i="42"/>
  <c r="O269" i="42" s="1"/>
  <c r="G265" i="44" s="1"/>
  <c r="K356" i="42"/>
  <c r="F356" i="42"/>
  <c r="N358" i="39"/>
  <c r="C357" i="42"/>
  <c r="L37" i="39"/>
  <c r="F38" i="39"/>
  <c r="O38" i="39"/>
  <c r="M58" i="28"/>
  <c r="L58" i="28"/>
  <c r="F59" i="28" s="1"/>
  <c r="Q39" i="35"/>
  <c r="V39" i="35" s="1"/>
  <c r="J38" i="37"/>
  <c r="K38" i="37" s="1"/>
  <c r="M38" i="37"/>
  <c r="N38" i="37" s="1"/>
  <c r="G38" i="37"/>
  <c r="H38" i="37" s="1"/>
  <c r="C39" i="51" s="1"/>
  <c r="D39" i="51" s="1"/>
  <c r="E39" i="51" s="1"/>
  <c r="J36" i="50" s="1"/>
  <c r="L45" i="37"/>
  <c r="L58" i="17" l="1"/>
  <c r="F59" i="17" s="1"/>
  <c r="M58" i="17"/>
  <c r="D45" i="21" s="1"/>
  <c r="B673" i="36"/>
  <c r="F674" i="35"/>
  <c r="B674" i="39" s="1"/>
  <c r="C674" i="39" s="1"/>
  <c r="B673" i="51"/>
  <c r="L52" i="30"/>
  <c r="G52" i="30"/>
  <c r="B684" i="27"/>
  <c r="C684" i="27" s="1"/>
  <c r="E684" i="27" s="1"/>
  <c r="B684" i="28"/>
  <c r="C684" i="28" s="1"/>
  <c r="E684" i="28" s="1"/>
  <c r="B684" i="32"/>
  <c r="C684" i="32" s="1"/>
  <c r="E684" i="32" s="1"/>
  <c r="D673" i="37"/>
  <c r="C684" i="17"/>
  <c r="E684" i="17" s="1"/>
  <c r="B685" i="17"/>
  <c r="B684" i="30"/>
  <c r="C684" i="30" s="1"/>
  <c r="E684" i="30" s="1"/>
  <c r="H684" i="30" s="1"/>
  <c r="H683" i="17"/>
  <c r="H684" i="17" s="1"/>
  <c r="E683" i="17"/>
  <c r="F39" i="36"/>
  <c r="G39" i="36" s="1"/>
  <c r="H39" i="36" s="1"/>
  <c r="F39" i="51"/>
  <c r="G39" i="51" s="1"/>
  <c r="H39" i="51" s="1"/>
  <c r="K36" i="50" s="1"/>
  <c r="I39" i="36"/>
  <c r="J39" i="36" s="1"/>
  <c r="K39" i="36" s="1"/>
  <c r="I39" i="51"/>
  <c r="J39" i="51" s="1"/>
  <c r="K39" i="51" s="1"/>
  <c r="L36" i="50" s="1"/>
  <c r="D753" i="17"/>
  <c r="G51" i="27"/>
  <c r="H51" i="27"/>
  <c r="J51" i="27" s="1"/>
  <c r="E37" i="21"/>
  <c r="M41" i="35"/>
  <c r="I39" i="37"/>
  <c r="E36" i="41"/>
  <c r="L271" i="42"/>
  <c r="N270" i="42"/>
  <c r="O270" i="42" s="1"/>
  <c r="G266" i="44" s="1"/>
  <c r="D755" i="30"/>
  <c r="N37" i="39"/>
  <c r="T37" i="39" s="1"/>
  <c r="K33" i="43"/>
  <c r="J33" i="43" s="1"/>
  <c r="K357" i="42"/>
  <c r="F357" i="42"/>
  <c r="N359" i="39"/>
  <c r="C358" i="42"/>
  <c r="G38" i="39"/>
  <c r="H38" i="39" s="1"/>
  <c r="M52" i="30"/>
  <c r="F53" i="30" s="1"/>
  <c r="G53" i="30" s="1"/>
  <c r="N52" i="30"/>
  <c r="O52" i="30" s="1"/>
  <c r="P52" i="30" s="1"/>
  <c r="C39" i="21" s="1"/>
  <c r="G49" i="35"/>
  <c r="G59" i="17"/>
  <c r="I59" i="17"/>
  <c r="J59" i="17" s="1"/>
  <c r="G59" i="28"/>
  <c r="H59" i="28"/>
  <c r="J59" i="28" s="1"/>
  <c r="F45" i="21"/>
  <c r="R49" i="35"/>
  <c r="C39" i="36"/>
  <c r="D39" i="36" s="1"/>
  <c r="E39" i="36" s="1"/>
  <c r="C36" i="38"/>
  <c r="G40" i="47"/>
  <c r="K40" i="47"/>
  <c r="D36" i="38"/>
  <c r="S40" i="35"/>
  <c r="O40" i="47"/>
  <c r="E36" i="38"/>
  <c r="W39" i="35"/>
  <c r="K39" i="35" s="1"/>
  <c r="H39" i="40"/>
  <c r="H40" i="35"/>
  <c r="N40" i="35"/>
  <c r="F42" i="37"/>
  <c r="C37" i="42" l="1"/>
  <c r="K37" i="42" s="1"/>
  <c r="U37" i="39"/>
  <c r="B685" i="27"/>
  <c r="C685" i="27" s="1"/>
  <c r="E685" i="27" s="1"/>
  <c r="D674" i="37"/>
  <c r="C685" i="17"/>
  <c r="B686" i="17"/>
  <c r="B685" i="28"/>
  <c r="C685" i="28" s="1"/>
  <c r="E685" i="28" s="1"/>
  <c r="B685" i="30"/>
  <c r="C685" i="30" s="1"/>
  <c r="E685" i="30" s="1"/>
  <c r="H685" i="30" s="1"/>
  <c r="B685" i="32"/>
  <c r="C685" i="32" s="1"/>
  <c r="E685" i="32" s="1"/>
  <c r="F675" i="35"/>
  <c r="B675" i="39" s="1"/>
  <c r="C675" i="39" s="1"/>
  <c r="B674" i="51"/>
  <c r="B674" i="36"/>
  <c r="K51" i="27"/>
  <c r="I51" i="27"/>
  <c r="D755" i="17"/>
  <c r="E40" i="39"/>
  <c r="P40" i="39" s="1"/>
  <c r="Q40" i="39" s="1"/>
  <c r="D757" i="30"/>
  <c r="L272" i="42"/>
  <c r="N271" i="42"/>
  <c r="O271" i="42" s="1"/>
  <c r="G267" i="44" s="1"/>
  <c r="A41" i="37"/>
  <c r="N360" i="39"/>
  <c r="C359" i="42"/>
  <c r="K358" i="42"/>
  <c r="F358" i="42"/>
  <c r="C33" i="43"/>
  <c r="I40" i="35"/>
  <c r="J40" i="35"/>
  <c r="D40" i="49" s="1"/>
  <c r="D39" i="40"/>
  <c r="D39" i="39"/>
  <c r="I38" i="39"/>
  <c r="K38" i="39" s="1"/>
  <c r="J38" i="39"/>
  <c r="I53" i="30"/>
  <c r="K53" i="30" s="1"/>
  <c r="K59" i="17"/>
  <c r="K59" i="28"/>
  <c r="M40" i="47"/>
  <c r="L40" i="47"/>
  <c r="Q40" i="47"/>
  <c r="P40" i="47"/>
  <c r="T40" i="35"/>
  <c r="U40" i="35"/>
  <c r="H40" i="49" s="1"/>
  <c r="O40" i="35"/>
  <c r="E40" i="49" s="1"/>
  <c r="P40" i="35"/>
  <c r="X40" i="39" s="1"/>
  <c r="W40" i="39"/>
  <c r="D36" i="41"/>
  <c r="E39" i="37"/>
  <c r="C36" i="41"/>
  <c r="N37" i="42" l="1"/>
  <c r="O37" i="42" s="1"/>
  <c r="G33" i="44" s="1"/>
  <c r="F37" i="42"/>
  <c r="M33" i="43"/>
  <c r="F33" i="43"/>
  <c r="B686" i="32"/>
  <c r="C686" i="32" s="1"/>
  <c r="E686" i="32" s="1"/>
  <c r="B686" i="27"/>
  <c r="C686" i="27" s="1"/>
  <c r="E686" i="27" s="1"/>
  <c r="D675" i="37"/>
  <c r="C686" i="17"/>
  <c r="E686" i="17" s="1"/>
  <c r="B687" i="17"/>
  <c r="B686" i="30"/>
  <c r="C686" i="30" s="1"/>
  <c r="E686" i="30" s="1"/>
  <c r="H686" i="30" s="1"/>
  <c r="B686" i="28"/>
  <c r="C686" i="28" s="1"/>
  <c r="E686" i="28" s="1"/>
  <c r="H685" i="17"/>
  <c r="E685" i="17"/>
  <c r="B675" i="51"/>
  <c r="F676" i="35"/>
  <c r="B676" i="39" s="1"/>
  <c r="C676" i="39" s="1"/>
  <c r="B675" i="36"/>
  <c r="F40" i="40"/>
  <c r="F40" i="49"/>
  <c r="R40" i="39"/>
  <c r="S40" i="39" s="1"/>
  <c r="D757" i="17"/>
  <c r="C40" i="40"/>
  <c r="C40" i="49"/>
  <c r="M51" i="27"/>
  <c r="L51" i="27"/>
  <c r="F52" i="27" s="1"/>
  <c r="G40" i="40"/>
  <c r="G40" i="49"/>
  <c r="L273" i="42"/>
  <c r="N272" i="42"/>
  <c r="O272" i="42" s="1"/>
  <c r="G268" i="44" s="1"/>
  <c r="D759" i="30"/>
  <c r="D761" i="30" s="1"/>
  <c r="D763" i="30" s="1"/>
  <c r="D765" i="30" s="1"/>
  <c r="D767" i="30" s="1"/>
  <c r="D769" i="30" s="1"/>
  <c r="D771" i="30" s="1"/>
  <c r="D773" i="30" s="1"/>
  <c r="D775" i="30" s="1"/>
  <c r="D777" i="30" s="1"/>
  <c r="D779" i="30" s="1"/>
  <c r="D781" i="30" s="1"/>
  <c r="D783" i="30" s="1"/>
  <c r="D785" i="30" s="1"/>
  <c r="D787" i="30" s="1"/>
  <c r="D789" i="30" s="1"/>
  <c r="D791" i="30" s="1"/>
  <c r="D793" i="30" s="1"/>
  <c r="D795" i="30" s="1"/>
  <c r="D797" i="30" s="1"/>
  <c r="D799" i="30" s="1"/>
  <c r="D801" i="30" s="1"/>
  <c r="D803" i="30" s="1"/>
  <c r="D805" i="30" s="1"/>
  <c r="D807" i="30" s="1"/>
  <c r="D809" i="30" s="1"/>
  <c r="D811" i="30" s="1"/>
  <c r="D813" i="30" s="1"/>
  <c r="D815" i="30" s="1"/>
  <c r="D817" i="30" s="1"/>
  <c r="D819" i="30" s="1"/>
  <c r="D821" i="30" s="1"/>
  <c r="D823" i="30" s="1"/>
  <c r="D825" i="30" s="1"/>
  <c r="D827" i="30" s="1"/>
  <c r="D829" i="30" s="1"/>
  <c r="D831" i="30" s="1"/>
  <c r="D833" i="30" s="1"/>
  <c r="D835" i="30" s="1"/>
  <c r="D837" i="30" s="1"/>
  <c r="D839" i="30" s="1"/>
  <c r="D841" i="30" s="1"/>
  <c r="D843" i="30" s="1"/>
  <c r="D845" i="30" s="1"/>
  <c r="D847" i="30" s="1"/>
  <c r="D849" i="30" s="1"/>
  <c r="D851" i="30" s="1"/>
  <c r="D853" i="30" s="1"/>
  <c r="D855" i="30" s="1"/>
  <c r="D857" i="30" s="1"/>
  <c r="D859" i="30" s="1"/>
  <c r="D861" i="30" s="1"/>
  <c r="D863" i="30" s="1"/>
  <c r="D865" i="30" s="1"/>
  <c r="D867" i="30" s="1"/>
  <c r="D869" i="30" s="1"/>
  <c r="D871" i="30" s="1"/>
  <c r="D873" i="30" s="1"/>
  <c r="D875" i="30" s="1"/>
  <c r="D877" i="30" s="1"/>
  <c r="D879" i="30" s="1"/>
  <c r="D881" i="30" s="1"/>
  <c r="D883" i="30" s="1"/>
  <c r="D885" i="30" s="1"/>
  <c r="D887" i="30" s="1"/>
  <c r="D889" i="30" s="1"/>
  <c r="D891" i="30" s="1"/>
  <c r="D893" i="30" s="1"/>
  <c r="D895" i="30" s="1"/>
  <c r="D897" i="30" s="1"/>
  <c r="D899" i="30" s="1"/>
  <c r="D901" i="30" s="1"/>
  <c r="D903" i="30" s="1"/>
  <c r="D905" i="30" s="1"/>
  <c r="D907" i="30" s="1"/>
  <c r="D909" i="30" s="1"/>
  <c r="D911" i="30" s="1"/>
  <c r="D913" i="30" s="1"/>
  <c r="D915" i="30" s="1"/>
  <c r="D917" i="30" s="1"/>
  <c r="D919" i="30" s="1"/>
  <c r="D921" i="30" s="1"/>
  <c r="D923" i="30" s="1"/>
  <c r="D925" i="30" s="1"/>
  <c r="D927" i="30" s="1"/>
  <c r="D929" i="30" s="1"/>
  <c r="D931" i="30" s="1"/>
  <c r="D933" i="30" s="1"/>
  <c r="D935" i="30" s="1"/>
  <c r="D937" i="30" s="1"/>
  <c r="D939" i="30" s="1"/>
  <c r="D941" i="30" s="1"/>
  <c r="D943" i="30" s="1"/>
  <c r="D945" i="30" s="1"/>
  <c r="D947" i="30" s="1"/>
  <c r="D949" i="30" s="1"/>
  <c r="D951" i="30" s="1"/>
  <c r="D953" i="30" s="1"/>
  <c r="D955" i="30" s="1"/>
  <c r="L38" i="39"/>
  <c r="K34" i="43" s="1"/>
  <c r="J34" i="43" s="1"/>
  <c r="K359" i="42"/>
  <c r="F359" i="42"/>
  <c r="N361" i="39"/>
  <c r="C360" i="42"/>
  <c r="F39" i="39"/>
  <c r="G39" i="39" s="1"/>
  <c r="J39" i="39" s="1"/>
  <c r="O39" i="39"/>
  <c r="L53" i="30"/>
  <c r="L59" i="17"/>
  <c r="F60" i="17" s="1"/>
  <c r="M59" i="17"/>
  <c r="D46" i="21" s="1"/>
  <c r="L59" i="28"/>
  <c r="F60" i="28" s="1"/>
  <c r="M59" i="28"/>
  <c r="E40" i="40"/>
  <c r="Q40" i="35"/>
  <c r="V40" i="35" s="1"/>
  <c r="M39" i="37"/>
  <c r="N39" i="37" s="1"/>
  <c r="J39" i="37"/>
  <c r="K39" i="37" s="1"/>
  <c r="G39" i="37"/>
  <c r="H39" i="37" s="1"/>
  <c r="C40" i="51" s="1"/>
  <c r="D40" i="51" s="1"/>
  <c r="E40" i="51" s="1"/>
  <c r="J37" i="50" s="1"/>
  <c r="L46" i="37"/>
  <c r="H686" i="17" l="1"/>
  <c r="G37" i="42"/>
  <c r="C33" i="44" s="1"/>
  <c r="B687" i="32"/>
  <c r="C687" i="32" s="1"/>
  <c r="E687" i="32" s="1"/>
  <c r="B687" i="27"/>
  <c r="C687" i="27" s="1"/>
  <c r="E687" i="27" s="1"/>
  <c r="D676" i="37"/>
  <c r="B687" i="30"/>
  <c r="C687" i="30" s="1"/>
  <c r="E687" i="30" s="1"/>
  <c r="H687" i="30" s="1"/>
  <c r="B688" i="17"/>
  <c r="C687" i="17"/>
  <c r="E687" i="17" s="1"/>
  <c r="B687" i="28"/>
  <c r="C687" i="28" s="1"/>
  <c r="E687" i="28" s="1"/>
  <c r="B676" i="36"/>
  <c r="F677" i="35"/>
  <c r="B677" i="39" s="1"/>
  <c r="C677" i="39" s="1"/>
  <c r="B676" i="51"/>
  <c r="F40" i="36"/>
  <c r="G40" i="36" s="1"/>
  <c r="H40" i="36" s="1"/>
  <c r="F40" i="51"/>
  <c r="G40" i="51" s="1"/>
  <c r="H40" i="51" s="1"/>
  <c r="K37" i="50" s="1"/>
  <c r="I40" i="36"/>
  <c r="J40" i="36" s="1"/>
  <c r="K40" i="36" s="1"/>
  <c r="E37" i="41" s="1"/>
  <c r="I40" i="51"/>
  <c r="J40" i="51" s="1"/>
  <c r="K40" i="51" s="1"/>
  <c r="L37" i="50" s="1"/>
  <c r="E38" i="21"/>
  <c r="M42" i="35"/>
  <c r="I40" i="37"/>
  <c r="D759" i="17"/>
  <c r="G52" i="27"/>
  <c r="H52" i="27"/>
  <c r="J52" i="27" s="1"/>
  <c r="L274" i="42"/>
  <c r="N273" i="42"/>
  <c r="O273" i="42" s="1"/>
  <c r="G269" i="44" s="1"/>
  <c r="N38" i="39"/>
  <c r="T38" i="39" s="1"/>
  <c r="N362" i="39"/>
  <c r="C361" i="42"/>
  <c r="K360" i="42"/>
  <c r="F360" i="42"/>
  <c r="I39" i="39"/>
  <c r="H39" i="39"/>
  <c r="N53" i="30"/>
  <c r="O53" i="30" s="1"/>
  <c r="P53" i="30" s="1"/>
  <c r="C40" i="21" s="1"/>
  <c r="M53" i="30"/>
  <c r="F54" i="30" s="1"/>
  <c r="G50" i="35"/>
  <c r="G60" i="17"/>
  <c r="I60" i="17"/>
  <c r="R50" i="35"/>
  <c r="F46" i="21"/>
  <c r="H60" i="28"/>
  <c r="J60" i="28" s="1"/>
  <c r="G60" i="28"/>
  <c r="K41" i="47"/>
  <c r="D37" i="38"/>
  <c r="C40" i="36"/>
  <c r="D40" i="36" s="1"/>
  <c r="E40" i="36" s="1"/>
  <c r="G41" i="47"/>
  <c r="C37" i="38"/>
  <c r="E37" i="38"/>
  <c r="O41" i="47"/>
  <c r="S41" i="35"/>
  <c r="W40" i="35"/>
  <c r="K40" i="35" s="1"/>
  <c r="H40" i="40"/>
  <c r="H41" i="35"/>
  <c r="N41" i="35"/>
  <c r="F43" i="37"/>
  <c r="J60" i="17" l="1"/>
  <c r="K60" i="17" s="1"/>
  <c r="C38" i="42"/>
  <c r="K38" i="42" s="1"/>
  <c r="U38" i="39"/>
  <c r="B688" i="32"/>
  <c r="C688" i="32" s="1"/>
  <c r="E688" i="32" s="1"/>
  <c r="B688" i="30"/>
  <c r="C688" i="30" s="1"/>
  <c r="E688" i="30" s="1"/>
  <c r="H688" i="30" s="1"/>
  <c r="B688" i="27"/>
  <c r="C688" i="27" s="1"/>
  <c r="E688" i="27" s="1"/>
  <c r="B688" i="28"/>
  <c r="C688" i="28" s="1"/>
  <c r="E688" i="28" s="1"/>
  <c r="D677" i="37"/>
  <c r="B689" i="17"/>
  <c r="C688" i="17"/>
  <c r="E688" i="17" s="1"/>
  <c r="B677" i="36"/>
  <c r="B677" i="51"/>
  <c r="F678" i="35"/>
  <c r="B678" i="39" s="1"/>
  <c r="C678" i="39" s="1"/>
  <c r="H687" i="17"/>
  <c r="I52" i="27"/>
  <c r="K52" i="27"/>
  <c r="D761" i="17"/>
  <c r="E41" i="39"/>
  <c r="P41" i="39" s="1"/>
  <c r="Q41" i="39" s="1"/>
  <c r="C34" i="43"/>
  <c r="K39" i="39"/>
  <c r="L275" i="42"/>
  <c r="N274" i="42"/>
  <c r="O274" i="42" s="1"/>
  <c r="G270" i="44" s="1"/>
  <c r="K361" i="42"/>
  <c r="F361" i="42"/>
  <c r="N363" i="39"/>
  <c r="C362" i="42"/>
  <c r="J41" i="35"/>
  <c r="D41" i="49" s="1"/>
  <c r="I41" i="35"/>
  <c r="D40" i="39"/>
  <c r="D40" i="40"/>
  <c r="G54" i="30"/>
  <c r="I54" i="30"/>
  <c r="K54" i="30" s="1"/>
  <c r="A42" i="37"/>
  <c r="K60" i="28"/>
  <c r="M41" i="47"/>
  <c r="L41" i="47"/>
  <c r="T41" i="35"/>
  <c r="U41" i="35"/>
  <c r="H41" i="49" s="1"/>
  <c r="P41" i="47"/>
  <c r="Q41" i="47"/>
  <c r="O41" i="35"/>
  <c r="E41" i="49" s="1"/>
  <c r="P41" i="35"/>
  <c r="X41" i="39" s="1"/>
  <c r="C37" i="41"/>
  <c r="W41" i="39"/>
  <c r="D37" i="41"/>
  <c r="E40" i="37"/>
  <c r="M60" i="17" l="1"/>
  <c r="D47" i="21" s="1"/>
  <c r="L60" i="17"/>
  <c r="F61" i="17" s="1"/>
  <c r="F38" i="42"/>
  <c r="G38" i="42" s="1"/>
  <c r="C34" i="44" s="1"/>
  <c r="N38" i="42"/>
  <c r="O38" i="42" s="1"/>
  <c r="G34" i="44" s="1"/>
  <c r="M34" i="43"/>
  <c r="F34" i="43"/>
  <c r="B689" i="30"/>
  <c r="C689" i="30" s="1"/>
  <c r="E689" i="30" s="1"/>
  <c r="H689" i="30" s="1"/>
  <c r="B689" i="32"/>
  <c r="C689" i="32" s="1"/>
  <c r="E689" i="32" s="1"/>
  <c r="B689" i="28"/>
  <c r="C689" i="28" s="1"/>
  <c r="E689" i="28" s="1"/>
  <c r="B689" i="27"/>
  <c r="C689" i="27" s="1"/>
  <c r="E689" i="27" s="1"/>
  <c r="B690" i="17"/>
  <c r="D678" i="37"/>
  <c r="C689" i="17"/>
  <c r="F679" i="35"/>
  <c r="B679" i="39" s="1"/>
  <c r="C679" i="39" s="1"/>
  <c r="B678" i="36"/>
  <c r="B678" i="51"/>
  <c r="H688" i="17"/>
  <c r="G41" i="40"/>
  <c r="G41" i="49"/>
  <c r="L39" i="39"/>
  <c r="N39" i="39" s="1"/>
  <c r="F41" i="40"/>
  <c r="F41" i="49"/>
  <c r="D763" i="17"/>
  <c r="R41" i="39"/>
  <c r="S41" i="39" s="1"/>
  <c r="M52" i="27"/>
  <c r="L52" i="27"/>
  <c r="F53" i="27" s="1"/>
  <c r="C41" i="40"/>
  <c r="C41" i="49"/>
  <c r="L276" i="42"/>
  <c r="N275" i="42"/>
  <c r="O275" i="42" s="1"/>
  <c r="G271" i="44" s="1"/>
  <c r="K362" i="42"/>
  <c r="F362" i="42"/>
  <c r="N364" i="39"/>
  <c r="C363" i="42"/>
  <c r="F40" i="39"/>
  <c r="G40" i="39" s="1"/>
  <c r="I40" i="39" s="1"/>
  <c r="O40" i="39"/>
  <c r="L54" i="30"/>
  <c r="G51" i="35"/>
  <c r="G61" i="17"/>
  <c r="I61" i="17"/>
  <c r="J61" i="17" s="1"/>
  <c r="M60" i="28"/>
  <c r="L60" i="28"/>
  <c r="F61" i="28" s="1"/>
  <c r="E41" i="40"/>
  <c r="Q41" i="35"/>
  <c r="V41" i="35" s="1"/>
  <c r="J40" i="37"/>
  <c r="K40" i="37" s="1"/>
  <c r="M40" i="37"/>
  <c r="N40" i="37" s="1"/>
  <c r="G40" i="37"/>
  <c r="H40" i="37" s="1"/>
  <c r="C41" i="51" s="1"/>
  <c r="D41" i="51" s="1"/>
  <c r="E41" i="51" s="1"/>
  <c r="J38" i="50" s="1"/>
  <c r="L47" i="37"/>
  <c r="T39" i="39" l="1"/>
  <c r="H689" i="17"/>
  <c r="E689" i="17"/>
  <c r="B679" i="36"/>
  <c r="B679" i="51"/>
  <c r="F680" i="35"/>
  <c r="B680" i="39" s="1"/>
  <c r="C680" i="39" s="1"/>
  <c r="B690" i="30"/>
  <c r="C690" i="30" s="1"/>
  <c r="E690" i="30" s="1"/>
  <c r="H690" i="30" s="1"/>
  <c r="B690" i="32"/>
  <c r="C690" i="32" s="1"/>
  <c r="E690" i="32" s="1"/>
  <c r="B690" i="28"/>
  <c r="C690" i="28" s="1"/>
  <c r="E690" i="28" s="1"/>
  <c r="B690" i="27"/>
  <c r="C690" i="27" s="1"/>
  <c r="E690" i="27" s="1"/>
  <c r="C690" i="17"/>
  <c r="E690" i="17" s="1"/>
  <c r="D679" i="37"/>
  <c r="B691" i="17"/>
  <c r="F41" i="36"/>
  <c r="G41" i="36" s="1"/>
  <c r="H41" i="36" s="1"/>
  <c r="F41" i="51"/>
  <c r="G41" i="51" s="1"/>
  <c r="H41" i="51" s="1"/>
  <c r="K38" i="50" s="1"/>
  <c r="I41" i="36"/>
  <c r="J41" i="36" s="1"/>
  <c r="K41" i="36" s="1"/>
  <c r="E38" i="41" s="1"/>
  <c r="I41" i="51"/>
  <c r="J41" i="51" s="1"/>
  <c r="K41" i="51" s="1"/>
  <c r="L38" i="50" s="1"/>
  <c r="K35" i="43"/>
  <c r="J35" i="43" s="1"/>
  <c r="D765" i="17"/>
  <c r="H53" i="27"/>
  <c r="J53" i="27" s="1"/>
  <c r="G53" i="27"/>
  <c r="M43" i="35"/>
  <c r="E39" i="21"/>
  <c r="I41" i="37"/>
  <c r="L277" i="42"/>
  <c r="N276" i="42"/>
  <c r="O276" i="42" s="1"/>
  <c r="G272" i="44" s="1"/>
  <c r="K363" i="42"/>
  <c r="F363" i="42"/>
  <c r="N365" i="39"/>
  <c r="C364" i="42"/>
  <c r="C39" i="42"/>
  <c r="C35" i="43"/>
  <c r="J40" i="39"/>
  <c r="H40" i="39"/>
  <c r="K40" i="39" s="1"/>
  <c r="M54" i="30"/>
  <c r="F55" i="30" s="1"/>
  <c r="N54" i="30"/>
  <c r="O54" i="30" s="1"/>
  <c r="P54" i="30" s="1"/>
  <c r="C41" i="21" s="1"/>
  <c r="K61" i="17"/>
  <c r="H61" i="28"/>
  <c r="J61" i="28" s="1"/>
  <c r="G61" i="28"/>
  <c r="F47" i="21"/>
  <c r="R51" i="35"/>
  <c r="C41" i="36"/>
  <c r="D41" i="36" s="1"/>
  <c r="E41" i="36" s="1"/>
  <c r="C38" i="38"/>
  <c r="G42" i="47"/>
  <c r="K42" i="47"/>
  <c r="D38" i="38"/>
  <c r="O42" i="47"/>
  <c r="S42" i="35"/>
  <c r="E38" i="38"/>
  <c r="W41" i="35"/>
  <c r="K41" i="35" s="1"/>
  <c r="H41" i="40"/>
  <c r="N42" i="35"/>
  <c r="H42" i="35"/>
  <c r="F44" i="37"/>
  <c r="U39" i="39" l="1"/>
  <c r="B691" i="32"/>
  <c r="C691" i="32" s="1"/>
  <c r="E691" i="32" s="1"/>
  <c r="B691" i="28"/>
  <c r="C691" i="28" s="1"/>
  <c r="E691" i="28" s="1"/>
  <c r="B691" i="27"/>
  <c r="C691" i="27" s="1"/>
  <c r="E691" i="27" s="1"/>
  <c r="D680" i="37"/>
  <c r="B691" i="30"/>
  <c r="C691" i="30" s="1"/>
  <c r="E691" i="30" s="1"/>
  <c r="H691" i="30" s="1"/>
  <c r="C691" i="17"/>
  <c r="B692" i="17"/>
  <c r="F681" i="35"/>
  <c r="B681" i="39" s="1"/>
  <c r="C681" i="39" s="1"/>
  <c r="B680" i="36"/>
  <c r="B680" i="51"/>
  <c r="H690" i="17"/>
  <c r="K53" i="27"/>
  <c r="I53" i="27"/>
  <c r="D767" i="17"/>
  <c r="E42" i="39"/>
  <c r="P42" i="39" s="1"/>
  <c r="Q42" i="39" s="1"/>
  <c r="L278" i="42"/>
  <c r="N277" i="42"/>
  <c r="O277" i="42" s="1"/>
  <c r="G273" i="44" s="1"/>
  <c r="L40" i="39"/>
  <c r="N40" i="39" s="1"/>
  <c r="T40" i="39" s="1"/>
  <c r="K39" i="42"/>
  <c r="F39" i="42"/>
  <c r="K364" i="42"/>
  <c r="F364" i="42"/>
  <c r="N366" i="39"/>
  <c r="C365" i="42"/>
  <c r="I42" i="35"/>
  <c r="J42" i="35"/>
  <c r="D42" i="49" s="1"/>
  <c r="D41" i="39"/>
  <c r="D41" i="40"/>
  <c r="A43" i="37"/>
  <c r="G55" i="30"/>
  <c r="I55" i="30"/>
  <c r="L61" i="17"/>
  <c r="F62" i="17" s="1"/>
  <c r="M61" i="17"/>
  <c r="D48" i="21" s="1"/>
  <c r="K61" i="28"/>
  <c r="M42" i="47"/>
  <c r="L42" i="47"/>
  <c r="T42" i="35"/>
  <c r="U42" i="35"/>
  <c r="H42" i="49" s="1"/>
  <c r="Q42" i="47"/>
  <c r="P42" i="47"/>
  <c r="O42" i="35"/>
  <c r="P42" i="35"/>
  <c r="X42" i="39" s="1"/>
  <c r="C38" i="41"/>
  <c r="E41" i="37"/>
  <c r="W42" i="39"/>
  <c r="D38" i="41"/>
  <c r="M35" i="43" l="1"/>
  <c r="F35" i="43"/>
  <c r="G39" i="42"/>
  <c r="C35" i="44" s="1"/>
  <c r="N39" i="42"/>
  <c r="O39" i="42" s="1"/>
  <c r="G35" i="44" s="1"/>
  <c r="C40" i="42"/>
  <c r="K40" i="42" s="1"/>
  <c r="U40" i="39"/>
  <c r="B692" i="32"/>
  <c r="C692" i="32" s="1"/>
  <c r="E692" i="32" s="1"/>
  <c r="C692" i="17"/>
  <c r="E692" i="17" s="1"/>
  <c r="B692" i="28"/>
  <c r="C692" i="28" s="1"/>
  <c r="E692" i="28" s="1"/>
  <c r="B692" i="27"/>
  <c r="C692" i="27" s="1"/>
  <c r="E692" i="27" s="1"/>
  <c r="D681" i="37"/>
  <c r="B693" i="17"/>
  <c r="B692" i="30"/>
  <c r="C692" i="30" s="1"/>
  <c r="E692" i="30" s="1"/>
  <c r="H692" i="30" s="1"/>
  <c r="H691" i="17"/>
  <c r="E691" i="17"/>
  <c r="F682" i="35"/>
  <c r="B682" i="39" s="1"/>
  <c r="C682" i="39" s="1"/>
  <c r="B681" i="51"/>
  <c r="B681" i="36"/>
  <c r="K55" i="30"/>
  <c r="L55" i="30" s="1"/>
  <c r="C42" i="40"/>
  <c r="C42" i="49"/>
  <c r="D769" i="17"/>
  <c r="G42" i="40"/>
  <c r="G42" i="49"/>
  <c r="F42" i="40"/>
  <c r="F42" i="49"/>
  <c r="E42" i="40"/>
  <c r="E42" i="49"/>
  <c r="R42" i="39"/>
  <c r="S42" i="39" s="1"/>
  <c r="M53" i="27"/>
  <c r="L53" i="27"/>
  <c r="F54" i="27" s="1"/>
  <c r="L279" i="42"/>
  <c r="N278" i="42"/>
  <c r="O278" i="42" s="1"/>
  <c r="G274" i="44" s="1"/>
  <c r="K36" i="43"/>
  <c r="J36" i="43" s="1"/>
  <c r="K365" i="42"/>
  <c r="F365" i="42"/>
  <c r="N367" i="39"/>
  <c r="C366" i="42"/>
  <c r="C36" i="43"/>
  <c r="O41" i="39"/>
  <c r="F41" i="39"/>
  <c r="G41" i="39" s="1"/>
  <c r="J41" i="39" s="1"/>
  <c r="G52" i="35"/>
  <c r="G62" i="17"/>
  <c r="I62" i="17"/>
  <c r="J62" i="17" s="1"/>
  <c r="M61" i="28"/>
  <c r="L61" i="28"/>
  <c r="F62" i="28" s="1"/>
  <c r="Q42" i="35"/>
  <c r="V42" i="35" s="1"/>
  <c r="M41" i="37"/>
  <c r="N41" i="37" s="1"/>
  <c r="J41" i="37"/>
  <c r="K41" i="37" s="1"/>
  <c r="L48" i="37"/>
  <c r="G41" i="37"/>
  <c r="H41" i="37" s="1"/>
  <c r="C42" i="51" s="1"/>
  <c r="D42" i="51" s="1"/>
  <c r="E42" i="51" s="1"/>
  <c r="J39" i="50" s="1"/>
  <c r="H692" i="17" l="1"/>
  <c r="N40" i="42"/>
  <c r="O40" i="42" s="1"/>
  <c r="G36" i="44" s="1"/>
  <c r="F40" i="42"/>
  <c r="M36" i="43"/>
  <c r="F36" i="43"/>
  <c r="B693" i="28"/>
  <c r="C693" i="28" s="1"/>
  <c r="E693" i="28" s="1"/>
  <c r="C693" i="17"/>
  <c r="B693" i="32"/>
  <c r="C693" i="32" s="1"/>
  <c r="E693" i="32" s="1"/>
  <c r="B693" i="27"/>
  <c r="C693" i="27" s="1"/>
  <c r="E693" i="27" s="1"/>
  <c r="D682" i="37"/>
  <c r="B694" i="17"/>
  <c r="B693" i="30"/>
  <c r="C693" i="30" s="1"/>
  <c r="E693" i="30" s="1"/>
  <c r="H693" i="30" s="1"/>
  <c r="F683" i="35"/>
  <c r="B683" i="39" s="1"/>
  <c r="C683" i="39" s="1"/>
  <c r="B682" i="51"/>
  <c r="B682" i="36"/>
  <c r="F42" i="36"/>
  <c r="G42" i="36" s="1"/>
  <c r="H42" i="36" s="1"/>
  <c r="F42" i="51"/>
  <c r="G42" i="51" s="1"/>
  <c r="H42" i="51" s="1"/>
  <c r="K39" i="50" s="1"/>
  <c r="I42" i="36"/>
  <c r="J42" i="36" s="1"/>
  <c r="K42" i="36" s="1"/>
  <c r="E39" i="41" s="1"/>
  <c r="I42" i="51"/>
  <c r="J42" i="51" s="1"/>
  <c r="K42" i="51" s="1"/>
  <c r="L39" i="50" s="1"/>
  <c r="N55" i="30"/>
  <c r="O55" i="30" s="1"/>
  <c r="P55" i="30" s="1"/>
  <c r="C42" i="21" s="1"/>
  <c r="M55" i="30"/>
  <c r="F56" i="30" s="1"/>
  <c r="I56" i="30" s="1"/>
  <c r="H54" i="27"/>
  <c r="J54" i="27" s="1"/>
  <c r="G54" i="27"/>
  <c r="M44" i="35"/>
  <c r="E40" i="21"/>
  <c r="I42" i="37"/>
  <c r="D771" i="17"/>
  <c r="L280" i="42"/>
  <c r="N279" i="42"/>
  <c r="O279" i="42" s="1"/>
  <c r="G275" i="44" s="1"/>
  <c r="K366" i="42"/>
  <c r="F366" i="42"/>
  <c r="N368" i="39"/>
  <c r="C367" i="42"/>
  <c r="I41" i="39"/>
  <c r="H41" i="39"/>
  <c r="A44" i="37"/>
  <c r="K62" i="17"/>
  <c r="H62" i="28"/>
  <c r="J62" i="28" s="1"/>
  <c r="G62" i="28"/>
  <c r="R52" i="35"/>
  <c r="F48" i="21"/>
  <c r="K43" i="47"/>
  <c r="D39" i="38"/>
  <c r="C42" i="36"/>
  <c r="D42" i="36" s="1"/>
  <c r="E42" i="36" s="1"/>
  <c r="C39" i="38"/>
  <c r="G43" i="47"/>
  <c r="E39" i="38"/>
  <c r="O43" i="47"/>
  <c r="S43" i="35"/>
  <c r="W42" i="35"/>
  <c r="K42" i="35" s="1"/>
  <c r="H42" i="40"/>
  <c r="N43" i="35"/>
  <c r="H43" i="35"/>
  <c r="F45" i="37"/>
  <c r="G40" i="42" l="1"/>
  <c r="C36" i="44" s="1"/>
  <c r="B694" i="32"/>
  <c r="C694" i="32" s="1"/>
  <c r="E694" i="32" s="1"/>
  <c r="B694" i="27"/>
  <c r="C694" i="27" s="1"/>
  <c r="E694" i="27" s="1"/>
  <c r="D683" i="37"/>
  <c r="C694" i="17"/>
  <c r="E694" i="17" s="1"/>
  <c r="B695" i="17"/>
  <c r="B694" i="30"/>
  <c r="C694" i="30" s="1"/>
  <c r="E694" i="30" s="1"/>
  <c r="H694" i="30" s="1"/>
  <c r="B694" i="28"/>
  <c r="C694" i="28" s="1"/>
  <c r="E694" i="28" s="1"/>
  <c r="B683" i="51"/>
  <c r="F684" i="35"/>
  <c r="B684" i="39" s="1"/>
  <c r="C684" i="39" s="1"/>
  <c r="B683" i="36"/>
  <c r="H693" i="17"/>
  <c r="E693" i="17"/>
  <c r="G56" i="30"/>
  <c r="K56" i="30"/>
  <c r="L56" i="30" s="1"/>
  <c r="D773" i="17"/>
  <c r="I54" i="27"/>
  <c r="K54" i="27"/>
  <c r="E43" i="39"/>
  <c r="P43" i="39" s="1"/>
  <c r="Q43" i="39" s="1"/>
  <c r="K41" i="39"/>
  <c r="L281" i="42"/>
  <c r="N280" i="42"/>
  <c r="O280" i="42" s="1"/>
  <c r="G276" i="44" s="1"/>
  <c r="K367" i="42"/>
  <c r="F367" i="42"/>
  <c r="N369" i="39"/>
  <c r="C368" i="42"/>
  <c r="I43" i="35"/>
  <c r="J43" i="35"/>
  <c r="D43" i="49" s="1"/>
  <c r="D42" i="39"/>
  <c r="D42" i="40"/>
  <c r="L62" i="17"/>
  <c r="F63" i="17" s="1"/>
  <c r="M62" i="17"/>
  <c r="D49" i="21" s="1"/>
  <c r="K62" i="28"/>
  <c r="Q43" i="47"/>
  <c r="P43" i="47"/>
  <c r="U43" i="35"/>
  <c r="H43" i="49" s="1"/>
  <c r="T43" i="35"/>
  <c r="M43" i="47"/>
  <c r="L43" i="47"/>
  <c r="O43" i="35"/>
  <c r="E43" i="49" s="1"/>
  <c r="P43" i="35"/>
  <c r="X43" i="39" s="1"/>
  <c r="W43" i="39"/>
  <c r="D39" i="41"/>
  <c r="E42" i="37"/>
  <c r="C39" i="41"/>
  <c r="B695" i="28" l="1"/>
  <c r="C695" i="28" s="1"/>
  <c r="E695" i="28" s="1"/>
  <c r="B695" i="32"/>
  <c r="C695" i="32" s="1"/>
  <c r="E695" i="32" s="1"/>
  <c r="B695" i="27"/>
  <c r="C695" i="27" s="1"/>
  <c r="E695" i="27" s="1"/>
  <c r="B695" i="30"/>
  <c r="C695" i="30" s="1"/>
  <c r="E695" i="30" s="1"/>
  <c r="H695" i="30" s="1"/>
  <c r="D684" i="37"/>
  <c r="C695" i="17"/>
  <c r="E695" i="17" s="1"/>
  <c r="B696" i="17"/>
  <c r="H694" i="17"/>
  <c r="H695" i="17" s="1"/>
  <c r="B684" i="36"/>
  <c r="F685" i="35"/>
  <c r="B685" i="39" s="1"/>
  <c r="C685" i="39" s="1"/>
  <c r="B684" i="51"/>
  <c r="M56" i="30"/>
  <c r="F57" i="30" s="1"/>
  <c r="G57" i="30" s="1"/>
  <c r="N56" i="30"/>
  <c r="O56" i="30" s="1"/>
  <c r="P56" i="30" s="1"/>
  <c r="C43" i="21" s="1"/>
  <c r="R43" i="39"/>
  <c r="S43" i="39" s="1"/>
  <c r="C43" i="40"/>
  <c r="C43" i="49"/>
  <c r="L54" i="27"/>
  <c r="F55" i="27" s="1"/>
  <c r="M54" i="27"/>
  <c r="G43" i="40"/>
  <c r="G43" i="49"/>
  <c r="F43" i="40"/>
  <c r="F43" i="49"/>
  <c r="D775" i="17"/>
  <c r="L282" i="42"/>
  <c r="N281" i="42"/>
  <c r="O281" i="42" s="1"/>
  <c r="G277" i="44" s="1"/>
  <c r="L41" i="39"/>
  <c r="N41" i="39" s="1"/>
  <c r="K368" i="42"/>
  <c r="F368" i="42"/>
  <c r="N370" i="39"/>
  <c r="C369" i="42"/>
  <c r="F42" i="39"/>
  <c r="G42" i="39" s="1"/>
  <c r="I42" i="39" s="1"/>
  <c r="O42" i="39"/>
  <c r="G53" i="35"/>
  <c r="G63" i="17"/>
  <c r="I63" i="17"/>
  <c r="L62" i="28"/>
  <c r="F63" i="28" s="1"/>
  <c r="M62" i="28"/>
  <c r="E43" i="40"/>
  <c r="Q43" i="35"/>
  <c r="V43" i="35" s="1"/>
  <c r="M42" i="37"/>
  <c r="N42" i="37" s="1"/>
  <c r="J42" i="37"/>
  <c r="K42" i="37" s="1"/>
  <c r="L49" i="37"/>
  <c r="G42" i="37"/>
  <c r="H42" i="37" s="1"/>
  <c r="C43" i="51" s="1"/>
  <c r="D43" i="51" s="1"/>
  <c r="E43" i="51" s="1"/>
  <c r="J40" i="50" s="1"/>
  <c r="J63" i="17" l="1"/>
  <c r="K63" i="17" s="1"/>
  <c r="T41" i="39"/>
  <c r="B696" i="32"/>
  <c r="C696" i="32" s="1"/>
  <c r="E696" i="32" s="1"/>
  <c r="B696" i="27"/>
  <c r="C696" i="27" s="1"/>
  <c r="E696" i="27" s="1"/>
  <c r="B696" i="28"/>
  <c r="C696" i="28" s="1"/>
  <c r="E696" i="28" s="1"/>
  <c r="B696" i="30"/>
  <c r="C696" i="30" s="1"/>
  <c r="E696" i="30" s="1"/>
  <c r="H696" i="30" s="1"/>
  <c r="D685" i="37"/>
  <c r="C696" i="17"/>
  <c r="E696" i="17" s="1"/>
  <c r="B697" i="17"/>
  <c r="B685" i="36"/>
  <c r="B685" i="51"/>
  <c r="F686" i="35"/>
  <c r="B686" i="39" s="1"/>
  <c r="C686" i="39" s="1"/>
  <c r="F43" i="36"/>
  <c r="G43" i="36" s="1"/>
  <c r="H43" i="36" s="1"/>
  <c r="F43" i="51"/>
  <c r="G43" i="51" s="1"/>
  <c r="H43" i="51" s="1"/>
  <c r="K40" i="50" s="1"/>
  <c r="I57" i="30"/>
  <c r="K57" i="30" s="1"/>
  <c r="L57" i="30" s="1"/>
  <c r="I43" i="36"/>
  <c r="J43" i="36" s="1"/>
  <c r="K43" i="36" s="1"/>
  <c r="E40" i="41" s="1"/>
  <c r="I43" i="51"/>
  <c r="J43" i="51" s="1"/>
  <c r="K43" i="51" s="1"/>
  <c r="L40" i="50" s="1"/>
  <c r="A45" i="37"/>
  <c r="M45" i="35"/>
  <c r="E41" i="21"/>
  <c r="I43" i="37"/>
  <c r="G55" i="27"/>
  <c r="H55" i="27"/>
  <c r="J55" i="27" s="1"/>
  <c r="D777" i="17"/>
  <c r="K37" i="43"/>
  <c r="J37" i="43" s="1"/>
  <c r="L283" i="42"/>
  <c r="N282" i="42"/>
  <c r="O282" i="42" s="1"/>
  <c r="G278" i="44" s="1"/>
  <c r="K369" i="42"/>
  <c r="F369" i="42"/>
  <c r="N371" i="39"/>
  <c r="C370" i="42"/>
  <c r="C41" i="42"/>
  <c r="C37" i="43"/>
  <c r="J42" i="39"/>
  <c r="H42" i="39"/>
  <c r="K42" i="39" s="1"/>
  <c r="R53" i="35"/>
  <c r="F49" i="21"/>
  <c r="G63" i="28"/>
  <c r="H63" i="28"/>
  <c r="J63" i="28" s="1"/>
  <c r="K44" i="47"/>
  <c r="D40" i="38"/>
  <c r="C43" i="36"/>
  <c r="D43" i="36" s="1"/>
  <c r="E43" i="36" s="1"/>
  <c r="C40" i="38"/>
  <c r="G44" i="47"/>
  <c r="O44" i="47"/>
  <c r="E40" i="38"/>
  <c r="S44" i="35"/>
  <c r="W43" i="35"/>
  <c r="K43" i="35" s="1"/>
  <c r="H43" i="40"/>
  <c r="H44" i="35"/>
  <c r="F46" i="37"/>
  <c r="N44" i="35"/>
  <c r="M63" i="17" l="1"/>
  <c r="D50" i="21" s="1"/>
  <c r="L63" i="17"/>
  <c r="F64" i="17" s="1"/>
  <c r="U41" i="39"/>
  <c r="B697" i="27"/>
  <c r="C697" i="27" s="1"/>
  <c r="E697" i="27" s="1"/>
  <c r="B697" i="28"/>
  <c r="C697" i="28" s="1"/>
  <c r="E697" i="28" s="1"/>
  <c r="D686" i="37"/>
  <c r="B697" i="32"/>
  <c r="C697" i="32" s="1"/>
  <c r="E697" i="32" s="1"/>
  <c r="B698" i="17"/>
  <c r="C697" i="17"/>
  <c r="B697" i="30"/>
  <c r="C697" i="30" s="1"/>
  <c r="E697" i="30" s="1"/>
  <c r="H697" i="30" s="1"/>
  <c r="B686" i="51"/>
  <c r="B686" i="36"/>
  <c r="F687" i="35"/>
  <c r="B687" i="39" s="1"/>
  <c r="C687" i="39" s="1"/>
  <c r="H696" i="17"/>
  <c r="N57" i="30"/>
  <c r="O57" i="30" s="1"/>
  <c r="P57" i="30" s="1"/>
  <c r="C44" i="21" s="1"/>
  <c r="M57" i="30"/>
  <c r="F58" i="30" s="1"/>
  <c r="G58" i="30" s="1"/>
  <c r="D779" i="17"/>
  <c r="I55" i="27"/>
  <c r="K55" i="27"/>
  <c r="E44" i="39"/>
  <c r="P44" i="39" s="1"/>
  <c r="Q44" i="39" s="1"/>
  <c r="L284" i="42"/>
  <c r="N283" i="42"/>
  <c r="O283" i="42" s="1"/>
  <c r="G279" i="44" s="1"/>
  <c r="K41" i="42"/>
  <c r="F41" i="42"/>
  <c r="K370" i="42"/>
  <c r="F370" i="42"/>
  <c r="N372" i="39"/>
  <c r="C371" i="42"/>
  <c r="L42" i="39"/>
  <c r="I44" i="35"/>
  <c r="J44" i="35"/>
  <c r="D44" i="49" s="1"/>
  <c r="D43" i="39"/>
  <c r="D43" i="40"/>
  <c r="G64" i="17"/>
  <c r="I64" i="17"/>
  <c r="J64" i="17" s="1"/>
  <c r="G54" i="35"/>
  <c r="K63" i="28"/>
  <c r="U44" i="35"/>
  <c r="H44" i="49" s="1"/>
  <c r="T44" i="35"/>
  <c r="P44" i="47"/>
  <c r="Q44" i="47"/>
  <c r="M44" i="47"/>
  <c r="L44" i="47"/>
  <c r="O44" i="35"/>
  <c r="E44" i="49" s="1"/>
  <c r="P44" i="35"/>
  <c r="X44" i="39" s="1"/>
  <c r="W44" i="39"/>
  <c r="D40" i="41"/>
  <c r="C40" i="41"/>
  <c r="E43" i="37"/>
  <c r="F37" i="43" l="1"/>
  <c r="M37" i="43"/>
  <c r="N41" i="42"/>
  <c r="O41" i="42" s="1"/>
  <c r="G37" i="44" s="1"/>
  <c r="G41" i="42"/>
  <c r="C37" i="44" s="1"/>
  <c r="H697" i="17"/>
  <c r="E697" i="17"/>
  <c r="B698" i="28"/>
  <c r="C698" i="28" s="1"/>
  <c r="E698" i="28" s="1"/>
  <c r="B698" i="27"/>
  <c r="C698" i="27" s="1"/>
  <c r="E698" i="27" s="1"/>
  <c r="B699" i="17"/>
  <c r="D687" i="37"/>
  <c r="C698" i="17"/>
  <c r="E698" i="17" s="1"/>
  <c r="B698" i="30"/>
  <c r="C698" i="30" s="1"/>
  <c r="E698" i="30" s="1"/>
  <c r="H698" i="30" s="1"/>
  <c r="B698" i="32"/>
  <c r="C698" i="32" s="1"/>
  <c r="E698" i="32" s="1"/>
  <c r="A46" i="37"/>
  <c r="B687" i="51"/>
  <c r="B687" i="36"/>
  <c r="F688" i="35"/>
  <c r="B688" i="39" s="1"/>
  <c r="C688" i="39" s="1"/>
  <c r="I58" i="30"/>
  <c r="K58" i="30" s="1"/>
  <c r="L58" i="30" s="1"/>
  <c r="C44" i="40"/>
  <c r="C44" i="49"/>
  <c r="G44" i="40"/>
  <c r="G44" i="49"/>
  <c r="M55" i="27"/>
  <c r="L55" i="27"/>
  <c r="F56" i="27" s="1"/>
  <c r="F44" i="40"/>
  <c r="F44" i="49"/>
  <c r="R44" i="39"/>
  <c r="S44" i="39" s="1"/>
  <c r="D781" i="17"/>
  <c r="L285" i="42"/>
  <c r="N284" i="42"/>
  <c r="O284" i="42" s="1"/>
  <c r="G280" i="44" s="1"/>
  <c r="N42" i="39"/>
  <c r="K38" i="43"/>
  <c r="J38" i="43" s="1"/>
  <c r="K371" i="42"/>
  <c r="F371" i="42"/>
  <c r="N373" i="39"/>
  <c r="C372" i="42"/>
  <c r="F43" i="39"/>
  <c r="G43" i="39" s="1"/>
  <c r="H43" i="39" s="1"/>
  <c r="O43" i="39"/>
  <c r="K64" i="17"/>
  <c r="M63" i="28"/>
  <c r="L63" i="28"/>
  <c r="F64" i="28" s="1"/>
  <c r="E44" i="40"/>
  <c r="Q44" i="35"/>
  <c r="V44" i="35" s="1"/>
  <c r="M43" i="37"/>
  <c r="N43" i="37" s="1"/>
  <c r="J43" i="37"/>
  <c r="K43" i="37" s="1"/>
  <c r="L50" i="37"/>
  <c r="G43" i="37"/>
  <c r="H43" i="37" s="1"/>
  <c r="C44" i="51" s="1"/>
  <c r="D44" i="51" s="1"/>
  <c r="E44" i="51" s="1"/>
  <c r="J41" i="50" s="1"/>
  <c r="T42" i="39" l="1"/>
  <c r="F689" i="35"/>
  <c r="B689" i="39" s="1"/>
  <c r="C689" i="39" s="1"/>
  <c r="B688" i="51"/>
  <c r="B688" i="36"/>
  <c r="B699" i="32"/>
  <c r="C699" i="32" s="1"/>
  <c r="E699" i="32" s="1"/>
  <c r="B699" i="27"/>
  <c r="C699" i="27" s="1"/>
  <c r="E699" i="27" s="1"/>
  <c r="B699" i="28"/>
  <c r="C699" i="28" s="1"/>
  <c r="E699" i="28" s="1"/>
  <c r="B699" i="30"/>
  <c r="C699" i="30" s="1"/>
  <c r="E699" i="30" s="1"/>
  <c r="H699" i="30" s="1"/>
  <c r="D688" i="37"/>
  <c r="B700" i="17"/>
  <c r="C699" i="17"/>
  <c r="H698" i="17"/>
  <c r="I44" i="36"/>
  <c r="J44" i="36" s="1"/>
  <c r="K44" i="36" s="1"/>
  <c r="E41" i="41" s="1"/>
  <c r="I44" i="51"/>
  <c r="J44" i="51" s="1"/>
  <c r="K44" i="51" s="1"/>
  <c r="L41" i="50" s="1"/>
  <c r="F44" i="36"/>
  <c r="G44" i="36" s="1"/>
  <c r="H44" i="36" s="1"/>
  <c r="F44" i="51"/>
  <c r="G44" i="51" s="1"/>
  <c r="H44" i="51" s="1"/>
  <c r="K41" i="50" s="1"/>
  <c r="G56" i="27"/>
  <c r="H56" i="27"/>
  <c r="J56" i="27" s="1"/>
  <c r="M46" i="35"/>
  <c r="E42" i="21"/>
  <c r="I44" i="37"/>
  <c r="D783" i="17"/>
  <c r="L286" i="42"/>
  <c r="N285" i="42"/>
  <c r="O285" i="42" s="1"/>
  <c r="G281" i="44" s="1"/>
  <c r="K372" i="42"/>
  <c r="F372" i="42"/>
  <c r="N374" i="39"/>
  <c r="C373" i="42"/>
  <c r="C42" i="42"/>
  <c r="C38" i="43"/>
  <c r="I43" i="39"/>
  <c r="K43" i="39" s="1"/>
  <c r="J43" i="39"/>
  <c r="M58" i="30"/>
  <c r="F59" i="30" s="1"/>
  <c r="N58" i="30"/>
  <c r="O58" i="30" s="1"/>
  <c r="P58" i="30" s="1"/>
  <c r="C45" i="21" s="1"/>
  <c r="L64" i="17"/>
  <c r="F65" i="17" s="1"/>
  <c r="M64" i="17"/>
  <c r="D51" i="21" s="1"/>
  <c r="H64" i="28"/>
  <c r="J64" i="28" s="1"/>
  <c r="G64" i="28"/>
  <c r="F50" i="21"/>
  <c r="R54" i="35"/>
  <c r="K45" i="47"/>
  <c r="D41" i="38"/>
  <c r="C44" i="36"/>
  <c r="D44" i="36" s="1"/>
  <c r="E44" i="36" s="1"/>
  <c r="G45" i="47"/>
  <c r="C41" i="38"/>
  <c r="E41" i="38"/>
  <c r="O45" i="47"/>
  <c r="S45" i="35"/>
  <c r="W44" i="35"/>
  <c r="K44" i="35" s="1"/>
  <c r="H44" i="40"/>
  <c r="H45" i="35"/>
  <c r="N45" i="35"/>
  <c r="F47" i="37"/>
  <c r="U42" i="39" l="1"/>
  <c r="B689" i="51"/>
  <c r="B689" i="36"/>
  <c r="F690" i="35"/>
  <c r="B690" i="39" s="1"/>
  <c r="C690" i="39" s="1"/>
  <c r="H699" i="17"/>
  <c r="E699" i="17"/>
  <c r="B700" i="27"/>
  <c r="C700" i="27" s="1"/>
  <c r="E700" i="27" s="1"/>
  <c r="B700" i="28"/>
  <c r="C700" i="28" s="1"/>
  <c r="E700" i="28" s="1"/>
  <c r="D689" i="37"/>
  <c r="C700" i="17"/>
  <c r="E700" i="17" s="1"/>
  <c r="B701" i="17"/>
  <c r="B700" i="30"/>
  <c r="C700" i="30" s="1"/>
  <c r="E700" i="30" s="1"/>
  <c r="H700" i="30" s="1"/>
  <c r="B700" i="32"/>
  <c r="C700" i="32" s="1"/>
  <c r="E700" i="32" s="1"/>
  <c r="D785" i="17"/>
  <c r="K56" i="27"/>
  <c r="I56" i="27"/>
  <c r="E45" i="39"/>
  <c r="R45" i="39" s="1"/>
  <c r="S45" i="39" s="1"/>
  <c r="L287" i="42"/>
  <c r="N286" i="42"/>
  <c r="O286" i="42" s="1"/>
  <c r="G282" i="44" s="1"/>
  <c r="K42" i="42"/>
  <c r="F42" i="42"/>
  <c r="K373" i="42"/>
  <c r="F373" i="42"/>
  <c r="N375" i="39"/>
  <c r="C374" i="42"/>
  <c r="L43" i="39"/>
  <c r="J45" i="35"/>
  <c r="D45" i="49" s="1"/>
  <c r="I45" i="35"/>
  <c r="D44" i="39"/>
  <c r="D44" i="40"/>
  <c r="A47" i="37"/>
  <c r="I59" i="30"/>
  <c r="G59" i="30"/>
  <c r="G55" i="35"/>
  <c r="G65" i="17"/>
  <c r="I65" i="17"/>
  <c r="K64" i="28"/>
  <c r="U45" i="35"/>
  <c r="H45" i="49" s="1"/>
  <c r="T45" i="35"/>
  <c r="P45" i="47"/>
  <c r="Q45" i="47"/>
  <c r="L45" i="47"/>
  <c r="M45" i="47"/>
  <c r="O45" i="35"/>
  <c r="P45" i="35"/>
  <c r="X45" i="39" s="1"/>
  <c r="C41" i="41"/>
  <c r="E44" i="37"/>
  <c r="D41" i="41"/>
  <c r="W45" i="39"/>
  <c r="J65" i="17" l="1"/>
  <c r="K65" i="17" s="1"/>
  <c r="F38" i="43"/>
  <c r="M38" i="43"/>
  <c r="G42" i="42"/>
  <c r="C38" i="44" s="1"/>
  <c r="N42" i="42"/>
  <c r="O42" i="42" s="1"/>
  <c r="G38" i="44" s="1"/>
  <c r="F691" i="35"/>
  <c r="B691" i="39" s="1"/>
  <c r="C691" i="39" s="1"/>
  <c r="B690" i="51"/>
  <c r="B690" i="36"/>
  <c r="H700" i="17"/>
  <c r="B701" i="32"/>
  <c r="C701" i="32" s="1"/>
  <c r="E701" i="32" s="1"/>
  <c r="B701" i="27"/>
  <c r="C701" i="27" s="1"/>
  <c r="E701" i="27" s="1"/>
  <c r="B701" i="28"/>
  <c r="C701" i="28" s="1"/>
  <c r="E701" i="28" s="1"/>
  <c r="D690" i="37"/>
  <c r="C701" i="17"/>
  <c r="B702" i="17"/>
  <c r="B701" i="30"/>
  <c r="C701" i="30" s="1"/>
  <c r="E701" i="30" s="1"/>
  <c r="H701" i="30" s="1"/>
  <c r="P45" i="39"/>
  <c r="Q45" i="39" s="1"/>
  <c r="K59" i="30"/>
  <c r="L59" i="30" s="1"/>
  <c r="G45" i="40"/>
  <c r="G45" i="49"/>
  <c r="F45" i="40"/>
  <c r="F45" i="49"/>
  <c r="L56" i="27"/>
  <c r="F57" i="27" s="1"/>
  <c r="M56" i="27"/>
  <c r="E45" i="40"/>
  <c r="E45" i="49"/>
  <c r="D787" i="17"/>
  <c r="C45" i="40"/>
  <c r="C45" i="49"/>
  <c r="L288" i="42"/>
  <c r="N287" i="42"/>
  <c r="O287" i="42" s="1"/>
  <c r="G283" i="44" s="1"/>
  <c r="N43" i="39"/>
  <c r="T43" i="39" s="1"/>
  <c r="K39" i="43"/>
  <c r="J39" i="43" s="1"/>
  <c r="K374" i="42"/>
  <c r="F374" i="42"/>
  <c r="N376" i="39"/>
  <c r="C375" i="42"/>
  <c r="F44" i="39"/>
  <c r="G44" i="39" s="1"/>
  <c r="I44" i="39" s="1"/>
  <c r="O44" i="39"/>
  <c r="L64" i="28"/>
  <c r="F65" i="28" s="1"/>
  <c r="M64" i="28"/>
  <c r="Q45" i="35"/>
  <c r="V45" i="35" s="1"/>
  <c r="J44" i="37"/>
  <c r="K44" i="37" s="1"/>
  <c r="M44" i="37"/>
  <c r="N44" i="37" s="1"/>
  <c r="G44" i="37"/>
  <c r="H44" i="37" s="1"/>
  <c r="C45" i="51" s="1"/>
  <c r="D45" i="51" s="1"/>
  <c r="E45" i="51" s="1"/>
  <c r="J42" i="50" s="1"/>
  <c r="L51" i="37"/>
  <c r="M65" i="17" l="1"/>
  <c r="D52" i="21" s="1"/>
  <c r="L65" i="17"/>
  <c r="F66" i="17" s="1"/>
  <c r="C43" i="42"/>
  <c r="K43" i="42" s="1"/>
  <c r="U43" i="39"/>
  <c r="B691" i="51"/>
  <c r="F692" i="35"/>
  <c r="B692" i="39" s="1"/>
  <c r="C692" i="39" s="1"/>
  <c r="B691" i="36"/>
  <c r="D691" i="37"/>
  <c r="C702" i="17"/>
  <c r="E702" i="17" s="1"/>
  <c r="B703" i="17"/>
  <c r="B702" i="30"/>
  <c r="C702" i="30" s="1"/>
  <c r="E702" i="30" s="1"/>
  <c r="H702" i="30" s="1"/>
  <c r="B702" i="27"/>
  <c r="C702" i="27" s="1"/>
  <c r="E702" i="27" s="1"/>
  <c r="B702" i="28"/>
  <c r="C702" i="28" s="1"/>
  <c r="E702" i="28" s="1"/>
  <c r="B702" i="32"/>
  <c r="C702" i="32" s="1"/>
  <c r="E702" i="32" s="1"/>
  <c r="E701" i="17"/>
  <c r="H701" i="17"/>
  <c r="I45" i="36"/>
  <c r="J45" i="36" s="1"/>
  <c r="K45" i="36" s="1"/>
  <c r="E42" i="41" s="1"/>
  <c r="I45" i="51"/>
  <c r="J45" i="51" s="1"/>
  <c r="K45" i="51" s="1"/>
  <c r="L42" i="50" s="1"/>
  <c r="F45" i="36"/>
  <c r="G45" i="36" s="1"/>
  <c r="H45" i="36" s="1"/>
  <c r="F45" i="51"/>
  <c r="G45" i="51" s="1"/>
  <c r="H45" i="51" s="1"/>
  <c r="K42" i="50" s="1"/>
  <c r="N59" i="30"/>
  <c r="O59" i="30" s="1"/>
  <c r="P59" i="30" s="1"/>
  <c r="C46" i="21" s="1"/>
  <c r="M59" i="30"/>
  <c r="F60" i="30" s="1"/>
  <c r="G60" i="30" s="1"/>
  <c r="E43" i="21"/>
  <c r="M47" i="35"/>
  <c r="I45" i="37"/>
  <c r="G57" i="27"/>
  <c r="H57" i="27"/>
  <c r="J57" i="27" s="1"/>
  <c r="D789" i="17"/>
  <c r="L289" i="42"/>
  <c r="N288" i="42"/>
  <c r="O288" i="42" s="1"/>
  <c r="G284" i="44" s="1"/>
  <c r="C39" i="43"/>
  <c r="K375" i="42"/>
  <c r="F375" i="42"/>
  <c r="N377" i="39"/>
  <c r="C376" i="42"/>
  <c r="J44" i="39"/>
  <c r="H44" i="39"/>
  <c r="K44" i="39" s="1"/>
  <c r="G56" i="35"/>
  <c r="G66" i="17"/>
  <c r="I66" i="17"/>
  <c r="R55" i="35"/>
  <c r="F51" i="21"/>
  <c r="G65" i="28"/>
  <c r="H65" i="28"/>
  <c r="J65" i="28" s="1"/>
  <c r="K46" i="47"/>
  <c r="D42" i="38"/>
  <c r="C45" i="36"/>
  <c r="D45" i="36" s="1"/>
  <c r="E45" i="36" s="1"/>
  <c r="C42" i="38"/>
  <c r="G46" i="47"/>
  <c r="O46" i="47"/>
  <c r="S46" i="35"/>
  <c r="E42" i="38"/>
  <c r="W45" i="35"/>
  <c r="K45" i="35" s="1"/>
  <c r="H45" i="40"/>
  <c r="H46" i="35"/>
  <c r="N46" i="35"/>
  <c r="F48" i="37"/>
  <c r="J66" i="17" l="1"/>
  <c r="K66" i="17" s="1"/>
  <c r="F43" i="42"/>
  <c r="G43" i="42" s="1"/>
  <c r="C39" i="44" s="1"/>
  <c r="N43" i="42"/>
  <c r="O43" i="42" s="1"/>
  <c r="G39" i="44" s="1"/>
  <c r="F39" i="43"/>
  <c r="M39" i="43"/>
  <c r="B703" i="27"/>
  <c r="C703" i="27" s="1"/>
  <c r="E703" i="27" s="1"/>
  <c r="D692" i="37"/>
  <c r="B703" i="32"/>
  <c r="C703" i="32" s="1"/>
  <c r="E703" i="32" s="1"/>
  <c r="C703" i="17"/>
  <c r="E703" i="17" s="1"/>
  <c r="B704" i="17"/>
  <c r="B703" i="30"/>
  <c r="C703" i="30" s="1"/>
  <c r="E703" i="30" s="1"/>
  <c r="H703" i="30" s="1"/>
  <c r="B703" i="28"/>
  <c r="C703" i="28" s="1"/>
  <c r="E703" i="28" s="1"/>
  <c r="H702" i="17"/>
  <c r="H703" i="17" s="1"/>
  <c r="B692" i="51"/>
  <c r="F693" i="35"/>
  <c r="B693" i="39" s="1"/>
  <c r="C693" i="39" s="1"/>
  <c r="B692" i="36"/>
  <c r="A48" i="37"/>
  <c r="I60" i="30"/>
  <c r="K60" i="30" s="1"/>
  <c r="D791" i="17"/>
  <c r="K57" i="27"/>
  <c r="I57" i="27"/>
  <c r="E46" i="39"/>
  <c r="P46" i="39" s="1"/>
  <c r="Q46" i="39" s="1"/>
  <c r="L290" i="42"/>
  <c r="N289" i="42"/>
  <c r="O289" i="42" s="1"/>
  <c r="G285" i="44" s="1"/>
  <c r="L44" i="39"/>
  <c r="K376" i="42"/>
  <c r="F376" i="42"/>
  <c r="N378" i="39"/>
  <c r="C377" i="42"/>
  <c r="I46" i="35"/>
  <c r="J46" i="35"/>
  <c r="D46" i="49" s="1"/>
  <c r="D45" i="39"/>
  <c r="D45" i="40"/>
  <c r="K65" i="28"/>
  <c r="U46" i="35"/>
  <c r="H46" i="49" s="1"/>
  <c r="T46" i="35"/>
  <c r="P46" i="47"/>
  <c r="Q46" i="47"/>
  <c r="L46" i="47"/>
  <c r="M46" i="47"/>
  <c r="O46" i="35"/>
  <c r="E46" i="49" s="1"/>
  <c r="P46" i="35"/>
  <c r="X46" i="39" s="1"/>
  <c r="C42" i="41"/>
  <c r="W46" i="39"/>
  <c r="D42" i="41"/>
  <c r="E45" i="37"/>
  <c r="L66" i="17" l="1"/>
  <c r="F67" i="17" s="1"/>
  <c r="M66" i="17"/>
  <c r="D53" i="21" s="1"/>
  <c r="D693" i="37"/>
  <c r="C704" i="17"/>
  <c r="E704" i="17" s="1"/>
  <c r="B705" i="17"/>
  <c r="B704" i="30"/>
  <c r="C704" i="30" s="1"/>
  <c r="E704" i="30" s="1"/>
  <c r="H704" i="30" s="1"/>
  <c r="B704" i="32"/>
  <c r="C704" i="32" s="1"/>
  <c r="E704" i="32" s="1"/>
  <c r="B704" i="28"/>
  <c r="C704" i="28" s="1"/>
  <c r="E704" i="28" s="1"/>
  <c r="B704" i="27"/>
  <c r="C704" i="27" s="1"/>
  <c r="E704" i="27" s="1"/>
  <c r="B693" i="51"/>
  <c r="F694" i="35"/>
  <c r="B694" i="39" s="1"/>
  <c r="C694" i="39" s="1"/>
  <c r="B693" i="36"/>
  <c r="L60" i="30"/>
  <c r="N60" i="30" s="1"/>
  <c r="O60" i="30" s="1"/>
  <c r="P60" i="30" s="1"/>
  <c r="C47" i="21" s="1"/>
  <c r="R46" i="39"/>
  <c r="S46" i="39" s="1"/>
  <c r="C46" i="40"/>
  <c r="C46" i="49"/>
  <c r="M57" i="27"/>
  <c r="L57" i="27"/>
  <c r="F58" i="27" s="1"/>
  <c r="F46" i="40"/>
  <c r="F46" i="49"/>
  <c r="G46" i="40"/>
  <c r="G46" i="49"/>
  <c r="D793" i="17"/>
  <c r="L291" i="42"/>
  <c r="N290" i="42"/>
  <c r="O290" i="42" s="1"/>
  <c r="G286" i="44" s="1"/>
  <c r="K377" i="42"/>
  <c r="F377" i="42"/>
  <c r="N379" i="39"/>
  <c r="C378" i="42"/>
  <c r="N44" i="39"/>
  <c r="K40" i="43"/>
  <c r="J40" i="43" s="1"/>
  <c r="F45" i="39"/>
  <c r="G45" i="39" s="1"/>
  <c r="J45" i="39" s="1"/>
  <c r="O45" i="39"/>
  <c r="G57" i="35"/>
  <c r="G67" i="17"/>
  <c r="I67" i="17"/>
  <c r="L65" i="28"/>
  <c r="F66" i="28" s="1"/>
  <c r="M65" i="28"/>
  <c r="E46" i="40"/>
  <c r="Q46" i="35"/>
  <c r="V46" i="35" s="1"/>
  <c r="J45" i="37"/>
  <c r="K45" i="37" s="1"/>
  <c r="M45" i="37"/>
  <c r="N45" i="37" s="1"/>
  <c r="L52" i="37"/>
  <c r="G45" i="37"/>
  <c r="H45" i="37" s="1"/>
  <c r="C46" i="51" s="1"/>
  <c r="D46" i="51" s="1"/>
  <c r="E46" i="51" s="1"/>
  <c r="J43" i="50" s="1"/>
  <c r="M60" i="30" l="1"/>
  <c r="F61" i="30" s="1"/>
  <c r="J67" i="17"/>
  <c r="K67" i="17" s="1"/>
  <c r="T44" i="39"/>
  <c r="B705" i="27"/>
  <c r="C705" i="27" s="1"/>
  <c r="E705" i="27" s="1"/>
  <c r="D694" i="37"/>
  <c r="C705" i="17"/>
  <c r="B706" i="17"/>
  <c r="B705" i="30"/>
  <c r="C705" i="30" s="1"/>
  <c r="E705" i="30" s="1"/>
  <c r="H705" i="30" s="1"/>
  <c r="B705" i="32"/>
  <c r="C705" i="32" s="1"/>
  <c r="E705" i="32" s="1"/>
  <c r="B705" i="28"/>
  <c r="C705" i="28" s="1"/>
  <c r="E705" i="28" s="1"/>
  <c r="B694" i="51"/>
  <c r="F695" i="35"/>
  <c r="B695" i="39" s="1"/>
  <c r="C695" i="39" s="1"/>
  <c r="B694" i="36"/>
  <c r="H704" i="17"/>
  <c r="F46" i="36"/>
  <c r="G46" i="36" s="1"/>
  <c r="H46" i="36" s="1"/>
  <c r="F46" i="51"/>
  <c r="G46" i="51" s="1"/>
  <c r="H46" i="51" s="1"/>
  <c r="K43" i="50" s="1"/>
  <c r="I46" i="36"/>
  <c r="J46" i="36" s="1"/>
  <c r="K46" i="36" s="1"/>
  <c r="I46" i="51"/>
  <c r="J46" i="51" s="1"/>
  <c r="K46" i="51" s="1"/>
  <c r="L43" i="50" s="1"/>
  <c r="H58" i="27"/>
  <c r="J58" i="27" s="1"/>
  <c r="G58" i="27"/>
  <c r="M48" i="35"/>
  <c r="E44" i="21"/>
  <c r="I46" i="37"/>
  <c r="D795" i="17"/>
  <c r="E43" i="41"/>
  <c r="L292" i="42"/>
  <c r="N291" i="42"/>
  <c r="O291" i="42" s="1"/>
  <c r="G287" i="44" s="1"/>
  <c r="C44" i="42"/>
  <c r="C40" i="43"/>
  <c r="K378" i="42"/>
  <c r="F378" i="42"/>
  <c r="N380" i="39"/>
  <c r="C379" i="42"/>
  <c r="H45" i="39"/>
  <c r="I45" i="39"/>
  <c r="G61" i="30"/>
  <c r="I61" i="30"/>
  <c r="A49" i="37"/>
  <c r="R56" i="35"/>
  <c r="F52" i="21"/>
  <c r="G66" i="28"/>
  <c r="H66" i="28"/>
  <c r="J66" i="28" s="1"/>
  <c r="C46" i="36"/>
  <c r="D46" i="36" s="1"/>
  <c r="E46" i="36" s="1"/>
  <c r="G47" i="47"/>
  <c r="C43" i="38"/>
  <c r="E43" i="38"/>
  <c r="O47" i="47"/>
  <c r="S47" i="35"/>
  <c r="K47" i="47"/>
  <c r="D43" i="38"/>
  <c r="W46" i="35"/>
  <c r="K46" i="35" s="1"/>
  <c r="H46" i="40"/>
  <c r="H47" i="35"/>
  <c r="F49" i="37"/>
  <c r="N47" i="35"/>
  <c r="L67" i="17" l="1"/>
  <c r="F68" i="17" s="1"/>
  <c r="M67" i="17"/>
  <c r="D54" i="21" s="1"/>
  <c r="U44" i="39"/>
  <c r="B706" i="27"/>
  <c r="C706" i="27" s="1"/>
  <c r="E706" i="27" s="1"/>
  <c r="D695" i="37"/>
  <c r="C706" i="17"/>
  <c r="E706" i="17" s="1"/>
  <c r="B707" i="17"/>
  <c r="B706" i="30"/>
  <c r="C706" i="30" s="1"/>
  <c r="E706" i="30" s="1"/>
  <c r="H706" i="30" s="1"/>
  <c r="B706" i="32"/>
  <c r="C706" i="32" s="1"/>
  <c r="E706" i="32" s="1"/>
  <c r="B706" i="28"/>
  <c r="C706" i="28" s="1"/>
  <c r="E706" i="28" s="1"/>
  <c r="H705" i="17"/>
  <c r="E705" i="17"/>
  <c r="B695" i="36"/>
  <c r="B695" i="51"/>
  <c r="F696" i="35"/>
  <c r="B696" i="39" s="1"/>
  <c r="C696" i="39" s="1"/>
  <c r="K61" i="30"/>
  <c r="L61" i="30" s="1"/>
  <c r="D797" i="17"/>
  <c r="I58" i="27"/>
  <c r="K58" i="27"/>
  <c r="E47" i="39"/>
  <c r="R47" i="39" s="1"/>
  <c r="S47" i="39" s="1"/>
  <c r="L293" i="42"/>
  <c r="N292" i="42"/>
  <c r="O292" i="42" s="1"/>
  <c r="G288" i="44" s="1"/>
  <c r="K45" i="39"/>
  <c r="K379" i="42"/>
  <c r="F379" i="42"/>
  <c r="N381" i="39"/>
  <c r="C380" i="42"/>
  <c r="K44" i="42"/>
  <c r="F44" i="42"/>
  <c r="I47" i="35"/>
  <c r="J47" i="35"/>
  <c r="D47" i="49" s="1"/>
  <c r="D46" i="40"/>
  <c r="D46" i="39"/>
  <c r="G58" i="35"/>
  <c r="G68" i="17"/>
  <c r="I68" i="17"/>
  <c r="K66" i="28"/>
  <c r="M47" i="47"/>
  <c r="L47" i="47"/>
  <c r="U47" i="35"/>
  <c r="H47" i="49" s="1"/>
  <c r="T47" i="35"/>
  <c r="Q47" i="47"/>
  <c r="P47" i="47"/>
  <c r="O47" i="35"/>
  <c r="E47" i="49" s="1"/>
  <c r="P47" i="35"/>
  <c r="X47" i="39" s="1"/>
  <c r="W47" i="39"/>
  <c r="D43" i="41"/>
  <c r="E46" i="37"/>
  <c r="C43" i="41"/>
  <c r="H706" i="17" l="1"/>
  <c r="J68" i="17"/>
  <c r="K68" i="17" s="1"/>
  <c r="F40" i="43"/>
  <c r="M40" i="43"/>
  <c r="G44" i="42"/>
  <c r="C40" i="44" s="1"/>
  <c r="N44" i="42"/>
  <c r="O44" i="42" s="1"/>
  <c r="G40" i="44" s="1"/>
  <c r="B707" i="27"/>
  <c r="C707" i="27" s="1"/>
  <c r="E707" i="27" s="1"/>
  <c r="D696" i="37"/>
  <c r="B707" i="30"/>
  <c r="C707" i="30" s="1"/>
  <c r="E707" i="30" s="1"/>
  <c r="H707" i="30" s="1"/>
  <c r="B707" i="28"/>
  <c r="C707" i="28" s="1"/>
  <c r="E707" i="28" s="1"/>
  <c r="C707" i="17"/>
  <c r="B708" i="17"/>
  <c r="B707" i="32"/>
  <c r="C707" i="32" s="1"/>
  <c r="E707" i="32" s="1"/>
  <c r="B696" i="36"/>
  <c r="B696" i="51"/>
  <c r="F697" i="35"/>
  <c r="B697" i="39" s="1"/>
  <c r="C697" i="39" s="1"/>
  <c r="N61" i="30"/>
  <c r="O61" i="30" s="1"/>
  <c r="P61" i="30" s="1"/>
  <c r="C48" i="21" s="1"/>
  <c r="M61" i="30"/>
  <c r="F62" i="30" s="1"/>
  <c r="G62" i="30" s="1"/>
  <c r="P47" i="39"/>
  <c r="Q47" i="39" s="1"/>
  <c r="L58" i="27"/>
  <c r="F59" i="27" s="1"/>
  <c r="M58" i="27"/>
  <c r="C47" i="40"/>
  <c r="C47" i="49"/>
  <c r="F47" i="40"/>
  <c r="F47" i="49"/>
  <c r="G47" i="40"/>
  <c r="G47" i="49"/>
  <c r="D799" i="17"/>
  <c r="L294" i="42"/>
  <c r="N293" i="42"/>
  <c r="O293" i="42" s="1"/>
  <c r="G289" i="44" s="1"/>
  <c r="L45" i="39"/>
  <c r="K41" i="43" s="1"/>
  <c r="J41" i="43" s="1"/>
  <c r="K380" i="42"/>
  <c r="F380" i="42"/>
  <c r="N382" i="39"/>
  <c r="C381" i="42"/>
  <c r="O46" i="39"/>
  <c r="F46" i="39"/>
  <c r="G46" i="39" s="1"/>
  <c r="J46" i="39" s="1"/>
  <c r="L66" i="28"/>
  <c r="F67" i="28" s="1"/>
  <c r="M66" i="28"/>
  <c r="E47" i="40"/>
  <c r="Q47" i="35"/>
  <c r="V47" i="35" s="1"/>
  <c r="J46" i="37"/>
  <c r="K46" i="37" s="1"/>
  <c r="M46" i="37"/>
  <c r="N46" i="37" s="1"/>
  <c r="G46" i="37"/>
  <c r="H46" i="37" s="1"/>
  <c r="C47" i="51" s="1"/>
  <c r="D47" i="51" s="1"/>
  <c r="E47" i="51" s="1"/>
  <c r="J44" i="50" s="1"/>
  <c r="L53" i="37"/>
  <c r="L68" i="17" l="1"/>
  <c r="F69" i="17" s="1"/>
  <c r="M68" i="17"/>
  <c r="D55" i="21" s="1"/>
  <c r="D697" i="37"/>
  <c r="C708" i="17"/>
  <c r="E708" i="17" s="1"/>
  <c r="B709" i="17"/>
  <c r="B708" i="30"/>
  <c r="C708" i="30" s="1"/>
  <c r="E708" i="30" s="1"/>
  <c r="H708" i="30" s="1"/>
  <c r="B708" i="32"/>
  <c r="C708" i="32" s="1"/>
  <c r="E708" i="32" s="1"/>
  <c r="B708" i="27"/>
  <c r="C708" i="27" s="1"/>
  <c r="E708" i="27" s="1"/>
  <c r="B708" i="28"/>
  <c r="C708" i="28" s="1"/>
  <c r="E708" i="28" s="1"/>
  <c r="H707" i="17"/>
  <c r="E707" i="17"/>
  <c r="A50" i="37"/>
  <c r="B697" i="51"/>
  <c r="B697" i="36"/>
  <c r="F698" i="35"/>
  <c r="B698" i="39" s="1"/>
  <c r="C698" i="39" s="1"/>
  <c r="I47" i="36"/>
  <c r="J47" i="36" s="1"/>
  <c r="K47" i="36" s="1"/>
  <c r="E44" i="41" s="1"/>
  <c r="I47" i="51"/>
  <c r="J47" i="51" s="1"/>
  <c r="K47" i="51" s="1"/>
  <c r="L44" i="50" s="1"/>
  <c r="I62" i="30"/>
  <c r="K62" i="30" s="1"/>
  <c r="F47" i="36"/>
  <c r="G47" i="36" s="1"/>
  <c r="H47" i="36" s="1"/>
  <c r="F47" i="51"/>
  <c r="G47" i="51" s="1"/>
  <c r="H47" i="51" s="1"/>
  <c r="K44" i="50" s="1"/>
  <c r="D801" i="17"/>
  <c r="M49" i="35"/>
  <c r="E45" i="21"/>
  <c r="I47" i="37"/>
  <c r="G59" i="27"/>
  <c r="H59" i="27"/>
  <c r="J59" i="27" s="1"/>
  <c r="L295" i="42"/>
  <c r="N294" i="42"/>
  <c r="O294" i="42" s="1"/>
  <c r="G290" i="44" s="1"/>
  <c r="N45" i="39"/>
  <c r="T45" i="39" s="1"/>
  <c r="K381" i="42"/>
  <c r="F381" i="42"/>
  <c r="N383" i="39"/>
  <c r="C382" i="42"/>
  <c r="I46" i="39"/>
  <c r="H46" i="39"/>
  <c r="L62" i="30"/>
  <c r="G59" i="35"/>
  <c r="G69" i="17"/>
  <c r="I69" i="17"/>
  <c r="R57" i="35"/>
  <c r="F53" i="21"/>
  <c r="H67" i="28"/>
  <c r="J67" i="28" s="1"/>
  <c r="G67" i="28"/>
  <c r="D44" i="38"/>
  <c r="K48" i="47"/>
  <c r="S48" i="35"/>
  <c r="E44" i="38"/>
  <c r="O48" i="47"/>
  <c r="C47" i="36"/>
  <c r="D47" i="36" s="1"/>
  <c r="E47" i="36" s="1"/>
  <c r="G48" i="47"/>
  <c r="C44" i="38"/>
  <c r="W47" i="35"/>
  <c r="K47" i="35" s="1"/>
  <c r="H47" i="40"/>
  <c r="H48" i="35"/>
  <c r="N48" i="35"/>
  <c r="F50" i="37"/>
  <c r="H708" i="17" l="1"/>
  <c r="J69" i="17"/>
  <c r="K69" i="17" s="1"/>
  <c r="C41" i="43"/>
  <c r="U45" i="39"/>
  <c r="B709" i="27"/>
  <c r="C709" i="27" s="1"/>
  <c r="E709" i="27" s="1"/>
  <c r="D698" i="37"/>
  <c r="C709" i="17"/>
  <c r="B710" i="17"/>
  <c r="B709" i="30"/>
  <c r="C709" i="30" s="1"/>
  <c r="E709" i="30" s="1"/>
  <c r="H709" i="30" s="1"/>
  <c r="B709" i="28"/>
  <c r="C709" i="28" s="1"/>
  <c r="E709" i="28" s="1"/>
  <c r="B709" i="32"/>
  <c r="C709" i="32" s="1"/>
  <c r="E709" i="32" s="1"/>
  <c r="B698" i="51"/>
  <c r="B698" i="36"/>
  <c r="F699" i="35"/>
  <c r="B699" i="39" s="1"/>
  <c r="C699" i="39" s="1"/>
  <c r="I59" i="27"/>
  <c r="K59" i="27"/>
  <c r="D803" i="17"/>
  <c r="E48" i="39"/>
  <c r="P48" i="39" s="1"/>
  <c r="Q48" i="39" s="1"/>
  <c r="C45" i="42"/>
  <c r="F45" i="42" s="1"/>
  <c r="L296" i="42"/>
  <c r="N295" i="42"/>
  <c r="O295" i="42" s="1"/>
  <c r="G291" i="44" s="1"/>
  <c r="K46" i="39"/>
  <c r="K382" i="42"/>
  <c r="F382" i="42"/>
  <c r="N384" i="39"/>
  <c r="C383" i="42"/>
  <c r="I48" i="35"/>
  <c r="J48" i="35"/>
  <c r="D48" i="49" s="1"/>
  <c r="D47" i="40"/>
  <c r="D47" i="39"/>
  <c r="M62" i="30"/>
  <c r="F63" i="30" s="1"/>
  <c r="N62" i="30"/>
  <c r="O62" i="30" s="1"/>
  <c r="P62" i="30" s="1"/>
  <c r="C49" i="21" s="1"/>
  <c r="K67" i="28"/>
  <c r="Q48" i="47"/>
  <c r="P48" i="47"/>
  <c r="T48" i="35"/>
  <c r="U48" i="35"/>
  <c r="H48" i="49" s="1"/>
  <c r="M48" i="47"/>
  <c r="L48" i="47"/>
  <c r="O48" i="35"/>
  <c r="E48" i="49" s="1"/>
  <c r="P48" i="35"/>
  <c r="X48" i="39" s="1"/>
  <c r="W48" i="39"/>
  <c r="D44" i="41"/>
  <c r="C44" i="41"/>
  <c r="E47" i="37"/>
  <c r="M69" i="17" l="1"/>
  <c r="D56" i="21" s="1"/>
  <c r="L69" i="17"/>
  <c r="F70" i="17" s="1"/>
  <c r="G45" i="42"/>
  <c r="C41" i="44" s="1"/>
  <c r="M41" i="43"/>
  <c r="F41" i="43"/>
  <c r="C710" i="17"/>
  <c r="E710" i="17" s="1"/>
  <c r="B711" i="17"/>
  <c r="B710" i="30"/>
  <c r="C710" i="30" s="1"/>
  <c r="E710" i="30" s="1"/>
  <c r="H710" i="30" s="1"/>
  <c r="B710" i="28"/>
  <c r="C710" i="28" s="1"/>
  <c r="E710" i="28" s="1"/>
  <c r="B710" i="32"/>
  <c r="C710" i="32" s="1"/>
  <c r="E710" i="32" s="1"/>
  <c r="B710" i="27"/>
  <c r="C710" i="27" s="1"/>
  <c r="E710" i="27" s="1"/>
  <c r="D699" i="37"/>
  <c r="H709" i="17"/>
  <c r="E709" i="17"/>
  <c r="B699" i="51"/>
  <c r="F700" i="35"/>
  <c r="B700" i="39" s="1"/>
  <c r="C700" i="39" s="1"/>
  <c r="B699" i="36"/>
  <c r="K45" i="42"/>
  <c r="C48" i="40"/>
  <c r="C48" i="49"/>
  <c r="D805" i="17"/>
  <c r="G48" i="40"/>
  <c r="G48" i="49"/>
  <c r="M59" i="27"/>
  <c r="L59" i="27"/>
  <c r="F60" i="27" s="1"/>
  <c r="F48" i="40"/>
  <c r="F48" i="49"/>
  <c r="R48" i="39"/>
  <c r="S48" i="39" s="1"/>
  <c r="L297" i="42"/>
  <c r="N296" i="42"/>
  <c r="O296" i="42" s="1"/>
  <c r="G292" i="44" s="1"/>
  <c r="L46" i="39"/>
  <c r="K42" i="43" s="1"/>
  <c r="J42" i="43" s="1"/>
  <c r="K383" i="42"/>
  <c r="F383" i="42"/>
  <c r="N385" i="39"/>
  <c r="C384" i="42"/>
  <c r="O47" i="39"/>
  <c r="F47" i="39"/>
  <c r="G47" i="39" s="1"/>
  <c r="J47" i="39" s="1"/>
  <c r="A51" i="37"/>
  <c r="I63" i="30"/>
  <c r="K63" i="30" s="1"/>
  <c r="G63" i="30"/>
  <c r="G60" i="35"/>
  <c r="G70" i="17"/>
  <c r="I70" i="17"/>
  <c r="L67" i="28"/>
  <c r="F68" i="28" s="1"/>
  <c r="M67" i="28"/>
  <c r="E48" i="40"/>
  <c r="Q48" i="35"/>
  <c r="V48" i="35" s="1"/>
  <c r="J47" i="37"/>
  <c r="K47" i="37" s="1"/>
  <c r="M47" i="37"/>
  <c r="N47" i="37" s="1"/>
  <c r="G47" i="37"/>
  <c r="H47" i="37" s="1"/>
  <c r="C48" i="51" s="1"/>
  <c r="D48" i="51" s="1"/>
  <c r="E48" i="51" s="1"/>
  <c r="J45" i="50" s="1"/>
  <c r="L54" i="37"/>
  <c r="H710" i="17" l="1"/>
  <c r="J70" i="17"/>
  <c r="K70" i="17" s="1"/>
  <c r="N45" i="42"/>
  <c r="O45" i="42" s="1"/>
  <c r="G41" i="44" s="1"/>
  <c r="B700" i="51"/>
  <c r="F701" i="35"/>
  <c r="B701" i="39" s="1"/>
  <c r="C701" i="39" s="1"/>
  <c r="B700" i="36"/>
  <c r="B711" i="27"/>
  <c r="C711" i="27" s="1"/>
  <c r="E711" i="27" s="1"/>
  <c r="D700" i="37"/>
  <c r="C711" i="17"/>
  <c r="B712" i="17"/>
  <c r="B711" i="30"/>
  <c r="C711" i="30" s="1"/>
  <c r="E711" i="30" s="1"/>
  <c r="H711" i="30" s="1"/>
  <c r="B711" i="28"/>
  <c r="C711" i="28" s="1"/>
  <c r="E711" i="28" s="1"/>
  <c r="B711" i="32"/>
  <c r="C711" i="32" s="1"/>
  <c r="E711" i="32" s="1"/>
  <c r="F48" i="36"/>
  <c r="G48" i="36" s="1"/>
  <c r="H48" i="36" s="1"/>
  <c r="F48" i="51"/>
  <c r="G48" i="51" s="1"/>
  <c r="H48" i="51" s="1"/>
  <c r="K45" i="50" s="1"/>
  <c r="I48" i="36"/>
  <c r="J48" i="36" s="1"/>
  <c r="K48" i="36" s="1"/>
  <c r="E45" i="41" s="1"/>
  <c r="I48" i="51"/>
  <c r="J48" i="51" s="1"/>
  <c r="K48" i="51" s="1"/>
  <c r="L45" i="50" s="1"/>
  <c r="M50" i="35"/>
  <c r="E46" i="21"/>
  <c r="I48" i="37"/>
  <c r="D807" i="17"/>
  <c r="G60" i="27"/>
  <c r="H60" i="27"/>
  <c r="J60" i="27" s="1"/>
  <c r="L298" i="42"/>
  <c r="N297" i="42"/>
  <c r="O297" i="42" s="1"/>
  <c r="G293" i="44" s="1"/>
  <c r="N46" i="39"/>
  <c r="T46" i="39" s="1"/>
  <c r="K384" i="42"/>
  <c r="F384" i="42"/>
  <c r="N386" i="39"/>
  <c r="C385" i="42"/>
  <c r="H47" i="39"/>
  <c r="I47" i="39"/>
  <c r="L63" i="30"/>
  <c r="R58" i="35"/>
  <c r="F54" i="21"/>
  <c r="G68" i="28"/>
  <c r="H68" i="28"/>
  <c r="J68" i="28" s="1"/>
  <c r="K49" i="47"/>
  <c r="D45" i="38"/>
  <c r="E45" i="38"/>
  <c r="S49" i="35"/>
  <c r="O49" i="47"/>
  <c r="C48" i="36"/>
  <c r="D48" i="36" s="1"/>
  <c r="E48" i="36" s="1"/>
  <c r="C45" i="38"/>
  <c r="G49" i="47"/>
  <c r="W48" i="35"/>
  <c r="K48" i="35" s="1"/>
  <c r="H48" i="40"/>
  <c r="N49" i="35"/>
  <c r="H49" i="35"/>
  <c r="F51" i="37"/>
  <c r="L70" i="17" l="1"/>
  <c r="F71" i="17" s="1"/>
  <c r="M70" i="17"/>
  <c r="D57" i="21" s="1"/>
  <c r="C42" i="43"/>
  <c r="U46" i="39"/>
  <c r="D701" i="37"/>
  <c r="C712" i="17"/>
  <c r="E712" i="17" s="1"/>
  <c r="B713" i="17"/>
  <c r="B712" i="30"/>
  <c r="C712" i="30" s="1"/>
  <c r="E712" i="30" s="1"/>
  <c r="H712" i="30" s="1"/>
  <c r="B712" i="32"/>
  <c r="C712" i="32" s="1"/>
  <c r="E712" i="32" s="1"/>
  <c r="B712" i="27"/>
  <c r="C712" i="27" s="1"/>
  <c r="E712" i="27" s="1"/>
  <c r="B712" i="28"/>
  <c r="C712" i="28" s="1"/>
  <c r="E712" i="28" s="1"/>
  <c r="E711" i="17"/>
  <c r="H711" i="17"/>
  <c r="B701" i="51"/>
  <c r="F702" i="35"/>
  <c r="B702" i="39" s="1"/>
  <c r="C702" i="39" s="1"/>
  <c r="B701" i="36"/>
  <c r="K60" i="27"/>
  <c r="I60" i="27"/>
  <c r="D809" i="17"/>
  <c r="E49" i="39"/>
  <c r="P49" i="39" s="1"/>
  <c r="Q49" i="39" s="1"/>
  <c r="C46" i="42"/>
  <c r="K46" i="42" s="1"/>
  <c r="L299" i="42"/>
  <c r="N298" i="42"/>
  <c r="O298" i="42" s="1"/>
  <c r="G294" i="44" s="1"/>
  <c r="N387" i="39"/>
  <c r="C386" i="42"/>
  <c r="K385" i="42"/>
  <c r="F385" i="42"/>
  <c r="K47" i="39"/>
  <c r="J49" i="35"/>
  <c r="D49" i="49" s="1"/>
  <c r="I49" i="35"/>
  <c r="D48" i="39"/>
  <c r="D48" i="40"/>
  <c r="N63" i="30"/>
  <c r="O63" i="30" s="1"/>
  <c r="P63" i="30" s="1"/>
  <c r="C50" i="21" s="1"/>
  <c r="M63" i="30"/>
  <c r="F64" i="30" s="1"/>
  <c r="G61" i="35"/>
  <c r="G71" i="17"/>
  <c r="I71" i="17"/>
  <c r="K68" i="28"/>
  <c r="P49" i="47"/>
  <c r="Q49" i="47"/>
  <c r="T49" i="35"/>
  <c r="U49" i="35"/>
  <c r="H49" i="49" s="1"/>
  <c r="L49" i="47"/>
  <c r="M49" i="47"/>
  <c r="O49" i="35"/>
  <c r="E49" i="49" s="1"/>
  <c r="P49" i="35"/>
  <c r="X49" i="39" s="1"/>
  <c r="W49" i="39"/>
  <c r="D45" i="41"/>
  <c r="E48" i="37"/>
  <c r="C45" i="41"/>
  <c r="H712" i="17" l="1"/>
  <c r="J71" i="17"/>
  <c r="K71" i="17" s="1"/>
  <c r="N46" i="42"/>
  <c r="O46" i="42" s="1"/>
  <c r="G42" i="44" s="1"/>
  <c r="M42" i="43"/>
  <c r="F42" i="43"/>
  <c r="B713" i="28"/>
  <c r="C713" i="28" s="1"/>
  <c r="E713" i="28" s="1"/>
  <c r="D702" i="37"/>
  <c r="B714" i="17"/>
  <c r="C713" i="17"/>
  <c r="B713" i="30"/>
  <c r="C713" i="30" s="1"/>
  <c r="E713" i="30" s="1"/>
  <c r="H713" i="30" s="1"/>
  <c r="B713" i="32"/>
  <c r="C713" i="32" s="1"/>
  <c r="E713" i="32" s="1"/>
  <c r="B713" i="27"/>
  <c r="C713" i="27" s="1"/>
  <c r="E713" i="27" s="1"/>
  <c r="B702" i="51"/>
  <c r="F703" i="35"/>
  <c r="B703" i="39" s="1"/>
  <c r="C703" i="39" s="1"/>
  <c r="B702" i="36"/>
  <c r="R49" i="39"/>
  <c r="S49" i="39" s="1"/>
  <c r="G49" i="40"/>
  <c r="G49" i="49"/>
  <c r="F49" i="40"/>
  <c r="F49" i="49"/>
  <c r="D811" i="17"/>
  <c r="C49" i="40"/>
  <c r="C49" i="49"/>
  <c r="L60" i="27"/>
  <c r="F61" i="27" s="1"/>
  <c r="M60" i="27"/>
  <c r="F46" i="42"/>
  <c r="L300" i="42"/>
  <c r="N299" i="42"/>
  <c r="O299" i="42" s="1"/>
  <c r="G295" i="44" s="1"/>
  <c r="L47" i="39"/>
  <c r="K386" i="42"/>
  <c r="F386" i="42"/>
  <c r="N388" i="39"/>
  <c r="C387" i="42"/>
  <c r="F48" i="39"/>
  <c r="G48" i="39" s="1"/>
  <c r="I48" i="39" s="1"/>
  <c r="O48" i="39"/>
  <c r="I64" i="30"/>
  <c r="K64" i="30" s="1"/>
  <c r="G64" i="30"/>
  <c r="A52" i="37"/>
  <c r="M68" i="28"/>
  <c r="L68" i="28"/>
  <c r="F69" i="28" s="1"/>
  <c r="E49" i="40"/>
  <c r="Q49" i="35"/>
  <c r="V49" i="35" s="1"/>
  <c r="J48" i="37"/>
  <c r="K48" i="37" s="1"/>
  <c r="M48" i="37"/>
  <c r="N48" i="37" s="1"/>
  <c r="L55" i="37"/>
  <c r="G48" i="37"/>
  <c r="H48" i="37" s="1"/>
  <c r="C49" i="51" s="1"/>
  <c r="D49" i="51" s="1"/>
  <c r="E49" i="51" s="1"/>
  <c r="J46" i="50" s="1"/>
  <c r="L71" i="17" l="1"/>
  <c r="F72" i="17" s="1"/>
  <c r="M71" i="17"/>
  <c r="D58" i="21" s="1"/>
  <c r="G46" i="42"/>
  <c r="C42" i="44" s="1"/>
  <c r="E713" i="17"/>
  <c r="H713" i="17"/>
  <c r="D703" i="37"/>
  <c r="C714" i="17"/>
  <c r="E714" i="17" s="1"/>
  <c r="B715" i="17"/>
  <c r="B714" i="30"/>
  <c r="C714" i="30" s="1"/>
  <c r="E714" i="30" s="1"/>
  <c r="H714" i="30" s="1"/>
  <c r="B714" i="32"/>
  <c r="C714" i="32" s="1"/>
  <c r="E714" i="32" s="1"/>
  <c r="B714" i="28"/>
  <c r="C714" i="28" s="1"/>
  <c r="E714" i="28" s="1"/>
  <c r="B714" i="27"/>
  <c r="C714" i="27" s="1"/>
  <c r="E714" i="27" s="1"/>
  <c r="B703" i="51"/>
  <c r="B703" i="36"/>
  <c r="F704" i="35"/>
  <c r="B704" i="39" s="1"/>
  <c r="C704" i="39" s="1"/>
  <c r="I49" i="36"/>
  <c r="J49" i="36" s="1"/>
  <c r="K49" i="36" s="1"/>
  <c r="E46" i="41" s="1"/>
  <c r="I49" i="51"/>
  <c r="J49" i="51" s="1"/>
  <c r="K49" i="51" s="1"/>
  <c r="L46" i="50" s="1"/>
  <c r="F49" i="36"/>
  <c r="G49" i="36" s="1"/>
  <c r="H49" i="36" s="1"/>
  <c r="F49" i="51"/>
  <c r="G49" i="51" s="1"/>
  <c r="H49" i="51" s="1"/>
  <c r="K46" i="50" s="1"/>
  <c r="D813" i="17"/>
  <c r="E47" i="21"/>
  <c r="M51" i="35"/>
  <c r="I49" i="37"/>
  <c r="G61" i="27"/>
  <c r="H61" i="27"/>
  <c r="J61" i="27" s="1"/>
  <c r="L301" i="42"/>
  <c r="N300" i="42"/>
  <c r="O300" i="42" s="1"/>
  <c r="G296" i="44" s="1"/>
  <c r="K387" i="42"/>
  <c r="F387" i="42"/>
  <c r="N389" i="39"/>
  <c r="C388" i="42"/>
  <c r="N47" i="39"/>
  <c r="T47" i="39" s="1"/>
  <c r="K43" i="43"/>
  <c r="J43" i="43" s="1"/>
  <c r="H48" i="39"/>
  <c r="K48" i="39" s="1"/>
  <c r="J48" i="39"/>
  <c r="L64" i="30"/>
  <c r="G62" i="35"/>
  <c r="G72" i="17"/>
  <c r="I72" i="17"/>
  <c r="J72" i="17" s="1"/>
  <c r="G69" i="28"/>
  <c r="H69" i="28"/>
  <c r="J69" i="28" s="1"/>
  <c r="F55" i="21"/>
  <c r="R59" i="35"/>
  <c r="C49" i="36"/>
  <c r="D49" i="36" s="1"/>
  <c r="E49" i="36" s="1"/>
  <c r="G50" i="47"/>
  <c r="C46" i="38"/>
  <c r="K50" i="47"/>
  <c r="D46" i="38"/>
  <c r="S50" i="35"/>
  <c r="E46" i="38"/>
  <c r="O50" i="47"/>
  <c r="W49" i="35"/>
  <c r="K49" i="35" s="1"/>
  <c r="H49" i="40"/>
  <c r="N50" i="35"/>
  <c r="F52" i="37"/>
  <c r="H50" i="35"/>
  <c r="C47" i="42" l="1"/>
  <c r="F47" i="42" s="1"/>
  <c r="U47" i="39"/>
  <c r="B715" i="28"/>
  <c r="C715" i="28" s="1"/>
  <c r="E715" i="28" s="1"/>
  <c r="D704" i="37"/>
  <c r="C715" i="17"/>
  <c r="B716" i="17"/>
  <c r="B715" i="30"/>
  <c r="C715" i="30" s="1"/>
  <c r="E715" i="30" s="1"/>
  <c r="H715" i="30" s="1"/>
  <c r="B715" i="32"/>
  <c r="C715" i="32" s="1"/>
  <c r="E715" i="32" s="1"/>
  <c r="B715" i="27"/>
  <c r="C715" i="27" s="1"/>
  <c r="E715" i="27" s="1"/>
  <c r="B704" i="51"/>
  <c r="B704" i="36"/>
  <c r="F705" i="35"/>
  <c r="B705" i="39" s="1"/>
  <c r="C705" i="39" s="1"/>
  <c r="H714" i="17"/>
  <c r="K61" i="27"/>
  <c r="I61" i="27"/>
  <c r="D815" i="17"/>
  <c r="E50" i="39"/>
  <c r="P50" i="39" s="1"/>
  <c r="Q50" i="39" s="1"/>
  <c r="L302" i="42"/>
  <c r="N301" i="42"/>
  <c r="O301" i="42" s="1"/>
  <c r="G297" i="44" s="1"/>
  <c r="C43" i="43"/>
  <c r="L48" i="39"/>
  <c r="N48" i="39" s="1"/>
  <c r="C48" i="42" s="1"/>
  <c r="K48" i="42" s="1"/>
  <c r="K388" i="42"/>
  <c r="F388" i="42"/>
  <c r="N390" i="39"/>
  <c r="C389" i="42"/>
  <c r="I50" i="35"/>
  <c r="J50" i="35"/>
  <c r="D50" i="49" s="1"/>
  <c r="D49" i="40"/>
  <c r="D49" i="39"/>
  <c r="M64" i="30"/>
  <c r="F65" i="30" s="1"/>
  <c r="N64" i="30"/>
  <c r="O64" i="30" s="1"/>
  <c r="P64" i="30" s="1"/>
  <c r="C51" i="21" s="1"/>
  <c r="K72" i="17"/>
  <c r="K69" i="28"/>
  <c r="P50" i="47"/>
  <c r="Q50" i="47"/>
  <c r="T50" i="35"/>
  <c r="U50" i="35"/>
  <c r="H50" i="49" s="1"/>
  <c r="M50" i="47"/>
  <c r="L50" i="47"/>
  <c r="O50" i="35"/>
  <c r="E50" i="49" s="1"/>
  <c r="P50" i="35"/>
  <c r="X50" i="39" s="1"/>
  <c r="W50" i="39"/>
  <c r="D46" i="41"/>
  <c r="E49" i="37"/>
  <c r="C46" i="41"/>
  <c r="K47" i="42" l="1"/>
  <c r="T48" i="39"/>
  <c r="G47" i="42"/>
  <c r="C43" i="44" s="1"/>
  <c r="N47" i="42"/>
  <c r="O47" i="42" s="1"/>
  <c r="G43" i="44" s="1"/>
  <c r="N48" i="42"/>
  <c r="O48" i="42" s="1"/>
  <c r="G44" i="44" s="1"/>
  <c r="M43" i="43"/>
  <c r="F43" i="43"/>
  <c r="U48" i="39"/>
  <c r="D705" i="37"/>
  <c r="C716" i="17"/>
  <c r="E716" i="17" s="1"/>
  <c r="B717" i="17"/>
  <c r="B716" i="30"/>
  <c r="C716" i="30" s="1"/>
  <c r="E716" i="30" s="1"/>
  <c r="H716" i="30" s="1"/>
  <c r="B716" i="32"/>
  <c r="C716" i="32" s="1"/>
  <c r="E716" i="32" s="1"/>
  <c r="B716" i="27"/>
  <c r="C716" i="27" s="1"/>
  <c r="E716" i="27" s="1"/>
  <c r="B716" i="28"/>
  <c r="C716" i="28" s="1"/>
  <c r="E716" i="28" s="1"/>
  <c r="E715" i="17"/>
  <c r="H715" i="17"/>
  <c r="B705" i="51"/>
  <c r="B705" i="36"/>
  <c r="F706" i="35"/>
  <c r="B706" i="39" s="1"/>
  <c r="C706" i="39" s="1"/>
  <c r="C50" i="40"/>
  <c r="C50" i="49"/>
  <c r="D817" i="17"/>
  <c r="R50" i="39"/>
  <c r="S50" i="39" s="1"/>
  <c r="F50" i="40"/>
  <c r="F50" i="49"/>
  <c r="L61" i="27"/>
  <c r="F62" i="27" s="1"/>
  <c r="M61" i="27"/>
  <c r="G50" i="40"/>
  <c r="G50" i="49"/>
  <c r="L303" i="42"/>
  <c r="N302" i="42"/>
  <c r="O302" i="42" s="1"/>
  <c r="G298" i="44" s="1"/>
  <c r="K44" i="43"/>
  <c r="J44" i="43" s="1"/>
  <c r="C44" i="43"/>
  <c r="F48" i="42"/>
  <c r="N391" i="39"/>
  <c r="C390" i="42"/>
  <c r="K389" i="42"/>
  <c r="F389" i="42"/>
  <c r="F49" i="39"/>
  <c r="G49" i="39" s="1"/>
  <c r="I49" i="39" s="1"/>
  <c r="O49" i="39"/>
  <c r="A53" i="37"/>
  <c r="G65" i="30"/>
  <c r="I65" i="30"/>
  <c r="K65" i="30" s="1"/>
  <c r="L72" i="17"/>
  <c r="F73" i="17" s="1"/>
  <c r="M72" i="17"/>
  <c r="D59" i="21" s="1"/>
  <c r="M69" i="28"/>
  <c r="L69" i="28"/>
  <c r="F70" i="28" s="1"/>
  <c r="E50" i="40"/>
  <c r="Q50" i="35"/>
  <c r="V50" i="35" s="1"/>
  <c r="J49" i="37"/>
  <c r="K49" i="37" s="1"/>
  <c r="M49" i="37"/>
  <c r="N49" i="37" s="1"/>
  <c r="L56" i="37"/>
  <c r="G49" i="37"/>
  <c r="H49" i="37" s="1"/>
  <c r="C50" i="51" s="1"/>
  <c r="D50" i="51" s="1"/>
  <c r="E50" i="51" s="1"/>
  <c r="J47" i="50" s="1"/>
  <c r="H716" i="17" l="1"/>
  <c r="G48" i="42"/>
  <c r="C44" i="44" s="1"/>
  <c r="M44" i="43"/>
  <c r="F44" i="43"/>
  <c r="B717" i="27"/>
  <c r="C717" i="27" s="1"/>
  <c r="E717" i="27" s="1"/>
  <c r="D706" i="37"/>
  <c r="B718" i="17"/>
  <c r="C717" i="17"/>
  <c r="B717" i="30"/>
  <c r="C717" i="30" s="1"/>
  <c r="E717" i="30" s="1"/>
  <c r="H717" i="30" s="1"/>
  <c r="B717" i="28"/>
  <c r="C717" i="28" s="1"/>
  <c r="E717" i="28" s="1"/>
  <c r="B717" i="32"/>
  <c r="C717" i="32" s="1"/>
  <c r="E717" i="32" s="1"/>
  <c r="B706" i="51"/>
  <c r="B706" i="36"/>
  <c r="F707" i="35"/>
  <c r="B707" i="39" s="1"/>
  <c r="C707" i="39" s="1"/>
  <c r="F50" i="36"/>
  <c r="G50" i="36" s="1"/>
  <c r="H50" i="36" s="1"/>
  <c r="F50" i="51"/>
  <c r="G50" i="51" s="1"/>
  <c r="H50" i="51" s="1"/>
  <c r="K47" i="50" s="1"/>
  <c r="I50" i="36"/>
  <c r="J50" i="36" s="1"/>
  <c r="K50" i="36" s="1"/>
  <c r="E47" i="41" s="1"/>
  <c r="I50" i="51"/>
  <c r="J50" i="51" s="1"/>
  <c r="K50" i="51" s="1"/>
  <c r="L47" i="50" s="1"/>
  <c r="G62" i="27"/>
  <c r="H62" i="27"/>
  <c r="J62" i="27" s="1"/>
  <c r="D819" i="17"/>
  <c r="M52" i="35"/>
  <c r="E48" i="21"/>
  <c r="I50" i="37"/>
  <c r="L304" i="42"/>
  <c r="N303" i="42"/>
  <c r="O303" i="42" s="1"/>
  <c r="G299" i="44" s="1"/>
  <c r="K390" i="42"/>
  <c r="F390" i="42"/>
  <c r="N392" i="39"/>
  <c r="C391" i="42"/>
  <c r="H49" i="39"/>
  <c r="K49" i="39" s="1"/>
  <c r="J49" i="39"/>
  <c r="L65" i="30"/>
  <c r="G63" i="35"/>
  <c r="G73" i="17"/>
  <c r="I73" i="17"/>
  <c r="J73" i="17" s="1"/>
  <c r="H70" i="28"/>
  <c r="J70" i="28" s="1"/>
  <c r="G70" i="28"/>
  <c r="F56" i="21"/>
  <c r="R60" i="35"/>
  <c r="C50" i="36"/>
  <c r="D50" i="36" s="1"/>
  <c r="E50" i="36" s="1"/>
  <c r="G51" i="47"/>
  <c r="C47" i="38"/>
  <c r="K51" i="47"/>
  <c r="D47" i="38"/>
  <c r="E47" i="38"/>
  <c r="O51" i="47"/>
  <c r="S51" i="35"/>
  <c r="W50" i="35"/>
  <c r="K50" i="35" s="1"/>
  <c r="H50" i="40"/>
  <c r="H51" i="35"/>
  <c r="F53" i="37"/>
  <c r="N51" i="35"/>
  <c r="H717" i="17" l="1"/>
  <c r="E717" i="17"/>
  <c r="D707" i="37"/>
  <c r="C718" i="17"/>
  <c r="E718" i="17" s="1"/>
  <c r="B719" i="17"/>
  <c r="B718" i="30"/>
  <c r="C718" i="30" s="1"/>
  <c r="E718" i="30" s="1"/>
  <c r="H718" i="30" s="1"/>
  <c r="B718" i="28"/>
  <c r="C718" i="28" s="1"/>
  <c r="E718" i="28" s="1"/>
  <c r="B718" i="32"/>
  <c r="C718" i="32" s="1"/>
  <c r="E718" i="32" s="1"/>
  <c r="B718" i="27"/>
  <c r="C718" i="27" s="1"/>
  <c r="E718" i="27" s="1"/>
  <c r="B707" i="51"/>
  <c r="F708" i="35"/>
  <c r="B708" i="39" s="1"/>
  <c r="C708" i="39" s="1"/>
  <c r="B707" i="36"/>
  <c r="D821" i="17"/>
  <c r="I62" i="27"/>
  <c r="K62" i="27"/>
  <c r="E51" i="39"/>
  <c r="R51" i="39" s="1"/>
  <c r="S51" i="39" s="1"/>
  <c r="L305" i="42"/>
  <c r="N304" i="42"/>
  <c r="O304" i="42" s="1"/>
  <c r="G300" i="44" s="1"/>
  <c r="L49" i="39"/>
  <c r="K391" i="42"/>
  <c r="F391" i="42"/>
  <c r="N393" i="39"/>
  <c r="C392" i="42"/>
  <c r="I51" i="35"/>
  <c r="J51" i="35"/>
  <c r="D51" i="49" s="1"/>
  <c r="D50" i="39"/>
  <c r="D50" i="40"/>
  <c r="N65" i="30"/>
  <c r="O65" i="30" s="1"/>
  <c r="P65" i="30" s="1"/>
  <c r="C52" i="21" s="1"/>
  <c r="M65" i="30"/>
  <c r="F66" i="30" s="1"/>
  <c r="K73" i="17"/>
  <c r="K70" i="28"/>
  <c r="Q51" i="47"/>
  <c r="P51" i="47"/>
  <c r="L51" i="47"/>
  <c r="M51" i="47"/>
  <c r="T51" i="35"/>
  <c r="U51" i="35"/>
  <c r="H51" i="49" s="1"/>
  <c r="O51" i="35"/>
  <c r="P51" i="35"/>
  <c r="X51" i="39" s="1"/>
  <c r="W51" i="39"/>
  <c r="D47" i="41"/>
  <c r="E50" i="37"/>
  <c r="C47" i="41"/>
  <c r="B708" i="51" l="1"/>
  <c r="F709" i="35"/>
  <c r="B709" i="39" s="1"/>
  <c r="C709" i="39" s="1"/>
  <c r="B708" i="36"/>
  <c r="D708" i="37"/>
  <c r="B720" i="17"/>
  <c r="C719" i="17"/>
  <c r="E719" i="17" s="1"/>
  <c r="B719" i="30"/>
  <c r="C719" i="30" s="1"/>
  <c r="E719" i="30" s="1"/>
  <c r="H719" i="30" s="1"/>
  <c r="B719" i="28"/>
  <c r="C719" i="28" s="1"/>
  <c r="E719" i="28" s="1"/>
  <c r="B719" i="32"/>
  <c r="C719" i="32" s="1"/>
  <c r="E719" i="32" s="1"/>
  <c r="B719" i="27"/>
  <c r="C719" i="27" s="1"/>
  <c r="E719" i="27" s="1"/>
  <c r="H718" i="17"/>
  <c r="P51" i="39"/>
  <c r="Q51" i="39" s="1"/>
  <c r="G51" i="40"/>
  <c r="G51" i="49"/>
  <c r="L62" i="27"/>
  <c r="F63" i="27" s="1"/>
  <c r="M62" i="27"/>
  <c r="F51" i="40"/>
  <c r="F51" i="49"/>
  <c r="C51" i="40"/>
  <c r="C51" i="49"/>
  <c r="E51" i="40"/>
  <c r="E51" i="49"/>
  <c r="D823" i="17"/>
  <c r="L306" i="42"/>
  <c r="N305" i="42"/>
  <c r="O305" i="42" s="1"/>
  <c r="G301" i="44" s="1"/>
  <c r="K392" i="42"/>
  <c r="F392" i="42"/>
  <c r="N394" i="39"/>
  <c r="C393" i="42"/>
  <c r="N49" i="39"/>
  <c r="K45" i="43"/>
  <c r="J45" i="43" s="1"/>
  <c r="F50" i="39"/>
  <c r="G50" i="39" s="1"/>
  <c r="J50" i="39" s="1"/>
  <c r="O50" i="39"/>
  <c r="I66" i="30"/>
  <c r="K66" i="30" s="1"/>
  <c r="G66" i="30"/>
  <c r="A54" i="37"/>
  <c r="L73" i="17"/>
  <c r="F74" i="17" s="1"/>
  <c r="M73" i="17"/>
  <c r="D60" i="21" s="1"/>
  <c r="M70" i="28"/>
  <c r="L70" i="28"/>
  <c r="F71" i="28" s="1"/>
  <c r="Q51" i="35"/>
  <c r="V51" i="35" s="1"/>
  <c r="M50" i="37"/>
  <c r="N50" i="37" s="1"/>
  <c r="J50" i="37"/>
  <c r="K50" i="37" s="1"/>
  <c r="L57" i="37"/>
  <c r="G50" i="37"/>
  <c r="H50" i="37" s="1"/>
  <c r="C51" i="51" s="1"/>
  <c r="D51" i="51" s="1"/>
  <c r="E51" i="51" s="1"/>
  <c r="J48" i="50" s="1"/>
  <c r="T49" i="39" l="1"/>
  <c r="D709" i="37"/>
  <c r="C720" i="17"/>
  <c r="E720" i="17" s="1"/>
  <c r="B721" i="17"/>
  <c r="B720" i="30"/>
  <c r="C720" i="30" s="1"/>
  <c r="E720" i="30" s="1"/>
  <c r="H720" i="30" s="1"/>
  <c r="B720" i="32"/>
  <c r="C720" i="32" s="1"/>
  <c r="E720" i="32" s="1"/>
  <c r="B720" i="27"/>
  <c r="C720" i="27" s="1"/>
  <c r="E720" i="27" s="1"/>
  <c r="B720" i="28"/>
  <c r="C720" i="28" s="1"/>
  <c r="E720" i="28" s="1"/>
  <c r="B709" i="51"/>
  <c r="F710" i="35"/>
  <c r="B710" i="39" s="1"/>
  <c r="C710" i="39" s="1"/>
  <c r="B709" i="36"/>
  <c r="H719" i="17"/>
  <c r="H720" i="17" s="1"/>
  <c r="F51" i="36"/>
  <c r="G51" i="36" s="1"/>
  <c r="H51" i="36" s="1"/>
  <c r="F51" i="51"/>
  <c r="G51" i="51" s="1"/>
  <c r="H51" i="51" s="1"/>
  <c r="K48" i="50" s="1"/>
  <c r="I51" i="36"/>
  <c r="J51" i="36" s="1"/>
  <c r="K51" i="36" s="1"/>
  <c r="E48" i="41" s="1"/>
  <c r="I51" i="51"/>
  <c r="J51" i="51" s="1"/>
  <c r="K51" i="51" s="1"/>
  <c r="L48" i="50" s="1"/>
  <c r="D825" i="17"/>
  <c r="M53" i="35"/>
  <c r="E49" i="21"/>
  <c r="I51" i="37"/>
  <c r="G63" i="27"/>
  <c r="H63" i="27"/>
  <c r="J63" i="27" s="1"/>
  <c r="L307" i="42"/>
  <c r="N306" i="42"/>
  <c r="O306" i="42" s="1"/>
  <c r="G302" i="44" s="1"/>
  <c r="C49" i="42"/>
  <c r="C45" i="43"/>
  <c r="K393" i="42"/>
  <c r="F393" i="42"/>
  <c r="N395" i="39"/>
  <c r="C394" i="42"/>
  <c r="H50" i="39"/>
  <c r="I50" i="39"/>
  <c r="L66" i="30"/>
  <c r="G64" i="35"/>
  <c r="G74" i="17"/>
  <c r="I74" i="17"/>
  <c r="J74" i="17" s="1"/>
  <c r="H71" i="28"/>
  <c r="J71" i="28" s="1"/>
  <c r="G71" i="28"/>
  <c r="R61" i="35"/>
  <c r="F57" i="21"/>
  <c r="O52" i="47"/>
  <c r="S52" i="35"/>
  <c r="E48" i="38"/>
  <c r="C51" i="36"/>
  <c r="D51" i="36" s="1"/>
  <c r="E51" i="36" s="1"/>
  <c r="G52" i="47"/>
  <c r="C48" i="38"/>
  <c r="K52" i="47"/>
  <c r="D48" i="38"/>
  <c r="W51" i="35"/>
  <c r="K51" i="35" s="1"/>
  <c r="H51" i="40"/>
  <c r="H52" i="35"/>
  <c r="N52" i="35"/>
  <c r="F54" i="37"/>
  <c r="U49" i="39" l="1"/>
  <c r="B721" i="27"/>
  <c r="C721" i="27" s="1"/>
  <c r="E721" i="27" s="1"/>
  <c r="D710" i="37"/>
  <c r="B722" i="17"/>
  <c r="C721" i="17"/>
  <c r="B721" i="30"/>
  <c r="C721" i="30" s="1"/>
  <c r="E721" i="30" s="1"/>
  <c r="H721" i="30" s="1"/>
  <c r="B721" i="32"/>
  <c r="C721" i="32" s="1"/>
  <c r="E721" i="32" s="1"/>
  <c r="B721" i="28"/>
  <c r="C721" i="28" s="1"/>
  <c r="E721" i="28" s="1"/>
  <c r="B710" i="51"/>
  <c r="F711" i="35"/>
  <c r="B711" i="39" s="1"/>
  <c r="C711" i="39" s="1"/>
  <c r="B710" i="36"/>
  <c r="K63" i="27"/>
  <c r="I63" i="27"/>
  <c r="D827" i="17"/>
  <c r="E52" i="39"/>
  <c r="R52" i="39" s="1"/>
  <c r="S52" i="39" s="1"/>
  <c r="L308" i="42"/>
  <c r="N307" i="42"/>
  <c r="O307" i="42" s="1"/>
  <c r="G303" i="44" s="1"/>
  <c r="K394" i="42"/>
  <c r="F394" i="42"/>
  <c r="K50" i="39"/>
  <c r="N396" i="39"/>
  <c r="C395" i="42"/>
  <c r="K49" i="42"/>
  <c r="F49" i="42"/>
  <c r="I52" i="35"/>
  <c r="J52" i="35"/>
  <c r="D52" i="49" s="1"/>
  <c r="D51" i="40"/>
  <c r="D51" i="39"/>
  <c r="N66" i="30"/>
  <c r="O66" i="30" s="1"/>
  <c r="P66" i="30" s="1"/>
  <c r="C53" i="21" s="1"/>
  <c r="M66" i="30"/>
  <c r="F67" i="30" s="1"/>
  <c r="K74" i="17"/>
  <c r="K71" i="28"/>
  <c r="U52" i="35"/>
  <c r="H52" i="49" s="1"/>
  <c r="T52" i="35"/>
  <c r="Q52" i="47"/>
  <c r="P52" i="47"/>
  <c r="M52" i="47"/>
  <c r="L52" i="47"/>
  <c r="O52" i="35"/>
  <c r="E52" i="49" s="1"/>
  <c r="P52" i="35"/>
  <c r="X52" i="39" s="1"/>
  <c r="W52" i="39"/>
  <c r="D48" i="41"/>
  <c r="E51" i="37"/>
  <c r="C48" i="41"/>
  <c r="M45" i="43" l="1"/>
  <c r="F45" i="43"/>
  <c r="N49" i="42"/>
  <c r="O49" i="42" s="1"/>
  <c r="G45" i="44" s="1"/>
  <c r="G49" i="42"/>
  <c r="C45" i="44" s="1"/>
  <c r="H721" i="17"/>
  <c r="E721" i="17"/>
  <c r="C722" i="17"/>
  <c r="E722" i="17" s="1"/>
  <c r="B723" i="17"/>
  <c r="B722" i="30"/>
  <c r="C722" i="30" s="1"/>
  <c r="E722" i="30" s="1"/>
  <c r="H722" i="30" s="1"/>
  <c r="D711" i="37"/>
  <c r="B722" i="32"/>
  <c r="C722" i="32" s="1"/>
  <c r="E722" i="32" s="1"/>
  <c r="B722" i="28"/>
  <c r="C722" i="28" s="1"/>
  <c r="E722" i="28" s="1"/>
  <c r="B722" i="27"/>
  <c r="C722" i="27" s="1"/>
  <c r="E722" i="27" s="1"/>
  <c r="B711" i="51"/>
  <c r="B711" i="36"/>
  <c r="F712" i="35"/>
  <c r="B712" i="39" s="1"/>
  <c r="C712" i="39" s="1"/>
  <c r="P52" i="39"/>
  <c r="Q52" i="39" s="1"/>
  <c r="F52" i="40"/>
  <c r="F52" i="49"/>
  <c r="G52" i="40"/>
  <c r="G52" i="49"/>
  <c r="C52" i="40"/>
  <c r="C52" i="49"/>
  <c r="D829" i="17"/>
  <c r="L63" i="27"/>
  <c r="F64" i="27" s="1"/>
  <c r="M63" i="27"/>
  <c r="L309" i="42"/>
  <c r="N308" i="42"/>
  <c r="O308" i="42" s="1"/>
  <c r="G304" i="44" s="1"/>
  <c r="N397" i="39"/>
  <c r="C396" i="42"/>
  <c r="L50" i="39"/>
  <c r="K395" i="42"/>
  <c r="F395" i="42"/>
  <c r="F51" i="39"/>
  <c r="G51" i="39" s="1"/>
  <c r="J51" i="39" s="1"/>
  <c r="O51" i="39"/>
  <c r="G67" i="30"/>
  <c r="I67" i="30"/>
  <c r="K67" i="30" s="1"/>
  <c r="A55" i="37"/>
  <c r="L74" i="17"/>
  <c r="F75" i="17" s="1"/>
  <c r="M74" i="17"/>
  <c r="D61" i="21" s="1"/>
  <c r="L71" i="28"/>
  <c r="F72" i="28" s="1"/>
  <c r="M71" i="28"/>
  <c r="E52" i="40"/>
  <c r="Q52" i="35"/>
  <c r="V52" i="35" s="1"/>
  <c r="M51" i="37"/>
  <c r="N51" i="37" s="1"/>
  <c r="J51" i="37"/>
  <c r="K51" i="37" s="1"/>
  <c r="G51" i="37"/>
  <c r="H51" i="37" s="1"/>
  <c r="C52" i="51" s="1"/>
  <c r="D52" i="51" s="1"/>
  <c r="E52" i="51" s="1"/>
  <c r="J49" i="50" s="1"/>
  <c r="L58" i="37"/>
  <c r="B712" i="51" l="1"/>
  <c r="B712" i="36"/>
  <c r="F713" i="35"/>
  <c r="B713" i="39" s="1"/>
  <c r="C713" i="39" s="1"/>
  <c r="D712" i="37"/>
  <c r="C723" i="17"/>
  <c r="B724" i="17"/>
  <c r="B723" i="30"/>
  <c r="C723" i="30" s="1"/>
  <c r="E723" i="30" s="1"/>
  <c r="H723" i="30" s="1"/>
  <c r="B723" i="27"/>
  <c r="C723" i="27" s="1"/>
  <c r="E723" i="27" s="1"/>
  <c r="B723" i="32"/>
  <c r="C723" i="32" s="1"/>
  <c r="E723" i="32" s="1"/>
  <c r="B723" i="28"/>
  <c r="C723" i="28" s="1"/>
  <c r="E723" i="28" s="1"/>
  <c r="H722" i="17"/>
  <c r="F52" i="36"/>
  <c r="G52" i="36" s="1"/>
  <c r="H52" i="36" s="1"/>
  <c r="F52" i="51"/>
  <c r="G52" i="51" s="1"/>
  <c r="H52" i="51" s="1"/>
  <c r="K49" i="50" s="1"/>
  <c r="I52" i="36"/>
  <c r="J52" i="36" s="1"/>
  <c r="K52" i="36" s="1"/>
  <c r="E49" i="41" s="1"/>
  <c r="I52" i="51"/>
  <c r="J52" i="51" s="1"/>
  <c r="K52" i="51" s="1"/>
  <c r="L49" i="50" s="1"/>
  <c r="D831" i="17"/>
  <c r="M54" i="35"/>
  <c r="E50" i="21"/>
  <c r="I52" i="37"/>
  <c r="H64" i="27"/>
  <c r="J64" i="27" s="1"/>
  <c r="G64" i="27"/>
  <c r="L310" i="42"/>
  <c r="N309" i="42"/>
  <c r="O309" i="42" s="1"/>
  <c r="G305" i="44" s="1"/>
  <c r="N50" i="39"/>
  <c r="K46" i="43"/>
  <c r="J46" i="43" s="1"/>
  <c r="K396" i="42"/>
  <c r="F396" i="42"/>
  <c r="N398" i="39"/>
  <c r="C397" i="42"/>
  <c r="H51" i="39"/>
  <c r="I51" i="39"/>
  <c r="L67" i="30"/>
  <c r="G65" i="35"/>
  <c r="G75" i="17"/>
  <c r="I75" i="17"/>
  <c r="F58" i="21"/>
  <c r="R62" i="35"/>
  <c r="G72" i="28"/>
  <c r="H72" i="28"/>
  <c r="J72" i="28" s="1"/>
  <c r="K53" i="47"/>
  <c r="D49" i="38"/>
  <c r="C52" i="36"/>
  <c r="D52" i="36" s="1"/>
  <c r="E52" i="36" s="1"/>
  <c r="C49" i="38"/>
  <c r="G53" i="47"/>
  <c r="E49" i="38"/>
  <c r="O53" i="47"/>
  <c r="S53" i="35"/>
  <c r="W52" i="35"/>
  <c r="K52" i="35" s="1"/>
  <c r="H52" i="40"/>
  <c r="N53" i="35"/>
  <c r="F55" i="37"/>
  <c r="H53" i="35"/>
  <c r="J75" i="17" l="1"/>
  <c r="K75" i="17" s="1"/>
  <c r="T50" i="39"/>
  <c r="C724" i="17"/>
  <c r="E724" i="17" s="1"/>
  <c r="B725" i="17"/>
  <c r="B724" i="30"/>
  <c r="C724" i="30" s="1"/>
  <c r="E724" i="30" s="1"/>
  <c r="H724" i="30" s="1"/>
  <c r="B724" i="27"/>
  <c r="C724" i="27" s="1"/>
  <c r="E724" i="27" s="1"/>
  <c r="D713" i="37"/>
  <c r="B724" i="32"/>
  <c r="C724" i="32" s="1"/>
  <c r="E724" i="32" s="1"/>
  <c r="B724" i="28"/>
  <c r="C724" i="28" s="1"/>
  <c r="E724" i="28" s="1"/>
  <c r="H723" i="17"/>
  <c r="H724" i="17" s="1"/>
  <c r="E723" i="17"/>
  <c r="B713" i="51"/>
  <c r="B713" i="36"/>
  <c r="F714" i="35"/>
  <c r="B714" i="39" s="1"/>
  <c r="C714" i="39" s="1"/>
  <c r="I64" i="27"/>
  <c r="K64" i="27"/>
  <c r="D833" i="17"/>
  <c r="E53" i="39"/>
  <c r="P53" i="39" s="1"/>
  <c r="Q53" i="39" s="1"/>
  <c r="L311" i="42"/>
  <c r="N310" i="42"/>
  <c r="O310" i="42" s="1"/>
  <c r="G306" i="44" s="1"/>
  <c r="K397" i="42"/>
  <c r="F397" i="42"/>
  <c r="N399" i="39"/>
  <c r="C398" i="42"/>
  <c r="K51" i="39"/>
  <c r="C50" i="42"/>
  <c r="C46" i="43"/>
  <c r="J53" i="35"/>
  <c r="D53" i="49" s="1"/>
  <c r="I53" i="35"/>
  <c r="D52" i="39"/>
  <c r="D52" i="40"/>
  <c r="N67" i="30"/>
  <c r="O67" i="30" s="1"/>
  <c r="P67" i="30" s="1"/>
  <c r="C54" i="21" s="1"/>
  <c r="M67" i="30"/>
  <c r="F68" i="30" s="1"/>
  <c r="K72" i="28"/>
  <c r="U53" i="35"/>
  <c r="H53" i="49" s="1"/>
  <c r="T53" i="35"/>
  <c r="Q53" i="47"/>
  <c r="P53" i="47"/>
  <c r="L53" i="47"/>
  <c r="M53" i="47"/>
  <c r="O53" i="35"/>
  <c r="E53" i="49" s="1"/>
  <c r="P53" i="35"/>
  <c r="X53" i="39" s="1"/>
  <c r="C49" i="41"/>
  <c r="E52" i="37"/>
  <c r="W53" i="39"/>
  <c r="D49" i="41"/>
  <c r="L75" i="17" l="1"/>
  <c r="F76" i="17" s="1"/>
  <c r="M75" i="17"/>
  <c r="D62" i="21" s="1"/>
  <c r="U50" i="39"/>
  <c r="F715" i="35"/>
  <c r="B715" i="39" s="1"/>
  <c r="C715" i="39" s="1"/>
  <c r="B714" i="51"/>
  <c r="B714" i="36"/>
  <c r="B725" i="28"/>
  <c r="C725" i="28" s="1"/>
  <c r="E725" i="28" s="1"/>
  <c r="B725" i="32"/>
  <c r="C725" i="32" s="1"/>
  <c r="E725" i="32" s="1"/>
  <c r="B725" i="27"/>
  <c r="C725" i="27" s="1"/>
  <c r="E725" i="27" s="1"/>
  <c r="D714" i="37"/>
  <c r="C725" i="17"/>
  <c r="B726" i="17"/>
  <c r="B725" i="30"/>
  <c r="C725" i="30" s="1"/>
  <c r="E725" i="30" s="1"/>
  <c r="H725" i="30" s="1"/>
  <c r="R53" i="39"/>
  <c r="S53" i="39" s="1"/>
  <c r="G53" i="40"/>
  <c r="G53" i="49"/>
  <c r="F53" i="40"/>
  <c r="F53" i="49"/>
  <c r="D835" i="17"/>
  <c r="C53" i="40"/>
  <c r="C53" i="49"/>
  <c r="L64" i="27"/>
  <c r="F65" i="27" s="1"/>
  <c r="M64" i="27"/>
  <c r="L312" i="42"/>
  <c r="N311" i="42"/>
  <c r="O311" i="42" s="1"/>
  <c r="G307" i="44" s="1"/>
  <c r="K50" i="42"/>
  <c r="F50" i="42"/>
  <c r="L51" i="39"/>
  <c r="K398" i="42"/>
  <c r="F398" i="42"/>
  <c r="N400" i="39"/>
  <c r="C399" i="42"/>
  <c r="O52" i="39"/>
  <c r="F52" i="39"/>
  <c r="G52" i="39" s="1"/>
  <c r="J52" i="39" s="1"/>
  <c r="I68" i="30"/>
  <c r="K68" i="30" s="1"/>
  <c r="G68" i="30"/>
  <c r="A56" i="37"/>
  <c r="G66" i="35"/>
  <c r="G76" i="17"/>
  <c r="I76" i="17"/>
  <c r="J76" i="17" s="1"/>
  <c r="M72" i="28"/>
  <c r="L72" i="28"/>
  <c r="F73" i="28" s="1"/>
  <c r="E53" i="40"/>
  <c r="Q53" i="35"/>
  <c r="V53" i="35" s="1"/>
  <c r="J52" i="37"/>
  <c r="K52" i="37" s="1"/>
  <c r="M52" i="37"/>
  <c r="N52" i="37" s="1"/>
  <c r="L59" i="37"/>
  <c r="G52" i="37"/>
  <c r="H52" i="37" s="1"/>
  <c r="C53" i="51" s="1"/>
  <c r="D53" i="51" s="1"/>
  <c r="E53" i="51" s="1"/>
  <c r="J50" i="50" s="1"/>
  <c r="F46" i="43" l="1"/>
  <c r="M46" i="43"/>
  <c r="G50" i="42"/>
  <c r="C46" i="44" s="1"/>
  <c r="N50" i="42"/>
  <c r="O50" i="42" s="1"/>
  <c r="G46" i="44" s="1"/>
  <c r="H725" i="17"/>
  <c r="E725" i="17"/>
  <c r="B715" i="51"/>
  <c r="F716" i="35"/>
  <c r="B716" i="39" s="1"/>
  <c r="C716" i="39" s="1"/>
  <c r="B715" i="36"/>
  <c r="D715" i="37"/>
  <c r="C726" i="17"/>
  <c r="E726" i="17" s="1"/>
  <c r="B727" i="17"/>
  <c r="B726" i="30"/>
  <c r="C726" i="30" s="1"/>
  <c r="E726" i="30" s="1"/>
  <c r="H726" i="30" s="1"/>
  <c r="B726" i="28"/>
  <c r="C726" i="28" s="1"/>
  <c r="E726" i="28" s="1"/>
  <c r="B726" i="32"/>
  <c r="C726" i="32" s="1"/>
  <c r="E726" i="32" s="1"/>
  <c r="B726" i="27"/>
  <c r="C726" i="27" s="1"/>
  <c r="E726" i="27" s="1"/>
  <c r="I53" i="36"/>
  <c r="J53" i="36" s="1"/>
  <c r="K53" i="36" s="1"/>
  <c r="E50" i="41" s="1"/>
  <c r="I53" i="51"/>
  <c r="J53" i="51" s="1"/>
  <c r="K53" i="51" s="1"/>
  <c r="L50" i="50" s="1"/>
  <c r="F53" i="36"/>
  <c r="G53" i="36" s="1"/>
  <c r="H53" i="36" s="1"/>
  <c r="F53" i="51"/>
  <c r="G53" i="51" s="1"/>
  <c r="H53" i="51" s="1"/>
  <c r="K50" i="50" s="1"/>
  <c r="D837" i="17"/>
  <c r="M55" i="35"/>
  <c r="E51" i="21"/>
  <c r="I53" i="37"/>
  <c r="G65" i="27"/>
  <c r="H65" i="27"/>
  <c r="J65" i="27" s="1"/>
  <c r="L313" i="42"/>
  <c r="N312" i="42"/>
  <c r="O312" i="42" s="1"/>
  <c r="G308" i="44" s="1"/>
  <c r="K399" i="42"/>
  <c r="F399" i="42"/>
  <c r="N401" i="39"/>
  <c r="C400" i="42"/>
  <c r="N51" i="39"/>
  <c r="K47" i="43"/>
  <c r="J47" i="43" s="1"/>
  <c r="H52" i="39"/>
  <c r="I52" i="39"/>
  <c r="L68" i="30"/>
  <c r="K76" i="17"/>
  <c r="H73" i="28"/>
  <c r="J73" i="28" s="1"/>
  <c r="G73" i="28"/>
  <c r="F59" i="21"/>
  <c r="R63" i="35"/>
  <c r="O54" i="47"/>
  <c r="S54" i="35"/>
  <c r="E50" i="38"/>
  <c r="C53" i="36"/>
  <c r="D53" i="36" s="1"/>
  <c r="E53" i="36" s="1"/>
  <c r="G54" i="47"/>
  <c r="C50" i="38"/>
  <c r="K54" i="47"/>
  <c r="D50" i="38"/>
  <c r="W53" i="35"/>
  <c r="K53" i="35" s="1"/>
  <c r="H53" i="40"/>
  <c r="N54" i="35"/>
  <c r="H54" i="35"/>
  <c r="F56" i="37"/>
  <c r="T51" i="39" l="1"/>
  <c r="D716" i="37"/>
  <c r="B728" i="17"/>
  <c r="C727" i="17"/>
  <c r="E727" i="17" s="1"/>
  <c r="B727" i="30"/>
  <c r="C727" i="30" s="1"/>
  <c r="E727" i="30" s="1"/>
  <c r="H727" i="30" s="1"/>
  <c r="B727" i="28"/>
  <c r="C727" i="28" s="1"/>
  <c r="E727" i="28" s="1"/>
  <c r="B727" i="32"/>
  <c r="C727" i="32" s="1"/>
  <c r="E727" i="32" s="1"/>
  <c r="B727" i="27"/>
  <c r="C727" i="27" s="1"/>
  <c r="E727" i="27" s="1"/>
  <c r="B716" i="51"/>
  <c r="F717" i="35"/>
  <c r="B717" i="39" s="1"/>
  <c r="C717" i="39" s="1"/>
  <c r="B716" i="36"/>
  <c r="H726" i="17"/>
  <c r="H727" i="17" s="1"/>
  <c r="I65" i="27"/>
  <c r="K65" i="27"/>
  <c r="D839" i="17"/>
  <c r="E54" i="39"/>
  <c r="R54" i="39" s="1"/>
  <c r="S54" i="39" s="1"/>
  <c r="L314" i="42"/>
  <c r="N313" i="42"/>
  <c r="O313" i="42" s="1"/>
  <c r="G309" i="44" s="1"/>
  <c r="K52" i="39"/>
  <c r="C51" i="42"/>
  <c r="C47" i="43"/>
  <c r="K400" i="42"/>
  <c r="F400" i="42"/>
  <c r="N402" i="39"/>
  <c r="C401" i="42"/>
  <c r="I54" i="35"/>
  <c r="J54" i="35"/>
  <c r="D54" i="49" s="1"/>
  <c r="D53" i="39"/>
  <c r="D53" i="40"/>
  <c r="N68" i="30"/>
  <c r="O68" i="30" s="1"/>
  <c r="P68" i="30" s="1"/>
  <c r="C55" i="21" s="1"/>
  <c r="M68" i="30"/>
  <c r="F69" i="30" s="1"/>
  <c r="M76" i="17"/>
  <c r="D63" i="21" s="1"/>
  <c r="L76" i="17"/>
  <c r="F77" i="17" s="1"/>
  <c r="K73" i="28"/>
  <c r="U54" i="35"/>
  <c r="H54" i="49" s="1"/>
  <c r="T54" i="35"/>
  <c r="P54" i="47"/>
  <c r="Q54" i="47"/>
  <c r="M54" i="47"/>
  <c r="L54" i="47"/>
  <c r="O54" i="35"/>
  <c r="P54" i="35"/>
  <c r="X54" i="39" s="1"/>
  <c r="E53" i="37"/>
  <c r="W54" i="39"/>
  <c r="D50" i="41"/>
  <c r="C50" i="41"/>
  <c r="U51" i="39" l="1"/>
  <c r="D717" i="37"/>
  <c r="C728" i="17"/>
  <c r="E728" i="17" s="1"/>
  <c r="B729" i="17"/>
  <c r="B728" i="30"/>
  <c r="C728" i="30" s="1"/>
  <c r="E728" i="30" s="1"/>
  <c r="H728" i="30" s="1"/>
  <c r="B728" i="32"/>
  <c r="C728" i="32" s="1"/>
  <c r="E728" i="32" s="1"/>
  <c r="B728" i="27"/>
  <c r="C728" i="27" s="1"/>
  <c r="E728" i="27" s="1"/>
  <c r="B728" i="28"/>
  <c r="C728" i="28" s="1"/>
  <c r="E728" i="28" s="1"/>
  <c r="B717" i="51"/>
  <c r="F718" i="35"/>
  <c r="B718" i="39" s="1"/>
  <c r="C718" i="39" s="1"/>
  <c r="B717" i="36"/>
  <c r="P54" i="39"/>
  <c r="Q54" i="39" s="1"/>
  <c r="F54" i="40"/>
  <c r="F54" i="49"/>
  <c r="E54" i="40"/>
  <c r="E54" i="49"/>
  <c r="D841" i="17"/>
  <c r="C54" i="40"/>
  <c r="C54" i="49"/>
  <c r="M65" i="27"/>
  <c r="L65" i="27"/>
  <c r="F66" i="27" s="1"/>
  <c r="G54" i="40"/>
  <c r="G54" i="49"/>
  <c r="L315" i="42"/>
  <c r="N314" i="42"/>
  <c r="O314" i="42" s="1"/>
  <c r="G310" i="44" s="1"/>
  <c r="L52" i="39"/>
  <c r="N52" i="39" s="1"/>
  <c r="N403" i="39"/>
  <c r="C402" i="42"/>
  <c r="K401" i="42"/>
  <c r="F401" i="42"/>
  <c r="K51" i="42"/>
  <c r="F51" i="42"/>
  <c r="F53" i="39"/>
  <c r="G53" i="39" s="1"/>
  <c r="I53" i="39" s="1"/>
  <c r="O53" i="39"/>
  <c r="I69" i="30"/>
  <c r="K69" i="30" s="1"/>
  <c r="G69" i="30"/>
  <c r="A57" i="37"/>
  <c r="G77" i="17"/>
  <c r="I77" i="17"/>
  <c r="J77" i="17" s="1"/>
  <c r="G67" i="35"/>
  <c r="L73" i="28"/>
  <c r="F74" i="28" s="1"/>
  <c r="M73" i="28"/>
  <c r="Q54" i="35"/>
  <c r="V54" i="35" s="1"/>
  <c r="M53" i="37"/>
  <c r="N53" i="37" s="1"/>
  <c r="J53" i="37"/>
  <c r="K53" i="37" s="1"/>
  <c r="L60" i="37"/>
  <c r="G53" i="37"/>
  <c r="H53" i="37" s="1"/>
  <c r="C54" i="51" s="1"/>
  <c r="D54" i="51" s="1"/>
  <c r="E54" i="51" s="1"/>
  <c r="J51" i="50" s="1"/>
  <c r="F47" i="43" l="1"/>
  <c r="M47" i="43"/>
  <c r="T52" i="39"/>
  <c r="N51" i="42"/>
  <c r="O51" i="42" s="1"/>
  <c r="G47" i="44" s="1"/>
  <c r="G51" i="42"/>
  <c r="C47" i="44" s="1"/>
  <c r="D718" i="37"/>
  <c r="C729" i="17"/>
  <c r="B730" i="17"/>
  <c r="B729" i="30"/>
  <c r="C729" i="30" s="1"/>
  <c r="E729" i="30" s="1"/>
  <c r="H729" i="30" s="1"/>
  <c r="B729" i="32"/>
  <c r="C729" i="32" s="1"/>
  <c r="E729" i="32" s="1"/>
  <c r="B729" i="27"/>
  <c r="C729" i="27" s="1"/>
  <c r="E729" i="27" s="1"/>
  <c r="B729" i="28"/>
  <c r="C729" i="28" s="1"/>
  <c r="E729" i="28" s="1"/>
  <c r="B718" i="51"/>
  <c r="F719" i="35"/>
  <c r="B719" i="39" s="1"/>
  <c r="C719" i="39" s="1"/>
  <c r="B718" i="36"/>
  <c r="H728" i="17"/>
  <c r="F54" i="36"/>
  <c r="G54" i="36" s="1"/>
  <c r="H54" i="36" s="1"/>
  <c r="F54" i="51"/>
  <c r="G54" i="51" s="1"/>
  <c r="H54" i="51" s="1"/>
  <c r="K51" i="50" s="1"/>
  <c r="I54" i="36"/>
  <c r="J54" i="36" s="1"/>
  <c r="K54" i="36" s="1"/>
  <c r="E51" i="41" s="1"/>
  <c r="I54" i="51"/>
  <c r="J54" i="51" s="1"/>
  <c r="K54" i="51" s="1"/>
  <c r="L51" i="50" s="1"/>
  <c r="D843" i="17"/>
  <c r="G66" i="27"/>
  <c r="H66" i="27"/>
  <c r="J66" i="27" s="1"/>
  <c r="M56" i="35"/>
  <c r="E52" i="21"/>
  <c r="I54" i="37"/>
  <c r="L316" i="42"/>
  <c r="N315" i="42"/>
  <c r="O315" i="42" s="1"/>
  <c r="G311" i="44" s="1"/>
  <c r="K48" i="43"/>
  <c r="J48" i="43" s="1"/>
  <c r="C52" i="42"/>
  <c r="C48" i="43"/>
  <c r="K402" i="42"/>
  <c r="F402" i="42"/>
  <c r="N404" i="39"/>
  <c r="C403" i="42"/>
  <c r="J53" i="39"/>
  <c r="H53" i="39"/>
  <c r="K53" i="39" s="1"/>
  <c r="L69" i="30"/>
  <c r="K77" i="17"/>
  <c r="R64" i="35"/>
  <c r="F60" i="21"/>
  <c r="G74" i="28"/>
  <c r="H74" i="28"/>
  <c r="J74" i="28" s="1"/>
  <c r="D51" i="38"/>
  <c r="K55" i="47"/>
  <c r="C54" i="36"/>
  <c r="D54" i="36" s="1"/>
  <c r="E54" i="36" s="1"/>
  <c r="G55" i="47"/>
  <c r="C51" i="38"/>
  <c r="E51" i="38"/>
  <c r="S55" i="35"/>
  <c r="O55" i="47"/>
  <c r="W54" i="35"/>
  <c r="K54" i="35" s="1"/>
  <c r="H54" i="40"/>
  <c r="H55" i="35"/>
  <c r="N55" i="35"/>
  <c r="F57" i="37"/>
  <c r="U52" i="39" l="1"/>
  <c r="B730" i="27"/>
  <c r="C730" i="27" s="1"/>
  <c r="E730" i="27" s="1"/>
  <c r="D719" i="37"/>
  <c r="C730" i="17"/>
  <c r="E730" i="17" s="1"/>
  <c r="B731" i="17"/>
  <c r="B730" i="30"/>
  <c r="C730" i="30" s="1"/>
  <c r="E730" i="30" s="1"/>
  <c r="H730" i="30" s="1"/>
  <c r="B730" i="32"/>
  <c r="C730" i="32" s="1"/>
  <c r="E730" i="32" s="1"/>
  <c r="B730" i="28"/>
  <c r="C730" i="28" s="1"/>
  <c r="E730" i="28" s="1"/>
  <c r="H729" i="17"/>
  <c r="E729" i="17"/>
  <c r="B719" i="51"/>
  <c r="B719" i="36"/>
  <c r="F720" i="35"/>
  <c r="B720" i="39" s="1"/>
  <c r="C720" i="39" s="1"/>
  <c r="K66" i="27"/>
  <c r="I66" i="27"/>
  <c r="D845" i="17"/>
  <c r="E55" i="39"/>
  <c r="R55" i="39" s="1"/>
  <c r="S55" i="39" s="1"/>
  <c r="L317" i="42"/>
  <c r="N316" i="42"/>
  <c r="O316" i="42" s="1"/>
  <c r="G312" i="44" s="1"/>
  <c r="L53" i="39"/>
  <c r="K403" i="42"/>
  <c r="F403" i="42"/>
  <c r="N405" i="39"/>
  <c r="C404" i="42"/>
  <c r="K52" i="42"/>
  <c r="F52" i="42"/>
  <c r="I55" i="35"/>
  <c r="J55" i="35"/>
  <c r="D55" i="49" s="1"/>
  <c r="D54" i="40"/>
  <c r="D54" i="39"/>
  <c r="M69" i="30"/>
  <c r="F70" i="30" s="1"/>
  <c r="N69" i="30"/>
  <c r="O69" i="30" s="1"/>
  <c r="P69" i="30" s="1"/>
  <c r="C56" i="21" s="1"/>
  <c r="L77" i="17"/>
  <c r="F78" i="17" s="1"/>
  <c r="M77" i="17"/>
  <c r="D64" i="21" s="1"/>
  <c r="K74" i="28"/>
  <c r="Q55" i="47"/>
  <c r="P55" i="47"/>
  <c r="U55" i="35"/>
  <c r="H55" i="49" s="1"/>
  <c r="T55" i="35"/>
  <c r="M55" i="47"/>
  <c r="L55" i="47"/>
  <c r="O55" i="35"/>
  <c r="E55" i="49" s="1"/>
  <c r="P55" i="35"/>
  <c r="X55" i="39" s="1"/>
  <c r="C51" i="41"/>
  <c r="W55" i="39"/>
  <c r="D51" i="41"/>
  <c r="E54" i="37"/>
  <c r="H730" i="17" l="1"/>
  <c r="M48" i="43"/>
  <c r="F48" i="43"/>
  <c r="G52" i="42"/>
  <c r="C48" i="44" s="1"/>
  <c r="N52" i="42"/>
  <c r="O52" i="42" s="1"/>
  <c r="G48" i="44" s="1"/>
  <c r="C731" i="17"/>
  <c r="B732" i="17"/>
  <c r="B731" i="27"/>
  <c r="C731" i="27" s="1"/>
  <c r="E731" i="27" s="1"/>
  <c r="B731" i="30"/>
  <c r="C731" i="30" s="1"/>
  <c r="E731" i="30" s="1"/>
  <c r="H731" i="30" s="1"/>
  <c r="B731" i="32"/>
  <c r="C731" i="32" s="1"/>
  <c r="E731" i="32" s="1"/>
  <c r="D720" i="37"/>
  <c r="B731" i="28"/>
  <c r="C731" i="28" s="1"/>
  <c r="E731" i="28" s="1"/>
  <c r="B720" i="51"/>
  <c r="B720" i="36"/>
  <c r="F721" i="35"/>
  <c r="B721" i="39" s="1"/>
  <c r="C721" i="39" s="1"/>
  <c r="P55" i="39"/>
  <c r="Q55" i="39" s="1"/>
  <c r="C55" i="40"/>
  <c r="C55" i="49"/>
  <c r="D847" i="17"/>
  <c r="F55" i="40"/>
  <c r="F55" i="49"/>
  <c r="G55" i="40"/>
  <c r="G55" i="49"/>
  <c r="L66" i="27"/>
  <c r="F67" i="27" s="1"/>
  <c r="M66" i="27"/>
  <c r="L318" i="42"/>
  <c r="N317" i="42"/>
  <c r="O317" i="42" s="1"/>
  <c r="G313" i="44" s="1"/>
  <c r="K404" i="42"/>
  <c r="F404" i="42"/>
  <c r="N406" i="39"/>
  <c r="C405" i="42"/>
  <c r="N53" i="39"/>
  <c r="K49" i="43"/>
  <c r="J49" i="43" s="1"/>
  <c r="F54" i="39"/>
  <c r="G54" i="39" s="1"/>
  <c r="H54" i="39" s="1"/>
  <c r="O54" i="39"/>
  <c r="A58" i="37"/>
  <c r="I70" i="30"/>
  <c r="K70" i="30" s="1"/>
  <c r="G70" i="30"/>
  <c r="G68" i="35"/>
  <c r="I78" i="17"/>
  <c r="J78" i="17" s="1"/>
  <c r="G78" i="17"/>
  <c r="M74" i="28"/>
  <c r="F61" i="21" s="1"/>
  <c r="L74" i="28"/>
  <c r="F75" i="28" s="1"/>
  <c r="E55" i="40"/>
  <c r="Q55" i="35"/>
  <c r="V55" i="35" s="1"/>
  <c r="J54" i="37"/>
  <c r="K54" i="37" s="1"/>
  <c r="M54" i="37"/>
  <c r="N54" i="37" s="1"/>
  <c r="L61" i="37"/>
  <c r="G54" i="37"/>
  <c r="H54" i="37" s="1"/>
  <c r="C55" i="51" s="1"/>
  <c r="D55" i="51" s="1"/>
  <c r="E55" i="51" s="1"/>
  <c r="J52" i="50" s="1"/>
  <c r="T53" i="39" l="1"/>
  <c r="B721" i="51"/>
  <c r="B721" i="36"/>
  <c r="F722" i="35"/>
  <c r="B722" i="39" s="1"/>
  <c r="C722" i="39" s="1"/>
  <c r="B733" i="17"/>
  <c r="B732" i="28"/>
  <c r="C732" i="28" s="1"/>
  <c r="E732" i="28" s="1"/>
  <c r="B732" i="30"/>
  <c r="C732" i="30" s="1"/>
  <c r="E732" i="30" s="1"/>
  <c r="H732" i="30" s="1"/>
  <c r="B732" i="32"/>
  <c r="C732" i="32" s="1"/>
  <c r="E732" i="32" s="1"/>
  <c r="B732" i="27"/>
  <c r="C732" i="27" s="1"/>
  <c r="E732" i="27" s="1"/>
  <c r="D721" i="37"/>
  <c r="C732" i="17"/>
  <c r="E732" i="17" s="1"/>
  <c r="H731" i="17"/>
  <c r="H732" i="17" s="1"/>
  <c r="E731" i="17"/>
  <c r="F55" i="36"/>
  <c r="G55" i="36" s="1"/>
  <c r="H55" i="36" s="1"/>
  <c r="F55" i="51"/>
  <c r="G55" i="51" s="1"/>
  <c r="H55" i="51" s="1"/>
  <c r="K52" i="50" s="1"/>
  <c r="I55" i="36"/>
  <c r="J55" i="36" s="1"/>
  <c r="K55" i="36" s="1"/>
  <c r="E52" i="41" s="1"/>
  <c r="I55" i="51"/>
  <c r="J55" i="51" s="1"/>
  <c r="K55" i="51" s="1"/>
  <c r="L52" i="50" s="1"/>
  <c r="D849" i="17"/>
  <c r="M57" i="35"/>
  <c r="E53" i="21"/>
  <c r="I55" i="37"/>
  <c r="G67" i="27"/>
  <c r="H67" i="27"/>
  <c r="J67" i="27" s="1"/>
  <c r="L319" i="42"/>
  <c r="N318" i="42"/>
  <c r="O318" i="42" s="1"/>
  <c r="G314" i="44" s="1"/>
  <c r="K405" i="42"/>
  <c r="F405" i="42"/>
  <c r="N407" i="39"/>
  <c r="C406" i="42"/>
  <c r="C53" i="42"/>
  <c r="C49" i="43"/>
  <c r="I54" i="39"/>
  <c r="K54" i="39" s="1"/>
  <c r="J54" i="39"/>
  <c r="L70" i="30"/>
  <c r="K78" i="17"/>
  <c r="G75" i="28"/>
  <c r="H75" i="28"/>
  <c r="J75" i="28" s="1"/>
  <c r="R65" i="35"/>
  <c r="C55" i="36"/>
  <c r="D55" i="36" s="1"/>
  <c r="E55" i="36" s="1"/>
  <c r="G56" i="47"/>
  <c r="C52" i="38"/>
  <c r="K56" i="47"/>
  <c r="D52" i="38"/>
  <c r="S56" i="35"/>
  <c r="O56" i="47"/>
  <c r="E52" i="38"/>
  <c r="W55" i="35"/>
  <c r="K55" i="35" s="1"/>
  <c r="H55" i="40"/>
  <c r="N56" i="35"/>
  <c r="F58" i="37"/>
  <c r="H56" i="35"/>
  <c r="U53" i="39" l="1"/>
  <c r="B733" i="27"/>
  <c r="C733" i="27" s="1"/>
  <c r="E733" i="27" s="1"/>
  <c r="D722" i="37"/>
  <c r="B733" i="30"/>
  <c r="C733" i="30" s="1"/>
  <c r="E733" i="30" s="1"/>
  <c r="H733" i="30" s="1"/>
  <c r="C733" i="17"/>
  <c r="B733" i="32"/>
  <c r="C733" i="32" s="1"/>
  <c r="E733" i="32" s="1"/>
  <c r="B734" i="17"/>
  <c r="B733" i="28"/>
  <c r="C733" i="28" s="1"/>
  <c r="E733" i="28" s="1"/>
  <c r="B722" i="36"/>
  <c r="B722" i="51"/>
  <c r="F723" i="35"/>
  <c r="B723" i="39" s="1"/>
  <c r="C723" i="39" s="1"/>
  <c r="K67" i="27"/>
  <c r="I67" i="27"/>
  <c r="D851" i="17"/>
  <c r="E56" i="39"/>
  <c r="P56" i="39" s="1"/>
  <c r="Q56" i="39" s="1"/>
  <c r="L320" i="42"/>
  <c r="N319" i="42"/>
  <c r="O319" i="42" s="1"/>
  <c r="G315" i="44" s="1"/>
  <c r="K406" i="42"/>
  <c r="F406" i="42"/>
  <c r="K53" i="42"/>
  <c r="F53" i="42"/>
  <c r="N408" i="39"/>
  <c r="C407" i="42"/>
  <c r="L54" i="39"/>
  <c r="I56" i="35"/>
  <c r="J56" i="35"/>
  <c r="D56" i="49" s="1"/>
  <c r="D55" i="40"/>
  <c r="D55" i="39"/>
  <c r="N70" i="30"/>
  <c r="O70" i="30" s="1"/>
  <c r="P70" i="30" s="1"/>
  <c r="C57" i="21" s="1"/>
  <c r="M70" i="30"/>
  <c r="F71" i="30" s="1"/>
  <c r="M78" i="17"/>
  <c r="D65" i="21" s="1"/>
  <c r="L78" i="17"/>
  <c r="F79" i="17" s="1"/>
  <c r="K75" i="28"/>
  <c r="Q56" i="47"/>
  <c r="P56" i="47"/>
  <c r="L56" i="47"/>
  <c r="M56" i="47"/>
  <c r="T56" i="35"/>
  <c r="U56" i="35"/>
  <c r="H56" i="49" s="1"/>
  <c r="O56" i="35"/>
  <c r="E56" i="49" s="1"/>
  <c r="P56" i="35"/>
  <c r="X56" i="39" s="1"/>
  <c r="C52" i="41"/>
  <c r="W56" i="39"/>
  <c r="D52" i="41"/>
  <c r="E55" i="37"/>
  <c r="M49" i="43" l="1"/>
  <c r="F49" i="43"/>
  <c r="G53" i="42"/>
  <c r="C49" i="44" s="1"/>
  <c r="N53" i="42"/>
  <c r="O53" i="42" s="1"/>
  <c r="G49" i="44" s="1"/>
  <c r="H733" i="17"/>
  <c r="E733" i="17"/>
  <c r="F724" i="35"/>
  <c r="B724" i="39" s="1"/>
  <c r="C724" i="39" s="1"/>
  <c r="B723" i="51"/>
  <c r="B723" i="36"/>
  <c r="B734" i="32"/>
  <c r="C734" i="32" s="1"/>
  <c r="E734" i="32" s="1"/>
  <c r="B734" i="27"/>
  <c r="C734" i="27" s="1"/>
  <c r="E734" i="27" s="1"/>
  <c r="D723" i="37"/>
  <c r="C734" i="17"/>
  <c r="E734" i="17" s="1"/>
  <c r="B735" i="17"/>
  <c r="B734" i="28"/>
  <c r="C734" i="28" s="1"/>
  <c r="E734" i="28" s="1"/>
  <c r="B734" i="30"/>
  <c r="C734" i="30" s="1"/>
  <c r="E734" i="30" s="1"/>
  <c r="H734" i="30" s="1"/>
  <c r="F56" i="40"/>
  <c r="F56" i="49"/>
  <c r="C56" i="40"/>
  <c r="C56" i="49"/>
  <c r="G56" i="40"/>
  <c r="G56" i="49"/>
  <c r="D853" i="17"/>
  <c r="R56" i="39"/>
  <c r="S56" i="39" s="1"/>
  <c r="M67" i="27"/>
  <c r="L67" i="27"/>
  <c r="F68" i="27" s="1"/>
  <c r="L321" i="42"/>
  <c r="N320" i="42"/>
  <c r="O320" i="42" s="1"/>
  <c r="G316" i="44" s="1"/>
  <c r="K407" i="42"/>
  <c r="F407" i="42"/>
  <c r="N409" i="39"/>
  <c r="C408" i="42"/>
  <c r="N54" i="39"/>
  <c r="K50" i="43"/>
  <c r="J50" i="43" s="1"/>
  <c r="F55" i="39"/>
  <c r="G55" i="39" s="1"/>
  <c r="J55" i="39" s="1"/>
  <c r="O55" i="39"/>
  <c r="I71" i="30"/>
  <c r="K71" i="30" s="1"/>
  <c r="G71" i="30"/>
  <c r="A59" i="37"/>
  <c r="G79" i="17"/>
  <c r="I79" i="17"/>
  <c r="J79" i="17" s="1"/>
  <c r="G69" i="35"/>
  <c r="M75" i="28"/>
  <c r="F62" i="21" s="1"/>
  <c r="L75" i="28"/>
  <c r="F76" i="28" s="1"/>
  <c r="E56" i="40"/>
  <c r="Q56" i="35"/>
  <c r="V56" i="35" s="1"/>
  <c r="J55" i="37"/>
  <c r="K55" i="37" s="1"/>
  <c r="M55" i="37"/>
  <c r="N55" i="37" s="1"/>
  <c r="G55" i="37"/>
  <c r="H55" i="37" s="1"/>
  <c r="C56" i="51" s="1"/>
  <c r="D56" i="51" s="1"/>
  <c r="E56" i="51" s="1"/>
  <c r="J53" i="50" s="1"/>
  <c r="L62" i="37"/>
  <c r="T54" i="39" l="1"/>
  <c r="B724" i="51"/>
  <c r="F725" i="35"/>
  <c r="B725" i="39" s="1"/>
  <c r="C725" i="39" s="1"/>
  <c r="B724" i="36"/>
  <c r="B735" i="28"/>
  <c r="C735" i="28" s="1"/>
  <c r="E735" i="28" s="1"/>
  <c r="B735" i="32"/>
  <c r="C735" i="32" s="1"/>
  <c r="E735" i="32" s="1"/>
  <c r="B735" i="27"/>
  <c r="C735" i="27" s="1"/>
  <c r="E735" i="27" s="1"/>
  <c r="D724" i="37"/>
  <c r="C735" i="17"/>
  <c r="B736" i="17"/>
  <c r="B735" i="30"/>
  <c r="C735" i="30" s="1"/>
  <c r="E735" i="30" s="1"/>
  <c r="H735" i="30" s="1"/>
  <c r="H734" i="17"/>
  <c r="F56" i="36"/>
  <c r="G56" i="36" s="1"/>
  <c r="H56" i="36" s="1"/>
  <c r="F56" i="51"/>
  <c r="G56" i="51" s="1"/>
  <c r="H56" i="51" s="1"/>
  <c r="K53" i="50" s="1"/>
  <c r="I56" i="36"/>
  <c r="J56" i="36" s="1"/>
  <c r="K56" i="36" s="1"/>
  <c r="E53" i="41" s="1"/>
  <c r="I56" i="51"/>
  <c r="J56" i="51" s="1"/>
  <c r="K56" i="51" s="1"/>
  <c r="L53" i="50" s="1"/>
  <c r="D855" i="17"/>
  <c r="H68" i="27"/>
  <c r="J68" i="27" s="1"/>
  <c r="G68" i="27"/>
  <c r="E54" i="21"/>
  <c r="M58" i="35"/>
  <c r="I56" i="37"/>
  <c r="L322" i="42"/>
  <c r="N321" i="42"/>
  <c r="O321" i="42" s="1"/>
  <c r="G317" i="44" s="1"/>
  <c r="K408" i="42"/>
  <c r="F408" i="42"/>
  <c r="C54" i="42"/>
  <c r="C50" i="43"/>
  <c r="N410" i="39"/>
  <c r="C409" i="42"/>
  <c r="H55" i="39"/>
  <c r="I55" i="39"/>
  <c r="L71" i="30"/>
  <c r="K79" i="17"/>
  <c r="H76" i="28"/>
  <c r="J76" i="28" s="1"/>
  <c r="G76" i="28"/>
  <c r="R66" i="35"/>
  <c r="K57" i="47"/>
  <c r="D53" i="38"/>
  <c r="C56" i="36"/>
  <c r="D56" i="36" s="1"/>
  <c r="E56" i="36" s="1"/>
  <c r="G57" i="47"/>
  <c r="C53" i="38"/>
  <c r="E53" i="38"/>
  <c r="S57" i="35"/>
  <c r="O57" i="47"/>
  <c r="W56" i="35"/>
  <c r="K56" i="35" s="1"/>
  <c r="H56" i="40"/>
  <c r="N57" i="35"/>
  <c r="F59" i="37"/>
  <c r="H57" i="35"/>
  <c r="U54" i="39" l="1"/>
  <c r="H735" i="17"/>
  <c r="E735" i="17"/>
  <c r="B725" i="51"/>
  <c r="F726" i="35"/>
  <c r="B726" i="39" s="1"/>
  <c r="C726" i="39" s="1"/>
  <c r="B725" i="36"/>
  <c r="B736" i="27"/>
  <c r="C736" i="27" s="1"/>
  <c r="E736" i="27" s="1"/>
  <c r="B736" i="28"/>
  <c r="C736" i="28" s="1"/>
  <c r="E736" i="28" s="1"/>
  <c r="D725" i="37"/>
  <c r="C736" i="17"/>
  <c r="E736" i="17" s="1"/>
  <c r="B737" i="17"/>
  <c r="B736" i="30"/>
  <c r="C736" i="30" s="1"/>
  <c r="E736" i="30" s="1"/>
  <c r="H736" i="30" s="1"/>
  <c r="B736" i="32"/>
  <c r="C736" i="32" s="1"/>
  <c r="E736" i="32" s="1"/>
  <c r="K68" i="27"/>
  <c r="I68" i="27"/>
  <c r="D857" i="17"/>
  <c r="E57" i="39"/>
  <c r="R57" i="39" s="1"/>
  <c r="S57" i="39" s="1"/>
  <c r="L323" i="42"/>
  <c r="N322" i="42"/>
  <c r="O322" i="42" s="1"/>
  <c r="G318" i="44" s="1"/>
  <c r="K409" i="42"/>
  <c r="F409" i="42"/>
  <c r="N411" i="39"/>
  <c r="C410" i="42"/>
  <c r="K54" i="42"/>
  <c r="F54" i="42"/>
  <c r="K55" i="39"/>
  <c r="J57" i="35"/>
  <c r="D57" i="49" s="1"/>
  <c r="I57" i="35"/>
  <c r="D56" i="39"/>
  <c r="D56" i="40"/>
  <c r="M71" i="30"/>
  <c r="F72" i="30" s="1"/>
  <c r="N71" i="30"/>
  <c r="O71" i="30" s="1"/>
  <c r="P71" i="30" s="1"/>
  <c r="C58" i="21" s="1"/>
  <c r="M79" i="17"/>
  <c r="D66" i="21" s="1"/>
  <c r="L79" i="17"/>
  <c r="F80" i="17" s="1"/>
  <c r="K76" i="28"/>
  <c r="Q57" i="47"/>
  <c r="P57" i="47"/>
  <c r="T57" i="35"/>
  <c r="U57" i="35"/>
  <c r="H57" i="49" s="1"/>
  <c r="L57" i="47"/>
  <c r="M57" i="47"/>
  <c r="O57" i="35"/>
  <c r="E57" i="49" s="1"/>
  <c r="P57" i="35"/>
  <c r="X57" i="39" s="1"/>
  <c r="E56" i="37"/>
  <c r="C53" i="41"/>
  <c r="W57" i="39"/>
  <c r="D53" i="41"/>
  <c r="M50" i="43" l="1"/>
  <c r="F50" i="43"/>
  <c r="G54" i="42"/>
  <c r="C50" i="44" s="1"/>
  <c r="N54" i="42"/>
  <c r="O54" i="42" s="1"/>
  <c r="G50" i="44" s="1"/>
  <c r="B726" i="51"/>
  <c r="F727" i="35"/>
  <c r="B727" i="39" s="1"/>
  <c r="C727" i="39" s="1"/>
  <c r="B726" i="36"/>
  <c r="B737" i="28"/>
  <c r="C737" i="28" s="1"/>
  <c r="E737" i="28" s="1"/>
  <c r="B737" i="27"/>
  <c r="C737" i="27" s="1"/>
  <c r="E737" i="27" s="1"/>
  <c r="D726" i="37"/>
  <c r="B738" i="17"/>
  <c r="C737" i="17"/>
  <c r="E737" i="17" s="1"/>
  <c r="B737" i="30"/>
  <c r="C737" i="30" s="1"/>
  <c r="E737" i="30" s="1"/>
  <c r="H737" i="30" s="1"/>
  <c r="B737" i="32"/>
  <c r="C737" i="32" s="1"/>
  <c r="E737" i="32" s="1"/>
  <c r="H736" i="17"/>
  <c r="P57" i="39"/>
  <c r="Q57" i="39" s="1"/>
  <c r="G57" i="40"/>
  <c r="G57" i="49"/>
  <c r="C57" i="40"/>
  <c r="C57" i="49"/>
  <c r="D859" i="17"/>
  <c r="F57" i="40"/>
  <c r="F57" i="49"/>
  <c r="M68" i="27"/>
  <c r="L68" i="27"/>
  <c r="F69" i="27" s="1"/>
  <c r="L324" i="42"/>
  <c r="N323" i="42"/>
  <c r="O323" i="42" s="1"/>
  <c r="G319" i="44" s="1"/>
  <c r="L55" i="39"/>
  <c r="K410" i="42"/>
  <c r="F410" i="42"/>
  <c r="N412" i="39"/>
  <c r="C411" i="42"/>
  <c r="O56" i="39"/>
  <c r="F56" i="39"/>
  <c r="G56" i="39" s="1"/>
  <c r="I56" i="39" s="1"/>
  <c r="A60" i="37"/>
  <c r="I72" i="30"/>
  <c r="K72" i="30" s="1"/>
  <c r="G72" i="30"/>
  <c r="I80" i="17"/>
  <c r="J80" i="17" s="1"/>
  <c r="G80" i="17"/>
  <c r="G70" i="35"/>
  <c r="M76" i="28"/>
  <c r="F63" i="21" s="1"/>
  <c r="L76" i="28"/>
  <c r="F77" i="28" s="1"/>
  <c r="E57" i="40"/>
  <c r="Q57" i="35"/>
  <c r="V57" i="35" s="1"/>
  <c r="J56" i="37"/>
  <c r="K56" i="37" s="1"/>
  <c r="M56" i="37"/>
  <c r="N56" i="37" s="1"/>
  <c r="L63" i="37"/>
  <c r="G56" i="37"/>
  <c r="H56" i="37" s="1"/>
  <c r="C57" i="51" s="1"/>
  <c r="D57" i="51" s="1"/>
  <c r="E57" i="51" s="1"/>
  <c r="J54" i="50" s="1"/>
  <c r="B738" i="28" l="1"/>
  <c r="C738" i="28" s="1"/>
  <c r="E738" i="28" s="1"/>
  <c r="B738" i="27"/>
  <c r="C738" i="27" s="1"/>
  <c r="E738" i="27" s="1"/>
  <c r="D727" i="37"/>
  <c r="C738" i="17"/>
  <c r="E738" i="17" s="1"/>
  <c r="B739" i="17"/>
  <c r="B738" i="30"/>
  <c r="C738" i="30" s="1"/>
  <c r="E738" i="30" s="1"/>
  <c r="H738" i="30" s="1"/>
  <c r="B738" i="32"/>
  <c r="C738" i="32" s="1"/>
  <c r="E738" i="32" s="1"/>
  <c r="B727" i="51"/>
  <c r="B727" i="36"/>
  <c r="F728" i="35"/>
  <c r="B728" i="39" s="1"/>
  <c r="C728" i="39" s="1"/>
  <c r="H737" i="17"/>
  <c r="I57" i="36"/>
  <c r="J57" i="36" s="1"/>
  <c r="K57" i="36" s="1"/>
  <c r="E54" i="41" s="1"/>
  <c r="I57" i="51"/>
  <c r="J57" i="51" s="1"/>
  <c r="K57" i="51" s="1"/>
  <c r="L54" i="50" s="1"/>
  <c r="F57" i="36"/>
  <c r="G57" i="36" s="1"/>
  <c r="H57" i="36" s="1"/>
  <c r="F57" i="51"/>
  <c r="G57" i="51" s="1"/>
  <c r="H57" i="51" s="1"/>
  <c r="K54" i="50" s="1"/>
  <c r="D861" i="17"/>
  <c r="G69" i="27"/>
  <c r="H69" i="27"/>
  <c r="J69" i="27" s="1"/>
  <c r="M59" i="35"/>
  <c r="E55" i="21"/>
  <c r="I57" i="37"/>
  <c r="L325" i="42"/>
  <c r="N324" i="42"/>
  <c r="O324" i="42" s="1"/>
  <c r="G320" i="44" s="1"/>
  <c r="K411" i="42"/>
  <c r="F411" i="42"/>
  <c r="N413" i="39"/>
  <c r="C412" i="42"/>
  <c r="N55" i="39"/>
  <c r="K51" i="43"/>
  <c r="J51" i="43" s="1"/>
  <c r="H56" i="39"/>
  <c r="K56" i="39" s="1"/>
  <c r="J56" i="39"/>
  <c r="L72" i="30"/>
  <c r="K80" i="17"/>
  <c r="H77" i="28"/>
  <c r="J77" i="28" s="1"/>
  <c r="G77" i="28"/>
  <c r="R67" i="35"/>
  <c r="K58" i="47"/>
  <c r="D54" i="38"/>
  <c r="O58" i="47"/>
  <c r="S58" i="35"/>
  <c r="E54" i="38"/>
  <c r="C57" i="36"/>
  <c r="D57" i="36" s="1"/>
  <c r="E57" i="36" s="1"/>
  <c r="G58" i="47"/>
  <c r="C54" i="38"/>
  <c r="W57" i="35"/>
  <c r="K57" i="35" s="1"/>
  <c r="H57" i="40"/>
  <c r="N58" i="35"/>
  <c r="F60" i="37"/>
  <c r="H58" i="35"/>
  <c r="H738" i="17" l="1"/>
  <c r="T55" i="39"/>
  <c r="B739" i="32"/>
  <c r="C739" i="32" s="1"/>
  <c r="E739" i="32" s="1"/>
  <c r="B739" i="27"/>
  <c r="C739" i="27" s="1"/>
  <c r="E739" i="27" s="1"/>
  <c r="B739" i="28"/>
  <c r="C739" i="28" s="1"/>
  <c r="E739" i="28" s="1"/>
  <c r="D728" i="37"/>
  <c r="B740" i="17"/>
  <c r="C739" i="17"/>
  <c r="B739" i="30"/>
  <c r="C739" i="30" s="1"/>
  <c r="E739" i="30" s="1"/>
  <c r="H739" i="30" s="1"/>
  <c r="B728" i="51"/>
  <c r="B728" i="36"/>
  <c r="F729" i="35"/>
  <c r="B729" i="39" s="1"/>
  <c r="C729" i="39" s="1"/>
  <c r="K69" i="27"/>
  <c r="I69" i="27"/>
  <c r="D863" i="17"/>
  <c r="E58" i="39"/>
  <c r="P58" i="39" s="1"/>
  <c r="Q58" i="39" s="1"/>
  <c r="L326" i="42"/>
  <c r="N325" i="42"/>
  <c r="O325" i="42" s="1"/>
  <c r="G321" i="44" s="1"/>
  <c r="L56" i="39"/>
  <c r="N56" i="39" s="1"/>
  <c r="C56" i="42" s="1"/>
  <c r="K56" i="42" s="1"/>
  <c r="N414" i="39"/>
  <c r="C413" i="42"/>
  <c r="K412" i="42"/>
  <c r="F412" i="42"/>
  <c r="C55" i="42"/>
  <c r="C51" i="43"/>
  <c r="I58" i="35"/>
  <c r="J58" i="35"/>
  <c r="D58" i="49" s="1"/>
  <c r="D57" i="39"/>
  <c r="D57" i="40"/>
  <c r="M72" i="30"/>
  <c r="F73" i="30" s="1"/>
  <c r="N72" i="30"/>
  <c r="O72" i="30" s="1"/>
  <c r="P72" i="30" s="1"/>
  <c r="C59" i="21" s="1"/>
  <c r="M80" i="17"/>
  <c r="D67" i="21" s="1"/>
  <c r="L80" i="17"/>
  <c r="F81" i="17" s="1"/>
  <c r="K77" i="28"/>
  <c r="M58" i="47"/>
  <c r="L58" i="47"/>
  <c r="P58" i="47"/>
  <c r="Q58" i="47"/>
  <c r="T58" i="35"/>
  <c r="U58" i="35"/>
  <c r="H58" i="49" s="1"/>
  <c r="O58" i="35"/>
  <c r="P58" i="35"/>
  <c r="X58" i="39" s="1"/>
  <c r="C54" i="41"/>
  <c r="W58" i="39"/>
  <c r="D54" i="41"/>
  <c r="E57" i="37"/>
  <c r="T56" i="39" l="1"/>
  <c r="U56" i="39" s="1"/>
  <c r="U55" i="39"/>
  <c r="N56" i="42"/>
  <c r="O56" i="42" s="1"/>
  <c r="G52" i="44" s="1"/>
  <c r="E739" i="17"/>
  <c r="H739" i="17"/>
  <c r="B741" i="17"/>
  <c r="B740" i="30"/>
  <c r="C740" i="30" s="1"/>
  <c r="E740" i="30" s="1"/>
  <c r="H740" i="30" s="1"/>
  <c r="B740" i="32"/>
  <c r="C740" i="32" s="1"/>
  <c r="E740" i="32" s="1"/>
  <c r="C740" i="17"/>
  <c r="E740" i="17" s="1"/>
  <c r="B740" i="28"/>
  <c r="C740" i="28" s="1"/>
  <c r="E740" i="28" s="1"/>
  <c r="B740" i="27"/>
  <c r="C740" i="27" s="1"/>
  <c r="E740" i="27" s="1"/>
  <c r="D729" i="37"/>
  <c r="B729" i="51"/>
  <c r="B729" i="36"/>
  <c r="F730" i="35"/>
  <c r="B730" i="39" s="1"/>
  <c r="C730" i="39" s="1"/>
  <c r="F58" i="40"/>
  <c r="F58" i="49"/>
  <c r="E58" i="40"/>
  <c r="E58" i="49"/>
  <c r="C58" i="40"/>
  <c r="C58" i="49"/>
  <c r="G58" i="40"/>
  <c r="G58" i="49"/>
  <c r="D865" i="17"/>
  <c r="R58" i="39"/>
  <c r="S58" i="39" s="1"/>
  <c r="L69" i="27"/>
  <c r="F70" i="27" s="1"/>
  <c r="M69" i="27"/>
  <c r="L327" i="42"/>
  <c r="N326" i="42"/>
  <c r="O326" i="42" s="1"/>
  <c r="G322" i="44" s="1"/>
  <c r="K52" i="43"/>
  <c r="J52" i="43" s="1"/>
  <c r="C52" i="43"/>
  <c r="N415" i="39"/>
  <c r="C414" i="42"/>
  <c r="K413" i="42"/>
  <c r="F413" i="42"/>
  <c r="K55" i="42"/>
  <c r="F55" i="42"/>
  <c r="F56" i="42"/>
  <c r="O57" i="39"/>
  <c r="F57" i="39"/>
  <c r="G57" i="39" s="1"/>
  <c r="I57" i="39" s="1"/>
  <c r="A61" i="37"/>
  <c r="I73" i="30"/>
  <c r="K73" i="30" s="1"/>
  <c r="G73" i="30"/>
  <c r="G81" i="17"/>
  <c r="I81" i="17"/>
  <c r="J81" i="17" s="1"/>
  <c r="G71" i="35"/>
  <c r="L77" i="28"/>
  <c r="F78" i="28" s="1"/>
  <c r="M77" i="28"/>
  <c r="F64" i="21" s="1"/>
  <c r="Q58" i="35"/>
  <c r="V58" i="35" s="1"/>
  <c r="J57" i="37"/>
  <c r="K57" i="37" s="1"/>
  <c r="M57" i="37"/>
  <c r="N57" i="37" s="1"/>
  <c r="L64" i="37"/>
  <c r="G57" i="37"/>
  <c r="H57" i="37" s="1"/>
  <c r="C58" i="51" s="1"/>
  <c r="D58" i="51" s="1"/>
  <c r="E58" i="51" s="1"/>
  <c r="J55" i="50" s="1"/>
  <c r="M51" i="43" l="1"/>
  <c r="F51" i="43"/>
  <c r="N55" i="42"/>
  <c r="O55" i="42" s="1"/>
  <c r="G51" i="44" s="1"/>
  <c r="G56" i="42"/>
  <c r="C52" i="44" s="1"/>
  <c r="G55" i="42"/>
  <c r="C51" i="44" s="1"/>
  <c r="M52" i="43"/>
  <c r="F52" i="43"/>
  <c r="C741" i="17"/>
  <c r="E741" i="17" s="1"/>
  <c r="B741" i="32"/>
  <c r="C741" i="32" s="1"/>
  <c r="E741" i="32" s="1"/>
  <c r="B742" i="17"/>
  <c r="B741" i="30"/>
  <c r="C741" i="30" s="1"/>
  <c r="E741" i="30" s="1"/>
  <c r="H741" i="30" s="1"/>
  <c r="B741" i="28"/>
  <c r="C741" i="28" s="1"/>
  <c r="E741" i="28" s="1"/>
  <c r="B741" i="27"/>
  <c r="C741" i="27" s="1"/>
  <c r="E741" i="27" s="1"/>
  <c r="D730" i="37"/>
  <c r="H740" i="17"/>
  <c r="B730" i="51"/>
  <c r="B730" i="36"/>
  <c r="F731" i="35"/>
  <c r="B731" i="39" s="1"/>
  <c r="C731" i="39" s="1"/>
  <c r="F58" i="36"/>
  <c r="G58" i="36" s="1"/>
  <c r="H58" i="36" s="1"/>
  <c r="F58" i="51"/>
  <c r="G58" i="51" s="1"/>
  <c r="H58" i="51" s="1"/>
  <c r="K55" i="50" s="1"/>
  <c r="I58" i="36"/>
  <c r="J58" i="36" s="1"/>
  <c r="K58" i="36" s="1"/>
  <c r="E55" i="41" s="1"/>
  <c r="I58" i="51"/>
  <c r="J58" i="51" s="1"/>
  <c r="K58" i="51" s="1"/>
  <c r="L55" i="50" s="1"/>
  <c r="E56" i="21"/>
  <c r="M60" i="35"/>
  <c r="I58" i="37"/>
  <c r="H70" i="27"/>
  <c r="J70" i="27" s="1"/>
  <c r="G70" i="27"/>
  <c r="D867" i="17"/>
  <c r="L328" i="42"/>
  <c r="N327" i="42"/>
  <c r="O327" i="42" s="1"/>
  <c r="G323" i="44" s="1"/>
  <c r="K414" i="42"/>
  <c r="F414" i="42"/>
  <c r="N416" i="39"/>
  <c r="C415" i="42"/>
  <c r="H57" i="39"/>
  <c r="K57" i="39" s="1"/>
  <c r="J57" i="39"/>
  <c r="L73" i="30"/>
  <c r="K81" i="17"/>
  <c r="R68" i="35"/>
  <c r="G78" i="28"/>
  <c r="H78" i="28"/>
  <c r="J78" i="28" s="1"/>
  <c r="C58" i="36"/>
  <c r="D58" i="36" s="1"/>
  <c r="E58" i="36" s="1"/>
  <c r="G59" i="47"/>
  <c r="C55" i="38"/>
  <c r="K59" i="47"/>
  <c r="D55" i="38"/>
  <c r="O59" i="47"/>
  <c r="S59" i="35"/>
  <c r="E55" i="38"/>
  <c r="W58" i="35"/>
  <c r="K58" i="35" s="1"/>
  <c r="H58" i="40"/>
  <c r="N59" i="35"/>
  <c r="H59" i="35"/>
  <c r="F61" i="37"/>
  <c r="H741" i="17" l="1"/>
  <c r="B731" i="51"/>
  <c r="F732" i="35"/>
  <c r="B732" i="39" s="1"/>
  <c r="C732" i="39" s="1"/>
  <c r="B731" i="36"/>
  <c r="C742" i="17"/>
  <c r="E742" i="17" s="1"/>
  <c r="B743" i="17"/>
  <c r="B742" i="30"/>
  <c r="C742" i="30" s="1"/>
  <c r="E742" i="30" s="1"/>
  <c r="H742" i="30" s="1"/>
  <c r="B742" i="32"/>
  <c r="C742" i="32" s="1"/>
  <c r="E742" i="32" s="1"/>
  <c r="B742" i="28"/>
  <c r="C742" i="28" s="1"/>
  <c r="E742" i="28" s="1"/>
  <c r="B742" i="27"/>
  <c r="C742" i="27" s="1"/>
  <c r="E742" i="27" s="1"/>
  <c r="D731" i="37"/>
  <c r="D869" i="17"/>
  <c r="I70" i="27"/>
  <c r="K70" i="27"/>
  <c r="E59" i="39"/>
  <c r="P59" i="39" s="1"/>
  <c r="Q59" i="39" s="1"/>
  <c r="L329" i="42"/>
  <c r="N328" i="42"/>
  <c r="O328" i="42" s="1"/>
  <c r="G324" i="44" s="1"/>
  <c r="L57" i="39"/>
  <c r="K53" i="43" s="1"/>
  <c r="J53" i="43" s="1"/>
  <c r="K415" i="42"/>
  <c r="F415" i="42"/>
  <c r="N417" i="39"/>
  <c r="C416" i="42"/>
  <c r="I59" i="35"/>
  <c r="J59" i="35"/>
  <c r="D59" i="49" s="1"/>
  <c r="D58" i="40"/>
  <c r="D58" i="39"/>
  <c r="N73" i="30"/>
  <c r="O73" i="30" s="1"/>
  <c r="P73" i="30" s="1"/>
  <c r="C60" i="21" s="1"/>
  <c r="M73" i="30"/>
  <c r="F74" i="30" s="1"/>
  <c r="M81" i="17"/>
  <c r="D68" i="21" s="1"/>
  <c r="L81" i="17"/>
  <c r="F82" i="17" s="1"/>
  <c r="K78" i="28"/>
  <c r="M59" i="47"/>
  <c r="L59" i="47"/>
  <c r="T59" i="35"/>
  <c r="U59" i="35"/>
  <c r="H59" i="49" s="1"/>
  <c r="Q59" i="47"/>
  <c r="P59" i="47"/>
  <c r="O59" i="35"/>
  <c r="E59" i="49" s="1"/>
  <c r="P59" i="35"/>
  <c r="X59" i="39" s="1"/>
  <c r="C55" i="41"/>
  <c r="W59" i="39"/>
  <c r="D55" i="41"/>
  <c r="E58" i="37"/>
  <c r="H742" i="17" l="1"/>
  <c r="D732" i="37"/>
  <c r="C743" i="17"/>
  <c r="B744" i="17"/>
  <c r="B743" i="30"/>
  <c r="C743" i="30" s="1"/>
  <c r="E743" i="30" s="1"/>
  <c r="H743" i="30" s="1"/>
  <c r="B743" i="28"/>
  <c r="C743" i="28" s="1"/>
  <c r="E743" i="28" s="1"/>
  <c r="B743" i="32"/>
  <c r="C743" i="32" s="1"/>
  <c r="E743" i="32" s="1"/>
  <c r="B743" i="27"/>
  <c r="C743" i="27" s="1"/>
  <c r="E743" i="27" s="1"/>
  <c r="B732" i="51"/>
  <c r="F733" i="35"/>
  <c r="B733" i="39" s="1"/>
  <c r="C733" i="39" s="1"/>
  <c r="B732" i="36"/>
  <c r="R59" i="39"/>
  <c r="S59" i="39" s="1"/>
  <c r="M70" i="27"/>
  <c r="L70" i="27"/>
  <c r="F71" i="27" s="1"/>
  <c r="F59" i="40"/>
  <c r="F59" i="49"/>
  <c r="G59" i="40"/>
  <c r="G59" i="49"/>
  <c r="C59" i="40"/>
  <c r="C59" i="49"/>
  <c r="D871" i="17"/>
  <c r="L330" i="42"/>
  <c r="N329" i="42"/>
  <c r="O329" i="42" s="1"/>
  <c r="G325" i="44" s="1"/>
  <c r="N57" i="39"/>
  <c r="T57" i="39" s="1"/>
  <c r="N418" i="39"/>
  <c r="C417" i="42"/>
  <c r="K416" i="42"/>
  <c r="F416" i="42"/>
  <c r="F58" i="39"/>
  <c r="G58" i="39" s="1"/>
  <c r="J58" i="39" s="1"/>
  <c r="O58" i="39"/>
  <c r="G74" i="30"/>
  <c r="I74" i="30"/>
  <c r="K74" i="30" s="1"/>
  <c r="A62" i="37"/>
  <c r="G82" i="17"/>
  <c r="I82" i="17"/>
  <c r="J82" i="17" s="1"/>
  <c r="G72" i="35"/>
  <c r="M78" i="28"/>
  <c r="F65" i="21" s="1"/>
  <c r="L78" i="28"/>
  <c r="F79" i="28" s="1"/>
  <c r="E59" i="40"/>
  <c r="Q59" i="35"/>
  <c r="V59" i="35" s="1"/>
  <c r="J58" i="37"/>
  <c r="K58" i="37" s="1"/>
  <c r="M58" i="37"/>
  <c r="N58" i="37" s="1"/>
  <c r="L65" i="37"/>
  <c r="G58" i="37"/>
  <c r="H58" i="37" s="1"/>
  <c r="C59" i="51" s="1"/>
  <c r="D59" i="51" s="1"/>
  <c r="E59" i="51" s="1"/>
  <c r="J56" i="50" s="1"/>
  <c r="C57" i="42" l="1"/>
  <c r="K57" i="42" s="1"/>
  <c r="U57" i="39"/>
  <c r="C744" i="17"/>
  <c r="E744" i="17" s="1"/>
  <c r="B745" i="17"/>
  <c r="B744" i="30"/>
  <c r="C744" i="30" s="1"/>
  <c r="E744" i="30" s="1"/>
  <c r="H744" i="30" s="1"/>
  <c r="B744" i="32"/>
  <c r="C744" i="32" s="1"/>
  <c r="E744" i="32" s="1"/>
  <c r="B744" i="27"/>
  <c r="C744" i="27" s="1"/>
  <c r="E744" i="27" s="1"/>
  <c r="B744" i="28"/>
  <c r="C744" i="28" s="1"/>
  <c r="E744" i="28" s="1"/>
  <c r="D733" i="37"/>
  <c r="H743" i="17"/>
  <c r="E743" i="17"/>
  <c r="B733" i="51"/>
  <c r="F734" i="35"/>
  <c r="B734" i="39" s="1"/>
  <c r="C734" i="39" s="1"/>
  <c r="B733" i="36"/>
  <c r="F59" i="36"/>
  <c r="G59" i="36" s="1"/>
  <c r="H59" i="36" s="1"/>
  <c r="F59" i="51"/>
  <c r="G59" i="51" s="1"/>
  <c r="H59" i="51" s="1"/>
  <c r="K56" i="50" s="1"/>
  <c r="I59" i="36"/>
  <c r="J59" i="36" s="1"/>
  <c r="K59" i="36" s="1"/>
  <c r="I59" i="51"/>
  <c r="J59" i="51" s="1"/>
  <c r="K59" i="51" s="1"/>
  <c r="L56" i="50" s="1"/>
  <c r="G71" i="27"/>
  <c r="H71" i="27"/>
  <c r="J71" i="27" s="1"/>
  <c r="D873" i="17"/>
  <c r="M61" i="35"/>
  <c r="E57" i="21"/>
  <c r="I59" i="37"/>
  <c r="E56" i="41"/>
  <c r="C53" i="43"/>
  <c r="L331" i="42"/>
  <c r="N330" i="42"/>
  <c r="O330" i="42" s="1"/>
  <c r="G326" i="44" s="1"/>
  <c r="K417" i="42"/>
  <c r="F417" i="42"/>
  <c r="N419" i="39"/>
  <c r="C418" i="42"/>
  <c r="H58" i="39"/>
  <c r="I58" i="39"/>
  <c r="L74" i="30"/>
  <c r="K82" i="17"/>
  <c r="H79" i="28"/>
  <c r="J79" i="28" s="1"/>
  <c r="G79" i="28"/>
  <c r="R69" i="35"/>
  <c r="O60" i="47"/>
  <c r="E56" i="38"/>
  <c r="S60" i="35"/>
  <c r="C59" i="36"/>
  <c r="D59" i="36" s="1"/>
  <c r="E59" i="36" s="1"/>
  <c r="C56" i="38"/>
  <c r="G60" i="47"/>
  <c r="D56" i="38"/>
  <c r="K60" i="47"/>
  <c r="W59" i="35"/>
  <c r="K59" i="35" s="1"/>
  <c r="H59" i="40"/>
  <c r="F62" i="37"/>
  <c r="H60" i="35"/>
  <c r="N60" i="35"/>
  <c r="H744" i="17" l="1"/>
  <c r="F57" i="42"/>
  <c r="G57" i="42" s="1"/>
  <c r="C53" i="44" s="1"/>
  <c r="N57" i="42"/>
  <c r="O57" i="42" s="1"/>
  <c r="G53" i="44" s="1"/>
  <c r="M53" i="43"/>
  <c r="F53" i="43"/>
  <c r="B734" i="51"/>
  <c r="F735" i="35"/>
  <c r="B735" i="39" s="1"/>
  <c r="C735" i="39" s="1"/>
  <c r="B734" i="36"/>
  <c r="D734" i="37"/>
  <c r="C745" i="17"/>
  <c r="B746" i="17"/>
  <c r="B745" i="30"/>
  <c r="C745" i="30" s="1"/>
  <c r="E745" i="30" s="1"/>
  <c r="H745" i="30" s="1"/>
  <c r="B745" i="32"/>
  <c r="C745" i="32" s="1"/>
  <c r="E745" i="32" s="1"/>
  <c r="B745" i="27"/>
  <c r="C745" i="27" s="1"/>
  <c r="E745" i="27" s="1"/>
  <c r="B745" i="28"/>
  <c r="C745" i="28" s="1"/>
  <c r="E745" i="28" s="1"/>
  <c r="D875" i="17"/>
  <c r="I71" i="27"/>
  <c r="K71" i="27"/>
  <c r="E60" i="39"/>
  <c r="P60" i="39" s="1"/>
  <c r="Q60" i="39" s="1"/>
  <c r="L332" i="42"/>
  <c r="N331" i="42"/>
  <c r="O331" i="42" s="1"/>
  <c r="G327" i="44" s="1"/>
  <c r="K58" i="39"/>
  <c r="K418" i="42"/>
  <c r="F418" i="42"/>
  <c r="N420" i="39"/>
  <c r="C419" i="42"/>
  <c r="J60" i="35"/>
  <c r="D60" i="49" s="1"/>
  <c r="I60" i="35"/>
  <c r="D59" i="40"/>
  <c r="D59" i="39"/>
  <c r="N74" i="30"/>
  <c r="O74" i="30" s="1"/>
  <c r="P74" i="30" s="1"/>
  <c r="C61" i="21" s="1"/>
  <c r="M74" i="30"/>
  <c r="F75" i="30" s="1"/>
  <c r="L82" i="17"/>
  <c r="F83" i="17" s="1"/>
  <c r="M82" i="17"/>
  <c r="D69" i="21" s="1"/>
  <c r="K79" i="28"/>
  <c r="U60" i="35"/>
  <c r="H60" i="49" s="1"/>
  <c r="T60" i="35"/>
  <c r="Q60" i="47"/>
  <c r="P60" i="47"/>
  <c r="M60" i="47"/>
  <c r="L60" i="47"/>
  <c r="O60" i="35"/>
  <c r="E60" i="49" s="1"/>
  <c r="P60" i="35"/>
  <c r="X60" i="39" s="1"/>
  <c r="E59" i="37"/>
  <c r="C56" i="41"/>
  <c r="W60" i="39"/>
  <c r="D56" i="41"/>
  <c r="B747" i="17" l="1"/>
  <c r="C746" i="17"/>
  <c r="E746" i="17" s="1"/>
  <c r="B746" i="30"/>
  <c r="C746" i="30" s="1"/>
  <c r="E746" i="30" s="1"/>
  <c r="H746" i="30" s="1"/>
  <c r="B746" i="32"/>
  <c r="C746" i="32" s="1"/>
  <c r="E746" i="32" s="1"/>
  <c r="B746" i="28"/>
  <c r="C746" i="28" s="1"/>
  <c r="E746" i="28" s="1"/>
  <c r="B746" i="27"/>
  <c r="C746" i="27" s="1"/>
  <c r="E746" i="27" s="1"/>
  <c r="D735" i="37"/>
  <c r="H745" i="17"/>
  <c r="H746" i="17" s="1"/>
  <c r="E745" i="17"/>
  <c r="B735" i="51"/>
  <c r="B735" i="36"/>
  <c r="F736" i="35"/>
  <c r="B736" i="39" s="1"/>
  <c r="C736" i="39" s="1"/>
  <c r="R60" i="39"/>
  <c r="S60" i="39" s="1"/>
  <c r="L71" i="27"/>
  <c r="F72" i="27" s="1"/>
  <c r="M71" i="27"/>
  <c r="G60" i="40"/>
  <c r="G60" i="49"/>
  <c r="F60" i="40"/>
  <c r="F60" i="49"/>
  <c r="C60" i="40"/>
  <c r="C60" i="49"/>
  <c r="D877" i="17"/>
  <c r="L333" i="42"/>
  <c r="N332" i="42"/>
  <c r="O332" i="42" s="1"/>
  <c r="G328" i="44" s="1"/>
  <c r="L58" i="39"/>
  <c r="K54" i="43" s="1"/>
  <c r="J54" i="43" s="1"/>
  <c r="K419" i="42"/>
  <c r="F419" i="42"/>
  <c r="N421" i="39"/>
  <c r="C420" i="42"/>
  <c r="O59" i="39"/>
  <c r="F59" i="39"/>
  <c r="G59" i="39" s="1"/>
  <c r="J59" i="39" s="1"/>
  <c r="G75" i="30"/>
  <c r="I75" i="30"/>
  <c r="K75" i="30" s="1"/>
  <c r="A63" i="37"/>
  <c r="G73" i="35"/>
  <c r="I83" i="17"/>
  <c r="J83" i="17" s="1"/>
  <c r="G83" i="17"/>
  <c r="L79" i="28"/>
  <c r="F80" i="28" s="1"/>
  <c r="M79" i="28"/>
  <c r="F66" i="21" s="1"/>
  <c r="E60" i="40"/>
  <c r="Q60" i="35"/>
  <c r="V60" i="35" s="1"/>
  <c r="M59" i="37"/>
  <c r="N59" i="37" s="1"/>
  <c r="J59" i="37"/>
  <c r="K59" i="37" s="1"/>
  <c r="L66" i="37"/>
  <c r="G59" i="37"/>
  <c r="H59" i="37" s="1"/>
  <c r="C60" i="51" s="1"/>
  <c r="D60" i="51" s="1"/>
  <c r="E60" i="51" s="1"/>
  <c r="J57" i="50" s="1"/>
  <c r="B736" i="51" l="1"/>
  <c r="B736" i="36"/>
  <c r="F737" i="35"/>
  <c r="B737" i="39" s="1"/>
  <c r="C737" i="39" s="1"/>
  <c r="B747" i="28"/>
  <c r="C747" i="28" s="1"/>
  <c r="E747" i="28" s="1"/>
  <c r="D736" i="37"/>
  <c r="B748" i="17"/>
  <c r="C747" i="17"/>
  <c r="B747" i="30"/>
  <c r="C747" i="30" s="1"/>
  <c r="E747" i="30" s="1"/>
  <c r="H747" i="30" s="1"/>
  <c r="B747" i="32"/>
  <c r="C747" i="32" s="1"/>
  <c r="E747" i="32" s="1"/>
  <c r="B747" i="27"/>
  <c r="C747" i="27" s="1"/>
  <c r="E747" i="27" s="1"/>
  <c r="I60" i="36"/>
  <c r="J60" i="36" s="1"/>
  <c r="K60" i="36" s="1"/>
  <c r="E57" i="41" s="1"/>
  <c r="I60" i="51"/>
  <c r="J60" i="51" s="1"/>
  <c r="K60" i="51" s="1"/>
  <c r="L57" i="50" s="1"/>
  <c r="F60" i="36"/>
  <c r="G60" i="36" s="1"/>
  <c r="H60" i="36" s="1"/>
  <c r="F60" i="51"/>
  <c r="G60" i="51" s="1"/>
  <c r="H60" i="51" s="1"/>
  <c r="K57" i="50" s="1"/>
  <c r="M62" i="35"/>
  <c r="E58" i="21"/>
  <c r="I60" i="37"/>
  <c r="D879" i="17"/>
  <c r="H72" i="27"/>
  <c r="J72" i="27" s="1"/>
  <c r="G72" i="27"/>
  <c r="L334" i="42"/>
  <c r="N333" i="42"/>
  <c r="O333" i="42" s="1"/>
  <c r="G329" i="44" s="1"/>
  <c r="N58" i="39"/>
  <c r="T58" i="39" s="1"/>
  <c r="K420" i="42"/>
  <c r="F420" i="42"/>
  <c r="N422" i="39"/>
  <c r="C421" i="42"/>
  <c r="H59" i="39"/>
  <c r="I59" i="39"/>
  <c r="L75" i="30"/>
  <c r="K83" i="17"/>
  <c r="R70" i="35"/>
  <c r="H80" i="28"/>
  <c r="J80" i="28" s="1"/>
  <c r="G80" i="28"/>
  <c r="K61" i="47"/>
  <c r="D57" i="38"/>
  <c r="C60" i="36"/>
  <c r="D60" i="36" s="1"/>
  <c r="E60" i="36" s="1"/>
  <c r="G61" i="47"/>
  <c r="C57" i="38"/>
  <c r="O61" i="47"/>
  <c r="E57" i="38"/>
  <c r="S61" i="35"/>
  <c r="W60" i="35"/>
  <c r="K60" i="35" s="1"/>
  <c r="H60" i="40"/>
  <c r="H61" i="35"/>
  <c r="F63" i="37"/>
  <c r="N61" i="35"/>
  <c r="C58" i="42" l="1"/>
  <c r="K58" i="42" s="1"/>
  <c r="U58" i="39"/>
  <c r="H747" i="17"/>
  <c r="E747" i="17"/>
  <c r="C748" i="17"/>
  <c r="E748" i="17" s="1"/>
  <c r="B749" i="17"/>
  <c r="B748" i="30"/>
  <c r="C748" i="30" s="1"/>
  <c r="E748" i="30" s="1"/>
  <c r="H748" i="30" s="1"/>
  <c r="B748" i="32"/>
  <c r="C748" i="32" s="1"/>
  <c r="E748" i="32" s="1"/>
  <c r="D737" i="37"/>
  <c r="B748" i="27"/>
  <c r="C748" i="27" s="1"/>
  <c r="E748" i="27" s="1"/>
  <c r="B748" i="28"/>
  <c r="C748" i="28" s="1"/>
  <c r="E748" i="28" s="1"/>
  <c r="B737" i="51"/>
  <c r="B737" i="36"/>
  <c r="F738" i="35"/>
  <c r="B738" i="39" s="1"/>
  <c r="C738" i="39" s="1"/>
  <c r="I72" i="27"/>
  <c r="K72" i="27"/>
  <c r="D881" i="17"/>
  <c r="E61" i="39"/>
  <c r="P61" i="39" s="1"/>
  <c r="Q61" i="39" s="1"/>
  <c r="C54" i="43"/>
  <c r="L335" i="42"/>
  <c r="N334" i="42"/>
  <c r="O334" i="42" s="1"/>
  <c r="G330" i="44" s="1"/>
  <c r="K59" i="39"/>
  <c r="K421" i="42"/>
  <c r="F421" i="42"/>
  <c r="N423" i="39"/>
  <c r="C422" i="42"/>
  <c r="J61" i="35"/>
  <c r="D61" i="49" s="1"/>
  <c r="I61" i="35"/>
  <c r="D60" i="40"/>
  <c r="D60" i="39"/>
  <c r="M75" i="30"/>
  <c r="F76" i="30" s="1"/>
  <c r="N75" i="30"/>
  <c r="O75" i="30" s="1"/>
  <c r="P75" i="30" s="1"/>
  <c r="C62" i="21" s="1"/>
  <c r="L83" i="17"/>
  <c r="F84" i="17" s="1"/>
  <c r="M83" i="17"/>
  <c r="D70" i="21" s="1"/>
  <c r="K80" i="28"/>
  <c r="Q61" i="47"/>
  <c r="P61" i="47"/>
  <c r="U61" i="35"/>
  <c r="H61" i="49" s="1"/>
  <c r="T61" i="35"/>
  <c r="L61" i="47"/>
  <c r="M61" i="47"/>
  <c r="O61" i="35"/>
  <c r="P61" i="35"/>
  <c r="X61" i="39" s="1"/>
  <c r="W61" i="39"/>
  <c r="D57" i="41"/>
  <c r="E60" i="37"/>
  <c r="C57" i="41"/>
  <c r="N58" i="42" l="1"/>
  <c r="O58" i="42" s="1"/>
  <c r="G54" i="44" s="1"/>
  <c r="F58" i="42"/>
  <c r="F54" i="43"/>
  <c r="M54" i="43"/>
  <c r="B738" i="51"/>
  <c r="B738" i="36"/>
  <c r="F739" i="35"/>
  <c r="B739" i="39" s="1"/>
  <c r="C739" i="39" s="1"/>
  <c r="B750" i="17"/>
  <c r="C749" i="17"/>
  <c r="B749" i="30"/>
  <c r="C749" i="30" s="1"/>
  <c r="E749" i="30" s="1"/>
  <c r="H749" i="30" s="1"/>
  <c r="D738" i="37"/>
  <c r="B749" i="28"/>
  <c r="C749" i="28" s="1"/>
  <c r="E749" i="28" s="1"/>
  <c r="B749" i="32"/>
  <c r="C749" i="32" s="1"/>
  <c r="E749" i="32" s="1"/>
  <c r="B749" i="27"/>
  <c r="C749" i="27" s="1"/>
  <c r="E749" i="27" s="1"/>
  <c r="H748" i="17"/>
  <c r="F61" i="40"/>
  <c r="F61" i="49"/>
  <c r="C61" i="40"/>
  <c r="C61" i="49"/>
  <c r="D883" i="17"/>
  <c r="E61" i="40"/>
  <c r="E61" i="49"/>
  <c r="G61" i="40"/>
  <c r="G61" i="49"/>
  <c r="R61" i="39"/>
  <c r="S61" i="39" s="1"/>
  <c r="L72" i="27"/>
  <c r="F73" i="27" s="1"/>
  <c r="M72" i="27"/>
  <c r="L336" i="42"/>
  <c r="N335" i="42"/>
  <c r="O335" i="42" s="1"/>
  <c r="G331" i="44" s="1"/>
  <c r="L59" i="39"/>
  <c r="K55" i="43" s="1"/>
  <c r="J55" i="43" s="1"/>
  <c r="N424" i="39"/>
  <c r="C423" i="42"/>
  <c r="K422" i="42"/>
  <c r="F422" i="42"/>
  <c r="O60" i="39"/>
  <c r="F60" i="39"/>
  <c r="G60" i="39" s="1"/>
  <c r="J60" i="39" s="1"/>
  <c r="A64" i="37"/>
  <c r="G76" i="30"/>
  <c r="I76" i="30"/>
  <c r="G74" i="35"/>
  <c r="I84" i="17"/>
  <c r="J84" i="17" s="1"/>
  <c r="G84" i="17"/>
  <c r="L80" i="28"/>
  <c r="F81" i="28" s="1"/>
  <c r="M80" i="28"/>
  <c r="F67" i="21" s="1"/>
  <c r="Q61" i="35"/>
  <c r="V61" i="35" s="1"/>
  <c r="M60" i="37"/>
  <c r="N60" i="37" s="1"/>
  <c r="J60" i="37"/>
  <c r="K60" i="37" s="1"/>
  <c r="G60" i="37"/>
  <c r="H60" i="37" s="1"/>
  <c r="C61" i="51" s="1"/>
  <c r="D61" i="51" s="1"/>
  <c r="E61" i="51" s="1"/>
  <c r="J58" i="50" s="1"/>
  <c r="L67" i="37"/>
  <c r="G58" i="42" l="1"/>
  <c r="C54" i="44" s="1"/>
  <c r="B739" i="51"/>
  <c r="F740" i="35"/>
  <c r="B740" i="39" s="1"/>
  <c r="C740" i="39" s="1"/>
  <c r="B739" i="36"/>
  <c r="H749" i="17"/>
  <c r="H750" i="17" s="1"/>
  <c r="E749" i="17"/>
  <c r="B751" i="17"/>
  <c r="B750" i="27"/>
  <c r="C750" i="27" s="1"/>
  <c r="E750" i="27" s="1"/>
  <c r="B750" i="30"/>
  <c r="C750" i="30" s="1"/>
  <c r="E750" i="30" s="1"/>
  <c r="H750" i="30" s="1"/>
  <c r="B750" i="28"/>
  <c r="C750" i="28" s="1"/>
  <c r="E750" i="28" s="1"/>
  <c r="C750" i="17"/>
  <c r="E750" i="17" s="1"/>
  <c r="B750" i="32"/>
  <c r="C750" i="32" s="1"/>
  <c r="E750" i="32" s="1"/>
  <c r="D739" i="37"/>
  <c r="F61" i="36"/>
  <c r="G61" i="36" s="1"/>
  <c r="H61" i="36" s="1"/>
  <c r="F61" i="51"/>
  <c r="G61" i="51" s="1"/>
  <c r="H61" i="51" s="1"/>
  <c r="K58" i="50" s="1"/>
  <c r="I61" i="36"/>
  <c r="J61" i="36" s="1"/>
  <c r="K61" i="36" s="1"/>
  <c r="E58" i="41" s="1"/>
  <c r="I61" i="51"/>
  <c r="J61" i="51" s="1"/>
  <c r="K61" i="51" s="1"/>
  <c r="L58" i="50" s="1"/>
  <c r="K76" i="30"/>
  <c r="L76" i="30" s="1"/>
  <c r="G73" i="27"/>
  <c r="H73" i="27"/>
  <c r="J73" i="27" s="1"/>
  <c r="D885" i="17"/>
  <c r="M63" i="35"/>
  <c r="E59" i="21"/>
  <c r="I61" i="37"/>
  <c r="L337" i="42"/>
  <c r="N336" i="42"/>
  <c r="O336" i="42" s="1"/>
  <c r="G332" i="44" s="1"/>
  <c r="N59" i="39"/>
  <c r="T59" i="39" s="1"/>
  <c r="K423" i="42"/>
  <c r="F423" i="42"/>
  <c r="N425" i="39"/>
  <c r="C424" i="42"/>
  <c r="H60" i="39"/>
  <c r="I60" i="39"/>
  <c r="K84" i="17"/>
  <c r="R71" i="35"/>
  <c r="H81" i="28"/>
  <c r="J81" i="28" s="1"/>
  <c r="G81" i="28"/>
  <c r="O62" i="47"/>
  <c r="S62" i="35"/>
  <c r="E58" i="38"/>
  <c r="D58" i="38"/>
  <c r="K62" i="47"/>
  <c r="C61" i="36"/>
  <c r="D61" i="36" s="1"/>
  <c r="E61" i="36" s="1"/>
  <c r="C58" i="38"/>
  <c r="G62" i="47"/>
  <c r="W61" i="35"/>
  <c r="K61" i="35" s="1"/>
  <c r="H61" i="40"/>
  <c r="H62" i="35"/>
  <c r="F64" i="37"/>
  <c r="N62" i="35"/>
  <c r="C59" i="42" l="1"/>
  <c r="F59" i="42" s="1"/>
  <c r="U59" i="39"/>
  <c r="D740" i="37"/>
  <c r="C751" i="17"/>
  <c r="E751" i="17" s="1"/>
  <c r="B752" i="17"/>
  <c r="B751" i="30"/>
  <c r="C751" i="30" s="1"/>
  <c r="E751" i="30" s="1"/>
  <c r="H751" i="30" s="1"/>
  <c r="B751" i="28"/>
  <c r="C751" i="28" s="1"/>
  <c r="E751" i="28" s="1"/>
  <c r="B751" i="32"/>
  <c r="C751" i="32" s="1"/>
  <c r="E751" i="32" s="1"/>
  <c r="B751" i="27"/>
  <c r="C751" i="27" s="1"/>
  <c r="E751" i="27" s="1"/>
  <c r="B740" i="51"/>
  <c r="F741" i="35"/>
  <c r="B741" i="39" s="1"/>
  <c r="C741" i="39" s="1"/>
  <c r="B740" i="36"/>
  <c r="H751" i="17"/>
  <c r="N76" i="30"/>
  <c r="O76" i="30" s="1"/>
  <c r="P76" i="30" s="1"/>
  <c r="M76" i="30"/>
  <c r="F77" i="30" s="1"/>
  <c r="G77" i="30" s="1"/>
  <c r="D887" i="17"/>
  <c r="I73" i="27"/>
  <c r="K73" i="27"/>
  <c r="C55" i="43"/>
  <c r="E62" i="39"/>
  <c r="P62" i="39" s="1"/>
  <c r="Q62" i="39" s="1"/>
  <c r="L338" i="42"/>
  <c r="N337" i="42"/>
  <c r="O337" i="42" s="1"/>
  <c r="G333" i="44" s="1"/>
  <c r="K424" i="42"/>
  <c r="F424" i="42"/>
  <c r="N426" i="39"/>
  <c r="C425" i="42"/>
  <c r="K60" i="39"/>
  <c r="I62" i="35"/>
  <c r="J62" i="35"/>
  <c r="D62" i="49" s="1"/>
  <c r="D61" i="39"/>
  <c r="D61" i="40"/>
  <c r="L84" i="17"/>
  <c r="F85" i="17" s="1"/>
  <c r="M84" i="17"/>
  <c r="D71" i="21" s="1"/>
  <c r="K81" i="28"/>
  <c r="U62" i="35"/>
  <c r="H62" i="49" s="1"/>
  <c r="T62" i="35"/>
  <c r="P62" i="47"/>
  <c r="Q62" i="47"/>
  <c r="M62" i="47"/>
  <c r="L62" i="47"/>
  <c r="O62" i="35"/>
  <c r="E62" i="49" s="1"/>
  <c r="P62" i="35"/>
  <c r="X62" i="39" s="1"/>
  <c r="E61" i="37"/>
  <c r="C58" i="41"/>
  <c r="W62" i="39"/>
  <c r="D58" i="41"/>
  <c r="A65" i="37" l="1"/>
  <c r="C63" i="21"/>
  <c r="K59" i="42"/>
  <c r="N59" i="42" s="1"/>
  <c r="O59" i="42" s="1"/>
  <c r="G55" i="44" s="1"/>
  <c r="G59" i="42"/>
  <c r="C55" i="44" s="1"/>
  <c r="F55" i="43"/>
  <c r="M55" i="43"/>
  <c r="I77" i="30"/>
  <c r="K77" i="30" s="1"/>
  <c r="L77" i="30" s="1"/>
  <c r="C752" i="17"/>
  <c r="E752" i="17" s="1"/>
  <c r="B753" i="17"/>
  <c r="B752" i="30"/>
  <c r="C752" i="30" s="1"/>
  <c r="E752" i="30" s="1"/>
  <c r="H752" i="30" s="1"/>
  <c r="B752" i="32"/>
  <c r="C752" i="32" s="1"/>
  <c r="E752" i="32" s="1"/>
  <c r="B752" i="27"/>
  <c r="C752" i="27" s="1"/>
  <c r="E752" i="27" s="1"/>
  <c r="B752" i="28"/>
  <c r="C752" i="28" s="1"/>
  <c r="E752" i="28" s="1"/>
  <c r="D741" i="37"/>
  <c r="B741" i="51"/>
  <c r="F742" i="35"/>
  <c r="B742" i="39" s="1"/>
  <c r="C742" i="39" s="1"/>
  <c r="B741" i="36"/>
  <c r="F62" i="40"/>
  <c r="F62" i="49"/>
  <c r="M73" i="27"/>
  <c r="L73" i="27"/>
  <c r="F74" i="27" s="1"/>
  <c r="C62" i="40"/>
  <c r="C62" i="49"/>
  <c r="R62" i="39"/>
  <c r="S62" i="39" s="1"/>
  <c r="G62" i="40"/>
  <c r="G62" i="49"/>
  <c r="D889" i="17"/>
  <c r="L339" i="42"/>
  <c r="N338" i="42"/>
  <c r="O338" i="42" s="1"/>
  <c r="G334" i="44" s="1"/>
  <c r="N427" i="39"/>
  <c r="C426" i="42"/>
  <c r="K425" i="42"/>
  <c r="F425" i="42"/>
  <c r="L60" i="39"/>
  <c r="F61" i="39"/>
  <c r="G61" i="39" s="1"/>
  <c r="I61" i="39" s="1"/>
  <c r="O61" i="39"/>
  <c r="G75" i="35"/>
  <c r="G85" i="17"/>
  <c r="I85" i="17"/>
  <c r="J85" i="17" s="1"/>
  <c r="M81" i="28"/>
  <c r="F68" i="21" s="1"/>
  <c r="L81" i="28"/>
  <c r="F82" i="28" s="1"/>
  <c r="E62" i="40"/>
  <c r="Q62" i="35"/>
  <c r="V62" i="35" s="1"/>
  <c r="J61" i="37"/>
  <c r="K61" i="37" s="1"/>
  <c r="M61" i="37"/>
  <c r="N61" i="37" s="1"/>
  <c r="L68" i="37"/>
  <c r="G61" i="37"/>
  <c r="H61" i="37" s="1"/>
  <c r="C62" i="51" s="1"/>
  <c r="D62" i="51" s="1"/>
  <c r="E62" i="51" s="1"/>
  <c r="J59" i="50" s="1"/>
  <c r="C753" i="17" l="1"/>
  <c r="B754" i="17"/>
  <c r="B753" i="30"/>
  <c r="C753" i="30" s="1"/>
  <c r="E753" i="30" s="1"/>
  <c r="H753" i="30" s="1"/>
  <c r="B753" i="32"/>
  <c r="C753" i="32" s="1"/>
  <c r="E753" i="32" s="1"/>
  <c r="B753" i="28"/>
  <c r="C753" i="28" s="1"/>
  <c r="E753" i="28" s="1"/>
  <c r="B753" i="27"/>
  <c r="C753" i="27" s="1"/>
  <c r="E753" i="27" s="1"/>
  <c r="D742" i="37"/>
  <c r="H752" i="17"/>
  <c r="B742" i="51"/>
  <c r="F743" i="35"/>
  <c r="B743" i="39" s="1"/>
  <c r="C743" i="39" s="1"/>
  <c r="B742" i="36"/>
  <c r="F62" i="36"/>
  <c r="G62" i="36" s="1"/>
  <c r="H62" i="36" s="1"/>
  <c r="F62" i="51"/>
  <c r="G62" i="51" s="1"/>
  <c r="H62" i="51" s="1"/>
  <c r="K59" i="50" s="1"/>
  <c r="I62" i="36"/>
  <c r="J62" i="36" s="1"/>
  <c r="K62" i="36" s="1"/>
  <c r="E59" i="41" s="1"/>
  <c r="I62" i="51"/>
  <c r="J62" i="51" s="1"/>
  <c r="K62" i="51" s="1"/>
  <c r="L59" i="50" s="1"/>
  <c r="N77" i="30"/>
  <c r="O77" i="30" s="1"/>
  <c r="P77" i="30" s="1"/>
  <c r="C64" i="21" s="1"/>
  <c r="M77" i="30"/>
  <c r="F78" i="30" s="1"/>
  <c r="G78" i="30" s="1"/>
  <c r="G74" i="27"/>
  <c r="H74" i="27"/>
  <c r="J74" i="27" s="1"/>
  <c r="M64" i="35"/>
  <c r="E60" i="21"/>
  <c r="I62" i="37"/>
  <c r="D891" i="17"/>
  <c r="L340" i="42"/>
  <c r="N339" i="42"/>
  <c r="O339" i="42" s="1"/>
  <c r="G335" i="44" s="1"/>
  <c r="K426" i="42"/>
  <c r="F426" i="42"/>
  <c r="N60" i="39"/>
  <c r="K56" i="43"/>
  <c r="J56" i="43" s="1"/>
  <c r="N428" i="39"/>
  <c r="C427" i="42"/>
  <c r="H61" i="39"/>
  <c r="K61" i="39" s="1"/>
  <c r="J61" i="39"/>
  <c r="I78" i="30"/>
  <c r="K78" i="30" s="1"/>
  <c r="K85" i="17"/>
  <c r="G82" i="28"/>
  <c r="H82" i="28"/>
  <c r="J82" i="28" s="1"/>
  <c r="R72" i="35"/>
  <c r="K63" i="47"/>
  <c r="D59" i="38"/>
  <c r="C62" i="36"/>
  <c r="D62" i="36" s="1"/>
  <c r="E62" i="36" s="1"/>
  <c r="G63" i="47"/>
  <c r="C59" i="38"/>
  <c r="E59" i="38"/>
  <c r="O63" i="47"/>
  <c r="S63" i="35"/>
  <c r="W62" i="35"/>
  <c r="K62" i="35" s="1"/>
  <c r="H62" i="40"/>
  <c r="F65" i="37"/>
  <c r="H63" i="35"/>
  <c r="N63" i="35"/>
  <c r="A66" i="37" l="1"/>
  <c r="T60" i="39"/>
  <c r="B743" i="51"/>
  <c r="B743" i="36"/>
  <c r="F744" i="35"/>
  <c r="B744" i="39" s="1"/>
  <c r="C744" i="39" s="1"/>
  <c r="B755" i="17"/>
  <c r="C754" i="17"/>
  <c r="E754" i="17" s="1"/>
  <c r="B754" i="30"/>
  <c r="C754" i="30" s="1"/>
  <c r="E754" i="30" s="1"/>
  <c r="H754" i="30" s="1"/>
  <c r="B754" i="32"/>
  <c r="C754" i="32" s="1"/>
  <c r="E754" i="32" s="1"/>
  <c r="B754" i="28"/>
  <c r="C754" i="28" s="1"/>
  <c r="E754" i="28" s="1"/>
  <c r="B754" i="27"/>
  <c r="C754" i="27" s="1"/>
  <c r="E754" i="27" s="1"/>
  <c r="D743" i="37"/>
  <c r="H753" i="17"/>
  <c r="E753" i="17"/>
  <c r="D893" i="17"/>
  <c r="I74" i="27"/>
  <c r="K74" i="27"/>
  <c r="E63" i="39"/>
  <c r="R63" i="39" s="1"/>
  <c r="S63" i="39" s="1"/>
  <c r="L341" i="42"/>
  <c r="N340" i="42"/>
  <c r="O340" i="42" s="1"/>
  <c r="G336" i="44" s="1"/>
  <c r="K427" i="42"/>
  <c r="F427" i="42"/>
  <c r="L61" i="39"/>
  <c r="C60" i="42"/>
  <c r="C56" i="43"/>
  <c r="N429" i="39"/>
  <c r="C428" i="42"/>
  <c r="I63" i="35"/>
  <c r="J63" i="35"/>
  <c r="D63" i="49" s="1"/>
  <c r="D62" i="40"/>
  <c r="D62" i="39"/>
  <c r="L78" i="30"/>
  <c r="L85" i="17"/>
  <c r="F86" i="17" s="1"/>
  <c r="M85" i="17"/>
  <c r="D72" i="21" s="1"/>
  <c r="K82" i="28"/>
  <c r="U63" i="35"/>
  <c r="H63" i="49" s="1"/>
  <c r="T63" i="35"/>
  <c r="Q63" i="47"/>
  <c r="P63" i="47"/>
  <c r="M63" i="47"/>
  <c r="L63" i="47"/>
  <c r="O63" i="35"/>
  <c r="P63" i="35"/>
  <c r="X63" i="39" s="1"/>
  <c r="E62" i="37"/>
  <c r="C59" i="41"/>
  <c r="W63" i="39"/>
  <c r="D59" i="41"/>
  <c r="H754" i="17" l="1"/>
  <c r="U60" i="39"/>
  <c r="C755" i="17"/>
  <c r="B755" i="30"/>
  <c r="C755" i="30" s="1"/>
  <c r="E755" i="30" s="1"/>
  <c r="H755" i="30" s="1"/>
  <c r="B755" i="32"/>
  <c r="C755" i="32" s="1"/>
  <c r="E755" i="32" s="1"/>
  <c r="B755" i="28"/>
  <c r="C755" i="28" s="1"/>
  <c r="E755" i="28" s="1"/>
  <c r="B755" i="27"/>
  <c r="C755" i="27" s="1"/>
  <c r="E755" i="27" s="1"/>
  <c r="D744" i="37"/>
  <c r="B756" i="17"/>
  <c r="B744" i="36"/>
  <c r="F745" i="35"/>
  <c r="B745" i="39" s="1"/>
  <c r="C745" i="39" s="1"/>
  <c r="B744" i="51"/>
  <c r="P63" i="39"/>
  <c r="Q63" i="39" s="1"/>
  <c r="G63" i="40"/>
  <c r="G63" i="49"/>
  <c r="L74" i="27"/>
  <c r="F75" i="27" s="1"/>
  <c r="M74" i="27"/>
  <c r="E61" i="21" s="1"/>
  <c r="E63" i="40"/>
  <c r="E63" i="49"/>
  <c r="C63" i="40"/>
  <c r="C63" i="49"/>
  <c r="F63" i="40"/>
  <c r="F63" i="49"/>
  <c r="D895" i="17"/>
  <c r="L342" i="42"/>
  <c r="N341" i="42"/>
  <c r="O341" i="42" s="1"/>
  <c r="G337" i="44" s="1"/>
  <c r="K428" i="42"/>
  <c r="F428" i="42"/>
  <c r="K60" i="42"/>
  <c r="F60" i="42"/>
  <c r="N61" i="39"/>
  <c r="T61" i="39" s="1"/>
  <c r="K57" i="43"/>
  <c r="J57" i="43" s="1"/>
  <c r="N430" i="39"/>
  <c r="C429" i="42"/>
  <c r="O62" i="39"/>
  <c r="F62" i="39"/>
  <c r="G62" i="39" s="1"/>
  <c r="J62" i="39" s="1"/>
  <c r="M78" i="30"/>
  <c r="F79" i="30" s="1"/>
  <c r="N78" i="30"/>
  <c r="O78" i="30" s="1"/>
  <c r="P78" i="30" s="1"/>
  <c r="C65" i="21" s="1"/>
  <c r="I86" i="17"/>
  <c r="J86" i="17" s="1"/>
  <c r="G86" i="17"/>
  <c r="G76" i="35"/>
  <c r="L82" i="28"/>
  <c r="F83" i="28" s="1"/>
  <c r="M82" i="28"/>
  <c r="F69" i="21" s="1"/>
  <c r="Q63" i="35"/>
  <c r="V63" i="35" s="1"/>
  <c r="M62" i="37"/>
  <c r="N62" i="37" s="1"/>
  <c r="J62" i="37"/>
  <c r="K62" i="37" s="1"/>
  <c r="G62" i="37"/>
  <c r="H62" i="37" s="1"/>
  <c r="C63" i="51" s="1"/>
  <c r="D63" i="51" s="1"/>
  <c r="E63" i="51" s="1"/>
  <c r="J60" i="50" s="1"/>
  <c r="L69" i="37"/>
  <c r="F56" i="43" l="1"/>
  <c r="M56" i="43"/>
  <c r="G60" i="42"/>
  <c r="C56" i="44" s="1"/>
  <c r="N60" i="42"/>
  <c r="O60" i="42" s="1"/>
  <c r="G56" i="44" s="1"/>
  <c r="C61" i="42"/>
  <c r="K61" i="42" s="1"/>
  <c r="U61" i="39"/>
  <c r="B756" i="28"/>
  <c r="C756" i="28" s="1"/>
  <c r="E756" i="28" s="1"/>
  <c r="B756" i="32"/>
  <c r="C756" i="32" s="1"/>
  <c r="E756" i="32" s="1"/>
  <c r="B756" i="27"/>
  <c r="C756" i="27" s="1"/>
  <c r="E756" i="27" s="1"/>
  <c r="D745" i="37"/>
  <c r="B757" i="17"/>
  <c r="C756" i="17"/>
  <c r="E756" i="17" s="1"/>
  <c r="B756" i="30"/>
  <c r="C756" i="30" s="1"/>
  <c r="E756" i="30" s="1"/>
  <c r="H756" i="30" s="1"/>
  <c r="B745" i="51"/>
  <c r="B745" i="36"/>
  <c r="F746" i="35"/>
  <c r="B746" i="39" s="1"/>
  <c r="C746" i="39" s="1"/>
  <c r="H755" i="17"/>
  <c r="E755" i="17"/>
  <c r="I63" i="36"/>
  <c r="J63" i="36" s="1"/>
  <c r="K63" i="36" s="1"/>
  <c r="E60" i="41" s="1"/>
  <c r="I63" i="51"/>
  <c r="J63" i="51" s="1"/>
  <c r="K63" i="51" s="1"/>
  <c r="L60" i="50" s="1"/>
  <c r="F63" i="36"/>
  <c r="G63" i="36" s="1"/>
  <c r="H63" i="36" s="1"/>
  <c r="F63" i="51"/>
  <c r="G63" i="51" s="1"/>
  <c r="H63" i="51" s="1"/>
  <c r="K60" i="50" s="1"/>
  <c r="M65" i="35"/>
  <c r="I63" i="37"/>
  <c r="D897" i="17"/>
  <c r="H75" i="27"/>
  <c r="J75" i="27" s="1"/>
  <c r="G75" i="27"/>
  <c r="L343" i="42"/>
  <c r="N342" i="42"/>
  <c r="O342" i="42" s="1"/>
  <c r="G338" i="44" s="1"/>
  <c r="N431" i="39"/>
  <c r="C430" i="42"/>
  <c r="C57" i="43"/>
  <c r="K429" i="42"/>
  <c r="F429" i="42"/>
  <c r="I62" i="39"/>
  <c r="H62" i="39"/>
  <c r="A67" i="37"/>
  <c r="G79" i="30"/>
  <c r="I79" i="30"/>
  <c r="K86" i="17"/>
  <c r="R73" i="35"/>
  <c r="G83" i="28"/>
  <c r="H83" i="28"/>
  <c r="J83" i="28" s="1"/>
  <c r="C63" i="36"/>
  <c r="D63" i="36" s="1"/>
  <c r="E63" i="36" s="1"/>
  <c r="G64" i="47"/>
  <c r="C60" i="38"/>
  <c r="S64" i="35"/>
  <c r="E60" i="38"/>
  <c r="O64" i="47"/>
  <c r="K64" i="47"/>
  <c r="D60" i="38"/>
  <c r="W63" i="35"/>
  <c r="K63" i="35" s="1"/>
  <c r="H63" i="40"/>
  <c r="N64" i="35"/>
  <c r="H64" i="35"/>
  <c r="F66" i="37"/>
  <c r="N61" i="42" l="1"/>
  <c r="O61" i="42" s="1"/>
  <c r="G57" i="44" s="1"/>
  <c r="F61" i="42"/>
  <c r="M57" i="43"/>
  <c r="F57" i="43"/>
  <c r="B757" i="27"/>
  <c r="C757" i="27" s="1"/>
  <c r="E757" i="27" s="1"/>
  <c r="D746" i="37"/>
  <c r="B758" i="17"/>
  <c r="B757" i="30"/>
  <c r="C757" i="30" s="1"/>
  <c r="E757" i="30" s="1"/>
  <c r="H757" i="30" s="1"/>
  <c r="B757" i="32"/>
  <c r="C757" i="32" s="1"/>
  <c r="E757" i="32" s="1"/>
  <c r="C757" i="17"/>
  <c r="E757" i="17" s="1"/>
  <c r="B757" i="28"/>
  <c r="C757" i="28" s="1"/>
  <c r="E757" i="28" s="1"/>
  <c r="F747" i="35"/>
  <c r="B747" i="39" s="1"/>
  <c r="C747" i="39" s="1"/>
  <c r="B746" i="51"/>
  <c r="B746" i="36"/>
  <c r="H756" i="17"/>
  <c r="K79" i="30"/>
  <c r="L79" i="30" s="1"/>
  <c r="I75" i="27"/>
  <c r="K75" i="27"/>
  <c r="D899" i="17"/>
  <c r="E64" i="39"/>
  <c r="P64" i="39" s="1"/>
  <c r="Q64" i="39" s="1"/>
  <c r="L344" i="42"/>
  <c r="N343" i="42"/>
  <c r="O343" i="42" s="1"/>
  <c r="G339" i="44" s="1"/>
  <c r="K62" i="39"/>
  <c r="K430" i="42"/>
  <c r="F430" i="42"/>
  <c r="N432" i="39"/>
  <c r="C431" i="42"/>
  <c r="J64" i="35"/>
  <c r="D64" i="49" s="1"/>
  <c r="I64" i="35"/>
  <c r="D63" i="39"/>
  <c r="D63" i="40"/>
  <c r="L86" i="17"/>
  <c r="F87" i="17" s="1"/>
  <c r="M86" i="17"/>
  <c r="D73" i="21" s="1"/>
  <c r="K83" i="28"/>
  <c r="L64" i="47"/>
  <c r="M64" i="47"/>
  <c r="T64" i="35"/>
  <c r="U64" i="35"/>
  <c r="H64" i="49" s="1"/>
  <c r="Q64" i="47"/>
  <c r="P64" i="47"/>
  <c r="O64" i="35"/>
  <c r="E64" i="49" s="1"/>
  <c r="P64" i="35"/>
  <c r="X64" i="39" s="1"/>
  <c r="W64" i="39"/>
  <c r="D60" i="41"/>
  <c r="E63" i="37"/>
  <c r="C60" i="41"/>
  <c r="G61" i="42" l="1"/>
  <c r="C57" i="44" s="1"/>
  <c r="H757" i="17"/>
  <c r="B759" i="17"/>
  <c r="C758" i="17"/>
  <c r="B758" i="30"/>
  <c r="C758" i="30" s="1"/>
  <c r="E758" i="30" s="1"/>
  <c r="H758" i="30" s="1"/>
  <c r="B758" i="28"/>
  <c r="C758" i="28" s="1"/>
  <c r="E758" i="28" s="1"/>
  <c r="B758" i="32"/>
  <c r="C758" i="32" s="1"/>
  <c r="E758" i="32" s="1"/>
  <c r="B758" i="27"/>
  <c r="C758" i="27" s="1"/>
  <c r="E758" i="27" s="1"/>
  <c r="D747" i="37"/>
  <c r="B747" i="51"/>
  <c r="B747" i="36"/>
  <c r="F748" i="35"/>
  <c r="B748" i="39" s="1"/>
  <c r="C748" i="39" s="1"/>
  <c r="M79" i="30"/>
  <c r="F80" i="30" s="1"/>
  <c r="G80" i="30" s="1"/>
  <c r="N79" i="30"/>
  <c r="O79" i="30" s="1"/>
  <c r="P79" i="30" s="1"/>
  <c r="R64" i="39"/>
  <c r="S64" i="39" s="1"/>
  <c r="G64" i="40"/>
  <c r="G64" i="49"/>
  <c r="F64" i="40"/>
  <c r="F64" i="49"/>
  <c r="D901" i="17"/>
  <c r="C64" i="40"/>
  <c r="C64" i="49"/>
  <c r="L75" i="27"/>
  <c r="F76" i="27" s="1"/>
  <c r="M75" i="27"/>
  <c r="E62" i="21" s="1"/>
  <c r="L345" i="42"/>
  <c r="N344" i="42"/>
  <c r="O344" i="42" s="1"/>
  <c r="G340" i="44" s="1"/>
  <c r="L62" i="39"/>
  <c r="K58" i="43" s="1"/>
  <c r="J58" i="43" s="1"/>
  <c r="K431" i="42"/>
  <c r="F431" i="42"/>
  <c r="N433" i="39"/>
  <c r="C432" i="42"/>
  <c r="O63" i="39"/>
  <c r="F63" i="39"/>
  <c r="G63" i="39" s="1"/>
  <c r="J63" i="39" s="1"/>
  <c r="G77" i="35"/>
  <c r="G87" i="17"/>
  <c r="I87" i="17"/>
  <c r="J87" i="17" s="1"/>
  <c r="M83" i="28"/>
  <c r="F70" i="21" s="1"/>
  <c r="L83" i="28"/>
  <c r="F84" i="28" s="1"/>
  <c r="E64" i="40"/>
  <c r="Q64" i="35"/>
  <c r="V64" i="35" s="1"/>
  <c r="M63" i="37"/>
  <c r="N63" i="37" s="1"/>
  <c r="J63" i="37"/>
  <c r="K63" i="37" s="1"/>
  <c r="L70" i="37"/>
  <c r="G63" i="37"/>
  <c r="H63" i="37" s="1"/>
  <c r="C64" i="51" s="1"/>
  <c r="D64" i="51" s="1"/>
  <c r="E64" i="51" s="1"/>
  <c r="J61" i="50" s="1"/>
  <c r="I80" i="30" l="1"/>
  <c r="K80" i="30" s="1"/>
  <c r="A68" i="37"/>
  <c r="C66" i="21"/>
  <c r="B748" i="51"/>
  <c r="B748" i="36"/>
  <c r="F749" i="35"/>
  <c r="B749" i="39" s="1"/>
  <c r="C749" i="39" s="1"/>
  <c r="E758" i="17"/>
  <c r="H758" i="17"/>
  <c r="C759" i="17"/>
  <c r="B760" i="17"/>
  <c r="B759" i="30"/>
  <c r="C759" i="30" s="1"/>
  <c r="E759" i="30" s="1"/>
  <c r="H759" i="30" s="1"/>
  <c r="B759" i="28"/>
  <c r="C759" i="28" s="1"/>
  <c r="E759" i="28" s="1"/>
  <c r="B759" i="32"/>
  <c r="C759" i="32" s="1"/>
  <c r="E759" i="32" s="1"/>
  <c r="B759" i="27"/>
  <c r="C759" i="27" s="1"/>
  <c r="E759" i="27" s="1"/>
  <c r="D748" i="37"/>
  <c r="I64" i="36"/>
  <c r="J64" i="36" s="1"/>
  <c r="K64" i="36" s="1"/>
  <c r="E61" i="41" s="1"/>
  <c r="I64" i="51"/>
  <c r="J64" i="51" s="1"/>
  <c r="K64" i="51" s="1"/>
  <c r="L61" i="50" s="1"/>
  <c r="F64" i="36"/>
  <c r="G64" i="36" s="1"/>
  <c r="H64" i="36" s="1"/>
  <c r="F64" i="51"/>
  <c r="G64" i="51" s="1"/>
  <c r="H64" i="51" s="1"/>
  <c r="K61" i="50" s="1"/>
  <c r="D903" i="17"/>
  <c r="M66" i="35"/>
  <c r="I64" i="37"/>
  <c r="G76" i="27"/>
  <c r="H76" i="27"/>
  <c r="J76" i="27" s="1"/>
  <c r="L346" i="42"/>
  <c r="N345" i="42"/>
  <c r="O345" i="42" s="1"/>
  <c r="G341" i="44" s="1"/>
  <c r="N62" i="39"/>
  <c r="T62" i="39" s="1"/>
  <c r="K432" i="42"/>
  <c r="F432" i="42"/>
  <c r="N434" i="39"/>
  <c r="C433" i="42"/>
  <c r="H63" i="39"/>
  <c r="I63" i="39"/>
  <c r="L80" i="30"/>
  <c r="K87" i="17"/>
  <c r="G84" i="28"/>
  <c r="H84" i="28"/>
  <c r="J84" i="28" s="1"/>
  <c r="R74" i="35"/>
  <c r="S65" i="35"/>
  <c r="E61" i="38"/>
  <c r="O65" i="47"/>
  <c r="C64" i="36"/>
  <c r="D64" i="36" s="1"/>
  <c r="E64" i="36" s="1"/>
  <c r="G65" i="47"/>
  <c r="C61" i="38"/>
  <c r="K65" i="47"/>
  <c r="D61" i="38"/>
  <c r="W64" i="35"/>
  <c r="K64" i="35" s="1"/>
  <c r="H64" i="40"/>
  <c r="N65" i="35"/>
  <c r="F67" i="37"/>
  <c r="H65" i="35"/>
  <c r="C58" i="43" l="1"/>
  <c r="U62" i="39"/>
  <c r="C760" i="17"/>
  <c r="B761" i="17"/>
  <c r="B760" i="30"/>
  <c r="C760" i="30" s="1"/>
  <c r="E760" i="30" s="1"/>
  <c r="H760" i="30" s="1"/>
  <c r="B760" i="32"/>
  <c r="C760" i="32" s="1"/>
  <c r="E760" i="32" s="1"/>
  <c r="B760" i="27"/>
  <c r="C760" i="27" s="1"/>
  <c r="E760" i="27" s="1"/>
  <c r="B760" i="28"/>
  <c r="C760" i="28" s="1"/>
  <c r="E760" i="28" s="1"/>
  <c r="D749" i="37"/>
  <c r="E759" i="17"/>
  <c r="H759" i="17"/>
  <c r="B749" i="51"/>
  <c r="B749" i="36"/>
  <c r="F750" i="35"/>
  <c r="B750" i="39" s="1"/>
  <c r="C750" i="39" s="1"/>
  <c r="C62" i="42"/>
  <c r="F62" i="42" s="1"/>
  <c r="K76" i="27"/>
  <c r="I76" i="27"/>
  <c r="D905" i="17"/>
  <c r="E65" i="39"/>
  <c r="R65" i="39" s="1"/>
  <c r="S65" i="39" s="1"/>
  <c r="L347" i="42"/>
  <c r="N346" i="42"/>
  <c r="O346" i="42" s="1"/>
  <c r="G342" i="44" s="1"/>
  <c r="K63" i="39"/>
  <c r="N435" i="39"/>
  <c r="C434" i="42"/>
  <c r="K433" i="42"/>
  <c r="F433" i="42"/>
  <c r="J65" i="35"/>
  <c r="D65" i="49" s="1"/>
  <c r="I65" i="35"/>
  <c r="D64" i="40"/>
  <c r="D64" i="39"/>
  <c r="N80" i="30"/>
  <c r="O80" i="30" s="1"/>
  <c r="P80" i="30" s="1"/>
  <c r="C67" i="21" s="1"/>
  <c r="M80" i="30"/>
  <c r="F81" i="30" s="1"/>
  <c r="L87" i="17"/>
  <c r="F88" i="17" s="1"/>
  <c r="M87" i="17"/>
  <c r="D74" i="21" s="1"/>
  <c r="K84" i="28"/>
  <c r="Q65" i="47"/>
  <c r="P65" i="47"/>
  <c r="L65" i="47"/>
  <c r="M65" i="47"/>
  <c r="T65" i="35"/>
  <c r="U65" i="35"/>
  <c r="H65" i="49" s="1"/>
  <c r="O65" i="35"/>
  <c r="E65" i="49" s="1"/>
  <c r="P65" i="35"/>
  <c r="X65" i="39" s="1"/>
  <c r="C61" i="41"/>
  <c r="W65" i="39"/>
  <c r="D61" i="41"/>
  <c r="E64" i="37"/>
  <c r="G62" i="42" l="1"/>
  <c r="C58" i="44" s="1"/>
  <c r="M58" i="43"/>
  <c r="F58" i="43"/>
  <c r="K62" i="42"/>
  <c r="B750" i="51"/>
  <c r="B750" i="36"/>
  <c r="F751" i="35"/>
  <c r="B751" i="39" s="1"/>
  <c r="C751" i="39" s="1"/>
  <c r="B761" i="27"/>
  <c r="C761" i="27" s="1"/>
  <c r="E761" i="27" s="1"/>
  <c r="B761" i="28"/>
  <c r="C761" i="28" s="1"/>
  <c r="E761" i="28" s="1"/>
  <c r="D750" i="37"/>
  <c r="C761" i="17"/>
  <c r="E761" i="17" s="1"/>
  <c r="B762" i="17"/>
  <c r="B761" i="30"/>
  <c r="C761" i="30" s="1"/>
  <c r="E761" i="30" s="1"/>
  <c r="H761" i="30" s="1"/>
  <c r="B761" i="32"/>
  <c r="C761" i="32" s="1"/>
  <c r="E761" i="32" s="1"/>
  <c r="E760" i="17"/>
  <c r="H760" i="17"/>
  <c r="P65" i="39"/>
  <c r="Q65" i="39" s="1"/>
  <c r="F65" i="40"/>
  <c r="F65" i="49"/>
  <c r="C65" i="40"/>
  <c r="C65" i="49"/>
  <c r="D907" i="17"/>
  <c r="G65" i="40"/>
  <c r="G65" i="49"/>
  <c r="L76" i="27"/>
  <c r="F77" i="27" s="1"/>
  <c r="M76" i="27"/>
  <c r="E63" i="21" s="1"/>
  <c r="L348" i="42"/>
  <c r="N347" i="42"/>
  <c r="O347" i="42" s="1"/>
  <c r="G343" i="44" s="1"/>
  <c r="L63" i="39"/>
  <c r="K59" i="43" s="1"/>
  <c r="J59" i="43" s="1"/>
  <c r="K434" i="42"/>
  <c r="F434" i="42"/>
  <c r="N436" i="39"/>
  <c r="C435" i="42"/>
  <c r="O64" i="39"/>
  <c r="F64" i="39"/>
  <c r="G64" i="39" s="1"/>
  <c r="J64" i="39" s="1"/>
  <c r="G81" i="30"/>
  <c r="I81" i="30"/>
  <c r="K81" i="30" s="1"/>
  <c r="A69" i="37"/>
  <c r="G78" i="35"/>
  <c r="G88" i="17"/>
  <c r="I88" i="17"/>
  <c r="J88" i="17" s="1"/>
  <c r="L84" i="28"/>
  <c r="F85" i="28" s="1"/>
  <c r="M84" i="28"/>
  <c r="F71" i="21" s="1"/>
  <c r="E65" i="40"/>
  <c r="Q65" i="35"/>
  <c r="V65" i="35" s="1"/>
  <c r="M64" i="37"/>
  <c r="N64" i="37" s="1"/>
  <c r="E62" i="38" s="1"/>
  <c r="J64" i="37"/>
  <c r="K64" i="37" s="1"/>
  <c r="D62" i="38" s="1"/>
  <c r="G64" i="37"/>
  <c r="H64" i="37" s="1"/>
  <c r="L71" i="37"/>
  <c r="C65" i="51" l="1"/>
  <c r="D65" i="51" s="1"/>
  <c r="E65" i="51" s="1"/>
  <c r="C62" i="38"/>
  <c r="N62" i="42"/>
  <c r="O62" i="42" s="1"/>
  <c r="G58" i="44" s="1"/>
  <c r="N63" i="39"/>
  <c r="B762" i="28"/>
  <c r="C762" i="28" s="1"/>
  <c r="E762" i="28" s="1"/>
  <c r="B762" i="27"/>
  <c r="C762" i="27" s="1"/>
  <c r="E762" i="27" s="1"/>
  <c r="D751" i="37"/>
  <c r="B763" i="17"/>
  <c r="C762" i="17"/>
  <c r="B762" i="30"/>
  <c r="C762" i="30" s="1"/>
  <c r="E762" i="30" s="1"/>
  <c r="H762" i="30" s="1"/>
  <c r="B762" i="32"/>
  <c r="C762" i="32" s="1"/>
  <c r="E762" i="32" s="1"/>
  <c r="B751" i="51"/>
  <c r="B751" i="36"/>
  <c r="F752" i="35"/>
  <c r="B752" i="39" s="1"/>
  <c r="C752" i="39" s="1"/>
  <c r="H761" i="17"/>
  <c r="F65" i="36"/>
  <c r="G65" i="36" s="1"/>
  <c r="H65" i="36" s="1"/>
  <c r="D62" i="41" s="1"/>
  <c r="F65" i="51"/>
  <c r="G65" i="51" s="1"/>
  <c r="H65" i="51" s="1"/>
  <c r="I65" i="36"/>
  <c r="J65" i="36" s="1"/>
  <c r="K65" i="36" s="1"/>
  <c r="E62" i="41" s="1"/>
  <c r="I65" i="51"/>
  <c r="J65" i="51" s="1"/>
  <c r="K65" i="51" s="1"/>
  <c r="D909" i="17"/>
  <c r="M67" i="35"/>
  <c r="I65" i="37"/>
  <c r="G77" i="27"/>
  <c r="H77" i="27"/>
  <c r="J77" i="27" s="1"/>
  <c r="L349" i="42"/>
  <c r="N348" i="42"/>
  <c r="O348" i="42" s="1"/>
  <c r="G344" i="44" s="1"/>
  <c r="K435" i="42"/>
  <c r="F435" i="42"/>
  <c r="N437" i="39"/>
  <c r="C436" i="42"/>
  <c r="H64" i="39"/>
  <c r="I64" i="39"/>
  <c r="L81" i="30"/>
  <c r="K88" i="17"/>
  <c r="R75" i="35"/>
  <c r="G85" i="28"/>
  <c r="H85" i="28"/>
  <c r="J85" i="28" s="1"/>
  <c r="C65" i="36"/>
  <c r="D65" i="36" s="1"/>
  <c r="E65" i="36" s="1"/>
  <c r="G66" i="47"/>
  <c r="K66" i="47"/>
  <c r="O66" i="47"/>
  <c r="S66" i="35"/>
  <c r="W65" i="35"/>
  <c r="K65" i="35" s="1"/>
  <c r="H65" i="40"/>
  <c r="H66" i="35"/>
  <c r="N66" i="35"/>
  <c r="F68" i="37"/>
  <c r="T63" i="39" l="1"/>
  <c r="E66" i="39"/>
  <c r="C62" i="41"/>
  <c r="C59" i="43"/>
  <c r="C63" i="42"/>
  <c r="K63" i="42" s="1"/>
  <c r="E762" i="17"/>
  <c r="H762" i="17"/>
  <c r="C763" i="17"/>
  <c r="B764" i="17"/>
  <c r="B763" i="30"/>
  <c r="C763" i="30" s="1"/>
  <c r="E763" i="30" s="1"/>
  <c r="H763" i="30" s="1"/>
  <c r="B763" i="32"/>
  <c r="C763" i="32" s="1"/>
  <c r="E763" i="32" s="1"/>
  <c r="B763" i="27"/>
  <c r="C763" i="27" s="1"/>
  <c r="E763" i="27" s="1"/>
  <c r="D752" i="37"/>
  <c r="B763" i="28"/>
  <c r="C763" i="28" s="1"/>
  <c r="E763" i="28" s="1"/>
  <c r="B752" i="51"/>
  <c r="B752" i="36"/>
  <c r="F753" i="35"/>
  <c r="B753" i="39" s="1"/>
  <c r="C753" i="39" s="1"/>
  <c r="K77" i="27"/>
  <c r="I77" i="27"/>
  <c r="D911" i="17"/>
  <c r="L350" i="42"/>
  <c r="N349" i="42"/>
  <c r="O349" i="42" s="1"/>
  <c r="G345" i="44" s="1"/>
  <c r="K64" i="39"/>
  <c r="K436" i="42"/>
  <c r="F436" i="42"/>
  <c r="N438" i="39"/>
  <c r="C437" i="42"/>
  <c r="P66" i="39"/>
  <c r="Q66" i="39" s="1"/>
  <c r="R66" i="39"/>
  <c r="S66" i="39" s="1"/>
  <c r="I66" i="35"/>
  <c r="C66" i="40" s="1"/>
  <c r="J66" i="35"/>
  <c r="D65" i="40"/>
  <c r="D65" i="39"/>
  <c r="N81" i="30"/>
  <c r="O81" i="30" s="1"/>
  <c r="P81" i="30" s="1"/>
  <c r="C68" i="21" s="1"/>
  <c r="M81" i="30"/>
  <c r="F82" i="30" s="1"/>
  <c r="M88" i="17"/>
  <c r="D75" i="21" s="1"/>
  <c r="L88" i="17"/>
  <c r="F89" i="17" s="1"/>
  <c r="K85" i="28"/>
  <c r="T66" i="35"/>
  <c r="G66" i="40" s="1"/>
  <c r="U66" i="35"/>
  <c r="M66" i="47"/>
  <c r="L66" i="47"/>
  <c r="P66" i="47"/>
  <c r="Q66" i="47"/>
  <c r="O66" i="35"/>
  <c r="E66" i="40" s="1"/>
  <c r="P66" i="35"/>
  <c r="W66" i="39"/>
  <c r="E65" i="37"/>
  <c r="F66" i="40" l="1"/>
  <c r="X66" i="39"/>
  <c r="F63" i="42"/>
  <c r="G63" i="42" s="1"/>
  <c r="C59" i="44" s="1"/>
  <c r="U63" i="39"/>
  <c r="N63" i="42"/>
  <c r="O63" i="42" s="1"/>
  <c r="G59" i="44" s="1"/>
  <c r="B753" i="51"/>
  <c r="B753" i="36"/>
  <c r="F754" i="35"/>
  <c r="B754" i="39" s="1"/>
  <c r="C754" i="39" s="1"/>
  <c r="B765" i="17"/>
  <c r="C764" i="17"/>
  <c r="B764" i="30"/>
  <c r="C764" i="30" s="1"/>
  <c r="E764" i="30" s="1"/>
  <c r="H764" i="30" s="1"/>
  <c r="B764" i="32"/>
  <c r="C764" i="32" s="1"/>
  <c r="E764" i="32" s="1"/>
  <c r="B764" i="27"/>
  <c r="C764" i="27" s="1"/>
  <c r="E764" i="27" s="1"/>
  <c r="B764" i="28"/>
  <c r="C764" i="28" s="1"/>
  <c r="E764" i="28" s="1"/>
  <c r="D753" i="37"/>
  <c r="E763" i="17"/>
  <c r="H763" i="17"/>
  <c r="D913" i="17"/>
  <c r="M77" i="27"/>
  <c r="E64" i="21" s="1"/>
  <c r="L77" i="27"/>
  <c r="F78" i="27" s="1"/>
  <c r="L351" i="42"/>
  <c r="N350" i="42"/>
  <c r="O350" i="42" s="1"/>
  <c r="G346" i="44" s="1"/>
  <c r="L64" i="39"/>
  <c r="K60" i="43" s="1"/>
  <c r="J60" i="43" s="1"/>
  <c r="K437" i="42"/>
  <c r="F437" i="42"/>
  <c r="N439" i="39"/>
  <c r="C438" i="42"/>
  <c r="O65" i="39"/>
  <c r="F65" i="39"/>
  <c r="G65" i="39" s="1"/>
  <c r="J65" i="39" s="1"/>
  <c r="I82" i="30"/>
  <c r="K82" i="30" s="1"/>
  <c r="G82" i="30"/>
  <c r="A70" i="37"/>
  <c r="I89" i="17"/>
  <c r="J89" i="17" s="1"/>
  <c r="G89" i="17"/>
  <c r="G79" i="35"/>
  <c r="L85" i="28"/>
  <c r="F86" i="28" s="1"/>
  <c r="M85" i="28"/>
  <c r="F72" i="21" s="1"/>
  <c r="Q66" i="35"/>
  <c r="V66" i="35" s="1"/>
  <c r="H66" i="40" s="1"/>
  <c r="M65" i="37"/>
  <c r="N65" i="37" s="1"/>
  <c r="E63" i="38" s="1"/>
  <c r="J65" i="37"/>
  <c r="K65" i="37" s="1"/>
  <c r="D63" i="38" s="1"/>
  <c r="L72" i="37"/>
  <c r="G65" i="37"/>
  <c r="H65" i="37" s="1"/>
  <c r="F59" i="43" l="1"/>
  <c r="M59" i="43"/>
  <c r="C66" i="51"/>
  <c r="D66" i="51" s="1"/>
  <c r="E66" i="51" s="1"/>
  <c r="C63" i="38"/>
  <c r="E764" i="17"/>
  <c r="H764" i="17"/>
  <c r="D754" i="37"/>
  <c r="B765" i="28"/>
  <c r="C765" i="28" s="1"/>
  <c r="E765" i="28" s="1"/>
  <c r="C765" i="17"/>
  <c r="B766" i="17"/>
  <c r="B765" i="30"/>
  <c r="C765" i="30" s="1"/>
  <c r="E765" i="30" s="1"/>
  <c r="H765" i="30" s="1"/>
  <c r="B765" i="32"/>
  <c r="C765" i="32" s="1"/>
  <c r="E765" i="32" s="1"/>
  <c r="B765" i="27"/>
  <c r="C765" i="27" s="1"/>
  <c r="E765" i="27" s="1"/>
  <c r="F755" i="35"/>
  <c r="B755" i="39" s="1"/>
  <c r="C755" i="39" s="1"/>
  <c r="B754" i="51"/>
  <c r="B754" i="36"/>
  <c r="I66" i="36"/>
  <c r="J66" i="36" s="1"/>
  <c r="K66" i="36" s="1"/>
  <c r="E63" i="41" s="1"/>
  <c r="I66" i="51"/>
  <c r="J66" i="51" s="1"/>
  <c r="K66" i="51" s="1"/>
  <c r="F66" i="36"/>
  <c r="G66" i="36" s="1"/>
  <c r="H66" i="36" s="1"/>
  <c r="D63" i="41" s="1"/>
  <c r="F66" i="51"/>
  <c r="G66" i="51" s="1"/>
  <c r="H66" i="51" s="1"/>
  <c r="G78" i="27"/>
  <c r="H78" i="27"/>
  <c r="J78" i="27" s="1"/>
  <c r="M68" i="35"/>
  <c r="I66" i="37"/>
  <c r="N64" i="39"/>
  <c r="T64" i="39" s="1"/>
  <c r="D915" i="17"/>
  <c r="L352" i="42"/>
  <c r="N351" i="42"/>
  <c r="O351" i="42" s="1"/>
  <c r="G347" i="44" s="1"/>
  <c r="K438" i="42"/>
  <c r="F438" i="42"/>
  <c r="N440" i="39"/>
  <c r="C439" i="42"/>
  <c r="H65" i="39"/>
  <c r="I65" i="39"/>
  <c r="L82" i="30"/>
  <c r="K89" i="17"/>
  <c r="R76" i="35"/>
  <c r="G86" i="28"/>
  <c r="H86" i="28"/>
  <c r="J86" i="28" s="1"/>
  <c r="C66" i="36"/>
  <c r="D66" i="36" s="1"/>
  <c r="E66" i="36" s="1"/>
  <c r="G67" i="47"/>
  <c r="K67" i="47"/>
  <c r="O67" i="47"/>
  <c r="S67" i="35"/>
  <c r="W66" i="35"/>
  <c r="K66" i="35" s="1"/>
  <c r="D66" i="40" s="1"/>
  <c r="H67" i="35"/>
  <c r="N67" i="35"/>
  <c r="F69" i="37"/>
  <c r="E67" i="39" l="1"/>
  <c r="C63" i="41"/>
  <c r="C64" i="42"/>
  <c r="F64" i="42" s="1"/>
  <c r="U64" i="39"/>
  <c r="E765" i="17"/>
  <c r="H765" i="17"/>
  <c r="B755" i="51"/>
  <c r="B755" i="36"/>
  <c r="F756" i="35"/>
  <c r="B756" i="39" s="1"/>
  <c r="C756" i="39" s="1"/>
  <c r="C766" i="17"/>
  <c r="B767" i="17"/>
  <c r="B766" i="30"/>
  <c r="C766" i="30" s="1"/>
  <c r="E766" i="30" s="1"/>
  <c r="H766" i="30" s="1"/>
  <c r="B766" i="28"/>
  <c r="C766" i="28" s="1"/>
  <c r="E766" i="28" s="1"/>
  <c r="B766" i="32"/>
  <c r="C766" i="32" s="1"/>
  <c r="E766" i="32" s="1"/>
  <c r="B766" i="27"/>
  <c r="C766" i="27" s="1"/>
  <c r="E766" i="27" s="1"/>
  <c r="D755" i="37"/>
  <c r="C60" i="43"/>
  <c r="D917" i="17"/>
  <c r="I78" i="27"/>
  <c r="K78" i="27"/>
  <c r="K65" i="39"/>
  <c r="L353" i="42"/>
  <c r="N352" i="42"/>
  <c r="O352" i="42" s="1"/>
  <c r="G348" i="44" s="1"/>
  <c r="N441" i="39"/>
  <c r="C440" i="42"/>
  <c r="K439" i="42"/>
  <c r="F439" i="42"/>
  <c r="P67" i="39"/>
  <c r="Q67" i="39" s="1"/>
  <c r="R67" i="39"/>
  <c r="S67" i="39" s="1"/>
  <c r="I67" i="35"/>
  <c r="C67" i="40" s="1"/>
  <c r="J67" i="35"/>
  <c r="D66" i="39"/>
  <c r="M82" i="30"/>
  <c r="F83" i="30" s="1"/>
  <c r="N82" i="30"/>
  <c r="O82" i="30" s="1"/>
  <c r="P82" i="30" s="1"/>
  <c r="C69" i="21" s="1"/>
  <c r="L89" i="17"/>
  <c r="F90" i="17" s="1"/>
  <c r="M89" i="17"/>
  <c r="D76" i="21" s="1"/>
  <c r="K86" i="28"/>
  <c r="T67" i="35"/>
  <c r="G67" i="40" s="1"/>
  <c r="U67" i="35"/>
  <c r="Q67" i="47"/>
  <c r="P67" i="47"/>
  <c r="L67" i="47"/>
  <c r="M67" i="47"/>
  <c r="O67" i="35"/>
  <c r="E67" i="40" s="1"/>
  <c r="P67" i="35"/>
  <c r="W67" i="39"/>
  <c r="E66" i="37"/>
  <c r="F67" i="40" l="1"/>
  <c r="X67" i="39"/>
  <c r="K64" i="42"/>
  <c r="G64" i="42"/>
  <c r="C60" i="44" s="1"/>
  <c r="N64" i="42"/>
  <c r="O64" i="42" s="1"/>
  <c r="G60" i="44" s="1"/>
  <c r="M60" i="43"/>
  <c r="F60" i="43"/>
  <c r="C767" i="17"/>
  <c r="B768" i="17"/>
  <c r="B767" i="30"/>
  <c r="C767" i="30" s="1"/>
  <c r="E767" i="30" s="1"/>
  <c r="H767" i="30" s="1"/>
  <c r="B767" i="28"/>
  <c r="C767" i="28" s="1"/>
  <c r="E767" i="28" s="1"/>
  <c r="B767" i="32"/>
  <c r="C767" i="32" s="1"/>
  <c r="E767" i="32" s="1"/>
  <c r="B767" i="27"/>
  <c r="C767" i="27" s="1"/>
  <c r="E767" i="27" s="1"/>
  <c r="D756" i="37"/>
  <c r="E766" i="17"/>
  <c r="H766" i="17"/>
  <c r="B756" i="51"/>
  <c r="B756" i="36"/>
  <c r="F757" i="35"/>
  <c r="B757" i="39" s="1"/>
  <c r="C757" i="39" s="1"/>
  <c r="M78" i="27"/>
  <c r="E65" i="21" s="1"/>
  <c r="L78" i="27"/>
  <c r="F79" i="27" s="1"/>
  <c r="D919" i="17"/>
  <c r="L354" i="42"/>
  <c r="N353" i="42"/>
  <c r="O353" i="42" s="1"/>
  <c r="G349" i="44" s="1"/>
  <c r="L65" i="39"/>
  <c r="K61" i="43" s="1"/>
  <c r="J61" i="43" s="1"/>
  <c r="K440" i="42"/>
  <c r="F440" i="42"/>
  <c r="N442" i="39"/>
  <c r="C441" i="42"/>
  <c r="F66" i="39"/>
  <c r="G66" i="39" s="1"/>
  <c r="J66" i="39" s="1"/>
  <c r="O66" i="39"/>
  <c r="A71" i="37"/>
  <c r="G83" i="30"/>
  <c r="I83" i="30"/>
  <c r="K83" i="30" s="1"/>
  <c r="G80" i="35"/>
  <c r="I90" i="17"/>
  <c r="J90" i="17" s="1"/>
  <c r="G90" i="17"/>
  <c r="L86" i="28"/>
  <c r="F87" i="28" s="1"/>
  <c r="M86" i="28"/>
  <c r="F73" i="21" s="1"/>
  <c r="Q67" i="35"/>
  <c r="V67" i="35" s="1"/>
  <c r="H67" i="40" s="1"/>
  <c r="J66" i="37"/>
  <c r="K66" i="37" s="1"/>
  <c r="D64" i="38" s="1"/>
  <c r="M66" i="37"/>
  <c r="N66" i="37" s="1"/>
  <c r="E64" i="38" s="1"/>
  <c r="L73" i="37"/>
  <c r="G66" i="37"/>
  <c r="H66" i="37" s="1"/>
  <c r="C67" i="51" l="1"/>
  <c r="D67" i="51" s="1"/>
  <c r="E67" i="51" s="1"/>
  <c r="C64" i="38"/>
  <c r="B757" i="51"/>
  <c r="B757" i="36"/>
  <c r="F758" i="35"/>
  <c r="B758" i="39" s="1"/>
  <c r="C758" i="39" s="1"/>
  <c r="B769" i="17"/>
  <c r="C768" i="17"/>
  <c r="E768" i="17" s="1"/>
  <c r="B768" i="30"/>
  <c r="C768" i="30" s="1"/>
  <c r="E768" i="30" s="1"/>
  <c r="H768" i="30" s="1"/>
  <c r="B768" i="32"/>
  <c r="C768" i="32" s="1"/>
  <c r="E768" i="32" s="1"/>
  <c r="B768" i="27"/>
  <c r="C768" i="27" s="1"/>
  <c r="E768" i="27" s="1"/>
  <c r="B768" i="28"/>
  <c r="C768" i="28" s="1"/>
  <c r="E768" i="28" s="1"/>
  <c r="D757" i="37"/>
  <c r="H767" i="17"/>
  <c r="E767" i="17"/>
  <c r="F67" i="36"/>
  <c r="G67" i="36" s="1"/>
  <c r="H67" i="36" s="1"/>
  <c r="D64" i="41" s="1"/>
  <c r="F67" i="51"/>
  <c r="G67" i="51" s="1"/>
  <c r="H67" i="51" s="1"/>
  <c r="I67" i="36"/>
  <c r="J67" i="36" s="1"/>
  <c r="K67" i="36" s="1"/>
  <c r="E64" i="41" s="1"/>
  <c r="I67" i="51"/>
  <c r="J67" i="51" s="1"/>
  <c r="K67" i="51" s="1"/>
  <c r="N65" i="39"/>
  <c r="T65" i="39" s="1"/>
  <c r="G79" i="27"/>
  <c r="H79" i="27"/>
  <c r="J79" i="27" s="1"/>
  <c r="D921" i="17"/>
  <c r="M69" i="35"/>
  <c r="I67" i="37"/>
  <c r="L355" i="42"/>
  <c r="N354" i="42"/>
  <c r="O354" i="42" s="1"/>
  <c r="G350" i="44" s="1"/>
  <c r="N443" i="39"/>
  <c r="C442" i="42"/>
  <c r="K441" i="42"/>
  <c r="F441" i="42"/>
  <c r="H66" i="39"/>
  <c r="I66" i="39"/>
  <c r="L83" i="30"/>
  <c r="K90" i="17"/>
  <c r="R77" i="35"/>
  <c r="G87" i="28"/>
  <c r="H87" i="28"/>
  <c r="J87" i="28" s="1"/>
  <c r="C67" i="36"/>
  <c r="D67" i="36" s="1"/>
  <c r="E67" i="36" s="1"/>
  <c r="G68" i="47"/>
  <c r="K68" i="47"/>
  <c r="O68" i="47"/>
  <c r="S68" i="35"/>
  <c r="W67" i="35"/>
  <c r="K67" i="35" s="1"/>
  <c r="D67" i="40" s="1"/>
  <c r="H68" i="35"/>
  <c r="F70" i="37"/>
  <c r="N68" i="35"/>
  <c r="H768" i="17" l="1"/>
  <c r="E68" i="39"/>
  <c r="C64" i="41"/>
  <c r="C65" i="42"/>
  <c r="U65" i="39"/>
  <c r="B769" i="27"/>
  <c r="C769" i="27" s="1"/>
  <c r="E769" i="27" s="1"/>
  <c r="B769" i="32"/>
  <c r="C769" i="32" s="1"/>
  <c r="E769" i="32" s="1"/>
  <c r="D758" i="37"/>
  <c r="C769" i="17"/>
  <c r="B770" i="17"/>
  <c r="B769" i="30"/>
  <c r="C769" i="30" s="1"/>
  <c r="E769" i="30" s="1"/>
  <c r="H769" i="30" s="1"/>
  <c r="B769" i="28"/>
  <c r="C769" i="28" s="1"/>
  <c r="E769" i="28" s="1"/>
  <c r="F759" i="35"/>
  <c r="B759" i="39" s="1"/>
  <c r="C759" i="39" s="1"/>
  <c r="B758" i="51"/>
  <c r="B758" i="36"/>
  <c r="C61" i="43"/>
  <c r="D923" i="17"/>
  <c r="I79" i="27"/>
  <c r="K79" i="27"/>
  <c r="L356" i="42"/>
  <c r="N355" i="42"/>
  <c r="O355" i="42" s="1"/>
  <c r="G351" i="44" s="1"/>
  <c r="K66" i="39"/>
  <c r="K65" i="42"/>
  <c r="F65" i="42"/>
  <c r="K442" i="42"/>
  <c r="F442" i="42"/>
  <c r="N444" i="39"/>
  <c r="C443" i="42"/>
  <c r="P68" i="39"/>
  <c r="Q68" i="39" s="1"/>
  <c r="R68" i="39"/>
  <c r="S68" i="39" s="1"/>
  <c r="J68" i="35"/>
  <c r="I68" i="35"/>
  <c r="C68" i="40" s="1"/>
  <c r="D67" i="39"/>
  <c r="M83" i="30"/>
  <c r="F84" i="30" s="1"/>
  <c r="N83" i="30"/>
  <c r="O83" i="30" s="1"/>
  <c r="P83" i="30" s="1"/>
  <c r="C70" i="21" s="1"/>
  <c r="M90" i="17"/>
  <c r="D77" i="21" s="1"/>
  <c r="L90" i="17"/>
  <c r="F91" i="17" s="1"/>
  <c r="K87" i="28"/>
  <c r="M68" i="47"/>
  <c r="L68" i="47"/>
  <c r="U68" i="35"/>
  <c r="T68" i="35"/>
  <c r="G68" i="40" s="1"/>
  <c r="Q68" i="47"/>
  <c r="P68" i="47"/>
  <c r="O68" i="35"/>
  <c r="E68" i="40" s="1"/>
  <c r="P68" i="35"/>
  <c r="W68" i="39"/>
  <c r="E67" i="37"/>
  <c r="F68" i="40" l="1"/>
  <c r="X68" i="39"/>
  <c r="G65" i="42"/>
  <c r="C61" i="44" s="1"/>
  <c r="N65" i="42"/>
  <c r="O65" i="42" s="1"/>
  <c r="G61" i="44" s="1"/>
  <c r="M61" i="43"/>
  <c r="F61" i="43"/>
  <c r="C770" i="17"/>
  <c r="E770" i="17" s="1"/>
  <c r="B771" i="17"/>
  <c r="B770" i="30"/>
  <c r="C770" i="30" s="1"/>
  <c r="E770" i="30" s="1"/>
  <c r="H770" i="30" s="1"/>
  <c r="B770" i="32"/>
  <c r="C770" i="32" s="1"/>
  <c r="E770" i="32" s="1"/>
  <c r="B770" i="28"/>
  <c r="C770" i="28" s="1"/>
  <c r="E770" i="28" s="1"/>
  <c r="B770" i="27"/>
  <c r="C770" i="27" s="1"/>
  <c r="E770" i="27" s="1"/>
  <c r="D759" i="37"/>
  <c r="E769" i="17"/>
  <c r="H769" i="17"/>
  <c r="H770" i="17" s="1"/>
  <c r="B759" i="51"/>
  <c r="B759" i="36"/>
  <c r="F760" i="35"/>
  <c r="B760" i="39" s="1"/>
  <c r="C760" i="39" s="1"/>
  <c r="M79" i="27"/>
  <c r="E66" i="21" s="1"/>
  <c r="L79" i="27"/>
  <c r="F80" i="27" s="1"/>
  <c r="D925" i="17"/>
  <c r="L357" i="42"/>
  <c r="N356" i="42"/>
  <c r="O356" i="42" s="1"/>
  <c r="G352" i="44" s="1"/>
  <c r="L66" i="39"/>
  <c r="N66" i="39" s="1"/>
  <c r="N445" i="39"/>
  <c r="C444" i="42"/>
  <c r="K443" i="42"/>
  <c r="F443" i="42"/>
  <c r="F67" i="39"/>
  <c r="G67" i="39" s="1"/>
  <c r="I67" i="39" s="1"/>
  <c r="O67" i="39"/>
  <c r="A72" i="37"/>
  <c r="G84" i="30"/>
  <c r="I84" i="30"/>
  <c r="K84" i="30" s="1"/>
  <c r="G91" i="17"/>
  <c r="I91" i="17"/>
  <c r="J91" i="17" s="1"/>
  <c r="G81" i="35"/>
  <c r="L87" i="28"/>
  <c r="F88" i="28" s="1"/>
  <c r="M87" i="28"/>
  <c r="F74" i="21" s="1"/>
  <c r="Q68" i="35"/>
  <c r="V68" i="35" s="1"/>
  <c r="H68" i="40" s="1"/>
  <c r="J67" i="37"/>
  <c r="K67" i="37" s="1"/>
  <c r="D65" i="38" s="1"/>
  <c r="M67" i="37"/>
  <c r="N67" i="37" s="1"/>
  <c r="E65" i="38" s="1"/>
  <c r="L74" i="37"/>
  <c r="G67" i="37"/>
  <c r="H67" i="37" s="1"/>
  <c r="C68" i="51" l="1"/>
  <c r="D68" i="51" s="1"/>
  <c r="E68" i="51" s="1"/>
  <c r="C65" i="38"/>
  <c r="T66" i="39"/>
  <c r="B760" i="51"/>
  <c r="B760" i="36"/>
  <c r="F761" i="35"/>
  <c r="B761" i="39" s="1"/>
  <c r="C761" i="39" s="1"/>
  <c r="C771" i="17"/>
  <c r="B772" i="17"/>
  <c r="D760" i="37"/>
  <c r="B771" i="30"/>
  <c r="C771" i="30" s="1"/>
  <c r="E771" i="30" s="1"/>
  <c r="H771" i="30" s="1"/>
  <c r="B771" i="32"/>
  <c r="C771" i="32" s="1"/>
  <c r="E771" i="32" s="1"/>
  <c r="B771" i="28"/>
  <c r="C771" i="28" s="1"/>
  <c r="E771" i="28" s="1"/>
  <c r="B771" i="27"/>
  <c r="C771" i="27" s="1"/>
  <c r="E771" i="27" s="1"/>
  <c r="F68" i="36"/>
  <c r="G68" i="36" s="1"/>
  <c r="H68" i="36" s="1"/>
  <c r="D65" i="41" s="1"/>
  <c r="F68" i="51"/>
  <c r="G68" i="51" s="1"/>
  <c r="H68" i="51" s="1"/>
  <c r="I68" i="36"/>
  <c r="J68" i="36" s="1"/>
  <c r="K68" i="36" s="1"/>
  <c r="E65" i="41" s="1"/>
  <c r="I68" i="51"/>
  <c r="J68" i="51" s="1"/>
  <c r="K68" i="51" s="1"/>
  <c r="D927" i="17"/>
  <c r="G80" i="27"/>
  <c r="H80" i="27"/>
  <c r="J80" i="27" s="1"/>
  <c r="M70" i="35"/>
  <c r="I68" i="37"/>
  <c r="K62" i="43"/>
  <c r="J62" i="43" s="1"/>
  <c r="L358" i="42"/>
  <c r="N357" i="42"/>
  <c r="O357" i="42" s="1"/>
  <c r="G353" i="44" s="1"/>
  <c r="K444" i="42"/>
  <c r="F444" i="42"/>
  <c r="N446" i="39"/>
  <c r="C445" i="42"/>
  <c r="C66" i="42"/>
  <c r="C62" i="43"/>
  <c r="H67" i="39"/>
  <c r="K67" i="39" s="1"/>
  <c r="J67" i="39"/>
  <c r="L84" i="30"/>
  <c r="K91" i="17"/>
  <c r="R78" i="35"/>
  <c r="H88" i="28"/>
  <c r="J88" i="28" s="1"/>
  <c r="G88" i="28"/>
  <c r="K69" i="47"/>
  <c r="O69" i="47"/>
  <c r="S69" i="35"/>
  <c r="C68" i="36"/>
  <c r="D68" i="36" s="1"/>
  <c r="E68" i="36" s="1"/>
  <c r="G69" i="47"/>
  <c r="W68" i="35"/>
  <c r="K68" i="35" s="1"/>
  <c r="D68" i="40" s="1"/>
  <c r="N69" i="35"/>
  <c r="F71" i="37"/>
  <c r="H69" i="35"/>
  <c r="U66" i="39" l="1"/>
  <c r="E69" i="39"/>
  <c r="C65" i="41"/>
  <c r="B761" i="36"/>
  <c r="B761" i="51"/>
  <c r="F762" i="35"/>
  <c r="B762" i="39" s="1"/>
  <c r="C762" i="39" s="1"/>
  <c r="C772" i="17"/>
  <c r="E772" i="17" s="1"/>
  <c r="B773" i="17"/>
  <c r="D761" i="37"/>
  <c r="B772" i="28"/>
  <c r="C772" i="28" s="1"/>
  <c r="E772" i="28" s="1"/>
  <c r="B772" i="30"/>
  <c r="C772" i="30" s="1"/>
  <c r="E772" i="30" s="1"/>
  <c r="H772" i="30" s="1"/>
  <c r="B772" i="32"/>
  <c r="C772" i="32" s="1"/>
  <c r="E772" i="32" s="1"/>
  <c r="B772" i="27"/>
  <c r="C772" i="27" s="1"/>
  <c r="E772" i="27" s="1"/>
  <c r="H771" i="17"/>
  <c r="E771" i="17"/>
  <c r="K80" i="27"/>
  <c r="I80" i="27"/>
  <c r="D929" i="17"/>
  <c r="L359" i="42"/>
  <c r="N358" i="42"/>
  <c r="O358" i="42" s="1"/>
  <c r="G354" i="44" s="1"/>
  <c r="K66" i="42"/>
  <c r="F66" i="42"/>
  <c r="K445" i="42"/>
  <c r="F445" i="42"/>
  <c r="N447" i="39"/>
  <c r="C446" i="42"/>
  <c r="L67" i="39"/>
  <c r="P69" i="39"/>
  <c r="Q69" i="39" s="1"/>
  <c r="R69" i="39"/>
  <c r="S69" i="39" s="1"/>
  <c r="J69" i="35"/>
  <c r="I69" i="35"/>
  <c r="C69" i="40" s="1"/>
  <c r="D68" i="39"/>
  <c r="M84" i="30"/>
  <c r="F85" i="30" s="1"/>
  <c r="N84" i="30"/>
  <c r="O84" i="30" s="1"/>
  <c r="P84" i="30" s="1"/>
  <c r="C71" i="21" s="1"/>
  <c r="M91" i="17"/>
  <c r="D78" i="21" s="1"/>
  <c r="L91" i="17"/>
  <c r="F92" i="17" s="1"/>
  <c r="K88" i="28"/>
  <c r="U69" i="35"/>
  <c r="T69" i="35"/>
  <c r="G69" i="40" s="1"/>
  <c r="Q69" i="47"/>
  <c r="P69" i="47"/>
  <c r="L69" i="47"/>
  <c r="M69" i="47"/>
  <c r="O69" i="35"/>
  <c r="E69" i="40" s="1"/>
  <c r="P69" i="35"/>
  <c r="W69" i="39"/>
  <c r="E68" i="37"/>
  <c r="F69" i="40" l="1"/>
  <c r="X69" i="39"/>
  <c r="H772" i="17"/>
  <c r="F62" i="43"/>
  <c r="M62" i="43"/>
  <c r="G66" i="42"/>
  <c r="C62" i="44" s="1"/>
  <c r="N66" i="42"/>
  <c r="O66" i="42" s="1"/>
  <c r="G62" i="44" s="1"/>
  <c r="F763" i="35"/>
  <c r="B763" i="39" s="1"/>
  <c r="C763" i="39" s="1"/>
  <c r="B762" i="51"/>
  <c r="B762" i="36"/>
  <c r="D762" i="37"/>
  <c r="B773" i="28"/>
  <c r="C773" i="28" s="1"/>
  <c r="E773" i="28" s="1"/>
  <c r="C773" i="17"/>
  <c r="B773" i="27"/>
  <c r="C773" i="27" s="1"/>
  <c r="E773" i="27" s="1"/>
  <c r="B774" i="17"/>
  <c r="B773" i="30"/>
  <c r="C773" i="30" s="1"/>
  <c r="E773" i="30" s="1"/>
  <c r="H773" i="30" s="1"/>
  <c r="B773" i="32"/>
  <c r="C773" i="32" s="1"/>
  <c r="E773" i="32" s="1"/>
  <c r="D931" i="17"/>
  <c r="M80" i="27"/>
  <c r="E67" i="21" s="1"/>
  <c r="L80" i="27"/>
  <c r="F81" i="27" s="1"/>
  <c r="L360" i="42"/>
  <c r="N359" i="42"/>
  <c r="O359" i="42" s="1"/>
  <c r="G355" i="44" s="1"/>
  <c r="K446" i="42"/>
  <c r="F446" i="42"/>
  <c r="N448" i="39"/>
  <c r="C447" i="42"/>
  <c r="N67" i="39"/>
  <c r="K63" i="43"/>
  <c r="J63" i="43" s="1"/>
  <c r="F68" i="39"/>
  <c r="G68" i="39" s="1"/>
  <c r="J68" i="39" s="1"/>
  <c r="O68" i="39"/>
  <c r="A73" i="37"/>
  <c r="G85" i="30"/>
  <c r="I85" i="30"/>
  <c r="K85" i="30" s="1"/>
  <c r="G92" i="17"/>
  <c r="I92" i="17"/>
  <c r="J92" i="17" s="1"/>
  <c r="G82" i="35"/>
  <c r="M88" i="28"/>
  <c r="F75" i="21" s="1"/>
  <c r="L88" i="28"/>
  <c r="F89" i="28" s="1"/>
  <c r="Q69" i="35"/>
  <c r="V69" i="35" s="1"/>
  <c r="H69" i="40" s="1"/>
  <c r="M68" i="37"/>
  <c r="N68" i="37" s="1"/>
  <c r="E66" i="38" s="1"/>
  <c r="J68" i="37"/>
  <c r="K68" i="37" s="1"/>
  <c r="D66" i="38" s="1"/>
  <c r="L75" i="37"/>
  <c r="G68" i="37"/>
  <c r="H68" i="37" s="1"/>
  <c r="T67" i="39" l="1"/>
  <c r="C69" i="51"/>
  <c r="D69" i="51" s="1"/>
  <c r="E69" i="51" s="1"/>
  <c r="C66" i="38"/>
  <c r="B775" i="17"/>
  <c r="C774" i="17"/>
  <c r="B774" i="30"/>
  <c r="C774" i="30" s="1"/>
  <c r="E774" i="30" s="1"/>
  <c r="H774" i="30" s="1"/>
  <c r="B774" i="28"/>
  <c r="C774" i="28" s="1"/>
  <c r="E774" i="28" s="1"/>
  <c r="B774" i="32"/>
  <c r="C774" i="32" s="1"/>
  <c r="E774" i="32" s="1"/>
  <c r="B774" i="27"/>
  <c r="C774" i="27" s="1"/>
  <c r="E774" i="27" s="1"/>
  <c r="D763" i="37"/>
  <c r="B763" i="51"/>
  <c r="B763" i="36"/>
  <c r="F764" i="35"/>
  <c r="B764" i="39" s="1"/>
  <c r="C764" i="39" s="1"/>
  <c r="E773" i="17"/>
  <c r="H773" i="17"/>
  <c r="F69" i="36"/>
  <c r="G69" i="36" s="1"/>
  <c r="H69" i="36" s="1"/>
  <c r="D66" i="41" s="1"/>
  <c r="F69" i="51"/>
  <c r="G69" i="51" s="1"/>
  <c r="H69" i="51" s="1"/>
  <c r="I69" i="36"/>
  <c r="J69" i="36" s="1"/>
  <c r="K69" i="36" s="1"/>
  <c r="E66" i="41" s="1"/>
  <c r="I69" i="51"/>
  <c r="J69" i="51" s="1"/>
  <c r="K69" i="51" s="1"/>
  <c r="H81" i="27"/>
  <c r="J81" i="27" s="1"/>
  <c r="G81" i="27"/>
  <c r="M71" i="35"/>
  <c r="I69" i="37"/>
  <c r="D933" i="17"/>
  <c r="L361" i="42"/>
  <c r="N360" i="42"/>
  <c r="O360" i="42" s="1"/>
  <c r="G356" i="44" s="1"/>
  <c r="C67" i="42"/>
  <c r="C63" i="43"/>
  <c r="K447" i="42"/>
  <c r="F447" i="42"/>
  <c r="N449" i="39"/>
  <c r="C448" i="42"/>
  <c r="H68" i="39"/>
  <c r="I68" i="39"/>
  <c r="L85" i="30"/>
  <c r="K92" i="17"/>
  <c r="H89" i="28"/>
  <c r="J89" i="28" s="1"/>
  <c r="G89" i="28"/>
  <c r="R79" i="35"/>
  <c r="K70" i="47"/>
  <c r="O70" i="47"/>
  <c r="S70" i="35"/>
  <c r="C69" i="36"/>
  <c r="D69" i="36" s="1"/>
  <c r="E69" i="36" s="1"/>
  <c r="G70" i="47"/>
  <c r="W69" i="35"/>
  <c r="K69" i="35" s="1"/>
  <c r="D69" i="40" s="1"/>
  <c r="H70" i="35"/>
  <c r="N70" i="35"/>
  <c r="F72" i="37"/>
  <c r="E70" i="39" l="1"/>
  <c r="C66" i="41"/>
  <c r="U67" i="39"/>
  <c r="B764" i="51"/>
  <c r="B764" i="36"/>
  <c r="F765" i="35"/>
  <c r="B765" i="39" s="1"/>
  <c r="C765" i="39" s="1"/>
  <c r="E774" i="17"/>
  <c r="H774" i="17"/>
  <c r="D764" i="37"/>
  <c r="C775" i="17"/>
  <c r="B776" i="17"/>
  <c r="B775" i="30"/>
  <c r="C775" i="30" s="1"/>
  <c r="E775" i="30" s="1"/>
  <c r="H775" i="30" s="1"/>
  <c r="B775" i="28"/>
  <c r="C775" i="28" s="1"/>
  <c r="E775" i="28" s="1"/>
  <c r="B775" i="32"/>
  <c r="C775" i="32" s="1"/>
  <c r="E775" i="32" s="1"/>
  <c r="B775" i="27"/>
  <c r="C775" i="27" s="1"/>
  <c r="E775" i="27" s="1"/>
  <c r="D935" i="17"/>
  <c r="K81" i="27"/>
  <c r="I81" i="27"/>
  <c r="L362" i="42"/>
  <c r="N361" i="42"/>
  <c r="O361" i="42" s="1"/>
  <c r="G357" i="44" s="1"/>
  <c r="K68" i="39"/>
  <c r="N450" i="39"/>
  <c r="C449" i="42"/>
  <c r="K448" i="42"/>
  <c r="F448" i="42"/>
  <c r="K67" i="42"/>
  <c r="F67" i="42"/>
  <c r="P70" i="39"/>
  <c r="Q70" i="39" s="1"/>
  <c r="R70" i="39"/>
  <c r="S70" i="39" s="1"/>
  <c r="I70" i="35"/>
  <c r="C70" i="40" s="1"/>
  <c r="J70" i="35"/>
  <c r="D69" i="39"/>
  <c r="N85" i="30"/>
  <c r="O85" i="30" s="1"/>
  <c r="P85" i="30" s="1"/>
  <c r="C72" i="21" s="1"/>
  <c r="M85" i="30"/>
  <c r="F86" i="30" s="1"/>
  <c r="M92" i="17"/>
  <c r="D79" i="21" s="1"/>
  <c r="L92" i="17"/>
  <c r="F93" i="17" s="1"/>
  <c r="K89" i="28"/>
  <c r="M70" i="47"/>
  <c r="L70" i="47"/>
  <c r="P70" i="47"/>
  <c r="Q70" i="47"/>
  <c r="U70" i="35"/>
  <c r="T70" i="35"/>
  <c r="G70" i="40" s="1"/>
  <c r="O70" i="35"/>
  <c r="E70" i="40" s="1"/>
  <c r="P70" i="35"/>
  <c r="W70" i="39"/>
  <c r="E69" i="37"/>
  <c r="F70" i="40" l="1"/>
  <c r="X70" i="39"/>
  <c r="F63" i="43"/>
  <c r="M63" i="43"/>
  <c r="G67" i="42"/>
  <c r="C63" i="44" s="1"/>
  <c r="N67" i="42"/>
  <c r="O67" i="42" s="1"/>
  <c r="G63" i="44" s="1"/>
  <c r="C776" i="17"/>
  <c r="E776" i="17" s="1"/>
  <c r="B777" i="17"/>
  <c r="B776" i="30"/>
  <c r="C776" i="30" s="1"/>
  <c r="E776" i="30" s="1"/>
  <c r="H776" i="30" s="1"/>
  <c r="B776" i="32"/>
  <c r="C776" i="32" s="1"/>
  <c r="E776" i="32" s="1"/>
  <c r="B776" i="27"/>
  <c r="C776" i="27" s="1"/>
  <c r="E776" i="27" s="1"/>
  <c r="B776" i="28"/>
  <c r="C776" i="28" s="1"/>
  <c r="E776" i="28" s="1"/>
  <c r="D765" i="37"/>
  <c r="H775" i="17"/>
  <c r="E775" i="17"/>
  <c r="B765" i="51"/>
  <c r="B765" i="36"/>
  <c r="F766" i="35"/>
  <c r="B766" i="39" s="1"/>
  <c r="C766" i="39" s="1"/>
  <c r="L81" i="27"/>
  <c r="F82" i="27" s="1"/>
  <c r="M81" i="27"/>
  <c r="E68" i="21" s="1"/>
  <c r="D937" i="17"/>
  <c r="L363" i="42"/>
  <c r="N362" i="42"/>
  <c r="O362" i="42" s="1"/>
  <c r="G358" i="44" s="1"/>
  <c r="L68" i="39"/>
  <c r="N68" i="39" s="1"/>
  <c r="N451" i="39"/>
  <c r="C450" i="42"/>
  <c r="K449" i="42"/>
  <c r="F449" i="42"/>
  <c r="F69" i="39"/>
  <c r="O69" i="39"/>
  <c r="G86" i="30"/>
  <c r="I86" i="30"/>
  <c r="K86" i="30" s="1"/>
  <c r="A74" i="37"/>
  <c r="I93" i="17"/>
  <c r="J93" i="17" s="1"/>
  <c r="G93" i="17"/>
  <c r="G83" i="35"/>
  <c r="L89" i="28"/>
  <c r="F90" i="28" s="1"/>
  <c r="M89" i="28"/>
  <c r="F76" i="21" s="1"/>
  <c r="Q70" i="35"/>
  <c r="V70" i="35" s="1"/>
  <c r="H70" i="40" s="1"/>
  <c r="J69" i="37"/>
  <c r="K69" i="37" s="1"/>
  <c r="D67" i="38" s="1"/>
  <c r="M69" i="37"/>
  <c r="N69" i="37" s="1"/>
  <c r="E67" i="38" s="1"/>
  <c r="G69" i="37"/>
  <c r="H69" i="37" s="1"/>
  <c r="L76" i="37"/>
  <c r="H776" i="17" l="1"/>
  <c r="C70" i="51"/>
  <c r="D70" i="51" s="1"/>
  <c r="E70" i="51" s="1"/>
  <c r="C67" i="38"/>
  <c r="T68" i="39"/>
  <c r="B766" i="51"/>
  <c r="B766" i="36"/>
  <c r="F767" i="35"/>
  <c r="B767" i="39" s="1"/>
  <c r="C767" i="39" s="1"/>
  <c r="D766" i="37"/>
  <c r="C777" i="17"/>
  <c r="B778" i="17"/>
  <c r="B777" i="30"/>
  <c r="C777" i="30" s="1"/>
  <c r="E777" i="30" s="1"/>
  <c r="H777" i="30" s="1"/>
  <c r="B777" i="32"/>
  <c r="C777" i="32" s="1"/>
  <c r="E777" i="32" s="1"/>
  <c r="B777" i="27"/>
  <c r="C777" i="27" s="1"/>
  <c r="E777" i="27" s="1"/>
  <c r="B777" i="28"/>
  <c r="C777" i="28" s="1"/>
  <c r="E777" i="28" s="1"/>
  <c r="F70" i="36"/>
  <c r="G70" i="36" s="1"/>
  <c r="H70" i="36" s="1"/>
  <c r="D67" i="41" s="1"/>
  <c r="F70" i="51"/>
  <c r="G70" i="51" s="1"/>
  <c r="H70" i="51" s="1"/>
  <c r="I70" i="36"/>
  <c r="J70" i="36" s="1"/>
  <c r="K70" i="36" s="1"/>
  <c r="E67" i="41" s="1"/>
  <c r="I70" i="51"/>
  <c r="J70" i="51" s="1"/>
  <c r="K70" i="51" s="1"/>
  <c r="D939" i="17"/>
  <c r="M72" i="35"/>
  <c r="I70" i="37"/>
  <c r="G82" i="27"/>
  <c r="H82" i="27"/>
  <c r="J82" i="27" s="1"/>
  <c r="L364" i="42"/>
  <c r="N363" i="42"/>
  <c r="O363" i="42" s="1"/>
  <c r="G359" i="44" s="1"/>
  <c r="K64" i="43"/>
  <c r="J64" i="43" s="1"/>
  <c r="K450" i="42"/>
  <c r="F450" i="42"/>
  <c r="C68" i="42"/>
  <c r="C64" i="43"/>
  <c r="N452" i="39"/>
  <c r="C451" i="42"/>
  <c r="G69" i="39"/>
  <c r="H69" i="39" s="1"/>
  <c r="L86" i="30"/>
  <c r="K93" i="17"/>
  <c r="R80" i="35"/>
  <c r="G90" i="28"/>
  <c r="H90" i="28"/>
  <c r="J90" i="28" s="1"/>
  <c r="K71" i="47"/>
  <c r="O71" i="47"/>
  <c r="S71" i="35"/>
  <c r="C70" i="36"/>
  <c r="D70" i="36" s="1"/>
  <c r="E70" i="36" s="1"/>
  <c r="G71" i="47"/>
  <c r="W70" i="35"/>
  <c r="K70" i="35" s="1"/>
  <c r="D70" i="40" s="1"/>
  <c r="H71" i="35"/>
  <c r="F73" i="37"/>
  <c r="N71" i="35"/>
  <c r="E71" i="39" l="1"/>
  <c r="C67" i="41"/>
  <c r="U68" i="39"/>
  <c r="B779" i="17"/>
  <c r="B778" i="30"/>
  <c r="C778" i="30" s="1"/>
  <c r="E778" i="30" s="1"/>
  <c r="H778" i="30" s="1"/>
  <c r="B778" i="32"/>
  <c r="C778" i="32" s="1"/>
  <c r="E778" i="32" s="1"/>
  <c r="B778" i="28"/>
  <c r="C778" i="28" s="1"/>
  <c r="E778" i="28" s="1"/>
  <c r="B778" i="27"/>
  <c r="C778" i="27" s="1"/>
  <c r="E778" i="27" s="1"/>
  <c r="D767" i="37"/>
  <c r="C778" i="17"/>
  <c r="E778" i="17" s="1"/>
  <c r="H777" i="17"/>
  <c r="E777" i="17"/>
  <c r="B767" i="51"/>
  <c r="B767" i="36"/>
  <c r="F768" i="35"/>
  <c r="B768" i="39" s="1"/>
  <c r="C768" i="39" s="1"/>
  <c r="I82" i="27"/>
  <c r="K82" i="27"/>
  <c r="D941" i="17"/>
  <c r="L365" i="42"/>
  <c r="N364" i="42"/>
  <c r="O364" i="42" s="1"/>
  <c r="G360" i="44" s="1"/>
  <c r="N453" i="39"/>
  <c r="C452" i="42"/>
  <c r="K68" i="42"/>
  <c r="F68" i="42"/>
  <c r="K451" i="42"/>
  <c r="F451" i="42"/>
  <c r="P71" i="39"/>
  <c r="Q71" i="39" s="1"/>
  <c r="R71" i="39"/>
  <c r="S71" i="39" s="1"/>
  <c r="I71" i="35"/>
  <c r="C71" i="40" s="1"/>
  <c r="J71" i="35"/>
  <c r="D70" i="39"/>
  <c r="J69" i="39"/>
  <c r="I69" i="39"/>
  <c r="K69" i="39" s="1"/>
  <c r="M86" i="30"/>
  <c r="F87" i="30" s="1"/>
  <c r="N86" i="30"/>
  <c r="O86" i="30" s="1"/>
  <c r="P86" i="30" s="1"/>
  <c r="C73" i="21" s="1"/>
  <c r="M93" i="17"/>
  <c r="D80" i="21" s="1"/>
  <c r="L93" i="17"/>
  <c r="F94" i="17" s="1"/>
  <c r="K90" i="28"/>
  <c r="Q71" i="47"/>
  <c r="P71" i="47"/>
  <c r="U71" i="35"/>
  <c r="T71" i="35"/>
  <c r="G71" i="40" s="1"/>
  <c r="M71" i="47"/>
  <c r="L71" i="47"/>
  <c r="O71" i="35"/>
  <c r="E71" i="40" s="1"/>
  <c r="P71" i="35"/>
  <c r="E70" i="37"/>
  <c r="W71" i="39"/>
  <c r="F71" i="40" l="1"/>
  <c r="X71" i="39"/>
  <c r="F64" i="43"/>
  <c r="M64" i="43"/>
  <c r="G68" i="42"/>
  <c r="C64" i="44" s="1"/>
  <c r="N68" i="42"/>
  <c r="O68" i="42" s="1"/>
  <c r="G64" i="44" s="1"/>
  <c r="H778" i="17"/>
  <c r="F769" i="35"/>
  <c r="B769" i="39" s="1"/>
  <c r="C769" i="39" s="1"/>
  <c r="B768" i="51"/>
  <c r="B768" i="36"/>
  <c r="D768" i="37"/>
  <c r="C779" i="17"/>
  <c r="B780" i="17"/>
  <c r="B779" i="30"/>
  <c r="C779" i="30" s="1"/>
  <c r="E779" i="30" s="1"/>
  <c r="H779" i="30" s="1"/>
  <c r="B779" i="32"/>
  <c r="C779" i="32" s="1"/>
  <c r="E779" i="32" s="1"/>
  <c r="B779" i="28"/>
  <c r="C779" i="28" s="1"/>
  <c r="E779" i="28" s="1"/>
  <c r="B779" i="27"/>
  <c r="C779" i="27" s="1"/>
  <c r="E779" i="27" s="1"/>
  <c r="D943" i="17"/>
  <c r="L82" i="27"/>
  <c r="F83" i="27" s="1"/>
  <c r="M82" i="27"/>
  <c r="E69" i="21" s="1"/>
  <c r="L366" i="42"/>
  <c r="N365" i="42"/>
  <c r="O365" i="42" s="1"/>
  <c r="G361" i="44" s="1"/>
  <c r="L69" i="39"/>
  <c r="K452" i="42"/>
  <c r="F452" i="42"/>
  <c r="N454" i="39"/>
  <c r="C453" i="42"/>
  <c r="F70" i="39"/>
  <c r="G70" i="39" s="1"/>
  <c r="J70" i="39" s="1"/>
  <c r="O70" i="39"/>
  <c r="A75" i="37"/>
  <c r="G87" i="30"/>
  <c r="I87" i="30"/>
  <c r="K87" i="30" s="1"/>
  <c r="G94" i="17"/>
  <c r="I94" i="17"/>
  <c r="J94" i="17" s="1"/>
  <c r="G84" i="35"/>
  <c r="M90" i="28"/>
  <c r="F77" i="21" s="1"/>
  <c r="L90" i="28"/>
  <c r="F91" i="28" s="1"/>
  <c r="Q71" i="35"/>
  <c r="V71" i="35" s="1"/>
  <c r="H71" i="40" s="1"/>
  <c r="J70" i="37"/>
  <c r="K70" i="37" s="1"/>
  <c r="D68" i="38" s="1"/>
  <c r="M70" i="37"/>
  <c r="N70" i="37" s="1"/>
  <c r="E68" i="38" s="1"/>
  <c r="L77" i="37"/>
  <c r="G70" i="37"/>
  <c r="H70" i="37" s="1"/>
  <c r="C71" i="51" l="1"/>
  <c r="D71" i="51" s="1"/>
  <c r="E71" i="51" s="1"/>
  <c r="C68" i="38"/>
  <c r="B781" i="17"/>
  <c r="B780" i="30"/>
  <c r="C780" i="30" s="1"/>
  <c r="E780" i="30" s="1"/>
  <c r="H780" i="30" s="1"/>
  <c r="B780" i="32"/>
  <c r="C780" i="32" s="1"/>
  <c r="E780" i="32" s="1"/>
  <c r="C780" i="17"/>
  <c r="B780" i="27"/>
  <c r="C780" i="27" s="1"/>
  <c r="E780" i="27" s="1"/>
  <c r="B780" i="28"/>
  <c r="C780" i="28" s="1"/>
  <c r="E780" i="28" s="1"/>
  <c r="D769" i="37"/>
  <c r="E779" i="17"/>
  <c r="H779" i="17"/>
  <c r="B769" i="51"/>
  <c r="B769" i="36"/>
  <c r="F770" i="35"/>
  <c r="B770" i="39" s="1"/>
  <c r="C770" i="39" s="1"/>
  <c r="I71" i="36"/>
  <c r="J71" i="36" s="1"/>
  <c r="K71" i="36" s="1"/>
  <c r="E68" i="41" s="1"/>
  <c r="I71" i="51"/>
  <c r="J71" i="51" s="1"/>
  <c r="K71" i="51" s="1"/>
  <c r="F71" i="36"/>
  <c r="G71" i="36" s="1"/>
  <c r="H71" i="36" s="1"/>
  <c r="D68" i="41" s="1"/>
  <c r="F71" i="51"/>
  <c r="G71" i="51" s="1"/>
  <c r="H71" i="51" s="1"/>
  <c r="M73" i="35"/>
  <c r="I71" i="37"/>
  <c r="H83" i="27"/>
  <c r="J83" i="27" s="1"/>
  <c r="G83" i="27"/>
  <c r="D945" i="17"/>
  <c r="L367" i="42"/>
  <c r="N366" i="42"/>
  <c r="O366" i="42" s="1"/>
  <c r="G362" i="44" s="1"/>
  <c r="K453" i="42"/>
  <c r="F453" i="42"/>
  <c r="N455" i="39"/>
  <c r="C454" i="42"/>
  <c r="N69" i="39"/>
  <c r="K65" i="43"/>
  <c r="J65" i="43" s="1"/>
  <c r="H70" i="39"/>
  <c r="I70" i="39"/>
  <c r="L87" i="30"/>
  <c r="K94" i="17"/>
  <c r="H91" i="28"/>
  <c r="J91" i="28" s="1"/>
  <c r="G91" i="28"/>
  <c r="R81" i="35"/>
  <c r="K72" i="47"/>
  <c r="C71" i="36"/>
  <c r="D71" i="36" s="1"/>
  <c r="E71" i="36" s="1"/>
  <c r="G72" i="47"/>
  <c r="S72" i="35"/>
  <c r="O72" i="47"/>
  <c r="W71" i="35"/>
  <c r="K71" i="35" s="1"/>
  <c r="D71" i="40" s="1"/>
  <c r="H72" i="35"/>
  <c r="N72" i="35"/>
  <c r="F74" i="37"/>
  <c r="T69" i="39" l="1"/>
  <c r="E72" i="39"/>
  <c r="C68" i="41"/>
  <c r="B770" i="51"/>
  <c r="B770" i="36"/>
  <c r="F771" i="35"/>
  <c r="B771" i="39" s="1"/>
  <c r="C771" i="39" s="1"/>
  <c r="E780" i="17"/>
  <c r="H780" i="17"/>
  <c r="D770" i="37"/>
  <c r="B781" i="27"/>
  <c r="C781" i="27" s="1"/>
  <c r="E781" i="27" s="1"/>
  <c r="C781" i="17"/>
  <c r="B782" i="17"/>
  <c r="B781" i="28"/>
  <c r="C781" i="28" s="1"/>
  <c r="E781" i="28" s="1"/>
  <c r="B781" i="30"/>
  <c r="C781" i="30" s="1"/>
  <c r="E781" i="30" s="1"/>
  <c r="H781" i="30" s="1"/>
  <c r="B781" i="32"/>
  <c r="C781" i="32" s="1"/>
  <c r="E781" i="32" s="1"/>
  <c r="D947" i="17"/>
  <c r="K83" i="27"/>
  <c r="I83" i="27"/>
  <c r="L368" i="42"/>
  <c r="N367" i="42"/>
  <c r="O367" i="42" s="1"/>
  <c r="G363" i="44" s="1"/>
  <c r="C69" i="42"/>
  <c r="C65" i="43"/>
  <c r="K454" i="42"/>
  <c r="F454" i="42"/>
  <c r="K70" i="39"/>
  <c r="N456" i="39"/>
  <c r="C455" i="42"/>
  <c r="P72" i="39"/>
  <c r="Q72" i="39" s="1"/>
  <c r="R72" i="39"/>
  <c r="S72" i="39" s="1"/>
  <c r="J72" i="35"/>
  <c r="I72" i="35"/>
  <c r="C72" i="40" s="1"/>
  <c r="D71" i="39"/>
  <c r="N87" i="30"/>
  <c r="O87" i="30" s="1"/>
  <c r="P87" i="30" s="1"/>
  <c r="C74" i="21" s="1"/>
  <c r="M87" i="30"/>
  <c r="F88" i="30" s="1"/>
  <c r="M94" i="17"/>
  <c r="D81" i="21" s="1"/>
  <c r="L94" i="17"/>
  <c r="F95" i="17" s="1"/>
  <c r="K91" i="28"/>
  <c r="Q72" i="47"/>
  <c r="P72" i="47"/>
  <c r="T72" i="35"/>
  <c r="G72" i="40" s="1"/>
  <c r="U72" i="35"/>
  <c r="L72" i="47"/>
  <c r="M72" i="47"/>
  <c r="O72" i="35"/>
  <c r="E72" i="40" s="1"/>
  <c r="P72" i="35"/>
  <c r="W72" i="39"/>
  <c r="E71" i="37"/>
  <c r="F72" i="40" l="1"/>
  <c r="X72" i="39"/>
  <c r="U69" i="39"/>
  <c r="E781" i="17"/>
  <c r="H781" i="17"/>
  <c r="B771" i="51"/>
  <c r="B771" i="36"/>
  <c r="F772" i="35"/>
  <c r="B772" i="39" s="1"/>
  <c r="C772" i="39" s="1"/>
  <c r="B783" i="17"/>
  <c r="B782" i="30"/>
  <c r="C782" i="30" s="1"/>
  <c r="E782" i="30" s="1"/>
  <c r="H782" i="30" s="1"/>
  <c r="B782" i="28"/>
  <c r="C782" i="28" s="1"/>
  <c r="E782" i="28" s="1"/>
  <c r="B782" i="32"/>
  <c r="C782" i="32" s="1"/>
  <c r="E782" i="32" s="1"/>
  <c r="B782" i="27"/>
  <c r="C782" i="27" s="1"/>
  <c r="E782" i="27" s="1"/>
  <c r="D771" i="37"/>
  <c r="C782" i="17"/>
  <c r="L83" i="27"/>
  <c r="F84" i="27" s="1"/>
  <c r="M83" i="27"/>
  <c r="E70" i="21" s="1"/>
  <c r="D949" i="17"/>
  <c r="L369" i="42"/>
  <c r="N368" i="42"/>
  <c r="O368" i="42" s="1"/>
  <c r="G364" i="44" s="1"/>
  <c r="K455" i="42"/>
  <c r="F455" i="42"/>
  <c r="N457" i="39"/>
  <c r="C456" i="42"/>
  <c r="L70" i="39"/>
  <c r="K69" i="42"/>
  <c r="F69" i="42"/>
  <c r="O71" i="39"/>
  <c r="F71" i="39"/>
  <c r="G71" i="39" s="1"/>
  <c r="J71" i="39" s="1"/>
  <c r="I88" i="30"/>
  <c r="G88" i="30"/>
  <c r="A76" i="37"/>
  <c r="G95" i="17"/>
  <c r="I95" i="17"/>
  <c r="J95" i="17" s="1"/>
  <c r="G85" i="35"/>
  <c r="L91" i="28"/>
  <c r="F92" i="28" s="1"/>
  <c r="M91" i="28"/>
  <c r="F78" i="21" s="1"/>
  <c r="Q72" i="35"/>
  <c r="V72" i="35" s="1"/>
  <c r="H72" i="40" s="1"/>
  <c r="J71" i="37"/>
  <c r="K71" i="37" s="1"/>
  <c r="D69" i="38" s="1"/>
  <c r="M71" i="37"/>
  <c r="N71" i="37" s="1"/>
  <c r="E69" i="38" s="1"/>
  <c r="L78" i="37"/>
  <c r="G71" i="37"/>
  <c r="H71" i="37" s="1"/>
  <c r="M65" i="43" l="1"/>
  <c r="F65" i="43"/>
  <c r="C72" i="51"/>
  <c r="D72" i="51" s="1"/>
  <c r="E72" i="51" s="1"/>
  <c r="C69" i="38"/>
  <c r="G69" i="42"/>
  <c r="C65" i="44" s="1"/>
  <c r="N69" i="42"/>
  <c r="O69" i="42" s="1"/>
  <c r="G65" i="44" s="1"/>
  <c r="D772" i="37"/>
  <c r="C783" i="17"/>
  <c r="B784" i="17"/>
  <c r="B783" i="30"/>
  <c r="C783" i="30" s="1"/>
  <c r="E783" i="30" s="1"/>
  <c r="H783" i="30" s="1"/>
  <c r="B783" i="28"/>
  <c r="C783" i="28" s="1"/>
  <c r="E783" i="28" s="1"/>
  <c r="B783" i="32"/>
  <c r="C783" i="32" s="1"/>
  <c r="E783" i="32" s="1"/>
  <c r="B783" i="27"/>
  <c r="C783" i="27" s="1"/>
  <c r="E783" i="27" s="1"/>
  <c r="E782" i="17"/>
  <c r="H782" i="17"/>
  <c r="B772" i="51"/>
  <c r="B772" i="36"/>
  <c r="F773" i="35"/>
  <c r="B773" i="39" s="1"/>
  <c r="C773" i="39" s="1"/>
  <c r="F72" i="36"/>
  <c r="G72" i="36" s="1"/>
  <c r="H72" i="36" s="1"/>
  <c r="D69" i="41" s="1"/>
  <c r="F72" i="51"/>
  <c r="G72" i="51" s="1"/>
  <c r="H72" i="51" s="1"/>
  <c r="I72" i="36"/>
  <c r="J72" i="36" s="1"/>
  <c r="K72" i="36" s="1"/>
  <c r="E69" i="41" s="1"/>
  <c r="I72" i="51"/>
  <c r="J72" i="51" s="1"/>
  <c r="K72" i="51" s="1"/>
  <c r="K88" i="30"/>
  <c r="L88" i="30" s="1"/>
  <c r="D951" i="17"/>
  <c r="M74" i="35"/>
  <c r="I72" i="37"/>
  <c r="G84" i="27"/>
  <c r="H84" i="27"/>
  <c r="J84" i="27" s="1"/>
  <c r="L370" i="42"/>
  <c r="N369" i="42"/>
  <c r="O369" i="42" s="1"/>
  <c r="G365" i="44" s="1"/>
  <c r="K456" i="42"/>
  <c r="F456" i="42"/>
  <c r="N458" i="39"/>
  <c r="C457" i="42"/>
  <c r="N70" i="39"/>
  <c r="K66" i="43"/>
  <c r="J66" i="43" s="1"/>
  <c r="H71" i="39"/>
  <c r="I71" i="39"/>
  <c r="K95" i="17"/>
  <c r="R82" i="35"/>
  <c r="G92" i="28"/>
  <c r="H92" i="28"/>
  <c r="J92" i="28" s="1"/>
  <c r="K73" i="47"/>
  <c r="S73" i="35"/>
  <c r="O73" i="47"/>
  <c r="C72" i="36"/>
  <c r="D72" i="36" s="1"/>
  <c r="E72" i="36" s="1"/>
  <c r="G73" i="47"/>
  <c r="W72" i="35"/>
  <c r="K72" i="35" s="1"/>
  <c r="D72" i="40" s="1"/>
  <c r="N73" i="35"/>
  <c r="F75" i="37"/>
  <c r="H73" i="35"/>
  <c r="T70" i="39" l="1"/>
  <c r="E73" i="39"/>
  <c r="C69" i="41"/>
  <c r="B785" i="17"/>
  <c r="B784" i="30"/>
  <c r="C784" i="30" s="1"/>
  <c r="E784" i="30" s="1"/>
  <c r="H784" i="30" s="1"/>
  <c r="B784" i="32"/>
  <c r="C784" i="32" s="1"/>
  <c r="E784" i="32" s="1"/>
  <c r="B784" i="27"/>
  <c r="C784" i="27" s="1"/>
  <c r="E784" i="27" s="1"/>
  <c r="B784" i="28"/>
  <c r="C784" i="28" s="1"/>
  <c r="E784" i="28" s="1"/>
  <c r="D773" i="37"/>
  <c r="C784" i="17"/>
  <c r="E783" i="17"/>
  <c r="H783" i="17"/>
  <c r="B773" i="51"/>
  <c r="B773" i="36"/>
  <c r="F774" i="35"/>
  <c r="B774" i="39" s="1"/>
  <c r="C774" i="39" s="1"/>
  <c r="N88" i="30"/>
  <c r="O88" i="30" s="1"/>
  <c r="P88" i="30" s="1"/>
  <c r="M88" i="30"/>
  <c r="F89" i="30" s="1"/>
  <c r="I84" i="27"/>
  <c r="K84" i="27"/>
  <c r="D953" i="17"/>
  <c r="L371" i="42"/>
  <c r="N370" i="42"/>
  <c r="O370" i="42" s="1"/>
  <c r="G366" i="44" s="1"/>
  <c r="K71" i="39"/>
  <c r="C70" i="42"/>
  <c r="C66" i="43"/>
  <c r="K457" i="42"/>
  <c r="F457" i="42"/>
  <c r="N459" i="39"/>
  <c r="C458" i="42"/>
  <c r="P73" i="39"/>
  <c r="Q73" i="39" s="1"/>
  <c r="R73" i="39"/>
  <c r="S73" i="39" s="1"/>
  <c r="J73" i="35"/>
  <c r="I73" i="35"/>
  <c r="C73" i="40" s="1"/>
  <c r="D72" i="39"/>
  <c r="I89" i="30"/>
  <c r="K89" i="30" s="1"/>
  <c r="G89" i="30"/>
  <c r="M95" i="17"/>
  <c r="D82" i="21" s="1"/>
  <c r="L95" i="17"/>
  <c r="F96" i="17" s="1"/>
  <c r="K92" i="28"/>
  <c r="L73" i="47"/>
  <c r="M73" i="47"/>
  <c r="T73" i="35"/>
  <c r="G73" i="40" s="1"/>
  <c r="U73" i="35"/>
  <c r="Q73" i="47"/>
  <c r="P73" i="47"/>
  <c r="O73" i="35"/>
  <c r="E73" i="40" s="1"/>
  <c r="P73" i="35"/>
  <c r="E72" i="37"/>
  <c r="W73" i="39"/>
  <c r="F73" i="40" l="1"/>
  <c r="X73" i="39"/>
  <c r="A77" i="37"/>
  <c r="C75" i="21"/>
  <c r="U70" i="39"/>
  <c r="E784" i="17"/>
  <c r="H784" i="17"/>
  <c r="B774" i="51"/>
  <c r="B774" i="36"/>
  <c r="F775" i="35"/>
  <c r="B775" i="39" s="1"/>
  <c r="C775" i="39" s="1"/>
  <c r="D774" i="37"/>
  <c r="C785" i="17"/>
  <c r="B786" i="17"/>
  <c r="B785" i="30"/>
  <c r="C785" i="30" s="1"/>
  <c r="E785" i="30" s="1"/>
  <c r="H785" i="30" s="1"/>
  <c r="B785" i="32"/>
  <c r="C785" i="32" s="1"/>
  <c r="E785" i="32" s="1"/>
  <c r="B785" i="28"/>
  <c r="C785" i="28" s="1"/>
  <c r="E785" i="28" s="1"/>
  <c r="B785" i="27"/>
  <c r="C785" i="27" s="1"/>
  <c r="E785" i="27" s="1"/>
  <c r="D955" i="17"/>
  <c r="L84" i="27"/>
  <c r="F85" i="27" s="1"/>
  <c r="M84" i="27"/>
  <c r="E71" i="21" s="1"/>
  <c r="L372" i="42"/>
  <c r="N371" i="42"/>
  <c r="O371" i="42" s="1"/>
  <c r="G367" i="44" s="1"/>
  <c r="L71" i="39"/>
  <c r="K67" i="43" s="1"/>
  <c r="J67" i="43" s="1"/>
  <c r="K458" i="42"/>
  <c r="F458" i="42"/>
  <c r="N460" i="39"/>
  <c r="C459" i="42"/>
  <c r="K70" i="42"/>
  <c r="F70" i="42"/>
  <c r="F72" i="39"/>
  <c r="G72" i="39" s="1"/>
  <c r="I72" i="39" s="1"/>
  <c r="O72" i="39"/>
  <c r="L89" i="30"/>
  <c r="I96" i="17"/>
  <c r="G96" i="17"/>
  <c r="G86" i="35"/>
  <c r="L92" i="28"/>
  <c r="F93" i="28" s="1"/>
  <c r="M92" i="28"/>
  <c r="F79" i="21" s="1"/>
  <c r="Q73" i="35"/>
  <c r="V73" i="35" s="1"/>
  <c r="H73" i="40" s="1"/>
  <c r="J72" i="37"/>
  <c r="K72" i="37" s="1"/>
  <c r="M72" i="37"/>
  <c r="N72" i="37" s="1"/>
  <c r="L79" i="37"/>
  <c r="G72" i="37"/>
  <c r="H72" i="37" s="1"/>
  <c r="C73" i="51" s="1"/>
  <c r="D73" i="51" s="1"/>
  <c r="E73" i="51" s="1"/>
  <c r="J96" i="17" l="1"/>
  <c r="K96" i="17" s="1"/>
  <c r="M66" i="43"/>
  <c r="F66" i="43"/>
  <c r="G70" i="42"/>
  <c r="C66" i="44" s="1"/>
  <c r="N70" i="42"/>
  <c r="O70" i="42" s="1"/>
  <c r="G66" i="44" s="1"/>
  <c r="C786" i="17"/>
  <c r="B787" i="17"/>
  <c r="B786" i="30"/>
  <c r="C786" i="30" s="1"/>
  <c r="E786" i="30" s="1"/>
  <c r="H786" i="30" s="1"/>
  <c r="B786" i="32"/>
  <c r="C786" i="32" s="1"/>
  <c r="E786" i="32" s="1"/>
  <c r="B786" i="28"/>
  <c r="C786" i="28" s="1"/>
  <c r="E786" i="28" s="1"/>
  <c r="B786" i="27"/>
  <c r="C786" i="27" s="1"/>
  <c r="E786" i="27" s="1"/>
  <c r="D775" i="37"/>
  <c r="E785" i="17"/>
  <c r="H785" i="17"/>
  <c r="B775" i="51"/>
  <c r="B775" i="36"/>
  <c r="F776" i="35"/>
  <c r="B776" i="39" s="1"/>
  <c r="C776" i="39" s="1"/>
  <c r="I73" i="36"/>
  <c r="J73" i="36" s="1"/>
  <c r="K73" i="36" s="1"/>
  <c r="E70" i="41" s="1"/>
  <c r="I73" i="51"/>
  <c r="J73" i="51" s="1"/>
  <c r="K73" i="51" s="1"/>
  <c r="F73" i="36"/>
  <c r="G73" i="36" s="1"/>
  <c r="H73" i="36" s="1"/>
  <c r="D70" i="41" s="1"/>
  <c r="F73" i="51"/>
  <c r="G73" i="51" s="1"/>
  <c r="H73" i="51" s="1"/>
  <c r="M75" i="35"/>
  <c r="I73" i="37"/>
  <c r="G85" i="27"/>
  <c r="H85" i="27"/>
  <c r="J85" i="27" s="1"/>
  <c r="N71" i="39"/>
  <c r="T71" i="39" s="1"/>
  <c r="L373" i="42"/>
  <c r="N372" i="42"/>
  <c r="O372" i="42" s="1"/>
  <c r="G368" i="44" s="1"/>
  <c r="K459" i="42"/>
  <c r="F459" i="42"/>
  <c r="N461" i="39"/>
  <c r="C460" i="42"/>
  <c r="H72" i="39"/>
  <c r="K72" i="39" s="1"/>
  <c r="J72" i="39"/>
  <c r="N89" i="30"/>
  <c r="O89" i="30" s="1"/>
  <c r="P89" i="30" s="1"/>
  <c r="C76" i="21" s="1"/>
  <c r="M89" i="30"/>
  <c r="F90" i="30" s="1"/>
  <c r="R83" i="35"/>
  <c r="H93" i="28"/>
  <c r="J93" i="28" s="1"/>
  <c r="G93" i="28"/>
  <c r="C73" i="36"/>
  <c r="D73" i="36" s="1"/>
  <c r="E73" i="36" s="1"/>
  <c r="G74" i="47"/>
  <c r="C70" i="38"/>
  <c r="K74" i="47"/>
  <c r="D70" i="38"/>
  <c r="O74" i="47"/>
  <c r="S74" i="35"/>
  <c r="E70" i="38"/>
  <c r="W73" i="35"/>
  <c r="K73" i="35" s="1"/>
  <c r="D73" i="40" s="1"/>
  <c r="N74" i="35"/>
  <c r="H74" i="35"/>
  <c r="F76" i="37"/>
  <c r="M96" i="17" l="1"/>
  <c r="D83" i="21" s="1"/>
  <c r="L96" i="17"/>
  <c r="F97" i="17" s="1"/>
  <c r="E74" i="39"/>
  <c r="C70" i="41"/>
  <c r="C71" i="42"/>
  <c r="F71" i="42" s="1"/>
  <c r="U71" i="39"/>
  <c r="F777" i="35"/>
  <c r="B777" i="39" s="1"/>
  <c r="C777" i="39" s="1"/>
  <c r="B776" i="51"/>
  <c r="B776" i="36"/>
  <c r="D776" i="37"/>
  <c r="C787" i="17"/>
  <c r="E787" i="17" s="1"/>
  <c r="B787" i="32"/>
  <c r="C787" i="32" s="1"/>
  <c r="E787" i="32" s="1"/>
  <c r="B788" i="17"/>
  <c r="B787" i="30"/>
  <c r="C787" i="30" s="1"/>
  <c r="E787" i="30" s="1"/>
  <c r="H787" i="30" s="1"/>
  <c r="B787" i="27"/>
  <c r="C787" i="27" s="1"/>
  <c r="E787" i="27" s="1"/>
  <c r="B787" i="28"/>
  <c r="C787" i="28" s="1"/>
  <c r="E787" i="28" s="1"/>
  <c r="E786" i="17"/>
  <c r="H786" i="17"/>
  <c r="C67" i="43"/>
  <c r="K85" i="27"/>
  <c r="I85" i="27"/>
  <c r="L374" i="42"/>
  <c r="N373" i="42"/>
  <c r="O373" i="42" s="1"/>
  <c r="G369" i="44" s="1"/>
  <c r="K460" i="42"/>
  <c r="F460" i="42"/>
  <c r="N462" i="39"/>
  <c r="C461" i="42"/>
  <c r="L72" i="39"/>
  <c r="K71" i="42"/>
  <c r="P74" i="39"/>
  <c r="Q74" i="39" s="1"/>
  <c r="R74" i="39"/>
  <c r="S74" i="39" s="1"/>
  <c r="I74" i="35"/>
  <c r="C74" i="40" s="1"/>
  <c r="J74" i="35"/>
  <c r="D73" i="39"/>
  <c r="I90" i="30"/>
  <c r="K90" i="30" s="1"/>
  <c r="G90" i="30"/>
  <c r="A78" i="37"/>
  <c r="G97" i="17"/>
  <c r="I97" i="17"/>
  <c r="G87" i="35"/>
  <c r="K93" i="28"/>
  <c r="M74" i="47"/>
  <c r="L74" i="47"/>
  <c r="T74" i="35"/>
  <c r="G74" i="40" s="1"/>
  <c r="U74" i="35"/>
  <c r="P74" i="47"/>
  <c r="Q74" i="47"/>
  <c r="O74" i="35"/>
  <c r="E74" i="40" s="1"/>
  <c r="P74" i="35"/>
  <c r="E73" i="37"/>
  <c r="W74" i="39"/>
  <c r="F74" i="40" l="1"/>
  <c r="X74" i="39"/>
  <c r="J97" i="17"/>
  <c r="K97" i="17" s="1"/>
  <c r="G71" i="42"/>
  <c r="C67" i="44" s="1"/>
  <c r="N71" i="42"/>
  <c r="O71" i="42" s="1"/>
  <c r="G67" i="44" s="1"/>
  <c r="M67" i="43"/>
  <c r="F67" i="43"/>
  <c r="B789" i="17"/>
  <c r="C788" i="17"/>
  <c r="B788" i="30"/>
  <c r="C788" i="30" s="1"/>
  <c r="E788" i="30" s="1"/>
  <c r="H788" i="30" s="1"/>
  <c r="B788" i="32"/>
  <c r="C788" i="32" s="1"/>
  <c r="E788" i="32" s="1"/>
  <c r="B788" i="28"/>
  <c r="C788" i="28" s="1"/>
  <c r="E788" i="28" s="1"/>
  <c r="B788" i="27"/>
  <c r="C788" i="27" s="1"/>
  <c r="E788" i="27" s="1"/>
  <c r="D777" i="37"/>
  <c r="H787" i="17"/>
  <c r="B777" i="51"/>
  <c r="B777" i="36"/>
  <c r="F778" i="35"/>
  <c r="B778" i="39" s="1"/>
  <c r="C778" i="39" s="1"/>
  <c r="M85" i="27"/>
  <c r="E72" i="21" s="1"/>
  <c r="L85" i="27"/>
  <c r="F86" i="27" s="1"/>
  <c r="L375" i="42"/>
  <c r="N374" i="42"/>
  <c r="O374" i="42" s="1"/>
  <c r="G370" i="44" s="1"/>
  <c r="K461" i="42"/>
  <c r="F461" i="42"/>
  <c r="N463" i="39"/>
  <c r="C462" i="42"/>
  <c r="N72" i="39"/>
  <c r="K68" i="43"/>
  <c r="J68" i="43" s="1"/>
  <c r="O73" i="39"/>
  <c r="F73" i="39"/>
  <c r="G73" i="39" s="1"/>
  <c r="I73" i="39" s="1"/>
  <c r="L90" i="30"/>
  <c r="L93" i="28"/>
  <c r="F94" i="28" s="1"/>
  <c r="M93" i="28"/>
  <c r="F80" i="21" s="1"/>
  <c r="Q74" i="35"/>
  <c r="V74" i="35" s="1"/>
  <c r="H74" i="40" s="1"/>
  <c r="M73" i="37"/>
  <c r="N73" i="37" s="1"/>
  <c r="J73" i="37"/>
  <c r="K73" i="37" s="1"/>
  <c r="G73" i="37"/>
  <c r="H73" i="37" s="1"/>
  <c r="C74" i="51" s="1"/>
  <c r="D74" i="51" s="1"/>
  <c r="E74" i="51" s="1"/>
  <c r="L80" i="37"/>
  <c r="L97" i="17" l="1"/>
  <c r="F98" i="17" s="1"/>
  <c r="M97" i="17"/>
  <c r="D84" i="21" s="1"/>
  <c r="T72" i="39"/>
  <c r="B778" i="36"/>
  <c r="F779" i="35"/>
  <c r="B779" i="39" s="1"/>
  <c r="C779" i="39" s="1"/>
  <c r="B778" i="51"/>
  <c r="E788" i="17"/>
  <c r="H788" i="17"/>
  <c r="D778" i="37"/>
  <c r="C789" i="17"/>
  <c r="B790" i="17"/>
  <c r="B789" i="30"/>
  <c r="C789" i="30" s="1"/>
  <c r="E789" i="30" s="1"/>
  <c r="H789" i="30" s="1"/>
  <c r="B789" i="28"/>
  <c r="C789" i="28" s="1"/>
  <c r="E789" i="28" s="1"/>
  <c r="B789" i="32"/>
  <c r="C789" i="32" s="1"/>
  <c r="E789" i="32" s="1"/>
  <c r="B789" i="27"/>
  <c r="C789" i="27" s="1"/>
  <c r="E789" i="27" s="1"/>
  <c r="I74" i="36"/>
  <c r="J74" i="36" s="1"/>
  <c r="K74" i="36" s="1"/>
  <c r="E71" i="41" s="1"/>
  <c r="I74" i="51"/>
  <c r="J74" i="51" s="1"/>
  <c r="K74" i="51" s="1"/>
  <c r="F74" i="36"/>
  <c r="G74" i="36" s="1"/>
  <c r="H74" i="36" s="1"/>
  <c r="D71" i="41" s="1"/>
  <c r="F74" i="51"/>
  <c r="G74" i="51" s="1"/>
  <c r="H74" i="51" s="1"/>
  <c r="G86" i="27"/>
  <c r="H86" i="27"/>
  <c r="J86" i="27" s="1"/>
  <c r="M76" i="35"/>
  <c r="I74" i="37"/>
  <c r="L376" i="42"/>
  <c r="N375" i="42"/>
  <c r="O375" i="42" s="1"/>
  <c r="G371" i="44" s="1"/>
  <c r="K462" i="42"/>
  <c r="F462" i="42"/>
  <c r="C72" i="42"/>
  <c r="C68" i="43"/>
  <c r="N464" i="39"/>
  <c r="C463" i="42"/>
  <c r="J73" i="39"/>
  <c r="H73" i="39"/>
  <c r="K73" i="39" s="1"/>
  <c r="M90" i="30"/>
  <c r="F91" i="30" s="1"/>
  <c r="N90" i="30"/>
  <c r="O90" i="30" s="1"/>
  <c r="P90" i="30" s="1"/>
  <c r="C77" i="21" s="1"/>
  <c r="G88" i="35"/>
  <c r="I98" i="17"/>
  <c r="J98" i="17" s="1"/>
  <c r="G98" i="17"/>
  <c r="R84" i="35"/>
  <c r="G94" i="28"/>
  <c r="H94" i="28"/>
  <c r="J94" i="28" s="1"/>
  <c r="K75" i="47"/>
  <c r="D71" i="38"/>
  <c r="O75" i="47"/>
  <c r="S75" i="35"/>
  <c r="E71" i="38"/>
  <c r="C74" i="36"/>
  <c r="D74" i="36" s="1"/>
  <c r="E74" i="36" s="1"/>
  <c r="C71" i="38"/>
  <c r="G75" i="47"/>
  <c r="W74" i="35"/>
  <c r="K74" i="35" s="1"/>
  <c r="D74" i="40" s="1"/>
  <c r="N75" i="35"/>
  <c r="H75" i="35"/>
  <c r="F77" i="37"/>
  <c r="E75" i="39" l="1"/>
  <c r="C71" i="41"/>
  <c r="U72" i="39"/>
  <c r="C790" i="17"/>
  <c r="E790" i="17" s="1"/>
  <c r="B791" i="17"/>
  <c r="B790" i="30"/>
  <c r="C790" i="30" s="1"/>
  <c r="E790" i="30" s="1"/>
  <c r="H790" i="30" s="1"/>
  <c r="B790" i="28"/>
  <c r="C790" i="28" s="1"/>
  <c r="E790" i="28" s="1"/>
  <c r="B790" i="32"/>
  <c r="C790" i="32" s="1"/>
  <c r="E790" i="32" s="1"/>
  <c r="B790" i="27"/>
  <c r="C790" i="27" s="1"/>
  <c r="E790" i="27" s="1"/>
  <c r="D779" i="37"/>
  <c r="H789" i="17"/>
  <c r="E789" i="17"/>
  <c r="B779" i="51"/>
  <c r="B779" i="36"/>
  <c r="F780" i="35"/>
  <c r="B780" i="39" s="1"/>
  <c r="C780" i="39" s="1"/>
  <c r="K86" i="27"/>
  <c r="I86" i="27"/>
  <c r="L377" i="42"/>
  <c r="N376" i="42"/>
  <c r="O376" i="42" s="1"/>
  <c r="G372" i="44" s="1"/>
  <c r="L73" i="39"/>
  <c r="N465" i="39"/>
  <c r="C464" i="42"/>
  <c r="K463" i="42"/>
  <c r="F463" i="42"/>
  <c r="K72" i="42"/>
  <c r="F72" i="42"/>
  <c r="P75" i="39"/>
  <c r="Q75" i="39" s="1"/>
  <c r="R75" i="39"/>
  <c r="S75" i="39" s="1"/>
  <c r="I75" i="35"/>
  <c r="C75" i="40" s="1"/>
  <c r="J75" i="35"/>
  <c r="D74" i="39"/>
  <c r="A79" i="37"/>
  <c r="G91" i="30"/>
  <c r="I91" i="30"/>
  <c r="K98" i="17"/>
  <c r="K94" i="28"/>
  <c r="Q75" i="47"/>
  <c r="P75" i="47"/>
  <c r="T75" i="35"/>
  <c r="G75" i="40" s="1"/>
  <c r="U75" i="35"/>
  <c r="M75" i="47"/>
  <c r="L75" i="47"/>
  <c r="O75" i="35"/>
  <c r="E75" i="40" s="1"/>
  <c r="P75" i="35"/>
  <c r="E74" i="37"/>
  <c r="W75" i="39"/>
  <c r="H790" i="17" l="1"/>
  <c r="F75" i="40"/>
  <c r="X75" i="39"/>
  <c r="F68" i="43"/>
  <c r="M68" i="43"/>
  <c r="N72" i="42"/>
  <c r="O72" i="42" s="1"/>
  <c r="G68" i="44" s="1"/>
  <c r="G72" i="42"/>
  <c r="C68" i="44" s="1"/>
  <c r="B780" i="51"/>
  <c r="B780" i="36"/>
  <c r="F781" i="35"/>
  <c r="B781" i="39" s="1"/>
  <c r="C781" i="39" s="1"/>
  <c r="C791" i="17"/>
  <c r="B792" i="17"/>
  <c r="B791" i="30"/>
  <c r="C791" i="30" s="1"/>
  <c r="E791" i="30" s="1"/>
  <c r="H791" i="30" s="1"/>
  <c r="B791" i="28"/>
  <c r="C791" i="28" s="1"/>
  <c r="E791" i="28" s="1"/>
  <c r="B791" i="32"/>
  <c r="C791" i="32" s="1"/>
  <c r="E791" i="32" s="1"/>
  <c r="B791" i="27"/>
  <c r="C791" i="27" s="1"/>
  <c r="E791" i="27" s="1"/>
  <c r="D780" i="37"/>
  <c r="K91" i="30"/>
  <c r="L91" i="30" s="1"/>
  <c r="M86" i="27"/>
  <c r="E73" i="21" s="1"/>
  <c r="L86" i="27"/>
  <c r="F87" i="27" s="1"/>
  <c r="L378" i="42"/>
  <c r="N377" i="42"/>
  <c r="O377" i="42" s="1"/>
  <c r="G373" i="44" s="1"/>
  <c r="K464" i="42"/>
  <c r="F464" i="42"/>
  <c r="N466" i="39"/>
  <c r="C465" i="42"/>
  <c r="N73" i="39"/>
  <c r="T73" i="39" s="1"/>
  <c r="K69" i="43"/>
  <c r="J69" i="43" s="1"/>
  <c r="O74" i="39"/>
  <c r="F74" i="39"/>
  <c r="G74" i="39" s="1"/>
  <c r="J74" i="39" s="1"/>
  <c r="L98" i="17"/>
  <c r="F99" i="17" s="1"/>
  <c r="M98" i="17"/>
  <c r="D85" i="21" s="1"/>
  <c r="L94" i="28"/>
  <c r="F95" i="28" s="1"/>
  <c r="M94" i="28"/>
  <c r="F81" i="21" s="1"/>
  <c r="Q75" i="35"/>
  <c r="V75" i="35" s="1"/>
  <c r="H75" i="40" s="1"/>
  <c r="M74" i="37"/>
  <c r="N74" i="37" s="1"/>
  <c r="J74" i="37"/>
  <c r="K74" i="37" s="1"/>
  <c r="L81" i="37"/>
  <c r="G74" i="37"/>
  <c r="H74" i="37" s="1"/>
  <c r="C75" i="51" s="1"/>
  <c r="D75" i="51" s="1"/>
  <c r="E75" i="51" s="1"/>
  <c r="C73" i="42" l="1"/>
  <c r="K73" i="42" s="1"/>
  <c r="U73" i="39"/>
  <c r="B793" i="17"/>
  <c r="B792" i="30"/>
  <c r="C792" i="30" s="1"/>
  <c r="E792" i="30" s="1"/>
  <c r="H792" i="30" s="1"/>
  <c r="B792" i="32"/>
  <c r="C792" i="32" s="1"/>
  <c r="E792" i="32" s="1"/>
  <c r="B792" i="27"/>
  <c r="C792" i="27" s="1"/>
  <c r="E792" i="27" s="1"/>
  <c r="B792" i="28"/>
  <c r="C792" i="28" s="1"/>
  <c r="E792" i="28" s="1"/>
  <c r="D781" i="37"/>
  <c r="C792" i="17"/>
  <c r="E791" i="17"/>
  <c r="H791" i="17"/>
  <c r="B781" i="51"/>
  <c r="B781" i="36"/>
  <c r="F782" i="35"/>
  <c r="B782" i="39" s="1"/>
  <c r="C782" i="39" s="1"/>
  <c r="I75" i="36"/>
  <c r="J75" i="36" s="1"/>
  <c r="K75" i="36" s="1"/>
  <c r="E72" i="41" s="1"/>
  <c r="I75" i="51"/>
  <c r="J75" i="51" s="1"/>
  <c r="K75" i="51" s="1"/>
  <c r="F75" i="36"/>
  <c r="G75" i="36" s="1"/>
  <c r="H75" i="36" s="1"/>
  <c r="D72" i="41" s="1"/>
  <c r="F75" i="51"/>
  <c r="G75" i="51" s="1"/>
  <c r="H75" i="51" s="1"/>
  <c r="M91" i="30"/>
  <c r="F92" i="30" s="1"/>
  <c r="N91" i="30"/>
  <c r="O91" i="30" s="1"/>
  <c r="P91" i="30" s="1"/>
  <c r="C78" i="21" s="1"/>
  <c r="G87" i="27"/>
  <c r="H87" i="27"/>
  <c r="J87" i="27" s="1"/>
  <c r="M77" i="35"/>
  <c r="I75" i="37"/>
  <c r="L379" i="42"/>
  <c r="N378" i="42"/>
  <c r="O378" i="42" s="1"/>
  <c r="G374" i="44" s="1"/>
  <c r="F73" i="42"/>
  <c r="K465" i="42"/>
  <c r="F465" i="42"/>
  <c r="N467" i="39"/>
  <c r="C466" i="42"/>
  <c r="C69" i="43"/>
  <c r="I74" i="39"/>
  <c r="H74" i="39"/>
  <c r="I92" i="30"/>
  <c r="K92" i="30" s="1"/>
  <c r="G92" i="30"/>
  <c r="G89" i="35"/>
  <c r="G99" i="17"/>
  <c r="I99" i="17"/>
  <c r="J99" i="17" s="1"/>
  <c r="R85" i="35"/>
  <c r="H95" i="28"/>
  <c r="J95" i="28" s="1"/>
  <c r="G95" i="28"/>
  <c r="K76" i="47"/>
  <c r="D72" i="38"/>
  <c r="O76" i="47"/>
  <c r="E72" i="38"/>
  <c r="S76" i="35"/>
  <c r="C75" i="36"/>
  <c r="D75" i="36" s="1"/>
  <c r="E75" i="36" s="1"/>
  <c r="G76" i="47"/>
  <c r="C72" i="38"/>
  <c r="W75" i="35"/>
  <c r="K75" i="35" s="1"/>
  <c r="D75" i="40" s="1"/>
  <c r="N76" i="35"/>
  <c r="H76" i="35"/>
  <c r="F78" i="37"/>
  <c r="E76" i="39" l="1"/>
  <c r="C72" i="41"/>
  <c r="G73" i="42"/>
  <c r="C69" i="44" s="1"/>
  <c r="N73" i="42"/>
  <c r="O73" i="42" s="1"/>
  <c r="G69" i="44" s="1"/>
  <c r="M69" i="43"/>
  <c r="F69" i="43"/>
  <c r="E792" i="17"/>
  <c r="H792" i="17"/>
  <c r="B782" i="51"/>
  <c r="B782" i="36"/>
  <c r="F783" i="35"/>
  <c r="B783" i="39" s="1"/>
  <c r="C783" i="39" s="1"/>
  <c r="D782" i="37"/>
  <c r="B794" i="17"/>
  <c r="C793" i="17"/>
  <c r="B793" i="30"/>
  <c r="C793" i="30" s="1"/>
  <c r="E793" i="30" s="1"/>
  <c r="H793" i="30" s="1"/>
  <c r="B793" i="32"/>
  <c r="C793" i="32" s="1"/>
  <c r="E793" i="32" s="1"/>
  <c r="B793" i="27"/>
  <c r="C793" i="27" s="1"/>
  <c r="E793" i="27" s="1"/>
  <c r="B793" i="28"/>
  <c r="C793" i="28" s="1"/>
  <c r="E793" i="28" s="1"/>
  <c r="A80" i="37"/>
  <c r="I87" i="27"/>
  <c r="K87" i="27"/>
  <c r="L380" i="42"/>
  <c r="N379" i="42"/>
  <c r="O379" i="42" s="1"/>
  <c r="G375" i="44" s="1"/>
  <c r="K466" i="42"/>
  <c r="F466" i="42"/>
  <c r="N468" i="39"/>
  <c r="C467" i="42"/>
  <c r="P76" i="39"/>
  <c r="Q76" i="39" s="1"/>
  <c r="R76" i="39"/>
  <c r="S76" i="39" s="1"/>
  <c r="K74" i="39"/>
  <c r="J76" i="35"/>
  <c r="I76" i="35"/>
  <c r="C76" i="40" s="1"/>
  <c r="D75" i="39"/>
  <c r="L92" i="30"/>
  <c r="K99" i="17"/>
  <c r="K95" i="28"/>
  <c r="M76" i="47"/>
  <c r="L76" i="47"/>
  <c r="U76" i="35"/>
  <c r="T76" i="35"/>
  <c r="G76" i="40" s="1"/>
  <c r="Q76" i="47"/>
  <c r="P76" i="47"/>
  <c r="O76" i="35"/>
  <c r="E76" i="40" s="1"/>
  <c r="P76" i="35"/>
  <c r="W76" i="39"/>
  <c r="E75" i="37"/>
  <c r="F76" i="40" l="1"/>
  <c r="X76" i="39"/>
  <c r="H793" i="17"/>
  <c r="E793" i="17"/>
  <c r="B794" i="32"/>
  <c r="C794" i="32" s="1"/>
  <c r="E794" i="32" s="1"/>
  <c r="B794" i="28"/>
  <c r="C794" i="28" s="1"/>
  <c r="E794" i="28" s="1"/>
  <c r="B794" i="27"/>
  <c r="C794" i="27" s="1"/>
  <c r="E794" i="27" s="1"/>
  <c r="D783" i="37"/>
  <c r="B795" i="17"/>
  <c r="C794" i="17"/>
  <c r="B794" i="30"/>
  <c r="C794" i="30" s="1"/>
  <c r="E794" i="30" s="1"/>
  <c r="H794" i="30" s="1"/>
  <c r="F784" i="35"/>
  <c r="B784" i="39" s="1"/>
  <c r="C784" i="39" s="1"/>
  <c r="B783" i="51"/>
  <c r="B783" i="36"/>
  <c r="M87" i="27"/>
  <c r="E74" i="21" s="1"/>
  <c r="L87" i="27"/>
  <c r="F88" i="27" s="1"/>
  <c r="L381" i="42"/>
  <c r="N380" i="42"/>
  <c r="O380" i="42" s="1"/>
  <c r="G376" i="44" s="1"/>
  <c r="K467" i="42"/>
  <c r="F467" i="42"/>
  <c r="N469" i="39"/>
  <c r="C468" i="42"/>
  <c r="L74" i="39"/>
  <c r="F75" i="39"/>
  <c r="G75" i="39" s="1"/>
  <c r="J75" i="39" s="1"/>
  <c r="O75" i="39"/>
  <c r="M92" i="30"/>
  <c r="F93" i="30" s="1"/>
  <c r="N92" i="30"/>
  <c r="O92" i="30" s="1"/>
  <c r="P92" i="30" s="1"/>
  <c r="L99" i="17"/>
  <c r="F100" i="17" s="1"/>
  <c r="M99" i="17"/>
  <c r="D86" i="21" s="1"/>
  <c r="L95" i="28"/>
  <c r="F96" i="28" s="1"/>
  <c r="M95" i="28"/>
  <c r="F82" i="21" s="1"/>
  <c r="Q76" i="35"/>
  <c r="V76" i="35" s="1"/>
  <c r="H76" i="40" s="1"/>
  <c r="J75" i="37"/>
  <c r="K75" i="37" s="1"/>
  <c r="M75" i="37"/>
  <c r="N75" i="37" s="1"/>
  <c r="L82" i="37"/>
  <c r="G75" i="37"/>
  <c r="H75" i="37" s="1"/>
  <c r="C76" i="51" s="1"/>
  <c r="D76" i="51" s="1"/>
  <c r="E76" i="51" s="1"/>
  <c r="E794" i="17" l="1"/>
  <c r="H794" i="17"/>
  <c r="B795" i="28"/>
  <c r="C795" i="28" s="1"/>
  <c r="E795" i="28" s="1"/>
  <c r="D784" i="37"/>
  <c r="C795" i="17"/>
  <c r="B795" i="27"/>
  <c r="C795" i="27" s="1"/>
  <c r="E795" i="27" s="1"/>
  <c r="B796" i="17"/>
  <c r="B795" i="30"/>
  <c r="C795" i="30" s="1"/>
  <c r="E795" i="30" s="1"/>
  <c r="H795" i="30" s="1"/>
  <c r="B795" i="32"/>
  <c r="C795" i="32" s="1"/>
  <c r="E795" i="32" s="1"/>
  <c r="B784" i="51"/>
  <c r="B784" i="36"/>
  <c r="F785" i="35"/>
  <c r="B785" i="39" s="1"/>
  <c r="C785" i="39" s="1"/>
  <c r="F76" i="36"/>
  <c r="G76" i="36" s="1"/>
  <c r="H76" i="36" s="1"/>
  <c r="F76" i="51"/>
  <c r="G76" i="51" s="1"/>
  <c r="H76" i="51" s="1"/>
  <c r="I76" i="36"/>
  <c r="J76" i="36" s="1"/>
  <c r="K76" i="36" s="1"/>
  <c r="E73" i="41" s="1"/>
  <c r="I76" i="51"/>
  <c r="J76" i="51" s="1"/>
  <c r="K76" i="51" s="1"/>
  <c r="G88" i="27"/>
  <c r="H88" i="27"/>
  <c r="J88" i="27" s="1"/>
  <c r="M78" i="35"/>
  <c r="I76" i="37"/>
  <c r="L382" i="42"/>
  <c r="N381" i="42"/>
  <c r="O381" i="42" s="1"/>
  <c r="G377" i="44" s="1"/>
  <c r="N74" i="39"/>
  <c r="T74" i="39" s="1"/>
  <c r="K70" i="43"/>
  <c r="J70" i="43" s="1"/>
  <c r="K468" i="42"/>
  <c r="F468" i="42"/>
  <c r="N470" i="39"/>
  <c r="C469" i="42"/>
  <c r="I75" i="39"/>
  <c r="H75" i="39"/>
  <c r="A81" i="37"/>
  <c r="C79" i="21"/>
  <c r="I93" i="30"/>
  <c r="K93" i="30" s="1"/>
  <c r="G93" i="30"/>
  <c r="G90" i="35"/>
  <c r="G100" i="17"/>
  <c r="I100" i="17"/>
  <c r="J100" i="17" s="1"/>
  <c r="R86" i="35"/>
  <c r="G96" i="28"/>
  <c r="H96" i="28"/>
  <c r="J96" i="28" s="1"/>
  <c r="C76" i="36"/>
  <c r="D76" i="36" s="1"/>
  <c r="E76" i="36" s="1"/>
  <c r="E77" i="39" s="1"/>
  <c r="G77" i="47"/>
  <c r="C73" i="38"/>
  <c r="K77" i="47"/>
  <c r="D73" i="38"/>
  <c r="O77" i="47"/>
  <c r="E73" i="38"/>
  <c r="S77" i="35"/>
  <c r="W76" i="35"/>
  <c r="K76" i="35" s="1"/>
  <c r="D76" i="40" s="1"/>
  <c r="H77" i="35"/>
  <c r="F79" i="37"/>
  <c r="N77" i="35"/>
  <c r="C74" i="42" l="1"/>
  <c r="U74" i="39"/>
  <c r="C796" i="17"/>
  <c r="B796" i="30"/>
  <c r="C796" i="30" s="1"/>
  <c r="E796" i="30" s="1"/>
  <c r="H796" i="30" s="1"/>
  <c r="B796" i="32"/>
  <c r="C796" i="32" s="1"/>
  <c r="E796" i="32" s="1"/>
  <c r="B796" i="27"/>
  <c r="C796" i="27" s="1"/>
  <c r="E796" i="27" s="1"/>
  <c r="B796" i="28"/>
  <c r="C796" i="28" s="1"/>
  <c r="E796" i="28" s="1"/>
  <c r="D785" i="37"/>
  <c r="B797" i="17"/>
  <c r="E795" i="17"/>
  <c r="H795" i="17"/>
  <c r="F786" i="35"/>
  <c r="B786" i="39" s="1"/>
  <c r="C786" i="39" s="1"/>
  <c r="B785" i="51"/>
  <c r="B785" i="36"/>
  <c r="I88" i="27"/>
  <c r="K88" i="27"/>
  <c r="L383" i="42"/>
  <c r="N382" i="42"/>
  <c r="O382" i="42" s="1"/>
  <c r="G378" i="44" s="1"/>
  <c r="C70" i="43"/>
  <c r="K75" i="39"/>
  <c r="K469" i="42"/>
  <c r="F469" i="42"/>
  <c r="N471" i="39"/>
  <c r="C470" i="42"/>
  <c r="K74" i="42"/>
  <c r="F74" i="42"/>
  <c r="P77" i="39"/>
  <c r="Q77" i="39" s="1"/>
  <c r="R77" i="39"/>
  <c r="S77" i="39" s="1"/>
  <c r="J77" i="35"/>
  <c r="I77" i="35"/>
  <c r="C77" i="40" s="1"/>
  <c r="D76" i="39"/>
  <c r="L93" i="30"/>
  <c r="K100" i="17"/>
  <c r="K96" i="28"/>
  <c r="Q77" i="47"/>
  <c r="P77" i="47"/>
  <c r="L77" i="47"/>
  <c r="M77" i="47"/>
  <c r="U77" i="35"/>
  <c r="T77" i="35"/>
  <c r="G77" i="40" s="1"/>
  <c r="O77" i="35"/>
  <c r="E77" i="40" s="1"/>
  <c r="P77" i="35"/>
  <c r="D73" i="41"/>
  <c r="W77" i="39"/>
  <c r="C73" i="41"/>
  <c r="E76" i="37"/>
  <c r="F77" i="40" l="1"/>
  <c r="X77" i="39"/>
  <c r="G74" i="42"/>
  <c r="C70" i="44" s="1"/>
  <c r="N74" i="42"/>
  <c r="O74" i="42" s="1"/>
  <c r="G70" i="44" s="1"/>
  <c r="F70" i="43"/>
  <c r="M70" i="43"/>
  <c r="D786" i="37"/>
  <c r="C797" i="17"/>
  <c r="E797" i="17" s="1"/>
  <c r="B798" i="17"/>
  <c r="B797" i="27"/>
  <c r="C797" i="27" s="1"/>
  <c r="E797" i="27" s="1"/>
  <c r="B797" i="30"/>
  <c r="C797" i="30" s="1"/>
  <c r="E797" i="30" s="1"/>
  <c r="H797" i="30" s="1"/>
  <c r="B797" i="28"/>
  <c r="C797" i="28" s="1"/>
  <c r="E797" i="28" s="1"/>
  <c r="B797" i="32"/>
  <c r="C797" i="32" s="1"/>
  <c r="E797" i="32" s="1"/>
  <c r="B786" i="51"/>
  <c r="B786" i="36"/>
  <c r="F787" i="35"/>
  <c r="B787" i="39" s="1"/>
  <c r="C787" i="39" s="1"/>
  <c r="E796" i="17"/>
  <c r="H796" i="17"/>
  <c r="M88" i="27"/>
  <c r="E75" i="21" s="1"/>
  <c r="L88" i="27"/>
  <c r="F89" i="27" s="1"/>
  <c r="L384" i="42"/>
  <c r="N383" i="42"/>
  <c r="O383" i="42" s="1"/>
  <c r="G379" i="44" s="1"/>
  <c r="L75" i="39"/>
  <c r="N75" i="39" s="1"/>
  <c r="K470" i="42"/>
  <c r="F470" i="42"/>
  <c r="N472" i="39"/>
  <c r="C471" i="42"/>
  <c r="F76" i="39"/>
  <c r="O76" i="39"/>
  <c r="N93" i="30"/>
  <c r="O93" i="30" s="1"/>
  <c r="P93" i="30" s="1"/>
  <c r="M93" i="30"/>
  <c r="F94" i="30" s="1"/>
  <c r="M100" i="17"/>
  <c r="D87" i="21" s="1"/>
  <c r="L100" i="17"/>
  <c r="F101" i="17" s="1"/>
  <c r="L96" i="28"/>
  <c r="F97" i="28" s="1"/>
  <c r="M96" i="28"/>
  <c r="F83" i="21" s="1"/>
  <c r="Q77" i="35"/>
  <c r="V77" i="35" s="1"/>
  <c r="H77" i="40" s="1"/>
  <c r="M76" i="37"/>
  <c r="N76" i="37" s="1"/>
  <c r="J76" i="37"/>
  <c r="K76" i="37" s="1"/>
  <c r="L83" i="37"/>
  <c r="G76" i="37"/>
  <c r="H76" i="37" s="1"/>
  <c r="C77" i="51" s="1"/>
  <c r="D77" i="51" s="1"/>
  <c r="E77" i="51" s="1"/>
  <c r="H797" i="17" l="1"/>
  <c r="T75" i="39"/>
  <c r="C798" i="17"/>
  <c r="B799" i="17"/>
  <c r="B798" i="30"/>
  <c r="C798" i="30" s="1"/>
  <c r="E798" i="30" s="1"/>
  <c r="H798" i="30" s="1"/>
  <c r="B798" i="28"/>
  <c r="C798" i="28" s="1"/>
  <c r="E798" i="28" s="1"/>
  <c r="B798" i="32"/>
  <c r="C798" i="32" s="1"/>
  <c r="E798" i="32" s="1"/>
  <c r="B798" i="27"/>
  <c r="C798" i="27" s="1"/>
  <c r="E798" i="27" s="1"/>
  <c r="D787" i="37"/>
  <c r="B787" i="51"/>
  <c r="B787" i="36"/>
  <c r="F788" i="35"/>
  <c r="B788" i="39" s="1"/>
  <c r="C788" i="39" s="1"/>
  <c r="F77" i="36"/>
  <c r="G77" i="36" s="1"/>
  <c r="H77" i="36" s="1"/>
  <c r="F77" i="51"/>
  <c r="G77" i="51" s="1"/>
  <c r="H77" i="51" s="1"/>
  <c r="I77" i="36"/>
  <c r="J77" i="36" s="1"/>
  <c r="K77" i="36" s="1"/>
  <c r="E74" i="41" s="1"/>
  <c r="I77" i="51"/>
  <c r="J77" i="51" s="1"/>
  <c r="K77" i="51" s="1"/>
  <c r="G89" i="27"/>
  <c r="H89" i="27"/>
  <c r="J89" i="27" s="1"/>
  <c r="M79" i="35"/>
  <c r="I77" i="37"/>
  <c r="L385" i="42"/>
  <c r="N384" i="42"/>
  <c r="O384" i="42" s="1"/>
  <c r="G380" i="44" s="1"/>
  <c r="K71" i="43"/>
  <c r="J71" i="43" s="1"/>
  <c r="K471" i="42"/>
  <c r="F471" i="42"/>
  <c r="N473" i="39"/>
  <c r="C472" i="42"/>
  <c r="C75" i="42"/>
  <c r="C71" i="43"/>
  <c r="G76" i="39"/>
  <c r="H76" i="39" s="1"/>
  <c r="G94" i="30"/>
  <c r="I94" i="30"/>
  <c r="K94" i="30" s="1"/>
  <c r="C80" i="21"/>
  <c r="A82" i="37"/>
  <c r="G101" i="17"/>
  <c r="I101" i="17"/>
  <c r="G91" i="35"/>
  <c r="R87" i="35"/>
  <c r="G97" i="28"/>
  <c r="H97" i="28"/>
  <c r="J97" i="28" s="1"/>
  <c r="C77" i="36"/>
  <c r="D77" i="36" s="1"/>
  <c r="E77" i="36" s="1"/>
  <c r="E78" i="39" s="1"/>
  <c r="G78" i="47"/>
  <c r="C74" i="38"/>
  <c r="O78" i="47"/>
  <c r="S78" i="35"/>
  <c r="E74" i="38"/>
  <c r="K78" i="47"/>
  <c r="D74" i="38"/>
  <c r="W77" i="35"/>
  <c r="K77" i="35" s="1"/>
  <c r="D77" i="40" s="1"/>
  <c r="N78" i="35"/>
  <c r="H78" i="35"/>
  <c r="F80" i="37"/>
  <c r="J101" i="17" l="1"/>
  <c r="K101" i="17" s="1"/>
  <c r="U75" i="39"/>
  <c r="B788" i="51"/>
  <c r="B788" i="36"/>
  <c r="F789" i="35"/>
  <c r="B789" i="39" s="1"/>
  <c r="C789" i="39" s="1"/>
  <c r="C799" i="17"/>
  <c r="B800" i="17"/>
  <c r="B799" i="30"/>
  <c r="C799" i="30" s="1"/>
  <c r="E799" i="30" s="1"/>
  <c r="H799" i="30" s="1"/>
  <c r="B799" i="28"/>
  <c r="C799" i="28" s="1"/>
  <c r="E799" i="28" s="1"/>
  <c r="B799" i="32"/>
  <c r="C799" i="32" s="1"/>
  <c r="E799" i="32" s="1"/>
  <c r="B799" i="27"/>
  <c r="C799" i="27" s="1"/>
  <c r="E799" i="27" s="1"/>
  <c r="D788" i="37"/>
  <c r="E798" i="17"/>
  <c r="H798" i="17"/>
  <c r="I89" i="27"/>
  <c r="K89" i="27"/>
  <c r="L386" i="42"/>
  <c r="N385" i="42"/>
  <c r="O385" i="42" s="1"/>
  <c r="G381" i="44" s="1"/>
  <c r="K75" i="42"/>
  <c r="F75" i="42"/>
  <c r="K472" i="42"/>
  <c r="F472" i="42"/>
  <c r="N474" i="39"/>
  <c r="C473" i="42"/>
  <c r="P78" i="39"/>
  <c r="Q78" i="39" s="1"/>
  <c r="R78" i="39"/>
  <c r="S78" i="39" s="1"/>
  <c r="I78" i="35"/>
  <c r="C78" i="40" s="1"/>
  <c r="J78" i="35"/>
  <c r="D77" i="39"/>
  <c r="J76" i="39"/>
  <c r="I76" i="39"/>
  <c r="K76" i="39" s="1"/>
  <c r="L94" i="30"/>
  <c r="K97" i="28"/>
  <c r="M78" i="47"/>
  <c r="L78" i="47"/>
  <c r="U78" i="35"/>
  <c r="T78" i="35"/>
  <c r="G78" i="40" s="1"/>
  <c r="P78" i="47"/>
  <c r="Q78" i="47"/>
  <c r="O78" i="35"/>
  <c r="E78" i="40" s="1"/>
  <c r="P78" i="35"/>
  <c r="C74" i="41"/>
  <c r="E77" i="37"/>
  <c r="W78" i="39"/>
  <c r="D74" i="41"/>
  <c r="F78" i="40" l="1"/>
  <c r="X78" i="39"/>
  <c r="L101" i="17"/>
  <c r="F102" i="17" s="1"/>
  <c r="M101" i="17"/>
  <c r="D88" i="21" s="1"/>
  <c r="F71" i="43"/>
  <c r="M71" i="43"/>
  <c r="G75" i="42"/>
  <c r="C71" i="44" s="1"/>
  <c r="N75" i="42"/>
  <c r="O75" i="42" s="1"/>
  <c r="G71" i="44" s="1"/>
  <c r="B801" i="17"/>
  <c r="C800" i="17"/>
  <c r="E800" i="17" s="1"/>
  <c r="B800" i="30"/>
  <c r="C800" i="30" s="1"/>
  <c r="E800" i="30" s="1"/>
  <c r="H800" i="30" s="1"/>
  <c r="B800" i="32"/>
  <c r="C800" i="32" s="1"/>
  <c r="E800" i="32" s="1"/>
  <c r="B800" i="27"/>
  <c r="C800" i="27" s="1"/>
  <c r="E800" i="27" s="1"/>
  <c r="B800" i="28"/>
  <c r="C800" i="28" s="1"/>
  <c r="E800" i="28" s="1"/>
  <c r="D789" i="37"/>
  <c r="H799" i="17"/>
  <c r="H800" i="17" s="1"/>
  <c r="E799" i="17"/>
  <c r="B789" i="51"/>
  <c r="B789" i="36"/>
  <c r="F790" i="35"/>
  <c r="B790" i="39" s="1"/>
  <c r="C790" i="39" s="1"/>
  <c r="M89" i="27"/>
  <c r="E76" i="21" s="1"/>
  <c r="L89" i="27"/>
  <c r="F90" i="27" s="1"/>
  <c r="L387" i="42"/>
  <c r="N386" i="42"/>
  <c r="O386" i="42" s="1"/>
  <c r="G382" i="44" s="1"/>
  <c r="K473" i="42"/>
  <c r="F473" i="42"/>
  <c r="N475" i="39"/>
  <c r="C474" i="42"/>
  <c r="L76" i="39"/>
  <c r="O77" i="39"/>
  <c r="F77" i="39"/>
  <c r="G77" i="39" s="1"/>
  <c r="J77" i="39" s="1"/>
  <c r="N94" i="30"/>
  <c r="O94" i="30" s="1"/>
  <c r="P94" i="30" s="1"/>
  <c r="M94" i="30"/>
  <c r="F95" i="30" s="1"/>
  <c r="G102" i="17"/>
  <c r="I102" i="17"/>
  <c r="M97" i="28"/>
  <c r="F84" i="21" s="1"/>
  <c r="L97" i="28"/>
  <c r="F98" i="28" s="1"/>
  <c r="Q78" i="35"/>
  <c r="V78" i="35" s="1"/>
  <c r="H78" i="40" s="1"/>
  <c r="J77" i="37"/>
  <c r="K77" i="37" s="1"/>
  <c r="M77" i="37"/>
  <c r="N77" i="37" s="1"/>
  <c r="G77" i="37"/>
  <c r="H77" i="37" s="1"/>
  <c r="C78" i="51" s="1"/>
  <c r="D78" i="51" s="1"/>
  <c r="E78" i="51" s="1"/>
  <c r="L84" i="37"/>
  <c r="G92" i="35" l="1"/>
  <c r="J102" i="17"/>
  <c r="K102" i="17" s="1"/>
  <c r="B790" i="51"/>
  <c r="B790" i="36"/>
  <c r="F791" i="35"/>
  <c r="B791" i="39" s="1"/>
  <c r="C791" i="39" s="1"/>
  <c r="D790" i="37"/>
  <c r="C801" i="17"/>
  <c r="B802" i="17"/>
  <c r="B801" i="30"/>
  <c r="C801" i="30" s="1"/>
  <c r="E801" i="30" s="1"/>
  <c r="H801" i="30" s="1"/>
  <c r="B801" i="32"/>
  <c r="C801" i="32" s="1"/>
  <c r="E801" i="32" s="1"/>
  <c r="B801" i="28"/>
  <c r="C801" i="28" s="1"/>
  <c r="E801" i="28" s="1"/>
  <c r="B801" i="27"/>
  <c r="C801" i="27" s="1"/>
  <c r="E801" i="27" s="1"/>
  <c r="I78" i="36"/>
  <c r="J78" i="36" s="1"/>
  <c r="K78" i="36" s="1"/>
  <c r="E75" i="41" s="1"/>
  <c r="I78" i="51"/>
  <c r="J78" i="51" s="1"/>
  <c r="K78" i="51" s="1"/>
  <c r="F78" i="36"/>
  <c r="G78" i="36" s="1"/>
  <c r="H78" i="36" s="1"/>
  <c r="F78" i="51"/>
  <c r="G78" i="51" s="1"/>
  <c r="H78" i="51" s="1"/>
  <c r="G90" i="27"/>
  <c r="H90" i="27"/>
  <c r="J90" i="27" s="1"/>
  <c r="M80" i="35"/>
  <c r="I78" i="37"/>
  <c r="L388" i="42"/>
  <c r="N387" i="42"/>
  <c r="O387" i="42" s="1"/>
  <c r="G383" i="44" s="1"/>
  <c r="N76" i="39"/>
  <c r="K72" i="43"/>
  <c r="J72" i="43" s="1"/>
  <c r="K474" i="42"/>
  <c r="F474" i="42"/>
  <c r="N476" i="39"/>
  <c r="C475" i="42"/>
  <c r="I77" i="39"/>
  <c r="H77" i="39"/>
  <c r="G95" i="30"/>
  <c r="I95" i="30"/>
  <c r="K95" i="30" s="1"/>
  <c r="A83" i="37"/>
  <c r="C81" i="21"/>
  <c r="H98" i="28"/>
  <c r="J98" i="28" s="1"/>
  <c r="G98" i="28"/>
  <c r="R88" i="35"/>
  <c r="K79" i="47"/>
  <c r="D75" i="38"/>
  <c r="E75" i="38"/>
  <c r="O79" i="47"/>
  <c r="S79" i="35"/>
  <c r="C78" i="36"/>
  <c r="D78" i="36" s="1"/>
  <c r="E78" i="36" s="1"/>
  <c r="E79" i="39" s="1"/>
  <c r="G79" i="47"/>
  <c r="C75" i="38"/>
  <c r="W78" i="35"/>
  <c r="K78" i="35" s="1"/>
  <c r="D78" i="40" s="1"/>
  <c r="H79" i="35"/>
  <c r="N79" i="35"/>
  <c r="F81" i="37"/>
  <c r="M102" i="17" l="1"/>
  <c r="D89" i="21" s="1"/>
  <c r="L102" i="17"/>
  <c r="F103" i="17" s="1"/>
  <c r="T76" i="39"/>
  <c r="K77" i="39"/>
  <c r="L77" i="39" s="1"/>
  <c r="C802" i="17"/>
  <c r="B802" i="30"/>
  <c r="C802" i="30" s="1"/>
  <c r="E802" i="30" s="1"/>
  <c r="H802" i="30" s="1"/>
  <c r="B802" i="32"/>
  <c r="C802" i="32" s="1"/>
  <c r="E802" i="32" s="1"/>
  <c r="B802" i="28"/>
  <c r="C802" i="28" s="1"/>
  <c r="E802" i="28" s="1"/>
  <c r="B802" i="27"/>
  <c r="C802" i="27" s="1"/>
  <c r="E802" i="27" s="1"/>
  <c r="D791" i="37"/>
  <c r="B803" i="17"/>
  <c r="E801" i="17"/>
  <c r="H801" i="17"/>
  <c r="B791" i="51"/>
  <c r="B791" i="36"/>
  <c r="F792" i="35"/>
  <c r="B792" i="39" s="1"/>
  <c r="C792" i="39" s="1"/>
  <c r="K90" i="27"/>
  <c r="I90" i="27"/>
  <c r="L389" i="42"/>
  <c r="N388" i="42"/>
  <c r="O388" i="42" s="1"/>
  <c r="G384" i="44" s="1"/>
  <c r="K475" i="42"/>
  <c r="F475" i="42"/>
  <c r="N477" i="39"/>
  <c r="C476" i="42"/>
  <c r="C76" i="42"/>
  <c r="C72" i="43"/>
  <c r="P79" i="39"/>
  <c r="Q79" i="39" s="1"/>
  <c r="R79" i="39"/>
  <c r="S79" i="39" s="1"/>
  <c r="I79" i="35"/>
  <c r="C79" i="40" s="1"/>
  <c r="J79" i="35"/>
  <c r="D78" i="39"/>
  <c r="L95" i="30"/>
  <c r="G103" i="17"/>
  <c r="I103" i="17"/>
  <c r="G93" i="35"/>
  <c r="K98" i="28"/>
  <c r="Q79" i="47"/>
  <c r="P79" i="47"/>
  <c r="U79" i="35"/>
  <c r="T79" i="35"/>
  <c r="G79" i="40" s="1"/>
  <c r="M79" i="47"/>
  <c r="L79" i="47"/>
  <c r="O79" i="35"/>
  <c r="E79" i="40" s="1"/>
  <c r="P79" i="35"/>
  <c r="C75" i="41"/>
  <c r="W79" i="39"/>
  <c r="D75" i="41"/>
  <c r="E78" i="37"/>
  <c r="F79" i="40" l="1"/>
  <c r="X79" i="39"/>
  <c r="J103" i="17"/>
  <c r="K103" i="17" s="1"/>
  <c r="U76" i="39"/>
  <c r="D792" i="37"/>
  <c r="C803" i="17"/>
  <c r="E803" i="17" s="1"/>
  <c r="B804" i="17"/>
  <c r="B803" i="27"/>
  <c r="C803" i="27" s="1"/>
  <c r="E803" i="27" s="1"/>
  <c r="B803" i="30"/>
  <c r="C803" i="30" s="1"/>
  <c r="E803" i="30" s="1"/>
  <c r="H803" i="30" s="1"/>
  <c r="B803" i="32"/>
  <c r="C803" i="32" s="1"/>
  <c r="E803" i="32" s="1"/>
  <c r="B803" i="28"/>
  <c r="C803" i="28" s="1"/>
  <c r="E803" i="28" s="1"/>
  <c r="B792" i="51"/>
  <c r="B792" i="36"/>
  <c r="F793" i="35"/>
  <c r="B793" i="39" s="1"/>
  <c r="C793" i="39" s="1"/>
  <c r="E802" i="17"/>
  <c r="H802" i="17"/>
  <c r="H803" i="17" s="1"/>
  <c r="M90" i="27"/>
  <c r="E77" i="21" s="1"/>
  <c r="L90" i="27"/>
  <c r="F91" i="27" s="1"/>
  <c r="L390" i="42"/>
  <c r="N389" i="42"/>
  <c r="O389" i="42" s="1"/>
  <c r="G385" i="44" s="1"/>
  <c r="K76" i="42"/>
  <c r="F76" i="42"/>
  <c r="N77" i="39"/>
  <c r="K73" i="43"/>
  <c r="J73" i="43" s="1"/>
  <c r="K476" i="42"/>
  <c r="F476" i="42"/>
  <c r="N478" i="39"/>
  <c r="C477" i="42"/>
  <c r="F78" i="39"/>
  <c r="G78" i="39" s="1"/>
  <c r="J78" i="39" s="1"/>
  <c r="O78" i="39"/>
  <c r="M95" i="30"/>
  <c r="F96" i="30" s="1"/>
  <c r="N95" i="30"/>
  <c r="O95" i="30" s="1"/>
  <c r="P95" i="30" s="1"/>
  <c r="L98" i="28"/>
  <c r="F99" i="28" s="1"/>
  <c r="M98" i="28"/>
  <c r="F85" i="21" s="1"/>
  <c r="Q79" i="35"/>
  <c r="V79" i="35" s="1"/>
  <c r="H79" i="40" s="1"/>
  <c r="M78" i="37"/>
  <c r="N78" i="37" s="1"/>
  <c r="J78" i="37"/>
  <c r="K78" i="37" s="1"/>
  <c r="G78" i="37"/>
  <c r="H78" i="37" s="1"/>
  <c r="C79" i="51" s="1"/>
  <c r="D79" i="51" s="1"/>
  <c r="E79" i="51" s="1"/>
  <c r="L85" i="37"/>
  <c r="L103" i="17" l="1"/>
  <c r="F104" i="17" s="1"/>
  <c r="M103" i="17"/>
  <c r="D90" i="21" s="1"/>
  <c r="F72" i="43"/>
  <c r="M72" i="43"/>
  <c r="T77" i="39"/>
  <c r="G76" i="42"/>
  <c r="C72" i="44" s="1"/>
  <c r="N76" i="42"/>
  <c r="O76" i="42" s="1"/>
  <c r="G72" i="44" s="1"/>
  <c r="C804" i="17"/>
  <c r="B804" i="27"/>
  <c r="C804" i="27" s="1"/>
  <c r="E804" i="27" s="1"/>
  <c r="B804" i="30"/>
  <c r="C804" i="30" s="1"/>
  <c r="E804" i="30" s="1"/>
  <c r="H804" i="30" s="1"/>
  <c r="B805" i="17"/>
  <c r="B804" i="32"/>
  <c r="C804" i="32" s="1"/>
  <c r="E804" i="32" s="1"/>
  <c r="B804" i="28"/>
  <c r="C804" i="28" s="1"/>
  <c r="E804" i="28" s="1"/>
  <c r="D793" i="37"/>
  <c r="B793" i="51"/>
  <c r="B793" i="36"/>
  <c r="F794" i="35"/>
  <c r="B794" i="39" s="1"/>
  <c r="C794" i="39" s="1"/>
  <c r="I79" i="36"/>
  <c r="J79" i="36" s="1"/>
  <c r="K79" i="36" s="1"/>
  <c r="E76" i="41" s="1"/>
  <c r="I79" i="51"/>
  <c r="J79" i="51" s="1"/>
  <c r="K79" i="51" s="1"/>
  <c r="F79" i="36"/>
  <c r="G79" i="36" s="1"/>
  <c r="H79" i="36" s="1"/>
  <c r="F79" i="51"/>
  <c r="G79" i="51" s="1"/>
  <c r="H79" i="51" s="1"/>
  <c r="G91" i="27"/>
  <c r="H91" i="27"/>
  <c r="J91" i="27" s="1"/>
  <c r="M81" i="35"/>
  <c r="I79" i="37"/>
  <c r="L391" i="42"/>
  <c r="N390" i="42"/>
  <c r="O390" i="42" s="1"/>
  <c r="G386" i="44" s="1"/>
  <c r="K477" i="42"/>
  <c r="F477" i="42"/>
  <c r="C77" i="42"/>
  <c r="C73" i="43"/>
  <c r="N479" i="39"/>
  <c r="C478" i="42"/>
  <c r="I78" i="39"/>
  <c r="H78" i="39"/>
  <c r="A84" i="37"/>
  <c r="C82" i="21"/>
  <c r="G96" i="30"/>
  <c r="I96" i="30"/>
  <c r="K96" i="30" s="1"/>
  <c r="G94" i="35"/>
  <c r="I104" i="17"/>
  <c r="G104" i="17"/>
  <c r="R89" i="35"/>
  <c r="H99" i="28"/>
  <c r="J99" i="28" s="1"/>
  <c r="G99" i="28"/>
  <c r="C79" i="36"/>
  <c r="D79" i="36" s="1"/>
  <c r="E79" i="36" s="1"/>
  <c r="E80" i="39" s="1"/>
  <c r="G80" i="47"/>
  <c r="C76" i="38"/>
  <c r="K80" i="47"/>
  <c r="D76" i="38"/>
  <c r="O80" i="47"/>
  <c r="S80" i="35"/>
  <c r="E76" i="38"/>
  <c r="W79" i="35"/>
  <c r="K79" i="35" s="1"/>
  <c r="D79" i="40" s="1"/>
  <c r="H80" i="35"/>
  <c r="N80" i="35"/>
  <c r="F82" i="37"/>
  <c r="J104" i="17" l="1"/>
  <c r="K104" i="17" s="1"/>
  <c r="U77" i="39"/>
  <c r="B794" i="51"/>
  <c r="B794" i="36"/>
  <c r="F795" i="35"/>
  <c r="B795" i="39" s="1"/>
  <c r="C795" i="39" s="1"/>
  <c r="D794" i="37"/>
  <c r="C805" i="17"/>
  <c r="B806" i="17"/>
  <c r="B805" i="30"/>
  <c r="C805" i="30" s="1"/>
  <c r="E805" i="30" s="1"/>
  <c r="H805" i="30" s="1"/>
  <c r="B805" i="28"/>
  <c r="C805" i="28" s="1"/>
  <c r="E805" i="28" s="1"/>
  <c r="B805" i="32"/>
  <c r="C805" i="32" s="1"/>
  <c r="E805" i="32" s="1"/>
  <c r="B805" i="27"/>
  <c r="C805" i="27" s="1"/>
  <c r="E805" i="27" s="1"/>
  <c r="E804" i="17"/>
  <c r="H804" i="17"/>
  <c r="I91" i="27"/>
  <c r="K91" i="27"/>
  <c r="L392" i="42"/>
  <c r="N391" i="42"/>
  <c r="O391" i="42" s="1"/>
  <c r="G387" i="44" s="1"/>
  <c r="N480" i="39"/>
  <c r="C479" i="42"/>
  <c r="K78" i="39"/>
  <c r="K77" i="42"/>
  <c r="F77" i="42"/>
  <c r="K478" i="42"/>
  <c r="F478" i="42"/>
  <c r="P80" i="39"/>
  <c r="Q80" i="39" s="1"/>
  <c r="R80" i="39"/>
  <c r="S80" i="39" s="1"/>
  <c r="J80" i="35"/>
  <c r="I80" i="35"/>
  <c r="C80" i="40" s="1"/>
  <c r="D79" i="39"/>
  <c r="L96" i="30"/>
  <c r="K99" i="28"/>
  <c r="L80" i="47"/>
  <c r="M80" i="47"/>
  <c r="Q80" i="47"/>
  <c r="P80" i="47"/>
  <c r="T80" i="35"/>
  <c r="G80" i="40" s="1"/>
  <c r="U80" i="35"/>
  <c r="O80" i="35"/>
  <c r="E80" i="40" s="1"/>
  <c r="P80" i="35"/>
  <c r="C76" i="41"/>
  <c r="W80" i="39"/>
  <c r="D76" i="41"/>
  <c r="E79" i="37"/>
  <c r="F80" i="40" l="1"/>
  <c r="X80" i="39"/>
  <c r="M104" i="17"/>
  <c r="D91" i="21" s="1"/>
  <c r="L104" i="17"/>
  <c r="F105" i="17" s="1"/>
  <c r="I105" i="17" s="1"/>
  <c r="M73" i="43"/>
  <c r="F73" i="43"/>
  <c r="G77" i="42"/>
  <c r="C73" i="44" s="1"/>
  <c r="N77" i="42"/>
  <c r="O77" i="42" s="1"/>
  <c r="G73" i="44" s="1"/>
  <c r="E805" i="17"/>
  <c r="H805" i="17"/>
  <c r="F796" i="35"/>
  <c r="B796" i="39" s="1"/>
  <c r="C796" i="39" s="1"/>
  <c r="B795" i="51"/>
  <c r="B795" i="36"/>
  <c r="B806" i="27"/>
  <c r="C806" i="27" s="1"/>
  <c r="E806" i="27" s="1"/>
  <c r="D795" i="37"/>
  <c r="C806" i="17"/>
  <c r="B807" i="17"/>
  <c r="B806" i="30"/>
  <c r="C806" i="30" s="1"/>
  <c r="E806" i="30" s="1"/>
  <c r="H806" i="30" s="1"/>
  <c r="B806" i="28"/>
  <c r="C806" i="28" s="1"/>
  <c r="E806" i="28" s="1"/>
  <c r="B806" i="32"/>
  <c r="C806" i="32" s="1"/>
  <c r="E806" i="32" s="1"/>
  <c r="L91" i="27"/>
  <c r="F92" i="27" s="1"/>
  <c r="M91" i="27"/>
  <c r="E78" i="21" s="1"/>
  <c r="L393" i="42"/>
  <c r="N392" i="42"/>
  <c r="O392" i="42" s="1"/>
  <c r="G388" i="44" s="1"/>
  <c r="L78" i="39"/>
  <c r="K479" i="42"/>
  <c r="F479" i="42"/>
  <c r="N481" i="39"/>
  <c r="C480" i="42"/>
  <c r="O79" i="39"/>
  <c r="F79" i="39"/>
  <c r="G79" i="39" s="1"/>
  <c r="H79" i="39" s="1"/>
  <c r="N96" i="30"/>
  <c r="O96" i="30" s="1"/>
  <c r="P96" i="30" s="1"/>
  <c r="M96" i="30"/>
  <c r="F97" i="30" s="1"/>
  <c r="G105" i="17"/>
  <c r="G95" i="35"/>
  <c r="M99" i="28"/>
  <c r="F86" i="21" s="1"/>
  <c r="L99" i="28"/>
  <c r="F100" i="28" s="1"/>
  <c r="Q80" i="35"/>
  <c r="V80" i="35" s="1"/>
  <c r="J79" i="37"/>
  <c r="K79" i="37" s="1"/>
  <c r="M79" i="37"/>
  <c r="N79" i="37" s="1"/>
  <c r="L86" i="37"/>
  <c r="G79" i="37"/>
  <c r="H79" i="37" s="1"/>
  <c r="C80" i="51" s="1"/>
  <c r="D80" i="51" s="1"/>
  <c r="E80" i="51" s="1"/>
  <c r="J105" i="17" l="1"/>
  <c r="K105" i="17" s="1"/>
  <c r="E806" i="17"/>
  <c r="H806" i="17"/>
  <c r="B796" i="51"/>
  <c r="B796" i="36"/>
  <c r="F797" i="35"/>
  <c r="B797" i="39" s="1"/>
  <c r="C797" i="39" s="1"/>
  <c r="B807" i="30"/>
  <c r="C807" i="30" s="1"/>
  <c r="E807" i="30" s="1"/>
  <c r="H807" i="30" s="1"/>
  <c r="B807" i="28"/>
  <c r="C807" i="28" s="1"/>
  <c r="E807" i="28" s="1"/>
  <c r="B807" i="32"/>
  <c r="C807" i="32" s="1"/>
  <c r="E807" i="32" s="1"/>
  <c r="B807" i="27"/>
  <c r="C807" i="27" s="1"/>
  <c r="E807" i="27" s="1"/>
  <c r="D796" i="37"/>
  <c r="C807" i="17"/>
  <c r="E807" i="17" s="1"/>
  <c r="B808" i="17"/>
  <c r="I80" i="36"/>
  <c r="J80" i="36" s="1"/>
  <c r="K80" i="36" s="1"/>
  <c r="E77" i="41" s="1"/>
  <c r="I80" i="51"/>
  <c r="J80" i="51" s="1"/>
  <c r="K80" i="51" s="1"/>
  <c r="F80" i="36"/>
  <c r="G80" i="36" s="1"/>
  <c r="H80" i="36" s="1"/>
  <c r="F80" i="51"/>
  <c r="G80" i="51" s="1"/>
  <c r="H80" i="51" s="1"/>
  <c r="M82" i="35"/>
  <c r="I80" i="37"/>
  <c r="H92" i="27"/>
  <c r="J92" i="27" s="1"/>
  <c r="G92" i="27"/>
  <c r="L394" i="42"/>
  <c r="N393" i="42"/>
  <c r="O393" i="42" s="1"/>
  <c r="G389" i="44" s="1"/>
  <c r="N482" i="39"/>
  <c r="C481" i="42"/>
  <c r="K480" i="42"/>
  <c r="F480" i="42"/>
  <c r="N78" i="39"/>
  <c r="K74" i="43"/>
  <c r="J74" i="43" s="1"/>
  <c r="I79" i="39"/>
  <c r="K79" i="39" s="1"/>
  <c r="J79" i="39"/>
  <c r="I97" i="30"/>
  <c r="G97" i="30"/>
  <c r="A85" i="37"/>
  <c r="C83" i="21"/>
  <c r="G100" i="28"/>
  <c r="H100" i="28"/>
  <c r="J100" i="28" s="1"/>
  <c r="R90" i="35"/>
  <c r="C80" i="36"/>
  <c r="D80" i="36" s="1"/>
  <c r="E80" i="36" s="1"/>
  <c r="E81" i="39" s="1"/>
  <c r="G81" i="47"/>
  <c r="C77" i="38"/>
  <c r="K81" i="47"/>
  <c r="D77" i="38"/>
  <c r="S81" i="35"/>
  <c r="O81" i="47"/>
  <c r="E77" i="38"/>
  <c r="W80" i="35"/>
  <c r="K80" i="35" s="1"/>
  <c r="H80" i="40"/>
  <c r="H81" i="35"/>
  <c r="F83" i="37"/>
  <c r="N81" i="35"/>
  <c r="L105" i="17" l="1"/>
  <c r="F106" i="17" s="1"/>
  <c r="M105" i="17"/>
  <c r="D92" i="21" s="1"/>
  <c r="T78" i="39"/>
  <c r="C808" i="17"/>
  <c r="B809" i="17"/>
  <c r="B808" i="30"/>
  <c r="C808" i="30" s="1"/>
  <c r="E808" i="30" s="1"/>
  <c r="H808" i="30" s="1"/>
  <c r="B808" i="32"/>
  <c r="C808" i="32" s="1"/>
  <c r="E808" i="32" s="1"/>
  <c r="B808" i="27"/>
  <c r="C808" i="27" s="1"/>
  <c r="E808" i="27" s="1"/>
  <c r="B808" i="28"/>
  <c r="C808" i="28" s="1"/>
  <c r="E808" i="28" s="1"/>
  <c r="D797" i="37"/>
  <c r="B797" i="51"/>
  <c r="B797" i="36"/>
  <c r="F798" i="35"/>
  <c r="B798" i="39" s="1"/>
  <c r="C798" i="39" s="1"/>
  <c r="H807" i="17"/>
  <c r="K97" i="30"/>
  <c r="L97" i="30" s="1"/>
  <c r="K92" i="27"/>
  <c r="I92" i="27"/>
  <c r="L395" i="42"/>
  <c r="N394" i="42"/>
  <c r="O394" i="42" s="1"/>
  <c r="G390" i="44" s="1"/>
  <c r="C78" i="42"/>
  <c r="C74" i="43"/>
  <c r="L79" i="39"/>
  <c r="K481" i="42"/>
  <c r="F481" i="42"/>
  <c r="N483" i="39"/>
  <c r="C482" i="42"/>
  <c r="P81" i="39"/>
  <c r="Q81" i="39" s="1"/>
  <c r="R81" i="39"/>
  <c r="S81" i="39" s="1"/>
  <c r="J81" i="35"/>
  <c r="I81" i="35"/>
  <c r="C81" i="40" s="1"/>
  <c r="D80" i="39"/>
  <c r="D80" i="40"/>
  <c r="G106" i="17"/>
  <c r="I106" i="17"/>
  <c r="G96" i="35"/>
  <c r="K100" i="28"/>
  <c r="Q81" i="47"/>
  <c r="P81" i="47"/>
  <c r="L81" i="47"/>
  <c r="M81" i="47"/>
  <c r="T81" i="35"/>
  <c r="G81" i="40" s="1"/>
  <c r="U81" i="35"/>
  <c r="O81" i="35"/>
  <c r="P81" i="35"/>
  <c r="W81" i="39"/>
  <c r="D77" i="41"/>
  <c r="E80" i="37"/>
  <c r="C77" i="41"/>
  <c r="F81" i="40" l="1"/>
  <c r="X81" i="39"/>
  <c r="J106" i="17"/>
  <c r="K106" i="17" s="1"/>
  <c r="U78" i="39"/>
  <c r="B798" i="51"/>
  <c r="B798" i="36"/>
  <c r="F799" i="35"/>
  <c r="B799" i="39" s="1"/>
  <c r="C799" i="39" s="1"/>
  <c r="C809" i="17"/>
  <c r="B810" i="17"/>
  <c r="B809" i="30"/>
  <c r="C809" i="30" s="1"/>
  <c r="E809" i="30" s="1"/>
  <c r="H809" i="30" s="1"/>
  <c r="B809" i="32"/>
  <c r="C809" i="32" s="1"/>
  <c r="E809" i="32" s="1"/>
  <c r="B809" i="27"/>
  <c r="C809" i="27" s="1"/>
  <c r="E809" i="27" s="1"/>
  <c r="B809" i="28"/>
  <c r="C809" i="28" s="1"/>
  <c r="E809" i="28" s="1"/>
  <c r="D798" i="37"/>
  <c r="E808" i="17"/>
  <c r="H808" i="17"/>
  <c r="M97" i="30"/>
  <c r="F98" i="30" s="1"/>
  <c r="I98" i="30" s="1"/>
  <c r="K98" i="30" s="1"/>
  <c r="N97" i="30"/>
  <c r="O97" i="30" s="1"/>
  <c r="P97" i="30" s="1"/>
  <c r="A86" i="37" s="1"/>
  <c r="L92" i="27"/>
  <c r="F93" i="27" s="1"/>
  <c r="M92" i="27"/>
  <c r="E79" i="21" s="1"/>
  <c r="L396" i="42"/>
  <c r="N395" i="42"/>
  <c r="O395" i="42" s="1"/>
  <c r="G391" i="44" s="1"/>
  <c r="N484" i="39"/>
  <c r="C483" i="42"/>
  <c r="K482" i="42"/>
  <c r="F482" i="42"/>
  <c r="N79" i="39"/>
  <c r="T79" i="39" s="1"/>
  <c r="K75" i="43"/>
  <c r="J75" i="43" s="1"/>
  <c r="K78" i="42"/>
  <c r="F78" i="42"/>
  <c r="F80" i="39"/>
  <c r="G80" i="39" s="1"/>
  <c r="I80" i="39" s="1"/>
  <c r="O80" i="39"/>
  <c r="M100" i="28"/>
  <c r="F87" i="21" s="1"/>
  <c r="L100" i="28"/>
  <c r="F101" i="28" s="1"/>
  <c r="E81" i="40"/>
  <c r="Q81" i="35"/>
  <c r="V81" i="35" s="1"/>
  <c r="M80" i="37"/>
  <c r="N80" i="37" s="1"/>
  <c r="J80" i="37"/>
  <c r="K80" i="37" s="1"/>
  <c r="G80" i="37"/>
  <c r="H80" i="37" s="1"/>
  <c r="C81" i="51" s="1"/>
  <c r="D81" i="51" s="1"/>
  <c r="E81" i="51" s="1"/>
  <c r="L87" i="37"/>
  <c r="L106" i="17" l="1"/>
  <c r="F107" i="17" s="1"/>
  <c r="M106" i="17"/>
  <c r="D93" i="21" s="1"/>
  <c r="M74" i="43"/>
  <c r="F74" i="43"/>
  <c r="N78" i="42"/>
  <c r="O78" i="42" s="1"/>
  <c r="G74" i="44" s="1"/>
  <c r="G78" i="42"/>
  <c r="C74" i="44" s="1"/>
  <c r="C79" i="42"/>
  <c r="K79" i="42" s="1"/>
  <c r="U79" i="39"/>
  <c r="B810" i="30"/>
  <c r="C810" i="30" s="1"/>
  <c r="E810" i="30" s="1"/>
  <c r="H810" i="30" s="1"/>
  <c r="B810" i="32"/>
  <c r="C810" i="32" s="1"/>
  <c r="E810" i="32" s="1"/>
  <c r="B810" i="28"/>
  <c r="C810" i="28" s="1"/>
  <c r="E810" i="28" s="1"/>
  <c r="B810" i="27"/>
  <c r="C810" i="27" s="1"/>
  <c r="E810" i="27" s="1"/>
  <c r="D799" i="37"/>
  <c r="C810" i="17"/>
  <c r="B811" i="17"/>
  <c r="E809" i="17"/>
  <c r="H809" i="17"/>
  <c r="B799" i="51"/>
  <c r="B799" i="36"/>
  <c r="F800" i="35"/>
  <c r="B800" i="39" s="1"/>
  <c r="C800" i="39" s="1"/>
  <c r="F81" i="36"/>
  <c r="G81" i="36" s="1"/>
  <c r="H81" i="36" s="1"/>
  <c r="F81" i="51"/>
  <c r="G81" i="51" s="1"/>
  <c r="H81" i="51" s="1"/>
  <c r="I81" i="36"/>
  <c r="J81" i="36" s="1"/>
  <c r="K81" i="36" s="1"/>
  <c r="E78" i="41" s="1"/>
  <c r="I81" i="51"/>
  <c r="J81" i="51" s="1"/>
  <c r="K81" i="51" s="1"/>
  <c r="G98" i="30"/>
  <c r="C84" i="21"/>
  <c r="M83" i="35"/>
  <c r="I81" i="37"/>
  <c r="G93" i="27"/>
  <c r="H93" i="27"/>
  <c r="J93" i="27" s="1"/>
  <c r="L397" i="42"/>
  <c r="N396" i="42"/>
  <c r="O396" i="42" s="1"/>
  <c r="G392" i="44" s="1"/>
  <c r="K483" i="42"/>
  <c r="F483" i="42"/>
  <c r="N485" i="39"/>
  <c r="C484" i="42"/>
  <c r="C75" i="43"/>
  <c r="H80" i="39"/>
  <c r="K80" i="39" s="1"/>
  <c r="J80" i="39"/>
  <c r="L98" i="30"/>
  <c r="G107" i="17"/>
  <c r="I107" i="17"/>
  <c r="G97" i="35"/>
  <c r="G101" i="28"/>
  <c r="H101" i="28"/>
  <c r="J101" i="28" s="1"/>
  <c r="R91" i="35"/>
  <c r="C81" i="36"/>
  <c r="D81" i="36" s="1"/>
  <c r="E81" i="36" s="1"/>
  <c r="E82" i="39" s="1"/>
  <c r="G82" i="47"/>
  <c r="C78" i="38"/>
  <c r="K82" i="47"/>
  <c r="D78" i="38"/>
  <c r="O82" i="47"/>
  <c r="S82" i="35"/>
  <c r="E78" i="38"/>
  <c r="W81" i="35"/>
  <c r="K81" i="35" s="1"/>
  <c r="H81" i="40"/>
  <c r="F84" i="37"/>
  <c r="N82" i="35"/>
  <c r="H82" i="35"/>
  <c r="J107" i="17" l="1"/>
  <c r="K107" i="17" s="1"/>
  <c r="N79" i="42"/>
  <c r="O79" i="42" s="1"/>
  <c r="G75" i="44" s="1"/>
  <c r="F79" i="42"/>
  <c r="M75" i="43"/>
  <c r="F75" i="43"/>
  <c r="D800" i="37"/>
  <c r="C811" i="17"/>
  <c r="B812" i="17"/>
  <c r="B811" i="30"/>
  <c r="C811" i="30" s="1"/>
  <c r="E811" i="30" s="1"/>
  <c r="H811" i="30" s="1"/>
  <c r="B811" i="32"/>
  <c r="C811" i="32" s="1"/>
  <c r="E811" i="32" s="1"/>
  <c r="B811" i="27"/>
  <c r="C811" i="27" s="1"/>
  <c r="E811" i="27" s="1"/>
  <c r="B811" i="28"/>
  <c r="C811" i="28" s="1"/>
  <c r="E811" i="28" s="1"/>
  <c r="E810" i="17"/>
  <c r="H810" i="17"/>
  <c r="F801" i="35"/>
  <c r="B801" i="39" s="1"/>
  <c r="C801" i="39" s="1"/>
  <c r="B800" i="51"/>
  <c r="B800" i="36"/>
  <c r="K93" i="27"/>
  <c r="I93" i="27"/>
  <c r="L398" i="42"/>
  <c r="N397" i="42"/>
  <c r="O397" i="42" s="1"/>
  <c r="G393" i="44" s="1"/>
  <c r="K484" i="42"/>
  <c r="F484" i="42"/>
  <c r="N486" i="39"/>
  <c r="C485" i="42"/>
  <c r="L80" i="39"/>
  <c r="P82" i="39"/>
  <c r="Q82" i="39" s="1"/>
  <c r="R82" i="39"/>
  <c r="S82" i="39" s="1"/>
  <c r="I82" i="35"/>
  <c r="C82" i="40" s="1"/>
  <c r="J82" i="35"/>
  <c r="D81" i="40"/>
  <c r="D81" i="39"/>
  <c r="M98" i="30"/>
  <c r="F99" i="30" s="1"/>
  <c r="N98" i="30"/>
  <c r="O98" i="30" s="1"/>
  <c r="P98" i="30" s="1"/>
  <c r="K101" i="28"/>
  <c r="P82" i="47"/>
  <c r="Q82" i="47"/>
  <c r="M82" i="47"/>
  <c r="L82" i="47"/>
  <c r="T82" i="35"/>
  <c r="G82" i="40" s="1"/>
  <c r="U82" i="35"/>
  <c r="O82" i="35"/>
  <c r="P82" i="35"/>
  <c r="E81" i="37"/>
  <c r="C78" i="41"/>
  <c r="W82" i="39"/>
  <c r="D78" i="41"/>
  <c r="F82" i="40" l="1"/>
  <c r="X82" i="39"/>
  <c r="M107" i="17"/>
  <c r="D94" i="21" s="1"/>
  <c r="L107" i="17"/>
  <c r="F108" i="17" s="1"/>
  <c r="G79" i="42"/>
  <c r="C75" i="44" s="1"/>
  <c r="C812" i="17"/>
  <c r="D801" i="37"/>
  <c r="B813" i="17"/>
  <c r="B812" i="30"/>
  <c r="C812" i="30" s="1"/>
  <c r="E812" i="30" s="1"/>
  <c r="H812" i="30" s="1"/>
  <c r="B812" i="27"/>
  <c r="C812" i="27" s="1"/>
  <c r="E812" i="27" s="1"/>
  <c r="B812" i="32"/>
  <c r="C812" i="32" s="1"/>
  <c r="E812" i="32" s="1"/>
  <c r="B812" i="28"/>
  <c r="C812" i="28" s="1"/>
  <c r="E812" i="28" s="1"/>
  <c r="E811" i="17"/>
  <c r="H811" i="17"/>
  <c r="B801" i="36"/>
  <c r="B801" i="51"/>
  <c r="F802" i="35"/>
  <c r="B802" i="39" s="1"/>
  <c r="C802" i="39" s="1"/>
  <c r="M93" i="27"/>
  <c r="E80" i="21" s="1"/>
  <c r="L93" i="27"/>
  <c r="F94" i="27" s="1"/>
  <c r="L399" i="42"/>
  <c r="N398" i="42"/>
  <c r="O398" i="42" s="1"/>
  <c r="G394" i="44" s="1"/>
  <c r="N80" i="39"/>
  <c r="K76" i="43"/>
  <c r="J76" i="43" s="1"/>
  <c r="N487" i="39"/>
  <c r="C486" i="42"/>
  <c r="K485" i="42"/>
  <c r="F485" i="42"/>
  <c r="F81" i="39"/>
  <c r="G81" i="39" s="1"/>
  <c r="I81" i="39" s="1"/>
  <c r="O81" i="39"/>
  <c r="A87" i="37"/>
  <c r="C85" i="21"/>
  <c r="I99" i="30"/>
  <c r="K99" i="30" s="1"/>
  <c r="G99" i="30"/>
  <c r="G98" i="35"/>
  <c r="G108" i="17"/>
  <c r="I108" i="17"/>
  <c r="M101" i="28"/>
  <c r="F88" i="21" s="1"/>
  <c r="L101" i="28"/>
  <c r="F102" i="28" s="1"/>
  <c r="E82" i="40"/>
  <c r="Q82" i="35"/>
  <c r="V82" i="35" s="1"/>
  <c r="M81" i="37"/>
  <c r="N81" i="37" s="1"/>
  <c r="J81" i="37"/>
  <c r="K81" i="37" s="1"/>
  <c r="L88" i="37"/>
  <c r="G81" i="37"/>
  <c r="H81" i="37" s="1"/>
  <c r="C82" i="51" s="1"/>
  <c r="D82" i="51" s="1"/>
  <c r="E82" i="51" s="1"/>
  <c r="J108" i="17" l="1"/>
  <c r="K108" i="17" s="1"/>
  <c r="T80" i="39"/>
  <c r="B814" i="17"/>
  <c r="C813" i="17"/>
  <c r="B813" i="30"/>
  <c r="C813" i="30" s="1"/>
  <c r="E813" i="30" s="1"/>
  <c r="H813" i="30" s="1"/>
  <c r="B813" i="28"/>
  <c r="C813" i="28" s="1"/>
  <c r="E813" i="28" s="1"/>
  <c r="B813" i="32"/>
  <c r="C813" i="32" s="1"/>
  <c r="E813" i="32" s="1"/>
  <c r="B813" i="27"/>
  <c r="C813" i="27" s="1"/>
  <c r="E813" i="27" s="1"/>
  <c r="D802" i="37"/>
  <c r="B802" i="51"/>
  <c r="B802" i="36"/>
  <c r="F803" i="35"/>
  <c r="B803" i="39" s="1"/>
  <c r="C803" i="39" s="1"/>
  <c r="E812" i="17"/>
  <c r="H812" i="17"/>
  <c r="F82" i="36"/>
  <c r="G82" i="36" s="1"/>
  <c r="H82" i="36" s="1"/>
  <c r="F82" i="51"/>
  <c r="G82" i="51" s="1"/>
  <c r="H82" i="51" s="1"/>
  <c r="I82" i="36"/>
  <c r="J82" i="36" s="1"/>
  <c r="K82" i="36" s="1"/>
  <c r="E79" i="41" s="1"/>
  <c r="I82" i="51"/>
  <c r="J82" i="51" s="1"/>
  <c r="K82" i="51" s="1"/>
  <c r="G94" i="27"/>
  <c r="H94" i="27"/>
  <c r="J94" i="27" s="1"/>
  <c r="M84" i="35"/>
  <c r="I82" i="37"/>
  <c r="L400" i="42"/>
  <c r="N399" i="42"/>
  <c r="O399" i="42" s="1"/>
  <c r="G395" i="44" s="1"/>
  <c r="K486" i="42"/>
  <c r="F486" i="42"/>
  <c r="N488" i="39"/>
  <c r="C487" i="42"/>
  <c r="C80" i="42"/>
  <c r="C76" i="43"/>
  <c r="H81" i="39"/>
  <c r="K81" i="39" s="1"/>
  <c r="J81" i="39"/>
  <c r="L99" i="30"/>
  <c r="H102" i="28"/>
  <c r="J102" i="28" s="1"/>
  <c r="G102" i="28"/>
  <c r="R92" i="35"/>
  <c r="K83" i="47"/>
  <c r="D79" i="38"/>
  <c r="O83" i="47"/>
  <c r="S83" i="35"/>
  <c r="E79" i="38"/>
  <c r="C82" i="36"/>
  <c r="D82" i="36" s="1"/>
  <c r="E82" i="36" s="1"/>
  <c r="E83" i="39" s="1"/>
  <c r="G83" i="47"/>
  <c r="C79" i="38"/>
  <c r="W82" i="35"/>
  <c r="K82" i="35" s="1"/>
  <c r="H82" i="40"/>
  <c r="H83" i="35"/>
  <c r="N83" i="35"/>
  <c r="F85" i="37"/>
  <c r="M108" i="17" l="1"/>
  <c r="D95" i="21" s="1"/>
  <c r="L108" i="17"/>
  <c r="F109" i="17" s="1"/>
  <c r="U80" i="39"/>
  <c r="B803" i="51"/>
  <c r="B803" i="36"/>
  <c r="F804" i="35"/>
  <c r="B804" i="39" s="1"/>
  <c r="C804" i="39" s="1"/>
  <c r="E813" i="17"/>
  <c r="H813" i="17"/>
  <c r="C814" i="17"/>
  <c r="B814" i="30"/>
  <c r="C814" i="30" s="1"/>
  <c r="E814" i="30" s="1"/>
  <c r="H814" i="30" s="1"/>
  <c r="B814" i="28"/>
  <c r="C814" i="28" s="1"/>
  <c r="E814" i="28" s="1"/>
  <c r="B814" i="32"/>
  <c r="C814" i="32" s="1"/>
  <c r="E814" i="32" s="1"/>
  <c r="B814" i="27"/>
  <c r="C814" i="27" s="1"/>
  <c r="E814" i="27" s="1"/>
  <c r="D803" i="37"/>
  <c r="B815" i="17"/>
  <c r="K94" i="27"/>
  <c r="I94" i="27"/>
  <c r="L401" i="42"/>
  <c r="N400" i="42"/>
  <c r="O400" i="42" s="1"/>
  <c r="G396" i="44" s="1"/>
  <c r="K487" i="42"/>
  <c r="F487" i="42"/>
  <c r="K80" i="42"/>
  <c r="F80" i="42"/>
  <c r="N489" i="39"/>
  <c r="C488" i="42"/>
  <c r="L81" i="39"/>
  <c r="P83" i="39"/>
  <c r="Q83" i="39" s="1"/>
  <c r="R83" i="39"/>
  <c r="S83" i="39" s="1"/>
  <c r="I83" i="35"/>
  <c r="C83" i="40" s="1"/>
  <c r="J83" i="35"/>
  <c r="D82" i="39"/>
  <c r="D82" i="40"/>
  <c r="M99" i="30"/>
  <c r="F100" i="30" s="1"/>
  <c r="N99" i="30"/>
  <c r="O99" i="30" s="1"/>
  <c r="P99" i="30" s="1"/>
  <c r="G99" i="35"/>
  <c r="G109" i="17"/>
  <c r="I109" i="17"/>
  <c r="J109" i="17" s="1"/>
  <c r="K102" i="28"/>
  <c r="T83" i="35"/>
  <c r="G83" i="40" s="1"/>
  <c r="U83" i="35"/>
  <c r="Q83" i="47"/>
  <c r="P83" i="47"/>
  <c r="L83" i="47"/>
  <c r="M83" i="47"/>
  <c r="O83" i="35"/>
  <c r="P83" i="35"/>
  <c r="W83" i="39"/>
  <c r="D79" i="41"/>
  <c r="C79" i="41"/>
  <c r="E82" i="37"/>
  <c r="F83" i="40" l="1"/>
  <c r="X83" i="39"/>
  <c r="M76" i="43"/>
  <c r="F76" i="43"/>
  <c r="N80" i="42"/>
  <c r="O80" i="42" s="1"/>
  <c r="G76" i="44" s="1"/>
  <c r="G80" i="42"/>
  <c r="C76" i="44" s="1"/>
  <c r="E814" i="17"/>
  <c r="H814" i="17"/>
  <c r="D804" i="37"/>
  <c r="B816" i="17"/>
  <c r="C815" i="17"/>
  <c r="B815" i="30"/>
  <c r="C815" i="30" s="1"/>
  <c r="E815" i="30" s="1"/>
  <c r="H815" i="30" s="1"/>
  <c r="B815" i="28"/>
  <c r="C815" i="28" s="1"/>
  <c r="E815" i="28" s="1"/>
  <c r="B815" i="32"/>
  <c r="C815" i="32" s="1"/>
  <c r="E815" i="32" s="1"/>
  <c r="B815" i="27"/>
  <c r="C815" i="27" s="1"/>
  <c r="E815" i="27" s="1"/>
  <c r="B804" i="51"/>
  <c r="B804" i="36"/>
  <c r="F805" i="35"/>
  <c r="B805" i="39" s="1"/>
  <c r="C805" i="39" s="1"/>
  <c r="L94" i="27"/>
  <c r="F95" i="27" s="1"/>
  <c r="M94" i="27"/>
  <c r="E81" i="21" s="1"/>
  <c r="L402" i="42"/>
  <c r="N401" i="42"/>
  <c r="O401" i="42" s="1"/>
  <c r="G397" i="44" s="1"/>
  <c r="N490" i="39"/>
  <c r="C489" i="42"/>
  <c r="K488" i="42"/>
  <c r="F488" i="42"/>
  <c r="N81" i="39"/>
  <c r="K77" i="43"/>
  <c r="J77" i="43" s="1"/>
  <c r="F82" i="39"/>
  <c r="G82" i="39" s="1"/>
  <c r="I82" i="39" s="1"/>
  <c r="O82" i="39"/>
  <c r="A88" i="37"/>
  <c r="C86" i="21"/>
  <c r="G100" i="30"/>
  <c r="I100" i="30"/>
  <c r="K100" i="30" s="1"/>
  <c r="K109" i="17"/>
  <c r="M102" i="28"/>
  <c r="F89" i="21" s="1"/>
  <c r="L102" i="28"/>
  <c r="F103" i="28" s="1"/>
  <c r="E83" i="40"/>
  <c r="Q83" i="35"/>
  <c r="V83" i="35" s="1"/>
  <c r="J82" i="37"/>
  <c r="K82" i="37" s="1"/>
  <c r="M82" i="37"/>
  <c r="N82" i="37" s="1"/>
  <c r="G82" i="37"/>
  <c r="H82" i="37" s="1"/>
  <c r="C83" i="51" s="1"/>
  <c r="D83" i="51" s="1"/>
  <c r="E83" i="51" s="1"/>
  <c r="L89" i="37"/>
  <c r="T81" i="39" l="1"/>
  <c r="E815" i="17"/>
  <c r="H815" i="17"/>
  <c r="D805" i="37"/>
  <c r="C816" i="17"/>
  <c r="B817" i="17"/>
  <c r="B816" i="30"/>
  <c r="C816" i="30" s="1"/>
  <c r="E816" i="30" s="1"/>
  <c r="H816" i="30" s="1"/>
  <c r="B816" i="32"/>
  <c r="C816" i="32" s="1"/>
  <c r="E816" i="32" s="1"/>
  <c r="B816" i="27"/>
  <c r="C816" i="27" s="1"/>
  <c r="E816" i="27" s="1"/>
  <c r="B816" i="28"/>
  <c r="C816" i="28" s="1"/>
  <c r="E816" i="28" s="1"/>
  <c r="B805" i="51"/>
  <c r="B805" i="36"/>
  <c r="F806" i="35"/>
  <c r="B806" i="39" s="1"/>
  <c r="C806" i="39" s="1"/>
  <c r="I83" i="36"/>
  <c r="J83" i="36" s="1"/>
  <c r="K83" i="36" s="1"/>
  <c r="E80" i="41" s="1"/>
  <c r="I83" i="51"/>
  <c r="J83" i="51" s="1"/>
  <c r="K83" i="51" s="1"/>
  <c r="F83" i="36"/>
  <c r="G83" i="36" s="1"/>
  <c r="H83" i="36" s="1"/>
  <c r="F83" i="51"/>
  <c r="G83" i="51" s="1"/>
  <c r="H83" i="51" s="1"/>
  <c r="M85" i="35"/>
  <c r="I83" i="37"/>
  <c r="G95" i="27"/>
  <c r="H95" i="27"/>
  <c r="J95" i="27" s="1"/>
  <c r="L403" i="42"/>
  <c r="N402" i="42"/>
  <c r="O402" i="42" s="1"/>
  <c r="G398" i="44" s="1"/>
  <c r="C81" i="42"/>
  <c r="C77" i="43"/>
  <c r="K489" i="42"/>
  <c r="F489" i="42"/>
  <c r="N491" i="39"/>
  <c r="C490" i="42"/>
  <c r="J82" i="39"/>
  <c r="H82" i="39"/>
  <c r="K82" i="39" s="1"/>
  <c r="L100" i="30"/>
  <c r="L109" i="17"/>
  <c r="F110" i="17" s="1"/>
  <c r="M109" i="17"/>
  <c r="D96" i="21" s="1"/>
  <c r="H103" i="28"/>
  <c r="J103" i="28" s="1"/>
  <c r="G103" i="28"/>
  <c r="R93" i="35"/>
  <c r="K84" i="47"/>
  <c r="D80" i="38"/>
  <c r="C83" i="36"/>
  <c r="D83" i="36" s="1"/>
  <c r="E83" i="36" s="1"/>
  <c r="E84" i="39" s="1"/>
  <c r="G84" i="47"/>
  <c r="C80" i="38"/>
  <c r="O84" i="47"/>
  <c r="E80" i="38"/>
  <c r="S84" i="35"/>
  <c r="W83" i="35"/>
  <c r="K83" i="35" s="1"/>
  <c r="H83" i="40"/>
  <c r="N84" i="35"/>
  <c r="F86" i="37"/>
  <c r="H84" i="35"/>
  <c r="U81" i="39" l="1"/>
  <c r="B817" i="30"/>
  <c r="C817" i="30" s="1"/>
  <c r="E817" i="30" s="1"/>
  <c r="H817" i="30" s="1"/>
  <c r="B817" i="32"/>
  <c r="C817" i="32" s="1"/>
  <c r="E817" i="32" s="1"/>
  <c r="B817" i="28"/>
  <c r="C817" i="28" s="1"/>
  <c r="E817" i="28" s="1"/>
  <c r="B817" i="27"/>
  <c r="C817" i="27" s="1"/>
  <c r="E817" i="27" s="1"/>
  <c r="D806" i="37"/>
  <c r="B818" i="17"/>
  <c r="C817" i="17"/>
  <c r="E817" i="17" s="1"/>
  <c r="E816" i="17"/>
  <c r="H816" i="17"/>
  <c r="B806" i="51"/>
  <c r="B806" i="36"/>
  <c r="F807" i="35"/>
  <c r="B807" i="39" s="1"/>
  <c r="C807" i="39" s="1"/>
  <c r="I95" i="27"/>
  <c r="K95" i="27"/>
  <c r="L404" i="42"/>
  <c r="N403" i="42"/>
  <c r="O403" i="42" s="1"/>
  <c r="G399" i="44" s="1"/>
  <c r="L82" i="39"/>
  <c r="K78" i="43" s="1"/>
  <c r="J78" i="43" s="1"/>
  <c r="K490" i="42"/>
  <c r="F490" i="42"/>
  <c r="N492" i="39"/>
  <c r="C491" i="42"/>
  <c r="K81" i="42"/>
  <c r="F81" i="42"/>
  <c r="P84" i="39"/>
  <c r="Q84" i="39" s="1"/>
  <c r="R84" i="39"/>
  <c r="S84" i="39" s="1"/>
  <c r="J84" i="35"/>
  <c r="I84" i="35"/>
  <c r="C84" i="40" s="1"/>
  <c r="D83" i="40"/>
  <c r="D83" i="39"/>
  <c r="M100" i="30"/>
  <c r="F101" i="30" s="1"/>
  <c r="N100" i="30"/>
  <c r="O100" i="30" s="1"/>
  <c r="P100" i="30" s="1"/>
  <c r="G100" i="35"/>
  <c r="G110" i="17"/>
  <c r="I110" i="17"/>
  <c r="K103" i="28"/>
  <c r="Q84" i="47"/>
  <c r="P84" i="47"/>
  <c r="U84" i="35"/>
  <c r="T84" i="35"/>
  <c r="G84" i="40" s="1"/>
  <c r="M84" i="47"/>
  <c r="L84" i="47"/>
  <c r="O84" i="35"/>
  <c r="P84" i="35"/>
  <c r="E83" i="37"/>
  <c r="W84" i="39"/>
  <c r="D80" i="41"/>
  <c r="C80" i="41"/>
  <c r="F84" i="40" l="1"/>
  <c r="X84" i="39"/>
  <c r="J110" i="17"/>
  <c r="K110" i="17" s="1"/>
  <c r="M77" i="43"/>
  <c r="F77" i="43"/>
  <c r="N81" i="42"/>
  <c r="O81" i="42" s="1"/>
  <c r="G77" i="44" s="1"/>
  <c r="G81" i="42"/>
  <c r="C77" i="44" s="1"/>
  <c r="D807" i="37"/>
  <c r="C818" i="17"/>
  <c r="B819" i="17"/>
  <c r="B818" i="30"/>
  <c r="C818" i="30" s="1"/>
  <c r="E818" i="30" s="1"/>
  <c r="H818" i="30" s="1"/>
  <c r="B818" i="32"/>
  <c r="C818" i="32" s="1"/>
  <c r="E818" i="32" s="1"/>
  <c r="B818" i="28"/>
  <c r="C818" i="28" s="1"/>
  <c r="E818" i="28" s="1"/>
  <c r="B818" i="27"/>
  <c r="C818" i="27" s="1"/>
  <c r="E818" i="27" s="1"/>
  <c r="B807" i="51"/>
  <c r="B807" i="36"/>
  <c r="F808" i="35"/>
  <c r="B808" i="39" s="1"/>
  <c r="C808" i="39" s="1"/>
  <c r="H817" i="17"/>
  <c r="M95" i="27"/>
  <c r="E82" i="21" s="1"/>
  <c r="L95" i="27"/>
  <c r="F96" i="27" s="1"/>
  <c r="L405" i="42"/>
  <c r="N404" i="42"/>
  <c r="O404" i="42" s="1"/>
  <c r="G400" i="44" s="1"/>
  <c r="N82" i="39"/>
  <c r="T82" i="39" s="1"/>
  <c r="K491" i="42"/>
  <c r="F491" i="42"/>
  <c r="N493" i="39"/>
  <c r="C492" i="42"/>
  <c r="F83" i="39"/>
  <c r="G83" i="39" s="1"/>
  <c r="J83" i="39" s="1"/>
  <c r="O83" i="39"/>
  <c r="C87" i="21"/>
  <c r="A89" i="37"/>
  <c r="G101" i="30"/>
  <c r="I101" i="30"/>
  <c r="K101" i="30" s="1"/>
  <c r="L103" i="28"/>
  <c r="F104" i="28" s="1"/>
  <c r="M103" i="28"/>
  <c r="F90" i="21" s="1"/>
  <c r="E84" i="40"/>
  <c r="Q84" i="35"/>
  <c r="V84" i="35" s="1"/>
  <c r="M83" i="37"/>
  <c r="N83" i="37" s="1"/>
  <c r="J83" i="37"/>
  <c r="K83" i="37" s="1"/>
  <c r="L90" i="37"/>
  <c r="G83" i="37"/>
  <c r="H83" i="37" s="1"/>
  <c r="C84" i="51" s="1"/>
  <c r="D84" i="51" s="1"/>
  <c r="E84" i="51" s="1"/>
  <c r="L110" i="17" l="1"/>
  <c r="F111" i="17" s="1"/>
  <c r="M110" i="17"/>
  <c r="D97" i="21" s="1"/>
  <c r="C82" i="42"/>
  <c r="K82" i="42" s="1"/>
  <c r="U82" i="39"/>
  <c r="B819" i="30"/>
  <c r="C819" i="30" s="1"/>
  <c r="E819" i="30" s="1"/>
  <c r="H819" i="30" s="1"/>
  <c r="B819" i="32"/>
  <c r="C819" i="32" s="1"/>
  <c r="E819" i="32" s="1"/>
  <c r="B819" i="28"/>
  <c r="C819" i="28" s="1"/>
  <c r="E819" i="28" s="1"/>
  <c r="B819" i="27"/>
  <c r="C819" i="27" s="1"/>
  <c r="E819" i="27" s="1"/>
  <c r="D808" i="37"/>
  <c r="C819" i="17"/>
  <c r="B820" i="17"/>
  <c r="E818" i="17"/>
  <c r="H818" i="17"/>
  <c r="B808" i="36"/>
  <c r="B808" i="51"/>
  <c r="F809" i="35"/>
  <c r="B809" i="39" s="1"/>
  <c r="C809" i="39" s="1"/>
  <c r="I84" i="36"/>
  <c r="J84" i="36" s="1"/>
  <c r="K84" i="36" s="1"/>
  <c r="E81" i="41" s="1"/>
  <c r="I84" i="51"/>
  <c r="J84" i="51" s="1"/>
  <c r="K84" i="51" s="1"/>
  <c r="F84" i="36"/>
  <c r="G84" i="36" s="1"/>
  <c r="H84" i="36" s="1"/>
  <c r="F84" i="51"/>
  <c r="G84" i="51" s="1"/>
  <c r="H84" i="51" s="1"/>
  <c r="H96" i="27"/>
  <c r="J96" i="27" s="1"/>
  <c r="G96" i="27"/>
  <c r="M86" i="35"/>
  <c r="I84" i="37"/>
  <c r="C78" i="43"/>
  <c r="L406" i="42"/>
  <c r="N405" i="42"/>
  <c r="O405" i="42" s="1"/>
  <c r="G401" i="44" s="1"/>
  <c r="F82" i="42"/>
  <c r="N494" i="39"/>
  <c r="C493" i="42"/>
  <c r="K492" i="42"/>
  <c r="F492" i="42"/>
  <c r="H83" i="39"/>
  <c r="I83" i="39"/>
  <c r="L101" i="30"/>
  <c r="G101" i="35"/>
  <c r="G111" i="17"/>
  <c r="I111" i="17"/>
  <c r="R94" i="35"/>
  <c r="G104" i="28"/>
  <c r="H104" i="28"/>
  <c r="J104" i="28" s="1"/>
  <c r="C84" i="36"/>
  <c r="D84" i="36" s="1"/>
  <c r="E84" i="36" s="1"/>
  <c r="E85" i="39" s="1"/>
  <c r="G85" i="47"/>
  <c r="C81" i="38"/>
  <c r="K85" i="47"/>
  <c r="D81" i="38"/>
  <c r="O85" i="47"/>
  <c r="E81" i="38"/>
  <c r="S85" i="35"/>
  <c r="W84" i="35"/>
  <c r="K84" i="35" s="1"/>
  <c r="H84" i="40"/>
  <c r="N85" i="35"/>
  <c r="F87" i="37"/>
  <c r="H85" i="35"/>
  <c r="J111" i="17" l="1"/>
  <c r="K111" i="17" s="1"/>
  <c r="N82" i="42"/>
  <c r="O82" i="42" s="1"/>
  <c r="G78" i="44" s="1"/>
  <c r="G82" i="42"/>
  <c r="C78" i="44" s="1"/>
  <c r="F78" i="43"/>
  <c r="M78" i="43"/>
  <c r="C820" i="17"/>
  <c r="B821" i="17"/>
  <c r="B820" i="27"/>
  <c r="C820" i="27" s="1"/>
  <c r="E820" i="27" s="1"/>
  <c r="B820" i="30"/>
  <c r="C820" i="30" s="1"/>
  <c r="E820" i="30" s="1"/>
  <c r="H820" i="30" s="1"/>
  <c r="B820" i="32"/>
  <c r="C820" i="32" s="1"/>
  <c r="E820" i="32" s="1"/>
  <c r="B820" i="28"/>
  <c r="C820" i="28" s="1"/>
  <c r="E820" i="28" s="1"/>
  <c r="D809" i="37"/>
  <c r="E819" i="17"/>
  <c r="H819" i="17"/>
  <c r="B809" i="51"/>
  <c r="B809" i="36"/>
  <c r="F810" i="35"/>
  <c r="B810" i="39" s="1"/>
  <c r="C810" i="39" s="1"/>
  <c r="I96" i="27"/>
  <c r="K96" i="27"/>
  <c r="L407" i="42"/>
  <c r="N406" i="42"/>
  <c r="O406" i="42" s="1"/>
  <c r="G402" i="44" s="1"/>
  <c r="K83" i="39"/>
  <c r="L83" i="39" s="1"/>
  <c r="K493" i="42"/>
  <c r="F493" i="42"/>
  <c r="N495" i="39"/>
  <c r="C494" i="42"/>
  <c r="P85" i="39"/>
  <c r="Q85" i="39" s="1"/>
  <c r="R85" i="39"/>
  <c r="S85" i="39" s="1"/>
  <c r="J85" i="35"/>
  <c r="I85" i="35"/>
  <c r="C85" i="40" s="1"/>
  <c r="D84" i="40"/>
  <c r="D84" i="39"/>
  <c r="M101" i="30"/>
  <c r="F102" i="30" s="1"/>
  <c r="N101" i="30"/>
  <c r="O101" i="30" s="1"/>
  <c r="P101" i="30" s="1"/>
  <c r="K104" i="28"/>
  <c r="L85" i="47"/>
  <c r="M85" i="47"/>
  <c r="Q85" i="47"/>
  <c r="P85" i="47"/>
  <c r="U85" i="35"/>
  <c r="T85" i="35"/>
  <c r="G85" i="40" s="1"/>
  <c r="O85" i="35"/>
  <c r="P85" i="35"/>
  <c r="C81" i="41"/>
  <c r="E84" i="37"/>
  <c r="W85" i="39"/>
  <c r="D81" i="41"/>
  <c r="F85" i="40" l="1"/>
  <c r="X85" i="39"/>
  <c r="L111" i="17"/>
  <c r="F112" i="17" s="1"/>
  <c r="M111" i="17"/>
  <c r="D98" i="21" s="1"/>
  <c r="B810" i="51"/>
  <c r="B810" i="36"/>
  <c r="F811" i="35"/>
  <c r="B811" i="39" s="1"/>
  <c r="C811" i="39" s="1"/>
  <c r="D810" i="37"/>
  <c r="B822" i="17"/>
  <c r="C821" i="17"/>
  <c r="E821" i="17" s="1"/>
  <c r="B821" i="30"/>
  <c r="C821" i="30" s="1"/>
  <c r="E821" i="30" s="1"/>
  <c r="H821" i="30" s="1"/>
  <c r="B821" i="28"/>
  <c r="C821" i="28" s="1"/>
  <c r="E821" i="28" s="1"/>
  <c r="B821" i="32"/>
  <c r="C821" i="32" s="1"/>
  <c r="E821" i="32" s="1"/>
  <c r="B821" i="27"/>
  <c r="C821" i="27" s="1"/>
  <c r="E821" i="27" s="1"/>
  <c r="E820" i="17"/>
  <c r="H820" i="17"/>
  <c r="L96" i="27"/>
  <c r="F97" i="27" s="1"/>
  <c r="M96" i="27"/>
  <c r="E83" i="21" s="1"/>
  <c r="L408" i="42"/>
  <c r="N407" i="42"/>
  <c r="O407" i="42" s="1"/>
  <c r="G403" i="44" s="1"/>
  <c r="K494" i="42"/>
  <c r="F494" i="42"/>
  <c r="N496" i="39"/>
  <c r="C495" i="42"/>
  <c r="N83" i="39"/>
  <c r="K79" i="43"/>
  <c r="J79" i="43" s="1"/>
  <c r="F84" i="39"/>
  <c r="G84" i="39" s="1"/>
  <c r="J84" i="39" s="1"/>
  <c r="O84" i="39"/>
  <c r="A90" i="37"/>
  <c r="C88" i="21"/>
  <c r="I102" i="30"/>
  <c r="K102" i="30" s="1"/>
  <c r="G102" i="30"/>
  <c r="G102" i="35"/>
  <c r="G112" i="17"/>
  <c r="I112" i="17"/>
  <c r="J112" i="17" s="1"/>
  <c r="M104" i="28"/>
  <c r="F91" i="21" s="1"/>
  <c r="L104" i="28"/>
  <c r="F105" i="28" s="1"/>
  <c r="E85" i="40"/>
  <c r="Q85" i="35"/>
  <c r="V85" i="35" s="1"/>
  <c r="J84" i="37"/>
  <c r="K84" i="37" s="1"/>
  <c r="M84" i="37"/>
  <c r="N84" i="37" s="1"/>
  <c r="L91" i="37"/>
  <c r="G84" i="37"/>
  <c r="H84" i="37" s="1"/>
  <c r="C85" i="51" s="1"/>
  <c r="D85" i="51" s="1"/>
  <c r="E85" i="51" s="1"/>
  <c r="T83" i="39" l="1"/>
  <c r="C822" i="17"/>
  <c r="B823" i="17"/>
  <c r="B822" i="30"/>
  <c r="C822" i="30" s="1"/>
  <c r="E822" i="30" s="1"/>
  <c r="H822" i="30" s="1"/>
  <c r="B822" i="28"/>
  <c r="C822" i="28" s="1"/>
  <c r="E822" i="28" s="1"/>
  <c r="B822" i="32"/>
  <c r="C822" i="32" s="1"/>
  <c r="E822" i="32" s="1"/>
  <c r="B822" i="27"/>
  <c r="C822" i="27" s="1"/>
  <c r="E822" i="27" s="1"/>
  <c r="D811" i="37"/>
  <c r="H821" i="17"/>
  <c r="B811" i="51"/>
  <c r="B811" i="36"/>
  <c r="F812" i="35"/>
  <c r="B812" i="39" s="1"/>
  <c r="C812" i="39" s="1"/>
  <c r="I85" i="36"/>
  <c r="J85" i="36" s="1"/>
  <c r="K85" i="36" s="1"/>
  <c r="E82" i="41" s="1"/>
  <c r="I85" i="51"/>
  <c r="J85" i="51" s="1"/>
  <c r="K85" i="51" s="1"/>
  <c r="F85" i="36"/>
  <c r="G85" i="36" s="1"/>
  <c r="H85" i="36" s="1"/>
  <c r="F85" i="51"/>
  <c r="G85" i="51" s="1"/>
  <c r="H85" i="51" s="1"/>
  <c r="M87" i="35"/>
  <c r="I85" i="37"/>
  <c r="G97" i="27"/>
  <c r="H97" i="27"/>
  <c r="J97" i="27" s="1"/>
  <c r="L409" i="42"/>
  <c r="N408" i="42"/>
  <c r="O408" i="42" s="1"/>
  <c r="G404" i="44" s="1"/>
  <c r="C83" i="42"/>
  <c r="C79" i="43"/>
  <c r="K495" i="42"/>
  <c r="F495" i="42"/>
  <c r="N497" i="39"/>
  <c r="C496" i="42"/>
  <c r="H84" i="39"/>
  <c r="I84" i="39"/>
  <c r="L102" i="30"/>
  <c r="K112" i="17"/>
  <c r="G105" i="28"/>
  <c r="H105" i="28"/>
  <c r="J105" i="28" s="1"/>
  <c r="R95" i="35"/>
  <c r="K86" i="47"/>
  <c r="D82" i="38"/>
  <c r="C85" i="36"/>
  <c r="D85" i="36" s="1"/>
  <c r="E85" i="36" s="1"/>
  <c r="E86" i="39" s="1"/>
  <c r="G86" i="47"/>
  <c r="C82" i="38"/>
  <c r="S86" i="35"/>
  <c r="E82" i="38"/>
  <c r="O86" i="47"/>
  <c r="W85" i="35"/>
  <c r="K85" i="35" s="1"/>
  <c r="H85" i="40"/>
  <c r="H86" i="35"/>
  <c r="F88" i="37"/>
  <c r="N86" i="35"/>
  <c r="U83" i="39" l="1"/>
  <c r="B812" i="51"/>
  <c r="B812" i="36"/>
  <c r="F813" i="35"/>
  <c r="B813" i="39" s="1"/>
  <c r="C813" i="39" s="1"/>
  <c r="D812" i="37"/>
  <c r="B824" i="17"/>
  <c r="C823" i="17"/>
  <c r="B823" i="30"/>
  <c r="C823" i="30" s="1"/>
  <c r="E823" i="30" s="1"/>
  <c r="H823" i="30" s="1"/>
  <c r="B823" i="28"/>
  <c r="C823" i="28" s="1"/>
  <c r="E823" i="28" s="1"/>
  <c r="B823" i="32"/>
  <c r="C823" i="32" s="1"/>
  <c r="E823" i="32" s="1"/>
  <c r="B823" i="27"/>
  <c r="C823" i="27" s="1"/>
  <c r="E823" i="27" s="1"/>
  <c r="E822" i="17"/>
  <c r="H822" i="17"/>
  <c r="K97" i="27"/>
  <c r="I97" i="27"/>
  <c r="L410" i="42"/>
  <c r="N409" i="42"/>
  <c r="O409" i="42" s="1"/>
  <c r="G405" i="44" s="1"/>
  <c r="K84" i="39"/>
  <c r="L84" i="39" s="1"/>
  <c r="K496" i="42"/>
  <c r="F496" i="42"/>
  <c r="N498" i="39"/>
  <c r="C497" i="42"/>
  <c r="K83" i="42"/>
  <c r="F83" i="42"/>
  <c r="P86" i="39"/>
  <c r="Q86" i="39" s="1"/>
  <c r="R86" i="39"/>
  <c r="S86" i="39" s="1"/>
  <c r="I86" i="35"/>
  <c r="C86" i="40" s="1"/>
  <c r="J86" i="35"/>
  <c r="D85" i="39"/>
  <c r="D85" i="40"/>
  <c r="M102" i="30"/>
  <c r="F103" i="30" s="1"/>
  <c r="N102" i="30"/>
  <c r="O102" i="30" s="1"/>
  <c r="P102" i="30" s="1"/>
  <c r="M112" i="17"/>
  <c r="D99" i="21" s="1"/>
  <c r="L112" i="17"/>
  <c r="F113" i="17" s="1"/>
  <c r="K105" i="28"/>
  <c r="P86" i="47"/>
  <c r="Q86" i="47"/>
  <c r="U86" i="35"/>
  <c r="T86" i="35"/>
  <c r="G86" i="40" s="1"/>
  <c r="M86" i="47"/>
  <c r="L86" i="47"/>
  <c r="O86" i="35"/>
  <c r="P86" i="35"/>
  <c r="C82" i="41"/>
  <c r="W86" i="39"/>
  <c r="D82" i="41"/>
  <c r="E85" i="37"/>
  <c r="F86" i="40" l="1"/>
  <c r="X86" i="39"/>
  <c r="F79" i="43"/>
  <c r="M79" i="43"/>
  <c r="N83" i="42"/>
  <c r="O83" i="42" s="1"/>
  <c r="G79" i="44" s="1"/>
  <c r="G83" i="42"/>
  <c r="C79" i="44" s="1"/>
  <c r="H823" i="17"/>
  <c r="E823" i="17"/>
  <c r="B824" i="28"/>
  <c r="C824" i="28" s="1"/>
  <c r="E824" i="28" s="1"/>
  <c r="D813" i="37"/>
  <c r="C824" i="17"/>
  <c r="B825" i="17"/>
  <c r="B824" i="30"/>
  <c r="C824" i="30" s="1"/>
  <c r="E824" i="30" s="1"/>
  <c r="H824" i="30" s="1"/>
  <c r="B824" i="32"/>
  <c r="C824" i="32" s="1"/>
  <c r="E824" i="32" s="1"/>
  <c r="B824" i="27"/>
  <c r="C824" i="27" s="1"/>
  <c r="E824" i="27" s="1"/>
  <c r="B813" i="51"/>
  <c r="B813" i="36"/>
  <c r="F814" i="35"/>
  <c r="B814" i="39" s="1"/>
  <c r="C814" i="39" s="1"/>
  <c r="M97" i="27"/>
  <c r="E84" i="21" s="1"/>
  <c r="L97" i="27"/>
  <c r="F98" i="27" s="1"/>
  <c r="L411" i="42"/>
  <c r="N410" i="42"/>
  <c r="O410" i="42" s="1"/>
  <c r="G406" i="44" s="1"/>
  <c r="K497" i="42"/>
  <c r="F497" i="42"/>
  <c r="N499" i="39"/>
  <c r="C498" i="42"/>
  <c r="N84" i="39"/>
  <c r="K80" i="43"/>
  <c r="J80" i="43" s="1"/>
  <c r="F85" i="39"/>
  <c r="O85" i="39"/>
  <c r="A91" i="37"/>
  <c r="C89" i="21"/>
  <c r="G103" i="30"/>
  <c r="I103" i="30"/>
  <c r="K103" i="30" s="1"/>
  <c r="G113" i="17"/>
  <c r="I113" i="17"/>
  <c r="G103" i="35"/>
  <c r="L105" i="28"/>
  <c r="F106" i="28" s="1"/>
  <c r="M105" i="28"/>
  <c r="F92" i="21" s="1"/>
  <c r="E86" i="40"/>
  <c r="Q86" i="35"/>
  <c r="V86" i="35" s="1"/>
  <c r="M85" i="37"/>
  <c r="N85" i="37" s="1"/>
  <c r="J85" i="37"/>
  <c r="K85" i="37" s="1"/>
  <c r="L92" i="37"/>
  <c r="G85" i="37"/>
  <c r="H85" i="37" s="1"/>
  <c r="C86" i="51" s="1"/>
  <c r="D86" i="51" s="1"/>
  <c r="E86" i="51" s="1"/>
  <c r="J113" i="17" l="1"/>
  <c r="K113" i="17" s="1"/>
  <c r="T84" i="39"/>
  <c r="B825" i="32"/>
  <c r="C825" i="32" s="1"/>
  <c r="E825" i="32" s="1"/>
  <c r="B825" i="27"/>
  <c r="C825" i="27" s="1"/>
  <c r="E825" i="27" s="1"/>
  <c r="B825" i="28"/>
  <c r="C825" i="28" s="1"/>
  <c r="E825" i="28" s="1"/>
  <c r="D814" i="37"/>
  <c r="B826" i="17"/>
  <c r="C825" i="17"/>
  <c r="B825" i="30"/>
  <c r="C825" i="30" s="1"/>
  <c r="E825" i="30" s="1"/>
  <c r="H825" i="30" s="1"/>
  <c r="E824" i="17"/>
  <c r="H824" i="17"/>
  <c r="B814" i="51"/>
  <c r="B814" i="36"/>
  <c r="F815" i="35"/>
  <c r="B815" i="39" s="1"/>
  <c r="C815" i="39" s="1"/>
  <c r="I86" i="36"/>
  <c r="J86" i="36" s="1"/>
  <c r="K86" i="36" s="1"/>
  <c r="E83" i="41" s="1"/>
  <c r="I86" i="51"/>
  <c r="J86" i="51" s="1"/>
  <c r="K86" i="51" s="1"/>
  <c r="F86" i="36"/>
  <c r="G86" i="36" s="1"/>
  <c r="H86" i="36" s="1"/>
  <c r="F86" i="51"/>
  <c r="G86" i="51" s="1"/>
  <c r="H86" i="51" s="1"/>
  <c r="G98" i="27"/>
  <c r="H98" i="27"/>
  <c r="J98" i="27" s="1"/>
  <c r="M88" i="35"/>
  <c r="I86" i="37"/>
  <c r="L412" i="42"/>
  <c r="N411" i="42"/>
  <c r="O411" i="42" s="1"/>
  <c r="G407" i="44" s="1"/>
  <c r="C84" i="42"/>
  <c r="C80" i="43"/>
  <c r="K498" i="42"/>
  <c r="F498" i="42"/>
  <c r="N500" i="39"/>
  <c r="C499" i="42"/>
  <c r="G85" i="39"/>
  <c r="H85" i="39" s="1"/>
  <c r="L103" i="30"/>
  <c r="R96" i="35"/>
  <c r="H106" i="28"/>
  <c r="J106" i="28" s="1"/>
  <c r="G106" i="28"/>
  <c r="K87" i="47"/>
  <c r="D83" i="38"/>
  <c r="C86" i="36"/>
  <c r="D86" i="36" s="1"/>
  <c r="E86" i="36" s="1"/>
  <c r="E87" i="39" s="1"/>
  <c r="G87" i="47"/>
  <c r="C83" i="38"/>
  <c r="O87" i="47"/>
  <c r="E83" i="38"/>
  <c r="S87" i="35"/>
  <c r="W86" i="35"/>
  <c r="K86" i="35" s="1"/>
  <c r="H86" i="40"/>
  <c r="N87" i="35"/>
  <c r="H87" i="35"/>
  <c r="F89" i="37"/>
  <c r="L113" i="17" l="1"/>
  <c r="F114" i="17" s="1"/>
  <c r="M113" i="17"/>
  <c r="D100" i="21" s="1"/>
  <c r="U84" i="39"/>
  <c r="E825" i="17"/>
  <c r="H825" i="17"/>
  <c r="B826" i="28"/>
  <c r="C826" i="28" s="1"/>
  <c r="E826" i="28" s="1"/>
  <c r="B826" i="27"/>
  <c r="C826" i="27" s="1"/>
  <c r="E826" i="27" s="1"/>
  <c r="B826" i="32"/>
  <c r="C826" i="32" s="1"/>
  <c r="E826" i="32" s="1"/>
  <c r="D815" i="37"/>
  <c r="B827" i="17"/>
  <c r="C826" i="17"/>
  <c r="E826" i="17" s="1"/>
  <c r="B826" i="30"/>
  <c r="C826" i="30" s="1"/>
  <c r="E826" i="30" s="1"/>
  <c r="H826" i="30" s="1"/>
  <c r="B815" i="51"/>
  <c r="B815" i="36"/>
  <c r="F816" i="35"/>
  <c r="B816" i="39" s="1"/>
  <c r="C816" i="39" s="1"/>
  <c r="K98" i="27"/>
  <c r="I98" i="27"/>
  <c r="L413" i="42"/>
  <c r="N412" i="42"/>
  <c r="O412" i="42" s="1"/>
  <c r="G408" i="44" s="1"/>
  <c r="K499" i="42"/>
  <c r="F499" i="42"/>
  <c r="N501" i="39"/>
  <c r="C500" i="42"/>
  <c r="K84" i="42"/>
  <c r="F84" i="42"/>
  <c r="P87" i="39"/>
  <c r="Q87" i="39" s="1"/>
  <c r="R87" i="39"/>
  <c r="S87" i="39" s="1"/>
  <c r="I87" i="35"/>
  <c r="C87" i="40" s="1"/>
  <c r="J87" i="35"/>
  <c r="D86" i="40"/>
  <c r="D86" i="39"/>
  <c r="J85" i="39"/>
  <c r="I85" i="39"/>
  <c r="K85" i="39" s="1"/>
  <c r="N103" i="30"/>
  <c r="O103" i="30" s="1"/>
  <c r="P103" i="30" s="1"/>
  <c r="M103" i="30"/>
  <c r="F104" i="30" s="1"/>
  <c r="G104" i="35"/>
  <c r="G114" i="17"/>
  <c r="I114" i="17"/>
  <c r="K106" i="28"/>
  <c r="U87" i="35"/>
  <c r="T87" i="35"/>
  <c r="G87" i="40" s="1"/>
  <c r="Q87" i="47"/>
  <c r="P87" i="47"/>
  <c r="M87" i="47"/>
  <c r="L87" i="47"/>
  <c r="O87" i="35"/>
  <c r="P87" i="35"/>
  <c r="W87" i="39"/>
  <c r="D83" i="41"/>
  <c r="C83" i="41"/>
  <c r="E86" i="37"/>
  <c r="F87" i="40" l="1"/>
  <c r="X87" i="39"/>
  <c r="J114" i="17"/>
  <c r="K114" i="17" s="1"/>
  <c r="M80" i="43"/>
  <c r="F80" i="43"/>
  <c r="G84" i="42"/>
  <c r="C80" i="44" s="1"/>
  <c r="N84" i="42"/>
  <c r="O84" i="42" s="1"/>
  <c r="G80" i="44" s="1"/>
  <c r="B827" i="27"/>
  <c r="C827" i="27" s="1"/>
  <c r="E827" i="27" s="1"/>
  <c r="B827" i="28"/>
  <c r="C827" i="28" s="1"/>
  <c r="E827" i="28" s="1"/>
  <c r="D816" i="37"/>
  <c r="B827" i="32"/>
  <c r="C827" i="32" s="1"/>
  <c r="E827" i="32" s="1"/>
  <c r="C827" i="17"/>
  <c r="B828" i="17"/>
  <c r="B827" i="30"/>
  <c r="C827" i="30" s="1"/>
  <c r="E827" i="30" s="1"/>
  <c r="H827" i="30" s="1"/>
  <c r="B816" i="51"/>
  <c r="F817" i="35"/>
  <c r="B817" i="39" s="1"/>
  <c r="C817" i="39" s="1"/>
  <c r="B816" i="36"/>
  <c r="H826" i="17"/>
  <c r="L98" i="27"/>
  <c r="F99" i="27" s="1"/>
  <c r="M98" i="27"/>
  <c r="E85" i="21" s="1"/>
  <c r="L414" i="42"/>
  <c r="N413" i="42"/>
  <c r="O413" i="42" s="1"/>
  <c r="G409" i="44" s="1"/>
  <c r="L85" i="39"/>
  <c r="N85" i="39" s="1"/>
  <c r="T85" i="39" s="1"/>
  <c r="K500" i="42"/>
  <c r="F500" i="42"/>
  <c r="N502" i="39"/>
  <c r="C501" i="42"/>
  <c r="F86" i="39"/>
  <c r="G86" i="39" s="1"/>
  <c r="J86" i="39" s="1"/>
  <c r="O86" i="39"/>
  <c r="G104" i="30"/>
  <c r="I104" i="30"/>
  <c r="A92" i="37"/>
  <c r="C90" i="21"/>
  <c r="M106" i="28"/>
  <c r="F93" i="21" s="1"/>
  <c r="L106" i="28"/>
  <c r="F107" i="28" s="1"/>
  <c r="E87" i="40"/>
  <c r="Q87" i="35"/>
  <c r="V87" i="35" s="1"/>
  <c r="J86" i="37"/>
  <c r="K86" i="37" s="1"/>
  <c r="M86" i="37"/>
  <c r="N86" i="37" s="1"/>
  <c r="L93" i="37"/>
  <c r="G86" i="37"/>
  <c r="H86" i="37" s="1"/>
  <c r="C87" i="51" s="1"/>
  <c r="D87" i="51" s="1"/>
  <c r="E87" i="51" s="1"/>
  <c r="M114" i="17" l="1"/>
  <c r="D101" i="21" s="1"/>
  <c r="L114" i="17"/>
  <c r="F115" i="17" s="1"/>
  <c r="C85" i="42"/>
  <c r="K85" i="42" s="1"/>
  <c r="U85" i="39"/>
  <c r="B828" i="27"/>
  <c r="C828" i="27" s="1"/>
  <c r="E828" i="27" s="1"/>
  <c r="B828" i="28"/>
  <c r="C828" i="28" s="1"/>
  <c r="E828" i="28" s="1"/>
  <c r="D817" i="37"/>
  <c r="C828" i="17"/>
  <c r="E828" i="17" s="1"/>
  <c r="B828" i="32"/>
  <c r="C828" i="32" s="1"/>
  <c r="E828" i="32" s="1"/>
  <c r="B829" i="17"/>
  <c r="B828" i="30"/>
  <c r="C828" i="30" s="1"/>
  <c r="E828" i="30" s="1"/>
  <c r="H828" i="30" s="1"/>
  <c r="E827" i="17"/>
  <c r="H827" i="17"/>
  <c r="F818" i="35"/>
  <c r="B818" i="39" s="1"/>
  <c r="C818" i="39" s="1"/>
  <c r="B817" i="51"/>
  <c r="B817" i="36"/>
  <c r="F87" i="36"/>
  <c r="G87" i="36" s="1"/>
  <c r="H87" i="36" s="1"/>
  <c r="F87" i="51"/>
  <c r="G87" i="51" s="1"/>
  <c r="H87" i="51" s="1"/>
  <c r="I87" i="36"/>
  <c r="J87" i="36" s="1"/>
  <c r="K87" i="36" s="1"/>
  <c r="E84" i="41" s="1"/>
  <c r="I87" i="51"/>
  <c r="J87" i="51" s="1"/>
  <c r="K87" i="51" s="1"/>
  <c r="K104" i="30"/>
  <c r="L104" i="30" s="1"/>
  <c r="M89" i="35"/>
  <c r="I87" i="37"/>
  <c r="H99" i="27"/>
  <c r="J99" i="27" s="1"/>
  <c r="G99" i="27"/>
  <c r="L415" i="42"/>
  <c r="N414" i="42"/>
  <c r="O414" i="42" s="1"/>
  <c r="G410" i="44" s="1"/>
  <c r="K81" i="43"/>
  <c r="J81" i="43" s="1"/>
  <c r="C81" i="43"/>
  <c r="K501" i="42"/>
  <c r="F501" i="42"/>
  <c r="N503" i="39"/>
  <c r="C502" i="42"/>
  <c r="H86" i="39"/>
  <c r="I86" i="39"/>
  <c r="G115" i="17"/>
  <c r="I115" i="17"/>
  <c r="G105" i="35"/>
  <c r="H107" i="28"/>
  <c r="J107" i="28" s="1"/>
  <c r="G107" i="28"/>
  <c r="R97" i="35"/>
  <c r="K88" i="47"/>
  <c r="D84" i="38"/>
  <c r="C87" i="36"/>
  <c r="D87" i="36" s="1"/>
  <c r="E87" i="36" s="1"/>
  <c r="E88" i="39" s="1"/>
  <c r="G88" i="47"/>
  <c r="C84" i="38"/>
  <c r="S88" i="35"/>
  <c r="O88" i="47"/>
  <c r="E84" i="38"/>
  <c r="W87" i="35"/>
  <c r="K87" i="35" s="1"/>
  <c r="H87" i="40"/>
  <c r="F90" i="37"/>
  <c r="H88" i="35"/>
  <c r="N88" i="35"/>
  <c r="J115" i="17" l="1"/>
  <c r="K115" i="17" s="1"/>
  <c r="F85" i="42"/>
  <c r="N85" i="42"/>
  <c r="O85" i="42" s="1"/>
  <c r="G81" i="44" s="1"/>
  <c r="G85" i="42"/>
  <c r="C81" i="44" s="1"/>
  <c r="M81" i="43"/>
  <c r="F81" i="43"/>
  <c r="B829" i="32"/>
  <c r="C829" i="32" s="1"/>
  <c r="E829" i="32" s="1"/>
  <c r="B829" i="27"/>
  <c r="C829" i="27" s="1"/>
  <c r="E829" i="27" s="1"/>
  <c r="D818" i="37"/>
  <c r="B830" i="17"/>
  <c r="C829" i="17"/>
  <c r="B829" i="30"/>
  <c r="C829" i="30" s="1"/>
  <c r="E829" i="30" s="1"/>
  <c r="H829" i="30" s="1"/>
  <c r="B829" i="28"/>
  <c r="C829" i="28" s="1"/>
  <c r="E829" i="28" s="1"/>
  <c r="B818" i="51"/>
  <c r="B818" i="36"/>
  <c r="F819" i="35"/>
  <c r="B819" i="39" s="1"/>
  <c r="C819" i="39" s="1"/>
  <c r="H828" i="17"/>
  <c r="N104" i="30"/>
  <c r="O104" i="30" s="1"/>
  <c r="P104" i="30" s="1"/>
  <c r="C91" i="21" s="1"/>
  <c r="M104" i="30"/>
  <c r="F105" i="30" s="1"/>
  <c r="K99" i="27"/>
  <c r="I99" i="27"/>
  <c r="L416" i="42"/>
  <c r="N415" i="42"/>
  <c r="O415" i="42" s="1"/>
  <c r="G411" i="44" s="1"/>
  <c r="K502" i="42"/>
  <c r="F502" i="42"/>
  <c r="N504" i="39"/>
  <c r="C503" i="42"/>
  <c r="P88" i="39"/>
  <c r="Q88" i="39" s="1"/>
  <c r="R88" i="39"/>
  <c r="S88" i="39" s="1"/>
  <c r="J88" i="35"/>
  <c r="I88" i="35"/>
  <c r="C88" i="40" s="1"/>
  <c r="K86" i="39"/>
  <c r="D87" i="39"/>
  <c r="D87" i="40"/>
  <c r="G105" i="30"/>
  <c r="I105" i="30"/>
  <c r="K107" i="28"/>
  <c r="T88" i="35"/>
  <c r="G88" i="40" s="1"/>
  <c r="U88" i="35"/>
  <c r="Q88" i="47"/>
  <c r="P88" i="47"/>
  <c r="L88" i="47"/>
  <c r="M88" i="47"/>
  <c r="O88" i="35"/>
  <c r="P88" i="35"/>
  <c r="C84" i="41"/>
  <c r="W88" i="39"/>
  <c r="D84" i="41"/>
  <c r="E87" i="37"/>
  <c r="F88" i="40" l="1"/>
  <c r="X88" i="39"/>
  <c r="M115" i="17"/>
  <c r="D102" i="21" s="1"/>
  <c r="L115" i="17"/>
  <c r="F116" i="17" s="1"/>
  <c r="E829" i="17"/>
  <c r="H829" i="17"/>
  <c r="B830" i="27"/>
  <c r="C830" i="27" s="1"/>
  <c r="E830" i="27" s="1"/>
  <c r="D819" i="37"/>
  <c r="B831" i="17"/>
  <c r="C830" i="17"/>
  <c r="B830" i="30"/>
  <c r="C830" i="30" s="1"/>
  <c r="E830" i="30" s="1"/>
  <c r="H830" i="30" s="1"/>
  <c r="B830" i="28"/>
  <c r="C830" i="28" s="1"/>
  <c r="E830" i="28" s="1"/>
  <c r="B830" i="32"/>
  <c r="C830" i="32" s="1"/>
  <c r="E830" i="32" s="1"/>
  <c r="F820" i="35"/>
  <c r="B820" i="39" s="1"/>
  <c r="C820" i="39" s="1"/>
  <c r="B819" i="51"/>
  <c r="B819" i="36"/>
  <c r="A93" i="37"/>
  <c r="K105" i="30"/>
  <c r="L105" i="30" s="1"/>
  <c r="L99" i="27"/>
  <c r="F100" i="27" s="1"/>
  <c r="M99" i="27"/>
  <c r="E86" i="21" s="1"/>
  <c r="L417" i="42"/>
  <c r="N416" i="42"/>
  <c r="O416" i="42" s="1"/>
  <c r="G412" i="44" s="1"/>
  <c r="K503" i="42"/>
  <c r="F503" i="42"/>
  <c r="L86" i="39"/>
  <c r="N505" i="39"/>
  <c r="C504" i="42"/>
  <c r="F87" i="39"/>
  <c r="G87" i="39" s="1"/>
  <c r="I87" i="39" s="1"/>
  <c r="O87" i="39"/>
  <c r="G106" i="35"/>
  <c r="I116" i="17"/>
  <c r="G116" i="17"/>
  <c r="M107" i="28"/>
  <c r="F94" i="21" s="1"/>
  <c r="L107" i="28"/>
  <c r="F108" i="28" s="1"/>
  <c r="E88" i="40"/>
  <c r="Q88" i="35"/>
  <c r="V88" i="35" s="1"/>
  <c r="J87" i="37"/>
  <c r="K87" i="37" s="1"/>
  <c r="M87" i="37"/>
  <c r="N87" i="37" s="1"/>
  <c r="L94" i="37"/>
  <c r="G87" i="37"/>
  <c r="H87" i="37" s="1"/>
  <c r="C88" i="51" s="1"/>
  <c r="D88" i="51" s="1"/>
  <c r="E88" i="51" s="1"/>
  <c r="J116" i="17" l="1"/>
  <c r="K116" i="17" s="1"/>
  <c r="B820" i="51"/>
  <c r="B820" i="36"/>
  <c r="F821" i="35"/>
  <c r="B821" i="39" s="1"/>
  <c r="C821" i="39" s="1"/>
  <c r="D820" i="37"/>
  <c r="C831" i="17"/>
  <c r="E831" i="17" s="1"/>
  <c r="B832" i="17"/>
  <c r="B831" i="30"/>
  <c r="C831" i="30" s="1"/>
  <c r="E831" i="30" s="1"/>
  <c r="H831" i="30" s="1"/>
  <c r="B831" i="28"/>
  <c r="C831" i="28" s="1"/>
  <c r="E831" i="28" s="1"/>
  <c r="B831" i="32"/>
  <c r="C831" i="32" s="1"/>
  <c r="E831" i="32" s="1"/>
  <c r="B831" i="27"/>
  <c r="C831" i="27" s="1"/>
  <c r="E831" i="27" s="1"/>
  <c r="E830" i="17"/>
  <c r="H830" i="17"/>
  <c r="F88" i="36"/>
  <c r="G88" i="36" s="1"/>
  <c r="H88" i="36" s="1"/>
  <c r="F88" i="51"/>
  <c r="G88" i="51" s="1"/>
  <c r="H88" i="51" s="1"/>
  <c r="I88" i="36"/>
  <c r="J88" i="36" s="1"/>
  <c r="K88" i="36" s="1"/>
  <c r="E85" i="41" s="1"/>
  <c r="I88" i="51"/>
  <c r="J88" i="51" s="1"/>
  <c r="K88" i="51" s="1"/>
  <c r="N105" i="30"/>
  <c r="O105" i="30" s="1"/>
  <c r="P105" i="30" s="1"/>
  <c r="A94" i="37" s="1"/>
  <c r="M105" i="30"/>
  <c r="F106" i="30" s="1"/>
  <c r="G106" i="30" s="1"/>
  <c r="M90" i="35"/>
  <c r="I88" i="37"/>
  <c r="G100" i="27"/>
  <c r="H100" i="27"/>
  <c r="J100" i="27" s="1"/>
  <c r="L418" i="42"/>
  <c r="N417" i="42"/>
  <c r="O417" i="42" s="1"/>
  <c r="G413" i="44" s="1"/>
  <c r="N506" i="39"/>
  <c r="C505" i="42"/>
  <c r="N86" i="39"/>
  <c r="K82" i="43"/>
  <c r="J82" i="43" s="1"/>
  <c r="K504" i="42"/>
  <c r="F504" i="42"/>
  <c r="J87" i="39"/>
  <c r="H87" i="39"/>
  <c r="K87" i="39" s="1"/>
  <c r="C92" i="21"/>
  <c r="G108" i="28"/>
  <c r="H108" i="28"/>
  <c r="J108" i="28" s="1"/>
  <c r="R98" i="35"/>
  <c r="K89" i="47"/>
  <c r="D85" i="38"/>
  <c r="C88" i="36"/>
  <c r="D88" i="36" s="1"/>
  <c r="E88" i="36" s="1"/>
  <c r="E89" i="39" s="1"/>
  <c r="G89" i="47"/>
  <c r="C85" i="38"/>
  <c r="O89" i="47"/>
  <c r="S89" i="35"/>
  <c r="E85" i="38"/>
  <c r="W88" i="35"/>
  <c r="K88" i="35" s="1"/>
  <c r="H88" i="40"/>
  <c r="N89" i="35"/>
  <c r="H89" i="35"/>
  <c r="F91" i="37"/>
  <c r="I106" i="30" l="1"/>
  <c r="H831" i="17"/>
  <c r="M116" i="17"/>
  <c r="D103" i="21" s="1"/>
  <c r="L116" i="17"/>
  <c r="F117" i="17" s="1"/>
  <c r="T86" i="39"/>
  <c r="D821" i="37"/>
  <c r="B833" i="17"/>
  <c r="C832" i="17"/>
  <c r="B832" i="30"/>
  <c r="C832" i="30" s="1"/>
  <c r="E832" i="30" s="1"/>
  <c r="H832" i="30" s="1"/>
  <c r="B832" i="32"/>
  <c r="C832" i="32" s="1"/>
  <c r="E832" i="32" s="1"/>
  <c r="B832" i="27"/>
  <c r="C832" i="27" s="1"/>
  <c r="E832" i="27" s="1"/>
  <c r="B832" i="28"/>
  <c r="C832" i="28" s="1"/>
  <c r="E832" i="28" s="1"/>
  <c r="B821" i="51"/>
  <c r="B821" i="36"/>
  <c r="F822" i="35"/>
  <c r="B822" i="39" s="1"/>
  <c r="C822" i="39" s="1"/>
  <c r="K106" i="30"/>
  <c r="L106" i="30" s="1"/>
  <c r="I100" i="27"/>
  <c r="K100" i="27"/>
  <c r="L419" i="42"/>
  <c r="N418" i="42"/>
  <c r="O418" i="42" s="1"/>
  <c r="G414" i="44" s="1"/>
  <c r="L87" i="39"/>
  <c r="N87" i="39" s="1"/>
  <c r="C86" i="42"/>
  <c r="C82" i="43"/>
  <c r="K505" i="42"/>
  <c r="F505" i="42"/>
  <c r="N507" i="39"/>
  <c r="C506" i="42"/>
  <c r="P89" i="39"/>
  <c r="Q89" i="39" s="1"/>
  <c r="R89" i="39"/>
  <c r="S89" i="39" s="1"/>
  <c r="J89" i="35"/>
  <c r="I89" i="35"/>
  <c r="C89" i="40" s="1"/>
  <c r="D88" i="39"/>
  <c r="D88" i="40"/>
  <c r="G107" i="35"/>
  <c r="I117" i="17"/>
  <c r="G117" i="17"/>
  <c r="K108" i="28"/>
  <c r="T89" i="35"/>
  <c r="G89" i="40" s="1"/>
  <c r="U89" i="35"/>
  <c r="Q89" i="47"/>
  <c r="P89" i="47"/>
  <c r="L89" i="47"/>
  <c r="M89" i="47"/>
  <c r="O89" i="35"/>
  <c r="E89" i="40" s="1"/>
  <c r="P89" i="35"/>
  <c r="C85" i="41"/>
  <c r="E88" i="37"/>
  <c r="W89" i="39"/>
  <c r="D85" i="41"/>
  <c r="F89" i="40" l="1"/>
  <c r="X89" i="39"/>
  <c r="J117" i="17"/>
  <c r="K117" i="17" s="1"/>
  <c r="T87" i="39"/>
  <c r="U86" i="39"/>
  <c r="E832" i="17"/>
  <c r="H832" i="17"/>
  <c r="C833" i="17"/>
  <c r="B834" i="17"/>
  <c r="B833" i="30"/>
  <c r="C833" i="30" s="1"/>
  <c r="E833" i="30" s="1"/>
  <c r="H833" i="30" s="1"/>
  <c r="B833" i="32"/>
  <c r="C833" i="32" s="1"/>
  <c r="E833" i="32" s="1"/>
  <c r="B833" i="28"/>
  <c r="C833" i="28" s="1"/>
  <c r="E833" i="28" s="1"/>
  <c r="B833" i="27"/>
  <c r="C833" i="27" s="1"/>
  <c r="E833" i="27" s="1"/>
  <c r="D822" i="37"/>
  <c r="B822" i="51"/>
  <c r="B822" i="36"/>
  <c r="F823" i="35"/>
  <c r="B823" i="39" s="1"/>
  <c r="C823" i="39" s="1"/>
  <c r="N106" i="30"/>
  <c r="O106" i="30" s="1"/>
  <c r="P106" i="30" s="1"/>
  <c r="C93" i="21" s="1"/>
  <c r="M106" i="30"/>
  <c r="F107" i="30" s="1"/>
  <c r="G107" i="30" s="1"/>
  <c r="L100" i="27"/>
  <c r="F101" i="27" s="1"/>
  <c r="M100" i="27"/>
  <c r="E87" i="21" s="1"/>
  <c r="L420" i="42"/>
  <c r="N419" i="42"/>
  <c r="O419" i="42" s="1"/>
  <c r="G415" i="44" s="1"/>
  <c r="K83" i="43"/>
  <c r="J83" i="43" s="1"/>
  <c r="C87" i="42"/>
  <c r="C83" i="43"/>
  <c r="K86" i="42"/>
  <c r="F86" i="42"/>
  <c r="K506" i="42"/>
  <c r="F506" i="42"/>
  <c r="N508" i="39"/>
  <c r="C507" i="42"/>
  <c r="O88" i="39"/>
  <c r="F88" i="39"/>
  <c r="G88" i="39" s="1"/>
  <c r="I88" i="39" s="1"/>
  <c r="A95" i="37"/>
  <c r="L108" i="28"/>
  <c r="F109" i="28" s="1"/>
  <c r="M108" i="28"/>
  <c r="F95" i="21" s="1"/>
  <c r="Q89" i="35"/>
  <c r="V89" i="35" s="1"/>
  <c r="J88" i="37"/>
  <c r="K88" i="37" s="1"/>
  <c r="M88" i="37"/>
  <c r="N88" i="37" s="1"/>
  <c r="G88" i="37"/>
  <c r="H88" i="37" s="1"/>
  <c r="C89" i="51" s="1"/>
  <c r="D89" i="51" s="1"/>
  <c r="E89" i="51" s="1"/>
  <c r="L95" i="37"/>
  <c r="M117" i="17" l="1"/>
  <c r="D104" i="21" s="1"/>
  <c r="L117" i="17"/>
  <c r="F118" i="17" s="1"/>
  <c r="M82" i="43"/>
  <c r="F82" i="43"/>
  <c r="U87" i="39"/>
  <c r="G86" i="42"/>
  <c r="C82" i="44" s="1"/>
  <c r="N86" i="42"/>
  <c r="O86" i="42" s="1"/>
  <c r="G82" i="44" s="1"/>
  <c r="C834" i="17"/>
  <c r="B835" i="17"/>
  <c r="D823" i="37"/>
  <c r="B834" i="30"/>
  <c r="C834" i="30" s="1"/>
  <c r="E834" i="30" s="1"/>
  <c r="H834" i="30" s="1"/>
  <c r="B834" i="32"/>
  <c r="C834" i="32" s="1"/>
  <c r="E834" i="32" s="1"/>
  <c r="B834" i="28"/>
  <c r="C834" i="28" s="1"/>
  <c r="E834" i="28" s="1"/>
  <c r="B834" i="27"/>
  <c r="C834" i="27" s="1"/>
  <c r="E834" i="27" s="1"/>
  <c r="E833" i="17"/>
  <c r="H833" i="17"/>
  <c r="B823" i="51"/>
  <c r="B823" i="36"/>
  <c r="F824" i="35"/>
  <c r="B824" i="39" s="1"/>
  <c r="C824" i="39" s="1"/>
  <c r="I107" i="30"/>
  <c r="K107" i="30" s="1"/>
  <c r="L107" i="30" s="1"/>
  <c r="F89" i="36"/>
  <c r="G89" i="36" s="1"/>
  <c r="H89" i="36" s="1"/>
  <c r="F89" i="51"/>
  <c r="G89" i="51" s="1"/>
  <c r="H89" i="51" s="1"/>
  <c r="I89" i="36"/>
  <c r="J89" i="36" s="1"/>
  <c r="K89" i="36" s="1"/>
  <c r="E86" i="41" s="1"/>
  <c r="I89" i="51"/>
  <c r="J89" i="51" s="1"/>
  <c r="K89" i="51" s="1"/>
  <c r="M91" i="35"/>
  <c r="I89" i="37"/>
  <c r="G101" i="27"/>
  <c r="H101" i="27"/>
  <c r="J101" i="27" s="1"/>
  <c r="L421" i="42"/>
  <c r="N420" i="42"/>
  <c r="O420" i="42" s="1"/>
  <c r="G416" i="44" s="1"/>
  <c r="K87" i="42"/>
  <c r="F87" i="42"/>
  <c r="K507" i="42"/>
  <c r="F507" i="42"/>
  <c r="N509" i="39"/>
  <c r="C504" i="43"/>
  <c r="C508" i="42"/>
  <c r="J88" i="39"/>
  <c r="H88" i="39"/>
  <c r="K88" i="39" s="1"/>
  <c r="G118" i="17"/>
  <c r="I118" i="17"/>
  <c r="G108" i="35"/>
  <c r="R99" i="35"/>
  <c r="G109" i="28"/>
  <c r="H109" i="28"/>
  <c r="J109" i="28" s="1"/>
  <c r="K90" i="47"/>
  <c r="D86" i="38"/>
  <c r="O90" i="47"/>
  <c r="S90" i="35"/>
  <c r="E86" i="38"/>
  <c r="C89" i="36"/>
  <c r="D89" i="36" s="1"/>
  <c r="E89" i="36" s="1"/>
  <c r="E90" i="39" s="1"/>
  <c r="G90" i="47"/>
  <c r="C86" i="38"/>
  <c r="W89" i="35"/>
  <c r="K89" i="35" s="1"/>
  <c r="H89" i="40"/>
  <c r="H90" i="35"/>
  <c r="N90" i="35"/>
  <c r="F92" i="37"/>
  <c r="J118" i="17" l="1"/>
  <c r="K118" i="17" s="1"/>
  <c r="M83" i="43"/>
  <c r="F83" i="43"/>
  <c r="G87" i="42"/>
  <c r="C83" i="44" s="1"/>
  <c r="N87" i="42"/>
  <c r="O87" i="42" s="1"/>
  <c r="G83" i="44" s="1"/>
  <c r="B824" i="51"/>
  <c r="F825" i="35"/>
  <c r="B825" i="39" s="1"/>
  <c r="C825" i="39" s="1"/>
  <c r="B824" i="36"/>
  <c r="D824" i="37"/>
  <c r="C835" i="17"/>
  <c r="B836" i="17"/>
  <c r="B835" i="30"/>
  <c r="C835" i="30" s="1"/>
  <c r="E835" i="30" s="1"/>
  <c r="H835" i="30" s="1"/>
  <c r="B835" i="32"/>
  <c r="C835" i="32" s="1"/>
  <c r="E835" i="32" s="1"/>
  <c r="B835" i="28"/>
  <c r="C835" i="28" s="1"/>
  <c r="E835" i="28" s="1"/>
  <c r="B835" i="27"/>
  <c r="C835" i="27" s="1"/>
  <c r="E835" i="27" s="1"/>
  <c r="E834" i="17"/>
  <c r="H834" i="17"/>
  <c r="N107" i="30"/>
  <c r="O107" i="30" s="1"/>
  <c r="P107" i="30" s="1"/>
  <c r="M107" i="30"/>
  <c r="F108" i="30" s="1"/>
  <c r="I101" i="27"/>
  <c r="K101" i="27"/>
  <c r="L422" i="42"/>
  <c r="N421" i="42"/>
  <c r="O421" i="42" s="1"/>
  <c r="G417" i="44" s="1"/>
  <c r="L88" i="39"/>
  <c r="K84" i="43" s="1"/>
  <c r="J84" i="43" s="1"/>
  <c r="K508" i="42"/>
  <c r="F508" i="42"/>
  <c r="G508" i="42" s="1"/>
  <c r="C504" i="44" s="1"/>
  <c r="N510" i="39"/>
  <c r="C509" i="42"/>
  <c r="C505" i="43"/>
  <c r="P90" i="39"/>
  <c r="Q90" i="39" s="1"/>
  <c r="R90" i="39"/>
  <c r="S90" i="39" s="1"/>
  <c r="I90" i="35"/>
  <c r="C90" i="40" s="1"/>
  <c r="J90" i="35"/>
  <c r="D89" i="40"/>
  <c r="D89" i="39"/>
  <c r="C94" i="21"/>
  <c r="A96" i="37"/>
  <c r="G108" i="30"/>
  <c r="I108" i="30"/>
  <c r="K109" i="28"/>
  <c r="P90" i="47"/>
  <c r="Q90" i="47"/>
  <c r="T90" i="35"/>
  <c r="G90" i="40" s="1"/>
  <c r="U90" i="35"/>
  <c r="M90" i="47"/>
  <c r="L90" i="47"/>
  <c r="O90" i="35"/>
  <c r="P90" i="35"/>
  <c r="E89" i="37"/>
  <c r="W90" i="39"/>
  <c r="D86" i="41"/>
  <c r="C86" i="41"/>
  <c r="F90" i="40" l="1"/>
  <c r="X90" i="39"/>
  <c r="M118" i="17"/>
  <c r="D105" i="21" s="1"/>
  <c r="L118" i="17"/>
  <c r="F119" i="17" s="1"/>
  <c r="D825" i="37"/>
  <c r="B837" i="17"/>
  <c r="C836" i="17"/>
  <c r="B836" i="30"/>
  <c r="C836" i="30" s="1"/>
  <c r="E836" i="30" s="1"/>
  <c r="H836" i="30" s="1"/>
  <c r="B836" i="32"/>
  <c r="C836" i="32" s="1"/>
  <c r="E836" i="32" s="1"/>
  <c r="B836" i="28"/>
  <c r="C836" i="28" s="1"/>
  <c r="E836" i="28" s="1"/>
  <c r="B836" i="27"/>
  <c r="C836" i="27" s="1"/>
  <c r="E836" i="27" s="1"/>
  <c r="E835" i="17"/>
  <c r="H835" i="17"/>
  <c r="B825" i="36"/>
  <c r="F826" i="35"/>
  <c r="B826" i="39" s="1"/>
  <c r="C826" i="39" s="1"/>
  <c r="B825" i="51"/>
  <c r="K108" i="30"/>
  <c r="L108" i="30" s="1"/>
  <c r="L101" i="27"/>
  <c r="F102" i="27" s="1"/>
  <c r="M101" i="27"/>
  <c r="E88" i="21" s="1"/>
  <c r="L423" i="42"/>
  <c r="N422" i="42"/>
  <c r="O422" i="42" s="1"/>
  <c r="G418" i="44" s="1"/>
  <c r="N88" i="39"/>
  <c r="T88" i="39" s="1"/>
  <c r="N511" i="39"/>
  <c r="C506" i="43"/>
  <c r="C510" i="42"/>
  <c r="K509" i="42"/>
  <c r="F509" i="42"/>
  <c r="G509" i="42" s="1"/>
  <c r="C505" i="44" s="1"/>
  <c r="F89" i="39"/>
  <c r="O89" i="39"/>
  <c r="G119" i="17"/>
  <c r="I119" i="17"/>
  <c r="G109" i="35"/>
  <c r="L109" i="28"/>
  <c r="F110" i="28" s="1"/>
  <c r="M109" i="28"/>
  <c r="F96" i="21" s="1"/>
  <c r="E90" i="40"/>
  <c r="Q90" i="35"/>
  <c r="V90" i="35" s="1"/>
  <c r="M89" i="37"/>
  <c r="N89" i="37" s="1"/>
  <c r="J89" i="37"/>
  <c r="K89" i="37" s="1"/>
  <c r="L96" i="37"/>
  <c r="G89" i="37"/>
  <c r="H89" i="37" s="1"/>
  <c r="C90" i="51" s="1"/>
  <c r="D90" i="51" s="1"/>
  <c r="E90" i="51" s="1"/>
  <c r="J119" i="17" l="1"/>
  <c r="K119" i="17" s="1"/>
  <c r="C88" i="42"/>
  <c r="K88" i="42" s="1"/>
  <c r="U88" i="39"/>
  <c r="B826" i="51"/>
  <c r="B826" i="36"/>
  <c r="F827" i="35"/>
  <c r="B827" i="39" s="1"/>
  <c r="C827" i="39" s="1"/>
  <c r="E836" i="17"/>
  <c r="H836" i="17"/>
  <c r="D826" i="37"/>
  <c r="C837" i="17"/>
  <c r="B838" i="17"/>
  <c r="B837" i="30"/>
  <c r="C837" i="30" s="1"/>
  <c r="E837" i="30" s="1"/>
  <c r="H837" i="30" s="1"/>
  <c r="B837" i="28"/>
  <c r="C837" i="28" s="1"/>
  <c r="E837" i="28" s="1"/>
  <c r="B837" i="32"/>
  <c r="C837" i="32" s="1"/>
  <c r="E837" i="32" s="1"/>
  <c r="B837" i="27"/>
  <c r="C837" i="27" s="1"/>
  <c r="E837" i="27" s="1"/>
  <c r="F90" i="36"/>
  <c r="G90" i="36" s="1"/>
  <c r="H90" i="36" s="1"/>
  <c r="F90" i="51"/>
  <c r="G90" i="51" s="1"/>
  <c r="H90" i="51" s="1"/>
  <c r="I90" i="36"/>
  <c r="J90" i="36" s="1"/>
  <c r="K90" i="36" s="1"/>
  <c r="E87" i="41" s="1"/>
  <c r="I90" i="51"/>
  <c r="J90" i="51" s="1"/>
  <c r="K90" i="51" s="1"/>
  <c r="N108" i="30"/>
  <c r="O108" i="30" s="1"/>
  <c r="P108" i="30" s="1"/>
  <c r="C95" i="21" s="1"/>
  <c r="M108" i="30"/>
  <c r="F109" i="30" s="1"/>
  <c r="I109" i="30" s="1"/>
  <c r="M92" i="35"/>
  <c r="I90" i="37"/>
  <c r="H102" i="27"/>
  <c r="J102" i="27" s="1"/>
  <c r="G102" i="27"/>
  <c r="C84" i="43"/>
  <c r="F88" i="42"/>
  <c r="L424" i="42"/>
  <c r="N423" i="42"/>
  <c r="O423" i="42" s="1"/>
  <c r="G419" i="44" s="1"/>
  <c r="K510" i="42"/>
  <c r="F510" i="42"/>
  <c r="G510" i="42" s="1"/>
  <c r="C506" i="44" s="1"/>
  <c r="C507" i="43"/>
  <c r="N512" i="39"/>
  <c r="C511" i="42"/>
  <c r="G89" i="39"/>
  <c r="H89" i="39" s="1"/>
  <c r="A97" i="37"/>
  <c r="R100" i="35"/>
  <c r="H110" i="28"/>
  <c r="J110" i="28" s="1"/>
  <c r="G110" i="28"/>
  <c r="K91" i="47"/>
  <c r="D87" i="38"/>
  <c r="O91" i="47"/>
  <c r="S91" i="35"/>
  <c r="E87" i="38"/>
  <c r="C90" i="36"/>
  <c r="D90" i="36" s="1"/>
  <c r="E90" i="36" s="1"/>
  <c r="E91" i="39" s="1"/>
  <c r="G91" i="47"/>
  <c r="C87" i="38"/>
  <c r="W90" i="35"/>
  <c r="K90" i="35" s="1"/>
  <c r="H90" i="40"/>
  <c r="N91" i="35"/>
  <c r="H91" i="35"/>
  <c r="F93" i="37"/>
  <c r="M119" i="17" l="1"/>
  <c r="D106" i="21" s="1"/>
  <c r="L119" i="17"/>
  <c r="F120" i="17" s="1"/>
  <c r="G88" i="42"/>
  <c r="C84" i="44" s="1"/>
  <c r="N88" i="42"/>
  <c r="O88" i="42" s="1"/>
  <c r="G84" i="44" s="1"/>
  <c r="M84" i="43"/>
  <c r="F84" i="43"/>
  <c r="D827" i="37"/>
  <c r="C838" i="17"/>
  <c r="B839" i="17"/>
  <c r="B838" i="30"/>
  <c r="C838" i="30" s="1"/>
  <c r="E838" i="30" s="1"/>
  <c r="H838" i="30" s="1"/>
  <c r="B838" i="28"/>
  <c r="C838" i="28" s="1"/>
  <c r="E838" i="28" s="1"/>
  <c r="B838" i="32"/>
  <c r="C838" i="32" s="1"/>
  <c r="E838" i="32" s="1"/>
  <c r="B838" i="27"/>
  <c r="C838" i="27" s="1"/>
  <c r="E838" i="27" s="1"/>
  <c r="G109" i="30"/>
  <c r="E837" i="17"/>
  <c r="H837" i="17"/>
  <c r="B827" i="51"/>
  <c r="B827" i="36"/>
  <c r="F828" i="35"/>
  <c r="B828" i="39" s="1"/>
  <c r="C828" i="39" s="1"/>
  <c r="K109" i="30"/>
  <c r="L109" i="30" s="1"/>
  <c r="K102" i="27"/>
  <c r="I102" i="27"/>
  <c r="L425" i="42"/>
  <c r="N424" i="42"/>
  <c r="O424" i="42" s="1"/>
  <c r="G420" i="44" s="1"/>
  <c r="K511" i="42"/>
  <c r="F511" i="42"/>
  <c r="G511" i="42" s="1"/>
  <c r="C507" i="44" s="1"/>
  <c r="C508" i="43"/>
  <c r="N513" i="39"/>
  <c r="C512" i="42"/>
  <c r="P91" i="39"/>
  <c r="Q91" i="39" s="1"/>
  <c r="R91" i="39"/>
  <c r="S91" i="39" s="1"/>
  <c r="I91" i="35"/>
  <c r="C91" i="40" s="1"/>
  <c r="J91" i="35"/>
  <c r="D90" i="39"/>
  <c r="D90" i="40"/>
  <c r="J89" i="39"/>
  <c r="I89" i="39"/>
  <c r="K89" i="39" s="1"/>
  <c r="G110" i="35"/>
  <c r="G120" i="17"/>
  <c r="I120" i="17"/>
  <c r="K110" i="28"/>
  <c r="T91" i="35"/>
  <c r="G91" i="40" s="1"/>
  <c r="U91" i="35"/>
  <c r="Q91" i="47"/>
  <c r="P91" i="47"/>
  <c r="M91" i="47"/>
  <c r="L91" i="47"/>
  <c r="O91" i="35"/>
  <c r="P91" i="35"/>
  <c r="C87" i="41"/>
  <c r="W91" i="39"/>
  <c r="D87" i="41"/>
  <c r="E90" i="37"/>
  <c r="F91" i="40" l="1"/>
  <c r="X91" i="39"/>
  <c r="J120" i="17"/>
  <c r="K120" i="17" s="1"/>
  <c r="D828" i="37"/>
  <c r="C839" i="17"/>
  <c r="B840" i="17"/>
  <c r="B839" i="30"/>
  <c r="C839" i="30" s="1"/>
  <c r="E839" i="30" s="1"/>
  <c r="H839" i="30" s="1"/>
  <c r="B839" i="28"/>
  <c r="C839" i="28" s="1"/>
  <c r="E839" i="28" s="1"/>
  <c r="B839" i="32"/>
  <c r="C839" i="32" s="1"/>
  <c r="E839" i="32" s="1"/>
  <c r="B839" i="27"/>
  <c r="C839" i="27" s="1"/>
  <c r="E839" i="27" s="1"/>
  <c r="E838" i="17"/>
  <c r="H838" i="17"/>
  <c r="B828" i="51"/>
  <c r="B828" i="36"/>
  <c r="F829" i="35"/>
  <c r="B829" i="39" s="1"/>
  <c r="C829" i="39" s="1"/>
  <c r="N109" i="30"/>
  <c r="O109" i="30" s="1"/>
  <c r="P109" i="30" s="1"/>
  <c r="C96" i="21" s="1"/>
  <c r="M109" i="30"/>
  <c r="F110" i="30" s="1"/>
  <c r="I110" i="30" s="1"/>
  <c r="L102" i="27"/>
  <c r="F103" i="27" s="1"/>
  <c r="M102" i="27"/>
  <c r="E89" i="21" s="1"/>
  <c r="L426" i="42"/>
  <c r="N425" i="42"/>
  <c r="O425" i="42" s="1"/>
  <c r="G421" i="44" s="1"/>
  <c r="L89" i="39"/>
  <c r="N89" i="39" s="1"/>
  <c r="K512" i="42"/>
  <c r="F512" i="42"/>
  <c r="G512" i="42" s="1"/>
  <c r="C508" i="44" s="1"/>
  <c r="C513" i="42"/>
  <c r="N514" i="39"/>
  <c r="C509" i="43"/>
  <c r="F90" i="39"/>
  <c r="G90" i="39" s="1"/>
  <c r="J90" i="39" s="1"/>
  <c r="O90" i="39"/>
  <c r="G110" i="30"/>
  <c r="M110" i="28"/>
  <c r="F97" i="21" s="1"/>
  <c r="L110" i="28"/>
  <c r="F111" i="28" s="1"/>
  <c r="E91" i="40"/>
  <c r="Q91" i="35"/>
  <c r="V91" i="35" s="1"/>
  <c r="M90" i="37"/>
  <c r="N90" i="37" s="1"/>
  <c r="J90" i="37"/>
  <c r="K90" i="37" s="1"/>
  <c r="L97" i="37"/>
  <c r="G90" i="37"/>
  <c r="H90" i="37" s="1"/>
  <c r="C91" i="51" s="1"/>
  <c r="D91" i="51" s="1"/>
  <c r="E91" i="51" s="1"/>
  <c r="M120" i="17" l="1"/>
  <c r="D107" i="21" s="1"/>
  <c r="L120" i="17"/>
  <c r="F121" i="17" s="1"/>
  <c r="T89" i="39"/>
  <c r="C840" i="17"/>
  <c r="B840" i="30"/>
  <c r="C840" i="30" s="1"/>
  <c r="E840" i="30" s="1"/>
  <c r="H840" i="30" s="1"/>
  <c r="B840" i="32"/>
  <c r="C840" i="32" s="1"/>
  <c r="E840" i="32" s="1"/>
  <c r="B840" i="27"/>
  <c r="C840" i="27" s="1"/>
  <c r="E840" i="27" s="1"/>
  <c r="B840" i="28"/>
  <c r="C840" i="28" s="1"/>
  <c r="E840" i="28" s="1"/>
  <c r="D829" i="37"/>
  <c r="B841" i="17"/>
  <c r="E839" i="17"/>
  <c r="H839" i="17"/>
  <c r="B829" i="51"/>
  <c r="B829" i="36"/>
  <c r="F830" i="35"/>
  <c r="B830" i="39" s="1"/>
  <c r="C830" i="39" s="1"/>
  <c r="I91" i="36"/>
  <c r="J91" i="36" s="1"/>
  <c r="K91" i="36" s="1"/>
  <c r="E88" i="41" s="1"/>
  <c r="I91" i="51"/>
  <c r="J91" i="51" s="1"/>
  <c r="K91" i="51" s="1"/>
  <c r="A98" i="37"/>
  <c r="F91" i="36"/>
  <c r="G91" i="36" s="1"/>
  <c r="H91" i="36" s="1"/>
  <c r="F91" i="51"/>
  <c r="G91" i="51" s="1"/>
  <c r="H91" i="51" s="1"/>
  <c r="K110" i="30"/>
  <c r="L110" i="30" s="1"/>
  <c r="M93" i="35"/>
  <c r="I91" i="37"/>
  <c r="H103" i="27"/>
  <c r="J103" i="27" s="1"/>
  <c r="G103" i="27"/>
  <c r="K85" i="43"/>
  <c r="J85" i="43" s="1"/>
  <c r="L427" i="42"/>
  <c r="N426" i="42"/>
  <c r="O426" i="42" s="1"/>
  <c r="G422" i="44" s="1"/>
  <c r="C89" i="42"/>
  <c r="C85" i="43"/>
  <c r="C514" i="42"/>
  <c r="C510" i="43"/>
  <c r="N515" i="39"/>
  <c r="K513" i="42"/>
  <c r="F513" i="42"/>
  <c r="G513" i="42" s="1"/>
  <c r="C509" i="44" s="1"/>
  <c r="I90" i="39"/>
  <c r="H90" i="39"/>
  <c r="G121" i="17"/>
  <c r="I121" i="17"/>
  <c r="G111" i="35"/>
  <c r="H111" i="28"/>
  <c r="J111" i="28" s="1"/>
  <c r="G111" i="28"/>
  <c r="R101" i="35"/>
  <c r="O92" i="47"/>
  <c r="E88" i="38"/>
  <c r="S92" i="35"/>
  <c r="K92" i="47"/>
  <c r="D88" i="38"/>
  <c r="C91" i="36"/>
  <c r="D91" i="36" s="1"/>
  <c r="E91" i="36" s="1"/>
  <c r="E92" i="39" s="1"/>
  <c r="G92" i="47"/>
  <c r="C88" i="38"/>
  <c r="W91" i="35"/>
  <c r="K91" i="35" s="1"/>
  <c r="H91" i="40"/>
  <c r="N92" i="35"/>
  <c r="H92" i="35"/>
  <c r="F94" i="37"/>
  <c r="J121" i="17" l="1"/>
  <c r="K121" i="17" s="1"/>
  <c r="U89" i="39"/>
  <c r="D830" i="37"/>
  <c r="B842" i="17"/>
  <c r="C841" i="17"/>
  <c r="B841" i="30"/>
  <c r="C841" i="30" s="1"/>
  <c r="E841" i="30" s="1"/>
  <c r="H841" i="30" s="1"/>
  <c r="B841" i="32"/>
  <c r="C841" i="32" s="1"/>
  <c r="E841" i="32" s="1"/>
  <c r="B841" i="27"/>
  <c r="C841" i="27" s="1"/>
  <c r="E841" i="27" s="1"/>
  <c r="B841" i="28"/>
  <c r="C841" i="28" s="1"/>
  <c r="E841" i="28" s="1"/>
  <c r="B830" i="51"/>
  <c r="B830" i="36"/>
  <c r="F831" i="35"/>
  <c r="B831" i="39" s="1"/>
  <c r="C831" i="39" s="1"/>
  <c r="E840" i="17"/>
  <c r="H840" i="17"/>
  <c r="M110" i="30"/>
  <c r="F111" i="30" s="1"/>
  <c r="G111" i="30" s="1"/>
  <c r="N110" i="30"/>
  <c r="O110" i="30" s="1"/>
  <c r="P110" i="30" s="1"/>
  <c r="C97" i="21" s="1"/>
  <c r="I103" i="27"/>
  <c r="K103" i="27"/>
  <c r="L428" i="42"/>
  <c r="N427" i="42"/>
  <c r="O427" i="42" s="1"/>
  <c r="G423" i="44" s="1"/>
  <c r="K89" i="42"/>
  <c r="F89" i="42"/>
  <c r="K90" i="39"/>
  <c r="N516" i="39"/>
  <c r="C515" i="42"/>
  <c r="C511" i="43"/>
  <c r="K514" i="42"/>
  <c r="F514" i="42"/>
  <c r="G514" i="42" s="1"/>
  <c r="C510" i="44" s="1"/>
  <c r="P92" i="39"/>
  <c r="Q92" i="39" s="1"/>
  <c r="R92" i="39"/>
  <c r="S92" i="39" s="1"/>
  <c r="J92" i="35"/>
  <c r="I92" i="35"/>
  <c r="C92" i="40" s="1"/>
  <c r="D91" i="39"/>
  <c r="D91" i="40"/>
  <c r="K111" i="28"/>
  <c r="M92" i="47"/>
  <c r="L92" i="47"/>
  <c r="U92" i="35"/>
  <c r="T92" i="35"/>
  <c r="G92" i="40" s="1"/>
  <c r="Q92" i="47"/>
  <c r="P92" i="47"/>
  <c r="O92" i="35"/>
  <c r="P92" i="35"/>
  <c r="C88" i="41"/>
  <c r="W92" i="39"/>
  <c r="D88" i="41"/>
  <c r="E91" i="37"/>
  <c r="A99" i="37" l="1"/>
  <c r="I111" i="30"/>
  <c r="K111" i="30" s="1"/>
  <c r="F92" i="40"/>
  <c r="X92" i="39"/>
  <c r="M121" i="17"/>
  <c r="D108" i="21" s="1"/>
  <c r="L121" i="17"/>
  <c r="F122" i="17" s="1"/>
  <c r="G122" i="17" s="1"/>
  <c r="M85" i="43"/>
  <c r="F85" i="43"/>
  <c r="G89" i="42"/>
  <c r="C85" i="44" s="1"/>
  <c r="N89" i="42"/>
  <c r="O89" i="42" s="1"/>
  <c r="G85" i="44" s="1"/>
  <c r="E841" i="17"/>
  <c r="H841" i="17"/>
  <c r="D831" i="37"/>
  <c r="B843" i="17"/>
  <c r="C842" i="17"/>
  <c r="E842" i="17" s="1"/>
  <c r="B842" i="30"/>
  <c r="C842" i="30" s="1"/>
  <c r="E842" i="30" s="1"/>
  <c r="H842" i="30" s="1"/>
  <c r="B842" i="32"/>
  <c r="C842" i="32" s="1"/>
  <c r="E842" i="32" s="1"/>
  <c r="B842" i="28"/>
  <c r="C842" i="28" s="1"/>
  <c r="E842" i="28" s="1"/>
  <c r="B842" i="27"/>
  <c r="C842" i="27" s="1"/>
  <c r="E842" i="27" s="1"/>
  <c r="B831" i="51"/>
  <c r="B831" i="36"/>
  <c r="F832" i="35"/>
  <c r="B832" i="39" s="1"/>
  <c r="C832" i="39" s="1"/>
  <c r="L103" i="27"/>
  <c r="F104" i="27" s="1"/>
  <c r="M103" i="27"/>
  <c r="E90" i="21" s="1"/>
  <c r="L429" i="42"/>
  <c r="N428" i="42"/>
  <c r="O428" i="42" s="1"/>
  <c r="G424" i="44" s="1"/>
  <c r="L90" i="39"/>
  <c r="K515" i="42"/>
  <c r="F515" i="42"/>
  <c r="G515" i="42" s="1"/>
  <c r="C511" i="44" s="1"/>
  <c r="N517" i="39"/>
  <c r="C512" i="43"/>
  <c r="C516" i="42"/>
  <c r="O91" i="39"/>
  <c r="F91" i="39"/>
  <c r="G91" i="39" s="1"/>
  <c r="J91" i="39" s="1"/>
  <c r="L111" i="30"/>
  <c r="M111" i="28"/>
  <c r="F98" i="21" s="1"/>
  <c r="L111" i="28"/>
  <c r="F112" i="28" s="1"/>
  <c r="E92" i="40"/>
  <c r="Q92" i="35"/>
  <c r="V92" i="35" s="1"/>
  <c r="J91" i="37"/>
  <c r="K91" i="37" s="1"/>
  <c r="M91" i="37"/>
  <c r="N91" i="37" s="1"/>
  <c r="G91" i="37"/>
  <c r="H91" i="37" s="1"/>
  <c r="C92" i="51" s="1"/>
  <c r="D92" i="51" s="1"/>
  <c r="E92" i="51" s="1"/>
  <c r="L98" i="37"/>
  <c r="I122" i="17" l="1"/>
  <c r="G112" i="35"/>
  <c r="J122" i="17"/>
  <c r="K122" i="17" s="1"/>
  <c r="D832" i="37"/>
  <c r="C843" i="17"/>
  <c r="B844" i="17"/>
  <c r="B843" i="30"/>
  <c r="C843" i="30" s="1"/>
  <c r="E843" i="30" s="1"/>
  <c r="H843" i="30" s="1"/>
  <c r="B843" i="32"/>
  <c r="C843" i="32" s="1"/>
  <c r="E843" i="32" s="1"/>
  <c r="B843" i="27"/>
  <c r="C843" i="27" s="1"/>
  <c r="E843" i="27" s="1"/>
  <c r="B843" i="28"/>
  <c r="C843" i="28" s="1"/>
  <c r="E843" i="28" s="1"/>
  <c r="B832" i="51"/>
  <c r="B832" i="36"/>
  <c r="F833" i="35"/>
  <c r="B833" i="39" s="1"/>
  <c r="C833" i="39" s="1"/>
  <c r="H842" i="17"/>
  <c r="I92" i="36"/>
  <c r="J92" i="36" s="1"/>
  <c r="K92" i="36" s="1"/>
  <c r="E89" i="41" s="1"/>
  <c r="I92" i="51"/>
  <c r="J92" i="51" s="1"/>
  <c r="K92" i="51" s="1"/>
  <c r="F92" i="36"/>
  <c r="G92" i="36" s="1"/>
  <c r="H92" i="36" s="1"/>
  <c r="F92" i="51"/>
  <c r="G92" i="51" s="1"/>
  <c r="H92" i="51" s="1"/>
  <c r="M94" i="35"/>
  <c r="I92" i="37"/>
  <c r="H104" i="27"/>
  <c r="J104" i="27" s="1"/>
  <c r="G104" i="27"/>
  <c r="L430" i="42"/>
  <c r="N429" i="42"/>
  <c r="O429" i="42" s="1"/>
  <c r="G425" i="44" s="1"/>
  <c r="N90" i="39"/>
  <c r="K86" i="43"/>
  <c r="J86" i="43" s="1"/>
  <c r="K516" i="42"/>
  <c r="F516" i="42"/>
  <c r="G516" i="42" s="1"/>
  <c r="C512" i="44" s="1"/>
  <c r="C517" i="42"/>
  <c r="C513" i="43"/>
  <c r="N518" i="39"/>
  <c r="I91" i="39"/>
  <c r="H91" i="39"/>
  <c r="N111" i="30"/>
  <c r="O111" i="30" s="1"/>
  <c r="P111" i="30" s="1"/>
  <c r="M111" i="30"/>
  <c r="F112" i="30" s="1"/>
  <c r="H112" i="28"/>
  <c r="J112" i="28" s="1"/>
  <c r="G112" i="28"/>
  <c r="R102" i="35"/>
  <c r="K93" i="47"/>
  <c r="D89" i="38"/>
  <c r="C92" i="36"/>
  <c r="D92" i="36" s="1"/>
  <c r="E92" i="36" s="1"/>
  <c r="E93" i="39" s="1"/>
  <c r="G93" i="47"/>
  <c r="C89" i="38"/>
  <c r="O93" i="47"/>
  <c r="E89" i="38"/>
  <c r="S93" i="35"/>
  <c r="W92" i="35"/>
  <c r="K92" i="35" s="1"/>
  <c r="H92" i="40"/>
  <c r="H93" i="35"/>
  <c r="N93" i="35"/>
  <c r="F95" i="37"/>
  <c r="M122" i="17" l="1"/>
  <c r="D109" i="21" s="1"/>
  <c r="L122" i="17"/>
  <c r="F123" i="17" s="1"/>
  <c r="T90" i="39"/>
  <c r="C844" i="17"/>
  <c r="B845" i="17"/>
  <c r="B844" i="30"/>
  <c r="C844" i="30" s="1"/>
  <c r="E844" i="30" s="1"/>
  <c r="H844" i="30" s="1"/>
  <c r="B844" i="28"/>
  <c r="C844" i="28" s="1"/>
  <c r="E844" i="28" s="1"/>
  <c r="B844" i="32"/>
  <c r="C844" i="32" s="1"/>
  <c r="E844" i="32" s="1"/>
  <c r="B844" i="27"/>
  <c r="C844" i="27" s="1"/>
  <c r="E844" i="27" s="1"/>
  <c r="D833" i="37"/>
  <c r="E843" i="17"/>
  <c r="H843" i="17"/>
  <c r="B833" i="51"/>
  <c r="B833" i="36"/>
  <c r="F834" i="35"/>
  <c r="B834" i="39" s="1"/>
  <c r="C834" i="39" s="1"/>
  <c r="K104" i="27"/>
  <c r="I104" i="27"/>
  <c r="L431" i="42"/>
  <c r="N430" i="42"/>
  <c r="O430" i="42" s="1"/>
  <c r="G426" i="44" s="1"/>
  <c r="C90" i="42"/>
  <c r="C86" i="43"/>
  <c r="K517" i="42"/>
  <c r="F517" i="42"/>
  <c r="G517" i="42" s="1"/>
  <c r="C513" i="44" s="1"/>
  <c r="N519" i="39"/>
  <c r="C518" i="42"/>
  <c r="C514" i="43"/>
  <c r="K91" i="39"/>
  <c r="P93" i="39"/>
  <c r="Q93" i="39" s="1"/>
  <c r="R93" i="39"/>
  <c r="S93" i="39" s="1"/>
  <c r="J93" i="35"/>
  <c r="I93" i="35"/>
  <c r="C93" i="40" s="1"/>
  <c r="D92" i="39"/>
  <c r="D92" i="40"/>
  <c r="G112" i="30"/>
  <c r="I112" i="30"/>
  <c r="C98" i="21"/>
  <c r="A100" i="37"/>
  <c r="G123" i="17"/>
  <c r="I123" i="17"/>
  <c r="J123" i="17" s="1"/>
  <c r="G113" i="35"/>
  <c r="K112" i="28"/>
  <c r="U93" i="35"/>
  <c r="T93" i="35"/>
  <c r="G93" i="40" s="1"/>
  <c r="Q93" i="47"/>
  <c r="P93" i="47"/>
  <c r="L93" i="47"/>
  <c r="M93" i="47"/>
  <c r="O93" i="35"/>
  <c r="E93" i="40" s="1"/>
  <c r="P93" i="35"/>
  <c r="W93" i="39"/>
  <c r="D89" i="41"/>
  <c r="C89" i="41"/>
  <c r="E92" i="37"/>
  <c r="F93" i="40" l="1"/>
  <c r="X93" i="39"/>
  <c r="U90" i="39"/>
  <c r="E844" i="17"/>
  <c r="H844" i="17"/>
  <c r="B834" i="51"/>
  <c r="B834" i="36"/>
  <c r="F835" i="35"/>
  <c r="B835" i="39" s="1"/>
  <c r="C835" i="39" s="1"/>
  <c r="D834" i="37"/>
  <c r="C845" i="17"/>
  <c r="B846" i="17"/>
  <c r="B845" i="30"/>
  <c r="C845" i="30" s="1"/>
  <c r="E845" i="30" s="1"/>
  <c r="H845" i="30" s="1"/>
  <c r="B845" i="28"/>
  <c r="C845" i="28" s="1"/>
  <c r="E845" i="28" s="1"/>
  <c r="B845" i="32"/>
  <c r="C845" i="32" s="1"/>
  <c r="E845" i="32" s="1"/>
  <c r="B845" i="27"/>
  <c r="C845" i="27" s="1"/>
  <c r="E845" i="27" s="1"/>
  <c r="K112" i="30"/>
  <c r="L112" i="30" s="1"/>
  <c r="L104" i="27"/>
  <c r="F105" i="27" s="1"/>
  <c r="M104" i="27"/>
  <c r="E91" i="21" s="1"/>
  <c r="L432" i="42"/>
  <c r="N431" i="42"/>
  <c r="O431" i="42" s="1"/>
  <c r="G427" i="44" s="1"/>
  <c r="K90" i="42"/>
  <c r="F90" i="42"/>
  <c r="K518" i="42"/>
  <c r="F518" i="42"/>
  <c r="G518" i="42" s="1"/>
  <c r="C514" i="44" s="1"/>
  <c r="N520" i="39"/>
  <c r="C515" i="43"/>
  <c r="C519" i="42"/>
  <c r="L91" i="39"/>
  <c r="O92" i="39"/>
  <c r="F92" i="39"/>
  <c r="G92" i="39" s="1"/>
  <c r="I92" i="39" s="1"/>
  <c r="K123" i="17"/>
  <c r="M112" i="28"/>
  <c r="F99" i="21" s="1"/>
  <c r="L112" i="28"/>
  <c r="F113" i="28" s="1"/>
  <c r="Q93" i="35"/>
  <c r="V93" i="35" s="1"/>
  <c r="M92" i="37"/>
  <c r="N92" i="37" s="1"/>
  <c r="J92" i="37"/>
  <c r="K92" i="37" s="1"/>
  <c r="G92" i="37"/>
  <c r="H92" i="37" s="1"/>
  <c r="C93" i="51" s="1"/>
  <c r="D93" i="51" s="1"/>
  <c r="E93" i="51" s="1"/>
  <c r="L99" i="37"/>
  <c r="F86" i="43" l="1"/>
  <c r="M86" i="43"/>
  <c r="N90" i="42"/>
  <c r="O90" i="42" s="1"/>
  <c r="G86" i="44" s="1"/>
  <c r="G90" i="42"/>
  <c r="C86" i="44" s="1"/>
  <c r="E845" i="17"/>
  <c r="H845" i="17"/>
  <c r="B835" i="51"/>
  <c r="B835" i="36"/>
  <c r="F836" i="35"/>
  <c r="B836" i="39" s="1"/>
  <c r="C836" i="39" s="1"/>
  <c r="D835" i="37"/>
  <c r="C846" i="17"/>
  <c r="B847" i="17"/>
  <c r="B846" i="30"/>
  <c r="C846" i="30" s="1"/>
  <c r="E846" i="30" s="1"/>
  <c r="H846" i="30" s="1"/>
  <c r="B846" i="28"/>
  <c r="C846" i="28" s="1"/>
  <c r="E846" i="28" s="1"/>
  <c r="B846" i="32"/>
  <c r="C846" i="32" s="1"/>
  <c r="E846" i="32" s="1"/>
  <c r="B846" i="27"/>
  <c r="C846" i="27" s="1"/>
  <c r="E846" i="27" s="1"/>
  <c r="I93" i="36"/>
  <c r="J93" i="36" s="1"/>
  <c r="K93" i="36" s="1"/>
  <c r="E90" i="41" s="1"/>
  <c r="I93" i="51"/>
  <c r="J93" i="51" s="1"/>
  <c r="K93" i="51" s="1"/>
  <c r="F93" i="36"/>
  <c r="G93" i="36" s="1"/>
  <c r="H93" i="36" s="1"/>
  <c r="F93" i="51"/>
  <c r="G93" i="51" s="1"/>
  <c r="H93" i="51" s="1"/>
  <c r="M112" i="30"/>
  <c r="F113" i="30" s="1"/>
  <c r="I113" i="30" s="1"/>
  <c r="K113" i="30" s="1"/>
  <c r="N112" i="30"/>
  <c r="O112" i="30" s="1"/>
  <c r="P112" i="30" s="1"/>
  <c r="A101" i="37" s="1"/>
  <c r="M95" i="35"/>
  <c r="I93" i="37"/>
  <c r="G105" i="27"/>
  <c r="H105" i="27"/>
  <c r="J105" i="27" s="1"/>
  <c r="L433" i="42"/>
  <c r="N432" i="42"/>
  <c r="O432" i="42" s="1"/>
  <c r="G428" i="44" s="1"/>
  <c r="J92" i="39"/>
  <c r="N91" i="39"/>
  <c r="K87" i="43"/>
  <c r="J87" i="43" s="1"/>
  <c r="K519" i="42"/>
  <c r="F519" i="42"/>
  <c r="G519" i="42" s="1"/>
  <c r="C515" i="44" s="1"/>
  <c r="C520" i="42"/>
  <c r="C516" i="43"/>
  <c r="N521" i="39"/>
  <c r="H92" i="39"/>
  <c r="K92" i="39" s="1"/>
  <c r="L92" i="39" s="1"/>
  <c r="C99" i="21"/>
  <c r="G113" i="30"/>
  <c r="L123" i="17"/>
  <c r="F124" i="17" s="1"/>
  <c r="M123" i="17"/>
  <c r="D110" i="21" s="1"/>
  <c r="H113" i="28"/>
  <c r="J113" i="28" s="1"/>
  <c r="G113" i="28"/>
  <c r="R103" i="35"/>
  <c r="K94" i="47"/>
  <c r="D90" i="38"/>
  <c r="C93" i="36"/>
  <c r="D93" i="36" s="1"/>
  <c r="E93" i="36" s="1"/>
  <c r="E94" i="39" s="1"/>
  <c r="G94" i="47"/>
  <c r="C90" i="38"/>
  <c r="O94" i="47"/>
  <c r="S94" i="35"/>
  <c r="E90" i="38"/>
  <c r="W93" i="35"/>
  <c r="K93" i="35" s="1"/>
  <c r="H93" i="40"/>
  <c r="N94" i="35"/>
  <c r="F96" i="37"/>
  <c r="H94" i="35"/>
  <c r="T91" i="39" l="1"/>
  <c r="D836" i="37"/>
  <c r="C847" i="17"/>
  <c r="B848" i="17"/>
  <c r="B847" i="30"/>
  <c r="C847" i="30" s="1"/>
  <c r="E847" i="30" s="1"/>
  <c r="H847" i="30" s="1"/>
  <c r="B847" i="28"/>
  <c r="C847" i="28" s="1"/>
  <c r="E847" i="28" s="1"/>
  <c r="B847" i="32"/>
  <c r="C847" i="32" s="1"/>
  <c r="E847" i="32" s="1"/>
  <c r="B847" i="27"/>
  <c r="C847" i="27" s="1"/>
  <c r="E847" i="27" s="1"/>
  <c r="E846" i="17"/>
  <c r="H846" i="17"/>
  <c r="B836" i="51"/>
  <c r="B836" i="36"/>
  <c r="F837" i="35"/>
  <c r="B837" i="39" s="1"/>
  <c r="C837" i="39" s="1"/>
  <c r="I105" i="27"/>
  <c r="K105" i="27"/>
  <c r="L434" i="42"/>
  <c r="N433" i="42"/>
  <c r="O433" i="42" s="1"/>
  <c r="G429" i="44" s="1"/>
  <c r="N92" i="39"/>
  <c r="C92" i="42" s="1"/>
  <c r="K92" i="42" s="1"/>
  <c r="K88" i="43"/>
  <c r="J88" i="43" s="1"/>
  <c r="K520" i="42"/>
  <c r="F520" i="42"/>
  <c r="G520" i="42" s="1"/>
  <c r="C516" i="44" s="1"/>
  <c r="C521" i="42"/>
  <c r="C517" i="43"/>
  <c r="N522" i="39"/>
  <c r="C91" i="42"/>
  <c r="C87" i="43"/>
  <c r="P94" i="39"/>
  <c r="Q94" i="39" s="1"/>
  <c r="R94" i="39"/>
  <c r="S94" i="39" s="1"/>
  <c r="I94" i="35"/>
  <c r="C94" i="40" s="1"/>
  <c r="J94" i="35"/>
  <c r="D93" i="39"/>
  <c r="D93" i="40"/>
  <c r="L113" i="30"/>
  <c r="G114" i="35"/>
  <c r="G124" i="17"/>
  <c r="I124" i="17"/>
  <c r="J124" i="17" s="1"/>
  <c r="K113" i="28"/>
  <c r="U94" i="35"/>
  <c r="T94" i="35"/>
  <c r="G94" i="40" s="1"/>
  <c r="P94" i="47"/>
  <c r="Q94" i="47"/>
  <c r="M94" i="47"/>
  <c r="L94" i="47"/>
  <c r="O94" i="35"/>
  <c r="P94" i="35"/>
  <c r="C90" i="41"/>
  <c r="W94" i="39"/>
  <c r="D90" i="41"/>
  <c r="E93" i="37"/>
  <c r="F94" i="40" l="1"/>
  <c r="X94" i="39"/>
  <c r="T92" i="39"/>
  <c r="U91" i="39"/>
  <c r="N92" i="42"/>
  <c r="O92" i="42" s="1"/>
  <c r="G88" i="44" s="1"/>
  <c r="U92" i="39"/>
  <c r="C848" i="17"/>
  <c r="B848" i="30"/>
  <c r="C848" i="30" s="1"/>
  <c r="E848" i="30" s="1"/>
  <c r="H848" i="30" s="1"/>
  <c r="B848" i="32"/>
  <c r="C848" i="32" s="1"/>
  <c r="E848" i="32" s="1"/>
  <c r="B848" i="27"/>
  <c r="C848" i="27" s="1"/>
  <c r="E848" i="27" s="1"/>
  <c r="B848" i="28"/>
  <c r="C848" i="28" s="1"/>
  <c r="E848" i="28" s="1"/>
  <c r="D837" i="37"/>
  <c r="B849" i="17"/>
  <c r="E847" i="17"/>
  <c r="H847" i="17"/>
  <c r="B837" i="51"/>
  <c r="B837" i="36"/>
  <c r="F838" i="35"/>
  <c r="B838" i="39" s="1"/>
  <c r="C838" i="39" s="1"/>
  <c r="L105" i="27"/>
  <c r="F106" i="27" s="1"/>
  <c r="M105" i="27"/>
  <c r="E92" i="21" s="1"/>
  <c r="L435" i="42"/>
  <c r="N434" i="42"/>
  <c r="O434" i="42" s="1"/>
  <c r="G430" i="44" s="1"/>
  <c r="F92" i="42"/>
  <c r="C88" i="43"/>
  <c r="K521" i="42"/>
  <c r="F521" i="42"/>
  <c r="G521" i="42" s="1"/>
  <c r="C517" i="44" s="1"/>
  <c r="C518" i="43"/>
  <c r="C522" i="42"/>
  <c r="N523" i="39"/>
  <c r="K91" i="42"/>
  <c r="F91" i="42"/>
  <c r="F93" i="39"/>
  <c r="G93" i="39" s="1"/>
  <c r="J93" i="39" s="1"/>
  <c r="O93" i="39"/>
  <c r="M113" i="30"/>
  <c r="F114" i="30" s="1"/>
  <c r="N113" i="30"/>
  <c r="O113" i="30" s="1"/>
  <c r="P113" i="30" s="1"/>
  <c r="K124" i="17"/>
  <c r="M113" i="28"/>
  <c r="F100" i="21" s="1"/>
  <c r="L113" i="28"/>
  <c r="F114" i="28" s="1"/>
  <c r="E94" i="40"/>
  <c r="Q94" i="35"/>
  <c r="V94" i="35" s="1"/>
  <c r="M93" i="37"/>
  <c r="N93" i="37" s="1"/>
  <c r="J93" i="37"/>
  <c r="K93" i="37" s="1"/>
  <c r="G93" i="37"/>
  <c r="H93" i="37" s="1"/>
  <c r="C94" i="51" s="1"/>
  <c r="D94" i="51" s="1"/>
  <c r="E94" i="51" s="1"/>
  <c r="L100" i="37"/>
  <c r="F87" i="43" l="1"/>
  <c r="M87" i="43"/>
  <c r="G91" i="42"/>
  <c r="C87" i="44" s="1"/>
  <c r="N91" i="42"/>
  <c r="O91" i="42" s="1"/>
  <c r="G87" i="44" s="1"/>
  <c r="G92" i="42"/>
  <c r="C88" i="44" s="1"/>
  <c r="F88" i="43"/>
  <c r="M88" i="43"/>
  <c r="D838" i="37"/>
  <c r="C849" i="17"/>
  <c r="B850" i="17"/>
  <c r="B849" i="30"/>
  <c r="C849" i="30" s="1"/>
  <c r="E849" i="30" s="1"/>
  <c r="H849" i="30" s="1"/>
  <c r="B849" i="32"/>
  <c r="C849" i="32" s="1"/>
  <c r="E849" i="32" s="1"/>
  <c r="B849" i="28"/>
  <c r="C849" i="28" s="1"/>
  <c r="E849" i="28" s="1"/>
  <c r="B849" i="27"/>
  <c r="C849" i="27" s="1"/>
  <c r="E849" i="27" s="1"/>
  <c r="B838" i="51"/>
  <c r="B838" i="36"/>
  <c r="F839" i="35"/>
  <c r="B839" i="39" s="1"/>
  <c r="C839" i="39" s="1"/>
  <c r="E848" i="17"/>
  <c r="H848" i="17"/>
  <c r="F94" i="36"/>
  <c r="G94" i="36" s="1"/>
  <c r="H94" i="36" s="1"/>
  <c r="F94" i="51"/>
  <c r="G94" i="51" s="1"/>
  <c r="H94" i="51" s="1"/>
  <c r="I94" i="36"/>
  <c r="J94" i="36" s="1"/>
  <c r="K94" i="36" s="1"/>
  <c r="E91" i="41" s="1"/>
  <c r="I94" i="51"/>
  <c r="J94" i="51" s="1"/>
  <c r="K94" i="51" s="1"/>
  <c r="M96" i="35"/>
  <c r="I94" i="37"/>
  <c r="G106" i="27"/>
  <c r="H106" i="27"/>
  <c r="J106" i="27" s="1"/>
  <c r="L436" i="42"/>
  <c r="N435" i="42"/>
  <c r="O435" i="42" s="1"/>
  <c r="G431" i="44" s="1"/>
  <c r="I93" i="39"/>
  <c r="N524" i="39"/>
  <c r="C523" i="42"/>
  <c r="C519" i="43"/>
  <c r="K522" i="42"/>
  <c r="F522" i="42"/>
  <c r="G522" i="42" s="1"/>
  <c r="C518" i="44" s="1"/>
  <c r="H93" i="39"/>
  <c r="C100" i="21"/>
  <c r="A102" i="37"/>
  <c r="I114" i="30"/>
  <c r="K114" i="30" s="1"/>
  <c r="G114" i="30"/>
  <c r="L124" i="17"/>
  <c r="F125" i="17" s="1"/>
  <c r="M124" i="17"/>
  <c r="D111" i="21" s="1"/>
  <c r="G114" i="28"/>
  <c r="H114" i="28"/>
  <c r="J114" i="28" s="1"/>
  <c r="R104" i="35"/>
  <c r="C94" i="36"/>
  <c r="D94" i="36" s="1"/>
  <c r="E94" i="36" s="1"/>
  <c r="E95" i="39" s="1"/>
  <c r="G95" i="47"/>
  <c r="C91" i="38"/>
  <c r="K95" i="47"/>
  <c r="D91" i="38"/>
  <c r="E91" i="38"/>
  <c r="O95" i="47"/>
  <c r="S95" i="35"/>
  <c r="W94" i="35"/>
  <c r="K94" i="35" s="1"/>
  <c r="H94" i="40"/>
  <c r="N95" i="35"/>
  <c r="H95" i="35"/>
  <c r="F97" i="37"/>
  <c r="C850" i="17" l="1"/>
  <c r="B851" i="17"/>
  <c r="B850" i="30"/>
  <c r="C850" i="30" s="1"/>
  <c r="E850" i="30" s="1"/>
  <c r="H850" i="30" s="1"/>
  <c r="B850" i="32"/>
  <c r="C850" i="32" s="1"/>
  <c r="E850" i="32" s="1"/>
  <c r="B850" i="28"/>
  <c r="C850" i="28" s="1"/>
  <c r="E850" i="28" s="1"/>
  <c r="B850" i="27"/>
  <c r="C850" i="27" s="1"/>
  <c r="E850" i="27" s="1"/>
  <c r="D839" i="37"/>
  <c r="E849" i="17"/>
  <c r="H849" i="17"/>
  <c r="B839" i="51"/>
  <c r="B839" i="36"/>
  <c r="F840" i="35"/>
  <c r="B840" i="39" s="1"/>
  <c r="C840" i="39" s="1"/>
  <c r="K106" i="27"/>
  <c r="I106" i="27"/>
  <c r="L437" i="42"/>
  <c r="N436" i="42"/>
  <c r="O436" i="42" s="1"/>
  <c r="G432" i="44" s="1"/>
  <c r="K93" i="39"/>
  <c r="K523" i="42"/>
  <c r="F523" i="42"/>
  <c r="G523" i="42" s="1"/>
  <c r="C519" i="44" s="1"/>
  <c r="N525" i="39"/>
  <c r="C524" i="42"/>
  <c r="C520" i="43"/>
  <c r="P95" i="39"/>
  <c r="Q95" i="39" s="1"/>
  <c r="R95" i="39"/>
  <c r="S95" i="39" s="1"/>
  <c r="I95" i="35"/>
  <c r="C95" i="40" s="1"/>
  <c r="J95" i="35"/>
  <c r="D94" i="40"/>
  <c r="D94" i="39"/>
  <c r="L114" i="30"/>
  <c r="G115" i="35"/>
  <c r="G125" i="17"/>
  <c r="I125" i="17"/>
  <c r="K114" i="28"/>
  <c r="M95" i="47"/>
  <c r="L95" i="47"/>
  <c r="U95" i="35"/>
  <c r="T95" i="35"/>
  <c r="G95" i="40" s="1"/>
  <c r="Q95" i="47"/>
  <c r="P95" i="47"/>
  <c r="O95" i="35"/>
  <c r="P95" i="35"/>
  <c r="W95" i="39"/>
  <c r="D91" i="41"/>
  <c r="E94" i="37"/>
  <c r="C91" i="41"/>
  <c r="F95" i="40" l="1"/>
  <c r="X95" i="39"/>
  <c r="J125" i="17"/>
  <c r="K125" i="17" s="1"/>
  <c r="F841" i="35"/>
  <c r="B841" i="39" s="1"/>
  <c r="C841" i="39" s="1"/>
  <c r="B840" i="51"/>
  <c r="B840" i="36"/>
  <c r="D840" i="37"/>
  <c r="C851" i="17"/>
  <c r="E851" i="17" s="1"/>
  <c r="B852" i="17"/>
  <c r="B851" i="27"/>
  <c r="C851" i="27" s="1"/>
  <c r="E851" i="27" s="1"/>
  <c r="B851" i="32"/>
  <c r="C851" i="32" s="1"/>
  <c r="E851" i="32" s="1"/>
  <c r="B851" i="30"/>
  <c r="C851" i="30" s="1"/>
  <c r="E851" i="30" s="1"/>
  <c r="H851" i="30" s="1"/>
  <c r="B851" i="28"/>
  <c r="C851" i="28" s="1"/>
  <c r="E851" i="28" s="1"/>
  <c r="E850" i="17"/>
  <c r="H850" i="17"/>
  <c r="M106" i="27"/>
  <c r="E93" i="21" s="1"/>
  <c r="L106" i="27"/>
  <c r="F107" i="27" s="1"/>
  <c r="L93" i="39"/>
  <c r="K89" i="43" s="1"/>
  <c r="J89" i="43" s="1"/>
  <c r="L438" i="42"/>
  <c r="N437" i="42"/>
  <c r="O437" i="42" s="1"/>
  <c r="G433" i="44" s="1"/>
  <c r="N526" i="39"/>
  <c r="C521" i="43"/>
  <c r="C525" i="42"/>
  <c r="K524" i="42"/>
  <c r="F524" i="42"/>
  <c r="G524" i="42" s="1"/>
  <c r="C520" i="44" s="1"/>
  <c r="F94" i="39"/>
  <c r="G94" i="39" s="1"/>
  <c r="J94" i="39" s="1"/>
  <c r="O94" i="39"/>
  <c r="M114" i="30"/>
  <c r="F115" i="30" s="1"/>
  <c r="N114" i="30"/>
  <c r="O114" i="30" s="1"/>
  <c r="P114" i="30" s="1"/>
  <c r="L114" i="28"/>
  <c r="F115" i="28" s="1"/>
  <c r="M114" i="28"/>
  <c r="F101" i="21" s="1"/>
  <c r="E95" i="40"/>
  <c r="Q95" i="35"/>
  <c r="V95" i="35" s="1"/>
  <c r="M94" i="37"/>
  <c r="N94" i="37" s="1"/>
  <c r="J94" i="37"/>
  <c r="K94" i="37" s="1"/>
  <c r="G94" i="37"/>
  <c r="H94" i="37" s="1"/>
  <c r="C95" i="51" s="1"/>
  <c r="D95" i="51" s="1"/>
  <c r="E95" i="51" s="1"/>
  <c r="L101" i="37"/>
  <c r="H851" i="17" l="1"/>
  <c r="L125" i="17"/>
  <c r="F126" i="17" s="1"/>
  <c r="M125" i="17"/>
  <c r="D112" i="21" s="1"/>
  <c r="D841" i="37"/>
  <c r="B853" i="17"/>
  <c r="B852" i="32"/>
  <c r="C852" i="32" s="1"/>
  <c r="E852" i="32" s="1"/>
  <c r="C852" i="17"/>
  <c r="B852" i="28"/>
  <c r="C852" i="28" s="1"/>
  <c r="E852" i="28" s="1"/>
  <c r="B852" i="30"/>
  <c r="C852" i="30" s="1"/>
  <c r="E852" i="30" s="1"/>
  <c r="H852" i="30" s="1"/>
  <c r="B852" i="27"/>
  <c r="C852" i="27" s="1"/>
  <c r="E852" i="27" s="1"/>
  <c r="B841" i="51"/>
  <c r="B841" i="36"/>
  <c r="F842" i="35"/>
  <c r="B842" i="39" s="1"/>
  <c r="C842" i="39" s="1"/>
  <c r="F95" i="36"/>
  <c r="G95" i="36" s="1"/>
  <c r="H95" i="36" s="1"/>
  <c r="F95" i="51"/>
  <c r="G95" i="51" s="1"/>
  <c r="H95" i="51" s="1"/>
  <c r="I95" i="36"/>
  <c r="J95" i="36" s="1"/>
  <c r="K95" i="36" s="1"/>
  <c r="E92" i="41" s="1"/>
  <c r="I95" i="51"/>
  <c r="J95" i="51" s="1"/>
  <c r="K95" i="51" s="1"/>
  <c r="N93" i="39"/>
  <c r="T93" i="39" s="1"/>
  <c r="H107" i="27"/>
  <c r="J107" i="27" s="1"/>
  <c r="G107" i="27"/>
  <c r="M97" i="35"/>
  <c r="I95" i="37"/>
  <c r="L439" i="42"/>
  <c r="N438" i="42"/>
  <c r="O438" i="42" s="1"/>
  <c r="G434" i="44" s="1"/>
  <c r="K525" i="42"/>
  <c r="F525" i="42"/>
  <c r="G525" i="42" s="1"/>
  <c r="C521" i="44" s="1"/>
  <c r="C522" i="43"/>
  <c r="N527" i="39"/>
  <c r="C526" i="42"/>
  <c r="H94" i="39"/>
  <c r="I94" i="39"/>
  <c r="C101" i="21"/>
  <c r="A103" i="37"/>
  <c r="G115" i="30"/>
  <c r="I115" i="30"/>
  <c r="K115" i="30" s="1"/>
  <c r="G116" i="35"/>
  <c r="G126" i="17"/>
  <c r="I126" i="17"/>
  <c r="R105" i="35"/>
  <c r="H115" i="28"/>
  <c r="J115" i="28" s="1"/>
  <c r="G115" i="28"/>
  <c r="C95" i="36"/>
  <c r="D95" i="36" s="1"/>
  <c r="E95" i="36" s="1"/>
  <c r="E96" i="39" s="1"/>
  <c r="G96" i="47"/>
  <c r="C92" i="38"/>
  <c r="S96" i="35"/>
  <c r="O96" i="47"/>
  <c r="E92" i="38"/>
  <c r="K96" i="47"/>
  <c r="D92" i="38"/>
  <c r="W95" i="35"/>
  <c r="K95" i="35" s="1"/>
  <c r="H95" i="40"/>
  <c r="F98" i="37"/>
  <c r="H96" i="35"/>
  <c r="N96" i="35"/>
  <c r="J126" i="17" l="1"/>
  <c r="K126" i="17" s="1"/>
  <c r="C93" i="42"/>
  <c r="K93" i="42" s="1"/>
  <c r="U93" i="39"/>
  <c r="C89" i="43"/>
  <c r="E852" i="17"/>
  <c r="H852" i="17"/>
  <c r="D842" i="37"/>
  <c r="C853" i="17"/>
  <c r="B854" i="17"/>
  <c r="B853" i="30"/>
  <c r="C853" i="30" s="1"/>
  <c r="E853" i="30" s="1"/>
  <c r="H853" i="30" s="1"/>
  <c r="B853" i="28"/>
  <c r="C853" i="28" s="1"/>
  <c r="E853" i="28" s="1"/>
  <c r="B853" i="32"/>
  <c r="C853" i="32" s="1"/>
  <c r="E853" i="32" s="1"/>
  <c r="B853" i="27"/>
  <c r="C853" i="27" s="1"/>
  <c r="E853" i="27" s="1"/>
  <c r="B842" i="51"/>
  <c r="B842" i="36"/>
  <c r="F843" i="35"/>
  <c r="B843" i="39" s="1"/>
  <c r="C843" i="39" s="1"/>
  <c r="I107" i="27"/>
  <c r="K107" i="27"/>
  <c r="L440" i="42"/>
  <c r="N439" i="42"/>
  <c r="O439" i="42" s="1"/>
  <c r="G435" i="44" s="1"/>
  <c r="K94" i="39"/>
  <c r="K526" i="42"/>
  <c r="F526" i="42"/>
  <c r="G526" i="42" s="1"/>
  <c r="C522" i="44" s="1"/>
  <c r="N528" i="39"/>
  <c r="C527" i="42"/>
  <c r="C523" i="43"/>
  <c r="F93" i="42"/>
  <c r="P96" i="39"/>
  <c r="Q96" i="39" s="1"/>
  <c r="R96" i="39"/>
  <c r="S96" i="39" s="1"/>
  <c r="J96" i="35"/>
  <c r="I96" i="35"/>
  <c r="C96" i="40" s="1"/>
  <c r="D95" i="40"/>
  <c r="D95" i="39"/>
  <c r="L115" i="30"/>
  <c r="K115" i="28"/>
  <c r="L96" i="47"/>
  <c r="M96" i="47"/>
  <c r="P96" i="47"/>
  <c r="Q96" i="47"/>
  <c r="T96" i="35"/>
  <c r="G96" i="40" s="1"/>
  <c r="U96" i="35"/>
  <c r="O96" i="35"/>
  <c r="P96" i="35"/>
  <c r="W96" i="39"/>
  <c r="D92" i="41"/>
  <c r="C92" i="41"/>
  <c r="E95" i="37"/>
  <c r="F96" i="40" l="1"/>
  <c r="X96" i="39"/>
  <c r="M126" i="17"/>
  <c r="D113" i="21" s="1"/>
  <c r="L126" i="17"/>
  <c r="F127" i="17" s="1"/>
  <c r="G127" i="17" s="1"/>
  <c r="N93" i="42"/>
  <c r="O93" i="42" s="1"/>
  <c r="G89" i="44" s="1"/>
  <c r="G93" i="42"/>
  <c r="C89" i="44" s="1"/>
  <c r="M89" i="43"/>
  <c r="F89" i="43"/>
  <c r="D843" i="37"/>
  <c r="B855" i="17"/>
  <c r="C854" i="17"/>
  <c r="B854" i="30"/>
  <c r="C854" i="30" s="1"/>
  <c r="E854" i="30" s="1"/>
  <c r="H854" i="30" s="1"/>
  <c r="B854" i="28"/>
  <c r="C854" i="28" s="1"/>
  <c r="E854" i="28" s="1"/>
  <c r="B854" i="32"/>
  <c r="C854" i="32" s="1"/>
  <c r="E854" i="32" s="1"/>
  <c r="B854" i="27"/>
  <c r="C854" i="27" s="1"/>
  <c r="E854" i="27" s="1"/>
  <c r="E853" i="17"/>
  <c r="H853" i="17"/>
  <c r="B843" i="51"/>
  <c r="B843" i="36"/>
  <c r="F844" i="35"/>
  <c r="B844" i="39" s="1"/>
  <c r="C844" i="39" s="1"/>
  <c r="L107" i="27"/>
  <c r="F108" i="27" s="1"/>
  <c r="M107" i="27"/>
  <c r="E94" i="21" s="1"/>
  <c r="L441" i="42"/>
  <c r="N440" i="42"/>
  <c r="O440" i="42" s="1"/>
  <c r="G436" i="44" s="1"/>
  <c r="L94" i="39"/>
  <c r="K90" i="43" s="1"/>
  <c r="J90" i="43" s="1"/>
  <c r="K527" i="42"/>
  <c r="F527" i="42"/>
  <c r="G527" i="42" s="1"/>
  <c r="C523" i="44" s="1"/>
  <c r="C528" i="42"/>
  <c r="N529" i="39"/>
  <c r="C524" i="43"/>
  <c r="F95" i="39"/>
  <c r="G95" i="39" s="1"/>
  <c r="J95" i="39" s="1"/>
  <c r="O95" i="39"/>
  <c r="M115" i="30"/>
  <c r="F116" i="30" s="1"/>
  <c r="N115" i="30"/>
  <c r="O115" i="30" s="1"/>
  <c r="P115" i="30" s="1"/>
  <c r="G117" i="35"/>
  <c r="L115" i="28"/>
  <c r="F116" i="28" s="1"/>
  <c r="M115" i="28"/>
  <c r="F102" i="21" s="1"/>
  <c r="E96" i="40"/>
  <c r="Q96" i="35"/>
  <c r="V96" i="35" s="1"/>
  <c r="M95" i="37"/>
  <c r="N95" i="37" s="1"/>
  <c r="J95" i="37"/>
  <c r="K95" i="37" s="1"/>
  <c r="L102" i="37"/>
  <c r="G95" i="37"/>
  <c r="H95" i="37" s="1"/>
  <c r="C96" i="51" s="1"/>
  <c r="D96" i="51" s="1"/>
  <c r="E96" i="51" s="1"/>
  <c r="I127" i="17" l="1"/>
  <c r="J127" i="17"/>
  <c r="K127" i="17" s="1"/>
  <c r="E854" i="17"/>
  <c r="H854" i="17"/>
  <c r="D844" i="37"/>
  <c r="B856" i="17"/>
  <c r="C855" i="17"/>
  <c r="B855" i="30"/>
  <c r="C855" i="30" s="1"/>
  <c r="E855" i="30" s="1"/>
  <c r="H855" i="30" s="1"/>
  <c r="B855" i="28"/>
  <c r="C855" i="28" s="1"/>
  <c r="E855" i="28" s="1"/>
  <c r="B855" i="32"/>
  <c r="C855" i="32" s="1"/>
  <c r="E855" i="32" s="1"/>
  <c r="B855" i="27"/>
  <c r="C855" i="27" s="1"/>
  <c r="E855" i="27" s="1"/>
  <c r="B844" i="51"/>
  <c r="B844" i="36"/>
  <c r="F845" i="35"/>
  <c r="B845" i="39" s="1"/>
  <c r="C845" i="39" s="1"/>
  <c r="I96" i="36"/>
  <c r="J96" i="36" s="1"/>
  <c r="K96" i="36" s="1"/>
  <c r="E93" i="41" s="1"/>
  <c r="I96" i="51"/>
  <c r="J96" i="51" s="1"/>
  <c r="K96" i="51" s="1"/>
  <c r="F96" i="36"/>
  <c r="G96" i="36" s="1"/>
  <c r="H96" i="36" s="1"/>
  <c r="F96" i="51"/>
  <c r="G96" i="51" s="1"/>
  <c r="H96" i="51" s="1"/>
  <c r="M98" i="35"/>
  <c r="I96" i="37"/>
  <c r="G108" i="27"/>
  <c r="H108" i="27"/>
  <c r="J108" i="27" s="1"/>
  <c r="N94" i="39"/>
  <c r="T94" i="39" s="1"/>
  <c r="L442" i="42"/>
  <c r="N441" i="42"/>
  <c r="O441" i="42" s="1"/>
  <c r="G437" i="44" s="1"/>
  <c r="K528" i="42"/>
  <c r="F528" i="42"/>
  <c r="G528" i="42" s="1"/>
  <c r="C524" i="44" s="1"/>
  <c r="C529" i="42"/>
  <c r="C525" i="43"/>
  <c r="N530" i="39"/>
  <c r="H95" i="39"/>
  <c r="I95" i="39"/>
  <c r="A104" i="37"/>
  <c r="C102" i="21"/>
  <c r="I116" i="30"/>
  <c r="G116" i="30"/>
  <c r="R106" i="35"/>
  <c r="G116" i="28"/>
  <c r="H116" i="28"/>
  <c r="J116" i="28" s="1"/>
  <c r="K97" i="47"/>
  <c r="D93" i="38"/>
  <c r="C96" i="36"/>
  <c r="D96" i="36" s="1"/>
  <c r="E96" i="36" s="1"/>
  <c r="E97" i="39" s="1"/>
  <c r="G97" i="47"/>
  <c r="C93" i="38"/>
  <c r="S97" i="35"/>
  <c r="E93" i="38"/>
  <c r="O97" i="47"/>
  <c r="W96" i="35"/>
  <c r="K96" i="35" s="1"/>
  <c r="H96" i="40"/>
  <c r="H97" i="35"/>
  <c r="N97" i="35"/>
  <c r="F99" i="37"/>
  <c r="L127" i="17" l="1"/>
  <c r="F128" i="17" s="1"/>
  <c r="M127" i="17"/>
  <c r="D114" i="21" s="1"/>
  <c r="C94" i="42"/>
  <c r="K94" i="42" s="1"/>
  <c r="U94" i="39"/>
  <c r="E855" i="17"/>
  <c r="H855" i="17"/>
  <c r="B856" i="27"/>
  <c r="C856" i="27" s="1"/>
  <c r="E856" i="27" s="1"/>
  <c r="B856" i="28"/>
  <c r="C856" i="28" s="1"/>
  <c r="E856" i="28" s="1"/>
  <c r="D845" i="37"/>
  <c r="B857" i="17"/>
  <c r="C856" i="17"/>
  <c r="E856" i="17" s="1"/>
  <c r="B856" i="30"/>
  <c r="C856" i="30" s="1"/>
  <c r="E856" i="30" s="1"/>
  <c r="H856" i="30" s="1"/>
  <c r="B856" i="32"/>
  <c r="C856" i="32" s="1"/>
  <c r="E856" i="32" s="1"/>
  <c r="B845" i="51"/>
  <c r="B845" i="36"/>
  <c r="F846" i="35"/>
  <c r="B846" i="39" s="1"/>
  <c r="C846" i="39" s="1"/>
  <c r="K116" i="30"/>
  <c r="L116" i="30" s="1"/>
  <c r="I108" i="27"/>
  <c r="K108" i="27"/>
  <c r="C90" i="43"/>
  <c r="L443" i="42"/>
  <c r="N442" i="42"/>
  <c r="O442" i="42" s="1"/>
  <c r="G438" i="44" s="1"/>
  <c r="C530" i="42"/>
  <c r="C526" i="43"/>
  <c r="N531" i="39"/>
  <c r="K529" i="42"/>
  <c r="F529" i="42"/>
  <c r="G529" i="42" s="1"/>
  <c r="C525" i="44" s="1"/>
  <c r="P97" i="39"/>
  <c r="Q97" i="39" s="1"/>
  <c r="R97" i="39"/>
  <c r="S97" i="39" s="1"/>
  <c r="K95" i="39"/>
  <c r="J97" i="35"/>
  <c r="I97" i="35"/>
  <c r="C97" i="40" s="1"/>
  <c r="D96" i="39"/>
  <c r="D96" i="40"/>
  <c r="G118" i="35"/>
  <c r="G128" i="17"/>
  <c r="I128" i="17"/>
  <c r="K116" i="28"/>
  <c r="Q97" i="47"/>
  <c r="P97" i="47"/>
  <c r="L97" i="47"/>
  <c r="M97" i="47"/>
  <c r="T97" i="35"/>
  <c r="G97" i="40" s="1"/>
  <c r="U97" i="35"/>
  <c r="O97" i="35"/>
  <c r="P97" i="35"/>
  <c r="C93" i="41"/>
  <c r="W97" i="39"/>
  <c r="D93" i="41"/>
  <c r="E96" i="37"/>
  <c r="F97" i="40" l="1"/>
  <c r="X97" i="39"/>
  <c r="J128" i="17"/>
  <c r="K128" i="17" s="1"/>
  <c r="F94" i="42"/>
  <c r="G94" i="42"/>
  <c r="C90" i="44" s="1"/>
  <c r="N94" i="42"/>
  <c r="O94" i="42" s="1"/>
  <c r="G90" i="44" s="1"/>
  <c r="M90" i="43"/>
  <c r="F90" i="43"/>
  <c r="D846" i="37"/>
  <c r="C857" i="17"/>
  <c r="B858" i="17"/>
  <c r="B857" i="30"/>
  <c r="C857" i="30" s="1"/>
  <c r="E857" i="30" s="1"/>
  <c r="H857" i="30" s="1"/>
  <c r="B857" i="32"/>
  <c r="C857" i="32" s="1"/>
  <c r="E857" i="32" s="1"/>
  <c r="B857" i="27"/>
  <c r="C857" i="27" s="1"/>
  <c r="E857" i="27" s="1"/>
  <c r="B857" i="28"/>
  <c r="C857" i="28" s="1"/>
  <c r="E857" i="28" s="1"/>
  <c r="B846" i="51"/>
  <c r="B846" i="36"/>
  <c r="F847" i="35"/>
  <c r="B847" i="39" s="1"/>
  <c r="C847" i="39" s="1"/>
  <c r="H856" i="17"/>
  <c r="M116" i="30"/>
  <c r="F117" i="30" s="1"/>
  <c r="I117" i="30" s="1"/>
  <c r="K117" i="30" s="1"/>
  <c r="N116" i="30"/>
  <c r="O116" i="30" s="1"/>
  <c r="P116" i="30" s="1"/>
  <c r="A105" i="37" s="1"/>
  <c r="M108" i="27"/>
  <c r="E95" i="21" s="1"/>
  <c r="L108" i="27"/>
  <c r="F109" i="27" s="1"/>
  <c r="L444" i="42"/>
  <c r="N443" i="42"/>
  <c r="O443" i="42" s="1"/>
  <c r="G439" i="44" s="1"/>
  <c r="L95" i="39"/>
  <c r="N532" i="39"/>
  <c r="C527" i="43"/>
  <c r="C531" i="42"/>
  <c r="K530" i="42"/>
  <c r="F530" i="42"/>
  <c r="G530" i="42" s="1"/>
  <c r="C526" i="44" s="1"/>
  <c r="F96" i="39"/>
  <c r="G96" i="39" s="1"/>
  <c r="I96" i="39" s="1"/>
  <c r="O96" i="39"/>
  <c r="M116" i="28"/>
  <c r="F103" i="21" s="1"/>
  <c r="L116" i="28"/>
  <c r="F117" i="28" s="1"/>
  <c r="E97" i="40"/>
  <c r="Q97" i="35"/>
  <c r="V97" i="35" s="1"/>
  <c r="M96" i="37"/>
  <c r="N96" i="37" s="1"/>
  <c r="J96" i="37"/>
  <c r="K96" i="37" s="1"/>
  <c r="L103" i="37"/>
  <c r="G96" i="37"/>
  <c r="H96" i="37" s="1"/>
  <c r="C97" i="51" s="1"/>
  <c r="D97" i="51" s="1"/>
  <c r="E97" i="51" s="1"/>
  <c r="G117" i="30" l="1"/>
  <c r="L128" i="17"/>
  <c r="F129" i="17" s="1"/>
  <c r="M128" i="17"/>
  <c r="D115" i="21" s="1"/>
  <c r="C858" i="17"/>
  <c r="D847" i="37"/>
  <c r="B859" i="17"/>
  <c r="B858" i="30"/>
  <c r="C858" i="30" s="1"/>
  <c r="E858" i="30" s="1"/>
  <c r="H858" i="30" s="1"/>
  <c r="B858" i="32"/>
  <c r="C858" i="32" s="1"/>
  <c r="E858" i="32" s="1"/>
  <c r="B858" i="28"/>
  <c r="C858" i="28" s="1"/>
  <c r="E858" i="28" s="1"/>
  <c r="B858" i="27"/>
  <c r="C858" i="27" s="1"/>
  <c r="E858" i="27" s="1"/>
  <c r="E857" i="17"/>
  <c r="H857" i="17"/>
  <c r="B847" i="51"/>
  <c r="B847" i="36"/>
  <c r="F848" i="35"/>
  <c r="B848" i="39" s="1"/>
  <c r="C848" i="39" s="1"/>
  <c r="F97" i="36"/>
  <c r="G97" i="36" s="1"/>
  <c r="H97" i="36" s="1"/>
  <c r="F97" i="51"/>
  <c r="G97" i="51" s="1"/>
  <c r="H97" i="51" s="1"/>
  <c r="I97" i="36"/>
  <c r="J97" i="36" s="1"/>
  <c r="K97" i="36" s="1"/>
  <c r="E94" i="41" s="1"/>
  <c r="I97" i="51"/>
  <c r="J97" i="51" s="1"/>
  <c r="K97" i="51" s="1"/>
  <c r="C103" i="21"/>
  <c r="G109" i="27"/>
  <c r="H109" i="27"/>
  <c r="J109" i="27" s="1"/>
  <c r="M99" i="35"/>
  <c r="I97" i="37"/>
  <c r="L445" i="42"/>
  <c r="N444" i="42"/>
  <c r="O444" i="42" s="1"/>
  <c r="G440" i="44" s="1"/>
  <c r="C528" i="43"/>
  <c r="N533" i="39"/>
  <c r="C532" i="42"/>
  <c r="N95" i="39"/>
  <c r="K91" i="43"/>
  <c r="J91" i="43" s="1"/>
  <c r="K531" i="42"/>
  <c r="F531" i="42"/>
  <c r="G531" i="42" s="1"/>
  <c r="C527" i="44" s="1"/>
  <c r="H96" i="39"/>
  <c r="K96" i="39" s="1"/>
  <c r="J96" i="39"/>
  <c r="L117" i="30"/>
  <c r="G119" i="35"/>
  <c r="G129" i="17"/>
  <c r="I129" i="17"/>
  <c r="H117" i="28"/>
  <c r="J117" i="28" s="1"/>
  <c r="G117" i="28"/>
  <c r="R107" i="35"/>
  <c r="O98" i="47"/>
  <c r="S98" i="35"/>
  <c r="E94" i="38"/>
  <c r="C97" i="36"/>
  <c r="D97" i="36" s="1"/>
  <c r="E97" i="36" s="1"/>
  <c r="E98" i="39" s="1"/>
  <c r="G98" i="47"/>
  <c r="C94" i="38"/>
  <c r="K98" i="47"/>
  <c r="D94" i="38"/>
  <c r="W97" i="35"/>
  <c r="K97" i="35" s="1"/>
  <c r="H97" i="40"/>
  <c r="H98" i="35"/>
  <c r="F100" i="37"/>
  <c r="N98" i="35"/>
  <c r="J129" i="17" l="1"/>
  <c r="K129" i="17" s="1"/>
  <c r="T95" i="39"/>
  <c r="C859" i="17"/>
  <c r="B860" i="17"/>
  <c r="B859" i="27"/>
  <c r="C859" i="27" s="1"/>
  <c r="E859" i="27" s="1"/>
  <c r="B859" i="30"/>
  <c r="C859" i="30" s="1"/>
  <c r="E859" i="30" s="1"/>
  <c r="H859" i="30" s="1"/>
  <c r="B859" i="32"/>
  <c r="C859" i="32" s="1"/>
  <c r="E859" i="32" s="1"/>
  <c r="B859" i="28"/>
  <c r="C859" i="28" s="1"/>
  <c r="E859" i="28" s="1"/>
  <c r="D848" i="37"/>
  <c r="B848" i="51"/>
  <c r="B848" i="36"/>
  <c r="F849" i="35"/>
  <c r="B849" i="39" s="1"/>
  <c r="C849" i="39" s="1"/>
  <c r="E858" i="17"/>
  <c r="H858" i="17"/>
  <c r="I109" i="27"/>
  <c r="K109" i="27"/>
  <c r="L446" i="42"/>
  <c r="N445" i="42"/>
  <c r="O445" i="42" s="1"/>
  <c r="G441" i="44" s="1"/>
  <c r="C95" i="42"/>
  <c r="C91" i="43"/>
  <c r="K532" i="42"/>
  <c r="F532" i="42"/>
  <c r="G532" i="42" s="1"/>
  <c r="C528" i="44" s="1"/>
  <c r="L96" i="39"/>
  <c r="N534" i="39"/>
  <c r="C533" i="42"/>
  <c r="C529" i="43"/>
  <c r="P98" i="39"/>
  <c r="Q98" i="39" s="1"/>
  <c r="R98" i="39"/>
  <c r="S98" i="39" s="1"/>
  <c r="I98" i="35"/>
  <c r="C98" i="40" s="1"/>
  <c r="J98" i="35"/>
  <c r="D97" i="39"/>
  <c r="D97" i="40"/>
  <c r="N117" i="30"/>
  <c r="O117" i="30" s="1"/>
  <c r="P117" i="30" s="1"/>
  <c r="M117" i="30"/>
  <c r="F118" i="30" s="1"/>
  <c r="K117" i="28"/>
  <c r="M98" i="47"/>
  <c r="L98" i="47"/>
  <c r="T98" i="35"/>
  <c r="G98" i="40" s="1"/>
  <c r="U98" i="35"/>
  <c r="P98" i="47"/>
  <c r="Q98" i="47"/>
  <c r="O98" i="35"/>
  <c r="E98" i="40" s="1"/>
  <c r="P98" i="35"/>
  <c r="C94" i="41"/>
  <c r="E97" i="37"/>
  <c r="W98" i="39"/>
  <c r="D94" i="41"/>
  <c r="F98" i="40" l="1"/>
  <c r="X98" i="39"/>
  <c r="L129" i="17"/>
  <c r="F130" i="17" s="1"/>
  <c r="M129" i="17"/>
  <c r="D116" i="21" s="1"/>
  <c r="U95" i="39"/>
  <c r="B849" i="51"/>
  <c r="B849" i="36"/>
  <c r="F850" i="35"/>
  <c r="B850" i="39" s="1"/>
  <c r="C850" i="39" s="1"/>
  <c r="D849" i="37"/>
  <c r="B861" i="17"/>
  <c r="C860" i="17"/>
  <c r="E860" i="17" s="1"/>
  <c r="B860" i="32"/>
  <c r="C860" i="32" s="1"/>
  <c r="E860" i="32" s="1"/>
  <c r="B860" i="30"/>
  <c r="C860" i="30" s="1"/>
  <c r="E860" i="30" s="1"/>
  <c r="H860" i="30" s="1"/>
  <c r="B860" i="27"/>
  <c r="C860" i="27" s="1"/>
  <c r="E860" i="27" s="1"/>
  <c r="B860" i="28"/>
  <c r="C860" i="28" s="1"/>
  <c r="E860" i="28" s="1"/>
  <c r="H859" i="17"/>
  <c r="H860" i="17" s="1"/>
  <c r="E859" i="17"/>
  <c r="M109" i="27"/>
  <c r="E96" i="21" s="1"/>
  <c r="L109" i="27"/>
  <c r="F110" i="27" s="1"/>
  <c r="L447" i="42"/>
  <c r="N446" i="42"/>
  <c r="O446" i="42" s="1"/>
  <c r="G442" i="44" s="1"/>
  <c r="K533" i="42"/>
  <c r="F533" i="42"/>
  <c r="G533" i="42" s="1"/>
  <c r="C529" i="44" s="1"/>
  <c r="N96" i="39"/>
  <c r="T96" i="39" s="1"/>
  <c r="K92" i="43"/>
  <c r="J92" i="43" s="1"/>
  <c r="K95" i="42"/>
  <c r="F95" i="42"/>
  <c r="N535" i="39"/>
  <c r="C530" i="43"/>
  <c r="C534" i="42"/>
  <c r="O97" i="39"/>
  <c r="F97" i="39"/>
  <c r="G118" i="30"/>
  <c r="I118" i="30"/>
  <c r="K118" i="30" s="1"/>
  <c r="C104" i="21"/>
  <c r="A106" i="37"/>
  <c r="G120" i="35"/>
  <c r="G130" i="17"/>
  <c r="I130" i="17"/>
  <c r="J130" i="17" s="1"/>
  <c r="L117" i="28"/>
  <c r="F118" i="28" s="1"/>
  <c r="M117" i="28"/>
  <c r="F104" i="21" s="1"/>
  <c r="Q98" i="35"/>
  <c r="V98" i="35" s="1"/>
  <c r="J97" i="37"/>
  <c r="K97" i="37" s="1"/>
  <c r="M97" i="37"/>
  <c r="N97" i="37" s="1"/>
  <c r="L104" i="37"/>
  <c r="G97" i="37"/>
  <c r="H97" i="37" s="1"/>
  <c r="C98" i="51" s="1"/>
  <c r="D98" i="51" s="1"/>
  <c r="E98" i="51" s="1"/>
  <c r="M91" i="43" l="1"/>
  <c r="F91" i="43"/>
  <c r="N95" i="42"/>
  <c r="O95" i="42" s="1"/>
  <c r="G91" i="44" s="1"/>
  <c r="G95" i="42"/>
  <c r="C91" i="44" s="1"/>
  <c r="C96" i="42"/>
  <c r="K96" i="42" s="1"/>
  <c r="U96" i="39"/>
  <c r="D850" i="37"/>
  <c r="C861" i="17"/>
  <c r="B862" i="17"/>
  <c r="B861" i="27"/>
  <c r="C861" i="27" s="1"/>
  <c r="E861" i="27" s="1"/>
  <c r="B861" i="30"/>
  <c r="C861" i="30" s="1"/>
  <c r="E861" i="30" s="1"/>
  <c r="H861" i="30" s="1"/>
  <c r="B861" i="28"/>
  <c r="C861" i="28" s="1"/>
  <c r="E861" i="28" s="1"/>
  <c r="B861" i="32"/>
  <c r="C861" i="32" s="1"/>
  <c r="E861" i="32" s="1"/>
  <c r="B850" i="51"/>
  <c r="B850" i="36"/>
  <c r="F851" i="35"/>
  <c r="B851" i="39" s="1"/>
  <c r="C851" i="39" s="1"/>
  <c r="I98" i="36"/>
  <c r="J98" i="36" s="1"/>
  <c r="K98" i="36" s="1"/>
  <c r="E95" i="41" s="1"/>
  <c r="I98" i="51"/>
  <c r="J98" i="51" s="1"/>
  <c r="K98" i="51" s="1"/>
  <c r="F98" i="36"/>
  <c r="G98" i="36" s="1"/>
  <c r="H98" i="36" s="1"/>
  <c r="F98" i="51"/>
  <c r="G98" i="51" s="1"/>
  <c r="H98" i="51" s="1"/>
  <c r="H110" i="27"/>
  <c r="J110" i="27" s="1"/>
  <c r="G110" i="27"/>
  <c r="M100" i="35"/>
  <c r="I98" i="37"/>
  <c r="L448" i="42"/>
  <c r="N447" i="42"/>
  <c r="O447" i="42" s="1"/>
  <c r="G443" i="44" s="1"/>
  <c r="C531" i="43"/>
  <c r="N536" i="39"/>
  <c r="C535" i="42"/>
  <c r="C92" i="43"/>
  <c r="K534" i="42"/>
  <c r="F534" i="42"/>
  <c r="G534" i="42" s="1"/>
  <c r="C530" i="44" s="1"/>
  <c r="G97" i="39"/>
  <c r="H97" i="39" s="1"/>
  <c r="L118" i="30"/>
  <c r="K130" i="17"/>
  <c r="R108" i="35"/>
  <c r="H118" i="28"/>
  <c r="J118" i="28" s="1"/>
  <c r="G118" i="28"/>
  <c r="C98" i="36"/>
  <c r="D98" i="36" s="1"/>
  <c r="E98" i="36" s="1"/>
  <c r="E99" i="39" s="1"/>
  <c r="G99" i="47"/>
  <c r="C95" i="38"/>
  <c r="K99" i="47"/>
  <c r="D95" i="38"/>
  <c r="O99" i="47"/>
  <c r="S99" i="35"/>
  <c r="E95" i="38"/>
  <c r="W98" i="35"/>
  <c r="K98" i="35" s="1"/>
  <c r="H98" i="40"/>
  <c r="H99" i="35"/>
  <c r="N99" i="35"/>
  <c r="F101" i="37"/>
  <c r="N96" i="42" l="1"/>
  <c r="O96" i="42" s="1"/>
  <c r="G92" i="44" s="1"/>
  <c r="F96" i="42"/>
  <c r="M92" i="43"/>
  <c r="F92" i="43"/>
  <c r="C862" i="17"/>
  <c r="E862" i="17" s="1"/>
  <c r="B862" i="30"/>
  <c r="C862" i="30" s="1"/>
  <c r="E862" i="30" s="1"/>
  <c r="H862" i="30" s="1"/>
  <c r="B862" i="28"/>
  <c r="C862" i="28" s="1"/>
  <c r="E862" i="28" s="1"/>
  <c r="B862" i="32"/>
  <c r="C862" i="32" s="1"/>
  <c r="E862" i="32" s="1"/>
  <c r="B862" i="27"/>
  <c r="C862" i="27" s="1"/>
  <c r="E862" i="27" s="1"/>
  <c r="D851" i="37"/>
  <c r="B863" i="17"/>
  <c r="H861" i="17"/>
  <c r="E861" i="17"/>
  <c r="B851" i="51"/>
  <c r="B851" i="36"/>
  <c r="F852" i="35"/>
  <c r="B852" i="39" s="1"/>
  <c r="C852" i="39" s="1"/>
  <c r="K110" i="27"/>
  <c r="I110" i="27"/>
  <c r="L449" i="42"/>
  <c r="N448" i="42"/>
  <c r="O448" i="42" s="1"/>
  <c r="G444" i="44" s="1"/>
  <c r="K535" i="42"/>
  <c r="F535" i="42"/>
  <c r="G535" i="42" s="1"/>
  <c r="C531" i="44" s="1"/>
  <c r="C536" i="42"/>
  <c r="C532" i="43"/>
  <c r="N537" i="39"/>
  <c r="P99" i="39"/>
  <c r="Q99" i="39" s="1"/>
  <c r="R99" i="39"/>
  <c r="S99" i="39" s="1"/>
  <c r="I99" i="35"/>
  <c r="C99" i="40" s="1"/>
  <c r="J99" i="35"/>
  <c r="D98" i="40"/>
  <c r="D98" i="39"/>
  <c r="I97" i="39"/>
  <c r="K97" i="39" s="1"/>
  <c r="J97" i="39"/>
  <c r="N118" i="30"/>
  <c r="O118" i="30" s="1"/>
  <c r="P118" i="30" s="1"/>
  <c r="M118" i="30"/>
  <c r="F119" i="30" s="1"/>
  <c r="M130" i="17"/>
  <c r="D117" i="21" s="1"/>
  <c r="L130" i="17"/>
  <c r="F131" i="17" s="1"/>
  <c r="K118" i="28"/>
  <c r="L99" i="47"/>
  <c r="M99" i="47"/>
  <c r="T99" i="35"/>
  <c r="G99" i="40" s="1"/>
  <c r="U99" i="35"/>
  <c r="Q99" i="47"/>
  <c r="P99" i="47"/>
  <c r="O99" i="35"/>
  <c r="P99" i="35"/>
  <c r="C95" i="41"/>
  <c r="E98" i="37"/>
  <c r="W99" i="39"/>
  <c r="D95" i="41"/>
  <c r="F99" i="40" l="1"/>
  <c r="X99" i="39"/>
  <c r="H862" i="17"/>
  <c r="G96" i="42"/>
  <c r="C92" i="44" s="1"/>
  <c r="D852" i="37"/>
  <c r="C863" i="17"/>
  <c r="B864" i="17"/>
  <c r="B863" i="30"/>
  <c r="C863" i="30" s="1"/>
  <c r="E863" i="30" s="1"/>
  <c r="H863" i="30" s="1"/>
  <c r="B863" i="28"/>
  <c r="C863" i="28" s="1"/>
  <c r="E863" i="28" s="1"/>
  <c r="B863" i="32"/>
  <c r="C863" i="32" s="1"/>
  <c r="E863" i="32" s="1"/>
  <c r="B863" i="27"/>
  <c r="C863" i="27" s="1"/>
  <c r="E863" i="27" s="1"/>
  <c r="B852" i="51"/>
  <c r="B852" i="36"/>
  <c r="F853" i="35"/>
  <c r="B853" i="39" s="1"/>
  <c r="C853" i="39" s="1"/>
  <c r="M110" i="27"/>
  <c r="E97" i="21" s="1"/>
  <c r="L110" i="27"/>
  <c r="F111" i="27" s="1"/>
  <c r="L450" i="42"/>
  <c r="N449" i="42"/>
  <c r="O449" i="42" s="1"/>
  <c r="G445" i="44" s="1"/>
  <c r="C537" i="42"/>
  <c r="N538" i="39"/>
  <c r="C533" i="43"/>
  <c r="K536" i="42"/>
  <c r="F536" i="42"/>
  <c r="G536" i="42" s="1"/>
  <c r="C532" i="44" s="1"/>
  <c r="L97" i="39"/>
  <c r="O98" i="39"/>
  <c r="F98" i="39"/>
  <c r="G98" i="39" s="1"/>
  <c r="J98" i="39" s="1"/>
  <c r="G119" i="30"/>
  <c r="I119" i="30"/>
  <c r="C105" i="21"/>
  <c r="A107" i="37"/>
  <c r="I131" i="17"/>
  <c r="G131" i="17"/>
  <c r="G121" i="35"/>
  <c r="L118" i="28"/>
  <c r="F119" i="28" s="1"/>
  <c r="M118" i="28"/>
  <c r="F105" i="21" s="1"/>
  <c r="E99" i="40"/>
  <c r="Q99" i="35"/>
  <c r="V99" i="35" s="1"/>
  <c r="J98" i="37"/>
  <c r="K98" i="37" s="1"/>
  <c r="M98" i="37"/>
  <c r="N98" i="37" s="1"/>
  <c r="G98" i="37"/>
  <c r="H98" i="37" s="1"/>
  <c r="C99" i="51" s="1"/>
  <c r="D99" i="51" s="1"/>
  <c r="E99" i="51" s="1"/>
  <c r="L105" i="37"/>
  <c r="J131" i="17" l="1"/>
  <c r="K131" i="17" s="1"/>
  <c r="D853" i="37"/>
  <c r="B865" i="17"/>
  <c r="C864" i="17"/>
  <c r="B864" i="30"/>
  <c r="C864" i="30" s="1"/>
  <c r="E864" i="30" s="1"/>
  <c r="H864" i="30" s="1"/>
  <c r="B864" i="32"/>
  <c r="C864" i="32" s="1"/>
  <c r="E864" i="32" s="1"/>
  <c r="B864" i="27"/>
  <c r="C864" i="27" s="1"/>
  <c r="E864" i="27" s="1"/>
  <c r="B864" i="28"/>
  <c r="C864" i="28" s="1"/>
  <c r="E864" i="28" s="1"/>
  <c r="E863" i="17"/>
  <c r="H863" i="17"/>
  <c r="B853" i="51"/>
  <c r="B853" i="36"/>
  <c r="F854" i="35"/>
  <c r="B854" i="39" s="1"/>
  <c r="C854" i="39" s="1"/>
  <c r="F99" i="36"/>
  <c r="G99" i="36" s="1"/>
  <c r="H99" i="36" s="1"/>
  <c r="F99" i="51"/>
  <c r="G99" i="51" s="1"/>
  <c r="H99" i="51" s="1"/>
  <c r="I99" i="36"/>
  <c r="J99" i="36" s="1"/>
  <c r="K99" i="36" s="1"/>
  <c r="E96" i="41" s="1"/>
  <c r="I99" i="51"/>
  <c r="J99" i="51" s="1"/>
  <c r="K99" i="51" s="1"/>
  <c r="K119" i="30"/>
  <c r="L119" i="30" s="1"/>
  <c r="G111" i="27"/>
  <c r="H111" i="27"/>
  <c r="J111" i="27" s="1"/>
  <c r="M101" i="35"/>
  <c r="I99" i="37"/>
  <c r="L451" i="42"/>
  <c r="N450" i="42"/>
  <c r="O450" i="42" s="1"/>
  <c r="G446" i="44" s="1"/>
  <c r="N97" i="39"/>
  <c r="T97" i="39" s="1"/>
  <c r="K93" i="43"/>
  <c r="J93" i="43" s="1"/>
  <c r="C538" i="42"/>
  <c r="C534" i="43"/>
  <c r="N539" i="39"/>
  <c r="K537" i="42"/>
  <c r="F537" i="42"/>
  <c r="G537" i="42" s="1"/>
  <c r="C533" i="44" s="1"/>
  <c r="I98" i="39"/>
  <c r="H98" i="39"/>
  <c r="H119" i="28"/>
  <c r="J119" i="28" s="1"/>
  <c r="G119" i="28"/>
  <c r="R109" i="35"/>
  <c r="K100" i="47"/>
  <c r="D96" i="38"/>
  <c r="C99" i="36"/>
  <c r="D99" i="36" s="1"/>
  <c r="E99" i="36" s="1"/>
  <c r="E100" i="39" s="1"/>
  <c r="G100" i="47"/>
  <c r="C96" i="38"/>
  <c r="O100" i="47"/>
  <c r="E96" i="38"/>
  <c r="S100" i="35"/>
  <c r="W99" i="35"/>
  <c r="K99" i="35" s="1"/>
  <c r="H99" i="40"/>
  <c r="L106" i="37"/>
  <c r="H100" i="35"/>
  <c r="F102" i="37"/>
  <c r="N100" i="35"/>
  <c r="M131" i="17" l="1"/>
  <c r="D118" i="21" s="1"/>
  <c r="L131" i="17"/>
  <c r="F132" i="17" s="1"/>
  <c r="C97" i="42"/>
  <c r="K97" i="42" s="1"/>
  <c r="U97" i="39"/>
  <c r="E864" i="17"/>
  <c r="H864" i="17"/>
  <c r="D854" i="37"/>
  <c r="B866" i="17"/>
  <c r="C865" i="17"/>
  <c r="B865" i="30"/>
  <c r="C865" i="30" s="1"/>
  <c r="E865" i="30" s="1"/>
  <c r="H865" i="30" s="1"/>
  <c r="B865" i="32"/>
  <c r="C865" i="32" s="1"/>
  <c r="E865" i="32" s="1"/>
  <c r="B865" i="28"/>
  <c r="C865" i="28" s="1"/>
  <c r="E865" i="28" s="1"/>
  <c r="B865" i="27"/>
  <c r="C865" i="27" s="1"/>
  <c r="E865" i="27" s="1"/>
  <c r="B854" i="51"/>
  <c r="B854" i="36"/>
  <c r="F855" i="35"/>
  <c r="B855" i="39" s="1"/>
  <c r="C855" i="39" s="1"/>
  <c r="M119" i="30"/>
  <c r="F120" i="30" s="1"/>
  <c r="N119" i="30"/>
  <c r="O119" i="30" s="1"/>
  <c r="P119" i="30" s="1"/>
  <c r="A108" i="37" s="1"/>
  <c r="K111" i="27"/>
  <c r="I111" i="27"/>
  <c r="L452" i="42"/>
  <c r="N451" i="42"/>
  <c r="O451" i="42" s="1"/>
  <c r="G447" i="44" s="1"/>
  <c r="K98" i="39"/>
  <c r="C93" i="43"/>
  <c r="K538" i="42"/>
  <c r="F538" i="42"/>
  <c r="G538" i="42" s="1"/>
  <c r="C534" i="44" s="1"/>
  <c r="N540" i="39"/>
  <c r="C539" i="42"/>
  <c r="C535" i="43"/>
  <c r="P100" i="39"/>
  <c r="Q100" i="39" s="1"/>
  <c r="R100" i="39"/>
  <c r="S100" i="39" s="1"/>
  <c r="J100" i="35"/>
  <c r="I100" i="35"/>
  <c r="C100" i="40" s="1"/>
  <c r="D99" i="40"/>
  <c r="D99" i="39"/>
  <c r="C106" i="21"/>
  <c r="I120" i="30"/>
  <c r="G120" i="30"/>
  <c r="G132" i="17"/>
  <c r="I132" i="17"/>
  <c r="G122" i="35"/>
  <c r="K119" i="28"/>
  <c r="U100" i="35"/>
  <c r="T100" i="35"/>
  <c r="G100" i="40" s="1"/>
  <c r="Q100" i="47"/>
  <c r="P100" i="47"/>
  <c r="M100" i="47"/>
  <c r="L100" i="47"/>
  <c r="O100" i="35"/>
  <c r="P100" i="35"/>
  <c r="C96" i="41"/>
  <c r="W100" i="39"/>
  <c r="D96" i="41"/>
  <c r="E99" i="37"/>
  <c r="F100" i="40" l="1"/>
  <c r="X100" i="39"/>
  <c r="J132" i="17"/>
  <c r="K132" i="17" s="1"/>
  <c r="F97" i="42"/>
  <c r="G97" i="42" s="1"/>
  <c r="C93" i="44" s="1"/>
  <c r="N97" i="42"/>
  <c r="O97" i="42" s="1"/>
  <c r="G93" i="44" s="1"/>
  <c r="M93" i="43"/>
  <c r="F93" i="43"/>
  <c r="E865" i="17"/>
  <c r="H865" i="17"/>
  <c r="B866" i="28"/>
  <c r="C866" i="28" s="1"/>
  <c r="E866" i="28" s="1"/>
  <c r="B866" i="27"/>
  <c r="C866" i="27" s="1"/>
  <c r="E866" i="27" s="1"/>
  <c r="D855" i="37"/>
  <c r="B867" i="17"/>
  <c r="C866" i="17"/>
  <c r="E866" i="17" s="1"/>
  <c r="B866" i="30"/>
  <c r="C866" i="30" s="1"/>
  <c r="E866" i="30" s="1"/>
  <c r="H866" i="30" s="1"/>
  <c r="B866" i="32"/>
  <c r="C866" i="32" s="1"/>
  <c r="E866" i="32" s="1"/>
  <c r="B855" i="51"/>
  <c r="B855" i="36"/>
  <c r="F856" i="35"/>
  <c r="B856" i="39" s="1"/>
  <c r="C856" i="39" s="1"/>
  <c r="K120" i="30"/>
  <c r="L120" i="30" s="1"/>
  <c r="M111" i="27"/>
  <c r="E98" i="21" s="1"/>
  <c r="L111" i="27"/>
  <c r="F112" i="27" s="1"/>
  <c r="L98" i="39"/>
  <c r="N98" i="39" s="1"/>
  <c r="L453" i="42"/>
  <c r="N452" i="42"/>
  <c r="O452" i="42" s="1"/>
  <c r="G448" i="44" s="1"/>
  <c r="K539" i="42"/>
  <c r="F539" i="42"/>
  <c r="G539" i="42" s="1"/>
  <c r="C535" i="44" s="1"/>
  <c r="N541" i="39"/>
  <c r="C536" i="43"/>
  <c r="C540" i="42"/>
  <c r="O99" i="39"/>
  <c r="F99" i="39"/>
  <c r="G99" i="39" s="1"/>
  <c r="J99" i="39" s="1"/>
  <c r="L119" i="28"/>
  <c r="F120" i="28" s="1"/>
  <c r="M119" i="28"/>
  <c r="F106" i="21" s="1"/>
  <c r="E100" i="40"/>
  <c r="Q100" i="35"/>
  <c r="V100" i="35" s="1"/>
  <c r="M99" i="37"/>
  <c r="N99" i="37" s="1"/>
  <c r="J99" i="37"/>
  <c r="K99" i="37" s="1"/>
  <c r="L107" i="37"/>
  <c r="G99" i="37"/>
  <c r="H99" i="37" s="1"/>
  <c r="C100" i="51" s="1"/>
  <c r="D100" i="51" s="1"/>
  <c r="E100" i="51" s="1"/>
  <c r="M132" i="17" l="1"/>
  <c r="D119" i="21" s="1"/>
  <c r="L132" i="17"/>
  <c r="F133" i="17" s="1"/>
  <c r="T98" i="39"/>
  <c r="D856" i="37"/>
  <c r="B868" i="17"/>
  <c r="C867" i="17"/>
  <c r="B867" i="30"/>
  <c r="C867" i="30" s="1"/>
  <c r="E867" i="30" s="1"/>
  <c r="H867" i="30" s="1"/>
  <c r="B867" i="32"/>
  <c r="C867" i="32" s="1"/>
  <c r="E867" i="32" s="1"/>
  <c r="B867" i="28"/>
  <c r="C867" i="28" s="1"/>
  <c r="E867" i="28" s="1"/>
  <c r="B867" i="27"/>
  <c r="C867" i="27" s="1"/>
  <c r="E867" i="27" s="1"/>
  <c r="B856" i="51"/>
  <c r="B856" i="36"/>
  <c r="F857" i="35"/>
  <c r="B857" i="39" s="1"/>
  <c r="C857" i="39" s="1"/>
  <c r="H866" i="17"/>
  <c r="F100" i="36"/>
  <c r="G100" i="36" s="1"/>
  <c r="H100" i="36" s="1"/>
  <c r="F100" i="51"/>
  <c r="G100" i="51" s="1"/>
  <c r="H100" i="51" s="1"/>
  <c r="I100" i="36"/>
  <c r="J100" i="36" s="1"/>
  <c r="K100" i="36" s="1"/>
  <c r="E97" i="41" s="1"/>
  <c r="I100" i="51"/>
  <c r="J100" i="51" s="1"/>
  <c r="K100" i="51" s="1"/>
  <c r="N120" i="30"/>
  <c r="O120" i="30" s="1"/>
  <c r="P120" i="30" s="1"/>
  <c r="C107" i="21" s="1"/>
  <c r="M120" i="30"/>
  <c r="F121" i="30" s="1"/>
  <c r="G112" i="27"/>
  <c r="H112" i="27"/>
  <c r="J112" i="27" s="1"/>
  <c r="M102" i="35"/>
  <c r="I100" i="37"/>
  <c r="K94" i="43"/>
  <c r="J94" i="43" s="1"/>
  <c r="L454" i="42"/>
  <c r="N453" i="42"/>
  <c r="O453" i="42" s="1"/>
  <c r="G449" i="44" s="1"/>
  <c r="K540" i="42"/>
  <c r="F540" i="42"/>
  <c r="G540" i="42" s="1"/>
  <c r="C536" i="44" s="1"/>
  <c r="N542" i="39"/>
  <c r="C537" i="43"/>
  <c r="C541" i="42"/>
  <c r="C98" i="42"/>
  <c r="C94" i="43"/>
  <c r="I99" i="39"/>
  <c r="H99" i="39"/>
  <c r="I121" i="30"/>
  <c r="G121" i="30"/>
  <c r="A109" i="37"/>
  <c r="G133" i="17"/>
  <c r="I133" i="17"/>
  <c r="G123" i="35"/>
  <c r="R110" i="35"/>
  <c r="H120" i="28"/>
  <c r="J120" i="28" s="1"/>
  <c r="G120" i="28"/>
  <c r="K101" i="47"/>
  <c r="D97" i="38"/>
  <c r="C100" i="36"/>
  <c r="D100" i="36" s="1"/>
  <c r="E100" i="36" s="1"/>
  <c r="E101" i="39" s="1"/>
  <c r="G101" i="47"/>
  <c r="C97" i="38"/>
  <c r="O101" i="47"/>
  <c r="E97" i="38"/>
  <c r="S101" i="35"/>
  <c r="W100" i="35"/>
  <c r="K100" i="35" s="1"/>
  <c r="H100" i="40"/>
  <c r="N101" i="35"/>
  <c r="F103" i="37"/>
  <c r="H101" i="35"/>
  <c r="J133" i="17" l="1"/>
  <c r="K133" i="17" s="1"/>
  <c r="U98" i="39"/>
  <c r="E867" i="17"/>
  <c r="H867" i="17"/>
  <c r="B868" i="27"/>
  <c r="C868" i="27" s="1"/>
  <c r="E868" i="27" s="1"/>
  <c r="B868" i="28"/>
  <c r="C868" i="28" s="1"/>
  <c r="E868" i="28" s="1"/>
  <c r="D857" i="37"/>
  <c r="B869" i="17"/>
  <c r="C868" i="17"/>
  <c r="E868" i="17" s="1"/>
  <c r="B868" i="30"/>
  <c r="C868" i="30" s="1"/>
  <c r="E868" i="30" s="1"/>
  <c r="H868" i="30" s="1"/>
  <c r="B868" i="32"/>
  <c r="C868" i="32" s="1"/>
  <c r="E868" i="32" s="1"/>
  <c r="B857" i="51"/>
  <c r="F858" i="35"/>
  <c r="B858" i="39" s="1"/>
  <c r="C858" i="39" s="1"/>
  <c r="B857" i="36"/>
  <c r="K121" i="30"/>
  <c r="L121" i="30" s="1"/>
  <c r="K112" i="27"/>
  <c r="I112" i="27"/>
  <c r="L455" i="42"/>
  <c r="N454" i="42"/>
  <c r="O454" i="42" s="1"/>
  <c r="G450" i="44" s="1"/>
  <c r="K99" i="39"/>
  <c r="C538" i="43"/>
  <c r="N543" i="39"/>
  <c r="C542" i="42"/>
  <c r="K98" i="42"/>
  <c r="F98" i="42"/>
  <c r="K541" i="42"/>
  <c r="F541" i="42"/>
  <c r="G541" i="42" s="1"/>
  <c r="C537" i="44" s="1"/>
  <c r="P101" i="39"/>
  <c r="Q101" i="39" s="1"/>
  <c r="R101" i="39"/>
  <c r="S101" i="39" s="1"/>
  <c r="J101" i="35"/>
  <c r="I101" i="35"/>
  <c r="C101" i="40" s="1"/>
  <c r="D100" i="39"/>
  <c r="D100" i="40"/>
  <c r="K120" i="28"/>
  <c r="U101" i="35"/>
  <c r="T101" i="35"/>
  <c r="G101" i="40" s="1"/>
  <c r="Q101" i="47"/>
  <c r="P101" i="47"/>
  <c r="L101" i="47"/>
  <c r="M101" i="47"/>
  <c r="O101" i="35"/>
  <c r="P101" i="35"/>
  <c r="W101" i="39"/>
  <c r="D97" i="41"/>
  <c r="L108" i="37"/>
  <c r="C97" i="41"/>
  <c r="E100" i="37"/>
  <c r="F101" i="40" l="1"/>
  <c r="X101" i="39"/>
  <c r="L133" i="17"/>
  <c r="F134" i="17" s="1"/>
  <c r="M133" i="17"/>
  <c r="D120" i="21" s="1"/>
  <c r="F94" i="43"/>
  <c r="M94" i="43"/>
  <c r="N98" i="42"/>
  <c r="O98" i="42" s="1"/>
  <c r="G94" i="44" s="1"/>
  <c r="G98" i="42"/>
  <c r="C94" i="44" s="1"/>
  <c r="B870" i="17"/>
  <c r="C869" i="17"/>
  <c r="B869" i="30"/>
  <c r="C869" i="30" s="1"/>
  <c r="E869" i="30" s="1"/>
  <c r="H869" i="30" s="1"/>
  <c r="B869" i="28"/>
  <c r="C869" i="28" s="1"/>
  <c r="E869" i="28" s="1"/>
  <c r="B869" i="32"/>
  <c r="C869" i="32" s="1"/>
  <c r="E869" i="32" s="1"/>
  <c r="B869" i="27"/>
  <c r="C869" i="27" s="1"/>
  <c r="E869" i="27" s="1"/>
  <c r="D858" i="37"/>
  <c r="B858" i="51"/>
  <c r="B858" i="36"/>
  <c r="F859" i="35"/>
  <c r="B859" i="39" s="1"/>
  <c r="C859" i="39" s="1"/>
  <c r="H868" i="17"/>
  <c r="M121" i="30"/>
  <c r="F122" i="30" s="1"/>
  <c r="G122" i="30" s="1"/>
  <c r="N121" i="30"/>
  <c r="O121" i="30" s="1"/>
  <c r="P121" i="30" s="1"/>
  <c r="C108" i="21" s="1"/>
  <c r="M112" i="27"/>
  <c r="E99" i="21" s="1"/>
  <c r="L112" i="27"/>
  <c r="F113" i="27" s="1"/>
  <c r="L456" i="42"/>
  <c r="N455" i="42"/>
  <c r="O455" i="42" s="1"/>
  <c r="G451" i="44" s="1"/>
  <c r="L99" i="39"/>
  <c r="N99" i="39" s="1"/>
  <c r="K542" i="42"/>
  <c r="F542" i="42"/>
  <c r="G542" i="42" s="1"/>
  <c r="C538" i="44" s="1"/>
  <c r="C539" i="43"/>
  <c r="N544" i="39"/>
  <c r="C543" i="42"/>
  <c r="F100" i="39"/>
  <c r="G100" i="39" s="1"/>
  <c r="J100" i="39" s="1"/>
  <c r="O100" i="39"/>
  <c r="G124" i="35"/>
  <c r="G134" i="17"/>
  <c r="I134" i="17"/>
  <c r="M120" i="28"/>
  <c r="F107" i="21" s="1"/>
  <c r="L120" i="28"/>
  <c r="F121" i="28" s="1"/>
  <c r="E101" i="40"/>
  <c r="Q101" i="35"/>
  <c r="V101" i="35" s="1"/>
  <c r="M100" i="37"/>
  <c r="N100" i="37" s="1"/>
  <c r="J100" i="37"/>
  <c r="K100" i="37" s="1"/>
  <c r="G100" i="37"/>
  <c r="H100" i="37" s="1"/>
  <c r="C101" i="51" s="1"/>
  <c r="D101" i="51" s="1"/>
  <c r="E101" i="51" s="1"/>
  <c r="J134" i="17" l="1"/>
  <c r="K134" i="17" s="1"/>
  <c r="T99" i="39"/>
  <c r="I122" i="30"/>
  <c r="B859" i="51"/>
  <c r="B859" i="36"/>
  <c r="F860" i="35"/>
  <c r="B860" i="39" s="1"/>
  <c r="C860" i="39" s="1"/>
  <c r="H869" i="17"/>
  <c r="H870" i="17" s="1"/>
  <c r="E869" i="17"/>
  <c r="D859" i="37"/>
  <c r="B871" i="17"/>
  <c r="C870" i="17"/>
  <c r="E870" i="17" s="1"/>
  <c r="B870" i="30"/>
  <c r="C870" i="30" s="1"/>
  <c r="E870" i="30" s="1"/>
  <c r="H870" i="30" s="1"/>
  <c r="B870" i="28"/>
  <c r="C870" i="28" s="1"/>
  <c r="E870" i="28" s="1"/>
  <c r="B870" i="32"/>
  <c r="C870" i="32" s="1"/>
  <c r="E870" i="32" s="1"/>
  <c r="B870" i="27"/>
  <c r="C870" i="27" s="1"/>
  <c r="E870" i="27" s="1"/>
  <c r="I101" i="36"/>
  <c r="J101" i="36" s="1"/>
  <c r="K101" i="36" s="1"/>
  <c r="E98" i="41" s="1"/>
  <c r="I101" i="51"/>
  <c r="J101" i="51" s="1"/>
  <c r="K101" i="51" s="1"/>
  <c r="A110" i="37"/>
  <c r="F101" i="36"/>
  <c r="G101" i="36" s="1"/>
  <c r="H101" i="36" s="1"/>
  <c r="F101" i="51"/>
  <c r="G101" i="51" s="1"/>
  <c r="H101" i="51" s="1"/>
  <c r="K122" i="30"/>
  <c r="L122" i="30" s="1"/>
  <c r="G113" i="27"/>
  <c r="H113" i="27"/>
  <c r="J113" i="27" s="1"/>
  <c r="M103" i="35"/>
  <c r="I101" i="37"/>
  <c r="L457" i="42"/>
  <c r="N456" i="42"/>
  <c r="O456" i="42" s="1"/>
  <c r="G452" i="44" s="1"/>
  <c r="K95" i="43"/>
  <c r="J95" i="43" s="1"/>
  <c r="K543" i="42"/>
  <c r="F543" i="42"/>
  <c r="G543" i="42" s="1"/>
  <c r="C539" i="44" s="1"/>
  <c r="C544" i="42"/>
  <c r="N545" i="39"/>
  <c r="C540" i="43"/>
  <c r="C99" i="42"/>
  <c r="C95" i="43"/>
  <c r="H100" i="39"/>
  <c r="I100" i="39"/>
  <c r="H121" i="28"/>
  <c r="J121" i="28" s="1"/>
  <c r="G121" i="28"/>
  <c r="R111" i="35"/>
  <c r="S102" i="35"/>
  <c r="E98" i="38"/>
  <c r="O102" i="47"/>
  <c r="C101" i="36"/>
  <c r="D101" i="36" s="1"/>
  <c r="E101" i="36" s="1"/>
  <c r="E102" i="39" s="1"/>
  <c r="C98" i="38"/>
  <c r="G102" i="47"/>
  <c r="K102" i="47"/>
  <c r="D98" i="38"/>
  <c r="W101" i="35"/>
  <c r="K101" i="35" s="1"/>
  <c r="H101" i="40"/>
  <c r="L109" i="37"/>
  <c r="N102" i="35"/>
  <c r="F104" i="37"/>
  <c r="H102" i="35"/>
  <c r="M134" i="17" l="1"/>
  <c r="D121" i="21" s="1"/>
  <c r="L134" i="17"/>
  <c r="F135" i="17" s="1"/>
  <c r="U99" i="39"/>
  <c r="D860" i="37"/>
  <c r="C871" i="17"/>
  <c r="B872" i="17"/>
  <c r="B871" i="30"/>
  <c r="C871" i="30" s="1"/>
  <c r="E871" i="30" s="1"/>
  <c r="H871" i="30" s="1"/>
  <c r="B871" i="28"/>
  <c r="C871" i="28" s="1"/>
  <c r="E871" i="28" s="1"/>
  <c r="B871" i="32"/>
  <c r="C871" i="32" s="1"/>
  <c r="E871" i="32" s="1"/>
  <c r="B871" i="27"/>
  <c r="C871" i="27" s="1"/>
  <c r="E871" i="27" s="1"/>
  <c r="B860" i="51"/>
  <c r="B860" i="36"/>
  <c r="F861" i="35"/>
  <c r="B861" i="39" s="1"/>
  <c r="C861" i="39" s="1"/>
  <c r="N122" i="30"/>
  <c r="O122" i="30" s="1"/>
  <c r="P122" i="30" s="1"/>
  <c r="C109" i="21" s="1"/>
  <c r="M122" i="30"/>
  <c r="F123" i="30" s="1"/>
  <c r="I123" i="30" s="1"/>
  <c r="I113" i="27"/>
  <c r="K113" i="27"/>
  <c r="L458" i="42"/>
  <c r="N457" i="42"/>
  <c r="O457" i="42" s="1"/>
  <c r="G453" i="44" s="1"/>
  <c r="K100" i="39"/>
  <c r="K99" i="42"/>
  <c r="F99" i="42"/>
  <c r="C545" i="42"/>
  <c r="C541" i="43"/>
  <c r="N546" i="39"/>
  <c r="K544" i="42"/>
  <c r="F544" i="42"/>
  <c r="G544" i="42" s="1"/>
  <c r="C540" i="44" s="1"/>
  <c r="P102" i="39"/>
  <c r="Q102" i="39" s="1"/>
  <c r="R102" i="39"/>
  <c r="S102" i="39" s="1"/>
  <c r="I102" i="35"/>
  <c r="C102" i="40" s="1"/>
  <c r="J102" i="35"/>
  <c r="D101" i="39"/>
  <c r="D101" i="40"/>
  <c r="I135" i="17"/>
  <c r="G135" i="17"/>
  <c r="G125" i="35"/>
  <c r="K121" i="28"/>
  <c r="P102" i="47"/>
  <c r="Q102" i="47"/>
  <c r="M102" i="47"/>
  <c r="L102" i="47"/>
  <c r="U102" i="35"/>
  <c r="T102" i="35"/>
  <c r="G102" i="40" s="1"/>
  <c r="O102" i="35"/>
  <c r="E102" i="40" s="1"/>
  <c r="P102" i="35"/>
  <c r="E101" i="37"/>
  <c r="W102" i="39"/>
  <c r="D98" i="41"/>
  <c r="C98" i="41"/>
  <c r="F102" i="40" l="1"/>
  <c r="X102" i="39"/>
  <c r="J135" i="17"/>
  <c r="K135" i="17" s="1"/>
  <c r="F95" i="43"/>
  <c r="M95" i="43"/>
  <c r="G99" i="42"/>
  <c r="C95" i="44" s="1"/>
  <c r="N99" i="42"/>
  <c r="O99" i="42" s="1"/>
  <c r="G95" i="44" s="1"/>
  <c r="G123" i="30"/>
  <c r="C872" i="17"/>
  <c r="E872" i="17" s="1"/>
  <c r="B872" i="30"/>
  <c r="C872" i="30" s="1"/>
  <c r="E872" i="30" s="1"/>
  <c r="H872" i="30" s="1"/>
  <c r="B872" i="32"/>
  <c r="C872" i="32" s="1"/>
  <c r="E872" i="32" s="1"/>
  <c r="B872" i="27"/>
  <c r="C872" i="27" s="1"/>
  <c r="E872" i="27" s="1"/>
  <c r="B872" i="28"/>
  <c r="C872" i="28" s="1"/>
  <c r="E872" i="28" s="1"/>
  <c r="D861" i="37"/>
  <c r="B873" i="17"/>
  <c r="H871" i="17"/>
  <c r="H872" i="17" s="1"/>
  <c r="E871" i="17"/>
  <c r="B861" i="51"/>
  <c r="B861" i="36"/>
  <c r="F862" i="35"/>
  <c r="B862" i="39" s="1"/>
  <c r="C862" i="39" s="1"/>
  <c r="A111" i="37"/>
  <c r="K123" i="30"/>
  <c r="L123" i="30" s="1"/>
  <c r="M113" i="27"/>
  <c r="E100" i="21" s="1"/>
  <c r="L113" i="27"/>
  <c r="F114" i="27" s="1"/>
  <c r="L459" i="42"/>
  <c r="N458" i="42"/>
  <c r="O458" i="42" s="1"/>
  <c r="G454" i="44" s="1"/>
  <c r="L100" i="39"/>
  <c r="K96" i="43" s="1"/>
  <c r="J96" i="43" s="1"/>
  <c r="C546" i="42"/>
  <c r="C542" i="43"/>
  <c r="N547" i="39"/>
  <c r="K545" i="42"/>
  <c r="F545" i="42"/>
  <c r="G545" i="42" s="1"/>
  <c r="C541" i="44" s="1"/>
  <c r="F101" i="39"/>
  <c r="O101" i="39"/>
  <c r="M121" i="28"/>
  <c r="L121" i="28"/>
  <c r="F122" i="28" s="1"/>
  <c r="Q102" i="35"/>
  <c r="V102" i="35" s="1"/>
  <c r="M101" i="37"/>
  <c r="N101" i="37" s="1"/>
  <c r="J101" i="37"/>
  <c r="K101" i="37" s="1"/>
  <c r="G101" i="37"/>
  <c r="H101" i="37" s="1"/>
  <c r="C102" i="51" s="1"/>
  <c r="D102" i="51" s="1"/>
  <c r="E102" i="51" s="1"/>
  <c r="L110" i="37" l="1"/>
  <c r="F108" i="21"/>
  <c r="M135" i="17"/>
  <c r="D122" i="21" s="1"/>
  <c r="L135" i="17"/>
  <c r="F136" i="17" s="1"/>
  <c r="I136" i="17" s="1"/>
  <c r="N100" i="39"/>
  <c r="C100" i="42" s="1"/>
  <c r="B873" i="28"/>
  <c r="C873" i="28" s="1"/>
  <c r="E873" i="28" s="1"/>
  <c r="D862" i="37"/>
  <c r="B874" i="17"/>
  <c r="C873" i="17"/>
  <c r="B873" i="30"/>
  <c r="C873" i="30" s="1"/>
  <c r="E873" i="30" s="1"/>
  <c r="H873" i="30" s="1"/>
  <c r="B873" i="32"/>
  <c r="C873" i="32" s="1"/>
  <c r="E873" i="32" s="1"/>
  <c r="B873" i="27"/>
  <c r="C873" i="27" s="1"/>
  <c r="E873" i="27" s="1"/>
  <c r="B862" i="51"/>
  <c r="B862" i="36"/>
  <c r="F863" i="35"/>
  <c r="B863" i="39" s="1"/>
  <c r="C863" i="39" s="1"/>
  <c r="F102" i="36"/>
  <c r="G102" i="36" s="1"/>
  <c r="H102" i="36" s="1"/>
  <c r="F102" i="51"/>
  <c r="G102" i="51" s="1"/>
  <c r="H102" i="51" s="1"/>
  <c r="I102" i="36"/>
  <c r="J102" i="36" s="1"/>
  <c r="K102" i="36" s="1"/>
  <c r="E99" i="41" s="1"/>
  <c r="I102" i="51"/>
  <c r="J102" i="51" s="1"/>
  <c r="K102" i="51" s="1"/>
  <c r="M123" i="30"/>
  <c r="F124" i="30" s="1"/>
  <c r="G124" i="30" s="1"/>
  <c r="N123" i="30"/>
  <c r="O123" i="30" s="1"/>
  <c r="P123" i="30" s="1"/>
  <c r="A112" i="37" s="1"/>
  <c r="G114" i="27"/>
  <c r="H114" i="27"/>
  <c r="J114" i="27" s="1"/>
  <c r="M104" i="35"/>
  <c r="I102" i="37"/>
  <c r="L460" i="42"/>
  <c r="N459" i="42"/>
  <c r="O459" i="42" s="1"/>
  <c r="G455" i="44" s="1"/>
  <c r="K546" i="42"/>
  <c r="F546" i="42"/>
  <c r="G546" i="42" s="1"/>
  <c r="C542" i="44" s="1"/>
  <c r="N548" i="39"/>
  <c r="C547" i="42"/>
  <c r="C543" i="43"/>
  <c r="G101" i="39"/>
  <c r="H101" i="39" s="1"/>
  <c r="G136" i="17"/>
  <c r="G126" i="35"/>
  <c r="G122" i="28"/>
  <c r="H122" i="28"/>
  <c r="J122" i="28" s="1"/>
  <c r="R112" i="35"/>
  <c r="K103" i="47"/>
  <c r="D99" i="38"/>
  <c r="C102" i="36"/>
  <c r="D102" i="36" s="1"/>
  <c r="E102" i="36" s="1"/>
  <c r="E103" i="39" s="1"/>
  <c r="G103" i="47"/>
  <c r="C99" i="38"/>
  <c r="O103" i="47"/>
  <c r="E99" i="38"/>
  <c r="S103" i="35"/>
  <c r="W102" i="35"/>
  <c r="K102" i="35" s="1"/>
  <c r="H102" i="40"/>
  <c r="N103" i="35"/>
  <c r="H103" i="35"/>
  <c r="F105" i="37"/>
  <c r="I124" i="30" l="1"/>
  <c r="K124" i="30" s="1"/>
  <c r="C110" i="21"/>
  <c r="C96" i="43"/>
  <c r="J136" i="17"/>
  <c r="K136" i="17" s="1"/>
  <c r="T100" i="39"/>
  <c r="H873" i="17"/>
  <c r="E873" i="17"/>
  <c r="B874" i="28"/>
  <c r="C874" i="28" s="1"/>
  <c r="E874" i="28" s="1"/>
  <c r="B874" i="27"/>
  <c r="C874" i="27" s="1"/>
  <c r="E874" i="27" s="1"/>
  <c r="D863" i="37"/>
  <c r="C874" i="17"/>
  <c r="B875" i="17"/>
  <c r="B874" i="30"/>
  <c r="C874" i="30" s="1"/>
  <c r="E874" i="30" s="1"/>
  <c r="H874" i="30" s="1"/>
  <c r="B874" i="32"/>
  <c r="C874" i="32" s="1"/>
  <c r="E874" i="32" s="1"/>
  <c r="B863" i="51"/>
  <c r="B863" i="36"/>
  <c r="F864" i="35"/>
  <c r="B864" i="39" s="1"/>
  <c r="C864" i="39" s="1"/>
  <c r="K114" i="27"/>
  <c r="I114" i="27"/>
  <c r="L461" i="42"/>
  <c r="N460" i="42"/>
  <c r="O460" i="42" s="1"/>
  <c r="G456" i="44" s="1"/>
  <c r="K547" i="42"/>
  <c r="F547" i="42"/>
  <c r="G547" i="42" s="1"/>
  <c r="C543" i="44" s="1"/>
  <c r="N549" i="39"/>
  <c r="C544" i="43"/>
  <c r="C548" i="42"/>
  <c r="K100" i="42"/>
  <c r="F100" i="42"/>
  <c r="P103" i="39"/>
  <c r="Q103" i="39" s="1"/>
  <c r="R103" i="39"/>
  <c r="S103" i="39" s="1"/>
  <c r="I103" i="35"/>
  <c r="C103" i="40" s="1"/>
  <c r="J103" i="35"/>
  <c r="D102" i="40"/>
  <c r="D102" i="39"/>
  <c r="I101" i="39"/>
  <c r="K101" i="39" s="1"/>
  <c r="J101" i="39"/>
  <c r="L124" i="30"/>
  <c r="K122" i="28"/>
  <c r="Q103" i="47"/>
  <c r="P103" i="47"/>
  <c r="U103" i="35"/>
  <c r="T103" i="35"/>
  <c r="G103" i="40" s="1"/>
  <c r="M103" i="47"/>
  <c r="L103" i="47"/>
  <c r="O103" i="35"/>
  <c r="P103" i="35"/>
  <c r="C99" i="41"/>
  <c r="W103" i="39"/>
  <c r="D99" i="41"/>
  <c r="E102" i="37"/>
  <c r="F103" i="40" l="1"/>
  <c r="X103" i="39"/>
  <c r="L136" i="17"/>
  <c r="F137" i="17" s="1"/>
  <c r="M136" i="17"/>
  <c r="D123" i="21" s="1"/>
  <c r="U100" i="39"/>
  <c r="N100" i="42"/>
  <c r="O100" i="42" s="1"/>
  <c r="G96" i="44" s="1"/>
  <c r="G100" i="42"/>
  <c r="C96" i="44" s="1"/>
  <c r="B875" i="32"/>
  <c r="C875" i="32" s="1"/>
  <c r="E875" i="32" s="1"/>
  <c r="B875" i="30"/>
  <c r="C875" i="30" s="1"/>
  <c r="E875" i="30" s="1"/>
  <c r="H875" i="30" s="1"/>
  <c r="B875" i="27"/>
  <c r="C875" i="27" s="1"/>
  <c r="E875" i="27" s="1"/>
  <c r="B875" i="28"/>
  <c r="C875" i="28" s="1"/>
  <c r="E875" i="28" s="1"/>
  <c r="D864" i="37"/>
  <c r="C875" i="17"/>
  <c r="B876" i="17"/>
  <c r="E874" i="17"/>
  <c r="H874" i="17"/>
  <c r="B864" i="51"/>
  <c r="B864" i="36"/>
  <c r="F865" i="35"/>
  <c r="B865" i="39" s="1"/>
  <c r="C865" i="39" s="1"/>
  <c r="L114" i="27"/>
  <c r="F115" i="27" s="1"/>
  <c r="M114" i="27"/>
  <c r="E101" i="21" s="1"/>
  <c r="L462" i="42"/>
  <c r="N461" i="42"/>
  <c r="O461" i="42" s="1"/>
  <c r="G457" i="44" s="1"/>
  <c r="K548" i="42"/>
  <c r="F548" i="42"/>
  <c r="G548" i="42" s="1"/>
  <c r="C544" i="44" s="1"/>
  <c r="N550" i="39"/>
  <c r="C549" i="42"/>
  <c r="C545" i="43"/>
  <c r="L101" i="39"/>
  <c r="F102" i="39"/>
  <c r="G102" i="39" s="1"/>
  <c r="I102" i="39" s="1"/>
  <c r="O102" i="39"/>
  <c r="N124" i="30"/>
  <c r="O124" i="30" s="1"/>
  <c r="P124" i="30" s="1"/>
  <c r="M124" i="30"/>
  <c r="F125" i="30" s="1"/>
  <c r="I137" i="17"/>
  <c r="G137" i="17"/>
  <c r="G127" i="35"/>
  <c r="M122" i="28"/>
  <c r="F109" i="21" s="1"/>
  <c r="L122" i="28"/>
  <c r="F123" i="28" s="1"/>
  <c r="E103" i="40"/>
  <c r="Q103" i="35"/>
  <c r="V103" i="35" s="1"/>
  <c r="J102" i="37"/>
  <c r="K102" i="37" s="1"/>
  <c r="M102" i="37"/>
  <c r="N102" i="37" s="1"/>
  <c r="F106" i="37"/>
  <c r="G102" i="37"/>
  <c r="H102" i="37" s="1"/>
  <c r="C103" i="51" s="1"/>
  <c r="D103" i="51" s="1"/>
  <c r="E103" i="51" s="1"/>
  <c r="J137" i="17" l="1"/>
  <c r="K137" i="17" s="1"/>
  <c r="F96" i="43"/>
  <c r="M96" i="43"/>
  <c r="D865" i="37"/>
  <c r="C876" i="17"/>
  <c r="B877" i="17"/>
  <c r="B876" i="28"/>
  <c r="C876" i="28" s="1"/>
  <c r="E876" i="28" s="1"/>
  <c r="B876" i="32"/>
  <c r="C876" i="32" s="1"/>
  <c r="E876" i="32" s="1"/>
  <c r="B876" i="30"/>
  <c r="C876" i="30" s="1"/>
  <c r="E876" i="30" s="1"/>
  <c r="H876" i="30" s="1"/>
  <c r="B876" i="27"/>
  <c r="C876" i="27" s="1"/>
  <c r="E876" i="27" s="1"/>
  <c r="E875" i="17"/>
  <c r="H875" i="17"/>
  <c r="B865" i="51"/>
  <c r="B865" i="36"/>
  <c r="F866" i="35"/>
  <c r="B866" i="39" s="1"/>
  <c r="C866" i="39" s="1"/>
  <c r="F103" i="36"/>
  <c r="G103" i="36" s="1"/>
  <c r="H103" i="36" s="1"/>
  <c r="F103" i="51"/>
  <c r="G103" i="51" s="1"/>
  <c r="H103" i="51" s="1"/>
  <c r="I103" i="36"/>
  <c r="J103" i="36" s="1"/>
  <c r="K103" i="36" s="1"/>
  <c r="E100" i="41" s="1"/>
  <c r="I103" i="51"/>
  <c r="J103" i="51" s="1"/>
  <c r="K103" i="51" s="1"/>
  <c r="M105" i="35"/>
  <c r="I103" i="37"/>
  <c r="G115" i="27"/>
  <c r="H115" i="27"/>
  <c r="J115" i="27" s="1"/>
  <c r="L463" i="42"/>
  <c r="N462" i="42"/>
  <c r="O462" i="42" s="1"/>
  <c r="G458" i="44" s="1"/>
  <c r="N101" i="39"/>
  <c r="T101" i="39" s="1"/>
  <c r="K97" i="43"/>
  <c r="J97" i="43" s="1"/>
  <c r="K549" i="42"/>
  <c r="F549" i="42"/>
  <c r="G549" i="42" s="1"/>
  <c r="C545" i="44" s="1"/>
  <c r="N551" i="39"/>
  <c r="C550" i="42"/>
  <c r="C546" i="43"/>
  <c r="J102" i="39"/>
  <c r="H102" i="39"/>
  <c r="K102" i="39" s="1"/>
  <c r="G125" i="30"/>
  <c r="I125" i="30"/>
  <c r="K125" i="30" s="1"/>
  <c r="A113" i="37"/>
  <c r="C111" i="21"/>
  <c r="H123" i="28"/>
  <c r="J123" i="28" s="1"/>
  <c r="G123" i="28"/>
  <c r="R113" i="35"/>
  <c r="L111" i="37"/>
  <c r="K104" i="47"/>
  <c r="D100" i="38"/>
  <c r="C103" i="36"/>
  <c r="D103" i="36" s="1"/>
  <c r="E103" i="36" s="1"/>
  <c r="E104" i="39" s="1"/>
  <c r="G104" i="47"/>
  <c r="C100" i="38"/>
  <c r="S104" i="35"/>
  <c r="O104" i="47"/>
  <c r="E100" i="38"/>
  <c r="W103" i="35"/>
  <c r="K103" i="35" s="1"/>
  <c r="H103" i="40"/>
  <c r="N104" i="35"/>
  <c r="H104" i="35"/>
  <c r="L137" i="17" l="1"/>
  <c r="F138" i="17" s="1"/>
  <c r="M137" i="17"/>
  <c r="D124" i="21" s="1"/>
  <c r="C101" i="42"/>
  <c r="K101" i="42" s="1"/>
  <c r="U101" i="39"/>
  <c r="D866" i="37"/>
  <c r="B878" i="17"/>
  <c r="B877" i="27"/>
  <c r="C877" i="27" s="1"/>
  <c r="E877" i="27" s="1"/>
  <c r="C877" i="17"/>
  <c r="B877" i="28"/>
  <c r="C877" i="28" s="1"/>
  <c r="E877" i="28" s="1"/>
  <c r="B877" i="30"/>
  <c r="C877" i="30" s="1"/>
  <c r="E877" i="30" s="1"/>
  <c r="H877" i="30" s="1"/>
  <c r="B877" i="32"/>
  <c r="C877" i="32" s="1"/>
  <c r="E877" i="32" s="1"/>
  <c r="E876" i="17"/>
  <c r="H876" i="17"/>
  <c r="F867" i="35"/>
  <c r="B867" i="39" s="1"/>
  <c r="C867" i="39" s="1"/>
  <c r="B866" i="51"/>
  <c r="B866" i="36"/>
  <c r="I115" i="27"/>
  <c r="K115" i="27"/>
  <c r="L464" i="42"/>
  <c r="N463" i="42"/>
  <c r="O463" i="42" s="1"/>
  <c r="G459" i="44" s="1"/>
  <c r="F101" i="42"/>
  <c r="C97" i="43"/>
  <c r="K550" i="42"/>
  <c r="F550" i="42"/>
  <c r="G550" i="42" s="1"/>
  <c r="C546" i="44" s="1"/>
  <c r="N552" i="39"/>
  <c r="C547" i="43"/>
  <c r="C551" i="42"/>
  <c r="L102" i="39"/>
  <c r="P104" i="39"/>
  <c r="Q104" i="39" s="1"/>
  <c r="R104" i="39"/>
  <c r="S104" i="39" s="1"/>
  <c r="J104" i="35"/>
  <c r="I104" i="35"/>
  <c r="C104" i="40" s="1"/>
  <c r="D103" i="40"/>
  <c r="D103" i="39"/>
  <c r="L125" i="30"/>
  <c r="G128" i="35"/>
  <c r="I138" i="17"/>
  <c r="G138" i="17"/>
  <c r="K123" i="28"/>
  <c r="P104" i="47"/>
  <c r="Q104" i="47"/>
  <c r="T104" i="35"/>
  <c r="G104" i="40" s="1"/>
  <c r="U104" i="35"/>
  <c r="L104" i="47"/>
  <c r="M104" i="47"/>
  <c r="O104" i="35"/>
  <c r="P104" i="35"/>
  <c r="W104" i="39"/>
  <c r="D100" i="41"/>
  <c r="F107" i="37"/>
  <c r="E103" i="37"/>
  <c r="C100" i="41"/>
  <c r="F104" i="40" l="1"/>
  <c r="X104" i="39"/>
  <c r="J138" i="17"/>
  <c r="K138" i="17" s="1"/>
  <c r="G101" i="42"/>
  <c r="C97" i="44" s="1"/>
  <c r="N101" i="42"/>
  <c r="O101" i="42" s="1"/>
  <c r="G97" i="44" s="1"/>
  <c r="M97" i="43"/>
  <c r="F97" i="43"/>
  <c r="H877" i="17"/>
  <c r="E877" i="17"/>
  <c r="B878" i="30"/>
  <c r="C878" i="30" s="1"/>
  <c r="E878" i="30" s="1"/>
  <c r="H878" i="30" s="1"/>
  <c r="B878" i="27"/>
  <c r="C878" i="27" s="1"/>
  <c r="E878" i="27" s="1"/>
  <c r="D867" i="37"/>
  <c r="C878" i="17"/>
  <c r="B879" i="17"/>
  <c r="B878" i="28"/>
  <c r="C878" i="28" s="1"/>
  <c r="E878" i="28" s="1"/>
  <c r="B878" i="32"/>
  <c r="C878" i="32" s="1"/>
  <c r="E878" i="32" s="1"/>
  <c r="B867" i="36"/>
  <c r="F868" i="35"/>
  <c r="B868" i="39" s="1"/>
  <c r="C868" i="39" s="1"/>
  <c r="B867" i="51"/>
  <c r="M115" i="27"/>
  <c r="E102" i="21" s="1"/>
  <c r="L115" i="27"/>
  <c r="F116" i="27" s="1"/>
  <c r="L465" i="42"/>
  <c r="N464" i="42"/>
  <c r="O464" i="42" s="1"/>
  <c r="G460" i="44" s="1"/>
  <c r="K551" i="42"/>
  <c r="F551" i="42"/>
  <c r="G551" i="42" s="1"/>
  <c r="C547" i="44" s="1"/>
  <c r="N102" i="39"/>
  <c r="K98" i="43"/>
  <c r="J98" i="43" s="1"/>
  <c r="C552" i="42"/>
  <c r="C548" i="43"/>
  <c r="N553" i="39"/>
  <c r="O103" i="39"/>
  <c r="F103" i="39"/>
  <c r="G103" i="39" s="1"/>
  <c r="J103" i="39" s="1"/>
  <c r="N125" i="30"/>
  <c r="O125" i="30" s="1"/>
  <c r="P125" i="30" s="1"/>
  <c r="M125" i="30"/>
  <c r="F126" i="30" s="1"/>
  <c r="M123" i="28"/>
  <c r="F110" i="21" s="1"/>
  <c r="L123" i="28"/>
  <c r="F124" i="28" s="1"/>
  <c r="E104" i="40"/>
  <c r="Q104" i="35"/>
  <c r="V104" i="35" s="1"/>
  <c r="J103" i="37"/>
  <c r="K103" i="37" s="1"/>
  <c r="M103" i="37"/>
  <c r="N103" i="37" s="1"/>
  <c r="G103" i="37"/>
  <c r="H103" i="37" s="1"/>
  <c r="C104" i="51" s="1"/>
  <c r="D104" i="51" s="1"/>
  <c r="E104" i="51" s="1"/>
  <c r="L138" i="17" l="1"/>
  <c r="F139" i="17" s="1"/>
  <c r="M138" i="17"/>
  <c r="D125" i="21" s="1"/>
  <c r="T102" i="39"/>
  <c r="B879" i="30"/>
  <c r="C879" i="30" s="1"/>
  <c r="E879" i="30" s="1"/>
  <c r="H879" i="30" s="1"/>
  <c r="B879" i="27"/>
  <c r="C879" i="27" s="1"/>
  <c r="E879" i="27" s="1"/>
  <c r="D868" i="37"/>
  <c r="B880" i="17"/>
  <c r="C879" i="17"/>
  <c r="B879" i="28"/>
  <c r="C879" i="28" s="1"/>
  <c r="E879" i="28" s="1"/>
  <c r="B879" i="32"/>
  <c r="C879" i="32" s="1"/>
  <c r="E879" i="32" s="1"/>
  <c r="E878" i="17"/>
  <c r="H878" i="17"/>
  <c r="B868" i="51"/>
  <c r="B868" i="36"/>
  <c r="F869" i="35"/>
  <c r="B869" i="39" s="1"/>
  <c r="C869" i="39" s="1"/>
  <c r="F104" i="36"/>
  <c r="G104" i="36" s="1"/>
  <c r="H104" i="36" s="1"/>
  <c r="F104" i="51"/>
  <c r="G104" i="51" s="1"/>
  <c r="H104" i="51" s="1"/>
  <c r="I104" i="36"/>
  <c r="J104" i="36" s="1"/>
  <c r="K104" i="36" s="1"/>
  <c r="E101" i="41" s="1"/>
  <c r="I104" i="51"/>
  <c r="J104" i="51" s="1"/>
  <c r="K104" i="51" s="1"/>
  <c r="H116" i="27"/>
  <c r="J116" i="27" s="1"/>
  <c r="G116" i="27"/>
  <c r="M106" i="35"/>
  <c r="I104" i="37"/>
  <c r="L466" i="42"/>
  <c r="N465" i="42"/>
  <c r="O465" i="42" s="1"/>
  <c r="G461" i="44" s="1"/>
  <c r="K552" i="42"/>
  <c r="F552" i="42"/>
  <c r="G552" i="42" s="1"/>
  <c r="C548" i="44" s="1"/>
  <c r="C553" i="42"/>
  <c r="C549" i="43"/>
  <c r="N554" i="39"/>
  <c r="C102" i="42"/>
  <c r="C98" i="43"/>
  <c r="I103" i="39"/>
  <c r="H103" i="39"/>
  <c r="I126" i="30"/>
  <c r="K126" i="30" s="1"/>
  <c r="G126" i="30"/>
  <c r="C112" i="21"/>
  <c r="A114" i="37"/>
  <c r="I139" i="17"/>
  <c r="G139" i="17"/>
  <c r="G129" i="35"/>
  <c r="G124" i="28"/>
  <c r="H124" i="28"/>
  <c r="J124" i="28" s="1"/>
  <c r="R114" i="35"/>
  <c r="L112" i="37"/>
  <c r="K105" i="47"/>
  <c r="D101" i="38"/>
  <c r="S105" i="35"/>
  <c r="O105" i="47"/>
  <c r="E101" i="38"/>
  <c r="C104" i="36"/>
  <c r="D104" i="36" s="1"/>
  <c r="E104" i="36" s="1"/>
  <c r="E105" i="39" s="1"/>
  <c r="G105" i="47"/>
  <c r="C101" i="38"/>
  <c r="W104" i="35"/>
  <c r="K104" i="35" s="1"/>
  <c r="H104" i="40"/>
  <c r="H105" i="35"/>
  <c r="F108" i="37"/>
  <c r="N105" i="35"/>
  <c r="J139" i="17" l="1"/>
  <c r="K139" i="17" s="1"/>
  <c r="U102" i="39"/>
  <c r="H879" i="17"/>
  <c r="E879" i="17"/>
  <c r="B880" i="32"/>
  <c r="C880" i="32" s="1"/>
  <c r="E880" i="32" s="1"/>
  <c r="B880" i="30"/>
  <c r="C880" i="30" s="1"/>
  <c r="E880" i="30" s="1"/>
  <c r="H880" i="30" s="1"/>
  <c r="B880" i="27"/>
  <c r="C880" i="27" s="1"/>
  <c r="E880" i="27" s="1"/>
  <c r="B880" i="28"/>
  <c r="C880" i="28" s="1"/>
  <c r="E880" i="28" s="1"/>
  <c r="D869" i="37"/>
  <c r="B881" i="17"/>
  <c r="C880" i="17"/>
  <c r="E880" i="17" s="1"/>
  <c r="B869" i="51"/>
  <c r="B869" i="36"/>
  <c r="F870" i="35"/>
  <c r="B870" i="39" s="1"/>
  <c r="C870" i="39" s="1"/>
  <c r="I116" i="27"/>
  <c r="K116" i="27"/>
  <c r="L467" i="42"/>
  <c r="N466" i="42"/>
  <c r="O466" i="42" s="1"/>
  <c r="G462" i="44" s="1"/>
  <c r="K103" i="39"/>
  <c r="C550" i="43"/>
  <c r="C554" i="42"/>
  <c r="N555" i="39"/>
  <c r="K102" i="42"/>
  <c r="F102" i="42"/>
  <c r="K553" i="42"/>
  <c r="F553" i="42"/>
  <c r="G553" i="42" s="1"/>
  <c r="C549" i="44" s="1"/>
  <c r="P105" i="39"/>
  <c r="Q105" i="39" s="1"/>
  <c r="R105" i="39"/>
  <c r="S105" i="39" s="1"/>
  <c r="J105" i="35"/>
  <c r="I105" i="35"/>
  <c r="C105" i="40" s="1"/>
  <c r="D104" i="39"/>
  <c r="D104" i="40"/>
  <c r="L126" i="30"/>
  <c r="K124" i="28"/>
  <c r="Q105" i="47"/>
  <c r="P105" i="47"/>
  <c r="T105" i="35"/>
  <c r="G105" i="40" s="1"/>
  <c r="U105" i="35"/>
  <c r="L105" i="47"/>
  <c r="M105" i="47"/>
  <c r="O105" i="35"/>
  <c r="P105" i="35"/>
  <c r="C101" i="41"/>
  <c r="E104" i="37"/>
  <c r="W105" i="39"/>
  <c r="D101" i="41"/>
  <c r="F105" i="40" l="1"/>
  <c r="X105" i="39"/>
  <c r="M139" i="17"/>
  <c r="D126" i="21" s="1"/>
  <c r="L139" i="17"/>
  <c r="F140" i="17" s="1"/>
  <c r="G140" i="17" s="1"/>
  <c r="M98" i="43"/>
  <c r="F98" i="43"/>
  <c r="N102" i="42"/>
  <c r="O102" i="42" s="1"/>
  <c r="G98" i="44" s="1"/>
  <c r="G102" i="42"/>
  <c r="C98" i="44" s="1"/>
  <c r="B881" i="30"/>
  <c r="C881" i="30" s="1"/>
  <c r="E881" i="30" s="1"/>
  <c r="H881" i="30" s="1"/>
  <c r="B881" i="32"/>
  <c r="C881" i="32" s="1"/>
  <c r="E881" i="32" s="1"/>
  <c r="B881" i="28"/>
  <c r="C881" i="28" s="1"/>
  <c r="E881" i="28" s="1"/>
  <c r="B881" i="27"/>
  <c r="C881" i="27" s="1"/>
  <c r="E881" i="27" s="1"/>
  <c r="D870" i="37"/>
  <c r="C881" i="17"/>
  <c r="B882" i="17"/>
  <c r="B870" i="51"/>
  <c r="B870" i="36"/>
  <c r="F871" i="35"/>
  <c r="B871" i="39" s="1"/>
  <c r="C871" i="39" s="1"/>
  <c r="H880" i="17"/>
  <c r="M116" i="27"/>
  <c r="E103" i="21" s="1"/>
  <c r="L116" i="27"/>
  <c r="F117" i="27" s="1"/>
  <c r="L468" i="42"/>
  <c r="N467" i="42"/>
  <c r="O467" i="42" s="1"/>
  <c r="G463" i="44" s="1"/>
  <c r="L103" i="39"/>
  <c r="C551" i="43"/>
  <c r="N556" i="39"/>
  <c r="C555" i="42"/>
  <c r="K554" i="42"/>
  <c r="F554" i="42"/>
  <c r="G554" i="42" s="1"/>
  <c r="C550" i="44" s="1"/>
  <c r="F104" i="39"/>
  <c r="G104" i="39" s="1"/>
  <c r="I104" i="39" s="1"/>
  <c r="O104" i="39"/>
  <c r="N126" i="30"/>
  <c r="O126" i="30" s="1"/>
  <c r="P126" i="30" s="1"/>
  <c r="M126" i="30"/>
  <c r="F127" i="30" s="1"/>
  <c r="I140" i="17"/>
  <c r="G130" i="35"/>
  <c r="M124" i="28"/>
  <c r="F111" i="21" s="1"/>
  <c r="L124" i="28"/>
  <c r="F125" i="28" s="1"/>
  <c r="E105" i="40"/>
  <c r="Q105" i="35"/>
  <c r="V105" i="35" s="1"/>
  <c r="J104" i="37"/>
  <c r="K104" i="37" s="1"/>
  <c r="M104" i="37"/>
  <c r="N104" i="37" s="1"/>
  <c r="G104" i="37"/>
  <c r="H104" i="37" s="1"/>
  <c r="C105" i="51" s="1"/>
  <c r="D105" i="51" s="1"/>
  <c r="E105" i="51" s="1"/>
  <c r="F109" i="37"/>
  <c r="J140" i="17" l="1"/>
  <c r="K140" i="17" s="1"/>
  <c r="D871" i="37"/>
  <c r="C882" i="17"/>
  <c r="E882" i="17" s="1"/>
  <c r="B883" i="17"/>
  <c r="B882" i="30"/>
  <c r="C882" i="30" s="1"/>
  <c r="E882" i="30" s="1"/>
  <c r="H882" i="30" s="1"/>
  <c r="B882" i="32"/>
  <c r="C882" i="32" s="1"/>
  <c r="E882" i="32" s="1"/>
  <c r="B882" i="28"/>
  <c r="C882" i="28" s="1"/>
  <c r="E882" i="28" s="1"/>
  <c r="B882" i="27"/>
  <c r="C882" i="27" s="1"/>
  <c r="E882" i="27" s="1"/>
  <c r="H881" i="17"/>
  <c r="E881" i="17"/>
  <c r="B871" i="51"/>
  <c r="B871" i="36"/>
  <c r="F872" i="35"/>
  <c r="B872" i="39" s="1"/>
  <c r="C872" i="39" s="1"/>
  <c r="F105" i="36"/>
  <c r="G105" i="36" s="1"/>
  <c r="H105" i="36" s="1"/>
  <c r="F105" i="51"/>
  <c r="G105" i="51" s="1"/>
  <c r="H105" i="51" s="1"/>
  <c r="I105" i="36"/>
  <c r="J105" i="36" s="1"/>
  <c r="K105" i="36" s="1"/>
  <c r="E102" i="41" s="1"/>
  <c r="I105" i="51"/>
  <c r="J105" i="51" s="1"/>
  <c r="K105" i="51" s="1"/>
  <c r="G117" i="27"/>
  <c r="H117" i="27"/>
  <c r="J117" i="27" s="1"/>
  <c r="M107" i="35"/>
  <c r="I105" i="37"/>
  <c r="L469" i="42"/>
  <c r="N468" i="42"/>
  <c r="O468" i="42" s="1"/>
  <c r="G464" i="44" s="1"/>
  <c r="N103" i="39"/>
  <c r="K99" i="43"/>
  <c r="J99" i="43" s="1"/>
  <c r="K555" i="42"/>
  <c r="F555" i="42"/>
  <c r="G555" i="42" s="1"/>
  <c r="C551" i="44" s="1"/>
  <c r="C552" i="43"/>
  <c r="N557" i="39"/>
  <c r="C556" i="42"/>
  <c r="H104" i="39"/>
  <c r="K104" i="39" s="1"/>
  <c r="J104" i="39"/>
  <c r="G127" i="30"/>
  <c r="I127" i="30"/>
  <c r="K127" i="30" s="1"/>
  <c r="C113" i="21"/>
  <c r="A115" i="37"/>
  <c r="H125" i="28"/>
  <c r="J125" i="28" s="1"/>
  <c r="G125" i="28"/>
  <c r="R115" i="35"/>
  <c r="L113" i="37"/>
  <c r="C105" i="36"/>
  <c r="D105" i="36" s="1"/>
  <c r="E105" i="36" s="1"/>
  <c r="E106" i="39" s="1"/>
  <c r="G106" i="47"/>
  <c r="C102" i="38"/>
  <c r="K106" i="47"/>
  <c r="D102" i="38"/>
  <c r="O106" i="47"/>
  <c r="S106" i="35"/>
  <c r="E102" i="38"/>
  <c r="W105" i="35"/>
  <c r="K105" i="35" s="1"/>
  <c r="H105" i="40"/>
  <c r="N106" i="35"/>
  <c r="H106" i="35"/>
  <c r="H882" i="17" l="1"/>
  <c r="M140" i="17"/>
  <c r="D127" i="21" s="1"/>
  <c r="L140" i="17"/>
  <c r="F141" i="17" s="1"/>
  <c r="T103" i="39"/>
  <c r="D872" i="37"/>
  <c r="B884" i="17"/>
  <c r="C883" i="17"/>
  <c r="B883" i="32"/>
  <c r="C883" i="32" s="1"/>
  <c r="E883" i="32" s="1"/>
  <c r="B883" i="30"/>
  <c r="C883" i="30" s="1"/>
  <c r="E883" i="30" s="1"/>
  <c r="H883" i="30" s="1"/>
  <c r="B883" i="28"/>
  <c r="C883" i="28" s="1"/>
  <c r="E883" i="28" s="1"/>
  <c r="B883" i="27"/>
  <c r="C883" i="27" s="1"/>
  <c r="E883" i="27" s="1"/>
  <c r="B872" i="51"/>
  <c r="F873" i="35"/>
  <c r="B873" i="39" s="1"/>
  <c r="C873" i="39" s="1"/>
  <c r="B872" i="36"/>
  <c r="K117" i="27"/>
  <c r="I117" i="27"/>
  <c r="L470" i="42"/>
  <c r="N469" i="42"/>
  <c r="O469" i="42" s="1"/>
  <c r="G465" i="44" s="1"/>
  <c r="C103" i="42"/>
  <c r="C99" i="43"/>
  <c r="K556" i="42"/>
  <c r="F556" i="42"/>
  <c r="G556" i="42" s="1"/>
  <c r="C552" i="44" s="1"/>
  <c r="L104" i="39"/>
  <c r="N558" i="39"/>
  <c r="C553" i="43"/>
  <c r="C557" i="42"/>
  <c r="P106" i="39"/>
  <c r="Q106" i="39" s="1"/>
  <c r="R106" i="39"/>
  <c r="S106" i="39" s="1"/>
  <c r="I106" i="35"/>
  <c r="C106" i="40" s="1"/>
  <c r="J106" i="35"/>
  <c r="D105" i="39"/>
  <c r="D105" i="40"/>
  <c r="L127" i="30"/>
  <c r="G141" i="17"/>
  <c r="I141" i="17"/>
  <c r="G131" i="35"/>
  <c r="K125" i="28"/>
  <c r="M106" i="47"/>
  <c r="L106" i="47"/>
  <c r="T106" i="35"/>
  <c r="G106" i="40" s="1"/>
  <c r="U106" i="35"/>
  <c r="P106" i="47"/>
  <c r="Q106" i="47"/>
  <c r="O106" i="35"/>
  <c r="P106" i="35"/>
  <c r="E105" i="37"/>
  <c r="C102" i="41"/>
  <c r="W106" i="39"/>
  <c r="D102" i="41"/>
  <c r="F106" i="40" l="1"/>
  <c r="X106" i="39"/>
  <c r="J141" i="17"/>
  <c r="K141" i="17" s="1"/>
  <c r="U103" i="39"/>
  <c r="H883" i="17"/>
  <c r="E883" i="17"/>
  <c r="B884" i="30"/>
  <c r="C884" i="30" s="1"/>
  <c r="E884" i="30" s="1"/>
  <c r="H884" i="30" s="1"/>
  <c r="B884" i="32"/>
  <c r="C884" i="32" s="1"/>
  <c r="E884" i="32" s="1"/>
  <c r="B884" i="28"/>
  <c r="C884" i="28" s="1"/>
  <c r="E884" i="28" s="1"/>
  <c r="C884" i="17"/>
  <c r="E884" i="17" s="1"/>
  <c r="B884" i="27"/>
  <c r="C884" i="27" s="1"/>
  <c r="E884" i="27" s="1"/>
  <c r="D873" i="37"/>
  <c r="B885" i="17"/>
  <c r="B873" i="51"/>
  <c r="B873" i="36"/>
  <c r="F874" i="35"/>
  <c r="B874" i="39" s="1"/>
  <c r="C874" i="39" s="1"/>
  <c r="L117" i="27"/>
  <c r="F118" i="27" s="1"/>
  <c r="M117" i="27"/>
  <c r="E104" i="21" s="1"/>
  <c r="L471" i="42"/>
  <c r="N470" i="42"/>
  <c r="O470" i="42" s="1"/>
  <c r="G466" i="44" s="1"/>
  <c r="K103" i="42"/>
  <c r="F103" i="42"/>
  <c r="K557" i="42"/>
  <c r="F557" i="42"/>
  <c r="G557" i="42" s="1"/>
  <c r="C553" i="44" s="1"/>
  <c r="N104" i="39"/>
  <c r="K100" i="43"/>
  <c r="J100" i="43" s="1"/>
  <c r="C558" i="42"/>
  <c r="C554" i="43"/>
  <c r="N559" i="39"/>
  <c r="O105" i="39"/>
  <c r="F105" i="39"/>
  <c r="G105" i="39" s="1"/>
  <c r="J105" i="39" s="1"/>
  <c r="M127" i="30"/>
  <c r="F128" i="30" s="1"/>
  <c r="N127" i="30"/>
  <c r="O127" i="30" s="1"/>
  <c r="P127" i="30" s="1"/>
  <c r="M125" i="28"/>
  <c r="F112" i="21" s="1"/>
  <c r="L125" i="28"/>
  <c r="F126" i="28" s="1"/>
  <c r="E106" i="40"/>
  <c r="Q106" i="35"/>
  <c r="V106" i="35" s="1"/>
  <c r="J105" i="37"/>
  <c r="K105" i="37" s="1"/>
  <c r="M105" i="37"/>
  <c r="N105" i="37" s="1"/>
  <c r="G105" i="37"/>
  <c r="H105" i="37" s="1"/>
  <c r="C106" i="51" s="1"/>
  <c r="D106" i="51" s="1"/>
  <c r="E106" i="51" s="1"/>
  <c r="F110" i="37"/>
  <c r="M141" i="17" l="1"/>
  <c r="D128" i="21" s="1"/>
  <c r="L141" i="17"/>
  <c r="F142" i="17" s="1"/>
  <c r="M99" i="43"/>
  <c r="F99" i="43"/>
  <c r="T104" i="39"/>
  <c r="G103" i="42"/>
  <c r="C99" i="44" s="1"/>
  <c r="N103" i="42"/>
  <c r="O103" i="42" s="1"/>
  <c r="G99" i="44" s="1"/>
  <c r="B874" i="51"/>
  <c r="B874" i="36"/>
  <c r="F875" i="35"/>
  <c r="B875" i="39" s="1"/>
  <c r="C875" i="39" s="1"/>
  <c r="D874" i="37"/>
  <c r="C885" i="17"/>
  <c r="B886" i="17"/>
  <c r="B885" i="30"/>
  <c r="C885" i="30" s="1"/>
  <c r="E885" i="30" s="1"/>
  <c r="H885" i="30" s="1"/>
  <c r="B885" i="27"/>
  <c r="C885" i="27" s="1"/>
  <c r="E885" i="27" s="1"/>
  <c r="B885" i="28"/>
  <c r="C885" i="28" s="1"/>
  <c r="E885" i="28" s="1"/>
  <c r="B885" i="32"/>
  <c r="C885" i="32" s="1"/>
  <c r="E885" i="32" s="1"/>
  <c r="H884" i="17"/>
  <c r="I106" i="36"/>
  <c r="J106" i="36" s="1"/>
  <c r="K106" i="36" s="1"/>
  <c r="E103" i="41" s="1"/>
  <c r="I106" i="51"/>
  <c r="J106" i="51" s="1"/>
  <c r="K106" i="51" s="1"/>
  <c r="F106" i="36"/>
  <c r="G106" i="36" s="1"/>
  <c r="H106" i="36" s="1"/>
  <c r="F106" i="51"/>
  <c r="G106" i="51" s="1"/>
  <c r="H106" i="51" s="1"/>
  <c r="M108" i="35"/>
  <c r="I106" i="37"/>
  <c r="G118" i="27"/>
  <c r="H118" i="27"/>
  <c r="J118" i="27" s="1"/>
  <c r="L472" i="42"/>
  <c r="N471" i="42"/>
  <c r="O471" i="42" s="1"/>
  <c r="G467" i="44" s="1"/>
  <c r="C104" i="42"/>
  <c r="C100" i="43"/>
  <c r="C559" i="42"/>
  <c r="C555" i="43"/>
  <c r="N560" i="39"/>
  <c r="K558" i="42"/>
  <c r="F558" i="42"/>
  <c r="G558" i="42" s="1"/>
  <c r="C554" i="44" s="1"/>
  <c r="I105" i="39"/>
  <c r="H105" i="39"/>
  <c r="C114" i="21"/>
  <c r="A116" i="37"/>
  <c r="G128" i="30"/>
  <c r="I128" i="30"/>
  <c r="G142" i="17"/>
  <c r="I142" i="17"/>
  <c r="G132" i="35"/>
  <c r="H126" i="28"/>
  <c r="J126" i="28" s="1"/>
  <c r="G126" i="28"/>
  <c r="R116" i="35"/>
  <c r="L114" i="37"/>
  <c r="K107" i="47"/>
  <c r="D103" i="38"/>
  <c r="C106" i="36"/>
  <c r="D106" i="36" s="1"/>
  <c r="E106" i="36" s="1"/>
  <c r="E107" i="39" s="1"/>
  <c r="C103" i="38"/>
  <c r="G107" i="47"/>
  <c r="O107" i="47"/>
  <c r="S107" i="35"/>
  <c r="E103" i="38"/>
  <c r="W106" i="35"/>
  <c r="K106" i="35" s="1"/>
  <c r="H106" i="40"/>
  <c r="H107" i="35"/>
  <c r="E106" i="37"/>
  <c r="N107" i="35"/>
  <c r="J142" i="17" l="1"/>
  <c r="K142" i="17" s="1"/>
  <c r="U104" i="39"/>
  <c r="D875" i="37"/>
  <c r="B887" i="17"/>
  <c r="C886" i="17"/>
  <c r="B886" i="28"/>
  <c r="C886" i="28" s="1"/>
  <c r="E886" i="28" s="1"/>
  <c r="B886" i="30"/>
  <c r="C886" i="30" s="1"/>
  <c r="E886" i="30" s="1"/>
  <c r="H886" i="30" s="1"/>
  <c r="B886" i="32"/>
  <c r="C886" i="32" s="1"/>
  <c r="E886" i="32" s="1"/>
  <c r="B886" i="27"/>
  <c r="C886" i="27" s="1"/>
  <c r="E886" i="27" s="1"/>
  <c r="E885" i="17"/>
  <c r="H885" i="17"/>
  <c r="B875" i="36"/>
  <c r="B875" i="51"/>
  <c r="F876" i="35"/>
  <c r="B876" i="39" s="1"/>
  <c r="C876" i="39" s="1"/>
  <c r="K128" i="30"/>
  <c r="L128" i="30" s="1"/>
  <c r="K118" i="27"/>
  <c r="I118" i="27"/>
  <c r="L473" i="42"/>
  <c r="N472" i="42"/>
  <c r="O472" i="42" s="1"/>
  <c r="G468" i="44" s="1"/>
  <c r="K105" i="39"/>
  <c r="K559" i="42"/>
  <c r="F559" i="42"/>
  <c r="G559" i="42" s="1"/>
  <c r="C555" i="44" s="1"/>
  <c r="C556" i="43"/>
  <c r="C560" i="42"/>
  <c r="N561" i="39"/>
  <c r="K104" i="42"/>
  <c r="F104" i="42"/>
  <c r="P107" i="39"/>
  <c r="Q107" i="39" s="1"/>
  <c r="R107" i="39"/>
  <c r="S107" i="39" s="1"/>
  <c r="I107" i="35"/>
  <c r="C107" i="40" s="1"/>
  <c r="J107" i="35"/>
  <c r="D106" i="39"/>
  <c r="D106" i="40"/>
  <c r="K126" i="28"/>
  <c r="T107" i="35"/>
  <c r="G107" i="40" s="1"/>
  <c r="U107" i="35"/>
  <c r="Q107" i="47"/>
  <c r="P107" i="47"/>
  <c r="M107" i="47"/>
  <c r="L107" i="47"/>
  <c r="M106" i="37"/>
  <c r="N106" i="37" s="1"/>
  <c r="J106" i="37"/>
  <c r="K106" i="37" s="1"/>
  <c r="O107" i="35"/>
  <c r="E107" i="40" s="1"/>
  <c r="P107" i="35"/>
  <c r="G106" i="37"/>
  <c r="H106" i="37" s="1"/>
  <c r="C107" i="51" s="1"/>
  <c r="D107" i="51" s="1"/>
  <c r="E107" i="51" s="1"/>
  <c r="W107" i="39"/>
  <c r="D103" i="41"/>
  <c r="F111" i="37"/>
  <c r="C103" i="41"/>
  <c r="F107" i="40" l="1"/>
  <c r="X107" i="39"/>
  <c r="L142" i="17"/>
  <c r="F143" i="17" s="1"/>
  <c r="M142" i="17"/>
  <c r="D129" i="21" s="1"/>
  <c r="M100" i="43"/>
  <c r="F100" i="43"/>
  <c r="G104" i="42"/>
  <c r="C100" i="44" s="1"/>
  <c r="N104" i="42"/>
  <c r="O104" i="42" s="1"/>
  <c r="G100" i="44" s="1"/>
  <c r="E886" i="17"/>
  <c r="H886" i="17"/>
  <c r="B887" i="32"/>
  <c r="C887" i="32" s="1"/>
  <c r="E887" i="32" s="1"/>
  <c r="B887" i="27"/>
  <c r="C887" i="27" s="1"/>
  <c r="E887" i="27" s="1"/>
  <c r="D876" i="37"/>
  <c r="B888" i="17"/>
  <c r="C887" i="17"/>
  <c r="B887" i="28"/>
  <c r="C887" i="28" s="1"/>
  <c r="E887" i="28" s="1"/>
  <c r="B887" i="30"/>
  <c r="C887" i="30" s="1"/>
  <c r="E887" i="30" s="1"/>
  <c r="H887" i="30" s="1"/>
  <c r="B876" i="51"/>
  <c r="B876" i="36"/>
  <c r="F877" i="35"/>
  <c r="B877" i="39" s="1"/>
  <c r="C877" i="39" s="1"/>
  <c r="F107" i="36"/>
  <c r="G107" i="36" s="1"/>
  <c r="H107" i="36" s="1"/>
  <c r="F107" i="51"/>
  <c r="G107" i="51" s="1"/>
  <c r="H107" i="51" s="1"/>
  <c r="I107" i="36"/>
  <c r="J107" i="36" s="1"/>
  <c r="K107" i="36" s="1"/>
  <c r="E104" i="41" s="1"/>
  <c r="I107" i="51"/>
  <c r="J107" i="51" s="1"/>
  <c r="K107" i="51" s="1"/>
  <c r="N128" i="30"/>
  <c r="O128" i="30" s="1"/>
  <c r="P128" i="30" s="1"/>
  <c r="C115" i="21" s="1"/>
  <c r="M128" i="30"/>
  <c r="F129" i="30" s="1"/>
  <c r="L118" i="27"/>
  <c r="F119" i="27" s="1"/>
  <c r="M118" i="27"/>
  <c r="E105" i="21" s="1"/>
  <c r="L474" i="42"/>
  <c r="N473" i="42"/>
  <c r="O473" i="42" s="1"/>
  <c r="G469" i="44" s="1"/>
  <c r="L105" i="39"/>
  <c r="C561" i="42"/>
  <c r="C557" i="43"/>
  <c r="N562" i="39"/>
  <c r="K560" i="42"/>
  <c r="F560" i="42"/>
  <c r="G560" i="42" s="1"/>
  <c r="C556" i="44" s="1"/>
  <c r="F106" i="39"/>
  <c r="G106" i="39" s="1"/>
  <c r="I106" i="39" s="1"/>
  <c r="O106" i="39"/>
  <c r="G129" i="30"/>
  <c r="I129" i="30"/>
  <c r="G143" i="17"/>
  <c r="I143" i="17"/>
  <c r="G133" i="35"/>
  <c r="M126" i="28"/>
  <c r="F113" i="21" s="1"/>
  <c r="L126" i="28"/>
  <c r="F127" i="28" s="1"/>
  <c r="O108" i="47"/>
  <c r="E104" i="38"/>
  <c r="S108" i="35"/>
  <c r="K108" i="47"/>
  <c r="D104" i="38"/>
  <c r="C107" i="36"/>
  <c r="D107" i="36" s="1"/>
  <c r="E107" i="36" s="1"/>
  <c r="E108" i="39" s="1"/>
  <c r="G108" i="47"/>
  <c r="C104" i="38"/>
  <c r="Q107" i="35"/>
  <c r="V107" i="35" s="1"/>
  <c r="H108" i="35"/>
  <c r="N108" i="35"/>
  <c r="E107" i="37"/>
  <c r="J143" i="17" l="1"/>
  <c r="K143" i="17" s="1"/>
  <c r="H887" i="17"/>
  <c r="E887" i="17"/>
  <c r="B877" i="51"/>
  <c r="B877" i="36"/>
  <c r="F878" i="35"/>
  <c r="B878" i="39" s="1"/>
  <c r="C878" i="39" s="1"/>
  <c r="D877" i="37"/>
  <c r="C888" i="17"/>
  <c r="B889" i="17"/>
  <c r="B888" i="30"/>
  <c r="C888" i="30" s="1"/>
  <c r="E888" i="30" s="1"/>
  <c r="H888" i="30" s="1"/>
  <c r="B888" i="32"/>
  <c r="C888" i="32" s="1"/>
  <c r="E888" i="32" s="1"/>
  <c r="B888" i="27"/>
  <c r="C888" i="27" s="1"/>
  <c r="E888" i="27" s="1"/>
  <c r="B888" i="28"/>
  <c r="C888" i="28" s="1"/>
  <c r="E888" i="28" s="1"/>
  <c r="A117" i="37"/>
  <c r="K129" i="30"/>
  <c r="L129" i="30" s="1"/>
  <c r="M109" i="35"/>
  <c r="I107" i="37"/>
  <c r="G119" i="27"/>
  <c r="H119" i="27"/>
  <c r="J119" i="27" s="1"/>
  <c r="L475" i="42"/>
  <c r="N474" i="42"/>
  <c r="O474" i="42" s="1"/>
  <c r="G470" i="44" s="1"/>
  <c r="N105" i="39"/>
  <c r="K101" i="43"/>
  <c r="J101" i="43" s="1"/>
  <c r="N563" i="39"/>
  <c r="C562" i="42"/>
  <c r="C558" i="43"/>
  <c r="K561" i="42"/>
  <c r="F561" i="42"/>
  <c r="G561" i="42" s="1"/>
  <c r="C557" i="44" s="1"/>
  <c r="P108" i="39"/>
  <c r="Q108" i="39" s="1"/>
  <c r="R108" i="39"/>
  <c r="S108" i="39" s="1"/>
  <c r="H106" i="39"/>
  <c r="K106" i="39" s="1"/>
  <c r="J106" i="39"/>
  <c r="J108" i="35"/>
  <c r="I108" i="35"/>
  <c r="C108" i="40" s="1"/>
  <c r="H127" i="28"/>
  <c r="J127" i="28" s="1"/>
  <c r="G127" i="28"/>
  <c r="R117" i="35"/>
  <c r="L115" i="37"/>
  <c r="M108" i="47"/>
  <c r="L108" i="47"/>
  <c r="U108" i="35"/>
  <c r="T108" i="35"/>
  <c r="G108" i="40" s="1"/>
  <c r="Q108" i="47"/>
  <c r="P108" i="47"/>
  <c r="W107" i="35"/>
  <c r="K107" i="35" s="1"/>
  <c r="H107" i="40"/>
  <c r="M107" i="37"/>
  <c r="N107" i="37" s="1"/>
  <c r="J107" i="37"/>
  <c r="K107" i="37" s="1"/>
  <c r="O108" i="35"/>
  <c r="E108" i="40" s="1"/>
  <c r="P108" i="35"/>
  <c r="G107" i="37"/>
  <c r="H107" i="37" s="1"/>
  <c r="C108" i="51" s="1"/>
  <c r="D108" i="51" s="1"/>
  <c r="E108" i="51" s="1"/>
  <c r="C104" i="41"/>
  <c r="F112" i="37"/>
  <c r="W108" i="39"/>
  <c r="D104" i="41"/>
  <c r="F108" i="40" l="1"/>
  <c r="X108" i="39"/>
  <c r="L143" i="17"/>
  <c r="F144" i="17" s="1"/>
  <c r="M143" i="17"/>
  <c r="D130" i="21" s="1"/>
  <c r="T105" i="39"/>
  <c r="B890" i="17"/>
  <c r="C889" i="17"/>
  <c r="B889" i="30"/>
  <c r="C889" i="30" s="1"/>
  <c r="E889" i="30" s="1"/>
  <c r="H889" i="30" s="1"/>
  <c r="B889" i="32"/>
  <c r="C889" i="32" s="1"/>
  <c r="E889" i="32" s="1"/>
  <c r="B889" i="27"/>
  <c r="C889" i="27" s="1"/>
  <c r="E889" i="27" s="1"/>
  <c r="B889" i="28"/>
  <c r="C889" i="28" s="1"/>
  <c r="E889" i="28" s="1"/>
  <c r="D878" i="37"/>
  <c r="E888" i="17"/>
  <c r="H888" i="17"/>
  <c r="B878" i="51"/>
  <c r="B878" i="36"/>
  <c r="F879" i="35"/>
  <c r="B879" i="39" s="1"/>
  <c r="C879" i="39" s="1"/>
  <c r="I108" i="36"/>
  <c r="J108" i="36" s="1"/>
  <c r="K108" i="36" s="1"/>
  <c r="E105" i="41" s="1"/>
  <c r="I108" i="51"/>
  <c r="J108" i="51" s="1"/>
  <c r="K108" i="51" s="1"/>
  <c r="F108" i="36"/>
  <c r="G108" i="36" s="1"/>
  <c r="H108" i="36" s="1"/>
  <c r="F108" i="51"/>
  <c r="G108" i="51" s="1"/>
  <c r="H108" i="51" s="1"/>
  <c r="N129" i="30"/>
  <c r="O129" i="30" s="1"/>
  <c r="P129" i="30" s="1"/>
  <c r="A118" i="37" s="1"/>
  <c r="M129" i="30"/>
  <c r="F130" i="30" s="1"/>
  <c r="G130" i="30" s="1"/>
  <c r="I119" i="27"/>
  <c r="K119" i="27"/>
  <c r="L476" i="42"/>
  <c r="N475" i="42"/>
  <c r="O475" i="42" s="1"/>
  <c r="G471" i="44" s="1"/>
  <c r="L106" i="39"/>
  <c r="N106" i="39" s="1"/>
  <c r="C105" i="42"/>
  <c r="C101" i="43"/>
  <c r="K562" i="42"/>
  <c r="F562" i="42"/>
  <c r="G562" i="42" s="1"/>
  <c r="C558" i="44" s="1"/>
  <c r="N564" i="39"/>
  <c r="C559" i="43"/>
  <c r="C563" i="42"/>
  <c r="D107" i="40"/>
  <c r="D107" i="39"/>
  <c r="G134" i="35"/>
  <c r="I144" i="17"/>
  <c r="G144" i="17"/>
  <c r="K127" i="28"/>
  <c r="K109" i="47"/>
  <c r="D105" i="38"/>
  <c r="C108" i="36"/>
  <c r="D108" i="36" s="1"/>
  <c r="E108" i="36" s="1"/>
  <c r="E109" i="39" s="1"/>
  <c r="P109" i="39" s="1"/>
  <c r="Q109" i="39" s="1"/>
  <c r="G109" i="47"/>
  <c r="C105" i="38"/>
  <c r="O109" i="47"/>
  <c r="E105" i="38"/>
  <c r="S109" i="35"/>
  <c r="Q108" i="35"/>
  <c r="V108" i="35" s="1"/>
  <c r="N109" i="35"/>
  <c r="H109" i="35"/>
  <c r="E108" i="37"/>
  <c r="I130" i="30" l="1"/>
  <c r="J144" i="17"/>
  <c r="K144" i="17" s="1"/>
  <c r="T106" i="39"/>
  <c r="U105" i="39"/>
  <c r="B879" i="36"/>
  <c r="F880" i="35"/>
  <c r="B880" i="39" s="1"/>
  <c r="C880" i="39" s="1"/>
  <c r="B879" i="51"/>
  <c r="E889" i="17"/>
  <c r="H889" i="17"/>
  <c r="B890" i="28"/>
  <c r="C890" i="28" s="1"/>
  <c r="E890" i="28" s="1"/>
  <c r="B890" i="27"/>
  <c r="C890" i="27" s="1"/>
  <c r="E890" i="27" s="1"/>
  <c r="D879" i="37"/>
  <c r="C890" i="17"/>
  <c r="B891" i="17"/>
  <c r="B890" i="30"/>
  <c r="C890" i="30" s="1"/>
  <c r="E890" i="30" s="1"/>
  <c r="H890" i="30" s="1"/>
  <c r="B890" i="32"/>
  <c r="C890" i="32" s="1"/>
  <c r="E890" i="32" s="1"/>
  <c r="C116" i="21"/>
  <c r="K130" i="30"/>
  <c r="L130" i="30" s="1"/>
  <c r="L119" i="27"/>
  <c r="F120" i="27" s="1"/>
  <c r="M119" i="27"/>
  <c r="E106" i="21" s="1"/>
  <c r="L477" i="42"/>
  <c r="N476" i="42"/>
  <c r="O476" i="42" s="1"/>
  <c r="G472" i="44" s="1"/>
  <c r="K102" i="43"/>
  <c r="J102" i="43" s="1"/>
  <c r="C106" i="42"/>
  <c r="C102" i="43"/>
  <c r="K105" i="42"/>
  <c r="F105" i="42"/>
  <c r="C564" i="42"/>
  <c r="C560" i="43"/>
  <c r="N565" i="39"/>
  <c r="K563" i="42"/>
  <c r="F563" i="42"/>
  <c r="G563" i="42" s="1"/>
  <c r="C559" i="44" s="1"/>
  <c r="R109" i="39"/>
  <c r="S109" i="39" s="1"/>
  <c r="J109" i="35"/>
  <c r="I109" i="35"/>
  <c r="C109" i="40" s="1"/>
  <c r="O107" i="39"/>
  <c r="F107" i="39"/>
  <c r="G107" i="39" s="1"/>
  <c r="J107" i="39" s="1"/>
  <c r="L127" i="28"/>
  <c r="F128" i="28" s="1"/>
  <c r="M127" i="28"/>
  <c r="F114" i="21" s="1"/>
  <c r="U109" i="35"/>
  <c r="T109" i="35"/>
  <c r="G109" i="40" s="1"/>
  <c r="L109" i="47"/>
  <c r="M109" i="47"/>
  <c r="Q109" i="47"/>
  <c r="P109" i="47"/>
  <c r="W108" i="35"/>
  <c r="K108" i="35" s="1"/>
  <c r="H108" i="40"/>
  <c r="M108" i="37"/>
  <c r="N108" i="37" s="1"/>
  <c r="O109" i="35"/>
  <c r="E109" i="40" s="1"/>
  <c r="P109" i="35"/>
  <c r="D105" i="41"/>
  <c r="W109" i="39"/>
  <c r="C105" i="41"/>
  <c r="F113" i="37"/>
  <c r="G108" i="37"/>
  <c r="H108" i="37" s="1"/>
  <c r="C109" i="51" s="1"/>
  <c r="D109" i="51" s="1"/>
  <c r="E109" i="51" s="1"/>
  <c r="F109" i="40" l="1"/>
  <c r="X109" i="39"/>
  <c r="M144" i="17"/>
  <c r="D131" i="21" s="1"/>
  <c r="L144" i="17"/>
  <c r="F145" i="17" s="1"/>
  <c r="M101" i="43"/>
  <c r="F101" i="43"/>
  <c r="U106" i="39"/>
  <c r="G105" i="42"/>
  <c r="C101" i="44" s="1"/>
  <c r="N105" i="42"/>
  <c r="O105" i="42" s="1"/>
  <c r="G101" i="44" s="1"/>
  <c r="B880" i="51"/>
  <c r="B880" i="36"/>
  <c r="F881" i="35"/>
  <c r="B881" i="39" s="1"/>
  <c r="C881" i="39" s="1"/>
  <c r="B891" i="32"/>
  <c r="C891" i="32" s="1"/>
  <c r="E891" i="32" s="1"/>
  <c r="B891" i="30"/>
  <c r="C891" i="30" s="1"/>
  <c r="E891" i="30" s="1"/>
  <c r="H891" i="30" s="1"/>
  <c r="B891" i="27"/>
  <c r="C891" i="27" s="1"/>
  <c r="E891" i="27" s="1"/>
  <c r="B891" i="28"/>
  <c r="C891" i="28" s="1"/>
  <c r="E891" i="28" s="1"/>
  <c r="D880" i="37"/>
  <c r="C891" i="17"/>
  <c r="B892" i="17"/>
  <c r="E890" i="17"/>
  <c r="H890" i="17"/>
  <c r="I109" i="36"/>
  <c r="J109" i="36" s="1"/>
  <c r="K109" i="36" s="1"/>
  <c r="E106" i="41" s="1"/>
  <c r="I109" i="51"/>
  <c r="J109" i="51" s="1"/>
  <c r="K109" i="51" s="1"/>
  <c r="N130" i="30"/>
  <c r="O130" i="30" s="1"/>
  <c r="P130" i="30" s="1"/>
  <c r="C117" i="21" s="1"/>
  <c r="M130" i="30"/>
  <c r="F131" i="30" s="1"/>
  <c r="G131" i="30" s="1"/>
  <c r="I108" i="37"/>
  <c r="J108" i="37" s="1"/>
  <c r="K108" i="37" s="1"/>
  <c r="M110" i="35"/>
  <c r="G120" i="27"/>
  <c r="H120" i="27"/>
  <c r="J120" i="27" s="1"/>
  <c r="L478" i="42"/>
  <c r="N477" i="42"/>
  <c r="O477" i="42" s="1"/>
  <c r="G473" i="44" s="1"/>
  <c r="K106" i="42"/>
  <c r="F106" i="42"/>
  <c r="N566" i="39"/>
  <c r="C565" i="42"/>
  <c r="C561" i="43"/>
  <c r="K564" i="42"/>
  <c r="F564" i="42"/>
  <c r="G564" i="42" s="1"/>
  <c r="C560" i="44" s="1"/>
  <c r="I107" i="39"/>
  <c r="H107" i="39"/>
  <c r="D108" i="39"/>
  <c r="D108" i="40"/>
  <c r="G135" i="35"/>
  <c r="G145" i="17"/>
  <c r="I145" i="17"/>
  <c r="J145" i="17" s="1"/>
  <c r="R118" i="35"/>
  <c r="L116" i="37"/>
  <c r="G128" i="28"/>
  <c r="H128" i="28"/>
  <c r="J128" i="28" s="1"/>
  <c r="C109" i="36"/>
  <c r="D109" i="36" s="1"/>
  <c r="E109" i="36" s="1"/>
  <c r="E110" i="39" s="1"/>
  <c r="P110" i="39" s="1"/>
  <c r="Q110" i="39" s="1"/>
  <c r="G110" i="47"/>
  <c r="C106" i="38"/>
  <c r="O110" i="47"/>
  <c r="S110" i="35"/>
  <c r="E106" i="38"/>
  <c r="Q109" i="35"/>
  <c r="V109" i="35" s="1"/>
  <c r="E109" i="37"/>
  <c r="H110" i="35"/>
  <c r="F102" i="43" l="1"/>
  <c r="M102" i="43"/>
  <c r="N106" i="42"/>
  <c r="O106" i="42" s="1"/>
  <c r="G102" i="44" s="1"/>
  <c r="G106" i="42"/>
  <c r="C102" i="44" s="1"/>
  <c r="F882" i="35"/>
  <c r="B882" i="39" s="1"/>
  <c r="C882" i="39" s="1"/>
  <c r="B881" i="51"/>
  <c r="B881" i="36"/>
  <c r="I131" i="30"/>
  <c r="K131" i="30" s="1"/>
  <c r="D881" i="37"/>
  <c r="C892" i="17"/>
  <c r="B893" i="17"/>
  <c r="B892" i="30"/>
  <c r="C892" i="30" s="1"/>
  <c r="E892" i="30" s="1"/>
  <c r="H892" i="30" s="1"/>
  <c r="B892" i="32"/>
  <c r="C892" i="32" s="1"/>
  <c r="E892" i="32" s="1"/>
  <c r="B892" i="28"/>
  <c r="C892" i="28" s="1"/>
  <c r="E892" i="28" s="1"/>
  <c r="B892" i="27"/>
  <c r="C892" i="27" s="1"/>
  <c r="E892" i="27" s="1"/>
  <c r="E891" i="17"/>
  <c r="H891" i="17"/>
  <c r="F109" i="36"/>
  <c r="G109" i="36" s="1"/>
  <c r="H109" i="36" s="1"/>
  <c r="F109" i="51"/>
  <c r="G109" i="51" s="1"/>
  <c r="H109" i="51" s="1"/>
  <c r="N110" i="35"/>
  <c r="P110" i="35" s="1"/>
  <c r="A119" i="37"/>
  <c r="D106" i="38"/>
  <c r="K110" i="47"/>
  <c r="M110" i="47" s="1"/>
  <c r="K120" i="27"/>
  <c r="I120" i="27"/>
  <c r="L479" i="42"/>
  <c r="N478" i="42"/>
  <c r="O478" i="42" s="1"/>
  <c r="G474" i="44" s="1"/>
  <c r="K107" i="39"/>
  <c r="K565" i="42"/>
  <c r="F565" i="42"/>
  <c r="G565" i="42" s="1"/>
  <c r="C561" i="44" s="1"/>
  <c r="N567" i="39"/>
  <c r="C566" i="42"/>
  <c r="C562" i="43"/>
  <c r="R110" i="39"/>
  <c r="S110" i="39" s="1"/>
  <c r="I110" i="35"/>
  <c r="C110" i="40" s="1"/>
  <c r="J110" i="35"/>
  <c r="F108" i="39"/>
  <c r="G108" i="39" s="1"/>
  <c r="H108" i="39" s="1"/>
  <c r="O108" i="39"/>
  <c r="K145" i="17"/>
  <c r="K128" i="28"/>
  <c r="U110" i="35"/>
  <c r="T110" i="35"/>
  <c r="G110" i="40" s="1"/>
  <c r="P110" i="47"/>
  <c r="Q110" i="47"/>
  <c r="W109" i="35"/>
  <c r="K109" i="35" s="1"/>
  <c r="H109" i="40"/>
  <c r="M109" i="37"/>
  <c r="N109" i="37" s="1"/>
  <c r="O110" i="35"/>
  <c r="W110" i="39"/>
  <c r="D106" i="41"/>
  <c r="G109" i="37"/>
  <c r="H109" i="37" s="1"/>
  <c r="C110" i="51" s="1"/>
  <c r="D110" i="51" s="1"/>
  <c r="E110" i="51" s="1"/>
  <c r="C106" i="41"/>
  <c r="L110" i="47" l="1"/>
  <c r="L131" i="30"/>
  <c r="F110" i="40"/>
  <c r="X110" i="39"/>
  <c r="C893" i="17"/>
  <c r="B894" i="17"/>
  <c r="D882" i="37"/>
  <c r="B893" i="30"/>
  <c r="C893" i="30" s="1"/>
  <c r="E893" i="30" s="1"/>
  <c r="H893" i="30" s="1"/>
  <c r="B893" i="28"/>
  <c r="C893" i="28" s="1"/>
  <c r="E893" i="28" s="1"/>
  <c r="B893" i="32"/>
  <c r="C893" i="32" s="1"/>
  <c r="E893" i="32" s="1"/>
  <c r="B893" i="27"/>
  <c r="C893" i="27" s="1"/>
  <c r="E893" i="27" s="1"/>
  <c r="E892" i="17"/>
  <c r="H892" i="17"/>
  <c r="B882" i="51"/>
  <c r="B882" i="36"/>
  <c r="F883" i="35"/>
  <c r="B883" i="39" s="1"/>
  <c r="C883" i="39" s="1"/>
  <c r="I110" i="36"/>
  <c r="J110" i="36" s="1"/>
  <c r="K110" i="36" s="1"/>
  <c r="E107" i="41" s="1"/>
  <c r="I110" i="51"/>
  <c r="J110" i="51" s="1"/>
  <c r="K110" i="51" s="1"/>
  <c r="L120" i="27"/>
  <c r="F121" i="27" s="1"/>
  <c r="M120" i="27"/>
  <c r="E107" i="21" s="1"/>
  <c r="L480" i="42"/>
  <c r="N479" i="42"/>
  <c r="O479" i="42" s="1"/>
  <c r="G475" i="44" s="1"/>
  <c r="L107" i="39"/>
  <c r="N107" i="39" s="1"/>
  <c r="K566" i="42"/>
  <c r="F566" i="42"/>
  <c r="G566" i="42" s="1"/>
  <c r="C562" i="44" s="1"/>
  <c r="N568" i="39"/>
  <c r="C563" i="43"/>
  <c r="C567" i="42"/>
  <c r="I108" i="39"/>
  <c r="K108" i="39" s="1"/>
  <c r="J108" i="39"/>
  <c r="D109" i="39"/>
  <c r="D109" i="40"/>
  <c r="M131" i="30"/>
  <c r="F132" i="30" s="1"/>
  <c r="N131" i="30"/>
  <c r="O131" i="30" s="1"/>
  <c r="P131" i="30" s="1"/>
  <c r="L145" i="17"/>
  <c r="F146" i="17" s="1"/>
  <c r="M145" i="17"/>
  <c r="D132" i="21" s="1"/>
  <c r="M128" i="28"/>
  <c r="F115" i="21" s="1"/>
  <c r="L128" i="28"/>
  <c r="F129" i="28" s="1"/>
  <c r="C110" i="36"/>
  <c r="D110" i="36" s="1"/>
  <c r="E110" i="36" s="1"/>
  <c r="E111" i="39" s="1"/>
  <c r="P111" i="39" s="1"/>
  <c r="Q111" i="39" s="1"/>
  <c r="G111" i="47"/>
  <c r="C107" i="38"/>
  <c r="E107" i="38"/>
  <c r="O111" i="47"/>
  <c r="S111" i="35"/>
  <c r="E110" i="40"/>
  <c r="Q110" i="35"/>
  <c r="V110" i="35" s="1"/>
  <c r="H111" i="35"/>
  <c r="E110" i="37"/>
  <c r="F114" i="37"/>
  <c r="T107" i="39" l="1"/>
  <c r="B883" i="51"/>
  <c r="B883" i="36"/>
  <c r="F884" i="35"/>
  <c r="B884" i="39" s="1"/>
  <c r="C884" i="39" s="1"/>
  <c r="D883" i="37"/>
  <c r="C894" i="17"/>
  <c r="E894" i="17" s="1"/>
  <c r="B895" i="17"/>
  <c r="B894" i="28"/>
  <c r="C894" i="28" s="1"/>
  <c r="E894" i="28" s="1"/>
  <c r="B894" i="32"/>
  <c r="C894" i="32" s="1"/>
  <c r="E894" i="32" s="1"/>
  <c r="B894" i="30"/>
  <c r="C894" i="30" s="1"/>
  <c r="E894" i="30" s="1"/>
  <c r="H894" i="30" s="1"/>
  <c r="B894" i="27"/>
  <c r="C894" i="27" s="1"/>
  <c r="E894" i="27" s="1"/>
  <c r="H893" i="17"/>
  <c r="E893" i="17"/>
  <c r="M111" i="35"/>
  <c r="I109" i="37"/>
  <c r="J109" i="37" s="1"/>
  <c r="K109" i="37" s="1"/>
  <c r="F110" i="51" s="1"/>
  <c r="G110" i="51" s="1"/>
  <c r="H110" i="51" s="1"/>
  <c r="H121" i="27"/>
  <c r="J121" i="27" s="1"/>
  <c r="G121" i="27"/>
  <c r="K103" i="43"/>
  <c r="J103" i="43" s="1"/>
  <c r="L481" i="42"/>
  <c r="N480" i="42"/>
  <c r="O480" i="42" s="1"/>
  <c r="G476" i="44" s="1"/>
  <c r="L108" i="39"/>
  <c r="K567" i="42"/>
  <c r="F567" i="42"/>
  <c r="G567" i="42" s="1"/>
  <c r="C563" i="44" s="1"/>
  <c r="N569" i="39"/>
  <c r="C568" i="42"/>
  <c r="C564" i="43"/>
  <c r="C107" i="42"/>
  <c r="C103" i="43"/>
  <c r="R111" i="39"/>
  <c r="S111" i="39" s="1"/>
  <c r="I111" i="35"/>
  <c r="C111" i="40" s="1"/>
  <c r="J111" i="35"/>
  <c r="F109" i="39"/>
  <c r="G109" i="39" s="1"/>
  <c r="J109" i="39" s="1"/>
  <c r="O109" i="39"/>
  <c r="A120" i="37"/>
  <c r="C118" i="21"/>
  <c r="G132" i="30"/>
  <c r="I132" i="30"/>
  <c r="K132" i="30" s="1"/>
  <c r="G136" i="35"/>
  <c r="I146" i="17"/>
  <c r="G146" i="17"/>
  <c r="H129" i="28"/>
  <c r="J129" i="28" s="1"/>
  <c r="G129" i="28"/>
  <c r="R119" i="35"/>
  <c r="L117" i="37"/>
  <c r="U111" i="35"/>
  <c r="T111" i="35"/>
  <c r="G111" i="40" s="1"/>
  <c r="Q111" i="47"/>
  <c r="P111" i="47"/>
  <c r="W110" i="35"/>
  <c r="K110" i="35" s="1"/>
  <c r="H110" i="40"/>
  <c r="M110" i="37"/>
  <c r="N110" i="37" s="1"/>
  <c r="C107" i="41"/>
  <c r="G110" i="37"/>
  <c r="H110" i="37" s="1"/>
  <c r="C111" i="51" s="1"/>
  <c r="D111" i="51" s="1"/>
  <c r="E111" i="51" s="1"/>
  <c r="H894" i="17" l="1"/>
  <c r="J146" i="17"/>
  <c r="K146" i="17" s="1"/>
  <c r="U107" i="39"/>
  <c r="D884" i="37"/>
  <c r="C895" i="17"/>
  <c r="B896" i="17"/>
  <c r="B895" i="30"/>
  <c r="C895" i="30" s="1"/>
  <c r="E895" i="30" s="1"/>
  <c r="H895" i="30" s="1"/>
  <c r="B895" i="28"/>
  <c r="C895" i="28" s="1"/>
  <c r="E895" i="28" s="1"/>
  <c r="B895" i="32"/>
  <c r="C895" i="32" s="1"/>
  <c r="E895" i="32" s="1"/>
  <c r="B895" i="27"/>
  <c r="C895" i="27" s="1"/>
  <c r="E895" i="27" s="1"/>
  <c r="B884" i="51"/>
  <c r="B884" i="36"/>
  <c r="F885" i="35"/>
  <c r="B885" i="39" s="1"/>
  <c r="C885" i="39" s="1"/>
  <c r="I111" i="36"/>
  <c r="J111" i="36" s="1"/>
  <c r="K111" i="36" s="1"/>
  <c r="E108" i="41" s="1"/>
  <c r="I111" i="51"/>
  <c r="J111" i="51" s="1"/>
  <c r="K111" i="51" s="1"/>
  <c r="I121" i="27"/>
  <c r="K121" i="27"/>
  <c r="F110" i="36"/>
  <c r="G110" i="36" s="1"/>
  <c r="H110" i="36" s="1"/>
  <c r="D107" i="38"/>
  <c r="K111" i="47"/>
  <c r="N111" i="35"/>
  <c r="L482" i="42"/>
  <c r="N481" i="42"/>
  <c r="O481" i="42" s="1"/>
  <c r="G477" i="44" s="1"/>
  <c r="K107" i="42"/>
  <c r="F107" i="42"/>
  <c r="K568" i="42"/>
  <c r="F568" i="42"/>
  <c r="G568" i="42" s="1"/>
  <c r="C564" i="44" s="1"/>
  <c r="N570" i="39"/>
  <c r="C569" i="42"/>
  <c r="C565" i="43"/>
  <c r="N108" i="39"/>
  <c r="K104" i="43"/>
  <c r="J104" i="43" s="1"/>
  <c r="I109" i="39"/>
  <c r="H109" i="39"/>
  <c r="D110" i="40"/>
  <c r="D110" i="39"/>
  <c r="L132" i="30"/>
  <c r="K129" i="28"/>
  <c r="C111" i="36"/>
  <c r="D111" i="36" s="1"/>
  <c r="E111" i="36" s="1"/>
  <c r="E112" i="39" s="1"/>
  <c r="P112" i="39" s="1"/>
  <c r="Q112" i="39" s="1"/>
  <c r="G112" i="47"/>
  <c r="C108" i="38"/>
  <c r="S112" i="35"/>
  <c r="O112" i="47"/>
  <c r="E108" i="38"/>
  <c r="E111" i="37"/>
  <c r="F115" i="37"/>
  <c r="H112" i="35"/>
  <c r="L146" i="17" l="1"/>
  <c r="F147" i="17" s="1"/>
  <c r="M146" i="17"/>
  <c r="D133" i="21" s="1"/>
  <c r="F103" i="43"/>
  <c r="M103" i="43"/>
  <c r="T108" i="39"/>
  <c r="N107" i="42"/>
  <c r="O107" i="42" s="1"/>
  <c r="G103" i="44" s="1"/>
  <c r="G107" i="42"/>
  <c r="C103" i="44" s="1"/>
  <c r="B896" i="27"/>
  <c r="C896" i="27" s="1"/>
  <c r="E896" i="27" s="1"/>
  <c r="B896" i="28"/>
  <c r="C896" i="28" s="1"/>
  <c r="E896" i="28" s="1"/>
  <c r="D885" i="37"/>
  <c r="B897" i="17"/>
  <c r="C896" i="17"/>
  <c r="E896" i="17" s="1"/>
  <c r="B896" i="30"/>
  <c r="C896" i="30" s="1"/>
  <c r="E896" i="30" s="1"/>
  <c r="H896" i="30" s="1"/>
  <c r="B896" i="32"/>
  <c r="C896" i="32" s="1"/>
  <c r="E896" i="32" s="1"/>
  <c r="H895" i="17"/>
  <c r="H896" i="17" s="1"/>
  <c r="E895" i="17"/>
  <c r="B885" i="36"/>
  <c r="F886" i="35"/>
  <c r="B886" i="39" s="1"/>
  <c r="C886" i="39" s="1"/>
  <c r="B885" i="51"/>
  <c r="O111" i="35"/>
  <c r="E111" i="40" s="1"/>
  <c r="P111" i="35"/>
  <c r="X111" i="39" s="1"/>
  <c r="M111" i="47"/>
  <c r="L111" i="47"/>
  <c r="W111" i="39"/>
  <c r="D107" i="41"/>
  <c r="M121" i="27"/>
  <c r="E108" i="21" s="1"/>
  <c r="L121" i="27"/>
  <c r="F122" i="27" s="1"/>
  <c r="L483" i="42"/>
  <c r="N482" i="42"/>
  <c r="O482" i="42" s="1"/>
  <c r="G478" i="44" s="1"/>
  <c r="K569" i="42"/>
  <c r="F569" i="42"/>
  <c r="G569" i="42" s="1"/>
  <c r="C565" i="44" s="1"/>
  <c r="N571" i="39"/>
  <c r="C566" i="43"/>
  <c r="C570" i="42"/>
  <c r="C108" i="42"/>
  <c r="C104" i="43"/>
  <c r="R112" i="39"/>
  <c r="S112" i="39" s="1"/>
  <c r="K109" i="39"/>
  <c r="J112" i="35"/>
  <c r="I112" i="35"/>
  <c r="C112" i="40" s="1"/>
  <c r="F110" i="39"/>
  <c r="G110" i="39" s="1"/>
  <c r="H110" i="39" s="1"/>
  <c r="O110" i="39"/>
  <c r="M132" i="30"/>
  <c r="F133" i="30" s="1"/>
  <c r="N132" i="30"/>
  <c r="O132" i="30" s="1"/>
  <c r="P132" i="30" s="1"/>
  <c r="G137" i="35"/>
  <c r="I147" i="17"/>
  <c r="G147" i="17"/>
  <c r="L129" i="28"/>
  <c r="F130" i="28" s="1"/>
  <c r="M129" i="28"/>
  <c r="F116" i="21" s="1"/>
  <c r="P112" i="47"/>
  <c r="Q112" i="47"/>
  <c r="T112" i="35"/>
  <c r="G112" i="40" s="1"/>
  <c r="U112" i="35"/>
  <c r="M111" i="37"/>
  <c r="N111" i="37" s="1"/>
  <c r="G111" i="37"/>
  <c r="H111" i="37" s="1"/>
  <c r="C112" i="51" s="1"/>
  <c r="D112" i="51" s="1"/>
  <c r="E112" i="51" s="1"/>
  <c r="C108" i="41"/>
  <c r="J147" i="17" l="1"/>
  <c r="K147" i="17" s="1"/>
  <c r="U108" i="39"/>
  <c r="D886" i="37"/>
  <c r="C897" i="17"/>
  <c r="B898" i="17"/>
  <c r="B897" i="30"/>
  <c r="C897" i="30" s="1"/>
  <c r="E897" i="30" s="1"/>
  <c r="H897" i="30" s="1"/>
  <c r="B897" i="32"/>
  <c r="C897" i="32" s="1"/>
  <c r="E897" i="32" s="1"/>
  <c r="B897" i="28"/>
  <c r="C897" i="28" s="1"/>
  <c r="E897" i="28" s="1"/>
  <c r="B897" i="27"/>
  <c r="C897" i="27" s="1"/>
  <c r="E897" i="27" s="1"/>
  <c r="B886" i="51"/>
  <c r="B886" i="36"/>
  <c r="F887" i="35"/>
  <c r="B887" i="39" s="1"/>
  <c r="C887" i="39" s="1"/>
  <c r="I112" i="36"/>
  <c r="J112" i="36" s="1"/>
  <c r="K112" i="36" s="1"/>
  <c r="E109" i="41" s="1"/>
  <c r="I112" i="51"/>
  <c r="J112" i="51" s="1"/>
  <c r="K112" i="51" s="1"/>
  <c r="G122" i="27"/>
  <c r="H122" i="27"/>
  <c r="J122" i="27" s="1"/>
  <c r="I110" i="37"/>
  <c r="J110" i="37" s="1"/>
  <c r="K110" i="37" s="1"/>
  <c r="F111" i="51" s="1"/>
  <c r="G111" i="51" s="1"/>
  <c r="H111" i="51" s="1"/>
  <c r="M112" i="35"/>
  <c r="F111" i="40"/>
  <c r="Q111" i="35"/>
  <c r="V111" i="35" s="1"/>
  <c r="L484" i="42"/>
  <c r="N483" i="42"/>
  <c r="O483" i="42" s="1"/>
  <c r="G479" i="44" s="1"/>
  <c r="K108" i="42"/>
  <c r="F108" i="42"/>
  <c r="K570" i="42"/>
  <c r="F570" i="42"/>
  <c r="G570" i="42" s="1"/>
  <c r="C566" i="44" s="1"/>
  <c r="L109" i="39"/>
  <c r="N572" i="39"/>
  <c r="C567" i="43"/>
  <c r="C571" i="42"/>
  <c r="J110" i="39"/>
  <c r="I110" i="39"/>
  <c r="K110" i="39" s="1"/>
  <c r="A121" i="37"/>
  <c r="C119" i="21"/>
  <c r="I133" i="30"/>
  <c r="G133" i="30"/>
  <c r="R120" i="35"/>
  <c r="L118" i="37"/>
  <c r="H130" i="28"/>
  <c r="J130" i="28" s="1"/>
  <c r="G130" i="28"/>
  <c r="C112" i="36"/>
  <c r="D112" i="36" s="1"/>
  <c r="E112" i="36" s="1"/>
  <c r="E113" i="39" s="1"/>
  <c r="P113" i="39" s="1"/>
  <c r="Q113" i="39" s="1"/>
  <c r="G113" i="47"/>
  <c r="C109" i="38"/>
  <c r="S113" i="35"/>
  <c r="E109" i="38"/>
  <c r="O113" i="47"/>
  <c r="F116" i="37"/>
  <c r="E112" i="37"/>
  <c r="H113" i="35"/>
  <c r="L147" i="17" l="1"/>
  <c r="F148" i="17" s="1"/>
  <c r="M147" i="17"/>
  <c r="D134" i="21" s="1"/>
  <c r="F104" i="43"/>
  <c r="M104" i="43"/>
  <c r="N108" i="42"/>
  <c r="O108" i="42" s="1"/>
  <c r="G104" i="44" s="1"/>
  <c r="G108" i="42"/>
  <c r="C104" i="44" s="1"/>
  <c r="B887" i="51"/>
  <c r="B887" i="36"/>
  <c r="F888" i="35"/>
  <c r="B888" i="39" s="1"/>
  <c r="C888" i="39" s="1"/>
  <c r="C898" i="17"/>
  <c r="E898" i="17" s="1"/>
  <c r="B899" i="17"/>
  <c r="B898" i="32"/>
  <c r="C898" i="32" s="1"/>
  <c r="E898" i="32" s="1"/>
  <c r="B898" i="30"/>
  <c r="C898" i="30" s="1"/>
  <c r="E898" i="30" s="1"/>
  <c r="H898" i="30" s="1"/>
  <c r="B898" i="28"/>
  <c r="C898" i="28" s="1"/>
  <c r="E898" i="28" s="1"/>
  <c r="B898" i="27"/>
  <c r="C898" i="27" s="1"/>
  <c r="E898" i="27" s="1"/>
  <c r="D887" i="37"/>
  <c r="H897" i="17"/>
  <c r="H898" i="17" s="1"/>
  <c r="E897" i="17"/>
  <c r="K133" i="30"/>
  <c r="L133" i="30" s="1"/>
  <c r="F111" i="36"/>
  <c r="G111" i="36" s="1"/>
  <c r="H111" i="36" s="1"/>
  <c r="N112" i="35"/>
  <c r="K112" i="47"/>
  <c r="D108" i="38"/>
  <c r="K122" i="27"/>
  <c r="I122" i="27"/>
  <c r="W111" i="35"/>
  <c r="K111" i="35" s="1"/>
  <c r="H111" i="40"/>
  <c r="L485" i="42"/>
  <c r="N484" i="42"/>
  <c r="O484" i="42" s="1"/>
  <c r="G480" i="44" s="1"/>
  <c r="C568" i="43"/>
  <c r="N573" i="39"/>
  <c r="C572" i="42"/>
  <c r="N109" i="39"/>
  <c r="K105" i="43"/>
  <c r="J105" i="43" s="1"/>
  <c r="L110" i="39"/>
  <c r="K571" i="42"/>
  <c r="F571" i="42"/>
  <c r="G571" i="42" s="1"/>
  <c r="C567" i="44" s="1"/>
  <c r="R113" i="39"/>
  <c r="S113" i="39" s="1"/>
  <c r="J113" i="35"/>
  <c r="I113" i="35"/>
  <c r="C113" i="40" s="1"/>
  <c r="G138" i="35"/>
  <c r="I148" i="17"/>
  <c r="G148" i="17"/>
  <c r="K130" i="28"/>
  <c r="Q113" i="47"/>
  <c r="P113" i="47"/>
  <c r="T113" i="35"/>
  <c r="G113" i="40" s="1"/>
  <c r="U113" i="35"/>
  <c r="M112" i="37"/>
  <c r="N112" i="37" s="1"/>
  <c r="C109" i="41"/>
  <c r="G112" i="37"/>
  <c r="H112" i="37" s="1"/>
  <c r="C113" i="51" s="1"/>
  <c r="D113" i="51" s="1"/>
  <c r="E113" i="51" s="1"/>
  <c r="J148" i="17" l="1"/>
  <c r="K148" i="17" s="1"/>
  <c r="T109" i="39"/>
  <c r="D888" i="37"/>
  <c r="B899" i="27"/>
  <c r="C899" i="27" s="1"/>
  <c r="E899" i="27" s="1"/>
  <c r="B900" i="17"/>
  <c r="C899" i="17"/>
  <c r="B899" i="32"/>
  <c r="C899" i="32" s="1"/>
  <c r="E899" i="32" s="1"/>
  <c r="B899" i="30"/>
  <c r="C899" i="30" s="1"/>
  <c r="E899" i="30" s="1"/>
  <c r="H899" i="30" s="1"/>
  <c r="B899" i="28"/>
  <c r="C899" i="28" s="1"/>
  <c r="E899" i="28" s="1"/>
  <c r="F889" i="35"/>
  <c r="B889" i="39" s="1"/>
  <c r="C889" i="39" s="1"/>
  <c r="B888" i="51"/>
  <c r="B888" i="36"/>
  <c r="I113" i="36"/>
  <c r="J113" i="36" s="1"/>
  <c r="K113" i="36" s="1"/>
  <c r="E110" i="41" s="1"/>
  <c r="I113" i="51"/>
  <c r="J113" i="51" s="1"/>
  <c r="K113" i="51" s="1"/>
  <c r="M133" i="30"/>
  <c r="F134" i="30" s="1"/>
  <c r="G134" i="30" s="1"/>
  <c r="N133" i="30"/>
  <c r="O133" i="30" s="1"/>
  <c r="P133" i="30" s="1"/>
  <c r="C120" i="21" s="1"/>
  <c r="D111" i="39"/>
  <c r="D111" i="40"/>
  <c r="M122" i="27"/>
  <c r="E109" i="21" s="1"/>
  <c r="L122" i="27"/>
  <c r="F123" i="27" s="1"/>
  <c r="L112" i="47"/>
  <c r="M112" i="47"/>
  <c r="P112" i="35"/>
  <c r="X112" i="39" s="1"/>
  <c r="O112" i="35"/>
  <c r="E112" i="40" s="1"/>
  <c r="W112" i="39"/>
  <c r="D108" i="41"/>
  <c r="L486" i="42"/>
  <c r="N485" i="42"/>
  <c r="O485" i="42" s="1"/>
  <c r="G481" i="44" s="1"/>
  <c r="C109" i="42"/>
  <c r="C105" i="43"/>
  <c r="N110" i="39"/>
  <c r="K106" i="43"/>
  <c r="J106" i="43" s="1"/>
  <c r="K572" i="42"/>
  <c r="F572" i="42"/>
  <c r="G572" i="42" s="1"/>
  <c r="C568" i="44" s="1"/>
  <c r="C573" i="42"/>
  <c r="N574" i="39"/>
  <c r="C569" i="43"/>
  <c r="M130" i="28"/>
  <c r="F117" i="21" s="1"/>
  <c r="L130" i="28"/>
  <c r="F131" i="28" s="1"/>
  <c r="C113" i="36"/>
  <c r="D113" i="36" s="1"/>
  <c r="E113" i="36" s="1"/>
  <c r="E114" i="39" s="1"/>
  <c r="P114" i="39" s="1"/>
  <c r="Q114" i="39" s="1"/>
  <c r="G114" i="47"/>
  <c r="C110" i="38"/>
  <c r="O114" i="47"/>
  <c r="S114" i="35"/>
  <c r="E110" i="38"/>
  <c r="F117" i="37"/>
  <c r="H114" i="35"/>
  <c r="E113" i="37"/>
  <c r="I134" i="30" l="1"/>
  <c r="K134" i="30" s="1"/>
  <c r="L148" i="17"/>
  <c r="F149" i="17" s="1"/>
  <c r="M148" i="17"/>
  <c r="D135" i="21" s="1"/>
  <c r="T110" i="39"/>
  <c r="U109" i="39"/>
  <c r="A122" i="37"/>
  <c r="H899" i="17"/>
  <c r="E899" i="17"/>
  <c r="B900" i="27"/>
  <c r="C900" i="27" s="1"/>
  <c r="E900" i="27" s="1"/>
  <c r="D889" i="37"/>
  <c r="C900" i="17"/>
  <c r="B901" i="17"/>
  <c r="B900" i="32"/>
  <c r="C900" i="32" s="1"/>
  <c r="E900" i="32" s="1"/>
  <c r="B900" i="28"/>
  <c r="C900" i="28" s="1"/>
  <c r="E900" i="28" s="1"/>
  <c r="B900" i="30"/>
  <c r="C900" i="30" s="1"/>
  <c r="E900" i="30" s="1"/>
  <c r="H900" i="30" s="1"/>
  <c r="B889" i="36"/>
  <c r="B889" i="51"/>
  <c r="F890" i="35"/>
  <c r="B890" i="39" s="1"/>
  <c r="C890" i="39" s="1"/>
  <c r="F112" i="40"/>
  <c r="Q112" i="35"/>
  <c r="V112" i="35" s="1"/>
  <c r="H123" i="27"/>
  <c r="J123" i="27" s="1"/>
  <c r="G123" i="27"/>
  <c r="I111" i="37"/>
  <c r="J111" i="37" s="1"/>
  <c r="K111" i="37" s="1"/>
  <c r="F112" i="51" s="1"/>
  <c r="G112" i="51" s="1"/>
  <c r="H112" i="51" s="1"/>
  <c r="M113" i="35"/>
  <c r="O111" i="39"/>
  <c r="F111" i="39"/>
  <c r="L487" i="42"/>
  <c r="N486" i="42"/>
  <c r="O486" i="42" s="1"/>
  <c r="G482" i="44" s="1"/>
  <c r="C574" i="42"/>
  <c r="C570" i="43"/>
  <c r="N575" i="39"/>
  <c r="C110" i="42"/>
  <c r="C106" i="43"/>
  <c r="K573" i="42"/>
  <c r="F573" i="42"/>
  <c r="G573" i="42" s="1"/>
  <c r="C569" i="44" s="1"/>
  <c r="K109" i="42"/>
  <c r="F109" i="42"/>
  <c r="R114" i="39"/>
  <c r="S114" i="39" s="1"/>
  <c r="I114" i="35"/>
  <c r="C114" i="40" s="1"/>
  <c r="J114" i="35"/>
  <c r="L134" i="30"/>
  <c r="G149" i="17"/>
  <c r="I149" i="17"/>
  <c r="G139" i="35"/>
  <c r="H131" i="28"/>
  <c r="J131" i="28" s="1"/>
  <c r="G131" i="28"/>
  <c r="R121" i="35"/>
  <c r="L119" i="37"/>
  <c r="T114" i="35"/>
  <c r="G114" i="40" s="1"/>
  <c r="U114" i="35"/>
  <c r="P114" i="47"/>
  <c r="Q114" i="47"/>
  <c r="M113" i="37"/>
  <c r="N113" i="37" s="1"/>
  <c r="G113" i="37"/>
  <c r="H113" i="37" s="1"/>
  <c r="C114" i="51" s="1"/>
  <c r="D114" i="51" s="1"/>
  <c r="E114" i="51" s="1"/>
  <c r="C110" i="41"/>
  <c r="J149" i="17" l="1"/>
  <c r="K149" i="17" s="1"/>
  <c r="M105" i="43"/>
  <c r="F105" i="43"/>
  <c r="U110" i="39"/>
  <c r="G109" i="42"/>
  <c r="C105" i="44" s="1"/>
  <c r="N109" i="42"/>
  <c r="O109" i="42" s="1"/>
  <c r="G105" i="44" s="1"/>
  <c r="B901" i="30"/>
  <c r="C901" i="30" s="1"/>
  <c r="E901" i="30" s="1"/>
  <c r="H901" i="30" s="1"/>
  <c r="B901" i="28"/>
  <c r="C901" i="28" s="1"/>
  <c r="E901" i="28" s="1"/>
  <c r="D890" i="37"/>
  <c r="C901" i="17"/>
  <c r="B901" i="32"/>
  <c r="C901" i="32" s="1"/>
  <c r="E901" i="32" s="1"/>
  <c r="B901" i="27"/>
  <c r="C901" i="27" s="1"/>
  <c r="E901" i="27" s="1"/>
  <c r="B902" i="17"/>
  <c r="B890" i="36"/>
  <c r="B890" i="51"/>
  <c r="F891" i="35"/>
  <c r="B891" i="39" s="1"/>
  <c r="C891" i="39" s="1"/>
  <c r="E900" i="17"/>
  <c r="H900" i="17"/>
  <c r="I114" i="36"/>
  <c r="J114" i="36" s="1"/>
  <c r="K114" i="36" s="1"/>
  <c r="E111" i="41" s="1"/>
  <c r="I114" i="51"/>
  <c r="J114" i="51" s="1"/>
  <c r="K114" i="51" s="1"/>
  <c r="F112" i="36"/>
  <c r="G112" i="36" s="1"/>
  <c r="H112" i="36" s="1"/>
  <c r="D109" i="38"/>
  <c r="N113" i="35"/>
  <c r="K113" i="47"/>
  <c r="G111" i="39"/>
  <c r="H111" i="39" s="1"/>
  <c r="K123" i="27"/>
  <c r="I123" i="27"/>
  <c r="H112" i="40"/>
  <c r="W112" i="35"/>
  <c r="K112" i="35" s="1"/>
  <c r="L488" i="42"/>
  <c r="N487" i="42"/>
  <c r="O487" i="42" s="1"/>
  <c r="G483" i="44" s="1"/>
  <c r="K110" i="42"/>
  <c r="F110" i="42"/>
  <c r="N576" i="39"/>
  <c r="C575" i="42"/>
  <c r="C571" i="43"/>
  <c r="K574" i="42"/>
  <c r="F574" i="42"/>
  <c r="G574" i="42" s="1"/>
  <c r="C570" i="44" s="1"/>
  <c r="N134" i="30"/>
  <c r="O134" i="30" s="1"/>
  <c r="P134" i="30" s="1"/>
  <c r="M134" i="30"/>
  <c r="F135" i="30" s="1"/>
  <c r="K131" i="28"/>
  <c r="C114" i="36"/>
  <c r="D114" i="36" s="1"/>
  <c r="E114" i="36" s="1"/>
  <c r="E115" i="39" s="1"/>
  <c r="P115" i="39" s="1"/>
  <c r="Q115" i="39" s="1"/>
  <c r="G115" i="47"/>
  <c r="C111" i="38"/>
  <c r="O115" i="47"/>
  <c r="S115" i="35"/>
  <c r="E111" i="38"/>
  <c r="H115" i="35"/>
  <c r="E114" i="37"/>
  <c r="F118" i="37"/>
  <c r="M149" i="17" l="1"/>
  <c r="D136" i="21" s="1"/>
  <c r="L149" i="17"/>
  <c r="F150" i="17" s="1"/>
  <c r="M106" i="43"/>
  <c r="F106" i="43"/>
  <c r="N110" i="42"/>
  <c r="O110" i="42" s="1"/>
  <c r="G106" i="44" s="1"/>
  <c r="G110" i="42"/>
  <c r="C106" i="44" s="1"/>
  <c r="B902" i="30"/>
  <c r="C902" i="30" s="1"/>
  <c r="E902" i="30" s="1"/>
  <c r="H902" i="30" s="1"/>
  <c r="B902" i="27"/>
  <c r="C902" i="27" s="1"/>
  <c r="E902" i="27" s="1"/>
  <c r="D891" i="37"/>
  <c r="B903" i="17"/>
  <c r="C902" i="17"/>
  <c r="E902" i="17" s="1"/>
  <c r="B902" i="28"/>
  <c r="C902" i="28" s="1"/>
  <c r="E902" i="28" s="1"/>
  <c r="B902" i="32"/>
  <c r="C902" i="32" s="1"/>
  <c r="E902" i="32" s="1"/>
  <c r="H901" i="17"/>
  <c r="H902" i="17" s="1"/>
  <c r="E901" i="17"/>
  <c r="B891" i="51"/>
  <c r="B891" i="36"/>
  <c r="F892" i="35"/>
  <c r="B892" i="39" s="1"/>
  <c r="C892" i="39" s="1"/>
  <c r="M123" i="27"/>
  <c r="E110" i="21" s="1"/>
  <c r="L123" i="27"/>
  <c r="F124" i="27" s="1"/>
  <c r="J111" i="39"/>
  <c r="I111" i="39"/>
  <c r="K111" i="39" s="1"/>
  <c r="M113" i="47"/>
  <c r="L113" i="47"/>
  <c r="O113" i="35"/>
  <c r="E113" i="40" s="1"/>
  <c r="P113" i="35"/>
  <c r="X113" i="39" s="1"/>
  <c r="D112" i="39"/>
  <c r="D112" i="40"/>
  <c r="W113" i="39"/>
  <c r="D109" i="41"/>
  <c r="L489" i="42"/>
  <c r="N488" i="42"/>
  <c r="O488" i="42" s="1"/>
  <c r="G484" i="44" s="1"/>
  <c r="K575" i="42"/>
  <c r="F575" i="42"/>
  <c r="G575" i="42" s="1"/>
  <c r="C571" i="44" s="1"/>
  <c r="C572" i="43"/>
  <c r="C576" i="42"/>
  <c r="N577" i="39"/>
  <c r="R115" i="39"/>
  <c r="S115" i="39" s="1"/>
  <c r="I115" i="35"/>
  <c r="C115" i="40" s="1"/>
  <c r="J115" i="35"/>
  <c r="G135" i="30"/>
  <c r="I135" i="30"/>
  <c r="K135" i="30" s="1"/>
  <c r="A123" i="37"/>
  <c r="C121" i="21"/>
  <c r="I150" i="17"/>
  <c r="G150" i="17"/>
  <c r="G140" i="35"/>
  <c r="L131" i="28"/>
  <c r="F132" i="28" s="1"/>
  <c r="M131" i="28"/>
  <c r="F118" i="21" s="1"/>
  <c r="T115" i="35"/>
  <c r="G115" i="40" s="1"/>
  <c r="U115" i="35"/>
  <c r="Q115" i="47"/>
  <c r="P115" i="47"/>
  <c r="M114" i="37"/>
  <c r="N114" i="37" s="1"/>
  <c r="C111" i="41"/>
  <c r="G114" i="37"/>
  <c r="H114" i="37" s="1"/>
  <c r="C115" i="51" s="1"/>
  <c r="D115" i="51" s="1"/>
  <c r="E115" i="51" s="1"/>
  <c r="J150" i="17" l="1"/>
  <c r="K150" i="17" s="1"/>
  <c r="B904" i="17"/>
  <c r="B903" i="28"/>
  <c r="C903" i="28" s="1"/>
  <c r="E903" i="28" s="1"/>
  <c r="B903" i="32"/>
  <c r="C903" i="32" s="1"/>
  <c r="E903" i="32" s="1"/>
  <c r="B903" i="30"/>
  <c r="C903" i="30" s="1"/>
  <c r="E903" i="30" s="1"/>
  <c r="H903" i="30" s="1"/>
  <c r="B903" i="27"/>
  <c r="C903" i="27" s="1"/>
  <c r="E903" i="27" s="1"/>
  <c r="D892" i="37"/>
  <c r="C903" i="17"/>
  <c r="B892" i="51"/>
  <c r="B892" i="36"/>
  <c r="F893" i="35"/>
  <c r="B893" i="39" s="1"/>
  <c r="C893" i="39" s="1"/>
  <c r="I115" i="36"/>
  <c r="J115" i="36" s="1"/>
  <c r="K115" i="36" s="1"/>
  <c r="E112" i="41" s="1"/>
  <c r="I115" i="51"/>
  <c r="J115" i="51" s="1"/>
  <c r="K115" i="51" s="1"/>
  <c r="L111" i="39"/>
  <c r="F112" i="39"/>
  <c r="G112" i="39" s="1"/>
  <c r="O112" i="39"/>
  <c r="H124" i="27"/>
  <c r="J124" i="27" s="1"/>
  <c r="G124" i="27"/>
  <c r="F113" i="40"/>
  <c r="Q113" i="35"/>
  <c r="V113" i="35" s="1"/>
  <c r="I112" i="37"/>
  <c r="J112" i="37" s="1"/>
  <c r="K112" i="37" s="1"/>
  <c r="F113" i="51" s="1"/>
  <c r="G113" i="51" s="1"/>
  <c r="H113" i="51" s="1"/>
  <c r="M114" i="35"/>
  <c r="L490" i="42"/>
  <c r="N489" i="42"/>
  <c r="O489" i="42" s="1"/>
  <c r="G485" i="44" s="1"/>
  <c r="C577" i="42"/>
  <c r="N578" i="39"/>
  <c r="C573" i="43"/>
  <c r="K576" i="42"/>
  <c r="F576" i="42"/>
  <c r="G576" i="42" s="1"/>
  <c r="C572" i="44" s="1"/>
  <c r="L135" i="30"/>
  <c r="R122" i="35"/>
  <c r="L120" i="37"/>
  <c r="G132" i="28"/>
  <c r="H132" i="28"/>
  <c r="J132" i="28" s="1"/>
  <c r="C115" i="36"/>
  <c r="D115" i="36" s="1"/>
  <c r="E115" i="36" s="1"/>
  <c r="E116" i="39" s="1"/>
  <c r="P116" i="39" s="1"/>
  <c r="Q116" i="39" s="1"/>
  <c r="C112" i="38"/>
  <c r="G116" i="47"/>
  <c r="O116" i="47"/>
  <c r="E112" i="38"/>
  <c r="S116" i="35"/>
  <c r="H116" i="35"/>
  <c r="E115" i="37"/>
  <c r="F119" i="37"/>
  <c r="M150" i="17" l="1"/>
  <c r="D137" i="21" s="1"/>
  <c r="L150" i="17"/>
  <c r="F151" i="17" s="1"/>
  <c r="I151" i="17" s="1"/>
  <c r="H903" i="17"/>
  <c r="E903" i="17"/>
  <c r="B893" i="51"/>
  <c r="B893" i="36"/>
  <c r="F894" i="35"/>
  <c r="B894" i="39" s="1"/>
  <c r="C894" i="39" s="1"/>
  <c r="D893" i="37"/>
  <c r="C904" i="17"/>
  <c r="E904" i="17" s="1"/>
  <c r="B905" i="17"/>
  <c r="B904" i="32"/>
  <c r="C904" i="32" s="1"/>
  <c r="E904" i="32" s="1"/>
  <c r="B904" i="30"/>
  <c r="C904" i="30" s="1"/>
  <c r="E904" i="30" s="1"/>
  <c r="H904" i="30" s="1"/>
  <c r="B904" i="27"/>
  <c r="C904" i="27" s="1"/>
  <c r="E904" i="27" s="1"/>
  <c r="B904" i="28"/>
  <c r="C904" i="28" s="1"/>
  <c r="E904" i="28" s="1"/>
  <c r="K124" i="27"/>
  <c r="I124" i="27"/>
  <c r="H112" i="39"/>
  <c r="J112" i="39"/>
  <c r="I112" i="39"/>
  <c r="K107" i="43"/>
  <c r="J107" i="43" s="1"/>
  <c r="N111" i="39"/>
  <c r="F113" i="36"/>
  <c r="G113" i="36" s="1"/>
  <c r="H113" i="36" s="1"/>
  <c r="K114" i="47"/>
  <c r="D110" i="38"/>
  <c r="N114" i="35"/>
  <c r="W113" i="35"/>
  <c r="K113" i="35" s="1"/>
  <c r="H113" i="40"/>
  <c r="L491" i="42"/>
  <c r="N490" i="42"/>
  <c r="O490" i="42" s="1"/>
  <c r="G486" i="44" s="1"/>
  <c r="C578" i="42"/>
  <c r="C574" i="43"/>
  <c r="N579" i="39"/>
  <c r="K577" i="42"/>
  <c r="F577" i="42"/>
  <c r="G577" i="42" s="1"/>
  <c r="C573" i="44" s="1"/>
  <c r="R116" i="39"/>
  <c r="S116" i="39" s="1"/>
  <c r="J116" i="35"/>
  <c r="I116" i="35"/>
  <c r="C116" i="40" s="1"/>
  <c r="M135" i="30"/>
  <c r="F136" i="30" s="1"/>
  <c r="N135" i="30"/>
  <c r="O135" i="30" s="1"/>
  <c r="P135" i="30" s="1"/>
  <c r="G151" i="17"/>
  <c r="G141" i="35"/>
  <c r="K132" i="28"/>
  <c r="U116" i="35"/>
  <c r="T116" i="35"/>
  <c r="G116" i="40" s="1"/>
  <c r="P116" i="47"/>
  <c r="Q116" i="47"/>
  <c r="M115" i="37"/>
  <c r="N115" i="37" s="1"/>
  <c r="C112" i="41"/>
  <c r="G115" i="37"/>
  <c r="H115" i="37" s="1"/>
  <c r="C116" i="51" s="1"/>
  <c r="D116" i="51" s="1"/>
  <c r="E116" i="51" s="1"/>
  <c r="J151" i="17" l="1"/>
  <c r="K151" i="17" s="1"/>
  <c r="T111" i="39"/>
  <c r="D894" i="37"/>
  <c r="C905" i="17"/>
  <c r="B906" i="17"/>
  <c r="B905" i="30"/>
  <c r="C905" i="30" s="1"/>
  <c r="E905" i="30" s="1"/>
  <c r="H905" i="30" s="1"/>
  <c r="B905" i="32"/>
  <c r="C905" i="32" s="1"/>
  <c r="E905" i="32" s="1"/>
  <c r="B905" i="27"/>
  <c r="C905" i="27" s="1"/>
  <c r="E905" i="27" s="1"/>
  <c r="B905" i="28"/>
  <c r="C905" i="28" s="1"/>
  <c r="E905" i="28" s="1"/>
  <c r="B894" i="51"/>
  <c r="B894" i="36"/>
  <c r="F895" i="35"/>
  <c r="B895" i="39" s="1"/>
  <c r="C895" i="39" s="1"/>
  <c r="K112" i="39"/>
  <c r="L112" i="39" s="1"/>
  <c r="H904" i="17"/>
  <c r="I116" i="36"/>
  <c r="J116" i="36" s="1"/>
  <c r="K116" i="36" s="1"/>
  <c r="E113" i="41" s="1"/>
  <c r="I116" i="51"/>
  <c r="J116" i="51" s="1"/>
  <c r="K116" i="51" s="1"/>
  <c r="W114" i="39"/>
  <c r="D110" i="41"/>
  <c r="C107" i="43"/>
  <c r="C111" i="42"/>
  <c r="D113" i="40"/>
  <c r="D113" i="39"/>
  <c r="O114" i="35"/>
  <c r="E114" i="40" s="1"/>
  <c r="P114" i="35"/>
  <c r="X114" i="39" s="1"/>
  <c r="M114" i="47"/>
  <c r="L114" i="47"/>
  <c r="M124" i="27"/>
  <c r="E111" i="21" s="1"/>
  <c r="L124" i="27"/>
  <c r="F125" i="27" s="1"/>
  <c r="L492" i="42"/>
  <c r="N491" i="42"/>
  <c r="O491" i="42" s="1"/>
  <c r="G487" i="44" s="1"/>
  <c r="N580" i="39"/>
  <c r="C575" i="43"/>
  <c r="C579" i="42"/>
  <c r="K578" i="42"/>
  <c r="F578" i="42"/>
  <c r="G578" i="42" s="1"/>
  <c r="C574" i="44" s="1"/>
  <c r="A124" i="37"/>
  <c r="C122" i="21"/>
  <c r="I136" i="30"/>
  <c r="K136" i="30" s="1"/>
  <c r="G136" i="30"/>
  <c r="L132" i="28"/>
  <c r="F133" i="28" s="1"/>
  <c r="M132" i="28"/>
  <c r="F119" i="21" s="1"/>
  <c r="C116" i="36"/>
  <c r="D116" i="36" s="1"/>
  <c r="E116" i="36" s="1"/>
  <c r="E117" i="39" s="1"/>
  <c r="P117" i="39" s="1"/>
  <c r="Q117" i="39" s="1"/>
  <c r="G117" i="47"/>
  <c r="C113" i="38"/>
  <c r="O117" i="47"/>
  <c r="E113" i="38"/>
  <c r="S117" i="35"/>
  <c r="F120" i="37"/>
  <c r="E116" i="37"/>
  <c r="H117" i="35"/>
  <c r="M151" i="17" l="1"/>
  <c r="D138" i="21" s="1"/>
  <c r="L151" i="17"/>
  <c r="F152" i="17" s="1"/>
  <c r="U111" i="39"/>
  <c r="D895" i="37"/>
  <c r="B907" i="17"/>
  <c r="C906" i="17"/>
  <c r="B906" i="30"/>
  <c r="C906" i="30" s="1"/>
  <c r="E906" i="30" s="1"/>
  <c r="H906" i="30" s="1"/>
  <c r="B906" i="32"/>
  <c r="C906" i="32" s="1"/>
  <c r="E906" i="32" s="1"/>
  <c r="B906" i="28"/>
  <c r="C906" i="28" s="1"/>
  <c r="E906" i="28" s="1"/>
  <c r="B906" i="27"/>
  <c r="C906" i="27" s="1"/>
  <c r="E906" i="27" s="1"/>
  <c r="E905" i="17"/>
  <c r="H905" i="17"/>
  <c r="B895" i="51"/>
  <c r="B895" i="36"/>
  <c r="F896" i="35"/>
  <c r="B896" i="39" s="1"/>
  <c r="C896" i="39" s="1"/>
  <c r="N112" i="39"/>
  <c r="K108" i="43"/>
  <c r="J108" i="43" s="1"/>
  <c r="O113" i="39"/>
  <c r="F113" i="39"/>
  <c r="H125" i="27"/>
  <c r="J125" i="27" s="1"/>
  <c r="G125" i="27"/>
  <c r="I113" i="37"/>
  <c r="J113" i="37" s="1"/>
  <c r="K113" i="37" s="1"/>
  <c r="F114" i="51" s="1"/>
  <c r="G114" i="51" s="1"/>
  <c r="H114" i="51" s="1"/>
  <c r="M115" i="35"/>
  <c r="F111" i="42"/>
  <c r="K111" i="42"/>
  <c r="F114" i="40"/>
  <c r="Q114" i="35"/>
  <c r="V114" i="35" s="1"/>
  <c r="L493" i="42"/>
  <c r="N492" i="42"/>
  <c r="O492" i="42" s="1"/>
  <c r="G488" i="44" s="1"/>
  <c r="K579" i="42"/>
  <c r="F579" i="42"/>
  <c r="G579" i="42" s="1"/>
  <c r="C575" i="44" s="1"/>
  <c r="C576" i="43"/>
  <c r="N581" i="39"/>
  <c r="C580" i="42"/>
  <c r="R117" i="39"/>
  <c r="S117" i="39" s="1"/>
  <c r="J117" i="35"/>
  <c r="I117" i="35"/>
  <c r="C117" i="40" s="1"/>
  <c r="L136" i="30"/>
  <c r="G142" i="35"/>
  <c r="I152" i="17"/>
  <c r="G152" i="17"/>
  <c r="R123" i="35"/>
  <c r="L121" i="37"/>
  <c r="G133" i="28"/>
  <c r="H133" i="28"/>
  <c r="J133" i="28" s="1"/>
  <c r="Q117" i="47"/>
  <c r="P117" i="47"/>
  <c r="U117" i="35"/>
  <c r="T117" i="35"/>
  <c r="G117" i="40" s="1"/>
  <c r="M116" i="37"/>
  <c r="N116" i="37" s="1"/>
  <c r="C113" i="41"/>
  <c r="G116" i="37"/>
  <c r="H116" i="37" s="1"/>
  <c r="C117" i="51" s="1"/>
  <c r="D117" i="51" s="1"/>
  <c r="E117" i="51" s="1"/>
  <c r="J152" i="17" l="1"/>
  <c r="K152" i="17" s="1"/>
  <c r="M107" i="43"/>
  <c r="F107" i="43"/>
  <c r="T112" i="39"/>
  <c r="G111" i="42"/>
  <c r="C107" i="44" s="1"/>
  <c r="N111" i="42"/>
  <c r="O111" i="42" s="1"/>
  <c r="G107" i="44" s="1"/>
  <c r="E906" i="17"/>
  <c r="H906" i="17"/>
  <c r="B908" i="17"/>
  <c r="C907" i="17"/>
  <c r="B907" i="30"/>
  <c r="C907" i="30" s="1"/>
  <c r="E907" i="30" s="1"/>
  <c r="H907" i="30" s="1"/>
  <c r="B907" i="32"/>
  <c r="C907" i="32" s="1"/>
  <c r="E907" i="32" s="1"/>
  <c r="D896" i="37"/>
  <c r="B907" i="27"/>
  <c r="C907" i="27" s="1"/>
  <c r="E907" i="27" s="1"/>
  <c r="B907" i="28"/>
  <c r="C907" i="28" s="1"/>
  <c r="E907" i="28" s="1"/>
  <c r="B896" i="51"/>
  <c r="B896" i="36"/>
  <c r="F897" i="35"/>
  <c r="B897" i="39" s="1"/>
  <c r="C897" i="39" s="1"/>
  <c r="I117" i="36"/>
  <c r="J117" i="36" s="1"/>
  <c r="K117" i="36" s="1"/>
  <c r="E114" i="41" s="1"/>
  <c r="I117" i="51"/>
  <c r="J117" i="51" s="1"/>
  <c r="K117" i="51" s="1"/>
  <c r="F114" i="36"/>
  <c r="G114" i="36" s="1"/>
  <c r="H114" i="36" s="1"/>
  <c r="D111" i="38"/>
  <c r="N115" i="35"/>
  <c r="K115" i="47"/>
  <c r="W114" i="35"/>
  <c r="K114" i="35" s="1"/>
  <c r="H114" i="40"/>
  <c r="I125" i="27"/>
  <c r="K125" i="27"/>
  <c r="G113" i="39"/>
  <c r="H113" i="39" s="1"/>
  <c r="C112" i="42"/>
  <c r="C108" i="43"/>
  <c r="L494" i="42"/>
  <c r="N493" i="42"/>
  <c r="O493" i="42" s="1"/>
  <c r="G489" i="44" s="1"/>
  <c r="K580" i="42"/>
  <c r="F580" i="42"/>
  <c r="G580" i="42" s="1"/>
  <c r="C576" i="44" s="1"/>
  <c r="C581" i="42"/>
  <c r="C577" i="43"/>
  <c r="N582" i="39"/>
  <c r="N136" i="30"/>
  <c r="O136" i="30" s="1"/>
  <c r="P136" i="30" s="1"/>
  <c r="M136" i="30"/>
  <c r="F137" i="30" s="1"/>
  <c r="K133" i="28"/>
  <c r="C117" i="36"/>
  <c r="D117" i="36" s="1"/>
  <c r="E117" i="36" s="1"/>
  <c r="E118" i="39" s="1"/>
  <c r="P118" i="39" s="1"/>
  <c r="Q118" i="39" s="1"/>
  <c r="G118" i="47"/>
  <c r="C114" i="38"/>
  <c r="O118" i="47"/>
  <c r="S118" i="35"/>
  <c r="E114" i="38"/>
  <c r="H118" i="35"/>
  <c r="E117" i="37"/>
  <c r="M152" i="17" l="1"/>
  <c r="D139" i="21" s="1"/>
  <c r="L152" i="17"/>
  <c r="F153" i="17" s="1"/>
  <c r="U112" i="39"/>
  <c r="B897" i="51"/>
  <c r="B897" i="36"/>
  <c r="F898" i="35"/>
  <c r="B898" i="39" s="1"/>
  <c r="C898" i="39" s="1"/>
  <c r="E907" i="17"/>
  <c r="H907" i="17"/>
  <c r="B908" i="27"/>
  <c r="C908" i="27" s="1"/>
  <c r="E908" i="27" s="1"/>
  <c r="B908" i="32"/>
  <c r="C908" i="32" s="1"/>
  <c r="E908" i="32" s="1"/>
  <c r="B908" i="28"/>
  <c r="C908" i="28" s="1"/>
  <c r="E908" i="28" s="1"/>
  <c r="D897" i="37"/>
  <c r="C908" i="17"/>
  <c r="B909" i="17"/>
  <c r="B908" i="30"/>
  <c r="C908" i="30" s="1"/>
  <c r="E908" i="30" s="1"/>
  <c r="H908" i="30" s="1"/>
  <c r="M125" i="27"/>
  <c r="E112" i="21" s="1"/>
  <c r="L125" i="27"/>
  <c r="F126" i="27" s="1"/>
  <c r="D114" i="39"/>
  <c r="D114" i="40"/>
  <c r="M115" i="47"/>
  <c r="L115" i="47"/>
  <c r="K112" i="42"/>
  <c r="F112" i="42"/>
  <c r="P115" i="35"/>
  <c r="X115" i="39" s="1"/>
  <c r="O115" i="35"/>
  <c r="E115" i="40" s="1"/>
  <c r="I113" i="39"/>
  <c r="K113" i="39" s="1"/>
  <c r="J113" i="39"/>
  <c r="W115" i="39"/>
  <c r="D111" i="41"/>
  <c r="L495" i="42"/>
  <c r="N494" i="42"/>
  <c r="O494" i="42" s="1"/>
  <c r="G490" i="44" s="1"/>
  <c r="K581" i="42"/>
  <c r="F581" i="42"/>
  <c r="G581" i="42" s="1"/>
  <c r="C577" i="44" s="1"/>
  <c r="N583" i="39"/>
  <c r="C578" i="43"/>
  <c r="C582" i="42"/>
  <c r="R118" i="39"/>
  <c r="S118" i="39" s="1"/>
  <c r="I118" i="35"/>
  <c r="C118" i="40" s="1"/>
  <c r="J118" i="35"/>
  <c r="I137" i="30"/>
  <c r="K137" i="30" s="1"/>
  <c r="G137" i="30"/>
  <c r="A125" i="37"/>
  <c r="C123" i="21"/>
  <c r="G153" i="17"/>
  <c r="I153" i="17"/>
  <c r="G143" i="35"/>
  <c r="L133" i="28"/>
  <c r="F134" i="28" s="1"/>
  <c r="M133" i="28"/>
  <c r="F120" i="21" s="1"/>
  <c r="U118" i="35"/>
  <c r="T118" i="35"/>
  <c r="G118" i="40" s="1"/>
  <c r="P118" i="47"/>
  <c r="Q118" i="47"/>
  <c r="M117" i="37"/>
  <c r="N117" i="37" s="1"/>
  <c r="G117" i="37"/>
  <c r="H117" i="37" s="1"/>
  <c r="C118" i="51" s="1"/>
  <c r="D118" i="51" s="1"/>
  <c r="E118" i="51" s="1"/>
  <c r="F121" i="37"/>
  <c r="C114" i="41"/>
  <c r="J153" i="17" l="1"/>
  <c r="K153" i="17" s="1"/>
  <c r="M108" i="43"/>
  <c r="F108" i="43"/>
  <c r="G112" i="42"/>
  <c r="C108" i="44" s="1"/>
  <c r="N112" i="42"/>
  <c r="O112" i="42" s="1"/>
  <c r="G108" i="44" s="1"/>
  <c r="D898" i="37"/>
  <c r="B910" i="17"/>
  <c r="B909" i="30"/>
  <c r="C909" i="30" s="1"/>
  <c r="E909" i="30" s="1"/>
  <c r="H909" i="30" s="1"/>
  <c r="B909" i="28"/>
  <c r="C909" i="28" s="1"/>
  <c r="E909" i="28" s="1"/>
  <c r="B909" i="32"/>
  <c r="C909" i="32" s="1"/>
  <c r="E909" i="32" s="1"/>
  <c r="B909" i="27"/>
  <c r="C909" i="27" s="1"/>
  <c r="E909" i="27" s="1"/>
  <c r="C909" i="17"/>
  <c r="E908" i="17"/>
  <c r="H908" i="17"/>
  <c r="B898" i="51"/>
  <c r="F899" i="35"/>
  <c r="B899" i="39" s="1"/>
  <c r="C899" i="39" s="1"/>
  <c r="B898" i="36"/>
  <c r="I118" i="36"/>
  <c r="J118" i="36" s="1"/>
  <c r="K118" i="36" s="1"/>
  <c r="E115" i="41" s="1"/>
  <c r="I118" i="51"/>
  <c r="J118" i="51" s="1"/>
  <c r="K118" i="51" s="1"/>
  <c r="L113" i="39"/>
  <c r="O114" i="39"/>
  <c r="F114" i="39"/>
  <c r="G126" i="27"/>
  <c r="H126" i="27"/>
  <c r="J126" i="27" s="1"/>
  <c r="F115" i="40"/>
  <c r="Q115" i="35"/>
  <c r="V115" i="35" s="1"/>
  <c r="I114" i="37"/>
  <c r="J114" i="37" s="1"/>
  <c r="K114" i="37" s="1"/>
  <c r="F115" i="51" s="1"/>
  <c r="G115" i="51" s="1"/>
  <c r="H115" i="51" s="1"/>
  <c r="M116" i="35"/>
  <c r="L496" i="42"/>
  <c r="N495" i="42"/>
  <c r="O495" i="42" s="1"/>
  <c r="G491" i="44" s="1"/>
  <c r="C579" i="43"/>
  <c r="N584" i="39"/>
  <c r="C583" i="42"/>
  <c r="K582" i="42"/>
  <c r="F582" i="42"/>
  <c r="G582" i="42" s="1"/>
  <c r="C578" i="44" s="1"/>
  <c r="L137" i="30"/>
  <c r="R124" i="35"/>
  <c r="L122" i="37"/>
  <c r="G134" i="28"/>
  <c r="H134" i="28"/>
  <c r="J134" i="28" s="1"/>
  <c r="C118" i="36"/>
  <c r="D118" i="36" s="1"/>
  <c r="E118" i="36" s="1"/>
  <c r="E119" i="39" s="1"/>
  <c r="P119" i="39" s="1"/>
  <c r="Q119" i="39" s="1"/>
  <c r="G119" i="47"/>
  <c r="C115" i="38"/>
  <c r="O119" i="47"/>
  <c r="E115" i="38"/>
  <c r="S119" i="35"/>
  <c r="H119" i="35"/>
  <c r="E118" i="37"/>
  <c r="L153" i="17" l="1"/>
  <c r="F154" i="17" s="1"/>
  <c r="M153" i="17"/>
  <c r="D140" i="21" s="1"/>
  <c r="E909" i="17"/>
  <c r="H909" i="17"/>
  <c r="D899" i="37"/>
  <c r="C910" i="17"/>
  <c r="B911" i="17"/>
  <c r="B910" i="28"/>
  <c r="C910" i="28" s="1"/>
  <c r="E910" i="28" s="1"/>
  <c r="B910" i="30"/>
  <c r="C910" i="30" s="1"/>
  <c r="E910" i="30" s="1"/>
  <c r="H910" i="30" s="1"/>
  <c r="B910" i="32"/>
  <c r="C910" i="32" s="1"/>
  <c r="E910" i="32" s="1"/>
  <c r="B910" i="27"/>
  <c r="C910" i="27" s="1"/>
  <c r="E910" i="27" s="1"/>
  <c r="B899" i="51"/>
  <c r="B899" i="36"/>
  <c r="F900" i="35"/>
  <c r="B900" i="39" s="1"/>
  <c r="C900" i="39" s="1"/>
  <c r="I126" i="27"/>
  <c r="K126" i="27"/>
  <c r="G114" i="39"/>
  <c r="H114" i="39" s="1"/>
  <c r="F115" i="36"/>
  <c r="G115" i="36" s="1"/>
  <c r="H115" i="36" s="1"/>
  <c r="K116" i="47"/>
  <c r="D112" i="38"/>
  <c r="N116" i="35"/>
  <c r="K109" i="43"/>
  <c r="J109" i="43" s="1"/>
  <c r="N113" i="39"/>
  <c r="W115" i="35"/>
  <c r="K115" i="35" s="1"/>
  <c r="H115" i="40"/>
  <c r="L497" i="42"/>
  <c r="N496" i="42"/>
  <c r="O496" i="42" s="1"/>
  <c r="G492" i="44" s="1"/>
  <c r="K583" i="42"/>
  <c r="F583" i="42"/>
  <c r="G583" i="42" s="1"/>
  <c r="C579" i="44" s="1"/>
  <c r="C584" i="42"/>
  <c r="C580" i="43"/>
  <c r="N585" i="39"/>
  <c r="R119" i="39"/>
  <c r="S119" i="39" s="1"/>
  <c r="I119" i="35"/>
  <c r="C119" i="40" s="1"/>
  <c r="J119" i="35"/>
  <c r="N137" i="30"/>
  <c r="O137" i="30" s="1"/>
  <c r="P137" i="30" s="1"/>
  <c r="M137" i="30"/>
  <c r="F138" i="30" s="1"/>
  <c r="G144" i="35"/>
  <c r="I154" i="17"/>
  <c r="G154" i="17"/>
  <c r="K134" i="28"/>
  <c r="U119" i="35"/>
  <c r="T119" i="35"/>
  <c r="G119" i="40" s="1"/>
  <c r="Q119" i="47"/>
  <c r="P119" i="47"/>
  <c r="M118" i="37"/>
  <c r="N118" i="37" s="1"/>
  <c r="C115" i="41"/>
  <c r="F122" i="37"/>
  <c r="G118" i="37"/>
  <c r="H118" i="37" s="1"/>
  <c r="C119" i="51" s="1"/>
  <c r="D119" i="51" s="1"/>
  <c r="E119" i="51" s="1"/>
  <c r="J154" i="17" l="1"/>
  <c r="K154" i="17" s="1"/>
  <c r="T113" i="39"/>
  <c r="D900" i="37"/>
  <c r="C911" i="17"/>
  <c r="B912" i="17"/>
  <c r="B911" i="28"/>
  <c r="C911" i="28" s="1"/>
  <c r="E911" i="28" s="1"/>
  <c r="B911" i="30"/>
  <c r="C911" i="30" s="1"/>
  <c r="E911" i="30" s="1"/>
  <c r="H911" i="30" s="1"/>
  <c r="B911" i="32"/>
  <c r="C911" i="32" s="1"/>
  <c r="E911" i="32" s="1"/>
  <c r="B911" i="27"/>
  <c r="C911" i="27" s="1"/>
  <c r="E911" i="27" s="1"/>
  <c r="E910" i="17"/>
  <c r="H910" i="17"/>
  <c r="B900" i="51"/>
  <c r="B900" i="36"/>
  <c r="F901" i="35"/>
  <c r="B901" i="39" s="1"/>
  <c r="C901" i="39" s="1"/>
  <c r="I119" i="36"/>
  <c r="J119" i="36" s="1"/>
  <c r="K119" i="36" s="1"/>
  <c r="E116" i="41" s="1"/>
  <c r="I119" i="51"/>
  <c r="J119" i="51" s="1"/>
  <c r="K119" i="51" s="1"/>
  <c r="O116" i="35"/>
  <c r="E116" i="40" s="1"/>
  <c r="P116" i="35"/>
  <c r="X116" i="39" s="1"/>
  <c r="L116" i="47"/>
  <c r="M116" i="47"/>
  <c r="W116" i="39"/>
  <c r="D112" i="41"/>
  <c r="D115" i="40"/>
  <c r="D115" i="39"/>
  <c r="I114" i="39"/>
  <c r="K114" i="39" s="1"/>
  <c r="J114" i="39"/>
  <c r="C113" i="42"/>
  <c r="C109" i="43"/>
  <c r="M126" i="27"/>
  <c r="E113" i="21" s="1"/>
  <c r="L126" i="27"/>
  <c r="F127" i="27" s="1"/>
  <c r="L498" i="42"/>
  <c r="N497" i="42"/>
  <c r="O497" i="42" s="1"/>
  <c r="G493" i="44" s="1"/>
  <c r="K584" i="42"/>
  <c r="F584" i="42"/>
  <c r="G584" i="42" s="1"/>
  <c r="C580" i="44" s="1"/>
  <c r="C581" i="43"/>
  <c r="C585" i="42"/>
  <c r="N586" i="39"/>
  <c r="I138" i="30"/>
  <c r="K138" i="30" s="1"/>
  <c r="G138" i="30"/>
  <c r="C124" i="21"/>
  <c r="A126" i="37"/>
  <c r="L134" i="28"/>
  <c r="F135" i="28" s="1"/>
  <c r="M134" i="28"/>
  <c r="F121" i="21" s="1"/>
  <c r="C119" i="36"/>
  <c r="D119" i="36" s="1"/>
  <c r="E119" i="36" s="1"/>
  <c r="E120" i="39" s="1"/>
  <c r="P120" i="39" s="1"/>
  <c r="Q120" i="39" s="1"/>
  <c r="C116" i="38"/>
  <c r="G120" i="47"/>
  <c r="O120" i="47"/>
  <c r="S120" i="35"/>
  <c r="E116" i="38"/>
  <c r="H120" i="35"/>
  <c r="E119" i="37"/>
  <c r="M154" i="17" l="1"/>
  <c r="D141" i="21" s="1"/>
  <c r="L154" i="17"/>
  <c r="F155" i="17" s="1"/>
  <c r="U113" i="39"/>
  <c r="D901" i="37"/>
  <c r="B913" i="17"/>
  <c r="C912" i="17"/>
  <c r="B912" i="30"/>
  <c r="C912" i="30" s="1"/>
  <c r="E912" i="30" s="1"/>
  <c r="H912" i="30" s="1"/>
  <c r="B912" i="32"/>
  <c r="C912" i="32" s="1"/>
  <c r="E912" i="32" s="1"/>
  <c r="B912" i="27"/>
  <c r="C912" i="27" s="1"/>
  <c r="E912" i="27" s="1"/>
  <c r="B912" i="28"/>
  <c r="C912" i="28" s="1"/>
  <c r="E912" i="28" s="1"/>
  <c r="E911" i="17"/>
  <c r="H911" i="17"/>
  <c r="B901" i="51"/>
  <c r="B901" i="36"/>
  <c r="F902" i="35"/>
  <c r="B902" i="39" s="1"/>
  <c r="C902" i="39" s="1"/>
  <c r="H127" i="27"/>
  <c r="J127" i="27" s="1"/>
  <c r="G127" i="27"/>
  <c r="I115" i="37"/>
  <c r="J115" i="37" s="1"/>
  <c r="K115" i="37" s="1"/>
  <c r="F116" i="51" s="1"/>
  <c r="G116" i="51" s="1"/>
  <c r="H116" i="51" s="1"/>
  <c r="M117" i="35"/>
  <c r="K113" i="42"/>
  <c r="F113" i="42"/>
  <c r="L114" i="39"/>
  <c r="F116" i="40"/>
  <c r="Q116" i="35"/>
  <c r="V116" i="35" s="1"/>
  <c r="O115" i="39"/>
  <c r="F115" i="39"/>
  <c r="L499" i="42"/>
  <c r="N498" i="42"/>
  <c r="O498" i="42" s="1"/>
  <c r="G494" i="44" s="1"/>
  <c r="K585" i="42"/>
  <c r="F585" i="42"/>
  <c r="G585" i="42" s="1"/>
  <c r="C581" i="44" s="1"/>
  <c r="C586" i="42"/>
  <c r="C582" i="43"/>
  <c r="N587" i="39"/>
  <c r="R120" i="39"/>
  <c r="S120" i="39" s="1"/>
  <c r="J120" i="35"/>
  <c r="I120" i="35"/>
  <c r="C120" i="40" s="1"/>
  <c r="L138" i="30"/>
  <c r="G155" i="17"/>
  <c r="I155" i="17"/>
  <c r="J155" i="17" s="1"/>
  <c r="G145" i="35"/>
  <c r="R125" i="35"/>
  <c r="L123" i="37"/>
  <c r="G135" i="28"/>
  <c r="H135" i="28"/>
  <c r="J135" i="28" s="1"/>
  <c r="T120" i="35"/>
  <c r="G120" i="40" s="1"/>
  <c r="U120" i="35"/>
  <c r="Q120" i="47"/>
  <c r="P120" i="47"/>
  <c r="M119" i="37"/>
  <c r="N119" i="37" s="1"/>
  <c r="G119" i="37"/>
  <c r="H119" i="37" s="1"/>
  <c r="C120" i="51" s="1"/>
  <c r="D120" i="51" s="1"/>
  <c r="E120" i="51" s="1"/>
  <c r="C116" i="41"/>
  <c r="F123" i="37"/>
  <c r="M109" i="43" l="1"/>
  <c r="F109" i="43"/>
  <c r="G113" i="42"/>
  <c r="C109" i="44" s="1"/>
  <c r="N113" i="42"/>
  <c r="O113" i="42" s="1"/>
  <c r="G109" i="44" s="1"/>
  <c r="E912" i="17"/>
  <c r="H912" i="17"/>
  <c r="D902" i="37"/>
  <c r="B914" i="17"/>
  <c r="C913" i="17"/>
  <c r="B913" i="30"/>
  <c r="C913" i="30" s="1"/>
  <c r="E913" i="30" s="1"/>
  <c r="H913" i="30" s="1"/>
  <c r="B913" i="32"/>
  <c r="C913" i="32" s="1"/>
  <c r="E913" i="32" s="1"/>
  <c r="B913" i="28"/>
  <c r="C913" i="28" s="1"/>
  <c r="E913" i="28" s="1"/>
  <c r="B913" i="27"/>
  <c r="C913" i="27" s="1"/>
  <c r="E913" i="27" s="1"/>
  <c r="B902" i="51"/>
  <c r="B902" i="36"/>
  <c r="F903" i="35"/>
  <c r="B903" i="39" s="1"/>
  <c r="C903" i="39" s="1"/>
  <c r="I120" i="36"/>
  <c r="J120" i="36" s="1"/>
  <c r="K120" i="36" s="1"/>
  <c r="E117" i="41" s="1"/>
  <c r="I120" i="51"/>
  <c r="J120" i="51" s="1"/>
  <c r="K120" i="51" s="1"/>
  <c r="G115" i="39"/>
  <c r="H115" i="39" s="1"/>
  <c r="W116" i="35"/>
  <c r="K116" i="35" s="1"/>
  <c r="H116" i="40"/>
  <c r="N114" i="39"/>
  <c r="K110" i="43"/>
  <c r="J110" i="43" s="1"/>
  <c r="F116" i="36"/>
  <c r="G116" i="36" s="1"/>
  <c r="H116" i="36" s="1"/>
  <c r="D113" i="38"/>
  <c r="N117" i="35"/>
  <c r="K117" i="47"/>
  <c r="I127" i="27"/>
  <c r="K127" i="27"/>
  <c r="L500" i="42"/>
  <c r="N499" i="42"/>
  <c r="O499" i="42" s="1"/>
  <c r="G495" i="44" s="1"/>
  <c r="N588" i="39"/>
  <c r="N589" i="39" s="1"/>
  <c r="N590" i="39" s="1"/>
  <c r="N591" i="39" s="1"/>
  <c r="N592" i="39" s="1"/>
  <c r="N593" i="39" s="1"/>
  <c r="N594" i="39" s="1"/>
  <c r="N595" i="39" s="1"/>
  <c r="N596" i="39" s="1"/>
  <c r="N597" i="39" s="1"/>
  <c r="N598" i="39" s="1"/>
  <c r="N599" i="39" s="1"/>
  <c r="N600" i="39" s="1"/>
  <c r="N601" i="39" s="1"/>
  <c r="N602" i="39" s="1"/>
  <c r="N603" i="39" s="1"/>
  <c r="N604" i="39" s="1"/>
  <c r="N605" i="39" s="1"/>
  <c r="N606" i="39" s="1"/>
  <c r="N607" i="39" s="1"/>
  <c r="N608" i="39" s="1"/>
  <c r="N609" i="39" s="1"/>
  <c r="N610" i="39" s="1"/>
  <c r="N611" i="39" s="1"/>
  <c r="N612" i="39" s="1"/>
  <c r="N613" i="39" s="1"/>
  <c r="N614" i="39" s="1"/>
  <c r="N615" i="39" s="1"/>
  <c r="N616" i="39" s="1"/>
  <c r="N617" i="39" s="1"/>
  <c r="N618" i="39" s="1"/>
  <c r="N619" i="39" s="1"/>
  <c r="N620" i="39" s="1"/>
  <c r="N621" i="39" s="1"/>
  <c r="N622" i="39" s="1"/>
  <c r="N623" i="39" s="1"/>
  <c r="N624" i="39" s="1"/>
  <c r="N625" i="39" s="1"/>
  <c r="N626" i="39" s="1"/>
  <c r="N627" i="39" s="1"/>
  <c r="N628" i="39" s="1"/>
  <c r="N629" i="39" s="1"/>
  <c r="N630" i="39" s="1"/>
  <c r="N631" i="39" s="1"/>
  <c r="N632" i="39" s="1"/>
  <c r="N633" i="39" s="1"/>
  <c r="N634" i="39" s="1"/>
  <c r="N635" i="39" s="1"/>
  <c r="N636" i="39" s="1"/>
  <c r="N637" i="39" s="1"/>
  <c r="N638" i="39" s="1"/>
  <c r="N639" i="39" s="1"/>
  <c r="N640" i="39" s="1"/>
  <c r="N641" i="39" s="1"/>
  <c r="N642" i="39" s="1"/>
  <c r="N643" i="39" s="1"/>
  <c r="N644" i="39" s="1"/>
  <c r="N645" i="39" s="1"/>
  <c r="N646" i="39" s="1"/>
  <c r="N647" i="39" s="1"/>
  <c r="N648" i="39" s="1"/>
  <c r="N649" i="39" s="1"/>
  <c r="N650" i="39" s="1"/>
  <c r="N651" i="39" s="1"/>
  <c r="N652" i="39" s="1"/>
  <c r="N653" i="39" s="1"/>
  <c r="N654" i="39" s="1"/>
  <c r="N655" i="39" s="1"/>
  <c r="N656" i="39" s="1"/>
  <c r="N657" i="39" s="1"/>
  <c r="N658" i="39" s="1"/>
  <c r="N659" i="39" s="1"/>
  <c r="N660" i="39" s="1"/>
  <c r="N661" i="39" s="1"/>
  <c r="N662" i="39" s="1"/>
  <c r="N663" i="39" s="1"/>
  <c r="N664" i="39" s="1"/>
  <c r="N665" i="39" s="1"/>
  <c r="N666" i="39" s="1"/>
  <c r="N667" i="39" s="1"/>
  <c r="N668" i="39" s="1"/>
  <c r="N669" i="39" s="1"/>
  <c r="N670" i="39" s="1"/>
  <c r="N671" i="39" s="1"/>
  <c r="N672" i="39" s="1"/>
  <c r="N673" i="39" s="1"/>
  <c r="N674" i="39" s="1"/>
  <c r="N675" i="39" s="1"/>
  <c r="N676" i="39" s="1"/>
  <c r="N677" i="39" s="1"/>
  <c r="N678" i="39" s="1"/>
  <c r="N679" i="39" s="1"/>
  <c r="N680" i="39" s="1"/>
  <c r="N681" i="39" s="1"/>
  <c r="N682" i="39" s="1"/>
  <c r="N683" i="39" s="1"/>
  <c r="N684" i="39" s="1"/>
  <c r="N685" i="39" s="1"/>
  <c r="N686" i="39" s="1"/>
  <c r="N687" i="39" s="1"/>
  <c r="N688" i="39" s="1"/>
  <c r="N689" i="39" s="1"/>
  <c r="N690" i="39" s="1"/>
  <c r="N691" i="39" s="1"/>
  <c r="N692" i="39" s="1"/>
  <c r="N693" i="39" s="1"/>
  <c r="N694" i="39" s="1"/>
  <c r="N695" i="39" s="1"/>
  <c r="N696" i="39" s="1"/>
  <c r="N697" i="39" s="1"/>
  <c r="N698" i="39" s="1"/>
  <c r="N699" i="39" s="1"/>
  <c r="N700" i="39" s="1"/>
  <c r="N701" i="39" s="1"/>
  <c r="N702" i="39" s="1"/>
  <c r="N703" i="39" s="1"/>
  <c r="N704" i="39" s="1"/>
  <c r="N705" i="39" s="1"/>
  <c r="N706" i="39" s="1"/>
  <c r="N707" i="39" s="1"/>
  <c r="N708" i="39" s="1"/>
  <c r="N709" i="39" s="1"/>
  <c r="N710" i="39" s="1"/>
  <c r="N711" i="39" s="1"/>
  <c r="N712" i="39" s="1"/>
  <c r="N713" i="39" s="1"/>
  <c r="N714" i="39" s="1"/>
  <c r="N715" i="39" s="1"/>
  <c r="N716" i="39" s="1"/>
  <c r="N717" i="39" s="1"/>
  <c r="N718" i="39" s="1"/>
  <c r="N719" i="39" s="1"/>
  <c r="N720" i="39" s="1"/>
  <c r="N721" i="39" s="1"/>
  <c r="N722" i="39" s="1"/>
  <c r="N723" i="39" s="1"/>
  <c r="N724" i="39" s="1"/>
  <c r="N725" i="39" s="1"/>
  <c r="N726" i="39" s="1"/>
  <c r="N727" i="39" s="1"/>
  <c r="N728" i="39" s="1"/>
  <c r="N729" i="39" s="1"/>
  <c r="N730" i="39" s="1"/>
  <c r="N731" i="39" s="1"/>
  <c r="N732" i="39" s="1"/>
  <c r="N733" i="39" s="1"/>
  <c r="N734" i="39" s="1"/>
  <c r="N735" i="39" s="1"/>
  <c r="N736" i="39" s="1"/>
  <c r="N737" i="39" s="1"/>
  <c r="N738" i="39" s="1"/>
  <c r="N739" i="39" s="1"/>
  <c r="N740" i="39" s="1"/>
  <c r="N741" i="39" s="1"/>
  <c r="N742" i="39" s="1"/>
  <c r="N743" i="39" s="1"/>
  <c r="N744" i="39" s="1"/>
  <c r="N745" i="39" s="1"/>
  <c r="N746" i="39" s="1"/>
  <c r="N747" i="39" s="1"/>
  <c r="N748" i="39" s="1"/>
  <c r="N749" i="39" s="1"/>
  <c r="N750" i="39" s="1"/>
  <c r="N751" i="39" s="1"/>
  <c r="N752" i="39" s="1"/>
  <c r="N753" i="39" s="1"/>
  <c r="N754" i="39" s="1"/>
  <c r="N755" i="39" s="1"/>
  <c r="N756" i="39" s="1"/>
  <c r="N757" i="39" s="1"/>
  <c r="N758" i="39" s="1"/>
  <c r="N759" i="39" s="1"/>
  <c r="N760" i="39" s="1"/>
  <c r="N761" i="39" s="1"/>
  <c r="N762" i="39" s="1"/>
  <c r="N763" i="39" s="1"/>
  <c r="N764" i="39" s="1"/>
  <c r="N765" i="39" s="1"/>
  <c r="N766" i="39" s="1"/>
  <c r="N767" i="39" s="1"/>
  <c r="N768" i="39" s="1"/>
  <c r="N769" i="39" s="1"/>
  <c r="N770" i="39" s="1"/>
  <c r="N771" i="39" s="1"/>
  <c r="N772" i="39" s="1"/>
  <c r="N773" i="39" s="1"/>
  <c r="N774" i="39" s="1"/>
  <c r="N775" i="39" s="1"/>
  <c r="N776" i="39" s="1"/>
  <c r="N777" i="39" s="1"/>
  <c r="N778" i="39" s="1"/>
  <c r="N779" i="39" s="1"/>
  <c r="N780" i="39" s="1"/>
  <c r="N781" i="39" s="1"/>
  <c r="N782" i="39" s="1"/>
  <c r="N783" i="39" s="1"/>
  <c r="N784" i="39" s="1"/>
  <c r="N785" i="39" s="1"/>
  <c r="N786" i="39" s="1"/>
  <c r="N787" i="39" s="1"/>
  <c r="N788" i="39" s="1"/>
  <c r="N789" i="39" s="1"/>
  <c r="N790" i="39" s="1"/>
  <c r="N791" i="39" s="1"/>
  <c r="N792" i="39" s="1"/>
  <c r="N793" i="39" s="1"/>
  <c r="N794" i="39" s="1"/>
  <c r="N795" i="39" s="1"/>
  <c r="N796" i="39" s="1"/>
  <c r="N797" i="39" s="1"/>
  <c r="N798" i="39" s="1"/>
  <c r="N799" i="39" s="1"/>
  <c r="N800" i="39" s="1"/>
  <c r="N801" i="39" s="1"/>
  <c r="N802" i="39" s="1"/>
  <c r="N803" i="39" s="1"/>
  <c r="N804" i="39" s="1"/>
  <c r="N805" i="39" s="1"/>
  <c r="N806" i="39" s="1"/>
  <c r="N807" i="39" s="1"/>
  <c r="N808" i="39" s="1"/>
  <c r="N809" i="39" s="1"/>
  <c r="N810" i="39" s="1"/>
  <c r="N811" i="39" s="1"/>
  <c r="N812" i="39" s="1"/>
  <c r="N813" i="39" s="1"/>
  <c r="N814" i="39" s="1"/>
  <c r="N815" i="39" s="1"/>
  <c r="N816" i="39" s="1"/>
  <c r="N817" i="39" s="1"/>
  <c r="N818" i="39" s="1"/>
  <c r="N819" i="39" s="1"/>
  <c r="N820" i="39" s="1"/>
  <c r="N821" i="39" s="1"/>
  <c r="N822" i="39" s="1"/>
  <c r="N823" i="39" s="1"/>
  <c r="N824" i="39" s="1"/>
  <c r="N825" i="39" s="1"/>
  <c r="N826" i="39" s="1"/>
  <c r="N827" i="39" s="1"/>
  <c r="N828" i="39" s="1"/>
  <c r="N829" i="39" s="1"/>
  <c r="N830" i="39" s="1"/>
  <c r="N831" i="39" s="1"/>
  <c r="N832" i="39" s="1"/>
  <c r="N833" i="39" s="1"/>
  <c r="N834" i="39" s="1"/>
  <c r="N835" i="39" s="1"/>
  <c r="N836" i="39" s="1"/>
  <c r="N837" i="39" s="1"/>
  <c r="N838" i="39" s="1"/>
  <c r="N839" i="39" s="1"/>
  <c r="N840" i="39" s="1"/>
  <c r="N841" i="39" s="1"/>
  <c r="N842" i="39" s="1"/>
  <c r="N843" i="39" s="1"/>
  <c r="N844" i="39" s="1"/>
  <c r="N845" i="39" s="1"/>
  <c r="N846" i="39" s="1"/>
  <c r="N847" i="39" s="1"/>
  <c r="N848" i="39" s="1"/>
  <c r="N849" i="39" s="1"/>
  <c r="N850" i="39" s="1"/>
  <c r="N851" i="39" s="1"/>
  <c r="N852" i="39" s="1"/>
  <c r="N853" i="39" s="1"/>
  <c r="N854" i="39" s="1"/>
  <c r="N855" i="39" s="1"/>
  <c r="N856" i="39" s="1"/>
  <c r="N857" i="39" s="1"/>
  <c r="N858" i="39" s="1"/>
  <c r="N859" i="39" s="1"/>
  <c r="N860" i="39" s="1"/>
  <c r="N861" i="39" s="1"/>
  <c r="N862" i="39" s="1"/>
  <c r="N863" i="39" s="1"/>
  <c r="N864" i="39" s="1"/>
  <c r="N865" i="39" s="1"/>
  <c r="N866" i="39" s="1"/>
  <c r="N867" i="39" s="1"/>
  <c r="N868" i="39" s="1"/>
  <c r="N869" i="39" s="1"/>
  <c r="N870" i="39" s="1"/>
  <c r="N871" i="39" s="1"/>
  <c r="N872" i="39" s="1"/>
  <c r="N873" i="39" s="1"/>
  <c r="N874" i="39" s="1"/>
  <c r="N875" i="39" s="1"/>
  <c r="N876" i="39" s="1"/>
  <c r="N877" i="39" s="1"/>
  <c r="N878" i="39" s="1"/>
  <c r="N879" i="39" s="1"/>
  <c r="N880" i="39" s="1"/>
  <c r="N881" i="39" s="1"/>
  <c r="N882" i="39" s="1"/>
  <c r="N883" i="39" s="1"/>
  <c r="N884" i="39" s="1"/>
  <c r="N885" i="39" s="1"/>
  <c r="N886" i="39" s="1"/>
  <c r="N887" i="39" s="1"/>
  <c r="N888" i="39" s="1"/>
  <c r="N889" i="39" s="1"/>
  <c r="N890" i="39" s="1"/>
  <c r="N891" i="39" s="1"/>
  <c r="N892" i="39" s="1"/>
  <c r="N893" i="39" s="1"/>
  <c r="N894" i="39" s="1"/>
  <c r="N895" i="39" s="1"/>
  <c r="N896" i="39" s="1"/>
  <c r="N897" i="39" s="1"/>
  <c r="N898" i="39" s="1"/>
  <c r="N899" i="39" s="1"/>
  <c r="N900" i="39" s="1"/>
  <c r="N901" i="39" s="1"/>
  <c r="N902" i="39" s="1"/>
  <c r="N903" i="39" s="1"/>
  <c r="N904" i="39" s="1"/>
  <c r="N905" i="39" s="1"/>
  <c r="N906" i="39" s="1"/>
  <c r="N907" i="39" s="1"/>
  <c r="N908" i="39" s="1"/>
  <c r="N909" i="39" s="1"/>
  <c r="N910" i="39" s="1"/>
  <c r="N911" i="39" s="1"/>
  <c r="N912" i="39" s="1"/>
  <c r="N913" i="39" s="1"/>
  <c r="N914" i="39" s="1"/>
  <c r="N915" i="39" s="1"/>
  <c r="N916" i="39" s="1"/>
  <c r="N917" i="39" s="1"/>
  <c r="N918" i="39" s="1"/>
  <c r="N919" i="39" s="1"/>
  <c r="N920" i="39" s="1"/>
  <c r="N921" i="39" s="1"/>
  <c r="N922" i="39" s="1"/>
  <c r="N923" i="39" s="1"/>
  <c r="N924" i="39" s="1"/>
  <c r="N925" i="39" s="1"/>
  <c r="N926" i="39" s="1"/>
  <c r="N927" i="39" s="1"/>
  <c r="N928" i="39" s="1"/>
  <c r="N929" i="39" s="1"/>
  <c r="N930" i="39" s="1"/>
  <c r="N931" i="39" s="1"/>
  <c r="N932" i="39" s="1"/>
  <c r="N933" i="39" s="1"/>
  <c r="N934" i="39" s="1"/>
  <c r="N935" i="39" s="1"/>
  <c r="N936" i="39" s="1"/>
  <c r="N937" i="39" s="1"/>
  <c r="N938" i="39" s="1"/>
  <c r="N939" i="39" s="1"/>
  <c r="N940" i="39" s="1"/>
  <c r="N941" i="39" s="1"/>
  <c r="N942" i="39" s="1"/>
  <c r="N943" i="39" s="1"/>
  <c r="N944" i="39" s="1"/>
  <c r="N945" i="39" s="1"/>
  <c r="N946" i="39" s="1"/>
  <c r="N947" i="39" s="1"/>
  <c r="C587" i="42"/>
  <c r="C583" i="43"/>
  <c r="K586" i="42"/>
  <c r="F586" i="42"/>
  <c r="G586" i="42" s="1"/>
  <c r="C582" i="44" s="1"/>
  <c r="M138" i="30"/>
  <c r="F139" i="30" s="1"/>
  <c r="N138" i="30"/>
  <c r="O138" i="30" s="1"/>
  <c r="P138" i="30" s="1"/>
  <c r="K155" i="17"/>
  <c r="K135" i="28"/>
  <c r="C120" i="36"/>
  <c r="D120" i="36" s="1"/>
  <c r="E120" i="36" s="1"/>
  <c r="E121" i="39" s="1"/>
  <c r="P121" i="39" s="1"/>
  <c r="Q121" i="39" s="1"/>
  <c r="G121" i="47"/>
  <c r="C117" i="38"/>
  <c r="O121" i="47"/>
  <c r="S121" i="35"/>
  <c r="E117" i="38"/>
  <c r="H121" i="35"/>
  <c r="E120" i="37"/>
  <c r="T114" i="39" l="1"/>
  <c r="E913" i="17"/>
  <c r="H913" i="17"/>
  <c r="B914" i="27"/>
  <c r="C914" i="27" s="1"/>
  <c r="E914" i="27" s="1"/>
  <c r="D903" i="37"/>
  <c r="C914" i="17"/>
  <c r="B915" i="17"/>
  <c r="B914" i="32"/>
  <c r="C914" i="32" s="1"/>
  <c r="E914" i="32" s="1"/>
  <c r="B914" i="28"/>
  <c r="C914" i="28" s="1"/>
  <c r="E914" i="28" s="1"/>
  <c r="B914" i="30"/>
  <c r="C914" i="30" s="1"/>
  <c r="E914" i="30" s="1"/>
  <c r="H914" i="30" s="1"/>
  <c r="B903" i="51"/>
  <c r="B903" i="36"/>
  <c r="F904" i="35"/>
  <c r="B904" i="39" s="1"/>
  <c r="C904" i="39" s="1"/>
  <c r="W117" i="39"/>
  <c r="D113" i="41"/>
  <c r="C114" i="42"/>
  <c r="C110" i="43"/>
  <c r="M127" i="27"/>
  <c r="E114" i="21" s="1"/>
  <c r="L127" i="27"/>
  <c r="F128" i="27" s="1"/>
  <c r="D116" i="39"/>
  <c r="D116" i="40"/>
  <c r="M117" i="47"/>
  <c r="L117" i="47"/>
  <c r="O117" i="35"/>
  <c r="E117" i="40" s="1"/>
  <c r="P117" i="35"/>
  <c r="X117" i="39" s="1"/>
  <c r="J115" i="39"/>
  <c r="I115" i="39"/>
  <c r="K115" i="39" s="1"/>
  <c r="L501" i="42"/>
  <c r="N500" i="42"/>
  <c r="O500" i="42" s="1"/>
  <c r="G496" i="44" s="1"/>
  <c r="K587" i="42"/>
  <c r="F587" i="42"/>
  <c r="G587" i="42" s="1"/>
  <c r="C583" i="44" s="1"/>
  <c r="R121" i="39"/>
  <c r="S121" i="39" s="1"/>
  <c r="J121" i="35"/>
  <c r="I121" i="35"/>
  <c r="C121" i="40" s="1"/>
  <c r="A127" i="37"/>
  <c r="C125" i="21"/>
  <c r="I139" i="30"/>
  <c r="K139" i="30" s="1"/>
  <c r="G139" i="30"/>
  <c r="L155" i="17"/>
  <c r="F156" i="17" s="1"/>
  <c r="M155" i="17"/>
  <c r="D142" i="21" s="1"/>
  <c r="M135" i="28"/>
  <c r="F122" i="21" s="1"/>
  <c r="L135" i="28"/>
  <c r="F136" i="28" s="1"/>
  <c r="T121" i="35"/>
  <c r="G121" i="40" s="1"/>
  <c r="U121" i="35"/>
  <c r="P121" i="47"/>
  <c r="Q121" i="47"/>
  <c r="M120" i="37"/>
  <c r="N120" i="37" s="1"/>
  <c r="F124" i="37"/>
  <c r="G120" i="37"/>
  <c r="H120" i="37" s="1"/>
  <c r="C121" i="51" s="1"/>
  <c r="D121" i="51" s="1"/>
  <c r="E121" i="51" s="1"/>
  <c r="C117" i="41"/>
  <c r="U114" i="39" l="1"/>
  <c r="B915" i="30"/>
  <c r="C915" i="30" s="1"/>
  <c r="E915" i="30" s="1"/>
  <c r="H915" i="30" s="1"/>
  <c r="B915" i="28"/>
  <c r="C915" i="28" s="1"/>
  <c r="E915" i="28" s="1"/>
  <c r="B915" i="27"/>
  <c r="C915" i="27" s="1"/>
  <c r="E915" i="27" s="1"/>
  <c r="B915" i="32"/>
  <c r="C915" i="32" s="1"/>
  <c r="E915" i="32" s="1"/>
  <c r="D904" i="37"/>
  <c r="B916" i="17"/>
  <c r="C915" i="17"/>
  <c r="E914" i="17"/>
  <c r="H914" i="17"/>
  <c r="B904" i="51"/>
  <c r="B904" i="36"/>
  <c r="F905" i="35"/>
  <c r="B905" i="39" s="1"/>
  <c r="C905" i="39" s="1"/>
  <c r="I121" i="36"/>
  <c r="J121" i="36" s="1"/>
  <c r="K121" i="36" s="1"/>
  <c r="E118" i="41" s="1"/>
  <c r="I121" i="51"/>
  <c r="J121" i="51" s="1"/>
  <c r="K121" i="51" s="1"/>
  <c r="F116" i="39"/>
  <c r="O116" i="39"/>
  <c r="G128" i="27"/>
  <c r="H128" i="27"/>
  <c r="J128" i="27" s="1"/>
  <c r="L115" i="39"/>
  <c r="I116" i="37"/>
  <c r="J116" i="37" s="1"/>
  <c r="K116" i="37" s="1"/>
  <c r="F117" i="51" s="1"/>
  <c r="G117" i="51" s="1"/>
  <c r="H117" i="51" s="1"/>
  <c r="M118" i="35"/>
  <c r="F117" i="40"/>
  <c r="Q117" i="35"/>
  <c r="V117" i="35" s="1"/>
  <c r="K114" i="42"/>
  <c r="F114" i="42"/>
  <c r="L502" i="42"/>
  <c r="N501" i="42"/>
  <c r="O501" i="42" s="1"/>
  <c r="G497" i="44" s="1"/>
  <c r="L139" i="30"/>
  <c r="G146" i="35"/>
  <c r="I156" i="17"/>
  <c r="G156" i="17"/>
  <c r="G136" i="28"/>
  <c r="H136" i="28"/>
  <c r="J136" i="28" s="1"/>
  <c r="R126" i="35"/>
  <c r="L124" i="37"/>
  <c r="C121" i="36"/>
  <c r="D121" i="36" s="1"/>
  <c r="E121" i="36" s="1"/>
  <c r="E122" i="39" s="1"/>
  <c r="P122" i="39" s="1"/>
  <c r="Q122" i="39" s="1"/>
  <c r="G122" i="47"/>
  <c r="C118" i="38"/>
  <c r="S122" i="35"/>
  <c r="O122" i="47"/>
  <c r="E118" i="38"/>
  <c r="H122" i="35"/>
  <c r="E121" i="37"/>
  <c r="J156" i="17" l="1"/>
  <c r="K156" i="17" s="1"/>
  <c r="F110" i="43"/>
  <c r="M110" i="43"/>
  <c r="G114" i="42"/>
  <c r="C110" i="44" s="1"/>
  <c r="N114" i="42"/>
  <c r="O114" i="42" s="1"/>
  <c r="G110" i="44" s="1"/>
  <c r="H915" i="17"/>
  <c r="E915" i="17"/>
  <c r="B916" i="28"/>
  <c r="C916" i="28" s="1"/>
  <c r="E916" i="28" s="1"/>
  <c r="B916" i="27"/>
  <c r="C916" i="27" s="1"/>
  <c r="E916" i="27" s="1"/>
  <c r="D905" i="37"/>
  <c r="C916" i="17"/>
  <c r="B917" i="17"/>
  <c r="B916" i="32"/>
  <c r="C916" i="32" s="1"/>
  <c r="E916" i="32" s="1"/>
  <c r="B916" i="30"/>
  <c r="C916" i="30" s="1"/>
  <c r="E916" i="30" s="1"/>
  <c r="H916" i="30" s="1"/>
  <c r="B905" i="51"/>
  <c r="B905" i="36"/>
  <c r="F906" i="35"/>
  <c r="B906" i="39" s="1"/>
  <c r="C906" i="39" s="1"/>
  <c r="F117" i="36"/>
  <c r="G117" i="36" s="1"/>
  <c r="H117" i="36" s="1"/>
  <c r="K118" i="47"/>
  <c r="D114" i="38"/>
  <c r="N118" i="35"/>
  <c r="N115" i="39"/>
  <c r="K111" i="43"/>
  <c r="J111" i="43" s="1"/>
  <c r="K128" i="27"/>
  <c r="I128" i="27"/>
  <c r="W117" i="35"/>
  <c r="K117" i="35" s="1"/>
  <c r="H117" i="40"/>
  <c r="G116" i="39"/>
  <c r="H116" i="39" s="1"/>
  <c r="L503" i="42"/>
  <c r="N502" i="42"/>
  <c r="O502" i="42" s="1"/>
  <c r="G498" i="44" s="1"/>
  <c r="R122" i="39"/>
  <c r="S122" i="39" s="1"/>
  <c r="I122" i="35"/>
  <c r="C122" i="40" s="1"/>
  <c r="J122" i="35"/>
  <c r="M139" i="30"/>
  <c r="F140" i="30" s="1"/>
  <c r="N139" i="30"/>
  <c r="O139" i="30" s="1"/>
  <c r="P139" i="30" s="1"/>
  <c r="K136" i="28"/>
  <c r="P122" i="47"/>
  <c r="Q122" i="47"/>
  <c r="T122" i="35"/>
  <c r="G122" i="40" s="1"/>
  <c r="U122" i="35"/>
  <c r="M121" i="37"/>
  <c r="N121" i="37" s="1"/>
  <c r="F125" i="37"/>
  <c r="C118" i="41"/>
  <c r="G121" i="37"/>
  <c r="H121" i="37" s="1"/>
  <c r="C122" i="51" s="1"/>
  <c r="D122" i="51" s="1"/>
  <c r="E122" i="51" s="1"/>
  <c r="L156" i="17" l="1"/>
  <c r="F157" i="17" s="1"/>
  <c r="M156" i="17"/>
  <c r="D143" i="21" s="1"/>
  <c r="T115" i="39"/>
  <c r="D906" i="37"/>
  <c r="B917" i="27"/>
  <c r="C917" i="27" s="1"/>
  <c r="E917" i="27" s="1"/>
  <c r="C917" i="17"/>
  <c r="B918" i="17"/>
  <c r="B917" i="28"/>
  <c r="C917" i="28" s="1"/>
  <c r="E917" i="28" s="1"/>
  <c r="B917" i="30"/>
  <c r="C917" i="30" s="1"/>
  <c r="E917" i="30" s="1"/>
  <c r="H917" i="30" s="1"/>
  <c r="B917" i="32"/>
  <c r="C917" i="32" s="1"/>
  <c r="E917" i="32" s="1"/>
  <c r="E916" i="17"/>
  <c r="H916" i="17"/>
  <c r="B906" i="36"/>
  <c r="B906" i="51"/>
  <c r="F907" i="35"/>
  <c r="B907" i="39" s="1"/>
  <c r="C907" i="39" s="1"/>
  <c r="I122" i="36"/>
  <c r="J122" i="36" s="1"/>
  <c r="K122" i="36" s="1"/>
  <c r="E119" i="41" s="1"/>
  <c r="I122" i="51"/>
  <c r="J122" i="51" s="1"/>
  <c r="K122" i="51" s="1"/>
  <c r="M128" i="27"/>
  <c r="E115" i="21" s="1"/>
  <c r="L128" i="27"/>
  <c r="F129" i="27" s="1"/>
  <c r="C111" i="43"/>
  <c r="C115" i="42"/>
  <c r="O118" i="35"/>
  <c r="E118" i="40" s="1"/>
  <c r="P118" i="35"/>
  <c r="X118" i="39" s="1"/>
  <c r="J116" i="39"/>
  <c r="I116" i="39"/>
  <c r="K116" i="39" s="1"/>
  <c r="M118" i="47"/>
  <c r="L118" i="47"/>
  <c r="D117" i="40"/>
  <c r="D117" i="39"/>
  <c r="W118" i="39"/>
  <c r="D114" i="41"/>
  <c r="L504" i="42"/>
  <c r="N503" i="42"/>
  <c r="O503" i="42" s="1"/>
  <c r="G499" i="44" s="1"/>
  <c r="A128" i="37"/>
  <c r="C126" i="21"/>
  <c r="I140" i="30"/>
  <c r="G140" i="30"/>
  <c r="G157" i="17"/>
  <c r="I157" i="17"/>
  <c r="G147" i="35"/>
  <c r="M136" i="28"/>
  <c r="F123" i="21" s="1"/>
  <c r="L136" i="28"/>
  <c r="F137" i="28" s="1"/>
  <c r="C122" i="36"/>
  <c r="D122" i="36" s="1"/>
  <c r="E122" i="36" s="1"/>
  <c r="E123" i="39" s="1"/>
  <c r="P123" i="39" s="1"/>
  <c r="Q123" i="39" s="1"/>
  <c r="G123" i="47"/>
  <c r="C119" i="38"/>
  <c r="O123" i="47"/>
  <c r="E119" i="38"/>
  <c r="S123" i="35"/>
  <c r="E122" i="37"/>
  <c r="H123" i="35"/>
  <c r="J157" i="17" l="1"/>
  <c r="K157" i="17" s="1"/>
  <c r="U115" i="39"/>
  <c r="D907" i="37"/>
  <c r="B919" i="17"/>
  <c r="C918" i="17"/>
  <c r="B918" i="30"/>
  <c r="C918" i="30" s="1"/>
  <c r="E918" i="30" s="1"/>
  <c r="H918" i="30" s="1"/>
  <c r="B918" i="28"/>
  <c r="C918" i="28" s="1"/>
  <c r="E918" i="28" s="1"/>
  <c r="B918" i="32"/>
  <c r="C918" i="32" s="1"/>
  <c r="E918" i="32" s="1"/>
  <c r="B918" i="27"/>
  <c r="C918" i="27" s="1"/>
  <c r="E918" i="27" s="1"/>
  <c r="E917" i="17"/>
  <c r="H917" i="17"/>
  <c r="B907" i="51"/>
  <c r="B907" i="36"/>
  <c r="F908" i="35"/>
  <c r="B908" i="39" s="1"/>
  <c r="C908" i="39" s="1"/>
  <c r="K140" i="30"/>
  <c r="L140" i="30" s="1"/>
  <c r="L116" i="39"/>
  <c r="F118" i="40"/>
  <c r="Q118" i="35"/>
  <c r="V118" i="35" s="1"/>
  <c r="O117" i="39"/>
  <c r="F117" i="39"/>
  <c r="K115" i="42"/>
  <c r="F115" i="42"/>
  <c r="G129" i="27"/>
  <c r="H129" i="27"/>
  <c r="J129" i="27" s="1"/>
  <c r="M119" i="35"/>
  <c r="I117" i="37"/>
  <c r="J117" i="37" s="1"/>
  <c r="K117" i="37" s="1"/>
  <c r="F118" i="51" s="1"/>
  <c r="G118" i="51" s="1"/>
  <c r="H118" i="51" s="1"/>
  <c r="L505" i="42"/>
  <c r="N504" i="42"/>
  <c r="O504" i="42" s="1"/>
  <c r="G500" i="44" s="1"/>
  <c r="R123" i="39"/>
  <c r="S123" i="39" s="1"/>
  <c r="I123" i="35"/>
  <c r="C123" i="40" s="1"/>
  <c r="J123" i="35"/>
  <c r="H137" i="28"/>
  <c r="J137" i="28" s="1"/>
  <c r="G137" i="28"/>
  <c r="R127" i="35"/>
  <c r="L125" i="37"/>
  <c r="T123" i="35"/>
  <c r="G123" i="40" s="1"/>
  <c r="U123" i="35"/>
  <c r="Q123" i="47"/>
  <c r="P123" i="47"/>
  <c r="M122" i="37"/>
  <c r="N122" i="37" s="1"/>
  <c r="C119" i="41"/>
  <c r="G122" i="37"/>
  <c r="H122" i="37" s="1"/>
  <c r="C123" i="51" s="1"/>
  <c r="D123" i="51" s="1"/>
  <c r="E123" i="51" s="1"/>
  <c r="L157" i="17" l="1"/>
  <c r="F158" i="17" s="1"/>
  <c r="M157" i="17"/>
  <c r="D144" i="21" s="1"/>
  <c r="F111" i="43"/>
  <c r="M111" i="43"/>
  <c r="G115" i="42"/>
  <c r="C111" i="44" s="1"/>
  <c r="N115" i="42"/>
  <c r="O115" i="42" s="1"/>
  <c r="G111" i="44" s="1"/>
  <c r="E918" i="17"/>
  <c r="H918" i="17"/>
  <c r="D908" i="37"/>
  <c r="B920" i="17"/>
  <c r="C919" i="17"/>
  <c r="B919" i="30"/>
  <c r="C919" i="30" s="1"/>
  <c r="E919" i="30" s="1"/>
  <c r="H919" i="30" s="1"/>
  <c r="B919" i="28"/>
  <c r="C919" i="28" s="1"/>
  <c r="E919" i="28" s="1"/>
  <c r="B919" i="32"/>
  <c r="C919" i="32" s="1"/>
  <c r="E919" i="32" s="1"/>
  <c r="B919" i="27"/>
  <c r="C919" i="27" s="1"/>
  <c r="E919" i="27" s="1"/>
  <c r="B908" i="51"/>
  <c r="B908" i="36"/>
  <c r="F909" i="35"/>
  <c r="B909" i="39" s="1"/>
  <c r="C909" i="39" s="1"/>
  <c r="I123" i="36"/>
  <c r="J123" i="36" s="1"/>
  <c r="K123" i="36" s="1"/>
  <c r="E120" i="41" s="1"/>
  <c r="I123" i="51"/>
  <c r="J123" i="51" s="1"/>
  <c r="K123" i="51" s="1"/>
  <c r="N140" i="30"/>
  <c r="O140" i="30" s="1"/>
  <c r="P140" i="30" s="1"/>
  <c r="A129" i="37" s="1"/>
  <c r="M140" i="30"/>
  <c r="F141" i="30" s="1"/>
  <c r="G141" i="30" s="1"/>
  <c r="G117" i="39"/>
  <c r="H117" i="39" s="1"/>
  <c r="F118" i="36"/>
  <c r="G118" i="36" s="1"/>
  <c r="H118" i="36" s="1"/>
  <c r="K119" i="47"/>
  <c r="D115" i="38"/>
  <c r="N119" i="35"/>
  <c r="I129" i="27"/>
  <c r="K129" i="27"/>
  <c r="W118" i="35"/>
  <c r="K118" i="35" s="1"/>
  <c r="H118" i="40"/>
  <c r="N116" i="39"/>
  <c r="K112" i="43"/>
  <c r="J112" i="43" s="1"/>
  <c r="L506" i="42"/>
  <c r="N505" i="42"/>
  <c r="O505" i="42" s="1"/>
  <c r="G501" i="44" s="1"/>
  <c r="G148" i="35"/>
  <c r="I158" i="17"/>
  <c r="G158" i="17"/>
  <c r="K137" i="28"/>
  <c r="C123" i="36"/>
  <c r="D123" i="36" s="1"/>
  <c r="E123" i="36" s="1"/>
  <c r="E124" i="39" s="1"/>
  <c r="P124" i="39" s="1"/>
  <c r="Q124" i="39" s="1"/>
  <c r="G124" i="47"/>
  <c r="C120" i="38"/>
  <c r="E120" i="38"/>
  <c r="S124" i="35"/>
  <c r="O124" i="47"/>
  <c r="E123" i="37"/>
  <c r="H124" i="35"/>
  <c r="F126" i="37"/>
  <c r="I141" i="30" l="1"/>
  <c r="K141" i="30" s="1"/>
  <c r="J158" i="17"/>
  <c r="K158" i="17" s="1"/>
  <c r="T116" i="39"/>
  <c r="C127" i="21"/>
  <c r="H919" i="17"/>
  <c r="E919" i="17"/>
  <c r="B920" i="30"/>
  <c r="C920" i="30" s="1"/>
  <c r="E920" i="30" s="1"/>
  <c r="H920" i="30" s="1"/>
  <c r="B920" i="32"/>
  <c r="C920" i="32" s="1"/>
  <c r="E920" i="32" s="1"/>
  <c r="B920" i="27"/>
  <c r="C920" i="27" s="1"/>
  <c r="E920" i="27" s="1"/>
  <c r="B920" i="28"/>
  <c r="C920" i="28" s="1"/>
  <c r="E920" i="28" s="1"/>
  <c r="D909" i="37"/>
  <c r="C920" i="17"/>
  <c r="B921" i="17"/>
  <c r="B909" i="36"/>
  <c r="F910" i="35"/>
  <c r="B910" i="39" s="1"/>
  <c r="C910" i="39" s="1"/>
  <c r="B909" i="51"/>
  <c r="M129" i="27"/>
  <c r="E116" i="21" s="1"/>
  <c r="L129" i="27"/>
  <c r="F130" i="27" s="1"/>
  <c r="P119" i="35"/>
  <c r="X119" i="39" s="1"/>
  <c r="O119" i="35"/>
  <c r="E119" i="40" s="1"/>
  <c r="L119" i="47"/>
  <c r="M119" i="47"/>
  <c r="C116" i="42"/>
  <c r="C112" i="43"/>
  <c r="W119" i="39"/>
  <c r="D115" i="41"/>
  <c r="D118" i="40"/>
  <c r="D118" i="39"/>
  <c r="I117" i="39"/>
  <c r="K117" i="39" s="1"/>
  <c r="J117" i="39"/>
  <c r="L507" i="42"/>
  <c r="N506" i="42"/>
  <c r="O506" i="42" s="1"/>
  <c r="G502" i="44" s="1"/>
  <c r="R124" i="39"/>
  <c r="S124" i="39" s="1"/>
  <c r="J124" i="35"/>
  <c r="I124" i="35"/>
  <c r="C124" i="40" s="1"/>
  <c r="L141" i="30"/>
  <c r="M137" i="28"/>
  <c r="F124" i="21" s="1"/>
  <c r="L137" i="28"/>
  <c r="F138" i="28" s="1"/>
  <c r="Q124" i="47"/>
  <c r="P124" i="47"/>
  <c r="U124" i="35"/>
  <c r="T124" i="35"/>
  <c r="G124" i="40" s="1"/>
  <c r="M123" i="37"/>
  <c r="N123" i="37" s="1"/>
  <c r="G123" i="37"/>
  <c r="H123" i="37" s="1"/>
  <c r="C124" i="51" s="1"/>
  <c r="D124" i="51" s="1"/>
  <c r="E124" i="51" s="1"/>
  <c r="C120" i="41"/>
  <c r="M158" i="17" l="1"/>
  <c r="D145" i="21" s="1"/>
  <c r="L158" i="17"/>
  <c r="F159" i="17" s="1"/>
  <c r="U116" i="39"/>
  <c r="B910" i="51"/>
  <c r="B910" i="36"/>
  <c r="F911" i="35"/>
  <c r="B911" i="39" s="1"/>
  <c r="C911" i="39" s="1"/>
  <c r="D910" i="37"/>
  <c r="B922" i="17"/>
  <c r="C921" i="17"/>
  <c r="B921" i="30"/>
  <c r="C921" i="30" s="1"/>
  <c r="E921" i="30" s="1"/>
  <c r="H921" i="30" s="1"/>
  <c r="B921" i="32"/>
  <c r="C921" i="32" s="1"/>
  <c r="E921" i="32" s="1"/>
  <c r="B921" i="27"/>
  <c r="C921" i="27" s="1"/>
  <c r="E921" i="27" s="1"/>
  <c r="B921" i="28"/>
  <c r="C921" i="28" s="1"/>
  <c r="E921" i="28" s="1"/>
  <c r="E920" i="17"/>
  <c r="H920" i="17"/>
  <c r="I124" i="36"/>
  <c r="J124" i="36" s="1"/>
  <c r="K124" i="36" s="1"/>
  <c r="E121" i="41" s="1"/>
  <c r="I124" i="51"/>
  <c r="J124" i="51" s="1"/>
  <c r="K124" i="51" s="1"/>
  <c r="L117" i="39"/>
  <c r="K116" i="42"/>
  <c r="F116" i="42"/>
  <c r="O118" i="39"/>
  <c r="F118" i="39"/>
  <c r="G118" i="39" s="1"/>
  <c r="F119" i="40"/>
  <c r="Q119" i="35"/>
  <c r="V119" i="35" s="1"/>
  <c r="G130" i="27"/>
  <c r="H130" i="27"/>
  <c r="J130" i="27" s="1"/>
  <c r="M120" i="35"/>
  <c r="I118" i="37"/>
  <c r="J118" i="37" s="1"/>
  <c r="K118" i="37" s="1"/>
  <c r="F119" i="51" s="1"/>
  <c r="G119" i="51" s="1"/>
  <c r="H119" i="51" s="1"/>
  <c r="L508" i="42"/>
  <c r="N507" i="42"/>
  <c r="O507" i="42" s="1"/>
  <c r="G503" i="44" s="1"/>
  <c r="N141" i="30"/>
  <c r="O141" i="30" s="1"/>
  <c r="P141" i="30" s="1"/>
  <c r="M141" i="30"/>
  <c r="F142" i="30" s="1"/>
  <c r="G159" i="17"/>
  <c r="I159" i="17"/>
  <c r="J159" i="17" s="1"/>
  <c r="G149" i="35"/>
  <c r="G138" i="28"/>
  <c r="H138" i="28"/>
  <c r="J138" i="28" s="1"/>
  <c r="R128" i="35"/>
  <c r="L126" i="37"/>
  <c r="C124" i="36"/>
  <c r="D124" i="36" s="1"/>
  <c r="E124" i="36" s="1"/>
  <c r="E125" i="39" s="1"/>
  <c r="P125" i="39" s="1"/>
  <c r="Q125" i="39" s="1"/>
  <c r="G125" i="47"/>
  <c r="C121" i="38"/>
  <c r="O125" i="47"/>
  <c r="E121" i="38"/>
  <c r="S125" i="35"/>
  <c r="F127" i="37"/>
  <c r="E124" i="37"/>
  <c r="H125" i="35"/>
  <c r="F112" i="43" l="1"/>
  <c r="M112" i="43"/>
  <c r="N116" i="42"/>
  <c r="O116" i="42" s="1"/>
  <c r="G112" i="44" s="1"/>
  <c r="G116" i="42"/>
  <c r="C112" i="44" s="1"/>
  <c r="E921" i="17"/>
  <c r="H921" i="17"/>
  <c r="B922" i="28"/>
  <c r="C922" i="28" s="1"/>
  <c r="E922" i="28" s="1"/>
  <c r="B922" i="27"/>
  <c r="C922" i="27" s="1"/>
  <c r="E922" i="27" s="1"/>
  <c r="D911" i="37"/>
  <c r="C922" i="17"/>
  <c r="B923" i="17"/>
  <c r="B922" i="32"/>
  <c r="C922" i="32" s="1"/>
  <c r="E922" i="32" s="1"/>
  <c r="B922" i="30"/>
  <c r="C922" i="30" s="1"/>
  <c r="E922" i="30" s="1"/>
  <c r="H922" i="30" s="1"/>
  <c r="B911" i="51"/>
  <c r="B911" i="36"/>
  <c r="F912" i="35"/>
  <c r="B912" i="39" s="1"/>
  <c r="C912" i="39" s="1"/>
  <c r="W119" i="35"/>
  <c r="K119" i="35" s="1"/>
  <c r="H119" i="40"/>
  <c r="F119" i="36"/>
  <c r="G119" i="36" s="1"/>
  <c r="H119" i="36" s="1"/>
  <c r="N120" i="35"/>
  <c r="D116" i="38"/>
  <c r="K120" i="47"/>
  <c r="H118" i="39"/>
  <c r="I118" i="39"/>
  <c r="J118" i="39"/>
  <c r="I130" i="27"/>
  <c r="K130" i="27"/>
  <c r="K113" i="43"/>
  <c r="J113" i="43" s="1"/>
  <c r="N117" i="39"/>
  <c r="L509" i="42"/>
  <c r="N508" i="42"/>
  <c r="O508" i="42" s="1"/>
  <c r="G504" i="44" s="1"/>
  <c r="R125" i="39"/>
  <c r="S125" i="39" s="1"/>
  <c r="J125" i="35"/>
  <c r="I125" i="35"/>
  <c r="C125" i="40" s="1"/>
  <c r="I142" i="30"/>
  <c r="G142" i="30"/>
  <c r="A130" i="37"/>
  <c r="C128" i="21"/>
  <c r="K159" i="17"/>
  <c r="K138" i="28"/>
  <c r="U125" i="35"/>
  <c r="T125" i="35"/>
  <c r="G125" i="40" s="1"/>
  <c r="Q125" i="47"/>
  <c r="P125" i="47"/>
  <c r="M124" i="37"/>
  <c r="N124" i="37" s="1"/>
  <c r="G124" i="37"/>
  <c r="H124" i="37" s="1"/>
  <c r="C125" i="51" s="1"/>
  <c r="D125" i="51" s="1"/>
  <c r="E125" i="51" s="1"/>
  <c r="C121" i="41"/>
  <c r="T117" i="39" l="1"/>
  <c r="B924" i="17"/>
  <c r="B923" i="32"/>
  <c r="C923" i="32" s="1"/>
  <c r="E923" i="32" s="1"/>
  <c r="B923" i="30"/>
  <c r="C923" i="30" s="1"/>
  <c r="E923" i="30" s="1"/>
  <c r="H923" i="30" s="1"/>
  <c r="B923" i="27"/>
  <c r="C923" i="27" s="1"/>
  <c r="E923" i="27" s="1"/>
  <c r="B923" i="28"/>
  <c r="C923" i="28" s="1"/>
  <c r="E923" i="28" s="1"/>
  <c r="D912" i="37"/>
  <c r="C923" i="17"/>
  <c r="E922" i="17"/>
  <c r="H922" i="17"/>
  <c r="B912" i="51"/>
  <c r="B912" i="36"/>
  <c r="F913" i="35"/>
  <c r="B913" i="39" s="1"/>
  <c r="C913" i="39" s="1"/>
  <c r="I125" i="36"/>
  <c r="J125" i="36" s="1"/>
  <c r="K125" i="36" s="1"/>
  <c r="E122" i="41" s="1"/>
  <c r="I125" i="51"/>
  <c r="J125" i="51" s="1"/>
  <c r="K125" i="51" s="1"/>
  <c r="K142" i="30"/>
  <c r="L142" i="30" s="1"/>
  <c r="K118" i="39"/>
  <c r="M120" i="47"/>
  <c r="L120" i="47"/>
  <c r="C117" i="42"/>
  <c r="C113" i="43"/>
  <c r="P120" i="35"/>
  <c r="X120" i="39" s="1"/>
  <c r="O120" i="35"/>
  <c r="E120" i="40" s="1"/>
  <c r="M130" i="27"/>
  <c r="E117" i="21" s="1"/>
  <c r="L130" i="27"/>
  <c r="F131" i="27" s="1"/>
  <c r="W120" i="39"/>
  <c r="D116" i="41"/>
  <c r="D119" i="40"/>
  <c r="D119" i="39"/>
  <c r="L510" i="42"/>
  <c r="N509" i="42"/>
  <c r="O509" i="42" s="1"/>
  <c r="G505" i="44" s="1"/>
  <c r="L159" i="17"/>
  <c r="F160" i="17" s="1"/>
  <c r="M159" i="17"/>
  <c r="D146" i="21" s="1"/>
  <c r="L138" i="28"/>
  <c r="F139" i="28" s="1"/>
  <c r="M138" i="28"/>
  <c r="F125" i="21" s="1"/>
  <c r="C125" i="36"/>
  <c r="D125" i="36" s="1"/>
  <c r="E125" i="36" s="1"/>
  <c r="E126" i="39" s="1"/>
  <c r="P126" i="39" s="1"/>
  <c r="Q126" i="39" s="1"/>
  <c r="G126" i="47"/>
  <c r="C122" i="38"/>
  <c r="O126" i="47"/>
  <c r="E122" i="38"/>
  <c r="S126" i="35"/>
  <c r="E125" i="37"/>
  <c r="H126" i="35"/>
  <c r="U117" i="39" l="1"/>
  <c r="E923" i="17"/>
  <c r="H923" i="17"/>
  <c r="B913" i="51"/>
  <c r="F914" i="35"/>
  <c r="B914" i="39" s="1"/>
  <c r="C914" i="39" s="1"/>
  <c r="B913" i="36"/>
  <c r="D913" i="37"/>
  <c r="C924" i="17"/>
  <c r="B924" i="28"/>
  <c r="C924" i="28" s="1"/>
  <c r="E924" i="28" s="1"/>
  <c r="B925" i="17"/>
  <c r="B924" i="30"/>
  <c r="C924" i="30" s="1"/>
  <c r="E924" i="30" s="1"/>
  <c r="H924" i="30" s="1"/>
  <c r="B924" i="32"/>
  <c r="C924" i="32" s="1"/>
  <c r="E924" i="32" s="1"/>
  <c r="B924" i="27"/>
  <c r="C924" i="27" s="1"/>
  <c r="E924" i="27" s="1"/>
  <c r="L118" i="39"/>
  <c r="N118" i="39" s="1"/>
  <c r="M142" i="30"/>
  <c r="F143" i="30" s="1"/>
  <c r="I143" i="30" s="1"/>
  <c r="K143" i="30" s="1"/>
  <c r="N142" i="30"/>
  <c r="O142" i="30" s="1"/>
  <c r="P142" i="30" s="1"/>
  <c r="A131" i="37" s="1"/>
  <c r="I119" i="37"/>
  <c r="J119" i="37" s="1"/>
  <c r="K119" i="37" s="1"/>
  <c r="F120" i="51" s="1"/>
  <c r="G120" i="51" s="1"/>
  <c r="H120" i="51" s="1"/>
  <c r="M121" i="35"/>
  <c r="F120" i="40"/>
  <c r="Q120" i="35"/>
  <c r="V120" i="35" s="1"/>
  <c r="K117" i="42"/>
  <c r="F117" i="42"/>
  <c r="F119" i="39"/>
  <c r="G119" i="39" s="1"/>
  <c r="O119" i="39"/>
  <c r="G131" i="27"/>
  <c r="H131" i="27"/>
  <c r="J131" i="27" s="1"/>
  <c r="L511" i="42"/>
  <c r="N510" i="42"/>
  <c r="O510" i="42" s="1"/>
  <c r="G506" i="44" s="1"/>
  <c r="R126" i="39"/>
  <c r="S126" i="39" s="1"/>
  <c r="I126" i="35"/>
  <c r="C126" i="40" s="1"/>
  <c r="J126" i="35"/>
  <c r="G150" i="35"/>
  <c r="I160" i="17"/>
  <c r="G160" i="17"/>
  <c r="R129" i="35"/>
  <c r="L127" i="37"/>
  <c r="H139" i="28"/>
  <c r="J139" i="28" s="1"/>
  <c r="G139" i="28"/>
  <c r="U126" i="35"/>
  <c r="T126" i="35"/>
  <c r="G126" i="40" s="1"/>
  <c r="P126" i="47"/>
  <c r="Q126" i="47"/>
  <c r="M125" i="37"/>
  <c r="N125" i="37" s="1"/>
  <c r="G125" i="37"/>
  <c r="H125" i="37" s="1"/>
  <c r="C126" i="51" s="1"/>
  <c r="D126" i="51" s="1"/>
  <c r="E126" i="51" s="1"/>
  <c r="C122" i="41"/>
  <c r="F128" i="37"/>
  <c r="C129" i="21" l="1"/>
  <c r="J160" i="17"/>
  <c r="K160" i="17" s="1"/>
  <c r="K114" i="43"/>
  <c r="J114" i="43" s="1"/>
  <c r="M113" i="43"/>
  <c r="F113" i="43"/>
  <c r="T118" i="39"/>
  <c r="G117" i="42"/>
  <c r="C113" i="44" s="1"/>
  <c r="N117" i="42"/>
  <c r="O117" i="42" s="1"/>
  <c r="G113" i="44" s="1"/>
  <c r="E924" i="17"/>
  <c r="H924" i="17"/>
  <c r="F915" i="35"/>
  <c r="B915" i="39" s="1"/>
  <c r="C915" i="39" s="1"/>
  <c r="B914" i="51"/>
  <c r="B914" i="36"/>
  <c r="G143" i="30"/>
  <c r="D914" i="37"/>
  <c r="C925" i="17"/>
  <c r="B926" i="17"/>
  <c r="B925" i="28"/>
  <c r="C925" i="28" s="1"/>
  <c r="E925" i="28" s="1"/>
  <c r="B925" i="27"/>
  <c r="C925" i="27" s="1"/>
  <c r="E925" i="27" s="1"/>
  <c r="B925" i="30"/>
  <c r="C925" i="30" s="1"/>
  <c r="E925" i="30" s="1"/>
  <c r="H925" i="30" s="1"/>
  <c r="B925" i="32"/>
  <c r="C925" i="32" s="1"/>
  <c r="E925" i="32" s="1"/>
  <c r="I126" i="36"/>
  <c r="J126" i="36" s="1"/>
  <c r="K126" i="36" s="1"/>
  <c r="E123" i="41" s="1"/>
  <c r="I126" i="51"/>
  <c r="J126" i="51" s="1"/>
  <c r="K126" i="51" s="1"/>
  <c r="I131" i="27"/>
  <c r="K131" i="27"/>
  <c r="C114" i="43"/>
  <c r="C118" i="42"/>
  <c r="W120" i="35"/>
  <c r="K120" i="35" s="1"/>
  <c r="H120" i="40"/>
  <c r="H119" i="39"/>
  <c r="J119" i="39"/>
  <c r="I119" i="39"/>
  <c r="F120" i="36"/>
  <c r="G120" i="36" s="1"/>
  <c r="H120" i="36" s="1"/>
  <c r="N121" i="35"/>
  <c r="D117" i="38"/>
  <c r="K121" i="47"/>
  <c r="L512" i="42"/>
  <c r="N511" i="42"/>
  <c r="O511" i="42" s="1"/>
  <c r="G507" i="44" s="1"/>
  <c r="L143" i="30"/>
  <c r="K139" i="28"/>
  <c r="C126" i="36"/>
  <c r="D126" i="36" s="1"/>
  <c r="E126" i="36" s="1"/>
  <c r="E127" i="39" s="1"/>
  <c r="P127" i="39" s="1"/>
  <c r="Q127" i="39" s="1"/>
  <c r="G127" i="47"/>
  <c r="C123" i="38"/>
  <c r="O127" i="47"/>
  <c r="E123" i="38"/>
  <c r="S127" i="35"/>
  <c r="E126" i="37"/>
  <c r="H127" i="35"/>
  <c r="M160" i="17" l="1"/>
  <c r="D147" i="21" s="1"/>
  <c r="L160" i="17"/>
  <c r="F161" i="17" s="1"/>
  <c r="U118" i="39"/>
  <c r="B915" i="36"/>
  <c r="F916" i="35"/>
  <c r="B916" i="39" s="1"/>
  <c r="C916" i="39" s="1"/>
  <c r="B915" i="51"/>
  <c r="E925" i="17"/>
  <c r="H925" i="17"/>
  <c r="D915" i="37"/>
  <c r="B927" i="17"/>
  <c r="C926" i="17"/>
  <c r="B926" i="28"/>
  <c r="C926" i="28" s="1"/>
  <c r="E926" i="28" s="1"/>
  <c r="B926" i="32"/>
  <c r="C926" i="32" s="1"/>
  <c r="E926" i="32" s="1"/>
  <c r="B926" i="30"/>
  <c r="C926" i="30" s="1"/>
  <c r="E926" i="30" s="1"/>
  <c r="H926" i="30" s="1"/>
  <c r="B926" i="27"/>
  <c r="C926" i="27" s="1"/>
  <c r="E926" i="27" s="1"/>
  <c r="M121" i="47"/>
  <c r="L121" i="47"/>
  <c r="D120" i="39"/>
  <c r="D120" i="40"/>
  <c r="K118" i="42"/>
  <c r="F118" i="42"/>
  <c r="O121" i="35"/>
  <c r="E121" i="40" s="1"/>
  <c r="P121" i="35"/>
  <c r="X121" i="39" s="1"/>
  <c r="W121" i="39"/>
  <c r="D117" i="41"/>
  <c r="M131" i="27"/>
  <c r="E118" i="21" s="1"/>
  <c r="L131" i="27"/>
  <c r="F132" i="27" s="1"/>
  <c r="K119" i="39"/>
  <c r="L119" i="39" s="1"/>
  <c r="L513" i="42"/>
  <c r="N512" i="42"/>
  <c r="O512" i="42" s="1"/>
  <c r="G508" i="44" s="1"/>
  <c r="R127" i="39"/>
  <c r="S127" i="39" s="1"/>
  <c r="I127" i="35"/>
  <c r="C127" i="40" s="1"/>
  <c r="J127" i="35"/>
  <c r="N143" i="30"/>
  <c r="O143" i="30" s="1"/>
  <c r="P143" i="30" s="1"/>
  <c r="M143" i="30"/>
  <c r="F144" i="30" s="1"/>
  <c r="G161" i="17"/>
  <c r="I161" i="17"/>
  <c r="G151" i="35"/>
  <c r="M139" i="28"/>
  <c r="F126" i="21" s="1"/>
  <c r="L139" i="28"/>
  <c r="F140" i="28" s="1"/>
  <c r="U127" i="35"/>
  <c r="T127" i="35"/>
  <c r="G127" i="40" s="1"/>
  <c r="P127" i="47"/>
  <c r="Q127" i="47"/>
  <c r="M126" i="37"/>
  <c r="N126" i="37" s="1"/>
  <c r="G126" i="37"/>
  <c r="H126" i="37" s="1"/>
  <c r="C127" i="51" s="1"/>
  <c r="D127" i="51" s="1"/>
  <c r="E127" i="51" s="1"/>
  <c r="C123" i="41"/>
  <c r="J161" i="17" l="1"/>
  <c r="K161" i="17" s="1"/>
  <c r="M114" i="43"/>
  <c r="F114" i="43"/>
  <c r="G118" i="42"/>
  <c r="C114" i="44" s="1"/>
  <c r="N118" i="42"/>
  <c r="O118" i="42" s="1"/>
  <c r="G114" i="44" s="1"/>
  <c r="D916" i="37"/>
  <c r="C927" i="17"/>
  <c r="B928" i="17"/>
  <c r="B927" i="30"/>
  <c r="C927" i="30" s="1"/>
  <c r="E927" i="30" s="1"/>
  <c r="H927" i="30" s="1"/>
  <c r="B927" i="28"/>
  <c r="C927" i="28" s="1"/>
  <c r="E927" i="28" s="1"/>
  <c r="B927" i="32"/>
  <c r="C927" i="32" s="1"/>
  <c r="E927" i="32" s="1"/>
  <c r="B927" i="27"/>
  <c r="C927" i="27" s="1"/>
  <c r="E927" i="27" s="1"/>
  <c r="B916" i="51"/>
  <c r="B916" i="36"/>
  <c r="F917" i="35"/>
  <c r="B917" i="39" s="1"/>
  <c r="C917" i="39" s="1"/>
  <c r="E926" i="17"/>
  <c r="H926" i="17"/>
  <c r="I127" i="36"/>
  <c r="J127" i="36" s="1"/>
  <c r="K127" i="36" s="1"/>
  <c r="E124" i="41" s="1"/>
  <c r="I127" i="51"/>
  <c r="J127" i="51" s="1"/>
  <c r="K127" i="51" s="1"/>
  <c r="N119" i="39"/>
  <c r="K115" i="43"/>
  <c r="J115" i="43" s="1"/>
  <c r="G132" i="27"/>
  <c r="H132" i="27"/>
  <c r="J132" i="27" s="1"/>
  <c r="M122" i="35"/>
  <c r="I120" i="37"/>
  <c r="J120" i="37" s="1"/>
  <c r="K120" i="37" s="1"/>
  <c r="F121" i="51" s="1"/>
  <c r="G121" i="51" s="1"/>
  <c r="H121" i="51" s="1"/>
  <c r="O120" i="39"/>
  <c r="F120" i="39"/>
  <c r="F121" i="40"/>
  <c r="Q121" i="35"/>
  <c r="V121" i="35" s="1"/>
  <c r="L514" i="42"/>
  <c r="N513" i="42"/>
  <c r="O513" i="42" s="1"/>
  <c r="G509" i="44" s="1"/>
  <c r="G144" i="30"/>
  <c r="I144" i="30"/>
  <c r="K144" i="30" s="1"/>
  <c r="C130" i="21"/>
  <c r="A132" i="37"/>
  <c r="G140" i="28"/>
  <c r="H140" i="28"/>
  <c r="J140" i="28" s="1"/>
  <c r="R130" i="35"/>
  <c r="L128" i="37"/>
  <c r="C127" i="36"/>
  <c r="D127" i="36" s="1"/>
  <c r="E127" i="36" s="1"/>
  <c r="E128" i="39" s="1"/>
  <c r="P128" i="39" s="1"/>
  <c r="Q128" i="39" s="1"/>
  <c r="G128" i="47"/>
  <c r="C124" i="38"/>
  <c r="O128" i="47"/>
  <c r="S128" i="35"/>
  <c r="E124" i="38"/>
  <c r="H128" i="35"/>
  <c r="E127" i="37"/>
  <c r="F129" i="37"/>
  <c r="L161" i="17" l="1"/>
  <c r="F162" i="17" s="1"/>
  <c r="M161" i="17"/>
  <c r="D148" i="21" s="1"/>
  <c r="T119" i="39"/>
  <c r="B929" i="17"/>
  <c r="C928" i="17"/>
  <c r="E928" i="17" s="1"/>
  <c r="B928" i="30"/>
  <c r="C928" i="30" s="1"/>
  <c r="E928" i="30" s="1"/>
  <c r="H928" i="30" s="1"/>
  <c r="B928" i="32"/>
  <c r="C928" i="32" s="1"/>
  <c r="E928" i="32" s="1"/>
  <c r="B928" i="27"/>
  <c r="C928" i="27" s="1"/>
  <c r="E928" i="27" s="1"/>
  <c r="B928" i="28"/>
  <c r="C928" i="28" s="1"/>
  <c r="E928" i="28" s="1"/>
  <c r="D917" i="37"/>
  <c r="H927" i="17"/>
  <c r="E927" i="17"/>
  <c r="B917" i="51"/>
  <c r="B917" i="36"/>
  <c r="F918" i="35"/>
  <c r="B918" i="39" s="1"/>
  <c r="C918" i="39" s="1"/>
  <c r="F121" i="36"/>
  <c r="G121" i="36" s="1"/>
  <c r="H121" i="36" s="1"/>
  <c r="N122" i="35"/>
  <c r="K122" i="47"/>
  <c r="D118" i="38"/>
  <c r="W121" i="35"/>
  <c r="K121" i="35" s="1"/>
  <c r="H121" i="40"/>
  <c r="K132" i="27"/>
  <c r="I132" i="27"/>
  <c r="G120" i="39"/>
  <c r="H120" i="39" s="1"/>
  <c r="C119" i="42"/>
  <c r="C115" i="43"/>
  <c r="L515" i="42"/>
  <c r="N514" i="42"/>
  <c r="O514" i="42" s="1"/>
  <c r="G510" i="44" s="1"/>
  <c r="R128" i="39"/>
  <c r="S128" i="39" s="1"/>
  <c r="J128" i="35"/>
  <c r="I128" i="35"/>
  <c r="C128" i="40" s="1"/>
  <c r="L144" i="30"/>
  <c r="G152" i="35"/>
  <c r="G162" i="17"/>
  <c r="I162" i="17"/>
  <c r="K140" i="28"/>
  <c r="T128" i="35"/>
  <c r="G128" i="40" s="1"/>
  <c r="U128" i="35"/>
  <c r="P128" i="47"/>
  <c r="Q128" i="47"/>
  <c r="M127" i="37"/>
  <c r="N127" i="37" s="1"/>
  <c r="G127" i="37"/>
  <c r="H127" i="37" s="1"/>
  <c r="C128" i="51" s="1"/>
  <c r="D128" i="51" s="1"/>
  <c r="E128" i="51" s="1"/>
  <c r="C124" i="41"/>
  <c r="H928" i="17" l="1"/>
  <c r="J162" i="17"/>
  <c r="K162" i="17" s="1"/>
  <c r="U119" i="39"/>
  <c r="B918" i="51"/>
  <c r="B918" i="36"/>
  <c r="F919" i="35"/>
  <c r="B919" i="39" s="1"/>
  <c r="C919" i="39" s="1"/>
  <c r="D918" i="37"/>
  <c r="C929" i="17"/>
  <c r="B930" i="17"/>
  <c r="B929" i="30"/>
  <c r="C929" i="30" s="1"/>
  <c r="E929" i="30" s="1"/>
  <c r="H929" i="30" s="1"/>
  <c r="B929" i="32"/>
  <c r="C929" i="32" s="1"/>
  <c r="E929" i="32" s="1"/>
  <c r="B929" i="28"/>
  <c r="C929" i="28" s="1"/>
  <c r="E929" i="28" s="1"/>
  <c r="B929" i="27"/>
  <c r="C929" i="27" s="1"/>
  <c r="E929" i="27" s="1"/>
  <c r="I128" i="36"/>
  <c r="J128" i="36" s="1"/>
  <c r="K128" i="36" s="1"/>
  <c r="E125" i="41" s="1"/>
  <c r="I128" i="51"/>
  <c r="J128" i="51" s="1"/>
  <c r="K128" i="51" s="1"/>
  <c r="M132" i="27"/>
  <c r="E119" i="21" s="1"/>
  <c r="L132" i="27"/>
  <c r="F133" i="27" s="1"/>
  <c r="D121" i="39"/>
  <c r="D121" i="40"/>
  <c r="K119" i="42"/>
  <c r="F119" i="42"/>
  <c r="L122" i="47"/>
  <c r="M122" i="47"/>
  <c r="O122" i="35"/>
  <c r="E122" i="40" s="1"/>
  <c r="P122" i="35"/>
  <c r="X122" i="39" s="1"/>
  <c r="I120" i="39"/>
  <c r="K120" i="39" s="1"/>
  <c r="J120" i="39"/>
  <c r="W122" i="39"/>
  <c r="D118" i="41"/>
  <c r="L516" i="42"/>
  <c r="N515" i="42"/>
  <c r="O515" i="42" s="1"/>
  <c r="G511" i="44" s="1"/>
  <c r="M144" i="30"/>
  <c r="F145" i="30" s="1"/>
  <c r="N144" i="30"/>
  <c r="O144" i="30" s="1"/>
  <c r="P144" i="30" s="1"/>
  <c r="L140" i="28"/>
  <c r="F141" i="28" s="1"/>
  <c r="M140" i="28"/>
  <c r="F127" i="21" s="1"/>
  <c r="C128" i="36"/>
  <c r="D128" i="36" s="1"/>
  <c r="E128" i="36" s="1"/>
  <c r="E129" i="39" s="1"/>
  <c r="P129" i="39" s="1"/>
  <c r="Q129" i="39" s="1"/>
  <c r="G129" i="47"/>
  <c r="C125" i="38"/>
  <c r="O129" i="47"/>
  <c r="S129" i="35"/>
  <c r="E125" i="38"/>
  <c r="H129" i="35"/>
  <c r="F130" i="37"/>
  <c r="E128" i="37"/>
  <c r="M162" i="17" l="1"/>
  <c r="D149" i="21" s="1"/>
  <c r="L162" i="17"/>
  <c r="F163" i="17" s="1"/>
  <c r="M115" i="43"/>
  <c r="F115" i="43"/>
  <c r="G119" i="42"/>
  <c r="C115" i="44" s="1"/>
  <c r="N119" i="42"/>
  <c r="O119" i="42" s="1"/>
  <c r="G115" i="44" s="1"/>
  <c r="D919" i="37"/>
  <c r="C930" i="17"/>
  <c r="B931" i="17"/>
  <c r="B930" i="32"/>
  <c r="C930" i="32" s="1"/>
  <c r="E930" i="32" s="1"/>
  <c r="B930" i="30"/>
  <c r="C930" i="30" s="1"/>
  <c r="E930" i="30" s="1"/>
  <c r="H930" i="30" s="1"/>
  <c r="B930" i="28"/>
  <c r="C930" i="28" s="1"/>
  <c r="E930" i="28" s="1"/>
  <c r="B930" i="27"/>
  <c r="C930" i="27" s="1"/>
  <c r="E930" i="27" s="1"/>
  <c r="E929" i="17"/>
  <c r="H929" i="17"/>
  <c r="B919" i="51"/>
  <c r="B919" i="36"/>
  <c r="F920" i="35"/>
  <c r="B920" i="39" s="1"/>
  <c r="C920" i="39" s="1"/>
  <c r="L120" i="39"/>
  <c r="O121" i="39"/>
  <c r="F121" i="39"/>
  <c r="F122" i="40"/>
  <c r="Q122" i="35"/>
  <c r="V122" i="35" s="1"/>
  <c r="G133" i="27"/>
  <c r="H133" i="27"/>
  <c r="J133" i="27" s="1"/>
  <c r="I121" i="37"/>
  <c r="J121" i="37" s="1"/>
  <c r="K121" i="37" s="1"/>
  <c r="F122" i="51" s="1"/>
  <c r="G122" i="51" s="1"/>
  <c r="H122" i="51" s="1"/>
  <c r="M123" i="35"/>
  <c r="L517" i="42"/>
  <c r="N516" i="42"/>
  <c r="O516" i="42" s="1"/>
  <c r="G512" i="44" s="1"/>
  <c r="R129" i="39"/>
  <c r="S129" i="39" s="1"/>
  <c r="J129" i="35"/>
  <c r="I129" i="35"/>
  <c r="C129" i="40" s="1"/>
  <c r="A133" i="37"/>
  <c r="C131" i="21"/>
  <c r="I145" i="30"/>
  <c r="G145" i="30"/>
  <c r="G153" i="35"/>
  <c r="G163" i="17"/>
  <c r="I163" i="17"/>
  <c r="R131" i="35"/>
  <c r="L129" i="37"/>
  <c r="G141" i="28"/>
  <c r="H141" i="28"/>
  <c r="J141" i="28" s="1"/>
  <c r="T129" i="35"/>
  <c r="G129" i="40" s="1"/>
  <c r="U129" i="35"/>
  <c r="Q129" i="47"/>
  <c r="P129" i="47"/>
  <c r="M128" i="37"/>
  <c r="N128" i="37" s="1"/>
  <c r="C125" i="41"/>
  <c r="G128" i="37"/>
  <c r="H128" i="37" s="1"/>
  <c r="C129" i="51" s="1"/>
  <c r="D129" i="51" s="1"/>
  <c r="E129" i="51" s="1"/>
  <c r="J163" i="17" l="1"/>
  <c r="K163" i="17" s="1"/>
  <c r="B932" i="17"/>
  <c r="C931" i="17"/>
  <c r="B931" i="32"/>
  <c r="C931" i="32" s="1"/>
  <c r="E931" i="32" s="1"/>
  <c r="D920" i="37"/>
  <c r="B931" i="30"/>
  <c r="C931" i="30" s="1"/>
  <c r="E931" i="30" s="1"/>
  <c r="H931" i="30" s="1"/>
  <c r="B931" i="28"/>
  <c r="C931" i="28" s="1"/>
  <c r="E931" i="28" s="1"/>
  <c r="B931" i="27"/>
  <c r="C931" i="27" s="1"/>
  <c r="E931" i="27" s="1"/>
  <c r="E930" i="17"/>
  <c r="H930" i="17"/>
  <c r="B920" i="51"/>
  <c r="B920" i="36"/>
  <c r="F921" i="35"/>
  <c r="B921" i="39" s="1"/>
  <c r="C921" i="39" s="1"/>
  <c r="I129" i="36"/>
  <c r="J129" i="36" s="1"/>
  <c r="K129" i="36" s="1"/>
  <c r="E126" i="41" s="1"/>
  <c r="I129" i="51"/>
  <c r="J129" i="51" s="1"/>
  <c r="K129" i="51" s="1"/>
  <c r="K145" i="30"/>
  <c r="L145" i="30" s="1"/>
  <c r="H122" i="40"/>
  <c r="W122" i="35"/>
  <c r="K122" i="35" s="1"/>
  <c r="G121" i="39"/>
  <c r="H121" i="39" s="1"/>
  <c r="F122" i="36"/>
  <c r="G122" i="36" s="1"/>
  <c r="H122" i="36" s="1"/>
  <c r="N123" i="35"/>
  <c r="K123" i="47"/>
  <c r="D119" i="38"/>
  <c r="N120" i="39"/>
  <c r="K116" i="43"/>
  <c r="J116" i="43" s="1"/>
  <c r="I133" i="27"/>
  <c r="K133" i="27"/>
  <c r="L518" i="42"/>
  <c r="N517" i="42"/>
  <c r="O517" i="42" s="1"/>
  <c r="G513" i="44" s="1"/>
  <c r="K141" i="28"/>
  <c r="C129" i="36"/>
  <c r="D129" i="36" s="1"/>
  <c r="E129" i="36" s="1"/>
  <c r="E130" i="39" s="1"/>
  <c r="P130" i="39" s="1"/>
  <c r="Q130" i="39" s="1"/>
  <c r="G130" i="47"/>
  <c r="C126" i="38"/>
  <c r="S130" i="35"/>
  <c r="O130" i="47"/>
  <c r="E126" i="38"/>
  <c r="H130" i="35"/>
  <c r="F131" i="37"/>
  <c r="E129" i="37"/>
  <c r="M163" i="17" l="1"/>
  <c r="D150" i="21" s="1"/>
  <c r="L163" i="17"/>
  <c r="F164" i="17" s="1"/>
  <c r="T120" i="39"/>
  <c r="B921" i="51"/>
  <c r="F922" i="35"/>
  <c r="B922" i="39" s="1"/>
  <c r="C922" i="39" s="1"/>
  <c r="B921" i="36"/>
  <c r="H931" i="17"/>
  <c r="E931" i="17"/>
  <c r="D921" i="37"/>
  <c r="B933" i="17"/>
  <c r="B932" i="27"/>
  <c r="C932" i="27" s="1"/>
  <c r="E932" i="27" s="1"/>
  <c r="C932" i="17"/>
  <c r="B932" i="32"/>
  <c r="C932" i="32" s="1"/>
  <c r="E932" i="32" s="1"/>
  <c r="B932" i="30"/>
  <c r="C932" i="30" s="1"/>
  <c r="E932" i="30" s="1"/>
  <c r="H932" i="30" s="1"/>
  <c r="B932" i="28"/>
  <c r="C932" i="28" s="1"/>
  <c r="E932" i="28" s="1"/>
  <c r="M145" i="30"/>
  <c r="F146" i="30" s="1"/>
  <c r="G146" i="30" s="1"/>
  <c r="N145" i="30"/>
  <c r="O145" i="30" s="1"/>
  <c r="P145" i="30" s="1"/>
  <c r="C132" i="21" s="1"/>
  <c r="L123" i="47"/>
  <c r="M123" i="47"/>
  <c r="O123" i="35"/>
  <c r="E123" i="40" s="1"/>
  <c r="P123" i="35"/>
  <c r="X123" i="39" s="1"/>
  <c r="W123" i="39"/>
  <c r="D119" i="41"/>
  <c r="L133" i="27"/>
  <c r="F134" i="27" s="1"/>
  <c r="M133" i="27"/>
  <c r="E120" i="21" s="1"/>
  <c r="J121" i="39"/>
  <c r="I121" i="39"/>
  <c r="K121" i="39" s="1"/>
  <c r="D122" i="39"/>
  <c r="D122" i="40"/>
  <c r="C120" i="42"/>
  <c r="C116" i="43"/>
  <c r="L519" i="42"/>
  <c r="N518" i="42"/>
  <c r="O518" i="42" s="1"/>
  <c r="G514" i="44" s="1"/>
  <c r="R130" i="39"/>
  <c r="S130" i="39" s="1"/>
  <c r="I130" i="35"/>
  <c r="C130" i="40" s="1"/>
  <c r="J130" i="35"/>
  <c r="A134" i="37"/>
  <c r="G154" i="35"/>
  <c r="G164" i="17"/>
  <c r="I164" i="17"/>
  <c r="L141" i="28"/>
  <c r="F142" i="28" s="1"/>
  <c r="M141" i="28"/>
  <c r="F128" i="21" s="1"/>
  <c r="P130" i="47"/>
  <c r="Q130" i="47"/>
  <c r="T130" i="35"/>
  <c r="G130" i="40" s="1"/>
  <c r="U130" i="35"/>
  <c r="M129" i="37"/>
  <c r="N129" i="37" s="1"/>
  <c r="G129" i="37"/>
  <c r="H129" i="37" s="1"/>
  <c r="C130" i="51" s="1"/>
  <c r="D130" i="51" s="1"/>
  <c r="E130" i="51" s="1"/>
  <c r="C126" i="41"/>
  <c r="I146" i="30" l="1"/>
  <c r="J164" i="17"/>
  <c r="K164" i="17" s="1"/>
  <c r="U120" i="39"/>
  <c r="B933" i="28"/>
  <c r="C933" i="28" s="1"/>
  <c r="E933" i="28" s="1"/>
  <c r="B933" i="32"/>
  <c r="C933" i="32" s="1"/>
  <c r="E933" i="32" s="1"/>
  <c r="B933" i="30"/>
  <c r="C933" i="30" s="1"/>
  <c r="E933" i="30" s="1"/>
  <c r="H933" i="30" s="1"/>
  <c r="B933" i="27"/>
  <c r="C933" i="27" s="1"/>
  <c r="E933" i="27" s="1"/>
  <c r="D922" i="37"/>
  <c r="B934" i="17"/>
  <c r="C933" i="17"/>
  <c r="B922" i="51"/>
  <c r="B922" i="36"/>
  <c r="F923" i="35"/>
  <c r="B923" i="39" s="1"/>
  <c r="C923" i="39" s="1"/>
  <c r="E932" i="17"/>
  <c r="H932" i="17"/>
  <c r="I130" i="36"/>
  <c r="J130" i="36" s="1"/>
  <c r="K130" i="36" s="1"/>
  <c r="E127" i="41" s="1"/>
  <c r="I130" i="51"/>
  <c r="J130" i="51" s="1"/>
  <c r="K130" i="51" s="1"/>
  <c r="K146" i="30"/>
  <c r="L146" i="30" s="1"/>
  <c r="H134" i="27"/>
  <c r="J134" i="27" s="1"/>
  <c r="G134" i="27"/>
  <c r="K120" i="42"/>
  <c r="F120" i="42"/>
  <c r="F123" i="40"/>
  <c r="Q123" i="35"/>
  <c r="V123" i="35" s="1"/>
  <c r="F122" i="39"/>
  <c r="O122" i="39"/>
  <c r="L121" i="39"/>
  <c r="M124" i="35"/>
  <c r="I122" i="37"/>
  <c r="J122" i="37" s="1"/>
  <c r="K122" i="37" s="1"/>
  <c r="F123" i="51" s="1"/>
  <c r="G123" i="51" s="1"/>
  <c r="H123" i="51" s="1"/>
  <c r="L520" i="42"/>
  <c r="N519" i="42"/>
  <c r="O519" i="42" s="1"/>
  <c r="G515" i="44" s="1"/>
  <c r="R132" i="35"/>
  <c r="L130" i="37"/>
  <c r="H142" i="28"/>
  <c r="J142" i="28" s="1"/>
  <c r="G142" i="28"/>
  <c r="C130" i="36"/>
  <c r="D130" i="36" s="1"/>
  <c r="E130" i="36" s="1"/>
  <c r="E131" i="39" s="1"/>
  <c r="P131" i="39" s="1"/>
  <c r="Q131" i="39" s="1"/>
  <c r="G131" i="47"/>
  <c r="C127" i="38"/>
  <c r="O131" i="47"/>
  <c r="E127" i="38"/>
  <c r="S131" i="35"/>
  <c r="E130" i="37"/>
  <c r="H131" i="35"/>
  <c r="L164" i="17" l="1"/>
  <c r="F165" i="17" s="1"/>
  <c r="M164" i="17"/>
  <c r="D151" i="21" s="1"/>
  <c r="F116" i="43"/>
  <c r="M116" i="43"/>
  <c r="G120" i="42"/>
  <c r="C116" i="44" s="1"/>
  <c r="N120" i="42"/>
  <c r="O120" i="42" s="1"/>
  <c r="G116" i="44" s="1"/>
  <c r="E933" i="17"/>
  <c r="H933" i="17"/>
  <c r="B934" i="32"/>
  <c r="C934" i="32" s="1"/>
  <c r="E934" i="32" s="1"/>
  <c r="B934" i="28"/>
  <c r="C934" i="28" s="1"/>
  <c r="E934" i="28" s="1"/>
  <c r="B934" i="30"/>
  <c r="C934" i="30" s="1"/>
  <c r="E934" i="30" s="1"/>
  <c r="H934" i="30" s="1"/>
  <c r="B934" i="27"/>
  <c r="C934" i="27" s="1"/>
  <c r="E934" i="27" s="1"/>
  <c r="D923" i="37"/>
  <c r="B935" i="17"/>
  <c r="C934" i="17"/>
  <c r="F924" i="35"/>
  <c r="B924" i="39" s="1"/>
  <c r="C924" i="39" s="1"/>
  <c r="B923" i="36"/>
  <c r="B923" i="51"/>
  <c r="N146" i="30"/>
  <c r="O146" i="30" s="1"/>
  <c r="P146" i="30" s="1"/>
  <c r="C133" i="21" s="1"/>
  <c r="M146" i="30"/>
  <c r="F147" i="30" s="1"/>
  <c r="W123" i="35"/>
  <c r="K123" i="35" s="1"/>
  <c r="H123" i="40"/>
  <c r="F123" i="36"/>
  <c r="G123" i="36" s="1"/>
  <c r="H123" i="36" s="1"/>
  <c r="D120" i="38"/>
  <c r="K124" i="47"/>
  <c r="N124" i="35"/>
  <c r="N121" i="39"/>
  <c r="K117" i="43"/>
  <c r="J117" i="43" s="1"/>
  <c r="G122" i="39"/>
  <c r="H122" i="39" s="1"/>
  <c r="I134" i="27"/>
  <c r="K134" i="27"/>
  <c r="L521" i="42"/>
  <c r="N520" i="42"/>
  <c r="O520" i="42" s="1"/>
  <c r="G516" i="44" s="1"/>
  <c r="R131" i="39"/>
  <c r="S131" i="39" s="1"/>
  <c r="I131" i="35"/>
  <c r="C131" i="40" s="1"/>
  <c r="J131" i="35"/>
  <c r="G147" i="30"/>
  <c r="I147" i="30"/>
  <c r="K147" i="30" s="1"/>
  <c r="G155" i="35"/>
  <c r="G165" i="17"/>
  <c r="I165" i="17"/>
  <c r="K142" i="28"/>
  <c r="T131" i="35"/>
  <c r="G131" i="40" s="1"/>
  <c r="U131" i="35"/>
  <c r="Q131" i="47"/>
  <c r="P131" i="47"/>
  <c r="M130" i="37"/>
  <c r="N130" i="37" s="1"/>
  <c r="C127" i="41"/>
  <c r="G130" i="37"/>
  <c r="H130" i="37" s="1"/>
  <c r="C131" i="51" s="1"/>
  <c r="D131" i="51" s="1"/>
  <c r="E131" i="51" s="1"/>
  <c r="F132" i="37"/>
  <c r="J165" i="17" l="1"/>
  <c r="K165" i="17" s="1"/>
  <c r="T121" i="39"/>
  <c r="D924" i="37"/>
  <c r="C935" i="17"/>
  <c r="B936" i="17"/>
  <c r="B935" i="28"/>
  <c r="C935" i="28" s="1"/>
  <c r="E935" i="28" s="1"/>
  <c r="B935" i="32"/>
  <c r="C935" i="32" s="1"/>
  <c r="E935" i="32" s="1"/>
  <c r="B935" i="30"/>
  <c r="C935" i="30" s="1"/>
  <c r="E935" i="30" s="1"/>
  <c r="H935" i="30" s="1"/>
  <c r="B935" i="27"/>
  <c r="C935" i="27" s="1"/>
  <c r="E935" i="27" s="1"/>
  <c r="B924" i="51"/>
  <c r="B924" i="36"/>
  <c r="F925" i="35"/>
  <c r="B925" i="39" s="1"/>
  <c r="C925" i="39" s="1"/>
  <c r="A135" i="37"/>
  <c r="E934" i="17"/>
  <c r="H934" i="17"/>
  <c r="I131" i="36"/>
  <c r="J131" i="36" s="1"/>
  <c r="K131" i="36" s="1"/>
  <c r="E128" i="41" s="1"/>
  <c r="I131" i="51"/>
  <c r="J131" i="51" s="1"/>
  <c r="K131" i="51" s="1"/>
  <c r="C121" i="42"/>
  <c r="C117" i="43"/>
  <c r="O124" i="35"/>
  <c r="E124" i="40" s="1"/>
  <c r="P124" i="35"/>
  <c r="X124" i="39" s="1"/>
  <c r="M124" i="47"/>
  <c r="L124" i="47"/>
  <c r="L134" i="27"/>
  <c r="F135" i="27" s="1"/>
  <c r="M134" i="27"/>
  <c r="E121" i="21" s="1"/>
  <c r="W124" i="39"/>
  <c r="D120" i="41"/>
  <c r="I122" i="39"/>
  <c r="K122" i="39" s="1"/>
  <c r="J122" i="39"/>
  <c r="D123" i="40"/>
  <c r="D123" i="39"/>
  <c r="L522" i="42"/>
  <c r="N521" i="42"/>
  <c r="O521" i="42" s="1"/>
  <c r="G517" i="44" s="1"/>
  <c r="L147" i="30"/>
  <c r="L142" i="28"/>
  <c r="F143" i="28" s="1"/>
  <c r="M142" i="28"/>
  <c r="F129" i="21" s="1"/>
  <c r="C131" i="36"/>
  <c r="D131" i="36" s="1"/>
  <c r="E131" i="36" s="1"/>
  <c r="E132" i="39" s="1"/>
  <c r="P132" i="39" s="1"/>
  <c r="Q132" i="39" s="1"/>
  <c r="G132" i="47"/>
  <c r="C128" i="38"/>
  <c r="S132" i="35"/>
  <c r="E128" i="38"/>
  <c r="O132" i="47"/>
  <c r="E131" i="37"/>
  <c r="H132" i="35"/>
  <c r="M165" i="17" l="1"/>
  <c r="D152" i="21" s="1"/>
  <c r="L165" i="17"/>
  <c r="F166" i="17" s="1"/>
  <c r="U121" i="39"/>
  <c r="D925" i="37"/>
  <c r="B937" i="17"/>
  <c r="C936" i="17"/>
  <c r="B936" i="32"/>
  <c r="C936" i="32" s="1"/>
  <c r="E936" i="32" s="1"/>
  <c r="B936" i="30"/>
  <c r="C936" i="30" s="1"/>
  <c r="E936" i="30" s="1"/>
  <c r="H936" i="30" s="1"/>
  <c r="B936" i="27"/>
  <c r="C936" i="27" s="1"/>
  <c r="E936" i="27" s="1"/>
  <c r="B936" i="28"/>
  <c r="C936" i="28" s="1"/>
  <c r="E936" i="28" s="1"/>
  <c r="E935" i="17"/>
  <c r="H935" i="17"/>
  <c r="B925" i="51"/>
  <c r="B925" i="36"/>
  <c r="F926" i="35"/>
  <c r="B926" i="39" s="1"/>
  <c r="C926" i="39" s="1"/>
  <c r="G135" i="27"/>
  <c r="H135" i="27"/>
  <c r="J135" i="27" s="1"/>
  <c r="F123" i="39"/>
  <c r="O123" i="39"/>
  <c r="F124" i="40"/>
  <c r="Q124" i="35"/>
  <c r="V124" i="35" s="1"/>
  <c r="K121" i="42"/>
  <c r="F121" i="42"/>
  <c r="L122" i="39"/>
  <c r="M125" i="35"/>
  <c r="I123" i="37"/>
  <c r="J123" i="37" s="1"/>
  <c r="K123" i="37" s="1"/>
  <c r="F124" i="51" s="1"/>
  <c r="G124" i="51" s="1"/>
  <c r="H124" i="51" s="1"/>
  <c r="L523" i="42"/>
  <c r="N522" i="42"/>
  <c r="O522" i="42" s="1"/>
  <c r="G518" i="44" s="1"/>
  <c r="R132" i="39"/>
  <c r="S132" i="39" s="1"/>
  <c r="J132" i="35"/>
  <c r="I132" i="35"/>
  <c r="C132" i="40" s="1"/>
  <c r="N147" i="30"/>
  <c r="O147" i="30" s="1"/>
  <c r="P147" i="30" s="1"/>
  <c r="M147" i="30"/>
  <c r="F148" i="30" s="1"/>
  <c r="I166" i="17"/>
  <c r="G166" i="17"/>
  <c r="R133" i="35"/>
  <c r="L131" i="37"/>
  <c r="M131" i="37" s="1"/>
  <c r="N131" i="37" s="1"/>
  <c r="G143" i="28"/>
  <c r="H143" i="28"/>
  <c r="J143" i="28" s="1"/>
  <c r="P132" i="47"/>
  <c r="Q132" i="47"/>
  <c r="U132" i="35"/>
  <c r="T132" i="35"/>
  <c r="G132" i="40" s="1"/>
  <c r="G131" i="37"/>
  <c r="H131" i="37" s="1"/>
  <c r="C132" i="51" s="1"/>
  <c r="D132" i="51" s="1"/>
  <c r="E132" i="51" s="1"/>
  <c r="F133" i="37"/>
  <c r="C128" i="41"/>
  <c r="G156" i="35" l="1"/>
  <c r="J166" i="17"/>
  <c r="K166" i="17" s="1"/>
  <c r="M117" i="43"/>
  <c r="F117" i="43"/>
  <c r="G121" i="42"/>
  <c r="C117" i="44" s="1"/>
  <c r="N121" i="42"/>
  <c r="O121" i="42" s="1"/>
  <c r="G117" i="44" s="1"/>
  <c r="E936" i="17"/>
  <c r="H936" i="17"/>
  <c r="D926" i="37"/>
  <c r="B938" i="17"/>
  <c r="C937" i="17"/>
  <c r="B937" i="30"/>
  <c r="C937" i="30" s="1"/>
  <c r="E937" i="30" s="1"/>
  <c r="H937" i="30" s="1"/>
  <c r="B937" i="32"/>
  <c r="C937" i="32" s="1"/>
  <c r="E937" i="32" s="1"/>
  <c r="B937" i="27"/>
  <c r="C937" i="27" s="1"/>
  <c r="E937" i="27" s="1"/>
  <c r="B937" i="28"/>
  <c r="C937" i="28" s="1"/>
  <c r="E937" i="28" s="1"/>
  <c r="B926" i="51"/>
  <c r="B926" i="36"/>
  <c r="F927" i="35"/>
  <c r="B927" i="39" s="1"/>
  <c r="C927" i="39" s="1"/>
  <c r="I132" i="36"/>
  <c r="J132" i="36" s="1"/>
  <c r="K132" i="36" s="1"/>
  <c r="E129" i="41" s="1"/>
  <c r="I132" i="51"/>
  <c r="J132" i="51" s="1"/>
  <c r="K132" i="51" s="1"/>
  <c r="F124" i="36"/>
  <c r="G124" i="36" s="1"/>
  <c r="H124" i="36" s="1"/>
  <c r="D121" i="38"/>
  <c r="N125" i="35"/>
  <c r="K125" i="47"/>
  <c r="H124" i="40"/>
  <c r="W124" i="35"/>
  <c r="K124" i="35" s="1"/>
  <c r="N122" i="39"/>
  <c r="K118" i="43"/>
  <c r="J118" i="43" s="1"/>
  <c r="G123" i="39"/>
  <c r="H123" i="39" s="1"/>
  <c r="K135" i="27"/>
  <c r="I135" i="27"/>
  <c r="L524" i="42"/>
  <c r="N523" i="42"/>
  <c r="O523" i="42" s="1"/>
  <c r="G519" i="44" s="1"/>
  <c r="G148" i="30"/>
  <c r="I148" i="30"/>
  <c r="A136" i="37"/>
  <c r="C134" i="21"/>
  <c r="K143" i="28"/>
  <c r="C132" i="36"/>
  <c r="D132" i="36" s="1"/>
  <c r="E132" i="36" s="1"/>
  <c r="E133" i="39" s="1"/>
  <c r="P133" i="39" s="1"/>
  <c r="Q133" i="39" s="1"/>
  <c r="G133" i="47"/>
  <c r="C129" i="38"/>
  <c r="O133" i="47"/>
  <c r="E129" i="38"/>
  <c r="S133" i="35"/>
  <c r="H133" i="35"/>
  <c r="E132" i="37"/>
  <c r="L166" i="17" l="1"/>
  <c r="F167" i="17" s="1"/>
  <c r="M166" i="17"/>
  <c r="D153" i="21" s="1"/>
  <c r="T122" i="39"/>
  <c r="H937" i="17"/>
  <c r="E937" i="17"/>
  <c r="B938" i="27"/>
  <c r="C938" i="27" s="1"/>
  <c r="E938" i="27" s="1"/>
  <c r="D927" i="37"/>
  <c r="C938" i="17"/>
  <c r="B939" i="17"/>
  <c r="B938" i="30"/>
  <c r="C938" i="30" s="1"/>
  <c r="E938" i="30" s="1"/>
  <c r="H938" i="30" s="1"/>
  <c r="B938" i="32"/>
  <c r="C938" i="32" s="1"/>
  <c r="E938" i="32" s="1"/>
  <c r="B938" i="28"/>
  <c r="C938" i="28" s="1"/>
  <c r="E938" i="28" s="1"/>
  <c r="F928" i="35"/>
  <c r="B928" i="39" s="1"/>
  <c r="C928" i="39" s="1"/>
  <c r="B927" i="51"/>
  <c r="B927" i="36"/>
  <c r="K148" i="30"/>
  <c r="L148" i="30" s="1"/>
  <c r="C122" i="42"/>
  <c r="C118" i="43"/>
  <c r="D124" i="40"/>
  <c r="D124" i="39"/>
  <c r="M125" i="47"/>
  <c r="L125" i="47"/>
  <c r="L135" i="27"/>
  <c r="F136" i="27" s="1"/>
  <c r="M135" i="27"/>
  <c r="E122" i="21" s="1"/>
  <c r="O125" i="35"/>
  <c r="E125" i="40" s="1"/>
  <c r="P125" i="35"/>
  <c r="X125" i="39" s="1"/>
  <c r="J123" i="39"/>
  <c r="I123" i="39"/>
  <c r="K123" i="39" s="1"/>
  <c r="D121" i="41"/>
  <c r="W125" i="39"/>
  <c r="L525" i="42"/>
  <c r="N524" i="42"/>
  <c r="O524" i="42" s="1"/>
  <c r="G520" i="44" s="1"/>
  <c r="R133" i="39"/>
  <c r="S133" i="39" s="1"/>
  <c r="J133" i="35"/>
  <c r="I133" i="35"/>
  <c r="C133" i="40" s="1"/>
  <c r="I167" i="17"/>
  <c r="G167" i="17"/>
  <c r="G157" i="35"/>
  <c r="L143" i="28"/>
  <c r="F144" i="28" s="1"/>
  <c r="M143" i="28"/>
  <c r="F130" i="21" s="1"/>
  <c r="U133" i="35"/>
  <c r="T133" i="35"/>
  <c r="G133" i="40" s="1"/>
  <c r="P133" i="47"/>
  <c r="Q133" i="47"/>
  <c r="C129" i="41"/>
  <c r="G132" i="37"/>
  <c r="H132" i="37" s="1"/>
  <c r="C133" i="51" s="1"/>
  <c r="D133" i="51" s="1"/>
  <c r="E133" i="51" s="1"/>
  <c r="J167" i="17" l="1"/>
  <c r="K167" i="17" s="1"/>
  <c r="U122" i="39"/>
  <c r="B939" i="32"/>
  <c r="C939" i="32" s="1"/>
  <c r="E939" i="32" s="1"/>
  <c r="B939" i="27"/>
  <c r="C939" i="27" s="1"/>
  <c r="E939" i="27" s="1"/>
  <c r="B939" i="28"/>
  <c r="C939" i="28" s="1"/>
  <c r="E939" i="28" s="1"/>
  <c r="D928" i="37"/>
  <c r="B940" i="17"/>
  <c r="C939" i="17"/>
  <c r="B939" i="30"/>
  <c r="C939" i="30" s="1"/>
  <c r="E939" i="30" s="1"/>
  <c r="H939" i="30" s="1"/>
  <c r="E938" i="17"/>
  <c r="H938" i="17"/>
  <c r="B928" i="51"/>
  <c r="B928" i="36"/>
  <c r="F929" i="35"/>
  <c r="B929" i="39" s="1"/>
  <c r="C929" i="39" s="1"/>
  <c r="N148" i="30"/>
  <c r="O148" i="30" s="1"/>
  <c r="P148" i="30" s="1"/>
  <c r="A137" i="37" s="1"/>
  <c r="M148" i="30"/>
  <c r="F149" i="30" s="1"/>
  <c r="G149" i="30" s="1"/>
  <c r="G136" i="27"/>
  <c r="H136" i="27"/>
  <c r="J136" i="27" s="1"/>
  <c r="O124" i="39"/>
  <c r="F124" i="39"/>
  <c r="L123" i="39"/>
  <c r="F125" i="40"/>
  <c r="Q125" i="35"/>
  <c r="V125" i="35" s="1"/>
  <c r="K122" i="42"/>
  <c r="F122" i="42"/>
  <c r="I124" i="37"/>
  <c r="J124" i="37" s="1"/>
  <c r="K124" i="37" s="1"/>
  <c r="F125" i="51" s="1"/>
  <c r="G125" i="51" s="1"/>
  <c r="H125" i="51" s="1"/>
  <c r="M126" i="35"/>
  <c r="L526" i="42"/>
  <c r="N525" i="42"/>
  <c r="O525" i="42" s="1"/>
  <c r="G521" i="44" s="1"/>
  <c r="R134" i="35"/>
  <c r="L132" i="37"/>
  <c r="M132" i="37" s="1"/>
  <c r="N132" i="37" s="1"/>
  <c r="G144" i="28"/>
  <c r="H144" i="28"/>
  <c r="J144" i="28" s="1"/>
  <c r="C133" i="36"/>
  <c r="D133" i="36" s="1"/>
  <c r="E133" i="36" s="1"/>
  <c r="E134" i="39" s="1"/>
  <c r="P134" i="39" s="1"/>
  <c r="Q134" i="39" s="1"/>
  <c r="G134" i="47"/>
  <c r="C130" i="38"/>
  <c r="E133" i="37"/>
  <c r="F134" i="37"/>
  <c r="H134" i="35"/>
  <c r="I149" i="30" l="1"/>
  <c r="M167" i="17"/>
  <c r="D154" i="21" s="1"/>
  <c r="L167" i="17"/>
  <c r="F168" i="17" s="1"/>
  <c r="F118" i="43"/>
  <c r="M118" i="43"/>
  <c r="N122" i="42"/>
  <c r="O122" i="42" s="1"/>
  <c r="G118" i="44" s="1"/>
  <c r="G122" i="42"/>
  <c r="C118" i="44" s="1"/>
  <c r="H939" i="17"/>
  <c r="E939" i="17"/>
  <c r="B940" i="30"/>
  <c r="C940" i="30" s="1"/>
  <c r="E940" i="30" s="1"/>
  <c r="H940" i="30" s="1"/>
  <c r="B941" i="17"/>
  <c r="B940" i="32"/>
  <c r="C940" i="32" s="1"/>
  <c r="E940" i="32" s="1"/>
  <c r="B940" i="27"/>
  <c r="C940" i="27" s="1"/>
  <c r="E940" i="27" s="1"/>
  <c r="B940" i="28"/>
  <c r="C940" i="28" s="1"/>
  <c r="E940" i="28" s="1"/>
  <c r="D929" i="37"/>
  <c r="C940" i="17"/>
  <c r="B929" i="51"/>
  <c r="B929" i="36"/>
  <c r="F930" i="35"/>
  <c r="B930" i="39" s="1"/>
  <c r="C930" i="39" s="1"/>
  <c r="I133" i="36"/>
  <c r="J133" i="36" s="1"/>
  <c r="K133" i="36" s="1"/>
  <c r="E130" i="41" s="1"/>
  <c r="I133" i="51"/>
  <c r="J133" i="51" s="1"/>
  <c r="K133" i="51" s="1"/>
  <c r="C135" i="21"/>
  <c r="K149" i="30"/>
  <c r="L149" i="30" s="1"/>
  <c r="H125" i="40"/>
  <c r="W125" i="35"/>
  <c r="K125" i="35" s="1"/>
  <c r="N123" i="39"/>
  <c r="K119" i="43"/>
  <c r="J119" i="43" s="1"/>
  <c r="F125" i="36"/>
  <c r="G125" i="36" s="1"/>
  <c r="H125" i="36" s="1"/>
  <c r="K126" i="47"/>
  <c r="D122" i="38"/>
  <c r="N126" i="35"/>
  <c r="G124" i="39"/>
  <c r="H124" i="39" s="1"/>
  <c r="K136" i="27"/>
  <c r="I136" i="27"/>
  <c r="L527" i="42"/>
  <c r="N526" i="42"/>
  <c r="O526" i="42" s="1"/>
  <c r="G522" i="44" s="1"/>
  <c r="R134" i="39"/>
  <c r="S134" i="39" s="1"/>
  <c r="I134" i="35"/>
  <c r="C134" i="40" s="1"/>
  <c r="J134" i="35"/>
  <c r="E130" i="38"/>
  <c r="O134" i="47"/>
  <c r="P134" i="47" s="1"/>
  <c r="G168" i="17"/>
  <c r="I168" i="17"/>
  <c r="S134" i="35"/>
  <c r="T134" i="35" s="1"/>
  <c r="G134" i="40" s="1"/>
  <c r="G158" i="35"/>
  <c r="K144" i="28"/>
  <c r="G133" i="37"/>
  <c r="H133" i="37" s="1"/>
  <c r="C134" i="51" s="1"/>
  <c r="D134" i="51" s="1"/>
  <c r="E134" i="51" s="1"/>
  <c r="C130" i="41"/>
  <c r="J168" i="17" l="1"/>
  <c r="K168" i="17" s="1"/>
  <c r="T123" i="39"/>
  <c r="B941" i="30"/>
  <c r="C941" i="30" s="1"/>
  <c r="E941" i="30" s="1"/>
  <c r="H941" i="30" s="1"/>
  <c r="B941" i="28"/>
  <c r="C941" i="28" s="1"/>
  <c r="E941" i="28" s="1"/>
  <c r="B941" i="32"/>
  <c r="C941" i="32" s="1"/>
  <c r="E941" i="32" s="1"/>
  <c r="B941" i="27"/>
  <c r="C941" i="27" s="1"/>
  <c r="E941" i="27" s="1"/>
  <c r="D930" i="37"/>
  <c r="B942" i="17"/>
  <c r="C941" i="17"/>
  <c r="B930" i="51"/>
  <c r="B930" i="36"/>
  <c r="F931" i="35"/>
  <c r="B931" i="39" s="1"/>
  <c r="C931" i="39" s="1"/>
  <c r="E940" i="17"/>
  <c r="H940" i="17"/>
  <c r="M149" i="30"/>
  <c r="F150" i="30" s="1"/>
  <c r="I150" i="30" s="1"/>
  <c r="N149" i="30"/>
  <c r="O149" i="30" s="1"/>
  <c r="P149" i="30" s="1"/>
  <c r="A138" i="37" s="1"/>
  <c r="P126" i="35"/>
  <c r="X126" i="39" s="1"/>
  <c r="O126" i="35"/>
  <c r="E126" i="40" s="1"/>
  <c r="L126" i="47"/>
  <c r="M126" i="47"/>
  <c r="W126" i="39"/>
  <c r="D122" i="41"/>
  <c r="L136" i="27"/>
  <c r="F137" i="27" s="1"/>
  <c r="M136" i="27"/>
  <c r="E123" i="21" s="1"/>
  <c r="C123" i="42"/>
  <c r="C119" i="43"/>
  <c r="D125" i="40"/>
  <c r="D125" i="39"/>
  <c r="I124" i="39"/>
  <c r="K124" i="39" s="1"/>
  <c r="J124" i="39"/>
  <c r="Q134" i="47"/>
  <c r="L528" i="42"/>
  <c r="N527" i="42"/>
  <c r="O527" i="42" s="1"/>
  <c r="G523" i="44" s="1"/>
  <c r="U134" i="35"/>
  <c r="L144" i="28"/>
  <c r="F145" i="28" s="1"/>
  <c r="M144" i="28"/>
  <c r="F131" i="21" s="1"/>
  <c r="C134" i="36"/>
  <c r="D134" i="36" s="1"/>
  <c r="E134" i="36" s="1"/>
  <c r="E135" i="39" s="1"/>
  <c r="P135" i="39" s="1"/>
  <c r="Q135" i="39" s="1"/>
  <c r="G135" i="47"/>
  <c r="C131" i="38"/>
  <c r="E134" i="37"/>
  <c r="H135" i="35"/>
  <c r="F135" i="37"/>
  <c r="C136" i="21" l="1"/>
  <c r="G150" i="30"/>
  <c r="M168" i="17"/>
  <c r="D155" i="21" s="1"/>
  <c r="L168" i="17"/>
  <c r="F169" i="17" s="1"/>
  <c r="U123" i="39"/>
  <c r="E941" i="17"/>
  <c r="H941" i="17"/>
  <c r="B942" i="30"/>
  <c r="C942" i="30" s="1"/>
  <c r="E942" i="30" s="1"/>
  <c r="H942" i="30" s="1"/>
  <c r="C942" i="17"/>
  <c r="E942" i="17" s="1"/>
  <c r="B942" i="32"/>
  <c r="C942" i="32" s="1"/>
  <c r="E942" i="32" s="1"/>
  <c r="B942" i="27"/>
  <c r="C942" i="27" s="1"/>
  <c r="E942" i="27" s="1"/>
  <c r="D931" i="37"/>
  <c r="B943" i="17"/>
  <c r="B942" i="28"/>
  <c r="C942" i="28" s="1"/>
  <c r="E942" i="28" s="1"/>
  <c r="B931" i="51"/>
  <c r="B931" i="36"/>
  <c r="F932" i="35"/>
  <c r="B932" i="39" s="1"/>
  <c r="C932" i="39" s="1"/>
  <c r="K150" i="30"/>
  <c r="L150" i="30" s="1"/>
  <c r="I125" i="37"/>
  <c r="J125" i="37" s="1"/>
  <c r="K125" i="37" s="1"/>
  <c r="F126" i="51" s="1"/>
  <c r="G126" i="51" s="1"/>
  <c r="H126" i="51" s="1"/>
  <c r="M127" i="35"/>
  <c r="L124" i="39"/>
  <c r="G137" i="27"/>
  <c r="H137" i="27"/>
  <c r="J137" i="27" s="1"/>
  <c r="F125" i="39"/>
  <c r="G125" i="39" s="1"/>
  <c r="O125" i="39"/>
  <c r="K123" i="42"/>
  <c r="F123" i="42"/>
  <c r="F126" i="40"/>
  <c r="Q126" i="35"/>
  <c r="V126" i="35" s="1"/>
  <c r="L529" i="42"/>
  <c r="N528" i="42"/>
  <c r="O528" i="42" s="1"/>
  <c r="G524" i="44" s="1"/>
  <c r="R135" i="39"/>
  <c r="S135" i="39" s="1"/>
  <c r="I135" i="35"/>
  <c r="C135" i="40" s="1"/>
  <c r="J135" i="35"/>
  <c r="G159" i="35"/>
  <c r="G169" i="17"/>
  <c r="I169" i="17"/>
  <c r="J169" i="17" s="1"/>
  <c r="R135" i="35"/>
  <c r="L133" i="37"/>
  <c r="M133" i="37" s="1"/>
  <c r="N133" i="37" s="1"/>
  <c r="G145" i="28"/>
  <c r="H145" i="28"/>
  <c r="J145" i="28" s="1"/>
  <c r="C131" i="41"/>
  <c r="G134" i="37"/>
  <c r="H134" i="37" s="1"/>
  <c r="C135" i="51" s="1"/>
  <c r="D135" i="51" s="1"/>
  <c r="E135" i="51" s="1"/>
  <c r="F119" i="43" l="1"/>
  <c r="M119" i="43"/>
  <c r="N123" i="42"/>
  <c r="O123" i="42" s="1"/>
  <c r="G119" i="44" s="1"/>
  <c r="G123" i="42"/>
  <c r="C119" i="44" s="1"/>
  <c r="B932" i="51"/>
  <c r="B932" i="36"/>
  <c r="F933" i="35"/>
  <c r="B933" i="39" s="1"/>
  <c r="C933" i="39" s="1"/>
  <c r="B943" i="27"/>
  <c r="C943" i="27" s="1"/>
  <c r="E943" i="27" s="1"/>
  <c r="D932" i="37"/>
  <c r="C943" i="17"/>
  <c r="B944" i="17"/>
  <c r="B943" i="28"/>
  <c r="C943" i="28" s="1"/>
  <c r="E943" i="28" s="1"/>
  <c r="B943" i="30"/>
  <c r="C943" i="30" s="1"/>
  <c r="E943" i="30" s="1"/>
  <c r="H943" i="30" s="1"/>
  <c r="B943" i="32"/>
  <c r="C943" i="32" s="1"/>
  <c r="E943" i="32" s="1"/>
  <c r="H942" i="17"/>
  <c r="I134" i="36"/>
  <c r="J134" i="36" s="1"/>
  <c r="K134" i="36" s="1"/>
  <c r="E131" i="41" s="1"/>
  <c r="I134" i="51"/>
  <c r="J134" i="51" s="1"/>
  <c r="K134" i="51" s="1"/>
  <c r="N150" i="30"/>
  <c r="O150" i="30" s="1"/>
  <c r="P150" i="30" s="1"/>
  <c r="C137" i="21" s="1"/>
  <c r="M150" i="30"/>
  <c r="F151" i="30" s="1"/>
  <c r="H125" i="39"/>
  <c r="J125" i="39"/>
  <c r="I125" i="39"/>
  <c r="H126" i="40"/>
  <c r="W126" i="35"/>
  <c r="K126" i="35" s="1"/>
  <c r="I137" i="27"/>
  <c r="K137" i="27"/>
  <c r="N124" i="39"/>
  <c r="K120" i="43"/>
  <c r="J120" i="43" s="1"/>
  <c r="F126" i="36"/>
  <c r="G126" i="36" s="1"/>
  <c r="H126" i="36" s="1"/>
  <c r="N127" i="35"/>
  <c r="K127" i="47"/>
  <c r="D123" i="38"/>
  <c r="L530" i="42"/>
  <c r="N529" i="42"/>
  <c r="O529" i="42" s="1"/>
  <c r="G525" i="44" s="1"/>
  <c r="G151" i="30"/>
  <c r="I151" i="30"/>
  <c r="K151" i="30" s="1"/>
  <c r="K169" i="17"/>
  <c r="K145" i="28"/>
  <c r="O135" i="47"/>
  <c r="E131" i="38"/>
  <c r="S135" i="35"/>
  <c r="C135" i="36"/>
  <c r="D135" i="36" s="1"/>
  <c r="E135" i="36" s="1"/>
  <c r="E136" i="39" s="1"/>
  <c r="P136" i="39" s="1"/>
  <c r="Q136" i="39" s="1"/>
  <c r="G136" i="47"/>
  <c r="C132" i="38"/>
  <c r="H136" i="35"/>
  <c r="E135" i="37"/>
  <c r="T124" i="39" l="1"/>
  <c r="C944" i="17"/>
  <c r="B944" i="30"/>
  <c r="C944" i="30" s="1"/>
  <c r="E944" i="30" s="1"/>
  <c r="H944" i="30" s="1"/>
  <c r="B944" i="32"/>
  <c r="C944" i="32" s="1"/>
  <c r="E944" i="32" s="1"/>
  <c r="B944" i="27"/>
  <c r="C944" i="27" s="1"/>
  <c r="E944" i="27" s="1"/>
  <c r="B944" i="28"/>
  <c r="C944" i="28" s="1"/>
  <c r="E944" i="28" s="1"/>
  <c r="D933" i="37"/>
  <c r="B945" i="17"/>
  <c r="E943" i="17"/>
  <c r="H943" i="17"/>
  <c r="B933" i="51"/>
  <c r="B933" i="36"/>
  <c r="F934" i="35"/>
  <c r="B934" i="39" s="1"/>
  <c r="C934" i="39" s="1"/>
  <c r="A139" i="37"/>
  <c r="K125" i="39"/>
  <c r="C120" i="43"/>
  <c r="C124" i="42"/>
  <c r="L137" i="27"/>
  <c r="F138" i="27" s="1"/>
  <c r="M137" i="27"/>
  <c r="E124" i="21" s="1"/>
  <c r="D126" i="40"/>
  <c r="D126" i="39"/>
  <c r="M127" i="47"/>
  <c r="L127" i="47"/>
  <c r="P127" i="35"/>
  <c r="X127" i="39" s="1"/>
  <c r="O127" i="35"/>
  <c r="E127" i="40" s="1"/>
  <c r="W127" i="39"/>
  <c r="D123" i="41"/>
  <c r="L531" i="42"/>
  <c r="N530" i="42"/>
  <c r="O530" i="42" s="1"/>
  <c r="G526" i="44" s="1"/>
  <c r="R136" i="39"/>
  <c r="S136" i="39" s="1"/>
  <c r="J136" i="35"/>
  <c r="I136" i="35"/>
  <c r="C136" i="40" s="1"/>
  <c r="L151" i="30"/>
  <c r="L169" i="17"/>
  <c r="F170" i="17" s="1"/>
  <c r="M169" i="17"/>
  <c r="D156" i="21" s="1"/>
  <c r="L145" i="28"/>
  <c r="F146" i="28" s="1"/>
  <c r="M145" i="28"/>
  <c r="F132" i="21" s="1"/>
  <c r="T135" i="35"/>
  <c r="G135" i="40" s="1"/>
  <c r="U135" i="35"/>
  <c r="Q135" i="47"/>
  <c r="P135" i="47"/>
  <c r="C132" i="41"/>
  <c r="G135" i="37"/>
  <c r="H135" i="37" s="1"/>
  <c r="C136" i="51" s="1"/>
  <c r="D136" i="51" s="1"/>
  <c r="E136" i="51" s="1"/>
  <c r="F136" i="37"/>
  <c r="U124" i="39" l="1"/>
  <c r="D934" i="37"/>
  <c r="C945" i="17"/>
  <c r="B946" i="17"/>
  <c r="B945" i="30"/>
  <c r="C945" i="30" s="1"/>
  <c r="E945" i="30" s="1"/>
  <c r="H945" i="30" s="1"/>
  <c r="B945" i="32"/>
  <c r="C945" i="32" s="1"/>
  <c r="E945" i="32" s="1"/>
  <c r="B945" i="28"/>
  <c r="C945" i="28" s="1"/>
  <c r="E945" i="28" s="1"/>
  <c r="B945" i="27"/>
  <c r="C945" i="27" s="1"/>
  <c r="E945" i="27" s="1"/>
  <c r="B934" i="51"/>
  <c r="B934" i="36"/>
  <c r="F935" i="35"/>
  <c r="B935" i="39" s="1"/>
  <c r="C935" i="39" s="1"/>
  <c r="L125" i="39"/>
  <c r="K121" i="43" s="1"/>
  <c r="J121" i="43" s="1"/>
  <c r="E944" i="17"/>
  <c r="H944" i="17"/>
  <c r="F126" i="39"/>
  <c r="G126" i="39" s="1"/>
  <c r="O126" i="39"/>
  <c r="M128" i="35"/>
  <c r="I126" i="37"/>
  <c r="J126" i="37" s="1"/>
  <c r="K126" i="37" s="1"/>
  <c r="F127" i="51" s="1"/>
  <c r="G127" i="51" s="1"/>
  <c r="H127" i="51" s="1"/>
  <c r="G138" i="27"/>
  <c r="H138" i="27"/>
  <c r="J138" i="27" s="1"/>
  <c r="K124" i="42"/>
  <c r="F124" i="42"/>
  <c r="F127" i="40"/>
  <c r="Q127" i="35"/>
  <c r="V127" i="35" s="1"/>
  <c r="L532" i="42"/>
  <c r="N531" i="42"/>
  <c r="O531" i="42" s="1"/>
  <c r="G527" i="44" s="1"/>
  <c r="M151" i="30"/>
  <c r="F152" i="30" s="1"/>
  <c r="N151" i="30"/>
  <c r="O151" i="30" s="1"/>
  <c r="P151" i="30" s="1"/>
  <c r="G160" i="35"/>
  <c r="I170" i="17"/>
  <c r="G170" i="17"/>
  <c r="R136" i="35"/>
  <c r="L134" i="37"/>
  <c r="M134" i="37" s="1"/>
  <c r="N134" i="37" s="1"/>
  <c r="H146" i="28"/>
  <c r="J146" i="28" s="1"/>
  <c r="G146" i="28"/>
  <c r="C136" i="36"/>
  <c r="D136" i="36" s="1"/>
  <c r="E136" i="36" s="1"/>
  <c r="E137" i="39" s="1"/>
  <c r="P137" i="39" s="1"/>
  <c r="Q137" i="39" s="1"/>
  <c r="G137" i="47"/>
  <c r="C133" i="38"/>
  <c r="E136" i="37"/>
  <c r="H137" i="35"/>
  <c r="J170" i="17" l="1"/>
  <c r="K170" i="17" s="1"/>
  <c r="N125" i="39"/>
  <c r="F120" i="43"/>
  <c r="M120" i="43"/>
  <c r="G124" i="42"/>
  <c r="C120" i="44" s="1"/>
  <c r="N124" i="42"/>
  <c r="O124" i="42" s="1"/>
  <c r="G120" i="44" s="1"/>
  <c r="D935" i="37"/>
  <c r="B947" i="17"/>
  <c r="C946" i="17"/>
  <c r="B946" i="32"/>
  <c r="C946" i="32" s="1"/>
  <c r="E946" i="32" s="1"/>
  <c r="B946" i="28"/>
  <c r="C946" i="28" s="1"/>
  <c r="E946" i="28" s="1"/>
  <c r="B946" i="30"/>
  <c r="C946" i="30" s="1"/>
  <c r="E946" i="30" s="1"/>
  <c r="H946" i="30" s="1"/>
  <c r="B946" i="27"/>
  <c r="C946" i="27" s="1"/>
  <c r="E946" i="27" s="1"/>
  <c r="E945" i="17"/>
  <c r="H945" i="17"/>
  <c r="B935" i="51"/>
  <c r="B935" i="36"/>
  <c r="F936" i="35"/>
  <c r="B936" i="39" s="1"/>
  <c r="C936" i="39" s="1"/>
  <c r="I135" i="36"/>
  <c r="J135" i="36" s="1"/>
  <c r="K135" i="36" s="1"/>
  <c r="E132" i="41" s="1"/>
  <c r="I135" i="51"/>
  <c r="J135" i="51" s="1"/>
  <c r="K135" i="51" s="1"/>
  <c r="F127" i="36"/>
  <c r="G127" i="36" s="1"/>
  <c r="H127" i="36" s="1"/>
  <c r="D124" i="38"/>
  <c r="N128" i="35"/>
  <c r="K128" i="47"/>
  <c r="H127" i="40"/>
  <c r="W127" i="35"/>
  <c r="K127" i="35" s="1"/>
  <c r="I138" i="27"/>
  <c r="K138" i="27"/>
  <c r="C121" i="43"/>
  <c r="C125" i="42"/>
  <c r="H126" i="39"/>
  <c r="J126" i="39"/>
  <c r="I126" i="39"/>
  <c r="L533" i="42"/>
  <c r="N532" i="42"/>
  <c r="O532" i="42" s="1"/>
  <c r="G528" i="44" s="1"/>
  <c r="R137" i="39"/>
  <c r="S137" i="39" s="1"/>
  <c r="J137" i="35"/>
  <c r="I137" i="35"/>
  <c r="C137" i="40" s="1"/>
  <c r="C138" i="21"/>
  <c r="A140" i="37"/>
  <c r="G152" i="30"/>
  <c r="I152" i="30"/>
  <c r="K152" i="30" s="1"/>
  <c r="K146" i="28"/>
  <c r="O136" i="47"/>
  <c r="S136" i="35"/>
  <c r="E132" i="38"/>
  <c r="C133" i="41"/>
  <c r="G136" i="37"/>
  <c r="H136" i="37" s="1"/>
  <c r="C137" i="51" s="1"/>
  <c r="D137" i="51" s="1"/>
  <c r="E137" i="51" s="1"/>
  <c r="K126" i="39" l="1"/>
  <c r="L170" i="17"/>
  <c r="F171" i="17" s="1"/>
  <c r="M170" i="17"/>
  <c r="D157" i="21" s="1"/>
  <c r="T125" i="39"/>
  <c r="E946" i="17"/>
  <c r="H946" i="17"/>
  <c r="D936" i="37"/>
  <c r="B948" i="17"/>
  <c r="C947" i="17"/>
  <c r="B947" i="32"/>
  <c r="C947" i="32" s="1"/>
  <c r="E947" i="32" s="1"/>
  <c r="B947" i="30"/>
  <c r="C947" i="30" s="1"/>
  <c r="E947" i="30" s="1"/>
  <c r="H947" i="30" s="1"/>
  <c r="B947" i="28"/>
  <c r="C947" i="28" s="1"/>
  <c r="E947" i="28" s="1"/>
  <c r="B947" i="27"/>
  <c r="C947" i="27" s="1"/>
  <c r="E947" i="27" s="1"/>
  <c r="B936" i="51"/>
  <c r="B936" i="36"/>
  <c r="F937" i="35"/>
  <c r="B937" i="39" s="1"/>
  <c r="C937" i="39" s="1"/>
  <c r="M138" i="27"/>
  <c r="E125" i="21" s="1"/>
  <c r="L138" i="27"/>
  <c r="F139" i="27" s="1"/>
  <c r="D127" i="39"/>
  <c r="D127" i="40"/>
  <c r="L126" i="39"/>
  <c r="M128" i="47"/>
  <c r="L128" i="47"/>
  <c r="P128" i="35"/>
  <c r="X128" i="39" s="1"/>
  <c r="O128" i="35"/>
  <c r="E128" i="40" s="1"/>
  <c r="F125" i="42"/>
  <c r="K125" i="42"/>
  <c r="W128" i="39"/>
  <c r="D124" i="41"/>
  <c r="L534" i="42"/>
  <c r="N533" i="42"/>
  <c r="O533" i="42" s="1"/>
  <c r="G529" i="44" s="1"/>
  <c r="L152" i="30"/>
  <c r="I171" i="17"/>
  <c r="G171" i="17"/>
  <c r="G161" i="35"/>
  <c r="L146" i="28"/>
  <c r="F147" i="28" s="1"/>
  <c r="M146" i="28"/>
  <c r="F133" i="21" s="1"/>
  <c r="T136" i="35"/>
  <c r="G136" i="40" s="1"/>
  <c r="U136" i="35"/>
  <c r="P136" i="47"/>
  <c r="Q136" i="47"/>
  <c r="C137" i="36"/>
  <c r="D137" i="36" s="1"/>
  <c r="E137" i="36" s="1"/>
  <c r="E138" i="39" s="1"/>
  <c r="P138" i="39" s="1"/>
  <c r="Q138" i="39" s="1"/>
  <c r="G138" i="47"/>
  <c r="C134" i="38"/>
  <c r="F137" i="37"/>
  <c r="H138" i="35"/>
  <c r="E137" i="37"/>
  <c r="J171" i="17" l="1"/>
  <c r="K171" i="17" s="1"/>
  <c r="U125" i="39"/>
  <c r="N125" i="42"/>
  <c r="O125" i="42" s="1"/>
  <c r="G121" i="44" s="1"/>
  <c r="G125" i="42"/>
  <c r="C121" i="44" s="1"/>
  <c r="E947" i="17"/>
  <c r="H947" i="17"/>
  <c r="D937" i="37"/>
  <c r="C948" i="17"/>
  <c r="B949" i="17"/>
  <c r="B948" i="28"/>
  <c r="C948" i="28" s="1"/>
  <c r="E948" i="28" s="1"/>
  <c r="B948" i="30"/>
  <c r="C948" i="30" s="1"/>
  <c r="E948" i="30" s="1"/>
  <c r="H948" i="30" s="1"/>
  <c r="B948" i="32"/>
  <c r="C948" i="32" s="1"/>
  <c r="E948" i="32" s="1"/>
  <c r="B948" i="27"/>
  <c r="C948" i="27" s="1"/>
  <c r="E948" i="27" s="1"/>
  <c r="B937" i="51"/>
  <c r="F938" i="35"/>
  <c r="B938" i="39" s="1"/>
  <c r="C938" i="39" s="1"/>
  <c r="B937" i="36"/>
  <c r="N126" i="39"/>
  <c r="K122" i="43"/>
  <c r="J122" i="43" s="1"/>
  <c r="O127" i="39"/>
  <c r="F127" i="39"/>
  <c r="G139" i="27"/>
  <c r="H139" i="27"/>
  <c r="J139" i="27" s="1"/>
  <c r="F128" i="40"/>
  <c r="Q128" i="35"/>
  <c r="V128" i="35" s="1"/>
  <c r="I127" i="37"/>
  <c r="J127" i="37" s="1"/>
  <c r="K127" i="37" s="1"/>
  <c r="F128" i="51" s="1"/>
  <c r="G128" i="51" s="1"/>
  <c r="H128" i="51" s="1"/>
  <c r="M129" i="35"/>
  <c r="L535" i="42"/>
  <c r="N534" i="42"/>
  <c r="O534" i="42" s="1"/>
  <c r="G530" i="44" s="1"/>
  <c r="R138" i="39"/>
  <c r="S138" i="39" s="1"/>
  <c r="I138" i="35"/>
  <c r="C138" i="40" s="1"/>
  <c r="J138" i="35"/>
  <c r="N152" i="30"/>
  <c r="O152" i="30" s="1"/>
  <c r="P152" i="30" s="1"/>
  <c r="M152" i="30"/>
  <c r="F153" i="30" s="1"/>
  <c r="R137" i="35"/>
  <c r="L135" i="37"/>
  <c r="M135" i="37" s="1"/>
  <c r="N135" i="37" s="1"/>
  <c r="H147" i="28"/>
  <c r="J147" i="28" s="1"/>
  <c r="G147" i="28"/>
  <c r="C134" i="41"/>
  <c r="G137" i="37"/>
  <c r="H137" i="37" s="1"/>
  <c r="C138" i="51" s="1"/>
  <c r="D138" i="51" s="1"/>
  <c r="E138" i="51" s="1"/>
  <c r="L171" i="17" l="1"/>
  <c r="F172" i="17" s="1"/>
  <c r="M171" i="17"/>
  <c r="D158" i="21" s="1"/>
  <c r="M121" i="43"/>
  <c r="F121" i="43"/>
  <c r="T126" i="39"/>
  <c r="D938" i="37"/>
  <c r="C949" i="17"/>
  <c r="B950" i="17"/>
  <c r="B949" i="30"/>
  <c r="C949" i="30" s="1"/>
  <c r="E949" i="30" s="1"/>
  <c r="H949" i="30" s="1"/>
  <c r="B949" i="28"/>
  <c r="C949" i="28" s="1"/>
  <c r="E949" i="28" s="1"/>
  <c r="B949" i="32"/>
  <c r="C949" i="32" s="1"/>
  <c r="E949" i="32" s="1"/>
  <c r="B949" i="27"/>
  <c r="C949" i="27" s="1"/>
  <c r="E949" i="27" s="1"/>
  <c r="E948" i="17"/>
  <c r="H948" i="17"/>
  <c r="B938" i="51"/>
  <c r="B938" i="36"/>
  <c r="F939" i="35"/>
  <c r="B939" i="39" s="1"/>
  <c r="C939" i="39" s="1"/>
  <c r="I136" i="36"/>
  <c r="J136" i="36" s="1"/>
  <c r="K136" i="36" s="1"/>
  <c r="E133" i="41" s="1"/>
  <c r="I136" i="51"/>
  <c r="J136" i="51" s="1"/>
  <c r="K136" i="51" s="1"/>
  <c r="I139" i="27"/>
  <c r="K139" i="27"/>
  <c r="G127" i="39"/>
  <c r="H127" i="39" s="1"/>
  <c r="F128" i="36"/>
  <c r="G128" i="36" s="1"/>
  <c r="H128" i="36" s="1"/>
  <c r="N129" i="35"/>
  <c r="K129" i="47"/>
  <c r="D125" i="38"/>
  <c r="C126" i="42"/>
  <c r="C122" i="43"/>
  <c r="W128" i="35"/>
  <c r="K128" i="35" s="1"/>
  <c r="H128" i="40"/>
  <c r="L536" i="42"/>
  <c r="N535" i="42"/>
  <c r="O535" i="42" s="1"/>
  <c r="G531" i="44" s="1"/>
  <c r="G153" i="30"/>
  <c r="I153" i="30"/>
  <c r="K153" i="30" s="1"/>
  <c r="C139" i="21"/>
  <c r="A141" i="37"/>
  <c r="G172" i="17"/>
  <c r="I172" i="17"/>
  <c r="G162" i="35"/>
  <c r="K147" i="28"/>
  <c r="O137" i="47"/>
  <c r="S137" i="35"/>
  <c r="E133" i="38"/>
  <c r="C138" i="36"/>
  <c r="D138" i="36" s="1"/>
  <c r="E138" i="36" s="1"/>
  <c r="E139" i="39" s="1"/>
  <c r="P139" i="39" s="1"/>
  <c r="Q139" i="39" s="1"/>
  <c r="G139" i="47"/>
  <c r="C135" i="38"/>
  <c r="E138" i="37"/>
  <c r="H139" i="35"/>
  <c r="J172" i="17" l="1"/>
  <c r="K172" i="17" s="1"/>
  <c r="U126" i="39"/>
  <c r="D939" i="37"/>
  <c r="B951" i="17"/>
  <c r="B950" i="32"/>
  <c r="C950" i="32" s="1"/>
  <c r="E950" i="32" s="1"/>
  <c r="C950" i="17"/>
  <c r="B950" i="27"/>
  <c r="C950" i="27" s="1"/>
  <c r="E950" i="27" s="1"/>
  <c r="B950" i="30"/>
  <c r="C950" i="30" s="1"/>
  <c r="E950" i="30" s="1"/>
  <c r="H950" i="30" s="1"/>
  <c r="B950" i="28"/>
  <c r="C950" i="28" s="1"/>
  <c r="E950" i="28" s="1"/>
  <c r="H949" i="17"/>
  <c r="E949" i="17"/>
  <c r="B939" i="51"/>
  <c r="B939" i="36"/>
  <c r="F940" i="35"/>
  <c r="B940" i="39" s="1"/>
  <c r="C940" i="39" s="1"/>
  <c r="L129" i="47"/>
  <c r="M129" i="47"/>
  <c r="O129" i="35"/>
  <c r="E129" i="40" s="1"/>
  <c r="P129" i="35"/>
  <c r="X129" i="39" s="1"/>
  <c r="W129" i="39"/>
  <c r="D125" i="41"/>
  <c r="D128" i="40"/>
  <c r="D128" i="39"/>
  <c r="J127" i="39"/>
  <c r="I127" i="39"/>
  <c r="K127" i="39" s="1"/>
  <c r="L139" i="27"/>
  <c r="F140" i="27" s="1"/>
  <c r="M139" i="27"/>
  <c r="E126" i="21" s="1"/>
  <c r="K126" i="42"/>
  <c r="F126" i="42"/>
  <c r="L537" i="42"/>
  <c r="N536" i="42"/>
  <c r="O536" i="42" s="1"/>
  <c r="G532" i="44" s="1"/>
  <c r="R139" i="39"/>
  <c r="S139" i="39" s="1"/>
  <c r="I139" i="35"/>
  <c r="C139" i="40" s="1"/>
  <c r="J139" i="35"/>
  <c r="L153" i="30"/>
  <c r="M147" i="28"/>
  <c r="F134" i="21" s="1"/>
  <c r="L147" i="28"/>
  <c r="F148" i="28" s="1"/>
  <c r="T137" i="35"/>
  <c r="G137" i="40" s="1"/>
  <c r="U137" i="35"/>
  <c r="Q137" i="47"/>
  <c r="P137" i="47"/>
  <c r="C135" i="41"/>
  <c r="F138" i="37"/>
  <c r="G138" i="37" s="1"/>
  <c r="H138" i="37" s="1"/>
  <c r="C139" i="51" s="1"/>
  <c r="D139" i="51" s="1"/>
  <c r="E139" i="51" s="1"/>
  <c r="L172" i="17" l="1"/>
  <c r="F173" i="17" s="1"/>
  <c r="M172" i="17"/>
  <c r="D159" i="21" s="1"/>
  <c r="F122" i="43"/>
  <c r="M122" i="43"/>
  <c r="G126" i="42"/>
  <c r="C122" i="44" s="1"/>
  <c r="N126" i="42"/>
  <c r="O126" i="42" s="1"/>
  <c r="G122" i="44" s="1"/>
  <c r="E950" i="17"/>
  <c r="H950" i="17"/>
  <c r="D940" i="37"/>
  <c r="C951" i="17"/>
  <c r="B952" i="17"/>
  <c r="B951" i="30"/>
  <c r="C951" i="30" s="1"/>
  <c r="E951" i="30" s="1"/>
  <c r="H951" i="30" s="1"/>
  <c r="B951" i="28"/>
  <c r="C951" i="28" s="1"/>
  <c r="E951" i="28" s="1"/>
  <c r="B951" i="32"/>
  <c r="C951" i="32" s="1"/>
  <c r="E951" i="32" s="1"/>
  <c r="B951" i="27"/>
  <c r="C951" i="27" s="1"/>
  <c r="E951" i="27" s="1"/>
  <c r="B940" i="51"/>
  <c r="B940" i="36"/>
  <c r="F941" i="35"/>
  <c r="B941" i="39" s="1"/>
  <c r="C941" i="39" s="1"/>
  <c r="M130" i="35"/>
  <c r="I128" i="37"/>
  <c r="J128" i="37" s="1"/>
  <c r="K128" i="37" s="1"/>
  <c r="F129" i="51" s="1"/>
  <c r="G129" i="51" s="1"/>
  <c r="H129" i="51" s="1"/>
  <c r="H140" i="27"/>
  <c r="J140" i="27" s="1"/>
  <c r="G140" i="27"/>
  <c r="F129" i="40"/>
  <c r="Q129" i="35"/>
  <c r="V129" i="35" s="1"/>
  <c r="L127" i="39"/>
  <c r="O128" i="39"/>
  <c r="F128" i="39"/>
  <c r="L538" i="42"/>
  <c r="N537" i="42"/>
  <c r="O537" i="42" s="1"/>
  <c r="G533" i="44" s="1"/>
  <c r="N153" i="30"/>
  <c r="O153" i="30" s="1"/>
  <c r="P153" i="30" s="1"/>
  <c r="M153" i="30"/>
  <c r="F154" i="30" s="1"/>
  <c r="G163" i="35"/>
  <c r="G173" i="17"/>
  <c r="I173" i="17"/>
  <c r="H148" i="28"/>
  <c r="J148" i="28" s="1"/>
  <c r="G148" i="28"/>
  <c r="R138" i="35"/>
  <c r="L136" i="37"/>
  <c r="M136" i="37" s="1"/>
  <c r="N136" i="37" s="1"/>
  <c r="C139" i="36"/>
  <c r="D139" i="36" s="1"/>
  <c r="E139" i="36" s="1"/>
  <c r="E140" i="39" s="1"/>
  <c r="P140" i="39" s="1"/>
  <c r="Q140" i="39" s="1"/>
  <c r="G140" i="47"/>
  <c r="C136" i="38"/>
  <c r="E139" i="37"/>
  <c r="H140" i="35"/>
  <c r="J173" i="17" l="1"/>
  <c r="K173" i="17" s="1"/>
  <c r="B953" i="17"/>
  <c r="C952" i="17"/>
  <c r="B952" i="30"/>
  <c r="C952" i="30" s="1"/>
  <c r="E952" i="30" s="1"/>
  <c r="H952" i="30" s="1"/>
  <c r="B952" i="32"/>
  <c r="C952" i="32" s="1"/>
  <c r="E952" i="32" s="1"/>
  <c r="B952" i="27"/>
  <c r="C952" i="27" s="1"/>
  <c r="E952" i="27" s="1"/>
  <c r="B952" i="28"/>
  <c r="C952" i="28" s="1"/>
  <c r="E952" i="28" s="1"/>
  <c r="D941" i="37"/>
  <c r="E951" i="17"/>
  <c r="H951" i="17"/>
  <c r="B941" i="51"/>
  <c r="B941" i="36"/>
  <c r="F942" i="35"/>
  <c r="B942" i="39" s="1"/>
  <c r="C942" i="39" s="1"/>
  <c r="I137" i="36"/>
  <c r="J137" i="36" s="1"/>
  <c r="K137" i="36" s="1"/>
  <c r="E134" i="41" s="1"/>
  <c r="I137" i="51"/>
  <c r="J137" i="51" s="1"/>
  <c r="K137" i="51" s="1"/>
  <c r="I140" i="27"/>
  <c r="K140" i="27"/>
  <c r="G128" i="39"/>
  <c r="H128" i="39" s="1"/>
  <c r="F129" i="36"/>
  <c r="G129" i="36" s="1"/>
  <c r="H129" i="36" s="1"/>
  <c r="K130" i="47"/>
  <c r="N130" i="35"/>
  <c r="D126" i="38"/>
  <c r="N127" i="39"/>
  <c r="K123" i="43"/>
  <c r="J123" i="43" s="1"/>
  <c r="W129" i="35"/>
  <c r="K129" i="35" s="1"/>
  <c r="H129" i="40"/>
  <c r="L539" i="42"/>
  <c r="N538" i="42"/>
  <c r="O538" i="42" s="1"/>
  <c r="G534" i="44" s="1"/>
  <c r="R140" i="39"/>
  <c r="S140" i="39" s="1"/>
  <c r="J140" i="35"/>
  <c r="I140" i="35"/>
  <c r="C140" i="40" s="1"/>
  <c r="G154" i="30"/>
  <c r="I154" i="30"/>
  <c r="A142" i="37"/>
  <c r="C140" i="21"/>
  <c r="E134" i="38"/>
  <c r="S138" i="35"/>
  <c r="O138" i="47"/>
  <c r="K148" i="28"/>
  <c r="C136" i="41"/>
  <c r="E140" i="37"/>
  <c r="L173" i="17" l="1"/>
  <c r="F174" i="17" s="1"/>
  <c r="M173" i="17"/>
  <c r="D160" i="21" s="1"/>
  <c r="T127" i="39"/>
  <c r="B942" i="51"/>
  <c r="B942" i="36"/>
  <c r="F943" i="35"/>
  <c r="B943" i="39" s="1"/>
  <c r="C943" i="39" s="1"/>
  <c r="E952" i="17"/>
  <c r="H952" i="17"/>
  <c r="B953" i="30"/>
  <c r="C953" i="30" s="1"/>
  <c r="E953" i="30" s="1"/>
  <c r="H953" i="30" s="1"/>
  <c r="B953" i="32"/>
  <c r="C953" i="32" s="1"/>
  <c r="E953" i="32" s="1"/>
  <c r="B953" i="27"/>
  <c r="C953" i="27" s="1"/>
  <c r="E953" i="27" s="1"/>
  <c r="B953" i="28"/>
  <c r="C953" i="28" s="1"/>
  <c r="E953" i="28" s="1"/>
  <c r="D942" i="37"/>
  <c r="C953" i="17"/>
  <c r="B954" i="17"/>
  <c r="K154" i="30"/>
  <c r="L154" i="30" s="1"/>
  <c r="O130" i="35"/>
  <c r="E130" i="40" s="1"/>
  <c r="P130" i="35"/>
  <c r="X130" i="39" s="1"/>
  <c r="M130" i="47"/>
  <c r="L130" i="47"/>
  <c r="D126" i="41"/>
  <c r="W130" i="39"/>
  <c r="D129" i="39"/>
  <c r="D129" i="40"/>
  <c r="I128" i="39"/>
  <c r="K128" i="39" s="1"/>
  <c r="J128" i="39"/>
  <c r="L140" i="27"/>
  <c r="F141" i="27" s="1"/>
  <c r="M140" i="27"/>
  <c r="E127" i="21" s="1"/>
  <c r="C127" i="42"/>
  <c r="C123" i="43"/>
  <c r="L540" i="42"/>
  <c r="N539" i="42"/>
  <c r="O539" i="42" s="1"/>
  <c r="G535" i="44" s="1"/>
  <c r="G164" i="35"/>
  <c r="I174" i="17"/>
  <c r="G174" i="17"/>
  <c r="M148" i="28"/>
  <c r="F135" i="21" s="1"/>
  <c r="L148" i="28"/>
  <c r="F149" i="28" s="1"/>
  <c r="P138" i="47"/>
  <c r="Q138" i="47"/>
  <c r="T138" i="35"/>
  <c r="G138" i="40" s="1"/>
  <c r="U138" i="35"/>
  <c r="F139" i="37"/>
  <c r="G139" i="37" s="1"/>
  <c r="H139" i="37" s="1"/>
  <c r="C140" i="51" s="1"/>
  <c r="D140" i="51" s="1"/>
  <c r="E140" i="51" s="1"/>
  <c r="J174" i="17" l="1"/>
  <c r="K174" i="17" s="1"/>
  <c r="U127" i="39"/>
  <c r="B955" i="17"/>
  <c r="B954" i="32"/>
  <c r="C954" i="32" s="1"/>
  <c r="E954" i="32" s="1"/>
  <c r="B954" i="30"/>
  <c r="C954" i="30" s="1"/>
  <c r="E954" i="30" s="1"/>
  <c r="H954" i="30" s="1"/>
  <c r="B954" i="28"/>
  <c r="C954" i="28" s="1"/>
  <c r="E954" i="28" s="1"/>
  <c r="B954" i="27"/>
  <c r="C954" i="27" s="1"/>
  <c r="E954" i="27" s="1"/>
  <c r="D943" i="37"/>
  <c r="C954" i="17"/>
  <c r="E954" i="17" s="1"/>
  <c r="H953" i="17"/>
  <c r="E953" i="17"/>
  <c r="B943" i="51"/>
  <c r="B943" i="36"/>
  <c r="F944" i="35"/>
  <c r="B944" i="39" s="1"/>
  <c r="C944" i="39" s="1"/>
  <c r="N154" i="30"/>
  <c r="O154" i="30" s="1"/>
  <c r="P154" i="30" s="1"/>
  <c r="A143" i="37" s="1"/>
  <c r="M154" i="30"/>
  <c r="F155" i="30" s="1"/>
  <c r="I155" i="30" s="1"/>
  <c r="K155" i="30" s="1"/>
  <c r="O129" i="39"/>
  <c r="F129" i="39"/>
  <c r="K127" i="42"/>
  <c r="F127" i="42"/>
  <c r="M131" i="35"/>
  <c r="I129" i="37"/>
  <c r="J129" i="37" s="1"/>
  <c r="K129" i="37" s="1"/>
  <c r="F130" i="51" s="1"/>
  <c r="G130" i="51" s="1"/>
  <c r="H130" i="51" s="1"/>
  <c r="G141" i="27"/>
  <c r="H141" i="27"/>
  <c r="J141" i="27" s="1"/>
  <c r="L128" i="39"/>
  <c r="F130" i="40"/>
  <c r="Q130" i="35"/>
  <c r="V130" i="35" s="1"/>
  <c r="L541" i="42"/>
  <c r="N540" i="42"/>
  <c r="O540" i="42" s="1"/>
  <c r="G536" i="44" s="1"/>
  <c r="G149" i="28"/>
  <c r="H149" i="28"/>
  <c r="J149" i="28" s="1"/>
  <c r="R139" i="35"/>
  <c r="L137" i="37"/>
  <c r="M137" i="37" s="1"/>
  <c r="N137" i="37" s="1"/>
  <c r="C140" i="36"/>
  <c r="D140" i="36" s="1"/>
  <c r="E140" i="36" s="1"/>
  <c r="E141" i="39" s="1"/>
  <c r="G141" i="47"/>
  <c r="C137" i="38"/>
  <c r="H141" i="35"/>
  <c r="H954" i="17" l="1"/>
  <c r="G155" i="30"/>
  <c r="C141" i="21"/>
  <c r="M174" i="17"/>
  <c r="D161" i="21" s="1"/>
  <c r="L174" i="17"/>
  <c r="F175" i="17" s="1"/>
  <c r="G175" i="17" s="1"/>
  <c r="M123" i="43"/>
  <c r="F123" i="43"/>
  <c r="G127" i="42"/>
  <c r="C123" i="44" s="1"/>
  <c r="N127" i="42"/>
  <c r="O127" i="42" s="1"/>
  <c r="G123" i="44" s="1"/>
  <c r="B944" i="51"/>
  <c r="B944" i="36"/>
  <c r="F945" i="35"/>
  <c r="B945" i="39" s="1"/>
  <c r="C945" i="39" s="1"/>
  <c r="D944" i="37"/>
  <c r="B956" i="17"/>
  <c r="C955" i="17"/>
  <c r="B955" i="32"/>
  <c r="C955" i="32" s="1"/>
  <c r="E955" i="32" s="1"/>
  <c r="B955" i="30"/>
  <c r="C955" i="30" s="1"/>
  <c r="E955" i="30" s="1"/>
  <c r="H955" i="30" s="1"/>
  <c r="B955" i="27"/>
  <c r="C955" i="27" s="1"/>
  <c r="E955" i="27" s="1"/>
  <c r="B955" i="28"/>
  <c r="C955" i="28" s="1"/>
  <c r="E955" i="28" s="1"/>
  <c r="I138" i="36"/>
  <c r="J138" i="36" s="1"/>
  <c r="K138" i="36" s="1"/>
  <c r="E135" i="41" s="1"/>
  <c r="I138" i="51"/>
  <c r="J138" i="51" s="1"/>
  <c r="K138" i="51" s="1"/>
  <c r="F130" i="36"/>
  <c r="G130" i="36" s="1"/>
  <c r="H130" i="36" s="1"/>
  <c r="N131" i="35"/>
  <c r="K131" i="47"/>
  <c r="D127" i="38"/>
  <c r="W130" i="35"/>
  <c r="K130" i="35" s="1"/>
  <c r="H130" i="40"/>
  <c r="I141" i="27"/>
  <c r="K141" i="27"/>
  <c r="N128" i="39"/>
  <c r="K124" i="43"/>
  <c r="J124" i="43" s="1"/>
  <c r="G129" i="39"/>
  <c r="H129" i="39" s="1"/>
  <c r="L542" i="42"/>
  <c r="N541" i="42"/>
  <c r="O541" i="42" s="1"/>
  <c r="G537" i="44" s="1"/>
  <c r="P141" i="39"/>
  <c r="Q141" i="39" s="1"/>
  <c r="R141" i="39"/>
  <c r="S141" i="39" s="1"/>
  <c r="J141" i="35"/>
  <c r="I141" i="35"/>
  <c r="C141" i="40" s="1"/>
  <c r="L155" i="30"/>
  <c r="I175" i="17"/>
  <c r="G165" i="35"/>
  <c r="O139" i="47"/>
  <c r="E135" i="38"/>
  <c r="S139" i="35"/>
  <c r="K149" i="28"/>
  <c r="F140" i="37"/>
  <c r="G140" i="37" s="1"/>
  <c r="H140" i="37" s="1"/>
  <c r="C141" i="51" s="1"/>
  <c r="D141" i="51" s="1"/>
  <c r="E141" i="51" s="1"/>
  <c r="C137" i="41"/>
  <c r="E141" i="37"/>
  <c r="J175" i="17" l="1"/>
  <c r="K175" i="17" s="1"/>
  <c r="T128" i="39"/>
  <c r="B956" i="32"/>
  <c r="C956" i="32" s="1"/>
  <c r="E956" i="32" s="1"/>
  <c r="B956" i="30"/>
  <c r="C956" i="30" s="1"/>
  <c r="E956" i="30" s="1"/>
  <c r="H956" i="30" s="1"/>
  <c r="D945" i="37"/>
  <c r="B956" i="27"/>
  <c r="C956" i="27" s="1"/>
  <c r="E956" i="27" s="1"/>
  <c r="B956" i="28"/>
  <c r="C956" i="28" s="1"/>
  <c r="E956" i="28" s="1"/>
  <c r="C956" i="17"/>
  <c r="H955" i="17"/>
  <c r="E955" i="17"/>
  <c r="B945" i="51"/>
  <c r="B945" i="36"/>
  <c r="F946" i="35"/>
  <c r="B946" i="39" s="1"/>
  <c r="C946" i="39" s="1"/>
  <c r="M141" i="27"/>
  <c r="E128" i="21" s="1"/>
  <c r="L141" i="27"/>
  <c r="F142" i="27" s="1"/>
  <c r="D130" i="39"/>
  <c r="D130" i="40"/>
  <c r="I129" i="39"/>
  <c r="K129" i="39" s="1"/>
  <c r="J129" i="39"/>
  <c r="L131" i="47"/>
  <c r="M131" i="47"/>
  <c r="O131" i="35"/>
  <c r="E131" i="40" s="1"/>
  <c r="P131" i="35"/>
  <c r="X131" i="39" s="1"/>
  <c r="C128" i="42"/>
  <c r="C124" i="43"/>
  <c r="D127" i="41"/>
  <c r="W131" i="39"/>
  <c r="L543" i="42"/>
  <c r="N542" i="42"/>
  <c r="O542" i="42" s="1"/>
  <c r="G538" i="44" s="1"/>
  <c r="M155" i="30"/>
  <c r="F156" i="30" s="1"/>
  <c r="N155" i="30"/>
  <c r="O155" i="30" s="1"/>
  <c r="P155" i="30" s="1"/>
  <c r="L149" i="28"/>
  <c r="F150" i="28" s="1"/>
  <c r="M149" i="28"/>
  <c r="F136" i="21" s="1"/>
  <c r="U139" i="35"/>
  <c r="T139" i="35"/>
  <c r="G139" i="40" s="1"/>
  <c r="P139" i="47"/>
  <c r="Q139" i="47"/>
  <c r="C141" i="36"/>
  <c r="D141" i="36" s="1"/>
  <c r="E141" i="36" s="1"/>
  <c r="E142" i="39" s="1"/>
  <c r="G142" i="47"/>
  <c r="C138" i="38"/>
  <c r="H142" i="35"/>
  <c r="M175" i="17" l="1"/>
  <c r="D162" i="21" s="1"/>
  <c r="L175" i="17"/>
  <c r="F176" i="17" s="1"/>
  <c r="U128" i="39"/>
  <c r="E956" i="17"/>
  <c r="H956" i="17"/>
  <c r="B946" i="36"/>
  <c r="B946" i="51"/>
  <c r="F947" i="35"/>
  <c r="B947" i="39" s="1"/>
  <c r="C947" i="39" s="1"/>
  <c r="L129" i="39"/>
  <c r="K128" i="42"/>
  <c r="F128" i="42"/>
  <c r="F130" i="39"/>
  <c r="O130" i="39"/>
  <c r="F131" i="40"/>
  <c r="Q131" i="35"/>
  <c r="V131" i="35" s="1"/>
  <c r="G142" i="27"/>
  <c r="H142" i="27"/>
  <c r="J142" i="27" s="1"/>
  <c r="M132" i="35"/>
  <c r="I130" i="37"/>
  <c r="J130" i="37" s="1"/>
  <c r="K130" i="37" s="1"/>
  <c r="F131" i="51" s="1"/>
  <c r="G131" i="51" s="1"/>
  <c r="H131" i="51" s="1"/>
  <c r="L544" i="42"/>
  <c r="N543" i="42"/>
  <c r="O543" i="42" s="1"/>
  <c r="G539" i="44" s="1"/>
  <c r="P142" i="39"/>
  <c r="Q142" i="39" s="1"/>
  <c r="R142" i="39"/>
  <c r="S142" i="39" s="1"/>
  <c r="I142" i="35"/>
  <c r="C142" i="40" s="1"/>
  <c r="J142" i="35"/>
  <c r="C142" i="21"/>
  <c r="A144" i="37"/>
  <c r="G156" i="30"/>
  <c r="I156" i="30"/>
  <c r="K156" i="30" s="1"/>
  <c r="G176" i="17"/>
  <c r="I176" i="17"/>
  <c r="G166" i="35"/>
  <c r="R140" i="35"/>
  <c r="L138" i="37"/>
  <c r="M138" i="37" s="1"/>
  <c r="N138" i="37" s="1"/>
  <c r="H150" i="28"/>
  <c r="J150" i="28" s="1"/>
  <c r="G150" i="28"/>
  <c r="C138" i="41"/>
  <c r="J176" i="17" l="1"/>
  <c r="K176" i="17" s="1"/>
  <c r="M124" i="43"/>
  <c r="F124" i="43"/>
  <c r="G128" i="42"/>
  <c r="C124" i="44" s="1"/>
  <c r="N128" i="42"/>
  <c r="O128" i="42" s="1"/>
  <c r="G124" i="44" s="1"/>
  <c r="I139" i="36"/>
  <c r="J139" i="36" s="1"/>
  <c r="K139" i="36" s="1"/>
  <c r="E136" i="41" s="1"/>
  <c r="I139" i="51"/>
  <c r="J139" i="51" s="1"/>
  <c r="K139" i="51" s="1"/>
  <c r="D128" i="38"/>
  <c r="N132" i="35"/>
  <c r="K132" i="47"/>
  <c r="F131" i="36"/>
  <c r="G131" i="36" s="1"/>
  <c r="H131" i="36" s="1"/>
  <c r="G130" i="39"/>
  <c r="H130" i="39" s="1"/>
  <c r="I142" i="27"/>
  <c r="K142" i="27"/>
  <c r="W131" i="35"/>
  <c r="K131" i="35" s="1"/>
  <c r="H131" i="40"/>
  <c r="N129" i="39"/>
  <c r="K125" i="43"/>
  <c r="J125" i="43" s="1"/>
  <c r="L545" i="42"/>
  <c r="N544" i="42"/>
  <c r="O544" i="42" s="1"/>
  <c r="G540" i="44" s="1"/>
  <c r="L156" i="30"/>
  <c r="K150" i="28"/>
  <c r="E136" i="38"/>
  <c r="O140" i="47"/>
  <c r="S140" i="35"/>
  <c r="F141" i="37"/>
  <c r="G141" i="37" s="1"/>
  <c r="H141" i="37" s="1"/>
  <c r="C142" i="51" s="1"/>
  <c r="D142" i="51" s="1"/>
  <c r="E142" i="51" s="1"/>
  <c r="E142" i="37"/>
  <c r="M176" i="17" l="1"/>
  <c r="D163" i="21" s="1"/>
  <c r="L176" i="17"/>
  <c r="F177" i="17" s="1"/>
  <c r="T129" i="39"/>
  <c r="L142" i="27"/>
  <c r="F143" i="27" s="1"/>
  <c r="M142" i="27"/>
  <c r="E129" i="21" s="1"/>
  <c r="I130" i="39"/>
  <c r="K130" i="39" s="1"/>
  <c r="J130" i="39"/>
  <c r="W132" i="39"/>
  <c r="D128" i="41"/>
  <c r="C125" i="43"/>
  <c r="C129" i="42"/>
  <c r="L132" i="47"/>
  <c r="M132" i="47"/>
  <c r="O132" i="35"/>
  <c r="E132" i="40" s="1"/>
  <c r="P132" i="35"/>
  <c r="X132" i="39" s="1"/>
  <c r="D131" i="40"/>
  <c r="D131" i="39"/>
  <c r="L546" i="42"/>
  <c r="N545" i="42"/>
  <c r="O545" i="42" s="1"/>
  <c r="G541" i="44" s="1"/>
  <c r="M156" i="30"/>
  <c r="F157" i="30" s="1"/>
  <c r="N156" i="30"/>
  <c r="O156" i="30" s="1"/>
  <c r="P156" i="30" s="1"/>
  <c r="G167" i="35"/>
  <c r="G177" i="17"/>
  <c r="I177" i="17"/>
  <c r="L150" i="28"/>
  <c r="F151" i="28" s="1"/>
  <c r="M150" i="28"/>
  <c r="F137" i="21" s="1"/>
  <c r="U140" i="35"/>
  <c r="T140" i="35"/>
  <c r="G140" i="40" s="1"/>
  <c r="Q140" i="47"/>
  <c r="P140" i="47"/>
  <c r="C142" i="36"/>
  <c r="D142" i="36" s="1"/>
  <c r="E142" i="36" s="1"/>
  <c r="E143" i="39" s="1"/>
  <c r="G143" i="47"/>
  <c r="C139" i="38"/>
  <c r="H143" i="35"/>
  <c r="J177" i="17" l="1"/>
  <c r="K177" i="17" s="1"/>
  <c r="U129" i="39"/>
  <c r="O131" i="39"/>
  <c r="F131" i="39"/>
  <c r="G131" i="39" s="1"/>
  <c r="F132" i="40"/>
  <c r="Q132" i="35"/>
  <c r="V132" i="35" s="1"/>
  <c r="L130" i="39"/>
  <c r="M133" i="35"/>
  <c r="I131" i="37"/>
  <c r="J131" i="37" s="1"/>
  <c r="K131" i="37" s="1"/>
  <c r="F132" i="51" s="1"/>
  <c r="G132" i="51" s="1"/>
  <c r="H132" i="51" s="1"/>
  <c r="F129" i="42"/>
  <c r="K129" i="42"/>
  <c r="G143" i="27"/>
  <c r="H143" i="27"/>
  <c r="J143" i="27" s="1"/>
  <c r="L547" i="42"/>
  <c r="N546" i="42"/>
  <c r="O546" i="42" s="1"/>
  <c r="G542" i="44" s="1"/>
  <c r="P143" i="39"/>
  <c r="Q143" i="39" s="1"/>
  <c r="R143" i="39"/>
  <c r="S143" i="39" s="1"/>
  <c r="I143" i="35"/>
  <c r="C143" i="40" s="1"/>
  <c r="J143" i="35"/>
  <c r="C143" i="21"/>
  <c r="A145" i="37"/>
  <c r="G157" i="30"/>
  <c r="I157" i="30"/>
  <c r="R141" i="35"/>
  <c r="L139" i="37"/>
  <c r="M139" i="37" s="1"/>
  <c r="N139" i="37" s="1"/>
  <c r="H151" i="28"/>
  <c r="J151" i="28" s="1"/>
  <c r="G151" i="28"/>
  <c r="C139" i="41"/>
  <c r="L177" i="17" l="1"/>
  <c r="F178" i="17" s="1"/>
  <c r="M177" i="17"/>
  <c r="D164" i="21" s="1"/>
  <c r="M125" i="43"/>
  <c r="F125" i="43"/>
  <c r="N129" i="42"/>
  <c r="O129" i="42" s="1"/>
  <c r="G125" i="44" s="1"/>
  <c r="G129" i="42"/>
  <c r="C125" i="44" s="1"/>
  <c r="I140" i="36"/>
  <c r="J140" i="36" s="1"/>
  <c r="K140" i="36" s="1"/>
  <c r="E137" i="41" s="1"/>
  <c r="I140" i="51"/>
  <c r="J140" i="51" s="1"/>
  <c r="K140" i="51" s="1"/>
  <c r="K157" i="30"/>
  <c r="L157" i="30" s="1"/>
  <c r="K143" i="27"/>
  <c r="I143" i="27"/>
  <c r="N130" i="39"/>
  <c r="K126" i="43"/>
  <c r="J126" i="43" s="1"/>
  <c r="W132" i="35"/>
  <c r="K132" i="35" s="1"/>
  <c r="H132" i="40"/>
  <c r="F132" i="36"/>
  <c r="G132" i="36" s="1"/>
  <c r="H132" i="36" s="1"/>
  <c r="K133" i="47"/>
  <c r="D129" i="38"/>
  <c r="N133" i="35"/>
  <c r="H131" i="39"/>
  <c r="I131" i="39"/>
  <c r="J131" i="39"/>
  <c r="L548" i="42"/>
  <c r="N547" i="42"/>
  <c r="O547" i="42" s="1"/>
  <c r="G543" i="44" s="1"/>
  <c r="G168" i="35"/>
  <c r="G178" i="17"/>
  <c r="I178" i="17"/>
  <c r="K151" i="28"/>
  <c r="S141" i="35"/>
  <c r="O141" i="47"/>
  <c r="E137" i="38"/>
  <c r="F142" i="37"/>
  <c r="G142" i="37" s="1"/>
  <c r="H142" i="37" s="1"/>
  <c r="C143" i="51" s="1"/>
  <c r="D143" i="51" s="1"/>
  <c r="E143" i="51" s="1"/>
  <c r="E143" i="37"/>
  <c r="J178" i="17" l="1"/>
  <c r="K178" i="17" s="1"/>
  <c r="T130" i="39"/>
  <c r="K131" i="39"/>
  <c r="L131" i="39" s="1"/>
  <c r="M157" i="30"/>
  <c r="F158" i="30" s="1"/>
  <c r="I158" i="30" s="1"/>
  <c r="K158" i="30" s="1"/>
  <c r="N157" i="30"/>
  <c r="O157" i="30" s="1"/>
  <c r="P157" i="30" s="1"/>
  <c r="C144" i="21" s="1"/>
  <c r="M133" i="47"/>
  <c r="L133" i="47"/>
  <c r="W133" i="39"/>
  <c r="D129" i="41"/>
  <c r="D132" i="39"/>
  <c r="D132" i="40"/>
  <c r="C130" i="42"/>
  <c r="C126" i="43"/>
  <c r="O133" i="35"/>
  <c r="E133" i="40" s="1"/>
  <c r="P133" i="35"/>
  <c r="X133" i="39" s="1"/>
  <c r="L143" i="27"/>
  <c r="F144" i="27" s="1"/>
  <c r="M143" i="27"/>
  <c r="E130" i="21" s="1"/>
  <c r="L549" i="42"/>
  <c r="N548" i="42"/>
  <c r="O548" i="42" s="1"/>
  <c r="G544" i="44" s="1"/>
  <c r="M151" i="28"/>
  <c r="F138" i="21" s="1"/>
  <c r="L151" i="28"/>
  <c r="F152" i="28" s="1"/>
  <c r="T141" i="35"/>
  <c r="G141" i="40" s="1"/>
  <c r="U141" i="35"/>
  <c r="Q141" i="47"/>
  <c r="P141" i="47"/>
  <c r="C143" i="36"/>
  <c r="D143" i="36" s="1"/>
  <c r="E143" i="36" s="1"/>
  <c r="E144" i="39" s="1"/>
  <c r="G144" i="47"/>
  <c r="C140" i="38"/>
  <c r="H144" i="35"/>
  <c r="A146" i="37" l="1"/>
  <c r="M178" i="17"/>
  <c r="D165" i="21" s="1"/>
  <c r="L178" i="17"/>
  <c r="F179" i="17" s="1"/>
  <c r="I179" i="17" s="1"/>
  <c r="U130" i="39"/>
  <c r="G158" i="30"/>
  <c r="F132" i="39"/>
  <c r="O132" i="39"/>
  <c r="I132" i="37"/>
  <c r="J132" i="37" s="1"/>
  <c r="K132" i="37" s="1"/>
  <c r="F133" i="51" s="1"/>
  <c r="G133" i="51" s="1"/>
  <c r="H133" i="51" s="1"/>
  <c r="M134" i="35"/>
  <c r="N131" i="39"/>
  <c r="K127" i="43"/>
  <c r="J127" i="43" s="1"/>
  <c r="H144" i="27"/>
  <c r="J144" i="27" s="1"/>
  <c r="G144" i="27"/>
  <c r="F133" i="40"/>
  <c r="Q133" i="35"/>
  <c r="V133" i="35" s="1"/>
  <c r="K130" i="42"/>
  <c r="F130" i="42"/>
  <c r="L550" i="42"/>
  <c r="N549" i="42"/>
  <c r="O549" i="42" s="1"/>
  <c r="G545" i="44" s="1"/>
  <c r="P144" i="39"/>
  <c r="Q144" i="39" s="1"/>
  <c r="R144" i="39"/>
  <c r="S144" i="39" s="1"/>
  <c r="J144" i="35"/>
  <c r="I144" i="35"/>
  <c r="C144" i="40" s="1"/>
  <c r="L158" i="30"/>
  <c r="G169" i="35"/>
  <c r="G152" i="28"/>
  <c r="H152" i="28"/>
  <c r="J152" i="28" s="1"/>
  <c r="R142" i="35"/>
  <c r="L140" i="37"/>
  <c r="M140" i="37" s="1"/>
  <c r="N140" i="37" s="1"/>
  <c r="C140" i="41"/>
  <c r="F143" i="37"/>
  <c r="G143" i="37" s="1"/>
  <c r="H143" i="37" s="1"/>
  <c r="C144" i="51" s="1"/>
  <c r="D144" i="51" s="1"/>
  <c r="E144" i="51" s="1"/>
  <c r="G179" i="17" l="1"/>
  <c r="J179" i="17"/>
  <c r="K179" i="17" s="1"/>
  <c r="M126" i="43"/>
  <c r="F126" i="43"/>
  <c r="T131" i="39"/>
  <c r="N130" i="42"/>
  <c r="O130" i="42" s="1"/>
  <c r="G126" i="44" s="1"/>
  <c r="G130" i="42"/>
  <c r="C126" i="44" s="1"/>
  <c r="I141" i="36"/>
  <c r="J141" i="36" s="1"/>
  <c r="K141" i="36" s="1"/>
  <c r="E138" i="41" s="1"/>
  <c r="I141" i="51"/>
  <c r="J141" i="51" s="1"/>
  <c r="K141" i="51" s="1"/>
  <c r="K144" i="27"/>
  <c r="I144" i="27"/>
  <c r="C131" i="42"/>
  <c r="C127" i="43"/>
  <c r="F133" i="36"/>
  <c r="G133" i="36" s="1"/>
  <c r="H133" i="36" s="1"/>
  <c r="N134" i="35"/>
  <c r="D130" i="38"/>
  <c r="K134" i="47"/>
  <c r="H133" i="40"/>
  <c r="W133" i="35"/>
  <c r="K133" i="35" s="1"/>
  <c r="G132" i="39"/>
  <c r="H132" i="39" s="1"/>
  <c r="L551" i="42"/>
  <c r="N550" i="42"/>
  <c r="O550" i="42" s="1"/>
  <c r="G546" i="44" s="1"/>
  <c r="M158" i="30"/>
  <c r="F159" i="30" s="1"/>
  <c r="N158" i="30"/>
  <c r="O158" i="30" s="1"/>
  <c r="P158" i="30" s="1"/>
  <c r="S142" i="35"/>
  <c r="E138" i="38"/>
  <c r="O142" i="47"/>
  <c r="K152" i="28"/>
  <c r="C144" i="36"/>
  <c r="D144" i="36" s="1"/>
  <c r="E144" i="36" s="1"/>
  <c r="E145" i="39" s="1"/>
  <c r="G145" i="47"/>
  <c r="C141" i="38"/>
  <c r="H145" i="35"/>
  <c r="E144" i="37"/>
  <c r="L179" i="17" l="1"/>
  <c r="F180" i="17" s="1"/>
  <c r="M179" i="17"/>
  <c r="D166" i="21" s="1"/>
  <c r="U131" i="39"/>
  <c r="M134" i="47"/>
  <c r="L134" i="47"/>
  <c r="P134" i="35"/>
  <c r="X134" i="39" s="1"/>
  <c r="O134" i="35"/>
  <c r="E134" i="40" s="1"/>
  <c r="W134" i="39"/>
  <c r="D130" i="41"/>
  <c r="J132" i="39"/>
  <c r="I132" i="39"/>
  <c r="K132" i="39" s="1"/>
  <c r="K131" i="42"/>
  <c r="F131" i="42"/>
  <c r="D133" i="40"/>
  <c r="D133" i="39"/>
  <c r="L144" i="27"/>
  <c r="F145" i="27" s="1"/>
  <c r="M144" i="27"/>
  <c r="E131" i="21" s="1"/>
  <c r="L552" i="42"/>
  <c r="N551" i="42"/>
  <c r="O551" i="42" s="1"/>
  <c r="G547" i="44" s="1"/>
  <c r="P145" i="39"/>
  <c r="Q145" i="39" s="1"/>
  <c r="R145" i="39"/>
  <c r="S145" i="39" s="1"/>
  <c r="C141" i="41"/>
  <c r="J145" i="35"/>
  <c r="I145" i="35"/>
  <c r="C145" i="40" s="1"/>
  <c r="A147" i="37"/>
  <c r="C145" i="21"/>
  <c r="G159" i="30"/>
  <c r="I159" i="30"/>
  <c r="K159" i="30" s="1"/>
  <c r="G170" i="35"/>
  <c r="I180" i="17"/>
  <c r="G180" i="17"/>
  <c r="M152" i="28"/>
  <c r="F139" i="21" s="1"/>
  <c r="L152" i="28"/>
  <c r="F153" i="28" s="1"/>
  <c r="Q142" i="47"/>
  <c r="P142" i="47"/>
  <c r="U142" i="35"/>
  <c r="T142" i="35"/>
  <c r="G142" i="40" s="1"/>
  <c r="J180" i="17" l="1"/>
  <c r="K180" i="17" s="1"/>
  <c r="M127" i="43"/>
  <c r="F127" i="43"/>
  <c r="G131" i="42"/>
  <c r="C127" i="44" s="1"/>
  <c r="N131" i="42"/>
  <c r="O131" i="42" s="1"/>
  <c r="G127" i="44" s="1"/>
  <c r="L132" i="39"/>
  <c r="I133" i="37"/>
  <c r="J133" i="37" s="1"/>
  <c r="K133" i="37" s="1"/>
  <c r="F134" i="51" s="1"/>
  <c r="G134" i="51" s="1"/>
  <c r="H134" i="51" s="1"/>
  <c r="M135" i="35"/>
  <c r="G145" i="27"/>
  <c r="H145" i="27"/>
  <c r="J145" i="27" s="1"/>
  <c r="O133" i="39"/>
  <c r="F133" i="39"/>
  <c r="G133" i="39" s="1"/>
  <c r="F134" i="40"/>
  <c r="Q134" i="35"/>
  <c r="V134" i="35" s="1"/>
  <c r="L553" i="42"/>
  <c r="N552" i="42"/>
  <c r="O552" i="42" s="1"/>
  <c r="G548" i="44" s="1"/>
  <c r="L159" i="30"/>
  <c r="G153" i="28"/>
  <c r="H153" i="28"/>
  <c r="J153" i="28" s="1"/>
  <c r="R143" i="35"/>
  <c r="L141" i="37"/>
  <c r="M141" i="37" s="1"/>
  <c r="N141" i="37" s="1"/>
  <c r="F144" i="37"/>
  <c r="G144" i="37" s="1"/>
  <c r="H144" i="37" s="1"/>
  <c r="C145" i="51" s="1"/>
  <c r="D145" i="51" s="1"/>
  <c r="E145" i="51" s="1"/>
  <c r="L180" i="17" l="1"/>
  <c r="F181" i="17" s="1"/>
  <c r="M180" i="17"/>
  <c r="D167" i="21" s="1"/>
  <c r="I142" i="36"/>
  <c r="J142" i="36" s="1"/>
  <c r="K142" i="36" s="1"/>
  <c r="E139" i="41" s="1"/>
  <c r="I142" i="51"/>
  <c r="J142" i="51" s="1"/>
  <c r="K142" i="51" s="1"/>
  <c r="W134" i="35"/>
  <c r="K134" i="35" s="1"/>
  <c r="H134" i="40"/>
  <c r="K145" i="27"/>
  <c r="I145" i="27"/>
  <c r="H133" i="39"/>
  <c r="I133" i="39"/>
  <c r="J133" i="39"/>
  <c r="F134" i="36"/>
  <c r="G134" i="36" s="1"/>
  <c r="H134" i="36" s="1"/>
  <c r="D131" i="38"/>
  <c r="N135" i="35"/>
  <c r="K135" i="47"/>
  <c r="K128" i="43"/>
  <c r="J128" i="43" s="1"/>
  <c r="N132" i="39"/>
  <c r="L554" i="42"/>
  <c r="N553" i="42"/>
  <c r="O553" i="42" s="1"/>
  <c r="G549" i="44" s="1"/>
  <c r="M159" i="30"/>
  <c r="F160" i="30" s="1"/>
  <c r="N159" i="30"/>
  <c r="O159" i="30" s="1"/>
  <c r="P159" i="30" s="1"/>
  <c r="I181" i="17"/>
  <c r="G181" i="17"/>
  <c r="G171" i="35"/>
  <c r="O143" i="47"/>
  <c r="S143" i="35"/>
  <c r="E139" i="38"/>
  <c r="K153" i="28"/>
  <c r="C145" i="36"/>
  <c r="D145" i="36" s="1"/>
  <c r="E145" i="36" s="1"/>
  <c r="E146" i="39" s="1"/>
  <c r="G146" i="47"/>
  <c r="C142" i="38"/>
  <c r="H146" i="35"/>
  <c r="E145" i="37"/>
  <c r="J181" i="17" l="1"/>
  <c r="K181" i="17" s="1"/>
  <c r="T132" i="39"/>
  <c r="K133" i="39"/>
  <c r="L133" i="39" s="1"/>
  <c r="W135" i="39"/>
  <c r="D131" i="41"/>
  <c r="C132" i="42"/>
  <c r="C128" i="43"/>
  <c r="L135" i="47"/>
  <c r="M135" i="47"/>
  <c r="L145" i="27"/>
  <c r="F146" i="27" s="1"/>
  <c r="M145" i="27"/>
  <c r="E132" i="21" s="1"/>
  <c r="P135" i="35"/>
  <c r="X135" i="39" s="1"/>
  <c r="O135" i="35"/>
  <c r="E135" i="40" s="1"/>
  <c r="D134" i="39"/>
  <c r="D134" i="40"/>
  <c r="L555" i="42"/>
  <c r="N554" i="42"/>
  <c r="O554" i="42" s="1"/>
  <c r="G550" i="44" s="1"/>
  <c r="P146" i="39"/>
  <c r="Q146" i="39" s="1"/>
  <c r="R146" i="39"/>
  <c r="S146" i="39" s="1"/>
  <c r="I146" i="35"/>
  <c r="C146" i="40" s="1"/>
  <c r="J146" i="35"/>
  <c r="C142" i="41"/>
  <c r="A148" i="37"/>
  <c r="C146" i="21"/>
  <c r="G160" i="30"/>
  <c r="I160" i="30"/>
  <c r="K160" i="30" s="1"/>
  <c r="L153" i="28"/>
  <c r="F154" i="28" s="1"/>
  <c r="M153" i="28"/>
  <c r="F140" i="21" s="1"/>
  <c r="T143" i="35"/>
  <c r="G143" i="40" s="1"/>
  <c r="U143" i="35"/>
  <c r="Q143" i="47"/>
  <c r="P143" i="47"/>
  <c r="M181" i="17" l="1"/>
  <c r="D168" i="21" s="1"/>
  <c r="L181" i="17"/>
  <c r="F182" i="17" s="1"/>
  <c r="U132" i="39"/>
  <c r="F134" i="39"/>
  <c r="G134" i="39" s="1"/>
  <c r="O134" i="39"/>
  <c r="F132" i="42"/>
  <c r="K132" i="42"/>
  <c r="F135" i="40"/>
  <c r="Q135" i="35"/>
  <c r="V135" i="35" s="1"/>
  <c r="K129" i="43"/>
  <c r="J129" i="43" s="1"/>
  <c r="N133" i="39"/>
  <c r="I134" i="37"/>
  <c r="J134" i="37" s="1"/>
  <c r="K134" i="37" s="1"/>
  <c r="F135" i="51" s="1"/>
  <c r="G135" i="51" s="1"/>
  <c r="H135" i="51" s="1"/>
  <c r="M136" i="35"/>
  <c r="G146" i="27"/>
  <c r="H146" i="27"/>
  <c r="J146" i="27" s="1"/>
  <c r="L556" i="42"/>
  <c r="N555" i="42"/>
  <c r="O555" i="42" s="1"/>
  <c r="G551" i="44" s="1"/>
  <c r="L160" i="30"/>
  <c r="I182" i="17"/>
  <c r="G182" i="17"/>
  <c r="G172" i="35"/>
  <c r="R144" i="35"/>
  <c r="L142" i="37"/>
  <c r="M142" i="37" s="1"/>
  <c r="N142" i="37" s="1"/>
  <c r="H154" i="28"/>
  <c r="J154" i="28" s="1"/>
  <c r="G154" i="28"/>
  <c r="F145" i="37"/>
  <c r="G145" i="37" s="1"/>
  <c r="H145" i="37" s="1"/>
  <c r="C146" i="51" s="1"/>
  <c r="D146" i="51" s="1"/>
  <c r="E146" i="51" s="1"/>
  <c r="J182" i="17" l="1"/>
  <c r="K182" i="17" s="1"/>
  <c r="M128" i="43"/>
  <c r="F128" i="43"/>
  <c r="T133" i="39"/>
  <c r="N132" i="42"/>
  <c r="O132" i="42" s="1"/>
  <c r="G128" i="44" s="1"/>
  <c r="G132" i="42"/>
  <c r="C128" i="44" s="1"/>
  <c r="I143" i="36"/>
  <c r="J143" i="36" s="1"/>
  <c r="K143" i="36" s="1"/>
  <c r="E140" i="41" s="1"/>
  <c r="I143" i="51"/>
  <c r="J143" i="51" s="1"/>
  <c r="K143" i="51" s="1"/>
  <c r="C133" i="42"/>
  <c r="C129" i="43"/>
  <c r="H135" i="40"/>
  <c r="W135" i="35"/>
  <c r="K135" i="35" s="1"/>
  <c r="I146" i="27"/>
  <c r="K146" i="27"/>
  <c r="F135" i="36"/>
  <c r="G135" i="36" s="1"/>
  <c r="H135" i="36" s="1"/>
  <c r="N136" i="35"/>
  <c r="K136" i="47"/>
  <c r="D132" i="38"/>
  <c r="H134" i="39"/>
  <c r="J134" i="39"/>
  <c r="I134" i="39"/>
  <c r="K134" i="39" s="1"/>
  <c r="L557" i="42"/>
  <c r="N556" i="42"/>
  <c r="O556" i="42" s="1"/>
  <c r="G552" i="44" s="1"/>
  <c r="N160" i="30"/>
  <c r="O160" i="30" s="1"/>
  <c r="P160" i="30" s="1"/>
  <c r="M160" i="30"/>
  <c r="F161" i="30" s="1"/>
  <c r="K154" i="28"/>
  <c r="E140" i="38"/>
  <c r="O144" i="47"/>
  <c r="S144" i="35"/>
  <c r="C146" i="36"/>
  <c r="D146" i="36" s="1"/>
  <c r="E146" i="36" s="1"/>
  <c r="E147" i="39" s="1"/>
  <c r="G147" i="47"/>
  <c r="C143" i="38"/>
  <c r="H147" i="35"/>
  <c r="E146" i="37"/>
  <c r="L182" i="17" l="1"/>
  <c r="F183" i="17" s="1"/>
  <c r="M182" i="17"/>
  <c r="D169" i="21" s="1"/>
  <c r="U133" i="39"/>
  <c r="O136" i="35"/>
  <c r="E136" i="40" s="1"/>
  <c r="P136" i="35"/>
  <c r="X136" i="39" s="1"/>
  <c r="W136" i="39"/>
  <c r="D132" i="41"/>
  <c r="L146" i="27"/>
  <c r="F147" i="27" s="1"/>
  <c r="M146" i="27"/>
  <c r="E133" i="21" s="1"/>
  <c r="L134" i="39"/>
  <c r="D135" i="40"/>
  <c r="D135" i="39"/>
  <c r="L136" i="47"/>
  <c r="M136" i="47"/>
  <c r="K133" i="42"/>
  <c r="F133" i="42"/>
  <c r="L558" i="42"/>
  <c r="N557" i="42"/>
  <c r="O557" i="42" s="1"/>
  <c r="G553" i="44" s="1"/>
  <c r="P147" i="39"/>
  <c r="Q147" i="39" s="1"/>
  <c r="R147" i="39"/>
  <c r="S147" i="39" s="1"/>
  <c r="C143" i="41"/>
  <c r="I147" i="35"/>
  <c r="C147" i="40" s="1"/>
  <c r="J147" i="35"/>
  <c r="G161" i="30"/>
  <c r="I161" i="30"/>
  <c r="C147" i="21"/>
  <c r="A149" i="37"/>
  <c r="I183" i="17"/>
  <c r="G183" i="17"/>
  <c r="G173" i="35"/>
  <c r="M154" i="28"/>
  <c r="F141" i="21" s="1"/>
  <c r="L154" i="28"/>
  <c r="F155" i="28" s="1"/>
  <c r="P144" i="47"/>
  <c r="Q144" i="47"/>
  <c r="T144" i="35"/>
  <c r="G144" i="40" s="1"/>
  <c r="U144" i="35"/>
  <c r="J183" i="17" l="1"/>
  <c r="K183" i="17" s="1"/>
  <c r="M129" i="43"/>
  <c r="F129" i="43"/>
  <c r="N133" i="42"/>
  <c r="O133" i="42" s="1"/>
  <c r="G129" i="44" s="1"/>
  <c r="G133" i="42"/>
  <c r="C129" i="44" s="1"/>
  <c r="K161" i="30"/>
  <c r="L161" i="30" s="1"/>
  <c r="N134" i="39"/>
  <c r="K130" i="43"/>
  <c r="J130" i="43" s="1"/>
  <c r="I135" i="37"/>
  <c r="J135" i="37" s="1"/>
  <c r="K135" i="37" s="1"/>
  <c r="F136" i="51" s="1"/>
  <c r="G136" i="51" s="1"/>
  <c r="H136" i="51" s="1"/>
  <c r="M137" i="35"/>
  <c r="G147" i="27"/>
  <c r="H147" i="27"/>
  <c r="J147" i="27" s="1"/>
  <c r="F135" i="39"/>
  <c r="G135" i="39" s="1"/>
  <c r="O135" i="39"/>
  <c r="F136" i="40"/>
  <c r="Q136" i="35"/>
  <c r="V136" i="35" s="1"/>
  <c r="L559" i="42"/>
  <c r="N558" i="42"/>
  <c r="O558" i="42" s="1"/>
  <c r="G554" i="44" s="1"/>
  <c r="G155" i="28"/>
  <c r="H155" i="28"/>
  <c r="J155" i="28" s="1"/>
  <c r="R145" i="35"/>
  <c r="L143" i="37"/>
  <c r="M143" i="37" s="1"/>
  <c r="N143" i="37" s="1"/>
  <c r="F146" i="37"/>
  <c r="G146" i="37" s="1"/>
  <c r="H146" i="37" s="1"/>
  <c r="C147" i="51" s="1"/>
  <c r="D147" i="51" s="1"/>
  <c r="E147" i="51" s="1"/>
  <c r="M183" i="17" l="1"/>
  <c r="D170" i="21" s="1"/>
  <c r="L183" i="17"/>
  <c r="F184" i="17" s="1"/>
  <c r="T134" i="39"/>
  <c r="I144" i="36"/>
  <c r="J144" i="36" s="1"/>
  <c r="K144" i="36" s="1"/>
  <c r="E141" i="41" s="1"/>
  <c r="I144" i="51"/>
  <c r="J144" i="51" s="1"/>
  <c r="K144" i="51" s="1"/>
  <c r="N161" i="30"/>
  <c r="O161" i="30" s="1"/>
  <c r="P161" i="30" s="1"/>
  <c r="C148" i="21" s="1"/>
  <c r="M161" i="30"/>
  <c r="F162" i="30" s="1"/>
  <c r="G162" i="30" s="1"/>
  <c r="W136" i="35"/>
  <c r="K136" i="35" s="1"/>
  <c r="H136" i="40"/>
  <c r="F136" i="36"/>
  <c r="G136" i="36" s="1"/>
  <c r="H136" i="36" s="1"/>
  <c r="D133" i="38"/>
  <c r="N137" i="35"/>
  <c r="K137" i="47"/>
  <c r="K147" i="27"/>
  <c r="I147" i="27"/>
  <c r="H135" i="39"/>
  <c r="J135" i="39"/>
  <c r="I135" i="39"/>
  <c r="C134" i="42"/>
  <c r="C130" i="43"/>
  <c r="L560" i="42"/>
  <c r="N559" i="42"/>
  <c r="O559" i="42" s="1"/>
  <c r="G555" i="44" s="1"/>
  <c r="I184" i="17"/>
  <c r="G184" i="17"/>
  <c r="G174" i="35"/>
  <c r="E141" i="38"/>
  <c r="O145" i="47"/>
  <c r="S145" i="35"/>
  <c r="K155" i="28"/>
  <c r="C147" i="36"/>
  <c r="D147" i="36" s="1"/>
  <c r="E147" i="36" s="1"/>
  <c r="E148" i="39" s="1"/>
  <c r="G148" i="47"/>
  <c r="C144" i="38"/>
  <c r="H148" i="35"/>
  <c r="E147" i="37"/>
  <c r="A150" i="37" l="1"/>
  <c r="I162" i="30"/>
  <c r="J184" i="17"/>
  <c r="K184" i="17" s="1"/>
  <c r="K135" i="39"/>
  <c r="L135" i="39" s="1"/>
  <c r="U134" i="39"/>
  <c r="K162" i="30"/>
  <c r="L162" i="30" s="1"/>
  <c r="M147" i="27"/>
  <c r="E134" i="21" s="1"/>
  <c r="L147" i="27"/>
  <c r="F148" i="27" s="1"/>
  <c r="M137" i="47"/>
  <c r="L137" i="47"/>
  <c r="P137" i="35"/>
  <c r="X137" i="39" s="1"/>
  <c r="O137" i="35"/>
  <c r="E137" i="40" s="1"/>
  <c r="K134" i="42"/>
  <c r="F134" i="42"/>
  <c r="W137" i="39"/>
  <c r="D133" i="41"/>
  <c r="D136" i="39"/>
  <c r="D136" i="40"/>
  <c r="L561" i="42"/>
  <c r="N560" i="42"/>
  <c r="O560" i="42" s="1"/>
  <c r="G556" i="44" s="1"/>
  <c r="P148" i="39"/>
  <c r="Q148" i="39" s="1"/>
  <c r="R148" i="39"/>
  <c r="S148" i="39" s="1"/>
  <c r="C144" i="41"/>
  <c r="J148" i="35"/>
  <c r="I148" i="35"/>
  <c r="C148" i="40" s="1"/>
  <c r="M155" i="28"/>
  <c r="F142" i="21" s="1"/>
  <c r="L155" i="28"/>
  <c r="F156" i="28" s="1"/>
  <c r="U145" i="35"/>
  <c r="T145" i="35"/>
  <c r="G145" i="40" s="1"/>
  <c r="Q145" i="47"/>
  <c r="P145" i="47"/>
  <c r="L184" i="17" l="1"/>
  <c r="F185" i="17" s="1"/>
  <c r="M184" i="17"/>
  <c r="D171" i="21" s="1"/>
  <c r="M130" i="43"/>
  <c r="F130" i="43"/>
  <c r="N134" i="42"/>
  <c r="O134" i="42" s="1"/>
  <c r="G130" i="44" s="1"/>
  <c r="G134" i="42"/>
  <c r="C130" i="44" s="1"/>
  <c r="M162" i="30"/>
  <c r="F163" i="30" s="1"/>
  <c r="I163" i="30" s="1"/>
  <c r="K163" i="30" s="1"/>
  <c r="N162" i="30"/>
  <c r="O162" i="30" s="1"/>
  <c r="P162" i="30" s="1"/>
  <c r="A151" i="37" s="1"/>
  <c r="O136" i="39"/>
  <c r="F136" i="39"/>
  <c r="G136" i="39" s="1"/>
  <c r="Q137" i="35"/>
  <c r="V137" i="35" s="1"/>
  <c r="F137" i="40"/>
  <c r="N135" i="39"/>
  <c r="K131" i="43"/>
  <c r="J131" i="43" s="1"/>
  <c r="G148" i="27"/>
  <c r="H148" i="27"/>
  <c r="J148" i="27" s="1"/>
  <c r="M138" i="35"/>
  <c r="I136" i="37"/>
  <c r="J136" i="37" s="1"/>
  <c r="K136" i="37" s="1"/>
  <c r="F137" i="51" s="1"/>
  <c r="G137" i="51" s="1"/>
  <c r="H137" i="51" s="1"/>
  <c r="L562" i="42"/>
  <c r="N561" i="42"/>
  <c r="O561" i="42" s="1"/>
  <c r="G557" i="44" s="1"/>
  <c r="I185" i="17"/>
  <c r="G185" i="17"/>
  <c r="G175" i="35"/>
  <c r="G156" i="28"/>
  <c r="H156" i="28"/>
  <c r="J156" i="28" s="1"/>
  <c r="R146" i="35"/>
  <c r="L144" i="37"/>
  <c r="M144" i="37" s="1"/>
  <c r="N144" i="37" s="1"/>
  <c r="F147" i="37"/>
  <c r="G147" i="37" s="1"/>
  <c r="H147" i="37" s="1"/>
  <c r="C148" i="51" s="1"/>
  <c r="D148" i="51" s="1"/>
  <c r="E148" i="51" s="1"/>
  <c r="E148" i="37"/>
  <c r="G163" i="30" l="1"/>
  <c r="C149" i="21"/>
  <c r="J185" i="17"/>
  <c r="K185" i="17" s="1"/>
  <c r="T135" i="39"/>
  <c r="I145" i="36"/>
  <c r="J145" i="36" s="1"/>
  <c r="K145" i="36" s="1"/>
  <c r="E142" i="41" s="1"/>
  <c r="I145" i="51"/>
  <c r="J145" i="51" s="1"/>
  <c r="K145" i="51" s="1"/>
  <c r="K148" i="27"/>
  <c r="I148" i="27"/>
  <c r="C135" i="42"/>
  <c r="C131" i="43"/>
  <c r="F137" i="36"/>
  <c r="G137" i="36" s="1"/>
  <c r="H137" i="36" s="1"/>
  <c r="K138" i="47"/>
  <c r="D134" i="38"/>
  <c r="N138" i="35"/>
  <c r="W137" i="35"/>
  <c r="K137" i="35" s="1"/>
  <c r="H137" i="40"/>
  <c r="H136" i="39"/>
  <c r="J136" i="39"/>
  <c r="I136" i="39"/>
  <c r="L563" i="42"/>
  <c r="N562" i="42"/>
  <c r="O562" i="42" s="1"/>
  <c r="G558" i="44" s="1"/>
  <c r="L163" i="30"/>
  <c r="O146" i="47"/>
  <c r="E142" i="38"/>
  <c r="S146" i="35"/>
  <c r="K156" i="28"/>
  <c r="C148" i="36"/>
  <c r="D148" i="36" s="1"/>
  <c r="E148" i="36" s="1"/>
  <c r="E149" i="39" s="1"/>
  <c r="G149" i="47"/>
  <c r="C145" i="38"/>
  <c r="H149" i="35"/>
  <c r="L185" i="17" l="1"/>
  <c r="F186" i="17" s="1"/>
  <c r="M185" i="17"/>
  <c r="D172" i="21" s="1"/>
  <c r="K136" i="39"/>
  <c r="L136" i="39" s="1"/>
  <c r="U135" i="39"/>
  <c r="O138" i="35"/>
  <c r="E138" i="40" s="1"/>
  <c r="P138" i="35"/>
  <c r="X138" i="39" s="1"/>
  <c r="L138" i="47"/>
  <c r="M138" i="47"/>
  <c r="D134" i="41"/>
  <c r="W138" i="39"/>
  <c r="F135" i="42"/>
  <c r="K135" i="42"/>
  <c r="D137" i="40"/>
  <c r="D137" i="39"/>
  <c r="M148" i="27"/>
  <c r="E135" i="21" s="1"/>
  <c r="L148" i="27"/>
  <c r="F149" i="27" s="1"/>
  <c r="L564" i="42"/>
  <c r="N563" i="42"/>
  <c r="O563" i="42" s="1"/>
  <c r="G559" i="44" s="1"/>
  <c r="P149" i="39"/>
  <c r="Q149" i="39" s="1"/>
  <c r="R149" i="39"/>
  <c r="S149" i="39" s="1"/>
  <c r="C145" i="41"/>
  <c r="J149" i="35"/>
  <c r="I149" i="35"/>
  <c r="C149" i="40" s="1"/>
  <c r="M163" i="30"/>
  <c r="F164" i="30" s="1"/>
  <c r="N163" i="30"/>
  <c r="O163" i="30" s="1"/>
  <c r="P163" i="30" s="1"/>
  <c r="I186" i="17"/>
  <c r="G186" i="17"/>
  <c r="G176" i="35"/>
  <c r="L156" i="28"/>
  <c r="F157" i="28" s="1"/>
  <c r="M156" i="28"/>
  <c r="F143" i="21" s="1"/>
  <c r="T146" i="35"/>
  <c r="G146" i="40" s="1"/>
  <c r="U146" i="35"/>
  <c r="P146" i="47"/>
  <c r="Q146" i="47"/>
  <c r="J186" i="17" l="1"/>
  <c r="K186" i="17" s="1"/>
  <c r="M131" i="43"/>
  <c r="F131" i="43"/>
  <c r="G135" i="42"/>
  <c r="C131" i="44" s="1"/>
  <c r="N135" i="42"/>
  <c r="O135" i="42" s="1"/>
  <c r="G131" i="44" s="1"/>
  <c r="N136" i="39"/>
  <c r="K132" i="43"/>
  <c r="J132" i="43" s="1"/>
  <c r="H149" i="27"/>
  <c r="J149" i="27" s="1"/>
  <c r="G149" i="27"/>
  <c r="I137" i="37"/>
  <c r="J137" i="37" s="1"/>
  <c r="K137" i="37" s="1"/>
  <c r="F138" i="51" s="1"/>
  <c r="G138" i="51" s="1"/>
  <c r="H138" i="51" s="1"/>
  <c r="M139" i="35"/>
  <c r="F137" i="39"/>
  <c r="G137" i="39" s="1"/>
  <c r="O137" i="39"/>
  <c r="F138" i="40"/>
  <c r="Q138" i="35"/>
  <c r="V138" i="35" s="1"/>
  <c r="L565" i="42"/>
  <c r="N564" i="42"/>
  <c r="O564" i="42" s="1"/>
  <c r="G560" i="44" s="1"/>
  <c r="C150" i="21"/>
  <c r="A152" i="37"/>
  <c r="I164" i="30"/>
  <c r="G164" i="30"/>
  <c r="R147" i="35"/>
  <c r="L145" i="37"/>
  <c r="M145" i="37" s="1"/>
  <c r="N145" i="37" s="1"/>
  <c r="G157" i="28"/>
  <c r="H157" i="28"/>
  <c r="J157" i="28" s="1"/>
  <c r="F148" i="37"/>
  <c r="G148" i="37" s="1"/>
  <c r="H148" i="37" s="1"/>
  <c r="C149" i="51" s="1"/>
  <c r="D149" i="51" s="1"/>
  <c r="E149" i="51" s="1"/>
  <c r="E149" i="37"/>
  <c r="M186" i="17" l="1"/>
  <c r="D173" i="21" s="1"/>
  <c r="L186" i="17"/>
  <c r="F187" i="17" s="1"/>
  <c r="T136" i="39"/>
  <c r="I146" i="36"/>
  <c r="J146" i="36" s="1"/>
  <c r="K146" i="36" s="1"/>
  <c r="E143" i="41" s="1"/>
  <c r="I146" i="51"/>
  <c r="J146" i="51" s="1"/>
  <c r="K146" i="51" s="1"/>
  <c r="K164" i="30"/>
  <c r="L164" i="30" s="1"/>
  <c r="W138" i="35"/>
  <c r="K138" i="35" s="1"/>
  <c r="H138" i="40"/>
  <c r="I149" i="27"/>
  <c r="K149" i="27"/>
  <c r="H137" i="39"/>
  <c r="J137" i="39"/>
  <c r="I137" i="39"/>
  <c r="F138" i="36"/>
  <c r="G138" i="36" s="1"/>
  <c r="H138" i="36" s="1"/>
  <c r="K139" i="47"/>
  <c r="N139" i="35"/>
  <c r="D135" i="38"/>
  <c r="C136" i="42"/>
  <c r="C132" i="43"/>
  <c r="L566" i="42"/>
  <c r="N565" i="42"/>
  <c r="O565" i="42" s="1"/>
  <c r="G561" i="44" s="1"/>
  <c r="I187" i="17"/>
  <c r="G187" i="17"/>
  <c r="G177" i="35"/>
  <c r="S147" i="35"/>
  <c r="O147" i="47"/>
  <c r="E143" i="38"/>
  <c r="K157" i="28"/>
  <c r="C149" i="36"/>
  <c r="D149" i="36" s="1"/>
  <c r="E149" i="36" s="1"/>
  <c r="E150" i="39" s="1"/>
  <c r="G150" i="47"/>
  <c r="C146" i="38"/>
  <c r="H150" i="35"/>
  <c r="J187" i="17" l="1"/>
  <c r="K187" i="17" s="1"/>
  <c r="U136" i="39"/>
  <c r="N164" i="30"/>
  <c r="O164" i="30" s="1"/>
  <c r="P164" i="30" s="1"/>
  <c r="A153" i="37" s="1"/>
  <c r="M164" i="30"/>
  <c r="F165" i="30" s="1"/>
  <c r="G165" i="30" s="1"/>
  <c r="K137" i="39"/>
  <c r="L137" i="39" s="1"/>
  <c r="W139" i="39"/>
  <c r="D135" i="41"/>
  <c r="K136" i="42"/>
  <c r="F136" i="42"/>
  <c r="M149" i="27"/>
  <c r="E136" i="21" s="1"/>
  <c r="L149" i="27"/>
  <c r="F150" i="27" s="1"/>
  <c r="O139" i="35"/>
  <c r="E139" i="40" s="1"/>
  <c r="P139" i="35"/>
  <c r="X139" i="39" s="1"/>
  <c r="L139" i="47"/>
  <c r="M139" i="47"/>
  <c r="D138" i="39"/>
  <c r="D138" i="40"/>
  <c r="L567" i="42"/>
  <c r="N566" i="42"/>
  <c r="O566" i="42" s="1"/>
  <c r="G562" i="44" s="1"/>
  <c r="P150" i="39"/>
  <c r="Q150" i="39" s="1"/>
  <c r="R150" i="39"/>
  <c r="S150" i="39" s="1"/>
  <c r="I150" i="35"/>
  <c r="C150" i="40" s="1"/>
  <c r="J150" i="35"/>
  <c r="C151" i="21"/>
  <c r="M157" i="28"/>
  <c r="F144" i="21" s="1"/>
  <c r="L157" i="28"/>
  <c r="F158" i="28" s="1"/>
  <c r="Q147" i="47"/>
  <c r="P147" i="47"/>
  <c r="T147" i="35"/>
  <c r="G147" i="40" s="1"/>
  <c r="U147" i="35"/>
  <c r="C146" i="41"/>
  <c r="I165" i="30" l="1"/>
  <c r="K165" i="30" s="1"/>
  <c r="M187" i="17"/>
  <c r="D174" i="21" s="1"/>
  <c r="L187" i="17"/>
  <c r="F188" i="17" s="1"/>
  <c r="F132" i="43"/>
  <c r="M132" i="43"/>
  <c r="N136" i="42"/>
  <c r="O136" i="42" s="1"/>
  <c r="G132" i="44" s="1"/>
  <c r="G136" i="42"/>
  <c r="C132" i="44" s="1"/>
  <c r="G150" i="27"/>
  <c r="H150" i="27"/>
  <c r="J150" i="27" s="1"/>
  <c r="M140" i="35"/>
  <c r="I138" i="37"/>
  <c r="J138" i="37" s="1"/>
  <c r="K138" i="37" s="1"/>
  <c r="F139" i="51" s="1"/>
  <c r="G139" i="51" s="1"/>
  <c r="H139" i="51" s="1"/>
  <c r="O138" i="39"/>
  <c r="F138" i="39"/>
  <c r="G138" i="39" s="1"/>
  <c r="N137" i="39"/>
  <c r="K133" i="43"/>
  <c r="J133" i="43" s="1"/>
  <c r="F139" i="40"/>
  <c r="Q139" i="35"/>
  <c r="V139" i="35" s="1"/>
  <c r="L568" i="42"/>
  <c r="N567" i="42"/>
  <c r="O567" i="42" s="1"/>
  <c r="G563" i="44" s="1"/>
  <c r="L165" i="30"/>
  <c r="I188" i="17"/>
  <c r="G188" i="17"/>
  <c r="G178" i="35"/>
  <c r="H158" i="28"/>
  <c r="J158" i="28" s="1"/>
  <c r="G158" i="28"/>
  <c r="R148" i="35"/>
  <c r="L146" i="37"/>
  <c r="M146" i="37" s="1"/>
  <c r="N146" i="37" s="1"/>
  <c r="F149" i="37"/>
  <c r="G149" i="37" s="1"/>
  <c r="H149" i="37" s="1"/>
  <c r="C150" i="51" s="1"/>
  <c r="D150" i="51" s="1"/>
  <c r="E150" i="51" s="1"/>
  <c r="E150" i="37"/>
  <c r="J188" i="17" l="1"/>
  <c r="K188" i="17" s="1"/>
  <c r="T137" i="39"/>
  <c r="I147" i="36"/>
  <c r="J147" i="36" s="1"/>
  <c r="K147" i="36" s="1"/>
  <c r="E144" i="41" s="1"/>
  <c r="I147" i="51"/>
  <c r="J147" i="51" s="1"/>
  <c r="K147" i="51" s="1"/>
  <c r="C137" i="42"/>
  <c r="C133" i="43"/>
  <c r="H138" i="39"/>
  <c r="J138" i="39"/>
  <c r="I138" i="39"/>
  <c r="F139" i="36"/>
  <c r="G139" i="36" s="1"/>
  <c r="H139" i="36" s="1"/>
  <c r="K140" i="47"/>
  <c r="N140" i="35"/>
  <c r="D136" i="38"/>
  <c r="W139" i="35"/>
  <c r="K139" i="35" s="1"/>
  <c r="H139" i="40"/>
  <c r="K150" i="27"/>
  <c r="I150" i="27"/>
  <c r="L569" i="42"/>
  <c r="N568" i="42"/>
  <c r="O568" i="42" s="1"/>
  <c r="G564" i="44" s="1"/>
  <c r="M165" i="30"/>
  <c r="F166" i="30" s="1"/>
  <c r="N165" i="30"/>
  <c r="O165" i="30" s="1"/>
  <c r="P165" i="30" s="1"/>
  <c r="E144" i="38"/>
  <c r="S148" i="35"/>
  <c r="O148" i="47"/>
  <c r="K158" i="28"/>
  <c r="C150" i="36"/>
  <c r="D150" i="36" s="1"/>
  <c r="E150" i="36" s="1"/>
  <c r="E151" i="39" s="1"/>
  <c r="G151" i="47"/>
  <c r="C147" i="38"/>
  <c r="H151" i="35"/>
  <c r="L188" i="17" l="1"/>
  <c r="F189" i="17" s="1"/>
  <c r="M188" i="17"/>
  <c r="D175" i="21" s="1"/>
  <c r="K138" i="39"/>
  <c r="L138" i="39" s="1"/>
  <c r="U137" i="39"/>
  <c r="O140" i="35"/>
  <c r="E140" i="40" s="1"/>
  <c r="P140" i="35"/>
  <c r="X140" i="39" s="1"/>
  <c r="M140" i="47"/>
  <c r="L140" i="47"/>
  <c r="D136" i="41"/>
  <c r="W140" i="39"/>
  <c r="M150" i="27"/>
  <c r="E137" i="21" s="1"/>
  <c r="L150" i="27"/>
  <c r="F151" i="27" s="1"/>
  <c r="D139" i="40"/>
  <c r="D139" i="39"/>
  <c r="F137" i="42"/>
  <c r="K137" i="42"/>
  <c r="L570" i="42"/>
  <c r="N569" i="42"/>
  <c r="O569" i="42" s="1"/>
  <c r="G565" i="44" s="1"/>
  <c r="P151" i="39"/>
  <c r="Q151" i="39" s="1"/>
  <c r="R151" i="39"/>
  <c r="S151" i="39" s="1"/>
  <c r="I151" i="35"/>
  <c r="C151" i="40" s="1"/>
  <c r="J151" i="35"/>
  <c r="A154" i="37"/>
  <c r="C152" i="21"/>
  <c r="I166" i="30"/>
  <c r="K166" i="30" s="1"/>
  <c r="G166" i="30"/>
  <c r="G189" i="17"/>
  <c r="I189" i="17"/>
  <c r="G179" i="35"/>
  <c r="L158" i="28"/>
  <c r="F159" i="28" s="1"/>
  <c r="M158" i="28"/>
  <c r="F145" i="21" s="1"/>
  <c r="Q148" i="47"/>
  <c r="P148" i="47"/>
  <c r="T148" i="35"/>
  <c r="G148" i="40" s="1"/>
  <c r="U148" i="35"/>
  <c r="C147" i="41"/>
  <c r="F150" i="37"/>
  <c r="G150" i="37" s="1"/>
  <c r="H150" i="37" s="1"/>
  <c r="C151" i="51" s="1"/>
  <c r="D151" i="51" s="1"/>
  <c r="E151" i="51" s="1"/>
  <c r="J189" i="17" l="1"/>
  <c r="K189" i="17" s="1"/>
  <c r="M133" i="43"/>
  <c r="F133" i="43"/>
  <c r="N137" i="42"/>
  <c r="O137" i="42" s="1"/>
  <c r="G133" i="44" s="1"/>
  <c r="G137" i="42"/>
  <c r="C133" i="44" s="1"/>
  <c r="G151" i="27"/>
  <c r="H151" i="27"/>
  <c r="J151" i="27" s="1"/>
  <c r="I139" i="37"/>
  <c r="J139" i="37" s="1"/>
  <c r="K139" i="37" s="1"/>
  <c r="F140" i="51" s="1"/>
  <c r="G140" i="51" s="1"/>
  <c r="H140" i="51" s="1"/>
  <c r="M141" i="35"/>
  <c r="O139" i="39"/>
  <c r="F139" i="39"/>
  <c r="G139" i="39" s="1"/>
  <c r="F140" i="40"/>
  <c r="Q140" i="35"/>
  <c r="V140" i="35" s="1"/>
  <c r="N138" i="39"/>
  <c r="K134" i="43"/>
  <c r="J134" i="43" s="1"/>
  <c r="L571" i="42"/>
  <c r="N570" i="42"/>
  <c r="O570" i="42" s="1"/>
  <c r="G566" i="44" s="1"/>
  <c r="L166" i="30"/>
  <c r="R149" i="35"/>
  <c r="L147" i="37"/>
  <c r="M147" i="37" s="1"/>
  <c r="N147" i="37" s="1"/>
  <c r="G159" i="28"/>
  <c r="H159" i="28"/>
  <c r="J159" i="28" s="1"/>
  <c r="C151" i="36"/>
  <c r="D151" i="36" s="1"/>
  <c r="E151" i="36" s="1"/>
  <c r="E152" i="39" s="1"/>
  <c r="G152" i="47"/>
  <c r="C148" i="38"/>
  <c r="H152" i="35"/>
  <c r="E151" i="37"/>
  <c r="M189" i="17" l="1"/>
  <c r="D176" i="21" s="1"/>
  <c r="L189" i="17"/>
  <c r="F190" i="17" s="1"/>
  <c r="T138" i="39"/>
  <c r="I148" i="36"/>
  <c r="J148" i="36" s="1"/>
  <c r="K148" i="36" s="1"/>
  <c r="E145" i="41" s="1"/>
  <c r="I148" i="51"/>
  <c r="J148" i="51" s="1"/>
  <c r="K148" i="51" s="1"/>
  <c r="C138" i="42"/>
  <c r="C134" i="43"/>
  <c r="H140" i="40"/>
  <c r="W140" i="35"/>
  <c r="K140" i="35" s="1"/>
  <c r="F140" i="36"/>
  <c r="G140" i="36" s="1"/>
  <c r="H140" i="36" s="1"/>
  <c r="K141" i="47"/>
  <c r="N141" i="35"/>
  <c r="D137" i="38"/>
  <c r="I151" i="27"/>
  <c r="K151" i="27"/>
  <c r="H139" i="39"/>
  <c r="I139" i="39"/>
  <c r="J139" i="39"/>
  <c r="L572" i="42"/>
  <c r="N571" i="42"/>
  <c r="O571" i="42" s="1"/>
  <c r="G567" i="44" s="1"/>
  <c r="P152" i="39"/>
  <c r="Q152" i="39" s="1"/>
  <c r="R152" i="39"/>
  <c r="S152" i="39" s="1"/>
  <c r="C148" i="41"/>
  <c r="J152" i="35"/>
  <c r="I152" i="35"/>
  <c r="C152" i="40" s="1"/>
  <c r="N166" i="30"/>
  <c r="O166" i="30" s="1"/>
  <c r="P166" i="30" s="1"/>
  <c r="M166" i="30"/>
  <c r="F167" i="30" s="1"/>
  <c r="I190" i="17"/>
  <c r="G190" i="17"/>
  <c r="G180" i="35"/>
  <c r="S149" i="35"/>
  <c r="O149" i="47"/>
  <c r="E145" i="38"/>
  <c r="K159" i="28"/>
  <c r="F151" i="37"/>
  <c r="G151" i="37" s="1"/>
  <c r="H151" i="37" s="1"/>
  <c r="C152" i="51" s="1"/>
  <c r="D152" i="51" s="1"/>
  <c r="E152" i="51" s="1"/>
  <c r="K139" i="39" l="1"/>
  <c r="J190" i="17"/>
  <c r="K190" i="17" s="1"/>
  <c r="U138" i="39"/>
  <c r="O141" i="35"/>
  <c r="E141" i="40" s="1"/>
  <c r="P141" i="35"/>
  <c r="X141" i="39" s="1"/>
  <c r="M141" i="47"/>
  <c r="L141" i="47"/>
  <c r="L139" i="39"/>
  <c r="W141" i="39"/>
  <c r="D137" i="41"/>
  <c r="D140" i="40"/>
  <c r="D140" i="39"/>
  <c r="L151" i="27"/>
  <c r="F152" i="27" s="1"/>
  <c r="M151" i="27"/>
  <c r="E138" i="21" s="1"/>
  <c r="K138" i="42"/>
  <c r="F138" i="42"/>
  <c r="L573" i="42"/>
  <c r="N572" i="42"/>
  <c r="O572" i="42" s="1"/>
  <c r="G568" i="44" s="1"/>
  <c r="I167" i="30"/>
  <c r="G167" i="30"/>
  <c r="A155" i="37"/>
  <c r="C153" i="21"/>
  <c r="L159" i="28"/>
  <c r="F160" i="28" s="1"/>
  <c r="M159" i="28"/>
  <c r="F146" i="21" s="1"/>
  <c r="Q149" i="47"/>
  <c r="P149" i="47"/>
  <c r="T149" i="35"/>
  <c r="G149" i="40" s="1"/>
  <c r="U149" i="35"/>
  <c r="C152" i="36"/>
  <c r="D152" i="36" s="1"/>
  <c r="E152" i="36" s="1"/>
  <c r="E153" i="39" s="1"/>
  <c r="P153" i="39" s="1"/>
  <c r="Q153" i="39" s="1"/>
  <c r="G153" i="47"/>
  <c r="C149" i="38"/>
  <c r="H153" i="35"/>
  <c r="L190" i="17" l="1"/>
  <c r="F191" i="17" s="1"/>
  <c r="M190" i="17"/>
  <c r="D177" i="21" s="1"/>
  <c r="F134" i="43"/>
  <c r="M134" i="43"/>
  <c r="G138" i="42"/>
  <c r="C134" i="44" s="1"/>
  <c r="N138" i="42"/>
  <c r="O138" i="42" s="1"/>
  <c r="G134" i="44" s="1"/>
  <c r="K167" i="30"/>
  <c r="L167" i="30" s="1"/>
  <c r="K135" i="43"/>
  <c r="J135" i="43" s="1"/>
  <c r="N139" i="39"/>
  <c r="I140" i="37"/>
  <c r="J140" i="37" s="1"/>
  <c r="K140" i="37" s="1"/>
  <c r="F141" i="51" s="1"/>
  <c r="G141" i="51" s="1"/>
  <c r="H141" i="51" s="1"/>
  <c r="M142" i="35"/>
  <c r="G152" i="27"/>
  <c r="H152" i="27"/>
  <c r="J152" i="27" s="1"/>
  <c r="F140" i="39"/>
  <c r="G140" i="39" s="1"/>
  <c r="O140" i="39"/>
  <c r="F141" i="40"/>
  <c r="Q141" i="35"/>
  <c r="V141" i="35" s="1"/>
  <c r="L574" i="42"/>
  <c r="N573" i="42"/>
  <c r="O573" i="42" s="1"/>
  <c r="G569" i="44" s="1"/>
  <c r="R153" i="39"/>
  <c r="S153" i="39" s="1"/>
  <c r="J153" i="35"/>
  <c r="I153" i="35"/>
  <c r="C153" i="40" s="1"/>
  <c r="C149" i="41"/>
  <c r="I191" i="17"/>
  <c r="G191" i="17"/>
  <c r="G181" i="35"/>
  <c r="R150" i="35"/>
  <c r="L148" i="37"/>
  <c r="M148" i="37" s="1"/>
  <c r="N148" i="37" s="1"/>
  <c r="G160" i="28"/>
  <c r="H160" i="28"/>
  <c r="J160" i="28" s="1"/>
  <c r="E152" i="37"/>
  <c r="J191" i="17" l="1"/>
  <c r="K191" i="17" s="1"/>
  <c r="T139" i="39"/>
  <c r="I149" i="36"/>
  <c r="J149" i="36" s="1"/>
  <c r="K149" i="36" s="1"/>
  <c r="E146" i="41" s="1"/>
  <c r="I149" i="51"/>
  <c r="J149" i="51" s="1"/>
  <c r="K149" i="51" s="1"/>
  <c r="M167" i="30"/>
  <c r="F168" i="30" s="1"/>
  <c r="N167" i="30"/>
  <c r="O167" i="30" s="1"/>
  <c r="P167" i="30" s="1"/>
  <c r="C154" i="21" s="1"/>
  <c r="W141" i="35"/>
  <c r="K141" i="35" s="1"/>
  <c r="H141" i="40"/>
  <c r="F141" i="36"/>
  <c r="G141" i="36" s="1"/>
  <c r="H141" i="36" s="1"/>
  <c r="D138" i="38"/>
  <c r="N142" i="35"/>
  <c r="K142" i="47"/>
  <c r="C139" i="42"/>
  <c r="C135" i="43"/>
  <c r="H140" i="39"/>
  <c r="J140" i="39"/>
  <c r="I140" i="39"/>
  <c r="K152" i="27"/>
  <c r="I152" i="27"/>
  <c r="L575" i="42"/>
  <c r="N574" i="42"/>
  <c r="O574" i="42" s="1"/>
  <c r="G570" i="44" s="1"/>
  <c r="I168" i="30"/>
  <c r="K168" i="30" s="1"/>
  <c r="G168" i="30"/>
  <c r="S150" i="35"/>
  <c r="E146" i="38"/>
  <c r="O150" i="47"/>
  <c r="K160" i="28"/>
  <c r="F152" i="37"/>
  <c r="G152" i="37" s="1"/>
  <c r="H152" i="37" s="1"/>
  <c r="C153" i="51" s="1"/>
  <c r="D153" i="51" s="1"/>
  <c r="E153" i="51" s="1"/>
  <c r="A156" i="37" l="1"/>
  <c r="M191" i="17"/>
  <c r="D178" i="21" s="1"/>
  <c r="L191" i="17"/>
  <c r="F192" i="17" s="1"/>
  <c r="K140" i="39"/>
  <c r="U139" i="39"/>
  <c r="F139" i="42"/>
  <c r="K139" i="42"/>
  <c r="M142" i="47"/>
  <c r="L142" i="47"/>
  <c r="P142" i="35"/>
  <c r="X142" i="39" s="1"/>
  <c r="O142" i="35"/>
  <c r="E142" i="40" s="1"/>
  <c r="M152" i="27"/>
  <c r="E139" i="21" s="1"/>
  <c r="L152" i="27"/>
  <c r="F153" i="27" s="1"/>
  <c r="W142" i="39"/>
  <c r="D138" i="41"/>
  <c r="L140" i="39"/>
  <c r="D141" i="39"/>
  <c r="D141" i="40"/>
  <c r="L576" i="42"/>
  <c r="N575" i="42"/>
  <c r="O575" i="42" s="1"/>
  <c r="G571" i="44" s="1"/>
  <c r="L168" i="30"/>
  <c r="G192" i="17"/>
  <c r="I192" i="17"/>
  <c r="G182" i="35"/>
  <c r="L160" i="28"/>
  <c r="F161" i="28" s="1"/>
  <c r="M160" i="28"/>
  <c r="F147" i="21" s="1"/>
  <c r="Q150" i="47"/>
  <c r="P150" i="47"/>
  <c r="U150" i="35"/>
  <c r="T150" i="35"/>
  <c r="G150" i="40" s="1"/>
  <c r="C153" i="36"/>
  <c r="D153" i="36" s="1"/>
  <c r="E153" i="36" s="1"/>
  <c r="E154" i="39" s="1"/>
  <c r="G154" i="47"/>
  <c r="C150" i="38"/>
  <c r="H154" i="35"/>
  <c r="J192" i="17" l="1"/>
  <c r="K192" i="17" s="1"/>
  <c r="F135" i="43"/>
  <c r="M135" i="43"/>
  <c r="N139" i="42"/>
  <c r="O139" i="42" s="1"/>
  <c r="G135" i="44" s="1"/>
  <c r="G139" i="42"/>
  <c r="C135" i="44" s="1"/>
  <c r="H153" i="27"/>
  <c r="J153" i="27" s="1"/>
  <c r="G153" i="27"/>
  <c r="M143" i="35"/>
  <c r="I141" i="37"/>
  <c r="J141" i="37" s="1"/>
  <c r="K141" i="37" s="1"/>
  <c r="F142" i="51" s="1"/>
  <c r="G142" i="51" s="1"/>
  <c r="H142" i="51" s="1"/>
  <c r="F141" i="39"/>
  <c r="G141" i="39" s="1"/>
  <c r="O141" i="39"/>
  <c r="F142" i="40"/>
  <c r="Q142" i="35"/>
  <c r="V142" i="35" s="1"/>
  <c r="N140" i="39"/>
  <c r="K136" i="43"/>
  <c r="J136" i="43" s="1"/>
  <c r="L577" i="42"/>
  <c r="N576" i="42"/>
  <c r="O576" i="42" s="1"/>
  <c r="G572" i="44" s="1"/>
  <c r="P154" i="39"/>
  <c r="Q154" i="39" s="1"/>
  <c r="R154" i="39"/>
  <c r="S154" i="39" s="1"/>
  <c r="I154" i="35"/>
  <c r="C154" i="40" s="1"/>
  <c r="J154" i="35"/>
  <c r="C150" i="41"/>
  <c r="M168" i="30"/>
  <c r="F169" i="30" s="1"/>
  <c r="N168" i="30"/>
  <c r="O168" i="30" s="1"/>
  <c r="P168" i="30" s="1"/>
  <c r="R151" i="35"/>
  <c r="L149" i="37"/>
  <c r="M149" i="37" s="1"/>
  <c r="N149" i="37" s="1"/>
  <c r="H161" i="28"/>
  <c r="J161" i="28" s="1"/>
  <c r="G161" i="28"/>
  <c r="E153" i="37"/>
  <c r="L192" i="17" l="1"/>
  <c r="F193" i="17" s="1"/>
  <c r="M192" i="17"/>
  <c r="D179" i="21" s="1"/>
  <c r="T140" i="39"/>
  <c r="I150" i="36"/>
  <c r="J150" i="36" s="1"/>
  <c r="K150" i="36" s="1"/>
  <c r="E147" i="41" s="1"/>
  <c r="I150" i="51"/>
  <c r="J150" i="51" s="1"/>
  <c r="K150" i="51" s="1"/>
  <c r="F142" i="36"/>
  <c r="G142" i="36" s="1"/>
  <c r="H142" i="36" s="1"/>
  <c r="N143" i="35"/>
  <c r="D139" i="38"/>
  <c r="K143" i="47"/>
  <c r="C140" i="42"/>
  <c r="C136" i="43"/>
  <c r="H141" i="39"/>
  <c r="I141" i="39"/>
  <c r="J141" i="39"/>
  <c r="W142" i="35"/>
  <c r="K142" i="35" s="1"/>
  <c r="H142" i="40"/>
  <c r="K153" i="27"/>
  <c r="I153" i="27"/>
  <c r="L578" i="42"/>
  <c r="N577" i="42"/>
  <c r="O577" i="42" s="1"/>
  <c r="G573" i="44" s="1"/>
  <c r="A157" i="37"/>
  <c r="C155" i="21"/>
  <c r="I169" i="30"/>
  <c r="K169" i="30" s="1"/>
  <c r="G169" i="30"/>
  <c r="G193" i="17"/>
  <c r="I193" i="17"/>
  <c r="G183" i="35"/>
  <c r="K161" i="28"/>
  <c r="O151" i="47"/>
  <c r="E147" i="38"/>
  <c r="S151" i="35"/>
  <c r="F153" i="37"/>
  <c r="G153" i="37" s="1"/>
  <c r="H153" i="37" s="1"/>
  <c r="C154" i="51" s="1"/>
  <c r="D154" i="51" s="1"/>
  <c r="E154" i="51" s="1"/>
  <c r="J193" i="17" l="1"/>
  <c r="K193" i="17" s="1"/>
  <c r="U140" i="39"/>
  <c r="K141" i="39"/>
  <c r="L141" i="39" s="1"/>
  <c r="F140" i="42"/>
  <c r="K140" i="42"/>
  <c r="M143" i="47"/>
  <c r="L143" i="47"/>
  <c r="M153" i="27"/>
  <c r="E140" i="21" s="1"/>
  <c r="L153" i="27"/>
  <c r="F154" i="27" s="1"/>
  <c r="D142" i="40"/>
  <c r="D142" i="39"/>
  <c r="O143" i="35"/>
  <c r="E143" i="40" s="1"/>
  <c r="P143" i="35"/>
  <c r="X143" i="39" s="1"/>
  <c r="W143" i="39"/>
  <c r="D139" i="41"/>
  <c r="L579" i="42"/>
  <c r="N578" i="42"/>
  <c r="O578" i="42" s="1"/>
  <c r="G574" i="44" s="1"/>
  <c r="L169" i="30"/>
  <c r="L161" i="28"/>
  <c r="F162" i="28" s="1"/>
  <c r="M161" i="28"/>
  <c r="F148" i="21" s="1"/>
  <c r="Q151" i="47"/>
  <c r="P151" i="47"/>
  <c r="U151" i="35"/>
  <c r="T151" i="35"/>
  <c r="G151" i="40" s="1"/>
  <c r="C154" i="36"/>
  <c r="D154" i="36" s="1"/>
  <c r="E154" i="36" s="1"/>
  <c r="E155" i="39" s="1"/>
  <c r="G155" i="47"/>
  <c r="C151" i="38"/>
  <c r="H155" i="35"/>
  <c r="M193" i="17" l="1"/>
  <c r="D180" i="21" s="1"/>
  <c r="L193" i="17"/>
  <c r="F194" i="17" s="1"/>
  <c r="F136" i="43"/>
  <c r="M136" i="43"/>
  <c r="G140" i="42"/>
  <c r="C136" i="44" s="1"/>
  <c r="N140" i="42"/>
  <c r="O140" i="42" s="1"/>
  <c r="G136" i="44" s="1"/>
  <c r="F142" i="39"/>
  <c r="G142" i="39" s="1"/>
  <c r="O142" i="39"/>
  <c r="H154" i="27"/>
  <c r="J154" i="27" s="1"/>
  <c r="G154" i="27"/>
  <c r="M144" i="35"/>
  <c r="I142" i="37"/>
  <c r="J142" i="37" s="1"/>
  <c r="K142" i="37" s="1"/>
  <c r="F143" i="51" s="1"/>
  <c r="G143" i="51" s="1"/>
  <c r="H143" i="51" s="1"/>
  <c r="K137" i="43"/>
  <c r="J137" i="43" s="1"/>
  <c r="N141" i="39"/>
  <c r="F143" i="40"/>
  <c r="Q143" i="35"/>
  <c r="V143" i="35" s="1"/>
  <c r="L580" i="42"/>
  <c r="N579" i="42"/>
  <c r="O579" i="42" s="1"/>
  <c r="G575" i="44" s="1"/>
  <c r="P155" i="39"/>
  <c r="Q155" i="39" s="1"/>
  <c r="R155" i="39"/>
  <c r="S155" i="39" s="1"/>
  <c r="I155" i="35"/>
  <c r="C155" i="40" s="1"/>
  <c r="J155" i="35"/>
  <c r="C151" i="41"/>
  <c r="N169" i="30"/>
  <c r="O169" i="30" s="1"/>
  <c r="P169" i="30" s="1"/>
  <c r="M169" i="30"/>
  <c r="F170" i="30" s="1"/>
  <c r="G194" i="17"/>
  <c r="I194" i="17"/>
  <c r="G184" i="35"/>
  <c r="R152" i="35"/>
  <c r="L150" i="37"/>
  <c r="M150" i="37" s="1"/>
  <c r="N150" i="37" s="1"/>
  <c r="G162" i="28"/>
  <c r="H162" i="28"/>
  <c r="J162" i="28" s="1"/>
  <c r="F154" i="37"/>
  <c r="E154" i="37"/>
  <c r="J194" i="17" l="1"/>
  <c r="K194" i="17" s="1"/>
  <c r="T141" i="39"/>
  <c r="I151" i="36"/>
  <c r="J151" i="36" s="1"/>
  <c r="K151" i="36" s="1"/>
  <c r="E148" i="41" s="1"/>
  <c r="I151" i="51"/>
  <c r="J151" i="51" s="1"/>
  <c r="K151" i="51" s="1"/>
  <c r="W143" i="35"/>
  <c r="K143" i="35" s="1"/>
  <c r="H143" i="40"/>
  <c r="C141" i="42"/>
  <c r="C137" i="43"/>
  <c r="K154" i="27"/>
  <c r="I154" i="27"/>
  <c r="F143" i="36"/>
  <c r="G143" i="36" s="1"/>
  <c r="H143" i="36" s="1"/>
  <c r="N144" i="35"/>
  <c r="D140" i="38"/>
  <c r="K144" i="47"/>
  <c r="H142" i="39"/>
  <c r="J142" i="39"/>
  <c r="I142" i="39"/>
  <c r="L581" i="42"/>
  <c r="N580" i="42"/>
  <c r="O580" i="42" s="1"/>
  <c r="G576" i="44" s="1"/>
  <c r="I170" i="30"/>
  <c r="K170" i="30" s="1"/>
  <c r="G170" i="30"/>
  <c r="A158" i="37"/>
  <c r="C156" i="21"/>
  <c r="K162" i="28"/>
  <c r="S152" i="35"/>
  <c r="E148" i="38"/>
  <c r="O152" i="47"/>
  <c r="G154" i="37"/>
  <c r="H154" i="37" s="1"/>
  <c r="C155" i="51" s="1"/>
  <c r="D155" i="51" s="1"/>
  <c r="E155" i="51" s="1"/>
  <c r="M194" i="17" l="1"/>
  <c r="D181" i="21" s="1"/>
  <c r="L194" i="17"/>
  <c r="F195" i="17" s="1"/>
  <c r="U141" i="39"/>
  <c r="K142" i="39"/>
  <c r="L142" i="39" s="1"/>
  <c r="P144" i="35"/>
  <c r="X144" i="39" s="1"/>
  <c r="O144" i="35"/>
  <c r="E144" i="40" s="1"/>
  <c r="D140" i="41"/>
  <c r="W144" i="39"/>
  <c r="M154" i="27"/>
  <c r="E141" i="21" s="1"/>
  <c r="L154" i="27"/>
  <c r="F155" i="27" s="1"/>
  <c r="F141" i="42"/>
  <c r="K141" i="42"/>
  <c r="M144" i="47"/>
  <c r="L144" i="47"/>
  <c r="D143" i="40"/>
  <c r="D143" i="39"/>
  <c r="L582" i="42"/>
  <c r="N581" i="42"/>
  <c r="O581" i="42" s="1"/>
  <c r="G577" i="44" s="1"/>
  <c r="L170" i="30"/>
  <c r="I195" i="17"/>
  <c r="G195" i="17"/>
  <c r="G185" i="35"/>
  <c r="L162" i="28"/>
  <c r="F163" i="28" s="1"/>
  <c r="M162" i="28"/>
  <c r="F149" i="21" s="1"/>
  <c r="Q152" i="47"/>
  <c r="P152" i="47"/>
  <c r="U152" i="35"/>
  <c r="T152" i="35"/>
  <c r="G152" i="40" s="1"/>
  <c r="C155" i="36"/>
  <c r="D155" i="36" s="1"/>
  <c r="E155" i="36" s="1"/>
  <c r="E156" i="39" s="1"/>
  <c r="G156" i="47"/>
  <c r="C152" i="38"/>
  <c r="H156" i="35"/>
  <c r="J195" i="17" l="1"/>
  <c r="K195" i="17" s="1"/>
  <c r="M137" i="43"/>
  <c r="F137" i="43"/>
  <c r="N141" i="42"/>
  <c r="O141" i="42" s="1"/>
  <c r="G137" i="44" s="1"/>
  <c r="G141" i="42"/>
  <c r="C137" i="44" s="1"/>
  <c r="N142" i="39"/>
  <c r="K138" i="43"/>
  <c r="J138" i="43" s="1"/>
  <c r="F143" i="39"/>
  <c r="G143" i="39" s="1"/>
  <c r="O143" i="39"/>
  <c r="H155" i="27"/>
  <c r="J155" i="27" s="1"/>
  <c r="G155" i="27"/>
  <c r="M145" i="35"/>
  <c r="I143" i="37"/>
  <c r="J143" i="37" s="1"/>
  <c r="K143" i="37" s="1"/>
  <c r="F144" i="51" s="1"/>
  <c r="G144" i="51" s="1"/>
  <c r="H144" i="51" s="1"/>
  <c r="F144" i="40"/>
  <c r="Q144" i="35"/>
  <c r="V144" i="35" s="1"/>
  <c r="L583" i="42"/>
  <c r="N582" i="42"/>
  <c r="O582" i="42" s="1"/>
  <c r="G578" i="44" s="1"/>
  <c r="P156" i="39"/>
  <c r="Q156" i="39" s="1"/>
  <c r="R156" i="39"/>
  <c r="S156" i="39" s="1"/>
  <c r="C152" i="41"/>
  <c r="J156" i="35"/>
  <c r="I156" i="35"/>
  <c r="C156" i="40" s="1"/>
  <c r="N170" i="30"/>
  <c r="O170" i="30" s="1"/>
  <c r="P170" i="30" s="1"/>
  <c r="M170" i="30"/>
  <c r="F171" i="30" s="1"/>
  <c r="R153" i="35"/>
  <c r="L151" i="37"/>
  <c r="M151" i="37" s="1"/>
  <c r="N151" i="37" s="1"/>
  <c r="H163" i="28"/>
  <c r="J163" i="28" s="1"/>
  <c r="G163" i="28"/>
  <c r="F155" i="37"/>
  <c r="E155" i="37"/>
  <c r="M195" i="17" l="1"/>
  <c r="D182" i="21" s="1"/>
  <c r="L195" i="17"/>
  <c r="F196" i="17" s="1"/>
  <c r="T142" i="39"/>
  <c r="I152" i="36"/>
  <c r="J152" i="36" s="1"/>
  <c r="K152" i="36" s="1"/>
  <c r="E149" i="41" s="1"/>
  <c r="I152" i="51"/>
  <c r="J152" i="51" s="1"/>
  <c r="K152" i="51" s="1"/>
  <c r="W144" i="35"/>
  <c r="K144" i="35" s="1"/>
  <c r="H144" i="40"/>
  <c r="I155" i="27"/>
  <c r="K155" i="27"/>
  <c r="H143" i="39"/>
  <c r="I143" i="39"/>
  <c r="J143" i="39"/>
  <c r="F144" i="36"/>
  <c r="G144" i="36" s="1"/>
  <c r="H144" i="36" s="1"/>
  <c r="D141" i="38"/>
  <c r="K145" i="47"/>
  <c r="N145" i="35"/>
  <c r="C142" i="42"/>
  <c r="C138" i="43"/>
  <c r="L584" i="42"/>
  <c r="N583" i="42"/>
  <c r="O583" i="42" s="1"/>
  <c r="G579" i="44" s="1"/>
  <c r="G171" i="30"/>
  <c r="I171" i="30"/>
  <c r="K171" i="30" s="1"/>
  <c r="C157" i="21"/>
  <c r="A159" i="37"/>
  <c r="G186" i="35"/>
  <c r="G196" i="17"/>
  <c r="I196" i="17"/>
  <c r="K163" i="28"/>
  <c r="O153" i="47"/>
  <c r="E149" i="38"/>
  <c r="S153" i="35"/>
  <c r="G155" i="37"/>
  <c r="H155" i="37" s="1"/>
  <c r="C156" i="51" s="1"/>
  <c r="D156" i="51" s="1"/>
  <c r="E156" i="51" s="1"/>
  <c r="J196" i="17" l="1"/>
  <c r="K196" i="17" s="1"/>
  <c r="U142" i="39"/>
  <c r="K143" i="39"/>
  <c r="L143" i="39" s="1"/>
  <c r="W145" i="39"/>
  <c r="D141" i="41"/>
  <c r="K142" i="42"/>
  <c r="F142" i="42"/>
  <c r="M155" i="27"/>
  <c r="E142" i="21" s="1"/>
  <c r="L155" i="27"/>
  <c r="F156" i="27" s="1"/>
  <c r="O145" i="35"/>
  <c r="E145" i="40" s="1"/>
  <c r="P145" i="35"/>
  <c r="X145" i="39" s="1"/>
  <c r="M145" i="47"/>
  <c r="L145" i="47"/>
  <c r="D144" i="39"/>
  <c r="D144" i="40"/>
  <c r="L585" i="42"/>
  <c r="N584" i="42"/>
  <c r="O584" i="42" s="1"/>
  <c r="G580" i="44" s="1"/>
  <c r="L171" i="30"/>
  <c r="L163" i="28"/>
  <c r="F164" i="28" s="1"/>
  <c r="M163" i="28"/>
  <c r="F150" i="21" s="1"/>
  <c r="T153" i="35"/>
  <c r="G153" i="40" s="1"/>
  <c r="U153" i="35"/>
  <c r="P153" i="47"/>
  <c r="Q153" i="47"/>
  <c r="C156" i="36"/>
  <c r="D156" i="36" s="1"/>
  <c r="E156" i="36" s="1"/>
  <c r="E157" i="39" s="1"/>
  <c r="G157" i="47"/>
  <c r="C153" i="38"/>
  <c r="E156" i="37"/>
  <c r="H157" i="35"/>
  <c r="L196" i="17" l="1"/>
  <c r="F197" i="17" s="1"/>
  <c r="M196" i="17"/>
  <c r="D183" i="21" s="1"/>
  <c r="M138" i="43"/>
  <c r="F138" i="43"/>
  <c r="G142" i="42"/>
  <c r="C138" i="44" s="1"/>
  <c r="N142" i="42"/>
  <c r="O142" i="42" s="1"/>
  <c r="G138" i="44" s="1"/>
  <c r="G156" i="27"/>
  <c r="H156" i="27"/>
  <c r="J156" i="27" s="1"/>
  <c r="M146" i="35"/>
  <c r="I144" i="37"/>
  <c r="J144" i="37" s="1"/>
  <c r="K144" i="37" s="1"/>
  <c r="F145" i="51" s="1"/>
  <c r="G145" i="51" s="1"/>
  <c r="H145" i="51" s="1"/>
  <c r="F144" i="39"/>
  <c r="G144" i="39" s="1"/>
  <c r="O144" i="39"/>
  <c r="K139" i="43"/>
  <c r="J139" i="43" s="1"/>
  <c r="N143" i="39"/>
  <c r="Q145" i="35"/>
  <c r="V145" i="35" s="1"/>
  <c r="F145" i="40"/>
  <c r="L586" i="42"/>
  <c r="N585" i="42"/>
  <c r="O585" i="42" s="1"/>
  <c r="G581" i="44" s="1"/>
  <c r="P157" i="39"/>
  <c r="Q157" i="39" s="1"/>
  <c r="R157" i="39"/>
  <c r="S157" i="39" s="1"/>
  <c r="J157" i="35"/>
  <c r="I157" i="35"/>
  <c r="C157" i="40" s="1"/>
  <c r="C153" i="41"/>
  <c r="M171" i="30"/>
  <c r="F172" i="30" s="1"/>
  <c r="N171" i="30"/>
  <c r="O171" i="30" s="1"/>
  <c r="P171" i="30" s="1"/>
  <c r="G197" i="17"/>
  <c r="I197" i="17"/>
  <c r="G187" i="35"/>
  <c r="R154" i="35"/>
  <c r="L152" i="37"/>
  <c r="M152" i="37" s="1"/>
  <c r="N152" i="37" s="1"/>
  <c r="H164" i="28"/>
  <c r="J164" i="28" s="1"/>
  <c r="G164" i="28"/>
  <c r="F156" i="37"/>
  <c r="G156" i="37" s="1"/>
  <c r="H156" i="37" s="1"/>
  <c r="C157" i="51" s="1"/>
  <c r="D157" i="51" s="1"/>
  <c r="E157" i="51" s="1"/>
  <c r="J197" i="17" l="1"/>
  <c r="K197" i="17" s="1"/>
  <c r="T143" i="39"/>
  <c r="I153" i="36"/>
  <c r="J153" i="36" s="1"/>
  <c r="K153" i="36" s="1"/>
  <c r="E150" i="41" s="1"/>
  <c r="I153" i="51"/>
  <c r="J153" i="51" s="1"/>
  <c r="K153" i="51" s="1"/>
  <c r="H144" i="39"/>
  <c r="J144" i="39"/>
  <c r="I144" i="39"/>
  <c r="K144" i="39" s="1"/>
  <c r="F145" i="36"/>
  <c r="G145" i="36" s="1"/>
  <c r="H145" i="36" s="1"/>
  <c r="D142" i="38"/>
  <c r="K146" i="47"/>
  <c r="N146" i="35"/>
  <c r="W145" i="35"/>
  <c r="K145" i="35" s="1"/>
  <c r="H145" i="40"/>
  <c r="I156" i="27"/>
  <c r="K156" i="27"/>
  <c r="C139" i="43"/>
  <c r="C143" i="42"/>
  <c r="L587" i="42"/>
  <c r="N587" i="42" s="1"/>
  <c r="O587" i="42" s="1"/>
  <c r="G583" i="44" s="1"/>
  <c r="N586" i="42"/>
  <c r="O586" i="42" s="1"/>
  <c r="G582" i="44" s="1"/>
  <c r="C158" i="21"/>
  <c r="A160" i="37"/>
  <c r="G172" i="30"/>
  <c r="I172" i="30"/>
  <c r="K172" i="30" s="1"/>
  <c r="O154" i="47"/>
  <c r="S154" i="35"/>
  <c r="E150" i="38"/>
  <c r="K164" i="28"/>
  <c r="C157" i="36"/>
  <c r="D157" i="36" s="1"/>
  <c r="E157" i="36" s="1"/>
  <c r="E158" i="39" s="1"/>
  <c r="G158" i="47"/>
  <c r="C154" i="38"/>
  <c r="H158" i="35"/>
  <c r="L197" i="17" l="1"/>
  <c r="F198" i="17" s="1"/>
  <c r="M197" i="17"/>
  <c r="D184" i="21" s="1"/>
  <c r="U143" i="39"/>
  <c r="D145" i="40"/>
  <c r="D145" i="39"/>
  <c r="O146" i="35"/>
  <c r="E146" i="40" s="1"/>
  <c r="P146" i="35"/>
  <c r="X146" i="39" s="1"/>
  <c r="L146" i="47"/>
  <c r="M146" i="47"/>
  <c r="K143" i="42"/>
  <c r="F143" i="42"/>
  <c r="D142" i="41"/>
  <c r="W146" i="39"/>
  <c r="L156" i="27"/>
  <c r="F157" i="27" s="1"/>
  <c r="M156" i="27"/>
  <c r="E143" i="21" s="1"/>
  <c r="L144" i="39"/>
  <c r="P158" i="39"/>
  <c r="Q158" i="39" s="1"/>
  <c r="R158" i="39"/>
  <c r="S158" i="39" s="1"/>
  <c r="I158" i="35"/>
  <c r="C158" i="40" s="1"/>
  <c r="J158" i="35"/>
  <c r="C154" i="41"/>
  <c r="L172" i="30"/>
  <c r="G188" i="35"/>
  <c r="I198" i="17"/>
  <c r="G198" i="17"/>
  <c r="L164" i="28"/>
  <c r="F165" i="28" s="1"/>
  <c r="M164" i="28"/>
  <c r="F151" i="21" s="1"/>
  <c r="T154" i="35"/>
  <c r="G154" i="40" s="1"/>
  <c r="U154" i="35"/>
  <c r="Q154" i="47"/>
  <c r="P154" i="47"/>
  <c r="E157" i="37"/>
  <c r="J198" i="17" l="1"/>
  <c r="K198" i="17" s="1"/>
  <c r="M139" i="43"/>
  <c r="F139" i="43"/>
  <c r="N143" i="42"/>
  <c r="O143" i="42" s="1"/>
  <c r="G139" i="44" s="1"/>
  <c r="G143" i="42"/>
  <c r="C139" i="44" s="1"/>
  <c r="K140" i="43"/>
  <c r="J140" i="43" s="1"/>
  <c r="N144" i="39"/>
  <c r="I145" i="37"/>
  <c r="J145" i="37" s="1"/>
  <c r="K145" i="37" s="1"/>
  <c r="F146" i="51" s="1"/>
  <c r="G146" i="51" s="1"/>
  <c r="H146" i="51" s="1"/>
  <c r="M147" i="35"/>
  <c r="F146" i="40"/>
  <c r="Q146" i="35"/>
  <c r="V146" i="35" s="1"/>
  <c r="G157" i="27"/>
  <c r="H157" i="27"/>
  <c r="J157" i="27" s="1"/>
  <c r="O145" i="39"/>
  <c r="F145" i="39"/>
  <c r="G145" i="39" s="1"/>
  <c r="M172" i="30"/>
  <c r="F173" i="30" s="1"/>
  <c r="N172" i="30"/>
  <c r="O172" i="30" s="1"/>
  <c r="P172" i="30" s="1"/>
  <c r="R155" i="35"/>
  <c r="L153" i="37"/>
  <c r="M153" i="37" s="1"/>
  <c r="N153" i="37" s="1"/>
  <c r="G165" i="28"/>
  <c r="H165" i="28"/>
  <c r="J165" i="28" s="1"/>
  <c r="F157" i="37"/>
  <c r="G157" i="37" s="1"/>
  <c r="H157" i="37" s="1"/>
  <c r="C158" i="51" s="1"/>
  <c r="D158" i="51" s="1"/>
  <c r="E158" i="51" s="1"/>
  <c r="M198" i="17" l="1"/>
  <c r="D185" i="21" s="1"/>
  <c r="L198" i="17"/>
  <c r="F199" i="17" s="1"/>
  <c r="T144" i="39"/>
  <c r="I154" i="36"/>
  <c r="J154" i="36" s="1"/>
  <c r="K154" i="36" s="1"/>
  <c r="E151" i="41" s="1"/>
  <c r="I154" i="51"/>
  <c r="J154" i="51" s="1"/>
  <c r="K154" i="51" s="1"/>
  <c r="H145" i="39"/>
  <c r="I145" i="39"/>
  <c r="J145" i="39"/>
  <c r="H146" i="40"/>
  <c r="W146" i="35"/>
  <c r="K146" i="35" s="1"/>
  <c r="F146" i="36"/>
  <c r="G146" i="36" s="1"/>
  <c r="H146" i="36" s="1"/>
  <c r="N147" i="35"/>
  <c r="K147" i="47"/>
  <c r="D143" i="38"/>
  <c r="C144" i="42"/>
  <c r="C140" i="43"/>
  <c r="K157" i="27"/>
  <c r="I157" i="27"/>
  <c r="A161" i="37"/>
  <c r="C159" i="21"/>
  <c r="I173" i="30"/>
  <c r="K173" i="30" s="1"/>
  <c r="G173" i="30"/>
  <c r="I199" i="17"/>
  <c r="G199" i="17"/>
  <c r="G189" i="35"/>
  <c r="O155" i="47"/>
  <c r="E151" i="38"/>
  <c r="S155" i="35"/>
  <c r="K165" i="28"/>
  <c r="C158" i="36"/>
  <c r="D158" i="36" s="1"/>
  <c r="E158" i="36" s="1"/>
  <c r="E159" i="39" s="1"/>
  <c r="G159" i="47"/>
  <c r="C155" i="38"/>
  <c r="E158" i="37"/>
  <c r="H159" i="35"/>
  <c r="J199" i="17" l="1"/>
  <c r="K199" i="17" s="1"/>
  <c r="U144" i="39"/>
  <c r="K145" i="39"/>
  <c r="L145" i="39" s="1"/>
  <c r="M147" i="47"/>
  <c r="L147" i="47"/>
  <c r="P147" i="35"/>
  <c r="X147" i="39" s="1"/>
  <c r="O147" i="35"/>
  <c r="E147" i="40" s="1"/>
  <c r="W147" i="39"/>
  <c r="D143" i="41"/>
  <c r="D146" i="39"/>
  <c r="D146" i="40"/>
  <c r="M157" i="27"/>
  <c r="E144" i="21" s="1"/>
  <c r="L157" i="27"/>
  <c r="F158" i="27" s="1"/>
  <c r="F144" i="42"/>
  <c r="K144" i="42"/>
  <c r="P159" i="39"/>
  <c r="Q159" i="39" s="1"/>
  <c r="R159" i="39"/>
  <c r="S159" i="39" s="1"/>
  <c r="C155" i="41"/>
  <c r="I159" i="35"/>
  <c r="C159" i="40" s="1"/>
  <c r="J159" i="35"/>
  <c r="L173" i="30"/>
  <c r="M165" i="28"/>
  <c r="F152" i="21" s="1"/>
  <c r="L165" i="28"/>
  <c r="F166" i="28" s="1"/>
  <c r="T155" i="35"/>
  <c r="G155" i="40" s="1"/>
  <c r="U155" i="35"/>
  <c r="P155" i="47"/>
  <c r="Q155" i="47"/>
  <c r="M199" i="17" l="1"/>
  <c r="D186" i="21" s="1"/>
  <c r="L199" i="17"/>
  <c r="F200" i="17" s="1"/>
  <c r="M140" i="43"/>
  <c r="F140" i="43"/>
  <c r="N144" i="42"/>
  <c r="O144" i="42" s="1"/>
  <c r="G140" i="44" s="1"/>
  <c r="G144" i="42"/>
  <c r="C140" i="44" s="1"/>
  <c r="O146" i="39"/>
  <c r="F146" i="39"/>
  <c r="G146" i="39" s="1"/>
  <c r="K141" i="43"/>
  <c r="J141" i="43" s="1"/>
  <c r="N145" i="39"/>
  <c r="F147" i="40"/>
  <c r="Q147" i="35"/>
  <c r="V147" i="35" s="1"/>
  <c r="G158" i="27"/>
  <c r="H158" i="27"/>
  <c r="J158" i="27" s="1"/>
  <c r="M148" i="35"/>
  <c r="I146" i="37"/>
  <c r="J146" i="37" s="1"/>
  <c r="K146" i="37" s="1"/>
  <c r="F147" i="51" s="1"/>
  <c r="G147" i="51" s="1"/>
  <c r="H147" i="51" s="1"/>
  <c r="M173" i="30"/>
  <c r="F174" i="30" s="1"/>
  <c r="N173" i="30"/>
  <c r="O173" i="30" s="1"/>
  <c r="P173" i="30" s="1"/>
  <c r="G200" i="17"/>
  <c r="I200" i="17"/>
  <c r="G190" i="35"/>
  <c r="H166" i="28"/>
  <c r="J166" i="28" s="1"/>
  <c r="G166" i="28"/>
  <c r="R156" i="35"/>
  <c r="L154" i="37"/>
  <c r="M154" i="37" s="1"/>
  <c r="N154" i="37" s="1"/>
  <c r="F158" i="37"/>
  <c r="G158" i="37" s="1"/>
  <c r="H158" i="37" s="1"/>
  <c r="C159" i="51" s="1"/>
  <c r="D159" i="51" s="1"/>
  <c r="E159" i="51" s="1"/>
  <c r="J200" i="17" l="1"/>
  <c r="K200" i="17" s="1"/>
  <c r="T145" i="39"/>
  <c r="I155" i="36"/>
  <c r="J155" i="36" s="1"/>
  <c r="K155" i="36" s="1"/>
  <c r="E152" i="41" s="1"/>
  <c r="I155" i="51"/>
  <c r="J155" i="51" s="1"/>
  <c r="K155" i="51" s="1"/>
  <c r="H147" i="40"/>
  <c r="W147" i="35"/>
  <c r="K147" i="35" s="1"/>
  <c r="C145" i="42"/>
  <c r="C141" i="43"/>
  <c r="K158" i="27"/>
  <c r="I158" i="27"/>
  <c r="H146" i="39"/>
  <c r="J146" i="39"/>
  <c r="I146" i="39"/>
  <c r="F147" i="36"/>
  <c r="G147" i="36" s="1"/>
  <c r="H147" i="36" s="1"/>
  <c r="N148" i="35"/>
  <c r="D144" i="38"/>
  <c r="K148" i="47"/>
  <c r="A162" i="37"/>
  <c r="C160" i="21"/>
  <c r="I174" i="30"/>
  <c r="K174" i="30" s="1"/>
  <c r="G174" i="30"/>
  <c r="O156" i="47"/>
  <c r="E152" i="38"/>
  <c r="S156" i="35"/>
  <c r="K166" i="28"/>
  <c r="C159" i="36"/>
  <c r="D159" i="36" s="1"/>
  <c r="E159" i="36" s="1"/>
  <c r="E160" i="39" s="1"/>
  <c r="G160" i="47"/>
  <c r="C156" i="38"/>
  <c r="H160" i="35"/>
  <c r="E159" i="37"/>
  <c r="M200" i="17" l="1"/>
  <c r="D187" i="21" s="1"/>
  <c r="L200" i="17"/>
  <c r="F201" i="17" s="1"/>
  <c r="U145" i="39"/>
  <c r="L148" i="47"/>
  <c r="M148" i="47"/>
  <c r="M158" i="27"/>
  <c r="E145" i="21" s="1"/>
  <c r="L158" i="27"/>
  <c r="F159" i="27" s="1"/>
  <c r="P148" i="35"/>
  <c r="X148" i="39" s="1"/>
  <c r="O148" i="35"/>
  <c r="E148" i="40" s="1"/>
  <c r="F145" i="42"/>
  <c r="K145" i="42"/>
  <c r="W148" i="39"/>
  <c r="D144" i="41"/>
  <c r="D147" i="39"/>
  <c r="D147" i="40"/>
  <c r="K146" i="39"/>
  <c r="L146" i="39" s="1"/>
  <c r="P160" i="39"/>
  <c r="Q160" i="39" s="1"/>
  <c r="R160" i="39"/>
  <c r="S160" i="39" s="1"/>
  <c r="C156" i="41"/>
  <c r="J160" i="35"/>
  <c r="I160" i="35"/>
  <c r="C160" i="40" s="1"/>
  <c r="L174" i="30"/>
  <c r="I201" i="17"/>
  <c r="G201" i="17"/>
  <c r="G191" i="35"/>
  <c r="L166" i="28"/>
  <c r="F167" i="28" s="1"/>
  <c r="M166" i="28"/>
  <c r="F153" i="21" s="1"/>
  <c r="T156" i="35"/>
  <c r="G156" i="40" s="1"/>
  <c r="U156" i="35"/>
  <c r="P156" i="47"/>
  <c r="Q156" i="47"/>
  <c r="F159" i="37"/>
  <c r="G159" i="37" s="1"/>
  <c r="H159" i="37" s="1"/>
  <c r="C160" i="51" s="1"/>
  <c r="D160" i="51" s="1"/>
  <c r="E160" i="51" s="1"/>
  <c r="J201" i="17" l="1"/>
  <c r="K201" i="17" s="1"/>
  <c r="M141" i="43"/>
  <c r="F141" i="43"/>
  <c r="N145" i="42"/>
  <c r="O145" i="42" s="1"/>
  <c r="G141" i="44" s="1"/>
  <c r="G145" i="42"/>
  <c r="C141" i="44" s="1"/>
  <c r="K142" i="43"/>
  <c r="J142" i="43" s="1"/>
  <c r="N146" i="39"/>
  <c r="F148" i="40"/>
  <c r="Q148" i="35"/>
  <c r="V148" i="35" s="1"/>
  <c r="G159" i="27"/>
  <c r="H159" i="27"/>
  <c r="J159" i="27" s="1"/>
  <c r="F147" i="39"/>
  <c r="G147" i="39" s="1"/>
  <c r="O147" i="39"/>
  <c r="I147" i="37"/>
  <c r="J147" i="37" s="1"/>
  <c r="K147" i="37" s="1"/>
  <c r="F148" i="51" s="1"/>
  <c r="G148" i="51" s="1"/>
  <c r="H148" i="51" s="1"/>
  <c r="M149" i="35"/>
  <c r="N174" i="30"/>
  <c r="O174" i="30" s="1"/>
  <c r="P174" i="30" s="1"/>
  <c r="M174" i="30"/>
  <c r="F175" i="30" s="1"/>
  <c r="R157" i="35"/>
  <c r="L155" i="37"/>
  <c r="M155" i="37" s="1"/>
  <c r="N155" i="37" s="1"/>
  <c r="G167" i="28"/>
  <c r="H167" i="28"/>
  <c r="J167" i="28" s="1"/>
  <c r="C160" i="36"/>
  <c r="D160" i="36" s="1"/>
  <c r="E160" i="36" s="1"/>
  <c r="E161" i="39" s="1"/>
  <c r="G161" i="47"/>
  <c r="C157" i="38"/>
  <c r="E160" i="37"/>
  <c r="H161" i="35"/>
  <c r="L201" i="17" l="1"/>
  <c r="F202" i="17" s="1"/>
  <c r="M201" i="17"/>
  <c r="D188" i="21" s="1"/>
  <c r="T146" i="39"/>
  <c r="I156" i="36"/>
  <c r="J156" i="36" s="1"/>
  <c r="K156" i="36" s="1"/>
  <c r="E153" i="41" s="1"/>
  <c r="I156" i="51"/>
  <c r="J156" i="51" s="1"/>
  <c r="K156" i="51" s="1"/>
  <c r="H147" i="39"/>
  <c r="J147" i="39"/>
  <c r="I147" i="39"/>
  <c r="K159" i="27"/>
  <c r="I159" i="27"/>
  <c r="W148" i="35"/>
  <c r="K148" i="35" s="1"/>
  <c r="H148" i="40"/>
  <c r="C146" i="42"/>
  <c r="C142" i="43"/>
  <c r="F148" i="36"/>
  <c r="G148" i="36" s="1"/>
  <c r="H148" i="36" s="1"/>
  <c r="D145" i="38"/>
  <c r="N149" i="35"/>
  <c r="K149" i="47"/>
  <c r="P161" i="39"/>
  <c r="Q161" i="39" s="1"/>
  <c r="R161" i="39"/>
  <c r="S161" i="39" s="1"/>
  <c r="J161" i="35"/>
  <c r="I161" i="35"/>
  <c r="C161" i="40" s="1"/>
  <c r="C157" i="41"/>
  <c r="I175" i="30"/>
  <c r="K175" i="30" s="1"/>
  <c r="G175" i="30"/>
  <c r="A163" i="37"/>
  <c r="C161" i="21"/>
  <c r="G192" i="35"/>
  <c r="G202" i="17"/>
  <c r="I202" i="17"/>
  <c r="E153" i="38"/>
  <c r="O157" i="47"/>
  <c r="S157" i="35"/>
  <c r="K167" i="28"/>
  <c r="K147" i="39" l="1"/>
  <c r="J202" i="17"/>
  <c r="K202" i="17" s="1"/>
  <c r="U146" i="39"/>
  <c r="F146" i="42"/>
  <c r="K146" i="42"/>
  <c r="D148" i="40"/>
  <c r="D148" i="39"/>
  <c r="L149" i="47"/>
  <c r="M149" i="47"/>
  <c r="O149" i="35"/>
  <c r="E149" i="40" s="1"/>
  <c r="P149" i="35"/>
  <c r="X149" i="39" s="1"/>
  <c r="M159" i="27"/>
  <c r="E146" i="21" s="1"/>
  <c r="L159" i="27"/>
  <c r="F160" i="27" s="1"/>
  <c r="W149" i="39"/>
  <c r="D145" i="41"/>
  <c r="L147" i="39"/>
  <c r="L175" i="30"/>
  <c r="L167" i="28"/>
  <c r="F168" i="28" s="1"/>
  <c r="M167" i="28"/>
  <c r="F154" i="21" s="1"/>
  <c r="U157" i="35"/>
  <c r="T157" i="35"/>
  <c r="G157" i="40" s="1"/>
  <c r="Q157" i="47"/>
  <c r="P157" i="47"/>
  <c r="F160" i="37"/>
  <c r="G160" i="37" s="1"/>
  <c r="H160" i="37" s="1"/>
  <c r="C161" i="51" s="1"/>
  <c r="D161" i="51" s="1"/>
  <c r="E161" i="51" s="1"/>
  <c r="M202" i="17" l="1"/>
  <c r="D189" i="21" s="1"/>
  <c r="L202" i="17"/>
  <c r="F203" i="17" s="1"/>
  <c r="F142" i="43"/>
  <c r="M142" i="43"/>
  <c r="N146" i="42"/>
  <c r="O146" i="42" s="1"/>
  <c r="G142" i="44" s="1"/>
  <c r="G146" i="42"/>
  <c r="C142" i="44" s="1"/>
  <c r="Q149" i="35"/>
  <c r="V149" i="35" s="1"/>
  <c r="F149" i="40"/>
  <c r="F148" i="39"/>
  <c r="G148" i="39" s="1"/>
  <c r="O148" i="39"/>
  <c r="N147" i="39"/>
  <c r="K143" i="43"/>
  <c r="J143" i="43" s="1"/>
  <c r="G160" i="27"/>
  <c r="H160" i="27"/>
  <c r="J160" i="27" s="1"/>
  <c r="I148" i="37"/>
  <c r="J148" i="37" s="1"/>
  <c r="K148" i="37" s="1"/>
  <c r="F149" i="51" s="1"/>
  <c r="G149" i="51" s="1"/>
  <c r="H149" i="51" s="1"/>
  <c r="M150" i="35"/>
  <c r="M175" i="30"/>
  <c r="F176" i="30" s="1"/>
  <c r="N175" i="30"/>
  <c r="O175" i="30" s="1"/>
  <c r="P175" i="30" s="1"/>
  <c r="I203" i="17"/>
  <c r="G203" i="17"/>
  <c r="G193" i="35"/>
  <c r="R158" i="35"/>
  <c r="L156" i="37"/>
  <c r="M156" i="37" s="1"/>
  <c r="N156" i="37" s="1"/>
  <c r="G168" i="28"/>
  <c r="H168" i="28"/>
  <c r="J168" i="28" s="1"/>
  <c r="C161" i="36"/>
  <c r="D161" i="36" s="1"/>
  <c r="E161" i="36" s="1"/>
  <c r="E162" i="39" s="1"/>
  <c r="G162" i="47"/>
  <c r="C158" i="38"/>
  <c r="H162" i="35"/>
  <c r="E161" i="37"/>
  <c r="J203" i="17" l="1"/>
  <c r="K203" i="17" s="1"/>
  <c r="T147" i="39"/>
  <c r="I157" i="36"/>
  <c r="J157" i="36" s="1"/>
  <c r="K157" i="36" s="1"/>
  <c r="E154" i="41" s="1"/>
  <c r="I157" i="51"/>
  <c r="J157" i="51" s="1"/>
  <c r="K157" i="51" s="1"/>
  <c r="C147" i="42"/>
  <c r="C143" i="43"/>
  <c r="F149" i="36"/>
  <c r="G149" i="36" s="1"/>
  <c r="H149" i="36" s="1"/>
  <c r="K150" i="47"/>
  <c r="D146" i="38"/>
  <c r="N150" i="35"/>
  <c r="H148" i="39"/>
  <c r="J148" i="39"/>
  <c r="I148" i="39"/>
  <c r="I160" i="27"/>
  <c r="K160" i="27"/>
  <c r="H149" i="40"/>
  <c r="W149" i="35"/>
  <c r="K149" i="35" s="1"/>
  <c r="P162" i="39"/>
  <c r="Q162" i="39" s="1"/>
  <c r="R162" i="39"/>
  <c r="S162" i="39" s="1"/>
  <c r="I162" i="35"/>
  <c r="C162" i="40" s="1"/>
  <c r="J162" i="35"/>
  <c r="C158" i="41"/>
  <c r="C162" i="21"/>
  <c r="A164" i="37"/>
  <c r="G176" i="30"/>
  <c r="I176" i="30"/>
  <c r="K176" i="30" s="1"/>
  <c r="O158" i="47"/>
  <c r="S158" i="35"/>
  <c r="E154" i="38"/>
  <c r="K168" i="28"/>
  <c r="M203" i="17" l="1"/>
  <c r="D190" i="21" s="1"/>
  <c r="L203" i="17"/>
  <c r="F204" i="17" s="1"/>
  <c r="U147" i="39"/>
  <c r="P150" i="35"/>
  <c r="X150" i="39" s="1"/>
  <c r="O150" i="35"/>
  <c r="E150" i="40" s="1"/>
  <c r="D149" i="40"/>
  <c r="D149" i="39"/>
  <c r="L150" i="47"/>
  <c r="M150" i="47"/>
  <c r="M160" i="27"/>
  <c r="E147" i="21" s="1"/>
  <c r="L160" i="27"/>
  <c r="F161" i="27" s="1"/>
  <c r="D146" i="41"/>
  <c r="W150" i="39"/>
  <c r="K148" i="39"/>
  <c r="K147" i="42"/>
  <c r="F147" i="42"/>
  <c r="L176" i="30"/>
  <c r="G204" i="17"/>
  <c r="I204" i="17"/>
  <c r="G194" i="35"/>
  <c r="M168" i="28"/>
  <c r="F155" i="21" s="1"/>
  <c r="L168" i="28"/>
  <c r="F169" i="28" s="1"/>
  <c r="T158" i="35"/>
  <c r="G158" i="40" s="1"/>
  <c r="U158" i="35"/>
  <c r="P158" i="47"/>
  <c r="Q158" i="47"/>
  <c r="F161" i="37"/>
  <c r="G161" i="37" s="1"/>
  <c r="H161" i="37" s="1"/>
  <c r="C162" i="51" s="1"/>
  <c r="D162" i="51" s="1"/>
  <c r="E162" i="51" s="1"/>
  <c r="J204" i="17" l="1"/>
  <c r="K204" i="17" s="1"/>
  <c r="M143" i="43"/>
  <c r="F143" i="43"/>
  <c r="G147" i="42"/>
  <c r="C143" i="44" s="1"/>
  <c r="N147" i="42"/>
  <c r="O147" i="42" s="1"/>
  <c r="G143" i="44" s="1"/>
  <c r="M151" i="35"/>
  <c r="I149" i="37"/>
  <c r="J149" i="37" s="1"/>
  <c r="K149" i="37" s="1"/>
  <c r="F150" i="51" s="1"/>
  <c r="G150" i="51" s="1"/>
  <c r="H150" i="51" s="1"/>
  <c r="F149" i="39"/>
  <c r="G149" i="39" s="1"/>
  <c r="O149" i="39"/>
  <c r="F150" i="40"/>
  <c r="Q150" i="35"/>
  <c r="V150" i="35" s="1"/>
  <c r="H161" i="27"/>
  <c r="J161" i="27" s="1"/>
  <c r="G161" i="27"/>
  <c r="L148" i="39"/>
  <c r="N176" i="30"/>
  <c r="O176" i="30" s="1"/>
  <c r="P176" i="30" s="1"/>
  <c r="M176" i="30"/>
  <c r="F177" i="30" s="1"/>
  <c r="G169" i="28"/>
  <c r="H169" i="28"/>
  <c r="J169" i="28" s="1"/>
  <c r="R159" i="35"/>
  <c r="L157" i="37"/>
  <c r="M157" i="37" s="1"/>
  <c r="N157" i="37" s="1"/>
  <c r="C162" i="36"/>
  <c r="D162" i="36" s="1"/>
  <c r="E162" i="36" s="1"/>
  <c r="E163" i="39" s="1"/>
  <c r="G163" i="47"/>
  <c r="C159" i="38"/>
  <c r="H163" i="35"/>
  <c r="E162" i="37"/>
  <c r="L204" i="17" l="1"/>
  <c r="F205" i="17" s="1"/>
  <c r="M204" i="17"/>
  <c r="D191" i="21" s="1"/>
  <c r="I158" i="36"/>
  <c r="J158" i="36" s="1"/>
  <c r="K158" i="36" s="1"/>
  <c r="E155" i="41" s="1"/>
  <c r="I158" i="51"/>
  <c r="J158" i="51" s="1"/>
  <c r="K158" i="51" s="1"/>
  <c r="K144" i="43"/>
  <c r="J144" i="43" s="1"/>
  <c r="N148" i="39"/>
  <c r="H149" i="39"/>
  <c r="I149" i="39"/>
  <c r="J149" i="39"/>
  <c r="F150" i="36"/>
  <c r="G150" i="36" s="1"/>
  <c r="H150" i="36" s="1"/>
  <c r="N151" i="35"/>
  <c r="D147" i="38"/>
  <c r="K151" i="47"/>
  <c r="I161" i="27"/>
  <c r="K161" i="27"/>
  <c r="W150" i="35"/>
  <c r="K150" i="35" s="1"/>
  <c r="H150" i="40"/>
  <c r="P163" i="39"/>
  <c r="Q163" i="39" s="1"/>
  <c r="R163" i="39"/>
  <c r="S163" i="39" s="1"/>
  <c r="C159" i="41"/>
  <c r="I163" i="35"/>
  <c r="C163" i="40" s="1"/>
  <c r="J163" i="35"/>
  <c r="I177" i="30"/>
  <c r="G177" i="30"/>
  <c r="C163" i="21"/>
  <c r="A165" i="37"/>
  <c r="I205" i="17"/>
  <c r="G205" i="17"/>
  <c r="G195" i="35"/>
  <c r="E155" i="38"/>
  <c r="O159" i="47"/>
  <c r="S159" i="35"/>
  <c r="K169" i="28"/>
  <c r="J205" i="17" l="1"/>
  <c r="K205" i="17" s="1"/>
  <c r="T148" i="39"/>
  <c r="K149" i="39"/>
  <c r="L149" i="39" s="1"/>
  <c r="K177" i="30"/>
  <c r="L177" i="30" s="1"/>
  <c r="O151" i="35"/>
  <c r="E151" i="40" s="1"/>
  <c r="P151" i="35"/>
  <c r="X151" i="39" s="1"/>
  <c r="W151" i="39"/>
  <c r="D147" i="41"/>
  <c r="D150" i="40"/>
  <c r="D150" i="39"/>
  <c r="M161" i="27"/>
  <c r="E148" i="21" s="1"/>
  <c r="L161" i="27"/>
  <c r="F162" i="27" s="1"/>
  <c r="C144" i="43"/>
  <c r="C148" i="42"/>
  <c r="M151" i="47"/>
  <c r="L151" i="47"/>
  <c r="L169" i="28"/>
  <c r="F170" i="28" s="1"/>
  <c r="M169" i="28"/>
  <c r="F156" i="21" s="1"/>
  <c r="U159" i="35"/>
  <c r="T159" i="35"/>
  <c r="G159" i="40" s="1"/>
  <c r="Q159" i="47"/>
  <c r="P159" i="47"/>
  <c r="F162" i="37"/>
  <c r="G162" i="37" s="1"/>
  <c r="H162" i="37" s="1"/>
  <c r="C163" i="51" s="1"/>
  <c r="D163" i="51" s="1"/>
  <c r="E163" i="51" s="1"/>
  <c r="M205" i="17" l="1"/>
  <c r="D192" i="21" s="1"/>
  <c r="L205" i="17"/>
  <c r="F206" i="17" s="1"/>
  <c r="U148" i="39"/>
  <c r="N177" i="30"/>
  <c r="O177" i="30" s="1"/>
  <c r="P177" i="30" s="1"/>
  <c r="A166" i="37" s="1"/>
  <c r="M177" i="30"/>
  <c r="F178" i="30" s="1"/>
  <c r="I178" i="30" s="1"/>
  <c r="O150" i="39"/>
  <c r="F150" i="39"/>
  <c r="G150" i="39" s="1"/>
  <c r="K145" i="43"/>
  <c r="J145" i="43" s="1"/>
  <c r="N149" i="39"/>
  <c r="K148" i="42"/>
  <c r="F148" i="42"/>
  <c r="G162" i="27"/>
  <c r="H162" i="27"/>
  <c r="J162" i="27" s="1"/>
  <c r="F151" i="40"/>
  <c r="Q151" i="35"/>
  <c r="V151" i="35" s="1"/>
  <c r="I150" i="37"/>
  <c r="J150" i="37" s="1"/>
  <c r="K150" i="37" s="1"/>
  <c r="F151" i="51" s="1"/>
  <c r="G151" i="51" s="1"/>
  <c r="H151" i="51" s="1"/>
  <c r="M152" i="35"/>
  <c r="G206" i="17"/>
  <c r="I206" i="17"/>
  <c r="G196" i="35"/>
  <c r="R160" i="35"/>
  <c r="L158" i="37"/>
  <c r="M158" i="37" s="1"/>
  <c r="N158" i="37" s="1"/>
  <c r="G170" i="28"/>
  <c r="H170" i="28"/>
  <c r="J170" i="28" s="1"/>
  <c r="C163" i="36"/>
  <c r="D163" i="36" s="1"/>
  <c r="E163" i="36" s="1"/>
  <c r="E164" i="39" s="1"/>
  <c r="G164" i="47"/>
  <c r="C160" i="38"/>
  <c r="H164" i="35"/>
  <c r="E163" i="37"/>
  <c r="G178" i="30" l="1"/>
  <c r="C164" i="21"/>
  <c r="J206" i="17"/>
  <c r="K206" i="17" s="1"/>
  <c r="F144" i="43"/>
  <c r="M144" i="43"/>
  <c r="T149" i="39"/>
  <c r="G148" i="42"/>
  <c r="C144" i="44" s="1"/>
  <c r="N148" i="42"/>
  <c r="O148" i="42" s="1"/>
  <c r="G144" i="44" s="1"/>
  <c r="I159" i="36"/>
  <c r="J159" i="36" s="1"/>
  <c r="K159" i="36" s="1"/>
  <c r="E156" i="41" s="1"/>
  <c r="I159" i="51"/>
  <c r="J159" i="51" s="1"/>
  <c r="K159" i="51" s="1"/>
  <c r="K178" i="30"/>
  <c r="L178" i="30" s="1"/>
  <c r="F151" i="36"/>
  <c r="G151" i="36" s="1"/>
  <c r="H151" i="36" s="1"/>
  <c r="N152" i="35"/>
  <c r="K152" i="47"/>
  <c r="D148" i="38"/>
  <c r="H151" i="40"/>
  <c r="W151" i="35"/>
  <c r="K151" i="35" s="1"/>
  <c r="C149" i="42"/>
  <c r="C145" i="43"/>
  <c r="K162" i="27"/>
  <c r="I162" i="27"/>
  <c r="H150" i="39"/>
  <c r="J150" i="39"/>
  <c r="I150" i="39"/>
  <c r="P164" i="39"/>
  <c r="Q164" i="39" s="1"/>
  <c r="R164" i="39"/>
  <c r="S164" i="39" s="1"/>
  <c r="C160" i="41"/>
  <c r="J164" i="35"/>
  <c r="I164" i="35"/>
  <c r="C164" i="40" s="1"/>
  <c r="E156" i="38"/>
  <c r="O160" i="47"/>
  <c r="S160" i="35"/>
  <c r="K170" i="28"/>
  <c r="M206" i="17" l="1"/>
  <c r="D193" i="21" s="1"/>
  <c r="L206" i="17"/>
  <c r="F207" i="17" s="1"/>
  <c r="U149" i="39"/>
  <c r="K150" i="39"/>
  <c r="L150" i="39" s="1"/>
  <c r="N178" i="30"/>
  <c r="O178" i="30" s="1"/>
  <c r="P178" i="30" s="1"/>
  <c r="C165" i="21" s="1"/>
  <c r="M178" i="30"/>
  <c r="F179" i="30" s="1"/>
  <c r="G179" i="30" s="1"/>
  <c r="F149" i="42"/>
  <c r="K149" i="42"/>
  <c r="D151" i="40"/>
  <c r="D151" i="39"/>
  <c r="L152" i="47"/>
  <c r="M152" i="47"/>
  <c r="P152" i="35"/>
  <c r="X152" i="39" s="1"/>
  <c r="O152" i="35"/>
  <c r="E152" i="40" s="1"/>
  <c r="L162" i="27"/>
  <c r="F163" i="27" s="1"/>
  <c r="M162" i="27"/>
  <c r="E149" i="21" s="1"/>
  <c r="D148" i="41"/>
  <c r="W152" i="39"/>
  <c r="G207" i="17"/>
  <c r="I207" i="17"/>
  <c r="G197" i="35"/>
  <c r="L170" i="28"/>
  <c r="F171" i="28" s="1"/>
  <c r="M170" i="28"/>
  <c r="F157" i="21" s="1"/>
  <c r="T160" i="35"/>
  <c r="G160" i="40" s="1"/>
  <c r="U160" i="35"/>
  <c r="P160" i="47"/>
  <c r="Q160" i="47"/>
  <c r="F163" i="37"/>
  <c r="G163" i="37" s="1"/>
  <c r="H163" i="37" s="1"/>
  <c r="C164" i="51" s="1"/>
  <c r="D164" i="51" s="1"/>
  <c r="E164" i="51" s="1"/>
  <c r="E164" i="37"/>
  <c r="A167" i="37" l="1"/>
  <c r="I179" i="30"/>
  <c r="K179" i="30" s="1"/>
  <c r="J207" i="17"/>
  <c r="K207" i="17" s="1"/>
  <c r="M145" i="43"/>
  <c r="F145" i="43"/>
  <c r="G149" i="42"/>
  <c r="C145" i="44" s="1"/>
  <c r="N149" i="42"/>
  <c r="O149" i="42" s="1"/>
  <c r="G145" i="44" s="1"/>
  <c r="N150" i="39"/>
  <c r="K146" i="43"/>
  <c r="J146" i="43" s="1"/>
  <c r="M153" i="35"/>
  <c r="I151" i="37"/>
  <c r="J151" i="37" s="1"/>
  <c r="K151" i="37" s="1"/>
  <c r="F152" i="51" s="1"/>
  <c r="G152" i="51" s="1"/>
  <c r="H152" i="51" s="1"/>
  <c r="O151" i="39"/>
  <c r="F151" i="39"/>
  <c r="G151" i="39" s="1"/>
  <c r="H163" i="27"/>
  <c r="J163" i="27" s="1"/>
  <c r="G163" i="27"/>
  <c r="F152" i="40"/>
  <c r="Q152" i="35"/>
  <c r="V152" i="35" s="1"/>
  <c r="L179" i="30"/>
  <c r="R161" i="35"/>
  <c r="L159" i="37"/>
  <c r="M159" i="37" s="1"/>
  <c r="N159" i="37" s="1"/>
  <c r="G171" i="28"/>
  <c r="H171" i="28"/>
  <c r="J171" i="28" s="1"/>
  <c r="C164" i="36"/>
  <c r="D164" i="36" s="1"/>
  <c r="E164" i="36" s="1"/>
  <c r="E165" i="39" s="1"/>
  <c r="G165" i="47"/>
  <c r="C161" i="38"/>
  <c r="H165" i="35"/>
  <c r="M207" i="17" l="1"/>
  <c r="D194" i="21" s="1"/>
  <c r="L207" i="17"/>
  <c r="F208" i="17" s="1"/>
  <c r="T150" i="39"/>
  <c r="I160" i="36"/>
  <c r="J160" i="36" s="1"/>
  <c r="K160" i="36" s="1"/>
  <c r="E157" i="41" s="1"/>
  <c r="I160" i="51"/>
  <c r="J160" i="51" s="1"/>
  <c r="K160" i="51" s="1"/>
  <c r="F152" i="36"/>
  <c r="G152" i="36" s="1"/>
  <c r="H152" i="36" s="1"/>
  <c r="D149" i="38"/>
  <c r="N153" i="35"/>
  <c r="K153" i="47"/>
  <c r="H152" i="40"/>
  <c r="W152" i="35"/>
  <c r="K152" i="35" s="1"/>
  <c r="C150" i="42"/>
  <c r="C146" i="43"/>
  <c r="K163" i="27"/>
  <c r="I163" i="27"/>
  <c r="H151" i="39"/>
  <c r="I151" i="39"/>
  <c r="J151" i="39"/>
  <c r="P165" i="39"/>
  <c r="Q165" i="39" s="1"/>
  <c r="R165" i="39"/>
  <c r="S165" i="39" s="1"/>
  <c r="J165" i="35"/>
  <c r="I165" i="35"/>
  <c r="C165" i="40" s="1"/>
  <c r="C161" i="41"/>
  <c r="M179" i="30"/>
  <c r="F180" i="30" s="1"/>
  <c r="N179" i="30"/>
  <c r="O179" i="30" s="1"/>
  <c r="P179" i="30" s="1"/>
  <c r="G198" i="35"/>
  <c r="G208" i="17"/>
  <c r="I208" i="17"/>
  <c r="O161" i="47"/>
  <c r="S161" i="35"/>
  <c r="E157" i="38"/>
  <c r="K171" i="28"/>
  <c r="J208" i="17" l="1"/>
  <c r="K208" i="17" s="1"/>
  <c r="U150" i="39"/>
  <c r="K151" i="39"/>
  <c r="L151" i="39" s="1"/>
  <c r="F150" i="42"/>
  <c r="K150" i="42"/>
  <c r="D152" i="39"/>
  <c r="D152" i="40"/>
  <c r="L153" i="47"/>
  <c r="M153" i="47"/>
  <c r="O153" i="35"/>
  <c r="E153" i="40" s="1"/>
  <c r="P153" i="35"/>
  <c r="X153" i="39" s="1"/>
  <c r="M163" i="27"/>
  <c r="E150" i="21" s="1"/>
  <c r="L163" i="27"/>
  <c r="F164" i="27" s="1"/>
  <c r="W153" i="39"/>
  <c r="D149" i="41"/>
  <c r="C166" i="21"/>
  <c r="A168" i="37"/>
  <c r="G180" i="30"/>
  <c r="I180" i="30"/>
  <c r="K180" i="30" s="1"/>
  <c r="L171" i="28"/>
  <c r="F172" i="28" s="1"/>
  <c r="M171" i="28"/>
  <c r="F158" i="21" s="1"/>
  <c r="U161" i="35"/>
  <c r="T161" i="35"/>
  <c r="G161" i="40" s="1"/>
  <c r="Q161" i="47"/>
  <c r="P161" i="47"/>
  <c r="F164" i="37"/>
  <c r="G164" i="37" s="1"/>
  <c r="H164" i="37" s="1"/>
  <c r="C165" i="51" s="1"/>
  <c r="D165" i="51" s="1"/>
  <c r="E165" i="51" s="1"/>
  <c r="E165" i="37"/>
  <c r="M208" i="17" l="1"/>
  <c r="D195" i="21" s="1"/>
  <c r="L208" i="17"/>
  <c r="F209" i="17" s="1"/>
  <c r="I209" i="17" s="1"/>
  <c r="M146" i="43"/>
  <c r="F146" i="43"/>
  <c r="G150" i="42"/>
  <c r="C146" i="44" s="1"/>
  <c r="N150" i="42"/>
  <c r="O150" i="42" s="1"/>
  <c r="G146" i="44" s="1"/>
  <c r="N151" i="39"/>
  <c r="K147" i="43"/>
  <c r="J147" i="43" s="1"/>
  <c r="H164" i="27"/>
  <c r="J164" i="27" s="1"/>
  <c r="G164" i="27"/>
  <c r="M154" i="35"/>
  <c r="I152" i="37"/>
  <c r="J152" i="37" s="1"/>
  <c r="K152" i="37" s="1"/>
  <c r="F153" i="51" s="1"/>
  <c r="G153" i="51" s="1"/>
  <c r="H153" i="51" s="1"/>
  <c r="O152" i="39"/>
  <c r="F152" i="39"/>
  <c r="G152" i="39" s="1"/>
  <c r="F153" i="40"/>
  <c r="Q153" i="35"/>
  <c r="V153" i="35" s="1"/>
  <c r="L180" i="30"/>
  <c r="G199" i="35"/>
  <c r="R162" i="35"/>
  <c r="L160" i="37"/>
  <c r="M160" i="37" s="1"/>
  <c r="N160" i="37" s="1"/>
  <c r="H172" i="28"/>
  <c r="J172" i="28" s="1"/>
  <c r="G172" i="28"/>
  <c r="C165" i="36"/>
  <c r="D165" i="36" s="1"/>
  <c r="E165" i="36" s="1"/>
  <c r="E166" i="39" s="1"/>
  <c r="G166" i="47"/>
  <c r="C162" i="38"/>
  <c r="H166" i="35"/>
  <c r="G209" i="17" l="1"/>
  <c r="J209" i="17"/>
  <c r="K209" i="17" s="1"/>
  <c r="T151" i="39"/>
  <c r="I161" i="36"/>
  <c r="J161" i="36" s="1"/>
  <c r="K161" i="36" s="1"/>
  <c r="E158" i="41" s="1"/>
  <c r="I161" i="51"/>
  <c r="J161" i="51" s="1"/>
  <c r="K161" i="51" s="1"/>
  <c r="H153" i="40"/>
  <c r="W153" i="35"/>
  <c r="K153" i="35" s="1"/>
  <c r="K164" i="27"/>
  <c r="I164" i="27"/>
  <c r="H152" i="39"/>
  <c r="I152" i="39"/>
  <c r="J152" i="39"/>
  <c r="F153" i="36"/>
  <c r="G153" i="36" s="1"/>
  <c r="H153" i="36" s="1"/>
  <c r="D150" i="38"/>
  <c r="K154" i="47"/>
  <c r="N154" i="35"/>
  <c r="C151" i="42"/>
  <c r="C147" i="43"/>
  <c r="P166" i="39"/>
  <c r="Q166" i="39" s="1"/>
  <c r="R166" i="39"/>
  <c r="S166" i="39" s="1"/>
  <c r="I166" i="35"/>
  <c r="C166" i="40" s="1"/>
  <c r="J166" i="35"/>
  <c r="N180" i="30"/>
  <c r="O180" i="30" s="1"/>
  <c r="P180" i="30" s="1"/>
  <c r="M180" i="30"/>
  <c r="F181" i="30" s="1"/>
  <c r="K172" i="28"/>
  <c r="S162" i="35"/>
  <c r="E158" i="38"/>
  <c r="O162" i="47"/>
  <c r="C162" i="41"/>
  <c r="E166" i="37"/>
  <c r="L209" i="17" l="1"/>
  <c r="F210" i="17" s="1"/>
  <c r="M209" i="17"/>
  <c r="D196" i="21" s="1"/>
  <c r="U151" i="39"/>
  <c r="K152" i="39"/>
  <c r="L152" i="39" s="1"/>
  <c r="D150" i="41"/>
  <c r="W154" i="39"/>
  <c r="K151" i="42"/>
  <c r="F151" i="42"/>
  <c r="O154" i="35"/>
  <c r="E154" i="40" s="1"/>
  <c r="P154" i="35"/>
  <c r="X154" i="39" s="1"/>
  <c r="L164" i="27"/>
  <c r="F165" i="27" s="1"/>
  <c r="M164" i="27"/>
  <c r="E151" i="21" s="1"/>
  <c r="L154" i="47"/>
  <c r="M154" i="47"/>
  <c r="D153" i="40"/>
  <c r="D153" i="39"/>
  <c r="G181" i="30"/>
  <c r="I181" i="30"/>
  <c r="K181" i="30" s="1"/>
  <c r="A169" i="37"/>
  <c r="C167" i="21"/>
  <c r="G210" i="17"/>
  <c r="I210" i="17"/>
  <c r="G200" i="35"/>
  <c r="M172" i="28"/>
  <c r="F159" i="21" s="1"/>
  <c r="L172" i="28"/>
  <c r="F173" i="28" s="1"/>
  <c r="Q162" i="47"/>
  <c r="P162" i="47"/>
  <c r="U162" i="35"/>
  <c r="T162" i="35"/>
  <c r="G162" i="40" s="1"/>
  <c r="F165" i="37"/>
  <c r="G165" i="37" s="1"/>
  <c r="H165" i="37" s="1"/>
  <c r="C166" i="51" s="1"/>
  <c r="D166" i="51" s="1"/>
  <c r="E166" i="51" s="1"/>
  <c r="J210" i="17" l="1"/>
  <c r="K210" i="17" s="1"/>
  <c r="M147" i="43"/>
  <c r="F147" i="43"/>
  <c r="N151" i="42"/>
  <c r="O151" i="42" s="1"/>
  <c r="G147" i="44" s="1"/>
  <c r="G151" i="42"/>
  <c r="C147" i="44" s="1"/>
  <c r="Q154" i="35"/>
  <c r="V154" i="35" s="1"/>
  <c r="F154" i="40"/>
  <c r="F153" i="39"/>
  <c r="G153" i="39" s="1"/>
  <c r="O153" i="39"/>
  <c r="K148" i="43"/>
  <c r="J148" i="43" s="1"/>
  <c r="N152" i="39"/>
  <c r="M155" i="35"/>
  <c r="I153" i="37"/>
  <c r="J153" i="37" s="1"/>
  <c r="K153" i="37" s="1"/>
  <c r="F154" i="51" s="1"/>
  <c r="G154" i="51" s="1"/>
  <c r="H154" i="51" s="1"/>
  <c r="G165" i="27"/>
  <c r="H165" i="27"/>
  <c r="J165" i="27" s="1"/>
  <c r="L181" i="30"/>
  <c r="G173" i="28"/>
  <c r="H173" i="28"/>
  <c r="J173" i="28" s="1"/>
  <c r="R163" i="35"/>
  <c r="L161" i="37"/>
  <c r="M161" i="37" s="1"/>
  <c r="N161" i="37" s="1"/>
  <c r="C166" i="36"/>
  <c r="D166" i="36" s="1"/>
  <c r="E166" i="36" s="1"/>
  <c r="E167" i="39" s="1"/>
  <c r="G167" i="47"/>
  <c r="C163" i="38"/>
  <c r="H167" i="35"/>
  <c r="L210" i="17" l="1"/>
  <c r="F211" i="17" s="1"/>
  <c r="M210" i="17"/>
  <c r="D197" i="21" s="1"/>
  <c r="T152" i="39"/>
  <c r="I162" i="36"/>
  <c r="J162" i="36" s="1"/>
  <c r="K162" i="36" s="1"/>
  <c r="E159" i="41" s="1"/>
  <c r="I162" i="51"/>
  <c r="J162" i="51" s="1"/>
  <c r="K162" i="51" s="1"/>
  <c r="F154" i="36"/>
  <c r="G154" i="36" s="1"/>
  <c r="H154" i="36" s="1"/>
  <c r="K155" i="47"/>
  <c r="D151" i="38"/>
  <c r="N155" i="35"/>
  <c r="C152" i="42"/>
  <c r="C148" i="43"/>
  <c r="H153" i="39"/>
  <c r="I153" i="39"/>
  <c r="J153" i="39"/>
  <c r="K165" i="27"/>
  <c r="I165" i="27"/>
  <c r="H154" i="40"/>
  <c r="W154" i="35"/>
  <c r="K154" i="35" s="1"/>
  <c r="P167" i="39"/>
  <c r="Q167" i="39" s="1"/>
  <c r="R167" i="39"/>
  <c r="S167" i="39" s="1"/>
  <c r="I167" i="35"/>
  <c r="C167" i="40" s="1"/>
  <c r="J167" i="35"/>
  <c r="N181" i="30"/>
  <c r="O181" i="30" s="1"/>
  <c r="P181" i="30" s="1"/>
  <c r="M181" i="30"/>
  <c r="F182" i="30" s="1"/>
  <c r="G211" i="17"/>
  <c r="I211" i="17"/>
  <c r="G201" i="35"/>
  <c r="K173" i="28"/>
  <c r="E159" i="38"/>
  <c r="S163" i="35"/>
  <c r="O163" i="47"/>
  <c r="C163" i="41"/>
  <c r="E167" i="37"/>
  <c r="J211" i="17" l="1"/>
  <c r="K211" i="17" s="1"/>
  <c r="U152" i="39"/>
  <c r="K153" i="39"/>
  <c r="L153" i="39" s="1"/>
  <c r="D154" i="39"/>
  <c r="D154" i="40"/>
  <c r="K152" i="42"/>
  <c r="F152" i="42"/>
  <c r="O155" i="35"/>
  <c r="E155" i="40" s="1"/>
  <c r="P155" i="35"/>
  <c r="X155" i="39" s="1"/>
  <c r="L165" i="27"/>
  <c r="F166" i="27" s="1"/>
  <c r="M165" i="27"/>
  <c r="E152" i="21" s="1"/>
  <c r="M155" i="47"/>
  <c r="L155" i="47"/>
  <c r="D151" i="41"/>
  <c r="W155" i="39"/>
  <c r="G182" i="30"/>
  <c r="I182" i="30"/>
  <c r="A170" i="37"/>
  <c r="C168" i="21"/>
  <c r="M173" i="28"/>
  <c r="F160" i="21" s="1"/>
  <c r="L173" i="28"/>
  <c r="F174" i="28" s="1"/>
  <c r="U163" i="35"/>
  <c r="T163" i="35"/>
  <c r="G163" i="40" s="1"/>
  <c r="Q163" i="47"/>
  <c r="P163" i="47"/>
  <c r="F166" i="37"/>
  <c r="G166" i="37" s="1"/>
  <c r="H166" i="37" s="1"/>
  <c r="C167" i="51" s="1"/>
  <c r="D167" i="51" s="1"/>
  <c r="E167" i="51" s="1"/>
  <c r="M211" i="17" l="1"/>
  <c r="D198" i="21" s="1"/>
  <c r="L211" i="17"/>
  <c r="F212" i="17" s="1"/>
  <c r="M148" i="43"/>
  <c r="F148" i="43"/>
  <c r="N152" i="42"/>
  <c r="O152" i="42" s="1"/>
  <c r="G148" i="44" s="1"/>
  <c r="G152" i="42"/>
  <c r="C148" i="44" s="1"/>
  <c r="K182" i="30"/>
  <c r="L182" i="30" s="1"/>
  <c r="G166" i="27"/>
  <c r="H166" i="27"/>
  <c r="J166" i="27" s="1"/>
  <c r="F155" i="40"/>
  <c r="Q155" i="35"/>
  <c r="V155" i="35" s="1"/>
  <c r="N153" i="39"/>
  <c r="K149" i="43"/>
  <c r="J149" i="43" s="1"/>
  <c r="O154" i="39"/>
  <c r="F154" i="39"/>
  <c r="G154" i="39" s="1"/>
  <c r="I154" i="37"/>
  <c r="J154" i="37" s="1"/>
  <c r="K154" i="37" s="1"/>
  <c r="F155" i="51" s="1"/>
  <c r="G155" i="51" s="1"/>
  <c r="H155" i="51" s="1"/>
  <c r="M156" i="35"/>
  <c r="G212" i="17"/>
  <c r="I212" i="17"/>
  <c r="G202" i="35"/>
  <c r="G174" i="28"/>
  <c r="H174" i="28"/>
  <c r="J174" i="28" s="1"/>
  <c r="R164" i="35"/>
  <c r="L162" i="37"/>
  <c r="M162" i="37" s="1"/>
  <c r="N162" i="37" s="1"/>
  <c r="C167" i="36"/>
  <c r="D167" i="36" s="1"/>
  <c r="E167" i="36" s="1"/>
  <c r="E168" i="39" s="1"/>
  <c r="G168" i="47"/>
  <c r="C164" i="38"/>
  <c r="H168" i="35"/>
  <c r="J212" i="17" l="1"/>
  <c r="K212" i="17" s="1"/>
  <c r="T153" i="39"/>
  <c r="I163" i="36"/>
  <c r="J163" i="36" s="1"/>
  <c r="K163" i="36" s="1"/>
  <c r="E160" i="41" s="1"/>
  <c r="I163" i="51"/>
  <c r="J163" i="51" s="1"/>
  <c r="K163" i="51" s="1"/>
  <c r="N182" i="30"/>
  <c r="O182" i="30" s="1"/>
  <c r="P182" i="30" s="1"/>
  <c r="A171" i="37" s="1"/>
  <c r="M182" i="30"/>
  <c r="F183" i="30" s="1"/>
  <c r="I183" i="30" s="1"/>
  <c r="C153" i="42"/>
  <c r="C149" i="43"/>
  <c r="F155" i="36"/>
  <c r="G155" i="36" s="1"/>
  <c r="H155" i="36" s="1"/>
  <c r="N156" i="35"/>
  <c r="D152" i="38"/>
  <c r="K156" i="47"/>
  <c r="W155" i="35"/>
  <c r="K155" i="35" s="1"/>
  <c r="H155" i="40"/>
  <c r="H154" i="39"/>
  <c r="I154" i="39"/>
  <c r="J154" i="39"/>
  <c r="K166" i="27"/>
  <c r="I166" i="27"/>
  <c r="P168" i="39"/>
  <c r="Q168" i="39" s="1"/>
  <c r="R168" i="39"/>
  <c r="S168" i="39" s="1"/>
  <c r="J168" i="35"/>
  <c r="I168" i="35"/>
  <c r="C168" i="40" s="1"/>
  <c r="G183" i="30"/>
  <c r="O164" i="47"/>
  <c r="S164" i="35"/>
  <c r="E160" i="38"/>
  <c r="K174" i="28"/>
  <c r="C164" i="41"/>
  <c r="F167" i="37"/>
  <c r="G167" i="37" s="1"/>
  <c r="H167" i="37" s="1"/>
  <c r="C168" i="51" s="1"/>
  <c r="D168" i="51" s="1"/>
  <c r="E168" i="51" s="1"/>
  <c r="E168" i="37"/>
  <c r="C169" i="21" l="1"/>
  <c r="M212" i="17"/>
  <c r="D199" i="21" s="1"/>
  <c r="L212" i="17"/>
  <c r="F213" i="17" s="1"/>
  <c r="G213" i="17" s="1"/>
  <c r="U153" i="39"/>
  <c r="K183" i="30"/>
  <c r="L183" i="30" s="1"/>
  <c r="K154" i="39"/>
  <c r="L154" i="39" s="1"/>
  <c r="D155" i="40"/>
  <c r="D155" i="39"/>
  <c r="M156" i="47"/>
  <c r="L156" i="47"/>
  <c r="M166" i="27"/>
  <c r="E153" i="21" s="1"/>
  <c r="L166" i="27"/>
  <c r="F167" i="27" s="1"/>
  <c r="O156" i="35"/>
  <c r="E156" i="40" s="1"/>
  <c r="P156" i="35"/>
  <c r="X156" i="39" s="1"/>
  <c r="D152" i="41"/>
  <c r="W156" i="39"/>
  <c r="K153" i="42"/>
  <c r="F153" i="42"/>
  <c r="I213" i="17"/>
  <c r="G203" i="35"/>
  <c r="M174" i="28"/>
  <c r="F161" i="21" s="1"/>
  <c r="L174" i="28"/>
  <c r="F175" i="28" s="1"/>
  <c r="U164" i="35"/>
  <c r="T164" i="35"/>
  <c r="G164" i="40" s="1"/>
  <c r="P164" i="47"/>
  <c r="Q164" i="47"/>
  <c r="C168" i="36"/>
  <c r="D168" i="36" s="1"/>
  <c r="E168" i="36" s="1"/>
  <c r="E169" i="39" s="1"/>
  <c r="G169" i="47"/>
  <c r="C165" i="38"/>
  <c r="H169" i="35"/>
  <c r="J213" i="17" l="1"/>
  <c r="K213" i="17" s="1"/>
  <c r="M149" i="43"/>
  <c r="F149" i="43"/>
  <c r="N153" i="42"/>
  <c r="O153" i="42" s="1"/>
  <c r="G149" i="44" s="1"/>
  <c r="G153" i="42"/>
  <c r="C149" i="44" s="1"/>
  <c r="N183" i="30"/>
  <c r="O183" i="30" s="1"/>
  <c r="P183" i="30" s="1"/>
  <c r="C170" i="21" s="1"/>
  <c r="M183" i="30"/>
  <c r="F184" i="30" s="1"/>
  <c r="G184" i="30" s="1"/>
  <c r="F156" i="40"/>
  <c r="Q156" i="35"/>
  <c r="V156" i="35" s="1"/>
  <c r="G167" i="27"/>
  <c r="H167" i="27"/>
  <c r="J167" i="27" s="1"/>
  <c r="M157" i="35"/>
  <c r="I155" i="37"/>
  <c r="J155" i="37" s="1"/>
  <c r="K155" i="37" s="1"/>
  <c r="F156" i="51" s="1"/>
  <c r="G156" i="51" s="1"/>
  <c r="H156" i="51" s="1"/>
  <c r="F155" i="39"/>
  <c r="G155" i="39" s="1"/>
  <c r="O155" i="39"/>
  <c r="N154" i="39"/>
  <c r="K150" i="43"/>
  <c r="J150" i="43" s="1"/>
  <c r="P169" i="39"/>
  <c r="Q169" i="39" s="1"/>
  <c r="R169" i="39"/>
  <c r="S169" i="39" s="1"/>
  <c r="J169" i="35"/>
  <c r="I169" i="35"/>
  <c r="C169" i="40" s="1"/>
  <c r="G175" i="28"/>
  <c r="H175" i="28"/>
  <c r="J175" i="28" s="1"/>
  <c r="R165" i="35"/>
  <c r="L163" i="37"/>
  <c r="M163" i="37" s="1"/>
  <c r="N163" i="37" s="1"/>
  <c r="C165" i="41"/>
  <c r="A172" i="37" l="1"/>
  <c r="I184" i="30"/>
  <c r="K184" i="30" s="1"/>
  <c r="M213" i="17"/>
  <c r="D200" i="21" s="1"/>
  <c r="L213" i="17"/>
  <c r="F214" i="17" s="1"/>
  <c r="T154" i="39"/>
  <c r="I164" i="36"/>
  <c r="J164" i="36" s="1"/>
  <c r="K164" i="36" s="1"/>
  <c r="E161" i="41" s="1"/>
  <c r="I164" i="51"/>
  <c r="J164" i="51" s="1"/>
  <c r="K164" i="51" s="1"/>
  <c r="F156" i="36"/>
  <c r="G156" i="36" s="1"/>
  <c r="H156" i="36" s="1"/>
  <c r="N157" i="35"/>
  <c r="D153" i="38"/>
  <c r="K157" i="47"/>
  <c r="C150" i="43"/>
  <c r="C154" i="42"/>
  <c r="I167" i="27"/>
  <c r="K167" i="27"/>
  <c r="H155" i="39"/>
  <c r="I155" i="39"/>
  <c r="J155" i="39"/>
  <c r="W156" i="35"/>
  <c r="K156" i="35" s="1"/>
  <c r="H156" i="40"/>
  <c r="L184" i="30"/>
  <c r="G214" i="17"/>
  <c r="I214" i="17"/>
  <c r="G204" i="35"/>
  <c r="E161" i="38"/>
  <c r="O165" i="47"/>
  <c r="S165" i="35"/>
  <c r="K175" i="28"/>
  <c r="F168" i="37"/>
  <c r="G168" i="37" s="1"/>
  <c r="H168" i="37" s="1"/>
  <c r="C169" i="51" s="1"/>
  <c r="D169" i="51" s="1"/>
  <c r="E169" i="51" s="1"/>
  <c r="E169" i="37"/>
  <c r="J214" i="17" l="1"/>
  <c r="K214" i="17" s="1"/>
  <c r="U154" i="39"/>
  <c r="L167" i="27"/>
  <c r="F168" i="27" s="1"/>
  <c r="M167" i="27"/>
  <c r="E154" i="21" s="1"/>
  <c r="F154" i="42"/>
  <c r="K154" i="42"/>
  <c r="D156" i="39"/>
  <c r="D156" i="40"/>
  <c r="M157" i="47"/>
  <c r="L157" i="47"/>
  <c r="K155" i="39"/>
  <c r="L155" i="39" s="1"/>
  <c r="P157" i="35"/>
  <c r="X157" i="39" s="1"/>
  <c r="O157" i="35"/>
  <c r="E157" i="40" s="1"/>
  <c r="W157" i="39"/>
  <c r="D153" i="41"/>
  <c r="N184" i="30"/>
  <c r="O184" i="30" s="1"/>
  <c r="P184" i="30" s="1"/>
  <c r="M184" i="30"/>
  <c r="F185" i="30" s="1"/>
  <c r="M175" i="28"/>
  <c r="F162" i="21" s="1"/>
  <c r="L175" i="28"/>
  <c r="F176" i="28" s="1"/>
  <c r="U165" i="35"/>
  <c r="T165" i="35"/>
  <c r="G165" i="40" s="1"/>
  <c r="P165" i="47"/>
  <c r="Q165" i="47"/>
  <c r="C169" i="36"/>
  <c r="D169" i="36" s="1"/>
  <c r="E169" i="36" s="1"/>
  <c r="E170" i="39" s="1"/>
  <c r="G170" i="47"/>
  <c r="C166" i="38"/>
  <c r="H170" i="35"/>
  <c r="M214" i="17" l="1"/>
  <c r="D201" i="21" s="1"/>
  <c r="L214" i="17"/>
  <c r="F215" i="17" s="1"/>
  <c r="F150" i="43"/>
  <c r="M150" i="43"/>
  <c r="N154" i="42"/>
  <c r="O154" i="42" s="1"/>
  <c r="G150" i="44" s="1"/>
  <c r="G154" i="42"/>
  <c r="C150" i="44" s="1"/>
  <c r="N155" i="39"/>
  <c r="K151" i="43"/>
  <c r="J151" i="43" s="1"/>
  <c r="F156" i="39"/>
  <c r="G156" i="39" s="1"/>
  <c r="O156" i="39"/>
  <c r="F157" i="40"/>
  <c r="Q157" i="35"/>
  <c r="V157" i="35" s="1"/>
  <c r="I156" i="37"/>
  <c r="J156" i="37" s="1"/>
  <c r="K156" i="37" s="1"/>
  <c r="F157" i="51" s="1"/>
  <c r="G157" i="51" s="1"/>
  <c r="H157" i="51" s="1"/>
  <c r="M158" i="35"/>
  <c r="G168" i="27"/>
  <c r="H168" i="27"/>
  <c r="J168" i="27" s="1"/>
  <c r="P170" i="39"/>
  <c r="Q170" i="39" s="1"/>
  <c r="R170" i="39"/>
  <c r="S170" i="39" s="1"/>
  <c r="I170" i="35"/>
  <c r="C170" i="40" s="1"/>
  <c r="J170" i="35"/>
  <c r="I185" i="30"/>
  <c r="K185" i="30" s="1"/>
  <c r="G185" i="30"/>
  <c r="C171" i="21"/>
  <c r="A173" i="37"/>
  <c r="G215" i="17"/>
  <c r="I215" i="17"/>
  <c r="G205" i="35"/>
  <c r="H176" i="28"/>
  <c r="J176" i="28" s="1"/>
  <c r="G176" i="28"/>
  <c r="R166" i="35"/>
  <c r="L164" i="37"/>
  <c r="M164" i="37" s="1"/>
  <c r="N164" i="37" s="1"/>
  <c r="C166" i="41"/>
  <c r="J215" i="17" l="1"/>
  <c r="K215" i="17" s="1"/>
  <c r="T155" i="39"/>
  <c r="I165" i="36"/>
  <c r="J165" i="36" s="1"/>
  <c r="K165" i="36" s="1"/>
  <c r="E162" i="41" s="1"/>
  <c r="I165" i="51"/>
  <c r="J165" i="51" s="1"/>
  <c r="K165" i="51" s="1"/>
  <c r="W157" i="35"/>
  <c r="K157" i="35" s="1"/>
  <c r="H157" i="40"/>
  <c r="I168" i="27"/>
  <c r="K168" i="27"/>
  <c r="H156" i="39"/>
  <c r="J156" i="39"/>
  <c r="I156" i="39"/>
  <c r="F157" i="36"/>
  <c r="G157" i="36" s="1"/>
  <c r="H157" i="36" s="1"/>
  <c r="D154" i="38"/>
  <c r="N158" i="35"/>
  <c r="K158" i="47"/>
  <c r="C155" i="42"/>
  <c r="C151" i="43"/>
  <c r="L185" i="30"/>
  <c r="O166" i="47"/>
  <c r="E162" i="38"/>
  <c r="S166" i="35"/>
  <c r="K176" i="28"/>
  <c r="F169" i="37"/>
  <c r="G169" i="37" s="1"/>
  <c r="H169" i="37" s="1"/>
  <c r="C170" i="51" s="1"/>
  <c r="D170" i="51" s="1"/>
  <c r="E170" i="51" s="1"/>
  <c r="E170" i="37"/>
  <c r="M215" i="17" l="1"/>
  <c r="D202" i="21" s="1"/>
  <c r="L215" i="17"/>
  <c r="F216" i="17" s="1"/>
  <c r="U155" i="39"/>
  <c r="K156" i="39"/>
  <c r="W158" i="39"/>
  <c r="D154" i="41"/>
  <c r="F155" i="42"/>
  <c r="K155" i="42"/>
  <c r="L168" i="27"/>
  <c r="F169" i="27" s="1"/>
  <c r="M168" i="27"/>
  <c r="E155" i="21" s="1"/>
  <c r="L158" i="47"/>
  <c r="M158" i="47"/>
  <c r="O158" i="35"/>
  <c r="E158" i="40" s="1"/>
  <c r="P158" i="35"/>
  <c r="X158" i="39" s="1"/>
  <c r="L156" i="39"/>
  <c r="D157" i="39"/>
  <c r="D157" i="40"/>
  <c r="M185" i="30"/>
  <c r="F186" i="30" s="1"/>
  <c r="N185" i="30"/>
  <c r="O185" i="30" s="1"/>
  <c r="P185" i="30" s="1"/>
  <c r="I216" i="17"/>
  <c r="G216" i="17"/>
  <c r="G206" i="35"/>
  <c r="L176" i="28"/>
  <c r="F177" i="28" s="1"/>
  <c r="M176" i="28"/>
  <c r="F163" i="21" s="1"/>
  <c r="U166" i="35"/>
  <c r="T166" i="35"/>
  <c r="G166" i="40" s="1"/>
  <c r="Q166" i="47"/>
  <c r="P166" i="47"/>
  <c r="C170" i="36"/>
  <c r="D170" i="36" s="1"/>
  <c r="E170" i="36" s="1"/>
  <c r="E171" i="39" s="1"/>
  <c r="G171" i="47"/>
  <c r="C167" i="38"/>
  <c r="H171" i="35"/>
  <c r="J216" i="17" l="1"/>
  <c r="K216" i="17" s="1"/>
  <c r="F151" i="43"/>
  <c r="M151" i="43"/>
  <c r="N155" i="42"/>
  <c r="O155" i="42" s="1"/>
  <c r="G151" i="44" s="1"/>
  <c r="G155" i="42"/>
  <c r="C151" i="44" s="1"/>
  <c r="I157" i="37"/>
  <c r="J157" i="37" s="1"/>
  <c r="K157" i="37" s="1"/>
  <c r="F158" i="51" s="1"/>
  <c r="G158" i="51" s="1"/>
  <c r="H158" i="51" s="1"/>
  <c r="M159" i="35"/>
  <c r="O157" i="39"/>
  <c r="F157" i="39"/>
  <c r="G157" i="39" s="1"/>
  <c r="G169" i="27"/>
  <c r="H169" i="27"/>
  <c r="J169" i="27" s="1"/>
  <c r="K152" i="43"/>
  <c r="J152" i="43" s="1"/>
  <c r="N156" i="39"/>
  <c r="F158" i="40"/>
  <c r="Q158" i="35"/>
  <c r="V158" i="35" s="1"/>
  <c r="P171" i="39"/>
  <c r="Q171" i="39" s="1"/>
  <c r="R171" i="39"/>
  <c r="S171" i="39" s="1"/>
  <c r="J171" i="35"/>
  <c r="I171" i="35"/>
  <c r="C171" i="40" s="1"/>
  <c r="C172" i="21"/>
  <c r="A174" i="37"/>
  <c r="G186" i="30"/>
  <c r="I186" i="30"/>
  <c r="K186" i="30" s="1"/>
  <c r="R167" i="35"/>
  <c r="L165" i="37"/>
  <c r="M165" i="37" s="1"/>
  <c r="N165" i="37" s="1"/>
  <c r="G177" i="28"/>
  <c r="H177" i="28"/>
  <c r="J177" i="28" s="1"/>
  <c r="C167" i="41"/>
  <c r="L216" i="17" l="1"/>
  <c r="F217" i="17" s="1"/>
  <c r="M216" i="17"/>
  <c r="D203" i="21" s="1"/>
  <c r="T156" i="39"/>
  <c r="I166" i="36"/>
  <c r="J166" i="36" s="1"/>
  <c r="K166" i="36" s="1"/>
  <c r="E163" i="41" s="1"/>
  <c r="I166" i="51"/>
  <c r="J166" i="51" s="1"/>
  <c r="K166" i="51" s="1"/>
  <c r="I169" i="27"/>
  <c r="K169" i="27"/>
  <c r="H157" i="39"/>
  <c r="J157" i="39"/>
  <c r="I157" i="39"/>
  <c r="H158" i="40"/>
  <c r="W158" i="35"/>
  <c r="K158" i="35" s="1"/>
  <c r="F158" i="36"/>
  <c r="G158" i="36" s="1"/>
  <c r="H158" i="36" s="1"/>
  <c r="K159" i="47"/>
  <c r="D155" i="38"/>
  <c r="N159" i="35"/>
  <c r="C156" i="42"/>
  <c r="C152" i="43"/>
  <c r="L186" i="30"/>
  <c r="I217" i="17"/>
  <c r="G217" i="17"/>
  <c r="G207" i="35"/>
  <c r="E163" i="38"/>
  <c r="O167" i="47"/>
  <c r="S167" i="35"/>
  <c r="K177" i="28"/>
  <c r="F170" i="37"/>
  <c r="G170" i="37" s="1"/>
  <c r="H170" i="37" s="1"/>
  <c r="C171" i="51" s="1"/>
  <c r="D171" i="51" s="1"/>
  <c r="E171" i="51" s="1"/>
  <c r="E171" i="37"/>
  <c r="J217" i="17" l="1"/>
  <c r="K217" i="17" s="1"/>
  <c r="K157" i="39"/>
  <c r="L157" i="39" s="1"/>
  <c r="U156" i="39"/>
  <c r="W159" i="39"/>
  <c r="D155" i="41"/>
  <c r="F156" i="42"/>
  <c r="K156" i="42"/>
  <c r="D158" i="40"/>
  <c r="D158" i="39"/>
  <c r="O159" i="35"/>
  <c r="E159" i="40" s="1"/>
  <c r="P159" i="35"/>
  <c r="X159" i="39" s="1"/>
  <c r="L169" i="27"/>
  <c r="F170" i="27" s="1"/>
  <c r="M169" i="27"/>
  <c r="E156" i="21" s="1"/>
  <c r="L159" i="47"/>
  <c r="M159" i="47"/>
  <c r="N186" i="30"/>
  <c r="O186" i="30" s="1"/>
  <c r="P186" i="30" s="1"/>
  <c r="M186" i="30"/>
  <c r="F187" i="30" s="1"/>
  <c r="M177" i="28"/>
  <c r="F164" i="21" s="1"/>
  <c r="L177" i="28"/>
  <c r="F178" i="28" s="1"/>
  <c r="U167" i="35"/>
  <c r="T167" i="35"/>
  <c r="G167" i="40" s="1"/>
  <c r="Q167" i="47"/>
  <c r="P167" i="47"/>
  <c r="C171" i="36"/>
  <c r="D171" i="36" s="1"/>
  <c r="E171" i="36" s="1"/>
  <c r="E172" i="39" s="1"/>
  <c r="G172" i="47"/>
  <c r="C168" i="38"/>
  <c r="H172" i="35"/>
  <c r="L217" i="17" l="1"/>
  <c r="F218" i="17" s="1"/>
  <c r="M217" i="17"/>
  <c r="D204" i="21" s="1"/>
  <c r="F152" i="43"/>
  <c r="M152" i="43"/>
  <c r="N156" i="42"/>
  <c r="O156" i="42" s="1"/>
  <c r="G152" i="44" s="1"/>
  <c r="G156" i="42"/>
  <c r="C152" i="44" s="1"/>
  <c r="F158" i="39"/>
  <c r="G158" i="39" s="1"/>
  <c r="O158" i="39"/>
  <c r="K153" i="43"/>
  <c r="J153" i="43" s="1"/>
  <c r="N157" i="39"/>
  <c r="I158" i="37"/>
  <c r="J158" i="37" s="1"/>
  <c r="K158" i="37" s="1"/>
  <c r="F159" i="51" s="1"/>
  <c r="G159" i="51" s="1"/>
  <c r="H159" i="51" s="1"/>
  <c r="M160" i="35"/>
  <c r="G170" i="27"/>
  <c r="H170" i="27"/>
  <c r="J170" i="27" s="1"/>
  <c r="F159" i="40"/>
  <c r="Q159" i="35"/>
  <c r="V159" i="35" s="1"/>
  <c r="P172" i="39"/>
  <c r="Q172" i="39" s="1"/>
  <c r="R172" i="39"/>
  <c r="S172" i="39" s="1"/>
  <c r="I172" i="35"/>
  <c r="C172" i="40" s="1"/>
  <c r="J172" i="35"/>
  <c r="G187" i="30"/>
  <c r="I187" i="30"/>
  <c r="K187" i="30" s="1"/>
  <c r="A175" i="37"/>
  <c r="C173" i="21"/>
  <c r="G208" i="35"/>
  <c r="G218" i="17"/>
  <c r="I218" i="17"/>
  <c r="H178" i="28"/>
  <c r="J178" i="28" s="1"/>
  <c r="G178" i="28"/>
  <c r="R168" i="35"/>
  <c r="L166" i="37"/>
  <c r="M166" i="37" s="1"/>
  <c r="N166" i="37" s="1"/>
  <c r="C168" i="41"/>
  <c r="J218" i="17" l="1"/>
  <c r="K218" i="17" s="1"/>
  <c r="T157" i="39"/>
  <c r="I167" i="36"/>
  <c r="J167" i="36" s="1"/>
  <c r="K167" i="36" s="1"/>
  <c r="E164" i="41" s="1"/>
  <c r="I167" i="51"/>
  <c r="J167" i="51" s="1"/>
  <c r="K167" i="51" s="1"/>
  <c r="F159" i="36"/>
  <c r="G159" i="36" s="1"/>
  <c r="H159" i="36" s="1"/>
  <c r="K160" i="47"/>
  <c r="N160" i="35"/>
  <c r="D156" i="38"/>
  <c r="C157" i="42"/>
  <c r="C153" i="43"/>
  <c r="W159" i="35"/>
  <c r="K159" i="35" s="1"/>
  <c r="H159" i="40"/>
  <c r="K170" i="27"/>
  <c r="I170" i="27"/>
  <c r="H158" i="39"/>
  <c r="I158" i="39"/>
  <c r="J158" i="39"/>
  <c r="L187" i="30"/>
  <c r="O168" i="47"/>
  <c r="S168" i="35"/>
  <c r="E164" i="38"/>
  <c r="K178" i="28"/>
  <c r="F171" i="37"/>
  <c r="G171" i="37" s="1"/>
  <c r="H171" i="37" s="1"/>
  <c r="C172" i="51" s="1"/>
  <c r="D172" i="51" s="1"/>
  <c r="E172" i="51" s="1"/>
  <c r="E172" i="37"/>
  <c r="M218" i="17" l="1"/>
  <c r="D205" i="21" s="1"/>
  <c r="L218" i="17"/>
  <c r="F219" i="17" s="1"/>
  <c r="U157" i="39"/>
  <c r="K158" i="39"/>
  <c r="L158" i="39" s="1"/>
  <c r="K157" i="42"/>
  <c r="F157" i="42"/>
  <c r="O160" i="35"/>
  <c r="E160" i="40" s="1"/>
  <c r="P160" i="35"/>
  <c r="X160" i="39" s="1"/>
  <c r="M160" i="47"/>
  <c r="L160" i="47"/>
  <c r="D159" i="40"/>
  <c r="D159" i="39"/>
  <c r="M170" i="27"/>
  <c r="E157" i="21" s="1"/>
  <c r="L170" i="27"/>
  <c r="F171" i="27" s="1"/>
  <c r="W160" i="39"/>
  <c r="D156" i="41"/>
  <c r="M187" i="30"/>
  <c r="F188" i="30" s="1"/>
  <c r="N187" i="30"/>
  <c r="O187" i="30" s="1"/>
  <c r="P187" i="30" s="1"/>
  <c r="I219" i="17"/>
  <c r="G219" i="17"/>
  <c r="G209" i="35"/>
  <c r="M178" i="28"/>
  <c r="F165" i="21" s="1"/>
  <c r="L178" i="28"/>
  <c r="F179" i="28" s="1"/>
  <c r="T168" i="35"/>
  <c r="G168" i="40" s="1"/>
  <c r="U168" i="35"/>
  <c r="P168" i="47"/>
  <c r="Q168" i="47"/>
  <c r="C172" i="36"/>
  <c r="D172" i="36" s="1"/>
  <c r="E172" i="36" s="1"/>
  <c r="E173" i="39" s="1"/>
  <c r="G173" i="47"/>
  <c r="C169" i="38"/>
  <c r="H173" i="35"/>
  <c r="J219" i="17" l="1"/>
  <c r="K219" i="17" s="1"/>
  <c r="M153" i="43"/>
  <c r="F153" i="43"/>
  <c r="N157" i="42"/>
  <c r="O157" i="42" s="1"/>
  <c r="G153" i="44" s="1"/>
  <c r="G157" i="42"/>
  <c r="C153" i="44" s="1"/>
  <c r="Q160" i="35"/>
  <c r="V160" i="35" s="1"/>
  <c r="F160" i="40"/>
  <c r="G171" i="27"/>
  <c r="H171" i="27"/>
  <c r="J171" i="27" s="1"/>
  <c r="N158" i="39"/>
  <c r="K154" i="43"/>
  <c r="J154" i="43" s="1"/>
  <c r="M161" i="35"/>
  <c r="I159" i="37"/>
  <c r="J159" i="37" s="1"/>
  <c r="K159" i="37" s="1"/>
  <c r="F160" i="51" s="1"/>
  <c r="G160" i="51" s="1"/>
  <c r="H160" i="51" s="1"/>
  <c r="O159" i="39"/>
  <c r="F159" i="39"/>
  <c r="G159" i="39" s="1"/>
  <c r="P173" i="39"/>
  <c r="Q173" i="39" s="1"/>
  <c r="R173" i="39"/>
  <c r="S173" i="39" s="1"/>
  <c r="J173" i="35"/>
  <c r="I173" i="35"/>
  <c r="C173" i="40" s="1"/>
  <c r="C174" i="21"/>
  <c r="A176" i="37"/>
  <c r="G188" i="30"/>
  <c r="I188" i="30"/>
  <c r="K188" i="30" s="1"/>
  <c r="G179" i="28"/>
  <c r="H179" i="28"/>
  <c r="J179" i="28" s="1"/>
  <c r="R169" i="35"/>
  <c r="L167" i="37"/>
  <c r="M167" i="37" s="1"/>
  <c r="N167" i="37" s="1"/>
  <c r="C169" i="41"/>
  <c r="F172" i="37"/>
  <c r="G172" i="37" s="1"/>
  <c r="H172" i="37" s="1"/>
  <c r="C173" i="51" s="1"/>
  <c r="D173" i="51" s="1"/>
  <c r="E173" i="51" s="1"/>
  <c r="M219" i="17" l="1"/>
  <c r="D206" i="21" s="1"/>
  <c r="L219" i="17"/>
  <c r="F220" i="17" s="1"/>
  <c r="T158" i="39"/>
  <c r="I168" i="36"/>
  <c r="J168" i="36" s="1"/>
  <c r="K168" i="36" s="1"/>
  <c r="E165" i="41" s="1"/>
  <c r="I168" i="51"/>
  <c r="J168" i="51" s="1"/>
  <c r="K168" i="51" s="1"/>
  <c r="C158" i="42"/>
  <c r="C154" i="43"/>
  <c r="K171" i="27"/>
  <c r="I171" i="27"/>
  <c r="H159" i="39"/>
  <c r="I159" i="39"/>
  <c r="J159" i="39"/>
  <c r="F160" i="36"/>
  <c r="G160" i="36" s="1"/>
  <c r="H160" i="36" s="1"/>
  <c r="K161" i="47"/>
  <c r="N161" i="35"/>
  <c r="D157" i="38"/>
  <c r="H160" i="40"/>
  <c r="W160" i="35"/>
  <c r="K160" i="35" s="1"/>
  <c r="L188" i="30"/>
  <c r="G220" i="17"/>
  <c r="I220" i="17"/>
  <c r="G210" i="35"/>
  <c r="O169" i="47"/>
  <c r="E165" i="38"/>
  <c r="S169" i="35"/>
  <c r="K179" i="28"/>
  <c r="C173" i="36"/>
  <c r="D173" i="36" s="1"/>
  <c r="E173" i="36" s="1"/>
  <c r="E174" i="39" s="1"/>
  <c r="G174" i="47"/>
  <c r="C170" i="38"/>
  <c r="H174" i="35"/>
  <c r="E173" i="37"/>
  <c r="J220" i="17" l="1"/>
  <c r="K220" i="17" s="1"/>
  <c r="U158" i="39"/>
  <c r="K159" i="39"/>
  <c r="D157" i="41"/>
  <c r="W161" i="39"/>
  <c r="L159" i="39"/>
  <c r="D160" i="39"/>
  <c r="D160" i="40"/>
  <c r="M171" i="27"/>
  <c r="E158" i="21" s="1"/>
  <c r="L171" i="27"/>
  <c r="F172" i="27" s="1"/>
  <c r="P161" i="35"/>
  <c r="X161" i="39" s="1"/>
  <c r="O161" i="35"/>
  <c r="E161" i="40" s="1"/>
  <c r="M161" i="47"/>
  <c r="L161" i="47"/>
  <c r="F158" i="42"/>
  <c r="K158" i="42"/>
  <c r="P174" i="39"/>
  <c r="Q174" i="39" s="1"/>
  <c r="R174" i="39"/>
  <c r="S174" i="39" s="1"/>
  <c r="C170" i="41"/>
  <c r="J174" i="35"/>
  <c r="I174" i="35"/>
  <c r="C174" i="40" s="1"/>
  <c r="M188" i="30"/>
  <c r="F189" i="30" s="1"/>
  <c r="N188" i="30"/>
  <c r="O188" i="30" s="1"/>
  <c r="P188" i="30" s="1"/>
  <c r="L179" i="28"/>
  <c r="F180" i="28" s="1"/>
  <c r="M179" i="28"/>
  <c r="F166" i="21" s="1"/>
  <c r="T169" i="35"/>
  <c r="G169" i="40" s="1"/>
  <c r="U169" i="35"/>
  <c r="Q169" i="47"/>
  <c r="P169" i="47"/>
  <c r="M220" i="17" l="1"/>
  <c r="D207" i="21" s="1"/>
  <c r="L220" i="17"/>
  <c r="F221" i="17" s="1"/>
  <c r="M154" i="43"/>
  <c r="F154" i="43"/>
  <c r="G158" i="42"/>
  <c r="C154" i="44" s="1"/>
  <c r="N158" i="42"/>
  <c r="O158" i="42" s="1"/>
  <c r="G154" i="44" s="1"/>
  <c r="G172" i="27"/>
  <c r="H172" i="27"/>
  <c r="J172" i="27" s="1"/>
  <c r="I160" i="37"/>
  <c r="J160" i="37" s="1"/>
  <c r="K160" i="37" s="1"/>
  <c r="F161" i="51" s="1"/>
  <c r="G161" i="51" s="1"/>
  <c r="H161" i="51" s="1"/>
  <c r="M162" i="35"/>
  <c r="O160" i="39"/>
  <c r="F160" i="39"/>
  <c r="G160" i="39" s="1"/>
  <c r="N159" i="39"/>
  <c r="K155" i="43"/>
  <c r="J155" i="43" s="1"/>
  <c r="F161" i="40"/>
  <c r="Q161" i="35"/>
  <c r="V161" i="35" s="1"/>
  <c r="A177" i="37"/>
  <c r="C175" i="21"/>
  <c r="G189" i="30"/>
  <c r="I189" i="30"/>
  <c r="K189" i="30" s="1"/>
  <c r="I221" i="17"/>
  <c r="G221" i="17"/>
  <c r="G211" i="35"/>
  <c r="R170" i="35"/>
  <c r="L168" i="37"/>
  <c r="M168" i="37" s="1"/>
  <c r="N168" i="37" s="1"/>
  <c r="G180" i="28"/>
  <c r="H180" i="28"/>
  <c r="J180" i="28" s="1"/>
  <c r="F173" i="37"/>
  <c r="G173" i="37" s="1"/>
  <c r="H173" i="37" s="1"/>
  <c r="C174" i="51" s="1"/>
  <c r="D174" i="51" s="1"/>
  <c r="E174" i="51" s="1"/>
  <c r="J221" i="17" l="1"/>
  <c r="K221" i="17" s="1"/>
  <c r="T159" i="39"/>
  <c r="I169" i="36"/>
  <c r="J169" i="36" s="1"/>
  <c r="K169" i="36" s="1"/>
  <c r="E166" i="41" s="1"/>
  <c r="I169" i="51"/>
  <c r="J169" i="51" s="1"/>
  <c r="K169" i="51" s="1"/>
  <c r="C159" i="42"/>
  <c r="C155" i="43"/>
  <c r="H161" i="40"/>
  <c r="W161" i="35"/>
  <c r="K161" i="35" s="1"/>
  <c r="F161" i="36"/>
  <c r="G161" i="36" s="1"/>
  <c r="H161" i="36" s="1"/>
  <c r="N162" i="35"/>
  <c r="K162" i="47"/>
  <c r="D158" i="38"/>
  <c r="K172" i="27"/>
  <c r="I172" i="27"/>
  <c r="H160" i="39"/>
  <c r="J160" i="39"/>
  <c r="I160" i="39"/>
  <c r="L189" i="30"/>
  <c r="K180" i="28"/>
  <c r="O170" i="47"/>
  <c r="S170" i="35"/>
  <c r="E166" i="38"/>
  <c r="C174" i="36"/>
  <c r="D174" i="36" s="1"/>
  <c r="E174" i="36" s="1"/>
  <c r="E175" i="39" s="1"/>
  <c r="G175" i="47"/>
  <c r="C171" i="38"/>
  <c r="H175" i="35"/>
  <c r="E174" i="37"/>
  <c r="M221" i="17" l="1"/>
  <c r="D208" i="21" s="1"/>
  <c r="L221" i="17"/>
  <c r="F222" i="17" s="1"/>
  <c r="K160" i="39"/>
  <c r="L160" i="39" s="1"/>
  <c r="U159" i="39"/>
  <c r="L162" i="47"/>
  <c r="M162" i="47"/>
  <c r="O162" i="35"/>
  <c r="E162" i="40" s="1"/>
  <c r="P162" i="35"/>
  <c r="X162" i="39" s="1"/>
  <c r="W162" i="39"/>
  <c r="D158" i="41"/>
  <c r="D161" i="39"/>
  <c r="D161" i="40"/>
  <c r="L172" i="27"/>
  <c r="F173" i="27" s="1"/>
  <c r="M172" i="27"/>
  <c r="E159" i="21" s="1"/>
  <c r="K159" i="42"/>
  <c r="F159" i="42"/>
  <c r="P175" i="39"/>
  <c r="Q175" i="39" s="1"/>
  <c r="R175" i="39"/>
  <c r="S175" i="39" s="1"/>
  <c r="J175" i="35"/>
  <c r="I175" i="35"/>
  <c r="C175" i="40" s="1"/>
  <c r="C171" i="41"/>
  <c r="M189" i="30"/>
  <c r="F190" i="30" s="1"/>
  <c r="N189" i="30"/>
  <c r="O189" i="30" s="1"/>
  <c r="P189" i="30" s="1"/>
  <c r="G222" i="17"/>
  <c r="I222" i="17"/>
  <c r="G212" i="35"/>
  <c r="L180" i="28"/>
  <c r="F181" i="28" s="1"/>
  <c r="M180" i="28"/>
  <c r="F167" i="21" s="1"/>
  <c r="Q170" i="47"/>
  <c r="P170" i="47"/>
  <c r="U170" i="35"/>
  <c r="T170" i="35"/>
  <c r="G170" i="40" s="1"/>
  <c r="J222" i="17" l="1"/>
  <c r="K222" i="17" s="1"/>
  <c r="M155" i="43"/>
  <c r="F155" i="43"/>
  <c r="G159" i="42"/>
  <c r="C155" i="44" s="1"/>
  <c r="N159" i="42"/>
  <c r="O159" i="42" s="1"/>
  <c r="G155" i="44" s="1"/>
  <c r="N160" i="39"/>
  <c r="K156" i="43"/>
  <c r="J156" i="43" s="1"/>
  <c r="M163" i="35"/>
  <c r="I161" i="37"/>
  <c r="J161" i="37" s="1"/>
  <c r="K161" i="37" s="1"/>
  <c r="F162" i="51" s="1"/>
  <c r="G162" i="51" s="1"/>
  <c r="H162" i="51" s="1"/>
  <c r="F162" i="40"/>
  <c r="Q162" i="35"/>
  <c r="V162" i="35" s="1"/>
  <c r="G173" i="27"/>
  <c r="H173" i="27"/>
  <c r="J173" i="27" s="1"/>
  <c r="F161" i="39"/>
  <c r="G161" i="39" s="1"/>
  <c r="O161" i="39"/>
  <c r="A178" i="37"/>
  <c r="C176" i="21"/>
  <c r="G190" i="30"/>
  <c r="I190" i="30"/>
  <c r="K190" i="30" s="1"/>
  <c r="R171" i="35"/>
  <c r="L169" i="37"/>
  <c r="M169" i="37" s="1"/>
  <c r="N169" i="37" s="1"/>
  <c r="G181" i="28"/>
  <c r="H181" i="28"/>
  <c r="J181" i="28" s="1"/>
  <c r="F174" i="37"/>
  <c r="G174" i="37" s="1"/>
  <c r="H174" i="37" s="1"/>
  <c r="C175" i="51" s="1"/>
  <c r="D175" i="51" s="1"/>
  <c r="E175" i="51" s="1"/>
  <c r="L222" i="17" l="1"/>
  <c r="F223" i="17" s="1"/>
  <c r="M222" i="17"/>
  <c r="D209" i="21" s="1"/>
  <c r="T160" i="39"/>
  <c r="I170" i="36"/>
  <c r="J170" i="36" s="1"/>
  <c r="K170" i="36" s="1"/>
  <c r="E167" i="41" s="1"/>
  <c r="I170" i="51"/>
  <c r="J170" i="51" s="1"/>
  <c r="K170" i="51" s="1"/>
  <c r="F162" i="36"/>
  <c r="G162" i="36" s="1"/>
  <c r="H162" i="36" s="1"/>
  <c r="K163" i="47"/>
  <c r="D159" i="38"/>
  <c r="N163" i="35"/>
  <c r="H161" i="39"/>
  <c r="J161" i="39"/>
  <c r="I161" i="39"/>
  <c r="K173" i="27"/>
  <c r="I173" i="27"/>
  <c r="W162" i="35"/>
  <c r="K162" i="35" s="1"/>
  <c r="H162" i="40"/>
  <c r="C160" i="42"/>
  <c r="C156" i="43"/>
  <c r="L190" i="30"/>
  <c r="I223" i="17"/>
  <c r="G223" i="17"/>
  <c r="G213" i="35"/>
  <c r="O171" i="47"/>
  <c r="E167" i="38"/>
  <c r="S171" i="35"/>
  <c r="K181" i="28"/>
  <c r="C175" i="36"/>
  <c r="D175" i="36" s="1"/>
  <c r="E175" i="36" s="1"/>
  <c r="E176" i="39" s="1"/>
  <c r="G176" i="47"/>
  <c r="C172" i="38"/>
  <c r="H176" i="35"/>
  <c r="E175" i="37"/>
  <c r="J223" i="17" l="1"/>
  <c r="K223" i="17" s="1"/>
  <c r="U160" i="39"/>
  <c r="K161" i="39"/>
  <c r="L173" i="27"/>
  <c r="F174" i="27" s="1"/>
  <c r="M173" i="27"/>
  <c r="E160" i="21" s="1"/>
  <c r="L161" i="39"/>
  <c r="K160" i="42"/>
  <c r="F160" i="42"/>
  <c r="O163" i="35"/>
  <c r="E163" i="40" s="1"/>
  <c r="P163" i="35"/>
  <c r="X163" i="39" s="1"/>
  <c r="D162" i="40"/>
  <c r="D162" i="39"/>
  <c r="L163" i="47"/>
  <c r="M163" i="47"/>
  <c r="D159" i="41"/>
  <c r="W163" i="39"/>
  <c r="P176" i="39"/>
  <c r="Q176" i="39" s="1"/>
  <c r="R176" i="39"/>
  <c r="S176" i="39" s="1"/>
  <c r="C172" i="41"/>
  <c r="I176" i="35"/>
  <c r="C176" i="40" s="1"/>
  <c r="J176" i="35"/>
  <c r="N190" i="30"/>
  <c r="O190" i="30" s="1"/>
  <c r="P190" i="30" s="1"/>
  <c r="M190" i="30"/>
  <c r="F191" i="30" s="1"/>
  <c r="M181" i="28"/>
  <c r="F168" i="21" s="1"/>
  <c r="L181" i="28"/>
  <c r="F182" i="28" s="1"/>
  <c r="U171" i="35"/>
  <c r="T171" i="35"/>
  <c r="G171" i="40" s="1"/>
  <c r="Q171" i="47"/>
  <c r="P171" i="47"/>
  <c r="F175" i="37"/>
  <c r="G175" i="37" s="1"/>
  <c r="H175" i="37" s="1"/>
  <c r="C176" i="51" s="1"/>
  <c r="D176" i="51" s="1"/>
  <c r="E176" i="51" s="1"/>
  <c r="M223" i="17" l="1"/>
  <c r="D210" i="21" s="1"/>
  <c r="L223" i="17"/>
  <c r="F224" i="17" s="1"/>
  <c r="M156" i="43"/>
  <c r="F156" i="43"/>
  <c r="G160" i="42"/>
  <c r="C156" i="44" s="1"/>
  <c r="N160" i="42"/>
  <c r="O160" i="42" s="1"/>
  <c r="G156" i="44" s="1"/>
  <c r="Q163" i="35"/>
  <c r="V163" i="35" s="1"/>
  <c r="F163" i="40"/>
  <c r="K157" i="43"/>
  <c r="J157" i="43" s="1"/>
  <c r="N161" i="39"/>
  <c r="F162" i="39"/>
  <c r="G162" i="39" s="1"/>
  <c r="O162" i="39"/>
  <c r="M164" i="35"/>
  <c r="I162" i="37"/>
  <c r="J162" i="37" s="1"/>
  <c r="K162" i="37" s="1"/>
  <c r="F163" i="51" s="1"/>
  <c r="G163" i="51" s="1"/>
  <c r="H163" i="51" s="1"/>
  <c r="G174" i="27"/>
  <c r="H174" i="27"/>
  <c r="J174" i="27" s="1"/>
  <c r="G191" i="30"/>
  <c r="I191" i="30"/>
  <c r="K191" i="30" s="1"/>
  <c r="A179" i="37"/>
  <c r="C177" i="21"/>
  <c r="G224" i="17"/>
  <c r="I224" i="17"/>
  <c r="G214" i="35"/>
  <c r="G182" i="28"/>
  <c r="H182" i="28"/>
  <c r="J182" i="28" s="1"/>
  <c r="R172" i="35"/>
  <c r="L170" i="37"/>
  <c r="M170" i="37" s="1"/>
  <c r="N170" i="37" s="1"/>
  <c r="C176" i="36"/>
  <c r="D176" i="36" s="1"/>
  <c r="E176" i="36" s="1"/>
  <c r="E177" i="39" s="1"/>
  <c r="G177" i="47"/>
  <c r="C173" i="38"/>
  <c r="H177" i="35"/>
  <c r="J224" i="17" l="1"/>
  <c r="K224" i="17" s="1"/>
  <c r="T161" i="39"/>
  <c r="I171" i="36"/>
  <c r="J171" i="36" s="1"/>
  <c r="K171" i="36" s="1"/>
  <c r="E168" i="41" s="1"/>
  <c r="I171" i="51"/>
  <c r="J171" i="51" s="1"/>
  <c r="K171" i="51" s="1"/>
  <c r="H162" i="39"/>
  <c r="I162" i="39"/>
  <c r="J162" i="39"/>
  <c r="C161" i="42"/>
  <c r="C157" i="43"/>
  <c r="I174" i="27"/>
  <c r="K174" i="27"/>
  <c r="F163" i="36"/>
  <c r="G163" i="36" s="1"/>
  <c r="H163" i="36" s="1"/>
  <c r="N164" i="35"/>
  <c r="K164" i="47"/>
  <c r="D160" i="38"/>
  <c r="W163" i="35"/>
  <c r="K163" i="35" s="1"/>
  <c r="H163" i="40"/>
  <c r="P177" i="39"/>
  <c r="Q177" i="39" s="1"/>
  <c r="R177" i="39"/>
  <c r="S177" i="39" s="1"/>
  <c r="C173" i="41"/>
  <c r="J177" i="35"/>
  <c r="I177" i="35"/>
  <c r="C177" i="40" s="1"/>
  <c r="L191" i="30"/>
  <c r="O172" i="47"/>
  <c r="E168" i="38"/>
  <c r="S172" i="35"/>
  <c r="K182" i="28"/>
  <c r="E176" i="37"/>
  <c r="L224" i="17" l="1"/>
  <c r="F225" i="17" s="1"/>
  <c r="M224" i="17"/>
  <c r="D211" i="21" s="1"/>
  <c r="U161" i="39"/>
  <c r="K162" i="39"/>
  <c r="W164" i="39"/>
  <c r="D160" i="41"/>
  <c r="M174" i="27"/>
  <c r="E161" i="21" s="1"/>
  <c r="L174" i="27"/>
  <c r="F175" i="27" s="1"/>
  <c r="D163" i="40"/>
  <c r="D163" i="39"/>
  <c r="F161" i="42"/>
  <c r="K161" i="42"/>
  <c r="M164" i="47"/>
  <c r="L164" i="47"/>
  <c r="P164" i="35"/>
  <c r="X164" i="39" s="1"/>
  <c r="O164" i="35"/>
  <c r="E164" i="40" s="1"/>
  <c r="N191" i="30"/>
  <c r="O191" i="30" s="1"/>
  <c r="P191" i="30" s="1"/>
  <c r="M191" i="30"/>
  <c r="F192" i="30" s="1"/>
  <c r="G225" i="17"/>
  <c r="I225" i="17"/>
  <c r="G215" i="35"/>
  <c r="M182" i="28"/>
  <c r="F169" i="21" s="1"/>
  <c r="L182" i="28"/>
  <c r="F183" i="28" s="1"/>
  <c r="U172" i="35"/>
  <c r="T172" i="35"/>
  <c r="G172" i="40" s="1"/>
  <c r="P172" i="47"/>
  <c r="Q172" i="47"/>
  <c r="F176" i="37"/>
  <c r="G176" i="37" s="1"/>
  <c r="H176" i="37" s="1"/>
  <c r="C177" i="51" s="1"/>
  <c r="D177" i="51" s="1"/>
  <c r="E177" i="51" s="1"/>
  <c r="J225" i="17" l="1"/>
  <c r="K225" i="17" s="1"/>
  <c r="F157" i="43"/>
  <c r="M157" i="43"/>
  <c r="G161" i="42"/>
  <c r="C157" i="44" s="1"/>
  <c r="N161" i="42"/>
  <c r="O161" i="42" s="1"/>
  <c r="G157" i="44" s="1"/>
  <c r="L162" i="39"/>
  <c r="K158" i="43" s="1"/>
  <c r="J158" i="43" s="1"/>
  <c r="F163" i="39"/>
  <c r="G163" i="39" s="1"/>
  <c r="O163" i="39"/>
  <c r="Q164" i="35"/>
  <c r="V164" i="35" s="1"/>
  <c r="F164" i="40"/>
  <c r="G175" i="27"/>
  <c r="H175" i="27"/>
  <c r="J175" i="27" s="1"/>
  <c r="M165" i="35"/>
  <c r="I163" i="37"/>
  <c r="J163" i="37" s="1"/>
  <c r="K163" i="37" s="1"/>
  <c r="F164" i="51" s="1"/>
  <c r="G164" i="51" s="1"/>
  <c r="H164" i="51" s="1"/>
  <c r="I192" i="30"/>
  <c r="K192" i="30" s="1"/>
  <c r="G192" i="30"/>
  <c r="C178" i="21"/>
  <c r="A180" i="37"/>
  <c r="H183" i="28"/>
  <c r="J183" i="28" s="1"/>
  <c r="G183" i="28"/>
  <c r="R173" i="35"/>
  <c r="L171" i="37"/>
  <c r="M171" i="37" s="1"/>
  <c r="N171" i="37" s="1"/>
  <c r="C177" i="36"/>
  <c r="D177" i="36" s="1"/>
  <c r="E177" i="36" s="1"/>
  <c r="E178" i="39" s="1"/>
  <c r="G178" i="47"/>
  <c r="C174" i="38"/>
  <c r="H178" i="35"/>
  <c r="N162" i="39" l="1"/>
  <c r="L225" i="17"/>
  <c r="F226" i="17" s="1"/>
  <c r="M225" i="17"/>
  <c r="D212" i="21" s="1"/>
  <c r="T162" i="39"/>
  <c r="I172" i="36"/>
  <c r="J172" i="36" s="1"/>
  <c r="K172" i="36" s="1"/>
  <c r="E169" i="41" s="1"/>
  <c r="I172" i="51"/>
  <c r="J172" i="51" s="1"/>
  <c r="K172" i="51" s="1"/>
  <c r="K175" i="27"/>
  <c r="I175" i="27"/>
  <c r="W164" i="35"/>
  <c r="K164" i="35" s="1"/>
  <c r="H164" i="40"/>
  <c r="C162" i="42"/>
  <c r="C158" i="43"/>
  <c r="F164" i="36"/>
  <c r="G164" i="36" s="1"/>
  <c r="H164" i="36" s="1"/>
  <c r="N165" i="35"/>
  <c r="K165" i="47"/>
  <c r="D161" i="38"/>
  <c r="H163" i="39"/>
  <c r="J163" i="39"/>
  <c r="I163" i="39"/>
  <c r="R178" i="39"/>
  <c r="S178" i="39" s="1"/>
  <c r="L192" i="30"/>
  <c r="G226" i="17"/>
  <c r="I226" i="17"/>
  <c r="G216" i="35"/>
  <c r="O173" i="47"/>
  <c r="E169" i="38"/>
  <c r="S173" i="35"/>
  <c r="K183" i="28"/>
  <c r="P178" i="39"/>
  <c r="Q178" i="39" s="1"/>
  <c r="C174" i="41"/>
  <c r="I178" i="47"/>
  <c r="H178" i="47"/>
  <c r="F177" i="37"/>
  <c r="E177" i="37"/>
  <c r="J178" i="35"/>
  <c r="I178" i="35"/>
  <c r="C178" i="40" s="1"/>
  <c r="K163" i="39" l="1"/>
  <c r="L163" i="39" s="1"/>
  <c r="J226" i="17"/>
  <c r="K226" i="17" s="1"/>
  <c r="U162" i="39"/>
  <c r="P165" i="35"/>
  <c r="X165" i="39" s="1"/>
  <c r="O165" i="35"/>
  <c r="E165" i="40" s="1"/>
  <c r="W165" i="39"/>
  <c r="D161" i="41"/>
  <c r="F162" i="42"/>
  <c r="K162" i="42"/>
  <c r="D164" i="39"/>
  <c r="D164" i="40"/>
  <c r="L165" i="47"/>
  <c r="M165" i="47"/>
  <c r="M175" i="27"/>
  <c r="E162" i="21" s="1"/>
  <c r="L175" i="27"/>
  <c r="F176" i="27" s="1"/>
  <c r="M192" i="30"/>
  <c r="F193" i="30" s="1"/>
  <c r="N192" i="30"/>
  <c r="O192" i="30" s="1"/>
  <c r="P192" i="30" s="1"/>
  <c r="M183" i="28"/>
  <c r="F170" i="21" s="1"/>
  <c r="L183" i="28"/>
  <c r="F184" i="28" s="1"/>
  <c r="U173" i="35"/>
  <c r="T173" i="35"/>
  <c r="G173" i="40" s="1"/>
  <c r="P173" i="47"/>
  <c r="Q173" i="47"/>
  <c r="G177" i="37"/>
  <c r="H177" i="37" s="1"/>
  <c r="C178" i="51" s="1"/>
  <c r="D178" i="51" s="1"/>
  <c r="E178" i="51" s="1"/>
  <c r="M226" i="17" l="1"/>
  <c r="D213" i="21" s="1"/>
  <c r="L226" i="17"/>
  <c r="F227" i="17" s="1"/>
  <c r="M158" i="43"/>
  <c r="F158" i="43"/>
  <c r="N162" i="42"/>
  <c r="O162" i="42" s="1"/>
  <c r="G158" i="44" s="1"/>
  <c r="G162" i="42"/>
  <c r="C158" i="44" s="1"/>
  <c r="N163" i="39"/>
  <c r="K159" i="43"/>
  <c r="J159" i="43" s="1"/>
  <c r="M166" i="35"/>
  <c r="I164" i="37"/>
  <c r="J164" i="37" s="1"/>
  <c r="K164" i="37" s="1"/>
  <c r="F165" i="51" s="1"/>
  <c r="G165" i="51" s="1"/>
  <c r="H165" i="51" s="1"/>
  <c r="G176" i="27"/>
  <c r="H176" i="27"/>
  <c r="J176" i="27" s="1"/>
  <c r="F164" i="39"/>
  <c r="G164" i="39" s="1"/>
  <c r="O164" i="39"/>
  <c r="F165" i="40"/>
  <c r="Q165" i="35"/>
  <c r="V165" i="35" s="1"/>
  <c r="A181" i="37"/>
  <c r="C179" i="21"/>
  <c r="I193" i="30"/>
  <c r="G193" i="30"/>
  <c r="I227" i="17"/>
  <c r="G227" i="17"/>
  <c r="G217" i="35"/>
  <c r="H184" i="28"/>
  <c r="J184" i="28" s="1"/>
  <c r="G184" i="28"/>
  <c r="R174" i="35"/>
  <c r="L172" i="37"/>
  <c r="M172" i="37" s="1"/>
  <c r="N172" i="37" s="1"/>
  <c r="C178" i="36"/>
  <c r="D178" i="36" s="1"/>
  <c r="E178" i="36" s="1"/>
  <c r="E179" i="39" s="1"/>
  <c r="G179" i="47"/>
  <c r="C175" i="38"/>
  <c r="H179" i="35"/>
  <c r="J227" i="17" l="1"/>
  <c r="K227" i="17" s="1"/>
  <c r="T163" i="39"/>
  <c r="I173" i="36"/>
  <c r="J173" i="36" s="1"/>
  <c r="K173" i="36" s="1"/>
  <c r="E170" i="41" s="1"/>
  <c r="I173" i="51"/>
  <c r="J173" i="51" s="1"/>
  <c r="K173" i="51" s="1"/>
  <c r="K193" i="30"/>
  <c r="L193" i="30" s="1"/>
  <c r="W165" i="35"/>
  <c r="K165" i="35" s="1"/>
  <c r="H165" i="40"/>
  <c r="F165" i="36"/>
  <c r="G165" i="36" s="1"/>
  <c r="H165" i="36" s="1"/>
  <c r="K166" i="47"/>
  <c r="D162" i="38"/>
  <c r="N166" i="35"/>
  <c r="H164" i="39"/>
  <c r="J164" i="39"/>
  <c r="I164" i="39"/>
  <c r="I176" i="27"/>
  <c r="K176" i="27"/>
  <c r="C163" i="42"/>
  <c r="C159" i="43"/>
  <c r="R179" i="39"/>
  <c r="S179" i="39" s="1"/>
  <c r="O174" i="47"/>
  <c r="S174" i="35"/>
  <c r="E170" i="38"/>
  <c r="K184" i="28"/>
  <c r="P179" i="39"/>
  <c r="Q179" i="39" s="1"/>
  <c r="C175" i="41"/>
  <c r="I179" i="47"/>
  <c r="H179" i="47"/>
  <c r="F178" i="37"/>
  <c r="J179" i="35"/>
  <c r="I179" i="35"/>
  <c r="C179" i="40" s="1"/>
  <c r="E178" i="37"/>
  <c r="M227" i="17" l="1"/>
  <c r="D214" i="21" s="1"/>
  <c r="L227" i="17"/>
  <c r="F228" i="17" s="1"/>
  <c r="U163" i="39"/>
  <c r="M193" i="30"/>
  <c r="F194" i="30" s="1"/>
  <c r="G194" i="30" s="1"/>
  <c r="N193" i="30"/>
  <c r="O193" i="30" s="1"/>
  <c r="P193" i="30" s="1"/>
  <c r="A182" i="37" s="1"/>
  <c r="O166" i="35"/>
  <c r="E166" i="40" s="1"/>
  <c r="P166" i="35"/>
  <c r="X166" i="39" s="1"/>
  <c r="K163" i="42"/>
  <c r="F163" i="42"/>
  <c r="M166" i="47"/>
  <c r="L166" i="47"/>
  <c r="L176" i="27"/>
  <c r="F177" i="27" s="1"/>
  <c r="M176" i="27"/>
  <c r="E163" i="21" s="1"/>
  <c r="W166" i="39"/>
  <c r="D162" i="41"/>
  <c r="K164" i="39"/>
  <c r="D165" i="39"/>
  <c r="D165" i="40"/>
  <c r="I228" i="17"/>
  <c r="G228" i="17"/>
  <c r="G218" i="35"/>
  <c r="L184" i="28"/>
  <c r="F185" i="28" s="1"/>
  <c r="M184" i="28"/>
  <c r="F171" i="21" s="1"/>
  <c r="T174" i="35"/>
  <c r="G174" i="40" s="1"/>
  <c r="U174" i="35"/>
  <c r="Q174" i="47"/>
  <c r="P174" i="47"/>
  <c r="G178" i="37"/>
  <c r="H178" i="37" s="1"/>
  <c r="C179" i="51" s="1"/>
  <c r="D179" i="51" s="1"/>
  <c r="E179" i="51" s="1"/>
  <c r="I194" i="30" l="1"/>
  <c r="K194" i="30" s="1"/>
  <c r="C180" i="21"/>
  <c r="J228" i="17"/>
  <c r="K228" i="17" s="1"/>
  <c r="M159" i="43"/>
  <c r="F159" i="43"/>
  <c r="N163" i="42"/>
  <c r="O163" i="42" s="1"/>
  <c r="G159" i="44" s="1"/>
  <c r="G163" i="42"/>
  <c r="C159" i="44" s="1"/>
  <c r="F165" i="39"/>
  <c r="G165" i="39" s="1"/>
  <c r="O165" i="39"/>
  <c r="F166" i="40"/>
  <c r="Q166" i="35"/>
  <c r="V166" i="35" s="1"/>
  <c r="M167" i="35"/>
  <c r="I165" i="37"/>
  <c r="J165" i="37" s="1"/>
  <c r="K165" i="37" s="1"/>
  <c r="F166" i="51" s="1"/>
  <c r="G166" i="51" s="1"/>
  <c r="H166" i="51" s="1"/>
  <c r="L164" i="39"/>
  <c r="H177" i="27"/>
  <c r="J177" i="27" s="1"/>
  <c r="G177" i="27"/>
  <c r="L194" i="30"/>
  <c r="R175" i="35"/>
  <c r="L173" i="37"/>
  <c r="M173" i="37" s="1"/>
  <c r="N173" i="37" s="1"/>
  <c r="G185" i="28"/>
  <c r="H185" i="28"/>
  <c r="J185" i="28" s="1"/>
  <c r="C179" i="36"/>
  <c r="D179" i="36" s="1"/>
  <c r="E179" i="36" s="1"/>
  <c r="E180" i="39" s="1"/>
  <c r="G180" i="47"/>
  <c r="C176" i="38"/>
  <c r="H180" i="35"/>
  <c r="M228" i="17" l="1"/>
  <c r="D215" i="21" s="1"/>
  <c r="L228" i="17"/>
  <c r="F229" i="17" s="1"/>
  <c r="I174" i="36"/>
  <c r="J174" i="36" s="1"/>
  <c r="K174" i="36" s="1"/>
  <c r="E171" i="41" s="1"/>
  <c r="I174" i="51"/>
  <c r="J174" i="51" s="1"/>
  <c r="K174" i="51" s="1"/>
  <c r="W166" i="35"/>
  <c r="K166" i="35" s="1"/>
  <c r="H166" i="40"/>
  <c r="K177" i="27"/>
  <c r="I177" i="27"/>
  <c r="N164" i="39"/>
  <c r="K160" i="43"/>
  <c r="J160" i="43" s="1"/>
  <c r="F166" i="36"/>
  <c r="G166" i="36" s="1"/>
  <c r="H166" i="36" s="1"/>
  <c r="N167" i="35"/>
  <c r="D163" i="38"/>
  <c r="K167" i="47"/>
  <c r="H165" i="39"/>
  <c r="I165" i="39"/>
  <c r="J165" i="39"/>
  <c r="R180" i="39"/>
  <c r="S180" i="39" s="1"/>
  <c r="M194" i="30"/>
  <c r="F195" i="30" s="1"/>
  <c r="N194" i="30"/>
  <c r="O194" i="30" s="1"/>
  <c r="P194" i="30" s="1"/>
  <c r="I229" i="17"/>
  <c r="G229" i="17"/>
  <c r="G219" i="35"/>
  <c r="O175" i="47"/>
  <c r="E171" i="38"/>
  <c r="S175" i="35"/>
  <c r="K185" i="28"/>
  <c r="P180" i="39"/>
  <c r="Q180" i="39" s="1"/>
  <c r="C176" i="41"/>
  <c r="I180" i="47"/>
  <c r="H180" i="47"/>
  <c r="F179" i="37"/>
  <c r="E179" i="37"/>
  <c r="J180" i="35"/>
  <c r="I180" i="35"/>
  <c r="C180" i="40" s="1"/>
  <c r="J229" i="17" l="1"/>
  <c r="K229" i="17" s="1"/>
  <c r="T164" i="39"/>
  <c r="K165" i="39"/>
  <c r="L165" i="39" s="1"/>
  <c r="O167" i="35"/>
  <c r="E167" i="40" s="1"/>
  <c r="P167" i="35"/>
  <c r="X167" i="39" s="1"/>
  <c r="D163" i="41"/>
  <c r="W167" i="39"/>
  <c r="C164" i="42"/>
  <c r="C160" i="43"/>
  <c r="L177" i="27"/>
  <c r="F178" i="27" s="1"/>
  <c r="M177" i="27"/>
  <c r="E164" i="21" s="1"/>
  <c r="L167" i="47"/>
  <c r="M167" i="47"/>
  <c r="D166" i="40"/>
  <c r="D166" i="39"/>
  <c r="C181" i="21"/>
  <c r="A183" i="37"/>
  <c r="G195" i="30"/>
  <c r="I195" i="30"/>
  <c r="K195" i="30" s="1"/>
  <c r="M185" i="28"/>
  <c r="F172" i="21" s="1"/>
  <c r="L185" i="28"/>
  <c r="F186" i="28" s="1"/>
  <c r="U175" i="35"/>
  <c r="T175" i="35"/>
  <c r="G175" i="40" s="1"/>
  <c r="Q175" i="47"/>
  <c r="P175" i="47"/>
  <c r="G179" i="37"/>
  <c r="H179" i="37" s="1"/>
  <c r="C180" i="51" s="1"/>
  <c r="D180" i="51" s="1"/>
  <c r="E180" i="51" s="1"/>
  <c r="M229" i="17" l="1"/>
  <c r="D216" i="21" s="1"/>
  <c r="L229" i="17"/>
  <c r="F230" i="17" s="1"/>
  <c r="U164" i="39"/>
  <c r="K164" i="42"/>
  <c r="F164" i="42"/>
  <c r="F166" i="39"/>
  <c r="G166" i="39" s="1"/>
  <c r="O166" i="39"/>
  <c r="N165" i="39"/>
  <c r="K161" i="43"/>
  <c r="J161" i="43" s="1"/>
  <c r="M168" i="35"/>
  <c r="I166" i="37"/>
  <c r="J166" i="37" s="1"/>
  <c r="K166" i="37" s="1"/>
  <c r="F167" i="51" s="1"/>
  <c r="G167" i="51" s="1"/>
  <c r="H167" i="51" s="1"/>
  <c r="F167" i="40"/>
  <c r="Q167" i="35"/>
  <c r="V167" i="35" s="1"/>
  <c r="H178" i="27"/>
  <c r="J178" i="27" s="1"/>
  <c r="G178" i="27"/>
  <c r="L195" i="30"/>
  <c r="I230" i="17"/>
  <c r="G230" i="17"/>
  <c r="G220" i="35"/>
  <c r="G186" i="28"/>
  <c r="H186" i="28"/>
  <c r="J186" i="28" s="1"/>
  <c r="R176" i="35"/>
  <c r="L174" i="37"/>
  <c r="M174" i="37" s="1"/>
  <c r="N174" i="37" s="1"/>
  <c r="C180" i="36"/>
  <c r="D180" i="36" s="1"/>
  <c r="E180" i="36" s="1"/>
  <c r="E181" i="39" s="1"/>
  <c r="G181" i="47"/>
  <c r="C177" i="38"/>
  <c r="H181" i="35"/>
  <c r="J230" i="17" l="1"/>
  <c r="K230" i="17" s="1"/>
  <c r="F160" i="43"/>
  <c r="M160" i="43"/>
  <c r="T165" i="39"/>
  <c r="G164" i="42"/>
  <c r="C160" i="44" s="1"/>
  <c r="N164" i="42"/>
  <c r="O164" i="42" s="1"/>
  <c r="G160" i="44" s="1"/>
  <c r="I175" i="36"/>
  <c r="J175" i="36" s="1"/>
  <c r="K175" i="36" s="1"/>
  <c r="E172" i="41" s="1"/>
  <c r="I175" i="51"/>
  <c r="J175" i="51" s="1"/>
  <c r="K175" i="51" s="1"/>
  <c r="W167" i="35"/>
  <c r="K167" i="35" s="1"/>
  <c r="H167" i="40"/>
  <c r="C165" i="42"/>
  <c r="C161" i="43"/>
  <c r="H166" i="39"/>
  <c r="J166" i="39"/>
  <c r="I166" i="39"/>
  <c r="F167" i="36"/>
  <c r="G167" i="36" s="1"/>
  <c r="H167" i="36" s="1"/>
  <c r="N168" i="35"/>
  <c r="K168" i="47"/>
  <c r="D164" i="38"/>
  <c r="K178" i="27"/>
  <c r="I178" i="27"/>
  <c r="R181" i="39"/>
  <c r="S181" i="39" s="1"/>
  <c r="N195" i="30"/>
  <c r="O195" i="30" s="1"/>
  <c r="P195" i="30" s="1"/>
  <c r="M195" i="30"/>
  <c r="F196" i="30" s="1"/>
  <c r="E172" i="38"/>
  <c r="O176" i="47"/>
  <c r="S176" i="35"/>
  <c r="K186" i="28"/>
  <c r="P181" i="39"/>
  <c r="Q181" i="39" s="1"/>
  <c r="C177" i="41"/>
  <c r="I181" i="47"/>
  <c r="H181" i="47"/>
  <c r="F180" i="37"/>
  <c r="E180" i="37"/>
  <c r="J181" i="35"/>
  <c r="I181" i="35"/>
  <c r="C181" i="40" s="1"/>
  <c r="M230" i="17" l="1"/>
  <c r="D217" i="21" s="1"/>
  <c r="L230" i="17"/>
  <c r="F231" i="17" s="1"/>
  <c r="U165" i="39"/>
  <c r="K166" i="39"/>
  <c r="L166" i="39" s="1"/>
  <c r="W168" i="39"/>
  <c r="D164" i="41"/>
  <c r="L178" i="27"/>
  <c r="F179" i="27" s="1"/>
  <c r="M178" i="27"/>
  <c r="E165" i="21" s="1"/>
  <c r="K165" i="42"/>
  <c r="F165" i="42"/>
  <c r="M168" i="47"/>
  <c r="L168" i="47"/>
  <c r="O168" i="35"/>
  <c r="E168" i="40" s="1"/>
  <c r="P168" i="35"/>
  <c r="X168" i="39" s="1"/>
  <c r="D167" i="40"/>
  <c r="D167" i="39"/>
  <c r="G196" i="30"/>
  <c r="I196" i="30"/>
  <c r="K196" i="30" s="1"/>
  <c r="A184" i="37"/>
  <c r="C182" i="21"/>
  <c r="G231" i="17"/>
  <c r="I231" i="17"/>
  <c r="G221" i="35"/>
  <c r="M186" i="28"/>
  <c r="F173" i="21" s="1"/>
  <c r="L186" i="28"/>
  <c r="F187" i="28" s="1"/>
  <c r="U176" i="35"/>
  <c r="T176" i="35"/>
  <c r="G176" i="40" s="1"/>
  <c r="P176" i="47"/>
  <c r="Q176" i="47"/>
  <c r="G180" i="37"/>
  <c r="H180" i="37" s="1"/>
  <c r="C181" i="51" s="1"/>
  <c r="D181" i="51" s="1"/>
  <c r="E181" i="51" s="1"/>
  <c r="J231" i="17" l="1"/>
  <c r="K231" i="17" s="1"/>
  <c r="M161" i="43"/>
  <c r="F161" i="43"/>
  <c r="G165" i="42"/>
  <c r="C161" i="44" s="1"/>
  <c r="N165" i="42"/>
  <c r="O165" i="42" s="1"/>
  <c r="G161" i="44" s="1"/>
  <c r="O167" i="39"/>
  <c r="F167" i="39"/>
  <c r="G167" i="39" s="1"/>
  <c r="M169" i="35"/>
  <c r="I167" i="37"/>
  <c r="J167" i="37" s="1"/>
  <c r="K167" i="37" s="1"/>
  <c r="F168" i="51" s="1"/>
  <c r="G168" i="51" s="1"/>
  <c r="H168" i="51" s="1"/>
  <c r="G179" i="27"/>
  <c r="H179" i="27"/>
  <c r="J179" i="27" s="1"/>
  <c r="Q168" i="35"/>
  <c r="V168" i="35" s="1"/>
  <c r="F168" i="40"/>
  <c r="N166" i="39"/>
  <c r="K162" i="43"/>
  <c r="J162" i="43" s="1"/>
  <c r="L196" i="30"/>
  <c r="G187" i="28"/>
  <c r="H187" i="28"/>
  <c r="J187" i="28" s="1"/>
  <c r="R177" i="35"/>
  <c r="L175" i="37"/>
  <c r="M175" i="37" s="1"/>
  <c r="N175" i="37" s="1"/>
  <c r="C181" i="36"/>
  <c r="D181" i="36" s="1"/>
  <c r="E181" i="36" s="1"/>
  <c r="E182" i="39" s="1"/>
  <c r="G182" i="47"/>
  <c r="C178" i="38"/>
  <c r="H182" i="35"/>
  <c r="L231" i="17" l="1"/>
  <c r="F232" i="17" s="1"/>
  <c r="M231" i="17"/>
  <c r="D218" i="21" s="1"/>
  <c r="T166" i="39"/>
  <c r="I176" i="36"/>
  <c r="J176" i="36" s="1"/>
  <c r="K176" i="36" s="1"/>
  <c r="E173" i="41" s="1"/>
  <c r="I176" i="51"/>
  <c r="J176" i="51" s="1"/>
  <c r="K176" i="51" s="1"/>
  <c r="W168" i="35"/>
  <c r="K168" i="35" s="1"/>
  <c r="H168" i="40"/>
  <c r="I179" i="27"/>
  <c r="K179" i="27"/>
  <c r="F168" i="36"/>
  <c r="G168" i="36" s="1"/>
  <c r="H168" i="36" s="1"/>
  <c r="N169" i="35"/>
  <c r="K169" i="47"/>
  <c r="D165" i="38"/>
  <c r="G222" i="35"/>
  <c r="C166" i="42"/>
  <c r="C162" i="43"/>
  <c r="H167" i="39"/>
  <c r="I167" i="39"/>
  <c r="J167" i="39"/>
  <c r="R182" i="39"/>
  <c r="S182" i="39" s="1"/>
  <c r="N196" i="30"/>
  <c r="O196" i="30" s="1"/>
  <c r="P196" i="30" s="1"/>
  <c r="M196" i="30"/>
  <c r="F197" i="30" s="1"/>
  <c r="K187" i="28"/>
  <c r="O177" i="47"/>
  <c r="E173" i="38"/>
  <c r="S177" i="35"/>
  <c r="P182" i="39"/>
  <c r="Q182" i="39" s="1"/>
  <c r="C178" i="41"/>
  <c r="I182" i="47"/>
  <c r="H182" i="47"/>
  <c r="F181" i="37"/>
  <c r="E181" i="37"/>
  <c r="J182" i="35"/>
  <c r="I182" i="35"/>
  <c r="C182" i="40" s="1"/>
  <c r="G232" i="17" l="1"/>
  <c r="I232" i="17"/>
  <c r="K167" i="39"/>
  <c r="L167" i="39" s="1"/>
  <c r="U166" i="39"/>
  <c r="M169" i="47"/>
  <c r="L169" i="47"/>
  <c r="P169" i="35"/>
  <c r="X169" i="39" s="1"/>
  <c r="O169" i="35"/>
  <c r="E169" i="40" s="1"/>
  <c r="D165" i="41"/>
  <c r="W169" i="39"/>
  <c r="M179" i="27"/>
  <c r="E166" i="21" s="1"/>
  <c r="L179" i="27"/>
  <c r="F180" i="27" s="1"/>
  <c r="K166" i="42"/>
  <c r="F166" i="42"/>
  <c r="D168" i="39"/>
  <c r="D168" i="40"/>
  <c r="G197" i="30"/>
  <c r="I197" i="30"/>
  <c r="K197" i="30" s="1"/>
  <c r="C183" i="21"/>
  <c r="A185" i="37"/>
  <c r="M187" i="28"/>
  <c r="F174" i="21" s="1"/>
  <c r="L187" i="28"/>
  <c r="F188" i="28" s="1"/>
  <c r="Q177" i="47"/>
  <c r="P177" i="47"/>
  <c r="U177" i="35"/>
  <c r="T177" i="35"/>
  <c r="G177" i="40" s="1"/>
  <c r="G181" i="37"/>
  <c r="H181" i="37" s="1"/>
  <c r="C182" i="51" s="1"/>
  <c r="D182" i="51" s="1"/>
  <c r="E182" i="51" s="1"/>
  <c r="J232" i="17" l="1"/>
  <c r="K232" i="17" s="1"/>
  <c r="M162" i="43"/>
  <c r="F162" i="43"/>
  <c r="N166" i="42"/>
  <c r="O166" i="42" s="1"/>
  <c r="G162" i="44" s="1"/>
  <c r="G166" i="42"/>
  <c r="C162" i="44" s="1"/>
  <c r="O168" i="39"/>
  <c r="F168" i="39"/>
  <c r="G168" i="39" s="1"/>
  <c r="Q169" i="35"/>
  <c r="V169" i="35" s="1"/>
  <c r="F169" i="40"/>
  <c r="N167" i="39"/>
  <c r="K163" i="43"/>
  <c r="J163" i="43" s="1"/>
  <c r="H180" i="27"/>
  <c r="J180" i="27" s="1"/>
  <c r="G180" i="27"/>
  <c r="M170" i="35"/>
  <c r="I168" i="37"/>
  <c r="J168" i="37" s="1"/>
  <c r="K168" i="37" s="1"/>
  <c r="F169" i="51" s="1"/>
  <c r="G169" i="51" s="1"/>
  <c r="H169" i="51" s="1"/>
  <c r="L197" i="30"/>
  <c r="H188" i="28"/>
  <c r="J188" i="28" s="1"/>
  <c r="G188" i="28"/>
  <c r="R178" i="35"/>
  <c r="L176" i="37"/>
  <c r="M176" i="37" s="1"/>
  <c r="N176" i="37" s="1"/>
  <c r="I177" i="51" s="1"/>
  <c r="J177" i="51" s="1"/>
  <c r="K177" i="51" s="1"/>
  <c r="C182" i="36"/>
  <c r="D182" i="36" s="1"/>
  <c r="E182" i="36" s="1"/>
  <c r="E183" i="39" s="1"/>
  <c r="G183" i="47"/>
  <c r="C179" i="38"/>
  <c r="F182" i="37"/>
  <c r="H183" i="35"/>
  <c r="M232" i="17" l="1"/>
  <c r="L232" i="17"/>
  <c r="F233" i="17" s="1"/>
  <c r="T167" i="39"/>
  <c r="C167" i="42"/>
  <c r="C163" i="43"/>
  <c r="W169" i="35"/>
  <c r="K169" i="35" s="1"/>
  <c r="H169" i="40"/>
  <c r="H168" i="39"/>
  <c r="J168" i="39"/>
  <c r="I168" i="39"/>
  <c r="F169" i="36"/>
  <c r="G169" i="36" s="1"/>
  <c r="H169" i="36" s="1"/>
  <c r="K170" i="47"/>
  <c r="D166" i="38"/>
  <c r="N170" i="35"/>
  <c r="I180" i="27"/>
  <c r="K180" i="27"/>
  <c r="R183" i="39"/>
  <c r="S183" i="39" s="1"/>
  <c r="N197" i="30"/>
  <c r="O197" i="30" s="1"/>
  <c r="P197" i="30" s="1"/>
  <c r="M197" i="30"/>
  <c r="F198" i="30" s="1"/>
  <c r="O178" i="47"/>
  <c r="S178" i="35"/>
  <c r="E174" i="38"/>
  <c r="I177" i="36"/>
  <c r="J177" i="36" s="1"/>
  <c r="K177" i="36" s="1"/>
  <c r="E174" i="41" s="1"/>
  <c r="K188" i="28"/>
  <c r="P183" i="39"/>
  <c r="Q183" i="39" s="1"/>
  <c r="C179" i="41"/>
  <c r="I183" i="47"/>
  <c r="H183" i="47"/>
  <c r="E182" i="37"/>
  <c r="J183" i="35"/>
  <c r="I183" i="35"/>
  <c r="C183" i="40" s="1"/>
  <c r="K168" i="39" l="1"/>
  <c r="I233" i="17"/>
  <c r="G233" i="17"/>
  <c r="D219" i="21"/>
  <c r="G223" i="35"/>
  <c r="U167" i="39"/>
  <c r="D166" i="41"/>
  <c r="W170" i="39"/>
  <c r="L168" i="39"/>
  <c r="L180" i="27"/>
  <c r="F181" i="27" s="1"/>
  <c r="M180" i="27"/>
  <c r="E167" i="21" s="1"/>
  <c r="O170" i="35"/>
  <c r="E170" i="40" s="1"/>
  <c r="P170" i="35"/>
  <c r="X170" i="39" s="1"/>
  <c r="D169" i="40"/>
  <c r="D169" i="39"/>
  <c r="L170" i="47"/>
  <c r="M170" i="47"/>
  <c r="K167" i="42"/>
  <c r="F167" i="42"/>
  <c r="I198" i="30"/>
  <c r="K198" i="30" s="1"/>
  <c r="G198" i="30"/>
  <c r="A186" i="37"/>
  <c r="C184" i="21"/>
  <c r="L188" i="28"/>
  <c r="F189" i="28" s="1"/>
  <c r="M188" i="28"/>
  <c r="F175" i="21" s="1"/>
  <c r="U178" i="35"/>
  <c r="T178" i="35"/>
  <c r="G178" i="40" s="1"/>
  <c r="Q178" i="47"/>
  <c r="P178" i="47"/>
  <c r="G182" i="37"/>
  <c r="H182" i="37" s="1"/>
  <c r="C183" i="51" s="1"/>
  <c r="D183" i="51" s="1"/>
  <c r="E183" i="51" s="1"/>
  <c r="J233" i="17" l="1"/>
  <c r="K233" i="17" s="1"/>
  <c r="M163" i="43"/>
  <c r="F163" i="43"/>
  <c r="G167" i="42"/>
  <c r="C163" i="44" s="1"/>
  <c r="N167" i="42"/>
  <c r="O167" i="42" s="1"/>
  <c r="G163" i="44" s="1"/>
  <c r="Q170" i="35"/>
  <c r="V170" i="35" s="1"/>
  <c r="F170" i="40"/>
  <c r="M171" i="35"/>
  <c r="I169" i="37"/>
  <c r="J169" i="37" s="1"/>
  <c r="K169" i="37" s="1"/>
  <c r="F170" i="51" s="1"/>
  <c r="G170" i="51" s="1"/>
  <c r="H170" i="51" s="1"/>
  <c r="G181" i="27"/>
  <c r="H181" i="27"/>
  <c r="J181" i="27" s="1"/>
  <c r="K164" i="43"/>
  <c r="J164" i="43" s="1"/>
  <c r="N168" i="39"/>
  <c r="F169" i="39"/>
  <c r="G169" i="39" s="1"/>
  <c r="O169" i="39"/>
  <c r="L198" i="30"/>
  <c r="R179" i="35"/>
  <c r="L177" i="37"/>
  <c r="M177" i="37" s="1"/>
  <c r="N177" i="37" s="1"/>
  <c r="I178" i="51" s="1"/>
  <c r="J178" i="51" s="1"/>
  <c r="K178" i="51" s="1"/>
  <c r="H189" i="28"/>
  <c r="J189" i="28" s="1"/>
  <c r="G189" i="28"/>
  <c r="C183" i="36"/>
  <c r="D183" i="36" s="1"/>
  <c r="E183" i="36" s="1"/>
  <c r="E184" i="39" s="1"/>
  <c r="G184" i="47"/>
  <c r="C180" i="38"/>
  <c r="F183" i="37"/>
  <c r="H184" i="35"/>
  <c r="L233" i="17" l="1"/>
  <c r="F234" i="17" s="1"/>
  <c r="M233" i="17"/>
  <c r="T168" i="39"/>
  <c r="I181" i="27"/>
  <c r="K181" i="27"/>
  <c r="F170" i="36"/>
  <c r="G170" i="36" s="1"/>
  <c r="H170" i="36" s="1"/>
  <c r="D167" i="38"/>
  <c r="K171" i="47"/>
  <c r="N171" i="35"/>
  <c r="H169" i="39"/>
  <c r="J169" i="39"/>
  <c r="I169" i="39"/>
  <c r="C168" i="42"/>
  <c r="C164" i="43"/>
  <c r="H170" i="40"/>
  <c r="W170" i="35"/>
  <c r="K170" i="35" s="1"/>
  <c r="R184" i="39"/>
  <c r="S184" i="39" s="1"/>
  <c r="M198" i="30"/>
  <c r="F199" i="30" s="1"/>
  <c r="N198" i="30"/>
  <c r="O198" i="30" s="1"/>
  <c r="P198" i="30" s="1"/>
  <c r="K189" i="28"/>
  <c r="I178" i="36"/>
  <c r="J178" i="36" s="1"/>
  <c r="K178" i="36" s="1"/>
  <c r="E175" i="41" s="1"/>
  <c r="E175" i="38"/>
  <c r="S179" i="35"/>
  <c r="O179" i="47"/>
  <c r="P184" i="39"/>
  <c r="Q184" i="39" s="1"/>
  <c r="C180" i="41"/>
  <c r="I184" i="47"/>
  <c r="H184" i="47"/>
  <c r="E183" i="37"/>
  <c r="J184" i="35"/>
  <c r="I184" i="35"/>
  <c r="C184" i="40" s="1"/>
  <c r="D220" i="21" l="1"/>
  <c r="G224" i="35"/>
  <c r="I234" i="17"/>
  <c r="G234" i="17"/>
  <c r="U168" i="39"/>
  <c r="P171" i="35"/>
  <c r="X171" i="39" s="1"/>
  <c r="O171" i="35"/>
  <c r="E171" i="40" s="1"/>
  <c r="D170" i="39"/>
  <c r="D170" i="40"/>
  <c r="L171" i="47"/>
  <c r="M171" i="47"/>
  <c r="D167" i="41"/>
  <c r="W171" i="39"/>
  <c r="K168" i="42"/>
  <c r="F168" i="42"/>
  <c r="L181" i="27"/>
  <c r="F182" i="27" s="1"/>
  <c r="M181" i="27"/>
  <c r="E168" i="21" s="1"/>
  <c r="K169" i="39"/>
  <c r="A187" i="37"/>
  <c r="C185" i="21"/>
  <c r="G199" i="30"/>
  <c r="I199" i="30"/>
  <c r="L189" i="28"/>
  <c r="F190" i="28" s="1"/>
  <c r="M189" i="28"/>
  <c r="F176" i="21" s="1"/>
  <c r="T179" i="35"/>
  <c r="G179" i="40" s="1"/>
  <c r="U179" i="35"/>
  <c r="P179" i="47"/>
  <c r="Q179" i="47"/>
  <c r="G183" i="37"/>
  <c r="H183" i="37" s="1"/>
  <c r="C184" i="51" s="1"/>
  <c r="D184" i="51" s="1"/>
  <c r="E184" i="51" s="1"/>
  <c r="J234" i="17" l="1"/>
  <c r="K234" i="17" s="1"/>
  <c r="M164" i="43"/>
  <c r="F164" i="43"/>
  <c r="G168" i="42"/>
  <c r="C164" i="44" s="1"/>
  <c r="N168" i="42"/>
  <c r="O168" i="42" s="1"/>
  <c r="G164" i="44" s="1"/>
  <c r="K199" i="30"/>
  <c r="L199" i="30" s="1"/>
  <c r="M172" i="35"/>
  <c r="I170" i="37"/>
  <c r="J170" i="37" s="1"/>
  <c r="K170" i="37" s="1"/>
  <c r="F171" i="51" s="1"/>
  <c r="G171" i="51" s="1"/>
  <c r="H171" i="51" s="1"/>
  <c r="G182" i="27"/>
  <c r="H182" i="27"/>
  <c r="J182" i="27" s="1"/>
  <c r="O170" i="39"/>
  <c r="F170" i="39"/>
  <c r="G170" i="39" s="1"/>
  <c r="F171" i="40"/>
  <c r="Q171" i="35"/>
  <c r="V171" i="35" s="1"/>
  <c r="L169" i="39"/>
  <c r="R180" i="35"/>
  <c r="L178" i="37"/>
  <c r="M178" i="37" s="1"/>
  <c r="N178" i="37" s="1"/>
  <c r="I179" i="51" s="1"/>
  <c r="J179" i="51" s="1"/>
  <c r="K179" i="51" s="1"/>
  <c r="G190" i="28"/>
  <c r="H190" i="28"/>
  <c r="J190" i="28" s="1"/>
  <c r="C184" i="36"/>
  <c r="D184" i="36" s="1"/>
  <c r="E184" i="36" s="1"/>
  <c r="E185" i="39" s="1"/>
  <c r="G185" i="47"/>
  <c r="C181" i="38"/>
  <c r="F184" i="37"/>
  <c r="H185" i="35"/>
  <c r="L234" i="17" l="1"/>
  <c r="F235" i="17" s="1"/>
  <c r="M234" i="17"/>
  <c r="M199" i="30"/>
  <c r="F200" i="30" s="1"/>
  <c r="N199" i="30"/>
  <c r="O199" i="30" s="1"/>
  <c r="P199" i="30" s="1"/>
  <c r="A188" i="37" s="1"/>
  <c r="H170" i="39"/>
  <c r="J170" i="39"/>
  <c r="I170" i="39"/>
  <c r="K170" i="39" s="1"/>
  <c r="I182" i="27"/>
  <c r="K182" i="27"/>
  <c r="N169" i="39"/>
  <c r="K165" i="43"/>
  <c r="J165" i="43" s="1"/>
  <c r="F171" i="36"/>
  <c r="G171" i="36" s="1"/>
  <c r="H171" i="36" s="1"/>
  <c r="N172" i="35"/>
  <c r="K172" i="47"/>
  <c r="D168" i="38"/>
  <c r="W171" i="35"/>
  <c r="K171" i="35" s="1"/>
  <c r="H171" i="40"/>
  <c r="R185" i="39"/>
  <c r="S185" i="39" s="1"/>
  <c r="G200" i="30"/>
  <c r="I200" i="30"/>
  <c r="K200" i="30" s="1"/>
  <c r="K190" i="28"/>
  <c r="O180" i="47"/>
  <c r="S180" i="35"/>
  <c r="I179" i="36"/>
  <c r="J179" i="36" s="1"/>
  <c r="K179" i="36" s="1"/>
  <c r="E176" i="41" s="1"/>
  <c r="E176" i="38"/>
  <c r="C181" i="41"/>
  <c r="H185" i="47"/>
  <c r="I185" i="47"/>
  <c r="E184" i="37"/>
  <c r="J185" i="35"/>
  <c r="I185" i="35"/>
  <c r="C185" i="40" s="1"/>
  <c r="C186" i="21" l="1"/>
  <c r="D221" i="21"/>
  <c r="G225" i="35"/>
  <c r="I235" i="17"/>
  <c r="G235" i="17"/>
  <c r="T169" i="39"/>
  <c r="D168" i="41"/>
  <c r="W172" i="39"/>
  <c r="C169" i="42"/>
  <c r="C165" i="43"/>
  <c r="L182" i="27"/>
  <c r="F183" i="27" s="1"/>
  <c r="M182" i="27"/>
  <c r="E169" i="21" s="1"/>
  <c r="D171" i="40"/>
  <c r="D171" i="39"/>
  <c r="M172" i="47"/>
  <c r="L172" i="47"/>
  <c r="L170" i="39"/>
  <c r="O172" i="35"/>
  <c r="E172" i="40" s="1"/>
  <c r="P172" i="35"/>
  <c r="X172" i="39" s="1"/>
  <c r="L200" i="30"/>
  <c r="M190" i="28"/>
  <c r="F177" i="21" s="1"/>
  <c r="L190" i="28"/>
  <c r="F191" i="28" s="1"/>
  <c r="T180" i="35"/>
  <c r="G180" i="40" s="1"/>
  <c r="U180" i="35"/>
  <c r="Q180" i="47"/>
  <c r="P180" i="47"/>
  <c r="P185" i="39"/>
  <c r="Q185" i="39" s="1"/>
  <c r="G183" i="42"/>
  <c r="C179" i="44" s="1"/>
  <c r="F185" i="37"/>
  <c r="G184" i="37"/>
  <c r="H184" i="37" s="1"/>
  <c r="C185" i="51" s="1"/>
  <c r="D185" i="51" s="1"/>
  <c r="E185" i="51" s="1"/>
  <c r="J235" i="17" l="1"/>
  <c r="K235" i="17" s="1"/>
  <c r="U169" i="39"/>
  <c r="O171" i="39"/>
  <c r="F171" i="39"/>
  <c r="G171" i="39" s="1"/>
  <c r="F172" i="40"/>
  <c r="Q172" i="35"/>
  <c r="V172" i="35" s="1"/>
  <c r="I171" i="37"/>
  <c r="J171" i="37" s="1"/>
  <c r="K171" i="37" s="1"/>
  <c r="F172" i="51" s="1"/>
  <c r="G172" i="51" s="1"/>
  <c r="H172" i="51" s="1"/>
  <c r="M173" i="35"/>
  <c r="G183" i="27"/>
  <c r="H183" i="27"/>
  <c r="J183" i="27" s="1"/>
  <c r="K166" i="43"/>
  <c r="J166" i="43" s="1"/>
  <c r="N170" i="39"/>
  <c r="F169" i="42"/>
  <c r="K169" i="42"/>
  <c r="M200" i="30"/>
  <c r="F201" i="30" s="1"/>
  <c r="N200" i="30"/>
  <c r="O200" i="30" s="1"/>
  <c r="P200" i="30" s="1"/>
  <c r="H191" i="28"/>
  <c r="J191" i="28" s="1"/>
  <c r="G191" i="28"/>
  <c r="R181" i="35"/>
  <c r="L179" i="37"/>
  <c r="M179" i="37" s="1"/>
  <c r="N179" i="37" s="1"/>
  <c r="I180" i="51" s="1"/>
  <c r="J180" i="51" s="1"/>
  <c r="K180" i="51" s="1"/>
  <c r="C185" i="36"/>
  <c r="D185" i="36" s="1"/>
  <c r="E185" i="36" s="1"/>
  <c r="E186" i="39" s="1"/>
  <c r="G186" i="47"/>
  <c r="C182" i="38"/>
  <c r="H186" i="35"/>
  <c r="L235" i="17" l="1"/>
  <c r="F236" i="17" s="1"/>
  <c r="M235" i="17"/>
  <c r="M165" i="43"/>
  <c r="F165" i="43"/>
  <c r="T170" i="39"/>
  <c r="N169" i="42"/>
  <c r="O169" i="42" s="1"/>
  <c r="G165" i="44" s="1"/>
  <c r="G169" i="42"/>
  <c r="C165" i="44" s="1"/>
  <c r="F172" i="36"/>
  <c r="G172" i="36" s="1"/>
  <c r="H172" i="36" s="1"/>
  <c r="K173" i="47"/>
  <c r="N173" i="35"/>
  <c r="D169" i="38"/>
  <c r="H172" i="40"/>
  <c r="W172" i="35"/>
  <c r="K172" i="35" s="1"/>
  <c r="C170" i="42"/>
  <c r="C166" i="43"/>
  <c r="H171" i="39"/>
  <c r="J171" i="39"/>
  <c r="I171" i="39"/>
  <c r="I183" i="27"/>
  <c r="K183" i="27"/>
  <c r="R186" i="39"/>
  <c r="S186" i="39" s="1"/>
  <c r="A189" i="37"/>
  <c r="C187" i="21"/>
  <c r="I201" i="30"/>
  <c r="K201" i="30" s="1"/>
  <c r="G201" i="30"/>
  <c r="I180" i="36"/>
  <c r="J180" i="36" s="1"/>
  <c r="K180" i="36" s="1"/>
  <c r="E177" i="41" s="1"/>
  <c r="O181" i="47"/>
  <c r="E177" i="38"/>
  <c r="S181" i="35"/>
  <c r="K191" i="28"/>
  <c r="P186" i="39"/>
  <c r="Q186" i="39" s="1"/>
  <c r="C182" i="41"/>
  <c r="I186" i="47"/>
  <c r="H186" i="47"/>
  <c r="E185" i="37"/>
  <c r="J186" i="35"/>
  <c r="I186" i="35"/>
  <c r="C186" i="40" s="1"/>
  <c r="D222" i="21" l="1"/>
  <c r="G226" i="35"/>
  <c r="I236" i="17"/>
  <c r="G236" i="17"/>
  <c r="U170" i="39"/>
  <c r="K171" i="39"/>
  <c r="L171" i="39" s="1"/>
  <c r="K170" i="42"/>
  <c r="F170" i="42"/>
  <c r="D172" i="40"/>
  <c r="D172" i="39"/>
  <c r="M183" i="27"/>
  <c r="E170" i="21" s="1"/>
  <c r="L183" i="27"/>
  <c r="F184" i="27" s="1"/>
  <c r="P173" i="35"/>
  <c r="X173" i="39" s="1"/>
  <c r="O173" i="35"/>
  <c r="E173" i="40" s="1"/>
  <c r="L173" i="47"/>
  <c r="M173" i="47"/>
  <c r="W173" i="39"/>
  <c r="D169" i="41"/>
  <c r="L201" i="30"/>
  <c r="L191" i="28"/>
  <c r="F192" i="28" s="1"/>
  <c r="M191" i="28"/>
  <c r="F178" i="21" s="1"/>
  <c r="T181" i="35"/>
  <c r="G181" i="40" s="1"/>
  <c r="U181" i="35"/>
  <c r="Q181" i="47"/>
  <c r="P181" i="47"/>
  <c r="G184" i="42"/>
  <c r="C180" i="44" s="1"/>
  <c r="F186" i="37"/>
  <c r="G185" i="37"/>
  <c r="H185" i="37" s="1"/>
  <c r="C186" i="51" s="1"/>
  <c r="D186" i="51" s="1"/>
  <c r="E186" i="51" s="1"/>
  <c r="J236" i="17" l="1"/>
  <c r="K236" i="17"/>
  <c r="F166" i="43"/>
  <c r="M166" i="43"/>
  <c r="N170" i="42"/>
  <c r="O170" i="42" s="1"/>
  <c r="G166" i="44" s="1"/>
  <c r="G170" i="42"/>
  <c r="C166" i="44" s="1"/>
  <c r="F173" i="40"/>
  <c r="Q173" i="35"/>
  <c r="V173" i="35" s="1"/>
  <c r="G184" i="27"/>
  <c r="H184" i="27"/>
  <c r="J184" i="27" s="1"/>
  <c r="M174" i="35"/>
  <c r="I172" i="37"/>
  <c r="J172" i="37" s="1"/>
  <c r="K172" i="37" s="1"/>
  <c r="F173" i="51" s="1"/>
  <c r="G173" i="51" s="1"/>
  <c r="H173" i="51" s="1"/>
  <c r="O172" i="39"/>
  <c r="F172" i="39"/>
  <c r="G172" i="39" s="1"/>
  <c r="K167" i="43"/>
  <c r="J167" i="43" s="1"/>
  <c r="N171" i="39"/>
  <c r="M201" i="30"/>
  <c r="F202" i="30" s="1"/>
  <c r="N201" i="30"/>
  <c r="O201" i="30" s="1"/>
  <c r="P201" i="30" s="1"/>
  <c r="R182" i="35"/>
  <c r="L180" i="37"/>
  <c r="M180" i="37" s="1"/>
  <c r="N180" i="37" s="1"/>
  <c r="I181" i="51" s="1"/>
  <c r="J181" i="51" s="1"/>
  <c r="K181" i="51" s="1"/>
  <c r="H192" i="28"/>
  <c r="J192" i="28" s="1"/>
  <c r="G192" i="28"/>
  <c r="C186" i="36"/>
  <c r="D186" i="36" s="1"/>
  <c r="E186" i="36" s="1"/>
  <c r="E187" i="39" s="1"/>
  <c r="G187" i="47"/>
  <c r="C183" i="38"/>
  <c r="H187" i="35"/>
  <c r="L236" i="17" l="1"/>
  <c r="F237" i="17" s="1"/>
  <c r="M236" i="17"/>
  <c r="T171" i="39"/>
  <c r="C171" i="42"/>
  <c r="C167" i="43"/>
  <c r="I184" i="27"/>
  <c r="K184" i="27"/>
  <c r="H172" i="39"/>
  <c r="J172" i="39"/>
  <c r="I172" i="39"/>
  <c r="H173" i="40"/>
  <c r="W173" i="35"/>
  <c r="K173" i="35" s="1"/>
  <c r="F173" i="36"/>
  <c r="G173" i="36" s="1"/>
  <c r="H173" i="36" s="1"/>
  <c r="D170" i="38"/>
  <c r="N174" i="35"/>
  <c r="K174" i="47"/>
  <c r="R187" i="39"/>
  <c r="S187" i="39" s="1"/>
  <c r="A190" i="37"/>
  <c r="C188" i="21"/>
  <c r="G202" i="30"/>
  <c r="I202" i="30"/>
  <c r="K202" i="30" s="1"/>
  <c r="K192" i="28"/>
  <c r="I181" i="36"/>
  <c r="J181" i="36" s="1"/>
  <c r="K181" i="36" s="1"/>
  <c r="E178" i="41" s="1"/>
  <c r="S182" i="35"/>
  <c r="O182" i="47"/>
  <c r="E178" i="38"/>
  <c r="P187" i="39"/>
  <c r="Q187" i="39" s="1"/>
  <c r="C183" i="41"/>
  <c r="I187" i="47"/>
  <c r="H187" i="47"/>
  <c r="F187" i="37"/>
  <c r="E186" i="37"/>
  <c r="J187" i="35"/>
  <c r="I187" i="35"/>
  <c r="C187" i="40" s="1"/>
  <c r="K172" i="39" l="1"/>
  <c r="D223" i="21"/>
  <c r="G227" i="35"/>
  <c r="I237" i="17"/>
  <c r="G237" i="17"/>
  <c r="U171" i="39"/>
  <c r="L172" i="39"/>
  <c r="M174" i="47"/>
  <c r="L174" i="47"/>
  <c r="O174" i="35"/>
  <c r="E174" i="40" s="1"/>
  <c r="P174" i="35"/>
  <c r="X174" i="39" s="1"/>
  <c r="L184" i="27"/>
  <c r="F185" i="27" s="1"/>
  <c r="M184" i="27"/>
  <c r="E171" i="21" s="1"/>
  <c r="D170" i="41"/>
  <c r="W174" i="39"/>
  <c r="D173" i="39"/>
  <c r="D173" i="40"/>
  <c r="K171" i="42"/>
  <c r="F171" i="42"/>
  <c r="L202" i="30"/>
  <c r="M192" i="28"/>
  <c r="F179" i="21" s="1"/>
  <c r="L192" i="28"/>
  <c r="F193" i="28" s="1"/>
  <c r="T182" i="35"/>
  <c r="G182" i="40" s="1"/>
  <c r="U182" i="35"/>
  <c r="Q182" i="47"/>
  <c r="P182" i="47"/>
  <c r="G179" i="42"/>
  <c r="C175" i="44" s="1"/>
  <c r="C175" i="43"/>
  <c r="G186" i="37"/>
  <c r="H186" i="37" s="1"/>
  <c r="C187" i="51" s="1"/>
  <c r="D187" i="51" s="1"/>
  <c r="E187" i="51" s="1"/>
  <c r="J237" i="17" l="1"/>
  <c r="K237" i="17" s="1"/>
  <c r="F167" i="43"/>
  <c r="M167" i="43"/>
  <c r="G171" i="42"/>
  <c r="C167" i="44" s="1"/>
  <c r="N171" i="42"/>
  <c r="O171" i="42" s="1"/>
  <c r="G167" i="44" s="1"/>
  <c r="I173" i="37"/>
  <c r="J173" i="37" s="1"/>
  <c r="K173" i="37" s="1"/>
  <c r="F174" i="51" s="1"/>
  <c r="G174" i="51" s="1"/>
  <c r="H174" i="51" s="1"/>
  <c r="M175" i="35"/>
  <c r="G185" i="27"/>
  <c r="H185" i="27"/>
  <c r="J185" i="27" s="1"/>
  <c r="F174" i="40"/>
  <c r="Q174" i="35"/>
  <c r="V174" i="35" s="1"/>
  <c r="F173" i="39"/>
  <c r="G173" i="39" s="1"/>
  <c r="O173" i="39"/>
  <c r="K168" i="43"/>
  <c r="J168" i="43" s="1"/>
  <c r="N172" i="39"/>
  <c r="N202" i="30"/>
  <c r="O202" i="30" s="1"/>
  <c r="P202" i="30" s="1"/>
  <c r="M202" i="30"/>
  <c r="F203" i="30" s="1"/>
  <c r="H193" i="28"/>
  <c r="J193" i="28" s="1"/>
  <c r="G193" i="28"/>
  <c r="R183" i="35"/>
  <c r="L181" i="37"/>
  <c r="M181" i="37" s="1"/>
  <c r="N181" i="37" s="1"/>
  <c r="I182" i="51" s="1"/>
  <c r="J182" i="51" s="1"/>
  <c r="K182" i="51" s="1"/>
  <c r="C187" i="36"/>
  <c r="D187" i="36" s="1"/>
  <c r="E187" i="36" s="1"/>
  <c r="E188" i="39" s="1"/>
  <c r="G188" i="47"/>
  <c r="C184" i="38"/>
  <c r="H188" i="35"/>
  <c r="M237" i="17" l="1"/>
  <c r="L237" i="17"/>
  <c r="F238" i="17" s="1"/>
  <c r="T172" i="39"/>
  <c r="H173" i="39"/>
  <c r="I173" i="39"/>
  <c r="J173" i="39"/>
  <c r="W174" i="35"/>
  <c r="K174" i="35" s="1"/>
  <c r="H174" i="40"/>
  <c r="C172" i="42"/>
  <c r="C168" i="43"/>
  <c r="I185" i="27"/>
  <c r="K185" i="27"/>
  <c r="F174" i="36"/>
  <c r="G174" i="36" s="1"/>
  <c r="H174" i="36" s="1"/>
  <c r="N175" i="35"/>
  <c r="D171" i="38"/>
  <c r="K175" i="47"/>
  <c r="R188" i="39"/>
  <c r="S188" i="39" s="1"/>
  <c r="G203" i="30"/>
  <c r="I203" i="30"/>
  <c r="K203" i="30" s="1"/>
  <c r="C189" i="21"/>
  <c r="A191" i="37"/>
  <c r="O183" i="47"/>
  <c r="S183" i="35"/>
  <c r="I182" i="36"/>
  <c r="J182" i="36" s="1"/>
  <c r="K182" i="36" s="1"/>
  <c r="E179" i="41" s="1"/>
  <c r="E179" i="38"/>
  <c r="K193" i="28"/>
  <c r="P188" i="39"/>
  <c r="Q188" i="39" s="1"/>
  <c r="C184" i="41"/>
  <c r="H188" i="47"/>
  <c r="I188" i="47"/>
  <c r="G186" i="42"/>
  <c r="C182" i="44" s="1"/>
  <c r="F188" i="37"/>
  <c r="J188" i="35"/>
  <c r="I188" i="35"/>
  <c r="C188" i="40" s="1"/>
  <c r="E187" i="37"/>
  <c r="I238" i="17" l="1"/>
  <c r="G238" i="17"/>
  <c r="D224" i="21"/>
  <c r="G228" i="35"/>
  <c r="U172" i="39"/>
  <c r="K173" i="39"/>
  <c r="F172" i="42"/>
  <c r="K172" i="42"/>
  <c r="L175" i="47"/>
  <c r="M175" i="47"/>
  <c r="D174" i="40"/>
  <c r="D174" i="39"/>
  <c r="P175" i="35"/>
  <c r="X175" i="39" s="1"/>
  <c r="O175" i="35"/>
  <c r="E175" i="40" s="1"/>
  <c r="D171" i="41"/>
  <c r="W175" i="39"/>
  <c r="L185" i="27"/>
  <c r="F186" i="27" s="1"/>
  <c r="M185" i="27"/>
  <c r="E172" i="21" s="1"/>
  <c r="L203" i="30"/>
  <c r="M193" i="28"/>
  <c r="F180" i="21" s="1"/>
  <c r="L193" i="28"/>
  <c r="F194" i="28" s="1"/>
  <c r="U183" i="35"/>
  <c r="T183" i="35"/>
  <c r="G183" i="40" s="1"/>
  <c r="Q183" i="47"/>
  <c r="P183" i="47"/>
  <c r="G180" i="42"/>
  <c r="C176" i="44" s="1"/>
  <c r="C176" i="43"/>
  <c r="G187" i="37"/>
  <c r="H187" i="37" s="1"/>
  <c r="C188" i="51" s="1"/>
  <c r="D188" i="51" s="1"/>
  <c r="E188" i="51" s="1"/>
  <c r="J238" i="17" l="1"/>
  <c r="K238" i="17" s="1"/>
  <c r="F168" i="43"/>
  <c r="M168" i="43"/>
  <c r="G172" i="42"/>
  <c r="C168" i="44" s="1"/>
  <c r="N172" i="42"/>
  <c r="O172" i="42" s="1"/>
  <c r="G168" i="44" s="1"/>
  <c r="L173" i="39"/>
  <c r="K169" i="43" s="1"/>
  <c r="J169" i="43" s="1"/>
  <c r="F175" i="40"/>
  <c r="Q175" i="35"/>
  <c r="V175" i="35" s="1"/>
  <c r="M176" i="35"/>
  <c r="I174" i="37"/>
  <c r="J174" i="37" s="1"/>
  <c r="K174" i="37" s="1"/>
  <c r="F175" i="51" s="1"/>
  <c r="G175" i="51" s="1"/>
  <c r="H175" i="51" s="1"/>
  <c r="O174" i="39"/>
  <c r="F174" i="39"/>
  <c r="G174" i="39" s="1"/>
  <c r="G186" i="27"/>
  <c r="H186" i="27"/>
  <c r="J186" i="27" s="1"/>
  <c r="N203" i="30"/>
  <c r="O203" i="30" s="1"/>
  <c r="P203" i="30" s="1"/>
  <c r="M203" i="30"/>
  <c r="F204" i="30" s="1"/>
  <c r="G194" i="28"/>
  <c r="H194" i="28"/>
  <c r="J194" i="28" s="1"/>
  <c r="R184" i="35"/>
  <c r="L182" i="37"/>
  <c r="M182" i="37" s="1"/>
  <c r="N182" i="37" s="1"/>
  <c r="I183" i="51" s="1"/>
  <c r="J183" i="51" s="1"/>
  <c r="K183" i="51" s="1"/>
  <c r="C188" i="36"/>
  <c r="D188" i="36" s="1"/>
  <c r="E188" i="36" s="1"/>
  <c r="E189" i="39" s="1"/>
  <c r="G189" i="47"/>
  <c r="C185" i="38"/>
  <c r="H189" i="35"/>
  <c r="N173" i="39" l="1"/>
  <c r="M238" i="17"/>
  <c r="L238" i="17"/>
  <c r="F239" i="17" s="1"/>
  <c r="T173" i="39"/>
  <c r="H174" i="39"/>
  <c r="I174" i="39"/>
  <c r="J174" i="39"/>
  <c r="F175" i="36"/>
  <c r="G175" i="36" s="1"/>
  <c r="H175" i="36" s="1"/>
  <c r="D172" i="38"/>
  <c r="K176" i="47"/>
  <c r="N176" i="35"/>
  <c r="C173" i="42"/>
  <c r="C169" i="43"/>
  <c r="H175" i="40"/>
  <c r="W175" i="35"/>
  <c r="K175" i="35" s="1"/>
  <c r="K186" i="27"/>
  <c r="I186" i="27"/>
  <c r="R189" i="39"/>
  <c r="S189" i="39" s="1"/>
  <c r="I204" i="30"/>
  <c r="G204" i="30"/>
  <c r="A192" i="37"/>
  <c r="C190" i="21"/>
  <c r="I183" i="36"/>
  <c r="J183" i="36" s="1"/>
  <c r="K183" i="36" s="1"/>
  <c r="E180" i="41" s="1"/>
  <c r="E180" i="38"/>
  <c r="O184" i="47"/>
  <c r="S184" i="35"/>
  <c r="K194" i="28"/>
  <c r="P189" i="39"/>
  <c r="Q189" i="39" s="1"/>
  <c r="C185" i="41"/>
  <c r="I189" i="47"/>
  <c r="H189" i="47"/>
  <c r="F189" i="37"/>
  <c r="E188" i="37"/>
  <c r="J189" i="35"/>
  <c r="I189" i="35"/>
  <c r="C189" i="40" s="1"/>
  <c r="I239" i="17" l="1"/>
  <c r="G239" i="17"/>
  <c r="D225" i="21"/>
  <c r="G229" i="35"/>
  <c r="U173" i="39"/>
  <c r="K204" i="30"/>
  <c r="L204" i="30" s="1"/>
  <c r="K174" i="39"/>
  <c r="L174" i="39" s="1"/>
  <c r="F173" i="42"/>
  <c r="K173" i="42"/>
  <c r="O176" i="35"/>
  <c r="E176" i="40" s="1"/>
  <c r="P176" i="35"/>
  <c r="X176" i="39" s="1"/>
  <c r="L176" i="47"/>
  <c r="M176" i="47"/>
  <c r="M186" i="27"/>
  <c r="E173" i="21" s="1"/>
  <c r="L186" i="27"/>
  <c r="F187" i="27" s="1"/>
  <c r="D172" i="41"/>
  <c r="W176" i="39"/>
  <c r="D175" i="39"/>
  <c r="D175" i="40"/>
  <c r="L194" i="28"/>
  <c r="F195" i="28" s="1"/>
  <c r="M194" i="28"/>
  <c r="F181" i="21" s="1"/>
  <c r="U184" i="35"/>
  <c r="T184" i="35"/>
  <c r="G184" i="40" s="1"/>
  <c r="Q184" i="47"/>
  <c r="P184" i="47"/>
  <c r="G181" i="42"/>
  <c r="C177" i="44" s="1"/>
  <c r="C177" i="43"/>
  <c r="G188" i="37"/>
  <c r="H188" i="37" s="1"/>
  <c r="C189" i="51" s="1"/>
  <c r="D189" i="51" s="1"/>
  <c r="E189" i="51" s="1"/>
  <c r="J239" i="17" l="1"/>
  <c r="K239" i="17" s="1"/>
  <c r="M169" i="43"/>
  <c r="F169" i="43"/>
  <c r="N173" i="42"/>
  <c r="O173" i="42" s="1"/>
  <c r="G169" i="44" s="1"/>
  <c r="G173" i="42"/>
  <c r="C169" i="44" s="1"/>
  <c r="N204" i="30"/>
  <c r="O204" i="30" s="1"/>
  <c r="P204" i="30" s="1"/>
  <c r="C191" i="21" s="1"/>
  <c r="M204" i="30"/>
  <c r="F205" i="30" s="1"/>
  <c r="I205" i="30" s="1"/>
  <c r="K205" i="30" s="1"/>
  <c r="G187" i="27"/>
  <c r="H187" i="27"/>
  <c r="J187" i="27" s="1"/>
  <c r="M177" i="35"/>
  <c r="I175" i="37"/>
  <c r="J175" i="37" s="1"/>
  <c r="K175" i="37" s="1"/>
  <c r="F176" i="51" s="1"/>
  <c r="G176" i="51" s="1"/>
  <c r="H176" i="51" s="1"/>
  <c r="K170" i="43"/>
  <c r="J170" i="43" s="1"/>
  <c r="N174" i="39"/>
  <c r="F176" i="40"/>
  <c r="Q176" i="35"/>
  <c r="V176" i="35" s="1"/>
  <c r="O175" i="39"/>
  <c r="F175" i="39"/>
  <c r="G175" i="39" s="1"/>
  <c r="R185" i="35"/>
  <c r="L183" i="37"/>
  <c r="M183" i="37" s="1"/>
  <c r="N183" i="37" s="1"/>
  <c r="I184" i="51" s="1"/>
  <c r="J184" i="51" s="1"/>
  <c r="K184" i="51" s="1"/>
  <c r="G195" i="28"/>
  <c r="H195" i="28"/>
  <c r="J195" i="28" s="1"/>
  <c r="C189" i="36"/>
  <c r="D189" i="36" s="1"/>
  <c r="E189" i="36" s="1"/>
  <c r="E190" i="39" s="1"/>
  <c r="G190" i="47"/>
  <c r="C186" i="38"/>
  <c r="H190" i="35"/>
  <c r="A193" i="37" l="1"/>
  <c r="G205" i="30"/>
  <c r="M239" i="17"/>
  <c r="L239" i="17"/>
  <c r="F240" i="17" s="1"/>
  <c r="T174" i="39"/>
  <c r="C174" i="42"/>
  <c r="C170" i="43"/>
  <c r="F176" i="36"/>
  <c r="G176" i="36" s="1"/>
  <c r="H176" i="36" s="1"/>
  <c r="N177" i="35"/>
  <c r="K177" i="47"/>
  <c r="D173" i="38"/>
  <c r="H175" i="39"/>
  <c r="I175" i="39"/>
  <c r="J175" i="39"/>
  <c r="I187" i="27"/>
  <c r="K187" i="27"/>
  <c r="H176" i="40"/>
  <c r="W176" i="35"/>
  <c r="K176" i="35" s="1"/>
  <c r="R190" i="39"/>
  <c r="S190" i="39" s="1"/>
  <c r="L205" i="30"/>
  <c r="I184" i="36"/>
  <c r="J184" i="36" s="1"/>
  <c r="K184" i="36" s="1"/>
  <c r="E181" i="41" s="1"/>
  <c r="O185" i="47"/>
  <c r="S185" i="35"/>
  <c r="E181" i="38"/>
  <c r="K195" i="28"/>
  <c r="P190" i="39"/>
  <c r="Q190" i="39" s="1"/>
  <c r="C186" i="41"/>
  <c r="I190" i="47"/>
  <c r="H190" i="47"/>
  <c r="F190" i="37"/>
  <c r="J190" i="35"/>
  <c r="I190" i="35"/>
  <c r="C190" i="40" s="1"/>
  <c r="E189" i="37"/>
  <c r="G240" i="17" l="1"/>
  <c r="I240" i="17"/>
  <c r="D226" i="21"/>
  <c r="G230" i="35"/>
  <c r="U174" i="39"/>
  <c r="K175" i="39"/>
  <c r="L175" i="39" s="1"/>
  <c r="D176" i="39"/>
  <c r="D176" i="40"/>
  <c r="M177" i="47"/>
  <c r="L177" i="47"/>
  <c r="O177" i="35"/>
  <c r="E177" i="40" s="1"/>
  <c r="P177" i="35"/>
  <c r="X177" i="39" s="1"/>
  <c r="M187" i="27"/>
  <c r="E174" i="21" s="1"/>
  <c r="L187" i="27"/>
  <c r="F188" i="27" s="1"/>
  <c r="W177" i="39"/>
  <c r="D173" i="41"/>
  <c r="F174" i="42"/>
  <c r="K174" i="42"/>
  <c r="M205" i="30"/>
  <c r="F206" i="30" s="1"/>
  <c r="N205" i="30"/>
  <c r="O205" i="30" s="1"/>
  <c r="P205" i="30" s="1"/>
  <c r="M195" i="28"/>
  <c r="F182" i="21" s="1"/>
  <c r="L195" i="28"/>
  <c r="F196" i="28" s="1"/>
  <c r="G182" i="42"/>
  <c r="C178" i="44" s="1"/>
  <c r="U185" i="35"/>
  <c r="T185" i="35"/>
  <c r="G185" i="40" s="1"/>
  <c r="P185" i="47"/>
  <c r="Q185" i="47"/>
  <c r="G189" i="37"/>
  <c r="H189" i="37" s="1"/>
  <c r="C190" i="51" s="1"/>
  <c r="D190" i="51" s="1"/>
  <c r="E190" i="51" s="1"/>
  <c r="J240" i="17" l="1"/>
  <c r="K240" i="17" s="1"/>
  <c r="M170" i="43"/>
  <c r="F170" i="43"/>
  <c r="N174" i="42"/>
  <c r="O174" i="42" s="1"/>
  <c r="G170" i="44" s="1"/>
  <c r="G174" i="42"/>
  <c r="C170" i="44" s="1"/>
  <c r="I176" i="37"/>
  <c r="J176" i="37" s="1"/>
  <c r="K176" i="37" s="1"/>
  <c r="F177" i="51" s="1"/>
  <c r="G177" i="51" s="1"/>
  <c r="H177" i="51" s="1"/>
  <c r="M178" i="35"/>
  <c r="Q177" i="35"/>
  <c r="V177" i="35" s="1"/>
  <c r="F177" i="40"/>
  <c r="K171" i="43"/>
  <c r="J171" i="43" s="1"/>
  <c r="N175" i="39"/>
  <c r="O176" i="39"/>
  <c r="F176" i="39"/>
  <c r="G176" i="39" s="1"/>
  <c r="G188" i="27"/>
  <c r="H188" i="27"/>
  <c r="J188" i="27" s="1"/>
  <c r="A194" i="37"/>
  <c r="C192" i="21"/>
  <c r="I206" i="30"/>
  <c r="K206" i="30" s="1"/>
  <c r="G206" i="30"/>
  <c r="H196" i="28"/>
  <c r="J196" i="28" s="1"/>
  <c r="G196" i="28"/>
  <c r="R186" i="35"/>
  <c r="L184" i="37"/>
  <c r="M184" i="37" s="1"/>
  <c r="N184" i="37" s="1"/>
  <c r="I185" i="51" s="1"/>
  <c r="J185" i="51" s="1"/>
  <c r="K185" i="51" s="1"/>
  <c r="C190" i="36"/>
  <c r="D190" i="36" s="1"/>
  <c r="E190" i="36" s="1"/>
  <c r="E191" i="39" s="1"/>
  <c r="G191" i="47"/>
  <c r="C187" i="38"/>
  <c r="H191" i="35"/>
  <c r="M240" i="17" l="1"/>
  <c r="L240" i="17"/>
  <c r="F241" i="17" s="1"/>
  <c r="T175" i="39"/>
  <c r="I188" i="27"/>
  <c r="K188" i="27"/>
  <c r="C175" i="42"/>
  <c r="C171" i="43"/>
  <c r="W177" i="35"/>
  <c r="K177" i="35" s="1"/>
  <c r="H177" i="40"/>
  <c r="H176" i="39"/>
  <c r="I176" i="39"/>
  <c r="J176" i="39"/>
  <c r="D174" i="38"/>
  <c r="F177" i="36"/>
  <c r="G177" i="36" s="1"/>
  <c r="H177" i="36" s="1"/>
  <c r="N178" i="35"/>
  <c r="K178" i="47"/>
  <c r="R191" i="39"/>
  <c r="S191" i="39" s="1"/>
  <c r="L206" i="30"/>
  <c r="O186" i="47"/>
  <c r="S186" i="35"/>
  <c r="E182" i="38"/>
  <c r="I185" i="36"/>
  <c r="J185" i="36" s="1"/>
  <c r="K185" i="36" s="1"/>
  <c r="E182" i="41" s="1"/>
  <c r="K196" i="28"/>
  <c r="P191" i="39"/>
  <c r="Q191" i="39" s="1"/>
  <c r="C187" i="41"/>
  <c r="I191" i="47"/>
  <c r="H191" i="47"/>
  <c r="F191" i="37"/>
  <c r="E190" i="37"/>
  <c r="J191" i="35"/>
  <c r="I191" i="35"/>
  <c r="C191" i="40" s="1"/>
  <c r="G241" i="17" l="1"/>
  <c r="I241" i="17"/>
  <c r="D227" i="21"/>
  <c r="G231" i="35"/>
  <c r="U175" i="39"/>
  <c r="K176" i="39"/>
  <c r="L178" i="47"/>
  <c r="M178" i="47"/>
  <c r="D177" i="40"/>
  <c r="D177" i="39"/>
  <c r="P178" i="35"/>
  <c r="X178" i="39" s="1"/>
  <c r="O178" i="35"/>
  <c r="E178" i="40" s="1"/>
  <c r="W178" i="39"/>
  <c r="D174" i="41"/>
  <c r="K175" i="42"/>
  <c r="F175" i="42"/>
  <c r="M188" i="27"/>
  <c r="E175" i="21" s="1"/>
  <c r="L188" i="27"/>
  <c r="F189" i="27" s="1"/>
  <c r="M206" i="30"/>
  <c r="F207" i="30" s="1"/>
  <c r="N206" i="30"/>
  <c r="O206" i="30" s="1"/>
  <c r="P206" i="30" s="1"/>
  <c r="L196" i="28"/>
  <c r="F197" i="28" s="1"/>
  <c r="M196" i="28"/>
  <c r="F183" i="21" s="1"/>
  <c r="T186" i="35"/>
  <c r="G186" i="40" s="1"/>
  <c r="U186" i="35"/>
  <c r="Q186" i="47"/>
  <c r="P186" i="47"/>
  <c r="G189" i="42"/>
  <c r="C185" i="44" s="1"/>
  <c r="G190" i="37"/>
  <c r="H190" i="37" s="1"/>
  <c r="C191" i="51" s="1"/>
  <c r="D191" i="51" s="1"/>
  <c r="E191" i="51" s="1"/>
  <c r="J241" i="17" l="1"/>
  <c r="K241" i="17" s="1"/>
  <c r="M171" i="43"/>
  <c r="F171" i="43"/>
  <c r="G175" i="42"/>
  <c r="C171" i="44" s="1"/>
  <c r="N175" i="42"/>
  <c r="O175" i="42" s="1"/>
  <c r="G171" i="44" s="1"/>
  <c r="L176" i="39"/>
  <c r="K172" i="43" s="1"/>
  <c r="J172" i="43" s="1"/>
  <c r="Q178" i="35"/>
  <c r="V178" i="35" s="1"/>
  <c r="F178" i="40"/>
  <c r="G189" i="27"/>
  <c r="H189" i="27"/>
  <c r="J189" i="27" s="1"/>
  <c r="F177" i="39"/>
  <c r="G177" i="39" s="1"/>
  <c r="O177" i="39"/>
  <c r="I177" i="37"/>
  <c r="J177" i="37" s="1"/>
  <c r="K177" i="37" s="1"/>
  <c r="F178" i="51" s="1"/>
  <c r="G178" i="51" s="1"/>
  <c r="H178" i="51" s="1"/>
  <c r="M179" i="35"/>
  <c r="A195" i="37"/>
  <c r="C193" i="21"/>
  <c r="G207" i="30"/>
  <c r="I207" i="30"/>
  <c r="K207" i="30" s="1"/>
  <c r="C179" i="43"/>
  <c r="R187" i="35"/>
  <c r="L185" i="37"/>
  <c r="M185" i="37" s="1"/>
  <c r="N185" i="37" s="1"/>
  <c r="I186" i="51" s="1"/>
  <c r="J186" i="51" s="1"/>
  <c r="K186" i="51" s="1"/>
  <c r="G197" i="28"/>
  <c r="H197" i="28"/>
  <c r="J197" i="28" s="1"/>
  <c r="C191" i="36"/>
  <c r="D191" i="36" s="1"/>
  <c r="E191" i="36" s="1"/>
  <c r="E192" i="39" s="1"/>
  <c r="G192" i="47"/>
  <c r="C188" i="38"/>
  <c r="H192" i="35"/>
  <c r="J192" i="35" s="1"/>
  <c r="N176" i="39" l="1"/>
  <c r="L241" i="17"/>
  <c r="F242" i="17" s="1"/>
  <c r="M241" i="17"/>
  <c r="T176" i="39"/>
  <c r="I189" i="27"/>
  <c r="K189" i="27"/>
  <c r="H177" i="39"/>
  <c r="J177" i="39"/>
  <c r="I177" i="39"/>
  <c r="C176" i="42"/>
  <c r="C172" i="43"/>
  <c r="W178" i="35"/>
  <c r="K178" i="35" s="1"/>
  <c r="H178" i="40"/>
  <c r="N179" i="35"/>
  <c r="D175" i="38"/>
  <c r="K179" i="47"/>
  <c r="F178" i="36"/>
  <c r="G178" i="36" s="1"/>
  <c r="H178" i="36" s="1"/>
  <c r="R192" i="39"/>
  <c r="S192" i="39" s="1"/>
  <c r="L207" i="30"/>
  <c r="I186" i="36"/>
  <c r="J186" i="36" s="1"/>
  <c r="K186" i="36" s="1"/>
  <c r="E183" i="41" s="1"/>
  <c r="E183" i="38"/>
  <c r="O187" i="47"/>
  <c r="S187" i="35"/>
  <c r="K197" i="28"/>
  <c r="P192" i="39"/>
  <c r="Q192" i="39" s="1"/>
  <c r="C188" i="41"/>
  <c r="I192" i="47"/>
  <c r="H192" i="47"/>
  <c r="F192" i="37"/>
  <c r="E191" i="37"/>
  <c r="I192" i="35"/>
  <c r="C192" i="40" s="1"/>
  <c r="D228" i="21" l="1"/>
  <c r="G232" i="35"/>
  <c r="G242" i="17"/>
  <c r="I242" i="17"/>
  <c r="K177" i="39"/>
  <c r="L177" i="39" s="1"/>
  <c r="U176" i="39"/>
  <c r="D178" i="39"/>
  <c r="D178" i="40"/>
  <c r="F176" i="42"/>
  <c r="K176" i="42"/>
  <c r="L179" i="47"/>
  <c r="M179" i="47"/>
  <c r="W179" i="39"/>
  <c r="D175" i="41"/>
  <c r="O179" i="35"/>
  <c r="E179" i="40" s="1"/>
  <c r="P179" i="35"/>
  <c r="X179" i="39" s="1"/>
  <c r="L189" i="27"/>
  <c r="F190" i="27" s="1"/>
  <c r="M189" i="27"/>
  <c r="E176" i="21" s="1"/>
  <c r="M207" i="30"/>
  <c r="F208" i="30" s="1"/>
  <c r="N207" i="30"/>
  <c r="O207" i="30" s="1"/>
  <c r="P207" i="30" s="1"/>
  <c r="M197" i="28"/>
  <c r="F184" i="21" s="1"/>
  <c r="L197" i="28"/>
  <c r="F198" i="28" s="1"/>
  <c r="U187" i="35"/>
  <c r="T187" i="35"/>
  <c r="G187" i="40" s="1"/>
  <c r="Q187" i="47"/>
  <c r="P187" i="47"/>
  <c r="G191" i="37"/>
  <c r="H191" i="37" s="1"/>
  <c r="C192" i="51" s="1"/>
  <c r="D192" i="51" s="1"/>
  <c r="E192" i="51" s="1"/>
  <c r="J242" i="17" l="1"/>
  <c r="K242" i="17" s="1"/>
  <c r="M172" i="43"/>
  <c r="F172" i="43"/>
  <c r="N176" i="42"/>
  <c r="O176" i="42" s="1"/>
  <c r="G172" i="44" s="1"/>
  <c r="G176" i="42"/>
  <c r="C172" i="44" s="1"/>
  <c r="N177" i="39"/>
  <c r="K173" i="43"/>
  <c r="J173" i="43" s="1"/>
  <c r="M180" i="35"/>
  <c r="I178" i="37"/>
  <c r="J178" i="37" s="1"/>
  <c r="K178" i="37" s="1"/>
  <c r="F179" i="51" s="1"/>
  <c r="G179" i="51" s="1"/>
  <c r="H179" i="51" s="1"/>
  <c r="G190" i="27"/>
  <c r="H190" i="27"/>
  <c r="J190" i="27" s="1"/>
  <c r="F179" i="40"/>
  <c r="Q179" i="35"/>
  <c r="V179" i="35" s="1"/>
  <c r="F178" i="39"/>
  <c r="O178" i="39"/>
  <c r="A196" i="37"/>
  <c r="C194" i="21"/>
  <c r="I208" i="30"/>
  <c r="K208" i="30" s="1"/>
  <c r="G208" i="30"/>
  <c r="H198" i="28"/>
  <c r="J198" i="28" s="1"/>
  <c r="G198" i="28"/>
  <c r="C180" i="43"/>
  <c r="R188" i="35"/>
  <c r="L186" i="37"/>
  <c r="M186" i="37" s="1"/>
  <c r="N186" i="37" s="1"/>
  <c r="I187" i="51" s="1"/>
  <c r="J187" i="51" s="1"/>
  <c r="K187" i="51" s="1"/>
  <c r="C192" i="36"/>
  <c r="D192" i="36" s="1"/>
  <c r="E192" i="36" s="1"/>
  <c r="E193" i="39" s="1"/>
  <c r="G193" i="47"/>
  <c r="C189" i="38"/>
  <c r="F193" i="37"/>
  <c r="H193" i="35"/>
  <c r="M242" i="17" l="1"/>
  <c r="L242" i="17"/>
  <c r="F243" i="17" s="1"/>
  <c r="T177" i="39"/>
  <c r="D176" i="38"/>
  <c r="K180" i="47"/>
  <c r="F179" i="36"/>
  <c r="G179" i="36" s="1"/>
  <c r="H179" i="36" s="1"/>
  <c r="N180" i="35"/>
  <c r="G178" i="39"/>
  <c r="H178" i="39" s="1"/>
  <c r="I190" i="27"/>
  <c r="K190" i="27"/>
  <c r="H179" i="40"/>
  <c r="W179" i="35"/>
  <c r="K179" i="35" s="1"/>
  <c r="C177" i="42"/>
  <c r="C173" i="43"/>
  <c r="R193" i="39"/>
  <c r="S193" i="39" s="1"/>
  <c r="L208" i="30"/>
  <c r="S188" i="35"/>
  <c r="E184" i="38"/>
  <c r="O188" i="47"/>
  <c r="I187" i="36"/>
  <c r="J187" i="36" s="1"/>
  <c r="K187" i="36" s="1"/>
  <c r="E184" i="41" s="1"/>
  <c r="K198" i="28"/>
  <c r="C189" i="41"/>
  <c r="I193" i="47"/>
  <c r="H193" i="47"/>
  <c r="E192" i="37"/>
  <c r="J193" i="35"/>
  <c r="I193" i="35"/>
  <c r="C193" i="40" s="1"/>
  <c r="I243" i="17" l="1"/>
  <c r="G243" i="17"/>
  <c r="D229" i="21"/>
  <c r="G233" i="35"/>
  <c r="U177" i="39"/>
  <c r="M190" i="27"/>
  <c r="E177" i="21" s="1"/>
  <c r="L190" i="27"/>
  <c r="F191" i="27" s="1"/>
  <c r="J178" i="39"/>
  <c r="I178" i="39"/>
  <c r="K178" i="39" s="1"/>
  <c r="P180" i="35"/>
  <c r="X180" i="39" s="1"/>
  <c r="O180" i="35"/>
  <c r="E180" i="40" s="1"/>
  <c r="K177" i="42"/>
  <c r="F177" i="42"/>
  <c r="D176" i="41"/>
  <c r="W180" i="39"/>
  <c r="D179" i="39"/>
  <c r="D179" i="40"/>
  <c r="M180" i="47"/>
  <c r="L180" i="47"/>
  <c r="M208" i="30"/>
  <c r="F209" i="30" s="1"/>
  <c r="N208" i="30"/>
  <c r="O208" i="30" s="1"/>
  <c r="P208" i="30" s="1"/>
  <c r="L198" i="28"/>
  <c r="F199" i="28" s="1"/>
  <c r="M198" i="28"/>
  <c r="F185" i="21" s="1"/>
  <c r="Q188" i="47"/>
  <c r="P188" i="47"/>
  <c r="U188" i="35"/>
  <c r="T188" i="35"/>
  <c r="G188" i="40" s="1"/>
  <c r="C181" i="43"/>
  <c r="G185" i="42"/>
  <c r="C181" i="44" s="1"/>
  <c r="P193" i="39"/>
  <c r="Q193" i="39" s="1"/>
  <c r="G191" i="42"/>
  <c r="C187" i="44" s="1"/>
  <c r="G192" i="37"/>
  <c r="H192" i="37" s="1"/>
  <c r="C193" i="51" s="1"/>
  <c r="D193" i="51" s="1"/>
  <c r="E193" i="51" s="1"/>
  <c r="J243" i="17" l="1"/>
  <c r="K243" i="17" s="1"/>
  <c r="M173" i="43"/>
  <c r="F173" i="43"/>
  <c r="N177" i="42"/>
  <c r="O177" i="42" s="1"/>
  <c r="G173" i="44" s="1"/>
  <c r="G177" i="42"/>
  <c r="C173" i="44" s="1"/>
  <c r="F180" i="40"/>
  <c r="Q180" i="35"/>
  <c r="V180" i="35" s="1"/>
  <c r="F179" i="39"/>
  <c r="O179" i="39"/>
  <c r="L178" i="39"/>
  <c r="G191" i="27"/>
  <c r="H191" i="27"/>
  <c r="J191" i="27" s="1"/>
  <c r="I179" i="37"/>
  <c r="J179" i="37" s="1"/>
  <c r="K179" i="37" s="1"/>
  <c r="F180" i="51" s="1"/>
  <c r="G180" i="51" s="1"/>
  <c r="H180" i="51" s="1"/>
  <c r="M181" i="35"/>
  <c r="C195" i="21"/>
  <c r="A197" i="37"/>
  <c r="I209" i="30"/>
  <c r="K209" i="30" s="1"/>
  <c r="G209" i="30"/>
  <c r="R189" i="35"/>
  <c r="L187" i="37"/>
  <c r="M187" i="37" s="1"/>
  <c r="N187" i="37" s="1"/>
  <c r="I188" i="51" s="1"/>
  <c r="J188" i="51" s="1"/>
  <c r="K188" i="51" s="1"/>
  <c r="G199" i="28"/>
  <c r="H199" i="28"/>
  <c r="J199" i="28" s="1"/>
  <c r="C193" i="36"/>
  <c r="D193" i="36" s="1"/>
  <c r="E193" i="36" s="1"/>
  <c r="E194" i="39" s="1"/>
  <c r="G194" i="47"/>
  <c r="C190" i="38"/>
  <c r="F194" i="37"/>
  <c r="H194" i="35"/>
  <c r="L243" i="17" l="1"/>
  <c r="F244" i="17" s="1"/>
  <c r="M243" i="17"/>
  <c r="N178" i="39"/>
  <c r="T178" i="39" s="1"/>
  <c r="T179" i="39" s="1"/>
  <c r="T180" i="39" s="1"/>
  <c r="K174" i="43"/>
  <c r="J174" i="43" s="1"/>
  <c r="F180" i="36"/>
  <c r="G180" i="36" s="1"/>
  <c r="H180" i="36" s="1"/>
  <c r="K181" i="47"/>
  <c r="N181" i="35"/>
  <c r="D177" i="38"/>
  <c r="G179" i="39"/>
  <c r="H179" i="39" s="1"/>
  <c r="W180" i="35"/>
  <c r="K180" i="35" s="1"/>
  <c r="H180" i="40"/>
  <c r="K191" i="27"/>
  <c r="I191" i="27"/>
  <c r="R194" i="39"/>
  <c r="S194" i="39" s="1"/>
  <c r="L209" i="30"/>
  <c r="K199" i="28"/>
  <c r="I188" i="36"/>
  <c r="J188" i="36" s="1"/>
  <c r="K188" i="36" s="1"/>
  <c r="E185" i="41" s="1"/>
  <c r="S189" i="35"/>
  <c r="O189" i="47"/>
  <c r="E185" i="38"/>
  <c r="P194" i="39"/>
  <c r="Q194" i="39" s="1"/>
  <c r="C190" i="41"/>
  <c r="I194" i="47"/>
  <c r="H194" i="47"/>
  <c r="J194" i="35"/>
  <c r="I194" i="35"/>
  <c r="C194" i="40" s="1"/>
  <c r="E193" i="37"/>
  <c r="D230" i="21" l="1"/>
  <c r="G234" i="35"/>
  <c r="G244" i="17"/>
  <c r="I244" i="17"/>
  <c r="U180" i="39"/>
  <c r="T181" i="39"/>
  <c r="U179" i="39"/>
  <c r="U178" i="39"/>
  <c r="I179" i="39"/>
  <c r="K179" i="39" s="1"/>
  <c r="J179" i="39"/>
  <c r="O181" i="35"/>
  <c r="E181" i="40" s="1"/>
  <c r="P181" i="35"/>
  <c r="X181" i="39" s="1"/>
  <c r="L181" i="47"/>
  <c r="M181" i="47"/>
  <c r="M191" i="27"/>
  <c r="E178" i="21" s="1"/>
  <c r="L191" i="27"/>
  <c r="F192" i="27" s="1"/>
  <c r="W181" i="39"/>
  <c r="D177" i="41"/>
  <c r="D180" i="39"/>
  <c r="D180" i="40"/>
  <c r="C174" i="43"/>
  <c r="C178" i="42"/>
  <c r="M209" i="30"/>
  <c r="F210" i="30" s="1"/>
  <c r="N209" i="30"/>
  <c r="O209" i="30" s="1"/>
  <c r="P209" i="30" s="1"/>
  <c r="L199" i="28"/>
  <c r="F200" i="28" s="1"/>
  <c r="M199" i="28"/>
  <c r="F186" i="21" s="1"/>
  <c r="T189" i="35"/>
  <c r="G189" i="40" s="1"/>
  <c r="U189" i="35"/>
  <c r="Q189" i="47"/>
  <c r="P189" i="47"/>
  <c r="G192" i="42"/>
  <c r="C188" i="44" s="1"/>
  <c r="F195" i="37"/>
  <c r="G193" i="37"/>
  <c r="H193" i="37" s="1"/>
  <c r="C194" i="51" s="1"/>
  <c r="D194" i="51" s="1"/>
  <c r="E194" i="51" s="1"/>
  <c r="J244" i="17" l="1"/>
  <c r="K244" i="17" s="1"/>
  <c r="T182" i="39"/>
  <c r="U181" i="39"/>
  <c r="M176" i="43"/>
  <c r="F176" i="43"/>
  <c r="F174" i="43"/>
  <c r="M174" i="43"/>
  <c r="F175" i="43"/>
  <c r="M175" i="43"/>
  <c r="M182" i="35"/>
  <c r="I180" i="37"/>
  <c r="J180" i="37" s="1"/>
  <c r="K180" i="37" s="1"/>
  <c r="F181" i="51" s="1"/>
  <c r="G181" i="51" s="1"/>
  <c r="H181" i="51" s="1"/>
  <c r="F181" i="40"/>
  <c r="Q181" i="35"/>
  <c r="V181" i="35" s="1"/>
  <c r="F180" i="39"/>
  <c r="O180" i="39"/>
  <c r="L179" i="39"/>
  <c r="K175" i="43" s="1"/>
  <c r="K178" i="42"/>
  <c r="F178" i="42"/>
  <c r="H192" i="27"/>
  <c r="J192" i="27" s="1"/>
  <c r="G192" i="27"/>
  <c r="A198" i="37"/>
  <c r="C196" i="21"/>
  <c r="G210" i="30"/>
  <c r="I210" i="30"/>
  <c r="R190" i="35"/>
  <c r="L188" i="37"/>
  <c r="M188" i="37" s="1"/>
  <c r="N188" i="37" s="1"/>
  <c r="I189" i="51" s="1"/>
  <c r="J189" i="51" s="1"/>
  <c r="K189" i="51" s="1"/>
  <c r="H200" i="28"/>
  <c r="J200" i="28" s="1"/>
  <c r="G200" i="28"/>
  <c r="C194" i="36"/>
  <c r="D194" i="36" s="1"/>
  <c r="E194" i="36" s="1"/>
  <c r="E195" i="39" s="1"/>
  <c r="G195" i="47"/>
  <c r="C191" i="38"/>
  <c r="H195" i="35"/>
  <c r="M244" i="17" l="1"/>
  <c r="L244" i="17"/>
  <c r="F245" i="17" s="1"/>
  <c r="F177" i="43"/>
  <c r="M177" i="43"/>
  <c r="T183" i="39"/>
  <c r="U182" i="39"/>
  <c r="G178" i="42"/>
  <c r="C174" i="44" s="1"/>
  <c r="N178" i="42"/>
  <c r="O178" i="42" s="1"/>
  <c r="G174" i="44" s="1"/>
  <c r="K210" i="30"/>
  <c r="L210" i="30" s="1"/>
  <c r="G180" i="39"/>
  <c r="H180" i="39" s="1"/>
  <c r="K192" i="27"/>
  <c r="I192" i="27"/>
  <c r="H181" i="40"/>
  <c r="W181" i="35"/>
  <c r="K181" i="35" s="1"/>
  <c r="D178" i="38"/>
  <c r="K182" i="47"/>
  <c r="N182" i="35"/>
  <c r="F181" i="36"/>
  <c r="G181" i="36" s="1"/>
  <c r="H181" i="36" s="1"/>
  <c r="R195" i="39"/>
  <c r="S195" i="39" s="1"/>
  <c r="K200" i="28"/>
  <c r="I189" i="36"/>
  <c r="J189" i="36" s="1"/>
  <c r="K189" i="36" s="1"/>
  <c r="E186" i="41" s="1"/>
  <c r="E186" i="38"/>
  <c r="O190" i="47"/>
  <c r="S190" i="35"/>
  <c r="P195" i="39"/>
  <c r="Q195" i="39" s="1"/>
  <c r="C191" i="41"/>
  <c r="H195" i="47"/>
  <c r="I195" i="47"/>
  <c r="G193" i="42"/>
  <c r="C189" i="44" s="1"/>
  <c r="F196" i="37"/>
  <c r="J195" i="35"/>
  <c r="I195" i="35"/>
  <c r="C195" i="40" s="1"/>
  <c r="E194" i="37"/>
  <c r="I245" i="17" l="1"/>
  <c r="G245" i="17"/>
  <c r="D231" i="21"/>
  <c r="G235" i="35"/>
  <c r="F178" i="43"/>
  <c r="M178" i="43"/>
  <c r="T184" i="39"/>
  <c r="U183" i="39"/>
  <c r="M210" i="30"/>
  <c r="F211" i="30" s="1"/>
  <c r="N210" i="30"/>
  <c r="O210" i="30" s="1"/>
  <c r="P210" i="30" s="1"/>
  <c r="C197" i="21" s="1"/>
  <c r="L182" i="47"/>
  <c r="M182" i="47"/>
  <c r="D181" i="39"/>
  <c r="D181" i="40"/>
  <c r="M192" i="27"/>
  <c r="E179" i="21" s="1"/>
  <c r="L192" i="27"/>
  <c r="F193" i="27" s="1"/>
  <c r="W182" i="39"/>
  <c r="D178" i="41"/>
  <c r="O182" i="35"/>
  <c r="E182" i="40" s="1"/>
  <c r="P182" i="35"/>
  <c r="X182" i="39" s="1"/>
  <c r="J180" i="39"/>
  <c r="I180" i="39"/>
  <c r="K180" i="39" s="1"/>
  <c r="A199" i="37"/>
  <c r="G211" i="30"/>
  <c r="I211" i="30"/>
  <c r="K211" i="30" s="1"/>
  <c r="M200" i="28"/>
  <c r="F187" i="21" s="1"/>
  <c r="L200" i="28"/>
  <c r="F201" i="28" s="1"/>
  <c r="T190" i="35"/>
  <c r="G190" i="40" s="1"/>
  <c r="U190" i="35"/>
  <c r="Q190" i="47"/>
  <c r="P190" i="47"/>
  <c r="G187" i="42"/>
  <c r="C183" i="44" s="1"/>
  <c r="C183" i="43"/>
  <c r="G194" i="37"/>
  <c r="H194" i="37" s="1"/>
  <c r="C195" i="51" s="1"/>
  <c r="D195" i="51" s="1"/>
  <c r="E195" i="51" s="1"/>
  <c r="J245" i="17" l="1"/>
  <c r="K245" i="17" s="1"/>
  <c r="F179" i="43"/>
  <c r="M179" i="43"/>
  <c r="T185" i="39"/>
  <c r="U184" i="39"/>
  <c r="H193" i="27"/>
  <c r="J193" i="27" s="1"/>
  <c r="G193" i="27"/>
  <c r="I181" i="37"/>
  <c r="J181" i="37" s="1"/>
  <c r="K181" i="37" s="1"/>
  <c r="F182" i="51" s="1"/>
  <c r="G182" i="51" s="1"/>
  <c r="H182" i="51" s="1"/>
  <c r="M183" i="35"/>
  <c r="L180" i="39"/>
  <c r="K176" i="43" s="1"/>
  <c r="F182" i="40"/>
  <c r="Q182" i="35"/>
  <c r="V182" i="35" s="1"/>
  <c r="O181" i="39"/>
  <c r="F181" i="39"/>
  <c r="L211" i="30"/>
  <c r="H201" i="28"/>
  <c r="J201" i="28" s="1"/>
  <c r="G201" i="28"/>
  <c r="R191" i="35"/>
  <c r="L189" i="37"/>
  <c r="M189" i="37" s="1"/>
  <c r="N189" i="37" s="1"/>
  <c r="I190" i="51" s="1"/>
  <c r="J190" i="51" s="1"/>
  <c r="K190" i="51" s="1"/>
  <c r="C195" i="36"/>
  <c r="D195" i="36" s="1"/>
  <c r="E195" i="36" s="1"/>
  <c r="E196" i="39" s="1"/>
  <c r="G196" i="47"/>
  <c r="C192" i="38"/>
  <c r="H196" i="35"/>
  <c r="M245" i="17" l="1"/>
  <c r="L245" i="17"/>
  <c r="F246" i="17" s="1"/>
  <c r="M180" i="43"/>
  <c r="F180" i="43"/>
  <c r="T186" i="39"/>
  <c r="U185" i="39"/>
  <c r="F182" i="36"/>
  <c r="G182" i="36" s="1"/>
  <c r="H182" i="36" s="1"/>
  <c r="N183" i="35"/>
  <c r="K183" i="47"/>
  <c r="D179" i="38"/>
  <c r="G181" i="39"/>
  <c r="H181" i="39" s="1"/>
  <c r="K193" i="27"/>
  <c r="I193" i="27"/>
  <c r="W182" i="35"/>
  <c r="K182" i="35" s="1"/>
  <c r="H182" i="40"/>
  <c r="R196" i="39"/>
  <c r="S196" i="39" s="1"/>
  <c r="M211" i="30"/>
  <c r="F212" i="30" s="1"/>
  <c r="N211" i="30"/>
  <c r="O211" i="30" s="1"/>
  <c r="P211" i="30" s="1"/>
  <c r="O191" i="47"/>
  <c r="S191" i="35"/>
  <c r="E187" i="38"/>
  <c r="I190" i="36"/>
  <c r="J190" i="36" s="1"/>
  <c r="K190" i="36" s="1"/>
  <c r="E187" i="41" s="1"/>
  <c r="K201" i="28"/>
  <c r="P196" i="39"/>
  <c r="Q196" i="39" s="1"/>
  <c r="C192" i="41"/>
  <c r="I196" i="47"/>
  <c r="H196" i="47"/>
  <c r="F197" i="37"/>
  <c r="J196" i="35"/>
  <c r="I196" i="35"/>
  <c r="C196" i="40" s="1"/>
  <c r="E195" i="37"/>
  <c r="I246" i="17" l="1"/>
  <c r="G246" i="17"/>
  <c r="D232" i="21"/>
  <c r="G236" i="35"/>
  <c r="F181" i="43"/>
  <c r="M181" i="43"/>
  <c r="T187" i="39"/>
  <c r="U186" i="39"/>
  <c r="M193" i="27"/>
  <c r="E180" i="21" s="1"/>
  <c r="L193" i="27"/>
  <c r="F194" i="27" s="1"/>
  <c r="I181" i="39"/>
  <c r="K181" i="39" s="1"/>
  <c r="J181" i="39"/>
  <c r="M183" i="47"/>
  <c r="L183" i="47"/>
  <c r="P183" i="35"/>
  <c r="X183" i="39" s="1"/>
  <c r="O183" i="35"/>
  <c r="E183" i="40" s="1"/>
  <c r="D182" i="40"/>
  <c r="D182" i="39"/>
  <c r="W183" i="39"/>
  <c r="D179" i="41"/>
  <c r="A200" i="37"/>
  <c r="C198" i="21"/>
  <c r="G212" i="30"/>
  <c r="I212" i="30"/>
  <c r="K212" i="30" s="1"/>
  <c r="L201" i="28"/>
  <c r="F202" i="28" s="1"/>
  <c r="M201" i="28"/>
  <c r="F188" i="21" s="1"/>
  <c r="U191" i="35"/>
  <c r="T191" i="35"/>
  <c r="G191" i="40" s="1"/>
  <c r="Q191" i="47"/>
  <c r="P191" i="47"/>
  <c r="C184" i="43"/>
  <c r="G188" i="42"/>
  <c r="C184" i="44" s="1"/>
  <c r="G194" i="42"/>
  <c r="C190" i="44" s="1"/>
  <c r="G195" i="37"/>
  <c r="H195" i="37" s="1"/>
  <c r="C196" i="51" s="1"/>
  <c r="D196" i="51" s="1"/>
  <c r="E196" i="51" s="1"/>
  <c r="J246" i="17" l="1"/>
  <c r="K246" i="17" s="1"/>
  <c r="M182" i="43"/>
  <c r="F182" i="43"/>
  <c r="T188" i="39"/>
  <c r="U187" i="39"/>
  <c r="F183" i="40"/>
  <c r="Q183" i="35"/>
  <c r="V183" i="35" s="1"/>
  <c r="L181" i="39"/>
  <c r="K177" i="43" s="1"/>
  <c r="F182" i="39"/>
  <c r="O182" i="39"/>
  <c r="H194" i="27"/>
  <c r="J194" i="27" s="1"/>
  <c r="G194" i="27"/>
  <c r="M184" i="35"/>
  <c r="I182" i="37"/>
  <c r="J182" i="37" s="1"/>
  <c r="K182" i="37" s="1"/>
  <c r="F183" i="51" s="1"/>
  <c r="G183" i="51" s="1"/>
  <c r="H183" i="51" s="1"/>
  <c r="L212" i="30"/>
  <c r="R192" i="35"/>
  <c r="L190" i="37"/>
  <c r="M190" i="37" s="1"/>
  <c r="N190" i="37" s="1"/>
  <c r="I191" i="51" s="1"/>
  <c r="J191" i="51" s="1"/>
  <c r="K191" i="51" s="1"/>
  <c r="H202" i="28"/>
  <c r="J202" i="28" s="1"/>
  <c r="G202" i="28"/>
  <c r="C196" i="36"/>
  <c r="D196" i="36" s="1"/>
  <c r="E196" i="36" s="1"/>
  <c r="E197" i="39" s="1"/>
  <c r="G197" i="47"/>
  <c r="C193" i="38"/>
  <c r="F198" i="37"/>
  <c r="H197" i="35"/>
  <c r="M246" i="17" l="1"/>
  <c r="L246" i="17"/>
  <c r="F247" i="17" s="1"/>
  <c r="F183" i="43"/>
  <c r="M183" i="43"/>
  <c r="T189" i="39"/>
  <c r="U188" i="39"/>
  <c r="I194" i="27"/>
  <c r="K194" i="27"/>
  <c r="G182" i="39"/>
  <c r="H182" i="39" s="1"/>
  <c r="K184" i="47"/>
  <c r="F183" i="36"/>
  <c r="G183" i="36" s="1"/>
  <c r="H183" i="36" s="1"/>
  <c r="N184" i="35"/>
  <c r="D180" i="38"/>
  <c r="W183" i="35"/>
  <c r="K183" i="35" s="1"/>
  <c r="H183" i="40"/>
  <c r="R197" i="39"/>
  <c r="S197" i="39" s="1"/>
  <c r="M212" i="30"/>
  <c r="F213" i="30" s="1"/>
  <c r="N212" i="30"/>
  <c r="O212" i="30" s="1"/>
  <c r="P212" i="30" s="1"/>
  <c r="K202" i="28"/>
  <c r="I191" i="36"/>
  <c r="J191" i="36" s="1"/>
  <c r="K191" i="36" s="1"/>
  <c r="E188" i="41" s="1"/>
  <c r="O192" i="47"/>
  <c r="S192" i="35"/>
  <c r="E188" i="38"/>
  <c r="P197" i="39"/>
  <c r="Q197" i="39" s="1"/>
  <c r="C193" i="41"/>
  <c r="I197" i="47"/>
  <c r="H197" i="47"/>
  <c r="E196" i="37"/>
  <c r="J197" i="35"/>
  <c r="I197" i="35"/>
  <c r="C197" i="40" s="1"/>
  <c r="G247" i="17" l="1"/>
  <c r="I247" i="17"/>
  <c r="D233" i="21"/>
  <c r="G237" i="35"/>
  <c r="F184" i="43"/>
  <c r="M184" i="43"/>
  <c r="T190" i="39"/>
  <c r="U189" i="39"/>
  <c r="O184" i="35"/>
  <c r="E184" i="40" s="1"/>
  <c r="P184" i="35"/>
  <c r="X184" i="39" s="1"/>
  <c r="W184" i="39"/>
  <c r="D180" i="41"/>
  <c r="L184" i="47"/>
  <c r="M184" i="47"/>
  <c r="I182" i="39"/>
  <c r="K182" i="39" s="1"/>
  <c r="J182" i="39"/>
  <c r="L194" i="27"/>
  <c r="F195" i="27" s="1"/>
  <c r="M194" i="27"/>
  <c r="E181" i="21" s="1"/>
  <c r="D183" i="39"/>
  <c r="D183" i="40"/>
  <c r="C199" i="21"/>
  <c r="A201" i="37"/>
  <c r="G213" i="30"/>
  <c r="I213" i="30"/>
  <c r="K213" i="30" s="1"/>
  <c r="M202" i="28"/>
  <c r="F189" i="21" s="1"/>
  <c r="L202" i="28"/>
  <c r="F203" i="28" s="1"/>
  <c r="T192" i="35"/>
  <c r="G192" i="40" s="1"/>
  <c r="U192" i="35"/>
  <c r="P192" i="47"/>
  <c r="Q192" i="47"/>
  <c r="G195" i="42"/>
  <c r="C191" i="44" s="1"/>
  <c r="G196" i="37"/>
  <c r="H196" i="37" s="1"/>
  <c r="C197" i="51" s="1"/>
  <c r="D197" i="51" s="1"/>
  <c r="E197" i="51" s="1"/>
  <c r="J247" i="17" l="1"/>
  <c r="K247" i="17" s="1"/>
  <c r="F185" i="43"/>
  <c r="M185" i="43"/>
  <c r="T191" i="39"/>
  <c r="U190" i="39"/>
  <c r="C178" i="43"/>
  <c r="F183" i="39"/>
  <c r="G183" i="39" s="1"/>
  <c r="O183" i="39"/>
  <c r="M185" i="35"/>
  <c r="I183" i="37"/>
  <c r="J183" i="37" s="1"/>
  <c r="K183" i="37" s="1"/>
  <c r="F184" i="51" s="1"/>
  <c r="G184" i="51" s="1"/>
  <c r="H184" i="51" s="1"/>
  <c r="F184" i="40"/>
  <c r="Q184" i="35"/>
  <c r="V184" i="35" s="1"/>
  <c r="G195" i="27"/>
  <c r="H195" i="27"/>
  <c r="J195" i="27" s="1"/>
  <c r="L182" i="39"/>
  <c r="K178" i="43" s="1"/>
  <c r="L213" i="30"/>
  <c r="G203" i="28"/>
  <c r="H203" i="28"/>
  <c r="J203" i="28" s="1"/>
  <c r="R193" i="35"/>
  <c r="L191" i="37"/>
  <c r="M191" i="37" s="1"/>
  <c r="N191" i="37" s="1"/>
  <c r="I192" i="51" s="1"/>
  <c r="J192" i="51" s="1"/>
  <c r="K192" i="51" s="1"/>
  <c r="C185" i="43"/>
  <c r="C197" i="36"/>
  <c r="D197" i="36" s="1"/>
  <c r="E197" i="36" s="1"/>
  <c r="E198" i="39" s="1"/>
  <c r="G198" i="47"/>
  <c r="C194" i="38"/>
  <c r="F199" i="37"/>
  <c r="H198" i="35"/>
  <c r="M247" i="17" l="1"/>
  <c r="L247" i="17"/>
  <c r="F248" i="17" s="1"/>
  <c r="F186" i="43"/>
  <c r="M186" i="43"/>
  <c r="T192" i="39"/>
  <c r="U191" i="39"/>
  <c r="N185" i="35"/>
  <c r="F184" i="36"/>
  <c r="G184" i="36" s="1"/>
  <c r="H184" i="36" s="1"/>
  <c r="D181" i="38"/>
  <c r="K185" i="47"/>
  <c r="I195" i="27"/>
  <c r="K195" i="27"/>
  <c r="W184" i="35"/>
  <c r="K184" i="35" s="1"/>
  <c r="H184" i="40"/>
  <c r="H183" i="39"/>
  <c r="J183" i="39"/>
  <c r="I183" i="39"/>
  <c r="R198" i="39"/>
  <c r="S198" i="39" s="1"/>
  <c r="M213" i="30"/>
  <c r="F214" i="30" s="1"/>
  <c r="N213" i="30"/>
  <c r="O213" i="30" s="1"/>
  <c r="P213" i="30" s="1"/>
  <c r="K203" i="28"/>
  <c r="I192" i="36"/>
  <c r="J192" i="36" s="1"/>
  <c r="K192" i="36" s="1"/>
  <c r="E189" i="41" s="1"/>
  <c r="S193" i="35"/>
  <c r="E189" i="38"/>
  <c r="O193" i="47"/>
  <c r="P198" i="39"/>
  <c r="Q198" i="39" s="1"/>
  <c r="C194" i="41"/>
  <c r="I198" i="47"/>
  <c r="H198" i="47"/>
  <c r="E197" i="37"/>
  <c r="J198" i="35"/>
  <c r="I198" i="35"/>
  <c r="C198" i="40" s="1"/>
  <c r="I248" i="17" l="1"/>
  <c r="G248" i="17"/>
  <c r="D234" i="21"/>
  <c r="G238" i="35"/>
  <c r="M187" i="43"/>
  <c r="F187" i="43"/>
  <c r="T193" i="39"/>
  <c r="U192" i="39"/>
  <c r="K183" i="39"/>
  <c r="L183" i="39" s="1"/>
  <c r="K179" i="43" s="1"/>
  <c r="D184" i="40"/>
  <c r="D184" i="39"/>
  <c r="M195" i="27"/>
  <c r="E182" i="21" s="1"/>
  <c r="L195" i="27"/>
  <c r="F196" i="27" s="1"/>
  <c r="M185" i="47"/>
  <c r="L185" i="47"/>
  <c r="D181" i="41"/>
  <c r="W185" i="39"/>
  <c r="P185" i="35"/>
  <c r="X185" i="39" s="1"/>
  <c r="O185" i="35"/>
  <c r="E185" i="40" s="1"/>
  <c r="C200" i="21"/>
  <c r="A202" i="37"/>
  <c r="G214" i="30"/>
  <c r="I214" i="30"/>
  <c r="L203" i="28"/>
  <c r="F204" i="28" s="1"/>
  <c r="M203" i="28"/>
  <c r="F190" i="21" s="1"/>
  <c r="Q193" i="47"/>
  <c r="P193" i="47"/>
  <c r="T193" i="35"/>
  <c r="G193" i="40" s="1"/>
  <c r="U193" i="35"/>
  <c r="C186" i="43"/>
  <c r="G190" i="42"/>
  <c r="C186" i="44" s="1"/>
  <c r="G196" i="42"/>
  <c r="C192" i="44" s="1"/>
  <c r="G197" i="37"/>
  <c r="H197" i="37" s="1"/>
  <c r="C198" i="51" s="1"/>
  <c r="D198" i="51" s="1"/>
  <c r="E198" i="51" s="1"/>
  <c r="J248" i="17" l="1"/>
  <c r="K248" i="17" s="1"/>
  <c r="T194" i="39"/>
  <c r="U193" i="39"/>
  <c r="M188" i="43"/>
  <c r="F188" i="43"/>
  <c r="K214" i="30"/>
  <c r="L214" i="30" s="1"/>
  <c r="G196" i="27"/>
  <c r="H196" i="27"/>
  <c r="J196" i="27" s="1"/>
  <c r="F185" i="40"/>
  <c r="Q185" i="35"/>
  <c r="V185" i="35" s="1"/>
  <c r="M186" i="35"/>
  <c r="I184" i="37"/>
  <c r="J184" i="37" s="1"/>
  <c r="K184" i="37" s="1"/>
  <c r="F185" i="51" s="1"/>
  <c r="G185" i="51" s="1"/>
  <c r="H185" i="51" s="1"/>
  <c r="O184" i="39"/>
  <c r="F184" i="39"/>
  <c r="G184" i="39" s="1"/>
  <c r="R194" i="35"/>
  <c r="L192" i="37"/>
  <c r="M192" i="37" s="1"/>
  <c r="N192" i="37" s="1"/>
  <c r="I193" i="51" s="1"/>
  <c r="J193" i="51" s="1"/>
  <c r="K193" i="51" s="1"/>
  <c r="H204" i="28"/>
  <c r="J204" i="28" s="1"/>
  <c r="G204" i="28"/>
  <c r="C198" i="36"/>
  <c r="D198" i="36" s="1"/>
  <c r="E198" i="36" s="1"/>
  <c r="E199" i="39" s="1"/>
  <c r="G199" i="47"/>
  <c r="C195" i="38"/>
  <c r="F200" i="37"/>
  <c r="H199" i="35"/>
  <c r="L248" i="17" l="1"/>
  <c r="F249" i="17" s="1"/>
  <c r="M248" i="17"/>
  <c r="F189" i="43"/>
  <c r="M189" i="43"/>
  <c r="T195" i="39"/>
  <c r="U194" i="39"/>
  <c r="N214" i="30"/>
  <c r="O214" i="30" s="1"/>
  <c r="P214" i="30" s="1"/>
  <c r="A203" i="37" s="1"/>
  <c r="M214" i="30"/>
  <c r="F215" i="30" s="1"/>
  <c r="I215" i="30" s="1"/>
  <c r="K215" i="30" s="1"/>
  <c r="W185" i="35"/>
  <c r="K185" i="35" s="1"/>
  <c r="H185" i="40"/>
  <c r="H184" i="39"/>
  <c r="J184" i="39"/>
  <c r="I184" i="39"/>
  <c r="K184" i="39" s="1"/>
  <c r="I196" i="27"/>
  <c r="K196" i="27"/>
  <c r="F185" i="36"/>
  <c r="G185" i="36" s="1"/>
  <c r="H185" i="36" s="1"/>
  <c r="N186" i="35"/>
  <c r="K186" i="47"/>
  <c r="D182" i="38"/>
  <c r="R199" i="39"/>
  <c r="S199" i="39" s="1"/>
  <c r="K204" i="28"/>
  <c r="O194" i="47"/>
  <c r="S194" i="35"/>
  <c r="E190" i="38"/>
  <c r="I193" i="36"/>
  <c r="J193" i="36" s="1"/>
  <c r="K193" i="36" s="1"/>
  <c r="E190" i="41" s="1"/>
  <c r="P199" i="39"/>
  <c r="Q199" i="39" s="1"/>
  <c r="C195" i="41"/>
  <c r="I199" i="47"/>
  <c r="H199" i="47"/>
  <c r="E198" i="37"/>
  <c r="J199" i="35"/>
  <c r="I199" i="35"/>
  <c r="C199" i="40" s="1"/>
  <c r="C201" i="21" l="1"/>
  <c r="G215" i="30"/>
  <c r="D235" i="21"/>
  <c r="G239" i="35"/>
  <c r="I249" i="17"/>
  <c r="G249" i="17"/>
  <c r="M190" i="43"/>
  <c r="F190" i="43"/>
  <c r="T196" i="39"/>
  <c r="U195" i="39"/>
  <c r="D182" i="41"/>
  <c r="W186" i="39"/>
  <c r="M196" i="27"/>
  <c r="E183" i="21" s="1"/>
  <c r="L196" i="27"/>
  <c r="F197" i="27" s="1"/>
  <c r="L184" i="39"/>
  <c r="K180" i="43" s="1"/>
  <c r="L186" i="47"/>
  <c r="M186" i="47"/>
  <c r="O186" i="35"/>
  <c r="E186" i="40" s="1"/>
  <c r="P186" i="35"/>
  <c r="X186" i="39" s="1"/>
  <c r="D185" i="40"/>
  <c r="D185" i="39"/>
  <c r="L215" i="30"/>
  <c r="L204" i="28"/>
  <c r="F205" i="28" s="1"/>
  <c r="M204" i="28"/>
  <c r="F191" i="21" s="1"/>
  <c r="U194" i="35"/>
  <c r="T194" i="35"/>
  <c r="G194" i="40" s="1"/>
  <c r="P194" i="47"/>
  <c r="Q194" i="47"/>
  <c r="C187" i="43"/>
  <c r="G198" i="37"/>
  <c r="H198" i="37" s="1"/>
  <c r="C199" i="51" s="1"/>
  <c r="D199" i="51" s="1"/>
  <c r="E199" i="51" s="1"/>
  <c r="J249" i="17" l="1"/>
  <c r="K249" i="17" s="1"/>
  <c r="F191" i="43"/>
  <c r="M191" i="43"/>
  <c r="T197" i="39"/>
  <c r="U196" i="39"/>
  <c r="F185" i="39"/>
  <c r="O185" i="39"/>
  <c r="G197" i="27"/>
  <c r="H197" i="27"/>
  <c r="J197" i="27" s="1"/>
  <c r="I185" i="37"/>
  <c r="J185" i="37" s="1"/>
  <c r="K185" i="37" s="1"/>
  <c r="F186" i="51" s="1"/>
  <c r="G186" i="51" s="1"/>
  <c r="H186" i="51" s="1"/>
  <c r="M187" i="35"/>
  <c r="F186" i="40"/>
  <c r="Q186" i="35"/>
  <c r="V186" i="35" s="1"/>
  <c r="M215" i="30"/>
  <c r="F216" i="30" s="1"/>
  <c r="N215" i="30"/>
  <c r="O215" i="30" s="1"/>
  <c r="P215" i="30" s="1"/>
  <c r="R195" i="35"/>
  <c r="L193" i="37"/>
  <c r="M193" i="37" s="1"/>
  <c r="N193" i="37" s="1"/>
  <c r="I194" i="51" s="1"/>
  <c r="J194" i="51" s="1"/>
  <c r="K194" i="51" s="1"/>
  <c r="H205" i="28"/>
  <c r="J205" i="28" s="1"/>
  <c r="G205" i="28"/>
  <c r="C199" i="36"/>
  <c r="D199" i="36" s="1"/>
  <c r="E199" i="36" s="1"/>
  <c r="E200" i="39" s="1"/>
  <c r="G200" i="47"/>
  <c r="C196" i="38"/>
  <c r="F201" i="37"/>
  <c r="H200" i="35"/>
  <c r="M249" i="17" l="1"/>
  <c r="L249" i="17"/>
  <c r="F250" i="17" s="1"/>
  <c r="M192" i="43"/>
  <c r="F192" i="43"/>
  <c r="T198" i="39"/>
  <c r="U197" i="39"/>
  <c r="K187" i="47"/>
  <c r="D183" i="38"/>
  <c r="N187" i="35"/>
  <c r="F186" i="36"/>
  <c r="G186" i="36" s="1"/>
  <c r="H186" i="36" s="1"/>
  <c r="K197" i="27"/>
  <c r="I197" i="27"/>
  <c r="W186" i="35"/>
  <c r="K186" i="35" s="1"/>
  <c r="H186" i="40"/>
  <c r="G185" i="39"/>
  <c r="H185" i="39" s="1"/>
  <c r="R200" i="39"/>
  <c r="S200" i="39" s="1"/>
  <c r="C202" i="21"/>
  <c r="A204" i="37"/>
  <c r="G216" i="30"/>
  <c r="I216" i="30"/>
  <c r="K216" i="30" s="1"/>
  <c r="K205" i="28"/>
  <c r="I194" i="36"/>
  <c r="J194" i="36" s="1"/>
  <c r="K194" i="36" s="1"/>
  <c r="E191" i="41" s="1"/>
  <c r="O195" i="47"/>
  <c r="E191" i="38"/>
  <c r="S195" i="35"/>
  <c r="P200" i="39"/>
  <c r="Q200" i="39" s="1"/>
  <c r="C196" i="41"/>
  <c r="I200" i="47"/>
  <c r="H200" i="47"/>
  <c r="J200" i="35"/>
  <c r="I200" i="35"/>
  <c r="C200" i="40" s="1"/>
  <c r="E199" i="37"/>
  <c r="G250" i="17" l="1"/>
  <c r="I250" i="17"/>
  <c r="D236" i="21"/>
  <c r="G240" i="35"/>
  <c r="M193" i="43"/>
  <c r="F193" i="43"/>
  <c r="T199" i="39"/>
  <c r="U198" i="39"/>
  <c r="D186" i="39"/>
  <c r="D186" i="40"/>
  <c r="M197" i="27"/>
  <c r="E184" i="21" s="1"/>
  <c r="L197" i="27"/>
  <c r="F198" i="27" s="1"/>
  <c r="D183" i="41"/>
  <c r="W187" i="39"/>
  <c r="O187" i="35"/>
  <c r="E187" i="40" s="1"/>
  <c r="P187" i="35"/>
  <c r="X187" i="39" s="1"/>
  <c r="J185" i="39"/>
  <c r="I185" i="39"/>
  <c r="K185" i="39" s="1"/>
  <c r="M187" i="47"/>
  <c r="L187" i="47"/>
  <c r="L216" i="30"/>
  <c r="M205" i="28"/>
  <c r="F192" i="21" s="1"/>
  <c r="L205" i="28"/>
  <c r="F206" i="28" s="1"/>
  <c r="T195" i="35"/>
  <c r="G195" i="40" s="1"/>
  <c r="U195" i="35"/>
  <c r="P195" i="47"/>
  <c r="Q195" i="47"/>
  <c r="G198" i="42"/>
  <c r="C194" i="44" s="1"/>
  <c r="G199" i="37"/>
  <c r="H199" i="37" s="1"/>
  <c r="C200" i="51" s="1"/>
  <c r="D200" i="51" s="1"/>
  <c r="E200" i="51" s="1"/>
  <c r="J250" i="17" l="1"/>
  <c r="K250" i="17" s="1"/>
  <c r="T200" i="39"/>
  <c r="U199" i="39"/>
  <c r="F194" i="43"/>
  <c r="M194" i="43"/>
  <c r="G198" i="27"/>
  <c r="H198" i="27"/>
  <c r="J198" i="27" s="1"/>
  <c r="M188" i="35"/>
  <c r="I186" i="37"/>
  <c r="J186" i="37" s="1"/>
  <c r="K186" i="37" s="1"/>
  <c r="F187" i="51" s="1"/>
  <c r="G187" i="51" s="1"/>
  <c r="H187" i="51" s="1"/>
  <c r="L185" i="39"/>
  <c r="K181" i="43" s="1"/>
  <c r="O186" i="39"/>
  <c r="F186" i="39"/>
  <c r="G186" i="39" s="1"/>
  <c r="F187" i="40"/>
  <c r="Q187" i="35"/>
  <c r="V187" i="35" s="1"/>
  <c r="M216" i="30"/>
  <c r="F217" i="30" s="1"/>
  <c r="N216" i="30"/>
  <c r="O216" i="30" s="1"/>
  <c r="P216" i="30" s="1"/>
  <c r="H206" i="28"/>
  <c r="J206" i="28" s="1"/>
  <c r="G206" i="28"/>
  <c r="R196" i="35"/>
  <c r="L194" i="37"/>
  <c r="M194" i="37" s="1"/>
  <c r="N194" i="37" s="1"/>
  <c r="I195" i="51" s="1"/>
  <c r="J195" i="51" s="1"/>
  <c r="K195" i="51" s="1"/>
  <c r="C200" i="36"/>
  <c r="D200" i="36" s="1"/>
  <c r="E200" i="36" s="1"/>
  <c r="E201" i="39" s="1"/>
  <c r="G201" i="47"/>
  <c r="C197" i="38"/>
  <c r="F202" i="37"/>
  <c r="H201" i="35"/>
  <c r="M250" i="17" l="1"/>
  <c r="L250" i="17"/>
  <c r="F251" i="17" s="1"/>
  <c r="F195" i="43"/>
  <c r="M195" i="43"/>
  <c r="T201" i="39"/>
  <c r="U200" i="39"/>
  <c r="H187" i="40"/>
  <c r="W187" i="35"/>
  <c r="K187" i="35" s="1"/>
  <c r="K198" i="27"/>
  <c r="I198" i="27"/>
  <c r="D184" i="38"/>
  <c r="F187" i="36"/>
  <c r="G187" i="36" s="1"/>
  <c r="H187" i="36" s="1"/>
  <c r="K188" i="47"/>
  <c r="N188" i="35"/>
  <c r="H186" i="39"/>
  <c r="J186" i="39"/>
  <c r="I186" i="39"/>
  <c r="R201" i="39"/>
  <c r="S201" i="39" s="1"/>
  <c r="A205" i="37"/>
  <c r="C203" i="21"/>
  <c r="I217" i="30"/>
  <c r="K217" i="30" s="1"/>
  <c r="G217" i="30"/>
  <c r="I195" i="36"/>
  <c r="J195" i="36" s="1"/>
  <c r="K195" i="36" s="1"/>
  <c r="E192" i="41" s="1"/>
  <c r="S196" i="35"/>
  <c r="O196" i="47"/>
  <c r="E192" i="38"/>
  <c r="K206" i="28"/>
  <c r="C197" i="41"/>
  <c r="H201" i="47"/>
  <c r="I201" i="47"/>
  <c r="E200" i="37"/>
  <c r="J201" i="35"/>
  <c r="I201" i="35"/>
  <c r="C201" i="40" s="1"/>
  <c r="I251" i="17" l="1"/>
  <c r="G251" i="17"/>
  <c r="K186" i="39"/>
  <c r="L186" i="39" s="1"/>
  <c r="K182" i="43" s="1"/>
  <c r="D237" i="21"/>
  <c r="G241" i="35"/>
  <c r="F196" i="43"/>
  <c r="M196" i="43"/>
  <c r="U201" i="39"/>
  <c r="P188" i="35"/>
  <c r="X188" i="39" s="1"/>
  <c r="O188" i="35"/>
  <c r="E188" i="40" s="1"/>
  <c r="M188" i="47"/>
  <c r="L188" i="47"/>
  <c r="W188" i="39"/>
  <c r="D184" i="41"/>
  <c r="M198" i="27"/>
  <c r="E185" i="21" s="1"/>
  <c r="L198" i="27"/>
  <c r="F199" i="27" s="1"/>
  <c r="C182" i="43"/>
  <c r="D187" i="39"/>
  <c r="D187" i="40"/>
  <c r="L217" i="30"/>
  <c r="M206" i="28"/>
  <c r="F193" i="21" s="1"/>
  <c r="L206" i="28"/>
  <c r="F207" i="28" s="1"/>
  <c r="P196" i="47"/>
  <c r="Q196" i="47"/>
  <c r="U196" i="35"/>
  <c r="T196" i="35"/>
  <c r="G196" i="40" s="1"/>
  <c r="P201" i="39"/>
  <c r="Q201" i="39" s="1"/>
  <c r="G199" i="42"/>
  <c r="C195" i="44" s="1"/>
  <c r="F203" i="37"/>
  <c r="G200" i="37"/>
  <c r="H200" i="37" s="1"/>
  <c r="C201" i="51" s="1"/>
  <c r="D201" i="51" s="1"/>
  <c r="E201" i="51" s="1"/>
  <c r="J251" i="17" l="1"/>
  <c r="K251" i="17" s="1"/>
  <c r="M197" i="43"/>
  <c r="F197" i="43"/>
  <c r="G199" i="27"/>
  <c r="H199" i="27"/>
  <c r="J199" i="27" s="1"/>
  <c r="M189" i="35"/>
  <c r="I187" i="37"/>
  <c r="J187" i="37" s="1"/>
  <c r="K187" i="37" s="1"/>
  <c r="F188" i="51" s="1"/>
  <c r="G188" i="51" s="1"/>
  <c r="H188" i="51" s="1"/>
  <c r="O187" i="39"/>
  <c r="F187" i="39"/>
  <c r="Q188" i="35"/>
  <c r="V188" i="35" s="1"/>
  <c r="F188" i="40"/>
  <c r="C189" i="43"/>
  <c r="N217" i="30"/>
  <c r="O217" i="30" s="1"/>
  <c r="P217" i="30" s="1"/>
  <c r="M217" i="30"/>
  <c r="F218" i="30" s="1"/>
  <c r="H207" i="28"/>
  <c r="J207" i="28" s="1"/>
  <c r="G207" i="28"/>
  <c r="R197" i="35"/>
  <c r="L195" i="37"/>
  <c r="M195" i="37" s="1"/>
  <c r="N195" i="37" s="1"/>
  <c r="I196" i="51" s="1"/>
  <c r="J196" i="51" s="1"/>
  <c r="K196" i="51" s="1"/>
  <c r="C201" i="36"/>
  <c r="D201" i="36" s="1"/>
  <c r="E201" i="36" s="1"/>
  <c r="E202" i="39" s="1"/>
  <c r="T202" i="39" s="1"/>
  <c r="G202" i="47"/>
  <c r="C198" i="38"/>
  <c r="H202" i="35"/>
  <c r="L251" i="17" l="1"/>
  <c r="F252" i="17" s="1"/>
  <c r="M251" i="17"/>
  <c r="U202" i="39"/>
  <c r="K189" i="47"/>
  <c r="N189" i="35"/>
  <c r="D185" i="38"/>
  <c r="F188" i="36"/>
  <c r="G188" i="36" s="1"/>
  <c r="H188" i="36" s="1"/>
  <c r="W188" i="35"/>
  <c r="K188" i="35" s="1"/>
  <c r="H188" i="40"/>
  <c r="I199" i="27"/>
  <c r="K199" i="27"/>
  <c r="G187" i="39"/>
  <c r="H187" i="39" s="1"/>
  <c r="R202" i="39"/>
  <c r="S202" i="39" s="1"/>
  <c r="I218" i="30"/>
  <c r="K218" i="30" s="1"/>
  <c r="G218" i="30"/>
  <c r="A206" i="37"/>
  <c r="C204" i="21"/>
  <c r="E193" i="38"/>
  <c r="O197" i="47"/>
  <c r="I196" i="36"/>
  <c r="J196" i="36" s="1"/>
  <c r="K196" i="36" s="1"/>
  <c r="E193" i="41" s="1"/>
  <c r="S197" i="35"/>
  <c r="K207" i="28"/>
  <c r="P202" i="39"/>
  <c r="Q202" i="39" s="1"/>
  <c r="C198" i="41"/>
  <c r="H202" i="47"/>
  <c r="I202" i="47"/>
  <c r="G200" i="42"/>
  <c r="C196" i="44" s="1"/>
  <c r="J202" i="35"/>
  <c r="I202" i="35"/>
  <c r="C202" i="40" s="1"/>
  <c r="E201" i="37"/>
  <c r="D238" i="21" l="1"/>
  <c r="G242" i="35"/>
  <c r="G252" i="17"/>
  <c r="I252" i="17"/>
  <c r="F198" i="43"/>
  <c r="M198" i="43"/>
  <c r="L199" i="27"/>
  <c r="F200" i="27" s="1"/>
  <c r="M199" i="27"/>
  <c r="E186" i="21" s="1"/>
  <c r="D188" i="39"/>
  <c r="D188" i="40"/>
  <c r="W189" i="39"/>
  <c r="D185" i="41"/>
  <c r="O189" i="35"/>
  <c r="E189" i="40" s="1"/>
  <c r="P189" i="35"/>
  <c r="X189" i="39" s="1"/>
  <c r="I187" i="39"/>
  <c r="K187" i="39" s="1"/>
  <c r="J187" i="39"/>
  <c r="L189" i="47"/>
  <c r="M189" i="47"/>
  <c r="L218" i="30"/>
  <c r="L207" i="28"/>
  <c r="F208" i="28" s="1"/>
  <c r="M207" i="28"/>
  <c r="F194" i="21" s="1"/>
  <c r="T197" i="35"/>
  <c r="G197" i="40" s="1"/>
  <c r="U197" i="35"/>
  <c r="P197" i="47"/>
  <c r="Q197" i="47"/>
  <c r="F204" i="37"/>
  <c r="G201" i="37"/>
  <c r="H201" i="37" s="1"/>
  <c r="C202" i="51" s="1"/>
  <c r="D202" i="51" s="1"/>
  <c r="E202" i="51" s="1"/>
  <c r="J252" i="17" l="1"/>
  <c r="K252" i="17" s="1"/>
  <c r="L187" i="39"/>
  <c r="K183" i="43" s="1"/>
  <c r="O188" i="39"/>
  <c r="F188" i="39"/>
  <c r="I188" i="37"/>
  <c r="J188" i="37" s="1"/>
  <c r="K188" i="37" s="1"/>
  <c r="F189" i="51" s="1"/>
  <c r="G189" i="51" s="1"/>
  <c r="H189" i="51" s="1"/>
  <c r="M190" i="35"/>
  <c r="F189" i="40"/>
  <c r="Q189" i="35"/>
  <c r="V189" i="35" s="1"/>
  <c r="G200" i="27"/>
  <c r="H200" i="27"/>
  <c r="J200" i="27" s="1"/>
  <c r="N218" i="30"/>
  <c r="O218" i="30" s="1"/>
  <c r="P218" i="30" s="1"/>
  <c r="M218" i="30"/>
  <c r="F219" i="30" s="1"/>
  <c r="R198" i="35"/>
  <c r="L196" i="37"/>
  <c r="M196" i="37" s="1"/>
  <c r="N196" i="37" s="1"/>
  <c r="I197" i="51" s="1"/>
  <c r="J197" i="51" s="1"/>
  <c r="K197" i="51" s="1"/>
  <c r="G208" i="28"/>
  <c r="H208" i="28"/>
  <c r="J208" i="28" s="1"/>
  <c r="C202" i="36"/>
  <c r="D202" i="36" s="1"/>
  <c r="E202" i="36" s="1"/>
  <c r="E203" i="39" s="1"/>
  <c r="T203" i="39" s="1"/>
  <c r="G203" i="47"/>
  <c r="C199" i="38"/>
  <c r="E202" i="37"/>
  <c r="H203" i="35"/>
  <c r="L252" i="17" l="1"/>
  <c r="F253" i="17" s="1"/>
  <c r="M252" i="17"/>
  <c r="U203" i="39"/>
  <c r="N190" i="35"/>
  <c r="K190" i="47"/>
  <c r="F189" i="36"/>
  <c r="G189" i="36" s="1"/>
  <c r="H189" i="36" s="1"/>
  <c r="D186" i="38"/>
  <c r="G188" i="39"/>
  <c r="H188" i="39" s="1"/>
  <c r="I200" i="27"/>
  <c r="K200" i="27"/>
  <c r="H189" i="40"/>
  <c r="W189" i="35"/>
  <c r="K189" i="35" s="1"/>
  <c r="R203" i="39"/>
  <c r="S203" i="39" s="1"/>
  <c r="G219" i="30"/>
  <c r="I219" i="30"/>
  <c r="K219" i="30" s="1"/>
  <c r="A207" i="37"/>
  <c r="C205" i="21"/>
  <c r="K208" i="28"/>
  <c r="I197" i="36"/>
  <c r="J197" i="36" s="1"/>
  <c r="K197" i="36" s="1"/>
  <c r="E194" i="41" s="1"/>
  <c r="S198" i="35"/>
  <c r="O198" i="47"/>
  <c r="E194" i="38"/>
  <c r="C199" i="41"/>
  <c r="I203" i="47"/>
  <c r="H203" i="47"/>
  <c r="J203" i="35"/>
  <c r="I203" i="35"/>
  <c r="C203" i="40" s="1"/>
  <c r="G202" i="37"/>
  <c r="H202" i="37" s="1"/>
  <c r="C203" i="51" s="1"/>
  <c r="D203" i="51" s="1"/>
  <c r="E203" i="51" s="1"/>
  <c r="D239" i="21" l="1"/>
  <c r="G243" i="35"/>
  <c r="G253" i="17"/>
  <c r="I253" i="17"/>
  <c r="M199" i="43"/>
  <c r="F199" i="43"/>
  <c r="M200" i="27"/>
  <c r="E187" i="21" s="1"/>
  <c r="L200" i="27"/>
  <c r="F201" i="27" s="1"/>
  <c r="I188" i="39"/>
  <c r="K188" i="39" s="1"/>
  <c r="J188" i="39"/>
  <c r="W190" i="39"/>
  <c r="D186" i="41"/>
  <c r="D189" i="40"/>
  <c r="D189" i="39"/>
  <c r="M190" i="47"/>
  <c r="L190" i="47"/>
  <c r="O190" i="35"/>
  <c r="E190" i="40" s="1"/>
  <c r="P190" i="35"/>
  <c r="X190" i="39" s="1"/>
  <c r="L219" i="30"/>
  <c r="M208" i="28"/>
  <c r="F195" i="21" s="1"/>
  <c r="L208" i="28"/>
  <c r="F209" i="28" s="1"/>
  <c r="Q198" i="47"/>
  <c r="P198" i="47"/>
  <c r="T198" i="35"/>
  <c r="G198" i="40" s="1"/>
  <c r="U198" i="35"/>
  <c r="P203" i="39"/>
  <c r="Q203" i="39" s="1"/>
  <c r="C203" i="36"/>
  <c r="D203" i="36" s="1"/>
  <c r="E203" i="36" s="1"/>
  <c r="E204" i="39" s="1"/>
  <c r="G204" i="47"/>
  <c r="C200" i="38"/>
  <c r="F205" i="37"/>
  <c r="H204" i="35"/>
  <c r="J253" i="17" l="1"/>
  <c r="K253" i="17" s="1"/>
  <c r="R204" i="39"/>
  <c r="S204" i="39" s="1"/>
  <c r="T204" i="39"/>
  <c r="F190" i="40"/>
  <c r="Q190" i="35"/>
  <c r="V190" i="35" s="1"/>
  <c r="L188" i="39"/>
  <c r="K184" i="43" s="1"/>
  <c r="H201" i="27"/>
  <c r="J201" i="27" s="1"/>
  <c r="G201" i="27"/>
  <c r="M191" i="35"/>
  <c r="I189" i="37"/>
  <c r="J189" i="37" s="1"/>
  <c r="K189" i="37" s="1"/>
  <c r="F190" i="51" s="1"/>
  <c r="G190" i="51" s="1"/>
  <c r="H190" i="51" s="1"/>
  <c r="F189" i="39"/>
  <c r="G189" i="39" s="1"/>
  <c r="O189" i="39"/>
  <c r="M219" i="30"/>
  <c r="F220" i="30" s="1"/>
  <c r="N219" i="30"/>
  <c r="O219" i="30" s="1"/>
  <c r="P219" i="30" s="1"/>
  <c r="H209" i="28"/>
  <c r="J209" i="28" s="1"/>
  <c r="G209" i="28"/>
  <c r="R199" i="35"/>
  <c r="L197" i="37"/>
  <c r="M197" i="37" s="1"/>
  <c r="N197" i="37" s="1"/>
  <c r="I198" i="51" s="1"/>
  <c r="J198" i="51" s="1"/>
  <c r="K198" i="51" s="1"/>
  <c r="C191" i="43"/>
  <c r="P204" i="39"/>
  <c r="Q204" i="39" s="1"/>
  <c r="C200" i="41"/>
  <c r="I204" i="47"/>
  <c r="H204" i="47"/>
  <c r="E203" i="37"/>
  <c r="J204" i="35"/>
  <c r="I204" i="35"/>
  <c r="C204" i="40" s="1"/>
  <c r="L253" i="17" l="1"/>
  <c r="F254" i="17" s="1"/>
  <c r="M253" i="17"/>
  <c r="U204" i="39"/>
  <c r="I201" i="27"/>
  <c r="K201" i="27"/>
  <c r="W190" i="35"/>
  <c r="K190" i="35" s="1"/>
  <c r="H190" i="40"/>
  <c r="H189" i="39"/>
  <c r="J189" i="39"/>
  <c r="I189" i="39"/>
  <c r="K191" i="47"/>
  <c r="F190" i="36"/>
  <c r="G190" i="36" s="1"/>
  <c r="H190" i="36" s="1"/>
  <c r="N191" i="35"/>
  <c r="D187" i="38"/>
  <c r="C206" i="21"/>
  <c r="A208" i="37"/>
  <c r="I220" i="30"/>
  <c r="K220" i="30" s="1"/>
  <c r="G220" i="30"/>
  <c r="O199" i="47"/>
  <c r="E195" i="38"/>
  <c r="I198" i="36"/>
  <c r="J198" i="36" s="1"/>
  <c r="K198" i="36" s="1"/>
  <c r="E195" i="41" s="1"/>
  <c r="S199" i="35"/>
  <c r="K209" i="28"/>
  <c r="G203" i="37"/>
  <c r="H203" i="37" s="1"/>
  <c r="C204" i="51" s="1"/>
  <c r="D204" i="51" s="1"/>
  <c r="E204" i="51" s="1"/>
  <c r="D240" i="21" l="1"/>
  <c r="G244" i="35"/>
  <c r="I254" i="17"/>
  <c r="G254" i="17"/>
  <c r="M200" i="43"/>
  <c r="F200" i="43"/>
  <c r="K189" i="39"/>
  <c r="M191" i="47"/>
  <c r="L191" i="47"/>
  <c r="D190" i="39"/>
  <c r="D190" i="40"/>
  <c r="O191" i="35"/>
  <c r="E191" i="40" s="1"/>
  <c r="P191" i="35"/>
  <c r="X191" i="39" s="1"/>
  <c r="L201" i="27"/>
  <c r="F202" i="27" s="1"/>
  <c r="M201" i="27"/>
  <c r="E188" i="21" s="1"/>
  <c r="W191" i="39"/>
  <c r="D187" i="41"/>
  <c r="L220" i="30"/>
  <c r="L209" i="28"/>
  <c r="F210" i="28" s="1"/>
  <c r="M209" i="28"/>
  <c r="F196" i="21" s="1"/>
  <c r="U199" i="35"/>
  <c r="T199" i="35"/>
  <c r="G199" i="40" s="1"/>
  <c r="P199" i="47"/>
  <c r="Q199" i="47"/>
  <c r="C204" i="36"/>
  <c r="D204" i="36" s="1"/>
  <c r="E204" i="36" s="1"/>
  <c r="E205" i="39" s="1"/>
  <c r="T205" i="39" s="1"/>
  <c r="G205" i="47"/>
  <c r="C201" i="38"/>
  <c r="G202" i="42"/>
  <c r="C198" i="44" s="1"/>
  <c r="F206" i="37"/>
  <c r="H205" i="35"/>
  <c r="J254" i="17" l="1"/>
  <c r="K254" i="17"/>
  <c r="U205" i="39"/>
  <c r="O190" i="39"/>
  <c r="F190" i="39"/>
  <c r="M192" i="35"/>
  <c r="I190" i="37"/>
  <c r="J190" i="37" s="1"/>
  <c r="K190" i="37" s="1"/>
  <c r="F191" i="51" s="1"/>
  <c r="G191" i="51" s="1"/>
  <c r="H191" i="51" s="1"/>
  <c r="H202" i="27"/>
  <c r="J202" i="27" s="1"/>
  <c r="G202" i="27"/>
  <c r="L189" i="39"/>
  <c r="K185" i="43" s="1"/>
  <c r="F191" i="40"/>
  <c r="Q191" i="35"/>
  <c r="V191" i="35" s="1"/>
  <c r="R205" i="39"/>
  <c r="S205" i="39" s="1"/>
  <c r="M220" i="30"/>
  <c r="F221" i="30" s="1"/>
  <c r="N220" i="30"/>
  <c r="O220" i="30" s="1"/>
  <c r="P220" i="30" s="1"/>
  <c r="R200" i="35"/>
  <c r="L198" i="37"/>
  <c r="M198" i="37" s="1"/>
  <c r="N198" i="37" s="1"/>
  <c r="I199" i="51" s="1"/>
  <c r="J199" i="51" s="1"/>
  <c r="K199" i="51" s="1"/>
  <c r="G210" i="28"/>
  <c r="H210" i="28"/>
  <c r="J210" i="28" s="1"/>
  <c r="I205" i="47"/>
  <c r="H205" i="47"/>
  <c r="C201" i="41"/>
  <c r="E204" i="37"/>
  <c r="J205" i="35"/>
  <c r="I205" i="35"/>
  <c r="C205" i="40" s="1"/>
  <c r="M254" i="17" l="1"/>
  <c r="L254" i="17"/>
  <c r="F255" i="17" s="1"/>
  <c r="M201" i="43"/>
  <c r="F201" i="43"/>
  <c r="I202" i="27"/>
  <c r="K202" i="27"/>
  <c r="N192" i="35"/>
  <c r="D188" i="38"/>
  <c r="F191" i="36"/>
  <c r="G191" i="36" s="1"/>
  <c r="H191" i="36" s="1"/>
  <c r="K192" i="47"/>
  <c r="H191" i="40"/>
  <c r="W191" i="35"/>
  <c r="K191" i="35" s="1"/>
  <c r="G190" i="39"/>
  <c r="H190" i="39" s="1"/>
  <c r="A209" i="37"/>
  <c r="C207" i="21"/>
  <c r="G221" i="30"/>
  <c r="I221" i="30"/>
  <c r="K221" i="30" s="1"/>
  <c r="K210" i="28"/>
  <c r="I199" i="36"/>
  <c r="J199" i="36" s="1"/>
  <c r="K199" i="36" s="1"/>
  <c r="E196" i="41" s="1"/>
  <c r="S200" i="35"/>
  <c r="O200" i="47"/>
  <c r="E196" i="38"/>
  <c r="P205" i="39"/>
  <c r="Q205" i="39" s="1"/>
  <c r="G204" i="37"/>
  <c r="H204" i="37" s="1"/>
  <c r="C205" i="51" s="1"/>
  <c r="D205" i="51" s="1"/>
  <c r="E205" i="51" s="1"/>
  <c r="G255" i="17" l="1"/>
  <c r="I255" i="17"/>
  <c r="D241" i="21"/>
  <c r="G245" i="35"/>
  <c r="M192" i="47"/>
  <c r="L192" i="47"/>
  <c r="W192" i="39"/>
  <c r="D188" i="41"/>
  <c r="O192" i="35"/>
  <c r="E192" i="40" s="1"/>
  <c r="P192" i="35"/>
  <c r="X192" i="39" s="1"/>
  <c r="D191" i="40"/>
  <c r="D191" i="39"/>
  <c r="M202" i="27"/>
  <c r="E189" i="21" s="1"/>
  <c r="L202" i="27"/>
  <c r="F203" i="27" s="1"/>
  <c r="I190" i="39"/>
  <c r="K190" i="39" s="1"/>
  <c r="J190" i="39"/>
  <c r="L221" i="30"/>
  <c r="M210" i="28"/>
  <c r="F197" i="21" s="1"/>
  <c r="L210" i="28"/>
  <c r="F211" i="28" s="1"/>
  <c r="P200" i="47"/>
  <c r="Q200" i="47"/>
  <c r="T200" i="35"/>
  <c r="G200" i="40" s="1"/>
  <c r="U200" i="35"/>
  <c r="C205" i="36"/>
  <c r="D205" i="36" s="1"/>
  <c r="E205" i="36" s="1"/>
  <c r="E206" i="39" s="1"/>
  <c r="T206" i="39" s="1"/>
  <c r="G206" i="47"/>
  <c r="C202" i="38"/>
  <c r="G203" i="42"/>
  <c r="C199" i="44" s="1"/>
  <c r="F207" i="37"/>
  <c r="E205" i="37"/>
  <c r="H206" i="35"/>
  <c r="J255" i="17" l="1"/>
  <c r="K255" i="17" s="1"/>
  <c r="U206" i="39"/>
  <c r="F192" i="40"/>
  <c r="Q192" i="35"/>
  <c r="V192" i="35" s="1"/>
  <c r="O191" i="39"/>
  <c r="F191" i="39"/>
  <c r="G191" i="39" s="1"/>
  <c r="L190" i="39"/>
  <c r="K186" i="43" s="1"/>
  <c r="G203" i="27"/>
  <c r="H203" i="27"/>
  <c r="J203" i="27" s="1"/>
  <c r="M193" i="35"/>
  <c r="I191" i="37"/>
  <c r="J191" i="37" s="1"/>
  <c r="K191" i="37" s="1"/>
  <c r="F192" i="51" s="1"/>
  <c r="G192" i="51" s="1"/>
  <c r="H192" i="51" s="1"/>
  <c r="R206" i="39"/>
  <c r="S206" i="39" s="1"/>
  <c r="G197" i="42"/>
  <c r="C193" i="44" s="1"/>
  <c r="N221" i="30"/>
  <c r="O221" i="30" s="1"/>
  <c r="P221" i="30" s="1"/>
  <c r="M221" i="30"/>
  <c r="F222" i="30" s="1"/>
  <c r="G211" i="28"/>
  <c r="H211" i="28"/>
  <c r="J211" i="28" s="1"/>
  <c r="R201" i="35"/>
  <c r="L199" i="37"/>
  <c r="M199" i="37" s="1"/>
  <c r="N199" i="37" s="1"/>
  <c r="I200" i="51" s="1"/>
  <c r="J200" i="51" s="1"/>
  <c r="K200" i="51" s="1"/>
  <c r="P206" i="39"/>
  <c r="Q206" i="39" s="1"/>
  <c r="C202" i="41"/>
  <c r="I206" i="47"/>
  <c r="H206" i="47"/>
  <c r="G204" i="42"/>
  <c r="C200" i="44" s="1"/>
  <c r="G205" i="37"/>
  <c r="H205" i="37" s="1"/>
  <c r="C206" i="51" s="1"/>
  <c r="D206" i="51" s="1"/>
  <c r="E206" i="51" s="1"/>
  <c r="J206" i="35"/>
  <c r="I206" i="35"/>
  <c r="C206" i="40" s="1"/>
  <c r="L255" i="17" l="1"/>
  <c r="F256" i="17" s="1"/>
  <c r="M255" i="17"/>
  <c r="F202" i="43"/>
  <c r="M202" i="43"/>
  <c r="I203" i="27"/>
  <c r="K203" i="27"/>
  <c r="H191" i="39"/>
  <c r="J191" i="39"/>
  <c r="I191" i="39"/>
  <c r="F192" i="36"/>
  <c r="G192" i="36" s="1"/>
  <c r="H192" i="36" s="1"/>
  <c r="D189" i="38"/>
  <c r="N193" i="35"/>
  <c r="K193" i="47"/>
  <c r="W192" i="35"/>
  <c r="K192" i="35" s="1"/>
  <c r="H192" i="40"/>
  <c r="G222" i="30"/>
  <c r="I222" i="30"/>
  <c r="K222" i="30" s="1"/>
  <c r="A210" i="37"/>
  <c r="C208" i="21"/>
  <c r="S201" i="35"/>
  <c r="I200" i="36"/>
  <c r="J200" i="36" s="1"/>
  <c r="K200" i="36" s="1"/>
  <c r="E197" i="41" s="1"/>
  <c r="O201" i="47"/>
  <c r="E197" i="38"/>
  <c r="K211" i="28"/>
  <c r="C206" i="36"/>
  <c r="D206" i="36" s="1"/>
  <c r="E206" i="36" s="1"/>
  <c r="E207" i="39" s="1"/>
  <c r="G207" i="47"/>
  <c r="C203" i="38"/>
  <c r="E206" i="37"/>
  <c r="H207" i="35"/>
  <c r="D242" i="21" l="1"/>
  <c r="G246" i="35"/>
  <c r="K191" i="39"/>
  <c r="I256" i="17"/>
  <c r="G256" i="17"/>
  <c r="R207" i="39"/>
  <c r="S207" i="39" s="1"/>
  <c r="T207" i="39"/>
  <c r="L191" i="39"/>
  <c r="K187" i="43" s="1"/>
  <c r="O193" i="35"/>
  <c r="E193" i="40" s="1"/>
  <c r="P193" i="35"/>
  <c r="X193" i="39" s="1"/>
  <c r="D189" i="41"/>
  <c r="W193" i="39"/>
  <c r="D192" i="39"/>
  <c r="D192" i="40"/>
  <c r="L203" i="27"/>
  <c r="F204" i="27" s="1"/>
  <c r="M203" i="27"/>
  <c r="E190" i="21" s="1"/>
  <c r="M193" i="47"/>
  <c r="L193" i="47"/>
  <c r="L222" i="30"/>
  <c r="M211" i="28"/>
  <c r="F198" i="21" s="1"/>
  <c r="L211" i="28"/>
  <c r="F212" i="28" s="1"/>
  <c r="P201" i="47"/>
  <c r="Q201" i="47"/>
  <c r="T201" i="35"/>
  <c r="G201" i="40" s="1"/>
  <c r="U201" i="35"/>
  <c r="P207" i="39"/>
  <c r="Q207" i="39" s="1"/>
  <c r="C203" i="41"/>
  <c r="I207" i="47"/>
  <c r="H207" i="47"/>
  <c r="G206" i="37"/>
  <c r="H206" i="37" s="1"/>
  <c r="C207" i="51" s="1"/>
  <c r="D207" i="51" s="1"/>
  <c r="E207" i="51" s="1"/>
  <c r="F208" i="37"/>
  <c r="J207" i="35"/>
  <c r="I207" i="35"/>
  <c r="C207" i="40" s="1"/>
  <c r="J256" i="17" l="1"/>
  <c r="K256" i="17" s="1"/>
  <c r="U207" i="39"/>
  <c r="G204" i="27"/>
  <c r="H204" i="27"/>
  <c r="J204" i="27" s="1"/>
  <c r="O192" i="39"/>
  <c r="F192" i="39"/>
  <c r="G192" i="39" s="1"/>
  <c r="F193" i="40"/>
  <c r="Q193" i="35"/>
  <c r="V193" i="35" s="1"/>
  <c r="M194" i="35"/>
  <c r="I192" i="37"/>
  <c r="J192" i="37" s="1"/>
  <c r="K192" i="37" s="1"/>
  <c r="F193" i="51" s="1"/>
  <c r="G193" i="51" s="1"/>
  <c r="H193" i="51" s="1"/>
  <c r="M222" i="30"/>
  <c r="F223" i="30" s="1"/>
  <c r="N222" i="30"/>
  <c r="O222" i="30" s="1"/>
  <c r="P222" i="30" s="1"/>
  <c r="G212" i="28"/>
  <c r="H212" i="28"/>
  <c r="J212" i="28" s="1"/>
  <c r="R202" i="35"/>
  <c r="L200" i="37"/>
  <c r="M200" i="37" s="1"/>
  <c r="N200" i="37" s="1"/>
  <c r="I201" i="51" s="1"/>
  <c r="J201" i="51" s="1"/>
  <c r="K201" i="51" s="1"/>
  <c r="C194" i="43"/>
  <c r="C207" i="36"/>
  <c r="D207" i="36" s="1"/>
  <c r="E207" i="36" s="1"/>
  <c r="E208" i="39" s="1"/>
  <c r="R208" i="39" s="1"/>
  <c r="S208" i="39" s="1"/>
  <c r="G208" i="47"/>
  <c r="C204" i="38"/>
  <c r="H208" i="35"/>
  <c r="E207" i="37"/>
  <c r="L256" i="17" l="1"/>
  <c r="F257" i="17" s="1"/>
  <c r="M256" i="17"/>
  <c r="F203" i="43"/>
  <c r="M203" i="43"/>
  <c r="T208" i="39"/>
  <c r="H192" i="39"/>
  <c r="I192" i="39"/>
  <c r="J192" i="39"/>
  <c r="F193" i="36"/>
  <c r="G193" i="36" s="1"/>
  <c r="H193" i="36" s="1"/>
  <c r="N194" i="35"/>
  <c r="K194" i="47"/>
  <c r="D190" i="38"/>
  <c r="W193" i="35"/>
  <c r="K193" i="35" s="1"/>
  <c r="H193" i="40"/>
  <c r="I204" i="27"/>
  <c r="K204" i="27"/>
  <c r="A211" i="37"/>
  <c r="C209" i="21"/>
  <c r="G223" i="30"/>
  <c r="I223" i="30"/>
  <c r="K223" i="30" s="1"/>
  <c r="E198" i="38"/>
  <c r="I201" i="36"/>
  <c r="J201" i="36" s="1"/>
  <c r="K201" i="36" s="1"/>
  <c r="E198" i="41" s="1"/>
  <c r="S202" i="35"/>
  <c r="O202" i="47"/>
  <c r="K212" i="28"/>
  <c r="P208" i="39"/>
  <c r="Q208" i="39" s="1"/>
  <c r="I208" i="47"/>
  <c r="H208" i="47"/>
  <c r="I208" i="35"/>
  <c r="C208" i="40" s="1"/>
  <c r="J208" i="35"/>
  <c r="G207" i="37"/>
  <c r="H207" i="37" s="1"/>
  <c r="C208" i="51" s="1"/>
  <c r="D208" i="51" s="1"/>
  <c r="E208" i="51" s="1"/>
  <c r="C204" i="41"/>
  <c r="D243" i="21" l="1"/>
  <c r="G247" i="35"/>
  <c r="I257" i="17"/>
  <c r="G257" i="17"/>
  <c r="U208" i="39"/>
  <c r="K192" i="39"/>
  <c r="L192" i="39" s="1"/>
  <c r="K188" i="43" s="1"/>
  <c r="M194" i="47"/>
  <c r="L194" i="47"/>
  <c r="O194" i="35"/>
  <c r="E194" i="40" s="1"/>
  <c r="P194" i="35"/>
  <c r="X194" i="39" s="1"/>
  <c r="D190" i="41"/>
  <c r="W194" i="39"/>
  <c r="D193" i="40"/>
  <c r="D193" i="39"/>
  <c r="L204" i="27"/>
  <c r="F205" i="27" s="1"/>
  <c r="M204" i="27"/>
  <c r="E191" i="21" s="1"/>
  <c r="C188" i="43"/>
  <c r="L223" i="30"/>
  <c r="L212" i="28"/>
  <c r="F213" i="28" s="1"/>
  <c r="M212" i="28"/>
  <c r="F199" i="21" s="1"/>
  <c r="Q202" i="47"/>
  <c r="P202" i="47"/>
  <c r="T202" i="35"/>
  <c r="G202" i="40" s="1"/>
  <c r="U202" i="35"/>
  <c r="C208" i="36"/>
  <c r="D208" i="36" s="1"/>
  <c r="E208" i="36" s="1"/>
  <c r="E209" i="39" s="1"/>
  <c r="R209" i="39" s="1"/>
  <c r="S209" i="39" s="1"/>
  <c r="G209" i="47"/>
  <c r="C205" i="38"/>
  <c r="H209" i="35"/>
  <c r="E208" i="37"/>
  <c r="F209" i="37"/>
  <c r="J257" i="17" l="1"/>
  <c r="K257" i="17" s="1"/>
  <c r="F204" i="43"/>
  <c r="M204" i="43"/>
  <c r="T209" i="39"/>
  <c r="O193" i="39"/>
  <c r="F193" i="39"/>
  <c r="G193" i="39" s="1"/>
  <c r="F194" i="40"/>
  <c r="Q194" i="35"/>
  <c r="V194" i="35" s="1"/>
  <c r="M195" i="35"/>
  <c r="I193" i="37"/>
  <c r="J193" i="37" s="1"/>
  <c r="K193" i="37" s="1"/>
  <c r="F194" i="51" s="1"/>
  <c r="G194" i="51" s="1"/>
  <c r="H194" i="51" s="1"/>
  <c r="H205" i="27"/>
  <c r="J205" i="27" s="1"/>
  <c r="G205" i="27"/>
  <c r="N223" i="30"/>
  <c r="O223" i="30" s="1"/>
  <c r="P223" i="30" s="1"/>
  <c r="M223" i="30"/>
  <c r="F224" i="30" s="1"/>
  <c r="C195" i="43"/>
  <c r="R203" i="35"/>
  <c r="L201" i="37"/>
  <c r="M201" i="37" s="1"/>
  <c r="N201" i="37" s="1"/>
  <c r="I202" i="51" s="1"/>
  <c r="J202" i="51" s="1"/>
  <c r="K202" i="51" s="1"/>
  <c r="H213" i="28"/>
  <c r="J213" i="28" s="1"/>
  <c r="G213" i="28"/>
  <c r="P209" i="39"/>
  <c r="Q209" i="39" s="1"/>
  <c r="I209" i="47"/>
  <c r="H209" i="47"/>
  <c r="G208" i="37"/>
  <c r="H208" i="37" s="1"/>
  <c r="C209" i="51" s="1"/>
  <c r="D209" i="51" s="1"/>
  <c r="E209" i="51" s="1"/>
  <c r="J209" i="35"/>
  <c r="I209" i="35"/>
  <c r="C209" i="40" s="1"/>
  <c r="C205" i="41"/>
  <c r="M257" i="17" l="1"/>
  <c r="L257" i="17"/>
  <c r="F258" i="17" s="1"/>
  <c r="U209" i="39"/>
  <c r="K195" i="47"/>
  <c r="D191" i="38"/>
  <c r="N195" i="35"/>
  <c r="F194" i="36"/>
  <c r="G194" i="36" s="1"/>
  <c r="H194" i="36" s="1"/>
  <c r="H194" i="40"/>
  <c r="W194" i="35"/>
  <c r="K194" i="35" s="1"/>
  <c r="H193" i="39"/>
  <c r="J193" i="39"/>
  <c r="I193" i="39"/>
  <c r="K205" i="27"/>
  <c r="I205" i="27"/>
  <c r="I224" i="30"/>
  <c r="K224" i="30" s="1"/>
  <c r="G224" i="30"/>
  <c r="A212" i="37"/>
  <c r="C210" i="21"/>
  <c r="S203" i="35"/>
  <c r="I202" i="36"/>
  <c r="J202" i="36" s="1"/>
  <c r="K202" i="36" s="1"/>
  <c r="E199" i="41" s="1"/>
  <c r="O203" i="47"/>
  <c r="E199" i="38"/>
  <c r="K213" i="28"/>
  <c r="C209" i="36"/>
  <c r="D209" i="36" s="1"/>
  <c r="E209" i="36" s="1"/>
  <c r="E210" i="39" s="1"/>
  <c r="R210" i="39" s="1"/>
  <c r="S210" i="39" s="1"/>
  <c r="G210" i="47"/>
  <c r="C206" i="38"/>
  <c r="G206" i="42"/>
  <c r="C202" i="44" s="1"/>
  <c r="E209" i="37"/>
  <c r="H210" i="35"/>
  <c r="F210" i="37"/>
  <c r="G258" i="17" l="1"/>
  <c r="I258" i="17"/>
  <c r="D244" i="21"/>
  <c r="G248" i="35"/>
  <c r="M205" i="43"/>
  <c r="F205" i="43"/>
  <c r="T210" i="39"/>
  <c r="D194" i="39"/>
  <c r="D194" i="40"/>
  <c r="W195" i="39"/>
  <c r="D191" i="41"/>
  <c r="O195" i="35"/>
  <c r="E195" i="40" s="1"/>
  <c r="P195" i="35"/>
  <c r="X195" i="39" s="1"/>
  <c r="M205" i="27"/>
  <c r="E192" i="21" s="1"/>
  <c r="L205" i="27"/>
  <c r="F206" i="27" s="1"/>
  <c r="K193" i="39"/>
  <c r="L195" i="47"/>
  <c r="M195" i="47"/>
  <c r="L224" i="30"/>
  <c r="L213" i="28"/>
  <c r="F214" i="28" s="1"/>
  <c r="M213" i="28"/>
  <c r="F200" i="21" s="1"/>
  <c r="P203" i="47"/>
  <c r="Q203" i="47"/>
  <c r="T203" i="35"/>
  <c r="G203" i="40" s="1"/>
  <c r="U203" i="35"/>
  <c r="P210" i="39"/>
  <c r="Q210" i="39" s="1"/>
  <c r="I210" i="47"/>
  <c r="H210" i="47"/>
  <c r="G209" i="37"/>
  <c r="H209" i="37" s="1"/>
  <c r="C210" i="51" s="1"/>
  <c r="D210" i="51" s="1"/>
  <c r="E210" i="51" s="1"/>
  <c r="J210" i="35"/>
  <c r="I210" i="35"/>
  <c r="C210" i="40" s="1"/>
  <c r="C206" i="41"/>
  <c r="J258" i="17" l="1"/>
  <c r="K258" i="17" s="1"/>
  <c r="U210" i="39"/>
  <c r="F195" i="40"/>
  <c r="Q195" i="35"/>
  <c r="V195" i="35" s="1"/>
  <c r="F194" i="39"/>
  <c r="G194" i="39" s="1"/>
  <c r="O194" i="39"/>
  <c r="G206" i="27"/>
  <c r="H206" i="27"/>
  <c r="J206" i="27" s="1"/>
  <c r="L193" i="39"/>
  <c r="K189" i="43" s="1"/>
  <c r="M196" i="35"/>
  <c r="I194" i="37"/>
  <c r="J194" i="37" s="1"/>
  <c r="K194" i="37" s="1"/>
  <c r="F195" i="51" s="1"/>
  <c r="G195" i="51" s="1"/>
  <c r="H195" i="51" s="1"/>
  <c r="C196" i="43"/>
  <c r="M224" i="30"/>
  <c r="F225" i="30" s="1"/>
  <c r="N224" i="30"/>
  <c r="O224" i="30" s="1"/>
  <c r="P224" i="30" s="1"/>
  <c r="R204" i="35"/>
  <c r="L202" i="37"/>
  <c r="M202" i="37" s="1"/>
  <c r="N202" i="37" s="1"/>
  <c r="I203" i="51" s="1"/>
  <c r="J203" i="51" s="1"/>
  <c r="K203" i="51" s="1"/>
  <c r="G214" i="28"/>
  <c r="H214" i="28"/>
  <c r="J214" i="28" s="1"/>
  <c r="C210" i="36"/>
  <c r="D210" i="36" s="1"/>
  <c r="E210" i="36" s="1"/>
  <c r="E211" i="39" s="1"/>
  <c r="R211" i="39" s="1"/>
  <c r="S211" i="39" s="1"/>
  <c r="G211" i="47"/>
  <c r="C207" i="38"/>
  <c r="G207" i="42"/>
  <c r="C203" i="44" s="1"/>
  <c r="H211" i="35"/>
  <c r="F211" i="37"/>
  <c r="L258" i="17" l="1"/>
  <c r="F259" i="17" s="1"/>
  <c r="M258" i="17"/>
  <c r="M206" i="43"/>
  <c r="F206" i="43"/>
  <c r="T211" i="39"/>
  <c r="I206" i="27"/>
  <c r="K206" i="27"/>
  <c r="H194" i="39"/>
  <c r="I194" i="39"/>
  <c r="J194" i="39"/>
  <c r="N196" i="35"/>
  <c r="K196" i="47"/>
  <c r="D192" i="38"/>
  <c r="F195" i="36"/>
  <c r="G195" i="36" s="1"/>
  <c r="H195" i="36" s="1"/>
  <c r="H195" i="40"/>
  <c r="W195" i="35"/>
  <c r="K195" i="35" s="1"/>
  <c r="A213" i="37"/>
  <c r="C211" i="21"/>
  <c r="G225" i="30"/>
  <c r="I225" i="30"/>
  <c r="K225" i="30" s="1"/>
  <c r="K214" i="28"/>
  <c r="O204" i="47"/>
  <c r="I203" i="36"/>
  <c r="J203" i="36" s="1"/>
  <c r="K203" i="36" s="1"/>
  <c r="E200" i="41" s="1"/>
  <c r="E200" i="38"/>
  <c r="S204" i="35"/>
  <c r="P211" i="39"/>
  <c r="Q211" i="39" s="1"/>
  <c r="I211" i="47"/>
  <c r="H211" i="47"/>
  <c r="I211" i="35"/>
  <c r="C211" i="40" s="1"/>
  <c r="J211" i="35"/>
  <c r="E210" i="37"/>
  <c r="C207" i="41"/>
  <c r="D245" i="21" l="1"/>
  <c r="G249" i="35"/>
  <c r="K194" i="39"/>
  <c r="L194" i="39" s="1"/>
  <c r="K190" i="43" s="1"/>
  <c r="I259" i="17"/>
  <c r="G259" i="17"/>
  <c r="U211" i="39"/>
  <c r="M196" i="47"/>
  <c r="L196" i="47"/>
  <c r="P196" i="35"/>
  <c r="X196" i="39" s="1"/>
  <c r="O196" i="35"/>
  <c r="E196" i="40" s="1"/>
  <c r="C190" i="43"/>
  <c r="D195" i="40"/>
  <c r="D195" i="39"/>
  <c r="L206" i="27"/>
  <c r="F207" i="27" s="1"/>
  <c r="M206" i="27"/>
  <c r="E193" i="21" s="1"/>
  <c r="W196" i="39"/>
  <c r="D192" i="41"/>
  <c r="L225" i="30"/>
  <c r="M214" i="28"/>
  <c r="F201" i="21" s="1"/>
  <c r="L214" i="28"/>
  <c r="F215" i="28" s="1"/>
  <c r="C197" i="43"/>
  <c r="P204" i="47"/>
  <c r="Q204" i="47"/>
  <c r="T204" i="35"/>
  <c r="G204" i="40" s="1"/>
  <c r="U204" i="35"/>
  <c r="G210" i="37"/>
  <c r="H210" i="37" s="1"/>
  <c r="C211" i="51" s="1"/>
  <c r="D211" i="51" s="1"/>
  <c r="E211" i="51" s="1"/>
  <c r="F212" i="37"/>
  <c r="J259" i="17" l="1"/>
  <c r="K259" i="17" s="1"/>
  <c r="F207" i="43"/>
  <c r="M207" i="43"/>
  <c r="F195" i="39"/>
  <c r="G195" i="39" s="1"/>
  <c r="O195" i="39"/>
  <c r="F196" i="40"/>
  <c r="Q196" i="35"/>
  <c r="V196" i="35" s="1"/>
  <c r="M197" i="35"/>
  <c r="I195" i="37"/>
  <c r="J195" i="37" s="1"/>
  <c r="K195" i="37" s="1"/>
  <c r="F196" i="51" s="1"/>
  <c r="G196" i="51" s="1"/>
  <c r="H196" i="51" s="1"/>
  <c r="G207" i="27"/>
  <c r="H207" i="27"/>
  <c r="J207" i="27" s="1"/>
  <c r="M225" i="30"/>
  <c r="F226" i="30" s="1"/>
  <c r="N225" i="30"/>
  <c r="O225" i="30" s="1"/>
  <c r="P225" i="30" s="1"/>
  <c r="G215" i="28"/>
  <c r="H215" i="28"/>
  <c r="J215" i="28" s="1"/>
  <c r="R205" i="35"/>
  <c r="L203" i="37"/>
  <c r="M203" i="37" s="1"/>
  <c r="N203" i="37" s="1"/>
  <c r="I204" i="51" s="1"/>
  <c r="J204" i="51" s="1"/>
  <c r="K204" i="51" s="1"/>
  <c r="C211" i="36"/>
  <c r="D211" i="36" s="1"/>
  <c r="E211" i="36" s="1"/>
  <c r="E212" i="39" s="1"/>
  <c r="T212" i="39" s="1"/>
  <c r="G212" i="47"/>
  <c r="C208" i="38"/>
  <c r="E211" i="37"/>
  <c r="H212" i="35"/>
  <c r="L259" i="17" l="1"/>
  <c r="F260" i="17" s="1"/>
  <c r="M259" i="17"/>
  <c r="U212" i="39"/>
  <c r="H196" i="40"/>
  <c r="W196" i="35"/>
  <c r="K196" i="35" s="1"/>
  <c r="K207" i="27"/>
  <c r="I207" i="27"/>
  <c r="K197" i="47"/>
  <c r="N197" i="35"/>
  <c r="F196" i="36"/>
  <c r="G196" i="36" s="1"/>
  <c r="H196" i="36" s="1"/>
  <c r="D193" i="38"/>
  <c r="H195" i="39"/>
  <c r="I195" i="39"/>
  <c r="K195" i="39" s="1"/>
  <c r="J195" i="39"/>
  <c r="R212" i="39"/>
  <c r="S212" i="39" s="1"/>
  <c r="C212" i="21"/>
  <c r="A214" i="37"/>
  <c r="G226" i="30"/>
  <c r="I226" i="30"/>
  <c r="K226" i="30" s="1"/>
  <c r="K215" i="28"/>
  <c r="O205" i="47"/>
  <c r="I204" i="36"/>
  <c r="J204" i="36" s="1"/>
  <c r="K204" i="36" s="1"/>
  <c r="E201" i="41" s="1"/>
  <c r="E201" i="38"/>
  <c r="S205" i="35"/>
  <c r="P212" i="39"/>
  <c r="Q212" i="39" s="1"/>
  <c r="I212" i="47"/>
  <c r="H212" i="47"/>
  <c r="C208" i="41"/>
  <c r="I212" i="35"/>
  <c r="C212" i="40" s="1"/>
  <c r="J212" i="35"/>
  <c r="G211" i="37"/>
  <c r="H211" i="37" s="1"/>
  <c r="C212" i="51" s="1"/>
  <c r="D212" i="51" s="1"/>
  <c r="E212" i="51" s="1"/>
  <c r="F213" i="37"/>
  <c r="D246" i="21" l="1"/>
  <c r="G250" i="35"/>
  <c r="I260" i="17"/>
  <c r="G260" i="17"/>
  <c r="F208" i="43"/>
  <c r="M208" i="43"/>
  <c r="W197" i="39"/>
  <c r="D193" i="41"/>
  <c r="P197" i="35"/>
  <c r="X197" i="39" s="1"/>
  <c r="O197" i="35"/>
  <c r="E197" i="40" s="1"/>
  <c r="M197" i="47"/>
  <c r="L197" i="47"/>
  <c r="L195" i="39"/>
  <c r="K191" i="43" s="1"/>
  <c r="L207" i="27"/>
  <c r="F208" i="27" s="1"/>
  <c r="M207" i="27"/>
  <c r="E194" i="21" s="1"/>
  <c r="D196" i="40"/>
  <c r="D196" i="39"/>
  <c r="L226" i="30"/>
  <c r="L215" i="28"/>
  <c r="F216" i="28" s="1"/>
  <c r="M215" i="28"/>
  <c r="F202" i="21" s="1"/>
  <c r="T205" i="35"/>
  <c r="G205" i="40" s="1"/>
  <c r="U205" i="35"/>
  <c r="Q205" i="47"/>
  <c r="P205" i="47"/>
  <c r="C198" i="43"/>
  <c r="C212" i="36"/>
  <c r="D212" i="36" s="1"/>
  <c r="E212" i="36" s="1"/>
  <c r="E213" i="39" s="1"/>
  <c r="G213" i="47"/>
  <c r="C209" i="38"/>
  <c r="E212" i="37"/>
  <c r="H213" i="35"/>
  <c r="J260" i="17" l="1"/>
  <c r="K260" i="17" s="1"/>
  <c r="R213" i="39"/>
  <c r="S213" i="39" s="1"/>
  <c r="T213" i="39"/>
  <c r="O196" i="39"/>
  <c r="F196" i="39"/>
  <c r="G196" i="39" s="1"/>
  <c r="F197" i="40"/>
  <c r="Q197" i="35"/>
  <c r="V197" i="35" s="1"/>
  <c r="M198" i="35"/>
  <c r="I196" i="37"/>
  <c r="J196" i="37" s="1"/>
  <c r="K196" i="37" s="1"/>
  <c r="F197" i="51" s="1"/>
  <c r="G197" i="51" s="1"/>
  <c r="H197" i="51" s="1"/>
  <c r="G208" i="27"/>
  <c r="H208" i="27"/>
  <c r="J208" i="27" s="1"/>
  <c r="N226" i="30"/>
  <c r="O226" i="30" s="1"/>
  <c r="P226" i="30" s="1"/>
  <c r="M226" i="30"/>
  <c r="F227" i="30" s="1"/>
  <c r="R206" i="35"/>
  <c r="L204" i="37"/>
  <c r="M204" i="37" s="1"/>
  <c r="N204" i="37" s="1"/>
  <c r="I205" i="51" s="1"/>
  <c r="J205" i="51" s="1"/>
  <c r="K205" i="51" s="1"/>
  <c r="G216" i="28"/>
  <c r="H216" i="28"/>
  <c r="J216" i="28" s="1"/>
  <c r="P213" i="39"/>
  <c r="Q213" i="39" s="1"/>
  <c r="I213" i="47"/>
  <c r="H213" i="47"/>
  <c r="C209" i="41"/>
  <c r="G212" i="37"/>
  <c r="H212" i="37" s="1"/>
  <c r="C213" i="51" s="1"/>
  <c r="D213" i="51" s="1"/>
  <c r="E213" i="51" s="1"/>
  <c r="I213" i="35"/>
  <c r="C213" i="40" s="1"/>
  <c r="J213" i="35"/>
  <c r="F214" i="37"/>
  <c r="L260" i="17" l="1"/>
  <c r="F261" i="17" s="1"/>
  <c r="M260" i="17"/>
  <c r="U213" i="39"/>
  <c r="K198" i="47"/>
  <c r="D194" i="38"/>
  <c r="N198" i="35"/>
  <c r="F197" i="36"/>
  <c r="G197" i="36" s="1"/>
  <c r="H197" i="36" s="1"/>
  <c r="W197" i="35"/>
  <c r="K197" i="35" s="1"/>
  <c r="H197" i="40"/>
  <c r="H196" i="39"/>
  <c r="I196" i="39"/>
  <c r="J196" i="39"/>
  <c r="I208" i="27"/>
  <c r="K208" i="27"/>
  <c r="I227" i="30"/>
  <c r="K227" i="30" s="1"/>
  <c r="G227" i="30"/>
  <c r="C213" i="21"/>
  <c r="A215" i="37"/>
  <c r="K216" i="28"/>
  <c r="E202" i="38"/>
  <c r="S206" i="35"/>
  <c r="I205" i="36"/>
  <c r="J205" i="36" s="1"/>
  <c r="K205" i="36" s="1"/>
  <c r="E202" i="41" s="1"/>
  <c r="O206" i="47"/>
  <c r="C213" i="36"/>
  <c r="D213" i="36" s="1"/>
  <c r="E213" i="36" s="1"/>
  <c r="E214" i="39" s="1"/>
  <c r="R214" i="39" s="1"/>
  <c r="S214" i="39" s="1"/>
  <c r="G214" i="47"/>
  <c r="C210" i="38"/>
  <c r="E213" i="37"/>
  <c r="H214" i="35"/>
  <c r="D247" i="21" l="1"/>
  <c r="G251" i="35"/>
  <c r="I261" i="17"/>
  <c r="G261" i="17"/>
  <c r="F209" i="43"/>
  <c r="M209" i="43"/>
  <c r="T214" i="39"/>
  <c r="K196" i="39"/>
  <c r="C192" i="43" s="1"/>
  <c r="D197" i="40"/>
  <c r="D197" i="39"/>
  <c r="D194" i="41"/>
  <c r="W198" i="39"/>
  <c r="M208" i="27"/>
  <c r="E195" i="21" s="1"/>
  <c r="L208" i="27"/>
  <c r="F209" i="27" s="1"/>
  <c r="O198" i="35"/>
  <c r="E198" i="40" s="1"/>
  <c r="P198" i="35"/>
  <c r="X198" i="39" s="1"/>
  <c r="L198" i="47"/>
  <c r="M198" i="47"/>
  <c r="L227" i="30"/>
  <c r="M216" i="28"/>
  <c r="F203" i="21" s="1"/>
  <c r="L216" i="28"/>
  <c r="F217" i="28" s="1"/>
  <c r="T206" i="35"/>
  <c r="G206" i="40" s="1"/>
  <c r="U206" i="35"/>
  <c r="Q206" i="47"/>
  <c r="P206" i="47"/>
  <c r="P214" i="39"/>
  <c r="Q214" i="39" s="1"/>
  <c r="I214" i="47"/>
  <c r="H214" i="47"/>
  <c r="I214" i="35"/>
  <c r="C214" i="40" s="1"/>
  <c r="J214" i="35"/>
  <c r="C210" i="41"/>
  <c r="G213" i="37"/>
  <c r="H213" i="37" s="1"/>
  <c r="C214" i="51" s="1"/>
  <c r="D214" i="51" s="1"/>
  <c r="E214" i="51" s="1"/>
  <c r="J261" i="17" l="1"/>
  <c r="K261" i="17" s="1"/>
  <c r="U214" i="39"/>
  <c r="L196" i="39"/>
  <c r="K192" i="43" s="1"/>
  <c r="H209" i="27"/>
  <c r="J209" i="27" s="1"/>
  <c r="G209" i="27"/>
  <c r="M199" i="35"/>
  <c r="I197" i="37"/>
  <c r="J197" i="37" s="1"/>
  <c r="K197" i="37" s="1"/>
  <c r="F198" i="51" s="1"/>
  <c r="G198" i="51" s="1"/>
  <c r="H198" i="51" s="1"/>
  <c r="O197" i="39"/>
  <c r="F197" i="39"/>
  <c r="G197" i="39" s="1"/>
  <c r="F198" i="40"/>
  <c r="Q198" i="35"/>
  <c r="V198" i="35" s="1"/>
  <c r="N227" i="30"/>
  <c r="O227" i="30" s="1"/>
  <c r="P227" i="30" s="1"/>
  <c r="M227" i="30"/>
  <c r="F228" i="30" s="1"/>
  <c r="G217" i="28"/>
  <c r="H217" i="28"/>
  <c r="J217" i="28" s="1"/>
  <c r="R207" i="35"/>
  <c r="L205" i="37"/>
  <c r="M205" i="37" s="1"/>
  <c r="N205" i="37" s="1"/>
  <c r="I206" i="51" s="1"/>
  <c r="J206" i="51" s="1"/>
  <c r="K206" i="51" s="1"/>
  <c r="C199" i="43"/>
  <c r="C214" i="36"/>
  <c r="D214" i="36" s="1"/>
  <c r="E214" i="36" s="1"/>
  <c r="E215" i="39" s="1"/>
  <c r="R215" i="39" s="1"/>
  <c r="S215" i="39" s="1"/>
  <c r="G215" i="47"/>
  <c r="C211" i="38"/>
  <c r="E214" i="37"/>
  <c r="H215" i="35"/>
  <c r="F215" i="37"/>
  <c r="L261" i="17" l="1"/>
  <c r="F262" i="17" s="1"/>
  <c r="M261" i="17"/>
  <c r="F210" i="43"/>
  <c r="M210" i="43"/>
  <c r="T215" i="39"/>
  <c r="K199" i="47"/>
  <c r="F198" i="36"/>
  <c r="G198" i="36" s="1"/>
  <c r="H198" i="36" s="1"/>
  <c r="D195" i="38"/>
  <c r="N199" i="35"/>
  <c r="W198" i="35"/>
  <c r="K198" i="35" s="1"/>
  <c r="H198" i="40"/>
  <c r="H197" i="39"/>
  <c r="I197" i="39"/>
  <c r="J197" i="39"/>
  <c r="I209" i="27"/>
  <c r="K209" i="27"/>
  <c r="G228" i="30"/>
  <c r="I228" i="30"/>
  <c r="K228" i="30" s="1"/>
  <c r="A216" i="37"/>
  <c r="C214" i="21"/>
  <c r="E203" i="38"/>
  <c r="I206" i="36"/>
  <c r="J206" i="36" s="1"/>
  <c r="K206" i="36" s="1"/>
  <c r="E203" i="41" s="1"/>
  <c r="S207" i="35"/>
  <c r="O207" i="47"/>
  <c r="K217" i="28"/>
  <c r="P215" i="39"/>
  <c r="Q215" i="39" s="1"/>
  <c r="I215" i="47"/>
  <c r="H215" i="47"/>
  <c r="I215" i="35"/>
  <c r="C215" i="40" s="1"/>
  <c r="J215" i="35"/>
  <c r="G214" i="37"/>
  <c r="H214" i="37" s="1"/>
  <c r="C215" i="51" s="1"/>
  <c r="D215" i="51" s="1"/>
  <c r="E215" i="51" s="1"/>
  <c r="C211" i="41"/>
  <c r="D248" i="21" l="1"/>
  <c r="G252" i="35"/>
  <c r="I262" i="17"/>
  <c r="G262" i="17"/>
  <c r="U215" i="39"/>
  <c r="K197" i="39"/>
  <c r="C193" i="43" s="1"/>
  <c r="D198" i="39"/>
  <c r="D198" i="40"/>
  <c r="P199" i="35"/>
  <c r="X199" i="39" s="1"/>
  <c r="O199" i="35"/>
  <c r="E199" i="40" s="1"/>
  <c r="M209" i="27"/>
  <c r="E196" i="21" s="1"/>
  <c r="L209" i="27"/>
  <c r="F210" i="27" s="1"/>
  <c r="W199" i="39"/>
  <c r="D195" i="41"/>
  <c r="L199" i="47"/>
  <c r="M199" i="47"/>
  <c r="L228" i="30"/>
  <c r="L217" i="28"/>
  <c r="F218" i="28" s="1"/>
  <c r="M217" i="28"/>
  <c r="F204" i="21" s="1"/>
  <c r="P207" i="47"/>
  <c r="Q207" i="47"/>
  <c r="U207" i="35"/>
  <c r="T207" i="35"/>
  <c r="G207" i="40" s="1"/>
  <c r="C215" i="36"/>
  <c r="D215" i="36" s="1"/>
  <c r="E215" i="36" s="1"/>
  <c r="E216" i="39" s="1"/>
  <c r="R216" i="39" s="1"/>
  <c r="S216" i="39" s="1"/>
  <c r="G216" i="47"/>
  <c r="C212" i="38"/>
  <c r="H216" i="35"/>
  <c r="J262" i="17" l="1"/>
  <c r="K262" i="17" s="1"/>
  <c r="F211" i="43"/>
  <c r="M211" i="43"/>
  <c r="T216" i="39"/>
  <c r="L197" i="39"/>
  <c r="K193" i="43" s="1"/>
  <c r="G210" i="27"/>
  <c r="H210" i="27"/>
  <c r="J210" i="27" s="1"/>
  <c r="I198" i="37"/>
  <c r="J198" i="37" s="1"/>
  <c r="K198" i="37" s="1"/>
  <c r="F199" i="51" s="1"/>
  <c r="G199" i="51" s="1"/>
  <c r="H199" i="51" s="1"/>
  <c r="M200" i="35"/>
  <c r="F199" i="40"/>
  <c r="Q199" i="35"/>
  <c r="V199" i="35" s="1"/>
  <c r="F198" i="39"/>
  <c r="G198" i="39" s="1"/>
  <c r="O198" i="39"/>
  <c r="M228" i="30"/>
  <c r="F229" i="30" s="1"/>
  <c r="N228" i="30"/>
  <c r="O228" i="30" s="1"/>
  <c r="P228" i="30" s="1"/>
  <c r="R208" i="35"/>
  <c r="L206" i="37"/>
  <c r="M206" i="37" s="1"/>
  <c r="N206" i="37" s="1"/>
  <c r="I207" i="51" s="1"/>
  <c r="J207" i="51" s="1"/>
  <c r="K207" i="51" s="1"/>
  <c r="H218" i="28"/>
  <c r="J218" i="28" s="1"/>
  <c r="G218" i="28"/>
  <c r="P216" i="39"/>
  <c r="Q216" i="39" s="1"/>
  <c r="I216" i="47"/>
  <c r="H216" i="47"/>
  <c r="C212" i="41"/>
  <c r="E215" i="37"/>
  <c r="I216" i="35"/>
  <c r="C216" i="40" s="1"/>
  <c r="J216" i="35"/>
  <c r="F216" i="37"/>
  <c r="L262" i="17" l="1"/>
  <c r="F263" i="17" s="1"/>
  <c r="M262" i="17"/>
  <c r="U216" i="39"/>
  <c r="K200" i="47"/>
  <c r="D196" i="38"/>
  <c r="N200" i="35"/>
  <c r="F199" i="36"/>
  <c r="G199" i="36" s="1"/>
  <c r="H199" i="36" s="1"/>
  <c r="I210" i="27"/>
  <c r="K210" i="27"/>
  <c r="H198" i="39"/>
  <c r="I198" i="39"/>
  <c r="J198" i="39"/>
  <c r="H199" i="40"/>
  <c r="W199" i="35"/>
  <c r="K199" i="35" s="1"/>
  <c r="A217" i="37"/>
  <c r="C215" i="21"/>
  <c r="I229" i="30"/>
  <c r="K229" i="30" s="1"/>
  <c r="G229" i="30"/>
  <c r="K218" i="28"/>
  <c r="I207" i="36"/>
  <c r="J207" i="36" s="1"/>
  <c r="K207" i="36" s="1"/>
  <c r="E204" i="41" s="1"/>
  <c r="E204" i="38"/>
  <c r="O208" i="47"/>
  <c r="S208" i="35"/>
  <c r="G215" i="37"/>
  <c r="H215" i="37" s="1"/>
  <c r="C216" i="51" s="1"/>
  <c r="D216" i="51" s="1"/>
  <c r="E216" i="51" s="1"/>
  <c r="D249" i="21" l="1"/>
  <c r="G253" i="35"/>
  <c r="G263" i="17"/>
  <c r="I263" i="17"/>
  <c r="M212" i="43"/>
  <c r="F212" i="43"/>
  <c r="K198" i="39"/>
  <c r="L198" i="39" s="1"/>
  <c r="K194" i="43" s="1"/>
  <c r="L210" i="27"/>
  <c r="F211" i="27" s="1"/>
  <c r="M210" i="27"/>
  <c r="E197" i="21" s="1"/>
  <c r="D196" i="41"/>
  <c r="W200" i="39"/>
  <c r="D199" i="40"/>
  <c r="D199" i="39"/>
  <c r="P200" i="35"/>
  <c r="X200" i="39" s="1"/>
  <c r="O200" i="35"/>
  <c r="E200" i="40" s="1"/>
  <c r="M200" i="47"/>
  <c r="L200" i="47"/>
  <c r="L229" i="30"/>
  <c r="L218" i="28"/>
  <c r="F219" i="28" s="1"/>
  <c r="M218" i="28"/>
  <c r="F205" i="21" s="1"/>
  <c r="P208" i="47"/>
  <c r="Q208" i="47"/>
  <c r="U208" i="35"/>
  <c r="T208" i="35"/>
  <c r="G208" i="40" s="1"/>
  <c r="G205" i="42"/>
  <c r="C201" i="44" s="1"/>
  <c r="C201" i="43"/>
  <c r="C216" i="36"/>
  <c r="D216" i="36" s="1"/>
  <c r="E216" i="36" s="1"/>
  <c r="E217" i="39" s="1"/>
  <c r="T217" i="39" s="1"/>
  <c r="G217" i="47"/>
  <c r="C213" i="38"/>
  <c r="E216" i="37"/>
  <c r="H217" i="35"/>
  <c r="F217" i="37"/>
  <c r="J263" i="17" l="1"/>
  <c r="K263" i="17" s="1"/>
  <c r="U217" i="39"/>
  <c r="F200" i="40"/>
  <c r="Q200" i="35"/>
  <c r="V200" i="35" s="1"/>
  <c r="O199" i="39"/>
  <c r="F199" i="39"/>
  <c r="I199" i="37"/>
  <c r="J199" i="37" s="1"/>
  <c r="K199" i="37" s="1"/>
  <c r="F200" i="51" s="1"/>
  <c r="G200" i="51" s="1"/>
  <c r="H200" i="51" s="1"/>
  <c r="M201" i="35"/>
  <c r="H211" i="27"/>
  <c r="J211" i="27" s="1"/>
  <c r="G211" i="27"/>
  <c r="R217" i="39"/>
  <c r="S217" i="39" s="1"/>
  <c r="N229" i="30"/>
  <c r="O229" i="30" s="1"/>
  <c r="P229" i="30" s="1"/>
  <c r="M229" i="30"/>
  <c r="F230" i="30" s="1"/>
  <c r="R209" i="35"/>
  <c r="L207" i="37"/>
  <c r="M207" i="37" s="1"/>
  <c r="N207" i="37" s="1"/>
  <c r="I208" i="51" s="1"/>
  <c r="J208" i="51" s="1"/>
  <c r="K208" i="51" s="1"/>
  <c r="H219" i="28"/>
  <c r="J219" i="28" s="1"/>
  <c r="G219" i="28"/>
  <c r="P217" i="39"/>
  <c r="Q217" i="39" s="1"/>
  <c r="I217" i="47"/>
  <c r="H217" i="47"/>
  <c r="C213" i="41"/>
  <c r="G216" i="37"/>
  <c r="H216" i="37" s="1"/>
  <c r="C217" i="51" s="1"/>
  <c r="D217" i="51" s="1"/>
  <c r="E217" i="51" s="1"/>
  <c r="I217" i="35"/>
  <c r="C217" i="40" s="1"/>
  <c r="J217" i="35"/>
  <c r="M263" i="17" l="1"/>
  <c r="L263" i="17"/>
  <c r="F264" i="17" s="1"/>
  <c r="F213" i="43"/>
  <c r="M213" i="43"/>
  <c r="G199" i="39"/>
  <c r="H199" i="39" s="1"/>
  <c r="K201" i="47"/>
  <c r="N201" i="35"/>
  <c r="D197" i="38"/>
  <c r="F200" i="36"/>
  <c r="G200" i="36" s="1"/>
  <c r="H200" i="36" s="1"/>
  <c r="I211" i="27"/>
  <c r="K211" i="27"/>
  <c r="W200" i="35"/>
  <c r="K200" i="35" s="1"/>
  <c r="H200" i="40"/>
  <c r="I230" i="30"/>
  <c r="K230" i="30" s="1"/>
  <c r="G230" i="30"/>
  <c r="A218" i="37"/>
  <c r="C216" i="21"/>
  <c r="S209" i="35"/>
  <c r="E205" i="38"/>
  <c r="O209" i="47"/>
  <c r="I208" i="36"/>
  <c r="J208" i="36" s="1"/>
  <c r="K208" i="36" s="1"/>
  <c r="E205" i="41" s="1"/>
  <c r="K219" i="28"/>
  <c r="C217" i="36"/>
  <c r="D217" i="36" s="1"/>
  <c r="E217" i="36" s="1"/>
  <c r="E218" i="39" s="1"/>
  <c r="G218" i="47"/>
  <c r="C214" i="38"/>
  <c r="H218" i="35"/>
  <c r="F218" i="37"/>
  <c r="I264" i="17" l="1"/>
  <c r="G264" i="17"/>
  <c r="D250" i="21"/>
  <c r="G254" i="35"/>
  <c r="R218" i="39"/>
  <c r="S218" i="39" s="1"/>
  <c r="T218" i="39"/>
  <c r="L211" i="27"/>
  <c r="F212" i="27" s="1"/>
  <c r="M211" i="27"/>
  <c r="E198" i="21" s="1"/>
  <c r="W201" i="39"/>
  <c r="D197" i="41"/>
  <c r="P201" i="35"/>
  <c r="X201" i="39" s="1"/>
  <c r="O201" i="35"/>
  <c r="E201" i="40" s="1"/>
  <c r="L201" i="47"/>
  <c r="M201" i="47"/>
  <c r="D200" i="39"/>
  <c r="D200" i="40"/>
  <c r="I199" i="39"/>
  <c r="K199" i="39" s="1"/>
  <c r="J199" i="39"/>
  <c r="L230" i="30"/>
  <c r="M219" i="28"/>
  <c r="F206" i="21" s="1"/>
  <c r="L219" i="28"/>
  <c r="F220" i="28" s="1"/>
  <c r="P209" i="47"/>
  <c r="Q209" i="47"/>
  <c r="T209" i="35"/>
  <c r="G209" i="40" s="1"/>
  <c r="U209" i="35"/>
  <c r="P218" i="39"/>
  <c r="Q218" i="39" s="1"/>
  <c r="I218" i="47"/>
  <c r="H218" i="47"/>
  <c r="I218" i="35"/>
  <c r="C218" i="40" s="1"/>
  <c r="J218" i="35"/>
  <c r="C214" i="41"/>
  <c r="E217" i="37"/>
  <c r="J264" i="17" l="1"/>
  <c r="K264" i="17" s="1"/>
  <c r="U218" i="39"/>
  <c r="F201" i="40"/>
  <c r="Q201" i="35"/>
  <c r="V201" i="35" s="1"/>
  <c r="L199" i="39"/>
  <c r="K195" i="43" s="1"/>
  <c r="F200" i="39"/>
  <c r="G200" i="39" s="1"/>
  <c r="O200" i="39"/>
  <c r="I200" i="37"/>
  <c r="J200" i="37" s="1"/>
  <c r="K200" i="37" s="1"/>
  <c r="F201" i="51" s="1"/>
  <c r="G201" i="51" s="1"/>
  <c r="H201" i="51" s="1"/>
  <c r="M202" i="35"/>
  <c r="G212" i="27"/>
  <c r="H212" i="27"/>
  <c r="J212" i="27" s="1"/>
  <c r="C202" i="43"/>
  <c r="M230" i="30"/>
  <c r="F231" i="30" s="1"/>
  <c r="N230" i="30"/>
  <c r="O230" i="30" s="1"/>
  <c r="P230" i="30" s="1"/>
  <c r="G220" i="28"/>
  <c r="H220" i="28"/>
  <c r="J220" i="28" s="1"/>
  <c r="R210" i="35"/>
  <c r="L208" i="37"/>
  <c r="M208" i="37" s="1"/>
  <c r="N208" i="37" s="1"/>
  <c r="I209" i="51" s="1"/>
  <c r="J209" i="51" s="1"/>
  <c r="K209" i="51" s="1"/>
  <c r="G217" i="37"/>
  <c r="H217" i="37" s="1"/>
  <c r="C218" i="51" s="1"/>
  <c r="D218" i="51" s="1"/>
  <c r="E218" i="51" s="1"/>
  <c r="L264" i="17" l="1"/>
  <c r="F265" i="17" s="1"/>
  <c r="M264" i="17"/>
  <c r="F214" i="43"/>
  <c r="M214" i="43"/>
  <c r="K212" i="27"/>
  <c r="I212" i="27"/>
  <c r="H200" i="39"/>
  <c r="I200" i="39"/>
  <c r="J200" i="39"/>
  <c r="F201" i="36"/>
  <c r="G201" i="36" s="1"/>
  <c r="H201" i="36" s="1"/>
  <c r="D198" i="38"/>
  <c r="N202" i="35"/>
  <c r="K202" i="47"/>
  <c r="H201" i="40"/>
  <c r="W201" i="35"/>
  <c r="K201" i="35" s="1"/>
  <c r="C217" i="21"/>
  <c r="A219" i="37"/>
  <c r="G231" i="30"/>
  <c r="I231" i="30"/>
  <c r="K231" i="30" s="1"/>
  <c r="K220" i="28"/>
  <c r="E206" i="38"/>
  <c r="I209" i="36"/>
  <c r="J209" i="36" s="1"/>
  <c r="K209" i="36" s="1"/>
  <c r="E206" i="41" s="1"/>
  <c r="S210" i="35"/>
  <c r="O210" i="47"/>
  <c r="C218" i="36"/>
  <c r="D218" i="36" s="1"/>
  <c r="E218" i="36" s="1"/>
  <c r="E219" i="39" s="1"/>
  <c r="T219" i="39" s="1"/>
  <c r="G219" i="47"/>
  <c r="C215" i="38"/>
  <c r="E218" i="37"/>
  <c r="H219" i="35"/>
  <c r="F219" i="37"/>
  <c r="K200" i="39" l="1"/>
  <c r="D251" i="21"/>
  <c r="G255" i="35"/>
  <c r="G265" i="17"/>
  <c r="I265" i="17"/>
  <c r="U219" i="39"/>
  <c r="O202" i="35"/>
  <c r="E202" i="40" s="1"/>
  <c r="P202" i="35"/>
  <c r="X202" i="39" s="1"/>
  <c r="D198" i="41"/>
  <c r="W202" i="39"/>
  <c r="L200" i="39"/>
  <c r="K196" i="43" s="1"/>
  <c r="D201" i="40"/>
  <c r="D201" i="39"/>
  <c r="L202" i="47"/>
  <c r="M202" i="47"/>
  <c r="L212" i="27"/>
  <c r="F213" i="27" s="1"/>
  <c r="M212" i="27"/>
  <c r="E199" i="21" s="1"/>
  <c r="R219" i="39"/>
  <c r="S219" i="39" s="1"/>
  <c r="L231" i="30"/>
  <c r="M220" i="28"/>
  <c r="F207" i="21" s="1"/>
  <c r="L220" i="28"/>
  <c r="F221" i="28" s="1"/>
  <c r="P210" i="47"/>
  <c r="Q210" i="47"/>
  <c r="T210" i="35"/>
  <c r="G210" i="40" s="1"/>
  <c r="U210" i="35"/>
  <c r="C203" i="43"/>
  <c r="P219" i="39"/>
  <c r="Q219" i="39" s="1"/>
  <c r="I219" i="47"/>
  <c r="H219" i="47"/>
  <c r="I219" i="35"/>
  <c r="C219" i="40" s="1"/>
  <c r="J219" i="35"/>
  <c r="C215" i="41"/>
  <c r="G218" i="37"/>
  <c r="H218" i="37" s="1"/>
  <c r="C219" i="51" s="1"/>
  <c r="D219" i="51" s="1"/>
  <c r="E219" i="51" s="1"/>
  <c r="J265" i="17" l="1"/>
  <c r="K265" i="17" s="1"/>
  <c r="F215" i="43"/>
  <c r="M215" i="43"/>
  <c r="F201" i="39"/>
  <c r="O201" i="39"/>
  <c r="I201" i="37"/>
  <c r="J201" i="37" s="1"/>
  <c r="K201" i="37" s="1"/>
  <c r="F202" i="51" s="1"/>
  <c r="G202" i="51" s="1"/>
  <c r="H202" i="51" s="1"/>
  <c r="M203" i="35"/>
  <c r="G213" i="27"/>
  <c r="H213" i="27"/>
  <c r="J213" i="27" s="1"/>
  <c r="Q202" i="35"/>
  <c r="V202" i="35" s="1"/>
  <c r="F202" i="40"/>
  <c r="N231" i="30"/>
  <c r="O231" i="30" s="1"/>
  <c r="P231" i="30" s="1"/>
  <c r="M231" i="30"/>
  <c r="F232" i="30" s="1"/>
  <c r="H221" i="28"/>
  <c r="J221" i="28" s="1"/>
  <c r="G221" i="28"/>
  <c r="R211" i="35"/>
  <c r="L209" i="37"/>
  <c r="M209" i="37" s="1"/>
  <c r="N209" i="37" s="1"/>
  <c r="I210" i="51" s="1"/>
  <c r="J210" i="51" s="1"/>
  <c r="K210" i="51" s="1"/>
  <c r="C219" i="36"/>
  <c r="D219" i="36" s="1"/>
  <c r="E219" i="36" s="1"/>
  <c r="E220" i="39" s="1"/>
  <c r="G220" i="47"/>
  <c r="C216" i="38"/>
  <c r="H220" i="35"/>
  <c r="M265" i="17" l="1"/>
  <c r="L265" i="17"/>
  <c r="F266" i="17" s="1"/>
  <c r="R220" i="39"/>
  <c r="S220" i="39" s="1"/>
  <c r="T220" i="39"/>
  <c r="F202" i="36"/>
  <c r="G202" i="36" s="1"/>
  <c r="H202" i="36" s="1"/>
  <c r="N203" i="35"/>
  <c r="K203" i="47"/>
  <c r="D199" i="38"/>
  <c r="H202" i="40"/>
  <c r="W202" i="35"/>
  <c r="K202" i="35" s="1"/>
  <c r="I213" i="27"/>
  <c r="K213" i="27"/>
  <c r="G201" i="39"/>
  <c r="H201" i="39" s="1"/>
  <c r="I232" i="30"/>
  <c r="K232" i="30" s="1"/>
  <c r="G232" i="30"/>
  <c r="A220" i="37"/>
  <c r="C218" i="21"/>
  <c r="I210" i="36"/>
  <c r="J210" i="36" s="1"/>
  <c r="K210" i="36" s="1"/>
  <c r="E207" i="41" s="1"/>
  <c r="E207" i="38"/>
  <c r="S211" i="35"/>
  <c r="O211" i="47"/>
  <c r="K221" i="28"/>
  <c r="P220" i="39"/>
  <c r="Q220" i="39" s="1"/>
  <c r="I220" i="47"/>
  <c r="H220" i="47"/>
  <c r="E219" i="37"/>
  <c r="I220" i="35"/>
  <c r="C220" i="40" s="1"/>
  <c r="J220" i="35"/>
  <c r="C216" i="41"/>
  <c r="F220" i="37"/>
  <c r="I266" i="17" l="1"/>
  <c r="G266" i="17"/>
  <c r="D252" i="21"/>
  <c r="G256" i="35"/>
  <c r="U220" i="39"/>
  <c r="M213" i="27"/>
  <c r="E200" i="21" s="1"/>
  <c r="L213" i="27"/>
  <c r="F214" i="27" s="1"/>
  <c r="D202" i="40"/>
  <c r="D202" i="39"/>
  <c r="M203" i="47"/>
  <c r="L203" i="47"/>
  <c r="O203" i="35"/>
  <c r="E203" i="40" s="1"/>
  <c r="P203" i="35"/>
  <c r="X203" i="39" s="1"/>
  <c r="I201" i="39"/>
  <c r="K201" i="39" s="1"/>
  <c r="J201" i="39"/>
  <c r="W203" i="39"/>
  <c r="D199" i="41"/>
  <c r="L232" i="30"/>
  <c r="L221" i="28"/>
  <c r="F222" i="28" s="1"/>
  <c r="M221" i="28"/>
  <c r="F208" i="21" s="1"/>
  <c r="P211" i="47"/>
  <c r="Q211" i="47"/>
  <c r="T211" i="35"/>
  <c r="G211" i="40" s="1"/>
  <c r="U211" i="35"/>
  <c r="C204" i="43"/>
  <c r="G208" i="42"/>
  <c r="C204" i="44" s="1"/>
  <c r="G219" i="37"/>
  <c r="H219" i="37" s="1"/>
  <c r="C220" i="51" s="1"/>
  <c r="D220" i="51" s="1"/>
  <c r="E220" i="51" s="1"/>
  <c r="J266" i="17" l="1"/>
  <c r="K266" i="17" s="1"/>
  <c r="M216" i="43"/>
  <c r="F216" i="43"/>
  <c r="L201" i="39"/>
  <c r="K197" i="43" s="1"/>
  <c r="F202" i="39"/>
  <c r="G202" i="39" s="1"/>
  <c r="O202" i="39"/>
  <c r="G201" i="42"/>
  <c r="C197" i="44" s="1"/>
  <c r="H214" i="27"/>
  <c r="J214" i="27" s="1"/>
  <c r="G214" i="27"/>
  <c r="I202" i="37"/>
  <c r="J202" i="37" s="1"/>
  <c r="K202" i="37" s="1"/>
  <c r="F203" i="51" s="1"/>
  <c r="G203" i="51" s="1"/>
  <c r="H203" i="51" s="1"/>
  <c r="M204" i="35"/>
  <c r="F203" i="40"/>
  <c r="Q203" i="35"/>
  <c r="V203" i="35" s="1"/>
  <c r="M232" i="30"/>
  <c r="F233" i="30" s="1"/>
  <c r="N232" i="30"/>
  <c r="O232" i="30" s="1"/>
  <c r="P232" i="30" s="1"/>
  <c r="R212" i="35"/>
  <c r="L210" i="37"/>
  <c r="M210" i="37" s="1"/>
  <c r="N210" i="37" s="1"/>
  <c r="I211" i="51" s="1"/>
  <c r="J211" i="51" s="1"/>
  <c r="K211" i="51" s="1"/>
  <c r="H222" i="28"/>
  <c r="J222" i="28" s="1"/>
  <c r="G222" i="28"/>
  <c r="C220" i="36"/>
  <c r="D220" i="36" s="1"/>
  <c r="E220" i="36" s="1"/>
  <c r="E221" i="39" s="1"/>
  <c r="T221" i="39" s="1"/>
  <c r="G221" i="47"/>
  <c r="C217" i="38"/>
  <c r="E220" i="37"/>
  <c r="H221" i="35"/>
  <c r="F221" i="37"/>
  <c r="M266" i="17" l="1"/>
  <c r="L266" i="17"/>
  <c r="F267" i="17" s="1"/>
  <c r="U221" i="39"/>
  <c r="K214" i="27"/>
  <c r="I214" i="27"/>
  <c r="W203" i="35"/>
  <c r="K203" i="35" s="1"/>
  <c r="H203" i="40"/>
  <c r="D200" i="38"/>
  <c r="F203" i="36"/>
  <c r="G203" i="36" s="1"/>
  <c r="H203" i="36" s="1"/>
  <c r="N204" i="35"/>
  <c r="K204" i="47"/>
  <c r="H202" i="39"/>
  <c r="J202" i="39"/>
  <c r="I202" i="39"/>
  <c r="K202" i="39" s="1"/>
  <c r="R221" i="39"/>
  <c r="S221" i="39" s="1"/>
  <c r="C219" i="21"/>
  <c r="A221" i="37"/>
  <c r="I233" i="30"/>
  <c r="K233" i="30" s="1"/>
  <c r="G233" i="30"/>
  <c r="K222" i="28"/>
  <c r="I211" i="36"/>
  <c r="J211" i="36" s="1"/>
  <c r="K211" i="36" s="1"/>
  <c r="E208" i="41" s="1"/>
  <c r="S212" i="35"/>
  <c r="O212" i="47"/>
  <c r="E208" i="38"/>
  <c r="P221" i="39"/>
  <c r="Q221" i="39" s="1"/>
  <c r="I221" i="47"/>
  <c r="H221" i="47"/>
  <c r="J221" i="35"/>
  <c r="I221" i="35"/>
  <c r="C221" i="40" s="1"/>
  <c r="G220" i="37"/>
  <c r="H220" i="37" s="1"/>
  <c r="C221" i="51" s="1"/>
  <c r="D221" i="51" s="1"/>
  <c r="E221" i="51" s="1"/>
  <c r="C217" i="41"/>
  <c r="I267" i="17" l="1"/>
  <c r="G267" i="17"/>
  <c r="D253" i="21"/>
  <c r="G257" i="35"/>
  <c r="F217" i="43"/>
  <c r="M217" i="43"/>
  <c r="M204" i="47"/>
  <c r="L204" i="47"/>
  <c r="O204" i="35"/>
  <c r="E204" i="40" s="1"/>
  <c r="P204" i="35"/>
  <c r="X204" i="39" s="1"/>
  <c r="D200" i="41"/>
  <c r="W204" i="39"/>
  <c r="D203" i="39"/>
  <c r="D203" i="40"/>
  <c r="L202" i="39"/>
  <c r="K198" i="43" s="1"/>
  <c r="M214" i="27"/>
  <c r="E201" i="21" s="1"/>
  <c r="L214" i="27"/>
  <c r="F215" i="27" s="1"/>
  <c r="L233" i="30"/>
  <c r="L222" i="28"/>
  <c r="F223" i="28" s="1"/>
  <c r="M222" i="28"/>
  <c r="F209" i="21" s="1"/>
  <c r="Q212" i="47"/>
  <c r="P212" i="47"/>
  <c r="U212" i="35"/>
  <c r="T212" i="35"/>
  <c r="G212" i="40" s="1"/>
  <c r="C221" i="36"/>
  <c r="D221" i="36" s="1"/>
  <c r="E221" i="36" s="1"/>
  <c r="E222" i="39" s="1"/>
  <c r="G222" i="47"/>
  <c r="C218" i="38"/>
  <c r="E221" i="37"/>
  <c r="H222" i="35"/>
  <c r="F222" i="37"/>
  <c r="J267" i="17" l="1"/>
  <c r="K267" i="17" s="1"/>
  <c r="R222" i="39"/>
  <c r="S222" i="39" s="1"/>
  <c r="T222" i="39"/>
  <c r="F203" i="39"/>
  <c r="G203" i="39" s="1"/>
  <c r="O203" i="39"/>
  <c r="H215" i="27"/>
  <c r="J215" i="27" s="1"/>
  <c r="G215" i="27"/>
  <c r="F204" i="40"/>
  <c r="Q204" i="35"/>
  <c r="V204" i="35" s="1"/>
  <c r="M205" i="35"/>
  <c r="I203" i="37"/>
  <c r="J203" i="37" s="1"/>
  <c r="K203" i="37" s="1"/>
  <c r="F204" i="51" s="1"/>
  <c r="G204" i="51" s="1"/>
  <c r="H204" i="51" s="1"/>
  <c r="C205" i="43"/>
  <c r="N233" i="30"/>
  <c r="O233" i="30" s="1"/>
  <c r="P233" i="30" s="1"/>
  <c r="M233" i="30"/>
  <c r="F234" i="30" s="1"/>
  <c r="R213" i="35"/>
  <c r="L211" i="37"/>
  <c r="M211" i="37" s="1"/>
  <c r="N211" i="37" s="1"/>
  <c r="I212" i="51" s="1"/>
  <c r="J212" i="51" s="1"/>
  <c r="K212" i="51" s="1"/>
  <c r="H223" i="28"/>
  <c r="J223" i="28" s="1"/>
  <c r="G223" i="28"/>
  <c r="P222" i="39"/>
  <c r="Q222" i="39" s="1"/>
  <c r="I222" i="47"/>
  <c r="H222" i="47"/>
  <c r="I222" i="35"/>
  <c r="C222" i="40" s="1"/>
  <c r="J222" i="35"/>
  <c r="G221" i="37"/>
  <c r="H221" i="37" s="1"/>
  <c r="C222" i="51" s="1"/>
  <c r="D222" i="51" s="1"/>
  <c r="E222" i="51" s="1"/>
  <c r="C218" i="41"/>
  <c r="L267" i="17" l="1"/>
  <c r="F268" i="17" s="1"/>
  <c r="M267" i="17"/>
  <c r="U222" i="39"/>
  <c r="W204" i="35"/>
  <c r="K204" i="35" s="1"/>
  <c r="H204" i="40"/>
  <c r="I215" i="27"/>
  <c r="K215" i="27"/>
  <c r="F204" i="36"/>
  <c r="G204" i="36" s="1"/>
  <c r="H204" i="36" s="1"/>
  <c r="K205" i="47"/>
  <c r="D201" i="38"/>
  <c r="N205" i="35"/>
  <c r="H203" i="39"/>
  <c r="I203" i="39"/>
  <c r="J203" i="39"/>
  <c r="G234" i="30"/>
  <c r="I234" i="30"/>
  <c r="K234" i="30" s="1"/>
  <c r="C220" i="21"/>
  <c r="A222" i="37"/>
  <c r="K223" i="28"/>
  <c r="O213" i="47"/>
  <c r="E209" i="38"/>
  <c r="S213" i="35"/>
  <c r="I212" i="36"/>
  <c r="J212" i="36" s="1"/>
  <c r="K212" i="36" s="1"/>
  <c r="E209" i="41" s="1"/>
  <c r="C222" i="36"/>
  <c r="D222" i="36" s="1"/>
  <c r="E222" i="36" s="1"/>
  <c r="E223" i="39" s="1"/>
  <c r="R223" i="39" s="1"/>
  <c r="S223" i="39" s="1"/>
  <c r="G223" i="47"/>
  <c r="C219" i="38"/>
  <c r="H223" i="35"/>
  <c r="E222" i="37"/>
  <c r="F223" i="37"/>
  <c r="D254" i="21" l="1"/>
  <c r="G258" i="35"/>
  <c r="G268" i="17"/>
  <c r="I268" i="17"/>
  <c r="F218" i="43"/>
  <c r="M218" i="43"/>
  <c r="T223" i="39"/>
  <c r="K203" i="39"/>
  <c r="P205" i="35"/>
  <c r="X205" i="39" s="1"/>
  <c r="O205" i="35"/>
  <c r="E205" i="40" s="1"/>
  <c r="M205" i="47"/>
  <c r="L205" i="47"/>
  <c r="D201" i="41"/>
  <c r="W205" i="39"/>
  <c r="M215" i="27"/>
  <c r="E202" i="21" s="1"/>
  <c r="L215" i="27"/>
  <c r="F216" i="27" s="1"/>
  <c r="D204" i="39"/>
  <c r="D204" i="40"/>
  <c r="L234" i="30"/>
  <c r="M223" i="28"/>
  <c r="F210" i="21" s="1"/>
  <c r="L223" i="28"/>
  <c r="F224" i="28" s="1"/>
  <c r="U213" i="35"/>
  <c r="T213" i="35"/>
  <c r="G213" i="40" s="1"/>
  <c r="Q213" i="47"/>
  <c r="P213" i="47"/>
  <c r="P223" i="39"/>
  <c r="Q223" i="39" s="1"/>
  <c r="I223" i="47"/>
  <c r="H223" i="47"/>
  <c r="G222" i="37"/>
  <c r="H222" i="37" s="1"/>
  <c r="C223" i="51" s="1"/>
  <c r="D223" i="51" s="1"/>
  <c r="E223" i="51" s="1"/>
  <c r="I223" i="35"/>
  <c r="C223" i="40" s="1"/>
  <c r="J223" i="35"/>
  <c r="C219" i="41"/>
  <c r="J268" i="17" l="1"/>
  <c r="K268" i="17" s="1"/>
  <c r="U223" i="39"/>
  <c r="L203" i="39"/>
  <c r="K199" i="43" s="1"/>
  <c r="G216" i="27"/>
  <c r="H216" i="27"/>
  <c r="J216" i="27" s="1"/>
  <c r="M206" i="35"/>
  <c r="I204" i="37"/>
  <c r="J204" i="37" s="1"/>
  <c r="K204" i="37" s="1"/>
  <c r="F205" i="51" s="1"/>
  <c r="G205" i="51" s="1"/>
  <c r="H205" i="51" s="1"/>
  <c r="F204" i="39"/>
  <c r="G204" i="39" s="1"/>
  <c r="O204" i="39"/>
  <c r="Q205" i="35"/>
  <c r="V205" i="35" s="1"/>
  <c r="F205" i="40"/>
  <c r="N234" i="30"/>
  <c r="O234" i="30" s="1"/>
  <c r="P234" i="30" s="1"/>
  <c r="M234" i="30"/>
  <c r="F235" i="30" s="1"/>
  <c r="G210" i="42"/>
  <c r="C206" i="44" s="1"/>
  <c r="G224" i="28"/>
  <c r="H224" i="28"/>
  <c r="J224" i="28" s="1"/>
  <c r="R214" i="35"/>
  <c r="L212" i="37"/>
  <c r="M212" i="37" s="1"/>
  <c r="N212" i="37" s="1"/>
  <c r="I213" i="51" s="1"/>
  <c r="J213" i="51" s="1"/>
  <c r="K213" i="51" s="1"/>
  <c r="C223" i="36"/>
  <c r="D223" i="36" s="1"/>
  <c r="E223" i="36" s="1"/>
  <c r="E224" i="39" s="1"/>
  <c r="R224" i="39" s="1"/>
  <c r="S224" i="39" s="1"/>
  <c r="G224" i="47"/>
  <c r="C220" i="38"/>
  <c r="H224" i="35"/>
  <c r="F224" i="37"/>
  <c r="M268" i="17" l="1"/>
  <c r="L268" i="17"/>
  <c r="F269" i="17" s="1"/>
  <c r="F219" i="43"/>
  <c r="M219" i="43"/>
  <c r="T224" i="39"/>
  <c r="H204" i="39"/>
  <c r="J204" i="39"/>
  <c r="I204" i="39"/>
  <c r="K206" i="47"/>
  <c r="N206" i="35"/>
  <c r="D202" i="38"/>
  <c r="F205" i="36"/>
  <c r="G205" i="36" s="1"/>
  <c r="H205" i="36" s="1"/>
  <c r="W205" i="35"/>
  <c r="K205" i="35" s="1"/>
  <c r="H205" i="40"/>
  <c r="I216" i="27"/>
  <c r="K216" i="27"/>
  <c r="I235" i="30"/>
  <c r="G235" i="30"/>
  <c r="C221" i="21"/>
  <c r="A223" i="37"/>
  <c r="O214" i="47"/>
  <c r="S214" i="35"/>
  <c r="I213" i="36"/>
  <c r="J213" i="36" s="1"/>
  <c r="K213" i="36" s="1"/>
  <c r="E210" i="41" s="1"/>
  <c r="E210" i="38"/>
  <c r="K224" i="28"/>
  <c r="P224" i="39"/>
  <c r="Q224" i="39" s="1"/>
  <c r="I224" i="47"/>
  <c r="H224" i="47"/>
  <c r="E223" i="37"/>
  <c r="J224" i="35"/>
  <c r="I224" i="35"/>
  <c r="C224" i="40" s="1"/>
  <c r="C220" i="41"/>
  <c r="K204" i="39" l="1"/>
  <c r="G269" i="17"/>
  <c r="I269" i="17"/>
  <c r="D255" i="21"/>
  <c r="G259" i="35"/>
  <c r="U224" i="39"/>
  <c r="K235" i="30"/>
  <c r="L235" i="30" s="1"/>
  <c r="D205" i="39"/>
  <c r="D205" i="40"/>
  <c r="D202" i="41"/>
  <c r="W206" i="39"/>
  <c r="O206" i="35"/>
  <c r="E206" i="40" s="1"/>
  <c r="P206" i="35"/>
  <c r="X206" i="39" s="1"/>
  <c r="L206" i="47"/>
  <c r="M206" i="47"/>
  <c r="L216" i="27"/>
  <c r="F217" i="27" s="1"/>
  <c r="M216" i="27"/>
  <c r="E203" i="21" s="1"/>
  <c r="L204" i="39"/>
  <c r="K200" i="43" s="1"/>
  <c r="C200" i="43"/>
  <c r="L224" i="28"/>
  <c r="F225" i="28" s="1"/>
  <c r="M224" i="28"/>
  <c r="F211" i="21" s="1"/>
  <c r="T214" i="35"/>
  <c r="G214" i="40" s="1"/>
  <c r="U214" i="35"/>
  <c r="Q214" i="47"/>
  <c r="P214" i="47"/>
  <c r="G223" i="37"/>
  <c r="H223" i="37" s="1"/>
  <c r="C224" i="51" s="1"/>
  <c r="D224" i="51" s="1"/>
  <c r="E224" i="51" s="1"/>
  <c r="J269" i="17" l="1"/>
  <c r="K269" i="17" s="1"/>
  <c r="F220" i="43"/>
  <c r="M220" i="43"/>
  <c r="M235" i="30"/>
  <c r="F236" i="30" s="1"/>
  <c r="G236" i="30" s="1"/>
  <c r="N235" i="30"/>
  <c r="O235" i="30" s="1"/>
  <c r="P235" i="30" s="1"/>
  <c r="A224" i="37" s="1"/>
  <c r="F206" i="40"/>
  <c r="Q206" i="35"/>
  <c r="V206" i="35" s="1"/>
  <c r="I205" i="37"/>
  <c r="J205" i="37" s="1"/>
  <c r="K205" i="37" s="1"/>
  <c r="F206" i="51" s="1"/>
  <c r="G206" i="51" s="1"/>
  <c r="H206" i="51" s="1"/>
  <c r="M207" i="35"/>
  <c r="G217" i="27"/>
  <c r="H217" i="27"/>
  <c r="J217" i="27" s="1"/>
  <c r="F205" i="39"/>
  <c r="O205" i="39"/>
  <c r="R215" i="35"/>
  <c r="L213" i="37"/>
  <c r="M213" i="37" s="1"/>
  <c r="N213" i="37" s="1"/>
  <c r="I214" i="51" s="1"/>
  <c r="J214" i="51" s="1"/>
  <c r="K214" i="51" s="1"/>
  <c r="G225" i="28"/>
  <c r="H225" i="28"/>
  <c r="J225" i="28" s="1"/>
  <c r="C224" i="36"/>
  <c r="D224" i="36" s="1"/>
  <c r="E224" i="36" s="1"/>
  <c r="E225" i="39" s="1"/>
  <c r="T225" i="39" s="1"/>
  <c r="G225" i="47"/>
  <c r="C221" i="38"/>
  <c r="H225" i="35"/>
  <c r="F225" i="37"/>
  <c r="C222" i="21" l="1"/>
  <c r="E224" i="37"/>
  <c r="G224" i="37" s="1"/>
  <c r="H224" i="37" s="1"/>
  <c r="C225" i="51" s="1"/>
  <c r="D225" i="51" s="1"/>
  <c r="E225" i="51" s="1"/>
  <c r="I236" i="30"/>
  <c r="K236" i="30" s="1"/>
  <c r="L269" i="17"/>
  <c r="F270" i="17" s="1"/>
  <c r="M269" i="17"/>
  <c r="U225" i="39"/>
  <c r="F206" i="36"/>
  <c r="G206" i="36" s="1"/>
  <c r="H206" i="36" s="1"/>
  <c r="N207" i="35"/>
  <c r="K207" i="47"/>
  <c r="D203" i="38"/>
  <c r="G205" i="39"/>
  <c r="H205" i="39" s="1"/>
  <c r="H206" i="40"/>
  <c r="W206" i="35"/>
  <c r="K206" i="35" s="1"/>
  <c r="I217" i="27"/>
  <c r="K217" i="27"/>
  <c r="R225" i="39"/>
  <c r="S225" i="39" s="1"/>
  <c r="K225" i="28"/>
  <c r="I214" i="36"/>
  <c r="J214" i="36" s="1"/>
  <c r="K214" i="36" s="1"/>
  <c r="E211" i="41" s="1"/>
  <c r="E211" i="38"/>
  <c r="O215" i="47"/>
  <c r="S215" i="35"/>
  <c r="P225" i="39"/>
  <c r="Q225" i="39" s="1"/>
  <c r="I225" i="47"/>
  <c r="H225" i="47"/>
  <c r="I225" i="35"/>
  <c r="C225" i="40" s="1"/>
  <c r="J225" i="35"/>
  <c r="C221" i="41"/>
  <c r="L236" i="30" l="1"/>
  <c r="D256" i="21"/>
  <c r="G260" i="35"/>
  <c r="I270" i="17"/>
  <c r="G270" i="17"/>
  <c r="F221" i="43"/>
  <c r="M221" i="43"/>
  <c r="D206" i="39"/>
  <c r="D206" i="40"/>
  <c r="I205" i="39"/>
  <c r="K205" i="39" s="1"/>
  <c r="J205" i="39"/>
  <c r="L207" i="47"/>
  <c r="M207" i="47"/>
  <c r="M217" i="27"/>
  <c r="E204" i="21" s="1"/>
  <c r="L217" i="27"/>
  <c r="F218" i="27" s="1"/>
  <c r="O207" i="35"/>
  <c r="E207" i="40" s="1"/>
  <c r="P207" i="35"/>
  <c r="X207" i="39" s="1"/>
  <c r="D203" i="41"/>
  <c r="W207" i="39"/>
  <c r="N236" i="30"/>
  <c r="O236" i="30" s="1"/>
  <c r="P236" i="30" s="1"/>
  <c r="M236" i="30"/>
  <c r="F237" i="30" s="1"/>
  <c r="L225" i="28"/>
  <c r="F226" i="28" s="1"/>
  <c r="M225" i="28"/>
  <c r="F212" i="21" s="1"/>
  <c r="U215" i="35"/>
  <c r="T215" i="35"/>
  <c r="G215" i="40" s="1"/>
  <c r="Q215" i="47"/>
  <c r="P215" i="47"/>
  <c r="G212" i="42"/>
  <c r="C208" i="44" s="1"/>
  <c r="C225" i="36"/>
  <c r="D225" i="36" s="1"/>
  <c r="E225" i="36" s="1"/>
  <c r="E226" i="39" s="1"/>
  <c r="G226" i="47"/>
  <c r="C222" i="38"/>
  <c r="H226" i="35"/>
  <c r="J270" i="17" l="1"/>
  <c r="K270" i="17" s="1"/>
  <c r="R226" i="39"/>
  <c r="S226" i="39" s="1"/>
  <c r="T226" i="39"/>
  <c r="E225" i="37"/>
  <c r="M208" i="35"/>
  <c r="I206" i="37"/>
  <c r="J206" i="37" s="1"/>
  <c r="K206" i="37" s="1"/>
  <c r="F207" i="51" s="1"/>
  <c r="G207" i="51" s="1"/>
  <c r="H207" i="51" s="1"/>
  <c r="L205" i="39"/>
  <c r="K201" i="43" s="1"/>
  <c r="F207" i="40"/>
  <c r="Q207" i="35"/>
  <c r="V207" i="35" s="1"/>
  <c r="G218" i="27"/>
  <c r="H218" i="27"/>
  <c r="J218" i="27" s="1"/>
  <c r="F206" i="39"/>
  <c r="G206" i="39" s="1"/>
  <c r="O206" i="39"/>
  <c r="I237" i="30"/>
  <c r="K237" i="30" s="1"/>
  <c r="G237" i="30"/>
  <c r="A225" i="37"/>
  <c r="C223" i="21"/>
  <c r="R216" i="35"/>
  <c r="L214" i="37"/>
  <c r="M214" i="37" s="1"/>
  <c r="N214" i="37" s="1"/>
  <c r="I215" i="51" s="1"/>
  <c r="J215" i="51" s="1"/>
  <c r="K215" i="51" s="1"/>
  <c r="G226" i="28"/>
  <c r="H226" i="28"/>
  <c r="J226" i="28" s="1"/>
  <c r="P226" i="39"/>
  <c r="Q226" i="39" s="1"/>
  <c r="I226" i="47"/>
  <c r="H226" i="47"/>
  <c r="J226" i="35"/>
  <c r="I226" i="35"/>
  <c r="C226" i="40" s="1"/>
  <c r="C222" i="41"/>
  <c r="G225" i="37"/>
  <c r="H225" i="37" s="1"/>
  <c r="C226" i="51" s="1"/>
  <c r="D226" i="51" s="1"/>
  <c r="E226" i="51" s="1"/>
  <c r="F226" i="37"/>
  <c r="M270" i="17" l="1"/>
  <c r="L270" i="17"/>
  <c r="F271" i="17" s="1"/>
  <c r="U226" i="39"/>
  <c r="W207" i="35"/>
  <c r="K207" i="35" s="1"/>
  <c r="H207" i="40"/>
  <c r="H206" i="39"/>
  <c r="J206" i="39"/>
  <c r="I206" i="39"/>
  <c r="K206" i="39" s="1"/>
  <c r="D204" i="38"/>
  <c r="F207" i="36"/>
  <c r="G207" i="36" s="1"/>
  <c r="H207" i="36" s="1"/>
  <c r="N208" i="35"/>
  <c r="K208" i="47"/>
  <c r="I218" i="27"/>
  <c r="K218" i="27"/>
  <c r="L237" i="30"/>
  <c r="E212" i="38"/>
  <c r="S216" i="35"/>
  <c r="I215" i="36"/>
  <c r="J215" i="36" s="1"/>
  <c r="K215" i="36" s="1"/>
  <c r="E212" i="41" s="1"/>
  <c r="O216" i="47"/>
  <c r="K226" i="28"/>
  <c r="C226" i="36"/>
  <c r="D226" i="36" s="1"/>
  <c r="E226" i="36" s="1"/>
  <c r="E227" i="39" s="1"/>
  <c r="R227" i="39" s="1"/>
  <c r="S227" i="39" s="1"/>
  <c r="G227" i="47"/>
  <c r="C223" i="38"/>
  <c r="H227" i="35"/>
  <c r="I271" i="17" l="1"/>
  <c r="G271" i="17"/>
  <c r="D257" i="21"/>
  <c r="G261" i="35"/>
  <c r="F222" i="43"/>
  <c r="M222" i="43"/>
  <c r="T227" i="39"/>
  <c r="P208" i="35"/>
  <c r="X208" i="39" s="1"/>
  <c r="O208" i="35"/>
  <c r="E208" i="40" s="1"/>
  <c r="L206" i="39"/>
  <c r="K202" i="43" s="1"/>
  <c r="M218" i="27"/>
  <c r="E205" i="21" s="1"/>
  <c r="L218" i="27"/>
  <c r="F219" i="27" s="1"/>
  <c r="W208" i="39"/>
  <c r="D204" i="41"/>
  <c r="M208" i="47"/>
  <c r="L208" i="47"/>
  <c r="D207" i="39"/>
  <c r="D207" i="40"/>
  <c r="M237" i="30"/>
  <c r="F238" i="30" s="1"/>
  <c r="N237" i="30"/>
  <c r="O237" i="30" s="1"/>
  <c r="P237" i="30" s="1"/>
  <c r="L226" i="28"/>
  <c r="F227" i="28" s="1"/>
  <c r="M226" i="28"/>
  <c r="F213" i="21" s="1"/>
  <c r="P216" i="47"/>
  <c r="Q216" i="47"/>
  <c r="T216" i="35"/>
  <c r="G216" i="40" s="1"/>
  <c r="U216" i="35"/>
  <c r="P227" i="39"/>
  <c r="Q227" i="39" s="1"/>
  <c r="I227" i="47"/>
  <c r="H227" i="47"/>
  <c r="J227" i="35"/>
  <c r="I227" i="35"/>
  <c r="C227" i="40" s="1"/>
  <c r="C223" i="41"/>
  <c r="J271" i="17" l="1"/>
  <c r="K271" i="17" s="1"/>
  <c r="U227" i="39"/>
  <c r="E226" i="37"/>
  <c r="G219" i="27"/>
  <c r="H219" i="27"/>
  <c r="J219" i="27" s="1"/>
  <c r="M209" i="35"/>
  <c r="I207" i="37"/>
  <c r="J207" i="37" s="1"/>
  <c r="K207" i="37" s="1"/>
  <c r="F208" i="51" s="1"/>
  <c r="G208" i="51" s="1"/>
  <c r="H208" i="51" s="1"/>
  <c r="F207" i="39"/>
  <c r="G207" i="39" s="1"/>
  <c r="O207" i="39"/>
  <c r="F208" i="40"/>
  <c r="Q208" i="35"/>
  <c r="V208" i="35" s="1"/>
  <c r="C224" i="21"/>
  <c r="A226" i="37"/>
  <c r="I238" i="30"/>
  <c r="K238" i="30" s="1"/>
  <c r="G238" i="30"/>
  <c r="R217" i="35"/>
  <c r="L215" i="37"/>
  <c r="M215" i="37" s="1"/>
  <c r="N215" i="37" s="1"/>
  <c r="I216" i="51" s="1"/>
  <c r="J216" i="51" s="1"/>
  <c r="K216" i="51" s="1"/>
  <c r="G227" i="28"/>
  <c r="H227" i="28"/>
  <c r="J227" i="28" s="1"/>
  <c r="G213" i="42"/>
  <c r="C209" i="44" s="1"/>
  <c r="G226" i="37"/>
  <c r="H226" i="37" s="1"/>
  <c r="C227" i="51" s="1"/>
  <c r="D227" i="51" s="1"/>
  <c r="E227" i="51" s="1"/>
  <c r="F227" i="37"/>
  <c r="L271" i="17" l="1"/>
  <c r="F272" i="17" s="1"/>
  <c r="M271" i="17"/>
  <c r="F223" i="43"/>
  <c r="M223" i="43"/>
  <c r="H207" i="39"/>
  <c r="I207" i="39"/>
  <c r="J207" i="39"/>
  <c r="K209" i="47"/>
  <c r="N209" i="35"/>
  <c r="D205" i="38"/>
  <c r="F208" i="36"/>
  <c r="G208" i="36" s="1"/>
  <c r="H208" i="36" s="1"/>
  <c r="I219" i="27"/>
  <c r="K219" i="27"/>
  <c r="H208" i="40"/>
  <c r="W208" i="35"/>
  <c r="K208" i="35" s="1"/>
  <c r="L238" i="30"/>
  <c r="I216" i="36"/>
  <c r="J216" i="36" s="1"/>
  <c r="K216" i="36" s="1"/>
  <c r="E213" i="41" s="1"/>
  <c r="O217" i="47"/>
  <c r="S217" i="35"/>
  <c r="E213" i="38"/>
  <c r="K227" i="28"/>
  <c r="C227" i="36"/>
  <c r="D227" i="36" s="1"/>
  <c r="E227" i="36" s="1"/>
  <c r="E228" i="39" s="1"/>
  <c r="T228" i="39" s="1"/>
  <c r="G228" i="47"/>
  <c r="C224" i="38"/>
  <c r="H228" i="35"/>
  <c r="K207" i="39" l="1"/>
  <c r="D258" i="21"/>
  <c r="G262" i="35"/>
  <c r="G272" i="17"/>
  <c r="I272" i="17"/>
  <c r="U228" i="39"/>
  <c r="W209" i="39"/>
  <c r="D205" i="41"/>
  <c r="O209" i="35"/>
  <c r="E209" i="40" s="1"/>
  <c r="P209" i="35"/>
  <c r="X209" i="39" s="1"/>
  <c r="M209" i="47"/>
  <c r="L209" i="47"/>
  <c r="D208" i="40"/>
  <c r="D208" i="39"/>
  <c r="L207" i="39"/>
  <c r="K203" i="43" s="1"/>
  <c r="L219" i="27"/>
  <c r="F220" i="27" s="1"/>
  <c r="M219" i="27"/>
  <c r="E206" i="21" s="1"/>
  <c r="R228" i="39"/>
  <c r="S228" i="39" s="1"/>
  <c r="M238" i="30"/>
  <c r="F239" i="30" s="1"/>
  <c r="N238" i="30"/>
  <c r="M227" i="28"/>
  <c r="F214" i="21" s="1"/>
  <c r="L227" i="28"/>
  <c r="F228" i="28" s="1"/>
  <c r="T217" i="35"/>
  <c r="G217" i="40" s="1"/>
  <c r="U217" i="35"/>
  <c r="Q217" i="47"/>
  <c r="P217" i="47"/>
  <c r="P228" i="39"/>
  <c r="Q228" i="39" s="1"/>
  <c r="I228" i="47"/>
  <c r="H228" i="47"/>
  <c r="I228" i="35"/>
  <c r="C228" i="40" s="1"/>
  <c r="J228" i="35"/>
  <c r="C224" i="41"/>
  <c r="F228" i="37"/>
  <c r="J272" i="17" l="1"/>
  <c r="K272" i="17" s="1"/>
  <c r="F224" i="43"/>
  <c r="M224" i="43"/>
  <c r="F208" i="39"/>
  <c r="O208" i="39"/>
  <c r="I208" i="37"/>
  <c r="J208" i="37" s="1"/>
  <c r="K208" i="37" s="1"/>
  <c r="F209" i="51" s="1"/>
  <c r="G209" i="51" s="1"/>
  <c r="H209" i="51" s="1"/>
  <c r="M210" i="35"/>
  <c r="F209" i="40"/>
  <c r="Q209" i="35"/>
  <c r="V209" i="35" s="1"/>
  <c r="G220" i="27"/>
  <c r="H220" i="27"/>
  <c r="J220" i="27" s="1"/>
  <c r="O238" i="30"/>
  <c r="P238" i="30" s="1"/>
  <c r="E227" i="37"/>
  <c r="G227" i="37" s="1"/>
  <c r="H227" i="37" s="1"/>
  <c r="G239" i="30"/>
  <c r="I239" i="30"/>
  <c r="K239" i="30" s="1"/>
  <c r="H228" i="28"/>
  <c r="J228" i="28" s="1"/>
  <c r="G228" i="28"/>
  <c r="R218" i="35"/>
  <c r="L216" i="37"/>
  <c r="M216" i="37" s="1"/>
  <c r="N216" i="37" s="1"/>
  <c r="I217" i="51" s="1"/>
  <c r="J217" i="51" s="1"/>
  <c r="K217" i="51" s="1"/>
  <c r="G214" i="42"/>
  <c r="C210" i="44" s="1"/>
  <c r="L272" i="17" l="1"/>
  <c r="F273" i="17" s="1"/>
  <c r="M272" i="17"/>
  <c r="C228" i="36"/>
  <c r="D228" i="36" s="1"/>
  <c r="E228" i="36" s="1"/>
  <c r="E229" i="39" s="1"/>
  <c r="P229" i="39" s="1"/>
  <c r="Q229" i="39" s="1"/>
  <c r="C228" i="51"/>
  <c r="D228" i="51" s="1"/>
  <c r="E228" i="51" s="1"/>
  <c r="H209" i="40"/>
  <c r="W209" i="35"/>
  <c r="K209" i="35" s="1"/>
  <c r="F209" i="36"/>
  <c r="G209" i="36" s="1"/>
  <c r="H209" i="36" s="1"/>
  <c r="K210" i="47"/>
  <c r="D206" i="38"/>
  <c r="N210" i="35"/>
  <c r="K220" i="27"/>
  <c r="I220" i="27"/>
  <c r="G208" i="39"/>
  <c r="H208" i="39" s="1"/>
  <c r="H229" i="35"/>
  <c r="J229" i="35" s="1"/>
  <c r="C225" i="38"/>
  <c r="G229" i="47"/>
  <c r="H229" i="47" s="1"/>
  <c r="L239" i="30"/>
  <c r="A227" i="37"/>
  <c r="C225" i="21"/>
  <c r="E214" i="38"/>
  <c r="O218" i="47"/>
  <c r="S218" i="35"/>
  <c r="I217" i="36"/>
  <c r="J217" i="36" s="1"/>
  <c r="K217" i="36" s="1"/>
  <c r="E214" i="41" s="1"/>
  <c r="K228" i="28"/>
  <c r="C225" i="41" l="1"/>
  <c r="D259" i="21"/>
  <c r="G263" i="35"/>
  <c r="I229" i="35"/>
  <c r="C229" i="40" s="1"/>
  <c r="I273" i="17"/>
  <c r="G273" i="17"/>
  <c r="R229" i="39"/>
  <c r="S229" i="39" s="1"/>
  <c r="T229" i="39"/>
  <c r="I229" i="47"/>
  <c r="M220" i="27"/>
  <c r="E207" i="21" s="1"/>
  <c r="L220" i="27"/>
  <c r="F221" i="27" s="1"/>
  <c r="P210" i="35"/>
  <c r="X210" i="39" s="1"/>
  <c r="O210" i="35"/>
  <c r="E210" i="40" s="1"/>
  <c r="M210" i="47"/>
  <c r="L210" i="47"/>
  <c r="W210" i="39"/>
  <c r="D206" i="41"/>
  <c r="D209" i="40"/>
  <c r="D209" i="39"/>
  <c r="I208" i="39"/>
  <c r="K208" i="39" s="1"/>
  <c r="J208" i="39"/>
  <c r="M239" i="30"/>
  <c r="F240" i="30" s="1"/>
  <c r="N239" i="30"/>
  <c r="M228" i="28"/>
  <c r="F215" i="21" s="1"/>
  <c r="L228" i="28"/>
  <c r="F229" i="28" s="1"/>
  <c r="T218" i="35"/>
  <c r="G218" i="40" s="1"/>
  <c r="U218" i="35"/>
  <c r="Q218" i="47"/>
  <c r="P218" i="47"/>
  <c r="F229" i="37"/>
  <c r="J273" i="17" l="1"/>
  <c r="K273" i="17" s="1"/>
  <c r="U229" i="39"/>
  <c r="L208" i="39"/>
  <c r="K204" i="43" s="1"/>
  <c r="F209" i="39"/>
  <c r="G209" i="39" s="1"/>
  <c r="O209" i="39"/>
  <c r="Q210" i="35"/>
  <c r="V210" i="35" s="1"/>
  <c r="F210" i="40"/>
  <c r="G221" i="27"/>
  <c r="H221" i="27"/>
  <c r="J221" i="27" s="1"/>
  <c r="M211" i="35"/>
  <c r="I209" i="37"/>
  <c r="J209" i="37" s="1"/>
  <c r="K209" i="37" s="1"/>
  <c r="F210" i="51" s="1"/>
  <c r="G210" i="51" s="1"/>
  <c r="H210" i="51" s="1"/>
  <c r="O239" i="30"/>
  <c r="P239" i="30" s="1"/>
  <c r="E228" i="37"/>
  <c r="G228" i="37" s="1"/>
  <c r="H228" i="37" s="1"/>
  <c r="C229" i="51" s="1"/>
  <c r="D229" i="51" s="1"/>
  <c r="E229" i="51" s="1"/>
  <c r="G240" i="30"/>
  <c r="I240" i="30"/>
  <c r="K240" i="30" s="1"/>
  <c r="G215" i="42"/>
  <c r="C211" i="44" s="1"/>
  <c r="H229" i="28"/>
  <c r="J229" i="28" s="1"/>
  <c r="G229" i="28"/>
  <c r="R219" i="35"/>
  <c r="L217" i="37"/>
  <c r="M217" i="37" s="1"/>
  <c r="N217" i="37" s="1"/>
  <c r="I218" i="51" s="1"/>
  <c r="J218" i="51" s="1"/>
  <c r="K218" i="51" s="1"/>
  <c r="M273" i="17" l="1"/>
  <c r="L273" i="17"/>
  <c r="F274" i="17" s="1"/>
  <c r="F225" i="43"/>
  <c r="M225" i="43"/>
  <c r="H210" i="40"/>
  <c r="W210" i="35"/>
  <c r="K210" i="35" s="1"/>
  <c r="F210" i="36"/>
  <c r="G210" i="36" s="1"/>
  <c r="H210" i="36" s="1"/>
  <c r="D207" i="38"/>
  <c r="N211" i="35"/>
  <c r="K211" i="47"/>
  <c r="H209" i="39"/>
  <c r="J209" i="39"/>
  <c r="I209" i="39"/>
  <c r="K221" i="27"/>
  <c r="I221" i="27"/>
  <c r="L240" i="30"/>
  <c r="G230" i="47"/>
  <c r="C226" i="38"/>
  <c r="H230" i="35"/>
  <c r="C229" i="36"/>
  <c r="D229" i="36" s="1"/>
  <c r="E229" i="36" s="1"/>
  <c r="A228" i="37"/>
  <c r="C226" i="21"/>
  <c r="I218" i="36"/>
  <c r="J218" i="36" s="1"/>
  <c r="K218" i="36" s="1"/>
  <c r="E215" i="41" s="1"/>
  <c r="S219" i="35"/>
  <c r="E215" i="38"/>
  <c r="O219" i="47"/>
  <c r="K229" i="28"/>
  <c r="G274" i="17" l="1"/>
  <c r="I274" i="17"/>
  <c r="D260" i="21"/>
  <c r="G264" i="35"/>
  <c r="M211" i="47"/>
  <c r="L211" i="47"/>
  <c r="O211" i="35"/>
  <c r="E211" i="40" s="1"/>
  <c r="P211" i="35"/>
  <c r="X211" i="39" s="1"/>
  <c r="W211" i="39"/>
  <c r="D207" i="41"/>
  <c r="M221" i="27"/>
  <c r="E208" i="21" s="1"/>
  <c r="L221" i="27"/>
  <c r="F222" i="27" s="1"/>
  <c r="D210" i="39"/>
  <c r="D210" i="40"/>
  <c r="K209" i="39"/>
  <c r="G209" i="42" s="1"/>
  <c r="C205" i="44" s="1"/>
  <c r="J230" i="35"/>
  <c r="I230" i="35"/>
  <c r="C230" i="40" s="1"/>
  <c r="I230" i="47"/>
  <c r="H230" i="47"/>
  <c r="M240" i="30"/>
  <c r="F241" i="30" s="1"/>
  <c r="N240" i="30"/>
  <c r="E230" i="39"/>
  <c r="T230" i="39" s="1"/>
  <c r="C226" i="41"/>
  <c r="L229" i="28"/>
  <c r="F230" i="28" s="1"/>
  <c r="M229" i="28"/>
  <c r="F216" i="21" s="1"/>
  <c r="P219" i="47"/>
  <c r="Q219" i="47"/>
  <c r="U219" i="35"/>
  <c r="T219" i="35"/>
  <c r="G219" i="40" s="1"/>
  <c r="G216" i="42"/>
  <c r="C212" i="44" s="1"/>
  <c r="C212" i="43"/>
  <c r="F230" i="37"/>
  <c r="J274" i="17" l="1"/>
  <c r="K274" i="17" s="1"/>
  <c r="U230" i="39"/>
  <c r="F211" i="40"/>
  <c r="Q211" i="35"/>
  <c r="V211" i="35" s="1"/>
  <c r="F210" i="39"/>
  <c r="G210" i="39" s="1"/>
  <c r="O210" i="39"/>
  <c r="G222" i="27"/>
  <c r="H222" i="27"/>
  <c r="J222" i="27" s="1"/>
  <c r="L209" i="39"/>
  <c r="K205" i="43" s="1"/>
  <c r="M212" i="35"/>
  <c r="I210" i="37"/>
  <c r="J210" i="37" s="1"/>
  <c r="K210" i="37" s="1"/>
  <c r="F211" i="51" s="1"/>
  <c r="G211" i="51" s="1"/>
  <c r="H211" i="51" s="1"/>
  <c r="P230" i="39"/>
  <c r="Q230" i="39" s="1"/>
  <c r="R230" i="39"/>
  <c r="S230" i="39" s="1"/>
  <c r="O240" i="30"/>
  <c r="P240" i="30" s="1"/>
  <c r="E229" i="37"/>
  <c r="G229" i="37" s="1"/>
  <c r="H229" i="37" s="1"/>
  <c r="C230" i="51" s="1"/>
  <c r="D230" i="51" s="1"/>
  <c r="E230" i="51" s="1"/>
  <c r="I241" i="30"/>
  <c r="K241" i="30" s="1"/>
  <c r="G241" i="30"/>
  <c r="R220" i="35"/>
  <c r="L218" i="37"/>
  <c r="M218" i="37" s="1"/>
  <c r="N218" i="37" s="1"/>
  <c r="I219" i="51" s="1"/>
  <c r="J219" i="51" s="1"/>
  <c r="K219" i="51" s="1"/>
  <c r="H230" i="28"/>
  <c r="J230" i="28" s="1"/>
  <c r="G230" i="28"/>
  <c r="M274" i="17" l="1"/>
  <c r="L274" i="17"/>
  <c r="F275" i="17" s="1"/>
  <c r="M226" i="43"/>
  <c r="F226" i="43"/>
  <c r="I222" i="27"/>
  <c r="K222" i="27"/>
  <c r="H210" i="39"/>
  <c r="J210" i="39"/>
  <c r="I210" i="39"/>
  <c r="K212" i="47"/>
  <c r="N212" i="35"/>
  <c r="D208" i="38"/>
  <c r="F211" i="36"/>
  <c r="G211" i="36" s="1"/>
  <c r="H211" i="36" s="1"/>
  <c r="W211" i="35"/>
  <c r="K211" i="35" s="1"/>
  <c r="H211" i="40"/>
  <c r="L241" i="30"/>
  <c r="H231" i="35"/>
  <c r="G231" i="47"/>
  <c r="C230" i="36"/>
  <c r="D230" i="36" s="1"/>
  <c r="E230" i="36" s="1"/>
  <c r="C227" i="38"/>
  <c r="C227" i="21"/>
  <c r="A229" i="37"/>
  <c r="K230" i="28"/>
  <c r="E216" i="38"/>
  <c r="O220" i="47"/>
  <c r="I219" i="36"/>
  <c r="J219" i="36" s="1"/>
  <c r="K219" i="36" s="1"/>
  <c r="E216" i="41" s="1"/>
  <c r="S220" i="35"/>
  <c r="I275" i="17" l="1"/>
  <c r="G275" i="17"/>
  <c r="K210" i="39"/>
  <c r="L210" i="39" s="1"/>
  <c r="K206" i="43" s="1"/>
  <c r="D261" i="21"/>
  <c r="G265" i="35"/>
  <c r="P212" i="35"/>
  <c r="X212" i="39" s="1"/>
  <c r="O212" i="35"/>
  <c r="E212" i="40" s="1"/>
  <c r="M212" i="47"/>
  <c r="L212" i="47"/>
  <c r="D211" i="40"/>
  <c r="D211" i="39"/>
  <c r="M222" i="27"/>
  <c r="E209" i="21" s="1"/>
  <c r="L222" i="27"/>
  <c r="F223" i="27" s="1"/>
  <c r="D208" i="41"/>
  <c r="W212" i="39"/>
  <c r="E231" i="39"/>
  <c r="T231" i="39" s="1"/>
  <c r="C227" i="41"/>
  <c r="H231" i="47"/>
  <c r="I231" i="47"/>
  <c r="I231" i="35"/>
  <c r="C231" i="40" s="1"/>
  <c r="J231" i="35"/>
  <c r="N241" i="30"/>
  <c r="M241" i="30"/>
  <c r="F242" i="30" s="1"/>
  <c r="L230" i="28"/>
  <c r="F231" i="28" s="1"/>
  <c r="M230" i="28"/>
  <c r="F217" i="21" s="1"/>
  <c r="P220" i="47"/>
  <c r="Q220" i="47"/>
  <c r="T220" i="35"/>
  <c r="G220" i="40" s="1"/>
  <c r="U220" i="35"/>
  <c r="F231" i="37"/>
  <c r="J275" i="17" l="1"/>
  <c r="K275" i="17" s="1"/>
  <c r="U231" i="39"/>
  <c r="F211" i="39"/>
  <c r="G211" i="39" s="1"/>
  <c r="O211" i="39"/>
  <c r="G223" i="27"/>
  <c r="H223" i="27"/>
  <c r="J223" i="27" s="1"/>
  <c r="I211" i="37"/>
  <c r="J211" i="37" s="1"/>
  <c r="K211" i="37" s="1"/>
  <c r="F212" i="51" s="1"/>
  <c r="G212" i="51" s="1"/>
  <c r="H212" i="51" s="1"/>
  <c r="M213" i="35"/>
  <c r="F212" i="40"/>
  <c r="Q212" i="35"/>
  <c r="V212" i="35" s="1"/>
  <c r="P231" i="39"/>
  <c r="Q231" i="39" s="1"/>
  <c r="R231" i="39"/>
  <c r="S231" i="39" s="1"/>
  <c r="G242" i="30"/>
  <c r="I242" i="30"/>
  <c r="K242" i="30" s="1"/>
  <c r="O241" i="30"/>
  <c r="P241" i="30" s="1"/>
  <c r="E230" i="37"/>
  <c r="G230" i="37" s="1"/>
  <c r="H230" i="37" s="1"/>
  <c r="C231" i="51" s="1"/>
  <c r="D231" i="51" s="1"/>
  <c r="E231" i="51" s="1"/>
  <c r="G217" i="42"/>
  <c r="C213" i="44" s="1"/>
  <c r="R221" i="35"/>
  <c r="L219" i="37"/>
  <c r="M219" i="37" s="1"/>
  <c r="N219" i="37" s="1"/>
  <c r="I220" i="51" s="1"/>
  <c r="J220" i="51" s="1"/>
  <c r="K220" i="51" s="1"/>
  <c r="G231" i="28"/>
  <c r="H231" i="28"/>
  <c r="J231" i="28" s="1"/>
  <c r="L275" i="17" l="1"/>
  <c r="F276" i="17" s="1"/>
  <c r="M275" i="17"/>
  <c r="F227" i="43"/>
  <c r="M227" i="43"/>
  <c r="N213" i="35"/>
  <c r="K213" i="47"/>
  <c r="D209" i="38"/>
  <c r="F212" i="36"/>
  <c r="G212" i="36" s="1"/>
  <c r="H212" i="36" s="1"/>
  <c r="K223" i="27"/>
  <c r="I223" i="27"/>
  <c r="H212" i="40"/>
  <c r="W212" i="35"/>
  <c r="K212" i="35" s="1"/>
  <c r="H211" i="39"/>
  <c r="I211" i="39"/>
  <c r="J211" i="39"/>
  <c r="H232" i="35"/>
  <c r="C231" i="36"/>
  <c r="D231" i="36" s="1"/>
  <c r="E231" i="36" s="1"/>
  <c r="G232" i="47"/>
  <c r="C228" i="38"/>
  <c r="A230" i="37"/>
  <c r="C228" i="21"/>
  <c r="L242" i="30"/>
  <c r="K231" i="28"/>
  <c r="I220" i="36"/>
  <c r="J220" i="36" s="1"/>
  <c r="K220" i="36" s="1"/>
  <c r="E217" i="41" s="1"/>
  <c r="O221" i="47"/>
  <c r="S221" i="35"/>
  <c r="E217" i="38"/>
  <c r="F232" i="37"/>
  <c r="D262" i="21" l="1"/>
  <c r="G266" i="35"/>
  <c r="I276" i="17"/>
  <c r="G276" i="17"/>
  <c r="K211" i="39"/>
  <c r="L211" i="39" s="1"/>
  <c r="K207" i="43" s="1"/>
  <c r="D212" i="40"/>
  <c r="D212" i="39"/>
  <c r="M223" i="27"/>
  <c r="E210" i="21" s="1"/>
  <c r="L223" i="27"/>
  <c r="F224" i="27" s="1"/>
  <c r="W213" i="39"/>
  <c r="D209" i="41"/>
  <c r="G211" i="42"/>
  <c r="C207" i="44" s="1"/>
  <c r="L213" i="47"/>
  <c r="M213" i="47"/>
  <c r="P213" i="35"/>
  <c r="X213" i="39" s="1"/>
  <c r="O213" i="35"/>
  <c r="E213" i="40" s="1"/>
  <c r="M242" i="30"/>
  <c r="F243" i="30" s="1"/>
  <c r="N242" i="30"/>
  <c r="H232" i="47"/>
  <c r="I232" i="47"/>
  <c r="E232" i="39"/>
  <c r="T232" i="39" s="1"/>
  <c r="C228" i="41"/>
  <c r="I232" i="35"/>
  <c r="C232" i="40" s="1"/>
  <c r="J232" i="35"/>
  <c r="G218" i="42"/>
  <c r="C214" i="44" s="1"/>
  <c r="C214" i="43"/>
  <c r="L231" i="28"/>
  <c r="F232" i="28" s="1"/>
  <c r="M231" i="28"/>
  <c r="F218" i="21" s="1"/>
  <c r="T221" i="35"/>
  <c r="G221" i="40" s="1"/>
  <c r="U221" i="35"/>
  <c r="P221" i="47"/>
  <c r="Q221" i="47"/>
  <c r="J276" i="17" l="1"/>
  <c r="K276" i="17" s="1"/>
  <c r="U232" i="39"/>
  <c r="H224" i="27"/>
  <c r="J224" i="27" s="1"/>
  <c r="G224" i="27"/>
  <c r="Q213" i="35"/>
  <c r="V213" i="35" s="1"/>
  <c r="F213" i="40"/>
  <c r="M214" i="35"/>
  <c r="I212" i="37"/>
  <c r="J212" i="37" s="1"/>
  <c r="K212" i="37" s="1"/>
  <c r="F213" i="51" s="1"/>
  <c r="G213" i="51" s="1"/>
  <c r="H213" i="51" s="1"/>
  <c r="O212" i="39"/>
  <c r="F212" i="39"/>
  <c r="G212" i="39" s="1"/>
  <c r="P232" i="39"/>
  <c r="Q232" i="39" s="1"/>
  <c r="R232" i="39"/>
  <c r="S232" i="39" s="1"/>
  <c r="O242" i="30"/>
  <c r="P242" i="30" s="1"/>
  <c r="E231" i="37"/>
  <c r="G231" i="37" s="1"/>
  <c r="H231" i="37" s="1"/>
  <c r="C232" i="51" s="1"/>
  <c r="D232" i="51" s="1"/>
  <c r="E232" i="51" s="1"/>
  <c r="I243" i="30"/>
  <c r="K243" i="30" s="1"/>
  <c r="G243" i="30"/>
  <c r="R222" i="35"/>
  <c r="L220" i="37"/>
  <c r="M220" i="37" s="1"/>
  <c r="N220" i="37" s="1"/>
  <c r="I221" i="51" s="1"/>
  <c r="J221" i="51" s="1"/>
  <c r="K221" i="51" s="1"/>
  <c r="G232" i="28"/>
  <c r="H232" i="28"/>
  <c r="J232" i="28" s="1"/>
  <c r="L276" i="17" l="1"/>
  <c r="F277" i="17" s="1"/>
  <c r="M276" i="17"/>
  <c r="M228" i="43"/>
  <c r="F228" i="43"/>
  <c r="H213" i="40"/>
  <c r="W213" i="35"/>
  <c r="K213" i="35" s="1"/>
  <c r="H212" i="39"/>
  <c r="I212" i="39"/>
  <c r="J212" i="39"/>
  <c r="I224" i="27"/>
  <c r="K224" i="27"/>
  <c r="F213" i="36"/>
  <c r="G213" i="36" s="1"/>
  <c r="H213" i="36" s="1"/>
  <c r="D210" i="38"/>
  <c r="N214" i="35"/>
  <c r="K214" i="47"/>
  <c r="L243" i="30"/>
  <c r="C232" i="36"/>
  <c r="D232" i="36" s="1"/>
  <c r="E232" i="36" s="1"/>
  <c r="G233" i="47"/>
  <c r="C229" i="38"/>
  <c r="H233" i="35"/>
  <c r="C229" i="21"/>
  <c r="A231" i="37"/>
  <c r="K232" i="28"/>
  <c r="E218" i="38"/>
  <c r="I221" i="36"/>
  <c r="J221" i="36" s="1"/>
  <c r="K221" i="36" s="1"/>
  <c r="E218" i="41" s="1"/>
  <c r="O222" i="47"/>
  <c r="S222" i="35"/>
  <c r="F233" i="37"/>
  <c r="D263" i="21" l="1"/>
  <c r="G267" i="35"/>
  <c r="G277" i="17"/>
  <c r="I277" i="17"/>
  <c r="K212" i="39"/>
  <c r="L212" i="39" s="1"/>
  <c r="K208" i="43" s="1"/>
  <c r="D210" i="41"/>
  <c r="W214" i="39"/>
  <c r="L224" i="27"/>
  <c r="F225" i="27" s="1"/>
  <c r="M224" i="27"/>
  <c r="E211" i="21" s="1"/>
  <c r="L214" i="47"/>
  <c r="M214" i="47"/>
  <c r="O214" i="35"/>
  <c r="E214" i="40" s="1"/>
  <c r="P214" i="35"/>
  <c r="X214" i="39" s="1"/>
  <c r="D213" i="39"/>
  <c r="D213" i="40"/>
  <c r="J233" i="35"/>
  <c r="I233" i="35"/>
  <c r="C233" i="40" s="1"/>
  <c r="I233" i="47"/>
  <c r="H233" i="47"/>
  <c r="E233" i="39"/>
  <c r="T233" i="39" s="1"/>
  <c r="C229" i="41"/>
  <c r="N243" i="30"/>
  <c r="M243" i="30"/>
  <c r="F244" i="30" s="1"/>
  <c r="L232" i="28"/>
  <c r="F233" i="28" s="1"/>
  <c r="M232" i="28"/>
  <c r="F219" i="21" s="1"/>
  <c r="T222" i="35"/>
  <c r="G222" i="40" s="1"/>
  <c r="U222" i="35"/>
  <c r="Q222" i="47"/>
  <c r="P222" i="47"/>
  <c r="J277" i="17" l="1"/>
  <c r="K277" i="17" s="1"/>
  <c r="U233" i="39"/>
  <c r="M215" i="35"/>
  <c r="I213" i="37"/>
  <c r="J213" i="37" s="1"/>
  <c r="K213" i="37" s="1"/>
  <c r="F214" i="51" s="1"/>
  <c r="G214" i="51" s="1"/>
  <c r="H214" i="51" s="1"/>
  <c r="F213" i="39"/>
  <c r="G213" i="39" s="1"/>
  <c r="O213" i="39"/>
  <c r="G225" i="27"/>
  <c r="H225" i="27"/>
  <c r="J225" i="27" s="1"/>
  <c r="F214" i="40"/>
  <c r="Q214" i="35"/>
  <c r="V214" i="35" s="1"/>
  <c r="P233" i="39"/>
  <c r="Q233" i="39" s="1"/>
  <c r="R233" i="39"/>
  <c r="S233" i="39" s="1"/>
  <c r="I244" i="30"/>
  <c r="K244" i="30" s="1"/>
  <c r="G244" i="30"/>
  <c r="O243" i="30"/>
  <c r="P243" i="30" s="1"/>
  <c r="E232" i="37"/>
  <c r="G232" i="37" s="1"/>
  <c r="H232" i="37" s="1"/>
  <c r="C233" i="51" s="1"/>
  <c r="D233" i="51" s="1"/>
  <c r="E233" i="51" s="1"/>
  <c r="R223" i="35"/>
  <c r="L221" i="37"/>
  <c r="M221" i="37" s="1"/>
  <c r="N221" i="37" s="1"/>
  <c r="I222" i="51" s="1"/>
  <c r="J222" i="51" s="1"/>
  <c r="K222" i="51" s="1"/>
  <c r="G233" i="28"/>
  <c r="H233" i="28"/>
  <c r="J233" i="28" s="1"/>
  <c r="G219" i="42"/>
  <c r="C215" i="44" s="1"/>
  <c r="C215" i="43"/>
  <c r="F234" i="37"/>
  <c r="L277" i="17" l="1"/>
  <c r="F278" i="17" s="1"/>
  <c r="M277" i="17"/>
  <c r="M229" i="43"/>
  <c r="F229" i="43"/>
  <c r="K225" i="27"/>
  <c r="I225" i="27"/>
  <c r="H213" i="39"/>
  <c r="I213" i="39"/>
  <c r="J213" i="39"/>
  <c r="N215" i="35"/>
  <c r="D211" i="38"/>
  <c r="F214" i="36"/>
  <c r="G214" i="36" s="1"/>
  <c r="H214" i="36" s="1"/>
  <c r="K215" i="47"/>
  <c r="W214" i="35"/>
  <c r="K214" i="35" s="1"/>
  <c r="H214" i="40"/>
  <c r="H234" i="35"/>
  <c r="C233" i="36"/>
  <c r="D233" i="36" s="1"/>
  <c r="E233" i="36" s="1"/>
  <c r="C230" i="38"/>
  <c r="G234" i="47"/>
  <c r="A232" i="37"/>
  <c r="C230" i="21"/>
  <c r="L244" i="30"/>
  <c r="K233" i="28"/>
  <c r="O223" i="47"/>
  <c r="S223" i="35"/>
  <c r="I222" i="36"/>
  <c r="J222" i="36" s="1"/>
  <c r="K222" i="36" s="1"/>
  <c r="E219" i="41" s="1"/>
  <c r="E219" i="38"/>
  <c r="K213" i="39" l="1"/>
  <c r="L213" i="39" s="1"/>
  <c r="K209" i="43" s="1"/>
  <c r="D264" i="21"/>
  <c r="G268" i="35"/>
  <c r="G278" i="17"/>
  <c r="I278" i="17"/>
  <c r="W215" i="39"/>
  <c r="D211" i="41"/>
  <c r="O215" i="35"/>
  <c r="E215" i="40" s="1"/>
  <c r="P215" i="35"/>
  <c r="X215" i="39" s="1"/>
  <c r="D214" i="40"/>
  <c r="D214" i="39"/>
  <c r="L215" i="47"/>
  <c r="M215" i="47"/>
  <c r="L225" i="27"/>
  <c r="F226" i="27" s="1"/>
  <c r="M225" i="27"/>
  <c r="E212" i="21" s="1"/>
  <c r="N244" i="30"/>
  <c r="M244" i="30"/>
  <c r="F245" i="30" s="1"/>
  <c r="H234" i="47"/>
  <c r="I234" i="47"/>
  <c r="E234" i="39"/>
  <c r="T234" i="39" s="1"/>
  <c r="C230" i="41"/>
  <c r="J234" i="35"/>
  <c r="I234" i="35"/>
  <c r="C234" i="40" s="1"/>
  <c r="L233" i="28"/>
  <c r="F234" i="28" s="1"/>
  <c r="M233" i="28"/>
  <c r="F220" i="21" s="1"/>
  <c r="U223" i="35"/>
  <c r="T223" i="35"/>
  <c r="G223" i="40" s="1"/>
  <c r="P223" i="47"/>
  <c r="Q223" i="47"/>
  <c r="G220" i="42"/>
  <c r="C216" i="44" s="1"/>
  <c r="C216" i="43"/>
  <c r="F235" i="37"/>
  <c r="J278" i="17" l="1"/>
  <c r="K278" i="17" s="1"/>
  <c r="U234" i="39"/>
  <c r="O214" i="39"/>
  <c r="F214" i="39"/>
  <c r="G214" i="39" s="1"/>
  <c r="I214" i="37"/>
  <c r="J214" i="37" s="1"/>
  <c r="K214" i="37" s="1"/>
  <c r="F215" i="51" s="1"/>
  <c r="G215" i="51" s="1"/>
  <c r="H215" i="51" s="1"/>
  <c r="M216" i="35"/>
  <c r="F215" i="40"/>
  <c r="Q215" i="35"/>
  <c r="V215" i="35" s="1"/>
  <c r="G226" i="27"/>
  <c r="H226" i="27"/>
  <c r="J226" i="27" s="1"/>
  <c r="P234" i="39"/>
  <c r="Q234" i="39" s="1"/>
  <c r="R234" i="39"/>
  <c r="S234" i="39" s="1"/>
  <c r="I245" i="30"/>
  <c r="K245" i="30" s="1"/>
  <c r="G245" i="30"/>
  <c r="O244" i="30"/>
  <c r="P244" i="30" s="1"/>
  <c r="E233" i="37"/>
  <c r="G233" i="37" s="1"/>
  <c r="H233" i="37" s="1"/>
  <c r="C234" i="51" s="1"/>
  <c r="D234" i="51" s="1"/>
  <c r="E234" i="51" s="1"/>
  <c r="R224" i="35"/>
  <c r="L222" i="37"/>
  <c r="M222" i="37" s="1"/>
  <c r="N222" i="37" s="1"/>
  <c r="I223" i="51" s="1"/>
  <c r="J223" i="51" s="1"/>
  <c r="K223" i="51" s="1"/>
  <c r="H234" i="28"/>
  <c r="J234" i="28" s="1"/>
  <c r="G234" i="28"/>
  <c r="M278" i="17" l="1"/>
  <c r="L278" i="17"/>
  <c r="F279" i="17" s="1"/>
  <c r="F230" i="43"/>
  <c r="M230" i="43"/>
  <c r="H215" i="40"/>
  <c r="W215" i="35"/>
  <c r="K215" i="35" s="1"/>
  <c r="N216" i="35"/>
  <c r="K216" i="47"/>
  <c r="F215" i="36"/>
  <c r="G215" i="36" s="1"/>
  <c r="H215" i="36" s="1"/>
  <c r="D212" i="38"/>
  <c r="H214" i="39"/>
  <c r="J214" i="39"/>
  <c r="I214" i="39"/>
  <c r="I226" i="27"/>
  <c r="K226" i="27"/>
  <c r="C231" i="38"/>
  <c r="H235" i="35"/>
  <c r="G235" i="47"/>
  <c r="C234" i="36"/>
  <c r="D234" i="36" s="1"/>
  <c r="E234" i="36" s="1"/>
  <c r="A233" i="37"/>
  <c r="C231" i="21"/>
  <c r="L245" i="30"/>
  <c r="K234" i="28"/>
  <c r="I223" i="36"/>
  <c r="J223" i="36" s="1"/>
  <c r="K223" i="36" s="1"/>
  <c r="E220" i="41" s="1"/>
  <c r="O224" i="47"/>
  <c r="E220" i="38"/>
  <c r="S224" i="35"/>
  <c r="G279" i="17" l="1"/>
  <c r="I279" i="17"/>
  <c r="D265" i="21"/>
  <c r="G269" i="35"/>
  <c r="W216" i="39"/>
  <c r="D212" i="41"/>
  <c r="M216" i="47"/>
  <c r="L216" i="47"/>
  <c r="L226" i="27"/>
  <c r="F227" i="27" s="1"/>
  <c r="M226" i="27"/>
  <c r="E213" i="21" s="1"/>
  <c r="O216" i="35"/>
  <c r="E216" i="40" s="1"/>
  <c r="P216" i="35"/>
  <c r="X216" i="39" s="1"/>
  <c r="D215" i="40"/>
  <c r="D215" i="39"/>
  <c r="K214" i="39"/>
  <c r="M245" i="30"/>
  <c r="F246" i="30" s="1"/>
  <c r="N245" i="30"/>
  <c r="E235" i="39"/>
  <c r="T235" i="39" s="1"/>
  <c r="C231" i="41"/>
  <c r="I235" i="47"/>
  <c r="H235" i="47"/>
  <c r="I235" i="35"/>
  <c r="C235" i="40" s="1"/>
  <c r="J235" i="35"/>
  <c r="L234" i="28"/>
  <c r="F235" i="28" s="1"/>
  <c r="M234" i="28"/>
  <c r="F221" i="21" s="1"/>
  <c r="T224" i="35"/>
  <c r="G224" i="40" s="1"/>
  <c r="U224" i="35"/>
  <c r="Q224" i="47"/>
  <c r="P224" i="47"/>
  <c r="G221" i="42"/>
  <c r="C217" i="44" s="1"/>
  <c r="C217" i="43"/>
  <c r="F236" i="37"/>
  <c r="J279" i="17" l="1"/>
  <c r="K279" i="17" s="1"/>
  <c r="U235" i="39"/>
  <c r="M217" i="35"/>
  <c r="I215" i="37"/>
  <c r="J215" i="37" s="1"/>
  <c r="K215" i="37" s="1"/>
  <c r="F216" i="51" s="1"/>
  <c r="G216" i="51" s="1"/>
  <c r="H216" i="51" s="1"/>
  <c r="G227" i="27"/>
  <c r="H227" i="27"/>
  <c r="J227" i="27" s="1"/>
  <c r="F215" i="39"/>
  <c r="G215" i="39" s="1"/>
  <c r="O215" i="39"/>
  <c r="F216" i="40"/>
  <c r="Q216" i="35"/>
  <c r="V216" i="35" s="1"/>
  <c r="L214" i="39"/>
  <c r="K210" i="43" s="1"/>
  <c r="P235" i="39"/>
  <c r="Q235" i="39" s="1"/>
  <c r="R235" i="39"/>
  <c r="S235" i="39" s="1"/>
  <c r="O245" i="30"/>
  <c r="P245" i="30" s="1"/>
  <c r="E234" i="37"/>
  <c r="G234" i="37" s="1"/>
  <c r="H234" i="37" s="1"/>
  <c r="C235" i="51" s="1"/>
  <c r="D235" i="51" s="1"/>
  <c r="E235" i="51" s="1"/>
  <c r="I246" i="30"/>
  <c r="K246" i="30" s="1"/>
  <c r="G246" i="30"/>
  <c r="R225" i="35"/>
  <c r="L223" i="37"/>
  <c r="M223" i="37" s="1"/>
  <c r="N223" i="37" s="1"/>
  <c r="I224" i="51" s="1"/>
  <c r="J224" i="51" s="1"/>
  <c r="K224" i="51" s="1"/>
  <c r="H235" i="28"/>
  <c r="J235" i="28" s="1"/>
  <c r="G235" i="28"/>
  <c r="M279" i="17" l="1"/>
  <c r="L279" i="17"/>
  <c r="F280" i="17" s="1"/>
  <c r="F231" i="43"/>
  <c r="M231" i="43"/>
  <c r="H215" i="39"/>
  <c r="I215" i="39"/>
  <c r="J215" i="39"/>
  <c r="K227" i="27"/>
  <c r="I227" i="27"/>
  <c r="H216" i="40"/>
  <c r="W216" i="35"/>
  <c r="K216" i="35" s="1"/>
  <c r="D213" i="38"/>
  <c r="F216" i="36"/>
  <c r="G216" i="36" s="1"/>
  <c r="H216" i="36" s="1"/>
  <c r="K217" i="47"/>
  <c r="N217" i="35"/>
  <c r="L246" i="30"/>
  <c r="G236" i="47"/>
  <c r="C232" i="38"/>
  <c r="H236" i="35"/>
  <c r="C235" i="36"/>
  <c r="D235" i="36" s="1"/>
  <c r="E235" i="36" s="1"/>
  <c r="A234" i="37"/>
  <c r="C232" i="21"/>
  <c r="K235" i="28"/>
  <c r="E221" i="38"/>
  <c r="S225" i="35"/>
  <c r="I224" i="36"/>
  <c r="J224" i="36" s="1"/>
  <c r="K224" i="36" s="1"/>
  <c r="E221" i="41" s="1"/>
  <c r="O225" i="47"/>
  <c r="F237" i="37"/>
  <c r="I280" i="17" l="1"/>
  <c r="G280" i="17"/>
  <c r="D266" i="21"/>
  <c r="G270" i="35"/>
  <c r="K215" i="39"/>
  <c r="L215" i="39" s="1"/>
  <c r="K211" i="43" s="1"/>
  <c r="D216" i="39"/>
  <c r="D216" i="40"/>
  <c r="L227" i="27"/>
  <c r="F228" i="27" s="1"/>
  <c r="M227" i="27"/>
  <c r="E214" i="21" s="1"/>
  <c r="P217" i="35"/>
  <c r="X217" i="39" s="1"/>
  <c r="O217" i="35"/>
  <c r="E217" i="40" s="1"/>
  <c r="C211" i="43"/>
  <c r="L217" i="47"/>
  <c r="M217" i="47"/>
  <c r="D213" i="41"/>
  <c r="W217" i="39"/>
  <c r="M246" i="30"/>
  <c r="F247" i="30" s="1"/>
  <c r="N246" i="30"/>
  <c r="E236" i="39"/>
  <c r="T236" i="39" s="1"/>
  <c r="C232" i="41"/>
  <c r="J236" i="35"/>
  <c r="I236" i="35"/>
  <c r="C236" i="40" s="1"/>
  <c r="I236" i="47"/>
  <c r="H236" i="47"/>
  <c r="C218" i="43"/>
  <c r="L235" i="28"/>
  <c r="F236" i="28" s="1"/>
  <c r="M235" i="28"/>
  <c r="F222" i="21" s="1"/>
  <c r="Q225" i="47"/>
  <c r="P225" i="47"/>
  <c r="T225" i="35"/>
  <c r="G225" i="40" s="1"/>
  <c r="U225" i="35"/>
  <c r="J280" i="17" l="1"/>
  <c r="K280" i="17" s="1"/>
  <c r="U236" i="39"/>
  <c r="Q217" i="35"/>
  <c r="V217" i="35" s="1"/>
  <c r="F217" i="40"/>
  <c r="M218" i="35"/>
  <c r="I216" i="37"/>
  <c r="J216" i="37" s="1"/>
  <c r="K216" i="37" s="1"/>
  <c r="F217" i="51" s="1"/>
  <c r="G217" i="51" s="1"/>
  <c r="H217" i="51" s="1"/>
  <c r="G228" i="27"/>
  <c r="H228" i="27"/>
  <c r="J228" i="27" s="1"/>
  <c r="F216" i="39"/>
  <c r="O216" i="39"/>
  <c r="P236" i="39"/>
  <c r="Q236" i="39" s="1"/>
  <c r="R236" i="39"/>
  <c r="S236" i="39" s="1"/>
  <c r="O246" i="30"/>
  <c r="P246" i="30" s="1"/>
  <c r="E235" i="37"/>
  <c r="G235" i="37" s="1"/>
  <c r="H235" i="37" s="1"/>
  <c r="C236" i="51" s="1"/>
  <c r="D236" i="51" s="1"/>
  <c r="E236" i="51" s="1"/>
  <c r="I247" i="30"/>
  <c r="K247" i="30" s="1"/>
  <c r="G247" i="30"/>
  <c r="R226" i="35"/>
  <c r="L224" i="37"/>
  <c r="M224" i="37" s="1"/>
  <c r="N224" i="37" s="1"/>
  <c r="I225" i="51" s="1"/>
  <c r="J225" i="51" s="1"/>
  <c r="K225" i="51" s="1"/>
  <c r="G236" i="28"/>
  <c r="H236" i="28"/>
  <c r="J236" i="28" s="1"/>
  <c r="F238" i="37"/>
  <c r="L280" i="17" l="1"/>
  <c r="F281" i="17" s="1"/>
  <c r="M280" i="17"/>
  <c r="M232" i="43"/>
  <c r="F232" i="43"/>
  <c r="D214" i="38"/>
  <c r="F217" i="36"/>
  <c r="G217" i="36" s="1"/>
  <c r="H217" i="36" s="1"/>
  <c r="N218" i="35"/>
  <c r="K218" i="47"/>
  <c r="G216" i="39"/>
  <c r="H216" i="39" s="1"/>
  <c r="I228" i="27"/>
  <c r="K228" i="27"/>
  <c r="W217" i="35"/>
  <c r="K217" i="35" s="1"/>
  <c r="H217" i="40"/>
  <c r="L247" i="30"/>
  <c r="G237" i="47"/>
  <c r="C236" i="36"/>
  <c r="D236" i="36" s="1"/>
  <c r="E236" i="36" s="1"/>
  <c r="C233" i="38"/>
  <c r="H237" i="35"/>
  <c r="A235" i="37"/>
  <c r="C233" i="21"/>
  <c r="K236" i="28"/>
  <c r="S226" i="35"/>
  <c r="E222" i="38"/>
  <c r="O226" i="47"/>
  <c r="I225" i="36"/>
  <c r="J225" i="36" s="1"/>
  <c r="K225" i="36" s="1"/>
  <c r="E222" i="41" s="1"/>
  <c r="D267" i="21" l="1"/>
  <c r="G271" i="35"/>
  <c r="I281" i="17"/>
  <c r="G281" i="17"/>
  <c r="L228" i="27"/>
  <c r="F229" i="27" s="1"/>
  <c r="M228" i="27"/>
  <c r="E215" i="21" s="1"/>
  <c r="J216" i="39"/>
  <c r="I216" i="39"/>
  <c r="K216" i="39" s="1"/>
  <c r="L218" i="47"/>
  <c r="M218" i="47"/>
  <c r="P218" i="35"/>
  <c r="X218" i="39" s="1"/>
  <c r="O218" i="35"/>
  <c r="E218" i="40" s="1"/>
  <c r="D214" i="41"/>
  <c r="W218" i="39"/>
  <c r="D217" i="39"/>
  <c r="D217" i="40"/>
  <c r="N247" i="30"/>
  <c r="M247" i="30"/>
  <c r="F248" i="30" s="1"/>
  <c r="J237" i="35"/>
  <c r="I237" i="35"/>
  <c r="C237" i="40" s="1"/>
  <c r="E237" i="39"/>
  <c r="T237" i="39" s="1"/>
  <c r="C233" i="41"/>
  <c r="H237" i="47"/>
  <c r="I237" i="47"/>
  <c r="M236" i="28"/>
  <c r="F223" i="21" s="1"/>
  <c r="L236" i="28"/>
  <c r="F237" i="28" s="1"/>
  <c r="Q226" i="47"/>
  <c r="P226" i="47"/>
  <c r="T226" i="35"/>
  <c r="G226" i="40" s="1"/>
  <c r="U226" i="35"/>
  <c r="C219" i="43"/>
  <c r="G223" i="42"/>
  <c r="C219" i="44" s="1"/>
  <c r="F239" i="37"/>
  <c r="J281" i="17" l="1"/>
  <c r="K281" i="17" s="1"/>
  <c r="U237" i="39"/>
  <c r="F218" i="40"/>
  <c r="Q218" i="35"/>
  <c r="V218" i="35" s="1"/>
  <c r="F217" i="39"/>
  <c r="G217" i="39" s="1"/>
  <c r="O217" i="39"/>
  <c r="L216" i="39"/>
  <c r="K212" i="43" s="1"/>
  <c r="M219" i="35"/>
  <c r="I217" i="37"/>
  <c r="J217" i="37" s="1"/>
  <c r="K217" i="37" s="1"/>
  <c r="F218" i="51" s="1"/>
  <c r="G218" i="51" s="1"/>
  <c r="H218" i="51" s="1"/>
  <c r="G229" i="27"/>
  <c r="H229" i="27"/>
  <c r="J229" i="27" s="1"/>
  <c r="P237" i="39"/>
  <c r="Q237" i="39" s="1"/>
  <c r="R237" i="39"/>
  <c r="S237" i="39" s="1"/>
  <c r="I248" i="30"/>
  <c r="K248" i="30" s="1"/>
  <c r="G248" i="30"/>
  <c r="O247" i="30"/>
  <c r="P247" i="30" s="1"/>
  <c r="E236" i="37"/>
  <c r="G236" i="37" s="1"/>
  <c r="H236" i="37" s="1"/>
  <c r="C237" i="51" s="1"/>
  <c r="D237" i="51" s="1"/>
  <c r="E237" i="51" s="1"/>
  <c r="H237" i="28"/>
  <c r="J237" i="28" s="1"/>
  <c r="G237" i="28"/>
  <c r="R227" i="35"/>
  <c r="L225" i="37"/>
  <c r="M225" i="37" s="1"/>
  <c r="N225" i="37" s="1"/>
  <c r="I226" i="51" s="1"/>
  <c r="J226" i="51" s="1"/>
  <c r="K226" i="51" s="1"/>
  <c r="L281" i="17" l="1"/>
  <c r="F282" i="17" s="1"/>
  <c r="M281" i="17"/>
  <c r="M233" i="43"/>
  <c r="F233" i="43"/>
  <c r="I229" i="27"/>
  <c r="K229" i="27"/>
  <c r="H217" i="39"/>
  <c r="I217" i="39"/>
  <c r="J217" i="39"/>
  <c r="W218" i="35"/>
  <c r="K218" i="35" s="1"/>
  <c r="H218" i="40"/>
  <c r="F218" i="36"/>
  <c r="G218" i="36" s="1"/>
  <c r="H218" i="36" s="1"/>
  <c r="N219" i="35"/>
  <c r="K219" i="47"/>
  <c r="D215" i="38"/>
  <c r="G238" i="47"/>
  <c r="C234" i="38"/>
  <c r="H238" i="35"/>
  <c r="C237" i="36"/>
  <c r="D237" i="36" s="1"/>
  <c r="E237" i="36" s="1"/>
  <c r="A236" i="37"/>
  <c r="C234" i="21"/>
  <c r="L248" i="30"/>
  <c r="E223" i="38"/>
  <c r="I226" i="36"/>
  <c r="J226" i="36" s="1"/>
  <c r="K226" i="36" s="1"/>
  <c r="E223" i="41" s="1"/>
  <c r="O227" i="47"/>
  <c r="S227" i="35"/>
  <c r="K237" i="28"/>
  <c r="F240" i="37"/>
  <c r="K217" i="39" l="1"/>
  <c r="D268" i="21"/>
  <c r="G272" i="35"/>
  <c r="I282" i="17"/>
  <c r="G282" i="17"/>
  <c r="D215" i="41"/>
  <c r="W219" i="39"/>
  <c r="D218" i="39"/>
  <c r="D218" i="40"/>
  <c r="C213" i="43"/>
  <c r="L217" i="39"/>
  <c r="K213" i="43" s="1"/>
  <c r="M219" i="47"/>
  <c r="L219" i="47"/>
  <c r="L229" i="27"/>
  <c r="F230" i="27" s="1"/>
  <c r="M229" i="27"/>
  <c r="E216" i="21" s="1"/>
  <c r="P219" i="35"/>
  <c r="X219" i="39" s="1"/>
  <c r="O219" i="35"/>
  <c r="E219" i="40" s="1"/>
  <c r="N248" i="30"/>
  <c r="M248" i="30"/>
  <c r="F249" i="30" s="1"/>
  <c r="E238" i="39"/>
  <c r="T238" i="39" s="1"/>
  <c r="C234" i="41"/>
  <c r="I238" i="35"/>
  <c r="C238" i="40" s="1"/>
  <c r="J238" i="35"/>
  <c r="I238" i="47"/>
  <c r="H238" i="47"/>
  <c r="M237" i="28"/>
  <c r="F224" i="21" s="1"/>
  <c r="L237" i="28"/>
  <c r="F238" i="28" s="1"/>
  <c r="T227" i="35"/>
  <c r="G227" i="40" s="1"/>
  <c r="U227" i="35"/>
  <c r="P227" i="47"/>
  <c r="Q227" i="47"/>
  <c r="G224" i="42"/>
  <c r="C220" i="44" s="1"/>
  <c r="C220" i="43"/>
  <c r="J282" i="17" l="1"/>
  <c r="K282" i="17" s="1"/>
  <c r="U238" i="39"/>
  <c r="F219" i="40"/>
  <c r="Q219" i="35"/>
  <c r="V219" i="35" s="1"/>
  <c r="O218" i="39"/>
  <c r="F218" i="39"/>
  <c r="M220" i="35"/>
  <c r="I218" i="37"/>
  <c r="J218" i="37" s="1"/>
  <c r="K218" i="37" s="1"/>
  <c r="F219" i="51" s="1"/>
  <c r="G219" i="51" s="1"/>
  <c r="H219" i="51" s="1"/>
  <c r="H230" i="27"/>
  <c r="J230" i="27" s="1"/>
  <c r="G230" i="27"/>
  <c r="P238" i="39"/>
  <c r="Q238" i="39" s="1"/>
  <c r="R238" i="39"/>
  <c r="S238" i="39" s="1"/>
  <c r="I249" i="30"/>
  <c r="K249" i="30" s="1"/>
  <c r="G249" i="30"/>
  <c r="O248" i="30"/>
  <c r="P248" i="30" s="1"/>
  <c r="E237" i="37"/>
  <c r="G237" i="37" s="1"/>
  <c r="H237" i="37" s="1"/>
  <c r="C238" i="51" s="1"/>
  <c r="D238" i="51" s="1"/>
  <c r="E238" i="51" s="1"/>
  <c r="G238" i="28"/>
  <c r="H238" i="28"/>
  <c r="J238" i="28" s="1"/>
  <c r="R228" i="35"/>
  <c r="L226" i="37"/>
  <c r="M226" i="37" s="1"/>
  <c r="N226" i="37" s="1"/>
  <c r="I227" i="51" s="1"/>
  <c r="J227" i="51" s="1"/>
  <c r="K227" i="51" s="1"/>
  <c r="F241" i="37"/>
  <c r="L282" i="17" l="1"/>
  <c r="F283" i="17" s="1"/>
  <c r="M282" i="17"/>
  <c r="M234" i="43"/>
  <c r="F234" i="43"/>
  <c r="N220" i="35"/>
  <c r="K220" i="47"/>
  <c r="F219" i="36"/>
  <c r="G219" i="36" s="1"/>
  <c r="H219" i="36" s="1"/>
  <c r="D216" i="38"/>
  <c r="G218" i="39"/>
  <c r="H218" i="39" s="1"/>
  <c r="I230" i="27"/>
  <c r="K230" i="27"/>
  <c r="W219" i="35"/>
  <c r="K219" i="35" s="1"/>
  <c r="H219" i="40"/>
  <c r="G239" i="47"/>
  <c r="C238" i="36"/>
  <c r="D238" i="36" s="1"/>
  <c r="E238" i="36" s="1"/>
  <c r="C235" i="38"/>
  <c r="H239" i="35"/>
  <c r="A237" i="37"/>
  <c r="C235" i="21"/>
  <c r="L249" i="30"/>
  <c r="K238" i="28"/>
  <c r="O228" i="47"/>
  <c r="S228" i="35"/>
  <c r="I227" i="36"/>
  <c r="J227" i="36" s="1"/>
  <c r="K227" i="36" s="1"/>
  <c r="E224" i="41" s="1"/>
  <c r="E224" i="38"/>
  <c r="D269" i="21" l="1"/>
  <c r="G273" i="35"/>
  <c r="G283" i="17"/>
  <c r="I283" i="17"/>
  <c r="L230" i="27"/>
  <c r="F231" i="27" s="1"/>
  <c r="M230" i="27"/>
  <c r="E217" i="21" s="1"/>
  <c r="I218" i="39"/>
  <c r="K218" i="39" s="1"/>
  <c r="J218" i="39"/>
  <c r="W220" i="39"/>
  <c r="D216" i="41"/>
  <c r="M220" i="47"/>
  <c r="L220" i="47"/>
  <c r="D219" i="40"/>
  <c r="D219" i="39"/>
  <c r="P220" i="35"/>
  <c r="X220" i="39" s="1"/>
  <c r="O220" i="35"/>
  <c r="E220" i="40" s="1"/>
  <c r="M249" i="30"/>
  <c r="F250" i="30" s="1"/>
  <c r="N249" i="30"/>
  <c r="I239" i="35"/>
  <c r="C239" i="40" s="1"/>
  <c r="J239" i="35"/>
  <c r="E239" i="39"/>
  <c r="T239" i="39" s="1"/>
  <c r="C235" i="41"/>
  <c r="H239" i="47"/>
  <c r="I239" i="47"/>
  <c r="M238" i="28"/>
  <c r="F225" i="21" s="1"/>
  <c r="L238" i="28"/>
  <c r="F239" i="28" s="1"/>
  <c r="U228" i="35"/>
  <c r="T228" i="35"/>
  <c r="G228" i="40" s="1"/>
  <c r="Q228" i="47"/>
  <c r="P228" i="47"/>
  <c r="G225" i="42"/>
  <c r="C221" i="44" s="1"/>
  <c r="C221" i="43"/>
  <c r="F242" i="37"/>
  <c r="J283" i="17" l="1"/>
  <c r="K283" i="17" s="1"/>
  <c r="U239" i="39"/>
  <c r="L218" i="39"/>
  <c r="K214" i="43" s="1"/>
  <c r="Q220" i="35"/>
  <c r="V220" i="35" s="1"/>
  <c r="F220" i="40"/>
  <c r="F219" i="39"/>
  <c r="G219" i="39" s="1"/>
  <c r="O219" i="39"/>
  <c r="M221" i="35"/>
  <c r="I219" i="37"/>
  <c r="J219" i="37" s="1"/>
  <c r="K219" i="37" s="1"/>
  <c r="F220" i="51" s="1"/>
  <c r="G220" i="51" s="1"/>
  <c r="H220" i="51" s="1"/>
  <c r="G231" i="27"/>
  <c r="H231" i="27"/>
  <c r="J231" i="27" s="1"/>
  <c r="P239" i="39"/>
  <c r="Q239" i="39" s="1"/>
  <c r="R239" i="39"/>
  <c r="S239" i="39" s="1"/>
  <c r="G250" i="30"/>
  <c r="I250" i="30"/>
  <c r="O249" i="30"/>
  <c r="P249" i="30" s="1"/>
  <c r="E238" i="37"/>
  <c r="G238" i="37" s="1"/>
  <c r="H238" i="37" s="1"/>
  <c r="C239" i="51" s="1"/>
  <c r="D239" i="51" s="1"/>
  <c r="E239" i="51" s="1"/>
  <c r="G239" i="28"/>
  <c r="H239" i="28"/>
  <c r="J239" i="28" s="1"/>
  <c r="R229" i="35"/>
  <c r="L227" i="37"/>
  <c r="M227" i="37" s="1"/>
  <c r="N227" i="37" s="1"/>
  <c r="I228" i="51" s="1"/>
  <c r="J228" i="51" s="1"/>
  <c r="K228" i="51" s="1"/>
  <c r="L283" i="17" l="1"/>
  <c r="F284" i="17" s="1"/>
  <c r="M283" i="17"/>
  <c r="M235" i="43"/>
  <c r="F235" i="43"/>
  <c r="K250" i="30"/>
  <c r="L250" i="30" s="1"/>
  <c r="H219" i="39"/>
  <c r="I219" i="39"/>
  <c r="J219" i="39"/>
  <c r="K231" i="27"/>
  <c r="I231" i="27"/>
  <c r="H220" i="40"/>
  <c r="W220" i="35"/>
  <c r="K220" i="35" s="1"/>
  <c r="F220" i="36"/>
  <c r="G220" i="36" s="1"/>
  <c r="H220" i="36" s="1"/>
  <c r="D217" i="38"/>
  <c r="K221" i="47"/>
  <c r="N221" i="35"/>
  <c r="C236" i="38"/>
  <c r="H240" i="35"/>
  <c r="C239" i="36"/>
  <c r="D239" i="36" s="1"/>
  <c r="E239" i="36" s="1"/>
  <c r="G240" i="47"/>
  <c r="C236" i="21"/>
  <c r="A238" i="37"/>
  <c r="S229" i="35"/>
  <c r="E225" i="38"/>
  <c r="I228" i="36"/>
  <c r="J228" i="36" s="1"/>
  <c r="K228" i="36" s="1"/>
  <c r="E225" i="41" s="1"/>
  <c r="O229" i="47"/>
  <c r="K239" i="28"/>
  <c r="D270" i="21" l="1"/>
  <c r="G274" i="35"/>
  <c r="I284" i="17"/>
  <c r="G284" i="17"/>
  <c r="N250" i="30"/>
  <c r="O250" i="30" s="1"/>
  <c r="P250" i="30" s="1"/>
  <c r="M250" i="30"/>
  <c r="F251" i="30" s="1"/>
  <c r="I251" i="30" s="1"/>
  <c r="K251" i="30" s="1"/>
  <c r="K219" i="39"/>
  <c r="W221" i="39"/>
  <c r="D217" i="41"/>
  <c r="D220" i="40"/>
  <c r="D220" i="39"/>
  <c r="L231" i="27"/>
  <c r="F232" i="27" s="1"/>
  <c r="M231" i="27"/>
  <c r="E218" i="21" s="1"/>
  <c r="P221" i="35"/>
  <c r="X221" i="39" s="1"/>
  <c r="O221" i="35"/>
  <c r="E221" i="40" s="1"/>
  <c r="L221" i="47"/>
  <c r="M221" i="47"/>
  <c r="H240" i="47"/>
  <c r="I240" i="47"/>
  <c r="E240" i="39"/>
  <c r="T240" i="39" s="1"/>
  <c r="C236" i="41"/>
  <c r="I240" i="35"/>
  <c r="C240" i="40" s="1"/>
  <c r="J240" i="35"/>
  <c r="L239" i="28"/>
  <c r="F240" i="28" s="1"/>
  <c r="M239" i="28"/>
  <c r="F226" i="21" s="1"/>
  <c r="P229" i="47"/>
  <c r="Q229" i="47"/>
  <c r="U229" i="35"/>
  <c r="T229" i="35"/>
  <c r="G229" i="40" s="1"/>
  <c r="G226" i="42"/>
  <c r="C222" i="44" s="1"/>
  <c r="C222" i="43"/>
  <c r="F243" i="37"/>
  <c r="G251" i="30" l="1"/>
  <c r="E239" i="37"/>
  <c r="G239" i="37" s="1"/>
  <c r="H239" i="37" s="1"/>
  <c r="C240" i="51" s="1"/>
  <c r="D240" i="51" s="1"/>
  <c r="E240" i="51" s="1"/>
  <c r="J284" i="17"/>
  <c r="K284" i="17" s="1"/>
  <c r="U240" i="39"/>
  <c r="L219" i="39"/>
  <c r="K215" i="43" s="1"/>
  <c r="F221" i="40"/>
  <c r="Q221" i="35"/>
  <c r="V221" i="35" s="1"/>
  <c r="I220" i="37"/>
  <c r="J220" i="37" s="1"/>
  <c r="K220" i="37" s="1"/>
  <c r="F221" i="51" s="1"/>
  <c r="G221" i="51" s="1"/>
  <c r="H221" i="51" s="1"/>
  <c r="M222" i="35"/>
  <c r="H232" i="27"/>
  <c r="J232" i="27" s="1"/>
  <c r="G232" i="27"/>
  <c r="O220" i="39"/>
  <c r="F220" i="39"/>
  <c r="P240" i="39"/>
  <c r="Q240" i="39" s="1"/>
  <c r="R240" i="39"/>
  <c r="S240" i="39" s="1"/>
  <c r="L251" i="30"/>
  <c r="A239" i="37"/>
  <c r="C237" i="21"/>
  <c r="R230" i="35"/>
  <c r="L228" i="37"/>
  <c r="M228" i="37" s="1"/>
  <c r="N228" i="37" s="1"/>
  <c r="I229" i="51" s="1"/>
  <c r="J229" i="51" s="1"/>
  <c r="K229" i="51" s="1"/>
  <c r="H240" i="28"/>
  <c r="J240" i="28" s="1"/>
  <c r="G240" i="28"/>
  <c r="C240" i="36" l="1"/>
  <c r="D240" i="36" s="1"/>
  <c r="E240" i="36" s="1"/>
  <c r="E241" i="39" s="1"/>
  <c r="T241" i="39" s="1"/>
  <c r="C237" i="38"/>
  <c r="G241" i="47"/>
  <c r="H241" i="35"/>
  <c r="L284" i="17"/>
  <c r="F285" i="17" s="1"/>
  <c r="M284" i="17"/>
  <c r="F236" i="43"/>
  <c r="M236" i="43"/>
  <c r="I232" i="27"/>
  <c r="K232" i="27"/>
  <c r="K222" i="47"/>
  <c r="D218" i="38"/>
  <c r="N222" i="35"/>
  <c r="F221" i="36"/>
  <c r="G221" i="36" s="1"/>
  <c r="H221" i="36" s="1"/>
  <c r="H221" i="40"/>
  <c r="W221" i="35"/>
  <c r="K221" i="35" s="1"/>
  <c r="G220" i="39"/>
  <c r="H220" i="39" s="1"/>
  <c r="H241" i="47"/>
  <c r="I241" i="47"/>
  <c r="J241" i="35"/>
  <c r="I241" i="35"/>
  <c r="C241" i="40" s="1"/>
  <c r="N251" i="30"/>
  <c r="M251" i="30"/>
  <c r="F252" i="30" s="1"/>
  <c r="K240" i="28"/>
  <c r="S230" i="35"/>
  <c r="I229" i="36"/>
  <c r="J229" i="36" s="1"/>
  <c r="K229" i="36" s="1"/>
  <c r="E226" i="41" s="1"/>
  <c r="E226" i="38"/>
  <c r="O230" i="47"/>
  <c r="C237" i="41" l="1"/>
  <c r="D271" i="21"/>
  <c r="G275" i="35"/>
  <c r="G285" i="17"/>
  <c r="I285" i="17"/>
  <c r="U241" i="39"/>
  <c r="D221" i="40"/>
  <c r="D221" i="39"/>
  <c r="W222" i="39"/>
  <c r="D218" i="41"/>
  <c r="P222" i="35"/>
  <c r="X222" i="39" s="1"/>
  <c r="O222" i="35"/>
  <c r="E222" i="40" s="1"/>
  <c r="L222" i="47"/>
  <c r="M222" i="47"/>
  <c r="L232" i="27"/>
  <c r="F233" i="27" s="1"/>
  <c r="M232" i="27"/>
  <c r="E219" i="21" s="1"/>
  <c r="J220" i="39"/>
  <c r="I220" i="39"/>
  <c r="K220" i="39" s="1"/>
  <c r="P241" i="39"/>
  <c r="Q241" i="39" s="1"/>
  <c r="R241" i="39"/>
  <c r="S241" i="39" s="1"/>
  <c r="O251" i="30"/>
  <c r="P251" i="30" s="1"/>
  <c r="E240" i="37"/>
  <c r="G240" i="37" s="1"/>
  <c r="H240" i="37" s="1"/>
  <c r="C241" i="51" s="1"/>
  <c r="D241" i="51" s="1"/>
  <c r="E241" i="51" s="1"/>
  <c r="I252" i="30"/>
  <c r="K252" i="30" s="1"/>
  <c r="G252" i="30"/>
  <c r="M240" i="28"/>
  <c r="F227" i="21" s="1"/>
  <c r="L240" i="28"/>
  <c r="F241" i="28" s="1"/>
  <c r="P230" i="47"/>
  <c r="Q230" i="47"/>
  <c r="U230" i="35"/>
  <c r="T230" i="35"/>
  <c r="G230" i="40" s="1"/>
  <c r="C223" i="43"/>
  <c r="G227" i="42"/>
  <c r="C223" i="44" s="1"/>
  <c r="F244" i="37"/>
  <c r="J285" i="17" l="1"/>
  <c r="K285" i="17" s="1"/>
  <c r="F237" i="43"/>
  <c r="M237" i="43"/>
  <c r="L220" i="39"/>
  <c r="K216" i="43" s="1"/>
  <c r="Q222" i="35"/>
  <c r="V222" i="35" s="1"/>
  <c r="F222" i="40"/>
  <c r="M223" i="35"/>
  <c r="I221" i="37"/>
  <c r="J221" i="37" s="1"/>
  <c r="K221" i="37" s="1"/>
  <c r="F222" i="51" s="1"/>
  <c r="G222" i="51" s="1"/>
  <c r="H222" i="51" s="1"/>
  <c r="G233" i="27"/>
  <c r="H233" i="27"/>
  <c r="J233" i="27" s="1"/>
  <c r="F221" i="39"/>
  <c r="O221" i="39"/>
  <c r="L252" i="30"/>
  <c r="H242" i="35"/>
  <c r="C241" i="36"/>
  <c r="D241" i="36" s="1"/>
  <c r="E241" i="36" s="1"/>
  <c r="G242" i="47"/>
  <c r="C238" i="38"/>
  <c r="A240" i="37"/>
  <c r="C238" i="21"/>
  <c r="G241" i="28"/>
  <c r="H241" i="28"/>
  <c r="J241" i="28" s="1"/>
  <c r="R231" i="35"/>
  <c r="L229" i="37"/>
  <c r="M229" i="37" s="1"/>
  <c r="N229" i="37" s="1"/>
  <c r="I230" i="51" s="1"/>
  <c r="J230" i="51" s="1"/>
  <c r="K230" i="51" s="1"/>
  <c r="M285" i="17" l="1"/>
  <c r="L285" i="17"/>
  <c r="F286" i="17" s="1"/>
  <c r="N223" i="35"/>
  <c r="K223" i="47"/>
  <c r="D219" i="38"/>
  <c r="F222" i="36"/>
  <c r="G222" i="36" s="1"/>
  <c r="H222" i="36" s="1"/>
  <c r="G221" i="39"/>
  <c r="H221" i="39" s="1"/>
  <c r="I233" i="27"/>
  <c r="K233" i="27"/>
  <c r="W222" i="35"/>
  <c r="K222" i="35" s="1"/>
  <c r="H222" i="40"/>
  <c r="I242" i="47"/>
  <c r="H242" i="47"/>
  <c r="E242" i="39"/>
  <c r="T242" i="39" s="1"/>
  <c r="C238" i="41"/>
  <c r="I242" i="35"/>
  <c r="C242" i="40" s="1"/>
  <c r="J242" i="35"/>
  <c r="N252" i="30"/>
  <c r="M252" i="30"/>
  <c r="F253" i="30" s="1"/>
  <c r="K241" i="28"/>
  <c r="I230" i="36"/>
  <c r="J230" i="36" s="1"/>
  <c r="K230" i="36" s="1"/>
  <c r="E227" i="41" s="1"/>
  <c r="E227" i="38"/>
  <c r="O231" i="47"/>
  <c r="S231" i="35"/>
  <c r="F245" i="37"/>
  <c r="G286" i="17" l="1"/>
  <c r="I286" i="17"/>
  <c r="D272" i="21"/>
  <c r="G276" i="35"/>
  <c r="U242" i="39"/>
  <c r="M233" i="27"/>
  <c r="E220" i="21" s="1"/>
  <c r="L233" i="27"/>
  <c r="F234" i="27" s="1"/>
  <c r="J221" i="39"/>
  <c r="I221" i="39"/>
  <c r="K221" i="39" s="1"/>
  <c r="W223" i="39"/>
  <c r="D219" i="41"/>
  <c r="M223" i="47"/>
  <c r="L223" i="47"/>
  <c r="D222" i="39"/>
  <c r="D222" i="40"/>
  <c r="P223" i="35"/>
  <c r="X223" i="39" s="1"/>
  <c r="O223" i="35"/>
  <c r="E223" i="40" s="1"/>
  <c r="P242" i="39"/>
  <c r="Q242" i="39" s="1"/>
  <c r="R242" i="39"/>
  <c r="S242" i="39" s="1"/>
  <c r="G253" i="30"/>
  <c r="I253" i="30"/>
  <c r="K253" i="30" s="1"/>
  <c r="O252" i="30"/>
  <c r="P252" i="30" s="1"/>
  <c r="E241" i="37"/>
  <c r="G241" i="37" s="1"/>
  <c r="H241" i="37" s="1"/>
  <c r="C242" i="51" s="1"/>
  <c r="D242" i="51" s="1"/>
  <c r="E242" i="51" s="1"/>
  <c r="M241" i="28"/>
  <c r="F228" i="21" s="1"/>
  <c r="L241" i="28"/>
  <c r="F242" i="28" s="1"/>
  <c r="T231" i="35"/>
  <c r="G231" i="40" s="1"/>
  <c r="U231" i="35"/>
  <c r="Q231" i="47"/>
  <c r="P231" i="47"/>
  <c r="C224" i="43"/>
  <c r="G228" i="42"/>
  <c r="C224" i="44" s="1"/>
  <c r="J286" i="17" l="1"/>
  <c r="K286" i="17" s="1"/>
  <c r="M238" i="43"/>
  <c r="F238" i="43"/>
  <c r="F223" i="40"/>
  <c r="Q223" i="35"/>
  <c r="V223" i="35" s="1"/>
  <c r="L221" i="39"/>
  <c r="K217" i="43" s="1"/>
  <c r="F222" i="39"/>
  <c r="O222" i="39"/>
  <c r="G234" i="27"/>
  <c r="H234" i="27"/>
  <c r="J234" i="27" s="1"/>
  <c r="I222" i="37"/>
  <c r="J222" i="37" s="1"/>
  <c r="K222" i="37" s="1"/>
  <c r="F223" i="51" s="1"/>
  <c r="G223" i="51" s="1"/>
  <c r="H223" i="51" s="1"/>
  <c r="M224" i="35"/>
  <c r="C242" i="36"/>
  <c r="D242" i="36" s="1"/>
  <c r="E242" i="36" s="1"/>
  <c r="G243" i="47"/>
  <c r="C239" i="38"/>
  <c r="H243" i="35"/>
  <c r="C239" i="21"/>
  <c r="A241" i="37"/>
  <c r="L253" i="30"/>
  <c r="H242" i="28"/>
  <c r="J242" i="28" s="1"/>
  <c r="G242" i="28"/>
  <c r="R232" i="35"/>
  <c r="L230" i="37"/>
  <c r="M230" i="37" s="1"/>
  <c r="N230" i="37" s="1"/>
  <c r="I231" i="51" s="1"/>
  <c r="J231" i="51" s="1"/>
  <c r="K231" i="51" s="1"/>
  <c r="F246" i="37"/>
  <c r="M286" i="17" l="1"/>
  <c r="L286" i="17"/>
  <c r="F287" i="17" s="1"/>
  <c r="G222" i="39"/>
  <c r="H222" i="39" s="1"/>
  <c r="H223" i="40"/>
  <c r="W223" i="35"/>
  <c r="K223" i="35" s="1"/>
  <c r="N224" i="35"/>
  <c r="D220" i="38"/>
  <c r="F223" i="36"/>
  <c r="G223" i="36" s="1"/>
  <c r="H223" i="36" s="1"/>
  <c r="K224" i="47"/>
  <c r="I234" i="27"/>
  <c r="K234" i="27"/>
  <c r="M253" i="30"/>
  <c r="F254" i="30" s="1"/>
  <c r="N253" i="30"/>
  <c r="I243" i="35"/>
  <c r="C243" i="40" s="1"/>
  <c r="J243" i="35"/>
  <c r="H243" i="47"/>
  <c r="I243" i="47"/>
  <c r="E243" i="39"/>
  <c r="T243" i="39" s="1"/>
  <c r="C239" i="41"/>
  <c r="S232" i="35"/>
  <c r="E228" i="38"/>
  <c r="I231" i="36"/>
  <c r="J231" i="36" s="1"/>
  <c r="K231" i="36" s="1"/>
  <c r="E228" i="41" s="1"/>
  <c r="O232" i="47"/>
  <c r="K242" i="28"/>
  <c r="G287" i="17" l="1"/>
  <c r="I287" i="17"/>
  <c r="D273" i="21"/>
  <c r="G277" i="35"/>
  <c r="U243" i="39"/>
  <c r="M224" i="47"/>
  <c r="L224" i="47"/>
  <c r="W224" i="39"/>
  <c r="D220" i="41"/>
  <c r="P224" i="35"/>
  <c r="X224" i="39" s="1"/>
  <c r="O224" i="35"/>
  <c r="E224" i="40" s="1"/>
  <c r="D223" i="39"/>
  <c r="D223" i="40"/>
  <c r="M234" i="27"/>
  <c r="E221" i="21" s="1"/>
  <c r="L234" i="27"/>
  <c r="F235" i="27" s="1"/>
  <c r="J222" i="39"/>
  <c r="I222" i="39"/>
  <c r="K222" i="39" s="1"/>
  <c r="G222" i="42" s="1"/>
  <c r="C218" i="44" s="1"/>
  <c r="P243" i="39"/>
  <c r="Q243" i="39" s="1"/>
  <c r="R243" i="39"/>
  <c r="S243" i="39" s="1"/>
  <c r="O253" i="30"/>
  <c r="P253" i="30" s="1"/>
  <c r="E242" i="37"/>
  <c r="G242" i="37" s="1"/>
  <c r="H242" i="37" s="1"/>
  <c r="C243" i="51" s="1"/>
  <c r="D243" i="51" s="1"/>
  <c r="E243" i="51" s="1"/>
  <c r="G254" i="30"/>
  <c r="I254" i="30"/>
  <c r="K254" i="30" s="1"/>
  <c r="M242" i="28"/>
  <c r="F229" i="21" s="1"/>
  <c r="L242" i="28"/>
  <c r="F243" i="28" s="1"/>
  <c r="P232" i="47"/>
  <c r="Q232" i="47"/>
  <c r="U232" i="35"/>
  <c r="T232" i="35"/>
  <c r="G232" i="40" s="1"/>
  <c r="C225" i="43"/>
  <c r="G229" i="42"/>
  <c r="C225" i="44" s="1"/>
  <c r="F247" i="37"/>
  <c r="J287" i="17" l="1"/>
  <c r="K287" i="17" s="1"/>
  <c r="F239" i="43"/>
  <c r="M239" i="43"/>
  <c r="F223" i="39"/>
  <c r="O223" i="39"/>
  <c r="F224" i="40"/>
  <c r="Q224" i="35"/>
  <c r="V224" i="35" s="1"/>
  <c r="L222" i="39"/>
  <c r="K218" i="43" s="1"/>
  <c r="H235" i="27"/>
  <c r="J235" i="27" s="1"/>
  <c r="G235" i="27"/>
  <c r="I223" i="37"/>
  <c r="J223" i="37" s="1"/>
  <c r="K223" i="37" s="1"/>
  <c r="F224" i="51" s="1"/>
  <c r="G224" i="51" s="1"/>
  <c r="H224" i="51" s="1"/>
  <c r="M225" i="35"/>
  <c r="L254" i="30"/>
  <c r="H244" i="35"/>
  <c r="C243" i="36"/>
  <c r="D243" i="36" s="1"/>
  <c r="E243" i="36" s="1"/>
  <c r="G244" i="47"/>
  <c r="C240" i="38"/>
  <c r="C240" i="21"/>
  <c r="A242" i="37"/>
  <c r="G243" i="28"/>
  <c r="H243" i="28"/>
  <c r="J243" i="28" s="1"/>
  <c r="R233" i="35"/>
  <c r="L231" i="37"/>
  <c r="M231" i="37" s="1"/>
  <c r="N231" i="37" s="1"/>
  <c r="I232" i="51" s="1"/>
  <c r="J232" i="51" s="1"/>
  <c r="K232" i="51" s="1"/>
  <c r="M287" i="17" l="1"/>
  <c r="L287" i="17"/>
  <c r="F288" i="17" s="1"/>
  <c r="I235" i="27"/>
  <c r="K235" i="27"/>
  <c r="H224" i="40"/>
  <c r="W224" i="35"/>
  <c r="K224" i="35" s="1"/>
  <c r="K225" i="47"/>
  <c r="D221" i="38"/>
  <c r="F224" i="36"/>
  <c r="G224" i="36" s="1"/>
  <c r="H224" i="36" s="1"/>
  <c r="N225" i="35"/>
  <c r="G223" i="39"/>
  <c r="H223" i="39" s="1"/>
  <c r="I244" i="47"/>
  <c r="H244" i="47"/>
  <c r="E244" i="39"/>
  <c r="T244" i="39" s="1"/>
  <c r="C240" i="41"/>
  <c r="I244" i="35"/>
  <c r="C244" i="40" s="1"/>
  <c r="J244" i="35"/>
  <c r="M254" i="30"/>
  <c r="F255" i="30" s="1"/>
  <c r="N254" i="30"/>
  <c r="E229" i="38"/>
  <c r="S233" i="35"/>
  <c r="I232" i="36"/>
  <c r="J232" i="36" s="1"/>
  <c r="K232" i="36" s="1"/>
  <c r="E229" i="41" s="1"/>
  <c r="O233" i="47"/>
  <c r="K243" i="28"/>
  <c r="F248" i="37"/>
  <c r="G288" i="17" l="1"/>
  <c r="I288" i="17"/>
  <c r="D274" i="21"/>
  <c r="G278" i="35"/>
  <c r="U244" i="39"/>
  <c r="P225" i="35"/>
  <c r="X225" i="39" s="1"/>
  <c r="O225" i="35"/>
  <c r="E225" i="40" s="1"/>
  <c r="W225" i="39"/>
  <c r="D221" i="41"/>
  <c r="L225" i="47"/>
  <c r="M225" i="47"/>
  <c r="D224" i="39"/>
  <c r="D224" i="40"/>
  <c r="L235" i="27"/>
  <c r="F236" i="27" s="1"/>
  <c r="M235" i="27"/>
  <c r="E222" i="21" s="1"/>
  <c r="I223" i="39"/>
  <c r="K223" i="39" s="1"/>
  <c r="J223" i="39"/>
  <c r="P244" i="39"/>
  <c r="Q244" i="39" s="1"/>
  <c r="R244" i="39"/>
  <c r="S244" i="39" s="1"/>
  <c r="O254" i="30"/>
  <c r="P254" i="30" s="1"/>
  <c r="E243" i="37"/>
  <c r="G243" i="37" s="1"/>
  <c r="H243" i="37" s="1"/>
  <c r="C244" i="51" s="1"/>
  <c r="D244" i="51" s="1"/>
  <c r="E244" i="51" s="1"/>
  <c r="G255" i="30"/>
  <c r="I255" i="30"/>
  <c r="K255" i="30" s="1"/>
  <c r="M243" i="28"/>
  <c r="F230" i="21" s="1"/>
  <c r="L243" i="28"/>
  <c r="F244" i="28" s="1"/>
  <c r="P233" i="47"/>
  <c r="Q233" i="47"/>
  <c r="T233" i="35"/>
  <c r="G233" i="40" s="1"/>
  <c r="U233" i="35"/>
  <c r="C226" i="43"/>
  <c r="G230" i="42"/>
  <c r="C226" i="44" s="1"/>
  <c r="J288" i="17" l="1"/>
  <c r="K288" i="17" s="1"/>
  <c r="M240" i="43"/>
  <c r="F240" i="43"/>
  <c r="F224" i="39"/>
  <c r="O224" i="39"/>
  <c r="L223" i="39"/>
  <c r="K219" i="43" s="1"/>
  <c r="I224" i="37"/>
  <c r="J224" i="37" s="1"/>
  <c r="K224" i="37" s="1"/>
  <c r="F225" i="51" s="1"/>
  <c r="G225" i="51" s="1"/>
  <c r="H225" i="51" s="1"/>
  <c r="M226" i="35"/>
  <c r="H236" i="27"/>
  <c r="J236" i="27" s="1"/>
  <c r="G236" i="27"/>
  <c r="F225" i="40"/>
  <c r="Q225" i="35"/>
  <c r="V225" i="35" s="1"/>
  <c r="L255" i="30"/>
  <c r="G245" i="47"/>
  <c r="H245" i="35"/>
  <c r="C241" i="38"/>
  <c r="C244" i="36"/>
  <c r="D244" i="36" s="1"/>
  <c r="E244" i="36" s="1"/>
  <c r="C241" i="21"/>
  <c r="A243" i="37"/>
  <c r="G244" i="28"/>
  <c r="H244" i="28"/>
  <c r="J244" i="28" s="1"/>
  <c r="R234" i="35"/>
  <c r="L232" i="37"/>
  <c r="M232" i="37" s="1"/>
  <c r="N232" i="37" s="1"/>
  <c r="I233" i="51" s="1"/>
  <c r="J233" i="51" s="1"/>
  <c r="K233" i="51" s="1"/>
  <c r="F249" i="37"/>
  <c r="M288" i="17" l="1"/>
  <c r="L288" i="17"/>
  <c r="F289" i="17" s="1"/>
  <c r="W225" i="35"/>
  <c r="K225" i="35" s="1"/>
  <c r="H225" i="40"/>
  <c r="K226" i="47"/>
  <c r="F225" i="36"/>
  <c r="G225" i="36" s="1"/>
  <c r="H225" i="36" s="1"/>
  <c r="D222" i="38"/>
  <c r="N226" i="35"/>
  <c r="I236" i="27"/>
  <c r="K236" i="27"/>
  <c r="G224" i="39"/>
  <c r="H224" i="39" s="1"/>
  <c r="I245" i="35"/>
  <c r="C245" i="40" s="1"/>
  <c r="J245" i="35"/>
  <c r="H245" i="47"/>
  <c r="I245" i="47"/>
  <c r="N255" i="30"/>
  <c r="M255" i="30"/>
  <c r="F256" i="30" s="1"/>
  <c r="E245" i="39"/>
  <c r="T245" i="39" s="1"/>
  <c r="C241" i="41"/>
  <c r="I233" i="36"/>
  <c r="J233" i="36" s="1"/>
  <c r="K233" i="36" s="1"/>
  <c r="E230" i="41" s="1"/>
  <c r="S234" i="35"/>
  <c r="E230" i="38"/>
  <c r="O234" i="47"/>
  <c r="K244" i="28"/>
  <c r="G289" i="17" l="1"/>
  <c r="I289" i="17"/>
  <c r="D275" i="21"/>
  <c r="G279" i="35"/>
  <c r="U245" i="39"/>
  <c r="L236" i="27"/>
  <c r="F237" i="27" s="1"/>
  <c r="M236" i="27"/>
  <c r="E223" i="21" s="1"/>
  <c r="P226" i="35"/>
  <c r="X226" i="39" s="1"/>
  <c r="O226" i="35"/>
  <c r="E226" i="40" s="1"/>
  <c r="D222" i="41"/>
  <c r="W226" i="39"/>
  <c r="L226" i="47"/>
  <c r="M226" i="47"/>
  <c r="I224" i="39"/>
  <c r="K224" i="39" s="1"/>
  <c r="J224" i="39"/>
  <c r="D225" i="39"/>
  <c r="D225" i="40"/>
  <c r="P245" i="39"/>
  <c r="Q245" i="39" s="1"/>
  <c r="R245" i="39"/>
  <c r="S245" i="39" s="1"/>
  <c r="G256" i="30"/>
  <c r="I256" i="30"/>
  <c r="K256" i="30" s="1"/>
  <c r="O255" i="30"/>
  <c r="P255" i="30" s="1"/>
  <c r="E244" i="37"/>
  <c r="G244" i="37" s="1"/>
  <c r="H244" i="37" s="1"/>
  <c r="C245" i="51" s="1"/>
  <c r="D245" i="51" s="1"/>
  <c r="E245" i="51" s="1"/>
  <c r="L244" i="28"/>
  <c r="F245" i="28" s="1"/>
  <c r="M244" i="28"/>
  <c r="F231" i="21" s="1"/>
  <c r="Q234" i="47"/>
  <c r="P234" i="47"/>
  <c r="T234" i="35"/>
  <c r="G234" i="40" s="1"/>
  <c r="U234" i="35"/>
  <c r="G231" i="42"/>
  <c r="C227" i="44" s="1"/>
  <c r="C227" i="43"/>
  <c r="J289" i="17" l="1"/>
  <c r="K289" i="17" s="1"/>
  <c r="M241" i="43"/>
  <c r="F241" i="43"/>
  <c r="O225" i="39"/>
  <c r="F225" i="39"/>
  <c r="Q226" i="35"/>
  <c r="V226" i="35" s="1"/>
  <c r="F226" i="40"/>
  <c r="L224" i="39"/>
  <c r="K220" i="43" s="1"/>
  <c r="I225" i="37"/>
  <c r="J225" i="37" s="1"/>
  <c r="K225" i="37" s="1"/>
  <c r="F226" i="51" s="1"/>
  <c r="G226" i="51" s="1"/>
  <c r="H226" i="51" s="1"/>
  <c r="M227" i="35"/>
  <c r="G237" i="27"/>
  <c r="H237" i="27"/>
  <c r="J237" i="27" s="1"/>
  <c r="C242" i="38"/>
  <c r="H246" i="35"/>
  <c r="G246" i="47"/>
  <c r="C245" i="36"/>
  <c r="D245" i="36" s="1"/>
  <c r="E245" i="36" s="1"/>
  <c r="C242" i="21"/>
  <c r="A244" i="37"/>
  <c r="L256" i="30"/>
  <c r="R235" i="35"/>
  <c r="L233" i="37"/>
  <c r="M233" i="37" s="1"/>
  <c r="N233" i="37" s="1"/>
  <c r="I234" i="51" s="1"/>
  <c r="J234" i="51" s="1"/>
  <c r="K234" i="51" s="1"/>
  <c r="G245" i="28"/>
  <c r="H245" i="28"/>
  <c r="J245" i="28" s="1"/>
  <c r="F250" i="37"/>
  <c r="M289" i="17" l="1"/>
  <c r="L289" i="17"/>
  <c r="F290" i="17" s="1"/>
  <c r="F226" i="36"/>
  <c r="G226" i="36" s="1"/>
  <c r="H226" i="36" s="1"/>
  <c r="N227" i="35"/>
  <c r="K227" i="47"/>
  <c r="D223" i="38"/>
  <c r="H226" i="40"/>
  <c r="W226" i="35"/>
  <c r="K226" i="35" s="1"/>
  <c r="K237" i="27"/>
  <c r="I237" i="27"/>
  <c r="G225" i="39"/>
  <c r="H225" i="39" s="1"/>
  <c r="N256" i="30"/>
  <c r="M256" i="30"/>
  <c r="F257" i="30" s="1"/>
  <c r="E246" i="39"/>
  <c r="T246" i="39" s="1"/>
  <c r="C242" i="41"/>
  <c r="I246" i="47"/>
  <c r="H246" i="47"/>
  <c r="I246" i="35"/>
  <c r="C246" i="40" s="1"/>
  <c r="J246" i="35"/>
  <c r="K245" i="28"/>
  <c r="I234" i="36"/>
  <c r="J234" i="36" s="1"/>
  <c r="K234" i="36" s="1"/>
  <c r="E231" i="41" s="1"/>
  <c r="S235" i="35"/>
  <c r="O235" i="47"/>
  <c r="E231" i="38"/>
  <c r="G290" i="17" l="1"/>
  <c r="I290" i="17"/>
  <c r="D276" i="21"/>
  <c r="G280" i="35"/>
  <c r="U246" i="39"/>
  <c r="L237" i="27"/>
  <c r="F238" i="27" s="1"/>
  <c r="M237" i="27"/>
  <c r="E224" i="21" s="1"/>
  <c r="D226" i="39"/>
  <c r="D226" i="40"/>
  <c r="M227" i="47"/>
  <c r="L227" i="47"/>
  <c r="O227" i="35"/>
  <c r="E227" i="40" s="1"/>
  <c r="P227" i="35"/>
  <c r="X227" i="39" s="1"/>
  <c r="J225" i="39"/>
  <c r="I225" i="39"/>
  <c r="K225" i="39" s="1"/>
  <c r="W227" i="39"/>
  <c r="D223" i="41"/>
  <c r="P246" i="39"/>
  <c r="Q246" i="39" s="1"/>
  <c r="R246" i="39"/>
  <c r="S246" i="39" s="1"/>
  <c r="G257" i="30"/>
  <c r="I257" i="30"/>
  <c r="K257" i="30" s="1"/>
  <c r="O256" i="30"/>
  <c r="P256" i="30" s="1"/>
  <c r="E245" i="37"/>
  <c r="G245" i="37" s="1"/>
  <c r="H245" i="37" s="1"/>
  <c r="C246" i="51" s="1"/>
  <c r="D246" i="51" s="1"/>
  <c r="E246" i="51" s="1"/>
  <c r="L245" i="28"/>
  <c r="F246" i="28" s="1"/>
  <c r="M245" i="28"/>
  <c r="F232" i="21" s="1"/>
  <c r="T235" i="35"/>
  <c r="G235" i="40" s="1"/>
  <c r="U235" i="35"/>
  <c r="Q235" i="47"/>
  <c r="P235" i="47"/>
  <c r="C228" i="43"/>
  <c r="G232" i="42"/>
  <c r="C228" i="44" s="1"/>
  <c r="F251" i="37"/>
  <c r="J290" i="17" l="1"/>
  <c r="K290" i="17" s="1"/>
  <c r="F242" i="43"/>
  <c r="M242" i="43"/>
  <c r="F226" i="39"/>
  <c r="O226" i="39"/>
  <c r="M228" i="35"/>
  <c r="I226" i="37"/>
  <c r="J226" i="37" s="1"/>
  <c r="K226" i="37" s="1"/>
  <c r="F227" i="51" s="1"/>
  <c r="G227" i="51" s="1"/>
  <c r="H227" i="51" s="1"/>
  <c r="L225" i="39"/>
  <c r="K221" i="43" s="1"/>
  <c r="H238" i="27"/>
  <c r="J238" i="27" s="1"/>
  <c r="G238" i="27"/>
  <c r="Q227" i="35"/>
  <c r="V227" i="35" s="1"/>
  <c r="F227" i="40"/>
  <c r="C246" i="36"/>
  <c r="D246" i="36" s="1"/>
  <c r="E246" i="36" s="1"/>
  <c r="G247" i="47"/>
  <c r="C243" i="38"/>
  <c r="H247" i="35"/>
  <c r="A245" i="37"/>
  <c r="C243" i="21"/>
  <c r="L257" i="30"/>
  <c r="R236" i="35"/>
  <c r="L234" i="37"/>
  <c r="M234" i="37" s="1"/>
  <c r="N234" i="37" s="1"/>
  <c r="I235" i="51" s="1"/>
  <c r="J235" i="51" s="1"/>
  <c r="K235" i="51" s="1"/>
  <c r="H246" i="28"/>
  <c r="J246" i="28" s="1"/>
  <c r="G246" i="28"/>
  <c r="M290" i="17" l="1"/>
  <c r="L290" i="17"/>
  <c r="F291" i="17" s="1"/>
  <c r="N228" i="35"/>
  <c r="F227" i="36"/>
  <c r="G227" i="36" s="1"/>
  <c r="H227" i="36" s="1"/>
  <c r="K228" i="47"/>
  <c r="D224" i="38"/>
  <c r="W227" i="35"/>
  <c r="K227" i="35" s="1"/>
  <c r="H227" i="40"/>
  <c r="G226" i="39"/>
  <c r="H226" i="39" s="1"/>
  <c r="I238" i="27"/>
  <c r="K238" i="27"/>
  <c r="M257" i="30"/>
  <c r="F258" i="30" s="1"/>
  <c r="N257" i="30"/>
  <c r="I247" i="35"/>
  <c r="C247" i="40" s="1"/>
  <c r="J247" i="35"/>
  <c r="I247" i="47"/>
  <c r="H247" i="47"/>
  <c r="E247" i="39"/>
  <c r="T247" i="39" s="1"/>
  <c r="C243" i="41"/>
  <c r="K246" i="28"/>
  <c r="O236" i="47"/>
  <c r="S236" i="35"/>
  <c r="E232" i="38"/>
  <c r="I235" i="36"/>
  <c r="J235" i="36" s="1"/>
  <c r="K235" i="36" s="1"/>
  <c r="E232" i="41" s="1"/>
  <c r="F252" i="37"/>
  <c r="G291" i="17" l="1"/>
  <c r="I291" i="17"/>
  <c r="D277" i="21"/>
  <c r="G281" i="35"/>
  <c r="U247" i="39"/>
  <c r="I226" i="39"/>
  <c r="K226" i="39" s="1"/>
  <c r="J226" i="39"/>
  <c r="D227" i="39"/>
  <c r="D227" i="40"/>
  <c r="L228" i="47"/>
  <c r="M228" i="47"/>
  <c r="L238" i="27"/>
  <c r="F239" i="27" s="1"/>
  <c r="M238" i="27"/>
  <c r="E225" i="21" s="1"/>
  <c r="D224" i="41"/>
  <c r="W228" i="39"/>
  <c r="O228" i="35"/>
  <c r="E228" i="40" s="1"/>
  <c r="P228" i="35"/>
  <c r="X228" i="39" s="1"/>
  <c r="P247" i="39"/>
  <c r="Q247" i="39" s="1"/>
  <c r="R247" i="39"/>
  <c r="S247" i="39" s="1"/>
  <c r="O257" i="30"/>
  <c r="P257" i="30" s="1"/>
  <c r="E246" i="37"/>
  <c r="G246" i="37" s="1"/>
  <c r="H246" i="37" s="1"/>
  <c r="C247" i="51" s="1"/>
  <c r="D247" i="51" s="1"/>
  <c r="E247" i="51" s="1"/>
  <c r="G258" i="30"/>
  <c r="I258" i="30"/>
  <c r="L246" i="28"/>
  <c r="F247" i="28" s="1"/>
  <c r="M246" i="28"/>
  <c r="F233" i="21" s="1"/>
  <c r="U236" i="35"/>
  <c r="T236" i="35"/>
  <c r="G236" i="40" s="1"/>
  <c r="Q236" i="47"/>
  <c r="P236" i="47"/>
  <c r="G233" i="42"/>
  <c r="C229" i="44" s="1"/>
  <c r="C229" i="43"/>
  <c r="J291" i="17" l="1"/>
  <c r="K291" i="17" s="1"/>
  <c r="M243" i="43"/>
  <c r="F243" i="43"/>
  <c r="K258" i="30"/>
  <c r="L258" i="30" s="1"/>
  <c r="G239" i="27"/>
  <c r="H239" i="27"/>
  <c r="J239" i="27" s="1"/>
  <c r="F228" i="40"/>
  <c r="Q228" i="35"/>
  <c r="V228" i="35" s="1"/>
  <c r="F227" i="39"/>
  <c r="O227" i="39"/>
  <c r="L226" i="39"/>
  <c r="K222" i="43" s="1"/>
  <c r="I227" i="37"/>
  <c r="J227" i="37" s="1"/>
  <c r="K227" i="37" s="1"/>
  <c r="F228" i="51" s="1"/>
  <c r="G228" i="51" s="1"/>
  <c r="H228" i="51" s="1"/>
  <c r="M229" i="35"/>
  <c r="C247" i="36"/>
  <c r="D247" i="36" s="1"/>
  <c r="E247" i="36" s="1"/>
  <c r="H248" i="35"/>
  <c r="G248" i="47"/>
  <c r="C244" i="38"/>
  <c r="C244" i="21"/>
  <c r="A246" i="37"/>
  <c r="R237" i="35"/>
  <c r="L235" i="37"/>
  <c r="M235" i="37" s="1"/>
  <c r="N235" i="37" s="1"/>
  <c r="I236" i="51" s="1"/>
  <c r="J236" i="51" s="1"/>
  <c r="K236" i="51" s="1"/>
  <c r="H247" i="28"/>
  <c r="J247" i="28" s="1"/>
  <c r="G247" i="28"/>
  <c r="F253" i="37"/>
  <c r="M291" i="17" l="1"/>
  <c r="L291" i="17"/>
  <c r="F292" i="17" s="1"/>
  <c r="M258" i="30"/>
  <c r="F259" i="30" s="1"/>
  <c r="N258" i="30"/>
  <c r="G227" i="39"/>
  <c r="H227" i="39" s="1"/>
  <c r="W228" i="35"/>
  <c r="K228" i="35" s="1"/>
  <c r="H228" i="40"/>
  <c r="N229" i="35"/>
  <c r="D225" i="38"/>
  <c r="K229" i="47"/>
  <c r="F228" i="36"/>
  <c r="G228" i="36" s="1"/>
  <c r="H228" i="36" s="1"/>
  <c r="I239" i="27"/>
  <c r="K239" i="27"/>
  <c r="H248" i="47"/>
  <c r="I248" i="47"/>
  <c r="I248" i="35"/>
  <c r="C248" i="40" s="1"/>
  <c r="J248" i="35"/>
  <c r="E248" i="39"/>
  <c r="T248" i="39" s="1"/>
  <c r="C244" i="41"/>
  <c r="G259" i="30"/>
  <c r="I259" i="30"/>
  <c r="O258" i="30"/>
  <c r="P258" i="30" s="1"/>
  <c r="E247" i="37"/>
  <c r="G247" i="37" s="1"/>
  <c r="H247" i="37" s="1"/>
  <c r="C248" i="51" s="1"/>
  <c r="D248" i="51" s="1"/>
  <c r="E248" i="51" s="1"/>
  <c r="K247" i="28"/>
  <c r="S237" i="35"/>
  <c r="O237" i="47"/>
  <c r="E233" i="38"/>
  <c r="I236" i="36"/>
  <c r="J236" i="36" s="1"/>
  <c r="K236" i="36" s="1"/>
  <c r="E233" i="41" s="1"/>
  <c r="I292" i="17" l="1"/>
  <c r="G292" i="17"/>
  <c r="D278" i="21"/>
  <c r="G282" i="35"/>
  <c r="U248" i="39"/>
  <c r="K259" i="30"/>
  <c r="L259" i="30" s="1"/>
  <c r="D225" i="41"/>
  <c r="W229" i="39"/>
  <c r="M229" i="47"/>
  <c r="L229" i="47"/>
  <c r="P229" i="35"/>
  <c r="X229" i="39" s="1"/>
  <c r="O229" i="35"/>
  <c r="E229" i="40" s="1"/>
  <c r="D228" i="40"/>
  <c r="D228" i="39"/>
  <c r="L239" i="27"/>
  <c r="F240" i="27" s="1"/>
  <c r="M239" i="27"/>
  <c r="E226" i="21" s="1"/>
  <c r="J227" i="39"/>
  <c r="I227" i="39"/>
  <c r="K227" i="39" s="1"/>
  <c r="P248" i="39"/>
  <c r="Q248" i="39" s="1"/>
  <c r="R248" i="39"/>
  <c r="S248" i="39" s="1"/>
  <c r="C248" i="36"/>
  <c r="D248" i="36" s="1"/>
  <c r="E248" i="36" s="1"/>
  <c r="G249" i="47"/>
  <c r="C245" i="38"/>
  <c r="H249" i="35"/>
  <c r="A247" i="37"/>
  <c r="C245" i="21"/>
  <c r="M247" i="28"/>
  <c r="F234" i="21" s="1"/>
  <c r="L247" i="28"/>
  <c r="F248" i="28" s="1"/>
  <c r="Q237" i="47"/>
  <c r="P237" i="47"/>
  <c r="G234" i="42"/>
  <c r="C230" i="44" s="1"/>
  <c r="T237" i="35"/>
  <c r="G237" i="40" s="1"/>
  <c r="U237" i="35"/>
  <c r="F254" i="37"/>
  <c r="J292" i="17" l="1"/>
  <c r="K292" i="17" s="1"/>
  <c r="F244" i="43"/>
  <c r="M244" i="43"/>
  <c r="N259" i="30"/>
  <c r="E248" i="37" s="1"/>
  <c r="G248" i="37" s="1"/>
  <c r="H248" i="37" s="1"/>
  <c r="C249" i="51" s="1"/>
  <c r="D249" i="51" s="1"/>
  <c r="E249" i="51" s="1"/>
  <c r="M259" i="30"/>
  <c r="F260" i="30" s="1"/>
  <c r="G260" i="30" s="1"/>
  <c r="O228" i="39"/>
  <c r="F228" i="39"/>
  <c r="F229" i="40"/>
  <c r="Q229" i="35"/>
  <c r="V229" i="35" s="1"/>
  <c r="L227" i="39"/>
  <c r="K223" i="43" s="1"/>
  <c r="M230" i="35"/>
  <c r="I228" i="37"/>
  <c r="J228" i="37" s="1"/>
  <c r="K228" i="37" s="1"/>
  <c r="F229" i="51" s="1"/>
  <c r="G229" i="51" s="1"/>
  <c r="H229" i="51" s="1"/>
  <c r="G240" i="27"/>
  <c r="H240" i="27"/>
  <c r="J240" i="27" s="1"/>
  <c r="I249" i="35"/>
  <c r="C249" i="40" s="1"/>
  <c r="J249" i="35"/>
  <c r="I249" i="47"/>
  <c r="H249" i="47"/>
  <c r="E249" i="39"/>
  <c r="T249" i="39" s="1"/>
  <c r="C245" i="41"/>
  <c r="O259" i="30"/>
  <c r="P259" i="30" s="1"/>
  <c r="G248" i="28"/>
  <c r="H248" i="28"/>
  <c r="J248" i="28" s="1"/>
  <c r="R238" i="35"/>
  <c r="L236" i="37"/>
  <c r="M236" i="37" s="1"/>
  <c r="N236" i="37" s="1"/>
  <c r="I237" i="51" s="1"/>
  <c r="J237" i="51" s="1"/>
  <c r="K237" i="51" s="1"/>
  <c r="I260" i="30" l="1"/>
  <c r="K260" i="30" s="1"/>
  <c r="M292" i="17"/>
  <c r="L292" i="17"/>
  <c r="F293" i="17" s="1"/>
  <c r="U249" i="39"/>
  <c r="D226" i="38"/>
  <c r="N230" i="35"/>
  <c r="F229" i="36"/>
  <c r="G229" i="36" s="1"/>
  <c r="H229" i="36" s="1"/>
  <c r="K230" i="47"/>
  <c r="K240" i="27"/>
  <c r="I240" i="27"/>
  <c r="H229" i="40"/>
  <c r="W229" i="35"/>
  <c r="K229" i="35" s="1"/>
  <c r="G228" i="39"/>
  <c r="H228" i="39" s="1"/>
  <c r="P249" i="39"/>
  <c r="Q249" i="39" s="1"/>
  <c r="R249" i="39"/>
  <c r="S249" i="39" s="1"/>
  <c r="L260" i="30"/>
  <c r="C249" i="36"/>
  <c r="D249" i="36" s="1"/>
  <c r="E249" i="36" s="1"/>
  <c r="G250" i="47"/>
  <c r="C246" i="38"/>
  <c r="H250" i="35"/>
  <c r="A248" i="37"/>
  <c r="C246" i="21"/>
  <c r="I237" i="36"/>
  <c r="J237" i="36" s="1"/>
  <c r="K237" i="36" s="1"/>
  <c r="E234" i="41" s="1"/>
  <c r="O238" i="47"/>
  <c r="E234" i="38"/>
  <c r="S238" i="35"/>
  <c r="K248" i="28"/>
  <c r="F255" i="37"/>
  <c r="G293" i="17" l="1"/>
  <c r="I293" i="17"/>
  <c r="D279" i="21"/>
  <c r="G283" i="35"/>
  <c r="M245" i="43"/>
  <c r="F245" i="43"/>
  <c r="D229" i="39"/>
  <c r="D229" i="40"/>
  <c r="L240" i="27"/>
  <c r="F241" i="27" s="1"/>
  <c r="M240" i="27"/>
  <c r="E227" i="21" s="1"/>
  <c r="L230" i="47"/>
  <c r="M230" i="47"/>
  <c r="D226" i="41"/>
  <c r="W230" i="39"/>
  <c r="P230" i="35"/>
  <c r="X230" i="39" s="1"/>
  <c r="O230" i="35"/>
  <c r="E230" i="40" s="1"/>
  <c r="I228" i="39"/>
  <c r="K228" i="39" s="1"/>
  <c r="J228" i="39"/>
  <c r="I250" i="35"/>
  <c r="C250" i="40" s="1"/>
  <c r="J250" i="35"/>
  <c r="I250" i="47"/>
  <c r="H250" i="47"/>
  <c r="E250" i="39"/>
  <c r="T250" i="39" s="1"/>
  <c r="C246" i="41"/>
  <c r="M260" i="30"/>
  <c r="F261" i="30" s="1"/>
  <c r="N260" i="30"/>
  <c r="G235" i="42"/>
  <c r="C231" i="44" s="1"/>
  <c r="C231" i="43"/>
  <c r="L248" i="28"/>
  <c r="F249" i="28" s="1"/>
  <c r="M248" i="28"/>
  <c r="F235" i="21" s="1"/>
  <c r="T238" i="35"/>
  <c r="G238" i="40" s="1"/>
  <c r="U238" i="35"/>
  <c r="P238" i="47"/>
  <c r="Q238" i="47"/>
  <c r="J293" i="17" l="1"/>
  <c r="K293" i="17" s="1"/>
  <c r="U250" i="39"/>
  <c r="L228" i="39"/>
  <c r="K224" i="43" s="1"/>
  <c r="I229" i="37"/>
  <c r="J229" i="37" s="1"/>
  <c r="K229" i="37" s="1"/>
  <c r="F230" i="51" s="1"/>
  <c r="G230" i="51" s="1"/>
  <c r="H230" i="51" s="1"/>
  <c r="M231" i="35"/>
  <c r="H241" i="27"/>
  <c r="J241" i="27" s="1"/>
  <c r="G241" i="27"/>
  <c r="F230" i="40"/>
  <c r="Q230" i="35"/>
  <c r="V230" i="35" s="1"/>
  <c r="F229" i="39"/>
  <c r="O229" i="39"/>
  <c r="P250" i="39"/>
  <c r="Q250" i="39" s="1"/>
  <c r="R250" i="39"/>
  <c r="S250" i="39" s="1"/>
  <c r="O260" i="30"/>
  <c r="P260" i="30" s="1"/>
  <c r="E249" i="37"/>
  <c r="G249" i="37" s="1"/>
  <c r="H249" i="37" s="1"/>
  <c r="C250" i="51" s="1"/>
  <c r="D250" i="51" s="1"/>
  <c r="E250" i="51" s="1"/>
  <c r="G261" i="30"/>
  <c r="I261" i="30"/>
  <c r="K261" i="30" s="1"/>
  <c r="R239" i="35"/>
  <c r="L237" i="37"/>
  <c r="M237" i="37" s="1"/>
  <c r="N237" i="37" s="1"/>
  <c r="I238" i="51" s="1"/>
  <c r="J238" i="51" s="1"/>
  <c r="K238" i="51" s="1"/>
  <c r="G249" i="28"/>
  <c r="H249" i="28"/>
  <c r="J249" i="28" s="1"/>
  <c r="M293" i="17" l="1"/>
  <c r="L293" i="17"/>
  <c r="F294" i="17" s="1"/>
  <c r="M246" i="43"/>
  <c r="F246" i="43"/>
  <c r="K241" i="27"/>
  <c r="I241" i="27"/>
  <c r="K231" i="47"/>
  <c r="N231" i="35"/>
  <c r="D227" i="38"/>
  <c r="F230" i="36"/>
  <c r="G230" i="36" s="1"/>
  <c r="H230" i="36" s="1"/>
  <c r="G229" i="39"/>
  <c r="H229" i="39" s="1"/>
  <c r="H230" i="40"/>
  <c r="W230" i="35"/>
  <c r="K230" i="35" s="1"/>
  <c r="L261" i="30"/>
  <c r="H251" i="35"/>
  <c r="C250" i="36"/>
  <c r="D250" i="36" s="1"/>
  <c r="E250" i="36" s="1"/>
  <c r="G251" i="47"/>
  <c r="C247" i="38"/>
  <c r="A249" i="37"/>
  <c r="C247" i="21"/>
  <c r="K249" i="28"/>
  <c r="S239" i="35"/>
  <c r="I238" i="36"/>
  <c r="J238" i="36" s="1"/>
  <c r="K238" i="36" s="1"/>
  <c r="E235" i="41" s="1"/>
  <c r="E235" i="38"/>
  <c r="O239" i="47"/>
  <c r="F256" i="37"/>
  <c r="I294" i="17" l="1"/>
  <c r="G294" i="17"/>
  <c r="D280" i="21"/>
  <c r="G284" i="35"/>
  <c r="J229" i="39"/>
  <c r="I229" i="39"/>
  <c r="K229" i="39" s="1"/>
  <c r="D227" i="41"/>
  <c r="W231" i="39"/>
  <c r="P231" i="35"/>
  <c r="X231" i="39" s="1"/>
  <c r="O231" i="35"/>
  <c r="E231" i="40" s="1"/>
  <c r="M231" i="47"/>
  <c r="L231" i="47"/>
  <c r="D230" i="40"/>
  <c r="D230" i="39"/>
  <c r="L241" i="27"/>
  <c r="F242" i="27" s="1"/>
  <c r="M241" i="27"/>
  <c r="E228" i="21" s="1"/>
  <c r="M261" i="30"/>
  <c r="F262" i="30" s="1"/>
  <c r="N261" i="30"/>
  <c r="H251" i="47"/>
  <c r="I251" i="47"/>
  <c r="E251" i="39"/>
  <c r="T251" i="39" s="1"/>
  <c r="C247" i="41"/>
  <c r="I251" i="35"/>
  <c r="C251" i="40" s="1"/>
  <c r="J251" i="35"/>
  <c r="M249" i="28"/>
  <c r="F236" i="21" s="1"/>
  <c r="L249" i="28"/>
  <c r="F250" i="28" s="1"/>
  <c r="Q239" i="47"/>
  <c r="P239" i="47"/>
  <c r="U239" i="35"/>
  <c r="T239" i="35"/>
  <c r="G239" i="40" s="1"/>
  <c r="C232" i="43"/>
  <c r="G236" i="42"/>
  <c r="C232" i="44" s="1"/>
  <c r="J294" i="17" l="1"/>
  <c r="K294" i="17" s="1"/>
  <c r="U251" i="39"/>
  <c r="F231" i="40"/>
  <c r="Q231" i="35"/>
  <c r="V231" i="35" s="1"/>
  <c r="M232" i="35"/>
  <c r="I230" i="37"/>
  <c r="J230" i="37" s="1"/>
  <c r="K230" i="37" s="1"/>
  <c r="F231" i="51" s="1"/>
  <c r="G231" i="51" s="1"/>
  <c r="H231" i="51" s="1"/>
  <c r="H242" i="27"/>
  <c r="J242" i="27" s="1"/>
  <c r="G242" i="27"/>
  <c r="F230" i="39"/>
  <c r="O230" i="39"/>
  <c r="L229" i="39"/>
  <c r="K225" i="43" s="1"/>
  <c r="P251" i="39"/>
  <c r="Q251" i="39" s="1"/>
  <c r="R251" i="39"/>
  <c r="S251" i="39" s="1"/>
  <c r="O261" i="30"/>
  <c r="P261" i="30" s="1"/>
  <c r="E250" i="37"/>
  <c r="G250" i="37" s="1"/>
  <c r="H250" i="37" s="1"/>
  <c r="C251" i="51" s="1"/>
  <c r="D251" i="51" s="1"/>
  <c r="E251" i="51" s="1"/>
  <c r="G262" i="30"/>
  <c r="I262" i="30"/>
  <c r="H250" i="28"/>
  <c r="J250" i="28" s="1"/>
  <c r="G250" i="28"/>
  <c r="R240" i="35"/>
  <c r="L238" i="37"/>
  <c r="M238" i="37" s="1"/>
  <c r="N238" i="37" s="1"/>
  <c r="I239" i="51" s="1"/>
  <c r="J239" i="51" s="1"/>
  <c r="K239" i="51" s="1"/>
  <c r="L294" i="17" l="1"/>
  <c r="F295" i="17" s="1"/>
  <c r="M294" i="17"/>
  <c r="F247" i="43"/>
  <c r="M247" i="43"/>
  <c r="K262" i="30"/>
  <c r="L262" i="30" s="1"/>
  <c r="I242" i="27"/>
  <c r="K242" i="27"/>
  <c r="F231" i="36"/>
  <c r="G231" i="36" s="1"/>
  <c r="H231" i="36" s="1"/>
  <c r="D228" i="38"/>
  <c r="N232" i="35"/>
  <c r="K232" i="47"/>
  <c r="G230" i="39"/>
  <c r="H230" i="39" s="1"/>
  <c r="H231" i="40"/>
  <c r="W231" i="35"/>
  <c r="K231" i="35" s="1"/>
  <c r="C251" i="36"/>
  <c r="D251" i="36" s="1"/>
  <c r="E251" i="36" s="1"/>
  <c r="G252" i="47"/>
  <c r="H252" i="35"/>
  <c r="C248" i="38"/>
  <c r="A250" i="37"/>
  <c r="C248" i="21"/>
  <c r="I239" i="36"/>
  <c r="J239" i="36" s="1"/>
  <c r="K239" i="36" s="1"/>
  <c r="E236" i="41" s="1"/>
  <c r="O240" i="47"/>
  <c r="E236" i="38"/>
  <c r="S240" i="35"/>
  <c r="K250" i="28"/>
  <c r="F257" i="37"/>
  <c r="D281" i="21" l="1"/>
  <c r="G285" i="35"/>
  <c r="I295" i="17"/>
  <c r="G295" i="17"/>
  <c r="N262" i="30"/>
  <c r="O262" i="30" s="1"/>
  <c r="P262" i="30" s="1"/>
  <c r="M262" i="30"/>
  <c r="F263" i="30" s="1"/>
  <c r="G263" i="30" s="1"/>
  <c r="J230" i="39"/>
  <c r="I230" i="39"/>
  <c r="K230" i="39" s="1"/>
  <c r="M232" i="47"/>
  <c r="L232" i="47"/>
  <c r="O232" i="35"/>
  <c r="E232" i="40" s="1"/>
  <c r="P232" i="35"/>
  <c r="X232" i="39" s="1"/>
  <c r="W232" i="39"/>
  <c r="D228" i="41"/>
  <c r="D231" i="39"/>
  <c r="D231" i="40"/>
  <c r="L242" i="27"/>
  <c r="F243" i="27" s="1"/>
  <c r="M242" i="27"/>
  <c r="E229" i="21" s="1"/>
  <c r="J252" i="35"/>
  <c r="I252" i="35"/>
  <c r="C252" i="40" s="1"/>
  <c r="H252" i="47"/>
  <c r="I252" i="47"/>
  <c r="E252" i="39"/>
  <c r="T252" i="39" s="1"/>
  <c r="C248" i="41"/>
  <c r="G237" i="42"/>
  <c r="C233" i="44" s="1"/>
  <c r="C233" i="43"/>
  <c r="M250" i="28"/>
  <c r="F237" i="21" s="1"/>
  <c r="L250" i="28"/>
  <c r="F251" i="28" s="1"/>
  <c r="T240" i="35"/>
  <c r="G240" i="40" s="1"/>
  <c r="U240" i="35"/>
  <c r="P240" i="47"/>
  <c r="Q240" i="47"/>
  <c r="I263" i="30" l="1"/>
  <c r="K263" i="30" s="1"/>
  <c r="E251" i="37"/>
  <c r="G251" i="37" s="1"/>
  <c r="H251" i="37" s="1"/>
  <c r="C252" i="51" s="1"/>
  <c r="D252" i="51" s="1"/>
  <c r="E252" i="51" s="1"/>
  <c r="J295" i="17"/>
  <c r="K295" i="17" s="1"/>
  <c r="U252" i="39"/>
  <c r="F232" i="40"/>
  <c r="Q232" i="35"/>
  <c r="V232" i="35" s="1"/>
  <c r="I231" i="37"/>
  <c r="J231" i="37" s="1"/>
  <c r="K231" i="37" s="1"/>
  <c r="F232" i="51" s="1"/>
  <c r="G232" i="51" s="1"/>
  <c r="H232" i="51" s="1"/>
  <c r="M233" i="35"/>
  <c r="H243" i="27"/>
  <c r="J243" i="27" s="1"/>
  <c r="G243" i="27"/>
  <c r="O231" i="39"/>
  <c r="F231" i="39"/>
  <c r="L230" i="39"/>
  <c r="K226" i="43" s="1"/>
  <c r="P252" i="39"/>
  <c r="Q252" i="39" s="1"/>
  <c r="R252" i="39"/>
  <c r="S252" i="39" s="1"/>
  <c r="C252" i="36"/>
  <c r="D252" i="36" s="1"/>
  <c r="E252" i="36" s="1"/>
  <c r="A251" i="37"/>
  <c r="C249" i="21"/>
  <c r="L263" i="30"/>
  <c r="G251" i="28"/>
  <c r="H251" i="28"/>
  <c r="J251" i="28" s="1"/>
  <c r="R241" i="35"/>
  <c r="L239" i="37"/>
  <c r="M239" i="37" s="1"/>
  <c r="N239" i="37" s="1"/>
  <c r="I240" i="51" s="1"/>
  <c r="J240" i="51" s="1"/>
  <c r="K240" i="51" s="1"/>
  <c r="F258" i="37"/>
  <c r="G253" i="47" l="1"/>
  <c r="H253" i="35"/>
  <c r="C249" i="38"/>
  <c r="M295" i="17"/>
  <c r="L295" i="17"/>
  <c r="F296" i="17" s="1"/>
  <c r="M248" i="43"/>
  <c r="F248" i="43"/>
  <c r="I243" i="27"/>
  <c r="K243" i="27"/>
  <c r="D229" i="38"/>
  <c r="N233" i="35"/>
  <c r="K233" i="47"/>
  <c r="F232" i="36"/>
  <c r="G232" i="36" s="1"/>
  <c r="H232" i="36" s="1"/>
  <c r="W232" i="35"/>
  <c r="K232" i="35" s="1"/>
  <c r="H232" i="40"/>
  <c r="G231" i="39"/>
  <c r="H231" i="39" s="1"/>
  <c r="I253" i="47"/>
  <c r="H253" i="47"/>
  <c r="I253" i="35"/>
  <c r="C253" i="40" s="1"/>
  <c r="J253" i="35"/>
  <c r="M263" i="30"/>
  <c r="F264" i="30" s="1"/>
  <c r="N263" i="30"/>
  <c r="E253" i="39"/>
  <c r="T253" i="39" s="1"/>
  <c r="C249" i="41"/>
  <c r="I240" i="36"/>
  <c r="J240" i="36" s="1"/>
  <c r="K240" i="36" s="1"/>
  <c r="E237" i="41" s="1"/>
  <c r="O241" i="47"/>
  <c r="S241" i="35"/>
  <c r="E237" i="38"/>
  <c r="K251" i="28"/>
  <c r="G296" i="17" l="1"/>
  <c r="I296" i="17"/>
  <c r="D282" i="21"/>
  <c r="G286" i="35"/>
  <c r="U253" i="39"/>
  <c r="D232" i="39"/>
  <c r="D232" i="40"/>
  <c r="W233" i="39"/>
  <c r="D229" i="41"/>
  <c r="M233" i="47"/>
  <c r="L233" i="47"/>
  <c r="O233" i="35"/>
  <c r="E233" i="40" s="1"/>
  <c r="P233" i="35"/>
  <c r="X233" i="39" s="1"/>
  <c r="M243" i="27"/>
  <c r="E230" i="21" s="1"/>
  <c r="L243" i="27"/>
  <c r="F244" i="27" s="1"/>
  <c r="J231" i="39"/>
  <c r="I231" i="39"/>
  <c r="K231" i="39" s="1"/>
  <c r="P253" i="39"/>
  <c r="Q253" i="39" s="1"/>
  <c r="R253" i="39"/>
  <c r="S253" i="39" s="1"/>
  <c r="O263" i="30"/>
  <c r="P263" i="30" s="1"/>
  <c r="E252" i="37"/>
  <c r="G252" i="37" s="1"/>
  <c r="H252" i="37" s="1"/>
  <c r="C253" i="51" s="1"/>
  <c r="D253" i="51" s="1"/>
  <c r="E253" i="51" s="1"/>
  <c r="G264" i="30"/>
  <c r="I264" i="30"/>
  <c r="K264" i="30" s="1"/>
  <c r="C234" i="43"/>
  <c r="G238" i="42"/>
  <c r="C234" i="44" s="1"/>
  <c r="L251" i="28"/>
  <c r="F252" i="28" s="1"/>
  <c r="M251" i="28"/>
  <c r="F238" i="21" s="1"/>
  <c r="T241" i="35"/>
  <c r="G241" i="40" s="1"/>
  <c r="U241" i="35"/>
  <c r="P241" i="47"/>
  <c r="Q241" i="47"/>
  <c r="J296" i="17" l="1"/>
  <c r="K296" i="17"/>
  <c r="F249" i="43"/>
  <c r="M249" i="43"/>
  <c r="F233" i="40"/>
  <c r="Q233" i="35"/>
  <c r="V233" i="35" s="1"/>
  <c r="L231" i="39"/>
  <c r="K227" i="43" s="1"/>
  <c r="G244" i="27"/>
  <c r="H244" i="27"/>
  <c r="J244" i="27" s="1"/>
  <c r="I232" i="37"/>
  <c r="J232" i="37" s="1"/>
  <c r="K232" i="37" s="1"/>
  <c r="F233" i="51" s="1"/>
  <c r="G233" i="51" s="1"/>
  <c r="H233" i="51" s="1"/>
  <c r="M234" i="35"/>
  <c r="F232" i="39"/>
  <c r="O232" i="39"/>
  <c r="L264" i="30"/>
  <c r="H254" i="35"/>
  <c r="G254" i="47"/>
  <c r="C250" i="38"/>
  <c r="C253" i="36"/>
  <c r="D253" i="36" s="1"/>
  <c r="E253" i="36" s="1"/>
  <c r="C250" i="21"/>
  <c r="A252" i="37"/>
  <c r="R242" i="35"/>
  <c r="L240" i="37"/>
  <c r="M240" i="37" s="1"/>
  <c r="N240" i="37" s="1"/>
  <c r="I241" i="51" s="1"/>
  <c r="J241" i="51" s="1"/>
  <c r="K241" i="51" s="1"/>
  <c r="G252" i="28"/>
  <c r="H252" i="28"/>
  <c r="J252" i="28" s="1"/>
  <c r="F259" i="37"/>
  <c r="M296" i="17" l="1"/>
  <c r="L296" i="17"/>
  <c r="F297" i="17" s="1"/>
  <c r="K244" i="27"/>
  <c r="I244" i="27"/>
  <c r="G232" i="39"/>
  <c r="H232" i="39" s="1"/>
  <c r="H233" i="40"/>
  <c r="W233" i="35"/>
  <c r="K233" i="35" s="1"/>
  <c r="N234" i="35"/>
  <c r="D230" i="38"/>
  <c r="K234" i="47"/>
  <c r="F233" i="36"/>
  <c r="G233" i="36" s="1"/>
  <c r="H233" i="36" s="1"/>
  <c r="M264" i="30"/>
  <c r="F265" i="30" s="1"/>
  <c r="N264" i="30"/>
  <c r="E254" i="39"/>
  <c r="T254" i="39" s="1"/>
  <c r="C250" i="41"/>
  <c r="I254" i="47"/>
  <c r="H254" i="47"/>
  <c r="J254" i="35"/>
  <c r="I254" i="35"/>
  <c r="C254" i="40" s="1"/>
  <c r="K252" i="28"/>
  <c r="O242" i="47"/>
  <c r="S242" i="35"/>
  <c r="I241" i="36"/>
  <c r="J241" i="36" s="1"/>
  <c r="K241" i="36" s="1"/>
  <c r="E238" i="41" s="1"/>
  <c r="E238" i="38"/>
  <c r="G297" i="17" l="1"/>
  <c r="I297" i="17"/>
  <c r="D283" i="21"/>
  <c r="G287" i="35"/>
  <c r="U254" i="39"/>
  <c r="P234" i="35"/>
  <c r="X234" i="39" s="1"/>
  <c r="O234" i="35"/>
  <c r="E234" i="40" s="1"/>
  <c r="D233" i="40"/>
  <c r="D233" i="39"/>
  <c r="I232" i="39"/>
  <c r="K232" i="39" s="1"/>
  <c r="J232" i="39"/>
  <c r="D230" i="41"/>
  <c r="W234" i="39"/>
  <c r="M234" i="47"/>
  <c r="L234" i="47"/>
  <c r="L244" i="27"/>
  <c r="F245" i="27" s="1"/>
  <c r="M244" i="27"/>
  <c r="E231" i="21" s="1"/>
  <c r="P254" i="39"/>
  <c r="Q254" i="39" s="1"/>
  <c r="R254" i="39"/>
  <c r="S254" i="39" s="1"/>
  <c r="O264" i="30"/>
  <c r="P264" i="30" s="1"/>
  <c r="E253" i="37"/>
  <c r="G253" i="37" s="1"/>
  <c r="H253" i="37" s="1"/>
  <c r="C254" i="51" s="1"/>
  <c r="D254" i="51" s="1"/>
  <c r="E254" i="51" s="1"/>
  <c r="G265" i="30"/>
  <c r="I265" i="30"/>
  <c r="K265" i="30" s="1"/>
  <c r="M252" i="28"/>
  <c r="F239" i="21" s="1"/>
  <c r="L252" i="28"/>
  <c r="F253" i="28" s="1"/>
  <c r="T242" i="35"/>
  <c r="G242" i="40" s="1"/>
  <c r="U242" i="35"/>
  <c r="Q242" i="47"/>
  <c r="P242" i="47"/>
  <c r="G239" i="42"/>
  <c r="C235" i="44" s="1"/>
  <c r="C235" i="43"/>
  <c r="F260" i="37"/>
  <c r="J297" i="17" l="1"/>
  <c r="K297" i="17" s="1"/>
  <c r="M250" i="43"/>
  <c r="F250" i="43"/>
  <c r="L232" i="39"/>
  <c r="K228" i="43" s="1"/>
  <c r="I233" i="37"/>
  <c r="J233" i="37" s="1"/>
  <c r="K233" i="37" s="1"/>
  <c r="F234" i="51" s="1"/>
  <c r="G234" i="51" s="1"/>
  <c r="H234" i="51" s="1"/>
  <c r="M235" i="35"/>
  <c r="H245" i="27"/>
  <c r="J245" i="27" s="1"/>
  <c r="G245" i="27"/>
  <c r="O233" i="39"/>
  <c r="F233" i="39"/>
  <c r="G233" i="39" s="1"/>
  <c r="F234" i="40"/>
  <c r="Q234" i="35"/>
  <c r="V234" i="35" s="1"/>
  <c r="L265" i="30"/>
  <c r="H255" i="35"/>
  <c r="C251" i="38"/>
  <c r="G255" i="47"/>
  <c r="C254" i="36"/>
  <c r="D254" i="36" s="1"/>
  <c r="E254" i="36" s="1"/>
  <c r="A253" i="37"/>
  <c r="C251" i="21"/>
  <c r="G253" i="28"/>
  <c r="H253" i="28"/>
  <c r="J253" i="28" s="1"/>
  <c r="R243" i="35"/>
  <c r="L241" i="37"/>
  <c r="M241" i="37" s="1"/>
  <c r="N241" i="37" s="1"/>
  <c r="I242" i="51" s="1"/>
  <c r="J242" i="51" s="1"/>
  <c r="K242" i="51" s="1"/>
  <c r="M297" i="17" l="1"/>
  <c r="L297" i="17"/>
  <c r="F298" i="17" s="1"/>
  <c r="H233" i="39"/>
  <c r="J233" i="39"/>
  <c r="I233" i="39"/>
  <c r="K233" i="39" s="1"/>
  <c r="I245" i="27"/>
  <c r="K245" i="27"/>
  <c r="W234" i="35"/>
  <c r="K234" i="35" s="1"/>
  <c r="H234" i="40"/>
  <c r="N235" i="35"/>
  <c r="F234" i="36"/>
  <c r="G234" i="36" s="1"/>
  <c r="H234" i="36" s="1"/>
  <c r="K235" i="47"/>
  <c r="D231" i="38"/>
  <c r="I255" i="47"/>
  <c r="H255" i="47"/>
  <c r="E255" i="39"/>
  <c r="T255" i="39" s="1"/>
  <c r="C251" i="41"/>
  <c r="J255" i="35"/>
  <c r="I255" i="35"/>
  <c r="C255" i="40" s="1"/>
  <c r="N265" i="30"/>
  <c r="M265" i="30"/>
  <c r="F266" i="30" s="1"/>
  <c r="I242" i="36"/>
  <c r="J242" i="36" s="1"/>
  <c r="K242" i="36" s="1"/>
  <c r="E239" i="41" s="1"/>
  <c r="O243" i="47"/>
  <c r="S243" i="35"/>
  <c r="E239" i="38"/>
  <c r="K253" i="28"/>
  <c r="G298" i="17" l="1"/>
  <c r="I298" i="17"/>
  <c r="D284" i="21"/>
  <c r="G288" i="35"/>
  <c r="U255" i="39"/>
  <c r="P235" i="35"/>
  <c r="X235" i="39" s="1"/>
  <c r="O235" i="35"/>
  <c r="E235" i="40" s="1"/>
  <c r="D234" i="39"/>
  <c r="D234" i="40"/>
  <c r="L245" i="27"/>
  <c r="F246" i="27" s="1"/>
  <c r="M245" i="27"/>
  <c r="E232" i="21" s="1"/>
  <c r="M235" i="47"/>
  <c r="L235" i="47"/>
  <c r="L233" i="39"/>
  <c r="K229" i="43" s="1"/>
  <c r="W235" i="39"/>
  <c r="D231" i="41"/>
  <c r="P255" i="39"/>
  <c r="Q255" i="39" s="1"/>
  <c r="R255" i="39"/>
  <c r="S255" i="39" s="1"/>
  <c r="I266" i="30"/>
  <c r="G266" i="30"/>
  <c r="O265" i="30"/>
  <c r="P265" i="30" s="1"/>
  <c r="E254" i="37"/>
  <c r="G254" i="37" s="1"/>
  <c r="H254" i="37" s="1"/>
  <c r="C255" i="51" s="1"/>
  <c r="D255" i="51" s="1"/>
  <c r="E255" i="51" s="1"/>
  <c r="M253" i="28"/>
  <c r="F240" i="21" s="1"/>
  <c r="L253" i="28"/>
  <c r="F254" i="28" s="1"/>
  <c r="T243" i="35"/>
  <c r="G243" i="40" s="1"/>
  <c r="U243" i="35"/>
  <c r="Q243" i="47"/>
  <c r="P243" i="47"/>
  <c r="G240" i="42"/>
  <c r="C236" i="44" s="1"/>
  <c r="C236" i="43"/>
  <c r="F261" i="37"/>
  <c r="J298" i="17" l="1"/>
  <c r="K298" i="17" s="1"/>
  <c r="M251" i="43"/>
  <c r="F251" i="43"/>
  <c r="K266" i="30"/>
  <c r="L266" i="30" s="1"/>
  <c r="M236" i="35"/>
  <c r="I234" i="37"/>
  <c r="J234" i="37" s="1"/>
  <c r="K234" i="37" s="1"/>
  <c r="F235" i="51" s="1"/>
  <c r="G235" i="51" s="1"/>
  <c r="H235" i="51" s="1"/>
  <c r="G246" i="27"/>
  <c r="H246" i="27"/>
  <c r="J246" i="27" s="1"/>
  <c r="F234" i="39"/>
  <c r="O234" i="39"/>
  <c r="F235" i="40"/>
  <c r="Q235" i="35"/>
  <c r="V235" i="35" s="1"/>
  <c r="C255" i="36"/>
  <c r="D255" i="36" s="1"/>
  <c r="E255" i="36" s="1"/>
  <c r="G256" i="47"/>
  <c r="C252" i="38"/>
  <c r="H256" i="35"/>
  <c r="C252" i="21"/>
  <c r="A254" i="37"/>
  <c r="H254" i="28"/>
  <c r="J254" i="28" s="1"/>
  <c r="G254" i="28"/>
  <c r="R244" i="35"/>
  <c r="L242" i="37"/>
  <c r="M242" i="37" s="1"/>
  <c r="N242" i="37" s="1"/>
  <c r="I243" i="51" s="1"/>
  <c r="J243" i="51" s="1"/>
  <c r="K243" i="51" s="1"/>
  <c r="L298" i="17" l="1"/>
  <c r="F299" i="17" s="1"/>
  <c r="M298" i="17"/>
  <c r="M266" i="30"/>
  <c r="F267" i="30" s="1"/>
  <c r="I267" i="30" s="1"/>
  <c r="K267" i="30" s="1"/>
  <c r="N266" i="30"/>
  <c r="O266" i="30" s="1"/>
  <c r="P266" i="30" s="1"/>
  <c r="G234" i="39"/>
  <c r="H234" i="39" s="1"/>
  <c r="K246" i="27"/>
  <c r="I246" i="27"/>
  <c r="W235" i="35"/>
  <c r="K235" i="35" s="1"/>
  <c r="H235" i="40"/>
  <c r="D232" i="38"/>
  <c r="K236" i="47"/>
  <c r="F235" i="36"/>
  <c r="G235" i="36" s="1"/>
  <c r="H235" i="36" s="1"/>
  <c r="N236" i="35"/>
  <c r="I256" i="35"/>
  <c r="C256" i="40" s="1"/>
  <c r="J256" i="35"/>
  <c r="G267" i="30"/>
  <c r="H256" i="47"/>
  <c r="I256" i="47"/>
  <c r="E256" i="39"/>
  <c r="T256" i="39" s="1"/>
  <c r="C252" i="41"/>
  <c r="S244" i="35"/>
  <c r="E240" i="38"/>
  <c r="I243" i="36"/>
  <c r="J243" i="36" s="1"/>
  <c r="K243" i="36" s="1"/>
  <c r="E240" i="41" s="1"/>
  <c r="O244" i="47"/>
  <c r="K254" i="28"/>
  <c r="E255" i="37" l="1"/>
  <c r="G255" i="37" s="1"/>
  <c r="H255" i="37" s="1"/>
  <c r="C256" i="51" s="1"/>
  <c r="D256" i="51" s="1"/>
  <c r="E256" i="51" s="1"/>
  <c r="D285" i="21"/>
  <c r="G289" i="35"/>
  <c r="G299" i="17"/>
  <c r="I299" i="17"/>
  <c r="U256" i="39"/>
  <c r="M236" i="47"/>
  <c r="L236" i="47"/>
  <c r="D235" i="40"/>
  <c r="D235" i="39"/>
  <c r="M246" i="27"/>
  <c r="E233" i="21" s="1"/>
  <c r="L246" i="27"/>
  <c r="F247" i="27" s="1"/>
  <c r="P236" i="35"/>
  <c r="X236" i="39" s="1"/>
  <c r="O236" i="35"/>
  <c r="E236" i="40" s="1"/>
  <c r="W236" i="39"/>
  <c r="D232" i="41"/>
  <c r="J234" i="39"/>
  <c r="I234" i="39"/>
  <c r="K234" i="39" s="1"/>
  <c r="P256" i="39"/>
  <c r="Q256" i="39" s="1"/>
  <c r="R256" i="39"/>
  <c r="S256" i="39" s="1"/>
  <c r="G257" i="47"/>
  <c r="H257" i="35"/>
  <c r="C256" i="36"/>
  <c r="D256" i="36" s="1"/>
  <c r="E256" i="36" s="1"/>
  <c r="C253" i="38"/>
  <c r="C253" i="21"/>
  <c r="A255" i="37"/>
  <c r="L267" i="30"/>
  <c r="M254" i="28"/>
  <c r="F241" i="21" s="1"/>
  <c r="L254" i="28"/>
  <c r="F255" i="28" s="1"/>
  <c r="P244" i="47"/>
  <c r="Q244" i="47"/>
  <c r="U244" i="35"/>
  <c r="T244" i="35"/>
  <c r="G244" i="40" s="1"/>
  <c r="C237" i="43"/>
  <c r="G241" i="42"/>
  <c r="C237" i="44" s="1"/>
  <c r="F262" i="37"/>
  <c r="J299" i="17" l="1"/>
  <c r="K299" i="17" s="1"/>
  <c r="M252" i="43"/>
  <c r="F252" i="43"/>
  <c r="F236" i="40"/>
  <c r="Q236" i="35"/>
  <c r="V236" i="35" s="1"/>
  <c r="G247" i="27"/>
  <c r="H247" i="27"/>
  <c r="J247" i="27" s="1"/>
  <c r="M237" i="35"/>
  <c r="I235" i="37"/>
  <c r="J235" i="37" s="1"/>
  <c r="K235" i="37" s="1"/>
  <c r="F236" i="51" s="1"/>
  <c r="G236" i="51" s="1"/>
  <c r="H236" i="51" s="1"/>
  <c r="O235" i="39"/>
  <c r="F235" i="39"/>
  <c r="C230" i="43"/>
  <c r="L234" i="39"/>
  <c r="K230" i="43" s="1"/>
  <c r="E257" i="39"/>
  <c r="T257" i="39" s="1"/>
  <c r="C253" i="41"/>
  <c r="I257" i="35"/>
  <c r="C257" i="40" s="1"/>
  <c r="J257" i="35"/>
  <c r="M267" i="30"/>
  <c r="F268" i="30" s="1"/>
  <c r="N267" i="30"/>
  <c r="I257" i="47"/>
  <c r="H257" i="47"/>
  <c r="H255" i="28"/>
  <c r="J255" i="28" s="1"/>
  <c r="G255" i="28"/>
  <c r="R245" i="35"/>
  <c r="L243" i="37"/>
  <c r="M243" i="37" s="1"/>
  <c r="N243" i="37" s="1"/>
  <c r="I244" i="51" s="1"/>
  <c r="J244" i="51" s="1"/>
  <c r="K244" i="51" s="1"/>
  <c r="M299" i="17" l="1"/>
  <c r="L299" i="17"/>
  <c r="F300" i="17" s="1"/>
  <c r="U257" i="39"/>
  <c r="K237" i="47"/>
  <c r="N237" i="35"/>
  <c r="F236" i="36"/>
  <c r="G236" i="36" s="1"/>
  <c r="H236" i="36" s="1"/>
  <c r="D233" i="38"/>
  <c r="K247" i="27"/>
  <c r="I247" i="27"/>
  <c r="W236" i="35"/>
  <c r="K236" i="35" s="1"/>
  <c r="H236" i="40"/>
  <c r="G235" i="39"/>
  <c r="H235" i="39" s="1"/>
  <c r="P257" i="39"/>
  <c r="Q257" i="39" s="1"/>
  <c r="R257" i="39"/>
  <c r="S257" i="39" s="1"/>
  <c r="O267" i="30"/>
  <c r="P267" i="30" s="1"/>
  <c r="E256" i="37"/>
  <c r="G256" i="37" s="1"/>
  <c r="H256" i="37" s="1"/>
  <c r="C257" i="51" s="1"/>
  <c r="D257" i="51" s="1"/>
  <c r="E257" i="51" s="1"/>
  <c r="G268" i="30"/>
  <c r="I268" i="30"/>
  <c r="O245" i="47"/>
  <c r="S245" i="35"/>
  <c r="I244" i="36"/>
  <c r="J244" i="36" s="1"/>
  <c r="K244" i="36" s="1"/>
  <c r="E241" i="41" s="1"/>
  <c r="E241" i="38"/>
  <c r="K255" i="28"/>
  <c r="F263" i="37"/>
  <c r="I300" i="17" l="1"/>
  <c r="G300" i="17"/>
  <c r="D286" i="21"/>
  <c r="G290" i="35"/>
  <c r="F253" i="43"/>
  <c r="M253" i="43"/>
  <c r="K268" i="30"/>
  <c r="L268" i="30" s="1"/>
  <c r="D236" i="39"/>
  <c r="D236" i="40"/>
  <c r="M247" i="27"/>
  <c r="E234" i="21" s="1"/>
  <c r="L247" i="27"/>
  <c r="F248" i="27" s="1"/>
  <c r="W237" i="39"/>
  <c r="D233" i="41"/>
  <c r="O237" i="35"/>
  <c r="E237" i="40" s="1"/>
  <c r="P237" i="35"/>
  <c r="X237" i="39" s="1"/>
  <c r="I235" i="39"/>
  <c r="K235" i="39" s="1"/>
  <c r="J235" i="39"/>
  <c r="L237" i="47"/>
  <c r="M237" i="47"/>
  <c r="H258" i="35"/>
  <c r="C257" i="36"/>
  <c r="D257" i="36" s="1"/>
  <c r="E257" i="36" s="1"/>
  <c r="G258" i="47"/>
  <c r="C254" i="38"/>
  <c r="A256" i="37"/>
  <c r="C254" i="21"/>
  <c r="L255" i="28"/>
  <c r="F256" i="28" s="1"/>
  <c r="M255" i="28"/>
  <c r="F242" i="21" s="1"/>
  <c r="U245" i="35"/>
  <c r="T245" i="35"/>
  <c r="G245" i="40" s="1"/>
  <c r="Q245" i="47"/>
  <c r="P245" i="47"/>
  <c r="G242" i="42"/>
  <c r="C238" i="44" s="1"/>
  <c r="C238" i="43"/>
  <c r="J300" i="17" l="1"/>
  <c r="K300" i="17" s="1"/>
  <c r="M268" i="30"/>
  <c r="F269" i="30" s="1"/>
  <c r="N268" i="30"/>
  <c r="G248" i="27"/>
  <c r="H248" i="27"/>
  <c r="J248" i="27" s="1"/>
  <c r="L235" i="39"/>
  <c r="K231" i="43" s="1"/>
  <c r="I236" i="37"/>
  <c r="J236" i="37" s="1"/>
  <c r="K236" i="37" s="1"/>
  <c r="F237" i="51" s="1"/>
  <c r="G237" i="51" s="1"/>
  <c r="H237" i="51" s="1"/>
  <c r="M238" i="35"/>
  <c r="F237" i="40"/>
  <c r="Q237" i="35"/>
  <c r="V237" i="35" s="1"/>
  <c r="O236" i="39"/>
  <c r="F236" i="39"/>
  <c r="E258" i="39"/>
  <c r="T258" i="39" s="1"/>
  <c r="C254" i="41"/>
  <c r="I258" i="47"/>
  <c r="H258" i="47"/>
  <c r="I258" i="35"/>
  <c r="C258" i="40" s="1"/>
  <c r="J258" i="35"/>
  <c r="O268" i="30"/>
  <c r="P268" i="30" s="1"/>
  <c r="E257" i="37"/>
  <c r="G257" i="37" s="1"/>
  <c r="H257" i="37" s="1"/>
  <c r="C258" i="51" s="1"/>
  <c r="D258" i="51" s="1"/>
  <c r="E258" i="51" s="1"/>
  <c r="G269" i="30"/>
  <c r="I269" i="30"/>
  <c r="K269" i="30" s="1"/>
  <c r="R246" i="35"/>
  <c r="L244" i="37"/>
  <c r="M244" i="37" s="1"/>
  <c r="N244" i="37" s="1"/>
  <c r="I245" i="51" s="1"/>
  <c r="J245" i="51" s="1"/>
  <c r="K245" i="51" s="1"/>
  <c r="G256" i="28"/>
  <c r="H256" i="28"/>
  <c r="J256" i="28" s="1"/>
  <c r="L300" i="17" l="1"/>
  <c r="F301" i="17" s="1"/>
  <c r="M300" i="17"/>
  <c r="U258" i="39"/>
  <c r="F237" i="36"/>
  <c r="G237" i="36" s="1"/>
  <c r="H237" i="36" s="1"/>
  <c r="D234" i="38"/>
  <c r="N238" i="35"/>
  <c r="K238" i="47"/>
  <c r="G236" i="39"/>
  <c r="H236" i="39" s="1"/>
  <c r="I248" i="27"/>
  <c r="K248" i="27"/>
  <c r="H237" i="40"/>
  <c r="W237" i="35"/>
  <c r="K237" i="35" s="1"/>
  <c r="P258" i="39"/>
  <c r="Q258" i="39" s="1"/>
  <c r="R258" i="39"/>
  <c r="S258" i="39" s="1"/>
  <c r="C255" i="38"/>
  <c r="H259" i="35"/>
  <c r="C258" i="36"/>
  <c r="D258" i="36" s="1"/>
  <c r="E258" i="36" s="1"/>
  <c r="G259" i="47"/>
  <c r="L269" i="30"/>
  <c r="C255" i="21"/>
  <c r="A257" i="37"/>
  <c r="K256" i="28"/>
  <c r="I245" i="36"/>
  <c r="J245" i="36" s="1"/>
  <c r="K245" i="36" s="1"/>
  <c r="E242" i="41" s="1"/>
  <c r="E242" i="38"/>
  <c r="S246" i="35"/>
  <c r="O246" i="47"/>
  <c r="F264" i="37"/>
  <c r="D287" i="21" l="1"/>
  <c r="G291" i="35"/>
  <c r="G301" i="17"/>
  <c r="I301" i="17"/>
  <c r="F254" i="43"/>
  <c r="M254" i="43"/>
  <c r="L248" i="27"/>
  <c r="F249" i="27" s="1"/>
  <c r="M248" i="27"/>
  <c r="E235" i="21" s="1"/>
  <c r="J236" i="39"/>
  <c r="I236" i="39"/>
  <c r="K236" i="39" s="1"/>
  <c r="L238" i="47"/>
  <c r="M238" i="47"/>
  <c r="P238" i="35"/>
  <c r="X238" i="39" s="1"/>
  <c r="O238" i="35"/>
  <c r="E238" i="40" s="1"/>
  <c r="D237" i="39"/>
  <c r="D237" i="40"/>
  <c r="D234" i="41"/>
  <c r="W238" i="39"/>
  <c r="I259" i="47"/>
  <c r="H259" i="47"/>
  <c r="M269" i="30"/>
  <c r="F270" i="30" s="1"/>
  <c r="N269" i="30"/>
  <c r="J259" i="35"/>
  <c r="I259" i="35"/>
  <c r="C259" i="40" s="1"/>
  <c r="E259" i="39"/>
  <c r="T259" i="39" s="1"/>
  <c r="C255" i="41"/>
  <c r="G243" i="42"/>
  <c r="C239" i="44" s="1"/>
  <c r="C239" i="43"/>
  <c r="L256" i="28"/>
  <c r="F257" i="28" s="1"/>
  <c r="M256" i="28"/>
  <c r="F243" i="21" s="1"/>
  <c r="Q246" i="47"/>
  <c r="P246" i="47"/>
  <c r="U246" i="35"/>
  <c r="T246" i="35"/>
  <c r="G246" i="40" s="1"/>
  <c r="J301" i="17" l="1"/>
  <c r="K301" i="17" s="1"/>
  <c r="U259" i="39"/>
  <c r="L236" i="39"/>
  <c r="K232" i="43" s="1"/>
  <c r="Q238" i="35"/>
  <c r="V238" i="35" s="1"/>
  <c r="F238" i="40"/>
  <c r="F237" i="39"/>
  <c r="O237" i="39"/>
  <c r="M239" i="35"/>
  <c r="I237" i="37"/>
  <c r="J237" i="37" s="1"/>
  <c r="K237" i="37" s="1"/>
  <c r="F238" i="51" s="1"/>
  <c r="G238" i="51" s="1"/>
  <c r="H238" i="51" s="1"/>
  <c r="G249" i="27"/>
  <c r="H249" i="27"/>
  <c r="J249" i="27" s="1"/>
  <c r="P259" i="39"/>
  <c r="Q259" i="39" s="1"/>
  <c r="R259" i="39"/>
  <c r="S259" i="39" s="1"/>
  <c r="O269" i="30"/>
  <c r="P269" i="30" s="1"/>
  <c r="E258" i="37"/>
  <c r="G258" i="37" s="1"/>
  <c r="H258" i="37" s="1"/>
  <c r="C259" i="51" s="1"/>
  <c r="D259" i="51" s="1"/>
  <c r="E259" i="51" s="1"/>
  <c r="I270" i="30"/>
  <c r="K270" i="30" s="1"/>
  <c r="G270" i="30"/>
  <c r="R247" i="35"/>
  <c r="L245" i="37"/>
  <c r="M245" i="37" s="1"/>
  <c r="N245" i="37" s="1"/>
  <c r="I246" i="51" s="1"/>
  <c r="J246" i="51" s="1"/>
  <c r="K246" i="51" s="1"/>
  <c r="G257" i="28"/>
  <c r="H257" i="28"/>
  <c r="J257" i="28" s="1"/>
  <c r="L301" i="17" l="1"/>
  <c r="F302" i="17" s="1"/>
  <c r="M301" i="17"/>
  <c r="M255" i="43"/>
  <c r="F255" i="43"/>
  <c r="G237" i="39"/>
  <c r="H237" i="39" s="1"/>
  <c r="K249" i="27"/>
  <c r="I249" i="27"/>
  <c r="K239" i="47"/>
  <c r="F238" i="36"/>
  <c r="G238" i="36" s="1"/>
  <c r="H238" i="36" s="1"/>
  <c r="N239" i="35"/>
  <c r="D235" i="38"/>
  <c r="W238" i="35"/>
  <c r="K238" i="35" s="1"/>
  <c r="H238" i="40"/>
  <c r="L270" i="30"/>
  <c r="C259" i="36"/>
  <c r="D259" i="36" s="1"/>
  <c r="E259" i="36" s="1"/>
  <c r="G260" i="47"/>
  <c r="C256" i="38"/>
  <c r="H260" i="35"/>
  <c r="A258" i="37"/>
  <c r="C256" i="21"/>
  <c r="I246" i="36"/>
  <c r="J246" i="36" s="1"/>
  <c r="K246" i="36" s="1"/>
  <c r="E243" i="41" s="1"/>
  <c r="O247" i="47"/>
  <c r="E243" i="38"/>
  <c r="S247" i="35"/>
  <c r="K257" i="28"/>
  <c r="F265" i="37"/>
  <c r="D288" i="21" l="1"/>
  <c r="G292" i="35"/>
  <c r="I302" i="17"/>
  <c r="G302" i="17"/>
  <c r="O239" i="35"/>
  <c r="E239" i="40" s="1"/>
  <c r="P239" i="35"/>
  <c r="X239" i="39" s="1"/>
  <c r="D235" i="41"/>
  <c r="W239" i="39"/>
  <c r="L239" i="47"/>
  <c r="M239" i="47"/>
  <c r="M249" i="27"/>
  <c r="E236" i="21" s="1"/>
  <c r="L249" i="27"/>
  <c r="F250" i="27" s="1"/>
  <c r="D238" i="40"/>
  <c r="D238" i="39"/>
  <c r="J237" i="39"/>
  <c r="I237" i="39"/>
  <c r="K237" i="39" s="1"/>
  <c r="I260" i="35"/>
  <c r="C260" i="40" s="1"/>
  <c r="J260" i="35"/>
  <c r="H260" i="47"/>
  <c r="I260" i="47"/>
  <c r="E260" i="39"/>
  <c r="T260" i="39" s="1"/>
  <c r="C256" i="41"/>
  <c r="M270" i="30"/>
  <c r="F271" i="30" s="1"/>
  <c r="N270" i="30"/>
  <c r="M257" i="28"/>
  <c r="F244" i="21" s="1"/>
  <c r="L257" i="28"/>
  <c r="F258" i="28" s="1"/>
  <c r="U247" i="35"/>
  <c r="T247" i="35"/>
  <c r="G247" i="40" s="1"/>
  <c r="Q247" i="47"/>
  <c r="P247" i="47"/>
  <c r="J302" i="17" l="1"/>
  <c r="K302" i="17" s="1"/>
  <c r="U260" i="39"/>
  <c r="G250" i="27"/>
  <c r="H250" i="27"/>
  <c r="J250" i="27" s="1"/>
  <c r="I238" i="37"/>
  <c r="J238" i="37" s="1"/>
  <c r="K238" i="37" s="1"/>
  <c r="F239" i="51" s="1"/>
  <c r="G239" i="51" s="1"/>
  <c r="H239" i="51" s="1"/>
  <c r="M240" i="35"/>
  <c r="L237" i="39"/>
  <c r="K233" i="43" s="1"/>
  <c r="O238" i="39"/>
  <c r="F238" i="39"/>
  <c r="F239" i="40"/>
  <c r="Q239" i="35"/>
  <c r="V239" i="35" s="1"/>
  <c r="P260" i="39"/>
  <c r="Q260" i="39" s="1"/>
  <c r="R260" i="39"/>
  <c r="S260" i="39" s="1"/>
  <c r="G271" i="30"/>
  <c r="I271" i="30"/>
  <c r="K271" i="30" s="1"/>
  <c r="O270" i="30"/>
  <c r="P270" i="30" s="1"/>
  <c r="E259" i="37"/>
  <c r="G259" i="37" s="1"/>
  <c r="H259" i="37" s="1"/>
  <c r="C260" i="51" s="1"/>
  <c r="D260" i="51" s="1"/>
  <c r="E260" i="51" s="1"/>
  <c r="G244" i="42"/>
  <c r="C240" i="44" s="1"/>
  <c r="H258" i="28"/>
  <c r="J258" i="28" s="1"/>
  <c r="G258" i="28"/>
  <c r="R248" i="35"/>
  <c r="L246" i="37"/>
  <c r="M246" i="37" s="1"/>
  <c r="N246" i="37" s="1"/>
  <c r="I247" i="51" s="1"/>
  <c r="J247" i="51" s="1"/>
  <c r="K247" i="51" s="1"/>
  <c r="F266" i="37"/>
  <c r="L302" i="17" l="1"/>
  <c r="F303" i="17" s="1"/>
  <c r="M302" i="17"/>
  <c r="F256" i="43"/>
  <c r="M256" i="43"/>
  <c r="H239" i="40"/>
  <c r="W239" i="35"/>
  <c r="K239" i="35" s="1"/>
  <c r="N240" i="35"/>
  <c r="F239" i="36"/>
  <c r="G239" i="36" s="1"/>
  <c r="H239" i="36" s="1"/>
  <c r="K240" i="47"/>
  <c r="D236" i="38"/>
  <c r="G238" i="39"/>
  <c r="H238" i="39" s="1"/>
  <c r="K250" i="27"/>
  <c r="I250" i="27"/>
  <c r="H261" i="35"/>
  <c r="C257" i="38"/>
  <c r="G261" i="47"/>
  <c r="C260" i="36"/>
  <c r="D260" i="36" s="1"/>
  <c r="E260" i="36" s="1"/>
  <c r="A259" i="37"/>
  <c r="C257" i="21"/>
  <c r="L271" i="30"/>
  <c r="I247" i="36"/>
  <c r="J247" i="36" s="1"/>
  <c r="K247" i="36" s="1"/>
  <c r="E244" i="41" s="1"/>
  <c r="O248" i="47"/>
  <c r="S248" i="35"/>
  <c r="E244" i="38"/>
  <c r="K258" i="28"/>
  <c r="D289" i="21" l="1"/>
  <c r="G293" i="35"/>
  <c r="G303" i="17"/>
  <c r="I303" i="17"/>
  <c r="J238" i="39"/>
  <c r="I238" i="39"/>
  <c r="K238" i="39" s="1"/>
  <c r="L240" i="47"/>
  <c r="M240" i="47"/>
  <c r="W240" i="39"/>
  <c r="D236" i="41"/>
  <c r="O240" i="35"/>
  <c r="E240" i="40" s="1"/>
  <c r="P240" i="35"/>
  <c r="X240" i="39" s="1"/>
  <c r="D239" i="40"/>
  <c r="D239" i="39"/>
  <c r="L250" i="27"/>
  <c r="F251" i="27" s="1"/>
  <c r="M250" i="27"/>
  <c r="E237" i="21" s="1"/>
  <c r="E261" i="39"/>
  <c r="T261" i="39" s="1"/>
  <c r="C257" i="41"/>
  <c r="I261" i="47"/>
  <c r="H261" i="47"/>
  <c r="M271" i="30"/>
  <c r="F272" i="30" s="1"/>
  <c r="N271" i="30"/>
  <c r="J261" i="35"/>
  <c r="I261" i="35"/>
  <c r="C261" i="40" s="1"/>
  <c r="L258" i="28"/>
  <c r="F259" i="28" s="1"/>
  <c r="M258" i="28"/>
  <c r="F245" i="21" s="1"/>
  <c r="T248" i="35"/>
  <c r="G248" i="40" s="1"/>
  <c r="U248" i="35"/>
  <c r="Q248" i="47"/>
  <c r="P248" i="47"/>
  <c r="C241" i="43"/>
  <c r="G245" i="42"/>
  <c r="C241" i="44" s="1"/>
  <c r="J303" i="17" l="1"/>
  <c r="K303" i="17" s="1"/>
  <c r="U261" i="39"/>
  <c r="M241" i="35"/>
  <c r="I239" i="37"/>
  <c r="J239" i="37" s="1"/>
  <c r="K239" i="37" s="1"/>
  <c r="F240" i="51" s="1"/>
  <c r="G240" i="51" s="1"/>
  <c r="H240" i="51" s="1"/>
  <c r="H251" i="27"/>
  <c r="J251" i="27" s="1"/>
  <c r="G251" i="27"/>
  <c r="F239" i="39"/>
  <c r="O239" i="39"/>
  <c r="L238" i="39"/>
  <c r="K234" i="43" s="1"/>
  <c r="F240" i="40"/>
  <c r="Q240" i="35"/>
  <c r="V240" i="35" s="1"/>
  <c r="P261" i="39"/>
  <c r="Q261" i="39" s="1"/>
  <c r="R261" i="39"/>
  <c r="S261" i="39" s="1"/>
  <c r="O271" i="30"/>
  <c r="P271" i="30" s="1"/>
  <c r="E260" i="37"/>
  <c r="G260" i="37" s="1"/>
  <c r="H260" i="37" s="1"/>
  <c r="C261" i="51" s="1"/>
  <c r="D261" i="51" s="1"/>
  <c r="E261" i="51" s="1"/>
  <c r="G272" i="30"/>
  <c r="I272" i="30"/>
  <c r="K272" i="30" s="1"/>
  <c r="R249" i="35"/>
  <c r="L247" i="37"/>
  <c r="M247" i="37" s="1"/>
  <c r="N247" i="37" s="1"/>
  <c r="I248" i="51" s="1"/>
  <c r="J248" i="51" s="1"/>
  <c r="K248" i="51" s="1"/>
  <c r="H259" i="28"/>
  <c r="J259" i="28" s="1"/>
  <c r="G259" i="28"/>
  <c r="F267" i="37"/>
  <c r="L303" i="17" l="1"/>
  <c r="F304" i="17" s="1"/>
  <c r="M303" i="17"/>
  <c r="F257" i="43"/>
  <c r="M257" i="43"/>
  <c r="G239" i="39"/>
  <c r="H239" i="39" s="1"/>
  <c r="K251" i="27"/>
  <c r="I251" i="27"/>
  <c r="F240" i="36"/>
  <c r="G240" i="36" s="1"/>
  <c r="H240" i="36" s="1"/>
  <c r="K241" i="47"/>
  <c r="D237" i="38"/>
  <c r="N241" i="35"/>
  <c r="H240" i="40"/>
  <c r="W240" i="35"/>
  <c r="K240" i="35" s="1"/>
  <c r="L272" i="30"/>
  <c r="G262" i="47"/>
  <c r="C258" i="38"/>
  <c r="H262" i="35"/>
  <c r="C261" i="36"/>
  <c r="D261" i="36" s="1"/>
  <c r="E261" i="36" s="1"/>
  <c r="C258" i="21"/>
  <c r="A260" i="37"/>
  <c r="K259" i="28"/>
  <c r="O249" i="47"/>
  <c r="S249" i="35"/>
  <c r="E245" i="38"/>
  <c r="I248" i="36"/>
  <c r="J248" i="36" s="1"/>
  <c r="K248" i="36" s="1"/>
  <c r="E245" i="41" s="1"/>
  <c r="D290" i="21" l="1"/>
  <c r="G294" i="35"/>
  <c r="I304" i="17"/>
  <c r="G304" i="17"/>
  <c r="O241" i="35"/>
  <c r="E241" i="40" s="1"/>
  <c r="P241" i="35"/>
  <c r="X241" i="39" s="1"/>
  <c r="M241" i="47"/>
  <c r="L241" i="47"/>
  <c r="D237" i="41"/>
  <c r="W241" i="39"/>
  <c r="M251" i="27"/>
  <c r="E238" i="21" s="1"/>
  <c r="L251" i="27"/>
  <c r="F252" i="27" s="1"/>
  <c r="D240" i="39"/>
  <c r="D240" i="40"/>
  <c r="I239" i="39"/>
  <c r="K239" i="39" s="1"/>
  <c r="J239" i="39"/>
  <c r="N272" i="30"/>
  <c r="M272" i="30"/>
  <c r="F273" i="30" s="1"/>
  <c r="E262" i="39"/>
  <c r="T262" i="39" s="1"/>
  <c r="C258" i="41"/>
  <c r="J262" i="35"/>
  <c r="I262" i="35"/>
  <c r="C262" i="40" s="1"/>
  <c r="I262" i="47"/>
  <c r="H262" i="47"/>
  <c r="L259" i="28"/>
  <c r="F260" i="28" s="1"/>
  <c r="M259" i="28"/>
  <c r="F246" i="21" s="1"/>
  <c r="T249" i="35"/>
  <c r="G249" i="40" s="1"/>
  <c r="U249" i="35"/>
  <c r="Q249" i="47"/>
  <c r="P249" i="47"/>
  <c r="G246" i="42"/>
  <c r="C242" i="44" s="1"/>
  <c r="C242" i="43"/>
  <c r="F268" i="37"/>
  <c r="J304" i="17" l="1"/>
  <c r="K304" i="17"/>
  <c r="U262" i="39"/>
  <c r="G252" i="27"/>
  <c r="H252" i="27"/>
  <c r="J252" i="27" s="1"/>
  <c r="I240" i="37"/>
  <c r="J240" i="37" s="1"/>
  <c r="K240" i="37" s="1"/>
  <c r="F241" i="51" s="1"/>
  <c r="G241" i="51" s="1"/>
  <c r="H241" i="51" s="1"/>
  <c r="M242" i="35"/>
  <c r="L239" i="39"/>
  <c r="K235" i="43" s="1"/>
  <c r="Q241" i="35"/>
  <c r="V241" i="35" s="1"/>
  <c r="F241" i="40"/>
  <c r="F240" i="39"/>
  <c r="O240" i="39"/>
  <c r="P262" i="39"/>
  <c r="Q262" i="39" s="1"/>
  <c r="R262" i="39"/>
  <c r="S262" i="39" s="1"/>
  <c r="G273" i="30"/>
  <c r="I273" i="30"/>
  <c r="K273" i="30" s="1"/>
  <c r="O272" i="30"/>
  <c r="P272" i="30" s="1"/>
  <c r="E261" i="37"/>
  <c r="G261" i="37" s="1"/>
  <c r="H261" i="37" s="1"/>
  <c r="C262" i="51" s="1"/>
  <c r="D262" i="51" s="1"/>
  <c r="E262" i="51" s="1"/>
  <c r="R250" i="35"/>
  <c r="L248" i="37"/>
  <c r="M248" i="37" s="1"/>
  <c r="N248" i="37" s="1"/>
  <c r="I249" i="51" s="1"/>
  <c r="J249" i="51" s="1"/>
  <c r="K249" i="51" s="1"/>
  <c r="G260" i="28"/>
  <c r="H260" i="28"/>
  <c r="J260" i="28" s="1"/>
  <c r="L304" i="17" l="1"/>
  <c r="F305" i="17" s="1"/>
  <c r="M304" i="17"/>
  <c r="F258" i="43"/>
  <c r="M258" i="43"/>
  <c r="G240" i="39"/>
  <c r="H240" i="39" s="1"/>
  <c r="K242" i="47"/>
  <c r="D238" i="38"/>
  <c r="F241" i="36"/>
  <c r="G241" i="36" s="1"/>
  <c r="H241" i="36" s="1"/>
  <c r="N242" i="35"/>
  <c r="I252" i="27"/>
  <c r="K252" i="27"/>
  <c r="H241" i="40"/>
  <c r="W241" i="35"/>
  <c r="K241" i="35" s="1"/>
  <c r="G263" i="47"/>
  <c r="H263" i="35"/>
  <c r="C259" i="38"/>
  <c r="C262" i="36"/>
  <c r="D262" i="36" s="1"/>
  <c r="E262" i="36" s="1"/>
  <c r="A261" i="37"/>
  <c r="C259" i="21"/>
  <c r="L273" i="30"/>
  <c r="K260" i="28"/>
  <c r="I249" i="36"/>
  <c r="J249" i="36" s="1"/>
  <c r="K249" i="36" s="1"/>
  <c r="E246" i="41" s="1"/>
  <c r="E246" i="38"/>
  <c r="O250" i="47"/>
  <c r="S250" i="35"/>
  <c r="F269" i="37"/>
  <c r="D291" i="21" l="1"/>
  <c r="G295" i="35"/>
  <c r="I305" i="17"/>
  <c r="G305" i="17"/>
  <c r="L252" i="27"/>
  <c r="F253" i="27" s="1"/>
  <c r="M252" i="27"/>
  <c r="E239" i="21" s="1"/>
  <c r="P242" i="35"/>
  <c r="X242" i="39" s="1"/>
  <c r="O242" i="35"/>
  <c r="E242" i="40" s="1"/>
  <c r="D238" i="41"/>
  <c r="W242" i="39"/>
  <c r="M242" i="47"/>
  <c r="L242" i="47"/>
  <c r="D241" i="39"/>
  <c r="D241" i="40"/>
  <c r="J240" i="39"/>
  <c r="I240" i="39"/>
  <c r="K240" i="39" s="1"/>
  <c r="E263" i="39"/>
  <c r="T263" i="39" s="1"/>
  <c r="C259" i="41"/>
  <c r="N273" i="30"/>
  <c r="M273" i="30"/>
  <c r="F274" i="30" s="1"/>
  <c r="J263" i="35"/>
  <c r="I263" i="35"/>
  <c r="C263" i="40" s="1"/>
  <c r="I263" i="47"/>
  <c r="H263" i="47"/>
  <c r="L260" i="28"/>
  <c r="F261" i="28" s="1"/>
  <c r="M260" i="28"/>
  <c r="F247" i="21" s="1"/>
  <c r="T250" i="35"/>
  <c r="G250" i="40" s="1"/>
  <c r="U250" i="35"/>
  <c r="Q250" i="47"/>
  <c r="P250" i="47"/>
  <c r="C243" i="43"/>
  <c r="G247" i="42"/>
  <c r="C243" i="44" s="1"/>
  <c r="J305" i="17" l="1"/>
  <c r="K305" i="17" s="1"/>
  <c r="U263" i="39"/>
  <c r="L240" i="39"/>
  <c r="K236" i="43" s="1"/>
  <c r="F242" i="40"/>
  <c r="Q242" i="35"/>
  <c r="V242" i="35" s="1"/>
  <c r="M243" i="35"/>
  <c r="I241" i="37"/>
  <c r="J241" i="37" s="1"/>
  <c r="K241" i="37" s="1"/>
  <c r="F242" i="51" s="1"/>
  <c r="G242" i="51" s="1"/>
  <c r="H242" i="51" s="1"/>
  <c r="F241" i="39"/>
  <c r="O241" i="39"/>
  <c r="H253" i="27"/>
  <c r="J253" i="27" s="1"/>
  <c r="G253" i="27"/>
  <c r="P263" i="39"/>
  <c r="Q263" i="39" s="1"/>
  <c r="R263" i="39"/>
  <c r="S263" i="39" s="1"/>
  <c r="G274" i="30"/>
  <c r="I274" i="30"/>
  <c r="K274" i="30" s="1"/>
  <c r="O273" i="30"/>
  <c r="P273" i="30" s="1"/>
  <c r="E262" i="37"/>
  <c r="G262" i="37" s="1"/>
  <c r="H262" i="37" s="1"/>
  <c r="C263" i="51" s="1"/>
  <c r="D263" i="51" s="1"/>
  <c r="E263" i="51" s="1"/>
  <c r="R251" i="35"/>
  <c r="L249" i="37"/>
  <c r="M249" i="37" s="1"/>
  <c r="N249" i="37" s="1"/>
  <c r="I250" i="51" s="1"/>
  <c r="J250" i="51" s="1"/>
  <c r="K250" i="51" s="1"/>
  <c r="G261" i="28"/>
  <c r="H261" i="28"/>
  <c r="J261" i="28" s="1"/>
  <c r="F270" i="37"/>
  <c r="L305" i="17" l="1"/>
  <c r="F306" i="17" s="1"/>
  <c r="M305" i="17"/>
  <c r="M259" i="43"/>
  <c r="F259" i="43"/>
  <c r="N243" i="35"/>
  <c r="F242" i="36"/>
  <c r="G242" i="36" s="1"/>
  <c r="H242" i="36" s="1"/>
  <c r="K243" i="47"/>
  <c r="D239" i="38"/>
  <c r="W242" i="35"/>
  <c r="K242" i="35" s="1"/>
  <c r="H242" i="40"/>
  <c r="I253" i="27"/>
  <c r="K253" i="27"/>
  <c r="G241" i="39"/>
  <c r="H241" i="39" s="1"/>
  <c r="G264" i="47"/>
  <c r="C263" i="36"/>
  <c r="D263" i="36" s="1"/>
  <c r="E263" i="36" s="1"/>
  <c r="H264" i="35"/>
  <c r="C260" i="38"/>
  <c r="C260" i="21"/>
  <c r="A262" i="37"/>
  <c r="L274" i="30"/>
  <c r="I250" i="36"/>
  <c r="J250" i="36" s="1"/>
  <c r="K250" i="36" s="1"/>
  <c r="E247" i="41" s="1"/>
  <c r="S251" i="35"/>
  <c r="O251" i="47"/>
  <c r="E247" i="38"/>
  <c r="K261" i="28"/>
  <c r="D292" i="21" l="1"/>
  <c r="G296" i="35"/>
  <c r="I306" i="17"/>
  <c r="G306" i="17"/>
  <c r="M253" i="27"/>
  <c r="E240" i="21" s="1"/>
  <c r="L253" i="27"/>
  <c r="F254" i="27" s="1"/>
  <c r="D242" i="40"/>
  <c r="D242" i="39"/>
  <c r="L243" i="47"/>
  <c r="M243" i="47"/>
  <c r="D239" i="41"/>
  <c r="W243" i="39"/>
  <c r="J241" i="39"/>
  <c r="I241" i="39"/>
  <c r="K241" i="39" s="1"/>
  <c r="O243" i="35"/>
  <c r="E243" i="40" s="1"/>
  <c r="P243" i="35"/>
  <c r="X243" i="39" s="1"/>
  <c r="C244" i="43"/>
  <c r="N274" i="30"/>
  <c r="M274" i="30"/>
  <c r="F275" i="30" s="1"/>
  <c r="J264" i="35"/>
  <c r="I264" i="35"/>
  <c r="C264" i="40" s="1"/>
  <c r="E264" i="39"/>
  <c r="T264" i="39" s="1"/>
  <c r="C260" i="41"/>
  <c r="H264" i="47"/>
  <c r="I264" i="47"/>
  <c r="M261" i="28"/>
  <c r="F248" i="21" s="1"/>
  <c r="L261" i="28"/>
  <c r="F262" i="28" s="1"/>
  <c r="P251" i="47"/>
  <c r="Q251" i="47"/>
  <c r="U251" i="35"/>
  <c r="T251" i="35"/>
  <c r="G251" i="40" s="1"/>
  <c r="F271" i="37"/>
  <c r="J306" i="17" l="1"/>
  <c r="K306" i="17" s="1"/>
  <c r="U264" i="39"/>
  <c r="F243" i="40"/>
  <c r="Q243" i="35"/>
  <c r="V243" i="35" s="1"/>
  <c r="F242" i="39"/>
  <c r="O242" i="39"/>
  <c r="L241" i="39"/>
  <c r="K237" i="43" s="1"/>
  <c r="G254" i="27"/>
  <c r="H254" i="27"/>
  <c r="J254" i="27" s="1"/>
  <c r="I242" i="37"/>
  <c r="J242" i="37" s="1"/>
  <c r="K242" i="37" s="1"/>
  <c r="F243" i="51" s="1"/>
  <c r="G243" i="51" s="1"/>
  <c r="H243" i="51" s="1"/>
  <c r="M244" i="35"/>
  <c r="P264" i="39"/>
  <c r="Q264" i="39" s="1"/>
  <c r="R264" i="39"/>
  <c r="S264" i="39" s="1"/>
  <c r="G275" i="30"/>
  <c r="I275" i="30"/>
  <c r="K275" i="30" s="1"/>
  <c r="O274" i="30"/>
  <c r="P274" i="30" s="1"/>
  <c r="E263" i="37"/>
  <c r="G263" i="37" s="1"/>
  <c r="H263" i="37" s="1"/>
  <c r="C264" i="51" s="1"/>
  <c r="D264" i="51" s="1"/>
  <c r="E264" i="51" s="1"/>
  <c r="G262" i="28"/>
  <c r="H262" i="28"/>
  <c r="J262" i="28" s="1"/>
  <c r="R252" i="35"/>
  <c r="L250" i="37"/>
  <c r="M250" i="37" s="1"/>
  <c r="N250" i="37" s="1"/>
  <c r="I251" i="51" s="1"/>
  <c r="J251" i="51" s="1"/>
  <c r="K251" i="51" s="1"/>
  <c r="L306" i="17" l="1"/>
  <c r="F307" i="17" s="1"/>
  <c r="M306" i="17"/>
  <c r="M260" i="43"/>
  <c r="F260" i="43"/>
  <c r="K254" i="27"/>
  <c r="I254" i="27"/>
  <c r="D240" i="38"/>
  <c r="N244" i="35"/>
  <c r="F243" i="36"/>
  <c r="G243" i="36" s="1"/>
  <c r="H243" i="36" s="1"/>
  <c r="K244" i="47"/>
  <c r="G242" i="39"/>
  <c r="H242" i="39" s="1"/>
  <c r="H243" i="40"/>
  <c r="W243" i="35"/>
  <c r="K243" i="35" s="1"/>
  <c r="C264" i="36"/>
  <c r="D264" i="36" s="1"/>
  <c r="E264" i="36" s="1"/>
  <c r="G265" i="47"/>
  <c r="H265" i="35"/>
  <c r="C261" i="38"/>
  <c r="C261" i="21"/>
  <c r="A263" i="37"/>
  <c r="L275" i="30"/>
  <c r="O252" i="47"/>
  <c r="S252" i="35"/>
  <c r="E248" i="38"/>
  <c r="I251" i="36"/>
  <c r="J251" i="36" s="1"/>
  <c r="K251" i="36" s="1"/>
  <c r="E248" i="41" s="1"/>
  <c r="K262" i="28"/>
  <c r="F272" i="37"/>
  <c r="D293" i="21" l="1"/>
  <c r="G297" i="35"/>
  <c r="I307" i="17"/>
  <c r="G307" i="17"/>
  <c r="I242" i="39"/>
  <c r="K242" i="39" s="1"/>
  <c r="J242" i="39"/>
  <c r="L244" i="47"/>
  <c r="M244" i="47"/>
  <c r="W244" i="39"/>
  <c r="D240" i="41"/>
  <c r="O244" i="35"/>
  <c r="E244" i="40" s="1"/>
  <c r="P244" i="35"/>
  <c r="X244" i="39" s="1"/>
  <c r="D243" i="39"/>
  <c r="D243" i="40"/>
  <c r="M254" i="27"/>
  <c r="E241" i="21" s="1"/>
  <c r="L254" i="27"/>
  <c r="F255" i="27" s="1"/>
  <c r="J265" i="35"/>
  <c r="I265" i="35"/>
  <c r="C265" i="40" s="1"/>
  <c r="N275" i="30"/>
  <c r="M275" i="30"/>
  <c r="F276" i="30" s="1"/>
  <c r="I265" i="47"/>
  <c r="H265" i="47"/>
  <c r="E265" i="39"/>
  <c r="T265" i="39" s="1"/>
  <c r="C261" i="41"/>
  <c r="C245" i="43"/>
  <c r="G249" i="42"/>
  <c r="C245" i="44" s="1"/>
  <c r="L262" i="28"/>
  <c r="F263" i="28" s="1"/>
  <c r="M262" i="28"/>
  <c r="F249" i="21" s="1"/>
  <c r="T252" i="35"/>
  <c r="G252" i="40" s="1"/>
  <c r="U252" i="35"/>
  <c r="P252" i="47"/>
  <c r="Q252" i="47"/>
  <c r="J307" i="17" l="1"/>
  <c r="K307" i="17" s="1"/>
  <c r="U265" i="39"/>
  <c r="G255" i="27"/>
  <c r="H255" i="27"/>
  <c r="J255" i="27" s="1"/>
  <c r="I243" i="37"/>
  <c r="J243" i="37" s="1"/>
  <c r="K243" i="37" s="1"/>
  <c r="F244" i="51" s="1"/>
  <c r="G244" i="51" s="1"/>
  <c r="H244" i="51" s="1"/>
  <c r="M245" i="35"/>
  <c r="L242" i="39"/>
  <c r="K238" i="43" s="1"/>
  <c r="F243" i="39"/>
  <c r="O243" i="39"/>
  <c r="F244" i="40"/>
  <c r="Q244" i="35"/>
  <c r="V244" i="35" s="1"/>
  <c r="P265" i="39"/>
  <c r="Q265" i="39" s="1"/>
  <c r="R265" i="39"/>
  <c r="S265" i="39" s="1"/>
  <c r="I276" i="30"/>
  <c r="K276" i="30" s="1"/>
  <c r="G276" i="30"/>
  <c r="O275" i="30"/>
  <c r="P275" i="30" s="1"/>
  <c r="E264" i="37"/>
  <c r="G264" i="37" s="1"/>
  <c r="H264" i="37" s="1"/>
  <c r="C265" i="51" s="1"/>
  <c r="D265" i="51" s="1"/>
  <c r="E265" i="51" s="1"/>
  <c r="R253" i="35"/>
  <c r="L251" i="37"/>
  <c r="M251" i="37" s="1"/>
  <c r="N251" i="37" s="1"/>
  <c r="I252" i="51" s="1"/>
  <c r="J252" i="51" s="1"/>
  <c r="K252" i="51" s="1"/>
  <c r="H263" i="28"/>
  <c r="J263" i="28" s="1"/>
  <c r="G263" i="28"/>
  <c r="F273" i="37"/>
  <c r="L307" i="17" l="1"/>
  <c r="F308" i="17" s="1"/>
  <c r="M307" i="17"/>
  <c r="M261" i="43"/>
  <c r="F261" i="43"/>
  <c r="N245" i="35"/>
  <c r="D241" i="38"/>
  <c r="K245" i="47"/>
  <c r="F244" i="36"/>
  <c r="G244" i="36" s="1"/>
  <c r="H244" i="36" s="1"/>
  <c r="W244" i="35"/>
  <c r="K244" i="35" s="1"/>
  <c r="H244" i="40"/>
  <c r="I255" i="27"/>
  <c r="K255" i="27"/>
  <c r="G243" i="39"/>
  <c r="H243" i="39" s="1"/>
  <c r="C262" i="38"/>
  <c r="H266" i="35"/>
  <c r="C265" i="36"/>
  <c r="D265" i="36" s="1"/>
  <c r="E265" i="36" s="1"/>
  <c r="G266" i="47"/>
  <c r="A264" i="37"/>
  <c r="C262" i="21"/>
  <c r="L276" i="30"/>
  <c r="K263" i="28"/>
  <c r="O253" i="47"/>
  <c r="E249" i="38"/>
  <c r="S253" i="35"/>
  <c r="I252" i="36"/>
  <c r="J252" i="36" s="1"/>
  <c r="K252" i="36" s="1"/>
  <c r="E249" i="41" s="1"/>
  <c r="D294" i="21" l="1"/>
  <c r="F296" i="37"/>
  <c r="I308" i="17"/>
  <c r="G308" i="17"/>
  <c r="D244" i="39"/>
  <c r="D244" i="40"/>
  <c r="D241" i="41"/>
  <c r="W245" i="39"/>
  <c r="M245" i="47"/>
  <c r="L245" i="47"/>
  <c r="M255" i="27"/>
  <c r="E242" i="21" s="1"/>
  <c r="L255" i="27"/>
  <c r="F256" i="27" s="1"/>
  <c r="I243" i="39"/>
  <c r="K243" i="39" s="1"/>
  <c r="J243" i="39"/>
  <c r="O245" i="35"/>
  <c r="E245" i="40" s="1"/>
  <c r="P245" i="35"/>
  <c r="X245" i="39" s="1"/>
  <c r="M276" i="30"/>
  <c r="F277" i="30" s="1"/>
  <c r="N276" i="30"/>
  <c r="I266" i="47"/>
  <c r="H266" i="47"/>
  <c r="E266" i="39"/>
  <c r="T266" i="39" s="1"/>
  <c r="C262" i="41"/>
  <c r="I266" i="35"/>
  <c r="C266" i="40" s="1"/>
  <c r="J266" i="35"/>
  <c r="M263" i="28"/>
  <c r="F250" i="21" s="1"/>
  <c r="L263" i="28"/>
  <c r="F264" i="28" s="1"/>
  <c r="T253" i="35"/>
  <c r="G253" i="40" s="1"/>
  <c r="U253" i="35"/>
  <c r="Q253" i="47"/>
  <c r="P253" i="47"/>
  <c r="F274" i="37"/>
  <c r="J308" i="17" l="1"/>
  <c r="K308" i="17" s="1"/>
  <c r="U266" i="39"/>
  <c r="M246" i="35"/>
  <c r="I244" i="37"/>
  <c r="J244" i="37" s="1"/>
  <c r="K244" i="37" s="1"/>
  <c r="F245" i="51" s="1"/>
  <c r="G245" i="51" s="1"/>
  <c r="H245" i="51" s="1"/>
  <c r="L243" i="39"/>
  <c r="K239" i="43" s="1"/>
  <c r="F245" i="40"/>
  <c r="Q245" i="35"/>
  <c r="V245" i="35" s="1"/>
  <c r="G256" i="27"/>
  <c r="H256" i="27"/>
  <c r="J256" i="27" s="1"/>
  <c r="O244" i="39"/>
  <c r="F244" i="39"/>
  <c r="G244" i="39" s="1"/>
  <c r="P266" i="39"/>
  <c r="Q266" i="39" s="1"/>
  <c r="R266" i="39"/>
  <c r="S266" i="39" s="1"/>
  <c r="O276" i="30"/>
  <c r="P276" i="30" s="1"/>
  <c r="E265" i="37"/>
  <c r="G265" i="37" s="1"/>
  <c r="H265" i="37" s="1"/>
  <c r="C266" i="51" s="1"/>
  <c r="D266" i="51" s="1"/>
  <c r="E266" i="51" s="1"/>
  <c r="G277" i="30"/>
  <c r="I277" i="30"/>
  <c r="C246" i="43"/>
  <c r="G264" i="28"/>
  <c r="H264" i="28"/>
  <c r="J264" i="28" s="1"/>
  <c r="R254" i="35"/>
  <c r="L252" i="37"/>
  <c r="M252" i="37" s="1"/>
  <c r="N252" i="37" s="1"/>
  <c r="I253" i="51" s="1"/>
  <c r="J253" i="51" s="1"/>
  <c r="K253" i="51" s="1"/>
  <c r="M308" i="17" l="1"/>
  <c r="L308" i="17"/>
  <c r="F309" i="17" s="1"/>
  <c r="F262" i="43"/>
  <c r="M262" i="43"/>
  <c r="K277" i="30"/>
  <c r="L277" i="30" s="1"/>
  <c r="N246" i="35"/>
  <c r="K246" i="47"/>
  <c r="F245" i="36"/>
  <c r="G245" i="36" s="1"/>
  <c r="H245" i="36" s="1"/>
  <c r="D242" i="38"/>
  <c r="H244" i="39"/>
  <c r="J244" i="39"/>
  <c r="I244" i="39"/>
  <c r="I256" i="27"/>
  <c r="K256" i="27"/>
  <c r="H245" i="40"/>
  <c r="W245" i="35"/>
  <c r="K245" i="35" s="1"/>
  <c r="C266" i="36"/>
  <c r="D266" i="36" s="1"/>
  <c r="E266" i="36" s="1"/>
  <c r="G267" i="47"/>
  <c r="C263" i="38"/>
  <c r="H267" i="35"/>
  <c r="C263" i="21"/>
  <c r="A265" i="37"/>
  <c r="O254" i="47"/>
  <c r="I253" i="36"/>
  <c r="J253" i="36" s="1"/>
  <c r="K253" i="36" s="1"/>
  <c r="E250" i="41" s="1"/>
  <c r="S254" i="35"/>
  <c r="E250" i="38"/>
  <c r="K264" i="28"/>
  <c r="F275" i="37"/>
  <c r="G309" i="17" l="1"/>
  <c r="I309" i="17"/>
  <c r="D295" i="21"/>
  <c r="F297" i="37"/>
  <c r="N277" i="30"/>
  <c r="E266" i="37" s="1"/>
  <c r="G266" i="37" s="1"/>
  <c r="H266" i="37" s="1"/>
  <c r="C267" i="51" s="1"/>
  <c r="D267" i="51" s="1"/>
  <c r="E267" i="51" s="1"/>
  <c r="M277" i="30"/>
  <c r="F278" i="30" s="1"/>
  <c r="I278" i="30" s="1"/>
  <c r="K278" i="30" s="1"/>
  <c r="K244" i="39"/>
  <c r="C240" i="43" s="1"/>
  <c r="D245" i="39"/>
  <c r="D245" i="40"/>
  <c r="D242" i="41"/>
  <c r="W246" i="39"/>
  <c r="L246" i="47"/>
  <c r="M246" i="47"/>
  <c r="M256" i="27"/>
  <c r="E243" i="21" s="1"/>
  <c r="L256" i="27"/>
  <c r="F257" i="27" s="1"/>
  <c r="O246" i="35"/>
  <c r="E246" i="40" s="1"/>
  <c r="P246" i="35"/>
  <c r="X246" i="39" s="1"/>
  <c r="J267" i="35"/>
  <c r="I267" i="35"/>
  <c r="C267" i="40" s="1"/>
  <c r="I267" i="47"/>
  <c r="H267" i="47"/>
  <c r="E267" i="39"/>
  <c r="T267" i="39" s="1"/>
  <c r="C263" i="41"/>
  <c r="O277" i="30"/>
  <c r="P277" i="30" s="1"/>
  <c r="L264" i="28"/>
  <c r="F265" i="28" s="1"/>
  <c r="M264" i="28"/>
  <c r="F251" i="21" s="1"/>
  <c r="U254" i="35"/>
  <c r="T254" i="35"/>
  <c r="G254" i="40" s="1"/>
  <c r="Q254" i="47"/>
  <c r="P254" i="47"/>
  <c r="G278" i="30" l="1"/>
  <c r="J309" i="17"/>
  <c r="K309" i="17" s="1"/>
  <c r="U267" i="39"/>
  <c r="L244" i="39"/>
  <c r="K240" i="43" s="1"/>
  <c r="F246" i="40"/>
  <c r="Q246" i="35"/>
  <c r="V246" i="35" s="1"/>
  <c r="F245" i="39"/>
  <c r="O245" i="39"/>
  <c r="H257" i="27"/>
  <c r="J257" i="27" s="1"/>
  <c r="G257" i="27"/>
  <c r="M247" i="35"/>
  <c r="I245" i="37"/>
  <c r="J245" i="37" s="1"/>
  <c r="K245" i="37" s="1"/>
  <c r="F246" i="51" s="1"/>
  <c r="G246" i="51" s="1"/>
  <c r="H246" i="51" s="1"/>
  <c r="P267" i="39"/>
  <c r="Q267" i="39" s="1"/>
  <c r="R267" i="39"/>
  <c r="S267" i="39" s="1"/>
  <c r="G251" i="42"/>
  <c r="C247" i="44" s="1"/>
  <c r="A266" i="37"/>
  <c r="C264" i="21"/>
  <c r="C267" i="36"/>
  <c r="D267" i="36" s="1"/>
  <c r="E267" i="36" s="1"/>
  <c r="G268" i="47"/>
  <c r="H268" i="35"/>
  <c r="C264" i="38"/>
  <c r="L278" i="30"/>
  <c r="R255" i="35"/>
  <c r="L253" i="37"/>
  <c r="M253" i="37" s="1"/>
  <c r="N253" i="37" s="1"/>
  <c r="I254" i="51" s="1"/>
  <c r="J254" i="51" s="1"/>
  <c r="K254" i="51" s="1"/>
  <c r="G265" i="28"/>
  <c r="H265" i="28"/>
  <c r="J265" i="28" s="1"/>
  <c r="F276" i="37"/>
  <c r="M309" i="17" l="1"/>
  <c r="L309" i="17"/>
  <c r="F310" i="17" s="1"/>
  <c r="F263" i="43"/>
  <c r="M263" i="43"/>
  <c r="I257" i="27"/>
  <c r="K257" i="27"/>
  <c r="G245" i="39"/>
  <c r="H245" i="39" s="1"/>
  <c r="H246" i="40"/>
  <c r="W246" i="35"/>
  <c r="K246" i="35" s="1"/>
  <c r="N247" i="35"/>
  <c r="F246" i="36"/>
  <c r="G246" i="36" s="1"/>
  <c r="H246" i="36" s="1"/>
  <c r="D243" i="38"/>
  <c r="K247" i="47"/>
  <c r="N278" i="30"/>
  <c r="M278" i="30"/>
  <c r="F279" i="30" s="1"/>
  <c r="I268" i="35"/>
  <c r="C268" i="40" s="1"/>
  <c r="J268" i="35"/>
  <c r="H268" i="47"/>
  <c r="I268" i="47"/>
  <c r="E268" i="39"/>
  <c r="T268" i="39" s="1"/>
  <c r="C264" i="41"/>
  <c r="O255" i="47"/>
  <c r="S255" i="35"/>
  <c r="E251" i="38"/>
  <c r="I254" i="36"/>
  <c r="J254" i="36" s="1"/>
  <c r="K254" i="36" s="1"/>
  <c r="E251" i="41" s="1"/>
  <c r="K265" i="28"/>
  <c r="G310" i="17" l="1"/>
  <c r="I310" i="17"/>
  <c r="D296" i="21"/>
  <c r="F298" i="37"/>
  <c r="U268" i="39"/>
  <c r="D243" i="41"/>
  <c r="W247" i="39"/>
  <c r="P247" i="35"/>
  <c r="X247" i="39" s="1"/>
  <c r="O247" i="35"/>
  <c r="E247" i="40" s="1"/>
  <c r="D246" i="39"/>
  <c r="D246" i="40"/>
  <c r="J245" i="39"/>
  <c r="I245" i="39"/>
  <c r="K245" i="39" s="1"/>
  <c r="L247" i="47"/>
  <c r="M247" i="47"/>
  <c r="L257" i="27"/>
  <c r="F258" i="27" s="1"/>
  <c r="M257" i="27"/>
  <c r="E244" i="21" s="1"/>
  <c r="P268" i="39"/>
  <c r="Q268" i="39" s="1"/>
  <c r="R268" i="39"/>
  <c r="S268" i="39" s="1"/>
  <c r="G279" i="30"/>
  <c r="I279" i="30"/>
  <c r="K279" i="30" s="1"/>
  <c r="O278" i="30"/>
  <c r="P278" i="30" s="1"/>
  <c r="E267" i="37"/>
  <c r="G267" i="37" s="1"/>
  <c r="H267" i="37" s="1"/>
  <c r="C268" i="51" s="1"/>
  <c r="D268" i="51" s="1"/>
  <c r="E268" i="51" s="1"/>
  <c r="L265" i="28"/>
  <c r="F266" i="28" s="1"/>
  <c r="M265" i="28"/>
  <c r="F252" i="21" s="1"/>
  <c r="T255" i="35"/>
  <c r="G255" i="40" s="1"/>
  <c r="U255" i="35"/>
  <c r="P255" i="47"/>
  <c r="Q255" i="47"/>
  <c r="F277" i="37"/>
  <c r="J310" i="17" l="1"/>
  <c r="K310" i="17" s="1"/>
  <c r="M264" i="43"/>
  <c r="F264" i="43"/>
  <c r="L245" i="39"/>
  <c r="K241" i="43" s="1"/>
  <c r="O246" i="39"/>
  <c r="F246" i="39"/>
  <c r="I246" i="37"/>
  <c r="J246" i="37" s="1"/>
  <c r="K246" i="37" s="1"/>
  <c r="F247" i="51" s="1"/>
  <c r="G247" i="51" s="1"/>
  <c r="H247" i="51" s="1"/>
  <c r="M248" i="35"/>
  <c r="H258" i="27"/>
  <c r="J258" i="27" s="1"/>
  <c r="G258" i="27"/>
  <c r="Q247" i="35"/>
  <c r="V247" i="35" s="1"/>
  <c r="F247" i="40"/>
  <c r="C248" i="43"/>
  <c r="C265" i="38"/>
  <c r="G269" i="47"/>
  <c r="H269" i="35"/>
  <c r="C268" i="36"/>
  <c r="D268" i="36" s="1"/>
  <c r="E268" i="36" s="1"/>
  <c r="C265" i="21"/>
  <c r="A267" i="37"/>
  <c r="L279" i="30"/>
  <c r="R256" i="35"/>
  <c r="L254" i="37"/>
  <c r="M254" i="37" s="1"/>
  <c r="N254" i="37" s="1"/>
  <c r="I255" i="51" s="1"/>
  <c r="J255" i="51" s="1"/>
  <c r="K255" i="51" s="1"/>
  <c r="G266" i="28"/>
  <c r="H266" i="28"/>
  <c r="J266" i="28" s="1"/>
  <c r="L310" i="17" l="1"/>
  <c r="F311" i="17" s="1"/>
  <c r="M310" i="17"/>
  <c r="I258" i="27"/>
  <c r="K258" i="27"/>
  <c r="K248" i="47"/>
  <c r="F247" i="36"/>
  <c r="G247" i="36" s="1"/>
  <c r="H247" i="36" s="1"/>
  <c r="N248" i="35"/>
  <c r="D244" i="38"/>
  <c r="G246" i="39"/>
  <c r="H246" i="39" s="1"/>
  <c r="W247" i="35"/>
  <c r="K247" i="35" s="1"/>
  <c r="H247" i="40"/>
  <c r="M279" i="30"/>
  <c r="F280" i="30" s="1"/>
  <c r="N279" i="30"/>
  <c r="E269" i="39"/>
  <c r="T269" i="39" s="1"/>
  <c r="C265" i="41"/>
  <c r="I269" i="35"/>
  <c r="C269" i="40" s="1"/>
  <c r="J269" i="35"/>
  <c r="I269" i="47"/>
  <c r="H269" i="47"/>
  <c r="K266" i="28"/>
  <c r="O256" i="47"/>
  <c r="S256" i="35"/>
  <c r="I255" i="36"/>
  <c r="J255" i="36" s="1"/>
  <c r="K255" i="36" s="1"/>
  <c r="E252" i="41" s="1"/>
  <c r="E252" i="38"/>
  <c r="F278" i="37"/>
  <c r="D297" i="21" l="1"/>
  <c r="F299" i="37"/>
  <c r="I311" i="17"/>
  <c r="G311" i="17"/>
  <c r="U269" i="39"/>
  <c r="I246" i="39"/>
  <c r="K246" i="39" s="1"/>
  <c r="J246" i="39"/>
  <c r="P248" i="35"/>
  <c r="X248" i="39" s="1"/>
  <c r="O248" i="35"/>
  <c r="E248" i="40" s="1"/>
  <c r="W248" i="39"/>
  <c r="D244" i="41"/>
  <c r="L248" i="47"/>
  <c r="M248" i="47"/>
  <c r="L258" i="27"/>
  <c r="F259" i="27" s="1"/>
  <c r="M258" i="27"/>
  <c r="E245" i="21" s="1"/>
  <c r="D247" i="39"/>
  <c r="D247" i="40"/>
  <c r="P269" i="39"/>
  <c r="Q269" i="39" s="1"/>
  <c r="R269" i="39"/>
  <c r="S269" i="39" s="1"/>
  <c r="O279" i="30"/>
  <c r="P279" i="30" s="1"/>
  <c r="E268" i="37"/>
  <c r="G268" i="37" s="1"/>
  <c r="H268" i="37" s="1"/>
  <c r="C269" i="51" s="1"/>
  <c r="D269" i="51" s="1"/>
  <c r="E269" i="51" s="1"/>
  <c r="I280" i="30"/>
  <c r="G280" i="30"/>
  <c r="L266" i="28"/>
  <c r="F267" i="28" s="1"/>
  <c r="M266" i="28"/>
  <c r="F253" i="21" s="1"/>
  <c r="Q256" i="47"/>
  <c r="P256" i="47"/>
  <c r="T256" i="35"/>
  <c r="G256" i="40" s="1"/>
  <c r="U256" i="35"/>
  <c r="J311" i="17" l="1"/>
  <c r="K311" i="17" s="1"/>
  <c r="F265" i="43"/>
  <c r="M265" i="43"/>
  <c r="K280" i="30"/>
  <c r="L280" i="30" s="1"/>
  <c r="O247" i="39"/>
  <c r="F247" i="39"/>
  <c r="F248" i="40"/>
  <c r="Q248" i="35"/>
  <c r="V248" i="35" s="1"/>
  <c r="I247" i="37"/>
  <c r="J247" i="37" s="1"/>
  <c r="K247" i="37" s="1"/>
  <c r="F248" i="51" s="1"/>
  <c r="G248" i="51" s="1"/>
  <c r="H248" i="51" s="1"/>
  <c r="M249" i="35"/>
  <c r="L246" i="39"/>
  <c r="K242" i="43" s="1"/>
  <c r="G259" i="27"/>
  <c r="H259" i="27"/>
  <c r="J259" i="27" s="1"/>
  <c r="C269" i="36"/>
  <c r="D269" i="36" s="1"/>
  <c r="E269" i="36" s="1"/>
  <c r="G270" i="47"/>
  <c r="H270" i="35"/>
  <c r="C266" i="38"/>
  <c r="C266" i="21"/>
  <c r="A268" i="37"/>
  <c r="R257" i="35"/>
  <c r="L255" i="37"/>
  <c r="M255" i="37" s="1"/>
  <c r="N255" i="37" s="1"/>
  <c r="I256" i="51" s="1"/>
  <c r="J256" i="51" s="1"/>
  <c r="K256" i="51" s="1"/>
  <c r="G267" i="28"/>
  <c r="H267" i="28"/>
  <c r="J267" i="28" s="1"/>
  <c r="G253" i="42"/>
  <c r="C249" i="44" s="1"/>
  <c r="F279" i="37"/>
  <c r="L311" i="17" l="1"/>
  <c r="F312" i="17" s="1"/>
  <c r="M311" i="17"/>
  <c r="M280" i="30"/>
  <c r="F281" i="30" s="1"/>
  <c r="N280" i="30"/>
  <c r="D245" i="38"/>
  <c r="N249" i="35"/>
  <c r="F248" i="36"/>
  <c r="G248" i="36" s="1"/>
  <c r="H248" i="36" s="1"/>
  <c r="K249" i="47"/>
  <c r="H248" i="40"/>
  <c r="W248" i="35"/>
  <c r="K248" i="35" s="1"/>
  <c r="K259" i="27"/>
  <c r="I259" i="27"/>
  <c r="G247" i="39"/>
  <c r="H247" i="39" s="1"/>
  <c r="J270" i="35"/>
  <c r="I270" i="35"/>
  <c r="C270" i="40" s="1"/>
  <c r="I270" i="47"/>
  <c r="H270" i="47"/>
  <c r="E270" i="39"/>
  <c r="T270" i="39" s="1"/>
  <c r="C266" i="41"/>
  <c r="O280" i="30"/>
  <c r="P280" i="30" s="1"/>
  <c r="E269" i="37"/>
  <c r="G269" i="37" s="1"/>
  <c r="H269" i="37" s="1"/>
  <c r="C270" i="51" s="1"/>
  <c r="D270" i="51" s="1"/>
  <c r="E270" i="51" s="1"/>
  <c r="G281" i="30"/>
  <c r="I281" i="30"/>
  <c r="K281" i="30" s="1"/>
  <c r="O257" i="47"/>
  <c r="E253" i="38"/>
  <c r="S257" i="35"/>
  <c r="I256" i="36"/>
  <c r="J256" i="36" s="1"/>
  <c r="K256" i="36" s="1"/>
  <c r="E253" i="41" s="1"/>
  <c r="K267" i="28"/>
  <c r="D298" i="21" l="1"/>
  <c r="F300" i="37"/>
  <c r="G312" i="17"/>
  <c r="I312" i="17"/>
  <c r="U270" i="39"/>
  <c r="M259" i="27"/>
  <c r="E246" i="21" s="1"/>
  <c r="L259" i="27"/>
  <c r="F260" i="27" s="1"/>
  <c r="D248" i="39"/>
  <c r="D248" i="40"/>
  <c r="M249" i="47"/>
  <c r="L249" i="47"/>
  <c r="D245" i="41"/>
  <c r="W249" i="39"/>
  <c r="P249" i="35"/>
  <c r="X249" i="39" s="1"/>
  <c r="O249" i="35"/>
  <c r="E249" i="40" s="1"/>
  <c r="I247" i="39"/>
  <c r="K247" i="39" s="1"/>
  <c r="J247" i="39"/>
  <c r="P270" i="39"/>
  <c r="Q270" i="39" s="1"/>
  <c r="R270" i="39"/>
  <c r="S270" i="39" s="1"/>
  <c r="A269" i="37"/>
  <c r="C267" i="21"/>
  <c r="C270" i="36"/>
  <c r="D270" i="36" s="1"/>
  <c r="E270" i="36" s="1"/>
  <c r="G271" i="47"/>
  <c r="C267" i="38"/>
  <c r="H271" i="35"/>
  <c r="L281" i="30"/>
  <c r="M267" i="28"/>
  <c r="F254" i="21" s="1"/>
  <c r="L267" i="28"/>
  <c r="F268" i="28" s="1"/>
  <c r="T257" i="35"/>
  <c r="G257" i="40" s="1"/>
  <c r="U257" i="35"/>
  <c r="P257" i="47"/>
  <c r="Q257" i="47"/>
  <c r="F280" i="37"/>
  <c r="J312" i="17" l="1"/>
  <c r="K312" i="17" s="1"/>
  <c r="F266" i="43"/>
  <c r="M266" i="43"/>
  <c r="L247" i="39"/>
  <c r="K243" i="43" s="1"/>
  <c r="F248" i="39"/>
  <c r="O248" i="39"/>
  <c r="G260" i="27"/>
  <c r="H260" i="27"/>
  <c r="J260" i="27" s="1"/>
  <c r="F249" i="40"/>
  <c r="Q249" i="35"/>
  <c r="V249" i="35" s="1"/>
  <c r="I248" i="37"/>
  <c r="J248" i="37" s="1"/>
  <c r="K248" i="37" s="1"/>
  <c r="F249" i="51" s="1"/>
  <c r="G249" i="51" s="1"/>
  <c r="H249" i="51" s="1"/>
  <c r="M250" i="35"/>
  <c r="N281" i="30"/>
  <c r="M281" i="30"/>
  <c r="F282" i="30" s="1"/>
  <c r="I271" i="35"/>
  <c r="C271" i="40" s="1"/>
  <c r="J271" i="35"/>
  <c r="H271" i="47"/>
  <c r="I271" i="47"/>
  <c r="E271" i="39"/>
  <c r="T271" i="39" s="1"/>
  <c r="C267" i="41"/>
  <c r="G254" i="42"/>
  <c r="C250" i="44" s="1"/>
  <c r="H268" i="28"/>
  <c r="J268" i="28" s="1"/>
  <c r="G268" i="28"/>
  <c r="R258" i="35"/>
  <c r="L256" i="37"/>
  <c r="M256" i="37" s="1"/>
  <c r="N256" i="37" s="1"/>
  <c r="I257" i="51" s="1"/>
  <c r="J257" i="51" s="1"/>
  <c r="K257" i="51" s="1"/>
  <c r="L312" i="17" l="1"/>
  <c r="F313" i="17" s="1"/>
  <c r="M312" i="17"/>
  <c r="U271" i="39"/>
  <c r="W249" i="35"/>
  <c r="K249" i="35" s="1"/>
  <c r="H249" i="40"/>
  <c r="I260" i="27"/>
  <c r="K260" i="27"/>
  <c r="G248" i="39"/>
  <c r="H248" i="39" s="1"/>
  <c r="D246" i="38"/>
  <c r="N250" i="35"/>
  <c r="K250" i="47"/>
  <c r="F249" i="36"/>
  <c r="G249" i="36" s="1"/>
  <c r="H249" i="36" s="1"/>
  <c r="P271" i="39"/>
  <c r="Q271" i="39" s="1"/>
  <c r="R271" i="39"/>
  <c r="S271" i="39" s="1"/>
  <c r="G282" i="30"/>
  <c r="I282" i="30"/>
  <c r="O281" i="30"/>
  <c r="P281" i="30" s="1"/>
  <c r="E270" i="37"/>
  <c r="G270" i="37" s="1"/>
  <c r="H270" i="37" s="1"/>
  <c r="C271" i="51" s="1"/>
  <c r="D271" i="51" s="1"/>
  <c r="E271" i="51" s="1"/>
  <c r="E254" i="38"/>
  <c r="I257" i="36"/>
  <c r="J257" i="36" s="1"/>
  <c r="K257" i="36" s="1"/>
  <c r="E254" i="41" s="1"/>
  <c r="S258" i="35"/>
  <c r="O258" i="47"/>
  <c r="K268" i="28"/>
  <c r="F281" i="37"/>
  <c r="D299" i="21" l="1"/>
  <c r="F301" i="37"/>
  <c r="G313" i="17"/>
  <c r="I313" i="17"/>
  <c r="F267" i="43"/>
  <c r="M267" i="43"/>
  <c r="K282" i="30"/>
  <c r="L282" i="30" s="1"/>
  <c r="P250" i="35"/>
  <c r="X250" i="39" s="1"/>
  <c r="O250" i="35"/>
  <c r="E250" i="40" s="1"/>
  <c r="I248" i="39"/>
  <c r="K248" i="39" s="1"/>
  <c r="J248" i="39"/>
  <c r="L260" i="27"/>
  <c r="F261" i="27" s="1"/>
  <c r="M260" i="27"/>
  <c r="E247" i="21" s="1"/>
  <c r="W250" i="39"/>
  <c r="D246" i="41"/>
  <c r="M250" i="47"/>
  <c r="L250" i="47"/>
  <c r="D249" i="39"/>
  <c r="D249" i="40"/>
  <c r="C271" i="36"/>
  <c r="D271" i="36" s="1"/>
  <c r="E271" i="36" s="1"/>
  <c r="G272" i="47"/>
  <c r="H272" i="35"/>
  <c r="C268" i="38"/>
  <c r="C268" i="21"/>
  <c r="A270" i="37"/>
  <c r="L268" i="28"/>
  <c r="F269" i="28" s="1"/>
  <c r="M268" i="28"/>
  <c r="F255" i="21" s="1"/>
  <c r="Q258" i="47"/>
  <c r="P258" i="47"/>
  <c r="U258" i="35"/>
  <c r="T258" i="35"/>
  <c r="G258" i="40" s="1"/>
  <c r="J313" i="17" l="1"/>
  <c r="K313" i="17" s="1"/>
  <c r="M282" i="30"/>
  <c r="F283" i="30" s="1"/>
  <c r="G283" i="30" s="1"/>
  <c r="N282" i="30"/>
  <c r="E271" i="37" s="1"/>
  <c r="G271" i="37" s="1"/>
  <c r="H271" i="37" s="1"/>
  <c r="C272" i="51" s="1"/>
  <c r="D272" i="51" s="1"/>
  <c r="E272" i="51" s="1"/>
  <c r="L248" i="39"/>
  <c r="K244" i="43" s="1"/>
  <c r="M251" i="35"/>
  <c r="I249" i="37"/>
  <c r="J249" i="37" s="1"/>
  <c r="K249" i="37" s="1"/>
  <c r="F250" i="51" s="1"/>
  <c r="G250" i="51" s="1"/>
  <c r="H250" i="51" s="1"/>
  <c r="G261" i="27"/>
  <c r="H261" i="27"/>
  <c r="J261" i="27" s="1"/>
  <c r="G248" i="42"/>
  <c r="C244" i="44" s="1"/>
  <c r="O249" i="39"/>
  <c r="F249" i="39"/>
  <c r="F250" i="40"/>
  <c r="Q250" i="35"/>
  <c r="V250" i="35" s="1"/>
  <c r="O282" i="30"/>
  <c r="P282" i="30" s="1"/>
  <c r="I272" i="35"/>
  <c r="C272" i="40" s="1"/>
  <c r="J272" i="35"/>
  <c r="H272" i="47"/>
  <c r="I272" i="47"/>
  <c r="E272" i="39"/>
  <c r="T272" i="39" s="1"/>
  <c r="C268" i="41"/>
  <c r="R259" i="35"/>
  <c r="L257" i="37"/>
  <c r="M257" i="37" s="1"/>
  <c r="N257" i="37" s="1"/>
  <c r="I258" i="51" s="1"/>
  <c r="J258" i="51" s="1"/>
  <c r="K258" i="51" s="1"/>
  <c r="H269" i="28"/>
  <c r="J269" i="28" s="1"/>
  <c r="G269" i="28"/>
  <c r="C251" i="43"/>
  <c r="G255" i="42"/>
  <c r="C251" i="44" s="1"/>
  <c r="F282" i="37"/>
  <c r="I283" i="30" l="1"/>
  <c r="M313" i="17"/>
  <c r="L313" i="17"/>
  <c r="F314" i="17" s="1"/>
  <c r="U272" i="39"/>
  <c r="K283" i="30"/>
  <c r="L283" i="30" s="1"/>
  <c r="I261" i="27"/>
  <c r="K261" i="27"/>
  <c r="F250" i="36"/>
  <c r="G250" i="36" s="1"/>
  <c r="H250" i="36" s="1"/>
  <c r="N251" i="35"/>
  <c r="K251" i="47"/>
  <c r="D247" i="38"/>
  <c r="H250" i="40"/>
  <c r="W250" i="35"/>
  <c r="K250" i="35" s="1"/>
  <c r="G249" i="39"/>
  <c r="H249" i="39" s="1"/>
  <c r="P272" i="39"/>
  <c r="Q272" i="39" s="1"/>
  <c r="R272" i="39"/>
  <c r="S272" i="39" s="1"/>
  <c r="C269" i="38"/>
  <c r="H273" i="35"/>
  <c r="C272" i="36"/>
  <c r="D272" i="36" s="1"/>
  <c r="E272" i="36" s="1"/>
  <c r="G273" i="47"/>
  <c r="A271" i="37"/>
  <c r="C269" i="21"/>
  <c r="K269" i="28"/>
  <c r="I258" i="36"/>
  <c r="J258" i="36" s="1"/>
  <c r="K258" i="36" s="1"/>
  <c r="E255" i="41" s="1"/>
  <c r="O259" i="47"/>
  <c r="E255" i="38"/>
  <c r="S259" i="35"/>
  <c r="I314" i="17" l="1"/>
  <c r="G314" i="17"/>
  <c r="D300" i="21"/>
  <c r="F302" i="37"/>
  <c r="F268" i="43"/>
  <c r="M268" i="43"/>
  <c r="M283" i="30"/>
  <c r="F284" i="30" s="1"/>
  <c r="G284" i="30" s="1"/>
  <c r="N283" i="30"/>
  <c r="E272" i="37" s="1"/>
  <c r="G272" i="37" s="1"/>
  <c r="H272" i="37" s="1"/>
  <c r="C273" i="51" s="1"/>
  <c r="D273" i="51" s="1"/>
  <c r="E273" i="51" s="1"/>
  <c r="D250" i="40"/>
  <c r="D250" i="39"/>
  <c r="L251" i="47"/>
  <c r="M251" i="47"/>
  <c r="O251" i="35"/>
  <c r="E251" i="40" s="1"/>
  <c r="P251" i="35"/>
  <c r="X251" i="39" s="1"/>
  <c r="D247" i="41"/>
  <c r="W251" i="39"/>
  <c r="L261" i="27"/>
  <c r="F262" i="27" s="1"/>
  <c r="M261" i="27"/>
  <c r="E248" i="21" s="1"/>
  <c r="J249" i="39"/>
  <c r="I249" i="39"/>
  <c r="K249" i="39" s="1"/>
  <c r="H273" i="47"/>
  <c r="I273" i="47"/>
  <c r="E273" i="39"/>
  <c r="T273" i="39" s="1"/>
  <c r="C269" i="41"/>
  <c r="I273" i="35"/>
  <c r="C273" i="40" s="1"/>
  <c r="J273" i="35"/>
  <c r="M269" i="28"/>
  <c r="F256" i="21" s="1"/>
  <c r="L269" i="28"/>
  <c r="F270" i="28" s="1"/>
  <c r="U259" i="35"/>
  <c r="T259" i="35"/>
  <c r="G259" i="40" s="1"/>
  <c r="Q259" i="47"/>
  <c r="P259" i="47"/>
  <c r="F283" i="37"/>
  <c r="I284" i="30" l="1"/>
  <c r="K284" i="30" s="1"/>
  <c r="O283" i="30"/>
  <c r="P283" i="30" s="1"/>
  <c r="J314" i="17"/>
  <c r="K314" i="17" s="1"/>
  <c r="U273" i="39"/>
  <c r="F251" i="40"/>
  <c r="Q251" i="35"/>
  <c r="V251" i="35" s="1"/>
  <c r="L249" i="39"/>
  <c r="K245" i="43" s="1"/>
  <c r="I250" i="37"/>
  <c r="J250" i="37" s="1"/>
  <c r="K250" i="37" s="1"/>
  <c r="F251" i="51" s="1"/>
  <c r="G251" i="51" s="1"/>
  <c r="H251" i="51" s="1"/>
  <c r="M252" i="35"/>
  <c r="G262" i="27"/>
  <c r="H262" i="27"/>
  <c r="J262" i="27" s="1"/>
  <c r="O250" i="39"/>
  <c r="F250" i="39"/>
  <c r="G250" i="39" s="1"/>
  <c r="P273" i="39"/>
  <c r="Q273" i="39" s="1"/>
  <c r="R273" i="39"/>
  <c r="S273" i="39" s="1"/>
  <c r="C252" i="43"/>
  <c r="L284" i="30"/>
  <c r="G274" i="47"/>
  <c r="C273" i="36"/>
  <c r="D273" i="36" s="1"/>
  <c r="E273" i="36" s="1"/>
  <c r="C270" i="38"/>
  <c r="H274" i="35"/>
  <c r="C270" i="21"/>
  <c r="A272" i="37"/>
  <c r="H270" i="28"/>
  <c r="J270" i="28" s="1"/>
  <c r="G270" i="28"/>
  <c r="R260" i="35"/>
  <c r="L258" i="37"/>
  <c r="M258" i="37" s="1"/>
  <c r="N258" i="37" s="1"/>
  <c r="I259" i="51" s="1"/>
  <c r="J259" i="51" s="1"/>
  <c r="K259" i="51" s="1"/>
  <c r="L314" i="17" l="1"/>
  <c r="F315" i="17" s="1"/>
  <c r="M314" i="17"/>
  <c r="F269" i="43"/>
  <c r="M269" i="43"/>
  <c r="D248" i="38"/>
  <c r="K252" i="47"/>
  <c r="F251" i="36"/>
  <c r="G251" i="36" s="1"/>
  <c r="H251" i="36" s="1"/>
  <c r="N252" i="35"/>
  <c r="H250" i="39"/>
  <c r="I250" i="39"/>
  <c r="J250" i="39"/>
  <c r="W251" i="35"/>
  <c r="K251" i="35" s="1"/>
  <c r="H251" i="40"/>
  <c r="K262" i="27"/>
  <c r="I262" i="27"/>
  <c r="H274" i="47"/>
  <c r="I274" i="47"/>
  <c r="E274" i="39"/>
  <c r="C270" i="41"/>
  <c r="N284" i="30"/>
  <c r="M284" i="30"/>
  <c r="F285" i="30" s="1"/>
  <c r="J274" i="35"/>
  <c r="I274" i="35"/>
  <c r="C274" i="40" s="1"/>
  <c r="E256" i="38"/>
  <c r="O260" i="47"/>
  <c r="I259" i="36"/>
  <c r="J259" i="36" s="1"/>
  <c r="K259" i="36" s="1"/>
  <c r="E256" i="41" s="1"/>
  <c r="S260" i="35"/>
  <c r="K270" i="28"/>
  <c r="F284" i="37"/>
  <c r="D301" i="21" l="1"/>
  <c r="F303" i="37"/>
  <c r="G315" i="17"/>
  <c r="I315" i="17"/>
  <c r="P274" i="39"/>
  <c r="Q274" i="39" s="1"/>
  <c r="T274" i="39"/>
  <c r="K250" i="39"/>
  <c r="L250" i="39" s="1"/>
  <c r="K246" i="43" s="1"/>
  <c r="D251" i="39"/>
  <c r="D251" i="40"/>
  <c r="G250" i="42"/>
  <c r="C246" i="44" s="1"/>
  <c r="O252" i="35"/>
  <c r="E252" i="40" s="1"/>
  <c r="P252" i="35"/>
  <c r="X252" i="39" s="1"/>
  <c r="D248" i="41"/>
  <c r="W252" i="39"/>
  <c r="L262" i="27"/>
  <c r="F263" i="27" s="1"/>
  <c r="M262" i="27"/>
  <c r="E249" i="21" s="1"/>
  <c r="L252" i="47"/>
  <c r="M252" i="47"/>
  <c r="R274" i="39"/>
  <c r="S274" i="39" s="1"/>
  <c r="G285" i="30"/>
  <c r="I285" i="30"/>
  <c r="K285" i="30" s="1"/>
  <c r="O284" i="30"/>
  <c r="P284" i="30" s="1"/>
  <c r="E273" i="37"/>
  <c r="G273" i="37" s="1"/>
  <c r="H273" i="37" s="1"/>
  <c r="C274" i="51" s="1"/>
  <c r="D274" i="51" s="1"/>
  <c r="E274" i="51" s="1"/>
  <c r="M270" i="28"/>
  <c r="F257" i="21" s="1"/>
  <c r="L270" i="28"/>
  <c r="F271" i="28" s="1"/>
  <c r="U260" i="35"/>
  <c r="T260" i="35"/>
  <c r="G260" i="40" s="1"/>
  <c r="Q260" i="47"/>
  <c r="P260" i="47"/>
  <c r="J315" i="17" l="1"/>
  <c r="K315" i="17" s="1"/>
  <c r="U274" i="39"/>
  <c r="F252" i="40"/>
  <c r="Q252" i="35"/>
  <c r="V252" i="35" s="1"/>
  <c r="M253" i="35"/>
  <c r="I251" i="37"/>
  <c r="J251" i="37" s="1"/>
  <c r="K251" i="37" s="1"/>
  <c r="F252" i="51" s="1"/>
  <c r="G252" i="51" s="1"/>
  <c r="H252" i="51" s="1"/>
  <c r="G263" i="27"/>
  <c r="H263" i="27"/>
  <c r="J263" i="27" s="1"/>
  <c r="O251" i="39"/>
  <c r="F251" i="39"/>
  <c r="G257" i="42"/>
  <c r="C253" i="44" s="1"/>
  <c r="C271" i="38"/>
  <c r="H275" i="35"/>
  <c r="C274" i="36"/>
  <c r="D274" i="36" s="1"/>
  <c r="E274" i="36" s="1"/>
  <c r="G275" i="47"/>
  <c r="C271" i="21"/>
  <c r="A273" i="37"/>
  <c r="L285" i="30"/>
  <c r="G271" i="28"/>
  <c r="H271" i="28"/>
  <c r="J271" i="28" s="1"/>
  <c r="R261" i="35"/>
  <c r="L259" i="37"/>
  <c r="M259" i="37" s="1"/>
  <c r="N259" i="37" s="1"/>
  <c r="I260" i="51" s="1"/>
  <c r="J260" i="51" s="1"/>
  <c r="K260" i="51" s="1"/>
  <c r="F285" i="37"/>
  <c r="L315" i="17" l="1"/>
  <c r="F316" i="17" s="1"/>
  <c r="M315" i="17"/>
  <c r="M270" i="43"/>
  <c r="F270" i="43"/>
  <c r="F252" i="36"/>
  <c r="G252" i="36" s="1"/>
  <c r="H252" i="36" s="1"/>
  <c r="N253" i="35"/>
  <c r="K253" i="47"/>
  <c r="D249" i="38"/>
  <c r="H252" i="40"/>
  <c r="W252" i="35"/>
  <c r="K252" i="35" s="1"/>
  <c r="G251" i="39"/>
  <c r="H251" i="39" s="1"/>
  <c r="I263" i="27"/>
  <c r="K263" i="27"/>
  <c r="N285" i="30"/>
  <c r="M285" i="30"/>
  <c r="F286" i="30" s="1"/>
  <c r="I275" i="47"/>
  <c r="H275" i="47"/>
  <c r="E275" i="39"/>
  <c r="T275" i="39" s="1"/>
  <c r="C271" i="41"/>
  <c r="J275" i="35"/>
  <c r="I275" i="35"/>
  <c r="C275" i="40" s="1"/>
  <c r="I260" i="36"/>
  <c r="J260" i="36" s="1"/>
  <c r="K260" i="36" s="1"/>
  <c r="E257" i="41" s="1"/>
  <c r="S261" i="35"/>
  <c r="O261" i="47"/>
  <c r="E257" i="38"/>
  <c r="K271" i="28"/>
  <c r="D302" i="21" l="1"/>
  <c r="F304" i="37"/>
  <c r="G316" i="17"/>
  <c r="I316" i="17"/>
  <c r="U275" i="39"/>
  <c r="J251" i="39"/>
  <c r="I251" i="39"/>
  <c r="K251" i="39" s="1"/>
  <c r="D252" i="39"/>
  <c r="D252" i="40"/>
  <c r="L253" i="47"/>
  <c r="M253" i="47"/>
  <c r="M263" i="27"/>
  <c r="E250" i="21" s="1"/>
  <c r="L263" i="27"/>
  <c r="F264" i="27" s="1"/>
  <c r="P253" i="35"/>
  <c r="X253" i="39" s="1"/>
  <c r="O253" i="35"/>
  <c r="E253" i="40" s="1"/>
  <c r="D249" i="41"/>
  <c r="W253" i="39"/>
  <c r="P275" i="39"/>
  <c r="Q275" i="39" s="1"/>
  <c r="R275" i="39"/>
  <c r="S275" i="39" s="1"/>
  <c r="I286" i="30"/>
  <c r="K286" i="30" s="1"/>
  <c r="G286" i="30"/>
  <c r="O285" i="30"/>
  <c r="P285" i="30" s="1"/>
  <c r="E274" i="37"/>
  <c r="G274" i="37" s="1"/>
  <c r="H274" i="37" s="1"/>
  <c r="C275" i="51" s="1"/>
  <c r="D275" i="51" s="1"/>
  <c r="E275" i="51" s="1"/>
  <c r="L271" i="28"/>
  <c r="F272" i="28" s="1"/>
  <c r="M271" i="28"/>
  <c r="F258" i="21" s="1"/>
  <c r="P261" i="47"/>
  <c r="Q261" i="47"/>
  <c r="T261" i="35"/>
  <c r="G261" i="40" s="1"/>
  <c r="U261" i="35"/>
  <c r="F286" i="37"/>
  <c r="J316" i="17" l="1"/>
  <c r="K316" i="17" s="1"/>
  <c r="F271" i="43"/>
  <c r="M271" i="43"/>
  <c r="M254" i="35"/>
  <c r="I252" i="37"/>
  <c r="J252" i="37" s="1"/>
  <c r="K252" i="37" s="1"/>
  <c r="F253" i="51" s="1"/>
  <c r="G253" i="51" s="1"/>
  <c r="H253" i="51" s="1"/>
  <c r="F252" i="39"/>
  <c r="G252" i="39" s="1"/>
  <c r="O252" i="39"/>
  <c r="F253" i="40"/>
  <c r="Q253" i="35"/>
  <c r="V253" i="35" s="1"/>
  <c r="C247" i="43"/>
  <c r="L251" i="39"/>
  <c r="K247" i="43" s="1"/>
  <c r="H264" i="27"/>
  <c r="J264" i="27" s="1"/>
  <c r="G264" i="27"/>
  <c r="C254" i="43"/>
  <c r="H276" i="35"/>
  <c r="C275" i="36"/>
  <c r="D275" i="36" s="1"/>
  <c r="E275" i="36" s="1"/>
  <c r="C272" i="38"/>
  <c r="G276" i="47"/>
  <c r="C272" i="21"/>
  <c r="A274" i="37"/>
  <c r="L286" i="30"/>
  <c r="R262" i="35"/>
  <c r="L260" i="37"/>
  <c r="M260" i="37" s="1"/>
  <c r="N260" i="37" s="1"/>
  <c r="I261" i="51" s="1"/>
  <c r="J261" i="51" s="1"/>
  <c r="K261" i="51" s="1"/>
  <c r="H272" i="28"/>
  <c r="J272" i="28" s="1"/>
  <c r="G272" i="28"/>
  <c r="L316" i="17" l="1"/>
  <c r="F317" i="17" s="1"/>
  <c r="M316" i="17"/>
  <c r="H252" i="39"/>
  <c r="J252" i="39"/>
  <c r="I252" i="39"/>
  <c r="K252" i="39" s="1"/>
  <c r="K264" i="27"/>
  <c r="I264" i="27"/>
  <c r="N254" i="35"/>
  <c r="D250" i="38"/>
  <c r="F253" i="36"/>
  <c r="G253" i="36" s="1"/>
  <c r="H253" i="36" s="1"/>
  <c r="K254" i="47"/>
  <c r="W253" i="35"/>
  <c r="K253" i="35" s="1"/>
  <c r="H253" i="40"/>
  <c r="N286" i="30"/>
  <c r="M286" i="30"/>
  <c r="F287" i="30" s="1"/>
  <c r="I276" i="47"/>
  <c r="H276" i="47"/>
  <c r="E276" i="39"/>
  <c r="T276" i="39" s="1"/>
  <c r="C272" i="41"/>
  <c r="J276" i="35"/>
  <c r="I276" i="35"/>
  <c r="C276" i="40" s="1"/>
  <c r="K272" i="28"/>
  <c r="E258" i="38"/>
  <c r="O262" i="47"/>
  <c r="I261" i="36"/>
  <c r="J261" i="36" s="1"/>
  <c r="K261" i="36" s="1"/>
  <c r="E258" i="41" s="1"/>
  <c r="S262" i="35"/>
  <c r="F287" i="37"/>
  <c r="D303" i="21" l="1"/>
  <c r="F305" i="37"/>
  <c r="I317" i="17"/>
  <c r="G317" i="17"/>
  <c r="U276" i="39"/>
  <c r="W254" i="39"/>
  <c r="D250" i="41"/>
  <c r="P254" i="35"/>
  <c r="X254" i="39" s="1"/>
  <c r="O254" i="35"/>
  <c r="E254" i="40" s="1"/>
  <c r="L264" i="27"/>
  <c r="F265" i="27" s="1"/>
  <c r="M264" i="27"/>
  <c r="E251" i="21" s="1"/>
  <c r="D253" i="39"/>
  <c r="D253" i="40"/>
  <c r="G252" i="42"/>
  <c r="C248" i="44" s="1"/>
  <c r="L252" i="39"/>
  <c r="K248" i="43" s="1"/>
  <c r="L254" i="47"/>
  <c r="M254" i="47"/>
  <c r="P276" i="39"/>
  <c r="Q276" i="39" s="1"/>
  <c r="R276" i="39"/>
  <c r="S276" i="39" s="1"/>
  <c r="I287" i="30"/>
  <c r="G287" i="30"/>
  <c r="O286" i="30"/>
  <c r="P286" i="30" s="1"/>
  <c r="E275" i="37"/>
  <c r="G275" i="37" s="1"/>
  <c r="H275" i="37" s="1"/>
  <c r="C276" i="51" s="1"/>
  <c r="D276" i="51" s="1"/>
  <c r="E276" i="51" s="1"/>
  <c r="L272" i="28"/>
  <c r="F273" i="28" s="1"/>
  <c r="M272" i="28"/>
  <c r="F259" i="21" s="1"/>
  <c r="U262" i="35"/>
  <c r="T262" i="35"/>
  <c r="G262" i="40" s="1"/>
  <c r="P262" i="47"/>
  <c r="Q262" i="47"/>
  <c r="J317" i="17" l="1"/>
  <c r="K317" i="17" s="1"/>
  <c r="M272" i="43"/>
  <c r="F272" i="43"/>
  <c r="K287" i="30"/>
  <c r="L287" i="30" s="1"/>
  <c r="O253" i="39"/>
  <c r="F253" i="39"/>
  <c r="G253" i="39" s="1"/>
  <c r="M255" i="35"/>
  <c r="I253" i="37"/>
  <c r="J253" i="37" s="1"/>
  <c r="K253" i="37" s="1"/>
  <c r="F254" i="51" s="1"/>
  <c r="G254" i="51" s="1"/>
  <c r="H254" i="51" s="1"/>
  <c r="G265" i="27"/>
  <c r="H265" i="27"/>
  <c r="J265" i="27" s="1"/>
  <c r="F254" i="40"/>
  <c r="Q254" i="35"/>
  <c r="V254" i="35" s="1"/>
  <c r="G259" i="42"/>
  <c r="C255" i="44" s="1"/>
  <c r="C276" i="36"/>
  <c r="D276" i="36" s="1"/>
  <c r="E276" i="36" s="1"/>
  <c r="G277" i="47"/>
  <c r="C273" i="38"/>
  <c r="H277" i="35"/>
  <c r="A275" i="37"/>
  <c r="C273" i="21"/>
  <c r="R263" i="35"/>
  <c r="L261" i="37"/>
  <c r="M261" i="37" s="1"/>
  <c r="N261" i="37" s="1"/>
  <c r="I262" i="51" s="1"/>
  <c r="J262" i="51" s="1"/>
  <c r="K262" i="51" s="1"/>
  <c r="G273" i="28"/>
  <c r="H273" i="28"/>
  <c r="J273" i="28" s="1"/>
  <c r="F288" i="37"/>
  <c r="L317" i="17" l="1"/>
  <c r="F318" i="17" s="1"/>
  <c r="M317" i="17"/>
  <c r="N287" i="30"/>
  <c r="M287" i="30"/>
  <c r="F288" i="30" s="1"/>
  <c r="G288" i="30" s="1"/>
  <c r="I265" i="27"/>
  <c r="K265" i="27"/>
  <c r="K255" i="47"/>
  <c r="F254" i="36"/>
  <c r="G254" i="36" s="1"/>
  <c r="H254" i="36" s="1"/>
  <c r="N255" i="35"/>
  <c r="D251" i="38"/>
  <c r="H253" i="39"/>
  <c r="J253" i="39"/>
  <c r="I253" i="39"/>
  <c r="H254" i="40"/>
  <c r="W254" i="35"/>
  <c r="K254" i="35" s="1"/>
  <c r="I288" i="30"/>
  <c r="K288" i="30" s="1"/>
  <c r="I277" i="35"/>
  <c r="C277" i="40" s="1"/>
  <c r="J277" i="35"/>
  <c r="H277" i="47"/>
  <c r="I277" i="47"/>
  <c r="E277" i="39"/>
  <c r="T277" i="39" s="1"/>
  <c r="C273" i="41"/>
  <c r="O287" i="30"/>
  <c r="P287" i="30" s="1"/>
  <c r="E276" i="37"/>
  <c r="G276" i="37" s="1"/>
  <c r="H276" i="37" s="1"/>
  <c r="C277" i="51" s="1"/>
  <c r="D277" i="51" s="1"/>
  <c r="E277" i="51" s="1"/>
  <c r="K273" i="28"/>
  <c r="I262" i="36"/>
  <c r="J262" i="36" s="1"/>
  <c r="K262" i="36" s="1"/>
  <c r="E259" i="41" s="1"/>
  <c r="O263" i="47"/>
  <c r="E259" i="38"/>
  <c r="S263" i="35"/>
  <c r="D304" i="21" l="1"/>
  <c r="F306" i="37"/>
  <c r="G318" i="17"/>
  <c r="I318" i="17"/>
  <c r="U277" i="39"/>
  <c r="P255" i="35"/>
  <c r="X255" i="39" s="1"/>
  <c r="O255" i="35"/>
  <c r="E255" i="40" s="1"/>
  <c r="W255" i="39"/>
  <c r="D251" i="41"/>
  <c r="D254" i="40"/>
  <c r="D254" i="39"/>
  <c r="M255" i="47"/>
  <c r="L255" i="47"/>
  <c r="M265" i="27"/>
  <c r="E252" i="21" s="1"/>
  <c r="L265" i="27"/>
  <c r="F266" i="27" s="1"/>
  <c r="K253" i="39"/>
  <c r="C249" i="43" s="1"/>
  <c r="P277" i="39"/>
  <c r="Q277" i="39" s="1"/>
  <c r="R277" i="39"/>
  <c r="S277" i="39" s="1"/>
  <c r="G278" i="47"/>
  <c r="C274" i="38"/>
  <c r="C277" i="36"/>
  <c r="D277" i="36" s="1"/>
  <c r="E277" i="36" s="1"/>
  <c r="H278" i="35"/>
  <c r="C274" i="21"/>
  <c r="A276" i="37"/>
  <c r="L288" i="30"/>
  <c r="M273" i="28"/>
  <c r="F260" i="21" s="1"/>
  <c r="L273" i="28"/>
  <c r="F274" i="28" s="1"/>
  <c r="U263" i="35"/>
  <c r="T263" i="35"/>
  <c r="G263" i="40" s="1"/>
  <c r="Q263" i="47"/>
  <c r="P263" i="47"/>
  <c r="F289" i="37"/>
  <c r="J318" i="17" l="1"/>
  <c r="K318" i="17" s="1"/>
  <c r="M273" i="43"/>
  <c r="F273" i="43"/>
  <c r="O254" i="39"/>
  <c r="F254" i="39"/>
  <c r="G254" i="39" s="1"/>
  <c r="G266" i="27"/>
  <c r="H266" i="27"/>
  <c r="J266" i="27" s="1"/>
  <c r="M256" i="35"/>
  <c r="I254" i="37"/>
  <c r="J254" i="37" s="1"/>
  <c r="K254" i="37" s="1"/>
  <c r="F255" i="51" s="1"/>
  <c r="G255" i="51" s="1"/>
  <c r="H255" i="51" s="1"/>
  <c r="F255" i="40"/>
  <c r="Q255" i="35"/>
  <c r="V255" i="35" s="1"/>
  <c r="L253" i="39"/>
  <c r="K249" i="43" s="1"/>
  <c r="N288" i="30"/>
  <c r="M288" i="30"/>
  <c r="F289" i="30" s="1"/>
  <c r="J278" i="35"/>
  <c r="I278" i="35"/>
  <c r="C278" i="40" s="1"/>
  <c r="E278" i="39"/>
  <c r="T278" i="39" s="1"/>
  <c r="C274" i="41"/>
  <c r="G260" i="42"/>
  <c r="C256" i="44" s="1"/>
  <c r="H278" i="47"/>
  <c r="I278" i="47"/>
  <c r="H274" i="28"/>
  <c r="J274" i="28" s="1"/>
  <c r="G274" i="28"/>
  <c r="R264" i="35"/>
  <c r="L262" i="37"/>
  <c r="M262" i="37" s="1"/>
  <c r="N262" i="37" s="1"/>
  <c r="I263" i="51" s="1"/>
  <c r="J263" i="51" s="1"/>
  <c r="K263" i="51" s="1"/>
  <c r="M318" i="17" l="1"/>
  <c r="L318" i="17"/>
  <c r="F319" i="17" s="1"/>
  <c r="U278" i="39"/>
  <c r="K266" i="27"/>
  <c r="I266" i="27"/>
  <c r="W255" i="35"/>
  <c r="K255" i="35" s="1"/>
  <c r="H255" i="40"/>
  <c r="H254" i="39"/>
  <c r="I254" i="39"/>
  <c r="J254" i="39"/>
  <c r="D252" i="38"/>
  <c r="F255" i="36"/>
  <c r="G255" i="36" s="1"/>
  <c r="H255" i="36" s="1"/>
  <c r="N256" i="35"/>
  <c r="K256" i="47"/>
  <c r="P278" i="39"/>
  <c r="Q278" i="39" s="1"/>
  <c r="R278" i="39"/>
  <c r="S278" i="39" s="1"/>
  <c r="G289" i="30"/>
  <c r="I289" i="30"/>
  <c r="K289" i="30" s="1"/>
  <c r="O288" i="30"/>
  <c r="P288" i="30" s="1"/>
  <c r="E277" i="37"/>
  <c r="G277" i="37" s="1"/>
  <c r="H277" i="37" s="1"/>
  <c r="C278" i="51" s="1"/>
  <c r="D278" i="51" s="1"/>
  <c r="E278" i="51" s="1"/>
  <c r="I263" i="36"/>
  <c r="J263" i="36" s="1"/>
  <c r="K263" i="36" s="1"/>
  <c r="E260" i="41" s="1"/>
  <c r="O264" i="47"/>
  <c r="S264" i="35"/>
  <c r="E260" i="38"/>
  <c r="K274" i="28"/>
  <c r="F290" i="37"/>
  <c r="G319" i="17" l="1"/>
  <c r="I319" i="17"/>
  <c r="K254" i="39"/>
  <c r="L254" i="39" s="1"/>
  <c r="K250" i="43" s="1"/>
  <c r="D305" i="21"/>
  <c r="F307" i="37"/>
  <c r="M274" i="43"/>
  <c r="F274" i="43"/>
  <c r="C250" i="43"/>
  <c r="L256" i="47"/>
  <c r="M256" i="47"/>
  <c r="D255" i="39"/>
  <c r="D255" i="40"/>
  <c r="O256" i="35"/>
  <c r="E256" i="40" s="1"/>
  <c r="P256" i="35"/>
  <c r="X256" i="39" s="1"/>
  <c r="D252" i="41"/>
  <c r="W256" i="39"/>
  <c r="L266" i="27"/>
  <c r="F267" i="27" s="1"/>
  <c r="M266" i="27"/>
  <c r="E253" i="21" s="1"/>
  <c r="H279" i="35"/>
  <c r="G279" i="47"/>
  <c r="C275" i="38"/>
  <c r="C278" i="36"/>
  <c r="D278" i="36" s="1"/>
  <c r="E278" i="36" s="1"/>
  <c r="A277" i="37"/>
  <c r="C275" i="21"/>
  <c r="L289" i="30"/>
  <c r="M274" i="28"/>
  <c r="F261" i="21" s="1"/>
  <c r="L274" i="28"/>
  <c r="F275" i="28" s="1"/>
  <c r="U264" i="35"/>
  <c r="T264" i="35"/>
  <c r="G264" i="40" s="1"/>
  <c r="Q264" i="47"/>
  <c r="P264" i="47"/>
  <c r="J319" i="17" l="1"/>
  <c r="K319" i="17" s="1"/>
  <c r="F256" i="40"/>
  <c r="Q256" i="35"/>
  <c r="V256" i="35" s="1"/>
  <c r="F255" i="39"/>
  <c r="G255" i="39" s="1"/>
  <c r="O255" i="39"/>
  <c r="I255" i="37"/>
  <c r="J255" i="37" s="1"/>
  <c r="K255" i="37" s="1"/>
  <c r="F256" i="51" s="1"/>
  <c r="G256" i="51" s="1"/>
  <c r="H256" i="51" s="1"/>
  <c r="M257" i="35"/>
  <c r="G267" i="27"/>
  <c r="H267" i="27"/>
  <c r="J267" i="27" s="1"/>
  <c r="N289" i="30"/>
  <c r="M289" i="30"/>
  <c r="F290" i="30" s="1"/>
  <c r="E279" i="39"/>
  <c r="T279" i="39" s="1"/>
  <c r="C275" i="41"/>
  <c r="I279" i="47"/>
  <c r="H279" i="47"/>
  <c r="I279" i="35"/>
  <c r="C279" i="40" s="1"/>
  <c r="J279" i="35"/>
  <c r="G261" i="42"/>
  <c r="C257" i="44" s="1"/>
  <c r="G275" i="28"/>
  <c r="H275" i="28"/>
  <c r="J275" i="28" s="1"/>
  <c r="R265" i="35"/>
  <c r="L263" i="37"/>
  <c r="M263" i="37" s="1"/>
  <c r="N263" i="37" s="1"/>
  <c r="I264" i="51" s="1"/>
  <c r="J264" i="51" s="1"/>
  <c r="K264" i="51" s="1"/>
  <c r="F291" i="37"/>
  <c r="L319" i="17" l="1"/>
  <c r="F320" i="17" s="1"/>
  <c r="M319" i="17"/>
  <c r="U279" i="39"/>
  <c r="F256" i="36"/>
  <c r="G256" i="36" s="1"/>
  <c r="H256" i="36" s="1"/>
  <c r="K257" i="47"/>
  <c r="N257" i="35"/>
  <c r="D253" i="38"/>
  <c r="H255" i="39"/>
  <c r="I255" i="39"/>
  <c r="J255" i="39"/>
  <c r="W256" i="35"/>
  <c r="K256" i="35" s="1"/>
  <c r="H256" i="40"/>
  <c r="K267" i="27"/>
  <c r="I267" i="27"/>
  <c r="P279" i="39"/>
  <c r="Q279" i="39" s="1"/>
  <c r="R279" i="39"/>
  <c r="S279" i="39" s="1"/>
  <c r="I290" i="30"/>
  <c r="K290" i="30" s="1"/>
  <c r="G290" i="30"/>
  <c r="O289" i="30"/>
  <c r="P289" i="30" s="1"/>
  <c r="E278" i="37"/>
  <c r="G278" i="37" s="1"/>
  <c r="H278" i="37" s="1"/>
  <c r="C279" i="51" s="1"/>
  <c r="D279" i="51" s="1"/>
  <c r="E279" i="51" s="1"/>
  <c r="O265" i="47"/>
  <c r="E261" i="38"/>
  <c r="S265" i="35"/>
  <c r="I264" i="36"/>
  <c r="J264" i="36" s="1"/>
  <c r="K264" i="36" s="1"/>
  <c r="E261" i="41" s="1"/>
  <c r="K275" i="28"/>
  <c r="D306" i="21" l="1"/>
  <c r="F308" i="37"/>
  <c r="K255" i="39"/>
  <c r="L255" i="39" s="1"/>
  <c r="K251" i="43" s="1"/>
  <c r="G320" i="17"/>
  <c r="I320" i="17"/>
  <c r="M275" i="43"/>
  <c r="F275" i="43"/>
  <c r="D256" i="39"/>
  <c r="D256" i="40"/>
  <c r="P257" i="35"/>
  <c r="X257" i="39" s="1"/>
  <c r="O257" i="35"/>
  <c r="E257" i="40" s="1"/>
  <c r="M267" i="27"/>
  <c r="E254" i="21" s="1"/>
  <c r="L267" i="27"/>
  <c r="F268" i="27" s="1"/>
  <c r="L257" i="47"/>
  <c r="M257" i="47"/>
  <c r="D253" i="41"/>
  <c r="W257" i="39"/>
  <c r="C279" i="36"/>
  <c r="D279" i="36" s="1"/>
  <c r="E279" i="36" s="1"/>
  <c r="C276" i="38"/>
  <c r="H280" i="35"/>
  <c r="G280" i="47"/>
  <c r="C276" i="21"/>
  <c r="A278" i="37"/>
  <c r="L290" i="30"/>
  <c r="L275" i="28"/>
  <c r="F276" i="28" s="1"/>
  <c r="M275" i="28"/>
  <c r="F262" i="21" s="1"/>
  <c r="T265" i="35"/>
  <c r="G265" i="40" s="1"/>
  <c r="U265" i="35"/>
  <c r="Q265" i="47"/>
  <c r="P265" i="47"/>
  <c r="F292" i="37"/>
  <c r="J320" i="17" l="1"/>
  <c r="K320" i="17" s="1"/>
  <c r="G268" i="27"/>
  <c r="H268" i="27"/>
  <c r="J268" i="27" s="1"/>
  <c r="M258" i="35"/>
  <c r="I256" i="37"/>
  <c r="J256" i="37" s="1"/>
  <c r="K256" i="37" s="1"/>
  <c r="F257" i="51" s="1"/>
  <c r="G257" i="51" s="1"/>
  <c r="H257" i="51" s="1"/>
  <c r="F257" i="40"/>
  <c r="Q257" i="35"/>
  <c r="V257" i="35" s="1"/>
  <c r="F256" i="39"/>
  <c r="G256" i="39" s="1"/>
  <c r="O256" i="39"/>
  <c r="N290" i="30"/>
  <c r="M290" i="30"/>
  <c r="F291" i="30" s="1"/>
  <c r="I280" i="47"/>
  <c r="H280" i="47"/>
  <c r="I280" i="35"/>
  <c r="C280" i="40" s="1"/>
  <c r="J280" i="35"/>
  <c r="G262" i="42"/>
  <c r="C258" i="44" s="1"/>
  <c r="E280" i="39"/>
  <c r="T280" i="39" s="1"/>
  <c r="C276" i="41"/>
  <c r="R266" i="35"/>
  <c r="L264" i="37"/>
  <c r="M264" i="37" s="1"/>
  <c r="N264" i="37" s="1"/>
  <c r="I265" i="51" s="1"/>
  <c r="J265" i="51" s="1"/>
  <c r="K265" i="51" s="1"/>
  <c r="G276" i="28"/>
  <c r="H276" i="28"/>
  <c r="J276" i="28" s="1"/>
  <c r="M320" i="17" l="1"/>
  <c r="L320" i="17"/>
  <c r="F321" i="17" s="1"/>
  <c r="U280" i="39"/>
  <c r="W257" i="35"/>
  <c r="K257" i="35" s="1"/>
  <c r="H257" i="40"/>
  <c r="K258" i="47"/>
  <c r="D254" i="38"/>
  <c r="F257" i="36"/>
  <c r="G257" i="36" s="1"/>
  <c r="H257" i="36" s="1"/>
  <c r="N258" i="35"/>
  <c r="H256" i="39"/>
  <c r="I256" i="39"/>
  <c r="J256" i="39"/>
  <c r="I268" i="27"/>
  <c r="K268" i="27"/>
  <c r="P280" i="39"/>
  <c r="Q280" i="39" s="1"/>
  <c r="R280" i="39"/>
  <c r="S280" i="39" s="1"/>
  <c r="I291" i="30"/>
  <c r="K291" i="30" s="1"/>
  <c r="G291" i="30"/>
  <c r="O290" i="30"/>
  <c r="P290" i="30" s="1"/>
  <c r="E279" i="37"/>
  <c r="G279" i="37" s="1"/>
  <c r="H279" i="37" s="1"/>
  <c r="C280" i="51" s="1"/>
  <c r="D280" i="51" s="1"/>
  <c r="E280" i="51" s="1"/>
  <c r="K276" i="28"/>
  <c r="I265" i="36"/>
  <c r="J265" i="36" s="1"/>
  <c r="K265" i="36" s="1"/>
  <c r="E262" i="41" s="1"/>
  <c r="O266" i="47"/>
  <c r="S266" i="35"/>
  <c r="E262" i="38"/>
  <c r="F293" i="37"/>
  <c r="G321" i="17" l="1"/>
  <c r="I321" i="17"/>
  <c r="D307" i="21"/>
  <c r="F309" i="37"/>
  <c r="M276" i="43"/>
  <c r="F276" i="43"/>
  <c r="K256" i="39"/>
  <c r="G256" i="42" s="1"/>
  <c r="C252" i="44" s="1"/>
  <c r="O258" i="35"/>
  <c r="E258" i="40" s="1"/>
  <c r="P258" i="35"/>
  <c r="X258" i="39" s="1"/>
  <c r="D254" i="41"/>
  <c r="W258" i="39"/>
  <c r="M268" i="27"/>
  <c r="E255" i="21" s="1"/>
  <c r="L268" i="27"/>
  <c r="F269" i="27" s="1"/>
  <c r="M258" i="47"/>
  <c r="L258" i="47"/>
  <c r="D257" i="39"/>
  <c r="D257" i="40"/>
  <c r="C280" i="36"/>
  <c r="D280" i="36" s="1"/>
  <c r="E280" i="36" s="1"/>
  <c r="G281" i="47"/>
  <c r="C277" i="38"/>
  <c r="H281" i="35"/>
  <c r="C277" i="21"/>
  <c r="A279" i="37"/>
  <c r="L291" i="30"/>
  <c r="M276" i="28"/>
  <c r="F263" i="21" s="1"/>
  <c r="L276" i="28"/>
  <c r="F277" i="28" s="1"/>
  <c r="P266" i="47"/>
  <c r="Q266" i="47"/>
  <c r="T266" i="35"/>
  <c r="G266" i="40" s="1"/>
  <c r="U266" i="35"/>
  <c r="G263" i="42"/>
  <c r="C259" i="44" s="1"/>
  <c r="C259" i="43"/>
  <c r="J321" i="17" l="1"/>
  <c r="K321" i="17" s="1"/>
  <c r="L256" i="39"/>
  <c r="K252" i="43" s="1"/>
  <c r="H269" i="27"/>
  <c r="J269" i="27" s="1"/>
  <c r="G269" i="27"/>
  <c r="M259" i="35"/>
  <c r="I257" i="37"/>
  <c r="J257" i="37" s="1"/>
  <c r="K257" i="37" s="1"/>
  <c r="F258" i="51" s="1"/>
  <c r="G258" i="51" s="1"/>
  <c r="H258" i="51" s="1"/>
  <c r="F257" i="39"/>
  <c r="G257" i="39" s="1"/>
  <c r="O257" i="39"/>
  <c r="F258" i="40"/>
  <c r="Q258" i="35"/>
  <c r="V258" i="35" s="1"/>
  <c r="M291" i="30"/>
  <c r="F292" i="30" s="1"/>
  <c r="N291" i="30"/>
  <c r="I281" i="35"/>
  <c r="C281" i="40" s="1"/>
  <c r="J281" i="35"/>
  <c r="I281" i="47"/>
  <c r="H281" i="47"/>
  <c r="E281" i="39"/>
  <c r="T281" i="39" s="1"/>
  <c r="C277" i="41"/>
  <c r="G277" i="28"/>
  <c r="H277" i="28"/>
  <c r="J277" i="28" s="1"/>
  <c r="R267" i="35"/>
  <c r="L265" i="37"/>
  <c r="M265" i="37" s="1"/>
  <c r="N265" i="37" s="1"/>
  <c r="I266" i="51" s="1"/>
  <c r="J266" i="51" s="1"/>
  <c r="K266" i="51" s="1"/>
  <c r="F294" i="37"/>
  <c r="L321" i="17" l="1"/>
  <c r="F322" i="17" s="1"/>
  <c r="M321" i="17"/>
  <c r="U281" i="39"/>
  <c r="H257" i="39"/>
  <c r="J257" i="39"/>
  <c r="I257" i="39"/>
  <c r="K257" i="39" s="1"/>
  <c r="H258" i="40"/>
  <c r="W258" i="35"/>
  <c r="K258" i="35" s="1"/>
  <c r="K259" i="47"/>
  <c r="D255" i="38"/>
  <c r="N259" i="35"/>
  <c r="F258" i="36"/>
  <c r="G258" i="36" s="1"/>
  <c r="H258" i="36" s="1"/>
  <c r="K269" i="27"/>
  <c r="I269" i="27"/>
  <c r="P281" i="39"/>
  <c r="Q281" i="39" s="1"/>
  <c r="R281" i="39"/>
  <c r="S281" i="39" s="1"/>
  <c r="O291" i="30"/>
  <c r="P291" i="30" s="1"/>
  <c r="E280" i="37"/>
  <c r="G280" i="37" s="1"/>
  <c r="H280" i="37" s="1"/>
  <c r="C281" i="51" s="1"/>
  <c r="D281" i="51" s="1"/>
  <c r="E281" i="51" s="1"/>
  <c r="I292" i="30"/>
  <c r="K292" i="30" s="1"/>
  <c r="G292" i="30"/>
  <c r="K277" i="28"/>
  <c r="O267" i="47"/>
  <c r="S267" i="35"/>
  <c r="I266" i="36"/>
  <c r="J266" i="36" s="1"/>
  <c r="K266" i="36" s="1"/>
  <c r="E263" i="41" s="1"/>
  <c r="E263" i="38"/>
  <c r="D308" i="21" l="1"/>
  <c r="F310" i="37"/>
  <c r="G322" i="17"/>
  <c r="I322" i="17"/>
  <c r="M277" i="43"/>
  <c r="F277" i="43"/>
  <c r="P259" i="35"/>
  <c r="X259" i="39" s="1"/>
  <c r="O259" i="35"/>
  <c r="E259" i="40" s="1"/>
  <c r="L259" i="47"/>
  <c r="M259" i="47"/>
  <c r="D258" i="40"/>
  <c r="D258" i="39"/>
  <c r="L269" i="27"/>
  <c r="F270" i="27" s="1"/>
  <c r="M269" i="27"/>
  <c r="E256" i="21" s="1"/>
  <c r="C253" i="43"/>
  <c r="L257" i="39"/>
  <c r="K253" i="43" s="1"/>
  <c r="D255" i="41"/>
  <c r="W259" i="39"/>
  <c r="L292" i="30"/>
  <c r="C281" i="36"/>
  <c r="D281" i="36" s="1"/>
  <c r="E281" i="36" s="1"/>
  <c r="G282" i="47"/>
  <c r="C278" i="38"/>
  <c r="H282" i="35"/>
  <c r="C278" i="21"/>
  <c r="A280" i="37"/>
  <c r="L277" i="28"/>
  <c r="F278" i="28" s="1"/>
  <c r="M277" i="28"/>
  <c r="F264" i="21" s="1"/>
  <c r="U267" i="35"/>
  <c r="T267" i="35"/>
  <c r="G267" i="40" s="1"/>
  <c r="P267" i="47"/>
  <c r="Q267" i="47"/>
  <c r="J322" i="17" l="1"/>
  <c r="K322" i="17" s="1"/>
  <c r="I258" i="37"/>
  <c r="J258" i="37" s="1"/>
  <c r="K258" i="37" s="1"/>
  <c r="F259" i="51" s="1"/>
  <c r="G259" i="51" s="1"/>
  <c r="H259" i="51" s="1"/>
  <c r="M260" i="35"/>
  <c r="G270" i="27"/>
  <c r="H270" i="27"/>
  <c r="J270" i="27" s="1"/>
  <c r="O258" i="39"/>
  <c r="F258" i="39"/>
  <c r="G258" i="39" s="1"/>
  <c r="F259" i="40"/>
  <c r="Q259" i="35"/>
  <c r="V259" i="35" s="1"/>
  <c r="N292" i="30"/>
  <c r="M292" i="30"/>
  <c r="F293" i="30" s="1"/>
  <c r="I282" i="35"/>
  <c r="C282" i="40" s="1"/>
  <c r="J282" i="35"/>
  <c r="I282" i="47"/>
  <c r="H282" i="47"/>
  <c r="E282" i="39"/>
  <c r="T282" i="39" s="1"/>
  <c r="C278" i="41"/>
  <c r="R268" i="35"/>
  <c r="L266" i="37"/>
  <c r="M266" i="37" s="1"/>
  <c r="N266" i="37" s="1"/>
  <c r="I267" i="51" s="1"/>
  <c r="J267" i="51" s="1"/>
  <c r="K267" i="51" s="1"/>
  <c r="H278" i="28"/>
  <c r="J278" i="28" s="1"/>
  <c r="G278" i="28"/>
  <c r="G264" i="42"/>
  <c r="C260" i="44" s="1"/>
  <c r="C260" i="43"/>
  <c r="F295" i="37"/>
  <c r="M322" i="17" l="1"/>
  <c r="L322" i="17"/>
  <c r="F323" i="17" s="1"/>
  <c r="U282" i="39"/>
  <c r="H258" i="39"/>
  <c r="I258" i="39"/>
  <c r="J258" i="39"/>
  <c r="K270" i="27"/>
  <c r="I270" i="27"/>
  <c r="W259" i="35"/>
  <c r="K259" i="35" s="1"/>
  <c r="H259" i="40"/>
  <c r="N260" i="35"/>
  <c r="D256" i="38"/>
  <c r="F259" i="36"/>
  <c r="G259" i="36" s="1"/>
  <c r="H259" i="36" s="1"/>
  <c r="K260" i="47"/>
  <c r="P282" i="39"/>
  <c r="Q282" i="39" s="1"/>
  <c r="R282" i="39"/>
  <c r="S282" i="39" s="1"/>
  <c r="I293" i="30"/>
  <c r="G293" i="30"/>
  <c r="O292" i="30"/>
  <c r="P292" i="30" s="1"/>
  <c r="E281" i="37"/>
  <c r="G281" i="37" s="1"/>
  <c r="H281" i="37" s="1"/>
  <c r="C282" i="51" s="1"/>
  <c r="D282" i="51" s="1"/>
  <c r="E282" i="51" s="1"/>
  <c r="K278" i="28"/>
  <c r="O268" i="47"/>
  <c r="E264" i="38"/>
  <c r="I267" i="36"/>
  <c r="J267" i="36" s="1"/>
  <c r="K267" i="36" s="1"/>
  <c r="E264" i="41" s="1"/>
  <c r="S268" i="35"/>
  <c r="G323" i="17" l="1"/>
  <c r="I323" i="17"/>
  <c r="D309" i="21"/>
  <c r="F311" i="37"/>
  <c r="F278" i="43"/>
  <c r="M278" i="43"/>
  <c r="K293" i="30"/>
  <c r="L293" i="30" s="1"/>
  <c r="K258" i="39"/>
  <c r="G258" i="42" s="1"/>
  <c r="C254" i="44" s="1"/>
  <c r="O260" i="35"/>
  <c r="E260" i="40" s="1"/>
  <c r="P260" i="35"/>
  <c r="X260" i="39" s="1"/>
  <c r="D259" i="40"/>
  <c r="D259" i="39"/>
  <c r="M270" i="27"/>
  <c r="E257" i="21" s="1"/>
  <c r="L270" i="27"/>
  <c r="F271" i="27" s="1"/>
  <c r="M260" i="47"/>
  <c r="L260" i="47"/>
  <c r="D256" i="41"/>
  <c r="W260" i="39"/>
  <c r="H283" i="35"/>
  <c r="G283" i="47"/>
  <c r="C282" i="36"/>
  <c r="D282" i="36" s="1"/>
  <c r="E282" i="36" s="1"/>
  <c r="C279" i="38"/>
  <c r="A281" i="37"/>
  <c r="C279" i="21"/>
  <c r="L278" i="28"/>
  <c r="F279" i="28" s="1"/>
  <c r="M278" i="28"/>
  <c r="F265" i="21" s="1"/>
  <c r="U268" i="35"/>
  <c r="T268" i="35"/>
  <c r="G268" i="40" s="1"/>
  <c r="P268" i="47"/>
  <c r="Q268" i="47"/>
  <c r="G265" i="42"/>
  <c r="C261" i="44" s="1"/>
  <c r="C261" i="43"/>
  <c r="J323" i="17" l="1"/>
  <c r="K323" i="17" s="1"/>
  <c r="N293" i="30"/>
  <c r="M293" i="30"/>
  <c r="F294" i="30" s="1"/>
  <c r="G294" i="30" s="1"/>
  <c r="L258" i="39"/>
  <c r="K254" i="43" s="1"/>
  <c r="H271" i="27"/>
  <c r="J271" i="27" s="1"/>
  <c r="G271" i="27"/>
  <c r="M261" i="35"/>
  <c r="I259" i="37"/>
  <c r="J259" i="37" s="1"/>
  <c r="K259" i="37" s="1"/>
  <c r="F260" i="51" s="1"/>
  <c r="G260" i="51" s="1"/>
  <c r="H260" i="51" s="1"/>
  <c r="F259" i="39"/>
  <c r="G259" i="39" s="1"/>
  <c r="O259" i="39"/>
  <c r="Q260" i="35"/>
  <c r="V260" i="35" s="1"/>
  <c r="F260" i="40"/>
  <c r="O293" i="30"/>
  <c r="P293" i="30" s="1"/>
  <c r="E282" i="37"/>
  <c r="G282" i="37" s="1"/>
  <c r="H282" i="37" s="1"/>
  <c r="C283" i="51" s="1"/>
  <c r="D283" i="51" s="1"/>
  <c r="E283" i="51" s="1"/>
  <c r="E283" i="39"/>
  <c r="T283" i="39" s="1"/>
  <c r="C279" i="41"/>
  <c r="H283" i="47"/>
  <c r="I283" i="47"/>
  <c r="I283" i="35"/>
  <c r="C283" i="40" s="1"/>
  <c r="J283" i="35"/>
  <c r="R269" i="35"/>
  <c r="L267" i="37"/>
  <c r="M267" i="37" s="1"/>
  <c r="N267" i="37" s="1"/>
  <c r="I268" i="51" s="1"/>
  <c r="J268" i="51" s="1"/>
  <c r="K268" i="51" s="1"/>
  <c r="G279" i="28"/>
  <c r="H279" i="28"/>
  <c r="J279" i="28" s="1"/>
  <c r="I294" i="30" l="1"/>
  <c r="M323" i="17"/>
  <c r="L323" i="17"/>
  <c r="F324" i="17" s="1"/>
  <c r="U283" i="39"/>
  <c r="K294" i="30"/>
  <c r="L294" i="30" s="1"/>
  <c r="H259" i="39"/>
  <c r="I259" i="39"/>
  <c r="J259" i="39"/>
  <c r="N261" i="35"/>
  <c r="F260" i="36"/>
  <c r="G260" i="36" s="1"/>
  <c r="H260" i="36" s="1"/>
  <c r="D257" i="38"/>
  <c r="K261" i="47"/>
  <c r="H260" i="40"/>
  <c r="W260" i="35"/>
  <c r="K260" i="35" s="1"/>
  <c r="I271" i="27"/>
  <c r="K271" i="27"/>
  <c r="P283" i="39"/>
  <c r="Q283" i="39" s="1"/>
  <c r="R283" i="39"/>
  <c r="S283" i="39" s="1"/>
  <c r="G284" i="47"/>
  <c r="C280" i="38"/>
  <c r="H284" i="35"/>
  <c r="C283" i="36"/>
  <c r="D283" i="36" s="1"/>
  <c r="E283" i="36" s="1"/>
  <c r="C280" i="21"/>
  <c r="A282" i="37"/>
  <c r="K279" i="28"/>
  <c r="I268" i="36"/>
  <c r="J268" i="36" s="1"/>
  <c r="K268" i="36" s="1"/>
  <c r="E265" i="41" s="1"/>
  <c r="E265" i="38"/>
  <c r="O269" i="47"/>
  <c r="S269" i="35"/>
  <c r="G324" i="17" l="1"/>
  <c r="I324" i="17"/>
  <c r="D310" i="21"/>
  <c r="F312" i="37"/>
  <c r="F279" i="43"/>
  <c r="M279" i="43"/>
  <c r="M294" i="30"/>
  <c r="F295" i="30" s="1"/>
  <c r="G295" i="30" s="1"/>
  <c r="N294" i="30"/>
  <c r="O294" i="30" s="1"/>
  <c r="P294" i="30" s="1"/>
  <c r="K259" i="39"/>
  <c r="L259" i="39" s="1"/>
  <c r="K255" i="43" s="1"/>
  <c r="L261" i="47"/>
  <c r="M261" i="47"/>
  <c r="W261" i="39"/>
  <c r="D257" i="41"/>
  <c r="O261" i="35"/>
  <c r="E261" i="40" s="1"/>
  <c r="P261" i="35"/>
  <c r="X261" i="39" s="1"/>
  <c r="M271" i="27"/>
  <c r="E258" i="21" s="1"/>
  <c r="L271" i="27"/>
  <c r="F272" i="27" s="1"/>
  <c r="D260" i="39"/>
  <c r="D260" i="40"/>
  <c r="E284" i="39"/>
  <c r="T284" i="39" s="1"/>
  <c r="C280" i="41"/>
  <c r="J284" i="35"/>
  <c r="I284" i="35"/>
  <c r="C284" i="40" s="1"/>
  <c r="I284" i="47"/>
  <c r="H284" i="47"/>
  <c r="M279" i="28"/>
  <c r="F266" i="21" s="1"/>
  <c r="L279" i="28"/>
  <c r="F280" i="28" s="1"/>
  <c r="U269" i="35"/>
  <c r="T269" i="35"/>
  <c r="G269" i="40" s="1"/>
  <c r="Q269" i="47"/>
  <c r="P269" i="47"/>
  <c r="I295" i="30" l="1"/>
  <c r="K295" i="30" s="1"/>
  <c r="E283" i="37"/>
  <c r="G283" i="37" s="1"/>
  <c r="H283" i="37" s="1"/>
  <c r="C284" i="51" s="1"/>
  <c r="D284" i="51" s="1"/>
  <c r="E284" i="51" s="1"/>
  <c r="J324" i="17"/>
  <c r="K324" i="17" s="1"/>
  <c r="U284" i="39"/>
  <c r="C255" i="43"/>
  <c r="G272" i="27"/>
  <c r="H272" i="27"/>
  <c r="J272" i="27" s="1"/>
  <c r="M262" i="35"/>
  <c r="I260" i="37"/>
  <c r="J260" i="37" s="1"/>
  <c r="K260" i="37" s="1"/>
  <c r="F261" i="51" s="1"/>
  <c r="G261" i="51" s="1"/>
  <c r="H261" i="51" s="1"/>
  <c r="Q261" i="35"/>
  <c r="V261" i="35" s="1"/>
  <c r="F261" i="40"/>
  <c r="F260" i="39"/>
  <c r="G260" i="39" s="1"/>
  <c r="O260" i="39"/>
  <c r="P284" i="39"/>
  <c r="Q284" i="39" s="1"/>
  <c r="R284" i="39"/>
  <c r="S284" i="39" s="1"/>
  <c r="G266" i="42"/>
  <c r="C262" i="44" s="1"/>
  <c r="L295" i="30"/>
  <c r="C284" i="36"/>
  <c r="D284" i="36" s="1"/>
  <c r="E284" i="36" s="1"/>
  <c r="H285" i="35"/>
  <c r="G285" i="47"/>
  <c r="C281" i="38"/>
  <c r="A283" i="37"/>
  <c r="C281" i="21"/>
  <c r="G280" i="28"/>
  <c r="H280" i="28"/>
  <c r="J280" i="28" s="1"/>
  <c r="R270" i="35"/>
  <c r="L268" i="37"/>
  <c r="M268" i="37" s="1"/>
  <c r="N268" i="37" s="1"/>
  <c r="I269" i="51" s="1"/>
  <c r="J269" i="51" s="1"/>
  <c r="K269" i="51" s="1"/>
  <c r="L324" i="17" l="1"/>
  <c r="F325" i="17" s="1"/>
  <c r="M324" i="17"/>
  <c r="M280" i="43"/>
  <c r="F280" i="43"/>
  <c r="H260" i="39"/>
  <c r="I260" i="39"/>
  <c r="J260" i="39"/>
  <c r="W261" i="35"/>
  <c r="K261" i="35" s="1"/>
  <c r="H261" i="40"/>
  <c r="F261" i="36"/>
  <c r="G261" i="36" s="1"/>
  <c r="H261" i="36" s="1"/>
  <c r="N262" i="35"/>
  <c r="D258" i="38"/>
  <c r="K262" i="47"/>
  <c r="K272" i="27"/>
  <c r="I272" i="27"/>
  <c r="I285" i="47"/>
  <c r="H285" i="47"/>
  <c r="E285" i="39"/>
  <c r="C281" i="41"/>
  <c r="M295" i="30"/>
  <c r="F296" i="30" s="1"/>
  <c r="N295" i="30"/>
  <c r="I285" i="35"/>
  <c r="C285" i="40" s="1"/>
  <c r="J285" i="35"/>
  <c r="S270" i="35"/>
  <c r="E266" i="38"/>
  <c r="O270" i="47"/>
  <c r="I269" i="36"/>
  <c r="J269" i="36" s="1"/>
  <c r="K269" i="36" s="1"/>
  <c r="E266" i="41" s="1"/>
  <c r="K280" i="28"/>
  <c r="D311" i="21" l="1"/>
  <c r="F313" i="37"/>
  <c r="I325" i="17"/>
  <c r="G325" i="17"/>
  <c r="P285" i="39"/>
  <c r="Q285" i="39" s="1"/>
  <c r="T285" i="39"/>
  <c r="K260" i="39"/>
  <c r="L260" i="39" s="1"/>
  <c r="K256" i="43" s="1"/>
  <c r="O262" i="35"/>
  <c r="E262" i="40" s="1"/>
  <c r="P262" i="35"/>
  <c r="X262" i="39" s="1"/>
  <c r="W262" i="39"/>
  <c r="D258" i="41"/>
  <c r="D261" i="40"/>
  <c r="D261" i="39"/>
  <c r="C256" i="43"/>
  <c r="M272" i="27"/>
  <c r="E259" i="21" s="1"/>
  <c r="L272" i="27"/>
  <c r="F273" i="27" s="1"/>
  <c r="L262" i="47"/>
  <c r="M262" i="47"/>
  <c r="R285" i="39"/>
  <c r="S285" i="39" s="1"/>
  <c r="O295" i="30"/>
  <c r="P295" i="30" s="1"/>
  <c r="E284" i="37"/>
  <c r="G284" i="37" s="1"/>
  <c r="H284" i="37" s="1"/>
  <c r="C285" i="51" s="1"/>
  <c r="D285" i="51" s="1"/>
  <c r="E285" i="51" s="1"/>
  <c r="I296" i="30"/>
  <c r="G296" i="30"/>
  <c r="L280" i="28"/>
  <c r="F281" i="28" s="1"/>
  <c r="M280" i="28"/>
  <c r="F267" i="21" s="1"/>
  <c r="P270" i="47"/>
  <c r="Q270" i="47"/>
  <c r="U270" i="35"/>
  <c r="T270" i="35"/>
  <c r="G270" i="40" s="1"/>
  <c r="J325" i="17" l="1"/>
  <c r="K325" i="17" s="1"/>
  <c r="U285" i="39"/>
  <c r="K296" i="30"/>
  <c r="L296" i="30" s="1"/>
  <c r="F261" i="39"/>
  <c r="G261" i="39" s="1"/>
  <c r="O261" i="39"/>
  <c r="H273" i="27"/>
  <c r="J273" i="27" s="1"/>
  <c r="G273" i="27"/>
  <c r="Q262" i="35"/>
  <c r="V262" i="35" s="1"/>
  <c r="F262" i="40"/>
  <c r="M263" i="35"/>
  <c r="I261" i="37"/>
  <c r="J261" i="37" s="1"/>
  <c r="K261" i="37" s="1"/>
  <c r="F262" i="51" s="1"/>
  <c r="G262" i="51" s="1"/>
  <c r="H262" i="51" s="1"/>
  <c r="C285" i="36"/>
  <c r="D285" i="36" s="1"/>
  <c r="E285" i="36" s="1"/>
  <c r="C282" i="38"/>
  <c r="G286" i="47"/>
  <c r="H286" i="35"/>
  <c r="G267" i="42"/>
  <c r="C263" i="44" s="1"/>
  <c r="C282" i="21"/>
  <c r="A284" i="37"/>
  <c r="R271" i="35"/>
  <c r="L269" i="37"/>
  <c r="M269" i="37" s="1"/>
  <c r="N269" i="37" s="1"/>
  <c r="I270" i="51" s="1"/>
  <c r="J270" i="51" s="1"/>
  <c r="K270" i="51" s="1"/>
  <c r="G281" i="28"/>
  <c r="H281" i="28"/>
  <c r="J281" i="28" s="1"/>
  <c r="M325" i="17" l="1"/>
  <c r="L325" i="17"/>
  <c r="F326" i="17" s="1"/>
  <c r="M281" i="43"/>
  <c r="F281" i="43"/>
  <c r="N296" i="30"/>
  <c r="E285" i="37" s="1"/>
  <c r="G285" i="37" s="1"/>
  <c r="H285" i="37" s="1"/>
  <c r="C286" i="51" s="1"/>
  <c r="D286" i="51" s="1"/>
  <c r="E286" i="51" s="1"/>
  <c r="M296" i="30"/>
  <c r="F297" i="30" s="1"/>
  <c r="I297" i="30" s="1"/>
  <c r="H262" i="40"/>
  <c r="W262" i="35"/>
  <c r="K262" i="35" s="1"/>
  <c r="I273" i="27"/>
  <c r="K273" i="27"/>
  <c r="F262" i="36"/>
  <c r="G262" i="36" s="1"/>
  <c r="H262" i="36" s="1"/>
  <c r="K263" i="47"/>
  <c r="D259" i="38"/>
  <c r="N263" i="35"/>
  <c r="H261" i="39"/>
  <c r="I261" i="39"/>
  <c r="J261" i="39"/>
  <c r="I286" i="35"/>
  <c r="C286" i="40" s="1"/>
  <c r="J286" i="35"/>
  <c r="I286" i="47"/>
  <c r="H286" i="47"/>
  <c r="E286" i="39"/>
  <c r="T286" i="39" s="1"/>
  <c r="C282" i="41"/>
  <c r="O296" i="30"/>
  <c r="P296" i="30" s="1"/>
  <c r="K281" i="28"/>
  <c r="I270" i="36"/>
  <c r="J270" i="36" s="1"/>
  <c r="K270" i="36" s="1"/>
  <c r="E267" i="41" s="1"/>
  <c r="S271" i="35"/>
  <c r="O271" i="47"/>
  <c r="E267" i="38"/>
  <c r="K261" i="39" l="1"/>
  <c r="G297" i="30"/>
  <c r="G326" i="17"/>
  <c r="I326" i="17"/>
  <c r="D312" i="21"/>
  <c r="F314" i="37"/>
  <c r="U286" i="39"/>
  <c r="K297" i="30"/>
  <c r="L297" i="30" s="1"/>
  <c r="O263" i="35"/>
  <c r="E263" i="40" s="1"/>
  <c r="P263" i="35"/>
  <c r="X263" i="39" s="1"/>
  <c r="M263" i="47"/>
  <c r="L263" i="47"/>
  <c r="D259" i="41"/>
  <c r="W263" i="39"/>
  <c r="M273" i="27"/>
  <c r="E260" i="21" s="1"/>
  <c r="L273" i="27"/>
  <c r="F274" i="27" s="1"/>
  <c r="C257" i="43"/>
  <c r="L261" i="39"/>
  <c r="K257" i="43" s="1"/>
  <c r="D262" i="40"/>
  <c r="D262" i="39"/>
  <c r="P286" i="39"/>
  <c r="Q286" i="39" s="1"/>
  <c r="R286" i="39"/>
  <c r="S286" i="39" s="1"/>
  <c r="C283" i="21"/>
  <c r="A285" i="37"/>
  <c r="C286" i="36"/>
  <c r="D286" i="36" s="1"/>
  <c r="E286" i="36" s="1"/>
  <c r="G287" i="47"/>
  <c r="C283" i="38"/>
  <c r="H287" i="35"/>
  <c r="M281" i="28"/>
  <c r="F268" i="21" s="1"/>
  <c r="L281" i="28"/>
  <c r="F282" i="28" s="1"/>
  <c r="P271" i="47"/>
  <c r="Q271" i="47"/>
  <c r="T271" i="35"/>
  <c r="G271" i="40" s="1"/>
  <c r="U271" i="35"/>
  <c r="C264" i="43"/>
  <c r="G268" i="42"/>
  <c r="C264" i="44" s="1"/>
  <c r="J326" i="17" l="1"/>
  <c r="K326" i="17" s="1"/>
  <c r="F282" i="43"/>
  <c r="M282" i="43"/>
  <c r="M297" i="30"/>
  <c r="F298" i="30" s="1"/>
  <c r="I298" i="30" s="1"/>
  <c r="N297" i="30"/>
  <c r="O297" i="30" s="1"/>
  <c r="P297" i="30" s="1"/>
  <c r="G274" i="27"/>
  <c r="H274" i="27"/>
  <c r="J274" i="27" s="1"/>
  <c r="M264" i="35"/>
  <c r="I262" i="37"/>
  <c r="J262" i="37" s="1"/>
  <c r="K262" i="37" s="1"/>
  <c r="F263" i="51" s="1"/>
  <c r="G263" i="51" s="1"/>
  <c r="H263" i="51" s="1"/>
  <c r="F262" i="39"/>
  <c r="G262" i="39" s="1"/>
  <c r="O262" i="39"/>
  <c r="F263" i="40"/>
  <c r="Q263" i="35"/>
  <c r="V263" i="35" s="1"/>
  <c r="J287" i="35"/>
  <c r="I287" i="35"/>
  <c r="C287" i="40" s="1"/>
  <c r="H287" i="47"/>
  <c r="I287" i="47"/>
  <c r="E287" i="39"/>
  <c r="T287" i="39" s="1"/>
  <c r="C283" i="41"/>
  <c r="G298" i="30"/>
  <c r="H282" i="28"/>
  <c r="J282" i="28" s="1"/>
  <c r="G282" i="28"/>
  <c r="R272" i="35"/>
  <c r="L270" i="37"/>
  <c r="M270" i="37" s="1"/>
  <c r="N270" i="37" s="1"/>
  <c r="I271" i="51" s="1"/>
  <c r="J271" i="51" s="1"/>
  <c r="K271" i="51" s="1"/>
  <c r="E286" i="37" l="1"/>
  <c r="G286" i="37" s="1"/>
  <c r="H286" i="37" s="1"/>
  <c r="C287" i="51" s="1"/>
  <c r="D287" i="51" s="1"/>
  <c r="E287" i="51" s="1"/>
  <c r="L326" i="17"/>
  <c r="F327" i="17" s="1"/>
  <c r="M326" i="17"/>
  <c r="U287" i="39"/>
  <c r="K298" i="30"/>
  <c r="L298" i="30" s="1"/>
  <c r="H262" i="39"/>
  <c r="I262" i="39"/>
  <c r="J262" i="39"/>
  <c r="K264" i="47"/>
  <c r="D260" i="38"/>
  <c r="N264" i="35"/>
  <c r="F263" i="36"/>
  <c r="G263" i="36" s="1"/>
  <c r="H263" i="36" s="1"/>
  <c r="W263" i="35"/>
  <c r="K263" i="35" s="1"/>
  <c r="H263" i="40"/>
  <c r="I274" i="27"/>
  <c r="K274" i="27"/>
  <c r="P287" i="39"/>
  <c r="Q287" i="39" s="1"/>
  <c r="R287" i="39"/>
  <c r="S287" i="39" s="1"/>
  <c r="C284" i="38"/>
  <c r="C287" i="36"/>
  <c r="D287" i="36" s="1"/>
  <c r="E287" i="36" s="1"/>
  <c r="G288" i="47"/>
  <c r="H288" i="35"/>
  <c r="A286" i="37"/>
  <c r="C284" i="21"/>
  <c r="E268" i="38"/>
  <c r="I271" i="36"/>
  <c r="J271" i="36" s="1"/>
  <c r="K271" i="36" s="1"/>
  <c r="E268" i="41" s="1"/>
  <c r="O272" i="47"/>
  <c r="S272" i="35"/>
  <c r="K282" i="28"/>
  <c r="K262" i="39" l="1"/>
  <c r="D313" i="21"/>
  <c r="F315" i="37"/>
  <c r="G327" i="17"/>
  <c r="I327" i="17"/>
  <c r="M283" i="43"/>
  <c r="F283" i="43"/>
  <c r="N298" i="30"/>
  <c r="O298" i="30" s="1"/>
  <c r="P298" i="30" s="1"/>
  <c r="M298" i="30"/>
  <c r="F299" i="30" s="1"/>
  <c r="I299" i="30" s="1"/>
  <c r="D263" i="39"/>
  <c r="D263" i="40"/>
  <c r="W264" i="39"/>
  <c r="D260" i="41"/>
  <c r="O264" i="35"/>
  <c r="E264" i="40" s="1"/>
  <c r="P264" i="35"/>
  <c r="X264" i="39" s="1"/>
  <c r="M264" i="47"/>
  <c r="L264" i="47"/>
  <c r="M274" i="27"/>
  <c r="E261" i="21" s="1"/>
  <c r="L274" i="27"/>
  <c r="F275" i="27" s="1"/>
  <c r="C258" i="43"/>
  <c r="L262" i="39"/>
  <c r="K258" i="43" s="1"/>
  <c r="J288" i="35"/>
  <c r="I288" i="35"/>
  <c r="C288" i="40" s="1"/>
  <c r="H288" i="47"/>
  <c r="I288" i="47"/>
  <c r="E288" i="39"/>
  <c r="C284" i="41"/>
  <c r="G269" i="42"/>
  <c r="C265" i="44" s="1"/>
  <c r="C265" i="43"/>
  <c r="L282" i="28"/>
  <c r="F283" i="28" s="1"/>
  <c r="M282" i="28"/>
  <c r="F269" i="21" s="1"/>
  <c r="T272" i="35"/>
  <c r="G272" i="40" s="1"/>
  <c r="U272" i="35"/>
  <c r="P272" i="47"/>
  <c r="Q272" i="47"/>
  <c r="E287" i="37" l="1"/>
  <c r="G287" i="37" s="1"/>
  <c r="H287" i="37" s="1"/>
  <c r="C288" i="51" s="1"/>
  <c r="D288" i="51" s="1"/>
  <c r="E288" i="51" s="1"/>
  <c r="G299" i="30"/>
  <c r="J327" i="17"/>
  <c r="K327" i="17" s="1"/>
  <c r="P288" i="39"/>
  <c r="Q288" i="39" s="1"/>
  <c r="T288" i="39"/>
  <c r="K299" i="30"/>
  <c r="L299" i="30" s="1"/>
  <c r="F264" i="40"/>
  <c r="Q264" i="35"/>
  <c r="V264" i="35" s="1"/>
  <c r="G275" i="27"/>
  <c r="H275" i="27"/>
  <c r="J275" i="27" s="1"/>
  <c r="M265" i="35"/>
  <c r="I263" i="37"/>
  <c r="J263" i="37" s="1"/>
  <c r="K263" i="37" s="1"/>
  <c r="F264" i="51" s="1"/>
  <c r="G264" i="51" s="1"/>
  <c r="H264" i="51" s="1"/>
  <c r="F263" i="39"/>
  <c r="O263" i="39"/>
  <c r="R288" i="39"/>
  <c r="S288" i="39" s="1"/>
  <c r="G289" i="47"/>
  <c r="C285" i="38"/>
  <c r="C288" i="36"/>
  <c r="D288" i="36" s="1"/>
  <c r="E288" i="36" s="1"/>
  <c r="H289" i="35"/>
  <c r="C285" i="21"/>
  <c r="A287" i="37"/>
  <c r="R273" i="35"/>
  <c r="L271" i="37"/>
  <c r="M271" i="37" s="1"/>
  <c r="N271" i="37" s="1"/>
  <c r="I272" i="51" s="1"/>
  <c r="J272" i="51" s="1"/>
  <c r="K272" i="51" s="1"/>
  <c r="G283" i="28"/>
  <c r="H283" i="28"/>
  <c r="J283" i="28" s="1"/>
  <c r="L327" i="17" l="1"/>
  <c r="F328" i="17" s="1"/>
  <c r="M327" i="17"/>
  <c r="U288" i="39"/>
  <c r="M299" i="30"/>
  <c r="F300" i="30" s="1"/>
  <c r="N299" i="30"/>
  <c r="O299" i="30" s="1"/>
  <c r="P299" i="30" s="1"/>
  <c r="K265" i="47"/>
  <c r="F264" i="36"/>
  <c r="G264" i="36" s="1"/>
  <c r="H264" i="36" s="1"/>
  <c r="D261" i="38"/>
  <c r="N265" i="35"/>
  <c r="I275" i="27"/>
  <c r="K275" i="27"/>
  <c r="G263" i="39"/>
  <c r="H263" i="39" s="1"/>
  <c r="W264" i="35"/>
  <c r="K264" i="35" s="1"/>
  <c r="H264" i="40"/>
  <c r="G300" i="30"/>
  <c r="I300" i="30"/>
  <c r="I289" i="35"/>
  <c r="C289" i="40" s="1"/>
  <c r="J289" i="35"/>
  <c r="E289" i="39"/>
  <c r="P289" i="39" s="1"/>
  <c r="Q289" i="39" s="1"/>
  <c r="C285" i="41"/>
  <c r="I289" i="47"/>
  <c r="H289" i="47"/>
  <c r="K283" i="28"/>
  <c r="O273" i="47"/>
  <c r="S273" i="35"/>
  <c r="E269" i="38"/>
  <c r="I272" i="36"/>
  <c r="J272" i="36" s="1"/>
  <c r="K272" i="36" s="1"/>
  <c r="E269" i="41" s="1"/>
  <c r="E288" i="37" l="1"/>
  <c r="G288" i="37" s="1"/>
  <c r="H288" i="37" s="1"/>
  <c r="C289" i="51" s="1"/>
  <c r="D289" i="51" s="1"/>
  <c r="E289" i="51" s="1"/>
  <c r="D314" i="21"/>
  <c r="F316" i="37"/>
  <c r="G328" i="17"/>
  <c r="I328" i="17"/>
  <c r="F284" i="43"/>
  <c r="M284" i="43"/>
  <c r="T289" i="39"/>
  <c r="K300" i="30"/>
  <c r="L300" i="30" s="1"/>
  <c r="J263" i="39"/>
  <c r="I263" i="39"/>
  <c r="K263" i="39" s="1"/>
  <c r="M275" i="27"/>
  <c r="E262" i="21" s="1"/>
  <c r="L275" i="27"/>
  <c r="F276" i="27" s="1"/>
  <c r="O265" i="35"/>
  <c r="E265" i="40" s="1"/>
  <c r="P265" i="35"/>
  <c r="X265" i="39" s="1"/>
  <c r="D261" i="41"/>
  <c r="W265" i="39"/>
  <c r="D264" i="39"/>
  <c r="D264" i="40"/>
  <c r="M265" i="47"/>
  <c r="L265" i="47"/>
  <c r="R289" i="39"/>
  <c r="S289" i="39" s="1"/>
  <c r="C289" i="36"/>
  <c r="D289" i="36" s="1"/>
  <c r="E289" i="36" s="1"/>
  <c r="C286" i="38"/>
  <c r="H290" i="35"/>
  <c r="G290" i="47"/>
  <c r="A288" i="37"/>
  <c r="C286" i="21"/>
  <c r="M283" i="28"/>
  <c r="F270" i="21" s="1"/>
  <c r="L283" i="28"/>
  <c r="F284" i="28" s="1"/>
  <c r="T273" i="35"/>
  <c r="G273" i="40" s="1"/>
  <c r="U273" i="35"/>
  <c r="P273" i="47"/>
  <c r="Q273" i="47"/>
  <c r="J328" i="17" l="1"/>
  <c r="K328" i="17"/>
  <c r="U289" i="39"/>
  <c r="N300" i="30"/>
  <c r="E289" i="37" s="1"/>
  <c r="G289" i="37" s="1"/>
  <c r="H289" i="37" s="1"/>
  <c r="C290" i="51" s="1"/>
  <c r="D290" i="51" s="1"/>
  <c r="E290" i="51" s="1"/>
  <c r="M300" i="30"/>
  <c r="F301" i="30" s="1"/>
  <c r="G301" i="30" s="1"/>
  <c r="Q265" i="35"/>
  <c r="V265" i="35" s="1"/>
  <c r="F265" i="40"/>
  <c r="G276" i="27"/>
  <c r="H276" i="27"/>
  <c r="J276" i="27" s="1"/>
  <c r="M266" i="35"/>
  <c r="I264" i="37"/>
  <c r="J264" i="37" s="1"/>
  <c r="K264" i="37" s="1"/>
  <c r="F265" i="51" s="1"/>
  <c r="G265" i="51" s="1"/>
  <c r="H265" i="51" s="1"/>
  <c r="F264" i="39"/>
  <c r="G264" i="39" s="1"/>
  <c r="O264" i="39"/>
  <c r="L263" i="39"/>
  <c r="K259" i="43" s="1"/>
  <c r="O300" i="30"/>
  <c r="P300" i="30" s="1"/>
  <c r="H290" i="47"/>
  <c r="I290" i="47"/>
  <c r="J290" i="35"/>
  <c r="I290" i="35"/>
  <c r="C290" i="40" s="1"/>
  <c r="E290" i="39"/>
  <c r="P290" i="39" s="1"/>
  <c r="Q290" i="39" s="1"/>
  <c r="C286" i="41"/>
  <c r="H284" i="28"/>
  <c r="J284" i="28" s="1"/>
  <c r="G284" i="28"/>
  <c r="R274" i="35"/>
  <c r="L272" i="37"/>
  <c r="M272" i="37" s="1"/>
  <c r="N272" i="37" s="1"/>
  <c r="I273" i="51" s="1"/>
  <c r="J273" i="51" s="1"/>
  <c r="K273" i="51" s="1"/>
  <c r="C266" i="43"/>
  <c r="G270" i="42"/>
  <c r="C266" i="44" s="1"/>
  <c r="L328" i="17" l="1"/>
  <c r="F329" i="17" s="1"/>
  <c r="M328" i="17"/>
  <c r="F285" i="43"/>
  <c r="M285" i="43"/>
  <c r="T290" i="39"/>
  <c r="I301" i="30"/>
  <c r="H264" i="39"/>
  <c r="I264" i="39"/>
  <c r="J264" i="39"/>
  <c r="K266" i="47"/>
  <c r="D262" i="38"/>
  <c r="N266" i="35"/>
  <c r="F265" i="36"/>
  <c r="G265" i="36" s="1"/>
  <c r="H265" i="36" s="1"/>
  <c r="K276" i="27"/>
  <c r="I276" i="27"/>
  <c r="H265" i="40"/>
  <c r="W265" i="35"/>
  <c r="K265" i="35" s="1"/>
  <c r="R290" i="39"/>
  <c r="S290" i="39" s="1"/>
  <c r="H291" i="35"/>
  <c r="G291" i="47"/>
  <c r="C287" i="38"/>
  <c r="C290" i="36"/>
  <c r="D290" i="36" s="1"/>
  <c r="E290" i="36" s="1"/>
  <c r="A289" i="37"/>
  <c r="C287" i="21"/>
  <c r="I273" i="36"/>
  <c r="J273" i="36" s="1"/>
  <c r="K273" i="36" s="1"/>
  <c r="E270" i="41" s="1"/>
  <c r="O274" i="47"/>
  <c r="S274" i="35"/>
  <c r="E270" i="38"/>
  <c r="K284" i="28"/>
  <c r="D315" i="21" l="1"/>
  <c r="F317" i="37"/>
  <c r="I329" i="17"/>
  <c r="G329" i="17"/>
  <c r="U290" i="39"/>
  <c r="K301" i="30"/>
  <c r="L301" i="30" s="1"/>
  <c r="K264" i="39"/>
  <c r="L264" i="39" s="1"/>
  <c r="K260" i="43" s="1"/>
  <c r="L276" i="27"/>
  <c r="F277" i="27" s="1"/>
  <c r="M276" i="27"/>
  <c r="E263" i="21" s="1"/>
  <c r="D262" i="41"/>
  <c r="W266" i="39"/>
  <c r="O266" i="35"/>
  <c r="E266" i="40" s="1"/>
  <c r="P266" i="35"/>
  <c r="X266" i="39" s="1"/>
  <c r="L266" i="47"/>
  <c r="M266" i="47"/>
  <c r="D265" i="40"/>
  <c r="D265" i="39"/>
  <c r="E291" i="39"/>
  <c r="P291" i="39" s="1"/>
  <c r="Q291" i="39" s="1"/>
  <c r="C287" i="41"/>
  <c r="I291" i="47"/>
  <c r="H291" i="47"/>
  <c r="I291" i="35"/>
  <c r="C291" i="40" s="1"/>
  <c r="J291" i="35"/>
  <c r="L284" i="28"/>
  <c r="F285" i="28" s="1"/>
  <c r="M284" i="28"/>
  <c r="F271" i="21" s="1"/>
  <c r="T274" i="35"/>
  <c r="G274" i="40" s="1"/>
  <c r="U274" i="35"/>
  <c r="P274" i="47"/>
  <c r="Q274" i="47"/>
  <c r="G271" i="42"/>
  <c r="C267" i="44" s="1"/>
  <c r="C267" i="43"/>
  <c r="J329" i="17" l="1"/>
  <c r="K329" i="17" s="1"/>
  <c r="F286" i="43"/>
  <c r="M286" i="43"/>
  <c r="T291" i="39"/>
  <c r="N301" i="30"/>
  <c r="M301" i="30"/>
  <c r="F302" i="30" s="1"/>
  <c r="F266" i="40"/>
  <c r="Q266" i="35"/>
  <c r="V266" i="35" s="1"/>
  <c r="F265" i="39"/>
  <c r="O265" i="39"/>
  <c r="M267" i="35"/>
  <c r="I265" i="37"/>
  <c r="J265" i="37" s="1"/>
  <c r="K265" i="37" s="1"/>
  <c r="F266" i="51" s="1"/>
  <c r="G266" i="51" s="1"/>
  <c r="H266" i="51" s="1"/>
  <c r="G277" i="27"/>
  <c r="H277" i="27"/>
  <c r="J277" i="27" s="1"/>
  <c r="R291" i="39"/>
  <c r="S291" i="39" s="1"/>
  <c r="R275" i="35"/>
  <c r="L273" i="37"/>
  <c r="M273" i="37" s="1"/>
  <c r="N273" i="37" s="1"/>
  <c r="I274" i="51" s="1"/>
  <c r="J274" i="51" s="1"/>
  <c r="K274" i="51" s="1"/>
  <c r="G285" i="28"/>
  <c r="H285" i="28"/>
  <c r="J285" i="28" s="1"/>
  <c r="L329" i="17" l="1"/>
  <c r="F330" i="17" s="1"/>
  <c r="M329" i="17"/>
  <c r="U291" i="39"/>
  <c r="G302" i="30"/>
  <c r="I302" i="30"/>
  <c r="E290" i="37"/>
  <c r="G290" i="37" s="1"/>
  <c r="H290" i="37" s="1"/>
  <c r="C291" i="51" s="1"/>
  <c r="D291" i="51" s="1"/>
  <c r="E291" i="51" s="1"/>
  <c r="O301" i="30"/>
  <c r="P301" i="30" s="1"/>
  <c r="K267" i="47"/>
  <c r="F266" i="36"/>
  <c r="G266" i="36" s="1"/>
  <c r="H266" i="36" s="1"/>
  <c r="D263" i="38"/>
  <c r="N267" i="35"/>
  <c r="G265" i="39"/>
  <c r="H265" i="39" s="1"/>
  <c r="K277" i="27"/>
  <c r="I277" i="27"/>
  <c r="W266" i="35"/>
  <c r="K266" i="35" s="1"/>
  <c r="H266" i="40"/>
  <c r="K285" i="28"/>
  <c r="I274" i="36"/>
  <c r="J274" i="36" s="1"/>
  <c r="K274" i="36" s="1"/>
  <c r="E271" i="41" s="1"/>
  <c r="O275" i="47"/>
  <c r="S275" i="35"/>
  <c r="E271" i="38"/>
  <c r="D316" i="21" l="1"/>
  <c r="F318" i="37"/>
  <c r="I330" i="17"/>
  <c r="G330" i="17"/>
  <c r="F287" i="43"/>
  <c r="M287" i="43"/>
  <c r="A290" i="37"/>
  <c r="C288" i="21"/>
  <c r="C291" i="36"/>
  <c r="D291" i="36" s="1"/>
  <c r="E291" i="36" s="1"/>
  <c r="G292" i="47"/>
  <c r="C288" i="38"/>
  <c r="H292" i="35"/>
  <c r="K302" i="30"/>
  <c r="L302" i="30" s="1"/>
  <c r="M277" i="27"/>
  <c r="E264" i="21" s="1"/>
  <c r="L277" i="27"/>
  <c r="F278" i="27" s="1"/>
  <c r="I265" i="39"/>
  <c r="K265" i="39" s="1"/>
  <c r="J265" i="39"/>
  <c r="P267" i="35"/>
  <c r="X267" i="39" s="1"/>
  <c r="O267" i="35"/>
  <c r="E267" i="40" s="1"/>
  <c r="D263" i="41"/>
  <c r="W267" i="39"/>
  <c r="D266" i="39"/>
  <c r="D266" i="40"/>
  <c r="M267" i="47"/>
  <c r="L267" i="47"/>
  <c r="M285" i="28"/>
  <c r="F272" i="21" s="1"/>
  <c r="L285" i="28"/>
  <c r="F286" i="28" s="1"/>
  <c r="U275" i="35"/>
  <c r="T275" i="35"/>
  <c r="G275" i="40" s="1"/>
  <c r="P275" i="47"/>
  <c r="Q275" i="47"/>
  <c r="J330" i="17" l="1"/>
  <c r="K330" i="17" s="1"/>
  <c r="N302" i="30"/>
  <c r="M302" i="30"/>
  <c r="F303" i="30" s="1"/>
  <c r="J292" i="35"/>
  <c r="I292" i="35"/>
  <c r="C292" i="40" s="1"/>
  <c r="I292" i="47"/>
  <c r="H292" i="47"/>
  <c r="E292" i="39"/>
  <c r="T292" i="39" s="1"/>
  <c r="C288" i="41"/>
  <c r="Q267" i="35"/>
  <c r="V267" i="35" s="1"/>
  <c r="F267" i="40"/>
  <c r="L265" i="39"/>
  <c r="K261" i="43" s="1"/>
  <c r="O266" i="39"/>
  <c r="F266" i="39"/>
  <c r="H278" i="27"/>
  <c r="J278" i="27" s="1"/>
  <c r="G278" i="27"/>
  <c r="M268" i="35"/>
  <c r="I266" i="37"/>
  <c r="J266" i="37" s="1"/>
  <c r="K266" i="37" s="1"/>
  <c r="F267" i="51" s="1"/>
  <c r="G267" i="51" s="1"/>
  <c r="H267" i="51" s="1"/>
  <c r="G286" i="28"/>
  <c r="H286" i="28"/>
  <c r="J286" i="28" s="1"/>
  <c r="R276" i="35"/>
  <c r="L274" i="37"/>
  <c r="M274" i="37" s="1"/>
  <c r="N274" i="37" s="1"/>
  <c r="I275" i="51" s="1"/>
  <c r="J275" i="51" s="1"/>
  <c r="K275" i="51" s="1"/>
  <c r="C268" i="43"/>
  <c r="G272" i="42"/>
  <c r="C268" i="44" s="1"/>
  <c r="M330" i="17" l="1"/>
  <c r="L330" i="17"/>
  <c r="F331" i="17" s="1"/>
  <c r="U292" i="39"/>
  <c r="P292" i="39"/>
  <c r="Q292" i="39" s="1"/>
  <c r="R292" i="39"/>
  <c r="S292" i="39" s="1"/>
  <c r="G303" i="30"/>
  <c r="I303" i="30"/>
  <c r="E291" i="37"/>
  <c r="G291" i="37" s="1"/>
  <c r="H291" i="37" s="1"/>
  <c r="C292" i="51" s="1"/>
  <c r="D292" i="51" s="1"/>
  <c r="E292" i="51" s="1"/>
  <c r="O302" i="30"/>
  <c r="P302" i="30" s="1"/>
  <c r="K278" i="27"/>
  <c r="I278" i="27"/>
  <c r="G266" i="39"/>
  <c r="H266" i="39" s="1"/>
  <c r="F267" i="36"/>
  <c r="G267" i="36" s="1"/>
  <c r="H267" i="36" s="1"/>
  <c r="N268" i="35"/>
  <c r="K268" i="47"/>
  <c r="D264" i="38"/>
  <c r="W267" i="35"/>
  <c r="K267" i="35" s="1"/>
  <c r="H267" i="40"/>
  <c r="K286" i="28"/>
  <c r="I275" i="36"/>
  <c r="J275" i="36" s="1"/>
  <c r="K275" i="36" s="1"/>
  <c r="E272" i="41" s="1"/>
  <c r="O276" i="47"/>
  <c r="S276" i="35"/>
  <c r="E272" i="38"/>
  <c r="G331" i="17" l="1"/>
  <c r="I331" i="17"/>
  <c r="D317" i="21"/>
  <c r="F319" i="37"/>
  <c r="M288" i="43"/>
  <c r="F288" i="43"/>
  <c r="A291" i="37"/>
  <c r="C289" i="21"/>
  <c r="C292" i="36"/>
  <c r="D292" i="36" s="1"/>
  <c r="E292" i="36" s="1"/>
  <c r="C289" i="38"/>
  <c r="G293" i="47"/>
  <c r="H293" i="35"/>
  <c r="K303" i="30"/>
  <c r="L303" i="30" s="1"/>
  <c r="M268" i="47"/>
  <c r="L268" i="47"/>
  <c r="P268" i="35"/>
  <c r="X268" i="39" s="1"/>
  <c r="O268" i="35"/>
  <c r="E268" i="40" s="1"/>
  <c r="W268" i="39"/>
  <c r="D264" i="41"/>
  <c r="I266" i="39"/>
  <c r="K266" i="39" s="1"/>
  <c r="J266" i="39"/>
  <c r="D267" i="40"/>
  <c r="D267" i="39"/>
  <c r="M278" i="27"/>
  <c r="E265" i="21" s="1"/>
  <c r="L278" i="27"/>
  <c r="F279" i="27" s="1"/>
  <c r="M286" i="28"/>
  <c r="F273" i="21" s="1"/>
  <c r="L286" i="28"/>
  <c r="F287" i="28" s="1"/>
  <c r="P276" i="47"/>
  <c r="Q276" i="47"/>
  <c r="U276" i="35"/>
  <c r="T276" i="35"/>
  <c r="G276" i="40" s="1"/>
  <c r="J331" i="17" l="1"/>
  <c r="K331" i="17" s="1"/>
  <c r="N303" i="30"/>
  <c r="M303" i="30"/>
  <c r="F304" i="30" s="1"/>
  <c r="I293" i="35"/>
  <c r="C293" i="40" s="1"/>
  <c r="J293" i="35"/>
  <c r="H293" i="47"/>
  <c r="I293" i="47"/>
  <c r="C289" i="41"/>
  <c r="E293" i="39"/>
  <c r="T293" i="39" s="1"/>
  <c r="G279" i="27"/>
  <c r="H279" i="27"/>
  <c r="J279" i="27" s="1"/>
  <c r="M269" i="35"/>
  <c r="I267" i="37"/>
  <c r="J267" i="37" s="1"/>
  <c r="K267" i="37" s="1"/>
  <c r="F268" i="51" s="1"/>
  <c r="G268" i="51" s="1"/>
  <c r="H268" i="51" s="1"/>
  <c r="F267" i="39"/>
  <c r="O267" i="39"/>
  <c r="F268" i="40"/>
  <c r="Q268" i="35"/>
  <c r="V268" i="35" s="1"/>
  <c r="C262" i="43"/>
  <c r="L266" i="39"/>
  <c r="K262" i="43" s="1"/>
  <c r="H287" i="28"/>
  <c r="J287" i="28" s="1"/>
  <c r="G287" i="28"/>
  <c r="R277" i="35"/>
  <c r="L275" i="37"/>
  <c r="M275" i="37" s="1"/>
  <c r="N275" i="37" s="1"/>
  <c r="I276" i="51" s="1"/>
  <c r="J276" i="51" s="1"/>
  <c r="K276" i="51" s="1"/>
  <c r="G273" i="42"/>
  <c r="C269" i="44" s="1"/>
  <c r="C269" i="43"/>
  <c r="M331" i="17" l="1"/>
  <c r="L331" i="17"/>
  <c r="F332" i="17" s="1"/>
  <c r="U293" i="39"/>
  <c r="P293" i="39"/>
  <c r="Q293" i="39" s="1"/>
  <c r="R293" i="39"/>
  <c r="G304" i="30"/>
  <c r="I304" i="30"/>
  <c r="E292" i="37"/>
  <c r="G292" i="37" s="1"/>
  <c r="H292" i="37" s="1"/>
  <c r="C293" i="51" s="1"/>
  <c r="D293" i="51" s="1"/>
  <c r="E293" i="51" s="1"/>
  <c r="O303" i="30"/>
  <c r="P303" i="30" s="1"/>
  <c r="G267" i="39"/>
  <c r="H267" i="39" s="1"/>
  <c r="D265" i="38"/>
  <c r="N269" i="35"/>
  <c r="F268" i="36"/>
  <c r="G268" i="36" s="1"/>
  <c r="H268" i="36" s="1"/>
  <c r="K269" i="47"/>
  <c r="H268" i="40"/>
  <c r="W268" i="35"/>
  <c r="K268" i="35" s="1"/>
  <c r="K279" i="27"/>
  <c r="I279" i="27"/>
  <c r="O277" i="47"/>
  <c r="I276" i="36"/>
  <c r="J276" i="36" s="1"/>
  <c r="K276" i="36" s="1"/>
  <c r="E273" i="41" s="1"/>
  <c r="E273" i="38"/>
  <c r="S277" i="35"/>
  <c r="K287" i="28"/>
  <c r="I332" i="17" l="1"/>
  <c r="G332" i="17"/>
  <c r="D318" i="21"/>
  <c r="F320" i="37"/>
  <c r="F289" i="43"/>
  <c r="M289" i="43"/>
  <c r="C290" i="21"/>
  <c r="A292" i="37"/>
  <c r="C290" i="38"/>
  <c r="H294" i="35"/>
  <c r="C293" i="36"/>
  <c r="D293" i="36" s="1"/>
  <c r="E293" i="36" s="1"/>
  <c r="G294" i="47"/>
  <c r="K304" i="30"/>
  <c r="L304" i="30" s="1"/>
  <c r="S293" i="39"/>
  <c r="D268" i="39"/>
  <c r="D268" i="40"/>
  <c r="M269" i="47"/>
  <c r="L269" i="47"/>
  <c r="W269" i="39"/>
  <c r="D265" i="41"/>
  <c r="O269" i="35"/>
  <c r="E269" i="40" s="1"/>
  <c r="P269" i="35"/>
  <c r="X269" i="39" s="1"/>
  <c r="M279" i="27"/>
  <c r="E266" i="21" s="1"/>
  <c r="L279" i="27"/>
  <c r="F280" i="27" s="1"/>
  <c r="J267" i="39"/>
  <c r="I267" i="39"/>
  <c r="K267" i="39" s="1"/>
  <c r="M287" i="28"/>
  <c r="F274" i="21" s="1"/>
  <c r="L287" i="28"/>
  <c r="F288" i="28" s="1"/>
  <c r="T277" i="35"/>
  <c r="G277" i="40" s="1"/>
  <c r="U277" i="35"/>
  <c r="P277" i="47"/>
  <c r="Q277" i="47"/>
  <c r="C270" i="43"/>
  <c r="G274" i="42"/>
  <c r="C270" i="44" s="1"/>
  <c r="J332" i="17" l="1"/>
  <c r="K332" i="17" s="1"/>
  <c r="N304" i="30"/>
  <c r="M304" i="30"/>
  <c r="F305" i="30" s="1"/>
  <c r="H294" i="47"/>
  <c r="I294" i="47"/>
  <c r="E294" i="39"/>
  <c r="T294" i="39" s="1"/>
  <c r="C290" i="41"/>
  <c r="I294" i="35"/>
  <c r="C294" i="40" s="1"/>
  <c r="J294" i="35"/>
  <c r="L267" i="39"/>
  <c r="K263" i="43" s="1"/>
  <c r="C263" i="43"/>
  <c r="H280" i="27"/>
  <c r="J280" i="27" s="1"/>
  <c r="G280" i="27"/>
  <c r="M270" i="35"/>
  <c r="I268" i="37"/>
  <c r="J268" i="37" s="1"/>
  <c r="K268" i="37" s="1"/>
  <c r="F269" i="51" s="1"/>
  <c r="G269" i="51" s="1"/>
  <c r="H269" i="51" s="1"/>
  <c r="O268" i="39"/>
  <c r="F268" i="39"/>
  <c r="G268" i="39" s="1"/>
  <c r="F269" i="40"/>
  <c r="Q269" i="35"/>
  <c r="V269" i="35" s="1"/>
  <c r="G288" i="28"/>
  <c r="H288" i="28"/>
  <c r="J288" i="28" s="1"/>
  <c r="R278" i="35"/>
  <c r="L276" i="37"/>
  <c r="M276" i="37" s="1"/>
  <c r="N276" i="37" s="1"/>
  <c r="I277" i="51" s="1"/>
  <c r="J277" i="51" s="1"/>
  <c r="K277" i="51" s="1"/>
  <c r="L332" i="17" l="1"/>
  <c r="F333" i="17" s="1"/>
  <c r="M332" i="17"/>
  <c r="U294" i="39"/>
  <c r="P294" i="39"/>
  <c r="Q294" i="39" s="1"/>
  <c r="R294" i="39"/>
  <c r="G305" i="30"/>
  <c r="I305" i="30"/>
  <c r="O304" i="30"/>
  <c r="P304" i="30" s="1"/>
  <c r="E293" i="37"/>
  <c r="G293" i="37" s="1"/>
  <c r="H293" i="37" s="1"/>
  <c r="C294" i="51" s="1"/>
  <c r="D294" i="51" s="1"/>
  <c r="E294" i="51" s="1"/>
  <c r="W269" i="35"/>
  <c r="K269" i="35" s="1"/>
  <c r="H269" i="40"/>
  <c r="K280" i="27"/>
  <c r="I280" i="27"/>
  <c r="H268" i="39"/>
  <c r="I268" i="39"/>
  <c r="J268" i="39"/>
  <c r="F269" i="36"/>
  <c r="G269" i="36" s="1"/>
  <c r="H269" i="36" s="1"/>
  <c r="K270" i="47"/>
  <c r="N270" i="35"/>
  <c r="D266" i="38"/>
  <c r="S278" i="35"/>
  <c r="I277" i="36"/>
  <c r="J277" i="36" s="1"/>
  <c r="K277" i="36" s="1"/>
  <c r="E274" i="41" s="1"/>
  <c r="O278" i="47"/>
  <c r="E274" i="38"/>
  <c r="K288" i="28"/>
  <c r="D319" i="21" l="1"/>
  <c r="F321" i="37"/>
  <c r="G333" i="17"/>
  <c r="I333" i="17"/>
  <c r="F290" i="43"/>
  <c r="M290" i="43"/>
  <c r="H295" i="35"/>
  <c r="C294" i="36"/>
  <c r="D294" i="36" s="1"/>
  <c r="E294" i="36" s="1"/>
  <c r="G295" i="47"/>
  <c r="C291" i="38"/>
  <c r="A293" i="37"/>
  <c r="C291" i="21"/>
  <c r="K268" i="39"/>
  <c r="K305" i="30"/>
  <c r="L305" i="30" s="1"/>
  <c r="S294" i="39"/>
  <c r="D266" i="41"/>
  <c r="W270" i="39"/>
  <c r="M280" i="27"/>
  <c r="E267" i="21" s="1"/>
  <c r="L280" i="27"/>
  <c r="F281" i="27" s="1"/>
  <c r="O270" i="35"/>
  <c r="E270" i="40" s="1"/>
  <c r="P270" i="35"/>
  <c r="X270" i="39" s="1"/>
  <c r="M270" i="47"/>
  <c r="L270" i="47"/>
  <c r="D269" i="39"/>
  <c r="D269" i="40"/>
  <c r="P278" i="47"/>
  <c r="Q278" i="47"/>
  <c r="M288" i="28"/>
  <c r="F275" i="21" s="1"/>
  <c r="L288" i="28"/>
  <c r="F289" i="28" s="1"/>
  <c r="U278" i="35"/>
  <c r="T278" i="35"/>
  <c r="G278" i="40" s="1"/>
  <c r="J333" i="17" l="1"/>
  <c r="K333" i="17" s="1"/>
  <c r="L268" i="39"/>
  <c r="K264" i="43" s="1"/>
  <c r="M305" i="30"/>
  <c r="F306" i="30" s="1"/>
  <c r="N305" i="30"/>
  <c r="H295" i="47"/>
  <c r="I295" i="47"/>
  <c r="C291" i="41"/>
  <c r="E295" i="39"/>
  <c r="T295" i="39" s="1"/>
  <c r="J295" i="35"/>
  <c r="I295" i="35"/>
  <c r="C295" i="40" s="1"/>
  <c r="Q270" i="35"/>
  <c r="V270" i="35" s="1"/>
  <c r="F270" i="40"/>
  <c r="G281" i="27"/>
  <c r="H281" i="27"/>
  <c r="J281" i="27" s="1"/>
  <c r="M271" i="35"/>
  <c r="I269" i="37"/>
  <c r="J269" i="37" s="1"/>
  <c r="K269" i="37" s="1"/>
  <c r="F270" i="51" s="1"/>
  <c r="G270" i="51" s="1"/>
  <c r="H270" i="51" s="1"/>
  <c r="F269" i="39"/>
  <c r="O269" i="39"/>
  <c r="C271" i="43"/>
  <c r="G289" i="28"/>
  <c r="H289" i="28"/>
  <c r="J289" i="28" s="1"/>
  <c r="R279" i="35"/>
  <c r="L277" i="37"/>
  <c r="M277" i="37" s="1"/>
  <c r="N277" i="37" s="1"/>
  <c r="I278" i="51" s="1"/>
  <c r="J278" i="51" s="1"/>
  <c r="K278" i="51" s="1"/>
  <c r="L333" i="17" l="1"/>
  <c r="F334" i="17" s="1"/>
  <c r="M333" i="17"/>
  <c r="U295" i="39"/>
  <c r="P295" i="39"/>
  <c r="Q295" i="39" s="1"/>
  <c r="R295" i="39"/>
  <c r="E294" i="37"/>
  <c r="G294" i="37" s="1"/>
  <c r="H294" i="37" s="1"/>
  <c r="C295" i="51" s="1"/>
  <c r="D295" i="51" s="1"/>
  <c r="E295" i="51" s="1"/>
  <c r="O305" i="30"/>
  <c r="P305" i="30" s="1"/>
  <c r="G306" i="30"/>
  <c r="I306" i="30"/>
  <c r="G269" i="39"/>
  <c r="H269" i="39" s="1"/>
  <c r="I281" i="27"/>
  <c r="K281" i="27"/>
  <c r="N271" i="35"/>
  <c r="F270" i="36"/>
  <c r="G270" i="36" s="1"/>
  <c r="H270" i="36" s="1"/>
  <c r="D267" i="38"/>
  <c r="K271" i="47"/>
  <c r="H270" i="40"/>
  <c r="W270" i="35"/>
  <c r="K270" i="35" s="1"/>
  <c r="K289" i="28"/>
  <c r="I278" i="36"/>
  <c r="J278" i="36" s="1"/>
  <c r="K278" i="36" s="1"/>
  <c r="E275" i="41" s="1"/>
  <c r="O279" i="47"/>
  <c r="E275" i="38"/>
  <c r="S279" i="35"/>
  <c r="D320" i="21" l="1"/>
  <c r="F322" i="37"/>
  <c r="G334" i="17"/>
  <c r="I334" i="17"/>
  <c r="M291" i="43"/>
  <c r="F291" i="43"/>
  <c r="K306" i="30"/>
  <c r="L306" i="30" s="1"/>
  <c r="A294" i="37"/>
  <c r="C292" i="21"/>
  <c r="H296" i="35"/>
  <c r="C295" i="36"/>
  <c r="D295" i="36" s="1"/>
  <c r="E295" i="36" s="1"/>
  <c r="C292" i="38"/>
  <c r="G296" i="47"/>
  <c r="S295" i="39"/>
  <c r="L271" i="47"/>
  <c r="M271" i="47"/>
  <c r="D267" i="41"/>
  <c r="W271" i="39"/>
  <c r="O271" i="35"/>
  <c r="E271" i="40" s="1"/>
  <c r="P271" i="35"/>
  <c r="X271" i="39" s="1"/>
  <c r="L281" i="27"/>
  <c r="F282" i="27" s="1"/>
  <c r="M281" i="27"/>
  <c r="E268" i="21" s="1"/>
  <c r="D270" i="40"/>
  <c r="D270" i="39"/>
  <c r="J269" i="39"/>
  <c r="I269" i="39"/>
  <c r="K269" i="39" s="1"/>
  <c r="M289" i="28"/>
  <c r="F276" i="21" s="1"/>
  <c r="L289" i="28"/>
  <c r="F290" i="28" s="1"/>
  <c r="T279" i="35"/>
  <c r="G279" i="40" s="1"/>
  <c r="U279" i="35"/>
  <c r="P279" i="47"/>
  <c r="Q279" i="47"/>
  <c r="J334" i="17" l="1"/>
  <c r="K334" i="17" s="1"/>
  <c r="N306" i="30"/>
  <c r="M306" i="30"/>
  <c r="F307" i="30" s="1"/>
  <c r="C292" i="41"/>
  <c r="E296" i="39"/>
  <c r="T296" i="39" s="1"/>
  <c r="J296" i="35"/>
  <c r="I296" i="35"/>
  <c r="C296" i="40" s="1"/>
  <c r="I296" i="47"/>
  <c r="H296" i="47"/>
  <c r="M272" i="35"/>
  <c r="I270" i="37"/>
  <c r="J270" i="37" s="1"/>
  <c r="K270" i="37" s="1"/>
  <c r="F271" i="51" s="1"/>
  <c r="G271" i="51" s="1"/>
  <c r="H271" i="51" s="1"/>
  <c r="G282" i="27"/>
  <c r="H282" i="27"/>
  <c r="J282" i="27" s="1"/>
  <c r="F271" i="40"/>
  <c r="Q271" i="35"/>
  <c r="V271" i="35" s="1"/>
  <c r="L269" i="39"/>
  <c r="K265" i="43" s="1"/>
  <c r="F270" i="39"/>
  <c r="G270" i="39" s="1"/>
  <c r="O270" i="39"/>
  <c r="C272" i="43"/>
  <c r="H290" i="28"/>
  <c r="J290" i="28" s="1"/>
  <c r="G290" i="28"/>
  <c r="R280" i="35"/>
  <c r="L278" i="37"/>
  <c r="M278" i="37" s="1"/>
  <c r="N278" i="37" s="1"/>
  <c r="I279" i="51" s="1"/>
  <c r="J279" i="51" s="1"/>
  <c r="K279" i="51" s="1"/>
  <c r="L334" i="17" l="1"/>
  <c r="F335" i="17" s="1"/>
  <c r="M334" i="17"/>
  <c r="U296" i="39"/>
  <c r="P296" i="39"/>
  <c r="Q296" i="39" s="1"/>
  <c r="R296" i="39"/>
  <c r="G307" i="30"/>
  <c r="I307" i="30"/>
  <c r="E295" i="37"/>
  <c r="G295" i="37" s="1"/>
  <c r="H295" i="37" s="1"/>
  <c r="C296" i="51" s="1"/>
  <c r="D296" i="51" s="1"/>
  <c r="E296" i="51" s="1"/>
  <c r="O306" i="30"/>
  <c r="P306" i="30" s="1"/>
  <c r="W271" i="35"/>
  <c r="K271" i="35" s="1"/>
  <c r="H271" i="40"/>
  <c r="I282" i="27"/>
  <c r="K282" i="27"/>
  <c r="H270" i="39"/>
  <c r="I270" i="39"/>
  <c r="J270" i="39"/>
  <c r="F271" i="36"/>
  <c r="G271" i="36" s="1"/>
  <c r="H271" i="36" s="1"/>
  <c r="K272" i="47"/>
  <c r="D268" i="38"/>
  <c r="N272" i="35"/>
  <c r="S280" i="35"/>
  <c r="I279" i="36"/>
  <c r="J279" i="36" s="1"/>
  <c r="K279" i="36" s="1"/>
  <c r="E276" i="41" s="1"/>
  <c r="O280" i="47"/>
  <c r="E276" i="38"/>
  <c r="K290" i="28"/>
  <c r="D321" i="21" l="1"/>
  <c r="F323" i="37"/>
  <c r="G335" i="17"/>
  <c r="I335" i="17"/>
  <c r="F292" i="43"/>
  <c r="M292" i="43"/>
  <c r="K270" i="39"/>
  <c r="L270" i="39" s="1"/>
  <c r="K266" i="43" s="1"/>
  <c r="C293" i="21"/>
  <c r="A295" i="37"/>
  <c r="G297" i="47"/>
  <c r="H297" i="35"/>
  <c r="C296" i="36"/>
  <c r="D296" i="36" s="1"/>
  <c r="E296" i="36" s="1"/>
  <c r="C293" i="38"/>
  <c r="K307" i="30"/>
  <c r="L307" i="30" s="1"/>
  <c r="S296" i="39"/>
  <c r="D268" i="41"/>
  <c r="W272" i="39"/>
  <c r="L282" i="27"/>
  <c r="F283" i="27" s="1"/>
  <c r="M282" i="27"/>
  <c r="E269" i="21" s="1"/>
  <c r="O272" i="35"/>
  <c r="E272" i="40" s="1"/>
  <c r="P272" i="35"/>
  <c r="X272" i="39" s="1"/>
  <c r="L272" i="47"/>
  <c r="M272" i="47"/>
  <c r="D271" i="39"/>
  <c r="D271" i="40"/>
  <c r="L290" i="28"/>
  <c r="F291" i="28" s="1"/>
  <c r="M290" i="28"/>
  <c r="F277" i="21" s="1"/>
  <c r="Q280" i="47"/>
  <c r="P280" i="47"/>
  <c r="U280" i="35"/>
  <c r="T280" i="35"/>
  <c r="G280" i="40" s="1"/>
  <c r="C273" i="43"/>
  <c r="J335" i="17" l="1"/>
  <c r="K335" i="17" s="1"/>
  <c r="N307" i="30"/>
  <c r="M307" i="30"/>
  <c r="F308" i="30" s="1"/>
  <c r="E297" i="39"/>
  <c r="T297" i="39" s="1"/>
  <c r="C293" i="41"/>
  <c r="I297" i="35"/>
  <c r="C297" i="40" s="1"/>
  <c r="J297" i="35"/>
  <c r="H297" i="47"/>
  <c r="I297" i="47"/>
  <c r="F272" i="40"/>
  <c r="Q272" i="35"/>
  <c r="V272" i="35" s="1"/>
  <c r="I271" i="37"/>
  <c r="J271" i="37" s="1"/>
  <c r="K271" i="37" s="1"/>
  <c r="F272" i="51" s="1"/>
  <c r="G272" i="51" s="1"/>
  <c r="H272" i="51" s="1"/>
  <c r="M273" i="35"/>
  <c r="G283" i="27"/>
  <c r="H283" i="27"/>
  <c r="J283" i="27" s="1"/>
  <c r="O271" i="39"/>
  <c r="F271" i="39"/>
  <c r="R281" i="35"/>
  <c r="L279" i="37"/>
  <c r="M279" i="37" s="1"/>
  <c r="N279" i="37" s="1"/>
  <c r="I280" i="51" s="1"/>
  <c r="J280" i="51" s="1"/>
  <c r="K280" i="51" s="1"/>
  <c r="G291" i="28"/>
  <c r="H291" i="28"/>
  <c r="J291" i="28" s="1"/>
  <c r="L335" i="17" l="1"/>
  <c r="F336" i="17" s="1"/>
  <c r="M335" i="17"/>
  <c r="U297" i="39"/>
  <c r="P297" i="39"/>
  <c r="Q297" i="39" s="1"/>
  <c r="R297" i="39"/>
  <c r="I308" i="30"/>
  <c r="G308" i="30"/>
  <c r="E296" i="37"/>
  <c r="G296" i="37" s="1"/>
  <c r="H296" i="37" s="1"/>
  <c r="C297" i="51" s="1"/>
  <c r="D297" i="51" s="1"/>
  <c r="E297" i="51" s="1"/>
  <c r="O307" i="30"/>
  <c r="P307" i="30" s="1"/>
  <c r="C294" i="21" s="1"/>
  <c r="N273" i="35"/>
  <c r="F272" i="36"/>
  <c r="G272" i="36" s="1"/>
  <c r="H272" i="36" s="1"/>
  <c r="K273" i="47"/>
  <c r="D269" i="38"/>
  <c r="H272" i="40"/>
  <c r="W272" i="35"/>
  <c r="K272" i="35" s="1"/>
  <c r="K283" i="27"/>
  <c r="I283" i="27"/>
  <c r="G271" i="39"/>
  <c r="H271" i="39" s="1"/>
  <c r="O281" i="47"/>
  <c r="S281" i="35"/>
  <c r="E277" i="38"/>
  <c r="I280" i="36"/>
  <c r="J280" i="36" s="1"/>
  <c r="K280" i="36" s="1"/>
  <c r="E277" i="41" s="1"/>
  <c r="K291" i="28"/>
  <c r="D322" i="21" l="1"/>
  <c r="F324" i="37"/>
  <c r="I336" i="17"/>
  <c r="G336" i="17"/>
  <c r="F293" i="43"/>
  <c r="M293" i="43"/>
  <c r="C294" i="38"/>
  <c r="H298" i="35"/>
  <c r="C297" i="36"/>
  <c r="D297" i="36" s="1"/>
  <c r="E297" i="36" s="1"/>
  <c r="K308" i="30"/>
  <c r="L308" i="30" s="1"/>
  <c r="S297" i="39"/>
  <c r="L283" i="27"/>
  <c r="F284" i="27" s="1"/>
  <c r="M283" i="27"/>
  <c r="E270" i="21" s="1"/>
  <c r="D272" i="40"/>
  <c r="D272" i="39"/>
  <c r="M273" i="47"/>
  <c r="L273" i="47"/>
  <c r="D269" i="41"/>
  <c r="W273" i="39"/>
  <c r="J271" i="39"/>
  <c r="I271" i="39"/>
  <c r="K271" i="39" s="1"/>
  <c r="P273" i="35"/>
  <c r="X273" i="39" s="1"/>
  <c r="O273" i="35"/>
  <c r="E273" i="40" s="1"/>
  <c r="L291" i="28"/>
  <c r="F292" i="28" s="1"/>
  <c r="M291" i="28"/>
  <c r="F278" i="21" s="1"/>
  <c r="T281" i="35"/>
  <c r="G281" i="40" s="1"/>
  <c r="U281" i="35"/>
  <c r="P281" i="47"/>
  <c r="Q281" i="47"/>
  <c r="J336" i="17" l="1"/>
  <c r="K336" i="17" s="1"/>
  <c r="M308" i="30"/>
  <c r="F309" i="30" s="1"/>
  <c r="N308" i="30"/>
  <c r="E298" i="39"/>
  <c r="T298" i="39" s="1"/>
  <c r="C294" i="41"/>
  <c r="J298" i="35"/>
  <c r="I298" i="35"/>
  <c r="C298" i="40" s="1"/>
  <c r="Q273" i="35"/>
  <c r="V273" i="35" s="1"/>
  <c r="F273" i="40"/>
  <c r="O272" i="39"/>
  <c r="F272" i="39"/>
  <c r="G272" i="39" s="1"/>
  <c r="L271" i="39"/>
  <c r="K267" i="43" s="1"/>
  <c r="I272" i="37"/>
  <c r="J272" i="37" s="1"/>
  <c r="K272" i="37" s="1"/>
  <c r="F273" i="51" s="1"/>
  <c r="G273" i="51" s="1"/>
  <c r="H273" i="51" s="1"/>
  <c r="M274" i="35"/>
  <c r="H284" i="27"/>
  <c r="J284" i="27" s="1"/>
  <c r="G284" i="27"/>
  <c r="G278" i="42"/>
  <c r="C274" i="44" s="1"/>
  <c r="R282" i="35"/>
  <c r="L280" i="37"/>
  <c r="M280" i="37" s="1"/>
  <c r="N280" i="37" s="1"/>
  <c r="I281" i="51" s="1"/>
  <c r="J281" i="51" s="1"/>
  <c r="K281" i="51" s="1"/>
  <c r="G292" i="28"/>
  <c r="H292" i="28"/>
  <c r="J292" i="28" s="1"/>
  <c r="M336" i="17" l="1"/>
  <c r="L336" i="17"/>
  <c r="F337" i="17" s="1"/>
  <c r="U298" i="39"/>
  <c r="P298" i="39"/>
  <c r="Q298" i="39" s="1"/>
  <c r="R298" i="39"/>
  <c r="E297" i="37"/>
  <c r="G297" i="37" s="1"/>
  <c r="H297" i="37" s="1"/>
  <c r="C298" i="51" s="1"/>
  <c r="D298" i="51" s="1"/>
  <c r="E298" i="51" s="1"/>
  <c r="O308" i="30"/>
  <c r="P308" i="30" s="1"/>
  <c r="C295" i="21" s="1"/>
  <c r="I309" i="30"/>
  <c r="G309" i="30"/>
  <c r="F273" i="36"/>
  <c r="G273" i="36" s="1"/>
  <c r="H273" i="36" s="1"/>
  <c r="D270" i="38"/>
  <c r="N274" i="35"/>
  <c r="K274" i="47"/>
  <c r="H272" i="39"/>
  <c r="I272" i="39"/>
  <c r="J272" i="39"/>
  <c r="I284" i="27"/>
  <c r="K284" i="27"/>
  <c r="W273" i="35"/>
  <c r="K273" i="35" s="1"/>
  <c r="H273" i="40"/>
  <c r="K292" i="28"/>
  <c r="S282" i="35"/>
  <c r="E278" i="38"/>
  <c r="I281" i="36"/>
  <c r="J281" i="36" s="1"/>
  <c r="K281" i="36" s="1"/>
  <c r="E278" i="41" s="1"/>
  <c r="O282" i="47"/>
  <c r="I337" i="17" l="1"/>
  <c r="G337" i="17"/>
  <c r="D323" i="21"/>
  <c r="F325" i="37"/>
  <c r="M294" i="43"/>
  <c r="F294" i="43"/>
  <c r="K272" i="39"/>
  <c r="L272" i="39" s="1"/>
  <c r="K268" i="43" s="1"/>
  <c r="K309" i="30"/>
  <c r="L309" i="30" s="1"/>
  <c r="C298" i="36"/>
  <c r="D298" i="36" s="1"/>
  <c r="E298" i="36" s="1"/>
  <c r="H299" i="35"/>
  <c r="C295" i="38"/>
  <c r="S298" i="39"/>
  <c r="L274" i="47"/>
  <c r="M274" i="47"/>
  <c r="P274" i="35"/>
  <c r="X274" i="39" s="1"/>
  <c r="O274" i="35"/>
  <c r="E274" i="40" s="1"/>
  <c r="D273" i="39"/>
  <c r="D273" i="40"/>
  <c r="M284" i="27"/>
  <c r="E271" i="21" s="1"/>
  <c r="L284" i="27"/>
  <c r="F285" i="27" s="1"/>
  <c r="W274" i="39"/>
  <c r="D270" i="41"/>
  <c r="L292" i="28"/>
  <c r="F293" i="28" s="1"/>
  <c r="M292" i="28"/>
  <c r="F279" i="21" s="1"/>
  <c r="Q282" i="47"/>
  <c r="P282" i="47"/>
  <c r="T282" i="35"/>
  <c r="G282" i="40" s="1"/>
  <c r="U282" i="35"/>
  <c r="M17" i="32"/>
  <c r="L17" i="32"/>
  <c r="F18" i="32" s="1"/>
  <c r="G18" i="32" s="1"/>
  <c r="J337" i="17" l="1"/>
  <c r="K337" i="17" s="1"/>
  <c r="M309" i="30"/>
  <c r="F310" i="30" s="1"/>
  <c r="N309" i="30"/>
  <c r="I299" i="35"/>
  <c r="C299" i="40" s="1"/>
  <c r="J299" i="35"/>
  <c r="C295" i="41"/>
  <c r="E299" i="39"/>
  <c r="T299" i="39" s="1"/>
  <c r="O273" i="39"/>
  <c r="F273" i="39"/>
  <c r="G273" i="39" s="1"/>
  <c r="F274" i="40"/>
  <c r="Q274" i="35"/>
  <c r="V274" i="35" s="1"/>
  <c r="G285" i="27"/>
  <c r="H285" i="27"/>
  <c r="J285" i="27" s="1"/>
  <c r="M275" i="35"/>
  <c r="I273" i="37"/>
  <c r="J273" i="37" s="1"/>
  <c r="K273" i="37" s="1"/>
  <c r="F274" i="51" s="1"/>
  <c r="G274" i="51" s="1"/>
  <c r="H274" i="51" s="1"/>
  <c r="G4" i="21"/>
  <c r="X8" i="35"/>
  <c r="G279" i="42"/>
  <c r="C275" i="44" s="1"/>
  <c r="R283" i="35"/>
  <c r="L281" i="37"/>
  <c r="M281" i="37" s="1"/>
  <c r="N281" i="37" s="1"/>
  <c r="I282" i="51" s="1"/>
  <c r="J282" i="51" s="1"/>
  <c r="K282" i="51" s="1"/>
  <c r="H293" i="28"/>
  <c r="J293" i="28" s="1"/>
  <c r="G293" i="28"/>
  <c r="H18" i="32"/>
  <c r="J18" i="32" s="1"/>
  <c r="O6" i="37"/>
  <c r="P6" i="37" s="1"/>
  <c r="Q6" i="37" s="1"/>
  <c r="L7" i="51" s="1"/>
  <c r="M337" i="17" l="1"/>
  <c r="L337" i="17"/>
  <c r="F338" i="17" s="1"/>
  <c r="U299" i="39"/>
  <c r="P299" i="39"/>
  <c r="Q299" i="39" s="1"/>
  <c r="R299" i="39"/>
  <c r="E298" i="37"/>
  <c r="G298" i="37" s="1"/>
  <c r="H298" i="37" s="1"/>
  <c r="C299" i="51" s="1"/>
  <c r="D299" i="51" s="1"/>
  <c r="E299" i="51" s="1"/>
  <c r="O309" i="30"/>
  <c r="P309" i="30" s="1"/>
  <c r="C296" i="21" s="1"/>
  <c r="G310" i="30"/>
  <c r="I310" i="30"/>
  <c r="K285" i="27"/>
  <c r="I285" i="27"/>
  <c r="W274" i="35"/>
  <c r="K274" i="35" s="1"/>
  <c r="H274" i="40"/>
  <c r="F274" i="36"/>
  <c r="G274" i="36" s="1"/>
  <c r="H274" i="36" s="1"/>
  <c r="D271" i="38"/>
  <c r="N275" i="35"/>
  <c r="K275" i="47"/>
  <c r="H273" i="39"/>
  <c r="J273" i="39"/>
  <c r="I273" i="39"/>
  <c r="F4" i="38"/>
  <c r="L7" i="36"/>
  <c r="Y8" i="35"/>
  <c r="Z8" i="35" s="1"/>
  <c r="K18" i="32"/>
  <c r="K293" i="28"/>
  <c r="O283" i="47"/>
  <c r="E279" i="38"/>
  <c r="I282" i="36"/>
  <c r="J282" i="36" s="1"/>
  <c r="K282" i="36" s="1"/>
  <c r="E279" i="41" s="1"/>
  <c r="S283" i="35"/>
  <c r="G338" i="17" l="1"/>
  <c r="I338" i="17"/>
  <c r="D324" i="21"/>
  <c r="F326" i="37"/>
  <c r="F295" i="43"/>
  <c r="M295" i="43"/>
  <c r="K310" i="30"/>
  <c r="L310" i="30" s="1"/>
  <c r="H300" i="35"/>
  <c r="C296" i="38"/>
  <c r="C299" i="36"/>
  <c r="D299" i="36" s="1"/>
  <c r="E299" i="36" s="1"/>
  <c r="S299" i="39"/>
  <c r="K273" i="39"/>
  <c r="M275" i="47"/>
  <c r="L275" i="47"/>
  <c r="O275" i="35"/>
  <c r="E275" i="40" s="1"/>
  <c r="P275" i="35"/>
  <c r="X275" i="39" s="1"/>
  <c r="I8" i="40"/>
  <c r="I8" i="49"/>
  <c r="D271" i="41"/>
  <c r="W275" i="39"/>
  <c r="D274" i="39"/>
  <c r="D274" i="40"/>
  <c r="L285" i="27"/>
  <c r="F286" i="27" s="1"/>
  <c r="M285" i="27"/>
  <c r="E272" i="21" s="1"/>
  <c r="L293" i="28"/>
  <c r="F294" i="28" s="1"/>
  <c r="M293" i="28"/>
  <c r="F280" i="21" s="1"/>
  <c r="T283" i="35"/>
  <c r="G283" i="40" s="1"/>
  <c r="U283" i="35"/>
  <c r="Q283" i="47"/>
  <c r="P283" i="47"/>
  <c r="M18" i="32"/>
  <c r="X9" i="35" s="1"/>
  <c r="L18" i="32"/>
  <c r="F19" i="32" s="1"/>
  <c r="J338" i="17" l="1"/>
  <c r="K338" i="17" s="1"/>
  <c r="N310" i="30"/>
  <c r="M310" i="30"/>
  <c r="F311" i="30" s="1"/>
  <c r="E300" i="39"/>
  <c r="T300" i="39" s="1"/>
  <c r="C296" i="41"/>
  <c r="L273" i="39"/>
  <c r="K269" i="43" s="1"/>
  <c r="J300" i="35"/>
  <c r="I300" i="35"/>
  <c r="C300" i="40" s="1"/>
  <c r="I274" i="37"/>
  <c r="J274" i="37" s="1"/>
  <c r="K274" i="37" s="1"/>
  <c r="F275" i="51" s="1"/>
  <c r="G275" i="51" s="1"/>
  <c r="H275" i="51" s="1"/>
  <c r="M276" i="35"/>
  <c r="H286" i="27"/>
  <c r="J286" i="27" s="1"/>
  <c r="G286" i="27"/>
  <c r="Q275" i="35"/>
  <c r="V275" i="35" s="1"/>
  <c r="F275" i="40"/>
  <c r="O274" i="39"/>
  <c r="F274" i="39"/>
  <c r="G274" i="39" s="1"/>
  <c r="R284" i="35"/>
  <c r="L282" i="37"/>
  <c r="M282" i="37" s="1"/>
  <c r="N282" i="37" s="1"/>
  <c r="I283" i="51" s="1"/>
  <c r="J283" i="51" s="1"/>
  <c r="K283" i="51" s="1"/>
  <c r="H294" i="28"/>
  <c r="J294" i="28" s="1"/>
  <c r="G294" i="28"/>
  <c r="G280" i="42"/>
  <c r="C276" i="44" s="1"/>
  <c r="C276" i="43"/>
  <c r="AB8" i="39"/>
  <c r="G19" i="32"/>
  <c r="H19" i="32"/>
  <c r="J19" i="32" s="1"/>
  <c r="O7" i="37"/>
  <c r="P7" i="37" s="1"/>
  <c r="Q7" i="37" s="1"/>
  <c r="L8" i="51" s="1"/>
  <c r="G5" i="21"/>
  <c r="L338" i="17" l="1"/>
  <c r="F339" i="17" s="1"/>
  <c r="M338" i="17"/>
  <c r="U300" i="39"/>
  <c r="P300" i="39"/>
  <c r="Q300" i="39" s="1"/>
  <c r="R300" i="39"/>
  <c r="G311" i="30"/>
  <c r="I311" i="30"/>
  <c r="E299" i="37"/>
  <c r="G299" i="37" s="1"/>
  <c r="H299" i="37" s="1"/>
  <c r="C300" i="51" s="1"/>
  <c r="D300" i="51" s="1"/>
  <c r="E300" i="51" s="1"/>
  <c r="O310" i="30"/>
  <c r="P310" i="30" s="1"/>
  <c r="C297" i="21" s="1"/>
  <c r="W275" i="35"/>
  <c r="K275" i="35" s="1"/>
  <c r="H275" i="40"/>
  <c r="K286" i="27"/>
  <c r="I286" i="27"/>
  <c r="H274" i="39"/>
  <c r="I274" i="39"/>
  <c r="K274" i="39" s="1"/>
  <c r="J274" i="39"/>
  <c r="D272" i="38"/>
  <c r="F275" i="36"/>
  <c r="G275" i="36" s="1"/>
  <c r="H275" i="36" s="1"/>
  <c r="N276" i="35"/>
  <c r="K276" i="47"/>
  <c r="F5" i="38"/>
  <c r="Y9" i="35"/>
  <c r="Z9" i="35" s="1"/>
  <c r="L8" i="36"/>
  <c r="K19" i="32"/>
  <c r="K294" i="28"/>
  <c r="I283" i="36"/>
  <c r="J283" i="36" s="1"/>
  <c r="K283" i="36" s="1"/>
  <c r="E280" i="41" s="1"/>
  <c r="O284" i="47"/>
  <c r="S284" i="35"/>
  <c r="E280" i="38"/>
  <c r="D325" i="21" l="1"/>
  <c r="F327" i="37"/>
  <c r="G339" i="17"/>
  <c r="I339" i="17"/>
  <c r="M296" i="43"/>
  <c r="F296" i="43"/>
  <c r="C297" i="38"/>
  <c r="C300" i="36"/>
  <c r="D300" i="36" s="1"/>
  <c r="E300" i="36" s="1"/>
  <c r="H301" i="35"/>
  <c r="K311" i="30"/>
  <c r="L311" i="30" s="1"/>
  <c r="S300" i="39"/>
  <c r="L274" i="39"/>
  <c r="K270" i="43" s="1"/>
  <c r="I9" i="40"/>
  <c r="I9" i="49"/>
  <c r="L276" i="47"/>
  <c r="M276" i="47"/>
  <c r="M286" i="27"/>
  <c r="E273" i="21" s="1"/>
  <c r="L286" i="27"/>
  <c r="F287" i="27" s="1"/>
  <c r="O276" i="35"/>
  <c r="E276" i="40" s="1"/>
  <c r="P276" i="35"/>
  <c r="X276" i="39" s="1"/>
  <c r="D272" i="41"/>
  <c r="W276" i="39"/>
  <c r="D275" i="39"/>
  <c r="D275" i="40"/>
  <c r="M294" i="28"/>
  <c r="F281" i="21" s="1"/>
  <c r="L294" i="28"/>
  <c r="F295" i="28" s="1"/>
  <c r="T284" i="35"/>
  <c r="G284" i="40" s="1"/>
  <c r="U284" i="35"/>
  <c r="P284" i="47"/>
  <c r="Q284" i="47"/>
  <c r="M19" i="32"/>
  <c r="X10" i="35" s="1"/>
  <c r="L19" i="32"/>
  <c r="F20" i="32" s="1"/>
  <c r="J339" i="17" l="1"/>
  <c r="K339" i="17" s="1"/>
  <c r="N311" i="30"/>
  <c r="M311" i="30"/>
  <c r="F312" i="30" s="1"/>
  <c r="J301" i="35"/>
  <c r="I301" i="35"/>
  <c r="C301" i="40" s="1"/>
  <c r="E301" i="39"/>
  <c r="T301" i="39" s="1"/>
  <c r="C297" i="41"/>
  <c r="H287" i="27"/>
  <c r="J287" i="27" s="1"/>
  <c r="G287" i="27"/>
  <c r="M277" i="35"/>
  <c r="I275" i="37"/>
  <c r="J275" i="37" s="1"/>
  <c r="K275" i="37" s="1"/>
  <c r="F276" i="51" s="1"/>
  <c r="G276" i="51" s="1"/>
  <c r="H276" i="51" s="1"/>
  <c r="F275" i="39"/>
  <c r="G275" i="39" s="1"/>
  <c r="O275" i="39"/>
  <c r="F276" i="40"/>
  <c r="Q276" i="35"/>
  <c r="V276" i="35" s="1"/>
  <c r="G295" i="28"/>
  <c r="H295" i="28"/>
  <c r="J295" i="28" s="1"/>
  <c r="R285" i="35"/>
  <c r="L283" i="37"/>
  <c r="M283" i="37" s="1"/>
  <c r="N283" i="37" s="1"/>
  <c r="I284" i="51" s="1"/>
  <c r="J284" i="51" s="1"/>
  <c r="K284" i="51" s="1"/>
  <c r="C277" i="43"/>
  <c r="G281" i="42"/>
  <c r="C277" i="44" s="1"/>
  <c r="AB9" i="39"/>
  <c r="G20" i="32"/>
  <c r="H20" i="32"/>
  <c r="J20" i="32" s="1"/>
  <c r="G6" i="21"/>
  <c r="O8" i="37"/>
  <c r="P8" i="37" s="1"/>
  <c r="Q8" i="37" s="1"/>
  <c r="L9" i="51" s="1"/>
  <c r="L339" i="17" l="1"/>
  <c r="F340" i="17" s="1"/>
  <c r="M339" i="17"/>
  <c r="U301" i="39"/>
  <c r="P301" i="39"/>
  <c r="Q301" i="39" s="1"/>
  <c r="R301" i="39"/>
  <c r="I312" i="30"/>
  <c r="G312" i="30"/>
  <c r="O311" i="30"/>
  <c r="P311" i="30" s="1"/>
  <c r="C298" i="21" s="1"/>
  <c r="E300" i="37"/>
  <c r="G300" i="37" s="1"/>
  <c r="H300" i="37" s="1"/>
  <c r="C301" i="51" s="1"/>
  <c r="D301" i="51" s="1"/>
  <c r="E301" i="51" s="1"/>
  <c r="H275" i="39"/>
  <c r="I275" i="39"/>
  <c r="J275" i="39"/>
  <c r="D273" i="38"/>
  <c r="N277" i="35"/>
  <c r="K277" i="47"/>
  <c r="F276" i="36"/>
  <c r="G276" i="36" s="1"/>
  <c r="H276" i="36" s="1"/>
  <c r="H276" i="40"/>
  <c r="W276" i="35"/>
  <c r="K276" i="35" s="1"/>
  <c r="I287" i="27"/>
  <c r="K287" i="27"/>
  <c r="F6" i="38"/>
  <c r="Y10" i="35"/>
  <c r="Z10" i="35" s="1"/>
  <c r="L9" i="36"/>
  <c r="K20" i="32"/>
  <c r="S285" i="35"/>
  <c r="I284" i="36"/>
  <c r="J284" i="36" s="1"/>
  <c r="K284" i="36" s="1"/>
  <c r="E281" i="41" s="1"/>
  <c r="O285" i="47"/>
  <c r="E281" i="38"/>
  <c r="K295" i="28"/>
  <c r="D326" i="21" l="1"/>
  <c r="F328" i="37"/>
  <c r="I340" i="17"/>
  <c r="G340" i="17"/>
  <c r="F297" i="43"/>
  <c r="M297" i="43"/>
  <c r="K275" i="39"/>
  <c r="L275" i="39" s="1"/>
  <c r="K271" i="43" s="1"/>
  <c r="C301" i="36"/>
  <c r="D301" i="36" s="1"/>
  <c r="E301" i="36" s="1"/>
  <c r="C298" i="38"/>
  <c r="H302" i="35"/>
  <c r="K312" i="30"/>
  <c r="L312" i="30" s="1"/>
  <c r="S301" i="39"/>
  <c r="D273" i="41"/>
  <c r="W277" i="39"/>
  <c r="L277" i="47"/>
  <c r="M277" i="47"/>
  <c r="I10" i="40"/>
  <c r="I10" i="49"/>
  <c r="P277" i="35"/>
  <c r="X277" i="39" s="1"/>
  <c r="O277" i="35"/>
  <c r="E277" i="40" s="1"/>
  <c r="M287" i="27"/>
  <c r="E274" i="21" s="1"/>
  <c r="L287" i="27"/>
  <c r="F288" i="27" s="1"/>
  <c r="G275" i="42"/>
  <c r="C271" i="44" s="1"/>
  <c r="D276" i="39"/>
  <c r="D276" i="40"/>
  <c r="G282" i="42"/>
  <c r="C278" i="44" s="1"/>
  <c r="C278" i="43"/>
  <c r="M295" i="28"/>
  <c r="F282" i="21" s="1"/>
  <c r="L295" i="28"/>
  <c r="F296" i="28" s="1"/>
  <c r="P285" i="47"/>
  <c r="Q285" i="47"/>
  <c r="U285" i="35"/>
  <c r="T285" i="35"/>
  <c r="G285" i="40" s="1"/>
  <c r="M20" i="32"/>
  <c r="X11" i="35" s="1"/>
  <c r="L20" i="32"/>
  <c r="F21" i="32" s="1"/>
  <c r="J340" i="17" l="1"/>
  <c r="K340" i="17"/>
  <c r="M312" i="30"/>
  <c r="F313" i="30" s="1"/>
  <c r="N312" i="30"/>
  <c r="J302" i="35"/>
  <c r="I302" i="35"/>
  <c r="C302" i="40" s="1"/>
  <c r="C298" i="41"/>
  <c r="E302" i="39"/>
  <c r="T302" i="39" s="1"/>
  <c r="Q277" i="35"/>
  <c r="V277" i="35" s="1"/>
  <c r="F277" i="40"/>
  <c r="O276" i="39"/>
  <c r="F276" i="39"/>
  <c r="G276" i="39" s="1"/>
  <c r="H288" i="27"/>
  <c r="J288" i="27" s="1"/>
  <c r="G288" i="27"/>
  <c r="M278" i="35"/>
  <c r="I276" i="37"/>
  <c r="J276" i="37" s="1"/>
  <c r="K276" i="37" s="1"/>
  <c r="F277" i="51" s="1"/>
  <c r="G277" i="51" s="1"/>
  <c r="H277" i="51" s="1"/>
  <c r="H296" i="28"/>
  <c r="J296" i="28" s="1"/>
  <c r="G296" i="28"/>
  <c r="R286" i="35"/>
  <c r="L284" i="37"/>
  <c r="M284" i="37" s="1"/>
  <c r="N284" i="37" s="1"/>
  <c r="I285" i="51" s="1"/>
  <c r="J285" i="51" s="1"/>
  <c r="K285" i="51" s="1"/>
  <c r="AB10" i="39"/>
  <c r="G21" i="32"/>
  <c r="H21" i="32"/>
  <c r="J21" i="32" s="1"/>
  <c r="G7" i="21"/>
  <c r="O9" i="37"/>
  <c r="P9" i="37" s="1"/>
  <c r="Q9" i="37" s="1"/>
  <c r="L10" i="51" s="1"/>
  <c r="L340" i="17" l="1"/>
  <c r="F341" i="17" s="1"/>
  <c r="M340" i="17"/>
  <c r="U302" i="39"/>
  <c r="P302" i="39"/>
  <c r="Q302" i="39" s="1"/>
  <c r="R302" i="39"/>
  <c r="O312" i="30"/>
  <c r="P312" i="30" s="1"/>
  <c r="C299" i="21" s="1"/>
  <c r="E301" i="37"/>
  <c r="G301" i="37" s="1"/>
  <c r="H301" i="37" s="1"/>
  <c r="C302" i="51" s="1"/>
  <c r="D302" i="51" s="1"/>
  <c r="E302" i="51" s="1"/>
  <c r="I313" i="30"/>
  <c r="G313" i="30"/>
  <c r="K288" i="27"/>
  <c r="I288" i="27"/>
  <c r="H276" i="39"/>
  <c r="J276" i="39"/>
  <c r="I276" i="39"/>
  <c r="K276" i="39" s="1"/>
  <c r="N278" i="35"/>
  <c r="K278" i="47"/>
  <c r="F277" i="36"/>
  <c r="G277" i="36" s="1"/>
  <c r="H277" i="36" s="1"/>
  <c r="D274" i="38"/>
  <c r="W277" i="35"/>
  <c r="K277" i="35" s="1"/>
  <c r="H277" i="40"/>
  <c r="F7" i="38"/>
  <c r="Y11" i="35"/>
  <c r="Z11" i="35" s="1"/>
  <c r="L10" i="36"/>
  <c r="K21" i="32"/>
  <c r="O286" i="47"/>
  <c r="S286" i="35"/>
  <c r="E282" i="38"/>
  <c r="I285" i="36"/>
  <c r="J285" i="36" s="1"/>
  <c r="K285" i="36" s="1"/>
  <c r="E282" i="41" s="1"/>
  <c r="K296" i="28"/>
  <c r="D327" i="21" l="1"/>
  <c r="F329" i="37"/>
  <c r="G341" i="17"/>
  <c r="I341" i="17"/>
  <c r="F298" i="43"/>
  <c r="M298" i="43"/>
  <c r="K313" i="30"/>
  <c r="L313" i="30" s="1"/>
  <c r="H303" i="35"/>
  <c r="C302" i="36"/>
  <c r="D302" i="36" s="1"/>
  <c r="E302" i="36" s="1"/>
  <c r="C299" i="38"/>
  <c r="S302" i="39"/>
  <c r="W278" i="39"/>
  <c r="D274" i="41"/>
  <c r="L278" i="47"/>
  <c r="M278" i="47"/>
  <c r="P278" i="35"/>
  <c r="X278" i="39" s="1"/>
  <c r="O278" i="35"/>
  <c r="E278" i="40" s="1"/>
  <c r="G276" i="42"/>
  <c r="C272" i="44" s="1"/>
  <c r="L276" i="39"/>
  <c r="K272" i="43" s="1"/>
  <c r="I11" i="40"/>
  <c r="I11" i="49"/>
  <c r="D277" i="39"/>
  <c r="D277" i="40"/>
  <c r="L288" i="27"/>
  <c r="F289" i="27" s="1"/>
  <c r="M288" i="27"/>
  <c r="E275" i="21" s="1"/>
  <c r="M296" i="28"/>
  <c r="F283" i="21" s="1"/>
  <c r="L296" i="28"/>
  <c r="F297" i="28" s="1"/>
  <c r="T286" i="35"/>
  <c r="G286" i="40" s="1"/>
  <c r="U286" i="35"/>
  <c r="Q286" i="47"/>
  <c r="P286" i="47"/>
  <c r="M21" i="32"/>
  <c r="X12" i="35" s="1"/>
  <c r="L21" i="32"/>
  <c r="F22" i="32" s="1"/>
  <c r="J341" i="17" l="1"/>
  <c r="K341" i="17" s="1"/>
  <c r="M313" i="30"/>
  <c r="F314" i="30" s="1"/>
  <c r="N313" i="30"/>
  <c r="E303" i="39"/>
  <c r="T303" i="39" s="1"/>
  <c r="C299" i="41"/>
  <c r="J303" i="35"/>
  <c r="I303" i="35"/>
  <c r="C303" i="40" s="1"/>
  <c r="G289" i="27"/>
  <c r="H289" i="27"/>
  <c r="J289" i="27" s="1"/>
  <c r="Q278" i="35"/>
  <c r="V278" i="35" s="1"/>
  <c r="F278" i="40"/>
  <c r="M279" i="35"/>
  <c r="I277" i="37"/>
  <c r="J277" i="37" s="1"/>
  <c r="K277" i="37" s="1"/>
  <c r="F278" i="51" s="1"/>
  <c r="G278" i="51" s="1"/>
  <c r="H278" i="51" s="1"/>
  <c r="F277" i="39"/>
  <c r="O277" i="39"/>
  <c r="G283" i="42"/>
  <c r="C279" i="44" s="1"/>
  <c r="H297" i="28"/>
  <c r="J297" i="28" s="1"/>
  <c r="G297" i="28"/>
  <c r="R287" i="35"/>
  <c r="L285" i="37"/>
  <c r="M285" i="37" s="1"/>
  <c r="N285" i="37" s="1"/>
  <c r="I286" i="51" s="1"/>
  <c r="J286" i="51" s="1"/>
  <c r="K286" i="51" s="1"/>
  <c r="AB11" i="39"/>
  <c r="G22" i="32"/>
  <c r="H22" i="32"/>
  <c r="J22" i="32" s="1"/>
  <c r="G8" i="21"/>
  <c r="O10" i="37"/>
  <c r="P10" i="37" s="1"/>
  <c r="Q10" i="37" s="1"/>
  <c r="L11" i="51" s="1"/>
  <c r="M341" i="17" l="1"/>
  <c r="L341" i="17"/>
  <c r="F342" i="17" s="1"/>
  <c r="U303" i="39"/>
  <c r="P303" i="39"/>
  <c r="Q303" i="39" s="1"/>
  <c r="R303" i="39"/>
  <c r="E302" i="37"/>
  <c r="G302" i="37" s="1"/>
  <c r="H302" i="37" s="1"/>
  <c r="C303" i="51" s="1"/>
  <c r="D303" i="51" s="1"/>
  <c r="E303" i="51" s="1"/>
  <c r="O313" i="30"/>
  <c r="P313" i="30" s="1"/>
  <c r="C300" i="21" s="1"/>
  <c r="I314" i="30"/>
  <c r="G314" i="30"/>
  <c r="G277" i="39"/>
  <c r="H277" i="39" s="1"/>
  <c r="H278" i="40"/>
  <c r="W278" i="35"/>
  <c r="K278" i="35" s="1"/>
  <c r="K289" i="27"/>
  <c r="I289" i="27"/>
  <c r="F278" i="36"/>
  <c r="G278" i="36" s="1"/>
  <c r="H278" i="36" s="1"/>
  <c r="K279" i="47"/>
  <c r="D275" i="38"/>
  <c r="N279" i="35"/>
  <c r="F8" i="38"/>
  <c r="Y12" i="35"/>
  <c r="Z12" i="35" s="1"/>
  <c r="L11" i="36"/>
  <c r="K22" i="32"/>
  <c r="I286" i="36"/>
  <c r="J286" i="36" s="1"/>
  <c r="K286" i="36" s="1"/>
  <c r="E283" i="41" s="1"/>
  <c r="O287" i="47"/>
  <c r="S287" i="35"/>
  <c r="E283" i="38"/>
  <c r="K297" i="28"/>
  <c r="I342" i="17" l="1"/>
  <c r="G342" i="17"/>
  <c r="D328" i="21"/>
  <c r="F330" i="37"/>
  <c r="M299" i="43"/>
  <c r="F299" i="43"/>
  <c r="K314" i="30"/>
  <c r="L314" i="30" s="1"/>
  <c r="C300" i="38"/>
  <c r="C303" i="36"/>
  <c r="D303" i="36" s="1"/>
  <c r="E303" i="36" s="1"/>
  <c r="H304" i="35"/>
  <c r="S303" i="39"/>
  <c r="M279" i="47"/>
  <c r="L279" i="47"/>
  <c r="D275" i="41"/>
  <c r="W279" i="39"/>
  <c r="L289" i="27"/>
  <c r="F290" i="27" s="1"/>
  <c r="M289" i="27"/>
  <c r="E276" i="21" s="1"/>
  <c r="I12" i="40"/>
  <c r="I12" i="49"/>
  <c r="D278" i="39"/>
  <c r="D278" i="40"/>
  <c r="P279" i="35"/>
  <c r="X279" i="39" s="1"/>
  <c r="O279" i="35"/>
  <c r="E279" i="40" s="1"/>
  <c r="J277" i="39"/>
  <c r="I277" i="39"/>
  <c r="K277" i="39" s="1"/>
  <c r="G277" i="42" s="1"/>
  <c r="C273" i="44" s="1"/>
  <c r="M297" i="28"/>
  <c r="F284" i="21" s="1"/>
  <c r="L297" i="28"/>
  <c r="F298" i="28" s="1"/>
  <c r="U287" i="35"/>
  <c r="T287" i="35"/>
  <c r="G287" i="40" s="1"/>
  <c r="Q287" i="47"/>
  <c r="P287" i="47"/>
  <c r="C280" i="43"/>
  <c r="G284" i="42"/>
  <c r="C280" i="44" s="1"/>
  <c r="M22" i="32"/>
  <c r="X13" i="35" s="1"/>
  <c r="L22" i="32"/>
  <c r="F23" i="32" s="1"/>
  <c r="J342" i="17" l="1"/>
  <c r="K342" i="17" s="1"/>
  <c r="N314" i="30"/>
  <c r="M314" i="30"/>
  <c r="F315" i="30" s="1"/>
  <c r="I304" i="35"/>
  <c r="C304" i="40" s="1"/>
  <c r="J304" i="35"/>
  <c r="E304" i="39"/>
  <c r="T304" i="39" s="1"/>
  <c r="C300" i="41"/>
  <c r="I278" i="37"/>
  <c r="J278" i="37" s="1"/>
  <c r="K278" i="37" s="1"/>
  <c r="F279" i="51" s="1"/>
  <c r="G279" i="51" s="1"/>
  <c r="H279" i="51" s="1"/>
  <c r="M280" i="35"/>
  <c r="L277" i="39"/>
  <c r="K273" i="43" s="1"/>
  <c r="G290" i="27"/>
  <c r="H290" i="27"/>
  <c r="J290" i="27" s="1"/>
  <c r="Q279" i="35"/>
  <c r="V279" i="35" s="1"/>
  <c r="F279" i="40"/>
  <c r="F278" i="39"/>
  <c r="G278" i="39" s="1"/>
  <c r="O278" i="39"/>
  <c r="H298" i="28"/>
  <c r="J298" i="28" s="1"/>
  <c r="G298" i="28"/>
  <c r="R288" i="35"/>
  <c r="L286" i="37"/>
  <c r="M286" i="37" s="1"/>
  <c r="N286" i="37" s="1"/>
  <c r="I287" i="51" s="1"/>
  <c r="J287" i="51" s="1"/>
  <c r="K287" i="51" s="1"/>
  <c r="G23" i="32"/>
  <c r="H23" i="32"/>
  <c r="J23" i="32" s="1"/>
  <c r="AB12" i="39"/>
  <c r="O11" i="37"/>
  <c r="P11" i="37" s="1"/>
  <c r="Q11" i="37" s="1"/>
  <c r="L12" i="51" s="1"/>
  <c r="G9" i="21"/>
  <c r="L342" i="17" l="1"/>
  <c r="F343" i="17" s="1"/>
  <c r="M342" i="17"/>
  <c r="U304" i="39"/>
  <c r="P304" i="39"/>
  <c r="Q304" i="39" s="1"/>
  <c r="R304" i="39"/>
  <c r="G315" i="30"/>
  <c r="I315" i="30"/>
  <c r="E303" i="37"/>
  <c r="G303" i="37" s="1"/>
  <c r="H303" i="37" s="1"/>
  <c r="C304" i="51" s="1"/>
  <c r="D304" i="51" s="1"/>
  <c r="E304" i="51" s="1"/>
  <c r="O314" i="30"/>
  <c r="P314" i="30" s="1"/>
  <c r="C301" i="21" s="1"/>
  <c r="I290" i="27"/>
  <c r="K290" i="27"/>
  <c r="H278" i="39"/>
  <c r="J278" i="39"/>
  <c r="I278" i="39"/>
  <c r="K278" i="39" s="1"/>
  <c r="W279" i="35"/>
  <c r="K279" i="35" s="1"/>
  <c r="H279" i="40"/>
  <c r="D276" i="38"/>
  <c r="F279" i="36"/>
  <c r="G279" i="36" s="1"/>
  <c r="H279" i="36" s="1"/>
  <c r="N280" i="35"/>
  <c r="K280" i="47"/>
  <c r="F9" i="38"/>
  <c r="Y13" i="35"/>
  <c r="Z13" i="35" s="1"/>
  <c r="L12" i="36"/>
  <c r="K23" i="32"/>
  <c r="O288" i="47"/>
  <c r="E284" i="38"/>
  <c r="S288" i="35"/>
  <c r="I287" i="36"/>
  <c r="J287" i="36" s="1"/>
  <c r="K287" i="36" s="1"/>
  <c r="E284" i="41" s="1"/>
  <c r="K298" i="28"/>
  <c r="D329" i="21" l="1"/>
  <c r="F331" i="37"/>
  <c r="G343" i="17"/>
  <c r="I343" i="17"/>
  <c r="F300" i="43"/>
  <c r="M300" i="43"/>
  <c r="C301" i="38"/>
  <c r="H305" i="35"/>
  <c r="C304" i="36"/>
  <c r="D304" i="36" s="1"/>
  <c r="E304" i="36" s="1"/>
  <c r="K315" i="30"/>
  <c r="L315" i="30" s="1"/>
  <c r="S304" i="39"/>
  <c r="D279" i="39"/>
  <c r="D279" i="40"/>
  <c r="I13" i="40"/>
  <c r="I13" i="49"/>
  <c r="C274" i="43"/>
  <c r="L278" i="39"/>
  <c r="K274" i="43" s="1"/>
  <c r="L280" i="47"/>
  <c r="M280" i="47"/>
  <c r="P280" i="35"/>
  <c r="X280" i="39" s="1"/>
  <c r="O280" i="35"/>
  <c r="E280" i="40" s="1"/>
  <c r="M290" i="27"/>
  <c r="E277" i="21" s="1"/>
  <c r="L290" i="27"/>
  <c r="F291" i="27" s="1"/>
  <c r="D276" i="41"/>
  <c r="W280" i="39"/>
  <c r="L298" i="28"/>
  <c r="F299" i="28" s="1"/>
  <c r="M298" i="28"/>
  <c r="F285" i="21" s="1"/>
  <c r="U288" i="35"/>
  <c r="T288" i="35"/>
  <c r="G288" i="40" s="1"/>
  <c r="P288" i="47"/>
  <c r="Q288" i="47"/>
  <c r="C281" i="43"/>
  <c r="G285" i="42"/>
  <c r="C281" i="44" s="1"/>
  <c r="M23" i="32"/>
  <c r="X14" i="35" s="1"/>
  <c r="L23" i="32"/>
  <c r="F24" i="32" s="1"/>
  <c r="J343" i="17" l="1"/>
  <c r="K343" i="17" s="1"/>
  <c r="M315" i="30"/>
  <c r="F316" i="30" s="1"/>
  <c r="N315" i="30"/>
  <c r="E305" i="39"/>
  <c r="T305" i="39" s="1"/>
  <c r="C301" i="41"/>
  <c r="I305" i="35"/>
  <c r="C305" i="40" s="1"/>
  <c r="J305" i="35"/>
  <c r="G291" i="27"/>
  <c r="H291" i="27"/>
  <c r="J291" i="27" s="1"/>
  <c r="I279" i="37"/>
  <c r="J279" i="37" s="1"/>
  <c r="K279" i="37" s="1"/>
  <c r="F280" i="51" s="1"/>
  <c r="G280" i="51" s="1"/>
  <c r="H280" i="51" s="1"/>
  <c r="M281" i="35"/>
  <c r="F280" i="40"/>
  <c r="Q280" i="35"/>
  <c r="V280" i="35" s="1"/>
  <c r="F279" i="39"/>
  <c r="G279" i="39" s="1"/>
  <c r="O279" i="39"/>
  <c r="R289" i="35"/>
  <c r="L287" i="37"/>
  <c r="M287" i="37" s="1"/>
  <c r="N287" i="37" s="1"/>
  <c r="I288" i="51" s="1"/>
  <c r="J288" i="51" s="1"/>
  <c r="K288" i="51" s="1"/>
  <c r="G299" i="28"/>
  <c r="H299" i="28"/>
  <c r="J299" i="28" s="1"/>
  <c r="AB13" i="39"/>
  <c r="G24" i="32"/>
  <c r="H24" i="32"/>
  <c r="J24" i="32" s="1"/>
  <c r="G10" i="21"/>
  <c r="O12" i="37"/>
  <c r="P12" i="37" s="1"/>
  <c r="Q12" i="37" s="1"/>
  <c r="L13" i="51" s="1"/>
  <c r="L343" i="17" l="1"/>
  <c r="F344" i="17" s="1"/>
  <c r="M343" i="17"/>
  <c r="U305" i="39"/>
  <c r="P305" i="39"/>
  <c r="Q305" i="39" s="1"/>
  <c r="R305" i="39"/>
  <c r="E304" i="37"/>
  <c r="G304" i="37" s="1"/>
  <c r="H304" i="37" s="1"/>
  <c r="C305" i="51" s="1"/>
  <c r="D305" i="51" s="1"/>
  <c r="E305" i="51" s="1"/>
  <c r="O315" i="30"/>
  <c r="P315" i="30" s="1"/>
  <c r="C302" i="21" s="1"/>
  <c r="G316" i="30"/>
  <c r="I316" i="30"/>
  <c r="N281" i="35"/>
  <c r="D277" i="38"/>
  <c r="K281" i="47"/>
  <c r="F280" i="36"/>
  <c r="G280" i="36" s="1"/>
  <c r="H280" i="36" s="1"/>
  <c r="K291" i="27"/>
  <c r="I291" i="27"/>
  <c r="H279" i="39"/>
  <c r="J279" i="39"/>
  <c r="I279" i="39"/>
  <c r="W280" i="35"/>
  <c r="K280" i="35" s="1"/>
  <c r="H280" i="40"/>
  <c r="F10" i="38"/>
  <c r="Y14" i="35"/>
  <c r="Z14" i="35" s="1"/>
  <c r="L13" i="36"/>
  <c r="K24" i="32"/>
  <c r="O289" i="47"/>
  <c r="S289" i="35"/>
  <c r="I288" i="36"/>
  <c r="J288" i="36" s="1"/>
  <c r="K288" i="36" s="1"/>
  <c r="E285" i="41" s="1"/>
  <c r="E285" i="38"/>
  <c r="K299" i="28"/>
  <c r="D330" i="21" l="1"/>
  <c r="F332" i="37"/>
  <c r="G344" i="17"/>
  <c r="I344" i="17"/>
  <c r="M301" i="43"/>
  <c r="F301" i="43"/>
  <c r="K316" i="30"/>
  <c r="L316" i="30" s="1"/>
  <c r="H306" i="35"/>
  <c r="C302" i="38"/>
  <c r="C305" i="36"/>
  <c r="D305" i="36" s="1"/>
  <c r="E305" i="36" s="1"/>
  <c r="S305" i="39"/>
  <c r="I14" i="40"/>
  <c r="I14" i="49"/>
  <c r="M291" i="27"/>
  <c r="E278" i="21" s="1"/>
  <c r="L291" i="27"/>
  <c r="F292" i="27" s="1"/>
  <c r="W281" i="39"/>
  <c r="D277" i="41"/>
  <c r="M281" i="47"/>
  <c r="L281" i="47"/>
  <c r="D280" i="39"/>
  <c r="D280" i="40"/>
  <c r="K279" i="39"/>
  <c r="C275" i="43" s="1"/>
  <c r="O281" i="35"/>
  <c r="E281" i="40" s="1"/>
  <c r="P281" i="35"/>
  <c r="X281" i="39" s="1"/>
  <c r="L299" i="28"/>
  <c r="F300" i="28" s="1"/>
  <c r="M299" i="28"/>
  <c r="F286" i="21" s="1"/>
  <c r="T289" i="35"/>
  <c r="G289" i="40" s="1"/>
  <c r="U289" i="35"/>
  <c r="P289" i="47"/>
  <c r="Q289" i="47"/>
  <c r="G286" i="42"/>
  <c r="C282" i="44" s="1"/>
  <c r="C282" i="43"/>
  <c r="M24" i="32"/>
  <c r="X15" i="35" s="1"/>
  <c r="L24" i="32"/>
  <c r="F25" i="32" s="1"/>
  <c r="H25" i="32" s="1"/>
  <c r="J25" i="32" s="1"/>
  <c r="J344" i="17" l="1"/>
  <c r="K344" i="17" s="1"/>
  <c r="N316" i="30"/>
  <c r="M316" i="30"/>
  <c r="F317" i="30" s="1"/>
  <c r="C302" i="41"/>
  <c r="E306" i="39"/>
  <c r="T306" i="39" s="1"/>
  <c r="J306" i="35"/>
  <c r="I306" i="35"/>
  <c r="C306" i="40" s="1"/>
  <c r="F281" i="40"/>
  <c r="Q281" i="35"/>
  <c r="V281" i="35" s="1"/>
  <c r="H292" i="27"/>
  <c r="J292" i="27" s="1"/>
  <c r="G292" i="27"/>
  <c r="M282" i="35"/>
  <c r="I280" i="37"/>
  <c r="J280" i="37" s="1"/>
  <c r="K280" i="37" s="1"/>
  <c r="F281" i="51" s="1"/>
  <c r="G281" i="51" s="1"/>
  <c r="H281" i="51" s="1"/>
  <c r="F280" i="39"/>
  <c r="G280" i="39" s="1"/>
  <c r="O280" i="39"/>
  <c r="L279" i="39"/>
  <c r="K275" i="43" s="1"/>
  <c r="K25" i="32"/>
  <c r="R290" i="35"/>
  <c r="L288" i="37"/>
  <c r="M288" i="37" s="1"/>
  <c r="N288" i="37" s="1"/>
  <c r="I289" i="51" s="1"/>
  <c r="J289" i="51" s="1"/>
  <c r="K289" i="51" s="1"/>
  <c r="G300" i="28"/>
  <c r="H300" i="28"/>
  <c r="J300" i="28" s="1"/>
  <c r="G25" i="32"/>
  <c r="AB14" i="39"/>
  <c r="G11" i="21"/>
  <c r="O13" i="37"/>
  <c r="P13" i="37" s="1"/>
  <c r="Q13" i="37" s="1"/>
  <c r="L14" i="51" s="1"/>
  <c r="L344" i="17" l="1"/>
  <c r="F345" i="17" s="1"/>
  <c r="M344" i="17"/>
  <c r="U306" i="39"/>
  <c r="P306" i="39"/>
  <c r="Q306" i="39" s="1"/>
  <c r="R306" i="39"/>
  <c r="G317" i="30"/>
  <c r="I317" i="30"/>
  <c r="E305" i="37"/>
  <c r="G305" i="37" s="1"/>
  <c r="H305" i="37" s="1"/>
  <c r="C306" i="51" s="1"/>
  <c r="D306" i="51" s="1"/>
  <c r="E306" i="51" s="1"/>
  <c r="O316" i="30"/>
  <c r="P316" i="30" s="1"/>
  <c r="C303" i="21" s="1"/>
  <c r="K292" i="27"/>
  <c r="I292" i="27"/>
  <c r="H280" i="39"/>
  <c r="I280" i="39"/>
  <c r="J280" i="39"/>
  <c r="H281" i="40"/>
  <c r="W281" i="35"/>
  <c r="K281" i="35" s="1"/>
  <c r="K282" i="47"/>
  <c r="F281" i="36"/>
  <c r="G281" i="36" s="1"/>
  <c r="H281" i="36" s="1"/>
  <c r="D278" i="38"/>
  <c r="N282" i="35"/>
  <c r="F11" i="38"/>
  <c r="L14" i="36"/>
  <c r="Y15" i="35"/>
  <c r="Z15" i="35" s="1"/>
  <c r="K300" i="28"/>
  <c r="E286" i="38"/>
  <c r="S290" i="35"/>
  <c r="I289" i="36"/>
  <c r="J289" i="36" s="1"/>
  <c r="K289" i="36" s="1"/>
  <c r="E286" i="41" s="1"/>
  <c r="O290" i="47"/>
  <c r="D331" i="21" l="1"/>
  <c r="F333" i="37"/>
  <c r="I345" i="17"/>
  <c r="G345" i="17"/>
  <c r="M302" i="43"/>
  <c r="F302" i="43"/>
  <c r="K280" i="39"/>
  <c r="L280" i="39" s="1"/>
  <c r="K276" i="43" s="1"/>
  <c r="H307" i="35"/>
  <c r="C303" i="38"/>
  <c r="C306" i="36"/>
  <c r="D306" i="36" s="1"/>
  <c r="E306" i="36" s="1"/>
  <c r="K317" i="30"/>
  <c r="L317" i="30" s="1"/>
  <c r="S306" i="39"/>
  <c r="M282" i="47"/>
  <c r="L282" i="47"/>
  <c r="D281" i="39"/>
  <c r="D281" i="40"/>
  <c r="I15" i="40"/>
  <c r="I15" i="49"/>
  <c r="P282" i="35"/>
  <c r="X282" i="39" s="1"/>
  <c r="O282" i="35"/>
  <c r="E282" i="40" s="1"/>
  <c r="D278" i="41"/>
  <c r="W282" i="39"/>
  <c r="M292" i="27"/>
  <c r="E279" i="21" s="1"/>
  <c r="L292" i="27"/>
  <c r="F293" i="27" s="1"/>
  <c r="Q290" i="47"/>
  <c r="P290" i="47"/>
  <c r="T290" i="35"/>
  <c r="G290" i="40" s="1"/>
  <c r="U290" i="35"/>
  <c r="L300" i="28"/>
  <c r="F301" i="28" s="1"/>
  <c r="M300" i="28"/>
  <c r="F287" i="21" s="1"/>
  <c r="M25" i="32"/>
  <c r="X16" i="35" s="1"/>
  <c r="L25" i="32"/>
  <c r="F26" i="32" s="1"/>
  <c r="J345" i="17" l="1"/>
  <c r="K345" i="17" s="1"/>
  <c r="N317" i="30"/>
  <c r="M317" i="30"/>
  <c r="F318" i="30" s="1"/>
  <c r="E307" i="39"/>
  <c r="T307" i="39" s="1"/>
  <c r="C303" i="41"/>
  <c r="I307" i="35"/>
  <c r="C307" i="40" s="1"/>
  <c r="J307" i="35"/>
  <c r="G293" i="27"/>
  <c r="H293" i="27"/>
  <c r="J293" i="27" s="1"/>
  <c r="M283" i="35"/>
  <c r="I281" i="37"/>
  <c r="J281" i="37" s="1"/>
  <c r="K281" i="37" s="1"/>
  <c r="F282" i="51" s="1"/>
  <c r="G282" i="51" s="1"/>
  <c r="H282" i="51" s="1"/>
  <c r="O281" i="39"/>
  <c r="F281" i="39"/>
  <c r="G281" i="39" s="1"/>
  <c r="F282" i="40"/>
  <c r="Q282" i="35"/>
  <c r="V282" i="35" s="1"/>
  <c r="R291" i="35"/>
  <c r="L289" i="37"/>
  <c r="M289" i="37" s="1"/>
  <c r="N289" i="37" s="1"/>
  <c r="I290" i="51" s="1"/>
  <c r="J290" i="51" s="1"/>
  <c r="K290" i="51" s="1"/>
  <c r="H301" i="28"/>
  <c r="J301" i="28" s="1"/>
  <c r="G301" i="28"/>
  <c r="C283" i="43"/>
  <c r="G287" i="42"/>
  <c r="C283" i="44" s="1"/>
  <c r="G26" i="32"/>
  <c r="H26" i="32"/>
  <c r="J26" i="32" s="1"/>
  <c r="AB15" i="39"/>
  <c r="G12" i="21"/>
  <c r="O14" i="37"/>
  <c r="P14" i="37" s="1"/>
  <c r="Q14" i="37" s="1"/>
  <c r="L15" i="51" s="1"/>
  <c r="M15" i="51" s="1"/>
  <c r="N15" i="51" s="1"/>
  <c r="M12" i="50" s="1"/>
  <c r="M345" i="17" l="1"/>
  <c r="L345" i="17"/>
  <c r="F346" i="17" s="1"/>
  <c r="U307" i="39"/>
  <c r="P307" i="39"/>
  <c r="Q307" i="39" s="1"/>
  <c r="R307" i="39"/>
  <c r="I318" i="30"/>
  <c r="G318" i="30"/>
  <c r="E306" i="37"/>
  <c r="G306" i="37" s="1"/>
  <c r="H306" i="37" s="1"/>
  <c r="C307" i="51" s="1"/>
  <c r="D307" i="51" s="1"/>
  <c r="E307" i="51" s="1"/>
  <c r="O317" i="30"/>
  <c r="P317" i="30" s="1"/>
  <c r="C304" i="21" s="1"/>
  <c r="K283" i="47"/>
  <c r="D279" i="38"/>
  <c r="N283" i="35"/>
  <c r="F282" i="36"/>
  <c r="G282" i="36" s="1"/>
  <c r="H282" i="36" s="1"/>
  <c r="W282" i="35"/>
  <c r="K282" i="35" s="1"/>
  <c r="H282" i="40"/>
  <c r="I293" i="27"/>
  <c r="K293" i="27"/>
  <c r="H281" i="39"/>
  <c r="J281" i="39"/>
  <c r="I281" i="39"/>
  <c r="L15" i="36"/>
  <c r="M15" i="36" s="1"/>
  <c r="N15" i="36" s="1"/>
  <c r="Y16" i="35"/>
  <c r="K26" i="32"/>
  <c r="K301" i="28"/>
  <c r="O291" i="47"/>
  <c r="E287" i="38"/>
  <c r="I290" i="36"/>
  <c r="J290" i="36" s="1"/>
  <c r="K290" i="36" s="1"/>
  <c r="E287" i="41" s="1"/>
  <c r="S291" i="35"/>
  <c r="F12" i="38"/>
  <c r="R16" i="47"/>
  <c r="S16" i="47" s="1"/>
  <c r="I346" i="17" l="1"/>
  <c r="G346" i="17"/>
  <c r="D332" i="21"/>
  <c r="F334" i="37"/>
  <c r="M303" i="43"/>
  <c r="F303" i="43"/>
  <c r="C304" i="38"/>
  <c r="C307" i="36"/>
  <c r="D307" i="36" s="1"/>
  <c r="E307" i="36" s="1"/>
  <c r="H308" i="35"/>
  <c r="K318" i="30"/>
  <c r="L318" i="30" s="1"/>
  <c r="S307" i="39"/>
  <c r="K281" i="39"/>
  <c r="M293" i="27"/>
  <c r="E280" i="21" s="1"/>
  <c r="L293" i="27"/>
  <c r="F294" i="27" s="1"/>
  <c r="D282" i="39"/>
  <c r="D282" i="40"/>
  <c r="W283" i="39"/>
  <c r="D279" i="41"/>
  <c r="P283" i="35"/>
  <c r="X283" i="39" s="1"/>
  <c r="O283" i="35"/>
  <c r="E283" i="40" s="1"/>
  <c r="L283" i="47"/>
  <c r="M283" i="47"/>
  <c r="T291" i="35"/>
  <c r="G291" i="40" s="1"/>
  <c r="U291" i="35"/>
  <c r="Q291" i="47"/>
  <c r="P291" i="47"/>
  <c r="L301" i="28"/>
  <c r="F302" i="28" s="1"/>
  <c r="M301" i="28"/>
  <c r="F288" i="21" s="1"/>
  <c r="G288" i="42"/>
  <c r="C284" i="44" s="1"/>
  <c r="C284" i="43"/>
  <c r="F12" i="41"/>
  <c r="AC16" i="39"/>
  <c r="M26" i="32"/>
  <c r="X17" i="35" s="1"/>
  <c r="L26" i="32"/>
  <c r="F27" i="32" s="1"/>
  <c r="Z16" i="35"/>
  <c r="J346" i="17" l="1"/>
  <c r="K346" i="17" s="1"/>
  <c r="M318" i="30"/>
  <c r="F319" i="30" s="1"/>
  <c r="N318" i="30"/>
  <c r="J308" i="35"/>
  <c r="I308" i="35"/>
  <c r="C308" i="40" s="1"/>
  <c r="L281" i="39"/>
  <c r="K277" i="43" s="1"/>
  <c r="C304" i="41"/>
  <c r="E308" i="39"/>
  <c r="T308" i="39" s="1"/>
  <c r="F283" i="40"/>
  <c r="Q283" i="35"/>
  <c r="V283" i="35" s="1"/>
  <c r="I16" i="40"/>
  <c r="I16" i="49"/>
  <c r="F282" i="39"/>
  <c r="O282" i="39"/>
  <c r="H294" i="27"/>
  <c r="J294" i="27" s="1"/>
  <c r="G294" i="27"/>
  <c r="I282" i="37"/>
  <c r="J282" i="37" s="1"/>
  <c r="K282" i="37" s="1"/>
  <c r="F283" i="51" s="1"/>
  <c r="G283" i="51" s="1"/>
  <c r="H283" i="51" s="1"/>
  <c r="M284" i="35"/>
  <c r="R292" i="35"/>
  <c r="L290" i="37"/>
  <c r="M290" i="37" s="1"/>
  <c r="N290" i="37" s="1"/>
  <c r="I291" i="51" s="1"/>
  <c r="J291" i="51" s="1"/>
  <c r="K291" i="51" s="1"/>
  <c r="G302" i="28"/>
  <c r="H302" i="28"/>
  <c r="J302" i="28" s="1"/>
  <c r="AB16" i="39"/>
  <c r="G27" i="32"/>
  <c r="H27" i="32"/>
  <c r="J27" i="32" s="1"/>
  <c r="G13" i="21"/>
  <c r="O15" i="37"/>
  <c r="P15" i="37" s="1"/>
  <c r="Q15" i="37" s="1"/>
  <c r="M346" i="17" l="1"/>
  <c r="L346" i="17"/>
  <c r="F347" i="17" s="1"/>
  <c r="U308" i="39"/>
  <c r="L16" i="36"/>
  <c r="M16" i="36" s="1"/>
  <c r="N16" i="36" s="1"/>
  <c r="L16" i="51"/>
  <c r="M16" i="51" s="1"/>
  <c r="N16" i="51" s="1"/>
  <c r="M13" i="50" s="1"/>
  <c r="P308" i="39"/>
  <c r="Q308" i="39" s="1"/>
  <c r="R308" i="39"/>
  <c r="E307" i="37"/>
  <c r="G307" i="37" s="1"/>
  <c r="H307" i="37" s="1"/>
  <c r="C308" i="51" s="1"/>
  <c r="D308" i="51" s="1"/>
  <c r="E308" i="51" s="1"/>
  <c r="O318" i="30"/>
  <c r="P318" i="30" s="1"/>
  <c r="C305" i="21" s="1"/>
  <c r="G319" i="30"/>
  <c r="I319" i="30"/>
  <c r="G282" i="39"/>
  <c r="H282" i="39" s="1"/>
  <c r="F283" i="36"/>
  <c r="G283" i="36" s="1"/>
  <c r="H283" i="36" s="1"/>
  <c r="N284" i="35"/>
  <c r="K284" i="47"/>
  <c r="D280" i="38"/>
  <c r="W283" i="35"/>
  <c r="K283" i="35" s="1"/>
  <c r="H283" i="40"/>
  <c r="K294" i="27"/>
  <c r="I294" i="27"/>
  <c r="K27" i="32"/>
  <c r="K302" i="28"/>
  <c r="O292" i="47"/>
  <c r="S292" i="35"/>
  <c r="E288" i="38"/>
  <c r="I291" i="36"/>
  <c r="J291" i="36" s="1"/>
  <c r="K291" i="36" s="1"/>
  <c r="E288" i="41" s="1"/>
  <c r="R17" i="47"/>
  <c r="S17" i="47" s="1"/>
  <c r="F13" i="38"/>
  <c r="Y17" i="35"/>
  <c r="G347" i="17" l="1"/>
  <c r="I347" i="17"/>
  <c r="D333" i="21"/>
  <c r="F335" i="37"/>
  <c r="F304" i="43"/>
  <c r="M304" i="43"/>
  <c r="K319" i="30"/>
  <c r="L319" i="30" s="1"/>
  <c r="C305" i="38"/>
  <c r="C308" i="36"/>
  <c r="D308" i="36" s="1"/>
  <c r="E308" i="36" s="1"/>
  <c r="H309" i="35"/>
  <c r="S308" i="39"/>
  <c r="D283" i="39"/>
  <c r="D283" i="40"/>
  <c r="M284" i="47"/>
  <c r="L284" i="47"/>
  <c r="P284" i="35"/>
  <c r="X284" i="39" s="1"/>
  <c r="O284" i="35"/>
  <c r="E284" i="40" s="1"/>
  <c r="W284" i="39"/>
  <c r="D280" i="41"/>
  <c r="M294" i="27"/>
  <c r="E281" i="21" s="1"/>
  <c r="L294" i="27"/>
  <c r="F295" i="27" s="1"/>
  <c r="I282" i="39"/>
  <c r="K282" i="39" s="1"/>
  <c r="J282" i="39"/>
  <c r="L302" i="28"/>
  <c r="F303" i="28" s="1"/>
  <c r="M302" i="28"/>
  <c r="F289" i="21" s="1"/>
  <c r="U292" i="35"/>
  <c r="T292" i="35"/>
  <c r="G292" i="40" s="1"/>
  <c r="P292" i="47"/>
  <c r="Q292" i="47"/>
  <c r="F13" i="41"/>
  <c r="AC17" i="39"/>
  <c r="M27" i="32"/>
  <c r="X18" i="35" s="1"/>
  <c r="L27" i="32"/>
  <c r="F28" i="32" s="1"/>
  <c r="Z17" i="35"/>
  <c r="J347" i="17" l="1"/>
  <c r="K347" i="17" s="1"/>
  <c r="M319" i="30"/>
  <c r="F320" i="30" s="1"/>
  <c r="N319" i="30"/>
  <c r="I309" i="35"/>
  <c r="C309" i="40" s="1"/>
  <c r="J309" i="35"/>
  <c r="C305" i="41"/>
  <c r="E309" i="39"/>
  <c r="T309" i="39" s="1"/>
  <c r="L282" i="39"/>
  <c r="K278" i="43" s="1"/>
  <c r="F284" i="40"/>
  <c r="Q284" i="35"/>
  <c r="V284" i="35" s="1"/>
  <c r="H295" i="27"/>
  <c r="J295" i="27" s="1"/>
  <c r="G295" i="27"/>
  <c r="I17" i="40"/>
  <c r="I17" i="49"/>
  <c r="M285" i="35"/>
  <c r="I283" i="37"/>
  <c r="J283" i="37" s="1"/>
  <c r="K283" i="37" s="1"/>
  <c r="F284" i="51" s="1"/>
  <c r="G284" i="51" s="1"/>
  <c r="H284" i="51" s="1"/>
  <c r="F283" i="39"/>
  <c r="G283" i="39" s="1"/>
  <c r="O283" i="39"/>
  <c r="R293" i="35"/>
  <c r="L291" i="37"/>
  <c r="M291" i="37" s="1"/>
  <c r="N291" i="37" s="1"/>
  <c r="I292" i="51" s="1"/>
  <c r="J292" i="51" s="1"/>
  <c r="K292" i="51" s="1"/>
  <c r="H303" i="28"/>
  <c r="J303" i="28" s="1"/>
  <c r="G303" i="28"/>
  <c r="G289" i="42"/>
  <c r="C285" i="44" s="1"/>
  <c r="C285" i="43"/>
  <c r="AB17" i="39"/>
  <c r="G28" i="32"/>
  <c r="H28" i="32"/>
  <c r="J28" i="32" s="1"/>
  <c r="G14" i="21"/>
  <c r="O16" i="37"/>
  <c r="P16" i="37" s="1"/>
  <c r="Q16" i="37" s="1"/>
  <c r="L347" i="17" l="1"/>
  <c r="F348" i="17" s="1"/>
  <c r="M347" i="17"/>
  <c r="U309" i="39"/>
  <c r="L17" i="36"/>
  <c r="M17" i="36" s="1"/>
  <c r="N17" i="36" s="1"/>
  <c r="L17" i="51"/>
  <c r="M17" i="51" s="1"/>
  <c r="N17" i="51" s="1"/>
  <c r="M14" i="50" s="1"/>
  <c r="P309" i="39"/>
  <c r="Q309" i="39" s="1"/>
  <c r="R309" i="39"/>
  <c r="O319" i="30"/>
  <c r="P319" i="30" s="1"/>
  <c r="C306" i="21" s="1"/>
  <c r="E308" i="37"/>
  <c r="G308" i="37" s="1"/>
  <c r="H308" i="37" s="1"/>
  <c r="C309" i="51" s="1"/>
  <c r="D309" i="51" s="1"/>
  <c r="E309" i="51" s="1"/>
  <c r="I320" i="30"/>
  <c r="G320" i="30"/>
  <c r="I295" i="27"/>
  <c r="K295" i="27"/>
  <c r="W284" i="35"/>
  <c r="K284" i="35" s="1"/>
  <c r="H284" i="40"/>
  <c r="D281" i="38"/>
  <c r="N285" i="35"/>
  <c r="F284" i="36"/>
  <c r="G284" i="36" s="1"/>
  <c r="H284" i="36" s="1"/>
  <c r="K285" i="47"/>
  <c r="H283" i="39"/>
  <c r="J283" i="39"/>
  <c r="I283" i="39"/>
  <c r="K28" i="32"/>
  <c r="K303" i="28"/>
  <c r="E289" i="38"/>
  <c r="O293" i="47"/>
  <c r="I292" i="36"/>
  <c r="J292" i="36" s="1"/>
  <c r="K292" i="36" s="1"/>
  <c r="E289" i="41" s="1"/>
  <c r="S293" i="35"/>
  <c r="R18" i="47"/>
  <c r="S18" i="47" s="1"/>
  <c r="F14" i="38"/>
  <c r="Y18" i="35"/>
  <c r="D334" i="21" l="1"/>
  <c r="F336" i="37"/>
  <c r="G348" i="17"/>
  <c r="I348" i="17"/>
  <c r="F305" i="43"/>
  <c r="M305" i="43"/>
  <c r="K320" i="30"/>
  <c r="L320" i="30" s="1"/>
  <c r="C306" i="38"/>
  <c r="H310" i="35"/>
  <c r="C309" i="36"/>
  <c r="D309" i="36" s="1"/>
  <c r="E309" i="36" s="1"/>
  <c r="S309" i="39"/>
  <c r="K283" i="39"/>
  <c r="C279" i="43" s="1"/>
  <c r="M285" i="47"/>
  <c r="L285" i="47"/>
  <c r="D281" i="41"/>
  <c r="W285" i="39"/>
  <c r="P285" i="35"/>
  <c r="X285" i="39" s="1"/>
  <c r="O285" i="35"/>
  <c r="E285" i="40" s="1"/>
  <c r="D284" i="39"/>
  <c r="D284" i="40"/>
  <c r="L295" i="27"/>
  <c r="F296" i="27" s="1"/>
  <c r="M295" i="27"/>
  <c r="E282" i="21" s="1"/>
  <c r="L303" i="28"/>
  <c r="F304" i="28" s="1"/>
  <c r="M303" i="28"/>
  <c r="F290" i="21" s="1"/>
  <c r="U293" i="35"/>
  <c r="T293" i="35"/>
  <c r="G293" i="40" s="1"/>
  <c r="P293" i="47"/>
  <c r="Q293" i="47"/>
  <c r="F14" i="41"/>
  <c r="AC18" i="39"/>
  <c r="Z18" i="35"/>
  <c r="M28" i="32"/>
  <c r="X19" i="35" s="1"/>
  <c r="L28" i="32"/>
  <c r="F29" i="32" s="1"/>
  <c r="J348" i="17" l="1"/>
  <c r="K348" i="17" s="1"/>
  <c r="N320" i="30"/>
  <c r="M320" i="30"/>
  <c r="F321" i="30" s="1"/>
  <c r="C306" i="41"/>
  <c r="E310" i="39"/>
  <c r="T310" i="39" s="1"/>
  <c r="I310" i="35"/>
  <c r="C310" i="40" s="1"/>
  <c r="J310" i="35"/>
  <c r="L283" i="39"/>
  <c r="K279" i="43" s="1"/>
  <c r="F284" i="39"/>
  <c r="G284" i="39" s="1"/>
  <c r="O284" i="39"/>
  <c r="F285" i="40"/>
  <c r="Q285" i="35"/>
  <c r="V285" i="35" s="1"/>
  <c r="M286" i="35"/>
  <c r="I284" i="37"/>
  <c r="J284" i="37" s="1"/>
  <c r="K284" i="37" s="1"/>
  <c r="F285" i="51" s="1"/>
  <c r="G285" i="51" s="1"/>
  <c r="H285" i="51" s="1"/>
  <c r="I18" i="40"/>
  <c r="I18" i="49"/>
  <c r="G296" i="27"/>
  <c r="H296" i="27"/>
  <c r="J296" i="27" s="1"/>
  <c r="G290" i="42"/>
  <c r="C286" i="44" s="1"/>
  <c r="R294" i="35"/>
  <c r="L292" i="37"/>
  <c r="M292" i="37" s="1"/>
  <c r="N292" i="37" s="1"/>
  <c r="I293" i="51" s="1"/>
  <c r="J293" i="51" s="1"/>
  <c r="K293" i="51" s="1"/>
  <c r="H304" i="28"/>
  <c r="J304" i="28" s="1"/>
  <c r="G304" i="28"/>
  <c r="G15" i="21"/>
  <c r="O17" i="37"/>
  <c r="P17" i="37" s="1"/>
  <c r="Q17" i="37" s="1"/>
  <c r="G29" i="32"/>
  <c r="H29" i="32"/>
  <c r="J29" i="32" s="1"/>
  <c r="AB18" i="39"/>
  <c r="M348" i="17" l="1"/>
  <c r="L348" i="17"/>
  <c r="F349" i="17" s="1"/>
  <c r="U310" i="39"/>
  <c r="L18" i="36"/>
  <c r="M18" i="36" s="1"/>
  <c r="N18" i="36" s="1"/>
  <c r="L18" i="51"/>
  <c r="M18" i="51" s="1"/>
  <c r="N18" i="51" s="1"/>
  <c r="M15" i="50" s="1"/>
  <c r="P310" i="39"/>
  <c r="Q310" i="39" s="1"/>
  <c r="R310" i="39"/>
  <c r="G321" i="30"/>
  <c r="I321" i="30"/>
  <c r="O320" i="30"/>
  <c r="P320" i="30" s="1"/>
  <c r="C307" i="21" s="1"/>
  <c r="E309" i="37"/>
  <c r="G309" i="37" s="1"/>
  <c r="H309" i="37" s="1"/>
  <c r="C310" i="51" s="1"/>
  <c r="D310" i="51" s="1"/>
  <c r="E310" i="51" s="1"/>
  <c r="N286" i="35"/>
  <c r="F285" i="36"/>
  <c r="G285" i="36" s="1"/>
  <c r="H285" i="36" s="1"/>
  <c r="K286" i="47"/>
  <c r="D282" i="38"/>
  <c r="I296" i="27"/>
  <c r="K296" i="27"/>
  <c r="H285" i="40"/>
  <c r="W285" i="35"/>
  <c r="K285" i="35" s="1"/>
  <c r="H284" i="39"/>
  <c r="J284" i="39"/>
  <c r="I284" i="39"/>
  <c r="K29" i="32"/>
  <c r="I293" i="36"/>
  <c r="J293" i="36" s="1"/>
  <c r="K293" i="36" s="1"/>
  <c r="E290" i="41" s="1"/>
  <c r="S294" i="35"/>
  <c r="O294" i="47"/>
  <c r="E290" i="38"/>
  <c r="K304" i="28"/>
  <c r="R19" i="47"/>
  <c r="S19" i="47" s="1"/>
  <c r="F15" i="38"/>
  <c r="Y19" i="35"/>
  <c r="G349" i="17" l="1"/>
  <c r="I349" i="17"/>
  <c r="D335" i="21"/>
  <c r="F337" i="37"/>
  <c r="F306" i="43"/>
  <c r="M306" i="43"/>
  <c r="K321" i="30"/>
  <c r="L321" i="30" s="1"/>
  <c r="H311" i="35"/>
  <c r="C307" i="38"/>
  <c r="C310" i="36"/>
  <c r="D310" i="36" s="1"/>
  <c r="E310" i="36" s="1"/>
  <c r="S310" i="39"/>
  <c r="K284" i="39"/>
  <c r="D285" i="39"/>
  <c r="D285" i="40"/>
  <c r="M296" i="27"/>
  <c r="E283" i="21" s="1"/>
  <c r="L296" i="27"/>
  <c r="F297" i="27" s="1"/>
  <c r="M286" i="47"/>
  <c r="L286" i="47"/>
  <c r="W286" i="39"/>
  <c r="D282" i="41"/>
  <c r="P286" i="35"/>
  <c r="X286" i="39" s="1"/>
  <c r="O286" i="35"/>
  <c r="E286" i="40" s="1"/>
  <c r="L304" i="28"/>
  <c r="F305" i="28" s="1"/>
  <c r="M304" i="28"/>
  <c r="F291" i="21" s="1"/>
  <c r="P294" i="47"/>
  <c r="Q294" i="47"/>
  <c r="T294" i="35"/>
  <c r="G294" i="40" s="1"/>
  <c r="U294" i="35"/>
  <c r="AC19" i="39"/>
  <c r="F15" i="41"/>
  <c r="Z19" i="35"/>
  <c r="M29" i="32"/>
  <c r="X20" i="35" s="1"/>
  <c r="L29" i="32"/>
  <c r="F30" i="32" s="1"/>
  <c r="J349" i="17" l="1"/>
  <c r="K349" i="17" s="1"/>
  <c r="N321" i="30"/>
  <c r="M321" i="30"/>
  <c r="F322" i="30" s="1"/>
  <c r="C307" i="41"/>
  <c r="E311" i="39"/>
  <c r="T311" i="39" s="1"/>
  <c r="L284" i="39"/>
  <c r="K280" i="43" s="1"/>
  <c r="J311" i="35"/>
  <c r="I311" i="35"/>
  <c r="C311" i="40" s="1"/>
  <c r="H297" i="27"/>
  <c r="J297" i="27" s="1"/>
  <c r="G297" i="27"/>
  <c r="M287" i="35"/>
  <c r="I285" i="37"/>
  <c r="J285" i="37" s="1"/>
  <c r="K285" i="37" s="1"/>
  <c r="F286" i="51" s="1"/>
  <c r="G286" i="51" s="1"/>
  <c r="H286" i="51" s="1"/>
  <c r="Q286" i="35"/>
  <c r="V286" i="35" s="1"/>
  <c r="F286" i="40"/>
  <c r="I19" i="40"/>
  <c r="I19" i="49"/>
  <c r="O285" i="39"/>
  <c r="F285" i="39"/>
  <c r="G291" i="42"/>
  <c r="C287" i="44" s="1"/>
  <c r="R295" i="35"/>
  <c r="L293" i="37"/>
  <c r="M293" i="37" s="1"/>
  <c r="N293" i="37" s="1"/>
  <c r="I294" i="51" s="1"/>
  <c r="J294" i="51" s="1"/>
  <c r="K294" i="51" s="1"/>
  <c r="H305" i="28"/>
  <c r="J305" i="28" s="1"/>
  <c r="G305" i="28"/>
  <c r="G30" i="32"/>
  <c r="H30" i="32"/>
  <c r="J30" i="32" s="1"/>
  <c r="G16" i="21"/>
  <c r="O18" i="37"/>
  <c r="P18" i="37" s="1"/>
  <c r="Q18" i="37" s="1"/>
  <c r="AB19" i="39"/>
  <c r="L349" i="17" l="1"/>
  <c r="F350" i="17" s="1"/>
  <c r="M349" i="17"/>
  <c r="U311" i="39"/>
  <c r="L19" i="36"/>
  <c r="M19" i="36" s="1"/>
  <c r="N19" i="36" s="1"/>
  <c r="L19" i="51"/>
  <c r="M19" i="51" s="1"/>
  <c r="N19" i="51" s="1"/>
  <c r="M16" i="50" s="1"/>
  <c r="P311" i="39"/>
  <c r="Q311" i="39" s="1"/>
  <c r="R311" i="39"/>
  <c r="G322" i="30"/>
  <c r="I322" i="30"/>
  <c r="E310" i="37"/>
  <c r="G310" i="37" s="1"/>
  <c r="H310" i="37" s="1"/>
  <c r="C311" i="51" s="1"/>
  <c r="D311" i="51" s="1"/>
  <c r="E311" i="51" s="1"/>
  <c r="O321" i="30"/>
  <c r="P321" i="30" s="1"/>
  <c r="C308" i="21" s="1"/>
  <c r="H286" i="40"/>
  <c r="W286" i="35"/>
  <c r="K286" i="35" s="1"/>
  <c r="K287" i="47"/>
  <c r="N287" i="35"/>
  <c r="D283" i="38"/>
  <c r="F286" i="36"/>
  <c r="G286" i="36" s="1"/>
  <c r="H286" i="36" s="1"/>
  <c r="G285" i="39"/>
  <c r="H285" i="39" s="1"/>
  <c r="I297" i="27"/>
  <c r="K297" i="27"/>
  <c r="K30" i="32"/>
  <c r="O295" i="47"/>
  <c r="S295" i="35"/>
  <c r="E291" i="38"/>
  <c r="I294" i="36"/>
  <c r="J294" i="36" s="1"/>
  <c r="K294" i="36" s="1"/>
  <c r="E291" i="41" s="1"/>
  <c r="K305" i="28"/>
  <c r="R20" i="47"/>
  <c r="S20" i="47" s="1"/>
  <c r="F16" i="38"/>
  <c r="Y20" i="35"/>
  <c r="D336" i="21" l="1"/>
  <c r="F338" i="37"/>
  <c r="G350" i="17"/>
  <c r="I350" i="17"/>
  <c r="F307" i="43"/>
  <c r="M307" i="43"/>
  <c r="H312" i="35"/>
  <c r="C311" i="36"/>
  <c r="D311" i="36" s="1"/>
  <c r="E311" i="36" s="1"/>
  <c r="C308" i="38"/>
  <c r="K322" i="30"/>
  <c r="L322" i="30" s="1"/>
  <c r="S311" i="39"/>
  <c r="J285" i="39"/>
  <c r="I285" i="39"/>
  <c r="K285" i="39" s="1"/>
  <c r="W287" i="39"/>
  <c r="D283" i="41"/>
  <c r="O287" i="35"/>
  <c r="E287" i="40" s="1"/>
  <c r="P287" i="35"/>
  <c r="X287" i="39" s="1"/>
  <c r="M287" i="47"/>
  <c r="L287" i="47"/>
  <c r="M297" i="27"/>
  <c r="E284" i="21" s="1"/>
  <c r="L297" i="27"/>
  <c r="F298" i="27" s="1"/>
  <c r="D286" i="39"/>
  <c r="D286" i="40"/>
  <c r="L305" i="28"/>
  <c r="F306" i="28" s="1"/>
  <c r="M305" i="28"/>
  <c r="F292" i="21" s="1"/>
  <c r="U295" i="35"/>
  <c r="T295" i="35"/>
  <c r="G295" i="40" s="1"/>
  <c r="Q295" i="47"/>
  <c r="P295" i="47"/>
  <c r="F16" i="41"/>
  <c r="AC20" i="39"/>
  <c r="M30" i="32"/>
  <c r="X21" i="35" s="1"/>
  <c r="L30" i="32"/>
  <c r="F31" i="32" s="1"/>
  <c r="Z20" i="35"/>
  <c r="J350" i="17" l="1"/>
  <c r="K350" i="17" s="1"/>
  <c r="M322" i="30"/>
  <c r="F323" i="30" s="1"/>
  <c r="N322" i="30"/>
  <c r="E312" i="39"/>
  <c r="T312" i="39" s="1"/>
  <c r="C308" i="41"/>
  <c r="I312" i="35"/>
  <c r="C312" i="40" s="1"/>
  <c r="J312" i="35"/>
  <c r="Q287" i="35"/>
  <c r="V287" i="35" s="1"/>
  <c r="F287" i="40"/>
  <c r="F286" i="39"/>
  <c r="G286" i="39" s="1"/>
  <c r="O286" i="39"/>
  <c r="H298" i="27"/>
  <c r="J298" i="27" s="1"/>
  <c r="G298" i="27"/>
  <c r="I286" i="37"/>
  <c r="J286" i="37" s="1"/>
  <c r="K286" i="37" s="1"/>
  <c r="F287" i="51" s="1"/>
  <c r="G287" i="51" s="1"/>
  <c r="H287" i="51" s="1"/>
  <c r="M288" i="35"/>
  <c r="L285" i="39"/>
  <c r="K281" i="43" s="1"/>
  <c r="I20" i="40"/>
  <c r="I20" i="49"/>
  <c r="G292" i="42"/>
  <c r="C288" i="44" s="1"/>
  <c r="R296" i="35"/>
  <c r="L294" i="37"/>
  <c r="M294" i="37" s="1"/>
  <c r="N294" i="37" s="1"/>
  <c r="I295" i="51" s="1"/>
  <c r="J295" i="51" s="1"/>
  <c r="K295" i="51" s="1"/>
  <c r="G306" i="28"/>
  <c r="H306" i="28"/>
  <c r="J306" i="28" s="1"/>
  <c r="AB20" i="39"/>
  <c r="G31" i="32"/>
  <c r="H31" i="32"/>
  <c r="J31" i="32" s="1"/>
  <c r="G17" i="21"/>
  <c r="O19" i="37"/>
  <c r="P19" i="37" s="1"/>
  <c r="Q19" i="37" s="1"/>
  <c r="L350" i="17" l="1"/>
  <c r="F351" i="17" s="1"/>
  <c r="M350" i="17"/>
  <c r="U312" i="39"/>
  <c r="L20" i="36"/>
  <c r="M20" i="36" s="1"/>
  <c r="N20" i="36" s="1"/>
  <c r="L20" i="51"/>
  <c r="M20" i="51" s="1"/>
  <c r="N20" i="51" s="1"/>
  <c r="M17" i="50" s="1"/>
  <c r="P312" i="39"/>
  <c r="Q312" i="39" s="1"/>
  <c r="R312" i="39"/>
  <c r="O322" i="30"/>
  <c r="P322" i="30" s="1"/>
  <c r="C309" i="21" s="1"/>
  <c r="E311" i="37"/>
  <c r="G311" i="37" s="1"/>
  <c r="H311" i="37" s="1"/>
  <c r="C312" i="51" s="1"/>
  <c r="D312" i="51" s="1"/>
  <c r="E312" i="51" s="1"/>
  <c r="G323" i="30"/>
  <c r="I323" i="30"/>
  <c r="K298" i="27"/>
  <c r="I298" i="27"/>
  <c r="H286" i="39"/>
  <c r="I286" i="39"/>
  <c r="J286" i="39"/>
  <c r="F287" i="36"/>
  <c r="G287" i="36" s="1"/>
  <c r="H287" i="36" s="1"/>
  <c r="K288" i="47"/>
  <c r="N288" i="35"/>
  <c r="D284" i="38"/>
  <c r="H287" i="40"/>
  <c r="W287" i="35"/>
  <c r="K287" i="35" s="1"/>
  <c r="K31" i="32"/>
  <c r="K306" i="28"/>
  <c r="I295" i="36"/>
  <c r="J295" i="36" s="1"/>
  <c r="K295" i="36" s="1"/>
  <c r="E292" i="41" s="1"/>
  <c r="S296" i="35"/>
  <c r="O296" i="47"/>
  <c r="E292" i="38"/>
  <c r="F17" i="38"/>
  <c r="R21" i="47"/>
  <c r="S21" i="47" s="1"/>
  <c r="Y21" i="35"/>
  <c r="D337" i="21" l="1"/>
  <c r="F339" i="37"/>
  <c r="G351" i="17"/>
  <c r="I351" i="17"/>
  <c r="M308" i="43"/>
  <c r="F308" i="43"/>
  <c r="K286" i="39"/>
  <c r="L286" i="39" s="1"/>
  <c r="K282" i="43" s="1"/>
  <c r="K323" i="30"/>
  <c r="L323" i="30" s="1"/>
  <c r="H313" i="35"/>
  <c r="C309" i="38"/>
  <c r="C312" i="36"/>
  <c r="D312" i="36" s="1"/>
  <c r="E312" i="36" s="1"/>
  <c r="S312" i="39"/>
  <c r="O288" i="35"/>
  <c r="E288" i="40" s="1"/>
  <c r="P288" i="35"/>
  <c r="X288" i="39" s="1"/>
  <c r="L288" i="47"/>
  <c r="M288" i="47"/>
  <c r="D284" i="41"/>
  <c r="W288" i="39"/>
  <c r="D287" i="39"/>
  <c r="D287" i="40"/>
  <c r="L298" i="27"/>
  <c r="F299" i="27" s="1"/>
  <c r="M298" i="27"/>
  <c r="E285" i="21" s="1"/>
  <c r="M306" i="28"/>
  <c r="F293" i="21" s="1"/>
  <c r="L306" i="28"/>
  <c r="F307" i="28" s="1"/>
  <c r="Q296" i="47"/>
  <c r="P296" i="47"/>
  <c r="T296" i="35"/>
  <c r="G296" i="40" s="1"/>
  <c r="U296" i="35"/>
  <c r="AC21" i="39"/>
  <c r="F17" i="41"/>
  <c r="M31" i="32"/>
  <c r="X22" i="35" s="1"/>
  <c r="L31" i="32"/>
  <c r="F32" i="32" s="1"/>
  <c r="Z21" i="35"/>
  <c r="J351" i="17" l="1"/>
  <c r="K351" i="17" s="1"/>
  <c r="M323" i="30"/>
  <c r="F324" i="30" s="1"/>
  <c r="N323" i="30"/>
  <c r="E313" i="39"/>
  <c r="T313" i="39" s="1"/>
  <c r="C309" i="41"/>
  <c r="J313" i="35"/>
  <c r="I313" i="35"/>
  <c r="C313" i="40" s="1"/>
  <c r="M289" i="35"/>
  <c r="I287" i="37"/>
  <c r="J287" i="37" s="1"/>
  <c r="K287" i="37" s="1"/>
  <c r="F288" i="51" s="1"/>
  <c r="G288" i="51" s="1"/>
  <c r="H288" i="51" s="1"/>
  <c r="H299" i="27"/>
  <c r="J299" i="27" s="1"/>
  <c r="G299" i="27"/>
  <c r="I21" i="40"/>
  <c r="I21" i="49"/>
  <c r="Q288" i="35"/>
  <c r="V288" i="35" s="1"/>
  <c r="F288" i="40"/>
  <c r="F287" i="39"/>
  <c r="G287" i="39" s="1"/>
  <c r="O287" i="39"/>
  <c r="C289" i="43"/>
  <c r="G307" i="28"/>
  <c r="H307" i="28"/>
  <c r="J307" i="28" s="1"/>
  <c r="R297" i="35"/>
  <c r="L295" i="37"/>
  <c r="M295" i="37" s="1"/>
  <c r="N295" i="37" s="1"/>
  <c r="I296" i="51" s="1"/>
  <c r="J296" i="51" s="1"/>
  <c r="K296" i="51" s="1"/>
  <c r="G32" i="32"/>
  <c r="H32" i="32"/>
  <c r="J32" i="32" s="1"/>
  <c r="AB21" i="39"/>
  <c r="G18" i="21"/>
  <c r="O20" i="37"/>
  <c r="P20" i="37" s="1"/>
  <c r="Q20" i="37" s="1"/>
  <c r="M351" i="17" l="1"/>
  <c r="L351" i="17"/>
  <c r="F352" i="17" s="1"/>
  <c r="U313" i="39"/>
  <c r="L21" i="36"/>
  <c r="M21" i="36" s="1"/>
  <c r="N21" i="36" s="1"/>
  <c r="L21" i="51"/>
  <c r="M21" i="51" s="1"/>
  <c r="N21" i="51" s="1"/>
  <c r="M18" i="50" s="1"/>
  <c r="P313" i="39"/>
  <c r="Q313" i="39" s="1"/>
  <c r="R313" i="39"/>
  <c r="E312" i="37"/>
  <c r="G312" i="37" s="1"/>
  <c r="H312" i="37" s="1"/>
  <c r="C313" i="51" s="1"/>
  <c r="D313" i="51" s="1"/>
  <c r="E313" i="51" s="1"/>
  <c r="O323" i="30"/>
  <c r="P323" i="30" s="1"/>
  <c r="C310" i="21" s="1"/>
  <c r="I324" i="30"/>
  <c r="G324" i="30"/>
  <c r="K299" i="27"/>
  <c r="I299" i="27"/>
  <c r="D285" i="38"/>
  <c r="N289" i="35"/>
  <c r="K289" i="47"/>
  <c r="F288" i="36"/>
  <c r="G288" i="36" s="1"/>
  <c r="H288" i="36" s="1"/>
  <c r="H287" i="39"/>
  <c r="I287" i="39"/>
  <c r="J287" i="39"/>
  <c r="W288" i="35"/>
  <c r="K288" i="35" s="1"/>
  <c r="H288" i="40"/>
  <c r="K32" i="32"/>
  <c r="E293" i="38"/>
  <c r="I296" i="36"/>
  <c r="J296" i="36" s="1"/>
  <c r="K296" i="36" s="1"/>
  <c r="E293" i="41" s="1"/>
  <c r="O297" i="47"/>
  <c r="S297" i="35"/>
  <c r="K307" i="28"/>
  <c r="R22" i="47"/>
  <c r="S22" i="47" s="1"/>
  <c r="F18" i="38"/>
  <c r="Y22" i="35"/>
  <c r="G352" i="17" l="1"/>
  <c r="I352" i="17"/>
  <c r="D338" i="21"/>
  <c r="F340" i="37"/>
  <c r="F309" i="43"/>
  <c r="M309" i="43"/>
  <c r="K324" i="30"/>
  <c r="L324" i="30" s="1"/>
  <c r="C313" i="36"/>
  <c r="D313" i="36" s="1"/>
  <c r="E313" i="36" s="1"/>
  <c r="H314" i="35"/>
  <c r="C310" i="38"/>
  <c r="S313" i="39"/>
  <c r="K287" i="39"/>
  <c r="W289" i="39"/>
  <c r="D285" i="41"/>
  <c r="M289" i="47"/>
  <c r="L289" i="47"/>
  <c r="O289" i="35"/>
  <c r="E289" i="40" s="1"/>
  <c r="P289" i="35"/>
  <c r="X289" i="39" s="1"/>
  <c r="D288" i="40"/>
  <c r="D288" i="39"/>
  <c r="M299" i="27"/>
  <c r="E286" i="21" s="1"/>
  <c r="L299" i="27"/>
  <c r="F300" i="27" s="1"/>
  <c r="L307" i="28"/>
  <c r="F308" i="28" s="1"/>
  <c r="M307" i="28"/>
  <c r="F294" i="21" s="1"/>
  <c r="U297" i="35"/>
  <c r="T297" i="35"/>
  <c r="G297" i="40" s="1"/>
  <c r="Q297" i="47"/>
  <c r="P297" i="47"/>
  <c r="F18" i="41"/>
  <c r="AC22" i="39"/>
  <c r="M32" i="32"/>
  <c r="X23" i="35" s="1"/>
  <c r="L32" i="32"/>
  <c r="F33" i="32" s="1"/>
  <c r="Z22" i="35"/>
  <c r="J352" i="17" l="1"/>
  <c r="K352" i="17" s="1"/>
  <c r="N324" i="30"/>
  <c r="M324" i="30"/>
  <c r="F325" i="30" s="1"/>
  <c r="J314" i="35"/>
  <c r="I314" i="35"/>
  <c r="C314" i="40" s="1"/>
  <c r="E314" i="39"/>
  <c r="T314" i="39" s="1"/>
  <c r="C310" i="41"/>
  <c r="L287" i="39"/>
  <c r="K283" i="43" s="1"/>
  <c r="Q289" i="35"/>
  <c r="V289" i="35" s="1"/>
  <c r="F289" i="40"/>
  <c r="G300" i="27"/>
  <c r="H300" i="27"/>
  <c r="J300" i="27" s="1"/>
  <c r="M290" i="35"/>
  <c r="I288" i="37"/>
  <c r="J288" i="37" s="1"/>
  <c r="K288" i="37" s="1"/>
  <c r="F289" i="51" s="1"/>
  <c r="G289" i="51" s="1"/>
  <c r="H289" i="51" s="1"/>
  <c r="I22" i="40"/>
  <c r="I22" i="49"/>
  <c r="O288" i="39"/>
  <c r="F288" i="39"/>
  <c r="L296" i="37"/>
  <c r="M296" i="37" s="1"/>
  <c r="N296" i="37" s="1"/>
  <c r="I297" i="51" s="1"/>
  <c r="J297" i="51" s="1"/>
  <c r="K297" i="51" s="1"/>
  <c r="R298" i="35"/>
  <c r="H308" i="28"/>
  <c r="J308" i="28" s="1"/>
  <c r="G308" i="28"/>
  <c r="C290" i="43"/>
  <c r="G294" i="42"/>
  <c r="C290" i="44" s="1"/>
  <c r="AB22" i="39"/>
  <c r="G33" i="32"/>
  <c r="H33" i="32"/>
  <c r="J33" i="32" s="1"/>
  <c r="G19" i="21"/>
  <c r="O21" i="37"/>
  <c r="P21" i="37" s="1"/>
  <c r="Q21" i="37" s="1"/>
  <c r="L352" i="17" l="1"/>
  <c r="F353" i="17" s="1"/>
  <c r="M352" i="17"/>
  <c r="U314" i="39"/>
  <c r="L22" i="36"/>
  <c r="M22" i="36" s="1"/>
  <c r="N22" i="36" s="1"/>
  <c r="L22" i="51"/>
  <c r="M22" i="51" s="1"/>
  <c r="N22" i="51" s="1"/>
  <c r="M19" i="50" s="1"/>
  <c r="P314" i="39"/>
  <c r="Q314" i="39" s="1"/>
  <c r="R314" i="39"/>
  <c r="I325" i="30"/>
  <c r="G325" i="30"/>
  <c r="E313" i="37"/>
  <c r="G313" i="37" s="1"/>
  <c r="H313" i="37" s="1"/>
  <c r="C314" i="51" s="1"/>
  <c r="D314" i="51" s="1"/>
  <c r="E314" i="51" s="1"/>
  <c r="O324" i="30"/>
  <c r="P324" i="30" s="1"/>
  <c r="C311" i="21" s="1"/>
  <c r="F289" i="36"/>
  <c r="G289" i="36" s="1"/>
  <c r="H289" i="36" s="1"/>
  <c r="N290" i="35"/>
  <c r="K290" i="47"/>
  <c r="D286" i="38"/>
  <c r="G288" i="39"/>
  <c r="H288" i="39" s="1"/>
  <c r="I300" i="27"/>
  <c r="K300" i="27"/>
  <c r="W289" i="35"/>
  <c r="K289" i="35" s="1"/>
  <c r="H289" i="40"/>
  <c r="K33" i="32"/>
  <c r="K308" i="28"/>
  <c r="S298" i="35"/>
  <c r="E294" i="38"/>
  <c r="I297" i="36"/>
  <c r="J297" i="36" s="1"/>
  <c r="K297" i="36" s="1"/>
  <c r="E294" i="41" s="1"/>
  <c r="R23" i="47"/>
  <c r="S23" i="47" s="1"/>
  <c r="F19" i="38"/>
  <c r="Y23" i="35"/>
  <c r="D339" i="21" l="1"/>
  <c r="F341" i="37"/>
  <c r="G353" i="17"/>
  <c r="I353" i="17"/>
  <c r="F310" i="43"/>
  <c r="M310" i="43"/>
  <c r="C311" i="38"/>
  <c r="H315" i="35"/>
  <c r="C314" i="36"/>
  <c r="D314" i="36" s="1"/>
  <c r="E314" i="36" s="1"/>
  <c r="K325" i="30"/>
  <c r="L325" i="30" s="1"/>
  <c r="S314" i="39"/>
  <c r="L300" i="27"/>
  <c r="F301" i="27" s="1"/>
  <c r="M300" i="27"/>
  <c r="E287" i="21" s="1"/>
  <c r="I288" i="39"/>
  <c r="K288" i="39" s="1"/>
  <c r="J288" i="39"/>
  <c r="M290" i="47"/>
  <c r="L290" i="47"/>
  <c r="O290" i="35"/>
  <c r="E290" i="40" s="1"/>
  <c r="P290" i="35"/>
  <c r="X290" i="39" s="1"/>
  <c r="D289" i="39"/>
  <c r="D289" i="40"/>
  <c r="D286" i="41"/>
  <c r="W290" i="39"/>
  <c r="M308" i="28"/>
  <c r="F295" i="21" s="1"/>
  <c r="L308" i="28"/>
  <c r="F309" i="28" s="1"/>
  <c r="T298" i="35"/>
  <c r="G298" i="40" s="1"/>
  <c r="U298" i="35"/>
  <c r="C291" i="43"/>
  <c r="G295" i="42"/>
  <c r="C291" i="44" s="1"/>
  <c r="F19" i="41"/>
  <c r="AC23" i="39"/>
  <c r="M33" i="32"/>
  <c r="X24" i="35" s="1"/>
  <c r="L33" i="32"/>
  <c r="F34" i="32" s="1"/>
  <c r="Z23" i="35"/>
  <c r="J353" i="17" l="1"/>
  <c r="K353" i="17" s="1"/>
  <c r="M325" i="30"/>
  <c r="F326" i="30" s="1"/>
  <c r="N325" i="30"/>
  <c r="E315" i="39"/>
  <c r="T315" i="39" s="1"/>
  <c r="C311" i="41"/>
  <c r="I315" i="35"/>
  <c r="C315" i="40" s="1"/>
  <c r="J315" i="35"/>
  <c r="L288" i="39"/>
  <c r="K284" i="43" s="1"/>
  <c r="I23" i="40"/>
  <c r="I23" i="49"/>
  <c r="O289" i="39"/>
  <c r="F289" i="39"/>
  <c r="G289" i="39" s="1"/>
  <c r="I289" i="37"/>
  <c r="J289" i="37" s="1"/>
  <c r="K289" i="37" s="1"/>
  <c r="F290" i="51" s="1"/>
  <c r="G290" i="51" s="1"/>
  <c r="H290" i="51" s="1"/>
  <c r="M291" i="35"/>
  <c r="Q290" i="35"/>
  <c r="V290" i="35" s="1"/>
  <c r="F290" i="40"/>
  <c r="G301" i="27"/>
  <c r="H301" i="27"/>
  <c r="J301" i="27" s="1"/>
  <c r="H309" i="28"/>
  <c r="J309" i="28" s="1"/>
  <c r="G309" i="28"/>
  <c r="L297" i="37"/>
  <c r="M297" i="37" s="1"/>
  <c r="N297" i="37" s="1"/>
  <c r="I298" i="51" s="1"/>
  <c r="J298" i="51" s="1"/>
  <c r="K298" i="51" s="1"/>
  <c r="R299" i="35"/>
  <c r="AB23" i="39"/>
  <c r="G34" i="32"/>
  <c r="H34" i="32"/>
  <c r="J34" i="32" s="1"/>
  <c r="G20" i="21"/>
  <c r="O22" i="37"/>
  <c r="P22" i="37" s="1"/>
  <c r="Q22" i="37" s="1"/>
  <c r="L353" i="17" l="1"/>
  <c r="F354" i="17" s="1"/>
  <c r="M353" i="17"/>
  <c r="U315" i="39"/>
  <c r="L23" i="36"/>
  <c r="M23" i="36" s="1"/>
  <c r="N23" i="36" s="1"/>
  <c r="L23" i="51"/>
  <c r="M23" i="51" s="1"/>
  <c r="N23" i="51" s="1"/>
  <c r="M20" i="50" s="1"/>
  <c r="P315" i="39"/>
  <c r="Q315" i="39" s="1"/>
  <c r="R315" i="39"/>
  <c r="E314" i="37"/>
  <c r="G314" i="37" s="1"/>
  <c r="H314" i="37" s="1"/>
  <c r="C315" i="51" s="1"/>
  <c r="D315" i="51" s="1"/>
  <c r="E315" i="51" s="1"/>
  <c r="O325" i="30"/>
  <c r="P325" i="30" s="1"/>
  <c r="C312" i="21" s="1"/>
  <c r="I326" i="30"/>
  <c r="G326" i="30"/>
  <c r="K291" i="47"/>
  <c r="F290" i="36"/>
  <c r="G290" i="36" s="1"/>
  <c r="H290" i="36" s="1"/>
  <c r="N291" i="35"/>
  <c r="D287" i="38"/>
  <c r="I301" i="27"/>
  <c r="K301" i="27"/>
  <c r="H289" i="39"/>
  <c r="I289" i="39"/>
  <c r="J289" i="39"/>
  <c r="W290" i="35"/>
  <c r="K290" i="35" s="1"/>
  <c r="H290" i="40"/>
  <c r="K34" i="32"/>
  <c r="I298" i="36"/>
  <c r="J298" i="36" s="1"/>
  <c r="K298" i="36" s="1"/>
  <c r="E295" i="41" s="1"/>
  <c r="S299" i="35"/>
  <c r="E295" i="38"/>
  <c r="K309" i="28"/>
  <c r="R24" i="47"/>
  <c r="S24" i="47" s="1"/>
  <c r="F20" i="38"/>
  <c r="Y24" i="35"/>
  <c r="D340" i="21" l="1"/>
  <c r="F342" i="37"/>
  <c r="G354" i="17"/>
  <c r="I354" i="17"/>
  <c r="M311" i="43"/>
  <c r="F311" i="43"/>
  <c r="K326" i="30"/>
  <c r="L326" i="30" s="1"/>
  <c r="C312" i="38"/>
  <c r="H316" i="35"/>
  <c r="C315" i="36"/>
  <c r="D315" i="36" s="1"/>
  <c r="E315" i="36" s="1"/>
  <c r="S315" i="39"/>
  <c r="K289" i="39"/>
  <c r="M301" i="27"/>
  <c r="E288" i="21" s="1"/>
  <c r="L301" i="27"/>
  <c r="F302" i="27" s="1"/>
  <c r="O291" i="35"/>
  <c r="E291" i="40" s="1"/>
  <c r="P291" i="35"/>
  <c r="X291" i="39" s="1"/>
  <c r="D290" i="40"/>
  <c r="D290" i="39"/>
  <c r="W291" i="39"/>
  <c r="D287" i="41"/>
  <c r="L291" i="47"/>
  <c r="M291" i="47"/>
  <c r="L309" i="28"/>
  <c r="F310" i="28" s="1"/>
  <c r="M309" i="28"/>
  <c r="F296" i="21" s="1"/>
  <c r="T299" i="35"/>
  <c r="G299" i="40" s="1"/>
  <c r="U299" i="35"/>
  <c r="F20" i="41"/>
  <c r="AC24" i="39"/>
  <c r="Z24" i="35"/>
  <c r="M34" i="32"/>
  <c r="X25" i="35" s="1"/>
  <c r="L34" i="32"/>
  <c r="F35" i="32" s="1"/>
  <c r="J354" i="17" l="1"/>
  <c r="K354" i="17" s="1"/>
  <c r="N326" i="30"/>
  <c r="M326" i="30"/>
  <c r="F327" i="30" s="1"/>
  <c r="E316" i="39"/>
  <c r="T316" i="39" s="1"/>
  <c r="C312" i="41"/>
  <c r="I316" i="35"/>
  <c r="C316" i="40" s="1"/>
  <c r="J316" i="35"/>
  <c r="L289" i="39"/>
  <c r="K285" i="43" s="1"/>
  <c r="O290" i="39"/>
  <c r="F290" i="39"/>
  <c r="G290" i="39" s="1"/>
  <c r="F291" i="40"/>
  <c r="Q291" i="35"/>
  <c r="V291" i="35" s="1"/>
  <c r="H302" i="27"/>
  <c r="J302" i="27" s="1"/>
  <c r="G302" i="27"/>
  <c r="M292" i="35"/>
  <c r="I290" i="37"/>
  <c r="J290" i="37" s="1"/>
  <c r="K290" i="37" s="1"/>
  <c r="F291" i="51" s="1"/>
  <c r="G291" i="51" s="1"/>
  <c r="H291" i="51" s="1"/>
  <c r="I24" i="40"/>
  <c r="I24" i="49"/>
  <c r="R300" i="35"/>
  <c r="L298" i="37"/>
  <c r="M298" i="37" s="1"/>
  <c r="N298" i="37" s="1"/>
  <c r="I299" i="51" s="1"/>
  <c r="J299" i="51" s="1"/>
  <c r="K299" i="51" s="1"/>
  <c r="H310" i="28"/>
  <c r="J310" i="28" s="1"/>
  <c r="G310" i="28"/>
  <c r="G296" i="42"/>
  <c r="C292" i="44" s="1"/>
  <c r="C292" i="43"/>
  <c r="G21" i="21"/>
  <c r="O23" i="37"/>
  <c r="P23" i="37" s="1"/>
  <c r="Q23" i="37" s="1"/>
  <c r="G35" i="32"/>
  <c r="H35" i="32"/>
  <c r="J35" i="32" s="1"/>
  <c r="AB24" i="39"/>
  <c r="L354" i="17" l="1"/>
  <c r="F355" i="17" s="1"/>
  <c r="M354" i="17"/>
  <c r="U316" i="39"/>
  <c r="L24" i="36"/>
  <c r="M24" i="36" s="1"/>
  <c r="N24" i="36" s="1"/>
  <c r="L24" i="51"/>
  <c r="M24" i="51" s="1"/>
  <c r="N24" i="51" s="1"/>
  <c r="M21" i="50" s="1"/>
  <c r="P316" i="39"/>
  <c r="Q316" i="39" s="1"/>
  <c r="R316" i="39"/>
  <c r="I327" i="30"/>
  <c r="G327" i="30"/>
  <c r="E315" i="37"/>
  <c r="G315" i="37" s="1"/>
  <c r="H315" i="37" s="1"/>
  <c r="C316" i="51" s="1"/>
  <c r="D316" i="51" s="1"/>
  <c r="E316" i="51" s="1"/>
  <c r="O326" i="30"/>
  <c r="P326" i="30" s="1"/>
  <c r="C313" i="21" s="1"/>
  <c r="I302" i="27"/>
  <c r="K302" i="27"/>
  <c r="H291" i="40"/>
  <c r="W291" i="35"/>
  <c r="K291" i="35" s="1"/>
  <c r="H290" i="39"/>
  <c r="J290" i="39"/>
  <c r="I290" i="39"/>
  <c r="F291" i="36"/>
  <c r="G291" i="36" s="1"/>
  <c r="H291" i="36" s="1"/>
  <c r="N292" i="35"/>
  <c r="K292" i="47"/>
  <c r="D288" i="38"/>
  <c r="K35" i="32"/>
  <c r="K310" i="28"/>
  <c r="S300" i="35"/>
  <c r="I299" i="36"/>
  <c r="J299" i="36" s="1"/>
  <c r="K299" i="36" s="1"/>
  <c r="E296" i="41" s="1"/>
  <c r="E296" i="38"/>
  <c r="R25" i="47"/>
  <c r="S25" i="47" s="1"/>
  <c r="F21" i="38"/>
  <c r="Y25" i="35"/>
  <c r="D341" i="21" l="1"/>
  <c r="F343" i="37"/>
  <c r="G355" i="17"/>
  <c r="I355" i="17"/>
  <c r="M312" i="43"/>
  <c r="F312" i="43"/>
  <c r="K290" i="39"/>
  <c r="L290" i="39" s="1"/>
  <c r="K286" i="43" s="1"/>
  <c r="H317" i="35"/>
  <c r="C313" i="38"/>
  <c r="C316" i="36"/>
  <c r="D316" i="36" s="1"/>
  <c r="E316" i="36" s="1"/>
  <c r="K327" i="30"/>
  <c r="L327" i="30" s="1"/>
  <c r="S316" i="39"/>
  <c r="D288" i="41"/>
  <c r="W292" i="39"/>
  <c r="C286" i="43"/>
  <c r="D291" i="40"/>
  <c r="D291" i="39"/>
  <c r="L292" i="47"/>
  <c r="M292" i="47"/>
  <c r="M302" i="27"/>
  <c r="E289" i="21" s="1"/>
  <c r="L302" i="27"/>
  <c r="F303" i="27" s="1"/>
  <c r="P292" i="35"/>
  <c r="X292" i="39" s="1"/>
  <c r="O292" i="35"/>
  <c r="E292" i="40" s="1"/>
  <c r="M310" i="28"/>
  <c r="F297" i="21" s="1"/>
  <c r="L310" i="28"/>
  <c r="F311" i="28" s="1"/>
  <c r="T300" i="35"/>
  <c r="G300" i="40" s="1"/>
  <c r="U300" i="35"/>
  <c r="F21" i="41"/>
  <c r="AC25" i="39"/>
  <c r="Z25" i="35"/>
  <c r="M35" i="32"/>
  <c r="X26" i="35" s="1"/>
  <c r="L35" i="32"/>
  <c r="F36" i="32" s="1"/>
  <c r="J355" i="17" l="1"/>
  <c r="K355" i="17" s="1"/>
  <c r="M327" i="30"/>
  <c r="F328" i="30" s="1"/>
  <c r="N327" i="30"/>
  <c r="E317" i="39"/>
  <c r="T317" i="39" s="1"/>
  <c r="C313" i="41"/>
  <c r="I317" i="35"/>
  <c r="C317" i="40" s="1"/>
  <c r="J317" i="35"/>
  <c r="I25" i="40"/>
  <c r="I25" i="49"/>
  <c r="O291" i="39"/>
  <c r="F291" i="39"/>
  <c r="G291" i="39" s="1"/>
  <c r="F292" i="40"/>
  <c r="Q292" i="35"/>
  <c r="V292" i="35" s="1"/>
  <c r="H303" i="27"/>
  <c r="J303" i="27" s="1"/>
  <c r="G303" i="27"/>
  <c r="M293" i="35"/>
  <c r="I291" i="37"/>
  <c r="J291" i="37" s="1"/>
  <c r="K291" i="37" s="1"/>
  <c r="F292" i="51" s="1"/>
  <c r="G292" i="51" s="1"/>
  <c r="H292" i="51" s="1"/>
  <c r="G297" i="42"/>
  <c r="C293" i="44" s="1"/>
  <c r="H311" i="28"/>
  <c r="J311" i="28" s="1"/>
  <c r="G311" i="28"/>
  <c r="L299" i="37"/>
  <c r="M299" i="37" s="1"/>
  <c r="N299" i="37" s="1"/>
  <c r="I300" i="51" s="1"/>
  <c r="J300" i="51" s="1"/>
  <c r="K300" i="51" s="1"/>
  <c r="R301" i="35"/>
  <c r="G36" i="32"/>
  <c r="H36" i="32"/>
  <c r="J36" i="32" s="1"/>
  <c r="G22" i="21"/>
  <c r="O24" i="37"/>
  <c r="P24" i="37" s="1"/>
  <c r="Q24" i="37" s="1"/>
  <c r="AB25" i="39"/>
  <c r="L355" i="17" l="1"/>
  <c r="F356" i="17" s="1"/>
  <c r="M355" i="17"/>
  <c r="U317" i="39"/>
  <c r="L25" i="36"/>
  <c r="M25" i="36" s="1"/>
  <c r="N25" i="36" s="1"/>
  <c r="L25" i="51"/>
  <c r="M25" i="51" s="1"/>
  <c r="N25" i="51" s="1"/>
  <c r="M22" i="50" s="1"/>
  <c r="P317" i="39"/>
  <c r="Q317" i="39" s="1"/>
  <c r="R317" i="39"/>
  <c r="E316" i="37"/>
  <c r="G316" i="37" s="1"/>
  <c r="H316" i="37" s="1"/>
  <c r="C317" i="51" s="1"/>
  <c r="D317" i="51" s="1"/>
  <c r="E317" i="51" s="1"/>
  <c r="O327" i="30"/>
  <c r="P327" i="30" s="1"/>
  <c r="C314" i="21" s="1"/>
  <c r="I328" i="30"/>
  <c r="G328" i="30"/>
  <c r="I303" i="27"/>
  <c r="K303" i="27"/>
  <c r="W292" i="35"/>
  <c r="K292" i="35" s="1"/>
  <c r="H292" i="40"/>
  <c r="F292" i="36"/>
  <c r="G292" i="36" s="1"/>
  <c r="H292" i="36" s="1"/>
  <c r="K293" i="47"/>
  <c r="N293" i="35"/>
  <c r="D289" i="38"/>
  <c r="H291" i="39"/>
  <c r="J291" i="39"/>
  <c r="I291" i="39"/>
  <c r="K36" i="32"/>
  <c r="S301" i="35"/>
  <c r="E297" i="38"/>
  <c r="I300" i="36"/>
  <c r="J300" i="36" s="1"/>
  <c r="K300" i="36" s="1"/>
  <c r="E297" i="41" s="1"/>
  <c r="K311" i="28"/>
  <c r="R26" i="47"/>
  <c r="S26" i="47" s="1"/>
  <c r="F22" i="38"/>
  <c r="Y26" i="35"/>
  <c r="D342" i="21" l="1"/>
  <c r="F344" i="37"/>
  <c r="G356" i="17"/>
  <c r="I356" i="17"/>
  <c r="F313" i="43"/>
  <c r="M313" i="43"/>
  <c r="K328" i="30"/>
  <c r="L328" i="30" s="1"/>
  <c r="C317" i="36"/>
  <c r="D317" i="36" s="1"/>
  <c r="E317" i="36" s="1"/>
  <c r="H318" i="35"/>
  <c r="C314" i="38"/>
  <c r="S317" i="39"/>
  <c r="K291" i="39"/>
  <c r="C287" i="43" s="1"/>
  <c r="P293" i="35"/>
  <c r="X293" i="39" s="1"/>
  <c r="O293" i="35"/>
  <c r="E293" i="40" s="1"/>
  <c r="L293" i="47"/>
  <c r="M293" i="47"/>
  <c r="W293" i="39"/>
  <c r="D289" i="41"/>
  <c r="D292" i="40"/>
  <c r="D292" i="39"/>
  <c r="L303" i="27"/>
  <c r="F304" i="27" s="1"/>
  <c r="M303" i="27"/>
  <c r="E290" i="21" s="1"/>
  <c r="M311" i="28"/>
  <c r="F298" i="21" s="1"/>
  <c r="L311" i="28"/>
  <c r="F312" i="28" s="1"/>
  <c r="T301" i="35"/>
  <c r="G301" i="40" s="1"/>
  <c r="U301" i="35"/>
  <c r="F22" i="41"/>
  <c r="AC26" i="39"/>
  <c r="M36" i="32"/>
  <c r="X27" i="35" s="1"/>
  <c r="L36" i="32"/>
  <c r="F37" i="32" s="1"/>
  <c r="Z26" i="35"/>
  <c r="J356" i="17" l="1"/>
  <c r="K356" i="17" s="1"/>
  <c r="I318" i="35"/>
  <c r="C318" i="40" s="1"/>
  <c r="J318" i="35"/>
  <c r="C314" i="41"/>
  <c r="E318" i="39"/>
  <c r="T318" i="39" s="1"/>
  <c r="L291" i="39"/>
  <c r="K287" i="43" s="1"/>
  <c r="N328" i="30"/>
  <c r="M328" i="30"/>
  <c r="F329" i="30" s="1"/>
  <c r="F292" i="39"/>
  <c r="G292" i="39" s="1"/>
  <c r="O292" i="39"/>
  <c r="I292" i="37"/>
  <c r="J292" i="37" s="1"/>
  <c r="K292" i="37" s="1"/>
  <c r="F293" i="51" s="1"/>
  <c r="G293" i="51" s="1"/>
  <c r="H293" i="51" s="1"/>
  <c r="M294" i="35"/>
  <c r="I26" i="40"/>
  <c r="I26" i="49"/>
  <c r="G304" i="27"/>
  <c r="H304" i="27"/>
  <c r="J304" i="27" s="1"/>
  <c r="F293" i="40"/>
  <c r="Q293" i="35"/>
  <c r="V293" i="35" s="1"/>
  <c r="G298" i="42"/>
  <c r="C294" i="44" s="1"/>
  <c r="G312" i="28"/>
  <c r="H312" i="28"/>
  <c r="J312" i="28" s="1"/>
  <c r="L300" i="37"/>
  <c r="M300" i="37" s="1"/>
  <c r="N300" i="37" s="1"/>
  <c r="I301" i="51" s="1"/>
  <c r="J301" i="51" s="1"/>
  <c r="K301" i="51" s="1"/>
  <c r="R302" i="35"/>
  <c r="AB26" i="39"/>
  <c r="G37" i="32"/>
  <c r="H37" i="32"/>
  <c r="J37" i="32" s="1"/>
  <c r="G23" i="21"/>
  <c r="O25" i="37"/>
  <c r="P25" i="37" s="1"/>
  <c r="Q25" i="37" s="1"/>
  <c r="M356" i="17" l="1"/>
  <c r="L356" i="17"/>
  <c r="F357" i="17" s="1"/>
  <c r="U318" i="39"/>
  <c r="L26" i="36"/>
  <c r="M26" i="36" s="1"/>
  <c r="N26" i="36" s="1"/>
  <c r="L26" i="51"/>
  <c r="M26" i="51" s="1"/>
  <c r="N26" i="51" s="1"/>
  <c r="M23" i="50" s="1"/>
  <c r="E317" i="37"/>
  <c r="G317" i="37" s="1"/>
  <c r="H317" i="37" s="1"/>
  <c r="C318" i="51" s="1"/>
  <c r="D318" i="51" s="1"/>
  <c r="E318" i="51" s="1"/>
  <c r="O328" i="30"/>
  <c r="P328" i="30" s="1"/>
  <c r="C315" i="21" s="1"/>
  <c r="P318" i="39"/>
  <c r="Q318" i="39" s="1"/>
  <c r="R318" i="39"/>
  <c r="I329" i="30"/>
  <c r="G329" i="30"/>
  <c r="D290" i="38"/>
  <c r="N294" i="35"/>
  <c r="K294" i="47"/>
  <c r="F293" i="36"/>
  <c r="G293" i="36" s="1"/>
  <c r="H293" i="36" s="1"/>
  <c r="H293" i="40"/>
  <c r="W293" i="35"/>
  <c r="K293" i="35" s="1"/>
  <c r="I304" i="27"/>
  <c r="K304" i="27"/>
  <c r="H292" i="39"/>
  <c r="J292" i="39"/>
  <c r="I292" i="39"/>
  <c r="K37" i="32"/>
  <c r="I301" i="36"/>
  <c r="J301" i="36" s="1"/>
  <c r="K301" i="36" s="1"/>
  <c r="E298" i="41" s="1"/>
  <c r="E298" i="38"/>
  <c r="S302" i="35"/>
  <c r="K312" i="28"/>
  <c r="R27" i="47"/>
  <c r="S27" i="47" s="1"/>
  <c r="F23" i="38"/>
  <c r="Y27" i="35"/>
  <c r="G357" i="17" l="1"/>
  <c r="I357" i="17"/>
  <c r="D343" i="21"/>
  <c r="F345" i="37"/>
  <c r="F314" i="43"/>
  <c r="M314" i="43"/>
  <c r="K329" i="30"/>
  <c r="L329" i="30" s="1"/>
  <c r="S318" i="39"/>
  <c r="K292" i="39"/>
  <c r="L292" i="39" s="1"/>
  <c r="K288" i="43" s="1"/>
  <c r="C315" i="38"/>
  <c r="H319" i="35"/>
  <c r="C318" i="36"/>
  <c r="D318" i="36" s="1"/>
  <c r="E318" i="36" s="1"/>
  <c r="M304" i="27"/>
  <c r="E291" i="21" s="1"/>
  <c r="L304" i="27"/>
  <c r="F305" i="27" s="1"/>
  <c r="D293" i="40"/>
  <c r="D293" i="39"/>
  <c r="W294" i="39"/>
  <c r="D290" i="41"/>
  <c r="M294" i="47"/>
  <c r="L294" i="47"/>
  <c r="O294" i="35"/>
  <c r="E294" i="40" s="1"/>
  <c r="P294" i="35"/>
  <c r="X294" i="39" s="1"/>
  <c r="M312" i="28"/>
  <c r="F299" i="21" s="1"/>
  <c r="L312" i="28"/>
  <c r="F313" i="28" s="1"/>
  <c r="U302" i="35"/>
  <c r="T302" i="35"/>
  <c r="G302" i="40" s="1"/>
  <c r="F23" i="41"/>
  <c r="AC27" i="39"/>
  <c r="Z27" i="35"/>
  <c r="M37" i="32"/>
  <c r="X28" i="35" s="1"/>
  <c r="L37" i="32"/>
  <c r="F38" i="32" s="1"/>
  <c r="J357" i="17" l="1"/>
  <c r="K357" i="17" s="1"/>
  <c r="E319" i="39"/>
  <c r="T319" i="39" s="1"/>
  <c r="C315" i="41"/>
  <c r="J319" i="35"/>
  <c r="I319" i="35"/>
  <c r="C319" i="40" s="1"/>
  <c r="C288" i="43"/>
  <c r="N329" i="30"/>
  <c r="M329" i="30"/>
  <c r="F330" i="30" s="1"/>
  <c r="F294" i="40"/>
  <c r="Q294" i="35"/>
  <c r="V294" i="35" s="1"/>
  <c r="F293" i="39"/>
  <c r="G293" i="39" s="1"/>
  <c r="O293" i="39"/>
  <c r="H305" i="27"/>
  <c r="J305" i="27" s="1"/>
  <c r="G305" i="27"/>
  <c r="I27" i="40"/>
  <c r="I27" i="49"/>
  <c r="M295" i="35"/>
  <c r="I293" i="37"/>
  <c r="J293" i="37" s="1"/>
  <c r="K293" i="37" s="1"/>
  <c r="F294" i="51" s="1"/>
  <c r="G294" i="51" s="1"/>
  <c r="H294" i="51" s="1"/>
  <c r="C295" i="43"/>
  <c r="H313" i="28"/>
  <c r="J313" i="28" s="1"/>
  <c r="G313" i="28"/>
  <c r="R303" i="35"/>
  <c r="L301" i="37"/>
  <c r="M301" i="37" s="1"/>
  <c r="N301" i="37" s="1"/>
  <c r="I302" i="51" s="1"/>
  <c r="J302" i="51" s="1"/>
  <c r="K302" i="51" s="1"/>
  <c r="G38" i="32"/>
  <c r="H38" i="32"/>
  <c r="J38" i="32" s="1"/>
  <c r="G24" i="21"/>
  <c r="O26" i="37"/>
  <c r="P26" i="37" s="1"/>
  <c r="Q26" i="37" s="1"/>
  <c r="AB27" i="39"/>
  <c r="L357" i="17" l="1"/>
  <c r="F358" i="17" s="1"/>
  <c r="M357" i="17"/>
  <c r="U319" i="39"/>
  <c r="L27" i="36"/>
  <c r="M27" i="36" s="1"/>
  <c r="N27" i="36" s="1"/>
  <c r="L27" i="51"/>
  <c r="M27" i="51" s="1"/>
  <c r="N27" i="51" s="1"/>
  <c r="M24" i="50" s="1"/>
  <c r="G330" i="30"/>
  <c r="I330" i="30"/>
  <c r="E318" i="37"/>
  <c r="G318" i="37" s="1"/>
  <c r="H318" i="37" s="1"/>
  <c r="C319" i="51" s="1"/>
  <c r="D319" i="51" s="1"/>
  <c r="E319" i="51" s="1"/>
  <c r="O329" i="30"/>
  <c r="P329" i="30" s="1"/>
  <c r="C316" i="21" s="1"/>
  <c r="P319" i="39"/>
  <c r="Q319" i="39" s="1"/>
  <c r="R319" i="39"/>
  <c r="I305" i="27"/>
  <c r="K305" i="27"/>
  <c r="H293" i="39"/>
  <c r="J293" i="39"/>
  <c r="I293" i="39"/>
  <c r="K293" i="39" s="1"/>
  <c r="D291" i="38"/>
  <c r="K295" i="47"/>
  <c r="N295" i="35"/>
  <c r="F294" i="36"/>
  <c r="G294" i="36" s="1"/>
  <c r="H294" i="36" s="1"/>
  <c r="W294" i="35"/>
  <c r="K294" i="35" s="1"/>
  <c r="H294" i="40"/>
  <c r="K38" i="32"/>
  <c r="I302" i="36"/>
  <c r="J302" i="36" s="1"/>
  <c r="K302" i="36" s="1"/>
  <c r="E299" i="41" s="1"/>
  <c r="S303" i="35"/>
  <c r="E299" i="38"/>
  <c r="K313" i="28"/>
  <c r="R28" i="47"/>
  <c r="S28" i="47" s="1"/>
  <c r="F24" i="38"/>
  <c r="Y28" i="35"/>
  <c r="D344" i="21" l="1"/>
  <c r="F346" i="37"/>
  <c r="G358" i="17"/>
  <c r="I358" i="17"/>
  <c r="F315" i="43"/>
  <c r="M315" i="43"/>
  <c r="S319" i="39"/>
  <c r="H320" i="35"/>
  <c r="C319" i="36"/>
  <c r="D319" i="36" s="1"/>
  <c r="E319" i="36" s="1"/>
  <c r="C316" i="38"/>
  <c r="K330" i="30"/>
  <c r="L330" i="30" s="1"/>
  <c r="P295" i="35"/>
  <c r="X295" i="39" s="1"/>
  <c r="O295" i="35"/>
  <c r="E295" i="40" s="1"/>
  <c r="M295" i="47"/>
  <c r="L295" i="47"/>
  <c r="G293" i="42"/>
  <c r="C289" i="44" s="1"/>
  <c r="L293" i="39"/>
  <c r="K289" i="43" s="1"/>
  <c r="D294" i="39"/>
  <c r="D294" i="40"/>
  <c r="M305" i="27"/>
  <c r="E292" i="21" s="1"/>
  <c r="L305" i="27"/>
  <c r="F306" i="27" s="1"/>
  <c r="D291" i="41"/>
  <c r="W295" i="39"/>
  <c r="L313" i="28"/>
  <c r="F314" i="28" s="1"/>
  <c r="M313" i="28"/>
  <c r="F300" i="21" s="1"/>
  <c r="T303" i="35"/>
  <c r="G303" i="40" s="1"/>
  <c r="U303" i="35"/>
  <c r="C296" i="43"/>
  <c r="G300" i="42"/>
  <c r="C296" i="44" s="1"/>
  <c r="F24" i="41"/>
  <c r="AC28" i="39"/>
  <c r="M38" i="32"/>
  <c r="X29" i="35" s="1"/>
  <c r="L38" i="32"/>
  <c r="F39" i="32" s="1"/>
  <c r="Z28" i="35"/>
  <c r="J358" i="17" l="1"/>
  <c r="K358" i="17" s="1"/>
  <c r="N330" i="30"/>
  <c r="M330" i="30"/>
  <c r="F331" i="30" s="1"/>
  <c r="E320" i="39"/>
  <c r="T320" i="39" s="1"/>
  <c r="C316" i="41"/>
  <c r="J320" i="35"/>
  <c r="I320" i="35"/>
  <c r="C320" i="40" s="1"/>
  <c r="O294" i="39"/>
  <c r="F294" i="39"/>
  <c r="G294" i="39" s="1"/>
  <c r="I28" i="40"/>
  <c r="I28" i="49"/>
  <c r="G306" i="27"/>
  <c r="H306" i="27"/>
  <c r="J306" i="27" s="1"/>
  <c r="M296" i="35"/>
  <c r="I294" i="37"/>
  <c r="J294" i="37" s="1"/>
  <c r="K294" i="37" s="1"/>
  <c r="F295" i="51" s="1"/>
  <c r="G295" i="51" s="1"/>
  <c r="H295" i="51" s="1"/>
  <c r="F295" i="40"/>
  <c r="Q295" i="35"/>
  <c r="V295" i="35" s="1"/>
  <c r="R304" i="35"/>
  <c r="L302" i="37"/>
  <c r="M302" i="37" s="1"/>
  <c r="N302" i="37" s="1"/>
  <c r="I303" i="51" s="1"/>
  <c r="J303" i="51" s="1"/>
  <c r="K303" i="51" s="1"/>
  <c r="G314" i="28"/>
  <c r="H314" i="28"/>
  <c r="J314" i="28" s="1"/>
  <c r="AB28" i="39"/>
  <c r="G39" i="32"/>
  <c r="H39" i="32"/>
  <c r="J39" i="32" s="1"/>
  <c r="G25" i="21"/>
  <c r="O27" i="37"/>
  <c r="P27" i="37" s="1"/>
  <c r="Q27" i="37" s="1"/>
  <c r="M358" i="17" l="1"/>
  <c r="L358" i="17"/>
  <c r="F359" i="17" s="1"/>
  <c r="U320" i="39"/>
  <c r="L28" i="36"/>
  <c r="M28" i="36" s="1"/>
  <c r="N28" i="36" s="1"/>
  <c r="L28" i="51"/>
  <c r="M28" i="51" s="1"/>
  <c r="N28" i="51" s="1"/>
  <c r="M25" i="50" s="1"/>
  <c r="P320" i="39"/>
  <c r="Q320" i="39" s="1"/>
  <c r="R320" i="39"/>
  <c r="I331" i="30"/>
  <c r="G331" i="30"/>
  <c r="O330" i="30"/>
  <c r="P330" i="30" s="1"/>
  <c r="C317" i="21" s="1"/>
  <c r="E319" i="37"/>
  <c r="G319" i="37" s="1"/>
  <c r="H319" i="37" s="1"/>
  <c r="C320" i="51" s="1"/>
  <c r="D320" i="51" s="1"/>
  <c r="E320" i="51" s="1"/>
  <c r="I306" i="27"/>
  <c r="K306" i="27"/>
  <c r="H295" i="40"/>
  <c r="W295" i="35"/>
  <c r="K295" i="35" s="1"/>
  <c r="F295" i="36"/>
  <c r="G295" i="36" s="1"/>
  <c r="H295" i="36" s="1"/>
  <c r="D292" i="38"/>
  <c r="N296" i="35"/>
  <c r="K296" i="47"/>
  <c r="H294" i="39"/>
  <c r="J294" i="39"/>
  <c r="I294" i="39"/>
  <c r="K39" i="32"/>
  <c r="K314" i="28"/>
  <c r="S304" i="35"/>
  <c r="I303" i="36"/>
  <c r="J303" i="36" s="1"/>
  <c r="K303" i="36" s="1"/>
  <c r="E300" i="41" s="1"/>
  <c r="E300" i="38"/>
  <c r="F25" i="38"/>
  <c r="R29" i="47"/>
  <c r="S29" i="47" s="1"/>
  <c r="Y29" i="35"/>
  <c r="I359" i="17" l="1"/>
  <c r="G359" i="17"/>
  <c r="D345" i="21"/>
  <c r="F347" i="37"/>
  <c r="F316" i="43"/>
  <c r="M316" i="43"/>
  <c r="C317" i="38"/>
  <c r="C320" i="36"/>
  <c r="D320" i="36" s="1"/>
  <c r="E320" i="36" s="1"/>
  <c r="H321" i="35"/>
  <c r="K331" i="30"/>
  <c r="L331" i="30" s="1"/>
  <c r="S320" i="39"/>
  <c r="K294" i="39"/>
  <c r="L296" i="47"/>
  <c r="M296" i="47"/>
  <c r="O296" i="35"/>
  <c r="E296" i="40" s="1"/>
  <c r="P296" i="35"/>
  <c r="X296" i="39" s="1"/>
  <c r="W296" i="39"/>
  <c r="D292" i="41"/>
  <c r="D295" i="39"/>
  <c r="D295" i="40"/>
  <c r="M306" i="27"/>
  <c r="E293" i="21" s="1"/>
  <c r="L306" i="27"/>
  <c r="F307" i="27" s="1"/>
  <c r="L314" i="28"/>
  <c r="F315" i="28" s="1"/>
  <c r="M314" i="28"/>
  <c r="F301" i="21" s="1"/>
  <c r="U304" i="35"/>
  <c r="T304" i="35"/>
  <c r="G304" i="40" s="1"/>
  <c r="C297" i="43"/>
  <c r="G301" i="42"/>
  <c r="C297" i="44" s="1"/>
  <c r="AC29" i="39"/>
  <c r="F25" i="41"/>
  <c r="Z29" i="35"/>
  <c r="M39" i="32"/>
  <c r="X30" i="35" s="1"/>
  <c r="L39" i="32"/>
  <c r="F40" i="32" s="1"/>
  <c r="J359" i="17" l="1"/>
  <c r="K359" i="17" s="1"/>
  <c r="M331" i="30"/>
  <c r="F332" i="30" s="1"/>
  <c r="N331" i="30"/>
  <c r="J321" i="35"/>
  <c r="I321" i="35"/>
  <c r="C321" i="40" s="1"/>
  <c r="L294" i="39"/>
  <c r="K290" i="43" s="1"/>
  <c r="E321" i="39"/>
  <c r="T321" i="39" s="1"/>
  <c r="C317" i="41"/>
  <c r="F295" i="39"/>
  <c r="O295" i="39"/>
  <c r="G307" i="27"/>
  <c r="H307" i="27"/>
  <c r="J307" i="27" s="1"/>
  <c r="F296" i="40"/>
  <c r="Q296" i="35"/>
  <c r="V296" i="35" s="1"/>
  <c r="I295" i="37"/>
  <c r="J295" i="37" s="1"/>
  <c r="K295" i="37" s="1"/>
  <c r="F296" i="51" s="1"/>
  <c r="G296" i="51" s="1"/>
  <c r="H296" i="51" s="1"/>
  <c r="M297" i="35"/>
  <c r="I29" i="40"/>
  <c r="I29" i="49"/>
  <c r="L303" i="37"/>
  <c r="M303" i="37" s="1"/>
  <c r="N303" i="37" s="1"/>
  <c r="I304" i="51" s="1"/>
  <c r="J304" i="51" s="1"/>
  <c r="K304" i="51" s="1"/>
  <c r="R305" i="35"/>
  <c r="H315" i="28"/>
  <c r="J315" i="28" s="1"/>
  <c r="G315" i="28"/>
  <c r="G40" i="32"/>
  <c r="H40" i="32"/>
  <c r="J40" i="32" s="1"/>
  <c r="G26" i="21"/>
  <c r="O28" i="37"/>
  <c r="P28" i="37" s="1"/>
  <c r="Q28" i="37" s="1"/>
  <c r="AB29" i="39"/>
  <c r="L359" i="17" l="1"/>
  <c r="F360" i="17" s="1"/>
  <c r="M359" i="17"/>
  <c r="U321" i="39"/>
  <c r="L29" i="36"/>
  <c r="M29" i="36" s="1"/>
  <c r="N29" i="36" s="1"/>
  <c r="L29" i="51"/>
  <c r="M29" i="51" s="1"/>
  <c r="N29" i="51" s="1"/>
  <c r="M26" i="50" s="1"/>
  <c r="P321" i="39"/>
  <c r="Q321" i="39" s="1"/>
  <c r="R321" i="39"/>
  <c r="E320" i="37"/>
  <c r="G320" i="37" s="1"/>
  <c r="H320" i="37" s="1"/>
  <c r="C321" i="51" s="1"/>
  <c r="D321" i="51" s="1"/>
  <c r="E321" i="51" s="1"/>
  <c r="O331" i="30"/>
  <c r="P331" i="30" s="1"/>
  <c r="C318" i="21" s="1"/>
  <c r="I332" i="30"/>
  <c r="G332" i="30"/>
  <c r="H296" i="40"/>
  <c r="W296" i="35"/>
  <c r="K296" i="35" s="1"/>
  <c r="K307" i="27"/>
  <c r="I307" i="27"/>
  <c r="F296" i="36"/>
  <c r="G296" i="36" s="1"/>
  <c r="H296" i="36" s="1"/>
  <c r="K297" i="47"/>
  <c r="N297" i="35"/>
  <c r="D293" i="38"/>
  <c r="G295" i="39"/>
  <c r="H295" i="39" s="1"/>
  <c r="K40" i="32"/>
  <c r="K315" i="28"/>
  <c r="I304" i="36"/>
  <c r="J304" i="36" s="1"/>
  <c r="K304" i="36" s="1"/>
  <c r="E301" i="41" s="1"/>
  <c r="E301" i="38"/>
  <c r="S305" i="35"/>
  <c r="R30" i="47"/>
  <c r="S30" i="47" s="1"/>
  <c r="F26" i="38"/>
  <c r="Y30" i="35"/>
  <c r="D346" i="21" l="1"/>
  <c r="F348" i="37"/>
  <c r="G360" i="17"/>
  <c r="I360" i="17"/>
  <c r="F317" i="43"/>
  <c r="M317" i="43"/>
  <c r="K332" i="30"/>
  <c r="L332" i="30" s="1"/>
  <c r="C321" i="36"/>
  <c r="D321" i="36" s="1"/>
  <c r="E321" i="36" s="1"/>
  <c r="H322" i="35"/>
  <c r="C318" i="38"/>
  <c r="S321" i="39"/>
  <c r="P297" i="35"/>
  <c r="X297" i="39" s="1"/>
  <c r="O297" i="35"/>
  <c r="E297" i="40" s="1"/>
  <c r="L297" i="47"/>
  <c r="M297" i="47"/>
  <c r="W297" i="39"/>
  <c r="D293" i="41"/>
  <c r="M307" i="27"/>
  <c r="E294" i="21" s="1"/>
  <c r="L307" i="27"/>
  <c r="F308" i="27" s="1"/>
  <c r="D296" i="40"/>
  <c r="D296" i="39"/>
  <c r="I295" i="39"/>
  <c r="K295" i="39" s="1"/>
  <c r="J295" i="39"/>
  <c r="M315" i="28"/>
  <c r="F302" i="21" s="1"/>
  <c r="L315" i="28"/>
  <c r="F316" i="28" s="1"/>
  <c r="T305" i="35"/>
  <c r="G305" i="40" s="1"/>
  <c r="U305" i="35"/>
  <c r="F26" i="41"/>
  <c r="AC30" i="39"/>
  <c r="Z30" i="35"/>
  <c r="M40" i="32"/>
  <c r="X31" i="35" s="1"/>
  <c r="L40" i="32"/>
  <c r="F41" i="32" s="1"/>
  <c r="J360" i="17" l="1"/>
  <c r="K360" i="17" s="1"/>
  <c r="J322" i="35"/>
  <c r="I322" i="35"/>
  <c r="C322" i="40" s="1"/>
  <c r="E322" i="39"/>
  <c r="T322" i="39" s="1"/>
  <c r="C318" i="41"/>
  <c r="M332" i="30"/>
  <c r="F333" i="30" s="1"/>
  <c r="N332" i="30"/>
  <c r="H308" i="27"/>
  <c r="J308" i="27" s="1"/>
  <c r="G308" i="27"/>
  <c r="M298" i="35"/>
  <c r="I296" i="37"/>
  <c r="J296" i="37" s="1"/>
  <c r="K296" i="37" s="1"/>
  <c r="F297" i="51" s="1"/>
  <c r="G297" i="51" s="1"/>
  <c r="H297" i="51" s="1"/>
  <c r="L295" i="39"/>
  <c r="K291" i="43" s="1"/>
  <c r="F296" i="39"/>
  <c r="G296" i="39" s="1"/>
  <c r="O296" i="39"/>
  <c r="I30" i="40"/>
  <c r="I30" i="49"/>
  <c r="F297" i="40"/>
  <c r="Q297" i="35"/>
  <c r="V297" i="35" s="1"/>
  <c r="G302" i="42"/>
  <c r="C298" i="44" s="1"/>
  <c r="G316" i="28"/>
  <c r="H316" i="28"/>
  <c r="J316" i="28" s="1"/>
  <c r="R306" i="35"/>
  <c r="L304" i="37"/>
  <c r="M304" i="37" s="1"/>
  <c r="N304" i="37" s="1"/>
  <c r="I305" i="51" s="1"/>
  <c r="J305" i="51" s="1"/>
  <c r="K305" i="51" s="1"/>
  <c r="G41" i="32"/>
  <c r="H41" i="32"/>
  <c r="J41" i="32" s="1"/>
  <c r="G27" i="21"/>
  <c r="O29" i="37"/>
  <c r="P29" i="37" s="1"/>
  <c r="Q29" i="37" s="1"/>
  <c r="AB30" i="39"/>
  <c r="M360" i="17" l="1"/>
  <c r="L360" i="17"/>
  <c r="F361" i="17" s="1"/>
  <c r="U322" i="39"/>
  <c r="L30" i="36"/>
  <c r="M30" i="36" s="1"/>
  <c r="N30" i="36" s="1"/>
  <c r="L30" i="51"/>
  <c r="M30" i="51" s="1"/>
  <c r="N30" i="51" s="1"/>
  <c r="M27" i="50" s="1"/>
  <c r="O332" i="30"/>
  <c r="P332" i="30" s="1"/>
  <c r="C319" i="21" s="1"/>
  <c r="E321" i="37"/>
  <c r="G321" i="37" s="1"/>
  <c r="H321" i="37" s="1"/>
  <c r="C322" i="51" s="1"/>
  <c r="D322" i="51" s="1"/>
  <c r="E322" i="51" s="1"/>
  <c r="I333" i="30"/>
  <c r="G333" i="30"/>
  <c r="P322" i="39"/>
  <c r="Q322" i="39" s="1"/>
  <c r="R322" i="39"/>
  <c r="H297" i="40"/>
  <c r="W297" i="35"/>
  <c r="K297" i="35" s="1"/>
  <c r="D294" i="38"/>
  <c r="F297" i="36"/>
  <c r="G297" i="36" s="1"/>
  <c r="H297" i="36" s="1"/>
  <c r="N298" i="35"/>
  <c r="H296" i="39"/>
  <c r="I296" i="39"/>
  <c r="J296" i="39"/>
  <c r="K308" i="27"/>
  <c r="I308" i="27"/>
  <c r="K41" i="32"/>
  <c r="E302" i="38"/>
  <c r="S306" i="35"/>
  <c r="I305" i="36"/>
  <c r="J305" i="36" s="1"/>
  <c r="K305" i="36" s="1"/>
  <c r="E302" i="41" s="1"/>
  <c r="K316" i="28"/>
  <c r="R31" i="47"/>
  <c r="S31" i="47" s="1"/>
  <c r="F27" i="38"/>
  <c r="Y31" i="35"/>
  <c r="G361" i="17" l="1"/>
  <c r="I361" i="17"/>
  <c r="D347" i="21"/>
  <c r="F349" i="37"/>
  <c r="M318" i="43"/>
  <c r="F318" i="43"/>
  <c r="K296" i="39"/>
  <c r="L296" i="39" s="1"/>
  <c r="K292" i="43" s="1"/>
  <c r="S322" i="39"/>
  <c r="K333" i="30"/>
  <c r="L333" i="30" s="1"/>
  <c r="C319" i="38"/>
  <c r="C322" i="36"/>
  <c r="D322" i="36" s="1"/>
  <c r="E322" i="36" s="1"/>
  <c r="H323" i="35"/>
  <c r="P298" i="35"/>
  <c r="X298" i="39" s="1"/>
  <c r="O298" i="35"/>
  <c r="E298" i="40" s="1"/>
  <c r="W298" i="39"/>
  <c r="D294" i="41"/>
  <c r="D297" i="40"/>
  <c r="D297" i="39"/>
  <c r="M308" i="27"/>
  <c r="E295" i="21" s="1"/>
  <c r="L308" i="27"/>
  <c r="F309" i="27" s="1"/>
  <c r="L316" i="28"/>
  <c r="F317" i="28" s="1"/>
  <c r="M316" i="28"/>
  <c r="F303" i="21" s="1"/>
  <c r="U306" i="35"/>
  <c r="T306" i="35"/>
  <c r="G306" i="40" s="1"/>
  <c r="F27" i="41"/>
  <c r="AC31" i="39"/>
  <c r="M41" i="32"/>
  <c r="X32" i="35" s="1"/>
  <c r="L41" i="32"/>
  <c r="F42" i="32" s="1"/>
  <c r="Z31" i="35"/>
  <c r="J361" i="17" l="1"/>
  <c r="K361" i="17" s="1"/>
  <c r="N333" i="30"/>
  <c r="M333" i="30"/>
  <c r="F334" i="30" s="1"/>
  <c r="J323" i="35"/>
  <c r="I323" i="35"/>
  <c r="C323" i="40" s="1"/>
  <c r="E323" i="39"/>
  <c r="T323" i="39" s="1"/>
  <c r="C319" i="41"/>
  <c r="F297" i="39"/>
  <c r="G297" i="39" s="1"/>
  <c r="O297" i="39"/>
  <c r="Q298" i="35"/>
  <c r="V298" i="35" s="1"/>
  <c r="F298" i="40"/>
  <c r="H309" i="27"/>
  <c r="J309" i="27" s="1"/>
  <c r="G309" i="27"/>
  <c r="I31" i="40"/>
  <c r="I31" i="49"/>
  <c r="I297" i="37"/>
  <c r="J297" i="37" s="1"/>
  <c r="K297" i="37" s="1"/>
  <c r="F298" i="51" s="1"/>
  <c r="G298" i="51" s="1"/>
  <c r="H298" i="51" s="1"/>
  <c r="M299" i="35"/>
  <c r="C299" i="43"/>
  <c r="R307" i="35"/>
  <c r="L305" i="37"/>
  <c r="M305" i="37" s="1"/>
  <c r="N305" i="37" s="1"/>
  <c r="I306" i="51" s="1"/>
  <c r="J306" i="51" s="1"/>
  <c r="K306" i="51" s="1"/>
  <c r="G317" i="28"/>
  <c r="H317" i="28"/>
  <c r="J317" i="28" s="1"/>
  <c r="G42" i="32"/>
  <c r="H42" i="32"/>
  <c r="J42" i="32" s="1"/>
  <c r="AB31" i="39"/>
  <c r="G28" i="21"/>
  <c r="O30" i="37"/>
  <c r="P30" i="37" s="1"/>
  <c r="Q30" i="37" s="1"/>
  <c r="L361" i="17" l="1"/>
  <c r="F362" i="17" s="1"/>
  <c r="M361" i="17"/>
  <c r="U323" i="39"/>
  <c r="L31" i="36"/>
  <c r="M31" i="36" s="1"/>
  <c r="N31" i="36" s="1"/>
  <c r="L31" i="51"/>
  <c r="M31" i="51" s="1"/>
  <c r="N31" i="51" s="1"/>
  <c r="M28" i="50" s="1"/>
  <c r="P323" i="39"/>
  <c r="Q323" i="39" s="1"/>
  <c r="R323" i="39"/>
  <c r="G334" i="30"/>
  <c r="I334" i="30"/>
  <c r="O333" i="30"/>
  <c r="P333" i="30" s="1"/>
  <c r="C320" i="21" s="1"/>
  <c r="E322" i="37"/>
  <c r="G322" i="37" s="1"/>
  <c r="H322" i="37" s="1"/>
  <c r="C323" i="51" s="1"/>
  <c r="D323" i="51" s="1"/>
  <c r="E323" i="51" s="1"/>
  <c r="W298" i="35"/>
  <c r="K298" i="35" s="1"/>
  <c r="H298" i="40"/>
  <c r="K309" i="27"/>
  <c r="I309" i="27"/>
  <c r="D295" i="38"/>
  <c r="N299" i="35"/>
  <c r="F298" i="36"/>
  <c r="G298" i="36" s="1"/>
  <c r="H298" i="36" s="1"/>
  <c r="H297" i="39"/>
  <c r="J297" i="39"/>
  <c r="I297" i="39"/>
  <c r="K42" i="32"/>
  <c r="K317" i="28"/>
  <c r="S307" i="35"/>
  <c r="E303" i="38"/>
  <c r="I306" i="36"/>
  <c r="J306" i="36" s="1"/>
  <c r="K306" i="36" s="1"/>
  <c r="E303" i="41" s="1"/>
  <c r="R32" i="47"/>
  <c r="S32" i="47" s="1"/>
  <c r="F28" i="38"/>
  <c r="Y32" i="35"/>
  <c r="D348" i="21" l="1"/>
  <c r="F350" i="37"/>
  <c r="G362" i="17"/>
  <c r="I362" i="17"/>
  <c r="F319" i="43"/>
  <c r="M319" i="43"/>
  <c r="K334" i="30"/>
  <c r="L334" i="30" s="1"/>
  <c r="C320" i="38"/>
  <c r="C323" i="36"/>
  <c r="D323" i="36" s="1"/>
  <c r="E323" i="36" s="1"/>
  <c r="H324" i="35"/>
  <c r="S323" i="39"/>
  <c r="W299" i="39"/>
  <c r="D295" i="41"/>
  <c r="O299" i="35"/>
  <c r="E299" i="40" s="1"/>
  <c r="P299" i="35"/>
  <c r="X299" i="39" s="1"/>
  <c r="M309" i="27"/>
  <c r="E296" i="21" s="1"/>
  <c r="L309" i="27"/>
  <c r="F310" i="27" s="1"/>
  <c r="K297" i="39"/>
  <c r="L297" i="39" s="1"/>
  <c r="K293" i="43" s="1"/>
  <c r="D298" i="39"/>
  <c r="D298" i="40"/>
  <c r="L317" i="28"/>
  <c r="F318" i="28" s="1"/>
  <c r="M317" i="28"/>
  <c r="F304" i="21" s="1"/>
  <c r="U307" i="35"/>
  <c r="T307" i="35"/>
  <c r="G307" i="40" s="1"/>
  <c r="F28" i="41"/>
  <c r="AC32" i="39"/>
  <c r="M42" i="32"/>
  <c r="X33" i="35" s="1"/>
  <c r="L42" i="32"/>
  <c r="F43" i="32" s="1"/>
  <c r="Z32" i="35"/>
  <c r="J362" i="17" l="1"/>
  <c r="K362" i="17" s="1"/>
  <c r="M334" i="30"/>
  <c r="F335" i="30" s="1"/>
  <c r="N334" i="30"/>
  <c r="J324" i="35"/>
  <c r="I324" i="35"/>
  <c r="C324" i="40" s="1"/>
  <c r="E324" i="39"/>
  <c r="T324" i="39" s="1"/>
  <c r="C320" i="41"/>
  <c r="C293" i="43"/>
  <c r="G310" i="27"/>
  <c r="H310" i="27"/>
  <c r="J310" i="27" s="1"/>
  <c r="M300" i="35"/>
  <c r="I298" i="37"/>
  <c r="J298" i="37" s="1"/>
  <c r="K298" i="37" s="1"/>
  <c r="F299" i="51" s="1"/>
  <c r="G299" i="51" s="1"/>
  <c r="H299" i="51" s="1"/>
  <c r="F299" i="40"/>
  <c r="Q299" i="35"/>
  <c r="V299" i="35" s="1"/>
  <c r="F298" i="39"/>
  <c r="G298" i="39" s="1"/>
  <c r="O298" i="39"/>
  <c r="I32" i="40"/>
  <c r="I32" i="49"/>
  <c r="G304" i="42"/>
  <c r="C300" i="44" s="1"/>
  <c r="R308" i="35"/>
  <c r="L306" i="37"/>
  <c r="M306" i="37" s="1"/>
  <c r="N306" i="37" s="1"/>
  <c r="I307" i="51" s="1"/>
  <c r="J307" i="51" s="1"/>
  <c r="K307" i="51" s="1"/>
  <c r="H318" i="28"/>
  <c r="J318" i="28" s="1"/>
  <c r="G318" i="28"/>
  <c r="AB32" i="39"/>
  <c r="G43" i="32"/>
  <c r="H43" i="32"/>
  <c r="J43" i="32" s="1"/>
  <c r="G29" i="21"/>
  <c r="O31" i="37"/>
  <c r="P31" i="37" s="1"/>
  <c r="Q31" i="37" s="1"/>
  <c r="L362" i="17" l="1"/>
  <c r="F363" i="17" s="1"/>
  <c r="M362" i="17"/>
  <c r="U324" i="39"/>
  <c r="L32" i="36"/>
  <c r="M32" i="36" s="1"/>
  <c r="N32" i="36" s="1"/>
  <c r="L32" i="51"/>
  <c r="M32" i="51" s="1"/>
  <c r="N32" i="51" s="1"/>
  <c r="M29" i="50" s="1"/>
  <c r="P324" i="39"/>
  <c r="Q324" i="39" s="1"/>
  <c r="R324" i="39"/>
  <c r="E323" i="37"/>
  <c r="G323" i="37" s="1"/>
  <c r="H323" i="37" s="1"/>
  <c r="C324" i="51" s="1"/>
  <c r="D324" i="51" s="1"/>
  <c r="E324" i="51" s="1"/>
  <c r="O334" i="30"/>
  <c r="P334" i="30" s="1"/>
  <c r="C321" i="21" s="1"/>
  <c r="I335" i="30"/>
  <c r="G335" i="30"/>
  <c r="W299" i="35"/>
  <c r="K299" i="35" s="1"/>
  <c r="H299" i="40"/>
  <c r="N300" i="35"/>
  <c r="F299" i="36"/>
  <c r="G299" i="36" s="1"/>
  <c r="H299" i="36" s="1"/>
  <c r="D296" i="38"/>
  <c r="I310" i="27"/>
  <c r="K310" i="27"/>
  <c r="H298" i="39"/>
  <c r="I298" i="39"/>
  <c r="J298" i="39"/>
  <c r="K43" i="32"/>
  <c r="K318" i="28"/>
  <c r="S308" i="35"/>
  <c r="I307" i="36"/>
  <c r="J307" i="36" s="1"/>
  <c r="K307" i="36" s="1"/>
  <c r="E304" i="41" s="1"/>
  <c r="E304" i="38"/>
  <c r="R33" i="47"/>
  <c r="S33" i="47" s="1"/>
  <c r="F29" i="38"/>
  <c r="Y33" i="35"/>
  <c r="D349" i="21" l="1"/>
  <c r="F351" i="37"/>
  <c r="G363" i="17"/>
  <c r="I363" i="17"/>
  <c r="M320" i="43"/>
  <c r="F320" i="43"/>
  <c r="K335" i="30"/>
  <c r="L335" i="30" s="1"/>
  <c r="C321" i="38"/>
  <c r="H325" i="35"/>
  <c r="C324" i="36"/>
  <c r="D324" i="36" s="1"/>
  <c r="E324" i="36" s="1"/>
  <c r="S324" i="39"/>
  <c r="M310" i="27"/>
  <c r="E297" i="21" s="1"/>
  <c r="L310" i="27"/>
  <c r="F311" i="27" s="1"/>
  <c r="D296" i="41"/>
  <c r="W300" i="39"/>
  <c r="P300" i="35"/>
  <c r="X300" i="39" s="1"/>
  <c r="O300" i="35"/>
  <c r="E300" i="40" s="1"/>
  <c r="K298" i="39"/>
  <c r="L298" i="39" s="1"/>
  <c r="K294" i="43" s="1"/>
  <c r="D299" i="40"/>
  <c r="D299" i="39"/>
  <c r="M318" i="28"/>
  <c r="F305" i="21" s="1"/>
  <c r="L318" i="28"/>
  <c r="F319" i="28" s="1"/>
  <c r="U308" i="35"/>
  <c r="T308" i="35"/>
  <c r="G308" i="40" s="1"/>
  <c r="F29" i="41"/>
  <c r="AC33" i="39"/>
  <c r="M43" i="32"/>
  <c r="X34" i="35" s="1"/>
  <c r="L43" i="32"/>
  <c r="F44" i="32" s="1"/>
  <c r="Z33" i="35"/>
  <c r="J363" i="17" l="1"/>
  <c r="K363" i="17" s="1"/>
  <c r="M335" i="30"/>
  <c r="F336" i="30" s="1"/>
  <c r="N335" i="30"/>
  <c r="C321" i="41"/>
  <c r="E325" i="39"/>
  <c r="T325" i="39" s="1"/>
  <c r="C294" i="43"/>
  <c r="I325" i="35"/>
  <c r="C325" i="40" s="1"/>
  <c r="J325" i="35"/>
  <c r="F300" i="40"/>
  <c r="Q300" i="35"/>
  <c r="V300" i="35" s="1"/>
  <c r="I33" i="40"/>
  <c r="I33" i="49"/>
  <c r="F299" i="39"/>
  <c r="O299" i="39"/>
  <c r="G311" i="27"/>
  <c r="H311" i="27"/>
  <c r="J311" i="27" s="1"/>
  <c r="I299" i="37"/>
  <c r="J299" i="37" s="1"/>
  <c r="K299" i="37" s="1"/>
  <c r="F300" i="51" s="1"/>
  <c r="G300" i="51" s="1"/>
  <c r="H300" i="51" s="1"/>
  <c r="M301" i="35"/>
  <c r="C301" i="43"/>
  <c r="G319" i="28"/>
  <c r="H319" i="28"/>
  <c r="J319" i="28" s="1"/>
  <c r="L307" i="37"/>
  <c r="M307" i="37" s="1"/>
  <c r="N307" i="37" s="1"/>
  <c r="I308" i="51" s="1"/>
  <c r="J308" i="51" s="1"/>
  <c r="K308" i="51" s="1"/>
  <c r="R309" i="35"/>
  <c r="AB33" i="39"/>
  <c r="G44" i="32"/>
  <c r="H44" i="32"/>
  <c r="J44" i="32" s="1"/>
  <c r="G30" i="21"/>
  <c r="O32" i="37"/>
  <c r="P32" i="37" s="1"/>
  <c r="Q32" i="37" s="1"/>
  <c r="L363" i="17" l="1"/>
  <c r="F364" i="17" s="1"/>
  <c r="M363" i="17"/>
  <c r="U325" i="39"/>
  <c r="L33" i="36"/>
  <c r="M33" i="36" s="1"/>
  <c r="N33" i="36" s="1"/>
  <c r="L33" i="51"/>
  <c r="M33" i="51" s="1"/>
  <c r="N33" i="51" s="1"/>
  <c r="M30" i="50" s="1"/>
  <c r="P325" i="39"/>
  <c r="Q325" i="39" s="1"/>
  <c r="R325" i="39"/>
  <c r="O335" i="30"/>
  <c r="P335" i="30" s="1"/>
  <c r="C322" i="21" s="1"/>
  <c r="E324" i="37"/>
  <c r="G324" i="37" s="1"/>
  <c r="H324" i="37" s="1"/>
  <c r="C325" i="51" s="1"/>
  <c r="D325" i="51" s="1"/>
  <c r="E325" i="51" s="1"/>
  <c r="I336" i="30"/>
  <c r="G336" i="30"/>
  <c r="G299" i="39"/>
  <c r="H299" i="39" s="1"/>
  <c r="N301" i="35"/>
  <c r="F300" i="36"/>
  <c r="G300" i="36" s="1"/>
  <c r="H300" i="36" s="1"/>
  <c r="D297" i="38"/>
  <c r="I311" i="27"/>
  <c r="K311" i="27"/>
  <c r="W300" i="35"/>
  <c r="K300" i="35" s="1"/>
  <c r="H300" i="40"/>
  <c r="K44" i="32"/>
  <c r="S309" i="35"/>
  <c r="E305" i="38"/>
  <c r="I308" i="36"/>
  <c r="J308" i="36" s="1"/>
  <c r="K308" i="36" s="1"/>
  <c r="E305" i="41" s="1"/>
  <c r="K319" i="28"/>
  <c r="R34" i="47"/>
  <c r="S34" i="47" s="1"/>
  <c r="F30" i="38"/>
  <c r="Y34" i="35"/>
  <c r="D350" i="21" l="1"/>
  <c r="F352" i="37"/>
  <c r="G364" i="17"/>
  <c r="I364" i="17"/>
  <c r="M321" i="43"/>
  <c r="F321" i="43"/>
  <c r="K336" i="30"/>
  <c r="L336" i="30" s="1"/>
  <c r="C322" i="38"/>
  <c r="C325" i="36"/>
  <c r="D325" i="36" s="1"/>
  <c r="E325" i="36" s="1"/>
  <c r="H326" i="35"/>
  <c r="S325" i="39"/>
  <c r="D300" i="39"/>
  <c r="D300" i="40"/>
  <c r="W301" i="39"/>
  <c r="D297" i="41"/>
  <c r="O301" i="35"/>
  <c r="E301" i="40" s="1"/>
  <c r="P301" i="35"/>
  <c r="X301" i="39" s="1"/>
  <c r="M311" i="27"/>
  <c r="E298" i="21" s="1"/>
  <c r="L311" i="27"/>
  <c r="F312" i="27" s="1"/>
  <c r="J299" i="39"/>
  <c r="I299" i="39"/>
  <c r="K299" i="39" s="1"/>
  <c r="L319" i="28"/>
  <c r="F320" i="28" s="1"/>
  <c r="M319" i="28"/>
  <c r="F306" i="21" s="1"/>
  <c r="U309" i="35"/>
  <c r="T309" i="35"/>
  <c r="G309" i="40" s="1"/>
  <c r="C302" i="43"/>
  <c r="G306" i="42"/>
  <c r="C302" i="44" s="1"/>
  <c r="F30" i="41"/>
  <c r="AC34" i="39"/>
  <c r="M44" i="32"/>
  <c r="X35" i="35" s="1"/>
  <c r="L44" i="32"/>
  <c r="F45" i="32" s="1"/>
  <c r="Z34" i="35"/>
  <c r="J364" i="17" l="1"/>
  <c r="K364" i="17" s="1"/>
  <c r="M336" i="30"/>
  <c r="F337" i="30" s="1"/>
  <c r="N336" i="30"/>
  <c r="I326" i="35"/>
  <c r="C326" i="40" s="1"/>
  <c r="J326" i="35"/>
  <c r="E326" i="39"/>
  <c r="T326" i="39" s="1"/>
  <c r="C322" i="41"/>
  <c r="G299" i="42"/>
  <c r="C295" i="44" s="1"/>
  <c r="M302" i="35"/>
  <c r="I300" i="37"/>
  <c r="J300" i="37" s="1"/>
  <c r="K300" i="37" s="1"/>
  <c r="F301" i="51" s="1"/>
  <c r="G301" i="51" s="1"/>
  <c r="H301" i="51" s="1"/>
  <c r="Q301" i="35"/>
  <c r="V301" i="35" s="1"/>
  <c r="F301" i="40"/>
  <c r="I34" i="40"/>
  <c r="I34" i="49"/>
  <c r="L299" i="39"/>
  <c r="K295" i="43" s="1"/>
  <c r="F300" i="39"/>
  <c r="G300" i="39" s="1"/>
  <c r="O300" i="39"/>
  <c r="H312" i="27"/>
  <c r="J312" i="27" s="1"/>
  <c r="G312" i="27"/>
  <c r="L308" i="37"/>
  <c r="M308" i="37" s="1"/>
  <c r="N308" i="37" s="1"/>
  <c r="I309" i="51" s="1"/>
  <c r="J309" i="51" s="1"/>
  <c r="K309" i="51" s="1"/>
  <c r="R310" i="35"/>
  <c r="H320" i="28"/>
  <c r="J320" i="28" s="1"/>
  <c r="G320" i="28"/>
  <c r="AB34" i="39"/>
  <c r="G45" i="32"/>
  <c r="H45" i="32"/>
  <c r="J45" i="32" s="1"/>
  <c r="G31" i="21"/>
  <c r="O33" i="37"/>
  <c r="P33" i="37" s="1"/>
  <c r="Q33" i="37" s="1"/>
  <c r="M364" i="17" l="1"/>
  <c r="L364" i="17"/>
  <c r="F365" i="17" s="1"/>
  <c r="U326" i="39"/>
  <c r="L34" i="36"/>
  <c r="M34" i="36" s="1"/>
  <c r="N34" i="36" s="1"/>
  <c r="L34" i="51"/>
  <c r="M34" i="51" s="1"/>
  <c r="N34" i="51" s="1"/>
  <c r="M31" i="50" s="1"/>
  <c r="P326" i="39"/>
  <c r="Q326" i="39" s="1"/>
  <c r="R326" i="39"/>
  <c r="O336" i="30"/>
  <c r="P336" i="30" s="1"/>
  <c r="C323" i="21" s="1"/>
  <c r="E325" i="37"/>
  <c r="G325" i="37" s="1"/>
  <c r="H325" i="37" s="1"/>
  <c r="C326" i="51" s="1"/>
  <c r="D326" i="51" s="1"/>
  <c r="E326" i="51" s="1"/>
  <c r="I337" i="30"/>
  <c r="G337" i="30"/>
  <c r="I312" i="27"/>
  <c r="K312" i="27"/>
  <c r="H301" i="40"/>
  <c r="W301" i="35"/>
  <c r="K301" i="35" s="1"/>
  <c r="H300" i="39"/>
  <c r="J300" i="39"/>
  <c r="I300" i="39"/>
  <c r="D298" i="38"/>
  <c r="N302" i="35"/>
  <c r="F301" i="36"/>
  <c r="G301" i="36" s="1"/>
  <c r="H301" i="36" s="1"/>
  <c r="K45" i="32"/>
  <c r="K320" i="28"/>
  <c r="I309" i="36"/>
  <c r="J309" i="36" s="1"/>
  <c r="K309" i="36" s="1"/>
  <c r="E306" i="41" s="1"/>
  <c r="S310" i="35"/>
  <c r="E306" i="38"/>
  <c r="R35" i="47"/>
  <c r="S35" i="47" s="1"/>
  <c r="F31" i="38"/>
  <c r="Y35" i="35"/>
  <c r="G365" i="17" l="1"/>
  <c r="I365" i="17"/>
  <c r="D351" i="21"/>
  <c r="F353" i="37"/>
  <c r="F322" i="43"/>
  <c r="M322" i="43"/>
  <c r="K300" i="39"/>
  <c r="L300" i="39" s="1"/>
  <c r="K296" i="43" s="1"/>
  <c r="K337" i="30"/>
  <c r="L337" i="30" s="1"/>
  <c r="H327" i="35"/>
  <c r="C326" i="36"/>
  <c r="D326" i="36" s="1"/>
  <c r="E326" i="36" s="1"/>
  <c r="C323" i="38"/>
  <c r="S326" i="39"/>
  <c r="D301" i="40"/>
  <c r="D301" i="39"/>
  <c r="W302" i="39"/>
  <c r="D298" i="41"/>
  <c r="M312" i="27"/>
  <c r="E299" i="21" s="1"/>
  <c r="L312" i="27"/>
  <c r="F313" i="27" s="1"/>
  <c r="O302" i="35"/>
  <c r="E302" i="40" s="1"/>
  <c r="P302" i="35"/>
  <c r="X302" i="39" s="1"/>
  <c r="L320" i="28"/>
  <c r="F321" i="28" s="1"/>
  <c r="M320" i="28"/>
  <c r="F307" i="21" s="1"/>
  <c r="U310" i="35"/>
  <c r="T310" i="35"/>
  <c r="G310" i="40" s="1"/>
  <c r="AC35" i="39"/>
  <c r="F31" i="41"/>
  <c r="M45" i="32"/>
  <c r="X36" i="35" s="1"/>
  <c r="L45" i="32"/>
  <c r="F46" i="32" s="1"/>
  <c r="Z35" i="35"/>
  <c r="J365" i="17" l="1"/>
  <c r="K365" i="17" s="1"/>
  <c r="C323" i="41"/>
  <c r="E327" i="39"/>
  <c r="T327" i="39" s="1"/>
  <c r="I327" i="35"/>
  <c r="C327" i="40" s="1"/>
  <c r="J327" i="35"/>
  <c r="N337" i="30"/>
  <c r="M337" i="30"/>
  <c r="F338" i="30" s="1"/>
  <c r="H313" i="27"/>
  <c r="J313" i="27" s="1"/>
  <c r="G313" i="27"/>
  <c r="M303" i="35"/>
  <c r="I301" i="37"/>
  <c r="J301" i="37" s="1"/>
  <c r="K301" i="37" s="1"/>
  <c r="F302" i="51" s="1"/>
  <c r="G302" i="51" s="1"/>
  <c r="H302" i="51" s="1"/>
  <c r="F301" i="39"/>
  <c r="G301" i="39" s="1"/>
  <c r="O301" i="39"/>
  <c r="I35" i="40"/>
  <c r="I35" i="49"/>
  <c r="Q302" i="35"/>
  <c r="V302" i="35" s="1"/>
  <c r="F302" i="40"/>
  <c r="C303" i="43"/>
  <c r="R311" i="35"/>
  <c r="L309" i="37"/>
  <c r="M309" i="37" s="1"/>
  <c r="N309" i="37" s="1"/>
  <c r="I310" i="51" s="1"/>
  <c r="J310" i="51" s="1"/>
  <c r="K310" i="51" s="1"/>
  <c r="H321" i="28"/>
  <c r="J321" i="28" s="1"/>
  <c r="G321" i="28"/>
  <c r="G46" i="32"/>
  <c r="H46" i="32"/>
  <c r="J46" i="32" s="1"/>
  <c r="AB35" i="39"/>
  <c r="G32" i="21"/>
  <c r="O34" i="37"/>
  <c r="P34" i="37" s="1"/>
  <c r="Q34" i="37" s="1"/>
  <c r="L365" i="17" l="1"/>
  <c r="F366" i="17" s="1"/>
  <c r="M365" i="17"/>
  <c r="U327" i="39"/>
  <c r="L35" i="36"/>
  <c r="M35" i="36" s="1"/>
  <c r="N35" i="36" s="1"/>
  <c r="L35" i="51"/>
  <c r="M35" i="51" s="1"/>
  <c r="N35" i="51" s="1"/>
  <c r="M32" i="50" s="1"/>
  <c r="O337" i="30"/>
  <c r="P337" i="30" s="1"/>
  <c r="C324" i="21" s="1"/>
  <c r="E326" i="37"/>
  <c r="G326" i="37" s="1"/>
  <c r="H326" i="37" s="1"/>
  <c r="C327" i="51" s="1"/>
  <c r="D327" i="51" s="1"/>
  <c r="E327" i="51" s="1"/>
  <c r="I338" i="30"/>
  <c r="G338" i="30"/>
  <c r="P327" i="39"/>
  <c r="Q327" i="39" s="1"/>
  <c r="R327" i="39"/>
  <c r="H301" i="39"/>
  <c r="I301" i="39"/>
  <c r="J301" i="39"/>
  <c r="D299" i="38"/>
  <c r="N303" i="35"/>
  <c r="F302" i="36"/>
  <c r="G302" i="36" s="1"/>
  <c r="H302" i="36" s="1"/>
  <c r="H302" i="40"/>
  <c r="W302" i="35"/>
  <c r="K302" i="35" s="1"/>
  <c r="I313" i="27"/>
  <c r="K313" i="27"/>
  <c r="K46" i="32"/>
  <c r="K321" i="28"/>
  <c r="I310" i="36"/>
  <c r="J310" i="36" s="1"/>
  <c r="K310" i="36" s="1"/>
  <c r="E307" i="41" s="1"/>
  <c r="S311" i="35"/>
  <c r="E307" i="38"/>
  <c r="F32" i="38"/>
  <c r="R36" i="47"/>
  <c r="S36" i="47" s="1"/>
  <c r="Y36" i="35"/>
  <c r="D352" i="21" l="1"/>
  <c r="F354" i="37"/>
  <c r="G366" i="17"/>
  <c r="I366" i="17"/>
  <c r="M323" i="43"/>
  <c r="F323" i="43"/>
  <c r="K301" i="39"/>
  <c r="L301" i="39" s="1"/>
  <c r="K297" i="43" s="1"/>
  <c r="S327" i="39"/>
  <c r="K338" i="30"/>
  <c r="L338" i="30" s="1"/>
  <c r="C324" i="38"/>
  <c r="C327" i="36"/>
  <c r="D327" i="36" s="1"/>
  <c r="E327" i="36" s="1"/>
  <c r="H328" i="35"/>
  <c r="D302" i="39"/>
  <c r="D302" i="40"/>
  <c r="W303" i="39"/>
  <c r="D299" i="41"/>
  <c r="O303" i="35"/>
  <c r="E303" i="40" s="1"/>
  <c r="P303" i="35"/>
  <c r="X303" i="39" s="1"/>
  <c r="M313" i="27"/>
  <c r="E300" i="21" s="1"/>
  <c r="L313" i="27"/>
  <c r="F314" i="27" s="1"/>
  <c r="L46" i="32"/>
  <c r="F47" i="32" s="1"/>
  <c r="G47" i="32" s="1"/>
  <c r="M46" i="32"/>
  <c r="G33" i="21" s="1"/>
  <c r="M321" i="28"/>
  <c r="F308" i="21" s="1"/>
  <c r="L321" i="28"/>
  <c r="F322" i="28" s="1"/>
  <c r="U311" i="35"/>
  <c r="T311" i="35"/>
  <c r="G311" i="40" s="1"/>
  <c r="F32" i="41"/>
  <c r="AC36" i="39"/>
  <c r="Z36" i="35"/>
  <c r="J366" i="17" l="1"/>
  <c r="K366" i="17" s="1"/>
  <c r="M338" i="30"/>
  <c r="F339" i="30" s="1"/>
  <c r="N338" i="30"/>
  <c r="J328" i="35"/>
  <c r="I328" i="35"/>
  <c r="C328" i="40" s="1"/>
  <c r="E328" i="39"/>
  <c r="T328" i="39" s="1"/>
  <c r="C324" i="41"/>
  <c r="H314" i="27"/>
  <c r="J314" i="27" s="1"/>
  <c r="G314" i="27"/>
  <c r="M304" i="35"/>
  <c r="I302" i="37"/>
  <c r="J302" i="37" s="1"/>
  <c r="K302" i="37" s="1"/>
  <c r="F303" i="51" s="1"/>
  <c r="G303" i="51" s="1"/>
  <c r="H303" i="51" s="1"/>
  <c r="Q303" i="35"/>
  <c r="V303" i="35" s="1"/>
  <c r="F303" i="40"/>
  <c r="I36" i="40"/>
  <c r="I36" i="49"/>
  <c r="F302" i="39"/>
  <c r="G302" i="39" s="1"/>
  <c r="O302" i="39"/>
  <c r="H47" i="32"/>
  <c r="X37" i="35"/>
  <c r="C304" i="43"/>
  <c r="G322" i="28"/>
  <c r="H322" i="28"/>
  <c r="J322" i="28" s="1"/>
  <c r="R312" i="35"/>
  <c r="L310" i="37"/>
  <c r="M310" i="37" s="1"/>
  <c r="N310" i="37" s="1"/>
  <c r="I311" i="51" s="1"/>
  <c r="J311" i="51" s="1"/>
  <c r="K311" i="51" s="1"/>
  <c r="AB36" i="39"/>
  <c r="O35" i="37"/>
  <c r="P35" i="37" s="1"/>
  <c r="Q35" i="37" s="1"/>
  <c r="L366" i="17" l="1"/>
  <c r="F367" i="17" s="1"/>
  <c r="M366" i="17"/>
  <c r="U328" i="39"/>
  <c r="L36" i="36"/>
  <c r="M36" i="36" s="1"/>
  <c r="N36" i="36" s="1"/>
  <c r="L36" i="51"/>
  <c r="M36" i="51" s="1"/>
  <c r="N36" i="51" s="1"/>
  <c r="M33" i="50" s="1"/>
  <c r="P328" i="39"/>
  <c r="Q328" i="39" s="1"/>
  <c r="R328" i="39"/>
  <c r="E327" i="37"/>
  <c r="G327" i="37" s="1"/>
  <c r="H327" i="37" s="1"/>
  <c r="C328" i="51" s="1"/>
  <c r="D328" i="51" s="1"/>
  <c r="E328" i="51" s="1"/>
  <c r="O338" i="30"/>
  <c r="P338" i="30" s="1"/>
  <c r="C325" i="21" s="1"/>
  <c r="G339" i="30"/>
  <c r="I339" i="30"/>
  <c r="J47" i="32"/>
  <c r="K47" i="32" s="1"/>
  <c r="W303" i="35"/>
  <c r="K303" i="35" s="1"/>
  <c r="H303" i="40"/>
  <c r="D300" i="38"/>
  <c r="F303" i="36"/>
  <c r="G303" i="36" s="1"/>
  <c r="H303" i="36" s="1"/>
  <c r="N304" i="35"/>
  <c r="H302" i="39"/>
  <c r="I302" i="39"/>
  <c r="J302" i="39"/>
  <c r="K314" i="27"/>
  <c r="I314" i="27"/>
  <c r="S312" i="35"/>
  <c r="E308" i="38"/>
  <c r="I311" i="36"/>
  <c r="J311" i="36" s="1"/>
  <c r="K311" i="36" s="1"/>
  <c r="E308" i="41" s="1"/>
  <c r="K322" i="28"/>
  <c r="F33" i="38"/>
  <c r="R37" i="47"/>
  <c r="S37" i="47" s="1"/>
  <c r="Y37" i="35"/>
  <c r="D353" i="21" l="1"/>
  <c r="F355" i="37"/>
  <c r="G367" i="17"/>
  <c r="I367" i="17"/>
  <c r="M324" i="43"/>
  <c r="F324" i="43"/>
  <c r="K302" i="39"/>
  <c r="L302" i="39" s="1"/>
  <c r="K298" i="43" s="1"/>
  <c r="K339" i="30"/>
  <c r="L339" i="30" s="1"/>
  <c r="C325" i="38"/>
  <c r="C328" i="36"/>
  <c r="D328" i="36" s="1"/>
  <c r="E328" i="36" s="1"/>
  <c r="H329" i="35"/>
  <c r="S328" i="39"/>
  <c r="L47" i="32"/>
  <c r="F48" i="32" s="1"/>
  <c r="G48" i="32" s="1"/>
  <c r="M47" i="32"/>
  <c r="G34" i="21" s="1"/>
  <c r="C298" i="43"/>
  <c r="P304" i="35"/>
  <c r="X304" i="39" s="1"/>
  <c r="O304" i="35"/>
  <c r="E304" i="40" s="1"/>
  <c r="W304" i="39"/>
  <c r="D300" i="41"/>
  <c r="L314" i="27"/>
  <c r="F315" i="27" s="1"/>
  <c r="M314" i="27"/>
  <c r="E301" i="21" s="1"/>
  <c r="D303" i="40"/>
  <c r="D303" i="39"/>
  <c r="M322" i="28"/>
  <c r="F309" i="21" s="1"/>
  <c r="L322" i="28"/>
  <c r="F323" i="28" s="1"/>
  <c r="U312" i="35"/>
  <c r="T312" i="35"/>
  <c r="G312" i="40" s="1"/>
  <c r="AC37" i="39"/>
  <c r="F33" i="41"/>
  <c r="Z37" i="35"/>
  <c r="J367" i="17" l="1"/>
  <c r="K367" i="17" s="1"/>
  <c r="H48" i="32"/>
  <c r="X38" i="35"/>
  <c r="I329" i="35"/>
  <c r="C329" i="40" s="1"/>
  <c r="J329" i="35"/>
  <c r="C325" i="41"/>
  <c r="E329" i="39"/>
  <c r="T329" i="39" s="1"/>
  <c r="N339" i="30"/>
  <c r="M339" i="30"/>
  <c r="F340" i="30" s="1"/>
  <c r="J48" i="32"/>
  <c r="K48" i="32" s="1"/>
  <c r="I37" i="40"/>
  <c r="I37" i="49"/>
  <c r="M305" i="35"/>
  <c r="I303" i="37"/>
  <c r="J303" i="37" s="1"/>
  <c r="K303" i="37" s="1"/>
  <c r="F304" i="51" s="1"/>
  <c r="G304" i="51" s="1"/>
  <c r="H304" i="51" s="1"/>
  <c r="H315" i="27"/>
  <c r="J315" i="27" s="1"/>
  <c r="G315" i="27"/>
  <c r="Q304" i="35"/>
  <c r="V304" i="35" s="1"/>
  <c r="F304" i="40"/>
  <c r="O303" i="39"/>
  <c r="F303" i="39"/>
  <c r="G303" i="39" s="1"/>
  <c r="G309" i="42"/>
  <c r="C305" i="44" s="1"/>
  <c r="H323" i="28"/>
  <c r="J323" i="28" s="1"/>
  <c r="G323" i="28"/>
  <c r="L311" i="37"/>
  <c r="M311" i="37" s="1"/>
  <c r="N311" i="37" s="1"/>
  <c r="I312" i="51" s="1"/>
  <c r="J312" i="51" s="1"/>
  <c r="K312" i="51" s="1"/>
  <c r="R313" i="35"/>
  <c r="AB37" i="39"/>
  <c r="O36" i="37"/>
  <c r="P36" i="37" s="1"/>
  <c r="Q36" i="37" s="1"/>
  <c r="L367" i="17" l="1"/>
  <c r="F368" i="17" s="1"/>
  <c r="M367" i="17"/>
  <c r="U329" i="39"/>
  <c r="L37" i="36"/>
  <c r="M37" i="36" s="1"/>
  <c r="N37" i="36" s="1"/>
  <c r="L37" i="51"/>
  <c r="M37" i="51" s="1"/>
  <c r="N37" i="51" s="1"/>
  <c r="M34" i="50" s="1"/>
  <c r="G340" i="30"/>
  <c r="I340" i="30"/>
  <c r="E328" i="37"/>
  <c r="G328" i="37" s="1"/>
  <c r="H328" i="37" s="1"/>
  <c r="C329" i="51" s="1"/>
  <c r="D329" i="51" s="1"/>
  <c r="E329" i="51" s="1"/>
  <c r="O339" i="30"/>
  <c r="P339" i="30" s="1"/>
  <c r="C326" i="21" s="1"/>
  <c r="P329" i="39"/>
  <c r="Q329" i="39" s="1"/>
  <c r="R329" i="39"/>
  <c r="L48" i="32"/>
  <c r="F49" i="32" s="1"/>
  <c r="G49" i="32" s="1"/>
  <c r="M48" i="32"/>
  <c r="K315" i="27"/>
  <c r="I315" i="27"/>
  <c r="D301" i="38"/>
  <c r="F304" i="36"/>
  <c r="G304" i="36" s="1"/>
  <c r="H304" i="36" s="1"/>
  <c r="N305" i="35"/>
  <c r="H303" i="39"/>
  <c r="J303" i="39"/>
  <c r="I303" i="39"/>
  <c r="W304" i="35"/>
  <c r="K304" i="35" s="1"/>
  <c r="H304" i="40"/>
  <c r="S313" i="35"/>
  <c r="E309" i="38"/>
  <c r="I312" i="36"/>
  <c r="J312" i="36" s="1"/>
  <c r="K312" i="36" s="1"/>
  <c r="E309" i="41" s="1"/>
  <c r="K323" i="28"/>
  <c r="R38" i="47"/>
  <c r="S38" i="47" s="1"/>
  <c r="F34" i="38"/>
  <c r="Y38" i="35"/>
  <c r="D354" i="21" l="1"/>
  <c r="F356" i="37"/>
  <c r="G368" i="17"/>
  <c r="I368" i="17"/>
  <c r="M325" i="43"/>
  <c r="F325" i="43"/>
  <c r="H49" i="32"/>
  <c r="S329" i="39"/>
  <c r="C329" i="36"/>
  <c r="D329" i="36" s="1"/>
  <c r="E329" i="36" s="1"/>
  <c r="H330" i="35"/>
  <c r="C326" i="38"/>
  <c r="K340" i="30"/>
  <c r="L340" i="30" s="1"/>
  <c r="K303" i="39"/>
  <c r="L303" i="39" s="1"/>
  <c r="K299" i="43" s="1"/>
  <c r="G35" i="21"/>
  <c r="X39" i="35"/>
  <c r="O305" i="35"/>
  <c r="E305" i="40" s="1"/>
  <c r="P305" i="35"/>
  <c r="X305" i="39" s="1"/>
  <c r="D301" i="41"/>
  <c r="W305" i="39"/>
  <c r="D304" i="40"/>
  <c r="D304" i="39"/>
  <c r="M315" i="27"/>
  <c r="E302" i="21" s="1"/>
  <c r="L315" i="27"/>
  <c r="F316" i="27" s="1"/>
  <c r="M323" i="28"/>
  <c r="F310" i="21" s="1"/>
  <c r="L323" i="28"/>
  <c r="F324" i="28" s="1"/>
  <c r="T313" i="35"/>
  <c r="G313" i="40" s="1"/>
  <c r="U313" i="35"/>
  <c r="F34" i="41"/>
  <c r="AC38" i="39"/>
  <c r="Z38" i="35"/>
  <c r="J368" i="17" l="1"/>
  <c r="K368" i="17" s="1"/>
  <c r="J49" i="32"/>
  <c r="K49" i="32" s="1"/>
  <c r="N340" i="30"/>
  <c r="M340" i="30"/>
  <c r="F341" i="30" s="1"/>
  <c r="G303" i="42"/>
  <c r="C299" i="44" s="1"/>
  <c r="J330" i="35"/>
  <c r="I330" i="35"/>
  <c r="C330" i="40" s="1"/>
  <c r="C326" i="41"/>
  <c r="E330" i="39"/>
  <c r="T330" i="39" s="1"/>
  <c r="O304" i="39"/>
  <c r="F304" i="39"/>
  <c r="G304" i="39" s="1"/>
  <c r="Q305" i="35"/>
  <c r="V305" i="35" s="1"/>
  <c r="F305" i="40"/>
  <c r="I38" i="40"/>
  <c r="I38" i="49"/>
  <c r="G316" i="27"/>
  <c r="H316" i="27"/>
  <c r="J316" i="27" s="1"/>
  <c r="I304" i="37"/>
  <c r="J304" i="37" s="1"/>
  <c r="K304" i="37" s="1"/>
  <c r="F305" i="51" s="1"/>
  <c r="G305" i="51" s="1"/>
  <c r="H305" i="51" s="1"/>
  <c r="M306" i="35"/>
  <c r="G310" i="42"/>
  <c r="C306" i="44" s="1"/>
  <c r="G324" i="28"/>
  <c r="H324" i="28"/>
  <c r="J324" i="28" s="1"/>
  <c r="R314" i="35"/>
  <c r="L312" i="37"/>
  <c r="M312" i="37" s="1"/>
  <c r="N312" i="37" s="1"/>
  <c r="I313" i="51" s="1"/>
  <c r="J313" i="51" s="1"/>
  <c r="K313" i="51" s="1"/>
  <c r="AB38" i="39"/>
  <c r="O37" i="37"/>
  <c r="P37" i="37" s="1"/>
  <c r="Q37" i="37" s="1"/>
  <c r="L368" i="17" l="1"/>
  <c r="F369" i="17" s="1"/>
  <c r="M368" i="17"/>
  <c r="U330" i="39"/>
  <c r="L38" i="36"/>
  <c r="M38" i="36" s="1"/>
  <c r="N38" i="36" s="1"/>
  <c r="L38" i="51"/>
  <c r="M38" i="51" s="1"/>
  <c r="N38" i="51" s="1"/>
  <c r="M35" i="50" s="1"/>
  <c r="M49" i="32"/>
  <c r="L49" i="32"/>
  <c r="F50" i="32" s="1"/>
  <c r="P330" i="39"/>
  <c r="Q330" i="39" s="1"/>
  <c r="R330" i="39"/>
  <c r="I341" i="30"/>
  <c r="G341" i="30"/>
  <c r="E329" i="37"/>
  <c r="G329" i="37" s="1"/>
  <c r="H329" i="37" s="1"/>
  <c r="C330" i="51" s="1"/>
  <c r="D330" i="51" s="1"/>
  <c r="E330" i="51" s="1"/>
  <c r="O340" i="30"/>
  <c r="P340" i="30" s="1"/>
  <c r="C327" i="21" s="1"/>
  <c r="H305" i="40"/>
  <c r="W305" i="35"/>
  <c r="K305" i="35" s="1"/>
  <c r="N306" i="35"/>
  <c r="D302" i="38"/>
  <c r="F305" i="36"/>
  <c r="G305" i="36" s="1"/>
  <c r="H305" i="36" s="1"/>
  <c r="I316" i="27"/>
  <c r="K316" i="27"/>
  <c r="H304" i="39"/>
  <c r="I304" i="39"/>
  <c r="J304" i="39"/>
  <c r="S314" i="35"/>
  <c r="E310" i="38"/>
  <c r="I313" i="36"/>
  <c r="J313" i="36" s="1"/>
  <c r="K313" i="36" s="1"/>
  <c r="E310" i="41" s="1"/>
  <c r="K324" i="28"/>
  <c r="F35" i="38"/>
  <c r="R39" i="47"/>
  <c r="S39" i="47" s="1"/>
  <c r="Y39" i="35"/>
  <c r="D355" i="21" l="1"/>
  <c r="F357" i="37"/>
  <c r="I369" i="17"/>
  <c r="G369" i="17"/>
  <c r="F326" i="43"/>
  <c r="M326" i="43"/>
  <c r="H50" i="32"/>
  <c r="G50" i="32"/>
  <c r="G36" i="21"/>
  <c r="X40" i="35"/>
  <c r="H331" i="35"/>
  <c r="C327" i="38"/>
  <c r="C330" i="36"/>
  <c r="D330" i="36" s="1"/>
  <c r="E330" i="36" s="1"/>
  <c r="K341" i="30"/>
  <c r="L341" i="30" s="1"/>
  <c r="S330" i="39"/>
  <c r="L316" i="27"/>
  <c r="F317" i="27" s="1"/>
  <c r="M316" i="27"/>
  <c r="E303" i="21" s="1"/>
  <c r="D302" i="41"/>
  <c r="W306" i="39"/>
  <c r="O306" i="35"/>
  <c r="E306" i="40" s="1"/>
  <c r="P306" i="35"/>
  <c r="X306" i="39" s="1"/>
  <c r="D305" i="39"/>
  <c r="D305" i="40"/>
  <c r="K304" i="39"/>
  <c r="C300" i="43" s="1"/>
  <c r="L324" i="28"/>
  <c r="F325" i="28" s="1"/>
  <c r="M324" i="28"/>
  <c r="F311" i="21" s="1"/>
  <c r="U314" i="35"/>
  <c r="T314" i="35"/>
  <c r="G314" i="40" s="1"/>
  <c r="F35" i="41"/>
  <c r="AC39" i="39"/>
  <c r="Z39" i="35"/>
  <c r="J369" i="17" l="1"/>
  <c r="K369" i="17" s="1"/>
  <c r="J50" i="32"/>
  <c r="K50" i="32" s="1"/>
  <c r="L304" i="39"/>
  <c r="K300" i="43" s="1"/>
  <c r="M341" i="30"/>
  <c r="F342" i="30" s="1"/>
  <c r="N341" i="30"/>
  <c r="E331" i="39"/>
  <c r="T331" i="39" s="1"/>
  <c r="C327" i="41"/>
  <c r="I331" i="35"/>
  <c r="C331" i="40" s="1"/>
  <c r="J331" i="35"/>
  <c r="F306" i="40"/>
  <c r="Q306" i="35"/>
  <c r="V306" i="35" s="1"/>
  <c r="I39" i="40"/>
  <c r="I39" i="49"/>
  <c r="M307" i="35"/>
  <c r="I305" i="37"/>
  <c r="J305" i="37" s="1"/>
  <c r="K305" i="37" s="1"/>
  <c r="F306" i="51" s="1"/>
  <c r="G306" i="51" s="1"/>
  <c r="H306" i="51" s="1"/>
  <c r="F305" i="39"/>
  <c r="G305" i="39" s="1"/>
  <c r="O305" i="39"/>
  <c r="G317" i="27"/>
  <c r="H317" i="27"/>
  <c r="J317" i="27" s="1"/>
  <c r="C307" i="43"/>
  <c r="R315" i="35"/>
  <c r="L313" i="37"/>
  <c r="M313" i="37" s="1"/>
  <c r="N313" i="37" s="1"/>
  <c r="I314" i="51" s="1"/>
  <c r="J314" i="51" s="1"/>
  <c r="K314" i="51" s="1"/>
  <c r="G325" i="28"/>
  <c r="H325" i="28"/>
  <c r="J325" i="28" s="1"/>
  <c r="AB39" i="39"/>
  <c r="O38" i="37"/>
  <c r="P38" i="37" s="1"/>
  <c r="Q38" i="37" s="1"/>
  <c r="L369" i="17" l="1"/>
  <c r="F370" i="17" s="1"/>
  <c r="M369" i="17"/>
  <c r="U331" i="39"/>
  <c r="L39" i="36"/>
  <c r="M39" i="36" s="1"/>
  <c r="N39" i="36" s="1"/>
  <c r="L39" i="51"/>
  <c r="M39" i="51" s="1"/>
  <c r="N39" i="51" s="1"/>
  <c r="M36" i="50" s="1"/>
  <c r="L50" i="32"/>
  <c r="F51" i="32" s="1"/>
  <c r="M50" i="32"/>
  <c r="P331" i="39"/>
  <c r="Q331" i="39" s="1"/>
  <c r="R331" i="39"/>
  <c r="O341" i="30"/>
  <c r="P341" i="30" s="1"/>
  <c r="C328" i="21" s="1"/>
  <c r="E330" i="37"/>
  <c r="G330" i="37" s="1"/>
  <c r="H330" i="37" s="1"/>
  <c r="C331" i="51" s="1"/>
  <c r="D331" i="51" s="1"/>
  <c r="E331" i="51" s="1"/>
  <c r="G342" i="30"/>
  <c r="I342" i="30"/>
  <c r="D303" i="38"/>
  <c r="F306" i="36"/>
  <c r="G306" i="36" s="1"/>
  <c r="H306" i="36" s="1"/>
  <c r="N307" i="35"/>
  <c r="I317" i="27"/>
  <c r="K317" i="27"/>
  <c r="H305" i="39"/>
  <c r="I305" i="39"/>
  <c r="J305" i="39"/>
  <c r="H306" i="40"/>
  <c r="W306" i="35"/>
  <c r="K306" i="35" s="1"/>
  <c r="K325" i="28"/>
  <c r="E311" i="38"/>
  <c r="S315" i="35"/>
  <c r="I314" i="36"/>
  <c r="J314" i="36" s="1"/>
  <c r="K314" i="36" s="1"/>
  <c r="E311" i="41" s="1"/>
  <c r="R40" i="47"/>
  <c r="S40" i="47" s="1"/>
  <c r="F36" i="38"/>
  <c r="Y40" i="35"/>
  <c r="D356" i="21" l="1"/>
  <c r="F358" i="37"/>
  <c r="G370" i="17"/>
  <c r="I370" i="17"/>
  <c r="F327" i="43"/>
  <c r="M327" i="43"/>
  <c r="G37" i="21"/>
  <c r="X41" i="35"/>
  <c r="H51" i="32"/>
  <c r="G51" i="32"/>
  <c r="K305" i="39"/>
  <c r="G305" i="42" s="1"/>
  <c r="C301" i="44" s="1"/>
  <c r="K342" i="30"/>
  <c r="L342" i="30" s="1"/>
  <c r="H332" i="35"/>
  <c r="C331" i="36"/>
  <c r="D331" i="36" s="1"/>
  <c r="E331" i="36" s="1"/>
  <c r="C328" i="38"/>
  <c r="S331" i="39"/>
  <c r="M317" i="27"/>
  <c r="E304" i="21" s="1"/>
  <c r="L317" i="27"/>
  <c r="F318" i="27" s="1"/>
  <c r="O307" i="35"/>
  <c r="E307" i="40" s="1"/>
  <c r="P307" i="35"/>
  <c r="X307" i="39" s="1"/>
  <c r="D306" i="39"/>
  <c r="D306" i="40"/>
  <c r="W307" i="39"/>
  <c r="D303" i="41"/>
  <c r="L325" i="28"/>
  <c r="F326" i="28" s="1"/>
  <c r="M325" i="28"/>
  <c r="F312" i="21" s="1"/>
  <c r="T315" i="35"/>
  <c r="G315" i="40" s="1"/>
  <c r="U315" i="35"/>
  <c r="F36" i="41"/>
  <c r="AC40" i="39"/>
  <c r="Z40" i="35"/>
  <c r="J370" i="17" l="1"/>
  <c r="K370" i="17" s="1"/>
  <c r="L305" i="39"/>
  <c r="K301" i="43" s="1"/>
  <c r="J51" i="32"/>
  <c r="K51" i="32" s="1"/>
  <c r="N342" i="30"/>
  <c r="M342" i="30"/>
  <c r="F343" i="30" s="1"/>
  <c r="E332" i="39"/>
  <c r="T332" i="39" s="1"/>
  <c r="C328" i="41"/>
  <c r="I332" i="35"/>
  <c r="C332" i="40" s="1"/>
  <c r="J332" i="35"/>
  <c r="F306" i="39"/>
  <c r="G306" i="39" s="1"/>
  <c r="O306" i="39"/>
  <c r="F307" i="40"/>
  <c r="Q307" i="35"/>
  <c r="V307" i="35" s="1"/>
  <c r="G318" i="27"/>
  <c r="H318" i="27"/>
  <c r="J318" i="27" s="1"/>
  <c r="I40" i="40"/>
  <c r="I40" i="49"/>
  <c r="M308" i="35"/>
  <c r="I306" i="37"/>
  <c r="J306" i="37" s="1"/>
  <c r="K306" i="37" s="1"/>
  <c r="F307" i="51" s="1"/>
  <c r="G307" i="51" s="1"/>
  <c r="H307" i="51" s="1"/>
  <c r="C308" i="43"/>
  <c r="R316" i="35"/>
  <c r="L314" i="37"/>
  <c r="M314" i="37" s="1"/>
  <c r="N314" i="37" s="1"/>
  <c r="I315" i="51" s="1"/>
  <c r="J315" i="51" s="1"/>
  <c r="K315" i="51" s="1"/>
  <c r="H326" i="28"/>
  <c r="J326" i="28" s="1"/>
  <c r="G326" i="28"/>
  <c r="AB40" i="39"/>
  <c r="O39" i="37"/>
  <c r="P39" i="37" s="1"/>
  <c r="Q39" i="37" s="1"/>
  <c r="L370" i="17" l="1"/>
  <c r="F371" i="17" s="1"/>
  <c r="M370" i="17"/>
  <c r="U332" i="39"/>
  <c r="L40" i="36"/>
  <c r="M40" i="36" s="1"/>
  <c r="N40" i="36" s="1"/>
  <c r="L40" i="51"/>
  <c r="M40" i="51" s="1"/>
  <c r="N40" i="51" s="1"/>
  <c r="M37" i="50" s="1"/>
  <c r="M51" i="32"/>
  <c r="L51" i="32"/>
  <c r="F52" i="32" s="1"/>
  <c r="P332" i="39"/>
  <c r="Q332" i="39" s="1"/>
  <c r="R332" i="39"/>
  <c r="I343" i="30"/>
  <c r="G343" i="30"/>
  <c r="O342" i="30"/>
  <c r="P342" i="30" s="1"/>
  <c r="C329" i="21" s="1"/>
  <c r="E331" i="37"/>
  <c r="G331" i="37" s="1"/>
  <c r="H331" i="37" s="1"/>
  <c r="C332" i="51" s="1"/>
  <c r="D332" i="51" s="1"/>
  <c r="E332" i="51" s="1"/>
  <c r="K318" i="27"/>
  <c r="I318" i="27"/>
  <c r="W307" i="35"/>
  <c r="K307" i="35" s="1"/>
  <c r="H307" i="40"/>
  <c r="F307" i="36"/>
  <c r="G307" i="36" s="1"/>
  <c r="H307" i="36" s="1"/>
  <c r="D304" i="38"/>
  <c r="N308" i="35"/>
  <c r="H306" i="39"/>
  <c r="J306" i="39"/>
  <c r="I306" i="39"/>
  <c r="K326" i="28"/>
  <c r="S316" i="35"/>
  <c r="E312" i="38"/>
  <c r="I315" i="36"/>
  <c r="J315" i="36" s="1"/>
  <c r="K315" i="36" s="1"/>
  <c r="E312" i="41" s="1"/>
  <c r="F37" i="38"/>
  <c r="R41" i="47"/>
  <c r="S41" i="47" s="1"/>
  <c r="Y41" i="35"/>
  <c r="D357" i="21" l="1"/>
  <c r="F359" i="37"/>
  <c r="I371" i="17"/>
  <c r="G371" i="17"/>
  <c r="M328" i="43"/>
  <c r="F328" i="43"/>
  <c r="G52" i="32"/>
  <c r="H52" i="32"/>
  <c r="J52" i="32" s="1"/>
  <c r="K52" i="32" s="1"/>
  <c r="G38" i="21"/>
  <c r="X42" i="35"/>
  <c r="K343" i="30"/>
  <c r="L343" i="30" s="1"/>
  <c r="S332" i="39"/>
  <c r="H333" i="35"/>
  <c r="C329" i="38"/>
  <c r="C332" i="36"/>
  <c r="D332" i="36" s="1"/>
  <c r="E332" i="36" s="1"/>
  <c r="P308" i="35"/>
  <c r="X308" i="39" s="1"/>
  <c r="O308" i="35"/>
  <c r="E308" i="40" s="1"/>
  <c r="D304" i="41"/>
  <c r="W308" i="39"/>
  <c r="D307" i="40"/>
  <c r="D307" i="39"/>
  <c r="K306" i="39"/>
  <c r="L306" i="39" s="1"/>
  <c r="K302" i="43" s="1"/>
  <c r="M318" i="27"/>
  <c r="E305" i="21" s="1"/>
  <c r="L318" i="27"/>
  <c r="F319" i="27" s="1"/>
  <c r="L326" i="28"/>
  <c r="F327" i="28" s="1"/>
  <c r="M326" i="28"/>
  <c r="F313" i="21" s="1"/>
  <c r="U316" i="35"/>
  <c r="T316" i="35"/>
  <c r="G316" i="40" s="1"/>
  <c r="F37" i="41"/>
  <c r="AC41" i="39"/>
  <c r="Z41" i="35"/>
  <c r="J371" i="17" l="1"/>
  <c r="K371" i="17" s="1"/>
  <c r="L52" i="32"/>
  <c r="F53" i="32" s="1"/>
  <c r="M52" i="32"/>
  <c r="J333" i="35"/>
  <c r="I333" i="35"/>
  <c r="C333" i="40" s="1"/>
  <c r="E333" i="39"/>
  <c r="T333" i="39" s="1"/>
  <c r="C329" i="41"/>
  <c r="M343" i="30"/>
  <c r="F344" i="30" s="1"/>
  <c r="N343" i="30"/>
  <c r="F307" i="39"/>
  <c r="G307" i="39" s="1"/>
  <c r="O307" i="39"/>
  <c r="I41" i="40"/>
  <c r="I41" i="49"/>
  <c r="G319" i="27"/>
  <c r="H319" i="27"/>
  <c r="J319" i="27" s="1"/>
  <c r="I307" i="37"/>
  <c r="J307" i="37" s="1"/>
  <c r="K307" i="37" s="1"/>
  <c r="F308" i="51" s="1"/>
  <c r="G308" i="51" s="1"/>
  <c r="H308" i="51" s="1"/>
  <c r="M309" i="35"/>
  <c r="F308" i="40"/>
  <c r="Q308" i="35"/>
  <c r="V308" i="35" s="1"/>
  <c r="C309" i="43"/>
  <c r="L315" i="37"/>
  <c r="M315" i="37" s="1"/>
  <c r="N315" i="37" s="1"/>
  <c r="I316" i="51" s="1"/>
  <c r="J316" i="51" s="1"/>
  <c r="K316" i="51" s="1"/>
  <c r="R317" i="35"/>
  <c r="H327" i="28"/>
  <c r="J327" i="28" s="1"/>
  <c r="G327" i="28"/>
  <c r="AB41" i="39"/>
  <c r="O40" i="37"/>
  <c r="P40" i="37" s="1"/>
  <c r="Q40" i="37" s="1"/>
  <c r="M371" i="17" l="1"/>
  <c r="L371" i="17"/>
  <c r="F372" i="17" s="1"/>
  <c r="U333" i="39"/>
  <c r="L41" i="36"/>
  <c r="M41" i="36" s="1"/>
  <c r="N41" i="36" s="1"/>
  <c r="L41" i="51"/>
  <c r="M41" i="51" s="1"/>
  <c r="N41" i="51" s="1"/>
  <c r="M38" i="50" s="1"/>
  <c r="G39" i="21"/>
  <c r="X43" i="35"/>
  <c r="H53" i="32"/>
  <c r="G53" i="32"/>
  <c r="O343" i="30"/>
  <c r="P343" i="30" s="1"/>
  <c r="C330" i="21" s="1"/>
  <c r="E332" i="37"/>
  <c r="G332" i="37" s="1"/>
  <c r="H332" i="37" s="1"/>
  <c r="C333" i="51" s="1"/>
  <c r="D333" i="51" s="1"/>
  <c r="E333" i="51" s="1"/>
  <c r="I344" i="30"/>
  <c r="G344" i="30"/>
  <c r="P333" i="39"/>
  <c r="Q333" i="39" s="1"/>
  <c r="R333" i="39"/>
  <c r="H308" i="40"/>
  <c r="W308" i="35"/>
  <c r="K308" i="35" s="1"/>
  <c r="N309" i="35"/>
  <c r="D305" i="38"/>
  <c r="F308" i="36"/>
  <c r="G308" i="36" s="1"/>
  <c r="H308" i="36" s="1"/>
  <c r="H307" i="39"/>
  <c r="I307" i="39"/>
  <c r="J307" i="39"/>
  <c r="K319" i="27"/>
  <c r="I319" i="27"/>
  <c r="K327" i="28"/>
  <c r="S317" i="35"/>
  <c r="E313" i="38"/>
  <c r="I316" i="36"/>
  <c r="J316" i="36" s="1"/>
  <c r="K316" i="36" s="1"/>
  <c r="E313" i="41" s="1"/>
  <c r="R42" i="47"/>
  <c r="S42" i="47" s="1"/>
  <c r="F38" i="38"/>
  <c r="Y42" i="35"/>
  <c r="G372" i="17" l="1"/>
  <c r="I372" i="17"/>
  <c r="D358" i="21"/>
  <c r="F360" i="37"/>
  <c r="F329" i="43"/>
  <c r="M329" i="43"/>
  <c r="K307" i="39"/>
  <c r="L307" i="39" s="1"/>
  <c r="K303" i="43" s="1"/>
  <c r="J53" i="32"/>
  <c r="K53" i="32" s="1"/>
  <c r="S333" i="39"/>
  <c r="K344" i="30"/>
  <c r="L344" i="30" s="1"/>
  <c r="H334" i="35"/>
  <c r="C333" i="36"/>
  <c r="D333" i="36" s="1"/>
  <c r="E333" i="36" s="1"/>
  <c r="C330" i="38"/>
  <c r="G307" i="42"/>
  <c r="C303" i="44" s="1"/>
  <c r="W309" i="39"/>
  <c r="D305" i="41"/>
  <c r="O309" i="35"/>
  <c r="E309" i="40" s="1"/>
  <c r="P309" i="35"/>
  <c r="X309" i="39" s="1"/>
  <c r="D308" i="39"/>
  <c r="D308" i="40"/>
  <c r="L319" i="27"/>
  <c r="F320" i="27" s="1"/>
  <c r="M319" i="27"/>
  <c r="E306" i="21" s="1"/>
  <c r="L327" i="28"/>
  <c r="F328" i="28" s="1"/>
  <c r="M327" i="28"/>
  <c r="F314" i="21" s="1"/>
  <c r="U317" i="35"/>
  <c r="T317" i="35"/>
  <c r="G317" i="40" s="1"/>
  <c r="G314" i="42"/>
  <c r="C310" i="44" s="1"/>
  <c r="C310" i="43"/>
  <c r="F38" i="41"/>
  <c r="AC42" i="39"/>
  <c r="Z42" i="35"/>
  <c r="J372" i="17" l="1"/>
  <c r="K372" i="17" s="1"/>
  <c r="L53" i="32"/>
  <c r="F54" i="32" s="1"/>
  <c r="M53" i="32"/>
  <c r="N344" i="30"/>
  <c r="M344" i="30"/>
  <c r="F345" i="30" s="1"/>
  <c r="E334" i="39"/>
  <c r="T334" i="39" s="1"/>
  <c r="C330" i="41"/>
  <c r="J334" i="35"/>
  <c r="I334" i="35"/>
  <c r="C334" i="40" s="1"/>
  <c r="F308" i="39"/>
  <c r="G308" i="39" s="1"/>
  <c r="O308" i="39"/>
  <c r="Q309" i="35"/>
  <c r="V309" i="35" s="1"/>
  <c r="F309" i="40"/>
  <c r="I42" i="40"/>
  <c r="I42" i="49"/>
  <c r="I308" i="37"/>
  <c r="J308" i="37" s="1"/>
  <c r="K308" i="37" s="1"/>
  <c r="F309" i="51" s="1"/>
  <c r="G309" i="51" s="1"/>
  <c r="H309" i="51" s="1"/>
  <c r="M310" i="35"/>
  <c r="G320" i="27"/>
  <c r="H320" i="27"/>
  <c r="J320" i="27" s="1"/>
  <c r="L316" i="37"/>
  <c r="M316" i="37" s="1"/>
  <c r="N316" i="37" s="1"/>
  <c r="I317" i="51" s="1"/>
  <c r="J317" i="51" s="1"/>
  <c r="K317" i="51" s="1"/>
  <c r="R318" i="35"/>
  <c r="G328" i="28"/>
  <c r="H328" i="28"/>
  <c r="J328" i="28" s="1"/>
  <c r="O41" i="37"/>
  <c r="P41" i="37" s="1"/>
  <c r="Q41" i="37" s="1"/>
  <c r="AB42" i="39"/>
  <c r="M372" i="17" l="1"/>
  <c r="L372" i="17"/>
  <c r="F373" i="17" s="1"/>
  <c r="U334" i="39"/>
  <c r="L42" i="36"/>
  <c r="M42" i="36" s="1"/>
  <c r="N42" i="36" s="1"/>
  <c r="L42" i="51"/>
  <c r="M42" i="51" s="1"/>
  <c r="N42" i="51" s="1"/>
  <c r="M39" i="50" s="1"/>
  <c r="X44" i="35"/>
  <c r="G40" i="21"/>
  <c r="H54" i="32"/>
  <c r="G54" i="32"/>
  <c r="P334" i="39"/>
  <c r="Q334" i="39" s="1"/>
  <c r="R334" i="39"/>
  <c r="G345" i="30"/>
  <c r="I345" i="30"/>
  <c r="E333" i="37"/>
  <c r="G333" i="37" s="1"/>
  <c r="H333" i="37" s="1"/>
  <c r="C334" i="51" s="1"/>
  <c r="D334" i="51" s="1"/>
  <c r="E334" i="51" s="1"/>
  <c r="O344" i="30"/>
  <c r="P344" i="30" s="1"/>
  <c r="C331" i="21" s="1"/>
  <c r="I320" i="27"/>
  <c r="K320" i="27"/>
  <c r="W309" i="35"/>
  <c r="K309" i="35" s="1"/>
  <c r="H309" i="40"/>
  <c r="N310" i="35"/>
  <c r="F309" i="36"/>
  <c r="G309" i="36" s="1"/>
  <c r="H309" i="36" s="1"/>
  <c r="D306" i="38"/>
  <c r="H308" i="39"/>
  <c r="I308" i="39"/>
  <c r="J308" i="39"/>
  <c r="K328" i="28"/>
  <c r="I317" i="36"/>
  <c r="J317" i="36" s="1"/>
  <c r="K317" i="36" s="1"/>
  <c r="E314" i="41" s="1"/>
  <c r="S318" i="35"/>
  <c r="E314" i="38"/>
  <c r="R43" i="47"/>
  <c r="S43" i="47" s="1"/>
  <c r="F39" i="38"/>
  <c r="Y43" i="35"/>
  <c r="G373" i="17" l="1"/>
  <c r="I373" i="17"/>
  <c r="D359" i="21"/>
  <c r="F361" i="37"/>
  <c r="F330" i="43"/>
  <c r="M330" i="43"/>
  <c r="J54" i="32"/>
  <c r="K54" i="32"/>
  <c r="H335" i="35"/>
  <c r="C331" i="38"/>
  <c r="C334" i="36"/>
  <c r="D334" i="36" s="1"/>
  <c r="E334" i="36" s="1"/>
  <c r="K345" i="30"/>
  <c r="L345" i="30" s="1"/>
  <c r="S334" i="39"/>
  <c r="D306" i="41"/>
  <c r="W310" i="39"/>
  <c r="O310" i="35"/>
  <c r="E310" i="40" s="1"/>
  <c r="P310" i="35"/>
  <c r="X310" i="39" s="1"/>
  <c r="D309" i="40"/>
  <c r="D309" i="39"/>
  <c r="M320" i="27"/>
  <c r="E307" i="21" s="1"/>
  <c r="L320" i="27"/>
  <c r="F321" i="27" s="1"/>
  <c r="K308" i="39"/>
  <c r="L308" i="39" s="1"/>
  <c r="K304" i="43" s="1"/>
  <c r="L328" i="28"/>
  <c r="F329" i="28" s="1"/>
  <c r="M328" i="28"/>
  <c r="F315" i="21" s="1"/>
  <c r="T318" i="35"/>
  <c r="G318" i="40" s="1"/>
  <c r="U318" i="35"/>
  <c r="AC43" i="39"/>
  <c r="F39" i="41"/>
  <c r="Z43" i="35"/>
  <c r="J373" i="17" l="1"/>
  <c r="K373" i="17" s="1"/>
  <c r="L54" i="32"/>
  <c r="F55" i="32" s="1"/>
  <c r="M54" i="32"/>
  <c r="G308" i="42"/>
  <c r="C304" i="44" s="1"/>
  <c r="N345" i="30"/>
  <c r="M345" i="30"/>
  <c r="F346" i="30" s="1"/>
  <c r="C331" i="41"/>
  <c r="E335" i="39"/>
  <c r="T335" i="39" s="1"/>
  <c r="I335" i="35"/>
  <c r="C335" i="40" s="1"/>
  <c r="J335" i="35"/>
  <c r="F309" i="39"/>
  <c r="G309" i="39" s="1"/>
  <c r="O309" i="39"/>
  <c r="Q310" i="35"/>
  <c r="V310" i="35" s="1"/>
  <c r="F310" i="40"/>
  <c r="G321" i="27"/>
  <c r="H321" i="27"/>
  <c r="J321" i="27" s="1"/>
  <c r="I43" i="40"/>
  <c r="I43" i="49"/>
  <c r="M311" i="35"/>
  <c r="I309" i="37"/>
  <c r="J309" i="37" s="1"/>
  <c r="K309" i="37" s="1"/>
  <c r="F310" i="51" s="1"/>
  <c r="G310" i="51" s="1"/>
  <c r="H310" i="51" s="1"/>
  <c r="G315" i="42"/>
  <c r="C311" i="44" s="1"/>
  <c r="L317" i="37"/>
  <c r="M317" i="37" s="1"/>
  <c r="N317" i="37" s="1"/>
  <c r="I318" i="51" s="1"/>
  <c r="J318" i="51" s="1"/>
  <c r="K318" i="51" s="1"/>
  <c r="R319" i="35"/>
  <c r="H329" i="28"/>
  <c r="J329" i="28" s="1"/>
  <c r="G329" i="28"/>
  <c r="O42" i="37"/>
  <c r="P42" i="37" s="1"/>
  <c r="Q42" i="37" s="1"/>
  <c r="AB43" i="39"/>
  <c r="M373" i="17" l="1"/>
  <c r="L373" i="17"/>
  <c r="F374" i="17" s="1"/>
  <c r="U335" i="39"/>
  <c r="L43" i="36"/>
  <c r="M43" i="36" s="1"/>
  <c r="N43" i="36" s="1"/>
  <c r="L43" i="51"/>
  <c r="M43" i="51" s="1"/>
  <c r="N43" i="51" s="1"/>
  <c r="M40" i="50" s="1"/>
  <c r="G41" i="21"/>
  <c r="X45" i="35"/>
  <c r="H55" i="32"/>
  <c r="G55" i="32"/>
  <c r="P335" i="39"/>
  <c r="Q335" i="39" s="1"/>
  <c r="R335" i="39"/>
  <c r="I346" i="30"/>
  <c r="G346" i="30"/>
  <c r="O345" i="30"/>
  <c r="P345" i="30" s="1"/>
  <c r="C332" i="21" s="1"/>
  <c r="E334" i="37"/>
  <c r="G334" i="37" s="1"/>
  <c r="H334" i="37" s="1"/>
  <c r="C335" i="51" s="1"/>
  <c r="D335" i="51" s="1"/>
  <c r="E335" i="51" s="1"/>
  <c r="K321" i="27"/>
  <c r="I321" i="27"/>
  <c r="N311" i="35"/>
  <c r="F310" i="36"/>
  <c r="G310" i="36" s="1"/>
  <c r="H310" i="36" s="1"/>
  <c r="D307" i="38"/>
  <c r="W310" i="35"/>
  <c r="K310" i="35" s="1"/>
  <c r="H310" i="40"/>
  <c r="H309" i="39"/>
  <c r="I309" i="39"/>
  <c r="J309" i="39"/>
  <c r="K329" i="28"/>
  <c r="S319" i="35"/>
  <c r="I318" i="36"/>
  <c r="J318" i="36" s="1"/>
  <c r="K318" i="36" s="1"/>
  <c r="E315" i="41" s="1"/>
  <c r="E315" i="38"/>
  <c r="R44" i="47"/>
  <c r="S44" i="47" s="1"/>
  <c r="F40" i="38"/>
  <c r="Y44" i="35"/>
  <c r="G374" i="17" l="1"/>
  <c r="I374" i="17"/>
  <c r="D360" i="21"/>
  <c r="F362" i="37"/>
  <c r="F331" i="43"/>
  <c r="M331" i="43"/>
  <c r="J55" i="32"/>
  <c r="K55" i="32" s="1"/>
  <c r="K346" i="30"/>
  <c r="L346" i="30" s="1"/>
  <c r="C335" i="36"/>
  <c r="D335" i="36" s="1"/>
  <c r="E335" i="36" s="1"/>
  <c r="H336" i="35"/>
  <c r="C332" i="38"/>
  <c r="S335" i="39"/>
  <c r="D310" i="39"/>
  <c r="D310" i="40"/>
  <c r="D307" i="41"/>
  <c r="W311" i="39"/>
  <c r="O311" i="35"/>
  <c r="E311" i="40" s="1"/>
  <c r="P311" i="35"/>
  <c r="X311" i="39" s="1"/>
  <c r="K309" i="39"/>
  <c r="L309" i="39" s="1"/>
  <c r="K305" i="43" s="1"/>
  <c r="M321" i="27"/>
  <c r="E308" i="21" s="1"/>
  <c r="L321" i="27"/>
  <c r="F322" i="27" s="1"/>
  <c r="M329" i="28"/>
  <c r="F316" i="21" s="1"/>
  <c r="L329" i="28"/>
  <c r="F330" i="28" s="1"/>
  <c r="T319" i="35"/>
  <c r="G319" i="40" s="1"/>
  <c r="U319" i="35"/>
  <c r="AC44" i="39"/>
  <c r="F40" i="41"/>
  <c r="Z44" i="35"/>
  <c r="J374" i="17" l="1"/>
  <c r="K374" i="17" s="1"/>
  <c r="L55" i="32"/>
  <c r="F56" i="32" s="1"/>
  <c r="M55" i="32"/>
  <c r="M346" i="30"/>
  <c r="F347" i="30" s="1"/>
  <c r="N346" i="30"/>
  <c r="C305" i="43"/>
  <c r="I336" i="35"/>
  <c r="C336" i="40" s="1"/>
  <c r="J336" i="35"/>
  <c r="E336" i="39"/>
  <c r="T336" i="39" s="1"/>
  <c r="C332" i="41"/>
  <c r="Q311" i="35"/>
  <c r="V311" i="35" s="1"/>
  <c r="F311" i="40"/>
  <c r="I44" i="40"/>
  <c r="I44" i="49"/>
  <c r="G322" i="27"/>
  <c r="H322" i="27"/>
  <c r="J322" i="27" s="1"/>
  <c r="M312" i="35"/>
  <c r="I310" i="37"/>
  <c r="J310" i="37" s="1"/>
  <c r="K310" i="37" s="1"/>
  <c r="F311" i="51" s="1"/>
  <c r="G311" i="51" s="1"/>
  <c r="H311" i="51" s="1"/>
  <c r="F310" i="39"/>
  <c r="G310" i="39" s="1"/>
  <c r="O310" i="39"/>
  <c r="C312" i="43"/>
  <c r="G330" i="28"/>
  <c r="H330" i="28"/>
  <c r="J330" i="28" s="1"/>
  <c r="R320" i="35"/>
  <c r="L318" i="37"/>
  <c r="M318" i="37" s="1"/>
  <c r="N318" i="37" s="1"/>
  <c r="I319" i="51" s="1"/>
  <c r="J319" i="51" s="1"/>
  <c r="K319" i="51" s="1"/>
  <c r="O43" i="37"/>
  <c r="P43" i="37" s="1"/>
  <c r="Q43" i="37" s="1"/>
  <c r="AB44" i="39"/>
  <c r="L374" i="17" l="1"/>
  <c r="F375" i="17" s="1"/>
  <c r="M374" i="17"/>
  <c r="U336" i="39"/>
  <c r="L44" i="36"/>
  <c r="M44" i="36" s="1"/>
  <c r="N44" i="36" s="1"/>
  <c r="L44" i="51"/>
  <c r="M44" i="51" s="1"/>
  <c r="N44" i="51" s="1"/>
  <c r="M41" i="50" s="1"/>
  <c r="X46" i="35"/>
  <c r="G42" i="21"/>
  <c r="H56" i="32"/>
  <c r="G56" i="32"/>
  <c r="P336" i="39"/>
  <c r="Q336" i="39" s="1"/>
  <c r="R336" i="39"/>
  <c r="E335" i="37"/>
  <c r="G335" i="37" s="1"/>
  <c r="H335" i="37" s="1"/>
  <c r="C336" i="51" s="1"/>
  <c r="D336" i="51" s="1"/>
  <c r="E336" i="51" s="1"/>
  <c r="O346" i="30"/>
  <c r="P346" i="30" s="1"/>
  <c r="C333" i="21" s="1"/>
  <c r="G347" i="30"/>
  <c r="I347" i="30"/>
  <c r="I322" i="27"/>
  <c r="K322" i="27"/>
  <c r="H310" i="39"/>
  <c r="I310" i="39"/>
  <c r="J310" i="39"/>
  <c r="D308" i="38"/>
  <c r="N312" i="35"/>
  <c r="F311" i="36"/>
  <c r="G311" i="36" s="1"/>
  <c r="H311" i="36" s="1"/>
  <c r="W311" i="35"/>
  <c r="K311" i="35" s="1"/>
  <c r="H311" i="40"/>
  <c r="S320" i="35"/>
  <c r="I319" i="36"/>
  <c r="J319" i="36" s="1"/>
  <c r="K319" i="36" s="1"/>
  <c r="E316" i="41" s="1"/>
  <c r="E316" i="38"/>
  <c r="K330" i="28"/>
  <c r="F41" i="38"/>
  <c r="R45" i="47"/>
  <c r="S45" i="47" s="1"/>
  <c r="Y45" i="35"/>
  <c r="D361" i="21" l="1"/>
  <c r="F363" i="37"/>
  <c r="I375" i="17"/>
  <c r="G375" i="17"/>
  <c r="F332" i="43"/>
  <c r="M332" i="43"/>
  <c r="K310" i="39"/>
  <c r="L310" i="39" s="1"/>
  <c r="K306" i="43" s="1"/>
  <c r="J56" i="32"/>
  <c r="K56" i="32" s="1"/>
  <c r="K347" i="30"/>
  <c r="L347" i="30" s="1"/>
  <c r="H337" i="35"/>
  <c r="C336" i="36"/>
  <c r="D336" i="36" s="1"/>
  <c r="E336" i="36" s="1"/>
  <c r="C333" i="38"/>
  <c r="S336" i="39"/>
  <c r="W312" i="39"/>
  <c r="D308" i="41"/>
  <c r="P312" i="35"/>
  <c r="X312" i="39" s="1"/>
  <c r="O312" i="35"/>
  <c r="E312" i="40" s="1"/>
  <c r="C306" i="43"/>
  <c r="M322" i="27"/>
  <c r="E309" i="21" s="1"/>
  <c r="L322" i="27"/>
  <c r="F323" i="27" s="1"/>
  <c r="D311" i="39"/>
  <c r="D311" i="40"/>
  <c r="M330" i="28"/>
  <c r="F317" i="21" s="1"/>
  <c r="L330" i="28"/>
  <c r="F331" i="28" s="1"/>
  <c r="U320" i="35"/>
  <c r="T320" i="35"/>
  <c r="G320" i="40" s="1"/>
  <c r="AC45" i="39"/>
  <c r="F41" i="41"/>
  <c r="Z45" i="35"/>
  <c r="J375" i="17" l="1"/>
  <c r="K375" i="17" s="1"/>
  <c r="L56" i="32"/>
  <c r="F57" i="32" s="1"/>
  <c r="M56" i="32"/>
  <c r="E337" i="39"/>
  <c r="T337" i="39" s="1"/>
  <c r="C333" i="41"/>
  <c r="J337" i="35"/>
  <c r="I337" i="35"/>
  <c r="C337" i="40" s="1"/>
  <c r="N347" i="30"/>
  <c r="M347" i="30"/>
  <c r="F348" i="30" s="1"/>
  <c r="G323" i="27"/>
  <c r="H323" i="27"/>
  <c r="J323" i="27" s="1"/>
  <c r="I311" i="37"/>
  <c r="J311" i="37" s="1"/>
  <c r="K311" i="37" s="1"/>
  <c r="F312" i="51" s="1"/>
  <c r="G312" i="51" s="1"/>
  <c r="H312" i="51" s="1"/>
  <c r="M313" i="35"/>
  <c r="Q312" i="35"/>
  <c r="V312" i="35" s="1"/>
  <c r="F312" i="40"/>
  <c r="I45" i="40"/>
  <c r="I45" i="49"/>
  <c r="O311" i="39"/>
  <c r="F311" i="39"/>
  <c r="G311" i="39" s="1"/>
  <c r="H331" i="28"/>
  <c r="J331" i="28" s="1"/>
  <c r="G331" i="28"/>
  <c r="L319" i="37"/>
  <c r="M319" i="37" s="1"/>
  <c r="N319" i="37" s="1"/>
  <c r="I320" i="51" s="1"/>
  <c r="J320" i="51" s="1"/>
  <c r="K320" i="51" s="1"/>
  <c r="R321" i="35"/>
  <c r="G317" i="42"/>
  <c r="C313" i="44" s="1"/>
  <c r="C313" i="43"/>
  <c r="O44" i="37"/>
  <c r="P44" i="37" s="1"/>
  <c r="Q44" i="37" s="1"/>
  <c r="AB45" i="39"/>
  <c r="L375" i="17" l="1"/>
  <c r="F376" i="17" s="1"/>
  <c r="M375" i="17"/>
  <c r="U337" i="39"/>
  <c r="L45" i="36"/>
  <c r="M45" i="36" s="1"/>
  <c r="N45" i="36" s="1"/>
  <c r="L45" i="51"/>
  <c r="M45" i="51" s="1"/>
  <c r="N45" i="51" s="1"/>
  <c r="M42" i="50" s="1"/>
  <c r="X47" i="35"/>
  <c r="G43" i="21"/>
  <c r="G57" i="32"/>
  <c r="H57" i="32"/>
  <c r="J57" i="32" s="1"/>
  <c r="K57" i="32" s="1"/>
  <c r="I348" i="30"/>
  <c r="G348" i="30"/>
  <c r="E336" i="37"/>
  <c r="G336" i="37" s="1"/>
  <c r="H336" i="37" s="1"/>
  <c r="C337" i="51" s="1"/>
  <c r="D337" i="51" s="1"/>
  <c r="E337" i="51" s="1"/>
  <c r="O347" i="30"/>
  <c r="P347" i="30" s="1"/>
  <c r="C334" i="21" s="1"/>
  <c r="P337" i="39"/>
  <c r="Q337" i="39" s="1"/>
  <c r="R337" i="39"/>
  <c r="W312" i="35"/>
  <c r="K312" i="35" s="1"/>
  <c r="H312" i="40"/>
  <c r="D309" i="38"/>
  <c r="N313" i="35"/>
  <c r="F312" i="36"/>
  <c r="G312" i="36" s="1"/>
  <c r="H312" i="36" s="1"/>
  <c r="H311" i="39"/>
  <c r="J311" i="39"/>
  <c r="I311" i="39"/>
  <c r="K323" i="27"/>
  <c r="I323" i="27"/>
  <c r="I320" i="36"/>
  <c r="J320" i="36" s="1"/>
  <c r="K320" i="36" s="1"/>
  <c r="E317" i="41" s="1"/>
  <c r="S321" i="35"/>
  <c r="E317" i="38"/>
  <c r="K331" i="28"/>
  <c r="R46" i="47"/>
  <c r="S46" i="47" s="1"/>
  <c r="F42" i="38"/>
  <c r="Y46" i="35"/>
  <c r="D362" i="21" l="1"/>
  <c r="F364" i="37"/>
  <c r="G376" i="17"/>
  <c r="I376" i="17"/>
  <c r="F333" i="43"/>
  <c r="M333" i="43"/>
  <c r="M57" i="32"/>
  <c r="L57" i="32"/>
  <c r="F58" i="32" s="1"/>
  <c r="S337" i="39"/>
  <c r="H338" i="35"/>
  <c r="C334" i="38"/>
  <c r="C337" i="36"/>
  <c r="D337" i="36" s="1"/>
  <c r="E337" i="36" s="1"/>
  <c r="K311" i="39"/>
  <c r="G311" i="42" s="1"/>
  <c r="C307" i="44" s="1"/>
  <c r="K348" i="30"/>
  <c r="L348" i="30" s="1"/>
  <c r="D309" i="41"/>
  <c r="W313" i="39"/>
  <c r="P313" i="35"/>
  <c r="X313" i="39" s="1"/>
  <c r="O313" i="35"/>
  <c r="E313" i="40" s="1"/>
  <c r="M323" i="27"/>
  <c r="E310" i="21" s="1"/>
  <c r="L323" i="27"/>
  <c r="F324" i="27" s="1"/>
  <c r="D312" i="40"/>
  <c r="D312" i="39"/>
  <c r="L331" i="28"/>
  <c r="F332" i="28" s="1"/>
  <c r="M331" i="28"/>
  <c r="F318" i="21" s="1"/>
  <c r="U321" i="35"/>
  <c r="T321" i="35"/>
  <c r="G321" i="40" s="1"/>
  <c r="F42" i="41"/>
  <c r="AC46" i="39"/>
  <c r="Z46" i="35"/>
  <c r="J376" i="17" l="1"/>
  <c r="K376" i="17" s="1"/>
  <c r="H58" i="32"/>
  <c r="G58" i="32"/>
  <c r="X48" i="35"/>
  <c r="G44" i="21"/>
  <c r="N348" i="30"/>
  <c r="M348" i="30"/>
  <c r="F349" i="30" s="1"/>
  <c r="E338" i="39"/>
  <c r="T338" i="39" s="1"/>
  <c r="C334" i="41"/>
  <c r="L311" i="39"/>
  <c r="K307" i="43" s="1"/>
  <c r="J338" i="35"/>
  <c r="I338" i="35"/>
  <c r="C338" i="40" s="1"/>
  <c r="G324" i="27"/>
  <c r="H324" i="27"/>
  <c r="J324" i="27" s="1"/>
  <c r="I312" i="37"/>
  <c r="J312" i="37" s="1"/>
  <c r="K312" i="37" s="1"/>
  <c r="F313" i="51" s="1"/>
  <c r="G313" i="51" s="1"/>
  <c r="H313" i="51" s="1"/>
  <c r="M314" i="35"/>
  <c r="F313" i="40"/>
  <c r="Q313" i="35"/>
  <c r="V313" i="35" s="1"/>
  <c r="I46" i="40"/>
  <c r="I46" i="49"/>
  <c r="O312" i="39"/>
  <c r="F312" i="39"/>
  <c r="G312" i="39" s="1"/>
  <c r="C314" i="43"/>
  <c r="L320" i="37"/>
  <c r="M320" i="37" s="1"/>
  <c r="N320" i="37" s="1"/>
  <c r="I321" i="51" s="1"/>
  <c r="J321" i="51" s="1"/>
  <c r="K321" i="51" s="1"/>
  <c r="R322" i="35"/>
  <c r="H332" i="28"/>
  <c r="J332" i="28" s="1"/>
  <c r="G332" i="28"/>
  <c r="O45" i="37"/>
  <c r="P45" i="37" s="1"/>
  <c r="Q45" i="37" s="1"/>
  <c r="AB46" i="39"/>
  <c r="L376" i="17" l="1"/>
  <c r="F377" i="17" s="1"/>
  <c r="M376" i="17"/>
  <c r="U338" i="39"/>
  <c r="L46" i="36"/>
  <c r="M46" i="36" s="1"/>
  <c r="N46" i="36" s="1"/>
  <c r="L46" i="51"/>
  <c r="M46" i="51" s="1"/>
  <c r="N46" i="51" s="1"/>
  <c r="M43" i="50" s="1"/>
  <c r="J58" i="32"/>
  <c r="K58" i="32" s="1"/>
  <c r="P338" i="39"/>
  <c r="Q338" i="39" s="1"/>
  <c r="R338" i="39"/>
  <c r="G349" i="30"/>
  <c r="I349" i="30"/>
  <c r="E337" i="37"/>
  <c r="G337" i="37" s="1"/>
  <c r="H337" i="37" s="1"/>
  <c r="C338" i="51" s="1"/>
  <c r="D338" i="51" s="1"/>
  <c r="E338" i="51" s="1"/>
  <c r="O348" i="30"/>
  <c r="P348" i="30" s="1"/>
  <c r="C335" i="21" s="1"/>
  <c r="W313" i="35"/>
  <c r="K313" i="35" s="1"/>
  <c r="H313" i="40"/>
  <c r="H312" i="39"/>
  <c r="I312" i="39"/>
  <c r="J312" i="39"/>
  <c r="D310" i="38"/>
  <c r="N314" i="35"/>
  <c r="F313" i="36"/>
  <c r="G313" i="36" s="1"/>
  <c r="H313" i="36" s="1"/>
  <c r="K324" i="27"/>
  <c r="I324" i="27"/>
  <c r="K332" i="28"/>
  <c r="E318" i="38"/>
  <c r="I321" i="36"/>
  <c r="J321" i="36" s="1"/>
  <c r="K321" i="36" s="1"/>
  <c r="E318" i="41" s="1"/>
  <c r="S322" i="35"/>
  <c r="R47" i="47"/>
  <c r="S47" i="47" s="1"/>
  <c r="F43" i="38"/>
  <c r="Y47" i="35"/>
  <c r="K312" i="39" l="1"/>
  <c r="D363" i="21"/>
  <c r="F365" i="37"/>
  <c r="I377" i="17"/>
  <c r="G377" i="17"/>
  <c r="F334" i="43"/>
  <c r="M334" i="43"/>
  <c r="L58" i="32"/>
  <c r="F59" i="32" s="1"/>
  <c r="M58" i="32"/>
  <c r="C335" i="38"/>
  <c r="H339" i="35"/>
  <c r="C338" i="36"/>
  <c r="D338" i="36" s="1"/>
  <c r="E338" i="36" s="1"/>
  <c r="K349" i="30"/>
  <c r="L349" i="30" s="1"/>
  <c r="S338" i="39"/>
  <c r="D310" i="41"/>
  <c r="W314" i="39"/>
  <c r="P314" i="35"/>
  <c r="X314" i="39" s="1"/>
  <c r="O314" i="35"/>
  <c r="E314" i="40" s="1"/>
  <c r="G312" i="42"/>
  <c r="C308" i="44" s="1"/>
  <c r="L312" i="39"/>
  <c r="K308" i="43" s="1"/>
  <c r="L324" i="27"/>
  <c r="F325" i="27" s="1"/>
  <c r="M324" i="27"/>
  <c r="E311" i="21" s="1"/>
  <c r="D313" i="39"/>
  <c r="D313" i="40"/>
  <c r="L332" i="28"/>
  <c r="F333" i="28" s="1"/>
  <c r="M332" i="28"/>
  <c r="F319" i="21" s="1"/>
  <c r="U322" i="35"/>
  <c r="T322" i="35"/>
  <c r="G322" i="40" s="1"/>
  <c r="F43" i="41"/>
  <c r="AC47" i="39"/>
  <c r="Z47" i="35"/>
  <c r="J377" i="17" l="1"/>
  <c r="K377" i="17" s="1"/>
  <c r="G45" i="21"/>
  <c r="X49" i="35"/>
  <c r="G59" i="32"/>
  <c r="H59" i="32"/>
  <c r="M349" i="30"/>
  <c r="F350" i="30" s="1"/>
  <c r="N349" i="30"/>
  <c r="E339" i="39"/>
  <c r="T339" i="39" s="1"/>
  <c r="C335" i="41"/>
  <c r="J339" i="35"/>
  <c r="I339" i="35"/>
  <c r="C339" i="40" s="1"/>
  <c r="M315" i="35"/>
  <c r="I313" i="37"/>
  <c r="J313" i="37" s="1"/>
  <c r="K313" i="37" s="1"/>
  <c r="F314" i="51" s="1"/>
  <c r="G314" i="51" s="1"/>
  <c r="H314" i="51" s="1"/>
  <c r="G325" i="27"/>
  <c r="H325" i="27"/>
  <c r="J325" i="27" s="1"/>
  <c r="Q314" i="35"/>
  <c r="V314" i="35" s="1"/>
  <c r="F314" i="40"/>
  <c r="I47" i="40"/>
  <c r="I47" i="49"/>
  <c r="F313" i="39"/>
  <c r="G313" i="39" s="1"/>
  <c r="O313" i="39"/>
  <c r="R323" i="35"/>
  <c r="L321" i="37"/>
  <c r="M321" i="37" s="1"/>
  <c r="N321" i="37" s="1"/>
  <c r="I322" i="51" s="1"/>
  <c r="J322" i="51" s="1"/>
  <c r="K322" i="51" s="1"/>
  <c r="H333" i="28"/>
  <c r="J333" i="28" s="1"/>
  <c r="G333" i="28"/>
  <c r="G319" i="42"/>
  <c r="C315" i="44" s="1"/>
  <c r="C315" i="43"/>
  <c r="O46" i="37"/>
  <c r="P46" i="37" s="1"/>
  <c r="Q46" i="37" s="1"/>
  <c r="AB47" i="39"/>
  <c r="L377" i="17" l="1"/>
  <c r="F378" i="17" s="1"/>
  <c r="M377" i="17"/>
  <c r="U339" i="39"/>
  <c r="L47" i="36"/>
  <c r="M47" i="36" s="1"/>
  <c r="N47" i="36" s="1"/>
  <c r="L47" i="51"/>
  <c r="M47" i="51" s="1"/>
  <c r="N47" i="51" s="1"/>
  <c r="M44" i="50" s="1"/>
  <c r="J59" i="32"/>
  <c r="K59" i="32" s="1"/>
  <c r="P339" i="39"/>
  <c r="Q339" i="39" s="1"/>
  <c r="R339" i="39"/>
  <c r="E338" i="37"/>
  <c r="G338" i="37" s="1"/>
  <c r="H338" i="37" s="1"/>
  <c r="C339" i="51" s="1"/>
  <c r="D339" i="51" s="1"/>
  <c r="E339" i="51" s="1"/>
  <c r="O349" i="30"/>
  <c r="P349" i="30" s="1"/>
  <c r="C336" i="21" s="1"/>
  <c r="I350" i="30"/>
  <c r="G350" i="30"/>
  <c r="H314" i="40"/>
  <c r="W314" i="35"/>
  <c r="K314" i="35" s="1"/>
  <c r="K325" i="27"/>
  <c r="I325" i="27"/>
  <c r="H313" i="39"/>
  <c r="I313" i="39"/>
  <c r="J313" i="39"/>
  <c r="D311" i="38"/>
  <c r="N315" i="35"/>
  <c r="F314" i="36"/>
  <c r="G314" i="36" s="1"/>
  <c r="H314" i="36" s="1"/>
  <c r="K333" i="28"/>
  <c r="S323" i="35"/>
  <c r="E319" i="38"/>
  <c r="I322" i="36"/>
  <c r="J322" i="36" s="1"/>
  <c r="K322" i="36" s="1"/>
  <c r="E319" i="41" s="1"/>
  <c r="R48" i="47"/>
  <c r="S48" i="47" s="1"/>
  <c r="F44" i="38"/>
  <c r="Y48" i="35"/>
  <c r="D364" i="21" l="1"/>
  <c r="F366" i="37"/>
  <c r="I378" i="17"/>
  <c r="G378" i="17"/>
  <c r="F335" i="43"/>
  <c r="M335" i="43"/>
  <c r="K313" i="39"/>
  <c r="L313" i="39" s="1"/>
  <c r="K309" i="43" s="1"/>
  <c r="L59" i="32"/>
  <c r="F60" i="32" s="1"/>
  <c r="M59" i="32"/>
  <c r="K350" i="30"/>
  <c r="L350" i="30" s="1"/>
  <c r="C339" i="36"/>
  <c r="D339" i="36" s="1"/>
  <c r="E339" i="36" s="1"/>
  <c r="C336" i="38"/>
  <c r="H340" i="35"/>
  <c r="S339" i="39"/>
  <c r="G313" i="42"/>
  <c r="C309" i="44" s="1"/>
  <c r="M325" i="27"/>
  <c r="E312" i="21" s="1"/>
  <c r="L325" i="27"/>
  <c r="F326" i="27" s="1"/>
  <c r="D311" i="41"/>
  <c r="W315" i="39"/>
  <c r="D314" i="40"/>
  <c r="D314" i="39"/>
  <c r="P315" i="35"/>
  <c r="X315" i="39" s="1"/>
  <c r="O315" i="35"/>
  <c r="E315" i="40" s="1"/>
  <c r="M333" i="28"/>
  <c r="F320" i="21" s="1"/>
  <c r="L333" i="28"/>
  <c r="F334" i="28" s="1"/>
  <c r="U323" i="35"/>
  <c r="T323" i="35"/>
  <c r="G323" i="40" s="1"/>
  <c r="G320" i="42"/>
  <c r="C316" i="44" s="1"/>
  <c r="C316" i="43"/>
  <c r="F44" i="41"/>
  <c r="AC48" i="39"/>
  <c r="Z48" i="35"/>
  <c r="J378" i="17" l="1"/>
  <c r="K378" i="17" s="1"/>
  <c r="X50" i="35"/>
  <c r="G46" i="21"/>
  <c r="G60" i="32"/>
  <c r="H60" i="32"/>
  <c r="J60" i="32" s="1"/>
  <c r="K60" i="32" s="1"/>
  <c r="J340" i="35"/>
  <c r="I340" i="35"/>
  <c r="C340" i="40" s="1"/>
  <c r="E340" i="39"/>
  <c r="T340" i="39" s="1"/>
  <c r="C336" i="41"/>
  <c r="M350" i="30"/>
  <c r="F351" i="30" s="1"/>
  <c r="N350" i="30"/>
  <c r="F314" i="39"/>
  <c r="G314" i="39" s="1"/>
  <c r="O314" i="39"/>
  <c r="H326" i="27"/>
  <c r="J326" i="27" s="1"/>
  <c r="G326" i="27"/>
  <c r="M316" i="35"/>
  <c r="I314" i="37"/>
  <c r="J314" i="37" s="1"/>
  <c r="K314" i="37" s="1"/>
  <c r="F315" i="51" s="1"/>
  <c r="G315" i="51" s="1"/>
  <c r="H315" i="51" s="1"/>
  <c r="I48" i="40"/>
  <c r="I48" i="49"/>
  <c r="Q315" i="35"/>
  <c r="V315" i="35" s="1"/>
  <c r="F315" i="40"/>
  <c r="G334" i="28"/>
  <c r="H334" i="28"/>
  <c r="J334" i="28" s="1"/>
  <c r="R324" i="35"/>
  <c r="L322" i="37"/>
  <c r="M322" i="37" s="1"/>
  <c r="N322" i="37" s="1"/>
  <c r="I323" i="51" s="1"/>
  <c r="J323" i="51" s="1"/>
  <c r="K323" i="51" s="1"/>
  <c r="O47" i="37"/>
  <c r="P47" i="37" s="1"/>
  <c r="Q47" i="37" s="1"/>
  <c r="AB48" i="39"/>
  <c r="L378" i="17" l="1"/>
  <c r="F379" i="17" s="1"/>
  <c r="M378" i="17"/>
  <c r="U340" i="39"/>
  <c r="L48" i="36"/>
  <c r="M48" i="36" s="1"/>
  <c r="N48" i="36" s="1"/>
  <c r="L48" i="51"/>
  <c r="M48" i="51" s="1"/>
  <c r="N48" i="51" s="1"/>
  <c r="M45" i="50" s="1"/>
  <c r="L60" i="32"/>
  <c r="F61" i="32" s="1"/>
  <c r="M60" i="32"/>
  <c r="O350" i="30"/>
  <c r="P350" i="30" s="1"/>
  <c r="C337" i="21" s="1"/>
  <c r="E339" i="37"/>
  <c r="G339" i="37" s="1"/>
  <c r="H339" i="37" s="1"/>
  <c r="C340" i="51" s="1"/>
  <c r="D340" i="51" s="1"/>
  <c r="E340" i="51" s="1"/>
  <c r="G351" i="30"/>
  <c r="I351" i="30"/>
  <c r="P340" i="39"/>
  <c r="Q340" i="39" s="1"/>
  <c r="R340" i="39"/>
  <c r="D312" i="38"/>
  <c r="N316" i="35"/>
  <c r="F315" i="36"/>
  <c r="G315" i="36" s="1"/>
  <c r="H315" i="36" s="1"/>
  <c r="K326" i="27"/>
  <c r="I326" i="27"/>
  <c r="H315" i="40"/>
  <c r="W315" i="35"/>
  <c r="K315" i="35" s="1"/>
  <c r="H314" i="39"/>
  <c r="J314" i="39"/>
  <c r="I314" i="39"/>
  <c r="E320" i="38"/>
  <c r="I323" i="36"/>
  <c r="J323" i="36" s="1"/>
  <c r="K323" i="36" s="1"/>
  <c r="E320" i="41" s="1"/>
  <c r="S324" i="35"/>
  <c r="K334" i="28"/>
  <c r="R49" i="47"/>
  <c r="S49" i="47" s="1"/>
  <c r="F45" i="38"/>
  <c r="Y49" i="35"/>
  <c r="D365" i="21" l="1"/>
  <c r="F367" i="37"/>
  <c r="I379" i="17"/>
  <c r="G379" i="17"/>
  <c r="F336" i="43"/>
  <c r="M336" i="43"/>
  <c r="X51" i="35"/>
  <c r="G47" i="21"/>
  <c r="G61" i="32"/>
  <c r="H61" i="32"/>
  <c r="K351" i="30"/>
  <c r="L351" i="30" s="1"/>
  <c r="S340" i="39"/>
  <c r="C337" i="38"/>
  <c r="H341" i="35"/>
  <c r="C340" i="36"/>
  <c r="D340" i="36" s="1"/>
  <c r="E340" i="36" s="1"/>
  <c r="D315" i="39"/>
  <c r="D315" i="40"/>
  <c r="L326" i="27"/>
  <c r="F327" i="27" s="1"/>
  <c r="M326" i="27"/>
  <c r="E313" i="21" s="1"/>
  <c r="D312" i="41"/>
  <c r="W316" i="39"/>
  <c r="K314" i="39"/>
  <c r="L314" i="39" s="1"/>
  <c r="K310" i="43" s="1"/>
  <c r="O316" i="35"/>
  <c r="E316" i="40" s="1"/>
  <c r="P316" i="35"/>
  <c r="X316" i="39" s="1"/>
  <c r="L334" i="28"/>
  <c r="F335" i="28" s="1"/>
  <c r="M334" i="28"/>
  <c r="F321" i="21" s="1"/>
  <c r="U324" i="35"/>
  <c r="T324" i="35"/>
  <c r="G324" i="40" s="1"/>
  <c r="F45" i="41"/>
  <c r="AC49" i="39"/>
  <c r="Z49" i="35"/>
  <c r="J379" i="17" l="1"/>
  <c r="K379" i="17" s="1"/>
  <c r="J61" i="32"/>
  <c r="K61" i="32" s="1"/>
  <c r="I341" i="35"/>
  <c r="C341" i="40" s="1"/>
  <c r="J341" i="35"/>
  <c r="E341" i="39"/>
  <c r="T341" i="39" s="1"/>
  <c r="C337" i="41"/>
  <c r="N351" i="30"/>
  <c r="M351" i="30"/>
  <c r="F352" i="30" s="1"/>
  <c r="I315" i="37"/>
  <c r="J315" i="37" s="1"/>
  <c r="K315" i="37" s="1"/>
  <c r="F316" i="51" s="1"/>
  <c r="G316" i="51" s="1"/>
  <c r="H316" i="51" s="1"/>
  <c r="M317" i="35"/>
  <c r="H327" i="27"/>
  <c r="J327" i="27" s="1"/>
  <c r="G327" i="27"/>
  <c r="I49" i="40"/>
  <c r="I49" i="49"/>
  <c r="Q316" i="35"/>
  <c r="V316" i="35" s="1"/>
  <c r="F316" i="40"/>
  <c r="F315" i="39"/>
  <c r="G315" i="39" s="1"/>
  <c r="O315" i="39"/>
  <c r="C317" i="43"/>
  <c r="R325" i="35"/>
  <c r="L323" i="37"/>
  <c r="M323" i="37" s="1"/>
  <c r="N323" i="37" s="1"/>
  <c r="I324" i="51" s="1"/>
  <c r="J324" i="51" s="1"/>
  <c r="K324" i="51" s="1"/>
  <c r="G335" i="28"/>
  <c r="H335" i="28"/>
  <c r="J335" i="28" s="1"/>
  <c r="O48" i="37"/>
  <c r="P48" i="37" s="1"/>
  <c r="Q48" i="37" s="1"/>
  <c r="AB49" i="39"/>
  <c r="L379" i="17" l="1"/>
  <c r="F380" i="17" s="1"/>
  <c r="M379" i="17"/>
  <c r="U341" i="39"/>
  <c r="L49" i="36"/>
  <c r="M49" i="36" s="1"/>
  <c r="N49" i="36" s="1"/>
  <c r="L49" i="51"/>
  <c r="M49" i="51" s="1"/>
  <c r="N49" i="51" s="1"/>
  <c r="M46" i="50" s="1"/>
  <c r="L61" i="32"/>
  <c r="F62" i="32" s="1"/>
  <c r="M61" i="32"/>
  <c r="G352" i="30"/>
  <c r="I352" i="30"/>
  <c r="O351" i="30"/>
  <c r="P351" i="30" s="1"/>
  <c r="C338" i="21" s="1"/>
  <c r="E340" i="37"/>
  <c r="G340" i="37" s="1"/>
  <c r="H340" i="37" s="1"/>
  <c r="C341" i="51" s="1"/>
  <c r="D341" i="51" s="1"/>
  <c r="E341" i="51" s="1"/>
  <c r="P341" i="39"/>
  <c r="Q341" i="39" s="1"/>
  <c r="R341" i="39"/>
  <c r="I327" i="27"/>
  <c r="K327" i="27"/>
  <c r="H315" i="39"/>
  <c r="J315" i="39"/>
  <c r="I315" i="39"/>
  <c r="D313" i="38"/>
  <c r="N317" i="35"/>
  <c r="F316" i="36"/>
  <c r="G316" i="36" s="1"/>
  <c r="H316" i="36" s="1"/>
  <c r="W316" i="35"/>
  <c r="K316" i="35" s="1"/>
  <c r="H316" i="40"/>
  <c r="S325" i="35"/>
  <c r="E321" i="38"/>
  <c r="I324" i="36"/>
  <c r="J324" i="36" s="1"/>
  <c r="K324" i="36" s="1"/>
  <c r="E321" i="41" s="1"/>
  <c r="K335" i="28"/>
  <c r="F46" i="38"/>
  <c r="R50" i="47"/>
  <c r="S50" i="47" s="1"/>
  <c r="Y50" i="35"/>
  <c r="D366" i="21" l="1"/>
  <c r="F368" i="37"/>
  <c r="G380" i="17"/>
  <c r="I380" i="17"/>
  <c r="F337" i="43"/>
  <c r="M337" i="43"/>
  <c r="K315" i="39"/>
  <c r="L315" i="39" s="1"/>
  <c r="K311" i="43" s="1"/>
  <c r="X52" i="35"/>
  <c r="G48" i="21"/>
  <c r="G62" i="32"/>
  <c r="H62" i="32"/>
  <c r="J62" i="32" s="1"/>
  <c r="K62" i="32" s="1"/>
  <c r="S341" i="39"/>
  <c r="H342" i="35"/>
  <c r="C341" i="36"/>
  <c r="D341" i="36" s="1"/>
  <c r="E341" i="36" s="1"/>
  <c r="C338" i="38"/>
  <c r="K352" i="30"/>
  <c r="L352" i="30" s="1"/>
  <c r="D313" i="41"/>
  <c r="W317" i="39"/>
  <c r="P317" i="35"/>
  <c r="X317" i="39" s="1"/>
  <c r="O317" i="35"/>
  <c r="E317" i="40" s="1"/>
  <c r="C311" i="43"/>
  <c r="L327" i="27"/>
  <c r="F328" i="27" s="1"/>
  <c r="M327" i="27"/>
  <c r="E314" i="21" s="1"/>
  <c r="D316" i="39"/>
  <c r="D316" i="40"/>
  <c r="M335" i="28"/>
  <c r="F322" i="21" s="1"/>
  <c r="L335" i="28"/>
  <c r="F336" i="28" s="1"/>
  <c r="T325" i="35"/>
  <c r="G325" i="40" s="1"/>
  <c r="U325" i="35"/>
  <c r="F46" i="41"/>
  <c r="AC50" i="39"/>
  <c r="Z50" i="35"/>
  <c r="J380" i="17" l="1"/>
  <c r="K380" i="17" s="1"/>
  <c r="M62" i="32"/>
  <c r="L62" i="32"/>
  <c r="F63" i="32" s="1"/>
  <c r="E342" i="39"/>
  <c r="T342" i="39" s="1"/>
  <c r="C338" i="41"/>
  <c r="I342" i="35"/>
  <c r="C342" i="40" s="1"/>
  <c r="J342" i="35"/>
  <c r="M352" i="30"/>
  <c r="F353" i="30" s="1"/>
  <c r="N352" i="30"/>
  <c r="M318" i="35"/>
  <c r="I316" i="37"/>
  <c r="J316" i="37" s="1"/>
  <c r="K316" i="37" s="1"/>
  <c r="F317" i="51" s="1"/>
  <c r="G317" i="51" s="1"/>
  <c r="H317" i="51" s="1"/>
  <c r="H328" i="27"/>
  <c r="J328" i="27" s="1"/>
  <c r="G328" i="27"/>
  <c r="I50" i="40"/>
  <c r="I50" i="49"/>
  <c r="F317" i="40"/>
  <c r="Q317" i="35"/>
  <c r="V317" i="35" s="1"/>
  <c r="O316" i="39"/>
  <c r="F316" i="39"/>
  <c r="G316" i="39" s="1"/>
  <c r="G322" i="42"/>
  <c r="C318" i="44" s="1"/>
  <c r="G336" i="28"/>
  <c r="H336" i="28"/>
  <c r="J336" i="28" s="1"/>
  <c r="L324" i="37"/>
  <c r="M324" i="37" s="1"/>
  <c r="N324" i="37" s="1"/>
  <c r="I325" i="51" s="1"/>
  <c r="J325" i="51" s="1"/>
  <c r="K325" i="51" s="1"/>
  <c r="R326" i="35"/>
  <c r="O49" i="37"/>
  <c r="P49" i="37" s="1"/>
  <c r="Q49" i="37" s="1"/>
  <c r="AB50" i="39"/>
  <c r="L380" i="17" l="1"/>
  <c r="F381" i="17" s="1"/>
  <c r="M380" i="17"/>
  <c r="U342" i="39"/>
  <c r="L50" i="36"/>
  <c r="M50" i="36" s="1"/>
  <c r="N50" i="36" s="1"/>
  <c r="L50" i="51"/>
  <c r="M50" i="51" s="1"/>
  <c r="N50" i="51" s="1"/>
  <c r="M47" i="50" s="1"/>
  <c r="H63" i="32"/>
  <c r="G63" i="32"/>
  <c r="X53" i="35"/>
  <c r="G49" i="21"/>
  <c r="O352" i="30"/>
  <c r="P352" i="30" s="1"/>
  <c r="C339" i="21" s="1"/>
  <c r="E341" i="37"/>
  <c r="G341" i="37" s="1"/>
  <c r="H341" i="37" s="1"/>
  <c r="C342" i="51" s="1"/>
  <c r="D342" i="51" s="1"/>
  <c r="E342" i="51" s="1"/>
  <c r="I353" i="30"/>
  <c r="G353" i="30"/>
  <c r="P342" i="39"/>
  <c r="Q342" i="39" s="1"/>
  <c r="R342" i="39"/>
  <c r="H316" i="39"/>
  <c r="I316" i="39"/>
  <c r="J316" i="39"/>
  <c r="I328" i="27"/>
  <c r="K328" i="27"/>
  <c r="F317" i="36"/>
  <c r="G317" i="36" s="1"/>
  <c r="H317" i="36" s="1"/>
  <c r="N318" i="35"/>
  <c r="D314" i="38"/>
  <c r="W317" i="35"/>
  <c r="K317" i="35" s="1"/>
  <c r="H317" i="40"/>
  <c r="S326" i="35"/>
  <c r="E322" i="38"/>
  <c r="I325" i="36"/>
  <c r="J325" i="36" s="1"/>
  <c r="K325" i="36" s="1"/>
  <c r="E322" i="41" s="1"/>
  <c r="K336" i="28"/>
  <c r="R51" i="47"/>
  <c r="S51" i="47" s="1"/>
  <c r="F47" i="38"/>
  <c r="Y51" i="35"/>
  <c r="D367" i="21" l="1"/>
  <c r="F369" i="37"/>
  <c r="G381" i="17"/>
  <c r="I381" i="17"/>
  <c r="F338" i="43"/>
  <c r="M338" i="43"/>
  <c r="J63" i="32"/>
  <c r="K63" i="32" s="1"/>
  <c r="K316" i="39"/>
  <c r="L316" i="39" s="1"/>
  <c r="K312" i="43" s="1"/>
  <c r="S342" i="39"/>
  <c r="K353" i="30"/>
  <c r="L353" i="30" s="1"/>
  <c r="C342" i="36"/>
  <c r="D342" i="36" s="1"/>
  <c r="E342" i="36" s="1"/>
  <c r="H343" i="35"/>
  <c r="C339" i="38"/>
  <c r="P318" i="35"/>
  <c r="X318" i="39" s="1"/>
  <c r="O318" i="35"/>
  <c r="E318" i="40" s="1"/>
  <c r="W318" i="39"/>
  <c r="D314" i="41"/>
  <c r="M328" i="27"/>
  <c r="E315" i="21" s="1"/>
  <c r="L328" i="27"/>
  <c r="F329" i="27" s="1"/>
  <c r="G316" i="42"/>
  <c r="C312" i="44" s="1"/>
  <c r="D317" i="39"/>
  <c r="D317" i="40"/>
  <c r="L336" i="28"/>
  <c r="F337" i="28" s="1"/>
  <c r="M336" i="28"/>
  <c r="F323" i="21" s="1"/>
  <c r="T326" i="35"/>
  <c r="G326" i="40" s="1"/>
  <c r="U326" i="35"/>
  <c r="AC51" i="39"/>
  <c r="F47" i="41"/>
  <c r="Z51" i="35"/>
  <c r="J381" i="17" l="1"/>
  <c r="K381" i="17" s="1"/>
  <c r="L63" i="32"/>
  <c r="F64" i="32" s="1"/>
  <c r="M63" i="32"/>
  <c r="N353" i="30"/>
  <c r="M353" i="30"/>
  <c r="F354" i="30" s="1"/>
  <c r="J343" i="35"/>
  <c r="I343" i="35"/>
  <c r="C343" i="40" s="1"/>
  <c r="E343" i="39"/>
  <c r="T343" i="39" s="1"/>
  <c r="C339" i="41"/>
  <c r="G329" i="27"/>
  <c r="H329" i="27"/>
  <c r="J329" i="27" s="1"/>
  <c r="I317" i="37"/>
  <c r="J317" i="37" s="1"/>
  <c r="K317" i="37" s="1"/>
  <c r="F318" i="51" s="1"/>
  <c r="G318" i="51" s="1"/>
  <c r="H318" i="51" s="1"/>
  <c r="M319" i="35"/>
  <c r="I51" i="40"/>
  <c r="I51" i="49"/>
  <c r="F317" i="39"/>
  <c r="G317" i="39" s="1"/>
  <c r="O317" i="39"/>
  <c r="Q318" i="35"/>
  <c r="V318" i="35" s="1"/>
  <c r="F318" i="40"/>
  <c r="G323" i="42"/>
  <c r="C319" i="44" s="1"/>
  <c r="R327" i="35"/>
  <c r="L325" i="37"/>
  <c r="M325" i="37" s="1"/>
  <c r="N325" i="37" s="1"/>
  <c r="I326" i="51" s="1"/>
  <c r="J326" i="51" s="1"/>
  <c r="K326" i="51" s="1"/>
  <c r="H337" i="28"/>
  <c r="J337" i="28" s="1"/>
  <c r="G337" i="28"/>
  <c r="O50" i="37"/>
  <c r="P50" i="37" s="1"/>
  <c r="Q50" i="37" s="1"/>
  <c r="AB51" i="39"/>
  <c r="L381" i="17" l="1"/>
  <c r="F382" i="17" s="1"/>
  <c r="M381" i="17"/>
  <c r="U343" i="39"/>
  <c r="L51" i="36"/>
  <c r="M51" i="36" s="1"/>
  <c r="N51" i="36" s="1"/>
  <c r="L51" i="51"/>
  <c r="M51" i="51" s="1"/>
  <c r="N51" i="51" s="1"/>
  <c r="M48" i="50" s="1"/>
  <c r="X54" i="35"/>
  <c r="G50" i="21"/>
  <c r="G64" i="32"/>
  <c r="H64" i="32"/>
  <c r="P343" i="39"/>
  <c r="Q343" i="39" s="1"/>
  <c r="R343" i="39"/>
  <c r="G354" i="30"/>
  <c r="I354" i="30"/>
  <c r="E342" i="37"/>
  <c r="G342" i="37" s="1"/>
  <c r="H342" i="37" s="1"/>
  <c r="C343" i="51" s="1"/>
  <c r="D343" i="51" s="1"/>
  <c r="E343" i="51" s="1"/>
  <c r="O353" i="30"/>
  <c r="P353" i="30" s="1"/>
  <c r="C340" i="21" s="1"/>
  <c r="H318" i="40"/>
  <c r="W318" i="35"/>
  <c r="K318" i="35" s="1"/>
  <c r="D315" i="38"/>
  <c r="N319" i="35"/>
  <c r="F318" i="36"/>
  <c r="G318" i="36" s="1"/>
  <c r="H318" i="36" s="1"/>
  <c r="H317" i="39"/>
  <c r="I317" i="39"/>
  <c r="J317" i="39"/>
  <c r="I329" i="27"/>
  <c r="K329" i="27"/>
  <c r="K337" i="28"/>
  <c r="S327" i="35"/>
  <c r="E323" i="38"/>
  <c r="I326" i="36"/>
  <c r="J326" i="36" s="1"/>
  <c r="K326" i="36" s="1"/>
  <c r="E323" i="41" s="1"/>
  <c r="F48" i="38"/>
  <c r="R52" i="47"/>
  <c r="S52" i="47" s="1"/>
  <c r="Y52" i="35"/>
  <c r="D368" i="21" l="1"/>
  <c r="F370" i="37"/>
  <c r="G382" i="17"/>
  <c r="I382" i="17"/>
  <c r="M339" i="43"/>
  <c r="F339" i="43"/>
  <c r="K317" i="39"/>
  <c r="L317" i="39" s="1"/>
  <c r="K313" i="43" s="1"/>
  <c r="J64" i="32"/>
  <c r="K64" i="32" s="1"/>
  <c r="C340" i="38"/>
  <c r="H344" i="35"/>
  <c r="C343" i="36"/>
  <c r="D343" i="36" s="1"/>
  <c r="E343" i="36" s="1"/>
  <c r="K354" i="30"/>
  <c r="L354" i="30" s="1"/>
  <c r="S343" i="39"/>
  <c r="W319" i="39"/>
  <c r="D315" i="41"/>
  <c r="P319" i="35"/>
  <c r="X319" i="39" s="1"/>
  <c r="O319" i="35"/>
  <c r="E319" i="40" s="1"/>
  <c r="M329" i="27"/>
  <c r="E316" i="21" s="1"/>
  <c r="L329" i="27"/>
  <c r="F330" i="27" s="1"/>
  <c r="D318" i="40"/>
  <c r="D318" i="39"/>
  <c r="L337" i="28"/>
  <c r="F338" i="28" s="1"/>
  <c r="M337" i="28"/>
  <c r="F324" i="21" s="1"/>
  <c r="T327" i="35"/>
  <c r="G327" i="40" s="1"/>
  <c r="U327" i="35"/>
  <c r="AC52" i="39"/>
  <c r="F48" i="41"/>
  <c r="Z52" i="35"/>
  <c r="J382" i="17" l="1"/>
  <c r="K382" i="17" s="1"/>
  <c r="L64" i="32"/>
  <c r="F65" i="32" s="1"/>
  <c r="M64" i="32"/>
  <c r="N354" i="30"/>
  <c r="M354" i="30"/>
  <c r="F355" i="30" s="1"/>
  <c r="C340" i="41"/>
  <c r="E344" i="39"/>
  <c r="T344" i="39" s="1"/>
  <c r="I344" i="35"/>
  <c r="C344" i="40" s="1"/>
  <c r="J344" i="35"/>
  <c r="H330" i="27"/>
  <c r="J330" i="27" s="1"/>
  <c r="G330" i="27"/>
  <c r="M320" i="35"/>
  <c r="I318" i="37"/>
  <c r="J318" i="37" s="1"/>
  <c r="K318" i="37" s="1"/>
  <c r="F319" i="51" s="1"/>
  <c r="G319" i="51" s="1"/>
  <c r="H319" i="51" s="1"/>
  <c r="Q319" i="35"/>
  <c r="V319" i="35" s="1"/>
  <c r="F319" i="40"/>
  <c r="I52" i="40"/>
  <c r="I52" i="49"/>
  <c r="O318" i="39"/>
  <c r="F318" i="39"/>
  <c r="G318" i="39" s="1"/>
  <c r="C320" i="43"/>
  <c r="R328" i="35"/>
  <c r="L326" i="37"/>
  <c r="M326" i="37" s="1"/>
  <c r="N326" i="37" s="1"/>
  <c r="I327" i="51" s="1"/>
  <c r="J327" i="51" s="1"/>
  <c r="K327" i="51" s="1"/>
  <c r="H338" i="28"/>
  <c r="J338" i="28" s="1"/>
  <c r="G338" i="28"/>
  <c r="O51" i="37"/>
  <c r="P51" i="37" s="1"/>
  <c r="Q51" i="37" s="1"/>
  <c r="AB52" i="39"/>
  <c r="L382" i="17" l="1"/>
  <c r="F383" i="17" s="1"/>
  <c r="M382" i="17"/>
  <c r="U344" i="39"/>
  <c r="L52" i="36"/>
  <c r="M52" i="36" s="1"/>
  <c r="N52" i="36" s="1"/>
  <c r="L52" i="51"/>
  <c r="M52" i="51" s="1"/>
  <c r="N52" i="51" s="1"/>
  <c r="M49" i="50" s="1"/>
  <c r="G51" i="21"/>
  <c r="X55" i="35"/>
  <c r="G65" i="32"/>
  <c r="H65" i="32"/>
  <c r="J65" i="32" s="1"/>
  <c r="K65" i="32" s="1"/>
  <c r="P344" i="39"/>
  <c r="Q344" i="39" s="1"/>
  <c r="R344" i="39"/>
  <c r="I355" i="30"/>
  <c r="G355" i="30"/>
  <c r="E343" i="37"/>
  <c r="G343" i="37" s="1"/>
  <c r="H343" i="37" s="1"/>
  <c r="C344" i="51" s="1"/>
  <c r="D344" i="51" s="1"/>
  <c r="E344" i="51" s="1"/>
  <c r="O354" i="30"/>
  <c r="P354" i="30" s="1"/>
  <c r="C341" i="21" s="1"/>
  <c r="W319" i="35"/>
  <c r="K319" i="35" s="1"/>
  <c r="H319" i="40"/>
  <c r="H318" i="39"/>
  <c r="I318" i="39"/>
  <c r="J318" i="39"/>
  <c r="F319" i="36"/>
  <c r="G319" i="36" s="1"/>
  <c r="H319" i="36" s="1"/>
  <c r="D316" i="38"/>
  <c r="N320" i="35"/>
  <c r="I330" i="27"/>
  <c r="K330" i="27"/>
  <c r="K338" i="28"/>
  <c r="S328" i="35"/>
  <c r="I327" i="36"/>
  <c r="J327" i="36" s="1"/>
  <c r="K327" i="36" s="1"/>
  <c r="E324" i="41" s="1"/>
  <c r="E324" i="38"/>
  <c r="R53" i="47"/>
  <c r="S53" i="47" s="1"/>
  <c r="F49" i="38"/>
  <c r="Y53" i="35"/>
  <c r="D369" i="21" l="1"/>
  <c r="F371" i="37"/>
  <c r="G383" i="17"/>
  <c r="I383" i="17"/>
  <c r="F340" i="43"/>
  <c r="M340" i="43"/>
  <c r="K318" i="39"/>
  <c r="L318" i="39" s="1"/>
  <c r="K314" i="43" s="1"/>
  <c r="L65" i="32"/>
  <c r="F66" i="32" s="1"/>
  <c r="M65" i="32"/>
  <c r="C341" i="38"/>
  <c r="C344" i="36"/>
  <c r="D344" i="36" s="1"/>
  <c r="E344" i="36" s="1"/>
  <c r="H345" i="35"/>
  <c r="K355" i="30"/>
  <c r="L355" i="30" s="1"/>
  <c r="S344" i="39"/>
  <c r="O320" i="35"/>
  <c r="E320" i="40" s="1"/>
  <c r="P320" i="35"/>
  <c r="X320" i="39" s="1"/>
  <c r="W320" i="39"/>
  <c r="D316" i="41"/>
  <c r="G318" i="42"/>
  <c r="C314" i="44" s="1"/>
  <c r="M330" i="27"/>
  <c r="E317" i="21" s="1"/>
  <c r="L330" i="27"/>
  <c r="F331" i="27" s="1"/>
  <c r="D319" i="40"/>
  <c r="D319" i="39"/>
  <c r="L338" i="28"/>
  <c r="F339" i="28" s="1"/>
  <c r="M338" i="28"/>
  <c r="F325" i="21" s="1"/>
  <c r="U328" i="35"/>
  <c r="T328" i="35"/>
  <c r="G328" i="40" s="1"/>
  <c r="AC53" i="39"/>
  <c r="F49" i="41"/>
  <c r="Z53" i="35"/>
  <c r="J383" i="17" l="1"/>
  <c r="K383" i="17" s="1"/>
  <c r="X56" i="35"/>
  <c r="G52" i="21"/>
  <c r="G66" i="32"/>
  <c r="H66" i="32"/>
  <c r="M355" i="30"/>
  <c r="F356" i="30" s="1"/>
  <c r="N355" i="30"/>
  <c r="I345" i="35"/>
  <c r="C345" i="40" s="1"/>
  <c r="J345" i="35"/>
  <c r="C341" i="41"/>
  <c r="E345" i="39"/>
  <c r="T345" i="39" s="1"/>
  <c r="G331" i="27"/>
  <c r="H331" i="27"/>
  <c r="J331" i="27" s="1"/>
  <c r="I319" i="37"/>
  <c r="J319" i="37" s="1"/>
  <c r="K319" i="37" s="1"/>
  <c r="F320" i="51" s="1"/>
  <c r="G320" i="51" s="1"/>
  <c r="H320" i="51" s="1"/>
  <c r="M321" i="35"/>
  <c r="I53" i="40"/>
  <c r="I53" i="49"/>
  <c r="F319" i="39"/>
  <c r="G319" i="39" s="1"/>
  <c r="O319" i="39"/>
  <c r="Q320" i="35"/>
  <c r="V320" i="35" s="1"/>
  <c r="F320" i="40"/>
  <c r="G325" i="42"/>
  <c r="C321" i="44" s="1"/>
  <c r="L327" i="37"/>
  <c r="M327" i="37" s="1"/>
  <c r="N327" i="37" s="1"/>
  <c r="I328" i="51" s="1"/>
  <c r="J328" i="51" s="1"/>
  <c r="K328" i="51" s="1"/>
  <c r="R329" i="35"/>
  <c r="G339" i="28"/>
  <c r="H339" i="28"/>
  <c r="J339" i="28" s="1"/>
  <c r="O52" i="37"/>
  <c r="P52" i="37" s="1"/>
  <c r="Q52" i="37" s="1"/>
  <c r="AB53" i="39"/>
  <c r="M383" i="17" l="1"/>
  <c r="L383" i="17"/>
  <c r="F384" i="17" s="1"/>
  <c r="U345" i="39"/>
  <c r="L53" i="36"/>
  <c r="M53" i="36" s="1"/>
  <c r="N53" i="36" s="1"/>
  <c r="L53" i="51"/>
  <c r="M53" i="51" s="1"/>
  <c r="N53" i="51" s="1"/>
  <c r="M50" i="50" s="1"/>
  <c r="J66" i="32"/>
  <c r="K66" i="32" s="1"/>
  <c r="P345" i="39"/>
  <c r="Q345" i="39" s="1"/>
  <c r="R345" i="39"/>
  <c r="E344" i="37"/>
  <c r="G344" i="37" s="1"/>
  <c r="H344" i="37" s="1"/>
  <c r="C345" i="51" s="1"/>
  <c r="D345" i="51" s="1"/>
  <c r="E345" i="51" s="1"/>
  <c r="O355" i="30"/>
  <c r="P355" i="30" s="1"/>
  <c r="C342" i="21" s="1"/>
  <c r="G356" i="30"/>
  <c r="I356" i="30"/>
  <c r="H320" i="40"/>
  <c r="W320" i="35"/>
  <c r="K320" i="35" s="1"/>
  <c r="D317" i="38"/>
  <c r="N321" i="35"/>
  <c r="F320" i="36"/>
  <c r="G320" i="36" s="1"/>
  <c r="H320" i="36" s="1"/>
  <c r="H319" i="39"/>
  <c r="I319" i="39"/>
  <c r="J319" i="39"/>
  <c r="I331" i="27"/>
  <c r="K331" i="27"/>
  <c r="K339" i="28"/>
  <c r="S329" i="35"/>
  <c r="E325" i="38"/>
  <c r="I328" i="36"/>
  <c r="J328" i="36" s="1"/>
  <c r="K328" i="36" s="1"/>
  <c r="E325" i="41" s="1"/>
  <c r="R54" i="47"/>
  <c r="S54" i="47" s="1"/>
  <c r="F50" i="38"/>
  <c r="Y54" i="35"/>
  <c r="G384" i="17" l="1"/>
  <c r="I384" i="17"/>
  <c r="D370" i="21"/>
  <c r="F372" i="37"/>
  <c r="M341" i="43"/>
  <c r="F341" i="43"/>
  <c r="L66" i="32"/>
  <c r="F67" i="32" s="1"/>
  <c r="M66" i="32"/>
  <c r="K356" i="30"/>
  <c r="L356" i="30" s="1"/>
  <c r="H346" i="35"/>
  <c r="C345" i="36"/>
  <c r="D345" i="36" s="1"/>
  <c r="E345" i="36" s="1"/>
  <c r="C342" i="38"/>
  <c r="S345" i="39"/>
  <c r="K319" i="39"/>
  <c r="W321" i="39"/>
  <c r="D317" i="41"/>
  <c r="O321" i="35"/>
  <c r="E321" i="40" s="1"/>
  <c r="P321" i="35"/>
  <c r="X321" i="39" s="1"/>
  <c r="M331" i="27"/>
  <c r="E318" i="21" s="1"/>
  <c r="L331" i="27"/>
  <c r="F332" i="27" s="1"/>
  <c r="D320" i="40"/>
  <c r="D320" i="39"/>
  <c r="L339" i="28"/>
  <c r="F340" i="28" s="1"/>
  <c r="M339" i="28"/>
  <c r="F326" i="21" s="1"/>
  <c r="T329" i="35"/>
  <c r="G329" i="40" s="1"/>
  <c r="U329" i="35"/>
  <c r="F50" i="41"/>
  <c r="AC54" i="39"/>
  <c r="Z54" i="35"/>
  <c r="J384" i="17" l="1"/>
  <c r="K384" i="17" s="1"/>
  <c r="G53" i="21"/>
  <c r="X57" i="35"/>
  <c r="H67" i="32"/>
  <c r="G67" i="32"/>
  <c r="M356" i="30"/>
  <c r="F357" i="30" s="1"/>
  <c r="N356" i="30"/>
  <c r="C342" i="41"/>
  <c r="E346" i="39"/>
  <c r="T346" i="39" s="1"/>
  <c r="I346" i="35"/>
  <c r="C346" i="40" s="1"/>
  <c r="J346" i="35"/>
  <c r="L319" i="39"/>
  <c r="K315" i="43" s="1"/>
  <c r="G332" i="27"/>
  <c r="H332" i="27"/>
  <c r="J332" i="27" s="1"/>
  <c r="I320" i="37"/>
  <c r="J320" i="37" s="1"/>
  <c r="K320" i="37" s="1"/>
  <c r="F321" i="51" s="1"/>
  <c r="G321" i="51" s="1"/>
  <c r="H321" i="51" s="1"/>
  <c r="M322" i="35"/>
  <c r="Q321" i="35"/>
  <c r="V321" i="35" s="1"/>
  <c r="F321" i="40"/>
  <c r="I54" i="40"/>
  <c r="I54" i="49"/>
  <c r="F320" i="39"/>
  <c r="G320" i="39" s="1"/>
  <c r="O320" i="39"/>
  <c r="L328" i="37"/>
  <c r="M328" i="37" s="1"/>
  <c r="N328" i="37" s="1"/>
  <c r="I329" i="51" s="1"/>
  <c r="J329" i="51" s="1"/>
  <c r="K329" i="51" s="1"/>
  <c r="R330" i="35"/>
  <c r="H340" i="28"/>
  <c r="J340" i="28" s="1"/>
  <c r="G340" i="28"/>
  <c r="G326" i="42"/>
  <c r="C322" i="44" s="1"/>
  <c r="C322" i="43"/>
  <c r="O53" i="37"/>
  <c r="P53" i="37" s="1"/>
  <c r="Q53" i="37" s="1"/>
  <c r="AB54" i="39"/>
  <c r="L384" i="17" l="1"/>
  <c r="F385" i="17" s="1"/>
  <c r="M384" i="17"/>
  <c r="U346" i="39"/>
  <c r="L54" i="36"/>
  <c r="M54" i="36" s="1"/>
  <c r="N54" i="36" s="1"/>
  <c r="L54" i="51"/>
  <c r="M54" i="51" s="1"/>
  <c r="N54" i="51" s="1"/>
  <c r="M51" i="50" s="1"/>
  <c r="J67" i="32"/>
  <c r="K67" i="32" s="1"/>
  <c r="P346" i="39"/>
  <c r="Q346" i="39" s="1"/>
  <c r="R346" i="39"/>
  <c r="E345" i="37"/>
  <c r="G345" i="37" s="1"/>
  <c r="H345" i="37" s="1"/>
  <c r="C346" i="51" s="1"/>
  <c r="D346" i="51" s="1"/>
  <c r="E346" i="51" s="1"/>
  <c r="O356" i="30"/>
  <c r="P356" i="30" s="1"/>
  <c r="C343" i="21" s="1"/>
  <c r="G357" i="30"/>
  <c r="I357" i="30"/>
  <c r="H321" i="40"/>
  <c r="W321" i="35"/>
  <c r="K321" i="35" s="1"/>
  <c r="H320" i="39"/>
  <c r="J320" i="39"/>
  <c r="I320" i="39"/>
  <c r="N322" i="35"/>
  <c r="D318" i="38"/>
  <c r="F321" i="36"/>
  <c r="G321" i="36" s="1"/>
  <c r="H321" i="36" s="1"/>
  <c r="K332" i="27"/>
  <c r="I332" i="27"/>
  <c r="K340" i="28"/>
  <c r="S330" i="35"/>
  <c r="E326" i="38"/>
  <c r="I329" i="36"/>
  <c r="J329" i="36" s="1"/>
  <c r="K329" i="36" s="1"/>
  <c r="E326" i="41" s="1"/>
  <c r="R55" i="47"/>
  <c r="S55" i="47" s="1"/>
  <c r="F51" i="38"/>
  <c r="Y55" i="35"/>
  <c r="D371" i="21" l="1"/>
  <c r="F373" i="37"/>
  <c r="K320" i="39"/>
  <c r="L320" i="39" s="1"/>
  <c r="K316" i="43" s="1"/>
  <c r="G385" i="17"/>
  <c r="I385" i="17"/>
  <c r="F342" i="43"/>
  <c r="M342" i="43"/>
  <c r="L67" i="32"/>
  <c r="F68" i="32" s="1"/>
  <c r="M67" i="32"/>
  <c r="K357" i="30"/>
  <c r="L357" i="30" s="1"/>
  <c r="C346" i="36"/>
  <c r="D346" i="36" s="1"/>
  <c r="E346" i="36" s="1"/>
  <c r="H347" i="35"/>
  <c r="C343" i="38"/>
  <c r="S346" i="39"/>
  <c r="D318" i="41"/>
  <c r="W322" i="39"/>
  <c r="P322" i="35"/>
  <c r="X322" i="39" s="1"/>
  <c r="O322" i="35"/>
  <c r="E322" i="40" s="1"/>
  <c r="D321" i="40"/>
  <c r="D321" i="39"/>
  <c r="M332" i="27"/>
  <c r="E319" i="21" s="1"/>
  <c r="L332" i="27"/>
  <c r="F333" i="27" s="1"/>
  <c r="M340" i="28"/>
  <c r="F327" i="21" s="1"/>
  <c r="L340" i="28"/>
  <c r="F341" i="28" s="1"/>
  <c r="T330" i="35"/>
  <c r="G330" i="40" s="1"/>
  <c r="U330" i="35"/>
  <c r="F51" i="41"/>
  <c r="AC55" i="39"/>
  <c r="Z55" i="35"/>
  <c r="J385" i="17" l="1"/>
  <c r="K385" i="17" s="1"/>
  <c r="G54" i="21"/>
  <c r="X58" i="35"/>
  <c r="H68" i="32"/>
  <c r="G68" i="32"/>
  <c r="M357" i="30"/>
  <c r="F358" i="30" s="1"/>
  <c r="N357" i="30"/>
  <c r="J347" i="35"/>
  <c r="I347" i="35"/>
  <c r="C347" i="40" s="1"/>
  <c r="E347" i="39"/>
  <c r="T347" i="39" s="1"/>
  <c r="C343" i="41"/>
  <c r="O321" i="39"/>
  <c r="F321" i="39"/>
  <c r="I55" i="40"/>
  <c r="I55" i="49"/>
  <c r="F322" i="40"/>
  <c r="Q322" i="35"/>
  <c r="V322" i="35" s="1"/>
  <c r="H333" i="27"/>
  <c r="J333" i="27" s="1"/>
  <c r="G333" i="27"/>
  <c r="I321" i="37"/>
  <c r="J321" i="37" s="1"/>
  <c r="K321" i="37" s="1"/>
  <c r="F322" i="51" s="1"/>
  <c r="G322" i="51" s="1"/>
  <c r="H322" i="51" s="1"/>
  <c r="M323" i="35"/>
  <c r="C323" i="43"/>
  <c r="H341" i="28"/>
  <c r="J341" i="28" s="1"/>
  <c r="G341" i="28"/>
  <c r="R331" i="35"/>
  <c r="L329" i="37"/>
  <c r="M329" i="37" s="1"/>
  <c r="N329" i="37" s="1"/>
  <c r="I330" i="51" s="1"/>
  <c r="J330" i="51" s="1"/>
  <c r="K330" i="51" s="1"/>
  <c r="O54" i="37"/>
  <c r="P54" i="37" s="1"/>
  <c r="Q54" i="37" s="1"/>
  <c r="AB55" i="39"/>
  <c r="L385" i="17" l="1"/>
  <c r="F386" i="17" s="1"/>
  <c r="M385" i="17"/>
  <c r="U347" i="39"/>
  <c r="L55" i="36"/>
  <c r="M55" i="36" s="1"/>
  <c r="N55" i="36" s="1"/>
  <c r="L55" i="51"/>
  <c r="M55" i="51" s="1"/>
  <c r="N55" i="51" s="1"/>
  <c r="M52" i="50" s="1"/>
  <c r="J68" i="32"/>
  <c r="K68" i="32" s="1"/>
  <c r="P347" i="39"/>
  <c r="Q347" i="39" s="1"/>
  <c r="R347" i="39"/>
  <c r="O357" i="30"/>
  <c r="P357" i="30" s="1"/>
  <c r="C344" i="21" s="1"/>
  <c r="E346" i="37"/>
  <c r="G346" i="37" s="1"/>
  <c r="H346" i="37" s="1"/>
  <c r="C347" i="51" s="1"/>
  <c r="D347" i="51" s="1"/>
  <c r="E347" i="51" s="1"/>
  <c r="G358" i="30"/>
  <c r="I358" i="30"/>
  <c r="K333" i="27"/>
  <c r="I333" i="27"/>
  <c r="W322" i="35"/>
  <c r="K322" i="35" s="1"/>
  <c r="H322" i="40"/>
  <c r="F322" i="36"/>
  <c r="G322" i="36" s="1"/>
  <c r="H322" i="36" s="1"/>
  <c r="N323" i="35"/>
  <c r="D319" i="38"/>
  <c r="G321" i="39"/>
  <c r="E327" i="38"/>
  <c r="S331" i="35"/>
  <c r="I330" i="36"/>
  <c r="J330" i="36" s="1"/>
  <c r="K330" i="36" s="1"/>
  <c r="E327" i="41" s="1"/>
  <c r="K341" i="28"/>
  <c r="R56" i="47"/>
  <c r="S56" i="47" s="1"/>
  <c r="F52" i="38"/>
  <c r="Y56" i="35"/>
  <c r="D372" i="21" l="1"/>
  <c r="F374" i="37"/>
  <c r="I386" i="17"/>
  <c r="G386" i="17"/>
  <c r="M343" i="43"/>
  <c r="F343" i="43"/>
  <c r="L68" i="32"/>
  <c r="F69" i="32" s="1"/>
  <c r="M68" i="32"/>
  <c r="K358" i="30"/>
  <c r="L358" i="30" s="1"/>
  <c r="C347" i="36"/>
  <c r="D347" i="36" s="1"/>
  <c r="E347" i="36" s="1"/>
  <c r="H348" i="35"/>
  <c r="C344" i="38"/>
  <c r="S347" i="39"/>
  <c r="I321" i="39"/>
  <c r="J321" i="39"/>
  <c r="O323" i="35"/>
  <c r="E323" i="40" s="1"/>
  <c r="P323" i="35"/>
  <c r="X323" i="39" s="1"/>
  <c r="W323" i="39"/>
  <c r="D319" i="41"/>
  <c r="D322" i="39"/>
  <c r="D322" i="40"/>
  <c r="H321" i="39"/>
  <c r="K321" i="39" s="1"/>
  <c r="L333" i="27"/>
  <c r="F334" i="27" s="1"/>
  <c r="M333" i="27"/>
  <c r="E320" i="21" s="1"/>
  <c r="M341" i="28"/>
  <c r="F328" i="21" s="1"/>
  <c r="L341" i="28"/>
  <c r="F342" i="28" s="1"/>
  <c r="T331" i="35"/>
  <c r="G331" i="40" s="1"/>
  <c r="U331" i="35"/>
  <c r="F52" i="41"/>
  <c r="AC56" i="39"/>
  <c r="Z56" i="35"/>
  <c r="J386" i="17" l="1"/>
  <c r="K386" i="17" s="1"/>
  <c r="X59" i="35"/>
  <c r="G55" i="21"/>
  <c r="G69" i="32"/>
  <c r="H69" i="32"/>
  <c r="J69" i="32" s="1"/>
  <c r="K69" i="32" s="1"/>
  <c r="J348" i="35"/>
  <c r="I348" i="35"/>
  <c r="C348" i="40" s="1"/>
  <c r="E348" i="39"/>
  <c r="T348" i="39" s="1"/>
  <c r="C344" i="41"/>
  <c r="N358" i="30"/>
  <c r="M358" i="30"/>
  <c r="F359" i="30" s="1"/>
  <c r="L321" i="39"/>
  <c r="K317" i="43" s="1"/>
  <c r="G321" i="42"/>
  <c r="C317" i="44" s="1"/>
  <c r="O322" i="39"/>
  <c r="F322" i="39"/>
  <c r="G322" i="39" s="1"/>
  <c r="F323" i="40"/>
  <c r="Q323" i="35"/>
  <c r="V323" i="35" s="1"/>
  <c r="I56" i="40"/>
  <c r="I56" i="49"/>
  <c r="I322" i="37"/>
  <c r="J322" i="37" s="1"/>
  <c r="K322" i="37" s="1"/>
  <c r="F323" i="51" s="1"/>
  <c r="G323" i="51" s="1"/>
  <c r="H323" i="51" s="1"/>
  <c r="M324" i="35"/>
  <c r="G334" i="27"/>
  <c r="H334" i="27"/>
  <c r="J334" i="27" s="1"/>
  <c r="G342" i="28"/>
  <c r="H342" i="28"/>
  <c r="J342" i="28" s="1"/>
  <c r="R332" i="35"/>
  <c r="L330" i="37"/>
  <c r="M330" i="37" s="1"/>
  <c r="N330" i="37" s="1"/>
  <c r="I331" i="51" s="1"/>
  <c r="J331" i="51" s="1"/>
  <c r="K331" i="51" s="1"/>
  <c r="C324" i="43"/>
  <c r="G328" i="42"/>
  <c r="C324" i="44" s="1"/>
  <c r="O55" i="37"/>
  <c r="P55" i="37" s="1"/>
  <c r="Q55" i="37" s="1"/>
  <c r="AB56" i="39"/>
  <c r="L386" i="17" l="1"/>
  <c r="F387" i="17" s="1"/>
  <c r="M386" i="17"/>
  <c r="U348" i="39"/>
  <c r="L56" i="36"/>
  <c r="M56" i="36" s="1"/>
  <c r="N56" i="36" s="1"/>
  <c r="L56" i="51"/>
  <c r="M56" i="51" s="1"/>
  <c r="N56" i="51" s="1"/>
  <c r="M53" i="50" s="1"/>
  <c r="L69" i="32"/>
  <c r="F70" i="32" s="1"/>
  <c r="M69" i="32"/>
  <c r="G359" i="30"/>
  <c r="I359" i="30"/>
  <c r="E347" i="37"/>
  <c r="G347" i="37" s="1"/>
  <c r="H347" i="37" s="1"/>
  <c r="C348" i="51" s="1"/>
  <c r="D348" i="51" s="1"/>
  <c r="E348" i="51" s="1"/>
  <c r="O358" i="30"/>
  <c r="P358" i="30" s="1"/>
  <c r="C345" i="21" s="1"/>
  <c r="P348" i="39"/>
  <c r="Q348" i="39" s="1"/>
  <c r="R348" i="39"/>
  <c r="W323" i="35"/>
  <c r="K323" i="35" s="1"/>
  <c r="H323" i="40"/>
  <c r="K334" i="27"/>
  <c r="I334" i="27"/>
  <c r="H322" i="39"/>
  <c r="J322" i="39"/>
  <c r="I322" i="39"/>
  <c r="D320" i="38"/>
  <c r="N324" i="35"/>
  <c r="F323" i="36"/>
  <c r="G323" i="36" s="1"/>
  <c r="H323" i="36" s="1"/>
  <c r="I331" i="36"/>
  <c r="J331" i="36" s="1"/>
  <c r="K331" i="36" s="1"/>
  <c r="E328" i="41" s="1"/>
  <c r="S332" i="35"/>
  <c r="E328" i="38"/>
  <c r="K342" i="28"/>
  <c r="F53" i="38"/>
  <c r="R57" i="47"/>
  <c r="S57" i="47" s="1"/>
  <c r="Y57" i="35"/>
  <c r="D373" i="21" l="1"/>
  <c r="F375" i="37"/>
  <c r="I387" i="17"/>
  <c r="G387" i="17"/>
  <c r="F344" i="43"/>
  <c r="M344" i="43"/>
  <c r="X60" i="35"/>
  <c r="G56" i="21"/>
  <c r="H70" i="32"/>
  <c r="G70" i="32"/>
  <c r="S348" i="39"/>
  <c r="H349" i="35"/>
  <c r="C345" i="38"/>
  <c r="C348" i="36"/>
  <c r="D348" i="36" s="1"/>
  <c r="E348" i="36" s="1"/>
  <c r="K359" i="30"/>
  <c r="L359" i="30" s="1"/>
  <c r="K322" i="39"/>
  <c r="L322" i="39" s="1"/>
  <c r="K318" i="43" s="1"/>
  <c r="L334" i="27"/>
  <c r="F335" i="27" s="1"/>
  <c r="M334" i="27"/>
  <c r="E321" i="21" s="1"/>
  <c r="D320" i="41"/>
  <c r="W324" i="39"/>
  <c r="O324" i="35"/>
  <c r="E324" i="40" s="1"/>
  <c r="P324" i="35"/>
  <c r="X324" i="39" s="1"/>
  <c r="D323" i="39"/>
  <c r="D323" i="40"/>
  <c r="L342" i="28"/>
  <c r="F343" i="28" s="1"/>
  <c r="M342" i="28"/>
  <c r="F329" i="21" s="1"/>
  <c r="U332" i="35"/>
  <c r="T332" i="35"/>
  <c r="G332" i="40" s="1"/>
  <c r="F53" i="41"/>
  <c r="AC57" i="39"/>
  <c r="Z57" i="35"/>
  <c r="J387" i="17" l="1"/>
  <c r="K387" i="17" s="1"/>
  <c r="J70" i="32"/>
  <c r="K70" i="32" s="1"/>
  <c r="M359" i="30"/>
  <c r="F360" i="30" s="1"/>
  <c r="N359" i="30"/>
  <c r="E349" i="39"/>
  <c r="T349" i="39" s="1"/>
  <c r="C345" i="41"/>
  <c r="J349" i="35"/>
  <c r="I349" i="35"/>
  <c r="C349" i="40" s="1"/>
  <c r="C318" i="43"/>
  <c r="F324" i="40"/>
  <c r="Q324" i="35"/>
  <c r="V324" i="35" s="1"/>
  <c r="M325" i="35"/>
  <c r="I323" i="37"/>
  <c r="J323" i="37" s="1"/>
  <c r="K323" i="37" s="1"/>
  <c r="F324" i="51" s="1"/>
  <c r="G324" i="51" s="1"/>
  <c r="H324" i="51" s="1"/>
  <c r="G335" i="27"/>
  <c r="H335" i="27"/>
  <c r="J335" i="27" s="1"/>
  <c r="I57" i="40"/>
  <c r="I57" i="49"/>
  <c r="F323" i="39"/>
  <c r="G323" i="39" s="1"/>
  <c r="O323" i="39"/>
  <c r="L331" i="37"/>
  <c r="M331" i="37" s="1"/>
  <c r="N331" i="37" s="1"/>
  <c r="I332" i="51" s="1"/>
  <c r="J332" i="51" s="1"/>
  <c r="K332" i="51" s="1"/>
  <c r="R333" i="35"/>
  <c r="G343" i="28"/>
  <c r="H343" i="28"/>
  <c r="J343" i="28" s="1"/>
  <c r="G329" i="42"/>
  <c r="C325" i="44" s="1"/>
  <c r="C325" i="43"/>
  <c r="O56" i="37"/>
  <c r="P56" i="37" s="1"/>
  <c r="Q56" i="37" s="1"/>
  <c r="AB57" i="39"/>
  <c r="L387" i="17" l="1"/>
  <c r="F388" i="17" s="1"/>
  <c r="M387" i="17"/>
  <c r="U349" i="39"/>
  <c r="L57" i="36"/>
  <c r="M57" i="36" s="1"/>
  <c r="N57" i="36" s="1"/>
  <c r="L57" i="51"/>
  <c r="M57" i="51" s="1"/>
  <c r="N57" i="51" s="1"/>
  <c r="M54" i="50" s="1"/>
  <c r="L70" i="32"/>
  <c r="F71" i="32" s="1"/>
  <c r="M70" i="32"/>
  <c r="P349" i="39"/>
  <c r="Q349" i="39" s="1"/>
  <c r="R349" i="39"/>
  <c r="O359" i="30"/>
  <c r="P359" i="30" s="1"/>
  <c r="C346" i="21" s="1"/>
  <c r="E348" i="37"/>
  <c r="G348" i="37" s="1"/>
  <c r="H348" i="37" s="1"/>
  <c r="C349" i="51" s="1"/>
  <c r="D349" i="51" s="1"/>
  <c r="E349" i="51" s="1"/>
  <c r="G360" i="30"/>
  <c r="I360" i="30"/>
  <c r="N325" i="35"/>
  <c r="D321" i="38"/>
  <c r="F324" i="36"/>
  <c r="G324" i="36" s="1"/>
  <c r="H324" i="36" s="1"/>
  <c r="H323" i="39"/>
  <c r="I323" i="39"/>
  <c r="J323" i="39"/>
  <c r="W324" i="35"/>
  <c r="K324" i="35" s="1"/>
  <c r="H324" i="40"/>
  <c r="I335" i="27"/>
  <c r="K335" i="27"/>
  <c r="K343" i="28"/>
  <c r="S333" i="35"/>
  <c r="E329" i="38"/>
  <c r="I332" i="36"/>
  <c r="J332" i="36" s="1"/>
  <c r="K332" i="36" s="1"/>
  <c r="E329" i="41" s="1"/>
  <c r="R58" i="47"/>
  <c r="S58" i="47" s="1"/>
  <c r="F54" i="38"/>
  <c r="Y58" i="35"/>
  <c r="D374" i="21" l="1"/>
  <c r="F376" i="37"/>
  <c r="G388" i="17"/>
  <c r="I388" i="17"/>
  <c r="F345" i="43"/>
  <c r="M345" i="43"/>
  <c r="K323" i="39"/>
  <c r="L323" i="39" s="1"/>
  <c r="K319" i="43" s="1"/>
  <c r="G57" i="21"/>
  <c r="X61" i="35"/>
  <c r="H71" i="32"/>
  <c r="G71" i="32"/>
  <c r="H350" i="35"/>
  <c r="C349" i="36"/>
  <c r="D349" i="36" s="1"/>
  <c r="E349" i="36" s="1"/>
  <c r="C346" i="38"/>
  <c r="K360" i="30"/>
  <c r="L360" i="30" s="1"/>
  <c r="S349" i="39"/>
  <c r="D324" i="40"/>
  <c r="D324" i="39"/>
  <c r="C319" i="43"/>
  <c r="W325" i="39"/>
  <c r="D321" i="41"/>
  <c r="L335" i="27"/>
  <c r="F336" i="27" s="1"/>
  <c r="M335" i="27"/>
  <c r="E322" i="21" s="1"/>
  <c r="O325" i="35"/>
  <c r="E325" i="40" s="1"/>
  <c r="P325" i="35"/>
  <c r="X325" i="39" s="1"/>
  <c r="L343" i="28"/>
  <c r="F344" i="28" s="1"/>
  <c r="M343" i="28"/>
  <c r="F330" i="21" s="1"/>
  <c r="T333" i="35"/>
  <c r="G333" i="40" s="1"/>
  <c r="U333" i="35"/>
  <c r="F54" i="41"/>
  <c r="AC58" i="39"/>
  <c r="Z58" i="35"/>
  <c r="J388" i="17" l="1"/>
  <c r="K388" i="17" s="1"/>
  <c r="J71" i="32"/>
  <c r="K71" i="32" s="1"/>
  <c r="M360" i="30"/>
  <c r="F361" i="30" s="1"/>
  <c r="N360" i="30"/>
  <c r="C346" i="41"/>
  <c r="E350" i="39"/>
  <c r="T350" i="39" s="1"/>
  <c r="I350" i="35"/>
  <c r="C350" i="40" s="1"/>
  <c r="J350" i="35"/>
  <c r="M326" i="35"/>
  <c r="I324" i="37"/>
  <c r="J324" i="37" s="1"/>
  <c r="K324" i="37" s="1"/>
  <c r="F325" i="51" s="1"/>
  <c r="G325" i="51" s="1"/>
  <c r="H325" i="51" s="1"/>
  <c r="G336" i="27"/>
  <c r="H336" i="27"/>
  <c r="J336" i="27" s="1"/>
  <c r="F325" i="40"/>
  <c r="Q325" i="35"/>
  <c r="V325" i="35" s="1"/>
  <c r="F324" i="39"/>
  <c r="G324" i="39" s="1"/>
  <c r="O324" i="39"/>
  <c r="I58" i="40"/>
  <c r="I58" i="49"/>
  <c r="G330" i="42"/>
  <c r="C326" i="44" s="1"/>
  <c r="L332" i="37"/>
  <c r="M332" i="37" s="1"/>
  <c r="N332" i="37" s="1"/>
  <c r="I333" i="51" s="1"/>
  <c r="J333" i="51" s="1"/>
  <c r="K333" i="51" s="1"/>
  <c r="R334" i="35"/>
  <c r="H344" i="28"/>
  <c r="J344" i="28" s="1"/>
  <c r="G344" i="28"/>
  <c r="O57" i="37"/>
  <c r="P57" i="37" s="1"/>
  <c r="Q57" i="37" s="1"/>
  <c r="AB58" i="39"/>
  <c r="M388" i="17" l="1"/>
  <c r="L388" i="17"/>
  <c r="F389" i="17" s="1"/>
  <c r="U350" i="39"/>
  <c r="L58" i="36"/>
  <c r="M58" i="36" s="1"/>
  <c r="N58" i="36" s="1"/>
  <c r="L58" i="51"/>
  <c r="M58" i="51" s="1"/>
  <c r="N58" i="51" s="1"/>
  <c r="M55" i="50" s="1"/>
  <c r="L71" i="32"/>
  <c r="F72" i="32" s="1"/>
  <c r="M71" i="32"/>
  <c r="P350" i="39"/>
  <c r="Q350" i="39" s="1"/>
  <c r="R350" i="39"/>
  <c r="O360" i="30"/>
  <c r="P360" i="30" s="1"/>
  <c r="C347" i="21" s="1"/>
  <c r="E349" i="37"/>
  <c r="G349" i="37" s="1"/>
  <c r="H349" i="37" s="1"/>
  <c r="C350" i="51" s="1"/>
  <c r="D350" i="51" s="1"/>
  <c r="E350" i="51" s="1"/>
  <c r="G361" i="30"/>
  <c r="I361" i="30"/>
  <c r="K336" i="27"/>
  <c r="I336" i="27"/>
  <c r="H324" i="39"/>
  <c r="J324" i="39"/>
  <c r="I324" i="39"/>
  <c r="N326" i="35"/>
  <c r="D322" i="38"/>
  <c r="F325" i="36"/>
  <c r="G325" i="36" s="1"/>
  <c r="H325" i="36" s="1"/>
  <c r="W325" i="35"/>
  <c r="K325" i="35" s="1"/>
  <c r="H325" i="40"/>
  <c r="K344" i="28"/>
  <c r="S334" i="35"/>
  <c r="E330" i="38"/>
  <c r="I333" i="36"/>
  <c r="J333" i="36" s="1"/>
  <c r="K333" i="36" s="1"/>
  <c r="E330" i="41" s="1"/>
  <c r="R59" i="47"/>
  <c r="S59" i="47" s="1"/>
  <c r="F55" i="38"/>
  <c r="Y59" i="35"/>
  <c r="G389" i="17" l="1"/>
  <c r="I389" i="17"/>
  <c r="D375" i="21"/>
  <c r="F377" i="37"/>
  <c r="F346" i="43"/>
  <c r="M346" i="43"/>
  <c r="K324" i="39"/>
  <c r="L324" i="39" s="1"/>
  <c r="K320" i="43" s="1"/>
  <c r="G58" i="21"/>
  <c r="X62" i="35"/>
  <c r="G72" i="32"/>
  <c r="H72" i="32"/>
  <c r="K361" i="30"/>
  <c r="L361" i="30" s="1"/>
  <c r="C347" i="38"/>
  <c r="H351" i="35"/>
  <c r="C350" i="36"/>
  <c r="D350" i="36" s="1"/>
  <c r="E350" i="36" s="1"/>
  <c r="S350" i="39"/>
  <c r="D322" i="41"/>
  <c r="W326" i="39"/>
  <c r="P326" i="35"/>
  <c r="X326" i="39" s="1"/>
  <c r="O326" i="35"/>
  <c r="E326" i="40" s="1"/>
  <c r="G324" i="42"/>
  <c r="C320" i="44" s="1"/>
  <c r="D325" i="39"/>
  <c r="D325" i="40"/>
  <c r="M336" i="27"/>
  <c r="E323" i="21" s="1"/>
  <c r="L336" i="27"/>
  <c r="F337" i="27" s="1"/>
  <c r="M344" i="28"/>
  <c r="F331" i="21" s="1"/>
  <c r="L344" i="28"/>
  <c r="F345" i="28" s="1"/>
  <c r="U334" i="35"/>
  <c r="T334" i="35"/>
  <c r="G334" i="40" s="1"/>
  <c r="AC59" i="39"/>
  <c r="F55" i="41"/>
  <c r="Z59" i="35"/>
  <c r="J389" i="17" l="1"/>
  <c r="K389" i="17" s="1"/>
  <c r="J72" i="32"/>
  <c r="K72" i="32" s="1"/>
  <c r="M361" i="30"/>
  <c r="F362" i="30" s="1"/>
  <c r="N361" i="30"/>
  <c r="E351" i="39"/>
  <c r="T351" i="39" s="1"/>
  <c r="C347" i="41"/>
  <c r="I351" i="35"/>
  <c r="C351" i="40" s="1"/>
  <c r="J351" i="35"/>
  <c r="F325" i="39"/>
  <c r="G325" i="39" s="1"/>
  <c r="O325" i="39"/>
  <c r="Q326" i="35"/>
  <c r="V326" i="35" s="1"/>
  <c r="F326" i="40"/>
  <c r="I59" i="40"/>
  <c r="I59" i="49"/>
  <c r="H337" i="27"/>
  <c r="J337" i="27" s="1"/>
  <c r="G337" i="27"/>
  <c r="M327" i="35"/>
  <c r="I325" i="37"/>
  <c r="J325" i="37" s="1"/>
  <c r="K325" i="37" s="1"/>
  <c r="F326" i="51" s="1"/>
  <c r="G326" i="51" s="1"/>
  <c r="H326" i="51" s="1"/>
  <c r="G345" i="28"/>
  <c r="H345" i="28"/>
  <c r="J345" i="28" s="1"/>
  <c r="L333" i="37"/>
  <c r="M333" i="37" s="1"/>
  <c r="N333" i="37" s="1"/>
  <c r="I334" i="51" s="1"/>
  <c r="J334" i="51" s="1"/>
  <c r="K334" i="51" s="1"/>
  <c r="R335" i="35"/>
  <c r="G331" i="42"/>
  <c r="C327" i="44" s="1"/>
  <c r="C327" i="43"/>
  <c r="O58" i="37"/>
  <c r="P58" i="37" s="1"/>
  <c r="Q58" i="37" s="1"/>
  <c r="AB59" i="39"/>
  <c r="L389" i="17" l="1"/>
  <c r="F390" i="17" s="1"/>
  <c r="M389" i="17"/>
  <c r="U351" i="39"/>
  <c r="L59" i="36"/>
  <c r="M59" i="36" s="1"/>
  <c r="N59" i="36" s="1"/>
  <c r="L59" i="51"/>
  <c r="M59" i="51" s="1"/>
  <c r="N59" i="51" s="1"/>
  <c r="M56" i="50" s="1"/>
  <c r="L72" i="32"/>
  <c r="F73" i="32" s="1"/>
  <c r="M72" i="32"/>
  <c r="P351" i="39"/>
  <c r="Q351" i="39" s="1"/>
  <c r="R351" i="39"/>
  <c r="O361" i="30"/>
  <c r="P361" i="30" s="1"/>
  <c r="C348" i="21" s="1"/>
  <c r="E350" i="37"/>
  <c r="G350" i="37" s="1"/>
  <c r="H350" i="37" s="1"/>
  <c r="C351" i="51" s="1"/>
  <c r="D351" i="51" s="1"/>
  <c r="E351" i="51" s="1"/>
  <c r="I362" i="30"/>
  <c r="G362" i="30"/>
  <c r="K337" i="27"/>
  <c r="I337" i="27"/>
  <c r="D323" i="38"/>
  <c r="F326" i="36"/>
  <c r="G326" i="36" s="1"/>
  <c r="H326" i="36" s="1"/>
  <c r="N327" i="35"/>
  <c r="H326" i="40"/>
  <c r="W326" i="35"/>
  <c r="K326" i="35" s="1"/>
  <c r="H325" i="39"/>
  <c r="I325" i="39"/>
  <c r="J325" i="39"/>
  <c r="S335" i="35"/>
  <c r="E331" i="38"/>
  <c r="I334" i="36"/>
  <c r="J334" i="36" s="1"/>
  <c r="K334" i="36" s="1"/>
  <c r="E331" i="41" s="1"/>
  <c r="K345" i="28"/>
  <c r="R60" i="47"/>
  <c r="S60" i="47" s="1"/>
  <c r="F56" i="38"/>
  <c r="Y60" i="35"/>
  <c r="D376" i="21" l="1"/>
  <c r="F378" i="37"/>
  <c r="I390" i="17"/>
  <c r="G390" i="17"/>
  <c r="F347" i="43"/>
  <c r="M347" i="43"/>
  <c r="G59" i="21"/>
  <c r="X63" i="35"/>
  <c r="G73" i="32"/>
  <c r="H73" i="32"/>
  <c r="J73" i="32" s="1"/>
  <c r="K73" i="32" s="1"/>
  <c r="K362" i="30"/>
  <c r="L362" i="30" s="1"/>
  <c r="C348" i="38"/>
  <c r="H352" i="35"/>
  <c r="C351" i="36"/>
  <c r="D351" i="36" s="1"/>
  <c r="E351" i="36" s="1"/>
  <c r="S351" i="39"/>
  <c r="D326" i="39"/>
  <c r="D326" i="40"/>
  <c r="O327" i="35"/>
  <c r="E327" i="40" s="1"/>
  <c r="P327" i="35"/>
  <c r="X327" i="39" s="1"/>
  <c r="D323" i="41"/>
  <c r="W327" i="39"/>
  <c r="K325" i="39"/>
  <c r="L325" i="39" s="1"/>
  <c r="K321" i="43" s="1"/>
  <c r="M337" i="27"/>
  <c r="E324" i="21" s="1"/>
  <c r="L337" i="27"/>
  <c r="F338" i="27" s="1"/>
  <c r="M345" i="28"/>
  <c r="F332" i="21" s="1"/>
  <c r="L345" i="28"/>
  <c r="F346" i="28" s="1"/>
  <c r="T335" i="35"/>
  <c r="G335" i="40" s="1"/>
  <c r="U335" i="35"/>
  <c r="G332" i="42"/>
  <c r="C328" i="44" s="1"/>
  <c r="C328" i="43"/>
  <c r="F56" i="41"/>
  <c r="AC60" i="39"/>
  <c r="Z60" i="35"/>
  <c r="J390" i="17" l="1"/>
  <c r="K390" i="17" s="1"/>
  <c r="M73" i="32"/>
  <c r="L73" i="32"/>
  <c r="F74" i="32" s="1"/>
  <c r="E352" i="39"/>
  <c r="T352" i="39" s="1"/>
  <c r="C348" i="41"/>
  <c r="I352" i="35"/>
  <c r="C352" i="40" s="1"/>
  <c r="J352" i="35"/>
  <c r="N362" i="30"/>
  <c r="M362" i="30"/>
  <c r="F363" i="30" s="1"/>
  <c r="C321" i="43"/>
  <c r="I60" i="40"/>
  <c r="I60" i="49"/>
  <c r="F327" i="40"/>
  <c r="Q327" i="35"/>
  <c r="V327" i="35" s="1"/>
  <c r="G338" i="27"/>
  <c r="H338" i="27"/>
  <c r="J338" i="27" s="1"/>
  <c r="M328" i="35"/>
  <c r="I326" i="37"/>
  <c r="J326" i="37" s="1"/>
  <c r="K326" i="37" s="1"/>
  <c r="F327" i="51" s="1"/>
  <c r="G327" i="51" s="1"/>
  <c r="H327" i="51" s="1"/>
  <c r="O326" i="39"/>
  <c r="F326" i="39"/>
  <c r="G326" i="39" s="1"/>
  <c r="G346" i="28"/>
  <c r="H346" i="28"/>
  <c r="J346" i="28" s="1"/>
  <c r="R336" i="35"/>
  <c r="L334" i="37"/>
  <c r="M334" i="37" s="1"/>
  <c r="N334" i="37" s="1"/>
  <c r="I335" i="51" s="1"/>
  <c r="J335" i="51" s="1"/>
  <c r="K335" i="51" s="1"/>
  <c r="O59" i="37"/>
  <c r="P59" i="37" s="1"/>
  <c r="Q59" i="37" s="1"/>
  <c r="AB60" i="39"/>
  <c r="M390" i="17" l="1"/>
  <c r="L390" i="17"/>
  <c r="F391" i="17" s="1"/>
  <c r="U352" i="39"/>
  <c r="L60" i="36"/>
  <c r="M60" i="36" s="1"/>
  <c r="N60" i="36" s="1"/>
  <c r="L60" i="51"/>
  <c r="M60" i="51" s="1"/>
  <c r="N60" i="51" s="1"/>
  <c r="M57" i="50" s="1"/>
  <c r="G60" i="21"/>
  <c r="X64" i="35"/>
  <c r="G74" i="32"/>
  <c r="H74" i="32"/>
  <c r="G363" i="30"/>
  <c r="I363" i="30"/>
  <c r="O362" i="30"/>
  <c r="P362" i="30" s="1"/>
  <c r="C349" i="21" s="1"/>
  <c r="E351" i="37"/>
  <c r="G351" i="37" s="1"/>
  <c r="H351" i="37" s="1"/>
  <c r="C352" i="51" s="1"/>
  <c r="D352" i="51" s="1"/>
  <c r="E352" i="51" s="1"/>
  <c r="P352" i="39"/>
  <c r="Q352" i="39" s="1"/>
  <c r="R352" i="39"/>
  <c r="I338" i="27"/>
  <c r="K338" i="27"/>
  <c r="H327" i="40"/>
  <c r="W327" i="35"/>
  <c r="K327" i="35" s="1"/>
  <c r="H326" i="39"/>
  <c r="I326" i="39"/>
  <c r="J326" i="39"/>
  <c r="D324" i="38"/>
  <c r="N328" i="35"/>
  <c r="F327" i="36"/>
  <c r="G327" i="36" s="1"/>
  <c r="H327" i="36" s="1"/>
  <c r="S336" i="35"/>
  <c r="E332" i="38"/>
  <c r="I335" i="36"/>
  <c r="J335" i="36" s="1"/>
  <c r="K335" i="36" s="1"/>
  <c r="E332" i="41" s="1"/>
  <c r="K346" i="28"/>
  <c r="R61" i="47"/>
  <c r="S61" i="47" s="1"/>
  <c r="F57" i="38"/>
  <c r="Y61" i="35"/>
  <c r="I391" i="17" l="1"/>
  <c r="G391" i="17"/>
  <c r="D377" i="21"/>
  <c r="F379" i="37"/>
  <c r="F348" i="43"/>
  <c r="M348" i="43"/>
  <c r="J74" i="32"/>
  <c r="K74" i="32" s="1"/>
  <c r="S352" i="39"/>
  <c r="H353" i="35"/>
  <c r="C349" i="38"/>
  <c r="C352" i="36"/>
  <c r="D352" i="36" s="1"/>
  <c r="E352" i="36" s="1"/>
  <c r="K363" i="30"/>
  <c r="L363" i="30" s="1"/>
  <c r="K326" i="39"/>
  <c r="D327" i="39"/>
  <c r="D327" i="40"/>
  <c r="D324" i="41"/>
  <c r="W328" i="39"/>
  <c r="L338" i="27"/>
  <c r="F339" i="27" s="1"/>
  <c r="M338" i="27"/>
  <c r="E325" i="21" s="1"/>
  <c r="P328" i="35"/>
  <c r="X328" i="39" s="1"/>
  <c r="O328" i="35"/>
  <c r="E328" i="40" s="1"/>
  <c r="M346" i="28"/>
  <c r="F333" i="21" s="1"/>
  <c r="L346" i="28"/>
  <c r="F347" i="28" s="1"/>
  <c r="U336" i="35"/>
  <c r="T336" i="35"/>
  <c r="G336" i="40" s="1"/>
  <c r="AC61" i="39"/>
  <c r="F57" i="41"/>
  <c r="Z61" i="35"/>
  <c r="J391" i="17" l="1"/>
  <c r="K391" i="17"/>
  <c r="M74" i="32"/>
  <c r="G61" i="21" s="1"/>
  <c r="L74" i="32"/>
  <c r="F75" i="32" s="1"/>
  <c r="M363" i="30"/>
  <c r="F364" i="30" s="1"/>
  <c r="N363" i="30"/>
  <c r="E353" i="39"/>
  <c r="T353" i="39" s="1"/>
  <c r="C349" i="41"/>
  <c r="I353" i="35"/>
  <c r="C353" i="40" s="1"/>
  <c r="J353" i="35"/>
  <c r="L326" i="39"/>
  <c r="K322" i="43" s="1"/>
  <c r="M329" i="35"/>
  <c r="I327" i="37"/>
  <c r="J327" i="37" s="1"/>
  <c r="K327" i="37" s="1"/>
  <c r="F328" i="51" s="1"/>
  <c r="G328" i="51" s="1"/>
  <c r="H328" i="51" s="1"/>
  <c r="H339" i="27"/>
  <c r="J339" i="27" s="1"/>
  <c r="G339" i="27"/>
  <c r="F327" i="39"/>
  <c r="G327" i="39" s="1"/>
  <c r="O327" i="39"/>
  <c r="I61" i="40"/>
  <c r="I61" i="49"/>
  <c r="F328" i="40"/>
  <c r="Q328" i="35"/>
  <c r="V328" i="35" s="1"/>
  <c r="G347" i="28"/>
  <c r="H347" i="28"/>
  <c r="J347" i="28" s="1"/>
  <c r="R337" i="35"/>
  <c r="L335" i="37"/>
  <c r="M335" i="37" s="1"/>
  <c r="N335" i="37" s="1"/>
  <c r="I336" i="51" s="1"/>
  <c r="J336" i="51" s="1"/>
  <c r="K336" i="51" s="1"/>
  <c r="C329" i="43"/>
  <c r="G333" i="42"/>
  <c r="C329" i="44" s="1"/>
  <c r="AB61" i="39"/>
  <c r="O60" i="37"/>
  <c r="P60" i="37" s="1"/>
  <c r="Q60" i="37" s="1"/>
  <c r="L391" i="17" l="1"/>
  <c r="F392" i="17" s="1"/>
  <c r="M391" i="17"/>
  <c r="U353" i="39"/>
  <c r="L61" i="36"/>
  <c r="M61" i="36" s="1"/>
  <c r="N61" i="36" s="1"/>
  <c r="L61" i="51"/>
  <c r="M61" i="51" s="1"/>
  <c r="N61" i="51" s="1"/>
  <c r="M58" i="50" s="1"/>
  <c r="G75" i="32"/>
  <c r="H75" i="32"/>
  <c r="J75" i="32" s="1"/>
  <c r="K75" i="32" s="1"/>
  <c r="X65" i="35"/>
  <c r="P353" i="39"/>
  <c r="Q353" i="39" s="1"/>
  <c r="R353" i="39"/>
  <c r="O363" i="30"/>
  <c r="P363" i="30" s="1"/>
  <c r="C350" i="21" s="1"/>
  <c r="E352" i="37"/>
  <c r="G352" i="37" s="1"/>
  <c r="H352" i="37" s="1"/>
  <c r="C353" i="51" s="1"/>
  <c r="D353" i="51" s="1"/>
  <c r="E353" i="51" s="1"/>
  <c r="G364" i="30"/>
  <c r="I364" i="30"/>
  <c r="H327" i="39"/>
  <c r="J327" i="39"/>
  <c r="I327" i="39"/>
  <c r="H328" i="40"/>
  <c r="W328" i="35"/>
  <c r="K328" i="35" s="1"/>
  <c r="K339" i="27"/>
  <c r="I339" i="27"/>
  <c r="N329" i="35"/>
  <c r="F328" i="36"/>
  <c r="G328" i="36" s="1"/>
  <c r="H328" i="36" s="1"/>
  <c r="D325" i="38"/>
  <c r="S337" i="35"/>
  <c r="E333" i="38"/>
  <c r="I336" i="36"/>
  <c r="J336" i="36" s="1"/>
  <c r="K336" i="36" s="1"/>
  <c r="E333" i="41" s="1"/>
  <c r="K347" i="28"/>
  <c r="R62" i="47"/>
  <c r="S62" i="47" s="1"/>
  <c r="F58" i="38"/>
  <c r="Y62" i="35"/>
  <c r="D378" i="21" l="1"/>
  <c r="F380" i="37"/>
  <c r="K327" i="39"/>
  <c r="I392" i="17"/>
  <c r="G392" i="17"/>
  <c r="F349" i="43"/>
  <c r="M349" i="43"/>
  <c r="L75" i="32"/>
  <c r="F76" i="32" s="1"/>
  <c r="M75" i="32"/>
  <c r="K364" i="30"/>
  <c r="L364" i="30" s="1"/>
  <c r="H354" i="35"/>
  <c r="C350" i="38"/>
  <c r="C353" i="36"/>
  <c r="D353" i="36" s="1"/>
  <c r="E353" i="36" s="1"/>
  <c r="S353" i="39"/>
  <c r="P329" i="35"/>
  <c r="X329" i="39" s="1"/>
  <c r="O329" i="35"/>
  <c r="E329" i="40" s="1"/>
  <c r="M339" i="27"/>
  <c r="E326" i="21" s="1"/>
  <c r="L339" i="27"/>
  <c r="F340" i="27" s="1"/>
  <c r="D328" i="40"/>
  <c r="D328" i="39"/>
  <c r="G327" i="42"/>
  <c r="C323" i="44" s="1"/>
  <c r="L327" i="39"/>
  <c r="K323" i="43" s="1"/>
  <c r="D325" i="41"/>
  <c r="W329" i="39"/>
  <c r="M347" i="28"/>
  <c r="F334" i="21" s="1"/>
  <c r="L347" i="28"/>
  <c r="F348" i="28" s="1"/>
  <c r="T337" i="35"/>
  <c r="G337" i="40" s="1"/>
  <c r="U337" i="35"/>
  <c r="C330" i="43"/>
  <c r="F58" i="41"/>
  <c r="AC62" i="39"/>
  <c r="Z62" i="35"/>
  <c r="X66" i="35" l="1"/>
  <c r="G62" i="21"/>
  <c r="J392" i="17"/>
  <c r="K392" i="17" s="1"/>
  <c r="H76" i="32"/>
  <c r="J76" i="32" s="1"/>
  <c r="K76" i="32" s="1"/>
  <c r="G76" i="32"/>
  <c r="E354" i="39"/>
  <c r="T354" i="39" s="1"/>
  <c r="C350" i="41"/>
  <c r="I354" i="35"/>
  <c r="C354" i="40" s="1"/>
  <c r="J354" i="35"/>
  <c r="N364" i="30"/>
  <c r="M364" i="30"/>
  <c r="F365" i="30" s="1"/>
  <c r="F328" i="39"/>
  <c r="G328" i="39" s="1"/>
  <c r="O328" i="39"/>
  <c r="G340" i="27"/>
  <c r="H340" i="27"/>
  <c r="J340" i="27" s="1"/>
  <c r="I62" i="40"/>
  <c r="I62" i="49"/>
  <c r="I328" i="37"/>
  <c r="J328" i="37" s="1"/>
  <c r="K328" i="37" s="1"/>
  <c r="F329" i="51" s="1"/>
  <c r="G329" i="51" s="1"/>
  <c r="H329" i="51" s="1"/>
  <c r="M330" i="35"/>
  <c r="F329" i="40"/>
  <c r="Q329" i="35"/>
  <c r="V329" i="35" s="1"/>
  <c r="H348" i="28"/>
  <c r="J348" i="28" s="1"/>
  <c r="G348" i="28"/>
  <c r="R338" i="35"/>
  <c r="L336" i="37"/>
  <c r="M336" i="37" s="1"/>
  <c r="N336" i="37" s="1"/>
  <c r="I337" i="51" s="1"/>
  <c r="J337" i="51" s="1"/>
  <c r="K337" i="51" s="1"/>
  <c r="O61" i="37"/>
  <c r="P61" i="37" s="1"/>
  <c r="Q61" i="37" s="1"/>
  <c r="AB62" i="39"/>
  <c r="M392" i="17" l="1"/>
  <c r="L392" i="17"/>
  <c r="F393" i="17" s="1"/>
  <c r="U354" i="39"/>
  <c r="L62" i="36"/>
  <c r="M62" i="36" s="1"/>
  <c r="N62" i="36" s="1"/>
  <c r="L62" i="51"/>
  <c r="M62" i="51" s="1"/>
  <c r="N62" i="51" s="1"/>
  <c r="M59" i="50" s="1"/>
  <c r="L76" i="32"/>
  <c r="F77" i="32" s="1"/>
  <c r="M76" i="32"/>
  <c r="G365" i="30"/>
  <c r="I365" i="30"/>
  <c r="E353" i="37"/>
  <c r="G353" i="37" s="1"/>
  <c r="H353" i="37" s="1"/>
  <c r="C354" i="51" s="1"/>
  <c r="D354" i="51" s="1"/>
  <c r="E354" i="51" s="1"/>
  <c r="O364" i="30"/>
  <c r="P364" i="30" s="1"/>
  <c r="C351" i="21" s="1"/>
  <c r="P354" i="39"/>
  <c r="Q354" i="39" s="1"/>
  <c r="R354" i="39"/>
  <c r="H329" i="40"/>
  <c r="W329" i="35"/>
  <c r="K329" i="35" s="1"/>
  <c r="I340" i="27"/>
  <c r="K340" i="27"/>
  <c r="N330" i="35"/>
  <c r="D326" i="38"/>
  <c r="F329" i="36"/>
  <c r="G329" i="36" s="1"/>
  <c r="H329" i="36" s="1"/>
  <c r="H328" i="39"/>
  <c r="J328" i="39"/>
  <c r="I328" i="39"/>
  <c r="S338" i="35"/>
  <c r="I337" i="36"/>
  <c r="J337" i="36" s="1"/>
  <c r="K337" i="36" s="1"/>
  <c r="E334" i="41" s="1"/>
  <c r="E334" i="38"/>
  <c r="K348" i="28"/>
  <c r="R63" i="47"/>
  <c r="S63" i="47" s="1"/>
  <c r="F59" i="38"/>
  <c r="Y63" i="35"/>
  <c r="X67" i="35" l="1"/>
  <c r="G63" i="21"/>
  <c r="I393" i="17"/>
  <c r="G393" i="17"/>
  <c r="D379" i="21"/>
  <c r="F381" i="37"/>
  <c r="F350" i="43"/>
  <c r="M350" i="43"/>
  <c r="G77" i="32"/>
  <c r="H77" i="32"/>
  <c r="J77" i="32" s="1"/>
  <c r="K77" i="32" s="1"/>
  <c r="S354" i="39"/>
  <c r="C351" i="38"/>
  <c r="C354" i="36"/>
  <c r="D354" i="36" s="1"/>
  <c r="E354" i="36" s="1"/>
  <c r="H355" i="35"/>
  <c r="K365" i="30"/>
  <c r="L365" i="30" s="1"/>
  <c r="W330" i="39"/>
  <c r="D326" i="41"/>
  <c r="O330" i="35"/>
  <c r="E330" i="40" s="1"/>
  <c r="P330" i="35"/>
  <c r="X330" i="39" s="1"/>
  <c r="L340" i="27"/>
  <c r="F341" i="27" s="1"/>
  <c r="M340" i="27"/>
  <c r="E327" i="21" s="1"/>
  <c r="K328" i="39"/>
  <c r="L328" i="39" s="1"/>
  <c r="K324" i="43" s="1"/>
  <c r="D329" i="39"/>
  <c r="D329" i="40"/>
  <c r="M348" i="28"/>
  <c r="F335" i="21" s="1"/>
  <c r="L348" i="28"/>
  <c r="F349" i="28" s="1"/>
  <c r="U338" i="35"/>
  <c r="T338" i="35"/>
  <c r="G338" i="40" s="1"/>
  <c r="F59" i="41"/>
  <c r="AC63" i="39"/>
  <c r="Z63" i="35"/>
  <c r="J393" i="17" l="1"/>
  <c r="K393" i="17" s="1"/>
  <c r="M77" i="32"/>
  <c r="L77" i="32"/>
  <c r="F78" i="32" s="1"/>
  <c r="N365" i="30"/>
  <c r="M365" i="30"/>
  <c r="F366" i="30" s="1"/>
  <c r="I355" i="35"/>
  <c r="C355" i="40" s="1"/>
  <c r="J355" i="35"/>
  <c r="C351" i="41"/>
  <c r="E355" i="39"/>
  <c r="T355" i="39" s="1"/>
  <c r="O329" i="39"/>
  <c r="F329" i="39"/>
  <c r="G329" i="39" s="1"/>
  <c r="M331" i="35"/>
  <c r="I329" i="37"/>
  <c r="J329" i="37" s="1"/>
  <c r="K329" i="37" s="1"/>
  <c r="F330" i="51" s="1"/>
  <c r="G330" i="51" s="1"/>
  <c r="H330" i="51" s="1"/>
  <c r="G341" i="27"/>
  <c r="H341" i="27"/>
  <c r="J341" i="27" s="1"/>
  <c r="F330" i="40"/>
  <c r="Q330" i="35"/>
  <c r="V330" i="35" s="1"/>
  <c r="I63" i="40"/>
  <c r="I63" i="49"/>
  <c r="H349" i="28"/>
  <c r="J349" i="28" s="1"/>
  <c r="G349" i="28"/>
  <c r="L337" i="37"/>
  <c r="M337" i="37" s="1"/>
  <c r="N337" i="37" s="1"/>
  <c r="I338" i="51" s="1"/>
  <c r="J338" i="51" s="1"/>
  <c r="K338" i="51" s="1"/>
  <c r="R339" i="35"/>
  <c r="C331" i="43"/>
  <c r="G335" i="42"/>
  <c r="C331" i="44" s="1"/>
  <c r="O62" i="37"/>
  <c r="P62" i="37" s="1"/>
  <c r="Q62" i="37" s="1"/>
  <c r="AB63" i="39"/>
  <c r="X68" i="35" l="1"/>
  <c r="G64" i="21"/>
  <c r="L393" i="17"/>
  <c r="F394" i="17" s="1"/>
  <c r="M393" i="17"/>
  <c r="U355" i="39"/>
  <c r="L63" i="36"/>
  <c r="M63" i="36" s="1"/>
  <c r="N63" i="36" s="1"/>
  <c r="L63" i="51"/>
  <c r="M63" i="51" s="1"/>
  <c r="N63" i="51" s="1"/>
  <c r="M60" i="50" s="1"/>
  <c r="G78" i="32"/>
  <c r="H78" i="32"/>
  <c r="J78" i="32" s="1"/>
  <c r="K78" i="32" s="1"/>
  <c r="P355" i="39"/>
  <c r="Q355" i="39" s="1"/>
  <c r="R355" i="39"/>
  <c r="G366" i="30"/>
  <c r="I366" i="30"/>
  <c r="O365" i="30"/>
  <c r="P365" i="30" s="1"/>
  <c r="C352" i="21" s="1"/>
  <c r="E354" i="37"/>
  <c r="G354" i="37" s="1"/>
  <c r="H354" i="37" s="1"/>
  <c r="C355" i="51" s="1"/>
  <c r="D355" i="51" s="1"/>
  <c r="E355" i="51" s="1"/>
  <c r="I341" i="27"/>
  <c r="K341" i="27"/>
  <c r="D327" i="38"/>
  <c r="N331" i="35"/>
  <c r="F330" i="36"/>
  <c r="G330" i="36" s="1"/>
  <c r="H330" i="36" s="1"/>
  <c r="H329" i="39"/>
  <c r="J329" i="39"/>
  <c r="I329" i="39"/>
  <c r="H330" i="40"/>
  <c r="W330" i="35"/>
  <c r="K330" i="35" s="1"/>
  <c r="S339" i="35"/>
  <c r="E335" i="38"/>
  <c r="I338" i="36"/>
  <c r="J338" i="36" s="1"/>
  <c r="K338" i="36" s="1"/>
  <c r="E335" i="41" s="1"/>
  <c r="K349" i="28"/>
  <c r="R64" i="47"/>
  <c r="S64" i="47" s="1"/>
  <c r="F60" i="38"/>
  <c r="Y64" i="35"/>
  <c r="D380" i="21" l="1"/>
  <c r="F382" i="37"/>
  <c r="G394" i="17"/>
  <c r="I394" i="17"/>
  <c r="F351" i="43"/>
  <c r="M351" i="43"/>
  <c r="M78" i="32"/>
  <c r="L78" i="32"/>
  <c r="F79" i="32" s="1"/>
  <c r="K366" i="30"/>
  <c r="L366" i="30" s="1"/>
  <c r="H356" i="35"/>
  <c r="C355" i="36"/>
  <c r="D355" i="36" s="1"/>
  <c r="E355" i="36" s="1"/>
  <c r="C352" i="38"/>
  <c r="S355" i="39"/>
  <c r="K329" i="39"/>
  <c r="W331" i="39"/>
  <c r="D327" i="41"/>
  <c r="O331" i="35"/>
  <c r="E331" i="40" s="1"/>
  <c r="P331" i="35"/>
  <c r="X331" i="39" s="1"/>
  <c r="D330" i="40"/>
  <c r="D330" i="39"/>
  <c r="L341" i="27"/>
  <c r="F342" i="27" s="1"/>
  <c r="M341" i="27"/>
  <c r="E328" i="21" s="1"/>
  <c r="M349" i="28"/>
  <c r="F336" i="21" s="1"/>
  <c r="L349" i="28"/>
  <c r="F350" i="28" s="1"/>
  <c r="T339" i="35"/>
  <c r="G339" i="40" s="1"/>
  <c r="U339" i="35"/>
  <c r="G336" i="42"/>
  <c r="C332" i="44" s="1"/>
  <c r="C332" i="43"/>
  <c r="F60" i="41"/>
  <c r="AC64" i="39"/>
  <c r="Z64" i="35"/>
  <c r="X69" i="35" l="1"/>
  <c r="G65" i="21"/>
  <c r="J394" i="17"/>
  <c r="K394" i="17" s="1"/>
  <c r="G79" i="32"/>
  <c r="H79" i="32"/>
  <c r="J79" i="32" s="1"/>
  <c r="K79" i="32" s="1"/>
  <c r="M366" i="30"/>
  <c r="F367" i="30" s="1"/>
  <c r="N366" i="30"/>
  <c r="C352" i="41"/>
  <c r="E356" i="39"/>
  <c r="T356" i="39" s="1"/>
  <c r="J356" i="35"/>
  <c r="I356" i="35"/>
  <c r="C356" i="40" s="1"/>
  <c r="L329" i="39"/>
  <c r="K325" i="43" s="1"/>
  <c r="F331" i="40"/>
  <c r="Q331" i="35"/>
  <c r="V331" i="35" s="1"/>
  <c r="I330" i="37"/>
  <c r="J330" i="37" s="1"/>
  <c r="K330" i="37" s="1"/>
  <c r="F331" i="51" s="1"/>
  <c r="G331" i="51" s="1"/>
  <c r="H331" i="51" s="1"/>
  <c r="M332" i="35"/>
  <c r="I64" i="40"/>
  <c r="I64" i="49"/>
  <c r="G342" i="27"/>
  <c r="H342" i="27"/>
  <c r="J342" i="27" s="1"/>
  <c r="O330" i="39"/>
  <c r="F330" i="39"/>
  <c r="G330" i="39" s="1"/>
  <c r="G350" i="28"/>
  <c r="H350" i="28"/>
  <c r="J350" i="28" s="1"/>
  <c r="L338" i="37"/>
  <c r="M338" i="37" s="1"/>
  <c r="N338" i="37" s="1"/>
  <c r="I339" i="51" s="1"/>
  <c r="J339" i="51" s="1"/>
  <c r="K339" i="51" s="1"/>
  <c r="R340" i="35"/>
  <c r="O63" i="37"/>
  <c r="P63" i="37" s="1"/>
  <c r="Q63" i="37" s="1"/>
  <c r="AB64" i="39"/>
  <c r="L394" i="17" l="1"/>
  <c r="F395" i="17" s="1"/>
  <c r="M394" i="17"/>
  <c r="U356" i="39"/>
  <c r="L64" i="36"/>
  <c r="M64" i="36" s="1"/>
  <c r="N64" i="36" s="1"/>
  <c r="L64" i="51"/>
  <c r="M64" i="51" s="1"/>
  <c r="N64" i="51" s="1"/>
  <c r="M61" i="50" s="1"/>
  <c r="M79" i="32"/>
  <c r="L79" i="32"/>
  <c r="F80" i="32" s="1"/>
  <c r="P356" i="39"/>
  <c r="Q356" i="39" s="1"/>
  <c r="R356" i="39"/>
  <c r="O366" i="30"/>
  <c r="P366" i="30" s="1"/>
  <c r="C353" i="21" s="1"/>
  <c r="E355" i="37"/>
  <c r="G355" i="37" s="1"/>
  <c r="H355" i="37" s="1"/>
  <c r="C356" i="51" s="1"/>
  <c r="D356" i="51" s="1"/>
  <c r="E356" i="51" s="1"/>
  <c r="G367" i="30"/>
  <c r="I367" i="30"/>
  <c r="N332" i="35"/>
  <c r="D328" i="38"/>
  <c r="F331" i="36"/>
  <c r="G331" i="36" s="1"/>
  <c r="H331" i="36" s="1"/>
  <c r="K342" i="27"/>
  <c r="I342" i="27"/>
  <c r="H330" i="39"/>
  <c r="I330" i="39"/>
  <c r="J330" i="39"/>
  <c r="H331" i="40"/>
  <c r="W331" i="35"/>
  <c r="K331" i="35" s="1"/>
  <c r="I339" i="36"/>
  <c r="J339" i="36" s="1"/>
  <c r="K339" i="36" s="1"/>
  <c r="E336" i="41" s="1"/>
  <c r="E336" i="38"/>
  <c r="S340" i="35"/>
  <c r="K350" i="28"/>
  <c r="R65" i="47"/>
  <c r="S65" i="47" s="1"/>
  <c r="F61" i="38"/>
  <c r="Y65" i="35"/>
  <c r="X70" i="35" l="1"/>
  <c r="G66" i="21"/>
  <c r="D381" i="21"/>
  <c r="F383" i="37"/>
  <c r="G395" i="17"/>
  <c r="I395" i="17"/>
  <c r="F352" i="43"/>
  <c r="M352" i="43"/>
  <c r="H80" i="32"/>
  <c r="J80" i="32" s="1"/>
  <c r="K80" i="32" s="1"/>
  <c r="G80" i="32"/>
  <c r="K367" i="30"/>
  <c r="L367" i="30" s="1"/>
  <c r="C353" i="38"/>
  <c r="C356" i="36"/>
  <c r="D356" i="36" s="1"/>
  <c r="E356" i="36" s="1"/>
  <c r="H357" i="35"/>
  <c r="S356" i="39"/>
  <c r="K330" i="39"/>
  <c r="L330" i="39" s="1"/>
  <c r="K326" i="43" s="1"/>
  <c r="L342" i="27"/>
  <c r="F343" i="27" s="1"/>
  <c r="M342" i="27"/>
  <c r="E329" i="21" s="1"/>
  <c r="W332" i="39"/>
  <c r="D328" i="41"/>
  <c r="D331" i="40"/>
  <c r="D331" i="39"/>
  <c r="P332" i="35"/>
  <c r="X332" i="39" s="1"/>
  <c r="O332" i="35"/>
  <c r="E332" i="40" s="1"/>
  <c r="M350" i="28"/>
  <c r="F337" i="21" s="1"/>
  <c r="L350" i="28"/>
  <c r="F351" i="28" s="1"/>
  <c r="U340" i="35"/>
  <c r="T340" i="35"/>
  <c r="G340" i="40" s="1"/>
  <c r="F61" i="41"/>
  <c r="AC65" i="39"/>
  <c r="Z65" i="35"/>
  <c r="J395" i="17" l="1"/>
  <c r="K395" i="17" s="1"/>
  <c r="M80" i="32"/>
  <c r="L80" i="32"/>
  <c r="F81" i="32" s="1"/>
  <c r="N367" i="30"/>
  <c r="M367" i="30"/>
  <c r="F368" i="30" s="1"/>
  <c r="I357" i="35"/>
  <c r="C357" i="40" s="1"/>
  <c r="J357" i="35"/>
  <c r="C353" i="41"/>
  <c r="E357" i="39"/>
  <c r="T357" i="39" s="1"/>
  <c r="C326" i="43"/>
  <c r="F331" i="39"/>
  <c r="G331" i="39" s="1"/>
  <c r="O331" i="39"/>
  <c r="I65" i="40"/>
  <c r="I65" i="49"/>
  <c r="I331" i="37"/>
  <c r="J331" i="37" s="1"/>
  <c r="K331" i="37" s="1"/>
  <c r="F332" i="51" s="1"/>
  <c r="G332" i="51" s="1"/>
  <c r="H332" i="51" s="1"/>
  <c r="M333" i="35"/>
  <c r="G343" i="27"/>
  <c r="H343" i="27"/>
  <c r="J343" i="27" s="1"/>
  <c r="F332" i="40"/>
  <c r="Q332" i="35"/>
  <c r="V332" i="35" s="1"/>
  <c r="C333" i="43"/>
  <c r="H351" i="28"/>
  <c r="J351" i="28" s="1"/>
  <c r="G351" i="28"/>
  <c r="R341" i="35"/>
  <c r="L339" i="37"/>
  <c r="M339" i="37" s="1"/>
  <c r="N339" i="37" s="1"/>
  <c r="I340" i="51" s="1"/>
  <c r="J340" i="51" s="1"/>
  <c r="K340" i="51" s="1"/>
  <c r="O64" i="37"/>
  <c r="P64" i="37" s="1"/>
  <c r="Q64" i="37" s="1"/>
  <c r="F62" i="38" s="1"/>
  <c r="AB65" i="39"/>
  <c r="X71" i="35" l="1"/>
  <c r="G67" i="21"/>
  <c r="L395" i="17"/>
  <c r="F396" i="17" s="1"/>
  <c r="M395" i="17"/>
  <c r="U357" i="39"/>
  <c r="L65" i="36"/>
  <c r="M65" i="36" s="1"/>
  <c r="N65" i="36" s="1"/>
  <c r="F62" i="41" s="1"/>
  <c r="L65" i="51"/>
  <c r="M65" i="51" s="1"/>
  <c r="N65" i="51" s="1"/>
  <c r="G81" i="32"/>
  <c r="H81" i="32"/>
  <c r="J81" i="32" s="1"/>
  <c r="K81" i="32" s="1"/>
  <c r="P357" i="39"/>
  <c r="Q357" i="39" s="1"/>
  <c r="R357" i="39"/>
  <c r="I368" i="30"/>
  <c r="G368" i="30"/>
  <c r="E356" i="37"/>
  <c r="G356" i="37" s="1"/>
  <c r="H356" i="37" s="1"/>
  <c r="C357" i="51" s="1"/>
  <c r="D357" i="51" s="1"/>
  <c r="E357" i="51" s="1"/>
  <c r="O367" i="30"/>
  <c r="P367" i="30" s="1"/>
  <c r="C354" i="21" s="1"/>
  <c r="N333" i="35"/>
  <c r="D329" i="38"/>
  <c r="F332" i="36"/>
  <c r="G332" i="36" s="1"/>
  <c r="H332" i="36" s="1"/>
  <c r="H332" i="40"/>
  <c r="W332" i="35"/>
  <c r="K332" i="35" s="1"/>
  <c r="I343" i="27"/>
  <c r="K343" i="27"/>
  <c r="H331" i="39"/>
  <c r="I331" i="39"/>
  <c r="J331" i="39"/>
  <c r="S341" i="35"/>
  <c r="E337" i="38"/>
  <c r="I340" i="36"/>
  <c r="J340" i="36" s="1"/>
  <c r="K340" i="36" s="1"/>
  <c r="E337" i="41" s="1"/>
  <c r="K351" i="28"/>
  <c r="R66" i="47"/>
  <c r="S66" i="47" s="1"/>
  <c r="Y66" i="35"/>
  <c r="D382" i="21" l="1"/>
  <c r="F384" i="37"/>
  <c r="G396" i="17"/>
  <c r="I396" i="17"/>
  <c r="F353" i="43"/>
  <c r="M353" i="43"/>
  <c r="L81" i="32"/>
  <c r="F82" i="32" s="1"/>
  <c r="M81" i="32"/>
  <c r="H358" i="35"/>
  <c r="C357" i="36"/>
  <c r="D357" i="36" s="1"/>
  <c r="E357" i="36" s="1"/>
  <c r="C354" i="38"/>
  <c r="K368" i="30"/>
  <c r="L368" i="30" s="1"/>
  <c r="S357" i="39"/>
  <c r="D332" i="40"/>
  <c r="D332" i="39"/>
  <c r="W333" i="39"/>
  <c r="D329" i="41"/>
  <c r="M343" i="27"/>
  <c r="E330" i="21" s="1"/>
  <c r="L343" i="27"/>
  <c r="F344" i="27" s="1"/>
  <c r="K331" i="39"/>
  <c r="L331" i="39" s="1"/>
  <c r="K327" i="43" s="1"/>
  <c r="P333" i="35"/>
  <c r="X333" i="39" s="1"/>
  <c r="O333" i="35"/>
  <c r="E333" i="40" s="1"/>
  <c r="L351" i="28"/>
  <c r="F352" i="28" s="1"/>
  <c r="M351" i="28"/>
  <c r="F338" i="21" s="1"/>
  <c r="T341" i="35"/>
  <c r="G341" i="40" s="1"/>
  <c r="U341" i="35"/>
  <c r="AC66" i="39"/>
  <c r="Z66" i="35"/>
  <c r="I66" i="40" s="1"/>
  <c r="X72" i="35" l="1"/>
  <c r="G68" i="21"/>
  <c r="J396" i="17"/>
  <c r="K396" i="17" s="1"/>
  <c r="G82" i="32"/>
  <c r="H82" i="32"/>
  <c r="J82" i="32" s="1"/>
  <c r="K82" i="32" s="1"/>
  <c r="M368" i="30"/>
  <c r="F369" i="30" s="1"/>
  <c r="N368" i="30"/>
  <c r="E358" i="39"/>
  <c r="T358" i="39" s="1"/>
  <c r="C354" i="41"/>
  <c r="I358" i="35"/>
  <c r="C358" i="40" s="1"/>
  <c r="J358" i="35"/>
  <c r="G344" i="27"/>
  <c r="H344" i="27"/>
  <c r="J344" i="27" s="1"/>
  <c r="M334" i="35"/>
  <c r="I332" i="37"/>
  <c r="J332" i="37" s="1"/>
  <c r="K332" i="37" s="1"/>
  <c r="F333" i="51" s="1"/>
  <c r="G333" i="51" s="1"/>
  <c r="H333" i="51" s="1"/>
  <c r="Q333" i="35"/>
  <c r="V333" i="35" s="1"/>
  <c r="F333" i="40"/>
  <c r="F332" i="39"/>
  <c r="G332" i="39" s="1"/>
  <c r="O332" i="39"/>
  <c r="C334" i="43"/>
  <c r="L340" i="37"/>
  <c r="M340" i="37" s="1"/>
  <c r="N340" i="37" s="1"/>
  <c r="I341" i="51" s="1"/>
  <c r="J341" i="51" s="1"/>
  <c r="K341" i="51" s="1"/>
  <c r="R342" i="35"/>
  <c r="G352" i="28"/>
  <c r="H352" i="28"/>
  <c r="J352" i="28" s="1"/>
  <c r="O65" i="37"/>
  <c r="P65" i="37" s="1"/>
  <c r="Q65" i="37" s="1"/>
  <c r="F63" i="38" s="1"/>
  <c r="AB66" i="39"/>
  <c r="L396" i="17" l="1"/>
  <c r="F397" i="17" s="1"/>
  <c r="M396" i="17"/>
  <c r="U358" i="39"/>
  <c r="L66" i="36"/>
  <c r="M66" i="36" s="1"/>
  <c r="N66" i="36" s="1"/>
  <c r="F63" i="41" s="1"/>
  <c r="L66" i="51"/>
  <c r="M66" i="51" s="1"/>
  <c r="N66" i="51" s="1"/>
  <c r="L82" i="32"/>
  <c r="F83" i="32" s="1"/>
  <c r="M82" i="32"/>
  <c r="P358" i="39"/>
  <c r="Q358" i="39" s="1"/>
  <c r="R358" i="39"/>
  <c r="O368" i="30"/>
  <c r="P368" i="30" s="1"/>
  <c r="C355" i="21" s="1"/>
  <c r="E357" i="37"/>
  <c r="G357" i="37" s="1"/>
  <c r="H357" i="37" s="1"/>
  <c r="C358" i="51" s="1"/>
  <c r="D358" i="51" s="1"/>
  <c r="E358" i="51" s="1"/>
  <c r="G369" i="30"/>
  <c r="I369" i="30"/>
  <c r="H333" i="40"/>
  <c r="W333" i="35"/>
  <c r="K333" i="35" s="1"/>
  <c r="N334" i="35"/>
  <c r="D330" i="38"/>
  <c r="F333" i="36"/>
  <c r="G333" i="36" s="1"/>
  <c r="H333" i="36" s="1"/>
  <c r="H332" i="39"/>
  <c r="I332" i="39"/>
  <c r="J332" i="39"/>
  <c r="I344" i="27"/>
  <c r="K344" i="27"/>
  <c r="K352" i="28"/>
  <c r="I341" i="36"/>
  <c r="J341" i="36" s="1"/>
  <c r="K341" i="36" s="1"/>
  <c r="E338" i="41" s="1"/>
  <c r="E338" i="38"/>
  <c r="S342" i="35"/>
  <c r="R67" i="47"/>
  <c r="S67" i="47" s="1"/>
  <c r="Y67" i="35"/>
  <c r="X73" i="35" l="1"/>
  <c r="G69" i="21"/>
  <c r="D383" i="21"/>
  <c r="F385" i="37"/>
  <c r="G397" i="17"/>
  <c r="I397" i="17"/>
  <c r="F354" i="43"/>
  <c r="M354" i="43"/>
  <c r="G83" i="32"/>
  <c r="H83" i="32"/>
  <c r="K369" i="30"/>
  <c r="L369" i="30" s="1"/>
  <c r="C358" i="36"/>
  <c r="D358" i="36" s="1"/>
  <c r="E358" i="36" s="1"/>
  <c r="H359" i="35"/>
  <c r="C355" i="38"/>
  <c r="S358" i="39"/>
  <c r="K332" i="39"/>
  <c r="D330" i="41"/>
  <c r="W334" i="39"/>
  <c r="O334" i="35"/>
  <c r="E334" i="40" s="1"/>
  <c r="P334" i="35"/>
  <c r="X334" i="39" s="1"/>
  <c r="M344" i="27"/>
  <c r="E331" i="21" s="1"/>
  <c r="L344" i="27"/>
  <c r="F345" i="27" s="1"/>
  <c r="D333" i="39"/>
  <c r="D333" i="40"/>
  <c r="L352" i="28"/>
  <c r="F353" i="28" s="1"/>
  <c r="M352" i="28"/>
  <c r="F339" i="21" s="1"/>
  <c r="U342" i="35"/>
  <c r="T342" i="35"/>
  <c r="G342" i="40" s="1"/>
  <c r="AC67" i="39"/>
  <c r="Z67" i="35"/>
  <c r="I67" i="40" s="1"/>
  <c r="J397" i="17" l="1"/>
  <c r="K397" i="17" s="1"/>
  <c r="J83" i="32"/>
  <c r="K83" i="32" s="1"/>
  <c r="M369" i="30"/>
  <c r="F370" i="30" s="1"/>
  <c r="N369" i="30"/>
  <c r="I359" i="35"/>
  <c r="C359" i="40" s="1"/>
  <c r="J359" i="35"/>
  <c r="L332" i="39"/>
  <c r="K328" i="43" s="1"/>
  <c r="E359" i="39"/>
  <c r="T359" i="39" s="1"/>
  <c r="C355" i="41"/>
  <c r="G345" i="27"/>
  <c r="H345" i="27"/>
  <c r="J345" i="27" s="1"/>
  <c r="I333" i="37"/>
  <c r="J333" i="37" s="1"/>
  <c r="K333" i="37" s="1"/>
  <c r="F334" i="51" s="1"/>
  <c r="G334" i="51" s="1"/>
  <c r="H334" i="51" s="1"/>
  <c r="M335" i="35"/>
  <c r="F334" i="40"/>
  <c r="Q334" i="35"/>
  <c r="V334" i="35" s="1"/>
  <c r="O333" i="39"/>
  <c r="F333" i="39"/>
  <c r="G333" i="39" s="1"/>
  <c r="L341" i="37"/>
  <c r="M341" i="37" s="1"/>
  <c r="N341" i="37" s="1"/>
  <c r="I342" i="51" s="1"/>
  <c r="J342" i="51" s="1"/>
  <c r="K342" i="51" s="1"/>
  <c r="R343" i="35"/>
  <c r="G353" i="28"/>
  <c r="H353" i="28"/>
  <c r="J353" i="28" s="1"/>
  <c r="C335" i="43"/>
  <c r="G339" i="42"/>
  <c r="C335" i="44" s="1"/>
  <c r="O66" i="37"/>
  <c r="P66" i="37" s="1"/>
  <c r="Q66" i="37" s="1"/>
  <c r="F64" i="38" s="1"/>
  <c r="AB67" i="39"/>
  <c r="L397" i="17" l="1"/>
  <c r="F398" i="17" s="1"/>
  <c r="M397" i="17"/>
  <c r="U359" i="39"/>
  <c r="L67" i="36"/>
  <c r="M67" i="36" s="1"/>
  <c r="N67" i="36" s="1"/>
  <c r="F64" i="41" s="1"/>
  <c r="L67" i="51"/>
  <c r="M67" i="51" s="1"/>
  <c r="N67" i="51" s="1"/>
  <c r="L83" i="32"/>
  <c r="F84" i="32" s="1"/>
  <c r="M83" i="32"/>
  <c r="P359" i="39"/>
  <c r="Q359" i="39" s="1"/>
  <c r="R359" i="39"/>
  <c r="E358" i="37"/>
  <c r="G358" i="37" s="1"/>
  <c r="H358" i="37" s="1"/>
  <c r="C359" i="51" s="1"/>
  <c r="D359" i="51" s="1"/>
  <c r="E359" i="51" s="1"/>
  <c r="O369" i="30"/>
  <c r="P369" i="30" s="1"/>
  <c r="C356" i="21" s="1"/>
  <c r="I370" i="30"/>
  <c r="G370" i="30"/>
  <c r="W334" i="35"/>
  <c r="K334" i="35" s="1"/>
  <c r="H334" i="40"/>
  <c r="H333" i="39"/>
  <c r="J333" i="39"/>
  <c r="I333" i="39"/>
  <c r="F334" i="36"/>
  <c r="G334" i="36" s="1"/>
  <c r="H334" i="36" s="1"/>
  <c r="D331" i="38"/>
  <c r="N335" i="35"/>
  <c r="I345" i="27"/>
  <c r="K345" i="27"/>
  <c r="K353" i="28"/>
  <c r="E339" i="38"/>
  <c r="S343" i="35"/>
  <c r="I342" i="36"/>
  <c r="J342" i="36" s="1"/>
  <c r="K342" i="36" s="1"/>
  <c r="E339" i="41" s="1"/>
  <c r="R68" i="47"/>
  <c r="S68" i="47" s="1"/>
  <c r="Y68" i="35"/>
  <c r="X74" i="35" l="1"/>
  <c r="G70" i="21"/>
  <c r="D384" i="21"/>
  <c r="F386" i="37"/>
  <c r="G398" i="17"/>
  <c r="I398" i="17"/>
  <c r="F355" i="43"/>
  <c r="M355" i="43"/>
  <c r="H84" i="32"/>
  <c r="J84" i="32" s="1"/>
  <c r="K84" i="32" s="1"/>
  <c r="G84" i="32"/>
  <c r="K370" i="30"/>
  <c r="L370" i="30" s="1"/>
  <c r="C356" i="38"/>
  <c r="H360" i="35"/>
  <c r="C359" i="36"/>
  <c r="D359" i="36" s="1"/>
  <c r="E359" i="36" s="1"/>
  <c r="S359" i="39"/>
  <c r="O335" i="35"/>
  <c r="E335" i="40" s="1"/>
  <c r="P335" i="35"/>
  <c r="X335" i="39" s="1"/>
  <c r="W335" i="39"/>
  <c r="D331" i="41"/>
  <c r="K333" i="39"/>
  <c r="L345" i="27"/>
  <c r="F346" i="27" s="1"/>
  <c r="M345" i="27"/>
  <c r="E332" i="21" s="1"/>
  <c r="D334" i="39"/>
  <c r="D334" i="40"/>
  <c r="L353" i="28"/>
  <c r="F354" i="28" s="1"/>
  <c r="M353" i="28"/>
  <c r="F340" i="21" s="1"/>
  <c r="U343" i="35"/>
  <c r="T343" i="35"/>
  <c r="G343" i="40" s="1"/>
  <c r="G340" i="42"/>
  <c r="C336" i="44" s="1"/>
  <c r="AC68" i="39"/>
  <c r="Z68" i="35"/>
  <c r="I68" i="40" s="1"/>
  <c r="J398" i="17" l="1"/>
  <c r="K398" i="17"/>
  <c r="L84" i="32"/>
  <c r="F85" i="32" s="1"/>
  <c r="M84" i="32"/>
  <c r="M370" i="30"/>
  <c r="F371" i="30" s="1"/>
  <c r="N370" i="30"/>
  <c r="E360" i="39"/>
  <c r="T360" i="39" s="1"/>
  <c r="C356" i="41"/>
  <c r="J360" i="35"/>
  <c r="I360" i="35"/>
  <c r="C360" i="40" s="1"/>
  <c r="G346" i="27"/>
  <c r="H346" i="27"/>
  <c r="J346" i="27" s="1"/>
  <c r="L333" i="39"/>
  <c r="K329" i="43" s="1"/>
  <c r="F334" i="39"/>
  <c r="G334" i="39" s="1"/>
  <c r="O334" i="39"/>
  <c r="Q335" i="35"/>
  <c r="V335" i="35" s="1"/>
  <c r="F335" i="40"/>
  <c r="M336" i="35"/>
  <c r="I334" i="37"/>
  <c r="J334" i="37" s="1"/>
  <c r="K334" i="37" s="1"/>
  <c r="F335" i="51" s="1"/>
  <c r="G335" i="51" s="1"/>
  <c r="H335" i="51" s="1"/>
  <c r="L342" i="37"/>
  <c r="M342" i="37" s="1"/>
  <c r="N342" i="37" s="1"/>
  <c r="I343" i="51" s="1"/>
  <c r="J343" i="51" s="1"/>
  <c r="K343" i="51" s="1"/>
  <c r="R344" i="35"/>
  <c r="G354" i="28"/>
  <c r="H354" i="28"/>
  <c r="J354" i="28" s="1"/>
  <c r="O67" i="37"/>
  <c r="P67" i="37" s="1"/>
  <c r="Q67" i="37" s="1"/>
  <c r="F65" i="38" s="1"/>
  <c r="AB68" i="39"/>
  <c r="X75" i="35" l="1"/>
  <c r="G71" i="21"/>
  <c r="M398" i="17"/>
  <c r="L398" i="17"/>
  <c r="F399" i="17" s="1"/>
  <c r="U360" i="39"/>
  <c r="L68" i="36"/>
  <c r="M68" i="36" s="1"/>
  <c r="N68" i="36" s="1"/>
  <c r="F65" i="41" s="1"/>
  <c r="L68" i="51"/>
  <c r="M68" i="51" s="1"/>
  <c r="N68" i="51" s="1"/>
  <c r="H85" i="32"/>
  <c r="J85" i="32" s="1"/>
  <c r="K85" i="32" s="1"/>
  <c r="G85" i="32"/>
  <c r="P360" i="39"/>
  <c r="Q360" i="39" s="1"/>
  <c r="R360" i="39"/>
  <c r="E359" i="37"/>
  <c r="G359" i="37" s="1"/>
  <c r="H359" i="37" s="1"/>
  <c r="C360" i="51" s="1"/>
  <c r="D360" i="51" s="1"/>
  <c r="E360" i="51" s="1"/>
  <c r="O370" i="30"/>
  <c r="P370" i="30" s="1"/>
  <c r="C357" i="21" s="1"/>
  <c r="G371" i="30"/>
  <c r="I371" i="30"/>
  <c r="H335" i="40"/>
  <c r="W335" i="35"/>
  <c r="K335" i="35" s="1"/>
  <c r="H334" i="39"/>
  <c r="J334" i="39"/>
  <c r="I334" i="39"/>
  <c r="F335" i="36"/>
  <c r="G335" i="36" s="1"/>
  <c r="H335" i="36" s="1"/>
  <c r="N336" i="35"/>
  <c r="D332" i="38"/>
  <c r="I346" i="27"/>
  <c r="K346" i="27"/>
  <c r="K354" i="28"/>
  <c r="E340" i="38"/>
  <c r="I343" i="36"/>
  <c r="J343" i="36" s="1"/>
  <c r="K343" i="36" s="1"/>
  <c r="E340" i="41" s="1"/>
  <c r="S344" i="35"/>
  <c r="R69" i="47"/>
  <c r="S69" i="47" s="1"/>
  <c r="Y69" i="35"/>
  <c r="G399" i="17" l="1"/>
  <c r="I399" i="17"/>
  <c r="K334" i="39"/>
  <c r="D385" i="21"/>
  <c r="F387" i="37"/>
  <c r="F356" i="43"/>
  <c r="M356" i="43"/>
  <c r="M85" i="32"/>
  <c r="L85" i="32"/>
  <c r="F86" i="32" s="1"/>
  <c r="K371" i="30"/>
  <c r="L371" i="30" s="1"/>
  <c r="C357" i="38"/>
  <c r="H361" i="35"/>
  <c r="C360" i="36"/>
  <c r="D360" i="36" s="1"/>
  <c r="E360" i="36" s="1"/>
  <c r="S360" i="39"/>
  <c r="P336" i="35"/>
  <c r="X336" i="39" s="1"/>
  <c r="O336" i="35"/>
  <c r="E336" i="40" s="1"/>
  <c r="D332" i="41"/>
  <c r="W336" i="39"/>
  <c r="G334" i="42"/>
  <c r="C330" i="44" s="1"/>
  <c r="L334" i="39"/>
  <c r="K330" i="43" s="1"/>
  <c r="L346" i="27"/>
  <c r="F347" i="27" s="1"/>
  <c r="M346" i="27"/>
  <c r="E333" i="21" s="1"/>
  <c r="D335" i="39"/>
  <c r="D335" i="40"/>
  <c r="M354" i="28"/>
  <c r="F341" i="21" s="1"/>
  <c r="L354" i="28"/>
  <c r="F355" i="28" s="1"/>
  <c r="U344" i="35"/>
  <c r="T344" i="35"/>
  <c r="G344" i="40" s="1"/>
  <c r="AC69" i="39"/>
  <c r="Z69" i="35"/>
  <c r="I69" i="40" s="1"/>
  <c r="X76" i="35" l="1"/>
  <c r="G72" i="21"/>
  <c r="J399" i="17"/>
  <c r="K399" i="17" s="1"/>
  <c r="G86" i="32"/>
  <c r="H86" i="32"/>
  <c r="J86" i="32" s="1"/>
  <c r="K86" i="32" s="1"/>
  <c r="C357" i="41"/>
  <c r="E361" i="39"/>
  <c r="T361" i="39" s="1"/>
  <c r="I361" i="35"/>
  <c r="C361" i="40" s="1"/>
  <c r="J361" i="35"/>
  <c r="N371" i="30"/>
  <c r="M371" i="30"/>
  <c r="F372" i="30" s="1"/>
  <c r="M337" i="35"/>
  <c r="I335" i="37"/>
  <c r="J335" i="37" s="1"/>
  <c r="K335" i="37" s="1"/>
  <c r="F336" i="51" s="1"/>
  <c r="G336" i="51" s="1"/>
  <c r="H336" i="51" s="1"/>
  <c r="G347" i="27"/>
  <c r="H347" i="27"/>
  <c r="J347" i="27" s="1"/>
  <c r="O335" i="39"/>
  <c r="F335" i="39"/>
  <c r="G335" i="39" s="1"/>
  <c r="Q336" i="35"/>
  <c r="V336" i="35" s="1"/>
  <c r="F336" i="40"/>
  <c r="G341" i="42"/>
  <c r="C337" i="44" s="1"/>
  <c r="H355" i="28"/>
  <c r="J355" i="28" s="1"/>
  <c r="G355" i="28"/>
  <c r="R345" i="35"/>
  <c r="L343" i="37"/>
  <c r="M343" i="37" s="1"/>
  <c r="N343" i="37" s="1"/>
  <c r="I344" i="51" s="1"/>
  <c r="J344" i="51" s="1"/>
  <c r="K344" i="51" s="1"/>
  <c r="O68" i="37"/>
  <c r="P68" i="37" s="1"/>
  <c r="Q68" i="37" s="1"/>
  <c r="F66" i="38" s="1"/>
  <c r="AB69" i="39"/>
  <c r="M399" i="17" l="1"/>
  <c r="L399" i="17"/>
  <c r="F400" i="17" s="1"/>
  <c r="U361" i="39"/>
  <c r="L69" i="36"/>
  <c r="M69" i="36" s="1"/>
  <c r="N69" i="36" s="1"/>
  <c r="F66" i="41" s="1"/>
  <c r="L69" i="51"/>
  <c r="M69" i="51" s="1"/>
  <c r="N69" i="51" s="1"/>
  <c r="M86" i="32"/>
  <c r="L86" i="32"/>
  <c r="F87" i="32" s="1"/>
  <c r="G372" i="30"/>
  <c r="I372" i="30"/>
  <c r="O371" i="30"/>
  <c r="P371" i="30" s="1"/>
  <c r="C358" i="21" s="1"/>
  <c r="E360" i="37"/>
  <c r="G360" i="37" s="1"/>
  <c r="H360" i="37" s="1"/>
  <c r="C361" i="51" s="1"/>
  <c r="D361" i="51" s="1"/>
  <c r="E361" i="51" s="1"/>
  <c r="P361" i="39"/>
  <c r="Q361" i="39" s="1"/>
  <c r="R361" i="39"/>
  <c r="I347" i="27"/>
  <c r="K347" i="27"/>
  <c r="N337" i="35"/>
  <c r="D333" i="38"/>
  <c r="F336" i="36"/>
  <c r="G336" i="36" s="1"/>
  <c r="H336" i="36" s="1"/>
  <c r="H336" i="40"/>
  <c r="W336" i="35"/>
  <c r="K336" i="35" s="1"/>
  <c r="H335" i="39"/>
  <c r="I335" i="39"/>
  <c r="J335" i="39"/>
  <c r="I344" i="36"/>
  <c r="J344" i="36" s="1"/>
  <c r="K344" i="36" s="1"/>
  <c r="E341" i="41" s="1"/>
  <c r="E341" i="38"/>
  <c r="S345" i="35"/>
  <c r="K355" i="28"/>
  <c r="R70" i="47"/>
  <c r="S70" i="47" s="1"/>
  <c r="Y70" i="35"/>
  <c r="X77" i="35" l="1"/>
  <c r="G73" i="21"/>
  <c r="G400" i="17"/>
  <c r="I400" i="17"/>
  <c r="D386" i="21"/>
  <c r="F388" i="37"/>
  <c r="F357" i="43"/>
  <c r="M357" i="43"/>
  <c r="H87" i="32"/>
  <c r="J87" i="32" s="1"/>
  <c r="K87" i="32" s="1"/>
  <c r="G87" i="32"/>
  <c r="S361" i="39"/>
  <c r="C361" i="36"/>
  <c r="D361" i="36" s="1"/>
  <c r="E361" i="36" s="1"/>
  <c r="H362" i="35"/>
  <c r="C358" i="38"/>
  <c r="K372" i="30"/>
  <c r="L372" i="30" s="1"/>
  <c r="D336" i="39"/>
  <c r="D336" i="40"/>
  <c r="D333" i="41"/>
  <c r="W337" i="39"/>
  <c r="P337" i="35"/>
  <c r="X337" i="39" s="1"/>
  <c r="O337" i="35"/>
  <c r="E337" i="40" s="1"/>
  <c r="M347" i="27"/>
  <c r="E334" i="21" s="1"/>
  <c r="L347" i="27"/>
  <c r="F348" i="27" s="1"/>
  <c r="K335" i="39"/>
  <c r="L335" i="39" s="1"/>
  <c r="K331" i="43" s="1"/>
  <c r="L355" i="28"/>
  <c r="F356" i="28" s="1"/>
  <c r="M355" i="28"/>
  <c r="F342" i="21" s="1"/>
  <c r="U345" i="35"/>
  <c r="T345" i="35"/>
  <c r="G345" i="40" s="1"/>
  <c r="AC70" i="39"/>
  <c r="Z70" i="35"/>
  <c r="I70" i="40" s="1"/>
  <c r="J400" i="17" l="1"/>
  <c r="K400" i="17" s="1"/>
  <c r="M87" i="32"/>
  <c r="L87" i="32"/>
  <c r="F88" i="32" s="1"/>
  <c r="N372" i="30"/>
  <c r="M372" i="30"/>
  <c r="F373" i="30" s="1"/>
  <c r="J362" i="35"/>
  <c r="I362" i="35"/>
  <c r="C362" i="40" s="1"/>
  <c r="E362" i="39"/>
  <c r="T362" i="39" s="1"/>
  <c r="C358" i="41"/>
  <c r="Q337" i="35"/>
  <c r="V337" i="35" s="1"/>
  <c r="F337" i="40"/>
  <c r="G348" i="27"/>
  <c r="H348" i="27"/>
  <c r="J348" i="27" s="1"/>
  <c r="I336" i="37"/>
  <c r="J336" i="37" s="1"/>
  <c r="K336" i="37" s="1"/>
  <c r="F337" i="51" s="1"/>
  <c r="G337" i="51" s="1"/>
  <c r="H337" i="51" s="1"/>
  <c r="M338" i="35"/>
  <c r="O336" i="39"/>
  <c r="F336" i="39"/>
  <c r="G336" i="39" s="1"/>
  <c r="C338" i="43"/>
  <c r="R346" i="35"/>
  <c r="L344" i="37"/>
  <c r="M344" i="37" s="1"/>
  <c r="N344" i="37" s="1"/>
  <c r="I345" i="51" s="1"/>
  <c r="J345" i="51" s="1"/>
  <c r="K345" i="51" s="1"/>
  <c r="H356" i="28"/>
  <c r="J356" i="28" s="1"/>
  <c r="G356" i="28"/>
  <c r="O69" i="37"/>
  <c r="P69" i="37" s="1"/>
  <c r="Q69" i="37" s="1"/>
  <c r="F67" i="38" s="1"/>
  <c r="AB70" i="39"/>
  <c r="X78" i="35" l="1"/>
  <c r="G74" i="21"/>
  <c r="L400" i="17"/>
  <c r="F401" i="17" s="1"/>
  <c r="M400" i="17"/>
  <c r="U362" i="39"/>
  <c r="L70" i="36"/>
  <c r="M70" i="36" s="1"/>
  <c r="N70" i="36" s="1"/>
  <c r="F67" i="41" s="1"/>
  <c r="L70" i="51"/>
  <c r="M70" i="51" s="1"/>
  <c r="N70" i="51" s="1"/>
  <c r="G88" i="32"/>
  <c r="H88" i="32"/>
  <c r="J88" i="32" s="1"/>
  <c r="K88" i="32" s="1"/>
  <c r="P362" i="39"/>
  <c r="Q362" i="39" s="1"/>
  <c r="R362" i="39"/>
  <c r="I373" i="30"/>
  <c r="G373" i="30"/>
  <c r="E361" i="37"/>
  <c r="G361" i="37" s="1"/>
  <c r="H361" i="37" s="1"/>
  <c r="C362" i="51" s="1"/>
  <c r="D362" i="51" s="1"/>
  <c r="E362" i="51" s="1"/>
  <c r="O372" i="30"/>
  <c r="P372" i="30" s="1"/>
  <c r="C359" i="21" s="1"/>
  <c r="I348" i="27"/>
  <c r="K348" i="27"/>
  <c r="H336" i="39"/>
  <c r="J336" i="39"/>
  <c r="I336" i="39"/>
  <c r="N338" i="35"/>
  <c r="D334" i="38"/>
  <c r="F337" i="36"/>
  <c r="G337" i="36" s="1"/>
  <c r="H337" i="36" s="1"/>
  <c r="W337" i="35"/>
  <c r="K337" i="35" s="1"/>
  <c r="H337" i="40"/>
  <c r="K356" i="28"/>
  <c r="S346" i="35"/>
  <c r="I345" i="36"/>
  <c r="J345" i="36" s="1"/>
  <c r="K345" i="36" s="1"/>
  <c r="E342" i="41" s="1"/>
  <c r="E342" i="38"/>
  <c r="R71" i="47"/>
  <c r="S71" i="47" s="1"/>
  <c r="Y71" i="35"/>
  <c r="D387" i="21" l="1"/>
  <c r="F389" i="37"/>
  <c r="G401" i="17"/>
  <c r="I401" i="17"/>
  <c r="F358" i="43"/>
  <c r="M358" i="43"/>
  <c r="K336" i="39"/>
  <c r="L336" i="39" s="1"/>
  <c r="K332" i="43" s="1"/>
  <c r="M88" i="32"/>
  <c r="L88" i="32"/>
  <c r="F89" i="32" s="1"/>
  <c r="H363" i="35"/>
  <c r="C359" i="38"/>
  <c r="C362" i="36"/>
  <c r="D362" i="36" s="1"/>
  <c r="E362" i="36" s="1"/>
  <c r="K373" i="30"/>
  <c r="L373" i="30" s="1"/>
  <c r="S362" i="39"/>
  <c r="D334" i="41"/>
  <c r="W338" i="39"/>
  <c r="P338" i="35"/>
  <c r="X338" i="39" s="1"/>
  <c r="O338" i="35"/>
  <c r="E338" i="40" s="1"/>
  <c r="L348" i="27"/>
  <c r="F349" i="27" s="1"/>
  <c r="M348" i="27"/>
  <c r="E335" i="21" s="1"/>
  <c r="D337" i="40"/>
  <c r="D337" i="39"/>
  <c r="L356" i="28"/>
  <c r="F357" i="28" s="1"/>
  <c r="M356" i="28"/>
  <c r="F343" i="21" s="1"/>
  <c r="U346" i="35"/>
  <c r="T346" i="35"/>
  <c r="G346" i="40" s="1"/>
  <c r="AC71" i="39"/>
  <c r="Z71" i="35"/>
  <c r="I71" i="40" s="1"/>
  <c r="X79" i="35" l="1"/>
  <c r="G75" i="21"/>
  <c r="J401" i="17"/>
  <c r="K401" i="17" s="1"/>
  <c r="H89" i="32"/>
  <c r="J89" i="32" s="1"/>
  <c r="K89" i="32" s="1"/>
  <c r="G89" i="32"/>
  <c r="M373" i="30"/>
  <c r="F374" i="30" s="1"/>
  <c r="N373" i="30"/>
  <c r="E363" i="39"/>
  <c r="T363" i="39" s="1"/>
  <c r="C359" i="41"/>
  <c r="I363" i="35"/>
  <c r="C363" i="40" s="1"/>
  <c r="J363" i="35"/>
  <c r="I337" i="37"/>
  <c r="J337" i="37" s="1"/>
  <c r="K337" i="37" s="1"/>
  <c r="F338" i="51" s="1"/>
  <c r="G338" i="51" s="1"/>
  <c r="H338" i="51" s="1"/>
  <c r="M339" i="35"/>
  <c r="G349" i="27"/>
  <c r="H349" i="27"/>
  <c r="J349" i="27" s="1"/>
  <c r="F338" i="40"/>
  <c r="Q338" i="35"/>
  <c r="V338" i="35" s="1"/>
  <c r="O337" i="39"/>
  <c r="F337" i="39"/>
  <c r="G337" i="39" s="1"/>
  <c r="C339" i="43"/>
  <c r="L345" i="37"/>
  <c r="M345" i="37" s="1"/>
  <c r="N345" i="37" s="1"/>
  <c r="I346" i="51" s="1"/>
  <c r="J346" i="51" s="1"/>
  <c r="K346" i="51" s="1"/>
  <c r="R347" i="35"/>
  <c r="G357" i="28"/>
  <c r="H357" i="28"/>
  <c r="J357" i="28" s="1"/>
  <c r="O70" i="37"/>
  <c r="P70" i="37" s="1"/>
  <c r="Q70" i="37" s="1"/>
  <c r="F68" i="38" s="1"/>
  <c r="AB71" i="39"/>
  <c r="L401" i="17" l="1"/>
  <c r="F402" i="17" s="1"/>
  <c r="M401" i="17"/>
  <c r="U363" i="39"/>
  <c r="L71" i="36"/>
  <c r="M71" i="36" s="1"/>
  <c r="N71" i="36" s="1"/>
  <c r="F68" i="41" s="1"/>
  <c r="L71" i="51"/>
  <c r="M71" i="51" s="1"/>
  <c r="N71" i="51" s="1"/>
  <c r="M89" i="32"/>
  <c r="L89" i="32"/>
  <c r="F90" i="32" s="1"/>
  <c r="P363" i="39"/>
  <c r="Q363" i="39" s="1"/>
  <c r="R363" i="39"/>
  <c r="E362" i="37"/>
  <c r="G362" i="37" s="1"/>
  <c r="H362" i="37" s="1"/>
  <c r="C363" i="51" s="1"/>
  <c r="D363" i="51" s="1"/>
  <c r="E363" i="51" s="1"/>
  <c r="O373" i="30"/>
  <c r="P373" i="30" s="1"/>
  <c r="C360" i="21" s="1"/>
  <c r="G374" i="30"/>
  <c r="I374" i="30"/>
  <c r="I349" i="27"/>
  <c r="K349" i="27"/>
  <c r="H338" i="40"/>
  <c r="W338" i="35"/>
  <c r="K338" i="35" s="1"/>
  <c r="H337" i="39"/>
  <c r="I337" i="39"/>
  <c r="J337" i="39"/>
  <c r="F338" i="36"/>
  <c r="G338" i="36" s="1"/>
  <c r="H338" i="36" s="1"/>
  <c r="D335" i="38"/>
  <c r="N339" i="35"/>
  <c r="K357" i="28"/>
  <c r="S347" i="35"/>
  <c r="I346" i="36"/>
  <c r="J346" i="36" s="1"/>
  <c r="K346" i="36" s="1"/>
  <c r="E343" i="41" s="1"/>
  <c r="E343" i="38"/>
  <c r="R72" i="47"/>
  <c r="S72" i="47" s="1"/>
  <c r="Y72" i="35"/>
  <c r="X80" i="35" l="1"/>
  <c r="G76" i="21"/>
  <c r="D388" i="21"/>
  <c r="F390" i="37"/>
  <c r="I402" i="17"/>
  <c r="G402" i="17"/>
  <c r="K337" i="39"/>
  <c r="L337" i="39" s="1"/>
  <c r="K333" i="43" s="1"/>
  <c r="M359" i="43"/>
  <c r="F359" i="43"/>
  <c r="H90" i="32"/>
  <c r="J90" i="32" s="1"/>
  <c r="K90" i="32" s="1"/>
  <c r="G90" i="32"/>
  <c r="K374" i="30"/>
  <c r="L374" i="30" s="1"/>
  <c r="C360" i="38"/>
  <c r="H364" i="35"/>
  <c r="C363" i="36"/>
  <c r="D363" i="36" s="1"/>
  <c r="E363" i="36" s="1"/>
  <c r="S363" i="39"/>
  <c r="W339" i="39"/>
  <c r="D335" i="41"/>
  <c r="D338" i="40"/>
  <c r="D338" i="39"/>
  <c r="O339" i="35"/>
  <c r="E339" i="40" s="1"/>
  <c r="P339" i="35"/>
  <c r="X339" i="39" s="1"/>
  <c r="L349" i="27"/>
  <c r="F350" i="27" s="1"/>
  <c r="M349" i="27"/>
  <c r="E336" i="21" s="1"/>
  <c r="G337" i="42"/>
  <c r="C333" i="44" s="1"/>
  <c r="M357" i="28"/>
  <c r="F344" i="21" s="1"/>
  <c r="L357" i="28"/>
  <c r="F358" i="28" s="1"/>
  <c r="T347" i="35"/>
  <c r="G347" i="40" s="1"/>
  <c r="U347" i="35"/>
  <c r="AC72" i="39"/>
  <c r="Z72" i="35"/>
  <c r="I72" i="40" s="1"/>
  <c r="J402" i="17" l="1"/>
  <c r="K402" i="17" s="1"/>
  <c r="M90" i="32"/>
  <c r="L90" i="32"/>
  <c r="F91" i="32" s="1"/>
  <c r="M374" i="30"/>
  <c r="F375" i="30" s="1"/>
  <c r="N374" i="30"/>
  <c r="E364" i="39"/>
  <c r="T364" i="39" s="1"/>
  <c r="C360" i="41"/>
  <c r="I364" i="35"/>
  <c r="C364" i="40" s="1"/>
  <c r="J364" i="35"/>
  <c r="M340" i="35"/>
  <c r="I338" i="37"/>
  <c r="J338" i="37" s="1"/>
  <c r="K338" i="37" s="1"/>
  <c r="F339" i="51" s="1"/>
  <c r="G339" i="51" s="1"/>
  <c r="H339" i="51" s="1"/>
  <c r="G350" i="27"/>
  <c r="H350" i="27"/>
  <c r="J350" i="27" s="1"/>
  <c r="Q339" i="35"/>
  <c r="V339" i="35" s="1"/>
  <c r="F339" i="40"/>
  <c r="F338" i="39"/>
  <c r="G338" i="39" s="1"/>
  <c r="O338" i="39"/>
  <c r="C340" i="43"/>
  <c r="H358" i="28"/>
  <c r="J358" i="28" s="1"/>
  <c r="G358" i="28"/>
  <c r="R348" i="35"/>
  <c r="L346" i="37"/>
  <c r="M346" i="37" s="1"/>
  <c r="N346" i="37" s="1"/>
  <c r="I347" i="51" s="1"/>
  <c r="J347" i="51" s="1"/>
  <c r="K347" i="51" s="1"/>
  <c r="O71" i="37"/>
  <c r="P71" i="37" s="1"/>
  <c r="Q71" i="37" s="1"/>
  <c r="F69" i="38" s="1"/>
  <c r="AB72" i="39"/>
  <c r="X81" i="35" l="1"/>
  <c r="G77" i="21"/>
  <c r="L402" i="17"/>
  <c r="F403" i="17" s="1"/>
  <c r="M402" i="17"/>
  <c r="U364" i="39"/>
  <c r="L72" i="36"/>
  <c r="M72" i="36" s="1"/>
  <c r="N72" i="36" s="1"/>
  <c r="F69" i="41" s="1"/>
  <c r="L72" i="51"/>
  <c r="M72" i="51" s="1"/>
  <c r="N72" i="51" s="1"/>
  <c r="H91" i="32"/>
  <c r="J91" i="32" s="1"/>
  <c r="K91" i="32" s="1"/>
  <c r="G91" i="32"/>
  <c r="P364" i="39"/>
  <c r="Q364" i="39" s="1"/>
  <c r="R364" i="39"/>
  <c r="O374" i="30"/>
  <c r="P374" i="30" s="1"/>
  <c r="C361" i="21" s="1"/>
  <c r="E363" i="37"/>
  <c r="G363" i="37" s="1"/>
  <c r="H363" i="37" s="1"/>
  <c r="C364" i="51" s="1"/>
  <c r="D364" i="51" s="1"/>
  <c r="E364" i="51" s="1"/>
  <c r="I375" i="30"/>
  <c r="G375" i="30"/>
  <c r="H338" i="39"/>
  <c r="J338" i="39"/>
  <c r="I338" i="39"/>
  <c r="W339" i="35"/>
  <c r="K339" i="35" s="1"/>
  <c r="H339" i="40"/>
  <c r="I350" i="27"/>
  <c r="K350" i="27"/>
  <c r="D336" i="38"/>
  <c r="N340" i="35"/>
  <c r="F339" i="36"/>
  <c r="G339" i="36" s="1"/>
  <c r="H339" i="36" s="1"/>
  <c r="I347" i="36"/>
  <c r="J347" i="36" s="1"/>
  <c r="K347" i="36" s="1"/>
  <c r="E344" i="41" s="1"/>
  <c r="S348" i="35"/>
  <c r="E344" i="38"/>
  <c r="K358" i="28"/>
  <c r="R73" i="47"/>
  <c r="S73" i="47" s="1"/>
  <c r="Y73" i="35"/>
  <c r="K338" i="39" l="1"/>
  <c r="L338" i="39" s="1"/>
  <c r="K334" i="43" s="1"/>
  <c r="D389" i="21"/>
  <c r="F391" i="37"/>
  <c r="G403" i="17"/>
  <c r="I403" i="17"/>
  <c r="M360" i="43"/>
  <c r="F360" i="43"/>
  <c r="M91" i="32"/>
  <c r="G78" i="21" s="1"/>
  <c r="L91" i="32"/>
  <c r="F92" i="32" s="1"/>
  <c r="K375" i="30"/>
  <c r="L375" i="30" s="1"/>
  <c r="H365" i="35"/>
  <c r="C364" i="36"/>
  <c r="D364" i="36" s="1"/>
  <c r="E364" i="36" s="1"/>
  <c r="C361" i="38"/>
  <c r="S364" i="39"/>
  <c r="L350" i="27"/>
  <c r="F351" i="27" s="1"/>
  <c r="M350" i="27"/>
  <c r="E337" i="21" s="1"/>
  <c r="D339" i="40"/>
  <c r="D339" i="39"/>
  <c r="D336" i="41"/>
  <c r="W340" i="39"/>
  <c r="G338" i="42"/>
  <c r="C334" i="44" s="1"/>
  <c r="P340" i="35"/>
  <c r="X340" i="39" s="1"/>
  <c r="O340" i="35"/>
  <c r="E340" i="40" s="1"/>
  <c r="M358" i="28"/>
  <c r="F345" i="21" s="1"/>
  <c r="L358" i="28"/>
  <c r="F359" i="28" s="1"/>
  <c r="T348" i="35"/>
  <c r="G348" i="40" s="1"/>
  <c r="U348" i="35"/>
  <c r="C341" i="43"/>
  <c r="G345" i="42"/>
  <c r="C341" i="44" s="1"/>
  <c r="AC73" i="39"/>
  <c r="Z73" i="35"/>
  <c r="I73" i="40" s="1"/>
  <c r="J403" i="17" l="1"/>
  <c r="K403" i="17" s="1"/>
  <c r="H92" i="32"/>
  <c r="J92" i="32" s="1"/>
  <c r="K92" i="32" s="1"/>
  <c r="G92" i="32"/>
  <c r="X82" i="35"/>
  <c r="M375" i="30"/>
  <c r="F376" i="30" s="1"/>
  <c r="N375" i="30"/>
  <c r="E365" i="39"/>
  <c r="T365" i="39" s="1"/>
  <c r="C361" i="41"/>
  <c r="J365" i="35"/>
  <c r="I365" i="35"/>
  <c r="C365" i="40" s="1"/>
  <c r="L92" i="32"/>
  <c r="F93" i="32" s="1"/>
  <c r="M92" i="32"/>
  <c r="G79" i="21" s="1"/>
  <c r="F339" i="39"/>
  <c r="G339" i="39" s="1"/>
  <c r="O339" i="39"/>
  <c r="M341" i="35"/>
  <c r="I339" i="37"/>
  <c r="J339" i="37" s="1"/>
  <c r="K339" i="37" s="1"/>
  <c r="F340" i="51" s="1"/>
  <c r="G340" i="51" s="1"/>
  <c r="H340" i="51" s="1"/>
  <c r="Q340" i="35"/>
  <c r="V340" i="35" s="1"/>
  <c r="F340" i="40"/>
  <c r="G351" i="27"/>
  <c r="H351" i="27"/>
  <c r="J351" i="27" s="1"/>
  <c r="G359" i="28"/>
  <c r="H359" i="28"/>
  <c r="J359" i="28" s="1"/>
  <c r="L347" i="37"/>
  <c r="M347" i="37" s="1"/>
  <c r="N347" i="37" s="1"/>
  <c r="I348" i="51" s="1"/>
  <c r="J348" i="51" s="1"/>
  <c r="K348" i="51" s="1"/>
  <c r="R349" i="35"/>
  <c r="O72" i="37"/>
  <c r="P72" i="37" s="1"/>
  <c r="Q72" i="37" s="1"/>
  <c r="AB73" i="39"/>
  <c r="L403" i="17" l="1"/>
  <c r="F404" i="17" s="1"/>
  <c r="M403" i="17"/>
  <c r="U365" i="39"/>
  <c r="L73" i="36"/>
  <c r="M73" i="36" s="1"/>
  <c r="N73" i="36" s="1"/>
  <c r="F70" i="41" s="1"/>
  <c r="L73" i="51"/>
  <c r="M73" i="51" s="1"/>
  <c r="N73" i="51" s="1"/>
  <c r="P365" i="39"/>
  <c r="Q365" i="39" s="1"/>
  <c r="R365" i="39"/>
  <c r="E364" i="37"/>
  <c r="G364" i="37" s="1"/>
  <c r="H364" i="37" s="1"/>
  <c r="C365" i="51" s="1"/>
  <c r="D365" i="51" s="1"/>
  <c r="E365" i="51" s="1"/>
  <c r="O375" i="30"/>
  <c r="P375" i="30" s="1"/>
  <c r="C362" i="21" s="1"/>
  <c r="I376" i="30"/>
  <c r="G376" i="30"/>
  <c r="X83" i="35"/>
  <c r="G93" i="32"/>
  <c r="H93" i="32"/>
  <c r="H340" i="40"/>
  <c r="W340" i="35"/>
  <c r="K340" i="35" s="1"/>
  <c r="F340" i="36"/>
  <c r="G340" i="36" s="1"/>
  <c r="H340" i="36" s="1"/>
  <c r="N341" i="35"/>
  <c r="D337" i="38"/>
  <c r="I351" i="27"/>
  <c r="K351" i="27"/>
  <c r="H339" i="39"/>
  <c r="I339" i="39"/>
  <c r="J339" i="39"/>
  <c r="I348" i="36"/>
  <c r="J348" i="36" s="1"/>
  <c r="K348" i="36" s="1"/>
  <c r="E345" i="41" s="1"/>
  <c r="E345" i="38"/>
  <c r="S349" i="35"/>
  <c r="K359" i="28"/>
  <c r="R74" i="47"/>
  <c r="S74" i="47" s="1"/>
  <c r="F70" i="38"/>
  <c r="Y74" i="35"/>
  <c r="D390" i="21" l="1"/>
  <c r="F392" i="37"/>
  <c r="G404" i="17"/>
  <c r="I404" i="17"/>
  <c r="F361" i="43"/>
  <c r="M361" i="43"/>
  <c r="K376" i="30"/>
  <c r="L376" i="30" s="1"/>
  <c r="C362" i="38"/>
  <c r="C365" i="36"/>
  <c r="D365" i="36" s="1"/>
  <c r="E365" i="36" s="1"/>
  <c r="H366" i="35"/>
  <c r="S365" i="39"/>
  <c r="J93" i="32"/>
  <c r="K93" i="32" s="1"/>
  <c r="L351" i="27"/>
  <c r="F352" i="27" s="1"/>
  <c r="M351" i="27"/>
  <c r="E338" i="21" s="1"/>
  <c r="P341" i="35"/>
  <c r="X341" i="39" s="1"/>
  <c r="O341" i="35"/>
  <c r="E341" i="40" s="1"/>
  <c r="D337" i="41"/>
  <c r="W341" i="39"/>
  <c r="D340" i="39"/>
  <c r="D340" i="40"/>
  <c r="K339" i="39"/>
  <c r="M359" i="28"/>
  <c r="F346" i="21" s="1"/>
  <c r="L359" i="28"/>
  <c r="F360" i="28" s="1"/>
  <c r="T349" i="35"/>
  <c r="G349" i="40" s="1"/>
  <c r="U349" i="35"/>
  <c r="AC74" i="39"/>
  <c r="Z74" i="35"/>
  <c r="I74" i="40" s="1"/>
  <c r="J404" i="17" l="1"/>
  <c r="K404" i="17" s="1"/>
  <c r="L339" i="39"/>
  <c r="K335" i="43" s="1"/>
  <c r="M376" i="30"/>
  <c r="F377" i="30" s="1"/>
  <c r="N376" i="30"/>
  <c r="J366" i="35"/>
  <c r="I366" i="35"/>
  <c r="C366" i="40" s="1"/>
  <c r="E366" i="39"/>
  <c r="T366" i="39" s="1"/>
  <c r="C362" i="41"/>
  <c r="L93" i="32"/>
  <c r="F94" i="32" s="1"/>
  <c r="M93" i="32"/>
  <c r="G80" i="21" s="1"/>
  <c r="Q341" i="35"/>
  <c r="V341" i="35" s="1"/>
  <c r="F341" i="40"/>
  <c r="I340" i="37"/>
  <c r="J340" i="37" s="1"/>
  <c r="K340" i="37" s="1"/>
  <c r="F341" i="51" s="1"/>
  <c r="G341" i="51" s="1"/>
  <c r="H341" i="51" s="1"/>
  <c r="M342" i="35"/>
  <c r="F340" i="39"/>
  <c r="G340" i="39" s="1"/>
  <c r="O340" i="39"/>
  <c r="G352" i="27"/>
  <c r="H352" i="27"/>
  <c r="J352" i="27" s="1"/>
  <c r="C342" i="43"/>
  <c r="H360" i="28"/>
  <c r="J360" i="28" s="1"/>
  <c r="G360" i="28"/>
  <c r="R350" i="35"/>
  <c r="L348" i="37"/>
  <c r="M348" i="37" s="1"/>
  <c r="N348" i="37" s="1"/>
  <c r="I349" i="51" s="1"/>
  <c r="J349" i="51" s="1"/>
  <c r="K349" i="51" s="1"/>
  <c r="O73" i="37"/>
  <c r="P73" i="37" s="1"/>
  <c r="Q73" i="37" s="1"/>
  <c r="AB74" i="39"/>
  <c r="M404" i="17" l="1"/>
  <c r="L404" i="17"/>
  <c r="F405" i="17" s="1"/>
  <c r="U366" i="39"/>
  <c r="L74" i="36"/>
  <c r="M74" i="36" s="1"/>
  <c r="N74" i="36" s="1"/>
  <c r="F71" i="41" s="1"/>
  <c r="L74" i="51"/>
  <c r="M74" i="51" s="1"/>
  <c r="N74" i="51" s="1"/>
  <c r="P366" i="39"/>
  <c r="Q366" i="39" s="1"/>
  <c r="R366" i="39"/>
  <c r="E365" i="37"/>
  <c r="G365" i="37" s="1"/>
  <c r="H365" i="37" s="1"/>
  <c r="C366" i="51" s="1"/>
  <c r="D366" i="51" s="1"/>
  <c r="E366" i="51" s="1"/>
  <c r="O376" i="30"/>
  <c r="P376" i="30" s="1"/>
  <c r="C363" i="21" s="1"/>
  <c r="G377" i="30"/>
  <c r="I377" i="30"/>
  <c r="X84" i="35"/>
  <c r="G94" i="32"/>
  <c r="H94" i="32"/>
  <c r="H340" i="39"/>
  <c r="I340" i="39"/>
  <c r="K340" i="39" s="1"/>
  <c r="J340" i="39"/>
  <c r="F341" i="36"/>
  <c r="G341" i="36" s="1"/>
  <c r="H341" i="36" s="1"/>
  <c r="N342" i="35"/>
  <c r="D338" i="38"/>
  <c r="K352" i="27"/>
  <c r="I352" i="27"/>
  <c r="H341" i="40"/>
  <c r="W341" i="35"/>
  <c r="K341" i="35" s="1"/>
  <c r="K360" i="28"/>
  <c r="S350" i="35"/>
  <c r="E346" i="38"/>
  <c r="I349" i="36"/>
  <c r="J349" i="36" s="1"/>
  <c r="K349" i="36" s="1"/>
  <c r="E346" i="41" s="1"/>
  <c r="R75" i="47"/>
  <c r="S75" i="47" s="1"/>
  <c r="F71" i="38"/>
  <c r="Y75" i="35"/>
  <c r="G405" i="17" l="1"/>
  <c r="I405" i="17"/>
  <c r="D391" i="21"/>
  <c r="F393" i="37"/>
  <c r="F362" i="43"/>
  <c r="M362" i="43"/>
  <c r="C363" i="38"/>
  <c r="H367" i="35"/>
  <c r="C366" i="36"/>
  <c r="D366" i="36" s="1"/>
  <c r="E366" i="36" s="1"/>
  <c r="S366" i="39"/>
  <c r="K377" i="30"/>
  <c r="L377" i="30" s="1"/>
  <c r="J94" i="32"/>
  <c r="K94" i="32" s="1"/>
  <c r="M352" i="27"/>
  <c r="E339" i="21" s="1"/>
  <c r="L352" i="27"/>
  <c r="F353" i="27" s="1"/>
  <c r="O342" i="35"/>
  <c r="E342" i="40" s="1"/>
  <c r="P342" i="35"/>
  <c r="X342" i="39" s="1"/>
  <c r="W342" i="39"/>
  <c r="D338" i="41"/>
  <c r="C336" i="43"/>
  <c r="L340" i="39"/>
  <c r="K336" i="43" s="1"/>
  <c r="D341" i="39"/>
  <c r="D341" i="40"/>
  <c r="M360" i="28"/>
  <c r="F347" i="21" s="1"/>
  <c r="L360" i="28"/>
  <c r="F361" i="28" s="1"/>
  <c r="T350" i="35"/>
  <c r="G350" i="40" s="1"/>
  <c r="U350" i="35"/>
  <c r="AC75" i="39"/>
  <c r="Z75" i="35"/>
  <c r="I75" i="40" s="1"/>
  <c r="J405" i="17" l="1"/>
  <c r="K405" i="17" s="1"/>
  <c r="N377" i="30"/>
  <c r="M377" i="30"/>
  <c r="F378" i="30" s="1"/>
  <c r="C363" i="41"/>
  <c r="E367" i="39"/>
  <c r="T367" i="39" s="1"/>
  <c r="J367" i="35"/>
  <c r="I367" i="35"/>
  <c r="C367" i="40" s="1"/>
  <c r="L94" i="32"/>
  <c r="F95" i="32" s="1"/>
  <c r="M94" i="32"/>
  <c r="G81" i="21" s="1"/>
  <c r="Q342" i="35"/>
  <c r="V342" i="35" s="1"/>
  <c r="F342" i="40"/>
  <c r="G353" i="27"/>
  <c r="H353" i="27"/>
  <c r="J353" i="27" s="1"/>
  <c r="F341" i="39"/>
  <c r="G341" i="39" s="1"/>
  <c r="O341" i="39"/>
  <c r="I341" i="37"/>
  <c r="J341" i="37" s="1"/>
  <c r="K341" i="37" s="1"/>
  <c r="F342" i="51" s="1"/>
  <c r="G342" i="51" s="1"/>
  <c r="H342" i="51" s="1"/>
  <c r="M343" i="35"/>
  <c r="C343" i="43"/>
  <c r="H361" i="28"/>
  <c r="J361" i="28" s="1"/>
  <c r="G361" i="28"/>
  <c r="L349" i="37"/>
  <c r="M349" i="37" s="1"/>
  <c r="N349" i="37" s="1"/>
  <c r="I350" i="51" s="1"/>
  <c r="J350" i="51" s="1"/>
  <c r="K350" i="51" s="1"/>
  <c r="R351" i="35"/>
  <c r="O74" i="37"/>
  <c r="P74" i="37" s="1"/>
  <c r="Q74" i="37" s="1"/>
  <c r="AB75" i="39"/>
  <c r="L405" i="17" l="1"/>
  <c r="F406" i="17" s="1"/>
  <c r="M405" i="17"/>
  <c r="U367" i="39"/>
  <c r="L75" i="36"/>
  <c r="M75" i="36" s="1"/>
  <c r="N75" i="36" s="1"/>
  <c r="F72" i="41" s="1"/>
  <c r="L75" i="51"/>
  <c r="M75" i="51" s="1"/>
  <c r="N75" i="51" s="1"/>
  <c r="P367" i="39"/>
  <c r="Q367" i="39" s="1"/>
  <c r="R367" i="39"/>
  <c r="G378" i="30"/>
  <c r="I378" i="30"/>
  <c r="O377" i="30"/>
  <c r="P377" i="30" s="1"/>
  <c r="C364" i="21" s="1"/>
  <c r="E366" i="37"/>
  <c r="G366" i="37" s="1"/>
  <c r="H366" i="37" s="1"/>
  <c r="C367" i="51" s="1"/>
  <c r="D367" i="51" s="1"/>
  <c r="E367" i="51" s="1"/>
  <c r="X85" i="35"/>
  <c r="G95" i="32"/>
  <c r="H95" i="32"/>
  <c r="I353" i="27"/>
  <c r="K353" i="27"/>
  <c r="H341" i="39"/>
  <c r="J341" i="39"/>
  <c r="I341" i="39"/>
  <c r="H342" i="40"/>
  <c r="W342" i="35"/>
  <c r="K342" i="35" s="1"/>
  <c r="D339" i="38"/>
  <c r="N343" i="35"/>
  <c r="F342" i="36"/>
  <c r="G342" i="36" s="1"/>
  <c r="H342" i="36" s="1"/>
  <c r="E347" i="38"/>
  <c r="S351" i="35"/>
  <c r="I350" i="36"/>
  <c r="J350" i="36" s="1"/>
  <c r="K350" i="36" s="1"/>
  <c r="E347" i="41" s="1"/>
  <c r="K361" i="28"/>
  <c r="R76" i="47"/>
  <c r="S76" i="47" s="1"/>
  <c r="F72" i="38"/>
  <c r="Y76" i="35"/>
  <c r="D392" i="21" l="1"/>
  <c r="F394" i="37"/>
  <c r="G406" i="17"/>
  <c r="I406" i="17"/>
  <c r="M363" i="43"/>
  <c r="F363" i="43"/>
  <c r="H368" i="35"/>
  <c r="C364" i="38"/>
  <c r="C367" i="36"/>
  <c r="D367" i="36" s="1"/>
  <c r="E367" i="36" s="1"/>
  <c r="K378" i="30"/>
  <c r="L378" i="30" s="1"/>
  <c r="S367" i="39"/>
  <c r="K341" i="39"/>
  <c r="L341" i="39" s="1"/>
  <c r="K337" i="43" s="1"/>
  <c r="J95" i="32"/>
  <c r="K95" i="32" s="1"/>
  <c r="D342" i="39"/>
  <c r="D342" i="40"/>
  <c r="D339" i="41"/>
  <c r="W343" i="39"/>
  <c r="L353" i="27"/>
  <c r="F354" i="27" s="1"/>
  <c r="M353" i="27"/>
  <c r="E340" i="21" s="1"/>
  <c r="P343" i="35"/>
  <c r="X343" i="39" s="1"/>
  <c r="O343" i="35"/>
  <c r="E343" i="40" s="1"/>
  <c r="L361" i="28"/>
  <c r="F362" i="28" s="1"/>
  <c r="M361" i="28"/>
  <c r="F348" i="21" s="1"/>
  <c r="T351" i="35"/>
  <c r="G351" i="40" s="1"/>
  <c r="U351" i="35"/>
  <c r="AC76" i="39"/>
  <c r="Z76" i="35"/>
  <c r="I76" i="40" s="1"/>
  <c r="J406" i="17" l="1"/>
  <c r="K406" i="17" s="1"/>
  <c r="N378" i="30"/>
  <c r="M378" i="30"/>
  <c r="F379" i="30" s="1"/>
  <c r="C337" i="43"/>
  <c r="C364" i="41"/>
  <c r="E368" i="39"/>
  <c r="T368" i="39" s="1"/>
  <c r="J368" i="35"/>
  <c r="I368" i="35"/>
  <c r="C368" i="40" s="1"/>
  <c r="M95" i="32"/>
  <c r="G82" i="21" s="1"/>
  <c r="L95" i="32"/>
  <c r="F96" i="32" s="1"/>
  <c r="M344" i="35"/>
  <c r="I342" i="37"/>
  <c r="J342" i="37" s="1"/>
  <c r="K342" i="37" s="1"/>
  <c r="F343" i="51" s="1"/>
  <c r="G343" i="51" s="1"/>
  <c r="H343" i="51" s="1"/>
  <c r="G354" i="27"/>
  <c r="H354" i="27"/>
  <c r="J354" i="27" s="1"/>
  <c r="F343" i="40"/>
  <c r="Q343" i="35"/>
  <c r="V343" i="35" s="1"/>
  <c r="F342" i="39"/>
  <c r="G342" i="39" s="1"/>
  <c r="O342" i="39"/>
  <c r="R352" i="35"/>
  <c r="L350" i="37"/>
  <c r="M350" i="37" s="1"/>
  <c r="N350" i="37" s="1"/>
  <c r="I351" i="51" s="1"/>
  <c r="J351" i="51" s="1"/>
  <c r="K351" i="51" s="1"/>
  <c r="G362" i="28"/>
  <c r="H362" i="28"/>
  <c r="J362" i="28" s="1"/>
  <c r="C344" i="43"/>
  <c r="G348" i="42"/>
  <c r="C344" i="44" s="1"/>
  <c r="O75" i="37"/>
  <c r="P75" i="37" s="1"/>
  <c r="Q75" i="37" s="1"/>
  <c r="AB76" i="39"/>
  <c r="M406" i="17" l="1"/>
  <c r="L406" i="17"/>
  <c r="F407" i="17" s="1"/>
  <c r="U368" i="39"/>
  <c r="L76" i="36"/>
  <c r="M76" i="36" s="1"/>
  <c r="N76" i="36" s="1"/>
  <c r="L76" i="51"/>
  <c r="M76" i="51" s="1"/>
  <c r="N76" i="51" s="1"/>
  <c r="P368" i="39"/>
  <c r="Q368" i="39" s="1"/>
  <c r="R368" i="39"/>
  <c r="I379" i="30"/>
  <c r="G379" i="30"/>
  <c r="O378" i="30"/>
  <c r="P378" i="30" s="1"/>
  <c r="C365" i="21" s="1"/>
  <c r="E367" i="37"/>
  <c r="G367" i="37" s="1"/>
  <c r="H367" i="37" s="1"/>
  <c r="C368" i="51" s="1"/>
  <c r="D368" i="51" s="1"/>
  <c r="E368" i="51" s="1"/>
  <c r="G96" i="32"/>
  <c r="H96" i="32"/>
  <c r="X86" i="35"/>
  <c r="K354" i="27"/>
  <c r="I354" i="27"/>
  <c r="H342" i="39"/>
  <c r="J342" i="39"/>
  <c r="I342" i="39"/>
  <c r="F343" i="36"/>
  <c r="G343" i="36" s="1"/>
  <c r="H343" i="36" s="1"/>
  <c r="N344" i="35"/>
  <c r="D340" i="38"/>
  <c r="W343" i="35"/>
  <c r="K343" i="35" s="1"/>
  <c r="H343" i="40"/>
  <c r="K362" i="28"/>
  <c r="E348" i="38"/>
  <c r="S352" i="35"/>
  <c r="I351" i="36"/>
  <c r="J351" i="36" s="1"/>
  <c r="K351" i="36" s="1"/>
  <c r="E348" i="41" s="1"/>
  <c r="R77" i="47"/>
  <c r="S77" i="47" s="1"/>
  <c r="F73" i="38"/>
  <c r="Y77" i="35"/>
  <c r="G407" i="17" l="1"/>
  <c r="I407" i="17"/>
  <c r="D393" i="21"/>
  <c r="F395" i="37"/>
  <c r="M364" i="43"/>
  <c r="F364" i="43"/>
  <c r="C365" i="38"/>
  <c r="H369" i="35"/>
  <c r="C368" i="36"/>
  <c r="D368" i="36" s="1"/>
  <c r="E368" i="36" s="1"/>
  <c r="K379" i="30"/>
  <c r="L379" i="30" s="1"/>
  <c r="S368" i="39"/>
  <c r="K342" i="39"/>
  <c r="G342" i="42" s="1"/>
  <c r="C338" i="44" s="1"/>
  <c r="J96" i="32"/>
  <c r="K96" i="32" s="1"/>
  <c r="O344" i="35"/>
  <c r="E344" i="40" s="1"/>
  <c r="P344" i="35"/>
  <c r="X344" i="39" s="1"/>
  <c r="D340" i="41"/>
  <c r="W344" i="39"/>
  <c r="D343" i="39"/>
  <c r="D343" i="40"/>
  <c r="L354" i="27"/>
  <c r="F355" i="27" s="1"/>
  <c r="M354" i="27"/>
  <c r="E341" i="21" s="1"/>
  <c r="L362" i="28"/>
  <c r="F363" i="28" s="1"/>
  <c r="M362" i="28"/>
  <c r="F349" i="21" s="1"/>
  <c r="T352" i="35"/>
  <c r="G352" i="40" s="1"/>
  <c r="U352" i="35"/>
  <c r="AC77" i="39"/>
  <c r="F73" i="41"/>
  <c r="Z77" i="35"/>
  <c r="I77" i="40" s="1"/>
  <c r="J407" i="17" l="1"/>
  <c r="K407" i="17" s="1"/>
  <c r="L342" i="39"/>
  <c r="K338" i="43" s="1"/>
  <c r="M379" i="30"/>
  <c r="F380" i="30" s="1"/>
  <c r="N379" i="30"/>
  <c r="E369" i="39"/>
  <c r="T369" i="39" s="1"/>
  <c r="C365" i="41"/>
  <c r="I369" i="35"/>
  <c r="C369" i="40" s="1"/>
  <c r="J369" i="35"/>
  <c r="M96" i="32"/>
  <c r="G83" i="21" s="1"/>
  <c r="L96" i="32"/>
  <c r="F97" i="32" s="1"/>
  <c r="O343" i="39"/>
  <c r="F343" i="39"/>
  <c r="G343" i="39" s="1"/>
  <c r="I343" i="37"/>
  <c r="J343" i="37" s="1"/>
  <c r="K343" i="37" s="1"/>
  <c r="F344" i="51" s="1"/>
  <c r="G344" i="51" s="1"/>
  <c r="H344" i="51" s="1"/>
  <c r="M345" i="35"/>
  <c r="Q344" i="35"/>
  <c r="V344" i="35" s="1"/>
  <c r="F344" i="40"/>
  <c r="G355" i="27"/>
  <c r="H355" i="27"/>
  <c r="J355" i="27" s="1"/>
  <c r="C345" i="43"/>
  <c r="L351" i="37"/>
  <c r="M351" i="37" s="1"/>
  <c r="N351" i="37" s="1"/>
  <c r="I352" i="51" s="1"/>
  <c r="J352" i="51" s="1"/>
  <c r="K352" i="51" s="1"/>
  <c r="R353" i="35"/>
  <c r="G363" i="28"/>
  <c r="H363" i="28"/>
  <c r="J363" i="28" s="1"/>
  <c r="O76" i="37"/>
  <c r="P76" i="37" s="1"/>
  <c r="Q76" i="37" s="1"/>
  <c r="AB77" i="39"/>
  <c r="M407" i="17" l="1"/>
  <c r="L407" i="17"/>
  <c r="F408" i="17" s="1"/>
  <c r="U369" i="39"/>
  <c r="L77" i="36"/>
  <c r="M77" i="36" s="1"/>
  <c r="N77" i="36" s="1"/>
  <c r="L77" i="51"/>
  <c r="M77" i="51" s="1"/>
  <c r="N77" i="51" s="1"/>
  <c r="P369" i="39"/>
  <c r="Q369" i="39" s="1"/>
  <c r="R369" i="39"/>
  <c r="O379" i="30"/>
  <c r="P379" i="30" s="1"/>
  <c r="C366" i="21" s="1"/>
  <c r="E368" i="37"/>
  <c r="G368" i="37" s="1"/>
  <c r="H368" i="37" s="1"/>
  <c r="C369" i="51" s="1"/>
  <c r="D369" i="51" s="1"/>
  <c r="E369" i="51" s="1"/>
  <c r="I380" i="30"/>
  <c r="G380" i="30"/>
  <c r="G97" i="32"/>
  <c r="H97" i="32"/>
  <c r="X87" i="35"/>
  <c r="H344" i="40"/>
  <c r="W344" i="35"/>
  <c r="K344" i="35" s="1"/>
  <c r="D341" i="38"/>
  <c r="F344" i="36"/>
  <c r="G344" i="36" s="1"/>
  <c r="H344" i="36" s="1"/>
  <c r="N345" i="35"/>
  <c r="K355" i="27"/>
  <c r="I355" i="27"/>
  <c r="H343" i="39"/>
  <c r="J343" i="39"/>
  <c r="I343" i="39"/>
  <c r="K363" i="28"/>
  <c r="S353" i="35"/>
  <c r="E349" i="38"/>
  <c r="I352" i="36"/>
  <c r="J352" i="36" s="1"/>
  <c r="K352" i="36" s="1"/>
  <c r="E349" i="41" s="1"/>
  <c r="R78" i="47"/>
  <c r="S78" i="47" s="1"/>
  <c r="F74" i="38"/>
  <c r="Y78" i="35"/>
  <c r="G408" i="17" l="1"/>
  <c r="I408" i="17"/>
  <c r="D394" i="21"/>
  <c r="F396" i="37"/>
  <c r="F365" i="43"/>
  <c r="M365" i="43"/>
  <c r="K380" i="30"/>
  <c r="L380" i="30" s="1"/>
  <c r="H370" i="35"/>
  <c r="C369" i="36"/>
  <c r="D369" i="36" s="1"/>
  <c r="E369" i="36" s="1"/>
  <c r="C366" i="38"/>
  <c r="S369" i="39"/>
  <c r="J97" i="32"/>
  <c r="K97" i="32" s="1"/>
  <c r="L355" i="27"/>
  <c r="F356" i="27" s="1"/>
  <c r="M355" i="27"/>
  <c r="E342" i="21" s="1"/>
  <c r="O345" i="35"/>
  <c r="E345" i="40" s="1"/>
  <c r="P345" i="35"/>
  <c r="X345" i="39" s="1"/>
  <c r="D341" i="41"/>
  <c r="W345" i="39"/>
  <c r="K343" i="39"/>
  <c r="L343" i="39" s="1"/>
  <c r="K339" i="43" s="1"/>
  <c r="D344" i="39"/>
  <c r="D344" i="40"/>
  <c r="L363" i="28"/>
  <c r="F364" i="28" s="1"/>
  <c r="M363" i="28"/>
  <c r="F350" i="21" s="1"/>
  <c r="U353" i="35"/>
  <c r="T353" i="35"/>
  <c r="G353" i="40" s="1"/>
  <c r="F74" i="41"/>
  <c r="AC78" i="39"/>
  <c r="Z78" i="35"/>
  <c r="I78" i="40" s="1"/>
  <c r="J408" i="17" l="1"/>
  <c r="K408" i="17" s="1"/>
  <c r="N380" i="30"/>
  <c r="M380" i="30"/>
  <c r="F381" i="30" s="1"/>
  <c r="E370" i="39"/>
  <c r="T370" i="39" s="1"/>
  <c r="C366" i="41"/>
  <c r="J370" i="35"/>
  <c r="I370" i="35"/>
  <c r="C370" i="40" s="1"/>
  <c r="L97" i="32"/>
  <c r="F98" i="32" s="1"/>
  <c r="M97" i="32"/>
  <c r="G84" i="21" s="1"/>
  <c r="F344" i="39"/>
  <c r="G344" i="39" s="1"/>
  <c r="O344" i="39"/>
  <c r="Q345" i="35"/>
  <c r="V345" i="35" s="1"/>
  <c r="F345" i="40"/>
  <c r="G343" i="42"/>
  <c r="C339" i="44" s="1"/>
  <c r="I344" i="37"/>
  <c r="J344" i="37" s="1"/>
  <c r="K344" i="37" s="1"/>
  <c r="F345" i="51" s="1"/>
  <c r="G345" i="51" s="1"/>
  <c r="H345" i="51" s="1"/>
  <c r="M346" i="35"/>
  <c r="G356" i="27"/>
  <c r="H356" i="27"/>
  <c r="J356" i="27" s="1"/>
  <c r="R354" i="35"/>
  <c r="L352" i="37"/>
  <c r="M352" i="37" s="1"/>
  <c r="N352" i="37" s="1"/>
  <c r="I353" i="51" s="1"/>
  <c r="J353" i="51" s="1"/>
  <c r="K353" i="51" s="1"/>
  <c r="G364" i="28"/>
  <c r="H364" i="28"/>
  <c r="J364" i="28" s="1"/>
  <c r="G350" i="42"/>
  <c r="C346" i="44" s="1"/>
  <c r="C346" i="43"/>
  <c r="O77" i="37"/>
  <c r="P77" i="37" s="1"/>
  <c r="Q77" i="37" s="1"/>
  <c r="AB78" i="39"/>
  <c r="L408" i="17" l="1"/>
  <c r="F409" i="17" s="1"/>
  <c r="M408" i="17"/>
  <c r="U370" i="39"/>
  <c r="L78" i="36"/>
  <c r="M78" i="36" s="1"/>
  <c r="N78" i="36" s="1"/>
  <c r="L78" i="51"/>
  <c r="M78" i="51" s="1"/>
  <c r="N78" i="51" s="1"/>
  <c r="P370" i="39"/>
  <c r="Q370" i="39" s="1"/>
  <c r="R370" i="39"/>
  <c r="G381" i="30"/>
  <c r="I381" i="30"/>
  <c r="E369" i="37"/>
  <c r="G369" i="37" s="1"/>
  <c r="H369" i="37" s="1"/>
  <c r="C370" i="51" s="1"/>
  <c r="D370" i="51" s="1"/>
  <c r="E370" i="51" s="1"/>
  <c r="O380" i="30"/>
  <c r="P380" i="30" s="1"/>
  <c r="C367" i="21" s="1"/>
  <c r="X88" i="35"/>
  <c r="H98" i="32"/>
  <c r="G98" i="32"/>
  <c r="F345" i="36"/>
  <c r="G345" i="36" s="1"/>
  <c r="H345" i="36" s="1"/>
  <c r="D342" i="38"/>
  <c r="N346" i="35"/>
  <c r="W345" i="35"/>
  <c r="K345" i="35" s="1"/>
  <c r="H345" i="40"/>
  <c r="I356" i="27"/>
  <c r="K356" i="27"/>
  <c r="H344" i="39"/>
  <c r="I344" i="39"/>
  <c r="J344" i="39"/>
  <c r="I353" i="36"/>
  <c r="J353" i="36" s="1"/>
  <c r="K353" i="36" s="1"/>
  <c r="E350" i="41" s="1"/>
  <c r="S354" i="35"/>
  <c r="E350" i="38"/>
  <c r="K364" i="28"/>
  <c r="R79" i="47"/>
  <c r="S79" i="47" s="1"/>
  <c r="F75" i="38"/>
  <c r="Y79" i="35"/>
  <c r="D395" i="21" l="1"/>
  <c r="F397" i="37"/>
  <c r="G409" i="17"/>
  <c r="I409" i="17"/>
  <c r="M366" i="43"/>
  <c r="F366" i="43"/>
  <c r="H371" i="35"/>
  <c r="C370" i="36"/>
  <c r="D370" i="36" s="1"/>
  <c r="E370" i="36" s="1"/>
  <c r="C367" i="38"/>
  <c r="K381" i="30"/>
  <c r="L381" i="30" s="1"/>
  <c r="S370" i="39"/>
  <c r="J98" i="32"/>
  <c r="K98" i="32" s="1"/>
  <c r="L356" i="27"/>
  <c r="F357" i="27" s="1"/>
  <c r="M356" i="27"/>
  <c r="E343" i="21" s="1"/>
  <c r="D345" i="40"/>
  <c r="D345" i="39"/>
  <c r="O346" i="35"/>
  <c r="E346" i="40" s="1"/>
  <c r="P346" i="35"/>
  <c r="X346" i="39" s="1"/>
  <c r="K344" i="39"/>
  <c r="G344" i="42" s="1"/>
  <c r="C340" i="44" s="1"/>
  <c r="D342" i="41"/>
  <c r="W346" i="39"/>
  <c r="L364" i="28"/>
  <c r="F365" i="28" s="1"/>
  <c r="M364" i="28"/>
  <c r="F351" i="21" s="1"/>
  <c r="U354" i="35"/>
  <c r="T354" i="35"/>
  <c r="G354" i="40" s="1"/>
  <c r="F75" i="41"/>
  <c r="AC79" i="39"/>
  <c r="Z79" i="35"/>
  <c r="I79" i="40" s="1"/>
  <c r="J409" i="17" l="1"/>
  <c r="K409" i="17" s="1"/>
  <c r="N381" i="30"/>
  <c r="M381" i="30"/>
  <c r="F382" i="30" s="1"/>
  <c r="L344" i="39"/>
  <c r="K340" i="43" s="1"/>
  <c r="E371" i="39"/>
  <c r="T371" i="39" s="1"/>
  <c r="C367" i="41"/>
  <c r="I371" i="35"/>
  <c r="C371" i="40" s="1"/>
  <c r="J371" i="35"/>
  <c r="L98" i="32"/>
  <c r="F99" i="32" s="1"/>
  <c r="M98" i="32"/>
  <c r="G85" i="21" s="1"/>
  <c r="F346" i="40"/>
  <c r="Q346" i="35"/>
  <c r="V346" i="35" s="1"/>
  <c r="F345" i="39"/>
  <c r="G345" i="39" s="1"/>
  <c r="O345" i="39"/>
  <c r="M347" i="35"/>
  <c r="I345" i="37"/>
  <c r="J345" i="37" s="1"/>
  <c r="K345" i="37" s="1"/>
  <c r="F346" i="51" s="1"/>
  <c r="G346" i="51" s="1"/>
  <c r="H346" i="51" s="1"/>
  <c r="H357" i="27"/>
  <c r="J357" i="27" s="1"/>
  <c r="G357" i="27"/>
  <c r="C347" i="43"/>
  <c r="R355" i="35"/>
  <c r="L353" i="37"/>
  <c r="M353" i="37" s="1"/>
  <c r="N353" i="37" s="1"/>
  <c r="I354" i="51" s="1"/>
  <c r="J354" i="51" s="1"/>
  <c r="K354" i="51" s="1"/>
  <c r="H365" i="28"/>
  <c r="J365" i="28" s="1"/>
  <c r="G365" i="28"/>
  <c r="O78" i="37"/>
  <c r="P78" i="37" s="1"/>
  <c r="Q78" i="37" s="1"/>
  <c r="AB79" i="39"/>
  <c r="L409" i="17" l="1"/>
  <c r="F410" i="17" s="1"/>
  <c r="M409" i="17"/>
  <c r="U371" i="39"/>
  <c r="L79" i="36"/>
  <c r="M79" i="36" s="1"/>
  <c r="N79" i="36" s="1"/>
  <c r="L79" i="51"/>
  <c r="M79" i="51" s="1"/>
  <c r="N79" i="51" s="1"/>
  <c r="P371" i="39"/>
  <c r="Q371" i="39" s="1"/>
  <c r="R371" i="39"/>
  <c r="I382" i="30"/>
  <c r="G382" i="30"/>
  <c r="E370" i="37"/>
  <c r="G370" i="37" s="1"/>
  <c r="H370" i="37" s="1"/>
  <c r="C371" i="51" s="1"/>
  <c r="D371" i="51" s="1"/>
  <c r="E371" i="51" s="1"/>
  <c r="O381" i="30"/>
  <c r="P381" i="30" s="1"/>
  <c r="C368" i="21" s="1"/>
  <c r="X89" i="35"/>
  <c r="H99" i="32"/>
  <c r="G99" i="32"/>
  <c r="H345" i="39"/>
  <c r="I345" i="39"/>
  <c r="J345" i="39"/>
  <c r="K357" i="27"/>
  <c r="I357" i="27"/>
  <c r="W346" i="35"/>
  <c r="K346" i="35" s="1"/>
  <c r="H346" i="40"/>
  <c r="N347" i="35"/>
  <c r="F346" i="36"/>
  <c r="G346" i="36" s="1"/>
  <c r="H346" i="36" s="1"/>
  <c r="D343" i="38"/>
  <c r="K365" i="28"/>
  <c r="S355" i="35"/>
  <c r="I354" i="36"/>
  <c r="J354" i="36" s="1"/>
  <c r="K354" i="36" s="1"/>
  <c r="E351" i="41" s="1"/>
  <c r="E351" i="38"/>
  <c r="R80" i="47"/>
  <c r="S80" i="47" s="1"/>
  <c r="F76" i="38"/>
  <c r="Y80" i="35"/>
  <c r="K345" i="39" l="1"/>
  <c r="D396" i="21"/>
  <c r="F398" i="37"/>
  <c r="G410" i="17"/>
  <c r="I410" i="17"/>
  <c r="F367" i="43"/>
  <c r="M367" i="43"/>
  <c r="L345" i="39"/>
  <c r="K341" i="43" s="1"/>
  <c r="H372" i="35"/>
  <c r="C368" i="38"/>
  <c r="C371" i="36"/>
  <c r="D371" i="36" s="1"/>
  <c r="E371" i="36" s="1"/>
  <c r="K382" i="30"/>
  <c r="L382" i="30" s="1"/>
  <c r="S371" i="39"/>
  <c r="J99" i="32"/>
  <c r="K99" i="32" s="1"/>
  <c r="P347" i="35"/>
  <c r="X347" i="39" s="1"/>
  <c r="O347" i="35"/>
  <c r="E347" i="40" s="1"/>
  <c r="D346" i="39"/>
  <c r="D346" i="40"/>
  <c r="M357" i="27"/>
  <c r="E344" i="21" s="1"/>
  <c r="L357" i="27"/>
  <c r="F358" i="27" s="1"/>
  <c r="W347" i="39"/>
  <c r="D343" i="41"/>
  <c r="M365" i="28"/>
  <c r="F352" i="21" s="1"/>
  <c r="L365" i="28"/>
  <c r="F366" i="28" s="1"/>
  <c r="T355" i="35"/>
  <c r="G355" i="40" s="1"/>
  <c r="U355" i="35"/>
  <c r="G352" i="42"/>
  <c r="C348" i="44" s="1"/>
  <c r="C348" i="43"/>
  <c r="F76" i="41"/>
  <c r="AC80" i="39"/>
  <c r="Z80" i="35"/>
  <c r="I80" i="40" s="1"/>
  <c r="J410" i="17" l="1"/>
  <c r="K410" i="17" s="1"/>
  <c r="M382" i="30"/>
  <c r="F383" i="30" s="1"/>
  <c r="N382" i="30"/>
  <c r="E372" i="39"/>
  <c r="T372" i="39" s="1"/>
  <c r="C368" i="41"/>
  <c r="I372" i="35"/>
  <c r="C372" i="40" s="1"/>
  <c r="J372" i="35"/>
  <c r="L99" i="32"/>
  <c r="F100" i="32" s="1"/>
  <c r="M99" i="32"/>
  <c r="G86" i="21" s="1"/>
  <c r="G358" i="27"/>
  <c r="H358" i="27"/>
  <c r="J358" i="27" s="1"/>
  <c r="M348" i="35"/>
  <c r="I346" i="37"/>
  <c r="J346" i="37" s="1"/>
  <c r="K346" i="37" s="1"/>
  <c r="F347" i="51" s="1"/>
  <c r="G347" i="51" s="1"/>
  <c r="H347" i="51" s="1"/>
  <c r="F346" i="39"/>
  <c r="G346" i="39" s="1"/>
  <c r="O346" i="39"/>
  <c r="Q347" i="35"/>
  <c r="V347" i="35" s="1"/>
  <c r="F347" i="40"/>
  <c r="H366" i="28"/>
  <c r="J366" i="28" s="1"/>
  <c r="G366" i="28"/>
  <c r="R356" i="35"/>
  <c r="L354" i="37"/>
  <c r="M354" i="37" s="1"/>
  <c r="N354" i="37" s="1"/>
  <c r="I355" i="51" s="1"/>
  <c r="J355" i="51" s="1"/>
  <c r="K355" i="51" s="1"/>
  <c r="O79" i="37"/>
  <c r="P79" i="37" s="1"/>
  <c r="Q79" i="37" s="1"/>
  <c r="AB80" i="39"/>
  <c r="L410" i="17" l="1"/>
  <c r="F411" i="17" s="1"/>
  <c r="M410" i="17"/>
  <c r="U372" i="39"/>
  <c r="L80" i="36"/>
  <c r="M80" i="36" s="1"/>
  <c r="N80" i="36" s="1"/>
  <c r="L80" i="51"/>
  <c r="M80" i="51" s="1"/>
  <c r="N80" i="51" s="1"/>
  <c r="P372" i="39"/>
  <c r="Q372" i="39" s="1"/>
  <c r="R372" i="39"/>
  <c r="O382" i="30"/>
  <c r="P382" i="30" s="1"/>
  <c r="C369" i="21" s="1"/>
  <c r="E371" i="37"/>
  <c r="G371" i="37" s="1"/>
  <c r="H371" i="37" s="1"/>
  <c r="C372" i="51" s="1"/>
  <c r="D372" i="51" s="1"/>
  <c r="E372" i="51" s="1"/>
  <c r="I383" i="30"/>
  <c r="G383" i="30"/>
  <c r="X90" i="35"/>
  <c r="G100" i="32"/>
  <c r="H100" i="32"/>
  <c r="H346" i="39"/>
  <c r="J346" i="39"/>
  <c r="I346" i="39"/>
  <c r="D344" i="38"/>
  <c r="F347" i="36"/>
  <c r="G347" i="36" s="1"/>
  <c r="H347" i="36" s="1"/>
  <c r="N348" i="35"/>
  <c r="K358" i="27"/>
  <c r="I358" i="27"/>
  <c r="W347" i="35"/>
  <c r="K347" i="35" s="1"/>
  <c r="H347" i="40"/>
  <c r="S356" i="35"/>
  <c r="E352" i="38"/>
  <c r="I355" i="36"/>
  <c r="J355" i="36" s="1"/>
  <c r="K355" i="36" s="1"/>
  <c r="E352" i="41" s="1"/>
  <c r="K366" i="28"/>
  <c r="R81" i="47"/>
  <c r="S81" i="47" s="1"/>
  <c r="F77" i="38"/>
  <c r="Y81" i="35"/>
  <c r="K346" i="39" l="1"/>
  <c r="L346" i="39" s="1"/>
  <c r="K342" i="43" s="1"/>
  <c r="D397" i="21"/>
  <c r="F399" i="37"/>
  <c r="G411" i="17"/>
  <c r="I411" i="17"/>
  <c r="F368" i="43"/>
  <c r="M368" i="43"/>
  <c r="K383" i="30"/>
  <c r="L383" i="30" s="1"/>
  <c r="H373" i="35"/>
  <c r="C369" i="38"/>
  <c r="C372" i="36"/>
  <c r="D372" i="36" s="1"/>
  <c r="E372" i="36" s="1"/>
  <c r="S372" i="39"/>
  <c r="J100" i="32"/>
  <c r="K100" i="32" s="1"/>
  <c r="M358" i="27"/>
  <c r="E345" i="21" s="1"/>
  <c r="L358" i="27"/>
  <c r="F359" i="27" s="1"/>
  <c r="P348" i="35"/>
  <c r="X348" i="39" s="1"/>
  <c r="O348" i="35"/>
  <c r="E348" i="40" s="1"/>
  <c r="W348" i="39"/>
  <c r="D344" i="41"/>
  <c r="G346" i="42"/>
  <c r="C342" i="44" s="1"/>
  <c r="D347" i="40"/>
  <c r="D347" i="39"/>
  <c r="M366" i="28"/>
  <c r="F353" i="21" s="1"/>
  <c r="L366" i="28"/>
  <c r="F367" i="28" s="1"/>
  <c r="U356" i="35"/>
  <c r="T356" i="35"/>
  <c r="G356" i="40" s="1"/>
  <c r="F77" i="41"/>
  <c r="AC81" i="39"/>
  <c r="Z81" i="35"/>
  <c r="I81" i="40" s="1"/>
  <c r="J411" i="17" l="1"/>
  <c r="K411" i="17" s="1"/>
  <c r="N383" i="30"/>
  <c r="M383" i="30"/>
  <c r="F384" i="30" s="1"/>
  <c r="C369" i="41"/>
  <c r="E373" i="39"/>
  <c r="T373" i="39" s="1"/>
  <c r="I373" i="35"/>
  <c r="C373" i="40" s="1"/>
  <c r="J373" i="35"/>
  <c r="L100" i="32"/>
  <c r="F101" i="32" s="1"/>
  <c r="M100" i="32"/>
  <c r="G87" i="21" s="1"/>
  <c r="Q348" i="35"/>
  <c r="V348" i="35" s="1"/>
  <c r="F348" i="40"/>
  <c r="O347" i="39"/>
  <c r="F347" i="39"/>
  <c r="G347" i="39" s="1"/>
  <c r="G359" i="27"/>
  <c r="H359" i="27"/>
  <c r="J359" i="27" s="1"/>
  <c r="I347" i="37"/>
  <c r="J347" i="37" s="1"/>
  <c r="K347" i="37" s="1"/>
  <c r="F348" i="51" s="1"/>
  <c r="G348" i="51" s="1"/>
  <c r="H348" i="51" s="1"/>
  <c r="M349" i="35"/>
  <c r="G353" i="42"/>
  <c r="C349" i="44" s="1"/>
  <c r="G367" i="28"/>
  <c r="H367" i="28"/>
  <c r="J367" i="28" s="1"/>
  <c r="L355" i="37"/>
  <c r="M355" i="37" s="1"/>
  <c r="N355" i="37" s="1"/>
  <c r="I356" i="51" s="1"/>
  <c r="J356" i="51" s="1"/>
  <c r="K356" i="51" s="1"/>
  <c r="R357" i="35"/>
  <c r="O80" i="37"/>
  <c r="P80" i="37" s="1"/>
  <c r="Q80" i="37" s="1"/>
  <c r="AB81" i="39"/>
  <c r="L411" i="17" l="1"/>
  <c r="F412" i="17" s="1"/>
  <c r="M411" i="17"/>
  <c r="U373" i="39"/>
  <c r="L81" i="36"/>
  <c r="M81" i="36" s="1"/>
  <c r="N81" i="36" s="1"/>
  <c r="L81" i="51"/>
  <c r="M81" i="51" s="1"/>
  <c r="N81" i="51" s="1"/>
  <c r="P373" i="39"/>
  <c r="Q373" i="39" s="1"/>
  <c r="R373" i="39"/>
  <c r="G384" i="30"/>
  <c r="I384" i="30"/>
  <c r="O383" i="30"/>
  <c r="P383" i="30" s="1"/>
  <c r="C370" i="21" s="1"/>
  <c r="E372" i="37"/>
  <c r="G372" i="37" s="1"/>
  <c r="H372" i="37" s="1"/>
  <c r="C373" i="51" s="1"/>
  <c r="D373" i="51" s="1"/>
  <c r="E373" i="51" s="1"/>
  <c r="X91" i="35"/>
  <c r="H101" i="32"/>
  <c r="G101" i="32"/>
  <c r="I359" i="27"/>
  <c r="K359" i="27"/>
  <c r="H347" i="39"/>
  <c r="J347" i="39"/>
  <c r="I347" i="39"/>
  <c r="W348" i="35"/>
  <c r="K348" i="35" s="1"/>
  <c r="H348" i="40"/>
  <c r="D345" i="38"/>
  <c r="F348" i="36"/>
  <c r="G348" i="36" s="1"/>
  <c r="H348" i="36" s="1"/>
  <c r="N349" i="35"/>
  <c r="I356" i="36"/>
  <c r="J356" i="36" s="1"/>
  <c r="K356" i="36" s="1"/>
  <c r="E353" i="41" s="1"/>
  <c r="S357" i="35"/>
  <c r="E353" i="38"/>
  <c r="K367" i="28"/>
  <c r="F78" i="38"/>
  <c r="R82" i="47"/>
  <c r="S82" i="47" s="1"/>
  <c r="Y82" i="35"/>
  <c r="D398" i="21" l="1"/>
  <c r="F400" i="37"/>
  <c r="G412" i="17"/>
  <c r="I412" i="17"/>
  <c r="F369" i="43"/>
  <c r="M369" i="43"/>
  <c r="C373" i="36"/>
  <c r="D373" i="36" s="1"/>
  <c r="E373" i="36" s="1"/>
  <c r="H374" i="35"/>
  <c r="C370" i="38"/>
  <c r="K384" i="30"/>
  <c r="L384" i="30" s="1"/>
  <c r="S373" i="39"/>
  <c r="K347" i="39"/>
  <c r="L347" i="39" s="1"/>
  <c r="K343" i="43" s="1"/>
  <c r="J101" i="32"/>
  <c r="K101" i="32" s="1"/>
  <c r="D348" i="39"/>
  <c r="D348" i="40"/>
  <c r="O349" i="35"/>
  <c r="E349" i="40" s="1"/>
  <c r="P349" i="35"/>
  <c r="X349" i="39" s="1"/>
  <c r="L359" i="27"/>
  <c r="F360" i="27" s="1"/>
  <c r="M359" i="27"/>
  <c r="E346" i="21" s="1"/>
  <c r="D345" i="41"/>
  <c r="W349" i="39"/>
  <c r="M367" i="28"/>
  <c r="F354" i="21" s="1"/>
  <c r="L367" i="28"/>
  <c r="F368" i="28" s="1"/>
  <c r="U357" i="35"/>
  <c r="T357" i="35"/>
  <c r="G357" i="40" s="1"/>
  <c r="F78" i="41"/>
  <c r="AC82" i="39"/>
  <c r="Z82" i="35"/>
  <c r="I82" i="40" s="1"/>
  <c r="J412" i="17" l="1"/>
  <c r="K412" i="17" s="1"/>
  <c r="G347" i="42"/>
  <c r="C343" i="44" s="1"/>
  <c r="N384" i="30"/>
  <c r="M384" i="30"/>
  <c r="F385" i="30" s="1"/>
  <c r="I374" i="35"/>
  <c r="C374" i="40" s="1"/>
  <c r="J374" i="35"/>
  <c r="E374" i="39"/>
  <c r="T374" i="39" s="1"/>
  <c r="C370" i="41"/>
  <c r="M101" i="32"/>
  <c r="G88" i="21" s="1"/>
  <c r="L101" i="32"/>
  <c r="F102" i="32" s="1"/>
  <c r="I348" i="37"/>
  <c r="J348" i="37" s="1"/>
  <c r="K348" i="37" s="1"/>
  <c r="F349" i="51" s="1"/>
  <c r="G349" i="51" s="1"/>
  <c r="H349" i="51" s="1"/>
  <c r="M350" i="35"/>
  <c r="G360" i="27"/>
  <c r="H360" i="27"/>
  <c r="J360" i="27" s="1"/>
  <c r="F349" i="40"/>
  <c r="Q349" i="35"/>
  <c r="V349" i="35" s="1"/>
  <c r="F348" i="39"/>
  <c r="G348" i="39" s="1"/>
  <c r="O348" i="39"/>
  <c r="G368" i="28"/>
  <c r="H368" i="28"/>
  <c r="J368" i="28" s="1"/>
  <c r="L356" i="37"/>
  <c r="M356" i="37" s="1"/>
  <c r="N356" i="37" s="1"/>
  <c r="I357" i="51" s="1"/>
  <c r="J357" i="51" s="1"/>
  <c r="K357" i="51" s="1"/>
  <c r="R358" i="35"/>
  <c r="C350" i="43"/>
  <c r="O81" i="37"/>
  <c r="P81" i="37" s="1"/>
  <c r="Q81" i="37" s="1"/>
  <c r="AB82" i="39"/>
  <c r="M412" i="17" l="1"/>
  <c r="L412" i="17"/>
  <c r="F413" i="17" s="1"/>
  <c r="U374" i="39"/>
  <c r="L82" i="36"/>
  <c r="M82" i="36" s="1"/>
  <c r="N82" i="36" s="1"/>
  <c r="L82" i="51"/>
  <c r="M82" i="51" s="1"/>
  <c r="N82" i="51" s="1"/>
  <c r="P374" i="39"/>
  <c r="Q374" i="39" s="1"/>
  <c r="R374" i="39"/>
  <c r="G385" i="30"/>
  <c r="I385" i="30"/>
  <c r="E373" i="37"/>
  <c r="G373" i="37" s="1"/>
  <c r="H373" i="37" s="1"/>
  <c r="C374" i="51" s="1"/>
  <c r="D374" i="51" s="1"/>
  <c r="E374" i="51" s="1"/>
  <c r="O384" i="30"/>
  <c r="P384" i="30" s="1"/>
  <c r="C371" i="21" s="1"/>
  <c r="G102" i="32"/>
  <c r="H102" i="32"/>
  <c r="X92" i="35"/>
  <c r="K360" i="27"/>
  <c r="I360" i="27"/>
  <c r="H349" i="40"/>
  <c r="W349" i="35"/>
  <c r="K349" i="35" s="1"/>
  <c r="H348" i="39"/>
  <c r="I348" i="39"/>
  <c r="J348" i="39"/>
  <c r="N350" i="35"/>
  <c r="F349" i="36"/>
  <c r="G349" i="36" s="1"/>
  <c r="H349" i="36" s="1"/>
  <c r="D346" i="38"/>
  <c r="E354" i="38"/>
  <c r="I357" i="36"/>
  <c r="J357" i="36" s="1"/>
  <c r="K357" i="36" s="1"/>
  <c r="E354" i="41" s="1"/>
  <c r="S358" i="35"/>
  <c r="K368" i="28"/>
  <c r="R83" i="47"/>
  <c r="S83" i="47" s="1"/>
  <c r="F79" i="38"/>
  <c r="Y83" i="35"/>
  <c r="G413" i="17" l="1"/>
  <c r="I413" i="17"/>
  <c r="D399" i="21"/>
  <c r="F401" i="37"/>
  <c r="M370" i="43"/>
  <c r="F370" i="43"/>
  <c r="C371" i="38"/>
  <c r="H375" i="35"/>
  <c r="C374" i="36"/>
  <c r="D374" i="36" s="1"/>
  <c r="E374" i="36" s="1"/>
  <c r="K385" i="30"/>
  <c r="L385" i="30" s="1"/>
  <c r="S374" i="39"/>
  <c r="K348" i="39"/>
  <c r="L348" i="39" s="1"/>
  <c r="K344" i="43" s="1"/>
  <c r="J102" i="32"/>
  <c r="K102" i="32" s="1"/>
  <c r="O350" i="35"/>
  <c r="E350" i="40" s="1"/>
  <c r="P350" i="35"/>
  <c r="X350" i="39" s="1"/>
  <c r="D349" i="39"/>
  <c r="D349" i="40"/>
  <c r="W350" i="39"/>
  <c r="D346" i="41"/>
  <c r="L360" i="27"/>
  <c r="F361" i="27" s="1"/>
  <c r="M360" i="27"/>
  <c r="E347" i="21" s="1"/>
  <c r="M368" i="28"/>
  <c r="F355" i="21" s="1"/>
  <c r="L368" i="28"/>
  <c r="F369" i="28" s="1"/>
  <c r="U358" i="35"/>
  <c r="T358" i="35"/>
  <c r="G358" i="40" s="1"/>
  <c r="AC83" i="39"/>
  <c r="F79" i="41"/>
  <c r="Z83" i="35"/>
  <c r="I83" i="40" s="1"/>
  <c r="J413" i="17" l="1"/>
  <c r="K413" i="17" s="1"/>
  <c r="N385" i="30"/>
  <c r="M385" i="30"/>
  <c r="F386" i="30" s="1"/>
  <c r="C371" i="41"/>
  <c r="E375" i="39"/>
  <c r="T375" i="39" s="1"/>
  <c r="J375" i="35"/>
  <c r="I375" i="35"/>
  <c r="C375" i="40" s="1"/>
  <c r="M102" i="32"/>
  <c r="G89" i="21" s="1"/>
  <c r="L102" i="32"/>
  <c r="F103" i="32" s="1"/>
  <c r="F349" i="39"/>
  <c r="O349" i="39"/>
  <c r="I349" i="37"/>
  <c r="J349" i="37" s="1"/>
  <c r="K349" i="37" s="1"/>
  <c r="F350" i="51" s="1"/>
  <c r="G350" i="51" s="1"/>
  <c r="H350" i="51" s="1"/>
  <c r="M351" i="35"/>
  <c r="Q350" i="35"/>
  <c r="V350" i="35" s="1"/>
  <c r="F350" i="40"/>
  <c r="H361" i="27"/>
  <c r="J361" i="27" s="1"/>
  <c r="G361" i="27"/>
  <c r="G369" i="28"/>
  <c r="H369" i="28"/>
  <c r="J369" i="28" s="1"/>
  <c r="R359" i="35"/>
  <c r="L357" i="37"/>
  <c r="M357" i="37" s="1"/>
  <c r="N357" i="37" s="1"/>
  <c r="I358" i="51" s="1"/>
  <c r="J358" i="51" s="1"/>
  <c r="K358" i="51" s="1"/>
  <c r="G355" i="42"/>
  <c r="C351" i="44" s="1"/>
  <c r="C351" i="43"/>
  <c r="AB83" i="39"/>
  <c r="O82" i="37"/>
  <c r="P82" i="37" s="1"/>
  <c r="Q82" i="37" s="1"/>
  <c r="L413" i="17" l="1"/>
  <c r="F414" i="17" s="1"/>
  <c r="M413" i="17"/>
  <c r="U375" i="39"/>
  <c r="L83" i="36"/>
  <c r="M83" i="36" s="1"/>
  <c r="N83" i="36" s="1"/>
  <c r="L83" i="51"/>
  <c r="M83" i="51" s="1"/>
  <c r="N83" i="51" s="1"/>
  <c r="P375" i="39"/>
  <c r="Q375" i="39" s="1"/>
  <c r="R375" i="39"/>
  <c r="I386" i="30"/>
  <c r="G386" i="30"/>
  <c r="E374" i="37"/>
  <c r="G374" i="37" s="1"/>
  <c r="H374" i="37" s="1"/>
  <c r="C375" i="51" s="1"/>
  <c r="D375" i="51" s="1"/>
  <c r="E375" i="51" s="1"/>
  <c r="O385" i="30"/>
  <c r="P385" i="30" s="1"/>
  <c r="C372" i="21" s="1"/>
  <c r="H103" i="32"/>
  <c r="G103" i="32"/>
  <c r="X93" i="35"/>
  <c r="W350" i="35"/>
  <c r="K350" i="35" s="1"/>
  <c r="H350" i="40"/>
  <c r="N351" i="35"/>
  <c r="D347" i="38"/>
  <c r="F350" i="36"/>
  <c r="G350" i="36" s="1"/>
  <c r="H350" i="36" s="1"/>
  <c r="G349" i="39"/>
  <c r="H349" i="39" s="1"/>
  <c r="I361" i="27"/>
  <c r="K361" i="27"/>
  <c r="S359" i="35"/>
  <c r="E355" i="38"/>
  <c r="I358" i="36"/>
  <c r="J358" i="36" s="1"/>
  <c r="K358" i="36" s="1"/>
  <c r="E355" i="41" s="1"/>
  <c r="K369" i="28"/>
  <c r="R84" i="47"/>
  <c r="S84" i="47" s="1"/>
  <c r="F80" i="38"/>
  <c r="Y84" i="35"/>
  <c r="D400" i="21" l="1"/>
  <c r="F402" i="37"/>
  <c r="G414" i="17"/>
  <c r="I414" i="17"/>
  <c r="M371" i="43"/>
  <c r="F371" i="43"/>
  <c r="C372" i="38"/>
  <c r="H376" i="35"/>
  <c r="C375" i="36"/>
  <c r="D375" i="36" s="1"/>
  <c r="E375" i="36" s="1"/>
  <c r="K386" i="30"/>
  <c r="L386" i="30" s="1"/>
  <c r="S375" i="39"/>
  <c r="J103" i="32"/>
  <c r="K103" i="32" s="1"/>
  <c r="J349" i="39"/>
  <c r="I349" i="39"/>
  <c r="K349" i="39" s="1"/>
  <c r="D347" i="41"/>
  <c r="W351" i="39"/>
  <c r="P351" i="35"/>
  <c r="X351" i="39" s="1"/>
  <c r="O351" i="35"/>
  <c r="E351" i="40" s="1"/>
  <c r="M361" i="27"/>
  <c r="E348" i="21" s="1"/>
  <c r="L361" i="27"/>
  <c r="F362" i="27" s="1"/>
  <c r="D350" i="40"/>
  <c r="D350" i="39"/>
  <c r="M369" i="28"/>
  <c r="F356" i="21" s="1"/>
  <c r="L369" i="28"/>
  <c r="F370" i="28" s="1"/>
  <c r="U359" i="35"/>
  <c r="T359" i="35"/>
  <c r="G359" i="40" s="1"/>
  <c r="AC84" i="39"/>
  <c r="F80" i="41"/>
  <c r="Z84" i="35"/>
  <c r="I84" i="40" s="1"/>
  <c r="J414" i="17" l="1"/>
  <c r="K414" i="17" s="1"/>
  <c r="G349" i="42"/>
  <c r="C345" i="44" s="1"/>
  <c r="M386" i="30"/>
  <c r="F387" i="30" s="1"/>
  <c r="N386" i="30"/>
  <c r="C372" i="41"/>
  <c r="E376" i="39"/>
  <c r="T376" i="39" s="1"/>
  <c r="J376" i="35"/>
  <c r="I376" i="35"/>
  <c r="C376" i="40" s="1"/>
  <c r="L103" i="32"/>
  <c r="F104" i="32" s="1"/>
  <c r="M103" i="32"/>
  <c r="G90" i="21" s="1"/>
  <c r="I350" i="37"/>
  <c r="J350" i="37" s="1"/>
  <c r="K350" i="37" s="1"/>
  <c r="F351" i="51" s="1"/>
  <c r="G351" i="51" s="1"/>
  <c r="H351" i="51" s="1"/>
  <c r="M352" i="35"/>
  <c r="Q351" i="35"/>
  <c r="V351" i="35" s="1"/>
  <c r="F351" i="40"/>
  <c r="O350" i="39"/>
  <c r="F350" i="39"/>
  <c r="G350" i="39" s="1"/>
  <c r="G362" i="27"/>
  <c r="H362" i="27"/>
  <c r="J362" i="27" s="1"/>
  <c r="L349" i="39"/>
  <c r="K345" i="43" s="1"/>
  <c r="C352" i="43"/>
  <c r="G370" i="28"/>
  <c r="H370" i="28"/>
  <c r="J370" i="28" s="1"/>
  <c r="L358" i="37"/>
  <c r="M358" i="37" s="1"/>
  <c r="N358" i="37" s="1"/>
  <c r="I359" i="51" s="1"/>
  <c r="J359" i="51" s="1"/>
  <c r="K359" i="51" s="1"/>
  <c r="R360" i="35"/>
  <c r="AB84" i="39"/>
  <c r="O83" i="37"/>
  <c r="P83" i="37" s="1"/>
  <c r="Q83" i="37" s="1"/>
  <c r="L414" i="17" l="1"/>
  <c r="F415" i="17" s="1"/>
  <c r="M414" i="17"/>
  <c r="U376" i="39"/>
  <c r="L84" i="36"/>
  <c r="M84" i="36" s="1"/>
  <c r="N84" i="36" s="1"/>
  <c r="L84" i="51"/>
  <c r="M84" i="51" s="1"/>
  <c r="N84" i="51" s="1"/>
  <c r="P376" i="39"/>
  <c r="Q376" i="39" s="1"/>
  <c r="R376" i="39"/>
  <c r="O386" i="30"/>
  <c r="P386" i="30" s="1"/>
  <c r="C373" i="21" s="1"/>
  <c r="E375" i="37"/>
  <c r="G375" i="37" s="1"/>
  <c r="H375" i="37" s="1"/>
  <c r="C376" i="51" s="1"/>
  <c r="D376" i="51" s="1"/>
  <c r="E376" i="51" s="1"/>
  <c r="I387" i="30"/>
  <c r="G387" i="30"/>
  <c r="X94" i="35"/>
  <c r="G104" i="32"/>
  <c r="H104" i="32"/>
  <c r="H351" i="40"/>
  <c r="W351" i="35"/>
  <c r="K351" i="35" s="1"/>
  <c r="I362" i="27"/>
  <c r="K362" i="27"/>
  <c r="H350" i="39"/>
  <c r="I350" i="39"/>
  <c r="J350" i="39"/>
  <c r="F351" i="36"/>
  <c r="G351" i="36" s="1"/>
  <c r="H351" i="36" s="1"/>
  <c r="N352" i="35"/>
  <c r="D348" i="38"/>
  <c r="K370" i="28"/>
  <c r="I359" i="36"/>
  <c r="J359" i="36" s="1"/>
  <c r="K359" i="36" s="1"/>
  <c r="E356" i="41" s="1"/>
  <c r="E356" i="38"/>
  <c r="S360" i="35"/>
  <c r="R85" i="47"/>
  <c r="S85" i="47" s="1"/>
  <c r="F81" i="38"/>
  <c r="Y85" i="35"/>
  <c r="D401" i="21" l="1"/>
  <c r="F403" i="37"/>
  <c r="G415" i="17"/>
  <c r="I415" i="17"/>
  <c r="F372" i="43"/>
  <c r="M372" i="43"/>
  <c r="K350" i="39"/>
  <c r="L350" i="39" s="1"/>
  <c r="K346" i="43" s="1"/>
  <c r="K387" i="30"/>
  <c r="L387" i="30" s="1"/>
  <c r="C373" i="38"/>
  <c r="C376" i="36"/>
  <c r="D376" i="36" s="1"/>
  <c r="E376" i="36" s="1"/>
  <c r="H377" i="35"/>
  <c r="S376" i="39"/>
  <c r="J104" i="32"/>
  <c r="K104" i="32" s="1"/>
  <c r="D348" i="41"/>
  <c r="W352" i="39"/>
  <c r="M362" i="27"/>
  <c r="E349" i="21" s="1"/>
  <c r="L362" i="27"/>
  <c r="F363" i="27" s="1"/>
  <c r="D351" i="40"/>
  <c r="D351" i="39"/>
  <c r="P352" i="35"/>
  <c r="X352" i="39" s="1"/>
  <c r="O352" i="35"/>
  <c r="E352" i="40" s="1"/>
  <c r="M370" i="28"/>
  <c r="F357" i="21" s="1"/>
  <c r="L370" i="28"/>
  <c r="F371" i="28" s="1"/>
  <c r="U360" i="35"/>
  <c r="T360" i="35"/>
  <c r="G360" i="40" s="1"/>
  <c r="AC85" i="39"/>
  <c r="F81" i="41"/>
  <c r="Z85" i="35"/>
  <c r="I85" i="40" s="1"/>
  <c r="J415" i="17" l="1"/>
  <c r="K415" i="17" s="1"/>
  <c r="M387" i="30"/>
  <c r="F388" i="30" s="1"/>
  <c r="N387" i="30"/>
  <c r="I377" i="35"/>
  <c r="C377" i="40" s="1"/>
  <c r="J377" i="35"/>
  <c r="E377" i="39"/>
  <c r="T377" i="39" s="1"/>
  <c r="C373" i="41"/>
  <c r="L104" i="32"/>
  <c r="F105" i="32" s="1"/>
  <c r="M104" i="32"/>
  <c r="G91" i="21" s="1"/>
  <c r="F351" i="39"/>
  <c r="G351" i="39" s="1"/>
  <c r="O351" i="39"/>
  <c r="H363" i="27"/>
  <c r="J363" i="27" s="1"/>
  <c r="G363" i="27"/>
  <c r="M353" i="35"/>
  <c r="I351" i="37"/>
  <c r="J351" i="37" s="1"/>
  <c r="K351" i="37" s="1"/>
  <c r="F352" i="51" s="1"/>
  <c r="G352" i="51" s="1"/>
  <c r="H352" i="51" s="1"/>
  <c r="Q352" i="35"/>
  <c r="V352" i="35" s="1"/>
  <c r="F352" i="40"/>
  <c r="H371" i="28"/>
  <c r="J371" i="28" s="1"/>
  <c r="G371" i="28"/>
  <c r="L359" i="37"/>
  <c r="M359" i="37" s="1"/>
  <c r="N359" i="37" s="1"/>
  <c r="I360" i="51" s="1"/>
  <c r="J360" i="51" s="1"/>
  <c r="K360" i="51" s="1"/>
  <c r="R361" i="35"/>
  <c r="C353" i="43"/>
  <c r="G357" i="42"/>
  <c r="C353" i="44" s="1"/>
  <c r="AB85" i="39"/>
  <c r="O84" i="37"/>
  <c r="P84" i="37" s="1"/>
  <c r="Q84" i="37" s="1"/>
  <c r="L415" i="17" l="1"/>
  <c r="F416" i="17" s="1"/>
  <c r="M415" i="17"/>
  <c r="U377" i="39"/>
  <c r="L85" i="36"/>
  <c r="M85" i="36" s="1"/>
  <c r="N85" i="36" s="1"/>
  <c r="L85" i="51"/>
  <c r="M85" i="51" s="1"/>
  <c r="N85" i="51" s="1"/>
  <c r="P377" i="39"/>
  <c r="Q377" i="39" s="1"/>
  <c r="R377" i="39"/>
  <c r="O387" i="30"/>
  <c r="P387" i="30" s="1"/>
  <c r="C374" i="21" s="1"/>
  <c r="E376" i="37"/>
  <c r="G376" i="37" s="1"/>
  <c r="H376" i="37" s="1"/>
  <c r="C377" i="51" s="1"/>
  <c r="D377" i="51" s="1"/>
  <c r="E377" i="51" s="1"/>
  <c r="G388" i="30"/>
  <c r="I388" i="30"/>
  <c r="X95" i="35"/>
  <c r="G105" i="32"/>
  <c r="H105" i="32"/>
  <c r="N353" i="35"/>
  <c r="F352" i="36"/>
  <c r="G352" i="36" s="1"/>
  <c r="H352" i="36" s="1"/>
  <c r="D349" i="38"/>
  <c r="I363" i="27"/>
  <c r="K363" i="27"/>
  <c r="H352" i="40"/>
  <c r="W352" i="35"/>
  <c r="K352" i="35" s="1"/>
  <c r="H351" i="39"/>
  <c r="I351" i="39"/>
  <c r="J351" i="39"/>
  <c r="E357" i="38"/>
  <c r="I360" i="36"/>
  <c r="J360" i="36" s="1"/>
  <c r="K360" i="36" s="1"/>
  <c r="E357" i="41" s="1"/>
  <c r="S361" i="35"/>
  <c r="K371" i="28"/>
  <c r="R86" i="47"/>
  <c r="S86" i="47" s="1"/>
  <c r="F82" i="38"/>
  <c r="Y86" i="35"/>
  <c r="D402" i="21" l="1"/>
  <c r="F404" i="37"/>
  <c r="I416" i="17"/>
  <c r="G416" i="17"/>
  <c r="F373" i="43"/>
  <c r="M373" i="43"/>
  <c r="K388" i="30"/>
  <c r="L388" i="30" s="1"/>
  <c r="C374" i="38"/>
  <c r="H378" i="35"/>
  <c r="C377" i="36"/>
  <c r="D377" i="36" s="1"/>
  <c r="E377" i="36" s="1"/>
  <c r="S377" i="39"/>
  <c r="J105" i="32"/>
  <c r="K105" i="32" s="1"/>
  <c r="D352" i="39"/>
  <c r="D352" i="40"/>
  <c r="M363" i="27"/>
  <c r="E350" i="21" s="1"/>
  <c r="L363" i="27"/>
  <c r="F364" i="27" s="1"/>
  <c r="W353" i="39"/>
  <c r="D349" i="41"/>
  <c r="K351" i="39"/>
  <c r="G351" i="42" s="1"/>
  <c r="C347" i="44" s="1"/>
  <c r="O353" i="35"/>
  <c r="E353" i="40" s="1"/>
  <c r="P353" i="35"/>
  <c r="X353" i="39" s="1"/>
  <c r="L371" i="28"/>
  <c r="F372" i="28" s="1"/>
  <c r="M371" i="28"/>
  <c r="F358" i="21" s="1"/>
  <c r="U361" i="35"/>
  <c r="T361" i="35"/>
  <c r="G361" i="40" s="1"/>
  <c r="C354" i="43"/>
  <c r="G358" i="42"/>
  <c r="C354" i="44" s="1"/>
  <c r="F82" i="41"/>
  <c r="AC86" i="39"/>
  <c r="Z86" i="35"/>
  <c r="I86" i="40" s="1"/>
  <c r="J416" i="17" l="1"/>
  <c r="K416" i="17" s="1"/>
  <c r="L351" i="39"/>
  <c r="K347" i="43" s="1"/>
  <c r="N388" i="30"/>
  <c r="M388" i="30"/>
  <c r="F389" i="30" s="1"/>
  <c r="E378" i="39"/>
  <c r="T378" i="39" s="1"/>
  <c r="C374" i="41"/>
  <c r="I378" i="35"/>
  <c r="C378" i="40" s="1"/>
  <c r="J378" i="35"/>
  <c r="L105" i="32"/>
  <c r="F106" i="32" s="1"/>
  <c r="M105" i="32"/>
  <c r="G92" i="21" s="1"/>
  <c r="G364" i="27"/>
  <c r="H364" i="27"/>
  <c r="J364" i="27" s="1"/>
  <c r="F353" i="40"/>
  <c r="Q353" i="35"/>
  <c r="V353" i="35" s="1"/>
  <c r="M354" i="35"/>
  <c r="I352" i="37"/>
  <c r="J352" i="37" s="1"/>
  <c r="K352" i="37" s="1"/>
  <c r="F353" i="51" s="1"/>
  <c r="G353" i="51" s="1"/>
  <c r="H353" i="51" s="1"/>
  <c r="O352" i="39"/>
  <c r="F352" i="39"/>
  <c r="G352" i="39" s="1"/>
  <c r="L360" i="37"/>
  <c r="M360" i="37" s="1"/>
  <c r="N360" i="37" s="1"/>
  <c r="I361" i="51" s="1"/>
  <c r="J361" i="51" s="1"/>
  <c r="K361" i="51" s="1"/>
  <c r="R362" i="35"/>
  <c r="H372" i="28"/>
  <c r="J372" i="28" s="1"/>
  <c r="G372" i="28"/>
  <c r="AB86" i="39"/>
  <c r="O85" i="37"/>
  <c r="P85" i="37" s="1"/>
  <c r="Q85" i="37" s="1"/>
  <c r="L416" i="17" l="1"/>
  <c r="F417" i="17" s="1"/>
  <c r="M416" i="17"/>
  <c r="U378" i="39"/>
  <c r="L86" i="36"/>
  <c r="M86" i="36" s="1"/>
  <c r="N86" i="36" s="1"/>
  <c r="L86" i="51"/>
  <c r="M86" i="51" s="1"/>
  <c r="N86" i="51" s="1"/>
  <c r="P378" i="39"/>
  <c r="Q378" i="39" s="1"/>
  <c r="R378" i="39"/>
  <c r="G389" i="30"/>
  <c r="I389" i="30"/>
  <c r="O388" i="30"/>
  <c r="P388" i="30" s="1"/>
  <c r="C375" i="21" s="1"/>
  <c r="E377" i="37"/>
  <c r="G377" i="37" s="1"/>
  <c r="H377" i="37" s="1"/>
  <c r="C378" i="51" s="1"/>
  <c r="D378" i="51" s="1"/>
  <c r="E378" i="51" s="1"/>
  <c r="X96" i="35"/>
  <c r="G106" i="32"/>
  <c r="H106" i="32"/>
  <c r="W353" i="35"/>
  <c r="K353" i="35" s="1"/>
  <c r="H353" i="40"/>
  <c r="K364" i="27"/>
  <c r="I364" i="27"/>
  <c r="H352" i="39"/>
  <c r="J352" i="39"/>
  <c r="I352" i="39"/>
  <c r="N354" i="35"/>
  <c r="D350" i="38"/>
  <c r="F353" i="36"/>
  <c r="G353" i="36" s="1"/>
  <c r="H353" i="36" s="1"/>
  <c r="K372" i="28"/>
  <c r="S362" i="35"/>
  <c r="E358" i="38"/>
  <c r="I361" i="36"/>
  <c r="J361" i="36" s="1"/>
  <c r="K361" i="36" s="1"/>
  <c r="E358" i="41" s="1"/>
  <c r="R87" i="47"/>
  <c r="S87" i="47" s="1"/>
  <c r="F83" i="38"/>
  <c r="Y87" i="35"/>
  <c r="D403" i="21" l="1"/>
  <c r="F405" i="37"/>
  <c r="I417" i="17"/>
  <c r="G417" i="17"/>
  <c r="F374" i="43"/>
  <c r="M374" i="43"/>
  <c r="K389" i="30"/>
  <c r="L389" i="30" s="1"/>
  <c r="H379" i="35"/>
  <c r="C378" i="36"/>
  <c r="D378" i="36" s="1"/>
  <c r="E378" i="36" s="1"/>
  <c r="C375" i="38"/>
  <c r="S378" i="39"/>
  <c r="K352" i="39"/>
  <c r="L352" i="39" s="1"/>
  <c r="K348" i="43" s="1"/>
  <c r="J106" i="32"/>
  <c r="K106" i="32" s="1"/>
  <c r="O354" i="35"/>
  <c r="E354" i="40" s="1"/>
  <c r="P354" i="35"/>
  <c r="X354" i="39" s="1"/>
  <c r="M364" i="27"/>
  <c r="E351" i="21" s="1"/>
  <c r="L364" i="27"/>
  <c r="F365" i="27" s="1"/>
  <c r="W354" i="39"/>
  <c r="D350" i="41"/>
  <c r="D353" i="40"/>
  <c r="D353" i="39"/>
  <c r="T362" i="35"/>
  <c r="G362" i="40" s="1"/>
  <c r="U362" i="35"/>
  <c r="M372" i="28"/>
  <c r="F359" i="21" s="1"/>
  <c r="L372" i="28"/>
  <c r="F373" i="28" s="1"/>
  <c r="F83" i="41"/>
  <c r="AC87" i="39"/>
  <c r="Z87" i="35"/>
  <c r="I87" i="40" s="1"/>
  <c r="J417" i="17" l="1"/>
  <c r="K417" i="17" s="1"/>
  <c r="N389" i="30"/>
  <c r="M389" i="30"/>
  <c r="F390" i="30" s="1"/>
  <c r="C375" i="41"/>
  <c r="E379" i="39"/>
  <c r="T379" i="39" s="1"/>
  <c r="I379" i="35"/>
  <c r="C379" i="40" s="1"/>
  <c r="J379" i="35"/>
  <c r="L106" i="32"/>
  <c r="F107" i="32" s="1"/>
  <c r="M106" i="32"/>
  <c r="G93" i="21" s="1"/>
  <c r="G365" i="27"/>
  <c r="H365" i="27"/>
  <c r="J365" i="27" s="1"/>
  <c r="I353" i="37"/>
  <c r="J353" i="37" s="1"/>
  <c r="K353" i="37" s="1"/>
  <c r="F354" i="51" s="1"/>
  <c r="G354" i="51" s="1"/>
  <c r="H354" i="51" s="1"/>
  <c r="M355" i="35"/>
  <c r="O353" i="39"/>
  <c r="F353" i="39"/>
  <c r="G353" i="39" s="1"/>
  <c r="F354" i="40"/>
  <c r="Q354" i="35"/>
  <c r="V354" i="35" s="1"/>
  <c r="C355" i="43"/>
  <c r="G373" i="28"/>
  <c r="H373" i="28"/>
  <c r="J373" i="28" s="1"/>
  <c r="R363" i="35"/>
  <c r="L361" i="37"/>
  <c r="M361" i="37" s="1"/>
  <c r="N361" i="37" s="1"/>
  <c r="I362" i="51" s="1"/>
  <c r="J362" i="51" s="1"/>
  <c r="K362" i="51" s="1"/>
  <c r="AB87" i="39"/>
  <c r="O86" i="37"/>
  <c r="P86" i="37" s="1"/>
  <c r="Q86" i="37" s="1"/>
  <c r="L417" i="17" l="1"/>
  <c r="F418" i="17" s="1"/>
  <c r="M417" i="17"/>
  <c r="U379" i="39"/>
  <c r="L87" i="36"/>
  <c r="M87" i="36" s="1"/>
  <c r="N87" i="36" s="1"/>
  <c r="L87" i="51"/>
  <c r="M87" i="51" s="1"/>
  <c r="N87" i="51" s="1"/>
  <c r="P379" i="39"/>
  <c r="Q379" i="39" s="1"/>
  <c r="R379" i="39"/>
  <c r="I390" i="30"/>
  <c r="G390" i="30"/>
  <c r="O389" i="30"/>
  <c r="P389" i="30" s="1"/>
  <c r="C376" i="21" s="1"/>
  <c r="E378" i="37"/>
  <c r="G378" i="37" s="1"/>
  <c r="H378" i="37" s="1"/>
  <c r="C379" i="51" s="1"/>
  <c r="D379" i="51" s="1"/>
  <c r="E379" i="51" s="1"/>
  <c r="X97" i="35"/>
  <c r="G107" i="32"/>
  <c r="H107" i="32"/>
  <c r="N355" i="35"/>
  <c r="D351" i="38"/>
  <c r="F354" i="36"/>
  <c r="G354" i="36" s="1"/>
  <c r="H354" i="36" s="1"/>
  <c r="K365" i="27"/>
  <c r="I365" i="27"/>
  <c r="H354" i="40"/>
  <c r="W354" i="35"/>
  <c r="K354" i="35" s="1"/>
  <c r="H353" i="39"/>
  <c r="I353" i="39"/>
  <c r="J353" i="39"/>
  <c r="S363" i="35"/>
  <c r="I362" i="36"/>
  <c r="J362" i="36" s="1"/>
  <c r="K362" i="36" s="1"/>
  <c r="E359" i="41" s="1"/>
  <c r="E359" i="38"/>
  <c r="K373" i="28"/>
  <c r="R88" i="47"/>
  <c r="S88" i="47" s="1"/>
  <c r="F84" i="38"/>
  <c r="Y88" i="35"/>
  <c r="D404" i="21" l="1"/>
  <c r="F406" i="37"/>
  <c r="G418" i="17"/>
  <c r="I418" i="17"/>
  <c r="F375" i="43"/>
  <c r="M375" i="43"/>
  <c r="C379" i="36"/>
  <c r="D379" i="36" s="1"/>
  <c r="E379" i="36" s="1"/>
  <c r="H380" i="35"/>
  <c r="C376" i="38"/>
  <c r="K390" i="30"/>
  <c r="L390" i="30" s="1"/>
  <c r="S379" i="39"/>
  <c r="J107" i="32"/>
  <c r="K107" i="32" s="1"/>
  <c r="D354" i="40"/>
  <c r="D354" i="39"/>
  <c r="L365" i="27"/>
  <c r="F366" i="27" s="1"/>
  <c r="M365" i="27"/>
  <c r="E352" i="21" s="1"/>
  <c r="D351" i="41"/>
  <c r="W355" i="39"/>
  <c r="K353" i="39"/>
  <c r="L353" i="39" s="1"/>
  <c r="K349" i="43" s="1"/>
  <c r="O355" i="35"/>
  <c r="E355" i="40" s="1"/>
  <c r="P355" i="35"/>
  <c r="X355" i="39" s="1"/>
  <c r="M373" i="28"/>
  <c r="F360" i="21" s="1"/>
  <c r="L373" i="28"/>
  <c r="F374" i="28" s="1"/>
  <c r="U363" i="35"/>
  <c r="T363" i="35"/>
  <c r="G363" i="40" s="1"/>
  <c r="F84" i="41"/>
  <c r="AC88" i="39"/>
  <c r="Z88" i="35"/>
  <c r="I88" i="40" s="1"/>
  <c r="J418" i="17" l="1"/>
  <c r="K418" i="17" s="1"/>
  <c r="C349" i="43"/>
  <c r="N390" i="30"/>
  <c r="M390" i="30"/>
  <c r="F391" i="30" s="1"/>
  <c r="I380" i="35"/>
  <c r="C380" i="40" s="1"/>
  <c r="J380" i="35"/>
  <c r="C376" i="41"/>
  <c r="E380" i="39"/>
  <c r="T380" i="39" s="1"/>
  <c r="L107" i="32"/>
  <c r="F108" i="32" s="1"/>
  <c r="M107" i="32"/>
  <c r="G94" i="21" s="1"/>
  <c r="M356" i="35"/>
  <c r="I354" i="37"/>
  <c r="J354" i="37" s="1"/>
  <c r="K354" i="37" s="1"/>
  <c r="F355" i="51" s="1"/>
  <c r="G355" i="51" s="1"/>
  <c r="H355" i="51" s="1"/>
  <c r="Q355" i="35"/>
  <c r="V355" i="35" s="1"/>
  <c r="F355" i="40"/>
  <c r="G366" i="27"/>
  <c r="H366" i="27"/>
  <c r="J366" i="27" s="1"/>
  <c r="F354" i="39"/>
  <c r="G354" i="39" s="1"/>
  <c r="O354" i="39"/>
  <c r="H374" i="28"/>
  <c r="J374" i="28" s="1"/>
  <c r="G374" i="28"/>
  <c r="R364" i="35"/>
  <c r="L362" i="37"/>
  <c r="M362" i="37" s="1"/>
  <c r="N362" i="37" s="1"/>
  <c r="I363" i="51" s="1"/>
  <c r="J363" i="51" s="1"/>
  <c r="K363" i="51" s="1"/>
  <c r="C356" i="43"/>
  <c r="O87" i="37"/>
  <c r="P87" i="37" s="1"/>
  <c r="Q87" i="37" s="1"/>
  <c r="AB88" i="39"/>
  <c r="L418" i="17" l="1"/>
  <c r="F419" i="17" s="1"/>
  <c r="M418" i="17"/>
  <c r="U380" i="39"/>
  <c r="L88" i="36"/>
  <c r="M88" i="36" s="1"/>
  <c r="N88" i="36" s="1"/>
  <c r="L88" i="51"/>
  <c r="M88" i="51" s="1"/>
  <c r="N88" i="51" s="1"/>
  <c r="P380" i="39"/>
  <c r="Q380" i="39" s="1"/>
  <c r="R380" i="39"/>
  <c r="I391" i="30"/>
  <c r="G391" i="30"/>
  <c r="E379" i="37"/>
  <c r="G379" i="37" s="1"/>
  <c r="H379" i="37" s="1"/>
  <c r="C380" i="51" s="1"/>
  <c r="D380" i="51" s="1"/>
  <c r="E380" i="51" s="1"/>
  <c r="O390" i="30"/>
  <c r="P390" i="30" s="1"/>
  <c r="C377" i="21" s="1"/>
  <c r="X98" i="35"/>
  <c r="G108" i="32"/>
  <c r="H108" i="32"/>
  <c r="W355" i="35"/>
  <c r="K355" i="35" s="1"/>
  <c r="H355" i="40"/>
  <c r="N356" i="35"/>
  <c r="D352" i="38"/>
  <c r="F355" i="36"/>
  <c r="G355" i="36" s="1"/>
  <c r="H355" i="36" s="1"/>
  <c r="H354" i="39"/>
  <c r="J354" i="39"/>
  <c r="I354" i="39"/>
  <c r="K366" i="27"/>
  <c r="I366" i="27"/>
  <c r="S364" i="35"/>
  <c r="E360" i="38"/>
  <c r="I363" i="36"/>
  <c r="J363" i="36" s="1"/>
  <c r="K363" i="36" s="1"/>
  <c r="E360" i="41" s="1"/>
  <c r="K374" i="28"/>
  <c r="F85" i="38"/>
  <c r="R89" i="47"/>
  <c r="S89" i="47" s="1"/>
  <c r="Y89" i="35"/>
  <c r="D405" i="21" l="1"/>
  <c r="F407" i="37"/>
  <c r="G419" i="17"/>
  <c r="I419" i="17"/>
  <c r="F376" i="43"/>
  <c r="M376" i="43"/>
  <c r="H381" i="35"/>
  <c r="C380" i="36"/>
  <c r="D380" i="36" s="1"/>
  <c r="E380" i="36" s="1"/>
  <c r="C377" i="38"/>
  <c r="K391" i="30"/>
  <c r="L391" i="30" s="1"/>
  <c r="K354" i="39"/>
  <c r="G354" i="42" s="1"/>
  <c r="C350" i="44" s="1"/>
  <c r="S380" i="39"/>
  <c r="J108" i="32"/>
  <c r="K108" i="32" s="1"/>
  <c r="D352" i="41"/>
  <c r="W356" i="39"/>
  <c r="O356" i="35"/>
  <c r="E356" i="40" s="1"/>
  <c r="P356" i="35"/>
  <c r="X356" i="39" s="1"/>
  <c r="M366" i="27"/>
  <c r="E353" i="21" s="1"/>
  <c r="L366" i="27"/>
  <c r="F367" i="27" s="1"/>
  <c r="D355" i="40"/>
  <c r="D355" i="39"/>
  <c r="M374" i="28"/>
  <c r="F361" i="21" s="1"/>
  <c r="L374" i="28"/>
  <c r="F375" i="28" s="1"/>
  <c r="U364" i="35"/>
  <c r="T364" i="35"/>
  <c r="G364" i="40" s="1"/>
  <c r="F85" i="41"/>
  <c r="AC89" i="39"/>
  <c r="Z89" i="35"/>
  <c r="I89" i="40" s="1"/>
  <c r="J419" i="17" l="1"/>
  <c r="K419" i="17" s="1"/>
  <c r="M391" i="30"/>
  <c r="F392" i="30" s="1"/>
  <c r="N391" i="30"/>
  <c r="L354" i="39"/>
  <c r="K350" i="43" s="1"/>
  <c r="E381" i="39"/>
  <c r="T381" i="39" s="1"/>
  <c r="C377" i="41"/>
  <c r="J381" i="35"/>
  <c r="I381" i="35"/>
  <c r="C381" i="40" s="1"/>
  <c r="M108" i="32"/>
  <c r="G95" i="21" s="1"/>
  <c r="L108" i="32"/>
  <c r="F109" i="32" s="1"/>
  <c r="G367" i="27"/>
  <c r="H367" i="27"/>
  <c r="J367" i="27" s="1"/>
  <c r="F356" i="40"/>
  <c r="Q356" i="35"/>
  <c r="V356" i="35" s="1"/>
  <c r="M357" i="35"/>
  <c r="I355" i="37"/>
  <c r="J355" i="37" s="1"/>
  <c r="K355" i="37" s="1"/>
  <c r="F356" i="51" s="1"/>
  <c r="G356" i="51" s="1"/>
  <c r="H356" i="51" s="1"/>
  <c r="F355" i="39"/>
  <c r="G355" i="39" s="1"/>
  <c r="O355" i="39"/>
  <c r="C357" i="43"/>
  <c r="G375" i="28"/>
  <c r="H375" i="28"/>
  <c r="J375" i="28" s="1"/>
  <c r="R365" i="35"/>
  <c r="L363" i="37"/>
  <c r="M363" i="37" s="1"/>
  <c r="N363" i="37" s="1"/>
  <c r="I364" i="51" s="1"/>
  <c r="J364" i="51" s="1"/>
  <c r="K364" i="51" s="1"/>
  <c r="O88" i="37"/>
  <c r="P88" i="37" s="1"/>
  <c r="Q88" i="37" s="1"/>
  <c r="AB89" i="39"/>
  <c r="M419" i="17" l="1"/>
  <c r="L419" i="17"/>
  <c r="F420" i="17" s="1"/>
  <c r="U381" i="39"/>
  <c r="L89" i="36"/>
  <c r="M89" i="36" s="1"/>
  <c r="N89" i="36" s="1"/>
  <c r="L89" i="51"/>
  <c r="M89" i="51" s="1"/>
  <c r="N89" i="51" s="1"/>
  <c r="P381" i="39"/>
  <c r="Q381" i="39" s="1"/>
  <c r="R381" i="39"/>
  <c r="E380" i="37"/>
  <c r="G380" i="37" s="1"/>
  <c r="H380" i="37" s="1"/>
  <c r="C381" i="51" s="1"/>
  <c r="D381" i="51" s="1"/>
  <c r="E381" i="51" s="1"/>
  <c r="O391" i="30"/>
  <c r="P391" i="30" s="1"/>
  <c r="C378" i="21" s="1"/>
  <c r="G392" i="30"/>
  <c r="I392" i="30"/>
  <c r="H109" i="32"/>
  <c r="G109" i="32"/>
  <c r="X99" i="35"/>
  <c r="H356" i="40"/>
  <c r="W356" i="35"/>
  <c r="K356" i="35" s="1"/>
  <c r="H355" i="39"/>
  <c r="I355" i="39"/>
  <c r="J355" i="39"/>
  <c r="I367" i="27"/>
  <c r="K367" i="27"/>
  <c r="F356" i="36"/>
  <c r="G356" i="36" s="1"/>
  <c r="H356" i="36" s="1"/>
  <c r="N357" i="35"/>
  <c r="D353" i="38"/>
  <c r="S365" i="35"/>
  <c r="I364" i="36"/>
  <c r="J364" i="36" s="1"/>
  <c r="K364" i="36" s="1"/>
  <c r="E361" i="41" s="1"/>
  <c r="E361" i="38"/>
  <c r="K375" i="28"/>
  <c r="R90" i="47"/>
  <c r="S90" i="47" s="1"/>
  <c r="F86" i="38"/>
  <c r="Y90" i="35"/>
  <c r="G420" i="17" l="1"/>
  <c r="I420" i="17"/>
  <c r="D406" i="21"/>
  <c r="F408" i="37"/>
  <c r="F377" i="43"/>
  <c r="M377" i="43"/>
  <c r="K392" i="30"/>
  <c r="L392" i="30" s="1"/>
  <c r="C381" i="36"/>
  <c r="D381" i="36" s="1"/>
  <c r="E381" i="36" s="1"/>
  <c r="H382" i="35"/>
  <c r="C378" i="38"/>
  <c r="S381" i="39"/>
  <c r="K355" i="39"/>
  <c r="L355" i="39" s="1"/>
  <c r="K351" i="43" s="1"/>
  <c r="J109" i="32"/>
  <c r="K109" i="32" s="1"/>
  <c r="W357" i="39"/>
  <c r="D353" i="41"/>
  <c r="L367" i="27"/>
  <c r="F368" i="27" s="1"/>
  <c r="M367" i="27"/>
  <c r="E354" i="21" s="1"/>
  <c r="D356" i="40"/>
  <c r="D356" i="39"/>
  <c r="O357" i="35"/>
  <c r="E357" i="40" s="1"/>
  <c r="P357" i="35"/>
  <c r="X357" i="39" s="1"/>
  <c r="L375" i="28"/>
  <c r="F376" i="28" s="1"/>
  <c r="M375" i="28"/>
  <c r="F362" i="21" s="1"/>
  <c r="U365" i="35"/>
  <c r="T365" i="35"/>
  <c r="G365" i="40" s="1"/>
  <c r="F86" i="41"/>
  <c r="AC90" i="39"/>
  <c r="Z90" i="35"/>
  <c r="I90" i="40" s="1"/>
  <c r="J420" i="17" l="1"/>
  <c r="K420" i="17" s="1"/>
  <c r="M392" i="30"/>
  <c r="F393" i="30" s="1"/>
  <c r="N392" i="30"/>
  <c r="I382" i="35"/>
  <c r="C382" i="40" s="1"/>
  <c r="J382" i="35"/>
  <c r="C378" i="41"/>
  <c r="E382" i="39"/>
  <c r="T382" i="39" s="1"/>
  <c r="M109" i="32"/>
  <c r="G96" i="21" s="1"/>
  <c r="L109" i="32"/>
  <c r="F110" i="32" s="1"/>
  <c r="F356" i="39"/>
  <c r="G356" i="39" s="1"/>
  <c r="O356" i="39"/>
  <c r="M358" i="35"/>
  <c r="I356" i="37"/>
  <c r="J356" i="37" s="1"/>
  <c r="K356" i="37" s="1"/>
  <c r="F357" i="51" s="1"/>
  <c r="G357" i="51" s="1"/>
  <c r="H357" i="51" s="1"/>
  <c r="G368" i="27"/>
  <c r="H368" i="27"/>
  <c r="J368" i="27" s="1"/>
  <c r="F357" i="40"/>
  <c r="Q357" i="35"/>
  <c r="V357" i="35" s="1"/>
  <c r="G362" i="42"/>
  <c r="C358" i="44" s="1"/>
  <c r="R366" i="35"/>
  <c r="L364" i="37"/>
  <c r="M364" i="37" s="1"/>
  <c r="N364" i="37" s="1"/>
  <c r="I365" i="51" s="1"/>
  <c r="J365" i="51" s="1"/>
  <c r="K365" i="51" s="1"/>
  <c r="G376" i="28"/>
  <c r="H376" i="28"/>
  <c r="J376" i="28" s="1"/>
  <c r="O89" i="37"/>
  <c r="P89" i="37" s="1"/>
  <c r="Q89" i="37" s="1"/>
  <c r="AB90" i="39"/>
  <c r="M420" i="17" l="1"/>
  <c r="L420" i="17"/>
  <c r="F421" i="17" s="1"/>
  <c r="U382" i="39"/>
  <c r="L90" i="36"/>
  <c r="M90" i="36" s="1"/>
  <c r="N90" i="36" s="1"/>
  <c r="L90" i="51"/>
  <c r="M90" i="51" s="1"/>
  <c r="N90" i="51" s="1"/>
  <c r="P382" i="39"/>
  <c r="Q382" i="39" s="1"/>
  <c r="R382" i="39"/>
  <c r="O392" i="30"/>
  <c r="P392" i="30" s="1"/>
  <c r="C379" i="21" s="1"/>
  <c r="E381" i="37"/>
  <c r="G381" i="37" s="1"/>
  <c r="H381" i="37" s="1"/>
  <c r="C382" i="51" s="1"/>
  <c r="D382" i="51" s="1"/>
  <c r="E382" i="51" s="1"/>
  <c r="I393" i="30"/>
  <c r="G393" i="30"/>
  <c r="G110" i="32"/>
  <c r="H110" i="32"/>
  <c r="X100" i="35"/>
  <c r="K368" i="27"/>
  <c r="I368" i="27"/>
  <c r="N358" i="35"/>
  <c r="F357" i="36"/>
  <c r="G357" i="36" s="1"/>
  <c r="H357" i="36" s="1"/>
  <c r="D354" i="38"/>
  <c r="H357" i="40"/>
  <c r="W357" i="35"/>
  <c r="K357" i="35" s="1"/>
  <c r="H356" i="39"/>
  <c r="J356" i="39"/>
  <c r="I356" i="39"/>
  <c r="K376" i="28"/>
  <c r="S366" i="35"/>
  <c r="E362" i="38"/>
  <c r="I365" i="36"/>
  <c r="J365" i="36" s="1"/>
  <c r="K365" i="36" s="1"/>
  <c r="E362" i="41" s="1"/>
  <c r="R91" i="47"/>
  <c r="S91" i="47" s="1"/>
  <c r="F87" i="38"/>
  <c r="Y91" i="35"/>
  <c r="I421" i="17" l="1"/>
  <c r="G421" i="17"/>
  <c r="D407" i="21"/>
  <c r="F409" i="37"/>
  <c r="F378" i="43"/>
  <c r="M378" i="43"/>
  <c r="K393" i="30"/>
  <c r="L393" i="30" s="1"/>
  <c r="H383" i="35"/>
  <c r="C382" i="36"/>
  <c r="D382" i="36" s="1"/>
  <c r="E382" i="36" s="1"/>
  <c r="C379" i="38"/>
  <c r="S382" i="39"/>
  <c r="J110" i="32"/>
  <c r="K110" i="32" s="1"/>
  <c r="D357" i="39"/>
  <c r="D357" i="40"/>
  <c r="W358" i="39"/>
  <c r="D354" i="41"/>
  <c r="O358" i="35"/>
  <c r="E358" i="40" s="1"/>
  <c r="P358" i="35"/>
  <c r="X358" i="39" s="1"/>
  <c r="K356" i="39"/>
  <c r="L356" i="39" s="1"/>
  <c r="K352" i="43" s="1"/>
  <c r="M368" i="27"/>
  <c r="E355" i="21" s="1"/>
  <c r="L368" i="27"/>
  <c r="F369" i="27" s="1"/>
  <c r="L376" i="28"/>
  <c r="F377" i="28" s="1"/>
  <c r="M376" i="28"/>
  <c r="F363" i="21" s="1"/>
  <c r="U366" i="35"/>
  <c r="T366" i="35"/>
  <c r="G366" i="40" s="1"/>
  <c r="AC91" i="39"/>
  <c r="F87" i="41"/>
  <c r="Z91" i="35"/>
  <c r="I91" i="40" s="1"/>
  <c r="J421" i="17" l="1"/>
  <c r="K421" i="17" s="1"/>
  <c r="N393" i="30"/>
  <c r="M393" i="30"/>
  <c r="F394" i="30" s="1"/>
  <c r="C379" i="41"/>
  <c r="E383" i="39"/>
  <c r="T383" i="39" s="1"/>
  <c r="J383" i="35"/>
  <c r="I383" i="35"/>
  <c r="C383" i="40" s="1"/>
  <c r="M110" i="32"/>
  <c r="G97" i="21" s="1"/>
  <c r="L110" i="32"/>
  <c r="F111" i="32" s="1"/>
  <c r="G356" i="42"/>
  <c r="C352" i="44" s="1"/>
  <c r="F358" i="40"/>
  <c r="Q358" i="35"/>
  <c r="V358" i="35" s="1"/>
  <c r="G369" i="27"/>
  <c r="H369" i="27"/>
  <c r="J369" i="27" s="1"/>
  <c r="M359" i="35"/>
  <c r="I357" i="37"/>
  <c r="J357" i="37" s="1"/>
  <c r="K357" i="37" s="1"/>
  <c r="F358" i="51" s="1"/>
  <c r="G358" i="51" s="1"/>
  <c r="H358" i="51" s="1"/>
  <c r="O357" i="39"/>
  <c r="F357" i="39"/>
  <c r="G357" i="39" s="1"/>
  <c r="C359" i="43"/>
  <c r="L365" i="37"/>
  <c r="M365" i="37" s="1"/>
  <c r="N365" i="37" s="1"/>
  <c r="I366" i="51" s="1"/>
  <c r="J366" i="51" s="1"/>
  <c r="K366" i="51" s="1"/>
  <c r="R367" i="35"/>
  <c r="G377" i="28"/>
  <c r="H377" i="28"/>
  <c r="J377" i="28" s="1"/>
  <c r="O90" i="37"/>
  <c r="P90" i="37" s="1"/>
  <c r="Q90" i="37" s="1"/>
  <c r="AB91" i="39"/>
  <c r="L421" i="17" l="1"/>
  <c r="F422" i="17" s="1"/>
  <c r="M421" i="17"/>
  <c r="U383" i="39"/>
  <c r="L91" i="36"/>
  <c r="M91" i="36" s="1"/>
  <c r="N91" i="36" s="1"/>
  <c r="L91" i="51"/>
  <c r="M91" i="51" s="1"/>
  <c r="N91" i="51" s="1"/>
  <c r="P383" i="39"/>
  <c r="Q383" i="39" s="1"/>
  <c r="R383" i="39"/>
  <c r="G394" i="30"/>
  <c r="I394" i="30"/>
  <c r="O393" i="30"/>
  <c r="P393" i="30" s="1"/>
  <c r="C380" i="21" s="1"/>
  <c r="E382" i="37"/>
  <c r="G382" i="37" s="1"/>
  <c r="H382" i="37" s="1"/>
  <c r="C383" i="51" s="1"/>
  <c r="D383" i="51" s="1"/>
  <c r="E383" i="51" s="1"/>
  <c r="H111" i="32"/>
  <c r="G111" i="32"/>
  <c r="X101" i="35"/>
  <c r="I369" i="27"/>
  <c r="K369" i="27"/>
  <c r="H357" i="39"/>
  <c r="I357" i="39"/>
  <c r="J357" i="39"/>
  <c r="W358" i="35"/>
  <c r="K358" i="35" s="1"/>
  <c r="H358" i="40"/>
  <c r="N359" i="35"/>
  <c r="F358" i="36"/>
  <c r="G358" i="36" s="1"/>
  <c r="H358" i="36" s="1"/>
  <c r="D355" i="38"/>
  <c r="K377" i="28"/>
  <c r="E363" i="38"/>
  <c r="S367" i="35"/>
  <c r="I366" i="36"/>
  <c r="J366" i="36" s="1"/>
  <c r="K366" i="36" s="1"/>
  <c r="E363" i="41" s="1"/>
  <c r="R92" i="47"/>
  <c r="S92" i="47" s="1"/>
  <c r="F88" i="38"/>
  <c r="Y92" i="35"/>
  <c r="D408" i="21" l="1"/>
  <c r="F410" i="37"/>
  <c r="G422" i="17"/>
  <c r="I422" i="17"/>
  <c r="F379" i="43"/>
  <c r="M379" i="43"/>
  <c r="K357" i="39"/>
  <c r="L357" i="39" s="1"/>
  <c r="K353" i="43" s="1"/>
  <c r="C380" i="38"/>
  <c r="C383" i="36"/>
  <c r="D383" i="36" s="1"/>
  <c r="E383" i="36" s="1"/>
  <c r="H384" i="35"/>
  <c r="K394" i="30"/>
  <c r="L394" i="30" s="1"/>
  <c r="S383" i="39"/>
  <c r="J111" i="32"/>
  <c r="K111" i="32" s="1"/>
  <c r="P359" i="35"/>
  <c r="X359" i="39" s="1"/>
  <c r="O359" i="35"/>
  <c r="E359" i="40" s="1"/>
  <c r="D358" i="39"/>
  <c r="D358" i="40"/>
  <c r="L369" i="27"/>
  <c r="F370" i="27" s="1"/>
  <c r="M369" i="27"/>
  <c r="E356" i="21" s="1"/>
  <c r="W359" i="39"/>
  <c r="D355" i="41"/>
  <c r="L377" i="28"/>
  <c r="F378" i="28" s="1"/>
  <c r="M377" i="28"/>
  <c r="F364" i="21" s="1"/>
  <c r="T367" i="35"/>
  <c r="G367" i="40" s="1"/>
  <c r="U367" i="35"/>
  <c r="F88" i="41"/>
  <c r="AC92" i="39"/>
  <c r="Z92" i="35"/>
  <c r="I92" i="40" s="1"/>
  <c r="J422" i="17" l="1"/>
  <c r="K422" i="17" s="1"/>
  <c r="M394" i="30"/>
  <c r="F395" i="30" s="1"/>
  <c r="N394" i="30"/>
  <c r="J384" i="35"/>
  <c r="I384" i="35"/>
  <c r="C384" i="40" s="1"/>
  <c r="C380" i="41"/>
  <c r="E384" i="39"/>
  <c r="T384" i="39" s="1"/>
  <c r="M111" i="32"/>
  <c r="G98" i="21" s="1"/>
  <c r="L111" i="32"/>
  <c r="F112" i="32" s="1"/>
  <c r="I358" i="37"/>
  <c r="J358" i="37" s="1"/>
  <c r="K358" i="37" s="1"/>
  <c r="F359" i="51" s="1"/>
  <c r="G359" i="51" s="1"/>
  <c r="H359" i="51" s="1"/>
  <c r="M360" i="35"/>
  <c r="H370" i="27"/>
  <c r="J370" i="27" s="1"/>
  <c r="G370" i="27"/>
  <c r="F358" i="39"/>
  <c r="G358" i="39" s="1"/>
  <c r="O358" i="39"/>
  <c r="F359" i="40"/>
  <c r="Q359" i="35"/>
  <c r="V359" i="35" s="1"/>
  <c r="R368" i="35"/>
  <c r="L366" i="37"/>
  <c r="M366" i="37" s="1"/>
  <c r="N366" i="37" s="1"/>
  <c r="I367" i="51" s="1"/>
  <c r="J367" i="51" s="1"/>
  <c r="K367" i="51" s="1"/>
  <c r="G378" i="28"/>
  <c r="H378" i="28"/>
  <c r="J378" i="28" s="1"/>
  <c r="C360" i="43"/>
  <c r="G364" i="42"/>
  <c r="C360" i="44" s="1"/>
  <c r="O91" i="37"/>
  <c r="P91" i="37" s="1"/>
  <c r="Q91" i="37" s="1"/>
  <c r="AB92" i="39"/>
  <c r="M422" i="17" l="1"/>
  <c r="L422" i="17"/>
  <c r="F423" i="17" s="1"/>
  <c r="U384" i="39"/>
  <c r="L92" i="36"/>
  <c r="M92" i="36" s="1"/>
  <c r="N92" i="36" s="1"/>
  <c r="L92" i="51"/>
  <c r="M92" i="51" s="1"/>
  <c r="N92" i="51" s="1"/>
  <c r="P384" i="39"/>
  <c r="Q384" i="39" s="1"/>
  <c r="R384" i="39"/>
  <c r="O394" i="30"/>
  <c r="P394" i="30" s="1"/>
  <c r="C381" i="21" s="1"/>
  <c r="E383" i="37"/>
  <c r="G383" i="37" s="1"/>
  <c r="H383" i="37" s="1"/>
  <c r="C384" i="51" s="1"/>
  <c r="D384" i="51" s="1"/>
  <c r="E384" i="51" s="1"/>
  <c r="G395" i="30"/>
  <c r="I395" i="30"/>
  <c r="G112" i="32"/>
  <c r="H112" i="32"/>
  <c r="X102" i="35"/>
  <c r="H358" i="39"/>
  <c r="J358" i="39"/>
  <c r="I358" i="39"/>
  <c r="K370" i="27"/>
  <c r="I370" i="27"/>
  <c r="W359" i="35"/>
  <c r="K359" i="35" s="1"/>
  <c r="H359" i="40"/>
  <c r="N360" i="35"/>
  <c r="F359" i="36"/>
  <c r="G359" i="36" s="1"/>
  <c r="H359" i="36" s="1"/>
  <c r="D356" i="38"/>
  <c r="K378" i="28"/>
  <c r="I367" i="36"/>
  <c r="J367" i="36" s="1"/>
  <c r="K367" i="36" s="1"/>
  <c r="E364" i="41" s="1"/>
  <c r="S368" i="35"/>
  <c r="E364" i="38"/>
  <c r="F89" i="38"/>
  <c r="R93" i="47"/>
  <c r="S93" i="47" s="1"/>
  <c r="Y93" i="35"/>
  <c r="G423" i="17" l="1"/>
  <c r="I423" i="17"/>
  <c r="K358" i="39"/>
  <c r="D409" i="21"/>
  <c r="F411" i="37"/>
  <c r="F380" i="43"/>
  <c r="M380" i="43"/>
  <c r="K395" i="30"/>
  <c r="L395" i="30" s="1"/>
  <c r="C381" i="38"/>
  <c r="C384" i="36"/>
  <c r="D384" i="36" s="1"/>
  <c r="E384" i="36" s="1"/>
  <c r="H385" i="35"/>
  <c r="S384" i="39"/>
  <c r="J112" i="32"/>
  <c r="K112" i="32" s="1"/>
  <c r="O360" i="35"/>
  <c r="E360" i="40" s="1"/>
  <c r="P360" i="35"/>
  <c r="X360" i="39" s="1"/>
  <c r="D359" i="40"/>
  <c r="D359" i="39"/>
  <c r="L370" i="27"/>
  <c r="F371" i="27" s="1"/>
  <c r="M370" i="27"/>
  <c r="E357" i="21" s="1"/>
  <c r="L358" i="39"/>
  <c r="K354" i="43" s="1"/>
  <c r="W360" i="39"/>
  <c r="D356" i="41"/>
  <c r="M378" i="28"/>
  <c r="F365" i="21" s="1"/>
  <c r="L378" i="28"/>
  <c r="F379" i="28" s="1"/>
  <c r="T368" i="35"/>
  <c r="G368" i="40" s="1"/>
  <c r="U368" i="35"/>
  <c r="AC93" i="39"/>
  <c r="F89" i="41"/>
  <c r="Z93" i="35"/>
  <c r="I93" i="40" s="1"/>
  <c r="J423" i="17" l="1"/>
  <c r="K423" i="17" s="1"/>
  <c r="J385" i="35"/>
  <c r="I385" i="35"/>
  <c r="C385" i="40" s="1"/>
  <c r="C381" i="41"/>
  <c r="E385" i="39"/>
  <c r="T385" i="39" s="1"/>
  <c r="N395" i="30"/>
  <c r="M395" i="30"/>
  <c r="F396" i="30" s="1"/>
  <c r="L112" i="32"/>
  <c r="F113" i="32" s="1"/>
  <c r="M112" i="32"/>
  <c r="G99" i="21" s="1"/>
  <c r="M361" i="35"/>
  <c r="I359" i="37"/>
  <c r="J359" i="37" s="1"/>
  <c r="K359" i="37" s="1"/>
  <c r="F360" i="51" s="1"/>
  <c r="G360" i="51" s="1"/>
  <c r="H360" i="51" s="1"/>
  <c r="G371" i="27"/>
  <c r="H371" i="27"/>
  <c r="J371" i="27" s="1"/>
  <c r="F359" i="39"/>
  <c r="G359" i="39" s="1"/>
  <c r="O359" i="39"/>
  <c r="Q360" i="35"/>
  <c r="V360" i="35" s="1"/>
  <c r="F360" i="40"/>
  <c r="C361" i="43"/>
  <c r="H379" i="28"/>
  <c r="J379" i="28" s="1"/>
  <c r="G379" i="28"/>
  <c r="R369" i="35"/>
  <c r="L367" i="37"/>
  <c r="M367" i="37" s="1"/>
  <c r="N367" i="37" s="1"/>
  <c r="I368" i="51" s="1"/>
  <c r="J368" i="51" s="1"/>
  <c r="K368" i="51" s="1"/>
  <c r="O92" i="37"/>
  <c r="P92" i="37" s="1"/>
  <c r="Q92" i="37" s="1"/>
  <c r="AB93" i="39"/>
  <c r="L423" i="17" l="1"/>
  <c r="F424" i="17" s="1"/>
  <c r="M423" i="17"/>
  <c r="U385" i="39"/>
  <c r="L93" i="36"/>
  <c r="M93" i="36" s="1"/>
  <c r="N93" i="36" s="1"/>
  <c r="L93" i="51"/>
  <c r="M93" i="51" s="1"/>
  <c r="N93" i="51" s="1"/>
  <c r="I396" i="30"/>
  <c r="G396" i="30"/>
  <c r="O395" i="30"/>
  <c r="P395" i="30" s="1"/>
  <c r="C382" i="21" s="1"/>
  <c r="E384" i="37"/>
  <c r="G384" i="37" s="1"/>
  <c r="H384" i="37" s="1"/>
  <c r="C385" i="51" s="1"/>
  <c r="D385" i="51" s="1"/>
  <c r="E385" i="51" s="1"/>
  <c r="P385" i="39"/>
  <c r="Q385" i="39" s="1"/>
  <c r="R385" i="39"/>
  <c r="X103" i="35"/>
  <c r="G113" i="32"/>
  <c r="H113" i="32"/>
  <c r="W360" i="35"/>
  <c r="K360" i="35" s="1"/>
  <c r="H360" i="40"/>
  <c r="H359" i="39"/>
  <c r="J359" i="39"/>
  <c r="I359" i="39"/>
  <c r="K371" i="27"/>
  <c r="I371" i="27"/>
  <c r="D357" i="38"/>
  <c r="F360" i="36"/>
  <c r="G360" i="36" s="1"/>
  <c r="H360" i="36" s="1"/>
  <c r="N361" i="35"/>
  <c r="S369" i="35"/>
  <c r="I368" i="36"/>
  <c r="J368" i="36" s="1"/>
  <c r="K368" i="36" s="1"/>
  <c r="E365" i="41" s="1"/>
  <c r="E365" i="38"/>
  <c r="K379" i="28"/>
  <c r="R94" i="47"/>
  <c r="S94" i="47" s="1"/>
  <c r="F90" i="38"/>
  <c r="Y94" i="35"/>
  <c r="D410" i="21" l="1"/>
  <c r="F412" i="37"/>
  <c r="G424" i="17"/>
  <c r="I424" i="17"/>
  <c r="F381" i="43"/>
  <c r="M381" i="43"/>
  <c r="S385" i="39"/>
  <c r="H386" i="35"/>
  <c r="C385" i="36"/>
  <c r="D385" i="36" s="1"/>
  <c r="E385" i="36" s="1"/>
  <c r="C382" i="38"/>
  <c r="K396" i="30"/>
  <c r="L396" i="30" s="1"/>
  <c r="K359" i="39"/>
  <c r="L359" i="39" s="1"/>
  <c r="K355" i="43" s="1"/>
  <c r="J113" i="32"/>
  <c r="K113" i="32" s="1"/>
  <c r="M371" i="27"/>
  <c r="E358" i="21" s="1"/>
  <c r="L371" i="27"/>
  <c r="F372" i="27" s="1"/>
  <c r="P361" i="35"/>
  <c r="X361" i="39" s="1"/>
  <c r="O361" i="35"/>
  <c r="E361" i="40" s="1"/>
  <c r="D357" i="41"/>
  <c r="W361" i="39"/>
  <c r="D360" i="40"/>
  <c r="D360" i="39"/>
  <c r="L379" i="28"/>
  <c r="F380" i="28" s="1"/>
  <c r="M379" i="28"/>
  <c r="F366" i="21" s="1"/>
  <c r="U369" i="35"/>
  <c r="T369" i="35"/>
  <c r="G369" i="40" s="1"/>
  <c r="F90" i="41"/>
  <c r="AC94" i="39"/>
  <c r="Z94" i="35"/>
  <c r="I94" i="40" s="1"/>
  <c r="J424" i="17" l="1"/>
  <c r="K424" i="17" s="1"/>
  <c r="N396" i="30"/>
  <c r="M396" i="30"/>
  <c r="F397" i="30" s="1"/>
  <c r="E386" i="39"/>
  <c r="T386" i="39" s="1"/>
  <c r="C382" i="41"/>
  <c r="G359" i="42"/>
  <c r="C355" i="44" s="1"/>
  <c r="I386" i="35"/>
  <c r="C386" i="40" s="1"/>
  <c r="J386" i="35"/>
  <c r="L113" i="32"/>
  <c r="F114" i="32" s="1"/>
  <c r="M113" i="32"/>
  <c r="G100" i="21" s="1"/>
  <c r="F361" i="40"/>
  <c r="Q361" i="35"/>
  <c r="V361" i="35" s="1"/>
  <c r="O360" i="39"/>
  <c r="F360" i="39"/>
  <c r="G360" i="39" s="1"/>
  <c r="G372" i="27"/>
  <c r="H372" i="27"/>
  <c r="J372" i="27" s="1"/>
  <c r="I360" i="37"/>
  <c r="J360" i="37" s="1"/>
  <c r="K360" i="37" s="1"/>
  <c r="F361" i="51" s="1"/>
  <c r="G361" i="51" s="1"/>
  <c r="H361" i="51" s="1"/>
  <c r="M362" i="35"/>
  <c r="R370" i="35"/>
  <c r="L368" i="37"/>
  <c r="M368" i="37" s="1"/>
  <c r="N368" i="37" s="1"/>
  <c r="I369" i="51" s="1"/>
  <c r="J369" i="51" s="1"/>
  <c r="K369" i="51" s="1"/>
  <c r="G380" i="28"/>
  <c r="H380" i="28"/>
  <c r="J380" i="28" s="1"/>
  <c r="G366" i="42"/>
  <c r="C362" i="44" s="1"/>
  <c r="C362" i="43"/>
  <c r="O93" i="37"/>
  <c r="P93" i="37" s="1"/>
  <c r="Q93" i="37" s="1"/>
  <c r="AB94" i="39"/>
  <c r="L424" i="17" l="1"/>
  <c r="F425" i="17" s="1"/>
  <c r="M424" i="17"/>
  <c r="U386" i="39"/>
  <c r="L94" i="36"/>
  <c r="M94" i="36" s="1"/>
  <c r="N94" i="36" s="1"/>
  <c r="L94" i="51"/>
  <c r="M94" i="51" s="1"/>
  <c r="N94" i="51" s="1"/>
  <c r="P386" i="39"/>
  <c r="Q386" i="39" s="1"/>
  <c r="R386" i="39"/>
  <c r="I397" i="30"/>
  <c r="G397" i="30"/>
  <c r="E385" i="37"/>
  <c r="G385" i="37" s="1"/>
  <c r="H385" i="37" s="1"/>
  <c r="C386" i="51" s="1"/>
  <c r="D386" i="51" s="1"/>
  <c r="E386" i="51" s="1"/>
  <c r="O396" i="30"/>
  <c r="P396" i="30" s="1"/>
  <c r="C383" i="21" s="1"/>
  <c r="X104" i="35"/>
  <c r="H114" i="32"/>
  <c r="G114" i="32"/>
  <c r="K372" i="27"/>
  <c r="I372" i="27"/>
  <c r="H360" i="39"/>
  <c r="J360" i="39"/>
  <c r="I360" i="39"/>
  <c r="W361" i="35"/>
  <c r="K361" i="35" s="1"/>
  <c r="H361" i="40"/>
  <c r="D358" i="38"/>
  <c r="F361" i="36"/>
  <c r="G361" i="36" s="1"/>
  <c r="H361" i="36" s="1"/>
  <c r="N362" i="35"/>
  <c r="K380" i="28"/>
  <c r="S370" i="35"/>
  <c r="E366" i="38"/>
  <c r="I369" i="36"/>
  <c r="J369" i="36" s="1"/>
  <c r="K369" i="36" s="1"/>
  <c r="E366" i="41" s="1"/>
  <c r="R95" i="47"/>
  <c r="S95" i="47" s="1"/>
  <c r="F91" i="38"/>
  <c r="Y95" i="35"/>
  <c r="D411" i="21" l="1"/>
  <c r="F413" i="37"/>
  <c r="G425" i="17"/>
  <c r="I425" i="17"/>
  <c r="F382" i="43"/>
  <c r="M382" i="43"/>
  <c r="C386" i="36"/>
  <c r="D386" i="36" s="1"/>
  <c r="E386" i="36" s="1"/>
  <c r="H387" i="35"/>
  <c r="C383" i="38"/>
  <c r="K397" i="30"/>
  <c r="L397" i="30" s="1"/>
  <c r="S386" i="39"/>
  <c r="K360" i="39"/>
  <c r="G360" i="42" s="1"/>
  <c r="C356" i="44" s="1"/>
  <c r="J114" i="32"/>
  <c r="K114" i="32" s="1"/>
  <c r="D361" i="39"/>
  <c r="D361" i="40"/>
  <c r="P362" i="35"/>
  <c r="X362" i="39" s="1"/>
  <c r="O362" i="35"/>
  <c r="E362" i="40" s="1"/>
  <c r="D358" i="41"/>
  <c r="W362" i="39"/>
  <c r="L372" i="27"/>
  <c r="F373" i="27" s="1"/>
  <c r="M372" i="27"/>
  <c r="E359" i="21" s="1"/>
  <c r="L380" i="28"/>
  <c r="F381" i="28" s="1"/>
  <c r="M380" i="28"/>
  <c r="F367" i="21" s="1"/>
  <c r="T370" i="35"/>
  <c r="G370" i="40" s="1"/>
  <c r="U370" i="35"/>
  <c r="F91" i="41"/>
  <c r="AC95" i="39"/>
  <c r="Z95" i="35"/>
  <c r="I95" i="40" s="1"/>
  <c r="J425" i="17" l="1"/>
  <c r="K425" i="17" s="1"/>
  <c r="N397" i="30"/>
  <c r="M397" i="30"/>
  <c r="F398" i="30" s="1"/>
  <c r="L360" i="39"/>
  <c r="K356" i="43" s="1"/>
  <c r="J387" i="35"/>
  <c r="I387" i="35"/>
  <c r="C387" i="40" s="1"/>
  <c r="C383" i="41"/>
  <c r="E387" i="39"/>
  <c r="T387" i="39" s="1"/>
  <c r="L114" i="32"/>
  <c r="F115" i="32" s="1"/>
  <c r="M114" i="32"/>
  <c r="G101" i="21" s="1"/>
  <c r="Q362" i="35"/>
  <c r="V362" i="35" s="1"/>
  <c r="F362" i="40"/>
  <c r="M363" i="35"/>
  <c r="I361" i="37"/>
  <c r="J361" i="37" s="1"/>
  <c r="K361" i="37" s="1"/>
  <c r="F362" i="51" s="1"/>
  <c r="G362" i="51" s="1"/>
  <c r="H362" i="51" s="1"/>
  <c r="H373" i="27"/>
  <c r="J373" i="27" s="1"/>
  <c r="G373" i="27"/>
  <c r="O361" i="39"/>
  <c r="F361" i="39"/>
  <c r="G361" i="39" s="1"/>
  <c r="C363" i="43"/>
  <c r="L369" i="37"/>
  <c r="M369" i="37" s="1"/>
  <c r="N369" i="37" s="1"/>
  <c r="I370" i="51" s="1"/>
  <c r="J370" i="51" s="1"/>
  <c r="K370" i="51" s="1"/>
  <c r="R371" i="35"/>
  <c r="H381" i="28"/>
  <c r="J381" i="28" s="1"/>
  <c r="G381" i="28"/>
  <c r="AB95" i="39"/>
  <c r="O94" i="37"/>
  <c r="P94" i="37" s="1"/>
  <c r="Q94" i="37" s="1"/>
  <c r="L425" i="17" l="1"/>
  <c r="F426" i="17" s="1"/>
  <c r="M425" i="17"/>
  <c r="U387" i="39"/>
  <c r="L95" i="36"/>
  <c r="M95" i="36" s="1"/>
  <c r="N95" i="36" s="1"/>
  <c r="L95" i="51"/>
  <c r="M95" i="51" s="1"/>
  <c r="N95" i="51" s="1"/>
  <c r="P387" i="39"/>
  <c r="Q387" i="39" s="1"/>
  <c r="R387" i="39"/>
  <c r="G398" i="30"/>
  <c r="I398" i="30"/>
  <c r="E386" i="37"/>
  <c r="G386" i="37" s="1"/>
  <c r="H386" i="37" s="1"/>
  <c r="C387" i="51" s="1"/>
  <c r="D387" i="51" s="1"/>
  <c r="E387" i="51" s="1"/>
  <c r="O397" i="30"/>
  <c r="P397" i="30" s="1"/>
  <c r="C384" i="21" s="1"/>
  <c r="X105" i="35"/>
  <c r="H115" i="32"/>
  <c r="G115" i="32"/>
  <c r="I373" i="27"/>
  <c r="K373" i="27"/>
  <c r="H361" i="39"/>
  <c r="J361" i="39"/>
  <c r="I361" i="39"/>
  <c r="H362" i="40"/>
  <c r="W362" i="35"/>
  <c r="K362" i="35" s="1"/>
  <c r="N363" i="35"/>
  <c r="F362" i="36"/>
  <c r="G362" i="36" s="1"/>
  <c r="H362" i="36" s="1"/>
  <c r="D359" i="38"/>
  <c r="K381" i="28"/>
  <c r="E367" i="38"/>
  <c r="S371" i="35"/>
  <c r="I370" i="36"/>
  <c r="J370" i="36" s="1"/>
  <c r="K370" i="36" s="1"/>
  <c r="E367" i="41" s="1"/>
  <c r="R96" i="47"/>
  <c r="S96" i="47" s="1"/>
  <c r="F92" i="38"/>
  <c r="Y96" i="35"/>
  <c r="D412" i="21" l="1"/>
  <c r="F414" i="37"/>
  <c r="G426" i="17"/>
  <c r="I426" i="17"/>
  <c r="M383" i="43"/>
  <c r="F383" i="43"/>
  <c r="C384" i="38"/>
  <c r="C387" i="36"/>
  <c r="D387" i="36" s="1"/>
  <c r="E387" i="36" s="1"/>
  <c r="H388" i="35"/>
  <c r="K398" i="30"/>
  <c r="L398" i="30" s="1"/>
  <c r="S387" i="39"/>
  <c r="K361" i="39"/>
  <c r="G361" i="42" s="1"/>
  <c r="C357" i="44" s="1"/>
  <c r="J115" i="32"/>
  <c r="K115" i="32" s="1"/>
  <c r="D362" i="40"/>
  <c r="D362" i="39"/>
  <c r="P363" i="35"/>
  <c r="X363" i="39" s="1"/>
  <c r="O363" i="35"/>
  <c r="E363" i="40" s="1"/>
  <c r="L373" i="27"/>
  <c r="F374" i="27" s="1"/>
  <c r="M373" i="27"/>
  <c r="E360" i="21" s="1"/>
  <c r="W363" i="39"/>
  <c r="D359" i="41"/>
  <c r="M381" i="28"/>
  <c r="F368" i="21" s="1"/>
  <c r="L381" i="28"/>
  <c r="F382" i="28" s="1"/>
  <c r="T371" i="35"/>
  <c r="G371" i="40" s="1"/>
  <c r="U371" i="35"/>
  <c r="F92" i="41"/>
  <c r="AC96" i="39"/>
  <c r="Z96" i="35"/>
  <c r="I96" i="40" s="1"/>
  <c r="J426" i="17" l="1"/>
  <c r="K426" i="17" s="1"/>
  <c r="M398" i="30"/>
  <c r="F399" i="30" s="1"/>
  <c r="N398" i="30"/>
  <c r="J388" i="35"/>
  <c r="I388" i="35"/>
  <c r="C388" i="40" s="1"/>
  <c r="C384" i="41"/>
  <c r="E388" i="39"/>
  <c r="T388" i="39" s="1"/>
  <c r="L361" i="39"/>
  <c r="K357" i="43" s="1"/>
  <c r="M115" i="32"/>
  <c r="G102" i="21" s="1"/>
  <c r="L115" i="32"/>
  <c r="F116" i="32" s="1"/>
  <c r="H374" i="27"/>
  <c r="J374" i="27" s="1"/>
  <c r="G374" i="27"/>
  <c r="M364" i="35"/>
  <c r="I362" i="37"/>
  <c r="J362" i="37" s="1"/>
  <c r="K362" i="37" s="1"/>
  <c r="F363" i="51" s="1"/>
  <c r="G363" i="51" s="1"/>
  <c r="H363" i="51" s="1"/>
  <c r="Q363" i="35"/>
  <c r="V363" i="35" s="1"/>
  <c r="F363" i="40"/>
  <c r="F362" i="39"/>
  <c r="G362" i="39" s="1"/>
  <c r="O362" i="39"/>
  <c r="G368" i="42"/>
  <c r="C364" i="44" s="1"/>
  <c r="H382" i="28"/>
  <c r="J382" i="28" s="1"/>
  <c r="G382" i="28"/>
  <c r="R372" i="35"/>
  <c r="L370" i="37"/>
  <c r="M370" i="37" s="1"/>
  <c r="N370" i="37" s="1"/>
  <c r="I371" i="51" s="1"/>
  <c r="J371" i="51" s="1"/>
  <c r="K371" i="51" s="1"/>
  <c r="O95" i="37"/>
  <c r="P95" i="37" s="1"/>
  <c r="Q95" i="37" s="1"/>
  <c r="AB96" i="39"/>
  <c r="M426" i="17" l="1"/>
  <c r="L426" i="17"/>
  <c r="F427" i="17" s="1"/>
  <c r="U388" i="39"/>
  <c r="L96" i="36"/>
  <c r="M96" i="36" s="1"/>
  <c r="N96" i="36" s="1"/>
  <c r="L96" i="51"/>
  <c r="M96" i="51" s="1"/>
  <c r="N96" i="51" s="1"/>
  <c r="P388" i="39"/>
  <c r="Q388" i="39" s="1"/>
  <c r="R388" i="39"/>
  <c r="E387" i="37"/>
  <c r="G387" i="37" s="1"/>
  <c r="H387" i="37" s="1"/>
  <c r="C388" i="51" s="1"/>
  <c r="D388" i="51" s="1"/>
  <c r="E388" i="51" s="1"/>
  <c r="O398" i="30"/>
  <c r="P398" i="30" s="1"/>
  <c r="C385" i="21" s="1"/>
  <c r="I399" i="30"/>
  <c r="G399" i="30"/>
  <c r="G116" i="32"/>
  <c r="H116" i="32"/>
  <c r="X106" i="35"/>
  <c r="W363" i="35"/>
  <c r="K363" i="35" s="1"/>
  <c r="H363" i="40"/>
  <c r="F363" i="36"/>
  <c r="G363" i="36" s="1"/>
  <c r="H363" i="36" s="1"/>
  <c r="D360" i="38"/>
  <c r="N364" i="35"/>
  <c r="H362" i="39"/>
  <c r="I362" i="39"/>
  <c r="J362" i="39"/>
  <c r="K374" i="27"/>
  <c r="I374" i="27"/>
  <c r="I371" i="36"/>
  <c r="J371" i="36" s="1"/>
  <c r="K371" i="36" s="1"/>
  <c r="E368" i="41" s="1"/>
  <c r="S372" i="35"/>
  <c r="E368" i="38"/>
  <c r="K382" i="28"/>
  <c r="R97" i="47"/>
  <c r="S97" i="47" s="1"/>
  <c r="F93" i="38"/>
  <c r="Y97" i="35"/>
  <c r="G427" i="17" l="1"/>
  <c r="I427" i="17"/>
  <c r="D413" i="21"/>
  <c r="F415" i="37"/>
  <c r="M384" i="43"/>
  <c r="F384" i="43"/>
  <c r="K399" i="30"/>
  <c r="L399" i="30" s="1"/>
  <c r="C388" i="36"/>
  <c r="D388" i="36" s="1"/>
  <c r="E388" i="36" s="1"/>
  <c r="H389" i="35"/>
  <c r="C385" i="38"/>
  <c r="S388" i="39"/>
  <c r="K362" i="39"/>
  <c r="C358" i="43" s="1"/>
  <c r="J116" i="32"/>
  <c r="K116" i="32" s="1"/>
  <c r="O364" i="35"/>
  <c r="E364" i="40" s="1"/>
  <c r="P364" i="35"/>
  <c r="X364" i="39" s="1"/>
  <c r="D360" i="41"/>
  <c r="W364" i="39"/>
  <c r="M374" i="27"/>
  <c r="E361" i="21" s="1"/>
  <c r="L374" i="27"/>
  <c r="F375" i="27" s="1"/>
  <c r="D363" i="40"/>
  <c r="D363" i="39"/>
  <c r="L382" i="28"/>
  <c r="F383" i="28" s="1"/>
  <c r="M382" i="28"/>
  <c r="F369" i="21" s="1"/>
  <c r="U372" i="35"/>
  <c r="T372" i="35"/>
  <c r="G372" i="40" s="1"/>
  <c r="F93" i="41"/>
  <c r="AC97" i="39"/>
  <c r="Z97" i="35"/>
  <c r="I97" i="40" s="1"/>
  <c r="J427" i="17" l="1"/>
  <c r="K427" i="17" s="1"/>
  <c r="N399" i="30"/>
  <c r="M399" i="30"/>
  <c r="F400" i="30" s="1"/>
  <c r="L362" i="39"/>
  <c r="K358" i="43" s="1"/>
  <c r="J389" i="35"/>
  <c r="I389" i="35"/>
  <c r="C389" i="40" s="1"/>
  <c r="E389" i="39"/>
  <c r="T389" i="39" s="1"/>
  <c r="C385" i="41"/>
  <c r="L116" i="32"/>
  <c r="F117" i="32" s="1"/>
  <c r="M116" i="32"/>
  <c r="G103" i="21" s="1"/>
  <c r="M365" i="35"/>
  <c r="I363" i="37"/>
  <c r="J363" i="37" s="1"/>
  <c r="K363" i="37" s="1"/>
  <c r="F364" i="51" s="1"/>
  <c r="G364" i="51" s="1"/>
  <c r="H364" i="51" s="1"/>
  <c r="G375" i="27"/>
  <c r="H375" i="27"/>
  <c r="J375" i="27" s="1"/>
  <c r="O363" i="39"/>
  <c r="F363" i="39"/>
  <c r="G363" i="39" s="1"/>
  <c r="Q364" i="35"/>
  <c r="V364" i="35" s="1"/>
  <c r="F364" i="40"/>
  <c r="G369" i="42"/>
  <c r="C365" i="44" s="1"/>
  <c r="R373" i="35"/>
  <c r="L371" i="37"/>
  <c r="M371" i="37" s="1"/>
  <c r="N371" i="37" s="1"/>
  <c r="I372" i="51" s="1"/>
  <c r="J372" i="51" s="1"/>
  <c r="K372" i="51" s="1"/>
  <c r="H383" i="28"/>
  <c r="J383" i="28" s="1"/>
  <c r="G383" i="28"/>
  <c r="O96" i="37"/>
  <c r="P96" i="37" s="1"/>
  <c r="Q96" i="37" s="1"/>
  <c r="AB97" i="39"/>
  <c r="L427" i="17" l="1"/>
  <c r="F428" i="17" s="1"/>
  <c r="M427" i="17"/>
  <c r="U389" i="39"/>
  <c r="L97" i="36"/>
  <c r="M97" i="36" s="1"/>
  <c r="N97" i="36" s="1"/>
  <c r="L97" i="51"/>
  <c r="M97" i="51" s="1"/>
  <c r="N97" i="51" s="1"/>
  <c r="P389" i="39"/>
  <c r="Q389" i="39" s="1"/>
  <c r="R389" i="39"/>
  <c r="I400" i="30"/>
  <c r="G400" i="30"/>
  <c r="O399" i="30"/>
  <c r="P399" i="30" s="1"/>
  <c r="C386" i="21" s="1"/>
  <c r="E388" i="37"/>
  <c r="G388" i="37" s="1"/>
  <c r="H388" i="37" s="1"/>
  <c r="C389" i="51" s="1"/>
  <c r="D389" i="51" s="1"/>
  <c r="E389" i="51" s="1"/>
  <c r="X107" i="35"/>
  <c r="H117" i="32"/>
  <c r="G117" i="32"/>
  <c r="I375" i="27"/>
  <c r="K375" i="27"/>
  <c r="N365" i="35"/>
  <c r="D361" i="38"/>
  <c r="F364" i="36"/>
  <c r="G364" i="36" s="1"/>
  <c r="H364" i="36" s="1"/>
  <c r="H364" i="40"/>
  <c r="W364" i="35"/>
  <c r="K364" i="35" s="1"/>
  <c r="H363" i="39"/>
  <c r="J363" i="39"/>
  <c r="I363" i="39"/>
  <c r="K383" i="28"/>
  <c r="S373" i="35"/>
  <c r="E369" i="38"/>
  <c r="I372" i="36"/>
  <c r="J372" i="36" s="1"/>
  <c r="K372" i="36" s="1"/>
  <c r="E369" i="41" s="1"/>
  <c r="R98" i="47"/>
  <c r="S98" i="47" s="1"/>
  <c r="F94" i="38"/>
  <c r="Y98" i="35"/>
  <c r="D414" i="21" l="1"/>
  <c r="F416" i="37"/>
  <c r="G428" i="17"/>
  <c r="I428" i="17"/>
  <c r="F385" i="43"/>
  <c r="M385" i="43"/>
  <c r="H390" i="35"/>
  <c r="C386" i="38"/>
  <c r="C389" i="36"/>
  <c r="D389" i="36" s="1"/>
  <c r="E389" i="36" s="1"/>
  <c r="K400" i="30"/>
  <c r="L400" i="30" s="1"/>
  <c r="S389" i="39"/>
  <c r="J117" i="32"/>
  <c r="K117" i="32" s="1"/>
  <c r="D364" i="40"/>
  <c r="D364" i="39"/>
  <c r="W365" i="39"/>
  <c r="D361" i="41"/>
  <c r="O365" i="35"/>
  <c r="E365" i="40" s="1"/>
  <c r="P365" i="35"/>
  <c r="X365" i="39" s="1"/>
  <c r="K363" i="39"/>
  <c r="G363" i="42" s="1"/>
  <c r="C359" i="44" s="1"/>
  <c r="M375" i="27"/>
  <c r="E362" i="21" s="1"/>
  <c r="L375" i="27"/>
  <c r="F376" i="27" s="1"/>
  <c r="L383" i="28"/>
  <c r="F384" i="28" s="1"/>
  <c r="M383" i="28"/>
  <c r="F370" i="21" s="1"/>
  <c r="U373" i="35"/>
  <c r="T373" i="35"/>
  <c r="G373" i="40" s="1"/>
  <c r="F94" i="41"/>
  <c r="AC98" i="39"/>
  <c r="Z98" i="35"/>
  <c r="I98" i="40" s="1"/>
  <c r="J428" i="17" l="1"/>
  <c r="K428" i="17" s="1"/>
  <c r="M400" i="30"/>
  <c r="F401" i="30" s="1"/>
  <c r="N400" i="30"/>
  <c r="E390" i="39"/>
  <c r="T390" i="39" s="1"/>
  <c r="C386" i="41"/>
  <c r="I390" i="35"/>
  <c r="C390" i="40" s="1"/>
  <c r="J390" i="35"/>
  <c r="L117" i="32"/>
  <c r="F118" i="32" s="1"/>
  <c r="M117" i="32"/>
  <c r="G104" i="21" s="1"/>
  <c r="Q365" i="35"/>
  <c r="V365" i="35" s="1"/>
  <c r="F365" i="40"/>
  <c r="I364" i="37"/>
  <c r="J364" i="37" s="1"/>
  <c r="K364" i="37" s="1"/>
  <c r="F365" i="51" s="1"/>
  <c r="G365" i="51" s="1"/>
  <c r="H365" i="51" s="1"/>
  <c r="M366" i="35"/>
  <c r="L363" i="39"/>
  <c r="K359" i="43" s="1"/>
  <c r="F364" i="39"/>
  <c r="G364" i="39" s="1"/>
  <c r="O364" i="39"/>
  <c r="G376" i="27"/>
  <c r="H376" i="27"/>
  <c r="J376" i="27" s="1"/>
  <c r="R374" i="35"/>
  <c r="L372" i="37"/>
  <c r="M372" i="37" s="1"/>
  <c r="N372" i="37" s="1"/>
  <c r="I373" i="51" s="1"/>
  <c r="J373" i="51" s="1"/>
  <c r="K373" i="51" s="1"/>
  <c r="H384" i="28"/>
  <c r="J384" i="28" s="1"/>
  <c r="G384" i="28"/>
  <c r="C366" i="43"/>
  <c r="G370" i="42"/>
  <c r="C366" i="44" s="1"/>
  <c r="AB98" i="39"/>
  <c r="O97" i="37"/>
  <c r="P97" i="37" s="1"/>
  <c r="Q97" i="37" s="1"/>
  <c r="M428" i="17" l="1"/>
  <c r="L428" i="17"/>
  <c r="F429" i="17" s="1"/>
  <c r="U390" i="39"/>
  <c r="L98" i="36"/>
  <c r="M98" i="36" s="1"/>
  <c r="N98" i="36" s="1"/>
  <c r="L98" i="51"/>
  <c r="M98" i="51" s="1"/>
  <c r="N98" i="51" s="1"/>
  <c r="P390" i="39"/>
  <c r="Q390" i="39" s="1"/>
  <c r="R390" i="39"/>
  <c r="O400" i="30"/>
  <c r="P400" i="30" s="1"/>
  <c r="C387" i="21" s="1"/>
  <c r="E389" i="37"/>
  <c r="G389" i="37" s="1"/>
  <c r="H389" i="37" s="1"/>
  <c r="C390" i="51" s="1"/>
  <c r="D390" i="51" s="1"/>
  <c r="E390" i="51" s="1"/>
  <c r="G401" i="30"/>
  <c r="I401" i="30"/>
  <c r="X108" i="35"/>
  <c r="H118" i="32"/>
  <c r="G118" i="32"/>
  <c r="I376" i="27"/>
  <c r="K376" i="27"/>
  <c r="N366" i="35"/>
  <c r="F365" i="36"/>
  <c r="G365" i="36" s="1"/>
  <c r="H365" i="36" s="1"/>
  <c r="D362" i="38"/>
  <c r="H364" i="39"/>
  <c r="I364" i="39"/>
  <c r="J364" i="39"/>
  <c r="H365" i="40"/>
  <c r="W365" i="35"/>
  <c r="K365" i="35" s="1"/>
  <c r="K384" i="28"/>
  <c r="I373" i="36"/>
  <c r="J373" i="36" s="1"/>
  <c r="K373" i="36" s="1"/>
  <c r="E370" i="41" s="1"/>
  <c r="S374" i="35"/>
  <c r="E370" i="38"/>
  <c r="R99" i="47"/>
  <c r="S99" i="47" s="1"/>
  <c r="F95" i="38"/>
  <c r="Y99" i="35"/>
  <c r="G429" i="17" l="1"/>
  <c r="I429" i="17"/>
  <c r="D415" i="21"/>
  <c r="F417" i="37"/>
  <c r="M386" i="43"/>
  <c r="F386" i="43"/>
  <c r="K401" i="30"/>
  <c r="L401" i="30" s="1"/>
  <c r="C390" i="36"/>
  <c r="D390" i="36" s="1"/>
  <c r="E390" i="36" s="1"/>
  <c r="H391" i="35"/>
  <c r="C387" i="38"/>
  <c r="S390" i="39"/>
  <c r="K364" i="39"/>
  <c r="L364" i="39" s="1"/>
  <c r="K360" i="43" s="1"/>
  <c r="J118" i="32"/>
  <c r="K118" i="32" s="1"/>
  <c r="W366" i="39"/>
  <c r="D362" i="41"/>
  <c r="P366" i="35"/>
  <c r="X366" i="39" s="1"/>
  <c r="O366" i="35"/>
  <c r="E366" i="40" s="1"/>
  <c r="L376" i="27"/>
  <c r="F377" i="27" s="1"/>
  <c r="M376" i="27"/>
  <c r="E363" i="21" s="1"/>
  <c r="D365" i="39"/>
  <c r="D365" i="40"/>
  <c r="L384" i="28"/>
  <c r="F385" i="28" s="1"/>
  <c r="M384" i="28"/>
  <c r="F371" i="21" s="1"/>
  <c r="U374" i="35"/>
  <c r="T374" i="35"/>
  <c r="G374" i="40" s="1"/>
  <c r="AC99" i="39"/>
  <c r="F95" i="41"/>
  <c r="Z99" i="35"/>
  <c r="I99" i="40" s="1"/>
  <c r="J429" i="17" l="1"/>
  <c r="K429" i="17" s="1"/>
  <c r="M401" i="30"/>
  <c r="F402" i="30" s="1"/>
  <c r="N401" i="30"/>
  <c r="J391" i="35"/>
  <c r="I391" i="35"/>
  <c r="C391" i="40" s="1"/>
  <c r="C387" i="41"/>
  <c r="E391" i="39"/>
  <c r="T391" i="39" s="1"/>
  <c r="M118" i="32"/>
  <c r="G105" i="21" s="1"/>
  <c r="L118" i="32"/>
  <c r="F119" i="32" s="1"/>
  <c r="I365" i="37"/>
  <c r="J365" i="37" s="1"/>
  <c r="K365" i="37" s="1"/>
  <c r="F366" i="51" s="1"/>
  <c r="G366" i="51" s="1"/>
  <c r="H366" i="51" s="1"/>
  <c r="M367" i="35"/>
  <c r="G377" i="27"/>
  <c r="H377" i="27"/>
  <c r="J377" i="27" s="1"/>
  <c r="Q366" i="35"/>
  <c r="V366" i="35" s="1"/>
  <c r="F366" i="40"/>
  <c r="O365" i="39"/>
  <c r="F365" i="39"/>
  <c r="G365" i="39" s="1"/>
  <c r="G371" i="42"/>
  <c r="C367" i="44" s="1"/>
  <c r="R375" i="35"/>
  <c r="L373" i="37"/>
  <c r="M373" i="37" s="1"/>
  <c r="N373" i="37" s="1"/>
  <c r="I374" i="51" s="1"/>
  <c r="J374" i="51" s="1"/>
  <c r="K374" i="51" s="1"/>
  <c r="H385" i="28"/>
  <c r="J385" i="28" s="1"/>
  <c r="G385" i="28"/>
  <c r="AB99" i="39"/>
  <c r="O98" i="37"/>
  <c r="P98" i="37" s="1"/>
  <c r="Q98" i="37" s="1"/>
  <c r="L429" i="17" l="1"/>
  <c r="F430" i="17" s="1"/>
  <c r="M429" i="17"/>
  <c r="U391" i="39"/>
  <c r="L99" i="36"/>
  <c r="M99" i="36" s="1"/>
  <c r="N99" i="36" s="1"/>
  <c r="L99" i="51"/>
  <c r="M99" i="51" s="1"/>
  <c r="N99" i="51" s="1"/>
  <c r="P391" i="39"/>
  <c r="Q391" i="39" s="1"/>
  <c r="R391" i="39"/>
  <c r="E390" i="37"/>
  <c r="G390" i="37" s="1"/>
  <c r="H390" i="37" s="1"/>
  <c r="C391" i="51" s="1"/>
  <c r="D391" i="51" s="1"/>
  <c r="E391" i="51" s="1"/>
  <c r="O401" i="30"/>
  <c r="P401" i="30" s="1"/>
  <c r="C388" i="21" s="1"/>
  <c r="G402" i="30"/>
  <c r="I402" i="30"/>
  <c r="H119" i="32"/>
  <c r="G119" i="32"/>
  <c r="X109" i="35"/>
  <c r="W366" i="35"/>
  <c r="K366" i="35" s="1"/>
  <c r="H366" i="40"/>
  <c r="K377" i="27"/>
  <c r="I377" i="27"/>
  <c r="H365" i="39"/>
  <c r="J365" i="39"/>
  <c r="I365" i="39"/>
  <c r="D363" i="38"/>
  <c r="F366" i="36"/>
  <c r="G366" i="36" s="1"/>
  <c r="H366" i="36" s="1"/>
  <c r="N367" i="35"/>
  <c r="K385" i="28"/>
  <c r="I374" i="36"/>
  <c r="J374" i="36" s="1"/>
  <c r="K374" i="36" s="1"/>
  <c r="E371" i="41" s="1"/>
  <c r="E371" i="38"/>
  <c r="S375" i="35"/>
  <c r="R100" i="47"/>
  <c r="S100" i="47" s="1"/>
  <c r="F96" i="38"/>
  <c r="Y100" i="35"/>
  <c r="D416" i="21" l="1"/>
  <c r="F418" i="37"/>
  <c r="G430" i="17"/>
  <c r="I430" i="17"/>
  <c r="F387" i="43"/>
  <c r="M387" i="43"/>
  <c r="K402" i="30"/>
  <c r="L402" i="30" s="1"/>
  <c r="H392" i="35"/>
  <c r="C388" i="38"/>
  <c r="C391" i="36"/>
  <c r="D391" i="36" s="1"/>
  <c r="E391" i="36" s="1"/>
  <c r="S391" i="39"/>
  <c r="K365" i="39"/>
  <c r="L365" i="39" s="1"/>
  <c r="K361" i="43" s="1"/>
  <c r="J119" i="32"/>
  <c r="K119" i="32" s="1"/>
  <c r="L377" i="27"/>
  <c r="F378" i="27" s="1"/>
  <c r="M377" i="27"/>
  <c r="E364" i="21" s="1"/>
  <c r="O367" i="35"/>
  <c r="E367" i="40" s="1"/>
  <c r="P367" i="35"/>
  <c r="X367" i="39" s="1"/>
  <c r="W367" i="39"/>
  <c r="D363" i="41"/>
  <c r="D366" i="40"/>
  <c r="D366" i="39"/>
  <c r="L385" i="28"/>
  <c r="F386" i="28" s="1"/>
  <c r="M385" i="28"/>
  <c r="F372" i="21" s="1"/>
  <c r="G372" i="42"/>
  <c r="C368" i="44" s="1"/>
  <c r="T375" i="35"/>
  <c r="G375" i="40" s="1"/>
  <c r="U375" i="35"/>
  <c r="F96" i="41"/>
  <c r="AC100" i="39"/>
  <c r="Z100" i="35"/>
  <c r="I100" i="40" s="1"/>
  <c r="J430" i="17" l="1"/>
  <c r="K430" i="17" s="1"/>
  <c r="N402" i="30"/>
  <c r="M402" i="30"/>
  <c r="F403" i="30" s="1"/>
  <c r="E392" i="39"/>
  <c r="T392" i="39" s="1"/>
  <c r="C388" i="41"/>
  <c r="G365" i="42"/>
  <c r="C361" i="44" s="1"/>
  <c r="J392" i="35"/>
  <c r="I392" i="35"/>
  <c r="C392" i="40" s="1"/>
  <c r="M119" i="32"/>
  <c r="G106" i="21" s="1"/>
  <c r="L119" i="32"/>
  <c r="F120" i="32" s="1"/>
  <c r="F367" i="40"/>
  <c r="Q367" i="35"/>
  <c r="V367" i="35" s="1"/>
  <c r="M368" i="35"/>
  <c r="I366" i="37"/>
  <c r="J366" i="37" s="1"/>
  <c r="K366" i="37" s="1"/>
  <c r="F367" i="51" s="1"/>
  <c r="G367" i="51" s="1"/>
  <c r="H367" i="51" s="1"/>
  <c r="H378" i="27"/>
  <c r="J378" i="27" s="1"/>
  <c r="G378" i="27"/>
  <c r="F366" i="39"/>
  <c r="G366" i="39" s="1"/>
  <c r="O366" i="39"/>
  <c r="R376" i="35"/>
  <c r="L374" i="37"/>
  <c r="M374" i="37" s="1"/>
  <c r="N374" i="37" s="1"/>
  <c r="I375" i="51" s="1"/>
  <c r="J375" i="51" s="1"/>
  <c r="K375" i="51" s="1"/>
  <c r="H386" i="28"/>
  <c r="J386" i="28" s="1"/>
  <c r="G386" i="28"/>
  <c r="AB100" i="39"/>
  <c r="O99" i="37"/>
  <c r="P99" i="37" s="1"/>
  <c r="Q99" i="37" s="1"/>
  <c r="M430" i="17" l="1"/>
  <c r="L430" i="17"/>
  <c r="F431" i="17" s="1"/>
  <c r="U392" i="39"/>
  <c r="L100" i="36"/>
  <c r="M100" i="36" s="1"/>
  <c r="N100" i="36" s="1"/>
  <c r="L100" i="51"/>
  <c r="M100" i="51" s="1"/>
  <c r="N100" i="51" s="1"/>
  <c r="P392" i="39"/>
  <c r="Q392" i="39" s="1"/>
  <c r="R392" i="39"/>
  <c r="I403" i="30"/>
  <c r="G403" i="30"/>
  <c r="O402" i="30"/>
  <c r="P402" i="30" s="1"/>
  <c r="C389" i="21" s="1"/>
  <c r="E391" i="37"/>
  <c r="G391" i="37" s="1"/>
  <c r="H391" i="37" s="1"/>
  <c r="C392" i="51" s="1"/>
  <c r="D392" i="51" s="1"/>
  <c r="E392" i="51" s="1"/>
  <c r="H120" i="32"/>
  <c r="G120" i="32"/>
  <c r="X110" i="35"/>
  <c r="K378" i="27"/>
  <c r="I378" i="27"/>
  <c r="N368" i="35"/>
  <c r="F367" i="36"/>
  <c r="G367" i="36" s="1"/>
  <c r="H367" i="36" s="1"/>
  <c r="D364" i="38"/>
  <c r="H367" i="40"/>
  <c r="W367" i="35"/>
  <c r="K367" i="35" s="1"/>
  <c r="H366" i="39"/>
  <c r="I366" i="39"/>
  <c r="J366" i="39"/>
  <c r="K386" i="28"/>
  <c r="E372" i="38"/>
  <c r="I375" i="36"/>
  <c r="J375" i="36" s="1"/>
  <c r="K375" i="36" s="1"/>
  <c r="E372" i="41" s="1"/>
  <c r="S376" i="35"/>
  <c r="R101" i="47"/>
  <c r="S101" i="47" s="1"/>
  <c r="F97" i="38"/>
  <c r="Y101" i="35"/>
  <c r="G431" i="17" l="1"/>
  <c r="I431" i="17"/>
  <c r="D417" i="21"/>
  <c r="F419" i="37"/>
  <c r="M388" i="43"/>
  <c r="F388" i="43"/>
  <c r="C389" i="38"/>
  <c r="H393" i="35"/>
  <c r="C392" i="36"/>
  <c r="D392" i="36" s="1"/>
  <c r="E392" i="36" s="1"/>
  <c r="K403" i="30"/>
  <c r="L403" i="30" s="1"/>
  <c r="S392" i="39"/>
  <c r="J120" i="32"/>
  <c r="K120" i="32" s="1"/>
  <c r="D367" i="39"/>
  <c r="D367" i="40"/>
  <c r="W368" i="39"/>
  <c r="D364" i="41"/>
  <c r="P368" i="35"/>
  <c r="X368" i="39" s="1"/>
  <c r="O368" i="35"/>
  <c r="E368" i="40" s="1"/>
  <c r="K366" i="39"/>
  <c r="M378" i="27"/>
  <c r="E365" i="21" s="1"/>
  <c r="L378" i="27"/>
  <c r="F379" i="27" s="1"/>
  <c r="L386" i="28"/>
  <c r="F387" i="28" s="1"/>
  <c r="M386" i="28"/>
  <c r="F373" i="21" s="1"/>
  <c r="T376" i="35"/>
  <c r="G376" i="40" s="1"/>
  <c r="U376" i="35"/>
  <c r="AC101" i="39"/>
  <c r="F97" i="41"/>
  <c r="Z101" i="35"/>
  <c r="I101" i="40" s="1"/>
  <c r="J431" i="17" l="1"/>
  <c r="K431" i="17" s="1"/>
  <c r="L366" i="39"/>
  <c r="K362" i="43" s="1"/>
  <c r="N403" i="30"/>
  <c r="M403" i="30"/>
  <c r="F404" i="30" s="1"/>
  <c r="E393" i="39"/>
  <c r="T393" i="39" s="1"/>
  <c r="C389" i="41"/>
  <c r="J393" i="35"/>
  <c r="I393" i="35"/>
  <c r="C393" i="40" s="1"/>
  <c r="M120" i="32"/>
  <c r="G107" i="21" s="1"/>
  <c r="L120" i="32"/>
  <c r="F121" i="32" s="1"/>
  <c r="F368" i="40"/>
  <c r="Q368" i="35"/>
  <c r="V368" i="35" s="1"/>
  <c r="G379" i="27"/>
  <c r="H379" i="27"/>
  <c r="J379" i="27" s="1"/>
  <c r="M369" i="35"/>
  <c r="I367" i="37"/>
  <c r="J367" i="37" s="1"/>
  <c r="K367" i="37" s="1"/>
  <c r="F368" i="51" s="1"/>
  <c r="G368" i="51" s="1"/>
  <c r="H368" i="51" s="1"/>
  <c r="O367" i="39"/>
  <c r="F367" i="39"/>
  <c r="G367" i="39" s="1"/>
  <c r="G373" i="42"/>
  <c r="C369" i="44" s="1"/>
  <c r="R377" i="35"/>
  <c r="L375" i="37"/>
  <c r="M375" i="37" s="1"/>
  <c r="N375" i="37" s="1"/>
  <c r="I376" i="51" s="1"/>
  <c r="J376" i="51" s="1"/>
  <c r="K376" i="51" s="1"/>
  <c r="G387" i="28"/>
  <c r="H387" i="28"/>
  <c r="J387" i="28" s="1"/>
  <c r="AB101" i="39"/>
  <c r="O100" i="37"/>
  <c r="P100" i="37" s="1"/>
  <c r="Q100" i="37" s="1"/>
  <c r="M431" i="17" l="1"/>
  <c r="L431" i="17"/>
  <c r="F432" i="17" s="1"/>
  <c r="U393" i="39"/>
  <c r="L101" i="36"/>
  <c r="M101" i="36" s="1"/>
  <c r="N101" i="36" s="1"/>
  <c r="L101" i="51"/>
  <c r="M101" i="51" s="1"/>
  <c r="N101" i="51" s="1"/>
  <c r="P393" i="39"/>
  <c r="Q393" i="39" s="1"/>
  <c r="R393" i="39"/>
  <c r="G404" i="30"/>
  <c r="I404" i="30"/>
  <c r="E392" i="37"/>
  <c r="G392" i="37" s="1"/>
  <c r="H392" i="37" s="1"/>
  <c r="C393" i="51" s="1"/>
  <c r="D393" i="51" s="1"/>
  <c r="E393" i="51" s="1"/>
  <c r="O403" i="30"/>
  <c r="P403" i="30" s="1"/>
  <c r="C390" i="21" s="1"/>
  <c r="G121" i="32"/>
  <c r="H121" i="32"/>
  <c r="X111" i="35"/>
  <c r="I379" i="27"/>
  <c r="K379" i="27"/>
  <c r="H367" i="39"/>
  <c r="J367" i="39"/>
  <c r="I367" i="39"/>
  <c r="W368" i="35"/>
  <c r="K368" i="35" s="1"/>
  <c r="H368" i="40"/>
  <c r="N369" i="35"/>
  <c r="D365" i="38"/>
  <c r="F368" i="36"/>
  <c r="G368" i="36" s="1"/>
  <c r="H368" i="36" s="1"/>
  <c r="K387" i="28"/>
  <c r="I376" i="36"/>
  <c r="J376" i="36" s="1"/>
  <c r="K376" i="36" s="1"/>
  <c r="E373" i="41" s="1"/>
  <c r="E373" i="38"/>
  <c r="S377" i="35"/>
  <c r="R102" i="47"/>
  <c r="S102" i="47" s="1"/>
  <c r="F98" i="38"/>
  <c r="Y102" i="35"/>
  <c r="G432" i="17" l="1"/>
  <c r="I432" i="17"/>
  <c r="D418" i="21"/>
  <c r="F420" i="37"/>
  <c r="F389" i="43"/>
  <c r="M389" i="43"/>
  <c r="C390" i="38"/>
  <c r="C393" i="36"/>
  <c r="D393" i="36" s="1"/>
  <c r="E393" i="36" s="1"/>
  <c r="H394" i="35"/>
  <c r="K404" i="30"/>
  <c r="L404" i="30" s="1"/>
  <c r="S393" i="39"/>
  <c r="K367" i="39"/>
  <c r="G367" i="42" s="1"/>
  <c r="C363" i="44" s="1"/>
  <c r="J121" i="32"/>
  <c r="K121" i="32" s="1"/>
  <c r="O369" i="35"/>
  <c r="E369" i="40" s="1"/>
  <c r="P369" i="35"/>
  <c r="X369" i="39" s="1"/>
  <c r="D368" i="40"/>
  <c r="D368" i="39"/>
  <c r="W369" i="39"/>
  <c r="D365" i="41"/>
  <c r="L379" i="27"/>
  <c r="F380" i="27" s="1"/>
  <c r="M379" i="27"/>
  <c r="E366" i="21" s="1"/>
  <c r="M387" i="28"/>
  <c r="F374" i="21" s="1"/>
  <c r="L387" i="28"/>
  <c r="F388" i="28" s="1"/>
  <c r="T377" i="35"/>
  <c r="G377" i="40" s="1"/>
  <c r="U377" i="35"/>
  <c r="G374" i="42"/>
  <c r="C370" i="44" s="1"/>
  <c r="C370" i="43"/>
  <c r="F98" i="41"/>
  <c r="AC102" i="39"/>
  <c r="Z102" i="35"/>
  <c r="I102" i="40" s="1"/>
  <c r="J432" i="17" l="1"/>
  <c r="K432" i="17" s="1"/>
  <c r="N404" i="30"/>
  <c r="M404" i="30"/>
  <c r="F405" i="30" s="1"/>
  <c r="L367" i="39"/>
  <c r="K363" i="43" s="1"/>
  <c r="I394" i="35"/>
  <c r="C394" i="40" s="1"/>
  <c r="J394" i="35"/>
  <c r="E394" i="39"/>
  <c r="T394" i="39" s="1"/>
  <c r="C390" i="41"/>
  <c r="L121" i="32"/>
  <c r="F122" i="32" s="1"/>
  <c r="M121" i="32"/>
  <c r="G108" i="21" s="1"/>
  <c r="F368" i="39"/>
  <c r="G368" i="39" s="1"/>
  <c r="O368" i="39"/>
  <c r="M370" i="35"/>
  <c r="I368" i="37"/>
  <c r="J368" i="37" s="1"/>
  <c r="K368" i="37" s="1"/>
  <c r="F369" i="51" s="1"/>
  <c r="G369" i="51" s="1"/>
  <c r="H369" i="51" s="1"/>
  <c r="Q369" i="35"/>
  <c r="V369" i="35" s="1"/>
  <c r="F369" i="40"/>
  <c r="G380" i="27"/>
  <c r="H380" i="27"/>
  <c r="J380" i="27" s="1"/>
  <c r="H388" i="28"/>
  <c r="J388" i="28" s="1"/>
  <c r="G388" i="28"/>
  <c r="L376" i="37"/>
  <c r="M376" i="37" s="1"/>
  <c r="N376" i="37" s="1"/>
  <c r="I377" i="51" s="1"/>
  <c r="J377" i="51" s="1"/>
  <c r="K377" i="51" s="1"/>
  <c r="R378" i="35"/>
  <c r="AB102" i="39"/>
  <c r="O101" i="37"/>
  <c r="P101" i="37" s="1"/>
  <c r="Q101" i="37" s="1"/>
  <c r="M432" i="17" l="1"/>
  <c r="L432" i="17"/>
  <c r="F433" i="17" s="1"/>
  <c r="U394" i="39"/>
  <c r="L102" i="36"/>
  <c r="M102" i="36" s="1"/>
  <c r="N102" i="36" s="1"/>
  <c r="L102" i="51"/>
  <c r="M102" i="51" s="1"/>
  <c r="N102" i="51" s="1"/>
  <c r="P394" i="39"/>
  <c r="Q394" i="39" s="1"/>
  <c r="R394" i="39"/>
  <c r="G405" i="30"/>
  <c r="I405" i="30"/>
  <c r="E393" i="37"/>
  <c r="G393" i="37" s="1"/>
  <c r="H393" i="37" s="1"/>
  <c r="C394" i="51" s="1"/>
  <c r="D394" i="51" s="1"/>
  <c r="E394" i="51" s="1"/>
  <c r="O404" i="30"/>
  <c r="P404" i="30" s="1"/>
  <c r="C391" i="21" s="1"/>
  <c r="X112" i="35"/>
  <c r="G122" i="32"/>
  <c r="H122" i="32"/>
  <c r="H369" i="40"/>
  <c r="W369" i="35"/>
  <c r="K369" i="35" s="1"/>
  <c r="K380" i="27"/>
  <c r="I380" i="27"/>
  <c r="H368" i="39"/>
  <c r="J368" i="39"/>
  <c r="I368" i="39"/>
  <c r="D366" i="38"/>
  <c r="N370" i="35"/>
  <c r="F369" i="36"/>
  <c r="G369" i="36" s="1"/>
  <c r="H369" i="36" s="1"/>
  <c r="S378" i="35"/>
  <c r="E374" i="38"/>
  <c r="I377" i="36"/>
  <c r="J377" i="36" s="1"/>
  <c r="K377" i="36" s="1"/>
  <c r="E374" i="41" s="1"/>
  <c r="K388" i="28"/>
  <c r="R103" i="47"/>
  <c r="S103" i="47" s="1"/>
  <c r="F99" i="38"/>
  <c r="Y103" i="35"/>
  <c r="G433" i="17" l="1"/>
  <c r="I433" i="17"/>
  <c r="D419" i="21"/>
  <c r="F421" i="37"/>
  <c r="F390" i="43"/>
  <c r="M390" i="43"/>
  <c r="H395" i="35"/>
  <c r="C394" i="36"/>
  <c r="D394" i="36" s="1"/>
  <c r="E394" i="36" s="1"/>
  <c r="C391" i="38"/>
  <c r="K405" i="30"/>
  <c r="L405" i="30" s="1"/>
  <c r="S394" i="39"/>
  <c r="K368" i="39"/>
  <c r="C364" i="43" s="1"/>
  <c r="J122" i="32"/>
  <c r="K122" i="32" s="1"/>
  <c r="L380" i="27"/>
  <c r="F381" i="27" s="1"/>
  <c r="M380" i="27"/>
  <c r="E367" i="21" s="1"/>
  <c r="D366" i="41"/>
  <c r="W370" i="39"/>
  <c r="D369" i="39"/>
  <c r="D369" i="40"/>
  <c r="O370" i="35"/>
  <c r="E370" i="40" s="1"/>
  <c r="P370" i="35"/>
  <c r="X370" i="39" s="1"/>
  <c r="L388" i="28"/>
  <c r="F389" i="28" s="1"/>
  <c r="M388" i="28"/>
  <c r="F375" i="21" s="1"/>
  <c r="T378" i="35"/>
  <c r="G378" i="40" s="1"/>
  <c r="U378" i="35"/>
  <c r="C371" i="43"/>
  <c r="G375" i="42"/>
  <c r="C371" i="44" s="1"/>
  <c r="F99" i="41"/>
  <c r="AC103" i="39"/>
  <c r="Z103" i="35"/>
  <c r="I103" i="40" s="1"/>
  <c r="J433" i="17" l="1"/>
  <c r="K433" i="17" s="1"/>
  <c r="N405" i="30"/>
  <c r="M405" i="30"/>
  <c r="F406" i="30" s="1"/>
  <c r="L368" i="39"/>
  <c r="K364" i="43" s="1"/>
  <c r="E395" i="39"/>
  <c r="T395" i="39" s="1"/>
  <c r="C391" i="41"/>
  <c r="J395" i="35"/>
  <c r="I395" i="35"/>
  <c r="C395" i="40" s="1"/>
  <c r="M122" i="32"/>
  <c r="G109" i="21" s="1"/>
  <c r="L122" i="32"/>
  <c r="F123" i="32" s="1"/>
  <c r="O369" i="39"/>
  <c r="F369" i="39"/>
  <c r="G369" i="39" s="1"/>
  <c r="I369" i="37"/>
  <c r="J369" i="37" s="1"/>
  <c r="K369" i="37" s="1"/>
  <c r="F370" i="51" s="1"/>
  <c r="G370" i="51" s="1"/>
  <c r="H370" i="51" s="1"/>
  <c r="M371" i="35"/>
  <c r="G381" i="27"/>
  <c r="H381" i="27"/>
  <c r="J381" i="27" s="1"/>
  <c r="Q370" i="35"/>
  <c r="V370" i="35" s="1"/>
  <c r="F370" i="40"/>
  <c r="L377" i="37"/>
  <c r="M377" i="37" s="1"/>
  <c r="N377" i="37" s="1"/>
  <c r="I378" i="51" s="1"/>
  <c r="J378" i="51" s="1"/>
  <c r="K378" i="51" s="1"/>
  <c r="R379" i="35"/>
  <c r="H389" i="28"/>
  <c r="J389" i="28" s="1"/>
  <c r="G389" i="28"/>
  <c r="O102" i="37"/>
  <c r="P102" i="37" s="1"/>
  <c r="Q102" i="37" s="1"/>
  <c r="AB103" i="39"/>
  <c r="M433" i="17" l="1"/>
  <c r="L433" i="17"/>
  <c r="F434" i="17" s="1"/>
  <c r="U395" i="39"/>
  <c r="L103" i="36"/>
  <c r="M103" i="36" s="1"/>
  <c r="N103" i="36" s="1"/>
  <c r="L103" i="51"/>
  <c r="M103" i="51" s="1"/>
  <c r="N103" i="51" s="1"/>
  <c r="P395" i="39"/>
  <c r="Q395" i="39" s="1"/>
  <c r="R395" i="39"/>
  <c r="I406" i="30"/>
  <c r="G406" i="30"/>
  <c r="E394" i="37"/>
  <c r="G394" i="37" s="1"/>
  <c r="H394" i="37" s="1"/>
  <c r="C395" i="51" s="1"/>
  <c r="D395" i="51" s="1"/>
  <c r="E395" i="51" s="1"/>
  <c r="O405" i="30"/>
  <c r="P405" i="30" s="1"/>
  <c r="C392" i="21" s="1"/>
  <c r="H123" i="32"/>
  <c r="G123" i="32"/>
  <c r="X113" i="35"/>
  <c r="D367" i="38"/>
  <c r="N371" i="35"/>
  <c r="F370" i="36"/>
  <c r="G370" i="36" s="1"/>
  <c r="H370" i="36" s="1"/>
  <c r="W370" i="35"/>
  <c r="K370" i="35" s="1"/>
  <c r="H370" i="40"/>
  <c r="H369" i="39"/>
  <c r="I369" i="39"/>
  <c r="J369" i="39"/>
  <c r="K381" i="27"/>
  <c r="I381" i="27"/>
  <c r="K389" i="28"/>
  <c r="S379" i="35"/>
  <c r="E375" i="38"/>
  <c r="I378" i="36"/>
  <c r="J378" i="36" s="1"/>
  <c r="K378" i="36" s="1"/>
  <c r="E375" i="41" s="1"/>
  <c r="R104" i="47"/>
  <c r="S104" i="47" s="1"/>
  <c r="F100" i="38"/>
  <c r="Y104" i="35"/>
  <c r="G434" i="17" l="1"/>
  <c r="I434" i="17"/>
  <c r="D420" i="21"/>
  <c r="F422" i="37"/>
  <c r="F391" i="43"/>
  <c r="M391" i="43"/>
  <c r="H396" i="35"/>
  <c r="C395" i="36"/>
  <c r="D395" i="36" s="1"/>
  <c r="E395" i="36" s="1"/>
  <c r="C392" i="38"/>
  <c r="K406" i="30"/>
  <c r="L406" i="30" s="1"/>
  <c r="S395" i="39"/>
  <c r="K369" i="39"/>
  <c r="C365" i="43" s="1"/>
  <c r="J123" i="32"/>
  <c r="K123" i="32" s="1"/>
  <c r="D370" i="39"/>
  <c r="D370" i="40"/>
  <c r="W371" i="39"/>
  <c r="D367" i="41"/>
  <c r="O371" i="35"/>
  <c r="E371" i="40" s="1"/>
  <c r="P371" i="35"/>
  <c r="X371" i="39" s="1"/>
  <c r="L381" i="27"/>
  <c r="F382" i="27" s="1"/>
  <c r="M381" i="27"/>
  <c r="E368" i="21" s="1"/>
  <c r="M389" i="28"/>
  <c r="F376" i="21" s="1"/>
  <c r="L389" i="28"/>
  <c r="F390" i="28" s="1"/>
  <c r="U379" i="35"/>
  <c r="T379" i="35"/>
  <c r="G379" i="40" s="1"/>
  <c r="F100" i="41"/>
  <c r="AC104" i="39"/>
  <c r="Z104" i="35"/>
  <c r="I104" i="40" s="1"/>
  <c r="J434" i="17" l="1"/>
  <c r="K434" i="17" s="1"/>
  <c r="M406" i="30"/>
  <c r="F407" i="30" s="1"/>
  <c r="N406" i="30"/>
  <c r="L369" i="39"/>
  <c r="K365" i="43" s="1"/>
  <c r="E396" i="39"/>
  <c r="T396" i="39" s="1"/>
  <c r="C392" i="41"/>
  <c r="J396" i="35"/>
  <c r="I396" i="35"/>
  <c r="C396" i="40" s="1"/>
  <c r="M123" i="32"/>
  <c r="G110" i="21" s="1"/>
  <c r="L123" i="32"/>
  <c r="F124" i="32" s="1"/>
  <c r="Q371" i="35"/>
  <c r="V371" i="35" s="1"/>
  <c r="F371" i="40"/>
  <c r="F370" i="39"/>
  <c r="G370" i="39" s="1"/>
  <c r="O370" i="39"/>
  <c r="M372" i="35"/>
  <c r="I370" i="37"/>
  <c r="J370" i="37" s="1"/>
  <c r="K370" i="37" s="1"/>
  <c r="F371" i="51" s="1"/>
  <c r="G371" i="51" s="1"/>
  <c r="H371" i="51" s="1"/>
  <c r="G382" i="27"/>
  <c r="H382" i="27"/>
  <c r="J382" i="27" s="1"/>
  <c r="H390" i="28"/>
  <c r="J390" i="28" s="1"/>
  <c r="G390" i="28"/>
  <c r="R380" i="35"/>
  <c r="L378" i="37"/>
  <c r="M378" i="37" s="1"/>
  <c r="N378" i="37" s="1"/>
  <c r="I379" i="51" s="1"/>
  <c r="J379" i="51" s="1"/>
  <c r="K379" i="51" s="1"/>
  <c r="C372" i="43"/>
  <c r="G376" i="42"/>
  <c r="C372" i="44" s="1"/>
  <c r="O103" i="37"/>
  <c r="P103" i="37" s="1"/>
  <c r="Q103" i="37" s="1"/>
  <c r="AB104" i="39"/>
  <c r="L434" i="17" l="1"/>
  <c r="F435" i="17" s="1"/>
  <c r="M434" i="17"/>
  <c r="U396" i="39"/>
  <c r="L104" i="36"/>
  <c r="M104" i="36" s="1"/>
  <c r="N104" i="36" s="1"/>
  <c r="L104" i="51"/>
  <c r="M104" i="51" s="1"/>
  <c r="N104" i="51" s="1"/>
  <c r="P396" i="39"/>
  <c r="Q396" i="39" s="1"/>
  <c r="R396" i="39"/>
  <c r="E395" i="37"/>
  <c r="G395" i="37" s="1"/>
  <c r="H395" i="37" s="1"/>
  <c r="C396" i="51" s="1"/>
  <c r="D396" i="51" s="1"/>
  <c r="E396" i="51" s="1"/>
  <c r="O406" i="30"/>
  <c r="P406" i="30" s="1"/>
  <c r="C393" i="21" s="1"/>
  <c r="G407" i="30"/>
  <c r="I407" i="30"/>
  <c r="G124" i="32"/>
  <c r="H124" i="32"/>
  <c r="X114" i="35"/>
  <c r="H370" i="39"/>
  <c r="I370" i="39"/>
  <c r="J370" i="39"/>
  <c r="I382" i="27"/>
  <c r="K382" i="27"/>
  <c r="N372" i="35"/>
  <c r="D368" i="38"/>
  <c r="F371" i="36"/>
  <c r="G371" i="36" s="1"/>
  <c r="H371" i="36" s="1"/>
  <c r="H371" i="40"/>
  <c r="W371" i="35"/>
  <c r="K371" i="35" s="1"/>
  <c r="I379" i="36"/>
  <c r="J379" i="36" s="1"/>
  <c r="K379" i="36" s="1"/>
  <c r="E376" i="41" s="1"/>
  <c r="S380" i="35"/>
  <c r="E376" i="38"/>
  <c r="K390" i="28"/>
  <c r="R105" i="47"/>
  <c r="S105" i="47" s="1"/>
  <c r="F101" i="38"/>
  <c r="Y105" i="35"/>
  <c r="D421" i="21" l="1"/>
  <c r="F423" i="37"/>
  <c r="G435" i="17"/>
  <c r="I435" i="17"/>
  <c r="M392" i="43"/>
  <c r="F392" i="43"/>
  <c r="K407" i="30"/>
  <c r="L407" i="30" s="1"/>
  <c r="C393" i="38"/>
  <c r="H397" i="35"/>
  <c r="C396" i="36"/>
  <c r="D396" i="36" s="1"/>
  <c r="E396" i="36" s="1"/>
  <c r="S396" i="39"/>
  <c r="J124" i="32"/>
  <c r="K124" i="32" s="1"/>
  <c r="K370" i="39"/>
  <c r="D368" i="41"/>
  <c r="W372" i="39"/>
  <c r="O372" i="35"/>
  <c r="E372" i="40" s="1"/>
  <c r="P372" i="35"/>
  <c r="X372" i="39" s="1"/>
  <c r="M382" i="27"/>
  <c r="E369" i="21" s="1"/>
  <c r="L382" i="27"/>
  <c r="F383" i="27" s="1"/>
  <c r="D371" i="40"/>
  <c r="D371" i="39"/>
  <c r="M390" i="28"/>
  <c r="F377" i="21" s="1"/>
  <c r="L390" i="28"/>
  <c r="F391" i="28" s="1"/>
  <c r="T380" i="35"/>
  <c r="G380" i="40" s="1"/>
  <c r="U380" i="35"/>
  <c r="C373" i="43"/>
  <c r="G377" i="42"/>
  <c r="C373" i="44" s="1"/>
  <c r="F101" i="41"/>
  <c r="AC105" i="39"/>
  <c r="Z105" i="35"/>
  <c r="I105" i="40" s="1"/>
  <c r="J435" i="17" l="1"/>
  <c r="K435" i="17" s="1"/>
  <c r="C393" i="41"/>
  <c r="E397" i="39"/>
  <c r="T397" i="39" s="1"/>
  <c r="J397" i="35"/>
  <c r="I397" i="35"/>
  <c r="C397" i="40" s="1"/>
  <c r="M407" i="30"/>
  <c r="F408" i="30" s="1"/>
  <c r="N407" i="30"/>
  <c r="L370" i="39"/>
  <c r="K366" i="43" s="1"/>
  <c r="L124" i="32"/>
  <c r="F125" i="32" s="1"/>
  <c r="M124" i="32"/>
  <c r="G111" i="21" s="1"/>
  <c r="G383" i="27"/>
  <c r="H383" i="27"/>
  <c r="J383" i="27" s="1"/>
  <c r="M373" i="35"/>
  <c r="I371" i="37"/>
  <c r="J371" i="37" s="1"/>
  <c r="K371" i="37" s="1"/>
  <c r="F372" i="51" s="1"/>
  <c r="G372" i="51" s="1"/>
  <c r="H372" i="51" s="1"/>
  <c r="Q372" i="35"/>
  <c r="V372" i="35" s="1"/>
  <c r="F372" i="40"/>
  <c r="O371" i="39"/>
  <c r="F371" i="39"/>
  <c r="G371" i="39" s="1"/>
  <c r="H391" i="28"/>
  <c r="J391" i="28" s="1"/>
  <c r="G391" i="28"/>
  <c r="R381" i="35"/>
  <c r="L379" i="37"/>
  <c r="M379" i="37" s="1"/>
  <c r="N379" i="37" s="1"/>
  <c r="I380" i="51" s="1"/>
  <c r="J380" i="51" s="1"/>
  <c r="K380" i="51" s="1"/>
  <c r="AB105" i="39"/>
  <c r="O104" i="37"/>
  <c r="P104" i="37" s="1"/>
  <c r="Q104" i="37" s="1"/>
  <c r="M435" i="17" l="1"/>
  <c r="L435" i="17"/>
  <c r="F436" i="17" s="1"/>
  <c r="U397" i="39"/>
  <c r="L105" i="36"/>
  <c r="M105" i="36" s="1"/>
  <c r="N105" i="36" s="1"/>
  <c r="L105" i="51"/>
  <c r="M105" i="51" s="1"/>
  <c r="N105" i="51" s="1"/>
  <c r="O407" i="30"/>
  <c r="P407" i="30" s="1"/>
  <c r="C394" i="21" s="1"/>
  <c r="E396" i="37"/>
  <c r="G396" i="37" s="1"/>
  <c r="H396" i="37" s="1"/>
  <c r="C397" i="51" s="1"/>
  <c r="D397" i="51" s="1"/>
  <c r="E397" i="51" s="1"/>
  <c r="G408" i="30"/>
  <c r="I408" i="30"/>
  <c r="P397" i="39"/>
  <c r="Q397" i="39" s="1"/>
  <c r="R397" i="39"/>
  <c r="X115" i="35"/>
  <c r="G125" i="32"/>
  <c r="H125" i="32"/>
  <c r="W372" i="35"/>
  <c r="K372" i="35" s="1"/>
  <c r="H372" i="40"/>
  <c r="F372" i="36"/>
  <c r="G372" i="36" s="1"/>
  <c r="H372" i="36" s="1"/>
  <c r="D369" i="38"/>
  <c r="N373" i="35"/>
  <c r="K383" i="27"/>
  <c r="I383" i="27"/>
  <c r="H371" i="39"/>
  <c r="J371" i="39"/>
  <c r="I371" i="39"/>
  <c r="E377" i="38"/>
  <c r="I380" i="36"/>
  <c r="J380" i="36" s="1"/>
  <c r="K380" i="36" s="1"/>
  <c r="E377" i="41" s="1"/>
  <c r="S381" i="35"/>
  <c r="K391" i="28"/>
  <c r="F102" i="38"/>
  <c r="R106" i="47"/>
  <c r="S106" i="47" s="1"/>
  <c r="Y106" i="35"/>
  <c r="G436" i="17" l="1"/>
  <c r="I436" i="17"/>
  <c r="D422" i="21"/>
  <c r="F424" i="37"/>
  <c r="F393" i="43"/>
  <c r="M393" i="43"/>
  <c r="S397" i="39"/>
  <c r="K408" i="30"/>
  <c r="L408" i="30" s="1"/>
  <c r="H398" i="35"/>
  <c r="C397" i="36"/>
  <c r="D397" i="36" s="1"/>
  <c r="E397" i="36" s="1"/>
  <c r="C394" i="38"/>
  <c r="J125" i="32"/>
  <c r="K125" i="32" s="1"/>
  <c r="L383" i="27"/>
  <c r="F384" i="27" s="1"/>
  <c r="M383" i="27"/>
  <c r="E370" i="21" s="1"/>
  <c r="O373" i="35"/>
  <c r="E373" i="40" s="1"/>
  <c r="P373" i="35"/>
  <c r="X373" i="39" s="1"/>
  <c r="W373" i="39"/>
  <c r="D369" i="41"/>
  <c r="K371" i="39"/>
  <c r="L371" i="39" s="1"/>
  <c r="K367" i="43" s="1"/>
  <c r="D372" i="40"/>
  <c r="D372" i="39"/>
  <c r="M391" i="28"/>
  <c r="F378" i="21" s="1"/>
  <c r="L391" i="28"/>
  <c r="F392" i="28" s="1"/>
  <c r="T381" i="35"/>
  <c r="G381" i="40" s="1"/>
  <c r="U381" i="35"/>
  <c r="F102" i="41"/>
  <c r="AC106" i="39"/>
  <c r="Z106" i="35"/>
  <c r="I106" i="40" s="1"/>
  <c r="J436" i="17" l="1"/>
  <c r="K436" i="17" s="1"/>
  <c r="M408" i="30"/>
  <c r="F409" i="30" s="1"/>
  <c r="N408" i="30"/>
  <c r="E398" i="39"/>
  <c r="T398" i="39" s="1"/>
  <c r="C394" i="41"/>
  <c r="J398" i="35"/>
  <c r="I398" i="35"/>
  <c r="C398" i="40" s="1"/>
  <c r="M125" i="32"/>
  <c r="G112" i="21" s="1"/>
  <c r="L125" i="32"/>
  <c r="F126" i="32" s="1"/>
  <c r="C367" i="43"/>
  <c r="Q373" i="35"/>
  <c r="V373" i="35" s="1"/>
  <c r="F373" i="40"/>
  <c r="O372" i="39"/>
  <c r="F372" i="39"/>
  <c r="I372" i="37"/>
  <c r="J372" i="37" s="1"/>
  <c r="K372" i="37" s="1"/>
  <c r="F373" i="51" s="1"/>
  <c r="G373" i="51" s="1"/>
  <c r="H373" i="51" s="1"/>
  <c r="M374" i="35"/>
  <c r="G384" i="27"/>
  <c r="H384" i="27"/>
  <c r="J384" i="27" s="1"/>
  <c r="H392" i="28"/>
  <c r="J392" i="28" s="1"/>
  <c r="G392" i="28"/>
  <c r="L380" i="37"/>
  <c r="M380" i="37" s="1"/>
  <c r="N380" i="37" s="1"/>
  <c r="I381" i="51" s="1"/>
  <c r="J381" i="51" s="1"/>
  <c r="K381" i="51" s="1"/>
  <c r="R382" i="35"/>
  <c r="G378" i="42"/>
  <c r="C374" i="44" s="1"/>
  <c r="C374" i="43"/>
  <c r="AB106" i="39"/>
  <c r="O105" i="37"/>
  <c r="P105" i="37" s="1"/>
  <c r="Q105" i="37" s="1"/>
  <c r="M436" i="17" l="1"/>
  <c r="L436" i="17"/>
  <c r="F437" i="17" s="1"/>
  <c r="U398" i="39"/>
  <c r="L106" i="36"/>
  <c r="M106" i="36" s="1"/>
  <c r="N106" i="36" s="1"/>
  <c r="L106" i="51"/>
  <c r="M106" i="51" s="1"/>
  <c r="N106" i="51" s="1"/>
  <c r="P398" i="39"/>
  <c r="Q398" i="39" s="1"/>
  <c r="R398" i="39"/>
  <c r="O408" i="30"/>
  <c r="P408" i="30" s="1"/>
  <c r="C395" i="21" s="1"/>
  <c r="E397" i="37"/>
  <c r="G397" i="37" s="1"/>
  <c r="H397" i="37" s="1"/>
  <c r="C398" i="51" s="1"/>
  <c r="D398" i="51" s="1"/>
  <c r="E398" i="51" s="1"/>
  <c r="G409" i="30"/>
  <c r="I409" i="30"/>
  <c r="H126" i="32"/>
  <c r="G126" i="32"/>
  <c r="X116" i="35"/>
  <c r="G372" i="39"/>
  <c r="H372" i="39" s="1"/>
  <c r="K384" i="27"/>
  <c r="I384" i="27"/>
  <c r="W373" i="35"/>
  <c r="K373" i="35" s="1"/>
  <c r="H373" i="40"/>
  <c r="F373" i="36"/>
  <c r="G373" i="36" s="1"/>
  <c r="H373" i="36" s="1"/>
  <c r="N374" i="35"/>
  <c r="D370" i="38"/>
  <c r="I381" i="36"/>
  <c r="J381" i="36" s="1"/>
  <c r="K381" i="36" s="1"/>
  <c r="E378" i="41" s="1"/>
  <c r="S382" i="35"/>
  <c r="E378" i="38"/>
  <c r="K392" i="28"/>
  <c r="R107" i="47"/>
  <c r="S107" i="47" s="1"/>
  <c r="F103" i="38"/>
  <c r="Y107" i="35"/>
  <c r="G437" i="17" l="1"/>
  <c r="I437" i="17"/>
  <c r="D423" i="21"/>
  <c r="F425" i="37"/>
  <c r="F394" i="43"/>
  <c r="M394" i="43"/>
  <c r="C398" i="36"/>
  <c r="D398" i="36" s="1"/>
  <c r="E398" i="36" s="1"/>
  <c r="H399" i="35"/>
  <c r="C395" i="38"/>
  <c r="S398" i="39"/>
  <c r="K409" i="30"/>
  <c r="L409" i="30" s="1"/>
  <c r="J126" i="32"/>
  <c r="K126" i="32" s="1"/>
  <c r="O374" i="35"/>
  <c r="E374" i="40" s="1"/>
  <c r="P374" i="35"/>
  <c r="X374" i="39" s="1"/>
  <c r="D370" i="41"/>
  <c r="W374" i="39"/>
  <c r="D373" i="39"/>
  <c r="D373" i="40"/>
  <c r="L384" i="27"/>
  <c r="F385" i="27" s="1"/>
  <c r="M384" i="27"/>
  <c r="E371" i="21" s="1"/>
  <c r="I372" i="39"/>
  <c r="K372" i="39" s="1"/>
  <c r="J372" i="39"/>
  <c r="M392" i="28"/>
  <c r="F379" i="21" s="1"/>
  <c r="L392" i="28"/>
  <c r="F393" i="28" s="1"/>
  <c r="U382" i="35"/>
  <c r="T382" i="35"/>
  <c r="G382" i="40" s="1"/>
  <c r="G379" i="42"/>
  <c r="C375" i="44" s="1"/>
  <c r="C375" i="43"/>
  <c r="F103" i="41"/>
  <c r="AC107" i="39"/>
  <c r="Z107" i="35"/>
  <c r="I107" i="40" s="1"/>
  <c r="J437" i="17" l="1"/>
  <c r="K437" i="17" s="1"/>
  <c r="N409" i="30"/>
  <c r="M409" i="30"/>
  <c r="F410" i="30" s="1"/>
  <c r="J399" i="35"/>
  <c r="I399" i="35"/>
  <c r="C399" i="40" s="1"/>
  <c r="E399" i="39"/>
  <c r="T399" i="39" s="1"/>
  <c r="C395" i="41"/>
  <c r="M126" i="32"/>
  <c r="G113" i="21" s="1"/>
  <c r="L126" i="32"/>
  <c r="F127" i="32" s="1"/>
  <c r="C368" i="43"/>
  <c r="I373" i="37"/>
  <c r="J373" i="37" s="1"/>
  <c r="K373" i="37" s="1"/>
  <c r="F374" i="51" s="1"/>
  <c r="G374" i="51" s="1"/>
  <c r="H374" i="51" s="1"/>
  <c r="M375" i="35"/>
  <c r="G385" i="27"/>
  <c r="H385" i="27"/>
  <c r="J385" i="27" s="1"/>
  <c r="O373" i="39"/>
  <c r="F373" i="39"/>
  <c r="G373" i="39" s="1"/>
  <c r="L372" i="39"/>
  <c r="K368" i="43" s="1"/>
  <c r="F374" i="40"/>
  <c r="Q374" i="35"/>
  <c r="V374" i="35" s="1"/>
  <c r="H393" i="28"/>
  <c r="J393" i="28" s="1"/>
  <c r="G393" i="28"/>
  <c r="R383" i="35"/>
  <c r="L381" i="37"/>
  <c r="M381" i="37" s="1"/>
  <c r="N381" i="37" s="1"/>
  <c r="I382" i="51" s="1"/>
  <c r="J382" i="51" s="1"/>
  <c r="K382" i="51" s="1"/>
  <c r="AB107" i="39"/>
  <c r="O106" i="37"/>
  <c r="P106" i="37" s="1"/>
  <c r="Q106" i="37" s="1"/>
  <c r="L437" i="17" l="1"/>
  <c r="F438" i="17" s="1"/>
  <c r="M437" i="17"/>
  <c r="U399" i="39"/>
  <c r="L107" i="36"/>
  <c r="M107" i="36" s="1"/>
  <c r="N107" i="36" s="1"/>
  <c r="L107" i="51"/>
  <c r="M107" i="51" s="1"/>
  <c r="N107" i="51" s="1"/>
  <c r="P399" i="39"/>
  <c r="Q399" i="39" s="1"/>
  <c r="R399" i="39"/>
  <c r="G410" i="30"/>
  <c r="I410" i="30"/>
  <c r="O409" i="30"/>
  <c r="P409" i="30" s="1"/>
  <c r="C396" i="21" s="1"/>
  <c r="E398" i="37"/>
  <c r="G398" i="37" s="1"/>
  <c r="H398" i="37" s="1"/>
  <c r="C399" i="51" s="1"/>
  <c r="D399" i="51" s="1"/>
  <c r="E399" i="51" s="1"/>
  <c r="G127" i="32"/>
  <c r="H127" i="32"/>
  <c r="X117" i="35"/>
  <c r="H373" i="39"/>
  <c r="J373" i="39"/>
  <c r="I373" i="39"/>
  <c r="I385" i="27"/>
  <c r="K385" i="27"/>
  <c r="W374" i="35"/>
  <c r="K374" i="35" s="1"/>
  <c r="H374" i="40"/>
  <c r="N375" i="35"/>
  <c r="F374" i="36"/>
  <c r="G374" i="36" s="1"/>
  <c r="H374" i="36" s="1"/>
  <c r="D371" i="38"/>
  <c r="E379" i="38"/>
  <c r="S383" i="35"/>
  <c r="I382" i="36"/>
  <c r="J382" i="36" s="1"/>
  <c r="K382" i="36" s="1"/>
  <c r="E379" i="41" s="1"/>
  <c r="K393" i="28"/>
  <c r="R108" i="47"/>
  <c r="S108" i="47" s="1"/>
  <c r="F104" i="38"/>
  <c r="Y108" i="35"/>
  <c r="D424" i="21" l="1"/>
  <c r="F426" i="37"/>
  <c r="K373" i="39"/>
  <c r="L373" i="39" s="1"/>
  <c r="K369" i="43" s="1"/>
  <c r="G438" i="17"/>
  <c r="I438" i="17"/>
  <c r="M395" i="43"/>
  <c r="F395" i="43"/>
  <c r="H400" i="35"/>
  <c r="C399" i="36"/>
  <c r="D399" i="36" s="1"/>
  <c r="E399" i="36" s="1"/>
  <c r="C396" i="38"/>
  <c r="K410" i="30"/>
  <c r="L410" i="30" s="1"/>
  <c r="S399" i="39"/>
  <c r="J127" i="32"/>
  <c r="K127" i="32" s="1"/>
  <c r="O375" i="35"/>
  <c r="E375" i="40" s="1"/>
  <c r="P375" i="35"/>
  <c r="X375" i="39" s="1"/>
  <c r="D374" i="40"/>
  <c r="D374" i="39"/>
  <c r="M385" i="27"/>
  <c r="E372" i="21" s="1"/>
  <c r="L385" i="27"/>
  <c r="F386" i="27" s="1"/>
  <c r="C369" i="43"/>
  <c r="D371" i="41"/>
  <c r="W375" i="39"/>
  <c r="M393" i="28"/>
  <c r="F380" i="21" s="1"/>
  <c r="L393" i="28"/>
  <c r="F394" i="28" s="1"/>
  <c r="T383" i="35"/>
  <c r="G383" i="40" s="1"/>
  <c r="U383" i="35"/>
  <c r="G380" i="42"/>
  <c r="C376" i="44" s="1"/>
  <c r="C376" i="43"/>
  <c r="Z108" i="35"/>
  <c r="I108" i="40" s="1"/>
  <c r="AC108" i="39"/>
  <c r="AE108" i="39" s="1"/>
  <c r="F104" i="41"/>
  <c r="J438" i="17" l="1"/>
  <c r="K438" i="17" s="1"/>
  <c r="N410" i="30"/>
  <c r="M410" i="30"/>
  <c r="F411" i="30" s="1"/>
  <c r="E400" i="39"/>
  <c r="T400" i="39" s="1"/>
  <c r="C396" i="41"/>
  <c r="J400" i="35"/>
  <c r="I400" i="35"/>
  <c r="C400" i="40" s="1"/>
  <c r="L127" i="32"/>
  <c r="F128" i="32" s="1"/>
  <c r="M127" i="32"/>
  <c r="G114" i="21" s="1"/>
  <c r="G386" i="27"/>
  <c r="H386" i="27"/>
  <c r="J386" i="27" s="1"/>
  <c r="M376" i="35"/>
  <c r="I374" i="37"/>
  <c r="J374" i="37" s="1"/>
  <c r="K374" i="37" s="1"/>
  <c r="F375" i="51" s="1"/>
  <c r="G375" i="51" s="1"/>
  <c r="H375" i="51" s="1"/>
  <c r="O374" i="39"/>
  <c r="F374" i="39"/>
  <c r="Q375" i="35"/>
  <c r="V375" i="35" s="1"/>
  <c r="F375" i="40"/>
  <c r="G394" i="28"/>
  <c r="H394" i="28"/>
  <c r="J394" i="28" s="1"/>
  <c r="R384" i="35"/>
  <c r="L382" i="37"/>
  <c r="M382" i="37" s="1"/>
  <c r="N382" i="37" s="1"/>
  <c r="I383" i="51" s="1"/>
  <c r="J383" i="51" s="1"/>
  <c r="K383" i="51" s="1"/>
  <c r="AB108" i="39"/>
  <c r="AD108" i="39" s="1"/>
  <c r="O107" i="37"/>
  <c r="P107" i="37" s="1"/>
  <c r="Q107" i="37" s="1"/>
  <c r="L438" i="17" l="1"/>
  <c r="F439" i="17" s="1"/>
  <c r="M438" i="17"/>
  <c r="U400" i="39"/>
  <c r="L108" i="36"/>
  <c r="M108" i="36" s="1"/>
  <c r="N108" i="36" s="1"/>
  <c r="L108" i="51"/>
  <c r="M108" i="51" s="1"/>
  <c r="N108" i="51" s="1"/>
  <c r="P400" i="39"/>
  <c r="Q400" i="39" s="1"/>
  <c r="R400" i="39"/>
  <c r="I411" i="30"/>
  <c r="G411" i="30"/>
  <c r="O410" i="30"/>
  <c r="P410" i="30" s="1"/>
  <c r="C397" i="21" s="1"/>
  <c r="E399" i="37"/>
  <c r="G399" i="37" s="1"/>
  <c r="H399" i="37" s="1"/>
  <c r="C400" i="51" s="1"/>
  <c r="D400" i="51" s="1"/>
  <c r="E400" i="51" s="1"/>
  <c r="X118" i="35"/>
  <c r="H128" i="32"/>
  <c r="G128" i="32"/>
  <c r="G374" i="39"/>
  <c r="H374" i="39" s="1"/>
  <c r="F375" i="36"/>
  <c r="G375" i="36" s="1"/>
  <c r="H375" i="36" s="1"/>
  <c r="N376" i="35"/>
  <c r="D372" i="38"/>
  <c r="W375" i="35"/>
  <c r="K375" i="35" s="1"/>
  <c r="H375" i="40"/>
  <c r="K386" i="27"/>
  <c r="I386" i="27"/>
  <c r="E380" i="38"/>
  <c r="S384" i="35"/>
  <c r="I383" i="36"/>
  <c r="J383" i="36" s="1"/>
  <c r="K383" i="36" s="1"/>
  <c r="E380" i="41" s="1"/>
  <c r="K394" i="28"/>
  <c r="R109" i="47"/>
  <c r="S109" i="47" s="1"/>
  <c r="F105" i="38"/>
  <c r="Y109" i="35"/>
  <c r="D425" i="21" l="1"/>
  <c r="F427" i="37"/>
  <c r="I439" i="17"/>
  <c r="G439" i="17"/>
  <c r="M396" i="43"/>
  <c r="F396" i="43"/>
  <c r="C400" i="36"/>
  <c r="D400" i="36" s="1"/>
  <c r="E400" i="36" s="1"/>
  <c r="C397" i="38"/>
  <c r="H401" i="35"/>
  <c r="K411" i="30"/>
  <c r="L411" i="30" s="1"/>
  <c r="S400" i="39"/>
  <c r="J128" i="32"/>
  <c r="K128" i="32" s="1"/>
  <c r="L386" i="27"/>
  <c r="F387" i="27" s="1"/>
  <c r="M386" i="27"/>
  <c r="E373" i="21" s="1"/>
  <c r="D375" i="40"/>
  <c r="D375" i="39"/>
  <c r="P376" i="35"/>
  <c r="X376" i="39" s="1"/>
  <c r="O376" i="35"/>
  <c r="E376" i="40" s="1"/>
  <c r="W376" i="39"/>
  <c r="D372" i="41"/>
  <c r="I374" i="39"/>
  <c r="K374" i="39" s="1"/>
  <c r="J374" i="39"/>
  <c r="M394" i="28"/>
  <c r="F381" i="21" s="1"/>
  <c r="L394" i="28"/>
  <c r="F395" i="28" s="1"/>
  <c r="U384" i="35"/>
  <c r="T384" i="35"/>
  <c r="G384" i="40" s="1"/>
  <c r="G381" i="42"/>
  <c r="C377" i="44" s="1"/>
  <c r="C377" i="43"/>
  <c r="Z109" i="35"/>
  <c r="I109" i="40" s="1"/>
  <c r="AC109" i="39"/>
  <c r="AE109" i="39" s="1"/>
  <c r="F105" i="41"/>
  <c r="J439" i="17" l="1"/>
  <c r="K439" i="17" s="1"/>
  <c r="N411" i="30"/>
  <c r="M411" i="30"/>
  <c r="F412" i="30" s="1"/>
  <c r="I401" i="35"/>
  <c r="C401" i="40" s="1"/>
  <c r="J401" i="35"/>
  <c r="C397" i="41"/>
  <c r="E401" i="39"/>
  <c r="T401" i="39" s="1"/>
  <c r="M128" i="32"/>
  <c r="G115" i="21" s="1"/>
  <c r="L128" i="32"/>
  <c r="F129" i="32" s="1"/>
  <c r="F376" i="40"/>
  <c r="Q376" i="35"/>
  <c r="V376" i="35" s="1"/>
  <c r="F375" i="39"/>
  <c r="O375" i="39"/>
  <c r="L374" i="39"/>
  <c r="K370" i="43" s="1"/>
  <c r="I375" i="37"/>
  <c r="J375" i="37" s="1"/>
  <c r="K375" i="37" s="1"/>
  <c r="F376" i="51" s="1"/>
  <c r="G376" i="51" s="1"/>
  <c r="H376" i="51" s="1"/>
  <c r="M377" i="35"/>
  <c r="H387" i="27"/>
  <c r="J387" i="27" s="1"/>
  <c r="G387" i="27"/>
  <c r="G395" i="28"/>
  <c r="H395" i="28"/>
  <c r="J395" i="28" s="1"/>
  <c r="L383" i="37"/>
  <c r="M383" i="37" s="1"/>
  <c r="N383" i="37" s="1"/>
  <c r="I384" i="51" s="1"/>
  <c r="J384" i="51" s="1"/>
  <c r="K384" i="51" s="1"/>
  <c r="R385" i="35"/>
  <c r="AB109" i="39"/>
  <c r="AD109" i="39" s="1"/>
  <c r="O108" i="37"/>
  <c r="P108" i="37" s="1"/>
  <c r="Q108" i="37" s="1"/>
  <c r="M439" i="17" l="1"/>
  <c r="L439" i="17"/>
  <c r="F440" i="17" s="1"/>
  <c r="U401" i="39"/>
  <c r="L109" i="36"/>
  <c r="M109" i="36" s="1"/>
  <c r="N109" i="36" s="1"/>
  <c r="L109" i="51"/>
  <c r="M109" i="51" s="1"/>
  <c r="N109" i="51" s="1"/>
  <c r="P401" i="39"/>
  <c r="Q401" i="39" s="1"/>
  <c r="R401" i="39"/>
  <c r="G412" i="30"/>
  <c r="I412" i="30"/>
  <c r="O411" i="30"/>
  <c r="P411" i="30" s="1"/>
  <c r="C398" i="21" s="1"/>
  <c r="E400" i="37"/>
  <c r="G400" i="37" s="1"/>
  <c r="H400" i="37" s="1"/>
  <c r="C401" i="51" s="1"/>
  <c r="D401" i="51" s="1"/>
  <c r="E401" i="51" s="1"/>
  <c r="G129" i="32"/>
  <c r="H129" i="32"/>
  <c r="X119" i="35"/>
  <c r="G375" i="39"/>
  <c r="H375" i="39" s="1"/>
  <c r="W376" i="35"/>
  <c r="K376" i="35" s="1"/>
  <c r="H376" i="40"/>
  <c r="K387" i="27"/>
  <c r="I387" i="27"/>
  <c r="D373" i="38"/>
  <c r="N377" i="35"/>
  <c r="F376" i="36"/>
  <c r="G376" i="36" s="1"/>
  <c r="H376" i="36" s="1"/>
  <c r="S385" i="35"/>
  <c r="I384" i="36"/>
  <c r="J384" i="36" s="1"/>
  <c r="K384" i="36" s="1"/>
  <c r="E381" i="41" s="1"/>
  <c r="E381" i="38"/>
  <c r="K395" i="28"/>
  <c r="R110" i="47"/>
  <c r="S110" i="47" s="1"/>
  <c r="F106" i="38"/>
  <c r="Y110" i="35"/>
  <c r="I440" i="17" l="1"/>
  <c r="G440" i="17"/>
  <c r="D426" i="21"/>
  <c r="F428" i="37"/>
  <c r="M397" i="43"/>
  <c r="F397" i="43"/>
  <c r="C398" i="38"/>
  <c r="C401" i="36"/>
  <c r="D401" i="36" s="1"/>
  <c r="E401" i="36" s="1"/>
  <c r="H402" i="35"/>
  <c r="K412" i="30"/>
  <c r="L412" i="30" s="1"/>
  <c r="S401" i="39"/>
  <c r="J129" i="32"/>
  <c r="K129" i="32" s="1"/>
  <c r="O377" i="35"/>
  <c r="E377" i="40" s="1"/>
  <c r="P377" i="35"/>
  <c r="X377" i="39" s="1"/>
  <c r="L387" i="27"/>
  <c r="F388" i="27" s="1"/>
  <c r="M387" i="27"/>
  <c r="E374" i="21" s="1"/>
  <c r="D376" i="40"/>
  <c r="D376" i="39"/>
  <c r="D373" i="41"/>
  <c r="W377" i="39"/>
  <c r="J375" i="39"/>
  <c r="I375" i="39"/>
  <c r="K375" i="39" s="1"/>
  <c r="L395" i="28"/>
  <c r="F396" i="28" s="1"/>
  <c r="M395" i="28"/>
  <c r="F382" i="21" s="1"/>
  <c r="U385" i="35"/>
  <c r="T385" i="35"/>
  <c r="G385" i="40" s="1"/>
  <c r="G382" i="42"/>
  <c r="C378" i="44" s="1"/>
  <c r="C378" i="43"/>
  <c r="Z110" i="35"/>
  <c r="I110" i="40" s="1"/>
  <c r="F106" i="41"/>
  <c r="AC110" i="39"/>
  <c r="AE110" i="39" s="1"/>
  <c r="J440" i="17" l="1"/>
  <c r="K440" i="17" s="1"/>
  <c r="N412" i="30"/>
  <c r="M412" i="30"/>
  <c r="F413" i="30" s="1"/>
  <c r="I402" i="35"/>
  <c r="C402" i="40" s="1"/>
  <c r="J402" i="35"/>
  <c r="E402" i="39"/>
  <c r="T402" i="39" s="1"/>
  <c r="C398" i="41"/>
  <c r="L129" i="32"/>
  <c r="F130" i="32" s="1"/>
  <c r="M129" i="32"/>
  <c r="G116" i="21" s="1"/>
  <c r="F376" i="39"/>
  <c r="O376" i="39"/>
  <c r="I376" i="37"/>
  <c r="J376" i="37" s="1"/>
  <c r="K376" i="37" s="1"/>
  <c r="F377" i="51" s="1"/>
  <c r="G377" i="51" s="1"/>
  <c r="H377" i="51" s="1"/>
  <c r="M378" i="35"/>
  <c r="H388" i="27"/>
  <c r="J388" i="27" s="1"/>
  <c r="G388" i="27"/>
  <c r="F377" i="40"/>
  <c r="Q377" i="35"/>
  <c r="V377" i="35" s="1"/>
  <c r="L375" i="39"/>
  <c r="K371" i="43" s="1"/>
  <c r="L384" i="37"/>
  <c r="M384" i="37" s="1"/>
  <c r="N384" i="37" s="1"/>
  <c r="I385" i="51" s="1"/>
  <c r="J385" i="51" s="1"/>
  <c r="K385" i="51" s="1"/>
  <c r="R386" i="35"/>
  <c r="G396" i="28"/>
  <c r="H396" i="28"/>
  <c r="J396" i="28" s="1"/>
  <c r="O109" i="37"/>
  <c r="P109" i="37" s="1"/>
  <c r="Q109" i="37" s="1"/>
  <c r="AB110" i="39"/>
  <c r="AD110" i="39" s="1"/>
  <c r="M440" i="17" l="1"/>
  <c r="L440" i="17"/>
  <c r="F441" i="17" s="1"/>
  <c r="U402" i="39"/>
  <c r="L110" i="36"/>
  <c r="M110" i="36" s="1"/>
  <c r="N110" i="36" s="1"/>
  <c r="L110" i="51"/>
  <c r="M110" i="51" s="1"/>
  <c r="N110" i="51" s="1"/>
  <c r="P402" i="39"/>
  <c r="Q402" i="39" s="1"/>
  <c r="R402" i="39"/>
  <c r="I413" i="30"/>
  <c r="G413" i="30"/>
  <c r="E401" i="37"/>
  <c r="G401" i="37" s="1"/>
  <c r="H401" i="37" s="1"/>
  <c r="C402" i="51" s="1"/>
  <c r="D402" i="51" s="1"/>
  <c r="E402" i="51" s="1"/>
  <c r="O412" i="30"/>
  <c r="P412" i="30" s="1"/>
  <c r="C399" i="21" s="1"/>
  <c r="X120" i="35"/>
  <c r="G130" i="32"/>
  <c r="H130" i="32"/>
  <c r="K388" i="27"/>
  <c r="I388" i="27"/>
  <c r="N378" i="35"/>
  <c r="F377" i="36"/>
  <c r="G377" i="36" s="1"/>
  <c r="H377" i="36" s="1"/>
  <c r="D374" i="38"/>
  <c r="W377" i="35"/>
  <c r="K377" i="35" s="1"/>
  <c r="H377" i="40"/>
  <c r="G376" i="39"/>
  <c r="K396" i="28"/>
  <c r="S386" i="35"/>
  <c r="E382" i="38"/>
  <c r="I385" i="36"/>
  <c r="J385" i="36" s="1"/>
  <c r="K385" i="36" s="1"/>
  <c r="E382" i="41" s="1"/>
  <c r="F107" i="38"/>
  <c r="R111" i="47"/>
  <c r="S111" i="47" s="1"/>
  <c r="Y111" i="35"/>
  <c r="G441" i="17" l="1"/>
  <c r="I441" i="17"/>
  <c r="D427" i="21"/>
  <c r="F429" i="37"/>
  <c r="F398" i="43"/>
  <c r="M398" i="43"/>
  <c r="C402" i="36"/>
  <c r="D402" i="36" s="1"/>
  <c r="E402" i="36" s="1"/>
  <c r="H403" i="35"/>
  <c r="C399" i="38"/>
  <c r="K413" i="30"/>
  <c r="L413" i="30" s="1"/>
  <c r="S402" i="39"/>
  <c r="J130" i="32"/>
  <c r="K130" i="32" s="1"/>
  <c r="I376" i="39"/>
  <c r="J376" i="39"/>
  <c r="D377" i="40"/>
  <c r="D377" i="39"/>
  <c r="D374" i="41"/>
  <c r="W378" i="39"/>
  <c r="P378" i="35"/>
  <c r="X378" i="39" s="1"/>
  <c r="O378" i="35"/>
  <c r="E378" i="40" s="1"/>
  <c r="H376" i="39"/>
  <c r="K376" i="39" s="1"/>
  <c r="M388" i="27"/>
  <c r="E375" i="21" s="1"/>
  <c r="L388" i="27"/>
  <c r="F389" i="27" s="1"/>
  <c r="M396" i="28"/>
  <c r="F383" i="21" s="1"/>
  <c r="L396" i="28"/>
  <c r="F397" i="28" s="1"/>
  <c r="U386" i="35"/>
  <c r="T386" i="35"/>
  <c r="G386" i="40" s="1"/>
  <c r="G383" i="42"/>
  <c r="C379" i="44" s="1"/>
  <c r="C379" i="43"/>
  <c r="Z111" i="35"/>
  <c r="I111" i="40" s="1"/>
  <c r="F107" i="41"/>
  <c r="AC111" i="39"/>
  <c r="AE111" i="39" s="1"/>
  <c r="J441" i="17" l="1"/>
  <c r="K441" i="17" s="1"/>
  <c r="M413" i="30"/>
  <c r="F414" i="30" s="1"/>
  <c r="N413" i="30"/>
  <c r="I403" i="35"/>
  <c r="C403" i="40" s="1"/>
  <c r="J403" i="35"/>
  <c r="E403" i="39"/>
  <c r="T403" i="39" s="1"/>
  <c r="C399" i="41"/>
  <c r="M130" i="32"/>
  <c r="G117" i="21" s="1"/>
  <c r="L130" i="32"/>
  <c r="F131" i="32" s="1"/>
  <c r="Q378" i="35"/>
  <c r="V378" i="35" s="1"/>
  <c r="F378" i="40"/>
  <c r="O377" i="39"/>
  <c r="F377" i="39"/>
  <c r="G389" i="27"/>
  <c r="H389" i="27"/>
  <c r="J389" i="27" s="1"/>
  <c r="I377" i="37"/>
  <c r="J377" i="37" s="1"/>
  <c r="K377" i="37" s="1"/>
  <c r="F378" i="51" s="1"/>
  <c r="G378" i="51" s="1"/>
  <c r="H378" i="51" s="1"/>
  <c r="M379" i="35"/>
  <c r="L376" i="39"/>
  <c r="K372" i="43" s="1"/>
  <c r="H397" i="28"/>
  <c r="J397" i="28" s="1"/>
  <c r="G397" i="28"/>
  <c r="R387" i="35"/>
  <c r="L385" i="37"/>
  <c r="M385" i="37" s="1"/>
  <c r="N385" i="37" s="1"/>
  <c r="I386" i="51" s="1"/>
  <c r="J386" i="51" s="1"/>
  <c r="K386" i="51" s="1"/>
  <c r="O110" i="37"/>
  <c r="P110" i="37" s="1"/>
  <c r="Q110" i="37" s="1"/>
  <c r="AB111" i="39"/>
  <c r="AD111" i="39" s="1"/>
  <c r="L441" i="17" l="1"/>
  <c r="F442" i="17" s="1"/>
  <c r="M441" i="17"/>
  <c r="U403" i="39"/>
  <c r="L111" i="36"/>
  <c r="M111" i="36" s="1"/>
  <c r="N111" i="36" s="1"/>
  <c r="L111" i="51"/>
  <c r="M111" i="51" s="1"/>
  <c r="N111" i="51" s="1"/>
  <c r="P403" i="39"/>
  <c r="Q403" i="39" s="1"/>
  <c r="R403" i="39"/>
  <c r="O413" i="30"/>
  <c r="P413" i="30" s="1"/>
  <c r="C400" i="21" s="1"/>
  <c r="E402" i="37"/>
  <c r="G402" i="37" s="1"/>
  <c r="H402" i="37" s="1"/>
  <c r="C403" i="51" s="1"/>
  <c r="D403" i="51" s="1"/>
  <c r="E403" i="51" s="1"/>
  <c r="I414" i="30"/>
  <c r="G414" i="30"/>
  <c r="G131" i="32"/>
  <c r="H131" i="32"/>
  <c r="X121" i="35"/>
  <c r="K389" i="27"/>
  <c r="I389" i="27"/>
  <c r="G377" i="39"/>
  <c r="H377" i="39" s="1"/>
  <c r="F378" i="36"/>
  <c r="G378" i="36" s="1"/>
  <c r="H378" i="36" s="1"/>
  <c r="N379" i="35"/>
  <c r="D375" i="38"/>
  <c r="H378" i="40"/>
  <c r="W378" i="35"/>
  <c r="K378" i="35" s="1"/>
  <c r="S387" i="35"/>
  <c r="E383" i="38"/>
  <c r="I386" i="36"/>
  <c r="J386" i="36" s="1"/>
  <c r="K386" i="36" s="1"/>
  <c r="E383" i="41" s="1"/>
  <c r="K397" i="28"/>
  <c r="R112" i="47"/>
  <c r="S112" i="47" s="1"/>
  <c r="F108" i="38"/>
  <c r="Y112" i="35"/>
  <c r="D428" i="21" l="1"/>
  <c r="F430" i="37"/>
  <c r="G442" i="17"/>
  <c r="I442" i="17"/>
  <c r="M399" i="43"/>
  <c r="F399" i="43"/>
  <c r="K414" i="30"/>
  <c r="L414" i="30" s="1"/>
  <c r="H404" i="35"/>
  <c r="C403" i="36"/>
  <c r="D403" i="36" s="1"/>
  <c r="E403" i="36" s="1"/>
  <c r="C400" i="38"/>
  <c r="S403" i="39"/>
  <c r="J131" i="32"/>
  <c r="K131" i="32" s="1"/>
  <c r="P379" i="35"/>
  <c r="X379" i="39" s="1"/>
  <c r="O379" i="35"/>
  <c r="E379" i="40" s="1"/>
  <c r="W379" i="39"/>
  <c r="D375" i="41"/>
  <c r="J377" i="39"/>
  <c r="I377" i="39"/>
  <c r="K377" i="39" s="1"/>
  <c r="D378" i="39"/>
  <c r="D378" i="40"/>
  <c r="L389" i="27"/>
  <c r="F390" i="27" s="1"/>
  <c r="M389" i="27"/>
  <c r="E376" i="21" s="1"/>
  <c r="C380" i="43"/>
  <c r="M397" i="28"/>
  <c r="F384" i="21" s="1"/>
  <c r="L397" i="28"/>
  <c r="F398" i="28" s="1"/>
  <c r="U387" i="35"/>
  <c r="T387" i="35"/>
  <c r="G387" i="40" s="1"/>
  <c r="Z112" i="35"/>
  <c r="I112" i="40" s="1"/>
  <c r="F108" i="41"/>
  <c r="AC112" i="39"/>
  <c r="AE112" i="39" s="1"/>
  <c r="J442" i="17" l="1"/>
  <c r="K442" i="17" s="1"/>
  <c r="M414" i="30"/>
  <c r="F415" i="30" s="1"/>
  <c r="N414" i="30"/>
  <c r="C400" i="41"/>
  <c r="E404" i="39"/>
  <c r="T404" i="39" s="1"/>
  <c r="I404" i="35"/>
  <c r="C404" i="40" s="1"/>
  <c r="J404" i="35"/>
  <c r="M131" i="32"/>
  <c r="G118" i="21" s="1"/>
  <c r="L131" i="32"/>
  <c r="F132" i="32" s="1"/>
  <c r="F378" i="39"/>
  <c r="O378" i="39"/>
  <c r="L377" i="39"/>
  <c r="K373" i="43" s="1"/>
  <c r="I378" i="37"/>
  <c r="J378" i="37" s="1"/>
  <c r="K378" i="37" s="1"/>
  <c r="F379" i="51" s="1"/>
  <c r="G379" i="51" s="1"/>
  <c r="H379" i="51" s="1"/>
  <c r="M380" i="35"/>
  <c r="H390" i="27"/>
  <c r="J390" i="27" s="1"/>
  <c r="G390" i="27"/>
  <c r="Q379" i="35"/>
  <c r="V379" i="35" s="1"/>
  <c r="F379" i="40"/>
  <c r="G398" i="28"/>
  <c r="H398" i="28"/>
  <c r="J398" i="28" s="1"/>
  <c r="L386" i="37"/>
  <c r="M386" i="37" s="1"/>
  <c r="N386" i="37" s="1"/>
  <c r="I387" i="51" s="1"/>
  <c r="J387" i="51" s="1"/>
  <c r="K387" i="51" s="1"/>
  <c r="R388" i="35"/>
  <c r="AB112" i="39"/>
  <c r="AD112" i="39" s="1"/>
  <c r="O111" i="37"/>
  <c r="P111" i="37" s="1"/>
  <c r="Q111" i="37" s="1"/>
  <c r="M442" i="17" l="1"/>
  <c r="L442" i="17"/>
  <c r="F443" i="17" s="1"/>
  <c r="U404" i="39"/>
  <c r="L112" i="36"/>
  <c r="M112" i="36" s="1"/>
  <c r="N112" i="36" s="1"/>
  <c r="L112" i="51"/>
  <c r="M112" i="51" s="1"/>
  <c r="N112" i="51" s="1"/>
  <c r="P404" i="39"/>
  <c r="Q404" i="39" s="1"/>
  <c r="R404" i="39"/>
  <c r="O414" i="30"/>
  <c r="P414" i="30" s="1"/>
  <c r="C401" i="21" s="1"/>
  <c r="E403" i="37"/>
  <c r="G403" i="37" s="1"/>
  <c r="H403" i="37" s="1"/>
  <c r="C404" i="51" s="1"/>
  <c r="D404" i="51" s="1"/>
  <c r="E404" i="51" s="1"/>
  <c r="I415" i="30"/>
  <c r="G415" i="30"/>
  <c r="H132" i="32"/>
  <c r="G132" i="32"/>
  <c r="X122" i="35"/>
  <c r="D376" i="38"/>
  <c r="F379" i="36"/>
  <c r="G379" i="36" s="1"/>
  <c r="H379" i="36" s="1"/>
  <c r="N380" i="35"/>
  <c r="W379" i="35"/>
  <c r="K379" i="35" s="1"/>
  <c r="H379" i="40"/>
  <c r="I390" i="27"/>
  <c r="K390" i="27"/>
  <c r="G378" i="39"/>
  <c r="E384" i="38"/>
  <c r="S388" i="35"/>
  <c r="I387" i="36"/>
  <c r="J387" i="36" s="1"/>
  <c r="K387" i="36" s="1"/>
  <c r="E384" i="41" s="1"/>
  <c r="K398" i="28"/>
  <c r="R113" i="47"/>
  <c r="S113" i="47" s="1"/>
  <c r="F109" i="38"/>
  <c r="Y113" i="35"/>
  <c r="G443" i="17" l="1"/>
  <c r="I443" i="17"/>
  <c r="D429" i="21"/>
  <c r="F431" i="37"/>
  <c r="M400" i="43"/>
  <c r="F400" i="43"/>
  <c r="K415" i="30"/>
  <c r="L415" i="30" s="1"/>
  <c r="C404" i="36"/>
  <c r="D404" i="36" s="1"/>
  <c r="E404" i="36" s="1"/>
  <c r="C401" i="38"/>
  <c r="H405" i="35"/>
  <c r="S404" i="39"/>
  <c r="J132" i="32"/>
  <c r="K132" i="32" s="1"/>
  <c r="J378" i="39"/>
  <c r="I378" i="39"/>
  <c r="M390" i="27"/>
  <c r="E377" i="21" s="1"/>
  <c r="L390" i="27"/>
  <c r="F391" i="27" s="1"/>
  <c r="D379" i="40"/>
  <c r="D379" i="39"/>
  <c r="O380" i="35"/>
  <c r="E380" i="40" s="1"/>
  <c r="P380" i="35"/>
  <c r="X380" i="39" s="1"/>
  <c r="D376" i="41"/>
  <c r="W380" i="39"/>
  <c r="H378" i="39"/>
  <c r="L398" i="28"/>
  <c r="F399" i="28" s="1"/>
  <c r="M398" i="28"/>
  <c r="F385" i="21" s="1"/>
  <c r="U388" i="35"/>
  <c r="T388" i="35"/>
  <c r="G388" i="40" s="1"/>
  <c r="C381" i="43"/>
  <c r="G385" i="42"/>
  <c r="C381" i="44" s="1"/>
  <c r="Z113" i="35"/>
  <c r="I113" i="40" s="1"/>
  <c r="AC113" i="39"/>
  <c r="AE113" i="39" s="1"/>
  <c r="F109" i="41"/>
  <c r="J443" i="17" l="1"/>
  <c r="K443" i="17" s="1"/>
  <c r="K378" i="39"/>
  <c r="L378" i="39" s="1"/>
  <c r="K374" i="43" s="1"/>
  <c r="M415" i="30"/>
  <c r="F416" i="30" s="1"/>
  <c r="N415" i="30"/>
  <c r="I405" i="35"/>
  <c r="C405" i="40" s="1"/>
  <c r="J405" i="35"/>
  <c r="C401" i="41"/>
  <c r="E405" i="39"/>
  <c r="T405" i="39" s="1"/>
  <c r="L132" i="32"/>
  <c r="F133" i="32" s="1"/>
  <c r="M132" i="32"/>
  <c r="G119" i="21" s="1"/>
  <c r="Q380" i="35"/>
  <c r="V380" i="35" s="1"/>
  <c r="F380" i="40"/>
  <c r="F379" i="39"/>
  <c r="O379" i="39"/>
  <c r="G391" i="27"/>
  <c r="H391" i="27"/>
  <c r="J391" i="27" s="1"/>
  <c r="M381" i="35"/>
  <c r="I379" i="37"/>
  <c r="J379" i="37" s="1"/>
  <c r="K379" i="37" s="1"/>
  <c r="F380" i="51" s="1"/>
  <c r="G380" i="51" s="1"/>
  <c r="H380" i="51" s="1"/>
  <c r="L387" i="37"/>
  <c r="M387" i="37" s="1"/>
  <c r="N387" i="37" s="1"/>
  <c r="I388" i="51" s="1"/>
  <c r="J388" i="51" s="1"/>
  <c r="K388" i="51" s="1"/>
  <c r="R389" i="35"/>
  <c r="H399" i="28"/>
  <c r="J399" i="28" s="1"/>
  <c r="G399" i="28"/>
  <c r="AB113" i="39"/>
  <c r="AD113" i="39" s="1"/>
  <c r="O112" i="37"/>
  <c r="P112" i="37" s="1"/>
  <c r="Q112" i="37" s="1"/>
  <c r="M443" i="17" l="1"/>
  <c r="L443" i="17"/>
  <c r="F444" i="17" s="1"/>
  <c r="U405" i="39"/>
  <c r="L113" i="36"/>
  <c r="M113" i="36" s="1"/>
  <c r="N113" i="36" s="1"/>
  <c r="L113" i="51"/>
  <c r="M113" i="51" s="1"/>
  <c r="N113" i="51" s="1"/>
  <c r="P405" i="39"/>
  <c r="Q405" i="39" s="1"/>
  <c r="R405" i="39"/>
  <c r="E404" i="37"/>
  <c r="G404" i="37" s="1"/>
  <c r="H404" i="37" s="1"/>
  <c r="C405" i="51" s="1"/>
  <c r="D405" i="51" s="1"/>
  <c r="E405" i="51" s="1"/>
  <c r="O415" i="30"/>
  <c r="P415" i="30" s="1"/>
  <c r="C402" i="21" s="1"/>
  <c r="I416" i="30"/>
  <c r="G416" i="30"/>
  <c r="X123" i="35"/>
  <c r="H133" i="32"/>
  <c r="G133" i="32"/>
  <c r="D377" i="38"/>
  <c r="N381" i="35"/>
  <c r="F380" i="36"/>
  <c r="G380" i="36" s="1"/>
  <c r="H380" i="36" s="1"/>
  <c r="K391" i="27"/>
  <c r="I391" i="27"/>
  <c r="G379" i="39"/>
  <c r="H379" i="39" s="1"/>
  <c r="W380" i="35"/>
  <c r="K380" i="35" s="1"/>
  <c r="H380" i="40"/>
  <c r="K399" i="28"/>
  <c r="I388" i="36"/>
  <c r="J388" i="36" s="1"/>
  <c r="K388" i="36" s="1"/>
  <c r="E385" i="41" s="1"/>
  <c r="S389" i="35"/>
  <c r="E385" i="38"/>
  <c r="R114" i="47"/>
  <c r="S114" i="47" s="1"/>
  <c r="F110" i="38"/>
  <c r="Y114" i="35"/>
  <c r="G444" i="17" l="1"/>
  <c r="I444" i="17"/>
  <c r="D430" i="21"/>
  <c r="F432" i="37"/>
  <c r="M401" i="43"/>
  <c r="F401" i="43"/>
  <c r="K416" i="30"/>
  <c r="L416" i="30" s="1"/>
  <c r="C405" i="36"/>
  <c r="D405" i="36" s="1"/>
  <c r="E405" i="36" s="1"/>
  <c r="H406" i="35"/>
  <c r="C402" i="38"/>
  <c r="S405" i="39"/>
  <c r="J133" i="32"/>
  <c r="K133" i="32" s="1"/>
  <c r="D380" i="40"/>
  <c r="D380" i="39"/>
  <c r="J379" i="39"/>
  <c r="I379" i="39"/>
  <c r="K379" i="39" s="1"/>
  <c r="L391" i="27"/>
  <c r="F392" i="27" s="1"/>
  <c r="M391" i="27"/>
  <c r="E378" i="21" s="1"/>
  <c r="D377" i="41"/>
  <c r="W381" i="39"/>
  <c r="O381" i="35"/>
  <c r="E381" i="40" s="1"/>
  <c r="P381" i="35"/>
  <c r="X381" i="39" s="1"/>
  <c r="M399" i="28"/>
  <c r="F386" i="21" s="1"/>
  <c r="L399" i="28"/>
  <c r="F400" i="28" s="1"/>
  <c r="T389" i="35"/>
  <c r="G389" i="40" s="1"/>
  <c r="U389" i="35"/>
  <c r="Z114" i="35"/>
  <c r="I114" i="40" s="1"/>
  <c r="F110" i="41"/>
  <c r="AC114" i="39"/>
  <c r="AE114" i="39" s="1"/>
  <c r="J444" i="17" l="1"/>
  <c r="K444" i="17" s="1"/>
  <c r="N416" i="30"/>
  <c r="M416" i="30"/>
  <c r="F417" i="30" s="1"/>
  <c r="J406" i="35"/>
  <c r="I406" i="35"/>
  <c r="C406" i="40" s="1"/>
  <c r="C402" i="41"/>
  <c r="E406" i="39"/>
  <c r="T406" i="39" s="1"/>
  <c r="L133" i="32"/>
  <c r="F134" i="32" s="1"/>
  <c r="M133" i="32"/>
  <c r="G120" i="21" s="1"/>
  <c r="I380" i="37"/>
  <c r="J380" i="37" s="1"/>
  <c r="K380" i="37" s="1"/>
  <c r="F381" i="51" s="1"/>
  <c r="G381" i="51" s="1"/>
  <c r="H381" i="51" s="1"/>
  <c r="M382" i="35"/>
  <c r="G392" i="27"/>
  <c r="H392" i="27"/>
  <c r="J392" i="27" s="1"/>
  <c r="L379" i="39"/>
  <c r="K375" i="43" s="1"/>
  <c r="F381" i="40"/>
  <c r="Q381" i="35"/>
  <c r="V381" i="35" s="1"/>
  <c r="O380" i="39"/>
  <c r="F380" i="39"/>
  <c r="G386" i="42"/>
  <c r="C382" i="44" s="1"/>
  <c r="H400" i="28"/>
  <c r="J400" i="28" s="1"/>
  <c r="G400" i="28"/>
  <c r="R390" i="35"/>
  <c r="L388" i="37"/>
  <c r="M388" i="37" s="1"/>
  <c r="N388" i="37" s="1"/>
  <c r="I389" i="51" s="1"/>
  <c r="J389" i="51" s="1"/>
  <c r="K389" i="51" s="1"/>
  <c r="AB114" i="39"/>
  <c r="AD114" i="39" s="1"/>
  <c r="O113" i="37"/>
  <c r="P113" i="37" s="1"/>
  <c r="Q113" i="37" s="1"/>
  <c r="L444" i="17" l="1"/>
  <c r="F445" i="17" s="1"/>
  <c r="M444" i="17"/>
  <c r="U406" i="39"/>
  <c r="L114" i="36"/>
  <c r="M114" i="36" s="1"/>
  <c r="N114" i="36" s="1"/>
  <c r="L114" i="51"/>
  <c r="M114" i="51" s="1"/>
  <c r="N114" i="51" s="1"/>
  <c r="P406" i="39"/>
  <c r="Q406" i="39" s="1"/>
  <c r="R406" i="39"/>
  <c r="G417" i="30"/>
  <c r="I417" i="30"/>
  <c r="E405" i="37"/>
  <c r="G405" i="37" s="1"/>
  <c r="H405" i="37" s="1"/>
  <c r="C406" i="51" s="1"/>
  <c r="D406" i="51" s="1"/>
  <c r="E406" i="51" s="1"/>
  <c r="O416" i="30"/>
  <c r="P416" i="30" s="1"/>
  <c r="C403" i="21" s="1"/>
  <c r="X124" i="35"/>
  <c r="G134" i="32"/>
  <c r="H134" i="32"/>
  <c r="H381" i="40"/>
  <c r="W381" i="35"/>
  <c r="K381" i="35" s="1"/>
  <c r="K392" i="27"/>
  <c r="I392" i="27"/>
  <c r="G380" i="39"/>
  <c r="H380" i="39" s="1"/>
  <c r="N382" i="35"/>
  <c r="D378" i="38"/>
  <c r="F381" i="36"/>
  <c r="G381" i="36" s="1"/>
  <c r="H381" i="36" s="1"/>
  <c r="S390" i="35"/>
  <c r="I389" i="36"/>
  <c r="J389" i="36" s="1"/>
  <c r="K389" i="36" s="1"/>
  <c r="E386" i="41" s="1"/>
  <c r="E386" i="38"/>
  <c r="K400" i="28"/>
  <c r="F111" i="38"/>
  <c r="R115" i="47"/>
  <c r="S115" i="47" s="1"/>
  <c r="Y115" i="35"/>
  <c r="D431" i="21" l="1"/>
  <c r="F433" i="37"/>
  <c r="G445" i="17"/>
  <c r="I445" i="17"/>
  <c r="F402" i="43"/>
  <c r="M402" i="43"/>
  <c r="C403" i="38"/>
  <c r="C406" i="36"/>
  <c r="D406" i="36" s="1"/>
  <c r="E406" i="36" s="1"/>
  <c r="H407" i="35"/>
  <c r="K417" i="30"/>
  <c r="L417" i="30" s="1"/>
  <c r="S406" i="39"/>
  <c r="J134" i="32"/>
  <c r="K134" i="32" s="1"/>
  <c r="P382" i="35"/>
  <c r="X382" i="39" s="1"/>
  <c r="O382" i="35"/>
  <c r="E382" i="40" s="1"/>
  <c r="J380" i="39"/>
  <c r="I380" i="39"/>
  <c r="K380" i="39" s="1"/>
  <c r="M392" i="27"/>
  <c r="E379" i="21" s="1"/>
  <c r="L392" i="27"/>
  <c r="F393" i="27" s="1"/>
  <c r="D381" i="40"/>
  <c r="D381" i="39"/>
  <c r="W382" i="39"/>
  <c r="D378" i="41"/>
  <c r="M400" i="28"/>
  <c r="F387" i="21" s="1"/>
  <c r="L400" i="28"/>
  <c r="F401" i="28" s="1"/>
  <c r="T390" i="35"/>
  <c r="G390" i="40" s="1"/>
  <c r="U390" i="35"/>
  <c r="Z115" i="35"/>
  <c r="I115" i="40" s="1"/>
  <c r="AC115" i="39"/>
  <c r="AE115" i="39" s="1"/>
  <c r="F111" i="41"/>
  <c r="J445" i="17" l="1"/>
  <c r="K445" i="17" s="1"/>
  <c r="N417" i="30"/>
  <c r="M417" i="30"/>
  <c r="F418" i="30" s="1"/>
  <c r="I407" i="35"/>
  <c r="C407" i="40" s="1"/>
  <c r="J407" i="35"/>
  <c r="E407" i="39"/>
  <c r="T407" i="39" s="1"/>
  <c r="C403" i="41"/>
  <c r="L134" i="32"/>
  <c r="F135" i="32" s="1"/>
  <c r="M134" i="32"/>
  <c r="G121" i="21" s="1"/>
  <c r="G393" i="27"/>
  <c r="H393" i="27"/>
  <c r="J393" i="27" s="1"/>
  <c r="M383" i="35"/>
  <c r="I381" i="37"/>
  <c r="J381" i="37" s="1"/>
  <c r="K381" i="37" s="1"/>
  <c r="F382" i="51" s="1"/>
  <c r="G382" i="51" s="1"/>
  <c r="H382" i="51" s="1"/>
  <c r="L380" i="39"/>
  <c r="K376" i="43" s="1"/>
  <c r="F381" i="39"/>
  <c r="O381" i="39"/>
  <c r="F382" i="40"/>
  <c r="Q382" i="35"/>
  <c r="V382" i="35" s="1"/>
  <c r="G401" i="28"/>
  <c r="H401" i="28"/>
  <c r="J401" i="28" s="1"/>
  <c r="R391" i="35"/>
  <c r="L389" i="37"/>
  <c r="M389" i="37" s="1"/>
  <c r="N389" i="37" s="1"/>
  <c r="I390" i="51" s="1"/>
  <c r="J390" i="51" s="1"/>
  <c r="K390" i="51" s="1"/>
  <c r="G387" i="42"/>
  <c r="C383" i="44" s="1"/>
  <c r="C383" i="43"/>
  <c r="AB115" i="39"/>
  <c r="AD115" i="39" s="1"/>
  <c r="O114" i="37"/>
  <c r="P114" i="37" s="1"/>
  <c r="Q114" i="37" s="1"/>
  <c r="M445" i="17" l="1"/>
  <c r="L445" i="17"/>
  <c r="F446" i="17" s="1"/>
  <c r="U407" i="39"/>
  <c r="L115" i="36"/>
  <c r="M115" i="36" s="1"/>
  <c r="N115" i="36" s="1"/>
  <c r="L115" i="51"/>
  <c r="M115" i="51" s="1"/>
  <c r="N115" i="51" s="1"/>
  <c r="P407" i="39"/>
  <c r="Q407" i="39" s="1"/>
  <c r="R407" i="39"/>
  <c r="G418" i="30"/>
  <c r="I418" i="30"/>
  <c r="E406" i="37"/>
  <c r="G406" i="37" s="1"/>
  <c r="H406" i="37" s="1"/>
  <c r="C407" i="51" s="1"/>
  <c r="D407" i="51" s="1"/>
  <c r="E407" i="51" s="1"/>
  <c r="O417" i="30"/>
  <c r="P417" i="30" s="1"/>
  <c r="C404" i="21" s="1"/>
  <c r="X125" i="35"/>
  <c r="G135" i="32"/>
  <c r="H135" i="32"/>
  <c r="N383" i="35"/>
  <c r="D379" i="38"/>
  <c r="F382" i="36"/>
  <c r="G382" i="36" s="1"/>
  <c r="H382" i="36" s="1"/>
  <c r="H382" i="40"/>
  <c r="W382" i="35"/>
  <c r="K382" i="35" s="1"/>
  <c r="K393" i="27"/>
  <c r="I393" i="27"/>
  <c r="G381" i="39"/>
  <c r="S391" i="35"/>
  <c r="I390" i="36"/>
  <c r="J390" i="36" s="1"/>
  <c r="K390" i="36" s="1"/>
  <c r="E387" i="41" s="1"/>
  <c r="E387" i="38"/>
  <c r="K401" i="28"/>
  <c r="R116" i="47"/>
  <c r="S116" i="47" s="1"/>
  <c r="F112" i="38"/>
  <c r="Y116" i="35"/>
  <c r="G446" i="17" l="1"/>
  <c r="I446" i="17"/>
  <c r="D432" i="21"/>
  <c r="F434" i="37"/>
  <c r="M403" i="43"/>
  <c r="F403" i="43"/>
  <c r="K418" i="30"/>
  <c r="L418" i="30" s="1"/>
  <c r="S407" i="39"/>
  <c r="C407" i="36"/>
  <c r="D407" i="36" s="1"/>
  <c r="E407" i="36" s="1"/>
  <c r="H408" i="35"/>
  <c r="C404" i="38"/>
  <c r="J135" i="32"/>
  <c r="K135" i="32" s="1"/>
  <c r="J381" i="39"/>
  <c r="I381" i="39"/>
  <c r="M393" i="27"/>
  <c r="E380" i="21" s="1"/>
  <c r="L393" i="27"/>
  <c r="F394" i="27" s="1"/>
  <c r="D382" i="40"/>
  <c r="D382" i="39"/>
  <c r="D379" i="41"/>
  <c r="W383" i="39"/>
  <c r="H381" i="39"/>
  <c r="O383" i="35"/>
  <c r="E383" i="40" s="1"/>
  <c r="P383" i="35"/>
  <c r="X383" i="39" s="1"/>
  <c r="M401" i="28"/>
  <c r="F388" i="21" s="1"/>
  <c r="L401" i="28"/>
  <c r="F402" i="28" s="1"/>
  <c r="T391" i="35"/>
  <c r="G391" i="40" s="1"/>
  <c r="U391" i="35"/>
  <c r="G388" i="42"/>
  <c r="C384" i="44" s="1"/>
  <c r="C384" i="43"/>
  <c r="Z116" i="35"/>
  <c r="I116" i="40" s="1"/>
  <c r="AC116" i="39"/>
  <c r="AE116" i="39" s="1"/>
  <c r="F112" i="41"/>
  <c r="J446" i="17" l="1"/>
  <c r="K446" i="17" s="1"/>
  <c r="M418" i="30"/>
  <c r="F419" i="30" s="1"/>
  <c r="N418" i="30"/>
  <c r="I408" i="35"/>
  <c r="C408" i="40" s="1"/>
  <c r="J408" i="35"/>
  <c r="C404" i="41"/>
  <c r="E408" i="39"/>
  <c r="T408" i="39" s="1"/>
  <c r="K381" i="39"/>
  <c r="L135" i="32"/>
  <c r="F136" i="32" s="1"/>
  <c r="M135" i="32"/>
  <c r="G122" i="21" s="1"/>
  <c r="O382" i="39"/>
  <c r="F382" i="39"/>
  <c r="H394" i="27"/>
  <c r="J394" i="27" s="1"/>
  <c r="G394" i="27"/>
  <c r="Q383" i="35"/>
  <c r="V383" i="35" s="1"/>
  <c r="F383" i="40"/>
  <c r="M384" i="35"/>
  <c r="I382" i="37"/>
  <c r="J382" i="37" s="1"/>
  <c r="K382" i="37" s="1"/>
  <c r="F383" i="51" s="1"/>
  <c r="G383" i="51" s="1"/>
  <c r="H383" i="51" s="1"/>
  <c r="G402" i="28"/>
  <c r="H402" i="28"/>
  <c r="J402" i="28" s="1"/>
  <c r="L390" i="37"/>
  <c r="M390" i="37" s="1"/>
  <c r="N390" i="37" s="1"/>
  <c r="I391" i="51" s="1"/>
  <c r="J391" i="51" s="1"/>
  <c r="K391" i="51" s="1"/>
  <c r="R392" i="35"/>
  <c r="AB116" i="39"/>
  <c r="AD116" i="39" s="1"/>
  <c r="O115" i="37"/>
  <c r="P115" i="37" s="1"/>
  <c r="Q115" i="37" s="1"/>
  <c r="L446" i="17" l="1"/>
  <c r="F447" i="17" s="1"/>
  <c r="M446" i="17"/>
  <c r="U408" i="39"/>
  <c r="L116" i="36"/>
  <c r="M116" i="36" s="1"/>
  <c r="N116" i="36" s="1"/>
  <c r="L116" i="51"/>
  <c r="M116" i="51" s="1"/>
  <c r="N116" i="51" s="1"/>
  <c r="P408" i="39"/>
  <c r="Q408" i="39" s="1"/>
  <c r="R408" i="39"/>
  <c r="L381" i="39"/>
  <c r="K377" i="43" s="1"/>
  <c r="O418" i="30"/>
  <c r="P418" i="30" s="1"/>
  <c r="C405" i="21" s="1"/>
  <c r="E407" i="37"/>
  <c r="G407" i="37" s="1"/>
  <c r="H407" i="37" s="1"/>
  <c r="C408" i="51" s="1"/>
  <c r="D408" i="51" s="1"/>
  <c r="E408" i="51" s="1"/>
  <c r="I419" i="30"/>
  <c r="G419" i="30"/>
  <c r="X126" i="35"/>
  <c r="H136" i="32"/>
  <c r="G136" i="32"/>
  <c r="H383" i="40"/>
  <c r="W383" i="35"/>
  <c r="K383" i="35" s="1"/>
  <c r="K394" i="27"/>
  <c r="I394" i="27"/>
  <c r="G382" i="39"/>
  <c r="H382" i="39" s="1"/>
  <c r="F383" i="36"/>
  <c r="G383" i="36" s="1"/>
  <c r="H383" i="36" s="1"/>
  <c r="N384" i="35"/>
  <c r="D380" i="38"/>
  <c r="S392" i="35"/>
  <c r="E388" i="38"/>
  <c r="I391" i="36"/>
  <c r="J391" i="36" s="1"/>
  <c r="K391" i="36" s="1"/>
  <c r="E388" i="41" s="1"/>
  <c r="K402" i="28"/>
  <c r="R117" i="47"/>
  <c r="S117" i="47" s="1"/>
  <c r="F113" i="38"/>
  <c r="Y117" i="35"/>
  <c r="D433" i="21" l="1"/>
  <c r="F435" i="37"/>
  <c r="G447" i="17"/>
  <c r="I447" i="17"/>
  <c r="F404" i="43"/>
  <c r="M404" i="43"/>
  <c r="K419" i="30"/>
  <c r="L419" i="30" s="1"/>
  <c r="C408" i="36"/>
  <c r="D408" i="36" s="1"/>
  <c r="E408" i="36" s="1"/>
  <c r="C405" i="38"/>
  <c r="H409" i="35"/>
  <c r="S408" i="39"/>
  <c r="J136" i="32"/>
  <c r="K136" i="32" s="1"/>
  <c r="O384" i="35"/>
  <c r="E384" i="40" s="1"/>
  <c r="P384" i="35"/>
  <c r="X384" i="39" s="1"/>
  <c r="W384" i="39"/>
  <c r="D380" i="41"/>
  <c r="J382" i="39"/>
  <c r="I382" i="39"/>
  <c r="K382" i="39" s="1"/>
  <c r="L394" i="27"/>
  <c r="F395" i="27" s="1"/>
  <c r="M394" i="27"/>
  <c r="E381" i="21" s="1"/>
  <c r="D383" i="39"/>
  <c r="D383" i="40"/>
  <c r="M402" i="28"/>
  <c r="F389" i="21" s="1"/>
  <c r="L402" i="28"/>
  <c r="F403" i="28" s="1"/>
  <c r="C385" i="43"/>
  <c r="U392" i="35"/>
  <c r="T392" i="35"/>
  <c r="G392" i="40" s="1"/>
  <c r="Z117" i="35"/>
  <c r="I117" i="40" s="1"/>
  <c r="AC117" i="39"/>
  <c r="AE117" i="39" s="1"/>
  <c r="F113" i="41"/>
  <c r="J447" i="17" l="1"/>
  <c r="K447" i="17" s="1"/>
  <c r="M419" i="30"/>
  <c r="F420" i="30" s="1"/>
  <c r="N419" i="30"/>
  <c r="J409" i="35"/>
  <c r="I409" i="35"/>
  <c r="C409" i="40" s="1"/>
  <c r="C405" i="41"/>
  <c r="E409" i="39"/>
  <c r="T409" i="39" s="1"/>
  <c r="M136" i="32"/>
  <c r="G123" i="21" s="1"/>
  <c r="L136" i="32"/>
  <c r="F137" i="32" s="1"/>
  <c r="G395" i="27"/>
  <c r="H395" i="27"/>
  <c r="J395" i="27" s="1"/>
  <c r="L382" i="39"/>
  <c r="K378" i="43" s="1"/>
  <c r="F383" i="39"/>
  <c r="O383" i="39"/>
  <c r="F384" i="40"/>
  <c r="Q384" i="35"/>
  <c r="V384" i="35" s="1"/>
  <c r="I383" i="37"/>
  <c r="J383" i="37" s="1"/>
  <c r="K383" i="37" s="1"/>
  <c r="F384" i="51" s="1"/>
  <c r="G384" i="51" s="1"/>
  <c r="H384" i="51" s="1"/>
  <c r="M385" i="35"/>
  <c r="H403" i="28"/>
  <c r="J403" i="28" s="1"/>
  <c r="G403" i="28"/>
  <c r="L391" i="37"/>
  <c r="M391" i="37" s="1"/>
  <c r="N391" i="37" s="1"/>
  <c r="I392" i="51" s="1"/>
  <c r="J392" i="51" s="1"/>
  <c r="K392" i="51" s="1"/>
  <c r="R393" i="35"/>
  <c r="AB117" i="39"/>
  <c r="AD117" i="39" s="1"/>
  <c r="O116" i="37"/>
  <c r="P116" i="37" s="1"/>
  <c r="Q116" i="37" s="1"/>
  <c r="L447" i="17" l="1"/>
  <c r="F448" i="17" s="1"/>
  <c r="M447" i="17"/>
  <c r="U409" i="39"/>
  <c r="L117" i="36"/>
  <c r="M117" i="36" s="1"/>
  <c r="N117" i="36" s="1"/>
  <c r="L117" i="51"/>
  <c r="M117" i="51" s="1"/>
  <c r="N117" i="51" s="1"/>
  <c r="P409" i="39"/>
  <c r="Q409" i="39" s="1"/>
  <c r="R409" i="39"/>
  <c r="E408" i="37"/>
  <c r="G408" i="37" s="1"/>
  <c r="H408" i="37" s="1"/>
  <c r="C409" i="51" s="1"/>
  <c r="D409" i="51" s="1"/>
  <c r="E409" i="51" s="1"/>
  <c r="O419" i="30"/>
  <c r="P419" i="30" s="1"/>
  <c r="C406" i="21" s="1"/>
  <c r="G420" i="30"/>
  <c r="I420" i="30"/>
  <c r="H137" i="32"/>
  <c r="G137" i="32"/>
  <c r="X127" i="35"/>
  <c r="G383" i="39"/>
  <c r="H383" i="39" s="1"/>
  <c r="D381" i="38"/>
  <c r="N385" i="35"/>
  <c r="F384" i="36"/>
  <c r="G384" i="36" s="1"/>
  <c r="H384" i="36" s="1"/>
  <c r="I395" i="27"/>
  <c r="K395" i="27"/>
  <c r="H384" i="40"/>
  <c r="W384" i="35"/>
  <c r="K384" i="35" s="1"/>
  <c r="E389" i="38"/>
  <c r="I392" i="36"/>
  <c r="J392" i="36" s="1"/>
  <c r="K392" i="36" s="1"/>
  <c r="E389" i="41" s="1"/>
  <c r="S393" i="35"/>
  <c r="K403" i="28"/>
  <c r="R118" i="47"/>
  <c r="S118" i="47" s="1"/>
  <c r="F114" i="38"/>
  <c r="Y118" i="35"/>
  <c r="D434" i="21" l="1"/>
  <c r="F436" i="37"/>
  <c r="G448" i="17"/>
  <c r="I448" i="17"/>
  <c r="F405" i="43"/>
  <c r="M405" i="43"/>
  <c r="K420" i="30"/>
  <c r="L420" i="30" s="1"/>
  <c r="C406" i="38"/>
  <c r="H410" i="35"/>
  <c r="C409" i="36"/>
  <c r="D409" i="36" s="1"/>
  <c r="E409" i="36" s="1"/>
  <c r="S409" i="39"/>
  <c r="J137" i="32"/>
  <c r="K137" i="32" s="1"/>
  <c r="M395" i="27"/>
  <c r="E382" i="21" s="1"/>
  <c r="L395" i="27"/>
  <c r="F396" i="27" s="1"/>
  <c r="D381" i="41"/>
  <c r="W385" i="39"/>
  <c r="P385" i="35"/>
  <c r="X385" i="39" s="1"/>
  <c r="O385" i="35"/>
  <c r="E385" i="40" s="1"/>
  <c r="D384" i="39"/>
  <c r="D384" i="40"/>
  <c r="I383" i="39"/>
  <c r="K383" i="39" s="1"/>
  <c r="J383" i="39"/>
  <c r="M403" i="28"/>
  <c r="F390" i="21" s="1"/>
  <c r="L403" i="28"/>
  <c r="F404" i="28" s="1"/>
  <c r="U393" i="35"/>
  <c r="T393" i="35"/>
  <c r="G393" i="40" s="1"/>
  <c r="G390" i="42"/>
  <c r="C386" i="44" s="1"/>
  <c r="C386" i="43"/>
  <c r="Z118" i="35"/>
  <c r="I118" i="40" s="1"/>
  <c r="F114" i="41"/>
  <c r="AC118" i="39"/>
  <c r="AE118" i="39" s="1"/>
  <c r="J448" i="17" l="1"/>
  <c r="K448" i="17" s="1"/>
  <c r="M420" i="30"/>
  <c r="F421" i="30" s="1"/>
  <c r="N420" i="30"/>
  <c r="C406" i="41"/>
  <c r="E410" i="39"/>
  <c r="T410" i="39" s="1"/>
  <c r="J410" i="35"/>
  <c r="I410" i="35"/>
  <c r="C410" i="40" s="1"/>
  <c r="M137" i="32"/>
  <c r="G124" i="21" s="1"/>
  <c r="L137" i="32"/>
  <c r="F138" i="32" s="1"/>
  <c r="O384" i="39"/>
  <c r="F384" i="39"/>
  <c r="F385" i="40"/>
  <c r="Q385" i="35"/>
  <c r="V385" i="35" s="1"/>
  <c r="L383" i="39"/>
  <c r="K379" i="43" s="1"/>
  <c r="G396" i="27"/>
  <c r="H396" i="27"/>
  <c r="J396" i="27" s="1"/>
  <c r="M386" i="35"/>
  <c r="I384" i="37"/>
  <c r="J384" i="37" s="1"/>
  <c r="K384" i="37" s="1"/>
  <c r="F385" i="51" s="1"/>
  <c r="G385" i="51" s="1"/>
  <c r="H385" i="51" s="1"/>
  <c r="H404" i="28"/>
  <c r="J404" i="28" s="1"/>
  <c r="G404" i="28"/>
  <c r="L392" i="37"/>
  <c r="M392" i="37" s="1"/>
  <c r="N392" i="37" s="1"/>
  <c r="I393" i="51" s="1"/>
  <c r="J393" i="51" s="1"/>
  <c r="K393" i="51" s="1"/>
  <c r="R394" i="35"/>
  <c r="AB118" i="39"/>
  <c r="AD118" i="39" s="1"/>
  <c r="O117" i="37"/>
  <c r="P117" i="37" s="1"/>
  <c r="Q117" i="37" s="1"/>
  <c r="L448" i="17" l="1"/>
  <c r="F449" i="17" s="1"/>
  <c r="M448" i="17"/>
  <c r="U410" i="39"/>
  <c r="L118" i="36"/>
  <c r="M118" i="36" s="1"/>
  <c r="N118" i="36" s="1"/>
  <c r="L118" i="51"/>
  <c r="M118" i="51" s="1"/>
  <c r="N118" i="51" s="1"/>
  <c r="P410" i="39"/>
  <c r="Q410" i="39" s="1"/>
  <c r="R410" i="39"/>
  <c r="O420" i="30"/>
  <c r="P420" i="30" s="1"/>
  <c r="C407" i="21" s="1"/>
  <c r="E409" i="37"/>
  <c r="G409" i="37" s="1"/>
  <c r="H409" i="37" s="1"/>
  <c r="C410" i="51" s="1"/>
  <c r="D410" i="51" s="1"/>
  <c r="E410" i="51" s="1"/>
  <c r="I421" i="30"/>
  <c r="G421" i="30"/>
  <c r="G138" i="32"/>
  <c r="H138" i="32"/>
  <c r="X128" i="35"/>
  <c r="F385" i="36"/>
  <c r="G385" i="36" s="1"/>
  <c r="H385" i="36" s="1"/>
  <c r="N386" i="35"/>
  <c r="D382" i="38"/>
  <c r="H385" i="40"/>
  <c r="W385" i="35"/>
  <c r="K385" i="35" s="1"/>
  <c r="G384" i="39"/>
  <c r="H384" i="39" s="1"/>
  <c r="K396" i="27"/>
  <c r="I396" i="27"/>
  <c r="I393" i="36"/>
  <c r="J393" i="36" s="1"/>
  <c r="K393" i="36" s="1"/>
  <c r="E390" i="41" s="1"/>
  <c r="S394" i="35"/>
  <c r="E390" i="38"/>
  <c r="K404" i="28"/>
  <c r="R119" i="47"/>
  <c r="S119" i="47" s="1"/>
  <c r="F115" i="38"/>
  <c r="Y119" i="35"/>
  <c r="D435" i="21" l="1"/>
  <c r="F437" i="37"/>
  <c r="G449" i="17"/>
  <c r="I449" i="17"/>
  <c r="F406" i="43"/>
  <c r="M406" i="43"/>
  <c r="K421" i="30"/>
  <c r="L421" i="30" s="1"/>
  <c r="S410" i="39"/>
  <c r="H411" i="35"/>
  <c r="C407" i="38"/>
  <c r="C410" i="36"/>
  <c r="D410" i="36" s="1"/>
  <c r="E410" i="36" s="1"/>
  <c r="J138" i="32"/>
  <c r="K138" i="32" s="1"/>
  <c r="L396" i="27"/>
  <c r="F397" i="27" s="1"/>
  <c r="M396" i="27"/>
  <c r="E383" i="21" s="1"/>
  <c r="I384" i="39"/>
  <c r="K384" i="39" s="1"/>
  <c r="J384" i="39"/>
  <c r="D385" i="40"/>
  <c r="D385" i="39"/>
  <c r="P386" i="35"/>
  <c r="X386" i="39" s="1"/>
  <c r="O386" i="35"/>
  <c r="E386" i="40" s="1"/>
  <c r="D382" i="41"/>
  <c r="W386" i="39"/>
  <c r="L404" i="28"/>
  <c r="F405" i="28" s="1"/>
  <c r="M404" i="28"/>
  <c r="F391" i="21" s="1"/>
  <c r="C387" i="43"/>
  <c r="G391" i="42"/>
  <c r="C387" i="44" s="1"/>
  <c r="T394" i="35"/>
  <c r="G394" i="40" s="1"/>
  <c r="U394" i="35"/>
  <c r="AC119" i="39"/>
  <c r="AE119" i="39" s="1"/>
  <c r="F115" i="41"/>
  <c r="Z119" i="35"/>
  <c r="I119" i="40" s="1"/>
  <c r="J449" i="17" l="1"/>
  <c r="K449" i="17" s="1"/>
  <c r="I411" i="35"/>
  <c r="C411" i="40" s="1"/>
  <c r="J411" i="35"/>
  <c r="E411" i="39"/>
  <c r="T411" i="39" s="1"/>
  <c r="C407" i="41"/>
  <c r="M421" i="30"/>
  <c r="F422" i="30" s="1"/>
  <c r="N421" i="30"/>
  <c r="L138" i="32"/>
  <c r="F139" i="32" s="1"/>
  <c r="M138" i="32"/>
  <c r="G125" i="21" s="1"/>
  <c r="G384" i="42"/>
  <c r="C380" i="44" s="1"/>
  <c r="F386" i="40"/>
  <c r="Q386" i="35"/>
  <c r="V386" i="35" s="1"/>
  <c r="F385" i="39"/>
  <c r="G385" i="39" s="1"/>
  <c r="O385" i="39"/>
  <c r="L384" i="39"/>
  <c r="K380" i="43" s="1"/>
  <c r="M387" i="35"/>
  <c r="I385" i="37"/>
  <c r="J385" i="37" s="1"/>
  <c r="K385" i="37" s="1"/>
  <c r="F386" i="51" s="1"/>
  <c r="G386" i="51" s="1"/>
  <c r="H386" i="51" s="1"/>
  <c r="G397" i="27"/>
  <c r="H397" i="27"/>
  <c r="J397" i="27" s="1"/>
  <c r="R395" i="35"/>
  <c r="L393" i="37"/>
  <c r="M393" i="37" s="1"/>
  <c r="N393" i="37" s="1"/>
  <c r="I394" i="51" s="1"/>
  <c r="J394" i="51" s="1"/>
  <c r="K394" i="51" s="1"/>
  <c r="H405" i="28"/>
  <c r="J405" i="28" s="1"/>
  <c r="G405" i="28"/>
  <c r="O118" i="37"/>
  <c r="P118" i="37" s="1"/>
  <c r="Q118" i="37" s="1"/>
  <c r="AB119" i="39"/>
  <c r="AD119" i="39" s="1"/>
  <c r="M449" i="17" l="1"/>
  <c r="L449" i="17"/>
  <c r="F450" i="17" s="1"/>
  <c r="U411" i="39"/>
  <c r="L119" i="36"/>
  <c r="M119" i="36" s="1"/>
  <c r="N119" i="36" s="1"/>
  <c r="L119" i="51"/>
  <c r="M119" i="51" s="1"/>
  <c r="N119" i="51" s="1"/>
  <c r="E410" i="37"/>
  <c r="G410" i="37" s="1"/>
  <c r="H410" i="37" s="1"/>
  <c r="C411" i="51" s="1"/>
  <c r="D411" i="51" s="1"/>
  <c r="E411" i="51" s="1"/>
  <c r="O421" i="30"/>
  <c r="P421" i="30" s="1"/>
  <c r="C408" i="21" s="1"/>
  <c r="I422" i="30"/>
  <c r="G422" i="30"/>
  <c r="P411" i="39"/>
  <c r="Q411" i="39" s="1"/>
  <c r="R411" i="39"/>
  <c r="X129" i="35"/>
  <c r="H139" i="32"/>
  <c r="G139" i="32"/>
  <c r="K397" i="27"/>
  <c r="I397" i="27"/>
  <c r="H385" i="39"/>
  <c r="I385" i="39"/>
  <c r="J385" i="39"/>
  <c r="H386" i="40"/>
  <c r="W386" i="35"/>
  <c r="K386" i="35" s="1"/>
  <c r="D383" i="38"/>
  <c r="F386" i="36"/>
  <c r="G386" i="36" s="1"/>
  <c r="H386" i="36" s="1"/>
  <c r="N387" i="35"/>
  <c r="K405" i="28"/>
  <c r="S395" i="35"/>
  <c r="E391" i="38"/>
  <c r="I394" i="36"/>
  <c r="J394" i="36" s="1"/>
  <c r="K394" i="36" s="1"/>
  <c r="E391" i="41" s="1"/>
  <c r="R120" i="47"/>
  <c r="S120" i="47" s="1"/>
  <c r="F116" i="38"/>
  <c r="Y120" i="35"/>
  <c r="I450" i="17" l="1"/>
  <c r="G450" i="17"/>
  <c r="D436" i="21"/>
  <c r="F438" i="37"/>
  <c r="M407" i="43"/>
  <c r="F407" i="43"/>
  <c r="S411" i="39"/>
  <c r="K422" i="30"/>
  <c r="L422" i="30" s="1"/>
  <c r="C408" i="38"/>
  <c r="H412" i="35"/>
  <c r="C411" i="36"/>
  <c r="D411" i="36" s="1"/>
  <c r="E411" i="36" s="1"/>
  <c r="K385" i="39"/>
  <c r="L385" i="39" s="1"/>
  <c r="K381" i="43" s="1"/>
  <c r="J139" i="32"/>
  <c r="K139" i="32" s="1"/>
  <c r="D386" i="40"/>
  <c r="D386" i="39"/>
  <c r="O387" i="35"/>
  <c r="E387" i="40" s="1"/>
  <c r="P387" i="35"/>
  <c r="X387" i="39" s="1"/>
  <c r="D383" i="41"/>
  <c r="W387" i="39"/>
  <c r="M397" i="27"/>
  <c r="E384" i="21" s="1"/>
  <c r="L397" i="27"/>
  <c r="F398" i="27" s="1"/>
  <c r="C388" i="43"/>
  <c r="M405" i="28"/>
  <c r="F392" i="21" s="1"/>
  <c r="L405" i="28"/>
  <c r="F406" i="28" s="1"/>
  <c r="U395" i="35"/>
  <c r="T395" i="35"/>
  <c r="G395" i="40" s="1"/>
  <c r="Z120" i="35"/>
  <c r="I120" i="40" s="1"/>
  <c r="F116" i="41"/>
  <c r="AC120" i="39"/>
  <c r="AE120" i="39" s="1"/>
  <c r="J450" i="17" l="1"/>
  <c r="K450" i="17" s="1"/>
  <c r="N422" i="30"/>
  <c r="M422" i="30"/>
  <c r="F423" i="30" s="1"/>
  <c r="I412" i="35"/>
  <c r="C412" i="40" s="1"/>
  <c r="J412" i="35"/>
  <c r="C408" i="41"/>
  <c r="E412" i="39"/>
  <c r="T412" i="39" s="1"/>
  <c r="M139" i="32"/>
  <c r="G126" i="21" s="1"/>
  <c r="L139" i="32"/>
  <c r="F140" i="32" s="1"/>
  <c r="M388" i="35"/>
  <c r="I386" i="37"/>
  <c r="J386" i="37" s="1"/>
  <c r="K386" i="37" s="1"/>
  <c r="F387" i="51" s="1"/>
  <c r="G387" i="51" s="1"/>
  <c r="H387" i="51" s="1"/>
  <c r="Q387" i="35"/>
  <c r="V387" i="35" s="1"/>
  <c r="F387" i="40"/>
  <c r="F386" i="39"/>
  <c r="G386" i="39" s="1"/>
  <c r="O386" i="39"/>
  <c r="G398" i="27"/>
  <c r="H398" i="27"/>
  <c r="J398" i="27" s="1"/>
  <c r="H406" i="28"/>
  <c r="J406" i="28" s="1"/>
  <c r="G406" i="28"/>
  <c r="R396" i="35"/>
  <c r="L394" i="37"/>
  <c r="M394" i="37" s="1"/>
  <c r="N394" i="37" s="1"/>
  <c r="I395" i="51" s="1"/>
  <c r="J395" i="51" s="1"/>
  <c r="K395" i="51" s="1"/>
  <c r="AB120" i="39"/>
  <c r="AD120" i="39" s="1"/>
  <c r="O119" i="37"/>
  <c r="P119" i="37" s="1"/>
  <c r="Q119" i="37" s="1"/>
  <c r="L450" i="17" l="1"/>
  <c r="F451" i="17" s="1"/>
  <c r="M450" i="17"/>
  <c r="U412" i="39"/>
  <c r="L120" i="36"/>
  <c r="M120" i="36" s="1"/>
  <c r="N120" i="36" s="1"/>
  <c r="L120" i="51"/>
  <c r="M120" i="51" s="1"/>
  <c r="N120" i="51" s="1"/>
  <c r="P412" i="39"/>
  <c r="Q412" i="39" s="1"/>
  <c r="R412" i="39"/>
  <c r="I423" i="30"/>
  <c r="G423" i="30"/>
  <c r="O422" i="30"/>
  <c r="P422" i="30" s="1"/>
  <c r="C409" i="21" s="1"/>
  <c r="E411" i="37"/>
  <c r="G411" i="37" s="1"/>
  <c r="H411" i="37" s="1"/>
  <c r="C412" i="51" s="1"/>
  <c r="D412" i="51" s="1"/>
  <c r="E412" i="51" s="1"/>
  <c r="G140" i="32"/>
  <c r="H140" i="32"/>
  <c r="X130" i="35"/>
  <c r="H386" i="39"/>
  <c r="I386" i="39"/>
  <c r="J386" i="39"/>
  <c r="W387" i="35"/>
  <c r="K387" i="35" s="1"/>
  <c r="H387" i="40"/>
  <c r="K398" i="27"/>
  <c r="I398" i="27"/>
  <c r="N388" i="35"/>
  <c r="F387" i="36"/>
  <c r="G387" i="36" s="1"/>
  <c r="H387" i="36" s="1"/>
  <c r="D384" i="38"/>
  <c r="E392" i="38"/>
  <c r="I395" i="36"/>
  <c r="J395" i="36" s="1"/>
  <c r="K395" i="36" s="1"/>
  <c r="E392" i="41" s="1"/>
  <c r="S396" i="35"/>
  <c r="K406" i="28"/>
  <c r="F117" i="38"/>
  <c r="R121" i="47"/>
  <c r="S121" i="47" s="1"/>
  <c r="Y121" i="35"/>
  <c r="D437" i="21" l="1"/>
  <c r="F439" i="37"/>
  <c r="I451" i="17"/>
  <c r="G451" i="17"/>
  <c r="M408" i="43"/>
  <c r="F408" i="43"/>
  <c r="C412" i="36"/>
  <c r="D412" i="36" s="1"/>
  <c r="E412" i="36" s="1"/>
  <c r="H413" i="35"/>
  <c r="C409" i="38"/>
  <c r="K423" i="30"/>
  <c r="L423" i="30" s="1"/>
  <c r="S412" i="39"/>
  <c r="J140" i="32"/>
  <c r="K140" i="32" s="1"/>
  <c r="K386" i="39"/>
  <c r="L386" i="39" s="1"/>
  <c r="K382" i="43" s="1"/>
  <c r="P388" i="35"/>
  <c r="X388" i="39" s="1"/>
  <c r="O388" i="35"/>
  <c r="E388" i="40" s="1"/>
  <c r="M398" i="27"/>
  <c r="E385" i="21" s="1"/>
  <c r="L398" i="27"/>
  <c r="F399" i="27" s="1"/>
  <c r="D387" i="40"/>
  <c r="D387" i="39"/>
  <c r="D384" i="41"/>
  <c r="W388" i="39"/>
  <c r="M406" i="28"/>
  <c r="F393" i="21" s="1"/>
  <c r="L406" i="28"/>
  <c r="F407" i="28" s="1"/>
  <c r="G393" i="42"/>
  <c r="C389" i="44" s="1"/>
  <c r="T396" i="35"/>
  <c r="G396" i="40" s="1"/>
  <c r="U396" i="35"/>
  <c r="Z121" i="35"/>
  <c r="I121" i="40" s="1"/>
  <c r="F117" i="41"/>
  <c r="AC121" i="39"/>
  <c r="AE121" i="39" s="1"/>
  <c r="J451" i="17" l="1"/>
  <c r="K451" i="17" s="1"/>
  <c r="N423" i="30"/>
  <c r="M423" i="30"/>
  <c r="F424" i="30" s="1"/>
  <c r="I413" i="35"/>
  <c r="C413" i="40" s="1"/>
  <c r="J413" i="35"/>
  <c r="C409" i="41"/>
  <c r="E413" i="39"/>
  <c r="T413" i="39" s="1"/>
  <c r="C382" i="43"/>
  <c r="L140" i="32"/>
  <c r="F141" i="32" s="1"/>
  <c r="M140" i="32"/>
  <c r="G127" i="21" s="1"/>
  <c r="F387" i="39"/>
  <c r="O387" i="39"/>
  <c r="G399" i="27"/>
  <c r="H399" i="27"/>
  <c r="J399" i="27" s="1"/>
  <c r="I387" i="37"/>
  <c r="J387" i="37" s="1"/>
  <c r="K387" i="37" s="1"/>
  <c r="F388" i="51" s="1"/>
  <c r="G388" i="51" s="1"/>
  <c r="H388" i="51" s="1"/>
  <c r="M389" i="35"/>
  <c r="F388" i="40"/>
  <c r="Q388" i="35"/>
  <c r="V388" i="35" s="1"/>
  <c r="H407" i="28"/>
  <c r="J407" i="28" s="1"/>
  <c r="G407" i="28"/>
  <c r="L395" i="37"/>
  <c r="M395" i="37" s="1"/>
  <c r="N395" i="37" s="1"/>
  <c r="I396" i="51" s="1"/>
  <c r="J396" i="51" s="1"/>
  <c r="K396" i="51" s="1"/>
  <c r="R397" i="35"/>
  <c r="AB121" i="39"/>
  <c r="AD121" i="39" s="1"/>
  <c r="O120" i="37"/>
  <c r="P120" i="37" s="1"/>
  <c r="Q120" i="37" s="1"/>
  <c r="L451" i="17" l="1"/>
  <c r="F452" i="17" s="1"/>
  <c r="M451" i="17"/>
  <c r="U413" i="39"/>
  <c r="L121" i="36"/>
  <c r="M121" i="36" s="1"/>
  <c r="N121" i="36" s="1"/>
  <c r="L121" i="51"/>
  <c r="M121" i="51" s="1"/>
  <c r="N121" i="51" s="1"/>
  <c r="P413" i="39"/>
  <c r="Q413" i="39" s="1"/>
  <c r="R413" i="39"/>
  <c r="G424" i="30"/>
  <c r="I424" i="30"/>
  <c r="O423" i="30"/>
  <c r="P423" i="30" s="1"/>
  <c r="C410" i="21" s="1"/>
  <c r="E412" i="37"/>
  <c r="G412" i="37" s="1"/>
  <c r="H412" i="37" s="1"/>
  <c r="C413" i="51" s="1"/>
  <c r="D413" i="51" s="1"/>
  <c r="E413" i="51" s="1"/>
  <c r="X131" i="35"/>
  <c r="G141" i="32"/>
  <c r="H141" i="32"/>
  <c r="N389" i="35"/>
  <c r="D385" i="38"/>
  <c r="F388" i="36"/>
  <c r="G388" i="36" s="1"/>
  <c r="H388" i="36" s="1"/>
  <c r="K399" i="27"/>
  <c r="I399" i="27"/>
  <c r="H388" i="40"/>
  <c r="W388" i="35"/>
  <c r="K388" i="35" s="1"/>
  <c r="G387" i="39"/>
  <c r="S397" i="35"/>
  <c r="E393" i="38"/>
  <c r="I396" i="36"/>
  <c r="J396" i="36" s="1"/>
  <c r="K396" i="36" s="1"/>
  <c r="E393" i="41" s="1"/>
  <c r="K407" i="28"/>
  <c r="R122" i="47"/>
  <c r="S122" i="47" s="1"/>
  <c r="F118" i="38"/>
  <c r="Y122" i="35"/>
  <c r="D438" i="21" l="1"/>
  <c r="F440" i="37"/>
  <c r="G452" i="17"/>
  <c r="I452" i="17"/>
  <c r="F409" i="43"/>
  <c r="M409" i="43"/>
  <c r="C410" i="38"/>
  <c r="C413" i="36"/>
  <c r="D413" i="36" s="1"/>
  <c r="E413" i="36" s="1"/>
  <c r="H414" i="35"/>
  <c r="K424" i="30"/>
  <c r="L424" i="30" s="1"/>
  <c r="S413" i="39"/>
  <c r="J141" i="32"/>
  <c r="K141" i="32" s="1"/>
  <c r="I387" i="39"/>
  <c r="J387" i="39"/>
  <c r="D388" i="39"/>
  <c r="D388" i="40"/>
  <c r="M399" i="27"/>
  <c r="E386" i="21" s="1"/>
  <c r="L399" i="27"/>
  <c r="F400" i="27" s="1"/>
  <c r="D385" i="41"/>
  <c r="W389" i="39"/>
  <c r="H387" i="39"/>
  <c r="K387" i="39" s="1"/>
  <c r="P389" i="35"/>
  <c r="X389" i="39" s="1"/>
  <c r="O389" i="35"/>
  <c r="E389" i="40" s="1"/>
  <c r="M407" i="28"/>
  <c r="F394" i="21" s="1"/>
  <c r="L407" i="28"/>
  <c r="F408" i="28" s="1"/>
  <c r="T397" i="35"/>
  <c r="G397" i="40" s="1"/>
  <c r="U397" i="35"/>
  <c r="G394" i="42"/>
  <c r="C390" i="44" s="1"/>
  <c r="C390" i="43"/>
  <c r="Z122" i="35"/>
  <c r="I122" i="40" s="1"/>
  <c r="AC122" i="39"/>
  <c r="AE122" i="39" s="1"/>
  <c r="F118" i="41"/>
  <c r="J452" i="17" l="1"/>
  <c r="K452" i="17" s="1"/>
  <c r="N424" i="30"/>
  <c r="M424" i="30"/>
  <c r="F425" i="30" s="1"/>
  <c r="J414" i="35"/>
  <c r="I414" i="35"/>
  <c r="C414" i="40" s="1"/>
  <c r="E414" i="39"/>
  <c r="T414" i="39" s="1"/>
  <c r="C410" i="41"/>
  <c r="L141" i="32"/>
  <c r="F142" i="32" s="1"/>
  <c r="M141" i="32"/>
  <c r="G128" i="21" s="1"/>
  <c r="G400" i="27"/>
  <c r="H400" i="27"/>
  <c r="J400" i="27" s="1"/>
  <c r="M390" i="35"/>
  <c r="I388" i="37"/>
  <c r="J388" i="37" s="1"/>
  <c r="K388" i="37" s="1"/>
  <c r="F389" i="51" s="1"/>
  <c r="G389" i="51" s="1"/>
  <c r="H389" i="51" s="1"/>
  <c r="F388" i="39"/>
  <c r="O388" i="39"/>
  <c r="F389" i="40"/>
  <c r="Q389" i="35"/>
  <c r="V389" i="35" s="1"/>
  <c r="L387" i="39"/>
  <c r="K383" i="43" s="1"/>
  <c r="H408" i="28"/>
  <c r="J408" i="28" s="1"/>
  <c r="G408" i="28"/>
  <c r="L396" i="37"/>
  <c r="M396" i="37" s="1"/>
  <c r="N396" i="37" s="1"/>
  <c r="I397" i="51" s="1"/>
  <c r="J397" i="51" s="1"/>
  <c r="K397" i="51" s="1"/>
  <c r="R398" i="35"/>
  <c r="AB122" i="39"/>
  <c r="AD122" i="39" s="1"/>
  <c r="O121" i="37"/>
  <c r="P121" i="37" s="1"/>
  <c r="Q121" i="37" s="1"/>
  <c r="L452" i="17" l="1"/>
  <c r="F453" i="17" s="1"/>
  <c r="M452" i="17"/>
  <c r="U414" i="39"/>
  <c r="L122" i="36"/>
  <c r="M122" i="36" s="1"/>
  <c r="N122" i="36" s="1"/>
  <c r="L122" i="51"/>
  <c r="M122" i="51" s="1"/>
  <c r="N122" i="51" s="1"/>
  <c r="P414" i="39"/>
  <c r="Q414" i="39" s="1"/>
  <c r="R414" i="39"/>
  <c r="I425" i="30"/>
  <c r="G425" i="30"/>
  <c r="O424" i="30"/>
  <c r="P424" i="30" s="1"/>
  <c r="C411" i="21" s="1"/>
  <c r="E413" i="37"/>
  <c r="G413" i="37" s="1"/>
  <c r="H413" i="37" s="1"/>
  <c r="C414" i="51" s="1"/>
  <c r="D414" i="51" s="1"/>
  <c r="E414" i="51" s="1"/>
  <c r="X132" i="35"/>
  <c r="H142" i="32"/>
  <c r="G142" i="32"/>
  <c r="G388" i="39"/>
  <c r="H388" i="39" s="1"/>
  <c r="K400" i="27"/>
  <c r="I400" i="27"/>
  <c r="N390" i="35"/>
  <c r="F389" i="36"/>
  <c r="G389" i="36" s="1"/>
  <c r="H389" i="36" s="1"/>
  <c r="D386" i="38"/>
  <c r="W389" i="35"/>
  <c r="K389" i="35" s="1"/>
  <c r="H389" i="40"/>
  <c r="E394" i="38"/>
  <c r="S398" i="35"/>
  <c r="I397" i="36"/>
  <c r="J397" i="36" s="1"/>
  <c r="K397" i="36" s="1"/>
  <c r="E394" i="41" s="1"/>
  <c r="K408" i="28"/>
  <c r="R123" i="47"/>
  <c r="S123" i="47" s="1"/>
  <c r="F119" i="38"/>
  <c r="Y123" i="35"/>
  <c r="D439" i="21" l="1"/>
  <c r="F441" i="37"/>
  <c r="I453" i="17"/>
  <c r="G453" i="17"/>
  <c r="M410" i="43"/>
  <c r="F410" i="43"/>
  <c r="C414" i="36"/>
  <c r="D414" i="36" s="1"/>
  <c r="E414" i="36" s="1"/>
  <c r="C411" i="38"/>
  <c r="H415" i="35"/>
  <c r="K425" i="30"/>
  <c r="L425" i="30" s="1"/>
  <c r="S414" i="39"/>
  <c r="J142" i="32"/>
  <c r="K142" i="32" s="1"/>
  <c r="D389" i="39"/>
  <c r="D389" i="40"/>
  <c r="D386" i="41"/>
  <c r="W390" i="39"/>
  <c r="O390" i="35"/>
  <c r="E390" i="40" s="1"/>
  <c r="P390" i="35"/>
  <c r="X390" i="39" s="1"/>
  <c r="L400" i="27"/>
  <c r="F401" i="27" s="1"/>
  <c r="M400" i="27"/>
  <c r="E387" i="21" s="1"/>
  <c r="I388" i="39"/>
  <c r="K388" i="39" s="1"/>
  <c r="J388" i="39"/>
  <c r="L408" i="28"/>
  <c r="F409" i="28" s="1"/>
  <c r="M408" i="28"/>
  <c r="F395" i="21" s="1"/>
  <c r="T398" i="35"/>
  <c r="G398" i="40" s="1"/>
  <c r="U398" i="35"/>
  <c r="Z123" i="35"/>
  <c r="I123" i="40" s="1"/>
  <c r="AC123" i="39"/>
  <c r="AE123" i="39" s="1"/>
  <c r="F119" i="41"/>
  <c r="J453" i="17" l="1"/>
  <c r="K453" i="17" s="1"/>
  <c r="M425" i="30"/>
  <c r="F426" i="30" s="1"/>
  <c r="N425" i="30"/>
  <c r="I415" i="35"/>
  <c r="C415" i="40" s="1"/>
  <c r="J415" i="35"/>
  <c r="C411" i="41"/>
  <c r="E415" i="39"/>
  <c r="T415" i="39" s="1"/>
  <c r="M142" i="32"/>
  <c r="G129" i="21" s="1"/>
  <c r="L142" i="32"/>
  <c r="F143" i="32" s="1"/>
  <c r="H401" i="27"/>
  <c r="J401" i="27" s="1"/>
  <c r="G401" i="27"/>
  <c r="F390" i="40"/>
  <c r="Q390" i="35"/>
  <c r="V390" i="35" s="1"/>
  <c r="L388" i="39"/>
  <c r="K384" i="43" s="1"/>
  <c r="F389" i="39"/>
  <c r="O389" i="39"/>
  <c r="I389" i="37"/>
  <c r="J389" i="37" s="1"/>
  <c r="K389" i="37" s="1"/>
  <c r="F390" i="51" s="1"/>
  <c r="G390" i="51" s="1"/>
  <c r="H390" i="51" s="1"/>
  <c r="M391" i="35"/>
  <c r="R399" i="35"/>
  <c r="L397" i="37"/>
  <c r="M397" i="37" s="1"/>
  <c r="N397" i="37" s="1"/>
  <c r="I398" i="51" s="1"/>
  <c r="J398" i="51" s="1"/>
  <c r="K398" i="51" s="1"/>
  <c r="H409" i="28"/>
  <c r="J409" i="28" s="1"/>
  <c r="G409" i="28"/>
  <c r="G395" i="42"/>
  <c r="C391" i="44" s="1"/>
  <c r="C391" i="43"/>
  <c r="C474" i="43"/>
  <c r="O122" i="37"/>
  <c r="P122" i="37" s="1"/>
  <c r="Q122" i="37" s="1"/>
  <c r="AB123" i="39"/>
  <c r="AD123" i="39" s="1"/>
  <c r="L453" i="17" l="1"/>
  <c r="F454" i="17" s="1"/>
  <c r="M453" i="17"/>
  <c r="U415" i="39"/>
  <c r="L123" i="36"/>
  <c r="M123" i="36" s="1"/>
  <c r="N123" i="36" s="1"/>
  <c r="L123" i="51"/>
  <c r="M123" i="51" s="1"/>
  <c r="N123" i="51" s="1"/>
  <c r="P415" i="39"/>
  <c r="Q415" i="39" s="1"/>
  <c r="R415" i="39"/>
  <c r="E414" i="37"/>
  <c r="G414" i="37" s="1"/>
  <c r="H414" i="37" s="1"/>
  <c r="C415" i="51" s="1"/>
  <c r="D415" i="51" s="1"/>
  <c r="E415" i="51" s="1"/>
  <c r="O425" i="30"/>
  <c r="P425" i="30" s="1"/>
  <c r="C412" i="21" s="1"/>
  <c r="G426" i="30"/>
  <c r="I426" i="30"/>
  <c r="G143" i="32"/>
  <c r="H143" i="32"/>
  <c r="X133" i="35"/>
  <c r="G389" i="39"/>
  <c r="H389" i="39" s="1"/>
  <c r="H390" i="40"/>
  <c r="W390" i="35"/>
  <c r="K390" i="35" s="1"/>
  <c r="F390" i="36"/>
  <c r="G390" i="36" s="1"/>
  <c r="H390" i="36" s="1"/>
  <c r="D387" i="38"/>
  <c r="N391" i="35"/>
  <c r="I401" i="27"/>
  <c r="K401" i="27"/>
  <c r="K409" i="28"/>
  <c r="I398" i="36"/>
  <c r="J398" i="36" s="1"/>
  <c r="K398" i="36" s="1"/>
  <c r="E395" i="41" s="1"/>
  <c r="S399" i="35"/>
  <c r="E395" i="38"/>
  <c r="R124" i="47"/>
  <c r="S124" i="47" s="1"/>
  <c r="F120" i="38"/>
  <c r="Y124" i="35"/>
  <c r="D440" i="21" l="1"/>
  <c r="F442" i="37"/>
  <c r="G454" i="17"/>
  <c r="I454" i="17"/>
  <c r="F411" i="43"/>
  <c r="M411" i="43"/>
  <c r="K426" i="30"/>
  <c r="L426" i="30" s="1"/>
  <c r="C415" i="36"/>
  <c r="D415" i="36" s="1"/>
  <c r="E415" i="36" s="1"/>
  <c r="H416" i="35"/>
  <c r="C412" i="38"/>
  <c r="S415" i="39"/>
  <c r="J143" i="32"/>
  <c r="K143" i="32" s="1"/>
  <c r="P391" i="35"/>
  <c r="X391" i="39" s="1"/>
  <c r="O391" i="35"/>
  <c r="E391" i="40" s="1"/>
  <c r="D387" i="41"/>
  <c r="W391" i="39"/>
  <c r="D390" i="39"/>
  <c r="D390" i="40"/>
  <c r="L401" i="27"/>
  <c r="F402" i="27" s="1"/>
  <c r="M401" i="27"/>
  <c r="E388" i="21" s="1"/>
  <c r="I389" i="39"/>
  <c r="K389" i="39" s="1"/>
  <c r="J389" i="39"/>
  <c r="M409" i="28"/>
  <c r="F396" i="21" s="1"/>
  <c r="L409" i="28"/>
  <c r="F410" i="28" s="1"/>
  <c r="U399" i="35"/>
  <c r="T399" i="35"/>
  <c r="G399" i="40" s="1"/>
  <c r="G396" i="42"/>
  <c r="C392" i="44" s="1"/>
  <c r="C392" i="43"/>
  <c r="Z124" i="35"/>
  <c r="I124" i="40" s="1"/>
  <c r="F120" i="41"/>
  <c r="AC124" i="39"/>
  <c r="AE124" i="39" s="1"/>
  <c r="J454" i="17" l="1"/>
  <c r="K454" i="17" s="1"/>
  <c r="G389" i="42"/>
  <c r="C385" i="44" s="1"/>
  <c r="N426" i="30"/>
  <c r="M426" i="30"/>
  <c r="F427" i="30" s="1"/>
  <c r="J416" i="35"/>
  <c r="I416" i="35"/>
  <c r="C416" i="40" s="1"/>
  <c r="E416" i="39"/>
  <c r="T416" i="39" s="1"/>
  <c r="C412" i="41"/>
  <c r="M143" i="32"/>
  <c r="G130" i="21" s="1"/>
  <c r="L143" i="32"/>
  <c r="F144" i="32" s="1"/>
  <c r="G402" i="27"/>
  <c r="H402" i="27"/>
  <c r="J402" i="27" s="1"/>
  <c r="F390" i="39"/>
  <c r="O390" i="39"/>
  <c r="L389" i="39"/>
  <c r="K385" i="43" s="1"/>
  <c r="I390" i="37"/>
  <c r="J390" i="37" s="1"/>
  <c r="K390" i="37" s="1"/>
  <c r="F391" i="51" s="1"/>
  <c r="G391" i="51" s="1"/>
  <c r="H391" i="51" s="1"/>
  <c r="M392" i="35"/>
  <c r="Q391" i="35"/>
  <c r="V391" i="35" s="1"/>
  <c r="F391" i="40"/>
  <c r="H410" i="28"/>
  <c r="J410" i="28" s="1"/>
  <c r="G410" i="28"/>
  <c r="R400" i="35"/>
  <c r="L398" i="37"/>
  <c r="M398" i="37" s="1"/>
  <c r="N398" i="37" s="1"/>
  <c r="I399" i="51" s="1"/>
  <c r="J399" i="51" s="1"/>
  <c r="K399" i="51" s="1"/>
  <c r="G479" i="42"/>
  <c r="C475" i="44" s="1"/>
  <c r="C475" i="43"/>
  <c r="O123" i="37"/>
  <c r="P123" i="37" s="1"/>
  <c r="Q123" i="37" s="1"/>
  <c r="AB124" i="39"/>
  <c r="AD124" i="39" s="1"/>
  <c r="L454" i="17" l="1"/>
  <c r="F455" i="17" s="1"/>
  <c r="M454" i="17"/>
  <c r="U416" i="39"/>
  <c r="L124" i="36"/>
  <c r="M124" i="36" s="1"/>
  <c r="N124" i="36" s="1"/>
  <c r="L124" i="51"/>
  <c r="M124" i="51" s="1"/>
  <c r="N124" i="51" s="1"/>
  <c r="P416" i="39"/>
  <c r="Q416" i="39" s="1"/>
  <c r="R416" i="39"/>
  <c r="I427" i="30"/>
  <c r="G427" i="30"/>
  <c r="E415" i="37"/>
  <c r="G415" i="37" s="1"/>
  <c r="H415" i="37" s="1"/>
  <c r="C416" i="51" s="1"/>
  <c r="D416" i="51" s="1"/>
  <c r="E416" i="51" s="1"/>
  <c r="O426" i="30"/>
  <c r="P426" i="30" s="1"/>
  <c r="C413" i="21" s="1"/>
  <c r="G144" i="32"/>
  <c r="H144" i="32"/>
  <c r="X134" i="35"/>
  <c r="D388" i="38"/>
  <c r="F391" i="36"/>
  <c r="G391" i="36" s="1"/>
  <c r="H391" i="36" s="1"/>
  <c r="N392" i="35"/>
  <c r="W391" i="35"/>
  <c r="K391" i="35" s="1"/>
  <c r="H391" i="40"/>
  <c r="G390" i="39"/>
  <c r="H390" i="39" s="1"/>
  <c r="K402" i="27"/>
  <c r="I402" i="27"/>
  <c r="S400" i="35"/>
  <c r="E396" i="38"/>
  <c r="I399" i="36"/>
  <c r="J399" i="36" s="1"/>
  <c r="K399" i="36" s="1"/>
  <c r="E396" i="41" s="1"/>
  <c r="K410" i="28"/>
  <c r="R125" i="47"/>
  <c r="S125" i="47" s="1"/>
  <c r="F121" i="38"/>
  <c r="Y125" i="35"/>
  <c r="D441" i="21" l="1"/>
  <c r="F443" i="37"/>
  <c r="G455" i="17"/>
  <c r="I455" i="17"/>
  <c r="F412" i="43"/>
  <c r="M412" i="43"/>
  <c r="C416" i="36"/>
  <c r="D416" i="36" s="1"/>
  <c r="E416" i="36" s="1"/>
  <c r="H417" i="35"/>
  <c r="C413" i="38"/>
  <c r="K427" i="30"/>
  <c r="L427" i="30" s="1"/>
  <c r="S416" i="39"/>
  <c r="J144" i="32"/>
  <c r="K144" i="32" s="1"/>
  <c r="L402" i="27"/>
  <c r="F403" i="27" s="1"/>
  <c r="M402" i="27"/>
  <c r="E389" i="21" s="1"/>
  <c r="J390" i="39"/>
  <c r="I390" i="39"/>
  <c r="K390" i="39" s="1"/>
  <c r="D391" i="39"/>
  <c r="D391" i="40"/>
  <c r="O392" i="35"/>
  <c r="E392" i="40" s="1"/>
  <c r="P392" i="35"/>
  <c r="X392" i="39" s="1"/>
  <c r="W392" i="39"/>
  <c r="D388" i="41"/>
  <c r="L410" i="28"/>
  <c r="F411" i="28" s="1"/>
  <c r="M410" i="28"/>
  <c r="F397" i="21" s="1"/>
  <c r="C393" i="43"/>
  <c r="U400" i="35"/>
  <c r="T400" i="35"/>
  <c r="G400" i="40" s="1"/>
  <c r="C476" i="43"/>
  <c r="G480" i="42"/>
  <c r="C476" i="44" s="1"/>
  <c r="Z125" i="35"/>
  <c r="I125" i="40" s="1"/>
  <c r="AC125" i="39"/>
  <c r="AE125" i="39" s="1"/>
  <c r="F121" i="41"/>
  <c r="J455" i="17" l="1"/>
  <c r="K455" i="17" s="1"/>
  <c r="M427" i="30"/>
  <c r="F428" i="30" s="1"/>
  <c r="N427" i="30"/>
  <c r="J417" i="35"/>
  <c r="I417" i="35"/>
  <c r="C417" i="40" s="1"/>
  <c r="E417" i="39"/>
  <c r="T417" i="39" s="1"/>
  <c r="C413" i="41"/>
  <c r="L144" i="32"/>
  <c r="F145" i="32" s="1"/>
  <c r="M144" i="32"/>
  <c r="G131" i="21" s="1"/>
  <c r="F391" i="39"/>
  <c r="O391" i="39"/>
  <c r="L390" i="39"/>
  <c r="K386" i="43" s="1"/>
  <c r="I391" i="37"/>
  <c r="J391" i="37" s="1"/>
  <c r="K391" i="37" s="1"/>
  <c r="F392" i="51" s="1"/>
  <c r="G392" i="51" s="1"/>
  <c r="H392" i="51" s="1"/>
  <c r="M393" i="35"/>
  <c r="Q392" i="35"/>
  <c r="V392" i="35" s="1"/>
  <c r="F392" i="40"/>
  <c r="H403" i="27"/>
  <c r="J403" i="27" s="1"/>
  <c r="G403" i="27"/>
  <c r="R401" i="35"/>
  <c r="L399" i="37"/>
  <c r="M399" i="37" s="1"/>
  <c r="N399" i="37" s="1"/>
  <c r="I400" i="51" s="1"/>
  <c r="J400" i="51" s="1"/>
  <c r="K400" i="51" s="1"/>
  <c r="H411" i="28"/>
  <c r="J411" i="28" s="1"/>
  <c r="G411" i="28"/>
  <c r="G481" i="42"/>
  <c r="C477" i="44" s="1"/>
  <c r="C477" i="43"/>
  <c r="AB125" i="39"/>
  <c r="AD125" i="39" s="1"/>
  <c r="O124" i="37"/>
  <c r="P124" i="37" s="1"/>
  <c r="Q124" i="37" s="1"/>
  <c r="L455" i="17" l="1"/>
  <c r="F456" i="17" s="1"/>
  <c r="M455" i="17"/>
  <c r="U417" i="39"/>
  <c r="L125" i="36"/>
  <c r="M125" i="36" s="1"/>
  <c r="N125" i="36" s="1"/>
  <c r="L125" i="51"/>
  <c r="M125" i="51" s="1"/>
  <c r="N125" i="51" s="1"/>
  <c r="P417" i="39"/>
  <c r="Q417" i="39" s="1"/>
  <c r="R417" i="39"/>
  <c r="E416" i="37"/>
  <c r="G416" i="37" s="1"/>
  <c r="H416" i="37" s="1"/>
  <c r="C417" i="51" s="1"/>
  <c r="D417" i="51" s="1"/>
  <c r="E417" i="51" s="1"/>
  <c r="O427" i="30"/>
  <c r="P427" i="30" s="1"/>
  <c r="C414" i="21" s="1"/>
  <c r="I428" i="30"/>
  <c r="G428" i="30"/>
  <c r="X135" i="35"/>
  <c r="G145" i="32"/>
  <c r="H145" i="32"/>
  <c r="N393" i="35"/>
  <c r="F392" i="36"/>
  <c r="G392" i="36" s="1"/>
  <c r="H392" i="36" s="1"/>
  <c r="D389" i="38"/>
  <c r="K403" i="27"/>
  <c r="I403" i="27"/>
  <c r="W392" i="35"/>
  <c r="K392" i="35" s="1"/>
  <c r="H392" i="40"/>
  <c r="G391" i="39"/>
  <c r="K411" i="28"/>
  <c r="E397" i="38"/>
  <c r="S401" i="35"/>
  <c r="I400" i="36"/>
  <c r="J400" i="36" s="1"/>
  <c r="K400" i="36" s="1"/>
  <c r="E397" i="41" s="1"/>
  <c r="R126" i="47"/>
  <c r="S126" i="47" s="1"/>
  <c r="F122" i="38"/>
  <c r="Y126" i="35"/>
  <c r="D442" i="21" l="1"/>
  <c r="F444" i="37"/>
  <c r="I456" i="17"/>
  <c r="G456" i="17"/>
  <c r="F413" i="43"/>
  <c r="M413" i="43"/>
  <c r="K428" i="30"/>
  <c r="L428" i="30" s="1"/>
  <c r="C414" i="38"/>
  <c r="C417" i="36"/>
  <c r="D417" i="36" s="1"/>
  <c r="E417" i="36" s="1"/>
  <c r="H418" i="35"/>
  <c r="S417" i="39"/>
  <c r="J145" i="32"/>
  <c r="K145" i="32" s="1"/>
  <c r="I391" i="39"/>
  <c r="J391" i="39"/>
  <c r="D392" i="40"/>
  <c r="D392" i="39"/>
  <c r="M403" i="27"/>
  <c r="E390" i="21" s="1"/>
  <c r="L403" i="27"/>
  <c r="F404" i="27" s="1"/>
  <c r="W393" i="39"/>
  <c r="D389" i="41"/>
  <c r="H391" i="39"/>
  <c r="K391" i="39" s="1"/>
  <c r="P393" i="35"/>
  <c r="X393" i="39" s="1"/>
  <c r="O393" i="35"/>
  <c r="E393" i="40" s="1"/>
  <c r="L411" i="28"/>
  <c r="F412" i="28" s="1"/>
  <c r="M411" i="28"/>
  <c r="F398" i="21" s="1"/>
  <c r="U401" i="35"/>
  <c r="T401" i="35"/>
  <c r="G401" i="40" s="1"/>
  <c r="G398" i="42"/>
  <c r="C394" i="44" s="1"/>
  <c r="C394" i="43"/>
  <c r="Z126" i="35"/>
  <c r="I126" i="40" s="1"/>
  <c r="F122" i="41"/>
  <c r="AC126" i="39"/>
  <c r="AE126" i="39" s="1"/>
  <c r="J456" i="17" l="1"/>
  <c r="K456" i="17" s="1"/>
  <c r="M428" i="30"/>
  <c r="F429" i="30" s="1"/>
  <c r="N428" i="30"/>
  <c r="J418" i="35"/>
  <c r="I418" i="35"/>
  <c r="C418" i="40" s="1"/>
  <c r="E418" i="39"/>
  <c r="T418" i="39" s="1"/>
  <c r="C414" i="41"/>
  <c r="L145" i="32"/>
  <c r="F146" i="32" s="1"/>
  <c r="M145" i="32"/>
  <c r="G132" i="21" s="1"/>
  <c r="L391" i="39"/>
  <c r="K387" i="43" s="1"/>
  <c r="G404" i="27"/>
  <c r="H404" i="27"/>
  <c r="J404" i="27" s="1"/>
  <c r="M394" i="35"/>
  <c r="I392" i="37"/>
  <c r="J392" i="37" s="1"/>
  <c r="K392" i="37" s="1"/>
  <c r="F393" i="51" s="1"/>
  <c r="G393" i="51" s="1"/>
  <c r="H393" i="51" s="1"/>
  <c r="F392" i="39"/>
  <c r="O392" i="39"/>
  <c r="F393" i="40"/>
  <c r="Q393" i="35"/>
  <c r="V393" i="35" s="1"/>
  <c r="L400" i="37"/>
  <c r="M400" i="37" s="1"/>
  <c r="N400" i="37" s="1"/>
  <c r="I401" i="51" s="1"/>
  <c r="J401" i="51" s="1"/>
  <c r="K401" i="51" s="1"/>
  <c r="R402" i="35"/>
  <c r="H412" i="28"/>
  <c r="J412" i="28" s="1"/>
  <c r="G412" i="28"/>
  <c r="G482" i="42"/>
  <c r="C478" i="44" s="1"/>
  <c r="C478" i="43"/>
  <c r="AB126" i="39"/>
  <c r="AD126" i="39" s="1"/>
  <c r="O125" i="37"/>
  <c r="P125" i="37" s="1"/>
  <c r="Q125" i="37" s="1"/>
  <c r="L456" i="17" l="1"/>
  <c r="F457" i="17" s="1"/>
  <c r="M456" i="17"/>
  <c r="U418" i="39"/>
  <c r="L126" i="36"/>
  <c r="M126" i="36" s="1"/>
  <c r="N126" i="36" s="1"/>
  <c r="L126" i="51"/>
  <c r="M126" i="51" s="1"/>
  <c r="N126" i="51" s="1"/>
  <c r="P418" i="39"/>
  <c r="Q418" i="39" s="1"/>
  <c r="R418" i="39"/>
  <c r="O428" i="30"/>
  <c r="P428" i="30" s="1"/>
  <c r="C415" i="21" s="1"/>
  <c r="E417" i="37"/>
  <c r="G417" i="37" s="1"/>
  <c r="H417" i="37" s="1"/>
  <c r="C418" i="51" s="1"/>
  <c r="D418" i="51" s="1"/>
  <c r="E418" i="51" s="1"/>
  <c r="G429" i="30"/>
  <c r="I429" i="30"/>
  <c r="X136" i="35"/>
  <c r="H146" i="32"/>
  <c r="G146" i="32"/>
  <c r="G392" i="39"/>
  <c r="H392" i="39" s="1"/>
  <c r="K404" i="27"/>
  <c r="I404" i="27"/>
  <c r="F393" i="36"/>
  <c r="G393" i="36" s="1"/>
  <c r="H393" i="36" s="1"/>
  <c r="D390" i="38"/>
  <c r="N394" i="35"/>
  <c r="W393" i="35"/>
  <c r="K393" i="35" s="1"/>
  <c r="H393" i="40"/>
  <c r="K412" i="28"/>
  <c r="I401" i="36"/>
  <c r="J401" i="36" s="1"/>
  <c r="K401" i="36" s="1"/>
  <c r="E398" i="41" s="1"/>
  <c r="S402" i="35"/>
  <c r="E398" i="38"/>
  <c r="R127" i="47"/>
  <c r="S127" i="47" s="1"/>
  <c r="F123" i="38"/>
  <c r="Y127" i="35"/>
  <c r="D443" i="21" l="1"/>
  <c r="F445" i="37"/>
  <c r="I457" i="17"/>
  <c r="G457" i="17"/>
  <c r="F414" i="43"/>
  <c r="M414" i="43"/>
  <c r="K429" i="30"/>
  <c r="L429" i="30" s="1"/>
  <c r="C415" i="38"/>
  <c r="H419" i="35"/>
  <c r="C418" i="36"/>
  <c r="D418" i="36" s="1"/>
  <c r="E418" i="36" s="1"/>
  <c r="S418" i="39"/>
  <c r="J146" i="32"/>
  <c r="K146" i="32" s="1"/>
  <c r="D393" i="40"/>
  <c r="D393" i="39"/>
  <c r="P394" i="35"/>
  <c r="X394" i="39" s="1"/>
  <c r="O394" i="35"/>
  <c r="E394" i="40" s="1"/>
  <c r="D390" i="41"/>
  <c r="W394" i="39"/>
  <c r="M404" i="27"/>
  <c r="E391" i="21" s="1"/>
  <c r="L404" i="27"/>
  <c r="F405" i="27" s="1"/>
  <c r="I392" i="39"/>
  <c r="K392" i="39" s="1"/>
  <c r="J392" i="39"/>
  <c r="L412" i="28"/>
  <c r="F413" i="28" s="1"/>
  <c r="M412" i="28"/>
  <c r="F399" i="21" s="1"/>
  <c r="U402" i="35"/>
  <c r="T402" i="35"/>
  <c r="G402" i="40" s="1"/>
  <c r="C395" i="43"/>
  <c r="G399" i="42"/>
  <c r="C395" i="44" s="1"/>
  <c r="G483" i="42"/>
  <c r="C479" i="44" s="1"/>
  <c r="C479" i="43"/>
  <c r="Z127" i="35"/>
  <c r="I127" i="40" s="1"/>
  <c r="F123" i="41"/>
  <c r="AC127" i="39"/>
  <c r="AE127" i="39" s="1"/>
  <c r="J457" i="17" l="1"/>
  <c r="K457" i="17" s="1"/>
  <c r="E419" i="39"/>
  <c r="T419" i="39" s="1"/>
  <c r="C415" i="41"/>
  <c r="I419" i="35"/>
  <c r="C419" i="40" s="1"/>
  <c r="J419" i="35"/>
  <c r="N429" i="30"/>
  <c r="M429" i="30"/>
  <c r="F430" i="30" s="1"/>
  <c r="L146" i="32"/>
  <c r="F147" i="32" s="1"/>
  <c r="M146" i="32"/>
  <c r="G133" i="21" s="1"/>
  <c r="G392" i="42"/>
  <c r="C388" i="44" s="1"/>
  <c r="H405" i="27"/>
  <c r="J405" i="27" s="1"/>
  <c r="G405" i="27"/>
  <c r="M395" i="35"/>
  <c r="I393" i="37"/>
  <c r="J393" i="37" s="1"/>
  <c r="K393" i="37" s="1"/>
  <c r="F394" i="51" s="1"/>
  <c r="G394" i="51" s="1"/>
  <c r="H394" i="51" s="1"/>
  <c r="L392" i="39"/>
  <c r="K388" i="43" s="1"/>
  <c r="F394" i="40"/>
  <c r="Q394" i="35"/>
  <c r="V394" i="35" s="1"/>
  <c r="O393" i="39"/>
  <c r="F393" i="39"/>
  <c r="L401" i="37"/>
  <c r="M401" i="37" s="1"/>
  <c r="N401" i="37" s="1"/>
  <c r="I402" i="51" s="1"/>
  <c r="J402" i="51" s="1"/>
  <c r="K402" i="51" s="1"/>
  <c r="R403" i="35"/>
  <c r="G413" i="28"/>
  <c r="H413" i="28"/>
  <c r="J413" i="28" s="1"/>
  <c r="AB127" i="39"/>
  <c r="AD127" i="39" s="1"/>
  <c r="O126" i="37"/>
  <c r="P126" i="37" s="1"/>
  <c r="Q126" i="37" s="1"/>
  <c r="L457" i="17" l="1"/>
  <c r="F458" i="17" s="1"/>
  <c r="M457" i="17"/>
  <c r="U419" i="39"/>
  <c r="L127" i="36"/>
  <c r="M127" i="36" s="1"/>
  <c r="N127" i="36" s="1"/>
  <c r="L127" i="51"/>
  <c r="M127" i="51" s="1"/>
  <c r="N127" i="51" s="1"/>
  <c r="I430" i="30"/>
  <c r="G430" i="30"/>
  <c r="O429" i="30"/>
  <c r="P429" i="30" s="1"/>
  <c r="C416" i="21" s="1"/>
  <c r="E418" i="37"/>
  <c r="G418" i="37" s="1"/>
  <c r="H418" i="37" s="1"/>
  <c r="C419" i="51" s="1"/>
  <c r="D419" i="51" s="1"/>
  <c r="E419" i="51" s="1"/>
  <c r="P419" i="39"/>
  <c r="Q419" i="39" s="1"/>
  <c r="R419" i="39"/>
  <c r="X137" i="35"/>
  <c r="G147" i="32"/>
  <c r="H147" i="32"/>
  <c r="D391" i="38"/>
  <c r="F394" i="36"/>
  <c r="G394" i="36" s="1"/>
  <c r="H394" i="36" s="1"/>
  <c r="N395" i="35"/>
  <c r="G393" i="39"/>
  <c r="H393" i="39" s="1"/>
  <c r="H394" i="40"/>
  <c r="W394" i="35"/>
  <c r="K394" i="35" s="1"/>
  <c r="K405" i="27"/>
  <c r="I405" i="27"/>
  <c r="K413" i="28"/>
  <c r="E399" i="38"/>
  <c r="I402" i="36"/>
  <c r="J402" i="36" s="1"/>
  <c r="K402" i="36" s="1"/>
  <c r="E399" i="41" s="1"/>
  <c r="S403" i="35"/>
  <c r="G484" i="42"/>
  <c r="C480" i="44" s="1"/>
  <c r="C480" i="43"/>
  <c r="R128" i="47"/>
  <c r="S128" i="47" s="1"/>
  <c r="F124" i="38"/>
  <c r="Y128" i="35"/>
  <c r="D444" i="21" l="1"/>
  <c r="F446" i="37"/>
  <c r="G458" i="17"/>
  <c r="I458" i="17"/>
  <c r="M415" i="43"/>
  <c r="F415" i="43"/>
  <c r="S419" i="39"/>
  <c r="H420" i="35"/>
  <c r="C419" i="36"/>
  <c r="D419" i="36" s="1"/>
  <c r="E419" i="36" s="1"/>
  <c r="C416" i="38"/>
  <c r="K430" i="30"/>
  <c r="L430" i="30" s="1"/>
  <c r="J147" i="32"/>
  <c r="K147" i="32" s="1"/>
  <c r="M405" i="27"/>
  <c r="E392" i="21" s="1"/>
  <c r="L405" i="27"/>
  <c r="F406" i="27" s="1"/>
  <c r="D394" i="40"/>
  <c r="D394" i="39"/>
  <c r="J393" i="39"/>
  <c r="I393" i="39"/>
  <c r="K393" i="39" s="1"/>
  <c r="C389" i="43" s="1"/>
  <c r="O395" i="35"/>
  <c r="E395" i="40" s="1"/>
  <c r="P395" i="35"/>
  <c r="X395" i="39" s="1"/>
  <c r="D391" i="41"/>
  <c r="W395" i="39"/>
  <c r="T403" i="35"/>
  <c r="G403" i="40" s="1"/>
  <c r="U403" i="35"/>
  <c r="M413" i="28"/>
  <c r="F400" i="21" s="1"/>
  <c r="L413" i="28"/>
  <c r="F414" i="28" s="1"/>
  <c r="G485" i="42"/>
  <c r="C481" i="44" s="1"/>
  <c r="C481" i="43"/>
  <c r="Z128" i="35"/>
  <c r="I128" i="40" s="1"/>
  <c r="AC128" i="39"/>
  <c r="AE128" i="39" s="1"/>
  <c r="F124" i="41"/>
  <c r="J458" i="17" l="1"/>
  <c r="K458" i="17" s="1"/>
  <c r="M430" i="30"/>
  <c r="F431" i="30" s="1"/>
  <c r="N430" i="30"/>
  <c r="C416" i="41"/>
  <c r="E420" i="39"/>
  <c r="T420" i="39" s="1"/>
  <c r="I420" i="35"/>
  <c r="C420" i="40" s="1"/>
  <c r="J420" i="35"/>
  <c r="L147" i="32"/>
  <c r="F148" i="32" s="1"/>
  <c r="M147" i="32"/>
  <c r="G134" i="21" s="1"/>
  <c r="L393" i="39"/>
  <c r="K389" i="43" s="1"/>
  <c r="F394" i="39"/>
  <c r="O394" i="39"/>
  <c r="H406" i="27"/>
  <c r="J406" i="27" s="1"/>
  <c r="G406" i="27"/>
  <c r="Q395" i="35"/>
  <c r="V395" i="35" s="1"/>
  <c r="F395" i="40"/>
  <c r="M396" i="35"/>
  <c r="I394" i="37"/>
  <c r="J394" i="37" s="1"/>
  <c r="K394" i="37" s="1"/>
  <c r="F395" i="51" s="1"/>
  <c r="G395" i="51" s="1"/>
  <c r="H395" i="51" s="1"/>
  <c r="C396" i="43"/>
  <c r="G414" i="28"/>
  <c r="H414" i="28"/>
  <c r="J414" i="28" s="1"/>
  <c r="R404" i="35"/>
  <c r="L402" i="37"/>
  <c r="M402" i="37" s="1"/>
  <c r="N402" i="37" s="1"/>
  <c r="I403" i="51" s="1"/>
  <c r="J403" i="51" s="1"/>
  <c r="K403" i="51" s="1"/>
  <c r="O127" i="37"/>
  <c r="P127" i="37" s="1"/>
  <c r="Q127" i="37" s="1"/>
  <c r="AB128" i="39"/>
  <c r="AD128" i="39" s="1"/>
  <c r="L458" i="17" l="1"/>
  <c r="F459" i="17" s="1"/>
  <c r="M458" i="17"/>
  <c r="U420" i="39"/>
  <c r="L128" i="36"/>
  <c r="M128" i="36" s="1"/>
  <c r="N128" i="36" s="1"/>
  <c r="L128" i="51"/>
  <c r="M128" i="51" s="1"/>
  <c r="N128" i="51" s="1"/>
  <c r="P420" i="39"/>
  <c r="Q420" i="39" s="1"/>
  <c r="R420" i="39"/>
  <c r="E419" i="37"/>
  <c r="G419" i="37" s="1"/>
  <c r="H419" i="37" s="1"/>
  <c r="C420" i="51" s="1"/>
  <c r="D420" i="51" s="1"/>
  <c r="E420" i="51" s="1"/>
  <c r="O430" i="30"/>
  <c r="P430" i="30" s="1"/>
  <c r="C417" i="21" s="1"/>
  <c r="G431" i="30"/>
  <c r="I431" i="30"/>
  <c r="X138" i="35"/>
  <c r="G148" i="32"/>
  <c r="H148" i="32"/>
  <c r="W395" i="35"/>
  <c r="K395" i="35" s="1"/>
  <c r="H395" i="40"/>
  <c r="I406" i="27"/>
  <c r="K406" i="27"/>
  <c r="N396" i="35"/>
  <c r="D392" i="38"/>
  <c r="F395" i="36"/>
  <c r="G395" i="36" s="1"/>
  <c r="H395" i="36" s="1"/>
  <c r="G394" i="39"/>
  <c r="E400" i="38"/>
  <c r="S404" i="35"/>
  <c r="I403" i="36"/>
  <c r="J403" i="36" s="1"/>
  <c r="K403" i="36" s="1"/>
  <c r="E400" i="41" s="1"/>
  <c r="K414" i="28"/>
  <c r="R129" i="47"/>
  <c r="S129" i="47" s="1"/>
  <c r="F125" i="38"/>
  <c r="Y129" i="35"/>
  <c r="D445" i="21" l="1"/>
  <c r="F447" i="37"/>
  <c r="G459" i="17"/>
  <c r="I459" i="17"/>
  <c r="F416" i="43"/>
  <c r="M416" i="43"/>
  <c r="K431" i="30"/>
  <c r="L431" i="30" s="1"/>
  <c r="H421" i="35"/>
  <c r="C420" i="36"/>
  <c r="D420" i="36" s="1"/>
  <c r="E420" i="36" s="1"/>
  <c r="C417" i="38"/>
  <c r="S420" i="39"/>
  <c r="J148" i="32"/>
  <c r="K148" i="32" s="1"/>
  <c r="J394" i="39"/>
  <c r="I394" i="39"/>
  <c r="W396" i="39"/>
  <c r="D392" i="41"/>
  <c r="P396" i="35"/>
  <c r="X396" i="39" s="1"/>
  <c r="O396" i="35"/>
  <c r="E396" i="40" s="1"/>
  <c r="L406" i="27"/>
  <c r="F407" i="27" s="1"/>
  <c r="M406" i="27"/>
  <c r="E393" i="21" s="1"/>
  <c r="H394" i="39"/>
  <c r="D395" i="39"/>
  <c r="D395" i="40"/>
  <c r="M414" i="28"/>
  <c r="F401" i="21" s="1"/>
  <c r="L414" i="28"/>
  <c r="F415" i="28" s="1"/>
  <c r="C397" i="43"/>
  <c r="G401" i="42"/>
  <c r="C397" i="44" s="1"/>
  <c r="T404" i="35"/>
  <c r="G404" i="40" s="1"/>
  <c r="U404" i="35"/>
  <c r="G486" i="42"/>
  <c r="C482" i="44" s="1"/>
  <c r="C482" i="43"/>
  <c r="Z129" i="35"/>
  <c r="I129" i="40" s="1"/>
  <c r="AC129" i="39"/>
  <c r="AE129" i="39" s="1"/>
  <c r="F125" i="41"/>
  <c r="J459" i="17" l="1"/>
  <c r="K459" i="17" s="1"/>
  <c r="K394" i="39"/>
  <c r="L394" i="39" s="1"/>
  <c r="K390" i="43" s="1"/>
  <c r="N431" i="30"/>
  <c r="M431" i="30"/>
  <c r="F432" i="30" s="1"/>
  <c r="E421" i="39"/>
  <c r="T421" i="39" s="1"/>
  <c r="C417" i="41"/>
  <c r="J421" i="35"/>
  <c r="I421" i="35"/>
  <c r="C421" i="40" s="1"/>
  <c r="M148" i="32"/>
  <c r="G135" i="21" s="1"/>
  <c r="L148" i="32"/>
  <c r="F149" i="32" s="1"/>
  <c r="M397" i="35"/>
  <c r="I395" i="37"/>
  <c r="J395" i="37" s="1"/>
  <c r="K395" i="37" s="1"/>
  <c r="F396" i="51" s="1"/>
  <c r="G396" i="51" s="1"/>
  <c r="H396" i="51" s="1"/>
  <c r="H407" i="27"/>
  <c r="J407" i="27" s="1"/>
  <c r="G407" i="27"/>
  <c r="F396" i="40"/>
  <c r="Q396" i="35"/>
  <c r="V396" i="35" s="1"/>
  <c r="F395" i="39"/>
  <c r="O395" i="39"/>
  <c r="G415" i="28"/>
  <c r="H415" i="28"/>
  <c r="J415" i="28" s="1"/>
  <c r="R405" i="35"/>
  <c r="L403" i="37"/>
  <c r="M403" i="37" s="1"/>
  <c r="N403" i="37" s="1"/>
  <c r="I404" i="51" s="1"/>
  <c r="J404" i="51" s="1"/>
  <c r="K404" i="51" s="1"/>
  <c r="O128" i="37"/>
  <c r="P128" i="37" s="1"/>
  <c r="Q128" i="37" s="1"/>
  <c r="AB129" i="39"/>
  <c r="AD129" i="39" s="1"/>
  <c r="L459" i="17" l="1"/>
  <c r="F460" i="17" s="1"/>
  <c r="M459" i="17"/>
  <c r="U421" i="39"/>
  <c r="L129" i="36"/>
  <c r="M129" i="36" s="1"/>
  <c r="N129" i="36" s="1"/>
  <c r="L129" i="51"/>
  <c r="M129" i="51" s="1"/>
  <c r="N129" i="51" s="1"/>
  <c r="P421" i="39"/>
  <c r="Q421" i="39" s="1"/>
  <c r="R421" i="39"/>
  <c r="I432" i="30"/>
  <c r="G432" i="30"/>
  <c r="O431" i="30"/>
  <c r="P431" i="30" s="1"/>
  <c r="C418" i="21" s="1"/>
  <c r="E420" i="37"/>
  <c r="G420" i="37" s="1"/>
  <c r="H420" i="37" s="1"/>
  <c r="C421" i="51" s="1"/>
  <c r="D421" i="51" s="1"/>
  <c r="E421" i="51" s="1"/>
  <c r="G149" i="32"/>
  <c r="H149" i="32"/>
  <c r="X139" i="35"/>
  <c r="W396" i="35"/>
  <c r="K396" i="35" s="1"/>
  <c r="H396" i="40"/>
  <c r="K407" i="27"/>
  <c r="I407" i="27"/>
  <c r="F396" i="36"/>
  <c r="G396" i="36" s="1"/>
  <c r="H396" i="36" s="1"/>
  <c r="D393" i="38"/>
  <c r="N397" i="35"/>
  <c r="G395" i="39"/>
  <c r="S405" i="35"/>
  <c r="I404" i="36"/>
  <c r="J404" i="36" s="1"/>
  <c r="K404" i="36" s="1"/>
  <c r="E401" i="41" s="1"/>
  <c r="E401" i="38"/>
  <c r="K415" i="28"/>
  <c r="G487" i="42"/>
  <c r="C483" i="44" s="1"/>
  <c r="C483" i="43"/>
  <c r="R130" i="47"/>
  <c r="S130" i="47" s="1"/>
  <c r="F126" i="38"/>
  <c r="Y130" i="35"/>
  <c r="D446" i="21" l="1"/>
  <c r="F448" i="37"/>
  <c r="G460" i="17"/>
  <c r="I460" i="17"/>
  <c r="F417" i="43"/>
  <c r="M417" i="43"/>
  <c r="H422" i="35"/>
  <c r="C418" i="38"/>
  <c r="C421" i="36"/>
  <c r="D421" i="36" s="1"/>
  <c r="E421" i="36" s="1"/>
  <c r="K432" i="30"/>
  <c r="L432" i="30" s="1"/>
  <c r="S421" i="39"/>
  <c r="J149" i="32"/>
  <c r="K149" i="32" s="1"/>
  <c r="J395" i="39"/>
  <c r="I395" i="39"/>
  <c r="P397" i="35"/>
  <c r="X397" i="39" s="1"/>
  <c r="O397" i="35"/>
  <c r="E397" i="40" s="1"/>
  <c r="W397" i="39"/>
  <c r="D393" i="41"/>
  <c r="M407" i="27"/>
  <c r="E394" i="21" s="1"/>
  <c r="L407" i="27"/>
  <c r="F408" i="27" s="1"/>
  <c r="H395" i="39"/>
  <c r="D396" i="40"/>
  <c r="D396" i="39"/>
  <c r="L415" i="28"/>
  <c r="F416" i="28" s="1"/>
  <c r="M415" i="28"/>
  <c r="F402" i="21" s="1"/>
  <c r="T405" i="35"/>
  <c r="G405" i="40" s="1"/>
  <c r="U405" i="35"/>
  <c r="Z130" i="35"/>
  <c r="I130" i="40" s="1"/>
  <c r="AC130" i="39"/>
  <c r="AE130" i="39" s="1"/>
  <c r="F126" i="41"/>
  <c r="J460" i="17" l="1"/>
  <c r="K460" i="17" s="1"/>
  <c r="N432" i="30"/>
  <c r="M432" i="30"/>
  <c r="F433" i="30" s="1"/>
  <c r="C418" i="41"/>
  <c r="E422" i="39"/>
  <c r="T422" i="39" s="1"/>
  <c r="J422" i="35"/>
  <c r="I422" i="35"/>
  <c r="C422" i="40" s="1"/>
  <c r="L149" i="32"/>
  <c r="F150" i="32" s="1"/>
  <c r="M149" i="32"/>
  <c r="G136" i="21" s="1"/>
  <c r="K395" i="39"/>
  <c r="L395" i="39" s="1"/>
  <c r="K391" i="43" s="1"/>
  <c r="H408" i="27"/>
  <c r="J408" i="27" s="1"/>
  <c r="G408" i="27"/>
  <c r="M398" i="35"/>
  <c r="I396" i="37"/>
  <c r="J396" i="37" s="1"/>
  <c r="K396" i="37" s="1"/>
  <c r="F397" i="51" s="1"/>
  <c r="G397" i="51" s="1"/>
  <c r="H397" i="51" s="1"/>
  <c r="O396" i="39"/>
  <c r="F396" i="39"/>
  <c r="Q397" i="35"/>
  <c r="V397" i="35" s="1"/>
  <c r="F397" i="40"/>
  <c r="C398" i="43"/>
  <c r="R406" i="35"/>
  <c r="L404" i="37"/>
  <c r="M404" i="37" s="1"/>
  <c r="N404" i="37" s="1"/>
  <c r="I405" i="51" s="1"/>
  <c r="J405" i="51" s="1"/>
  <c r="K405" i="51" s="1"/>
  <c r="H416" i="28"/>
  <c r="J416" i="28" s="1"/>
  <c r="G416" i="28"/>
  <c r="C484" i="43"/>
  <c r="G488" i="42"/>
  <c r="C484" i="44" s="1"/>
  <c r="O129" i="37"/>
  <c r="P129" i="37" s="1"/>
  <c r="Q129" i="37" s="1"/>
  <c r="AB130" i="39"/>
  <c r="AD130" i="39" s="1"/>
  <c r="M460" i="17" l="1"/>
  <c r="L460" i="17"/>
  <c r="F461" i="17" s="1"/>
  <c r="U422" i="39"/>
  <c r="L130" i="36"/>
  <c r="M130" i="36" s="1"/>
  <c r="N130" i="36" s="1"/>
  <c r="L130" i="51"/>
  <c r="M130" i="51" s="1"/>
  <c r="N130" i="51" s="1"/>
  <c r="P422" i="39"/>
  <c r="Q422" i="39" s="1"/>
  <c r="R422" i="39"/>
  <c r="I433" i="30"/>
  <c r="G433" i="30"/>
  <c r="O432" i="30"/>
  <c r="P432" i="30" s="1"/>
  <c r="C419" i="21" s="1"/>
  <c r="E421" i="37"/>
  <c r="G421" i="37" s="1"/>
  <c r="H421" i="37" s="1"/>
  <c r="C422" i="51" s="1"/>
  <c r="D422" i="51" s="1"/>
  <c r="E422" i="51" s="1"/>
  <c r="X140" i="35"/>
  <c r="G150" i="32"/>
  <c r="H150" i="32"/>
  <c r="F397" i="36"/>
  <c r="G397" i="36" s="1"/>
  <c r="H397" i="36" s="1"/>
  <c r="N398" i="35"/>
  <c r="D394" i="38"/>
  <c r="H397" i="40"/>
  <c r="W397" i="35"/>
  <c r="K397" i="35" s="1"/>
  <c r="G396" i="39"/>
  <c r="H396" i="39" s="1"/>
  <c r="I408" i="27"/>
  <c r="K408" i="27"/>
  <c r="K416" i="28"/>
  <c r="S406" i="35"/>
  <c r="E402" i="38"/>
  <c r="I405" i="36"/>
  <c r="J405" i="36" s="1"/>
  <c r="K405" i="36" s="1"/>
  <c r="E402" i="41" s="1"/>
  <c r="G489" i="42"/>
  <c r="C485" i="44" s="1"/>
  <c r="C485" i="43"/>
  <c r="R131" i="47"/>
  <c r="S131" i="47" s="1"/>
  <c r="F127" i="38"/>
  <c r="Y131" i="35"/>
  <c r="G461" i="17" l="1"/>
  <c r="I461" i="17"/>
  <c r="D447" i="21"/>
  <c r="F449" i="37"/>
  <c r="M418" i="43"/>
  <c r="F418" i="43"/>
  <c r="H423" i="35"/>
  <c r="C422" i="36"/>
  <c r="D422" i="36" s="1"/>
  <c r="E422" i="36" s="1"/>
  <c r="C419" i="38"/>
  <c r="K433" i="30"/>
  <c r="L433" i="30" s="1"/>
  <c r="S422" i="39"/>
  <c r="J150" i="32"/>
  <c r="K150" i="32" s="1"/>
  <c r="J396" i="39"/>
  <c r="I396" i="39"/>
  <c r="K396" i="39" s="1"/>
  <c r="D397" i="39"/>
  <c r="D397" i="40"/>
  <c r="O398" i="35"/>
  <c r="E398" i="40" s="1"/>
  <c r="P398" i="35"/>
  <c r="X398" i="39" s="1"/>
  <c r="M408" i="27"/>
  <c r="E395" i="21" s="1"/>
  <c r="L408" i="27"/>
  <c r="F409" i="27" s="1"/>
  <c r="D394" i="41"/>
  <c r="W398" i="39"/>
  <c r="L416" i="28"/>
  <c r="F417" i="28" s="1"/>
  <c r="M416" i="28"/>
  <c r="F403" i="21" s="1"/>
  <c r="T406" i="35"/>
  <c r="G406" i="40" s="1"/>
  <c r="U406" i="35"/>
  <c r="C399" i="43"/>
  <c r="Z131" i="35"/>
  <c r="I131" i="40" s="1"/>
  <c r="AC131" i="39"/>
  <c r="AE131" i="39" s="1"/>
  <c r="F127" i="41"/>
  <c r="J461" i="17" l="1"/>
  <c r="K461" i="17" s="1"/>
  <c r="N433" i="30"/>
  <c r="M433" i="30"/>
  <c r="F434" i="30" s="1"/>
  <c r="C419" i="41"/>
  <c r="E423" i="39"/>
  <c r="T423" i="39" s="1"/>
  <c r="I423" i="35"/>
  <c r="C423" i="40" s="1"/>
  <c r="J423" i="35"/>
  <c r="M150" i="32"/>
  <c r="G137" i="21" s="1"/>
  <c r="L150" i="32"/>
  <c r="F151" i="32" s="1"/>
  <c r="M399" i="35"/>
  <c r="I397" i="37"/>
  <c r="J397" i="37" s="1"/>
  <c r="K397" i="37" s="1"/>
  <c r="F398" i="51" s="1"/>
  <c r="G398" i="51" s="1"/>
  <c r="H398" i="51" s="1"/>
  <c r="F398" i="40"/>
  <c r="Q398" i="35"/>
  <c r="V398" i="35" s="1"/>
  <c r="F397" i="39"/>
  <c r="O397" i="39"/>
  <c r="L396" i="39"/>
  <c r="K392" i="43" s="1"/>
  <c r="G409" i="27"/>
  <c r="H409" i="27"/>
  <c r="J409" i="27" s="1"/>
  <c r="R407" i="35"/>
  <c r="L405" i="37"/>
  <c r="M405" i="37" s="1"/>
  <c r="N405" i="37" s="1"/>
  <c r="I406" i="51" s="1"/>
  <c r="J406" i="51" s="1"/>
  <c r="K406" i="51" s="1"/>
  <c r="G417" i="28"/>
  <c r="H417" i="28"/>
  <c r="J417" i="28" s="1"/>
  <c r="O130" i="37"/>
  <c r="P130" i="37" s="1"/>
  <c r="Q130" i="37" s="1"/>
  <c r="AB131" i="39"/>
  <c r="AD131" i="39" s="1"/>
  <c r="M461" i="17" l="1"/>
  <c r="L461" i="17"/>
  <c r="F462" i="17" s="1"/>
  <c r="U423" i="39"/>
  <c r="L131" i="36"/>
  <c r="M131" i="36" s="1"/>
  <c r="N131" i="36" s="1"/>
  <c r="L131" i="51"/>
  <c r="M131" i="51" s="1"/>
  <c r="N131" i="51" s="1"/>
  <c r="P423" i="39"/>
  <c r="Q423" i="39" s="1"/>
  <c r="R423" i="39"/>
  <c r="I434" i="30"/>
  <c r="G434" i="30"/>
  <c r="E422" i="37"/>
  <c r="G422" i="37" s="1"/>
  <c r="H422" i="37" s="1"/>
  <c r="C423" i="51" s="1"/>
  <c r="D423" i="51" s="1"/>
  <c r="E423" i="51" s="1"/>
  <c r="O433" i="30"/>
  <c r="P433" i="30" s="1"/>
  <c r="C420" i="21" s="1"/>
  <c r="H151" i="32"/>
  <c r="G151" i="32"/>
  <c r="X141" i="35"/>
  <c r="G397" i="39"/>
  <c r="H397" i="39" s="1"/>
  <c r="H398" i="40"/>
  <c r="W398" i="35"/>
  <c r="K398" i="35" s="1"/>
  <c r="I409" i="27"/>
  <c r="K409" i="27"/>
  <c r="D395" i="38"/>
  <c r="N399" i="35"/>
  <c r="F398" i="36"/>
  <c r="G398" i="36" s="1"/>
  <c r="H398" i="36" s="1"/>
  <c r="K417" i="28"/>
  <c r="I406" i="36"/>
  <c r="J406" i="36" s="1"/>
  <c r="K406" i="36" s="1"/>
  <c r="E403" i="41" s="1"/>
  <c r="S407" i="35"/>
  <c r="E403" i="38"/>
  <c r="G490" i="42"/>
  <c r="C486" i="44" s="1"/>
  <c r="C486" i="43"/>
  <c r="R132" i="47"/>
  <c r="S132" i="47" s="1"/>
  <c r="F128" i="38"/>
  <c r="Y132" i="35"/>
  <c r="I462" i="17" l="1"/>
  <c r="G462" i="17"/>
  <c r="D448" i="21"/>
  <c r="F450" i="37"/>
  <c r="F419" i="43"/>
  <c r="M419" i="43"/>
  <c r="C420" i="38"/>
  <c r="C423" i="36"/>
  <c r="D423" i="36" s="1"/>
  <c r="E423" i="36" s="1"/>
  <c r="H424" i="35"/>
  <c r="K434" i="30"/>
  <c r="L434" i="30" s="1"/>
  <c r="S423" i="39"/>
  <c r="J151" i="32"/>
  <c r="K151" i="32" s="1"/>
  <c r="P399" i="35"/>
  <c r="X399" i="39" s="1"/>
  <c r="O399" i="35"/>
  <c r="E399" i="40" s="1"/>
  <c r="L409" i="27"/>
  <c r="F410" i="27" s="1"/>
  <c r="M409" i="27"/>
  <c r="E396" i="21" s="1"/>
  <c r="D398" i="39"/>
  <c r="D398" i="40"/>
  <c r="D395" i="41"/>
  <c r="W399" i="39"/>
  <c r="I397" i="39"/>
  <c r="K397" i="39" s="1"/>
  <c r="J397" i="39"/>
  <c r="T407" i="35"/>
  <c r="G407" i="40" s="1"/>
  <c r="U407" i="35"/>
  <c r="M417" i="28"/>
  <c r="F404" i="21" s="1"/>
  <c r="L417" i="28"/>
  <c r="F418" i="28" s="1"/>
  <c r="G404" i="42"/>
  <c r="C400" i="44" s="1"/>
  <c r="C400" i="43"/>
  <c r="G491" i="42"/>
  <c r="C487" i="44" s="1"/>
  <c r="C487" i="43"/>
  <c r="F128" i="41"/>
  <c r="AC132" i="39"/>
  <c r="AE132" i="39" s="1"/>
  <c r="Z132" i="35"/>
  <c r="I132" i="40" s="1"/>
  <c r="J462" i="17" l="1"/>
  <c r="K462" i="17" s="1"/>
  <c r="L397" i="39"/>
  <c r="K393" i="43" s="1"/>
  <c r="N434" i="30"/>
  <c r="M434" i="30"/>
  <c r="F435" i="30" s="1"/>
  <c r="I424" i="35"/>
  <c r="C424" i="40" s="1"/>
  <c r="J424" i="35"/>
  <c r="C420" i="41"/>
  <c r="E424" i="39"/>
  <c r="T424" i="39" s="1"/>
  <c r="L151" i="32"/>
  <c r="F152" i="32" s="1"/>
  <c r="M151" i="32"/>
  <c r="G138" i="21" s="1"/>
  <c r="O398" i="39"/>
  <c r="F398" i="39"/>
  <c r="I398" i="37"/>
  <c r="J398" i="37" s="1"/>
  <c r="K398" i="37" s="1"/>
  <c r="F399" i="51" s="1"/>
  <c r="G399" i="51" s="1"/>
  <c r="H399" i="51" s="1"/>
  <c r="M400" i="35"/>
  <c r="G397" i="42"/>
  <c r="C393" i="44" s="1"/>
  <c r="G410" i="27"/>
  <c r="H410" i="27"/>
  <c r="J410" i="27" s="1"/>
  <c r="Q399" i="35"/>
  <c r="V399" i="35" s="1"/>
  <c r="F399" i="40"/>
  <c r="G418" i="28"/>
  <c r="H418" i="28"/>
  <c r="J418" i="28" s="1"/>
  <c r="R408" i="35"/>
  <c r="L406" i="37"/>
  <c r="M406" i="37" s="1"/>
  <c r="N406" i="37" s="1"/>
  <c r="I407" i="51" s="1"/>
  <c r="J407" i="51" s="1"/>
  <c r="K407" i="51" s="1"/>
  <c r="O131" i="37"/>
  <c r="P131" i="37" s="1"/>
  <c r="Q131" i="37" s="1"/>
  <c r="AB132" i="39"/>
  <c r="AD132" i="39" s="1"/>
  <c r="L462" i="17" l="1"/>
  <c r="F463" i="17" s="1"/>
  <c r="M462" i="17"/>
  <c r="U424" i="39"/>
  <c r="L132" i="36"/>
  <c r="M132" i="36" s="1"/>
  <c r="N132" i="36" s="1"/>
  <c r="L132" i="51"/>
  <c r="M132" i="51" s="1"/>
  <c r="N132" i="51" s="1"/>
  <c r="P424" i="39"/>
  <c r="Q424" i="39" s="1"/>
  <c r="R424" i="39"/>
  <c r="I435" i="30"/>
  <c r="G435" i="30"/>
  <c r="E423" i="37"/>
  <c r="G423" i="37" s="1"/>
  <c r="H423" i="37" s="1"/>
  <c r="C424" i="51" s="1"/>
  <c r="D424" i="51" s="1"/>
  <c r="E424" i="51" s="1"/>
  <c r="O434" i="30"/>
  <c r="P434" i="30" s="1"/>
  <c r="C421" i="21" s="1"/>
  <c r="X142" i="35"/>
  <c r="G152" i="32"/>
  <c r="H152" i="32"/>
  <c r="K410" i="27"/>
  <c r="I410" i="27"/>
  <c r="D396" i="38"/>
  <c r="N400" i="35"/>
  <c r="F399" i="36"/>
  <c r="G399" i="36" s="1"/>
  <c r="H399" i="36" s="1"/>
  <c r="W399" i="35"/>
  <c r="K399" i="35" s="1"/>
  <c r="H399" i="40"/>
  <c r="G398" i="39"/>
  <c r="I407" i="36"/>
  <c r="J407" i="36" s="1"/>
  <c r="K407" i="36" s="1"/>
  <c r="E404" i="41" s="1"/>
  <c r="S408" i="35"/>
  <c r="E404" i="38"/>
  <c r="K418" i="28"/>
  <c r="R133" i="47"/>
  <c r="S133" i="47" s="1"/>
  <c r="F129" i="38"/>
  <c r="Y133" i="35"/>
  <c r="D449" i="21" l="1"/>
  <c r="F451" i="37"/>
  <c r="G463" i="17"/>
  <c r="I463" i="17"/>
  <c r="F420" i="43"/>
  <c r="M420" i="43"/>
  <c r="C424" i="36"/>
  <c r="D424" i="36" s="1"/>
  <c r="E424" i="36" s="1"/>
  <c r="H425" i="35"/>
  <c r="C421" i="38"/>
  <c r="K435" i="30"/>
  <c r="L435" i="30" s="1"/>
  <c r="S424" i="39"/>
  <c r="J152" i="32"/>
  <c r="K152" i="32" s="1"/>
  <c r="I398" i="39"/>
  <c r="J398" i="39"/>
  <c r="D399" i="39"/>
  <c r="D399" i="40"/>
  <c r="W400" i="39"/>
  <c r="D396" i="41"/>
  <c r="O400" i="35"/>
  <c r="E400" i="40" s="1"/>
  <c r="P400" i="35"/>
  <c r="X400" i="39" s="1"/>
  <c r="H398" i="39"/>
  <c r="K398" i="39" s="1"/>
  <c r="L410" i="27"/>
  <c r="F411" i="27" s="1"/>
  <c r="M410" i="27"/>
  <c r="E397" i="21" s="1"/>
  <c r="L418" i="28"/>
  <c r="F419" i="28" s="1"/>
  <c r="M418" i="28"/>
  <c r="F405" i="21" s="1"/>
  <c r="T408" i="35"/>
  <c r="G408" i="40" s="1"/>
  <c r="U408" i="35"/>
  <c r="G492" i="42"/>
  <c r="C488" i="44" s="1"/>
  <c r="C488" i="43"/>
  <c r="Z133" i="35"/>
  <c r="I133" i="40" s="1"/>
  <c r="AC133" i="39"/>
  <c r="AE133" i="39" s="1"/>
  <c r="F129" i="41"/>
  <c r="J463" i="17" l="1"/>
  <c r="K463" i="17" s="1"/>
  <c r="N435" i="30"/>
  <c r="M435" i="30"/>
  <c r="F436" i="30" s="1"/>
  <c r="I425" i="35"/>
  <c r="C425" i="40" s="1"/>
  <c r="J425" i="35"/>
  <c r="E425" i="39"/>
  <c r="T425" i="39" s="1"/>
  <c r="C421" i="41"/>
  <c r="M152" i="32"/>
  <c r="G139" i="21" s="1"/>
  <c r="L152" i="32"/>
  <c r="F153" i="32" s="1"/>
  <c r="L398" i="39"/>
  <c r="K394" i="43" s="1"/>
  <c r="Q400" i="35"/>
  <c r="V400" i="35" s="1"/>
  <c r="F400" i="40"/>
  <c r="I399" i="37"/>
  <c r="J399" i="37" s="1"/>
  <c r="K399" i="37" s="1"/>
  <c r="F400" i="51" s="1"/>
  <c r="G400" i="51" s="1"/>
  <c r="H400" i="51" s="1"/>
  <c r="M401" i="35"/>
  <c r="F399" i="39"/>
  <c r="O399" i="39"/>
  <c r="G411" i="27"/>
  <c r="H411" i="27"/>
  <c r="J411" i="27" s="1"/>
  <c r="C401" i="43"/>
  <c r="R409" i="35"/>
  <c r="L407" i="37"/>
  <c r="M407" i="37" s="1"/>
  <c r="N407" i="37" s="1"/>
  <c r="I408" i="51" s="1"/>
  <c r="J408" i="51" s="1"/>
  <c r="K408" i="51" s="1"/>
  <c r="G419" i="28"/>
  <c r="H419" i="28"/>
  <c r="J419" i="28" s="1"/>
  <c r="G493" i="42"/>
  <c r="C489" i="44" s="1"/>
  <c r="C489" i="43"/>
  <c r="AB133" i="39"/>
  <c r="AD133" i="39" s="1"/>
  <c r="O132" i="37"/>
  <c r="P132" i="37" s="1"/>
  <c r="Q132" i="37" s="1"/>
  <c r="L463" i="17" l="1"/>
  <c r="F464" i="17" s="1"/>
  <c r="M463" i="17"/>
  <c r="U425" i="39"/>
  <c r="L133" i="36"/>
  <c r="M133" i="36" s="1"/>
  <c r="N133" i="36" s="1"/>
  <c r="L133" i="51"/>
  <c r="M133" i="51" s="1"/>
  <c r="N133" i="51" s="1"/>
  <c r="P425" i="39"/>
  <c r="Q425" i="39" s="1"/>
  <c r="R425" i="39"/>
  <c r="G436" i="30"/>
  <c r="I436" i="30"/>
  <c r="O435" i="30"/>
  <c r="P435" i="30" s="1"/>
  <c r="C422" i="21" s="1"/>
  <c r="E424" i="37"/>
  <c r="G424" i="37" s="1"/>
  <c r="H424" i="37" s="1"/>
  <c r="C425" i="51" s="1"/>
  <c r="D425" i="51" s="1"/>
  <c r="E425" i="51" s="1"/>
  <c r="H153" i="32"/>
  <c r="G153" i="32"/>
  <c r="X143" i="35"/>
  <c r="N401" i="35"/>
  <c r="D397" i="38"/>
  <c r="F400" i="36"/>
  <c r="G400" i="36" s="1"/>
  <c r="H400" i="36" s="1"/>
  <c r="G399" i="39"/>
  <c r="H399" i="39" s="1"/>
  <c r="K411" i="27"/>
  <c r="I411" i="27"/>
  <c r="W400" i="35"/>
  <c r="K400" i="35" s="1"/>
  <c r="H400" i="40"/>
  <c r="I408" i="36"/>
  <c r="J408" i="36" s="1"/>
  <c r="K408" i="36" s="1"/>
  <c r="E405" i="41" s="1"/>
  <c r="S409" i="35"/>
  <c r="E405" i="38"/>
  <c r="K419" i="28"/>
  <c r="R134" i="47"/>
  <c r="S134" i="47" s="1"/>
  <c r="F130" i="38"/>
  <c r="Y134" i="35"/>
  <c r="D450" i="21" l="1"/>
  <c r="F452" i="37"/>
  <c r="G464" i="17"/>
  <c r="I464" i="17"/>
  <c r="F421" i="43"/>
  <c r="M421" i="43"/>
  <c r="C425" i="36"/>
  <c r="D425" i="36" s="1"/>
  <c r="E425" i="36" s="1"/>
  <c r="H426" i="35"/>
  <c r="C422" i="38"/>
  <c r="K436" i="30"/>
  <c r="L436" i="30" s="1"/>
  <c r="S425" i="39"/>
  <c r="J153" i="32"/>
  <c r="K153" i="32" s="1"/>
  <c r="D400" i="40"/>
  <c r="D400" i="39"/>
  <c r="M411" i="27"/>
  <c r="E398" i="21" s="1"/>
  <c r="L411" i="27"/>
  <c r="F412" i="27" s="1"/>
  <c r="J399" i="39"/>
  <c r="I399" i="39"/>
  <c r="K399" i="39" s="1"/>
  <c r="D397" i="41"/>
  <c r="W401" i="39"/>
  <c r="P401" i="35"/>
  <c r="X401" i="39" s="1"/>
  <c r="O401" i="35"/>
  <c r="E401" i="40" s="1"/>
  <c r="L419" i="28"/>
  <c r="F420" i="28" s="1"/>
  <c r="M419" i="28"/>
  <c r="F406" i="21" s="1"/>
  <c r="U409" i="35"/>
  <c r="T409" i="35"/>
  <c r="G409" i="40" s="1"/>
  <c r="C402" i="43"/>
  <c r="G406" i="42"/>
  <c r="C402" i="44" s="1"/>
  <c r="G494" i="42"/>
  <c r="C490" i="44" s="1"/>
  <c r="C490" i="43"/>
  <c r="Z134" i="35"/>
  <c r="I134" i="40" s="1"/>
  <c r="AC134" i="39"/>
  <c r="AE134" i="39" s="1"/>
  <c r="F130" i="41"/>
  <c r="J464" i="17" l="1"/>
  <c r="K464" i="17" s="1"/>
  <c r="N436" i="30"/>
  <c r="M436" i="30"/>
  <c r="F437" i="30" s="1"/>
  <c r="I426" i="35"/>
  <c r="C426" i="40" s="1"/>
  <c r="J426" i="35"/>
  <c r="C422" i="41"/>
  <c r="E426" i="39"/>
  <c r="T426" i="39" s="1"/>
  <c r="L153" i="32"/>
  <c r="F154" i="32" s="1"/>
  <c r="M153" i="32"/>
  <c r="G140" i="21" s="1"/>
  <c r="L399" i="39"/>
  <c r="K395" i="43" s="1"/>
  <c r="H412" i="27"/>
  <c r="J412" i="27" s="1"/>
  <c r="G412" i="27"/>
  <c r="M402" i="35"/>
  <c r="I400" i="37"/>
  <c r="J400" i="37" s="1"/>
  <c r="K400" i="37" s="1"/>
  <c r="F401" i="51" s="1"/>
  <c r="G401" i="51" s="1"/>
  <c r="H401" i="51" s="1"/>
  <c r="F401" i="40"/>
  <c r="Q401" i="35"/>
  <c r="V401" i="35" s="1"/>
  <c r="O400" i="39"/>
  <c r="F400" i="39"/>
  <c r="G400" i="39" s="1"/>
  <c r="R410" i="35"/>
  <c r="L408" i="37"/>
  <c r="M408" i="37" s="1"/>
  <c r="N408" i="37" s="1"/>
  <c r="I409" i="51" s="1"/>
  <c r="J409" i="51" s="1"/>
  <c r="K409" i="51" s="1"/>
  <c r="G420" i="28"/>
  <c r="H420" i="28"/>
  <c r="J420" i="28" s="1"/>
  <c r="O133" i="37"/>
  <c r="P133" i="37" s="1"/>
  <c r="Q133" i="37" s="1"/>
  <c r="AB134" i="39"/>
  <c r="AD134" i="39" s="1"/>
  <c r="M464" i="17" l="1"/>
  <c r="L464" i="17"/>
  <c r="F465" i="17" s="1"/>
  <c r="U426" i="39"/>
  <c r="L134" i="36"/>
  <c r="M134" i="36" s="1"/>
  <c r="N134" i="36" s="1"/>
  <c r="L134" i="51"/>
  <c r="M134" i="51" s="1"/>
  <c r="N134" i="51" s="1"/>
  <c r="P426" i="39"/>
  <c r="Q426" i="39" s="1"/>
  <c r="R426" i="39"/>
  <c r="G437" i="30"/>
  <c r="I437" i="30"/>
  <c r="E425" i="37"/>
  <c r="G425" i="37" s="1"/>
  <c r="H425" i="37" s="1"/>
  <c r="C426" i="51" s="1"/>
  <c r="D426" i="51" s="1"/>
  <c r="E426" i="51" s="1"/>
  <c r="O436" i="30"/>
  <c r="P436" i="30" s="1"/>
  <c r="C423" i="21" s="1"/>
  <c r="X144" i="35"/>
  <c r="G154" i="32"/>
  <c r="H154" i="32"/>
  <c r="F401" i="36"/>
  <c r="G401" i="36" s="1"/>
  <c r="H401" i="36" s="1"/>
  <c r="D398" i="38"/>
  <c r="N402" i="35"/>
  <c r="H400" i="39"/>
  <c r="I400" i="39"/>
  <c r="J400" i="39"/>
  <c r="I412" i="27"/>
  <c r="K412" i="27"/>
  <c r="W401" i="35"/>
  <c r="K401" i="35" s="1"/>
  <c r="H401" i="40"/>
  <c r="S410" i="35"/>
  <c r="E406" i="38"/>
  <c r="I409" i="36"/>
  <c r="J409" i="36" s="1"/>
  <c r="K409" i="36" s="1"/>
  <c r="E406" i="41" s="1"/>
  <c r="K420" i="28"/>
  <c r="G495" i="42"/>
  <c r="C491" i="44" s="1"/>
  <c r="C491" i="43"/>
  <c r="R135" i="47"/>
  <c r="S135" i="47" s="1"/>
  <c r="F131" i="38"/>
  <c r="Y135" i="35"/>
  <c r="I465" i="17" l="1"/>
  <c r="G465" i="17"/>
  <c r="D451" i="21"/>
  <c r="F453" i="37"/>
  <c r="F422" i="43"/>
  <c r="M422" i="43"/>
  <c r="C426" i="36"/>
  <c r="D426" i="36" s="1"/>
  <c r="E426" i="36" s="1"/>
  <c r="H427" i="35"/>
  <c r="C423" i="38"/>
  <c r="K437" i="30"/>
  <c r="L437" i="30" s="1"/>
  <c r="S426" i="39"/>
  <c r="K400" i="39"/>
  <c r="L400" i="39" s="1"/>
  <c r="K396" i="43" s="1"/>
  <c r="J154" i="32"/>
  <c r="K154" i="32" s="1"/>
  <c r="M412" i="27"/>
  <c r="E399" i="21" s="1"/>
  <c r="L412" i="27"/>
  <c r="F413" i="27" s="1"/>
  <c r="P402" i="35"/>
  <c r="X402" i="39" s="1"/>
  <c r="O402" i="35"/>
  <c r="E402" i="40" s="1"/>
  <c r="D401" i="39"/>
  <c r="D401" i="40"/>
  <c r="D398" i="41"/>
  <c r="W402" i="39"/>
  <c r="L420" i="28"/>
  <c r="F421" i="28" s="1"/>
  <c r="M420" i="28"/>
  <c r="F407" i="21" s="1"/>
  <c r="T410" i="35"/>
  <c r="G410" i="40" s="1"/>
  <c r="U410" i="35"/>
  <c r="C403" i="43"/>
  <c r="G407" i="42"/>
  <c r="C403" i="44" s="1"/>
  <c r="Z135" i="35"/>
  <c r="I135" i="40" s="1"/>
  <c r="F131" i="41"/>
  <c r="AC135" i="39"/>
  <c r="AE135" i="39" s="1"/>
  <c r="J465" i="17" l="1"/>
  <c r="K465" i="17" s="1"/>
  <c r="N437" i="30"/>
  <c r="M437" i="30"/>
  <c r="F438" i="30" s="1"/>
  <c r="G400" i="42"/>
  <c r="C396" i="44" s="1"/>
  <c r="I427" i="35"/>
  <c r="C427" i="40" s="1"/>
  <c r="J427" i="35"/>
  <c r="E427" i="39"/>
  <c r="T427" i="39" s="1"/>
  <c r="C423" i="41"/>
  <c r="M154" i="32"/>
  <c r="G141" i="21" s="1"/>
  <c r="L154" i="32"/>
  <c r="F155" i="32" s="1"/>
  <c r="F401" i="39"/>
  <c r="O401" i="39"/>
  <c r="Q402" i="35"/>
  <c r="V402" i="35" s="1"/>
  <c r="F402" i="40"/>
  <c r="G413" i="27"/>
  <c r="H413" i="27"/>
  <c r="J413" i="27" s="1"/>
  <c r="M403" i="35"/>
  <c r="I401" i="37"/>
  <c r="J401" i="37" s="1"/>
  <c r="K401" i="37" s="1"/>
  <c r="F402" i="51" s="1"/>
  <c r="G402" i="51" s="1"/>
  <c r="H402" i="51" s="1"/>
  <c r="L409" i="37"/>
  <c r="M409" i="37" s="1"/>
  <c r="N409" i="37" s="1"/>
  <c r="I410" i="51" s="1"/>
  <c r="J410" i="51" s="1"/>
  <c r="K410" i="51" s="1"/>
  <c r="R411" i="35"/>
  <c r="G421" i="28"/>
  <c r="H421" i="28"/>
  <c r="J421" i="28" s="1"/>
  <c r="O134" i="37"/>
  <c r="P134" i="37" s="1"/>
  <c r="Q134" i="37" s="1"/>
  <c r="AB135" i="39"/>
  <c r="AD135" i="39" s="1"/>
  <c r="L465" i="17" l="1"/>
  <c r="F466" i="17" s="1"/>
  <c r="M465" i="17"/>
  <c r="U427" i="39"/>
  <c r="L135" i="36"/>
  <c r="M135" i="36" s="1"/>
  <c r="N135" i="36" s="1"/>
  <c r="L135" i="51"/>
  <c r="M135" i="51" s="1"/>
  <c r="N135" i="51" s="1"/>
  <c r="P427" i="39"/>
  <c r="Q427" i="39" s="1"/>
  <c r="R427" i="39"/>
  <c r="I438" i="30"/>
  <c r="G438" i="30"/>
  <c r="O437" i="30"/>
  <c r="P437" i="30" s="1"/>
  <c r="C424" i="21" s="1"/>
  <c r="E426" i="37"/>
  <c r="G426" i="37" s="1"/>
  <c r="H426" i="37" s="1"/>
  <c r="C427" i="51" s="1"/>
  <c r="D427" i="51" s="1"/>
  <c r="E427" i="51" s="1"/>
  <c r="G155" i="32"/>
  <c r="H155" i="32"/>
  <c r="X145" i="35"/>
  <c r="K413" i="27"/>
  <c r="I413" i="27"/>
  <c r="W402" i="35"/>
  <c r="K402" i="35" s="1"/>
  <c r="H402" i="40"/>
  <c r="N403" i="35"/>
  <c r="D399" i="38"/>
  <c r="F402" i="36"/>
  <c r="G402" i="36" s="1"/>
  <c r="H402" i="36" s="1"/>
  <c r="G401" i="39"/>
  <c r="K421" i="28"/>
  <c r="I410" i="36"/>
  <c r="J410" i="36" s="1"/>
  <c r="K410" i="36" s="1"/>
  <c r="E407" i="41" s="1"/>
  <c r="E407" i="38"/>
  <c r="S411" i="35"/>
  <c r="C492" i="43"/>
  <c r="G496" i="42"/>
  <c r="C492" i="44" s="1"/>
  <c r="R136" i="47"/>
  <c r="S136" i="47" s="1"/>
  <c r="F132" i="38"/>
  <c r="Y136" i="35"/>
  <c r="D452" i="21" l="1"/>
  <c r="F454" i="37"/>
  <c r="I466" i="17"/>
  <c r="G466" i="17"/>
  <c r="M423" i="43"/>
  <c r="F423" i="43"/>
  <c r="C427" i="36"/>
  <c r="D427" i="36" s="1"/>
  <c r="E427" i="36" s="1"/>
  <c r="C424" i="38"/>
  <c r="H428" i="35"/>
  <c r="K438" i="30"/>
  <c r="L438" i="30" s="1"/>
  <c r="S427" i="39"/>
  <c r="J155" i="32"/>
  <c r="K155" i="32" s="1"/>
  <c r="J401" i="39"/>
  <c r="I401" i="39"/>
  <c r="W403" i="39"/>
  <c r="D399" i="41"/>
  <c r="P403" i="35"/>
  <c r="X403" i="39" s="1"/>
  <c r="O403" i="35"/>
  <c r="E403" i="40" s="1"/>
  <c r="D402" i="40"/>
  <c r="D402" i="39"/>
  <c r="H401" i="39"/>
  <c r="L413" i="27"/>
  <c r="F414" i="27" s="1"/>
  <c r="M413" i="27"/>
  <c r="E400" i="21" s="1"/>
  <c r="G408" i="42"/>
  <c r="C404" i="44" s="1"/>
  <c r="C404" i="43"/>
  <c r="M421" i="28"/>
  <c r="F408" i="21" s="1"/>
  <c r="L421" i="28"/>
  <c r="F422" i="28" s="1"/>
  <c r="T411" i="35"/>
  <c r="G411" i="40" s="1"/>
  <c r="U411" i="35"/>
  <c r="C493" i="43"/>
  <c r="G497" i="42"/>
  <c r="C493" i="44" s="1"/>
  <c r="Z136" i="35"/>
  <c r="I136" i="40" s="1"/>
  <c r="AC136" i="39"/>
  <c r="AE136" i="39" s="1"/>
  <c r="F132" i="41"/>
  <c r="J466" i="17" l="1"/>
  <c r="K466" i="17" s="1"/>
  <c r="N438" i="30"/>
  <c r="M438" i="30"/>
  <c r="F439" i="30" s="1"/>
  <c r="I428" i="35"/>
  <c r="C428" i="40" s="1"/>
  <c r="J428" i="35"/>
  <c r="E428" i="39"/>
  <c r="T428" i="39" s="1"/>
  <c r="C424" i="41"/>
  <c r="L155" i="32"/>
  <c r="F156" i="32" s="1"/>
  <c r="M155" i="32"/>
  <c r="G142" i="21" s="1"/>
  <c r="K401" i="39"/>
  <c r="L401" i="39" s="1"/>
  <c r="K397" i="43" s="1"/>
  <c r="F402" i="39"/>
  <c r="G402" i="39" s="1"/>
  <c r="O402" i="39"/>
  <c r="Q403" i="35"/>
  <c r="V403" i="35" s="1"/>
  <c r="F403" i="40"/>
  <c r="I402" i="37"/>
  <c r="J402" i="37" s="1"/>
  <c r="K402" i="37" s="1"/>
  <c r="F403" i="51" s="1"/>
  <c r="G403" i="51" s="1"/>
  <c r="H403" i="51" s="1"/>
  <c r="M404" i="35"/>
  <c r="G414" i="27"/>
  <c r="H414" i="27"/>
  <c r="J414" i="27" s="1"/>
  <c r="G422" i="28"/>
  <c r="H422" i="28"/>
  <c r="J422" i="28" s="1"/>
  <c r="L410" i="37"/>
  <c r="M410" i="37" s="1"/>
  <c r="N410" i="37" s="1"/>
  <c r="I411" i="51" s="1"/>
  <c r="J411" i="51" s="1"/>
  <c r="K411" i="51" s="1"/>
  <c r="R412" i="35"/>
  <c r="AB136" i="39"/>
  <c r="AD136" i="39" s="1"/>
  <c r="O135" i="37"/>
  <c r="P135" i="37" s="1"/>
  <c r="Q135" i="37" s="1"/>
  <c r="L466" i="17" l="1"/>
  <c r="F467" i="17" s="1"/>
  <c r="M466" i="17"/>
  <c r="U428" i="39"/>
  <c r="L136" i="36"/>
  <c r="M136" i="36" s="1"/>
  <c r="N136" i="36" s="1"/>
  <c r="L136" i="51"/>
  <c r="M136" i="51" s="1"/>
  <c r="N136" i="51" s="1"/>
  <c r="P428" i="39"/>
  <c r="Q428" i="39" s="1"/>
  <c r="R428" i="39"/>
  <c r="I439" i="30"/>
  <c r="G439" i="30"/>
  <c r="E427" i="37"/>
  <c r="G427" i="37" s="1"/>
  <c r="H427" i="37" s="1"/>
  <c r="C428" i="51" s="1"/>
  <c r="D428" i="51" s="1"/>
  <c r="E428" i="51" s="1"/>
  <c r="O438" i="30"/>
  <c r="P438" i="30" s="1"/>
  <c r="C425" i="21" s="1"/>
  <c r="X146" i="35"/>
  <c r="G156" i="32"/>
  <c r="H156" i="32"/>
  <c r="N404" i="35"/>
  <c r="F403" i="36"/>
  <c r="G403" i="36" s="1"/>
  <c r="H403" i="36" s="1"/>
  <c r="D400" i="38"/>
  <c r="K414" i="27"/>
  <c r="I414" i="27"/>
  <c r="W403" i="35"/>
  <c r="K403" i="35" s="1"/>
  <c r="H403" i="40"/>
  <c r="H402" i="39"/>
  <c r="J402" i="39"/>
  <c r="I402" i="39"/>
  <c r="I411" i="36"/>
  <c r="J411" i="36" s="1"/>
  <c r="K411" i="36" s="1"/>
  <c r="E408" i="41" s="1"/>
  <c r="S412" i="35"/>
  <c r="E408" i="38"/>
  <c r="K422" i="28"/>
  <c r="R137" i="47"/>
  <c r="S137" i="47" s="1"/>
  <c r="F133" i="38"/>
  <c r="Y137" i="35"/>
  <c r="D453" i="21" l="1"/>
  <c r="F455" i="37"/>
  <c r="I467" i="17"/>
  <c r="G467" i="17"/>
  <c r="M424" i="43"/>
  <c r="F424" i="43"/>
  <c r="C428" i="36"/>
  <c r="D428" i="36" s="1"/>
  <c r="E428" i="36" s="1"/>
  <c r="H429" i="35"/>
  <c r="C425" i="38"/>
  <c r="K439" i="30"/>
  <c r="L439" i="30" s="1"/>
  <c r="S428" i="39"/>
  <c r="J156" i="32"/>
  <c r="K156" i="32" s="1"/>
  <c r="D403" i="39"/>
  <c r="D403" i="40"/>
  <c r="M414" i="27"/>
  <c r="E401" i="21" s="1"/>
  <c r="L414" i="27"/>
  <c r="F415" i="27" s="1"/>
  <c r="K402" i="39"/>
  <c r="G402" i="42" s="1"/>
  <c r="C398" i="44" s="1"/>
  <c r="W404" i="39"/>
  <c r="D400" i="41"/>
  <c r="P404" i="35"/>
  <c r="X404" i="39" s="1"/>
  <c r="O404" i="35"/>
  <c r="E404" i="40" s="1"/>
  <c r="L422" i="28"/>
  <c r="F423" i="28" s="1"/>
  <c r="M422" i="28"/>
  <c r="F409" i="21" s="1"/>
  <c r="U412" i="35"/>
  <c r="T412" i="35"/>
  <c r="G412" i="40" s="1"/>
  <c r="G409" i="42"/>
  <c r="C405" i="44" s="1"/>
  <c r="C405" i="43"/>
  <c r="G498" i="42"/>
  <c r="C494" i="44" s="1"/>
  <c r="C494" i="43"/>
  <c r="Z137" i="35"/>
  <c r="I137" i="40" s="1"/>
  <c r="AC137" i="39"/>
  <c r="AE137" i="39" s="1"/>
  <c r="F133" i="41"/>
  <c r="J467" i="17" l="1"/>
  <c r="K467" i="17" s="1"/>
  <c r="M439" i="30"/>
  <c r="F440" i="30" s="1"/>
  <c r="N439" i="30"/>
  <c r="I429" i="35"/>
  <c r="C429" i="40" s="1"/>
  <c r="J429" i="35"/>
  <c r="C425" i="41"/>
  <c r="E429" i="39"/>
  <c r="T429" i="39" s="1"/>
  <c r="M156" i="32"/>
  <c r="G143" i="21" s="1"/>
  <c r="L156" i="32"/>
  <c r="F157" i="32" s="1"/>
  <c r="L402" i="39"/>
  <c r="K398" i="43" s="1"/>
  <c r="G415" i="27"/>
  <c r="H415" i="27"/>
  <c r="J415" i="27" s="1"/>
  <c r="M405" i="35"/>
  <c r="I403" i="37"/>
  <c r="J403" i="37" s="1"/>
  <c r="K403" i="37" s="1"/>
  <c r="F404" i="51" s="1"/>
  <c r="G404" i="51" s="1"/>
  <c r="H404" i="51" s="1"/>
  <c r="F404" i="40"/>
  <c r="Q404" i="35"/>
  <c r="V404" i="35" s="1"/>
  <c r="F403" i="39"/>
  <c r="O403" i="39"/>
  <c r="R413" i="35"/>
  <c r="L411" i="37"/>
  <c r="M411" i="37" s="1"/>
  <c r="N411" i="37" s="1"/>
  <c r="I412" i="51" s="1"/>
  <c r="J412" i="51" s="1"/>
  <c r="K412" i="51" s="1"/>
  <c r="H423" i="28"/>
  <c r="J423" i="28" s="1"/>
  <c r="G423" i="28"/>
  <c r="AB137" i="39"/>
  <c r="AD137" i="39" s="1"/>
  <c r="O136" i="37"/>
  <c r="P136" i="37" s="1"/>
  <c r="Q136" i="37" s="1"/>
  <c r="L467" i="17" l="1"/>
  <c r="F468" i="17" s="1"/>
  <c r="M467" i="17"/>
  <c r="U429" i="39"/>
  <c r="L137" i="36"/>
  <c r="M137" i="36" s="1"/>
  <c r="N137" i="36" s="1"/>
  <c r="L137" i="51"/>
  <c r="M137" i="51" s="1"/>
  <c r="N137" i="51" s="1"/>
  <c r="P429" i="39"/>
  <c r="Q429" i="39" s="1"/>
  <c r="R429" i="39"/>
  <c r="E428" i="37"/>
  <c r="G428" i="37" s="1"/>
  <c r="H428" i="37" s="1"/>
  <c r="C429" i="51" s="1"/>
  <c r="D429" i="51" s="1"/>
  <c r="E429" i="51" s="1"/>
  <c r="O439" i="30"/>
  <c r="P439" i="30" s="1"/>
  <c r="C426" i="21" s="1"/>
  <c r="I440" i="30"/>
  <c r="G440" i="30"/>
  <c r="G157" i="32"/>
  <c r="H157" i="32"/>
  <c r="X147" i="35"/>
  <c r="D401" i="38"/>
  <c r="F404" i="36"/>
  <c r="G404" i="36" s="1"/>
  <c r="H404" i="36" s="1"/>
  <c r="N405" i="35"/>
  <c r="K415" i="27"/>
  <c r="I415" i="27"/>
  <c r="G403" i="39"/>
  <c r="H403" i="39" s="1"/>
  <c r="H404" i="40"/>
  <c r="W404" i="35"/>
  <c r="K404" i="35" s="1"/>
  <c r="K423" i="28"/>
  <c r="E409" i="38"/>
  <c r="I412" i="36"/>
  <c r="J412" i="36" s="1"/>
  <c r="K412" i="36" s="1"/>
  <c r="E409" i="41" s="1"/>
  <c r="S413" i="35"/>
  <c r="G499" i="42"/>
  <c r="C495" i="44" s="1"/>
  <c r="C495" i="43"/>
  <c r="R138" i="47"/>
  <c r="S138" i="47" s="1"/>
  <c r="F134" i="38"/>
  <c r="Y138" i="35"/>
  <c r="D454" i="21" l="1"/>
  <c r="F456" i="37"/>
  <c r="G468" i="17"/>
  <c r="I468" i="17"/>
  <c r="F425" i="43"/>
  <c r="M425" i="43"/>
  <c r="K440" i="30"/>
  <c r="L440" i="30" s="1"/>
  <c r="H430" i="35"/>
  <c r="C426" i="38"/>
  <c r="C429" i="36"/>
  <c r="D429" i="36" s="1"/>
  <c r="E429" i="36" s="1"/>
  <c r="S429" i="39"/>
  <c r="J157" i="32"/>
  <c r="K157" i="32" s="1"/>
  <c r="J403" i="39"/>
  <c r="I403" i="39"/>
  <c r="K403" i="39" s="1"/>
  <c r="M415" i="27"/>
  <c r="E402" i="21" s="1"/>
  <c r="L415" i="27"/>
  <c r="F416" i="27" s="1"/>
  <c r="O405" i="35"/>
  <c r="E405" i="40" s="1"/>
  <c r="P405" i="35"/>
  <c r="X405" i="39" s="1"/>
  <c r="W405" i="39"/>
  <c r="D401" i="41"/>
  <c r="D404" i="39"/>
  <c r="D404" i="40"/>
  <c r="M423" i="28"/>
  <c r="F410" i="21" s="1"/>
  <c r="L423" i="28"/>
  <c r="F424" i="28" s="1"/>
  <c r="U413" i="35"/>
  <c r="T413" i="35"/>
  <c r="G413" i="40" s="1"/>
  <c r="G500" i="42"/>
  <c r="C496" i="44" s="1"/>
  <c r="C496" i="43"/>
  <c r="Z138" i="35"/>
  <c r="I138" i="40" s="1"/>
  <c r="F134" i="41"/>
  <c r="AC138" i="39"/>
  <c r="AE138" i="39" s="1"/>
  <c r="J468" i="17" l="1"/>
  <c r="K468" i="17" s="1"/>
  <c r="L403" i="39"/>
  <c r="K399" i="43" s="1"/>
  <c r="N440" i="30"/>
  <c r="M440" i="30"/>
  <c r="F441" i="30" s="1"/>
  <c r="C426" i="41"/>
  <c r="E430" i="39"/>
  <c r="T430" i="39" s="1"/>
  <c r="I430" i="35"/>
  <c r="C430" i="40" s="1"/>
  <c r="J430" i="35"/>
  <c r="M157" i="32"/>
  <c r="G144" i="21" s="1"/>
  <c r="L157" i="32"/>
  <c r="F158" i="32" s="1"/>
  <c r="F405" i="40"/>
  <c r="Q405" i="35"/>
  <c r="V405" i="35" s="1"/>
  <c r="G416" i="27"/>
  <c r="H416" i="27"/>
  <c r="J416" i="27" s="1"/>
  <c r="M406" i="35"/>
  <c r="I404" i="37"/>
  <c r="J404" i="37" s="1"/>
  <c r="K404" i="37" s="1"/>
  <c r="F405" i="51" s="1"/>
  <c r="G405" i="51" s="1"/>
  <c r="H405" i="51" s="1"/>
  <c r="F404" i="39"/>
  <c r="O404" i="39"/>
  <c r="G403" i="42"/>
  <c r="C399" i="44" s="1"/>
  <c r="H424" i="28"/>
  <c r="J424" i="28" s="1"/>
  <c r="G424" i="28"/>
  <c r="R414" i="35"/>
  <c r="L412" i="37"/>
  <c r="M412" i="37" s="1"/>
  <c r="N412" i="37" s="1"/>
  <c r="I413" i="51" s="1"/>
  <c r="J413" i="51" s="1"/>
  <c r="K413" i="51" s="1"/>
  <c r="G410" i="42"/>
  <c r="C406" i="44" s="1"/>
  <c r="C406" i="43"/>
  <c r="AB138" i="39"/>
  <c r="AD138" i="39" s="1"/>
  <c r="O137" i="37"/>
  <c r="P137" i="37" s="1"/>
  <c r="Q137" i="37" s="1"/>
  <c r="M468" i="17" l="1"/>
  <c r="L468" i="17"/>
  <c r="F469" i="17" s="1"/>
  <c r="U430" i="39"/>
  <c r="L138" i="36"/>
  <c r="M138" i="36" s="1"/>
  <c r="N138" i="36" s="1"/>
  <c r="L138" i="51"/>
  <c r="M138" i="51" s="1"/>
  <c r="N138" i="51" s="1"/>
  <c r="P430" i="39"/>
  <c r="Q430" i="39" s="1"/>
  <c r="R430" i="39"/>
  <c r="I441" i="30"/>
  <c r="G441" i="30"/>
  <c r="O440" i="30"/>
  <c r="P440" i="30" s="1"/>
  <c r="C427" i="21" s="1"/>
  <c r="E429" i="37"/>
  <c r="G429" i="37" s="1"/>
  <c r="H429" i="37" s="1"/>
  <c r="C430" i="51" s="1"/>
  <c r="D430" i="51" s="1"/>
  <c r="E430" i="51" s="1"/>
  <c r="H158" i="32"/>
  <c r="G158" i="32"/>
  <c r="X148" i="35"/>
  <c r="N406" i="35"/>
  <c r="D402" i="38"/>
  <c r="F405" i="36"/>
  <c r="G405" i="36" s="1"/>
  <c r="H405" i="36" s="1"/>
  <c r="K416" i="27"/>
  <c r="I416" i="27"/>
  <c r="H405" i="40"/>
  <c r="W405" i="35"/>
  <c r="K405" i="35" s="1"/>
  <c r="G404" i="39"/>
  <c r="S414" i="35"/>
  <c r="E410" i="38"/>
  <c r="I413" i="36"/>
  <c r="J413" i="36" s="1"/>
  <c r="K413" i="36" s="1"/>
  <c r="E410" i="41" s="1"/>
  <c r="K424" i="28"/>
  <c r="G501" i="42"/>
  <c r="C497" i="44" s="1"/>
  <c r="C497" i="43"/>
  <c r="R139" i="47"/>
  <c r="S139" i="47" s="1"/>
  <c r="F135" i="38"/>
  <c r="Y139" i="35"/>
  <c r="G469" i="17" l="1"/>
  <c r="I469" i="17"/>
  <c r="D455" i="21"/>
  <c r="F457" i="37"/>
  <c r="M426" i="43"/>
  <c r="F426" i="43"/>
  <c r="C430" i="36"/>
  <c r="D430" i="36" s="1"/>
  <c r="E430" i="36" s="1"/>
  <c r="C427" i="38"/>
  <c r="H431" i="35"/>
  <c r="K441" i="30"/>
  <c r="L441" i="30" s="1"/>
  <c r="S430" i="39"/>
  <c r="J158" i="32"/>
  <c r="K158" i="32" s="1"/>
  <c r="I404" i="39"/>
  <c r="J404" i="39"/>
  <c r="D405" i="39"/>
  <c r="D405" i="40"/>
  <c r="L416" i="27"/>
  <c r="F417" i="27" s="1"/>
  <c r="M416" i="27"/>
  <c r="E403" i="21" s="1"/>
  <c r="D402" i="41"/>
  <c r="W406" i="39"/>
  <c r="H404" i="39"/>
  <c r="K404" i="39" s="1"/>
  <c r="O406" i="35"/>
  <c r="E406" i="40" s="1"/>
  <c r="P406" i="35"/>
  <c r="X406" i="39" s="1"/>
  <c r="L424" i="28"/>
  <c r="F425" i="28" s="1"/>
  <c r="M424" i="28"/>
  <c r="F411" i="21" s="1"/>
  <c r="T414" i="35"/>
  <c r="G414" i="40" s="1"/>
  <c r="U414" i="35"/>
  <c r="F135" i="41"/>
  <c r="AC139" i="39"/>
  <c r="AE139" i="39" s="1"/>
  <c r="Z139" i="35"/>
  <c r="I139" i="40" s="1"/>
  <c r="J469" i="17" l="1"/>
  <c r="K469" i="17" s="1"/>
  <c r="N441" i="30"/>
  <c r="M441" i="30"/>
  <c r="F442" i="30" s="1"/>
  <c r="I431" i="35"/>
  <c r="C431" i="40" s="1"/>
  <c r="J431" i="35"/>
  <c r="E431" i="39"/>
  <c r="T431" i="39" s="1"/>
  <c r="C427" i="41"/>
  <c r="L158" i="32"/>
  <c r="F159" i="32" s="1"/>
  <c r="M158" i="32"/>
  <c r="G145" i="21" s="1"/>
  <c r="M407" i="35"/>
  <c r="I405" i="37"/>
  <c r="J405" i="37" s="1"/>
  <c r="K405" i="37" s="1"/>
  <c r="F406" i="51" s="1"/>
  <c r="G406" i="51" s="1"/>
  <c r="H406" i="51" s="1"/>
  <c r="G417" i="27"/>
  <c r="H417" i="27"/>
  <c r="J417" i="27" s="1"/>
  <c r="F406" i="40"/>
  <c r="Q406" i="35"/>
  <c r="V406" i="35" s="1"/>
  <c r="F405" i="39"/>
  <c r="G405" i="39" s="1"/>
  <c r="O405" i="39"/>
  <c r="L404" i="39"/>
  <c r="K400" i="43" s="1"/>
  <c r="R415" i="35"/>
  <c r="L413" i="37"/>
  <c r="M413" i="37" s="1"/>
  <c r="N413" i="37" s="1"/>
  <c r="I414" i="51" s="1"/>
  <c r="J414" i="51" s="1"/>
  <c r="K414" i="51" s="1"/>
  <c r="G425" i="28"/>
  <c r="H425" i="28"/>
  <c r="J425" i="28" s="1"/>
  <c r="G411" i="42"/>
  <c r="C407" i="44" s="1"/>
  <c r="C407" i="43"/>
  <c r="AB139" i="39"/>
  <c r="AD139" i="39" s="1"/>
  <c r="O138" i="37"/>
  <c r="P138" i="37" s="1"/>
  <c r="Q138" i="37" s="1"/>
  <c r="L469" i="17" l="1"/>
  <c r="F470" i="17" s="1"/>
  <c r="M469" i="17"/>
  <c r="U431" i="39"/>
  <c r="L139" i="36"/>
  <c r="M139" i="36" s="1"/>
  <c r="N139" i="36" s="1"/>
  <c r="L139" i="51"/>
  <c r="M139" i="51" s="1"/>
  <c r="N139" i="51" s="1"/>
  <c r="P431" i="39"/>
  <c r="Q431" i="39" s="1"/>
  <c r="R431" i="39"/>
  <c r="G442" i="30"/>
  <c r="I442" i="30"/>
  <c r="O441" i="30"/>
  <c r="P441" i="30" s="1"/>
  <c r="C428" i="21" s="1"/>
  <c r="E430" i="37"/>
  <c r="G430" i="37" s="1"/>
  <c r="H430" i="37" s="1"/>
  <c r="C431" i="51" s="1"/>
  <c r="D431" i="51" s="1"/>
  <c r="E431" i="51" s="1"/>
  <c r="X149" i="35"/>
  <c r="G159" i="32"/>
  <c r="H159" i="32"/>
  <c r="K417" i="27"/>
  <c r="I417" i="27"/>
  <c r="F406" i="36"/>
  <c r="G406" i="36" s="1"/>
  <c r="H406" i="36" s="1"/>
  <c r="N407" i="35"/>
  <c r="D403" i="38"/>
  <c r="H405" i="39"/>
  <c r="I405" i="39"/>
  <c r="J405" i="39"/>
  <c r="H406" i="40"/>
  <c r="W406" i="35"/>
  <c r="K406" i="35" s="1"/>
  <c r="S415" i="35"/>
  <c r="E411" i="38"/>
  <c r="I414" i="36"/>
  <c r="J414" i="36" s="1"/>
  <c r="K414" i="36" s="1"/>
  <c r="E411" i="41" s="1"/>
  <c r="K425" i="28"/>
  <c r="G502" i="42"/>
  <c r="C498" i="44" s="1"/>
  <c r="C498" i="43"/>
  <c r="R140" i="47"/>
  <c r="S140" i="47" s="1"/>
  <c r="F136" i="38"/>
  <c r="Y140" i="35"/>
  <c r="D456" i="21" l="1"/>
  <c r="F458" i="37"/>
  <c r="G470" i="17"/>
  <c r="I470" i="17"/>
  <c r="F427" i="43"/>
  <c r="M427" i="43"/>
  <c r="H432" i="35"/>
  <c r="C428" i="38"/>
  <c r="C431" i="36"/>
  <c r="D431" i="36" s="1"/>
  <c r="E431" i="36" s="1"/>
  <c r="K442" i="30"/>
  <c r="L442" i="30" s="1"/>
  <c r="S431" i="39"/>
  <c r="K405" i="39"/>
  <c r="L405" i="39" s="1"/>
  <c r="K401" i="43" s="1"/>
  <c r="J159" i="32"/>
  <c r="K159" i="32" s="1"/>
  <c r="O407" i="35"/>
  <c r="E407" i="40" s="1"/>
  <c r="P407" i="35"/>
  <c r="X407" i="39" s="1"/>
  <c r="W407" i="39"/>
  <c r="D403" i="41"/>
  <c r="D406" i="39"/>
  <c r="D406" i="40"/>
  <c r="L417" i="27"/>
  <c r="F418" i="27" s="1"/>
  <c r="M417" i="27"/>
  <c r="E404" i="21" s="1"/>
  <c r="M425" i="28"/>
  <c r="F412" i="21" s="1"/>
  <c r="L425" i="28"/>
  <c r="F426" i="28" s="1"/>
  <c r="U415" i="35"/>
  <c r="T415" i="35"/>
  <c r="G415" i="40" s="1"/>
  <c r="F136" i="41"/>
  <c r="AC140" i="39"/>
  <c r="AE140" i="39" s="1"/>
  <c r="Z140" i="35"/>
  <c r="I140" i="40" s="1"/>
  <c r="J470" i="17" l="1"/>
  <c r="K470" i="17" s="1"/>
  <c r="N442" i="30"/>
  <c r="M442" i="30"/>
  <c r="F443" i="30" s="1"/>
  <c r="C428" i="41"/>
  <c r="E432" i="39"/>
  <c r="T432" i="39" s="1"/>
  <c r="G405" i="42"/>
  <c r="C401" i="44" s="1"/>
  <c r="J432" i="35"/>
  <c r="I432" i="35"/>
  <c r="C432" i="40" s="1"/>
  <c r="M159" i="32"/>
  <c r="G146" i="21" s="1"/>
  <c r="L159" i="32"/>
  <c r="F160" i="32" s="1"/>
  <c r="O406" i="39"/>
  <c r="F406" i="39"/>
  <c r="Q407" i="35"/>
  <c r="V407" i="35" s="1"/>
  <c r="F407" i="40"/>
  <c r="I406" i="37"/>
  <c r="J406" i="37" s="1"/>
  <c r="K406" i="37" s="1"/>
  <c r="F407" i="51" s="1"/>
  <c r="G407" i="51" s="1"/>
  <c r="H407" i="51" s="1"/>
  <c r="M408" i="35"/>
  <c r="G418" i="27"/>
  <c r="H418" i="27"/>
  <c r="J418" i="27" s="1"/>
  <c r="G412" i="42"/>
  <c r="C408" i="44" s="1"/>
  <c r="H426" i="28"/>
  <c r="J426" i="28" s="1"/>
  <c r="G426" i="28"/>
  <c r="L414" i="37"/>
  <c r="M414" i="37" s="1"/>
  <c r="N414" i="37" s="1"/>
  <c r="I415" i="51" s="1"/>
  <c r="J415" i="51" s="1"/>
  <c r="K415" i="51" s="1"/>
  <c r="R416" i="35"/>
  <c r="C499" i="43"/>
  <c r="G503" i="42"/>
  <c r="C499" i="44" s="1"/>
  <c r="O139" i="37"/>
  <c r="P139" i="37" s="1"/>
  <c r="Q139" i="37" s="1"/>
  <c r="AB140" i="39"/>
  <c r="AD140" i="39" s="1"/>
  <c r="L470" i="17" l="1"/>
  <c r="F471" i="17" s="1"/>
  <c r="M470" i="17"/>
  <c r="U432" i="39"/>
  <c r="L140" i="36"/>
  <c r="M140" i="36" s="1"/>
  <c r="N140" i="36" s="1"/>
  <c r="L140" i="51"/>
  <c r="M140" i="51" s="1"/>
  <c r="N140" i="51" s="1"/>
  <c r="P432" i="39"/>
  <c r="Q432" i="39" s="1"/>
  <c r="R432" i="39"/>
  <c r="I443" i="30"/>
  <c r="G443" i="30"/>
  <c r="E431" i="37"/>
  <c r="G431" i="37" s="1"/>
  <c r="H431" i="37" s="1"/>
  <c r="C432" i="51" s="1"/>
  <c r="D432" i="51" s="1"/>
  <c r="E432" i="51" s="1"/>
  <c r="O442" i="30"/>
  <c r="P442" i="30" s="1"/>
  <c r="C429" i="21" s="1"/>
  <c r="G160" i="32"/>
  <c r="H160" i="32"/>
  <c r="X150" i="35"/>
  <c r="D404" i="38"/>
  <c r="F407" i="36"/>
  <c r="G407" i="36" s="1"/>
  <c r="H407" i="36" s="1"/>
  <c r="N408" i="35"/>
  <c r="W407" i="35"/>
  <c r="K407" i="35" s="1"/>
  <c r="H407" i="40"/>
  <c r="I418" i="27"/>
  <c r="K418" i="27"/>
  <c r="G406" i="39"/>
  <c r="E412" i="38"/>
  <c r="S416" i="35"/>
  <c r="I415" i="36"/>
  <c r="J415" i="36" s="1"/>
  <c r="K415" i="36" s="1"/>
  <c r="E412" i="41" s="1"/>
  <c r="K426" i="28"/>
  <c r="R141" i="47"/>
  <c r="S141" i="47" s="1"/>
  <c r="F137" i="38"/>
  <c r="Y141" i="35"/>
  <c r="D457" i="21" l="1"/>
  <c r="F459" i="37"/>
  <c r="G471" i="17"/>
  <c r="I471" i="17"/>
  <c r="F428" i="43"/>
  <c r="M428" i="43"/>
  <c r="C429" i="38"/>
  <c r="C432" i="36"/>
  <c r="D432" i="36" s="1"/>
  <c r="E432" i="36" s="1"/>
  <c r="H433" i="35"/>
  <c r="K443" i="30"/>
  <c r="L443" i="30" s="1"/>
  <c r="S432" i="39"/>
  <c r="J160" i="32"/>
  <c r="K160" i="32" s="1"/>
  <c r="I406" i="39"/>
  <c r="J406" i="39"/>
  <c r="L418" i="27"/>
  <c r="F419" i="27" s="1"/>
  <c r="M418" i="27"/>
  <c r="E405" i="21" s="1"/>
  <c r="D407" i="39"/>
  <c r="D407" i="40"/>
  <c r="O408" i="35"/>
  <c r="E408" i="40" s="1"/>
  <c r="P408" i="35"/>
  <c r="X408" i="39" s="1"/>
  <c r="D404" i="41"/>
  <c r="W408" i="39"/>
  <c r="H406" i="39"/>
  <c r="M426" i="28"/>
  <c r="F413" i="21" s="1"/>
  <c r="L426" i="28"/>
  <c r="F427" i="28" s="1"/>
  <c r="U416" i="35"/>
  <c r="T416" i="35"/>
  <c r="G416" i="40" s="1"/>
  <c r="C409" i="43"/>
  <c r="G413" i="42"/>
  <c r="C409" i="44" s="1"/>
  <c r="C500" i="43"/>
  <c r="G504" i="42"/>
  <c r="C500" i="44" s="1"/>
  <c r="Z141" i="35"/>
  <c r="I141" i="40" s="1"/>
  <c r="AC141" i="39"/>
  <c r="AE141" i="39" s="1"/>
  <c r="F137" i="41"/>
  <c r="J471" i="17" l="1"/>
  <c r="K471" i="17" s="1"/>
  <c r="K406" i="39"/>
  <c r="L406" i="39" s="1"/>
  <c r="K402" i="43" s="1"/>
  <c r="N443" i="30"/>
  <c r="M443" i="30"/>
  <c r="F444" i="30" s="1"/>
  <c r="J433" i="35"/>
  <c r="I433" i="35"/>
  <c r="C433" i="40" s="1"/>
  <c r="E433" i="39"/>
  <c r="T433" i="39" s="1"/>
  <c r="C429" i="41"/>
  <c r="L160" i="32"/>
  <c r="F161" i="32" s="1"/>
  <c r="M160" i="32"/>
  <c r="G147" i="21" s="1"/>
  <c r="F408" i="40"/>
  <c r="Q408" i="35"/>
  <c r="V408" i="35" s="1"/>
  <c r="F407" i="39"/>
  <c r="O407" i="39"/>
  <c r="I407" i="37"/>
  <c r="J407" i="37" s="1"/>
  <c r="K407" i="37" s="1"/>
  <c r="F408" i="51" s="1"/>
  <c r="G408" i="51" s="1"/>
  <c r="H408" i="51" s="1"/>
  <c r="M409" i="35"/>
  <c r="G419" i="27"/>
  <c r="H419" i="27"/>
  <c r="J419" i="27" s="1"/>
  <c r="G427" i="28"/>
  <c r="H427" i="28"/>
  <c r="J427" i="28" s="1"/>
  <c r="R417" i="35"/>
  <c r="L415" i="37"/>
  <c r="M415" i="37" s="1"/>
  <c r="N415" i="37" s="1"/>
  <c r="I416" i="51" s="1"/>
  <c r="J416" i="51" s="1"/>
  <c r="K416" i="51" s="1"/>
  <c r="G505" i="42"/>
  <c r="C501" i="44" s="1"/>
  <c r="C501" i="43"/>
  <c r="AB141" i="39"/>
  <c r="AD141" i="39" s="1"/>
  <c r="O140" i="37"/>
  <c r="P140" i="37" s="1"/>
  <c r="Q140" i="37" s="1"/>
  <c r="L471" i="17" l="1"/>
  <c r="F472" i="17" s="1"/>
  <c r="M471" i="17"/>
  <c r="U433" i="39"/>
  <c r="L141" i="36"/>
  <c r="M141" i="36" s="1"/>
  <c r="N141" i="36" s="1"/>
  <c r="L141" i="51"/>
  <c r="M141" i="51" s="1"/>
  <c r="N141" i="51" s="1"/>
  <c r="P433" i="39"/>
  <c r="Q433" i="39" s="1"/>
  <c r="R433" i="39"/>
  <c r="I444" i="30"/>
  <c r="G444" i="30"/>
  <c r="O443" i="30"/>
  <c r="P443" i="30" s="1"/>
  <c r="C430" i="21" s="1"/>
  <c r="E432" i="37"/>
  <c r="G432" i="37" s="1"/>
  <c r="H432" i="37" s="1"/>
  <c r="C433" i="51" s="1"/>
  <c r="D433" i="51" s="1"/>
  <c r="E433" i="51" s="1"/>
  <c r="X151" i="35"/>
  <c r="G161" i="32"/>
  <c r="H161" i="32"/>
  <c r="N409" i="35"/>
  <c r="F408" i="36"/>
  <c r="G408" i="36" s="1"/>
  <c r="H408" i="36" s="1"/>
  <c r="D405" i="38"/>
  <c r="G407" i="39"/>
  <c r="H407" i="39" s="1"/>
  <c r="H408" i="40"/>
  <c r="W408" i="35"/>
  <c r="K408" i="35" s="1"/>
  <c r="K419" i="27"/>
  <c r="I419" i="27"/>
  <c r="K427" i="28"/>
  <c r="I416" i="36"/>
  <c r="J416" i="36" s="1"/>
  <c r="K416" i="36" s="1"/>
  <c r="E413" i="41" s="1"/>
  <c r="S417" i="35"/>
  <c r="E413" i="38"/>
  <c r="R142" i="47"/>
  <c r="S142" i="47" s="1"/>
  <c r="F138" i="38"/>
  <c r="Y142" i="35"/>
  <c r="D458" i="21" l="1"/>
  <c r="F460" i="37"/>
  <c r="G472" i="17"/>
  <c r="I472" i="17"/>
  <c r="F429" i="43"/>
  <c r="M429" i="43"/>
  <c r="K444" i="30"/>
  <c r="L444" i="30" s="1"/>
  <c r="S433" i="39"/>
  <c r="C430" i="38"/>
  <c r="C433" i="36"/>
  <c r="D433" i="36" s="1"/>
  <c r="E433" i="36" s="1"/>
  <c r="H434" i="35"/>
  <c r="J161" i="32"/>
  <c r="K161" i="32" s="1"/>
  <c r="L419" i="27"/>
  <c r="F420" i="27" s="1"/>
  <c r="M419" i="27"/>
  <c r="E406" i="21" s="1"/>
  <c r="D408" i="40"/>
  <c r="D408" i="39"/>
  <c r="I407" i="39"/>
  <c r="K407" i="39" s="1"/>
  <c r="J407" i="39"/>
  <c r="D405" i="41"/>
  <c r="W409" i="39"/>
  <c r="P409" i="35"/>
  <c r="X409" i="39" s="1"/>
  <c r="O409" i="35"/>
  <c r="E409" i="40" s="1"/>
  <c r="M427" i="28"/>
  <c r="F414" i="21" s="1"/>
  <c r="L427" i="28"/>
  <c r="F428" i="28" s="1"/>
  <c r="U417" i="35"/>
  <c r="T417" i="35"/>
  <c r="G417" i="40" s="1"/>
  <c r="C410" i="43"/>
  <c r="G414" i="42"/>
  <c r="C410" i="44" s="1"/>
  <c r="G506" i="42"/>
  <c r="C502" i="44" s="1"/>
  <c r="C502" i="43"/>
  <c r="Z142" i="35"/>
  <c r="I142" i="40" s="1"/>
  <c r="AC142" i="39"/>
  <c r="AE142" i="39" s="1"/>
  <c r="F138" i="41"/>
  <c r="J472" i="17" l="1"/>
  <c r="K472" i="17" s="1"/>
  <c r="M444" i="30"/>
  <c r="F445" i="30" s="1"/>
  <c r="N444" i="30"/>
  <c r="I434" i="35"/>
  <c r="C434" i="40" s="1"/>
  <c r="J434" i="35"/>
  <c r="E434" i="39"/>
  <c r="T434" i="39" s="1"/>
  <c r="C430" i="41"/>
  <c r="L161" i="32"/>
  <c r="F162" i="32" s="1"/>
  <c r="M161" i="32"/>
  <c r="G148" i="21" s="1"/>
  <c r="L407" i="39"/>
  <c r="K403" i="43" s="1"/>
  <c r="F408" i="39"/>
  <c r="O408" i="39"/>
  <c r="Q409" i="35"/>
  <c r="V409" i="35" s="1"/>
  <c r="F409" i="40"/>
  <c r="I408" i="37"/>
  <c r="J408" i="37" s="1"/>
  <c r="K408" i="37" s="1"/>
  <c r="F409" i="51" s="1"/>
  <c r="G409" i="51" s="1"/>
  <c r="H409" i="51" s="1"/>
  <c r="M410" i="35"/>
  <c r="G420" i="27"/>
  <c r="H420" i="27"/>
  <c r="J420" i="27" s="1"/>
  <c r="H428" i="28"/>
  <c r="J428" i="28" s="1"/>
  <c r="G428" i="28"/>
  <c r="R418" i="35"/>
  <c r="L416" i="37"/>
  <c r="M416" i="37" s="1"/>
  <c r="N416" i="37" s="1"/>
  <c r="I417" i="51" s="1"/>
  <c r="J417" i="51" s="1"/>
  <c r="K417" i="51" s="1"/>
  <c r="AB142" i="39"/>
  <c r="AD142" i="39" s="1"/>
  <c r="O141" i="37"/>
  <c r="P141" i="37" s="1"/>
  <c r="Q141" i="37" s="1"/>
  <c r="L472" i="17" l="1"/>
  <c r="F473" i="17" s="1"/>
  <c r="M472" i="17"/>
  <c r="U434" i="39"/>
  <c r="L142" i="36"/>
  <c r="M142" i="36" s="1"/>
  <c r="N142" i="36" s="1"/>
  <c r="L142" i="51"/>
  <c r="M142" i="51" s="1"/>
  <c r="N142" i="51" s="1"/>
  <c r="P434" i="39"/>
  <c r="Q434" i="39" s="1"/>
  <c r="R434" i="39"/>
  <c r="E433" i="37"/>
  <c r="G433" i="37" s="1"/>
  <c r="H433" i="37" s="1"/>
  <c r="C434" i="51" s="1"/>
  <c r="D434" i="51" s="1"/>
  <c r="E434" i="51" s="1"/>
  <c r="O444" i="30"/>
  <c r="P444" i="30" s="1"/>
  <c r="C431" i="21" s="1"/>
  <c r="G445" i="30"/>
  <c r="I445" i="30"/>
  <c r="X152" i="35"/>
  <c r="H162" i="32"/>
  <c r="G162" i="32"/>
  <c r="D406" i="38"/>
  <c r="F409" i="36"/>
  <c r="G409" i="36" s="1"/>
  <c r="H409" i="36" s="1"/>
  <c r="N410" i="35"/>
  <c r="I420" i="27"/>
  <c r="K420" i="27"/>
  <c r="W409" i="35"/>
  <c r="K409" i="35" s="1"/>
  <c r="H409" i="40"/>
  <c r="G408" i="39"/>
  <c r="I417" i="36"/>
  <c r="J417" i="36" s="1"/>
  <c r="K417" i="36" s="1"/>
  <c r="E414" i="41" s="1"/>
  <c r="S418" i="35"/>
  <c r="E414" i="38"/>
  <c r="K428" i="28"/>
  <c r="G507" i="42"/>
  <c r="C503" i="44" s="1"/>
  <c r="C503" i="43"/>
  <c r="R143" i="47"/>
  <c r="S143" i="47" s="1"/>
  <c r="F139" i="38"/>
  <c r="Y143" i="35"/>
  <c r="D459" i="21" l="1"/>
  <c r="F461" i="37"/>
  <c r="G473" i="17"/>
  <c r="I473" i="17"/>
  <c r="M430" i="43"/>
  <c r="F430" i="43"/>
  <c r="K445" i="30"/>
  <c r="L445" i="30" s="1"/>
  <c r="H435" i="35"/>
  <c r="C431" i="38"/>
  <c r="C434" i="36"/>
  <c r="D434" i="36" s="1"/>
  <c r="E434" i="36" s="1"/>
  <c r="S434" i="39"/>
  <c r="J162" i="32"/>
  <c r="K162" i="32" s="1"/>
  <c r="I408" i="39"/>
  <c r="J408" i="39"/>
  <c r="D409" i="40"/>
  <c r="D409" i="39"/>
  <c r="M420" i="27"/>
  <c r="E407" i="21" s="1"/>
  <c r="L420" i="27"/>
  <c r="F421" i="27" s="1"/>
  <c r="O410" i="35"/>
  <c r="E410" i="40" s="1"/>
  <c r="P410" i="35"/>
  <c r="X410" i="39" s="1"/>
  <c r="W410" i="39"/>
  <c r="D406" i="41"/>
  <c r="H408" i="39"/>
  <c r="M428" i="28"/>
  <c r="F415" i="21" s="1"/>
  <c r="L428" i="28"/>
  <c r="F429" i="28" s="1"/>
  <c r="T418" i="35"/>
  <c r="G418" i="40" s="1"/>
  <c r="U418" i="35"/>
  <c r="G415" i="42"/>
  <c r="C411" i="44" s="1"/>
  <c r="C411" i="43"/>
  <c r="Z143" i="35"/>
  <c r="I143" i="40" s="1"/>
  <c r="AC143" i="39"/>
  <c r="AE143" i="39" s="1"/>
  <c r="F139" i="41"/>
  <c r="J473" i="17" l="1"/>
  <c r="K473" i="17" s="1"/>
  <c r="K408" i="39"/>
  <c r="L408" i="39" s="1"/>
  <c r="K404" i="43" s="1"/>
  <c r="M445" i="30"/>
  <c r="F446" i="30" s="1"/>
  <c r="N445" i="30"/>
  <c r="E435" i="39"/>
  <c r="T435" i="39" s="1"/>
  <c r="C431" i="41"/>
  <c r="J435" i="35"/>
  <c r="I435" i="35"/>
  <c r="C435" i="40" s="1"/>
  <c r="M162" i="32"/>
  <c r="G149" i="21" s="1"/>
  <c r="L162" i="32"/>
  <c r="F163" i="32" s="1"/>
  <c r="F410" i="40"/>
  <c r="Q410" i="35"/>
  <c r="V410" i="35" s="1"/>
  <c r="G421" i="27"/>
  <c r="H421" i="27"/>
  <c r="J421" i="27" s="1"/>
  <c r="I409" i="37"/>
  <c r="J409" i="37" s="1"/>
  <c r="K409" i="37" s="1"/>
  <c r="F410" i="51" s="1"/>
  <c r="G410" i="51" s="1"/>
  <c r="H410" i="51" s="1"/>
  <c r="M411" i="35"/>
  <c r="O409" i="39"/>
  <c r="F409" i="39"/>
  <c r="G409" i="39" s="1"/>
  <c r="H429" i="28"/>
  <c r="J429" i="28" s="1"/>
  <c r="G429" i="28"/>
  <c r="R419" i="35"/>
  <c r="L417" i="37"/>
  <c r="M417" i="37" s="1"/>
  <c r="N417" i="37" s="1"/>
  <c r="I418" i="51" s="1"/>
  <c r="J418" i="51" s="1"/>
  <c r="K418" i="51" s="1"/>
  <c r="O142" i="37"/>
  <c r="P142" i="37" s="1"/>
  <c r="Q142" i="37" s="1"/>
  <c r="AB143" i="39"/>
  <c r="AD143" i="39" s="1"/>
  <c r="M473" i="17" l="1"/>
  <c r="L473" i="17"/>
  <c r="F474" i="17" s="1"/>
  <c r="U435" i="39"/>
  <c r="L143" i="36"/>
  <c r="M143" i="36" s="1"/>
  <c r="N143" i="36" s="1"/>
  <c r="L143" i="51"/>
  <c r="M143" i="51" s="1"/>
  <c r="N143" i="51" s="1"/>
  <c r="P435" i="39"/>
  <c r="Q435" i="39" s="1"/>
  <c r="R435" i="39"/>
  <c r="O445" i="30"/>
  <c r="P445" i="30" s="1"/>
  <c r="C432" i="21" s="1"/>
  <c r="E434" i="37"/>
  <c r="G434" i="37" s="1"/>
  <c r="H434" i="37" s="1"/>
  <c r="C435" i="51" s="1"/>
  <c r="D435" i="51" s="1"/>
  <c r="E435" i="51" s="1"/>
  <c r="G446" i="30"/>
  <c r="I446" i="30"/>
  <c r="H163" i="32"/>
  <c r="G163" i="32"/>
  <c r="X153" i="35"/>
  <c r="D407" i="38"/>
  <c r="F410" i="36"/>
  <c r="G410" i="36" s="1"/>
  <c r="H410" i="36" s="1"/>
  <c r="N411" i="35"/>
  <c r="I421" i="27"/>
  <c r="K421" i="27"/>
  <c r="W410" i="35"/>
  <c r="K410" i="35" s="1"/>
  <c r="H410" i="40"/>
  <c r="H409" i="39"/>
  <c r="J409" i="39"/>
  <c r="I409" i="39"/>
  <c r="E415" i="38"/>
  <c r="I418" i="36"/>
  <c r="J418" i="36" s="1"/>
  <c r="K418" i="36" s="1"/>
  <c r="E415" i="41" s="1"/>
  <c r="S419" i="35"/>
  <c r="K429" i="28"/>
  <c r="R144" i="47"/>
  <c r="S144" i="47" s="1"/>
  <c r="F140" i="38"/>
  <c r="Y144" i="35"/>
  <c r="G474" i="17" l="1"/>
  <c r="I474" i="17"/>
  <c r="D460" i="21"/>
  <c r="F462" i="37"/>
  <c r="M431" i="43"/>
  <c r="F431" i="43"/>
  <c r="K446" i="30"/>
  <c r="L446" i="30" s="1"/>
  <c r="C432" i="38"/>
  <c r="H436" i="35"/>
  <c r="C435" i="36"/>
  <c r="D435" i="36" s="1"/>
  <c r="E435" i="36" s="1"/>
  <c r="S435" i="39"/>
  <c r="J163" i="32"/>
  <c r="K163" i="32" s="1"/>
  <c r="D410" i="39"/>
  <c r="D410" i="40"/>
  <c r="M421" i="27"/>
  <c r="E408" i="21" s="1"/>
  <c r="L421" i="27"/>
  <c r="F422" i="27" s="1"/>
  <c r="O411" i="35"/>
  <c r="E411" i="40" s="1"/>
  <c r="P411" i="35"/>
  <c r="X411" i="39" s="1"/>
  <c r="K409" i="39"/>
  <c r="L409" i="39" s="1"/>
  <c r="K405" i="43" s="1"/>
  <c r="W411" i="39"/>
  <c r="D407" i="41"/>
  <c r="M429" i="28"/>
  <c r="F416" i="21" s="1"/>
  <c r="L429" i="28"/>
  <c r="F430" i="28" s="1"/>
  <c r="C412" i="43"/>
  <c r="T419" i="35"/>
  <c r="G419" i="40" s="1"/>
  <c r="U419" i="35"/>
  <c r="Z144" i="35"/>
  <c r="I144" i="40" s="1"/>
  <c r="AC144" i="39"/>
  <c r="AE144" i="39" s="1"/>
  <c r="F140" i="41"/>
  <c r="J474" i="17" l="1"/>
  <c r="K474" i="17" s="1"/>
  <c r="N446" i="30"/>
  <c r="M446" i="30"/>
  <c r="F447" i="30" s="1"/>
  <c r="E436" i="39"/>
  <c r="T436" i="39" s="1"/>
  <c r="C432" i="41"/>
  <c r="J436" i="35"/>
  <c r="I436" i="35"/>
  <c r="C436" i="40" s="1"/>
  <c r="M163" i="32"/>
  <c r="G150" i="21" s="1"/>
  <c r="L163" i="32"/>
  <c r="F164" i="32" s="1"/>
  <c r="F411" i="40"/>
  <c r="Q411" i="35"/>
  <c r="V411" i="35" s="1"/>
  <c r="H422" i="27"/>
  <c r="J422" i="27" s="1"/>
  <c r="G422" i="27"/>
  <c r="I410" i="37"/>
  <c r="J410" i="37" s="1"/>
  <c r="K410" i="37" s="1"/>
  <c r="F411" i="51" s="1"/>
  <c r="G411" i="51" s="1"/>
  <c r="H411" i="51" s="1"/>
  <c r="M412" i="35"/>
  <c r="O410" i="39"/>
  <c r="F410" i="39"/>
  <c r="G410" i="39" s="1"/>
  <c r="G430" i="28"/>
  <c r="H430" i="28"/>
  <c r="J430" i="28" s="1"/>
  <c r="R420" i="35"/>
  <c r="L418" i="37"/>
  <c r="M418" i="37" s="1"/>
  <c r="N418" i="37" s="1"/>
  <c r="I419" i="51" s="1"/>
  <c r="J419" i="51" s="1"/>
  <c r="K419" i="51" s="1"/>
  <c r="AB144" i="39"/>
  <c r="AD144" i="39" s="1"/>
  <c r="O143" i="37"/>
  <c r="P143" i="37" s="1"/>
  <c r="Q143" i="37" s="1"/>
  <c r="L474" i="17" l="1"/>
  <c r="F475" i="17" s="1"/>
  <c r="M474" i="17"/>
  <c r="U436" i="39"/>
  <c r="L144" i="36"/>
  <c r="M144" i="36" s="1"/>
  <c r="N144" i="36" s="1"/>
  <c r="L144" i="51"/>
  <c r="M144" i="51" s="1"/>
  <c r="N144" i="51" s="1"/>
  <c r="P436" i="39"/>
  <c r="Q436" i="39" s="1"/>
  <c r="R436" i="39"/>
  <c r="I447" i="30"/>
  <c r="G447" i="30"/>
  <c r="E435" i="37"/>
  <c r="G435" i="37" s="1"/>
  <c r="H435" i="37" s="1"/>
  <c r="C436" i="51" s="1"/>
  <c r="D436" i="51" s="1"/>
  <c r="E436" i="51" s="1"/>
  <c r="O446" i="30"/>
  <c r="P446" i="30" s="1"/>
  <c r="C433" i="21" s="1"/>
  <c r="G164" i="32"/>
  <c r="H164" i="32"/>
  <c r="X154" i="35"/>
  <c r="D408" i="38"/>
  <c r="F411" i="36"/>
  <c r="G411" i="36" s="1"/>
  <c r="H411" i="36" s="1"/>
  <c r="N412" i="35"/>
  <c r="I422" i="27"/>
  <c r="K422" i="27"/>
  <c r="H410" i="39"/>
  <c r="J410" i="39"/>
  <c r="I410" i="39"/>
  <c r="H411" i="40"/>
  <c r="W411" i="35"/>
  <c r="K411" i="35" s="1"/>
  <c r="S420" i="35"/>
  <c r="E416" i="38"/>
  <c r="I419" i="36"/>
  <c r="J419" i="36" s="1"/>
  <c r="K419" i="36" s="1"/>
  <c r="E416" i="41" s="1"/>
  <c r="K430" i="28"/>
  <c r="R145" i="47"/>
  <c r="S145" i="47" s="1"/>
  <c r="F141" i="38"/>
  <c r="Y145" i="35"/>
  <c r="D461" i="21" l="1"/>
  <c r="F463" i="37"/>
  <c r="I475" i="17"/>
  <c r="G475" i="17"/>
  <c r="M432" i="43"/>
  <c r="F432" i="43"/>
  <c r="C433" i="38"/>
  <c r="H437" i="35"/>
  <c r="C436" i="36"/>
  <c r="D436" i="36" s="1"/>
  <c r="E436" i="36" s="1"/>
  <c r="K447" i="30"/>
  <c r="L447" i="30" s="1"/>
  <c r="K410" i="39"/>
  <c r="S436" i="39"/>
  <c r="J164" i="32"/>
  <c r="K164" i="32" s="1"/>
  <c r="M422" i="27"/>
  <c r="E409" i="21" s="1"/>
  <c r="L422" i="27"/>
  <c r="F423" i="27" s="1"/>
  <c r="O412" i="35"/>
  <c r="E412" i="40" s="1"/>
  <c r="P412" i="35"/>
  <c r="X412" i="39" s="1"/>
  <c r="D411" i="39"/>
  <c r="D411" i="40"/>
  <c r="D408" i="41"/>
  <c r="W412" i="39"/>
  <c r="G417" i="42"/>
  <c r="C413" i="44" s="1"/>
  <c r="C413" i="43"/>
  <c r="M430" i="28"/>
  <c r="F417" i="21" s="1"/>
  <c r="L430" i="28"/>
  <c r="F431" i="28" s="1"/>
  <c r="T420" i="35"/>
  <c r="G420" i="40" s="1"/>
  <c r="U420" i="35"/>
  <c r="Z145" i="35"/>
  <c r="I145" i="40" s="1"/>
  <c r="F141" i="41"/>
  <c r="AC145" i="39"/>
  <c r="AE145" i="39" s="1"/>
  <c r="J475" i="17" l="1"/>
  <c r="K475" i="17" s="1"/>
  <c r="M447" i="30"/>
  <c r="F448" i="30" s="1"/>
  <c r="N447" i="30"/>
  <c r="L410" i="39"/>
  <c r="K406" i="43" s="1"/>
  <c r="E437" i="39"/>
  <c r="T437" i="39" s="1"/>
  <c r="C433" i="41"/>
  <c r="I437" i="35"/>
  <c r="C437" i="40" s="1"/>
  <c r="J437" i="35"/>
  <c r="L164" i="32"/>
  <c r="F165" i="32" s="1"/>
  <c r="M164" i="32"/>
  <c r="G151" i="21" s="1"/>
  <c r="F411" i="39"/>
  <c r="G411" i="39" s="1"/>
  <c r="O411" i="39"/>
  <c r="F412" i="40"/>
  <c r="Q412" i="35"/>
  <c r="V412" i="35" s="1"/>
  <c r="G423" i="27"/>
  <c r="H423" i="27"/>
  <c r="J423" i="27" s="1"/>
  <c r="M413" i="35"/>
  <c r="I411" i="37"/>
  <c r="J411" i="37" s="1"/>
  <c r="K411" i="37" s="1"/>
  <c r="F412" i="51" s="1"/>
  <c r="G412" i="51" s="1"/>
  <c r="H412" i="51" s="1"/>
  <c r="H431" i="28"/>
  <c r="J431" i="28" s="1"/>
  <c r="G431" i="28"/>
  <c r="R421" i="35"/>
  <c r="L419" i="37"/>
  <c r="M419" i="37" s="1"/>
  <c r="N419" i="37" s="1"/>
  <c r="I420" i="51" s="1"/>
  <c r="J420" i="51" s="1"/>
  <c r="K420" i="51" s="1"/>
  <c r="AB145" i="39"/>
  <c r="AD145" i="39" s="1"/>
  <c r="O144" i="37"/>
  <c r="P144" i="37" s="1"/>
  <c r="Q144" i="37" s="1"/>
  <c r="M475" i="17" l="1"/>
  <c r="L475" i="17"/>
  <c r="F476" i="17" s="1"/>
  <c r="U437" i="39"/>
  <c r="L145" i="36"/>
  <c r="M145" i="36" s="1"/>
  <c r="N145" i="36" s="1"/>
  <c r="L145" i="51"/>
  <c r="M145" i="51" s="1"/>
  <c r="N145" i="51" s="1"/>
  <c r="P437" i="39"/>
  <c r="Q437" i="39" s="1"/>
  <c r="R437" i="39"/>
  <c r="E436" i="37"/>
  <c r="G436" i="37" s="1"/>
  <c r="H436" i="37" s="1"/>
  <c r="C437" i="51" s="1"/>
  <c r="D437" i="51" s="1"/>
  <c r="E437" i="51" s="1"/>
  <c r="O447" i="30"/>
  <c r="P447" i="30" s="1"/>
  <c r="C434" i="21" s="1"/>
  <c r="G448" i="30"/>
  <c r="I448" i="30"/>
  <c r="X155" i="35"/>
  <c r="G165" i="32"/>
  <c r="H165" i="32"/>
  <c r="F412" i="36"/>
  <c r="G412" i="36" s="1"/>
  <c r="H412" i="36" s="1"/>
  <c r="D409" i="38"/>
  <c r="N413" i="35"/>
  <c r="I423" i="27"/>
  <c r="K423" i="27"/>
  <c r="H412" i="40"/>
  <c r="W412" i="35"/>
  <c r="K412" i="35" s="1"/>
  <c r="H411" i="39"/>
  <c r="I411" i="39"/>
  <c r="J411" i="39"/>
  <c r="S421" i="35"/>
  <c r="E417" i="38"/>
  <c r="I420" i="36"/>
  <c r="J420" i="36" s="1"/>
  <c r="K420" i="36" s="1"/>
  <c r="E417" i="41" s="1"/>
  <c r="K431" i="28"/>
  <c r="R146" i="47"/>
  <c r="S146" i="47" s="1"/>
  <c r="F142" i="38"/>
  <c r="Y146" i="35"/>
  <c r="G476" i="17" l="1"/>
  <c r="I476" i="17"/>
  <c r="D462" i="21"/>
  <c r="F464" i="37"/>
  <c r="F433" i="43"/>
  <c r="M433" i="43"/>
  <c r="K448" i="30"/>
  <c r="L448" i="30" s="1"/>
  <c r="C437" i="36"/>
  <c r="D437" i="36" s="1"/>
  <c r="E437" i="36" s="1"/>
  <c r="H438" i="35"/>
  <c r="C434" i="38"/>
  <c r="S437" i="39"/>
  <c r="J165" i="32"/>
  <c r="K165" i="32" s="1"/>
  <c r="P413" i="35"/>
  <c r="X413" i="39" s="1"/>
  <c r="O413" i="35"/>
  <c r="E413" i="40" s="1"/>
  <c r="D412" i="39"/>
  <c r="D412" i="40"/>
  <c r="M423" i="27"/>
  <c r="E410" i="21" s="1"/>
  <c r="L423" i="27"/>
  <c r="F424" i="27" s="1"/>
  <c r="K411" i="39"/>
  <c r="L411" i="39" s="1"/>
  <c r="K407" i="43" s="1"/>
  <c r="W413" i="39"/>
  <c r="D409" i="41"/>
  <c r="L431" i="28"/>
  <c r="F432" i="28" s="1"/>
  <c r="M431" i="28"/>
  <c r="F418" i="21" s="1"/>
  <c r="C414" i="43"/>
  <c r="U421" i="35"/>
  <c r="T421" i="35"/>
  <c r="G421" i="40" s="1"/>
  <c r="Z146" i="35"/>
  <c r="I146" i="40" s="1"/>
  <c r="AC146" i="39"/>
  <c r="AE146" i="39" s="1"/>
  <c r="F142" i="41"/>
  <c r="J476" i="17" l="1"/>
  <c r="K476" i="17" s="1"/>
  <c r="N448" i="30"/>
  <c r="M448" i="30"/>
  <c r="F449" i="30" s="1"/>
  <c r="I438" i="35"/>
  <c r="C438" i="40" s="1"/>
  <c r="J438" i="35"/>
  <c r="C434" i="41"/>
  <c r="E438" i="39"/>
  <c r="T438" i="39" s="1"/>
  <c r="M165" i="32"/>
  <c r="G152" i="21" s="1"/>
  <c r="L165" i="32"/>
  <c r="F166" i="32" s="1"/>
  <c r="G424" i="27"/>
  <c r="H424" i="27"/>
  <c r="J424" i="27" s="1"/>
  <c r="I412" i="37"/>
  <c r="J412" i="37" s="1"/>
  <c r="K412" i="37" s="1"/>
  <c r="F413" i="51" s="1"/>
  <c r="G413" i="51" s="1"/>
  <c r="H413" i="51" s="1"/>
  <c r="M414" i="35"/>
  <c r="O412" i="39"/>
  <c r="F412" i="39"/>
  <c r="G412" i="39" s="1"/>
  <c r="F413" i="40"/>
  <c r="Q413" i="35"/>
  <c r="V413" i="35" s="1"/>
  <c r="R422" i="35"/>
  <c r="L420" i="37"/>
  <c r="M420" i="37" s="1"/>
  <c r="N420" i="37" s="1"/>
  <c r="I421" i="51" s="1"/>
  <c r="J421" i="51" s="1"/>
  <c r="K421" i="51" s="1"/>
  <c r="H432" i="28"/>
  <c r="J432" i="28" s="1"/>
  <c r="G432" i="28"/>
  <c r="AB146" i="39"/>
  <c r="AD146" i="39" s="1"/>
  <c r="O145" i="37"/>
  <c r="P145" i="37" s="1"/>
  <c r="Q145" i="37" s="1"/>
  <c r="M476" i="17" l="1"/>
  <c r="L476" i="17"/>
  <c r="F477" i="17" s="1"/>
  <c r="U438" i="39"/>
  <c r="L146" i="36"/>
  <c r="M146" i="36" s="1"/>
  <c r="N146" i="36" s="1"/>
  <c r="L146" i="51"/>
  <c r="M146" i="51" s="1"/>
  <c r="N146" i="51" s="1"/>
  <c r="P438" i="39"/>
  <c r="Q438" i="39" s="1"/>
  <c r="R438" i="39"/>
  <c r="I449" i="30"/>
  <c r="G449" i="30"/>
  <c r="E437" i="37"/>
  <c r="G437" i="37" s="1"/>
  <c r="H437" i="37" s="1"/>
  <c r="C438" i="51" s="1"/>
  <c r="D438" i="51" s="1"/>
  <c r="E438" i="51" s="1"/>
  <c r="O448" i="30"/>
  <c r="P448" i="30" s="1"/>
  <c r="C435" i="21" s="1"/>
  <c r="G166" i="32"/>
  <c r="H166" i="32"/>
  <c r="X156" i="35"/>
  <c r="H412" i="39"/>
  <c r="I412" i="39"/>
  <c r="J412" i="39"/>
  <c r="H413" i="40"/>
  <c r="W413" i="35"/>
  <c r="K413" i="35" s="1"/>
  <c r="D410" i="38"/>
  <c r="F413" i="36"/>
  <c r="G413" i="36" s="1"/>
  <c r="H413" i="36" s="1"/>
  <c r="N414" i="35"/>
  <c r="K424" i="27"/>
  <c r="I424" i="27"/>
  <c r="E418" i="38"/>
  <c r="S422" i="35"/>
  <c r="I421" i="36"/>
  <c r="J421" i="36" s="1"/>
  <c r="K421" i="36" s="1"/>
  <c r="E418" i="41" s="1"/>
  <c r="K432" i="28"/>
  <c r="R147" i="47"/>
  <c r="S147" i="47" s="1"/>
  <c r="F143" i="38"/>
  <c r="Y147" i="35"/>
  <c r="K412" i="39" l="1"/>
  <c r="I477" i="17"/>
  <c r="G477" i="17"/>
  <c r="D463" i="21"/>
  <c r="F465" i="37"/>
  <c r="M434" i="43"/>
  <c r="F434" i="43"/>
  <c r="C435" i="38"/>
  <c r="H439" i="35"/>
  <c r="C438" i="36"/>
  <c r="D438" i="36" s="1"/>
  <c r="E438" i="36" s="1"/>
  <c r="K449" i="30"/>
  <c r="L449" i="30" s="1"/>
  <c r="S438" i="39"/>
  <c r="J166" i="32"/>
  <c r="K166" i="32" s="1"/>
  <c r="P414" i="35"/>
  <c r="X414" i="39" s="1"/>
  <c r="O414" i="35"/>
  <c r="E414" i="40" s="1"/>
  <c r="D410" i="41"/>
  <c r="W414" i="39"/>
  <c r="D413" i="40"/>
  <c r="D413" i="39"/>
  <c r="C408" i="43"/>
  <c r="L412" i="39"/>
  <c r="K408" i="43" s="1"/>
  <c r="M424" i="27"/>
  <c r="E411" i="21" s="1"/>
  <c r="L424" i="27"/>
  <c r="F425" i="27" s="1"/>
  <c r="M432" i="28"/>
  <c r="F419" i="21" s="1"/>
  <c r="L432" i="28"/>
  <c r="F433" i="28" s="1"/>
  <c r="T422" i="35"/>
  <c r="G422" i="40" s="1"/>
  <c r="U422" i="35"/>
  <c r="C415" i="43"/>
  <c r="G419" i="42"/>
  <c r="C415" i="44" s="1"/>
  <c r="Z147" i="35"/>
  <c r="I147" i="40" s="1"/>
  <c r="AC147" i="39"/>
  <c r="AE147" i="39" s="1"/>
  <c r="F143" i="41"/>
  <c r="J477" i="17" l="1"/>
  <c r="K477" i="17" s="1"/>
  <c r="N449" i="30"/>
  <c r="M449" i="30"/>
  <c r="F450" i="30" s="1"/>
  <c r="E439" i="39"/>
  <c r="T439" i="39" s="1"/>
  <c r="C435" i="41"/>
  <c r="I439" i="35"/>
  <c r="C439" i="40" s="1"/>
  <c r="J439" i="35"/>
  <c r="M166" i="32"/>
  <c r="G153" i="21" s="1"/>
  <c r="L166" i="32"/>
  <c r="F167" i="32" s="1"/>
  <c r="F413" i="39"/>
  <c r="G413" i="39" s="1"/>
  <c r="O413" i="39"/>
  <c r="H425" i="27"/>
  <c r="J425" i="27" s="1"/>
  <c r="G425" i="27"/>
  <c r="M415" i="35"/>
  <c r="I413" i="37"/>
  <c r="J413" i="37" s="1"/>
  <c r="K413" i="37" s="1"/>
  <c r="F414" i="51" s="1"/>
  <c r="G414" i="51" s="1"/>
  <c r="H414" i="51" s="1"/>
  <c r="Q414" i="35"/>
  <c r="V414" i="35" s="1"/>
  <c r="F414" i="40"/>
  <c r="H433" i="28"/>
  <c r="J433" i="28" s="1"/>
  <c r="G433" i="28"/>
  <c r="L421" i="37"/>
  <c r="M421" i="37" s="1"/>
  <c r="N421" i="37" s="1"/>
  <c r="I422" i="51" s="1"/>
  <c r="J422" i="51" s="1"/>
  <c r="K422" i="51" s="1"/>
  <c r="R423" i="35"/>
  <c r="AB147" i="39"/>
  <c r="AD147" i="39" s="1"/>
  <c r="O146" i="37"/>
  <c r="P146" i="37" s="1"/>
  <c r="Q146" i="37" s="1"/>
  <c r="L477" i="17" l="1"/>
  <c r="F478" i="17" s="1"/>
  <c r="M477" i="17"/>
  <c r="U439" i="39"/>
  <c r="L147" i="36"/>
  <c r="M147" i="36" s="1"/>
  <c r="N147" i="36" s="1"/>
  <c r="L147" i="51"/>
  <c r="M147" i="51" s="1"/>
  <c r="N147" i="51" s="1"/>
  <c r="P439" i="39"/>
  <c r="Q439" i="39" s="1"/>
  <c r="R439" i="39"/>
  <c r="G450" i="30"/>
  <c r="I450" i="30"/>
  <c r="E438" i="37"/>
  <c r="G438" i="37" s="1"/>
  <c r="H438" i="37" s="1"/>
  <c r="C439" i="51" s="1"/>
  <c r="D439" i="51" s="1"/>
  <c r="E439" i="51" s="1"/>
  <c r="O449" i="30"/>
  <c r="P449" i="30" s="1"/>
  <c r="C436" i="21" s="1"/>
  <c r="H167" i="32"/>
  <c r="G167" i="32"/>
  <c r="X157" i="35"/>
  <c r="K425" i="27"/>
  <c r="I425" i="27"/>
  <c r="W414" i="35"/>
  <c r="K414" i="35" s="1"/>
  <c r="H414" i="40"/>
  <c r="N415" i="35"/>
  <c r="F414" i="36"/>
  <c r="G414" i="36" s="1"/>
  <c r="H414" i="36" s="1"/>
  <c r="D411" i="38"/>
  <c r="H413" i="39"/>
  <c r="I413" i="39"/>
  <c r="J413" i="39"/>
  <c r="I422" i="36"/>
  <c r="J422" i="36" s="1"/>
  <c r="K422" i="36" s="1"/>
  <c r="E419" i="41" s="1"/>
  <c r="S423" i="35"/>
  <c r="E419" i="38"/>
  <c r="K433" i="28"/>
  <c r="R148" i="47"/>
  <c r="S148" i="47" s="1"/>
  <c r="F144" i="38"/>
  <c r="Y148" i="35"/>
  <c r="D464" i="21" l="1"/>
  <c r="F466" i="37"/>
  <c r="I478" i="17"/>
  <c r="G478" i="17"/>
  <c r="F435" i="43"/>
  <c r="M435" i="43"/>
  <c r="H440" i="35"/>
  <c r="C436" i="38"/>
  <c r="C439" i="36"/>
  <c r="D439" i="36" s="1"/>
  <c r="E439" i="36" s="1"/>
  <c r="K450" i="30"/>
  <c r="L450" i="30" s="1"/>
  <c r="S439" i="39"/>
  <c r="J167" i="32"/>
  <c r="K167" i="32" s="1"/>
  <c r="W415" i="39"/>
  <c r="D411" i="41"/>
  <c r="O415" i="35"/>
  <c r="E415" i="40" s="1"/>
  <c r="P415" i="35"/>
  <c r="X415" i="39" s="1"/>
  <c r="D414" i="40"/>
  <c r="D414" i="39"/>
  <c r="K413" i="39"/>
  <c r="L425" i="27"/>
  <c r="F426" i="27" s="1"/>
  <c r="M425" i="27"/>
  <c r="E412" i="21" s="1"/>
  <c r="L433" i="28"/>
  <c r="F434" i="28" s="1"/>
  <c r="M433" i="28"/>
  <c r="F420" i="21" s="1"/>
  <c r="U423" i="35"/>
  <c r="T423" i="35"/>
  <c r="G423" i="40" s="1"/>
  <c r="Z148" i="35"/>
  <c r="I148" i="40" s="1"/>
  <c r="AC148" i="39"/>
  <c r="AE148" i="39" s="1"/>
  <c r="F144" i="41"/>
  <c r="J478" i="17" l="1"/>
  <c r="K478" i="17" s="1"/>
  <c r="N450" i="30"/>
  <c r="M450" i="30"/>
  <c r="F451" i="30" s="1"/>
  <c r="C436" i="41"/>
  <c r="E440" i="39"/>
  <c r="T440" i="39" s="1"/>
  <c r="I440" i="35"/>
  <c r="C440" i="40" s="1"/>
  <c r="J440" i="35"/>
  <c r="L167" i="32"/>
  <c r="F168" i="32" s="1"/>
  <c r="M167" i="32"/>
  <c r="G154" i="21" s="1"/>
  <c r="L413" i="39"/>
  <c r="K409" i="43" s="1"/>
  <c r="F414" i="39"/>
  <c r="O414" i="39"/>
  <c r="F415" i="40"/>
  <c r="Q415" i="35"/>
  <c r="V415" i="35" s="1"/>
  <c r="I414" i="37"/>
  <c r="J414" i="37" s="1"/>
  <c r="K414" i="37" s="1"/>
  <c r="F415" i="51" s="1"/>
  <c r="G415" i="51" s="1"/>
  <c r="H415" i="51" s="1"/>
  <c r="M416" i="35"/>
  <c r="G426" i="27"/>
  <c r="H426" i="27"/>
  <c r="J426" i="27" s="1"/>
  <c r="R424" i="35"/>
  <c r="L422" i="37"/>
  <c r="M422" i="37" s="1"/>
  <c r="N422" i="37" s="1"/>
  <c r="I423" i="51" s="1"/>
  <c r="J423" i="51" s="1"/>
  <c r="K423" i="51" s="1"/>
  <c r="H434" i="28"/>
  <c r="J434" i="28" s="1"/>
  <c r="G434" i="28"/>
  <c r="G420" i="42"/>
  <c r="C416" i="44" s="1"/>
  <c r="C416" i="43"/>
  <c r="AB148" i="39"/>
  <c r="AD148" i="39" s="1"/>
  <c r="O147" i="37"/>
  <c r="P147" i="37" s="1"/>
  <c r="Q147" i="37" s="1"/>
  <c r="L478" i="17" l="1"/>
  <c r="F479" i="17" s="1"/>
  <c r="M478" i="17"/>
  <c r="U440" i="39"/>
  <c r="L148" i="36"/>
  <c r="M148" i="36" s="1"/>
  <c r="N148" i="36" s="1"/>
  <c r="L148" i="51"/>
  <c r="M148" i="51" s="1"/>
  <c r="N148" i="51" s="1"/>
  <c r="P440" i="39"/>
  <c r="Q440" i="39" s="1"/>
  <c r="R440" i="39"/>
  <c r="I451" i="30"/>
  <c r="G451" i="30"/>
  <c r="E439" i="37"/>
  <c r="G439" i="37" s="1"/>
  <c r="H439" i="37" s="1"/>
  <c r="C440" i="51" s="1"/>
  <c r="D440" i="51" s="1"/>
  <c r="E440" i="51" s="1"/>
  <c r="O450" i="30"/>
  <c r="P450" i="30" s="1"/>
  <c r="C437" i="21" s="1"/>
  <c r="X158" i="35"/>
  <c r="G168" i="32"/>
  <c r="H168" i="32"/>
  <c r="D412" i="38"/>
  <c r="N416" i="35"/>
  <c r="F415" i="36"/>
  <c r="G415" i="36" s="1"/>
  <c r="H415" i="36" s="1"/>
  <c r="W415" i="35"/>
  <c r="K415" i="35" s="1"/>
  <c r="H415" i="40"/>
  <c r="K426" i="27"/>
  <c r="I426" i="27"/>
  <c r="G414" i="39"/>
  <c r="K434" i="28"/>
  <c r="S424" i="35"/>
  <c r="E420" i="38"/>
  <c r="I423" i="36"/>
  <c r="J423" i="36" s="1"/>
  <c r="K423" i="36" s="1"/>
  <c r="E420" i="41" s="1"/>
  <c r="R149" i="47"/>
  <c r="S149" i="47" s="1"/>
  <c r="F145" i="38"/>
  <c r="Y149" i="35"/>
  <c r="D465" i="21" l="1"/>
  <c r="F467" i="37"/>
  <c r="G479" i="17"/>
  <c r="I479" i="17"/>
  <c r="M436" i="43"/>
  <c r="F436" i="43"/>
  <c r="K451" i="30"/>
  <c r="L451" i="30" s="1"/>
  <c r="C437" i="38"/>
  <c r="C440" i="36"/>
  <c r="D440" i="36" s="1"/>
  <c r="E440" i="36" s="1"/>
  <c r="H441" i="35"/>
  <c r="S440" i="39"/>
  <c r="J168" i="32"/>
  <c r="K168" i="32" s="1"/>
  <c r="J414" i="39"/>
  <c r="I414" i="39"/>
  <c r="M426" i="27"/>
  <c r="E413" i="21" s="1"/>
  <c r="L426" i="27"/>
  <c r="F427" i="27" s="1"/>
  <c r="D415" i="40"/>
  <c r="D415" i="39"/>
  <c r="W416" i="39"/>
  <c r="D412" i="41"/>
  <c r="P416" i="35"/>
  <c r="X416" i="39" s="1"/>
  <c r="O416" i="35"/>
  <c r="E416" i="40" s="1"/>
  <c r="H414" i="39"/>
  <c r="M434" i="28"/>
  <c r="F421" i="21" s="1"/>
  <c r="L434" i="28"/>
  <c r="F435" i="28" s="1"/>
  <c r="U424" i="35"/>
  <c r="T424" i="35"/>
  <c r="G424" i="40" s="1"/>
  <c r="G421" i="42"/>
  <c r="C417" i="44" s="1"/>
  <c r="C417" i="43"/>
  <c r="Z149" i="35"/>
  <c r="I149" i="40" s="1"/>
  <c r="F145" i="41"/>
  <c r="AC149" i="39"/>
  <c r="AE149" i="39" s="1"/>
  <c r="J479" i="17" l="1"/>
  <c r="K479" i="17" s="1"/>
  <c r="K414" i="39"/>
  <c r="N451" i="30"/>
  <c r="M451" i="30"/>
  <c r="F452" i="30" s="1"/>
  <c r="J441" i="35"/>
  <c r="I441" i="35"/>
  <c r="C441" i="40" s="1"/>
  <c r="E441" i="39"/>
  <c r="T441" i="39" s="1"/>
  <c r="C437" i="41"/>
  <c r="M168" i="32"/>
  <c r="G155" i="21" s="1"/>
  <c r="L168" i="32"/>
  <c r="F169" i="32" s="1"/>
  <c r="F415" i="39"/>
  <c r="O415" i="39"/>
  <c r="H427" i="27"/>
  <c r="J427" i="27" s="1"/>
  <c r="G427" i="27"/>
  <c r="M417" i="35"/>
  <c r="I415" i="37"/>
  <c r="J415" i="37" s="1"/>
  <c r="K415" i="37" s="1"/>
  <c r="F416" i="51" s="1"/>
  <c r="G416" i="51" s="1"/>
  <c r="H416" i="51" s="1"/>
  <c r="F416" i="40"/>
  <c r="Q416" i="35"/>
  <c r="V416" i="35" s="1"/>
  <c r="L414" i="39"/>
  <c r="K410" i="43" s="1"/>
  <c r="H435" i="28"/>
  <c r="J435" i="28" s="1"/>
  <c r="G435" i="28"/>
  <c r="L423" i="37"/>
  <c r="M423" i="37" s="1"/>
  <c r="N423" i="37" s="1"/>
  <c r="I424" i="51" s="1"/>
  <c r="J424" i="51" s="1"/>
  <c r="K424" i="51" s="1"/>
  <c r="R425" i="35"/>
  <c r="AB149" i="39"/>
  <c r="AD149" i="39" s="1"/>
  <c r="O148" i="37"/>
  <c r="P148" i="37" s="1"/>
  <c r="Q148" i="37" s="1"/>
  <c r="L479" i="17" l="1"/>
  <c r="F480" i="17" s="1"/>
  <c r="M479" i="17"/>
  <c r="U441" i="39"/>
  <c r="L149" i="36"/>
  <c r="M149" i="36" s="1"/>
  <c r="N149" i="36" s="1"/>
  <c r="L149" i="51"/>
  <c r="M149" i="51" s="1"/>
  <c r="N149" i="51" s="1"/>
  <c r="P441" i="39"/>
  <c r="Q441" i="39" s="1"/>
  <c r="R441" i="39"/>
  <c r="I452" i="30"/>
  <c r="G452" i="30"/>
  <c r="O451" i="30"/>
  <c r="P451" i="30" s="1"/>
  <c r="C438" i="21" s="1"/>
  <c r="E440" i="37"/>
  <c r="G440" i="37" s="1"/>
  <c r="H440" i="37" s="1"/>
  <c r="C441" i="51" s="1"/>
  <c r="D441" i="51" s="1"/>
  <c r="E441" i="51" s="1"/>
  <c r="G169" i="32"/>
  <c r="H169" i="32"/>
  <c r="X159" i="35"/>
  <c r="K427" i="27"/>
  <c r="I427" i="27"/>
  <c r="H416" i="40"/>
  <c r="W416" i="35"/>
  <c r="K416" i="35" s="1"/>
  <c r="G415" i="39"/>
  <c r="H415" i="39" s="1"/>
  <c r="D413" i="38"/>
  <c r="N417" i="35"/>
  <c r="F416" i="36"/>
  <c r="G416" i="36" s="1"/>
  <c r="H416" i="36" s="1"/>
  <c r="E421" i="38"/>
  <c r="I424" i="36"/>
  <c r="J424" i="36" s="1"/>
  <c r="K424" i="36" s="1"/>
  <c r="E421" i="41" s="1"/>
  <c r="S425" i="35"/>
  <c r="K435" i="28"/>
  <c r="R150" i="47"/>
  <c r="S150" i="47" s="1"/>
  <c r="F146" i="38"/>
  <c r="Y150" i="35"/>
  <c r="D466" i="21" l="1"/>
  <c r="F468" i="37"/>
  <c r="G480" i="17"/>
  <c r="I480" i="17"/>
  <c r="F437" i="43"/>
  <c r="M437" i="43"/>
  <c r="C438" i="38"/>
  <c r="C441" i="36"/>
  <c r="D441" i="36" s="1"/>
  <c r="E441" i="36" s="1"/>
  <c r="H442" i="35"/>
  <c r="K452" i="30"/>
  <c r="L452" i="30" s="1"/>
  <c r="S441" i="39"/>
  <c r="J169" i="32"/>
  <c r="K169" i="32" s="1"/>
  <c r="O417" i="35"/>
  <c r="E417" i="40" s="1"/>
  <c r="P417" i="35"/>
  <c r="X417" i="39" s="1"/>
  <c r="J415" i="39"/>
  <c r="I415" i="39"/>
  <c r="K415" i="39" s="1"/>
  <c r="D416" i="40"/>
  <c r="D416" i="39"/>
  <c r="W417" i="39"/>
  <c r="D413" i="41"/>
  <c r="L427" i="27"/>
  <c r="F428" i="27" s="1"/>
  <c r="M427" i="27"/>
  <c r="E414" i="21" s="1"/>
  <c r="M435" i="28"/>
  <c r="F422" i="21" s="1"/>
  <c r="L435" i="28"/>
  <c r="F436" i="28" s="1"/>
  <c r="U425" i="35"/>
  <c r="T425" i="35"/>
  <c r="G425" i="40" s="1"/>
  <c r="G422" i="42"/>
  <c r="C418" i="44" s="1"/>
  <c r="Z150" i="35"/>
  <c r="I150" i="40" s="1"/>
  <c r="F146" i="41"/>
  <c r="AC150" i="39"/>
  <c r="AE150" i="39" s="1"/>
  <c r="J480" i="17" l="1"/>
  <c r="K480" i="17" s="1"/>
  <c r="N452" i="30"/>
  <c r="M452" i="30"/>
  <c r="F453" i="30" s="1"/>
  <c r="I442" i="35"/>
  <c r="C442" i="40" s="1"/>
  <c r="J442" i="35"/>
  <c r="C438" i="41"/>
  <c r="E442" i="39"/>
  <c r="T442" i="39" s="1"/>
  <c r="M169" i="32"/>
  <c r="G156" i="21" s="1"/>
  <c r="L169" i="32"/>
  <c r="F170" i="32" s="1"/>
  <c r="F416" i="39"/>
  <c r="O416" i="39"/>
  <c r="L415" i="39"/>
  <c r="K411" i="43" s="1"/>
  <c r="I416" i="37"/>
  <c r="J416" i="37" s="1"/>
  <c r="K416" i="37" s="1"/>
  <c r="F417" i="51" s="1"/>
  <c r="G417" i="51" s="1"/>
  <c r="H417" i="51" s="1"/>
  <c r="M418" i="35"/>
  <c r="H428" i="27"/>
  <c r="J428" i="27" s="1"/>
  <c r="G428" i="27"/>
  <c r="Q417" i="35"/>
  <c r="V417" i="35" s="1"/>
  <c r="F417" i="40"/>
  <c r="G436" i="28"/>
  <c r="H436" i="28"/>
  <c r="J436" i="28" s="1"/>
  <c r="L424" i="37"/>
  <c r="M424" i="37" s="1"/>
  <c r="N424" i="37" s="1"/>
  <c r="I425" i="51" s="1"/>
  <c r="J425" i="51" s="1"/>
  <c r="K425" i="51" s="1"/>
  <c r="R426" i="35"/>
  <c r="O149" i="37"/>
  <c r="P149" i="37" s="1"/>
  <c r="Q149" i="37" s="1"/>
  <c r="AB150" i="39"/>
  <c r="AD150" i="39" s="1"/>
  <c r="L480" i="17" l="1"/>
  <c r="F481" i="17" s="1"/>
  <c r="M480" i="17"/>
  <c r="U442" i="39"/>
  <c r="L150" i="36"/>
  <c r="M150" i="36" s="1"/>
  <c r="N150" i="36" s="1"/>
  <c r="L150" i="51"/>
  <c r="M150" i="51" s="1"/>
  <c r="N150" i="51" s="1"/>
  <c r="P442" i="39"/>
  <c r="Q442" i="39" s="1"/>
  <c r="R442" i="39"/>
  <c r="G453" i="30"/>
  <c r="I453" i="30"/>
  <c r="O452" i="30"/>
  <c r="P452" i="30" s="1"/>
  <c r="C439" i="21" s="1"/>
  <c r="E441" i="37"/>
  <c r="G441" i="37" s="1"/>
  <c r="H441" i="37" s="1"/>
  <c r="C442" i="51" s="1"/>
  <c r="D442" i="51" s="1"/>
  <c r="E442" i="51" s="1"/>
  <c r="H170" i="32"/>
  <c r="G170" i="32"/>
  <c r="X160" i="35"/>
  <c r="D414" i="38"/>
  <c r="N418" i="35"/>
  <c r="F417" i="36"/>
  <c r="G417" i="36" s="1"/>
  <c r="H417" i="36" s="1"/>
  <c r="H417" i="40"/>
  <c r="W417" i="35"/>
  <c r="K417" i="35" s="1"/>
  <c r="G416" i="39"/>
  <c r="H416" i="39" s="1"/>
  <c r="K428" i="27"/>
  <c r="I428" i="27"/>
  <c r="E422" i="38"/>
  <c r="S426" i="35"/>
  <c r="I425" i="36"/>
  <c r="J425" i="36" s="1"/>
  <c r="K425" i="36" s="1"/>
  <c r="E422" i="41" s="1"/>
  <c r="K436" i="28"/>
  <c r="R151" i="47"/>
  <c r="S151" i="47" s="1"/>
  <c r="F147" i="38"/>
  <c r="Y151" i="35"/>
  <c r="D467" i="21" l="1"/>
  <c r="F469" i="37"/>
  <c r="G481" i="17"/>
  <c r="I481" i="17"/>
  <c r="F438" i="43"/>
  <c r="M438" i="43"/>
  <c r="K453" i="30"/>
  <c r="L453" i="30" s="1"/>
  <c r="C442" i="36"/>
  <c r="D442" i="36" s="1"/>
  <c r="E442" i="36" s="1"/>
  <c r="H443" i="35"/>
  <c r="C439" i="38"/>
  <c r="S442" i="39"/>
  <c r="J170" i="32"/>
  <c r="K170" i="32" s="1"/>
  <c r="L428" i="27"/>
  <c r="F429" i="27" s="1"/>
  <c r="M428" i="27"/>
  <c r="E415" i="21" s="1"/>
  <c r="I416" i="39"/>
  <c r="K416" i="39" s="1"/>
  <c r="J416" i="39"/>
  <c r="D417" i="40"/>
  <c r="D417" i="39"/>
  <c r="D414" i="41"/>
  <c r="W418" i="39"/>
  <c r="P418" i="35"/>
  <c r="X418" i="39" s="1"/>
  <c r="O418" i="35"/>
  <c r="E418" i="40" s="1"/>
  <c r="L436" i="28"/>
  <c r="F437" i="28" s="1"/>
  <c r="M436" i="28"/>
  <c r="F423" i="21" s="1"/>
  <c r="U426" i="35"/>
  <c r="T426" i="35"/>
  <c r="G426" i="40" s="1"/>
  <c r="Z151" i="35"/>
  <c r="I151" i="40" s="1"/>
  <c r="F147" i="41"/>
  <c r="AC151" i="39"/>
  <c r="AE151" i="39" s="1"/>
  <c r="J481" i="17" l="1"/>
  <c r="K481" i="17" s="1"/>
  <c r="M453" i="30"/>
  <c r="F454" i="30" s="1"/>
  <c r="N453" i="30"/>
  <c r="I443" i="35"/>
  <c r="C443" i="40" s="1"/>
  <c r="J443" i="35"/>
  <c r="C439" i="41"/>
  <c r="E443" i="39"/>
  <c r="T443" i="39" s="1"/>
  <c r="L170" i="32"/>
  <c r="F171" i="32" s="1"/>
  <c r="M170" i="32"/>
  <c r="G157" i="21" s="1"/>
  <c r="G416" i="42"/>
  <c r="C412" i="44" s="1"/>
  <c r="F417" i="39"/>
  <c r="O417" i="39"/>
  <c r="L416" i="39"/>
  <c r="K412" i="43" s="1"/>
  <c r="F418" i="40"/>
  <c r="Q418" i="35"/>
  <c r="V418" i="35" s="1"/>
  <c r="I417" i="37"/>
  <c r="J417" i="37" s="1"/>
  <c r="K417" i="37" s="1"/>
  <c r="F418" i="51" s="1"/>
  <c r="G418" i="51" s="1"/>
  <c r="H418" i="51" s="1"/>
  <c r="M419" i="35"/>
  <c r="H429" i="27"/>
  <c r="J429" i="27" s="1"/>
  <c r="G429" i="27"/>
  <c r="R427" i="35"/>
  <c r="L425" i="37"/>
  <c r="M425" i="37" s="1"/>
  <c r="N425" i="37" s="1"/>
  <c r="I426" i="51" s="1"/>
  <c r="J426" i="51" s="1"/>
  <c r="K426" i="51" s="1"/>
  <c r="G437" i="28"/>
  <c r="H437" i="28"/>
  <c r="J437" i="28" s="1"/>
  <c r="C419" i="43"/>
  <c r="G423" i="42"/>
  <c r="C419" i="44" s="1"/>
  <c r="O150" i="37"/>
  <c r="P150" i="37" s="1"/>
  <c r="Q150" i="37" s="1"/>
  <c r="AB151" i="39"/>
  <c r="AD151" i="39" s="1"/>
  <c r="L481" i="17" l="1"/>
  <c r="F482" i="17" s="1"/>
  <c r="M481" i="17"/>
  <c r="U443" i="39"/>
  <c r="L151" i="36"/>
  <c r="M151" i="36" s="1"/>
  <c r="N151" i="36" s="1"/>
  <c r="L151" i="51"/>
  <c r="M151" i="51" s="1"/>
  <c r="N151" i="51" s="1"/>
  <c r="P443" i="39"/>
  <c r="Q443" i="39" s="1"/>
  <c r="R443" i="39"/>
  <c r="E442" i="37"/>
  <c r="G442" i="37" s="1"/>
  <c r="H442" i="37" s="1"/>
  <c r="C443" i="51" s="1"/>
  <c r="D443" i="51" s="1"/>
  <c r="E443" i="51" s="1"/>
  <c r="O453" i="30"/>
  <c r="P453" i="30" s="1"/>
  <c r="C440" i="21" s="1"/>
  <c r="G454" i="30"/>
  <c r="I454" i="30"/>
  <c r="X161" i="35"/>
  <c r="H171" i="32"/>
  <c r="G171" i="32"/>
  <c r="D415" i="38"/>
  <c r="F418" i="36"/>
  <c r="G418" i="36" s="1"/>
  <c r="H418" i="36" s="1"/>
  <c r="N419" i="35"/>
  <c r="H418" i="40"/>
  <c r="W418" i="35"/>
  <c r="K418" i="35" s="1"/>
  <c r="K429" i="27"/>
  <c r="I429" i="27"/>
  <c r="G417" i="39"/>
  <c r="S427" i="35"/>
  <c r="E423" i="38"/>
  <c r="I426" i="36"/>
  <c r="J426" i="36" s="1"/>
  <c r="K426" i="36" s="1"/>
  <c r="E423" i="41" s="1"/>
  <c r="K437" i="28"/>
  <c r="R152" i="47"/>
  <c r="S152" i="47" s="1"/>
  <c r="F148" i="38"/>
  <c r="Y152" i="35"/>
  <c r="D468" i="21" l="1"/>
  <c r="F470" i="37"/>
  <c r="I482" i="17"/>
  <c r="G482" i="17"/>
  <c r="M439" i="43"/>
  <c r="F439" i="43"/>
  <c r="K454" i="30"/>
  <c r="L454" i="30" s="1"/>
  <c r="C443" i="36"/>
  <c r="D443" i="36" s="1"/>
  <c r="E443" i="36" s="1"/>
  <c r="H444" i="35"/>
  <c r="C440" i="38"/>
  <c r="S443" i="39"/>
  <c r="J171" i="32"/>
  <c r="K171" i="32" s="1"/>
  <c r="I417" i="39"/>
  <c r="J417" i="39"/>
  <c r="L429" i="27"/>
  <c r="F430" i="27" s="1"/>
  <c r="M429" i="27"/>
  <c r="E416" i="21" s="1"/>
  <c r="D418" i="40"/>
  <c r="D418" i="39"/>
  <c r="P419" i="35"/>
  <c r="X419" i="39" s="1"/>
  <c r="O419" i="35"/>
  <c r="E419" i="40" s="1"/>
  <c r="W419" i="39"/>
  <c r="D415" i="41"/>
  <c r="H417" i="39"/>
  <c r="L437" i="28"/>
  <c r="F438" i="28" s="1"/>
  <c r="M437" i="28"/>
  <c r="F424" i="21" s="1"/>
  <c r="T427" i="35"/>
  <c r="G427" i="40" s="1"/>
  <c r="U427" i="35"/>
  <c r="C420" i="43"/>
  <c r="G424" i="42"/>
  <c r="C420" i="44" s="1"/>
  <c r="Z152" i="35"/>
  <c r="I152" i="40" s="1"/>
  <c r="F148" i="41"/>
  <c r="AC152" i="39"/>
  <c r="AE152" i="39" s="1"/>
  <c r="J482" i="17" l="1"/>
  <c r="K482" i="17" s="1"/>
  <c r="K417" i="39"/>
  <c r="M454" i="30"/>
  <c r="F455" i="30" s="1"/>
  <c r="N454" i="30"/>
  <c r="I444" i="35"/>
  <c r="C444" i="40" s="1"/>
  <c r="J444" i="35"/>
  <c r="C440" i="41"/>
  <c r="E444" i="39"/>
  <c r="T444" i="39" s="1"/>
  <c r="L171" i="32"/>
  <c r="F172" i="32" s="1"/>
  <c r="M171" i="32"/>
  <c r="G158" i="21" s="1"/>
  <c r="Q419" i="35"/>
  <c r="V419" i="35" s="1"/>
  <c r="F419" i="40"/>
  <c r="F418" i="39"/>
  <c r="O418" i="39"/>
  <c r="M420" i="35"/>
  <c r="I418" i="37"/>
  <c r="J418" i="37" s="1"/>
  <c r="K418" i="37" s="1"/>
  <c r="F419" i="51" s="1"/>
  <c r="G419" i="51" s="1"/>
  <c r="H419" i="51" s="1"/>
  <c r="G430" i="27"/>
  <c r="H430" i="27"/>
  <c r="J430" i="27" s="1"/>
  <c r="L426" i="37"/>
  <c r="M426" i="37" s="1"/>
  <c r="N426" i="37" s="1"/>
  <c r="I427" i="51" s="1"/>
  <c r="J427" i="51" s="1"/>
  <c r="K427" i="51" s="1"/>
  <c r="R428" i="35"/>
  <c r="G438" i="28"/>
  <c r="H438" i="28"/>
  <c r="J438" i="28" s="1"/>
  <c r="O151" i="37"/>
  <c r="P151" i="37" s="1"/>
  <c r="Q151" i="37" s="1"/>
  <c r="AB152" i="39"/>
  <c r="AD152" i="39" s="1"/>
  <c r="L482" i="17" l="1"/>
  <c r="F483" i="17" s="1"/>
  <c r="M482" i="17"/>
  <c r="U444" i="39"/>
  <c r="L152" i="36"/>
  <c r="M152" i="36" s="1"/>
  <c r="N152" i="36" s="1"/>
  <c r="L152" i="51"/>
  <c r="M152" i="51" s="1"/>
  <c r="N152" i="51" s="1"/>
  <c r="L417" i="39"/>
  <c r="K413" i="43" s="1"/>
  <c r="P444" i="39"/>
  <c r="Q444" i="39" s="1"/>
  <c r="R444" i="39"/>
  <c r="O454" i="30"/>
  <c r="P454" i="30" s="1"/>
  <c r="C441" i="21" s="1"/>
  <c r="E443" i="37"/>
  <c r="G443" i="37" s="1"/>
  <c r="H443" i="37" s="1"/>
  <c r="C444" i="51" s="1"/>
  <c r="D444" i="51" s="1"/>
  <c r="E444" i="51" s="1"/>
  <c r="I455" i="30"/>
  <c r="G455" i="30"/>
  <c r="X162" i="35"/>
  <c r="G172" i="32"/>
  <c r="H172" i="32"/>
  <c r="N420" i="35"/>
  <c r="D416" i="38"/>
  <c r="F419" i="36"/>
  <c r="G419" i="36" s="1"/>
  <c r="H419" i="36" s="1"/>
  <c r="G418" i="39"/>
  <c r="H418" i="39" s="1"/>
  <c r="K430" i="27"/>
  <c r="I430" i="27"/>
  <c r="H419" i="40"/>
  <c r="W419" i="35"/>
  <c r="K419" i="35" s="1"/>
  <c r="K438" i="28"/>
  <c r="I427" i="36"/>
  <c r="J427" i="36" s="1"/>
  <c r="K427" i="36" s="1"/>
  <c r="E424" i="41" s="1"/>
  <c r="E424" i="38"/>
  <c r="S428" i="35"/>
  <c r="R153" i="47"/>
  <c r="S153" i="47" s="1"/>
  <c r="F149" i="38"/>
  <c r="Y153" i="35"/>
  <c r="D469" i="21" l="1"/>
  <c r="F471" i="37"/>
  <c r="G483" i="17"/>
  <c r="I483" i="17"/>
  <c r="M440" i="43"/>
  <c r="F440" i="43"/>
  <c r="K455" i="30"/>
  <c r="L455" i="30" s="1"/>
  <c r="C444" i="36"/>
  <c r="D444" i="36" s="1"/>
  <c r="E444" i="36" s="1"/>
  <c r="C441" i="38"/>
  <c r="H445" i="35"/>
  <c r="S444" i="39"/>
  <c r="J172" i="32"/>
  <c r="K172" i="32" s="1"/>
  <c r="L430" i="27"/>
  <c r="F431" i="27" s="1"/>
  <c r="M430" i="27"/>
  <c r="E417" i="21" s="1"/>
  <c r="J418" i="39"/>
  <c r="I418" i="39"/>
  <c r="K418" i="39" s="1"/>
  <c r="W420" i="39"/>
  <c r="D416" i="41"/>
  <c r="D419" i="39"/>
  <c r="D419" i="40"/>
  <c r="P420" i="35"/>
  <c r="X420" i="39" s="1"/>
  <c r="O420" i="35"/>
  <c r="E420" i="40" s="1"/>
  <c r="M438" i="28"/>
  <c r="F425" i="21" s="1"/>
  <c r="L438" i="28"/>
  <c r="F439" i="28" s="1"/>
  <c r="U428" i="35"/>
  <c r="T428" i="35"/>
  <c r="G428" i="40" s="1"/>
  <c r="G425" i="42"/>
  <c r="C421" i="44" s="1"/>
  <c r="C421" i="43"/>
  <c r="F149" i="41"/>
  <c r="AC153" i="39"/>
  <c r="AE153" i="39" s="1"/>
  <c r="Z153" i="35"/>
  <c r="I153" i="40" s="1"/>
  <c r="J483" i="17" l="1"/>
  <c r="K483" i="17" s="1"/>
  <c r="M455" i="30"/>
  <c r="F456" i="30" s="1"/>
  <c r="N455" i="30"/>
  <c r="I445" i="35"/>
  <c r="C445" i="40" s="1"/>
  <c r="J445" i="35"/>
  <c r="G418" i="42"/>
  <c r="C414" i="44" s="1"/>
  <c r="E445" i="39"/>
  <c r="T445" i="39" s="1"/>
  <c r="C441" i="41"/>
  <c r="M172" i="32"/>
  <c r="G159" i="21" s="1"/>
  <c r="L172" i="32"/>
  <c r="F173" i="32" s="1"/>
  <c r="O419" i="39"/>
  <c r="F419" i="39"/>
  <c r="L418" i="39"/>
  <c r="K414" i="43" s="1"/>
  <c r="Q420" i="35"/>
  <c r="V420" i="35" s="1"/>
  <c r="F420" i="40"/>
  <c r="M421" i="35"/>
  <c r="I419" i="37"/>
  <c r="J419" i="37" s="1"/>
  <c r="K419" i="37" s="1"/>
  <c r="F420" i="51" s="1"/>
  <c r="G420" i="51" s="1"/>
  <c r="H420" i="51" s="1"/>
  <c r="G431" i="27"/>
  <c r="H431" i="27"/>
  <c r="J431" i="27" s="1"/>
  <c r="G439" i="28"/>
  <c r="H439" i="28"/>
  <c r="J439" i="28" s="1"/>
  <c r="L427" i="37"/>
  <c r="M427" i="37" s="1"/>
  <c r="N427" i="37" s="1"/>
  <c r="I428" i="51" s="1"/>
  <c r="J428" i="51" s="1"/>
  <c r="K428" i="51" s="1"/>
  <c r="R429" i="35"/>
  <c r="O152" i="37"/>
  <c r="P152" i="37" s="1"/>
  <c r="Q152" i="37" s="1"/>
  <c r="AB153" i="39"/>
  <c r="AD153" i="39" s="1"/>
  <c r="L483" i="17" l="1"/>
  <c r="F484" i="17" s="1"/>
  <c r="M483" i="17"/>
  <c r="U445" i="39"/>
  <c r="L153" i="36"/>
  <c r="M153" i="36" s="1"/>
  <c r="N153" i="36" s="1"/>
  <c r="L153" i="51"/>
  <c r="M153" i="51" s="1"/>
  <c r="N153" i="51" s="1"/>
  <c r="P445" i="39"/>
  <c r="Q445" i="39" s="1"/>
  <c r="R445" i="39"/>
  <c r="O455" i="30"/>
  <c r="P455" i="30" s="1"/>
  <c r="C442" i="21" s="1"/>
  <c r="E444" i="37"/>
  <c r="G444" i="37" s="1"/>
  <c r="H444" i="37" s="1"/>
  <c r="C445" i="51" s="1"/>
  <c r="D445" i="51" s="1"/>
  <c r="E445" i="51" s="1"/>
  <c r="G456" i="30"/>
  <c r="I456" i="30"/>
  <c r="H173" i="32"/>
  <c r="G173" i="32"/>
  <c r="X163" i="35"/>
  <c r="H420" i="40"/>
  <c r="W420" i="35"/>
  <c r="K420" i="35" s="1"/>
  <c r="I431" i="27"/>
  <c r="K431" i="27"/>
  <c r="N421" i="35"/>
  <c r="D417" i="38"/>
  <c r="F420" i="36"/>
  <c r="G420" i="36" s="1"/>
  <c r="H420" i="36" s="1"/>
  <c r="G419" i="39"/>
  <c r="I428" i="36"/>
  <c r="J428" i="36" s="1"/>
  <c r="K428" i="36" s="1"/>
  <c r="E425" i="41" s="1"/>
  <c r="S429" i="35"/>
  <c r="E425" i="38"/>
  <c r="K439" i="28"/>
  <c r="R154" i="47"/>
  <c r="S154" i="47" s="1"/>
  <c r="F150" i="38"/>
  <c r="Y154" i="35"/>
  <c r="D470" i="21" l="1"/>
  <c r="F472" i="37"/>
  <c r="G484" i="17"/>
  <c r="I484" i="17"/>
  <c r="M441" i="43"/>
  <c r="F441" i="43"/>
  <c r="K456" i="30"/>
  <c r="L456" i="30" s="1"/>
  <c r="C445" i="36"/>
  <c r="D445" i="36" s="1"/>
  <c r="E445" i="36" s="1"/>
  <c r="C442" i="38"/>
  <c r="H446" i="35"/>
  <c r="S445" i="39"/>
  <c r="J173" i="32"/>
  <c r="K173" i="32" s="1"/>
  <c r="I419" i="39"/>
  <c r="J419" i="39"/>
  <c r="D417" i="41"/>
  <c r="W421" i="39"/>
  <c r="O421" i="35"/>
  <c r="E421" i="40" s="1"/>
  <c r="P421" i="35"/>
  <c r="X421" i="39" s="1"/>
  <c r="L431" i="27"/>
  <c r="F432" i="27" s="1"/>
  <c r="M431" i="27"/>
  <c r="E418" i="21" s="1"/>
  <c r="D420" i="40"/>
  <c r="D420" i="39"/>
  <c r="H419" i="39"/>
  <c r="M439" i="28"/>
  <c r="F426" i="21" s="1"/>
  <c r="L439" i="28"/>
  <c r="F440" i="28" s="1"/>
  <c r="T429" i="35"/>
  <c r="G429" i="40" s="1"/>
  <c r="U429" i="35"/>
  <c r="Z154" i="35"/>
  <c r="I154" i="40" s="1"/>
  <c r="F150" i="41"/>
  <c r="AC154" i="39"/>
  <c r="AE154" i="39" s="1"/>
  <c r="J484" i="17" l="1"/>
  <c r="K484" i="17" s="1"/>
  <c r="K419" i="39"/>
  <c r="L419" i="39" s="1"/>
  <c r="K415" i="43" s="1"/>
  <c r="M456" i="30"/>
  <c r="F457" i="30" s="1"/>
  <c r="N456" i="30"/>
  <c r="I446" i="35"/>
  <c r="C446" i="40" s="1"/>
  <c r="J446" i="35"/>
  <c r="C442" i="41"/>
  <c r="E446" i="39"/>
  <c r="T446" i="39" s="1"/>
  <c r="M173" i="32"/>
  <c r="G160" i="21" s="1"/>
  <c r="L173" i="32"/>
  <c r="F174" i="32" s="1"/>
  <c r="M422" i="35"/>
  <c r="I420" i="37"/>
  <c r="J420" i="37" s="1"/>
  <c r="K420" i="37" s="1"/>
  <c r="F421" i="51" s="1"/>
  <c r="G421" i="51" s="1"/>
  <c r="H421" i="51" s="1"/>
  <c r="G432" i="27"/>
  <c r="H432" i="27"/>
  <c r="J432" i="27" s="1"/>
  <c r="Q421" i="35"/>
  <c r="V421" i="35" s="1"/>
  <c r="F421" i="40"/>
  <c r="O420" i="39"/>
  <c r="F420" i="39"/>
  <c r="G420" i="39" s="1"/>
  <c r="C422" i="43"/>
  <c r="G440" i="28"/>
  <c r="H440" i="28"/>
  <c r="J440" i="28" s="1"/>
  <c r="R430" i="35"/>
  <c r="L428" i="37"/>
  <c r="M428" i="37" s="1"/>
  <c r="N428" i="37" s="1"/>
  <c r="I429" i="51" s="1"/>
  <c r="J429" i="51" s="1"/>
  <c r="K429" i="51" s="1"/>
  <c r="AB154" i="39"/>
  <c r="AD154" i="39" s="1"/>
  <c r="O153" i="37"/>
  <c r="P153" i="37" s="1"/>
  <c r="Q153" i="37" s="1"/>
  <c r="L484" i="17" l="1"/>
  <c r="F485" i="17" s="1"/>
  <c r="M484" i="17"/>
  <c r="U446" i="39"/>
  <c r="L154" i="36"/>
  <c r="M154" i="36" s="1"/>
  <c r="N154" i="36" s="1"/>
  <c r="L154" i="51"/>
  <c r="M154" i="51" s="1"/>
  <c r="N154" i="51" s="1"/>
  <c r="P446" i="39"/>
  <c r="Q446" i="39" s="1"/>
  <c r="R446" i="39"/>
  <c r="E445" i="37"/>
  <c r="G445" i="37" s="1"/>
  <c r="H445" i="37" s="1"/>
  <c r="C446" i="51" s="1"/>
  <c r="D446" i="51" s="1"/>
  <c r="E446" i="51" s="1"/>
  <c r="O456" i="30"/>
  <c r="P456" i="30" s="1"/>
  <c r="C443" i="21" s="1"/>
  <c r="G457" i="30"/>
  <c r="I457" i="30"/>
  <c r="G174" i="32"/>
  <c r="H174" i="32"/>
  <c r="X164" i="35"/>
  <c r="H421" i="40"/>
  <c r="W421" i="35"/>
  <c r="K421" i="35" s="1"/>
  <c r="I432" i="27"/>
  <c r="K432" i="27"/>
  <c r="H420" i="39"/>
  <c r="J420" i="39"/>
  <c r="I420" i="39"/>
  <c r="N422" i="35"/>
  <c r="F421" i="36"/>
  <c r="G421" i="36" s="1"/>
  <c r="H421" i="36" s="1"/>
  <c r="D418" i="38"/>
  <c r="K440" i="28"/>
  <c r="S430" i="35"/>
  <c r="I429" i="36"/>
  <c r="J429" i="36" s="1"/>
  <c r="K429" i="36" s="1"/>
  <c r="E426" i="41" s="1"/>
  <c r="E426" i="38"/>
  <c r="R155" i="47"/>
  <c r="S155" i="47" s="1"/>
  <c r="F151" i="38"/>
  <c r="Y155" i="35"/>
  <c r="D471" i="21" l="1"/>
  <c r="F473" i="37"/>
  <c r="I485" i="17"/>
  <c r="G485" i="17"/>
  <c r="F442" i="43"/>
  <c r="M442" i="43"/>
  <c r="K457" i="30"/>
  <c r="L457" i="30" s="1"/>
  <c r="C443" i="38"/>
  <c r="H447" i="35"/>
  <c r="C446" i="36"/>
  <c r="D446" i="36" s="1"/>
  <c r="E446" i="36" s="1"/>
  <c r="S446" i="39"/>
  <c r="K420" i="39"/>
  <c r="J174" i="32"/>
  <c r="K174" i="32" s="1"/>
  <c r="P422" i="35"/>
  <c r="X422" i="39" s="1"/>
  <c r="O422" i="35"/>
  <c r="E422" i="40" s="1"/>
  <c r="L432" i="27"/>
  <c r="F433" i="27" s="1"/>
  <c r="M432" i="27"/>
  <c r="E419" i="21" s="1"/>
  <c r="D421" i="39"/>
  <c r="D421" i="40"/>
  <c r="W422" i="39"/>
  <c r="D418" i="41"/>
  <c r="T430" i="35"/>
  <c r="G430" i="40" s="1"/>
  <c r="U430" i="35"/>
  <c r="C423" i="43"/>
  <c r="M440" i="28"/>
  <c r="F427" i="21" s="1"/>
  <c r="L440" i="28"/>
  <c r="F441" i="28" s="1"/>
  <c r="AC155" i="39"/>
  <c r="AE155" i="39" s="1"/>
  <c r="F151" i="41"/>
  <c r="Z155" i="35"/>
  <c r="I155" i="40" s="1"/>
  <c r="J485" i="17" l="1"/>
  <c r="K485" i="17" s="1"/>
  <c r="E447" i="39"/>
  <c r="T447" i="39" s="1"/>
  <c r="C443" i="41"/>
  <c r="L420" i="39"/>
  <c r="K416" i="43" s="1"/>
  <c r="J447" i="35"/>
  <c r="I447" i="35"/>
  <c r="C447" i="40" s="1"/>
  <c r="M457" i="30"/>
  <c r="F458" i="30" s="1"/>
  <c r="N457" i="30"/>
  <c r="L174" i="32"/>
  <c r="F175" i="32" s="1"/>
  <c r="M174" i="32"/>
  <c r="G161" i="21" s="1"/>
  <c r="F421" i="39"/>
  <c r="O421" i="39"/>
  <c r="I421" i="37"/>
  <c r="J421" i="37" s="1"/>
  <c r="K421" i="37" s="1"/>
  <c r="F422" i="51" s="1"/>
  <c r="G422" i="51" s="1"/>
  <c r="H422" i="51" s="1"/>
  <c r="M423" i="35"/>
  <c r="H433" i="27"/>
  <c r="J433" i="27" s="1"/>
  <c r="G433" i="27"/>
  <c r="Q422" i="35"/>
  <c r="V422" i="35" s="1"/>
  <c r="F422" i="40"/>
  <c r="L429" i="37"/>
  <c r="M429" i="37" s="1"/>
  <c r="N429" i="37" s="1"/>
  <c r="I430" i="51" s="1"/>
  <c r="J430" i="51" s="1"/>
  <c r="K430" i="51" s="1"/>
  <c r="R431" i="35"/>
  <c r="G441" i="28"/>
  <c r="H441" i="28"/>
  <c r="J441" i="28" s="1"/>
  <c r="AB155" i="39"/>
  <c r="AD155" i="39" s="1"/>
  <c r="O154" i="37"/>
  <c r="P154" i="37" s="1"/>
  <c r="Q154" i="37" s="1"/>
  <c r="M485" i="17" l="1"/>
  <c r="L485" i="17"/>
  <c r="F486" i="17" s="1"/>
  <c r="U447" i="39"/>
  <c r="L155" i="36"/>
  <c r="M155" i="36" s="1"/>
  <c r="N155" i="36" s="1"/>
  <c r="L155" i="51"/>
  <c r="M155" i="51" s="1"/>
  <c r="N155" i="51" s="1"/>
  <c r="O457" i="30"/>
  <c r="P457" i="30" s="1"/>
  <c r="C444" i="21" s="1"/>
  <c r="E446" i="37"/>
  <c r="G446" i="37" s="1"/>
  <c r="H446" i="37" s="1"/>
  <c r="C447" i="51" s="1"/>
  <c r="D447" i="51" s="1"/>
  <c r="E447" i="51" s="1"/>
  <c r="G458" i="30"/>
  <c r="I458" i="30"/>
  <c r="P447" i="39"/>
  <c r="Q447" i="39" s="1"/>
  <c r="R447" i="39"/>
  <c r="X165" i="35"/>
  <c r="G175" i="32"/>
  <c r="H175" i="32"/>
  <c r="K433" i="27"/>
  <c r="I433" i="27"/>
  <c r="N423" i="35"/>
  <c r="D419" i="38"/>
  <c r="F422" i="36"/>
  <c r="G422" i="36" s="1"/>
  <c r="H422" i="36" s="1"/>
  <c r="W422" i="35"/>
  <c r="K422" i="35" s="1"/>
  <c r="H422" i="40"/>
  <c r="G421" i="39"/>
  <c r="K441" i="28"/>
  <c r="E427" i="38"/>
  <c r="I430" i="36"/>
  <c r="J430" i="36" s="1"/>
  <c r="K430" i="36" s="1"/>
  <c r="E427" i="41" s="1"/>
  <c r="S431" i="35"/>
  <c r="R156" i="47"/>
  <c r="S156" i="47" s="1"/>
  <c r="F152" i="38"/>
  <c r="Y156" i="35"/>
  <c r="G486" i="17" l="1"/>
  <c r="I486" i="17"/>
  <c r="D472" i="21"/>
  <c r="F474" i="37"/>
  <c r="F443" i="43"/>
  <c r="M443" i="43"/>
  <c r="S447" i="39"/>
  <c r="K458" i="30"/>
  <c r="L458" i="30" s="1"/>
  <c r="H448" i="35"/>
  <c r="C444" i="38"/>
  <c r="C447" i="36"/>
  <c r="D447" i="36" s="1"/>
  <c r="E447" i="36" s="1"/>
  <c r="J175" i="32"/>
  <c r="K175" i="32" s="1"/>
  <c r="J421" i="39"/>
  <c r="I421" i="39"/>
  <c r="D422" i="40"/>
  <c r="D422" i="39"/>
  <c r="D419" i="41"/>
  <c r="W423" i="39"/>
  <c r="P423" i="35"/>
  <c r="X423" i="39" s="1"/>
  <c r="O423" i="35"/>
  <c r="E423" i="40" s="1"/>
  <c r="H421" i="39"/>
  <c r="L433" i="27"/>
  <c r="F434" i="27" s="1"/>
  <c r="M433" i="27"/>
  <c r="E420" i="21" s="1"/>
  <c r="G428" i="42"/>
  <c r="C424" i="44" s="1"/>
  <c r="U431" i="35"/>
  <c r="T431" i="35"/>
  <c r="G431" i="40" s="1"/>
  <c r="L441" i="28"/>
  <c r="F442" i="28" s="1"/>
  <c r="M441" i="28"/>
  <c r="F428" i="21" s="1"/>
  <c r="Z156" i="35"/>
  <c r="I156" i="40" s="1"/>
  <c r="F152" i="41"/>
  <c r="AC156" i="39"/>
  <c r="AE156" i="39" s="1"/>
  <c r="J486" i="17" l="1"/>
  <c r="K486" i="17" s="1"/>
  <c r="N458" i="30"/>
  <c r="M458" i="30"/>
  <c r="F459" i="30" s="1"/>
  <c r="E448" i="39"/>
  <c r="T448" i="39" s="1"/>
  <c r="C444" i="41"/>
  <c r="J448" i="35"/>
  <c r="I448" i="35"/>
  <c r="C448" i="40" s="1"/>
  <c r="K421" i="39"/>
  <c r="M175" i="32"/>
  <c r="G162" i="21" s="1"/>
  <c r="L175" i="32"/>
  <c r="F176" i="32" s="1"/>
  <c r="Q423" i="35"/>
  <c r="V423" i="35" s="1"/>
  <c r="F423" i="40"/>
  <c r="O422" i="39"/>
  <c r="F422" i="39"/>
  <c r="I422" i="37"/>
  <c r="J422" i="37" s="1"/>
  <c r="K422" i="37" s="1"/>
  <c r="F423" i="51" s="1"/>
  <c r="G423" i="51" s="1"/>
  <c r="H423" i="51" s="1"/>
  <c r="M424" i="35"/>
  <c r="H434" i="27"/>
  <c r="J434" i="27" s="1"/>
  <c r="G434" i="27"/>
  <c r="L430" i="37"/>
  <c r="M430" i="37" s="1"/>
  <c r="N430" i="37" s="1"/>
  <c r="I431" i="51" s="1"/>
  <c r="J431" i="51" s="1"/>
  <c r="K431" i="51" s="1"/>
  <c r="R432" i="35"/>
  <c r="G442" i="28"/>
  <c r="H442" i="28"/>
  <c r="J442" i="28" s="1"/>
  <c r="AB156" i="39"/>
  <c r="AD156" i="39" s="1"/>
  <c r="O155" i="37"/>
  <c r="P155" i="37" s="1"/>
  <c r="Q155" i="37" s="1"/>
  <c r="M486" i="17" l="1"/>
  <c r="L486" i="17"/>
  <c r="F487" i="17" s="1"/>
  <c r="U448" i="39"/>
  <c r="L156" i="36"/>
  <c r="M156" i="36" s="1"/>
  <c r="N156" i="36" s="1"/>
  <c r="L156" i="51"/>
  <c r="M156" i="51" s="1"/>
  <c r="N156" i="51" s="1"/>
  <c r="P448" i="39"/>
  <c r="Q448" i="39" s="1"/>
  <c r="R448" i="39"/>
  <c r="I459" i="30"/>
  <c r="G459" i="30"/>
  <c r="L421" i="39"/>
  <c r="K417" i="43" s="1"/>
  <c r="O458" i="30"/>
  <c r="P458" i="30" s="1"/>
  <c r="C445" i="21" s="1"/>
  <c r="E447" i="37"/>
  <c r="G447" i="37" s="1"/>
  <c r="H447" i="37" s="1"/>
  <c r="C448" i="51" s="1"/>
  <c r="D448" i="51" s="1"/>
  <c r="E448" i="51" s="1"/>
  <c r="H176" i="32"/>
  <c r="G176" i="32"/>
  <c r="X166" i="35"/>
  <c r="N424" i="35"/>
  <c r="D420" i="38"/>
  <c r="F423" i="36"/>
  <c r="G423" i="36" s="1"/>
  <c r="H423" i="36" s="1"/>
  <c r="G422" i="39"/>
  <c r="H422" i="39" s="1"/>
  <c r="I434" i="27"/>
  <c r="K434" i="27"/>
  <c r="W423" i="35"/>
  <c r="K423" i="35" s="1"/>
  <c r="H423" i="40"/>
  <c r="K442" i="28"/>
  <c r="E428" i="38"/>
  <c r="I431" i="36"/>
  <c r="J431" i="36" s="1"/>
  <c r="K431" i="36" s="1"/>
  <c r="E428" i="41" s="1"/>
  <c r="S432" i="35"/>
  <c r="R157" i="47"/>
  <c r="S157" i="47" s="1"/>
  <c r="F153" i="38"/>
  <c r="Y157" i="35"/>
  <c r="G487" i="17" l="1"/>
  <c r="I487" i="17"/>
  <c r="D473" i="21"/>
  <c r="F475" i="37"/>
  <c r="F444" i="43"/>
  <c r="M444" i="43"/>
  <c r="C445" i="38"/>
  <c r="H449" i="35"/>
  <c r="C448" i="36"/>
  <c r="D448" i="36" s="1"/>
  <c r="E448" i="36" s="1"/>
  <c r="K459" i="30"/>
  <c r="L459" i="30" s="1"/>
  <c r="S448" i="39"/>
  <c r="J176" i="32"/>
  <c r="K176" i="32" s="1"/>
  <c r="D423" i="39"/>
  <c r="D423" i="40"/>
  <c r="M434" i="27"/>
  <c r="E421" i="21" s="1"/>
  <c r="L434" i="27"/>
  <c r="F435" i="27" s="1"/>
  <c r="J422" i="39"/>
  <c r="I422" i="39"/>
  <c r="K422" i="39" s="1"/>
  <c r="C418" i="43" s="1"/>
  <c r="D420" i="41"/>
  <c r="W424" i="39"/>
  <c r="P424" i="35"/>
  <c r="X424" i="39" s="1"/>
  <c r="O424" i="35"/>
  <c r="E424" i="40" s="1"/>
  <c r="M442" i="28"/>
  <c r="F429" i="21" s="1"/>
  <c r="L442" i="28"/>
  <c r="F443" i="28" s="1"/>
  <c r="T432" i="35"/>
  <c r="G432" i="40" s="1"/>
  <c r="U432" i="35"/>
  <c r="C425" i="43"/>
  <c r="G429" i="42"/>
  <c r="C425" i="44" s="1"/>
  <c r="Z157" i="35"/>
  <c r="I157" i="40" s="1"/>
  <c r="AC157" i="39"/>
  <c r="AE157" i="39" s="1"/>
  <c r="F153" i="41"/>
  <c r="J487" i="17" l="1"/>
  <c r="K487" i="17" s="1"/>
  <c r="N459" i="30"/>
  <c r="M459" i="30"/>
  <c r="F460" i="30" s="1"/>
  <c r="C445" i="41"/>
  <c r="E449" i="39"/>
  <c r="T449" i="39" s="1"/>
  <c r="I449" i="35"/>
  <c r="C449" i="40" s="1"/>
  <c r="J449" i="35"/>
  <c r="M176" i="32"/>
  <c r="G163" i="21" s="1"/>
  <c r="L176" i="32"/>
  <c r="F177" i="32" s="1"/>
  <c r="L422" i="39"/>
  <c r="K418" i="43" s="1"/>
  <c r="H435" i="27"/>
  <c r="J435" i="27" s="1"/>
  <c r="G435" i="27"/>
  <c r="M425" i="35"/>
  <c r="I423" i="37"/>
  <c r="J423" i="37" s="1"/>
  <c r="K423" i="37" s="1"/>
  <c r="F424" i="51" s="1"/>
  <c r="G424" i="51" s="1"/>
  <c r="H424" i="51" s="1"/>
  <c r="Q424" i="35"/>
  <c r="V424" i="35" s="1"/>
  <c r="F424" i="40"/>
  <c r="F423" i="39"/>
  <c r="O423" i="39"/>
  <c r="H443" i="28"/>
  <c r="J443" i="28" s="1"/>
  <c r="G443" i="28"/>
  <c r="L431" i="37"/>
  <c r="M431" i="37" s="1"/>
  <c r="N431" i="37" s="1"/>
  <c r="I432" i="51" s="1"/>
  <c r="J432" i="51" s="1"/>
  <c r="K432" i="51" s="1"/>
  <c r="R433" i="35"/>
  <c r="AB157" i="39"/>
  <c r="AD157" i="39" s="1"/>
  <c r="O156" i="37"/>
  <c r="P156" i="37" s="1"/>
  <c r="Q156" i="37" s="1"/>
  <c r="L487" i="17" l="1"/>
  <c r="F488" i="17" s="1"/>
  <c r="M487" i="17"/>
  <c r="U449" i="39"/>
  <c r="L157" i="36"/>
  <c r="M157" i="36" s="1"/>
  <c r="N157" i="36" s="1"/>
  <c r="L157" i="51"/>
  <c r="M157" i="51" s="1"/>
  <c r="N157" i="51" s="1"/>
  <c r="P449" i="39"/>
  <c r="Q449" i="39" s="1"/>
  <c r="R449" i="39"/>
  <c r="I460" i="30"/>
  <c r="G460" i="30"/>
  <c r="O459" i="30"/>
  <c r="P459" i="30" s="1"/>
  <c r="C446" i="21" s="1"/>
  <c r="E448" i="37"/>
  <c r="G448" i="37" s="1"/>
  <c r="H448" i="37" s="1"/>
  <c r="C449" i="51" s="1"/>
  <c r="D449" i="51" s="1"/>
  <c r="E449" i="51" s="1"/>
  <c r="G177" i="32"/>
  <c r="H177" i="32"/>
  <c r="X167" i="35"/>
  <c r="H424" i="40"/>
  <c r="W424" i="35"/>
  <c r="K424" i="35" s="1"/>
  <c r="F424" i="36"/>
  <c r="G424" i="36" s="1"/>
  <c r="H424" i="36" s="1"/>
  <c r="D421" i="38"/>
  <c r="N425" i="35"/>
  <c r="G423" i="39"/>
  <c r="H423" i="39" s="1"/>
  <c r="K435" i="27"/>
  <c r="I435" i="27"/>
  <c r="S433" i="35"/>
  <c r="E429" i="38"/>
  <c r="I432" i="36"/>
  <c r="J432" i="36" s="1"/>
  <c r="K432" i="36" s="1"/>
  <c r="E429" i="41" s="1"/>
  <c r="K443" i="28"/>
  <c r="R158" i="47"/>
  <c r="S158" i="47" s="1"/>
  <c r="F154" i="38"/>
  <c r="Y158" i="35"/>
  <c r="D474" i="21" l="1"/>
  <c r="F476" i="37"/>
  <c r="G488" i="17"/>
  <c r="I488" i="17"/>
  <c r="F445" i="43"/>
  <c r="M445" i="43"/>
  <c r="K460" i="30"/>
  <c r="L460" i="30" s="1"/>
  <c r="C446" i="38"/>
  <c r="C449" i="36"/>
  <c r="D449" i="36" s="1"/>
  <c r="E449" i="36" s="1"/>
  <c r="H450" i="35"/>
  <c r="S449" i="39"/>
  <c r="J177" i="32"/>
  <c r="K177" i="32" s="1"/>
  <c r="M435" i="27"/>
  <c r="E422" i="21" s="1"/>
  <c r="L435" i="27"/>
  <c r="F436" i="27" s="1"/>
  <c r="I423" i="39"/>
  <c r="K423" i="39" s="1"/>
  <c r="J423" i="39"/>
  <c r="P425" i="35"/>
  <c r="X425" i="39" s="1"/>
  <c r="O425" i="35"/>
  <c r="E425" i="40" s="1"/>
  <c r="W425" i="39"/>
  <c r="D421" i="41"/>
  <c r="D424" i="40"/>
  <c r="D424" i="39"/>
  <c r="L443" i="28"/>
  <c r="F444" i="28" s="1"/>
  <c r="M443" i="28"/>
  <c r="F430" i="21" s="1"/>
  <c r="U433" i="35"/>
  <c r="T433" i="35"/>
  <c r="G433" i="40" s="1"/>
  <c r="C426" i="43"/>
  <c r="G430" i="42"/>
  <c r="C426" i="44" s="1"/>
  <c r="Z158" i="35"/>
  <c r="I158" i="40" s="1"/>
  <c r="F154" i="41"/>
  <c r="AC158" i="39"/>
  <c r="AE158" i="39" s="1"/>
  <c r="J488" i="17" l="1"/>
  <c r="K488" i="17" s="1"/>
  <c r="I450" i="35"/>
  <c r="C450" i="40" s="1"/>
  <c r="J450" i="35"/>
  <c r="C446" i="41"/>
  <c r="E450" i="39"/>
  <c r="T450" i="39" s="1"/>
  <c r="N460" i="30"/>
  <c r="M460" i="30"/>
  <c r="F461" i="30" s="1"/>
  <c r="M177" i="32"/>
  <c r="G164" i="21" s="1"/>
  <c r="L177" i="32"/>
  <c r="F178" i="32" s="1"/>
  <c r="F425" i="40"/>
  <c r="Q425" i="35"/>
  <c r="V425" i="35" s="1"/>
  <c r="L423" i="39"/>
  <c r="K419" i="43" s="1"/>
  <c r="O424" i="39"/>
  <c r="F424" i="39"/>
  <c r="H436" i="27"/>
  <c r="J436" i="27" s="1"/>
  <c r="G436" i="27"/>
  <c r="M426" i="35"/>
  <c r="I424" i="37"/>
  <c r="J424" i="37" s="1"/>
  <c r="K424" i="37" s="1"/>
  <c r="F425" i="51" s="1"/>
  <c r="G425" i="51" s="1"/>
  <c r="H425" i="51" s="1"/>
  <c r="L432" i="37"/>
  <c r="M432" i="37" s="1"/>
  <c r="N432" i="37" s="1"/>
  <c r="I433" i="51" s="1"/>
  <c r="J433" i="51" s="1"/>
  <c r="K433" i="51" s="1"/>
  <c r="R434" i="35"/>
  <c r="G444" i="28"/>
  <c r="H444" i="28"/>
  <c r="J444" i="28" s="1"/>
  <c r="AB158" i="39"/>
  <c r="AD158" i="39" s="1"/>
  <c r="O157" i="37"/>
  <c r="P157" i="37" s="1"/>
  <c r="Q157" i="37" s="1"/>
  <c r="M488" i="17" l="1"/>
  <c r="L488" i="17"/>
  <c r="F489" i="17" s="1"/>
  <c r="U450" i="39"/>
  <c r="L158" i="36"/>
  <c r="M158" i="36" s="1"/>
  <c r="N158" i="36" s="1"/>
  <c r="L158" i="51"/>
  <c r="M158" i="51" s="1"/>
  <c r="N158" i="51" s="1"/>
  <c r="G461" i="30"/>
  <c r="I461" i="30"/>
  <c r="E449" i="37"/>
  <c r="G449" i="37" s="1"/>
  <c r="H449" i="37" s="1"/>
  <c r="C450" i="51" s="1"/>
  <c r="D450" i="51" s="1"/>
  <c r="E450" i="51" s="1"/>
  <c r="O460" i="30"/>
  <c r="P460" i="30" s="1"/>
  <c r="C447" i="21" s="1"/>
  <c r="P450" i="39"/>
  <c r="Q450" i="39" s="1"/>
  <c r="R450" i="39"/>
  <c r="H178" i="32"/>
  <c r="G178" i="32"/>
  <c r="X168" i="35"/>
  <c r="I436" i="27"/>
  <c r="K436" i="27"/>
  <c r="G424" i="39"/>
  <c r="H424" i="39" s="1"/>
  <c r="N426" i="35"/>
  <c r="F425" i="36"/>
  <c r="G425" i="36" s="1"/>
  <c r="H425" i="36" s="1"/>
  <c r="D422" i="38"/>
  <c r="W425" i="35"/>
  <c r="K425" i="35" s="1"/>
  <c r="H425" i="40"/>
  <c r="K444" i="28"/>
  <c r="S434" i="35"/>
  <c r="I433" i="36"/>
  <c r="J433" i="36" s="1"/>
  <c r="K433" i="36" s="1"/>
  <c r="E430" i="41" s="1"/>
  <c r="E430" i="38"/>
  <c r="R159" i="47"/>
  <c r="S159" i="47" s="1"/>
  <c r="F155" i="38"/>
  <c r="Y159" i="35"/>
  <c r="G489" i="17" l="1"/>
  <c r="I489" i="17"/>
  <c r="D475" i="21"/>
  <c r="F477" i="37"/>
  <c r="M446" i="43"/>
  <c r="F446" i="43"/>
  <c r="S450" i="39"/>
  <c r="H451" i="35"/>
  <c r="C447" i="38"/>
  <c r="C450" i="36"/>
  <c r="D450" i="36" s="1"/>
  <c r="E450" i="36" s="1"/>
  <c r="K461" i="30"/>
  <c r="L461" i="30" s="1"/>
  <c r="J178" i="32"/>
  <c r="K178" i="32" s="1"/>
  <c r="D425" i="40"/>
  <c r="D425" i="39"/>
  <c r="W426" i="39"/>
  <c r="D422" i="41"/>
  <c r="O426" i="35"/>
  <c r="E426" i="40" s="1"/>
  <c r="P426" i="35"/>
  <c r="X426" i="39" s="1"/>
  <c r="J424" i="39"/>
  <c r="I424" i="39"/>
  <c r="K424" i="39" s="1"/>
  <c r="M436" i="27"/>
  <c r="E423" i="21" s="1"/>
  <c r="L436" i="27"/>
  <c r="F437" i="27" s="1"/>
  <c r="M444" i="28"/>
  <c r="F431" i="21" s="1"/>
  <c r="L444" i="28"/>
  <c r="F445" i="28" s="1"/>
  <c r="T434" i="35"/>
  <c r="G434" i="40" s="1"/>
  <c r="U434" i="35"/>
  <c r="G431" i="42"/>
  <c r="C427" i="44" s="1"/>
  <c r="Z159" i="35"/>
  <c r="I159" i="40" s="1"/>
  <c r="F155" i="41"/>
  <c r="AC159" i="39"/>
  <c r="AE159" i="39" s="1"/>
  <c r="J489" i="17" l="1"/>
  <c r="K489" i="17" s="1"/>
  <c r="N461" i="30"/>
  <c r="M461" i="30"/>
  <c r="F462" i="30" s="1"/>
  <c r="C447" i="41"/>
  <c r="E451" i="39"/>
  <c r="T451" i="39" s="1"/>
  <c r="I451" i="35"/>
  <c r="C451" i="40" s="1"/>
  <c r="J451" i="35"/>
  <c r="L178" i="32"/>
  <c r="F179" i="32" s="1"/>
  <c r="M178" i="32"/>
  <c r="G165" i="21" s="1"/>
  <c r="L424" i="39"/>
  <c r="K420" i="43" s="1"/>
  <c r="Q426" i="35"/>
  <c r="V426" i="35" s="1"/>
  <c r="F426" i="40"/>
  <c r="G437" i="27"/>
  <c r="H437" i="27"/>
  <c r="J437" i="27" s="1"/>
  <c r="F425" i="39"/>
  <c r="O425" i="39"/>
  <c r="M427" i="35"/>
  <c r="I425" i="37"/>
  <c r="J425" i="37" s="1"/>
  <c r="K425" i="37" s="1"/>
  <c r="F426" i="51" s="1"/>
  <c r="G426" i="51" s="1"/>
  <c r="H426" i="51" s="1"/>
  <c r="G445" i="28"/>
  <c r="H445" i="28"/>
  <c r="J445" i="28" s="1"/>
  <c r="L433" i="37"/>
  <c r="M433" i="37" s="1"/>
  <c r="N433" i="37" s="1"/>
  <c r="I434" i="51" s="1"/>
  <c r="J434" i="51" s="1"/>
  <c r="K434" i="51" s="1"/>
  <c r="R435" i="35"/>
  <c r="AB159" i="39"/>
  <c r="AD159" i="39" s="1"/>
  <c r="O158" i="37"/>
  <c r="P158" i="37" s="1"/>
  <c r="Q158" i="37" s="1"/>
  <c r="L489" i="17" l="1"/>
  <c r="F490" i="17" s="1"/>
  <c r="M489" i="17"/>
  <c r="U451" i="39"/>
  <c r="L159" i="36"/>
  <c r="M159" i="36" s="1"/>
  <c r="N159" i="36" s="1"/>
  <c r="L159" i="51"/>
  <c r="M159" i="51" s="1"/>
  <c r="N159" i="51" s="1"/>
  <c r="P451" i="39"/>
  <c r="Q451" i="39" s="1"/>
  <c r="R451" i="39"/>
  <c r="G462" i="30"/>
  <c r="I462" i="30"/>
  <c r="O461" i="30"/>
  <c r="P461" i="30" s="1"/>
  <c r="C448" i="21" s="1"/>
  <c r="E450" i="37"/>
  <c r="G450" i="37" s="1"/>
  <c r="H450" i="37" s="1"/>
  <c r="C451" i="51" s="1"/>
  <c r="D451" i="51" s="1"/>
  <c r="E451" i="51" s="1"/>
  <c r="X169" i="35"/>
  <c r="G179" i="32"/>
  <c r="H179" i="32"/>
  <c r="G425" i="39"/>
  <c r="H425" i="39" s="1"/>
  <c r="I437" i="27"/>
  <c r="K437" i="27"/>
  <c r="N427" i="35"/>
  <c r="D423" i="38"/>
  <c r="F426" i="36"/>
  <c r="G426" i="36" s="1"/>
  <c r="H426" i="36" s="1"/>
  <c r="H426" i="40"/>
  <c r="W426" i="35"/>
  <c r="K426" i="35" s="1"/>
  <c r="E431" i="38"/>
  <c r="S435" i="35"/>
  <c r="I434" i="36"/>
  <c r="J434" i="36" s="1"/>
  <c r="K434" i="36" s="1"/>
  <c r="E431" i="41" s="1"/>
  <c r="K445" i="28"/>
  <c r="R160" i="47"/>
  <c r="S160" i="47" s="1"/>
  <c r="F156" i="38"/>
  <c r="Y160" i="35"/>
  <c r="D476" i="21" l="1"/>
  <c r="F478" i="37"/>
  <c r="G490" i="17"/>
  <c r="I490" i="17"/>
  <c r="M447" i="43"/>
  <c r="F447" i="43"/>
  <c r="C448" i="38"/>
  <c r="H452" i="35"/>
  <c r="C451" i="36"/>
  <c r="D451" i="36" s="1"/>
  <c r="E451" i="36" s="1"/>
  <c r="K462" i="30"/>
  <c r="L462" i="30" s="1"/>
  <c r="S451" i="39"/>
  <c r="J179" i="32"/>
  <c r="K179" i="32" s="1"/>
  <c r="D423" i="41"/>
  <c r="W427" i="39"/>
  <c r="O427" i="35"/>
  <c r="E427" i="40" s="1"/>
  <c r="P427" i="35"/>
  <c r="X427" i="39" s="1"/>
  <c r="L437" i="27"/>
  <c r="F438" i="27" s="1"/>
  <c r="M437" i="27"/>
  <c r="E424" i="21" s="1"/>
  <c r="D426" i="40"/>
  <c r="D426" i="39"/>
  <c r="J425" i="39"/>
  <c r="I425" i="39"/>
  <c r="K425" i="39" s="1"/>
  <c r="L445" i="28"/>
  <c r="F446" i="28" s="1"/>
  <c r="M445" i="28"/>
  <c r="F432" i="21" s="1"/>
  <c r="T435" i="35"/>
  <c r="G435" i="40" s="1"/>
  <c r="U435" i="35"/>
  <c r="Z160" i="35"/>
  <c r="I160" i="40" s="1"/>
  <c r="F156" i="41"/>
  <c r="AC160" i="39"/>
  <c r="AE160" i="39" s="1"/>
  <c r="J490" i="17" l="1"/>
  <c r="K490" i="17" s="1"/>
  <c r="N462" i="30"/>
  <c r="M462" i="30"/>
  <c r="F463" i="30" s="1"/>
  <c r="E452" i="39"/>
  <c r="T452" i="39" s="1"/>
  <c r="C448" i="41"/>
  <c r="I452" i="35"/>
  <c r="C452" i="40" s="1"/>
  <c r="J452" i="35"/>
  <c r="M179" i="32"/>
  <c r="G166" i="21" s="1"/>
  <c r="L179" i="32"/>
  <c r="F180" i="32" s="1"/>
  <c r="I426" i="37"/>
  <c r="J426" i="37" s="1"/>
  <c r="K426" i="37" s="1"/>
  <c r="F427" i="51" s="1"/>
  <c r="G427" i="51" s="1"/>
  <c r="H427" i="51" s="1"/>
  <c r="M428" i="35"/>
  <c r="G438" i="27"/>
  <c r="H438" i="27"/>
  <c r="J438" i="27" s="1"/>
  <c r="F427" i="40"/>
  <c r="Q427" i="35"/>
  <c r="V427" i="35" s="1"/>
  <c r="L425" i="39"/>
  <c r="K421" i="43" s="1"/>
  <c r="O426" i="39"/>
  <c r="F426" i="39"/>
  <c r="G426" i="39" s="1"/>
  <c r="R436" i="35"/>
  <c r="L434" i="37"/>
  <c r="M434" i="37" s="1"/>
  <c r="N434" i="37" s="1"/>
  <c r="I435" i="51" s="1"/>
  <c r="J435" i="51" s="1"/>
  <c r="K435" i="51" s="1"/>
  <c r="H446" i="28"/>
  <c r="J446" i="28" s="1"/>
  <c r="G446" i="28"/>
  <c r="C428" i="43"/>
  <c r="G432" i="42"/>
  <c r="C428" i="44" s="1"/>
  <c r="O159" i="37"/>
  <c r="P159" i="37" s="1"/>
  <c r="Q159" i="37" s="1"/>
  <c r="AB160" i="39"/>
  <c r="AD160" i="39" s="1"/>
  <c r="L490" i="17" l="1"/>
  <c r="F491" i="17" s="1"/>
  <c r="M490" i="17"/>
  <c r="U452" i="39"/>
  <c r="L160" i="36"/>
  <c r="M160" i="36" s="1"/>
  <c r="N160" i="36" s="1"/>
  <c r="L160" i="51"/>
  <c r="M160" i="51" s="1"/>
  <c r="N160" i="51" s="1"/>
  <c r="P452" i="39"/>
  <c r="Q452" i="39" s="1"/>
  <c r="R452" i="39"/>
  <c r="G463" i="30"/>
  <c r="I463" i="30"/>
  <c r="E451" i="37"/>
  <c r="G451" i="37" s="1"/>
  <c r="H451" i="37" s="1"/>
  <c r="C452" i="51" s="1"/>
  <c r="D452" i="51" s="1"/>
  <c r="E452" i="51" s="1"/>
  <c r="O462" i="30"/>
  <c r="P462" i="30" s="1"/>
  <c r="C449" i="21" s="1"/>
  <c r="G180" i="32"/>
  <c r="H180" i="32"/>
  <c r="X170" i="35"/>
  <c r="H427" i="40"/>
  <c r="W427" i="35"/>
  <c r="K427" i="35" s="1"/>
  <c r="I438" i="27"/>
  <c r="K438" i="27"/>
  <c r="H426" i="39"/>
  <c r="I426" i="39"/>
  <c r="J426" i="39"/>
  <c r="N428" i="35"/>
  <c r="D424" i="38"/>
  <c r="F427" i="36"/>
  <c r="G427" i="36" s="1"/>
  <c r="H427" i="36" s="1"/>
  <c r="K446" i="28"/>
  <c r="E432" i="38"/>
  <c r="S436" i="35"/>
  <c r="I435" i="36"/>
  <c r="J435" i="36" s="1"/>
  <c r="K435" i="36" s="1"/>
  <c r="E432" i="41" s="1"/>
  <c r="R161" i="47"/>
  <c r="S161" i="47" s="1"/>
  <c r="F157" i="38"/>
  <c r="Y161" i="35"/>
  <c r="D477" i="21" l="1"/>
  <c r="F479" i="37"/>
  <c r="G491" i="17"/>
  <c r="I491" i="17"/>
  <c r="M448" i="43"/>
  <c r="F448" i="43"/>
  <c r="K426" i="39"/>
  <c r="L426" i="39" s="1"/>
  <c r="K422" i="43" s="1"/>
  <c r="C452" i="36"/>
  <c r="D452" i="36" s="1"/>
  <c r="E452" i="36" s="1"/>
  <c r="H453" i="35"/>
  <c r="C449" i="38"/>
  <c r="K463" i="30"/>
  <c r="L463" i="30" s="1"/>
  <c r="S452" i="39"/>
  <c r="J180" i="32"/>
  <c r="K180" i="32" s="1"/>
  <c r="O428" i="35"/>
  <c r="E428" i="40" s="1"/>
  <c r="P428" i="35"/>
  <c r="X428" i="39" s="1"/>
  <c r="G426" i="42"/>
  <c r="C422" i="44" s="1"/>
  <c r="L438" i="27"/>
  <c r="F439" i="27" s="1"/>
  <c r="M438" i="27"/>
  <c r="E425" i="21" s="1"/>
  <c r="W428" i="39"/>
  <c r="D424" i="41"/>
  <c r="D427" i="40"/>
  <c r="D427" i="39"/>
  <c r="M446" i="28"/>
  <c r="F433" i="21" s="1"/>
  <c r="L446" i="28"/>
  <c r="F447" i="28" s="1"/>
  <c r="T436" i="35"/>
  <c r="G436" i="40" s="1"/>
  <c r="U436" i="35"/>
  <c r="Z161" i="35"/>
  <c r="I161" i="40" s="1"/>
  <c r="AC161" i="39"/>
  <c r="AE161" i="39" s="1"/>
  <c r="F157" i="41"/>
  <c r="J491" i="17" l="1"/>
  <c r="K491" i="17" s="1"/>
  <c r="N463" i="30"/>
  <c r="M463" i="30"/>
  <c r="F464" i="30" s="1"/>
  <c r="J453" i="35"/>
  <c r="I453" i="35"/>
  <c r="C453" i="40" s="1"/>
  <c r="E453" i="39"/>
  <c r="T453" i="39" s="1"/>
  <c r="C449" i="41"/>
  <c r="M180" i="32"/>
  <c r="G167" i="21" s="1"/>
  <c r="L180" i="32"/>
  <c r="F181" i="32" s="1"/>
  <c r="I427" i="37"/>
  <c r="J427" i="37" s="1"/>
  <c r="K427" i="37" s="1"/>
  <c r="F428" i="51" s="1"/>
  <c r="G428" i="51" s="1"/>
  <c r="H428" i="51" s="1"/>
  <c r="M429" i="35"/>
  <c r="G439" i="27"/>
  <c r="H439" i="27"/>
  <c r="J439" i="27" s="1"/>
  <c r="F427" i="39"/>
  <c r="O427" i="39"/>
  <c r="Q428" i="35"/>
  <c r="V428" i="35" s="1"/>
  <c r="F428" i="40"/>
  <c r="H447" i="28"/>
  <c r="J447" i="28" s="1"/>
  <c r="G447" i="28"/>
  <c r="L435" i="37"/>
  <c r="M435" i="37" s="1"/>
  <c r="N435" i="37" s="1"/>
  <c r="I436" i="51" s="1"/>
  <c r="J436" i="51" s="1"/>
  <c r="K436" i="51" s="1"/>
  <c r="R437" i="35"/>
  <c r="G433" i="42"/>
  <c r="C429" i="44" s="1"/>
  <c r="C429" i="43"/>
  <c r="O160" i="37"/>
  <c r="P160" i="37" s="1"/>
  <c r="Q160" i="37" s="1"/>
  <c r="AB161" i="39"/>
  <c r="AD161" i="39" s="1"/>
  <c r="L491" i="17" l="1"/>
  <c r="F492" i="17" s="1"/>
  <c r="M491" i="17"/>
  <c r="U453" i="39"/>
  <c r="L161" i="36"/>
  <c r="M161" i="36" s="1"/>
  <c r="N161" i="36" s="1"/>
  <c r="L161" i="51"/>
  <c r="M161" i="51" s="1"/>
  <c r="N161" i="51" s="1"/>
  <c r="P453" i="39"/>
  <c r="Q453" i="39" s="1"/>
  <c r="R453" i="39"/>
  <c r="I464" i="30"/>
  <c r="G464" i="30"/>
  <c r="E452" i="37"/>
  <c r="G452" i="37" s="1"/>
  <c r="H452" i="37" s="1"/>
  <c r="C453" i="51" s="1"/>
  <c r="D453" i="51" s="1"/>
  <c r="E453" i="51" s="1"/>
  <c r="O463" i="30"/>
  <c r="P463" i="30" s="1"/>
  <c r="C450" i="21" s="1"/>
  <c r="G181" i="32"/>
  <c r="H181" i="32"/>
  <c r="X171" i="35"/>
  <c r="G427" i="39"/>
  <c r="H427" i="39" s="1"/>
  <c r="I439" i="27"/>
  <c r="K439" i="27"/>
  <c r="D425" i="38"/>
  <c r="N429" i="35"/>
  <c r="F428" i="36"/>
  <c r="G428" i="36" s="1"/>
  <c r="H428" i="36" s="1"/>
  <c r="W428" i="35"/>
  <c r="K428" i="35" s="1"/>
  <c r="H428" i="40"/>
  <c r="S437" i="35"/>
  <c r="E433" i="38"/>
  <c r="I436" i="36"/>
  <c r="J436" i="36" s="1"/>
  <c r="K436" i="36" s="1"/>
  <c r="E433" i="41" s="1"/>
  <c r="K447" i="28"/>
  <c r="R162" i="47"/>
  <c r="S162" i="47" s="1"/>
  <c r="F158" i="38"/>
  <c r="Y162" i="35"/>
  <c r="D478" i="21" l="1"/>
  <c r="F480" i="37"/>
  <c r="G492" i="17"/>
  <c r="I492" i="17"/>
  <c r="M449" i="43"/>
  <c r="F449" i="43"/>
  <c r="K464" i="30"/>
  <c r="L464" i="30" s="1"/>
  <c r="H454" i="35"/>
  <c r="C453" i="36"/>
  <c r="D453" i="36" s="1"/>
  <c r="E453" i="36" s="1"/>
  <c r="C450" i="38"/>
  <c r="S453" i="39"/>
  <c r="J181" i="32"/>
  <c r="K181" i="32" s="1"/>
  <c r="D428" i="39"/>
  <c r="D428" i="40"/>
  <c r="D425" i="41"/>
  <c r="W429" i="39"/>
  <c r="O429" i="35"/>
  <c r="E429" i="40" s="1"/>
  <c r="P429" i="35"/>
  <c r="X429" i="39" s="1"/>
  <c r="L439" i="27"/>
  <c r="F440" i="27" s="1"/>
  <c r="M439" i="27"/>
  <c r="E426" i="21" s="1"/>
  <c r="I427" i="39"/>
  <c r="K427" i="39" s="1"/>
  <c r="J427" i="39"/>
  <c r="L447" i="28"/>
  <c r="F448" i="28" s="1"/>
  <c r="M447" i="28"/>
  <c r="F434" i="21" s="1"/>
  <c r="U437" i="35"/>
  <c r="T437" i="35"/>
  <c r="G437" i="40" s="1"/>
  <c r="F158" i="41"/>
  <c r="AC162" i="39"/>
  <c r="AE162" i="39" s="1"/>
  <c r="Z162" i="35"/>
  <c r="I162" i="40" s="1"/>
  <c r="J492" i="17" l="1"/>
  <c r="K492" i="17" s="1"/>
  <c r="M464" i="30"/>
  <c r="F465" i="30" s="1"/>
  <c r="N464" i="30"/>
  <c r="C450" i="41"/>
  <c r="E454" i="39"/>
  <c r="T454" i="39" s="1"/>
  <c r="J454" i="35"/>
  <c r="I454" i="35"/>
  <c r="C454" i="40" s="1"/>
  <c r="M181" i="32"/>
  <c r="G168" i="21" s="1"/>
  <c r="L181" i="32"/>
  <c r="F182" i="32" s="1"/>
  <c r="G427" i="42"/>
  <c r="C423" i="44" s="1"/>
  <c r="G440" i="27"/>
  <c r="H440" i="27"/>
  <c r="J440" i="27" s="1"/>
  <c r="F429" i="40"/>
  <c r="Q429" i="35"/>
  <c r="V429" i="35" s="1"/>
  <c r="L427" i="39"/>
  <c r="K423" i="43" s="1"/>
  <c r="F428" i="39"/>
  <c r="O428" i="39"/>
  <c r="M430" i="35"/>
  <c r="I428" i="37"/>
  <c r="J428" i="37" s="1"/>
  <c r="K428" i="37" s="1"/>
  <c r="F429" i="51" s="1"/>
  <c r="G429" i="51" s="1"/>
  <c r="H429" i="51" s="1"/>
  <c r="L436" i="37"/>
  <c r="M436" i="37" s="1"/>
  <c r="N436" i="37" s="1"/>
  <c r="I437" i="51" s="1"/>
  <c r="J437" i="51" s="1"/>
  <c r="K437" i="51" s="1"/>
  <c r="R438" i="35"/>
  <c r="G448" i="28"/>
  <c r="H448" i="28"/>
  <c r="J448" i="28" s="1"/>
  <c r="C430" i="43"/>
  <c r="G434" i="42"/>
  <c r="C430" i="44" s="1"/>
  <c r="O161" i="37"/>
  <c r="P161" i="37" s="1"/>
  <c r="Q161" i="37" s="1"/>
  <c r="AB162" i="39"/>
  <c r="AD162" i="39" s="1"/>
  <c r="M492" i="17" l="1"/>
  <c r="L492" i="17"/>
  <c r="F493" i="17" s="1"/>
  <c r="U454" i="39"/>
  <c r="L162" i="36"/>
  <c r="M162" i="36" s="1"/>
  <c r="N162" i="36" s="1"/>
  <c r="L162" i="51"/>
  <c r="M162" i="51" s="1"/>
  <c r="N162" i="51" s="1"/>
  <c r="P454" i="39"/>
  <c r="Q454" i="39" s="1"/>
  <c r="R454" i="39"/>
  <c r="E453" i="37"/>
  <c r="G453" i="37" s="1"/>
  <c r="H453" i="37" s="1"/>
  <c r="C454" i="51" s="1"/>
  <c r="D454" i="51" s="1"/>
  <c r="E454" i="51" s="1"/>
  <c r="O464" i="30"/>
  <c r="P464" i="30" s="1"/>
  <c r="C451" i="21" s="1"/>
  <c r="I465" i="30"/>
  <c r="G465" i="30"/>
  <c r="G182" i="32"/>
  <c r="H182" i="32"/>
  <c r="X172" i="35"/>
  <c r="G428" i="39"/>
  <c r="H428" i="39" s="1"/>
  <c r="N430" i="35"/>
  <c r="D426" i="38"/>
  <c r="F429" i="36"/>
  <c r="G429" i="36" s="1"/>
  <c r="H429" i="36" s="1"/>
  <c r="W429" i="35"/>
  <c r="K429" i="35" s="1"/>
  <c r="H429" i="40"/>
  <c r="I440" i="27"/>
  <c r="K440" i="27"/>
  <c r="K448" i="28"/>
  <c r="E434" i="38"/>
  <c r="I437" i="36"/>
  <c r="J437" i="36" s="1"/>
  <c r="K437" i="36" s="1"/>
  <c r="E434" i="41" s="1"/>
  <c r="S438" i="35"/>
  <c r="R163" i="47"/>
  <c r="S163" i="47" s="1"/>
  <c r="F159" i="38"/>
  <c r="Y163" i="35"/>
  <c r="G493" i="17" l="1"/>
  <c r="I493" i="17"/>
  <c r="D479" i="21"/>
  <c r="F481" i="37"/>
  <c r="F450" i="43"/>
  <c r="M450" i="43"/>
  <c r="K465" i="30"/>
  <c r="L465" i="30" s="1"/>
  <c r="H455" i="35"/>
  <c r="C451" i="38"/>
  <c r="C454" i="36"/>
  <c r="D454" i="36" s="1"/>
  <c r="E454" i="36" s="1"/>
  <c r="S454" i="39"/>
  <c r="J182" i="32"/>
  <c r="K182" i="32" s="1"/>
  <c r="D429" i="39"/>
  <c r="D429" i="40"/>
  <c r="W430" i="39"/>
  <c r="D426" i="41"/>
  <c r="O430" i="35"/>
  <c r="E430" i="40" s="1"/>
  <c r="P430" i="35"/>
  <c r="X430" i="39" s="1"/>
  <c r="M440" i="27"/>
  <c r="E427" i="21" s="1"/>
  <c r="L440" i="27"/>
  <c r="F441" i="27" s="1"/>
  <c r="J428" i="39"/>
  <c r="I428" i="39"/>
  <c r="K428" i="39" s="1"/>
  <c r="L448" i="28"/>
  <c r="F449" i="28" s="1"/>
  <c r="M448" i="28"/>
  <c r="F435" i="21" s="1"/>
  <c r="T438" i="35"/>
  <c r="G438" i="40" s="1"/>
  <c r="U438" i="35"/>
  <c r="G435" i="42"/>
  <c r="C431" i="44" s="1"/>
  <c r="Z163" i="35"/>
  <c r="I163" i="40" s="1"/>
  <c r="F159" i="41"/>
  <c r="AC163" i="39"/>
  <c r="AE163" i="39" s="1"/>
  <c r="J493" i="17" l="1"/>
  <c r="K493" i="17" s="1"/>
  <c r="C424" i="43"/>
  <c r="N465" i="30"/>
  <c r="M465" i="30"/>
  <c r="F466" i="30" s="1"/>
  <c r="E455" i="39"/>
  <c r="T455" i="39" s="1"/>
  <c r="C451" i="41"/>
  <c r="I455" i="35"/>
  <c r="C455" i="40" s="1"/>
  <c r="J455" i="35"/>
  <c r="M182" i="32"/>
  <c r="G169" i="21" s="1"/>
  <c r="L182" i="32"/>
  <c r="F183" i="32" s="1"/>
  <c r="M431" i="35"/>
  <c r="I429" i="37"/>
  <c r="J429" i="37" s="1"/>
  <c r="K429" i="37" s="1"/>
  <c r="F430" i="51" s="1"/>
  <c r="G430" i="51" s="1"/>
  <c r="H430" i="51" s="1"/>
  <c r="F430" i="40"/>
  <c r="Q430" i="35"/>
  <c r="V430" i="35" s="1"/>
  <c r="L428" i="39"/>
  <c r="K424" i="43" s="1"/>
  <c r="H441" i="27"/>
  <c r="J441" i="27" s="1"/>
  <c r="G441" i="27"/>
  <c r="F429" i="39"/>
  <c r="O429" i="39"/>
  <c r="R439" i="35"/>
  <c r="L437" i="37"/>
  <c r="M437" i="37" s="1"/>
  <c r="N437" i="37" s="1"/>
  <c r="I438" i="51" s="1"/>
  <c r="J438" i="51" s="1"/>
  <c r="K438" i="51" s="1"/>
  <c r="H449" i="28"/>
  <c r="J449" i="28" s="1"/>
  <c r="G449" i="28"/>
  <c r="AB163" i="39"/>
  <c r="AD163" i="39" s="1"/>
  <c r="O162" i="37"/>
  <c r="P162" i="37" s="1"/>
  <c r="Q162" i="37" s="1"/>
  <c r="L493" i="17" l="1"/>
  <c r="F494" i="17" s="1"/>
  <c r="M493" i="17"/>
  <c r="U455" i="39"/>
  <c r="L163" i="36"/>
  <c r="M163" i="36" s="1"/>
  <c r="N163" i="36" s="1"/>
  <c r="L163" i="51"/>
  <c r="M163" i="51" s="1"/>
  <c r="N163" i="51" s="1"/>
  <c r="P455" i="39"/>
  <c r="Q455" i="39" s="1"/>
  <c r="R455" i="39"/>
  <c r="I466" i="30"/>
  <c r="G466" i="30"/>
  <c r="E454" i="37"/>
  <c r="G454" i="37" s="1"/>
  <c r="H454" i="37" s="1"/>
  <c r="C455" i="51" s="1"/>
  <c r="D455" i="51" s="1"/>
  <c r="E455" i="51" s="1"/>
  <c r="O465" i="30"/>
  <c r="P465" i="30" s="1"/>
  <c r="C452" i="21" s="1"/>
  <c r="G183" i="32"/>
  <c r="H183" i="32"/>
  <c r="X173" i="35"/>
  <c r="W430" i="35"/>
  <c r="K430" i="35" s="1"/>
  <c r="H430" i="40"/>
  <c r="G429" i="39"/>
  <c r="H429" i="39" s="1"/>
  <c r="N431" i="35"/>
  <c r="D427" i="38"/>
  <c r="F430" i="36"/>
  <c r="G430" i="36" s="1"/>
  <c r="H430" i="36" s="1"/>
  <c r="K441" i="27"/>
  <c r="I441" i="27"/>
  <c r="K449" i="28"/>
  <c r="E435" i="38"/>
  <c r="I438" i="36"/>
  <c r="J438" i="36" s="1"/>
  <c r="K438" i="36" s="1"/>
  <c r="E435" i="41" s="1"/>
  <c r="S439" i="35"/>
  <c r="R164" i="47"/>
  <c r="S164" i="47" s="1"/>
  <c r="F160" i="38"/>
  <c r="Y164" i="35"/>
  <c r="D480" i="21" l="1"/>
  <c r="F482" i="37"/>
  <c r="G494" i="17"/>
  <c r="I494" i="17"/>
  <c r="M451" i="43"/>
  <c r="F451" i="43"/>
  <c r="K466" i="30"/>
  <c r="L466" i="30" s="1"/>
  <c r="C452" i="38"/>
  <c r="C455" i="36"/>
  <c r="D455" i="36" s="1"/>
  <c r="E455" i="36" s="1"/>
  <c r="H456" i="35"/>
  <c r="S455" i="39"/>
  <c r="J183" i="32"/>
  <c r="K183" i="32" s="1"/>
  <c r="M441" i="27"/>
  <c r="E428" i="21" s="1"/>
  <c r="L441" i="27"/>
  <c r="F442" i="27" s="1"/>
  <c r="W431" i="39"/>
  <c r="D427" i="41"/>
  <c r="P431" i="35"/>
  <c r="X431" i="39" s="1"/>
  <c r="O431" i="35"/>
  <c r="E431" i="40" s="1"/>
  <c r="J429" i="39"/>
  <c r="I429" i="39"/>
  <c r="K429" i="39" s="1"/>
  <c r="D430" i="40"/>
  <c r="D430" i="39"/>
  <c r="L449" i="28"/>
  <c r="F450" i="28" s="1"/>
  <c r="M449" i="28"/>
  <c r="F436" i="21" s="1"/>
  <c r="U439" i="35"/>
  <c r="T439" i="35"/>
  <c r="G439" i="40" s="1"/>
  <c r="C432" i="43"/>
  <c r="G436" i="42"/>
  <c r="C432" i="44" s="1"/>
  <c r="Z164" i="35"/>
  <c r="I164" i="40" s="1"/>
  <c r="F160" i="41"/>
  <c r="AC164" i="39"/>
  <c r="AE164" i="39" s="1"/>
  <c r="J494" i="17" l="1"/>
  <c r="K494" i="17" s="1"/>
  <c r="J456" i="35"/>
  <c r="I456" i="35"/>
  <c r="C456" i="40" s="1"/>
  <c r="C452" i="41"/>
  <c r="E456" i="39"/>
  <c r="T456" i="39" s="1"/>
  <c r="N466" i="30"/>
  <c r="M466" i="30"/>
  <c r="F467" i="30" s="1"/>
  <c r="L183" i="32"/>
  <c r="F184" i="32" s="1"/>
  <c r="M183" i="32"/>
  <c r="G170" i="21" s="1"/>
  <c r="L429" i="39"/>
  <c r="K425" i="43" s="1"/>
  <c r="F431" i="40"/>
  <c r="Q431" i="35"/>
  <c r="V431" i="35" s="1"/>
  <c r="O430" i="39"/>
  <c r="F430" i="39"/>
  <c r="G430" i="39" s="1"/>
  <c r="G442" i="27"/>
  <c r="H442" i="27"/>
  <c r="J442" i="27" s="1"/>
  <c r="I430" i="37"/>
  <c r="J430" i="37" s="1"/>
  <c r="K430" i="37" s="1"/>
  <c r="F431" i="51" s="1"/>
  <c r="G431" i="51" s="1"/>
  <c r="H431" i="51" s="1"/>
  <c r="M432" i="35"/>
  <c r="R440" i="35"/>
  <c r="L438" i="37"/>
  <c r="M438" i="37" s="1"/>
  <c r="N438" i="37" s="1"/>
  <c r="I439" i="51" s="1"/>
  <c r="J439" i="51" s="1"/>
  <c r="K439" i="51" s="1"/>
  <c r="G450" i="28"/>
  <c r="H450" i="28"/>
  <c r="J450" i="28" s="1"/>
  <c r="AB164" i="39"/>
  <c r="AD164" i="39" s="1"/>
  <c r="O163" i="37"/>
  <c r="P163" i="37" s="1"/>
  <c r="Q163" i="37" s="1"/>
  <c r="L494" i="17" l="1"/>
  <c r="F495" i="17" s="1"/>
  <c r="M494" i="17"/>
  <c r="U456" i="39"/>
  <c r="L164" i="36"/>
  <c r="M164" i="36" s="1"/>
  <c r="N164" i="36" s="1"/>
  <c r="L164" i="51"/>
  <c r="M164" i="51" s="1"/>
  <c r="N164" i="51" s="1"/>
  <c r="I467" i="30"/>
  <c r="G467" i="30"/>
  <c r="E455" i="37"/>
  <c r="G455" i="37" s="1"/>
  <c r="H455" i="37" s="1"/>
  <c r="C456" i="51" s="1"/>
  <c r="D456" i="51" s="1"/>
  <c r="E456" i="51" s="1"/>
  <c r="O466" i="30"/>
  <c r="P466" i="30" s="1"/>
  <c r="C453" i="21" s="1"/>
  <c r="P456" i="39"/>
  <c r="Q456" i="39" s="1"/>
  <c r="R456" i="39"/>
  <c r="X174" i="35"/>
  <c r="G184" i="32"/>
  <c r="H184" i="32"/>
  <c r="H430" i="39"/>
  <c r="I430" i="39"/>
  <c r="K430" i="39" s="1"/>
  <c r="J430" i="39"/>
  <c r="W431" i="35"/>
  <c r="K431" i="35" s="1"/>
  <c r="H431" i="40"/>
  <c r="F431" i="36"/>
  <c r="G431" i="36" s="1"/>
  <c r="H431" i="36" s="1"/>
  <c r="N432" i="35"/>
  <c r="D428" i="38"/>
  <c r="K442" i="27"/>
  <c r="I442" i="27"/>
  <c r="K450" i="28"/>
  <c r="E436" i="38"/>
  <c r="S440" i="35"/>
  <c r="I439" i="36"/>
  <c r="J439" i="36" s="1"/>
  <c r="K439" i="36" s="1"/>
  <c r="E436" i="41" s="1"/>
  <c r="R165" i="47"/>
  <c r="S165" i="47" s="1"/>
  <c r="F161" i="38"/>
  <c r="Y165" i="35"/>
  <c r="D481" i="21" l="1"/>
  <c r="F483" i="37"/>
  <c r="G495" i="17"/>
  <c r="I495" i="17"/>
  <c r="M452" i="43"/>
  <c r="F452" i="43"/>
  <c r="S456" i="39"/>
  <c r="H457" i="35"/>
  <c r="C453" i="38"/>
  <c r="C456" i="36"/>
  <c r="D456" i="36" s="1"/>
  <c r="E456" i="36" s="1"/>
  <c r="K467" i="30"/>
  <c r="L467" i="30" s="1"/>
  <c r="L430" i="39"/>
  <c r="K426" i="43" s="1"/>
  <c r="J184" i="32"/>
  <c r="K184" i="32" s="1"/>
  <c r="O432" i="35"/>
  <c r="E432" i="40" s="1"/>
  <c r="P432" i="35"/>
  <c r="X432" i="39" s="1"/>
  <c r="D428" i="41"/>
  <c r="W432" i="39"/>
  <c r="D431" i="40"/>
  <c r="D431" i="39"/>
  <c r="L442" i="27"/>
  <c r="F443" i="27" s="1"/>
  <c r="M442" i="27"/>
  <c r="E429" i="21" s="1"/>
  <c r="M450" i="28"/>
  <c r="F437" i="21" s="1"/>
  <c r="L450" i="28"/>
  <c r="F451" i="28" s="1"/>
  <c r="T440" i="35"/>
  <c r="G440" i="40" s="1"/>
  <c r="U440" i="35"/>
  <c r="Z165" i="35"/>
  <c r="I165" i="40" s="1"/>
  <c r="F161" i="41"/>
  <c r="AC165" i="39"/>
  <c r="AE165" i="39" s="1"/>
  <c r="J495" i="17" l="1"/>
  <c r="K495" i="17" s="1"/>
  <c r="N467" i="30"/>
  <c r="M467" i="30"/>
  <c r="F468" i="30" s="1"/>
  <c r="E457" i="39"/>
  <c r="T457" i="39" s="1"/>
  <c r="C453" i="41"/>
  <c r="J457" i="35"/>
  <c r="I457" i="35"/>
  <c r="C457" i="40" s="1"/>
  <c r="M184" i="32"/>
  <c r="G171" i="21" s="1"/>
  <c r="L184" i="32"/>
  <c r="F185" i="32" s="1"/>
  <c r="G443" i="27"/>
  <c r="H443" i="27"/>
  <c r="J443" i="27" s="1"/>
  <c r="F431" i="39"/>
  <c r="O431" i="39"/>
  <c r="Q432" i="35"/>
  <c r="V432" i="35" s="1"/>
  <c r="F432" i="40"/>
  <c r="M433" i="35"/>
  <c r="I431" i="37"/>
  <c r="J431" i="37" s="1"/>
  <c r="K431" i="37" s="1"/>
  <c r="F432" i="51" s="1"/>
  <c r="G432" i="51" s="1"/>
  <c r="H432" i="51" s="1"/>
  <c r="H451" i="28"/>
  <c r="J451" i="28" s="1"/>
  <c r="G451" i="28"/>
  <c r="R441" i="35"/>
  <c r="L439" i="37"/>
  <c r="M439" i="37" s="1"/>
  <c r="N439" i="37" s="1"/>
  <c r="I440" i="51" s="1"/>
  <c r="J440" i="51" s="1"/>
  <c r="K440" i="51" s="1"/>
  <c r="G437" i="42"/>
  <c r="C433" i="44" s="1"/>
  <c r="C433" i="43"/>
  <c r="AB165" i="39"/>
  <c r="AD165" i="39" s="1"/>
  <c r="O164" i="37"/>
  <c r="P164" i="37" s="1"/>
  <c r="Q164" i="37" s="1"/>
  <c r="L495" i="17" l="1"/>
  <c r="F496" i="17" s="1"/>
  <c r="M495" i="17"/>
  <c r="U457" i="39"/>
  <c r="L165" i="36"/>
  <c r="M165" i="36" s="1"/>
  <c r="N165" i="36" s="1"/>
  <c r="L165" i="51"/>
  <c r="M165" i="51" s="1"/>
  <c r="N165" i="51" s="1"/>
  <c r="P457" i="39"/>
  <c r="Q457" i="39" s="1"/>
  <c r="R457" i="39"/>
  <c r="I468" i="30"/>
  <c r="G468" i="30"/>
  <c r="O467" i="30"/>
  <c r="P467" i="30" s="1"/>
  <c r="C454" i="21" s="1"/>
  <c r="E456" i="37"/>
  <c r="G456" i="37" s="1"/>
  <c r="H456" i="37" s="1"/>
  <c r="C457" i="51" s="1"/>
  <c r="D457" i="51" s="1"/>
  <c r="E457" i="51" s="1"/>
  <c r="G185" i="32"/>
  <c r="H185" i="32"/>
  <c r="X175" i="35"/>
  <c r="H432" i="40"/>
  <c r="W432" i="35"/>
  <c r="K432" i="35" s="1"/>
  <c r="N433" i="35"/>
  <c r="D429" i="38"/>
  <c r="F432" i="36"/>
  <c r="G432" i="36" s="1"/>
  <c r="H432" i="36" s="1"/>
  <c r="G431" i="39"/>
  <c r="H431" i="39" s="1"/>
  <c r="K443" i="27"/>
  <c r="I443" i="27"/>
  <c r="I440" i="36"/>
  <c r="J440" i="36" s="1"/>
  <c r="K440" i="36" s="1"/>
  <c r="E437" i="41" s="1"/>
  <c r="S441" i="35"/>
  <c r="E437" i="38"/>
  <c r="K451" i="28"/>
  <c r="R166" i="47"/>
  <c r="S166" i="47" s="1"/>
  <c r="F162" i="38"/>
  <c r="Y166" i="35"/>
  <c r="D482" i="21" l="1"/>
  <c r="F484" i="37"/>
  <c r="G496" i="17"/>
  <c r="I496" i="17"/>
  <c r="F453" i="43"/>
  <c r="M453" i="43"/>
  <c r="K468" i="30"/>
  <c r="L468" i="30" s="1"/>
  <c r="S457" i="39"/>
  <c r="C457" i="36"/>
  <c r="D457" i="36" s="1"/>
  <c r="E457" i="36" s="1"/>
  <c r="H458" i="35"/>
  <c r="C454" i="38"/>
  <c r="J185" i="32"/>
  <c r="K185" i="32" s="1"/>
  <c r="M443" i="27"/>
  <c r="E430" i="21" s="1"/>
  <c r="L443" i="27"/>
  <c r="F444" i="27" s="1"/>
  <c r="J431" i="39"/>
  <c r="I431" i="39"/>
  <c r="K431" i="39" s="1"/>
  <c r="W433" i="39"/>
  <c r="D429" i="41"/>
  <c r="O433" i="35"/>
  <c r="E433" i="40" s="1"/>
  <c r="P433" i="35"/>
  <c r="X433" i="39" s="1"/>
  <c r="D432" i="40"/>
  <c r="D432" i="39"/>
  <c r="L451" i="28"/>
  <c r="F452" i="28" s="1"/>
  <c r="M451" i="28"/>
  <c r="F438" i="21" s="1"/>
  <c r="C434" i="43"/>
  <c r="U441" i="35"/>
  <c r="T441" i="35"/>
  <c r="G441" i="40" s="1"/>
  <c r="Z166" i="35"/>
  <c r="I166" i="40" s="1"/>
  <c r="AC166" i="39"/>
  <c r="AE166" i="39" s="1"/>
  <c r="F162" i="41"/>
  <c r="J496" i="17" l="1"/>
  <c r="K496" i="17" s="1"/>
  <c r="N468" i="30"/>
  <c r="M468" i="30"/>
  <c r="F469" i="30" s="1"/>
  <c r="I458" i="35"/>
  <c r="C458" i="40" s="1"/>
  <c r="J458" i="35"/>
  <c r="C454" i="41"/>
  <c r="E458" i="39"/>
  <c r="T458" i="39" s="1"/>
  <c r="L431" i="39"/>
  <c r="K427" i="43" s="1"/>
  <c r="L185" i="32"/>
  <c r="F186" i="32" s="1"/>
  <c r="M185" i="32"/>
  <c r="G172" i="21" s="1"/>
  <c r="C427" i="43"/>
  <c r="F432" i="39"/>
  <c r="O432" i="39"/>
  <c r="H444" i="27"/>
  <c r="J444" i="27" s="1"/>
  <c r="G444" i="27"/>
  <c r="F433" i="40"/>
  <c r="Q433" i="35"/>
  <c r="V433" i="35" s="1"/>
  <c r="M434" i="35"/>
  <c r="I432" i="37"/>
  <c r="J432" i="37" s="1"/>
  <c r="K432" i="37" s="1"/>
  <c r="F433" i="51" s="1"/>
  <c r="G433" i="51" s="1"/>
  <c r="H433" i="51" s="1"/>
  <c r="R442" i="35"/>
  <c r="L440" i="37"/>
  <c r="M440" i="37" s="1"/>
  <c r="N440" i="37" s="1"/>
  <c r="I441" i="51" s="1"/>
  <c r="J441" i="51" s="1"/>
  <c r="K441" i="51" s="1"/>
  <c r="H452" i="28"/>
  <c r="J452" i="28" s="1"/>
  <c r="G452" i="28"/>
  <c r="AB166" i="39"/>
  <c r="AD166" i="39" s="1"/>
  <c r="O165" i="37"/>
  <c r="P165" i="37" s="1"/>
  <c r="Q165" i="37" s="1"/>
  <c r="M496" i="17" l="1"/>
  <c r="L496" i="17"/>
  <c r="F497" i="17" s="1"/>
  <c r="U458" i="39"/>
  <c r="L166" i="36"/>
  <c r="M166" i="36" s="1"/>
  <c r="N166" i="36" s="1"/>
  <c r="L166" i="51"/>
  <c r="M166" i="51" s="1"/>
  <c r="N166" i="51" s="1"/>
  <c r="P458" i="39"/>
  <c r="Q458" i="39" s="1"/>
  <c r="R458" i="39"/>
  <c r="I469" i="30"/>
  <c r="G469" i="30"/>
  <c r="O468" i="30"/>
  <c r="P468" i="30" s="1"/>
  <c r="C455" i="21" s="1"/>
  <c r="E457" i="37"/>
  <c r="G457" i="37" s="1"/>
  <c r="H457" i="37" s="1"/>
  <c r="C458" i="51" s="1"/>
  <c r="D458" i="51" s="1"/>
  <c r="E458" i="51" s="1"/>
  <c r="X176" i="35"/>
  <c r="G186" i="32"/>
  <c r="H186" i="32"/>
  <c r="I444" i="27"/>
  <c r="K444" i="27"/>
  <c r="G432" i="39"/>
  <c r="H432" i="39" s="1"/>
  <c r="N434" i="35"/>
  <c r="F433" i="36"/>
  <c r="G433" i="36" s="1"/>
  <c r="H433" i="36" s="1"/>
  <c r="D430" i="38"/>
  <c r="H433" i="40"/>
  <c r="W433" i="35"/>
  <c r="K433" i="35" s="1"/>
  <c r="K452" i="28"/>
  <c r="S442" i="35"/>
  <c r="E438" i="38"/>
  <c r="I441" i="36"/>
  <c r="J441" i="36" s="1"/>
  <c r="K441" i="36" s="1"/>
  <c r="E438" i="41" s="1"/>
  <c r="R167" i="47"/>
  <c r="S167" i="47" s="1"/>
  <c r="F163" i="38"/>
  <c r="Y167" i="35"/>
  <c r="G497" i="17" l="1"/>
  <c r="I497" i="17"/>
  <c r="D483" i="21"/>
  <c r="F485" i="37"/>
  <c r="F454" i="43"/>
  <c r="M454" i="43"/>
  <c r="C458" i="36"/>
  <c r="D458" i="36" s="1"/>
  <c r="E458" i="36" s="1"/>
  <c r="C455" i="38"/>
  <c r="H459" i="35"/>
  <c r="K469" i="30"/>
  <c r="L469" i="30" s="1"/>
  <c r="S458" i="39"/>
  <c r="J186" i="32"/>
  <c r="K186" i="32" s="1"/>
  <c r="W434" i="39"/>
  <c r="D430" i="41"/>
  <c r="P434" i="35"/>
  <c r="X434" i="39" s="1"/>
  <c r="O434" i="35"/>
  <c r="E434" i="40" s="1"/>
  <c r="J432" i="39"/>
  <c r="I432" i="39"/>
  <c r="K432" i="39" s="1"/>
  <c r="L444" i="27"/>
  <c r="F445" i="27" s="1"/>
  <c r="M444" i="27"/>
  <c r="E431" i="21" s="1"/>
  <c r="D433" i="40"/>
  <c r="D433" i="39"/>
  <c r="L452" i="28"/>
  <c r="F453" i="28" s="1"/>
  <c r="M452" i="28"/>
  <c r="F439" i="21" s="1"/>
  <c r="T442" i="35"/>
  <c r="G442" i="40" s="1"/>
  <c r="U442" i="35"/>
  <c r="G439" i="42"/>
  <c r="C435" i="44" s="1"/>
  <c r="C435" i="43"/>
  <c r="Z167" i="35"/>
  <c r="I167" i="40" s="1"/>
  <c r="F163" i="41"/>
  <c r="AC167" i="39"/>
  <c r="AE167" i="39" s="1"/>
  <c r="J497" i="17" l="1"/>
  <c r="K497" i="17" s="1"/>
  <c r="N469" i="30"/>
  <c r="M469" i="30"/>
  <c r="F470" i="30" s="1"/>
  <c r="J459" i="35"/>
  <c r="I459" i="35"/>
  <c r="C459" i="40" s="1"/>
  <c r="E459" i="39"/>
  <c r="T459" i="39" s="1"/>
  <c r="C455" i="41"/>
  <c r="L186" i="32"/>
  <c r="F187" i="32" s="1"/>
  <c r="M186" i="32"/>
  <c r="G173" i="21" s="1"/>
  <c r="G445" i="27"/>
  <c r="H445" i="27"/>
  <c r="J445" i="27" s="1"/>
  <c r="L432" i="39"/>
  <c r="K428" i="43" s="1"/>
  <c r="O433" i="39"/>
  <c r="F433" i="39"/>
  <c r="G433" i="39" s="1"/>
  <c r="F434" i="40"/>
  <c r="Q434" i="35"/>
  <c r="V434" i="35" s="1"/>
  <c r="M435" i="35"/>
  <c r="I433" i="37"/>
  <c r="J433" i="37" s="1"/>
  <c r="K433" i="37" s="1"/>
  <c r="F434" i="51" s="1"/>
  <c r="G434" i="51" s="1"/>
  <c r="H434" i="51" s="1"/>
  <c r="R443" i="35"/>
  <c r="L441" i="37"/>
  <c r="M441" i="37" s="1"/>
  <c r="N441" i="37" s="1"/>
  <c r="I442" i="51" s="1"/>
  <c r="J442" i="51" s="1"/>
  <c r="K442" i="51" s="1"/>
  <c r="G453" i="28"/>
  <c r="H453" i="28"/>
  <c r="J453" i="28" s="1"/>
  <c r="AB167" i="39"/>
  <c r="AD167" i="39" s="1"/>
  <c r="O166" i="37"/>
  <c r="P166" i="37" s="1"/>
  <c r="Q166" i="37" s="1"/>
  <c r="M497" i="17" l="1"/>
  <c r="L497" i="17"/>
  <c r="F498" i="17" s="1"/>
  <c r="U459" i="39"/>
  <c r="L167" i="36"/>
  <c r="M167" i="36" s="1"/>
  <c r="N167" i="36" s="1"/>
  <c r="L167" i="51"/>
  <c r="M167" i="51" s="1"/>
  <c r="N167" i="51" s="1"/>
  <c r="G470" i="30"/>
  <c r="I470" i="30"/>
  <c r="P459" i="39"/>
  <c r="Q459" i="39" s="1"/>
  <c r="R459" i="39"/>
  <c r="O469" i="30"/>
  <c r="P469" i="30" s="1"/>
  <c r="C456" i="21" s="1"/>
  <c r="E458" i="37"/>
  <c r="G458" i="37" s="1"/>
  <c r="H458" i="37" s="1"/>
  <c r="C459" i="51" s="1"/>
  <c r="D459" i="51" s="1"/>
  <c r="E459" i="51" s="1"/>
  <c r="X177" i="35"/>
  <c r="H187" i="32"/>
  <c r="G187" i="32"/>
  <c r="W434" i="35"/>
  <c r="K434" i="35" s="1"/>
  <c r="H434" i="40"/>
  <c r="H433" i="39"/>
  <c r="I433" i="39"/>
  <c r="J433" i="39"/>
  <c r="N435" i="35"/>
  <c r="D431" i="38"/>
  <c r="F434" i="36"/>
  <c r="G434" i="36" s="1"/>
  <c r="H434" i="36" s="1"/>
  <c r="I445" i="27"/>
  <c r="K445" i="27"/>
  <c r="S443" i="35"/>
  <c r="E439" i="38"/>
  <c r="I442" i="36"/>
  <c r="J442" i="36" s="1"/>
  <c r="K442" i="36" s="1"/>
  <c r="E439" i="41" s="1"/>
  <c r="K453" i="28"/>
  <c r="R168" i="47"/>
  <c r="S168" i="47" s="1"/>
  <c r="F164" i="38"/>
  <c r="Y168" i="35"/>
  <c r="G498" i="17" l="1"/>
  <c r="I498" i="17"/>
  <c r="D484" i="21"/>
  <c r="F486" i="37"/>
  <c r="F455" i="43"/>
  <c r="M455" i="43"/>
  <c r="K433" i="39"/>
  <c r="L433" i="39" s="1"/>
  <c r="K429" i="43" s="1"/>
  <c r="S459" i="39"/>
  <c r="K470" i="30"/>
  <c r="L470" i="30" s="1"/>
  <c r="C459" i="36"/>
  <c r="D459" i="36" s="1"/>
  <c r="E459" i="36" s="1"/>
  <c r="H460" i="35"/>
  <c r="C456" i="38"/>
  <c r="J187" i="32"/>
  <c r="K187" i="32" s="1"/>
  <c r="W435" i="39"/>
  <c r="D431" i="41"/>
  <c r="P435" i="35"/>
  <c r="X435" i="39" s="1"/>
  <c r="O435" i="35"/>
  <c r="E435" i="40" s="1"/>
  <c r="L445" i="27"/>
  <c r="F446" i="27" s="1"/>
  <c r="M445" i="27"/>
  <c r="E432" i="21" s="1"/>
  <c r="D434" i="39"/>
  <c r="D434" i="40"/>
  <c r="L453" i="28"/>
  <c r="F454" i="28" s="1"/>
  <c r="M453" i="28"/>
  <c r="F440" i="21" s="1"/>
  <c r="T443" i="35"/>
  <c r="G443" i="40" s="1"/>
  <c r="U443" i="35"/>
  <c r="G440" i="42"/>
  <c r="C436" i="44" s="1"/>
  <c r="C436" i="43"/>
  <c r="AC168" i="39"/>
  <c r="AE168" i="39" s="1"/>
  <c r="F164" i="41"/>
  <c r="Z168" i="35"/>
  <c r="I168" i="40" s="1"/>
  <c r="J498" i="17" l="1"/>
  <c r="K498" i="17" s="1"/>
  <c r="M470" i="30"/>
  <c r="F471" i="30" s="1"/>
  <c r="N470" i="30"/>
  <c r="C456" i="41"/>
  <c r="E460" i="39"/>
  <c r="T460" i="39" s="1"/>
  <c r="I460" i="35"/>
  <c r="C460" i="40" s="1"/>
  <c r="J460" i="35"/>
  <c r="M187" i="32"/>
  <c r="G174" i="21" s="1"/>
  <c r="L187" i="32"/>
  <c r="F188" i="32" s="1"/>
  <c r="M436" i="35"/>
  <c r="I434" i="37"/>
  <c r="J434" i="37" s="1"/>
  <c r="K434" i="37" s="1"/>
  <c r="F435" i="51" s="1"/>
  <c r="G435" i="51" s="1"/>
  <c r="H435" i="51" s="1"/>
  <c r="G446" i="27"/>
  <c r="H446" i="27"/>
  <c r="J446" i="27" s="1"/>
  <c r="F435" i="40"/>
  <c r="Q435" i="35"/>
  <c r="V435" i="35" s="1"/>
  <c r="O434" i="39"/>
  <c r="F434" i="39"/>
  <c r="L442" i="37"/>
  <c r="M442" i="37" s="1"/>
  <c r="N442" i="37" s="1"/>
  <c r="I443" i="51" s="1"/>
  <c r="J443" i="51" s="1"/>
  <c r="K443" i="51" s="1"/>
  <c r="R444" i="35"/>
  <c r="G454" i="28"/>
  <c r="H454" i="28"/>
  <c r="J454" i="28" s="1"/>
  <c r="O167" i="37"/>
  <c r="P167" i="37" s="1"/>
  <c r="Q167" i="37" s="1"/>
  <c r="AB168" i="39"/>
  <c r="AD168" i="39" s="1"/>
  <c r="M498" i="17" l="1"/>
  <c r="L498" i="17"/>
  <c r="F499" i="17" s="1"/>
  <c r="U460" i="39"/>
  <c r="L168" i="36"/>
  <c r="M168" i="36" s="1"/>
  <c r="N168" i="36" s="1"/>
  <c r="L168" i="51"/>
  <c r="M168" i="51" s="1"/>
  <c r="N168" i="51" s="1"/>
  <c r="P460" i="39"/>
  <c r="Q460" i="39" s="1"/>
  <c r="R460" i="39"/>
  <c r="O470" i="30"/>
  <c r="P470" i="30" s="1"/>
  <c r="C457" i="21" s="1"/>
  <c r="E459" i="37"/>
  <c r="G459" i="37" s="1"/>
  <c r="H459" i="37" s="1"/>
  <c r="C460" i="51" s="1"/>
  <c r="D460" i="51" s="1"/>
  <c r="E460" i="51" s="1"/>
  <c r="G471" i="30"/>
  <c r="I471" i="30"/>
  <c r="H188" i="32"/>
  <c r="G188" i="32"/>
  <c r="X178" i="35"/>
  <c r="H435" i="40"/>
  <c r="W435" i="35"/>
  <c r="K435" i="35" s="1"/>
  <c r="I446" i="27"/>
  <c r="K446" i="27"/>
  <c r="F435" i="36"/>
  <c r="G435" i="36" s="1"/>
  <c r="H435" i="36" s="1"/>
  <c r="D432" i="38"/>
  <c r="N436" i="35"/>
  <c r="G434" i="39"/>
  <c r="S444" i="35"/>
  <c r="E440" i="38"/>
  <c r="I443" i="36"/>
  <c r="J443" i="36" s="1"/>
  <c r="K443" i="36" s="1"/>
  <c r="E440" i="41" s="1"/>
  <c r="K454" i="28"/>
  <c r="R169" i="47"/>
  <c r="S169" i="47" s="1"/>
  <c r="F165" i="38"/>
  <c r="Y169" i="35"/>
  <c r="I499" i="17" l="1"/>
  <c r="G499" i="17"/>
  <c r="D485" i="21"/>
  <c r="F487" i="37"/>
  <c r="F456" i="43"/>
  <c r="M456" i="43"/>
  <c r="C460" i="36"/>
  <c r="D460" i="36" s="1"/>
  <c r="E460" i="36" s="1"/>
  <c r="H461" i="35"/>
  <c r="C457" i="38"/>
  <c r="S460" i="39"/>
  <c r="K471" i="30"/>
  <c r="L471" i="30" s="1"/>
  <c r="J188" i="32"/>
  <c r="K188" i="32" s="1"/>
  <c r="J434" i="39"/>
  <c r="I434" i="39"/>
  <c r="P436" i="35"/>
  <c r="X436" i="39" s="1"/>
  <c r="O436" i="35"/>
  <c r="E436" i="40" s="1"/>
  <c r="W436" i="39"/>
  <c r="D432" i="41"/>
  <c r="L446" i="27"/>
  <c r="F447" i="27" s="1"/>
  <c r="M446" i="27"/>
  <c r="E433" i="21" s="1"/>
  <c r="D435" i="39"/>
  <c r="D435" i="40"/>
  <c r="H434" i="39"/>
  <c r="L454" i="28"/>
  <c r="F455" i="28" s="1"/>
  <c r="M454" i="28"/>
  <c r="F441" i="21" s="1"/>
  <c r="U444" i="35"/>
  <c r="T444" i="35"/>
  <c r="G444" i="40" s="1"/>
  <c r="G441" i="42"/>
  <c r="C437" i="44" s="1"/>
  <c r="C437" i="43"/>
  <c r="Z169" i="35"/>
  <c r="I169" i="40" s="1"/>
  <c r="AC169" i="39"/>
  <c r="AE169" i="39" s="1"/>
  <c r="F165" i="41"/>
  <c r="J499" i="17" l="1"/>
  <c r="K499" i="17" s="1"/>
  <c r="K434" i="39"/>
  <c r="L434" i="39" s="1"/>
  <c r="K430" i="43" s="1"/>
  <c r="M471" i="30"/>
  <c r="F472" i="30" s="1"/>
  <c r="N471" i="30"/>
  <c r="J461" i="35"/>
  <c r="I461" i="35"/>
  <c r="C461" i="40" s="1"/>
  <c r="E461" i="39"/>
  <c r="T461" i="39" s="1"/>
  <c r="C457" i="41"/>
  <c r="L188" i="32"/>
  <c r="F189" i="32" s="1"/>
  <c r="M188" i="32"/>
  <c r="G175" i="21" s="1"/>
  <c r="I435" i="37"/>
  <c r="J435" i="37" s="1"/>
  <c r="K435" i="37" s="1"/>
  <c r="F436" i="51" s="1"/>
  <c r="G436" i="51" s="1"/>
  <c r="H436" i="51" s="1"/>
  <c r="M437" i="35"/>
  <c r="G447" i="27"/>
  <c r="H447" i="27"/>
  <c r="J447" i="27" s="1"/>
  <c r="F436" i="40"/>
  <c r="Q436" i="35"/>
  <c r="V436" i="35" s="1"/>
  <c r="O435" i="39"/>
  <c r="F435" i="39"/>
  <c r="R445" i="35"/>
  <c r="L443" i="37"/>
  <c r="M443" i="37" s="1"/>
  <c r="N443" i="37" s="1"/>
  <c r="I444" i="51" s="1"/>
  <c r="J444" i="51" s="1"/>
  <c r="K444" i="51" s="1"/>
  <c r="H455" i="28"/>
  <c r="J455" i="28" s="1"/>
  <c r="G455" i="28"/>
  <c r="O168" i="37"/>
  <c r="P168" i="37" s="1"/>
  <c r="Q168" i="37" s="1"/>
  <c r="AB169" i="39"/>
  <c r="AD169" i="39" s="1"/>
  <c r="M499" i="17" l="1"/>
  <c r="L499" i="17"/>
  <c r="F500" i="17" s="1"/>
  <c r="U461" i="39"/>
  <c r="L169" i="36"/>
  <c r="M169" i="36" s="1"/>
  <c r="N169" i="36" s="1"/>
  <c r="L169" i="51"/>
  <c r="M169" i="51" s="1"/>
  <c r="N169" i="51" s="1"/>
  <c r="P461" i="39"/>
  <c r="Q461" i="39" s="1"/>
  <c r="R461" i="39"/>
  <c r="E460" i="37"/>
  <c r="G460" i="37" s="1"/>
  <c r="H460" i="37" s="1"/>
  <c r="C461" i="51" s="1"/>
  <c r="D461" i="51" s="1"/>
  <c r="E461" i="51" s="1"/>
  <c r="O471" i="30"/>
  <c r="P471" i="30" s="1"/>
  <c r="C458" i="21" s="1"/>
  <c r="I472" i="30"/>
  <c r="G472" i="30"/>
  <c r="X179" i="35"/>
  <c r="H189" i="32"/>
  <c r="G189" i="32"/>
  <c r="I447" i="27"/>
  <c r="K447" i="27"/>
  <c r="G435" i="39"/>
  <c r="H435" i="39" s="1"/>
  <c r="W436" i="35"/>
  <c r="K436" i="35" s="1"/>
  <c r="H436" i="40"/>
  <c r="N437" i="35"/>
  <c r="D433" i="38"/>
  <c r="F436" i="36"/>
  <c r="G436" i="36" s="1"/>
  <c r="H436" i="36" s="1"/>
  <c r="K455" i="28"/>
  <c r="I444" i="36"/>
  <c r="J444" i="36" s="1"/>
  <c r="K444" i="36" s="1"/>
  <c r="E441" i="41" s="1"/>
  <c r="S445" i="35"/>
  <c r="E441" i="38"/>
  <c r="R170" i="47"/>
  <c r="S170" i="47" s="1"/>
  <c r="F166" i="38"/>
  <c r="Y170" i="35"/>
  <c r="G500" i="17" l="1"/>
  <c r="I500" i="17"/>
  <c r="D486" i="21"/>
  <c r="F488" i="37"/>
  <c r="M457" i="43"/>
  <c r="F457" i="43"/>
  <c r="K472" i="30"/>
  <c r="L472" i="30" s="1"/>
  <c r="C461" i="36"/>
  <c r="D461" i="36" s="1"/>
  <c r="E461" i="36" s="1"/>
  <c r="C458" i="38"/>
  <c r="H462" i="35"/>
  <c r="S461" i="39"/>
  <c r="J189" i="32"/>
  <c r="K189" i="32" s="1"/>
  <c r="O437" i="35"/>
  <c r="E437" i="40" s="1"/>
  <c r="P437" i="35"/>
  <c r="X437" i="39" s="1"/>
  <c r="D436" i="40"/>
  <c r="D436" i="39"/>
  <c r="J435" i="39"/>
  <c r="I435" i="39"/>
  <c r="K435" i="39" s="1"/>
  <c r="C431" i="43" s="1"/>
  <c r="L447" i="27"/>
  <c r="F448" i="27" s="1"/>
  <c r="M447" i="27"/>
  <c r="E434" i="21" s="1"/>
  <c r="W437" i="39"/>
  <c r="D433" i="41"/>
  <c r="M455" i="28"/>
  <c r="F442" i="21" s="1"/>
  <c r="L455" i="28"/>
  <c r="F456" i="28" s="1"/>
  <c r="U445" i="35"/>
  <c r="T445" i="35"/>
  <c r="G445" i="40" s="1"/>
  <c r="G442" i="42"/>
  <c r="C438" i="44" s="1"/>
  <c r="C438" i="43"/>
  <c r="Z170" i="35"/>
  <c r="I170" i="40" s="1"/>
  <c r="AC170" i="39"/>
  <c r="AE170" i="39" s="1"/>
  <c r="F166" i="41"/>
  <c r="J500" i="17" l="1"/>
  <c r="K500" i="17" s="1"/>
  <c r="M472" i="30"/>
  <c r="F473" i="30" s="1"/>
  <c r="N472" i="30"/>
  <c r="I462" i="35"/>
  <c r="C462" i="40" s="1"/>
  <c r="J462" i="35"/>
  <c r="E462" i="39"/>
  <c r="T462" i="39" s="1"/>
  <c r="C458" i="41"/>
  <c r="M189" i="32"/>
  <c r="G176" i="21" s="1"/>
  <c r="L189" i="32"/>
  <c r="F190" i="32" s="1"/>
  <c r="G448" i="27"/>
  <c r="H448" i="27"/>
  <c r="J448" i="27" s="1"/>
  <c r="L435" i="39"/>
  <c r="K431" i="43" s="1"/>
  <c r="F436" i="39"/>
  <c r="O436" i="39"/>
  <c r="F437" i="40"/>
  <c r="Q437" i="35"/>
  <c r="V437" i="35" s="1"/>
  <c r="M438" i="35"/>
  <c r="I436" i="37"/>
  <c r="J436" i="37" s="1"/>
  <c r="K436" i="37" s="1"/>
  <c r="F437" i="51" s="1"/>
  <c r="G437" i="51" s="1"/>
  <c r="H437" i="51" s="1"/>
  <c r="G456" i="28"/>
  <c r="H456" i="28"/>
  <c r="J456" i="28" s="1"/>
  <c r="R446" i="35"/>
  <c r="L444" i="37"/>
  <c r="M444" i="37" s="1"/>
  <c r="N444" i="37" s="1"/>
  <c r="I445" i="51" s="1"/>
  <c r="J445" i="51" s="1"/>
  <c r="K445" i="51" s="1"/>
  <c r="AB170" i="39"/>
  <c r="AD170" i="39" s="1"/>
  <c r="O169" i="37"/>
  <c r="P169" i="37" s="1"/>
  <c r="Q169" i="37" s="1"/>
  <c r="M500" i="17" l="1"/>
  <c r="L500" i="17"/>
  <c r="F501" i="17" s="1"/>
  <c r="U462" i="39"/>
  <c r="L170" i="36"/>
  <c r="M170" i="36" s="1"/>
  <c r="N170" i="36" s="1"/>
  <c r="L170" i="51"/>
  <c r="M170" i="51" s="1"/>
  <c r="N170" i="51" s="1"/>
  <c r="P462" i="39"/>
  <c r="Q462" i="39" s="1"/>
  <c r="R462" i="39"/>
  <c r="E461" i="37"/>
  <c r="G461" i="37" s="1"/>
  <c r="H461" i="37" s="1"/>
  <c r="C462" i="51" s="1"/>
  <c r="D462" i="51" s="1"/>
  <c r="E462" i="51" s="1"/>
  <c r="O472" i="30"/>
  <c r="P472" i="30" s="1"/>
  <c r="C459" i="21" s="1"/>
  <c r="I473" i="30"/>
  <c r="G473" i="30"/>
  <c r="G190" i="32"/>
  <c r="H190" i="32"/>
  <c r="X180" i="35"/>
  <c r="H437" i="40"/>
  <c r="W437" i="35"/>
  <c r="K437" i="35" s="1"/>
  <c r="D434" i="38"/>
  <c r="N438" i="35"/>
  <c r="F437" i="36"/>
  <c r="G437" i="36" s="1"/>
  <c r="H437" i="36" s="1"/>
  <c r="G436" i="39"/>
  <c r="H436" i="39" s="1"/>
  <c r="I448" i="27"/>
  <c r="K448" i="27"/>
  <c r="K456" i="28"/>
  <c r="E442" i="38"/>
  <c r="I445" i="36"/>
  <c r="J445" i="36" s="1"/>
  <c r="K445" i="36" s="1"/>
  <c r="E442" i="41" s="1"/>
  <c r="S446" i="35"/>
  <c r="R171" i="47"/>
  <c r="S171" i="47" s="1"/>
  <c r="F167" i="38"/>
  <c r="Y171" i="35"/>
  <c r="G501" i="17" l="1"/>
  <c r="I501" i="17"/>
  <c r="D487" i="21"/>
  <c r="F489" i="37"/>
  <c r="M458" i="43"/>
  <c r="F458" i="43"/>
  <c r="K473" i="30"/>
  <c r="L473" i="30" s="1"/>
  <c r="H463" i="35"/>
  <c r="C459" i="38"/>
  <c r="C462" i="36"/>
  <c r="D462" i="36" s="1"/>
  <c r="E462" i="36" s="1"/>
  <c r="S462" i="39"/>
  <c r="J190" i="32"/>
  <c r="K190" i="32" s="1"/>
  <c r="I436" i="39"/>
  <c r="K436" i="39" s="1"/>
  <c r="J436" i="39"/>
  <c r="D434" i="41"/>
  <c r="W438" i="39"/>
  <c r="P438" i="35"/>
  <c r="X438" i="39" s="1"/>
  <c r="O438" i="35"/>
  <c r="E438" i="40" s="1"/>
  <c r="D437" i="39"/>
  <c r="D437" i="40"/>
  <c r="M448" i="27"/>
  <c r="E435" i="21" s="1"/>
  <c r="L448" i="27"/>
  <c r="F449" i="27" s="1"/>
  <c r="T446" i="35"/>
  <c r="G446" i="40" s="1"/>
  <c r="U446" i="35"/>
  <c r="L456" i="28"/>
  <c r="F457" i="28" s="1"/>
  <c r="M456" i="28"/>
  <c r="F443" i="21" s="1"/>
  <c r="Z171" i="35"/>
  <c r="I171" i="40" s="1"/>
  <c r="F167" i="41"/>
  <c r="AC171" i="39"/>
  <c r="AE171" i="39" s="1"/>
  <c r="J501" i="17" l="1"/>
  <c r="K501" i="17" s="1"/>
  <c r="M473" i="30"/>
  <c r="F474" i="30" s="1"/>
  <c r="N473" i="30"/>
  <c r="E463" i="39"/>
  <c r="T463" i="39" s="1"/>
  <c r="C459" i="41"/>
  <c r="I463" i="35"/>
  <c r="C463" i="40" s="1"/>
  <c r="J463" i="35"/>
  <c r="L190" i="32"/>
  <c r="F191" i="32" s="1"/>
  <c r="M190" i="32"/>
  <c r="G177" i="21" s="1"/>
  <c r="O437" i="39"/>
  <c r="F437" i="39"/>
  <c r="F438" i="40"/>
  <c r="Q438" i="35"/>
  <c r="V438" i="35" s="1"/>
  <c r="G449" i="27"/>
  <c r="H449" i="27"/>
  <c r="J449" i="27" s="1"/>
  <c r="L436" i="39"/>
  <c r="K432" i="43" s="1"/>
  <c r="M439" i="35"/>
  <c r="I437" i="37"/>
  <c r="J437" i="37" s="1"/>
  <c r="K437" i="37" s="1"/>
  <c r="F438" i="51" s="1"/>
  <c r="G438" i="51" s="1"/>
  <c r="H438" i="51" s="1"/>
  <c r="G443" i="42"/>
  <c r="C439" i="44" s="1"/>
  <c r="L445" i="37"/>
  <c r="M445" i="37" s="1"/>
  <c r="N445" i="37" s="1"/>
  <c r="I446" i="51" s="1"/>
  <c r="J446" i="51" s="1"/>
  <c r="K446" i="51" s="1"/>
  <c r="R447" i="35"/>
  <c r="H457" i="28"/>
  <c r="J457" i="28" s="1"/>
  <c r="G457" i="28"/>
  <c r="AB171" i="39"/>
  <c r="AD171" i="39" s="1"/>
  <c r="O170" i="37"/>
  <c r="P170" i="37" s="1"/>
  <c r="Q170" i="37" s="1"/>
  <c r="L501" i="17" l="1"/>
  <c r="F502" i="17" s="1"/>
  <c r="M501" i="17"/>
  <c r="U463" i="39"/>
  <c r="L171" i="36"/>
  <c r="M171" i="36" s="1"/>
  <c r="N171" i="36" s="1"/>
  <c r="L171" i="51"/>
  <c r="M171" i="51" s="1"/>
  <c r="N171" i="51" s="1"/>
  <c r="P463" i="39"/>
  <c r="Q463" i="39" s="1"/>
  <c r="R463" i="39"/>
  <c r="E462" i="37"/>
  <c r="G462" i="37" s="1"/>
  <c r="H462" i="37" s="1"/>
  <c r="C463" i="51" s="1"/>
  <c r="D463" i="51" s="1"/>
  <c r="E463" i="51" s="1"/>
  <c r="O473" i="30"/>
  <c r="P473" i="30" s="1"/>
  <c r="C460" i="21" s="1"/>
  <c r="G474" i="30"/>
  <c r="I474" i="30"/>
  <c r="X181" i="35"/>
  <c r="G191" i="32"/>
  <c r="H191" i="32"/>
  <c r="K449" i="27"/>
  <c r="I449" i="27"/>
  <c r="W438" i="35"/>
  <c r="K438" i="35" s="1"/>
  <c r="H438" i="40"/>
  <c r="N439" i="35"/>
  <c r="D435" i="38"/>
  <c r="F438" i="36"/>
  <c r="G438" i="36" s="1"/>
  <c r="H438" i="36" s="1"/>
  <c r="G437" i="39"/>
  <c r="K457" i="28"/>
  <c r="S447" i="35"/>
  <c r="E443" i="38"/>
  <c r="I446" i="36"/>
  <c r="J446" i="36" s="1"/>
  <c r="K446" i="36" s="1"/>
  <c r="E443" i="41" s="1"/>
  <c r="R172" i="47"/>
  <c r="S172" i="47" s="1"/>
  <c r="F168" i="38"/>
  <c r="Y172" i="35"/>
  <c r="D488" i="21" l="1"/>
  <c r="F490" i="37"/>
  <c r="G502" i="17"/>
  <c r="I502" i="17"/>
  <c r="F459" i="43"/>
  <c r="M459" i="43"/>
  <c r="K474" i="30"/>
  <c r="L474" i="30" s="1"/>
  <c r="C460" i="38"/>
  <c r="C463" i="36"/>
  <c r="D463" i="36" s="1"/>
  <c r="E463" i="36" s="1"/>
  <c r="H464" i="35"/>
  <c r="S463" i="39"/>
  <c r="J191" i="32"/>
  <c r="K191" i="32" s="1"/>
  <c r="J437" i="39"/>
  <c r="I437" i="39"/>
  <c r="W439" i="39"/>
  <c r="D435" i="41"/>
  <c r="P439" i="35"/>
  <c r="X439" i="39" s="1"/>
  <c r="O439" i="35"/>
  <c r="E439" i="40" s="1"/>
  <c r="D438" i="39"/>
  <c r="D438" i="40"/>
  <c r="H437" i="39"/>
  <c r="M449" i="27"/>
  <c r="E436" i="21" s="1"/>
  <c r="L449" i="27"/>
  <c r="F450" i="27" s="1"/>
  <c r="L457" i="28"/>
  <c r="F458" i="28" s="1"/>
  <c r="M457" i="28"/>
  <c r="F444" i="21" s="1"/>
  <c r="U447" i="35"/>
  <c r="T447" i="35"/>
  <c r="G447" i="40" s="1"/>
  <c r="C440" i="43"/>
  <c r="G444" i="42"/>
  <c r="C440" i="44" s="1"/>
  <c r="F168" i="41"/>
  <c r="AC172" i="39"/>
  <c r="AE172" i="39" s="1"/>
  <c r="Z172" i="35"/>
  <c r="I172" i="40" s="1"/>
  <c r="J502" i="17" l="1"/>
  <c r="K502" i="17" s="1"/>
  <c r="K437" i="39"/>
  <c r="N474" i="30"/>
  <c r="M474" i="30"/>
  <c r="F475" i="30" s="1"/>
  <c r="I464" i="35"/>
  <c r="C464" i="40" s="1"/>
  <c r="J464" i="35"/>
  <c r="C460" i="41"/>
  <c r="E464" i="39"/>
  <c r="T464" i="39" s="1"/>
  <c r="L191" i="32"/>
  <c r="F192" i="32" s="1"/>
  <c r="M191" i="32"/>
  <c r="G178" i="21" s="1"/>
  <c r="F438" i="39"/>
  <c r="O438" i="39"/>
  <c r="Q439" i="35"/>
  <c r="V439" i="35" s="1"/>
  <c r="F439" i="40"/>
  <c r="G450" i="27"/>
  <c r="H450" i="27"/>
  <c r="J450" i="27" s="1"/>
  <c r="M440" i="35"/>
  <c r="I438" i="37"/>
  <c r="J438" i="37" s="1"/>
  <c r="K438" i="37" s="1"/>
  <c r="F439" i="51" s="1"/>
  <c r="G439" i="51" s="1"/>
  <c r="H439" i="51" s="1"/>
  <c r="L437" i="39"/>
  <c r="K433" i="43" s="1"/>
  <c r="R448" i="35"/>
  <c r="L446" i="37"/>
  <c r="M446" i="37" s="1"/>
  <c r="N446" i="37" s="1"/>
  <c r="I447" i="51" s="1"/>
  <c r="J447" i="51" s="1"/>
  <c r="K447" i="51" s="1"/>
  <c r="G458" i="28"/>
  <c r="H458" i="28"/>
  <c r="J458" i="28" s="1"/>
  <c r="O171" i="37"/>
  <c r="P171" i="37" s="1"/>
  <c r="Q171" i="37" s="1"/>
  <c r="AB172" i="39"/>
  <c r="AD172" i="39" s="1"/>
  <c r="M502" i="17" l="1"/>
  <c r="L502" i="17"/>
  <c r="F503" i="17" s="1"/>
  <c r="U464" i="39"/>
  <c r="L172" i="36"/>
  <c r="M172" i="36" s="1"/>
  <c r="N172" i="36" s="1"/>
  <c r="L172" i="51"/>
  <c r="M172" i="51" s="1"/>
  <c r="N172" i="51" s="1"/>
  <c r="P464" i="39"/>
  <c r="Q464" i="39" s="1"/>
  <c r="R464" i="39"/>
  <c r="G475" i="30"/>
  <c r="I475" i="30"/>
  <c r="E463" i="37"/>
  <c r="G463" i="37" s="1"/>
  <c r="H463" i="37" s="1"/>
  <c r="C464" i="51" s="1"/>
  <c r="D464" i="51" s="1"/>
  <c r="E464" i="51" s="1"/>
  <c r="O474" i="30"/>
  <c r="P474" i="30" s="1"/>
  <c r="C461" i="21" s="1"/>
  <c r="X182" i="35"/>
  <c r="G192" i="32"/>
  <c r="H192" i="32"/>
  <c r="I450" i="27"/>
  <c r="K450" i="27"/>
  <c r="N440" i="35"/>
  <c r="F439" i="36"/>
  <c r="G439" i="36" s="1"/>
  <c r="H439" i="36" s="1"/>
  <c r="D436" i="38"/>
  <c r="W439" i="35"/>
  <c r="K439" i="35" s="1"/>
  <c r="H439" i="40"/>
  <c r="G438" i="39"/>
  <c r="S448" i="35"/>
  <c r="I447" i="36"/>
  <c r="J447" i="36" s="1"/>
  <c r="K447" i="36" s="1"/>
  <c r="E444" i="41" s="1"/>
  <c r="E444" i="38"/>
  <c r="K458" i="28"/>
  <c r="R173" i="47"/>
  <c r="S173" i="47" s="1"/>
  <c r="F169" i="38"/>
  <c r="Y173" i="35"/>
  <c r="G503" i="17" l="1"/>
  <c r="I503" i="17"/>
  <c r="D489" i="21"/>
  <c r="F491" i="37"/>
  <c r="F460" i="43"/>
  <c r="M460" i="43"/>
  <c r="H465" i="35"/>
  <c r="C464" i="36"/>
  <c r="D464" i="36" s="1"/>
  <c r="E464" i="36" s="1"/>
  <c r="C461" i="38"/>
  <c r="K475" i="30"/>
  <c r="L475" i="30" s="1"/>
  <c r="S464" i="39"/>
  <c r="J192" i="32"/>
  <c r="K192" i="32" s="1"/>
  <c r="J438" i="39"/>
  <c r="I438" i="39"/>
  <c r="D439" i="39"/>
  <c r="D439" i="40"/>
  <c r="D436" i="41"/>
  <c r="W440" i="39"/>
  <c r="P440" i="35"/>
  <c r="X440" i="39" s="1"/>
  <c r="O440" i="35"/>
  <c r="E440" i="40" s="1"/>
  <c r="L450" i="27"/>
  <c r="F451" i="27" s="1"/>
  <c r="M450" i="27"/>
  <c r="E437" i="21" s="1"/>
  <c r="H438" i="39"/>
  <c r="L458" i="28"/>
  <c r="F459" i="28" s="1"/>
  <c r="M458" i="28"/>
  <c r="F445" i="21" s="1"/>
  <c r="U448" i="35"/>
  <c r="T448" i="35"/>
  <c r="G448" i="40" s="1"/>
  <c r="Z173" i="35"/>
  <c r="I173" i="40" s="1"/>
  <c r="F169" i="41"/>
  <c r="AC173" i="39"/>
  <c r="AE173" i="39" s="1"/>
  <c r="J503" i="17" l="1"/>
  <c r="K503" i="17" s="1"/>
  <c r="K438" i="39"/>
  <c r="G438" i="42" s="1"/>
  <c r="C434" i="44" s="1"/>
  <c r="N475" i="30"/>
  <c r="M475" i="30"/>
  <c r="F476" i="30" s="1"/>
  <c r="C461" i="41"/>
  <c r="E465" i="39"/>
  <c r="T465" i="39" s="1"/>
  <c r="J465" i="35"/>
  <c r="I465" i="35"/>
  <c r="C465" i="40" s="1"/>
  <c r="M192" i="32"/>
  <c r="G179" i="21" s="1"/>
  <c r="L192" i="32"/>
  <c r="F193" i="32" s="1"/>
  <c r="Q440" i="35"/>
  <c r="V440" i="35" s="1"/>
  <c r="F440" i="40"/>
  <c r="F439" i="39"/>
  <c r="O439" i="39"/>
  <c r="M441" i="35"/>
  <c r="I439" i="37"/>
  <c r="J439" i="37" s="1"/>
  <c r="K439" i="37" s="1"/>
  <c r="F440" i="51" s="1"/>
  <c r="G440" i="51" s="1"/>
  <c r="H440" i="51" s="1"/>
  <c r="H451" i="27"/>
  <c r="J451" i="27" s="1"/>
  <c r="G451" i="27"/>
  <c r="R449" i="35"/>
  <c r="L447" i="37"/>
  <c r="M447" i="37" s="1"/>
  <c r="N447" i="37" s="1"/>
  <c r="I448" i="51" s="1"/>
  <c r="J448" i="51" s="1"/>
  <c r="K448" i="51" s="1"/>
  <c r="H459" i="28"/>
  <c r="J459" i="28" s="1"/>
  <c r="G459" i="28"/>
  <c r="G445" i="42"/>
  <c r="C441" i="44" s="1"/>
  <c r="C441" i="43"/>
  <c r="AB173" i="39"/>
  <c r="AD173" i="39" s="1"/>
  <c r="O172" i="37"/>
  <c r="P172" i="37" s="1"/>
  <c r="Q172" i="37" s="1"/>
  <c r="L438" i="39" l="1"/>
  <c r="K434" i="43" s="1"/>
  <c r="L503" i="17"/>
  <c r="F504" i="17" s="1"/>
  <c r="M503" i="17"/>
  <c r="U465" i="39"/>
  <c r="L173" i="36"/>
  <c r="M173" i="36" s="1"/>
  <c r="N173" i="36" s="1"/>
  <c r="L173" i="51"/>
  <c r="M173" i="51" s="1"/>
  <c r="N173" i="51" s="1"/>
  <c r="P465" i="39"/>
  <c r="Q465" i="39" s="1"/>
  <c r="R465" i="39"/>
  <c r="G476" i="30"/>
  <c r="I476" i="30"/>
  <c r="O475" i="30"/>
  <c r="P475" i="30" s="1"/>
  <c r="C462" i="21" s="1"/>
  <c r="E464" i="37"/>
  <c r="G464" i="37" s="1"/>
  <c r="H464" i="37" s="1"/>
  <c r="C465" i="51" s="1"/>
  <c r="D465" i="51" s="1"/>
  <c r="E465" i="51" s="1"/>
  <c r="G193" i="32"/>
  <c r="H193" i="32"/>
  <c r="X183" i="35"/>
  <c r="G439" i="39"/>
  <c r="H439" i="39" s="1"/>
  <c r="K451" i="27"/>
  <c r="I451" i="27"/>
  <c r="N441" i="35"/>
  <c r="F440" i="36"/>
  <c r="G440" i="36" s="1"/>
  <c r="H440" i="36" s="1"/>
  <c r="D437" i="38"/>
  <c r="H440" i="40"/>
  <c r="W440" i="35"/>
  <c r="K440" i="35" s="1"/>
  <c r="K459" i="28"/>
  <c r="E445" i="38"/>
  <c r="S449" i="35"/>
  <c r="I448" i="36"/>
  <c r="J448" i="36" s="1"/>
  <c r="K448" i="36" s="1"/>
  <c r="E445" i="41" s="1"/>
  <c r="R174" i="47"/>
  <c r="S174" i="47" s="1"/>
  <c r="F170" i="38"/>
  <c r="Y174" i="35"/>
  <c r="D490" i="21" l="1"/>
  <c r="F492" i="37"/>
  <c r="G504" i="17"/>
  <c r="I504" i="17"/>
  <c r="F461" i="43"/>
  <c r="M461" i="43"/>
  <c r="K476" i="30"/>
  <c r="L476" i="30" s="1"/>
  <c r="S465" i="39"/>
  <c r="C465" i="36"/>
  <c r="D465" i="36" s="1"/>
  <c r="E465" i="36" s="1"/>
  <c r="H466" i="35"/>
  <c r="C462" i="38"/>
  <c r="J193" i="32"/>
  <c r="K193" i="32" s="1"/>
  <c r="W441" i="39"/>
  <c r="D437" i="41"/>
  <c r="O441" i="35"/>
  <c r="E441" i="40" s="1"/>
  <c r="P441" i="35"/>
  <c r="X441" i="39" s="1"/>
  <c r="M451" i="27"/>
  <c r="E438" i="21" s="1"/>
  <c r="L451" i="27"/>
  <c r="F452" i="27" s="1"/>
  <c r="D440" i="39"/>
  <c r="D440" i="40"/>
  <c r="J439" i="39"/>
  <c r="I439" i="39"/>
  <c r="K439" i="39" s="1"/>
  <c r="L459" i="28"/>
  <c r="F460" i="28" s="1"/>
  <c r="M459" i="28"/>
  <c r="F446" i="21" s="1"/>
  <c r="T449" i="35"/>
  <c r="G449" i="40" s="1"/>
  <c r="U449" i="35"/>
  <c r="G446" i="42"/>
  <c r="C442" i="44" s="1"/>
  <c r="Z174" i="35"/>
  <c r="I174" i="40" s="1"/>
  <c r="AC174" i="39"/>
  <c r="AE174" i="39" s="1"/>
  <c r="F170" i="41"/>
  <c r="J504" i="17" l="1"/>
  <c r="K504" i="17" s="1"/>
  <c r="N476" i="30"/>
  <c r="M476" i="30"/>
  <c r="F477" i="30" s="1"/>
  <c r="I466" i="35"/>
  <c r="C466" i="40" s="1"/>
  <c r="J466" i="35"/>
  <c r="E466" i="39"/>
  <c r="T466" i="39" s="1"/>
  <c r="C462" i="41"/>
  <c r="L193" i="32"/>
  <c r="F194" i="32" s="1"/>
  <c r="M193" i="32"/>
  <c r="G180" i="21" s="1"/>
  <c r="O440" i="39"/>
  <c r="F440" i="39"/>
  <c r="G452" i="27"/>
  <c r="H452" i="27"/>
  <c r="J452" i="27" s="1"/>
  <c r="M442" i="35"/>
  <c r="I440" i="37"/>
  <c r="J440" i="37" s="1"/>
  <c r="K440" i="37" s="1"/>
  <c r="F441" i="51" s="1"/>
  <c r="G441" i="51" s="1"/>
  <c r="H441" i="51" s="1"/>
  <c r="F441" i="40"/>
  <c r="Q441" i="35"/>
  <c r="V441" i="35" s="1"/>
  <c r="L439" i="39"/>
  <c r="K435" i="43" s="1"/>
  <c r="R450" i="35"/>
  <c r="L448" i="37"/>
  <c r="M448" i="37" s="1"/>
  <c r="N448" i="37" s="1"/>
  <c r="I449" i="51" s="1"/>
  <c r="J449" i="51" s="1"/>
  <c r="K449" i="51" s="1"/>
  <c r="G460" i="28"/>
  <c r="H460" i="28"/>
  <c r="J460" i="28" s="1"/>
  <c r="AB174" i="39"/>
  <c r="AD174" i="39" s="1"/>
  <c r="O173" i="37"/>
  <c r="P173" i="37" s="1"/>
  <c r="Q173" i="37" s="1"/>
  <c r="L504" i="17" l="1"/>
  <c r="F505" i="17" s="1"/>
  <c r="M504" i="17"/>
  <c r="U466" i="39"/>
  <c r="L174" i="36"/>
  <c r="M174" i="36" s="1"/>
  <c r="N174" i="36" s="1"/>
  <c r="L174" i="51"/>
  <c r="M174" i="51" s="1"/>
  <c r="N174" i="51" s="1"/>
  <c r="P466" i="39"/>
  <c r="Q466" i="39" s="1"/>
  <c r="R466" i="39"/>
  <c r="I477" i="30"/>
  <c r="G477" i="30"/>
  <c r="O476" i="30"/>
  <c r="P476" i="30" s="1"/>
  <c r="C463" i="21" s="1"/>
  <c r="E465" i="37"/>
  <c r="G465" i="37" s="1"/>
  <c r="H465" i="37" s="1"/>
  <c r="C466" i="51" s="1"/>
  <c r="D466" i="51" s="1"/>
  <c r="E466" i="51" s="1"/>
  <c r="X184" i="35"/>
  <c r="G194" i="32"/>
  <c r="H194" i="32"/>
  <c r="D438" i="38"/>
  <c r="N442" i="35"/>
  <c r="F441" i="36"/>
  <c r="G441" i="36" s="1"/>
  <c r="H441" i="36" s="1"/>
  <c r="I452" i="27"/>
  <c r="K452" i="27"/>
  <c r="G440" i="39"/>
  <c r="H440" i="39" s="1"/>
  <c r="W441" i="35"/>
  <c r="K441" i="35" s="1"/>
  <c r="H441" i="40"/>
  <c r="K460" i="28"/>
  <c r="S450" i="35"/>
  <c r="E446" i="38"/>
  <c r="I449" i="36"/>
  <c r="J449" i="36" s="1"/>
  <c r="K449" i="36" s="1"/>
  <c r="E446" i="41" s="1"/>
  <c r="R175" i="47"/>
  <c r="S175" i="47" s="1"/>
  <c r="F171" i="38"/>
  <c r="Y175" i="35"/>
  <c r="D491" i="21" l="1"/>
  <c r="F493" i="37"/>
  <c r="G505" i="17"/>
  <c r="I505" i="17"/>
  <c r="F462" i="43"/>
  <c r="M462" i="43"/>
  <c r="K477" i="30"/>
  <c r="L477" i="30" s="1"/>
  <c r="H467" i="35"/>
  <c r="C463" i="38"/>
  <c r="C466" i="36"/>
  <c r="D466" i="36" s="1"/>
  <c r="E466" i="36" s="1"/>
  <c r="S466" i="39"/>
  <c r="J194" i="32"/>
  <c r="K194" i="32" s="1"/>
  <c r="D441" i="39"/>
  <c r="D441" i="40"/>
  <c r="J440" i="39"/>
  <c r="I440" i="39"/>
  <c r="K440" i="39" s="1"/>
  <c r="M452" i="27"/>
  <c r="E439" i="21" s="1"/>
  <c r="L452" i="27"/>
  <c r="F453" i="27" s="1"/>
  <c r="D438" i="41"/>
  <c r="W442" i="39"/>
  <c r="O442" i="35"/>
  <c r="E442" i="40" s="1"/>
  <c r="P442" i="35"/>
  <c r="X442" i="39" s="1"/>
  <c r="L460" i="28"/>
  <c r="F461" i="28" s="1"/>
  <c r="M460" i="28"/>
  <c r="F447" i="21" s="1"/>
  <c r="U450" i="35"/>
  <c r="T450" i="35"/>
  <c r="G450" i="40" s="1"/>
  <c r="F171" i="41"/>
  <c r="AC175" i="39"/>
  <c r="AE175" i="39" s="1"/>
  <c r="Z175" i="35"/>
  <c r="I175" i="40" s="1"/>
  <c r="J505" i="17" l="1"/>
  <c r="K505" i="17" s="1"/>
  <c r="N477" i="30"/>
  <c r="M477" i="30"/>
  <c r="F478" i="30" s="1"/>
  <c r="C463" i="41"/>
  <c r="E467" i="39"/>
  <c r="T467" i="39" s="1"/>
  <c r="J467" i="35"/>
  <c r="I467" i="35"/>
  <c r="C467" i="40" s="1"/>
  <c r="L194" i="32"/>
  <c r="F195" i="32" s="1"/>
  <c r="M194" i="32"/>
  <c r="G181" i="21" s="1"/>
  <c r="H453" i="27"/>
  <c r="J453" i="27" s="1"/>
  <c r="G453" i="27"/>
  <c r="M443" i="35"/>
  <c r="I441" i="37"/>
  <c r="J441" i="37" s="1"/>
  <c r="K441" i="37" s="1"/>
  <c r="F442" i="51" s="1"/>
  <c r="G442" i="51" s="1"/>
  <c r="H442" i="51" s="1"/>
  <c r="L440" i="39"/>
  <c r="K436" i="43" s="1"/>
  <c r="F442" i="40"/>
  <c r="Q442" i="35"/>
  <c r="V442" i="35" s="1"/>
  <c r="F441" i="39"/>
  <c r="O441" i="39"/>
  <c r="R451" i="35"/>
  <c r="L449" i="37"/>
  <c r="M449" i="37" s="1"/>
  <c r="N449" i="37" s="1"/>
  <c r="I450" i="51" s="1"/>
  <c r="J450" i="51" s="1"/>
  <c r="K450" i="51" s="1"/>
  <c r="G461" i="28"/>
  <c r="H461" i="28"/>
  <c r="J461" i="28" s="1"/>
  <c r="G447" i="42"/>
  <c r="C443" i="44" s="1"/>
  <c r="C443" i="43"/>
  <c r="O174" i="37"/>
  <c r="P174" i="37" s="1"/>
  <c r="Q174" i="37" s="1"/>
  <c r="AB175" i="39"/>
  <c r="AD175" i="39" s="1"/>
  <c r="L505" i="17" l="1"/>
  <c r="F506" i="17" s="1"/>
  <c r="M505" i="17"/>
  <c r="U467" i="39"/>
  <c r="L175" i="36"/>
  <c r="M175" i="36" s="1"/>
  <c r="N175" i="36" s="1"/>
  <c r="L175" i="51"/>
  <c r="M175" i="51" s="1"/>
  <c r="N175" i="51" s="1"/>
  <c r="P467" i="39"/>
  <c r="Q467" i="39" s="1"/>
  <c r="R467" i="39"/>
  <c r="I478" i="30"/>
  <c r="G478" i="30"/>
  <c r="E466" i="37"/>
  <c r="G466" i="37" s="1"/>
  <c r="H466" i="37" s="1"/>
  <c r="C467" i="51" s="1"/>
  <c r="D467" i="51" s="1"/>
  <c r="E467" i="51" s="1"/>
  <c r="O477" i="30"/>
  <c r="P477" i="30" s="1"/>
  <c r="C464" i="21" s="1"/>
  <c r="X185" i="35"/>
  <c r="H195" i="32"/>
  <c r="G195" i="32"/>
  <c r="H442" i="40"/>
  <c r="W442" i="35"/>
  <c r="K442" i="35" s="1"/>
  <c r="N443" i="35"/>
  <c r="D439" i="38"/>
  <c r="F442" i="36"/>
  <c r="G442" i="36" s="1"/>
  <c r="H442" i="36" s="1"/>
  <c r="G441" i="39"/>
  <c r="H441" i="39" s="1"/>
  <c r="K453" i="27"/>
  <c r="I453" i="27"/>
  <c r="S451" i="35"/>
  <c r="E447" i="38"/>
  <c r="I450" i="36"/>
  <c r="J450" i="36" s="1"/>
  <c r="K450" i="36" s="1"/>
  <c r="E447" i="41" s="1"/>
  <c r="K461" i="28"/>
  <c r="R176" i="47"/>
  <c r="S176" i="47" s="1"/>
  <c r="F172" i="38"/>
  <c r="Y176" i="35"/>
  <c r="D492" i="21" l="1"/>
  <c r="F494" i="37"/>
  <c r="G506" i="17"/>
  <c r="I506" i="17"/>
  <c r="M463" i="43"/>
  <c r="F463" i="43"/>
  <c r="C464" i="38"/>
  <c r="C467" i="36"/>
  <c r="D467" i="36" s="1"/>
  <c r="E467" i="36" s="1"/>
  <c r="H468" i="35"/>
  <c r="K478" i="30"/>
  <c r="L478" i="30" s="1"/>
  <c r="S467" i="39"/>
  <c r="J195" i="32"/>
  <c r="K195" i="32" s="1"/>
  <c r="L453" i="27"/>
  <c r="F454" i="27" s="1"/>
  <c r="M453" i="27"/>
  <c r="E440" i="21" s="1"/>
  <c r="I441" i="39"/>
  <c r="K441" i="39" s="1"/>
  <c r="J441" i="39"/>
  <c r="W443" i="39"/>
  <c r="D439" i="41"/>
  <c r="O443" i="35"/>
  <c r="E443" i="40" s="1"/>
  <c r="P443" i="35"/>
  <c r="X443" i="39" s="1"/>
  <c r="D442" i="40"/>
  <c r="D442" i="39"/>
  <c r="L461" i="28"/>
  <c r="F462" i="28" s="1"/>
  <c r="M461" i="28"/>
  <c r="F448" i="21" s="1"/>
  <c r="T451" i="35"/>
  <c r="G451" i="40" s="1"/>
  <c r="U451" i="35"/>
  <c r="Z176" i="35"/>
  <c r="I176" i="40" s="1"/>
  <c r="F172" i="41"/>
  <c r="AC176" i="39"/>
  <c r="AE176" i="39" s="1"/>
  <c r="J506" i="17" l="1"/>
  <c r="K506" i="17" s="1"/>
  <c r="N478" i="30"/>
  <c r="M478" i="30"/>
  <c r="F479" i="30" s="1"/>
  <c r="I468" i="35"/>
  <c r="C468" i="40" s="1"/>
  <c r="J468" i="35"/>
  <c r="C464" i="41"/>
  <c r="E468" i="39"/>
  <c r="T468" i="39" s="1"/>
  <c r="L195" i="32"/>
  <c r="F196" i="32" s="1"/>
  <c r="M195" i="32"/>
  <c r="G182" i="21" s="1"/>
  <c r="L441" i="39"/>
  <c r="K437" i="43" s="1"/>
  <c r="F442" i="39"/>
  <c r="O442" i="39"/>
  <c r="M444" i="35"/>
  <c r="I442" i="37"/>
  <c r="J442" i="37" s="1"/>
  <c r="K442" i="37" s="1"/>
  <c r="F443" i="51" s="1"/>
  <c r="G443" i="51" s="1"/>
  <c r="H443" i="51" s="1"/>
  <c r="F443" i="40"/>
  <c r="Q443" i="35"/>
  <c r="V443" i="35" s="1"/>
  <c r="G454" i="27"/>
  <c r="H454" i="27"/>
  <c r="J454" i="27" s="1"/>
  <c r="C444" i="43"/>
  <c r="R452" i="35"/>
  <c r="L450" i="37"/>
  <c r="M450" i="37" s="1"/>
  <c r="N450" i="37" s="1"/>
  <c r="I451" i="51" s="1"/>
  <c r="J451" i="51" s="1"/>
  <c r="K451" i="51" s="1"/>
  <c r="H462" i="28"/>
  <c r="J462" i="28" s="1"/>
  <c r="G462" i="28"/>
  <c r="O175" i="37"/>
  <c r="P175" i="37" s="1"/>
  <c r="Q175" i="37" s="1"/>
  <c r="AB176" i="39"/>
  <c r="AD176" i="39" s="1"/>
  <c r="L506" i="17" l="1"/>
  <c r="F507" i="17" s="1"/>
  <c r="M506" i="17"/>
  <c r="U468" i="39"/>
  <c r="L176" i="36"/>
  <c r="M176" i="36" s="1"/>
  <c r="N176" i="36" s="1"/>
  <c r="L176" i="51"/>
  <c r="M176" i="51" s="1"/>
  <c r="N176" i="51" s="1"/>
  <c r="P468" i="39"/>
  <c r="Q468" i="39" s="1"/>
  <c r="R468" i="39"/>
  <c r="G479" i="30"/>
  <c r="I479" i="30"/>
  <c r="O478" i="30"/>
  <c r="P478" i="30" s="1"/>
  <c r="C465" i="21" s="1"/>
  <c r="E467" i="37"/>
  <c r="G467" i="37" s="1"/>
  <c r="H467" i="37" s="1"/>
  <c r="C468" i="51" s="1"/>
  <c r="D468" i="51" s="1"/>
  <c r="E468" i="51" s="1"/>
  <c r="X186" i="35"/>
  <c r="G196" i="32"/>
  <c r="H196" i="32"/>
  <c r="D440" i="38"/>
  <c r="F443" i="36"/>
  <c r="G443" i="36" s="1"/>
  <c r="H443" i="36" s="1"/>
  <c r="N444" i="35"/>
  <c r="I454" i="27"/>
  <c r="K454" i="27"/>
  <c r="G442" i="39"/>
  <c r="H442" i="39" s="1"/>
  <c r="W443" i="35"/>
  <c r="K443" i="35" s="1"/>
  <c r="H443" i="40"/>
  <c r="K462" i="28"/>
  <c r="E448" i="38"/>
  <c r="S452" i="35"/>
  <c r="I451" i="36"/>
  <c r="J451" i="36" s="1"/>
  <c r="K451" i="36" s="1"/>
  <c r="E448" i="41" s="1"/>
  <c r="R177" i="47"/>
  <c r="S177" i="47" s="1"/>
  <c r="F173" i="38"/>
  <c r="Y177" i="35"/>
  <c r="D493" i="21" l="1"/>
  <c r="F495" i="37"/>
  <c r="G507" i="17"/>
  <c r="I507" i="17"/>
  <c r="M464" i="43"/>
  <c r="F464" i="43"/>
  <c r="K479" i="30"/>
  <c r="L479" i="30" s="1"/>
  <c r="C468" i="36"/>
  <c r="D468" i="36" s="1"/>
  <c r="E468" i="36" s="1"/>
  <c r="C465" i="38"/>
  <c r="H469" i="35"/>
  <c r="S468" i="39"/>
  <c r="J196" i="32"/>
  <c r="K196" i="32" s="1"/>
  <c r="D443" i="39"/>
  <c r="D443" i="40"/>
  <c r="I442" i="39"/>
  <c r="K442" i="39" s="1"/>
  <c r="J442" i="39"/>
  <c r="M454" i="27"/>
  <c r="E441" i="21" s="1"/>
  <c r="L454" i="27"/>
  <c r="F455" i="27" s="1"/>
  <c r="O444" i="35"/>
  <c r="E444" i="40" s="1"/>
  <c r="P444" i="35"/>
  <c r="X444" i="39" s="1"/>
  <c r="W444" i="39"/>
  <c r="D440" i="41"/>
  <c r="L462" i="28"/>
  <c r="F463" i="28" s="1"/>
  <c r="M462" i="28"/>
  <c r="F449" i="21" s="1"/>
  <c r="T452" i="35"/>
  <c r="G452" i="40" s="1"/>
  <c r="U452" i="35"/>
  <c r="G449" i="42"/>
  <c r="C445" i="44" s="1"/>
  <c r="C445" i="43"/>
  <c r="Z177" i="35"/>
  <c r="I177" i="40" s="1"/>
  <c r="F173" i="41"/>
  <c r="AC177" i="39"/>
  <c r="AE177" i="39" s="1"/>
  <c r="J507" i="17" l="1"/>
  <c r="K507" i="17" s="1"/>
  <c r="M479" i="30"/>
  <c r="F480" i="30" s="1"/>
  <c r="N479" i="30"/>
  <c r="J469" i="35"/>
  <c r="I469" i="35"/>
  <c r="C469" i="40" s="1"/>
  <c r="C465" i="41"/>
  <c r="E469" i="39"/>
  <c r="T469" i="39" s="1"/>
  <c r="M196" i="32"/>
  <c r="G183" i="21" s="1"/>
  <c r="L196" i="32"/>
  <c r="F197" i="32" s="1"/>
  <c r="L442" i="39"/>
  <c r="K438" i="43" s="1"/>
  <c r="G455" i="27"/>
  <c r="H455" i="27"/>
  <c r="J455" i="27" s="1"/>
  <c r="I443" i="37"/>
  <c r="J443" i="37" s="1"/>
  <c r="K443" i="37" s="1"/>
  <c r="F444" i="51" s="1"/>
  <c r="G444" i="51" s="1"/>
  <c r="H444" i="51" s="1"/>
  <c r="M445" i="35"/>
  <c r="F444" i="40"/>
  <c r="Q444" i="35"/>
  <c r="V444" i="35" s="1"/>
  <c r="O443" i="39"/>
  <c r="F443" i="39"/>
  <c r="G443" i="39" s="1"/>
  <c r="L451" i="37"/>
  <c r="M451" i="37" s="1"/>
  <c r="N451" i="37" s="1"/>
  <c r="I452" i="51" s="1"/>
  <c r="J452" i="51" s="1"/>
  <c r="K452" i="51" s="1"/>
  <c r="R453" i="35"/>
  <c r="G463" i="28"/>
  <c r="H463" i="28"/>
  <c r="J463" i="28" s="1"/>
  <c r="O176" i="37"/>
  <c r="P176" i="37" s="1"/>
  <c r="Q176" i="37" s="1"/>
  <c r="L177" i="51" s="1"/>
  <c r="M177" i="51" s="1"/>
  <c r="N177" i="51" s="1"/>
  <c r="AB177" i="39"/>
  <c r="AD177" i="39" s="1"/>
  <c r="L507" i="17" l="1"/>
  <c r="F508" i="17" s="1"/>
  <c r="M507" i="17"/>
  <c r="U469" i="39"/>
  <c r="P469" i="39"/>
  <c r="Q469" i="39" s="1"/>
  <c r="R469" i="39"/>
  <c r="E468" i="37"/>
  <c r="G468" i="37" s="1"/>
  <c r="H468" i="37" s="1"/>
  <c r="C469" i="51" s="1"/>
  <c r="D469" i="51" s="1"/>
  <c r="E469" i="51" s="1"/>
  <c r="O479" i="30"/>
  <c r="P479" i="30" s="1"/>
  <c r="C466" i="21" s="1"/>
  <c r="G480" i="30"/>
  <c r="I480" i="30"/>
  <c r="G197" i="32"/>
  <c r="H197" i="32"/>
  <c r="X187" i="35"/>
  <c r="H443" i="39"/>
  <c r="I443" i="39"/>
  <c r="J443" i="39"/>
  <c r="F444" i="36"/>
  <c r="G444" i="36" s="1"/>
  <c r="H444" i="36" s="1"/>
  <c r="D441" i="38"/>
  <c r="N445" i="35"/>
  <c r="W444" i="35"/>
  <c r="K444" i="35" s="1"/>
  <c r="H444" i="40"/>
  <c r="I455" i="27"/>
  <c r="K455" i="27"/>
  <c r="K463" i="28"/>
  <c r="S453" i="35"/>
  <c r="E449" i="38"/>
  <c r="I452" i="36"/>
  <c r="J452" i="36" s="1"/>
  <c r="K452" i="36" s="1"/>
  <c r="E449" i="41" s="1"/>
  <c r="R178" i="47"/>
  <c r="S178" i="47" s="1"/>
  <c r="F174" i="38"/>
  <c r="L177" i="36"/>
  <c r="M177" i="36" s="1"/>
  <c r="N177" i="36" s="1"/>
  <c r="Y178" i="35"/>
  <c r="D494" i="21" l="1"/>
  <c r="F496" i="37"/>
  <c r="G508" i="17"/>
  <c r="I508" i="17"/>
  <c r="F465" i="43"/>
  <c r="M465" i="43"/>
  <c r="K443" i="39"/>
  <c r="L443" i="39" s="1"/>
  <c r="K439" i="43" s="1"/>
  <c r="H470" i="35"/>
  <c r="C469" i="36"/>
  <c r="D469" i="36" s="1"/>
  <c r="E469" i="36" s="1"/>
  <c r="C466" i="38"/>
  <c r="S469" i="39"/>
  <c r="K480" i="30"/>
  <c r="L480" i="30" s="1"/>
  <c r="J197" i="32"/>
  <c r="K197" i="32" s="1"/>
  <c r="D444" i="40"/>
  <c r="D444" i="39"/>
  <c r="O445" i="35"/>
  <c r="E445" i="40" s="1"/>
  <c r="P445" i="35"/>
  <c r="X445" i="39" s="1"/>
  <c r="D441" i="41"/>
  <c r="W445" i="39"/>
  <c r="C439" i="43"/>
  <c r="M455" i="27"/>
  <c r="E442" i="21" s="1"/>
  <c r="L455" i="27"/>
  <c r="F456" i="27" s="1"/>
  <c r="L463" i="28"/>
  <c r="F464" i="28" s="1"/>
  <c r="M463" i="28"/>
  <c r="F450" i="21" s="1"/>
  <c r="U453" i="35"/>
  <c r="T453" i="35"/>
  <c r="G453" i="40" s="1"/>
  <c r="C446" i="43"/>
  <c r="G450" i="42"/>
  <c r="C446" i="44" s="1"/>
  <c r="Z178" i="35"/>
  <c r="I178" i="40" s="1"/>
  <c r="AC178" i="39"/>
  <c r="AE178" i="39" s="1"/>
  <c r="F174" i="41"/>
  <c r="J508" i="17" l="1"/>
  <c r="K508" i="17" s="1"/>
  <c r="M480" i="30"/>
  <c r="F481" i="30" s="1"/>
  <c r="N480" i="30"/>
  <c r="E470" i="39"/>
  <c r="T470" i="39" s="1"/>
  <c r="C466" i="41"/>
  <c r="J470" i="35"/>
  <c r="I470" i="35"/>
  <c r="C470" i="40" s="1"/>
  <c r="M197" i="32"/>
  <c r="G184" i="21" s="1"/>
  <c r="L197" i="32"/>
  <c r="F198" i="32" s="1"/>
  <c r="Q445" i="35"/>
  <c r="V445" i="35" s="1"/>
  <c r="F445" i="40"/>
  <c r="G456" i="27"/>
  <c r="H456" i="27"/>
  <c r="J456" i="27" s="1"/>
  <c r="O444" i="39"/>
  <c r="F444" i="39"/>
  <c r="G444" i="39" s="1"/>
  <c r="M446" i="35"/>
  <c r="I444" i="37"/>
  <c r="J444" i="37" s="1"/>
  <c r="K444" i="37" s="1"/>
  <c r="F445" i="51" s="1"/>
  <c r="G445" i="51" s="1"/>
  <c r="H445" i="51" s="1"/>
  <c r="L452" i="37"/>
  <c r="M452" i="37" s="1"/>
  <c r="N452" i="37" s="1"/>
  <c r="I453" i="51" s="1"/>
  <c r="J453" i="51" s="1"/>
  <c r="K453" i="51" s="1"/>
  <c r="R454" i="35"/>
  <c r="G464" i="28"/>
  <c r="H464" i="28"/>
  <c r="J464" i="28" s="1"/>
  <c r="AB178" i="39"/>
  <c r="AD178" i="39" s="1"/>
  <c r="O177" i="37"/>
  <c r="P177" i="37" s="1"/>
  <c r="Q177" i="37" s="1"/>
  <c r="L178" i="51" s="1"/>
  <c r="M178" i="51" s="1"/>
  <c r="N178" i="51" s="1"/>
  <c r="L508" i="17" l="1"/>
  <c r="F509" i="17" s="1"/>
  <c r="M508" i="17"/>
  <c r="U470" i="39"/>
  <c r="P470" i="39"/>
  <c r="Q470" i="39" s="1"/>
  <c r="R470" i="39"/>
  <c r="O480" i="30"/>
  <c r="P480" i="30" s="1"/>
  <c r="C467" i="21" s="1"/>
  <c r="E469" i="37"/>
  <c r="G469" i="37" s="1"/>
  <c r="H469" i="37" s="1"/>
  <c r="C470" i="51" s="1"/>
  <c r="D470" i="51" s="1"/>
  <c r="E470" i="51" s="1"/>
  <c r="G481" i="30"/>
  <c r="I481" i="30"/>
  <c r="G198" i="32"/>
  <c r="H198" i="32"/>
  <c r="X188" i="35"/>
  <c r="H444" i="39"/>
  <c r="J444" i="39"/>
  <c r="I444" i="39"/>
  <c r="I456" i="27"/>
  <c r="K456" i="27"/>
  <c r="F445" i="36"/>
  <c r="G445" i="36" s="1"/>
  <c r="H445" i="36" s="1"/>
  <c r="N446" i="35"/>
  <c r="D442" i="38"/>
  <c r="H445" i="40"/>
  <c r="W445" i="35"/>
  <c r="K445" i="35" s="1"/>
  <c r="K464" i="28"/>
  <c r="E450" i="38"/>
  <c r="S454" i="35"/>
  <c r="I453" i="36"/>
  <c r="J453" i="36" s="1"/>
  <c r="K453" i="36" s="1"/>
  <c r="E450" i="41" s="1"/>
  <c r="C447" i="43"/>
  <c r="R179" i="47"/>
  <c r="S179" i="47" s="1"/>
  <c r="F175" i="38"/>
  <c r="L178" i="36"/>
  <c r="M178" i="36" s="1"/>
  <c r="N178" i="36" s="1"/>
  <c r="Y179" i="35"/>
  <c r="D495" i="21" l="1"/>
  <c r="F497" i="37"/>
  <c r="I509" i="17"/>
  <c r="G509" i="17"/>
  <c r="F466" i="43"/>
  <c r="M466" i="43"/>
  <c r="K444" i="39"/>
  <c r="L444" i="39" s="1"/>
  <c r="K440" i="43" s="1"/>
  <c r="K481" i="30"/>
  <c r="L481" i="30" s="1"/>
  <c r="H471" i="35"/>
  <c r="C467" i="38"/>
  <c r="C470" i="36"/>
  <c r="D470" i="36" s="1"/>
  <c r="E470" i="36" s="1"/>
  <c r="S470" i="39"/>
  <c r="J198" i="32"/>
  <c r="K198" i="32" s="1"/>
  <c r="P446" i="35"/>
  <c r="X446" i="39" s="1"/>
  <c r="O446" i="35"/>
  <c r="E446" i="40" s="1"/>
  <c r="D442" i="41"/>
  <c r="W446" i="39"/>
  <c r="M456" i="27"/>
  <c r="E443" i="21" s="1"/>
  <c r="L456" i="27"/>
  <c r="F457" i="27" s="1"/>
  <c r="D445" i="40"/>
  <c r="D445" i="39"/>
  <c r="M464" i="28"/>
  <c r="F451" i="21" s="1"/>
  <c r="L464" i="28"/>
  <c r="F465" i="28" s="1"/>
  <c r="T454" i="35"/>
  <c r="G454" i="40" s="1"/>
  <c r="U454" i="35"/>
  <c r="Z179" i="35"/>
  <c r="I179" i="40" s="1"/>
  <c r="AC179" i="39"/>
  <c r="AE179" i="39" s="1"/>
  <c r="F175" i="41"/>
  <c r="J509" i="17" l="1"/>
  <c r="K509" i="17" s="1"/>
  <c r="M481" i="30"/>
  <c r="F482" i="30" s="1"/>
  <c r="N481" i="30"/>
  <c r="C467" i="41"/>
  <c r="E471" i="39"/>
  <c r="T471" i="39" s="1"/>
  <c r="J471" i="35"/>
  <c r="I471" i="35"/>
  <c r="C471" i="40" s="1"/>
  <c r="M198" i="32"/>
  <c r="G185" i="21" s="1"/>
  <c r="L198" i="32"/>
  <c r="F199" i="32" s="1"/>
  <c r="F445" i="39"/>
  <c r="G445" i="39" s="1"/>
  <c r="O445" i="39"/>
  <c r="H457" i="27"/>
  <c r="J457" i="27" s="1"/>
  <c r="G457" i="27"/>
  <c r="M447" i="35"/>
  <c r="I445" i="37"/>
  <c r="J445" i="37" s="1"/>
  <c r="K445" i="37" s="1"/>
  <c r="F446" i="51" s="1"/>
  <c r="G446" i="51" s="1"/>
  <c r="H446" i="51" s="1"/>
  <c r="F446" i="40"/>
  <c r="Q446" i="35"/>
  <c r="V446" i="35" s="1"/>
  <c r="H465" i="28"/>
  <c r="J465" i="28" s="1"/>
  <c r="G465" i="28"/>
  <c r="R455" i="35"/>
  <c r="L453" i="37"/>
  <c r="M453" i="37" s="1"/>
  <c r="N453" i="37" s="1"/>
  <c r="I454" i="51" s="1"/>
  <c r="J454" i="51" s="1"/>
  <c r="K454" i="51" s="1"/>
  <c r="AB179" i="39"/>
  <c r="AD179" i="39" s="1"/>
  <c r="O178" i="37"/>
  <c r="P178" i="37" s="1"/>
  <c r="Q178" i="37" s="1"/>
  <c r="L179" i="51" s="1"/>
  <c r="M179" i="51" s="1"/>
  <c r="N179" i="51" s="1"/>
  <c r="L509" i="17" l="1"/>
  <c r="F510" i="17" s="1"/>
  <c r="M509" i="17"/>
  <c r="U471" i="39"/>
  <c r="P471" i="39"/>
  <c r="Q471" i="39" s="1"/>
  <c r="R471" i="39"/>
  <c r="E470" i="37"/>
  <c r="G470" i="37" s="1"/>
  <c r="H470" i="37" s="1"/>
  <c r="C471" i="51" s="1"/>
  <c r="D471" i="51" s="1"/>
  <c r="E471" i="51" s="1"/>
  <c r="O481" i="30"/>
  <c r="P481" i="30" s="1"/>
  <c r="C468" i="21" s="1"/>
  <c r="G482" i="30"/>
  <c r="I482" i="30"/>
  <c r="H199" i="32"/>
  <c r="G199" i="32"/>
  <c r="X189" i="35"/>
  <c r="N447" i="35"/>
  <c r="D443" i="38"/>
  <c r="F446" i="36"/>
  <c r="G446" i="36" s="1"/>
  <c r="H446" i="36" s="1"/>
  <c r="W446" i="35"/>
  <c r="K446" i="35" s="1"/>
  <c r="H446" i="40"/>
  <c r="K457" i="27"/>
  <c r="I457" i="27"/>
  <c r="H445" i="39"/>
  <c r="J445" i="39"/>
  <c r="I445" i="39"/>
  <c r="S455" i="35"/>
  <c r="E451" i="38"/>
  <c r="I454" i="36"/>
  <c r="J454" i="36" s="1"/>
  <c r="K454" i="36" s="1"/>
  <c r="E451" i="41" s="1"/>
  <c r="K465" i="28"/>
  <c r="R180" i="47"/>
  <c r="S180" i="47" s="1"/>
  <c r="F176" i="38"/>
  <c r="L179" i="36"/>
  <c r="M179" i="36" s="1"/>
  <c r="N179" i="36" s="1"/>
  <c r="Y180" i="35"/>
  <c r="D496" i="21" l="1"/>
  <c r="F498" i="37"/>
  <c r="I510" i="17"/>
  <c r="G510" i="17"/>
  <c r="F467" i="43"/>
  <c r="M467" i="43"/>
  <c r="K482" i="30"/>
  <c r="L482" i="30" s="1"/>
  <c r="H472" i="35"/>
  <c r="C468" i="38"/>
  <c r="C471" i="36"/>
  <c r="D471" i="36" s="1"/>
  <c r="E471" i="36" s="1"/>
  <c r="S471" i="39"/>
  <c r="J199" i="32"/>
  <c r="K199" i="32" s="1"/>
  <c r="L457" i="27"/>
  <c r="F458" i="27" s="1"/>
  <c r="M457" i="27"/>
  <c r="E444" i="21" s="1"/>
  <c r="D446" i="39"/>
  <c r="D446" i="40"/>
  <c r="D443" i="41"/>
  <c r="W447" i="39"/>
  <c r="K445" i="39"/>
  <c r="P447" i="35"/>
  <c r="X447" i="39" s="1"/>
  <c r="O447" i="35"/>
  <c r="E447" i="40" s="1"/>
  <c r="L465" i="28"/>
  <c r="F466" i="28" s="1"/>
  <c r="M465" i="28"/>
  <c r="F452" i="21" s="1"/>
  <c r="T455" i="35"/>
  <c r="G455" i="40" s="1"/>
  <c r="U455" i="35"/>
  <c r="Z180" i="35"/>
  <c r="I180" i="40" s="1"/>
  <c r="AC180" i="39"/>
  <c r="AE180" i="39" s="1"/>
  <c r="F176" i="41"/>
  <c r="J510" i="17" l="1"/>
  <c r="K510" i="17" s="1"/>
  <c r="M482" i="30"/>
  <c r="F483" i="30" s="1"/>
  <c r="N482" i="30"/>
  <c r="E472" i="39"/>
  <c r="T472" i="39" s="1"/>
  <c r="C468" i="41"/>
  <c r="I472" i="35"/>
  <c r="C472" i="40" s="1"/>
  <c r="J472" i="35"/>
  <c r="M199" i="32"/>
  <c r="G186" i="21" s="1"/>
  <c r="L199" i="32"/>
  <c r="F200" i="32" s="1"/>
  <c r="L445" i="39"/>
  <c r="K441" i="43" s="1"/>
  <c r="F446" i="39"/>
  <c r="O446" i="39"/>
  <c r="F447" i="40"/>
  <c r="Q447" i="35"/>
  <c r="V447" i="35" s="1"/>
  <c r="I446" i="37"/>
  <c r="J446" i="37" s="1"/>
  <c r="K446" i="37" s="1"/>
  <c r="F447" i="51" s="1"/>
  <c r="G447" i="51" s="1"/>
  <c r="H447" i="51" s="1"/>
  <c r="M448" i="35"/>
  <c r="H458" i="27"/>
  <c r="J458" i="27" s="1"/>
  <c r="G458" i="27"/>
  <c r="R456" i="35"/>
  <c r="L454" i="37"/>
  <c r="M454" i="37" s="1"/>
  <c r="N454" i="37" s="1"/>
  <c r="I455" i="51" s="1"/>
  <c r="J455" i="51" s="1"/>
  <c r="K455" i="51" s="1"/>
  <c r="H466" i="28"/>
  <c r="J466" i="28" s="1"/>
  <c r="G466" i="28"/>
  <c r="C448" i="43"/>
  <c r="G452" i="42"/>
  <c r="C448" i="44" s="1"/>
  <c r="AB180" i="39"/>
  <c r="AD180" i="39" s="1"/>
  <c r="O179" i="37"/>
  <c r="P179" i="37" s="1"/>
  <c r="Q179" i="37" s="1"/>
  <c r="L180" i="51" s="1"/>
  <c r="M180" i="51" s="1"/>
  <c r="N180" i="51" s="1"/>
  <c r="L510" i="17" l="1"/>
  <c r="F511" i="17" s="1"/>
  <c r="M510" i="17"/>
  <c r="U472" i="39"/>
  <c r="P472" i="39"/>
  <c r="Q472" i="39" s="1"/>
  <c r="R472" i="39"/>
  <c r="E471" i="37"/>
  <c r="G471" i="37" s="1"/>
  <c r="H471" i="37" s="1"/>
  <c r="C472" i="51" s="1"/>
  <c r="D472" i="51" s="1"/>
  <c r="E472" i="51" s="1"/>
  <c r="O482" i="30"/>
  <c r="P482" i="30" s="1"/>
  <c r="C469" i="21" s="1"/>
  <c r="G483" i="30"/>
  <c r="I483" i="30"/>
  <c r="H200" i="32"/>
  <c r="G200" i="32"/>
  <c r="X190" i="35"/>
  <c r="D444" i="38"/>
  <c r="N448" i="35"/>
  <c r="F447" i="36"/>
  <c r="G447" i="36" s="1"/>
  <c r="H447" i="36" s="1"/>
  <c r="W447" i="35"/>
  <c r="K447" i="35" s="1"/>
  <c r="H447" i="40"/>
  <c r="G446" i="39"/>
  <c r="H446" i="39" s="1"/>
  <c r="I458" i="27"/>
  <c r="K458" i="27"/>
  <c r="K466" i="28"/>
  <c r="E452" i="38"/>
  <c r="S456" i="35"/>
  <c r="I455" i="36"/>
  <c r="J455" i="36" s="1"/>
  <c r="K455" i="36" s="1"/>
  <c r="E452" i="41" s="1"/>
  <c r="R181" i="47"/>
  <c r="S181" i="47" s="1"/>
  <c r="F177" i="38"/>
  <c r="L180" i="36"/>
  <c r="M180" i="36" s="1"/>
  <c r="N180" i="36" s="1"/>
  <c r="Y181" i="35"/>
  <c r="D497" i="21" l="1"/>
  <c r="F499" i="37"/>
  <c r="G511" i="17"/>
  <c r="I511" i="17"/>
  <c r="F468" i="43"/>
  <c r="M468" i="43"/>
  <c r="H473" i="35"/>
  <c r="C469" i="38"/>
  <c r="C472" i="36"/>
  <c r="D472" i="36" s="1"/>
  <c r="E472" i="36" s="1"/>
  <c r="K483" i="30"/>
  <c r="L483" i="30" s="1"/>
  <c r="S472" i="39"/>
  <c r="J200" i="32"/>
  <c r="K200" i="32" s="1"/>
  <c r="J446" i="39"/>
  <c r="I446" i="39"/>
  <c r="K446" i="39" s="1"/>
  <c r="C442" i="43" s="1"/>
  <c r="D447" i="39"/>
  <c r="D447" i="40"/>
  <c r="W448" i="39"/>
  <c r="D444" i="41"/>
  <c r="P448" i="35"/>
  <c r="X448" i="39" s="1"/>
  <c r="O448" i="35"/>
  <c r="E448" i="40" s="1"/>
  <c r="M458" i="27"/>
  <c r="E445" i="21" s="1"/>
  <c r="L458" i="27"/>
  <c r="F459" i="27" s="1"/>
  <c r="L466" i="28"/>
  <c r="F467" i="28" s="1"/>
  <c r="M466" i="28"/>
  <c r="F453" i="21" s="1"/>
  <c r="T456" i="35"/>
  <c r="G456" i="40" s="1"/>
  <c r="U456" i="35"/>
  <c r="AC181" i="39"/>
  <c r="AE181" i="39" s="1"/>
  <c r="F177" i="41"/>
  <c r="Z181" i="35"/>
  <c r="I181" i="40" s="1"/>
  <c r="J511" i="17" l="1"/>
  <c r="K511" i="17" s="1"/>
  <c r="N483" i="30"/>
  <c r="M483" i="30"/>
  <c r="F484" i="30" s="1"/>
  <c r="E473" i="39"/>
  <c r="T473" i="39" s="1"/>
  <c r="C469" i="41"/>
  <c r="J473" i="35"/>
  <c r="I473" i="35"/>
  <c r="C473" i="40" s="1"/>
  <c r="M200" i="32"/>
  <c r="G187" i="21" s="1"/>
  <c r="L200" i="32"/>
  <c r="F201" i="32" s="1"/>
  <c r="F448" i="40"/>
  <c r="Q448" i="35"/>
  <c r="V448" i="35" s="1"/>
  <c r="F447" i="39"/>
  <c r="G447" i="39" s="1"/>
  <c r="O447" i="39"/>
  <c r="G459" i="27"/>
  <c r="H459" i="27"/>
  <c r="J459" i="27" s="1"/>
  <c r="I447" i="37"/>
  <c r="J447" i="37" s="1"/>
  <c r="K447" i="37" s="1"/>
  <c r="F448" i="51" s="1"/>
  <c r="G448" i="51" s="1"/>
  <c r="H448" i="51" s="1"/>
  <c r="M449" i="35"/>
  <c r="L446" i="39"/>
  <c r="K442" i="43" s="1"/>
  <c r="L455" i="37"/>
  <c r="M455" i="37" s="1"/>
  <c r="N455" i="37" s="1"/>
  <c r="I456" i="51" s="1"/>
  <c r="J456" i="51" s="1"/>
  <c r="K456" i="51" s="1"/>
  <c r="R457" i="35"/>
  <c r="H467" i="28"/>
  <c r="J467" i="28" s="1"/>
  <c r="G467" i="28"/>
  <c r="G453" i="42"/>
  <c r="C449" i="44" s="1"/>
  <c r="C449" i="43"/>
  <c r="O180" i="37"/>
  <c r="P180" i="37" s="1"/>
  <c r="Q180" i="37" s="1"/>
  <c r="L181" i="51" s="1"/>
  <c r="M181" i="51" s="1"/>
  <c r="N181" i="51" s="1"/>
  <c r="AB181" i="39"/>
  <c r="AD181" i="39" s="1"/>
  <c r="L511" i="17" l="1"/>
  <c r="F512" i="17" s="1"/>
  <c r="M511" i="17"/>
  <c r="U473" i="39"/>
  <c r="P473" i="39"/>
  <c r="Q473" i="39" s="1"/>
  <c r="R473" i="39"/>
  <c r="G484" i="30"/>
  <c r="I484" i="30"/>
  <c r="O483" i="30"/>
  <c r="P483" i="30" s="1"/>
  <c r="C470" i="21" s="1"/>
  <c r="E472" i="37"/>
  <c r="G472" i="37" s="1"/>
  <c r="H472" i="37" s="1"/>
  <c r="C473" i="51" s="1"/>
  <c r="D473" i="51" s="1"/>
  <c r="E473" i="51" s="1"/>
  <c r="G201" i="32"/>
  <c r="H201" i="32"/>
  <c r="X191" i="35"/>
  <c r="K459" i="27"/>
  <c r="I459" i="27"/>
  <c r="H447" i="39"/>
  <c r="J447" i="39"/>
  <c r="I447" i="39"/>
  <c r="W448" i="35"/>
  <c r="K448" i="35" s="1"/>
  <c r="H448" i="40"/>
  <c r="F448" i="36"/>
  <c r="G448" i="36" s="1"/>
  <c r="H448" i="36" s="1"/>
  <c r="D445" i="38"/>
  <c r="N449" i="35"/>
  <c r="K467" i="28"/>
  <c r="S457" i="35"/>
  <c r="E453" i="38"/>
  <c r="I456" i="36"/>
  <c r="J456" i="36" s="1"/>
  <c r="K456" i="36" s="1"/>
  <c r="E453" i="41" s="1"/>
  <c r="R182" i="47"/>
  <c r="S182" i="47" s="1"/>
  <c r="F178" i="38"/>
  <c r="L181" i="36"/>
  <c r="M181" i="36" s="1"/>
  <c r="N181" i="36" s="1"/>
  <c r="Y182" i="35"/>
  <c r="D498" i="21" l="1"/>
  <c r="F500" i="37"/>
  <c r="G512" i="17"/>
  <c r="I512" i="17"/>
  <c r="F469" i="43"/>
  <c r="M469" i="43"/>
  <c r="C473" i="36"/>
  <c r="D473" i="36" s="1"/>
  <c r="E473" i="36" s="1"/>
  <c r="C470" i="38"/>
  <c r="H474" i="35"/>
  <c r="K484" i="30"/>
  <c r="L484" i="30" s="1"/>
  <c r="S473" i="39"/>
  <c r="K447" i="39"/>
  <c r="J201" i="32"/>
  <c r="K201" i="32" s="1"/>
  <c r="W449" i="39"/>
  <c r="D445" i="41"/>
  <c r="D448" i="39"/>
  <c r="D448" i="40"/>
  <c r="P449" i="35"/>
  <c r="X449" i="39" s="1"/>
  <c r="O449" i="35"/>
  <c r="E449" i="40" s="1"/>
  <c r="M459" i="27"/>
  <c r="E446" i="21" s="1"/>
  <c r="L459" i="27"/>
  <c r="F460" i="27" s="1"/>
  <c r="L467" i="28"/>
  <c r="F468" i="28" s="1"/>
  <c r="M467" i="28"/>
  <c r="F454" i="21" s="1"/>
  <c r="U457" i="35"/>
  <c r="T457" i="35"/>
  <c r="G457" i="40" s="1"/>
  <c r="C450" i="43"/>
  <c r="G454" i="42"/>
  <c r="C450" i="44" s="1"/>
  <c r="Z182" i="35"/>
  <c r="I182" i="40" s="1"/>
  <c r="F178" i="41"/>
  <c r="AC182" i="39"/>
  <c r="AE182" i="39" s="1"/>
  <c r="J512" i="17" l="1"/>
  <c r="K512" i="17" s="1"/>
  <c r="M484" i="30"/>
  <c r="F485" i="30" s="1"/>
  <c r="N484" i="30"/>
  <c r="L447" i="39"/>
  <c r="K443" i="43" s="1"/>
  <c r="J474" i="35"/>
  <c r="I474" i="35"/>
  <c r="C474" i="40" s="1"/>
  <c r="E474" i="39"/>
  <c r="T474" i="39" s="1"/>
  <c r="C470" i="41"/>
  <c r="L201" i="32"/>
  <c r="F202" i="32" s="1"/>
  <c r="M201" i="32"/>
  <c r="G188" i="21" s="1"/>
  <c r="Q449" i="35"/>
  <c r="V449" i="35" s="1"/>
  <c r="F449" i="40"/>
  <c r="O448" i="39"/>
  <c r="F448" i="39"/>
  <c r="G448" i="39" s="1"/>
  <c r="G460" i="27"/>
  <c r="H460" i="27"/>
  <c r="J460" i="27" s="1"/>
  <c r="M450" i="35"/>
  <c r="I448" i="37"/>
  <c r="J448" i="37" s="1"/>
  <c r="K448" i="37" s="1"/>
  <c r="F449" i="51" s="1"/>
  <c r="G449" i="51" s="1"/>
  <c r="H449" i="51" s="1"/>
  <c r="R458" i="35"/>
  <c r="L456" i="37"/>
  <c r="M456" i="37" s="1"/>
  <c r="N456" i="37" s="1"/>
  <c r="I457" i="51" s="1"/>
  <c r="J457" i="51" s="1"/>
  <c r="K457" i="51" s="1"/>
  <c r="G468" i="28"/>
  <c r="H468" i="28"/>
  <c r="J468" i="28" s="1"/>
  <c r="AB182" i="39"/>
  <c r="AD182" i="39" s="1"/>
  <c r="O181" i="37"/>
  <c r="P181" i="37" s="1"/>
  <c r="Q181" i="37" s="1"/>
  <c r="L182" i="51" s="1"/>
  <c r="M182" i="51" s="1"/>
  <c r="N182" i="51" s="1"/>
  <c r="M512" i="17" l="1"/>
  <c r="L512" i="17"/>
  <c r="F513" i="17" s="1"/>
  <c r="U474" i="39"/>
  <c r="P474" i="39"/>
  <c r="Q474" i="39" s="1"/>
  <c r="R474" i="39"/>
  <c r="E473" i="37"/>
  <c r="G473" i="37" s="1"/>
  <c r="H473" i="37" s="1"/>
  <c r="C474" i="51" s="1"/>
  <c r="D474" i="51" s="1"/>
  <c r="E474" i="51" s="1"/>
  <c r="O484" i="30"/>
  <c r="P484" i="30" s="1"/>
  <c r="C471" i="21" s="1"/>
  <c r="G485" i="30"/>
  <c r="I485" i="30"/>
  <c r="X192" i="35"/>
  <c r="G202" i="32"/>
  <c r="H202" i="32"/>
  <c r="N450" i="35"/>
  <c r="D446" i="38"/>
  <c r="F449" i="36"/>
  <c r="G449" i="36" s="1"/>
  <c r="H449" i="36" s="1"/>
  <c r="K460" i="27"/>
  <c r="I460" i="27"/>
  <c r="H448" i="39"/>
  <c r="J448" i="39"/>
  <c r="I448" i="39"/>
  <c r="H449" i="40"/>
  <c r="W449" i="35"/>
  <c r="K449" i="35" s="1"/>
  <c r="S458" i="35"/>
  <c r="E454" i="38"/>
  <c r="I457" i="36"/>
  <c r="J457" i="36" s="1"/>
  <c r="K457" i="36" s="1"/>
  <c r="E454" i="41" s="1"/>
  <c r="K468" i="28"/>
  <c r="F179" i="38"/>
  <c r="R183" i="47"/>
  <c r="S183" i="47" s="1"/>
  <c r="L182" i="36"/>
  <c r="M182" i="36" s="1"/>
  <c r="N182" i="36" s="1"/>
  <c r="Y183" i="35"/>
  <c r="G513" i="17" l="1"/>
  <c r="I513" i="17"/>
  <c r="D499" i="21"/>
  <c r="F501" i="37"/>
  <c r="F470" i="43"/>
  <c r="M470" i="43"/>
  <c r="K485" i="30"/>
  <c r="L485" i="30" s="1"/>
  <c r="C474" i="36"/>
  <c r="D474" i="36" s="1"/>
  <c r="E474" i="36" s="1"/>
  <c r="C471" i="38"/>
  <c r="H475" i="35"/>
  <c r="K448" i="39"/>
  <c r="L448" i="39" s="1"/>
  <c r="K444" i="43" s="1"/>
  <c r="S474" i="39"/>
  <c r="J202" i="32"/>
  <c r="K202" i="32" s="1"/>
  <c r="M460" i="27"/>
  <c r="E447" i="21" s="1"/>
  <c r="L460" i="27"/>
  <c r="F461" i="27" s="1"/>
  <c r="D446" i="41"/>
  <c r="W450" i="39"/>
  <c r="D449" i="40"/>
  <c r="D449" i="39"/>
  <c r="P450" i="35"/>
  <c r="X450" i="39" s="1"/>
  <c r="O450" i="35"/>
  <c r="E450" i="40" s="1"/>
  <c r="L468" i="28"/>
  <c r="F469" i="28" s="1"/>
  <c r="M468" i="28"/>
  <c r="F455" i="21" s="1"/>
  <c r="T458" i="35"/>
  <c r="G458" i="40" s="1"/>
  <c r="U458" i="35"/>
  <c r="Z183" i="35"/>
  <c r="I183" i="40" s="1"/>
  <c r="F179" i="41"/>
  <c r="AC183" i="39"/>
  <c r="AE183" i="39" s="1"/>
  <c r="J513" i="17" l="1"/>
  <c r="K513" i="17" s="1"/>
  <c r="N485" i="30"/>
  <c r="M485" i="30"/>
  <c r="F486" i="30" s="1"/>
  <c r="J475" i="35"/>
  <c r="I475" i="35"/>
  <c r="C475" i="40" s="1"/>
  <c r="G448" i="42"/>
  <c r="C444" i="44" s="1"/>
  <c r="E475" i="39"/>
  <c r="T475" i="39" s="1"/>
  <c r="C471" i="41"/>
  <c r="M202" i="32"/>
  <c r="G189" i="21" s="1"/>
  <c r="L202" i="32"/>
  <c r="F203" i="32" s="1"/>
  <c r="F449" i="39"/>
  <c r="O449" i="39"/>
  <c r="G461" i="27"/>
  <c r="H461" i="27"/>
  <c r="J461" i="27" s="1"/>
  <c r="M451" i="35"/>
  <c r="I449" i="37"/>
  <c r="J449" i="37" s="1"/>
  <c r="K449" i="37" s="1"/>
  <c r="F450" i="51" s="1"/>
  <c r="G450" i="51" s="1"/>
  <c r="H450" i="51" s="1"/>
  <c r="Q450" i="35"/>
  <c r="V450" i="35" s="1"/>
  <c r="F450" i="40"/>
  <c r="R459" i="35"/>
  <c r="L457" i="37"/>
  <c r="M457" i="37" s="1"/>
  <c r="N457" i="37" s="1"/>
  <c r="I458" i="51" s="1"/>
  <c r="J458" i="51" s="1"/>
  <c r="K458" i="51" s="1"/>
  <c r="H469" i="28"/>
  <c r="J469" i="28" s="1"/>
  <c r="G469" i="28"/>
  <c r="C451" i="43"/>
  <c r="G455" i="42"/>
  <c r="C451" i="44" s="1"/>
  <c r="AB183" i="39"/>
  <c r="AD183" i="39" s="1"/>
  <c r="O182" i="37"/>
  <c r="P182" i="37" s="1"/>
  <c r="Q182" i="37" s="1"/>
  <c r="L183" i="51" s="1"/>
  <c r="M183" i="51" s="1"/>
  <c r="N183" i="51" s="1"/>
  <c r="L513" i="17" l="1"/>
  <c r="F514" i="17" s="1"/>
  <c r="M513" i="17"/>
  <c r="U475" i="39"/>
  <c r="P475" i="39"/>
  <c r="Q475" i="39" s="1"/>
  <c r="R475" i="39"/>
  <c r="I486" i="30"/>
  <c r="G486" i="30"/>
  <c r="O485" i="30"/>
  <c r="P485" i="30" s="1"/>
  <c r="C472" i="21" s="1"/>
  <c r="E474" i="37"/>
  <c r="G474" i="37" s="1"/>
  <c r="H474" i="37" s="1"/>
  <c r="C475" i="51" s="1"/>
  <c r="D475" i="51" s="1"/>
  <c r="E475" i="51" s="1"/>
  <c r="G203" i="32"/>
  <c r="H203" i="32"/>
  <c r="X193" i="35"/>
  <c r="I461" i="27"/>
  <c r="K461" i="27"/>
  <c r="H450" i="40"/>
  <c r="W450" i="35"/>
  <c r="K450" i="35" s="1"/>
  <c r="D447" i="38"/>
  <c r="F450" i="36"/>
  <c r="G450" i="36" s="1"/>
  <c r="H450" i="36" s="1"/>
  <c r="N451" i="35"/>
  <c r="G449" i="39"/>
  <c r="K469" i="28"/>
  <c r="S459" i="35"/>
  <c r="I458" i="36"/>
  <c r="J458" i="36" s="1"/>
  <c r="K458" i="36" s="1"/>
  <c r="E455" i="41" s="1"/>
  <c r="E455" i="38"/>
  <c r="R184" i="47"/>
  <c r="S184" i="47" s="1"/>
  <c r="F180" i="38"/>
  <c r="L183" i="36"/>
  <c r="M183" i="36" s="1"/>
  <c r="N183" i="36" s="1"/>
  <c r="Y184" i="35"/>
  <c r="D500" i="21" l="1"/>
  <c r="F502" i="37"/>
  <c r="I514" i="17"/>
  <c r="G514" i="17"/>
  <c r="M471" i="43"/>
  <c r="F471" i="43"/>
  <c r="K486" i="30"/>
  <c r="L486" i="30" s="1"/>
  <c r="S475" i="39"/>
  <c r="C472" i="38"/>
  <c r="C475" i="36"/>
  <c r="D475" i="36" s="1"/>
  <c r="E475" i="36" s="1"/>
  <c r="H476" i="35"/>
  <c r="J203" i="32"/>
  <c r="K203" i="32" s="1"/>
  <c r="J449" i="39"/>
  <c r="I449" i="39"/>
  <c r="D450" i="39"/>
  <c r="D450" i="40"/>
  <c r="W451" i="39"/>
  <c r="D447" i="41"/>
  <c r="L461" i="27"/>
  <c r="F462" i="27" s="1"/>
  <c r="M461" i="27"/>
  <c r="E448" i="21" s="1"/>
  <c r="O451" i="35"/>
  <c r="E451" i="40" s="1"/>
  <c r="P451" i="35"/>
  <c r="X451" i="39" s="1"/>
  <c r="H449" i="39"/>
  <c r="M469" i="28"/>
  <c r="F456" i="21" s="1"/>
  <c r="L469" i="28"/>
  <c r="F470" i="28" s="1"/>
  <c r="T459" i="35"/>
  <c r="G459" i="40" s="1"/>
  <c r="U459" i="35"/>
  <c r="C452" i="43"/>
  <c r="G456" i="42"/>
  <c r="C452" i="44" s="1"/>
  <c r="Z184" i="35"/>
  <c r="I184" i="40" s="1"/>
  <c r="F180" i="41"/>
  <c r="AC184" i="39"/>
  <c r="AE184" i="39" s="1"/>
  <c r="J514" i="17" l="1"/>
  <c r="K514" i="17" s="1"/>
  <c r="K449" i="39"/>
  <c r="L449" i="39" s="1"/>
  <c r="K445" i="43" s="1"/>
  <c r="N486" i="30"/>
  <c r="M486" i="30"/>
  <c r="F487" i="30" s="1"/>
  <c r="E476" i="39"/>
  <c r="T476" i="39" s="1"/>
  <c r="C472" i="41"/>
  <c r="J476" i="35"/>
  <c r="I476" i="35"/>
  <c r="C476" i="40" s="1"/>
  <c r="L203" i="32"/>
  <c r="F204" i="32" s="1"/>
  <c r="M203" i="32"/>
  <c r="G190" i="21" s="1"/>
  <c r="M452" i="35"/>
  <c r="I450" i="37"/>
  <c r="J450" i="37" s="1"/>
  <c r="K450" i="37" s="1"/>
  <c r="F451" i="51" s="1"/>
  <c r="G451" i="51" s="1"/>
  <c r="H451" i="51" s="1"/>
  <c r="G462" i="27"/>
  <c r="H462" i="27"/>
  <c r="J462" i="27" s="1"/>
  <c r="F450" i="39"/>
  <c r="O450" i="39"/>
  <c r="F451" i="40"/>
  <c r="Q451" i="35"/>
  <c r="V451" i="35" s="1"/>
  <c r="H470" i="28"/>
  <c r="J470" i="28" s="1"/>
  <c r="G470" i="28"/>
  <c r="R460" i="35"/>
  <c r="L458" i="37"/>
  <c r="M458" i="37" s="1"/>
  <c r="N458" i="37" s="1"/>
  <c r="I459" i="51" s="1"/>
  <c r="J459" i="51" s="1"/>
  <c r="K459" i="51" s="1"/>
  <c r="AB184" i="39"/>
  <c r="AD184" i="39" s="1"/>
  <c r="O183" i="37"/>
  <c r="P183" i="37" s="1"/>
  <c r="Q183" i="37" s="1"/>
  <c r="L184" i="51" s="1"/>
  <c r="M184" i="51" s="1"/>
  <c r="N184" i="51" s="1"/>
  <c r="M514" i="17" l="1"/>
  <c r="L514" i="17"/>
  <c r="F515" i="17" s="1"/>
  <c r="U476" i="39"/>
  <c r="P476" i="39"/>
  <c r="Q476" i="39" s="1"/>
  <c r="R476" i="39"/>
  <c r="I487" i="30"/>
  <c r="G487" i="30"/>
  <c r="O486" i="30"/>
  <c r="P486" i="30" s="1"/>
  <c r="C473" i="21" s="1"/>
  <c r="E475" i="37"/>
  <c r="G475" i="37" s="1"/>
  <c r="H475" i="37" s="1"/>
  <c r="C476" i="51" s="1"/>
  <c r="D476" i="51" s="1"/>
  <c r="E476" i="51" s="1"/>
  <c r="X194" i="35"/>
  <c r="H204" i="32"/>
  <c r="G204" i="32"/>
  <c r="G450" i="39"/>
  <c r="H450" i="39" s="1"/>
  <c r="I462" i="27"/>
  <c r="K462" i="27"/>
  <c r="H451" i="40"/>
  <c r="W451" i="35"/>
  <c r="K451" i="35" s="1"/>
  <c r="D448" i="38"/>
  <c r="N452" i="35"/>
  <c r="F451" i="36"/>
  <c r="G451" i="36" s="1"/>
  <c r="H451" i="36" s="1"/>
  <c r="S460" i="35"/>
  <c r="E456" i="38"/>
  <c r="I459" i="36"/>
  <c r="J459" i="36" s="1"/>
  <c r="K459" i="36" s="1"/>
  <c r="E456" i="41" s="1"/>
  <c r="K470" i="28"/>
  <c r="R185" i="47"/>
  <c r="S185" i="47" s="1"/>
  <c r="F181" i="38"/>
  <c r="L184" i="36"/>
  <c r="M184" i="36" s="1"/>
  <c r="N184" i="36" s="1"/>
  <c r="Y185" i="35"/>
  <c r="G515" i="17" l="1"/>
  <c r="I515" i="17"/>
  <c r="D501" i="21"/>
  <c r="F503" i="37"/>
  <c r="F472" i="43"/>
  <c r="M472" i="43"/>
  <c r="C473" i="38"/>
  <c r="C476" i="36"/>
  <c r="D476" i="36" s="1"/>
  <c r="E476" i="36" s="1"/>
  <c r="H477" i="35"/>
  <c r="K487" i="30"/>
  <c r="L487" i="30" s="1"/>
  <c r="S476" i="39"/>
  <c r="J204" i="32"/>
  <c r="K204" i="32" s="1"/>
  <c r="P452" i="35"/>
  <c r="X452" i="39" s="1"/>
  <c r="O452" i="35"/>
  <c r="E452" i="40" s="1"/>
  <c r="D451" i="39"/>
  <c r="D451" i="40"/>
  <c r="M462" i="27"/>
  <c r="E449" i="21" s="1"/>
  <c r="L462" i="27"/>
  <c r="F463" i="27" s="1"/>
  <c r="D448" i="41"/>
  <c r="W452" i="39"/>
  <c r="I450" i="39"/>
  <c r="K450" i="39" s="1"/>
  <c r="J450" i="39"/>
  <c r="L470" i="28"/>
  <c r="F471" i="28" s="1"/>
  <c r="M470" i="28"/>
  <c r="F457" i="21" s="1"/>
  <c r="T460" i="35"/>
  <c r="G460" i="40" s="1"/>
  <c r="U460" i="35"/>
  <c r="C453" i="43"/>
  <c r="G457" i="42"/>
  <c r="C453" i="44" s="1"/>
  <c r="AC185" i="39"/>
  <c r="AE185" i="39" s="1"/>
  <c r="F181" i="41"/>
  <c r="Z185" i="35"/>
  <c r="I185" i="40" s="1"/>
  <c r="J515" i="17" l="1"/>
  <c r="K515" i="17" s="1"/>
  <c r="M487" i="30"/>
  <c r="F488" i="30" s="1"/>
  <c r="N487" i="30"/>
  <c r="J477" i="35"/>
  <c r="I477" i="35"/>
  <c r="C477" i="40" s="1"/>
  <c r="C473" i="41"/>
  <c r="E477" i="39"/>
  <c r="T477" i="39" s="1"/>
  <c r="L204" i="32"/>
  <c r="F205" i="32" s="1"/>
  <c r="M204" i="32"/>
  <c r="G191" i="21" s="1"/>
  <c r="H463" i="27"/>
  <c r="J463" i="27" s="1"/>
  <c r="G463" i="27"/>
  <c r="M453" i="35"/>
  <c r="I451" i="37"/>
  <c r="J451" i="37" s="1"/>
  <c r="K451" i="37" s="1"/>
  <c r="F452" i="51" s="1"/>
  <c r="G452" i="51" s="1"/>
  <c r="H452" i="51" s="1"/>
  <c r="F451" i="39"/>
  <c r="O451" i="39"/>
  <c r="L450" i="39"/>
  <c r="K446" i="43" s="1"/>
  <c r="F452" i="40"/>
  <c r="Q452" i="35"/>
  <c r="V452" i="35" s="1"/>
  <c r="L459" i="37"/>
  <c r="M459" i="37" s="1"/>
  <c r="N459" i="37" s="1"/>
  <c r="I460" i="51" s="1"/>
  <c r="J460" i="51" s="1"/>
  <c r="K460" i="51" s="1"/>
  <c r="R461" i="35"/>
  <c r="H471" i="28"/>
  <c r="J471" i="28" s="1"/>
  <c r="G471" i="28"/>
  <c r="AB185" i="39"/>
  <c r="AD185" i="39" s="1"/>
  <c r="O184" i="37"/>
  <c r="P184" i="37" s="1"/>
  <c r="Q184" i="37" s="1"/>
  <c r="L185" i="51" s="1"/>
  <c r="M185" i="51" s="1"/>
  <c r="N185" i="51" s="1"/>
  <c r="M515" i="17" l="1"/>
  <c r="L515" i="17"/>
  <c r="F516" i="17" s="1"/>
  <c r="U477" i="39"/>
  <c r="P477" i="39"/>
  <c r="Q477" i="39" s="1"/>
  <c r="R477" i="39"/>
  <c r="E476" i="37"/>
  <c r="G476" i="37" s="1"/>
  <c r="H476" i="37" s="1"/>
  <c r="C477" i="51" s="1"/>
  <c r="D477" i="51" s="1"/>
  <c r="E477" i="51" s="1"/>
  <c r="O487" i="30"/>
  <c r="P487" i="30" s="1"/>
  <c r="C474" i="21" s="1"/>
  <c r="G488" i="30"/>
  <c r="I488" i="30"/>
  <c r="X195" i="35"/>
  <c r="H205" i="32"/>
  <c r="G205" i="32"/>
  <c r="G451" i="39"/>
  <c r="H451" i="39" s="1"/>
  <c r="N453" i="35"/>
  <c r="F452" i="36"/>
  <c r="G452" i="36" s="1"/>
  <c r="H452" i="36" s="1"/>
  <c r="D449" i="38"/>
  <c r="W452" i="35"/>
  <c r="K452" i="35" s="1"/>
  <c r="H452" i="40"/>
  <c r="I463" i="27"/>
  <c r="K463" i="27"/>
  <c r="K471" i="28"/>
  <c r="S461" i="35"/>
  <c r="I460" i="36"/>
  <c r="J460" i="36" s="1"/>
  <c r="K460" i="36" s="1"/>
  <c r="E457" i="41" s="1"/>
  <c r="E457" i="38"/>
  <c r="R186" i="47"/>
  <c r="S186" i="47" s="1"/>
  <c r="F182" i="38"/>
  <c r="L185" i="36"/>
  <c r="M185" i="36" s="1"/>
  <c r="N185" i="36" s="1"/>
  <c r="Y186" i="35"/>
  <c r="G516" i="17" l="1"/>
  <c r="I516" i="17"/>
  <c r="D502" i="21"/>
  <c r="F504" i="37"/>
  <c r="F473" i="43"/>
  <c r="M473" i="43"/>
  <c r="K488" i="30"/>
  <c r="L488" i="30" s="1"/>
  <c r="H478" i="35"/>
  <c r="C474" i="38"/>
  <c r="C477" i="36"/>
  <c r="D477" i="36" s="1"/>
  <c r="E477" i="36" s="1"/>
  <c r="S477" i="39"/>
  <c r="J205" i="32"/>
  <c r="K205" i="32" s="1"/>
  <c r="D452" i="40"/>
  <c r="D452" i="39"/>
  <c r="W453" i="39"/>
  <c r="D449" i="41"/>
  <c r="O453" i="35"/>
  <c r="E453" i="40" s="1"/>
  <c r="P453" i="35"/>
  <c r="X453" i="39" s="1"/>
  <c r="M463" i="27"/>
  <c r="E450" i="21" s="1"/>
  <c r="L463" i="27"/>
  <c r="F464" i="27" s="1"/>
  <c r="I451" i="39"/>
  <c r="K451" i="39" s="1"/>
  <c r="J451" i="39"/>
  <c r="G458" i="42"/>
  <c r="C454" i="44" s="1"/>
  <c r="C454" i="43"/>
  <c r="M471" i="28"/>
  <c r="F458" i="21" s="1"/>
  <c r="L471" i="28"/>
  <c r="F472" i="28" s="1"/>
  <c r="T461" i="35"/>
  <c r="G461" i="40" s="1"/>
  <c r="U461" i="35"/>
  <c r="F182" i="41"/>
  <c r="AC186" i="39"/>
  <c r="AE186" i="39" s="1"/>
  <c r="Z186" i="35"/>
  <c r="I186" i="40" s="1"/>
  <c r="J516" i="17" l="1"/>
  <c r="K516" i="17" s="1"/>
  <c r="C474" i="41"/>
  <c r="E478" i="39"/>
  <c r="T478" i="39" s="1"/>
  <c r="J478" i="35"/>
  <c r="I478" i="35"/>
  <c r="C478" i="40" s="1"/>
  <c r="M488" i="30"/>
  <c r="F489" i="30" s="1"/>
  <c r="N488" i="30"/>
  <c r="M205" i="32"/>
  <c r="G192" i="21" s="1"/>
  <c r="L205" i="32"/>
  <c r="F206" i="32" s="1"/>
  <c r="L451" i="39"/>
  <c r="K447" i="43" s="1"/>
  <c r="M454" i="35"/>
  <c r="I452" i="37"/>
  <c r="J452" i="37" s="1"/>
  <c r="K452" i="37" s="1"/>
  <c r="F453" i="51" s="1"/>
  <c r="G453" i="51" s="1"/>
  <c r="H453" i="51" s="1"/>
  <c r="Q453" i="35"/>
  <c r="V453" i="35" s="1"/>
  <c r="F453" i="40"/>
  <c r="G451" i="42"/>
  <c r="C447" i="44" s="1"/>
  <c r="F452" i="39"/>
  <c r="G452" i="39" s="1"/>
  <c r="O452" i="39"/>
  <c r="G464" i="27"/>
  <c r="H464" i="27"/>
  <c r="J464" i="27" s="1"/>
  <c r="H472" i="28"/>
  <c r="J472" i="28" s="1"/>
  <c r="G472" i="28"/>
  <c r="L460" i="37"/>
  <c r="M460" i="37" s="1"/>
  <c r="N460" i="37" s="1"/>
  <c r="I461" i="51" s="1"/>
  <c r="J461" i="51" s="1"/>
  <c r="K461" i="51" s="1"/>
  <c r="R462" i="35"/>
  <c r="O185" i="37"/>
  <c r="P185" i="37" s="1"/>
  <c r="Q185" i="37" s="1"/>
  <c r="L186" i="51" s="1"/>
  <c r="M186" i="51" s="1"/>
  <c r="N186" i="51" s="1"/>
  <c r="AB186" i="39"/>
  <c r="AD186" i="39" s="1"/>
  <c r="L516" i="17" l="1"/>
  <c r="F517" i="17" s="1"/>
  <c r="M516" i="17"/>
  <c r="U478" i="39"/>
  <c r="E477" i="37"/>
  <c r="G477" i="37" s="1"/>
  <c r="H477" i="37" s="1"/>
  <c r="C478" i="51" s="1"/>
  <c r="D478" i="51" s="1"/>
  <c r="E478" i="51" s="1"/>
  <c r="O488" i="30"/>
  <c r="P488" i="30" s="1"/>
  <c r="C475" i="21" s="1"/>
  <c r="I489" i="30"/>
  <c r="G489" i="30"/>
  <c r="P478" i="39"/>
  <c r="Q478" i="39" s="1"/>
  <c r="R478" i="39"/>
  <c r="G206" i="32"/>
  <c r="H206" i="32"/>
  <c r="X196" i="35"/>
  <c r="I464" i="27"/>
  <c r="K464" i="27"/>
  <c r="W453" i="35"/>
  <c r="K453" i="35" s="1"/>
  <c r="H453" i="40"/>
  <c r="F453" i="36"/>
  <c r="G453" i="36" s="1"/>
  <c r="H453" i="36" s="1"/>
  <c r="N454" i="35"/>
  <c r="D450" i="38"/>
  <c r="H452" i="39"/>
  <c r="J452" i="39"/>
  <c r="I452" i="39"/>
  <c r="S462" i="35"/>
  <c r="E458" i="38"/>
  <c r="I461" i="36"/>
  <c r="J461" i="36" s="1"/>
  <c r="K461" i="36" s="1"/>
  <c r="E458" i="41" s="1"/>
  <c r="K472" i="28"/>
  <c r="R187" i="47"/>
  <c r="S187" i="47" s="1"/>
  <c r="F183" i="38"/>
  <c r="L186" i="36"/>
  <c r="M186" i="36" s="1"/>
  <c r="N186" i="36" s="1"/>
  <c r="Y187" i="35"/>
  <c r="D503" i="21" l="1"/>
  <c r="F505" i="37"/>
  <c r="G517" i="17"/>
  <c r="I517" i="17"/>
  <c r="M474" i="43"/>
  <c r="F474" i="43"/>
  <c r="K489" i="30"/>
  <c r="L489" i="30" s="1"/>
  <c r="S478" i="39"/>
  <c r="C478" i="36"/>
  <c r="D478" i="36" s="1"/>
  <c r="E478" i="36" s="1"/>
  <c r="H479" i="35"/>
  <c r="C475" i="38"/>
  <c r="J206" i="32"/>
  <c r="K206" i="32" s="1"/>
  <c r="O454" i="35"/>
  <c r="E454" i="40" s="1"/>
  <c r="P454" i="35"/>
  <c r="X454" i="39" s="1"/>
  <c r="W454" i="39"/>
  <c r="D450" i="41"/>
  <c r="D453" i="39"/>
  <c r="D453" i="40"/>
  <c r="K452" i="39"/>
  <c r="L452" i="39" s="1"/>
  <c r="K448" i="43" s="1"/>
  <c r="M464" i="27"/>
  <c r="E451" i="21" s="1"/>
  <c r="L464" i="27"/>
  <c r="F465" i="27" s="1"/>
  <c r="M472" i="28"/>
  <c r="F459" i="21" s="1"/>
  <c r="L472" i="28"/>
  <c r="F473" i="28" s="1"/>
  <c r="U462" i="35"/>
  <c r="T462" i="35"/>
  <c r="G462" i="40" s="1"/>
  <c r="G459" i="42"/>
  <c r="C455" i="44" s="1"/>
  <c r="C455" i="43"/>
  <c r="Z187" i="35"/>
  <c r="I187" i="40" s="1"/>
  <c r="F183" i="41"/>
  <c r="AC187" i="39"/>
  <c r="AE187" i="39" s="1"/>
  <c r="J517" i="17" l="1"/>
  <c r="K517" i="17" s="1"/>
  <c r="N489" i="30"/>
  <c r="M489" i="30"/>
  <c r="F490" i="30" s="1"/>
  <c r="C475" i="41"/>
  <c r="E479" i="39"/>
  <c r="T479" i="39" s="1"/>
  <c r="J479" i="35"/>
  <c r="I479" i="35"/>
  <c r="C479" i="40" s="1"/>
  <c r="M206" i="32"/>
  <c r="G193" i="21" s="1"/>
  <c r="L206" i="32"/>
  <c r="F207" i="32" s="1"/>
  <c r="M455" i="35"/>
  <c r="I453" i="37"/>
  <c r="J453" i="37" s="1"/>
  <c r="K453" i="37" s="1"/>
  <c r="F454" i="51" s="1"/>
  <c r="G454" i="51" s="1"/>
  <c r="H454" i="51" s="1"/>
  <c r="F453" i="39"/>
  <c r="G453" i="39" s="1"/>
  <c r="O453" i="39"/>
  <c r="Q454" i="35"/>
  <c r="V454" i="35" s="1"/>
  <c r="F454" i="40"/>
  <c r="H465" i="27"/>
  <c r="J465" i="27" s="1"/>
  <c r="G465" i="27"/>
  <c r="H473" i="28"/>
  <c r="J473" i="28" s="1"/>
  <c r="G473" i="28"/>
  <c r="R463" i="35"/>
  <c r="L461" i="37"/>
  <c r="M461" i="37" s="1"/>
  <c r="N461" i="37" s="1"/>
  <c r="I462" i="51" s="1"/>
  <c r="J462" i="51" s="1"/>
  <c r="K462" i="51" s="1"/>
  <c r="AB187" i="39"/>
  <c r="AD187" i="39" s="1"/>
  <c r="O186" i="37"/>
  <c r="P186" i="37" s="1"/>
  <c r="Q186" i="37" s="1"/>
  <c r="L187" i="51" s="1"/>
  <c r="M187" i="51" s="1"/>
  <c r="N187" i="51" s="1"/>
  <c r="M517" i="17" l="1"/>
  <c r="L517" i="17"/>
  <c r="F518" i="17" s="1"/>
  <c r="U479" i="39"/>
  <c r="G490" i="30"/>
  <c r="I490" i="30"/>
  <c r="P479" i="39"/>
  <c r="Q479" i="39" s="1"/>
  <c r="R479" i="39"/>
  <c r="E478" i="37"/>
  <c r="G478" i="37" s="1"/>
  <c r="H478" i="37" s="1"/>
  <c r="C479" i="51" s="1"/>
  <c r="D479" i="51" s="1"/>
  <c r="E479" i="51" s="1"/>
  <c r="O489" i="30"/>
  <c r="P489" i="30" s="1"/>
  <c r="C476" i="21" s="1"/>
  <c r="G207" i="32"/>
  <c r="H207" i="32"/>
  <c r="X197" i="35"/>
  <c r="H453" i="39"/>
  <c r="I453" i="39"/>
  <c r="K453" i="39" s="1"/>
  <c r="J453" i="39"/>
  <c r="I465" i="27"/>
  <c r="K465" i="27"/>
  <c r="F454" i="36"/>
  <c r="G454" i="36" s="1"/>
  <c r="H454" i="36" s="1"/>
  <c r="N455" i="35"/>
  <c r="D451" i="38"/>
  <c r="H454" i="40"/>
  <c r="W454" i="35"/>
  <c r="K454" i="35" s="1"/>
  <c r="I462" i="36"/>
  <c r="J462" i="36" s="1"/>
  <c r="K462" i="36" s="1"/>
  <c r="E459" i="41" s="1"/>
  <c r="S463" i="35"/>
  <c r="E459" i="38"/>
  <c r="K473" i="28"/>
  <c r="R188" i="47"/>
  <c r="S188" i="47" s="1"/>
  <c r="F184" i="38"/>
  <c r="L187" i="36"/>
  <c r="M187" i="36" s="1"/>
  <c r="N187" i="36" s="1"/>
  <c r="Y188" i="35"/>
  <c r="I518" i="17" l="1"/>
  <c r="G518" i="17"/>
  <c r="D504" i="21"/>
  <c r="F506" i="37"/>
  <c r="F475" i="43"/>
  <c r="M475" i="43"/>
  <c r="H480" i="35"/>
  <c r="C476" i="38"/>
  <c r="C479" i="36"/>
  <c r="D479" i="36" s="1"/>
  <c r="E479" i="36" s="1"/>
  <c r="S479" i="39"/>
  <c r="K490" i="30"/>
  <c r="L490" i="30" s="1"/>
  <c r="J207" i="32"/>
  <c r="K207" i="32" s="1"/>
  <c r="P455" i="35"/>
  <c r="X455" i="39" s="1"/>
  <c r="O455" i="35"/>
  <c r="E455" i="40" s="1"/>
  <c r="W455" i="39"/>
  <c r="D451" i="41"/>
  <c r="M465" i="27"/>
  <c r="E452" i="21" s="1"/>
  <c r="L465" i="27"/>
  <c r="F466" i="27" s="1"/>
  <c r="L453" i="39"/>
  <c r="K449" i="43" s="1"/>
  <c r="D454" i="39"/>
  <c r="D454" i="40"/>
  <c r="L473" i="28"/>
  <c r="F474" i="28" s="1"/>
  <c r="M473" i="28"/>
  <c r="F460" i="21" s="1"/>
  <c r="T463" i="35"/>
  <c r="G463" i="40" s="1"/>
  <c r="U463" i="35"/>
  <c r="F184" i="41"/>
  <c r="AC188" i="39"/>
  <c r="AE188" i="39" s="1"/>
  <c r="Z188" i="35"/>
  <c r="I188" i="40" s="1"/>
  <c r="J518" i="17" l="1"/>
  <c r="K518" i="17" s="1"/>
  <c r="M490" i="30"/>
  <c r="F491" i="30" s="1"/>
  <c r="N490" i="30"/>
  <c r="E480" i="39"/>
  <c r="T480" i="39" s="1"/>
  <c r="C476" i="41"/>
  <c r="I480" i="35"/>
  <c r="C480" i="40" s="1"/>
  <c r="J480" i="35"/>
  <c r="L207" i="32"/>
  <c r="F208" i="32" s="1"/>
  <c r="M207" i="32"/>
  <c r="G194" i="21" s="1"/>
  <c r="G466" i="27"/>
  <c r="H466" i="27"/>
  <c r="J466" i="27" s="1"/>
  <c r="M456" i="35"/>
  <c r="I454" i="37"/>
  <c r="J454" i="37" s="1"/>
  <c r="K454" i="37" s="1"/>
  <c r="F455" i="51" s="1"/>
  <c r="G455" i="51" s="1"/>
  <c r="H455" i="51" s="1"/>
  <c r="O454" i="39"/>
  <c r="F454" i="39"/>
  <c r="Q455" i="35"/>
  <c r="V455" i="35" s="1"/>
  <c r="F455" i="40"/>
  <c r="R464" i="35"/>
  <c r="L462" i="37"/>
  <c r="M462" i="37" s="1"/>
  <c r="N462" i="37" s="1"/>
  <c r="I463" i="51" s="1"/>
  <c r="J463" i="51" s="1"/>
  <c r="K463" i="51" s="1"/>
  <c r="H474" i="28"/>
  <c r="J474" i="28" s="1"/>
  <c r="G474" i="28"/>
  <c r="G460" i="42"/>
  <c r="C456" i="44" s="1"/>
  <c r="C456" i="43"/>
  <c r="AB188" i="39"/>
  <c r="AD188" i="39" s="1"/>
  <c r="O187" i="37"/>
  <c r="P187" i="37" s="1"/>
  <c r="Q187" i="37" s="1"/>
  <c r="L188" i="51" s="1"/>
  <c r="M188" i="51" s="1"/>
  <c r="N188" i="51" s="1"/>
  <c r="M518" i="17" l="1"/>
  <c r="L518" i="17"/>
  <c r="F519" i="17" s="1"/>
  <c r="U480" i="39"/>
  <c r="P480" i="39"/>
  <c r="Q480" i="39" s="1"/>
  <c r="R480" i="39"/>
  <c r="O490" i="30"/>
  <c r="P490" i="30" s="1"/>
  <c r="C477" i="21" s="1"/>
  <c r="E479" i="37"/>
  <c r="G479" i="37" s="1"/>
  <c r="H479" i="37" s="1"/>
  <c r="C480" i="51" s="1"/>
  <c r="D480" i="51" s="1"/>
  <c r="E480" i="51" s="1"/>
  <c r="I491" i="30"/>
  <c r="G491" i="30"/>
  <c r="X198" i="35"/>
  <c r="H208" i="32"/>
  <c r="G208" i="32"/>
  <c r="D452" i="38"/>
  <c r="N456" i="35"/>
  <c r="F455" i="36"/>
  <c r="G455" i="36" s="1"/>
  <c r="H455" i="36" s="1"/>
  <c r="W455" i="35"/>
  <c r="K455" i="35" s="1"/>
  <c r="H455" i="40"/>
  <c r="K466" i="27"/>
  <c r="I466" i="27"/>
  <c r="G454" i="39"/>
  <c r="I463" i="36"/>
  <c r="J463" i="36" s="1"/>
  <c r="K463" i="36" s="1"/>
  <c r="E460" i="41" s="1"/>
  <c r="S464" i="35"/>
  <c r="E460" i="38"/>
  <c r="K474" i="28"/>
  <c r="R189" i="47"/>
  <c r="S189" i="47" s="1"/>
  <c r="F185" i="38"/>
  <c r="L188" i="36"/>
  <c r="M188" i="36" s="1"/>
  <c r="N188" i="36" s="1"/>
  <c r="Y189" i="35"/>
  <c r="G519" i="17" l="1"/>
  <c r="I519" i="17"/>
  <c r="D505" i="21"/>
  <c r="F507" i="37"/>
  <c r="M476" i="43"/>
  <c r="F476" i="43"/>
  <c r="K491" i="30"/>
  <c r="L491" i="30" s="1"/>
  <c r="H481" i="35"/>
  <c r="C480" i="36"/>
  <c r="D480" i="36" s="1"/>
  <c r="E480" i="36" s="1"/>
  <c r="C477" i="38"/>
  <c r="S480" i="39"/>
  <c r="J208" i="32"/>
  <c r="K208" i="32" s="1"/>
  <c r="I454" i="39"/>
  <c r="J454" i="39"/>
  <c r="M466" i="27"/>
  <c r="E453" i="21" s="1"/>
  <c r="L466" i="27"/>
  <c r="F467" i="27" s="1"/>
  <c r="D455" i="40"/>
  <c r="D455" i="39"/>
  <c r="D452" i="41"/>
  <c r="W456" i="39"/>
  <c r="O456" i="35"/>
  <c r="E456" i="40" s="1"/>
  <c r="P456" i="35"/>
  <c r="X456" i="39" s="1"/>
  <c r="H454" i="39"/>
  <c r="C457" i="43"/>
  <c r="M474" i="28"/>
  <c r="F461" i="21" s="1"/>
  <c r="L474" i="28"/>
  <c r="F475" i="28" s="1"/>
  <c r="U464" i="35"/>
  <c r="T464" i="35"/>
  <c r="G464" i="40" s="1"/>
  <c r="Z189" i="35"/>
  <c r="I189" i="40" s="1"/>
  <c r="F185" i="41"/>
  <c r="AC189" i="39"/>
  <c r="AE189" i="39" s="1"/>
  <c r="J519" i="17" l="1"/>
  <c r="K519" i="17" s="1"/>
  <c r="K454" i="39"/>
  <c r="L454" i="39" s="1"/>
  <c r="K450" i="43" s="1"/>
  <c r="N491" i="30"/>
  <c r="M491" i="30"/>
  <c r="F492" i="30" s="1"/>
  <c r="E481" i="39"/>
  <c r="T481" i="39" s="1"/>
  <c r="C477" i="41"/>
  <c r="J481" i="35"/>
  <c r="I481" i="35"/>
  <c r="C481" i="40" s="1"/>
  <c r="L208" i="32"/>
  <c r="F209" i="32" s="1"/>
  <c r="M208" i="32"/>
  <c r="G195" i="21" s="1"/>
  <c r="O455" i="39"/>
  <c r="F455" i="39"/>
  <c r="H467" i="27"/>
  <c r="J467" i="27" s="1"/>
  <c r="G467" i="27"/>
  <c r="I455" i="37"/>
  <c r="J455" i="37" s="1"/>
  <c r="K455" i="37" s="1"/>
  <c r="F456" i="51" s="1"/>
  <c r="G456" i="51" s="1"/>
  <c r="H456" i="51" s="1"/>
  <c r="M457" i="35"/>
  <c r="F456" i="40"/>
  <c r="Q456" i="35"/>
  <c r="V456" i="35" s="1"/>
  <c r="H475" i="28"/>
  <c r="J475" i="28" s="1"/>
  <c r="G475" i="28"/>
  <c r="R465" i="35"/>
  <c r="L463" i="37"/>
  <c r="M463" i="37" s="1"/>
  <c r="N463" i="37" s="1"/>
  <c r="I464" i="51" s="1"/>
  <c r="J464" i="51" s="1"/>
  <c r="K464" i="51" s="1"/>
  <c r="AB189" i="39"/>
  <c r="AD189" i="39" s="1"/>
  <c r="O188" i="37"/>
  <c r="P188" i="37" s="1"/>
  <c r="Q188" i="37" s="1"/>
  <c r="L189" i="51" s="1"/>
  <c r="M189" i="51" s="1"/>
  <c r="N189" i="51" s="1"/>
  <c r="L519" i="17" l="1"/>
  <c r="F520" i="17" s="1"/>
  <c r="M519" i="17"/>
  <c r="U481" i="39"/>
  <c r="P481" i="39"/>
  <c r="Q481" i="39" s="1"/>
  <c r="R481" i="39"/>
  <c r="I492" i="30"/>
  <c r="G492" i="30"/>
  <c r="O491" i="30"/>
  <c r="P491" i="30" s="1"/>
  <c r="C478" i="21" s="1"/>
  <c r="E480" i="37"/>
  <c r="G480" i="37" s="1"/>
  <c r="H480" i="37" s="1"/>
  <c r="C481" i="51" s="1"/>
  <c r="D481" i="51" s="1"/>
  <c r="E481" i="51" s="1"/>
  <c r="X199" i="35"/>
  <c r="G209" i="32"/>
  <c r="H209" i="32"/>
  <c r="N457" i="35"/>
  <c r="D453" i="38"/>
  <c r="F456" i="36"/>
  <c r="G456" i="36" s="1"/>
  <c r="H456" i="36" s="1"/>
  <c r="K467" i="27"/>
  <c r="I467" i="27"/>
  <c r="G455" i="39"/>
  <c r="H455" i="39" s="1"/>
  <c r="H456" i="40"/>
  <c r="W456" i="35"/>
  <c r="K456" i="35" s="1"/>
  <c r="S465" i="35"/>
  <c r="E461" i="38"/>
  <c r="I464" i="36"/>
  <c r="J464" i="36" s="1"/>
  <c r="K464" i="36" s="1"/>
  <c r="E461" i="41" s="1"/>
  <c r="K475" i="28"/>
  <c r="R190" i="47"/>
  <c r="S190" i="47" s="1"/>
  <c r="F186" i="38"/>
  <c r="L189" i="36"/>
  <c r="M189" i="36" s="1"/>
  <c r="N189" i="36" s="1"/>
  <c r="Y190" i="35"/>
  <c r="D506" i="21" l="1"/>
  <c r="F508" i="37"/>
  <c r="G520" i="17"/>
  <c r="I520" i="17"/>
  <c r="F477" i="43"/>
  <c r="M477" i="43"/>
  <c r="H482" i="35"/>
  <c r="C481" i="36"/>
  <c r="D481" i="36" s="1"/>
  <c r="E481" i="36" s="1"/>
  <c r="C478" i="38"/>
  <c r="K492" i="30"/>
  <c r="L492" i="30" s="1"/>
  <c r="S481" i="39"/>
  <c r="J209" i="32"/>
  <c r="K209" i="32" s="1"/>
  <c r="I455" i="39"/>
  <c r="K455" i="39" s="1"/>
  <c r="J455" i="39"/>
  <c r="M467" i="27"/>
  <c r="E454" i="21" s="1"/>
  <c r="L467" i="27"/>
  <c r="F468" i="27" s="1"/>
  <c r="W457" i="39"/>
  <c r="D453" i="41"/>
  <c r="D456" i="40"/>
  <c r="D456" i="39"/>
  <c r="O457" i="35"/>
  <c r="E457" i="40" s="1"/>
  <c r="P457" i="35"/>
  <c r="X457" i="39" s="1"/>
  <c r="L475" i="28"/>
  <c r="F476" i="28" s="1"/>
  <c r="M475" i="28"/>
  <c r="F462" i="21" s="1"/>
  <c r="U465" i="35"/>
  <c r="T465" i="35"/>
  <c r="G465" i="40" s="1"/>
  <c r="Z190" i="35"/>
  <c r="I190" i="40" s="1"/>
  <c r="F186" i="41"/>
  <c r="AC190" i="39"/>
  <c r="AE190" i="39" s="1"/>
  <c r="J520" i="17" l="1"/>
  <c r="K520" i="17" s="1"/>
  <c r="M492" i="30"/>
  <c r="F493" i="30" s="1"/>
  <c r="N492" i="30"/>
  <c r="E482" i="39"/>
  <c r="T482" i="39" s="1"/>
  <c r="C478" i="41"/>
  <c r="J482" i="35"/>
  <c r="I482" i="35"/>
  <c r="C482" i="40" s="1"/>
  <c r="L209" i="32"/>
  <c r="F210" i="32" s="1"/>
  <c r="M209" i="32"/>
  <c r="G196" i="21" s="1"/>
  <c r="G468" i="27"/>
  <c r="H468" i="27"/>
  <c r="J468" i="27" s="1"/>
  <c r="M458" i="35"/>
  <c r="I456" i="37"/>
  <c r="J456" i="37" s="1"/>
  <c r="K456" i="37" s="1"/>
  <c r="F457" i="51" s="1"/>
  <c r="G457" i="51" s="1"/>
  <c r="H457" i="51" s="1"/>
  <c r="Q457" i="35"/>
  <c r="V457" i="35" s="1"/>
  <c r="F457" i="40"/>
  <c r="L455" i="39"/>
  <c r="K451" i="43" s="1"/>
  <c r="O456" i="39"/>
  <c r="F456" i="39"/>
  <c r="R466" i="35"/>
  <c r="L464" i="37"/>
  <c r="M464" i="37" s="1"/>
  <c r="N464" i="37" s="1"/>
  <c r="I465" i="51" s="1"/>
  <c r="J465" i="51" s="1"/>
  <c r="K465" i="51" s="1"/>
  <c r="H476" i="28"/>
  <c r="J476" i="28" s="1"/>
  <c r="G476" i="28"/>
  <c r="C458" i="43"/>
  <c r="G462" i="42"/>
  <c r="C458" i="44" s="1"/>
  <c r="AB190" i="39"/>
  <c r="AD190" i="39" s="1"/>
  <c r="O189" i="37"/>
  <c r="P189" i="37" s="1"/>
  <c r="Q189" i="37" s="1"/>
  <c r="L190" i="51" s="1"/>
  <c r="M190" i="51" s="1"/>
  <c r="N190" i="51" s="1"/>
  <c r="L520" i="17" l="1"/>
  <c r="F521" i="17" s="1"/>
  <c r="M520" i="17"/>
  <c r="U482" i="39"/>
  <c r="P482" i="39"/>
  <c r="Q482" i="39" s="1"/>
  <c r="R482" i="39"/>
  <c r="O492" i="30"/>
  <c r="P492" i="30" s="1"/>
  <c r="C479" i="21" s="1"/>
  <c r="E481" i="37"/>
  <c r="G481" i="37" s="1"/>
  <c r="H481" i="37" s="1"/>
  <c r="C482" i="51" s="1"/>
  <c r="D482" i="51" s="1"/>
  <c r="E482" i="51" s="1"/>
  <c r="I493" i="30"/>
  <c r="G493" i="30"/>
  <c r="X200" i="35"/>
  <c r="H210" i="32"/>
  <c r="G210" i="32"/>
  <c r="W457" i="35"/>
  <c r="K457" i="35" s="1"/>
  <c r="H457" i="40"/>
  <c r="F457" i="36"/>
  <c r="G457" i="36" s="1"/>
  <c r="H457" i="36" s="1"/>
  <c r="D454" i="38"/>
  <c r="N458" i="35"/>
  <c r="G456" i="39"/>
  <c r="H456" i="39" s="1"/>
  <c r="I468" i="27"/>
  <c r="K468" i="27"/>
  <c r="K476" i="28"/>
  <c r="I465" i="36"/>
  <c r="J465" i="36" s="1"/>
  <c r="K465" i="36" s="1"/>
  <c r="E462" i="41" s="1"/>
  <c r="S466" i="35"/>
  <c r="E462" i="38"/>
  <c r="R191" i="47"/>
  <c r="S191" i="47" s="1"/>
  <c r="F187" i="38"/>
  <c r="L190" i="36"/>
  <c r="M190" i="36" s="1"/>
  <c r="N190" i="36" s="1"/>
  <c r="Y191" i="35"/>
  <c r="D507" i="21" l="1"/>
  <c r="F509" i="37"/>
  <c r="G521" i="17"/>
  <c r="I521" i="17"/>
  <c r="M478" i="43"/>
  <c r="F478" i="43"/>
  <c r="K493" i="30"/>
  <c r="L493" i="30" s="1"/>
  <c r="C482" i="36"/>
  <c r="D482" i="36" s="1"/>
  <c r="E482" i="36" s="1"/>
  <c r="C479" i="38"/>
  <c r="H483" i="35"/>
  <c r="S482" i="39"/>
  <c r="J210" i="32"/>
  <c r="K210" i="32" s="1"/>
  <c r="J456" i="39"/>
  <c r="I456" i="39"/>
  <c r="K456" i="39" s="1"/>
  <c r="O458" i="35"/>
  <c r="E458" i="40" s="1"/>
  <c r="P458" i="35"/>
  <c r="X458" i="39" s="1"/>
  <c r="W458" i="39"/>
  <c r="D454" i="41"/>
  <c r="L468" i="27"/>
  <c r="F469" i="27" s="1"/>
  <c r="M468" i="27"/>
  <c r="E455" i="21" s="1"/>
  <c r="D457" i="39"/>
  <c r="D457" i="40"/>
  <c r="L476" i="28"/>
  <c r="F477" i="28" s="1"/>
  <c r="M476" i="28"/>
  <c r="F463" i="21" s="1"/>
  <c r="T466" i="35"/>
  <c r="G466" i="40" s="1"/>
  <c r="U466" i="35"/>
  <c r="G463" i="42"/>
  <c r="C459" i="44" s="1"/>
  <c r="C459" i="43"/>
  <c r="AC191" i="39"/>
  <c r="AE191" i="39" s="1"/>
  <c r="F187" i="41"/>
  <c r="Z191" i="35"/>
  <c r="I191" i="40" s="1"/>
  <c r="J521" i="17" l="1"/>
  <c r="K521" i="17" s="1"/>
  <c r="M493" i="30"/>
  <c r="F494" i="30" s="1"/>
  <c r="N493" i="30"/>
  <c r="J483" i="35"/>
  <c r="I483" i="35"/>
  <c r="C483" i="40" s="1"/>
  <c r="E483" i="39"/>
  <c r="T483" i="39" s="1"/>
  <c r="C479" i="41"/>
  <c r="L210" i="32"/>
  <c r="F211" i="32" s="1"/>
  <c r="M210" i="32"/>
  <c r="G197" i="21" s="1"/>
  <c r="G469" i="27"/>
  <c r="H469" i="27"/>
  <c r="J469" i="27" s="1"/>
  <c r="F458" i="40"/>
  <c r="Q458" i="35"/>
  <c r="V458" i="35" s="1"/>
  <c r="F457" i="39"/>
  <c r="O457" i="39"/>
  <c r="L456" i="39"/>
  <c r="K452" i="43" s="1"/>
  <c r="I457" i="37"/>
  <c r="J457" i="37" s="1"/>
  <c r="K457" i="37" s="1"/>
  <c r="F458" i="51" s="1"/>
  <c r="G458" i="51" s="1"/>
  <c r="H458" i="51" s="1"/>
  <c r="M459" i="35"/>
  <c r="L465" i="37"/>
  <c r="M465" i="37" s="1"/>
  <c r="N465" i="37" s="1"/>
  <c r="I466" i="51" s="1"/>
  <c r="J466" i="51" s="1"/>
  <c r="K466" i="51" s="1"/>
  <c r="R467" i="35"/>
  <c r="H477" i="28"/>
  <c r="J477" i="28" s="1"/>
  <c r="G477" i="28"/>
  <c r="O190" i="37"/>
  <c r="P190" i="37" s="1"/>
  <c r="Q190" i="37" s="1"/>
  <c r="L191" i="51" s="1"/>
  <c r="M191" i="51" s="1"/>
  <c r="N191" i="51" s="1"/>
  <c r="AB191" i="39"/>
  <c r="AD191" i="39" s="1"/>
  <c r="M521" i="17" l="1"/>
  <c r="L521" i="17"/>
  <c r="F522" i="17" s="1"/>
  <c r="U483" i="39"/>
  <c r="P483" i="39"/>
  <c r="Q483" i="39" s="1"/>
  <c r="R483" i="39"/>
  <c r="O493" i="30"/>
  <c r="P493" i="30" s="1"/>
  <c r="C480" i="21" s="1"/>
  <c r="E482" i="37"/>
  <c r="G482" i="37" s="1"/>
  <c r="H482" i="37" s="1"/>
  <c r="C483" i="51" s="1"/>
  <c r="D483" i="51" s="1"/>
  <c r="E483" i="51" s="1"/>
  <c r="G494" i="30"/>
  <c r="I494" i="30"/>
  <c r="X201" i="35"/>
  <c r="H211" i="32"/>
  <c r="G211" i="32"/>
  <c r="W458" i="35"/>
  <c r="K458" i="35" s="1"/>
  <c r="H458" i="40"/>
  <c r="D455" i="38"/>
  <c r="N459" i="35"/>
  <c r="F458" i="36"/>
  <c r="G458" i="36" s="1"/>
  <c r="H458" i="36" s="1"/>
  <c r="K469" i="27"/>
  <c r="I469" i="27"/>
  <c r="G457" i="39"/>
  <c r="K477" i="28"/>
  <c r="S467" i="35"/>
  <c r="E463" i="38"/>
  <c r="I466" i="36"/>
  <c r="J466" i="36" s="1"/>
  <c r="K466" i="36" s="1"/>
  <c r="E463" i="41" s="1"/>
  <c r="R192" i="47"/>
  <c r="S192" i="47" s="1"/>
  <c r="F188" i="38"/>
  <c r="L191" i="36"/>
  <c r="M191" i="36" s="1"/>
  <c r="N191" i="36" s="1"/>
  <c r="Y192" i="35"/>
  <c r="G522" i="17" l="1"/>
  <c r="I522" i="17"/>
  <c r="D508" i="21"/>
  <c r="F510" i="37"/>
  <c r="F479" i="43"/>
  <c r="M479" i="43"/>
  <c r="K494" i="30"/>
  <c r="L494" i="30" s="1"/>
  <c r="C480" i="38"/>
  <c r="C483" i="36"/>
  <c r="D483" i="36" s="1"/>
  <c r="E483" i="36" s="1"/>
  <c r="H484" i="35"/>
  <c r="S483" i="39"/>
  <c r="J211" i="32"/>
  <c r="K211" i="32" s="1"/>
  <c r="I457" i="39"/>
  <c r="J457" i="39"/>
  <c r="L469" i="27"/>
  <c r="F470" i="27" s="1"/>
  <c r="M469" i="27"/>
  <c r="E456" i="21" s="1"/>
  <c r="W459" i="39"/>
  <c r="D455" i="41"/>
  <c r="O459" i="35"/>
  <c r="E459" i="40" s="1"/>
  <c r="P459" i="35"/>
  <c r="X459" i="39" s="1"/>
  <c r="H457" i="39"/>
  <c r="K457" i="39" s="1"/>
  <c r="D458" i="40"/>
  <c r="D458" i="39"/>
  <c r="M477" i="28"/>
  <c r="F464" i="21" s="1"/>
  <c r="L477" i="28"/>
  <c r="F478" i="28" s="1"/>
  <c r="U467" i="35"/>
  <c r="T467" i="35"/>
  <c r="G467" i="40" s="1"/>
  <c r="Z192" i="35"/>
  <c r="I192" i="40" s="1"/>
  <c r="AC192" i="39"/>
  <c r="AE192" i="39" s="1"/>
  <c r="F188" i="41"/>
  <c r="J522" i="17" l="1"/>
  <c r="K522" i="17" s="1"/>
  <c r="J484" i="35"/>
  <c r="I484" i="35"/>
  <c r="C484" i="40" s="1"/>
  <c r="E484" i="39"/>
  <c r="T484" i="39" s="1"/>
  <c r="C480" i="41"/>
  <c r="N494" i="30"/>
  <c r="M494" i="30"/>
  <c r="F495" i="30" s="1"/>
  <c r="L211" i="32"/>
  <c r="F212" i="32" s="1"/>
  <c r="M211" i="32"/>
  <c r="G198" i="21" s="1"/>
  <c r="Q459" i="35"/>
  <c r="V459" i="35" s="1"/>
  <c r="F459" i="40"/>
  <c r="M460" i="35"/>
  <c r="I458" i="37"/>
  <c r="J458" i="37" s="1"/>
  <c r="K458" i="37" s="1"/>
  <c r="F459" i="51" s="1"/>
  <c r="G459" i="51" s="1"/>
  <c r="H459" i="51" s="1"/>
  <c r="O458" i="39"/>
  <c r="F458" i="39"/>
  <c r="G470" i="27"/>
  <c r="H470" i="27"/>
  <c r="J470" i="27" s="1"/>
  <c r="L457" i="39"/>
  <c r="K453" i="43" s="1"/>
  <c r="H478" i="28"/>
  <c r="J478" i="28" s="1"/>
  <c r="G478" i="28"/>
  <c r="R468" i="35"/>
  <c r="L466" i="37"/>
  <c r="M466" i="37" s="1"/>
  <c r="N466" i="37" s="1"/>
  <c r="I467" i="51" s="1"/>
  <c r="J467" i="51" s="1"/>
  <c r="K467" i="51" s="1"/>
  <c r="C460" i="43"/>
  <c r="G464" i="42"/>
  <c r="C460" i="44" s="1"/>
  <c r="AB192" i="39"/>
  <c r="AD192" i="39" s="1"/>
  <c r="O191" i="37"/>
  <c r="P191" i="37" s="1"/>
  <c r="Q191" i="37" s="1"/>
  <c r="L192" i="51" s="1"/>
  <c r="M192" i="51" s="1"/>
  <c r="N192" i="51" s="1"/>
  <c r="L522" i="17" l="1"/>
  <c r="F523" i="17" s="1"/>
  <c r="M522" i="17"/>
  <c r="U484" i="39"/>
  <c r="I495" i="30"/>
  <c r="G495" i="30"/>
  <c r="O494" i="30"/>
  <c r="P494" i="30" s="1"/>
  <c r="C481" i="21" s="1"/>
  <c r="E483" i="37"/>
  <c r="G483" i="37" s="1"/>
  <c r="H483" i="37" s="1"/>
  <c r="C484" i="51" s="1"/>
  <c r="D484" i="51" s="1"/>
  <c r="E484" i="51" s="1"/>
  <c r="P484" i="39"/>
  <c r="Q484" i="39" s="1"/>
  <c r="R484" i="39"/>
  <c r="X202" i="35"/>
  <c r="G212" i="32"/>
  <c r="H212" i="32"/>
  <c r="D456" i="38"/>
  <c r="F459" i="36"/>
  <c r="G459" i="36" s="1"/>
  <c r="H459" i="36" s="1"/>
  <c r="N460" i="35"/>
  <c r="I470" i="27"/>
  <c r="K470" i="27"/>
  <c r="G458" i="39"/>
  <c r="H458" i="39" s="1"/>
  <c r="W459" i="35"/>
  <c r="K459" i="35" s="1"/>
  <c r="H459" i="40"/>
  <c r="E464" i="38"/>
  <c r="I467" i="36"/>
  <c r="J467" i="36" s="1"/>
  <c r="K467" i="36" s="1"/>
  <c r="E464" i="41" s="1"/>
  <c r="S468" i="35"/>
  <c r="K478" i="28"/>
  <c r="R193" i="47"/>
  <c r="S193" i="47" s="1"/>
  <c r="F189" i="38"/>
  <c r="L192" i="36"/>
  <c r="M192" i="36" s="1"/>
  <c r="N192" i="36" s="1"/>
  <c r="Y193" i="35"/>
  <c r="D509" i="21" l="1"/>
  <c r="F511" i="37"/>
  <c r="I523" i="17"/>
  <c r="G523" i="17"/>
  <c r="F480" i="43"/>
  <c r="M480" i="43"/>
  <c r="S484" i="39"/>
  <c r="C484" i="36"/>
  <c r="D484" i="36" s="1"/>
  <c r="E484" i="36" s="1"/>
  <c r="H485" i="35"/>
  <c r="C481" i="38"/>
  <c r="K495" i="30"/>
  <c r="L495" i="30" s="1"/>
  <c r="J212" i="32"/>
  <c r="K212" i="32" s="1"/>
  <c r="D459" i="40"/>
  <c r="D459" i="39"/>
  <c r="I458" i="39"/>
  <c r="K458" i="39" s="1"/>
  <c r="J458" i="39"/>
  <c r="L470" i="27"/>
  <c r="F471" i="27" s="1"/>
  <c r="M470" i="27"/>
  <c r="E457" i="21" s="1"/>
  <c r="O460" i="35"/>
  <c r="E460" i="40" s="1"/>
  <c r="P460" i="35"/>
  <c r="X460" i="39" s="1"/>
  <c r="W460" i="39"/>
  <c r="D456" i="41"/>
  <c r="G465" i="42"/>
  <c r="C461" i="44" s="1"/>
  <c r="C461" i="43"/>
  <c r="M478" i="28"/>
  <c r="F465" i="21" s="1"/>
  <c r="L478" i="28"/>
  <c r="F479" i="28" s="1"/>
  <c r="T468" i="35"/>
  <c r="G468" i="40" s="1"/>
  <c r="U468" i="35"/>
  <c r="Z193" i="35"/>
  <c r="I193" i="40" s="1"/>
  <c r="AC193" i="39"/>
  <c r="AE193" i="39" s="1"/>
  <c r="F189" i="41"/>
  <c r="J523" i="17" l="1"/>
  <c r="K523" i="17" s="1"/>
  <c r="M495" i="30"/>
  <c r="F496" i="30" s="1"/>
  <c r="N495" i="30"/>
  <c r="I485" i="35"/>
  <c r="C485" i="40" s="1"/>
  <c r="J485" i="35"/>
  <c r="E485" i="39"/>
  <c r="T485" i="39" s="1"/>
  <c r="C481" i="41"/>
  <c r="L212" i="32"/>
  <c r="F213" i="32" s="1"/>
  <c r="M212" i="32"/>
  <c r="G199" i="21" s="1"/>
  <c r="I459" i="37"/>
  <c r="J459" i="37" s="1"/>
  <c r="K459" i="37" s="1"/>
  <c r="F460" i="51" s="1"/>
  <c r="G460" i="51" s="1"/>
  <c r="H460" i="51" s="1"/>
  <c r="M461" i="35"/>
  <c r="H471" i="27"/>
  <c r="J471" i="27" s="1"/>
  <c r="G471" i="27"/>
  <c r="L458" i="39"/>
  <c r="K454" i="43" s="1"/>
  <c r="F459" i="39"/>
  <c r="G459" i="39" s="1"/>
  <c r="O459" i="39"/>
  <c r="F460" i="40"/>
  <c r="Q460" i="35"/>
  <c r="V460" i="35" s="1"/>
  <c r="H479" i="28"/>
  <c r="J479" i="28" s="1"/>
  <c r="G479" i="28"/>
  <c r="R469" i="35"/>
  <c r="L467" i="37"/>
  <c r="M467" i="37" s="1"/>
  <c r="N467" i="37" s="1"/>
  <c r="I468" i="51" s="1"/>
  <c r="J468" i="51" s="1"/>
  <c r="K468" i="51" s="1"/>
  <c r="O192" i="37"/>
  <c r="P192" i="37" s="1"/>
  <c r="Q192" i="37" s="1"/>
  <c r="L193" i="51" s="1"/>
  <c r="M193" i="51" s="1"/>
  <c r="N193" i="51" s="1"/>
  <c r="AB193" i="39"/>
  <c r="AD193" i="39" s="1"/>
  <c r="L523" i="17" l="1"/>
  <c r="F524" i="17" s="1"/>
  <c r="M523" i="17"/>
  <c r="U485" i="39"/>
  <c r="P485" i="39"/>
  <c r="Q485" i="39" s="1"/>
  <c r="R485" i="39"/>
  <c r="E484" i="37"/>
  <c r="G484" i="37" s="1"/>
  <c r="H484" i="37" s="1"/>
  <c r="C485" i="51" s="1"/>
  <c r="D485" i="51" s="1"/>
  <c r="E485" i="51" s="1"/>
  <c r="O495" i="30"/>
  <c r="P495" i="30" s="1"/>
  <c r="C482" i="21" s="1"/>
  <c r="G496" i="30"/>
  <c r="I496" i="30"/>
  <c r="X203" i="35"/>
  <c r="H213" i="32"/>
  <c r="G213" i="32"/>
  <c r="H460" i="40"/>
  <c r="W460" i="35"/>
  <c r="K460" i="35" s="1"/>
  <c r="I471" i="27"/>
  <c r="K471" i="27"/>
  <c r="H459" i="39"/>
  <c r="J459" i="39"/>
  <c r="I459" i="39"/>
  <c r="D457" i="38"/>
  <c r="F460" i="36"/>
  <c r="G460" i="36" s="1"/>
  <c r="H460" i="36" s="1"/>
  <c r="N461" i="35"/>
  <c r="I468" i="36"/>
  <c r="J468" i="36" s="1"/>
  <c r="K468" i="36" s="1"/>
  <c r="E465" i="41" s="1"/>
  <c r="S469" i="35"/>
  <c r="E465" i="38"/>
  <c r="K479" i="28"/>
  <c r="R194" i="47"/>
  <c r="S194" i="47" s="1"/>
  <c r="F190" i="38"/>
  <c r="L193" i="36"/>
  <c r="M193" i="36" s="1"/>
  <c r="N193" i="36" s="1"/>
  <c r="Y194" i="35"/>
  <c r="D510" i="21" l="1"/>
  <c r="F512" i="37"/>
  <c r="G524" i="17"/>
  <c r="I524" i="17"/>
  <c r="F481" i="43"/>
  <c r="M481" i="43"/>
  <c r="K496" i="30"/>
  <c r="L496" i="30" s="1"/>
  <c r="H486" i="35"/>
  <c r="C485" i="36"/>
  <c r="D485" i="36" s="1"/>
  <c r="E485" i="36" s="1"/>
  <c r="C482" i="38"/>
  <c r="K459" i="39"/>
  <c r="S485" i="39"/>
  <c r="J213" i="32"/>
  <c r="K213" i="32" s="1"/>
  <c r="L471" i="27"/>
  <c r="F472" i="27" s="1"/>
  <c r="M471" i="27"/>
  <c r="E458" i="21" s="1"/>
  <c r="P461" i="35"/>
  <c r="X461" i="39" s="1"/>
  <c r="O461" i="35"/>
  <c r="E461" i="40" s="1"/>
  <c r="D460" i="40"/>
  <c r="D460" i="39"/>
  <c r="W461" i="39"/>
  <c r="D457" i="41"/>
  <c r="L479" i="28"/>
  <c r="F480" i="28" s="1"/>
  <c r="M479" i="28"/>
  <c r="F466" i="21" s="1"/>
  <c r="T469" i="35"/>
  <c r="G469" i="40" s="1"/>
  <c r="U469" i="35"/>
  <c r="G466" i="42"/>
  <c r="C462" i="44" s="1"/>
  <c r="C462" i="43"/>
  <c r="Z194" i="35"/>
  <c r="I194" i="40" s="1"/>
  <c r="F190" i="41"/>
  <c r="AC194" i="39"/>
  <c r="AE194" i="39" s="1"/>
  <c r="J524" i="17" l="1"/>
  <c r="K524" i="17" s="1"/>
  <c r="N496" i="30"/>
  <c r="M496" i="30"/>
  <c r="F497" i="30" s="1"/>
  <c r="E486" i="39"/>
  <c r="T486" i="39" s="1"/>
  <c r="C482" i="41"/>
  <c r="L459" i="39"/>
  <c r="K455" i="43" s="1"/>
  <c r="J486" i="35"/>
  <c r="I486" i="35"/>
  <c r="C486" i="40" s="1"/>
  <c r="M213" i="32"/>
  <c r="G200" i="21" s="1"/>
  <c r="L213" i="32"/>
  <c r="F214" i="32" s="1"/>
  <c r="O460" i="39"/>
  <c r="F460" i="39"/>
  <c r="G460" i="39" s="1"/>
  <c r="F461" i="40"/>
  <c r="Q461" i="35"/>
  <c r="V461" i="35" s="1"/>
  <c r="M462" i="35"/>
  <c r="I460" i="37"/>
  <c r="J460" i="37" s="1"/>
  <c r="K460" i="37" s="1"/>
  <c r="F461" i="51" s="1"/>
  <c r="G461" i="51" s="1"/>
  <c r="H461" i="51" s="1"/>
  <c r="G472" i="27"/>
  <c r="H472" i="27"/>
  <c r="J472" i="27" s="1"/>
  <c r="R470" i="35"/>
  <c r="L468" i="37"/>
  <c r="M468" i="37" s="1"/>
  <c r="N468" i="37" s="1"/>
  <c r="I469" i="51" s="1"/>
  <c r="J469" i="51" s="1"/>
  <c r="K469" i="51" s="1"/>
  <c r="G480" i="28"/>
  <c r="H480" i="28"/>
  <c r="J480" i="28" s="1"/>
  <c r="AB194" i="39"/>
  <c r="AD194" i="39" s="1"/>
  <c r="O193" i="37"/>
  <c r="P193" i="37" s="1"/>
  <c r="Q193" i="37" s="1"/>
  <c r="L194" i="51" s="1"/>
  <c r="M194" i="51" s="1"/>
  <c r="N194" i="51" s="1"/>
  <c r="L524" i="17" l="1"/>
  <c r="F525" i="17" s="1"/>
  <c r="M524" i="17"/>
  <c r="U486" i="39"/>
  <c r="P486" i="39"/>
  <c r="Q486" i="39" s="1"/>
  <c r="R486" i="39"/>
  <c r="G497" i="30"/>
  <c r="I497" i="30"/>
  <c r="O496" i="30"/>
  <c r="P496" i="30" s="1"/>
  <c r="C483" i="21" s="1"/>
  <c r="E485" i="37"/>
  <c r="G485" i="37" s="1"/>
  <c r="H485" i="37" s="1"/>
  <c r="C486" i="51" s="1"/>
  <c r="D486" i="51" s="1"/>
  <c r="E486" i="51" s="1"/>
  <c r="H214" i="32"/>
  <c r="G214" i="32"/>
  <c r="X204" i="35"/>
  <c r="W461" i="35"/>
  <c r="K461" i="35" s="1"/>
  <c r="H461" i="40"/>
  <c r="H460" i="39"/>
  <c r="J460" i="39"/>
  <c r="I460" i="39"/>
  <c r="I472" i="27"/>
  <c r="K472" i="27"/>
  <c r="F461" i="36"/>
  <c r="G461" i="36" s="1"/>
  <c r="H461" i="36" s="1"/>
  <c r="D458" i="38"/>
  <c r="N462" i="35"/>
  <c r="S470" i="35"/>
  <c r="E466" i="38"/>
  <c r="I469" i="36"/>
  <c r="J469" i="36" s="1"/>
  <c r="K469" i="36" s="1"/>
  <c r="E466" i="41" s="1"/>
  <c r="K480" i="28"/>
  <c r="R195" i="47"/>
  <c r="S195" i="47" s="1"/>
  <c r="F191" i="38"/>
  <c r="L194" i="36"/>
  <c r="M194" i="36" s="1"/>
  <c r="N194" i="36" s="1"/>
  <c r="Y195" i="35"/>
  <c r="D511" i="21" l="1"/>
  <c r="F513" i="37"/>
  <c r="G525" i="17"/>
  <c r="I525" i="17"/>
  <c r="F482" i="43"/>
  <c r="M482" i="43"/>
  <c r="C483" i="38"/>
  <c r="C486" i="36"/>
  <c r="D486" i="36" s="1"/>
  <c r="E486" i="36" s="1"/>
  <c r="H487" i="35"/>
  <c r="K497" i="30"/>
  <c r="L497" i="30" s="1"/>
  <c r="S486" i="39"/>
  <c r="K460" i="39"/>
  <c r="J214" i="32"/>
  <c r="K214" i="32" s="1"/>
  <c r="W462" i="39"/>
  <c r="D458" i="41"/>
  <c r="M472" i="27"/>
  <c r="E459" i="21" s="1"/>
  <c r="L472" i="27"/>
  <c r="F473" i="27" s="1"/>
  <c r="O462" i="35"/>
  <c r="E462" i="40" s="1"/>
  <c r="P462" i="35"/>
  <c r="X462" i="39" s="1"/>
  <c r="D461" i="40"/>
  <c r="D461" i="39"/>
  <c r="M480" i="28"/>
  <c r="F467" i="21" s="1"/>
  <c r="L480" i="28"/>
  <c r="F481" i="28" s="1"/>
  <c r="U470" i="35"/>
  <c r="T470" i="35"/>
  <c r="G470" i="40" s="1"/>
  <c r="Z195" i="35"/>
  <c r="I195" i="40" s="1"/>
  <c r="AC195" i="39"/>
  <c r="AE195" i="39" s="1"/>
  <c r="F191" i="41"/>
  <c r="J525" i="17" l="1"/>
  <c r="K525" i="17" s="1"/>
  <c r="M497" i="30"/>
  <c r="F498" i="30" s="1"/>
  <c r="N497" i="30"/>
  <c r="L460" i="39"/>
  <c r="K456" i="43" s="1"/>
  <c r="J487" i="35"/>
  <c r="I487" i="35"/>
  <c r="C487" i="40" s="1"/>
  <c r="E487" i="39"/>
  <c r="T487" i="39" s="1"/>
  <c r="C483" i="41"/>
  <c r="M214" i="32"/>
  <c r="G201" i="21" s="1"/>
  <c r="L214" i="32"/>
  <c r="F215" i="32" s="1"/>
  <c r="F462" i="40"/>
  <c r="Q462" i="35"/>
  <c r="V462" i="35" s="1"/>
  <c r="G473" i="27"/>
  <c r="H473" i="27"/>
  <c r="J473" i="27" s="1"/>
  <c r="I461" i="37"/>
  <c r="J461" i="37" s="1"/>
  <c r="K461" i="37" s="1"/>
  <c r="F462" i="51" s="1"/>
  <c r="G462" i="51" s="1"/>
  <c r="H462" i="51" s="1"/>
  <c r="M463" i="35"/>
  <c r="F461" i="39"/>
  <c r="O461" i="39"/>
  <c r="H481" i="28"/>
  <c r="J481" i="28" s="1"/>
  <c r="G481" i="28"/>
  <c r="L469" i="37"/>
  <c r="M469" i="37" s="1"/>
  <c r="N469" i="37" s="1"/>
  <c r="I470" i="51" s="1"/>
  <c r="J470" i="51" s="1"/>
  <c r="K470" i="51" s="1"/>
  <c r="R471" i="35"/>
  <c r="G467" i="42"/>
  <c r="C463" i="44" s="1"/>
  <c r="C463" i="43"/>
  <c r="AB195" i="39"/>
  <c r="AD195" i="39" s="1"/>
  <c r="O194" i="37"/>
  <c r="P194" i="37" s="1"/>
  <c r="Q194" i="37" s="1"/>
  <c r="L195" i="51" s="1"/>
  <c r="M195" i="51" s="1"/>
  <c r="N195" i="51" s="1"/>
  <c r="L525" i="17" l="1"/>
  <c r="F526" i="17" s="1"/>
  <c r="M525" i="17"/>
  <c r="U487" i="39"/>
  <c r="P487" i="39"/>
  <c r="Q487" i="39" s="1"/>
  <c r="R487" i="39"/>
  <c r="O497" i="30"/>
  <c r="P497" i="30" s="1"/>
  <c r="C484" i="21" s="1"/>
  <c r="E486" i="37"/>
  <c r="G486" i="37" s="1"/>
  <c r="H486" i="37" s="1"/>
  <c r="C487" i="51" s="1"/>
  <c r="D487" i="51" s="1"/>
  <c r="E487" i="51" s="1"/>
  <c r="I498" i="30"/>
  <c r="G498" i="30"/>
  <c r="H215" i="32"/>
  <c r="G215" i="32"/>
  <c r="X205" i="35"/>
  <c r="G461" i="39"/>
  <c r="H461" i="39" s="1"/>
  <c r="D459" i="38"/>
  <c r="N463" i="35"/>
  <c r="F462" i="36"/>
  <c r="G462" i="36" s="1"/>
  <c r="H462" i="36" s="1"/>
  <c r="K473" i="27"/>
  <c r="I473" i="27"/>
  <c r="H462" i="40"/>
  <c r="W462" i="35"/>
  <c r="K462" i="35" s="1"/>
  <c r="E467" i="38"/>
  <c r="I470" i="36"/>
  <c r="J470" i="36" s="1"/>
  <c r="K470" i="36" s="1"/>
  <c r="E467" i="41" s="1"/>
  <c r="S471" i="35"/>
  <c r="K481" i="28"/>
  <c r="R196" i="47"/>
  <c r="S196" i="47" s="1"/>
  <c r="F192" i="38"/>
  <c r="L195" i="36"/>
  <c r="M195" i="36" s="1"/>
  <c r="N195" i="36" s="1"/>
  <c r="Y196" i="35"/>
  <c r="D512" i="21" l="1"/>
  <c r="F514" i="37"/>
  <c r="G526" i="17"/>
  <c r="I526" i="17"/>
  <c r="F483" i="43"/>
  <c r="M483" i="43"/>
  <c r="K498" i="30"/>
  <c r="L498" i="30" s="1"/>
  <c r="C484" i="38"/>
  <c r="H488" i="35"/>
  <c r="C487" i="36"/>
  <c r="D487" i="36" s="1"/>
  <c r="E487" i="36" s="1"/>
  <c r="S487" i="39"/>
  <c r="J215" i="32"/>
  <c r="K215" i="32" s="1"/>
  <c r="L473" i="27"/>
  <c r="F474" i="27" s="1"/>
  <c r="M473" i="27"/>
  <c r="E460" i="21" s="1"/>
  <c r="D459" i="41"/>
  <c r="W463" i="39"/>
  <c r="P463" i="35"/>
  <c r="X463" i="39" s="1"/>
  <c r="O463" i="35"/>
  <c r="E463" i="40" s="1"/>
  <c r="D462" i="39"/>
  <c r="D462" i="40"/>
  <c r="I461" i="39"/>
  <c r="K461" i="39" s="1"/>
  <c r="J461" i="39"/>
  <c r="L481" i="28"/>
  <c r="F482" i="28" s="1"/>
  <c r="M481" i="28"/>
  <c r="F468" i="21" s="1"/>
  <c r="T471" i="35"/>
  <c r="G471" i="40" s="1"/>
  <c r="U471" i="35"/>
  <c r="Z196" i="35"/>
  <c r="I196" i="40" s="1"/>
  <c r="AC196" i="39"/>
  <c r="AE196" i="39" s="1"/>
  <c r="F192" i="41"/>
  <c r="J526" i="17" l="1"/>
  <c r="K526" i="17" s="1"/>
  <c r="M498" i="30"/>
  <c r="F499" i="30" s="1"/>
  <c r="N498" i="30"/>
  <c r="E488" i="39"/>
  <c r="T488" i="39" s="1"/>
  <c r="C484" i="41"/>
  <c r="I488" i="35"/>
  <c r="C488" i="40" s="1"/>
  <c r="J488" i="35"/>
  <c r="G461" i="42"/>
  <c r="C457" i="44" s="1"/>
  <c r="M215" i="32"/>
  <c r="G202" i="21" s="1"/>
  <c r="L215" i="32"/>
  <c r="F216" i="32" s="1"/>
  <c r="F462" i="39"/>
  <c r="G462" i="39" s="1"/>
  <c r="O462" i="39"/>
  <c r="Q463" i="35"/>
  <c r="V463" i="35" s="1"/>
  <c r="F463" i="40"/>
  <c r="L461" i="39"/>
  <c r="K457" i="43" s="1"/>
  <c r="I462" i="37"/>
  <c r="J462" i="37" s="1"/>
  <c r="K462" i="37" s="1"/>
  <c r="F463" i="51" s="1"/>
  <c r="G463" i="51" s="1"/>
  <c r="H463" i="51" s="1"/>
  <c r="M464" i="35"/>
  <c r="G474" i="27"/>
  <c r="H474" i="27"/>
  <c r="J474" i="27" s="1"/>
  <c r="L470" i="37"/>
  <c r="M470" i="37" s="1"/>
  <c r="N470" i="37" s="1"/>
  <c r="I471" i="51" s="1"/>
  <c r="J471" i="51" s="1"/>
  <c r="K471" i="51" s="1"/>
  <c r="R472" i="35"/>
  <c r="H482" i="28"/>
  <c r="J482" i="28" s="1"/>
  <c r="G482" i="28"/>
  <c r="G468" i="42"/>
  <c r="C464" i="44" s="1"/>
  <c r="C464" i="43"/>
  <c r="AB196" i="39"/>
  <c r="AD196" i="39" s="1"/>
  <c r="O195" i="37"/>
  <c r="P195" i="37" s="1"/>
  <c r="Q195" i="37" s="1"/>
  <c r="L196" i="51" s="1"/>
  <c r="M196" i="51" s="1"/>
  <c r="N196" i="51" s="1"/>
  <c r="M526" i="17" l="1"/>
  <c r="L526" i="17"/>
  <c r="F527" i="17" s="1"/>
  <c r="U488" i="39"/>
  <c r="P488" i="39"/>
  <c r="Q488" i="39" s="1"/>
  <c r="R488" i="39"/>
  <c r="E487" i="37"/>
  <c r="G487" i="37" s="1"/>
  <c r="H487" i="37" s="1"/>
  <c r="C488" i="51" s="1"/>
  <c r="D488" i="51" s="1"/>
  <c r="E488" i="51" s="1"/>
  <c r="O498" i="30"/>
  <c r="P498" i="30" s="1"/>
  <c r="C485" i="21" s="1"/>
  <c r="G499" i="30"/>
  <c r="I499" i="30"/>
  <c r="H216" i="32"/>
  <c r="G216" i="32"/>
  <c r="X206" i="35"/>
  <c r="D460" i="38"/>
  <c r="N464" i="35"/>
  <c r="F463" i="36"/>
  <c r="G463" i="36" s="1"/>
  <c r="H463" i="36" s="1"/>
  <c r="K474" i="27"/>
  <c r="I474" i="27"/>
  <c r="W463" i="35"/>
  <c r="K463" i="35" s="1"/>
  <c r="H463" i="40"/>
  <c r="H462" i="39"/>
  <c r="J462" i="39"/>
  <c r="I462" i="39"/>
  <c r="K482" i="28"/>
  <c r="S472" i="35"/>
  <c r="I471" i="36"/>
  <c r="J471" i="36" s="1"/>
  <c r="K471" i="36" s="1"/>
  <c r="E468" i="41" s="1"/>
  <c r="E468" i="38"/>
  <c r="R197" i="47"/>
  <c r="S197" i="47" s="1"/>
  <c r="F193" i="38"/>
  <c r="L196" i="36"/>
  <c r="M196" i="36" s="1"/>
  <c r="N196" i="36" s="1"/>
  <c r="Y197" i="35"/>
  <c r="I527" i="17" l="1"/>
  <c r="G527" i="17"/>
  <c r="D513" i="21"/>
  <c r="F515" i="37"/>
  <c r="F484" i="43"/>
  <c r="M484" i="43"/>
  <c r="K499" i="30"/>
  <c r="L499" i="30" s="1"/>
  <c r="H489" i="35"/>
  <c r="C485" i="38"/>
  <c r="C488" i="36"/>
  <c r="D488" i="36" s="1"/>
  <c r="E488" i="36" s="1"/>
  <c r="S488" i="39"/>
  <c r="J216" i="32"/>
  <c r="K216" i="32" s="1"/>
  <c r="D463" i="39"/>
  <c r="D463" i="40"/>
  <c r="M474" i="27"/>
  <c r="E461" i="21" s="1"/>
  <c r="L474" i="27"/>
  <c r="F475" i="27" s="1"/>
  <c r="W464" i="39"/>
  <c r="D460" i="41"/>
  <c r="K462" i="39"/>
  <c r="L462" i="39" s="1"/>
  <c r="K458" i="43" s="1"/>
  <c r="O464" i="35"/>
  <c r="E464" i="40" s="1"/>
  <c r="P464" i="35"/>
  <c r="X464" i="39" s="1"/>
  <c r="L482" i="28"/>
  <c r="F483" i="28" s="1"/>
  <c r="M482" i="28"/>
  <c r="F469" i="21" s="1"/>
  <c r="T472" i="35"/>
  <c r="G472" i="40" s="1"/>
  <c r="U472" i="35"/>
  <c r="AC197" i="39"/>
  <c r="AE197" i="39" s="1"/>
  <c r="F193" i="41"/>
  <c r="Z197" i="35"/>
  <c r="I197" i="40" s="1"/>
  <c r="J527" i="17" l="1"/>
  <c r="K527" i="17" s="1"/>
  <c r="M499" i="30"/>
  <c r="F500" i="30" s="1"/>
  <c r="N499" i="30"/>
  <c r="E489" i="39"/>
  <c r="T489" i="39" s="1"/>
  <c r="C485" i="41"/>
  <c r="J489" i="35"/>
  <c r="I489" i="35"/>
  <c r="C489" i="40" s="1"/>
  <c r="L216" i="32"/>
  <c r="F217" i="32" s="1"/>
  <c r="M216" i="32"/>
  <c r="G203" i="21" s="1"/>
  <c r="H475" i="27"/>
  <c r="J475" i="27" s="1"/>
  <c r="G475" i="27"/>
  <c r="M465" i="35"/>
  <c r="I463" i="37"/>
  <c r="J463" i="37" s="1"/>
  <c r="K463" i="37" s="1"/>
  <c r="F464" i="51" s="1"/>
  <c r="G464" i="51" s="1"/>
  <c r="H464" i="51" s="1"/>
  <c r="Q464" i="35"/>
  <c r="V464" i="35" s="1"/>
  <c r="F464" i="40"/>
  <c r="F463" i="39"/>
  <c r="O463" i="39"/>
  <c r="L471" i="37"/>
  <c r="M471" i="37" s="1"/>
  <c r="N471" i="37" s="1"/>
  <c r="I472" i="51" s="1"/>
  <c r="J472" i="51" s="1"/>
  <c r="K472" i="51" s="1"/>
  <c r="R473" i="35"/>
  <c r="G483" i="28"/>
  <c r="H483" i="28"/>
  <c r="J483" i="28" s="1"/>
  <c r="C465" i="43"/>
  <c r="G469" i="42"/>
  <c r="C465" i="44" s="1"/>
  <c r="AB197" i="39"/>
  <c r="AD197" i="39" s="1"/>
  <c r="O196" i="37"/>
  <c r="P196" i="37" s="1"/>
  <c r="Q196" i="37" s="1"/>
  <c r="L197" i="51" s="1"/>
  <c r="M197" i="51" s="1"/>
  <c r="N197" i="51" s="1"/>
  <c r="L527" i="17" l="1"/>
  <c r="F528" i="17" s="1"/>
  <c r="M527" i="17"/>
  <c r="U489" i="39"/>
  <c r="P489" i="39"/>
  <c r="Q489" i="39" s="1"/>
  <c r="R489" i="39"/>
  <c r="E488" i="37"/>
  <c r="G488" i="37" s="1"/>
  <c r="H488" i="37" s="1"/>
  <c r="C489" i="51" s="1"/>
  <c r="D489" i="51" s="1"/>
  <c r="E489" i="51" s="1"/>
  <c r="O499" i="30"/>
  <c r="P499" i="30" s="1"/>
  <c r="C486" i="21" s="1"/>
  <c r="I500" i="30"/>
  <c r="G500" i="30"/>
  <c r="X207" i="35"/>
  <c r="G217" i="32"/>
  <c r="H217" i="32"/>
  <c r="D461" i="38"/>
  <c r="N465" i="35"/>
  <c r="F464" i="36"/>
  <c r="G464" i="36" s="1"/>
  <c r="H464" i="36" s="1"/>
  <c r="G463" i="39"/>
  <c r="H463" i="39" s="1"/>
  <c r="K475" i="27"/>
  <c r="I475" i="27"/>
  <c r="W464" i="35"/>
  <c r="K464" i="35" s="1"/>
  <c r="H464" i="40"/>
  <c r="K483" i="28"/>
  <c r="E469" i="38"/>
  <c r="S473" i="35"/>
  <c r="I472" i="36"/>
  <c r="J472" i="36" s="1"/>
  <c r="K472" i="36" s="1"/>
  <c r="E469" i="41" s="1"/>
  <c r="C466" i="43"/>
  <c r="R198" i="47"/>
  <c r="S198" i="47" s="1"/>
  <c r="F194" i="38"/>
  <c r="L197" i="36"/>
  <c r="M197" i="36" s="1"/>
  <c r="N197" i="36" s="1"/>
  <c r="Y198" i="35"/>
  <c r="D514" i="21" l="1"/>
  <c r="F516" i="37"/>
  <c r="G528" i="17"/>
  <c r="I528" i="17"/>
  <c r="F485" i="43"/>
  <c r="M485" i="43"/>
  <c r="K500" i="30"/>
  <c r="L500" i="30" s="1"/>
  <c r="C486" i="38"/>
  <c r="C489" i="36"/>
  <c r="D489" i="36" s="1"/>
  <c r="E489" i="36" s="1"/>
  <c r="H490" i="35"/>
  <c r="S489" i="39"/>
  <c r="J217" i="32"/>
  <c r="K217" i="32" s="1"/>
  <c r="D464" i="39"/>
  <c r="D464" i="40"/>
  <c r="L475" i="27"/>
  <c r="F476" i="27" s="1"/>
  <c r="M475" i="27"/>
  <c r="E462" i="21" s="1"/>
  <c r="J463" i="39"/>
  <c r="I463" i="39"/>
  <c r="K463" i="39" s="1"/>
  <c r="D461" i="41"/>
  <c r="W465" i="39"/>
  <c r="O465" i="35"/>
  <c r="E465" i="40" s="1"/>
  <c r="P465" i="35"/>
  <c r="X465" i="39" s="1"/>
  <c r="L483" i="28"/>
  <c r="F484" i="28" s="1"/>
  <c r="M483" i="28"/>
  <c r="F470" i="21" s="1"/>
  <c r="T473" i="35"/>
  <c r="G473" i="40" s="1"/>
  <c r="U473" i="35"/>
  <c r="F194" i="41"/>
  <c r="AC198" i="39"/>
  <c r="AE198" i="39" s="1"/>
  <c r="Z198" i="35"/>
  <c r="I198" i="40" s="1"/>
  <c r="J528" i="17" l="1"/>
  <c r="K528" i="17" s="1"/>
  <c r="M500" i="30"/>
  <c r="F501" i="30" s="1"/>
  <c r="N500" i="30"/>
  <c r="J490" i="35"/>
  <c r="I490" i="35"/>
  <c r="C490" i="40" s="1"/>
  <c r="E490" i="39"/>
  <c r="T490" i="39" s="1"/>
  <c r="C486" i="41"/>
  <c r="L217" i="32"/>
  <c r="F218" i="32" s="1"/>
  <c r="M217" i="32"/>
  <c r="G204" i="21" s="1"/>
  <c r="L463" i="39"/>
  <c r="K459" i="43" s="1"/>
  <c r="I464" i="37"/>
  <c r="J464" i="37" s="1"/>
  <c r="K464" i="37" s="1"/>
  <c r="F465" i="51" s="1"/>
  <c r="G465" i="51" s="1"/>
  <c r="H465" i="51" s="1"/>
  <c r="M466" i="35"/>
  <c r="Q465" i="35"/>
  <c r="V465" i="35" s="1"/>
  <c r="F465" i="40"/>
  <c r="G476" i="27"/>
  <c r="H476" i="27"/>
  <c r="J476" i="27" s="1"/>
  <c r="F464" i="39"/>
  <c r="O464" i="39"/>
  <c r="L472" i="37"/>
  <c r="M472" i="37" s="1"/>
  <c r="N472" i="37" s="1"/>
  <c r="I473" i="51" s="1"/>
  <c r="J473" i="51" s="1"/>
  <c r="K473" i="51" s="1"/>
  <c r="R474" i="35"/>
  <c r="G484" i="28"/>
  <c r="H484" i="28"/>
  <c r="J484" i="28" s="1"/>
  <c r="O197" i="37"/>
  <c r="P197" i="37" s="1"/>
  <c r="Q197" i="37" s="1"/>
  <c r="L198" i="51" s="1"/>
  <c r="M198" i="51" s="1"/>
  <c r="N198" i="51" s="1"/>
  <c r="AB198" i="39"/>
  <c r="AD198" i="39" s="1"/>
  <c r="L528" i="17" l="1"/>
  <c r="F529" i="17" s="1"/>
  <c r="M528" i="17"/>
  <c r="U490" i="39"/>
  <c r="P490" i="39"/>
  <c r="Q490" i="39" s="1"/>
  <c r="R490" i="39"/>
  <c r="O500" i="30"/>
  <c r="P500" i="30" s="1"/>
  <c r="C487" i="21" s="1"/>
  <c r="E489" i="37"/>
  <c r="G489" i="37" s="1"/>
  <c r="H489" i="37" s="1"/>
  <c r="C490" i="51" s="1"/>
  <c r="D490" i="51" s="1"/>
  <c r="E490" i="51" s="1"/>
  <c r="I501" i="30"/>
  <c r="G501" i="30"/>
  <c r="X208" i="35"/>
  <c r="H218" i="32"/>
  <c r="G218" i="32"/>
  <c r="I476" i="27"/>
  <c r="K476" i="27"/>
  <c r="H465" i="40"/>
  <c r="W465" i="35"/>
  <c r="K465" i="35" s="1"/>
  <c r="G464" i="39"/>
  <c r="H464" i="39" s="1"/>
  <c r="D462" i="38"/>
  <c r="N466" i="35"/>
  <c r="F465" i="36"/>
  <c r="G465" i="36" s="1"/>
  <c r="H465" i="36" s="1"/>
  <c r="K484" i="28"/>
  <c r="I473" i="36"/>
  <c r="J473" i="36" s="1"/>
  <c r="K473" i="36" s="1"/>
  <c r="E470" i="41" s="1"/>
  <c r="S474" i="35"/>
  <c r="E470" i="38"/>
  <c r="R199" i="47"/>
  <c r="S199" i="47" s="1"/>
  <c r="F195" i="38"/>
  <c r="L198" i="36"/>
  <c r="M198" i="36" s="1"/>
  <c r="N198" i="36" s="1"/>
  <c r="Y199" i="35"/>
  <c r="D515" i="21" l="1"/>
  <c r="F517" i="37"/>
  <c r="G529" i="17"/>
  <c r="I529" i="17"/>
  <c r="F486" i="43"/>
  <c r="M486" i="43"/>
  <c r="K501" i="30"/>
  <c r="L501" i="30" s="1"/>
  <c r="C487" i="38"/>
  <c r="C490" i="36"/>
  <c r="D490" i="36" s="1"/>
  <c r="E490" i="36" s="1"/>
  <c r="H491" i="35"/>
  <c r="S490" i="39"/>
  <c r="J218" i="32"/>
  <c r="K218" i="32" s="1"/>
  <c r="P466" i="35"/>
  <c r="X466" i="39" s="1"/>
  <c r="O466" i="35"/>
  <c r="E466" i="40" s="1"/>
  <c r="J464" i="39"/>
  <c r="I464" i="39"/>
  <c r="K464" i="39" s="1"/>
  <c r="D465" i="39"/>
  <c r="D465" i="40"/>
  <c r="L476" i="27"/>
  <c r="F477" i="27" s="1"/>
  <c r="M476" i="27"/>
  <c r="E463" i="21" s="1"/>
  <c r="W466" i="39"/>
  <c r="D462" i="41"/>
  <c r="M484" i="28"/>
  <c r="F471" i="21" s="1"/>
  <c r="L484" i="28"/>
  <c r="F485" i="28" s="1"/>
  <c r="U474" i="35"/>
  <c r="T474" i="35"/>
  <c r="G474" i="40" s="1"/>
  <c r="Z199" i="35"/>
  <c r="I199" i="40" s="1"/>
  <c r="F195" i="41"/>
  <c r="AC199" i="39"/>
  <c r="AE199" i="39" s="1"/>
  <c r="J529" i="17" l="1"/>
  <c r="K529" i="17" s="1"/>
  <c r="N501" i="30"/>
  <c r="M501" i="30"/>
  <c r="F502" i="30" s="1"/>
  <c r="I491" i="35"/>
  <c r="C491" i="40" s="1"/>
  <c r="J491" i="35"/>
  <c r="E491" i="39"/>
  <c r="T491" i="39" s="1"/>
  <c r="C487" i="41"/>
  <c r="M218" i="32"/>
  <c r="G205" i="21" s="1"/>
  <c r="L218" i="32"/>
  <c r="F219" i="32" s="1"/>
  <c r="G477" i="27"/>
  <c r="H477" i="27"/>
  <c r="J477" i="27" s="1"/>
  <c r="F465" i="39"/>
  <c r="O465" i="39"/>
  <c r="L464" i="39"/>
  <c r="K460" i="43" s="1"/>
  <c r="M467" i="35"/>
  <c r="I465" i="37"/>
  <c r="J465" i="37" s="1"/>
  <c r="K465" i="37" s="1"/>
  <c r="F466" i="51" s="1"/>
  <c r="G466" i="51" s="1"/>
  <c r="H466" i="51" s="1"/>
  <c r="Q466" i="35"/>
  <c r="V466" i="35" s="1"/>
  <c r="F466" i="40"/>
  <c r="G471" i="42"/>
  <c r="C467" i="44" s="1"/>
  <c r="H485" i="28"/>
  <c r="J485" i="28" s="1"/>
  <c r="G485" i="28"/>
  <c r="R475" i="35"/>
  <c r="L473" i="37"/>
  <c r="M473" i="37" s="1"/>
  <c r="N473" i="37" s="1"/>
  <c r="I474" i="51" s="1"/>
  <c r="J474" i="51" s="1"/>
  <c r="K474" i="51" s="1"/>
  <c r="O198" i="37"/>
  <c r="P198" i="37" s="1"/>
  <c r="Q198" i="37" s="1"/>
  <c r="L199" i="51" s="1"/>
  <c r="M199" i="51" s="1"/>
  <c r="N199" i="51" s="1"/>
  <c r="AB199" i="39"/>
  <c r="AD199" i="39" s="1"/>
  <c r="M529" i="17" l="1"/>
  <c r="L529" i="17"/>
  <c r="F530" i="17" s="1"/>
  <c r="U491" i="39"/>
  <c r="P491" i="39"/>
  <c r="Q491" i="39" s="1"/>
  <c r="R491" i="39"/>
  <c r="I502" i="30"/>
  <c r="G502" i="30"/>
  <c r="E490" i="37"/>
  <c r="G490" i="37" s="1"/>
  <c r="H490" i="37" s="1"/>
  <c r="C491" i="51" s="1"/>
  <c r="D491" i="51" s="1"/>
  <c r="E491" i="51" s="1"/>
  <c r="O501" i="30"/>
  <c r="P501" i="30" s="1"/>
  <c r="C488" i="21" s="1"/>
  <c r="H219" i="32"/>
  <c r="G219" i="32"/>
  <c r="X209" i="35"/>
  <c r="H466" i="40"/>
  <c r="W466" i="35"/>
  <c r="K466" i="35" s="1"/>
  <c r="G465" i="39"/>
  <c r="H465" i="39" s="1"/>
  <c r="K477" i="27"/>
  <c r="I477" i="27"/>
  <c r="D463" i="38"/>
  <c r="F466" i="36"/>
  <c r="G466" i="36" s="1"/>
  <c r="H466" i="36" s="1"/>
  <c r="N467" i="35"/>
  <c r="I474" i="36"/>
  <c r="J474" i="36" s="1"/>
  <c r="K474" i="36" s="1"/>
  <c r="E471" i="41" s="1"/>
  <c r="E471" i="38"/>
  <c r="S475" i="35"/>
  <c r="K485" i="28"/>
  <c r="R200" i="47"/>
  <c r="S200" i="47" s="1"/>
  <c r="F196" i="38"/>
  <c r="L199" i="36"/>
  <c r="M199" i="36" s="1"/>
  <c r="N199" i="36" s="1"/>
  <c r="Y200" i="35"/>
  <c r="G530" i="17" l="1"/>
  <c r="I530" i="17"/>
  <c r="D516" i="21"/>
  <c r="F518" i="37"/>
  <c r="M487" i="43"/>
  <c r="F487" i="43"/>
  <c r="H492" i="35"/>
  <c r="C491" i="36"/>
  <c r="D491" i="36" s="1"/>
  <c r="E491" i="36" s="1"/>
  <c r="C488" i="38"/>
  <c r="K502" i="30"/>
  <c r="L502" i="30" s="1"/>
  <c r="S491" i="39"/>
  <c r="J219" i="32"/>
  <c r="K219" i="32" s="1"/>
  <c r="D463" i="41"/>
  <c r="W467" i="39"/>
  <c r="M477" i="27"/>
  <c r="E464" i="21" s="1"/>
  <c r="L477" i="27"/>
  <c r="F478" i="27" s="1"/>
  <c r="I465" i="39"/>
  <c r="K465" i="39" s="1"/>
  <c r="J465" i="39"/>
  <c r="D466" i="40"/>
  <c r="D466" i="39"/>
  <c r="O467" i="35"/>
  <c r="E467" i="40" s="1"/>
  <c r="P467" i="35"/>
  <c r="X467" i="39" s="1"/>
  <c r="L485" i="28"/>
  <c r="F486" i="28" s="1"/>
  <c r="M485" i="28"/>
  <c r="F472" i="21" s="1"/>
  <c r="U475" i="35"/>
  <c r="T475" i="35"/>
  <c r="G475" i="40" s="1"/>
  <c r="C468" i="43"/>
  <c r="G472" i="42"/>
  <c r="C468" i="44" s="1"/>
  <c r="Z200" i="35"/>
  <c r="I200" i="40" s="1"/>
  <c r="F196" i="41"/>
  <c r="AC200" i="39"/>
  <c r="AE200" i="39" s="1"/>
  <c r="J530" i="17" l="1"/>
  <c r="K530" i="17" s="1"/>
  <c r="M502" i="30"/>
  <c r="F503" i="30" s="1"/>
  <c r="N502" i="30"/>
  <c r="C488" i="41"/>
  <c r="E492" i="39"/>
  <c r="T492" i="39" s="1"/>
  <c r="I492" i="35"/>
  <c r="C492" i="40" s="1"/>
  <c r="J492" i="35"/>
  <c r="M219" i="32"/>
  <c r="G206" i="21" s="1"/>
  <c r="L219" i="32"/>
  <c r="F220" i="32" s="1"/>
  <c r="L465" i="39"/>
  <c r="K461" i="43" s="1"/>
  <c r="H478" i="27"/>
  <c r="J478" i="27" s="1"/>
  <c r="G478" i="27"/>
  <c r="I466" i="37"/>
  <c r="J466" i="37" s="1"/>
  <c r="K466" i="37" s="1"/>
  <c r="F467" i="51" s="1"/>
  <c r="G467" i="51" s="1"/>
  <c r="H467" i="51" s="1"/>
  <c r="M468" i="35"/>
  <c r="F467" i="40"/>
  <c r="Q467" i="35"/>
  <c r="V467" i="35" s="1"/>
  <c r="O466" i="39"/>
  <c r="F466" i="39"/>
  <c r="L474" i="37"/>
  <c r="M474" i="37" s="1"/>
  <c r="N474" i="37" s="1"/>
  <c r="I475" i="51" s="1"/>
  <c r="J475" i="51" s="1"/>
  <c r="K475" i="51" s="1"/>
  <c r="R476" i="35"/>
  <c r="G486" i="28"/>
  <c r="H486" i="28"/>
  <c r="J486" i="28" s="1"/>
  <c r="O199" i="37"/>
  <c r="P199" i="37" s="1"/>
  <c r="Q199" i="37" s="1"/>
  <c r="L200" i="51" s="1"/>
  <c r="M200" i="51" s="1"/>
  <c r="N200" i="51" s="1"/>
  <c r="AB200" i="39"/>
  <c r="AD200" i="39" s="1"/>
  <c r="M530" i="17" l="1"/>
  <c r="L530" i="17"/>
  <c r="F531" i="17" s="1"/>
  <c r="U492" i="39"/>
  <c r="P492" i="39"/>
  <c r="Q492" i="39" s="1"/>
  <c r="R492" i="39"/>
  <c r="O502" i="30"/>
  <c r="P502" i="30" s="1"/>
  <c r="C489" i="21" s="1"/>
  <c r="E491" i="37"/>
  <c r="G491" i="37" s="1"/>
  <c r="H491" i="37" s="1"/>
  <c r="C492" i="51" s="1"/>
  <c r="D492" i="51" s="1"/>
  <c r="E492" i="51" s="1"/>
  <c r="I503" i="30"/>
  <c r="G503" i="30"/>
  <c r="G220" i="32"/>
  <c r="H220" i="32"/>
  <c r="X210" i="35"/>
  <c r="H467" i="40"/>
  <c r="W467" i="35"/>
  <c r="K467" i="35" s="1"/>
  <c r="G466" i="39"/>
  <c r="H466" i="39" s="1"/>
  <c r="N468" i="35"/>
  <c r="D464" i="38"/>
  <c r="F467" i="36"/>
  <c r="G467" i="36" s="1"/>
  <c r="H467" i="36" s="1"/>
  <c r="K478" i="27"/>
  <c r="I478" i="27"/>
  <c r="K486" i="28"/>
  <c r="S476" i="35"/>
  <c r="E472" i="38"/>
  <c r="I475" i="36"/>
  <c r="J475" i="36" s="1"/>
  <c r="K475" i="36" s="1"/>
  <c r="E472" i="41" s="1"/>
  <c r="R201" i="47"/>
  <c r="S201" i="47" s="1"/>
  <c r="F197" i="38"/>
  <c r="L200" i="36"/>
  <c r="M200" i="36" s="1"/>
  <c r="N200" i="36" s="1"/>
  <c r="Y201" i="35"/>
  <c r="G531" i="17" l="1"/>
  <c r="I531" i="17"/>
  <c r="D517" i="21"/>
  <c r="F519" i="37"/>
  <c r="M488" i="43"/>
  <c r="F488" i="43"/>
  <c r="K503" i="30"/>
  <c r="L503" i="30" s="1"/>
  <c r="C492" i="36"/>
  <c r="D492" i="36" s="1"/>
  <c r="E492" i="36" s="1"/>
  <c r="C489" i="38"/>
  <c r="H493" i="35"/>
  <c r="S492" i="39"/>
  <c r="J220" i="32"/>
  <c r="K220" i="32" s="1"/>
  <c r="M478" i="27"/>
  <c r="E465" i="21" s="1"/>
  <c r="L478" i="27"/>
  <c r="F479" i="27" s="1"/>
  <c r="D464" i="41"/>
  <c r="W468" i="39"/>
  <c r="O468" i="35"/>
  <c r="E468" i="40" s="1"/>
  <c r="P468" i="35"/>
  <c r="X468" i="39" s="1"/>
  <c r="D467" i="40"/>
  <c r="D467" i="39"/>
  <c r="J466" i="39"/>
  <c r="I466" i="39"/>
  <c r="K466" i="39" s="1"/>
  <c r="M486" i="28"/>
  <c r="F473" i="21" s="1"/>
  <c r="L486" i="28"/>
  <c r="F487" i="28" s="1"/>
  <c r="U476" i="35"/>
  <c r="T476" i="35"/>
  <c r="G476" i="40" s="1"/>
  <c r="G473" i="42"/>
  <c r="C469" i="44" s="1"/>
  <c r="C469" i="43"/>
  <c r="F197" i="41"/>
  <c r="AC201" i="39"/>
  <c r="AE201" i="39" s="1"/>
  <c r="Z201" i="35"/>
  <c r="I201" i="40" s="1"/>
  <c r="J531" i="17" l="1"/>
  <c r="K531" i="17" s="1"/>
  <c r="M503" i="30"/>
  <c r="F504" i="30" s="1"/>
  <c r="N503" i="30"/>
  <c r="J493" i="35"/>
  <c r="I493" i="35"/>
  <c r="C493" i="40" s="1"/>
  <c r="E493" i="39"/>
  <c r="T493" i="39" s="1"/>
  <c r="C489" i="41"/>
  <c r="M220" i="32"/>
  <c r="G207" i="21" s="1"/>
  <c r="L220" i="32"/>
  <c r="F221" i="32" s="1"/>
  <c r="F468" i="40"/>
  <c r="Q468" i="35"/>
  <c r="V468" i="35" s="1"/>
  <c r="G479" i="27"/>
  <c r="H479" i="27"/>
  <c r="J479" i="27" s="1"/>
  <c r="L466" i="39"/>
  <c r="K462" i="43" s="1"/>
  <c r="M469" i="35"/>
  <c r="I467" i="37"/>
  <c r="J467" i="37" s="1"/>
  <c r="K467" i="37" s="1"/>
  <c r="F468" i="51" s="1"/>
  <c r="G468" i="51" s="1"/>
  <c r="H468" i="51" s="1"/>
  <c r="F467" i="39"/>
  <c r="O467" i="39"/>
  <c r="G487" i="28"/>
  <c r="H487" i="28"/>
  <c r="J487" i="28" s="1"/>
  <c r="R477" i="35"/>
  <c r="L475" i="37"/>
  <c r="M475" i="37" s="1"/>
  <c r="N475" i="37" s="1"/>
  <c r="I476" i="51" s="1"/>
  <c r="J476" i="51" s="1"/>
  <c r="K476" i="51" s="1"/>
  <c r="O200" i="37"/>
  <c r="P200" i="37" s="1"/>
  <c r="Q200" i="37" s="1"/>
  <c r="L201" i="51" s="1"/>
  <c r="M201" i="51" s="1"/>
  <c r="N201" i="51" s="1"/>
  <c r="AB201" i="39"/>
  <c r="AD201" i="39" s="1"/>
  <c r="L531" i="17" l="1"/>
  <c r="F532" i="17" s="1"/>
  <c r="M531" i="17"/>
  <c r="U493" i="39"/>
  <c r="P493" i="39"/>
  <c r="Q493" i="39" s="1"/>
  <c r="R493" i="39"/>
  <c r="E492" i="37"/>
  <c r="G492" i="37" s="1"/>
  <c r="H492" i="37" s="1"/>
  <c r="C493" i="51" s="1"/>
  <c r="D493" i="51" s="1"/>
  <c r="E493" i="51" s="1"/>
  <c r="O503" i="30"/>
  <c r="P503" i="30" s="1"/>
  <c r="C490" i="21" s="1"/>
  <c r="G504" i="30"/>
  <c r="I504" i="30"/>
  <c r="H221" i="32"/>
  <c r="G221" i="32"/>
  <c r="X211" i="35"/>
  <c r="G467" i="39"/>
  <c r="H467" i="39" s="1"/>
  <c r="I479" i="27"/>
  <c r="K479" i="27"/>
  <c r="W468" i="35"/>
  <c r="K468" i="35" s="1"/>
  <c r="H468" i="40"/>
  <c r="F468" i="36"/>
  <c r="G468" i="36" s="1"/>
  <c r="H468" i="36" s="1"/>
  <c r="D465" i="38"/>
  <c r="N469" i="35"/>
  <c r="K487" i="28"/>
  <c r="S477" i="35"/>
  <c r="E473" i="38"/>
  <c r="I476" i="36"/>
  <c r="J476" i="36" s="1"/>
  <c r="K476" i="36" s="1"/>
  <c r="E473" i="41" s="1"/>
  <c r="R202" i="47"/>
  <c r="S202" i="47" s="1"/>
  <c r="F198" i="38"/>
  <c r="L201" i="36"/>
  <c r="M201" i="36" s="1"/>
  <c r="N201" i="36" s="1"/>
  <c r="Y202" i="35"/>
  <c r="D518" i="21" l="1"/>
  <c r="F520" i="37"/>
  <c r="G532" i="17"/>
  <c r="I532" i="17"/>
  <c r="F489" i="43"/>
  <c r="M489" i="43"/>
  <c r="H494" i="35"/>
  <c r="C490" i="38"/>
  <c r="C493" i="36"/>
  <c r="D493" i="36" s="1"/>
  <c r="E493" i="36" s="1"/>
  <c r="S493" i="39"/>
  <c r="K504" i="30"/>
  <c r="L504" i="30" s="1"/>
  <c r="J221" i="32"/>
  <c r="K221" i="32" s="1"/>
  <c r="D465" i="41"/>
  <c r="W469" i="39"/>
  <c r="D468" i="39"/>
  <c r="D468" i="40"/>
  <c r="M479" i="27"/>
  <c r="E466" i="21" s="1"/>
  <c r="L479" i="27"/>
  <c r="F480" i="27" s="1"/>
  <c r="O469" i="35"/>
  <c r="E469" i="40" s="1"/>
  <c r="P469" i="35"/>
  <c r="X469" i="39" s="1"/>
  <c r="I467" i="39"/>
  <c r="K467" i="39" s="1"/>
  <c r="J467" i="39"/>
  <c r="M487" i="28"/>
  <c r="F474" i="21" s="1"/>
  <c r="L487" i="28"/>
  <c r="F488" i="28" s="1"/>
  <c r="T477" i="35"/>
  <c r="G477" i="40" s="1"/>
  <c r="U477" i="35"/>
  <c r="C470" i="43"/>
  <c r="G474" i="42"/>
  <c r="C470" i="44" s="1"/>
  <c r="Z202" i="35"/>
  <c r="I202" i="40" s="1"/>
  <c r="F198" i="41"/>
  <c r="AC202" i="39"/>
  <c r="AE202" i="39" s="1"/>
  <c r="J532" i="17" l="1"/>
  <c r="K532" i="17" s="1"/>
  <c r="E494" i="39"/>
  <c r="T494" i="39" s="1"/>
  <c r="C490" i="41"/>
  <c r="M504" i="30"/>
  <c r="F505" i="30" s="1"/>
  <c r="N504" i="30"/>
  <c r="I494" i="35"/>
  <c r="C494" i="40" s="1"/>
  <c r="J494" i="35"/>
  <c r="M221" i="32"/>
  <c r="G208" i="21" s="1"/>
  <c r="L221" i="32"/>
  <c r="F222" i="32" s="1"/>
  <c r="G480" i="27"/>
  <c r="H480" i="27"/>
  <c r="J480" i="27" s="1"/>
  <c r="I468" i="37"/>
  <c r="J468" i="37" s="1"/>
  <c r="K468" i="37" s="1"/>
  <c r="F469" i="51" s="1"/>
  <c r="G469" i="51" s="1"/>
  <c r="H469" i="51" s="1"/>
  <c r="M470" i="35"/>
  <c r="L467" i="39"/>
  <c r="K463" i="43" s="1"/>
  <c r="F468" i="39"/>
  <c r="O468" i="39"/>
  <c r="F469" i="40"/>
  <c r="Q469" i="35"/>
  <c r="V469" i="35" s="1"/>
  <c r="H488" i="28"/>
  <c r="J488" i="28" s="1"/>
  <c r="G488" i="28"/>
  <c r="R478" i="35"/>
  <c r="L476" i="37"/>
  <c r="M476" i="37" s="1"/>
  <c r="N476" i="37" s="1"/>
  <c r="I477" i="51" s="1"/>
  <c r="J477" i="51" s="1"/>
  <c r="K477" i="51" s="1"/>
  <c r="AB202" i="39"/>
  <c r="AD202" i="39" s="1"/>
  <c r="O201" i="37"/>
  <c r="P201" i="37" s="1"/>
  <c r="Q201" i="37" s="1"/>
  <c r="L202" i="51" s="1"/>
  <c r="M202" i="51" s="1"/>
  <c r="N202" i="51" s="1"/>
  <c r="M532" i="17" l="1"/>
  <c r="L532" i="17"/>
  <c r="F533" i="17" s="1"/>
  <c r="U494" i="39"/>
  <c r="O504" i="30"/>
  <c r="P504" i="30" s="1"/>
  <c r="C491" i="21" s="1"/>
  <c r="E493" i="37"/>
  <c r="G493" i="37" s="1"/>
  <c r="H493" i="37" s="1"/>
  <c r="C494" i="51" s="1"/>
  <c r="D494" i="51" s="1"/>
  <c r="E494" i="51" s="1"/>
  <c r="I505" i="30"/>
  <c r="G505" i="30"/>
  <c r="P494" i="39"/>
  <c r="Q494" i="39" s="1"/>
  <c r="R494" i="39"/>
  <c r="G222" i="32"/>
  <c r="H222" i="32"/>
  <c r="X212" i="35"/>
  <c r="G468" i="39"/>
  <c r="H468" i="39" s="1"/>
  <c r="W469" i="35"/>
  <c r="K469" i="35" s="1"/>
  <c r="H469" i="40"/>
  <c r="D466" i="38"/>
  <c r="F469" i="36"/>
  <c r="G469" i="36" s="1"/>
  <c r="H469" i="36" s="1"/>
  <c r="N470" i="35"/>
  <c r="I480" i="27"/>
  <c r="K480" i="27"/>
  <c r="S478" i="35"/>
  <c r="E474" i="38"/>
  <c r="I477" i="36"/>
  <c r="J477" i="36" s="1"/>
  <c r="K477" i="36" s="1"/>
  <c r="E474" i="41" s="1"/>
  <c r="K488" i="28"/>
  <c r="R203" i="47"/>
  <c r="S203" i="47" s="1"/>
  <c r="F199" i="38"/>
  <c r="L202" i="36"/>
  <c r="M202" i="36" s="1"/>
  <c r="N202" i="36" s="1"/>
  <c r="Y203" i="35"/>
  <c r="I533" i="17" l="1"/>
  <c r="G533" i="17"/>
  <c r="D519" i="21"/>
  <c r="F521" i="37"/>
  <c r="M490" i="43"/>
  <c r="F490" i="43"/>
  <c r="K505" i="30"/>
  <c r="L505" i="30" s="1"/>
  <c r="C491" i="38"/>
  <c r="C494" i="36"/>
  <c r="D494" i="36" s="1"/>
  <c r="E494" i="36" s="1"/>
  <c r="H495" i="35"/>
  <c r="S494" i="39"/>
  <c r="J222" i="32"/>
  <c r="K222" i="32" s="1"/>
  <c r="O470" i="35"/>
  <c r="E470" i="40" s="1"/>
  <c r="P470" i="35"/>
  <c r="X470" i="39" s="1"/>
  <c r="W470" i="39"/>
  <c r="D466" i="41"/>
  <c r="D469" i="39"/>
  <c r="D469" i="40"/>
  <c r="L480" i="27"/>
  <c r="F481" i="27" s="1"/>
  <c r="M480" i="27"/>
  <c r="E467" i="21" s="1"/>
  <c r="I468" i="39"/>
  <c r="K468" i="39" s="1"/>
  <c r="J468" i="39"/>
  <c r="L488" i="28"/>
  <c r="F489" i="28" s="1"/>
  <c r="M488" i="28"/>
  <c r="F475" i="21" s="1"/>
  <c r="U478" i="35"/>
  <c r="T478" i="35"/>
  <c r="G478" i="40" s="1"/>
  <c r="AC203" i="39"/>
  <c r="AE203" i="39" s="1"/>
  <c r="F199" i="41"/>
  <c r="Z203" i="35"/>
  <c r="I203" i="40" s="1"/>
  <c r="J533" i="17" l="1"/>
  <c r="K533" i="17" s="1"/>
  <c r="N505" i="30"/>
  <c r="M505" i="30"/>
  <c r="F506" i="30" s="1"/>
  <c r="I495" i="35"/>
  <c r="C495" i="40" s="1"/>
  <c r="J495" i="35"/>
  <c r="E495" i="39"/>
  <c r="T495" i="39" s="1"/>
  <c r="C491" i="41"/>
  <c r="M222" i="32"/>
  <c r="G209" i="21" s="1"/>
  <c r="L222" i="32"/>
  <c r="F223" i="32" s="1"/>
  <c r="H481" i="27"/>
  <c r="J481" i="27" s="1"/>
  <c r="G481" i="27"/>
  <c r="F469" i="39"/>
  <c r="O469" i="39"/>
  <c r="L468" i="39"/>
  <c r="K464" i="43" s="1"/>
  <c r="F470" i="40"/>
  <c r="Q470" i="35"/>
  <c r="V470" i="35" s="1"/>
  <c r="I469" i="37"/>
  <c r="J469" i="37" s="1"/>
  <c r="K469" i="37" s="1"/>
  <c r="F470" i="51" s="1"/>
  <c r="G470" i="51" s="1"/>
  <c r="H470" i="51" s="1"/>
  <c r="M471" i="35"/>
  <c r="L477" i="37"/>
  <c r="M477" i="37" s="1"/>
  <c r="N477" i="37" s="1"/>
  <c r="I478" i="51" s="1"/>
  <c r="J478" i="51" s="1"/>
  <c r="K478" i="51" s="1"/>
  <c r="R479" i="35"/>
  <c r="G489" i="28"/>
  <c r="H489" i="28"/>
  <c r="J489" i="28" s="1"/>
  <c r="C471" i="43"/>
  <c r="G475" i="42"/>
  <c r="C471" i="44" s="1"/>
  <c r="O202" i="37"/>
  <c r="P202" i="37" s="1"/>
  <c r="Q202" i="37" s="1"/>
  <c r="L203" i="51" s="1"/>
  <c r="M203" i="51" s="1"/>
  <c r="N203" i="51" s="1"/>
  <c r="AB203" i="39"/>
  <c r="AD203" i="39" s="1"/>
  <c r="L533" i="17" l="1"/>
  <c r="F534" i="17" s="1"/>
  <c r="M533" i="17"/>
  <c r="U495" i="39"/>
  <c r="P495" i="39"/>
  <c r="Q495" i="39" s="1"/>
  <c r="R495" i="39"/>
  <c r="I506" i="30"/>
  <c r="G506" i="30"/>
  <c r="E494" i="37"/>
  <c r="G494" i="37" s="1"/>
  <c r="H494" i="37" s="1"/>
  <c r="C495" i="51" s="1"/>
  <c r="D495" i="51" s="1"/>
  <c r="E495" i="51" s="1"/>
  <c r="O505" i="30"/>
  <c r="P505" i="30" s="1"/>
  <c r="C492" i="21" s="1"/>
  <c r="H223" i="32"/>
  <c r="G223" i="32"/>
  <c r="X213" i="35"/>
  <c r="G469" i="39"/>
  <c r="H469" i="39" s="1"/>
  <c r="D467" i="38"/>
  <c r="N471" i="35"/>
  <c r="F470" i="36"/>
  <c r="G470" i="36" s="1"/>
  <c r="H470" i="36" s="1"/>
  <c r="W470" i="35"/>
  <c r="K470" i="35" s="1"/>
  <c r="H470" i="40"/>
  <c r="K481" i="27"/>
  <c r="I481" i="27"/>
  <c r="K489" i="28"/>
  <c r="I478" i="36"/>
  <c r="J478" i="36" s="1"/>
  <c r="K478" i="36" s="1"/>
  <c r="E475" i="41" s="1"/>
  <c r="S479" i="35"/>
  <c r="E475" i="38"/>
  <c r="R204" i="47"/>
  <c r="S204" i="47" s="1"/>
  <c r="F200" i="38"/>
  <c r="L203" i="36"/>
  <c r="M203" i="36" s="1"/>
  <c r="N203" i="36" s="1"/>
  <c r="Y204" i="35"/>
  <c r="D520" i="21" l="1"/>
  <c r="F522" i="37"/>
  <c r="G534" i="17"/>
  <c r="I534" i="17"/>
  <c r="F491" i="43"/>
  <c r="M491" i="43"/>
  <c r="C492" i="38"/>
  <c r="C495" i="36"/>
  <c r="D495" i="36" s="1"/>
  <c r="E495" i="36" s="1"/>
  <c r="H496" i="35"/>
  <c r="K506" i="30"/>
  <c r="L506" i="30" s="1"/>
  <c r="S495" i="39"/>
  <c r="J223" i="32"/>
  <c r="K223" i="32" s="1"/>
  <c r="M481" i="27"/>
  <c r="E468" i="21" s="1"/>
  <c r="L481" i="27"/>
  <c r="F482" i="27" s="1"/>
  <c r="D470" i="39"/>
  <c r="D470" i="40"/>
  <c r="W471" i="39"/>
  <c r="D467" i="41"/>
  <c r="O471" i="35"/>
  <c r="E471" i="40" s="1"/>
  <c r="P471" i="35"/>
  <c r="X471" i="39" s="1"/>
  <c r="J469" i="39"/>
  <c r="I469" i="39"/>
  <c r="K469" i="39" s="1"/>
  <c r="L489" i="28"/>
  <c r="F490" i="28" s="1"/>
  <c r="M489" i="28"/>
  <c r="F476" i="21" s="1"/>
  <c r="T479" i="35"/>
  <c r="G479" i="40" s="1"/>
  <c r="U479" i="35"/>
  <c r="G476" i="42"/>
  <c r="C472" i="44" s="1"/>
  <c r="Z204" i="35"/>
  <c r="I204" i="40" s="1"/>
  <c r="F200" i="41"/>
  <c r="AC204" i="39"/>
  <c r="AE204" i="39" s="1"/>
  <c r="J534" i="17" l="1"/>
  <c r="K534" i="17" s="1"/>
  <c r="M506" i="30"/>
  <c r="F507" i="30" s="1"/>
  <c r="N506" i="30"/>
  <c r="I496" i="35"/>
  <c r="C496" i="40" s="1"/>
  <c r="J496" i="35"/>
  <c r="C492" i="41"/>
  <c r="E496" i="39"/>
  <c r="T496" i="39" s="1"/>
  <c r="M223" i="32"/>
  <c r="G210" i="21" s="1"/>
  <c r="L223" i="32"/>
  <c r="F224" i="32" s="1"/>
  <c r="Q471" i="35"/>
  <c r="V471" i="35" s="1"/>
  <c r="F471" i="40"/>
  <c r="F470" i="39"/>
  <c r="O470" i="39"/>
  <c r="L469" i="39"/>
  <c r="K465" i="43" s="1"/>
  <c r="G482" i="27"/>
  <c r="H482" i="27"/>
  <c r="J482" i="27" s="1"/>
  <c r="I470" i="37"/>
  <c r="J470" i="37" s="1"/>
  <c r="K470" i="37" s="1"/>
  <c r="F471" i="51" s="1"/>
  <c r="G471" i="51" s="1"/>
  <c r="H471" i="51" s="1"/>
  <c r="M472" i="35"/>
  <c r="R480" i="35"/>
  <c r="L478" i="37"/>
  <c r="M478" i="37" s="1"/>
  <c r="N478" i="37" s="1"/>
  <c r="I479" i="51" s="1"/>
  <c r="J479" i="51" s="1"/>
  <c r="K479" i="51" s="1"/>
  <c r="H490" i="28"/>
  <c r="J490" i="28" s="1"/>
  <c r="G490" i="28"/>
  <c r="O203" i="37"/>
  <c r="P203" i="37" s="1"/>
  <c r="Q203" i="37" s="1"/>
  <c r="L204" i="51" s="1"/>
  <c r="M204" i="51" s="1"/>
  <c r="N204" i="51" s="1"/>
  <c r="AB204" i="39"/>
  <c r="AD204" i="39" s="1"/>
  <c r="L534" i="17" l="1"/>
  <c r="F535" i="17" s="1"/>
  <c r="M534" i="17"/>
  <c r="U496" i="39"/>
  <c r="P496" i="39"/>
  <c r="Q496" i="39" s="1"/>
  <c r="R496" i="39"/>
  <c r="E495" i="37"/>
  <c r="G495" i="37" s="1"/>
  <c r="H495" i="37" s="1"/>
  <c r="C496" i="51" s="1"/>
  <c r="D496" i="51" s="1"/>
  <c r="E496" i="51" s="1"/>
  <c r="O506" i="30"/>
  <c r="P506" i="30" s="1"/>
  <c r="C493" i="21" s="1"/>
  <c r="G507" i="30"/>
  <c r="I507" i="30"/>
  <c r="G224" i="32"/>
  <c r="H224" i="32"/>
  <c r="X214" i="35"/>
  <c r="G470" i="39"/>
  <c r="H470" i="39" s="1"/>
  <c r="N472" i="35"/>
  <c r="D468" i="38"/>
  <c r="F471" i="36"/>
  <c r="G471" i="36" s="1"/>
  <c r="H471" i="36" s="1"/>
  <c r="K482" i="27"/>
  <c r="I482" i="27"/>
  <c r="H471" i="40"/>
  <c r="W471" i="35"/>
  <c r="K471" i="35" s="1"/>
  <c r="K490" i="28"/>
  <c r="I479" i="36"/>
  <c r="J479" i="36" s="1"/>
  <c r="K479" i="36" s="1"/>
  <c r="E476" i="41" s="1"/>
  <c r="E476" i="38"/>
  <c r="S480" i="35"/>
  <c r="R205" i="47"/>
  <c r="S205" i="47" s="1"/>
  <c r="F201" i="38"/>
  <c r="L204" i="36"/>
  <c r="M204" i="36" s="1"/>
  <c r="N204" i="36" s="1"/>
  <c r="Y205" i="35"/>
  <c r="D521" i="21" l="1"/>
  <c r="F523" i="37"/>
  <c r="G535" i="17"/>
  <c r="I535" i="17"/>
  <c r="F492" i="43"/>
  <c r="M492" i="43"/>
  <c r="K507" i="30"/>
  <c r="L507" i="30" s="1"/>
  <c r="C496" i="36"/>
  <c r="D496" i="36" s="1"/>
  <c r="E496" i="36" s="1"/>
  <c r="C493" i="38"/>
  <c r="H497" i="35"/>
  <c r="S496" i="39"/>
  <c r="J224" i="32"/>
  <c r="K224" i="32" s="1"/>
  <c r="L482" i="27"/>
  <c r="F483" i="27" s="1"/>
  <c r="M482" i="27"/>
  <c r="E469" i="21" s="1"/>
  <c r="W472" i="39"/>
  <c r="D468" i="41"/>
  <c r="O472" i="35"/>
  <c r="E472" i="40" s="1"/>
  <c r="P472" i="35"/>
  <c r="X472" i="39" s="1"/>
  <c r="D471" i="39"/>
  <c r="D471" i="40"/>
  <c r="J470" i="39"/>
  <c r="I470" i="39"/>
  <c r="K470" i="39" s="1"/>
  <c r="M490" i="28"/>
  <c r="F477" i="21" s="1"/>
  <c r="L490" i="28"/>
  <c r="F491" i="28" s="1"/>
  <c r="T480" i="35"/>
  <c r="G480" i="40" s="1"/>
  <c r="U480" i="35"/>
  <c r="G477" i="42"/>
  <c r="C473" i="44" s="1"/>
  <c r="Z205" i="35"/>
  <c r="I205" i="40" s="1"/>
  <c r="F201" i="41"/>
  <c r="AC205" i="39"/>
  <c r="AE205" i="39" s="1"/>
  <c r="J535" i="17" l="1"/>
  <c r="K535" i="17" s="1"/>
  <c r="G470" i="42"/>
  <c r="C466" i="44" s="1"/>
  <c r="N507" i="30"/>
  <c r="M507" i="30"/>
  <c r="F508" i="30" s="1"/>
  <c r="J497" i="35"/>
  <c r="I497" i="35"/>
  <c r="C497" i="40" s="1"/>
  <c r="C493" i="41"/>
  <c r="E497" i="39"/>
  <c r="T497" i="39" s="1"/>
  <c r="M224" i="32"/>
  <c r="G211" i="21" s="1"/>
  <c r="L224" i="32"/>
  <c r="F225" i="32" s="1"/>
  <c r="F471" i="39"/>
  <c r="O471" i="39"/>
  <c r="F472" i="40"/>
  <c r="Q472" i="35"/>
  <c r="V472" i="35" s="1"/>
  <c r="L470" i="39"/>
  <c r="K466" i="43" s="1"/>
  <c r="M473" i="35"/>
  <c r="I471" i="37"/>
  <c r="J471" i="37" s="1"/>
  <c r="K471" i="37" s="1"/>
  <c r="F472" i="51" s="1"/>
  <c r="G472" i="51" s="1"/>
  <c r="H472" i="51" s="1"/>
  <c r="G483" i="27"/>
  <c r="H483" i="27"/>
  <c r="J483" i="27" s="1"/>
  <c r="G491" i="28"/>
  <c r="H491" i="28"/>
  <c r="J491" i="28" s="1"/>
  <c r="R481" i="35"/>
  <c r="L479" i="37"/>
  <c r="M479" i="37" s="1"/>
  <c r="N479" i="37" s="1"/>
  <c r="I480" i="51" s="1"/>
  <c r="J480" i="51" s="1"/>
  <c r="K480" i="51" s="1"/>
  <c r="AB205" i="39"/>
  <c r="AD205" i="39" s="1"/>
  <c r="O204" i="37"/>
  <c r="P204" i="37" s="1"/>
  <c r="Q204" i="37" s="1"/>
  <c r="L205" i="51" s="1"/>
  <c r="M205" i="51" s="1"/>
  <c r="N205" i="51" s="1"/>
  <c r="L535" i="17" l="1"/>
  <c r="F536" i="17" s="1"/>
  <c r="M535" i="17"/>
  <c r="U497" i="39"/>
  <c r="P497" i="39"/>
  <c r="Q497" i="39" s="1"/>
  <c r="R497" i="39"/>
  <c r="G508" i="30"/>
  <c r="I508" i="30"/>
  <c r="E496" i="37"/>
  <c r="G496" i="37" s="1"/>
  <c r="H496" i="37" s="1"/>
  <c r="C497" i="51" s="1"/>
  <c r="D497" i="51" s="1"/>
  <c r="E497" i="51" s="1"/>
  <c r="O507" i="30"/>
  <c r="P507" i="30" s="1"/>
  <c r="C494" i="21" s="1"/>
  <c r="H225" i="32"/>
  <c r="G225" i="32"/>
  <c r="X215" i="35"/>
  <c r="I483" i="27"/>
  <c r="K483" i="27"/>
  <c r="H472" i="40"/>
  <c r="W472" i="35"/>
  <c r="K472" i="35" s="1"/>
  <c r="D469" i="38"/>
  <c r="F472" i="36"/>
  <c r="G472" i="36" s="1"/>
  <c r="H472" i="36" s="1"/>
  <c r="N473" i="35"/>
  <c r="G471" i="39"/>
  <c r="K491" i="28"/>
  <c r="I480" i="36"/>
  <c r="J480" i="36" s="1"/>
  <c r="K480" i="36" s="1"/>
  <c r="E477" i="41" s="1"/>
  <c r="S481" i="35"/>
  <c r="E477" i="38"/>
  <c r="R206" i="47"/>
  <c r="S206" i="47" s="1"/>
  <c r="F202" i="38"/>
  <c r="L205" i="36"/>
  <c r="M205" i="36" s="1"/>
  <c r="N205" i="36" s="1"/>
  <c r="Y206" i="35"/>
  <c r="D522" i="21" l="1"/>
  <c r="F524" i="37"/>
  <c r="G536" i="17"/>
  <c r="I536" i="17"/>
  <c r="F493" i="43"/>
  <c r="M493" i="43"/>
  <c r="C497" i="36"/>
  <c r="D497" i="36" s="1"/>
  <c r="E497" i="36" s="1"/>
  <c r="C494" i="38"/>
  <c r="H498" i="35"/>
  <c r="K508" i="30"/>
  <c r="L508" i="30" s="1"/>
  <c r="S497" i="39"/>
  <c r="J225" i="32"/>
  <c r="K225" i="32" s="1"/>
  <c r="I471" i="39"/>
  <c r="J471" i="39"/>
  <c r="O473" i="35"/>
  <c r="E473" i="40" s="1"/>
  <c r="P473" i="35"/>
  <c r="X473" i="39" s="1"/>
  <c r="W473" i="39"/>
  <c r="D469" i="41"/>
  <c r="D472" i="39"/>
  <c r="D472" i="40"/>
  <c r="M483" i="27"/>
  <c r="E470" i="21" s="1"/>
  <c r="L483" i="27"/>
  <c r="F484" i="27" s="1"/>
  <c r="H471" i="39"/>
  <c r="M491" i="28"/>
  <c r="F478" i="21" s="1"/>
  <c r="L491" i="28"/>
  <c r="F492" i="28" s="1"/>
  <c r="U481" i="35"/>
  <c r="T481" i="35"/>
  <c r="G481" i="40" s="1"/>
  <c r="Z206" i="35"/>
  <c r="I206" i="40" s="1"/>
  <c r="F202" i="41"/>
  <c r="AC206" i="39"/>
  <c r="AE206" i="39" s="1"/>
  <c r="J536" i="17" l="1"/>
  <c r="K536" i="17" s="1"/>
  <c r="K471" i="39"/>
  <c r="C467" i="43" s="1"/>
  <c r="M508" i="30"/>
  <c r="F509" i="30" s="1"/>
  <c r="N508" i="30"/>
  <c r="J498" i="35"/>
  <c r="I498" i="35"/>
  <c r="C498" i="40" s="1"/>
  <c r="E498" i="39"/>
  <c r="T498" i="39" s="1"/>
  <c r="C494" i="41"/>
  <c r="L225" i="32"/>
  <c r="F226" i="32" s="1"/>
  <c r="M225" i="32"/>
  <c r="G212" i="21" s="1"/>
  <c r="O472" i="39"/>
  <c r="F472" i="39"/>
  <c r="Q473" i="35"/>
  <c r="V473" i="35" s="1"/>
  <c r="F473" i="40"/>
  <c r="G484" i="27"/>
  <c r="H484" i="27"/>
  <c r="J484" i="27" s="1"/>
  <c r="I472" i="37"/>
  <c r="J472" i="37" s="1"/>
  <c r="K472" i="37" s="1"/>
  <c r="F473" i="51" s="1"/>
  <c r="G473" i="51" s="1"/>
  <c r="H473" i="51" s="1"/>
  <c r="M474" i="35"/>
  <c r="H492" i="28"/>
  <c r="J492" i="28" s="1"/>
  <c r="G492" i="28"/>
  <c r="R482" i="35"/>
  <c r="L480" i="37"/>
  <c r="M480" i="37" s="1"/>
  <c r="N480" i="37" s="1"/>
  <c r="I481" i="51" s="1"/>
  <c r="J481" i="51" s="1"/>
  <c r="K481" i="51" s="1"/>
  <c r="AB206" i="39"/>
  <c r="AD206" i="39" s="1"/>
  <c r="O205" i="37"/>
  <c r="P205" i="37" s="1"/>
  <c r="Q205" i="37" s="1"/>
  <c r="L206" i="51" s="1"/>
  <c r="M206" i="51" s="1"/>
  <c r="N206" i="51" s="1"/>
  <c r="L471" i="39" l="1"/>
  <c r="K467" i="43" s="1"/>
  <c r="M536" i="17"/>
  <c r="L536" i="17"/>
  <c r="F537" i="17" s="1"/>
  <c r="U498" i="39"/>
  <c r="P498" i="39"/>
  <c r="Q498" i="39" s="1"/>
  <c r="R498" i="39"/>
  <c r="E497" i="37"/>
  <c r="G497" i="37" s="1"/>
  <c r="H497" i="37" s="1"/>
  <c r="C498" i="51" s="1"/>
  <c r="D498" i="51" s="1"/>
  <c r="E498" i="51" s="1"/>
  <c r="O508" i="30"/>
  <c r="P508" i="30" s="1"/>
  <c r="C495" i="21" s="1"/>
  <c r="I509" i="30"/>
  <c r="G509" i="30"/>
  <c r="X216" i="35"/>
  <c r="H226" i="32"/>
  <c r="G226" i="32"/>
  <c r="K484" i="27"/>
  <c r="I484" i="27"/>
  <c r="W473" i="35"/>
  <c r="K473" i="35" s="1"/>
  <c r="H473" i="40"/>
  <c r="N474" i="35"/>
  <c r="F473" i="36"/>
  <c r="G473" i="36" s="1"/>
  <c r="H473" i="36" s="1"/>
  <c r="D470" i="38"/>
  <c r="G472" i="39"/>
  <c r="E478" i="38"/>
  <c r="I481" i="36"/>
  <c r="J481" i="36" s="1"/>
  <c r="K481" i="36" s="1"/>
  <c r="E478" i="41" s="1"/>
  <c r="S482" i="35"/>
  <c r="K492" i="28"/>
  <c r="R207" i="47"/>
  <c r="S207" i="47" s="1"/>
  <c r="F203" i="38"/>
  <c r="L206" i="36"/>
  <c r="M206" i="36" s="1"/>
  <c r="N206" i="36" s="1"/>
  <c r="Y207" i="35"/>
  <c r="I537" i="17" l="1"/>
  <c r="G537" i="17"/>
  <c r="D523" i="21"/>
  <c r="F525" i="37"/>
  <c r="F494" i="43"/>
  <c r="M494" i="43"/>
  <c r="K509" i="30"/>
  <c r="L509" i="30" s="1"/>
  <c r="H499" i="35"/>
  <c r="C498" i="36"/>
  <c r="D498" i="36" s="1"/>
  <c r="E498" i="36" s="1"/>
  <c r="C495" i="38"/>
  <c r="S498" i="39"/>
  <c r="J226" i="32"/>
  <c r="K226" i="32" s="1"/>
  <c r="J472" i="39"/>
  <c r="I472" i="39"/>
  <c r="W474" i="39"/>
  <c r="D470" i="41"/>
  <c r="P474" i="35"/>
  <c r="X474" i="39" s="1"/>
  <c r="O474" i="35"/>
  <c r="E474" i="40" s="1"/>
  <c r="D473" i="39"/>
  <c r="D473" i="40"/>
  <c r="H472" i="39"/>
  <c r="M484" i="27"/>
  <c r="E471" i="21" s="1"/>
  <c r="L484" i="27"/>
  <c r="F485" i="27" s="1"/>
  <c r="L492" i="28"/>
  <c r="F493" i="28" s="1"/>
  <c r="M492" i="28"/>
  <c r="F479" i="21" s="1"/>
  <c r="U482" i="35"/>
  <c r="T482" i="35"/>
  <c r="G482" i="40" s="1"/>
  <c r="Z207" i="35"/>
  <c r="I207" i="40" s="1"/>
  <c r="AC207" i="39"/>
  <c r="AE207" i="39" s="1"/>
  <c r="F203" i="41"/>
  <c r="J537" i="17" l="1"/>
  <c r="K537" i="17" s="1"/>
  <c r="N509" i="30"/>
  <c r="M509" i="30"/>
  <c r="F510" i="30" s="1"/>
  <c r="C495" i="41"/>
  <c r="E499" i="39"/>
  <c r="T499" i="39" s="1"/>
  <c r="I499" i="35"/>
  <c r="C499" i="40" s="1"/>
  <c r="J499" i="35"/>
  <c r="M226" i="32"/>
  <c r="G213" i="21" s="1"/>
  <c r="L226" i="32"/>
  <c r="F227" i="32" s="1"/>
  <c r="K472" i="39"/>
  <c r="L472" i="39" s="1"/>
  <c r="K468" i="43" s="1"/>
  <c r="O473" i="39"/>
  <c r="F473" i="39"/>
  <c r="Q474" i="35"/>
  <c r="V474" i="35" s="1"/>
  <c r="F474" i="40"/>
  <c r="G485" i="27"/>
  <c r="H485" i="27"/>
  <c r="J485" i="27" s="1"/>
  <c r="I473" i="37"/>
  <c r="J473" i="37" s="1"/>
  <c r="K473" i="37" s="1"/>
  <c r="F474" i="51" s="1"/>
  <c r="G474" i="51" s="1"/>
  <c r="H474" i="51" s="1"/>
  <c r="M475" i="35"/>
  <c r="R483" i="35"/>
  <c r="L481" i="37"/>
  <c r="M481" i="37" s="1"/>
  <c r="N481" i="37" s="1"/>
  <c r="I482" i="51" s="1"/>
  <c r="J482" i="51" s="1"/>
  <c r="K482" i="51" s="1"/>
  <c r="G493" i="28"/>
  <c r="H493" i="28"/>
  <c r="J493" i="28" s="1"/>
  <c r="O206" i="37"/>
  <c r="P206" i="37" s="1"/>
  <c r="Q206" i="37" s="1"/>
  <c r="L207" i="51" s="1"/>
  <c r="M207" i="51" s="1"/>
  <c r="N207" i="51" s="1"/>
  <c r="AB207" i="39"/>
  <c r="AD207" i="39" s="1"/>
  <c r="L537" i="17" l="1"/>
  <c r="F538" i="17" s="1"/>
  <c r="M537" i="17"/>
  <c r="U499" i="39"/>
  <c r="P499" i="39"/>
  <c r="Q499" i="39" s="1"/>
  <c r="R499" i="39"/>
  <c r="G510" i="30"/>
  <c r="I510" i="30"/>
  <c r="O509" i="30"/>
  <c r="P509" i="30" s="1"/>
  <c r="C496" i="21" s="1"/>
  <c r="E498" i="37"/>
  <c r="G498" i="37" s="1"/>
  <c r="H498" i="37" s="1"/>
  <c r="C499" i="51" s="1"/>
  <c r="D499" i="51" s="1"/>
  <c r="E499" i="51" s="1"/>
  <c r="G227" i="32"/>
  <c r="H227" i="32"/>
  <c r="X217" i="35"/>
  <c r="I485" i="27"/>
  <c r="K485" i="27"/>
  <c r="H474" i="40"/>
  <c r="W474" i="35"/>
  <c r="K474" i="35" s="1"/>
  <c r="G473" i="39"/>
  <c r="H473" i="39" s="1"/>
  <c r="N475" i="35"/>
  <c r="D471" i="38"/>
  <c r="F474" i="36"/>
  <c r="G474" i="36" s="1"/>
  <c r="H474" i="36" s="1"/>
  <c r="S483" i="35"/>
  <c r="E479" i="38"/>
  <c r="I482" i="36"/>
  <c r="J482" i="36" s="1"/>
  <c r="K482" i="36" s="1"/>
  <c r="E479" i="41" s="1"/>
  <c r="K493" i="28"/>
  <c r="R208" i="47"/>
  <c r="S208" i="47" s="1"/>
  <c r="F204" i="38"/>
  <c r="L207" i="36"/>
  <c r="M207" i="36" s="1"/>
  <c r="N207" i="36" s="1"/>
  <c r="Y208" i="35"/>
  <c r="D524" i="21" l="1"/>
  <c r="F526" i="37"/>
  <c r="G538" i="17"/>
  <c r="I538" i="17"/>
  <c r="F495" i="43"/>
  <c r="M495" i="43"/>
  <c r="H500" i="35"/>
  <c r="C499" i="36"/>
  <c r="D499" i="36" s="1"/>
  <c r="E499" i="36" s="1"/>
  <c r="C496" i="38"/>
  <c r="K510" i="30"/>
  <c r="L510" i="30" s="1"/>
  <c r="S499" i="39"/>
  <c r="J227" i="32"/>
  <c r="K227" i="32" s="1"/>
  <c r="O475" i="35"/>
  <c r="E475" i="40" s="1"/>
  <c r="P475" i="35"/>
  <c r="X475" i="39" s="1"/>
  <c r="J473" i="39"/>
  <c r="I473" i="39"/>
  <c r="K473" i="39" s="1"/>
  <c r="D474" i="39"/>
  <c r="D474" i="40"/>
  <c r="L485" i="27"/>
  <c r="F486" i="27" s="1"/>
  <c r="M485" i="27"/>
  <c r="E472" i="21" s="1"/>
  <c r="D471" i="41"/>
  <c r="W475" i="39"/>
  <c r="M493" i="28"/>
  <c r="F480" i="21" s="1"/>
  <c r="L493" i="28"/>
  <c r="F494" i="28" s="1"/>
  <c r="T483" i="35"/>
  <c r="G483" i="40" s="1"/>
  <c r="U483" i="35"/>
  <c r="AC208" i="39"/>
  <c r="AE208" i="39" s="1"/>
  <c r="F204" i="41"/>
  <c r="Z208" i="35"/>
  <c r="I208" i="40" s="1"/>
  <c r="J538" i="17" l="1"/>
  <c r="K538" i="17" s="1"/>
  <c r="N510" i="30"/>
  <c r="M510" i="30"/>
  <c r="F511" i="30" s="1"/>
  <c r="E500" i="39"/>
  <c r="T500" i="39" s="1"/>
  <c r="C496" i="41"/>
  <c r="I500" i="35"/>
  <c r="C500" i="40" s="1"/>
  <c r="J500" i="35"/>
  <c r="M227" i="32"/>
  <c r="G214" i="21" s="1"/>
  <c r="L227" i="32"/>
  <c r="F228" i="32" s="1"/>
  <c r="H486" i="27"/>
  <c r="J486" i="27" s="1"/>
  <c r="G486" i="27"/>
  <c r="F474" i="39"/>
  <c r="O474" i="39"/>
  <c r="L473" i="39"/>
  <c r="K469" i="43" s="1"/>
  <c r="F475" i="40"/>
  <c r="Q475" i="35"/>
  <c r="V475" i="35" s="1"/>
  <c r="I474" i="37"/>
  <c r="J474" i="37" s="1"/>
  <c r="K474" i="37" s="1"/>
  <c r="F475" i="51" s="1"/>
  <c r="G475" i="51" s="1"/>
  <c r="H475" i="51" s="1"/>
  <c r="M476" i="35"/>
  <c r="H494" i="28"/>
  <c r="J494" i="28" s="1"/>
  <c r="G494" i="28"/>
  <c r="R484" i="35"/>
  <c r="L482" i="37"/>
  <c r="M482" i="37" s="1"/>
  <c r="N482" i="37" s="1"/>
  <c r="I483" i="51" s="1"/>
  <c r="J483" i="51" s="1"/>
  <c r="K483" i="51" s="1"/>
  <c r="O207" i="37"/>
  <c r="P207" i="37" s="1"/>
  <c r="Q207" i="37" s="1"/>
  <c r="L208" i="51" s="1"/>
  <c r="M208" i="51" s="1"/>
  <c r="N208" i="51" s="1"/>
  <c r="AB208" i="39"/>
  <c r="AD208" i="39" s="1"/>
  <c r="L538" i="17" l="1"/>
  <c r="F539" i="17" s="1"/>
  <c r="M538" i="17"/>
  <c r="U500" i="39"/>
  <c r="P500" i="39"/>
  <c r="Q500" i="39" s="1"/>
  <c r="R500" i="39"/>
  <c r="I511" i="30"/>
  <c r="G511" i="30"/>
  <c r="O510" i="30"/>
  <c r="P510" i="30" s="1"/>
  <c r="C497" i="21" s="1"/>
  <c r="E499" i="37"/>
  <c r="G499" i="37" s="1"/>
  <c r="H499" i="37" s="1"/>
  <c r="C500" i="51" s="1"/>
  <c r="D500" i="51" s="1"/>
  <c r="E500" i="51" s="1"/>
  <c r="H228" i="32"/>
  <c r="G228" i="32"/>
  <c r="X218" i="35"/>
  <c r="N476" i="35"/>
  <c r="D472" i="38"/>
  <c r="F475" i="36"/>
  <c r="G475" i="36" s="1"/>
  <c r="H475" i="36" s="1"/>
  <c r="G474" i="39"/>
  <c r="H474" i="39" s="1"/>
  <c r="W475" i="35"/>
  <c r="K475" i="35" s="1"/>
  <c r="H475" i="40"/>
  <c r="I486" i="27"/>
  <c r="K486" i="27"/>
  <c r="S484" i="35"/>
  <c r="E480" i="38"/>
  <c r="I483" i="36"/>
  <c r="J483" i="36" s="1"/>
  <c r="K483" i="36" s="1"/>
  <c r="E480" i="41" s="1"/>
  <c r="K494" i="28"/>
  <c r="R209" i="47"/>
  <c r="S209" i="47" s="1"/>
  <c r="F205" i="38"/>
  <c r="L208" i="36"/>
  <c r="M208" i="36" s="1"/>
  <c r="N208" i="36" s="1"/>
  <c r="Y209" i="35"/>
  <c r="D525" i="21" l="1"/>
  <c r="F527" i="37"/>
  <c r="G539" i="17"/>
  <c r="I539" i="17"/>
  <c r="M496" i="43"/>
  <c r="F496" i="43"/>
  <c r="C500" i="36"/>
  <c r="D500" i="36" s="1"/>
  <c r="E500" i="36" s="1"/>
  <c r="H501" i="35"/>
  <c r="C497" i="38"/>
  <c r="K511" i="30"/>
  <c r="L511" i="30" s="1"/>
  <c r="S500" i="39"/>
  <c r="J228" i="32"/>
  <c r="K228" i="32" s="1"/>
  <c r="D475" i="39"/>
  <c r="D475" i="40"/>
  <c r="J474" i="39"/>
  <c r="I474" i="39"/>
  <c r="K474" i="39" s="1"/>
  <c r="D472" i="41"/>
  <c r="W476" i="39"/>
  <c r="L486" i="27"/>
  <c r="F487" i="27" s="1"/>
  <c r="M486" i="27"/>
  <c r="E473" i="21" s="1"/>
  <c r="P476" i="35"/>
  <c r="X476" i="39" s="1"/>
  <c r="O476" i="35"/>
  <c r="E476" i="40" s="1"/>
  <c r="L494" i="28"/>
  <c r="F495" i="28" s="1"/>
  <c r="M494" i="28"/>
  <c r="F481" i="21" s="1"/>
  <c r="U484" i="35"/>
  <c r="T484" i="35"/>
  <c r="G484" i="40" s="1"/>
  <c r="Z209" i="35"/>
  <c r="I209" i="40" s="1"/>
  <c r="F205" i="41"/>
  <c r="AC209" i="39"/>
  <c r="AE209" i="39" s="1"/>
  <c r="J539" i="17" l="1"/>
  <c r="K539" i="17" s="1"/>
  <c r="M511" i="30"/>
  <c r="F512" i="30" s="1"/>
  <c r="N511" i="30"/>
  <c r="I501" i="35"/>
  <c r="C501" i="40" s="1"/>
  <c r="J501" i="35"/>
  <c r="E501" i="39"/>
  <c r="T501" i="39" s="1"/>
  <c r="C497" i="41"/>
  <c r="L228" i="32"/>
  <c r="F229" i="32" s="1"/>
  <c r="M228" i="32"/>
  <c r="G215" i="21" s="1"/>
  <c r="G487" i="27"/>
  <c r="H487" i="27"/>
  <c r="J487" i="27" s="1"/>
  <c r="L474" i="39"/>
  <c r="K470" i="43" s="1"/>
  <c r="F476" i="40"/>
  <c r="Q476" i="35"/>
  <c r="V476" i="35" s="1"/>
  <c r="M477" i="35"/>
  <c r="I475" i="37"/>
  <c r="J475" i="37" s="1"/>
  <c r="K475" i="37" s="1"/>
  <c r="F476" i="51" s="1"/>
  <c r="G476" i="51" s="1"/>
  <c r="H476" i="51" s="1"/>
  <c r="F475" i="39"/>
  <c r="G475" i="39" s="1"/>
  <c r="O475" i="39"/>
  <c r="R485" i="35"/>
  <c r="L483" i="37"/>
  <c r="M483" i="37" s="1"/>
  <c r="N483" i="37" s="1"/>
  <c r="I484" i="51" s="1"/>
  <c r="J484" i="51" s="1"/>
  <c r="K484" i="51" s="1"/>
  <c r="H495" i="28"/>
  <c r="J495" i="28" s="1"/>
  <c r="G495" i="28"/>
  <c r="AB209" i="39"/>
  <c r="AD209" i="39" s="1"/>
  <c r="O208" i="37"/>
  <c r="P208" i="37" s="1"/>
  <c r="Q208" i="37" s="1"/>
  <c r="L209" i="51" s="1"/>
  <c r="M209" i="51" s="1"/>
  <c r="N209" i="51" s="1"/>
  <c r="L539" i="17" l="1"/>
  <c r="F540" i="17" s="1"/>
  <c r="M539" i="17"/>
  <c r="U501" i="39"/>
  <c r="P501" i="39"/>
  <c r="Q501" i="39" s="1"/>
  <c r="R501" i="39"/>
  <c r="O511" i="30"/>
  <c r="P511" i="30" s="1"/>
  <c r="C498" i="21" s="1"/>
  <c r="E500" i="37"/>
  <c r="G500" i="37" s="1"/>
  <c r="H500" i="37" s="1"/>
  <c r="C501" i="51" s="1"/>
  <c r="D501" i="51" s="1"/>
  <c r="E501" i="51" s="1"/>
  <c r="I512" i="30"/>
  <c r="G512" i="30"/>
  <c r="X219" i="35"/>
  <c r="H229" i="32"/>
  <c r="G229" i="32"/>
  <c r="H476" i="40"/>
  <c r="W476" i="35"/>
  <c r="K476" i="35" s="1"/>
  <c r="H475" i="39"/>
  <c r="J475" i="39"/>
  <c r="I475" i="39"/>
  <c r="K487" i="27"/>
  <c r="I487" i="27"/>
  <c r="D473" i="38"/>
  <c r="N477" i="35"/>
  <c r="F476" i="36"/>
  <c r="G476" i="36" s="1"/>
  <c r="H476" i="36" s="1"/>
  <c r="K495" i="28"/>
  <c r="S485" i="35"/>
  <c r="E481" i="38"/>
  <c r="I484" i="36"/>
  <c r="J484" i="36" s="1"/>
  <c r="K484" i="36" s="1"/>
  <c r="E481" i="41" s="1"/>
  <c r="R210" i="47"/>
  <c r="S210" i="47" s="1"/>
  <c r="F206" i="38"/>
  <c r="L209" i="36"/>
  <c r="M209" i="36" s="1"/>
  <c r="N209" i="36" s="1"/>
  <c r="Y210" i="35"/>
  <c r="D526" i="21" l="1"/>
  <c r="F528" i="37"/>
  <c r="G540" i="17"/>
  <c r="I540" i="17"/>
  <c r="F497" i="43"/>
  <c r="M497" i="43"/>
  <c r="K512" i="30"/>
  <c r="L512" i="30" s="1"/>
  <c r="H502" i="35"/>
  <c r="C498" i="38"/>
  <c r="C501" i="36"/>
  <c r="D501" i="36" s="1"/>
  <c r="E501" i="36" s="1"/>
  <c r="S501" i="39"/>
  <c r="K475" i="39"/>
  <c r="L475" i="39" s="1"/>
  <c r="K471" i="43" s="1"/>
  <c r="J229" i="32"/>
  <c r="K229" i="32" s="1"/>
  <c r="L487" i="27"/>
  <c r="F488" i="27" s="1"/>
  <c r="M487" i="27"/>
  <c r="E474" i="21" s="1"/>
  <c r="D473" i="41"/>
  <c r="W477" i="39"/>
  <c r="D476" i="39"/>
  <c r="D476" i="40"/>
  <c r="P477" i="35"/>
  <c r="X477" i="39" s="1"/>
  <c r="O477" i="35"/>
  <c r="E477" i="40" s="1"/>
  <c r="L495" i="28"/>
  <c r="F496" i="28" s="1"/>
  <c r="M495" i="28"/>
  <c r="F482" i="21" s="1"/>
  <c r="T485" i="35"/>
  <c r="G485" i="40" s="1"/>
  <c r="U485" i="35"/>
  <c r="F206" i="41"/>
  <c r="AC210" i="39"/>
  <c r="AE210" i="39" s="1"/>
  <c r="Z210" i="35"/>
  <c r="I210" i="40" s="1"/>
  <c r="J540" i="17" l="1"/>
  <c r="K540" i="17" s="1"/>
  <c r="C498" i="41"/>
  <c r="E502" i="39"/>
  <c r="T502" i="39" s="1"/>
  <c r="I502" i="35"/>
  <c r="C502" i="40" s="1"/>
  <c r="J502" i="35"/>
  <c r="N512" i="30"/>
  <c r="M512" i="30"/>
  <c r="F513" i="30" s="1"/>
  <c r="M229" i="32"/>
  <c r="G216" i="21" s="1"/>
  <c r="L229" i="32"/>
  <c r="F230" i="32" s="1"/>
  <c r="O476" i="39"/>
  <c r="F476" i="39"/>
  <c r="I476" i="37"/>
  <c r="J476" i="37" s="1"/>
  <c r="K476" i="37" s="1"/>
  <c r="F477" i="51" s="1"/>
  <c r="G477" i="51" s="1"/>
  <c r="H477" i="51" s="1"/>
  <c r="M478" i="35"/>
  <c r="Q477" i="35"/>
  <c r="V477" i="35" s="1"/>
  <c r="F477" i="40"/>
  <c r="G488" i="27"/>
  <c r="H488" i="27"/>
  <c r="J488" i="27" s="1"/>
  <c r="R486" i="35"/>
  <c r="L484" i="37"/>
  <c r="M484" i="37" s="1"/>
  <c r="N484" i="37" s="1"/>
  <c r="I485" i="51" s="1"/>
  <c r="J485" i="51" s="1"/>
  <c r="K485" i="51" s="1"/>
  <c r="H496" i="28"/>
  <c r="J496" i="28" s="1"/>
  <c r="G496" i="28"/>
  <c r="O209" i="37"/>
  <c r="P209" i="37" s="1"/>
  <c r="Q209" i="37" s="1"/>
  <c r="L210" i="51" s="1"/>
  <c r="M210" i="51" s="1"/>
  <c r="N210" i="51" s="1"/>
  <c r="AB210" i="39"/>
  <c r="AD210" i="39" s="1"/>
  <c r="M540" i="17" l="1"/>
  <c r="L540" i="17"/>
  <c r="F541" i="17" s="1"/>
  <c r="U502" i="39"/>
  <c r="I513" i="30"/>
  <c r="G513" i="30"/>
  <c r="O512" i="30"/>
  <c r="P512" i="30" s="1"/>
  <c r="C499" i="21" s="1"/>
  <c r="E501" i="37"/>
  <c r="G501" i="37" s="1"/>
  <c r="H501" i="37" s="1"/>
  <c r="C502" i="51" s="1"/>
  <c r="D502" i="51" s="1"/>
  <c r="E502" i="51" s="1"/>
  <c r="P502" i="39"/>
  <c r="Q502" i="39" s="1"/>
  <c r="R502" i="39"/>
  <c r="G230" i="32"/>
  <c r="H230" i="32"/>
  <c r="X220" i="35"/>
  <c r="H477" i="40"/>
  <c r="W477" i="35"/>
  <c r="K477" i="35" s="1"/>
  <c r="D474" i="38"/>
  <c r="F477" i="36"/>
  <c r="G477" i="36" s="1"/>
  <c r="H477" i="36" s="1"/>
  <c r="N478" i="35"/>
  <c r="I488" i="27"/>
  <c r="K488" i="27"/>
  <c r="G476" i="39"/>
  <c r="K496" i="28"/>
  <c r="I485" i="36"/>
  <c r="J485" i="36" s="1"/>
  <c r="K485" i="36" s="1"/>
  <c r="E482" i="41" s="1"/>
  <c r="E482" i="38"/>
  <c r="S486" i="35"/>
  <c r="R211" i="47"/>
  <c r="S211" i="47" s="1"/>
  <c r="F207" i="38"/>
  <c r="L210" i="36"/>
  <c r="M210" i="36" s="1"/>
  <c r="N210" i="36" s="1"/>
  <c r="Y211" i="35"/>
  <c r="G541" i="17" l="1"/>
  <c r="I541" i="17"/>
  <c r="D527" i="21"/>
  <c r="F529" i="37"/>
  <c r="M498" i="43"/>
  <c r="F498" i="43"/>
  <c r="S502" i="39"/>
  <c r="H503" i="35"/>
  <c r="C499" i="38"/>
  <c r="C502" i="36"/>
  <c r="D502" i="36" s="1"/>
  <c r="E502" i="36" s="1"/>
  <c r="K513" i="30"/>
  <c r="L513" i="30" s="1"/>
  <c r="J230" i="32"/>
  <c r="K230" i="32" s="1"/>
  <c r="I476" i="39"/>
  <c r="J476" i="39"/>
  <c r="M488" i="27"/>
  <c r="E475" i="21" s="1"/>
  <c r="L488" i="27"/>
  <c r="F489" i="27" s="1"/>
  <c r="P478" i="35"/>
  <c r="X478" i="39" s="1"/>
  <c r="O478" i="35"/>
  <c r="E478" i="40" s="1"/>
  <c r="D474" i="41"/>
  <c r="W478" i="39"/>
  <c r="D477" i="40"/>
  <c r="D477" i="39"/>
  <c r="H476" i="39"/>
  <c r="L496" i="28"/>
  <c r="F497" i="28" s="1"/>
  <c r="M496" i="28"/>
  <c r="F483" i="21" s="1"/>
  <c r="U486" i="35"/>
  <c r="T486" i="35"/>
  <c r="G486" i="40" s="1"/>
  <c r="Z211" i="35"/>
  <c r="I211" i="40" s="1"/>
  <c r="AC211" i="39"/>
  <c r="AE211" i="39" s="1"/>
  <c r="F207" i="41"/>
  <c r="J541" i="17" l="1"/>
  <c r="K541" i="17" s="1"/>
  <c r="K476" i="39"/>
  <c r="L476" i="39" s="1"/>
  <c r="K472" i="43" s="1"/>
  <c r="M513" i="30"/>
  <c r="F514" i="30" s="1"/>
  <c r="N513" i="30"/>
  <c r="C499" i="41"/>
  <c r="E503" i="39"/>
  <c r="T503" i="39" s="1"/>
  <c r="J503" i="35"/>
  <c r="I503" i="35"/>
  <c r="C503" i="40" s="1"/>
  <c r="M230" i="32"/>
  <c r="G217" i="21" s="1"/>
  <c r="L230" i="32"/>
  <c r="F231" i="32" s="1"/>
  <c r="F478" i="40"/>
  <c r="Q478" i="35"/>
  <c r="V478" i="35" s="1"/>
  <c r="G489" i="27"/>
  <c r="H489" i="27"/>
  <c r="J489" i="27" s="1"/>
  <c r="M479" i="35"/>
  <c r="I477" i="37"/>
  <c r="J477" i="37" s="1"/>
  <c r="K477" i="37" s="1"/>
  <c r="F478" i="51" s="1"/>
  <c r="G478" i="51" s="1"/>
  <c r="H478" i="51" s="1"/>
  <c r="F477" i="39"/>
  <c r="O477" i="39"/>
  <c r="C472" i="43"/>
  <c r="L485" i="37"/>
  <c r="M485" i="37" s="1"/>
  <c r="N485" i="37" s="1"/>
  <c r="I486" i="51" s="1"/>
  <c r="J486" i="51" s="1"/>
  <c r="K486" i="51" s="1"/>
  <c r="R487" i="35"/>
  <c r="H497" i="28"/>
  <c r="J497" i="28" s="1"/>
  <c r="G497" i="28"/>
  <c r="AB211" i="39"/>
  <c r="AD211" i="39" s="1"/>
  <c r="O210" i="37"/>
  <c r="P210" i="37" s="1"/>
  <c r="Q210" i="37" s="1"/>
  <c r="L211" i="51" s="1"/>
  <c r="M211" i="51" s="1"/>
  <c r="N211" i="51" s="1"/>
  <c r="L541" i="17" l="1"/>
  <c r="F542" i="17" s="1"/>
  <c r="M541" i="17"/>
  <c r="U503" i="39"/>
  <c r="P503" i="39"/>
  <c r="Q503" i="39" s="1"/>
  <c r="R503" i="39"/>
  <c r="E502" i="37"/>
  <c r="G502" i="37" s="1"/>
  <c r="H502" i="37" s="1"/>
  <c r="C503" i="51" s="1"/>
  <c r="D503" i="51" s="1"/>
  <c r="E503" i="51" s="1"/>
  <c r="O513" i="30"/>
  <c r="P513" i="30" s="1"/>
  <c r="C500" i="21" s="1"/>
  <c r="G514" i="30"/>
  <c r="I514" i="30"/>
  <c r="H231" i="32"/>
  <c r="G231" i="32"/>
  <c r="X221" i="35"/>
  <c r="K489" i="27"/>
  <c r="I489" i="27"/>
  <c r="W478" i="35"/>
  <c r="K478" i="35" s="1"/>
  <c r="H478" i="40"/>
  <c r="G477" i="39"/>
  <c r="H477" i="39" s="1"/>
  <c r="D475" i="38"/>
  <c r="N479" i="35"/>
  <c r="F478" i="36"/>
  <c r="G478" i="36" s="1"/>
  <c r="H478" i="36" s="1"/>
  <c r="K497" i="28"/>
  <c r="S487" i="35"/>
  <c r="E483" i="38"/>
  <c r="I486" i="36"/>
  <c r="J486" i="36" s="1"/>
  <c r="K486" i="36" s="1"/>
  <c r="E483" i="41" s="1"/>
  <c r="R212" i="47"/>
  <c r="S212" i="47" s="1"/>
  <c r="F208" i="38"/>
  <c r="L211" i="36"/>
  <c r="M211" i="36" s="1"/>
  <c r="N211" i="36" s="1"/>
  <c r="Y212" i="35"/>
  <c r="D528" i="21" l="1"/>
  <c r="F530" i="37"/>
  <c r="G542" i="17"/>
  <c r="I542" i="17"/>
  <c r="M499" i="43"/>
  <c r="F499" i="43"/>
  <c r="K514" i="30"/>
  <c r="L514" i="30" s="1"/>
  <c r="C503" i="36"/>
  <c r="D503" i="36" s="1"/>
  <c r="E503" i="36" s="1"/>
  <c r="H504" i="35"/>
  <c r="C500" i="38"/>
  <c r="S503" i="39"/>
  <c r="J231" i="32"/>
  <c r="K231" i="32" s="1"/>
  <c r="P479" i="35"/>
  <c r="X479" i="39" s="1"/>
  <c r="O479" i="35"/>
  <c r="E479" i="40" s="1"/>
  <c r="I477" i="39"/>
  <c r="K477" i="39" s="1"/>
  <c r="J477" i="39"/>
  <c r="D478" i="39"/>
  <c r="D478" i="40"/>
  <c r="D475" i="41"/>
  <c r="W479" i="39"/>
  <c r="L489" i="27"/>
  <c r="F490" i="27" s="1"/>
  <c r="M489" i="27"/>
  <c r="E476" i="21" s="1"/>
  <c r="L497" i="28"/>
  <c r="F498" i="28" s="1"/>
  <c r="M497" i="28"/>
  <c r="F484" i="21" s="1"/>
  <c r="U487" i="35"/>
  <c r="T487" i="35"/>
  <c r="G487" i="40" s="1"/>
  <c r="Z212" i="35"/>
  <c r="I212" i="40" s="1"/>
  <c r="F208" i="41"/>
  <c r="AC212" i="39"/>
  <c r="AE212" i="39" s="1"/>
  <c r="J542" i="17" l="1"/>
  <c r="K542" i="17" s="1"/>
  <c r="J504" i="35"/>
  <c r="I504" i="35"/>
  <c r="C504" i="40" s="1"/>
  <c r="C500" i="41"/>
  <c r="E504" i="39"/>
  <c r="T504" i="39" s="1"/>
  <c r="M514" i="30"/>
  <c r="F515" i="30" s="1"/>
  <c r="N514" i="30"/>
  <c r="M231" i="32"/>
  <c r="G218" i="21" s="1"/>
  <c r="L231" i="32"/>
  <c r="F232" i="32" s="1"/>
  <c r="L477" i="39"/>
  <c r="K473" i="43" s="1"/>
  <c r="O478" i="39"/>
  <c r="F478" i="39"/>
  <c r="C473" i="43"/>
  <c r="M480" i="35"/>
  <c r="I478" i="37"/>
  <c r="J478" i="37" s="1"/>
  <c r="K478" i="37" s="1"/>
  <c r="F479" i="51" s="1"/>
  <c r="G479" i="51" s="1"/>
  <c r="H479" i="51" s="1"/>
  <c r="G490" i="27"/>
  <c r="H490" i="27"/>
  <c r="J490" i="27" s="1"/>
  <c r="Q479" i="35"/>
  <c r="V479" i="35" s="1"/>
  <c r="F479" i="40"/>
  <c r="R488" i="35"/>
  <c r="L486" i="37"/>
  <c r="M486" i="37" s="1"/>
  <c r="N486" i="37" s="1"/>
  <c r="I487" i="51" s="1"/>
  <c r="J487" i="51" s="1"/>
  <c r="K487" i="51" s="1"/>
  <c r="G498" i="28"/>
  <c r="H498" i="28"/>
  <c r="J498" i="28" s="1"/>
  <c r="AB212" i="39"/>
  <c r="AD212" i="39" s="1"/>
  <c r="O211" i="37"/>
  <c r="P211" i="37" s="1"/>
  <c r="Q211" i="37" s="1"/>
  <c r="L212" i="51" s="1"/>
  <c r="M212" i="51" s="1"/>
  <c r="N212" i="51" s="1"/>
  <c r="L542" i="17" l="1"/>
  <c r="F543" i="17" s="1"/>
  <c r="M542" i="17"/>
  <c r="U504" i="39"/>
  <c r="E503" i="37"/>
  <c r="G503" i="37" s="1"/>
  <c r="H503" i="37" s="1"/>
  <c r="C504" i="51" s="1"/>
  <c r="D504" i="51" s="1"/>
  <c r="E504" i="51" s="1"/>
  <c r="O514" i="30"/>
  <c r="P514" i="30" s="1"/>
  <c r="C501" i="21" s="1"/>
  <c r="I515" i="30"/>
  <c r="G515" i="30"/>
  <c r="P504" i="39"/>
  <c r="Q504" i="39" s="1"/>
  <c r="R504" i="39"/>
  <c r="H232" i="32"/>
  <c r="G232" i="32"/>
  <c r="X222" i="35"/>
  <c r="I490" i="27"/>
  <c r="K490" i="27"/>
  <c r="D476" i="38"/>
  <c r="N480" i="35"/>
  <c r="F479" i="36"/>
  <c r="G479" i="36" s="1"/>
  <c r="H479" i="36" s="1"/>
  <c r="H479" i="40"/>
  <c r="W479" i="35"/>
  <c r="K479" i="35" s="1"/>
  <c r="G478" i="39"/>
  <c r="E484" i="38"/>
  <c r="I487" i="36"/>
  <c r="J487" i="36" s="1"/>
  <c r="K487" i="36" s="1"/>
  <c r="E484" i="41" s="1"/>
  <c r="S488" i="35"/>
  <c r="K498" i="28"/>
  <c r="R213" i="47"/>
  <c r="S213" i="47" s="1"/>
  <c r="F209" i="38"/>
  <c r="L212" i="36"/>
  <c r="M212" i="36" s="1"/>
  <c r="N212" i="36" s="1"/>
  <c r="Y213" i="35"/>
  <c r="D529" i="21" l="1"/>
  <c r="F531" i="37"/>
  <c r="I543" i="17"/>
  <c r="G543" i="17"/>
  <c r="F500" i="43"/>
  <c r="M500" i="43"/>
  <c r="S504" i="39"/>
  <c r="K515" i="30"/>
  <c r="L515" i="30" s="1"/>
  <c r="H505" i="35"/>
  <c r="C501" i="38"/>
  <c r="C504" i="36"/>
  <c r="D504" i="36" s="1"/>
  <c r="E504" i="36" s="1"/>
  <c r="J232" i="32"/>
  <c r="K232" i="32" s="1"/>
  <c r="I478" i="39"/>
  <c r="J478" i="39"/>
  <c r="D479" i="40"/>
  <c r="D479" i="39"/>
  <c r="D476" i="41"/>
  <c r="W480" i="39"/>
  <c r="O480" i="35"/>
  <c r="E480" i="40" s="1"/>
  <c r="P480" i="35"/>
  <c r="X480" i="39" s="1"/>
  <c r="M490" i="27"/>
  <c r="E477" i="21" s="1"/>
  <c r="L490" i="27"/>
  <c r="F491" i="27" s="1"/>
  <c r="H478" i="39"/>
  <c r="L498" i="28"/>
  <c r="F499" i="28" s="1"/>
  <c r="M498" i="28"/>
  <c r="F485" i="21" s="1"/>
  <c r="T488" i="35"/>
  <c r="G488" i="40" s="1"/>
  <c r="U488" i="35"/>
  <c r="Z213" i="35"/>
  <c r="I213" i="40" s="1"/>
  <c r="AC213" i="39"/>
  <c r="AE213" i="39" s="1"/>
  <c r="F209" i="41"/>
  <c r="J543" i="17" l="1"/>
  <c r="K543" i="17" s="1"/>
  <c r="K478" i="39"/>
  <c r="G478" i="42" s="1"/>
  <c r="C474" i="44" s="1"/>
  <c r="E505" i="39"/>
  <c r="T505" i="39" s="1"/>
  <c r="C501" i="41"/>
  <c r="I505" i="35"/>
  <c r="C505" i="40" s="1"/>
  <c r="J505" i="35"/>
  <c r="N515" i="30"/>
  <c r="M515" i="30"/>
  <c r="F516" i="30" s="1"/>
  <c r="M232" i="32"/>
  <c r="G219" i="21" s="1"/>
  <c r="L232" i="32"/>
  <c r="F233" i="32" s="1"/>
  <c r="F480" i="40"/>
  <c r="Q480" i="35"/>
  <c r="V480" i="35" s="1"/>
  <c r="F479" i="39"/>
  <c r="G479" i="39" s="1"/>
  <c r="O479" i="39"/>
  <c r="G491" i="27"/>
  <c r="H491" i="27"/>
  <c r="J491" i="27" s="1"/>
  <c r="M481" i="35"/>
  <c r="I479" i="37"/>
  <c r="J479" i="37" s="1"/>
  <c r="K479" i="37" s="1"/>
  <c r="F480" i="51" s="1"/>
  <c r="G480" i="51" s="1"/>
  <c r="H480" i="51" s="1"/>
  <c r="R489" i="35"/>
  <c r="L487" i="37"/>
  <c r="M487" i="37" s="1"/>
  <c r="N487" i="37" s="1"/>
  <c r="I488" i="51" s="1"/>
  <c r="J488" i="51" s="1"/>
  <c r="K488" i="51" s="1"/>
  <c r="G499" i="28"/>
  <c r="H499" i="28"/>
  <c r="J499" i="28" s="1"/>
  <c r="AB213" i="39"/>
  <c r="AD213" i="39" s="1"/>
  <c r="O212" i="37"/>
  <c r="P212" i="37" s="1"/>
  <c r="Q212" i="37" s="1"/>
  <c r="L213" i="51" s="1"/>
  <c r="M213" i="51" s="1"/>
  <c r="N213" i="51" s="1"/>
  <c r="L478" i="39" l="1"/>
  <c r="K474" i="43" s="1"/>
  <c r="M543" i="17"/>
  <c r="L543" i="17"/>
  <c r="F544" i="17" s="1"/>
  <c r="U505" i="39"/>
  <c r="G516" i="30"/>
  <c r="I516" i="30"/>
  <c r="O515" i="30"/>
  <c r="P515" i="30" s="1"/>
  <c r="C502" i="21" s="1"/>
  <c r="E504" i="37"/>
  <c r="G504" i="37" s="1"/>
  <c r="H504" i="37" s="1"/>
  <c r="C505" i="51" s="1"/>
  <c r="D505" i="51" s="1"/>
  <c r="E505" i="51" s="1"/>
  <c r="P505" i="39"/>
  <c r="Q505" i="39" s="1"/>
  <c r="R505" i="39"/>
  <c r="H233" i="32"/>
  <c r="G233" i="32"/>
  <c r="X223" i="35"/>
  <c r="K491" i="27"/>
  <c r="I491" i="27"/>
  <c r="H479" i="39"/>
  <c r="J479" i="39"/>
  <c r="I479" i="39"/>
  <c r="F480" i="36"/>
  <c r="G480" i="36" s="1"/>
  <c r="H480" i="36" s="1"/>
  <c r="N481" i="35"/>
  <c r="D477" i="38"/>
  <c r="W480" i="35"/>
  <c r="K480" i="35" s="1"/>
  <c r="H480" i="40"/>
  <c r="K499" i="28"/>
  <c r="I488" i="36"/>
  <c r="J488" i="36" s="1"/>
  <c r="K488" i="36" s="1"/>
  <c r="E485" i="41" s="1"/>
  <c r="S489" i="35"/>
  <c r="E485" i="38"/>
  <c r="R214" i="47"/>
  <c r="S214" i="47" s="1"/>
  <c r="F210" i="38"/>
  <c r="L213" i="36"/>
  <c r="M213" i="36" s="1"/>
  <c r="N213" i="36" s="1"/>
  <c r="Y214" i="35"/>
  <c r="G544" i="17" l="1"/>
  <c r="I544" i="17"/>
  <c r="D530" i="21"/>
  <c r="F532" i="37"/>
  <c r="F501" i="43"/>
  <c r="M501" i="43"/>
  <c r="S505" i="39"/>
  <c r="C505" i="36"/>
  <c r="D505" i="36" s="1"/>
  <c r="E505" i="36" s="1"/>
  <c r="C502" i="38"/>
  <c r="H506" i="35"/>
  <c r="K516" i="30"/>
  <c r="L516" i="30" s="1"/>
  <c r="K479" i="39"/>
  <c r="L479" i="39" s="1"/>
  <c r="K475" i="43" s="1"/>
  <c r="J233" i="32"/>
  <c r="K233" i="32" s="1"/>
  <c r="P481" i="35"/>
  <c r="X481" i="39" s="1"/>
  <c r="O481" i="35"/>
  <c r="E481" i="40" s="1"/>
  <c r="W481" i="39"/>
  <c r="D477" i="41"/>
  <c r="D480" i="39"/>
  <c r="D480" i="40"/>
  <c r="L491" i="27"/>
  <c r="F492" i="27" s="1"/>
  <c r="M491" i="27"/>
  <c r="E478" i="21" s="1"/>
  <c r="M499" i="28"/>
  <c r="F486" i="21" s="1"/>
  <c r="L499" i="28"/>
  <c r="F500" i="28" s="1"/>
  <c r="U489" i="35"/>
  <c r="T489" i="35"/>
  <c r="G489" i="40" s="1"/>
  <c r="Z214" i="35"/>
  <c r="I214" i="40" s="1"/>
  <c r="AC214" i="39"/>
  <c r="AE214" i="39" s="1"/>
  <c r="F210" i="41"/>
  <c r="J544" i="17" l="1"/>
  <c r="K544" i="17" s="1"/>
  <c r="N516" i="30"/>
  <c r="M516" i="30"/>
  <c r="F517" i="30" s="1"/>
  <c r="J506" i="35"/>
  <c r="I506" i="35"/>
  <c r="C506" i="40" s="1"/>
  <c r="E506" i="39"/>
  <c r="T506" i="39" s="1"/>
  <c r="C502" i="41"/>
  <c r="M233" i="32"/>
  <c r="G220" i="21" s="1"/>
  <c r="L233" i="32"/>
  <c r="F234" i="32" s="1"/>
  <c r="F480" i="39"/>
  <c r="G480" i="39" s="1"/>
  <c r="O480" i="39"/>
  <c r="M482" i="35"/>
  <c r="I480" i="37"/>
  <c r="J480" i="37" s="1"/>
  <c r="K480" i="37" s="1"/>
  <c r="F481" i="51" s="1"/>
  <c r="G481" i="51" s="1"/>
  <c r="H481" i="51" s="1"/>
  <c r="G492" i="27"/>
  <c r="H492" i="27"/>
  <c r="J492" i="27" s="1"/>
  <c r="Q481" i="35"/>
  <c r="V481" i="35" s="1"/>
  <c r="F481" i="40"/>
  <c r="H500" i="28"/>
  <c r="J500" i="28" s="1"/>
  <c r="G500" i="28"/>
  <c r="L488" i="37"/>
  <c r="M488" i="37" s="1"/>
  <c r="N488" i="37" s="1"/>
  <c r="I489" i="51" s="1"/>
  <c r="J489" i="51" s="1"/>
  <c r="K489" i="51" s="1"/>
  <c r="R490" i="35"/>
  <c r="AB214" i="39"/>
  <c r="AD214" i="39" s="1"/>
  <c r="O213" i="37"/>
  <c r="P213" i="37" s="1"/>
  <c r="Q213" i="37" s="1"/>
  <c r="L214" i="51" s="1"/>
  <c r="M214" i="51" s="1"/>
  <c r="N214" i="51" s="1"/>
  <c r="L544" i="17" l="1"/>
  <c r="F545" i="17" s="1"/>
  <c r="M544" i="17"/>
  <c r="U506" i="39"/>
  <c r="P506" i="39"/>
  <c r="Q506" i="39" s="1"/>
  <c r="R506" i="39"/>
  <c r="I517" i="30"/>
  <c r="G517" i="30"/>
  <c r="O516" i="30"/>
  <c r="P516" i="30" s="1"/>
  <c r="C503" i="21" s="1"/>
  <c r="E505" i="37"/>
  <c r="G505" i="37" s="1"/>
  <c r="H505" i="37" s="1"/>
  <c r="C506" i="51" s="1"/>
  <c r="D506" i="51" s="1"/>
  <c r="E506" i="51" s="1"/>
  <c r="H234" i="32"/>
  <c r="G234" i="32"/>
  <c r="X224" i="35"/>
  <c r="D478" i="38"/>
  <c r="N482" i="35"/>
  <c r="F481" i="36"/>
  <c r="G481" i="36" s="1"/>
  <c r="H481" i="36" s="1"/>
  <c r="W481" i="35"/>
  <c r="K481" i="35" s="1"/>
  <c r="H481" i="40"/>
  <c r="I492" i="27"/>
  <c r="K492" i="27"/>
  <c r="H480" i="39"/>
  <c r="I480" i="39"/>
  <c r="J480" i="39"/>
  <c r="S490" i="35"/>
  <c r="E486" i="38"/>
  <c r="I489" i="36"/>
  <c r="J489" i="36" s="1"/>
  <c r="K489" i="36" s="1"/>
  <c r="E486" i="41" s="1"/>
  <c r="K500" i="28"/>
  <c r="R215" i="47"/>
  <c r="S215" i="47" s="1"/>
  <c r="F211" i="38"/>
  <c r="Y215" i="35"/>
  <c r="L214" i="36"/>
  <c r="M214" i="36" s="1"/>
  <c r="N214" i="36" s="1"/>
  <c r="D531" i="21" l="1"/>
  <c r="F533" i="37"/>
  <c r="I545" i="17"/>
  <c r="G545" i="17"/>
  <c r="M502" i="43"/>
  <c r="F502" i="43"/>
  <c r="H507" i="35"/>
  <c r="C506" i="36"/>
  <c r="D506" i="36" s="1"/>
  <c r="E506" i="36" s="1"/>
  <c r="C503" i="38"/>
  <c r="K517" i="30"/>
  <c r="L517" i="30" s="1"/>
  <c r="S506" i="39"/>
  <c r="J234" i="32"/>
  <c r="K234" i="32" s="1"/>
  <c r="M492" i="27"/>
  <c r="E479" i="21" s="1"/>
  <c r="L492" i="27"/>
  <c r="F493" i="27" s="1"/>
  <c r="D481" i="40"/>
  <c r="D481" i="39"/>
  <c r="D478" i="41"/>
  <c r="W482" i="39"/>
  <c r="O482" i="35"/>
  <c r="E482" i="40" s="1"/>
  <c r="P482" i="35"/>
  <c r="X482" i="39" s="1"/>
  <c r="K480" i="39"/>
  <c r="L480" i="39" s="1"/>
  <c r="K476" i="43" s="1"/>
  <c r="M500" i="28"/>
  <c r="F487" i="21" s="1"/>
  <c r="L500" i="28"/>
  <c r="F501" i="28" s="1"/>
  <c r="U490" i="35"/>
  <c r="T490" i="35"/>
  <c r="G490" i="40" s="1"/>
  <c r="AC215" i="39"/>
  <c r="AE215" i="39" s="1"/>
  <c r="F211" i="41"/>
  <c r="Z215" i="35"/>
  <c r="I215" i="40" s="1"/>
  <c r="J545" i="17" l="1"/>
  <c r="K545" i="17" s="1"/>
  <c r="N517" i="30"/>
  <c r="M517" i="30"/>
  <c r="F518" i="30" s="1"/>
  <c r="E507" i="39"/>
  <c r="T507" i="39" s="1"/>
  <c r="C503" i="41"/>
  <c r="J507" i="35"/>
  <c r="I507" i="35"/>
  <c r="C507" i="40" s="1"/>
  <c r="L234" i="32"/>
  <c r="F235" i="32" s="1"/>
  <c r="M234" i="32"/>
  <c r="G221" i="21" s="1"/>
  <c r="O481" i="39"/>
  <c r="F481" i="39"/>
  <c r="Q482" i="35"/>
  <c r="V482" i="35" s="1"/>
  <c r="F482" i="40"/>
  <c r="G493" i="27"/>
  <c r="H493" i="27"/>
  <c r="J493" i="27" s="1"/>
  <c r="M483" i="35"/>
  <c r="I481" i="37"/>
  <c r="J481" i="37" s="1"/>
  <c r="K481" i="37" s="1"/>
  <c r="F482" i="51" s="1"/>
  <c r="G482" i="51" s="1"/>
  <c r="H482" i="51" s="1"/>
  <c r="G501" i="28"/>
  <c r="H501" i="28"/>
  <c r="J501" i="28" s="1"/>
  <c r="R491" i="35"/>
  <c r="L489" i="37"/>
  <c r="M489" i="37" s="1"/>
  <c r="N489" i="37" s="1"/>
  <c r="I490" i="51" s="1"/>
  <c r="J490" i="51" s="1"/>
  <c r="K490" i="51" s="1"/>
  <c r="AB215" i="39"/>
  <c r="AD215" i="39" s="1"/>
  <c r="O214" i="37"/>
  <c r="P214" i="37" s="1"/>
  <c r="Q214" i="37" s="1"/>
  <c r="L215" i="51" s="1"/>
  <c r="M215" i="51" s="1"/>
  <c r="N215" i="51" s="1"/>
  <c r="L545" i="17" l="1"/>
  <c r="F546" i="17" s="1"/>
  <c r="M545" i="17"/>
  <c r="U507" i="39"/>
  <c r="P507" i="39"/>
  <c r="Q507" i="39" s="1"/>
  <c r="R507" i="39"/>
  <c r="G518" i="30"/>
  <c r="I518" i="30"/>
  <c r="E506" i="37"/>
  <c r="G506" i="37" s="1"/>
  <c r="H506" i="37" s="1"/>
  <c r="C507" i="51" s="1"/>
  <c r="D507" i="51" s="1"/>
  <c r="E507" i="51" s="1"/>
  <c r="O517" i="30"/>
  <c r="P517" i="30" s="1"/>
  <c r="C504" i="21" s="1"/>
  <c r="X225" i="35"/>
  <c r="H235" i="32"/>
  <c r="G235" i="32"/>
  <c r="I493" i="27"/>
  <c r="K493" i="27"/>
  <c r="W482" i="35"/>
  <c r="K482" i="35" s="1"/>
  <c r="H482" i="40"/>
  <c r="G481" i="39"/>
  <c r="H481" i="39" s="1"/>
  <c r="N483" i="35"/>
  <c r="D479" i="38"/>
  <c r="F482" i="36"/>
  <c r="G482" i="36" s="1"/>
  <c r="H482" i="36" s="1"/>
  <c r="K501" i="28"/>
  <c r="S491" i="35"/>
  <c r="I490" i="36"/>
  <c r="J490" i="36" s="1"/>
  <c r="K490" i="36" s="1"/>
  <c r="E487" i="41" s="1"/>
  <c r="E487" i="38"/>
  <c r="R216" i="47"/>
  <c r="S216" i="47" s="1"/>
  <c r="F212" i="38"/>
  <c r="L215" i="36"/>
  <c r="M215" i="36" s="1"/>
  <c r="N215" i="36" s="1"/>
  <c r="Y216" i="35"/>
  <c r="D532" i="21" l="1"/>
  <c r="F534" i="37"/>
  <c r="I546" i="17"/>
  <c r="G546" i="17"/>
  <c r="M503" i="43"/>
  <c r="F503" i="43"/>
  <c r="C504" i="38"/>
  <c r="H508" i="35"/>
  <c r="C507" i="36"/>
  <c r="D507" i="36" s="1"/>
  <c r="E507" i="36" s="1"/>
  <c r="K518" i="30"/>
  <c r="L518" i="30" s="1"/>
  <c r="S507" i="39"/>
  <c r="J235" i="32"/>
  <c r="K235" i="32" s="1"/>
  <c r="O483" i="35"/>
  <c r="E483" i="40" s="1"/>
  <c r="P483" i="35"/>
  <c r="X483" i="39" s="1"/>
  <c r="I481" i="39"/>
  <c r="K481" i="39" s="1"/>
  <c r="J481" i="39"/>
  <c r="D482" i="40"/>
  <c r="D482" i="39"/>
  <c r="M493" i="27"/>
  <c r="E480" i="21" s="1"/>
  <c r="L493" i="27"/>
  <c r="F494" i="27" s="1"/>
  <c r="W483" i="39"/>
  <c r="D479" i="41"/>
  <c r="M501" i="28"/>
  <c r="F488" i="21" s="1"/>
  <c r="L501" i="28"/>
  <c r="F502" i="28" s="1"/>
  <c r="U491" i="35"/>
  <c r="T491" i="35"/>
  <c r="G491" i="40" s="1"/>
  <c r="Z216" i="35"/>
  <c r="I216" i="40" s="1"/>
  <c r="F212" i="41"/>
  <c r="AC216" i="39"/>
  <c r="AE216" i="39" s="1"/>
  <c r="J546" i="17" l="1"/>
  <c r="K546" i="17" s="1"/>
  <c r="M518" i="30"/>
  <c r="F519" i="30" s="1"/>
  <c r="N518" i="30"/>
  <c r="E508" i="39"/>
  <c r="T508" i="39" s="1"/>
  <c r="C504" i="41"/>
  <c r="J508" i="35"/>
  <c r="I508" i="35"/>
  <c r="C508" i="40" s="1"/>
  <c r="M235" i="32"/>
  <c r="G222" i="21" s="1"/>
  <c r="L235" i="32"/>
  <c r="F236" i="32" s="1"/>
  <c r="I482" i="37"/>
  <c r="J482" i="37" s="1"/>
  <c r="K482" i="37" s="1"/>
  <c r="F483" i="51" s="1"/>
  <c r="G483" i="51" s="1"/>
  <c r="H483" i="51" s="1"/>
  <c r="M484" i="35"/>
  <c r="O482" i="39"/>
  <c r="F482" i="39"/>
  <c r="G482" i="39" s="1"/>
  <c r="L481" i="39"/>
  <c r="K477" i="43" s="1"/>
  <c r="Q483" i="35"/>
  <c r="V483" i="35" s="1"/>
  <c r="F483" i="40"/>
  <c r="G494" i="27"/>
  <c r="H494" i="27"/>
  <c r="J494" i="27" s="1"/>
  <c r="H502" i="28"/>
  <c r="J502" i="28" s="1"/>
  <c r="G502" i="28"/>
  <c r="R492" i="35"/>
  <c r="L490" i="37"/>
  <c r="M490" i="37" s="1"/>
  <c r="N490" i="37" s="1"/>
  <c r="I491" i="51" s="1"/>
  <c r="J491" i="51" s="1"/>
  <c r="K491" i="51" s="1"/>
  <c r="AB216" i="39"/>
  <c r="AD216" i="39" s="1"/>
  <c r="O215" i="37"/>
  <c r="P215" i="37" s="1"/>
  <c r="Q215" i="37" s="1"/>
  <c r="L216" i="51" s="1"/>
  <c r="M216" i="51" s="1"/>
  <c r="N216" i="51" s="1"/>
  <c r="M546" i="17" l="1"/>
  <c r="L546" i="17"/>
  <c r="F547" i="17" s="1"/>
  <c r="U508" i="39"/>
  <c r="P508" i="39"/>
  <c r="Q508" i="39" s="1"/>
  <c r="R508" i="39"/>
  <c r="E507" i="37"/>
  <c r="G507" i="37" s="1"/>
  <c r="H507" i="37" s="1"/>
  <c r="C508" i="51" s="1"/>
  <c r="D508" i="51" s="1"/>
  <c r="E508" i="51" s="1"/>
  <c r="O518" i="30"/>
  <c r="P518" i="30" s="1"/>
  <c r="C505" i="21" s="1"/>
  <c r="G519" i="30"/>
  <c r="I519" i="30"/>
  <c r="H236" i="32"/>
  <c r="G236" i="32"/>
  <c r="X226" i="35"/>
  <c r="H482" i="39"/>
  <c r="I482" i="39"/>
  <c r="J482" i="39"/>
  <c r="I494" i="27"/>
  <c r="K494" i="27"/>
  <c r="W483" i="35"/>
  <c r="K483" i="35" s="1"/>
  <c r="H483" i="40"/>
  <c r="F483" i="36"/>
  <c r="G483" i="36" s="1"/>
  <c r="H483" i="36" s="1"/>
  <c r="N484" i="35"/>
  <c r="D480" i="38"/>
  <c r="E488" i="38"/>
  <c r="I491" i="36"/>
  <c r="J491" i="36" s="1"/>
  <c r="K491" i="36" s="1"/>
  <c r="E488" i="41" s="1"/>
  <c r="S492" i="35"/>
  <c r="K502" i="28"/>
  <c r="R217" i="47"/>
  <c r="S217" i="47" s="1"/>
  <c r="F213" i="38"/>
  <c r="L216" i="36"/>
  <c r="M216" i="36" s="1"/>
  <c r="N216" i="36" s="1"/>
  <c r="Y217" i="35"/>
  <c r="G547" i="17" l="1"/>
  <c r="I547" i="17"/>
  <c r="D533" i="21"/>
  <c r="F535" i="37"/>
  <c r="M504" i="43"/>
  <c r="F504" i="43"/>
  <c r="K519" i="30"/>
  <c r="L519" i="30" s="1"/>
  <c r="C508" i="36"/>
  <c r="D508" i="36" s="1"/>
  <c r="E508" i="36" s="1"/>
  <c r="H509" i="35"/>
  <c r="C505" i="38"/>
  <c r="S508" i="39"/>
  <c r="J236" i="32"/>
  <c r="K236" i="32" s="1"/>
  <c r="K482" i="39"/>
  <c r="L482" i="39" s="1"/>
  <c r="K478" i="43" s="1"/>
  <c r="W484" i="39"/>
  <c r="D480" i="41"/>
  <c r="D483" i="39"/>
  <c r="D483" i="40"/>
  <c r="M494" i="27"/>
  <c r="E481" i="21" s="1"/>
  <c r="L494" i="27"/>
  <c r="F495" i="27" s="1"/>
  <c r="P484" i="35"/>
  <c r="X484" i="39" s="1"/>
  <c r="O484" i="35"/>
  <c r="E484" i="40" s="1"/>
  <c r="M502" i="28"/>
  <c r="F489" i="21" s="1"/>
  <c r="L502" i="28"/>
  <c r="F503" i="28" s="1"/>
  <c r="U492" i="35"/>
  <c r="T492" i="35"/>
  <c r="G492" i="40" s="1"/>
  <c r="Z217" i="35"/>
  <c r="I217" i="40" s="1"/>
  <c r="AC217" i="39"/>
  <c r="AE217" i="39" s="1"/>
  <c r="F213" i="41"/>
  <c r="J547" i="17" l="1"/>
  <c r="K547" i="17" s="1"/>
  <c r="N519" i="30"/>
  <c r="M519" i="30"/>
  <c r="F520" i="30" s="1"/>
  <c r="I509" i="35"/>
  <c r="C509" i="40" s="1"/>
  <c r="J509" i="35"/>
  <c r="C505" i="41"/>
  <c r="E509" i="39"/>
  <c r="T509" i="39" s="1"/>
  <c r="M236" i="32"/>
  <c r="G223" i="21" s="1"/>
  <c r="L236" i="32"/>
  <c r="F237" i="32" s="1"/>
  <c r="H495" i="27"/>
  <c r="J495" i="27" s="1"/>
  <c r="G495" i="27"/>
  <c r="I483" i="37"/>
  <c r="J483" i="37" s="1"/>
  <c r="K483" i="37" s="1"/>
  <c r="F484" i="51" s="1"/>
  <c r="G484" i="51" s="1"/>
  <c r="H484" i="51" s="1"/>
  <c r="M485" i="35"/>
  <c r="O483" i="39"/>
  <c r="F483" i="39"/>
  <c r="Q484" i="35"/>
  <c r="V484" i="35" s="1"/>
  <c r="F484" i="40"/>
  <c r="G503" i="28"/>
  <c r="H503" i="28"/>
  <c r="J503" i="28" s="1"/>
  <c r="R493" i="35"/>
  <c r="L491" i="37"/>
  <c r="M491" i="37" s="1"/>
  <c r="N491" i="37" s="1"/>
  <c r="I492" i="51" s="1"/>
  <c r="J492" i="51" s="1"/>
  <c r="K492" i="51" s="1"/>
  <c r="AB217" i="39"/>
  <c r="AD217" i="39" s="1"/>
  <c r="O216" i="37"/>
  <c r="P216" i="37" s="1"/>
  <c r="Q216" i="37" s="1"/>
  <c r="L217" i="51" s="1"/>
  <c r="M217" i="51" s="1"/>
  <c r="N217" i="51" s="1"/>
  <c r="L547" i="17" l="1"/>
  <c r="F548" i="17" s="1"/>
  <c r="M547" i="17"/>
  <c r="U509" i="39"/>
  <c r="G520" i="30"/>
  <c r="I520" i="30"/>
  <c r="P509" i="39"/>
  <c r="Q509" i="39" s="1"/>
  <c r="R509" i="39"/>
  <c r="O519" i="30"/>
  <c r="P519" i="30" s="1"/>
  <c r="C506" i="21" s="1"/>
  <c r="E508" i="37"/>
  <c r="G508" i="37" s="1"/>
  <c r="H508" i="37" s="1"/>
  <c r="C509" i="51" s="1"/>
  <c r="D509" i="51" s="1"/>
  <c r="E509" i="51" s="1"/>
  <c r="G237" i="32"/>
  <c r="H237" i="32"/>
  <c r="X227" i="35"/>
  <c r="H484" i="40"/>
  <c r="W484" i="35"/>
  <c r="K484" i="35" s="1"/>
  <c r="F484" i="36"/>
  <c r="G484" i="36" s="1"/>
  <c r="H484" i="36" s="1"/>
  <c r="D481" i="38"/>
  <c r="N485" i="35"/>
  <c r="G483" i="39"/>
  <c r="H483" i="39" s="1"/>
  <c r="I495" i="27"/>
  <c r="K495" i="27"/>
  <c r="K503" i="28"/>
  <c r="E489" i="38"/>
  <c r="S493" i="35"/>
  <c r="I492" i="36"/>
  <c r="J492" i="36" s="1"/>
  <c r="K492" i="36" s="1"/>
  <c r="E489" i="41" s="1"/>
  <c r="R218" i="47"/>
  <c r="S218" i="47" s="1"/>
  <c r="F214" i="38"/>
  <c r="Y218" i="35"/>
  <c r="L217" i="36"/>
  <c r="M217" i="36" s="1"/>
  <c r="N217" i="36" s="1"/>
  <c r="D534" i="21" l="1"/>
  <c r="F536" i="37"/>
  <c r="I548" i="17"/>
  <c r="G548" i="17"/>
  <c r="F505" i="43"/>
  <c r="M505" i="43"/>
  <c r="H510" i="35"/>
  <c r="C509" i="36"/>
  <c r="D509" i="36" s="1"/>
  <c r="E509" i="36" s="1"/>
  <c r="C506" i="38"/>
  <c r="S509" i="39"/>
  <c r="K520" i="30"/>
  <c r="L520" i="30" s="1"/>
  <c r="J237" i="32"/>
  <c r="K237" i="32" s="1"/>
  <c r="J483" i="39"/>
  <c r="I483" i="39"/>
  <c r="K483" i="39" s="1"/>
  <c r="O485" i="35"/>
  <c r="E485" i="40" s="1"/>
  <c r="P485" i="35"/>
  <c r="X485" i="39" s="1"/>
  <c r="D481" i="41"/>
  <c r="W485" i="39"/>
  <c r="D484" i="39"/>
  <c r="D484" i="40"/>
  <c r="M495" i="27"/>
  <c r="E482" i="21" s="1"/>
  <c r="L495" i="27"/>
  <c r="F496" i="27" s="1"/>
  <c r="L503" i="28"/>
  <c r="F504" i="28" s="1"/>
  <c r="M503" i="28"/>
  <c r="F490" i="21" s="1"/>
  <c r="T493" i="35"/>
  <c r="G493" i="40" s="1"/>
  <c r="U493" i="35"/>
  <c r="AC218" i="39"/>
  <c r="AE218" i="39" s="1"/>
  <c r="F214" i="41"/>
  <c r="Z218" i="35"/>
  <c r="I218" i="40" s="1"/>
  <c r="J548" i="17" l="1"/>
  <c r="K548" i="17" s="1"/>
  <c r="N520" i="30"/>
  <c r="M520" i="30"/>
  <c r="F521" i="30" s="1"/>
  <c r="C506" i="41"/>
  <c r="E510" i="39"/>
  <c r="T510" i="39" s="1"/>
  <c r="J510" i="35"/>
  <c r="I510" i="35"/>
  <c r="C510" i="40" s="1"/>
  <c r="M237" i="32"/>
  <c r="G224" i="21" s="1"/>
  <c r="L237" i="32"/>
  <c r="F238" i="32" s="1"/>
  <c r="O484" i="39"/>
  <c r="F484" i="39"/>
  <c r="F485" i="40"/>
  <c r="Q485" i="35"/>
  <c r="V485" i="35" s="1"/>
  <c r="G496" i="27"/>
  <c r="H496" i="27"/>
  <c r="J496" i="27" s="1"/>
  <c r="I484" i="37"/>
  <c r="J484" i="37" s="1"/>
  <c r="K484" i="37" s="1"/>
  <c r="F485" i="51" s="1"/>
  <c r="G485" i="51" s="1"/>
  <c r="H485" i="51" s="1"/>
  <c r="M486" i="35"/>
  <c r="L483" i="39"/>
  <c r="K479" i="43" s="1"/>
  <c r="R494" i="35"/>
  <c r="L492" i="37"/>
  <c r="M492" i="37" s="1"/>
  <c r="N492" i="37" s="1"/>
  <c r="I493" i="51" s="1"/>
  <c r="J493" i="51" s="1"/>
  <c r="K493" i="51" s="1"/>
  <c r="H504" i="28"/>
  <c r="J504" i="28" s="1"/>
  <c r="G504" i="28"/>
  <c r="AB218" i="39"/>
  <c r="AD218" i="39" s="1"/>
  <c r="O217" i="37"/>
  <c r="P217" i="37" s="1"/>
  <c r="Q217" i="37" s="1"/>
  <c r="L218" i="51" s="1"/>
  <c r="M218" i="51" s="1"/>
  <c r="N218" i="51" s="1"/>
  <c r="L548" i="17" l="1"/>
  <c r="F549" i="17" s="1"/>
  <c r="M548" i="17"/>
  <c r="U510" i="39"/>
  <c r="P510" i="39"/>
  <c r="Q510" i="39" s="1"/>
  <c r="R510" i="39"/>
  <c r="G521" i="30"/>
  <c r="I521" i="30"/>
  <c r="O520" i="30"/>
  <c r="P520" i="30" s="1"/>
  <c r="C507" i="21" s="1"/>
  <c r="E509" i="37"/>
  <c r="G509" i="37" s="1"/>
  <c r="H509" i="37" s="1"/>
  <c r="C510" i="51" s="1"/>
  <c r="D510" i="51" s="1"/>
  <c r="E510" i="51" s="1"/>
  <c r="G238" i="32"/>
  <c r="H238" i="32"/>
  <c r="X228" i="35"/>
  <c r="K496" i="27"/>
  <c r="I496" i="27"/>
  <c r="W485" i="35"/>
  <c r="K485" i="35" s="1"/>
  <c r="H485" i="40"/>
  <c r="G484" i="39"/>
  <c r="H484" i="39" s="1"/>
  <c r="D482" i="38"/>
  <c r="F485" i="36"/>
  <c r="G485" i="36" s="1"/>
  <c r="H485" i="36" s="1"/>
  <c r="N486" i="35"/>
  <c r="K504" i="28"/>
  <c r="S494" i="35"/>
  <c r="E490" i="38"/>
  <c r="I493" i="36"/>
  <c r="J493" i="36" s="1"/>
  <c r="K493" i="36" s="1"/>
  <c r="E490" i="41" s="1"/>
  <c r="R219" i="47"/>
  <c r="S219" i="47" s="1"/>
  <c r="F215" i="38"/>
  <c r="Y219" i="35"/>
  <c r="L218" i="36"/>
  <c r="M218" i="36" s="1"/>
  <c r="N218" i="36" s="1"/>
  <c r="D535" i="21" l="1"/>
  <c r="F537" i="37"/>
  <c r="I549" i="17"/>
  <c r="G549" i="17"/>
  <c r="F506" i="43"/>
  <c r="M506" i="43"/>
  <c r="K521" i="30"/>
  <c r="L521" i="30" s="1"/>
  <c r="C507" i="38"/>
  <c r="H511" i="35"/>
  <c r="C510" i="36"/>
  <c r="D510" i="36" s="1"/>
  <c r="E510" i="36" s="1"/>
  <c r="S510" i="39"/>
  <c r="J238" i="32"/>
  <c r="K238" i="32" s="1"/>
  <c r="W486" i="39"/>
  <c r="D482" i="41"/>
  <c r="J484" i="39"/>
  <c r="I484" i="39"/>
  <c r="K484" i="39" s="1"/>
  <c r="D485" i="40"/>
  <c r="D485" i="39"/>
  <c r="P486" i="35"/>
  <c r="X486" i="39" s="1"/>
  <c r="O486" i="35"/>
  <c r="E486" i="40" s="1"/>
  <c r="L496" i="27"/>
  <c r="F497" i="27" s="1"/>
  <c r="M496" i="27"/>
  <c r="E483" i="21" s="1"/>
  <c r="U494" i="35"/>
  <c r="T494" i="35"/>
  <c r="G494" i="40" s="1"/>
  <c r="M504" i="28"/>
  <c r="F491" i="21" s="1"/>
  <c r="L504" i="28"/>
  <c r="F505" i="28" s="1"/>
  <c r="AC219" i="39"/>
  <c r="AE219" i="39" s="1"/>
  <c r="F215" i="41"/>
  <c r="Z219" i="35"/>
  <c r="I219" i="40" s="1"/>
  <c r="J549" i="17" l="1"/>
  <c r="K549" i="17"/>
  <c r="C507" i="41"/>
  <c r="E511" i="39"/>
  <c r="T511" i="39" s="1"/>
  <c r="J511" i="35"/>
  <c r="I511" i="35"/>
  <c r="C511" i="40" s="1"/>
  <c r="M521" i="30"/>
  <c r="F522" i="30" s="1"/>
  <c r="N521" i="30"/>
  <c r="L238" i="32"/>
  <c r="F239" i="32" s="1"/>
  <c r="M238" i="32"/>
  <c r="G225" i="21" s="1"/>
  <c r="F486" i="40"/>
  <c r="Q486" i="35"/>
  <c r="V486" i="35" s="1"/>
  <c r="O485" i="39"/>
  <c r="F485" i="39"/>
  <c r="L484" i="39"/>
  <c r="K480" i="43" s="1"/>
  <c r="M487" i="35"/>
  <c r="I485" i="37"/>
  <c r="J485" i="37" s="1"/>
  <c r="K485" i="37" s="1"/>
  <c r="F486" i="51" s="1"/>
  <c r="G486" i="51" s="1"/>
  <c r="H486" i="51" s="1"/>
  <c r="G497" i="27"/>
  <c r="H497" i="27"/>
  <c r="J497" i="27" s="1"/>
  <c r="G505" i="28"/>
  <c r="H505" i="28"/>
  <c r="J505" i="28" s="1"/>
  <c r="R495" i="35"/>
  <c r="L493" i="37"/>
  <c r="M493" i="37" s="1"/>
  <c r="N493" i="37" s="1"/>
  <c r="I494" i="51" s="1"/>
  <c r="J494" i="51" s="1"/>
  <c r="K494" i="51" s="1"/>
  <c r="O218" i="37"/>
  <c r="P218" i="37" s="1"/>
  <c r="Q218" i="37" s="1"/>
  <c r="L219" i="51" s="1"/>
  <c r="M219" i="51" s="1"/>
  <c r="N219" i="51" s="1"/>
  <c r="AB219" i="39"/>
  <c r="AD219" i="39" s="1"/>
  <c r="L549" i="17" l="1"/>
  <c r="F550" i="17" s="1"/>
  <c r="M549" i="17"/>
  <c r="U511" i="39"/>
  <c r="E510" i="37"/>
  <c r="G510" i="37" s="1"/>
  <c r="H510" i="37" s="1"/>
  <c r="C511" i="51" s="1"/>
  <c r="D511" i="51" s="1"/>
  <c r="E511" i="51" s="1"/>
  <c r="O521" i="30"/>
  <c r="P521" i="30" s="1"/>
  <c r="C508" i="21" s="1"/>
  <c r="G522" i="30"/>
  <c r="I522" i="30"/>
  <c r="P511" i="39"/>
  <c r="Q511" i="39" s="1"/>
  <c r="R511" i="39"/>
  <c r="X229" i="35"/>
  <c r="G239" i="32"/>
  <c r="H239" i="32"/>
  <c r="N487" i="35"/>
  <c r="F486" i="36"/>
  <c r="G486" i="36" s="1"/>
  <c r="H486" i="36" s="1"/>
  <c r="D483" i="38"/>
  <c r="G485" i="39"/>
  <c r="H485" i="39" s="1"/>
  <c r="I497" i="27"/>
  <c r="K497" i="27"/>
  <c r="W486" i="35"/>
  <c r="K486" i="35" s="1"/>
  <c r="H486" i="40"/>
  <c r="I494" i="36"/>
  <c r="J494" i="36" s="1"/>
  <c r="K494" i="36" s="1"/>
  <c r="E491" i="41" s="1"/>
  <c r="S495" i="35"/>
  <c r="E491" i="38"/>
  <c r="K505" i="28"/>
  <c r="R220" i="47"/>
  <c r="S220" i="47" s="1"/>
  <c r="F216" i="38"/>
  <c r="L219" i="36"/>
  <c r="M219" i="36" s="1"/>
  <c r="N219" i="36" s="1"/>
  <c r="Y220" i="35"/>
  <c r="D536" i="21" l="1"/>
  <c r="F538" i="37"/>
  <c r="G550" i="17"/>
  <c r="I550" i="17"/>
  <c r="F507" i="43"/>
  <c r="M507" i="43"/>
  <c r="S511" i="39"/>
  <c r="K522" i="30"/>
  <c r="L522" i="30" s="1"/>
  <c r="H512" i="35"/>
  <c r="C508" i="38"/>
  <c r="C511" i="36"/>
  <c r="D511" i="36" s="1"/>
  <c r="E511" i="36" s="1"/>
  <c r="J239" i="32"/>
  <c r="K239" i="32" s="1"/>
  <c r="D486" i="39"/>
  <c r="D486" i="40"/>
  <c r="L497" i="27"/>
  <c r="F498" i="27" s="1"/>
  <c r="M497" i="27"/>
  <c r="E484" i="21" s="1"/>
  <c r="I485" i="39"/>
  <c r="K485" i="39" s="1"/>
  <c r="J485" i="39"/>
  <c r="D483" i="41"/>
  <c r="W487" i="39"/>
  <c r="P487" i="35"/>
  <c r="X487" i="39" s="1"/>
  <c r="O487" i="35"/>
  <c r="E487" i="40" s="1"/>
  <c r="L505" i="28"/>
  <c r="F506" i="28" s="1"/>
  <c r="M505" i="28"/>
  <c r="F492" i="21" s="1"/>
  <c r="T495" i="35"/>
  <c r="G495" i="40" s="1"/>
  <c r="U495" i="35"/>
  <c r="Z220" i="35"/>
  <c r="I220" i="40" s="1"/>
  <c r="F216" i="41"/>
  <c r="AC220" i="39"/>
  <c r="AE220" i="39" s="1"/>
  <c r="J550" i="17" l="1"/>
  <c r="K550" i="17" s="1"/>
  <c r="N522" i="30"/>
  <c r="M522" i="30"/>
  <c r="F523" i="30" s="1"/>
  <c r="C508" i="41"/>
  <c r="E512" i="39"/>
  <c r="T512" i="39" s="1"/>
  <c r="J512" i="35"/>
  <c r="I512" i="35"/>
  <c r="C512" i="40" s="1"/>
  <c r="L239" i="32"/>
  <c r="F240" i="32" s="1"/>
  <c r="M239" i="32"/>
  <c r="G226" i="21" s="1"/>
  <c r="L485" i="39"/>
  <c r="K481" i="43" s="1"/>
  <c r="I486" i="37"/>
  <c r="J486" i="37" s="1"/>
  <c r="K486" i="37" s="1"/>
  <c r="F487" i="51" s="1"/>
  <c r="G487" i="51" s="1"/>
  <c r="H487" i="51" s="1"/>
  <c r="M488" i="35"/>
  <c r="G498" i="27"/>
  <c r="H498" i="27"/>
  <c r="J498" i="27" s="1"/>
  <c r="Q487" i="35"/>
  <c r="V487" i="35" s="1"/>
  <c r="F487" i="40"/>
  <c r="O486" i="39"/>
  <c r="F486" i="39"/>
  <c r="G486" i="39" s="1"/>
  <c r="R496" i="35"/>
  <c r="L494" i="37"/>
  <c r="M494" i="37" s="1"/>
  <c r="N494" i="37" s="1"/>
  <c r="I495" i="51" s="1"/>
  <c r="J495" i="51" s="1"/>
  <c r="K495" i="51" s="1"/>
  <c r="G506" i="28"/>
  <c r="H506" i="28"/>
  <c r="J506" i="28" s="1"/>
  <c r="AB220" i="39"/>
  <c r="AD220" i="39" s="1"/>
  <c r="O219" i="37"/>
  <c r="P219" i="37" s="1"/>
  <c r="Q219" i="37" s="1"/>
  <c r="L220" i="51" s="1"/>
  <c r="M220" i="51" s="1"/>
  <c r="N220" i="51" s="1"/>
  <c r="L550" i="17" l="1"/>
  <c r="F551" i="17" s="1"/>
  <c r="M550" i="17"/>
  <c r="U512" i="39"/>
  <c r="P512" i="39"/>
  <c r="Q512" i="39" s="1"/>
  <c r="R512" i="39"/>
  <c r="I523" i="30"/>
  <c r="G523" i="30"/>
  <c r="E511" i="37"/>
  <c r="G511" i="37" s="1"/>
  <c r="H511" i="37" s="1"/>
  <c r="C512" i="51" s="1"/>
  <c r="D512" i="51" s="1"/>
  <c r="E512" i="51" s="1"/>
  <c r="O522" i="30"/>
  <c r="P522" i="30" s="1"/>
  <c r="C509" i="21" s="1"/>
  <c r="X230" i="35"/>
  <c r="G240" i="32"/>
  <c r="H240" i="32"/>
  <c r="W487" i="35"/>
  <c r="K487" i="35" s="1"/>
  <c r="H487" i="40"/>
  <c r="K498" i="27"/>
  <c r="I498" i="27"/>
  <c r="H486" i="39"/>
  <c r="J486" i="39"/>
  <c r="I486" i="39"/>
  <c r="D484" i="38"/>
  <c r="F487" i="36"/>
  <c r="G487" i="36" s="1"/>
  <c r="H487" i="36" s="1"/>
  <c r="N488" i="35"/>
  <c r="K506" i="28"/>
  <c r="I495" i="36"/>
  <c r="J495" i="36" s="1"/>
  <c r="K495" i="36" s="1"/>
  <c r="E492" i="41" s="1"/>
  <c r="S496" i="35"/>
  <c r="E492" i="38"/>
  <c r="R221" i="47"/>
  <c r="S221" i="47" s="1"/>
  <c r="F217" i="38"/>
  <c r="L220" i="36"/>
  <c r="M220" i="36" s="1"/>
  <c r="N220" i="36" s="1"/>
  <c r="Y221" i="35"/>
  <c r="D537" i="21" l="1"/>
  <c r="F539" i="37"/>
  <c r="G551" i="17"/>
  <c r="I551" i="17"/>
  <c r="F508" i="43"/>
  <c r="M508" i="43"/>
  <c r="H513" i="35"/>
  <c r="C509" i="38"/>
  <c r="C512" i="36"/>
  <c r="D512" i="36" s="1"/>
  <c r="E512" i="36" s="1"/>
  <c r="K523" i="30"/>
  <c r="L523" i="30" s="1"/>
  <c r="K486" i="39"/>
  <c r="S512" i="39"/>
  <c r="J240" i="32"/>
  <c r="K240" i="32" s="1"/>
  <c r="L498" i="27"/>
  <c r="F499" i="27" s="1"/>
  <c r="M498" i="27"/>
  <c r="E485" i="21" s="1"/>
  <c r="O488" i="35"/>
  <c r="E488" i="40" s="1"/>
  <c r="P488" i="35"/>
  <c r="X488" i="39" s="1"/>
  <c r="W488" i="39"/>
  <c r="D484" i="41"/>
  <c r="D487" i="39"/>
  <c r="D487" i="40"/>
  <c r="M506" i="28"/>
  <c r="F493" i="21" s="1"/>
  <c r="L506" i="28"/>
  <c r="F507" i="28" s="1"/>
  <c r="T496" i="35"/>
  <c r="G496" i="40" s="1"/>
  <c r="U496" i="35"/>
  <c r="AC221" i="39"/>
  <c r="AE221" i="39" s="1"/>
  <c r="F217" i="41"/>
  <c r="Z221" i="35"/>
  <c r="I221" i="40" s="1"/>
  <c r="J551" i="17" l="1"/>
  <c r="K551" i="17" s="1"/>
  <c r="N523" i="30"/>
  <c r="M523" i="30"/>
  <c r="F524" i="30" s="1"/>
  <c r="L486" i="39"/>
  <c r="K482" i="43" s="1"/>
  <c r="C509" i="41"/>
  <c r="E513" i="39"/>
  <c r="T513" i="39" s="1"/>
  <c r="I513" i="35"/>
  <c r="C513" i="40" s="1"/>
  <c r="J513" i="35"/>
  <c r="L240" i="32"/>
  <c r="F241" i="32" s="1"/>
  <c r="M240" i="32"/>
  <c r="G227" i="21" s="1"/>
  <c r="F488" i="40"/>
  <c r="Q488" i="35"/>
  <c r="V488" i="35" s="1"/>
  <c r="I487" i="37"/>
  <c r="J487" i="37" s="1"/>
  <c r="K487" i="37" s="1"/>
  <c r="F488" i="51" s="1"/>
  <c r="G488" i="51" s="1"/>
  <c r="H488" i="51" s="1"/>
  <c r="M489" i="35"/>
  <c r="G499" i="27"/>
  <c r="H499" i="27"/>
  <c r="J499" i="27" s="1"/>
  <c r="F487" i="39"/>
  <c r="O487" i="39"/>
  <c r="G507" i="28"/>
  <c r="H507" i="28"/>
  <c r="J507" i="28" s="1"/>
  <c r="R497" i="35"/>
  <c r="L495" i="37"/>
  <c r="M495" i="37" s="1"/>
  <c r="N495" i="37" s="1"/>
  <c r="I496" i="51" s="1"/>
  <c r="J496" i="51" s="1"/>
  <c r="K496" i="51" s="1"/>
  <c r="O220" i="37"/>
  <c r="P220" i="37" s="1"/>
  <c r="Q220" i="37" s="1"/>
  <c r="L221" i="51" s="1"/>
  <c r="M221" i="51" s="1"/>
  <c r="N221" i="51" s="1"/>
  <c r="AB221" i="39"/>
  <c r="AD221" i="39" s="1"/>
  <c r="M551" i="17" l="1"/>
  <c r="L551" i="17"/>
  <c r="F552" i="17" s="1"/>
  <c r="U513" i="39"/>
  <c r="P513" i="39"/>
  <c r="Q513" i="39" s="1"/>
  <c r="R513" i="39"/>
  <c r="I524" i="30"/>
  <c r="G524" i="30"/>
  <c r="E512" i="37"/>
  <c r="G512" i="37" s="1"/>
  <c r="H512" i="37" s="1"/>
  <c r="C513" i="51" s="1"/>
  <c r="D513" i="51" s="1"/>
  <c r="E513" i="51" s="1"/>
  <c r="O523" i="30"/>
  <c r="P523" i="30" s="1"/>
  <c r="C510" i="21" s="1"/>
  <c r="X231" i="35"/>
  <c r="G241" i="32"/>
  <c r="H241" i="32"/>
  <c r="D485" i="38"/>
  <c r="N489" i="35"/>
  <c r="F488" i="36"/>
  <c r="G488" i="36" s="1"/>
  <c r="H488" i="36" s="1"/>
  <c r="H488" i="40"/>
  <c r="W488" i="35"/>
  <c r="K488" i="35" s="1"/>
  <c r="G487" i="39"/>
  <c r="H487" i="39" s="1"/>
  <c r="K499" i="27"/>
  <c r="I499" i="27"/>
  <c r="K507" i="28"/>
  <c r="I496" i="36"/>
  <c r="J496" i="36" s="1"/>
  <c r="K496" i="36" s="1"/>
  <c r="E493" i="41" s="1"/>
  <c r="S497" i="35"/>
  <c r="E493" i="38"/>
  <c r="R222" i="47"/>
  <c r="S222" i="47" s="1"/>
  <c r="F218" i="38"/>
  <c r="Y222" i="35"/>
  <c r="L221" i="36"/>
  <c r="M221" i="36" s="1"/>
  <c r="N221" i="36" s="1"/>
  <c r="I552" i="17" l="1"/>
  <c r="G552" i="17"/>
  <c r="D538" i="21"/>
  <c r="F540" i="37"/>
  <c r="F509" i="43"/>
  <c r="M509" i="43"/>
  <c r="C513" i="36"/>
  <c r="D513" i="36" s="1"/>
  <c r="E513" i="36" s="1"/>
  <c r="C510" i="38"/>
  <c r="H514" i="35"/>
  <c r="K524" i="30"/>
  <c r="L524" i="30" s="1"/>
  <c r="S513" i="39"/>
  <c r="J241" i="32"/>
  <c r="K241" i="32" s="1"/>
  <c r="M499" i="27"/>
  <c r="E486" i="21" s="1"/>
  <c r="L499" i="27"/>
  <c r="F500" i="27" s="1"/>
  <c r="I487" i="39"/>
  <c r="K487" i="39" s="1"/>
  <c r="J487" i="39"/>
  <c r="D488" i="40"/>
  <c r="D488" i="39"/>
  <c r="D485" i="41"/>
  <c r="W489" i="39"/>
  <c r="O489" i="35"/>
  <c r="E489" i="40" s="1"/>
  <c r="P489" i="35"/>
  <c r="X489" i="39" s="1"/>
  <c r="L507" i="28"/>
  <c r="F508" i="28" s="1"/>
  <c r="M507" i="28"/>
  <c r="F494" i="21" s="1"/>
  <c r="T497" i="35"/>
  <c r="G497" i="40" s="1"/>
  <c r="U497" i="35"/>
  <c r="Z222" i="35"/>
  <c r="I222" i="40" s="1"/>
  <c r="F218" i="41"/>
  <c r="AC222" i="39"/>
  <c r="AE222" i="39" s="1"/>
  <c r="J552" i="17" l="1"/>
  <c r="K552" i="17" s="1"/>
  <c r="M524" i="30"/>
  <c r="F525" i="30" s="1"/>
  <c r="N524" i="30"/>
  <c r="I514" i="35"/>
  <c r="C514" i="40" s="1"/>
  <c r="J514" i="35"/>
  <c r="C510" i="41"/>
  <c r="E514" i="39"/>
  <c r="T514" i="39" s="1"/>
  <c r="M241" i="32"/>
  <c r="G228" i="21" s="1"/>
  <c r="L241" i="32"/>
  <c r="F242" i="32" s="1"/>
  <c r="F488" i="39"/>
  <c r="G488" i="39" s="1"/>
  <c r="O488" i="39"/>
  <c r="L487" i="39"/>
  <c r="K483" i="43" s="1"/>
  <c r="Q489" i="35"/>
  <c r="V489" i="35" s="1"/>
  <c r="F489" i="40"/>
  <c r="G500" i="27"/>
  <c r="H500" i="27"/>
  <c r="J500" i="27" s="1"/>
  <c r="I488" i="37"/>
  <c r="J488" i="37" s="1"/>
  <c r="K488" i="37" s="1"/>
  <c r="F489" i="51" s="1"/>
  <c r="G489" i="51" s="1"/>
  <c r="H489" i="51" s="1"/>
  <c r="M490" i="35"/>
  <c r="R498" i="35"/>
  <c r="L496" i="37"/>
  <c r="M496" i="37" s="1"/>
  <c r="N496" i="37" s="1"/>
  <c r="I497" i="51" s="1"/>
  <c r="J497" i="51" s="1"/>
  <c r="K497" i="51" s="1"/>
  <c r="G508" i="28"/>
  <c r="H508" i="28"/>
  <c r="J508" i="28" s="1"/>
  <c r="O221" i="37"/>
  <c r="P221" i="37" s="1"/>
  <c r="Q221" i="37" s="1"/>
  <c r="L222" i="51" s="1"/>
  <c r="M222" i="51" s="1"/>
  <c r="N222" i="51" s="1"/>
  <c r="AB222" i="39"/>
  <c r="AD222" i="39" s="1"/>
  <c r="L552" i="17" l="1"/>
  <c r="F553" i="17" s="1"/>
  <c r="M552" i="17"/>
  <c r="U514" i="39"/>
  <c r="P514" i="39"/>
  <c r="Q514" i="39" s="1"/>
  <c r="R514" i="39"/>
  <c r="O524" i="30"/>
  <c r="P524" i="30" s="1"/>
  <c r="C511" i="21" s="1"/>
  <c r="E513" i="37"/>
  <c r="G513" i="37" s="1"/>
  <c r="H513" i="37" s="1"/>
  <c r="C514" i="51" s="1"/>
  <c r="D514" i="51" s="1"/>
  <c r="E514" i="51" s="1"/>
  <c r="G525" i="30"/>
  <c r="I525" i="30"/>
  <c r="H242" i="32"/>
  <c r="G242" i="32"/>
  <c r="X232" i="35"/>
  <c r="I500" i="27"/>
  <c r="K500" i="27"/>
  <c r="W489" i="35"/>
  <c r="K489" i="35" s="1"/>
  <c r="H489" i="40"/>
  <c r="D486" i="38"/>
  <c r="F489" i="36"/>
  <c r="G489" i="36" s="1"/>
  <c r="H489" i="36" s="1"/>
  <c r="N490" i="35"/>
  <c r="H488" i="39"/>
  <c r="I488" i="39"/>
  <c r="J488" i="39"/>
  <c r="K508" i="28"/>
  <c r="I497" i="36"/>
  <c r="J497" i="36" s="1"/>
  <c r="K497" i="36" s="1"/>
  <c r="E494" i="41" s="1"/>
  <c r="S498" i="35"/>
  <c r="E494" i="38"/>
  <c r="R223" i="47"/>
  <c r="S223" i="47" s="1"/>
  <c r="F219" i="38"/>
  <c r="Y223" i="35"/>
  <c r="L222" i="36"/>
  <c r="M222" i="36" s="1"/>
  <c r="N222" i="36" s="1"/>
  <c r="D539" i="21" l="1"/>
  <c r="F541" i="37"/>
  <c r="G553" i="17"/>
  <c r="I553" i="17"/>
  <c r="F510" i="43"/>
  <c r="M510" i="43"/>
  <c r="K525" i="30"/>
  <c r="L525" i="30" s="1"/>
  <c r="H515" i="35"/>
  <c r="C511" i="38"/>
  <c r="C514" i="36"/>
  <c r="D514" i="36" s="1"/>
  <c r="E514" i="36" s="1"/>
  <c r="S514" i="39"/>
  <c r="J242" i="32"/>
  <c r="K242" i="32" s="1"/>
  <c r="O490" i="35"/>
  <c r="E490" i="40" s="1"/>
  <c r="P490" i="35"/>
  <c r="X490" i="39" s="1"/>
  <c r="W490" i="39"/>
  <c r="D486" i="41"/>
  <c r="D489" i="40"/>
  <c r="D489" i="39"/>
  <c r="M500" i="27"/>
  <c r="E487" i="21" s="1"/>
  <c r="L500" i="27"/>
  <c r="F501" i="27" s="1"/>
  <c r="K488" i="39"/>
  <c r="M508" i="28"/>
  <c r="F495" i="21" s="1"/>
  <c r="L508" i="28"/>
  <c r="F509" i="28" s="1"/>
  <c r="T498" i="35"/>
  <c r="G498" i="40" s="1"/>
  <c r="U498" i="35"/>
  <c r="F219" i="41"/>
  <c r="AC223" i="39"/>
  <c r="AE223" i="39" s="1"/>
  <c r="Z223" i="35"/>
  <c r="I223" i="40" s="1"/>
  <c r="J553" i="17" l="1"/>
  <c r="K553" i="17" s="1"/>
  <c r="N525" i="30"/>
  <c r="M525" i="30"/>
  <c r="F526" i="30" s="1"/>
  <c r="C511" i="41"/>
  <c r="E515" i="39"/>
  <c r="T515" i="39" s="1"/>
  <c r="J515" i="35"/>
  <c r="I515" i="35"/>
  <c r="C515" i="40" s="1"/>
  <c r="L488" i="39"/>
  <c r="K484" i="43" s="1"/>
  <c r="M242" i="32"/>
  <c r="G229" i="21" s="1"/>
  <c r="L242" i="32"/>
  <c r="F243" i="32" s="1"/>
  <c r="F489" i="39"/>
  <c r="O489" i="39"/>
  <c r="G501" i="27"/>
  <c r="H501" i="27"/>
  <c r="J501" i="27" s="1"/>
  <c r="F490" i="40"/>
  <c r="Q490" i="35"/>
  <c r="V490" i="35" s="1"/>
  <c r="I489" i="37"/>
  <c r="J489" i="37" s="1"/>
  <c r="K489" i="37" s="1"/>
  <c r="F490" i="51" s="1"/>
  <c r="G490" i="51" s="1"/>
  <c r="H490" i="51" s="1"/>
  <c r="M491" i="35"/>
  <c r="G509" i="28"/>
  <c r="H509" i="28"/>
  <c r="J509" i="28" s="1"/>
  <c r="R499" i="35"/>
  <c r="L497" i="37"/>
  <c r="M497" i="37" s="1"/>
  <c r="N497" i="37" s="1"/>
  <c r="I498" i="51" s="1"/>
  <c r="J498" i="51" s="1"/>
  <c r="K498" i="51" s="1"/>
  <c r="O222" i="37"/>
  <c r="P222" i="37" s="1"/>
  <c r="Q222" i="37" s="1"/>
  <c r="L223" i="51" s="1"/>
  <c r="M223" i="51" s="1"/>
  <c r="N223" i="51" s="1"/>
  <c r="AB223" i="39"/>
  <c r="AD223" i="39" s="1"/>
  <c r="L553" i="17" l="1"/>
  <c r="F554" i="17" s="1"/>
  <c r="M553" i="17"/>
  <c r="U515" i="39"/>
  <c r="P515" i="39"/>
  <c r="Q515" i="39" s="1"/>
  <c r="R515" i="39"/>
  <c r="G526" i="30"/>
  <c r="I526" i="30"/>
  <c r="E514" i="37"/>
  <c r="G514" i="37" s="1"/>
  <c r="H514" i="37" s="1"/>
  <c r="C515" i="51" s="1"/>
  <c r="D515" i="51" s="1"/>
  <c r="E515" i="51" s="1"/>
  <c r="O525" i="30"/>
  <c r="P525" i="30" s="1"/>
  <c r="C512" i="21" s="1"/>
  <c r="G243" i="32"/>
  <c r="H243" i="32"/>
  <c r="X233" i="35"/>
  <c r="W490" i="35"/>
  <c r="K490" i="35" s="1"/>
  <c r="H490" i="40"/>
  <c r="I501" i="27"/>
  <c r="K501" i="27"/>
  <c r="N491" i="35"/>
  <c r="F490" i="36"/>
  <c r="G490" i="36" s="1"/>
  <c r="H490" i="36" s="1"/>
  <c r="D487" i="38"/>
  <c r="G489" i="39"/>
  <c r="I498" i="36"/>
  <c r="J498" i="36" s="1"/>
  <c r="K498" i="36" s="1"/>
  <c r="E495" i="41" s="1"/>
  <c r="S499" i="35"/>
  <c r="E495" i="38"/>
  <c r="K509" i="28"/>
  <c r="R224" i="47"/>
  <c r="S224" i="47" s="1"/>
  <c r="F220" i="38"/>
  <c r="L223" i="36"/>
  <c r="M223" i="36" s="1"/>
  <c r="N223" i="36" s="1"/>
  <c r="Y224" i="35"/>
  <c r="D540" i="21" l="1"/>
  <c r="F542" i="37"/>
  <c r="G554" i="17"/>
  <c r="I554" i="17"/>
  <c r="M511" i="43"/>
  <c r="F511" i="43"/>
  <c r="C515" i="36"/>
  <c r="D515" i="36" s="1"/>
  <c r="E515" i="36" s="1"/>
  <c r="H516" i="35"/>
  <c r="C512" i="38"/>
  <c r="K526" i="30"/>
  <c r="L526" i="30" s="1"/>
  <c r="S515" i="39"/>
  <c r="J243" i="32"/>
  <c r="K243" i="32" s="1"/>
  <c r="J489" i="39"/>
  <c r="I489" i="39"/>
  <c r="W491" i="39"/>
  <c r="D487" i="41"/>
  <c r="P491" i="35"/>
  <c r="X491" i="39" s="1"/>
  <c r="O491" i="35"/>
  <c r="E491" i="40" s="1"/>
  <c r="L501" i="27"/>
  <c r="F502" i="27" s="1"/>
  <c r="M501" i="27"/>
  <c r="E488" i="21" s="1"/>
  <c r="H489" i="39"/>
  <c r="D490" i="39"/>
  <c r="D490" i="40"/>
  <c r="L509" i="28"/>
  <c r="F510" i="28" s="1"/>
  <c r="M509" i="28"/>
  <c r="F496" i="21" s="1"/>
  <c r="T499" i="35"/>
  <c r="G499" i="40" s="1"/>
  <c r="U499" i="35"/>
  <c r="AC224" i="39"/>
  <c r="AE224" i="39" s="1"/>
  <c r="F220" i="41"/>
  <c r="Z224" i="35"/>
  <c r="I224" i="40" s="1"/>
  <c r="J554" i="17" l="1"/>
  <c r="K554" i="17" s="1"/>
  <c r="M526" i="30"/>
  <c r="F527" i="30" s="1"/>
  <c r="N526" i="30"/>
  <c r="J516" i="35"/>
  <c r="I516" i="35"/>
  <c r="C516" i="40" s="1"/>
  <c r="E516" i="39"/>
  <c r="T516" i="39" s="1"/>
  <c r="C512" i="41"/>
  <c r="L243" i="32"/>
  <c r="F244" i="32" s="1"/>
  <c r="M243" i="32"/>
  <c r="G230" i="21" s="1"/>
  <c r="I490" i="37"/>
  <c r="J490" i="37" s="1"/>
  <c r="K490" i="37" s="1"/>
  <c r="F491" i="51" s="1"/>
  <c r="G491" i="51" s="1"/>
  <c r="H491" i="51" s="1"/>
  <c r="M492" i="35"/>
  <c r="G502" i="27"/>
  <c r="H502" i="27"/>
  <c r="J502" i="27" s="1"/>
  <c r="Q491" i="35"/>
  <c r="V491" i="35" s="1"/>
  <c r="F491" i="40"/>
  <c r="F490" i="39"/>
  <c r="O490" i="39"/>
  <c r="K489" i="39"/>
  <c r="R500" i="35"/>
  <c r="L498" i="37"/>
  <c r="M498" i="37" s="1"/>
  <c r="N498" i="37" s="1"/>
  <c r="I499" i="51" s="1"/>
  <c r="J499" i="51" s="1"/>
  <c r="K499" i="51" s="1"/>
  <c r="H510" i="28"/>
  <c r="J510" i="28" s="1"/>
  <c r="G510" i="28"/>
  <c r="O223" i="37"/>
  <c r="P223" i="37" s="1"/>
  <c r="Q223" i="37" s="1"/>
  <c r="L224" i="51" s="1"/>
  <c r="M224" i="51" s="1"/>
  <c r="N224" i="51" s="1"/>
  <c r="AB224" i="39"/>
  <c r="AD224" i="39" s="1"/>
  <c r="L554" i="17" l="1"/>
  <c r="F555" i="17" s="1"/>
  <c r="M554" i="17"/>
  <c r="U516" i="39"/>
  <c r="P516" i="39"/>
  <c r="Q516" i="39" s="1"/>
  <c r="R516" i="39"/>
  <c r="O526" i="30"/>
  <c r="P526" i="30" s="1"/>
  <c r="C513" i="21" s="1"/>
  <c r="E515" i="37"/>
  <c r="G515" i="37" s="1"/>
  <c r="H515" i="37" s="1"/>
  <c r="C516" i="51" s="1"/>
  <c r="D516" i="51" s="1"/>
  <c r="E516" i="51" s="1"/>
  <c r="G527" i="30"/>
  <c r="I527" i="30"/>
  <c r="X234" i="35"/>
  <c r="H244" i="32"/>
  <c r="G244" i="32"/>
  <c r="L489" i="39"/>
  <c r="K485" i="43" s="1"/>
  <c r="H491" i="40"/>
  <c r="W491" i="35"/>
  <c r="K491" i="35" s="1"/>
  <c r="K502" i="27"/>
  <c r="I502" i="27"/>
  <c r="G490" i="39"/>
  <c r="H490" i="39" s="1"/>
  <c r="F491" i="36"/>
  <c r="G491" i="36" s="1"/>
  <c r="H491" i="36" s="1"/>
  <c r="D488" i="38"/>
  <c r="N492" i="35"/>
  <c r="K510" i="28"/>
  <c r="E496" i="38"/>
  <c r="S500" i="35"/>
  <c r="I499" i="36"/>
  <c r="J499" i="36" s="1"/>
  <c r="K499" i="36" s="1"/>
  <c r="E496" i="41" s="1"/>
  <c r="R225" i="47"/>
  <c r="S225" i="47" s="1"/>
  <c r="F221" i="38"/>
  <c r="L224" i="36"/>
  <c r="M224" i="36" s="1"/>
  <c r="N224" i="36" s="1"/>
  <c r="Y225" i="35"/>
  <c r="D541" i="21" l="1"/>
  <c r="F543" i="37"/>
  <c r="G555" i="17"/>
  <c r="I555" i="17"/>
  <c r="F512" i="43"/>
  <c r="M512" i="43"/>
  <c r="K527" i="30"/>
  <c r="L527" i="30" s="1"/>
  <c r="C516" i="36"/>
  <c r="D516" i="36" s="1"/>
  <c r="E516" i="36" s="1"/>
  <c r="H517" i="35"/>
  <c r="C513" i="38"/>
  <c r="S516" i="39"/>
  <c r="J244" i="32"/>
  <c r="K244" i="32" s="1"/>
  <c r="W492" i="39"/>
  <c r="D488" i="41"/>
  <c r="J490" i="39"/>
  <c r="I490" i="39"/>
  <c r="K490" i="39" s="1"/>
  <c r="L502" i="27"/>
  <c r="F503" i="27" s="1"/>
  <c r="M502" i="27"/>
  <c r="E489" i="21" s="1"/>
  <c r="D491" i="40"/>
  <c r="D491" i="39"/>
  <c r="O492" i="35"/>
  <c r="E492" i="40" s="1"/>
  <c r="P492" i="35"/>
  <c r="X492" i="39" s="1"/>
  <c r="L510" i="28"/>
  <c r="F511" i="28" s="1"/>
  <c r="M510" i="28"/>
  <c r="F497" i="21" s="1"/>
  <c r="U500" i="35"/>
  <c r="T500" i="35"/>
  <c r="G500" i="40" s="1"/>
  <c r="Z225" i="35"/>
  <c r="I225" i="40" s="1"/>
  <c r="AC225" i="39"/>
  <c r="AE225" i="39" s="1"/>
  <c r="F221" i="41"/>
  <c r="J555" i="17" l="1"/>
  <c r="K555" i="17" s="1"/>
  <c r="M527" i="30"/>
  <c r="F528" i="30" s="1"/>
  <c r="N527" i="30"/>
  <c r="I517" i="35"/>
  <c r="C517" i="40" s="1"/>
  <c r="J517" i="35"/>
  <c r="C513" i="41"/>
  <c r="E517" i="39"/>
  <c r="T517" i="39" s="1"/>
  <c r="M244" i="32"/>
  <c r="G231" i="21" s="1"/>
  <c r="L244" i="32"/>
  <c r="F245" i="32" s="1"/>
  <c r="M493" i="35"/>
  <c r="I491" i="37"/>
  <c r="J491" i="37" s="1"/>
  <c r="K491" i="37" s="1"/>
  <c r="F492" i="51" s="1"/>
  <c r="G492" i="51" s="1"/>
  <c r="H492" i="51" s="1"/>
  <c r="G503" i="27"/>
  <c r="H503" i="27"/>
  <c r="J503" i="27" s="1"/>
  <c r="L490" i="39"/>
  <c r="K486" i="43" s="1"/>
  <c r="Q492" i="35"/>
  <c r="V492" i="35" s="1"/>
  <c r="F492" i="40"/>
  <c r="F491" i="39"/>
  <c r="O491" i="39"/>
  <c r="R501" i="35"/>
  <c r="L499" i="37"/>
  <c r="M499" i="37" s="1"/>
  <c r="N499" i="37" s="1"/>
  <c r="I500" i="51" s="1"/>
  <c r="J500" i="51" s="1"/>
  <c r="K500" i="51" s="1"/>
  <c r="G511" i="28"/>
  <c r="H511" i="28"/>
  <c r="J511" i="28" s="1"/>
  <c r="AB225" i="39"/>
  <c r="AD225" i="39" s="1"/>
  <c r="O224" i="37"/>
  <c r="P224" i="37" s="1"/>
  <c r="Q224" i="37" s="1"/>
  <c r="L225" i="51" s="1"/>
  <c r="M225" i="51" s="1"/>
  <c r="N225" i="51" s="1"/>
  <c r="L555" i="17" l="1"/>
  <c r="F556" i="17" s="1"/>
  <c r="M555" i="17"/>
  <c r="U517" i="39"/>
  <c r="P517" i="39"/>
  <c r="Q517" i="39" s="1"/>
  <c r="R517" i="39"/>
  <c r="O527" i="30"/>
  <c r="P527" i="30" s="1"/>
  <c r="C514" i="21" s="1"/>
  <c r="E516" i="37"/>
  <c r="G516" i="37" s="1"/>
  <c r="H516" i="37" s="1"/>
  <c r="C517" i="51" s="1"/>
  <c r="D517" i="51" s="1"/>
  <c r="E517" i="51" s="1"/>
  <c r="G528" i="30"/>
  <c r="I528" i="30"/>
  <c r="H245" i="32"/>
  <c r="G245" i="32"/>
  <c r="X235" i="35"/>
  <c r="H492" i="40"/>
  <c r="W492" i="35"/>
  <c r="K492" i="35" s="1"/>
  <c r="K503" i="27"/>
  <c r="I503" i="27"/>
  <c r="D489" i="38"/>
  <c r="N493" i="35"/>
  <c r="F492" i="36"/>
  <c r="G492" i="36" s="1"/>
  <c r="H492" i="36" s="1"/>
  <c r="G491" i="39"/>
  <c r="K511" i="28"/>
  <c r="S501" i="35"/>
  <c r="E497" i="38"/>
  <c r="I500" i="36"/>
  <c r="J500" i="36" s="1"/>
  <c r="K500" i="36" s="1"/>
  <c r="E497" i="41" s="1"/>
  <c r="R226" i="47"/>
  <c r="S226" i="47" s="1"/>
  <c r="F222" i="38"/>
  <c r="Y226" i="35"/>
  <c r="L225" i="36"/>
  <c r="M225" i="36" s="1"/>
  <c r="N225" i="36" s="1"/>
  <c r="D542" i="21" l="1"/>
  <c r="F544" i="37"/>
  <c r="G556" i="17"/>
  <c r="I556" i="17"/>
  <c r="M513" i="43"/>
  <c r="F513" i="43"/>
  <c r="K528" i="30"/>
  <c r="L528" i="30" s="1"/>
  <c r="C517" i="36"/>
  <c r="D517" i="36" s="1"/>
  <c r="E517" i="36" s="1"/>
  <c r="H518" i="35"/>
  <c r="C514" i="38"/>
  <c r="S517" i="39"/>
  <c r="J245" i="32"/>
  <c r="K245" i="32" s="1"/>
  <c r="I491" i="39"/>
  <c r="J491" i="39"/>
  <c r="W493" i="39"/>
  <c r="D489" i="41"/>
  <c r="O493" i="35"/>
  <c r="E493" i="40" s="1"/>
  <c r="P493" i="35"/>
  <c r="X493" i="39" s="1"/>
  <c r="L503" i="27"/>
  <c r="F504" i="27" s="1"/>
  <c r="M503" i="27"/>
  <c r="E490" i="21" s="1"/>
  <c r="D492" i="40"/>
  <c r="D492" i="39"/>
  <c r="H491" i="39"/>
  <c r="M511" i="28"/>
  <c r="F498" i="21" s="1"/>
  <c r="L511" i="28"/>
  <c r="F512" i="28" s="1"/>
  <c r="U501" i="35"/>
  <c r="T501" i="35"/>
  <c r="G501" i="40" s="1"/>
  <c r="AC226" i="39"/>
  <c r="AE226" i="39" s="1"/>
  <c r="F222" i="41"/>
  <c r="Z226" i="35"/>
  <c r="I226" i="40" s="1"/>
  <c r="J556" i="17" l="1"/>
  <c r="K556" i="17" s="1"/>
  <c r="K491" i="39"/>
  <c r="L491" i="39" s="1"/>
  <c r="K487" i="43" s="1"/>
  <c r="N528" i="30"/>
  <c r="M528" i="30"/>
  <c r="F529" i="30" s="1"/>
  <c r="I518" i="35"/>
  <c r="C518" i="40" s="1"/>
  <c r="J518" i="35"/>
  <c r="E518" i="39"/>
  <c r="T518" i="39" s="1"/>
  <c r="C514" i="41"/>
  <c r="M245" i="32"/>
  <c r="G232" i="21" s="1"/>
  <c r="L245" i="32"/>
  <c r="F246" i="32" s="1"/>
  <c r="I492" i="37"/>
  <c r="J492" i="37" s="1"/>
  <c r="K492" i="37" s="1"/>
  <c r="F493" i="51" s="1"/>
  <c r="G493" i="51" s="1"/>
  <c r="H493" i="51" s="1"/>
  <c r="M494" i="35"/>
  <c r="G504" i="27"/>
  <c r="H504" i="27"/>
  <c r="J504" i="27" s="1"/>
  <c r="F493" i="40"/>
  <c r="Q493" i="35"/>
  <c r="V493" i="35" s="1"/>
  <c r="O492" i="39"/>
  <c r="F492" i="39"/>
  <c r="G492" i="39" s="1"/>
  <c r="G512" i="28"/>
  <c r="H512" i="28"/>
  <c r="J512" i="28" s="1"/>
  <c r="R502" i="35"/>
  <c r="L500" i="37"/>
  <c r="M500" i="37" s="1"/>
  <c r="N500" i="37" s="1"/>
  <c r="I501" i="51" s="1"/>
  <c r="J501" i="51" s="1"/>
  <c r="K501" i="51" s="1"/>
  <c r="O225" i="37"/>
  <c r="P225" i="37" s="1"/>
  <c r="Q225" i="37" s="1"/>
  <c r="L226" i="51" s="1"/>
  <c r="M226" i="51" s="1"/>
  <c r="N226" i="51" s="1"/>
  <c r="AB226" i="39"/>
  <c r="AD226" i="39" s="1"/>
  <c r="M556" i="17" l="1"/>
  <c r="L556" i="17"/>
  <c r="F557" i="17" s="1"/>
  <c r="U518" i="39"/>
  <c r="P518" i="39"/>
  <c r="Q518" i="39" s="1"/>
  <c r="R518" i="39"/>
  <c r="I529" i="30"/>
  <c r="G529" i="30"/>
  <c r="E517" i="37"/>
  <c r="G517" i="37" s="1"/>
  <c r="H517" i="37" s="1"/>
  <c r="C518" i="51" s="1"/>
  <c r="D518" i="51" s="1"/>
  <c r="E518" i="51" s="1"/>
  <c r="O528" i="30"/>
  <c r="P528" i="30" s="1"/>
  <c r="C515" i="21" s="1"/>
  <c r="H246" i="32"/>
  <c r="G246" i="32"/>
  <c r="X236" i="35"/>
  <c r="K504" i="27"/>
  <c r="I504" i="27"/>
  <c r="H492" i="39"/>
  <c r="I492" i="39"/>
  <c r="J492" i="39"/>
  <c r="W493" i="35"/>
  <c r="K493" i="35" s="1"/>
  <c r="H493" i="40"/>
  <c r="N494" i="35"/>
  <c r="D490" i="38"/>
  <c r="F493" i="36"/>
  <c r="G493" i="36" s="1"/>
  <c r="H493" i="36" s="1"/>
  <c r="K512" i="28"/>
  <c r="S502" i="35"/>
  <c r="I501" i="36"/>
  <c r="J501" i="36" s="1"/>
  <c r="K501" i="36" s="1"/>
  <c r="E498" i="41" s="1"/>
  <c r="E498" i="38"/>
  <c r="R227" i="47"/>
  <c r="S227" i="47" s="1"/>
  <c r="F223" i="38"/>
  <c r="L226" i="36"/>
  <c r="M226" i="36" s="1"/>
  <c r="N226" i="36" s="1"/>
  <c r="Y227" i="35"/>
  <c r="I557" i="17" l="1"/>
  <c r="G557" i="17"/>
  <c r="D543" i="21"/>
  <c r="F545" i="37"/>
  <c r="M514" i="43"/>
  <c r="F514" i="43"/>
  <c r="H519" i="35"/>
  <c r="C515" i="38"/>
  <c r="C518" i="36"/>
  <c r="D518" i="36" s="1"/>
  <c r="E518" i="36" s="1"/>
  <c r="K529" i="30"/>
  <c r="L529" i="30"/>
  <c r="S518" i="39"/>
  <c r="K492" i="39"/>
  <c r="J246" i="32"/>
  <c r="K246" i="32" s="1"/>
  <c r="P494" i="35"/>
  <c r="X494" i="39" s="1"/>
  <c r="O494" i="35"/>
  <c r="E494" i="40" s="1"/>
  <c r="D493" i="39"/>
  <c r="D493" i="40"/>
  <c r="W494" i="39"/>
  <c r="D490" i="41"/>
  <c r="M504" i="27"/>
  <c r="E491" i="21" s="1"/>
  <c r="L504" i="27"/>
  <c r="F505" i="27" s="1"/>
  <c r="L512" i="28"/>
  <c r="F513" i="28" s="1"/>
  <c r="M512" i="28"/>
  <c r="F499" i="21" s="1"/>
  <c r="U502" i="35"/>
  <c r="T502" i="35"/>
  <c r="G502" i="40" s="1"/>
  <c r="Z227" i="35"/>
  <c r="I227" i="40" s="1"/>
  <c r="AC227" i="39"/>
  <c r="AE227" i="39" s="1"/>
  <c r="F223" i="41"/>
  <c r="J557" i="17" l="1"/>
  <c r="K557" i="17" s="1"/>
  <c r="L492" i="39"/>
  <c r="K488" i="43" s="1"/>
  <c r="M529" i="30"/>
  <c r="F530" i="30" s="1"/>
  <c r="N529" i="30"/>
  <c r="C515" i="41"/>
  <c r="E519" i="39"/>
  <c r="T519" i="39" s="1"/>
  <c r="J519" i="35"/>
  <c r="I519" i="35"/>
  <c r="C519" i="40" s="1"/>
  <c r="L246" i="32"/>
  <c r="F247" i="32" s="1"/>
  <c r="M246" i="32"/>
  <c r="G233" i="21" s="1"/>
  <c r="O493" i="39"/>
  <c r="F493" i="39"/>
  <c r="G505" i="27"/>
  <c r="H505" i="27"/>
  <c r="J505" i="27" s="1"/>
  <c r="I493" i="37"/>
  <c r="J493" i="37" s="1"/>
  <c r="K493" i="37" s="1"/>
  <c r="F494" i="51" s="1"/>
  <c r="G494" i="51" s="1"/>
  <c r="H494" i="51" s="1"/>
  <c r="M495" i="35"/>
  <c r="Q494" i="35"/>
  <c r="V494" i="35" s="1"/>
  <c r="F494" i="40"/>
  <c r="R503" i="35"/>
  <c r="L501" i="37"/>
  <c r="M501" i="37" s="1"/>
  <c r="N501" i="37" s="1"/>
  <c r="I502" i="51" s="1"/>
  <c r="J502" i="51" s="1"/>
  <c r="K502" i="51" s="1"/>
  <c r="H513" i="28"/>
  <c r="J513" i="28" s="1"/>
  <c r="G513" i="28"/>
  <c r="O226" i="37"/>
  <c r="P226" i="37" s="1"/>
  <c r="Q226" i="37" s="1"/>
  <c r="L227" i="51" s="1"/>
  <c r="M227" i="51" s="1"/>
  <c r="N227" i="51" s="1"/>
  <c r="AB227" i="39"/>
  <c r="AD227" i="39" s="1"/>
  <c r="L557" i="17" l="1"/>
  <c r="F558" i="17" s="1"/>
  <c r="M557" i="17"/>
  <c r="U519" i="39"/>
  <c r="P519" i="39"/>
  <c r="Q519" i="39" s="1"/>
  <c r="R519" i="39"/>
  <c r="O529" i="30"/>
  <c r="P529" i="30" s="1"/>
  <c r="C516" i="21" s="1"/>
  <c r="E518" i="37"/>
  <c r="G518" i="37" s="1"/>
  <c r="H518" i="37" s="1"/>
  <c r="C519" i="51" s="1"/>
  <c r="D519" i="51" s="1"/>
  <c r="E519" i="51" s="1"/>
  <c r="G530" i="30"/>
  <c r="I530" i="30"/>
  <c r="X237" i="35"/>
  <c r="G247" i="32"/>
  <c r="H247" i="32"/>
  <c r="D491" i="38"/>
  <c r="N495" i="35"/>
  <c r="F494" i="36"/>
  <c r="G494" i="36" s="1"/>
  <c r="H494" i="36" s="1"/>
  <c r="I505" i="27"/>
  <c r="K505" i="27"/>
  <c r="G493" i="39"/>
  <c r="H493" i="39" s="1"/>
  <c r="W494" i="35"/>
  <c r="K494" i="35" s="1"/>
  <c r="H494" i="40"/>
  <c r="K513" i="28"/>
  <c r="S503" i="35"/>
  <c r="E499" i="38"/>
  <c r="I502" i="36"/>
  <c r="J502" i="36" s="1"/>
  <c r="K502" i="36" s="1"/>
  <c r="E499" i="41" s="1"/>
  <c r="R228" i="47"/>
  <c r="S228" i="47" s="1"/>
  <c r="F224" i="38"/>
  <c r="L227" i="36"/>
  <c r="M227" i="36" s="1"/>
  <c r="N227" i="36" s="1"/>
  <c r="Y228" i="35"/>
  <c r="D544" i="21" l="1"/>
  <c r="F546" i="37"/>
  <c r="G558" i="17"/>
  <c r="I558" i="17"/>
  <c r="F515" i="43"/>
  <c r="M515" i="43"/>
  <c r="K530" i="30"/>
  <c r="L530" i="30" s="1"/>
  <c r="C519" i="36"/>
  <c r="D519" i="36" s="1"/>
  <c r="E519" i="36" s="1"/>
  <c r="C516" i="38"/>
  <c r="H520" i="35"/>
  <c r="S519" i="39"/>
  <c r="J247" i="32"/>
  <c r="K247" i="32" s="1"/>
  <c r="D494" i="39"/>
  <c r="D494" i="40"/>
  <c r="I493" i="39"/>
  <c r="K493" i="39" s="1"/>
  <c r="J493" i="39"/>
  <c r="M505" i="27"/>
  <c r="E492" i="21" s="1"/>
  <c r="L505" i="27"/>
  <c r="F506" i="27" s="1"/>
  <c r="W495" i="39"/>
  <c r="D491" i="41"/>
  <c r="P495" i="35"/>
  <c r="X495" i="39" s="1"/>
  <c r="O495" i="35"/>
  <c r="E495" i="40" s="1"/>
  <c r="L513" i="28"/>
  <c r="F514" i="28" s="1"/>
  <c r="M513" i="28"/>
  <c r="F500" i="21" s="1"/>
  <c r="T503" i="35"/>
  <c r="G503" i="40" s="1"/>
  <c r="U503" i="35"/>
  <c r="F224" i="41"/>
  <c r="AC228" i="39"/>
  <c r="AE228" i="39" s="1"/>
  <c r="Z228" i="35"/>
  <c r="I228" i="40" s="1"/>
  <c r="J558" i="17" l="1"/>
  <c r="K558" i="17" s="1"/>
  <c r="J520" i="35"/>
  <c r="I520" i="35"/>
  <c r="C520" i="40" s="1"/>
  <c r="E520" i="39"/>
  <c r="T520" i="39" s="1"/>
  <c r="C516" i="41"/>
  <c r="M530" i="30"/>
  <c r="F531" i="30" s="1"/>
  <c r="N530" i="30"/>
  <c r="M247" i="32"/>
  <c r="G234" i="21" s="1"/>
  <c r="L247" i="32"/>
  <c r="F248" i="32" s="1"/>
  <c r="H506" i="27"/>
  <c r="J506" i="27" s="1"/>
  <c r="G506" i="27"/>
  <c r="M496" i="35"/>
  <c r="I494" i="37"/>
  <c r="J494" i="37" s="1"/>
  <c r="K494" i="37" s="1"/>
  <c r="F495" i="51" s="1"/>
  <c r="G495" i="51" s="1"/>
  <c r="H495" i="51" s="1"/>
  <c r="L493" i="39"/>
  <c r="K489" i="43" s="1"/>
  <c r="Q495" i="35"/>
  <c r="V495" i="35" s="1"/>
  <c r="F495" i="40"/>
  <c r="O494" i="39"/>
  <c r="F494" i="39"/>
  <c r="L502" i="37"/>
  <c r="M502" i="37" s="1"/>
  <c r="N502" i="37" s="1"/>
  <c r="I503" i="51" s="1"/>
  <c r="J503" i="51" s="1"/>
  <c r="K503" i="51" s="1"/>
  <c r="R504" i="35"/>
  <c r="G514" i="28"/>
  <c r="H514" i="28"/>
  <c r="J514" i="28" s="1"/>
  <c r="O227" i="37"/>
  <c r="P227" i="37" s="1"/>
  <c r="Q227" i="37" s="1"/>
  <c r="L228" i="51" s="1"/>
  <c r="M228" i="51" s="1"/>
  <c r="N228" i="51" s="1"/>
  <c r="AB228" i="39"/>
  <c r="AD228" i="39" s="1"/>
  <c r="M558" i="17" l="1"/>
  <c r="L558" i="17"/>
  <c r="F559" i="17" s="1"/>
  <c r="U520" i="39"/>
  <c r="I531" i="30"/>
  <c r="G531" i="30"/>
  <c r="P520" i="39"/>
  <c r="Q520" i="39" s="1"/>
  <c r="R520" i="39"/>
  <c r="E519" i="37"/>
  <c r="G519" i="37" s="1"/>
  <c r="H519" i="37" s="1"/>
  <c r="C520" i="51" s="1"/>
  <c r="D520" i="51" s="1"/>
  <c r="E520" i="51" s="1"/>
  <c r="O530" i="30"/>
  <c r="P530" i="30" s="1"/>
  <c r="C517" i="21" s="1"/>
  <c r="G248" i="32"/>
  <c r="H248" i="32"/>
  <c r="X238" i="35"/>
  <c r="N496" i="35"/>
  <c r="F495" i="36"/>
  <c r="G495" i="36" s="1"/>
  <c r="H495" i="36" s="1"/>
  <c r="D492" i="38"/>
  <c r="G494" i="39"/>
  <c r="H494" i="39" s="1"/>
  <c r="K506" i="27"/>
  <c r="I506" i="27"/>
  <c r="W495" i="35"/>
  <c r="K495" i="35" s="1"/>
  <c r="H495" i="40"/>
  <c r="K514" i="28"/>
  <c r="E500" i="38"/>
  <c r="I503" i="36"/>
  <c r="J503" i="36" s="1"/>
  <c r="K503" i="36" s="1"/>
  <c r="E500" i="41" s="1"/>
  <c r="S504" i="35"/>
  <c r="R229" i="47"/>
  <c r="S229" i="47" s="1"/>
  <c r="F225" i="38"/>
  <c r="L228" i="36"/>
  <c r="M228" i="36" s="1"/>
  <c r="N228" i="36" s="1"/>
  <c r="Y229" i="35"/>
  <c r="I559" i="17" l="1"/>
  <c r="G559" i="17"/>
  <c r="D545" i="21"/>
  <c r="F547" i="37"/>
  <c r="M516" i="43"/>
  <c r="F516" i="43"/>
  <c r="C517" i="38"/>
  <c r="H521" i="35"/>
  <c r="C520" i="36"/>
  <c r="D520" i="36" s="1"/>
  <c r="E520" i="36" s="1"/>
  <c r="S520" i="39"/>
  <c r="K531" i="30"/>
  <c r="L531" i="30" s="1"/>
  <c r="J248" i="32"/>
  <c r="K248" i="32" s="1"/>
  <c r="D495" i="39"/>
  <c r="D495" i="40"/>
  <c r="L506" i="27"/>
  <c r="F507" i="27" s="1"/>
  <c r="M506" i="27"/>
  <c r="E493" i="21" s="1"/>
  <c r="I494" i="39"/>
  <c r="K494" i="39" s="1"/>
  <c r="J494" i="39"/>
  <c r="D492" i="41"/>
  <c r="W496" i="39"/>
  <c r="P496" i="35"/>
  <c r="X496" i="39" s="1"/>
  <c r="O496" i="35"/>
  <c r="E496" i="40" s="1"/>
  <c r="U504" i="35"/>
  <c r="T504" i="35"/>
  <c r="G504" i="40" s="1"/>
  <c r="M514" i="28"/>
  <c r="F501" i="21" s="1"/>
  <c r="L514" i="28"/>
  <c r="F515" i="28" s="1"/>
  <c r="Z229" i="35"/>
  <c r="I229" i="40" s="1"/>
  <c r="AC229" i="39"/>
  <c r="AE229" i="39" s="1"/>
  <c r="F225" i="41"/>
  <c r="J559" i="17" l="1"/>
  <c r="K559" i="17" s="1"/>
  <c r="M531" i="30"/>
  <c r="F532" i="30" s="1"/>
  <c r="N531" i="30"/>
  <c r="C517" i="41"/>
  <c r="E521" i="39"/>
  <c r="T521" i="39" s="1"/>
  <c r="J521" i="35"/>
  <c r="I521" i="35"/>
  <c r="C521" i="40" s="1"/>
  <c r="L248" i="32"/>
  <c r="F249" i="32" s="1"/>
  <c r="M248" i="32"/>
  <c r="G235" i="21" s="1"/>
  <c r="L494" i="39"/>
  <c r="K490" i="43" s="1"/>
  <c r="M497" i="35"/>
  <c r="I495" i="37"/>
  <c r="J495" i="37" s="1"/>
  <c r="K495" i="37" s="1"/>
  <c r="F496" i="51" s="1"/>
  <c r="G496" i="51" s="1"/>
  <c r="H496" i="51" s="1"/>
  <c r="G507" i="27"/>
  <c r="H507" i="27"/>
  <c r="J507" i="27" s="1"/>
  <c r="F496" i="40"/>
  <c r="Q496" i="35"/>
  <c r="V496" i="35" s="1"/>
  <c r="F495" i="39"/>
  <c r="O495" i="39"/>
  <c r="G515" i="28"/>
  <c r="H515" i="28"/>
  <c r="J515" i="28" s="1"/>
  <c r="L503" i="37"/>
  <c r="M503" i="37" s="1"/>
  <c r="N503" i="37" s="1"/>
  <c r="I504" i="51" s="1"/>
  <c r="J504" i="51" s="1"/>
  <c r="K504" i="51" s="1"/>
  <c r="R505" i="35"/>
  <c r="AB229" i="39"/>
  <c r="AD229" i="39" s="1"/>
  <c r="O228" i="37"/>
  <c r="P228" i="37" s="1"/>
  <c r="Q228" i="37" s="1"/>
  <c r="L229" i="51" s="1"/>
  <c r="M229" i="51" s="1"/>
  <c r="N229" i="51" s="1"/>
  <c r="L559" i="17" l="1"/>
  <c r="F560" i="17" s="1"/>
  <c r="M559" i="17"/>
  <c r="U521" i="39"/>
  <c r="P521" i="39"/>
  <c r="Q521" i="39" s="1"/>
  <c r="R521" i="39"/>
  <c r="E520" i="37"/>
  <c r="G520" i="37" s="1"/>
  <c r="H520" i="37" s="1"/>
  <c r="C521" i="51" s="1"/>
  <c r="D521" i="51" s="1"/>
  <c r="E521" i="51" s="1"/>
  <c r="O531" i="30"/>
  <c r="P531" i="30" s="1"/>
  <c r="C518" i="21" s="1"/>
  <c r="G532" i="30"/>
  <c r="I532" i="30"/>
  <c r="X239" i="35"/>
  <c r="H249" i="32"/>
  <c r="G249" i="32"/>
  <c r="W496" i="35"/>
  <c r="K496" i="35" s="1"/>
  <c r="H496" i="40"/>
  <c r="I507" i="27"/>
  <c r="K507" i="27"/>
  <c r="F496" i="36"/>
  <c r="G496" i="36" s="1"/>
  <c r="H496" i="36" s="1"/>
  <c r="N497" i="35"/>
  <c r="D493" i="38"/>
  <c r="G495" i="39"/>
  <c r="I504" i="36"/>
  <c r="J504" i="36" s="1"/>
  <c r="K504" i="36" s="1"/>
  <c r="E501" i="41" s="1"/>
  <c r="S505" i="35"/>
  <c r="E501" i="38"/>
  <c r="K515" i="28"/>
  <c r="R230" i="47"/>
  <c r="S230" i="47" s="1"/>
  <c r="F226" i="38"/>
  <c r="L229" i="36"/>
  <c r="M229" i="36" s="1"/>
  <c r="N229" i="36" s="1"/>
  <c r="Y230" i="35"/>
  <c r="D546" i="21" l="1"/>
  <c r="F548" i="37"/>
  <c r="I560" i="17"/>
  <c r="G560" i="17"/>
  <c r="F517" i="43"/>
  <c r="M517" i="43"/>
  <c r="C518" i="38"/>
  <c r="H522" i="35"/>
  <c r="C521" i="36"/>
  <c r="D521" i="36" s="1"/>
  <c r="E521" i="36" s="1"/>
  <c r="S521" i="39"/>
  <c r="K532" i="30"/>
  <c r="L532" i="30" s="1"/>
  <c r="J249" i="32"/>
  <c r="K249" i="32" s="1"/>
  <c r="I495" i="39"/>
  <c r="J495" i="39"/>
  <c r="P497" i="35"/>
  <c r="X497" i="39" s="1"/>
  <c r="O497" i="35"/>
  <c r="E497" i="40" s="1"/>
  <c r="D493" i="41"/>
  <c r="W497" i="39"/>
  <c r="L507" i="27"/>
  <c r="F508" i="27" s="1"/>
  <c r="M507" i="27"/>
  <c r="E494" i="21" s="1"/>
  <c r="H495" i="39"/>
  <c r="K495" i="39" s="1"/>
  <c r="D496" i="40"/>
  <c r="D496" i="39"/>
  <c r="L515" i="28"/>
  <c r="F516" i="28" s="1"/>
  <c r="M515" i="28"/>
  <c r="F502" i="21" s="1"/>
  <c r="T505" i="35"/>
  <c r="G505" i="40" s="1"/>
  <c r="U505" i="35"/>
  <c r="Z230" i="35"/>
  <c r="I230" i="40" s="1"/>
  <c r="AC230" i="39"/>
  <c r="AE230" i="39" s="1"/>
  <c r="F226" i="41"/>
  <c r="J560" i="17" l="1"/>
  <c r="K560" i="17" s="1"/>
  <c r="N532" i="30"/>
  <c r="M532" i="30"/>
  <c r="F533" i="30" s="1"/>
  <c r="C518" i="41"/>
  <c r="E522" i="39"/>
  <c r="T522" i="39" s="1"/>
  <c r="J522" i="35"/>
  <c r="I522" i="35"/>
  <c r="C522" i="40" s="1"/>
  <c r="L249" i="32"/>
  <c r="F250" i="32" s="1"/>
  <c r="M249" i="32"/>
  <c r="G236" i="21" s="1"/>
  <c r="L495" i="39"/>
  <c r="K491" i="43" s="1"/>
  <c r="I496" i="37"/>
  <c r="J496" i="37" s="1"/>
  <c r="K496" i="37" s="1"/>
  <c r="F497" i="51" s="1"/>
  <c r="G497" i="51" s="1"/>
  <c r="H497" i="51" s="1"/>
  <c r="M498" i="35"/>
  <c r="G508" i="27"/>
  <c r="H508" i="27"/>
  <c r="J508" i="27" s="1"/>
  <c r="F496" i="39"/>
  <c r="O496" i="39"/>
  <c r="Q497" i="35"/>
  <c r="V497" i="35" s="1"/>
  <c r="F497" i="40"/>
  <c r="R506" i="35"/>
  <c r="L504" i="37"/>
  <c r="M504" i="37" s="1"/>
  <c r="N504" i="37" s="1"/>
  <c r="I505" i="51" s="1"/>
  <c r="J505" i="51" s="1"/>
  <c r="K505" i="51" s="1"/>
  <c r="H516" i="28"/>
  <c r="J516" i="28" s="1"/>
  <c r="G516" i="28"/>
  <c r="O229" i="37"/>
  <c r="P229" i="37" s="1"/>
  <c r="Q229" i="37" s="1"/>
  <c r="L230" i="51" s="1"/>
  <c r="M230" i="51" s="1"/>
  <c r="N230" i="51" s="1"/>
  <c r="AB230" i="39"/>
  <c r="AD230" i="39" s="1"/>
  <c r="M560" i="17" l="1"/>
  <c r="L560" i="17"/>
  <c r="F561" i="17" s="1"/>
  <c r="U522" i="39"/>
  <c r="P522" i="39"/>
  <c r="Q522" i="39" s="1"/>
  <c r="R522" i="39"/>
  <c r="I533" i="30"/>
  <c r="G533" i="30"/>
  <c r="E521" i="37"/>
  <c r="G521" i="37" s="1"/>
  <c r="H521" i="37" s="1"/>
  <c r="C522" i="51" s="1"/>
  <c r="D522" i="51" s="1"/>
  <c r="E522" i="51" s="1"/>
  <c r="O532" i="30"/>
  <c r="P532" i="30" s="1"/>
  <c r="C519" i="21" s="1"/>
  <c r="X240" i="35"/>
  <c r="G250" i="32"/>
  <c r="H250" i="32"/>
  <c r="G496" i="39"/>
  <c r="H496" i="39" s="1"/>
  <c r="K508" i="27"/>
  <c r="I508" i="27"/>
  <c r="H497" i="40"/>
  <c r="W497" i="35"/>
  <c r="K497" i="35" s="1"/>
  <c r="D494" i="38"/>
  <c r="F497" i="36"/>
  <c r="G497" i="36" s="1"/>
  <c r="H497" i="36" s="1"/>
  <c r="N498" i="35"/>
  <c r="K516" i="28"/>
  <c r="I505" i="36"/>
  <c r="J505" i="36" s="1"/>
  <c r="K505" i="36" s="1"/>
  <c r="E502" i="41" s="1"/>
  <c r="S506" i="35"/>
  <c r="E502" i="38"/>
  <c r="R231" i="47"/>
  <c r="S231" i="47" s="1"/>
  <c r="F227" i="38"/>
  <c r="Y231" i="35"/>
  <c r="L230" i="36"/>
  <c r="M230" i="36" s="1"/>
  <c r="N230" i="36" s="1"/>
  <c r="I561" i="17" l="1"/>
  <c r="G561" i="17"/>
  <c r="D547" i="21"/>
  <c r="F549" i="37"/>
  <c r="F518" i="43"/>
  <c r="M518" i="43"/>
  <c r="H523" i="35"/>
  <c r="C522" i="36"/>
  <c r="D522" i="36" s="1"/>
  <c r="E522" i="36" s="1"/>
  <c r="C519" i="38"/>
  <c r="K533" i="30"/>
  <c r="L533" i="30" s="1"/>
  <c r="S522" i="39"/>
  <c r="J250" i="32"/>
  <c r="K250" i="32" s="1"/>
  <c r="D494" i="41"/>
  <c r="W498" i="39"/>
  <c r="D497" i="40"/>
  <c r="D497" i="39"/>
  <c r="M508" i="27"/>
  <c r="E495" i="21" s="1"/>
  <c r="L508" i="27"/>
  <c r="F509" i="27" s="1"/>
  <c r="O498" i="35"/>
  <c r="E498" i="40" s="1"/>
  <c r="P498" i="35"/>
  <c r="X498" i="39" s="1"/>
  <c r="J496" i="39"/>
  <c r="I496" i="39"/>
  <c r="K496" i="39" s="1"/>
  <c r="U506" i="35"/>
  <c r="T506" i="35"/>
  <c r="G506" i="40" s="1"/>
  <c r="M516" i="28"/>
  <c r="F503" i="21" s="1"/>
  <c r="L516" i="28"/>
  <c r="F517" i="28" s="1"/>
  <c r="AC231" i="39"/>
  <c r="AE231" i="39" s="1"/>
  <c r="F227" i="41"/>
  <c r="Z231" i="35"/>
  <c r="I231" i="40" s="1"/>
  <c r="J561" i="17" l="1"/>
  <c r="K561" i="17" s="1"/>
  <c r="N533" i="30"/>
  <c r="M533" i="30"/>
  <c r="F534" i="30" s="1"/>
  <c r="C519" i="41"/>
  <c r="E523" i="39"/>
  <c r="T523" i="39" s="1"/>
  <c r="I523" i="35"/>
  <c r="C523" i="40" s="1"/>
  <c r="J523" i="35"/>
  <c r="L250" i="32"/>
  <c r="F251" i="32" s="1"/>
  <c r="M250" i="32"/>
  <c r="G237" i="21" s="1"/>
  <c r="G509" i="27"/>
  <c r="H509" i="27"/>
  <c r="J509" i="27" s="1"/>
  <c r="I497" i="37"/>
  <c r="J497" i="37" s="1"/>
  <c r="K497" i="37" s="1"/>
  <c r="F498" i="51" s="1"/>
  <c r="G498" i="51" s="1"/>
  <c r="H498" i="51" s="1"/>
  <c r="M499" i="35"/>
  <c r="F497" i="39"/>
  <c r="O497" i="39"/>
  <c r="L496" i="39"/>
  <c r="K492" i="43" s="1"/>
  <c r="Q498" i="35"/>
  <c r="V498" i="35" s="1"/>
  <c r="F498" i="40"/>
  <c r="H517" i="28"/>
  <c r="J517" i="28" s="1"/>
  <c r="G517" i="28"/>
  <c r="R507" i="35"/>
  <c r="L505" i="37"/>
  <c r="M505" i="37" s="1"/>
  <c r="N505" i="37" s="1"/>
  <c r="I506" i="51" s="1"/>
  <c r="J506" i="51" s="1"/>
  <c r="K506" i="51" s="1"/>
  <c r="AB231" i="39"/>
  <c r="AD231" i="39" s="1"/>
  <c r="O230" i="37"/>
  <c r="P230" i="37" s="1"/>
  <c r="Q230" i="37" s="1"/>
  <c r="L231" i="51" s="1"/>
  <c r="M231" i="51" s="1"/>
  <c r="N231" i="51" s="1"/>
  <c r="L561" i="17" l="1"/>
  <c r="F562" i="17" s="1"/>
  <c r="M561" i="17"/>
  <c r="U523" i="39"/>
  <c r="P523" i="39"/>
  <c r="Q523" i="39" s="1"/>
  <c r="R523" i="39"/>
  <c r="G534" i="30"/>
  <c r="I534" i="30"/>
  <c r="E522" i="37"/>
  <c r="G522" i="37" s="1"/>
  <c r="H522" i="37" s="1"/>
  <c r="C523" i="51" s="1"/>
  <c r="D523" i="51" s="1"/>
  <c r="E523" i="51" s="1"/>
  <c r="O533" i="30"/>
  <c r="P533" i="30" s="1"/>
  <c r="C520" i="21" s="1"/>
  <c r="X241" i="35"/>
  <c r="G251" i="32"/>
  <c r="H251" i="32"/>
  <c r="G497" i="39"/>
  <c r="H497" i="39" s="1"/>
  <c r="H498" i="40"/>
  <c r="W498" i="35"/>
  <c r="K498" i="35" s="1"/>
  <c r="F498" i="36"/>
  <c r="G498" i="36" s="1"/>
  <c r="H498" i="36" s="1"/>
  <c r="N499" i="35"/>
  <c r="D495" i="38"/>
  <c r="I509" i="27"/>
  <c r="K509" i="27"/>
  <c r="E503" i="38"/>
  <c r="I506" i="36"/>
  <c r="J506" i="36" s="1"/>
  <c r="K506" i="36" s="1"/>
  <c r="E503" i="41" s="1"/>
  <c r="S507" i="35"/>
  <c r="K517" i="28"/>
  <c r="R232" i="47"/>
  <c r="S232" i="47" s="1"/>
  <c r="F228" i="38"/>
  <c r="L231" i="36"/>
  <c r="M231" i="36" s="1"/>
  <c r="N231" i="36" s="1"/>
  <c r="Y232" i="35"/>
  <c r="D548" i="21" l="1"/>
  <c r="F550" i="37"/>
  <c r="I562" i="17"/>
  <c r="G562" i="17"/>
  <c r="F519" i="43"/>
  <c r="M519" i="43"/>
  <c r="S523" i="39"/>
  <c r="C520" i="38"/>
  <c r="H524" i="35"/>
  <c r="C523" i="36"/>
  <c r="D523" i="36" s="1"/>
  <c r="E523" i="36" s="1"/>
  <c r="K534" i="30"/>
  <c r="L534" i="30" s="1"/>
  <c r="J251" i="32"/>
  <c r="K251" i="32" s="1"/>
  <c r="P499" i="35"/>
  <c r="X499" i="39" s="1"/>
  <c r="O499" i="35"/>
  <c r="E499" i="40" s="1"/>
  <c r="W499" i="39"/>
  <c r="D495" i="41"/>
  <c r="D498" i="39"/>
  <c r="D498" i="40"/>
  <c r="L509" i="27"/>
  <c r="F510" i="27" s="1"/>
  <c r="M509" i="27"/>
  <c r="E496" i="21" s="1"/>
  <c r="I497" i="39"/>
  <c r="K497" i="39" s="1"/>
  <c r="J497" i="39"/>
  <c r="M517" i="28"/>
  <c r="F504" i="21" s="1"/>
  <c r="L517" i="28"/>
  <c r="F518" i="28" s="1"/>
  <c r="T507" i="35"/>
  <c r="G507" i="40" s="1"/>
  <c r="U507" i="35"/>
  <c r="Z232" i="35"/>
  <c r="I232" i="40" s="1"/>
  <c r="AC232" i="39"/>
  <c r="AE232" i="39" s="1"/>
  <c r="F228" i="41"/>
  <c r="J562" i="17" l="1"/>
  <c r="K562" i="17" s="1"/>
  <c r="M534" i="30"/>
  <c r="F535" i="30" s="1"/>
  <c r="N534" i="30"/>
  <c r="C520" i="41"/>
  <c r="E524" i="39"/>
  <c r="T524" i="39" s="1"/>
  <c r="J524" i="35"/>
  <c r="I524" i="35"/>
  <c r="C524" i="40" s="1"/>
  <c r="M251" i="32"/>
  <c r="G238" i="21" s="1"/>
  <c r="L251" i="32"/>
  <c r="F252" i="32" s="1"/>
  <c r="G510" i="27"/>
  <c r="H510" i="27"/>
  <c r="J510" i="27" s="1"/>
  <c r="O498" i="39"/>
  <c r="F498" i="39"/>
  <c r="L497" i="39"/>
  <c r="K493" i="43" s="1"/>
  <c r="I498" i="37"/>
  <c r="J498" i="37" s="1"/>
  <c r="K498" i="37" s="1"/>
  <c r="F499" i="51" s="1"/>
  <c r="G499" i="51" s="1"/>
  <c r="H499" i="51" s="1"/>
  <c r="M500" i="35"/>
  <c r="F499" i="40"/>
  <c r="Q499" i="35"/>
  <c r="V499" i="35" s="1"/>
  <c r="G518" i="28"/>
  <c r="H518" i="28"/>
  <c r="J518" i="28" s="1"/>
  <c r="L506" i="37"/>
  <c r="M506" i="37" s="1"/>
  <c r="N506" i="37" s="1"/>
  <c r="I507" i="51" s="1"/>
  <c r="J507" i="51" s="1"/>
  <c r="K507" i="51" s="1"/>
  <c r="R508" i="35"/>
  <c r="O231" i="37"/>
  <c r="P231" i="37" s="1"/>
  <c r="Q231" i="37" s="1"/>
  <c r="L232" i="51" s="1"/>
  <c r="M232" i="51" s="1"/>
  <c r="N232" i="51" s="1"/>
  <c r="AB232" i="39"/>
  <c r="AD232" i="39" s="1"/>
  <c r="M562" i="17" l="1"/>
  <c r="L562" i="17"/>
  <c r="F563" i="17" s="1"/>
  <c r="U524" i="39"/>
  <c r="P524" i="39"/>
  <c r="Q524" i="39" s="1"/>
  <c r="R524" i="39"/>
  <c r="E523" i="37"/>
  <c r="G523" i="37" s="1"/>
  <c r="H523" i="37" s="1"/>
  <c r="C524" i="51" s="1"/>
  <c r="D524" i="51" s="1"/>
  <c r="E524" i="51" s="1"/>
  <c r="O534" i="30"/>
  <c r="P534" i="30" s="1"/>
  <c r="C521" i="21" s="1"/>
  <c r="I535" i="30"/>
  <c r="G535" i="30"/>
  <c r="H252" i="32"/>
  <c r="G252" i="32"/>
  <c r="X242" i="35"/>
  <c r="N500" i="35"/>
  <c r="D496" i="38"/>
  <c r="F499" i="36"/>
  <c r="G499" i="36" s="1"/>
  <c r="H499" i="36" s="1"/>
  <c r="H499" i="40"/>
  <c r="W499" i="35"/>
  <c r="K499" i="35" s="1"/>
  <c r="G498" i="39"/>
  <c r="H498" i="39" s="1"/>
  <c r="I510" i="27"/>
  <c r="K510" i="27"/>
  <c r="E504" i="38"/>
  <c r="I507" i="36"/>
  <c r="J507" i="36" s="1"/>
  <c r="K507" i="36" s="1"/>
  <c r="E504" i="41" s="1"/>
  <c r="S508" i="35"/>
  <c r="K518" i="28"/>
  <c r="R233" i="47"/>
  <c r="S233" i="47" s="1"/>
  <c r="F229" i="38"/>
  <c r="L232" i="36"/>
  <c r="M232" i="36" s="1"/>
  <c r="N232" i="36" s="1"/>
  <c r="Y233" i="35"/>
  <c r="G563" i="17" l="1"/>
  <c r="I563" i="17"/>
  <c r="D549" i="21"/>
  <c r="F551" i="37"/>
  <c r="F520" i="43"/>
  <c r="M520" i="43"/>
  <c r="K535" i="30"/>
  <c r="L535" i="30" s="1"/>
  <c r="C521" i="38"/>
  <c r="H525" i="35"/>
  <c r="C524" i="36"/>
  <c r="D524" i="36" s="1"/>
  <c r="E524" i="36" s="1"/>
  <c r="S524" i="39"/>
  <c r="J252" i="32"/>
  <c r="K252" i="32" s="1"/>
  <c r="I498" i="39"/>
  <c r="K498" i="39" s="1"/>
  <c r="J498" i="39"/>
  <c r="D499" i="39"/>
  <c r="D499" i="40"/>
  <c r="D496" i="41"/>
  <c r="W500" i="39"/>
  <c r="M510" i="27"/>
  <c r="E497" i="21" s="1"/>
  <c r="L510" i="27"/>
  <c r="F511" i="27" s="1"/>
  <c r="P500" i="35"/>
  <c r="X500" i="39" s="1"/>
  <c r="O500" i="35"/>
  <c r="E500" i="40" s="1"/>
  <c r="M518" i="28"/>
  <c r="F505" i="21" s="1"/>
  <c r="L518" i="28"/>
  <c r="F519" i="28" s="1"/>
  <c r="T508" i="35"/>
  <c r="G508" i="40" s="1"/>
  <c r="U508" i="35"/>
  <c r="Z233" i="35"/>
  <c r="I233" i="40" s="1"/>
  <c r="AC233" i="39"/>
  <c r="AE233" i="39" s="1"/>
  <c r="F229" i="41"/>
  <c r="J563" i="17" l="1"/>
  <c r="K563" i="17" s="1"/>
  <c r="E525" i="39"/>
  <c r="T525" i="39" s="1"/>
  <c r="C521" i="41"/>
  <c r="J525" i="35"/>
  <c r="I525" i="35"/>
  <c r="C525" i="40" s="1"/>
  <c r="N535" i="30"/>
  <c r="M535" i="30"/>
  <c r="F536" i="30" s="1"/>
  <c r="M252" i="32"/>
  <c r="G239" i="21" s="1"/>
  <c r="L252" i="32"/>
  <c r="F253" i="32" s="1"/>
  <c r="L498" i="39"/>
  <c r="K494" i="43" s="1"/>
  <c r="M501" i="35"/>
  <c r="I499" i="37"/>
  <c r="J499" i="37" s="1"/>
  <c r="K499" i="37" s="1"/>
  <c r="F500" i="51" s="1"/>
  <c r="G500" i="51" s="1"/>
  <c r="H500" i="51" s="1"/>
  <c r="O499" i="39"/>
  <c r="F499" i="39"/>
  <c r="F500" i="40"/>
  <c r="Q500" i="35"/>
  <c r="V500" i="35" s="1"/>
  <c r="H511" i="27"/>
  <c r="J511" i="27" s="1"/>
  <c r="G511" i="27"/>
  <c r="H519" i="28"/>
  <c r="J519" i="28" s="1"/>
  <c r="G519" i="28"/>
  <c r="R509" i="35"/>
  <c r="L507" i="37"/>
  <c r="M507" i="37" s="1"/>
  <c r="N507" i="37" s="1"/>
  <c r="I508" i="51" s="1"/>
  <c r="J508" i="51" s="1"/>
  <c r="K508" i="51" s="1"/>
  <c r="AB233" i="39"/>
  <c r="AD233" i="39" s="1"/>
  <c r="O232" i="37"/>
  <c r="P232" i="37" s="1"/>
  <c r="Q232" i="37" s="1"/>
  <c r="L233" i="51" s="1"/>
  <c r="M233" i="51" s="1"/>
  <c r="N233" i="51" s="1"/>
  <c r="L563" i="17" l="1"/>
  <c r="F564" i="17" s="1"/>
  <c r="M563" i="17"/>
  <c r="U525" i="39"/>
  <c r="I536" i="30"/>
  <c r="G536" i="30"/>
  <c r="O535" i="30"/>
  <c r="P535" i="30" s="1"/>
  <c r="C522" i="21" s="1"/>
  <c r="E524" i="37"/>
  <c r="G524" i="37" s="1"/>
  <c r="H524" i="37" s="1"/>
  <c r="C525" i="51" s="1"/>
  <c r="D525" i="51" s="1"/>
  <c r="E525" i="51" s="1"/>
  <c r="P525" i="39"/>
  <c r="Q525" i="39" s="1"/>
  <c r="R525" i="39"/>
  <c r="G253" i="32"/>
  <c r="H253" i="32"/>
  <c r="X243" i="35"/>
  <c r="K511" i="27"/>
  <c r="I511" i="27"/>
  <c r="D497" i="38"/>
  <c r="N501" i="35"/>
  <c r="F500" i="36"/>
  <c r="G500" i="36" s="1"/>
  <c r="H500" i="36" s="1"/>
  <c r="W500" i="35"/>
  <c r="K500" i="35" s="1"/>
  <c r="H500" i="40"/>
  <c r="G499" i="39"/>
  <c r="S509" i="35"/>
  <c r="E505" i="38"/>
  <c r="I508" i="36"/>
  <c r="J508" i="36" s="1"/>
  <c r="K508" i="36" s="1"/>
  <c r="E505" i="41" s="1"/>
  <c r="K519" i="28"/>
  <c r="R234" i="47"/>
  <c r="S234" i="47" s="1"/>
  <c r="F230" i="38"/>
  <c r="Y234" i="35"/>
  <c r="L233" i="36"/>
  <c r="M233" i="36" s="1"/>
  <c r="N233" i="36" s="1"/>
  <c r="D550" i="21" l="1"/>
  <c r="F552" i="37"/>
  <c r="I564" i="17"/>
  <c r="G564" i="17"/>
  <c r="M521" i="43"/>
  <c r="F521" i="43"/>
  <c r="S525" i="39"/>
  <c r="C525" i="36"/>
  <c r="D525" i="36" s="1"/>
  <c r="E525" i="36" s="1"/>
  <c r="H526" i="35"/>
  <c r="C522" i="38"/>
  <c r="K536" i="30"/>
  <c r="L536" i="30" s="1"/>
  <c r="J253" i="32"/>
  <c r="K253" i="32" s="1"/>
  <c r="J499" i="39"/>
  <c r="I499" i="39"/>
  <c r="D500" i="39"/>
  <c r="D500" i="40"/>
  <c r="W501" i="39"/>
  <c r="D497" i="41"/>
  <c r="P501" i="35"/>
  <c r="X501" i="39" s="1"/>
  <c r="O501" i="35"/>
  <c r="E501" i="40" s="1"/>
  <c r="H499" i="39"/>
  <c r="M511" i="27"/>
  <c r="E498" i="21" s="1"/>
  <c r="L511" i="27"/>
  <c r="F512" i="27" s="1"/>
  <c r="L519" i="28"/>
  <c r="F520" i="28" s="1"/>
  <c r="M519" i="28"/>
  <c r="F506" i="21" s="1"/>
  <c r="U509" i="35"/>
  <c r="T509" i="35"/>
  <c r="G509" i="40" s="1"/>
  <c r="AC234" i="39"/>
  <c r="AE234" i="39" s="1"/>
  <c r="F230" i="41"/>
  <c r="Z234" i="35"/>
  <c r="I234" i="40" s="1"/>
  <c r="J564" i="17" l="1"/>
  <c r="K564" i="17" s="1"/>
  <c r="N536" i="30"/>
  <c r="M536" i="30"/>
  <c r="F537" i="30" s="1"/>
  <c r="I526" i="35"/>
  <c r="C526" i="40" s="1"/>
  <c r="J526" i="35"/>
  <c r="C522" i="41"/>
  <c r="E526" i="39"/>
  <c r="T526" i="39" s="1"/>
  <c r="K499" i="39"/>
  <c r="M253" i="32"/>
  <c r="G240" i="21" s="1"/>
  <c r="L253" i="32"/>
  <c r="F254" i="32" s="1"/>
  <c r="F501" i="40"/>
  <c r="Q501" i="35"/>
  <c r="V501" i="35" s="1"/>
  <c r="G512" i="27"/>
  <c r="H512" i="27"/>
  <c r="J512" i="27" s="1"/>
  <c r="O500" i="39"/>
  <c r="F500" i="39"/>
  <c r="I500" i="37"/>
  <c r="J500" i="37" s="1"/>
  <c r="K500" i="37" s="1"/>
  <c r="F501" i="51" s="1"/>
  <c r="G501" i="51" s="1"/>
  <c r="H501" i="51" s="1"/>
  <c r="M502" i="35"/>
  <c r="R510" i="35"/>
  <c r="L508" i="37"/>
  <c r="M508" i="37" s="1"/>
  <c r="N508" i="37" s="1"/>
  <c r="I509" i="51" s="1"/>
  <c r="J509" i="51" s="1"/>
  <c r="K509" i="51" s="1"/>
  <c r="H520" i="28"/>
  <c r="J520" i="28" s="1"/>
  <c r="G520" i="28"/>
  <c r="AB234" i="39"/>
  <c r="AD234" i="39" s="1"/>
  <c r="O233" i="37"/>
  <c r="P233" i="37" s="1"/>
  <c r="Q233" i="37" s="1"/>
  <c r="L234" i="51" s="1"/>
  <c r="M234" i="51" s="1"/>
  <c r="N234" i="51" s="1"/>
  <c r="L564" i="17" l="1"/>
  <c r="F565" i="17" s="1"/>
  <c r="M564" i="17"/>
  <c r="U526" i="39"/>
  <c r="P526" i="39"/>
  <c r="Q526" i="39" s="1"/>
  <c r="R526" i="39"/>
  <c r="L499" i="39"/>
  <c r="K495" i="43" s="1"/>
  <c r="G537" i="30"/>
  <c r="I537" i="30"/>
  <c r="E525" i="37"/>
  <c r="G525" i="37" s="1"/>
  <c r="H525" i="37" s="1"/>
  <c r="C526" i="51" s="1"/>
  <c r="D526" i="51" s="1"/>
  <c r="E526" i="51" s="1"/>
  <c r="O536" i="30"/>
  <c r="P536" i="30" s="1"/>
  <c r="C523" i="21" s="1"/>
  <c r="H254" i="32"/>
  <c r="G254" i="32"/>
  <c r="X244" i="35"/>
  <c r="G500" i="39"/>
  <c r="H500" i="39" s="1"/>
  <c r="K512" i="27"/>
  <c r="I512" i="27"/>
  <c r="W501" i="35"/>
  <c r="K501" i="35" s="1"/>
  <c r="H501" i="40"/>
  <c r="D498" i="38"/>
  <c r="N502" i="35"/>
  <c r="F501" i="36"/>
  <c r="G501" i="36" s="1"/>
  <c r="H501" i="36" s="1"/>
  <c r="I509" i="36"/>
  <c r="J509" i="36" s="1"/>
  <c r="K509" i="36" s="1"/>
  <c r="E506" i="41" s="1"/>
  <c r="S510" i="35"/>
  <c r="E506" i="38"/>
  <c r="K520" i="28"/>
  <c r="R235" i="47"/>
  <c r="S235" i="47" s="1"/>
  <c r="F231" i="38"/>
  <c r="L234" i="36"/>
  <c r="M234" i="36" s="1"/>
  <c r="N234" i="36" s="1"/>
  <c r="Y235" i="35"/>
  <c r="D551" i="21" l="1"/>
  <c r="F553" i="37"/>
  <c r="I565" i="17"/>
  <c r="G565" i="17"/>
  <c r="F522" i="43"/>
  <c r="M522" i="43"/>
  <c r="K537" i="30"/>
  <c r="L537" i="30" s="1"/>
  <c r="S526" i="39"/>
  <c r="H527" i="35"/>
  <c r="C526" i="36"/>
  <c r="D526" i="36" s="1"/>
  <c r="E526" i="36" s="1"/>
  <c r="C523" i="38"/>
  <c r="J254" i="32"/>
  <c r="K254" i="32" s="1"/>
  <c r="O502" i="35"/>
  <c r="E502" i="40" s="1"/>
  <c r="P502" i="35"/>
  <c r="X502" i="39" s="1"/>
  <c r="D501" i="40"/>
  <c r="D501" i="39"/>
  <c r="M512" i="27"/>
  <c r="E499" i="21" s="1"/>
  <c r="L512" i="27"/>
  <c r="F513" i="27" s="1"/>
  <c r="D498" i="41"/>
  <c r="W502" i="39"/>
  <c r="J500" i="39"/>
  <c r="I500" i="39"/>
  <c r="K500" i="39" s="1"/>
  <c r="M520" i="28"/>
  <c r="F507" i="21" s="1"/>
  <c r="L520" i="28"/>
  <c r="F521" i="28" s="1"/>
  <c r="U510" i="35"/>
  <c r="T510" i="35"/>
  <c r="G510" i="40" s="1"/>
  <c r="Z235" i="35"/>
  <c r="I235" i="40" s="1"/>
  <c r="F231" i="41"/>
  <c r="AC235" i="39"/>
  <c r="AE235" i="39" s="1"/>
  <c r="J565" i="17" l="1"/>
  <c r="K565" i="17" s="1"/>
  <c r="E527" i="39"/>
  <c r="T527" i="39" s="1"/>
  <c r="C523" i="41"/>
  <c r="J527" i="35"/>
  <c r="I527" i="35"/>
  <c r="C527" i="40" s="1"/>
  <c r="N537" i="30"/>
  <c r="M537" i="30"/>
  <c r="F538" i="30" s="1"/>
  <c r="M254" i="32"/>
  <c r="G241" i="21" s="1"/>
  <c r="L254" i="32"/>
  <c r="F255" i="32" s="1"/>
  <c r="G513" i="27"/>
  <c r="H513" i="27"/>
  <c r="J513" i="27" s="1"/>
  <c r="M503" i="35"/>
  <c r="I501" i="37"/>
  <c r="J501" i="37" s="1"/>
  <c r="K501" i="37" s="1"/>
  <c r="F502" i="51" s="1"/>
  <c r="G502" i="51" s="1"/>
  <c r="H502" i="51" s="1"/>
  <c r="O501" i="39"/>
  <c r="F501" i="39"/>
  <c r="F502" i="40"/>
  <c r="Q502" i="35"/>
  <c r="V502" i="35" s="1"/>
  <c r="L500" i="39"/>
  <c r="K496" i="43" s="1"/>
  <c r="G521" i="28"/>
  <c r="H521" i="28"/>
  <c r="J521" i="28" s="1"/>
  <c r="L509" i="37"/>
  <c r="M509" i="37" s="1"/>
  <c r="N509" i="37" s="1"/>
  <c r="I510" i="51" s="1"/>
  <c r="J510" i="51" s="1"/>
  <c r="K510" i="51" s="1"/>
  <c r="R511" i="35"/>
  <c r="AB235" i="39"/>
  <c r="AD235" i="39" s="1"/>
  <c r="O234" i="37"/>
  <c r="P234" i="37" s="1"/>
  <c r="Q234" i="37" s="1"/>
  <c r="L235" i="51" s="1"/>
  <c r="M235" i="51" s="1"/>
  <c r="N235" i="51" s="1"/>
  <c r="M565" i="17" l="1"/>
  <c r="L565" i="17"/>
  <c r="F566" i="17" s="1"/>
  <c r="U527" i="39"/>
  <c r="I538" i="30"/>
  <c r="G538" i="30"/>
  <c r="E526" i="37"/>
  <c r="G526" i="37" s="1"/>
  <c r="H526" i="37" s="1"/>
  <c r="C527" i="51" s="1"/>
  <c r="D527" i="51" s="1"/>
  <c r="E527" i="51" s="1"/>
  <c r="O537" i="30"/>
  <c r="P537" i="30" s="1"/>
  <c r="C524" i="21" s="1"/>
  <c r="P527" i="39"/>
  <c r="Q527" i="39" s="1"/>
  <c r="R527" i="39"/>
  <c r="G255" i="32"/>
  <c r="H255" i="32"/>
  <c r="X245" i="35"/>
  <c r="G501" i="39"/>
  <c r="H501" i="39" s="1"/>
  <c r="D499" i="38"/>
  <c r="F502" i="36"/>
  <c r="G502" i="36" s="1"/>
  <c r="H502" i="36" s="1"/>
  <c r="N503" i="35"/>
  <c r="I513" i="27"/>
  <c r="K513" i="27"/>
  <c r="W502" i="35"/>
  <c r="K502" i="35" s="1"/>
  <c r="H502" i="40"/>
  <c r="I510" i="36"/>
  <c r="J510" i="36" s="1"/>
  <c r="K510" i="36" s="1"/>
  <c r="E507" i="41" s="1"/>
  <c r="S511" i="35"/>
  <c r="E507" i="38"/>
  <c r="K521" i="28"/>
  <c r="R236" i="47"/>
  <c r="S236" i="47" s="1"/>
  <c r="F232" i="38"/>
  <c r="Y236" i="35"/>
  <c r="L235" i="36"/>
  <c r="M235" i="36" s="1"/>
  <c r="N235" i="36" s="1"/>
  <c r="G566" i="17" l="1"/>
  <c r="I566" i="17"/>
  <c r="D552" i="21"/>
  <c r="F554" i="37"/>
  <c r="F523" i="43"/>
  <c r="M523" i="43"/>
  <c r="C527" i="36"/>
  <c r="D527" i="36" s="1"/>
  <c r="E527" i="36" s="1"/>
  <c r="H528" i="35"/>
  <c r="C524" i="38"/>
  <c r="S527" i="39"/>
  <c r="K538" i="30"/>
  <c r="L538" i="30" s="1"/>
  <c r="J255" i="32"/>
  <c r="K255" i="32" s="1"/>
  <c r="D502" i="39"/>
  <c r="D502" i="40"/>
  <c r="L513" i="27"/>
  <c r="F514" i="27" s="1"/>
  <c r="M513" i="27"/>
  <c r="E500" i="21" s="1"/>
  <c r="O503" i="35"/>
  <c r="E503" i="40" s="1"/>
  <c r="P503" i="35"/>
  <c r="X503" i="39" s="1"/>
  <c r="W503" i="39"/>
  <c r="D499" i="41"/>
  <c r="I501" i="39"/>
  <c r="K501" i="39" s="1"/>
  <c r="J501" i="39"/>
  <c r="M521" i="28"/>
  <c r="F508" i="21" s="1"/>
  <c r="L521" i="28"/>
  <c r="F522" i="28" s="1"/>
  <c r="U511" i="35"/>
  <c r="T511" i="35"/>
  <c r="G511" i="40" s="1"/>
  <c r="F232" i="41"/>
  <c r="AC236" i="39"/>
  <c r="AE236" i="39" s="1"/>
  <c r="Z236" i="35"/>
  <c r="I236" i="40" s="1"/>
  <c r="J566" i="17" l="1"/>
  <c r="K566" i="17" s="1"/>
  <c r="N538" i="30"/>
  <c r="M538" i="30"/>
  <c r="F539" i="30" s="1"/>
  <c r="J528" i="35"/>
  <c r="I528" i="35"/>
  <c r="C528" i="40" s="1"/>
  <c r="C524" i="41"/>
  <c r="E528" i="39"/>
  <c r="T528" i="39" s="1"/>
  <c r="L255" i="32"/>
  <c r="F256" i="32" s="1"/>
  <c r="M255" i="32"/>
  <c r="G242" i="21" s="1"/>
  <c r="L501" i="39"/>
  <c r="K497" i="43" s="1"/>
  <c r="Q503" i="35"/>
  <c r="V503" i="35" s="1"/>
  <c r="F503" i="40"/>
  <c r="I502" i="37"/>
  <c r="J502" i="37" s="1"/>
  <c r="K502" i="37" s="1"/>
  <c r="F503" i="51" s="1"/>
  <c r="G503" i="51" s="1"/>
  <c r="H503" i="51" s="1"/>
  <c r="M504" i="35"/>
  <c r="H514" i="27"/>
  <c r="J514" i="27" s="1"/>
  <c r="G514" i="27"/>
  <c r="F502" i="39"/>
  <c r="O502" i="39"/>
  <c r="G522" i="28"/>
  <c r="H522" i="28"/>
  <c r="J522" i="28" s="1"/>
  <c r="L510" i="37"/>
  <c r="M510" i="37" s="1"/>
  <c r="N510" i="37" s="1"/>
  <c r="I511" i="51" s="1"/>
  <c r="J511" i="51" s="1"/>
  <c r="K511" i="51" s="1"/>
  <c r="R512" i="35"/>
  <c r="AB236" i="39"/>
  <c r="AD236" i="39" s="1"/>
  <c r="O235" i="37"/>
  <c r="P235" i="37" s="1"/>
  <c r="Q235" i="37" s="1"/>
  <c r="L236" i="51" s="1"/>
  <c r="M236" i="51" s="1"/>
  <c r="N236" i="51" s="1"/>
  <c r="L566" i="17" l="1"/>
  <c r="F567" i="17" s="1"/>
  <c r="M566" i="17"/>
  <c r="U528" i="39"/>
  <c r="P528" i="39"/>
  <c r="Q528" i="39" s="1"/>
  <c r="R528" i="39"/>
  <c r="G539" i="30"/>
  <c r="I539" i="30"/>
  <c r="O538" i="30"/>
  <c r="P538" i="30" s="1"/>
  <c r="C525" i="21" s="1"/>
  <c r="E527" i="37"/>
  <c r="G527" i="37" s="1"/>
  <c r="H527" i="37" s="1"/>
  <c r="C528" i="51" s="1"/>
  <c r="D528" i="51" s="1"/>
  <c r="E528" i="51" s="1"/>
  <c r="X246" i="35"/>
  <c r="G256" i="32"/>
  <c r="H256" i="32"/>
  <c r="I514" i="27"/>
  <c r="K514" i="27"/>
  <c r="F503" i="36"/>
  <c r="G503" i="36" s="1"/>
  <c r="H503" i="36" s="1"/>
  <c r="N504" i="35"/>
  <c r="D500" i="38"/>
  <c r="G502" i="39"/>
  <c r="H502" i="39" s="1"/>
  <c r="H503" i="40"/>
  <c r="W503" i="35"/>
  <c r="K503" i="35" s="1"/>
  <c r="I511" i="36"/>
  <c r="J511" i="36" s="1"/>
  <c r="K511" i="36" s="1"/>
  <c r="E508" i="41" s="1"/>
  <c r="S512" i="35"/>
  <c r="E508" i="38"/>
  <c r="K522" i="28"/>
  <c r="R237" i="47"/>
  <c r="S237" i="47" s="1"/>
  <c r="F233" i="38"/>
  <c r="L236" i="36"/>
  <c r="M236" i="36" s="1"/>
  <c r="N236" i="36" s="1"/>
  <c r="Y237" i="35"/>
  <c r="D553" i="21" l="1"/>
  <c r="F555" i="37"/>
  <c r="I567" i="17"/>
  <c r="G567" i="17"/>
  <c r="M524" i="43"/>
  <c r="F524" i="43"/>
  <c r="S528" i="39"/>
  <c r="C528" i="36"/>
  <c r="D528" i="36" s="1"/>
  <c r="E528" i="36" s="1"/>
  <c r="C525" i="38"/>
  <c r="H529" i="35"/>
  <c r="K539" i="30"/>
  <c r="L539" i="30" s="1"/>
  <c r="J256" i="32"/>
  <c r="K256" i="32" s="1"/>
  <c r="J502" i="39"/>
  <c r="I502" i="39"/>
  <c r="K502" i="39" s="1"/>
  <c r="P504" i="35"/>
  <c r="X504" i="39" s="1"/>
  <c r="O504" i="35"/>
  <c r="E504" i="40" s="1"/>
  <c r="D500" i="41"/>
  <c r="W504" i="39"/>
  <c r="M514" i="27"/>
  <c r="E501" i="21" s="1"/>
  <c r="L514" i="27"/>
  <c r="F515" i="27" s="1"/>
  <c r="D503" i="39"/>
  <c r="D503" i="40"/>
  <c r="M522" i="28"/>
  <c r="F509" i="21" s="1"/>
  <c r="L522" i="28"/>
  <c r="F523" i="28" s="1"/>
  <c r="U512" i="35"/>
  <c r="T512" i="35"/>
  <c r="G512" i="40" s="1"/>
  <c r="Z237" i="35"/>
  <c r="I237" i="40" s="1"/>
  <c r="F233" i="41"/>
  <c r="AC237" i="39"/>
  <c r="AE237" i="39" s="1"/>
  <c r="J567" i="17" l="1"/>
  <c r="K567" i="17" s="1"/>
  <c r="N539" i="30"/>
  <c r="M539" i="30"/>
  <c r="F540" i="30" s="1"/>
  <c r="J529" i="35"/>
  <c r="I529" i="35"/>
  <c r="C529" i="40" s="1"/>
  <c r="C525" i="41"/>
  <c r="E529" i="39"/>
  <c r="T529" i="39" s="1"/>
  <c r="M256" i="32"/>
  <c r="G243" i="21" s="1"/>
  <c r="L256" i="32"/>
  <c r="F257" i="32" s="1"/>
  <c r="I503" i="37"/>
  <c r="J503" i="37" s="1"/>
  <c r="K503" i="37" s="1"/>
  <c r="F504" i="51" s="1"/>
  <c r="G504" i="51" s="1"/>
  <c r="H504" i="51" s="1"/>
  <c r="M505" i="35"/>
  <c r="F504" i="40"/>
  <c r="Q504" i="35"/>
  <c r="V504" i="35" s="1"/>
  <c r="F503" i="39"/>
  <c r="O503" i="39"/>
  <c r="L502" i="39"/>
  <c r="K498" i="43" s="1"/>
  <c r="G515" i="27"/>
  <c r="H515" i="27"/>
  <c r="J515" i="27" s="1"/>
  <c r="G523" i="28"/>
  <c r="H523" i="28"/>
  <c r="J523" i="28" s="1"/>
  <c r="R513" i="35"/>
  <c r="L511" i="37"/>
  <c r="M511" i="37" s="1"/>
  <c r="N511" i="37" s="1"/>
  <c r="I512" i="51" s="1"/>
  <c r="J512" i="51" s="1"/>
  <c r="K512" i="51" s="1"/>
  <c r="O236" i="37"/>
  <c r="P236" i="37" s="1"/>
  <c r="Q236" i="37" s="1"/>
  <c r="L237" i="51" s="1"/>
  <c r="M237" i="51" s="1"/>
  <c r="N237" i="51" s="1"/>
  <c r="AB237" i="39"/>
  <c r="AD237" i="39" s="1"/>
  <c r="M567" i="17" l="1"/>
  <c r="L567" i="17"/>
  <c r="F568" i="17" s="1"/>
  <c r="U529" i="39"/>
  <c r="P529" i="39"/>
  <c r="Q529" i="39" s="1"/>
  <c r="R529" i="39"/>
  <c r="I540" i="30"/>
  <c r="G540" i="30"/>
  <c r="O539" i="30"/>
  <c r="P539" i="30" s="1"/>
  <c r="C526" i="21" s="1"/>
  <c r="E528" i="37"/>
  <c r="G528" i="37" s="1"/>
  <c r="H528" i="37" s="1"/>
  <c r="C529" i="51" s="1"/>
  <c r="D529" i="51" s="1"/>
  <c r="E529" i="51" s="1"/>
  <c r="G257" i="32"/>
  <c r="H257" i="32"/>
  <c r="X247" i="35"/>
  <c r="G503" i="39"/>
  <c r="H503" i="39" s="1"/>
  <c r="H504" i="40"/>
  <c r="W504" i="35"/>
  <c r="K504" i="35" s="1"/>
  <c r="K515" i="27"/>
  <c r="I515" i="27"/>
  <c r="D501" i="38"/>
  <c r="N505" i="35"/>
  <c r="F504" i="36"/>
  <c r="G504" i="36" s="1"/>
  <c r="H504" i="36" s="1"/>
  <c r="I512" i="36"/>
  <c r="J512" i="36" s="1"/>
  <c r="K512" i="36" s="1"/>
  <c r="E509" i="41" s="1"/>
  <c r="S513" i="35"/>
  <c r="E509" i="38"/>
  <c r="K523" i="28"/>
  <c r="R238" i="47"/>
  <c r="S238" i="47" s="1"/>
  <c r="F234" i="38"/>
  <c r="Y238" i="35"/>
  <c r="L237" i="36"/>
  <c r="M237" i="36" s="1"/>
  <c r="N237" i="36" s="1"/>
  <c r="I568" i="17" l="1"/>
  <c r="G568" i="17"/>
  <c r="D554" i="21"/>
  <c r="F556" i="37"/>
  <c r="F525" i="43"/>
  <c r="M525" i="43"/>
  <c r="K540" i="30"/>
  <c r="L540" i="30" s="1"/>
  <c r="S529" i="39"/>
  <c r="H530" i="35"/>
  <c r="C529" i="36"/>
  <c r="D529" i="36" s="1"/>
  <c r="E529" i="36" s="1"/>
  <c r="C526" i="38"/>
  <c r="J257" i="32"/>
  <c r="K257" i="32" s="1"/>
  <c r="O505" i="35"/>
  <c r="E505" i="40" s="1"/>
  <c r="P505" i="35"/>
  <c r="X505" i="39" s="1"/>
  <c r="M515" i="27"/>
  <c r="E502" i="21" s="1"/>
  <c r="L515" i="27"/>
  <c r="F516" i="27" s="1"/>
  <c r="D504" i="39"/>
  <c r="D504" i="40"/>
  <c r="D501" i="41"/>
  <c r="W505" i="39"/>
  <c r="J503" i="39"/>
  <c r="I503" i="39"/>
  <c r="K503" i="39" s="1"/>
  <c r="L523" i="28"/>
  <c r="F524" i="28" s="1"/>
  <c r="M523" i="28"/>
  <c r="F510" i="21" s="1"/>
  <c r="U513" i="35"/>
  <c r="T513" i="35"/>
  <c r="G513" i="40" s="1"/>
  <c r="AC238" i="39"/>
  <c r="AE238" i="39" s="1"/>
  <c r="F234" i="41"/>
  <c r="Z238" i="35"/>
  <c r="I238" i="40" s="1"/>
  <c r="J568" i="17" l="1"/>
  <c r="K568" i="17" s="1"/>
  <c r="C526" i="41"/>
  <c r="E530" i="39"/>
  <c r="T530" i="39" s="1"/>
  <c r="I530" i="35"/>
  <c r="C530" i="40" s="1"/>
  <c r="J530" i="35"/>
  <c r="M540" i="30"/>
  <c r="F541" i="30" s="1"/>
  <c r="N540" i="30"/>
  <c r="L257" i="32"/>
  <c r="F258" i="32" s="1"/>
  <c r="M257" i="32"/>
  <c r="G244" i="21" s="1"/>
  <c r="F504" i="39"/>
  <c r="G504" i="39" s="1"/>
  <c r="O504" i="39"/>
  <c r="G516" i="27"/>
  <c r="H516" i="27"/>
  <c r="J516" i="27" s="1"/>
  <c r="M506" i="35"/>
  <c r="I504" i="37"/>
  <c r="J504" i="37" s="1"/>
  <c r="K504" i="37" s="1"/>
  <c r="F505" i="51" s="1"/>
  <c r="G505" i="51" s="1"/>
  <c r="H505" i="51" s="1"/>
  <c r="F505" i="40"/>
  <c r="Q505" i="35"/>
  <c r="V505" i="35" s="1"/>
  <c r="L503" i="39"/>
  <c r="K499" i="43" s="1"/>
  <c r="L512" i="37"/>
  <c r="M512" i="37" s="1"/>
  <c r="N512" i="37" s="1"/>
  <c r="I513" i="51" s="1"/>
  <c r="J513" i="51" s="1"/>
  <c r="K513" i="51" s="1"/>
  <c r="R514" i="35"/>
  <c r="H524" i="28"/>
  <c r="J524" i="28" s="1"/>
  <c r="G524" i="28"/>
  <c r="AB238" i="39"/>
  <c r="AD238" i="39" s="1"/>
  <c r="O237" i="37"/>
  <c r="P237" i="37" s="1"/>
  <c r="Q237" i="37" s="1"/>
  <c r="L238" i="51" s="1"/>
  <c r="M238" i="51" s="1"/>
  <c r="N238" i="51" s="1"/>
  <c r="L568" i="17" l="1"/>
  <c r="F569" i="17" s="1"/>
  <c r="M568" i="17"/>
  <c r="U530" i="39"/>
  <c r="O540" i="30"/>
  <c r="P540" i="30" s="1"/>
  <c r="C527" i="21" s="1"/>
  <c r="E529" i="37"/>
  <c r="G529" i="37" s="1"/>
  <c r="H529" i="37" s="1"/>
  <c r="C530" i="51" s="1"/>
  <c r="D530" i="51" s="1"/>
  <c r="E530" i="51" s="1"/>
  <c r="G541" i="30"/>
  <c r="I541" i="30"/>
  <c r="P530" i="39"/>
  <c r="Q530" i="39" s="1"/>
  <c r="R530" i="39"/>
  <c r="X248" i="35"/>
  <c r="H258" i="32"/>
  <c r="G258" i="32"/>
  <c r="D502" i="38"/>
  <c r="N506" i="35"/>
  <c r="F505" i="36"/>
  <c r="G505" i="36" s="1"/>
  <c r="H505" i="36" s="1"/>
  <c r="K516" i="27"/>
  <c r="I516" i="27"/>
  <c r="W505" i="35"/>
  <c r="K505" i="35" s="1"/>
  <c r="H505" i="40"/>
  <c r="H504" i="39"/>
  <c r="I504" i="39"/>
  <c r="J504" i="39"/>
  <c r="K524" i="28"/>
  <c r="I513" i="36"/>
  <c r="J513" i="36" s="1"/>
  <c r="K513" i="36" s="1"/>
  <c r="E510" i="41" s="1"/>
  <c r="E510" i="38"/>
  <c r="S514" i="35"/>
  <c r="R239" i="47"/>
  <c r="S239" i="47" s="1"/>
  <c r="F235" i="38"/>
  <c r="L238" i="36"/>
  <c r="M238" i="36" s="1"/>
  <c r="N238" i="36" s="1"/>
  <c r="Y239" i="35"/>
  <c r="D555" i="21" l="1"/>
  <c r="F557" i="37"/>
  <c r="I569" i="17"/>
  <c r="G569" i="17"/>
  <c r="F526" i="43"/>
  <c r="M526" i="43"/>
  <c r="S530" i="39"/>
  <c r="K541" i="30"/>
  <c r="L541" i="30" s="1"/>
  <c r="C527" i="38"/>
  <c r="C530" i="36"/>
  <c r="D530" i="36" s="1"/>
  <c r="E530" i="36" s="1"/>
  <c r="H531" i="35"/>
  <c r="J258" i="32"/>
  <c r="K258" i="32" s="1"/>
  <c r="D505" i="39"/>
  <c r="D505" i="40"/>
  <c r="L516" i="27"/>
  <c r="F517" i="27" s="1"/>
  <c r="M516" i="27"/>
  <c r="E503" i="21" s="1"/>
  <c r="D502" i="41"/>
  <c r="W506" i="39"/>
  <c r="O506" i="35"/>
  <c r="E506" i="40" s="1"/>
  <c r="P506" i="35"/>
  <c r="X506" i="39" s="1"/>
  <c r="K504" i="39"/>
  <c r="M524" i="28"/>
  <c r="F511" i="21" s="1"/>
  <c r="L524" i="28"/>
  <c r="F525" i="28" s="1"/>
  <c r="T514" i="35"/>
  <c r="G514" i="40" s="1"/>
  <c r="U514" i="35"/>
  <c r="Z239" i="35"/>
  <c r="I239" i="40" s="1"/>
  <c r="AC239" i="39"/>
  <c r="AE239" i="39" s="1"/>
  <c r="F235" i="41"/>
  <c r="J569" i="17" l="1"/>
  <c r="K569" i="17" s="1"/>
  <c r="N541" i="30"/>
  <c r="M541" i="30"/>
  <c r="F542" i="30" s="1"/>
  <c r="C527" i="41"/>
  <c r="E531" i="39"/>
  <c r="T531" i="39" s="1"/>
  <c r="J531" i="35"/>
  <c r="I531" i="35"/>
  <c r="C531" i="40" s="1"/>
  <c r="L504" i="39"/>
  <c r="K500" i="43" s="1"/>
  <c r="M258" i="32"/>
  <c r="G245" i="21" s="1"/>
  <c r="L258" i="32"/>
  <c r="F259" i="32" s="1"/>
  <c r="I505" i="37"/>
  <c r="J505" i="37" s="1"/>
  <c r="K505" i="37" s="1"/>
  <c r="F506" i="51" s="1"/>
  <c r="G506" i="51" s="1"/>
  <c r="H506" i="51" s="1"/>
  <c r="M507" i="35"/>
  <c r="G517" i="27"/>
  <c r="H517" i="27"/>
  <c r="J517" i="27" s="1"/>
  <c r="Q506" i="35"/>
  <c r="V506" i="35" s="1"/>
  <c r="F506" i="40"/>
  <c r="O505" i="39"/>
  <c r="F505" i="39"/>
  <c r="H525" i="28"/>
  <c r="J525" i="28" s="1"/>
  <c r="G525" i="28"/>
  <c r="R515" i="35"/>
  <c r="L513" i="37"/>
  <c r="M513" i="37" s="1"/>
  <c r="N513" i="37" s="1"/>
  <c r="I514" i="51" s="1"/>
  <c r="J514" i="51" s="1"/>
  <c r="K514" i="51" s="1"/>
  <c r="O238" i="37"/>
  <c r="P238" i="37" s="1"/>
  <c r="Q238" i="37" s="1"/>
  <c r="L239" i="51" s="1"/>
  <c r="M239" i="51" s="1"/>
  <c r="N239" i="51" s="1"/>
  <c r="AB239" i="39"/>
  <c r="AD239" i="39" s="1"/>
  <c r="L569" i="17" l="1"/>
  <c r="F570" i="17" s="1"/>
  <c r="M569" i="17"/>
  <c r="U531" i="39"/>
  <c r="P531" i="39"/>
  <c r="Q531" i="39" s="1"/>
  <c r="R531" i="39"/>
  <c r="G542" i="30"/>
  <c r="I542" i="30"/>
  <c r="O541" i="30"/>
  <c r="P541" i="30" s="1"/>
  <c r="C528" i="21" s="1"/>
  <c r="E530" i="37"/>
  <c r="G530" i="37" s="1"/>
  <c r="H530" i="37" s="1"/>
  <c r="C531" i="51" s="1"/>
  <c r="D531" i="51" s="1"/>
  <c r="E531" i="51" s="1"/>
  <c r="H259" i="32"/>
  <c r="G259" i="32"/>
  <c r="X249" i="35"/>
  <c r="H506" i="40"/>
  <c r="W506" i="35"/>
  <c r="K506" i="35" s="1"/>
  <c r="G505" i="39"/>
  <c r="H505" i="39" s="1"/>
  <c r="N507" i="35"/>
  <c r="F506" i="36"/>
  <c r="G506" i="36" s="1"/>
  <c r="H506" i="36" s="1"/>
  <c r="D503" i="38"/>
  <c r="K517" i="27"/>
  <c r="I517" i="27"/>
  <c r="E511" i="38"/>
  <c r="S515" i="35"/>
  <c r="I514" i="36"/>
  <c r="J514" i="36" s="1"/>
  <c r="K514" i="36" s="1"/>
  <c r="E511" i="41" s="1"/>
  <c r="K525" i="28"/>
  <c r="R240" i="47"/>
  <c r="S240" i="47" s="1"/>
  <c r="F236" i="38"/>
  <c r="L239" i="36"/>
  <c r="M239" i="36" s="1"/>
  <c r="N239" i="36" s="1"/>
  <c r="Y240" i="35"/>
  <c r="D556" i="21" l="1"/>
  <c r="F558" i="37"/>
  <c r="I570" i="17"/>
  <c r="G570" i="17"/>
  <c r="F527" i="43"/>
  <c r="M527" i="43"/>
  <c r="K542" i="30"/>
  <c r="L542" i="30" s="1"/>
  <c r="H532" i="35"/>
  <c r="C528" i="38"/>
  <c r="C531" i="36"/>
  <c r="D531" i="36" s="1"/>
  <c r="E531" i="36" s="1"/>
  <c r="S531" i="39"/>
  <c r="J259" i="32"/>
  <c r="K259" i="32" s="1"/>
  <c r="M517" i="27"/>
  <c r="E504" i="21" s="1"/>
  <c r="L517" i="27"/>
  <c r="F518" i="27" s="1"/>
  <c r="D503" i="41"/>
  <c r="W507" i="39"/>
  <c r="O507" i="35"/>
  <c r="E507" i="40" s="1"/>
  <c r="P507" i="35"/>
  <c r="X507" i="39" s="1"/>
  <c r="J505" i="39"/>
  <c r="I505" i="39"/>
  <c r="K505" i="39" s="1"/>
  <c r="D506" i="39"/>
  <c r="D506" i="40"/>
  <c r="L525" i="28"/>
  <c r="F526" i="28" s="1"/>
  <c r="M525" i="28"/>
  <c r="F512" i="21" s="1"/>
  <c r="T515" i="35"/>
  <c r="G515" i="40" s="1"/>
  <c r="U515" i="35"/>
  <c r="Z240" i="35"/>
  <c r="I240" i="40" s="1"/>
  <c r="F236" i="41"/>
  <c r="AC240" i="39"/>
  <c r="AE240" i="39" s="1"/>
  <c r="J570" i="17" l="1"/>
  <c r="K570" i="17" s="1"/>
  <c r="E532" i="39"/>
  <c r="T532" i="39" s="1"/>
  <c r="C528" i="41"/>
  <c r="J532" i="35"/>
  <c r="I532" i="35"/>
  <c r="C532" i="40" s="1"/>
  <c r="M542" i="30"/>
  <c r="F543" i="30" s="1"/>
  <c r="N542" i="30"/>
  <c r="M259" i="32"/>
  <c r="G246" i="21" s="1"/>
  <c r="L259" i="32"/>
  <c r="F260" i="32" s="1"/>
  <c r="L505" i="39"/>
  <c r="K501" i="43" s="1"/>
  <c r="F507" i="40"/>
  <c r="Q507" i="35"/>
  <c r="V507" i="35" s="1"/>
  <c r="O506" i="39"/>
  <c r="F506" i="39"/>
  <c r="H518" i="27"/>
  <c r="J518" i="27" s="1"/>
  <c r="G518" i="27"/>
  <c r="M508" i="35"/>
  <c r="I506" i="37"/>
  <c r="J506" i="37" s="1"/>
  <c r="K506" i="37" s="1"/>
  <c r="F507" i="51" s="1"/>
  <c r="G507" i="51" s="1"/>
  <c r="H507" i="51" s="1"/>
  <c r="R516" i="35"/>
  <c r="L514" i="37"/>
  <c r="M514" i="37" s="1"/>
  <c r="N514" i="37" s="1"/>
  <c r="I515" i="51" s="1"/>
  <c r="J515" i="51" s="1"/>
  <c r="K515" i="51" s="1"/>
  <c r="G526" i="28"/>
  <c r="H526" i="28"/>
  <c r="J526" i="28" s="1"/>
  <c r="AB240" i="39"/>
  <c r="AD240" i="39" s="1"/>
  <c r="O239" i="37"/>
  <c r="P239" i="37" s="1"/>
  <c r="Q239" i="37" s="1"/>
  <c r="L240" i="51" s="1"/>
  <c r="M240" i="51" s="1"/>
  <c r="N240" i="51" s="1"/>
  <c r="L570" i="17" l="1"/>
  <c r="F571" i="17" s="1"/>
  <c r="M570" i="17"/>
  <c r="U532" i="39"/>
  <c r="E531" i="37"/>
  <c r="G531" i="37" s="1"/>
  <c r="H531" i="37" s="1"/>
  <c r="C532" i="51" s="1"/>
  <c r="D532" i="51" s="1"/>
  <c r="E532" i="51" s="1"/>
  <c r="O542" i="30"/>
  <c r="P542" i="30" s="1"/>
  <c r="C529" i="21" s="1"/>
  <c r="I543" i="30"/>
  <c r="G543" i="30"/>
  <c r="P532" i="39"/>
  <c r="Q532" i="39" s="1"/>
  <c r="R532" i="39"/>
  <c r="G260" i="32"/>
  <c r="H260" i="32"/>
  <c r="X250" i="35"/>
  <c r="K518" i="27"/>
  <c r="I518" i="27"/>
  <c r="D504" i="38"/>
  <c r="N508" i="35"/>
  <c r="F507" i="36"/>
  <c r="G507" i="36" s="1"/>
  <c r="H507" i="36" s="1"/>
  <c r="D504" i="41" s="1"/>
  <c r="W507" i="35"/>
  <c r="K507" i="35" s="1"/>
  <c r="H507" i="40"/>
  <c r="G506" i="39"/>
  <c r="K526" i="28"/>
  <c r="I515" i="36"/>
  <c r="J515" i="36" s="1"/>
  <c r="K515" i="36" s="1"/>
  <c r="E512" i="41" s="1"/>
  <c r="S516" i="35"/>
  <c r="E512" i="38"/>
  <c r="R241" i="47"/>
  <c r="S241" i="47" s="1"/>
  <c r="F237" i="38"/>
  <c r="L240" i="36"/>
  <c r="M240" i="36" s="1"/>
  <c r="N240" i="36" s="1"/>
  <c r="Y241" i="35"/>
  <c r="D557" i="21" l="1"/>
  <c r="F559" i="37"/>
  <c r="I571" i="17"/>
  <c r="G571" i="17"/>
  <c r="M528" i="43"/>
  <c r="F528" i="43"/>
  <c r="S532" i="39"/>
  <c r="K543" i="30"/>
  <c r="L543" i="30" s="1"/>
  <c r="C532" i="36"/>
  <c r="D532" i="36" s="1"/>
  <c r="E532" i="36" s="1"/>
  <c r="C529" i="38"/>
  <c r="H533" i="35"/>
  <c r="J260" i="32"/>
  <c r="K260" i="32" s="1"/>
  <c r="I506" i="39"/>
  <c r="J506" i="39"/>
  <c r="D507" i="39"/>
  <c r="D507" i="40"/>
  <c r="P508" i="35"/>
  <c r="O508" i="35"/>
  <c r="E508" i="40" s="1"/>
  <c r="H506" i="39"/>
  <c r="M518" i="27"/>
  <c r="E505" i="21" s="1"/>
  <c r="L518" i="27"/>
  <c r="F519" i="27" s="1"/>
  <c r="M526" i="28"/>
  <c r="F513" i="21" s="1"/>
  <c r="L526" i="28"/>
  <c r="F527" i="28" s="1"/>
  <c r="U516" i="35"/>
  <c r="T516" i="35"/>
  <c r="G516" i="40" s="1"/>
  <c r="Z241" i="35"/>
  <c r="I241" i="40" s="1"/>
  <c r="F237" i="41"/>
  <c r="AC241" i="39"/>
  <c r="AE241" i="39" s="1"/>
  <c r="J571" i="17" l="1"/>
  <c r="K571" i="17" s="1"/>
  <c r="I533" i="35"/>
  <c r="C533" i="40" s="1"/>
  <c r="J533" i="35"/>
  <c r="C529" i="41"/>
  <c r="E533" i="39"/>
  <c r="T533" i="39" s="1"/>
  <c r="N543" i="30"/>
  <c r="M543" i="30"/>
  <c r="F544" i="30" s="1"/>
  <c r="K506" i="39"/>
  <c r="L260" i="32"/>
  <c r="F261" i="32" s="1"/>
  <c r="M260" i="32"/>
  <c r="G247" i="21" s="1"/>
  <c r="I507" i="37"/>
  <c r="J507" i="37" s="1"/>
  <c r="K507" i="37" s="1"/>
  <c r="F508" i="51" s="1"/>
  <c r="G508" i="51" s="1"/>
  <c r="H508" i="51" s="1"/>
  <c r="M509" i="35"/>
  <c r="Q508" i="35"/>
  <c r="V508" i="35" s="1"/>
  <c r="F508" i="40"/>
  <c r="F507" i="39"/>
  <c r="G507" i="39" s="1"/>
  <c r="O507" i="39"/>
  <c r="H519" i="27"/>
  <c r="J519" i="27" s="1"/>
  <c r="G519" i="27"/>
  <c r="H527" i="28"/>
  <c r="J527" i="28" s="1"/>
  <c r="G527" i="28"/>
  <c r="L515" i="37"/>
  <c r="M515" i="37" s="1"/>
  <c r="N515" i="37" s="1"/>
  <c r="I516" i="51" s="1"/>
  <c r="J516" i="51" s="1"/>
  <c r="K516" i="51" s="1"/>
  <c r="R517" i="35"/>
  <c r="O240" i="37"/>
  <c r="P240" i="37" s="1"/>
  <c r="Q240" i="37" s="1"/>
  <c r="L241" i="51" s="1"/>
  <c r="M241" i="51" s="1"/>
  <c r="N241" i="51" s="1"/>
  <c r="AB241" i="39"/>
  <c r="AD241" i="39" s="1"/>
  <c r="L571" i="17" l="1"/>
  <c r="F572" i="17" s="1"/>
  <c r="M571" i="17"/>
  <c r="U533" i="39"/>
  <c r="O543" i="30"/>
  <c r="P543" i="30" s="1"/>
  <c r="C530" i="21" s="1"/>
  <c r="E532" i="37"/>
  <c r="G532" i="37" s="1"/>
  <c r="H532" i="37" s="1"/>
  <c r="C533" i="51" s="1"/>
  <c r="D533" i="51" s="1"/>
  <c r="E533" i="51" s="1"/>
  <c r="P533" i="39"/>
  <c r="Q533" i="39" s="1"/>
  <c r="R533" i="39"/>
  <c r="I544" i="30"/>
  <c r="G544" i="30"/>
  <c r="L506" i="39"/>
  <c r="K502" i="43" s="1"/>
  <c r="X251" i="35"/>
  <c r="H261" i="32"/>
  <c r="G261" i="32"/>
  <c r="H508" i="40"/>
  <c r="W508" i="35"/>
  <c r="K508" i="35" s="1"/>
  <c r="H507" i="39"/>
  <c r="I507" i="39"/>
  <c r="J507" i="39"/>
  <c r="K519" i="27"/>
  <c r="I519" i="27"/>
  <c r="F508" i="36"/>
  <c r="G508" i="36" s="1"/>
  <c r="H508" i="36" s="1"/>
  <c r="D505" i="41" s="1"/>
  <c r="N509" i="35"/>
  <c r="D505" i="38"/>
  <c r="E513" i="38"/>
  <c r="I516" i="36"/>
  <c r="J516" i="36" s="1"/>
  <c r="K516" i="36" s="1"/>
  <c r="E513" i="41" s="1"/>
  <c r="S517" i="35"/>
  <c r="K527" i="28"/>
  <c r="R242" i="47"/>
  <c r="S242" i="47" s="1"/>
  <c r="F238" i="38"/>
  <c r="Y242" i="35"/>
  <c r="L241" i="36"/>
  <c r="M241" i="36" s="1"/>
  <c r="N241" i="36" s="1"/>
  <c r="D558" i="21" l="1"/>
  <c r="F560" i="37"/>
  <c r="G572" i="17"/>
  <c r="I572" i="17"/>
  <c r="F529" i="43"/>
  <c r="M529" i="43"/>
  <c r="K544" i="30"/>
  <c r="L544" i="30" s="1"/>
  <c r="S533" i="39"/>
  <c r="C530" i="38"/>
  <c r="C533" i="36"/>
  <c r="D533" i="36" s="1"/>
  <c r="E533" i="36" s="1"/>
  <c r="H534" i="35"/>
  <c r="K507" i="39"/>
  <c r="L507" i="39" s="1"/>
  <c r="K503" i="43" s="1"/>
  <c r="J261" i="32"/>
  <c r="K261" i="32" s="1"/>
  <c r="L519" i="27"/>
  <c r="F520" i="27" s="1"/>
  <c r="M519" i="27"/>
  <c r="E506" i="21" s="1"/>
  <c r="D508" i="40"/>
  <c r="D508" i="39"/>
  <c r="O509" i="35"/>
  <c r="E509" i="40" s="1"/>
  <c r="P509" i="35"/>
  <c r="M527" i="28"/>
  <c r="F514" i="21" s="1"/>
  <c r="L527" i="28"/>
  <c r="F528" i="28" s="1"/>
  <c r="T517" i="35"/>
  <c r="G517" i="40" s="1"/>
  <c r="U517" i="35"/>
  <c r="AC242" i="39"/>
  <c r="AE242" i="39" s="1"/>
  <c r="F238" i="41"/>
  <c r="Z242" i="35"/>
  <c r="I242" i="40" s="1"/>
  <c r="J572" i="17" l="1"/>
  <c r="K572" i="17" s="1"/>
  <c r="M544" i="30"/>
  <c r="F545" i="30" s="1"/>
  <c r="N544" i="30"/>
  <c r="I534" i="35"/>
  <c r="C534" i="40" s="1"/>
  <c r="J534" i="35"/>
  <c r="E534" i="39"/>
  <c r="T534" i="39" s="1"/>
  <c r="C530" i="41"/>
  <c r="M261" i="32"/>
  <c r="G248" i="21" s="1"/>
  <c r="L261" i="32"/>
  <c r="F262" i="32" s="1"/>
  <c r="Q509" i="35"/>
  <c r="V509" i="35" s="1"/>
  <c r="F509" i="40"/>
  <c r="F508" i="39"/>
  <c r="O508" i="39"/>
  <c r="I508" i="37"/>
  <c r="J508" i="37" s="1"/>
  <c r="K508" i="37" s="1"/>
  <c r="F509" i="51" s="1"/>
  <c r="G509" i="51" s="1"/>
  <c r="H509" i="51" s="1"/>
  <c r="M510" i="35"/>
  <c r="G520" i="27"/>
  <c r="H520" i="27"/>
  <c r="J520" i="27" s="1"/>
  <c r="G528" i="28"/>
  <c r="H528" i="28"/>
  <c r="J528" i="28" s="1"/>
  <c r="R518" i="35"/>
  <c r="L516" i="37"/>
  <c r="M516" i="37" s="1"/>
  <c r="N516" i="37" s="1"/>
  <c r="I517" i="51" s="1"/>
  <c r="J517" i="51" s="1"/>
  <c r="K517" i="51" s="1"/>
  <c r="AB242" i="39"/>
  <c r="AD242" i="39" s="1"/>
  <c r="O241" i="37"/>
  <c r="P241" i="37" s="1"/>
  <c r="Q241" i="37" s="1"/>
  <c r="L242" i="51" s="1"/>
  <c r="M242" i="51" s="1"/>
  <c r="N242" i="51" s="1"/>
  <c r="M572" i="17" l="1"/>
  <c r="L572" i="17"/>
  <c r="F573" i="17" s="1"/>
  <c r="U534" i="39"/>
  <c r="P534" i="39"/>
  <c r="Q534" i="39" s="1"/>
  <c r="R534" i="39"/>
  <c r="O544" i="30"/>
  <c r="P544" i="30" s="1"/>
  <c r="C531" i="21" s="1"/>
  <c r="E533" i="37"/>
  <c r="G533" i="37" s="1"/>
  <c r="H533" i="37" s="1"/>
  <c r="C534" i="51" s="1"/>
  <c r="D534" i="51" s="1"/>
  <c r="E534" i="51" s="1"/>
  <c r="I545" i="30"/>
  <c r="G545" i="30"/>
  <c r="G262" i="32"/>
  <c r="H262" i="32"/>
  <c r="X252" i="35"/>
  <c r="F509" i="36"/>
  <c r="G509" i="36" s="1"/>
  <c r="H509" i="36" s="1"/>
  <c r="D506" i="41" s="1"/>
  <c r="N510" i="35"/>
  <c r="D506" i="38"/>
  <c r="G508" i="39"/>
  <c r="H508" i="39" s="1"/>
  <c r="I520" i="27"/>
  <c r="K520" i="27"/>
  <c r="H509" i="40"/>
  <c r="W509" i="35"/>
  <c r="K509" i="35" s="1"/>
  <c r="K528" i="28"/>
  <c r="E514" i="38"/>
  <c r="S518" i="35"/>
  <c r="I517" i="36"/>
  <c r="J517" i="36" s="1"/>
  <c r="K517" i="36" s="1"/>
  <c r="E514" i="41" s="1"/>
  <c r="R243" i="47"/>
  <c r="S243" i="47" s="1"/>
  <c r="F239" i="38"/>
  <c r="Y243" i="35"/>
  <c r="L242" i="36"/>
  <c r="M242" i="36" s="1"/>
  <c r="N242" i="36" s="1"/>
  <c r="G573" i="17" l="1"/>
  <c r="I573" i="17"/>
  <c r="D559" i="21"/>
  <c r="F561" i="37"/>
  <c r="M530" i="43"/>
  <c r="F530" i="43"/>
  <c r="K545" i="30"/>
  <c r="L545" i="30" s="1"/>
  <c r="H535" i="35"/>
  <c r="C534" i="36"/>
  <c r="D534" i="36" s="1"/>
  <c r="E534" i="36" s="1"/>
  <c r="C531" i="38"/>
  <c r="S534" i="39"/>
  <c r="J262" i="32"/>
  <c r="K262" i="32" s="1"/>
  <c r="L520" i="27"/>
  <c r="F521" i="27" s="1"/>
  <c r="M520" i="27"/>
  <c r="E507" i="21" s="1"/>
  <c r="J508" i="39"/>
  <c r="I508" i="39"/>
  <c r="K508" i="39" s="1"/>
  <c r="L508" i="39" s="1"/>
  <c r="K504" i="43" s="1"/>
  <c r="O510" i="35"/>
  <c r="E510" i="40" s="1"/>
  <c r="P510" i="35"/>
  <c r="D509" i="40"/>
  <c r="D509" i="39"/>
  <c r="U518" i="35"/>
  <c r="T518" i="35"/>
  <c r="G518" i="40" s="1"/>
  <c r="M528" i="28"/>
  <c r="F515" i="21" s="1"/>
  <c r="L528" i="28"/>
  <c r="F529" i="28" s="1"/>
  <c r="F239" i="41"/>
  <c r="AC243" i="39"/>
  <c r="AE243" i="39" s="1"/>
  <c r="Z243" i="35"/>
  <c r="I243" i="40" s="1"/>
  <c r="J573" i="17" l="1"/>
  <c r="K573" i="17" s="1"/>
  <c r="C531" i="41"/>
  <c r="E535" i="39"/>
  <c r="T535" i="39" s="1"/>
  <c r="I535" i="35"/>
  <c r="C535" i="40" s="1"/>
  <c r="J535" i="35"/>
  <c r="M545" i="30"/>
  <c r="F546" i="30" s="1"/>
  <c r="N545" i="30"/>
  <c r="L262" i="32"/>
  <c r="F263" i="32" s="1"/>
  <c r="M262" i="32"/>
  <c r="G249" i="21" s="1"/>
  <c r="F509" i="39"/>
  <c r="G509" i="39" s="1"/>
  <c r="O509" i="39"/>
  <c r="F510" i="40"/>
  <c r="Q510" i="35"/>
  <c r="V510" i="35" s="1"/>
  <c r="I509" i="37"/>
  <c r="J509" i="37" s="1"/>
  <c r="K509" i="37" s="1"/>
  <c r="F510" i="51" s="1"/>
  <c r="G510" i="51" s="1"/>
  <c r="H510" i="51" s="1"/>
  <c r="M511" i="35"/>
  <c r="G521" i="27"/>
  <c r="H521" i="27"/>
  <c r="J521" i="27" s="1"/>
  <c r="H529" i="28"/>
  <c r="J529" i="28" s="1"/>
  <c r="G529" i="28"/>
  <c r="L517" i="37"/>
  <c r="M517" i="37" s="1"/>
  <c r="N517" i="37" s="1"/>
  <c r="I518" i="51" s="1"/>
  <c r="J518" i="51" s="1"/>
  <c r="K518" i="51" s="1"/>
  <c r="R519" i="35"/>
  <c r="AB243" i="39"/>
  <c r="AD243" i="39" s="1"/>
  <c r="O242" i="37"/>
  <c r="P242" i="37" s="1"/>
  <c r="Q242" i="37" s="1"/>
  <c r="L243" i="51" s="1"/>
  <c r="M243" i="51" s="1"/>
  <c r="N243" i="51" s="1"/>
  <c r="M573" i="17" l="1"/>
  <c r="L573" i="17"/>
  <c r="F574" i="17" s="1"/>
  <c r="U535" i="39"/>
  <c r="E534" i="37"/>
  <c r="G534" i="37" s="1"/>
  <c r="H534" i="37" s="1"/>
  <c r="C535" i="51" s="1"/>
  <c r="D535" i="51" s="1"/>
  <c r="E535" i="51" s="1"/>
  <c r="O545" i="30"/>
  <c r="P545" i="30" s="1"/>
  <c r="C532" i="21" s="1"/>
  <c r="G546" i="30"/>
  <c r="I546" i="30"/>
  <c r="P535" i="39"/>
  <c r="Q535" i="39" s="1"/>
  <c r="R535" i="39"/>
  <c r="X253" i="35"/>
  <c r="G263" i="32"/>
  <c r="H263" i="32"/>
  <c r="N511" i="35"/>
  <c r="D507" i="38"/>
  <c r="F510" i="36"/>
  <c r="G510" i="36" s="1"/>
  <c r="H510" i="36" s="1"/>
  <c r="D507" i="41" s="1"/>
  <c r="H510" i="40"/>
  <c r="W510" i="35"/>
  <c r="K510" i="35" s="1"/>
  <c r="K521" i="27"/>
  <c r="I521" i="27"/>
  <c r="H509" i="39"/>
  <c r="I509" i="39"/>
  <c r="J509" i="39"/>
  <c r="I518" i="36"/>
  <c r="J518" i="36" s="1"/>
  <c r="K518" i="36" s="1"/>
  <c r="E515" i="41" s="1"/>
  <c r="S519" i="35"/>
  <c r="E515" i="38"/>
  <c r="K529" i="28"/>
  <c r="R244" i="47"/>
  <c r="S244" i="47" s="1"/>
  <c r="F240" i="38"/>
  <c r="Y244" i="35"/>
  <c r="L243" i="36"/>
  <c r="M243" i="36" s="1"/>
  <c r="N243" i="36" s="1"/>
  <c r="G574" i="17" l="1"/>
  <c r="I574" i="17"/>
  <c r="D560" i="21"/>
  <c r="F562" i="37"/>
  <c r="F531" i="43"/>
  <c r="M531" i="43"/>
  <c r="K546" i="30"/>
  <c r="L546" i="30" s="1"/>
  <c r="S535" i="39"/>
  <c r="C535" i="36"/>
  <c r="D535" i="36" s="1"/>
  <c r="E535" i="36" s="1"/>
  <c r="C532" i="38"/>
  <c r="H536" i="35"/>
  <c r="J263" i="32"/>
  <c r="K263" i="32" s="1"/>
  <c r="M521" i="27"/>
  <c r="E508" i="21" s="1"/>
  <c r="L521" i="27"/>
  <c r="F522" i="27" s="1"/>
  <c r="D510" i="40"/>
  <c r="D510" i="39"/>
  <c r="K509" i="39"/>
  <c r="O511" i="35"/>
  <c r="E511" i="40" s="1"/>
  <c r="P511" i="35"/>
  <c r="L529" i="28"/>
  <c r="F530" i="28" s="1"/>
  <c r="M529" i="28"/>
  <c r="F516" i="21" s="1"/>
  <c r="U519" i="35"/>
  <c r="T519" i="35"/>
  <c r="G519" i="40" s="1"/>
  <c r="Z244" i="35"/>
  <c r="I244" i="40" s="1"/>
  <c r="F240" i="41"/>
  <c r="AC244" i="39"/>
  <c r="AE244" i="39" s="1"/>
  <c r="J574" i="17" l="1"/>
  <c r="K574" i="17" s="1"/>
  <c r="M546" i="30"/>
  <c r="F547" i="30" s="1"/>
  <c r="N546" i="30"/>
  <c r="C532" i="41"/>
  <c r="E536" i="39"/>
  <c r="T536" i="39" s="1"/>
  <c r="I536" i="35"/>
  <c r="C536" i="40" s="1"/>
  <c r="J536" i="35"/>
  <c r="M263" i="32"/>
  <c r="G250" i="21" s="1"/>
  <c r="L263" i="32"/>
  <c r="F264" i="32" s="1"/>
  <c r="L509" i="39"/>
  <c r="K505" i="43" s="1"/>
  <c r="F510" i="39"/>
  <c r="G510" i="39" s="1"/>
  <c r="O510" i="39"/>
  <c r="G522" i="27"/>
  <c r="H522" i="27"/>
  <c r="J522" i="27" s="1"/>
  <c r="Q511" i="35"/>
  <c r="V511" i="35" s="1"/>
  <c r="F511" i="40"/>
  <c r="M512" i="35"/>
  <c r="I510" i="37"/>
  <c r="J510" i="37" s="1"/>
  <c r="K510" i="37" s="1"/>
  <c r="F511" i="51" s="1"/>
  <c r="G511" i="51" s="1"/>
  <c r="H511" i="51" s="1"/>
  <c r="R520" i="35"/>
  <c r="L518" i="37"/>
  <c r="M518" i="37" s="1"/>
  <c r="N518" i="37" s="1"/>
  <c r="I519" i="51" s="1"/>
  <c r="J519" i="51" s="1"/>
  <c r="K519" i="51" s="1"/>
  <c r="H530" i="28"/>
  <c r="J530" i="28" s="1"/>
  <c r="G530" i="28"/>
  <c r="O243" i="37"/>
  <c r="P243" i="37" s="1"/>
  <c r="Q243" i="37" s="1"/>
  <c r="L244" i="51" s="1"/>
  <c r="M244" i="51" s="1"/>
  <c r="N244" i="51" s="1"/>
  <c r="AB244" i="39"/>
  <c r="AD244" i="39" s="1"/>
  <c r="M574" i="17" l="1"/>
  <c r="L574" i="17"/>
  <c r="F575" i="17" s="1"/>
  <c r="U536" i="39"/>
  <c r="P536" i="39"/>
  <c r="Q536" i="39" s="1"/>
  <c r="R536" i="39"/>
  <c r="O546" i="30"/>
  <c r="P546" i="30" s="1"/>
  <c r="C533" i="21" s="1"/>
  <c r="E535" i="37"/>
  <c r="G535" i="37" s="1"/>
  <c r="H535" i="37" s="1"/>
  <c r="C536" i="51" s="1"/>
  <c r="D536" i="51" s="1"/>
  <c r="E536" i="51" s="1"/>
  <c r="G547" i="30"/>
  <c r="I547" i="30"/>
  <c r="H264" i="32"/>
  <c r="G264" i="32"/>
  <c r="X254" i="35"/>
  <c r="H511" i="40"/>
  <c r="W511" i="35"/>
  <c r="K511" i="35" s="1"/>
  <c r="I522" i="27"/>
  <c r="K522" i="27"/>
  <c r="H510" i="39"/>
  <c r="I510" i="39"/>
  <c r="J510" i="39"/>
  <c r="N512" i="35"/>
  <c r="F511" i="36"/>
  <c r="G511" i="36" s="1"/>
  <c r="H511" i="36" s="1"/>
  <c r="D508" i="41" s="1"/>
  <c r="D508" i="38"/>
  <c r="K530" i="28"/>
  <c r="I519" i="36"/>
  <c r="J519" i="36" s="1"/>
  <c r="K519" i="36" s="1"/>
  <c r="E516" i="41" s="1"/>
  <c r="E516" i="38"/>
  <c r="S520" i="35"/>
  <c r="R245" i="47"/>
  <c r="S245" i="47" s="1"/>
  <c r="F241" i="38"/>
  <c r="L244" i="36"/>
  <c r="M244" i="36" s="1"/>
  <c r="N244" i="36" s="1"/>
  <c r="Y245" i="35"/>
  <c r="I575" i="17" l="1"/>
  <c r="G575" i="17"/>
  <c r="D561" i="21"/>
  <c r="F563" i="37"/>
  <c r="M532" i="43"/>
  <c r="F532" i="43"/>
  <c r="K547" i="30"/>
  <c r="L547" i="30" s="1"/>
  <c r="C533" i="38"/>
  <c r="C536" i="36"/>
  <c r="D536" i="36" s="1"/>
  <c r="E536" i="36" s="1"/>
  <c r="H537" i="35"/>
  <c r="S536" i="39"/>
  <c r="K510" i="39"/>
  <c r="J264" i="32"/>
  <c r="K264" i="32" s="1"/>
  <c r="P512" i="35"/>
  <c r="O512" i="35"/>
  <c r="E512" i="40" s="1"/>
  <c r="L522" i="27"/>
  <c r="F523" i="27" s="1"/>
  <c r="M522" i="27"/>
  <c r="E509" i="21" s="1"/>
  <c r="D511" i="39"/>
  <c r="D511" i="40"/>
  <c r="T520" i="35"/>
  <c r="G520" i="40" s="1"/>
  <c r="U520" i="35"/>
  <c r="M530" i="28"/>
  <c r="F517" i="21" s="1"/>
  <c r="L530" i="28"/>
  <c r="F531" i="28" s="1"/>
  <c r="Z245" i="35"/>
  <c r="I245" i="40" s="1"/>
  <c r="AC245" i="39"/>
  <c r="AE245" i="39" s="1"/>
  <c r="F241" i="41"/>
  <c r="J575" i="17" l="1"/>
  <c r="K575" i="17" s="1"/>
  <c r="M547" i="30"/>
  <c r="F548" i="30" s="1"/>
  <c r="N547" i="30"/>
  <c r="L510" i="39"/>
  <c r="K506" i="43" s="1"/>
  <c r="J537" i="35"/>
  <c r="I537" i="35"/>
  <c r="C537" i="40" s="1"/>
  <c r="C533" i="41"/>
  <c r="E537" i="39"/>
  <c r="T537" i="39" s="1"/>
  <c r="M264" i="32"/>
  <c r="G251" i="21" s="1"/>
  <c r="L264" i="32"/>
  <c r="F265" i="32" s="1"/>
  <c r="F511" i="39"/>
  <c r="O511" i="39"/>
  <c r="I511" i="37"/>
  <c r="J511" i="37" s="1"/>
  <c r="K511" i="37" s="1"/>
  <c r="F512" i="51" s="1"/>
  <c r="G512" i="51" s="1"/>
  <c r="H512" i="51" s="1"/>
  <c r="M513" i="35"/>
  <c r="H523" i="27"/>
  <c r="J523" i="27" s="1"/>
  <c r="G523" i="27"/>
  <c r="Q512" i="35"/>
  <c r="V512" i="35" s="1"/>
  <c r="F512" i="40"/>
  <c r="H531" i="28"/>
  <c r="J531" i="28" s="1"/>
  <c r="G531" i="28"/>
  <c r="R521" i="35"/>
  <c r="L519" i="37"/>
  <c r="M519" i="37" s="1"/>
  <c r="N519" i="37" s="1"/>
  <c r="I520" i="51" s="1"/>
  <c r="J520" i="51" s="1"/>
  <c r="K520" i="51" s="1"/>
  <c r="O244" i="37"/>
  <c r="P244" i="37" s="1"/>
  <c r="Q244" i="37" s="1"/>
  <c r="L245" i="51" s="1"/>
  <c r="M245" i="51" s="1"/>
  <c r="N245" i="51" s="1"/>
  <c r="AB245" i="39"/>
  <c r="AD245" i="39" s="1"/>
  <c r="M575" i="17" l="1"/>
  <c r="L575" i="17"/>
  <c r="F576" i="17" s="1"/>
  <c r="U537" i="39"/>
  <c r="P537" i="39"/>
  <c r="Q537" i="39" s="1"/>
  <c r="R537" i="39"/>
  <c r="O547" i="30"/>
  <c r="P547" i="30" s="1"/>
  <c r="C534" i="21" s="1"/>
  <c r="E536" i="37"/>
  <c r="G536" i="37" s="1"/>
  <c r="H536" i="37" s="1"/>
  <c r="C537" i="51" s="1"/>
  <c r="D537" i="51" s="1"/>
  <c r="E537" i="51" s="1"/>
  <c r="I548" i="30"/>
  <c r="G548" i="30"/>
  <c r="G265" i="32"/>
  <c r="H265" i="32"/>
  <c r="X255" i="35"/>
  <c r="W512" i="35"/>
  <c r="K512" i="35" s="1"/>
  <c r="H512" i="40"/>
  <c r="I523" i="27"/>
  <c r="K523" i="27"/>
  <c r="N513" i="35"/>
  <c r="D509" i="38"/>
  <c r="F512" i="36"/>
  <c r="G512" i="36" s="1"/>
  <c r="H512" i="36" s="1"/>
  <c r="D509" i="41" s="1"/>
  <c r="G511" i="39"/>
  <c r="S521" i="35"/>
  <c r="E517" i="38"/>
  <c r="I520" i="36"/>
  <c r="J520" i="36" s="1"/>
  <c r="K520" i="36" s="1"/>
  <c r="E517" i="41" s="1"/>
  <c r="K531" i="28"/>
  <c r="R246" i="47"/>
  <c r="S246" i="47" s="1"/>
  <c r="F242" i="38"/>
  <c r="Y246" i="35"/>
  <c r="L245" i="36"/>
  <c r="M245" i="36" s="1"/>
  <c r="N245" i="36" s="1"/>
  <c r="I576" i="17" l="1"/>
  <c r="G576" i="17"/>
  <c r="D562" i="21"/>
  <c r="F564" i="37"/>
  <c r="F533" i="43"/>
  <c r="M533" i="43"/>
  <c r="K548" i="30"/>
  <c r="L548" i="30" s="1"/>
  <c r="H538" i="35"/>
  <c r="C534" i="38"/>
  <c r="C537" i="36"/>
  <c r="D537" i="36" s="1"/>
  <c r="E537" i="36" s="1"/>
  <c r="S537" i="39"/>
  <c r="J265" i="32"/>
  <c r="K265" i="32" s="1"/>
  <c r="I511" i="39"/>
  <c r="J511" i="39"/>
  <c r="O513" i="35"/>
  <c r="E513" i="40" s="1"/>
  <c r="P513" i="35"/>
  <c r="L523" i="27"/>
  <c r="F524" i="27" s="1"/>
  <c r="M523" i="27"/>
  <c r="E510" i="21" s="1"/>
  <c r="H511" i="39"/>
  <c r="D512" i="39"/>
  <c r="D512" i="40"/>
  <c r="L531" i="28"/>
  <c r="F532" i="28" s="1"/>
  <c r="M531" i="28"/>
  <c r="F518" i="21" s="1"/>
  <c r="U521" i="35"/>
  <c r="T521" i="35"/>
  <c r="G521" i="40" s="1"/>
  <c r="F242" i="41"/>
  <c r="AC246" i="39"/>
  <c r="AE246" i="39" s="1"/>
  <c r="Z246" i="35"/>
  <c r="I246" i="40" s="1"/>
  <c r="J576" i="17" l="1"/>
  <c r="K576" i="17" s="1"/>
  <c r="M548" i="30"/>
  <c r="F549" i="30" s="1"/>
  <c r="N548" i="30"/>
  <c r="C534" i="41"/>
  <c r="E538" i="39"/>
  <c r="T538" i="39" s="1"/>
  <c r="J538" i="35"/>
  <c r="I538" i="35"/>
  <c r="C538" i="40" s="1"/>
  <c r="L265" i="32"/>
  <c r="F266" i="32" s="1"/>
  <c r="M265" i="32"/>
  <c r="G252" i="21" s="1"/>
  <c r="F512" i="39"/>
  <c r="G512" i="39" s="1"/>
  <c r="O512" i="39"/>
  <c r="M514" i="35"/>
  <c r="I512" i="37"/>
  <c r="J512" i="37" s="1"/>
  <c r="K512" i="37" s="1"/>
  <c r="F513" i="51" s="1"/>
  <c r="G513" i="51" s="1"/>
  <c r="H513" i="51" s="1"/>
  <c r="H524" i="27"/>
  <c r="J524" i="27" s="1"/>
  <c r="G524" i="27"/>
  <c r="F513" i="40"/>
  <c r="Q513" i="35"/>
  <c r="V513" i="35" s="1"/>
  <c r="K511" i="39"/>
  <c r="L520" i="37"/>
  <c r="M520" i="37" s="1"/>
  <c r="N520" i="37" s="1"/>
  <c r="I521" i="51" s="1"/>
  <c r="J521" i="51" s="1"/>
  <c r="K521" i="51" s="1"/>
  <c r="R522" i="35"/>
  <c r="H532" i="28"/>
  <c r="J532" i="28" s="1"/>
  <c r="G532" i="28"/>
  <c r="AB246" i="39"/>
  <c r="AD246" i="39" s="1"/>
  <c r="O245" i="37"/>
  <c r="P245" i="37" s="1"/>
  <c r="Q245" i="37" s="1"/>
  <c r="L246" i="51" s="1"/>
  <c r="M246" i="51" s="1"/>
  <c r="N246" i="51" s="1"/>
  <c r="L576" i="17" l="1"/>
  <c r="F577" i="17" s="1"/>
  <c r="M576" i="17"/>
  <c r="U538" i="39"/>
  <c r="P538" i="39"/>
  <c r="Q538" i="39" s="1"/>
  <c r="R538" i="39"/>
  <c r="O548" i="30"/>
  <c r="P548" i="30" s="1"/>
  <c r="C535" i="21" s="1"/>
  <c r="E537" i="37"/>
  <c r="G537" i="37" s="1"/>
  <c r="H537" i="37" s="1"/>
  <c r="C538" i="51" s="1"/>
  <c r="D538" i="51" s="1"/>
  <c r="E538" i="51" s="1"/>
  <c r="G549" i="30"/>
  <c r="I549" i="30"/>
  <c r="X256" i="35"/>
  <c r="H266" i="32"/>
  <c r="G266" i="32"/>
  <c r="I524" i="27"/>
  <c r="K524" i="27"/>
  <c r="F513" i="36"/>
  <c r="G513" i="36" s="1"/>
  <c r="H513" i="36" s="1"/>
  <c r="D510" i="41" s="1"/>
  <c r="N514" i="35"/>
  <c r="D510" i="38"/>
  <c r="L511" i="39"/>
  <c r="K507" i="43" s="1"/>
  <c r="W513" i="35"/>
  <c r="K513" i="35" s="1"/>
  <c r="H513" i="40"/>
  <c r="H512" i="39"/>
  <c r="J512" i="39"/>
  <c r="I512" i="39"/>
  <c r="K512" i="39" s="1"/>
  <c r="K532" i="28"/>
  <c r="I521" i="36"/>
  <c r="J521" i="36" s="1"/>
  <c r="K521" i="36" s="1"/>
  <c r="E518" i="41" s="1"/>
  <c r="E518" i="38"/>
  <c r="S522" i="35"/>
  <c r="R247" i="47"/>
  <c r="S247" i="47" s="1"/>
  <c r="F243" i="38"/>
  <c r="Y247" i="35"/>
  <c r="L246" i="36"/>
  <c r="M246" i="36" s="1"/>
  <c r="N246" i="36" s="1"/>
  <c r="D563" i="21" l="1"/>
  <c r="F565" i="37"/>
  <c r="G577" i="17"/>
  <c r="I577" i="17"/>
  <c r="F534" i="43"/>
  <c r="M534" i="43"/>
  <c r="K549" i="30"/>
  <c r="L549" i="30" s="1"/>
  <c r="C538" i="36"/>
  <c r="D538" i="36" s="1"/>
  <c r="E538" i="36" s="1"/>
  <c r="C535" i="38"/>
  <c r="H539" i="35"/>
  <c r="S538" i="39"/>
  <c r="J266" i="32"/>
  <c r="K266" i="32" s="1"/>
  <c r="D513" i="40"/>
  <c r="D513" i="39"/>
  <c r="P514" i="35"/>
  <c r="O514" i="35"/>
  <c r="E514" i="40" s="1"/>
  <c r="L512" i="39"/>
  <c r="K508" i="43" s="1"/>
  <c r="M524" i="27"/>
  <c r="E511" i="21" s="1"/>
  <c r="L524" i="27"/>
  <c r="F525" i="27" s="1"/>
  <c r="M532" i="28"/>
  <c r="F519" i="21" s="1"/>
  <c r="L532" i="28"/>
  <c r="F533" i="28" s="1"/>
  <c r="T522" i="35"/>
  <c r="G522" i="40" s="1"/>
  <c r="U522" i="35"/>
  <c r="AC247" i="39"/>
  <c r="AE247" i="39" s="1"/>
  <c r="F243" i="41"/>
  <c r="Z247" i="35"/>
  <c r="I247" i="40" s="1"/>
  <c r="J577" i="17" l="1"/>
  <c r="K577" i="17" s="1"/>
  <c r="J539" i="35"/>
  <c r="I539" i="35"/>
  <c r="C539" i="40" s="1"/>
  <c r="E539" i="39"/>
  <c r="T539" i="39" s="1"/>
  <c r="C535" i="41"/>
  <c r="M549" i="30"/>
  <c r="F550" i="30" s="1"/>
  <c r="N549" i="30"/>
  <c r="M266" i="32"/>
  <c r="G253" i="21" s="1"/>
  <c r="L266" i="32"/>
  <c r="F267" i="32" s="1"/>
  <c r="G525" i="27"/>
  <c r="H525" i="27"/>
  <c r="J525" i="27" s="1"/>
  <c r="I513" i="37"/>
  <c r="J513" i="37" s="1"/>
  <c r="K513" i="37" s="1"/>
  <c r="F514" i="51" s="1"/>
  <c r="G514" i="51" s="1"/>
  <c r="H514" i="51" s="1"/>
  <c r="M515" i="35"/>
  <c r="Q514" i="35"/>
  <c r="V514" i="35" s="1"/>
  <c r="F514" i="40"/>
  <c r="O513" i="39"/>
  <c r="F513" i="39"/>
  <c r="G513" i="39" s="1"/>
  <c r="H533" i="28"/>
  <c r="J533" i="28" s="1"/>
  <c r="G533" i="28"/>
  <c r="R523" i="35"/>
  <c r="L521" i="37"/>
  <c r="M521" i="37" s="1"/>
  <c r="N521" i="37" s="1"/>
  <c r="I522" i="51" s="1"/>
  <c r="J522" i="51" s="1"/>
  <c r="K522" i="51" s="1"/>
  <c r="O246" i="37"/>
  <c r="P246" i="37" s="1"/>
  <c r="Q246" i="37" s="1"/>
  <c r="L247" i="51" s="1"/>
  <c r="M247" i="51" s="1"/>
  <c r="N247" i="51" s="1"/>
  <c r="AB247" i="39"/>
  <c r="AD247" i="39" s="1"/>
  <c r="M577" i="17" l="1"/>
  <c r="L577" i="17"/>
  <c r="F578" i="17" s="1"/>
  <c r="U539" i="39"/>
  <c r="I550" i="30"/>
  <c r="G550" i="30"/>
  <c r="P539" i="39"/>
  <c r="Q539" i="39" s="1"/>
  <c r="R539" i="39"/>
  <c r="O549" i="30"/>
  <c r="P549" i="30" s="1"/>
  <c r="C536" i="21" s="1"/>
  <c r="E538" i="37"/>
  <c r="G538" i="37" s="1"/>
  <c r="H538" i="37" s="1"/>
  <c r="C539" i="51" s="1"/>
  <c r="D539" i="51" s="1"/>
  <c r="E539" i="51" s="1"/>
  <c r="H267" i="32"/>
  <c r="G267" i="32"/>
  <c r="X257" i="35"/>
  <c r="H514" i="40"/>
  <c r="W514" i="35"/>
  <c r="K514" i="35" s="1"/>
  <c r="D511" i="38"/>
  <c r="F514" i="36"/>
  <c r="G514" i="36" s="1"/>
  <c r="H514" i="36" s="1"/>
  <c r="D511" i="41" s="1"/>
  <c r="N515" i="35"/>
  <c r="I525" i="27"/>
  <c r="K525" i="27"/>
  <c r="H513" i="39"/>
  <c r="J513" i="39"/>
  <c r="I513" i="39"/>
  <c r="I522" i="36"/>
  <c r="J522" i="36" s="1"/>
  <c r="K522" i="36" s="1"/>
  <c r="E519" i="41" s="1"/>
  <c r="E519" i="38"/>
  <c r="S523" i="35"/>
  <c r="K533" i="28"/>
  <c r="R248" i="47"/>
  <c r="S248" i="47" s="1"/>
  <c r="F244" i="38"/>
  <c r="Y248" i="35"/>
  <c r="L247" i="36"/>
  <c r="M247" i="36" s="1"/>
  <c r="N247" i="36" s="1"/>
  <c r="G578" i="17" l="1"/>
  <c r="I578" i="17"/>
  <c r="D564" i="21"/>
  <c r="F566" i="37"/>
  <c r="M535" i="43"/>
  <c r="F535" i="43"/>
  <c r="H540" i="35"/>
  <c r="C539" i="36"/>
  <c r="D539" i="36" s="1"/>
  <c r="E539" i="36" s="1"/>
  <c r="C536" i="38"/>
  <c r="S539" i="39"/>
  <c r="K550" i="30"/>
  <c r="L550" i="30" s="1"/>
  <c r="J267" i="32"/>
  <c r="K267" i="32" s="1"/>
  <c r="L525" i="27"/>
  <c r="F526" i="27" s="1"/>
  <c r="M525" i="27"/>
  <c r="E512" i="21" s="1"/>
  <c r="O515" i="35"/>
  <c r="E515" i="40" s="1"/>
  <c r="P515" i="35"/>
  <c r="K513" i="39"/>
  <c r="L513" i="39" s="1"/>
  <c r="K509" i="43" s="1"/>
  <c r="D514" i="40"/>
  <c r="D514" i="39"/>
  <c r="L533" i="28"/>
  <c r="F534" i="28" s="1"/>
  <c r="M533" i="28"/>
  <c r="F520" i="21" s="1"/>
  <c r="T523" i="35"/>
  <c r="G523" i="40" s="1"/>
  <c r="U523" i="35"/>
  <c r="F244" i="41"/>
  <c r="AC248" i="39"/>
  <c r="AE248" i="39" s="1"/>
  <c r="Z248" i="35"/>
  <c r="I248" i="40" s="1"/>
  <c r="J578" i="17" l="1"/>
  <c r="K578" i="17" s="1"/>
  <c r="N550" i="30"/>
  <c r="M550" i="30"/>
  <c r="F551" i="30" s="1"/>
  <c r="C536" i="41"/>
  <c r="E540" i="39"/>
  <c r="T540" i="39" s="1"/>
  <c r="I540" i="35"/>
  <c r="C540" i="40" s="1"/>
  <c r="J540" i="35"/>
  <c r="L267" i="32"/>
  <c r="F268" i="32" s="1"/>
  <c r="M267" i="32"/>
  <c r="G254" i="21" s="1"/>
  <c r="F514" i="39"/>
  <c r="G514" i="39" s="1"/>
  <c r="O514" i="39"/>
  <c r="F515" i="40"/>
  <c r="Q515" i="35"/>
  <c r="V515" i="35" s="1"/>
  <c r="M516" i="35"/>
  <c r="I514" i="37"/>
  <c r="J514" i="37" s="1"/>
  <c r="K514" i="37" s="1"/>
  <c r="F515" i="51" s="1"/>
  <c r="G515" i="51" s="1"/>
  <c r="H515" i="51" s="1"/>
  <c r="G526" i="27"/>
  <c r="H526" i="27"/>
  <c r="J526" i="27" s="1"/>
  <c r="L522" i="37"/>
  <c r="M522" i="37" s="1"/>
  <c r="N522" i="37" s="1"/>
  <c r="I523" i="51" s="1"/>
  <c r="J523" i="51" s="1"/>
  <c r="K523" i="51" s="1"/>
  <c r="R524" i="35"/>
  <c r="H534" i="28"/>
  <c r="J534" i="28" s="1"/>
  <c r="G534" i="28"/>
  <c r="O247" i="37"/>
  <c r="P247" i="37" s="1"/>
  <c r="Q247" i="37" s="1"/>
  <c r="L248" i="51" s="1"/>
  <c r="M248" i="51" s="1"/>
  <c r="N248" i="51" s="1"/>
  <c r="AB248" i="39"/>
  <c r="AD248" i="39" s="1"/>
  <c r="M578" i="17" l="1"/>
  <c r="L578" i="17"/>
  <c r="F579" i="17" s="1"/>
  <c r="U540" i="39"/>
  <c r="P540" i="39"/>
  <c r="Q540" i="39" s="1"/>
  <c r="R540" i="39"/>
  <c r="G551" i="30"/>
  <c r="I551" i="30"/>
  <c r="E539" i="37"/>
  <c r="G539" i="37" s="1"/>
  <c r="H539" i="37" s="1"/>
  <c r="C540" i="51" s="1"/>
  <c r="D540" i="51" s="1"/>
  <c r="E540" i="51" s="1"/>
  <c r="O550" i="30"/>
  <c r="P550" i="30" s="1"/>
  <c r="C537" i="21" s="1"/>
  <c r="X258" i="35"/>
  <c r="H268" i="32"/>
  <c r="G268" i="32"/>
  <c r="N516" i="35"/>
  <c r="F515" i="36"/>
  <c r="G515" i="36" s="1"/>
  <c r="H515" i="36" s="1"/>
  <c r="D512" i="41" s="1"/>
  <c r="D512" i="38"/>
  <c r="W515" i="35"/>
  <c r="K515" i="35" s="1"/>
  <c r="H515" i="40"/>
  <c r="K526" i="27"/>
  <c r="I526" i="27"/>
  <c r="H514" i="39"/>
  <c r="I514" i="39"/>
  <c r="J514" i="39"/>
  <c r="K534" i="28"/>
  <c r="E520" i="38"/>
  <c r="I523" i="36"/>
  <c r="J523" i="36" s="1"/>
  <c r="K523" i="36" s="1"/>
  <c r="E520" i="41" s="1"/>
  <c r="S524" i="35"/>
  <c r="R249" i="47"/>
  <c r="S249" i="47" s="1"/>
  <c r="F245" i="38"/>
  <c r="Y249" i="35"/>
  <c r="L248" i="36"/>
  <c r="M248" i="36" s="1"/>
  <c r="N248" i="36" s="1"/>
  <c r="I579" i="17" l="1"/>
  <c r="G579" i="17"/>
  <c r="D565" i="21"/>
  <c r="F567" i="37"/>
  <c r="M536" i="43"/>
  <c r="F536" i="43"/>
  <c r="C537" i="38"/>
  <c r="C540" i="36"/>
  <c r="D540" i="36" s="1"/>
  <c r="E540" i="36" s="1"/>
  <c r="H541" i="35"/>
  <c r="K551" i="30"/>
  <c r="L551" i="30" s="1"/>
  <c r="S540" i="39"/>
  <c r="J268" i="32"/>
  <c r="K268" i="32" s="1"/>
  <c r="M526" i="27"/>
  <c r="E513" i="21" s="1"/>
  <c r="L526" i="27"/>
  <c r="F527" i="27" s="1"/>
  <c r="D515" i="39"/>
  <c r="D515" i="40"/>
  <c r="K514" i="39"/>
  <c r="L514" i="39" s="1"/>
  <c r="K510" i="43" s="1"/>
  <c r="O516" i="35"/>
  <c r="E516" i="40" s="1"/>
  <c r="P516" i="35"/>
  <c r="M534" i="28"/>
  <c r="F521" i="21" s="1"/>
  <c r="L534" i="28"/>
  <c r="F535" i="28" s="1"/>
  <c r="U524" i="35"/>
  <c r="T524" i="35"/>
  <c r="G524" i="40" s="1"/>
  <c r="AC249" i="39"/>
  <c r="AE249" i="39" s="1"/>
  <c r="F245" i="41"/>
  <c r="Z249" i="35"/>
  <c r="I249" i="40" s="1"/>
  <c r="J579" i="17" l="1"/>
  <c r="K579" i="17" s="1"/>
  <c r="N551" i="30"/>
  <c r="M551" i="30"/>
  <c r="F552" i="30" s="1"/>
  <c r="J541" i="35"/>
  <c r="I541" i="35"/>
  <c r="C541" i="40" s="1"/>
  <c r="E541" i="39"/>
  <c r="T541" i="39" s="1"/>
  <c r="C537" i="41"/>
  <c r="L268" i="32"/>
  <c r="F269" i="32" s="1"/>
  <c r="M268" i="32"/>
  <c r="G255" i="21" s="1"/>
  <c r="F515" i="39"/>
  <c r="G515" i="39" s="1"/>
  <c r="O515" i="39"/>
  <c r="H527" i="27"/>
  <c r="J527" i="27" s="1"/>
  <c r="G527" i="27"/>
  <c r="Q516" i="35"/>
  <c r="V516" i="35" s="1"/>
  <c r="F516" i="40"/>
  <c r="M517" i="35"/>
  <c r="I515" i="37"/>
  <c r="J515" i="37" s="1"/>
  <c r="K515" i="37" s="1"/>
  <c r="F516" i="51" s="1"/>
  <c r="G516" i="51" s="1"/>
  <c r="H516" i="51" s="1"/>
  <c r="G535" i="28"/>
  <c r="H535" i="28"/>
  <c r="J535" i="28" s="1"/>
  <c r="R525" i="35"/>
  <c r="L523" i="37"/>
  <c r="M523" i="37" s="1"/>
  <c r="N523" i="37" s="1"/>
  <c r="I524" i="51" s="1"/>
  <c r="J524" i="51" s="1"/>
  <c r="K524" i="51" s="1"/>
  <c r="AB249" i="39"/>
  <c r="AD249" i="39" s="1"/>
  <c r="O248" i="37"/>
  <c r="P248" i="37" s="1"/>
  <c r="Q248" i="37" s="1"/>
  <c r="L249" i="51" s="1"/>
  <c r="M249" i="51" s="1"/>
  <c r="N249" i="51" s="1"/>
  <c r="M579" i="17" l="1"/>
  <c r="L579" i="17"/>
  <c r="F580" i="17" s="1"/>
  <c r="U541" i="39"/>
  <c r="P541" i="39"/>
  <c r="Q541" i="39" s="1"/>
  <c r="R541" i="39"/>
  <c r="G552" i="30"/>
  <c r="I552" i="30"/>
  <c r="E540" i="37"/>
  <c r="G540" i="37" s="1"/>
  <c r="H540" i="37" s="1"/>
  <c r="C541" i="51" s="1"/>
  <c r="D541" i="51" s="1"/>
  <c r="E541" i="51" s="1"/>
  <c r="O551" i="30"/>
  <c r="P551" i="30" s="1"/>
  <c r="C538" i="21" s="1"/>
  <c r="X259" i="35"/>
  <c r="G269" i="32"/>
  <c r="H269" i="32"/>
  <c r="W516" i="35"/>
  <c r="K516" i="35" s="1"/>
  <c r="H516" i="40"/>
  <c r="K527" i="27"/>
  <c r="I527" i="27"/>
  <c r="H515" i="39"/>
  <c r="I515" i="39"/>
  <c r="J515" i="39"/>
  <c r="F516" i="36"/>
  <c r="G516" i="36" s="1"/>
  <c r="H516" i="36" s="1"/>
  <c r="D513" i="41" s="1"/>
  <c r="D513" i="38"/>
  <c r="N517" i="35"/>
  <c r="K535" i="28"/>
  <c r="I524" i="36"/>
  <c r="J524" i="36" s="1"/>
  <c r="K524" i="36" s="1"/>
  <c r="E521" i="41" s="1"/>
  <c r="S525" i="35"/>
  <c r="E521" i="38"/>
  <c r="R250" i="47"/>
  <c r="S250" i="47" s="1"/>
  <c r="F246" i="38"/>
  <c r="L249" i="36"/>
  <c r="M249" i="36" s="1"/>
  <c r="N249" i="36" s="1"/>
  <c r="Y250" i="35"/>
  <c r="I580" i="17" l="1"/>
  <c r="G580" i="17"/>
  <c r="D566" i="21"/>
  <c r="F568" i="37"/>
  <c r="F537" i="43"/>
  <c r="M537" i="43"/>
  <c r="C538" i="38"/>
  <c r="C541" i="36"/>
  <c r="D541" i="36" s="1"/>
  <c r="E541" i="36" s="1"/>
  <c r="H542" i="35"/>
  <c r="K552" i="30"/>
  <c r="L552" i="30" s="1"/>
  <c r="S541" i="39"/>
  <c r="K515" i="39"/>
  <c r="J269" i="32"/>
  <c r="K269" i="32" s="1"/>
  <c r="M527" i="27"/>
  <c r="E514" i="21" s="1"/>
  <c r="L527" i="27"/>
  <c r="F528" i="27" s="1"/>
  <c r="P517" i="35"/>
  <c r="O517" i="35"/>
  <c r="E517" i="40" s="1"/>
  <c r="D516" i="40"/>
  <c r="D516" i="39"/>
  <c r="L535" i="28"/>
  <c r="F536" i="28" s="1"/>
  <c r="M535" i="28"/>
  <c r="F522" i="21" s="1"/>
  <c r="U525" i="35"/>
  <c r="T525" i="35"/>
  <c r="G525" i="40" s="1"/>
  <c r="Z250" i="35"/>
  <c r="I250" i="40" s="1"/>
  <c r="F246" i="41"/>
  <c r="AC250" i="39"/>
  <c r="AE250" i="39" s="1"/>
  <c r="J580" i="17" l="1"/>
  <c r="K580" i="17" s="1"/>
  <c r="N552" i="30"/>
  <c r="M552" i="30"/>
  <c r="F553" i="30" s="1"/>
  <c r="L515" i="39"/>
  <c r="K511" i="43" s="1"/>
  <c r="I542" i="35"/>
  <c r="C542" i="40" s="1"/>
  <c r="J542" i="35"/>
  <c r="C538" i="41"/>
  <c r="E542" i="39"/>
  <c r="T542" i="39" s="1"/>
  <c r="M269" i="32"/>
  <c r="G256" i="21" s="1"/>
  <c r="L269" i="32"/>
  <c r="F270" i="32" s="1"/>
  <c r="F516" i="39"/>
  <c r="G516" i="39" s="1"/>
  <c r="O516" i="39"/>
  <c r="Q517" i="35"/>
  <c r="V517" i="35" s="1"/>
  <c r="F517" i="40"/>
  <c r="G528" i="27"/>
  <c r="H528" i="27"/>
  <c r="J528" i="27" s="1"/>
  <c r="I516" i="37"/>
  <c r="J516" i="37" s="1"/>
  <c r="K516" i="37" s="1"/>
  <c r="F517" i="51" s="1"/>
  <c r="G517" i="51" s="1"/>
  <c r="H517" i="51" s="1"/>
  <c r="M518" i="35"/>
  <c r="R526" i="35"/>
  <c r="L524" i="37"/>
  <c r="M524" i="37" s="1"/>
  <c r="N524" i="37" s="1"/>
  <c r="I525" i="51" s="1"/>
  <c r="J525" i="51" s="1"/>
  <c r="K525" i="51" s="1"/>
  <c r="G536" i="28"/>
  <c r="H536" i="28"/>
  <c r="J536" i="28" s="1"/>
  <c r="AB250" i="39"/>
  <c r="AD250" i="39" s="1"/>
  <c r="O249" i="37"/>
  <c r="P249" i="37" s="1"/>
  <c r="Q249" i="37" s="1"/>
  <c r="L250" i="51" s="1"/>
  <c r="M250" i="51" s="1"/>
  <c r="N250" i="51" s="1"/>
  <c r="L580" i="17" l="1"/>
  <c r="F581" i="17" s="1"/>
  <c r="M580" i="17"/>
  <c r="U542" i="39"/>
  <c r="P542" i="39"/>
  <c r="Q542" i="39" s="1"/>
  <c r="R542" i="39"/>
  <c r="G553" i="30"/>
  <c r="I553" i="30"/>
  <c r="O552" i="30"/>
  <c r="P552" i="30" s="1"/>
  <c r="C539" i="21" s="1"/>
  <c r="E541" i="37"/>
  <c r="G541" i="37" s="1"/>
  <c r="H541" i="37" s="1"/>
  <c r="C542" i="51" s="1"/>
  <c r="D542" i="51" s="1"/>
  <c r="E542" i="51" s="1"/>
  <c r="H270" i="32"/>
  <c r="G270" i="32"/>
  <c r="X260" i="35"/>
  <c r="D514" i="38"/>
  <c r="F517" i="36"/>
  <c r="G517" i="36" s="1"/>
  <c r="H517" i="36" s="1"/>
  <c r="D514" i="41" s="1"/>
  <c r="N518" i="35"/>
  <c r="I528" i="27"/>
  <c r="K528" i="27"/>
  <c r="H517" i="40"/>
  <c r="W517" i="35"/>
  <c r="K517" i="35" s="1"/>
  <c r="H516" i="39"/>
  <c r="J516" i="39"/>
  <c r="I516" i="39"/>
  <c r="K536" i="28"/>
  <c r="I525" i="36"/>
  <c r="J525" i="36" s="1"/>
  <c r="K525" i="36" s="1"/>
  <c r="E522" i="41" s="1"/>
  <c r="S526" i="35"/>
  <c r="E522" i="38"/>
  <c r="R251" i="47"/>
  <c r="S251" i="47" s="1"/>
  <c r="F247" i="38"/>
  <c r="L250" i="36"/>
  <c r="M250" i="36" s="1"/>
  <c r="N250" i="36" s="1"/>
  <c r="Y251" i="35"/>
  <c r="D567" i="21" l="1"/>
  <c r="F569" i="37"/>
  <c r="G581" i="17"/>
  <c r="I581" i="17"/>
  <c r="M538" i="43"/>
  <c r="F538" i="43"/>
  <c r="C542" i="36"/>
  <c r="D542" i="36" s="1"/>
  <c r="E542" i="36" s="1"/>
  <c r="C539" i="38"/>
  <c r="H543" i="35"/>
  <c r="K553" i="30"/>
  <c r="L553" i="30" s="1"/>
  <c r="S542" i="39"/>
  <c r="J270" i="32"/>
  <c r="K270" i="32" s="1"/>
  <c r="D517" i="40"/>
  <c r="D517" i="39"/>
  <c r="M528" i="27"/>
  <c r="E515" i="21" s="1"/>
  <c r="L528" i="27"/>
  <c r="F529" i="27" s="1"/>
  <c r="P518" i="35"/>
  <c r="O518" i="35"/>
  <c r="E518" i="40" s="1"/>
  <c r="K516" i="39"/>
  <c r="L536" i="28"/>
  <c r="F537" i="28" s="1"/>
  <c r="M536" i="28"/>
  <c r="F523" i="21" s="1"/>
  <c r="U526" i="35"/>
  <c r="T526" i="35"/>
  <c r="G526" i="40" s="1"/>
  <c r="Z251" i="35"/>
  <c r="I251" i="40" s="1"/>
  <c r="AC251" i="39"/>
  <c r="AE251" i="39" s="1"/>
  <c r="F247" i="41"/>
  <c r="J581" i="17" l="1"/>
  <c r="K581" i="17" s="1"/>
  <c r="N553" i="30"/>
  <c r="M553" i="30"/>
  <c r="F554" i="30" s="1"/>
  <c r="J543" i="35"/>
  <c r="I543" i="35"/>
  <c r="C543" i="40" s="1"/>
  <c r="C539" i="41"/>
  <c r="E543" i="39"/>
  <c r="T543" i="39" s="1"/>
  <c r="M270" i="32"/>
  <c r="G257" i="21" s="1"/>
  <c r="L270" i="32"/>
  <c r="F271" i="32" s="1"/>
  <c r="L516" i="39"/>
  <c r="K512" i="43" s="1"/>
  <c r="F518" i="40"/>
  <c r="Q518" i="35"/>
  <c r="V518" i="35" s="1"/>
  <c r="G529" i="27"/>
  <c r="H529" i="27"/>
  <c r="J529" i="27" s="1"/>
  <c r="M519" i="35"/>
  <c r="I517" i="37"/>
  <c r="J517" i="37" s="1"/>
  <c r="K517" i="37" s="1"/>
  <c r="F518" i="51" s="1"/>
  <c r="G518" i="51" s="1"/>
  <c r="H518" i="51" s="1"/>
  <c r="F517" i="39"/>
  <c r="G517" i="39" s="1"/>
  <c r="O517" i="39"/>
  <c r="R527" i="35"/>
  <c r="L525" i="37"/>
  <c r="M525" i="37" s="1"/>
  <c r="N525" i="37" s="1"/>
  <c r="I526" i="51" s="1"/>
  <c r="J526" i="51" s="1"/>
  <c r="K526" i="51" s="1"/>
  <c r="H537" i="28"/>
  <c r="J537" i="28" s="1"/>
  <c r="G537" i="28"/>
  <c r="AB251" i="39"/>
  <c r="AD251" i="39" s="1"/>
  <c r="O250" i="37"/>
  <c r="P250" i="37" s="1"/>
  <c r="Q250" i="37" s="1"/>
  <c r="L251" i="51" s="1"/>
  <c r="M251" i="51" s="1"/>
  <c r="N251" i="51" s="1"/>
  <c r="M581" i="17" l="1"/>
  <c r="L581" i="17"/>
  <c r="F582" i="17" s="1"/>
  <c r="U543" i="39"/>
  <c r="G554" i="30"/>
  <c r="I554" i="30"/>
  <c r="P543" i="39"/>
  <c r="Q543" i="39" s="1"/>
  <c r="R543" i="39"/>
  <c r="E542" i="37"/>
  <c r="G542" i="37" s="1"/>
  <c r="H542" i="37" s="1"/>
  <c r="C543" i="51" s="1"/>
  <c r="D543" i="51" s="1"/>
  <c r="E543" i="51" s="1"/>
  <c r="O553" i="30"/>
  <c r="P553" i="30" s="1"/>
  <c r="C540" i="21" s="1"/>
  <c r="G271" i="32"/>
  <c r="H271" i="32"/>
  <c r="X261" i="35"/>
  <c r="N519" i="35"/>
  <c r="F518" i="36"/>
  <c r="G518" i="36" s="1"/>
  <c r="H518" i="36" s="1"/>
  <c r="D515" i="41" s="1"/>
  <c r="D515" i="38"/>
  <c r="I529" i="27"/>
  <c r="K529" i="27"/>
  <c r="W518" i="35"/>
  <c r="K518" i="35" s="1"/>
  <c r="H518" i="40"/>
  <c r="H517" i="39"/>
  <c r="J517" i="39"/>
  <c r="I517" i="39"/>
  <c r="K537" i="28"/>
  <c r="E523" i="38"/>
  <c r="I526" i="36"/>
  <c r="J526" i="36" s="1"/>
  <c r="K526" i="36" s="1"/>
  <c r="E523" i="41" s="1"/>
  <c r="S527" i="35"/>
  <c r="R252" i="47"/>
  <c r="S252" i="47" s="1"/>
  <c r="F248" i="38"/>
  <c r="Y252" i="35"/>
  <c r="L251" i="36"/>
  <c r="M251" i="36" s="1"/>
  <c r="N251" i="36" s="1"/>
  <c r="I582" i="17" l="1"/>
  <c r="G582" i="17"/>
  <c r="D568" i="21"/>
  <c r="F570" i="37"/>
  <c r="F539" i="43"/>
  <c r="M539" i="43"/>
  <c r="H544" i="35"/>
  <c r="C543" i="36"/>
  <c r="D543" i="36" s="1"/>
  <c r="E543" i="36" s="1"/>
  <c r="C540" i="38"/>
  <c r="S543" i="39"/>
  <c r="K554" i="30"/>
  <c r="L554" i="30" s="1"/>
  <c r="J271" i="32"/>
  <c r="K271" i="32" s="1"/>
  <c r="D518" i="40"/>
  <c r="D518" i="39"/>
  <c r="L529" i="27"/>
  <c r="F530" i="27" s="1"/>
  <c r="M529" i="27"/>
  <c r="E516" i="21" s="1"/>
  <c r="K517" i="39"/>
  <c r="O519" i="35"/>
  <c r="E519" i="40" s="1"/>
  <c r="P519" i="35"/>
  <c r="M537" i="28"/>
  <c r="F524" i="21" s="1"/>
  <c r="L537" i="28"/>
  <c r="F538" i="28" s="1"/>
  <c r="U527" i="35"/>
  <c r="T527" i="35"/>
  <c r="G527" i="40" s="1"/>
  <c r="AC252" i="39"/>
  <c r="AE252" i="39" s="1"/>
  <c r="F248" i="41"/>
  <c r="Z252" i="35"/>
  <c r="I252" i="40" s="1"/>
  <c r="J582" i="17" l="1"/>
  <c r="K582" i="17" s="1"/>
  <c r="N554" i="30"/>
  <c r="M554" i="30"/>
  <c r="F555" i="30" s="1"/>
  <c r="C540" i="41"/>
  <c r="E544" i="39"/>
  <c r="T544" i="39" s="1"/>
  <c r="I544" i="35"/>
  <c r="C544" i="40" s="1"/>
  <c r="J544" i="35"/>
  <c r="L271" i="32"/>
  <c r="F272" i="32" s="1"/>
  <c r="M271" i="32"/>
  <c r="G258" i="21" s="1"/>
  <c r="L517" i="39"/>
  <c r="K513" i="43" s="1"/>
  <c r="I518" i="37"/>
  <c r="J518" i="37" s="1"/>
  <c r="K518" i="37" s="1"/>
  <c r="F519" i="51" s="1"/>
  <c r="G519" i="51" s="1"/>
  <c r="H519" i="51" s="1"/>
  <c r="M520" i="35"/>
  <c r="G530" i="27"/>
  <c r="H530" i="27"/>
  <c r="J530" i="27" s="1"/>
  <c r="F518" i="39"/>
  <c r="G518" i="39" s="1"/>
  <c r="O518" i="39"/>
  <c r="F519" i="40"/>
  <c r="Q519" i="35"/>
  <c r="V519" i="35" s="1"/>
  <c r="H538" i="28"/>
  <c r="J538" i="28" s="1"/>
  <c r="G538" i="28"/>
  <c r="R528" i="35"/>
  <c r="L526" i="37"/>
  <c r="M526" i="37" s="1"/>
  <c r="N526" i="37" s="1"/>
  <c r="I527" i="51" s="1"/>
  <c r="J527" i="51" s="1"/>
  <c r="K527" i="51" s="1"/>
  <c r="AB252" i="39"/>
  <c r="AD252" i="39" s="1"/>
  <c r="O251" i="37"/>
  <c r="P251" i="37" s="1"/>
  <c r="Q251" i="37" s="1"/>
  <c r="L252" i="51" s="1"/>
  <c r="M252" i="51" s="1"/>
  <c r="N252" i="51" s="1"/>
  <c r="M582" i="17" l="1"/>
  <c r="L582" i="17"/>
  <c r="F583" i="17" s="1"/>
  <c r="U544" i="39"/>
  <c r="P544" i="39"/>
  <c r="Q544" i="39" s="1"/>
  <c r="R544" i="39"/>
  <c r="G555" i="30"/>
  <c r="I555" i="30"/>
  <c r="E543" i="37"/>
  <c r="G543" i="37" s="1"/>
  <c r="H543" i="37" s="1"/>
  <c r="C544" i="51" s="1"/>
  <c r="D544" i="51" s="1"/>
  <c r="E544" i="51" s="1"/>
  <c r="O554" i="30"/>
  <c r="P554" i="30" s="1"/>
  <c r="C541" i="21" s="1"/>
  <c r="X262" i="35"/>
  <c r="G272" i="32"/>
  <c r="H272" i="32"/>
  <c r="H518" i="39"/>
  <c r="I518" i="39"/>
  <c r="J518" i="39"/>
  <c r="I530" i="27"/>
  <c r="K530" i="27"/>
  <c r="D516" i="38"/>
  <c r="F519" i="36"/>
  <c r="G519" i="36" s="1"/>
  <c r="H519" i="36" s="1"/>
  <c r="D516" i="41" s="1"/>
  <c r="N520" i="35"/>
  <c r="H519" i="40"/>
  <c r="W519" i="35"/>
  <c r="K519" i="35" s="1"/>
  <c r="I527" i="36"/>
  <c r="J527" i="36" s="1"/>
  <c r="K527" i="36" s="1"/>
  <c r="E524" i="41" s="1"/>
  <c r="S528" i="35"/>
  <c r="E524" i="38"/>
  <c r="K538" i="28"/>
  <c r="R253" i="47"/>
  <c r="S253" i="47" s="1"/>
  <c r="F249" i="38"/>
  <c r="L252" i="36"/>
  <c r="M252" i="36" s="1"/>
  <c r="N252" i="36" s="1"/>
  <c r="Y253" i="35"/>
  <c r="K518" i="39" l="1"/>
  <c r="G583" i="17"/>
  <c r="I583" i="17"/>
  <c r="D569" i="21"/>
  <c r="F571" i="37"/>
  <c r="M540" i="43"/>
  <c r="F540" i="43"/>
  <c r="C541" i="38"/>
  <c r="C544" i="36"/>
  <c r="D544" i="36" s="1"/>
  <c r="E544" i="36" s="1"/>
  <c r="H545" i="35"/>
  <c r="K555" i="30"/>
  <c r="L555" i="30" s="1"/>
  <c r="S544" i="39"/>
  <c r="J272" i="32"/>
  <c r="K272" i="32" s="1"/>
  <c r="O520" i="35"/>
  <c r="E520" i="40" s="1"/>
  <c r="P520" i="35"/>
  <c r="L530" i="27"/>
  <c r="F531" i="27" s="1"/>
  <c r="M530" i="27"/>
  <c r="E517" i="21" s="1"/>
  <c r="L518" i="39"/>
  <c r="K514" i="43" s="1"/>
  <c r="D519" i="40"/>
  <c r="D519" i="39"/>
  <c r="L538" i="28"/>
  <c r="F539" i="28" s="1"/>
  <c r="M538" i="28"/>
  <c r="F525" i="21" s="1"/>
  <c r="U528" i="35"/>
  <c r="T528" i="35"/>
  <c r="G528" i="40" s="1"/>
  <c r="Z253" i="35"/>
  <c r="I253" i="40" s="1"/>
  <c r="F249" i="41"/>
  <c r="AC253" i="39"/>
  <c r="AE253" i="39" s="1"/>
  <c r="J583" i="17" l="1"/>
  <c r="K583" i="17" s="1"/>
  <c r="M555" i="30"/>
  <c r="F556" i="30" s="1"/>
  <c r="N555" i="30"/>
  <c r="I545" i="35"/>
  <c r="C545" i="40" s="1"/>
  <c r="J545" i="35"/>
  <c r="E545" i="39"/>
  <c r="T545" i="39" s="1"/>
  <c r="C541" i="41"/>
  <c r="L272" i="32"/>
  <c r="F273" i="32" s="1"/>
  <c r="M272" i="32"/>
  <c r="G259" i="21" s="1"/>
  <c r="F519" i="39"/>
  <c r="O519" i="39"/>
  <c r="M521" i="35"/>
  <c r="I519" i="37"/>
  <c r="J519" i="37" s="1"/>
  <c r="K519" i="37" s="1"/>
  <c r="F520" i="51" s="1"/>
  <c r="G520" i="51" s="1"/>
  <c r="H520" i="51" s="1"/>
  <c r="G531" i="27"/>
  <c r="H531" i="27"/>
  <c r="J531" i="27" s="1"/>
  <c r="F520" i="40"/>
  <c r="Q520" i="35"/>
  <c r="V520" i="35" s="1"/>
  <c r="L527" i="37"/>
  <c r="M527" i="37" s="1"/>
  <c r="N527" i="37" s="1"/>
  <c r="I528" i="51" s="1"/>
  <c r="J528" i="51" s="1"/>
  <c r="K528" i="51" s="1"/>
  <c r="R529" i="35"/>
  <c r="H539" i="28"/>
  <c r="J539" i="28" s="1"/>
  <c r="G539" i="28"/>
  <c r="O252" i="37"/>
  <c r="P252" i="37" s="1"/>
  <c r="Q252" i="37" s="1"/>
  <c r="L253" i="51" s="1"/>
  <c r="M253" i="51" s="1"/>
  <c r="N253" i="51" s="1"/>
  <c r="AB253" i="39"/>
  <c r="AD253" i="39" s="1"/>
  <c r="M583" i="17" l="1"/>
  <c r="L583" i="17"/>
  <c r="F584" i="17" s="1"/>
  <c r="U545" i="39"/>
  <c r="P545" i="39"/>
  <c r="Q545" i="39" s="1"/>
  <c r="R545" i="39"/>
  <c r="O555" i="30"/>
  <c r="P555" i="30" s="1"/>
  <c r="C542" i="21" s="1"/>
  <c r="E544" i="37"/>
  <c r="G544" i="37" s="1"/>
  <c r="H544" i="37" s="1"/>
  <c r="C545" i="51" s="1"/>
  <c r="D545" i="51" s="1"/>
  <c r="E545" i="51" s="1"/>
  <c r="G556" i="30"/>
  <c r="I556" i="30"/>
  <c r="X263" i="35"/>
  <c r="G273" i="32"/>
  <c r="H273" i="32"/>
  <c r="F520" i="36"/>
  <c r="G520" i="36" s="1"/>
  <c r="H520" i="36" s="1"/>
  <c r="D517" i="41" s="1"/>
  <c r="D517" i="38"/>
  <c r="N521" i="35"/>
  <c r="K531" i="27"/>
  <c r="I531" i="27"/>
  <c r="W520" i="35"/>
  <c r="K520" i="35" s="1"/>
  <c r="H520" i="40"/>
  <c r="G519" i="39"/>
  <c r="K539" i="28"/>
  <c r="E525" i="38"/>
  <c r="I528" i="36"/>
  <c r="J528" i="36" s="1"/>
  <c r="K528" i="36" s="1"/>
  <c r="E525" i="41" s="1"/>
  <c r="S529" i="35"/>
  <c r="R254" i="47"/>
  <c r="S254" i="47" s="1"/>
  <c r="F250" i="38"/>
  <c r="Y254" i="35"/>
  <c r="L253" i="36"/>
  <c r="M253" i="36" s="1"/>
  <c r="N253" i="36" s="1"/>
  <c r="I584" i="17" l="1"/>
  <c r="G584" i="17"/>
  <c r="D570" i="21"/>
  <c r="F572" i="37"/>
  <c r="F541" i="43"/>
  <c r="M541" i="43"/>
  <c r="K556" i="30"/>
  <c r="L556" i="30" s="1"/>
  <c r="H546" i="35"/>
  <c r="C545" i="36"/>
  <c r="D545" i="36" s="1"/>
  <c r="E545" i="36" s="1"/>
  <c r="C542" i="38"/>
  <c r="S545" i="39"/>
  <c r="J273" i="32"/>
  <c r="K273" i="32" s="1"/>
  <c r="J519" i="39"/>
  <c r="I519" i="39"/>
  <c r="D520" i="40"/>
  <c r="D520" i="39"/>
  <c r="M531" i="27"/>
  <c r="E518" i="21" s="1"/>
  <c r="L531" i="27"/>
  <c r="F532" i="27" s="1"/>
  <c r="O521" i="35"/>
  <c r="E521" i="40" s="1"/>
  <c r="P521" i="35"/>
  <c r="H519" i="39"/>
  <c r="L539" i="28"/>
  <c r="F540" i="28" s="1"/>
  <c r="M539" i="28"/>
  <c r="F526" i="21" s="1"/>
  <c r="U529" i="35"/>
  <c r="T529" i="35"/>
  <c r="G529" i="40" s="1"/>
  <c r="AC254" i="39"/>
  <c r="AE254" i="39" s="1"/>
  <c r="F250" i="41"/>
  <c r="Z254" i="35"/>
  <c r="I254" i="40" s="1"/>
  <c r="J584" i="17" l="1"/>
  <c r="K584" i="17" s="1"/>
  <c r="M556" i="30"/>
  <c r="F557" i="30" s="1"/>
  <c r="N556" i="30"/>
  <c r="C542" i="41"/>
  <c r="E546" i="39"/>
  <c r="T546" i="39" s="1"/>
  <c r="I546" i="35"/>
  <c r="C546" i="40" s="1"/>
  <c r="J546" i="35"/>
  <c r="L273" i="32"/>
  <c r="F274" i="32" s="1"/>
  <c r="M273" i="32"/>
  <c r="G260" i="21" s="1"/>
  <c r="F521" i="40"/>
  <c r="Q521" i="35"/>
  <c r="V521" i="35" s="1"/>
  <c r="G532" i="27"/>
  <c r="H532" i="27"/>
  <c r="J532" i="27" s="1"/>
  <c r="M522" i="35"/>
  <c r="I520" i="37"/>
  <c r="J520" i="37" s="1"/>
  <c r="K520" i="37" s="1"/>
  <c r="F521" i="51" s="1"/>
  <c r="G521" i="51" s="1"/>
  <c r="H521" i="51" s="1"/>
  <c r="F520" i="39"/>
  <c r="G520" i="39" s="1"/>
  <c r="O520" i="39"/>
  <c r="K519" i="39"/>
  <c r="L528" i="37"/>
  <c r="M528" i="37" s="1"/>
  <c r="N528" i="37" s="1"/>
  <c r="I529" i="51" s="1"/>
  <c r="J529" i="51" s="1"/>
  <c r="K529" i="51" s="1"/>
  <c r="R530" i="35"/>
  <c r="H540" i="28"/>
  <c r="J540" i="28" s="1"/>
  <c r="G540" i="28"/>
  <c r="AB254" i="39"/>
  <c r="AD254" i="39" s="1"/>
  <c r="O253" i="37"/>
  <c r="P253" i="37" s="1"/>
  <c r="Q253" i="37" s="1"/>
  <c r="L254" i="51" s="1"/>
  <c r="M254" i="51" s="1"/>
  <c r="N254" i="51" s="1"/>
  <c r="L584" i="17" l="1"/>
  <c r="F585" i="17" s="1"/>
  <c r="M584" i="17"/>
  <c r="U546" i="39"/>
  <c r="P546" i="39"/>
  <c r="Q546" i="39" s="1"/>
  <c r="R546" i="39"/>
  <c r="E545" i="37"/>
  <c r="G545" i="37" s="1"/>
  <c r="H545" i="37" s="1"/>
  <c r="C546" i="51" s="1"/>
  <c r="D546" i="51" s="1"/>
  <c r="E546" i="51" s="1"/>
  <c r="O556" i="30"/>
  <c r="P556" i="30" s="1"/>
  <c r="C543" i="21" s="1"/>
  <c r="G557" i="30"/>
  <c r="I557" i="30"/>
  <c r="X264" i="35"/>
  <c r="G274" i="32"/>
  <c r="H274" i="32"/>
  <c r="L519" i="39"/>
  <c r="K515" i="43" s="1"/>
  <c r="H520" i="39"/>
  <c r="J520" i="39"/>
  <c r="I520" i="39"/>
  <c r="K520" i="39" s="1"/>
  <c r="D518" i="38"/>
  <c r="F521" i="36"/>
  <c r="G521" i="36" s="1"/>
  <c r="H521" i="36" s="1"/>
  <c r="D518" i="41" s="1"/>
  <c r="N522" i="35"/>
  <c r="K532" i="27"/>
  <c r="I532" i="27"/>
  <c r="H521" i="40"/>
  <c r="W521" i="35"/>
  <c r="K521" i="35" s="1"/>
  <c r="K540" i="28"/>
  <c r="E526" i="38"/>
  <c r="S530" i="35"/>
  <c r="I529" i="36"/>
  <c r="J529" i="36" s="1"/>
  <c r="K529" i="36" s="1"/>
  <c r="E526" i="41" s="1"/>
  <c r="R255" i="47"/>
  <c r="S255" i="47" s="1"/>
  <c r="F251" i="38"/>
  <c r="L254" i="36"/>
  <c r="M254" i="36" s="1"/>
  <c r="N254" i="36" s="1"/>
  <c r="Y255" i="35"/>
  <c r="D571" i="21" l="1"/>
  <c r="F573" i="37"/>
  <c r="G585" i="17"/>
  <c r="I585" i="17"/>
  <c r="M542" i="43"/>
  <c r="F542" i="43"/>
  <c r="K557" i="30"/>
  <c r="L557" i="30" s="1"/>
  <c r="C543" i="38"/>
  <c r="C546" i="36"/>
  <c r="D546" i="36" s="1"/>
  <c r="E546" i="36" s="1"/>
  <c r="H547" i="35"/>
  <c r="S546" i="39"/>
  <c r="J274" i="32"/>
  <c r="K274" i="32" s="1"/>
  <c r="M532" i="27"/>
  <c r="E519" i="21" s="1"/>
  <c r="L532" i="27"/>
  <c r="F533" i="27" s="1"/>
  <c r="O522" i="35"/>
  <c r="E522" i="40" s="1"/>
  <c r="P522" i="35"/>
  <c r="D521" i="40"/>
  <c r="D521" i="39"/>
  <c r="L520" i="39"/>
  <c r="K516" i="43" s="1"/>
  <c r="T530" i="35"/>
  <c r="G530" i="40" s="1"/>
  <c r="U530" i="35"/>
  <c r="L540" i="28"/>
  <c r="F541" i="28" s="1"/>
  <c r="M540" i="28"/>
  <c r="F527" i="21" s="1"/>
  <c r="AC255" i="39"/>
  <c r="AE255" i="39" s="1"/>
  <c r="F251" i="41"/>
  <c r="Z255" i="35"/>
  <c r="I255" i="40" s="1"/>
  <c r="J585" i="17" l="1"/>
  <c r="K585" i="17" s="1"/>
  <c r="M557" i="30"/>
  <c r="F558" i="30" s="1"/>
  <c r="N557" i="30"/>
  <c r="J547" i="35"/>
  <c r="I547" i="35"/>
  <c r="C547" i="40" s="1"/>
  <c r="E547" i="39"/>
  <c r="T547" i="39" s="1"/>
  <c r="C543" i="41"/>
  <c r="M274" i="32"/>
  <c r="G261" i="21" s="1"/>
  <c r="L274" i="32"/>
  <c r="F275" i="32" s="1"/>
  <c r="F521" i="39"/>
  <c r="G521" i="39" s="1"/>
  <c r="O521" i="39"/>
  <c r="F522" i="40"/>
  <c r="Q522" i="35"/>
  <c r="V522" i="35" s="1"/>
  <c r="H533" i="27"/>
  <c r="J533" i="27" s="1"/>
  <c r="G533" i="27"/>
  <c r="M523" i="35"/>
  <c r="I521" i="37"/>
  <c r="J521" i="37" s="1"/>
  <c r="K521" i="37" s="1"/>
  <c r="F522" i="51" s="1"/>
  <c r="G522" i="51" s="1"/>
  <c r="H522" i="51" s="1"/>
  <c r="L529" i="37"/>
  <c r="M529" i="37" s="1"/>
  <c r="N529" i="37" s="1"/>
  <c r="I530" i="51" s="1"/>
  <c r="J530" i="51" s="1"/>
  <c r="K530" i="51" s="1"/>
  <c r="R531" i="35"/>
  <c r="H541" i="28"/>
  <c r="J541" i="28" s="1"/>
  <c r="G541" i="28"/>
  <c r="O254" i="37"/>
  <c r="P254" i="37" s="1"/>
  <c r="Q254" i="37" s="1"/>
  <c r="L255" i="51" s="1"/>
  <c r="M255" i="51" s="1"/>
  <c r="N255" i="51" s="1"/>
  <c r="AB255" i="39"/>
  <c r="AD255" i="39" s="1"/>
  <c r="L585" i="17" l="1"/>
  <c r="F586" i="17" s="1"/>
  <c r="M585" i="17"/>
  <c r="U547" i="39"/>
  <c r="P547" i="39"/>
  <c r="Q547" i="39" s="1"/>
  <c r="R547" i="39"/>
  <c r="E546" i="37"/>
  <c r="G546" i="37" s="1"/>
  <c r="H546" i="37" s="1"/>
  <c r="C547" i="51" s="1"/>
  <c r="D547" i="51" s="1"/>
  <c r="E547" i="51" s="1"/>
  <c r="O557" i="30"/>
  <c r="P557" i="30" s="1"/>
  <c r="C544" i="21" s="1"/>
  <c r="G558" i="30"/>
  <c r="I558" i="30"/>
  <c r="G275" i="32"/>
  <c r="H275" i="32"/>
  <c r="X265" i="35"/>
  <c r="I533" i="27"/>
  <c r="K533" i="27"/>
  <c r="H522" i="40"/>
  <c r="W522" i="35"/>
  <c r="K522" i="35" s="1"/>
  <c r="F522" i="36"/>
  <c r="G522" i="36" s="1"/>
  <c r="H522" i="36" s="1"/>
  <c r="D519" i="41" s="1"/>
  <c r="N523" i="35"/>
  <c r="D519" i="38"/>
  <c r="H521" i="39"/>
  <c r="J521" i="39"/>
  <c r="I521" i="39"/>
  <c r="K541" i="28"/>
  <c r="E527" i="38"/>
  <c r="I530" i="36"/>
  <c r="J530" i="36" s="1"/>
  <c r="K530" i="36" s="1"/>
  <c r="E527" i="41" s="1"/>
  <c r="S531" i="35"/>
  <c r="R256" i="47"/>
  <c r="S256" i="47" s="1"/>
  <c r="F252" i="38"/>
  <c r="Y256" i="35"/>
  <c r="L255" i="36"/>
  <c r="M255" i="36" s="1"/>
  <c r="N255" i="36" s="1"/>
  <c r="D572" i="21" l="1"/>
  <c r="F574" i="37"/>
  <c r="G586" i="17"/>
  <c r="I586" i="17"/>
  <c r="F543" i="43"/>
  <c r="M543" i="43"/>
  <c r="C544" i="38"/>
  <c r="H548" i="35"/>
  <c r="C547" i="36"/>
  <c r="D547" i="36" s="1"/>
  <c r="E547" i="36" s="1"/>
  <c r="K558" i="30"/>
  <c r="L558" i="30" s="1"/>
  <c r="S547" i="39"/>
  <c r="J275" i="32"/>
  <c r="K275" i="32" s="1"/>
  <c r="O523" i="35"/>
  <c r="E523" i="40" s="1"/>
  <c r="P523" i="35"/>
  <c r="D522" i="40"/>
  <c r="D522" i="39"/>
  <c r="K521" i="39"/>
  <c r="L521" i="39" s="1"/>
  <c r="K517" i="43" s="1"/>
  <c r="M533" i="27"/>
  <c r="E520" i="21" s="1"/>
  <c r="L533" i="27"/>
  <c r="F534" i="27" s="1"/>
  <c r="L541" i="28"/>
  <c r="F542" i="28" s="1"/>
  <c r="M541" i="28"/>
  <c r="F528" i="21" s="1"/>
  <c r="U531" i="35"/>
  <c r="T531" i="35"/>
  <c r="G531" i="40" s="1"/>
  <c r="Z256" i="35"/>
  <c r="I256" i="40" s="1"/>
  <c r="F252" i="41"/>
  <c r="AC256" i="39"/>
  <c r="AE256" i="39" s="1"/>
  <c r="J586" i="17" l="1"/>
  <c r="K586" i="17" s="1"/>
  <c r="M558" i="30"/>
  <c r="F559" i="30" s="1"/>
  <c r="N558" i="30"/>
  <c r="E548" i="39"/>
  <c r="T548" i="39" s="1"/>
  <c r="C544" i="41"/>
  <c r="J548" i="35"/>
  <c r="I548" i="35"/>
  <c r="C548" i="40" s="1"/>
  <c r="L275" i="32"/>
  <c r="F276" i="32" s="1"/>
  <c r="M275" i="32"/>
  <c r="G262" i="21" s="1"/>
  <c r="G534" i="27"/>
  <c r="H534" i="27"/>
  <c r="J534" i="27" s="1"/>
  <c r="I522" i="37"/>
  <c r="J522" i="37" s="1"/>
  <c r="K522" i="37" s="1"/>
  <c r="F523" i="51" s="1"/>
  <c r="G523" i="51" s="1"/>
  <c r="H523" i="51" s="1"/>
  <c r="M524" i="35"/>
  <c r="F522" i="39"/>
  <c r="G522" i="39" s="1"/>
  <c r="O522" i="39"/>
  <c r="F523" i="40"/>
  <c r="Q523" i="35"/>
  <c r="V523" i="35" s="1"/>
  <c r="R532" i="35"/>
  <c r="L530" i="37"/>
  <c r="M530" i="37" s="1"/>
  <c r="N530" i="37" s="1"/>
  <c r="I531" i="51" s="1"/>
  <c r="J531" i="51" s="1"/>
  <c r="K531" i="51" s="1"/>
  <c r="H542" i="28"/>
  <c r="J542" i="28" s="1"/>
  <c r="G542" i="28"/>
  <c r="O255" i="37"/>
  <c r="P255" i="37" s="1"/>
  <c r="Q255" i="37" s="1"/>
  <c r="L256" i="51" s="1"/>
  <c r="M256" i="51" s="1"/>
  <c r="N256" i="51" s="1"/>
  <c r="AB256" i="39"/>
  <c r="AD256" i="39" s="1"/>
  <c r="M586" i="17" l="1"/>
  <c r="L586" i="17"/>
  <c r="F587" i="17" s="1"/>
  <c r="U548" i="39"/>
  <c r="P548" i="39"/>
  <c r="Q548" i="39" s="1"/>
  <c r="R548" i="39"/>
  <c r="O558" i="30"/>
  <c r="P558" i="30" s="1"/>
  <c r="C545" i="21" s="1"/>
  <c r="E547" i="37"/>
  <c r="G547" i="37" s="1"/>
  <c r="H547" i="37" s="1"/>
  <c r="C548" i="51" s="1"/>
  <c r="D548" i="51" s="1"/>
  <c r="E548" i="51" s="1"/>
  <c r="I559" i="30"/>
  <c r="G559" i="30"/>
  <c r="X266" i="35"/>
  <c r="H276" i="32"/>
  <c r="G276" i="32"/>
  <c r="N524" i="35"/>
  <c r="F523" i="36"/>
  <c r="G523" i="36" s="1"/>
  <c r="H523" i="36" s="1"/>
  <c r="D520" i="41" s="1"/>
  <c r="D520" i="38"/>
  <c r="I534" i="27"/>
  <c r="K534" i="27"/>
  <c r="H522" i="39"/>
  <c r="J522" i="39"/>
  <c r="I522" i="39"/>
  <c r="W523" i="35"/>
  <c r="K523" i="35" s="1"/>
  <c r="H523" i="40"/>
  <c r="I531" i="36"/>
  <c r="J531" i="36" s="1"/>
  <c r="K531" i="36" s="1"/>
  <c r="E528" i="41" s="1"/>
  <c r="E528" i="38"/>
  <c r="S532" i="35"/>
  <c r="K542" i="28"/>
  <c r="R257" i="47"/>
  <c r="S257" i="47" s="1"/>
  <c r="F253" i="38"/>
  <c r="L256" i="36"/>
  <c r="M256" i="36" s="1"/>
  <c r="N256" i="36" s="1"/>
  <c r="Y257" i="35"/>
  <c r="G587" i="17" l="1"/>
  <c r="I587" i="17"/>
  <c r="D573" i="21"/>
  <c r="F575" i="37"/>
  <c r="F544" i="43"/>
  <c r="M544" i="43"/>
  <c r="K522" i="39"/>
  <c r="L522" i="39" s="1"/>
  <c r="K518" i="43" s="1"/>
  <c r="K559" i="30"/>
  <c r="L559" i="30" s="1"/>
  <c r="H549" i="35"/>
  <c r="C548" i="36"/>
  <c r="D548" i="36" s="1"/>
  <c r="E548" i="36" s="1"/>
  <c r="C545" i="38"/>
  <c r="S548" i="39"/>
  <c r="J276" i="32"/>
  <c r="K276" i="32" s="1"/>
  <c r="L534" i="27"/>
  <c r="F535" i="27" s="1"/>
  <c r="M534" i="27"/>
  <c r="E521" i="21" s="1"/>
  <c r="D523" i="40"/>
  <c r="D523" i="39"/>
  <c r="O524" i="35"/>
  <c r="E524" i="40" s="1"/>
  <c r="P524" i="35"/>
  <c r="M542" i="28"/>
  <c r="F529" i="21" s="1"/>
  <c r="L542" i="28"/>
  <c r="F543" i="28" s="1"/>
  <c r="T532" i="35"/>
  <c r="G532" i="40" s="1"/>
  <c r="U532" i="35"/>
  <c r="AC257" i="39"/>
  <c r="AE257" i="39" s="1"/>
  <c r="F253" i="41"/>
  <c r="Z257" i="35"/>
  <c r="I257" i="40" s="1"/>
  <c r="J587" i="17" l="1"/>
  <c r="K587" i="17" s="1"/>
  <c r="N559" i="30"/>
  <c r="M559" i="30"/>
  <c r="F560" i="30" s="1"/>
  <c r="C545" i="41"/>
  <c r="E549" i="39"/>
  <c r="T549" i="39" s="1"/>
  <c r="J549" i="35"/>
  <c r="I549" i="35"/>
  <c r="C549" i="40" s="1"/>
  <c r="M276" i="32"/>
  <c r="G263" i="21" s="1"/>
  <c r="L276" i="32"/>
  <c r="F277" i="32" s="1"/>
  <c r="Q524" i="35"/>
  <c r="V524" i="35" s="1"/>
  <c r="F524" i="40"/>
  <c r="F523" i="39"/>
  <c r="O523" i="39"/>
  <c r="M525" i="35"/>
  <c r="I523" i="37"/>
  <c r="J523" i="37" s="1"/>
  <c r="K523" i="37" s="1"/>
  <c r="F524" i="51" s="1"/>
  <c r="G524" i="51" s="1"/>
  <c r="H524" i="51" s="1"/>
  <c r="G535" i="27"/>
  <c r="H535" i="27"/>
  <c r="J535" i="27" s="1"/>
  <c r="G543" i="28"/>
  <c r="H543" i="28"/>
  <c r="J543" i="28" s="1"/>
  <c r="R533" i="35"/>
  <c r="L531" i="37"/>
  <c r="M531" i="37" s="1"/>
  <c r="N531" i="37" s="1"/>
  <c r="I532" i="51" s="1"/>
  <c r="J532" i="51" s="1"/>
  <c r="K532" i="51" s="1"/>
  <c r="O256" i="37"/>
  <c r="P256" i="37" s="1"/>
  <c r="Q256" i="37" s="1"/>
  <c r="L257" i="51" s="1"/>
  <c r="M257" i="51" s="1"/>
  <c r="N257" i="51" s="1"/>
  <c r="AB257" i="39"/>
  <c r="AD257" i="39" s="1"/>
  <c r="M587" i="17" l="1"/>
  <c r="L587" i="17"/>
  <c r="F588" i="17" s="1"/>
  <c r="U549" i="39"/>
  <c r="P549" i="39"/>
  <c r="Q549" i="39" s="1"/>
  <c r="R549" i="39"/>
  <c r="G560" i="30"/>
  <c r="I560" i="30"/>
  <c r="O559" i="30"/>
  <c r="P559" i="30" s="1"/>
  <c r="C546" i="21" s="1"/>
  <c r="E548" i="37"/>
  <c r="G548" i="37" s="1"/>
  <c r="H548" i="37" s="1"/>
  <c r="C549" i="51" s="1"/>
  <c r="D549" i="51" s="1"/>
  <c r="E549" i="51" s="1"/>
  <c r="H277" i="32"/>
  <c r="G277" i="32"/>
  <c r="X267" i="35"/>
  <c r="D521" i="38"/>
  <c r="F524" i="36"/>
  <c r="G524" i="36" s="1"/>
  <c r="H524" i="36" s="1"/>
  <c r="D521" i="41" s="1"/>
  <c r="N525" i="35"/>
  <c r="G523" i="39"/>
  <c r="H523" i="39" s="1"/>
  <c r="I535" i="27"/>
  <c r="K535" i="27"/>
  <c r="H524" i="40"/>
  <c r="W524" i="35"/>
  <c r="K524" i="35" s="1"/>
  <c r="K543" i="28"/>
  <c r="I532" i="36"/>
  <c r="J532" i="36" s="1"/>
  <c r="K532" i="36" s="1"/>
  <c r="E529" i="41" s="1"/>
  <c r="E529" i="38"/>
  <c r="S533" i="35"/>
  <c r="R258" i="47"/>
  <c r="S258" i="47" s="1"/>
  <c r="F254" i="38"/>
  <c r="Y258" i="35"/>
  <c r="L257" i="36"/>
  <c r="M257" i="36" s="1"/>
  <c r="N257" i="36" s="1"/>
  <c r="G588" i="17" l="1"/>
  <c r="I588" i="17"/>
  <c r="D574" i="21"/>
  <c r="F576" i="37"/>
  <c r="F545" i="43"/>
  <c r="M545" i="43"/>
  <c r="C549" i="36"/>
  <c r="D549" i="36" s="1"/>
  <c r="E549" i="36" s="1"/>
  <c r="H550" i="35"/>
  <c r="C546" i="38"/>
  <c r="K560" i="30"/>
  <c r="L560" i="30" s="1"/>
  <c r="S549" i="39"/>
  <c r="J277" i="32"/>
  <c r="K277" i="32" s="1"/>
  <c r="I523" i="39"/>
  <c r="K523" i="39" s="1"/>
  <c r="J523" i="39"/>
  <c r="O525" i="35"/>
  <c r="E525" i="40" s="1"/>
  <c r="P525" i="35"/>
  <c r="M535" i="27"/>
  <c r="E522" i="21" s="1"/>
  <c r="L535" i="27"/>
  <c r="F536" i="27" s="1"/>
  <c r="D524" i="40"/>
  <c r="D524" i="39"/>
  <c r="L543" i="28"/>
  <c r="F544" i="28" s="1"/>
  <c r="M543" i="28"/>
  <c r="F530" i="21" s="1"/>
  <c r="U533" i="35"/>
  <c r="T533" i="35"/>
  <c r="G533" i="40" s="1"/>
  <c r="AC258" i="39"/>
  <c r="AE258" i="39" s="1"/>
  <c r="F254" i="41"/>
  <c r="Z258" i="35"/>
  <c r="I258" i="40" s="1"/>
  <c r="J588" i="17" l="1"/>
  <c r="K588" i="17" s="1"/>
  <c r="N560" i="30"/>
  <c r="M560" i="30"/>
  <c r="F561" i="30" s="1"/>
  <c r="J550" i="35"/>
  <c r="I550" i="35"/>
  <c r="C550" i="40" s="1"/>
  <c r="E550" i="39"/>
  <c r="T550" i="39" s="1"/>
  <c r="C546" i="41"/>
  <c r="M277" i="32"/>
  <c r="G264" i="21" s="1"/>
  <c r="L277" i="32"/>
  <c r="F278" i="32" s="1"/>
  <c r="F524" i="39"/>
  <c r="O524" i="39"/>
  <c r="G536" i="27"/>
  <c r="H536" i="27"/>
  <c r="J536" i="27" s="1"/>
  <c r="M526" i="35"/>
  <c r="I524" i="37"/>
  <c r="J524" i="37" s="1"/>
  <c r="K524" i="37" s="1"/>
  <c r="F525" i="51" s="1"/>
  <c r="G525" i="51" s="1"/>
  <c r="H525" i="51" s="1"/>
  <c r="Q525" i="35"/>
  <c r="V525" i="35" s="1"/>
  <c r="F525" i="40"/>
  <c r="L523" i="39"/>
  <c r="K519" i="43" s="1"/>
  <c r="R534" i="35"/>
  <c r="L532" i="37"/>
  <c r="M532" i="37" s="1"/>
  <c r="N532" i="37" s="1"/>
  <c r="I533" i="51" s="1"/>
  <c r="J533" i="51" s="1"/>
  <c r="K533" i="51" s="1"/>
  <c r="G544" i="28"/>
  <c r="H544" i="28"/>
  <c r="J544" i="28" s="1"/>
  <c r="AB258" i="39"/>
  <c r="AD258" i="39" s="1"/>
  <c r="O257" i="37"/>
  <c r="P257" i="37" s="1"/>
  <c r="Q257" i="37" s="1"/>
  <c r="L258" i="51" s="1"/>
  <c r="M258" i="51" s="1"/>
  <c r="N258" i="51" s="1"/>
  <c r="L588" i="17" l="1"/>
  <c r="F589" i="17" s="1"/>
  <c r="M588" i="17"/>
  <c r="U550" i="39"/>
  <c r="P550" i="39"/>
  <c r="Q550" i="39" s="1"/>
  <c r="R550" i="39"/>
  <c r="G561" i="30"/>
  <c r="I561" i="30"/>
  <c r="O560" i="30"/>
  <c r="P560" i="30" s="1"/>
  <c r="C547" i="21" s="1"/>
  <c r="E549" i="37"/>
  <c r="G549" i="37" s="1"/>
  <c r="H549" i="37" s="1"/>
  <c r="C550" i="51" s="1"/>
  <c r="D550" i="51" s="1"/>
  <c r="E550" i="51" s="1"/>
  <c r="G278" i="32"/>
  <c r="H278" i="32"/>
  <c r="X268" i="35"/>
  <c r="W525" i="35"/>
  <c r="K525" i="35" s="1"/>
  <c r="H525" i="40"/>
  <c r="D522" i="38"/>
  <c r="F525" i="36"/>
  <c r="G525" i="36" s="1"/>
  <c r="H525" i="36" s="1"/>
  <c r="D522" i="41" s="1"/>
  <c r="N526" i="35"/>
  <c r="I536" i="27"/>
  <c r="K536" i="27"/>
  <c r="G524" i="39"/>
  <c r="K544" i="28"/>
  <c r="I533" i="36"/>
  <c r="J533" i="36" s="1"/>
  <c r="K533" i="36" s="1"/>
  <c r="E530" i="41" s="1"/>
  <c r="S534" i="35"/>
  <c r="E530" i="38"/>
  <c r="R259" i="47"/>
  <c r="S259" i="47" s="1"/>
  <c r="F255" i="38"/>
  <c r="L258" i="36"/>
  <c r="M258" i="36" s="1"/>
  <c r="N258" i="36" s="1"/>
  <c r="Y259" i="35"/>
  <c r="D575" i="21" l="1"/>
  <c r="F577" i="37"/>
  <c r="G589" i="17"/>
  <c r="I589" i="17"/>
  <c r="F546" i="43"/>
  <c r="M546" i="43"/>
  <c r="K561" i="30"/>
  <c r="L561" i="30" s="1"/>
  <c r="H551" i="35"/>
  <c r="C550" i="36"/>
  <c r="D550" i="36" s="1"/>
  <c r="E550" i="36" s="1"/>
  <c r="C547" i="38"/>
  <c r="S550" i="39"/>
  <c r="J278" i="32"/>
  <c r="K278" i="32" s="1"/>
  <c r="I524" i="39"/>
  <c r="J524" i="39"/>
  <c r="L536" i="27"/>
  <c r="F537" i="27" s="1"/>
  <c r="M536" i="27"/>
  <c r="E523" i="21" s="1"/>
  <c r="P526" i="35"/>
  <c r="O526" i="35"/>
  <c r="E526" i="40" s="1"/>
  <c r="H524" i="39"/>
  <c r="D525" i="40"/>
  <c r="D525" i="39"/>
  <c r="L544" i="28"/>
  <c r="F545" i="28" s="1"/>
  <c r="M544" i="28"/>
  <c r="F531" i="21" s="1"/>
  <c r="T534" i="35"/>
  <c r="G534" i="40" s="1"/>
  <c r="U534" i="35"/>
  <c r="Z259" i="35"/>
  <c r="I259" i="40" s="1"/>
  <c r="AC259" i="39"/>
  <c r="AE259" i="39" s="1"/>
  <c r="F255" i="41"/>
  <c r="J589" i="17" l="1"/>
  <c r="K589" i="17" s="1"/>
  <c r="M561" i="30"/>
  <c r="F562" i="30" s="1"/>
  <c r="N561" i="30"/>
  <c r="C547" i="41"/>
  <c r="E551" i="39"/>
  <c r="T551" i="39" s="1"/>
  <c r="J551" i="35"/>
  <c r="I551" i="35"/>
  <c r="C551" i="40" s="1"/>
  <c r="L278" i="32"/>
  <c r="F279" i="32" s="1"/>
  <c r="M278" i="32"/>
  <c r="G265" i="21" s="1"/>
  <c r="Q526" i="35"/>
  <c r="V526" i="35" s="1"/>
  <c r="F526" i="40"/>
  <c r="M527" i="35"/>
  <c r="I525" i="37"/>
  <c r="J525" i="37" s="1"/>
  <c r="K525" i="37" s="1"/>
  <c r="F526" i="51" s="1"/>
  <c r="G526" i="51" s="1"/>
  <c r="H526" i="51" s="1"/>
  <c r="H537" i="27"/>
  <c r="J537" i="27" s="1"/>
  <c r="G537" i="27"/>
  <c r="F525" i="39"/>
  <c r="G525" i="39" s="1"/>
  <c r="O525" i="39"/>
  <c r="K524" i="39"/>
  <c r="L524" i="39" s="1"/>
  <c r="K520" i="43" s="1"/>
  <c r="L533" i="37"/>
  <c r="M533" i="37" s="1"/>
  <c r="N533" i="37" s="1"/>
  <c r="I534" i="51" s="1"/>
  <c r="J534" i="51" s="1"/>
  <c r="K534" i="51" s="1"/>
  <c r="R535" i="35"/>
  <c r="H545" i="28"/>
  <c r="J545" i="28" s="1"/>
  <c r="G545" i="28"/>
  <c r="AB259" i="39"/>
  <c r="AD259" i="39" s="1"/>
  <c r="O258" i="37"/>
  <c r="P258" i="37" s="1"/>
  <c r="Q258" i="37" s="1"/>
  <c r="L259" i="51" s="1"/>
  <c r="M259" i="51" s="1"/>
  <c r="N259" i="51" s="1"/>
  <c r="L589" i="17" l="1"/>
  <c r="F590" i="17" s="1"/>
  <c r="M589" i="17"/>
  <c r="U551" i="39"/>
  <c r="P551" i="39"/>
  <c r="Q551" i="39" s="1"/>
  <c r="R551" i="39"/>
  <c r="E550" i="37"/>
  <c r="G550" i="37" s="1"/>
  <c r="H550" i="37" s="1"/>
  <c r="C551" i="51" s="1"/>
  <c r="D551" i="51" s="1"/>
  <c r="E551" i="51" s="1"/>
  <c r="O561" i="30"/>
  <c r="P561" i="30" s="1"/>
  <c r="C548" i="21" s="1"/>
  <c r="I562" i="30"/>
  <c r="G562" i="30"/>
  <c r="X269" i="35"/>
  <c r="H279" i="32"/>
  <c r="G279" i="32"/>
  <c r="K537" i="27"/>
  <c r="I537" i="27"/>
  <c r="D523" i="38"/>
  <c r="N527" i="35"/>
  <c r="F526" i="36"/>
  <c r="G526" i="36" s="1"/>
  <c r="H526" i="36" s="1"/>
  <c r="D523" i="41" s="1"/>
  <c r="H525" i="39"/>
  <c r="I525" i="39"/>
  <c r="J525" i="39"/>
  <c r="W526" i="35"/>
  <c r="K526" i="35" s="1"/>
  <c r="H526" i="40"/>
  <c r="K545" i="28"/>
  <c r="I534" i="36"/>
  <c r="J534" i="36" s="1"/>
  <c r="K534" i="36" s="1"/>
  <c r="E531" i="41" s="1"/>
  <c r="S535" i="35"/>
  <c r="E531" i="38"/>
  <c r="R260" i="47"/>
  <c r="S260" i="47" s="1"/>
  <c r="F256" i="38"/>
  <c r="Y260" i="35"/>
  <c r="L259" i="36"/>
  <c r="M259" i="36" s="1"/>
  <c r="N259" i="36" s="1"/>
  <c r="D576" i="21" l="1"/>
  <c r="F578" i="37"/>
  <c r="G590" i="17"/>
  <c r="I590" i="17"/>
  <c r="F547" i="43"/>
  <c r="M547" i="43"/>
  <c r="K525" i="39"/>
  <c r="L525" i="39" s="1"/>
  <c r="K521" i="43" s="1"/>
  <c r="K562" i="30"/>
  <c r="L562" i="30" s="1"/>
  <c r="C551" i="36"/>
  <c r="D551" i="36" s="1"/>
  <c r="E551" i="36" s="1"/>
  <c r="H552" i="35"/>
  <c r="C548" i="38"/>
  <c r="S551" i="39"/>
  <c r="J279" i="32"/>
  <c r="K279" i="32" s="1"/>
  <c r="P527" i="35"/>
  <c r="O527" i="35"/>
  <c r="E527" i="40" s="1"/>
  <c r="D526" i="40"/>
  <c r="D526" i="39"/>
  <c r="L537" i="27"/>
  <c r="F538" i="27" s="1"/>
  <c r="M537" i="27"/>
  <c r="E524" i="21" s="1"/>
  <c r="M545" i="28"/>
  <c r="F532" i="21" s="1"/>
  <c r="L545" i="28"/>
  <c r="F546" i="28" s="1"/>
  <c r="T535" i="35"/>
  <c r="G535" i="40" s="1"/>
  <c r="U535" i="35"/>
  <c r="F256" i="41"/>
  <c r="AC260" i="39"/>
  <c r="AE260" i="39" s="1"/>
  <c r="Z260" i="35"/>
  <c r="I260" i="40" s="1"/>
  <c r="J590" i="17" l="1"/>
  <c r="K590" i="17" s="1"/>
  <c r="N562" i="30"/>
  <c r="M562" i="30"/>
  <c r="F563" i="30" s="1"/>
  <c r="I552" i="35"/>
  <c r="C552" i="40" s="1"/>
  <c r="J552" i="35"/>
  <c r="E552" i="39"/>
  <c r="T552" i="39" s="1"/>
  <c r="C548" i="41"/>
  <c r="L279" i="32"/>
  <c r="F280" i="32" s="1"/>
  <c r="M279" i="32"/>
  <c r="G266" i="21" s="1"/>
  <c r="I526" i="37"/>
  <c r="J526" i="37" s="1"/>
  <c r="K526" i="37" s="1"/>
  <c r="F527" i="51" s="1"/>
  <c r="G527" i="51" s="1"/>
  <c r="H527" i="51" s="1"/>
  <c r="M528" i="35"/>
  <c r="H538" i="27"/>
  <c r="J538" i="27" s="1"/>
  <c r="G538" i="27"/>
  <c r="F526" i="39"/>
  <c r="G526" i="39" s="1"/>
  <c r="O526" i="39"/>
  <c r="Q527" i="35"/>
  <c r="V527" i="35" s="1"/>
  <c r="F527" i="40"/>
  <c r="G546" i="28"/>
  <c r="H546" i="28"/>
  <c r="J546" i="28" s="1"/>
  <c r="L534" i="37"/>
  <c r="M534" i="37" s="1"/>
  <c r="N534" i="37" s="1"/>
  <c r="I535" i="51" s="1"/>
  <c r="J535" i="51" s="1"/>
  <c r="K535" i="51" s="1"/>
  <c r="R536" i="35"/>
  <c r="O259" i="37"/>
  <c r="P259" i="37" s="1"/>
  <c r="Q259" i="37" s="1"/>
  <c r="L260" i="51" s="1"/>
  <c r="M260" i="51" s="1"/>
  <c r="N260" i="51" s="1"/>
  <c r="AB260" i="39"/>
  <c r="AD260" i="39" s="1"/>
  <c r="M590" i="17" l="1"/>
  <c r="L590" i="17"/>
  <c r="F591" i="17" s="1"/>
  <c r="U552" i="39"/>
  <c r="P552" i="39"/>
  <c r="Q552" i="39" s="1"/>
  <c r="R552" i="39"/>
  <c r="I563" i="30"/>
  <c r="G563" i="30"/>
  <c r="E551" i="37"/>
  <c r="G551" i="37" s="1"/>
  <c r="H551" i="37" s="1"/>
  <c r="C552" i="51" s="1"/>
  <c r="D552" i="51" s="1"/>
  <c r="E552" i="51" s="1"/>
  <c r="O562" i="30"/>
  <c r="P562" i="30" s="1"/>
  <c r="C549" i="21" s="1"/>
  <c r="X270" i="35"/>
  <c r="G280" i="32"/>
  <c r="H280" i="32"/>
  <c r="H527" i="40"/>
  <c r="W527" i="35"/>
  <c r="K527" i="35" s="1"/>
  <c r="H526" i="39"/>
  <c r="I526" i="39"/>
  <c r="J526" i="39"/>
  <c r="I538" i="27"/>
  <c r="K538" i="27"/>
  <c r="D524" i="38"/>
  <c r="N528" i="35"/>
  <c r="F527" i="36"/>
  <c r="G527" i="36" s="1"/>
  <c r="H527" i="36" s="1"/>
  <c r="D524" i="41" s="1"/>
  <c r="E532" i="38"/>
  <c r="S536" i="35"/>
  <c r="I535" i="36"/>
  <c r="J535" i="36" s="1"/>
  <c r="K535" i="36" s="1"/>
  <c r="E532" i="41" s="1"/>
  <c r="K546" i="28"/>
  <c r="R261" i="47"/>
  <c r="S261" i="47" s="1"/>
  <c r="F257" i="38"/>
  <c r="L260" i="36"/>
  <c r="M260" i="36" s="1"/>
  <c r="N260" i="36" s="1"/>
  <c r="Y261" i="35"/>
  <c r="G591" i="17" l="1"/>
  <c r="I591" i="17"/>
  <c r="D577" i="21"/>
  <c r="F579" i="37"/>
  <c r="F548" i="43"/>
  <c r="M548" i="43"/>
  <c r="C552" i="36"/>
  <c r="D552" i="36" s="1"/>
  <c r="E552" i="36" s="1"/>
  <c r="C549" i="38"/>
  <c r="H553" i="35"/>
  <c r="K563" i="30"/>
  <c r="L563" i="30" s="1"/>
  <c r="S552" i="39"/>
  <c r="K526" i="39"/>
  <c r="L526" i="39" s="1"/>
  <c r="K522" i="43" s="1"/>
  <c r="J280" i="32"/>
  <c r="K280" i="32" s="1"/>
  <c r="M538" i="27"/>
  <c r="E525" i="21" s="1"/>
  <c r="L538" i="27"/>
  <c r="F539" i="27" s="1"/>
  <c r="D527" i="40"/>
  <c r="D527" i="39"/>
  <c r="P528" i="35"/>
  <c r="O528" i="35"/>
  <c r="E528" i="40" s="1"/>
  <c r="M546" i="28"/>
  <c r="F533" i="21" s="1"/>
  <c r="L546" i="28"/>
  <c r="F547" i="28" s="1"/>
  <c r="U536" i="35"/>
  <c r="T536" i="35"/>
  <c r="G536" i="40" s="1"/>
  <c r="Z261" i="35"/>
  <c r="I261" i="40" s="1"/>
  <c r="F257" i="41"/>
  <c r="AC261" i="39"/>
  <c r="AE261" i="39" s="1"/>
  <c r="J591" i="17" l="1"/>
  <c r="K591" i="17" s="1"/>
  <c r="N563" i="30"/>
  <c r="M563" i="30"/>
  <c r="F564" i="30" s="1"/>
  <c r="J553" i="35"/>
  <c r="I553" i="35"/>
  <c r="C553" i="40" s="1"/>
  <c r="C549" i="41"/>
  <c r="E553" i="39"/>
  <c r="T553" i="39" s="1"/>
  <c r="M280" i="32"/>
  <c r="G267" i="21" s="1"/>
  <c r="L280" i="32"/>
  <c r="F281" i="32" s="1"/>
  <c r="Q528" i="35"/>
  <c r="V528" i="35" s="1"/>
  <c r="F528" i="40"/>
  <c r="F527" i="39"/>
  <c r="G527" i="39" s="1"/>
  <c r="O527" i="39"/>
  <c r="H539" i="27"/>
  <c r="J539" i="27" s="1"/>
  <c r="G539" i="27"/>
  <c r="M529" i="35"/>
  <c r="I527" i="37"/>
  <c r="J527" i="37" s="1"/>
  <c r="K527" i="37" s="1"/>
  <c r="F528" i="51" s="1"/>
  <c r="G528" i="51" s="1"/>
  <c r="H528" i="51" s="1"/>
  <c r="G547" i="28"/>
  <c r="H547" i="28"/>
  <c r="J547" i="28" s="1"/>
  <c r="L535" i="37"/>
  <c r="M535" i="37" s="1"/>
  <c r="N535" i="37" s="1"/>
  <c r="I536" i="51" s="1"/>
  <c r="J536" i="51" s="1"/>
  <c r="K536" i="51" s="1"/>
  <c r="R537" i="35"/>
  <c r="AB261" i="39"/>
  <c r="AD261" i="39" s="1"/>
  <c r="O260" i="37"/>
  <c r="P260" i="37" s="1"/>
  <c r="Q260" i="37" s="1"/>
  <c r="L261" i="51" s="1"/>
  <c r="M261" i="51" s="1"/>
  <c r="N261" i="51" s="1"/>
  <c r="L591" i="17" l="1"/>
  <c r="F592" i="17" s="1"/>
  <c r="M591" i="17"/>
  <c r="U553" i="39"/>
  <c r="P553" i="39"/>
  <c r="Q553" i="39" s="1"/>
  <c r="R553" i="39"/>
  <c r="I564" i="30"/>
  <c r="G564" i="30"/>
  <c r="O563" i="30"/>
  <c r="P563" i="30" s="1"/>
  <c r="C550" i="21" s="1"/>
  <c r="E552" i="37"/>
  <c r="G552" i="37" s="1"/>
  <c r="H552" i="37" s="1"/>
  <c r="C553" i="51" s="1"/>
  <c r="D553" i="51" s="1"/>
  <c r="E553" i="51" s="1"/>
  <c r="H281" i="32"/>
  <c r="G281" i="32"/>
  <c r="X271" i="35"/>
  <c r="I539" i="27"/>
  <c r="K539" i="27"/>
  <c r="H527" i="39"/>
  <c r="I527" i="39"/>
  <c r="J527" i="39"/>
  <c r="N529" i="35"/>
  <c r="D525" i="38"/>
  <c r="F528" i="36"/>
  <c r="G528" i="36" s="1"/>
  <c r="H528" i="36" s="1"/>
  <c r="D525" i="41" s="1"/>
  <c r="H528" i="40"/>
  <c r="W528" i="35"/>
  <c r="K528" i="35" s="1"/>
  <c r="I536" i="36"/>
  <c r="J536" i="36" s="1"/>
  <c r="K536" i="36" s="1"/>
  <c r="E533" i="41" s="1"/>
  <c r="S537" i="35"/>
  <c r="E533" i="38"/>
  <c r="K547" i="28"/>
  <c r="R262" i="47"/>
  <c r="S262" i="47" s="1"/>
  <c r="F258" i="38"/>
  <c r="L261" i="36"/>
  <c r="M261" i="36" s="1"/>
  <c r="N261" i="36" s="1"/>
  <c r="Y262" i="35"/>
  <c r="D578" i="21" l="1"/>
  <c r="F580" i="37"/>
  <c r="I592" i="17"/>
  <c r="G592" i="17"/>
  <c r="F549" i="43"/>
  <c r="M549" i="43"/>
  <c r="K564" i="30"/>
  <c r="L564" i="30" s="1"/>
  <c r="S553" i="39"/>
  <c r="C553" i="36"/>
  <c r="D553" i="36" s="1"/>
  <c r="E553" i="36" s="1"/>
  <c r="H554" i="35"/>
  <c r="C550" i="38"/>
  <c r="K527" i="39"/>
  <c r="J281" i="32"/>
  <c r="K281" i="32" s="1"/>
  <c r="O529" i="35"/>
  <c r="E529" i="40" s="1"/>
  <c r="P529" i="35"/>
  <c r="D528" i="40"/>
  <c r="D528" i="39"/>
  <c r="M539" i="27"/>
  <c r="E526" i="21" s="1"/>
  <c r="L539" i="27"/>
  <c r="F540" i="27" s="1"/>
  <c r="L547" i="28"/>
  <c r="F548" i="28" s="1"/>
  <c r="M547" i="28"/>
  <c r="F534" i="21" s="1"/>
  <c r="U537" i="35"/>
  <c r="T537" i="35"/>
  <c r="G537" i="40" s="1"/>
  <c r="Z262" i="35"/>
  <c r="I262" i="40" s="1"/>
  <c r="AC262" i="39"/>
  <c r="AE262" i="39" s="1"/>
  <c r="F258" i="41"/>
  <c r="J592" i="17" l="1"/>
  <c r="K592" i="17" s="1"/>
  <c r="L527" i="39"/>
  <c r="K523" i="43" s="1"/>
  <c r="J554" i="35"/>
  <c r="I554" i="35"/>
  <c r="C554" i="40" s="1"/>
  <c r="C550" i="41"/>
  <c r="E554" i="39"/>
  <c r="T554" i="39" s="1"/>
  <c r="N564" i="30"/>
  <c r="M564" i="30"/>
  <c r="F565" i="30" s="1"/>
  <c r="M281" i="32"/>
  <c r="G268" i="21" s="1"/>
  <c r="L281" i="32"/>
  <c r="F282" i="32" s="1"/>
  <c r="G540" i="27"/>
  <c r="H540" i="27"/>
  <c r="J540" i="27" s="1"/>
  <c r="I528" i="37"/>
  <c r="J528" i="37" s="1"/>
  <c r="K528" i="37" s="1"/>
  <c r="F529" i="51" s="1"/>
  <c r="G529" i="51" s="1"/>
  <c r="H529" i="51" s="1"/>
  <c r="M530" i="35"/>
  <c r="F528" i="39"/>
  <c r="G528" i="39" s="1"/>
  <c r="O528" i="39"/>
  <c r="Q529" i="35"/>
  <c r="V529" i="35" s="1"/>
  <c r="F529" i="40"/>
  <c r="R538" i="35"/>
  <c r="L536" i="37"/>
  <c r="M536" i="37" s="1"/>
  <c r="N536" i="37" s="1"/>
  <c r="I537" i="51" s="1"/>
  <c r="J537" i="51" s="1"/>
  <c r="K537" i="51" s="1"/>
  <c r="G548" i="28"/>
  <c r="H548" i="28"/>
  <c r="J548" i="28" s="1"/>
  <c r="AB262" i="39"/>
  <c r="AD262" i="39" s="1"/>
  <c r="O261" i="37"/>
  <c r="P261" i="37" s="1"/>
  <c r="Q261" i="37" s="1"/>
  <c r="L262" i="51" s="1"/>
  <c r="M262" i="51" s="1"/>
  <c r="N262" i="51" s="1"/>
  <c r="M592" i="17" l="1"/>
  <c r="L592" i="17"/>
  <c r="F593" i="17" s="1"/>
  <c r="U554" i="39"/>
  <c r="O564" i="30"/>
  <c r="P564" i="30" s="1"/>
  <c r="C551" i="21" s="1"/>
  <c r="E553" i="37"/>
  <c r="G553" i="37" s="1"/>
  <c r="H553" i="37" s="1"/>
  <c r="C554" i="51" s="1"/>
  <c r="D554" i="51" s="1"/>
  <c r="E554" i="51" s="1"/>
  <c r="P554" i="39"/>
  <c r="Q554" i="39" s="1"/>
  <c r="R554" i="39"/>
  <c r="G565" i="30"/>
  <c r="I565" i="30"/>
  <c r="G282" i="32"/>
  <c r="H282" i="32"/>
  <c r="X272" i="35"/>
  <c r="H529" i="40"/>
  <c r="W529" i="35"/>
  <c r="K529" i="35" s="1"/>
  <c r="H528" i="39"/>
  <c r="I528" i="39"/>
  <c r="J528" i="39"/>
  <c r="D526" i="38"/>
  <c r="N530" i="35"/>
  <c r="F529" i="36"/>
  <c r="G529" i="36" s="1"/>
  <c r="H529" i="36" s="1"/>
  <c r="D526" i="41" s="1"/>
  <c r="K540" i="27"/>
  <c r="I540" i="27"/>
  <c r="E534" i="38"/>
  <c r="S538" i="35"/>
  <c r="I537" i="36"/>
  <c r="J537" i="36" s="1"/>
  <c r="K537" i="36" s="1"/>
  <c r="E534" i="41" s="1"/>
  <c r="K548" i="28"/>
  <c r="R263" i="47"/>
  <c r="S263" i="47" s="1"/>
  <c r="F259" i="38"/>
  <c r="L262" i="36"/>
  <c r="M262" i="36" s="1"/>
  <c r="N262" i="36" s="1"/>
  <c r="Y263" i="35"/>
  <c r="G593" i="17" l="1"/>
  <c r="I593" i="17"/>
  <c r="D579" i="21"/>
  <c r="F581" i="37"/>
  <c r="F550" i="43"/>
  <c r="M550" i="43"/>
  <c r="S554" i="39"/>
  <c r="H555" i="35"/>
  <c r="C554" i="36"/>
  <c r="D554" i="36" s="1"/>
  <c r="E554" i="36" s="1"/>
  <c r="C551" i="38"/>
  <c r="K565" i="30"/>
  <c r="L565" i="30" s="1"/>
  <c r="K528" i="39"/>
  <c r="J282" i="32"/>
  <c r="K282" i="32" s="1"/>
  <c r="O530" i="35"/>
  <c r="E530" i="40" s="1"/>
  <c r="P530" i="35"/>
  <c r="D529" i="40"/>
  <c r="D529" i="39"/>
  <c r="M540" i="27"/>
  <c r="E527" i="21" s="1"/>
  <c r="L540" i="27"/>
  <c r="F541" i="27" s="1"/>
  <c r="M548" i="28"/>
  <c r="F535" i="21" s="1"/>
  <c r="L548" i="28"/>
  <c r="F549" i="28" s="1"/>
  <c r="T538" i="35"/>
  <c r="G538" i="40" s="1"/>
  <c r="U538" i="35"/>
  <c r="Z263" i="35"/>
  <c r="I263" i="40" s="1"/>
  <c r="F259" i="41"/>
  <c r="AC263" i="39"/>
  <c r="AE263" i="39" s="1"/>
  <c r="J593" i="17" l="1"/>
  <c r="K593" i="17" s="1"/>
  <c r="M565" i="30"/>
  <c r="F566" i="30" s="1"/>
  <c r="N565" i="30"/>
  <c r="L528" i="39"/>
  <c r="K524" i="43" s="1"/>
  <c r="C551" i="41"/>
  <c r="E555" i="39"/>
  <c r="T555" i="39" s="1"/>
  <c r="I555" i="35"/>
  <c r="C555" i="40" s="1"/>
  <c r="J555" i="35"/>
  <c r="L282" i="32"/>
  <c r="F283" i="32" s="1"/>
  <c r="M282" i="32"/>
  <c r="G269" i="21" s="1"/>
  <c r="H541" i="27"/>
  <c r="J541" i="27" s="1"/>
  <c r="G541" i="27"/>
  <c r="M531" i="35"/>
  <c r="I529" i="37"/>
  <c r="J529" i="37" s="1"/>
  <c r="K529" i="37" s="1"/>
  <c r="F530" i="51" s="1"/>
  <c r="G530" i="51" s="1"/>
  <c r="H530" i="51" s="1"/>
  <c r="F529" i="39"/>
  <c r="G529" i="39" s="1"/>
  <c r="O529" i="39"/>
  <c r="F530" i="40"/>
  <c r="Q530" i="35"/>
  <c r="V530" i="35" s="1"/>
  <c r="H549" i="28"/>
  <c r="J549" i="28" s="1"/>
  <c r="G549" i="28"/>
  <c r="R539" i="35"/>
  <c r="L537" i="37"/>
  <c r="M537" i="37" s="1"/>
  <c r="N537" i="37" s="1"/>
  <c r="I538" i="51" s="1"/>
  <c r="J538" i="51" s="1"/>
  <c r="K538" i="51" s="1"/>
  <c r="O262" i="37"/>
  <c r="P262" i="37" s="1"/>
  <c r="Q262" i="37" s="1"/>
  <c r="L263" i="51" s="1"/>
  <c r="M263" i="51" s="1"/>
  <c r="N263" i="51" s="1"/>
  <c r="AB263" i="39"/>
  <c r="AD263" i="39" s="1"/>
  <c r="L593" i="17" l="1"/>
  <c r="F594" i="17" s="1"/>
  <c r="M593" i="17"/>
  <c r="U555" i="39"/>
  <c r="P555" i="39"/>
  <c r="Q555" i="39" s="1"/>
  <c r="R555" i="39"/>
  <c r="E554" i="37"/>
  <c r="G554" i="37" s="1"/>
  <c r="H554" i="37" s="1"/>
  <c r="C555" i="51" s="1"/>
  <c r="D555" i="51" s="1"/>
  <c r="E555" i="51" s="1"/>
  <c r="O565" i="30"/>
  <c r="P565" i="30" s="1"/>
  <c r="C552" i="21" s="1"/>
  <c r="G566" i="30"/>
  <c r="I566" i="30"/>
  <c r="X273" i="35"/>
  <c r="G283" i="32"/>
  <c r="H283" i="32"/>
  <c r="H529" i="39"/>
  <c r="I529" i="39"/>
  <c r="J529" i="39"/>
  <c r="D527" i="38"/>
  <c r="N531" i="35"/>
  <c r="F530" i="36"/>
  <c r="G530" i="36" s="1"/>
  <c r="H530" i="36" s="1"/>
  <c r="D527" i="41" s="1"/>
  <c r="H530" i="40"/>
  <c r="W530" i="35"/>
  <c r="K530" i="35" s="1"/>
  <c r="I541" i="27"/>
  <c r="K541" i="27"/>
  <c r="I538" i="36"/>
  <c r="J538" i="36" s="1"/>
  <c r="K538" i="36" s="1"/>
  <c r="E535" i="41" s="1"/>
  <c r="E535" i="38"/>
  <c r="S539" i="35"/>
  <c r="K549" i="28"/>
  <c r="R264" i="47"/>
  <c r="S264" i="47" s="1"/>
  <c r="F260" i="38"/>
  <c r="L263" i="36"/>
  <c r="M263" i="36" s="1"/>
  <c r="N263" i="36" s="1"/>
  <c r="Y264" i="35"/>
  <c r="K529" i="39" l="1"/>
  <c r="D580" i="21"/>
  <c r="F582" i="37"/>
  <c r="I594" i="17"/>
  <c r="G594" i="17"/>
  <c r="M551" i="43"/>
  <c r="F551" i="43"/>
  <c r="K566" i="30"/>
  <c r="L566" i="30" s="1"/>
  <c r="H556" i="35"/>
  <c r="C555" i="36"/>
  <c r="D555" i="36" s="1"/>
  <c r="E555" i="36" s="1"/>
  <c r="C552" i="38"/>
  <c r="S555" i="39"/>
  <c r="J283" i="32"/>
  <c r="K283" i="32" s="1"/>
  <c r="D530" i="40"/>
  <c r="D530" i="39"/>
  <c r="O531" i="35"/>
  <c r="E531" i="40" s="1"/>
  <c r="P531" i="35"/>
  <c r="L529" i="39"/>
  <c r="K525" i="43" s="1"/>
  <c r="M541" i="27"/>
  <c r="E528" i="21" s="1"/>
  <c r="L541" i="27"/>
  <c r="F542" i="27" s="1"/>
  <c r="M549" i="28"/>
  <c r="F536" i="21" s="1"/>
  <c r="L549" i="28"/>
  <c r="F550" i="28" s="1"/>
  <c r="U539" i="35"/>
  <c r="T539" i="35"/>
  <c r="G539" i="40" s="1"/>
  <c r="Z264" i="35"/>
  <c r="I264" i="40" s="1"/>
  <c r="AC264" i="39"/>
  <c r="AE264" i="39" s="1"/>
  <c r="F260" i="41"/>
  <c r="J594" i="17" l="1"/>
  <c r="K594" i="17" s="1"/>
  <c r="N566" i="30"/>
  <c r="M566" i="30"/>
  <c r="F567" i="30" s="1"/>
  <c r="C552" i="41"/>
  <c r="E556" i="39"/>
  <c r="T556" i="39" s="1"/>
  <c r="I556" i="35"/>
  <c r="C556" i="40" s="1"/>
  <c r="J556" i="35"/>
  <c r="L283" i="32"/>
  <c r="F284" i="32" s="1"/>
  <c r="M283" i="32"/>
  <c r="G270" i="21" s="1"/>
  <c r="G542" i="27"/>
  <c r="H542" i="27"/>
  <c r="J542" i="27" s="1"/>
  <c r="I530" i="37"/>
  <c r="J530" i="37" s="1"/>
  <c r="K530" i="37" s="1"/>
  <c r="F531" i="51" s="1"/>
  <c r="G531" i="51" s="1"/>
  <c r="H531" i="51" s="1"/>
  <c r="M532" i="35"/>
  <c r="F531" i="40"/>
  <c r="Q531" i="35"/>
  <c r="V531" i="35" s="1"/>
  <c r="F530" i="39"/>
  <c r="G530" i="39" s="1"/>
  <c r="O530" i="39"/>
  <c r="G550" i="28"/>
  <c r="H550" i="28"/>
  <c r="J550" i="28" s="1"/>
  <c r="R540" i="35"/>
  <c r="L538" i="37"/>
  <c r="M538" i="37" s="1"/>
  <c r="N538" i="37" s="1"/>
  <c r="I539" i="51" s="1"/>
  <c r="J539" i="51" s="1"/>
  <c r="K539" i="51" s="1"/>
  <c r="O263" i="37"/>
  <c r="P263" i="37" s="1"/>
  <c r="Q263" i="37" s="1"/>
  <c r="L264" i="51" s="1"/>
  <c r="M264" i="51" s="1"/>
  <c r="N264" i="51" s="1"/>
  <c r="AB264" i="39"/>
  <c r="AD264" i="39" s="1"/>
  <c r="L594" i="17" l="1"/>
  <c r="F595" i="17" s="1"/>
  <c r="M594" i="17"/>
  <c r="U556" i="39"/>
  <c r="P556" i="39"/>
  <c r="Q556" i="39" s="1"/>
  <c r="R556" i="39"/>
  <c r="I567" i="30"/>
  <c r="G567" i="30"/>
  <c r="E555" i="37"/>
  <c r="G555" i="37" s="1"/>
  <c r="H555" i="37" s="1"/>
  <c r="C556" i="51" s="1"/>
  <c r="D556" i="51" s="1"/>
  <c r="E556" i="51" s="1"/>
  <c r="O566" i="30"/>
  <c r="P566" i="30" s="1"/>
  <c r="C553" i="21" s="1"/>
  <c r="X274" i="35"/>
  <c r="H284" i="32"/>
  <c r="G284" i="32"/>
  <c r="H530" i="39"/>
  <c r="J530" i="39"/>
  <c r="I530" i="39"/>
  <c r="W531" i="35"/>
  <c r="K531" i="35" s="1"/>
  <c r="H531" i="40"/>
  <c r="N532" i="35"/>
  <c r="F531" i="36"/>
  <c r="G531" i="36" s="1"/>
  <c r="H531" i="36" s="1"/>
  <c r="D528" i="41" s="1"/>
  <c r="D528" i="38"/>
  <c r="K542" i="27"/>
  <c r="I542" i="27"/>
  <c r="S540" i="35"/>
  <c r="I539" i="36"/>
  <c r="J539" i="36" s="1"/>
  <c r="K539" i="36" s="1"/>
  <c r="E536" i="41" s="1"/>
  <c r="E536" i="38"/>
  <c r="K550" i="28"/>
  <c r="R265" i="47"/>
  <c r="S265" i="47" s="1"/>
  <c r="F261" i="38"/>
  <c r="L264" i="36"/>
  <c r="M264" i="36" s="1"/>
  <c r="N264" i="36" s="1"/>
  <c r="Y265" i="35"/>
  <c r="K530" i="39" l="1"/>
  <c r="D581" i="21"/>
  <c r="F583" i="37"/>
  <c r="G595" i="17"/>
  <c r="I595" i="17"/>
  <c r="M552" i="43"/>
  <c r="F552" i="43"/>
  <c r="C553" i="38"/>
  <c r="C556" i="36"/>
  <c r="D556" i="36" s="1"/>
  <c r="E556" i="36" s="1"/>
  <c r="H557" i="35"/>
  <c r="K567" i="30"/>
  <c r="L567" i="30" s="1"/>
  <c r="S556" i="39"/>
  <c r="J284" i="32"/>
  <c r="K284" i="32" s="1"/>
  <c r="P532" i="35"/>
  <c r="O532" i="35"/>
  <c r="E532" i="40" s="1"/>
  <c r="D531" i="40"/>
  <c r="D531" i="39"/>
  <c r="L530" i="39"/>
  <c r="K526" i="43" s="1"/>
  <c r="L542" i="27"/>
  <c r="F543" i="27" s="1"/>
  <c r="M542" i="27"/>
  <c r="E529" i="21" s="1"/>
  <c r="M550" i="28"/>
  <c r="F537" i="21" s="1"/>
  <c r="L550" i="28"/>
  <c r="F551" i="28" s="1"/>
  <c r="T540" i="35"/>
  <c r="G540" i="40" s="1"/>
  <c r="U540" i="35"/>
  <c r="Z265" i="35"/>
  <c r="I265" i="40" s="1"/>
  <c r="F261" i="41"/>
  <c r="AC265" i="39"/>
  <c r="AE265" i="39" s="1"/>
  <c r="J595" i="17" l="1"/>
  <c r="K595" i="17" s="1"/>
  <c r="N567" i="30"/>
  <c r="M567" i="30"/>
  <c r="F568" i="30" s="1"/>
  <c r="I557" i="35"/>
  <c r="C557" i="40" s="1"/>
  <c r="J557" i="35"/>
  <c r="E557" i="39"/>
  <c r="T557" i="39" s="1"/>
  <c r="C553" i="41"/>
  <c r="M284" i="32"/>
  <c r="G271" i="21" s="1"/>
  <c r="L284" i="32"/>
  <c r="F285" i="32" s="1"/>
  <c r="M533" i="35"/>
  <c r="I531" i="37"/>
  <c r="J531" i="37" s="1"/>
  <c r="K531" i="37" s="1"/>
  <c r="F532" i="51" s="1"/>
  <c r="G532" i="51" s="1"/>
  <c r="H532" i="51" s="1"/>
  <c r="H543" i="27"/>
  <c r="J543" i="27" s="1"/>
  <c r="G543" i="27"/>
  <c r="F531" i="39"/>
  <c r="O531" i="39"/>
  <c r="Q532" i="35"/>
  <c r="V532" i="35" s="1"/>
  <c r="F532" i="40"/>
  <c r="H551" i="28"/>
  <c r="J551" i="28" s="1"/>
  <c r="G551" i="28"/>
  <c r="R541" i="35"/>
  <c r="L539" i="37"/>
  <c r="M539" i="37" s="1"/>
  <c r="N539" i="37" s="1"/>
  <c r="I540" i="51" s="1"/>
  <c r="J540" i="51" s="1"/>
  <c r="K540" i="51" s="1"/>
  <c r="AB265" i="39"/>
  <c r="AD265" i="39" s="1"/>
  <c r="O264" i="37"/>
  <c r="P264" i="37" s="1"/>
  <c r="Q264" i="37" s="1"/>
  <c r="L265" i="51" s="1"/>
  <c r="M265" i="51" s="1"/>
  <c r="N265" i="51" s="1"/>
  <c r="M595" i="17" l="1"/>
  <c r="L595" i="17"/>
  <c r="F596" i="17" s="1"/>
  <c r="U557" i="39"/>
  <c r="I568" i="30"/>
  <c r="G568" i="30"/>
  <c r="P557" i="39"/>
  <c r="Q557" i="39" s="1"/>
  <c r="R557" i="39"/>
  <c r="O567" i="30"/>
  <c r="P567" i="30" s="1"/>
  <c r="C554" i="21" s="1"/>
  <c r="E556" i="37"/>
  <c r="G556" i="37" s="1"/>
  <c r="H556" i="37" s="1"/>
  <c r="C557" i="51" s="1"/>
  <c r="D557" i="51" s="1"/>
  <c r="E557" i="51" s="1"/>
  <c r="H285" i="32"/>
  <c r="G285" i="32"/>
  <c r="X275" i="35"/>
  <c r="H532" i="40"/>
  <c r="W532" i="35"/>
  <c r="K532" i="35" s="1"/>
  <c r="G531" i="39"/>
  <c r="H531" i="39" s="1"/>
  <c r="I543" i="27"/>
  <c r="K543" i="27"/>
  <c r="D529" i="38"/>
  <c r="N533" i="35"/>
  <c r="F532" i="36"/>
  <c r="G532" i="36" s="1"/>
  <c r="H532" i="36" s="1"/>
  <c r="D529" i="41" s="1"/>
  <c r="E537" i="38"/>
  <c r="I540" i="36"/>
  <c r="J540" i="36" s="1"/>
  <c r="K540" i="36" s="1"/>
  <c r="E537" i="41" s="1"/>
  <c r="S541" i="35"/>
  <c r="K551" i="28"/>
  <c r="R266" i="47"/>
  <c r="S266" i="47" s="1"/>
  <c r="F262" i="38"/>
  <c r="Y266" i="35"/>
  <c r="L265" i="36"/>
  <c r="M265" i="36" s="1"/>
  <c r="N265" i="36" s="1"/>
  <c r="G596" i="17" l="1"/>
  <c r="I596" i="17"/>
  <c r="D582" i="21"/>
  <c r="F584" i="37"/>
  <c r="F553" i="43"/>
  <c r="M553" i="43"/>
  <c r="C554" i="38"/>
  <c r="C557" i="36"/>
  <c r="D557" i="36" s="1"/>
  <c r="E557" i="36" s="1"/>
  <c r="H558" i="35"/>
  <c r="S557" i="39"/>
  <c r="K568" i="30"/>
  <c r="L568" i="30" s="1"/>
  <c r="J285" i="32"/>
  <c r="K285" i="32" s="1"/>
  <c r="P533" i="35"/>
  <c r="O533" i="35"/>
  <c r="E533" i="40" s="1"/>
  <c r="L543" i="27"/>
  <c r="F544" i="27" s="1"/>
  <c r="M543" i="27"/>
  <c r="E530" i="21" s="1"/>
  <c r="I531" i="39"/>
  <c r="K531" i="39" s="1"/>
  <c r="J531" i="39"/>
  <c r="D532" i="40"/>
  <c r="D532" i="39"/>
  <c r="M551" i="28"/>
  <c r="F538" i="21" s="1"/>
  <c r="L551" i="28"/>
  <c r="F552" i="28" s="1"/>
  <c r="T541" i="35"/>
  <c r="G541" i="40" s="1"/>
  <c r="U541" i="35"/>
  <c r="F262" i="41"/>
  <c r="AC266" i="39"/>
  <c r="AE266" i="39" s="1"/>
  <c r="Z266" i="35"/>
  <c r="I266" i="40" s="1"/>
  <c r="J596" i="17" l="1"/>
  <c r="K596" i="17" s="1"/>
  <c r="M568" i="30"/>
  <c r="F569" i="30" s="1"/>
  <c r="N568" i="30"/>
  <c r="I558" i="35"/>
  <c r="C558" i="40" s="1"/>
  <c r="J558" i="35"/>
  <c r="C554" i="41"/>
  <c r="E558" i="39"/>
  <c r="T558" i="39" s="1"/>
  <c r="M285" i="32"/>
  <c r="G272" i="21" s="1"/>
  <c r="L285" i="32"/>
  <c r="F286" i="32" s="1"/>
  <c r="F532" i="39"/>
  <c r="G532" i="39" s="1"/>
  <c r="O532" i="39"/>
  <c r="L531" i="39"/>
  <c r="K527" i="43" s="1"/>
  <c r="I532" i="37"/>
  <c r="J532" i="37" s="1"/>
  <c r="K532" i="37" s="1"/>
  <c r="F533" i="51" s="1"/>
  <c r="G533" i="51" s="1"/>
  <c r="H533" i="51" s="1"/>
  <c r="M534" i="35"/>
  <c r="H544" i="27"/>
  <c r="J544" i="27" s="1"/>
  <c r="G544" i="27"/>
  <c r="F533" i="40"/>
  <c r="Q533" i="35"/>
  <c r="V533" i="35" s="1"/>
  <c r="G552" i="28"/>
  <c r="H552" i="28"/>
  <c r="J552" i="28" s="1"/>
  <c r="L540" i="37"/>
  <c r="M540" i="37" s="1"/>
  <c r="N540" i="37" s="1"/>
  <c r="I541" i="51" s="1"/>
  <c r="J541" i="51" s="1"/>
  <c r="K541" i="51" s="1"/>
  <c r="R542" i="35"/>
  <c r="AB266" i="39"/>
  <c r="AD266" i="39" s="1"/>
  <c r="O265" i="37"/>
  <c r="P265" i="37" s="1"/>
  <c r="Q265" i="37" s="1"/>
  <c r="L266" i="51" s="1"/>
  <c r="M266" i="51" s="1"/>
  <c r="N266" i="51" s="1"/>
  <c r="L596" i="17" l="1"/>
  <c r="F597" i="17" s="1"/>
  <c r="M596" i="17"/>
  <c r="U558" i="39"/>
  <c r="P558" i="39"/>
  <c r="Q558" i="39" s="1"/>
  <c r="R558" i="39"/>
  <c r="O568" i="30"/>
  <c r="P568" i="30" s="1"/>
  <c r="C555" i="21" s="1"/>
  <c r="E557" i="37"/>
  <c r="G557" i="37" s="1"/>
  <c r="H557" i="37" s="1"/>
  <c r="C558" i="51" s="1"/>
  <c r="D558" i="51" s="1"/>
  <c r="E558" i="51" s="1"/>
  <c r="G569" i="30"/>
  <c r="I569" i="30"/>
  <c r="H286" i="32"/>
  <c r="G286" i="32"/>
  <c r="X276" i="35"/>
  <c r="K544" i="27"/>
  <c r="I544" i="27"/>
  <c r="D530" i="38"/>
  <c r="F533" i="36"/>
  <c r="G533" i="36" s="1"/>
  <c r="H533" i="36" s="1"/>
  <c r="D530" i="41" s="1"/>
  <c r="N534" i="35"/>
  <c r="H533" i="40"/>
  <c r="W533" i="35"/>
  <c r="K533" i="35" s="1"/>
  <c r="H532" i="39"/>
  <c r="J532" i="39"/>
  <c r="I532" i="39"/>
  <c r="K552" i="28"/>
  <c r="E538" i="38"/>
  <c r="I541" i="36"/>
  <c r="J541" i="36" s="1"/>
  <c r="K541" i="36" s="1"/>
  <c r="E538" i="41" s="1"/>
  <c r="S542" i="35"/>
  <c r="R267" i="47"/>
  <c r="S267" i="47" s="1"/>
  <c r="F263" i="38"/>
  <c r="L266" i="36"/>
  <c r="M266" i="36" s="1"/>
  <c r="N266" i="36" s="1"/>
  <c r="Y267" i="35"/>
  <c r="D583" i="21" l="1"/>
  <c r="F585" i="37"/>
  <c r="I597" i="17"/>
  <c r="G597" i="17"/>
  <c r="M554" i="43"/>
  <c r="F554" i="43"/>
  <c r="K569" i="30"/>
  <c r="L569" i="30" s="1"/>
  <c r="C555" i="38"/>
  <c r="C558" i="36"/>
  <c r="D558" i="36" s="1"/>
  <c r="E558" i="36" s="1"/>
  <c r="H559" i="35"/>
  <c r="S558" i="39"/>
  <c r="J286" i="32"/>
  <c r="K286" i="32" s="1"/>
  <c r="D533" i="40"/>
  <c r="D533" i="39"/>
  <c r="O534" i="35"/>
  <c r="E534" i="40" s="1"/>
  <c r="P534" i="35"/>
  <c r="K532" i="39"/>
  <c r="M544" i="27"/>
  <c r="E531" i="21" s="1"/>
  <c r="L544" i="27"/>
  <c r="F545" i="27" s="1"/>
  <c r="L552" i="28"/>
  <c r="F553" i="28" s="1"/>
  <c r="M552" i="28"/>
  <c r="F539" i="21" s="1"/>
  <c r="U542" i="35"/>
  <c r="T542" i="35"/>
  <c r="G542" i="40" s="1"/>
  <c r="Z267" i="35"/>
  <c r="I267" i="40" s="1"/>
  <c r="F263" i="41"/>
  <c r="AC267" i="39"/>
  <c r="AE267" i="39" s="1"/>
  <c r="J597" i="17" l="1"/>
  <c r="K597" i="17" s="1"/>
  <c r="I559" i="35"/>
  <c r="C559" i="40" s="1"/>
  <c r="J559" i="35"/>
  <c r="C555" i="41"/>
  <c r="E559" i="39"/>
  <c r="T559" i="39" s="1"/>
  <c r="N569" i="30"/>
  <c r="M569" i="30"/>
  <c r="F570" i="30" s="1"/>
  <c r="L286" i="32"/>
  <c r="F287" i="32" s="1"/>
  <c r="M286" i="32"/>
  <c r="G273" i="21" s="1"/>
  <c r="L532" i="39"/>
  <c r="K528" i="43" s="1"/>
  <c r="M535" i="35"/>
  <c r="I533" i="37"/>
  <c r="J533" i="37" s="1"/>
  <c r="K533" i="37" s="1"/>
  <c r="F534" i="51" s="1"/>
  <c r="G534" i="51" s="1"/>
  <c r="H534" i="51" s="1"/>
  <c r="Q534" i="35"/>
  <c r="V534" i="35" s="1"/>
  <c r="F534" i="40"/>
  <c r="F533" i="39"/>
  <c r="G533" i="39" s="1"/>
  <c r="O533" i="39"/>
  <c r="G545" i="27"/>
  <c r="H545" i="27"/>
  <c r="J545" i="27" s="1"/>
  <c r="R543" i="35"/>
  <c r="L541" i="37"/>
  <c r="M541" i="37" s="1"/>
  <c r="N541" i="37" s="1"/>
  <c r="I542" i="51" s="1"/>
  <c r="J542" i="51" s="1"/>
  <c r="K542" i="51" s="1"/>
  <c r="H553" i="28"/>
  <c r="J553" i="28" s="1"/>
  <c r="G553" i="28"/>
  <c r="AB267" i="39"/>
  <c r="AD267" i="39" s="1"/>
  <c r="O266" i="37"/>
  <c r="P266" i="37" s="1"/>
  <c r="Q266" i="37" s="1"/>
  <c r="L267" i="51" s="1"/>
  <c r="M267" i="51" s="1"/>
  <c r="N267" i="51" s="1"/>
  <c r="L597" i="17" l="1"/>
  <c r="F598" i="17" s="1"/>
  <c r="M597" i="17"/>
  <c r="U559" i="39"/>
  <c r="E558" i="37"/>
  <c r="G558" i="37" s="1"/>
  <c r="H558" i="37" s="1"/>
  <c r="C559" i="51" s="1"/>
  <c r="D559" i="51" s="1"/>
  <c r="E559" i="51" s="1"/>
  <c r="O569" i="30"/>
  <c r="P569" i="30" s="1"/>
  <c r="C556" i="21" s="1"/>
  <c r="P559" i="39"/>
  <c r="Q559" i="39" s="1"/>
  <c r="R559" i="39"/>
  <c r="G570" i="30"/>
  <c r="I570" i="30"/>
  <c r="X277" i="35"/>
  <c r="H287" i="32"/>
  <c r="G287" i="32"/>
  <c r="H533" i="39"/>
  <c r="I533" i="39"/>
  <c r="J533" i="39"/>
  <c r="H534" i="40"/>
  <c r="W534" i="35"/>
  <c r="K534" i="35" s="1"/>
  <c r="F534" i="36"/>
  <c r="G534" i="36" s="1"/>
  <c r="H534" i="36" s="1"/>
  <c r="D531" i="41" s="1"/>
  <c r="D531" i="38"/>
  <c r="N535" i="35"/>
  <c r="K545" i="27"/>
  <c r="I545" i="27"/>
  <c r="K553" i="28"/>
  <c r="S543" i="35"/>
  <c r="I542" i="36"/>
  <c r="J542" i="36" s="1"/>
  <c r="K542" i="36" s="1"/>
  <c r="E539" i="41" s="1"/>
  <c r="E539" i="38"/>
  <c r="R268" i="47"/>
  <c r="S268" i="47" s="1"/>
  <c r="F264" i="38"/>
  <c r="Y268" i="35"/>
  <c r="L267" i="36"/>
  <c r="M267" i="36" s="1"/>
  <c r="N267" i="36" s="1"/>
  <c r="D584" i="21" l="1"/>
  <c r="F586" i="37"/>
  <c r="I598" i="17"/>
  <c r="G598" i="17"/>
  <c r="F555" i="43"/>
  <c r="M555" i="43"/>
  <c r="K570" i="30"/>
  <c r="L570" i="30" s="1"/>
  <c r="S559" i="39"/>
  <c r="C559" i="36"/>
  <c r="D559" i="36" s="1"/>
  <c r="E559" i="36" s="1"/>
  <c r="H560" i="35"/>
  <c r="C556" i="38"/>
  <c r="J287" i="32"/>
  <c r="K287" i="32" s="1"/>
  <c r="K533" i="39"/>
  <c r="L533" i="39" s="1"/>
  <c r="K529" i="43" s="1"/>
  <c r="O535" i="35"/>
  <c r="E535" i="40" s="1"/>
  <c r="P535" i="35"/>
  <c r="D534" i="40"/>
  <c r="D534" i="39"/>
  <c r="L545" i="27"/>
  <c r="F546" i="27" s="1"/>
  <c r="M545" i="27"/>
  <c r="E532" i="21" s="1"/>
  <c r="L553" i="28"/>
  <c r="F554" i="28" s="1"/>
  <c r="M553" i="28"/>
  <c r="F540" i="21" s="1"/>
  <c r="U543" i="35"/>
  <c r="T543" i="35"/>
  <c r="G543" i="40" s="1"/>
  <c r="Z268" i="35"/>
  <c r="I268" i="40" s="1"/>
  <c r="F264" i="41"/>
  <c r="AC268" i="39"/>
  <c r="AE268" i="39" s="1"/>
  <c r="J598" i="17" l="1"/>
  <c r="K598" i="17" s="1"/>
  <c r="M570" i="30"/>
  <c r="F571" i="30" s="1"/>
  <c r="N570" i="30"/>
  <c r="J560" i="35"/>
  <c r="I560" i="35"/>
  <c r="C560" i="40" s="1"/>
  <c r="C556" i="41"/>
  <c r="E560" i="39"/>
  <c r="T560" i="39" s="1"/>
  <c r="L287" i="32"/>
  <c r="F288" i="32" s="1"/>
  <c r="M287" i="32"/>
  <c r="G274" i="21" s="1"/>
  <c r="I534" i="37"/>
  <c r="J534" i="37" s="1"/>
  <c r="K534" i="37" s="1"/>
  <c r="F535" i="51" s="1"/>
  <c r="G535" i="51" s="1"/>
  <c r="H535" i="51" s="1"/>
  <c r="M536" i="35"/>
  <c r="H546" i="27"/>
  <c r="J546" i="27" s="1"/>
  <c r="G546" i="27"/>
  <c r="F534" i="39"/>
  <c r="G534" i="39" s="1"/>
  <c r="O534" i="39"/>
  <c r="Q535" i="35"/>
  <c r="V535" i="35" s="1"/>
  <c r="F535" i="40"/>
  <c r="R544" i="35"/>
  <c r="L542" i="37"/>
  <c r="M542" i="37" s="1"/>
  <c r="N542" i="37" s="1"/>
  <c r="I543" i="51" s="1"/>
  <c r="J543" i="51" s="1"/>
  <c r="K543" i="51" s="1"/>
  <c r="G554" i="28"/>
  <c r="H554" i="28"/>
  <c r="J554" i="28" s="1"/>
  <c r="AB268" i="39"/>
  <c r="AD268" i="39" s="1"/>
  <c r="O267" i="37"/>
  <c r="P267" i="37" s="1"/>
  <c r="Q267" i="37" s="1"/>
  <c r="L268" i="51" s="1"/>
  <c r="M268" i="51" s="1"/>
  <c r="N268" i="51" s="1"/>
  <c r="M598" i="17" l="1"/>
  <c r="L598" i="17"/>
  <c r="F599" i="17" s="1"/>
  <c r="U560" i="39"/>
  <c r="P560" i="39"/>
  <c r="Q560" i="39" s="1"/>
  <c r="R560" i="39"/>
  <c r="O570" i="30"/>
  <c r="P570" i="30" s="1"/>
  <c r="C557" i="21" s="1"/>
  <c r="E559" i="37"/>
  <c r="G559" i="37" s="1"/>
  <c r="H559" i="37" s="1"/>
  <c r="C560" i="51" s="1"/>
  <c r="D560" i="51" s="1"/>
  <c r="E560" i="51" s="1"/>
  <c r="I571" i="30"/>
  <c r="G571" i="30"/>
  <c r="X278" i="35"/>
  <c r="H288" i="32"/>
  <c r="G288" i="32"/>
  <c r="H535" i="40"/>
  <c r="W535" i="35"/>
  <c r="K535" i="35" s="1"/>
  <c r="H534" i="39"/>
  <c r="I534" i="39"/>
  <c r="J534" i="39"/>
  <c r="I546" i="27"/>
  <c r="K546" i="27"/>
  <c r="D532" i="38"/>
  <c r="F535" i="36"/>
  <c r="G535" i="36" s="1"/>
  <c r="H535" i="36" s="1"/>
  <c r="D532" i="41" s="1"/>
  <c r="N536" i="35"/>
  <c r="I543" i="36"/>
  <c r="J543" i="36" s="1"/>
  <c r="K543" i="36" s="1"/>
  <c r="E540" i="41" s="1"/>
  <c r="S544" i="35"/>
  <c r="E540" i="38"/>
  <c r="K554" i="28"/>
  <c r="R269" i="47"/>
  <c r="S269" i="47" s="1"/>
  <c r="F265" i="38"/>
  <c r="L268" i="36"/>
  <c r="M268" i="36" s="1"/>
  <c r="N268" i="36" s="1"/>
  <c r="Y269" i="35"/>
  <c r="K534" i="39" l="1"/>
  <c r="I599" i="17"/>
  <c r="G599" i="17"/>
  <c r="D585" i="21"/>
  <c r="F587" i="37"/>
  <c r="F556" i="43"/>
  <c r="M556" i="43"/>
  <c r="K571" i="30"/>
  <c r="L571" i="30" s="1"/>
  <c r="C557" i="38"/>
  <c r="C560" i="36"/>
  <c r="D560" i="36" s="1"/>
  <c r="E560" i="36" s="1"/>
  <c r="H561" i="35"/>
  <c r="S560" i="39"/>
  <c r="J288" i="32"/>
  <c r="K288" i="32" s="1"/>
  <c r="M546" i="27"/>
  <c r="E533" i="21" s="1"/>
  <c r="L546" i="27"/>
  <c r="F547" i="27" s="1"/>
  <c r="L534" i="39"/>
  <c r="K530" i="43" s="1"/>
  <c r="P536" i="35"/>
  <c r="O536" i="35"/>
  <c r="E536" i="40" s="1"/>
  <c r="D535" i="40"/>
  <c r="D535" i="39"/>
  <c r="M554" i="28"/>
  <c r="F541" i="21" s="1"/>
  <c r="L554" i="28"/>
  <c r="F555" i="28" s="1"/>
  <c r="T544" i="35"/>
  <c r="G544" i="40" s="1"/>
  <c r="U544" i="35"/>
  <c r="Z269" i="35"/>
  <c r="I269" i="40" s="1"/>
  <c r="AC269" i="39"/>
  <c r="AE269" i="39" s="1"/>
  <c r="F265" i="41"/>
  <c r="J599" i="17" l="1"/>
  <c r="K599" i="17" s="1"/>
  <c r="J561" i="35"/>
  <c r="I561" i="35"/>
  <c r="C561" i="40" s="1"/>
  <c r="C557" i="41"/>
  <c r="E561" i="39"/>
  <c r="T561" i="39" s="1"/>
  <c r="N571" i="30"/>
  <c r="M571" i="30"/>
  <c r="F572" i="30" s="1"/>
  <c r="L288" i="32"/>
  <c r="F289" i="32" s="1"/>
  <c r="M288" i="32"/>
  <c r="G275" i="21" s="1"/>
  <c r="F535" i="39"/>
  <c r="O535" i="39"/>
  <c r="F536" i="40"/>
  <c r="Q536" i="35"/>
  <c r="V536" i="35" s="1"/>
  <c r="H547" i="27"/>
  <c r="J547" i="27" s="1"/>
  <c r="G547" i="27"/>
  <c r="M537" i="35"/>
  <c r="I535" i="37"/>
  <c r="J535" i="37" s="1"/>
  <c r="K535" i="37" s="1"/>
  <c r="F536" i="51" s="1"/>
  <c r="G536" i="51" s="1"/>
  <c r="H536" i="51" s="1"/>
  <c r="G555" i="28"/>
  <c r="H555" i="28"/>
  <c r="J555" i="28" s="1"/>
  <c r="R545" i="35"/>
  <c r="L543" i="37"/>
  <c r="M543" i="37" s="1"/>
  <c r="N543" i="37" s="1"/>
  <c r="I544" i="51" s="1"/>
  <c r="J544" i="51" s="1"/>
  <c r="K544" i="51" s="1"/>
  <c r="AB269" i="39"/>
  <c r="AD269" i="39" s="1"/>
  <c r="O268" i="37"/>
  <c r="P268" i="37" s="1"/>
  <c r="Q268" i="37" s="1"/>
  <c r="L269" i="51" s="1"/>
  <c r="M269" i="51" s="1"/>
  <c r="N269" i="51" s="1"/>
  <c r="M599" i="17" l="1"/>
  <c r="L599" i="17"/>
  <c r="F600" i="17" s="1"/>
  <c r="U561" i="39"/>
  <c r="G572" i="30"/>
  <c r="I572" i="30"/>
  <c r="O571" i="30"/>
  <c r="P571" i="30" s="1"/>
  <c r="C558" i="21" s="1"/>
  <c r="E560" i="37"/>
  <c r="G560" i="37" s="1"/>
  <c r="H560" i="37" s="1"/>
  <c r="C561" i="51" s="1"/>
  <c r="D561" i="51" s="1"/>
  <c r="E561" i="51" s="1"/>
  <c r="P561" i="39"/>
  <c r="Q561" i="39" s="1"/>
  <c r="R561" i="39"/>
  <c r="X279" i="35"/>
  <c r="H289" i="32"/>
  <c r="G289" i="32"/>
  <c r="I547" i="27"/>
  <c r="K547" i="27"/>
  <c r="W536" i="35"/>
  <c r="K536" i="35" s="1"/>
  <c r="H536" i="40"/>
  <c r="D533" i="38"/>
  <c r="F536" i="36"/>
  <c r="G536" i="36" s="1"/>
  <c r="H536" i="36" s="1"/>
  <c r="D533" i="41" s="1"/>
  <c r="N537" i="35"/>
  <c r="G535" i="39"/>
  <c r="I544" i="36"/>
  <c r="J544" i="36" s="1"/>
  <c r="K544" i="36" s="1"/>
  <c r="E541" i="41" s="1"/>
  <c r="E541" i="38"/>
  <c r="S545" i="35"/>
  <c r="K555" i="28"/>
  <c r="R270" i="47"/>
  <c r="S270" i="47" s="1"/>
  <c r="F266" i="38"/>
  <c r="Y270" i="35"/>
  <c r="L269" i="36"/>
  <c r="M269" i="36" s="1"/>
  <c r="N269" i="36" s="1"/>
  <c r="G600" i="17" l="1"/>
  <c r="I600" i="17"/>
  <c r="D586" i="21"/>
  <c r="F588" i="37"/>
  <c r="F557" i="43"/>
  <c r="M557" i="43"/>
  <c r="S561" i="39"/>
  <c r="C561" i="36"/>
  <c r="D561" i="36" s="1"/>
  <c r="E561" i="36" s="1"/>
  <c r="C558" i="38"/>
  <c r="H562" i="35"/>
  <c r="K572" i="30"/>
  <c r="L572" i="30" s="1"/>
  <c r="J289" i="32"/>
  <c r="K289" i="32" s="1"/>
  <c r="I535" i="39"/>
  <c r="J535" i="39"/>
  <c r="D536" i="40"/>
  <c r="D536" i="39"/>
  <c r="L547" i="27"/>
  <c r="F548" i="27" s="1"/>
  <c r="M547" i="27"/>
  <c r="E534" i="21" s="1"/>
  <c r="P537" i="35"/>
  <c r="O537" i="35"/>
  <c r="E537" i="40" s="1"/>
  <c r="H535" i="39"/>
  <c r="K535" i="39" s="1"/>
  <c r="L555" i="28"/>
  <c r="F556" i="28" s="1"/>
  <c r="M555" i="28"/>
  <c r="F542" i="21" s="1"/>
  <c r="U545" i="35"/>
  <c r="T545" i="35"/>
  <c r="G545" i="40" s="1"/>
  <c r="AC270" i="39"/>
  <c r="AE270" i="39" s="1"/>
  <c r="F266" i="41"/>
  <c r="Z270" i="35"/>
  <c r="I270" i="40" s="1"/>
  <c r="J600" i="17" l="1"/>
  <c r="K600" i="17" s="1"/>
  <c r="N572" i="30"/>
  <c r="M572" i="30"/>
  <c r="F573" i="30" s="1"/>
  <c r="I562" i="35"/>
  <c r="C562" i="40" s="1"/>
  <c r="J562" i="35"/>
  <c r="C558" i="41"/>
  <c r="E562" i="39"/>
  <c r="T562" i="39" s="1"/>
  <c r="L289" i="32"/>
  <c r="F290" i="32" s="1"/>
  <c r="M289" i="32"/>
  <c r="G276" i="21" s="1"/>
  <c r="Q537" i="35"/>
  <c r="V537" i="35" s="1"/>
  <c r="F537" i="40"/>
  <c r="M538" i="35"/>
  <c r="I536" i="37"/>
  <c r="J536" i="37" s="1"/>
  <c r="K536" i="37" s="1"/>
  <c r="F537" i="51" s="1"/>
  <c r="G537" i="51" s="1"/>
  <c r="H537" i="51" s="1"/>
  <c r="G548" i="27"/>
  <c r="H548" i="27"/>
  <c r="J548" i="27" s="1"/>
  <c r="O536" i="39"/>
  <c r="F536" i="39"/>
  <c r="G536" i="39" s="1"/>
  <c r="L535" i="39"/>
  <c r="K531" i="43" s="1"/>
  <c r="R546" i="35"/>
  <c r="L544" i="37"/>
  <c r="M544" i="37" s="1"/>
  <c r="N544" i="37" s="1"/>
  <c r="I545" i="51" s="1"/>
  <c r="J545" i="51" s="1"/>
  <c r="K545" i="51" s="1"/>
  <c r="G556" i="28"/>
  <c r="H556" i="28"/>
  <c r="J556" i="28" s="1"/>
  <c r="AB270" i="39"/>
  <c r="AD270" i="39" s="1"/>
  <c r="O269" i="37"/>
  <c r="P269" i="37" s="1"/>
  <c r="Q269" i="37" s="1"/>
  <c r="L270" i="51" s="1"/>
  <c r="M270" i="51" s="1"/>
  <c r="N270" i="51" s="1"/>
  <c r="M600" i="17" l="1"/>
  <c r="L600" i="17"/>
  <c r="F601" i="17" s="1"/>
  <c r="U562" i="39"/>
  <c r="P562" i="39"/>
  <c r="Q562" i="39" s="1"/>
  <c r="R562" i="39"/>
  <c r="G573" i="30"/>
  <c r="I573" i="30"/>
  <c r="O572" i="30"/>
  <c r="P572" i="30" s="1"/>
  <c r="C559" i="21" s="1"/>
  <c r="E561" i="37"/>
  <c r="G561" i="37" s="1"/>
  <c r="H561" i="37" s="1"/>
  <c r="C562" i="51" s="1"/>
  <c r="D562" i="51" s="1"/>
  <c r="E562" i="51" s="1"/>
  <c r="X280" i="35"/>
  <c r="H290" i="32"/>
  <c r="G290" i="32"/>
  <c r="D534" i="38"/>
  <c r="F537" i="36"/>
  <c r="G537" i="36" s="1"/>
  <c r="H537" i="36" s="1"/>
  <c r="D534" i="41" s="1"/>
  <c r="N538" i="35"/>
  <c r="K548" i="27"/>
  <c r="I548" i="27"/>
  <c r="H536" i="39"/>
  <c r="I536" i="39"/>
  <c r="J536" i="39"/>
  <c r="H537" i="40"/>
  <c r="W537" i="35"/>
  <c r="K537" i="35" s="1"/>
  <c r="S546" i="35"/>
  <c r="I545" i="36"/>
  <c r="J545" i="36" s="1"/>
  <c r="K545" i="36" s="1"/>
  <c r="E542" i="41" s="1"/>
  <c r="E542" i="38"/>
  <c r="K556" i="28"/>
  <c r="R271" i="47"/>
  <c r="S271" i="47" s="1"/>
  <c r="F267" i="38"/>
  <c r="L270" i="36"/>
  <c r="M270" i="36" s="1"/>
  <c r="N270" i="36" s="1"/>
  <c r="Y271" i="35"/>
  <c r="G601" i="17" l="1"/>
  <c r="I601" i="17"/>
  <c r="D587" i="21"/>
  <c r="F589" i="37"/>
  <c r="F558" i="43"/>
  <c r="M558" i="43"/>
  <c r="K536" i="39"/>
  <c r="L536" i="39" s="1"/>
  <c r="K532" i="43" s="1"/>
  <c r="C559" i="38"/>
  <c r="C562" i="36"/>
  <c r="D562" i="36" s="1"/>
  <c r="E562" i="36" s="1"/>
  <c r="H563" i="35"/>
  <c r="K573" i="30"/>
  <c r="L573" i="30" s="1"/>
  <c r="S562" i="39"/>
  <c r="J290" i="32"/>
  <c r="K290" i="32" s="1"/>
  <c r="L548" i="27"/>
  <c r="F549" i="27" s="1"/>
  <c r="M548" i="27"/>
  <c r="E535" i="21" s="1"/>
  <c r="O538" i="35"/>
  <c r="E538" i="40" s="1"/>
  <c r="P538" i="35"/>
  <c r="D537" i="39"/>
  <c r="D537" i="40"/>
  <c r="M556" i="28"/>
  <c r="F543" i="21" s="1"/>
  <c r="L556" i="28"/>
  <c r="F557" i="28" s="1"/>
  <c r="U546" i="35"/>
  <c r="T546" i="35"/>
  <c r="G546" i="40" s="1"/>
  <c r="AC271" i="39"/>
  <c r="AE271" i="39" s="1"/>
  <c r="F267" i="41"/>
  <c r="Z271" i="35"/>
  <c r="I271" i="40" s="1"/>
  <c r="J601" i="17" l="1"/>
  <c r="K601" i="17" s="1"/>
  <c r="N573" i="30"/>
  <c r="M573" i="30"/>
  <c r="F574" i="30" s="1"/>
  <c r="I563" i="35"/>
  <c r="C563" i="40" s="1"/>
  <c r="J563" i="35"/>
  <c r="C559" i="41"/>
  <c r="E563" i="39"/>
  <c r="T563" i="39" s="1"/>
  <c r="M290" i="32"/>
  <c r="G277" i="21" s="1"/>
  <c r="L290" i="32"/>
  <c r="F291" i="32" s="1"/>
  <c r="F537" i="39"/>
  <c r="G537" i="39" s="1"/>
  <c r="O537" i="39"/>
  <c r="Q538" i="35"/>
  <c r="V538" i="35" s="1"/>
  <c r="F538" i="40"/>
  <c r="M539" i="35"/>
  <c r="I537" i="37"/>
  <c r="J537" i="37" s="1"/>
  <c r="K537" i="37" s="1"/>
  <c r="F538" i="51" s="1"/>
  <c r="G538" i="51" s="1"/>
  <c r="H538" i="51" s="1"/>
  <c r="H549" i="27"/>
  <c r="J549" i="27" s="1"/>
  <c r="G549" i="27"/>
  <c r="H557" i="28"/>
  <c r="J557" i="28" s="1"/>
  <c r="G557" i="28"/>
  <c r="L545" i="37"/>
  <c r="M545" i="37" s="1"/>
  <c r="N545" i="37" s="1"/>
  <c r="I546" i="51" s="1"/>
  <c r="J546" i="51" s="1"/>
  <c r="K546" i="51" s="1"/>
  <c r="R547" i="35"/>
  <c r="O270" i="37"/>
  <c r="P270" i="37" s="1"/>
  <c r="Q270" i="37" s="1"/>
  <c r="L271" i="51" s="1"/>
  <c r="M271" i="51" s="1"/>
  <c r="N271" i="51" s="1"/>
  <c r="AB271" i="39"/>
  <c r="AD271" i="39" s="1"/>
  <c r="L601" i="17" l="1"/>
  <c r="F602" i="17" s="1"/>
  <c r="M601" i="17"/>
  <c r="U563" i="39"/>
  <c r="G574" i="30"/>
  <c r="I574" i="30"/>
  <c r="P563" i="39"/>
  <c r="Q563" i="39" s="1"/>
  <c r="R563" i="39"/>
  <c r="E562" i="37"/>
  <c r="G562" i="37" s="1"/>
  <c r="H562" i="37" s="1"/>
  <c r="C563" i="51" s="1"/>
  <c r="D563" i="51" s="1"/>
  <c r="E563" i="51" s="1"/>
  <c r="O573" i="30"/>
  <c r="P573" i="30" s="1"/>
  <c r="C560" i="21" s="1"/>
  <c r="H291" i="32"/>
  <c r="G291" i="32"/>
  <c r="X281" i="35"/>
  <c r="I549" i="27"/>
  <c r="K549" i="27"/>
  <c r="N539" i="35"/>
  <c r="D535" i="38"/>
  <c r="F538" i="36"/>
  <c r="G538" i="36" s="1"/>
  <c r="H538" i="36" s="1"/>
  <c r="D535" i="41" s="1"/>
  <c r="W538" i="35"/>
  <c r="K538" i="35" s="1"/>
  <c r="H538" i="40"/>
  <c r="H537" i="39"/>
  <c r="I537" i="39"/>
  <c r="J537" i="39"/>
  <c r="S547" i="35"/>
  <c r="E543" i="38"/>
  <c r="I546" i="36"/>
  <c r="J546" i="36" s="1"/>
  <c r="K546" i="36" s="1"/>
  <c r="E543" i="41" s="1"/>
  <c r="K557" i="28"/>
  <c r="R272" i="47"/>
  <c r="S272" i="47" s="1"/>
  <c r="F268" i="38"/>
  <c r="L271" i="36"/>
  <c r="M271" i="36" s="1"/>
  <c r="N271" i="36" s="1"/>
  <c r="Y272" i="35"/>
  <c r="D588" i="21" l="1"/>
  <c r="F590" i="37"/>
  <c r="I602" i="17"/>
  <c r="G602" i="17"/>
  <c r="M559" i="43"/>
  <c r="F559" i="43"/>
  <c r="C563" i="36"/>
  <c r="D563" i="36" s="1"/>
  <c r="E563" i="36" s="1"/>
  <c r="H564" i="35"/>
  <c r="C560" i="38"/>
  <c r="S563" i="39"/>
  <c r="K574" i="30"/>
  <c r="L574" i="30"/>
  <c r="J291" i="32"/>
  <c r="K291" i="32" s="1"/>
  <c r="D538" i="39"/>
  <c r="D538" i="40"/>
  <c r="O539" i="35"/>
  <c r="E539" i="40" s="1"/>
  <c r="P539" i="35"/>
  <c r="M549" i="27"/>
  <c r="E536" i="21" s="1"/>
  <c r="L549" i="27"/>
  <c r="F550" i="27" s="1"/>
  <c r="K537" i="39"/>
  <c r="L557" i="28"/>
  <c r="F558" i="28" s="1"/>
  <c r="M557" i="28"/>
  <c r="F544" i="21" s="1"/>
  <c r="T547" i="35"/>
  <c r="G547" i="40" s="1"/>
  <c r="U547" i="35"/>
  <c r="F268" i="41"/>
  <c r="AC272" i="39"/>
  <c r="AE272" i="39" s="1"/>
  <c r="Z272" i="35"/>
  <c r="I272" i="40" s="1"/>
  <c r="J602" i="17" l="1"/>
  <c r="K602" i="17" s="1"/>
  <c r="L537" i="39"/>
  <c r="K533" i="43" s="1"/>
  <c r="N574" i="30"/>
  <c r="M574" i="30"/>
  <c r="F575" i="30" s="1"/>
  <c r="I564" i="35"/>
  <c r="C564" i="40" s="1"/>
  <c r="J564" i="35"/>
  <c r="E564" i="39"/>
  <c r="T564" i="39" s="1"/>
  <c r="C560" i="41"/>
  <c r="M291" i="32"/>
  <c r="G278" i="21" s="1"/>
  <c r="L291" i="32"/>
  <c r="F292" i="32" s="1"/>
  <c r="H550" i="27"/>
  <c r="J550" i="27" s="1"/>
  <c r="G550" i="27"/>
  <c r="I538" i="37"/>
  <c r="J538" i="37" s="1"/>
  <c r="K538" i="37" s="1"/>
  <c r="F539" i="51" s="1"/>
  <c r="G539" i="51" s="1"/>
  <c r="H539" i="51" s="1"/>
  <c r="M540" i="35"/>
  <c r="Q539" i="35"/>
  <c r="V539" i="35" s="1"/>
  <c r="F539" i="40"/>
  <c r="F538" i="39"/>
  <c r="O538" i="39"/>
  <c r="L546" i="37"/>
  <c r="M546" i="37" s="1"/>
  <c r="N546" i="37" s="1"/>
  <c r="I547" i="51" s="1"/>
  <c r="J547" i="51" s="1"/>
  <c r="K547" i="51" s="1"/>
  <c r="R548" i="35"/>
  <c r="G558" i="28"/>
  <c r="H558" i="28"/>
  <c r="J558" i="28" s="1"/>
  <c r="O271" i="37"/>
  <c r="P271" i="37" s="1"/>
  <c r="Q271" i="37" s="1"/>
  <c r="L272" i="51" s="1"/>
  <c r="M272" i="51" s="1"/>
  <c r="N272" i="51" s="1"/>
  <c r="AB272" i="39"/>
  <c r="AD272" i="39" s="1"/>
  <c r="L602" i="17" l="1"/>
  <c r="F603" i="17" s="1"/>
  <c r="M602" i="17"/>
  <c r="U564" i="39"/>
  <c r="P564" i="39"/>
  <c r="Q564" i="39" s="1"/>
  <c r="R564" i="39"/>
  <c r="I575" i="30"/>
  <c r="G575" i="30"/>
  <c r="E563" i="37"/>
  <c r="G563" i="37" s="1"/>
  <c r="H563" i="37" s="1"/>
  <c r="C564" i="51" s="1"/>
  <c r="D564" i="51" s="1"/>
  <c r="E564" i="51" s="1"/>
  <c r="O574" i="30"/>
  <c r="P574" i="30" s="1"/>
  <c r="C561" i="21" s="1"/>
  <c r="H292" i="32"/>
  <c r="G292" i="32"/>
  <c r="X282" i="35"/>
  <c r="G538" i="39"/>
  <c r="H538" i="39" s="1"/>
  <c r="W539" i="35"/>
  <c r="K539" i="35" s="1"/>
  <c r="H539" i="40"/>
  <c r="N540" i="35"/>
  <c r="D536" i="38"/>
  <c r="F539" i="36"/>
  <c r="G539" i="36" s="1"/>
  <c r="H539" i="36" s="1"/>
  <c r="D536" i="41" s="1"/>
  <c r="I550" i="27"/>
  <c r="K550" i="27"/>
  <c r="K558" i="28"/>
  <c r="I547" i="36"/>
  <c r="J547" i="36" s="1"/>
  <c r="K547" i="36" s="1"/>
  <c r="E544" i="41" s="1"/>
  <c r="S548" i="35"/>
  <c r="E544" i="38"/>
  <c r="R273" i="47"/>
  <c r="S273" i="47" s="1"/>
  <c r="F269" i="38"/>
  <c r="L272" i="36"/>
  <c r="M272" i="36" s="1"/>
  <c r="N272" i="36" s="1"/>
  <c r="Y273" i="35"/>
  <c r="D589" i="21" l="1"/>
  <c r="F591" i="37"/>
  <c r="G603" i="17"/>
  <c r="I603" i="17"/>
  <c r="M560" i="43"/>
  <c r="F560" i="43"/>
  <c r="C561" i="38"/>
  <c r="H565" i="35"/>
  <c r="C564" i="36"/>
  <c r="D564" i="36" s="1"/>
  <c r="E564" i="36" s="1"/>
  <c r="K575" i="30"/>
  <c r="L575" i="30" s="1"/>
  <c r="S564" i="39"/>
  <c r="J292" i="32"/>
  <c r="K292" i="32" s="1"/>
  <c r="O540" i="35"/>
  <c r="E540" i="40" s="1"/>
  <c r="P540" i="35"/>
  <c r="D539" i="40"/>
  <c r="D539" i="39"/>
  <c r="L550" i="27"/>
  <c r="F551" i="27" s="1"/>
  <c r="M550" i="27"/>
  <c r="E537" i="21" s="1"/>
  <c r="J538" i="39"/>
  <c r="I538" i="39"/>
  <c r="K538" i="39" s="1"/>
  <c r="M558" i="28"/>
  <c r="F545" i="21" s="1"/>
  <c r="L558" i="28"/>
  <c r="F559" i="28" s="1"/>
  <c r="T548" i="35"/>
  <c r="G548" i="40" s="1"/>
  <c r="U548" i="35"/>
  <c r="Z273" i="35"/>
  <c r="I273" i="40" s="1"/>
  <c r="AC273" i="39"/>
  <c r="AE273" i="39" s="1"/>
  <c r="F269" i="41"/>
  <c r="J603" i="17" l="1"/>
  <c r="K603" i="17"/>
  <c r="M575" i="30"/>
  <c r="F576" i="30" s="1"/>
  <c r="N575" i="30"/>
  <c r="E565" i="39"/>
  <c r="T565" i="39" s="1"/>
  <c r="C561" i="41"/>
  <c r="J565" i="35"/>
  <c r="I565" i="35"/>
  <c r="C565" i="40" s="1"/>
  <c r="L292" i="32"/>
  <c r="F293" i="32" s="1"/>
  <c r="M292" i="32"/>
  <c r="G279" i="21" s="1"/>
  <c r="L538" i="39"/>
  <c r="K534" i="43" s="1"/>
  <c r="M541" i="35"/>
  <c r="I539" i="37"/>
  <c r="J539" i="37" s="1"/>
  <c r="K539" i="37" s="1"/>
  <c r="F540" i="51" s="1"/>
  <c r="G540" i="51" s="1"/>
  <c r="H540" i="51" s="1"/>
  <c r="G551" i="27"/>
  <c r="H551" i="27"/>
  <c r="J551" i="27" s="1"/>
  <c r="F539" i="39"/>
  <c r="O539" i="39"/>
  <c r="Q540" i="35"/>
  <c r="V540" i="35" s="1"/>
  <c r="F540" i="40"/>
  <c r="H559" i="28"/>
  <c r="J559" i="28" s="1"/>
  <c r="G559" i="28"/>
  <c r="L547" i="37"/>
  <c r="M547" i="37" s="1"/>
  <c r="N547" i="37" s="1"/>
  <c r="I548" i="51" s="1"/>
  <c r="J548" i="51" s="1"/>
  <c r="K548" i="51" s="1"/>
  <c r="R549" i="35"/>
  <c r="AB273" i="39"/>
  <c r="AD273" i="39" s="1"/>
  <c r="O272" i="37"/>
  <c r="P272" i="37" s="1"/>
  <c r="Q272" i="37" s="1"/>
  <c r="L273" i="51" s="1"/>
  <c r="M273" i="51" s="1"/>
  <c r="N273" i="51" s="1"/>
  <c r="M603" i="17" l="1"/>
  <c r="L603" i="17"/>
  <c r="F604" i="17" s="1"/>
  <c r="U565" i="39"/>
  <c r="P565" i="39"/>
  <c r="Q565" i="39" s="1"/>
  <c r="R565" i="39"/>
  <c r="E564" i="37"/>
  <c r="G564" i="37" s="1"/>
  <c r="H564" i="37" s="1"/>
  <c r="C565" i="51" s="1"/>
  <c r="D565" i="51" s="1"/>
  <c r="E565" i="51" s="1"/>
  <c r="O575" i="30"/>
  <c r="P575" i="30" s="1"/>
  <c r="C562" i="21" s="1"/>
  <c r="I576" i="30"/>
  <c r="G576" i="30"/>
  <c r="X283" i="35"/>
  <c r="H293" i="32"/>
  <c r="G293" i="32"/>
  <c r="G539" i="39"/>
  <c r="H539" i="39" s="1"/>
  <c r="D537" i="38"/>
  <c r="N541" i="35"/>
  <c r="F540" i="36"/>
  <c r="G540" i="36" s="1"/>
  <c r="H540" i="36" s="1"/>
  <c r="D537" i="41" s="1"/>
  <c r="K551" i="27"/>
  <c r="I551" i="27"/>
  <c r="H540" i="40"/>
  <c r="W540" i="35"/>
  <c r="K540" i="35" s="1"/>
  <c r="I548" i="36"/>
  <c r="J548" i="36" s="1"/>
  <c r="K548" i="36" s="1"/>
  <c r="E545" i="41" s="1"/>
  <c r="S549" i="35"/>
  <c r="E545" i="38"/>
  <c r="K559" i="28"/>
  <c r="R274" i="47"/>
  <c r="S274" i="47" s="1"/>
  <c r="F270" i="38"/>
  <c r="Y274" i="35"/>
  <c r="L273" i="36"/>
  <c r="M273" i="36" s="1"/>
  <c r="N273" i="36" s="1"/>
  <c r="G604" i="17" l="1"/>
  <c r="I604" i="17"/>
  <c r="D590" i="21"/>
  <c r="F592" i="37"/>
  <c r="M561" i="43"/>
  <c r="F561" i="43"/>
  <c r="K576" i="30"/>
  <c r="L576" i="30" s="1"/>
  <c r="H566" i="35"/>
  <c r="C562" i="38"/>
  <c r="C565" i="36"/>
  <c r="D565" i="36" s="1"/>
  <c r="E565" i="36" s="1"/>
  <c r="S565" i="39"/>
  <c r="J293" i="32"/>
  <c r="K293" i="32" s="1"/>
  <c r="M551" i="27"/>
  <c r="E538" i="21" s="1"/>
  <c r="L551" i="27"/>
  <c r="F552" i="27" s="1"/>
  <c r="O541" i="35"/>
  <c r="E541" i="40" s="1"/>
  <c r="P541" i="35"/>
  <c r="D540" i="40"/>
  <c r="D540" i="39"/>
  <c r="I539" i="39"/>
  <c r="K539" i="39" s="1"/>
  <c r="J539" i="39"/>
  <c r="L559" i="28"/>
  <c r="F560" i="28" s="1"/>
  <c r="M559" i="28"/>
  <c r="F546" i="21" s="1"/>
  <c r="U549" i="35"/>
  <c r="T549" i="35"/>
  <c r="G549" i="40" s="1"/>
  <c r="AC274" i="39"/>
  <c r="AE274" i="39" s="1"/>
  <c r="F270" i="41"/>
  <c r="Z274" i="35"/>
  <c r="I274" i="40" s="1"/>
  <c r="J604" i="17" l="1"/>
  <c r="K604" i="17" s="1"/>
  <c r="N576" i="30"/>
  <c r="M576" i="30"/>
  <c r="F577" i="30" s="1"/>
  <c r="C562" i="41"/>
  <c r="E566" i="39"/>
  <c r="T566" i="39" s="1"/>
  <c r="I566" i="35"/>
  <c r="C566" i="40" s="1"/>
  <c r="J566" i="35"/>
  <c r="M293" i="32"/>
  <c r="G280" i="21" s="1"/>
  <c r="L293" i="32"/>
  <c r="F294" i="32" s="1"/>
  <c r="L539" i="39"/>
  <c r="K535" i="43" s="1"/>
  <c r="O540" i="39"/>
  <c r="F540" i="39"/>
  <c r="G540" i="39" s="1"/>
  <c r="F541" i="40"/>
  <c r="Q541" i="35"/>
  <c r="V541" i="35" s="1"/>
  <c r="H552" i="27"/>
  <c r="J552" i="27" s="1"/>
  <c r="G552" i="27"/>
  <c r="M542" i="35"/>
  <c r="I540" i="37"/>
  <c r="J540" i="37" s="1"/>
  <c r="K540" i="37" s="1"/>
  <c r="F541" i="51" s="1"/>
  <c r="G541" i="51" s="1"/>
  <c r="H541" i="51" s="1"/>
  <c r="R550" i="35"/>
  <c r="L548" i="37"/>
  <c r="M548" i="37" s="1"/>
  <c r="N548" i="37" s="1"/>
  <c r="I549" i="51" s="1"/>
  <c r="J549" i="51" s="1"/>
  <c r="K549" i="51" s="1"/>
  <c r="G560" i="28"/>
  <c r="H560" i="28"/>
  <c r="J560" i="28" s="1"/>
  <c r="AB274" i="39"/>
  <c r="AD274" i="39" s="1"/>
  <c r="O273" i="37"/>
  <c r="P273" i="37" s="1"/>
  <c r="Q273" i="37" s="1"/>
  <c r="L274" i="51" s="1"/>
  <c r="M274" i="51" s="1"/>
  <c r="N274" i="51" s="1"/>
  <c r="M604" i="17" l="1"/>
  <c r="L604" i="17"/>
  <c r="F605" i="17" s="1"/>
  <c r="U566" i="39"/>
  <c r="P566" i="39"/>
  <c r="Q566" i="39" s="1"/>
  <c r="R566" i="39"/>
  <c r="I577" i="30"/>
  <c r="G577" i="30"/>
  <c r="O576" i="30"/>
  <c r="P576" i="30" s="1"/>
  <c r="C563" i="21" s="1"/>
  <c r="E565" i="37"/>
  <c r="G565" i="37" s="1"/>
  <c r="H565" i="37" s="1"/>
  <c r="C566" i="51" s="1"/>
  <c r="D566" i="51" s="1"/>
  <c r="E566" i="51" s="1"/>
  <c r="H294" i="32"/>
  <c r="G294" i="32"/>
  <c r="X284" i="35"/>
  <c r="K552" i="27"/>
  <c r="I552" i="27"/>
  <c r="W541" i="35"/>
  <c r="K541" i="35" s="1"/>
  <c r="H541" i="40"/>
  <c r="H540" i="39"/>
  <c r="I540" i="39"/>
  <c r="J540" i="39"/>
  <c r="F541" i="36"/>
  <c r="G541" i="36" s="1"/>
  <c r="H541" i="36" s="1"/>
  <c r="D538" i="41" s="1"/>
  <c r="N542" i="35"/>
  <c r="D538" i="38"/>
  <c r="I549" i="36"/>
  <c r="J549" i="36" s="1"/>
  <c r="K549" i="36" s="1"/>
  <c r="E546" i="41" s="1"/>
  <c r="S550" i="35"/>
  <c r="E546" i="38"/>
  <c r="K560" i="28"/>
  <c r="R275" i="47"/>
  <c r="S275" i="47" s="1"/>
  <c r="F271" i="38"/>
  <c r="L274" i="36"/>
  <c r="M274" i="36" s="1"/>
  <c r="N274" i="36" s="1"/>
  <c r="Y275" i="35"/>
  <c r="G605" i="17" l="1"/>
  <c r="I605" i="17"/>
  <c r="D591" i="21"/>
  <c r="F593" i="37"/>
  <c r="F562" i="43"/>
  <c r="M562" i="43"/>
  <c r="C566" i="36"/>
  <c r="D566" i="36" s="1"/>
  <c r="E566" i="36" s="1"/>
  <c r="H567" i="35"/>
  <c r="C563" i="38"/>
  <c r="K577" i="30"/>
  <c r="L577" i="30" s="1"/>
  <c r="S566" i="39"/>
  <c r="K540" i="39"/>
  <c r="J294" i="32"/>
  <c r="K294" i="32" s="1"/>
  <c r="D541" i="40"/>
  <c r="D541" i="39"/>
  <c r="O542" i="35"/>
  <c r="E542" i="40" s="1"/>
  <c r="P542" i="35"/>
  <c r="L552" i="27"/>
  <c r="F553" i="27" s="1"/>
  <c r="M552" i="27"/>
  <c r="E539" i="21" s="1"/>
  <c r="L560" i="28"/>
  <c r="F561" i="28" s="1"/>
  <c r="M560" i="28"/>
  <c r="F547" i="21" s="1"/>
  <c r="T550" i="35"/>
  <c r="G550" i="40" s="1"/>
  <c r="U550" i="35"/>
  <c r="AC275" i="39"/>
  <c r="AE275" i="39" s="1"/>
  <c r="F271" i="41"/>
  <c r="Z275" i="35"/>
  <c r="I275" i="40" s="1"/>
  <c r="J605" i="17" l="1"/>
  <c r="K605" i="17" s="1"/>
  <c r="M577" i="30"/>
  <c r="F578" i="30" s="1"/>
  <c r="N577" i="30"/>
  <c r="L540" i="39"/>
  <c r="K536" i="43" s="1"/>
  <c r="J567" i="35"/>
  <c r="I567" i="35"/>
  <c r="C567" i="40" s="1"/>
  <c r="C563" i="41"/>
  <c r="E567" i="39"/>
  <c r="T567" i="39" s="1"/>
  <c r="L294" i="32"/>
  <c r="F295" i="32" s="1"/>
  <c r="M294" i="32"/>
  <c r="G281" i="21" s="1"/>
  <c r="M543" i="35"/>
  <c r="I541" i="37"/>
  <c r="J541" i="37" s="1"/>
  <c r="K541" i="37" s="1"/>
  <c r="F542" i="51" s="1"/>
  <c r="G542" i="51" s="1"/>
  <c r="H542" i="51" s="1"/>
  <c r="G553" i="27"/>
  <c r="H553" i="27"/>
  <c r="J553" i="27" s="1"/>
  <c r="Q542" i="35"/>
  <c r="V542" i="35" s="1"/>
  <c r="F542" i="40"/>
  <c r="O541" i="39"/>
  <c r="F541" i="39"/>
  <c r="L549" i="37"/>
  <c r="M549" i="37" s="1"/>
  <c r="N549" i="37" s="1"/>
  <c r="I550" i="51" s="1"/>
  <c r="J550" i="51" s="1"/>
  <c r="K550" i="51" s="1"/>
  <c r="R551" i="35"/>
  <c r="G561" i="28"/>
  <c r="H561" i="28"/>
  <c r="J561" i="28" s="1"/>
  <c r="O274" i="37"/>
  <c r="P274" i="37" s="1"/>
  <c r="Q274" i="37" s="1"/>
  <c r="L275" i="51" s="1"/>
  <c r="M275" i="51" s="1"/>
  <c r="N275" i="51" s="1"/>
  <c r="AB275" i="39"/>
  <c r="AD275" i="39" s="1"/>
  <c r="M605" i="17" l="1"/>
  <c r="L605" i="17"/>
  <c r="F606" i="17" s="1"/>
  <c r="U567" i="39"/>
  <c r="P567" i="39"/>
  <c r="Q567" i="39" s="1"/>
  <c r="R567" i="39"/>
  <c r="E566" i="37"/>
  <c r="G566" i="37" s="1"/>
  <c r="H566" i="37" s="1"/>
  <c r="C567" i="51" s="1"/>
  <c r="D567" i="51" s="1"/>
  <c r="E567" i="51" s="1"/>
  <c r="O577" i="30"/>
  <c r="P577" i="30" s="1"/>
  <c r="C564" i="21" s="1"/>
  <c r="I578" i="30"/>
  <c r="G578" i="30"/>
  <c r="X285" i="35"/>
  <c r="G295" i="32"/>
  <c r="H295" i="32"/>
  <c r="W542" i="35"/>
  <c r="K542" i="35" s="1"/>
  <c r="H542" i="40"/>
  <c r="I553" i="27"/>
  <c r="K553" i="27"/>
  <c r="D539" i="38"/>
  <c r="N543" i="35"/>
  <c r="F542" i="36"/>
  <c r="G542" i="36" s="1"/>
  <c r="H542" i="36" s="1"/>
  <c r="D539" i="41" s="1"/>
  <c r="G541" i="39"/>
  <c r="K561" i="28"/>
  <c r="E547" i="38"/>
  <c r="I550" i="36"/>
  <c r="J550" i="36" s="1"/>
  <c r="K550" i="36" s="1"/>
  <c r="E547" i="41" s="1"/>
  <c r="S551" i="35"/>
  <c r="R276" i="47"/>
  <c r="S276" i="47" s="1"/>
  <c r="F272" i="38"/>
  <c r="Y276" i="35"/>
  <c r="L275" i="36"/>
  <c r="M275" i="36" s="1"/>
  <c r="N275" i="36" s="1"/>
  <c r="I606" i="17" l="1"/>
  <c r="G606" i="17"/>
  <c r="D592" i="21"/>
  <c r="F594" i="37"/>
  <c r="F563" i="43"/>
  <c r="M563" i="43"/>
  <c r="K578" i="30"/>
  <c r="L578" i="30" s="1"/>
  <c r="H568" i="35"/>
  <c r="C567" i="36"/>
  <c r="D567" i="36" s="1"/>
  <c r="E567" i="36" s="1"/>
  <c r="C564" i="38"/>
  <c r="S567" i="39"/>
  <c r="J295" i="32"/>
  <c r="K295" i="32" s="1"/>
  <c r="J541" i="39"/>
  <c r="I541" i="39"/>
  <c r="P543" i="35"/>
  <c r="O543" i="35"/>
  <c r="E543" i="40" s="1"/>
  <c r="M553" i="27"/>
  <c r="E540" i="21" s="1"/>
  <c r="L553" i="27"/>
  <c r="F554" i="27" s="1"/>
  <c r="H541" i="39"/>
  <c r="D542" i="39"/>
  <c r="D542" i="40"/>
  <c r="L561" i="28"/>
  <c r="F562" i="28" s="1"/>
  <c r="M561" i="28"/>
  <c r="F548" i="21" s="1"/>
  <c r="U551" i="35"/>
  <c r="T551" i="35"/>
  <c r="G551" i="40" s="1"/>
  <c r="AC276" i="39"/>
  <c r="AE276" i="39" s="1"/>
  <c r="F272" i="41"/>
  <c r="Z276" i="35"/>
  <c r="I276" i="40" s="1"/>
  <c r="J606" i="17" l="1"/>
  <c r="K606" i="17" s="1"/>
  <c r="N578" i="30"/>
  <c r="M578" i="30"/>
  <c r="F579" i="30" s="1"/>
  <c r="E568" i="39"/>
  <c r="T568" i="39" s="1"/>
  <c r="C564" i="41"/>
  <c r="I568" i="35"/>
  <c r="C568" i="40" s="1"/>
  <c r="J568" i="35"/>
  <c r="K541" i="39"/>
  <c r="M295" i="32"/>
  <c r="G282" i="21" s="1"/>
  <c r="L295" i="32"/>
  <c r="F296" i="32" s="1"/>
  <c r="G554" i="27"/>
  <c r="H554" i="27"/>
  <c r="J554" i="27" s="1"/>
  <c r="M544" i="35"/>
  <c r="I542" i="37"/>
  <c r="J542" i="37" s="1"/>
  <c r="K542" i="37" s="1"/>
  <c r="F543" i="51" s="1"/>
  <c r="G543" i="51" s="1"/>
  <c r="H543" i="51" s="1"/>
  <c r="Q543" i="35"/>
  <c r="V543" i="35" s="1"/>
  <c r="F543" i="40"/>
  <c r="F542" i="39"/>
  <c r="G542" i="39" s="1"/>
  <c r="O542" i="39"/>
  <c r="L550" i="37"/>
  <c r="M550" i="37" s="1"/>
  <c r="N550" i="37" s="1"/>
  <c r="I551" i="51" s="1"/>
  <c r="J551" i="51" s="1"/>
  <c r="K551" i="51" s="1"/>
  <c r="R552" i="35"/>
  <c r="H562" i="28"/>
  <c r="J562" i="28" s="1"/>
  <c r="G562" i="28"/>
  <c r="AB276" i="39"/>
  <c r="AD276" i="39" s="1"/>
  <c r="O275" i="37"/>
  <c r="P275" i="37" s="1"/>
  <c r="Q275" i="37" s="1"/>
  <c r="L276" i="51" s="1"/>
  <c r="M276" i="51" s="1"/>
  <c r="N276" i="51" s="1"/>
  <c r="L606" i="17" l="1"/>
  <c r="F607" i="17" s="1"/>
  <c r="M606" i="17"/>
  <c r="U568" i="39"/>
  <c r="L541" i="39"/>
  <c r="K537" i="43" s="1"/>
  <c r="P568" i="39"/>
  <c r="Q568" i="39" s="1"/>
  <c r="R568" i="39"/>
  <c r="G579" i="30"/>
  <c r="I579" i="30"/>
  <c r="E567" i="37"/>
  <c r="G567" i="37" s="1"/>
  <c r="H567" i="37" s="1"/>
  <c r="C568" i="51" s="1"/>
  <c r="D568" i="51" s="1"/>
  <c r="E568" i="51" s="1"/>
  <c r="O578" i="30"/>
  <c r="P578" i="30" s="1"/>
  <c r="C565" i="21" s="1"/>
  <c r="G296" i="32"/>
  <c r="H296" i="32"/>
  <c r="X286" i="35"/>
  <c r="W543" i="35"/>
  <c r="K543" i="35" s="1"/>
  <c r="H543" i="40"/>
  <c r="N544" i="35"/>
  <c r="D540" i="38"/>
  <c r="F543" i="36"/>
  <c r="G543" i="36" s="1"/>
  <c r="H543" i="36" s="1"/>
  <c r="D540" i="41" s="1"/>
  <c r="H542" i="39"/>
  <c r="I542" i="39"/>
  <c r="J542" i="39"/>
  <c r="K554" i="27"/>
  <c r="I554" i="27"/>
  <c r="K562" i="28"/>
  <c r="S552" i="35"/>
  <c r="I551" i="36"/>
  <c r="J551" i="36" s="1"/>
  <c r="K551" i="36" s="1"/>
  <c r="E548" i="41" s="1"/>
  <c r="E548" i="38"/>
  <c r="R277" i="47"/>
  <c r="S277" i="47" s="1"/>
  <c r="F273" i="38"/>
  <c r="L276" i="36"/>
  <c r="M276" i="36" s="1"/>
  <c r="N276" i="36" s="1"/>
  <c r="Y277" i="35"/>
  <c r="D593" i="21" l="1"/>
  <c r="F595" i="37"/>
  <c r="I607" i="17"/>
  <c r="G607" i="17"/>
  <c r="F564" i="43"/>
  <c r="M564" i="43"/>
  <c r="K542" i="39"/>
  <c r="C565" i="38"/>
  <c r="C568" i="36"/>
  <c r="D568" i="36" s="1"/>
  <c r="E568" i="36" s="1"/>
  <c r="H569" i="35"/>
  <c r="K579" i="30"/>
  <c r="L579" i="30" s="1"/>
  <c r="S568" i="39"/>
  <c r="J296" i="32"/>
  <c r="K296" i="32" s="1"/>
  <c r="O544" i="35"/>
  <c r="E544" i="40" s="1"/>
  <c r="P544" i="35"/>
  <c r="L554" i="27"/>
  <c r="F555" i="27" s="1"/>
  <c r="M554" i="27"/>
  <c r="E541" i="21" s="1"/>
  <c r="D543" i="39"/>
  <c r="D543" i="40"/>
  <c r="L562" i="28"/>
  <c r="F563" i="28" s="1"/>
  <c r="M562" i="28"/>
  <c r="F549" i="21" s="1"/>
  <c r="T552" i="35"/>
  <c r="G552" i="40" s="1"/>
  <c r="U552" i="35"/>
  <c r="Z277" i="35"/>
  <c r="I277" i="40" s="1"/>
  <c r="F273" i="41"/>
  <c r="AC277" i="39"/>
  <c r="AE277" i="39" s="1"/>
  <c r="J607" i="17" l="1"/>
  <c r="K607" i="17" s="1"/>
  <c r="L542" i="39"/>
  <c r="K538" i="43" s="1"/>
  <c r="N579" i="30"/>
  <c r="M579" i="30"/>
  <c r="F580" i="30" s="1"/>
  <c r="J569" i="35"/>
  <c r="I569" i="35"/>
  <c r="C569" i="40" s="1"/>
  <c r="C565" i="41"/>
  <c r="E569" i="39"/>
  <c r="T569" i="39" s="1"/>
  <c r="M296" i="32"/>
  <c r="G283" i="21" s="1"/>
  <c r="L296" i="32"/>
  <c r="F297" i="32" s="1"/>
  <c r="O543" i="39"/>
  <c r="F543" i="39"/>
  <c r="I543" i="37"/>
  <c r="J543" i="37" s="1"/>
  <c r="K543" i="37" s="1"/>
  <c r="F544" i="51" s="1"/>
  <c r="G544" i="51" s="1"/>
  <c r="H544" i="51" s="1"/>
  <c r="M545" i="35"/>
  <c r="G555" i="27"/>
  <c r="H555" i="27"/>
  <c r="J555" i="27" s="1"/>
  <c r="Q544" i="35"/>
  <c r="V544" i="35" s="1"/>
  <c r="F544" i="40"/>
  <c r="L551" i="37"/>
  <c r="M551" i="37" s="1"/>
  <c r="N551" i="37" s="1"/>
  <c r="I552" i="51" s="1"/>
  <c r="J552" i="51" s="1"/>
  <c r="K552" i="51" s="1"/>
  <c r="R553" i="35"/>
  <c r="H563" i="28"/>
  <c r="J563" i="28" s="1"/>
  <c r="G563" i="28"/>
  <c r="O276" i="37"/>
  <c r="P276" i="37" s="1"/>
  <c r="Q276" i="37" s="1"/>
  <c r="L277" i="51" s="1"/>
  <c r="M277" i="51" s="1"/>
  <c r="N277" i="51" s="1"/>
  <c r="AB277" i="39"/>
  <c r="AD277" i="39" s="1"/>
  <c r="L607" i="17" l="1"/>
  <c r="F608" i="17" s="1"/>
  <c r="M607" i="17"/>
  <c r="U569" i="39"/>
  <c r="P569" i="39"/>
  <c r="Q569" i="39" s="1"/>
  <c r="R569" i="39"/>
  <c r="I580" i="30"/>
  <c r="G580" i="30"/>
  <c r="O579" i="30"/>
  <c r="P579" i="30" s="1"/>
  <c r="C566" i="21" s="1"/>
  <c r="E568" i="37"/>
  <c r="G568" i="37" s="1"/>
  <c r="H568" i="37" s="1"/>
  <c r="C569" i="51" s="1"/>
  <c r="D569" i="51" s="1"/>
  <c r="E569" i="51" s="1"/>
  <c r="G297" i="32"/>
  <c r="H297" i="32"/>
  <c r="X287" i="35"/>
  <c r="W544" i="35"/>
  <c r="K544" i="35" s="1"/>
  <c r="H544" i="40"/>
  <c r="K555" i="27"/>
  <c r="I555" i="27"/>
  <c r="N545" i="35"/>
  <c r="F544" i="36"/>
  <c r="G544" i="36" s="1"/>
  <c r="H544" i="36" s="1"/>
  <c r="D541" i="41" s="1"/>
  <c r="D541" i="38"/>
  <c r="G543" i="39"/>
  <c r="K563" i="28"/>
  <c r="S553" i="35"/>
  <c r="I552" i="36"/>
  <c r="J552" i="36" s="1"/>
  <c r="K552" i="36" s="1"/>
  <c r="E549" i="41" s="1"/>
  <c r="E549" i="38"/>
  <c r="R278" i="47"/>
  <c r="S278" i="47" s="1"/>
  <c r="F274" i="38"/>
  <c r="Y278" i="35"/>
  <c r="L277" i="36"/>
  <c r="M277" i="36" s="1"/>
  <c r="N277" i="36" s="1"/>
  <c r="D594" i="21" l="1"/>
  <c r="F596" i="37"/>
  <c r="I608" i="17"/>
  <c r="G608" i="17"/>
  <c r="F565" i="43"/>
  <c r="M565" i="43"/>
  <c r="H570" i="35"/>
  <c r="C569" i="36"/>
  <c r="D569" i="36" s="1"/>
  <c r="E569" i="36" s="1"/>
  <c r="C566" i="38"/>
  <c r="K580" i="30"/>
  <c r="L580" i="30" s="1"/>
  <c r="S569" i="39"/>
  <c r="J297" i="32"/>
  <c r="K297" i="32" s="1"/>
  <c r="P545" i="35"/>
  <c r="O545" i="35"/>
  <c r="E545" i="40" s="1"/>
  <c r="I543" i="39"/>
  <c r="J543" i="39"/>
  <c r="M555" i="27"/>
  <c r="E542" i="21" s="1"/>
  <c r="L555" i="27"/>
  <c r="F556" i="27" s="1"/>
  <c r="H543" i="39"/>
  <c r="D544" i="40"/>
  <c r="D544" i="39"/>
  <c r="M563" i="28"/>
  <c r="F550" i="21" s="1"/>
  <c r="L563" i="28"/>
  <c r="F564" i="28" s="1"/>
  <c r="T553" i="35"/>
  <c r="G553" i="40" s="1"/>
  <c r="U553" i="35"/>
  <c r="AC278" i="39"/>
  <c r="AE278" i="39" s="1"/>
  <c r="F274" i="41"/>
  <c r="Z278" i="35"/>
  <c r="I278" i="40" s="1"/>
  <c r="J608" i="17" l="1"/>
  <c r="K608" i="17" s="1"/>
  <c r="N580" i="30"/>
  <c r="M580" i="30"/>
  <c r="F581" i="30" s="1"/>
  <c r="C566" i="41"/>
  <c r="E570" i="39"/>
  <c r="T570" i="39" s="1"/>
  <c r="I570" i="35"/>
  <c r="C570" i="40" s="1"/>
  <c r="J570" i="35"/>
  <c r="K543" i="39"/>
  <c r="L297" i="32"/>
  <c r="F298" i="32" s="1"/>
  <c r="M297" i="32"/>
  <c r="G284" i="21" s="1"/>
  <c r="G556" i="27"/>
  <c r="H556" i="27"/>
  <c r="J556" i="27" s="1"/>
  <c r="M546" i="35"/>
  <c r="I544" i="37"/>
  <c r="J544" i="37" s="1"/>
  <c r="K544" i="37" s="1"/>
  <c r="F545" i="51" s="1"/>
  <c r="G545" i="51" s="1"/>
  <c r="H545" i="51" s="1"/>
  <c r="F544" i="39"/>
  <c r="G544" i="39" s="1"/>
  <c r="O544" i="39"/>
  <c r="F545" i="40"/>
  <c r="Q545" i="35"/>
  <c r="V545" i="35" s="1"/>
  <c r="G564" i="28"/>
  <c r="H564" i="28"/>
  <c r="J564" i="28" s="1"/>
  <c r="L552" i="37"/>
  <c r="M552" i="37" s="1"/>
  <c r="N552" i="37" s="1"/>
  <c r="I553" i="51" s="1"/>
  <c r="J553" i="51" s="1"/>
  <c r="K553" i="51" s="1"/>
  <c r="R554" i="35"/>
  <c r="AB278" i="39"/>
  <c r="AD278" i="39" s="1"/>
  <c r="O277" i="37"/>
  <c r="P277" i="37" s="1"/>
  <c r="Q277" i="37" s="1"/>
  <c r="L278" i="51" s="1"/>
  <c r="M278" i="51" s="1"/>
  <c r="N278" i="51" s="1"/>
  <c r="M608" i="17" l="1"/>
  <c r="L608" i="17"/>
  <c r="F609" i="17" s="1"/>
  <c r="U570" i="39"/>
  <c r="P570" i="39"/>
  <c r="Q570" i="39" s="1"/>
  <c r="R570" i="39"/>
  <c r="I581" i="30"/>
  <c r="G581" i="30"/>
  <c r="L543" i="39"/>
  <c r="K539" i="43" s="1"/>
  <c r="E569" i="37"/>
  <c r="G569" i="37" s="1"/>
  <c r="H569" i="37" s="1"/>
  <c r="C570" i="51" s="1"/>
  <c r="D570" i="51" s="1"/>
  <c r="E570" i="51" s="1"/>
  <c r="O580" i="30"/>
  <c r="P580" i="30" s="1"/>
  <c r="C567" i="21" s="1"/>
  <c r="X288" i="35"/>
  <c r="G298" i="32"/>
  <c r="H298" i="32"/>
  <c r="D542" i="38"/>
  <c r="N546" i="35"/>
  <c r="F545" i="36"/>
  <c r="G545" i="36" s="1"/>
  <c r="H545" i="36" s="1"/>
  <c r="D542" i="41" s="1"/>
  <c r="H545" i="40"/>
  <c r="W545" i="35"/>
  <c r="K545" i="35" s="1"/>
  <c r="K556" i="27"/>
  <c r="I556" i="27"/>
  <c r="H544" i="39"/>
  <c r="I544" i="39"/>
  <c r="J544" i="39"/>
  <c r="S554" i="35"/>
  <c r="E550" i="38"/>
  <c r="I553" i="36"/>
  <c r="J553" i="36" s="1"/>
  <c r="K553" i="36" s="1"/>
  <c r="E550" i="41" s="1"/>
  <c r="K564" i="28"/>
  <c r="R279" i="47"/>
  <c r="S279" i="47" s="1"/>
  <c r="F275" i="38"/>
  <c r="L278" i="36"/>
  <c r="M278" i="36" s="1"/>
  <c r="N278" i="36" s="1"/>
  <c r="Y279" i="35"/>
  <c r="I609" i="17" l="1"/>
  <c r="G609" i="17"/>
  <c r="D595" i="21"/>
  <c r="F597" i="37"/>
  <c r="F566" i="43"/>
  <c r="M566" i="43"/>
  <c r="C570" i="36"/>
  <c r="D570" i="36" s="1"/>
  <c r="E570" i="36" s="1"/>
  <c r="H571" i="35"/>
  <c r="C567" i="38"/>
  <c r="K581" i="30"/>
  <c r="L581" i="30" s="1"/>
  <c r="S570" i="39"/>
  <c r="J298" i="32"/>
  <c r="K298" i="32" s="1"/>
  <c r="M556" i="27"/>
  <c r="E543" i="21" s="1"/>
  <c r="L556" i="27"/>
  <c r="F557" i="27" s="1"/>
  <c r="D545" i="40"/>
  <c r="D545" i="39"/>
  <c r="O546" i="35"/>
  <c r="E546" i="40" s="1"/>
  <c r="P546" i="35"/>
  <c r="K544" i="39"/>
  <c r="M564" i="28"/>
  <c r="F551" i="21" s="1"/>
  <c r="L564" i="28"/>
  <c r="F565" i="28" s="1"/>
  <c r="U554" i="35"/>
  <c r="T554" i="35"/>
  <c r="G554" i="40" s="1"/>
  <c r="Z279" i="35"/>
  <c r="I279" i="40" s="1"/>
  <c r="AC279" i="39"/>
  <c r="AE279" i="39" s="1"/>
  <c r="F275" i="41"/>
  <c r="J609" i="17" l="1"/>
  <c r="K609" i="17" s="1"/>
  <c r="L544" i="39"/>
  <c r="K540" i="43" s="1"/>
  <c r="N581" i="30"/>
  <c r="M581" i="30"/>
  <c r="F582" i="30" s="1"/>
  <c r="J571" i="35"/>
  <c r="I571" i="35"/>
  <c r="C571" i="40" s="1"/>
  <c r="C567" i="41"/>
  <c r="E571" i="39"/>
  <c r="T571" i="39" s="1"/>
  <c r="M298" i="32"/>
  <c r="G285" i="21" s="1"/>
  <c r="L298" i="32"/>
  <c r="F299" i="32" s="1"/>
  <c r="F546" i="40"/>
  <c r="Q546" i="35"/>
  <c r="V546" i="35" s="1"/>
  <c r="O545" i="39"/>
  <c r="F545" i="39"/>
  <c r="G557" i="27"/>
  <c r="H557" i="27"/>
  <c r="J557" i="27" s="1"/>
  <c r="I545" i="37"/>
  <c r="J545" i="37" s="1"/>
  <c r="K545" i="37" s="1"/>
  <c r="F546" i="51" s="1"/>
  <c r="G546" i="51" s="1"/>
  <c r="H546" i="51" s="1"/>
  <c r="M547" i="35"/>
  <c r="G565" i="28"/>
  <c r="H565" i="28"/>
  <c r="J565" i="28" s="1"/>
  <c r="R555" i="35"/>
  <c r="L553" i="37"/>
  <c r="M553" i="37" s="1"/>
  <c r="N553" i="37" s="1"/>
  <c r="I554" i="51" s="1"/>
  <c r="J554" i="51" s="1"/>
  <c r="K554" i="51" s="1"/>
  <c r="O278" i="37"/>
  <c r="P278" i="37" s="1"/>
  <c r="Q278" i="37" s="1"/>
  <c r="L279" i="51" s="1"/>
  <c r="M279" i="51" s="1"/>
  <c r="N279" i="51" s="1"/>
  <c r="AB279" i="39"/>
  <c r="AD279" i="39" s="1"/>
  <c r="L609" i="17" l="1"/>
  <c r="F610" i="17" s="1"/>
  <c r="M609" i="17"/>
  <c r="U571" i="39"/>
  <c r="P571" i="39"/>
  <c r="Q571" i="39" s="1"/>
  <c r="R571" i="39"/>
  <c r="I582" i="30"/>
  <c r="G582" i="30"/>
  <c r="O581" i="30"/>
  <c r="P581" i="30" s="1"/>
  <c r="C568" i="21" s="1"/>
  <c r="E570" i="37"/>
  <c r="G570" i="37" s="1"/>
  <c r="H570" i="37" s="1"/>
  <c r="C571" i="51" s="1"/>
  <c r="D571" i="51" s="1"/>
  <c r="E571" i="51" s="1"/>
  <c r="H299" i="32"/>
  <c r="G299" i="32"/>
  <c r="X289" i="35"/>
  <c r="N547" i="35"/>
  <c r="D543" i="38"/>
  <c r="F546" i="36"/>
  <c r="G546" i="36" s="1"/>
  <c r="H546" i="36" s="1"/>
  <c r="D543" i="41" s="1"/>
  <c r="I557" i="27"/>
  <c r="K557" i="27"/>
  <c r="G545" i="39"/>
  <c r="H545" i="39" s="1"/>
  <c r="H546" i="40"/>
  <c r="W546" i="35"/>
  <c r="K546" i="35" s="1"/>
  <c r="S555" i="35"/>
  <c r="E551" i="38"/>
  <c r="I554" i="36"/>
  <c r="J554" i="36" s="1"/>
  <c r="K554" i="36" s="1"/>
  <c r="E551" i="41" s="1"/>
  <c r="K565" i="28"/>
  <c r="R280" i="47"/>
  <c r="S280" i="47" s="1"/>
  <c r="F276" i="38"/>
  <c r="Y280" i="35"/>
  <c r="L279" i="36"/>
  <c r="M279" i="36" s="1"/>
  <c r="N279" i="36" s="1"/>
  <c r="D596" i="21" l="1"/>
  <c r="F598" i="37"/>
  <c r="G610" i="17"/>
  <c r="I610" i="17"/>
  <c r="F567" i="43"/>
  <c r="M567" i="43"/>
  <c r="K582" i="30"/>
  <c r="L582" i="30" s="1"/>
  <c r="C568" i="38"/>
  <c r="C571" i="36"/>
  <c r="D571" i="36" s="1"/>
  <c r="E571" i="36" s="1"/>
  <c r="H572" i="35"/>
  <c r="S571" i="39"/>
  <c r="J299" i="32"/>
  <c r="K299" i="32" s="1"/>
  <c r="I545" i="39"/>
  <c r="K545" i="39" s="1"/>
  <c r="J545" i="39"/>
  <c r="L557" i="27"/>
  <c r="F558" i="27" s="1"/>
  <c r="M557" i="27"/>
  <c r="E544" i="21" s="1"/>
  <c r="D546" i="40"/>
  <c r="D546" i="39"/>
  <c r="P547" i="35"/>
  <c r="O547" i="35"/>
  <c r="E547" i="40" s="1"/>
  <c r="L565" i="28"/>
  <c r="F566" i="28" s="1"/>
  <c r="M565" i="28"/>
  <c r="F552" i="21" s="1"/>
  <c r="U555" i="35"/>
  <c r="T555" i="35"/>
  <c r="G555" i="40" s="1"/>
  <c r="Z280" i="35"/>
  <c r="I280" i="40" s="1"/>
  <c r="AC280" i="39"/>
  <c r="AE280" i="39" s="1"/>
  <c r="F276" i="41"/>
  <c r="J610" i="17" l="1"/>
  <c r="K610" i="17" s="1"/>
  <c r="N582" i="30"/>
  <c r="M582" i="30"/>
  <c r="F583" i="30" s="1"/>
  <c r="J572" i="35"/>
  <c r="I572" i="35"/>
  <c r="C572" i="40" s="1"/>
  <c r="E572" i="39"/>
  <c r="T572" i="39" s="1"/>
  <c r="C568" i="41"/>
  <c r="L299" i="32"/>
  <c r="F300" i="32" s="1"/>
  <c r="M299" i="32"/>
  <c r="G286" i="21" s="1"/>
  <c r="F547" i="40"/>
  <c r="Q547" i="35"/>
  <c r="V547" i="35" s="1"/>
  <c r="O546" i="39"/>
  <c r="F546" i="39"/>
  <c r="G546" i="39" s="1"/>
  <c r="M548" i="35"/>
  <c r="I546" i="37"/>
  <c r="J546" i="37" s="1"/>
  <c r="K546" i="37" s="1"/>
  <c r="F547" i="51" s="1"/>
  <c r="G547" i="51" s="1"/>
  <c r="H547" i="51" s="1"/>
  <c r="H558" i="27"/>
  <c r="J558" i="27" s="1"/>
  <c r="G558" i="27"/>
  <c r="L545" i="39"/>
  <c r="K541" i="43" s="1"/>
  <c r="L554" i="37"/>
  <c r="M554" i="37" s="1"/>
  <c r="N554" i="37" s="1"/>
  <c r="I555" i="51" s="1"/>
  <c r="J555" i="51" s="1"/>
  <c r="K555" i="51" s="1"/>
  <c r="R556" i="35"/>
  <c r="H566" i="28"/>
  <c r="J566" i="28" s="1"/>
  <c r="G566" i="28"/>
  <c r="AB280" i="39"/>
  <c r="AD280" i="39" s="1"/>
  <c r="O279" i="37"/>
  <c r="P279" i="37" s="1"/>
  <c r="Q279" i="37" s="1"/>
  <c r="L280" i="51" s="1"/>
  <c r="M280" i="51" s="1"/>
  <c r="N280" i="51" s="1"/>
  <c r="M610" i="17" l="1"/>
  <c r="L610" i="17"/>
  <c r="F611" i="17" s="1"/>
  <c r="U572" i="39"/>
  <c r="P572" i="39"/>
  <c r="Q572" i="39" s="1"/>
  <c r="R572" i="39"/>
  <c r="G583" i="30"/>
  <c r="I583" i="30"/>
  <c r="O582" i="30"/>
  <c r="P582" i="30" s="1"/>
  <c r="C569" i="21" s="1"/>
  <c r="E571" i="37"/>
  <c r="G571" i="37" s="1"/>
  <c r="H571" i="37" s="1"/>
  <c r="C572" i="51" s="1"/>
  <c r="D572" i="51" s="1"/>
  <c r="E572" i="51" s="1"/>
  <c r="X290" i="35"/>
  <c r="H300" i="32"/>
  <c r="G300" i="32"/>
  <c r="K558" i="27"/>
  <c r="I558" i="27"/>
  <c r="N548" i="35"/>
  <c r="F547" i="36"/>
  <c r="G547" i="36" s="1"/>
  <c r="H547" i="36" s="1"/>
  <c r="D544" i="41" s="1"/>
  <c r="D544" i="38"/>
  <c r="H546" i="39"/>
  <c r="J546" i="39"/>
  <c r="I546" i="39"/>
  <c r="H547" i="40"/>
  <c r="W547" i="35"/>
  <c r="K547" i="35" s="1"/>
  <c r="K566" i="28"/>
  <c r="I555" i="36"/>
  <c r="J555" i="36" s="1"/>
  <c r="K555" i="36" s="1"/>
  <c r="E552" i="41" s="1"/>
  <c r="S556" i="35"/>
  <c r="E552" i="38"/>
  <c r="R281" i="47"/>
  <c r="S281" i="47" s="1"/>
  <c r="F277" i="38"/>
  <c r="L280" i="36"/>
  <c r="M280" i="36" s="1"/>
  <c r="N280" i="36" s="1"/>
  <c r="Y281" i="35"/>
  <c r="I611" i="17" l="1"/>
  <c r="G611" i="17"/>
  <c r="D597" i="21"/>
  <c r="F599" i="37"/>
  <c r="M568" i="43"/>
  <c r="F568" i="43"/>
  <c r="K546" i="39"/>
  <c r="K583" i="30"/>
  <c r="L583" i="30" s="1"/>
  <c r="H573" i="35"/>
  <c r="C572" i="36"/>
  <c r="D572" i="36" s="1"/>
  <c r="E572" i="36" s="1"/>
  <c r="C569" i="38"/>
  <c r="S572" i="39"/>
  <c r="J300" i="32"/>
  <c r="K300" i="32" s="1"/>
  <c r="O548" i="35"/>
  <c r="E548" i="40" s="1"/>
  <c r="P548" i="35"/>
  <c r="D547" i="40"/>
  <c r="D547" i="39"/>
  <c r="M558" i="27"/>
  <c r="E545" i="21" s="1"/>
  <c r="L558" i="27"/>
  <c r="F559" i="27" s="1"/>
  <c r="L566" i="28"/>
  <c r="F567" i="28" s="1"/>
  <c r="M566" i="28"/>
  <c r="F553" i="21" s="1"/>
  <c r="T556" i="35"/>
  <c r="G556" i="40" s="1"/>
  <c r="U556" i="35"/>
  <c r="Z281" i="35"/>
  <c r="I281" i="40" s="1"/>
  <c r="AC281" i="39"/>
  <c r="AE281" i="39" s="1"/>
  <c r="F277" i="41"/>
  <c r="J611" i="17" l="1"/>
  <c r="K611" i="17" s="1"/>
  <c r="L546" i="39"/>
  <c r="K542" i="43" s="1"/>
  <c r="C569" i="41"/>
  <c r="E573" i="39"/>
  <c r="T573" i="39" s="1"/>
  <c r="I573" i="35"/>
  <c r="C573" i="40" s="1"/>
  <c r="J573" i="35"/>
  <c r="N583" i="30"/>
  <c r="M583" i="30"/>
  <c r="F584" i="30" s="1"/>
  <c r="L300" i="32"/>
  <c r="F301" i="32" s="1"/>
  <c r="M300" i="32"/>
  <c r="G287" i="21" s="1"/>
  <c r="G559" i="27"/>
  <c r="H559" i="27"/>
  <c r="J559" i="27" s="1"/>
  <c r="I547" i="37"/>
  <c r="J547" i="37" s="1"/>
  <c r="K547" i="37" s="1"/>
  <c r="F548" i="51" s="1"/>
  <c r="G548" i="51" s="1"/>
  <c r="H548" i="51" s="1"/>
  <c r="M549" i="35"/>
  <c r="O547" i="39"/>
  <c r="F547" i="39"/>
  <c r="Q548" i="35"/>
  <c r="V548" i="35" s="1"/>
  <c r="F548" i="40"/>
  <c r="R557" i="35"/>
  <c r="L555" i="37"/>
  <c r="M555" i="37" s="1"/>
  <c r="N555" i="37" s="1"/>
  <c r="I556" i="51" s="1"/>
  <c r="J556" i="51" s="1"/>
  <c r="K556" i="51" s="1"/>
  <c r="G567" i="28"/>
  <c r="H567" i="28"/>
  <c r="J567" i="28" s="1"/>
  <c r="AB281" i="39"/>
  <c r="AD281" i="39" s="1"/>
  <c r="O280" i="37"/>
  <c r="P280" i="37" s="1"/>
  <c r="Q280" i="37" s="1"/>
  <c r="L281" i="51" s="1"/>
  <c r="M281" i="51" s="1"/>
  <c r="N281" i="51" s="1"/>
  <c r="L611" i="17" l="1"/>
  <c r="F612" i="17" s="1"/>
  <c r="M611" i="17"/>
  <c r="U573" i="39"/>
  <c r="O583" i="30"/>
  <c r="P583" i="30" s="1"/>
  <c r="C570" i="21" s="1"/>
  <c r="E572" i="37"/>
  <c r="G572" i="37" s="1"/>
  <c r="H572" i="37" s="1"/>
  <c r="C573" i="51" s="1"/>
  <c r="D573" i="51" s="1"/>
  <c r="E573" i="51" s="1"/>
  <c r="P573" i="39"/>
  <c r="Q573" i="39" s="1"/>
  <c r="R573" i="39"/>
  <c r="G584" i="30"/>
  <c r="I584" i="30"/>
  <c r="X291" i="35"/>
  <c r="G301" i="32"/>
  <c r="H301" i="32"/>
  <c r="W548" i="35"/>
  <c r="K548" i="35" s="1"/>
  <c r="H548" i="40"/>
  <c r="G547" i="39"/>
  <c r="H547" i="39" s="1"/>
  <c r="D545" i="38"/>
  <c r="N549" i="35"/>
  <c r="F548" i="36"/>
  <c r="G548" i="36" s="1"/>
  <c r="H548" i="36" s="1"/>
  <c r="D545" i="41" s="1"/>
  <c r="K559" i="27"/>
  <c r="I559" i="27"/>
  <c r="S557" i="35"/>
  <c r="I556" i="36"/>
  <c r="J556" i="36" s="1"/>
  <c r="K556" i="36" s="1"/>
  <c r="E553" i="41" s="1"/>
  <c r="E553" i="38"/>
  <c r="K567" i="28"/>
  <c r="R282" i="47"/>
  <c r="S282" i="47" s="1"/>
  <c r="F278" i="38"/>
  <c r="L281" i="36"/>
  <c r="M281" i="36" s="1"/>
  <c r="N281" i="36" s="1"/>
  <c r="Y282" i="35"/>
  <c r="D598" i="21" l="1"/>
  <c r="F600" i="37"/>
  <c r="I612" i="17"/>
  <c r="G612" i="17"/>
  <c r="F569" i="43"/>
  <c r="M569" i="43"/>
  <c r="S573" i="39"/>
  <c r="K584" i="30"/>
  <c r="L584" i="30" s="1"/>
  <c r="C573" i="36"/>
  <c r="D573" i="36" s="1"/>
  <c r="E573" i="36" s="1"/>
  <c r="H574" i="35"/>
  <c r="C570" i="38"/>
  <c r="J301" i="32"/>
  <c r="K301" i="32" s="1"/>
  <c r="M559" i="27"/>
  <c r="E546" i="21" s="1"/>
  <c r="L559" i="27"/>
  <c r="F560" i="27" s="1"/>
  <c r="O549" i="35"/>
  <c r="E549" i="40" s="1"/>
  <c r="P549" i="35"/>
  <c r="I547" i="39"/>
  <c r="K547" i="39" s="1"/>
  <c r="J547" i="39"/>
  <c r="D548" i="40"/>
  <c r="D548" i="39"/>
  <c r="M567" i="28"/>
  <c r="F554" i="21" s="1"/>
  <c r="L567" i="28"/>
  <c r="F568" i="28" s="1"/>
  <c r="T557" i="35"/>
  <c r="G557" i="40" s="1"/>
  <c r="U557" i="35"/>
  <c r="Z282" i="35"/>
  <c r="I282" i="40" s="1"/>
  <c r="AC282" i="39"/>
  <c r="AE282" i="39" s="1"/>
  <c r="F278" i="41"/>
  <c r="J612" i="17" l="1"/>
  <c r="K612" i="17" s="1"/>
  <c r="M584" i="30"/>
  <c r="F585" i="30" s="1"/>
  <c r="N584" i="30"/>
  <c r="J574" i="35"/>
  <c r="I574" i="35"/>
  <c r="C574" i="40" s="1"/>
  <c r="C570" i="41"/>
  <c r="E574" i="39"/>
  <c r="T574" i="39" s="1"/>
  <c r="L301" i="32"/>
  <c r="F302" i="32" s="1"/>
  <c r="M301" i="32"/>
  <c r="G288" i="21" s="1"/>
  <c r="L547" i="39"/>
  <c r="K543" i="43" s="1"/>
  <c r="Q549" i="35"/>
  <c r="V549" i="35" s="1"/>
  <c r="F549" i="40"/>
  <c r="H560" i="27"/>
  <c r="J560" i="27" s="1"/>
  <c r="G560" i="27"/>
  <c r="O548" i="39"/>
  <c r="F548" i="39"/>
  <c r="G548" i="39" s="1"/>
  <c r="M550" i="35"/>
  <c r="I548" i="37"/>
  <c r="J548" i="37" s="1"/>
  <c r="K548" i="37" s="1"/>
  <c r="F549" i="51" s="1"/>
  <c r="G549" i="51" s="1"/>
  <c r="H549" i="51" s="1"/>
  <c r="G568" i="28"/>
  <c r="H568" i="28"/>
  <c r="J568" i="28" s="1"/>
  <c r="R558" i="35"/>
  <c r="L556" i="37"/>
  <c r="M556" i="37" s="1"/>
  <c r="N556" i="37" s="1"/>
  <c r="I557" i="51" s="1"/>
  <c r="J557" i="51" s="1"/>
  <c r="K557" i="51" s="1"/>
  <c r="AB282" i="39"/>
  <c r="AD282" i="39" s="1"/>
  <c r="O281" i="37"/>
  <c r="P281" i="37" s="1"/>
  <c r="Q281" i="37" s="1"/>
  <c r="L282" i="51" s="1"/>
  <c r="M282" i="51" s="1"/>
  <c r="N282" i="51" s="1"/>
  <c r="M612" i="17" l="1"/>
  <c r="L612" i="17"/>
  <c r="F613" i="17" s="1"/>
  <c r="U574" i="39"/>
  <c r="P574" i="39"/>
  <c r="Q574" i="39" s="1"/>
  <c r="R574" i="39"/>
  <c r="E573" i="37"/>
  <c r="G573" i="37" s="1"/>
  <c r="H573" i="37" s="1"/>
  <c r="C574" i="51" s="1"/>
  <c r="D574" i="51" s="1"/>
  <c r="E574" i="51" s="1"/>
  <c r="O584" i="30"/>
  <c r="P584" i="30" s="1"/>
  <c r="C571" i="21" s="1"/>
  <c r="G585" i="30"/>
  <c r="I585" i="30"/>
  <c r="X292" i="35"/>
  <c r="H302" i="32"/>
  <c r="G302" i="32"/>
  <c r="I560" i="27"/>
  <c r="K560" i="27"/>
  <c r="D546" i="38"/>
  <c r="N550" i="35"/>
  <c r="F549" i="36"/>
  <c r="G549" i="36" s="1"/>
  <c r="H549" i="36" s="1"/>
  <c r="D546" i="41" s="1"/>
  <c r="H549" i="40"/>
  <c r="W549" i="35"/>
  <c r="K549" i="35" s="1"/>
  <c r="H548" i="39"/>
  <c r="I548" i="39"/>
  <c r="J548" i="39"/>
  <c r="K568" i="28"/>
  <c r="I557" i="36"/>
  <c r="J557" i="36" s="1"/>
  <c r="K557" i="36" s="1"/>
  <c r="E554" i="41" s="1"/>
  <c r="E554" i="38"/>
  <c r="S558" i="35"/>
  <c r="R283" i="47"/>
  <c r="S283" i="47" s="1"/>
  <c r="F279" i="38"/>
  <c r="L282" i="36"/>
  <c r="M282" i="36" s="1"/>
  <c r="N282" i="36" s="1"/>
  <c r="Y283" i="35"/>
  <c r="G613" i="17" l="1"/>
  <c r="I613" i="17"/>
  <c r="D599" i="21"/>
  <c r="F601" i="37"/>
  <c r="F570" i="43"/>
  <c r="M570" i="43"/>
  <c r="K585" i="30"/>
  <c r="L585" i="30" s="1"/>
  <c r="H575" i="35"/>
  <c r="C574" i="36"/>
  <c r="D574" i="36" s="1"/>
  <c r="E574" i="36" s="1"/>
  <c r="C571" i="38"/>
  <c r="S574" i="39"/>
  <c r="J302" i="32"/>
  <c r="K302" i="32" s="1"/>
  <c r="D549" i="40"/>
  <c r="D549" i="39"/>
  <c r="O550" i="35"/>
  <c r="E550" i="40" s="1"/>
  <c r="P550" i="35"/>
  <c r="L560" i="27"/>
  <c r="F561" i="27" s="1"/>
  <c r="M560" i="27"/>
  <c r="E547" i="21" s="1"/>
  <c r="K548" i="39"/>
  <c r="M568" i="28"/>
  <c r="F555" i="21" s="1"/>
  <c r="L568" i="28"/>
  <c r="F569" i="28" s="1"/>
  <c r="T558" i="35"/>
  <c r="G558" i="40" s="1"/>
  <c r="U558" i="35"/>
  <c r="Z283" i="35"/>
  <c r="I283" i="40" s="1"/>
  <c r="AC283" i="39"/>
  <c r="AE283" i="39" s="1"/>
  <c r="F279" i="41"/>
  <c r="J613" i="17" l="1"/>
  <c r="K613" i="17" s="1"/>
  <c r="L548" i="39"/>
  <c r="K544" i="43" s="1"/>
  <c r="C571" i="41"/>
  <c r="E575" i="39"/>
  <c r="T575" i="39" s="1"/>
  <c r="J575" i="35"/>
  <c r="I575" i="35"/>
  <c r="C575" i="40" s="1"/>
  <c r="M585" i="30"/>
  <c r="F586" i="30" s="1"/>
  <c r="N585" i="30"/>
  <c r="M302" i="32"/>
  <c r="G289" i="21" s="1"/>
  <c r="L302" i="32"/>
  <c r="F303" i="32" s="1"/>
  <c r="M551" i="35"/>
  <c r="I549" i="37"/>
  <c r="J549" i="37" s="1"/>
  <c r="K549" i="37" s="1"/>
  <c r="F550" i="51" s="1"/>
  <c r="G550" i="51" s="1"/>
  <c r="H550" i="51" s="1"/>
  <c r="H561" i="27"/>
  <c r="J561" i="27" s="1"/>
  <c r="G561" i="27"/>
  <c r="Q550" i="35"/>
  <c r="V550" i="35" s="1"/>
  <c r="F550" i="40"/>
  <c r="F549" i="39"/>
  <c r="G549" i="39" s="1"/>
  <c r="O549" i="39"/>
  <c r="H569" i="28"/>
  <c r="J569" i="28" s="1"/>
  <c r="G569" i="28"/>
  <c r="L557" i="37"/>
  <c r="M557" i="37" s="1"/>
  <c r="N557" i="37" s="1"/>
  <c r="I558" i="51" s="1"/>
  <c r="J558" i="51" s="1"/>
  <c r="K558" i="51" s="1"/>
  <c r="R559" i="35"/>
  <c r="AB283" i="39"/>
  <c r="AD283" i="39" s="1"/>
  <c r="O282" i="37"/>
  <c r="P282" i="37" s="1"/>
  <c r="Q282" i="37" s="1"/>
  <c r="L283" i="51" s="1"/>
  <c r="M283" i="51" s="1"/>
  <c r="N283" i="51" s="1"/>
  <c r="M613" i="17" l="1"/>
  <c r="L613" i="17"/>
  <c r="F614" i="17" s="1"/>
  <c r="U575" i="39"/>
  <c r="O585" i="30"/>
  <c r="P585" i="30" s="1"/>
  <c r="C572" i="21" s="1"/>
  <c r="E574" i="37"/>
  <c r="G574" i="37" s="1"/>
  <c r="H574" i="37" s="1"/>
  <c r="C575" i="51" s="1"/>
  <c r="D575" i="51" s="1"/>
  <c r="E575" i="51" s="1"/>
  <c r="I586" i="30"/>
  <c r="G586" i="30"/>
  <c r="P575" i="39"/>
  <c r="Q575" i="39" s="1"/>
  <c r="R575" i="39"/>
  <c r="G303" i="32"/>
  <c r="H303" i="32"/>
  <c r="X293" i="35"/>
  <c r="H549" i="39"/>
  <c r="J549" i="39"/>
  <c r="I549" i="39"/>
  <c r="K549" i="39" s="1"/>
  <c r="W550" i="35"/>
  <c r="K550" i="35" s="1"/>
  <c r="H550" i="40"/>
  <c r="I561" i="27"/>
  <c r="K561" i="27"/>
  <c r="D547" i="38"/>
  <c r="F550" i="36"/>
  <c r="G550" i="36" s="1"/>
  <c r="H550" i="36" s="1"/>
  <c r="D547" i="41" s="1"/>
  <c r="N551" i="35"/>
  <c r="E555" i="38"/>
  <c r="I558" i="36"/>
  <c r="J558" i="36" s="1"/>
  <c r="K558" i="36" s="1"/>
  <c r="E555" i="41" s="1"/>
  <c r="S559" i="35"/>
  <c r="K569" i="28"/>
  <c r="R284" i="47"/>
  <c r="S284" i="47" s="1"/>
  <c r="F280" i="38"/>
  <c r="L283" i="36"/>
  <c r="M283" i="36" s="1"/>
  <c r="N283" i="36" s="1"/>
  <c r="Y284" i="35"/>
  <c r="I614" i="17" l="1"/>
  <c r="G614" i="17"/>
  <c r="D600" i="21"/>
  <c r="F602" i="37"/>
  <c r="M571" i="43"/>
  <c r="F571" i="43"/>
  <c r="S575" i="39"/>
  <c r="K586" i="30"/>
  <c r="L586" i="30" s="1"/>
  <c r="H576" i="35"/>
  <c r="C575" i="36"/>
  <c r="D575" i="36" s="1"/>
  <c r="E575" i="36" s="1"/>
  <c r="C572" i="38"/>
  <c r="J303" i="32"/>
  <c r="K303" i="32" s="1"/>
  <c r="L561" i="27"/>
  <c r="F562" i="27" s="1"/>
  <c r="M561" i="27"/>
  <c r="E548" i="21" s="1"/>
  <c r="D550" i="39"/>
  <c r="D550" i="40"/>
  <c r="P551" i="35"/>
  <c r="O551" i="35"/>
  <c r="E551" i="40" s="1"/>
  <c r="L549" i="39"/>
  <c r="K545" i="43" s="1"/>
  <c r="L569" i="28"/>
  <c r="F570" i="28" s="1"/>
  <c r="M569" i="28"/>
  <c r="F556" i="21" s="1"/>
  <c r="U559" i="35"/>
  <c r="T559" i="35"/>
  <c r="G559" i="40" s="1"/>
  <c r="Z284" i="35"/>
  <c r="I284" i="40" s="1"/>
  <c r="F280" i="41"/>
  <c r="AC284" i="39"/>
  <c r="AE284" i="39" s="1"/>
  <c r="J614" i="17" l="1"/>
  <c r="K614" i="17" s="1"/>
  <c r="N586" i="30"/>
  <c r="M586" i="30"/>
  <c r="F587" i="30" s="1"/>
  <c r="J576" i="35"/>
  <c r="I576" i="35"/>
  <c r="C576" i="40" s="1"/>
  <c r="C572" i="41"/>
  <c r="E576" i="39"/>
  <c r="T576" i="39" s="1"/>
  <c r="L303" i="32"/>
  <c r="F304" i="32" s="1"/>
  <c r="M303" i="32"/>
  <c r="G290" i="21" s="1"/>
  <c r="F551" i="40"/>
  <c r="Q551" i="35"/>
  <c r="V551" i="35" s="1"/>
  <c r="F550" i="39"/>
  <c r="G550" i="39" s="1"/>
  <c r="O550" i="39"/>
  <c r="I550" i="37"/>
  <c r="J550" i="37" s="1"/>
  <c r="K550" i="37" s="1"/>
  <c r="F551" i="51" s="1"/>
  <c r="G551" i="51" s="1"/>
  <c r="H551" i="51" s="1"/>
  <c r="M552" i="35"/>
  <c r="G562" i="27"/>
  <c r="H562" i="27"/>
  <c r="J562" i="27" s="1"/>
  <c r="L558" i="37"/>
  <c r="M558" i="37" s="1"/>
  <c r="N558" i="37" s="1"/>
  <c r="I559" i="51" s="1"/>
  <c r="J559" i="51" s="1"/>
  <c r="K559" i="51" s="1"/>
  <c r="R560" i="35"/>
  <c r="G570" i="28"/>
  <c r="H570" i="28"/>
  <c r="J570" i="28" s="1"/>
  <c r="AB284" i="39"/>
  <c r="AD284" i="39" s="1"/>
  <c r="O283" i="37"/>
  <c r="P283" i="37" s="1"/>
  <c r="Q283" i="37" s="1"/>
  <c r="L284" i="51" s="1"/>
  <c r="M284" i="51" s="1"/>
  <c r="N284" i="51" s="1"/>
  <c r="L614" i="17" l="1"/>
  <c r="F615" i="17" s="1"/>
  <c r="M614" i="17"/>
  <c r="U576" i="39"/>
  <c r="P576" i="39"/>
  <c r="Q576" i="39" s="1"/>
  <c r="R576" i="39"/>
  <c r="G587" i="30"/>
  <c r="I587" i="30"/>
  <c r="O586" i="30"/>
  <c r="P586" i="30" s="1"/>
  <c r="C573" i="21" s="1"/>
  <c r="E575" i="37"/>
  <c r="G575" i="37" s="1"/>
  <c r="H575" i="37" s="1"/>
  <c r="C576" i="51" s="1"/>
  <c r="D576" i="51" s="1"/>
  <c r="E576" i="51" s="1"/>
  <c r="X294" i="35"/>
  <c r="H304" i="32"/>
  <c r="G304" i="32"/>
  <c r="N552" i="35"/>
  <c r="D548" i="38"/>
  <c r="F551" i="36"/>
  <c r="G551" i="36" s="1"/>
  <c r="H551" i="36" s="1"/>
  <c r="D548" i="41" s="1"/>
  <c r="H550" i="39"/>
  <c r="I550" i="39"/>
  <c r="J550" i="39"/>
  <c r="H551" i="40"/>
  <c r="W551" i="35"/>
  <c r="K551" i="35" s="1"/>
  <c r="K562" i="27"/>
  <c r="I562" i="27"/>
  <c r="K570" i="28"/>
  <c r="E556" i="38"/>
  <c r="S560" i="35"/>
  <c r="I559" i="36"/>
  <c r="J559" i="36" s="1"/>
  <c r="K559" i="36" s="1"/>
  <c r="E556" i="41" s="1"/>
  <c r="R285" i="47"/>
  <c r="S285" i="47" s="1"/>
  <c r="F281" i="38"/>
  <c r="Y285" i="35"/>
  <c r="L284" i="36"/>
  <c r="M284" i="36" s="1"/>
  <c r="N284" i="36" s="1"/>
  <c r="D601" i="21" l="1"/>
  <c r="F603" i="37"/>
  <c r="G615" i="17"/>
  <c r="I615" i="17"/>
  <c r="F572" i="43"/>
  <c r="M572" i="43"/>
  <c r="H577" i="35"/>
  <c r="C576" i="36"/>
  <c r="D576" i="36" s="1"/>
  <c r="E576" i="36" s="1"/>
  <c r="C573" i="38"/>
  <c r="K587" i="30"/>
  <c r="L587" i="30" s="1"/>
  <c r="S576" i="39"/>
  <c r="K550" i="39"/>
  <c r="J304" i="32"/>
  <c r="K304" i="32" s="1"/>
  <c r="D551" i="40"/>
  <c r="D551" i="39"/>
  <c r="M562" i="27"/>
  <c r="E549" i="21" s="1"/>
  <c r="L562" i="27"/>
  <c r="F563" i="27" s="1"/>
  <c r="P552" i="35"/>
  <c r="O552" i="35"/>
  <c r="E552" i="40" s="1"/>
  <c r="M570" i="28"/>
  <c r="F557" i="21" s="1"/>
  <c r="L570" i="28"/>
  <c r="F571" i="28" s="1"/>
  <c r="U560" i="35"/>
  <c r="T560" i="35"/>
  <c r="G560" i="40" s="1"/>
  <c r="AC285" i="39"/>
  <c r="AE285" i="39" s="1"/>
  <c r="F281" i="41"/>
  <c r="Z285" i="35"/>
  <c r="I285" i="40" s="1"/>
  <c r="J615" i="17" l="1"/>
  <c r="K615" i="17" s="1"/>
  <c r="M587" i="30"/>
  <c r="F588" i="30" s="1"/>
  <c r="N587" i="30"/>
  <c r="L550" i="39"/>
  <c r="K546" i="43" s="1"/>
  <c r="E577" i="39"/>
  <c r="T577" i="39" s="1"/>
  <c r="C573" i="41"/>
  <c r="J577" i="35"/>
  <c r="I577" i="35"/>
  <c r="C577" i="40" s="1"/>
  <c r="M304" i="32"/>
  <c r="G291" i="21" s="1"/>
  <c r="L304" i="32"/>
  <c r="F305" i="32" s="1"/>
  <c r="H563" i="27"/>
  <c r="J563" i="27" s="1"/>
  <c r="G563" i="27"/>
  <c r="I551" i="37"/>
  <c r="J551" i="37" s="1"/>
  <c r="K551" i="37" s="1"/>
  <c r="F552" i="51" s="1"/>
  <c r="G552" i="51" s="1"/>
  <c r="H552" i="51" s="1"/>
  <c r="M553" i="35"/>
  <c r="Q552" i="35"/>
  <c r="V552" i="35" s="1"/>
  <c r="F552" i="40"/>
  <c r="F551" i="39"/>
  <c r="O551" i="39"/>
  <c r="H571" i="28"/>
  <c r="J571" i="28" s="1"/>
  <c r="G571" i="28"/>
  <c r="R561" i="35"/>
  <c r="L559" i="37"/>
  <c r="M559" i="37" s="1"/>
  <c r="N559" i="37" s="1"/>
  <c r="I560" i="51" s="1"/>
  <c r="J560" i="51" s="1"/>
  <c r="K560" i="51" s="1"/>
  <c r="AB285" i="39"/>
  <c r="AD285" i="39" s="1"/>
  <c r="O284" i="37"/>
  <c r="P284" i="37" s="1"/>
  <c r="Q284" i="37" s="1"/>
  <c r="L285" i="51" s="1"/>
  <c r="M285" i="51" s="1"/>
  <c r="N285" i="51" s="1"/>
  <c r="M615" i="17" l="1"/>
  <c r="L615" i="17"/>
  <c r="F616" i="17" s="1"/>
  <c r="U577" i="39"/>
  <c r="P577" i="39"/>
  <c r="Q577" i="39" s="1"/>
  <c r="R577" i="39"/>
  <c r="O587" i="30"/>
  <c r="P587" i="30" s="1"/>
  <c r="C574" i="21" s="1"/>
  <c r="E576" i="37"/>
  <c r="G576" i="37" s="1"/>
  <c r="H576" i="37" s="1"/>
  <c r="C577" i="51" s="1"/>
  <c r="D577" i="51" s="1"/>
  <c r="E577" i="51" s="1"/>
  <c r="I588" i="30"/>
  <c r="G588" i="30"/>
  <c r="G305" i="32"/>
  <c r="H305" i="32"/>
  <c r="X295" i="35"/>
  <c r="G551" i="39"/>
  <c r="H551" i="39" s="1"/>
  <c r="H552" i="40"/>
  <c r="W552" i="35"/>
  <c r="K552" i="35" s="1"/>
  <c r="D549" i="38"/>
  <c r="F552" i="36"/>
  <c r="G552" i="36" s="1"/>
  <c r="H552" i="36" s="1"/>
  <c r="D549" i="41" s="1"/>
  <c r="N553" i="35"/>
  <c r="K563" i="27"/>
  <c r="I563" i="27"/>
  <c r="I560" i="36"/>
  <c r="J560" i="36" s="1"/>
  <c r="K560" i="36" s="1"/>
  <c r="E557" i="41" s="1"/>
  <c r="S561" i="35"/>
  <c r="E557" i="38"/>
  <c r="K571" i="28"/>
  <c r="R286" i="47"/>
  <c r="S286" i="47" s="1"/>
  <c r="F282" i="38"/>
  <c r="Y286" i="35"/>
  <c r="L285" i="36"/>
  <c r="M285" i="36" s="1"/>
  <c r="N285" i="36" s="1"/>
  <c r="I616" i="17" l="1"/>
  <c r="G616" i="17"/>
  <c r="D602" i="21"/>
  <c r="F604" i="37"/>
  <c r="M573" i="43"/>
  <c r="F573" i="43"/>
  <c r="K588" i="30"/>
  <c r="L588" i="30" s="1"/>
  <c r="C574" i="38"/>
  <c r="H578" i="35"/>
  <c r="C577" i="36"/>
  <c r="D577" i="36" s="1"/>
  <c r="E577" i="36" s="1"/>
  <c r="S577" i="39"/>
  <c r="J305" i="32"/>
  <c r="K305" i="32" s="1"/>
  <c r="M563" i="27"/>
  <c r="E550" i="21" s="1"/>
  <c r="L563" i="27"/>
  <c r="F564" i="27" s="1"/>
  <c r="O553" i="35"/>
  <c r="E553" i="40" s="1"/>
  <c r="P553" i="35"/>
  <c r="D552" i="39"/>
  <c r="D552" i="40"/>
  <c r="J551" i="39"/>
  <c r="I551" i="39"/>
  <c r="K551" i="39" s="1"/>
  <c r="L571" i="28"/>
  <c r="F572" i="28" s="1"/>
  <c r="M571" i="28"/>
  <c r="F558" i="21" s="1"/>
  <c r="U561" i="35"/>
  <c r="T561" i="35"/>
  <c r="G561" i="40" s="1"/>
  <c r="Z286" i="35"/>
  <c r="I286" i="40" s="1"/>
  <c r="AC286" i="39"/>
  <c r="AE286" i="39" s="1"/>
  <c r="F282" i="41"/>
  <c r="J616" i="17" l="1"/>
  <c r="K616" i="17" s="1"/>
  <c r="E578" i="39"/>
  <c r="T578" i="39" s="1"/>
  <c r="C574" i="41"/>
  <c r="I578" i="35"/>
  <c r="C578" i="40" s="1"/>
  <c r="J578" i="35"/>
  <c r="M588" i="30"/>
  <c r="F589" i="30" s="1"/>
  <c r="N588" i="30"/>
  <c r="L305" i="32"/>
  <c r="F306" i="32" s="1"/>
  <c r="M305" i="32"/>
  <c r="G292" i="21" s="1"/>
  <c r="L551" i="39"/>
  <c r="K547" i="43" s="1"/>
  <c r="F552" i="39"/>
  <c r="G552" i="39" s="1"/>
  <c r="O552" i="39"/>
  <c r="Q553" i="35"/>
  <c r="V553" i="35" s="1"/>
  <c r="F553" i="40"/>
  <c r="H564" i="27"/>
  <c r="J564" i="27" s="1"/>
  <c r="G564" i="27"/>
  <c r="M554" i="35"/>
  <c r="I552" i="37"/>
  <c r="J552" i="37" s="1"/>
  <c r="K552" i="37" s="1"/>
  <c r="F553" i="51" s="1"/>
  <c r="G553" i="51" s="1"/>
  <c r="H553" i="51" s="1"/>
  <c r="R562" i="35"/>
  <c r="L560" i="37"/>
  <c r="M560" i="37" s="1"/>
  <c r="N560" i="37" s="1"/>
  <c r="I561" i="51" s="1"/>
  <c r="J561" i="51" s="1"/>
  <c r="K561" i="51" s="1"/>
  <c r="H572" i="28"/>
  <c r="J572" i="28" s="1"/>
  <c r="G572" i="28"/>
  <c r="O285" i="37"/>
  <c r="P285" i="37" s="1"/>
  <c r="Q285" i="37" s="1"/>
  <c r="L286" i="51" s="1"/>
  <c r="M286" i="51" s="1"/>
  <c r="N286" i="51" s="1"/>
  <c r="AB286" i="39"/>
  <c r="AD286" i="39" s="1"/>
  <c r="L616" i="17" l="1"/>
  <c r="F617" i="17" s="1"/>
  <c r="M616" i="17"/>
  <c r="U578" i="39"/>
  <c r="O588" i="30"/>
  <c r="P588" i="30" s="1"/>
  <c r="C575" i="21" s="1"/>
  <c r="E577" i="37"/>
  <c r="G577" i="37" s="1"/>
  <c r="H577" i="37" s="1"/>
  <c r="C578" i="51" s="1"/>
  <c r="D578" i="51" s="1"/>
  <c r="E578" i="51" s="1"/>
  <c r="G589" i="30"/>
  <c r="I589" i="30"/>
  <c r="P578" i="39"/>
  <c r="Q578" i="39" s="1"/>
  <c r="R578" i="39"/>
  <c r="X296" i="35"/>
  <c r="G306" i="32"/>
  <c r="H306" i="32"/>
  <c r="I564" i="27"/>
  <c r="K564" i="27"/>
  <c r="H553" i="40"/>
  <c r="W553" i="35"/>
  <c r="K553" i="35" s="1"/>
  <c r="D550" i="38"/>
  <c r="F553" i="36"/>
  <c r="G553" i="36" s="1"/>
  <c r="H553" i="36" s="1"/>
  <c r="D550" i="41" s="1"/>
  <c r="N554" i="35"/>
  <c r="H552" i="39"/>
  <c r="J552" i="39"/>
  <c r="I552" i="39"/>
  <c r="K572" i="28"/>
  <c r="I561" i="36"/>
  <c r="J561" i="36" s="1"/>
  <c r="K561" i="36" s="1"/>
  <c r="E558" i="41" s="1"/>
  <c r="E558" i="38"/>
  <c r="S562" i="35"/>
  <c r="R287" i="47"/>
  <c r="S287" i="47" s="1"/>
  <c r="F283" i="38"/>
  <c r="L286" i="36"/>
  <c r="M286" i="36" s="1"/>
  <c r="N286" i="36" s="1"/>
  <c r="Y287" i="35"/>
  <c r="D603" i="21" l="1"/>
  <c r="F605" i="37"/>
  <c r="I617" i="17"/>
  <c r="G617" i="17"/>
  <c r="M574" i="43"/>
  <c r="F574" i="43"/>
  <c r="S578" i="39"/>
  <c r="K589" i="30"/>
  <c r="L589" i="30" s="1"/>
  <c r="H579" i="35"/>
  <c r="C578" i="36"/>
  <c r="D578" i="36" s="1"/>
  <c r="E578" i="36" s="1"/>
  <c r="C575" i="38"/>
  <c r="J306" i="32"/>
  <c r="K306" i="32" s="1"/>
  <c r="P554" i="35"/>
  <c r="O554" i="35"/>
  <c r="E554" i="40" s="1"/>
  <c r="D553" i="39"/>
  <c r="D553" i="40"/>
  <c r="K552" i="39"/>
  <c r="L552" i="39" s="1"/>
  <c r="K548" i="43" s="1"/>
  <c r="L564" i="27"/>
  <c r="F565" i="27" s="1"/>
  <c r="M564" i="27"/>
  <c r="E551" i="21" s="1"/>
  <c r="U562" i="35"/>
  <c r="T562" i="35"/>
  <c r="G562" i="40" s="1"/>
  <c r="M572" i="28"/>
  <c r="F559" i="21" s="1"/>
  <c r="L572" i="28"/>
  <c r="F573" i="28" s="1"/>
  <c r="Z287" i="35"/>
  <c r="I287" i="40" s="1"/>
  <c r="F283" i="41"/>
  <c r="AC287" i="39"/>
  <c r="AE287" i="39" s="1"/>
  <c r="J617" i="17" l="1"/>
  <c r="K617" i="17" s="1"/>
  <c r="M589" i="30"/>
  <c r="F590" i="30" s="1"/>
  <c r="N589" i="30"/>
  <c r="C575" i="41"/>
  <c r="E579" i="39"/>
  <c r="T579" i="39" s="1"/>
  <c r="I579" i="35"/>
  <c r="C579" i="40" s="1"/>
  <c r="J579" i="35"/>
  <c r="L306" i="32"/>
  <c r="F307" i="32" s="1"/>
  <c r="M306" i="32"/>
  <c r="G293" i="21" s="1"/>
  <c r="I553" i="37"/>
  <c r="J553" i="37" s="1"/>
  <c r="K553" i="37" s="1"/>
  <c r="F554" i="51" s="1"/>
  <c r="G554" i="51" s="1"/>
  <c r="H554" i="51" s="1"/>
  <c r="M555" i="35"/>
  <c r="H565" i="27"/>
  <c r="J565" i="27" s="1"/>
  <c r="G565" i="27"/>
  <c r="F553" i="39"/>
  <c r="O553" i="39"/>
  <c r="Q554" i="35"/>
  <c r="V554" i="35" s="1"/>
  <c r="F554" i="40"/>
  <c r="G573" i="28"/>
  <c r="H573" i="28"/>
  <c r="J573" i="28" s="1"/>
  <c r="L561" i="37"/>
  <c r="M561" i="37" s="1"/>
  <c r="N561" i="37" s="1"/>
  <c r="I562" i="51" s="1"/>
  <c r="J562" i="51" s="1"/>
  <c r="K562" i="51" s="1"/>
  <c r="R563" i="35"/>
  <c r="AB287" i="39"/>
  <c r="AD287" i="39" s="1"/>
  <c r="O286" i="37"/>
  <c r="P286" i="37" s="1"/>
  <c r="Q286" i="37" s="1"/>
  <c r="L287" i="51" s="1"/>
  <c r="M287" i="51" s="1"/>
  <c r="N287" i="51" s="1"/>
  <c r="L617" i="17" l="1"/>
  <c r="F618" i="17" s="1"/>
  <c r="M617" i="17"/>
  <c r="U579" i="39"/>
  <c r="P579" i="39"/>
  <c r="Q579" i="39" s="1"/>
  <c r="R579" i="39"/>
  <c r="O589" i="30"/>
  <c r="P589" i="30" s="1"/>
  <c r="C576" i="21" s="1"/>
  <c r="E578" i="37"/>
  <c r="G578" i="37" s="1"/>
  <c r="H578" i="37" s="1"/>
  <c r="C579" i="51" s="1"/>
  <c r="D579" i="51" s="1"/>
  <c r="E579" i="51" s="1"/>
  <c r="G590" i="30"/>
  <c r="I590" i="30"/>
  <c r="X297" i="35"/>
  <c r="G307" i="32"/>
  <c r="H307" i="32"/>
  <c r="H554" i="40"/>
  <c r="W554" i="35"/>
  <c r="K554" i="35" s="1"/>
  <c r="G553" i="39"/>
  <c r="H553" i="39" s="1"/>
  <c r="I565" i="27"/>
  <c r="K565" i="27"/>
  <c r="D551" i="38"/>
  <c r="F554" i="36"/>
  <c r="G554" i="36" s="1"/>
  <c r="H554" i="36" s="1"/>
  <c r="D551" i="41" s="1"/>
  <c r="N555" i="35"/>
  <c r="E559" i="38"/>
  <c r="I562" i="36"/>
  <c r="J562" i="36" s="1"/>
  <c r="K562" i="36" s="1"/>
  <c r="E559" i="41" s="1"/>
  <c r="S563" i="35"/>
  <c r="K573" i="28"/>
  <c r="R288" i="47"/>
  <c r="S288" i="47" s="1"/>
  <c r="F284" i="38"/>
  <c r="L287" i="36"/>
  <c r="M287" i="36" s="1"/>
  <c r="N287" i="36" s="1"/>
  <c r="Y288" i="35"/>
  <c r="D604" i="21" l="1"/>
  <c r="F606" i="37"/>
  <c r="I618" i="17"/>
  <c r="G618" i="17"/>
  <c r="M575" i="43"/>
  <c r="F575" i="43"/>
  <c r="K590" i="30"/>
  <c r="L590" i="30" s="1"/>
  <c r="C576" i="38"/>
  <c r="C579" i="36"/>
  <c r="D579" i="36" s="1"/>
  <c r="E579" i="36" s="1"/>
  <c r="H580" i="35"/>
  <c r="S579" i="39"/>
  <c r="J307" i="32"/>
  <c r="K307" i="32" s="1"/>
  <c r="M565" i="27"/>
  <c r="E552" i="21" s="1"/>
  <c r="L565" i="27"/>
  <c r="F566" i="27" s="1"/>
  <c r="J553" i="39"/>
  <c r="I553" i="39"/>
  <c r="K553" i="39" s="1"/>
  <c r="D554" i="40"/>
  <c r="D554" i="39"/>
  <c r="O555" i="35"/>
  <c r="E555" i="40" s="1"/>
  <c r="P555" i="35"/>
  <c r="M573" i="28"/>
  <c r="F560" i="21" s="1"/>
  <c r="L573" i="28"/>
  <c r="F574" i="28" s="1"/>
  <c r="T563" i="35"/>
  <c r="G563" i="40" s="1"/>
  <c r="U563" i="35"/>
  <c r="Z288" i="35"/>
  <c r="I288" i="40" s="1"/>
  <c r="F284" i="41"/>
  <c r="AC288" i="39"/>
  <c r="AE288" i="39" s="1"/>
  <c r="J618" i="17" l="1"/>
  <c r="K618" i="17" s="1"/>
  <c r="M590" i="30"/>
  <c r="F591" i="30" s="1"/>
  <c r="N590" i="30"/>
  <c r="I580" i="35"/>
  <c r="C580" i="40" s="1"/>
  <c r="J580" i="35"/>
  <c r="C576" i="41"/>
  <c r="E580" i="39"/>
  <c r="T580" i="39" s="1"/>
  <c r="M307" i="32"/>
  <c r="G294" i="21" s="1"/>
  <c r="L307" i="32"/>
  <c r="F308" i="32" s="1"/>
  <c r="O554" i="39"/>
  <c r="F554" i="39"/>
  <c r="G554" i="39" s="1"/>
  <c r="L553" i="39"/>
  <c r="K549" i="43" s="1"/>
  <c r="H566" i="27"/>
  <c r="J566" i="27" s="1"/>
  <c r="G566" i="27"/>
  <c r="F555" i="40"/>
  <c r="Q555" i="35"/>
  <c r="V555" i="35" s="1"/>
  <c r="I554" i="37"/>
  <c r="J554" i="37" s="1"/>
  <c r="K554" i="37" s="1"/>
  <c r="F555" i="51" s="1"/>
  <c r="G555" i="51" s="1"/>
  <c r="H555" i="51" s="1"/>
  <c r="M556" i="35"/>
  <c r="G574" i="28"/>
  <c r="H574" i="28"/>
  <c r="J574" i="28" s="1"/>
  <c r="R564" i="35"/>
  <c r="L562" i="37"/>
  <c r="M562" i="37" s="1"/>
  <c r="N562" i="37" s="1"/>
  <c r="I563" i="51" s="1"/>
  <c r="J563" i="51" s="1"/>
  <c r="K563" i="51" s="1"/>
  <c r="AB288" i="39"/>
  <c r="AD288" i="39" s="1"/>
  <c r="O287" i="37"/>
  <c r="P287" i="37" s="1"/>
  <c r="Q287" i="37" s="1"/>
  <c r="L288" i="51" s="1"/>
  <c r="M288" i="51" s="1"/>
  <c r="N288" i="51" s="1"/>
  <c r="L618" i="17" l="1"/>
  <c r="F619" i="17" s="1"/>
  <c r="M618" i="17"/>
  <c r="U580" i="39"/>
  <c r="P580" i="39"/>
  <c r="Q580" i="39" s="1"/>
  <c r="R580" i="39"/>
  <c r="E579" i="37"/>
  <c r="G579" i="37" s="1"/>
  <c r="H579" i="37" s="1"/>
  <c r="C580" i="51" s="1"/>
  <c r="D580" i="51" s="1"/>
  <c r="E580" i="51" s="1"/>
  <c r="O590" i="30"/>
  <c r="P590" i="30" s="1"/>
  <c r="C577" i="21" s="1"/>
  <c r="I591" i="30"/>
  <c r="G591" i="30"/>
  <c r="G308" i="32"/>
  <c r="H308" i="32"/>
  <c r="X298" i="35"/>
  <c r="W555" i="35"/>
  <c r="K555" i="35" s="1"/>
  <c r="H555" i="40"/>
  <c r="K566" i="27"/>
  <c r="I566" i="27"/>
  <c r="D552" i="38"/>
  <c r="F555" i="36"/>
  <c r="G555" i="36" s="1"/>
  <c r="H555" i="36" s="1"/>
  <c r="D552" i="41" s="1"/>
  <c r="N556" i="35"/>
  <c r="H554" i="39"/>
  <c r="J554" i="39"/>
  <c r="I554" i="39"/>
  <c r="K574" i="28"/>
  <c r="E560" i="38"/>
  <c r="I563" i="36"/>
  <c r="J563" i="36" s="1"/>
  <c r="K563" i="36" s="1"/>
  <c r="E560" i="41" s="1"/>
  <c r="S564" i="35"/>
  <c r="R289" i="47"/>
  <c r="S289" i="47" s="1"/>
  <c r="F285" i="38"/>
  <c r="Y289" i="35"/>
  <c r="L288" i="36"/>
  <c r="M288" i="36" s="1"/>
  <c r="N288" i="36" s="1"/>
  <c r="D605" i="21" l="1"/>
  <c r="F607" i="37"/>
  <c r="G619" i="17"/>
  <c r="I619" i="17"/>
  <c r="M576" i="43"/>
  <c r="F576" i="43"/>
  <c r="K591" i="30"/>
  <c r="L591" i="30" s="1"/>
  <c r="H581" i="35"/>
  <c r="C580" i="36"/>
  <c r="D580" i="36" s="1"/>
  <c r="E580" i="36" s="1"/>
  <c r="C577" i="38"/>
  <c r="S580" i="39"/>
  <c r="K554" i="39"/>
  <c r="J308" i="32"/>
  <c r="K308" i="32" s="1"/>
  <c r="O556" i="35"/>
  <c r="E556" i="40" s="1"/>
  <c r="P556" i="35"/>
  <c r="M566" i="27"/>
  <c r="E553" i="21" s="1"/>
  <c r="L566" i="27"/>
  <c r="F567" i="27" s="1"/>
  <c r="D555" i="40"/>
  <c r="D555" i="39"/>
  <c r="L574" i="28"/>
  <c r="F575" i="28" s="1"/>
  <c r="M574" i="28"/>
  <c r="F561" i="21" s="1"/>
  <c r="U564" i="35"/>
  <c r="T564" i="35"/>
  <c r="G564" i="40" s="1"/>
  <c r="F285" i="41"/>
  <c r="AC289" i="39"/>
  <c r="AE289" i="39" s="1"/>
  <c r="Z289" i="35"/>
  <c r="I289" i="40" s="1"/>
  <c r="J619" i="17" l="1"/>
  <c r="K619" i="17" s="1"/>
  <c r="L554" i="39"/>
  <c r="K550" i="43" s="1"/>
  <c r="C577" i="41"/>
  <c r="E581" i="39"/>
  <c r="T581" i="39" s="1"/>
  <c r="I581" i="35"/>
  <c r="C581" i="40" s="1"/>
  <c r="J581" i="35"/>
  <c r="N591" i="30"/>
  <c r="M591" i="30"/>
  <c r="F592" i="30" s="1"/>
  <c r="M308" i="32"/>
  <c r="G295" i="21" s="1"/>
  <c r="L308" i="32"/>
  <c r="F309" i="32" s="1"/>
  <c r="F555" i="39"/>
  <c r="O555" i="39"/>
  <c r="H567" i="27"/>
  <c r="J567" i="27" s="1"/>
  <c r="G567" i="27"/>
  <c r="I555" i="37"/>
  <c r="J555" i="37" s="1"/>
  <c r="K555" i="37" s="1"/>
  <c r="F556" i="51" s="1"/>
  <c r="G556" i="51" s="1"/>
  <c r="H556" i="51" s="1"/>
  <c r="M557" i="35"/>
  <c r="F556" i="40"/>
  <c r="Q556" i="35"/>
  <c r="V556" i="35" s="1"/>
  <c r="L563" i="37"/>
  <c r="M563" i="37" s="1"/>
  <c r="N563" i="37" s="1"/>
  <c r="I564" i="51" s="1"/>
  <c r="J564" i="51" s="1"/>
  <c r="K564" i="51" s="1"/>
  <c r="R565" i="35"/>
  <c r="G575" i="28"/>
  <c r="H575" i="28"/>
  <c r="J575" i="28" s="1"/>
  <c r="AB289" i="39"/>
  <c r="AD289" i="39" s="1"/>
  <c r="O288" i="37"/>
  <c r="P288" i="37" s="1"/>
  <c r="Q288" i="37" s="1"/>
  <c r="L289" i="51" s="1"/>
  <c r="M289" i="51" s="1"/>
  <c r="N289" i="51" s="1"/>
  <c r="L619" i="17" l="1"/>
  <c r="F620" i="17" s="1"/>
  <c r="M619" i="17"/>
  <c r="U581" i="39"/>
  <c r="I592" i="30"/>
  <c r="G592" i="30"/>
  <c r="E580" i="37"/>
  <c r="G580" i="37" s="1"/>
  <c r="H580" i="37" s="1"/>
  <c r="C581" i="51" s="1"/>
  <c r="D581" i="51" s="1"/>
  <c r="E581" i="51" s="1"/>
  <c r="O591" i="30"/>
  <c r="P591" i="30" s="1"/>
  <c r="C578" i="21" s="1"/>
  <c r="P581" i="39"/>
  <c r="Q581" i="39" s="1"/>
  <c r="R581" i="39"/>
  <c r="G309" i="32"/>
  <c r="H309" i="32"/>
  <c r="X299" i="35"/>
  <c r="D553" i="38"/>
  <c r="F556" i="36"/>
  <c r="G556" i="36" s="1"/>
  <c r="H556" i="36" s="1"/>
  <c r="D553" i="41" s="1"/>
  <c r="N557" i="35"/>
  <c r="K567" i="27"/>
  <c r="I567" i="27"/>
  <c r="W556" i="35"/>
  <c r="K556" i="35" s="1"/>
  <c r="H556" i="40"/>
  <c r="G555" i="39"/>
  <c r="K575" i="28"/>
  <c r="S565" i="35"/>
  <c r="I564" i="36"/>
  <c r="J564" i="36" s="1"/>
  <c r="K564" i="36" s="1"/>
  <c r="E561" i="41" s="1"/>
  <c r="E561" i="38"/>
  <c r="R290" i="47"/>
  <c r="S290" i="47" s="1"/>
  <c r="F286" i="38"/>
  <c r="L289" i="36"/>
  <c r="M289" i="36" s="1"/>
  <c r="N289" i="36" s="1"/>
  <c r="Y290" i="35"/>
  <c r="D606" i="21" l="1"/>
  <c r="F608" i="37"/>
  <c r="G620" i="17"/>
  <c r="I620" i="17"/>
  <c r="M577" i="43"/>
  <c r="F577" i="43"/>
  <c r="S581" i="39"/>
  <c r="H582" i="35"/>
  <c r="C578" i="38"/>
  <c r="C581" i="36"/>
  <c r="D581" i="36" s="1"/>
  <c r="E581" i="36" s="1"/>
  <c r="K592" i="30"/>
  <c r="L592" i="30" s="1"/>
  <c r="J309" i="32"/>
  <c r="K309" i="32" s="1"/>
  <c r="J555" i="39"/>
  <c r="I555" i="39"/>
  <c r="D556" i="39"/>
  <c r="D556" i="40"/>
  <c r="M567" i="27"/>
  <c r="E554" i="21" s="1"/>
  <c r="L567" i="27"/>
  <c r="F568" i="27" s="1"/>
  <c r="O557" i="35"/>
  <c r="E557" i="40" s="1"/>
  <c r="P557" i="35"/>
  <c r="H555" i="39"/>
  <c r="L575" i="28"/>
  <c r="F576" i="28" s="1"/>
  <c r="M575" i="28"/>
  <c r="F562" i="21" s="1"/>
  <c r="U565" i="35"/>
  <c r="T565" i="35"/>
  <c r="G565" i="40" s="1"/>
  <c r="Z290" i="35"/>
  <c r="I290" i="40" s="1"/>
  <c r="AC290" i="39"/>
  <c r="AE290" i="39" s="1"/>
  <c r="F286" i="41"/>
  <c r="J620" i="17" l="1"/>
  <c r="K620" i="17" s="1"/>
  <c r="M592" i="30"/>
  <c r="F593" i="30" s="1"/>
  <c r="N592" i="30"/>
  <c r="C578" i="41"/>
  <c r="E582" i="39"/>
  <c r="T582" i="39" s="1"/>
  <c r="J582" i="35"/>
  <c r="I582" i="35"/>
  <c r="C582" i="40" s="1"/>
  <c r="M309" i="32"/>
  <c r="G296" i="21" s="1"/>
  <c r="L309" i="32"/>
  <c r="F310" i="32" s="1"/>
  <c r="K555" i="39"/>
  <c r="L555" i="39" s="1"/>
  <c r="K551" i="43" s="1"/>
  <c r="Q557" i="35"/>
  <c r="V557" i="35" s="1"/>
  <c r="F557" i="40"/>
  <c r="G568" i="27"/>
  <c r="H568" i="27"/>
  <c r="J568" i="27" s="1"/>
  <c r="I556" i="37"/>
  <c r="J556" i="37" s="1"/>
  <c r="K556" i="37" s="1"/>
  <c r="F557" i="51" s="1"/>
  <c r="G557" i="51" s="1"/>
  <c r="H557" i="51" s="1"/>
  <c r="M558" i="35"/>
  <c r="O556" i="39"/>
  <c r="F556" i="39"/>
  <c r="G556" i="39" s="1"/>
  <c r="R566" i="35"/>
  <c r="L564" i="37"/>
  <c r="M564" i="37" s="1"/>
  <c r="N564" i="37" s="1"/>
  <c r="I565" i="51" s="1"/>
  <c r="J565" i="51" s="1"/>
  <c r="K565" i="51" s="1"/>
  <c r="G576" i="28"/>
  <c r="H576" i="28"/>
  <c r="J576" i="28" s="1"/>
  <c r="AB290" i="39"/>
  <c r="AD290" i="39" s="1"/>
  <c r="O289" i="37"/>
  <c r="P289" i="37" s="1"/>
  <c r="Q289" i="37" s="1"/>
  <c r="L290" i="51" s="1"/>
  <c r="M290" i="51" s="1"/>
  <c r="N290" i="51" s="1"/>
  <c r="L620" i="17" l="1"/>
  <c r="F621" i="17" s="1"/>
  <c r="M620" i="17"/>
  <c r="U582" i="39"/>
  <c r="P582" i="39"/>
  <c r="Q582" i="39" s="1"/>
  <c r="R582" i="39"/>
  <c r="O592" i="30"/>
  <c r="P592" i="30" s="1"/>
  <c r="C579" i="21" s="1"/>
  <c r="E581" i="37"/>
  <c r="G581" i="37" s="1"/>
  <c r="H581" i="37" s="1"/>
  <c r="C582" i="51" s="1"/>
  <c r="D582" i="51" s="1"/>
  <c r="E582" i="51" s="1"/>
  <c r="G593" i="30"/>
  <c r="I593" i="30"/>
  <c r="G310" i="32"/>
  <c r="H310" i="32"/>
  <c r="X300" i="35"/>
  <c r="N558" i="35"/>
  <c r="D554" i="38"/>
  <c r="F557" i="36"/>
  <c r="G557" i="36" s="1"/>
  <c r="H557" i="36" s="1"/>
  <c r="D554" i="41" s="1"/>
  <c r="I568" i="27"/>
  <c r="K568" i="27"/>
  <c r="H556" i="39"/>
  <c r="I556" i="39"/>
  <c r="J556" i="39"/>
  <c r="H557" i="40"/>
  <c r="W557" i="35"/>
  <c r="K557" i="35" s="1"/>
  <c r="K576" i="28"/>
  <c r="S566" i="35"/>
  <c r="I565" i="36"/>
  <c r="J565" i="36" s="1"/>
  <c r="K565" i="36" s="1"/>
  <c r="E562" i="41" s="1"/>
  <c r="E562" i="38"/>
  <c r="R291" i="47"/>
  <c r="S291" i="47" s="1"/>
  <c r="F287" i="38"/>
  <c r="L290" i="36"/>
  <c r="M290" i="36" s="1"/>
  <c r="N290" i="36" s="1"/>
  <c r="Y291" i="35"/>
  <c r="D607" i="21" l="1"/>
  <c r="F609" i="37"/>
  <c r="I621" i="17"/>
  <c r="G621" i="17"/>
  <c r="F578" i="43"/>
  <c r="M578" i="43"/>
  <c r="K593" i="30"/>
  <c r="L593" i="30" s="1"/>
  <c r="H583" i="35"/>
  <c r="C582" i="36"/>
  <c r="D582" i="36" s="1"/>
  <c r="E582" i="36" s="1"/>
  <c r="C579" i="38"/>
  <c r="S582" i="39"/>
  <c r="K556" i="39"/>
  <c r="L556" i="39" s="1"/>
  <c r="K552" i="43" s="1"/>
  <c r="J310" i="32"/>
  <c r="K310" i="32" s="1"/>
  <c r="M568" i="27"/>
  <c r="E555" i="21" s="1"/>
  <c r="L568" i="27"/>
  <c r="F569" i="27" s="1"/>
  <c r="D557" i="40"/>
  <c r="D557" i="39"/>
  <c r="P558" i="35"/>
  <c r="O558" i="35"/>
  <c r="E558" i="40" s="1"/>
  <c r="M576" i="28"/>
  <c r="F563" i="21" s="1"/>
  <c r="L576" i="28"/>
  <c r="F577" i="28" s="1"/>
  <c r="T566" i="35"/>
  <c r="G566" i="40" s="1"/>
  <c r="U566" i="35"/>
  <c r="F287" i="41"/>
  <c r="AC291" i="39"/>
  <c r="AE291" i="39" s="1"/>
  <c r="Z291" i="35"/>
  <c r="I291" i="40" s="1"/>
  <c r="J621" i="17" l="1"/>
  <c r="K621" i="17" s="1"/>
  <c r="C579" i="41"/>
  <c r="E583" i="39"/>
  <c r="T583" i="39" s="1"/>
  <c r="I583" i="35"/>
  <c r="C583" i="40" s="1"/>
  <c r="J583" i="35"/>
  <c r="M593" i="30"/>
  <c r="F594" i="30" s="1"/>
  <c r="N593" i="30"/>
  <c r="M310" i="32"/>
  <c r="G297" i="21" s="1"/>
  <c r="L310" i="32"/>
  <c r="F311" i="32" s="1"/>
  <c r="F558" i="40"/>
  <c r="Q558" i="35"/>
  <c r="V558" i="35" s="1"/>
  <c r="O557" i="39"/>
  <c r="F557" i="39"/>
  <c r="G569" i="27"/>
  <c r="H569" i="27"/>
  <c r="J569" i="27" s="1"/>
  <c r="M559" i="35"/>
  <c r="I557" i="37"/>
  <c r="J557" i="37" s="1"/>
  <c r="K557" i="37" s="1"/>
  <c r="F558" i="51" s="1"/>
  <c r="G558" i="51" s="1"/>
  <c r="H558" i="51" s="1"/>
  <c r="G577" i="28"/>
  <c r="H577" i="28"/>
  <c r="J577" i="28" s="1"/>
  <c r="R567" i="35"/>
  <c r="L565" i="37"/>
  <c r="M565" i="37" s="1"/>
  <c r="N565" i="37" s="1"/>
  <c r="I566" i="51" s="1"/>
  <c r="J566" i="51" s="1"/>
  <c r="K566" i="51" s="1"/>
  <c r="O290" i="37"/>
  <c r="P290" i="37" s="1"/>
  <c r="Q290" i="37" s="1"/>
  <c r="L291" i="51" s="1"/>
  <c r="M291" i="51" s="1"/>
  <c r="N291" i="51" s="1"/>
  <c r="AB291" i="39"/>
  <c r="AD291" i="39" s="1"/>
  <c r="L621" i="17" l="1"/>
  <c r="F622" i="17" s="1"/>
  <c r="M621" i="17"/>
  <c r="U583" i="39"/>
  <c r="O593" i="30"/>
  <c r="P593" i="30" s="1"/>
  <c r="C580" i="21" s="1"/>
  <c r="E582" i="37"/>
  <c r="G582" i="37" s="1"/>
  <c r="H582" i="37" s="1"/>
  <c r="C583" i="51" s="1"/>
  <c r="D583" i="51" s="1"/>
  <c r="E583" i="51" s="1"/>
  <c r="G594" i="30"/>
  <c r="I594" i="30"/>
  <c r="P583" i="39"/>
  <c r="Q583" i="39" s="1"/>
  <c r="R583" i="39"/>
  <c r="H311" i="32"/>
  <c r="G311" i="32"/>
  <c r="X301" i="35"/>
  <c r="N559" i="35"/>
  <c r="F558" i="36"/>
  <c r="G558" i="36" s="1"/>
  <c r="H558" i="36" s="1"/>
  <c r="D555" i="41" s="1"/>
  <c r="D555" i="38"/>
  <c r="G557" i="39"/>
  <c r="H557" i="39" s="1"/>
  <c r="K569" i="27"/>
  <c r="I569" i="27"/>
  <c r="W558" i="35"/>
  <c r="K558" i="35" s="1"/>
  <c r="H558" i="40"/>
  <c r="S567" i="35"/>
  <c r="E563" i="38"/>
  <c r="I566" i="36"/>
  <c r="J566" i="36" s="1"/>
  <c r="K566" i="36" s="1"/>
  <c r="E563" i="41" s="1"/>
  <c r="K577" i="28"/>
  <c r="R292" i="47"/>
  <c r="S292" i="47" s="1"/>
  <c r="F288" i="38"/>
  <c r="L291" i="36"/>
  <c r="M291" i="36" s="1"/>
  <c r="N291" i="36" s="1"/>
  <c r="Y292" i="35"/>
  <c r="D608" i="21" l="1"/>
  <c r="F610" i="37"/>
  <c r="I622" i="17"/>
  <c r="G622" i="17"/>
  <c r="M579" i="43"/>
  <c r="F579" i="43"/>
  <c r="S583" i="39"/>
  <c r="K594" i="30"/>
  <c r="L594" i="30" s="1"/>
  <c r="C580" i="38"/>
  <c r="C583" i="36"/>
  <c r="D583" i="36" s="1"/>
  <c r="E583" i="36" s="1"/>
  <c r="H584" i="35"/>
  <c r="J311" i="32"/>
  <c r="K311" i="32" s="1"/>
  <c r="D558" i="40"/>
  <c r="D558" i="39"/>
  <c r="L569" i="27"/>
  <c r="F570" i="27" s="1"/>
  <c r="M569" i="27"/>
  <c r="E556" i="21" s="1"/>
  <c r="J557" i="39"/>
  <c r="I557" i="39"/>
  <c r="K557" i="39" s="1"/>
  <c r="P559" i="35"/>
  <c r="O559" i="35"/>
  <c r="E559" i="40" s="1"/>
  <c r="M577" i="28"/>
  <c r="F564" i="21" s="1"/>
  <c r="L577" i="28"/>
  <c r="F578" i="28" s="1"/>
  <c r="T567" i="35"/>
  <c r="G567" i="40" s="1"/>
  <c r="U567" i="35"/>
  <c r="Z292" i="35"/>
  <c r="I292" i="40" s="1"/>
  <c r="F288" i="41"/>
  <c r="AC292" i="39"/>
  <c r="AE292" i="39" s="1"/>
  <c r="J622" i="17" l="1"/>
  <c r="K622" i="17" s="1"/>
  <c r="M594" i="30"/>
  <c r="F595" i="30" s="1"/>
  <c r="N594" i="30"/>
  <c r="C580" i="41"/>
  <c r="E584" i="39"/>
  <c r="T584" i="39" s="1"/>
  <c r="I584" i="35"/>
  <c r="C584" i="40" s="1"/>
  <c r="J584" i="35"/>
  <c r="M311" i="32"/>
  <c r="G298" i="21" s="1"/>
  <c r="L311" i="32"/>
  <c r="F312" i="32" s="1"/>
  <c r="Q559" i="35"/>
  <c r="V559" i="35" s="1"/>
  <c r="F559" i="40"/>
  <c r="L557" i="39"/>
  <c r="K553" i="43" s="1"/>
  <c r="M560" i="35"/>
  <c r="I558" i="37"/>
  <c r="J558" i="37" s="1"/>
  <c r="K558" i="37" s="1"/>
  <c r="F559" i="51" s="1"/>
  <c r="G559" i="51" s="1"/>
  <c r="H559" i="51" s="1"/>
  <c r="G570" i="27"/>
  <c r="H570" i="27"/>
  <c r="J570" i="27" s="1"/>
  <c r="F558" i="39"/>
  <c r="G558" i="39" s="1"/>
  <c r="O558" i="39"/>
  <c r="H578" i="28"/>
  <c r="J578" i="28" s="1"/>
  <c r="G578" i="28"/>
  <c r="L566" i="37"/>
  <c r="M566" i="37" s="1"/>
  <c r="N566" i="37" s="1"/>
  <c r="I567" i="51" s="1"/>
  <c r="J567" i="51" s="1"/>
  <c r="K567" i="51" s="1"/>
  <c r="R568" i="35"/>
  <c r="AB292" i="39"/>
  <c r="AD292" i="39" s="1"/>
  <c r="O291" i="37"/>
  <c r="P291" i="37" s="1"/>
  <c r="Q291" i="37" s="1"/>
  <c r="L292" i="51" s="1"/>
  <c r="M292" i="51" s="1"/>
  <c r="N292" i="51" s="1"/>
  <c r="M622" i="17" l="1"/>
  <c r="L622" i="17"/>
  <c r="F623" i="17" s="1"/>
  <c r="U584" i="39"/>
  <c r="P584" i="39"/>
  <c r="Q584" i="39" s="1"/>
  <c r="R584" i="39"/>
  <c r="O594" i="30"/>
  <c r="P594" i="30" s="1"/>
  <c r="C581" i="21" s="1"/>
  <c r="E583" i="37"/>
  <c r="G583" i="37" s="1"/>
  <c r="H583" i="37" s="1"/>
  <c r="C584" i="51" s="1"/>
  <c r="D584" i="51" s="1"/>
  <c r="E584" i="51" s="1"/>
  <c r="I595" i="30"/>
  <c r="G595" i="30"/>
  <c r="G312" i="32"/>
  <c r="H312" i="32"/>
  <c r="X302" i="35"/>
  <c r="K570" i="27"/>
  <c r="I570" i="27"/>
  <c r="D556" i="38"/>
  <c r="F559" i="36"/>
  <c r="G559" i="36" s="1"/>
  <c r="H559" i="36" s="1"/>
  <c r="D556" i="41" s="1"/>
  <c r="N560" i="35"/>
  <c r="H558" i="39"/>
  <c r="J558" i="39"/>
  <c r="I558" i="39"/>
  <c r="W559" i="35"/>
  <c r="K559" i="35" s="1"/>
  <c r="H559" i="40"/>
  <c r="I567" i="36"/>
  <c r="J567" i="36" s="1"/>
  <c r="K567" i="36" s="1"/>
  <c r="E564" i="41" s="1"/>
  <c r="S568" i="35"/>
  <c r="E564" i="38"/>
  <c r="K578" i="28"/>
  <c r="R293" i="47"/>
  <c r="S293" i="47" s="1"/>
  <c r="F289" i="38"/>
  <c r="L292" i="36"/>
  <c r="M292" i="36" s="1"/>
  <c r="N292" i="36" s="1"/>
  <c r="Y293" i="35"/>
  <c r="I623" i="17" l="1"/>
  <c r="G623" i="17"/>
  <c r="D609" i="21"/>
  <c r="F611" i="37"/>
  <c r="M580" i="43"/>
  <c r="F580" i="43"/>
  <c r="K595" i="30"/>
  <c r="L595" i="30" s="1"/>
  <c r="C581" i="38"/>
  <c r="C584" i="36"/>
  <c r="D584" i="36" s="1"/>
  <c r="E584" i="36" s="1"/>
  <c r="H585" i="35"/>
  <c r="S584" i="39"/>
  <c r="J312" i="32"/>
  <c r="K312" i="32" s="1"/>
  <c r="K558" i="39"/>
  <c r="P560" i="35"/>
  <c r="O560" i="35"/>
  <c r="E560" i="40" s="1"/>
  <c r="D559" i="40"/>
  <c r="D559" i="39"/>
  <c r="L570" i="27"/>
  <c r="F571" i="27" s="1"/>
  <c r="M570" i="27"/>
  <c r="E557" i="21" s="1"/>
  <c r="M578" i="28"/>
  <c r="F565" i="21" s="1"/>
  <c r="L578" i="28"/>
  <c r="F579" i="28" s="1"/>
  <c r="U568" i="35"/>
  <c r="T568" i="35"/>
  <c r="G568" i="40" s="1"/>
  <c r="Z293" i="35"/>
  <c r="I293" i="40" s="1"/>
  <c r="AC293" i="39"/>
  <c r="AE293" i="39" s="1"/>
  <c r="F289" i="41"/>
  <c r="J623" i="17" l="1"/>
  <c r="K623" i="17" s="1"/>
  <c r="N595" i="30"/>
  <c r="M595" i="30"/>
  <c r="F596" i="30" s="1"/>
  <c r="I585" i="35"/>
  <c r="C585" i="40" s="1"/>
  <c r="J585" i="35"/>
  <c r="E585" i="39"/>
  <c r="T585" i="39" s="1"/>
  <c r="C581" i="41"/>
  <c r="M312" i="32"/>
  <c r="G299" i="21" s="1"/>
  <c r="L312" i="32"/>
  <c r="F313" i="32" s="1"/>
  <c r="L558" i="39"/>
  <c r="K554" i="43" s="1"/>
  <c r="G571" i="27"/>
  <c r="H571" i="27"/>
  <c r="J571" i="27" s="1"/>
  <c r="F559" i="39"/>
  <c r="O559" i="39"/>
  <c r="Q560" i="35"/>
  <c r="V560" i="35" s="1"/>
  <c r="F560" i="40"/>
  <c r="M561" i="35"/>
  <c r="I559" i="37"/>
  <c r="J559" i="37" s="1"/>
  <c r="K559" i="37" s="1"/>
  <c r="F560" i="51" s="1"/>
  <c r="G560" i="51" s="1"/>
  <c r="H560" i="51" s="1"/>
  <c r="H579" i="28"/>
  <c r="J579" i="28" s="1"/>
  <c r="G579" i="28"/>
  <c r="R569" i="35"/>
  <c r="L567" i="37"/>
  <c r="M567" i="37" s="1"/>
  <c r="N567" i="37" s="1"/>
  <c r="I568" i="51" s="1"/>
  <c r="J568" i="51" s="1"/>
  <c r="K568" i="51" s="1"/>
  <c r="AB293" i="39"/>
  <c r="AD293" i="39" s="1"/>
  <c r="O292" i="37"/>
  <c r="P292" i="37" s="1"/>
  <c r="Q292" i="37" s="1"/>
  <c r="L293" i="51" s="1"/>
  <c r="M293" i="51" s="1"/>
  <c r="N293" i="51" s="1"/>
  <c r="L623" i="17" l="1"/>
  <c r="F624" i="17" s="1"/>
  <c r="M623" i="17"/>
  <c r="U585" i="39"/>
  <c r="P585" i="39"/>
  <c r="Q585" i="39" s="1"/>
  <c r="R585" i="39"/>
  <c r="G596" i="30"/>
  <c r="I596" i="30"/>
  <c r="E584" i="37"/>
  <c r="G584" i="37" s="1"/>
  <c r="H584" i="37" s="1"/>
  <c r="C585" i="51" s="1"/>
  <c r="D585" i="51" s="1"/>
  <c r="E585" i="51" s="1"/>
  <c r="O595" i="30"/>
  <c r="P595" i="30" s="1"/>
  <c r="C582" i="21" s="1"/>
  <c r="G313" i="32"/>
  <c r="H313" i="32"/>
  <c r="X303" i="35"/>
  <c r="H560" i="40"/>
  <c r="W560" i="35"/>
  <c r="K560" i="35" s="1"/>
  <c r="G559" i="39"/>
  <c r="H559" i="39" s="1"/>
  <c r="K571" i="27"/>
  <c r="I571" i="27"/>
  <c r="N561" i="35"/>
  <c r="D557" i="38"/>
  <c r="F560" i="36"/>
  <c r="G560" i="36" s="1"/>
  <c r="H560" i="36" s="1"/>
  <c r="D557" i="41" s="1"/>
  <c r="I568" i="36"/>
  <c r="J568" i="36" s="1"/>
  <c r="K568" i="36" s="1"/>
  <c r="E565" i="41" s="1"/>
  <c r="E565" i="38"/>
  <c r="S569" i="35"/>
  <c r="K579" i="28"/>
  <c r="R294" i="47"/>
  <c r="S294" i="47" s="1"/>
  <c r="F290" i="38"/>
  <c r="Y294" i="35"/>
  <c r="L293" i="36"/>
  <c r="M293" i="36" s="1"/>
  <c r="N293" i="36" s="1"/>
  <c r="D610" i="21" l="1"/>
  <c r="F612" i="37"/>
  <c r="I624" i="17"/>
  <c r="G624" i="17"/>
  <c r="F581" i="43"/>
  <c r="M581" i="43"/>
  <c r="C585" i="36"/>
  <c r="D585" i="36" s="1"/>
  <c r="E585" i="36" s="1"/>
  <c r="C582" i="38"/>
  <c r="H586" i="35"/>
  <c r="K596" i="30"/>
  <c r="L596" i="30" s="1"/>
  <c r="S585" i="39"/>
  <c r="J313" i="32"/>
  <c r="K313" i="32" s="1"/>
  <c r="M571" i="27"/>
  <c r="E558" i="21" s="1"/>
  <c r="L571" i="27"/>
  <c r="F572" i="27" s="1"/>
  <c r="I559" i="39"/>
  <c r="K559" i="39" s="1"/>
  <c r="J559" i="39"/>
  <c r="O561" i="35"/>
  <c r="E561" i="40" s="1"/>
  <c r="P561" i="35"/>
  <c r="D560" i="40"/>
  <c r="D560" i="39"/>
  <c r="M579" i="28"/>
  <c r="F566" i="21" s="1"/>
  <c r="L579" i="28"/>
  <c r="F580" i="28" s="1"/>
  <c r="T569" i="35"/>
  <c r="G569" i="40" s="1"/>
  <c r="U569" i="35"/>
  <c r="Z294" i="35"/>
  <c r="I294" i="40" s="1"/>
  <c r="F290" i="41"/>
  <c r="AC294" i="39"/>
  <c r="AE294" i="39" s="1"/>
  <c r="J624" i="17" l="1"/>
  <c r="K624" i="17" s="1"/>
  <c r="I586" i="35"/>
  <c r="C586" i="40" s="1"/>
  <c r="J586" i="35"/>
  <c r="N596" i="30"/>
  <c r="M596" i="30"/>
  <c r="F597" i="30" s="1"/>
  <c r="C582" i="41"/>
  <c r="E586" i="39"/>
  <c r="T586" i="39" s="1"/>
  <c r="L313" i="32"/>
  <c r="F314" i="32" s="1"/>
  <c r="M313" i="32"/>
  <c r="G300" i="21" s="1"/>
  <c r="Q561" i="35"/>
  <c r="V561" i="35" s="1"/>
  <c r="F561" i="40"/>
  <c r="L559" i="39"/>
  <c r="K555" i="43" s="1"/>
  <c r="G572" i="27"/>
  <c r="H572" i="27"/>
  <c r="J572" i="27" s="1"/>
  <c r="F560" i="39"/>
  <c r="O560" i="39"/>
  <c r="M562" i="35"/>
  <c r="I560" i="37"/>
  <c r="J560" i="37" s="1"/>
  <c r="K560" i="37" s="1"/>
  <c r="F561" i="51" s="1"/>
  <c r="G561" i="51" s="1"/>
  <c r="H561" i="51" s="1"/>
  <c r="H580" i="28"/>
  <c r="J580" i="28" s="1"/>
  <c r="G580" i="28"/>
  <c r="R570" i="35"/>
  <c r="L568" i="37"/>
  <c r="M568" i="37" s="1"/>
  <c r="N568" i="37" s="1"/>
  <c r="I569" i="51" s="1"/>
  <c r="J569" i="51" s="1"/>
  <c r="K569" i="51" s="1"/>
  <c r="O293" i="37"/>
  <c r="P293" i="37" s="1"/>
  <c r="Q293" i="37" s="1"/>
  <c r="L294" i="51" s="1"/>
  <c r="M294" i="51" s="1"/>
  <c r="N294" i="51" s="1"/>
  <c r="AB294" i="39"/>
  <c r="AD294" i="39" s="1"/>
  <c r="M624" i="17" l="1"/>
  <c r="L624" i="17"/>
  <c r="F625" i="17" s="1"/>
  <c r="U586" i="39"/>
  <c r="I597" i="30"/>
  <c r="G597" i="30"/>
  <c r="P586" i="39"/>
  <c r="Q586" i="39" s="1"/>
  <c r="R586" i="39"/>
  <c r="E585" i="37"/>
  <c r="G585" i="37" s="1"/>
  <c r="H585" i="37" s="1"/>
  <c r="C586" i="51" s="1"/>
  <c r="D586" i="51" s="1"/>
  <c r="E586" i="51" s="1"/>
  <c r="O596" i="30"/>
  <c r="P596" i="30" s="1"/>
  <c r="C583" i="21" s="1"/>
  <c r="X304" i="35"/>
  <c r="H314" i="32"/>
  <c r="G314" i="32"/>
  <c r="G560" i="39"/>
  <c r="H560" i="39" s="1"/>
  <c r="D558" i="38"/>
  <c r="N562" i="35"/>
  <c r="F561" i="36"/>
  <c r="G561" i="36" s="1"/>
  <c r="H561" i="36" s="1"/>
  <c r="D558" i="41" s="1"/>
  <c r="I572" i="27"/>
  <c r="K572" i="27"/>
  <c r="W561" i="35"/>
  <c r="K561" i="35" s="1"/>
  <c r="H561" i="40"/>
  <c r="I569" i="36"/>
  <c r="J569" i="36" s="1"/>
  <c r="K569" i="36" s="1"/>
  <c r="E566" i="41" s="1"/>
  <c r="S570" i="35"/>
  <c r="E566" i="38"/>
  <c r="K580" i="28"/>
  <c r="R295" i="47"/>
  <c r="S295" i="47" s="1"/>
  <c r="F291" i="38"/>
  <c r="Y295" i="35"/>
  <c r="L294" i="36"/>
  <c r="M294" i="36" s="1"/>
  <c r="N294" i="36" s="1"/>
  <c r="I625" i="17" l="1"/>
  <c r="G625" i="17"/>
  <c r="D611" i="21"/>
  <c r="F613" i="37"/>
  <c r="F582" i="43"/>
  <c r="M582" i="43"/>
  <c r="C583" i="38"/>
  <c r="C586" i="36"/>
  <c r="D586" i="36" s="1"/>
  <c r="E586" i="36" s="1"/>
  <c r="H587" i="35"/>
  <c r="S586" i="39"/>
  <c r="K597" i="30"/>
  <c r="L597" i="30" s="1"/>
  <c r="J314" i="32"/>
  <c r="K314" i="32" s="1"/>
  <c r="D561" i="39"/>
  <c r="D561" i="40"/>
  <c r="L572" i="27"/>
  <c r="F573" i="27" s="1"/>
  <c r="M572" i="27"/>
  <c r="E559" i="21" s="1"/>
  <c r="O562" i="35"/>
  <c r="E562" i="40" s="1"/>
  <c r="P562" i="35"/>
  <c r="J560" i="39"/>
  <c r="I560" i="39"/>
  <c r="K560" i="39" s="1"/>
  <c r="M580" i="28"/>
  <c r="F567" i="21" s="1"/>
  <c r="L580" i="28"/>
  <c r="F581" i="28" s="1"/>
  <c r="T570" i="35"/>
  <c r="G570" i="40" s="1"/>
  <c r="U570" i="35"/>
  <c r="AC295" i="39"/>
  <c r="AE295" i="39" s="1"/>
  <c r="F291" i="41"/>
  <c r="Z295" i="35"/>
  <c r="I295" i="40" s="1"/>
  <c r="J625" i="17" l="1"/>
  <c r="K625" i="17" s="1"/>
  <c r="M597" i="30"/>
  <c r="F598" i="30" s="1"/>
  <c r="N597" i="30"/>
  <c r="I587" i="35"/>
  <c r="C587" i="40" s="1"/>
  <c r="J587" i="35"/>
  <c r="C583" i="41"/>
  <c r="E587" i="39"/>
  <c r="T587" i="39" s="1"/>
  <c r="L314" i="32"/>
  <c r="F315" i="32" s="1"/>
  <c r="M314" i="32"/>
  <c r="G301" i="21" s="1"/>
  <c r="L560" i="39"/>
  <c r="K556" i="43" s="1"/>
  <c r="M563" i="35"/>
  <c r="I561" i="37"/>
  <c r="J561" i="37" s="1"/>
  <c r="K561" i="37" s="1"/>
  <c r="F562" i="51" s="1"/>
  <c r="G562" i="51" s="1"/>
  <c r="H562" i="51" s="1"/>
  <c r="G573" i="27"/>
  <c r="H573" i="27"/>
  <c r="J573" i="27" s="1"/>
  <c r="Q562" i="35"/>
  <c r="V562" i="35" s="1"/>
  <c r="F562" i="40"/>
  <c r="F561" i="39"/>
  <c r="O561" i="39"/>
  <c r="H581" i="28"/>
  <c r="J581" i="28" s="1"/>
  <c r="G581" i="28"/>
  <c r="L569" i="37"/>
  <c r="M569" i="37" s="1"/>
  <c r="N569" i="37" s="1"/>
  <c r="I570" i="51" s="1"/>
  <c r="J570" i="51" s="1"/>
  <c r="K570" i="51" s="1"/>
  <c r="R571" i="35"/>
  <c r="AB295" i="39"/>
  <c r="AD295" i="39" s="1"/>
  <c r="O294" i="37"/>
  <c r="P294" i="37" s="1"/>
  <c r="Q294" i="37" s="1"/>
  <c r="L295" i="51" s="1"/>
  <c r="M295" i="51" s="1"/>
  <c r="N295" i="51" s="1"/>
  <c r="M625" i="17" l="1"/>
  <c r="L625" i="17"/>
  <c r="F626" i="17" s="1"/>
  <c r="U587" i="39"/>
  <c r="O597" i="30"/>
  <c r="P597" i="30" s="1"/>
  <c r="C584" i="21" s="1"/>
  <c r="E586" i="37"/>
  <c r="G586" i="37" s="1"/>
  <c r="H586" i="37" s="1"/>
  <c r="C587" i="51" s="1"/>
  <c r="D587" i="51" s="1"/>
  <c r="E587" i="51" s="1"/>
  <c r="P587" i="39"/>
  <c r="Q587" i="39" s="1"/>
  <c r="R587" i="39"/>
  <c r="G598" i="30"/>
  <c r="I598" i="30"/>
  <c r="X305" i="35"/>
  <c r="H315" i="32"/>
  <c r="G315" i="32"/>
  <c r="W562" i="35"/>
  <c r="K562" i="35" s="1"/>
  <c r="H562" i="40"/>
  <c r="N563" i="35"/>
  <c r="F562" i="36"/>
  <c r="G562" i="36" s="1"/>
  <c r="H562" i="36" s="1"/>
  <c r="D559" i="41" s="1"/>
  <c r="D559" i="38"/>
  <c r="K573" i="27"/>
  <c r="I573" i="27"/>
  <c r="G561" i="39"/>
  <c r="E567" i="38"/>
  <c r="I570" i="36"/>
  <c r="J570" i="36" s="1"/>
  <c r="K570" i="36" s="1"/>
  <c r="E567" i="41" s="1"/>
  <c r="S571" i="35"/>
  <c r="K581" i="28"/>
  <c r="R296" i="47"/>
  <c r="S296" i="47" s="1"/>
  <c r="F292" i="38"/>
  <c r="L295" i="36"/>
  <c r="M295" i="36" s="1"/>
  <c r="N295" i="36" s="1"/>
  <c r="Y296" i="35"/>
  <c r="G626" i="17" l="1"/>
  <c r="I626" i="17"/>
  <c r="D612" i="21"/>
  <c r="F614" i="37"/>
  <c r="F583" i="43"/>
  <c r="M583" i="43"/>
  <c r="K598" i="30"/>
  <c r="L598" i="30" s="1"/>
  <c r="S587" i="39"/>
  <c r="H588" i="35"/>
  <c r="C587" i="36"/>
  <c r="D587" i="36" s="1"/>
  <c r="E587" i="36" s="1"/>
  <c r="E588" i="39" s="1"/>
  <c r="J315" i="32"/>
  <c r="K315" i="32" s="1"/>
  <c r="I561" i="39"/>
  <c r="J561" i="39"/>
  <c r="O563" i="35"/>
  <c r="E563" i="40" s="1"/>
  <c r="P563" i="35"/>
  <c r="M573" i="27"/>
  <c r="E560" i="21" s="1"/>
  <c r="L573" i="27"/>
  <c r="F574" i="27" s="1"/>
  <c r="H561" i="39"/>
  <c r="D562" i="40"/>
  <c r="D562" i="39"/>
  <c r="L581" i="28"/>
  <c r="F582" i="28" s="1"/>
  <c r="M581" i="28"/>
  <c r="F568" i="21" s="1"/>
  <c r="T571" i="35"/>
  <c r="G571" i="40" s="1"/>
  <c r="U571" i="35"/>
  <c r="AC296" i="39"/>
  <c r="AE296" i="39" s="1"/>
  <c r="F292" i="41"/>
  <c r="Z296" i="35"/>
  <c r="I296" i="40" s="1"/>
  <c r="J626" i="17" l="1"/>
  <c r="K626" i="17" s="1"/>
  <c r="P588" i="39"/>
  <c r="Q588" i="39" s="1"/>
  <c r="T588" i="39"/>
  <c r="M598" i="30"/>
  <c r="F599" i="30" s="1"/>
  <c r="N598" i="30"/>
  <c r="I588" i="35"/>
  <c r="J588" i="35"/>
  <c r="R588" i="39"/>
  <c r="K561" i="39"/>
  <c r="L315" i="32"/>
  <c r="F316" i="32" s="1"/>
  <c r="M315" i="32"/>
  <c r="G302" i="21" s="1"/>
  <c r="H574" i="27"/>
  <c r="J574" i="27" s="1"/>
  <c r="G574" i="27"/>
  <c r="I562" i="37"/>
  <c r="J562" i="37" s="1"/>
  <c r="K562" i="37" s="1"/>
  <c r="F563" i="51" s="1"/>
  <c r="G563" i="51" s="1"/>
  <c r="H563" i="51" s="1"/>
  <c r="M564" i="35"/>
  <c r="F563" i="40"/>
  <c r="Q563" i="35"/>
  <c r="V563" i="35" s="1"/>
  <c r="O562" i="39"/>
  <c r="F562" i="39"/>
  <c r="G562" i="39" s="1"/>
  <c r="L570" i="37"/>
  <c r="M570" i="37" s="1"/>
  <c r="N570" i="37" s="1"/>
  <c r="I571" i="51" s="1"/>
  <c r="J571" i="51" s="1"/>
  <c r="K571" i="51" s="1"/>
  <c r="R572" i="35"/>
  <c r="G582" i="28"/>
  <c r="H582" i="28"/>
  <c r="J582" i="28" s="1"/>
  <c r="O295" i="37"/>
  <c r="P295" i="37" s="1"/>
  <c r="Q295" i="37" s="1"/>
  <c r="L296" i="51" s="1"/>
  <c r="M296" i="51" s="1"/>
  <c r="N296" i="51" s="1"/>
  <c r="AB296" i="39"/>
  <c r="AD296" i="39" s="1"/>
  <c r="M626" i="17" l="1"/>
  <c r="L626" i="17"/>
  <c r="F627" i="17" s="1"/>
  <c r="U588" i="39"/>
  <c r="S588" i="39"/>
  <c r="O598" i="30"/>
  <c r="P598" i="30" s="1"/>
  <c r="C585" i="21" s="1"/>
  <c r="E587" i="37"/>
  <c r="G587" i="37" s="1"/>
  <c r="H587" i="37" s="1"/>
  <c r="C588" i="51" s="1"/>
  <c r="D588" i="51" s="1"/>
  <c r="E588" i="51" s="1"/>
  <c r="L561" i="39"/>
  <c r="K557" i="43" s="1"/>
  <c r="G599" i="30"/>
  <c r="I599" i="30"/>
  <c r="X306" i="35"/>
  <c r="G316" i="32"/>
  <c r="H316" i="32"/>
  <c r="H563" i="40"/>
  <c r="W563" i="35"/>
  <c r="K563" i="35" s="1"/>
  <c r="D560" i="38"/>
  <c r="N564" i="35"/>
  <c r="F563" i="36"/>
  <c r="G563" i="36" s="1"/>
  <c r="H563" i="36" s="1"/>
  <c r="D560" i="41" s="1"/>
  <c r="H562" i="39"/>
  <c r="I562" i="39"/>
  <c r="J562" i="39"/>
  <c r="K574" i="27"/>
  <c r="I574" i="27"/>
  <c r="K582" i="28"/>
  <c r="S572" i="35"/>
  <c r="I571" i="36"/>
  <c r="J571" i="36" s="1"/>
  <c r="K571" i="36" s="1"/>
  <c r="E568" i="41" s="1"/>
  <c r="E568" i="38"/>
  <c r="R297" i="47"/>
  <c r="S297" i="47" s="1"/>
  <c r="F293" i="38"/>
  <c r="L296" i="36"/>
  <c r="M296" i="36" s="1"/>
  <c r="N296" i="36" s="1"/>
  <c r="Y297" i="35"/>
  <c r="G627" i="17" l="1"/>
  <c r="I627" i="17"/>
  <c r="D613" i="21"/>
  <c r="F615" i="37"/>
  <c r="K562" i="39"/>
  <c r="L562" i="39" s="1"/>
  <c r="K558" i="43" s="1"/>
  <c r="K599" i="30"/>
  <c r="L599" i="30" s="1"/>
  <c r="C588" i="36"/>
  <c r="D588" i="36" s="1"/>
  <c r="E588" i="36" s="1"/>
  <c r="E589" i="39" s="1"/>
  <c r="T589" i="39" s="1"/>
  <c r="H589" i="35"/>
  <c r="J316" i="32"/>
  <c r="K316" i="32" s="1"/>
  <c r="P564" i="35"/>
  <c r="O564" i="35"/>
  <c r="E564" i="40" s="1"/>
  <c r="D563" i="40"/>
  <c r="D563" i="39"/>
  <c r="M574" i="27"/>
  <c r="E561" i="21" s="1"/>
  <c r="L574" i="27"/>
  <c r="F575" i="27" s="1"/>
  <c r="M582" i="28"/>
  <c r="F569" i="21" s="1"/>
  <c r="L582" i="28"/>
  <c r="F583" i="28" s="1"/>
  <c r="T572" i="35"/>
  <c r="G572" i="40" s="1"/>
  <c r="U572" i="35"/>
  <c r="Z297" i="35"/>
  <c r="I297" i="40" s="1"/>
  <c r="F293" i="41"/>
  <c r="AC297" i="39"/>
  <c r="AE297" i="39" s="1"/>
  <c r="J627" i="17" l="1"/>
  <c r="K627" i="17" s="1"/>
  <c r="U589" i="39"/>
  <c r="M599" i="30"/>
  <c r="F600" i="30" s="1"/>
  <c r="N599" i="30"/>
  <c r="I589" i="35"/>
  <c r="J589" i="35"/>
  <c r="P589" i="39"/>
  <c r="Q589" i="39" s="1"/>
  <c r="R589" i="39"/>
  <c r="M316" i="32"/>
  <c r="G303" i="21" s="1"/>
  <c r="L316" i="32"/>
  <c r="F317" i="32" s="1"/>
  <c r="I563" i="37"/>
  <c r="J563" i="37" s="1"/>
  <c r="K563" i="37" s="1"/>
  <c r="F564" i="51" s="1"/>
  <c r="G564" i="51" s="1"/>
  <c r="H564" i="51" s="1"/>
  <c r="M565" i="35"/>
  <c r="F563" i="39"/>
  <c r="O563" i="39"/>
  <c r="Q564" i="35"/>
  <c r="V564" i="35" s="1"/>
  <c r="F564" i="40"/>
  <c r="G575" i="27"/>
  <c r="H575" i="27"/>
  <c r="J575" i="27" s="1"/>
  <c r="H583" i="28"/>
  <c r="J583" i="28" s="1"/>
  <c r="G583" i="28"/>
  <c r="L571" i="37"/>
  <c r="M571" i="37" s="1"/>
  <c r="N571" i="37" s="1"/>
  <c r="I572" i="51" s="1"/>
  <c r="J572" i="51" s="1"/>
  <c r="K572" i="51" s="1"/>
  <c r="R573" i="35"/>
  <c r="AB297" i="39"/>
  <c r="AD297" i="39" s="1"/>
  <c r="O296" i="37"/>
  <c r="P296" i="37" s="1"/>
  <c r="Q296" i="37" s="1"/>
  <c r="L297" i="51" s="1"/>
  <c r="M297" i="51" s="1"/>
  <c r="N297" i="51" s="1"/>
  <c r="L627" i="17" l="1"/>
  <c r="F628" i="17" s="1"/>
  <c r="M627" i="17"/>
  <c r="S589" i="39"/>
  <c r="E588" i="37"/>
  <c r="G588" i="37" s="1"/>
  <c r="H588" i="37" s="1"/>
  <c r="C589" i="51" s="1"/>
  <c r="D589" i="51" s="1"/>
  <c r="E589" i="51" s="1"/>
  <c r="O599" i="30"/>
  <c r="P599" i="30" s="1"/>
  <c r="C586" i="21" s="1"/>
  <c r="G600" i="30"/>
  <c r="I600" i="30"/>
  <c r="H317" i="32"/>
  <c r="G317" i="32"/>
  <c r="X307" i="35"/>
  <c r="G563" i="39"/>
  <c r="H563" i="39" s="1"/>
  <c r="H564" i="40"/>
  <c r="W564" i="35"/>
  <c r="K564" i="35" s="1"/>
  <c r="I575" i="27"/>
  <c r="K575" i="27"/>
  <c r="D561" i="38"/>
  <c r="F564" i="36"/>
  <c r="G564" i="36" s="1"/>
  <c r="H564" i="36" s="1"/>
  <c r="D561" i="41" s="1"/>
  <c r="N565" i="35"/>
  <c r="I572" i="36"/>
  <c r="J572" i="36" s="1"/>
  <c r="K572" i="36" s="1"/>
  <c r="E569" i="41" s="1"/>
  <c r="S573" i="35"/>
  <c r="E569" i="38"/>
  <c r="K583" i="28"/>
  <c r="Y298" i="35"/>
  <c r="Z298" i="35" s="1"/>
  <c r="I298" i="40" s="1"/>
  <c r="F294" i="38"/>
  <c r="L297" i="36"/>
  <c r="M297" i="36" s="1"/>
  <c r="N297" i="36" s="1"/>
  <c r="D614" i="21" l="1"/>
  <c r="F616" i="37"/>
  <c r="I628" i="17"/>
  <c r="G628" i="17"/>
  <c r="K600" i="30"/>
  <c r="L600" i="30" s="1"/>
  <c r="H590" i="35"/>
  <c r="C589" i="36"/>
  <c r="D589" i="36" s="1"/>
  <c r="E589" i="36" s="1"/>
  <c r="E590" i="39" s="1"/>
  <c r="T590" i="39" s="1"/>
  <c r="J317" i="32"/>
  <c r="K317" i="32" s="1"/>
  <c r="L575" i="27"/>
  <c r="F576" i="27" s="1"/>
  <c r="M575" i="27"/>
  <c r="E562" i="21" s="1"/>
  <c r="D564" i="40"/>
  <c r="D564" i="39"/>
  <c r="P565" i="35"/>
  <c r="O565" i="35"/>
  <c r="E565" i="40" s="1"/>
  <c r="I563" i="39"/>
  <c r="K563" i="39" s="1"/>
  <c r="J563" i="39"/>
  <c r="L583" i="28"/>
  <c r="F584" i="28" s="1"/>
  <c r="M583" i="28"/>
  <c r="F570" i="21" s="1"/>
  <c r="U573" i="35"/>
  <c r="T573" i="35"/>
  <c r="G573" i="40" s="1"/>
  <c r="AC298" i="39"/>
  <c r="AE298" i="39" s="1"/>
  <c r="F294" i="41"/>
  <c r="J628" i="17" l="1"/>
  <c r="K628" i="17" s="1"/>
  <c r="U590" i="39"/>
  <c r="P590" i="39"/>
  <c r="Q590" i="39" s="1"/>
  <c r="R590" i="39"/>
  <c r="I590" i="35"/>
  <c r="J590" i="35"/>
  <c r="M600" i="30"/>
  <c r="F601" i="30" s="1"/>
  <c r="N600" i="30"/>
  <c r="L317" i="32"/>
  <c r="F318" i="32" s="1"/>
  <c r="M317" i="32"/>
  <c r="G304" i="21" s="1"/>
  <c r="L563" i="39"/>
  <c r="K559" i="43" s="1"/>
  <c r="F565" i="40"/>
  <c r="Q565" i="35"/>
  <c r="V565" i="35" s="1"/>
  <c r="F564" i="39"/>
  <c r="O564" i="39"/>
  <c r="M566" i="35"/>
  <c r="I564" i="37"/>
  <c r="J564" i="37" s="1"/>
  <c r="K564" i="37" s="1"/>
  <c r="F565" i="51" s="1"/>
  <c r="G565" i="51" s="1"/>
  <c r="H565" i="51" s="1"/>
  <c r="H576" i="27"/>
  <c r="J576" i="27" s="1"/>
  <c r="G576" i="27"/>
  <c r="L572" i="37"/>
  <c r="M572" i="37" s="1"/>
  <c r="N572" i="37" s="1"/>
  <c r="I573" i="51" s="1"/>
  <c r="J573" i="51" s="1"/>
  <c r="K573" i="51" s="1"/>
  <c r="R574" i="35"/>
  <c r="H584" i="28"/>
  <c r="J584" i="28" s="1"/>
  <c r="G584" i="28"/>
  <c r="AB298" i="39"/>
  <c r="AD298" i="39" s="1"/>
  <c r="O297" i="37"/>
  <c r="P297" i="37" s="1"/>
  <c r="Q297" i="37" s="1"/>
  <c r="L298" i="51" s="1"/>
  <c r="M298" i="51" s="1"/>
  <c r="N298" i="51" s="1"/>
  <c r="L628" i="17" l="1"/>
  <c r="F629" i="17" s="1"/>
  <c r="M628" i="17"/>
  <c r="I601" i="30"/>
  <c r="G601" i="30"/>
  <c r="S590" i="39"/>
  <c r="E589" i="37"/>
  <c r="G589" i="37" s="1"/>
  <c r="H589" i="37" s="1"/>
  <c r="C590" i="51" s="1"/>
  <c r="D590" i="51" s="1"/>
  <c r="E590" i="51" s="1"/>
  <c r="O600" i="30"/>
  <c r="P600" i="30" s="1"/>
  <c r="C587" i="21" s="1"/>
  <c r="X308" i="35"/>
  <c r="H318" i="32"/>
  <c r="G318" i="32"/>
  <c r="F565" i="36"/>
  <c r="G565" i="36" s="1"/>
  <c r="H565" i="36" s="1"/>
  <c r="D562" i="41" s="1"/>
  <c r="D562" i="38"/>
  <c r="N566" i="35"/>
  <c r="G564" i="39"/>
  <c r="H564" i="39" s="1"/>
  <c r="H565" i="40"/>
  <c r="W565" i="35"/>
  <c r="K565" i="35" s="1"/>
  <c r="I576" i="27"/>
  <c r="K576" i="27"/>
  <c r="K584" i="28"/>
  <c r="I573" i="36"/>
  <c r="J573" i="36" s="1"/>
  <c r="K573" i="36" s="1"/>
  <c r="E570" i="41" s="1"/>
  <c r="E570" i="38"/>
  <c r="S574" i="35"/>
  <c r="Y299" i="35"/>
  <c r="Z299" i="35" s="1"/>
  <c r="I299" i="40" s="1"/>
  <c r="F295" i="38"/>
  <c r="L298" i="36"/>
  <c r="M298" i="36" s="1"/>
  <c r="N298" i="36" s="1"/>
  <c r="D615" i="21" l="1"/>
  <c r="F617" i="37"/>
  <c r="G629" i="17"/>
  <c r="I629" i="17"/>
  <c r="C590" i="36"/>
  <c r="D590" i="36" s="1"/>
  <c r="E590" i="36" s="1"/>
  <c r="E591" i="39" s="1"/>
  <c r="T591" i="39" s="1"/>
  <c r="H591" i="35"/>
  <c r="K601" i="30"/>
  <c r="L601" i="30" s="1"/>
  <c r="J318" i="32"/>
  <c r="K318" i="32" s="1"/>
  <c r="D565" i="40"/>
  <c r="D565" i="39"/>
  <c r="J564" i="39"/>
  <c r="I564" i="39"/>
  <c r="K564" i="39" s="1"/>
  <c r="O566" i="35"/>
  <c r="E566" i="40" s="1"/>
  <c r="P566" i="35"/>
  <c r="M576" i="27"/>
  <c r="E563" i="21" s="1"/>
  <c r="L576" i="27"/>
  <c r="F577" i="27" s="1"/>
  <c r="U574" i="35"/>
  <c r="T574" i="35"/>
  <c r="G574" i="40" s="1"/>
  <c r="M584" i="28"/>
  <c r="F571" i="21" s="1"/>
  <c r="L584" i="28"/>
  <c r="F585" i="28" s="1"/>
  <c r="AC299" i="39"/>
  <c r="AE299" i="39" s="1"/>
  <c r="F295" i="41"/>
  <c r="J629" i="17" l="1"/>
  <c r="K629" i="17" s="1"/>
  <c r="U591" i="39"/>
  <c r="N601" i="30"/>
  <c r="M601" i="30"/>
  <c r="F602" i="30" s="1"/>
  <c r="L564" i="39"/>
  <c r="K560" i="43" s="1"/>
  <c r="I591" i="35"/>
  <c r="J591" i="35"/>
  <c r="P591" i="39"/>
  <c r="Q591" i="39" s="1"/>
  <c r="R591" i="39"/>
  <c r="L318" i="32"/>
  <c r="F319" i="32" s="1"/>
  <c r="M318" i="32"/>
  <c r="G305" i="21" s="1"/>
  <c r="I565" i="37"/>
  <c r="J565" i="37" s="1"/>
  <c r="K565" i="37" s="1"/>
  <c r="F566" i="51" s="1"/>
  <c r="G566" i="51" s="1"/>
  <c r="H566" i="51" s="1"/>
  <c r="M567" i="35"/>
  <c r="F565" i="39"/>
  <c r="G565" i="39" s="1"/>
  <c r="O565" i="39"/>
  <c r="F566" i="40"/>
  <c r="Q566" i="35"/>
  <c r="V566" i="35" s="1"/>
  <c r="H577" i="27"/>
  <c r="J577" i="27" s="1"/>
  <c r="G577" i="27"/>
  <c r="H585" i="28"/>
  <c r="J585" i="28" s="1"/>
  <c r="G585" i="28"/>
  <c r="R575" i="35"/>
  <c r="L573" i="37"/>
  <c r="M573" i="37" s="1"/>
  <c r="N573" i="37" s="1"/>
  <c r="I574" i="51" s="1"/>
  <c r="J574" i="51" s="1"/>
  <c r="K574" i="51" s="1"/>
  <c r="O298" i="37"/>
  <c r="P298" i="37" s="1"/>
  <c r="Q298" i="37" s="1"/>
  <c r="L299" i="51" s="1"/>
  <c r="M299" i="51" s="1"/>
  <c r="N299" i="51" s="1"/>
  <c r="AB299" i="39"/>
  <c r="AD299" i="39" s="1"/>
  <c r="M629" i="17" l="1"/>
  <c r="L629" i="17"/>
  <c r="F630" i="17" s="1"/>
  <c r="S591" i="39"/>
  <c r="I602" i="30"/>
  <c r="G602" i="30"/>
  <c r="E590" i="37"/>
  <c r="G590" i="37" s="1"/>
  <c r="H590" i="37" s="1"/>
  <c r="C591" i="51" s="1"/>
  <c r="D591" i="51" s="1"/>
  <c r="E591" i="51" s="1"/>
  <c r="O601" i="30"/>
  <c r="P601" i="30" s="1"/>
  <c r="C588" i="21" s="1"/>
  <c r="X309" i="35"/>
  <c r="G319" i="32"/>
  <c r="H319" i="32"/>
  <c r="H566" i="40"/>
  <c r="W566" i="35"/>
  <c r="K566" i="35" s="1"/>
  <c r="H565" i="39"/>
  <c r="I565" i="39"/>
  <c r="J565" i="39"/>
  <c r="K577" i="27"/>
  <c r="I577" i="27"/>
  <c r="D563" i="38"/>
  <c r="F566" i="36"/>
  <c r="G566" i="36" s="1"/>
  <c r="H566" i="36" s="1"/>
  <c r="D563" i="41" s="1"/>
  <c r="N567" i="35"/>
  <c r="E571" i="38"/>
  <c r="I574" i="36"/>
  <c r="J574" i="36" s="1"/>
  <c r="K574" i="36" s="1"/>
  <c r="E571" i="41" s="1"/>
  <c r="S575" i="35"/>
  <c r="K585" i="28"/>
  <c r="Y300" i="35"/>
  <c r="Z300" i="35" s="1"/>
  <c r="I300" i="40" s="1"/>
  <c r="F296" i="38"/>
  <c r="L299" i="36"/>
  <c r="M299" i="36" s="1"/>
  <c r="N299" i="36" s="1"/>
  <c r="G630" i="17" l="1"/>
  <c r="I630" i="17"/>
  <c r="D616" i="21"/>
  <c r="F618" i="37"/>
  <c r="C591" i="36"/>
  <c r="D591" i="36" s="1"/>
  <c r="E591" i="36" s="1"/>
  <c r="E592" i="39" s="1"/>
  <c r="T592" i="39" s="1"/>
  <c r="H592" i="35"/>
  <c r="K602" i="30"/>
  <c r="L602" i="30" s="1"/>
  <c r="K565" i="39"/>
  <c r="J319" i="32"/>
  <c r="K319" i="32" s="1"/>
  <c r="M577" i="27"/>
  <c r="E564" i="21" s="1"/>
  <c r="L577" i="27"/>
  <c r="F578" i="27" s="1"/>
  <c r="O567" i="35"/>
  <c r="E567" i="40" s="1"/>
  <c r="P567" i="35"/>
  <c r="D566" i="40"/>
  <c r="D566" i="39"/>
  <c r="M585" i="28"/>
  <c r="F572" i="21" s="1"/>
  <c r="L585" i="28"/>
  <c r="F586" i="28" s="1"/>
  <c r="U575" i="35"/>
  <c r="T575" i="35"/>
  <c r="G575" i="40" s="1"/>
  <c r="AC300" i="39"/>
  <c r="AE300" i="39" s="1"/>
  <c r="F296" i="41"/>
  <c r="J630" i="17" l="1"/>
  <c r="K630" i="17" s="1"/>
  <c r="U592" i="39"/>
  <c r="M602" i="30"/>
  <c r="F603" i="30" s="1"/>
  <c r="N602" i="30"/>
  <c r="J592" i="35"/>
  <c r="I592" i="35"/>
  <c r="P592" i="39"/>
  <c r="Q592" i="39" s="1"/>
  <c r="R592" i="39"/>
  <c r="L565" i="39"/>
  <c r="K561" i="43" s="1"/>
  <c r="L319" i="32"/>
  <c r="F320" i="32" s="1"/>
  <c r="M319" i="32"/>
  <c r="G306" i="21" s="1"/>
  <c r="F566" i="39"/>
  <c r="G566" i="39" s="1"/>
  <c r="O566" i="39"/>
  <c r="Q567" i="35"/>
  <c r="V567" i="35" s="1"/>
  <c r="F567" i="40"/>
  <c r="G578" i="27"/>
  <c r="H578" i="27"/>
  <c r="J578" i="27" s="1"/>
  <c r="I566" i="37"/>
  <c r="J566" i="37" s="1"/>
  <c r="K566" i="37" s="1"/>
  <c r="F567" i="51" s="1"/>
  <c r="G567" i="51" s="1"/>
  <c r="H567" i="51" s="1"/>
  <c r="M568" i="35"/>
  <c r="G586" i="28"/>
  <c r="H586" i="28"/>
  <c r="J586" i="28" s="1"/>
  <c r="R576" i="35"/>
  <c r="L574" i="37"/>
  <c r="M574" i="37" s="1"/>
  <c r="N574" i="37" s="1"/>
  <c r="I575" i="51" s="1"/>
  <c r="J575" i="51" s="1"/>
  <c r="K575" i="51" s="1"/>
  <c r="O299" i="37"/>
  <c r="P299" i="37" s="1"/>
  <c r="Q299" i="37" s="1"/>
  <c r="L300" i="51" s="1"/>
  <c r="M300" i="51" s="1"/>
  <c r="N300" i="51" s="1"/>
  <c r="AB300" i="39"/>
  <c r="AD300" i="39" s="1"/>
  <c r="M630" i="17" l="1"/>
  <c r="L630" i="17"/>
  <c r="F631" i="17" s="1"/>
  <c r="S592" i="39"/>
  <c r="O602" i="30"/>
  <c r="P602" i="30" s="1"/>
  <c r="C589" i="21" s="1"/>
  <c r="E591" i="37"/>
  <c r="G591" i="37" s="1"/>
  <c r="H591" i="37" s="1"/>
  <c r="C592" i="51" s="1"/>
  <c r="D592" i="51" s="1"/>
  <c r="E592" i="51" s="1"/>
  <c r="I603" i="30"/>
  <c r="G603" i="30"/>
  <c r="X310" i="35"/>
  <c r="H320" i="32"/>
  <c r="G320" i="32"/>
  <c r="I578" i="27"/>
  <c r="K578" i="27"/>
  <c r="W567" i="35"/>
  <c r="K567" i="35" s="1"/>
  <c r="H567" i="40"/>
  <c r="D564" i="38"/>
  <c r="F567" i="36"/>
  <c r="G567" i="36" s="1"/>
  <c r="H567" i="36" s="1"/>
  <c r="D564" i="41" s="1"/>
  <c r="N568" i="35"/>
  <c r="H566" i="39"/>
  <c r="I566" i="39"/>
  <c r="J566" i="39"/>
  <c r="S576" i="35"/>
  <c r="I575" i="36"/>
  <c r="J575" i="36" s="1"/>
  <c r="K575" i="36" s="1"/>
  <c r="E572" i="41" s="1"/>
  <c r="E572" i="38"/>
  <c r="K586" i="28"/>
  <c r="Y301" i="35"/>
  <c r="Z301" i="35" s="1"/>
  <c r="I301" i="40" s="1"/>
  <c r="F297" i="38"/>
  <c r="L300" i="36"/>
  <c r="M300" i="36" s="1"/>
  <c r="N300" i="36" s="1"/>
  <c r="I631" i="17" l="1"/>
  <c r="G631" i="17"/>
  <c r="D617" i="21"/>
  <c r="F619" i="37"/>
  <c r="K603" i="30"/>
  <c r="L603" i="30" s="1"/>
  <c r="H593" i="35"/>
  <c r="C592" i="36"/>
  <c r="D592" i="36" s="1"/>
  <c r="E592" i="36" s="1"/>
  <c r="E593" i="39" s="1"/>
  <c r="T593" i="39" s="1"/>
  <c r="J320" i="32"/>
  <c r="K320" i="32" s="1"/>
  <c r="O568" i="35"/>
  <c r="E568" i="40" s="1"/>
  <c r="P568" i="35"/>
  <c r="D567" i="40"/>
  <c r="D567" i="39"/>
  <c r="L578" i="27"/>
  <c r="F579" i="27" s="1"/>
  <c r="M578" i="27"/>
  <c r="E565" i="21" s="1"/>
  <c r="K566" i="39"/>
  <c r="L586" i="28"/>
  <c r="F587" i="28" s="1"/>
  <c r="M586" i="28"/>
  <c r="F573" i="21" s="1"/>
  <c r="T576" i="35"/>
  <c r="G576" i="40" s="1"/>
  <c r="U576" i="35"/>
  <c r="AC301" i="39"/>
  <c r="AE301" i="39" s="1"/>
  <c r="F297" i="41"/>
  <c r="J631" i="17" l="1"/>
  <c r="K631" i="17" s="1"/>
  <c r="U593" i="39"/>
  <c r="N603" i="30"/>
  <c r="M603" i="30"/>
  <c r="F604" i="30" s="1"/>
  <c r="P593" i="39"/>
  <c r="Q593" i="39" s="1"/>
  <c r="R593" i="39"/>
  <c r="I593" i="35"/>
  <c r="J593" i="35"/>
  <c r="M320" i="32"/>
  <c r="G307" i="21" s="1"/>
  <c r="L320" i="32"/>
  <c r="F321" i="32" s="1"/>
  <c r="L566" i="39"/>
  <c r="K562" i="43" s="1"/>
  <c r="M569" i="35"/>
  <c r="I567" i="37"/>
  <c r="J567" i="37" s="1"/>
  <c r="K567" i="37" s="1"/>
  <c r="F568" i="51" s="1"/>
  <c r="G568" i="51" s="1"/>
  <c r="H568" i="51" s="1"/>
  <c r="F567" i="39"/>
  <c r="G567" i="39" s="1"/>
  <c r="O567" i="39"/>
  <c r="H579" i="27"/>
  <c r="J579" i="27" s="1"/>
  <c r="G579" i="27"/>
  <c r="Q568" i="35"/>
  <c r="V568" i="35" s="1"/>
  <c r="F568" i="40"/>
  <c r="R577" i="35"/>
  <c r="L575" i="37"/>
  <c r="M575" i="37" s="1"/>
  <c r="N575" i="37" s="1"/>
  <c r="I576" i="51" s="1"/>
  <c r="J576" i="51" s="1"/>
  <c r="K576" i="51" s="1"/>
  <c r="G587" i="28"/>
  <c r="H587" i="28"/>
  <c r="J587" i="28" s="1"/>
  <c r="O300" i="37"/>
  <c r="P300" i="37" s="1"/>
  <c r="Q300" i="37" s="1"/>
  <c r="L301" i="51" s="1"/>
  <c r="M301" i="51" s="1"/>
  <c r="N301" i="51" s="1"/>
  <c r="AB301" i="39"/>
  <c r="AD301" i="39" s="1"/>
  <c r="L631" i="17" l="1"/>
  <c r="F632" i="17" s="1"/>
  <c r="M631" i="17"/>
  <c r="S593" i="39"/>
  <c r="G604" i="30"/>
  <c r="I604" i="30"/>
  <c r="E592" i="37"/>
  <c r="G592" i="37" s="1"/>
  <c r="H592" i="37" s="1"/>
  <c r="C593" i="51" s="1"/>
  <c r="D593" i="51" s="1"/>
  <c r="E593" i="51" s="1"/>
  <c r="O603" i="30"/>
  <c r="P603" i="30" s="1"/>
  <c r="C590" i="21" s="1"/>
  <c r="G321" i="32"/>
  <c r="H321" i="32"/>
  <c r="X311" i="35"/>
  <c r="H568" i="40"/>
  <c r="W568" i="35"/>
  <c r="K568" i="35" s="1"/>
  <c r="K579" i="27"/>
  <c r="I579" i="27"/>
  <c r="H567" i="39"/>
  <c r="I567" i="39"/>
  <c r="J567" i="39"/>
  <c r="N569" i="35"/>
  <c r="D565" i="38"/>
  <c r="F568" i="36"/>
  <c r="G568" i="36" s="1"/>
  <c r="H568" i="36" s="1"/>
  <c r="D565" i="41" s="1"/>
  <c r="K587" i="28"/>
  <c r="I576" i="36"/>
  <c r="J576" i="36" s="1"/>
  <c r="K576" i="36" s="1"/>
  <c r="E573" i="41" s="1"/>
  <c r="E573" i="38"/>
  <c r="S577" i="35"/>
  <c r="Y302" i="35"/>
  <c r="Z302" i="35" s="1"/>
  <c r="I302" i="40" s="1"/>
  <c r="F298" i="38"/>
  <c r="L301" i="36"/>
  <c r="M301" i="36" s="1"/>
  <c r="N301" i="36" s="1"/>
  <c r="D618" i="21" l="1"/>
  <c r="F620" i="37"/>
  <c r="G632" i="17"/>
  <c r="I632" i="17"/>
  <c r="C593" i="36"/>
  <c r="D593" i="36" s="1"/>
  <c r="E593" i="36" s="1"/>
  <c r="E594" i="39" s="1"/>
  <c r="T594" i="39" s="1"/>
  <c r="H594" i="35"/>
  <c r="K604" i="30"/>
  <c r="L604" i="30" s="1"/>
  <c r="J321" i="32"/>
  <c r="K321" i="32" s="1"/>
  <c r="K567" i="39"/>
  <c r="P569" i="35"/>
  <c r="O569" i="35"/>
  <c r="E569" i="40" s="1"/>
  <c r="M579" i="27"/>
  <c r="E566" i="21" s="1"/>
  <c r="L579" i="27"/>
  <c r="F580" i="27" s="1"/>
  <c r="D568" i="40"/>
  <c r="D568" i="39"/>
  <c r="L587" i="28"/>
  <c r="F588" i="28" s="1"/>
  <c r="M587" i="28"/>
  <c r="F574" i="21" s="1"/>
  <c r="U577" i="35"/>
  <c r="T577" i="35"/>
  <c r="G577" i="40" s="1"/>
  <c r="AC302" i="39"/>
  <c r="AE302" i="39" s="1"/>
  <c r="F298" i="41"/>
  <c r="J632" i="17" l="1"/>
  <c r="K632" i="17" s="1"/>
  <c r="U594" i="39"/>
  <c r="M604" i="30"/>
  <c r="F605" i="30" s="1"/>
  <c r="N604" i="30"/>
  <c r="J594" i="35"/>
  <c r="I594" i="35"/>
  <c r="P594" i="39"/>
  <c r="Q594" i="39" s="1"/>
  <c r="R594" i="39"/>
  <c r="L567" i="39"/>
  <c r="K563" i="43" s="1"/>
  <c r="M321" i="32"/>
  <c r="G308" i="21" s="1"/>
  <c r="L321" i="32"/>
  <c r="F322" i="32" s="1"/>
  <c r="F568" i="39"/>
  <c r="O568" i="39"/>
  <c r="H580" i="27"/>
  <c r="J580" i="27" s="1"/>
  <c r="G580" i="27"/>
  <c r="M570" i="35"/>
  <c r="I568" i="37"/>
  <c r="J568" i="37" s="1"/>
  <c r="K568" i="37" s="1"/>
  <c r="F569" i="51" s="1"/>
  <c r="G569" i="51" s="1"/>
  <c r="H569" i="51" s="1"/>
  <c r="Q569" i="35"/>
  <c r="V569" i="35" s="1"/>
  <c r="F569" i="40"/>
  <c r="R578" i="35"/>
  <c r="L576" i="37"/>
  <c r="M576" i="37" s="1"/>
  <c r="N576" i="37" s="1"/>
  <c r="I577" i="51" s="1"/>
  <c r="J577" i="51" s="1"/>
  <c r="K577" i="51" s="1"/>
  <c r="H588" i="28"/>
  <c r="J588" i="28" s="1"/>
  <c r="G588" i="28"/>
  <c r="AB302" i="39"/>
  <c r="AD302" i="39" s="1"/>
  <c r="O301" i="37"/>
  <c r="P301" i="37" s="1"/>
  <c r="Q301" i="37" s="1"/>
  <c r="L302" i="51" s="1"/>
  <c r="M302" i="51" s="1"/>
  <c r="N302" i="51" s="1"/>
  <c r="M632" i="17" l="1"/>
  <c r="L632" i="17"/>
  <c r="F633" i="17" s="1"/>
  <c r="S594" i="39"/>
  <c r="E593" i="37"/>
  <c r="G593" i="37" s="1"/>
  <c r="H593" i="37" s="1"/>
  <c r="C594" i="51" s="1"/>
  <c r="D594" i="51" s="1"/>
  <c r="E594" i="51" s="1"/>
  <c r="O604" i="30"/>
  <c r="P604" i="30" s="1"/>
  <c r="C591" i="21" s="1"/>
  <c r="G605" i="30"/>
  <c r="I605" i="30"/>
  <c r="H322" i="32"/>
  <c r="G322" i="32"/>
  <c r="X312" i="35"/>
  <c r="W569" i="35"/>
  <c r="K569" i="35" s="1"/>
  <c r="H569" i="40"/>
  <c r="N570" i="35"/>
  <c r="D566" i="38"/>
  <c r="F569" i="36"/>
  <c r="G569" i="36" s="1"/>
  <c r="H569" i="36" s="1"/>
  <c r="D566" i="41" s="1"/>
  <c r="I580" i="27"/>
  <c r="K580" i="27"/>
  <c r="G568" i="39"/>
  <c r="K588" i="28"/>
  <c r="I577" i="36"/>
  <c r="J577" i="36" s="1"/>
  <c r="K577" i="36" s="1"/>
  <c r="E574" i="41" s="1"/>
  <c r="S578" i="35"/>
  <c r="E574" i="38"/>
  <c r="Y303" i="35"/>
  <c r="Z303" i="35" s="1"/>
  <c r="I303" i="40" s="1"/>
  <c r="F299" i="38"/>
  <c r="L302" i="36"/>
  <c r="M302" i="36" s="1"/>
  <c r="N302" i="36" s="1"/>
  <c r="I633" i="17" l="1"/>
  <c r="G633" i="17"/>
  <c r="D619" i="21"/>
  <c r="F621" i="37"/>
  <c r="K605" i="30"/>
  <c r="L605" i="30" s="1"/>
  <c r="C594" i="36"/>
  <c r="D594" i="36" s="1"/>
  <c r="E594" i="36" s="1"/>
  <c r="E595" i="39" s="1"/>
  <c r="T595" i="39" s="1"/>
  <c r="H595" i="35"/>
  <c r="J322" i="32"/>
  <c r="K322" i="32" s="1"/>
  <c r="J568" i="39"/>
  <c r="I568" i="39"/>
  <c r="M580" i="27"/>
  <c r="E567" i="21" s="1"/>
  <c r="L580" i="27"/>
  <c r="F581" i="27" s="1"/>
  <c r="P570" i="35"/>
  <c r="O570" i="35"/>
  <c r="E570" i="40" s="1"/>
  <c r="H568" i="39"/>
  <c r="D569" i="40"/>
  <c r="D569" i="39"/>
  <c r="M588" i="28"/>
  <c r="F575" i="21" s="1"/>
  <c r="L588" i="28"/>
  <c r="F589" i="28" s="1"/>
  <c r="T578" i="35"/>
  <c r="G578" i="40" s="1"/>
  <c r="U578" i="35"/>
  <c r="AC303" i="39"/>
  <c r="AE303" i="39" s="1"/>
  <c r="F299" i="41"/>
  <c r="J633" i="17" l="1"/>
  <c r="K633" i="17" s="1"/>
  <c r="U595" i="39"/>
  <c r="M605" i="30"/>
  <c r="F606" i="30" s="1"/>
  <c r="N605" i="30"/>
  <c r="J595" i="35"/>
  <c r="I595" i="35"/>
  <c r="P595" i="39"/>
  <c r="Q595" i="39" s="1"/>
  <c r="R595" i="39"/>
  <c r="K568" i="39"/>
  <c r="L322" i="32"/>
  <c r="F323" i="32" s="1"/>
  <c r="M322" i="32"/>
  <c r="G309" i="21" s="1"/>
  <c r="Q570" i="35"/>
  <c r="V570" i="35" s="1"/>
  <c r="F570" i="40"/>
  <c r="G581" i="27"/>
  <c r="H581" i="27"/>
  <c r="J581" i="27" s="1"/>
  <c r="M571" i="35"/>
  <c r="I569" i="37"/>
  <c r="J569" i="37" s="1"/>
  <c r="K569" i="37" s="1"/>
  <c r="F570" i="51" s="1"/>
  <c r="G570" i="51" s="1"/>
  <c r="H570" i="51" s="1"/>
  <c r="F569" i="39"/>
  <c r="O569" i="39"/>
  <c r="H589" i="28"/>
  <c r="J589" i="28" s="1"/>
  <c r="G589" i="28"/>
  <c r="R579" i="35"/>
  <c r="L577" i="37"/>
  <c r="M577" i="37" s="1"/>
  <c r="N577" i="37" s="1"/>
  <c r="I578" i="51" s="1"/>
  <c r="J578" i="51" s="1"/>
  <c r="K578" i="51" s="1"/>
  <c r="AB303" i="39"/>
  <c r="AD303" i="39" s="1"/>
  <c r="O302" i="37"/>
  <c r="P302" i="37" s="1"/>
  <c r="Q302" i="37" s="1"/>
  <c r="L303" i="51" s="1"/>
  <c r="M303" i="51" s="1"/>
  <c r="N303" i="51" s="1"/>
  <c r="L633" i="17" l="1"/>
  <c r="F634" i="17" s="1"/>
  <c r="M633" i="17"/>
  <c r="S595" i="39"/>
  <c r="L568" i="39"/>
  <c r="K564" i="43" s="1"/>
  <c r="O605" i="30"/>
  <c r="P605" i="30" s="1"/>
  <c r="C592" i="21" s="1"/>
  <c r="E594" i="37"/>
  <c r="G594" i="37" s="1"/>
  <c r="H594" i="37" s="1"/>
  <c r="C595" i="51" s="1"/>
  <c r="D595" i="51" s="1"/>
  <c r="E595" i="51" s="1"/>
  <c r="I606" i="30"/>
  <c r="G606" i="30"/>
  <c r="X313" i="35"/>
  <c r="G323" i="32"/>
  <c r="H323" i="32"/>
  <c r="G569" i="39"/>
  <c r="H569" i="39" s="1"/>
  <c r="I581" i="27"/>
  <c r="K581" i="27"/>
  <c r="N571" i="35"/>
  <c r="D567" i="38"/>
  <c r="F570" i="36"/>
  <c r="G570" i="36" s="1"/>
  <c r="H570" i="36" s="1"/>
  <c r="D567" i="41" s="1"/>
  <c r="W570" i="35"/>
  <c r="K570" i="35" s="1"/>
  <c r="H570" i="40"/>
  <c r="S579" i="35"/>
  <c r="E575" i="38"/>
  <c r="I578" i="36"/>
  <c r="J578" i="36" s="1"/>
  <c r="K578" i="36" s="1"/>
  <c r="E575" i="41" s="1"/>
  <c r="K589" i="28"/>
  <c r="Y304" i="35"/>
  <c r="Z304" i="35" s="1"/>
  <c r="I304" i="40" s="1"/>
  <c r="F300" i="38"/>
  <c r="L303" i="36"/>
  <c r="M303" i="36" s="1"/>
  <c r="N303" i="36" s="1"/>
  <c r="D620" i="21" l="1"/>
  <c r="F622" i="37"/>
  <c r="G634" i="17"/>
  <c r="I634" i="17"/>
  <c r="C595" i="36"/>
  <c r="D595" i="36" s="1"/>
  <c r="E595" i="36" s="1"/>
  <c r="E596" i="39" s="1"/>
  <c r="T596" i="39" s="1"/>
  <c r="H596" i="35"/>
  <c r="K606" i="30"/>
  <c r="L606" i="30" s="1"/>
  <c r="J323" i="32"/>
  <c r="K323" i="32" s="1"/>
  <c r="D570" i="39"/>
  <c r="D570" i="40"/>
  <c r="O571" i="35"/>
  <c r="E571" i="40" s="1"/>
  <c r="P571" i="35"/>
  <c r="L581" i="27"/>
  <c r="F582" i="27" s="1"/>
  <c r="M581" i="27"/>
  <c r="E568" i="21" s="1"/>
  <c r="I569" i="39"/>
  <c r="K569" i="39" s="1"/>
  <c r="J569" i="39"/>
  <c r="M589" i="28"/>
  <c r="F576" i="21" s="1"/>
  <c r="L589" i="28"/>
  <c r="F590" i="28" s="1"/>
  <c r="U579" i="35"/>
  <c r="T579" i="35"/>
  <c r="G579" i="40" s="1"/>
  <c r="AC304" i="39"/>
  <c r="AE304" i="39" s="1"/>
  <c r="F300" i="41"/>
  <c r="J634" i="17" l="1"/>
  <c r="K634" i="17" s="1"/>
  <c r="U596" i="39"/>
  <c r="M606" i="30"/>
  <c r="F607" i="30" s="1"/>
  <c r="N606" i="30"/>
  <c r="I596" i="35"/>
  <c r="J596" i="35"/>
  <c r="P596" i="39"/>
  <c r="Q596" i="39" s="1"/>
  <c r="R596" i="39"/>
  <c r="L323" i="32"/>
  <c r="F324" i="32" s="1"/>
  <c r="M323" i="32"/>
  <c r="G310" i="21" s="1"/>
  <c r="L569" i="39"/>
  <c r="K565" i="43" s="1"/>
  <c r="M572" i="35"/>
  <c r="I570" i="37"/>
  <c r="J570" i="37" s="1"/>
  <c r="K570" i="37" s="1"/>
  <c r="F571" i="51" s="1"/>
  <c r="G571" i="51" s="1"/>
  <c r="H571" i="51" s="1"/>
  <c r="G582" i="27"/>
  <c r="H582" i="27"/>
  <c r="J582" i="27" s="1"/>
  <c r="F571" i="40"/>
  <c r="Q571" i="35"/>
  <c r="V571" i="35" s="1"/>
  <c r="F570" i="39"/>
  <c r="O570" i="39"/>
  <c r="H590" i="28"/>
  <c r="J590" i="28" s="1"/>
  <c r="G590" i="28"/>
  <c r="R580" i="35"/>
  <c r="L578" i="37"/>
  <c r="M578" i="37" s="1"/>
  <c r="N578" i="37" s="1"/>
  <c r="I579" i="51" s="1"/>
  <c r="J579" i="51" s="1"/>
  <c r="K579" i="51" s="1"/>
  <c r="AB304" i="39"/>
  <c r="AD304" i="39" s="1"/>
  <c r="O303" i="37"/>
  <c r="P303" i="37" s="1"/>
  <c r="Q303" i="37" s="1"/>
  <c r="L304" i="51" s="1"/>
  <c r="M304" i="51" s="1"/>
  <c r="N304" i="51" s="1"/>
  <c r="L634" i="17" l="1"/>
  <c r="F635" i="17" s="1"/>
  <c r="M634" i="17"/>
  <c r="S596" i="39"/>
  <c r="E595" i="37"/>
  <c r="G595" i="37" s="1"/>
  <c r="H595" i="37" s="1"/>
  <c r="C596" i="51" s="1"/>
  <c r="D596" i="51" s="1"/>
  <c r="E596" i="51" s="1"/>
  <c r="O606" i="30"/>
  <c r="P606" i="30" s="1"/>
  <c r="C593" i="21" s="1"/>
  <c r="I607" i="30"/>
  <c r="G607" i="30"/>
  <c r="X314" i="35"/>
  <c r="G324" i="32"/>
  <c r="H324" i="32"/>
  <c r="H571" i="40"/>
  <c r="W571" i="35"/>
  <c r="K571" i="35" s="1"/>
  <c r="K582" i="27"/>
  <c r="I582" i="27"/>
  <c r="F571" i="36"/>
  <c r="G571" i="36" s="1"/>
  <c r="H571" i="36" s="1"/>
  <c r="D568" i="41" s="1"/>
  <c r="N572" i="35"/>
  <c r="D568" i="38"/>
  <c r="G570" i="39"/>
  <c r="S580" i="35"/>
  <c r="E576" i="38"/>
  <c r="I579" i="36"/>
  <c r="J579" i="36" s="1"/>
  <c r="K579" i="36" s="1"/>
  <c r="E576" i="41" s="1"/>
  <c r="K590" i="28"/>
  <c r="Y305" i="35"/>
  <c r="Z305" i="35" s="1"/>
  <c r="I305" i="40" s="1"/>
  <c r="F301" i="38"/>
  <c r="L304" i="36"/>
  <c r="M304" i="36" s="1"/>
  <c r="N304" i="36" s="1"/>
  <c r="D621" i="21" l="1"/>
  <c r="F623" i="37"/>
  <c r="G635" i="17"/>
  <c r="I635" i="17"/>
  <c r="K607" i="30"/>
  <c r="L607" i="30" s="1"/>
  <c r="C596" i="36"/>
  <c r="D596" i="36" s="1"/>
  <c r="E596" i="36" s="1"/>
  <c r="E597" i="39" s="1"/>
  <c r="T597" i="39" s="1"/>
  <c r="H597" i="35"/>
  <c r="J324" i="32"/>
  <c r="K324" i="32" s="1"/>
  <c r="I570" i="39"/>
  <c r="J570" i="39"/>
  <c r="M582" i="27"/>
  <c r="E569" i="21" s="1"/>
  <c r="L582" i="27"/>
  <c r="F583" i="27" s="1"/>
  <c r="P572" i="35"/>
  <c r="O572" i="35"/>
  <c r="E572" i="40" s="1"/>
  <c r="D571" i="40"/>
  <c r="D571" i="39"/>
  <c r="H570" i="39"/>
  <c r="K570" i="39" s="1"/>
  <c r="M590" i="28"/>
  <c r="F577" i="21" s="1"/>
  <c r="L590" i="28"/>
  <c r="F591" i="28" s="1"/>
  <c r="U580" i="35"/>
  <c r="T580" i="35"/>
  <c r="G580" i="40" s="1"/>
  <c r="AC305" i="39"/>
  <c r="AE305" i="39" s="1"/>
  <c r="F301" i="41"/>
  <c r="J635" i="17" l="1"/>
  <c r="K635" i="17" s="1"/>
  <c r="U597" i="39"/>
  <c r="N607" i="30"/>
  <c r="M607" i="30"/>
  <c r="F608" i="30" s="1"/>
  <c r="I597" i="35"/>
  <c r="J597" i="35"/>
  <c r="P597" i="39"/>
  <c r="Q597" i="39" s="1"/>
  <c r="R597" i="39"/>
  <c r="L324" i="32"/>
  <c r="F325" i="32" s="1"/>
  <c r="M324" i="32"/>
  <c r="G311" i="21" s="1"/>
  <c r="F571" i="39"/>
  <c r="O571" i="39"/>
  <c r="Q572" i="35"/>
  <c r="V572" i="35" s="1"/>
  <c r="F572" i="40"/>
  <c r="H583" i="27"/>
  <c r="J583" i="27" s="1"/>
  <c r="G583" i="27"/>
  <c r="M573" i="35"/>
  <c r="I571" i="37"/>
  <c r="J571" i="37" s="1"/>
  <c r="K571" i="37" s="1"/>
  <c r="F572" i="51" s="1"/>
  <c r="G572" i="51" s="1"/>
  <c r="H572" i="51" s="1"/>
  <c r="L570" i="39"/>
  <c r="K566" i="43" s="1"/>
  <c r="G591" i="28"/>
  <c r="H591" i="28"/>
  <c r="J591" i="28" s="1"/>
  <c r="R581" i="35"/>
  <c r="L579" i="37"/>
  <c r="M579" i="37" s="1"/>
  <c r="N579" i="37" s="1"/>
  <c r="I580" i="51" s="1"/>
  <c r="J580" i="51" s="1"/>
  <c r="K580" i="51" s="1"/>
  <c r="AB305" i="39"/>
  <c r="AD305" i="39" s="1"/>
  <c r="O304" i="37"/>
  <c r="P304" i="37" s="1"/>
  <c r="Q304" i="37" s="1"/>
  <c r="L305" i="51" s="1"/>
  <c r="M305" i="51" s="1"/>
  <c r="N305" i="51" s="1"/>
  <c r="M635" i="17" l="1"/>
  <c r="L635" i="17"/>
  <c r="F636" i="17" s="1"/>
  <c r="G608" i="30"/>
  <c r="I608" i="30"/>
  <c r="S597" i="39"/>
  <c r="O607" i="30"/>
  <c r="P607" i="30" s="1"/>
  <c r="C594" i="21" s="1"/>
  <c r="E596" i="37"/>
  <c r="G596" i="37" s="1"/>
  <c r="H596" i="37" s="1"/>
  <c r="C597" i="51" s="1"/>
  <c r="D597" i="51" s="1"/>
  <c r="E597" i="51" s="1"/>
  <c r="X315" i="35"/>
  <c r="H325" i="32"/>
  <c r="G325" i="32"/>
  <c r="F572" i="36"/>
  <c r="G572" i="36" s="1"/>
  <c r="H572" i="36" s="1"/>
  <c r="D569" i="41" s="1"/>
  <c r="N573" i="35"/>
  <c r="D569" i="38"/>
  <c r="I583" i="27"/>
  <c r="K583" i="27"/>
  <c r="W572" i="35"/>
  <c r="K572" i="35" s="1"/>
  <c r="H572" i="40"/>
  <c r="G571" i="39"/>
  <c r="S581" i="35"/>
  <c r="E577" i="38"/>
  <c r="I580" i="36"/>
  <c r="J580" i="36" s="1"/>
  <c r="K580" i="36" s="1"/>
  <c r="E577" i="41" s="1"/>
  <c r="K591" i="28"/>
  <c r="Y306" i="35"/>
  <c r="Z306" i="35" s="1"/>
  <c r="I306" i="40" s="1"/>
  <c r="F302" i="38"/>
  <c r="L305" i="36"/>
  <c r="M305" i="36" s="1"/>
  <c r="N305" i="36" s="1"/>
  <c r="I636" i="17" l="1"/>
  <c r="G636" i="17"/>
  <c r="D622" i="21"/>
  <c r="F624" i="37"/>
  <c r="H598" i="35"/>
  <c r="C597" i="36"/>
  <c r="D597" i="36" s="1"/>
  <c r="E597" i="36" s="1"/>
  <c r="E598" i="39" s="1"/>
  <c r="T598" i="39" s="1"/>
  <c r="K608" i="30"/>
  <c r="L608" i="30" s="1"/>
  <c r="J325" i="32"/>
  <c r="K325" i="32" s="1"/>
  <c r="I571" i="39"/>
  <c r="J571" i="39"/>
  <c r="D572" i="40"/>
  <c r="D572" i="39"/>
  <c r="M583" i="27"/>
  <c r="E570" i="21" s="1"/>
  <c r="L583" i="27"/>
  <c r="F584" i="27" s="1"/>
  <c r="O573" i="35"/>
  <c r="E573" i="40" s="1"/>
  <c r="P573" i="35"/>
  <c r="H571" i="39"/>
  <c r="M591" i="28"/>
  <c r="F578" i="21" s="1"/>
  <c r="L591" i="28"/>
  <c r="F592" i="28" s="1"/>
  <c r="T581" i="35"/>
  <c r="G581" i="40" s="1"/>
  <c r="U581" i="35"/>
  <c r="AC306" i="39"/>
  <c r="AE306" i="39" s="1"/>
  <c r="F302" i="41"/>
  <c r="J636" i="17" l="1"/>
  <c r="K636" i="17" s="1"/>
  <c r="U598" i="39"/>
  <c r="N608" i="30"/>
  <c r="M608" i="30"/>
  <c r="F609" i="30" s="1"/>
  <c r="P598" i="39"/>
  <c r="Q598" i="39" s="1"/>
  <c r="R598" i="39"/>
  <c r="I598" i="35"/>
  <c r="J598" i="35"/>
  <c r="M325" i="32"/>
  <c r="G312" i="21" s="1"/>
  <c r="L325" i="32"/>
  <c r="F326" i="32" s="1"/>
  <c r="Q573" i="35"/>
  <c r="V573" i="35" s="1"/>
  <c r="F573" i="40"/>
  <c r="G584" i="27"/>
  <c r="H584" i="27"/>
  <c r="J584" i="27" s="1"/>
  <c r="M574" i="35"/>
  <c r="I572" i="37"/>
  <c r="J572" i="37" s="1"/>
  <c r="K572" i="37" s="1"/>
  <c r="F573" i="51" s="1"/>
  <c r="G573" i="51" s="1"/>
  <c r="H573" i="51" s="1"/>
  <c r="F572" i="39"/>
  <c r="O572" i="39"/>
  <c r="K571" i="39"/>
  <c r="L571" i="39" s="1"/>
  <c r="K567" i="43" s="1"/>
  <c r="G592" i="28"/>
  <c r="H592" i="28"/>
  <c r="J592" i="28" s="1"/>
  <c r="R582" i="35"/>
  <c r="L580" i="37"/>
  <c r="M580" i="37" s="1"/>
  <c r="N580" i="37" s="1"/>
  <c r="I581" i="51" s="1"/>
  <c r="J581" i="51" s="1"/>
  <c r="K581" i="51" s="1"/>
  <c r="AB306" i="39"/>
  <c r="AD306" i="39" s="1"/>
  <c r="O305" i="37"/>
  <c r="P305" i="37" s="1"/>
  <c r="Q305" i="37" s="1"/>
  <c r="L306" i="51" s="1"/>
  <c r="M306" i="51" s="1"/>
  <c r="N306" i="51" s="1"/>
  <c r="M636" i="17" l="1"/>
  <c r="L636" i="17"/>
  <c r="F637" i="17" s="1"/>
  <c r="S598" i="39"/>
  <c r="G609" i="30"/>
  <c r="I609" i="30"/>
  <c r="O608" i="30"/>
  <c r="P608" i="30" s="1"/>
  <c r="C595" i="21" s="1"/>
  <c r="E597" i="37"/>
  <c r="G597" i="37" s="1"/>
  <c r="H597" i="37" s="1"/>
  <c r="C598" i="51" s="1"/>
  <c r="D598" i="51" s="1"/>
  <c r="E598" i="51" s="1"/>
  <c r="H326" i="32"/>
  <c r="G326" i="32"/>
  <c r="X316" i="35"/>
  <c r="G572" i="39"/>
  <c r="H572" i="39" s="1"/>
  <c r="K584" i="27"/>
  <c r="I584" i="27"/>
  <c r="N574" i="35"/>
  <c r="D570" i="38"/>
  <c r="F573" i="36"/>
  <c r="G573" i="36" s="1"/>
  <c r="H573" i="36" s="1"/>
  <c r="D570" i="41" s="1"/>
  <c r="W573" i="35"/>
  <c r="K573" i="35" s="1"/>
  <c r="H573" i="40"/>
  <c r="I581" i="36"/>
  <c r="J581" i="36" s="1"/>
  <c r="K581" i="36" s="1"/>
  <c r="E578" i="41" s="1"/>
  <c r="E578" i="38"/>
  <c r="S582" i="35"/>
  <c r="K592" i="28"/>
  <c r="Y307" i="35"/>
  <c r="Z307" i="35" s="1"/>
  <c r="I307" i="40" s="1"/>
  <c r="F303" i="38"/>
  <c r="L306" i="36"/>
  <c r="M306" i="36" s="1"/>
  <c r="N306" i="36" s="1"/>
  <c r="I637" i="17" l="1"/>
  <c r="G637" i="17"/>
  <c r="D623" i="21"/>
  <c r="F625" i="37"/>
  <c r="K609" i="30"/>
  <c r="L609" i="30" s="1"/>
  <c r="H599" i="35"/>
  <c r="C598" i="36"/>
  <c r="D598" i="36" s="1"/>
  <c r="E598" i="36" s="1"/>
  <c r="E599" i="39" s="1"/>
  <c r="T599" i="39" s="1"/>
  <c r="J326" i="32"/>
  <c r="K326" i="32" s="1"/>
  <c r="P574" i="35"/>
  <c r="O574" i="35"/>
  <c r="E574" i="40" s="1"/>
  <c r="L584" i="27"/>
  <c r="F585" i="27" s="1"/>
  <c r="M584" i="27"/>
  <c r="E571" i="21" s="1"/>
  <c r="D573" i="39"/>
  <c r="D573" i="40"/>
  <c r="I572" i="39"/>
  <c r="K572" i="39" s="1"/>
  <c r="J572" i="39"/>
  <c r="M592" i="28"/>
  <c r="F579" i="21" s="1"/>
  <c r="L592" i="28"/>
  <c r="F593" i="28" s="1"/>
  <c r="T582" i="35"/>
  <c r="G582" i="40" s="1"/>
  <c r="U582" i="35"/>
  <c r="O306" i="37"/>
  <c r="P306" i="37" s="1"/>
  <c r="Q306" i="37" s="1"/>
  <c r="L307" i="51" s="1"/>
  <c r="M307" i="51" s="1"/>
  <c r="N307" i="51" s="1"/>
  <c r="F303" i="41"/>
  <c r="AC307" i="39"/>
  <c r="AE307" i="39" s="1"/>
  <c r="J637" i="17" l="1"/>
  <c r="K637" i="17" s="1"/>
  <c r="U599" i="39"/>
  <c r="M609" i="30"/>
  <c r="F610" i="30" s="1"/>
  <c r="N609" i="30"/>
  <c r="P599" i="39"/>
  <c r="Q599" i="39" s="1"/>
  <c r="R599" i="39"/>
  <c r="I599" i="35"/>
  <c r="J599" i="35"/>
  <c r="L326" i="32"/>
  <c r="F327" i="32" s="1"/>
  <c r="M326" i="32"/>
  <c r="G313" i="21" s="1"/>
  <c r="O573" i="39"/>
  <c r="F573" i="39"/>
  <c r="I573" i="37"/>
  <c r="J573" i="37" s="1"/>
  <c r="K573" i="37" s="1"/>
  <c r="F574" i="51" s="1"/>
  <c r="G574" i="51" s="1"/>
  <c r="H574" i="51" s="1"/>
  <c r="M575" i="35"/>
  <c r="H585" i="27"/>
  <c r="J585" i="27" s="1"/>
  <c r="G585" i="27"/>
  <c r="L572" i="39"/>
  <c r="K568" i="43" s="1"/>
  <c r="Q574" i="35"/>
  <c r="V574" i="35" s="1"/>
  <c r="F574" i="40"/>
  <c r="H593" i="28"/>
  <c r="J593" i="28" s="1"/>
  <c r="G593" i="28"/>
  <c r="L581" i="37"/>
  <c r="M581" i="37" s="1"/>
  <c r="N581" i="37" s="1"/>
  <c r="I582" i="51" s="1"/>
  <c r="J582" i="51" s="1"/>
  <c r="K582" i="51" s="1"/>
  <c r="R583" i="35"/>
  <c r="Y308" i="35"/>
  <c r="Z308" i="35" s="1"/>
  <c r="I308" i="40" s="1"/>
  <c r="F304" i="38"/>
  <c r="L307" i="36"/>
  <c r="M307" i="36" s="1"/>
  <c r="N307" i="36" s="1"/>
  <c r="AB307" i="39"/>
  <c r="AD307" i="39" s="1"/>
  <c r="L637" i="17" l="1"/>
  <c r="F638" i="17" s="1"/>
  <c r="M637" i="17"/>
  <c r="E598" i="37"/>
  <c r="G598" i="37" s="1"/>
  <c r="H598" i="37" s="1"/>
  <c r="C599" i="51" s="1"/>
  <c r="D599" i="51" s="1"/>
  <c r="E599" i="51" s="1"/>
  <c r="O609" i="30"/>
  <c r="P609" i="30" s="1"/>
  <c r="C596" i="21" s="1"/>
  <c r="S599" i="39"/>
  <c r="G610" i="30"/>
  <c r="I610" i="30"/>
  <c r="X317" i="35"/>
  <c r="G327" i="32"/>
  <c r="H327" i="32"/>
  <c r="I585" i="27"/>
  <c r="K585" i="27"/>
  <c r="D571" i="38"/>
  <c r="F574" i="36"/>
  <c r="G574" i="36" s="1"/>
  <c r="H574" i="36" s="1"/>
  <c r="D571" i="41" s="1"/>
  <c r="N575" i="35"/>
  <c r="W574" i="35"/>
  <c r="K574" i="35" s="1"/>
  <c r="H574" i="40"/>
  <c r="G573" i="39"/>
  <c r="S583" i="35"/>
  <c r="E579" i="38"/>
  <c r="I582" i="36"/>
  <c r="J582" i="36" s="1"/>
  <c r="K582" i="36" s="1"/>
  <c r="E579" i="41" s="1"/>
  <c r="K593" i="28"/>
  <c r="O307" i="37"/>
  <c r="P307" i="37" s="1"/>
  <c r="Q307" i="37" s="1"/>
  <c r="L308" i="51" s="1"/>
  <c r="M308" i="51" s="1"/>
  <c r="N308" i="51" s="1"/>
  <c r="AC308" i="39"/>
  <c r="AE308" i="39" s="1"/>
  <c r="F304" i="41"/>
  <c r="D624" i="21" l="1"/>
  <c r="F626" i="37"/>
  <c r="G638" i="17"/>
  <c r="I638" i="17"/>
  <c r="K610" i="30"/>
  <c r="L610" i="30" s="1"/>
  <c r="H600" i="35"/>
  <c r="C599" i="36"/>
  <c r="D599" i="36" s="1"/>
  <c r="E599" i="36" s="1"/>
  <c r="E600" i="39" s="1"/>
  <c r="T600" i="39" s="1"/>
  <c r="J327" i="32"/>
  <c r="K327" i="32" s="1"/>
  <c r="J573" i="39"/>
  <c r="I573" i="39"/>
  <c r="D574" i="40"/>
  <c r="D574" i="39"/>
  <c r="O575" i="35"/>
  <c r="E575" i="40" s="1"/>
  <c r="P575" i="35"/>
  <c r="M585" i="27"/>
  <c r="E572" i="21" s="1"/>
  <c r="L585" i="27"/>
  <c r="F586" i="27" s="1"/>
  <c r="H573" i="39"/>
  <c r="L593" i="28"/>
  <c r="F594" i="28" s="1"/>
  <c r="M593" i="28"/>
  <c r="F580" i="21" s="1"/>
  <c r="U583" i="35"/>
  <c r="T583" i="35"/>
  <c r="G583" i="40" s="1"/>
  <c r="Y309" i="35"/>
  <c r="Z309" i="35" s="1"/>
  <c r="I309" i="40" s="1"/>
  <c r="F305" i="38"/>
  <c r="L308" i="36"/>
  <c r="M308" i="36" s="1"/>
  <c r="N308" i="36" s="1"/>
  <c r="AB308" i="39"/>
  <c r="AD308" i="39" s="1"/>
  <c r="J638" i="17" l="1"/>
  <c r="K638" i="17" s="1"/>
  <c r="U600" i="39"/>
  <c r="M610" i="30"/>
  <c r="F611" i="30" s="1"/>
  <c r="N610" i="30"/>
  <c r="P600" i="39"/>
  <c r="Q600" i="39" s="1"/>
  <c r="R600" i="39"/>
  <c r="I600" i="35"/>
  <c r="J600" i="35"/>
  <c r="M327" i="32"/>
  <c r="G314" i="21" s="1"/>
  <c r="L327" i="32"/>
  <c r="F328" i="32" s="1"/>
  <c r="G586" i="27"/>
  <c r="H586" i="27"/>
  <c r="J586" i="27" s="1"/>
  <c r="Q575" i="35"/>
  <c r="V575" i="35" s="1"/>
  <c r="F575" i="40"/>
  <c r="I574" i="37"/>
  <c r="J574" i="37" s="1"/>
  <c r="K574" i="37" s="1"/>
  <c r="F575" i="51" s="1"/>
  <c r="G575" i="51" s="1"/>
  <c r="H575" i="51" s="1"/>
  <c r="M576" i="35"/>
  <c r="K573" i="39"/>
  <c r="F574" i="39"/>
  <c r="G574" i="39" s="1"/>
  <c r="O574" i="39"/>
  <c r="R584" i="35"/>
  <c r="L582" i="37"/>
  <c r="M582" i="37" s="1"/>
  <c r="N582" i="37" s="1"/>
  <c r="I583" i="51" s="1"/>
  <c r="J583" i="51" s="1"/>
  <c r="K583" i="51" s="1"/>
  <c r="H594" i="28"/>
  <c r="J594" i="28" s="1"/>
  <c r="G594" i="28"/>
  <c r="AC309" i="39"/>
  <c r="AE309" i="39" s="1"/>
  <c r="F305" i="41"/>
  <c r="O308" i="37"/>
  <c r="P308" i="37" s="1"/>
  <c r="Q308" i="37" s="1"/>
  <c r="L309" i="51" s="1"/>
  <c r="M309" i="51" s="1"/>
  <c r="N309" i="51" s="1"/>
  <c r="L638" i="17" l="1"/>
  <c r="F639" i="17" s="1"/>
  <c r="M638" i="17"/>
  <c r="S600" i="39"/>
  <c r="E599" i="37"/>
  <c r="G599" i="37" s="1"/>
  <c r="H599" i="37" s="1"/>
  <c r="C600" i="51" s="1"/>
  <c r="D600" i="51" s="1"/>
  <c r="E600" i="51" s="1"/>
  <c r="O610" i="30"/>
  <c r="P610" i="30" s="1"/>
  <c r="C597" i="21" s="1"/>
  <c r="I611" i="30"/>
  <c r="G611" i="30"/>
  <c r="H328" i="32"/>
  <c r="G328" i="32"/>
  <c r="X318" i="35"/>
  <c r="N576" i="35"/>
  <c r="D572" i="38"/>
  <c r="F575" i="36"/>
  <c r="G575" i="36" s="1"/>
  <c r="H575" i="36" s="1"/>
  <c r="D572" i="41" s="1"/>
  <c r="L573" i="39"/>
  <c r="K569" i="43" s="1"/>
  <c r="W575" i="35"/>
  <c r="K575" i="35" s="1"/>
  <c r="H575" i="40"/>
  <c r="I586" i="27"/>
  <c r="K586" i="27"/>
  <c r="H574" i="39"/>
  <c r="J574" i="39"/>
  <c r="I574" i="39"/>
  <c r="E580" i="38"/>
  <c r="I583" i="36"/>
  <c r="J583" i="36" s="1"/>
  <c r="K583" i="36" s="1"/>
  <c r="E580" i="41" s="1"/>
  <c r="S584" i="35"/>
  <c r="K594" i="28"/>
  <c r="Y310" i="35"/>
  <c r="Z310" i="35" s="1"/>
  <c r="I310" i="40" s="1"/>
  <c r="F306" i="38"/>
  <c r="L309" i="36"/>
  <c r="M309" i="36" s="1"/>
  <c r="N309" i="36" s="1"/>
  <c r="AB309" i="39"/>
  <c r="AD309" i="39" s="1"/>
  <c r="D625" i="21" l="1"/>
  <c r="F627" i="37"/>
  <c r="G639" i="17"/>
  <c r="I639" i="17"/>
  <c r="K611" i="30"/>
  <c r="L611" i="30" s="1"/>
  <c r="C600" i="36"/>
  <c r="D600" i="36" s="1"/>
  <c r="E600" i="36" s="1"/>
  <c r="E601" i="39" s="1"/>
  <c r="T601" i="39" s="1"/>
  <c r="H601" i="35"/>
  <c r="J328" i="32"/>
  <c r="K328" i="32" s="1"/>
  <c r="L586" i="27"/>
  <c r="F587" i="27" s="1"/>
  <c r="M586" i="27"/>
  <c r="E573" i="21" s="1"/>
  <c r="D575" i="39"/>
  <c r="D575" i="40"/>
  <c r="K574" i="39"/>
  <c r="P576" i="35"/>
  <c r="O576" i="35"/>
  <c r="E576" i="40" s="1"/>
  <c r="L594" i="28"/>
  <c r="F595" i="28" s="1"/>
  <c r="M594" i="28"/>
  <c r="F581" i="21" s="1"/>
  <c r="U584" i="35"/>
  <c r="T584" i="35"/>
  <c r="G584" i="40" s="1"/>
  <c r="O309" i="37"/>
  <c r="P309" i="37" s="1"/>
  <c r="Q309" i="37" s="1"/>
  <c r="L310" i="51" s="1"/>
  <c r="M310" i="51" s="1"/>
  <c r="N310" i="51" s="1"/>
  <c r="AC310" i="39"/>
  <c r="AE310" i="39" s="1"/>
  <c r="F306" i="41"/>
  <c r="J639" i="17" l="1"/>
  <c r="K639" i="17" s="1"/>
  <c r="U601" i="39"/>
  <c r="M611" i="30"/>
  <c r="F612" i="30" s="1"/>
  <c r="N611" i="30"/>
  <c r="I601" i="35"/>
  <c r="J601" i="35"/>
  <c r="P601" i="39"/>
  <c r="Q601" i="39" s="1"/>
  <c r="R601" i="39"/>
  <c r="L328" i="32"/>
  <c r="F329" i="32" s="1"/>
  <c r="M328" i="32"/>
  <c r="G315" i="21" s="1"/>
  <c r="L574" i="39"/>
  <c r="K570" i="43" s="1"/>
  <c r="Q576" i="35"/>
  <c r="V576" i="35" s="1"/>
  <c r="F576" i="40"/>
  <c r="O575" i="39"/>
  <c r="F575" i="39"/>
  <c r="M577" i="35"/>
  <c r="I575" i="37"/>
  <c r="J575" i="37" s="1"/>
  <c r="K575" i="37" s="1"/>
  <c r="F576" i="51" s="1"/>
  <c r="G576" i="51" s="1"/>
  <c r="H576" i="51" s="1"/>
  <c r="H587" i="27"/>
  <c r="J587" i="27" s="1"/>
  <c r="G587" i="27"/>
  <c r="R585" i="35"/>
  <c r="L583" i="37"/>
  <c r="M583" i="37" s="1"/>
  <c r="N583" i="37" s="1"/>
  <c r="I584" i="51" s="1"/>
  <c r="J584" i="51" s="1"/>
  <c r="K584" i="51" s="1"/>
  <c r="H595" i="28"/>
  <c r="J595" i="28" s="1"/>
  <c r="G595" i="28"/>
  <c r="Y311" i="35"/>
  <c r="Z311" i="35" s="1"/>
  <c r="I311" i="40" s="1"/>
  <c r="F307" i="38"/>
  <c r="AB310" i="39"/>
  <c r="AD310" i="39" s="1"/>
  <c r="L310" i="36"/>
  <c r="M310" i="36" s="1"/>
  <c r="N310" i="36" s="1"/>
  <c r="M639" i="17" l="1"/>
  <c r="L639" i="17"/>
  <c r="F640" i="17" s="1"/>
  <c r="S601" i="39"/>
  <c r="O611" i="30"/>
  <c r="P611" i="30" s="1"/>
  <c r="C598" i="21" s="1"/>
  <c r="E600" i="37"/>
  <c r="G600" i="37" s="1"/>
  <c r="H600" i="37" s="1"/>
  <c r="C601" i="51" s="1"/>
  <c r="D601" i="51" s="1"/>
  <c r="E601" i="51" s="1"/>
  <c r="G612" i="30"/>
  <c r="I612" i="30"/>
  <c r="X319" i="35"/>
  <c r="H329" i="32"/>
  <c r="G329" i="32"/>
  <c r="I587" i="27"/>
  <c r="K587" i="27"/>
  <c r="F576" i="36"/>
  <c r="G576" i="36" s="1"/>
  <c r="H576" i="36" s="1"/>
  <c r="D573" i="41" s="1"/>
  <c r="N577" i="35"/>
  <c r="D573" i="38"/>
  <c r="G575" i="39"/>
  <c r="H575" i="39" s="1"/>
  <c r="W576" i="35"/>
  <c r="K576" i="35" s="1"/>
  <c r="H576" i="40"/>
  <c r="K595" i="28"/>
  <c r="S585" i="35"/>
  <c r="I584" i="36"/>
  <c r="J584" i="36" s="1"/>
  <c r="K584" i="36" s="1"/>
  <c r="E581" i="41" s="1"/>
  <c r="E581" i="38"/>
  <c r="O310" i="37"/>
  <c r="P310" i="37" s="1"/>
  <c r="Q310" i="37" s="1"/>
  <c r="L311" i="51" s="1"/>
  <c r="M311" i="51" s="1"/>
  <c r="N311" i="51" s="1"/>
  <c r="AC311" i="39"/>
  <c r="AE311" i="39" s="1"/>
  <c r="F307" i="41"/>
  <c r="G640" i="17" l="1"/>
  <c r="I640" i="17"/>
  <c r="D626" i="21"/>
  <c r="F628" i="37"/>
  <c r="K612" i="30"/>
  <c r="L612" i="30" s="1"/>
  <c r="H602" i="35"/>
  <c r="C601" i="36"/>
  <c r="D601" i="36" s="1"/>
  <c r="E601" i="36" s="1"/>
  <c r="E602" i="39" s="1"/>
  <c r="T602" i="39" s="1"/>
  <c r="J329" i="32"/>
  <c r="K329" i="32" s="1"/>
  <c r="D576" i="40"/>
  <c r="D576" i="39"/>
  <c r="I575" i="39"/>
  <c r="K575" i="39" s="1"/>
  <c r="J575" i="39"/>
  <c r="O577" i="35"/>
  <c r="E577" i="40" s="1"/>
  <c r="P577" i="35"/>
  <c r="L587" i="27"/>
  <c r="F588" i="27" s="1"/>
  <c r="M587" i="27"/>
  <c r="E574" i="21" s="1"/>
  <c r="M595" i="28"/>
  <c r="F582" i="21" s="1"/>
  <c r="L595" i="28"/>
  <c r="F596" i="28" s="1"/>
  <c r="U585" i="35"/>
  <c r="T585" i="35"/>
  <c r="G585" i="40" s="1"/>
  <c r="Y312" i="35"/>
  <c r="Z312" i="35" s="1"/>
  <c r="I312" i="40" s="1"/>
  <c r="F308" i="38"/>
  <c r="AB311" i="39"/>
  <c r="AD311" i="39" s="1"/>
  <c r="L311" i="36"/>
  <c r="M311" i="36" s="1"/>
  <c r="N311" i="36" s="1"/>
  <c r="J640" i="17" l="1"/>
  <c r="K640" i="17" s="1"/>
  <c r="U602" i="39"/>
  <c r="N612" i="30"/>
  <c r="M612" i="30"/>
  <c r="F613" i="30" s="1"/>
  <c r="P602" i="39"/>
  <c r="Q602" i="39" s="1"/>
  <c r="R602" i="39"/>
  <c r="I602" i="35"/>
  <c r="J602" i="35"/>
  <c r="L329" i="32"/>
  <c r="F330" i="32" s="1"/>
  <c r="M329" i="32"/>
  <c r="G316" i="21" s="1"/>
  <c r="H588" i="27"/>
  <c r="J588" i="27" s="1"/>
  <c r="G588" i="27"/>
  <c r="Q577" i="35"/>
  <c r="V577" i="35" s="1"/>
  <c r="F577" i="40"/>
  <c r="L575" i="39"/>
  <c r="K571" i="43" s="1"/>
  <c r="F576" i="39"/>
  <c r="G576" i="39" s="1"/>
  <c r="O576" i="39"/>
  <c r="M578" i="35"/>
  <c r="I576" i="37"/>
  <c r="J576" i="37" s="1"/>
  <c r="K576" i="37" s="1"/>
  <c r="F577" i="51" s="1"/>
  <c r="G577" i="51" s="1"/>
  <c r="H577" i="51" s="1"/>
  <c r="H596" i="28"/>
  <c r="J596" i="28" s="1"/>
  <c r="G596" i="28"/>
  <c r="R586" i="35"/>
  <c r="L584" i="37"/>
  <c r="M584" i="37" s="1"/>
  <c r="N584" i="37" s="1"/>
  <c r="I585" i="51" s="1"/>
  <c r="J585" i="51" s="1"/>
  <c r="K585" i="51" s="1"/>
  <c r="O311" i="37"/>
  <c r="P311" i="37" s="1"/>
  <c r="Q311" i="37" s="1"/>
  <c r="L312" i="51" s="1"/>
  <c r="M312" i="51" s="1"/>
  <c r="N312" i="51" s="1"/>
  <c r="AC312" i="39"/>
  <c r="AE312" i="39" s="1"/>
  <c r="F308" i="41"/>
  <c r="M640" i="17" l="1"/>
  <c r="L640" i="17"/>
  <c r="F641" i="17" s="1"/>
  <c r="S602" i="39"/>
  <c r="G613" i="30"/>
  <c r="I613" i="30"/>
  <c r="O612" i="30"/>
  <c r="P612" i="30" s="1"/>
  <c r="C599" i="21" s="1"/>
  <c r="E601" i="37"/>
  <c r="G601" i="37" s="1"/>
  <c r="H601" i="37" s="1"/>
  <c r="C602" i="51" s="1"/>
  <c r="D602" i="51" s="1"/>
  <c r="E602" i="51" s="1"/>
  <c r="X320" i="35"/>
  <c r="G330" i="32"/>
  <c r="H330" i="32"/>
  <c r="H576" i="39"/>
  <c r="J576" i="39"/>
  <c r="I576" i="39"/>
  <c r="K576" i="39" s="1"/>
  <c r="F577" i="36"/>
  <c r="G577" i="36" s="1"/>
  <c r="H577" i="36" s="1"/>
  <c r="D574" i="41" s="1"/>
  <c r="D574" i="38"/>
  <c r="N578" i="35"/>
  <c r="H577" i="40"/>
  <c r="W577" i="35"/>
  <c r="K577" i="35" s="1"/>
  <c r="I588" i="27"/>
  <c r="K588" i="27"/>
  <c r="S586" i="35"/>
  <c r="E582" i="38"/>
  <c r="I585" i="36"/>
  <c r="J585" i="36" s="1"/>
  <c r="K585" i="36" s="1"/>
  <c r="E582" i="41" s="1"/>
  <c r="K596" i="28"/>
  <c r="Y313" i="35"/>
  <c r="Z313" i="35" s="1"/>
  <c r="I313" i="40" s="1"/>
  <c r="F309" i="38"/>
  <c r="L312" i="36"/>
  <c r="M312" i="36" s="1"/>
  <c r="N312" i="36" s="1"/>
  <c r="AB312" i="39"/>
  <c r="AD312" i="39" s="1"/>
  <c r="G641" i="17" l="1"/>
  <c r="I641" i="17"/>
  <c r="D627" i="21"/>
  <c r="F629" i="37"/>
  <c r="C602" i="36"/>
  <c r="D602" i="36" s="1"/>
  <c r="E602" i="36" s="1"/>
  <c r="E603" i="39" s="1"/>
  <c r="T603" i="39" s="1"/>
  <c r="H603" i="35"/>
  <c r="K613" i="30"/>
  <c r="L613" i="30" s="1"/>
  <c r="J330" i="32"/>
  <c r="K330" i="32" s="1"/>
  <c r="D577" i="40"/>
  <c r="D577" i="39"/>
  <c r="O578" i="35"/>
  <c r="E578" i="40" s="1"/>
  <c r="P578" i="35"/>
  <c r="M588" i="27"/>
  <c r="E575" i="21" s="1"/>
  <c r="L588" i="27"/>
  <c r="F589" i="27" s="1"/>
  <c r="L576" i="39"/>
  <c r="K572" i="43" s="1"/>
  <c r="M596" i="28"/>
  <c r="F583" i="21" s="1"/>
  <c r="L596" i="28"/>
  <c r="F597" i="28" s="1"/>
  <c r="U586" i="35"/>
  <c r="T586" i="35"/>
  <c r="G586" i="40" s="1"/>
  <c r="AC313" i="39"/>
  <c r="AE313" i="39" s="1"/>
  <c r="F309" i="41"/>
  <c r="O312" i="37"/>
  <c r="P312" i="37" s="1"/>
  <c r="Q312" i="37" s="1"/>
  <c r="L313" i="51" s="1"/>
  <c r="M313" i="51" s="1"/>
  <c r="N313" i="51" s="1"/>
  <c r="J641" i="17" l="1"/>
  <c r="K641" i="17" s="1"/>
  <c r="U603" i="39"/>
  <c r="N613" i="30"/>
  <c r="M613" i="30"/>
  <c r="F614" i="30" s="1"/>
  <c r="I603" i="35"/>
  <c r="J603" i="35"/>
  <c r="P603" i="39"/>
  <c r="Q603" i="39" s="1"/>
  <c r="R603" i="39"/>
  <c r="M330" i="32"/>
  <c r="G317" i="21" s="1"/>
  <c r="L330" i="32"/>
  <c r="F331" i="32" s="1"/>
  <c r="G589" i="27"/>
  <c r="H589" i="27"/>
  <c r="J589" i="27" s="1"/>
  <c r="M579" i="35"/>
  <c r="I577" i="37"/>
  <c r="J577" i="37" s="1"/>
  <c r="K577" i="37" s="1"/>
  <c r="F578" i="51" s="1"/>
  <c r="G578" i="51" s="1"/>
  <c r="H578" i="51" s="1"/>
  <c r="F578" i="40"/>
  <c r="Q578" i="35"/>
  <c r="V578" i="35" s="1"/>
  <c r="O577" i="39"/>
  <c r="F577" i="39"/>
  <c r="G577" i="39" s="1"/>
  <c r="G597" i="28"/>
  <c r="H597" i="28"/>
  <c r="J597" i="28" s="1"/>
  <c r="L585" i="37"/>
  <c r="M585" i="37" s="1"/>
  <c r="N585" i="37" s="1"/>
  <c r="I586" i="51" s="1"/>
  <c r="J586" i="51" s="1"/>
  <c r="K586" i="51" s="1"/>
  <c r="R587" i="35"/>
  <c r="Y314" i="35"/>
  <c r="Z314" i="35" s="1"/>
  <c r="I314" i="40" s="1"/>
  <c r="F310" i="38"/>
  <c r="L313" i="36"/>
  <c r="M313" i="36" s="1"/>
  <c r="N313" i="36" s="1"/>
  <c r="AB313" i="39"/>
  <c r="AD313" i="39" s="1"/>
  <c r="L641" i="17" l="1"/>
  <c r="F642" i="17" s="1"/>
  <c r="M641" i="17"/>
  <c r="S603" i="39"/>
  <c r="G614" i="30"/>
  <c r="I614" i="30"/>
  <c r="O613" i="30"/>
  <c r="P613" i="30" s="1"/>
  <c r="C600" i="21" s="1"/>
  <c r="E602" i="37"/>
  <c r="G602" i="37" s="1"/>
  <c r="H602" i="37" s="1"/>
  <c r="C603" i="51" s="1"/>
  <c r="D603" i="51" s="1"/>
  <c r="E603" i="51" s="1"/>
  <c r="G331" i="32"/>
  <c r="H331" i="32"/>
  <c r="X321" i="35"/>
  <c r="H578" i="40"/>
  <c r="W578" i="35"/>
  <c r="K578" i="35" s="1"/>
  <c r="N579" i="35"/>
  <c r="F578" i="36"/>
  <c r="G578" i="36" s="1"/>
  <c r="H578" i="36" s="1"/>
  <c r="D575" i="41" s="1"/>
  <c r="D575" i="38"/>
  <c r="I589" i="27"/>
  <c r="K589" i="27"/>
  <c r="H577" i="39"/>
  <c r="I577" i="39"/>
  <c r="J577" i="39"/>
  <c r="K597" i="28"/>
  <c r="S587" i="35"/>
  <c r="I586" i="36"/>
  <c r="J586" i="36" s="1"/>
  <c r="K586" i="36" s="1"/>
  <c r="E583" i="41" s="1"/>
  <c r="E583" i="38"/>
  <c r="AC314" i="39"/>
  <c r="AE314" i="39" s="1"/>
  <c r="F310" i="41"/>
  <c r="O313" i="37"/>
  <c r="P313" i="37" s="1"/>
  <c r="Q313" i="37" s="1"/>
  <c r="L314" i="51" s="1"/>
  <c r="M314" i="51" s="1"/>
  <c r="N314" i="51" s="1"/>
  <c r="D628" i="21" l="1"/>
  <c r="F630" i="37"/>
  <c r="G642" i="17"/>
  <c r="I642" i="17"/>
  <c r="H604" i="35"/>
  <c r="C603" i="36"/>
  <c r="D603" i="36" s="1"/>
  <c r="E603" i="36" s="1"/>
  <c r="E604" i="39" s="1"/>
  <c r="T604" i="39" s="1"/>
  <c r="K614" i="30"/>
  <c r="L614" i="30" s="1"/>
  <c r="J331" i="32"/>
  <c r="K331" i="32" s="1"/>
  <c r="M589" i="27"/>
  <c r="E576" i="21" s="1"/>
  <c r="L589" i="27"/>
  <c r="F590" i="27" s="1"/>
  <c r="O579" i="35"/>
  <c r="E579" i="40" s="1"/>
  <c r="P579" i="35"/>
  <c r="D578" i="40"/>
  <c r="D578" i="39"/>
  <c r="K577" i="39"/>
  <c r="M597" i="28"/>
  <c r="F584" i="21" s="1"/>
  <c r="L597" i="28"/>
  <c r="F598" i="28" s="1"/>
  <c r="T587" i="35"/>
  <c r="G587" i="40" s="1"/>
  <c r="U587" i="35"/>
  <c r="Y315" i="35"/>
  <c r="Z315" i="35" s="1"/>
  <c r="I315" i="40" s="1"/>
  <c r="F311" i="38"/>
  <c r="L314" i="36"/>
  <c r="M314" i="36" s="1"/>
  <c r="N314" i="36" s="1"/>
  <c r="AB314" i="39"/>
  <c r="AD314" i="39" s="1"/>
  <c r="J642" i="17" l="1"/>
  <c r="K642" i="17" s="1"/>
  <c r="U604" i="39"/>
  <c r="M614" i="30"/>
  <c r="F615" i="30" s="1"/>
  <c r="N614" i="30"/>
  <c r="L577" i="39"/>
  <c r="K573" i="43" s="1"/>
  <c r="P604" i="39"/>
  <c r="Q604" i="39" s="1"/>
  <c r="R604" i="39"/>
  <c r="I604" i="35"/>
  <c r="J604" i="35"/>
  <c r="L331" i="32"/>
  <c r="F332" i="32" s="1"/>
  <c r="M331" i="32"/>
  <c r="G318" i="21" s="1"/>
  <c r="F578" i="39"/>
  <c r="O578" i="39"/>
  <c r="F579" i="40"/>
  <c r="Q579" i="35"/>
  <c r="V579" i="35" s="1"/>
  <c r="G590" i="27"/>
  <c r="H590" i="27"/>
  <c r="J590" i="27" s="1"/>
  <c r="M580" i="35"/>
  <c r="I578" i="37"/>
  <c r="J578" i="37" s="1"/>
  <c r="K578" i="37" s="1"/>
  <c r="F579" i="51" s="1"/>
  <c r="G579" i="51" s="1"/>
  <c r="H579" i="51" s="1"/>
  <c r="G598" i="28"/>
  <c r="H598" i="28"/>
  <c r="R588" i="35"/>
  <c r="L586" i="37"/>
  <c r="M586" i="37" s="1"/>
  <c r="N586" i="37" s="1"/>
  <c r="I587" i="51" s="1"/>
  <c r="J587" i="51" s="1"/>
  <c r="K587" i="51" s="1"/>
  <c r="O314" i="37"/>
  <c r="P314" i="37" s="1"/>
  <c r="Q314" i="37" s="1"/>
  <c r="L315" i="51" s="1"/>
  <c r="M315" i="51" s="1"/>
  <c r="N315" i="51" s="1"/>
  <c r="AC315" i="39"/>
  <c r="AE315" i="39" s="1"/>
  <c r="F311" i="41"/>
  <c r="M642" i="17" l="1"/>
  <c r="L642" i="17"/>
  <c r="F643" i="17" s="1"/>
  <c r="S604" i="39"/>
  <c r="O614" i="30"/>
  <c r="P614" i="30" s="1"/>
  <c r="C601" i="21" s="1"/>
  <c r="E603" i="37"/>
  <c r="G603" i="37" s="1"/>
  <c r="H603" i="37" s="1"/>
  <c r="C604" i="51" s="1"/>
  <c r="D604" i="51" s="1"/>
  <c r="E604" i="51" s="1"/>
  <c r="G615" i="30"/>
  <c r="I615" i="30"/>
  <c r="X322" i="35"/>
  <c r="G332" i="32"/>
  <c r="H332" i="32"/>
  <c r="J598" i="28"/>
  <c r="K598" i="28" s="1"/>
  <c r="H579" i="40"/>
  <c r="W579" i="35"/>
  <c r="K579" i="35" s="1"/>
  <c r="K590" i="27"/>
  <c r="I590" i="27"/>
  <c r="N580" i="35"/>
  <c r="D576" i="38"/>
  <c r="F579" i="36"/>
  <c r="G579" i="36" s="1"/>
  <c r="H579" i="36" s="1"/>
  <c r="D576" i="41" s="1"/>
  <c r="G578" i="39"/>
  <c r="I587" i="36"/>
  <c r="J587" i="36" s="1"/>
  <c r="K587" i="36" s="1"/>
  <c r="S588" i="35"/>
  <c r="Y316" i="35"/>
  <c r="Z316" i="35" s="1"/>
  <c r="I316" i="40" s="1"/>
  <c r="F312" i="38"/>
  <c r="L315" i="36"/>
  <c r="M315" i="36" s="1"/>
  <c r="N315" i="36" s="1"/>
  <c r="AB315" i="39"/>
  <c r="AD315" i="39" s="1"/>
  <c r="I643" i="17" l="1"/>
  <c r="G643" i="17"/>
  <c r="D629" i="21"/>
  <c r="F631" i="37"/>
  <c r="K615" i="30"/>
  <c r="L615" i="30" s="1"/>
  <c r="H605" i="35"/>
  <c r="C604" i="36"/>
  <c r="D604" i="36" s="1"/>
  <c r="E604" i="36" s="1"/>
  <c r="E605" i="39" s="1"/>
  <c r="T605" i="39" s="1"/>
  <c r="J332" i="32"/>
  <c r="K332" i="32" s="1"/>
  <c r="L598" i="28"/>
  <c r="F599" i="28" s="1"/>
  <c r="H599" i="28" s="1"/>
  <c r="M598" i="28"/>
  <c r="F585" i="21" s="1"/>
  <c r="J578" i="39"/>
  <c r="I578" i="39"/>
  <c r="O580" i="35"/>
  <c r="E580" i="40" s="1"/>
  <c r="P580" i="35"/>
  <c r="M590" i="27"/>
  <c r="E577" i="21" s="1"/>
  <c r="L590" i="27"/>
  <c r="F591" i="27" s="1"/>
  <c r="D579" i="40"/>
  <c r="D579" i="39"/>
  <c r="H578" i="39"/>
  <c r="R589" i="35"/>
  <c r="U588" i="35"/>
  <c r="T588" i="35"/>
  <c r="O315" i="37"/>
  <c r="P315" i="37" s="1"/>
  <c r="Q315" i="37" s="1"/>
  <c r="L316" i="51" s="1"/>
  <c r="M316" i="51" s="1"/>
  <c r="N316" i="51" s="1"/>
  <c r="F312" i="41"/>
  <c r="AC316" i="39"/>
  <c r="AE316" i="39" s="1"/>
  <c r="J643" i="17" l="1"/>
  <c r="K643" i="17" s="1"/>
  <c r="U605" i="39"/>
  <c r="G599" i="28"/>
  <c r="L587" i="37"/>
  <c r="M587" i="37" s="1"/>
  <c r="N587" i="37" s="1"/>
  <c r="I588" i="51" s="1"/>
  <c r="J588" i="51" s="1"/>
  <c r="K588" i="51" s="1"/>
  <c r="N615" i="30"/>
  <c r="M615" i="30"/>
  <c r="F616" i="30" s="1"/>
  <c r="P605" i="39"/>
  <c r="Q605" i="39" s="1"/>
  <c r="R605" i="39"/>
  <c r="I605" i="35"/>
  <c r="J605" i="35"/>
  <c r="K578" i="39"/>
  <c r="M332" i="32"/>
  <c r="G319" i="21" s="1"/>
  <c r="L332" i="32"/>
  <c r="F333" i="32" s="1"/>
  <c r="J599" i="28"/>
  <c r="K599" i="28" s="1"/>
  <c r="F579" i="39"/>
  <c r="O579" i="39"/>
  <c r="G591" i="27"/>
  <c r="H591" i="27"/>
  <c r="J591" i="27" s="1"/>
  <c r="M581" i="35"/>
  <c r="I579" i="37"/>
  <c r="J579" i="37" s="1"/>
  <c r="K579" i="37" s="1"/>
  <c r="F580" i="51" s="1"/>
  <c r="G580" i="51" s="1"/>
  <c r="H580" i="51" s="1"/>
  <c r="F580" i="40"/>
  <c r="Q580" i="35"/>
  <c r="V580" i="35" s="1"/>
  <c r="I588" i="36"/>
  <c r="J588" i="36" s="1"/>
  <c r="K588" i="36" s="1"/>
  <c r="S589" i="35"/>
  <c r="Y317" i="35"/>
  <c r="Z317" i="35" s="1"/>
  <c r="I317" i="40" s="1"/>
  <c r="F313" i="38"/>
  <c r="AB316" i="39"/>
  <c r="AD316" i="39" s="1"/>
  <c r="L316" i="36"/>
  <c r="M316" i="36" s="1"/>
  <c r="N316" i="36" s="1"/>
  <c r="L643" i="17" l="1"/>
  <c r="F644" i="17" s="1"/>
  <c r="M643" i="17"/>
  <c r="L578" i="39"/>
  <c r="K574" i="43" s="1"/>
  <c r="S605" i="39"/>
  <c r="I616" i="30"/>
  <c r="G616" i="30"/>
  <c r="E604" i="37"/>
  <c r="G604" i="37" s="1"/>
  <c r="H604" i="37" s="1"/>
  <c r="C605" i="51" s="1"/>
  <c r="D605" i="51" s="1"/>
  <c r="E605" i="51" s="1"/>
  <c r="O615" i="30"/>
  <c r="P615" i="30" s="1"/>
  <c r="C602" i="21" s="1"/>
  <c r="G333" i="32"/>
  <c r="H333" i="32"/>
  <c r="X323" i="35"/>
  <c r="L599" i="28"/>
  <c r="F600" i="28" s="1"/>
  <c r="H600" i="28" s="1"/>
  <c r="M599" i="28"/>
  <c r="F586" i="21" s="1"/>
  <c r="F580" i="36"/>
  <c r="G580" i="36" s="1"/>
  <c r="H580" i="36" s="1"/>
  <c r="D577" i="41" s="1"/>
  <c r="N581" i="35"/>
  <c r="D577" i="38"/>
  <c r="I591" i="27"/>
  <c r="K591" i="27"/>
  <c r="W580" i="35"/>
  <c r="K580" i="35" s="1"/>
  <c r="H580" i="40"/>
  <c r="G579" i="39"/>
  <c r="R590" i="35"/>
  <c r="L588" i="37"/>
  <c r="M588" i="37" s="1"/>
  <c r="N588" i="37" s="1"/>
  <c r="I589" i="51" s="1"/>
  <c r="J589" i="51" s="1"/>
  <c r="K589" i="51" s="1"/>
  <c r="G600" i="28"/>
  <c r="U589" i="35"/>
  <c r="T589" i="35"/>
  <c r="F313" i="41"/>
  <c r="AC317" i="39"/>
  <c r="AE317" i="39" s="1"/>
  <c r="O316" i="37"/>
  <c r="P316" i="37" s="1"/>
  <c r="Q316" i="37" s="1"/>
  <c r="L317" i="51" s="1"/>
  <c r="M317" i="51" s="1"/>
  <c r="N317" i="51" s="1"/>
  <c r="D630" i="21" l="1"/>
  <c r="F632" i="37"/>
  <c r="I644" i="17"/>
  <c r="G644" i="17"/>
  <c r="K616" i="30"/>
  <c r="L616" i="30" s="1"/>
  <c r="C605" i="36"/>
  <c r="D605" i="36" s="1"/>
  <c r="E605" i="36" s="1"/>
  <c r="E606" i="39" s="1"/>
  <c r="T606" i="39" s="1"/>
  <c r="H606" i="35"/>
  <c r="J333" i="32"/>
  <c r="K333" i="32" s="1"/>
  <c r="J600" i="28"/>
  <c r="K600" i="28" s="1"/>
  <c r="I579" i="39"/>
  <c r="J579" i="39"/>
  <c r="D580" i="40"/>
  <c r="D580" i="39"/>
  <c r="M591" i="27"/>
  <c r="E578" i="21" s="1"/>
  <c r="L591" i="27"/>
  <c r="F592" i="27" s="1"/>
  <c r="P581" i="35"/>
  <c r="O581" i="35"/>
  <c r="E581" i="40" s="1"/>
  <c r="H579" i="39"/>
  <c r="K579" i="39" s="1"/>
  <c r="I589" i="36"/>
  <c r="J589" i="36" s="1"/>
  <c r="K589" i="36" s="1"/>
  <c r="S590" i="35"/>
  <c r="Y318" i="35"/>
  <c r="Z318" i="35" s="1"/>
  <c r="I318" i="40" s="1"/>
  <c r="F314" i="38"/>
  <c r="L317" i="36"/>
  <c r="M317" i="36" s="1"/>
  <c r="N317" i="36" s="1"/>
  <c r="AB317" i="39"/>
  <c r="AD317" i="39" s="1"/>
  <c r="J644" i="17" l="1"/>
  <c r="K644" i="17" s="1"/>
  <c r="U606" i="39"/>
  <c r="L579" i="39"/>
  <c r="K575" i="43" s="1"/>
  <c r="N616" i="30"/>
  <c r="M616" i="30"/>
  <c r="F617" i="30" s="1"/>
  <c r="I606" i="35"/>
  <c r="J606" i="35"/>
  <c r="P606" i="39"/>
  <c r="Q606" i="39" s="1"/>
  <c r="R606" i="39"/>
  <c r="M333" i="32"/>
  <c r="G320" i="21" s="1"/>
  <c r="L333" i="32"/>
  <c r="F334" i="32" s="1"/>
  <c r="M600" i="28"/>
  <c r="F587" i="21" s="1"/>
  <c r="L600" i="28"/>
  <c r="F601" i="28" s="1"/>
  <c r="G601" i="28" s="1"/>
  <c r="Q581" i="35"/>
  <c r="V581" i="35" s="1"/>
  <c r="F581" i="40"/>
  <c r="G592" i="27"/>
  <c r="H592" i="27"/>
  <c r="J592" i="27" s="1"/>
  <c r="M582" i="35"/>
  <c r="I580" i="37"/>
  <c r="J580" i="37" s="1"/>
  <c r="K580" i="37" s="1"/>
  <c r="F581" i="51" s="1"/>
  <c r="G581" i="51" s="1"/>
  <c r="H581" i="51" s="1"/>
  <c r="F580" i="39"/>
  <c r="G580" i="39" s="1"/>
  <c r="O580" i="39"/>
  <c r="R591" i="35"/>
  <c r="L589" i="37"/>
  <c r="M589" i="37" s="1"/>
  <c r="N589" i="37" s="1"/>
  <c r="I590" i="51" s="1"/>
  <c r="J590" i="51" s="1"/>
  <c r="K590" i="51" s="1"/>
  <c r="U590" i="35"/>
  <c r="T590" i="35"/>
  <c r="O317" i="37"/>
  <c r="P317" i="37" s="1"/>
  <c r="Q317" i="37" s="1"/>
  <c r="L318" i="51" s="1"/>
  <c r="M318" i="51" s="1"/>
  <c r="N318" i="51" s="1"/>
  <c r="F314" i="41"/>
  <c r="AC318" i="39"/>
  <c r="AE318" i="39" s="1"/>
  <c r="M644" i="17" l="1"/>
  <c r="L644" i="17"/>
  <c r="F645" i="17" s="1"/>
  <c r="H601" i="28"/>
  <c r="S606" i="39"/>
  <c r="I617" i="30"/>
  <c r="G617" i="30"/>
  <c r="O616" i="30"/>
  <c r="P616" i="30" s="1"/>
  <c r="C603" i="21" s="1"/>
  <c r="E605" i="37"/>
  <c r="G605" i="37" s="1"/>
  <c r="H605" i="37" s="1"/>
  <c r="C606" i="51" s="1"/>
  <c r="D606" i="51" s="1"/>
  <c r="E606" i="51" s="1"/>
  <c r="H334" i="32"/>
  <c r="G334" i="32"/>
  <c r="X324" i="35"/>
  <c r="J601" i="28"/>
  <c r="K601" i="28" s="1"/>
  <c r="H580" i="39"/>
  <c r="I580" i="39"/>
  <c r="K580" i="39" s="1"/>
  <c r="J580" i="39"/>
  <c r="N582" i="35"/>
  <c r="F581" i="36"/>
  <c r="G581" i="36" s="1"/>
  <c r="H581" i="36" s="1"/>
  <c r="D578" i="41" s="1"/>
  <c r="D578" i="38"/>
  <c r="K592" i="27"/>
  <c r="I592" i="27"/>
  <c r="W581" i="35"/>
  <c r="K581" i="35" s="1"/>
  <c r="H581" i="40"/>
  <c r="S591" i="35"/>
  <c r="I590" i="36"/>
  <c r="J590" i="36" s="1"/>
  <c r="K590" i="36" s="1"/>
  <c r="Y319" i="35"/>
  <c r="Z319" i="35" s="1"/>
  <c r="I319" i="40" s="1"/>
  <c r="F315" i="38"/>
  <c r="AB318" i="39"/>
  <c r="AD318" i="39" s="1"/>
  <c r="L318" i="36"/>
  <c r="M318" i="36" s="1"/>
  <c r="N318" i="36" s="1"/>
  <c r="G645" i="17" l="1"/>
  <c r="I645" i="17"/>
  <c r="D631" i="21"/>
  <c r="F633" i="37"/>
  <c r="C606" i="36"/>
  <c r="D606" i="36" s="1"/>
  <c r="E606" i="36" s="1"/>
  <c r="E607" i="39" s="1"/>
  <c r="T607" i="39" s="1"/>
  <c r="H607" i="35"/>
  <c r="K617" i="30"/>
  <c r="L617" i="30" s="1"/>
  <c r="J334" i="32"/>
  <c r="K334" i="32" s="1"/>
  <c r="M601" i="28"/>
  <c r="L601" i="28"/>
  <c r="F602" i="28" s="1"/>
  <c r="G602" i="28" s="1"/>
  <c r="L592" i="27"/>
  <c r="F593" i="27" s="1"/>
  <c r="M592" i="27"/>
  <c r="E579" i="21" s="1"/>
  <c r="O582" i="35"/>
  <c r="E582" i="40" s="1"/>
  <c r="P582" i="35"/>
  <c r="L580" i="39"/>
  <c r="K576" i="43" s="1"/>
  <c r="D581" i="40"/>
  <c r="D581" i="39"/>
  <c r="T591" i="35"/>
  <c r="U591" i="35"/>
  <c r="F315" i="41"/>
  <c r="AC319" i="39"/>
  <c r="AE319" i="39" s="1"/>
  <c r="O318" i="37"/>
  <c r="P318" i="37" s="1"/>
  <c r="Q318" i="37" s="1"/>
  <c r="L319" i="51" s="1"/>
  <c r="M319" i="51" s="1"/>
  <c r="N319" i="51" s="1"/>
  <c r="L590" i="37" l="1"/>
  <c r="M590" i="37" s="1"/>
  <c r="N590" i="37" s="1"/>
  <c r="I591" i="51" s="1"/>
  <c r="J591" i="51" s="1"/>
  <c r="K591" i="51" s="1"/>
  <c r="F588" i="21"/>
  <c r="J645" i="17"/>
  <c r="K645" i="17" s="1"/>
  <c r="U607" i="39"/>
  <c r="R592" i="35"/>
  <c r="H602" i="28"/>
  <c r="M617" i="30"/>
  <c r="F618" i="30" s="1"/>
  <c r="N617" i="30"/>
  <c r="I607" i="35"/>
  <c r="J607" i="35"/>
  <c r="P607" i="39"/>
  <c r="Q607" i="39" s="1"/>
  <c r="R607" i="39"/>
  <c r="M334" i="32"/>
  <c r="G321" i="21" s="1"/>
  <c r="L334" i="32"/>
  <c r="F335" i="32" s="1"/>
  <c r="J602" i="28"/>
  <c r="K602" i="28" s="1"/>
  <c r="O581" i="39"/>
  <c r="F581" i="39"/>
  <c r="G581" i="39" s="1"/>
  <c r="F582" i="40"/>
  <c r="Q582" i="35"/>
  <c r="V582" i="35" s="1"/>
  <c r="M583" i="35"/>
  <c r="I581" i="37"/>
  <c r="J581" i="37" s="1"/>
  <c r="K581" i="37" s="1"/>
  <c r="F582" i="51" s="1"/>
  <c r="G582" i="51" s="1"/>
  <c r="H582" i="51" s="1"/>
  <c r="H593" i="27"/>
  <c r="J593" i="27" s="1"/>
  <c r="G593" i="27"/>
  <c r="I591" i="36"/>
  <c r="J591" i="36" s="1"/>
  <c r="K591" i="36" s="1"/>
  <c r="S592" i="35"/>
  <c r="Y320" i="35"/>
  <c r="Z320" i="35" s="1"/>
  <c r="I320" i="40" s="1"/>
  <c r="F316" i="38"/>
  <c r="L319" i="36"/>
  <c r="M319" i="36" s="1"/>
  <c r="N319" i="36" s="1"/>
  <c r="AB319" i="39"/>
  <c r="AD319" i="39" s="1"/>
  <c r="M645" i="17" l="1"/>
  <c r="L645" i="17"/>
  <c r="F646" i="17" s="1"/>
  <c r="S607" i="39"/>
  <c r="O617" i="30"/>
  <c r="P617" i="30" s="1"/>
  <c r="C604" i="21" s="1"/>
  <c r="E606" i="37"/>
  <c r="G606" i="37" s="1"/>
  <c r="H606" i="37" s="1"/>
  <c r="C607" i="51" s="1"/>
  <c r="D607" i="51" s="1"/>
  <c r="E607" i="51" s="1"/>
  <c r="I618" i="30"/>
  <c r="G618" i="30"/>
  <c r="H335" i="32"/>
  <c r="G335" i="32"/>
  <c r="X325" i="35"/>
  <c r="L602" i="28"/>
  <c r="F603" i="28" s="1"/>
  <c r="H603" i="28" s="1"/>
  <c r="M602" i="28"/>
  <c r="I593" i="27"/>
  <c r="K593" i="27"/>
  <c r="F582" i="36"/>
  <c r="G582" i="36" s="1"/>
  <c r="H582" i="36" s="1"/>
  <c r="D579" i="41" s="1"/>
  <c r="N583" i="35"/>
  <c r="D579" i="38"/>
  <c r="H582" i="40"/>
  <c r="W582" i="35"/>
  <c r="K582" i="35" s="1"/>
  <c r="H581" i="39"/>
  <c r="I581" i="39"/>
  <c r="J581" i="39"/>
  <c r="T592" i="35"/>
  <c r="U592" i="35"/>
  <c r="F316" i="41"/>
  <c r="AC320" i="39"/>
  <c r="AE320" i="39" s="1"/>
  <c r="O319" i="37"/>
  <c r="P319" i="37" s="1"/>
  <c r="Q319" i="37" s="1"/>
  <c r="L320" i="51" s="1"/>
  <c r="M320" i="51" s="1"/>
  <c r="N320" i="51" s="1"/>
  <c r="R593" i="35" l="1"/>
  <c r="F589" i="21"/>
  <c r="G603" i="28"/>
  <c r="G646" i="17"/>
  <c r="I646" i="17"/>
  <c r="D632" i="21"/>
  <c r="F634" i="37"/>
  <c r="L591" i="37"/>
  <c r="M591" i="37" s="1"/>
  <c r="N591" i="37" s="1"/>
  <c r="I592" i="51" s="1"/>
  <c r="J592" i="51" s="1"/>
  <c r="K592" i="51" s="1"/>
  <c r="K618" i="30"/>
  <c r="L618" i="30" s="1"/>
  <c r="H608" i="35"/>
  <c r="C607" i="36"/>
  <c r="D607" i="36" s="1"/>
  <c r="E607" i="36" s="1"/>
  <c r="E608" i="39" s="1"/>
  <c r="T608" i="39" s="1"/>
  <c r="J335" i="32"/>
  <c r="K335" i="32" s="1"/>
  <c r="J603" i="28"/>
  <c r="K603" i="28" s="1"/>
  <c r="D582" i="40"/>
  <c r="D582" i="39"/>
  <c r="O583" i="35"/>
  <c r="E583" i="40" s="1"/>
  <c r="P583" i="35"/>
  <c r="M593" i="27"/>
  <c r="E580" i="21" s="1"/>
  <c r="L593" i="27"/>
  <c r="F594" i="27" s="1"/>
  <c r="K581" i="39"/>
  <c r="L581" i="39" s="1"/>
  <c r="K577" i="43" s="1"/>
  <c r="Y321" i="35"/>
  <c r="Z321" i="35" s="1"/>
  <c r="I321" i="40" s="1"/>
  <c r="F317" i="38"/>
  <c r="AB320" i="39"/>
  <c r="AD320" i="39" s="1"/>
  <c r="L320" i="36"/>
  <c r="M320" i="36" s="1"/>
  <c r="N320" i="36" s="1"/>
  <c r="I592" i="36" l="1"/>
  <c r="J592" i="36" s="1"/>
  <c r="K592" i="36" s="1"/>
  <c r="J646" i="17"/>
  <c r="K646" i="17" s="1"/>
  <c r="U608" i="39"/>
  <c r="S593" i="35"/>
  <c r="U593" i="35" s="1"/>
  <c r="N618" i="30"/>
  <c r="M618" i="30"/>
  <c r="F619" i="30" s="1"/>
  <c r="P608" i="39"/>
  <c r="Q608" i="39" s="1"/>
  <c r="R608" i="39"/>
  <c r="J608" i="35"/>
  <c r="I608" i="35"/>
  <c r="M335" i="32"/>
  <c r="G322" i="21" s="1"/>
  <c r="L335" i="32"/>
  <c r="F336" i="32" s="1"/>
  <c r="L603" i="28"/>
  <c r="F604" i="28" s="1"/>
  <c r="H604" i="28" s="1"/>
  <c r="J604" i="28" s="1"/>
  <c r="M603" i="28"/>
  <c r="F590" i="21" s="1"/>
  <c r="G594" i="27"/>
  <c r="H594" i="27"/>
  <c r="J594" i="27" s="1"/>
  <c r="M584" i="35"/>
  <c r="I582" i="37"/>
  <c r="J582" i="37" s="1"/>
  <c r="K582" i="37" s="1"/>
  <c r="F583" i="51" s="1"/>
  <c r="G583" i="51" s="1"/>
  <c r="H583" i="51" s="1"/>
  <c r="Q583" i="35"/>
  <c r="V583" i="35" s="1"/>
  <c r="F583" i="40"/>
  <c r="O582" i="39"/>
  <c r="F582" i="39"/>
  <c r="L592" i="37"/>
  <c r="M592" i="37" s="1"/>
  <c r="N592" i="37" s="1"/>
  <c r="I593" i="51" s="1"/>
  <c r="J593" i="51" s="1"/>
  <c r="K593" i="51" s="1"/>
  <c r="R594" i="35"/>
  <c r="F317" i="41"/>
  <c r="AC321" i="39"/>
  <c r="AE321" i="39" s="1"/>
  <c r="O320" i="37"/>
  <c r="P320" i="37" s="1"/>
  <c r="Q320" i="37" s="1"/>
  <c r="L321" i="51" s="1"/>
  <c r="M321" i="51" s="1"/>
  <c r="N321" i="51" s="1"/>
  <c r="T593" i="35" l="1"/>
  <c r="G604" i="28"/>
  <c r="M646" i="17"/>
  <c r="L646" i="17"/>
  <c r="F647" i="17" s="1"/>
  <c r="S608" i="39"/>
  <c r="G619" i="30"/>
  <c r="I619" i="30"/>
  <c r="E607" i="37"/>
  <c r="G607" i="37" s="1"/>
  <c r="H607" i="37" s="1"/>
  <c r="C608" i="51" s="1"/>
  <c r="D608" i="51" s="1"/>
  <c r="E608" i="51" s="1"/>
  <c r="O618" i="30"/>
  <c r="P618" i="30" s="1"/>
  <c r="C605" i="21" s="1"/>
  <c r="H336" i="32"/>
  <c r="G336" i="32"/>
  <c r="X326" i="35"/>
  <c r="H583" i="40"/>
  <c r="W583" i="35"/>
  <c r="K583" i="35" s="1"/>
  <c r="F583" i="36"/>
  <c r="G583" i="36" s="1"/>
  <c r="H583" i="36" s="1"/>
  <c r="D580" i="41" s="1"/>
  <c r="D580" i="38"/>
  <c r="N584" i="35"/>
  <c r="K594" i="27"/>
  <c r="I594" i="27"/>
  <c r="G582" i="39"/>
  <c r="K604" i="28"/>
  <c r="S594" i="35"/>
  <c r="I593" i="36"/>
  <c r="J593" i="36" s="1"/>
  <c r="K593" i="36" s="1"/>
  <c r="Y322" i="35"/>
  <c r="Z322" i="35" s="1"/>
  <c r="I322" i="40" s="1"/>
  <c r="F318" i="38"/>
  <c r="L321" i="36"/>
  <c r="M321" i="36" s="1"/>
  <c r="N321" i="36" s="1"/>
  <c r="AB321" i="39"/>
  <c r="AD321" i="39" s="1"/>
  <c r="I647" i="17" l="1"/>
  <c r="G647" i="17"/>
  <c r="D633" i="21"/>
  <c r="F635" i="37"/>
  <c r="C608" i="36"/>
  <c r="D608" i="36" s="1"/>
  <c r="E608" i="36" s="1"/>
  <c r="E609" i="39" s="1"/>
  <c r="T609" i="39" s="1"/>
  <c r="H609" i="35"/>
  <c r="K619" i="30"/>
  <c r="L619" i="30" s="1"/>
  <c r="J336" i="32"/>
  <c r="K336" i="32" s="1"/>
  <c r="J582" i="39"/>
  <c r="I582" i="39"/>
  <c r="M594" i="27"/>
  <c r="E581" i="21" s="1"/>
  <c r="L594" i="27"/>
  <c r="F595" i="27" s="1"/>
  <c r="O584" i="35"/>
  <c r="E584" i="40" s="1"/>
  <c r="P584" i="35"/>
  <c r="D583" i="40"/>
  <c r="D583" i="39"/>
  <c r="H582" i="39"/>
  <c r="M604" i="28"/>
  <c r="F591" i="21" s="1"/>
  <c r="L604" i="28"/>
  <c r="F605" i="28" s="1"/>
  <c r="T594" i="35"/>
  <c r="U594" i="35"/>
  <c r="O321" i="37"/>
  <c r="P321" i="37" s="1"/>
  <c r="Q321" i="37" s="1"/>
  <c r="L322" i="51" s="1"/>
  <c r="M322" i="51" s="1"/>
  <c r="N322" i="51" s="1"/>
  <c r="F318" i="41"/>
  <c r="AC322" i="39"/>
  <c r="AE322" i="39" s="1"/>
  <c r="J647" i="17" l="1"/>
  <c r="K647" i="17" s="1"/>
  <c r="U609" i="39"/>
  <c r="N619" i="30"/>
  <c r="M619" i="30"/>
  <c r="F620" i="30" s="1"/>
  <c r="I609" i="35"/>
  <c r="J609" i="35"/>
  <c r="P609" i="39"/>
  <c r="Q609" i="39" s="1"/>
  <c r="R609" i="39"/>
  <c r="L336" i="32"/>
  <c r="F337" i="32" s="1"/>
  <c r="M336" i="32"/>
  <c r="G323" i="21" s="1"/>
  <c r="F583" i="39"/>
  <c r="O583" i="39"/>
  <c r="Q584" i="35"/>
  <c r="V584" i="35" s="1"/>
  <c r="F584" i="40"/>
  <c r="H595" i="27"/>
  <c r="J595" i="27" s="1"/>
  <c r="G595" i="27"/>
  <c r="I583" i="37"/>
  <c r="J583" i="37" s="1"/>
  <c r="K583" i="37" s="1"/>
  <c r="F584" i="51" s="1"/>
  <c r="G584" i="51" s="1"/>
  <c r="H584" i="51" s="1"/>
  <c r="M585" i="35"/>
  <c r="K582" i="39"/>
  <c r="G605" i="28"/>
  <c r="H605" i="28"/>
  <c r="J605" i="28" s="1"/>
  <c r="L593" i="37"/>
  <c r="M593" i="37" s="1"/>
  <c r="N593" i="37" s="1"/>
  <c r="I594" i="51" s="1"/>
  <c r="J594" i="51" s="1"/>
  <c r="K594" i="51" s="1"/>
  <c r="R595" i="35"/>
  <c r="Y323" i="35"/>
  <c r="Z323" i="35" s="1"/>
  <c r="I323" i="40" s="1"/>
  <c r="F319" i="38"/>
  <c r="AB322" i="39"/>
  <c r="AD322" i="39" s="1"/>
  <c r="L322" i="36"/>
  <c r="M322" i="36" s="1"/>
  <c r="N322" i="36" s="1"/>
  <c r="L647" i="17" l="1"/>
  <c r="F648" i="17" s="1"/>
  <c r="M647" i="17"/>
  <c r="S609" i="39"/>
  <c r="G620" i="30"/>
  <c r="I620" i="30"/>
  <c r="E608" i="37"/>
  <c r="G608" i="37" s="1"/>
  <c r="H608" i="37" s="1"/>
  <c r="C609" i="51" s="1"/>
  <c r="D609" i="51" s="1"/>
  <c r="E609" i="51" s="1"/>
  <c r="O619" i="30"/>
  <c r="P619" i="30" s="1"/>
  <c r="C606" i="21" s="1"/>
  <c r="X327" i="35"/>
  <c r="H337" i="32"/>
  <c r="G337" i="32"/>
  <c r="L582" i="39"/>
  <c r="K578" i="43" s="1"/>
  <c r="N585" i="35"/>
  <c r="F584" i="36"/>
  <c r="G584" i="36" s="1"/>
  <c r="H584" i="36" s="1"/>
  <c r="D581" i="41" s="1"/>
  <c r="D581" i="38"/>
  <c r="I595" i="27"/>
  <c r="K595" i="27"/>
  <c r="W584" i="35"/>
  <c r="K584" i="35" s="1"/>
  <c r="H584" i="40"/>
  <c r="G583" i="39"/>
  <c r="K605" i="28"/>
  <c r="I594" i="36"/>
  <c r="J594" i="36" s="1"/>
  <c r="K594" i="36" s="1"/>
  <c r="S595" i="35"/>
  <c r="F319" i="41"/>
  <c r="AC323" i="39"/>
  <c r="AE323" i="39" s="1"/>
  <c r="O322" i="37"/>
  <c r="P322" i="37" s="1"/>
  <c r="Q322" i="37" s="1"/>
  <c r="L323" i="51" s="1"/>
  <c r="M323" i="51" s="1"/>
  <c r="N323" i="51" s="1"/>
  <c r="D634" i="21" l="1"/>
  <c r="F636" i="37"/>
  <c r="G648" i="17"/>
  <c r="I648" i="17"/>
  <c r="K620" i="30"/>
  <c r="L620" i="30" s="1"/>
  <c r="H610" i="35"/>
  <c r="C609" i="36"/>
  <c r="D609" i="36" s="1"/>
  <c r="E609" i="36" s="1"/>
  <c r="E610" i="39" s="1"/>
  <c r="T610" i="39" s="1"/>
  <c r="J337" i="32"/>
  <c r="K337" i="32" s="1"/>
  <c r="I583" i="39"/>
  <c r="J583" i="39"/>
  <c r="D584" i="40"/>
  <c r="D584" i="39"/>
  <c r="L595" i="27"/>
  <c r="F596" i="27" s="1"/>
  <c r="M595" i="27"/>
  <c r="E582" i="21" s="1"/>
  <c r="H583" i="39"/>
  <c r="P585" i="35"/>
  <c r="O585" i="35"/>
  <c r="E585" i="40" s="1"/>
  <c r="L605" i="28"/>
  <c r="F606" i="28" s="1"/>
  <c r="M605" i="28"/>
  <c r="F592" i="21" s="1"/>
  <c r="U595" i="35"/>
  <c r="T595" i="35"/>
  <c r="Y324" i="35"/>
  <c r="Z324" i="35" s="1"/>
  <c r="I324" i="40" s="1"/>
  <c r="F320" i="38"/>
  <c r="L323" i="36"/>
  <c r="M323" i="36" s="1"/>
  <c r="N323" i="36" s="1"/>
  <c r="AB323" i="39"/>
  <c r="AD323" i="39" s="1"/>
  <c r="J648" i="17" l="1"/>
  <c r="K648" i="17" s="1"/>
  <c r="U610" i="39"/>
  <c r="N620" i="30"/>
  <c r="M620" i="30"/>
  <c r="F621" i="30" s="1"/>
  <c r="P610" i="39"/>
  <c r="Q610" i="39" s="1"/>
  <c r="R610" i="39"/>
  <c r="J610" i="35"/>
  <c r="I610" i="35"/>
  <c r="K583" i="39"/>
  <c r="L337" i="32"/>
  <c r="F338" i="32" s="1"/>
  <c r="M337" i="32"/>
  <c r="G324" i="21" s="1"/>
  <c r="F585" i="40"/>
  <c r="Q585" i="35"/>
  <c r="V585" i="35" s="1"/>
  <c r="I584" i="37"/>
  <c r="J584" i="37" s="1"/>
  <c r="K584" i="37" s="1"/>
  <c r="F585" i="51" s="1"/>
  <c r="G585" i="51" s="1"/>
  <c r="H585" i="51" s="1"/>
  <c r="M586" i="35"/>
  <c r="H596" i="27"/>
  <c r="J596" i="27" s="1"/>
  <c r="G596" i="27"/>
  <c r="F584" i="39"/>
  <c r="G584" i="39" s="1"/>
  <c r="O584" i="39"/>
  <c r="R596" i="35"/>
  <c r="L594" i="37"/>
  <c r="M594" i="37" s="1"/>
  <c r="N594" i="37" s="1"/>
  <c r="I595" i="51" s="1"/>
  <c r="J595" i="51" s="1"/>
  <c r="K595" i="51" s="1"/>
  <c r="G606" i="28"/>
  <c r="H606" i="28"/>
  <c r="F320" i="41"/>
  <c r="AC324" i="39"/>
  <c r="AE324" i="39" s="1"/>
  <c r="O323" i="37"/>
  <c r="P323" i="37" s="1"/>
  <c r="Q323" i="37" s="1"/>
  <c r="L324" i="51" s="1"/>
  <c r="M324" i="51" s="1"/>
  <c r="N324" i="51" s="1"/>
  <c r="L648" i="17" l="1"/>
  <c r="F649" i="17" s="1"/>
  <c r="M648" i="17"/>
  <c r="L583" i="39"/>
  <c r="K579" i="43" s="1"/>
  <c r="S610" i="39"/>
  <c r="I621" i="30"/>
  <c r="G621" i="30"/>
  <c r="E609" i="37"/>
  <c r="G609" i="37" s="1"/>
  <c r="H609" i="37" s="1"/>
  <c r="C610" i="51" s="1"/>
  <c r="D610" i="51" s="1"/>
  <c r="E610" i="51" s="1"/>
  <c r="O620" i="30"/>
  <c r="P620" i="30" s="1"/>
  <c r="C607" i="21" s="1"/>
  <c r="X328" i="35"/>
  <c r="G338" i="32"/>
  <c r="H338" i="32"/>
  <c r="J606" i="28"/>
  <c r="K606" i="28" s="1"/>
  <c r="H584" i="39"/>
  <c r="I584" i="39"/>
  <c r="J584" i="39"/>
  <c r="K596" i="27"/>
  <c r="I596" i="27"/>
  <c r="F585" i="36"/>
  <c r="G585" i="36" s="1"/>
  <c r="H585" i="36" s="1"/>
  <c r="D582" i="41" s="1"/>
  <c r="N586" i="35"/>
  <c r="D582" i="38"/>
  <c r="W585" i="35"/>
  <c r="K585" i="35" s="1"/>
  <c r="H585" i="40"/>
  <c r="I595" i="36"/>
  <c r="J595" i="36" s="1"/>
  <c r="K595" i="36" s="1"/>
  <c r="S596" i="35"/>
  <c r="Y325" i="35"/>
  <c r="Z325" i="35" s="1"/>
  <c r="I325" i="40" s="1"/>
  <c r="F321" i="38"/>
  <c r="L324" i="36"/>
  <c r="M324" i="36" s="1"/>
  <c r="N324" i="36" s="1"/>
  <c r="AB324" i="39"/>
  <c r="AD324" i="39" s="1"/>
  <c r="K584" i="39" l="1"/>
  <c r="D635" i="21"/>
  <c r="F637" i="37"/>
  <c r="I649" i="17"/>
  <c r="G649" i="17"/>
  <c r="C610" i="36"/>
  <c r="D610" i="36" s="1"/>
  <c r="E610" i="36" s="1"/>
  <c r="E611" i="39" s="1"/>
  <c r="T611" i="39" s="1"/>
  <c r="H611" i="35"/>
  <c r="K621" i="30"/>
  <c r="L621" i="30" s="1"/>
  <c r="J338" i="32"/>
  <c r="K338" i="32" s="1"/>
  <c r="L606" i="28"/>
  <c r="F607" i="28" s="1"/>
  <c r="H607" i="28" s="1"/>
  <c r="M606" i="28"/>
  <c r="P586" i="35"/>
  <c r="O586" i="35"/>
  <c r="E586" i="40" s="1"/>
  <c r="M596" i="27"/>
  <c r="E583" i="21" s="1"/>
  <c r="L596" i="27"/>
  <c r="F597" i="27" s="1"/>
  <c r="L584" i="39"/>
  <c r="K580" i="43" s="1"/>
  <c r="D585" i="39"/>
  <c r="D585" i="40"/>
  <c r="U596" i="35"/>
  <c r="T596" i="35"/>
  <c r="O324" i="37"/>
  <c r="P324" i="37" s="1"/>
  <c r="Q324" i="37" s="1"/>
  <c r="L325" i="51" s="1"/>
  <c r="M325" i="51" s="1"/>
  <c r="N325" i="51" s="1"/>
  <c r="F321" i="41"/>
  <c r="AC325" i="39"/>
  <c r="AE325" i="39" s="1"/>
  <c r="R597" i="35" l="1"/>
  <c r="F593" i="21"/>
  <c r="J649" i="17"/>
  <c r="K649" i="17" s="1"/>
  <c r="U611" i="39"/>
  <c r="L595" i="37"/>
  <c r="M595" i="37" s="1"/>
  <c r="N595" i="37" s="1"/>
  <c r="I596" i="51" s="1"/>
  <c r="J596" i="51" s="1"/>
  <c r="K596" i="51" s="1"/>
  <c r="G607" i="28"/>
  <c r="M621" i="30"/>
  <c r="F622" i="30" s="1"/>
  <c r="N621" i="30"/>
  <c r="J611" i="35"/>
  <c r="I611" i="35"/>
  <c r="P611" i="39"/>
  <c r="Q611" i="39" s="1"/>
  <c r="R611" i="39"/>
  <c r="L338" i="32"/>
  <c r="F339" i="32" s="1"/>
  <c r="M338" i="32"/>
  <c r="G325" i="21" s="1"/>
  <c r="J607" i="28"/>
  <c r="K607" i="28" s="1"/>
  <c r="O585" i="39"/>
  <c r="F585" i="39"/>
  <c r="G585" i="39" s="1"/>
  <c r="H597" i="27"/>
  <c r="J597" i="27" s="1"/>
  <c r="G597" i="27"/>
  <c r="M587" i="35"/>
  <c r="I585" i="37"/>
  <c r="J585" i="37" s="1"/>
  <c r="K585" i="37" s="1"/>
  <c r="F586" i="51" s="1"/>
  <c r="G586" i="51" s="1"/>
  <c r="H586" i="51" s="1"/>
  <c r="Q586" i="35"/>
  <c r="V586" i="35" s="1"/>
  <c r="F586" i="40"/>
  <c r="I596" i="36"/>
  <c r="J596" i="36" s="1"/>
  <c r="K596" i="36" s="1"/>
  <c r="Y326" i="35"/>
  <c r="Z326" i="35" s="1"/>
  <c r="I326" i="40" s="1"/>
  <c r="F322" i="38"/>
  <c r="L325" i="36"/>
  <c r="M325" i="36" s="1"/>
  <c r="N325" i="36" s="1"/>
  <c r="AB325" i="39"/>
  <c r="AD325" i="39" s="1"/>
  <c r="S597" i="35" l="1"/>
  <c r="L649" i="17"/>
  <c r="F650" i="17" s="1"/>
  <c r="M649" i="17"/>
  <c r="S611" i="39"/>
  <c r="E610" i="37"/>
  <c r="G610" i="37" s="1"/>
  <c r="H610" i="37" s="1"/>
  <c r="C611" i="51" s="1"/>
  <c r="D611" i="51" s="1"/>
  <c r="E611" i="51" s="1"/>
  <c r="O621" i="30"/>
  <c r="P621" i="30" s="1"/>
  <c r="C608" i="21" s="1"/>
  <c r="I622" i="30"/>
  <c r="G622" i="30"/>
  <c r="X329" i="35"/>
  <c r="G339" i="32"/>
  <c r="H339" i="32"/>
  <c r="M607" i="28"/>
  <c r="F594" i="21" s="1"/>
  <c r="L607" i="28"/>
  <c r="F608" i="28" s="1"/>
  <c r="G608" i="28" s="1"/>
  <c r="H586" i="40"/>
  <c r="W586" i="35"/>
  <c r="K586" i="35" s="1"/>
  <c r="D583" i="38"/>
  <c r="F586" i="36"/>
  <c r="G586" i="36" s="1"/>
  <c r="H586" i="36" s="1"/>
  <c r="D583" i="41" s="1"/>
  <c r="N587" i="35"/>
  <c r="I597" i="27"/>
  <c r="K597" i="27"/>
  <c r="H585" i="39"/>
  <c r="I585" i="39"/>
  <c r="J585" i="39"/>
  <c r="R598" i="35"/>
  <c r="U597" i="35"/>
  <c r="T597" i="35"/>
  <c r="F322" i="41"/>
  <c r="AC326" i="39"/>
  <c r="AE326" i="39" s="1"/>
  <c r="O325" i="37"/>
  <c r="P325" i="37" s="1"/>
  <c r="Q325" i="37" s="1"/>
  <c r="L326" i="51" s="1"/>
  <c r="M326" i="51" s="1"/>
  <c r="N326" i="51" s="1"/>
  <c r="L596" i="37" l="1"/>
  <c r="M596" i="37" s="1"/>
  <c r="N596" i="37" s="1"/>
  <c r="I597" i="51" s="1"/>
  <c r="J597" i="51" s="1"/>
  <c r="K597" i="51" s="1"/>
  <c r="D636" i="21"/>
  <c r="F638" i="37"/>
  <c r="I650" i="17"/>
  <c r="G650" i="17"/>
  <c r="H608" i="28"/>
  <c r="J608" i="28" s="1"/>
  <c r="K622" i="30"/>
  <c r="L622" i="30" s="1"/>
  <c r="H612" i="35"/>
  <c r="C611" i="36"/>
  <c r="D611" i="36" s="1"/>
  <c r="E611" i="36" s="1"/>
  <c r="E612" i="39" s="1"/>
  <c r="T612" i="39" s="1"/>
  <c r="J339" i="32"/>
  <c r="K339" i="32" s="1"/>
  <c r="L597" i="27"/>
  <c r="F598" i="27" s="1"/>
  <c r="M597" i="27"/>
  <c r="E584" i="21" s="1"/>
  <c r="O587" i="35"/>
  <c r="E587" i="40" s="1"/>
  <c r="P587" i="35"/>
  <c r="D586" i="40"/>
  <c r="D586" i="39"/>
  <c r="K585" i="39"/>
  <c r="L585" i="39" s="1"/>
  <c r="K581" i="43" s="1"/>
  <c r="I597" i="36"/>
  <c r="J597" i="36" s="1"/>
  <c r="K597" i="36" s="1"/>
  <c r="S598" i="35"/>
  <c r="Y327" i="35"/>
  <c r="Z327" i="35" s="1"/>
  <c r="I327" i="40" s="1"/>
  <c r="F323" i="38"/>
  <c r="AB326" i="39"/>
  <c r="AD326" i="39" s="1"/>
  <c r="L326" i="36"/>
  <c r="M326" i="36" s="1"/>
  <c r="N326" i="36" s="1"/>
  <c r="K608" i="28" l="1"/>
  <c r="J650" i="17"/>
  <c r="K650" i="17" s="1"/>
  <c r="U612" i="39"/>
  <c r="M622" i="30"/>
  <c r="F623" i="30" s="1"/>
  <c r="N622" i="30"/>
  <c r="P612" i="39"/>
  <c r="Q612" i="39" s="1"/>
  <c r="R612" i="39"/>
  <c r="I612" i="35"/>
  <c r="J612" i="35"/>
  <c r="M339" i="32"/>
  <c r="G326" i="21" s="1"/>
  <c r="L339" i="32"/>
  <c r="F340" i="32" s="1"/>
  <c r="F586" i="39"/>
  <c r="O586" i="39"/>
  <c r="Q587" i="35"/>
  <c r="V587" i="35" s="1"/>
  <c r="F587" i="40"/>
  <c r="M588" i="35"/>
  <c r="I586" i="37"/>
  <c r="J586" i="37" s="1"/>
  <c r="K586" i="37" s="1"/>
  <c r="F587" i="51" s="1"/>
  <c r="G587" i="51" s="1"/>
  <c r="H587" i="51" s="1"/>
  <c r="H598" i="27"/>
  <c r="J598" i="27" s="1"/>
  <c r="G598" i="27"/>
  <c r="M608" i="28"/>
  <c r="F595" i="21" s="1"/>
  <c r="L608" i="28"/>
  <c r="F609" i="28" s="1"/>
  <c r="T598" i="35"/>
  <c r="U598" i="35"/>
  <c r="O326" i="37"/>
  <c r="P326" i="37" s="1"/>
  <c r="Q326" i="37" s="1"/>
  <c r="L327" i="51" s="1"/>
  <c r="M327" i="51" s="1"/>
  <c r="N327" i="51" s="1"/>
  <c r="AC327" i="39"/>
  <c r="AE327" i="39" s="1"/>
  <c r="F323" i="41"/>
  <c r="L650" i="17" l="1"/>
  <c r="F651" i="17" s="1"/>
  <c r="M650" i="17"/>
  <c r="S612" i="39"/>
  <c r="O622" i="30"/>
  <c r="P622" i="30" s="1"/>
  <c r="C609" i="21" s="1"/>
  <c r="E611" i="37"/>
  <c r="G611" i="37" s="1"/>
  <c r="H611" i="37" s="1"/>
  <c r="C612" i="51" s="1"/>
  <c r="D612" i="51" s="1"/>
  <c r="E612" i="51" s="1"/>
  <c r="I623" i="30"/>
  <c r="G623" i="30"/>
  <c r="H340" i="32"/>
  <c r="G340" i="32"/>
  <c r="X330" i="35"/>
  <c r="I598" i="27"/>
  <c r="K598" i="27"/>
  <c r="N588" i="35"/>
  <c r="F587" i="36"/>
  <c r="G587" i="36" s="1"/>
  <c r="H587" i="36" s="1"/>
  <c r="W587" i="35"/>
  <c r="K587" i="35" s="1"/>
  <c r="H587" i="40"/>
  <c r="G586" i="39"/>
  <c r="H586" i="39" s="1"/>
  <c r="H609" i="28"/>
  <c r="G609" i="28"/>
  <c r="R599" i="35"/>
  <c r="L597" i="37"/>
  <c r="M597" i="37" s="1"/>
  <c r="N597" i="37" s="1"/>
  <c r="I598" i="51" s="1"/>
  <c r="J598" i="51" s="1"/>
  <c r="K598" i="51" s="1"/>
  <c r="Y328" i="35"/>
  <c r="Z328" i="35" s="1"/>
  <c r="I328" i="40" s="1"/>
  <c r="F324" i="38"/>
  <c r="L327" i="36"/>
  <c r="M327" i="36" s="1"/>
  <c r="N327" i="36" s="1"/>
  <c r="AB327" i="39"/>
  <c r="AD327" i="39" s="1"/>
  <c r="D637" i="21" l="1"/>
  <c r="F639" i="37"/>
  <c r="G651" i="17"/>
  <c r="I651" i="17"/>
  <c r="K623" i="30"/>
  <c r="L623" i="30" s="1"/>
  <c r="H613" i="35"/>
  <c r="C612" i="36"/>
  <c r="D612" i="36" s="1"/>
  <c r="E612" i="36" s="1"/>
  <c r="E613" i="39" s="1"/>
  <c r="T613" i="39" s="1"/>
  <c r="J340" i="32"/>
  <c r="K340" i="32" s="1"/>
  <c r="J609" i="28"/>
  <c r="K609" i="28" s="1"/>
  <c r="D587" i="40"/>
  <c r="D587" i="39"/>
  <c r="J586" i="39"/>
  <c r="I586" i="39"/>
  <c r="K586" i="39" s="1"/>
  <c r="P588" i="35"/>
  <c r="O588" i="35"/>
  <c r="M598" i="27"/>
  <c r="E585" i="21" s="1"/>
  <c r="L598" i="27"/>
  <c r="F599" i="27" s="1"/>
  <c r="S599" i="35"/>
  <c r="I598" i="36"/>
  <c r="J598" i="36" s="1"/>
  <c r="K598" i="36" s="1"/>
  <c r="O327" i="37"/>
  <c r="P327" i="37" s="1"/>
  <c r="Q327" i="37" s="1"/>
  <c r="L328" i="51" s="1"/>
  <c r="M328" i="51" s="1"/>
  <c r="N328" i="51" s="1"/>
  <c r="AC328" i="39"/>
  <c r="AE328" i="39" s="1"/>
  <c r="F324" i="41"/>
  <c r="J651" i="17" l="1"/>
  <c r="K651" i="17" s="1"/>
  <c r="U613" i="39"/>
  <c r="M623" i="30"/>
  <c r="F624" i="30" s="1"/>
  <c r="N623" i="30"/>
  <c r="P613" i="39"/>
  <c r="Q613" i="39" s="1"/>
  <c r="R613" i="39"/>
  <c r="I613" i="35"/>
  <c r="J613" i="35"/>
  <c r="M340" i="32"/>
  <c r="G327" i="21" s="1"/>
  <c r="L340" i="32"/>
  <c r="F341" i="32" s="1"/>
  <c r="M609" i="28"/>
  <c r="F596" i="21" s="1"/>
  <c r="L609" i="28"/>
  <c r="F610" i="28" s="1"/>
  <c r="I587" i="37"/>
  <c r="J587" i="37" s="1"/>
  <c r="K587" i="37" s="1"/>
  <c r="F588" i="51" s="1"/>
  <c r="G588" i="51" s="1"/>
  <c r="H588" i="51" s="1"/>
  <c r="M589" i="35"/>
  <c r="Q588" i="35"/>
  <c r="V588" i="35" s="1"/>
  <c r="W588" i="35" s="1"/>
  <c r="K588" i="35" s="1"/>
  <c r="D588" i="39" s="1"/>
  <c r="L586" i="39"/>
  <c r="K582" i="43" s="1"/>
  <c r="F587" i="39"/>
  <c r="O587" i="39"/>
  <c r="H599" i="27"/>
  <c r="J599" i="27" s="1"/>
  <c r="G599" i="27"/>
  <c r="R600" i="35"/>
  <c r="L598" i="37"/>
  <c r="M598" i="37" s="1"/>
  <c r="N598" i="37" s="1"/>
  <c r="I599" i="51" s="1"/>
  <c r="J599" i="51" s="1"/>
  <c r="K599" i="51" s="1"/>
  <c r="G610" i="28"/>
  <c r="H610" i="28"/>
  <c r="T599" i="35"/>
  <c r="U599" i="35"/>
  <c r="Y329" i="35"/>
  <c r="Z329" i="35" s="1"/>
  <c r="I329" i="40" s="1"/>
  <c r="F325" i="38"/>
  <c r="L328" i="36"/>
  <c r="M328" i="36" s="1"/>
  <c r="N328" i="36" s="1"/>
  <c r="AB328" i="39"/>
  <c r="AD328" i="39" s="1"/>
  <c r="L651" i="17" l="1"/>
  <c r="F652" i="17" s="1"/>
  <c r="M651" i="17"/>
  <c r="S613" i="39"/>
  <c r="O623" i="30"/>
  <c r="P623" i="30" s="1"/>
  <c r="C610" i="21" s="1"/>
  <c r="E612" i="37"/>
  <c r="G612" i="37" s="1"/>
  <c r="H612" i="37" s="1"/>
  <c r="C613" i="51" s="1"/>
  <c r="D613" i="51" s="1"/>
  <c r="E613" i="51" s="1"/>
  <c r="G624" i="30"/>
  <c r="I624" i="30"/>
  <c r="H341" i="32"/>
  <c r="G341" i="32"/>
  <c r="X331" i="35"/>
  <c r="J610" i="28"/>
  <c r="K610" i="28" s="1"/>
  <c r="I599" i="27"/>
  <c r="K599" i="27"/>
  <c r="G587" i="39"/>
  <c r="H587" i="39" s="1"/>
  <c r="F588" i="39"/>
  <c r="G588" i="39" s="1"/>
  <c r="O588" i="39"/>
  <c r="F588" i="36"/>
  <c r="G588" i="36" s="1"/>
  <c r="H588" i="36" s="1"/>
  <c r="N589" i="35"/>
  <c r="S600" i="35"/>
  <c r="I599" i="36"/>
  <c r="J599" i="36" s="1"/>
  <c r="K599" i="36" s="1"/>
  <c r="O328" i="37"/>
  <c r="P328" i="37" s="1"/>
  <c r="Q328" i="37" s="1"/>
  <c r="L329" i="51" s="1"/>
  <c r="M329" i="51" s="1"/>
  <c r="N329" i="51" s="1"/>
  <c r="AC329" i="39"/>
  <c r="AE329" i="39" s="1"/>
  <c r="F325" i="41"/>
  <c r="D638" i="21" l="1"/>
  <c r="F640" i="37"/>
  <c r="G652" i="17"/>
  <c r="I652" i="17"/>
  <c r="K624" i="30"/>
  <c r="L624" i="30" s="1"/>
  <c r="H614" i="35"/>
  <c r="C613" i="36"/>
  <c r="D613" i="36" s="1"/>
  <c r="E613" i="36" s="1"/>
  <c r="E614" i="39" s="1"/>
  <c r="T614" i="39" s="1"/>
  <c r="J341" i="32"/>
  <c r="K341" i="32" s="1"/>
  <c r="M610" i="28"/>
  <c r="L610" i="28"/>
  <c r="F611" i="28" s="1"/>
  <c r="G611" i="28" s="1"/>
  <c r="O589" i="35"/>
  <c r="P589" i="35"/>
  <c r="H588" i="39"/>
  <c r="J588" i="39"/>
  <c r="I588" i="39"/>
  <c r="J587" i="39"/>
  <c r="I587" i="39"/>
  <c r="K587" i="39" s="1"/>
  <c r="M599" i="27"/>
  <c r="E586" i="21" s="1"/>
  <c r="L599" i="27"/>
  <c r="F600" i="27" s="1"/>
  <c r="T600" i="35"/>
  <c r="U600" i="35"/>
  <c r="Y330" i="35"/>
  <c r="Z330" i="35" s="1"/>
  <c r="I330" i="40" s="1"/>
  <c r="F326" i="38"/>
  <c r="AB329" i="39"/>
  <c r="AD329" i="39" s="1"/>
  <c r="L329" i="36"/>
  <c r="M329" i="36" s="1"/>
  <c r="N329" i="36" s="1"/>
  <c r="L599" i="37" l="1"/>
  <c r="M599" i="37" s="1"/>
  <c r="N599" i="37" s="1"/>
  <c r="I600" i="51" s="1"/>
  <c r="J600" i="51" s="1"/>
  <c r="K600" i="51" s="1"/>
  <c r="F597" i="21"/>
  <c r="J652" i="17"/>
  <c r="K652" i="17" s="1"/>
  <c r="U614" i="39"/>
  <c r="R601" i="35"/>
  <c r="H611" i="28"/>
  <c r="J611" i="28" s="1"/>
  <c r="K611" i="28" s="1"/>
  <c r="Q589" i="35"/>
  <c r="V589" i="35" s="1"/>
  <c r="W589" i="35" s="1"/>
  <c r="K589" i="35" s="1"/>
  <c r="D589" i="39" s="1"/>
  <c r="O589" i="39" s="1"/>
  <c r="M624" i="30"/>
  <c r="F625" i="30" s="1"/>
  <c r="N624" i="30"/>
  <c r="P614" i="39"/>
  <c r="Q614" i="39" s="1"/>
  <c r="R614" i="39"/>
  <c r="J614" i="35"/>
  <c r="I614" i="35"/>
  <c r="K588" i="39"/>
  <c r="M341" i="32"/>
  <c r="G328" i="21" s="1"/>
  <c r="L341" i="32"/>
  <c r="F342" i="32" s="1"/>
  <c r="L587" i="39"/>
  <c r="K583" i="43" s="1"/>
  <c r="G600" i="27"/>
  <c r="H600" i="27"/>
  <c r="J600" i="27" s="1"/>
  <c r="M590" i="35"/>
  <c r="I588" i="37"/>
  <c r="J588" i="37" s="1"/>
  <c r="K588" i="37" s="1"/>
  <c r="F589" i="51" s="1"/>
  <c r="G589" i="51" s="1"/>
  <c r="H589" i="51" s="1"/>
  <c r="I600" i="36"/>
  <c r="J600" i="36" s="1"/>
  <c r="K600" i="36" s="1"/>
  <c r="S601" i="35"/>
  <c r="AC330" i="39"/>
  <c r="AE330" i="39" s="1"/>
  <c r="F326" i="41"/>
  <c r="O329" i="37"/>
  <c r="P329" i="37" s="1"/>
  <c r="Q329" i="37" s="1"/>
  <c r="L330" i="51" s="1"/>
  <c r="M330" i="51" s="1"/>
  <c r="N330" i="51" s="1"/>
  <c r="M652" i="17" l="1"/>
  <c r="L652" i="17"/>
  <c r="F653" i="17" s="1"/>
  <c r="F589" i="39"/>
  <c r="G589" i="39" s="1"/>
  <c r="H589" i="39" s="1"/>
  <c r="L588" i="39"/>
  <c r="S614" i="39"/>
  <c r="O624" i="30"/>
  <c r="P624" i="30" s="1"/>
  <c r="C611" i="21" s="1"/>
  <c r="E613" i="37"/>
  <c r="G613" i="37" s="1"/>
  <c r="H613" i="37" s="1"/>
  <c r="C614" i="51" s="1"/>
  <c r="D614" i="51" s="1"/>
  <c r="E614" i="51" s="1"/>
  <c r="I625" i="30"/>
  <c r="G625" i="30"/>
  <c r="G342" i="32"/>
  <c r="H342" i="32"/>
  <c r="X332" i="35"/>
  <c r="M611" i="28"/>
  <c r="L611" i="28"/>
  <c r="F612" i="28" s="1"/>
  <c r="G612" i="28" s="1"/>
  <c r="I600" i="27"/>
  <c r="K600" i="27"/>
  <c r="F589" i="36"/>
  <c r="G589" i="36" s="1"/>
  <c r="H589" i="36" s="1"/>
  <c r="N590" i="35"/>
  <c r="T601" i="35"/>
  <c r="U601" i="35"/>
  <c r="L600" i="37"/>
  <c r="M600" i="37" s="1"/>
  <c r="N600" i="37" s="1"/>
  <c r="I601" i="51" s="1"/>
  <c r="J601" i="51" s="1"/>
  <c r="K601" i="51" s="1"/>
  <c r="Y331" i="35"/>
  <c r="Z331" i="35" s="1"/>
  <c r="I331" i="40" s="1"/>
  <c r="F327" i="38"/>
  <c r="L330" i="36"/>
  <c r="M330" i="36" s="1"/>
  <c r="N330" i="36" s="1"/>
  <c r="AB330" i="39"/>
  <c r="AD330" i="39" s="1"/>
  <c r="R602" i="35" l="1"/>
  <c r="F598" i="21"/>
  <c r="G653" i="17"/>
  <c r="I653" i="17"/>
  <c r="D639" i="21"/>
  <c r="F641" i="37"/>
  <c r="H612" i="28"/>
  <c r="J612" i="28" s="1"/>
  <c r="K612" i="28" s="1"/>
  <c r="K625" i="30"/>
  <c r="L625" i="30" s="1"/>
  <c r="H615" i="35"/>
  <c r="C614" i="36"/>
  <c r="D614" i="36" s="1"/>
  <c r="E614" i="36" s="1"/>
  <c r="E615" i="39" s="1"/>
  <c r="T615" i="39" s="1"/>
  <c r="J342" i="32"/>
  <c r="K342" i="32" s="1"/>
  <c r="P590" i="35"/>
  <c r="O590" i="35"/>
  <c r="L600" i="27"/>
  <c r="F601" i="27" s="1"/>
  <c r="M600" i="27"/>
  <c r="E587" i="21" s="1"/>
  <c r="I589" i="39"/>
  <c r="K589" i="39" s="1"/>
  <c r="J589" i="39"/>
  <c r="I601" i="36"/>
  <c r="J601" i="36" s="1"/>
  <c r="K601" i="36" s="1"/>
  <c r="S602" i="35"/>
  <c r="O330" i="37"/>
  <c r="P330" i="37" s="1"/>
  <c r="Q330" i="37" s="1"/>
  <c r="L331" i="51" s="1"/>
  <c r="M331" i="51" s="1"/>
  <c r="N331" i="51" s="1"/>
  <c r="AC331" i="39"/>
  <c r="AE331" i="39" s="1"/>
  <c r="F327" i="41"/>
  <c r="J653" i="17" l="1"/>
  <c r="K653" i="17" s="1"/>
  <c r="U615" i="39"/>
  <c r="M625" i="30"/>
  <c r="F626" i="30" s="1"/>
  <c r="N625" i="30"/>
  <c r="I615" i="35"/>
  <c r="J615" i="35"/>
  <c r="P615" i="39"/>
  <c r="Q615" i="39" s="1"/>
  <c r="R615" i="39"/>
  <c r="M342" i="32"/>
  <c r="G329" i="21" s="1"/>
  <c r="L342" i="32"/>
  <c r="F343" i="32" s="1"/>
  <c r="M612" i="28"/>
  <c r="L612" i="28"/>
  <c r="F613" i="28" s="1"/>
  <c r="G613" i="28" s="1"/>
  <c r="L589" i="39"/>
  <c r="M591" i="35"/>
  <c r="I589" i="37"/>
  <c r="J589" i="37" s="1"/>
  <c r="K589" i="37" s="1"/>
  <c r="F590" i="51" s="1"/>
  <c r="G590" i="51" s="1"/>
  <c r="H590" i="51" s="1"/>
  <c r="H601" i="27"/>
  <c r="J601" i="27" s="1"/>
  <c r="G601" i="27"/>
  <c r="Q590" i="35"/>
  <c r="V590" i="35" s="1"/>
  <c r="W590" i="35" s="1"/>
  <c r="K590" i="35" s="1"/>
  <c r="D590" i="39" s="1"/>
  <c r="T602" i="35"/>
  <c r="U602" i="35"/>
  <c r="Y332" i="35"/>
  <c r="Z332" i="35" s="1"/>
  <c r="I332" i="40" s="1"/>
  <c r="F328" i="38"/>
  <c r="L331" i="36"/>
  <c r="M331" i="36" s="1"/>
  <c r="N331" i="36" s="1"/>
  <c r="AB331" i="39"/>
  <c r="AD331" i="39" s="1"/>
  <c r="H613" i="28" l="1"/>
  <c r="L601" i="37"/>
  <c r="M601" i="37" s="1"/>
  <c r="N601" i="37" s="1"/>
  <c r="I602" i="51" s="1"/>
  <c r="J602" i="51" s="1"/>
  <c r="K602" i="51" s="1"/>
  <c r="F599" i="21"/>
  <c r="M653" i="17"/>
  <c r="L653" i="17"/>
  <c r="F654" i="17" s="1"/>
  <c r="S615" i="39"/>
  <c r="O625" i="30"/>
  <c r="P625" i="30" s="1"/>
  <c r="C612" i="21" s="1"/>
  <c r="E614" i="37"/>
  <c r="G614" i="37" s="1"/>
  <c r="H614" i="37" s="1"/>
  <c r="C615" i="51" s="1"/>
  <c r="D615" i="51" s="1"/>
  <c r="E615" i="51" s="1"/>
  <c r="I626" i="30"/>
  <c r="G626" i="30"/>
  <c r="G343" i="32"/>
  <c r="H343" i="32"/>
  <c r="X333" i="35"/>
  <c r="R603" i="35"/>
  <c r="J613" i="28"/>
  <c r="K613" i="28" s="1"/>
  <c r="O590" i="39"/>
  <c r="F590" i="39"/>
  <c r="G590" i="39" s="1"/>
  <c r="K601" i="27"/>
  <c r="I601" i="27"/>
  <c r="N591" i="35"/>
  <c r="F590" i="36"/>
  <c r="G590" i="36" s="1"/>
  <c r="H590" i="36" s="1"/>
  <c r="S603" i="35"/>
  <c r="I602" i="36"/>
  <c r="J602" i="36" s="1"/>
  <c r="K602" i="36" s="1"/>
  <c r="AC332" i="39"/>
  <c r="AE332" i="39" s="1"/>
  <c r="F328" i="41"/>
  <c r="O331" i="37"/>
  <c r="P331" i="37" s="1"/>
  <c r="Q331" i="37" s="1"/>
  <c r="L332" i="51" s="1"/>
  <c r="M332" i="51" s="1"/>
  <c r="N332" i="51" s="1"/>
  <c r="G654" i="17" l="1"/>
  <c r="I654" i="17"/>
  <c r="D640" i="21"/>
  <c r="F642" i="37"/>
  <c r="K626" i="30"/>
  <c r="L626" i="30" s="1"/>
  <c r="H616" i="35"/>
  <c r="C615" i="36"/>
  <c r="D615" i="36" s="1"/>
  <c r="E615" i="36" s="1"/>
  <c r="E616" i="39" s="1"/>
  <c r="T616" i="39" s="1"/>
  <c r="J343" i="32"/>
  <c r="K343" i="32" s="1"/>
  <c r="L613" i="28"/>
  <c r="F614" i="28" s="1"/>
  <c r="H614" i="28" s="1"/>
  <c r="J614" i="28" s="1"/>
  <c r="M613" i="28"/>
  <c r="O591" i="35"/>
  <c r="P591" i="35"/>
  <c r="M601" i="27"/>
  <c r="E588" i="21" s="1"/>
  <c r="L601" i="27"/>
  <c r="F602" i="27" s="1"/>
  <c r="H590" i="39"/>
  <c r="I590" i="39"/>
  <c r="J590" i="39"/>
  <c r="T603" i="35"/>
  <c r="U603" i="35"/>
  <c r="Y333" i="35"/>
  <c r="Z333" i="35" s="1"/>
  <c r="I333" i="40" s="1"/>
  <c r="F329" i="38"/>
  <c r="L332" i="36"/>
  <c r="M332" i="36" s="1"/>
  <c r="N332" i="36" s="1"/>
  <c r="AB332" i="39"/>
  <c r="AD332" i="39" s="1"/>
  <c r="L602" i="37" l="1"/>
  <c r="M602" i="37" s="1"/>
  <c r="N602" i="37" s="1"/>
  <c r="I603" i="51" s="1"/>
  <c r="J603" i="51" s="1"/>
  <c r="K603" i="51" s="1"/>
  <c r="F600" i="21"/>
  <c r="J654" i="17"/>
  <c r="K654" i="17" s="1"/>
  <c r="K590" i="39"/>
  <c r="L590" i="39" s="1"/>
  <c r="U616" i="39"/>
  <c r="R604" i="35"/>
  <c r="G614" i="28"/>
  <c r="Q591" i="35"/>
  <c r="V591" i="35" s="1"/>
  <c r="W591" i="35" s="1"/>
  <c r="K591" i="35" s="1"/>
  <c r="D591" i="39" s="1"/>
  <c r="O591" i="39" s="1"/>
  <c r="M626" i="30"/>
  <c r="F627" i="30" s="1"/>
  <c r="N626" i="30"/>
  <c r="P616" i="39"/>
  <c r="Q616" i="39" s="1"/>
  <c r="R616" i="39"/>
  <c r="J616" i="35"/>
  <c r="I616" i="35"/>
  <c r="L343" i="32"/>
  <c r="F344" i="32" s="1"/>
  <c r="M343" i="32"/>
  <c r="G602" i="27"/>
  <c r="H602" i="27"/>
  <c r="J602" i="27" s="1"/>
  <c r="I590" i="37"/>
  <c r="J590" i="37" s="1"/>
  <c r="K590" i="37" s="1"/>
  <c r="F591" i="51" s="1"/>
  <c r="G591" i="51" s="1"/>
  <c r="H591" i="51" s="1"/>
  <c r="M592" i="35"/>
  <c r="K614" i="28"/>
  <c r="I603" i="36"/>
  <c r="J603" i="36" s="1"/>
  <c r="K603" i="36" s="1"/>
  <c r="S604" i="35"/>
  <c r="AC333" i="39"/>
  <c r="AE333" i="39" s="1"/>
  <c r="F329" i="41"/>
  <c r="O332" i="37" l="1"/>
  <c r="P332" i="37" s="1"/>
  <c r="Q332" i="37" s="1"/>
  <c r="L333" i="51" s="1"/>
  <c r="M333" i="51" s="1"/>
  <c r="N333" i="51" s="1"/>
  <c r="G330" i="21"/>
  <c r="M654" i="17"/>
  <c r="L654" i="17"/>
  <c r="F655" i="17" s="1"/>
  <c r="F591" i="39"/>
  <c r="G591" i="39" s="1"/>
  <c r="H591" i="39" s="1"/>
  <c r="S616" i="39"/>
  <c r="O626" i="30"/>
  <c r="P626" i="30" s="1"/>
  <c r="C613" i="21" s="1"/>
  <c r="E615" i="37"/>
  <c r="G615" i="37" s="1"/>
  <c r="H615" i="37" s="1"/>
  <c r="C616" i="51" s="1"/>
  <c r="D616" i="51" s="1"/>
  <c r="E616" i="51" s="1"/>
  <c r="I627" i="30"/>
  <c r="G627" i="30"/>
  <c r="X334" i="35"/>
  <c r="H344" i="32"/>
  <c r="G344" i="32"/>
  <c r="N592" i="35"/>
  <c r="F591" i="36"/>
  <c r="G591" i="36" s="1"/>
  <c r="H591" i="36" s="1"/>
  <c r="K602" i="27"/>
  <c r="I602" i="27"/>
  <c r="M614" i="28"/>
  <c r="F601" i="21" s="1"/>
  <c r="L614" i="28"/>
  <c r="F615" i="28" s="1"/>
  <c r="U604" i="35"/>
  <c r="T604" i="35"/>
  <c r="Y334" i="35"/>
  <c r="Z334" i="35" s="1"/>
  <c r="I334" i="40" s="1"/>
  <c r="F330" i="38"/>
  <c r="L333" i="36"/>
  <c r="M333" i="36" s="1"/>
  <c r="N333" i="36" s="1"/>
  <c r="AB333" i="39"/>
  <c r="AD333" i="39" s="1"/>
  <c r="I655" i="17" l="1"/>
  <c r="G655" i="17"/>
  <c r="D641" i="21"/>
  <c r="F643" i="37"/>
  <c r="H617" i="35"/>
  <c r="C616" i="36"/>
  <c r="D616" i="36" s="1"/>
  <c r="E616" i="36" s="1"/>
  <c r="E617" i="39" s="1"/>
  <c r="T617" i="39" s="1"/>
  <c r="K627" i="30"/>
  <c r="L627" i="30" s="1"/>
  <c r="J344" i="32"/>
  <c r="K344" i="32" s="1"/>
  <c r="J591" i="39"/>
  <c r="I591" i="39"/>
  <c r="K591" i="39" s="1"/>
  <c r="L602" i="27"/>
  <c r="F603" i="27" s="1"/>
  <c r="M602" i="27"/>
  <c r="E589" i="21" s="1"/>
  <c r="O592" i="35"/>
  <c r="P592" i="35"/>
  <c r="G615" i="28"/>
  <c r="H615" i="28"/>
  <c r="L603" i="37"/>
  <c r="M603" i="37" s="1"/>
  <c r="N603" i="37" s="1"/>
  <c r="I604" i="51" s="1"/>
  <c r="J604" i="51" s="1"/>
  <c r="K604" i="51" s="1"/>
  <c r="R605" i="35"/>
  <c r="AC334" i="39"/>
  <c r="AE334" i="39" s="1"/>
  <c r="F330" i="41"/>
  <c r="Q592" i="35" l="1"/>
  <c r="V592" i="35" s="1"/>
  <c r="W592" i="35" s="1"/>
  <c r="K592" i="35" s="1"/>
  <c r="D592" i="39" s="1"/>
  <c r="J655" i="17"/>
  <c r="K655" i="17" s="1"/>
  <c r="U617" i="39"/>
  <c r="M627" i="30"/>
  <c r="F628" i="30" s="1"/>
  <c r="N627" i="30"/>
  <c r="P617" i="39"/>
  <c r="Q617" i="39" s="1"/>
  <c r="R617" i="39"/>
  <c r="I617" i="35"/>
  <c r="J617" i="35"/>
  <c r="L591" i="39"/>
  <c r="L344" i="32"/>
  <c r="F345" i="32" s="1"/>
  <c r="M344" i="32"/>
  <c r="G331" i="21" s="1"/>
  <c r="J615" i="28"/>
  <c r="K615" i="28" s="1"/>
  <c r="M593" i="35"/>
  <c r="I591" i="37"/>
  <c r="J591" i="37" s="1"/>
  <c r="K591" i="37" s="1"/>
  <c r="F592" i="51" s="1"/>
  <c r="G592" i="51" s="1"/>
  <c r="H592" i="51" s="1"/>
  <c r="G603" i="27"/>
  <c r="H603" i="27"/>
  <c r="J603" i="27" s="1"/>
  <c r="O592" i="39"/>
  <c r="F592" i="39"/>
  <c r="S605" i="35"/>
  <c r="I604" i="36"/>
  <c r="J604" i="36" s="1"/>
  <c r="K604" i="36" s="1"/>
  <c r="AB334" i="39"/>
  <c r="AD334" i="39" s="1"/>
  <c r="M655" i="17" l="1"/>
  <c r="L655" i="17"/>
  <c r="F656" i="17" s="1"/>
  <c r="S617" i="39"/>
  <c r="E616" i="37"/>
  <c r="G616" i="37" s="1"/>
  <c r="H616" i="37" s="1"/>
  <c r="C617" i="51" s="1"/>
  <c r="D617" i="51" s="1"/>
  <c r="E617" i="51" s="1"/>
  <c r="O627" i="30"/>
  <c r="P627" i="30" s="1"/>
  <c r="C614" i="21" s="1"/>
  <c r="G628" i="30"/>
  <c r="I628" i="30"/>
  <c r="X335" i="35"/>
  <c r="O333" i="37"/>
  <c r="P333" i="37" s="1"/>
  <c r="Q333" i="37" s="1"/>
  <c r="L334" i="51" s="1"/>
  <c r="M334" i="51" s="1"/>
  <c r="N334" i="51" s="1"/>
  <c r="H345" i="32"/>
  <c r="G345" i="32"/>
  <c r="M615" i="28"/>
  <c r="L615" i="28"/>
  <c r="F616" i="28" s="1"/>
  <c r="G616" i="28" s="1"/>
  <c r="I603" i="27"/>
  <c r="K603" i="27"/>
  <c r="G592" i="39"/>
  <c r="H592" i="39" s="1"/>
  <c r="N593" i="35"/>
  <c r="F592" i="36"/>
  <c r="G592" i="36" s="1"/>
  <c r="H592" i="36" s="1"/>
  <c r="U605" i="35"/>
  <c r="T605" i="35"/>
  <c r="L604" i="37" l="1"/>
  <c r="M604" i="37" s="1"/>
  <c r="N604" i="37" s="1"/>
  <c r="I605" i="51" s="1"/>
  <c r="J605" i="51" s="1"/>
  <c r="K605" i="51" s="1"/>
  <c r="F602" i="21"/>
  <c r="G656" i="17"/>
  <c r="I656" i="17"/>
  <c r="D642" i="21"/>
  <c r="F644" i="37"/>
  <c r="H616" i="28"/>
  <c r="J616" i="28" s="1"/>
  <c r="K616" i="28" s="1"/>
  <c r="R606" i="35"/>
  <c r="K628" i="30"/>
  <c r="L628" i="30" s="1"/>
  <c r="H618" i="35"/>
  <c r="C617" i="36"/>
  <c r="D617" i="36" s="1"/>
  <c r="E617" i="36" s="1"/>
  <c r="E618" i="39" s="1"/>
  <c r="T618" i="39" s="1"/>
  <c r="J345" i="32"/>
  <c r="K345" i="32" s="1"/>
  <c r="F331" i="38"/>
  <c r="L334" i="36"/>
  <c r="M334" i="36" s="1"/>
  <c r="N334" i="36" s="1"/>
  <c r="Y335" i="35"/>
  <c r="Z335" i="35" s="1"/>
  <c r="I335" i="40" s="1"/>
  <c r="P593" i="35"/>
  <c r="O593" i="35"/>
  <c r="I592" i="39"/>
  <c r="K592" i="39" s="1"/>
  <c r="J592" i="39"/>
  <c r="L603" i="27"/>
  <c r="F604" i="27" s="1"/>
  <c r="M603" i="27"/>
  <c r="E590" i="21" s="1"/>
  <c r="S606" i="35"/>
  <c r="I605" i="36"/>
  <c r="J605" i="36" s="1"/>
  <c r="K605" i="36" s="1"/>
  <c r="AB335" i="39"/>
  <c r="J656" i="17" l="1"/>
  <c r="K656" i="17" s="1"/>
  <c r="U618" i="39"/>
  <c r="N628" i="30"/>
  <c r="M628" i="30"/>
  <c r="F629" i="30" s="1"/>
  <c r="P618" i="39"/>
  <c r="Q618" i="39" s="1"/>
  <c r="R618" i="39"/>
  <c r="J618" i="35"/>
  <c r="I618" i="35"/>
  <c r="L345" i="32"/>
  <c r="F346" i="32" s="1"/>
  <c r="M345" i="32"/>
  <c r="G332" i="21" s="1"/>
  <c r="F331" i="41"/>
  <c r="AC335" i="39"/>
  <c r="AE335" i="39" s="1"/>
  <c r="L616" i="28"/>
  <c r="F617" i="28" s="1"/>
  <c r="H617" i="28" s="1"/>
  <c r="J617" i="28" s="1"/>
  <c r="M616" i="28"/>
  <c r="F603" i="21" s="1"/>
  <c r="M594" i="35"/>
  <c r="I592" i="37"/>
  <c r="J592" i="37" s="1"/>
  <c r="K592" i="37" s="1"/>
  <c r="F593" i="51" s="1"/>
  <c r="G593" i="51" s="1"/>
  <c r="H593" i="51" s="1"/>
  <c r="G604" i="27"/>
  <c r="H604" i="27"/>
  <c r="J604" i="27" s="1"/>
  <c r="L592" i="39"/>
  <c r="Q593" i="35"/>
  <c r="V593" i="35" s="1"/>
  <c r="W593" i="35" s="1"/>
  <c r="K593" i="35" s="1"/>
  <c r="D593" i="39" s="1"/>
  <c r="T606" i="35"/>
  <c r="U606" i="35"/>
  <c r="G617" i="28" l="1"/>
  <c r="R607" i="35"/>
  <c r="L605" i="37"/>
  <c r="M605" i="37" s="1"/>
  <c r="N605" i="37" s="1"/>
  <c r="I606" i="51" s="1"/>
  <c r="J606" i="51" s="1"/>
  <c r="K606" i="51" s="1"/>
  <c r="L656" i="17"/>
  <c r="F657" i="17" s="1"/>
  <c r="M656" i="17"/>
  <c r="S618" i="39"/>
  <c r="G629" i="30"/>
  <c r="I629" i="30"/>
  <c r="E617" i="37"/>
  <c r="G617" i="37" s="1"/>
  <c r="H617" i="37" s="1"/>
  <c r="C618" i="51" s="1"/>
  <c r="D618" i="51" s="1"/>
  <c r="E618" i="51" s="1"/>
  <c r="O628" i="30"/>
  <c r="P628" i="30" s="1"/>
  <c r="C615" i="21" s="1"/>
  <c r="AD335" i="39"/>
  <c r="X336" i="35"/>
  <c r="O334" i="37"/>
  <c r="P334" i="37" s="1"/>
  <c r="Q334" i="37" s="1"/>
  <c r="L335" i="51" s="1"/>
  <c r="M335" i="51" s="1"/>
  <c r="N335" i="51" s="1"/>
  <c r="H346" i="32"/>
  <c r="G346" i="32"/>
  <c r="F593" i="39"/>
  <c r="G593" i="39" s="1"/>
  <c r="O593" i="39"/>
  <c r="K604" i="27"/>
  <c r="I604" i="27"/>
  <c r="F593" i="36"/>
  <c r="G593" i="36" s="1"/>
  <c r="H593" i="36" s="1"/>
  <c r="N594" i="35"/>
  <c r="K617" i="28"/>
  <c r="I606" i="36"/>
  <c r="J606" i="36" s="1"/>
  <c r="K606" i="36" s="1"/>
  <c r="S607" i="35"/>
  <c r="AB336" i="39"/>
  <c r="D643" i="21" l="1"/>
  <c r="F645" i="37"/>
  <c r="G657" i="17"/>
  <c r="I657" i="17"/>
  <c r="K629" i="30"/>
  <c r="L629" i="30" s="1"/>
  <c r="C618" i="36"/>
  <c r="D618" i="36" s="1"/>
  <c r="E618" i="36" s="1"/>
  <c r="E619" i="39" s="1"/>
  <c r="T619" i="39" s="1"/>
  <c r="H619" i="35"/>
  <c r="J346" i="32"/>
  <c r="K346" i="32" s="1"/>
  <c r="Y336" i="35"/>
  <c r="Z336" i="35" s="1"/>
  <c r="I336" i="40" s="1"/>
  <c r="L335" i="36"/>
  <c r="M335" i="36" s="1"/>
  <c r="N335" i="36" s="1"/>
  <c r="F332" i="38"/>
  <c r="O594" i="35"/>
  <c r="P594" i="35"/>
  <c r="M604" i="27"/>
  <c r="E591" i="21" s="1"/>
  <c r="L604" i="27"/>
  <c r="F605" i="27" s="1"/>
  <c r="H593" i="39"/>
  <c r="J593" i="39"/>
  <c r="I593" i="39"/>
  <c r="T607" i="35"/>
  <c r="U607" i="35"/>
  <c r="M617" i="28"/>
  <c r="F604" i="21" s="1"/>
  <c r="L617" i="28"/>
  <c r="F618" i="28" s="1"/>
  <c r="J657" i="17" l="1"/>
  <c r="K657" i="17" s="1"/>
  <c r="K593" i="39"/>
  <c r="U619" i="39"/>
  <c r="M629" i="30"/>
  <c r="F630" i="30" s="1"/>
  <c r="N629" i="30"/>
  <c r="J619" i="35"/>
  <c r="I619" i="35"/>
  <c r="P619" i="39"/>
  <c r="Q619" i="39" s="1"/>
  <c r="R619" i="39"/>
  <c r="Q594" i="35"/>
  <c r="V594" i="35" s="1"/>
  <c r="W594" i="35" s="1"/>
  <c r="K594" i="35" s="1"/>
  <c r="D594" i="39" s="1"/>
  <c r="O594" i="39" s="1"/>
  <c r="F332" i="41"/>
  <c r="AC336" i="39"/>
  <c r="M346" i="32"/>
  <c r="G333" i="21" s="1"/>
  <c r="L346" i="32"/>
  <c r="F347" i="32" s="1"/>
  <c r="L593" i="39"/>
  <c r="G605" i="27"/>
  <c r="H605" i="27"/>
  <c r="J605" i="27" s="1"/>
  <c r="M595" i="35"/>
  <c r="I593" i="37"/>
  <c r="J593" i="37" s="1"/>
  <c r="K593" i="37" s="1"/>
  <c r="F594" i="51" s="1"/>
  <c r="G594" i="51" s="1"/>
  <c r="H594" i="51" s="1"/>
  <c r="G618" i="28"/>
  <c r="H618" i="28"/>
  <c r="R608" i="35"/>
  <c r="L606" i="37"/>
  <c r="M606" i="37" s="1"/>
  <c r="N606" i="37" s="1"/>
  <c r="I607" i="51" s="1"/>
  <c r="J607" i="51" s="1"/>
  <c r="K607" i="51" s="1"/>
  <c r="AB337" i="39"/>
  <c r="L657" i="17" l="1"/>
  <c r="F658" i="17" s="1"/>
  <c r="M657" i="17"/>
  <c r="F646" i="37" s="1"/>
  <c r="F594" i="39"/>
  <c r="S619" i="39"/>
  <c r="O629" i="30"/>
  <c r="P629" i="30" s="1"/>
  <c r="C616" i="21" s="1"/>
  <c r="E618" i="37"/>
  <c r="G618" i="37" s="1"/>
  <c r="H618" i="37" s="1"/>
  <c r="C619" i="51" s="1"/>
  <c r="D619" i="51" s="1"/>
  <c r="E619" i="51" s="1"/>
  <c r="G630" i="30"/>
  <c r="I630" i="30"/>
  <c r="H347" i="32"/>
  <c r="G347" i="32"/>
  <c r="X337" i="35"/>
  <c r="O335" i="37"/>
  <c r="P335" i="37" s="1"/>
  <c r="Q335" i="37" s="1"/>
  <c r="L336" i="51" s="1"/>
  <c r="M336" i="51" s="1"/>
  <c r="N336" i="51" s="1"/>
  <c r="AE336" i="39"/>
  <c r="AD336" i="39"/>
  <c r="J618" i="28"/>
  <c r="K618" i="28" s="1"/>
  <c r="F594" i="36"/>
  <c r="G594" i="36" s="1"/>
  <c r="H594" i="36" s="1"/>
  <c r="N595" i="35"/>
  <c r="I605" i="27"/>
  <c r="K605" i="27"/>
  <c r="G594" i="39"/>
  <c r="H594" i="39" s="1"/>
  <c r="I607" i="36"/>
  <c r="J607" i="36" s="1"/>
  <c r="K607" i="36" s="1"/>
  <c r="S608" i="35"/>
  <c r="G658" i="17" l="1"/>
  <c r="I658" i="17"/>
  <c r="C619" i="36"/>
  <c r="D619" i="36" s="1"/>
  <c r="E619" i="36" s="1"/>
  <c r="E620" i="39" s="1"/>
  <c r="T620" i="39" s="1"/>
  <c r="H620" i="35"/>
  <c r="K630" i="30"/>
  <c r="L630" i="30" s="1"/>
  <c r="Y337" i="35"/>
  <c r="Z337" i="35" s="1"/>
  <c r="I337" i="40" s="1"/>
  <c r="F333" i="38"/>
  <c r="L336" i="36"/>
  <c r="M336" i="36" s="1"/>
  <c r="N336" i="36" s="1"/>
  <c r="J347" i="32"/>
  <c r="K347" i="32" s="1"/>
  <c r="L618" i="28"/>
  <c r="F619" i="28" s="1"/>
  <c r="H619" i="28" s="1"/>
  <c r="M618" i="28"/>
  <c r="I594" i="39"/>
  <c r="K594" i="39" s="1"/>
  <c r="J594" i="39"/>
  <c r="M605" i="27"/>
  <c r="E592" i="21" s="1"/>
  <c r="L605" i="27"/>
  <c r="F606" i="27" s="1"/>
  <c r="P595" i="35"/>
  <c r="O595" i="35"/>
  <c r="T608" i="35"/>
  <c r="U608" i="35"/>
  <c r="AB338" i="39"/>
  <c r="R609" i="35" l="1"/>
  <c r="F605" i="21"/>
  <c r="L607" i="37"/>
  <c r="M607" i="37" s="1"/>
  <c r="N607" i="37" s="1"/>
  <c r="I608" i="51" s="1"/>
  <c r="J608" i="51" s="1"/>
  <c r="K608" i="51" s="1"/>
  <c r="J658" i="17"/>
  <c r="K658" i="17" s="1"/>
  <c r="U620" i="39"/>
  <c r="G619" i="28"/>
  <c r="N630" i="30"/>
  <c r="M630" i="30"/>
  <c r="F631" i="30" s="1"/>
  <c r="I620" i="35"/>
  <c r="J620" i="35"/>
  <c r="P620" i="39"/>
  <c r="Q620" i="39" s="1"/>
  <c r="R620" i="39"/>
  <c r="M347" i="32"/>
  <c r="G334" i="21" s="1"/>
  <c r="L347" i="32"/>
  <c r="F348" i="32" s="1"/>
  <c r="F333" i="41"/>
  <c r="AC337" i="39"/>
  <c r="J619" i="28"/>
  <c r="K619" i="28" s="1"/>
  <c r="Q595" i="35"/>
  <c r="V595" i="35" s="1"/>
  <c r="W595" i="35" s="1"/>
  <c r="K595" i="35" s="1"/>
  <c r="D595" i="39" s="1"/>
  <c r="H606" i="27"/>
  <c r="J606" i="27" s="1"/>
  <c r="G606" i="27"/>
  <c r="M596" i="35"/>
  <c r="I594" i="37"/>
  <c r="J594" i="37" s="1"/>
  <c r="K594" i="37" s="1"/>
  <c r="F595" i="51" s="1"/>
  <c r="G595" i="51" s="1"/>
  <c r="H595" i="51" s="1"/>
  <c r="L594" i="39"/>
  <c r="I608" i="36"/>
  <c r="J608" i="36" s="1"/>
  <c r="K608" i="36" s="1"/>
  <c r="S609" i="35" l="1"/>
  <c r="M658" i="17"/>
  <c r="F647" i="37" s="1"/>
  <c r="L658" i="17"/>
  <c r="F659" i="17" s="1"/>
  <c r="S620" i="39"/>
  <c r="I631" i="30"/>
  <c r="G631" i="30"/>
  <c r="E619" i="37"/>
  <c r="G619" i="37" s="1"/>
  <c r="H619" i="37" s="1"/>
  <c r="C620" i="51" s="1"/>
  <c r="D620" i="51" s="1"/>
  <c r="E620" i="51" s="1"/>
  <c r="O630" i="30"/>
  <c r="P630" i="30" s="1"/>
  <c r="C617" i="21" s="1"/>
  <c r="G348" i="32"/>
  <c r="H348" i="32"/>
  <c r="X338" i="35"/>
  <c r="O336" i="37"/>
  <c r="P336" i="37" s="1"/>
  <c r="Q336" i="37" s="1"/>
  <c r="L337" i="51" s="1"/>
  <c r="M337" i="51" s="1"/>
  <c r="N337" i="51" s="1"/>
  <c r="AE337" i="39"/>
  <c r="AD337" i="39"/>
  <c r="M619" i="28"/>
  <c r="L619" i="28"/>
  <c r="F620" i="28" s="1"/>
  <c r="H620" i="28" s="1"/>
  <c r="J620" i="28" s="1"/>
  <c r="N596" i="35"/>
  <c r="F595" i="36"/>
  <c r="G595" i="36" s="1"/>
  <c r="H595" i="36" s="1"/>
  <c r="I606" i="27"/>
  <c r="K606" i="27"/>
  <c r="F595" i="39"/>
  <c r="G595" i="39" s="1"/>
  <c r="O595" i="39"/>
  <c r="T609" i="35"/>
  <c r="U609" i="35"/>
  <c r="AB339" i="39"/>
  <c r="G620" i="28" l="1"/>
  <c r="R610" i="35"/>
  <c r="F606" i="21"/>
  <c r="G659" i="17"/>
  <c r="I659" i="17"/>
  <c r="L608" i="37"/>
  <c r="M608" i="37" s="1"/>
  <c r="N608" i="37" s="1"/>
  <c r="I609" i="51" s="1"/>
  <c r="J609" i="51" s="1"/>
  <c r="K609" i="51" s="1"/>
  <c r="H621" i="35"/>
  <c r="C620" i="36"/>
  <c r="D620" i="36" s="1"/>
  <c r="E620" i="36" s="1"/>
  <c r="E621" i="39" s="1"/>
  <c r="T621" i="39" s="1"/>
  <c r="K631" i="30"/>
  <c r="L631" i="30" s="1"/>
  <c r="J348" i="32"/>
  <c r="K348" i="32" s="1"/>
  <c r="Y338" i="35"/>
  <c r="Z338" i="35" s="1"/>
  <c r="I338" i="40" s="1"/>
  <c r="L337" i="36"/>
  <c r="M337" i="36" s="1"/>
  <c r="N337" i="36" s="1"/>
  <c r="F334" i="38"/>
  <c r="H595" i="39"/>
  <c r="I595" i="39"/>
  <c r="K595" i="39" s="1"/>
  <c r="J595" i="39"/>
  <c r="M606" i="27"/>
  <c r="E593" i="21" s="1"/>
  <c r="L606" i="27"/>
  <c r="F607" i="27" s="1"/>
  <c r="P596" i="35"/>
  <c r="O596" i="35"/>
  <c r="K620" i="28"/>
  <c r="S610" i="35" l="1"/>
  <c r="I609" i="36"/>
  <c r="J609" i="36" s="1"/>
  <c r="K609" i="36" s="1"/>
  <c r="J659" i="17"/>
  <c r="K659" i="17" s="1"/>
  <c r="U621" i="39"/>
  <c r="N631" i="30"/>
  <c r="M631" i="30"/>
  <c r="F632" i="30" s="1"/>
  <c r="P621" i="39"/>
  <c r="Q621" i="39" s="1"/>
  <c r="R621" i="39"/>
  <c r="I621" i="35"/>
  <c r="J621" i="35"/>
  <c r="AC338" i="39"/>
  <c r="F334" i="41"/>
  <c r="L348" i="32"/>
  <c r="F349" i="32" s="1"/>
  <c r="M348" i="32"/>
  <c r="G335" i="21" s="1"/>
  <c r="Q596" i="35"/>
  <c r="V596" i="35" s="1"/>
  <c r="W596" i="35" s="1"/>
  <c r="K596" i="35" s="1"/>
  <c r="D596" i="39" s="1"/>
  <c r="O596" i="39" s="1"/>
  <c r="H607" i="27"/>
  <c r="J607" i="27" s="1"/>
  <c r="G607" i="27"/>
  <c r="I595" i="37"/>
  <c r="J595" i="37" s="1"/>
  <c r="K595" i="37" s="1"/>
  <c r="F596" i="51" s="1"/>
  <c r="G596" i="51" s="1"/>
  <c r="H596" i="51" s="1"/>
  <c r="M597" i="35"/>
  <c r="L595" i="39"/>
  <c r="T610" i="35"/>
  <c r="U610" i="35"/>
  <c r="M620" i="28"/>
  <c r="F607" i="21" s="1"/>
  <c r="L620" i="28"/>
  <c r="F621" i="28" s="1"/>
  <c r="AB340" i="39"/>
  <c r="L659" i="17" l="1"/>
  <c r="F660" i="17" s="1"/>
  <c r="M659" i="17"/>
  <c r="F648" i="37" s="1"/>
  <c r="S621" i="39"/>
  <c r="G632" i="30"/>
  <c r="I632" i="30"/>
  <c r="O631" i="30"/>
  <c r="P631" i="30" s="1"/>
  <c r="C618" i="21" s="1"/>
  <c r="E620" i="37"/>
  <c r="G620" i="37" s="1"/>
  <c r="H620" i="37" s="1"/>
  <c r="C621" i="51" s="1"/>
  <c r="D621" i="51" s="1"/>
  <c r="E621" i="51" s="1"/>
  <c r="X339" i="35"/>
  <c r="O337" i="37"/>
  <c r="P337" i="37" s="1"/>
  <c r="Q337" i="37" s="1"/>
  <c r="L338" i="51" s="1"/>
  <c r="M338" i="51" s="1"/>
  <c r="N338" i="51" s="1"/>
  <c r="G349" i="32"/>
  <c r="H349" i="32"/>
  <c r="AE338" i="39"/>
  <c r="AD338" i="39"/>
  <c r="F596" i="39"/>
  <c r="G596" i="39" s="1"/>
  <c r="I596" i="39" s="1"/>
  <c r="I607" i="27"/>
  <c r="K607" i="27"/>
  <c r="N597" i="35"/>
  <c r="F596" i="36"/>
  <c r="G596" i="36" s="1"/>
  <c r="H596" i="36" s="1"/>
  <c r="G621" i="28"/>
  <c r="H621" i="28"/>
  <c r="J621" i="28" s="1"/>
  <c r="R611" i="35"/>
  <c r="L609" i="37"/>
  <c r="M609" i="37" s="1"/>
  <c r="N609" i="37" s="1"/>
  <c r="I610" i="51" s="1"/>
  <c r="J610" i="51" s="1"/>
  <c r="K610" i="51" s="1"/>
  <c r="I660" i="17" l="1"/>
  <c r="G660" i="17"/>
  <c r="K632" i="30"/>
  <c r="L632" i="30" s="1"/>
  <c r="H622" i="35"/>
  <c r="C621" i="36"/>
  <c r="D621" i="36" s="1"/>
  <c r="E621" i="36" s="1"/>
  <c r="E622" i="39" s="1"/>
  <c r="T622" i="39" s="1"/>
  <c r="H596" i="39"/>
  <c r="K596" i="39" s="1"/>
  <c r="J596" i="39"/>
  <c r="Y339" i="35"/>
  <c r="Z339" i="35" s="1"/>
  <c r="I339" i="40" s="1"/>
  <c r="L338" i="36"/>
  <c r="M338" i="36" s="1"/>
  <c r="N338" i="36" s="1"/>
  <c r="F335" i="38"/>
  <c r="J349" i="32"/>
  <c r="K349" i="32" s="1"/>
  <c r="O597" i="35"/>
  <c r="P597" i="35"/>
  <c r="L607" i="27"/>
  <c r="F608" i="27" s="1"/>
  <c r="M607" i="27"/>
  <c r="E594" i="21" s="1"/>
  <c r="I610" i="36"/>
  <c r="J610" i="36" s="1"/>
  <c r="K610" i="36" s="1"/>
  <c r="S611" i="35"/>
  <c r="K621" i="28"/>
  <c r="AB341" i="39"/>
  <c r="J660" i="17" l="1"/>
  <c r="K660" i="17" s="1"/>
  <c r="U622" i="39"/>
  <c r="M632" i="30"/>
  <c r="F633" i="30" s="1"/>
  <c r="N632" i="30"/>
  <c r="P622" i="39"/>
  <c r="Q622" i="39" s="1"/>
  <c r="R622" i="39"/>
  <c r="I622" i="35"/>
  <c r="J622" i="35"/>
  <c r="Q597" i="35"/>
  <c r="V597" i="35" s="1"/>
  <c r="W597" i="35" s="1"/>
  <c r="K597" i="35" s="1"/>
  <c r="D597" i="39" s="1"/>
  <c r="O597" i="39" s="1"/>
  <c r="L596" i="39"/>
  <c r="L349" i="32"/>
  <c r="F350" i="32" s="1"/>
  <c r="M349" i="32"/>
  <c r="G336" i="21" s="1"/>
  <c r="F335" i="41"/>
  <c r="AC339" i="39"/>
  <c r="M598" i="35"/>
  <c r="I596" i="37"/>
  <c r="J596" i="37" s="1"/>
  <c r="K596" i="37" s="1"/>
  <c r="F597" i="51" s="1"/>
  <c r="G597" i="51" s="1"/>
  <c r="H597" i="51" s="1"/>
  <c r="H608" i="27"/>
  <c r="J608" i="27" s="1"/>
  <c r="G608" i="27"/>
  <c r="L621" i="28"/>
  <c r="F622" i="28" s="1"/>
  <c r="M621" i="28"/>
  <c r="F608" i="21" s="1"/>
  <c r="T611" i="35"/>
  <c r="U611" i="35"/>
  <c r="M660" i="17" l="1"/>
  <c r="F649" i="37" s="1"/>
  <c r="L660" i="17"/>
  <c r="F661" i="17" s="1"/>
  <c r="F597" i="39"/>
  <c r="S622" i="39"/>
  <c r="O632" i="30"/>
  <c r="P632" i="30" s="1"/>
  <c r="C619" i="21" s="1"/>
  <c r="E621" i="37"/>
  <c r="G621" i="37" s="1"/>
  <c r="H621" i="37" s="1"/>
  <c r="C622" i="51" s="1"/>
  <c r="D622" i="51" s="1"/>
  <c r="E622" i="51" s="1"/>
  <c r="G633" i="30"/>
  <c r="I633" i="30"/>
  <c r="AE339" i="39"/>
  <c r="AD339" i="39"/>
  <c r="X340" i="35"/>
  <c r="O338" i="37"/>
  <c r="P338" i="37" s="1"/>
  <c r="Q338" i="37" s="1"/>
  <c r="L339" i="51" s="1"/>
  <c r="M339" i="51" s="1"/>
  <c r="N339" i="51" s="1"/>
  <c r="G350" i="32"/>
  <c r="H350" i="32"/>
  <c r="G597" i="39"/>
  <c r="H597" i="39" s="1"/>
  <c r="K608" i="27"/>
  <c r="I608" i="27"/>
  <c r="F597" i="36"/>
  <c r="G597" i="36" s="1"/>
  <c r="H597" i="36" s="1"/>
  <c r="N598" i="35"/>
  <c r="R612" i="35"/>
  <c r="L610" i="37"/>
  <c r="M610" i="37" s="1"/>
  <c r="N610" i="37" s="1"/>
  <c r="I611" i="51" s="1"/>
  <c r="J611" i="51" s="1"/>
  <c r="K611" i="51" s="1"/>
  <c r="H622" i="28"/>
  <c r="G622" i="28"/>
  <c r="AB342" i="39"/>
  <c r="G661" i="17" l="1"/>
  <c r="I661" i="17"/>
  <c r="K633" i="30"/>
  <c r="L633" i="30" s="1"/>
  <c r="H623" i="35"/>
  <c r="C622" i="36"/>
  <c r="D622" i="36" s="1"/>
  <c r="E622" i="36" s="1"/>
  <c r="E623" i="39" s="1"/>
  <c r="T623" i="39" s="1"/>
  <c r="J350" i="32"/>
  <c r="K350" i="32" s="1"/>
  <c r="Y340" i="35"/>
  <c r="Z340" i="35" s="1"/>
  <c r="I340" i="40" s="1"/>
  <c r="L339" i="36"/>
  <c r="M339" i="36" s="1"/>
  <c r="N339" i="36" s="1"/>
  <c r="F336" i="38"/>
  <c r="J622" i="28"/>
  <c r="K622" i="28" s="1"/>
  <c r="O598" i="35"/>
  <c r="P598" i="35"/>
  <c r="Q598" i="35" s="1"/>
  <c r="V598" i="35" s="1"/>
  <c r="W598" i="35" s="1"/>
  <c r="K598" i="35" s="1"/>
  <c r="D598" i="39" s="1"/>
  <c r="L608" i="27"/>
  <c r="F609" i="27" s="1"/>
  <c r="M608" i="27"/>
  <c r="E595" i="21" s="1"/>
  <c r="I597" i="39"/>
  <c r="K597" i="39" s="1"/>
  <c r="J597" i="39"/>
  <c r="S612" i="35"/>
  <c r="I611" i="36"/>
  <c r="J611" i="36" s="1"/>
  <c r="K611" i="36" s="1"/>
  <c r="J661" i="17" l="1"/>
  <c r="K661" i="17" s="1"/>
  <c r="U623" i="39"/>
  <c r="N633" i="30"/>
  <c r="M633" i="30"/>
  <c r="F634" i="30" s="1"/>
  <c r="P623" i="39"/>
  <c r="Q623" i="39" s="1"/>
  <c r="R623" i="39"/>
  <c r="I623" i="35"/>
  <c r="J623" i="35"/>
  <c r="L350" i="32"/>
  <c r="F351" i="32" s="1"/>
  <c r="M350" i="32"/>
  <c r="G337" i="21" s="1"/>
  <c r="F336" i="41"/>
  <c r="AC340" i="39"/>
  <c r="L622" i="28"/>
  <c r="F623" i="28" s="1"/>
  <c r="H623" i="28" s="1"/>
  <c r="J623" i="28" s="1"/>
  <c r="M622" i="28"/>
  <c r="F609" i="21" s="1"/>
  <c r="I597" i="37"/>
  <c r="J597" i="37" s="1"/>
  <c r="K597" i="37" s="1"/>
  <c r="F598" i="51" s="1"/>
  <c r="G598" i="51" s="1"/>
  <c r="H598" i="51" s="1"/>
  <c r="M599" i="35"/>
  <c r="L597" i="39"/>
  <c r="H609" i="27"/>
  <c r="J609" i="27" s="1"/>
  <c r="G609" i="27"/>
  <c r="O598" i="39"/>
  <c r="F598" i="39"/>
  <c r="U612" i="35"/>
  <c r="T612" i="35"/>
  <c r="AB343" i="39"/>
  <c r="L611" i="37" l="1"/>
  <c r="M611" i="37" s="1"/>
  <c r="N611" i="37" s="1"/>
  <c r="I612" i="51" s="1"/>
  <c r="J612" i="51" s="1"/>
  <c r="K612" i="51" s="1"/>
  <c r="M661" i="17"/>
  <c r="F650" i="37" s="1"/>
  <c r="L661" i="17"/>
  <c r="F662" i="17" s="1"/>
  <c r="G623" i="28"/>
  <c r="R613" i="35"/>
  <c r="S623" i="39"/>
  <c r="G634" i="30"/>
  <c r="I634" i="30"/>
  <c r="O633" i="30"/>
  <c r="P633" i="30" s="1"/>
  <c r="C620" i="21" s="1"/>
  <c r="E622" i="37"/>
  <c r="G622" i="37" s="1"/>
  <c r="H622" i="37" s="1"/>
  <c r="C623" i="51" s="1"/>
  <c r="D623" i="51" s="1"/>
  <c r="E623" i="51" s="1"/>
  <c r="AE340" i="39"/>
  <c r="AD340" i="39"/>
  <c r="X341" i="35"/>
  <c r="O339" i="37"/>
  <c r="P339" i="37" s="1"/>
  <c r="Q339" i="37" s="1"/>
  <c r="L340" i="51" s="1"/>
  <c r="M340" i="51" s="1"/>
  <c r="N340" i="51" s="1"/>
  <c r="G351" i="32"/>
  <c r="H351" i="32"/>
  <c r="G598" i="39"/>
  <c r="H598" i="39" s="1"/>
  <c r="K609" i="27"/>
  <c r="I609" i="27"/>
  <c r="F598" i="36"/>
  <c r="G598" i="36" s="1"/>
  <c r="H598" i="36" s="1"/>
  <c r="N599" i="35"/>
  <c r="I612" i="36"/>
  <c r="J612" i="36" s="1"/>
  <c r="K612" i="36" s="1"/>
  <c r="S613" i="35"/>
  <c r="K623" i="28"/>
  <c r="G662" i="17" l="1"/>
  <c r="I662" i="17"/>
  <c r="K634" i="30"/>
  <c r="L634" i="30" s="1"/>
  <c r="C623" i="36"/>
  <c r="D623" i="36" s="1"/>
  <c r="E623" i="36" s="1"/>
  <c r="E624" i="39" s="1"/>
  <c r="T624" i="39" s="1"/>
  <c r="H624" i="35"/>
  <c r="L340" i="36"/>
  <c r="M340" i="36" s="1"/>
  <c r="N340" i="36" s="1"/>
  <c r="Y341" i="35"/>
  <c r="Z341" i="35" s="1"/>
  <c r="I341" i="40" s="1"/>
  <c r="F337" i="38"/>
  <c r="J351" i="32"/>
  <c r="K351" i="32" s="1"/>
  <c r="O599" i="35"/>
  <c r="P599" i="35"/>
  <c r="L609" i="27"/>
  <c r="F610" i="27" s="1"/>
  <c r="M609" i="27"/>
  <c r="E596" i="21" s="1"/>
  <c r="J598" i="39"/>
  <c r="I598" i="39"/>
  <c r="K598" i="39" s="1"/>
  <c r="M623" i="28"/>
  <c r="F610" i="21" s="1"/>
  <c r="L623" i="28"/>
  <c r="F624" i="28" s="1"/>
  <c r="U613" i="35"/>
  <c r="T613" i="35"/>
  <c r="AB344" i="39"/>
  <c r="J662" i="17" l="1"/>
  <c r="K662" i="17" s="1"/>
  <c r="U624" i="39"/>
  <c r="M634" i="30"/>
  <c r="F635" i="30" s="1"/>
  <c r="N634" i="30"/>
  <c r="J624" i="35"/>
  <c r="I624" i="35"/>
  <c r="P624" i="39"/>
  <c r="Q624" i="39" s="1"/>
  <c r="R624" i="39"/>
  <c r="L351" i="32"/>
  <c r="F352" i="32" s="1"/>
  <c r="M351" i="32"/>
  <c r="G338" i="21" s="1"/>
  <c r="AC341" i="39"/>
  <c r="F337" i="41"/>
  <c r="Q599" i="35"/>
  <c r="V599" i="35" s="1"/>
  <c r="W599" i="35" s="1"/>
  <c r="K599" i="35" s="1"/>
  <c r="D599" i="39" s="1"/>
  <c r="F599" i="39" s="1"/>
  <c r="G599" i="39" s="1"/>
  <c r="L598" i="39"/>
  <c r="M600" i="35"/>
  <c r="I598" i="37"/>
  <c r="J598" i="37" s="1"/>
  <c r="K598" i="37" s="1"/>
  <c r="F599" i="51" s="1"/>
  <c r="G599" i="51" s="1"/>
  <c r="H599" i="51" s="1"/>
  <c r="H610" i="27"/>
  <c r="J610" i="27" s="1"/>
  <c r="G610" i="27"/>
  <c r="G624" i="28"/>
  <c r="H624" i="28"/>
  <c r="J624" i="28" s="1"/>
  <c r="L612" i="37"/>
  <c r="M612" i="37" s="1"/>
  <c r="N612" i="37" s="1"/>
  <c r="I613" i="51" s="1"/>
  <c r="J613" i="51" s="1"/>
  <c r="K613" i="51" s="1"/>
  <c r="R614" i="35"/>
  <c r="L662" i="17" l="1"/>
  <c r="F663" i="17" s="1"/>
  <c r="M662" i="17"/>
  <c r="F651" i="37" s="1"/>
  <c r="S624" i="39"/>
  <c r="O634" i="30"/>
  <c r="P634" i="30" s="1"/>
  <c r="C621" i="21" s="1"/>
  <c r="E623" i="37"/>
  <c r="G623" i="37" s="1"/>
  <c r="H623" i="37" s="1"/>
  <c r="C624" i="51" s="1"/>
  <c r="D624" i="51" s="1"/>
  <c r="E624" i="51" s="1"/>
  <c r="I635" i="30"/>
  <c r="G635" i="30"/>
  <c r="O599" i="39"/>
  <c r="AE341" i="39"/>
  <c r="AD341" i="39"/>
  <c r="X342" i="35"/>
  <c r="O340" i="37"/>
  <c r="P340" i="37" s="1"/>
  <c r="Q340" i="37" s="1"/>
  <c r="L341" i="51" s="1"/>
  <c r="M341" i="51" s="1"/>
  <c r="N341" i="51" s="1"/>
  <c r="G352" i="32"/>
  <c r="H352" i="32"/>
  <c r="K610" i="27"/>
  <c r="I610" i="27"/>
  <c r="F599" i="36"/>
  <c r="G599" i="36" s="1"/>
  <c r="H599" i="36" s="1"/>
  <c r="N600" i="35"/>
  <c r="H599" i="39"/>
  <c r="I599" i="39"/>
  <c r="J599" i="39"/>
  <c r="S614" i="35"/>
  <c r="I613" i="36"/>
  <c r="J613" i="36" s="1"/>
  <c r="K613" i="36" s="1"/>
  <c r="K624" i="28"/>
  <c r="AB345" i="39"/>
  <c r="I663" i="17" l="1"/>
  <c r="G663" i="17"/>
  <c r="K635" i="30"/>
  <c r="L635" i="30" s="1"/>
  <c r="H625" i="35"/>
  <c r="C624" i="36"/>
  <c r="D624" i="36" s="1"/>
  <c r="E624" i="36" s="1"/>
  <c r="E625" i="39" s="1"/>
  <c r="T625" i="39" s="1"/>
  <c r="J352" i="32"/>
  <c r="K352" i="32" s="1"/>
  <c r="Y342" i="35"/>
  <c r="Z342" i="35" s="1"/>
  <c r="I342" i="40" s="1"/>
  <c r="F338" i="38"/>
  <c r="L341" i="36"/>
  <c r="M341" i="36" s="1"/>
  <c r="N341" i="36" s="1"/>
  <c r="K599" i="39"/>
  <c r="O600" i="35"/>
  <c r="P600" i="35"/>
  <c r="Q600" i="35" s="1"/>
  <c r="V600" i="35" s="1"/>
  <c r="W600" i="35" s="1"/>
  <c r="K600" i="35" s="1"/>
  <c r="D600" i="39" s="1"/>
  <c r="L610" i="27"/>
  <c r="F611" i="27" s="1"/>
  <c r="M610" i="27"/>
  <c r="E597" i="21" s="1"/>
  <c r="M624" i="28"/>
  <c r="F611" i="21" s="1"/>
  <c r="L624" i="28"/>
  <c r="F625" i="28" s="1"/>
  <c r="U614" i="35"/>
  <c r="T614" i="35"/>
  <c r="J663" i="17" l="1"/>
  <c r="K663" i="17" s="1"/>
  <c r="U625" i="39"/>
  <c r="P625" i="39"/>
  <c r="Q625" i="39" s="1"/>
  <c r="R625" i="39"/>
  <c r="J625" i="35"/>
  <c r="I625" i="35"/>
  <c r="N635" i="30"/>
  <c r="M635" i="30"/>
  <c r="F636" i="30" s="1"/>
  <c r="M352" i="32"/>
  <c r="G339" i="21" s="1"/>
  <c r="L352" i="32"/>
  <c r="F353" i="32" s="1"/>
  <c r="AC342" i="39"/>
  <c r="F338" i="41"/>
  <c r="L599" i="39"/>
  <c r="G611" i="27"/>
  <c r="H611" i="27"/>
  <c r="J611" i="27" s="1"/>
  <c r="O600" i="39"/>
  <c r="F600" i="39"/>
  <c r="I599" i="37"/>
  <c r="J599" i="37" s="1"/>
  <c r="K599" i="37" s="1"/>
  <c r="F600" i="51" s="1"/>
  <c r="G600" i="51" s="1"/>
  <c r="H600" i="51" s="1"/>
  <c r="M601" i="35"/>
  <c r="G625" i="28"/>
  <c r="H625" i="28"/>
  <c r="L613" i="37"/>
  <c r="M613" i="37" s="1"/>
  <c r="N613" i="37" s="1"/>
  <c r="I614" i="51" s="1"/>
  <c r="J614" i="51" s="1"/>
  <c r="K614" i="51" s="1"/>
  <c r="R615" i="35"/>
  <c r="AB346" i="39"/>
  <c r="M663" i="17" l="1"/>
  <c r="F652" i="37" s="1"/>
  <c r="L663" i="17"/>
  <c r="F664" i="17" s="1"/>
  <c r="G636" i="30"/>
  <c r="I636" i="30"/>
  <c r="S625" i="39"/>
  <c r="E624" i="37"/>
  <c r="G624" i="37" s="1"/>
  <c r="H624" i="37" s="1"/>
  <c r="C625" i="51" s="1"/>
  <c r="D625" i="51" s="1"/>
  <c r="E625" i="51" s="1"/>
  <c r="O635" i="30"/>
  <c r="P635" i="30" s="1"/>
  <c r="C622" i="21" s="1"/>
  <c r="AE342" i="39"/>
  <c r="AD342" i="39"/>
  <c r="H353" i="32"/>
  <c r="G353" i="32"/>
  <c r="X343" i="35"/>
  <c r="O341" i="37"/>
  <c r="P341" i="37" s="1"/>
  <c r="Q341" i="37" s="1"/>
  <c r="L342" i="51" s="1"/>
  <c r="M342" i="51" s="1"/>
  <c r="N342" i="51" s="1"/>
  <c r="J625" i="28"/>
  <c r="K625" i="28" s="1"/>
  <c r="N601" i="35"/>
  <c r="F600" i="36"/>
  <c r="G600" i="36" s="1"/>
  <c r="H600" i="36" s="1"/>
  <c r="G600" i="39"/>
  <c r="H600" i="39" s="1"/>
  <c r="I611" i="27"/>
  <c r="K611" i="27"/>
  <c r="I614" i="36"/>
  <c r="J614" i="36" s="1"/>
  <c r="K614" i="36" s="1"/>
  <c r="S615" i="35"/>
  <c r="G664" i="17" l="1"/>
  <c r="I664" i="17"/>
  <c r="K636" i="30"/>
  <c r="L636" i="30" s="1"/>
  <c r="C625" i="36"/>
  <c r="D625" i="36" s="1"/>
  <c r="E625" i="36" s="1"/>
  <c r="E626" i="39" s="1"/>
  <c r="T626" i="39" s="1"/>
  <c r="H626" i="35"/>
  <c r="Y343" i="35"/>
  <c r="Z343" i="35" s="1"/>
  <c r="I343" i="40" s="1"/>
  <c r="F339" i="38"/>
  <c r="L342" i="36"/>
  <c r="M342" i="36" s="1"/>
  <c r="N342" i="36" s="1"/>
  <c r="J353" i="32"/>
  <c r="K353" i="32" s="1"/>
  <c r="M625" i="28"/>
  <c r="L625" i="28"/>
  <c r="F626" i="28" s="1"/>
  <c r="H626" i="28" s="1"/>
  <c r="L611" i="27"/>
  <c r="F612" i="27" s="1"/>
  <c r="M611" i="27"/>
  <c r="E598" i="21" s="1"/>
  <c r="J600" i="39"/>
  <c r="I600" i="39"/>
  <c r="K600" i="39" s="1"/>
  <c r="P601" i="35"/>
  <c r="O601" i="35"/>
  <c r="L614" i="37"/>
  <c r="M614" i="37" s="1"/>
  <c r="N614" i="37" s="1"/>
  <c r="I615" i="51" s="1"/>
  <c r="J615" i="51" s="1"/>
  <c r="K615" i="51" s="1"/>
  <c r="T615" i="35"/>
  <c r="U615" i="35"/>
  <c r="AB347" i="39"/>
  <c r="R616" i="35" l="1"/>
  <c r="F612" i="21"/>
  <c r="J664" i="17"/>
  <c r="K664" i="17" s="1"/>
  <c r="U626" i="39"/>
  <c r="G626" i="28"/>
  <c r="M636" i="30"/>
  <c r="F637" i="30" s="1"/>
  <c r="N636" i="30"/>
  <c r="I626" i="35"/>
  <c r="J626" i="35"/>
  <c r="P626" i="39"/>
  <c r="Q626" i="39" s="1"/>
  <c r="R626" i="39"/>
  <c r="L353" i="32"/>
  <c r="F354" i="32" s="1"/>
  <c r="M353" i="32"/>
  <c r="G340" i="21" s="1"/>
  <c r="AC343" i="39"/>
  <c r="F339" i="41"/>
  <c r="J626" i="28"/>
  <c r="K626" i="28" s="1"/>
  <c r="L600" i="39"/>
  <c r="Q601" i="35"/>
  <c r="V601" i="35" s="1"/>
  <c r="W601" i="35" s="1"/>
  <c r="K601" i="35" s="1"/>
  <c r="D601" i="39" s="1"/>
  <c r="I600" i="37"/>
  <c r="J600" i="37" s="1"/>
  <c r="K600" i="37" s="1"/>
  <c r="F601" i="51" s="1"/>
  <c r="G601" i="51" s="1"/>
  <c r="H601" i="51" s="1"/>
  <c r="M602" i="35"/>
  <c r="H612" i="27"/>
  <c r="J612" i="27" s="1"/>
  <c r="G612" i="27"/>
  <c r="I615" i="36"/>
  <c r="J615" i="36" s="1"/>
  <c r="K615" i="36" s="1"/>
  <c r="S616" i="35"/>
  <c r="M664" i="17" l="1"/>
  <c r="F653" i="37" s="1"/>
  <c r="L664" i="17"/>
  <c r="F665" i="17" s="1"/>
  <c r="S626" i="39"/>
  <c r="E625" i="37"/>
  <c r="G625" i="37" s="1"/>
  <c r="H625" i="37" s="1"/>
  <c r="C626" i="51" s="1"/>
  <c r="D626" i="51" s="1"/>
  <c r="E626" i="51" s="1"/>
  <c r="O636" i="30"/>
  <c r="P636" i="30" s="1"/>
  <c r="C623" i="21" s="1"/>
  <c r="G637" i="30"/>
  <c r="I637" i="30"/>
  <c r="AE343" i="39"/>
  <c r="AD343" i="39"/>
  <c r="X344" i="35"/>
  <c r="O342" i="37"/>
  <c r="P342" i="37" s="1"/>
  <c r="Q342" i="37" s="1"/>
  <c r="L343" i="51" s="1"/>
  <c r="M343" i="51" s="1"/>
  <c r="N343" i="51" s="1"/>
  <c r="H354" i="32"/>
  <c r="G354" i="32"/>
  <c r="M626" i="28"/>
  <c r="F613" i="21" s="1"/>
  <c r="L626" i="28"/>
  <c r="F627" i="28" s="1"/>
  <c r="G627" i="28" s="1"/>
  <c r="I612" i="27"/>
  <c r="K612" i="27"/>
  <c r="F601" i="36"/>
  <c r="G601" i="36" s="1"/>
  <c r="H601" i="36" s="1"/>
  <c r="N602" i="35"/>
  <c r="F601" i="39"/>
  <c r="G601" i="39" s="1"/>
  <c r="O601" i="39"/>
  <c r="T616" i="35"/>
  <c r="U616" i="35"/>
  <c r="AB348" i="39"/>
  <c r="L615" i="37" l="1"/>
  <c r="M615" i="37" s="1"/>
  <c r="N615" i="37" s="1"/>
  <c r="I616" i="51" s="1"/>
  <c r="J616" i="51" s="1"/>
  <c r="K616" i="51" s="1"/>
  <c r="I665" i="17"/>
  <c r="G665" i="17"/>
  <c r="R617" i="35"/>
  <c r="H627" i="28"/>
  <c r="J627" i="28" s="1"/>
  <c r="K627" i="28" s="1"/>
  <c r="K637" i="30"/>
  <c r="L637" i="30" s="1"/>
  <c r="H627" i="35"/>
  <c r="C626" i="36"/>
  <c r="D626" i="36" s="1"/>
  <c r="E626" i="36" s="1"/>
  <c r="E627" i="39" s="1"/>
  <c r="T627" i="39" s="1"/>
  <c r="J354" i="32"/>
  <c r="K354" i="32" s="1"/>
  <c r="F340" i="38"/>
  <c r="L343" i="36"/>
  <c r="M343" i="36" s="1"/>
  <c r="N343" i="36" s="1"/>
  <c r="Y344" i="35"/>
  <c r="Z344" i="35" s="1"/>
  <c r="I344" i="40" s="1"/>
  <c r="H601" i="39"/>
  <c r="J601" i="39"/>
  <c r="I601" i="39"/>
  <c r="O602" i="35"/>
  <c r="P602" i="35"/>
  <c r="M612" i="27"/>
  <c r="E599" i="21" s="1"/>
  <c r="L612" i="27"/>
  <c r="F613" i="27" s="1"/>
  <c r="I616" i="36"/>
  <c r="J616" i="36" s="1"/>
  <c r="K616" i="36" s="1"/>
  <c r="S617" i="35"/>
  <c r="Q602" i="35" l="1"/>
  <c r="V602" i="35" s="1"/>
  <c r="W602" i="35" s="1"/>
  <c r="K602" i="35" s="1"/>
  <c r="D602" i="39" s="1"/>
  <c r="F602" i="39" s="1"/>
  <c r="J665" i="17"/>
  <c r="K665" i="17" s="1"/>
  <c r="U627" i="39"/>
  <c r="P627" i="39"/>
  <c r="Q627" i="39" s="1"/>
  <c r="R627" i="39"/>
  <c r="J627" i="35"/>
  <c r="I627" i="35"/>
  <c r="M637" i="30"/>
  <c r="F638" i="30" s="1"/>
  <c r="N637" i="30"/>
  <c r="K601" i="39"/>
  <c r="M354" i="32"/>
  <c r="G341" i="21" s="1"/>
  <c r="L354" i="32"/>
  <c r="F355" i="32" s="1"/>
  <c r="F340" i="41"/>
  <c r="AC344" i="39"/>
  <c r="L627" i="28"/>
  <c r="F628" i="28" s="1"/>
  <c r="G628" i="28" s="1"/>
  <c r="M627" i="28"/>
  <c r="L616" i="37" s="1"/>
  <c r="M616" i="37" s="1"/>
  <c r="N616" i="37" s="1"/>
  <c r="I617" i="51" s="1"/>
  <c r="J617" i="51" s="1"/>
  <c r="K617" i="51" s="1"/>
  <c r="M603" i="35"/>
  <c r="I601" i="37"/>
  <c r="J601" i="37" s="1"/>
  <c r="K601" i="37" s="1"/>
  <c r="F602" i="51" s="1"/>
  <c r="G602" i="51" s="1"/>
  <c r="H602" i="51" s="1"/>
  <c r="O602" i="39"/>
  <c r="H613" i="27"/>
  <c r="J613" i="27" s="1"/>
  <c r="G613" i="27"/>
  <c r="T617" i="35"/>
  <c r="U617" i="35"/>
  <c r="AB349" i="39"/>
  <c r="H628" i="28" l="1"/>
  <c r="J628" i="28" s="1"/>
  <c r="R618" i="35"/>
  <c r="F614" i="21"/>
  <c r="L665" i="17"/>
  <c r="F666" i="17" s="1"/>
  <c r="M665" i="17"/>
  <c r="F654" i="37" s="1"/>
  <c r="G638" i="30"/>
  <c r="I638" i="30"/>
  <c r="L601" i="39"/>
  <c r="O637" i="30"/>
  <c r="P637" i="30" s="1"/>
  <c r="C624" i="21" s="1"/>
  <c r="E626" i="37"/>
  <c r="G626" i="37" s="1"/>
  <c r="H626" i="37" s="1"/>
  <c r="C627" i="51" s="1"/>
  <c r="D627" i="51" s="1"/>
  <c r="E627" i="51" s="1"/>
  <c r="S627" i="39"/>
  <c r="AE344" i="39"/>
  <c r="AD344" i="39"/>
  <c r="G355" i="32"/>
  <c r="H355" i="32"/>
  <c r="X345" i="35"/>
  <c r="O343" i="37"/>
  <c r="P343" i="37" s="1"/>
  <c r="Q343" i="37" s="1"/>
  <c r="L344" i="51" s="1"/>
  <c r="M344" i="51" s="1"/>
  <c r="N344" i="51" s="1"/>
  <c r="I613" i="27"/>
  <c r="K613" i="27"/>
  <c r="G602" i="39"/>
  <c r="H602" i="39" s="1"/>
  <c r="F602" i="36"/>
  <c r="G602" i="36" s="1"/>
  <c r="H602" i="36" s="1"/>
  <c r="N603" i="35"/>
  <c r="K628" i="28"/>
  <c r="I617" i="36"/>
  <c r="J617" i="36" s="1"/>
  <c r="K617" i="36" s="1"/>
  <c r="S618" i="35"/>
  <c r="I666" i="17" l="1"/>
  <c r="G666" i="17"/>
  <c r="H628" i="35"/>
  <c r="C627" i="36"/>
  <c r="D627" i="36" s="1"/>
  <c r="E627" i="36" s="1"/>
  <c r="E628" i="39" s="1"/>
  <c r="T628" i="39" s="1"/>
  <c r="K638" i="30"/>
  <c r="L638" i="30" s="1"/>
  <c r="J355" i="32"/>
  <c r="K355" i="32" s="1"/>
  <c r="Y345" i="35"/>
  <c r="Z345" i="35" s="1"/>
  <c r="I345" i="40" s="1"/>
  <c r="F341" i="38"/>
  <c r="L344" i="36"/>
  <c r="M344" i="36" s="1"/>
  <c r="N344" i="36" s="1"/>
  <c r="P603" i="35"/>
  <c r="O603" i="35"/>
  <c r="J602" i="39"/>
  <c r="I602" i="39"/>
  <c r="K602" i="39" s="1"/>
  <c r="M613" i="27"/>
  <c r="E600" i="21" s="1"/>
  <c r="L613" i="27"/>
  <c r="F614" i="27" s="1"/>
  <c r="T618" i="35"/>
  <c r="U618" i="35"/>
  <c r="M628" i="28"/>
  <c r="F615" i="21" s="1"/>
  <c r="L628" i="28"/>
  <c r="F629" i="28" s="1"/>
  <c r="AB350" i="39"/>
  <c r="J666" i="17" l="1"/>
  <c r="K666" i="17" s="1"/>
  <c r="U628" i="39"/>
  <c r="N638" i="30"/>
  <c r="M638" i="30"/>
  <c r="F639" i="30" s="1"/>
  <c r="P628" i="39"/>
  <c r="Q628" i="39" s="1"/>
  <c r="R628" i="39"/>
  <c r="I628" i="35"/>
  <c r="J628" i="35"/>
  <c r="L355" i="32"/>
  <c r="F356" i="32" s="1"/>
  <c r="M355" i="32"/>
  <c r="G342" i="21" s="1"/>
  <c r="F341" i="41"/>
  <c r="AC345" i="39"/>
  <c r="H614" i="27"/>
  <c r="J614" i="27" s="1"/>
  <c r="G614" i="27"/>
  <c r="I602" i="37"/>
  <c r="J602" i="37" s="1"/>
  <c r="K602" i="37" s="1"/>
  <c r="F603" i="51" s="1"/>
  <c r="G603" i="51" s="1"/>
  <c r="H603" i="51" s="1"/>
  <c r="M604" i="35"/>
  <c r="L602" i="39"/>
  <c r="Q603" i="35"/>
  <c r="V603" i="35" s="1"/>
  <c r="W603" i="35" s="1"/>
  <c r="K603" i="35" s="1"/>
  <c r="D603" i="39" s="1"/>
  <c r="G629" i="28"/>
  <c r="H629" i="28"/>
  <c r="J629" i="28" s="1"/>
  <c r="L617" i="37"/>
  <c r="M617" i="37" s="1"/>
  <c r="N617" i="37" s="1"/>
  <c r="I618" i="51" s="1"/>
  <c r="J618" i="51" s="1"/>
  <c r="K618" i="51" s="1"/>
  <c r="R619" i="35"/>
  <c r="L666" i="17" l="1"/>
  <c r="F667" i="17" s="1"/>
  <c r="M666" i="17"/>
  <c r="F655" i="37" s="1"/>
  <c r="S628" i="39"/>
  <c r="G639" i="30"/>
  <c r="I639" i="30"/>
  <c r="E627" i="37"/>
  <c r="G627" i="37" s="1"/>
  <c r="H627" i="37" s="1"/>
  <c r="C628" i="51" s="1"/>
  <c r="D628" i="51" s="1"/>
  <c r="E628" i="51" s="1"/>
  <c r="O638" i="30"/>
  <c r="P638" i="30" s="1"/>
  <c r="C625" i="21" s="1"/>
  <c r="AE345" i="39"/>
  <c r="AD345" i="39"/>
  <c r="X346" i="35"/>
  <c r="O344" i="37"/>
  <c r="P344" i="37" s="1"/>
  <c r="Q344" i="37" s="1"/>
  <c r="L345" i="51" s="1"/>
  <c r="M345" i="51" s="1"/>
  <c r="N345" i="51" s="1"/>
  <c r="H356" i="32"/>
  <c r="G356" i="32"/>
  <c r="O603" i="39"/>
  <c r="F603" i="39"/>
  <c r="N604" i="35"/>
  <c r="F603" i="36"/>
  <c r="G603" i="36" s="1"/>
  <c r="H603" i="36" s="1"/>
  <c r="I614" i="27"/>
  <c r="K614" i="27"/>
  <c r="I618" i="36"/>
  <c r="J618" i="36" s="1"/>
  <c r="K618" i="36" s="1"/>
  <c r="S619" i="35"/>
  <c r="K629" i="28"/>
  <c r="AB351" i="39"/>
  <c r="I667" i="17" l="1"/>
  <c r="G667" i="17"/>
  <c r="H629" i="35"/>
  <c r="C628" i="36"/>
  <c r="D628" i="36" s="1"/>
  <c r="E628" i="36" s="1"/>
  <c r="E629" i="39" s="1"/>
  <c r="T629" i="39" s="1"/>
  <c r="K639" i="30"/>
  <c r="L639" i="30" s="1"/>
  <c r="Y346" i="35"/>
  <c r="Z346" i="35" s="1"/>
  <c r="I346" i="40" s="1"/>
  <c r="L345" i="36"/>
  <c r="M345" i="36" s="1"/>
  <c r="N345" i="36" s="1"/>
  <c r="F342" i="38"/>
  <c r="J356" i="32"/>
  <c r="K356" i="32" s="1"/>
  <c r="P604" i="35"/>
  <c r="O604" i="35"/>
  <c r="M614" i="27"/>
  <c r="E601" i="21" s="1"/>
  <c r="L614" i="27"/>
  <c r="F615" i="27" s="1"/>
  <c r="G603" i="39"/>
  <c r="H603" i="39" s="1"/>
  <c r="L629" i="28"/>
  <c r="F630" i="28" s="1"/>
  <c r="M629" i="28"/>
  <c r="F616" i="21" s="1"/>
  <c r="T619" i="35"/>
  <c r="U619" i="35"/>
  <c r="J667" i="17" l="1"/>
  <c r="K667" i="17" s="1"/>
  <c r="U629" i="39"/>
  <c r="N639" i="30"/>
  <c r="M639" i="30"/>
  <c r="F640" i="30" s="1"/>
  <c r="P629" i="39"/>
  <c r="Q629" i="39" s="1"/>
  <c r="R629" i="39"/>
  <c r="J629" i="35"/>
  <c r="I629" i="35"/>
  <c r="M356" i="32"/>
  <c r="G343" i="21" s="1"/>
  <c r="L356" i="32"/>
  <c r="F357" i="32" s="1"/>
  <c r="F342" i="41"/>
  <c r="AC346" i="39"/>
  <c r="J603" i="39"/>
  <c r="I603" i="39"/>
  <c r="K603" i="39" s="1"/>
  <c r="L603" i="39" s="1"/>
  <c r="H615" i="27"/>
  <c r="J615" i="27" s="1"/>
  <c r="G615" i="27"/>
  <c r="M605" i="35"/>
  <c r="I603" i="37"/>
  <c r="J603" i="37" s="1"/>
  <c r="K603" i="37" s="1"/>
  <c r="F604" i="51" s="1"/>
  <c r="G604" i="51" s="1"/>
  <c r="H604" i="51" s="1"/>
  <c r="Q604" i="35"/>
  <c r="V604" i="35" s="1"/>
  <c r="W604" i="35" s="1"/>
  <c r="K604" i="35" s="1"/>
  <c r="D604" i="39" s="1"/>
  <c r="L618" i="37"/>
  <c r="M618" i="37" s="1"/>
  <c r="N618" i="37" s="1"/>
  <c r="I619" i="51" s="1"/>
  <c r="J619" i="51" s="1"/>
  <c r="K619" i="51" s="1"/>
  <c r="R620" i="35"/>
  <c r="G630" i="28"/>
  <c r="H630" i="28"/>
  <c r="J630" i="28" s="1"/>
  <c r="AB352" i="39"/>
  <c r="L667" i="17" l="1"/>
  <c r="F668" i="17" s="1"/>
  <c r="M667" i="17"/>
  <c r="F656" i="37" s="1"/>
  <c r="S629" i="39"/>
  <c r="G640" i="30"/>
  <c r="I640" i="30"/>
  <c r="O639" i="30"/>
  <c r="P639" i="30" s="1"/>
  <c r="C626" i="21" s="1"/>
  <c r="E628" i="37"/>
  <c r="G628" i="37" s="1"/>
  <c r="H628" i="37" s="1"/>
  <c r="C629" i="51" s="1"/>
  <c r="D629" i="51" s="1"/>
  <c r="E629" i="51" s="1"/>
  <c r="AE346" i="39"/>
  <c r="AD346" i="39"/>
  <c r="H357" i="32"/>
  <c r="G357" i="32"/>
  <c r="X347" i="35"/>
  <c r="O345" i="37"/>
  <c r="P345" i="37" s="1"/>
  <c r="Q345" i="37" s="1"/>
  <c r="L346" i="51" s="1"/>
  <c r="M346" i="51" s="1"/>
  <c r="N346" i="51" s="1"/>
  <c r="N605" i="35"/>
  <c r="F604" i="36"/>
  <c r="G604" i="36" s="1"/>
  <c r="H604" i="36" s="1"/>
  <c r="K615" i="27"/>
  <c r="I615" i="27"/>
  <c r="O604" i="39"/>
  <c r="F604" i="39"/>
  <c r="G604" i="39" s="1"/>
  <c r="K630" i="28"/>
  <c r="I619" i="36"/>
  <c r="J619" i="36" s="1"/>
  <c r="K619" i="36" s="1"/>
  <c r="S620" i="35"/>
  <c r="G668" i="17" l="1"/>
  <c r="I668" i="17"/>
  <c r="K640" i="30"/>
  <c r="L640" i="30" s="1"/>
  <c r="C629" i="36"/>
  <c r="D629" i="36" s="1"/>
  <c r="E629" i="36" s="1"/>
  <c r="E630" i="39" s="1"/>
  <c r="T630" i="39" s="1"/>
  <c r="H630" i="35"/>
  <c r="J357" i="32"/>
  <c r="K357" i="32" s="1"/>
  <c r="F343" i="38"/>
  <c r="L346" i="36"/>
  <c r="M346" i="36" s="1"/>
  <c r="N346" i="36" s="1"/>
  <c r="Y347" i="35"/>
  <c r="Z347" i="35" s="1"/>
  <c r="I347" i="40" s="1"/>
  <c r="L615" i="27"/>
  <c r="F616" i="27" s="1"/>
  <c r="M615" i="27"/>
  <c r="E602" i="21" s="1"/>
  <c r="H604" i="39"/>
  <c r="I604" i="39"/>
  <c r="J604" i="39"/>
  <c r="P605" i="35"/>
  <c r="O605" i="35"/>
  <c r="U620" i="35"/>
  <c r="T620" i="35"/>
  <c r="M630" i="28"/>
  <c r="F617" i="21" s="1"/>
  <c r="L630" i="28"/>
  <c r="F631" i="28" s="1"/>
  <c r="AB353" i="39"/>
  <c r="J668" i="17" l="1"/>
  <c r="K668" i="17" s="1"/>
  <c r="U630" i="39"/>
  <c r="N640" i="30"/>
  <c r="M640" i="30"/>
  <c r="F641" i="30" s="1"/>
  <c r="I630" i="35"/>
  <c r="J630" i="35"/>
  <c r="P630" i="39"/>
  <c r="Q630" i="39" s="1"/>
  <c r="R630" i="39"/>
  <c r="K604" i="39"/>
  <c r="AC347" i="39"/>
  <c r="F343" i="41"/>
  <c r="L357" i="32"/>
  <c r="F358" i="32" s="1"/>
  <c r="M357" i="32"/>
  <c r="G344" i="21" s="1"/>
  <c r="Q605" i="35"/>
  <c r="V605" i="35" s="1"/>
  <c r="W605" i="35" s="1"/>
  <c r="K605" i="35" s="1"/>
  <c r="D605" i="39" s="1"/>
  <c r="M606" i="35"/>
  <c r="I604" i="37"/>
  <c r="J604" i="37" s="1"/>
  <c r="K604" i="37" s="1"/>
  <c r="F605" i="51" s="1"/>
  <c r="G605" i="51" s="1"/>
  <c r="H605" i="51" s="1"/>
  <c r="G616" i="27"/>
  <c r="H616" i="27"/>
  <c r="J616" i="27" s="1"/>
  <c r="G631" i="28"/>
  <c r="H631" i="28"/>
  <c r="R621" i="35"/>
  <c r="L619" i="37"/>
  <c r="M619" i="37" s="1"/>
  <c r="N619" i="37" s="1"/>
  <c r="I620" i="51" s="1"/>
  <c r="J620" i="51" s="1"/>
  <c r="K620" i="51" s="1"/>
  <c r="L668" i="17" l="1"/>
  <c r="F669" i="17" s="1"/>
  <c r="M668" i="17"/>
  <c r="F657" i="37" s="1"/>
  <c r="S630" i="39"/>
  <c r="L604" i="39"/>
  <c r="I641" i="30"/>
  <c r="G641" i="30"/>
  <c r="E629" i="37"/>
  <c r="G629" i="37" s="1"/>
  <c r="H629" i="37" s="1"/>
  <c r="C630" i="51" s="1"/>
  <c r="D630" i="51" s="1"/>
  <c r="E630" i="51" s="1"/>
  <c r="O640" i="30"/>
  <c r="P640" i="30" s="1"/>
  <c r="C627" i="21" s="1"/>
  <c r="G358" i="32"/>
  <c r="H358" i="32"/>
  <c r="X348" i="35"/>
  <c r="O346" i="37"/>
  <c r="P346" i="37" s="1"/>
  <c r="Q346" i="37" s="1"/>
  <c r="L347" i="51" s="1"/>
  <c r="M347" i="51" s="1"/>
  <c r="N347" i="51" s="1"/>
  <c r="AE347" i="39"/>
  <c r="AD347" i="39"/>
  <c r="J631" i="28"/>
  <c r="K631" i="28" s="1"/>
  <c r="K616" i="27"/>
  <c r="I616" i="27"/>
  <c r="F605" i="36"/>
  <c r="G605" i="36" s="1"/>
  <c r="H605" i="36" s="1"/>
  <c r="N606" i="35"/>
  <c r="O605" i="39"/>
  <c r="F605" i="39"/>
  <c r="G605" i="39" s="1"/>
  <c r="I620" i="36"/>
  <c r="J620" i="36" s="1"/>
  <c r="K620" i="36" s="1"/>
  <c r="S621" i="35"/>
  <c r="AB354" i="39"/>
  <c r="G669" i="17" l="1"/>
  <c r="I669" i="17"/>
  <c r="K641" i="30"/>
  <c r="L641" i="30" s="1"/>
  <c r="H631" i="35"/>
  <c r="C630" i="36"/>
  <c r="D630" i="36" s="1"/>
  <c r="E630" i="36" s="1"/>
  <c r="E631" i="39" s="1"/>
  <c r="T631" i="39" s="1"/>
  <c r="J358" i="32"/>
  <c r="K358" i="32" s="1"/>
  <c r="F344" i="38"/>
  <c r="L347" i="36"/>
  <c r="M347" i="36" s="1"/>
  <c r="N347" i="36" s="1"/>
  <c r="Y348" i="35"/>
  <c r="Z348" i="35" s="1"/>
  <c r="I348" i="40" s="1"/>
  <c r="L631" i="28"/>
  <c r="F632" i="28" s="1"/>
  <c r="H632" i="28" s="1"/>
  <c r="J632" i="28" s="1"/>
  <c r="M631" i="28"/>
  <c r="F618" i="21" s="1"/>
  <c r="H605" i="39"/>
  <c r="I605" i="39"/>
  <c r="J605" i="39"/>
  <c r="P606" i="35"/>
  <c r="O606" i="35"/>
  <c r="M616" i="27"/>
  <c r="E603" i="21" s="1"/>
  <c r="L616" i="27"/>
  <c r="F617" i="27" s="1"/>
  <c r="U621" i="35"/>
  <c r="T621" i="35"/>
  <c r="L620" i="37"/>
  <c r="M620" i="37" s="1"/>
  <c r="N620" i="37" s="1"/>
  <c r="I621" i="51" s="1"/>
  <c r="J621" i="51" s="1"/>
  <c r="K621" i="51" s="1"/>
  <c r="R622" i="35"/>
  <c r="J669" i="17" l="1"/>
  <c r="K669" i="17"/>
  <c r="U631" i="39"/>
  <c r="G632" i="28"/>
  <c r="N641" i="30"/>
  <c r="M641" i="30"/>
  <c r="F642" i="30" s="1"/>
  <c r="P631" i="39"/>
  <c r="Q631" i="39" s="1"/>
  <c r="R631" i="39"/>
  <c r="J631" i="35"/>
  <c r="I631" i="35"/>
  <c r="K605" i="39"/>
  <c r="M358" i="32"/>
  <c r="G345" i="21" s="1"/>
  <c r="L358" i="32"/>
  <c r="F359" i="32" s="1"/>
  <c r="F344" i="41"/>
  <c r="AC348" i="39"/>
  <c r="G617" i="27"/>
  <c r="H617" i="27"/>
  <c r="J617" i="27" s="1"/>
  <c r="M607" i="35"/>
  <c r="I605" i="37"/>
  <c r="J605" i="37" s="1"/>
  <c r="K605" i="37" s="1"/>
  <c r="F606" i="51" s="1"/>
  <c r="G606" i="51" s="1"/>
  <c r="H606" i="51" s="1"/>
  <c r="Q606" i="35"/>
  <c r="V606" i="35" s="1"/>
  <c r="W606" i="35" s="1"/>
  <c r="K606" i="35" s="1"/>
  <c r="D606" i="39" s="1"/>
  <c r="I621" i="36"/>
  <c r="J621" i="36" s="1"/>
  <c r="K621" i="36" s="1"/>
  <c r="S622" i="35"/>
  <c r="K632" i="28"/>
  <c r="AB355" i="39"/>
  <c r="M669" i="17" l="1"/>
  <c r="F658" i="37" s="1"/>
  <c r="L669" i="17"/>
  <c r="F670" i="17" s="1"/>
  <c r="S631" i="39"/>
  <c r="L605" i="39"/>
  <c r="I642" i="30"/>
  <c r="G642" i="30"/>
  <c r="E630" i="37"/>
  <c r="G630" i="37" s="1"/>
  <c r="H630" i="37" s="1"/>
  <c r="C631" i="51" s="1"/>
  <c r="D631" i="51" s="1"/>
  <c r="E631" i="51" s="1"/>
  <c r="O641" i="30"/>
  <c r="P641" i="30" s="1"/>
  <c r="C628" i="21" s="1"/>
  <c r="AE348" i="39"/>
  <c r="AD348" i="39"/>
  <c r="G359" i="32"/>
  <c r="H359" i="32"/>
  <c r="X349" i="35"/>
  <c r="O347" i="37"/>
  <c r="P347" i="37" s="1"/>
  <c r="Q347" i="37" s="1"/>
  <c r="L348" i="51" s="1"/>
  <c r="M348" i="51" s="1"/>
  <c r="N348" i="51" s="1"/>
  <c r="F606" i="39"/>
  <c r="G606" i="39" s="1"/>
  <c r="O606" i="39"/>
  <c r="F606" i="36"/>
  <c r="G606" i="36" s="1"/>
  <c r="H606" i="36" s="1"/>
  <c r="N607" i="35"/>
  <c r="I617" i="27"/>
  <c r="K617" i="27"/>
  <c r="T622" i="35"/>
  <c r="U622" i="35"/>
  <c r="M632" i="28"/>
  <c r="F619" i="21" s="1"/>
  <c r="L632" i="28"/>
  <c r="F633" i="28" s="1"/>
  <c r="I670" i="17" l="1"/>
  <c r="G670" i="17"/>
  <c r="K642" i="30"/>
  <c r="L642" i="30"/>
  <c r="C631" i="36"/>
  <c r="D631" i="36" s="1"/>
  <c r="E631" i="36" s="1"/>
  <c r="E632" i="39" s="1"/>
  <c r="T632" i="39" s="1"/>
  <c r="H632" i="35"/>
  <c r="J359" i="32"/>
  <c r="K359" i="32" s="1"/>
  <c r="L348" i="36"/>
  <c r="M348" i="36" s="1"/>
  <c r="N348" i="36" s="1"/>
  <c r="Y349" i="35"/>
  <c r="Z349" i="35" s="1"/>
  <c r="I349" i="40" s="1"/>
  <c r="F345" i="38"/>
  <c r="M617" i="27"/>
  <c r="E604" i="21" s="1"/>
  <c r="L617" i="27"/>
  <c r="F618" i="27" s="1"/>
  <c r="O607" i="35"/>
  <c r="P607" i="35"/>
  <c r="H606" i="39"/>
  <c r="J606" i="39"/>
  <c r="I606" i="39"/>
  <c r="G633" i="28"/>
  <c r="H633" i="28"/>
  <c r="R623" i="35"/>
  <c r="L621" i="37"/>
  <c r="M621" i="37" s="1"/>
  <c r="N621" i="37" s="1"/>
  <c r="I622" i="51" s="1"/>
  <c r="J622" i="51" s="1"/>
  <c r="K622" i="51" s="1"/>
  <c r="AB356" i="39"/>
  <c r="J670" i="17" l="1"/>
  <c r="K670" i="17" s="1"/>
  <c r="U632" i="39"/>
  <c r="I632" i="35"/>
  <c r="J632" i="35"/>
  <c r="P632" i="39"/>
  <c r="Q632" i="39" s="1"/>
  <c r="R632" i="39"/>
  <c r="N642" i="30"/>
  <c r="M642" i="30"/>
  <c r="F643" i="30" s="1"/>
  <c r="K606" i="39"/>
  <c r="Q607" i="35"/>
  <c r="V607" i="35" s="1"/>
  <c r="W607" i="35" s="1"/>
  <c r="K607" i="35" s="1"/>
  <c r="D607" i="39" s="1"/>
  <c r="F607" i="39" s="1"/>
  <c r="G607" i="39" s="1"/>
  <c r="AC349" i="39"/>
  <c r="F345" i="41"/>
  <c r="L359" i="32"/>
  <c r="F360" i="32" s="1"/>
  <c r="M359" i="32"/>
  <c r="G346" i="21" s="1"/>
  <c r="J633" i="28"/>
  <c r="K633" i="28" s="1"/>
  <c r="G618" i="27"/>
  <c r="H618" i="27"/>
  <c r="J618" i="27" s="1"/>
  <c r="M608" i="35"/>
  <c r="I606" i="37"/>
  <c r="J606" i="37" s="1"/>
  <c r="K606" i="37" s="1"/>
  <c r="F607" i="51" s="1"/>
  <c r="G607" i="51" s="1"/>
  <c r="H607" i="51" s="1"/>
  <c r="I622" i="36"/>
  <c r="J622" i="36" s="1"/>
  <c r="K622" i="36" s="1"/>
  <c r="S623" i="35"/>
  <c r="M670" i="17" l="1"/>
  <c r="F659" i="37" s="1"/>
  <c r="L670" i="17"/>
  <c r="F671" i="17" s="1"/>
  <c r="O607" i="39"/>
  <c r="E631" i="37"/>
  <c r="G631" i="37" s="1"/>
  <c r="H631" i="37" s="1"/>
  <c r="C632" i="51" s="1"/>
  <c r="D632" i="51" s="1"/>
  <c r="E632" i="51" s="1"/>
  <c r="O642" i="30"/>
  <c r="P642" i="30" s="1"/>
  <c r="C629" i="21" s="1"/>
  <c r="I643" i="30"/>
  <c r="G643" i="30"/>
  <c r="S632" i="39"/>
  <c r="L606" i="39"/>
  <c r="G360" i="32"/>
  <c r="H360" i="32"/>
  <c r="X350" i="35"/>
  <c r="O348" i="37"/>
  <c r="P348" i="37" s="1"/>
  <c r="Q348" i="37" s="1"/>
  <c r="L349" i="51" s="1"/>
  <c r="M349" i="51" s="1"/>
  <c r="N349" i="51" s="1"/>
  <c r="AE349" i="39"/>
  <c r="AD349" i="39"/>
  <c r="L633" i="28"/>
  <c r="F634" i="28" s="1"/>
  <c r="H634" i="28" s="1"/>
  <c r="J634" i="28" s="1"/>
  <c r="M633" i="28"/>
  <c r="F620" i="21" s="1"/>
  <c r="I618" i="27"/>
  <c r="K618" i="27"/>
  <c r="H607" i="39"/>
  <c r="I607" i="39"/>
  <c r="K607" i="39" s="1"/>
  <c r="J607" i="39"/>
  <c r="F607" i="36"/>
  <c r="G607" i="36" s="1"/>
  <c r="H607" i="36" s="1"/>
  <c r="N608" i="35"/>
  <c r="T623" i="35"/>
  <c r="U623" i="35"/>
  <c r="AB357" i="39"/>
  <c r="I671" i="17" l="1"/>
  <c r="G671" i="17"/>
  <c r="R624" i="35"/>
  <c r="G634" i="28"/>
  <c r="L622" i="37"/>
  <c r="M622" i="37" s="1"/>
  <c r="N622" i="37" s="1"/>
  <c r="I623" i="51" s="1"/>
  <c r="J623" i="51" s="1"/>
  <c r="K623" i="51" s="1"/>
  <c r="K643" i="30"/>
  <c r="L643" i="30" s="1"/>
  <c r="C632" i="36"/>
  <c r="D632" i="36" s="1"/>
  <c r="E632" i="36" s="1"/>
  <c r="E633" i="39" s="1"/>
  <c r="T633" i="39" s="1"/>
  <c r="H633" i="35"/>
  <c r="J360" i="32"/>
  <c r="K360" i="32" s="1"/>
  <c r="F346" i="38"/>
  <c r="L349" i="36"/>
  <c r="M349" i="36" s="1"/>
  <c r="N349" i="36" s="1"/>
  <c r="Y350" i="35"/>
  <c r="Z350" i="35" s="1"/>
  <c r="I350" i="40" s="1"/>
  <c r="P608" i="35"/>
  <c r="O608" i="35"/>
  <c r="L607" i="39"/>
  <c r="L618" i="27"/>
  <c r="F619" i="27" s="1"/>
  <c r="M618" i="27"/>
  <c r="E605" i="21" s="1"/>
  <c r="K634" i="28"/>
  <c r="I623" i="36" l="1"/>
  <c r="J623" i="36" s="1"/>
  <c r="K623" i="36" s="1"/>
  <c r="S624" i="35"/>
  <c r="J671" i="17"/>
  <c r="K671" i="17" s="1"/>
  <c r="U633" i="39"/>
  <c r="I633" i="35"/>
  <c r="J633" i="35"/>
  <c r="P633" i="39"/>
  <c r="Q633" i="39" s="1"/>
  <c r="R633" i="39"/>
  <c r="N643" i="30"/>
  <c r="M643" i="30"/>
  <c r="F644" i="30" s="1"/>
  <c r="L360" i="32"/>
  <c r="F361" i="32" s="1"/>
  <c r="M360" i="32"/>
  <c r="G347" i="21" s="1"/>
  <c r="F346" i="41"/>
  <c r="AC350" i="39"/>
  <c r="M609" i="35"/>
  <c r="I607" i="37"/>
  <c r="J607" i="37" s="1"/>
  <c r="K607" i="37" s="1"/>
  <c r="F608" i="51" s="1"/>
  <c r="G608" i="51" s="1"/>
  <c r="H608" i="51" s="1"/>
  <c r="G619" i="27"/>
  <c r="H619" i="27"/>
  <c r="J619" i="27" s="1"/>
  <c r="Q608" i="35"/>
  <c r="V608" i="35" s="1"/>
  <c r="W608" i="35" s="1"/>
  <c r="K608" i="35" s="1"/>
  <c r="D608" i="39" s="1"/>
  <c r="M634" i="28"/>
  <c r="F621" i="21" s="1"/>
  <c r="L634" i="28"/>
  <c r="F635" i="28" s="1"/>
  <c r="T624" i="35"/>
  <c r="U624" i="35"/>
  <c r="AB358" i="39"/>
  <c r="M671" i="17" l="1"/>
  <c r="F660" i="37" s="1"/>
  <c r="L671" i="17"/>
  <c r="F672" i="17" s="1"/>
  <c r="O643" i="30"/>
  <c r="P643" i="30" s="1"/>
  <c r="C630" i="21" s="1"/>
  <c r="E632" i="37"/>
  <c r="G632" i="37" s="1"/>
  <c r="H632" i="37" s="1"/>
  <c r="C633" i="51" s="1"/>
  <c r="D633" i="51" s="1"/>
  <c r="E633" i="51" s="1"/>
  <c r="S633" i="39"/>
  <c r="I644" i="30"/>
  <c r="G644" i="30"/>
  <c r="AE350" i="39"/>
  <c r="AD350" i="39"/>
  <c r="X351" i="35"/>
  <c r="O349" i="37"/>
  <c r="P349" i="37" s="1"/>
  <c r="Q349" i="37" s="1"/>
  <c r="L350" i="51" s="1"/>
  <c r="M350" i="51" s="1"/>
  <c r="N350" i="51" s="1"/>
  <c r="H361" i="32"/>
  <c r="G361" i="32"/>
  <c r="O608" i="39"/>
  <c r="F608" i="39"/>
  <c r="I619" i="27"/>
  <c r="K619" i="27"/>
  <c r="F608" i="36"/>
  <c r="G608" i="36" s="1"/>
  <c r="H608" i="36" s="1"/>
  <c r="N609" i="35"/>
  <c r="G635" i="28"/>
  <c r="H635" i="28"/>
  <c r="J635" i="28" s="1"/>
  <c r="L623" i="37"/>
  <c r="M623" i="37" s="1"/>
  <c r="N623" i="37" s="1"/>
  <c r="I624" i="51" s="1"/>
  <c r="J624" i="51" s="1"/>
  <c r="K624" i="51" s="1"/>
  <c r="R625" i="35"/>
  <c r="G672" i="17" l="1"/>
  <c r="I672" i="17"/>
  <c r="H634" i="35"/>
  <c r="C633" i="36"/>
  <c r="D633" i="36" s="1"/>
  <c r="E633" i="36" s="1"/>
  <c r="E634" i="39" s="1"/>
  <c r="T634" i="39" s="1"/>
  <c r="K644" i="30"/>
  <c r="L644" i="30" s="1"/>
  <c r="J361" i="32"/>
  <c r="K361" i="32" s="1"/>
  <c r="L350" i="36"/>
  <c r="M350" i="36" s="1"/>
  <c r="N350" i="36" s="1"/>
  <c r="Y351" i="35"/>
  <c r="Z351" i="35" s="1"/>
  <c r="I351" i="40" s="1"/>
  <c r="F347" i="38"/>
  <c r="O609" i="35"/>
  <c r="P609" i="35"/>
  <c r="L619" i="27"/>
  <c r="F620" i="27" s="1"/>
  <c r="M619" i="27"/>
  <c r="E606" i="21" s="1"/>
  <c r="G608" i="39"/>
  <c r="H608" i="39" s="1"/>
  <c r="I624" i="36"/>
  <c r="J624" i="36" s="1"/>
  <c r="K624" i="36" s="1"/>
  <c r="S625" i="35"/>
  <c r="K635" i="28"/>
  <c r="AB359" i="39"/>
  <c r="J672" i="17" l="1"/>
  <c r="K672" i="17" s="1"/>
  <c r="U634" i="39"/>
  <c r="Q609" i="35"/>
  <c r="V609" i="35" s="1"/>
  <c r="W609" i="35" s="1"/>
  <c r="K609" i="35" s="1"/>
  <c r="D609" i="39" s="1"/>
  <c r="N644" i="30"/>
  <c r="M644" i="30"/>
  <c r="F645" i="30" s="1"/>
  <c r="P634" i="39"/>
  <c r="Q634" i="39" s="1"/>
  <c r="R634" i="39"/>
  <c r="J634" i="35"/>
  <c r="I634" i="35"/>
  <c r="AC351" i="39"/>
  <c r="F347" i="41"/>
  <c r="M361" i="32"/>
  <c r="G348" i="21" s="1"/>
  <c r="L361" i="32"/>
  <c r="F362" i="32" s="1"/>
  <c r="J608" i="39"/>
  <c r="I608" i="39"/>
  <c r="K608" i="39" s="1"/>
  <c r="I608" i="37"/>
  <c r="J608" i="37" s="1"/>
  <c r="K608" i="37" s="1"/>
  <c r="F609" i="51" s="1"/>
  <c r="G609" i="51" s="1"/>
  <c r="H609" i="51" s="1"/>
  <c r="M610" i="35"/>
  <c r="H620" i="27"/>
  <c r="J620" i="27" s="1"/>
  <c r="G620" i="27"/>
  <c r="F609" i="39"/>
  <c r="G609" i="39" s="1"/>
  <c r="O609" i="39"/>
  <c r="L635" i="28"/>
  <c r="F636" i="28" s="1"/>
  <c r="M635" i="28"/>
  <c r="F622" i="21" s="1"/>
  <c r="T625" i="35"/>
  <c r="U625" i="35"/>
  <c r="M672" i="17" l="1"/>
  <c r="F661" i="37" s="1"/>
  <c r="L672" i="17"/>
  <c r="F673" i="17" s="1"/>
  <c r="S634" i="39"/>
  <c r="G645" i="30"/>
  <c r="I645" i="30"/>
  <c r="E633" i="37"/>
  <c r="G633" i="37" s="1"/>
  <c r="H633" i="37" s="1"/>
  <c r="C634" i="51" s="1"/>
  <c r="D634" i="51" s="1"/>
  <c r="E634" i="51" s="1"/>
  <c r="O644" i="30"/>
  <c r="P644" i="30" s="1"/>
  <c r="C631" i="21" s="1"/>
  <c r="H362" i="32"/>
  <c r="G362" i="32"/>
  <c r="X352" i="35"/>
  <c r="O350" i="37"/>
  <c r="P350" i="37" s="1"/>
  <c r="Q350" i="37" s="1"/>
  <c r="L351" i="51" s="1"/>
  <c r="M351" i="51" s="1"/>
  <c r="N351" i="51" s="1"/>
  <c r="AE351" i="39"/>
  <c r="AD351" i="39"/>
  <c r="F609" i="36"/>
  <c r="G609" i="36" s="1"/>
  <c r="H609" i="36" s="1"/>
  <c r="N610" i="35"/>
  <c r="I620" i="27"/>
  <c r="K620" i="27"/>
  <c r="L608" i="39"/>
  <c r="H609" i="39"/>
  <c r="J609" i="39"/>
  <c r="I609" i="39"/>
  <c r="L624" i="37"/>
  <c r="M624" i="37" s="1"/>
  <c r="N624" i="37" s="1"/>
  <c r="I625" i="51" s="1"/>
  <c r="J625" i="51" s="1"/>
  <c r="K625" i="51" s="1"/>
  <c r="R626" i="35"/>
  <c r="H636" i="28"/>
  <c r="J636" i="28" s="1"/>
  <c r="G636" i="28"/>
  <c r="AB360" i="39"/>
  <c r="G673" i="17" l="1"/>
  <c r="I673" i="17"/>
  <c r="K645" i="30"/>
  <c r="L645" i="30" s="1"/>
  <c r="H635" i="35"/>
  <c r="C634" i="36"/>
  <c r="D634" i="36" s="1"/>
  <c r="E634" i="36" s="1"/>
  <c r="E635" i="39" s="1"/>
  <c r="T635" i="39" s="1"/>
  <c r="F348" i="38"/>
  <c r="Y352" i="35"/>
  <c r="Z352" i="35" s="1"/>
  <c r="I352" i="40" s="1"/>
  <c r="L351" i="36"/>
  <c r="M351" i="36" s="1"/>
  <c r="N351" i="36" s="1"/>
  <c r="J362" i="32"/>
  <c r="K362" i="32" s="1"/>
  <c r="L620" i="27"/>
  <c r="F621" i="27" s="1"/>
  <c r="M620" i="27"/>
  <c r="E607" i="21" s="1"/>
  <c r="O610" i="35"/>
  <c r="P610" i="35"/>
  <c r="Q610" i="35" s="1"/>
  <c r="V610" i="35" s="1"/>
  <c r="W610" i="35" s="1"/>
  <c r="K610" i="35" s="1"/>
  <c r="D610" i="39" s="1"/>
  <c r="K609" i="39"/>
  <c r="L609" i="39" s="1"/>
  <c r="K636" i="28"/>
  <c r="I625" i="36"/>
  <c r="J625" i="36" s="1"/>
  <c r="K625" i="36" s="1"/>
  <c r="S626" i="35"/>
  <c r="J673" i="17" l="1"/>
  <c r="K673" i="17" s="1"/>
  <c r="U635" i="39"/>
  <c r="N645" i="30"/>
  <c r="M645" i="30"/>
  <c r="F646" i="30" s="1"/>
  <c r="P635" i="39"/>
  <c r="Q635" i="39" s="1"/>
  <c r="R635" i="39"/>
  <c r="I635" i="35"/>
  <c r="J635" i="35"/>
  <c r="L362" i="32"/>
  <c r="F363" i="32" s="1"/>
  <c r="M362" i="32"/>
  <c r="G349" i="21" s="1"/>
  <c r="AC352" i="39"/>
  <c r="F348" i="41"/>
  <c r="O610" i="39"/>
  <c r="F610" i="39"/>
  <c r="G610" i="39" s="1"/>
  <c r="I609" i="37"/>
  <c r="J609" i="37" s="1"/>
  <c r="K609" i="37" s="1"/>
  <c r="F610" i="51" s="1"/>
  <c r="G610" i="51" s="1"/>
  <c r="H610" i="51" s="1"/>
  <c r="M611" i="35"/>
  <c r="H621" i="27"/>
  <c r="J621" i="27" s="1"/>
  <c r="G621" i="27"/>
  <c r="M636" i="28"/>
  <c r="F623" i="21" s="1"/>
  <c r="L636" i="28"/>
  <c r="F637" i="28" s="1"/>
  <c r="T626" i="35"/>
  <c r="U626" i="35"/>
  <c r="AB361" i="39"/>
  <c r="L673" i="17" l="1"/>
  <c r="F674" i="17" s="1"/>
  <c r="M673" i="17"/>
  <c r="F662" i="37" s="1"/>
  <c r="S635" i="39"/>
  <c r="I646" i="30"/>
  <c r="G646" i="30"/>
  <c r="E634" i="37"/>
  <c r="G634" i="37" s="1"/>
  <c r="H634" i="37" s="1"/>
  <c r="C635" i="51" s="1"/>
  <c r="D635" i="51" s="1"/>
  <c r="E635" i="51" s="1"/>
  <c r="O645" i="30"/>
  <c r="P645" i="30" s="1"/>
  <c r="C632" i="21" s="1"/>
  <c r="AE352" i="39"/>
  <c r="AD352" i="39"/>
  <c r="X353" i="35"/>
  <c r="O351" i="37"/>
  <c r="P351" i="37" s="1"/>
  <c r="Q351" i="37" s="1"/>
  <c r="L352" i="51" s="1"/>
  <c r="M352" i="51" s="1"/>
  <c r="N352" i="51" s="1"/>
  <c r="G363" i="32"/>
  <c r="H363" i="32"/>
  <c r="K621" i="27"/>
  <c r="I621" i="27"/>
  <c r="F610" i="36"/>
  <c r="G610" i="36" s="1"/>
  <c r="H610" i="36" s="1"/>
  <c r="N611" i="35"/>
  <c r="H610" i="39"/>
  <c r="J610" i="39"/>
  <c r="I610" i="39"/>
  <c r="G637" i="28"/>
  <c r="H637" i="28"/>
  <c r="J637" i="28" s="1"/>
  <c r="R627" i="35"/>
  <c r="L625" i="37"/>
  <c r="M625" i="37" s="1"/>
  <c r="N625" i="37" s="1"/>
  <c r="I626" i="51" s="1"/>
  <c r="J626" i="51" s="1"/>
  <c r="K626" i="51" s="1"/>
  <c r="G674" i="17" l="1"/>
  <c r="I674" i="17"/>
  <c r="K610" i="39"/>
  <c r="L610" i="39" s="1"/>
  <c r="C635" i="36"/>
  <c r="D635" i="36" s="1"/>
  <c r="E635" i="36" s="1"/>
  <c r="E636" i="39" s="1"/>
  <c r="T636" i="39" s="1"/>
  <c r="H636" i="35"/>
  <c r="K646" i="30"/>
  <c r="L646" i="30" s="1"/>
  <c r="Y353" i="35"/>
  <c r="Z353" i="35" s="1"/>
  <c r="I353" i="40" s="1"/>
  <c r="L352" i="36"/>
  <c r="M352" i="36" s="1"/>
  <c r="N352" i="36" s="1"/>
  <c r="F349" i="38"/>
  <c r="J363" i="32"/>
  <c r="K363" i="32" s="1"/>
  <c r="P611" i="35"/>
  <c r="O611" i="35"/>
  <c r="M621" i="27"/>
  <c r="E608" i="21" s="1"/>
  <c r="L621" i="27"/>
  <c r="F622" i="27" s="1"/>
  <c r="K637" i="28"/>
  <c r="I626" i="36"/>
  <c r="J626" i="36" s="1"/>
  <c r="K626" i="36" s="1"/>
  <c r="S627" i="35"/>
  <c r="AB362" i="39"/>
  <c r="J674" i="17" l="1"/>
  <c r="K674" i="17" s="1"/>
  <c r="U636" i="39"/>
  <c r="N646" i="30"/>
  <c r="M646" i="30"/>
  <c r="F647" i="30" s="1"/>
  <c r="J636" i="35"/>
  <c r="I636" i="35"/>
  <c r="P636" i="39"/>
  <c r="Q636" i="39" s="1"/>
  <c r="R636" i="39"/>
  <c r="M363" i="32"/>
  <c r="G350" i="21" s="1"/>
  <c r="L363" i="32"/>
  <c r="F364" i="32" s="1"/>
  <c r="F349" i="41"/>
  <c r="AC353" i="39"/>
  <c r="H622" i="27"/>
  <c r="J622" i="27" s="1"/>
  <c r="G622" i="27"/>
  <c r="M612" i="35"/>
  <c r="I610" i="37"/>
  <c r="J610" i="37" s="1"/>
  <c r="K610" i="37" s="1"/>
  <c r="F611" i="51" s="1"/>
  <c r="G611" i="51" s="1"/>
  <c r="H611" i="51" s="1"/>
  <c r="Q611" i="35"/>
  <c r="V611" i="35" s="1"/>
  <c r="W611" i="35" s="1"/>
  <c r="K611" i="35" s="1"/>
  <c r="D611" i="39" s="1"/>
  <c r="L637" i="28"/>
  <c r="F638" i="28" s="1"/>
  <c r="M637" i="28"/>
  <c r="F624" i="21" s="1"/>
  <c r="T627" i="35"/>
  <c r="U627" i="35"/>
  <c r="M674" i="17" l="1"/>
  <c r="F663" i="37" s="1"/>
  <c r="L674" i="17"/>
  <c r="F675" i="17" s="1"/>
  <c r="I647" i="30"/>
  <c r="G647" i="30"/>
  <c r="S636" i="39"/>
  <c r="O646" i="30"/>
  <c r="P646" i="30" s="1"/>
  <c r="C633" i="21" s="1"/>
  <c r="E635" i="37"/>
  <c r="G635" i="37" s="1"/>
  <c r="H635" i="37" s="1"/>
  <c r="C636" i="51" s="1"/>
  <c r="D636" i="51" s="1"/>
  <c r="E636" i="51" s="1"/>
  <c r="G364" i="32"/>
  <c r="H364" i="32"/>
  <c r="AE353" i="39"/>
  <c r="AD353" i="39"/>
  <c r="X354" i="35"/>
  <c r="O352" i="37"/>
  <c r="P352" i="37" s="1"/>
  <c r="Q352" i="37" s="1"/>
  <c r="L353" i="51" s="1"/>
  <c r="M353" i="51" s="1"/>
  <c r="N353" i="51" s="1"/>
  <c r="F611" i="36"/>
  <c r="G611" i="36" s="1"/>
  <c r="H611" i="36" s="1"/>
  <c r="N612" i="35"/>
  <c r="O611" i="39"/>
  <c r="F611" i="39"/>
  <c r="K622" i="27"/>
  <c r="I622" i="27"/>
  <c r="R628" i="35"/>
  <c r="L626" i="37"/>
  <c r="M626" i="37" s="1"/>
  <c r="N626" i="37" s="1"/>
  <c r="I627" i="51" s="1"/>
  <c r="J627" i="51" s="1"/>
  <c r="K627" i="51" s="1"/>
  <c r="H638" i="28"/>
  <c r="J638" i="28" s="1"/>
  <c r="G638" i="28"/>
  <c r="AB363" i="39"/>
  <c r="I675" i="17" l="1"/>
  <c r="G675" i="17"/>
  <c r="H637" i="35"/>
  <c r="C636" i="36"/>
  <c r="D636" i="36" s="1"/>
  <c r="E636" i="36" s="1"/>
  <c r="E637" i="39" s="1"/>
  <c r="T637" i="39" s="1"/>
  <c r="K647" i="30"/>
  <c r="L647" i="30" s="1"/>
  <c r="J364" i="32"/>
  <c r="K364" i="32" s="1"/>
  <c r="F350" i="38"/>
  <c r="L353" i="36"/>
  <c r="M353" i="36" s="1"/>
  <c r="N353" i="36" s="1"/>
  <c r="Y354" i="35"/>
  <c r="Z354" i="35" s="1"/>
  <c r="I354" i="40" s="1"/>
  <c r="M622" i="27"/>
  <c r="E609" i="21" s="1"/>
  <c r="L622" i="27"/>
  <c r="F623" i="27" s="1"/>
  <c r="G611" i="39"/>
  <c r="H611" i="39" s="1"/>
  <c r="P612" i="35"/>
  <c r="O612" i="35"/>
  <c r="K638" i="28"/>
  <c r="I627" i="36"/>
  <c r="J627" i="36" s="1"/>
  <c r="K627" i="36" s="1"/>
  <c r="S628" i="35"/>
  <c r="J675" i="17" l="1"/>
  <c r="K675" i="17" s="1"/>
  <c r="U637" i="39"/>
  <c r="M647" i="30"/>
  <c r="F648" i="30" s="1"/>
  <c r="N647" i="30"/>
  <c r="P637" i="39"/>
  <c r="Q637" i="39" s="1"/>
  <c r="R637" i="39"/>
  <c r="I637" i="35"/>
  <c r="J637" i="35"/>
  <c r="F350" i="41"/>
  <c r="AC354" i="39"/>
  <c r="M364" i="32"/>
  <c r="G351" i="21" s="1"/>
  <c r="L364" i="32"/>
  <c r="F365" i="32" s="1"/>
  <c r="Q612" i="35"/>
  <c r="V612" i="35" s="1"/>
  <c r="W612" i="35" s="1"/>
  <c r="K612" i="35" s="1"/>
  <c r="D612" i="39" s="1"/>
  <c r="I611" i="39"/>
  <c r="K611" i="39" s="1"/>
  <c r="J611" i="39"/>
  <c r="G623" i="27"/>
  <c r="H623" i="27"/>
  <c r="J623" i="27" s="1"/>
  <c r="M613" i="35"/>
  <c r="I611" i="37"/>
  <c r="J611" i="37" s="1"/>
  <c r="K611" i="37" s="1"/>
  <c r="F612" i="51" s="1"/>
  <c r="G612" i="51" s="1"/>
  <c r="H612" i="51" s="1"/>
  <c r="U628" i="35"/>
  <c r="T628" i="35"/>
  <c r="M638" i="28"/>
  <c r="F625" i="21" s="1"/>
  <c r="L638" i="28"/>
  <c r="F639" i="28" s="1"/>
  <c r="AB364" i="39"/>
  <c r="L675" i="17" l="1"/>
  <c r="F676" i="17" s="1"/>
  <c r="M675" i="17"/>
  <c r="F664" i="37" s="1"/>
  <c r="S637" i="39"/>
  <c r="E636" i="37"/>
  <c r="G636" i="37" s="1"/>
  <c r="H636" i="37" s="1"/>
  <c r="C637" i="51" s="1"/>
  <c r="D637" i="51" s="1"/>
  <c r="E637" i="51" s="1"/>
  <c r="O647" i="30"/>
  <c r="P647" i="30" s="1"/>
  <c r="C634" i="21" s="1"/>
  <c r="G648" i="30"/>
  <c r="I648" i="30"/>
  <c r="G365" i="32"/>
  <c r="H365" i="32"/>
  <c r="X355" i="35"/>
  <c r="O353" i="37"/>
  <c r="P353" i="37" s="1"/>
  <c r="Q353" i="37" s="1"/>
  <c r="L354" i="51" s="1"/>
  <c r="M354" i="51" s="1"/>
  <c r="N354" i="51" s="1"/>
  <c r="AE354" i="39"/>
  <c r="AD354" i="39"/>
  <c r="N613" i="35"/>
  <c r="F612" i="36"/>
  <c r="G612" i="36" s="1"/>
  <c r="H612" i="36" s="1"/>
  <c r="I623" i="27"/>
  <c r="K623" i="27"/>
  <c r="L611" i="39"/>
  <c r="O612" i="39"/>
  <c r="F612" i="39"/>
  <c r="G612" i="39" s="1"/>
  <c r="H639" i="28"/>
  <c r="J639" i="28" s="1"/>
  <c r="G639" i="28"/>
  <c r="R629" i="35"/>
  <c r="L627" i="37"/>
  <c r="M627" i="37" s="1"/>
  <c r="N627" i="37" s="1"/>
  <c r="I628" i="51" s="1"/>
  <c r="J628" i="51" s="1"/>
  <c r="K628" i="51" s="1"/>
  <c r="I676" i="17" l="1"/>
  <c r="G676" i="17"/>
  <c r="K648" i="30"/>
  <c r="L648" i="30" s="1"/>
  <c r="C637" i="36"/>
  <c r="D637" i="36" s="1"/>
  <c r="E637" i="36" s="1"/>
  <c r="E638" i="39" s="1"/>
  <c r="T638" i="39" s="1"/>
  <c r="H638" i="35"/>
  <c r="F351" i="38"/>
  <c r="L354" i="36"/>
  <c r="M354" i="36" s="1"/>
  <c r="N354" i="36" s="1"/>
  <c r="Y355" i="35"/>
  <c r="Z355" i="35" s="1"/>
  <c r="I355" i="40" s="1"/>
  <c r="J365" i="32"/>
  <c r="K365" i="32" s="1"/>
  <c r="H612" i="39"/>
  <c r="J612" i="39"/>
  <c r="I612" i="39"/>
  <c r="M623" i="27"/>
  <c r="E610" i="21" s="1"/>
  <c r="L623" i="27"/>
  <c r="F624" i="27" s="1"/>
  <c r="O613" i="35"/>
  <c r="P613" i="35"/>
  <c r="I628" i="36"/>
  <c r="J628" i="36" s="1"/>
  <c r="K628" i="36" s="1"/>
  <c r="S629" i="35"/>
  <c r="K639" i="28"/>
  <c r="AB365" i="39"/>
  <c r="J676" i="17" l="1"/>
  <c r="K676" i="17" s="1"/>
  <c r="U638" i="39"/>
  <c r="M648" i="30"/>
  <c r="F649" i="30" s="1"/>
  <c r="N648" i="30"/>
  <c r="I638" i="35"/>
  <c r="J638" i="35"/>
  <c r="P638" i="39"/>
  <c r="Q638" i="39" s="1"/>
  <c r="R638" i="39"/>
  <c r="Q613" i="35"/>
  <c r="V613" i="35" s="1"/>
  <c r="W613" i="35" s="1"/>
  <c r="K613" i="35" s="1"/>
  <c r="D613" i="39" s="1"/>
  <c r="F613" i="39" s="1"/>
  <c r="K612" i="39"/>
  <c r="L365" i="32"/>
  <c r="F366" i="32" s="1"/>
  <c r="M365" i="32"/>
  <c r="G352" i="21" s="1"/>
  <c r="F351" i="41"/>
  <c r="AC355" i="39"/>
  <c r="M614" i="35"/>
  <c r="I612" i="37"/>
  <c r="J612" i="37" s="1"/>
  <c r="K612" i="37" s="1"/>
  <c r="F613" i="51" s="1"/>
  <c r="G613" i="51" s="1"/>
  <c r="H613" i="51" s="1"/>
  <c r="G624" i="27"/>
  <c r="H624" i="27"/>
  <c r="J624" i="27" s="1"/>
  <c r="L639" i="28"/>
  <c r="F640" i="28" s="1"/>
  <c r="M639" i="28"/>
  <c r="F626" i="21" s="1"/>
  <c r="U629" i="35"/>
  <c r="T629" i="35"/>
  <c r="M676" i="17" l="1"/>
  <c r="F665" i="37" s="1"/>
  <c r="L676" i="17"/>
  <c r="F677" i="17" s="1"/>
  <c r="O613" i="39"/>
  <c r="L612" i="39"/>
  <c r="S638" i="39"/>
  <c r="O648" i="30"/>
  <c r="P648" i="30" s="1"/>
  <c r="C635" i="21" s="1"/>
  <c r="E637" i="37"/>
  <c r="G637" i="37" s="1"/>
  <c r="H637" i="37" s="1"/>
  <c r="C638" i="51" s="1"/>
  <c r="D638" i="51" s="1"/>
  <c r="E638" i="51" s="1"/>
  <c r="I649" i="30"/>
  <c r="G649" i="30"/>
  <c r="AE355" i="39"/>
  <c r="AD355" i="39"/>
  <c r="X356" i="35"/>
  <c r="O354" i="37"/>
  <c r="P354" i="37" s="1"/>
  <c r="Q354" i="37" s="1"/>
  <c r="L355" i="51" s="1"/>
  <c r="M355" i="51" s="1"/>
  <c r="N355" i="51" s="1"/>
  <c r="H366" i="32"/>
  <c r="G366" i="32"/>
  <c r="K624" i="27"/>
  <c r="I624" i="27"/>
  <c r="N614" i="35"/>
  <c r="F613" i="36"/>
  <c r="G613" i="36" s="1"/>
  <c r="H613" i="36" s="1"/>
  <c r="G613" i="39"/>
  <c r="H613" i="39" s="1"/>
  <c r="L628" i="37"/>
  <c r="M628" i="37" s="1"/>
  <c r="N628" i="37" s="1"/>
  <c r="I629" i="51" s="1"/>
  <c r="J629" i="51" s="1"/>
  <c r="K629" i="51" s="1"/>
  <c r="R630" i="35"/>
  <c r="H640" i="28"/>
  <c r="J640" i="28" s="1"/>
  <c r="G640" i="28"/>
  <c r="AB366" i="39"/>
  <c r="G677" i="17" l="1"/>
  <c r="I677" i="17"/>
  <c r="K649" i="30"/>
  <c r="L649" i="30" s="1"/>
  <c r="H639" i="35"/>
  <c r="C638" i="36"/>
  <c r="D638" i="36" s="1"/>
  <c r="E638" i="36" s="1"/>
  <c r="E639" i="39" s="1"/>
  <c r="T639" i="39" s="1"/>
  <c r="J366" i="32"/>
  <c r="K366" i="32" s="1"/>
  <c r="F352" i="38"/>
  <c r="L355" i="36"/>
  <c r="M355" i="36" s="1"/>
  <c r="N355" i="36" s="1"/>
  <c r="Y356" i="35"/>
  <c r="Z356" i="35" s="1"/>
  <c r="I356" i="40" s="1"/>
  <c r="J613" i="39"/>
  <c r="I613" i="39"/>
  <c r="K613" i="39" s="1"/>
  <c r="O614" i="35"/>
  <c r="P614" i="35"/>
  <c r="Q614" i="35" s="1"/>
  <c r="V614" i="35" s="1"/>
  <c r="W614" i="35" s="1"/>
  <c r="K614" i="35" s="1"/>
  <c r="D614" i="39" s="1"/>
  <c r="L624" i="27"/>
  <c r="F625" i="27" s="1"/>
  <c r="M624" i="27"/>
  <c r="E611" i="21" s="1"/>
  <c r="K640" i="28"/>
  <c r="I629" i="36"/>
  <c r="J629" i="36" s="1"/>
  <c r="K629" i="36" s="1"/>
  <c r="S630" i="35"/>
  <c r="J677" i="17" l="1"/>
  <c r="K677" i="17" s="1"/>
  <c r="U639" i="39"/>
  <c r="N649" i="30"/>
  <c r="M649" i="30"/>
  <c r="F650" i="30" s="1"/>
  <c r="P639" i="39"/>
  <c r="Q639" i="39" s="1"/>
  <c r="R639" i="39"/>
  <c r="I639" i="35"/>
  <c r="J639" i="35"/>
  <c r="M366" i="32"/>
  <c r="G353" i="21" s="1"/>
  <c r="L366" i="32"/>
  <c r="F367" i="32" s="1"/>
  <c r="F352" i="41"/>
  <c r="AC356" i="39"/>
  <c r="H625" i="27"/>
  <c r="J625" i="27" s="1"/>
  <c r="G625" i="27"/>
  <c r="O614" i="39"/>
  <c r="F614" i="39"/>
  <c r="M615" i="35"/>
  <c r="I613" i="37"/>
  <c r="J613" i="37" s="1"/>
  <c r="K613" i="37" s="1"/>
  <c r="F614" i="51" s="1"/>
  <c r="G614" i="51" s="1"/>
  <c r="H614" i="51" s="1"/>
  <c r="L613" i="39"/>
  <c r="M640" i="28"/>
  <c r="F627" i="21" s="1"/>
  <c r="L640" i="28"/>
  <c r="F641" i="28" s="1"/>
  <c r="U630" i="35"/>
  <c r="T630" i="35"/>
  <c r="AB367" i="39"/>
  <c r="M677" i="17" l="1"/>
  <c r="F666" i="37" s="1"/>
  <c r="L677" i="17"/>
  <c r="F678" i="17" s="1"/>
  <c r="S639" i="39"/>
  <c r="G650" i="30"/>
  <c r="I650" i="30"/>
  <c r="O649" i="30"/>
  <c r="P649" i="30" s="1"/>
  <c r="C636" i="21" s="1"/>
  <c r="E638" i="37"/>
  <c r="G638" i="37" s="1"/>
  <c r="H638" i="37" s="1"/>
  <c r="C639" i="51" s="1"/>
  <c r="D639" i="51" s="1"/>
  <c r="E639" i="51" s="1"/>
  <c r="AE356" i="39"/>
  <c r="AD356" i="39"/>
  <c r="G367" i="32"/>
  <c r="H367" i="32"/>
  <c r="X357" i="35"/>
  <c r="O355" i="37"/>
  <c r="P355" i="37" s="1"/>
  <c r="Q355" i="37" s="1"/>
  <c r="L356" i="51" s="1"/>
  <c r="M356" i="51" s="1"/>
  <c r="N356" i="51" s="1"/>
  <c r="F614" i="36"/>
  <c r="G614" i="36" s="1"/>
  <c r="H614" i="36" s="1"/>
  <c r="N615" i="35"/>
  <c r="G614" i="39"/>
  <c r="H614" i="39" s="1"/>
  <c r="I625" i="27"/>
  <c r="K625" i="27"/>
  <c r="H641" i="28"/>
  <c r="J641" i="28" s="1"/>
  <c r="G641" i="28"/>
  <c r="R631" i="35"/>
  <c r="L629" i="37"/>
  <c r="M629" i="37" s="1"/>
  <c r="N629" i="37" s="1"/>
  <c r="I630" i="51" s="1"/>
  <c r="J630" i="51" s="1"/>
  <c r="K630" i="51" s="1"/>
  <c r="I678" i="17" l="1"/>
  <c r="G678" i="17"/>
  <c r="C639" i="36"/>
  <c r="D639" i="36" s="1"/>
  <c r="E639" i="36" s="1"/>
  <c r="E640" i="39" s="1"/>
  <c r="T640" i="39" s="1"/>
  <c r="H640" i="35"/>
  <c r="K650" i="30"/>
  <c r="L650" i="30" s="1"/>
  <c r="F353" i="38"/>
  <c r="Y357" i="35"/>
  <c r="Z357" i="35" s="1"/>
  <c r="I357" i="40" s="1"/>
  <c r="L356" i="36"/>
  <c r="M356" i="36" s="1"/>
  <c r="N356" i="36" s="1"/>
  <c r="J367" i="32"/>
  <c r="K367" i="32" s="1"/>
  <c r="I614" i="39"/>
  <c r="K614" i="39" s="1"/>
  <c r="J614" i="39"/>
  <c r="O615" i="35"/>
  <c r="P615" i="35"/>
  <c r="L625" i="27"/>
  <c r="F626" i="27" s="1"/>
  <c r="M625" i="27"/>
  <c r="E612" i="21" s="1"/>
  <c r="S631" i="35"/>
  <c r="I630" i="36"/>
  <c r="J630" i="36" s="1"/>
  <c r="K630" i="36" s="1"/>
  <c r="K641" i="28"/>
  <c r="AB368" i="39"/>
  <c r="J678" i="17" l="1"/>
  <c r="K678" i="17" s="1"/>
  <c r="U640" i="39"/>
  <c r="M650" i="30"/>
  <c r="F651" i="30" s="1"/>
  <c r="N650" i="30"/>
  <c r="I640" i="35"/>
  <c r="J640" i="35"/>
  <c r="P640" i="39"/>
  <c r="Q640" i="39" s="1"/>
  <c r="R640" i="39"/>
  <c r="Q615" i="35"/>
  <c r="V615" i="35" s="1"/>
  <c r="W615" i="35" s="1"/>
  <c r="K615" i="35" s="1"/>
  <c r="D615" i="39" s="1"/>
  <c r="F615" i="39" s="1"/>
  <c r="G615" i="39" s="1"/>
  <c r="F353" i="41"/>
  <c r="AC357" i="39"/>
  <c r="M367" i="32"/>
  <c r="G354" i="21" s="1"/>
  <c r="L367" i="32"/>
  <c r="F368" i="32" s="1"/>
  <c r="H626" i="27"/>
  <c r="J626" i="27" s="1"/>
  <c r="G626" i="27"/>
  <c r="L614" i="39"/>
  <c r="M616" i="35"/>
  <c r="I614" i="37"/>
  <c r="J614" i="37" s="1"/>
  <c r="K614" i="37" s="1"/>
  <c r="F615" i="51" s="1"/>
  <c r="G615" i="51" s="1"/>
  <c r="H615" i="51" s="1"/>
  <c r="M641" i="28"/>
  <c r="F628" i="21" s="1"/>
  <c r="L641" i="28"/>
  <c r="F642" i="28" s="1"/>
  <c r="T631" i="35"/>
  <c r="U631" i="35"/>
  <c r="L678" i="17" l="1"/>
  <c r="F679" i="17" s="1"/>
  <c r="M678" i="17"/>
  <c r="F667" i="37" s="1"/>
  <c r="O615" i="39"/>
  <c r="S640" i="39"/>
  <c r="O650" i="30"/>
  <c r="P650" i="30" s="1"/>
  <c r="C637" i="21" s="1"/>
  <c r="E639" i="37"/>
  <c r="G639" i="37" s="1"/>
  <c r="H639" i="37" s="1"/>
  <c r="C640" i="51" s="1"/>
  <c r="D640" i="51" s="1"/>
  <c r="E640" i="51" s="1"/>
  <c r="G651" i="30"/>
  <c r="I651" i="30"/>
  <c r="G368" i="32"/>
  <c r="H368" i="32"/>
  <c r="X358" i="35"/>
  <c r="O356" i="37"/>
  <c r="P356" i="37" s="1"/>
  <c r="Q356" i="37" s="1"/>
  <c r="L357" i="51" s="1"/>
  <c r="M357" i="51" s="1"/>
  <c r="N357" i="51" s="1"/>
  <c r="AE357" i="39"/>
  <c r="AD357" i="39"/>
  <c r="H615" i="39"/>
  <c r="I615" i="39"/>
  <c r="J615" i="39"/>
  <c r="N616" i="35"/>
  <c r="F615" i="36"/>
  <c r="G615" i="36" s="1"/>
  <c r="H615" i="36" s="1"/>
  <c r="I626" i="27"/>
  <c r="K626" i="27"/>
  <c r="H642" i="28"/>
  <c r="J642" i="28" s="1"/>
  <c r="G642" i="28"/>
  <c r="R632" i="35"/>
  <c r="L630" i="37"/>
  <c r="M630" i="37" s="1"/>
  <c r="N630" i="37" s="1"/>
  <c r="I631" i="51" s="1"/>
  <c r="J631" i="51" s="1"/>
  <c r="K631" i="51" s="1"/>
  <c r="AB369" i="39"/>
  <c r="G679" i="17" l="1"/>
  <c r="I679" i="17"/>
  <c r="K651" i="30"/>
  <c r="L651" i="30" s="1"/>
  <c r="H641" i="35"/>
  <c r="C640" i="36"/>
  <c r="D640" i="36" s="1"/>
  <c r="E640" i="36" s="1"/>
  <c r="E641" i="39" s="1"/>
  <c r="T641" i="39" s="1"/>
  <c r="K615" i="39"/>
  <c r="J368" i="32"/>
  <c r="K368" i="32" s="1"/>
  <c r="F354" i="38"/>
  <c r="L357" i="36"/>
  <c r="M357" i="36" s="1"/>
  <c r="N357" i="36" s="1"/>
  <c r="Y358" i="35"/>
  <c r="Z358" i="35" s="1"/>
  <c r="I358" i="40" s="1"/>
  <c r="M626" i="27"/>
  <c r="E613" i="21" s="1"/>
  <c r="L626" i="27"/>
  <c r="F627" i="27" s="1"/>
  <c r="P616" i="35"/>
  <c r="O616" i="35"/>
  <c r="S632" i="35"/>
  <c r="I631" i="36"/>
  <c r="J631" i="36" s="1"/>
  <c r="K631" i="36" s="1"/>
  <c r="K642" i="28"/>
  <c r="J679" i="17" l="1"/>
  <c r="K679" i="17" s="1"/>
  <c r="U641" i="39"/>
  <c r="P641" i="39"/>
  <c r="Q641" i="39" s="1"/>
  <c r="R641" i="39"/>
  <c r="J641" i="35"/>
  <c r="I641" i="35"/>
  <c r="N651" i="30"/>
  <c r="M651" i="30"/>
  <c r="F652" i="30" s="1"/>
  <c r="L615" i="39"/>
  <c r="L368" i="32"/>
  <c r="F369" i="32" s="1"/>
  <c r="M368" i="32"/>
  <c r="G355" i="21" s="1"/>
  <c r="AC358" i="39"/>
  <c r="F354" i="41"/>
  <c r="Q616" i="35"/>
  <c r="V616" i="35" s="1"/>
  <c r="W616" i="35" s="1"/>
  <c r="K616" i="35" s="1"/>
  <c r="D616" i="39" s="1"/>
  <c r="F616" i="39" s="1"/>
  <c r="G616" i="39" s="1"/>
  <c r="G627" i="27"/>
  <c r="H627" i="27"/>
  <c r="J627" i="27" s="1"/>
  <c r="I615" i="37"/>
  <c r="J615" i="37" s="1"/>
  <c r="K615" i="37" s="1"/>
  <c r="F616" i="51" s="1"/>
  <c r="G616" i="51" s="1"/>
  <c r="H616" i="51" s="1"/>
  <c r="M617" i="35"/>
  <c r="M642" i="28"/>
  <c r="F629" i="21" s="1"/>
  <c r="L642" i="28"/>
  <c r="F643" i="28" s="1"/>
  <c r="T632" i="35"/>
  <c r="U632" i="35"/>
  <c r="AB370" i="39"/>
  <c r="M679" i="17" l="1"/>
  <c r="F668" i="37" s="1"/>
  <c r="L679" i="17"/>
  <c r="F680" i="17" s="1"/>
  <c r="E640" i="37"/>
  <c r="G640" i="37" s="1"/>
  <c r="H640" i="37" s="1"/>
  <c r="C641" i="51" s="1"/>
  <c r="D641" i="51" s="1"/>
  <c r="E641" i="51" s="1"/>
  <c r="O651" i="30"/>
  <c r="P651" i="30" s="1"/>
  <c r="C638" i="21" s="1"/>
  <c r="S641" i="39"/>
  <c r="I652" i="30"/>
  <c r="G652" i="30"/>
  <c r="AE358" i="39"/>
  <c r="AD358" i="39"/>
  <c r="X359" i="35"/>
  <c r="O357" i="37"/>
  <c r="P357" i="37" s="1"/>
  <c r="Q357" i="37" s="1"/>
  <c r="L358" i="51" s="1"/>
  <c r="M358" i="51" s="1"/>
  <c r="N358" i="51" s="1"/>
  <c r="G369" i="32"/>
  <c r="H369" i="32"/>
  <c r="O616" i="39"/>
  <c r="I627" i="27"/>
  <c r="K627" i="27"/>
  <c r="F616" i="36"/>
  <c r="G616" i="36" s="1"/>
  <c r="H616" i="36" s="1"/>
  <c r="N617" i="35"/>
  <c r="H616" i="39"/>
  <c r="J616" i="39"/>
  <c r="I616" i="39"/>
  <c r="G643" i="28"/>
  <c r="H643" i="28"/>
  <c r="J643" i="28" s="1"/>
  <c r="L631" i="37"/>
  <c r="M631" i="37" s="1"/>
  <c r="N631" i="37" s="1"/>
  <c r="I632" i="51" s="1"/>
  <c r="J632" i="51" s="1"/>
  <c r="K632" i="51" s="1"/>
  <c r="R633" i="35"/>
  <c r="I680" i="17" l="1"/>
  <c r="G680" i="17"/>
  <c r="K616" i="39"/>
  <c r="K652" i="30"/>
  <c r="L652" i="30" s="1"/>
  <c r="H642" i="35"/>
  <c r="C641" i="36"/>
  <c r="D641" i="36" s="1"/>
  <c r="E641" i="36" s="1"/>
  <c r="E642" i="39" s="1"/>
  <c r="T642" i="39" s="1"/>
  <c r="L358" i="36"/>
  <c r="M358" i="36" s="1"/>
  <c r="N358" i="36" s="1"/>
  <c r="Y359" i="35"/>
  <c r="Z359" i="35" s="1"/>
  <c r="I359" i="40" s="1"/>
  <c r="F355" i="38"/>
  <c r="J369" i="32"/>
  <c r="K369" i="32" s="1"/>
  <c r="O617" i="35"/>
  <c r="P617" i="35"/>
  <c r="Q617" i="35" s="1"/>
  <c r="V617" i="35" s="1"/>
  <c r="W617" i="35" s="1"/>
  <c r="K617" i="35" s="1"/>
  <c r="D617" i="39" s="1"/>
  <c r="L627" i="27"/>
  <c r="F628" i="27" s="1"/>
  <c r="M627" i="27"/>
  <c r="E614" i="21" s="1"/>
  <c r="L616" i="39"/>
  <c r="I632" i="36"/>
  <c r="J632" i="36" s="1"/>
  <c r="K632" i="36" s="1"/>
  <c r="S633" i="35"/>
  <c r="K643" i="28"/>
  <c r="AB371" i="39"/>
  <c r="J680" i="17" l="1"/>
  <c r="K680" i="17" s="1"/>
  <c r="U642" i="39"/>
  <c r="P642" i="39"/>
  <c r="Q642" i="39" s="1"/>
  <c r="R642" i="39"/>
  <c r="J642" i="35"/>
  <c r="I642" i="35"/>
  <c r="M652" i="30"/>
  <c r="F653" i="30" s="1"/>
  <c r="N652" i="30"/>
  <c r="M369" i="32"/>
  <c r="G356" i="21" s="1"/>
  <c r="L369" i="32"/>
  <c r="F370" i="32" s="1"/>
  <c r="F355" i="41"/>
  <c r="AC359" i="39"/>
  <c r="I616" i="37"/>
  <c r="J616" i="37" s="1"/>
  <c r="K616" i="37" s="1"/>
  <c r="F617" i="51" s="1"/>
  <c r="G617" i="51" s="1"/>
  <c r="H617" i="51" s="1"/>
  <c r="M618" i="35"/>
  <c r="H628" i="27"/>
  <c r="J628" i="27" s="1"/>
  <c r="G628" i="27"/>
  <c r="O617" i="39"/>
  <c r="F617" i="39"/>
  <c r="G617" i="39" s="1"/>
  <c r="L643" i="28"/>
  <c r="F644" i="28" s="1"/>
  <c r="M643" i="28"/>
  <c r="F630" i="21" s="1"/>
  <c r="T633" i="35"/>
  <c r="U633" i="35"/>
  <c r="L680" i="17" l="1"/>
  <c r="F681" i="17" s="1"/>
  <c r="M680" i="17"/>
  <c r="F669" i="37" s="1"/>
  <c r="E641" i="37"/>
  <c r="G641" i="37" s="1"/>
  <c r="H641" i="37" s="1"/>
  <c r="C642" i="51" s="1"/>
  <c r="D642" i="51" s="1"/>
  <c r="E642" i="51" s="1"/>
  <c r="O652" i="30"/>
  <c r="P652" i="30" s="1"/>
  <c r="C639" i="21" s="1"/>
  <c r="S642" i="39"/>
  <c r="I653" i="30"/>
  <c r="G653" i="30"/>
  <c r="H370" i="32"/>
  <c r="G370" i="32"/>
  <c r="AE359" i="39"/>
  <c r="AD359" i="39"/>
  <c r="X360" i="35"/>
  <c r="O358" i="37"/>
  <c r="P358" i="37" s="1"/>
  <c r="Q358" i="37" s="1"/>
  <c r="L359" i="51" s="1"/>
  <c r="M359" i="51" s="1"/>
  <c r="N359" i="51" s="1"/>
  <c r="H617" i="39"/>
  <c r="I617" i="39"/>
  <c r="J617" i="39"/>
  <c r="I628" i="27"/>
  <c r="K628" i="27"/>
  <c r="F617" i="36"/>
  <c r="G617" i="36" s="1"/>
  <c r="H617" i="36" s="1"/>
  <c r="N618" i="35"/>
  <c r="L632" i="37"/>
  <c r="M632" i="37" s="1"/>
  <c r="N632" i="37" s="1"/>
  <c r="I633" i="51" s="1"/>
  <c r="J633" i="51" s="1"/>
  <c r="K633" i="51" s="1"/>
  <c r="R634" i="35"/>
  <c r="H644" i="28"/>
  <c r="J644" i="28" s="1"/>
  <c r="G644" i="28"/>
  <c r="AB372" i="39"/>
  <c r="G681" i="17" l="1"/>
  <c r="I681" i="17"/>
  <c r="K653" i="30"/>
  <c r="L653" i="30" s="1"/>
  <c r="C642" i="36"/>
  <c r="D642" i="36" s="1"/>
  <c r="E642" i="36" s="1"/>
  <c r="E643" i="39" s="1"/>
  <c r="T643" i="39" s="1"/>
  <c r="H643" i="35"/>
  <c r="K617" i="39"/>
  <c r="F356" i="38"/>
  <c r="Y360" i="35"/>
  <c r="Z360" i="35" s="1"/>
  <c r="I360" i="40" s="1"/>
  <c r="L359" i="36"/>
  <c r="M359" i="36" s="1"/>
  <c r="N359" i="36" s="1"/>
  <c r="J370" i="32"/>
  <c r="K370" i="32" s="1"/>
  <c r="P618" i="35"/>
  <c r="O618" i="35"/>
  <c r="M628" i="27"/>
  <c r="E615" i="21" s="1"/>
  <c r="L628" i="27"/>
  <c r="F629" i="27" s="1"/>
  <c r="K644" i="28"/>
  <c r="I633" i="36"/>
  <c r="J633" i="36" s="1"/>
  <c r="K633" i="36" s="1"/>
  <c r="S634" i="35"/>
  <c r="J681" i="17" l="1"/>
  <c r="K681" i="17" s="1"/>
  <c r="U643" i="39"/>
  <c r="M653" i="30"/>
  <c r="F654" i="30" s="1"/>
  <c r="N653" i="30"/>
  <c r="L617" i="39"/>
  <c r="J643" i="35"/>
  <c r="I643" i="35"/>
  <c r="P643" i="39"/>
  <c r="Q643" i="39" s="1"/>
  <c r="R643" i="39"/>
  <c r="L370" i="32"/>
  <c r="F371" i="32" s="1"/>
  <c r="M370" i="32"/>
  <c r="G357" i="21" s="1"/>
  <c r="F356" i="41"/>
  <c r="AC360" i="39"/>
  <c r="G629" i="27"/>
  <c r="H629" i="27"/>
  <c r="J629" i="27" s="1"/>
  <c r="M619" i="35"/>
  <c r="I617" i="37"/>
  <c r="J617" i="37" s="1"/>
  <c r="K617" i="37" s="1"/>
  <c r="F618" i="51" s="1"/>
  <c r="G618" i="51" s="1"/>
  <c r="H618" i="51" s="1"/>
  <c r="Q618" i="35"/>
  <c r="V618" i="35" s="1"/>
  <c r="W618" i="35" s="1"/>
  <c r="K618" i="35" s="1"/>
  <c r="D618" i="39" s="1"/>
  <c r="M644" i="28"/>
  <c r="F631" i="21" s="1"/>
  <c r="L644" i="28"/>
  <c r="F645" i="28" s="1"/>
  <c r="U634" i="35"/>
  <c r="T634" i="35"/>
  <c r="AB373" i="39"/>
  <c r="M681" i="17" l="1"/>
  <c r="F670" i="37" s="1"/>
  <c r="L681" i="17"/>
  <c r="F682" i="17" s="1"/>
  <c r="O653" i="30"/>
  <c r="P653" i="30" s="1"/>
  <c r="C640" i="21" s="1"/>
  <c r="E642" i="37"/>
  <c r="G642" i="37" s="1"/>
  <c r="H642" i="37" s="1"/>
  <c r="C643" i="51" s="1"/>
  <c r="D643" i="51" s="1"/>
  <c r="E643" i="51" s="1"/>
  <c r="S643" i="39"/>
  <c r="I654" i="30"/>
  <c r="G654" i="30"/>
  <c r="AE360" i="39"/>
  <c r="AD360" i="39"/>
  <c r="X361" i="35"/>
  <c r="O359" i="37"/>
  <c r="P359" i="37" s="1"/>
  <c r="Q359" i="37" s="1"/>
  <c r="L360" i="51" s="1"/>
  <c r="M360" i="51" s="1"/>
  <c r="N360" i="51" s="1"/>
  <c r="G371" i="32"/>
  <c r="H371" i="32"/>
  <c r="F618" i="39"/>
  <c r="G618" i="39" s="1"/>
  <c r="O618" i="39"/>
  <c r="K629" i="27"/>
  <c r="I629" i="27"/>
  <c r="N619" i="35"/>
  <c r="F618" i="36"/>
  <c r="G618" i="36" s="1"/>
  <c r="H618" i="36" s="1"/>
  <c r="H645" i="28"/>
  <c r="J645" i="28" s="1"/>
  <c r="G645" i="28"/>
  <c r="L633" i="37"/>
  <c r="M633" i="37" s="1"/>
  <c r="N633" i="37" s="1"/>
  <c r="I634" i="51" s="1"/>
  <c r="J634" i="51" s="1"/>
  <c r="K634" i="51" s="1"/>
  <c r="R635" i="35"/>
  <c r="G682" i="17" l="1"/>
  <c r="I682" i="17"/>
  <c r="K654" i="30"/>
  <c r="L654" i="30" s="1"/>
  <c r="C643" i="36"/>
  <c r="D643" i="36" s="1"/>
  <c r="E643" i="36" s="1"/>
  <c r="E644" i="39" s="1"/>
  <c r="T644" i="39" s="1"/>
  <c r="H644" i="35"/>
  <c r="J371" i="32"/>
  <c r="K371" i="32" s="1"/>
  <c r="F357" i="38"/>
  <c r="L360" i="36"/>
  <c r="M360" i="36" s="1"/>
  <c r="N360" i="36" s="1"/>
  <c r="Y361" i="35"/>
  <c r="Z361" i="35" s="1"/>
  <c r="I361" i="40" s="1"/>
  <c r="O619" i="35"/>
  <c r="P619" i="35"/>
  <c r="L629" i="27"/>
  <c r="F630" i="27" s="1"/>
  <c r="M629" i="27"/>
  <c r="E616" i="21" s="1"/>
  <c r="H618" i="39"/>
  <c r="J618" i="39"/>
  <c r="I618" i="39"/>
  <c r="K618" i="39" s="1"/>
  <c r="I634" i="36"/>
  <c r="J634" i="36" s="1"/>
  <c r="K634" i="36" s="1"/>
  <c r="S635" i="35"/>
  <c r="K645" i="28"/>
  <c r="AB374" i="39"/>
  <c r="J682" i="17" l="1"/>
  <c r="K682" i="17" s="1"/>
  <c r="U644" i="39"/>
  <c r="N654" i="30"/>
  <c r="M654" i="30"/>
  <c r="F655" i="30" s="1"/>
  <c r="J644" i="35"/>
  <c r="I644" i="35"/>
  <c r="P644" i="39"/>
  <c r="Q644" i="39" s="1"/>
  <c r="R644" i="39"/>
  <c r="M371" i="32"/>
  <c r="G358" i="21" s="1"/>
  <c r="L371" i="32"/>
  <c r="F372" i="32" s="1"/>
  <c r="AC361" i="39"/>
  <c r="F357" i="41"/>
  <c r="Q619" i="35"/>
  <c r="V619" i="35" s="1"/>
  <c r="W619" i="35" s="1"/>
  <c r="K619" i="35" s="1"/>
  <c r="D619" i="39" s="1"/>
  <c r="O619" i="39" s="1"/>
  <c r="L618" i="39"/>
  <c r="I618" i="37"/>
  <c r="J618" i="37" s="1"/>
  <c r="K618" i="37" s="1"/>
  <c r="F619" i="51" s="1"/>
  <c r="G619" i="51" s="1"/>
  <c r="H619" i="51" s="1"/>
  <c r="M620" i="35"/>
  <c r="G630" i="27"/>
  <c r="H630" i="27"/>
  <c r="J630" i="27" s="1"/>
  <c r="M645" i="28"/>
  <c r="F632" i="21" s="1"/>
  <c r="L645" i="28"/>
  <c r="F646" i="28" s="1"/>
  <c r="U635" i="35"/>
  <c r="T635" i="35"/>
  <c r="L682" i="17" l="1"/>
  <c r="F683" i="17" s="1"/>
  <c r="M682" i="17"/>
  <c r="F671" i="37" s="1"/>
  <c r="I655" i="30"/>
  <c r="G655" i="30"/>
  <c r="S644" i="39"/>
  <c r="O654" i="30"/>
  <c r="P654" i="30" s="1"/>
  <c r="C641" i="21" s="1"/>
  <c r="E643" i="37"/>
  <c r="G643" i="37" s="1"/>
  <c r="H643" i="37" s="1"/>
  <c r="C644" i="51" s="1"/>
  <c r="D644" i="51" s="1"/>
  <c r="E644" i="51" s="1"/>
  <c r="F619" i="39"/>
  <c r="G619" i="39" s="1"/>
  <c r="H619" i="39" s="1"/>
  <c r="AE361" i="39"/>
  <c r="AD361" i="39"/>
  <c r="H372" i="32"/>
  <c r="G372" i="32"/>
  <c r="X362" i="35"/>
  <c r="O360" i="37"/>
  <c r="P360" i="37" s="1"/>
  <c r="Q360" i="37" s="1"/>
  <c r="L361" i="51" s="1"/>
  <c r="M361" i="51" s="1"/>
  <c r="N361" i="51" s="1"/>
  <c r="I630" i="27"/>
  <c r="K630" i="27"/>
  <c r="F619" i="36"/>
  <c r="G619" i="36" s="1"/>
  <c r="H619" i="36" s="1"/>
  <c r="N620" i="35"/>
  <c r="G646" i="28"/>
  <c r="H646" i="28"/>
  <c r="L634" i="37"/>
  <c r="M634" i="37" s="1"/>
  <c r="N634" i="37" s="1"/>
  <c r="I635" i="51" s="1"/>
  <c r="J635" i="51" s="1"/>
  <c r="K635" i="51" s="1"/>
  <c r="R636" i="35"/>
  <c r="AB375" i="39"/>
  <c r="I683" i="17" l="1"/>
  <c r="G683" i="17"/>
  <c r="C644" i="36"/>
  <c r="D644" i="36" s="1"/>
  <c r="E644" i="36" s="1"/>
  <c r="E645" i="39" s="1"/>
  <c r="T645" i="39" s="1"/>
  <c r="H645" i="35"/>
  <c r="K655" i="30"/>
  <c r="L655" i="30" s="1"/>
  <c r="Y362" i="35"/>
  <c r="Z362" i="35" s="1"/>
  <c r="I362" i="40" s="1"/>
  <c r="L361" i="36"/>
  <c r="M361" i="36" s="1"/>
  <c r="N361" i="36" s="1"/>
  <c r="F358" i="38"/>
  <c r="J372" i="32"/>
  <c r="K372" i="32" s="1"/>
  <c r="J646" i="28"/>
  <c r="K646" i="28" s="1"/>
  <c r="P620" i="35"/>
  <c r="O620" i="35"/>
  <c r="M630" i="27"/>
  <c r="E617" i="21" s="1"/>
  <c r="L630" i="27"/>
  <c r="F631" i="27" s="1"/>
  <c r="J619" i="39"/>
  <c r="I619" i="39"/>
  <c r="K619" i="39" s="1"/>
  <c r="I635" i="36"/>
  <c r="J635" i="36" s="1"/>
  <c r="K635" i="36" s="1"/>
  <c r="S636" i="35"/>
  <c r="J683" i="17" l="1"/>
  <c r="K683" i="17" s="1"/>
  <c r="U645" i="39"/>
  <c r="N655" i="30"/>
  <c r="M655" i="30"/>
  <c r="F656" i="30" s="1"/>
  <c r="I645" i="35"/>
  <c r="J645" i="35"/>
  <c r="P645" i="39"/>
  <c r="Q645" i="39" s="1"/>
  <c r="R645" i="39"/>
  <c r="L372" i="32"/>
  <c r="F373" i="32" s="1"/>
  <c r="M372" i="32"/>
  <c r="G359" i="21" s="1"/>
  <c r="AC362" i="39"/>
  <c r="F358" i="41"/>
  <c r="L646" i="28"/>
  <c r="F647" i="28" s="1"/>
  <c r="G647" i="28" s="1"/>
  <c r="M646" i="28"/>
  <c r="L619" i="39"/>
  <c r="G631" i="27"/>
  <c r="H631" i="27"/>
  <c r="J631" i="27" s="1"/>
  <c r="I619" i="37"/>
  <c r="J619" i="37" s="1"/>
  <c r="K619" i="37" s="1"/>
  <c r="F620" i="51" s="1"/>
  <c r="G620" i="51" s="1"/>
  <c r="H620" i="51" s="1"/>
  <c r="M621" i="35"/>
  <c r="Q620" i="35"/>
  <c r="V620" i="35" s="1"/>
  <c r="W620" i="35" s="1"/>
  <c r="K620" i="35" s="1"/>
  <c r="D620" i="39" s="1"/>
  <c r="U636" i="35"/>
  <c r="T636" i="35"/>
  <c r="AB376" i="39"/>
  <c r="L635" i="37" l="1"/>
  <c r="M635" i="37" s="1"/>
  <c r="N635" i="37" s="1"/>
  <c r="I636" i="51" s="1"/>
  <c r="J636" i="51" s="1"/>
  <c r="K636" i="51" s="1"/>
  <c r="F633" i="21"/>
  <c r="R637" i="35"/>
  <c r="L683" i="17"/>
  <c r="F684" i="17" s="1"/>
  <c r="M683" i="17"/>
  <c r="F672" i="37" s="1"/>
  <c r="H647" i="28"/>
  <c r="J647" i="28" s="1"/>
  <c r="S645" i="39"/>
  <c r="G656" i="30"/>
  <c r="I656" i="30"/>
  <c r="E644" i="37"/>
  <c r="G644" i="37" s="1"/>
  <c r="H644" i="37" s="1"/>
  <c r="C645" i="51" s="1"/>
  <c r="D645" i="51" s="1"/>
  <c r="E645" i="51" s="1"/>
  <c r="O655" i="30"/>
  <c r="P655" i="30" s="1"/>
  <c r="C642" i="21" s="1"/>
  <c r="AE362" i="39"/>
  <c r="AD362" i="39"/>
  <c r="X363" i="35"/>
  <c r="O361" i="37"/>
  <c r="P361" i="37" s="1"/>
  <c r="Q361" i="37" s="1"/>
  <c r="L362" i="51" s="1"/>
  <c r="M362" i="51" s="1"/>
  <c r="N362" i="51" s="1"/>
  <c r="H373" i="32"/>
  <c r="G373" i="32"/>
  <c r="F620" i="39"/>
  <c r="G620" i="39" s="1"/>
  <c r="O620" i="39"/>
  <c r="N621" i="35"/>
  <c r="F620" i="36"/>
  <c r="G620" i="36" s="1"/>
  <c r="H620" i="36" s="1"/>
  <c r="K631" i="27"/>
  <c r="I631" i="27"/>
  <c r="I636" i="36"/>
  <c r="J636" i="36" s="1"/>
  <c r="K636" i="36" s="1"/>
  <c r="S637" i="35"/>
  <c r="K647" i="28" l="1"/>
  <c r="I684" i="17"/>
  <c r="G684" i="17"/>
  <c r="K656" i="30"/>
  <c r="L656" i="30" s="1"/>
  <c r="C645" i="36"/>
  <c r="D645" i="36" s="1"/>
  <c r="E645" i="36" s="1"/>
  <c r="E646" i="39" s="1"/>
  <c r="T646" i="39" s="1"/>
  <c r="H646" i="35"/>
  <c r="J373" i="32"/>
  <c r="K373" i="32" s="1"/>
  <c r="L362" i="36"/>
  <c r="M362" i="36" s="1"/>
  <c r="N362" i="36" s="1"/>
  <c r="Y363" i="35"/>
  <c r="Z363" i="35" s="1"/>
  <c r="I363" i="40" s="1"/>
  <c r="F359" i="38"/>
  <c r="M631" i="27"/>
  <c r="E618" i="21" s="1"/>
  <c r="L631" i="27"/>
  <c r="F632" i="27" s="1"/>
  <c r="O621" i="35"/>
  <c r="P621" i="35"/>
  <c r="H620" i="39"/>
  <c r="J620" i="39"/>
  <c r="I620" i="39"/>
  <c r="M647" i="28"/>
  <c r="F634" i="21" s="1"/>
  <c r="L647" i="28"/>
  <c r="F648" i="28" s="1"/>
  <c r="U637" i="35"/>
  <c r="T637" i="35"/>
  <c r="AB377" i="39"/>
  <c r="K620" i="39" l="1"/>
  <c r="J684" i="17"/>
  <c r="K684" i="17" s="1"/>
  <c r="U646" i="39"/>
  <c r="M656" i="30"/>
  <c r="F657" i="30" s="1"/>
  <c r="N656" i="30"/>
  <c r="J646" i="35"/>
  <c r="I646" i="35"/>
  <c r="P646" i="39"/>
  <c r="Q646" i="39" s="1"/>
  <c r="R646" i="39"/>
  <c r="Q621" i="35"/>
  <c r="V621" i="35" s="1"/>
  <c r="W621" i="35" s="1"/>
  <c r="K621" i="35" s="1"/>
  <c r="D621" i="39" s="1"/>
  <c r="F621" i="39" s="1"/>
  <c r="AC363" i="39"/>
  <c r="F359" i="41"/>
  <c r="L373" i="32"/>
  <c r="F374" i="32" s="1"/>
  <c r="M373" i="32"/>
  <c r="G360" i="21" s="1"/>
  <c r="L620" i="39"/>
  <c r="G632" i="27"/>
  <c r="H632" i="27"/>
  <c r="J632" i="27" s="1"/>
  <c r="I620" i="37"/>
  <c r="J620" i="37" s="1"/>
  <c r="K620" i="37" s="1"/>
  <c r="F621" i="51" s="1"/>
  <c r="G621" i="51" s="1"/>
  <c r="H621" i="51" s="1"/>
  <c r="M622" i="35"/>
  <c r="G648" i="28"/>
  <c r="H648" i="28"/>
  <c r="J648" i="28" s="1"/>
  <c r="R638" i="35"/>
  <c r="L636" i="37"/>
  <c r="M636" i="37" s="1"/>
  <c r="N636" i="37" s="1"/>
  <c r="I637" i="51" s="1"/>
  <c r="J637" i="51" s="1"/>
  <c r="K637" i="51" s="1"/>
  <c r="M684" i="17" l="1"/>
  <c r="F673" i="37" s="1"/>
  <c r="L684" i="17"/>
  <c r="F685" i="17" s="1"/>
  <c r="O621" i="39"/>
  <c r="O656" i="30"/>
  <c r="P656" i="30" s="1"/>
  <c r="C643" i="21" s="1"/>
  <c r="E645" i="37"/>
  <c r="G645" i="37" s="1"/>
  <c r="H645" i="37" s="1"/>
  <c r="C646" i="51" s="1"/>
  <c r="D646" i="51" s="1"/>
  <c r="E646" i="51" s="1"/>
  <c r="S646" i="39"/>
  <c r="G657" i="30"/>
  <c r="I657" i="30"/>
  <c r="X364" i="35"/>
  <c r="O362" i="37"/>
  <c r="P362" i="37" s="1"/>
  <c r="Q362" i="37" s="1"/>
  <c r="L363" i="51" s="1"/>
  <c r="M363" i="51" s="1"/>
  <c r="N363" i="51" s="1"/>
  <c r="G374" i="32"/>
  <c r="H374" i="32"/>
  <c r="AE363" i="39"/>
  <c r="AD363" i="39"/>
  <c r="I632" i="27"/>
  <c r="K632" i="27"/>
  <c r="N622" i="35"/>
  <c r="F621" i="36"/>
  <c r="G621" i="36" s="1"/>
  <c r="H621" i="36" s="1"/>
  <c r="G621" i="39"/>
  <c r="H621" i="39" s="1"/>
  <c r="S638" i="35"/>
  <c r="I637" i="36"/>
  <c r="J637" i="36" s="1"/>
  <c r="K637" i="36" s="1"/>
  <c r="K648" i="28"/>
  <c r="AB378" i="39"/>
  <c r="G685" i="17" l="1"/>
  <c r="I685" i="17"/>
  <c r="K657" i="30"/>
  <c r="L657" i="30" s="1"/>
  <c r="C646" i="36"/>
  <c r="D646" i="36" s="1"/>
  <c r="E646" i="36" s="1"/>
  <c r="E647" i="39" s="1"/>
  <c r="T647" i="39" s="1"/>
  <c r="H647" i="35"/>
  <c r="F360" i="38"/>
  <c r="L363" i="36"/>
  <c r="M363" i="36" s="1"/>
  <c r="N363" i="36" s="1"/>
  <c r="Y364" i="35"/>
  <c r="Z364" i="35" s="1"/>
  <c r="I364" i="40" s="1"/>
  <c r="J374" i="32"/>
  <c r="K374" i="32" s="1"/>
  <c r="J621" i="39"/>
  <c r="I621" i="39"/>
  <c r="K621" i="39" s="1"/>
  <c r="O622" i="35"/>
  <c r="P622" i="35"/>
  <c r="M632" i="27"/>
  <c r="E619" i="21" s="1"/>
  <c r="L632" i="27"/>
  <c r="F633" i="27" s="1"/>
  <c r="M648" i="28"/>
  <c r="F635" i="21" s="1"/>
  <c r="L648" i="28"/>
  <c r="F649" i="28" s="1"/>
  <c r="T638" i="35"/>
  <c r="U638" i="35"/>
  <c r="J685" i="17" l="1"/>
  <c r="K685" i="17" s="1"/>
  <c r="U647" i="39"/>
  <c r="L621" i="39"/>
  <c r="N657" i="30"/>
  <c r="M657" i="30"/>
  <c r="F658" i="30" s="1"/>
  <c r="P647" i="39"/>
  <c r="Q647" i="39" s="1"/>
  <c r="R647" i="39"/>
  <c r="J647" i="35"/>
  <c r="I647" i="35"/>
  <c r="Q622" i="35"/>
  <c r="V622" i="35" s="1"/>
  <c r="W622" i="35" s="1"/>
  <c r="K622" i="35" s="1"/>
  <c r="D622" i="39" s="1"/>
  <c r="F622" i="39" s="1"/>
  <c r="G622" i="39" s="1"/>
  <c r="AC364" i="39"/>
  <c r="F360" i="41"/>
  <c r="L374" i="32"/>
  <c r="F375" i="32" s="1"/>
  <c r="M374" i="32"/>
  <c r="G361" i="21" s="1"/>
  <c r="M623" i="35"/>
  <c r="I621" i="37"/>
  <c r="J621" i="37" s="1"/>
  <c r="K621" i="37" s="1"/>
  <c r="F622" i="51" s="1"/>
  <c r="G622" i="51" s="1"/>
  <c r="H622" i="51" s="1"/>
  <c r="G633" i="27"/>
  <c r="H633" i="27"/>
  <c r="J633" i="27" s="1"/>
  <c r="G649" i="28"/>
  <c r="H649" i="28"/>
  <c r="R639" i="35"/>
  <c r="L637" i="37"/>
  <c r="M637" i="37" s="1"/>
  <c r="N637" i="37" s="1"/>
  <c r="I638" i="51" s="1"/>
  <c r="J638" i="51" s="1"/>
  <c r="K638" i="51" s="1"/>
  <c r="AB379" i="39"/>
  <c r="L685" i="17" l="1"/>
  <c r="F686" i="17" s="1"/>
  <c r="M685" i="17"/>
  <c r="F674" i="37" s="1"/>
  <c r="O622" i="39"/>
  <c r="S647" i="39"/>
  <c r="G658" i="30"/>
  <c r="I658" i="30"/>
  <c r="O657" i="30"/>
  <c r="P657" i="30" s="1"/>
  <c r="E646" i="37"/>
  <c r="G646" i="37" s="1"/>
  <c r="H646" i="37" s="1"/>
  <c r="C647" i="51" s="1"/>
  <c r="D647" i="51" s="1"/>
  <c r="E647" i="51" s="1"/>
  <c r="X365" i="35"/>
  <c r="O363" i="37"/>
  <c r="P363" i="37" s="1"/>
  <c r="Q363" i="37" s="1"/>
  <c r="L364" i="51" s="1"/>
  <c r="M364" i="51" s="1"/>
  <c r="N364" i="51" s="1"/>
  <c r="H375" i="32"/>
  <c r="G375" i="32"/>
  <c r="AE364" i="39"/>
  <c r="AD364" i="39"/>
  <c r="J649" i="28"/>
  <c r="K649" i="28" s="1"/>
  <c r="H622" i="39"/>
  <c r="J622" i="39"/>
  <c r="I622" i="39"/>
  <c r="I633" i="27"/>
  <c r="K633" i="27"/>
  <c r="N623" i="35"/>
  <c r="F622" i="36"/>
  <c r="G622" i="36" s="1"/>
  <c r="H622" i="36" s="1"/>
  <c r="I638" i="36"/>
  <c r="J638" i="36" s="1"/>
  <c r="K638" i="36" s="1"/>
  <c r="S639" i="35"/>
  <c r="I686" i="17" l="1"/>
  <c r="G686" i="17"/>
  <c r="K622" i="39"/>
  <c r="L622" i="39" s="1"/>
  <c r="C647" i="36"/>
  <c r="D647" i="36" s="1"/>
  <c r="E647" i="36" s="1"/>
  <c r="E648" i="39" s="1"/>
  <c r="T648" i="39" s="1"/>
  <c r="H648" i="35"/>
  <c r="K658" i="30"/>
  <c r="L658" i="30" s="1"/>
  <c r="J375" i="32"/>
  <c r="K375" i="32" s="1"/>
  <c r="F361" i="38"/>
  <c r="Y365" i="35"/>
  <c r="Z365" i="35" s="1"/>
  <c r="I365" i="40" s="1"/>
  <c r="L364" i="36"/>
  <c r="M364" i="36" s="1"/>
  <c r="N364" i="36" s="1"/>
  <c r="M649" i="28"/>
  <c r="L649" i="28"/>
  <c r="F650" i="28" s="1"/>
  <c r="G650" i="28" s="1"/>
  <c r="P623" i="35"/>
  <c r="O623" i="35"/>
  <c r="L633" i="27"/>
  <c r="F634" i="27" s="1"/>
  <c r="M633" i="27"/>
  <c r="E620" i="21" s="1"/>
  <c r="T639" i="35"/>
  <c r="U639" i="35"/>
  <c r="AB380" i="39"/>
  <c r="H650" i="28" l="1"/>
  <c r="R640" i="35"/>
  <c r="F636" i="21"/>
  <c r="L638" i="37"/>
  <c r="M638" i="37" s="1"/>
  <c r="N638" i="37" s="1"/>
  <c r="I639" i="51" s="1"/>
  <c r="J639" i="51" s="1"/>
  <c r="K639" i="51" s="1"/>
  <c r="J686" i="17"/>
  <c r="K686" i="17" s="1"/>
  <c r="U648" i="39"/>
  <c r="N658" i="30"/>
  <c r="M658" i="30"/>
  <c r="F659" i="30" s="1"/>
  <c r="J648" i="35"/>
  <c r="I648" i="35"/>
  <c r="P648" i="39"/>
  <c r="Q648" i="39" s="1"/>
  <c r="R648" i="39"/>
  <c r="F361" i="41"/>
  <c r="AC365" i="39"/>
  <c r="L375" i="32"/>
  <c r="F376" i="32" s="1"/>
  <c r="M375" i="32"/>
  <c r="G362" i="21" s="1"/>
  <c r="J650" i="28"/>
  <c r="K650" i="28" s="1"/>
  <c r="M624" i="35"/>
  <c r="I622" i="37"/>
  <c r="J622" i="37" s="1"/>
  <c r="K622" i="37" s="1"/>
  <c r="F623" i="51" s="1"/>
  <c r="G623" i="51" s="1"/>
  <c r="H623" i="51" s="1"/>
  <c r="G634" i="27"/>
  <c r="H634" i="27"/>
  <c r="J634" i="27" s="1"/>
  <c r="Q623" i="35"/>
  <c r="V623" i="35" s="1"/>
  <c r="W623" i="35" s="1"/>
  <c r="K623" i="35" s="1"/>
  <c r="D623" i="39" s="1"/>
  <c r="S640" i="35"/>
  <c r="I639" i="36" l="1"/>
  <c r="J639" i="36" s="1"/>
  <c r="K639" i="36" s="1"/>
  <c r="M686" i="17"/>
  <c r="F675" i="37" s="1"/>
  <c r="L686" i="17"/>
  <c r="F687" i="17" s="1"/>
  <c r="S648" i="39"/>
  <c r="I659" i="30"/>
  <c r="G659" i="30"/>
  <c r="O658" i="30"/>
  <c r="P658" i="30" s="1"/>
  <c r="E647" i="37"/>
  <c r="G647" i="37" s="1"/>
  <c r="H647" i="37" s="1"/>
  <c r="C648" i="51" s="1"/>
  <c r="D648" i="51" s="1"/>
  <c r="E648" i="51" s="1"/>
  <c r="X366" i="35"/>
  <c r="O364" i="37"/>
  <c r="P364" i="37" s="1"/>
  <c r="Q364" i="37" s="1"/>
  <c r="L365" i="51" s="1"/>
  <c r="M365" i="51" s="1"/>
  <c r="N365" i="51" s="1"/>
  <c r="AE365" i="39"/>
  <c r="AD365" i="39"/>
  <c r="G376" i="32"/>
  <c r="H376" i="32"/>
  <c r="M650" i="28"/>
  <c r="L639" i="37" s="1"/>
  <c r="M639" i="37" s="1"/>
  <c r="N639" i="37" s="1"/>
  <c r="I640" i="51" s="1"/>
  <c r="J640" i="51" s="1"/>
  <c r="K640" i="51" s="1"/>
  <c r="L650" i="28"/>
  <c r="F651" i="28" s="1"/>
  <c r="H651" i="28" s="1"/>
  <c r="F623" i="36"/>
  <c r="G623" i="36" s="1"/>
  <c r="H623" i="36" s="1"/>
  <c r="N624" i="35"/>
  <c r="I634" i="27"/>
  <c r="K634" i="27"/>
  <c r="F623" i="39"/>
  <c r="G623" i="39" s="1"/>
  <c r="O623" i="39"/>
  <c r="T640" i="35"/>
  <c r="U640" i="35"/>
  <c r="AB381" i="39"/>
  <c r="R641" i="35" l="1"/>
  <c r="F637" i="21"/>
  <c r="G687" i="17"/>
  <c r="I687" i="17"/>
  <c r="G651" i="28"/>
  <c r="H649" i="35"/>
  <c r="C648" i="36"/>
  <c r="D648" i="36" s="1"/>
  <c r="E648" i="36" s="1"/>
  <c r="E649" i="39" s="1"/>
  <c r="T649" i="39" s="1"/>
  <c r="K659" i="30"/>
  <c r="L659" i="30" s="1"/>
  <c r="J376" i="32"/>
  <c r="K376" i="32" s="1"/>
  <c r="Y366" i="35"/>
  <c r="Z366" i="35" s="1"/>
  <c r="I366" i="40" s="1"/>
  <c r="L365" i="36"/>
  <c r="M365" i="36" s="1"/>
  <c r="N365" i="36" s="1"/>
  <c r="F362" i="38"/>
  <c r="J651" i="28"/>
  <c r="K651" i="28" s="1"/>
  <c r="H623" i="39"/>
  <c r="I623" i="39"/>
  <c r="J623" i="39"/>
  <c r="L634" i="27"/>
  <c r="F635" i="27" s="1"/>
  <c r="M634" i="27"/>
  <c r="E621" i="21" s="1"/>
  <c r="O624" i="35"/>
  <c r="P624" i="35"/>
  <c r="S641" i="35"/>
  <c r="I640" i="36"/>
  <c r="J640" i="36" s="1"/>
  <c r="K640" i="36" s="1"/>
  <c r="K623" i="39" l="1"/>
  <c r="J687" i="17"/>
  <c r="K687" i="17" s="1"/>
  <c r="U649" i="39"/>
  <c r="N659" i="30"/>
  <c r="M659" i="30"/>
  <c r="F660" i="30" s="1"/>
  <c r="P649" i="39"/>
  <c r="Q649" i="39" s="1"/>
  <c r="R649" i="39"/>
  <c r="I649" i="35"/>
  <c r="J649" i="35"/>
  <c r="Q624" i="35"/>
  <c r="V624" i="35" s="1"/>
  <c r="W624" i="35" s="1"/>
  <c r="K624" i="35" s="1"/>
  <c r="D624" i="39" s="1"/>
  <c r="F624" i="39" s="1"/>
  <c r="F362" i="41"/>
  <c r="AC366" i="39"/>
  <c r="L376" i="32"/>
  <c r="F377" i="32" s="1"/>
  <c r="M376" i="32"/>
  <c r="G363" i="21" s="1"/>
  <c r="L651" i="28"/>
  <c r="F652" i="28" s="1"/>
  <c r="H652" i="28" s="1"/>
  <c r="M651" i="28"/>
  <c r="F638" i="21" s="1"/>
  <c r="I623" i="37"/>
  <c r="J623" i="37" s="1"/>
  <c r="K623" i="37" s="1"/>
  <c r="F624" i="51" s="1"/>
  <c r="G624" i="51" s="1"/>
  <c r="H624" i="51" s="1"/>
  <c r="M625" i="35"/>
  <c r="H635" i="27"/>
  <c r="J635" i="27" s="1"/>
  <c r="G635" i="27"/>
  <c r="L623" i="39"/>
  <c r="T641" i="35"/>
  <c r="U641" i="35"/>
  <c r="AB382" i="39"/>
  <c r="R642" i="35" l="1"/>
  <c r="G652" i="28"/>
  <c r="L640" i="37"/>
  <c r="M640" i="37" s="1"/>
  <c r="N640" i="37" s="1"/>
  <c r="I641" i="51" s="1"/>
  <c r="J641" i="51" s="1"/>
  <c r="K641" i="51" s="1"/>
  <c r="L687" i="17"/>
  <c r="F688" i="17" s="1"/>
  <c r="M687" i="17"/>
  <c r="F676" i="37" s="1"/>
  <c r="S649" i="39"/>
  <c r="G660" i="30"/>
  <c r="I660" i="30"/>
  <c r="O624" i="39"/>
  <c r="E648" i="37"/>
  <c r="G648" i="37" s="1"/>
  <c r="H648" i="37" s="1"/>
  <c r="C649" i="51" s="1"/>
  <c r="D649" i="51" s="1"/>
  <c r="E649" i="51" s="1"/>
  <c r="O659" i="30"/>
  <c r="P659" i="30" s="1"/>
  <c r="X367" i="35"/>
  <c r="O365" i="37"/>
  <c r="P365" i="37" s="1"/>
  <c r="Q365" i="37" s="1"/>
  <c r="L366" i="51" s="1"/>
  <c r="M366" i="51" s="1"/>
  <c r="N366" i="51" s="1"/>
  <c r="H377" i="32"/>
  <c r="G377" i="32"/>
  <c r="AE366" i="39"/>
  <c r="AD366" i="39"/>
  <c r="J652" i="28"/>
  <c r="K652" i="28" s="1"/>
  <c r="G624" i="39"/>
  <c r="H624" i="39" s="1"/>
  <c r="I635" i="27"/>
  <c r="K635" i="27"/>
  <c r="F624" i="36"/>
  <c r="G624" i="36" s="1"/>
  <c r="H624" i="36" s="1"/>
  <c r="N625" i="35"/>
  <c r="I641" i="36"/>
  <c r="J641" i="36" s="1"/>
  <c r="K641" i="36" s="1"/>
  <c r="S642" i="35" l="1"/>
  <c r="G688" i="17"/>
  <c r="I688" i="17"/>
  <c r="H650" i="35"/>
  <c r="C649" i="36"/>
  <c r="D649" i="36" s="1"/>
  <c r="E649" i="36" s="1"/>
  <c r="E650" i="39" s="1"/>
  <c r="T650" i="39" s="1"/>
  <c r="K660" i="30"/>
  <c r="L660" i="30" s="1"/>
  <c r="J377" i="32"/>
  <c r="K377" i="32" s="1"/>
  <c r="F363" i="38"/>
  <c r="Y367" i="35"/>
  <c r="Z367" i="35" s="1"/>
  <c r="I367" i="40" s="1"/>
  <c r="L366" i="36"/>
  <c r="M366" i="36" s="1"/>
  <c r="N366" i="36" s="1"/>
  <c r="L652" i="28"/>
  <c r="F653" i="28" s="1"/>
  <c r="H653" i="28" s="1"/>
  <c r="M652" i="28"/>
  <c r="F639" i="21" s="1"/>
  <c r="P625" i="35"/>
  <c r="O625" i="35"/>
  <c r="L635" i="27"/>
  <c r="F636" i="27" s="1"/>
  <c r="M635" i="27"/>
  <c r="E622" i="21" s="1"/>
  <c r="J624" i="39"/>
  <c r="I624" i="39"/>
  <c r="K624" i="39" s="1"/>
  <c r="T642" i="35"/>
  <c r="U642" i="35"/>
  <c r="AB383" i="39"/>
  <c r="L641" i="37" l="1"/>
  <c r="M641" i="37" s="1"/>
  <c r="N641" i="37" s="1"/>
  <c r="I642" i="51" s="1"/>
  <c r="J642" i="51" s="1"/>
  <c r="K642" i="51" s="1"/>
  <c r="R643" i="35"/>
  <c r="J688" i="17"/>
  <c r="K688" i="17" s="1"/>
  <c r="U650" i="39"/>
  <c r="G653" i="28"/>
  <c r="N660" i="30"/>
  <c r="M660" i="30"/>
  <c r="F661" i="30" s="1"/>
  <c r="P650" i="39"/>
  <c r="Q650" i="39" s="1"/>
  <c r="R650" i="39"/>
  <c r="I650" i="35"/>
  <c r="J650" i="35"/>
  <c r="L377" i="32"/>
  <c r="F378" i="32" s="1"/>
  <c r="M377" i="32"/>
  <c r="G364" i="21" s="1"/>
  <c r="AC367" i="39"/>
  <c r="F363" i="41"/>
  <c r="J653" i="28"/>
  <c r="K653" i="28" s="1"/>
  <c r="L624" i="39"/>
  <c r="I624" i="37"/>
  <c r="J624" i="37" s="1"/>
  <c r="K624" i="37" s="1"/>
  <c r="F625" i="51" s="1"/>
  <c r="G625" i="51" s="1"/>
  <c r="H625" i="51" s="1"/>
  <c r="M626" i="35"/>
  <c r="G636" i="27"/>
  <c r="H636" i="27"/>
  <c r="J636" i="27" s="1"/>
  <c r="Q625" i="35"/>
  <c r="V625" i="35" s="1"/>
  <c r="W625" i="35" s="1"/>
  <c r="K625" i="35" s="1"/>
  <c r="D625" i="39" s="1"/>
  <c r="I642" i="36"/>
  <c r="J642" i="36" s="1"/>
  <c r="K642" i="36" s="1"/>
  <c r="S643" i="35"/>
  <c r="M688" i="17" l="1"/>
  <c r="F677" i="37" s="1"/>
  <c r="L688" i="17"/>
  <c r="F689" i="17" s="1"/>
  <c r="S650" i="39"/>
  <c r="I661" i="30"/>
  <c r="G661" i="30"/>
  <c r="O660" i="30"/>
  <c r="P660" i="30" s="1"/>
  <c r="E649" i="37"/>
  <c r="G649" i="37" s="1"/>
  <c r="H649" i="37" s="1"/>
  <c r="C650" i="51" s="1"/>
  <c r="D650" i="51" s="1"/>
  <c r="E650" i="51" s="1"/>
  <c r="AE367" i="39"/>
  <c r="AD367" i="39"/>
  <c r="X368" i="35"/>
  <c r="O366" i="37"/>
  <c r="P366" i="37" s="1"/>
  <c r="Q366" i="37" s="1"/>
  <c r="L367" i="51" s="1"/>
  <c r="M367" i="51" s="1"/>
  <c r="N367" i="51" s="1"/>
  <c r="H378" i="32"/>
  <c r="G378" i="32"/>
  <c r="M653" i="28"/>
  <c r="F640" i="21" s="1"/>
  <c r="L653" i="28"/>
  <c r="F654" i="28" s="1"/>
  <c r="H654" i="28" s="1"/>
  <c r="I636" i="27"/>
  <c r="K636" i="27"/>
  <c r="F625" i="39"/>
  <c r="G625" i="39" s="1"/>
  <c r="O625" i="39"/>
  <c r="F625" i="36"/>
  <c r="G625" i="36" s="1"/>
  <c r="H625" i="36" s="1"/>
  <c r="N626" i="35"/>
  <c r="T643" i="35"/>
  <c r="U643" i="35"/>
  <c r="R644" i="35"/>
  <c r="AB384" i="39"/>
  <c r="L642" i="37" l="1"/>
  <c r="M642" i="37" s="1"/>
  <c r="N642" i="37" s="1"/>
  <c r="I643" i="51" s="1"/>
  <c r="J643" i="51" s="1"/>
  <c r="K643" i="51" s="1"/>
  <c r="I689" i="17"/>
  <c r="G689" i="17"/>
  <c r="G654" i="28"/>
  <c r="H651" i="35"/>
  <c r="C650" i="36"/>
  <c r="D650" i="36" s="1"/>
  <c r="E650" i="36" s="1"/>
  <c r="E651" i="39" s="1"/>
  <c r="T651" i="39" s="1"/>
  <c r="K661" i="30"/>
  <c r="L661" i="30" s="1"/>
  <c r="J378" i="32"/>
  <c r="K378" i="32" s="1"/>
  <c r="L367" i="36"/>
  <c r="M367" i="36" s="1"/>
  <c r="N367" i="36" s="1"/>
  <c r="Y368" i="35"/>
  <c r="Z368" i="35" s="1"/>
  <c r="I368" i="40" s="1"/>
  <c r="F364" i="38"/>
  <c r="J654" i="28"/>
  <c r="K654" i="28" s="1"/>
  <c r="O626" i="35"/>
  <c r="P626" i="35"/>
  <c r="H625" i="39"/>
  <c r="J625" i="39"/>
  <c r="I625" i="39"/>
  <c r="L636" i="27"/>
  <c r="F637" i="27" s="1"/>
  <c r="M636" i="27"/>
  <c r="E623" i="21" s="1"/>
  <c r="I643" i="36"/>
  <c r="J643" i="36" s="1"/>
  <c r="K643" i="36" s="1"/>
  <c r="S644" i="35"/>
  <c r="K625" i="39" l="1"/>
  <c r="J689" i="17"/>
  <c r="K689" i="17" s="1"/>
  <c r="U651" i="39"/>
  <c r="M661" i="30"/>
  <c r="F662" i="30" s="1"/>
  <c r="N661" i="30"/>
  <c r="P651" i="39"/>
  <c r="Q651" i="39" s="1"/>
  <c r="R651" i="39"/>
  <c r="J651" i="35"/>
  <c r="I651" i="35"/>
  <c r="AC368" i="39"/>
  <c r="F364" i="41"/>
  <c r="L378" i="32"/>
  <c r="F379" i="32" s="1"/>
  <c r="M378" i="32"/>
  <c r="G365" i="21" s="1"/>
  <c r="M654" i="28"/>
  <c r="L654" i="28"/>
  <c r="F655" i="28" s="1"/>
  <c r="G655" i="28" s="1"/>
  <c r="Q626" i="35"/>
  <c r="V626" i="35" s="1"/>
  <c r="W626" i="35" s="1"/>
  <c r="K626" i="35" s="1"/>
  <c r="D626" i="39" s="1"/>
  <c r="O626" i="39" s="1"/>
  <c r="H637" i="27"/>
  <c r="J637" i="27" s="1"/>
  <c r="G637" i="27"/>
  <c r="L625" i="39"/>
  <c r="M627" i="35"/>
  <c r="I625" i="37"/>
  <c r="J625" i="37" s="1"/>
  <c r="K625" i="37" s="1"/>
  <c r="F626" i="51" s="1"/>
  <c r="G626" i="51" s="1"/>
  <c r="H626" i="51" s="1"/>
  <c r="T644" i="35"/>
  <c r="U644" i="35"/>
  <c r="AB385" i="39"/>
  <c r="L643" i="37" l="1"/>
  <c r="M643" i="37" s="1"/>
  <c r="N643" i="37" s="1"/>
  <c r="I644" i="51" s="1"/>
  <c r="J644" i="51" s="1"/>
  <c r="K644" i="51" s="1"/>
  <c r="F641" i="21"/>
  <c r="R645" i="35"/>
  <c r="M689" i="17"/>
  <c r="F678" i="37" s="1"/>
  <c r="L689" i="17"/>
  <c r="F690" i="17" s="1"/>
  <c r="H655" i="28"/>
  <c r="J655" i="28" s="1"/>
  <c r="S651" i="39"/>
  <c r="E650" i="37"/>
  <c r="G650" i="37" s="1"/>
  <c r="H650" i="37" s="1"/>
  <c r="C651" i="51" s="1"/>
  <c r="D651" i="51" s="1"/>
  <c r="E651" i="51" s="1"/>
  <c r="O661" i="30"/>
  <c r="P661" i="30" s="1"/>
  <c r="I662" i="30"/>
  <c r="G662" i="30"/>
  <c r="F626" i="39"/>
  <c r="G626" i="39" s="1"/>
  <c r="H626" i="39" s="1"/>
  <c r="X369" i="35"/>
  <c r="O367" i="37"/>
  <c r="P367" i="37" s="1"/>
  <c r="Q367" i="37" s="1"/>
  <c r="L368" i="51" s="1"/>
  <c r="M368" i="51" s="1"/>
  <c r="N368" i="51" s="1"/>
  <c r="H379" i="32"/>
  <c r="G379" i="32"/>
  <c r="AE368" i="39"/>
  <c r="AD368" i="39"/>
  <c r="F626" i="36"/>
  <c r="G626" i="36" s="1"/>
  <c r="H626" i="36" s="1"/>
  <c r="N627" i="35"/>
  <c r="K637" i="27"/>
  <c r="I637" i="27"/>
  <c r="I644" i="36"/>
  <c r="J644" i="36" s="1"/>
  <c r="K644" i="36" s="1"/>
  <c r="S645" i="35"/>
  <c r="K655" i="28" l="1"/>
  <c r="I690" i="17"/>
  <c r="G690" i="17"/>
  <c r="C651" i="36"/>
  <c r="D651" i="36" s="1"/>
  <c r="E651" i="36" s="1"/>
  <c r="E652" i="39" s="1"/>
  <c r="T652" i="39" s="1"/>
  <c r="H652" i="35"/>
  <c r="K662" i="30"/>
  <c r="L662" i="30" s="1"/>
  <c r="J379" i="32"/>
  <c r="K379" i="32" s="1"/>
  <c r="Y369" i="35"/>
  <c r="Z369" i="35" s="1"/>
  <c r="I369" i="40" s="1"/>
  <c r="F365" i="38"/>
  <c r="L368" i="36"/>
  <c r="M368" i="36" s="1"/>
  <c r="N368" i="36" s="1"/>
  <c r="M637" i="27"/>
  <c r="E624" i="21" s="1"/>
  <c r="L637" i="27"/>
  <c r="F638" i="27" s="1"/>
  <c r="P627" i="35"/>
  <c r="O627" i="35"/>
  <c r="I626" i="39"/>
  <c r="K626" i="39" s="1"/>
  <c r="J626" i="39"/>
  <c r="L655" i="28"/>
  <c r="F656" i="28" s="1"/>
  <c r="M655" i="28"/>
  <c r="F642" i="21" s="1"/>
  <c r="U645" i="35"/>
  <c r="T645" i="35"/>
  <c r="AB386" i="39"/>
  <c r="J690" i="17" l="1"/>
  <c r="K690" i="17" s="1"/>
  <c r="U652" i="39"/>
  <c r="M662" i="30"/>
  <c r="F663" i="30" s="1"/>
  <c r="N662" i="30"/>
  <c r="J652" i="35"/>
  <c r="I652" i="35"/>
  <c r="P652" i="39"/>
  <c r="Q652" i="39" s="1"/>
  <c r="R652" i="39"/>
  <c r="F365" i="41"/>
  <c r="AC369" i="39"/>
  <c r="L379" i="32"/>
  <c r="F380" i="32" s="1"/>
  <c r="M379" i="32"/>
  <c r="G366" i="21" s="1"/>
  <c r="L626" i="39"/>
  <c r="Q627" i="35"/>
  <c r="V627" i="35" s="1"/>
  <c r="W627" i="35" s="1"/>
  <c r="K627" i="35" s="1"/>
  <c r="D627" i="39" s="1"/>
  <c r="G638" i="27"/>
  <c r="H638" i="27"/>
  <c r="J638" i="27" s="1"/>
  <c r="I626" i="37"/>
  <c r="J626" i="37" s="1"/>
  <c r="K626" i="37" s="1"/>
  <c r="F627" i="51" s="1"/>
  <c r="G627" i="51" s="1"/>
  <c r="H627" i="51" s="1"/>
  <c r="M628" i="35"/>
  <c r="R646" i="35"/>
  <c r="L644" i="37"/>
  <c r="M644" i="37" s="1"/>
  <c r="N644" i="37" s="1"/>
  <c r="I645" i="51" s="1"/>
  <c r="J645" i="51" s="1"/>
  <c r="K645" i="51" s="1"/>
  <c r="G656" i="28"/>
  <c r="H656" i="28"/>
  <c r="L690" i="17" l="1"/>
  <c r="F691" i="17" s="1"/>
  <c r="M690" i="17"/>
  <c r="F679" i="37" s="1"/>
  <c r="S652" i="39"/>
  <c r="O662" i="30"/>
  <c r="P662" i="30" s="1"/>
  <c r="E651" i="37"/>
  <c r="G651" i="37" s="1"/>
  <c r="H651" i="37" s="1"/>
  <c r="C652" i="51" s="1"/>
  <c r="D652" i="51" s="1"/>
  <c r="E652" i="51" s="1"/>
  <c r="G663" i="30"/>
  <c r="I663" i="30"/>
  <c r="G380" i="32"/>
  <c r="H380" i="32"/>
  <c r="AE369" i="39"/>
  <c r="AD369" i="39"/>
  <c r="X370" i="35"/>
  <c r="O368" i="37"/>
  <c r="P368" i="37" s="1"/>
  <c r="Q368" i="37" s="1"/>
  <c r="L369" i="51" s="1"/>
  <c r="M369" i="51" s="1"/>
  <c r="N369" i="51" s="1"/>
  <c r="J656" i="28"/>
  <c r="K656" i="28" s="1"/>
  <c r="F627" i="36"/>
  <c r="G627" i="36" s="1"/>
  <c r="H627" i="36" s="1"/>
  <c r="N628" i="35"/>
  <c r="I638" i="27"/>
  <c r="K638" i="27"/>
  <c r="O627" i="39"/>
  <c r="F627" i="39"/>
  <c r="G627" i="39" s="1"/>
  <c r="I645" i="36"/>
  <c r="J645" i="36" s="1"/>
  <c r="K645" i="36" s="1"/>
  <c r="S646" i="35"/>
  <c r="AB387" i="39"/>
  <c r="G691" i="17" l="1"/>
  <c r="I691" i="17"/>
  <c r="K663" i="30"/>
  <c r="L663" i="30" s="1"/>
  <c r="H653" i="35"/>
  <c r="C652" i="36"/>
  <c r="D652" i="36" s="1"/>
  <c r="E652" i="36" s="1"/>
  <c r="E653" i="39" s="1"/>
  <c r="T653" i="39" s="1"/>
  <c r="J380" i="32"/>
  <c r="K380" i="32" s="1"/>
  <c r="L369" i="36"/>
  <c r="M369" i="36" s="1"/>
  <c r="N369" i="36" s="1"/>
  <c r="F366" i="38"/>
  <c r="Y370" i="35"/>
  <c r="Z370" i="35" s="1"/>
  <c r="I370" i="40" s="1"/>
  <c r="L656" i="28"/>
  <c r="F657" i="28" s="1"/>
  <c r="G657" i="28" s="1"/>
  <c r="M656" i="28"/>
  <c r="F643" i="21" s="1"/>
  <c r="L638" i="27"/>
  <c r="F639" i="27" s="1"/>
  <c r="M638" i="27"/>
  <c r="E625" i="21" s="1"/>
  <c r="H627" i="39"/>
  <c r="J627" i="39"/>
  <c r="I627" i="39"/>
  <c r="K627" i="39" s="1"/>
  <c r="O628" i="35"/>
  <c r="P628" i="35"/>
  <c r="R647" i="35"/>
  <c r="L645" i="37"/>
  <c r="M645" i="37" s="1"/>
  <c r="N645" i="37" s="1"/>
  <c r="I646" i="51" s="1"/>
  <c r="J646" i="51" s="1"/>
  <c r="K646" i="51" s="1"/>
  <c r="U646" i="35"/>
  <c r="T646" i="35"/>
  <c r="J691" i="17" l="1"/>
  <c r="K691" i="17" s="1"/>
  <c r="U653" i="39"/>
  <c r="H657" i="28"/>
  <c r="N663" i="30"/>
  <c r="M663" i="30"/>
  <c r="F664" i="30" s="1"/>
  <c r="P653" i="39"/>
  <c r="Q653" i="39" s="1"/>
  <c r="R653" i="39"/>
  <c r="I653" i="35"/>
  <c r="J653" i="35"/>
  <c r="Q628" i="35"/>
  <c r="V628" i="35" s="1"/>
  <c r="W628" i="35" s="1"/>
  <c r="K628" i="35" s="1"/>
  <c r="D628" i="39" s="1"/>
  <c r="F628" i="39" s="1"/>
  <c r="G628" i="39" s="1"/>
  <c r="L380" i="32"/>
  <c r="F381" i="32" s="1"/>
  <c r="M380" i="32"/>
  <c r="G367" i="21" s="1"/>
  <c r="F366" i="41"/>
  <c r="AC370" i="39"/>
  <c r="J657" i="28"/>
  <c r="K657" i="28" s="1"/>
  <c r="L627" i="39"/>
  <c r="I627" i="37"/>
  <c r="J627" i="37" s="1"/>
  <c r="K627" i="37" s="1"/>
  <c r="F628" i="51" s="1"/>
  <c r="G628" i="51" s="1"/>
  <c r="H628" i="51" s="1"/>
  <c r="M629" i="35"/>
  <c r="H639" i="27"/>
  <c r="J639" i="27" s="1"/>
  <c r="G639" i="27"/>
  <c r="S647" i="35"/>
  <c r="I646" i="36"/>
  <c r="J646" i="36" s="1"/>
  <c r="K646" i="36" s="1"/>
  <c r="AB388" i="39"/>
  <c r="L691" i="17" l="1"/>
  <c r="F692" i="17" s="1"/>
  <c r="M691" i="17"/>
  <c r="F680" i="37" s="1"/>
  <c r="S653" i="39"/>
  <c r="O628" i="39"/>
  <c r="G664" i="30"/>
  <c r="I664" i="30"/>
  <c r="O663" i="30"/>
  <c r="P663" i="30" s="1"/>
  <c r="E652" i="37"/>
  <c r="G652" i="37" s="1"/>
  <c r="H652" i="37" s="1"/>
  <c r="C653" i="51" s="1"/>
  <c r="D653" i="51" s="1"/>
  <c r="E653" i="51" s="1"/>
  <c r="AE370" i="39"/>
  <c r="AD370" i="39"/>
  <c r="X371" i="35"/>
  <c r="O369" i="37"/>
  <c r="P369" i="37" s="1"/>
  <c r="Q369" i="37" s="1"/>
  <c r="L370" i="51" s="1"/>
  <c r="M370" i="51" s="1"/>
  <c r="N370" i="51" s="1"/>
  <c r="H381" i="32"/>
  <c r="G381" i="32"/>
  <c r="M657" i="28"/>
  <c r="L646" i="37" s="1"/>
  <c r="M646" i="37" s="1"/>
  <c r="N646" i="37" s="1"/>
  <c r="I647" i="51" s="1"/>
  <c r="J647" i="51" s="1"/>
  <c r="K647" i="51" s="1"/>
  <c r="L657" i="28"/>
  <c r="F658" i="28" s="1"/>
  <c r="G658" i="28" s="1"/>
  <c r="K639" i="27"/>
  <c r="I639" i="27"/>
  <c r="N629" i="35"/>
  <c r="F628" i="36"/>
  <c r="G628" i="36" s="1"/>
  <c r="H628" i="36" s="1"/>
  <c r="H628" i="39"/>
  <c r="I628" i="39"/>
  <c r="J628" i="39"/>
  <c r="R648" i="35"/>
  <c r="T647" i="35"/>
  <c r="U647" i="35"/>
  <c r="I692" i="17" l="1"/>
  <c r="G692" i="17"/>
  <c r="H658" i="28"/>
  <c r="J658" i="28" s="1"/>
  <c r="C653" i="36"/>
  <c r="D653" i="36" s="1"/>
  <c r="E653" i="36" s="1"/>
  <c r="E654" i="39" s="1"/>
  <c r="T654" i="39" s="1"/>
  <c r="H654" i="35"/>
  <c r="K664" i="30"/>
  <c r="L664" i="30" s="1"/>
  <c r="J381" i="32"/>
  <c r="K381" i="32" s="1"/>
  <c r="Y371" i="35"/>
  <c r="Z371" i="35" s="1"/>
  <c r="I371" i="40" s="1"/>
  <c r="F367" i="38"/>
  <c r="L370" i="36"/>
  <c r="M370" i="36" s="1"/>
  <c r="N370" i="36" s="1"/>
  <c r="K628" i="39"/>
  <c r="P629" i="35"/>
  <c r="O629" i="35"/>
  <c r="M639" i="27"/>
  <c r="E626" i="21" s="1"/>
  <c r="L639" i="27"/>
  <c r="F640" i="27" s="1"/>
  <c r="K658" i="28"/>
  <c r="I647" i="36"/>
  <c r="J647" i="36" s="1"/>
  <c r="K647" i="36" s="1"/>
  <c r="S648" i="35"/>
  <c r="AB389" i="39"/>
  <c r="J692" i="17" l="1"/>
  <c r="K692" i="17" s="1"/>
  <c r="U654" i="39"/>
  <c r="M664" i="30"/>
  <c r="F665" i="30" s="1"/>
  <c r="N664" i="30"/>
  <c r="I654" i="35"/>
  <c r="J654" i="35"/>
  <c r="P654" i="39"/>
  <c r="Q654" i="39" s="1"/>
  <c r="R654" i="39"/>
  <c r="F367" i="41"/>
  <c r="AC371" i="39"/>
  <c r="M381" i="32"/>
  <c r="G368" i="21" s="1"/>
  <c r="L381" i="32"/>
  <c r="F382" i="32" s="1"/>
  <c r="L628" i="39"/>
  <c r="G640" i="27"/>
  <c r="H640" i="27"/>
  <c r="J640" i="27" s="1"/>
  <c r="M630" i="35"/>
  <c r="I628" i="37"/>
  <c r="J628" i="37" s="1"/>
  <c r="K628" i="37" s="1"/>
  <c r="F629" i="51" s="1"/>
  <c r="G629" i="51" s="1"/>
  <c r="H629" i="51" s="1"/>
  <c r="Q629" i="35"/>
  <c r="V629" i="35" s="1"/>
  <c r="W629" i="35" s="1"/>
  <c r="K629" i="35" s="1"/>
  <c r="D629" i="39" s="1"/>
  <c r="L658" i="28"/>
  <c r="F659" i="28" s="1"/>
  <c r="M658" i="28"/>
  <c r="T648" i="35"/>
  <c r="U648" i="35"/>
  <c r="L692" i="17" l="1"/>
  <c r="F693" i="17" s="1"/>
  <c r="M692" i="17"/>
  <c r="F681" i="37" s="1"/>
  <c r="S654" i="39"/>
  <c r="E653" i="37"/>
  <c r="G653" i="37" s="1"/>
  <c r="H653" i="37" s="1"/>
  <c r="C654" i="51" s="1"/>
  <c r="D654" i="51" s="1"/>
  <c r="E654" i="51" s="1"/>
  <c r="O664" i="30"/>
  <c r="P664" i="30" s="1"/>
  <c r="G665" i="30"/>
  <c r="I665" i="30"/>
  <c r="X372" i="35"/>
  <c r="O370" i="37"/>
  <c r="P370" i="37" s="1"/>
  <c r="Q370" i="37" s="1"/>
  <c r="L371" i="51" s="1"/>
  <c r="M371" i="51" s="1"/>
  <c r="N371" i="51" s="1"/>
  <c r="H382" i="32"/>
  <c r="G382" i="32"/>
  <c r="AE371" i="39"/>
  <c r="AD371" i="39"/>
  <c r="F629" i="36"/>
  <c r="G629" i="36" s="1"/>
  <c r="H629" i="36" s="1"/>
  <c r="N630" i="35"/>
  <c r="K640" i="27"/>
  <c r="I640" i="27"/>
  <c r="F629" i="39"/>
  <c r="G629" i="39" s="1"/>
  <c r="O629" i="39"/>
  <c r="L647" i="37"/>
  <c r="M647" i="37" s="1"/>
  <c r="N647" i="37" s="1"/>
  <c r="I648" i="51" s="1"/>
  <c r="J648" i="51" s="1"/>
  <c r="K648" i="51" s="1"/>
  <c r="R649" i="35"/>
  <c r="H659" i="28"/>
  <c r="G659" i="28"/>
  <c r="AB390" i="39"/>
  <c r="G693" i="17" l="1"/>
  <c r="I693" i="17"/>
  <c r="H655" i="35"/>
  <c r="C654" i="36"/>
  <c r="D654" i="36" s="1"/>
  <c r="E654" i="36" s="1"/>
  <c r="E655" i="39" s="1"/>
  <c r="T655" i="39" s="1"/>
  <c r="K665" i="30"/>
  <c r="L665" i="30" s="1"/>
  <c r="J382" i="32"/>
  <c r="K382" i="32" s="1"/>
  <c r="Y372" i="35"/>
  <c r="Z372" i="35" s="1"/>
  <c r="I372" i="40" s="1"/>
  <c r="F368" i="38"/>
  <c r="L371" i="36"/>
  <c r="M371" i="36" s="1"/>
  <c r="N371" i="36" s="1"/>
  <c r="J659" i="28"/>
  <c r="K659" i="28" s="1"/>
  <c r="H629" i="39"/>
  <c r="J629" i="39"/>
  <c r="I629" i="39"/>
  <c r="L640" i="27"/>
  <c r="F641" i="27" s="1"/>
  <c r="M640" i="27"/>
  <c r="E627" i="21" s="1"/>
  <c r="O630" i="35"/>
  <c r="P630" i="35"/>
  <c r="I648" i="36"/>
  <c r="J648" i="36" s="1"/>
  <c r="K648" i="36" s="1"/>
  <c r="S649" i="35"/>
  <c r="J693" i="17" l="1"/>
  <c r="K693" i="17" s="1"/>
  <c r="U655" i="39"/>
  <c r="M665" i="30"/>
  <c r="F666" i="30" s="1"/>
  <c r="N665" i="30"/>
  <c r="P655" i="39"/>
  <c r="Q655" i="39" s="1"/>
  <c r="R655" i="39"/>
  <c r="J655" i="35"/>
  <c r="I655" i="35"/>
  <c r="K629" i="39"/>
  <c r="M382" i="32"/>
  <c r="G369" i="21" s="1"/>
  <c r="L382" i="32"/>
  <c r="F383" i="32" s="1"/>
  <c r="F368" i="41"/>
  <c r="AC372" i="39"/>
  <c r="M659" i="28"/>
  <c r="L648" i="37" s="1"/>
  <c r="M648" i="37" s="1"/>
  <c r="N648" i="37" s="1"/>
  <c r="I649" i="51" s="1"/>
  <c r="J649" i="51" s="1"/>
  <c r="K649" i="51" s="1"/>
  <c r="L659" i="28"/>
  <c r="F660" i="28" s="1"/>
  <c r="H660" i="28" s="1"/>
  <c r="J660" i="28" s="1"/>
  <c r="Q630" i="35"/>
  <c r="V630" i="35" s="1"/>
  <c r="W630" i="35" s="1"/>
  <c r="K630" i="35" s="1"/>
  <c r="D630" i="39" s="1"/>
  <c r="F630" i="39" s="1"/>
  <c r="G630" i="39" s="1"/>
  <c r="M631" i="35"/>
  <c r="I629" i="37"/>
  <c r="J629" i="37" s="1"/>
  <c r="K629" i="37" s="1"/>
  <c r="F630" i="51" s="1"/>
  <c r="G630" i="51" s="1"/>
  <c r="H630" i="51" s="1"/>
  <c r="G641" i="27"/>
  <c r="H641" i="27"/>
  <c r="J641" i="27" s="1"/>
  <c r="T649" i="35"/>
  <c r="U649" i="35"/>
  <c r="R650" i="35"/>
  <c r="AB391" i="39"/>
  <c r="G660" i="28" l="1"/>
  <c r="L693" i="17"/>
  <c r="F694" i="17" s="1"/>
  <c r="M693" i="17"/>
  <c r="F682" i="37" s="1"/>
  <c r="L629" i="39"/>
  <c r="S655" i="39"/>
  <c r="E654" i="37"/>
  <c r="G654" i="37" s="1"/>
  <c r="H654" i="37" s="1"/>
  <c r="C655" i="51" s="1"/>
  <c r="D655" i="51" s="1"/>
  <c r="E655" i="51" s="1"/>
  <c r="O665" i="30"/>
  <c r="P665" i="30" s="1"/>
  <c r="I666" i="30"/>
  <c r="G666" i="30"/>
  <c r="O630" i="39"/>
  <c r="AE372" i="39"/>
  <c r="AD372" i="39"/>
  <c r="H383" i="32"/>
  <c r="G383" i="32"/>
  <c r="X373" i="35"/>
  <c r="O371" i="37"/>
  <c r="P371" i="37" s="1"/>
  <c r="Q371" i="37" s="1"/>
  <c r="L372" i="51" s="1"/>
  <c r="M372" i="51" s="1"/>
  <c r="N372" i="51" s="1"/>
  <c r="I641" i="27"/>
  <c r="K641" i="27"/>
  <c r="H630" i="39"/>
  <c r="J630" i="39"/>
  <c r="I630" i="39"/>
  <c r="N631" i="35"/>
  <c r="F630" i="36"/>
  <c r="G630" i="36" s="1"/>
  <c r="H630" i="36" s="1"/>
  <c r="I649" i="36"/>
  <c r="J649" i="36" s="1"/>
  <c r="K649" i="36" s="1"/>
  <c r="S650" i="35"/>
  <c r="K660" i="28"/>
  <c r="I694" i="17" l="1"/>
  <c r="G694" i="17"/>
  <c r="K630" i="39"/>
  <c r="L630" i="39" s="1"/>
  <c r="K666" i="30"/>
  <c r="L666" i="30" s="1"/>
  <c r="C655" i="36"/>
  <c r="D655" i="36" s="1"/>
  <c r="E655" i="36" s="1"/>
  <c r="E656" i="39" s="1"/>
  <c r="T656" i="39" s="1"/>
  <c r="H656" i="35"/>
  <c r="F369" i="38"/>
  <c r="L372" i="36"/>
  <c r="M372" i="36" s="1"/>
  <c r="N372" i="36" s="1"/>
  <c r="Y373" i="35"/>
  <c r="Z373" i="35" s="1"/>
  <c r="I373" i="40" s="1"/>
  <c r="J383" i="32"/>
  <c r="K383" i="32" s="1"/>
  <c r="O631" i="35"/>
  <c r="P631" i="35"/>
  <c r="M641" i="27"/>
  <c r="E628" i="21" s="1"/>
  <c r="L641" i="27"/>
  <c r="F642" i="27" s="1"/>
  <c r="L660" i="28"/>
  <c r="F661" i="28" s="1"/>
  <c r="M660" i="28"/>
  <c r="U650" i="35"/>
  <c r="T650" i="35"/>
  <c r="AB392" i="39"/>
  <c r="J694" i="17" l="1"/>
  <c r="K694" i="17" s="1"/>
  <c r="U656" i="39"/>
  <c r="Q631" i="35"/>
  <c r="V631" i="35" s="1"/>
  <c r="W631" i="35" s="1"/>
  <c r="K631" i="35" s="1"/>
  <c r="D631" i="39" s="1"/>
  <c r="F631" i="39" s="1"/>
  <c r="G631" i="39" s="1"/>
  <c r="M666" i="30"/>
  <c r="F667" i="30" s="1"/>
  <c r="N666" i="30"/>
  <c r="J656" i="35"/>
  <c r="I656" i="35"/>
  <c r="P656" i="39"/>
  <c r="Q656" i="39" s="1"/>
  <c r="R656" i="39"/>
  <c r="F369" i="41"/>
  <c r="AC373" i="39"/>
  <c r="L383" i="32"/>
  <c r="F384" i="32" s="1"/>
  <c r="M383" i="32"/>
  <c r="G370" i="21" s="1"/>
  <c r="G642" i="27"/>
  <c r="H642" i="27"/>
  <c r="J642" i="27" s="1"/>
  <c r="I630" i="37"/>
  <c r="J630" i="37" s="1"/>
  <c r="K630" i="37" s="1"/>
  <c r="F631" i="51" s="1"/>
  <c r="G631" i="51" s="1"/>
  <c r="H631" i="51" s="1"/>
  <c r="M632" i="35"/>
  <c r="R651" i="35"/>
  <c r="L649" i="37"/>
  <c r="M649" i="37" s="1"/>
  <c r="N649" i="37" s="1"/>
  <c r="I650" i="51" s="1"/>
  <c r="J650" i="51" s="1"/>
  <c r="K650" i="51" s="1"/>
  <c r="G661" i="28"/>
  <c r="H661" i="28"/>
  <c r="J661" i="28" s="1"/>
  <c r="M694" i="17" l="1"/>
  <c r="F683" i="37" s="1"/>
  <c r="L694" i="17"/>
  <c r="F695" i="17" s="1"/>
  <c r="O631" i="39"/>
  <c r="S656" i="39"/>
  <c r="O666" i="30"/>
  <c r="P666" i="30" s="1"/>
  <c r="E655" i="37"/>
  <c r="G655" i="37" s="1"/>
  <c r="H655" i="37" s="1"/>
  <c r="C656" i="51" s="1"/>
  <c r="D656" i="51" s="1"/>
  <c r="E656" i="51" s="1"/>
  <c r="G667" i="30"/>
  <c r="I667" i="30"/>
  <c r="G384" i="32"/>
  <c r="H384" i="32"/>
  <c r="AE373" i="39"/>
  <c r="AD373" i="39"/>
  <c r="X374" i="35"/>
  <c r="O372" i="37"/>
  <c r="P372" i="37" s="1"/>
  <c r="Q372" i="37" s="1"/>
  <c r="L373" i="51" s="1"/>
  <c r="M373" i="51" s="1"/>
  <c r="N373" i="51" s="1"/>
  <c r="N632" i="35"/>
  <c r="F631" i="36"/>
  <c r="G631" i="36" s="1"/>
  <c r="H631" i="36" s="1"/>
  <c r="H631" i="39"/>
  <c r="I631" i="39"/>
  <c r="J631" i="39"/>
  <c r="K642" i="27"/>
  <c r="I642" i="27"/>
  <c r="S651" i="35"/>
  <c r="I650" i="36"/>
  <c r="J650" i="36" s="1"/>
  <c r="K650" i="36" s="1"/>
  <c r="K661" i="28"/>
  <c r="AB393" i="39"/>
  <c r="I695" i="17" l="1"/>
  <c r="G695" i="17"/>
  <c r="K631" i="39"/>
  <c r="L631" i="39" s="1"/>
  <c r="H657" i="35"/>
  <c r="C656" i="36"/>
  <c r="D656" i="36" s="1"/>
  <c r="E656" i="36" s="1"/>
  <c r="E657" i="39" s="1"/>
  <c r="T657" i="39" s="1"/>
  <c r="K667" i="30"/>
  <c r="L667" i="30" s="1"/>
  <c r="J384" i="32"/>
  <c r="K384" i="32" s="1"/>
  <c r="F370" i="38"/>
  <c r="Y374" i="35"/>
  <c r="Z374" i="35" s="1"/>
  <c r="I374" i="40" s="1"/>
  <c r="L373" i="36"/>
  <c r="M373" i="36" s="1"/>
  <c r="N373" i="36" s="1"/>
  <c r="L642" i="27"/>
  <c r="F643" i="27" s="1"/>
  <c r="M642" i="27"/>
  <c r="E629" i="21" s="1"/>
  <c r="P632" i="35"/>
  <c r="O632" i="35"/>
  <c r="L661" i="28"/>
  <c r="F662" i="28" s="1"/>
  <c r="M661" i="28"/>
  <c r="T651" i="35"/>
  <c r="U651" i="35"/>
  <c r="J695" i="17" l="1"/>
  <c r="K695" i="17" s="1"/>
  <c r="U657" i="39"/>
  <c r="N667" i="30"/>
  <c r="M667" i="30"/>
  <c r="F668" i="30" s="1"/>
  <c r="P657" i="39"/>
  <c r="Q657" i="39" s="1"/>
  <c r="R657" i="39"/>
  <c r="J657" i="35"/>
  <c r="I657" i="35"/>
  <c r="L384" i="32"/>
  <c r="F385" i="32" s="1"/>
  <c r="M384" i="32"/>
  <c r="G371" i="21" s="1"/>
  <c r="AC374" i="39"/>
  <c r="F370" i="41"/>
  <c r="Q632" i="35"/>
  <c r="V632" i="35" s="1"/>
  <c r="W632" i="35" s="1"/>
  <c r="K632" i="35" s="1"/>
  <c r="D632" i="39" s="1"/>
  <c r="M633" i="35"/>
  <c r="I631" i="37"/>
  <c r="J631" i="37" s="1"/>
  <c r="K631" i="37" s="1"/>
  <c r="F632" i="51" s="1"/>
  <c r="G632" i="51" s="1"/>
  <c r="H632" i="51" s="1"/>
  <c r="H643" i="27"/>
  <c r="J643" i="27" s="1"/>
  <c r="G643" i="27"/>
  <c r="R652" i="35"/>
  <c r="L650" i="37"/>
  <c r="M650" i="37" s="1"/>
  <c r="N650" i="37" s="1"/>
  <c r="I651" i="51" s="1"/>
  <c r="J651" i="51" s="1"/>
  <c r="K651" i="51" s="1"/>
  <c r="H662" i="28"/>
  <c r="J662" i="28" s="1"/>
  <c r="G662" i="28"/>
  <c r="AB394" i="39"/>
  <c r="M695" i="17" l="1"/>
  <c r="F684" i="37" s="1"/>
  <c r="L695" i="17"/>
  <c r="F696" i="17" s="1"/>
  <c r="S657" i="39"/>
  <c r="G668" i="30"/>
  <c r="I668" i="30"/>
  <c r="E656" i="37"/>
  <c r="G656" i="37" s="1"/>
  <c r="H656" i="37" s="1"/>
  <c r="C657" i="51" s="1"/>
  <c r="D657" i="51" s="1"/>
  <c r="E657" i="51" s="1"/>
  <c r="O667" i="30"/>
  <c r="P667" i="30" s="1"/>
  <c r="AE374" i="39"/>
  <c r="AD374" i="39"/>
  <c r="X375" i="35"/>
  <c r="O373" i="37"/>
  <c r="P373" i="37" s="1"/>
  <c r="Q373" i="37" s="1"/>
  <c r="L374" i="51" s="1"/>
  <c r="M374" i="51" s="1"/>
  <c r="N374" i="51" s="1"/>
  <c r="G385" i="32"/>
  <c r="H385" i="32"/>
  <c r="I643" i="27"/>
  <c r="K643" i="27"/>
  <c r="N633" i="35"/>
  <c r="F632" i="36"/>
  <c r="G632" i="36" s="1"/>
  <c r="H632" i="36" s="1"/>
  <c r="O632" i="39"/>
  <c r="F632" i="39"/>
  <c r="G632" i="39" s="1"/>
  <c r="K662" i="28"/>
  <c r="I651" i="36"/>
  <c r="J651" i="36" s="1"/>
  <c r="K651" i="36" s="1"/>
  <c r="S652" i="35"/>
  <c r="G696" i="17" l="1"/>
  <c r="I696" i="17"/>
  <c r="C657" i="36"/>
  <c r="D657" i="36" s="1"/>
  <c r="E657" i="36" s="1"/>
  <c r="E658" i="39" s="1"/>
  <c r="T658" i="39" s="1"/>
  <c r="H658" i="35"/>
  <c r="K668" i="30"/>
  <c r="L668" i="30" s="1"/>
  <c r="J385" i="32"/>
  <c r="K385" i="32" s="1"/>
  <c r="Y375" i="35"/>
  <c r="Z375" i="35" s="1"/>
  <c r="I375" i="40" s="1"/>
  <c r="L374" i="36"/>
  <c r="M374" i="36" s="1"/>
  <c r="N374" i="36" s="1"/>
  <c r="F371" i="38"/>
  <c r="P633" i="35"/>
  <c r="O633" i="35"/>
  <c r="L643" i="27"/>
  <c r="F644" i="27" s="1"/>
  <c r="M643" i="27"/>
  <c r="E630" i="21" s="1"/>
  <c r="H632" i="39"/>
  <c r="J632" i="39"/>
  <c r="I632" i="39"/>
  <c r="K632" i="39" s="1"/>
  <c r="L662" i="28"/>
  <c r="F663" i="28" s="1"/>
  <c r="M662" i="28"/>
  <c r="T652" i="35"/>
  <c r="U652" i="35"/>
  <c r="AB395" i="39"/>
  <c r="J696" i="17" l="1"/>
  <c r="K696" i="17" s="1"/>
  <c r="U658" i="39"/>
  <c r="N668" i="30"/>
  <c r="M668" i="30"/>
  <c r="F669" i="30" s="1"/>
  <c r="I658" i="35"/>
  <c r="J658" i="35"/>
  <c r="P658" i="39"/>
  <c r="Q658" i="39" s="1"/>
  <c r="R658" i="39"/>
  <c r="M385" i="32"/>
  <c r="G372" i="21" s="1"/>
  <c r="L385" i="32"/>
  <c r="F386" i="32" s="1"/>
  <c r="F371" i="41"/>
  <c r="AC375" i="39"/>
  <c r="L632" i="39"/>
  <c r="I632" i="37"/>
  <c r="J632" i="37" s="1"/>
  <c r="K632" i="37" s="1"/>
  <c r="F633" i="51" s="1"/>
  <c r="G633" i="51" s="1"/>
  <c r="H633" i="51" s="1"/>
  <c r="M634" i="35"/>
  <c r="G644" i="27"/>
  <c r="H644" i="27"/>
  <c r="J644" i="27" s="1"/>
  <c r="Q633" i="35"/>
  <c r="V633" i="35" s="1"/>
  <c r="W633" i="35" s="1"/>
  <c r="K633" i="35" s="1"/>
  <c r="D633" i="39" s="1"/>
  <c r="R653" i="35"/>
  <c r="L651" i="37"/>
  <c r="M651" i="37" s="1"/>
  <c r="N651" i="37" s="1"/>
  <c r="I652" i="51" s="1"/>
  <c r="J652" i="51" s="1"/>
  <c r="K652" i="51" s="1"/>
  <c r="H663" i="28"/>
  <c r="G663" i="28"/>
  <c r="L696" i="17" l="1"/>
  <c r="F697" i="17" s="1"/>
  <c r="M696" i="17"/>
  <c r="F685" i="37" s="1"/>
  <c r="S658" i="39"/>
  <c r="I669" i="30"/>
  <c r="G669" i="30"/>
  <c r="O668" i="30"/>
  <c r="P668" i="30" s="1"/>
  <c r="E657" i="37"/>
  <c r="G657" i="37" s="1"/>
  <c r="H657" i="37" s="1"/>
  <c r="C658" i="51" s="1"/>
  <c r="D658" i="51" s="1"/>
  <c r="E658" i="51" s="1"/>
  <c r="AE375" i="39"/>
  <c r="AD375" i="39"/>
  <c r="H386" i="32"/>
  <c r="G386" i="32"/>
  <c r="X376" i="35"/>
  <c r="O374" i="37"/>
  <c r="P374" i="37" s="1"/>
  <c r="Q374" i="37" s="1"/>
  <c r="L375" i="51" s="1"/>
  <c r="M375" i="51" s="1"/>
  <c r="N375" i="51" s="1"/>
  <c r="J663" i="28"/>
  <c r="K663" i="28" s="1"/>
  <c r="F633" i="39"/>
  <c r="G633" i="39" s="1"/>
  <c r="O633" i="39"/>
  <c r="I644" i="27"/>
  <c r="K644" i="27"/>
  <c r="N634" i="35"/>
  <c r="F633" i="36"/>
  <c r="G633" i="36" s="1"/>
  <c r="H633" i="36" s="1"/>
  <c r="I652" i="36"/>
  <c r="J652" i="36" s="1"/>
  <c r="K652" i="36" s="1"/>
  <c r="S653" i="35"/>
  <c r="AB396" i="39"/>
  <c r="I697" i="17" l="1"/>
  <c r="G697" i="17"/>
  <c r="C658" i="36"/>
  <c r="D658" i="36" s="1"/>
  <c r="E658" i="36" s="1"/>
  <c r="E659" i="39" s="1"/>
  <c r="T659" i="39" s="1"/>
  <c r="H659" i="35"/>
  <c r="K669" i="30"/>
  <c r="L669" i="30" s="1"/>
  <c r="Y376" i="35"/>
  <c r="Z376" i="35" s="1"/>
  <c r="I376" i="40" s="1"/>
  <c r="L375" i="36"/>
  <c r="M375" i="36" s="1"/>
  <c r="N375" i="36" s="1"/>
  <c r="F372" i="38"/>
  <c r="J386" i="32"/>
  <c r="K386" i="32" s="1"/>
  <c r="L663" i="28"/>
  <c r="F664" i="28" s="1"/>
  <c r="G664" i="28" s="1"/>
  <c r="M663" i="28"/>
  <c r="L652" i="37" s="1"/>
  <c r="M652" i="37" s="1"/>
  <c r="N652" i="37" s="1"/>
  <c r="I653" i="51" s="1"/>
  <c r="J653" i="51" s="1"/>
  <c r="K653" i="51" s="1"/>
  <c r="P634" i="35"/>
  <c r="O634" i="35"/>
  <c r="M644" i="27"/>
  <c r="E631" i="21" s="1"/>
  <c r="L644" i="27"/>
  <c r="F645" i="27" s="1"/>
  <c r="H633" i="39"/>
  <c r="I633" i="39"/>
  <c r="J633" i="39"/>
  <c r="U653" i="35"/>
  <c r="T653" i="35"/>
  <c r="J697" i="17" l="1"/>
  <c r="K697" i="17" s="1"/>
  <c r="U659" i="39"/>
  <c r="H664" i="28"/>
  <c r="J664" i="28" s="1"/>
  <c r="R654" i="35"/>
  <c r="N669" i="30"/>
  <c r="M669" i="30"/>
  <c r="F670" i="30" s="1"/>
  <c r="K633" i="39"/>
  <c r="L633" i="39" s="1"/>
  <c r="J659" i="35"/>
  <c r="I659" i="35"/>
  <c r="P659" i="39"/>
  <c r="Q659" i="39" s="1"/>
  <c r="R659" i="39"/>
  <c r="M386" i="32"/>
  <c r="G373" i="21" s="1"/>
  <c r="L386" i="32"/>
  <c r="F387" i="32" s="1"/>
  <c r="F372" i="41"/>
  <c r="AC376" i="39"/>
  <c r="G645" i="27"/>
  <c r="H645" i="27"/>
  <c r="J645" i="27" s="1"/>
  <c r="M635" i="35"/>
  <c r="I633" i="37"/>
  <c r="J633" i="37" s="1"/>
  <c r="K633" i="37" s="1"/>
  <c r="F634" i="51" s="1"/>
  <c r="G634" i="51" s="1"/>
  <c r="H634" i="51" s="1"/>
  <c r="Q634" i="35"/>
  <c r="V634" i="35" s="1"/>
  <c r="W634" i="35" s="1"/>
  <c r="K634" i="35" s="1"/>
  <c r="D634" i="39" s="1"/>
  <c r="K664" i="28"/>
  <c r="I653" i="36"/>
  <c r="J653" i="36" s="1"/>
  <c r="K653" i="36" s="1"/>
  <c r="S654" i="35"/>
  <c r="AB397" i="39"/>
  <c r="M697" i="17" l="1"/>
  <c r="F686" i="37" s="1"/>
  <c r="L697" i="17"/>
  <c r="F698" i="17" s="1"/>
  <c r="S659" i="39"/>
  <c r="I670" i="30"/>
  <c r="G670" i="30"/>
  <c r="O669" i="30"/>
  <c r="P669" i="30" s="1"/>
  <c r="E658" i="37"/>
  <c r="G658" i="37" s="1"/>
  <c r="H658" i="37" s="1"/>
  <c r="C659" i="51" s="1"/>
  <c r="D659" i="51" s="1"/>
  <c r="E659" i="51" s="1"/>
  <c r="AE376" i="39"/>
  <c r="AD376" i="39"/>
  <c r="H387" i="32"/>
  <c r="G387" i="32"/>
  <c r="X377" i="35"/>
  <c r="O375" i="37"/>
  <c r="P375" i="37" s="1"/>
  <c r="Q375" i="37" s="1"/>
  <c r="L376" i="51" s="1"/>
  <c r="M376" i="51" s="1"/>
  <c r="N376" i="51" s="1"/>
  <c r="O634" i="39"/>
  <c r="F634" i="39"/>
  <c r="K645" i="27"/>
  <c r="I645" i="27"/>
  <c r="F634" i="36"/>
  <c r="G634" i="36" s="1"/>
  <c r="H634" i="36" s="1"/>
  <c r="N635" i="35"/>
  <c r="T654" i="35"/>
  <c r="U654" i="35"/>
  <c r="L664" i="28"/>
  <c r="F665" i="28" s="1"/>
  <c r="M664" i="28"/>
  <c r="I698" i="17" l="1"/>
  <c r="G698" i="17"/>
  <c r="H660" i="35"/>
  <c r="C659" i="36"/>
  <c r="D659" i="36" s="1"/>
  <c r="E659" i="36" s="1"/>
  <c r="E660" i="39" s="1"/>
  <c r="T660" i="39" s="1"/>
  <c r="K670" i="30"/>
  <c r="L670" i="30" s="1"/>
  <c r="J387" i="32"/>
  <c r="K387" i="32" s="1"/>
  <c r="L376" i="36"/>
  <c r="M376" i="36" s="1"/>
  <c r="N376" i="36" s="1"/>
  <c r="Y377" i="35"/>
  <c r="Z377" i="35" s="1"/>
  <c r="I377" i="40" s="1"/>
  <c r="F373" i="38"/>
  <c r="P635" i="35"/>
  <c r="O635" i="35"/>
  <c r="L645" i="27"/>
  <c r="F646" i="27" s="1"/>
  <c r="M645" i="27"/>
  <c r="E632" i="21" s="1"/>
  <c r="G634" i="39"/>
  <c r="H634" i="39" s="1"/>
  <c r="R655" i="35"/>
  <c r="L653" i="37"/>
  <c r="M653" i="37" s="1"/>
  <c r="N653" i="37" s="1"/>
  <c r="I654" i="51" s="1"/>
  <c r="J654" i="51" s="1"/>
  <c r="K654" i="51" s="1"/>
  <c r="G665" i="28"/>
  <c r="H665" i="28"/>
  <c r="AB398" i="39"/>
  <c r="J698" i="17" l="1"/>
  <c r="K698" i="17" s="1"/>
  <c r="U660" i="39"/>
  <c r="M670" i="30"/>
  <c r="F671" i="30" s="1"/>
  <c r="N670" i="30"/>
  <c r="P660" i="39"/>
  <c r="Q660" i="39" s="1"/>
  <c r="R660" i="39"/>
  <c r="J660" i="35"/>
  <c r="I660" i="35"/>
  <c r="AC377" i="39"/>
  <c r="F373" i="41"/>
  <c r="L387" i="32"/>
  <c r="F388" i="32" s="1"/>
  <c r="M387" i="32"/>
  <c r="G374" i="21" s="1"/>
  <c r="J665" i="28"/>
  <c r="K665" i="28" s="1"/>
  <c r="I634" i="39"/>
  <c r="K634" i="39" s="1"/>
  <c r="J634" i="39"/>
  <c r="M636" i="35"/>
  <c r="I634" i="37"/>
  <c r="J634" i="37" s="1"/>
  <c r="K634" i="37" s="1"/>
  <c r="F635" i="51" s="1"/>
  <c r="G635" i="51" s="1"/>
  <c r="H635" i="51" s="1"/>
  <c r="H646" i="27"/>
  <c r="J646" i="27" s="1"/>
  <c r="G646" i="27"/>
  <c r="Q635" i="35"/>
  <c r="V635" i="35" s="1"/>
  <c r="W635" i="35" s="1"/>
  <c r="K635" i="35" s="1"/>
  <c r="D635" i="39" s="1"/>
  <c r="I654" i="36"/>
  <c r="J654" i="36" s="1"/>
  <c r="K654" i="36" s="1"/>
  <c r="S655" i="35"/>
  <c r="M698" i="17" l="1"/>
  <c r="F687" i="37" s="1"/>
  <c r="L698" i="17"/>
  <c r="F699" i="17" s="1"/>
  <c r="S660" i="39"/>
  <c r="E659" i="37"/>
  <c r="G659" i="37" s="1"/>
  <c r="H659" i="37" s="1"/>
  <c r="C660" i="51" s="1"/>
  <c r="D660" i="51" s="1"/>
  <c r="E660" i="51" s="1"/>
  <c r="O670" i="30"/>
  <c r="P670" i="30" s="1"/>
  <c r="G671" i="30"/>
  <c r="I671" i="30"/>
  <c r="H388" i="32"/>
  <c r="G388" i="32"/>
  <c r="X378" i="35"/>
  <c r="O376" i="37"/>
  <c r="P376" i="37" s="1"/>
  <c r="Q376" i="37" s="1"/>
  <c r="L377" i="51" s="1"/>
  <c r="M377" i="51" s="1"/>
  <c r="N377" i="51" s="1"/>
  <c r="AE377" i="39"/>
  <c r="AD377" i="39"/>
  <c r="M665" i="28"/>
  <c r="R656" i="35" s="1"/>
  <c r="L665" i="28"/>
  <c r="F666" i="28" s="1"/>
  <c r="G666" i="28" s="1"/>
  <c r="F635" i="36"/>
  <c r="G635" i="36" s="1"/>
  <c r="H635" i="36" s="1"/>
  <c r="N636" i="35"/>
  <c r="I646" i="27"/>
  <c r="K646" i="27"/>
  <c r="L634" i="39"/>
  <c r="O635" i="39"/>
  <c r="F635" i="39"/>
  <c r="G635" i="39" s="1"/>
  <c r="T655" i="35"/>
  <c r="U655" i="35"/>
  <c r="AB399" i="39"/>
  <c r="I699" i="17" l="1"/>
  <c r="G699" i="17"/>
  <c r="L654" i="37"/>
  <c r="M654" i="37" s="1"/>
  <c r="N654" i="37" s="1"/>
  <c r="I655" i="51" s="1"/>
  <c r="J655" i="51" s="1"/>
  <c r="K655" i="51" s="1"/>
  <c r="H666" i="28"/>
  <c r="J666" i="28" s="1"/>
  <c r="K671" i="30"/>
  <c r="L671" i="30" s="1"/>
  <c r="H661" i="35"/>
  <c r="C660" i="36"/>
  <c r="D660" i="36" s="1"/>
  <c r="E660" i="36" s="1"/>
  <c r="E661" i="39" s="1"/>
  <c r="T661" i="39" s="1"/>
  <c r="F374" i="38"/>
  <c r="Y378" i="35"/>
  <c r="Z378" i="35" s="1"/>
  <c r="I378" i="40" s="1"/>
  <c r="L377" i="36"/>
  <c r="M377" i="36" s="1"/>
  <c r="N377" i="36" s="1"/>
  <c r="J388" i="32"/>
  <c r="K388" i="32" s="1"/>
  <c r="H635" i="39"/>
  <c r="J635" i="39"/>
  <c r="I635" i="39"/>
  <c r="L646" i="27"/>
  <c r="F647" i="27" s="1"/>
  <c r="M646" i="27"/>
  <c r="E633" i="21" s="1"/>
  <c r="P636" i="35"/>
  <c r="O636" i="35"/>
  <c r="I655" i="36"/>
  <c r="J655" i="36" s="1"/>
  <c r="K655" i="36" s="1"/>
  <c r="K666" i="28"/>
  <c r="S656" i="35" l="1"/>
  <c r="J699" i="17"/>
  <c r="K699" i="17" s="1"/>
  <c r="U661" i="39"/>
  <c r="N671" i="30"/>
  <c r="M671" i="30"/>
  <c r="F672" i="30" s="1"/>
  <c r="P661" i="39"/>
  <c r="Q661" i="39" s="1"/>
  <c r="R661" i="39"/>
  <c r="I661" i="35"/>
  <c r="J661" i="35"/>
  <c r="AC378" i="39"/>
  <c r="F374" i="41"/>
  <c r="L388" i="32"/>
  <c r="F389" i="32" s="1"/>
  <c r="M388" i="32"/>
  <c r="G375" i="21" s="1"/>
  <c r="K635" i="39"/>
  <c r="L635" i="39" s="1"/>
  <c r="Q636" i="35"/>
  <c r="V636" i="35" s="1"/>
  <c r="W636" i="35" s="1"/>
  <c r="K636" i="35" s="1"/>
  <c r="D636" i="39" s="1"/>
  <c r="O636" i="39" s="1"/>
  <c r="I635" i="37"/>
  <c r="J635" i="37" s="1"/>
  <c r="K635" i="37" s="1"/>
  <c r="F636" i="51" s="1"/>
  <c r="G636" i="51" s="1"/>
  <c r="H636" i="51" s="1"/>
  <c r="M637" i="35"/>
  <c r="H647" i="27"/>
  <c r="J647" i="27" s="1"/>
  <c r="G647" i="27"/>
  <c r="L666" i="28"/>
  <c r="F667" i="28" s="1"/>
  <c r="M666" i="28"/>
  <c r="T656" i="35"/>
  <c r="U656" i="35"/>
  <c r="AB400" i="39"/>
  <c r="L699" i="17" l="1"/>
  <c r="F700" i="17" s="1"/>
  <c r="M699" i="17"/>
  <c r="F688" i="37" s="1"/>
  <c r="S661" i="39"/>
  <c r="G672" i="30"/>
  <c r="I672" i="30"/>
  <c r="O671" i="30"/>
  <c r="P671" i="30" s="1"/>
  <c r="E660" i="37"/>
  <c r="G660" i="37" s="1"/>
  <c r="H660" i="37" s="1"/>
  <c r="C661" i="51" s="1"/>
  <c r="D661" i="51" s="1"/>
  <c r="E661" i="51" s="1"/>
  <c r="X379" i="35"/>
  <c r="O377" i="37"/>
  <c r="P377" i="37" s="1"/>
  <c r="Q377" i="37" s="1"/>
  <c r="L378" i="51" s="1"/>
  <c r="M378" i="51" s="1"/>
  <c r="N378" i="51" s="1"/>
  <c r="H389" i="32"/>
  <c r="G389" i="32"/>
  <c r="AE378" i="39"/>
  <c r="AD378" i="39"/>
  <c r="F636" i="39"/>
  <c r="G636" i="39" s="1"/>
  <c r="H636" i="39" s="1"/>
  <c r="F636" i="36"/>
  <c r="G636" i="36" s="1"/>
  <c r="H636" i="36" s="1"/>
  <c r="N637" i="35"/>
  <c r="K647" i="27"/>
  <c r="I647" i="27"/>
  <c r="R657" i="35"/>
  <c r="L655" i="37"/>
  <c r="M655" i="37" s="1"/>
  <c r="N655" i="37" s="1"/>
  <c r="I656" i="51" s="1"/>
  <c r="J656" i="51" s="1"/>
  <c r="K656" i="51" s="1"/>
  <c r="G667" i="28"/>
  <c r="H667" i="28"/>
  <c r="I700" i="17" l="1"/>
  <c r="G700" i="17"/>
  <c r="C661" i="36"/>
  <c r="D661" i="36" s="1"/>
  <c r="E661" i="36" s="1"/>
  <c r="E662" i="39" s="1"/>
  <c r="T662" i="39" s="1"/>
  <c r="H662" i="35"/>
  <c r="K672" i="30"/>
  <c r="L672" i="30" s="1"/>
  <c r="J389" i="32"/>
  <c r="K389" i="32" s="1"/>
  <c r="F375" i="38"/>
  <c r="Y379" i="35"/>
  <c r="Z379" i="35" s="1"/>
  <c r="I379" i="40" s="1"/>
  <c r="L378" i="36"/>
  <c r="M378" i="36" s="1"/>
  <c r="N378" i="36" s="1"/>
  <c r="J667" i="28"/>
  <c r="K667" i="28" s="1"/>
  <c r="L647" i="27"/>
  <c r="F648" i="27" s="1"/>
  <c r="M647" i="27"/>
  <c r="E634" i="21" s="1"/>
  <c r="I636" i="39"/>
  <c r="K636" i="39" s="1"/>
  <c r="J636" i="39"/>
  <c r="P637" i="35"/>
  <c r="O637" i="35"/>
  <c r="I656" i="36"/>
  <c r="J656" i="36" s="1"/>
  <c r="K656" i="36" s="1"/>
  <c r="S657" i="35"/>
  <c r="AB401" i="39"/>
  <c r="J700" i="17" l="1"/>
  <c r="K700" i="17" s="1"/>
  <c r="U662" i="39"/>
  <c r="N672" i="30"/>
  <c r="M672" i="30"/>
  <c r="F673" i="30" s="1"/>
  <c r="J662" i="35"/>
  <c r="I662" i="35"/>
  <c r="P662" i="39"/>
  <c r="Q662" i="39" s="1"/>
  <c r="R662" i="39"/>
  <c r="F375" i="41"/>
  <c r="AC379" i="39"/>
  <c r="L389" i="32"/>
  <c r="F390" i="32" s="1"/>
  <c r="M389" i="32"/>
  <c r="G376" i="21" s="1"/>
  <c r="M667" i="28"/>
  <c r="R658" i="35" s="1"/>
  <c r="L667" i="28"/>
  <c r="F668" i="28" s="1"/>
  <c r="G668" i="28" s="1"/>
  <c r="Q637" i="35"/>
  <c r="V637" i="35" s="1"/>
  <c r="W637" i="35" s="1"/>
  <c r="K637" i="35" s="1"/>
  <c r="D637" i="39" s="1"/>
  <c r="L636" i="39"/>
  <c r="M638" i="35"/>
  <c r="I636" i="37"/>
  <c r="J636" i="37" s="1"/>
  <c r="K636" i="37" s="1"/>
  <c r="F637" i="51" s="1"/>
  <c r="G637" i="51" s="1"/>
  <c r="H637" i="51" s="1"/>
  <c r="H648" i="27"/>
  <c r="J648" i="27" s="1"/>
  <c r="G648" i="27"/>
  <c r="T657" i="35"/>
  <c r="U657" i="35"/>
  <c r="H668" i="28"/>
  <c r="J668" i="28" s="1"/>
  <c r="M700" i="17" l="1"/>
  <c r="F689" i="37" s="1"/>
  <c r="L700" i="17"/>
  <c r="F701" i="17" s="1"/>
  <c r="L656" i="37"/>
  <c r="M656" i="37" s="1"/>
  <c r="N656" i="37" s="1"/>
  <c r="I657" i="51" s="1"/>
  <c r="J657" i="51" s="1"/>
  <c r="K657" i="51" s="1"/>
  <c r="S662" i="39"/>
  <c r="I673" i="30"/>
  <c r="G673" i="30"/>
  <c r="E661" i="37"/>
  <c r="G661" i="37" s="1"/>
  <c r="H661" i="37" s="1"/>
  <c r="C662" i="51" s="1"/>
  <c r="D662" i="51" s="1"/>
  <c r="E662" i="51" s="1"/>
  <c r="O672" i="30"/>
  <c r="P672" i="30" s="1"/>
  <c r="G390" i="32"/>
  <c r="H390" i="32"/>
  <c r="X380" i="35"/>
  <c r="O378" i="37"/>
  <c r="P378" i="37" s="1"/>
  <c r="Q378" i="37" s="1"/>
  <c r="L379" i="51" s="1"/>
  <c r="M379" i="51" s="1"/>
  <c r="N379" i="51" s="1"/>
  <c r="AE379" i="39"/>
  <c r="AD379" i="39"/>
  <c r="K648" i="27"/>
  <c r="I648" i="27"/>
  <c r="F637" i="36"/>
  <c r="G637" i="36" s="1"/>
  <c r="H637" i="36" s="1"/>
  <c r="N638" i="35"/>
  <c r="O637" i="39"/>
  <c r="F637" i="39"/>
  <c r="G637" i="39" s="1"/>
  <c r="K668" i="28"/>
  <c r="S658" i="35"/>
  <c r="I657" i="36"/>
  <c r="J657" i="36" s="1"/>
  <c r="K657" i="36" s="1"/>
  <c r="AB402" i="39"/>
  <c r="I701" i="17" l="1"/>
  <c r="G701" i="17"/>
  <c r="C662" i="36"/>
  <c r="D662" i="36" s="1"/>
  <c r="E662" i="36" s="1"/>
  <c r="E663" i="39" s="1"/>
  <c r="T663" i="39" s="1"/>
  <c r="H663" i="35"/>
  <c r="K673" i="30"/>
  <c r="L673" i="30" s="1"/>
  <c r="F376" i="38"/>
  <c r="Y380" i="35"/>
  <c r="Z380" i="35" s="1"/>
  <c r="I380" i="40" s="1"/>
  <c r="L379" i="36"/>
  <c r="M379" i="36" s="1"/>
  <c r="N379" i="36" s="1"/>
  <c r="J390" i="32"/>
  <c r="K390" i="32" s="1"/>
  <c r="H637" i="39"/>
  <c r="I637" i="39"/>
  <c r="J637" i="39"/>
  <c r="O638" i="35"/>
  <c r="P638" i="35"/>
  <c r="M648" i="27"/>
  <c r="E635" i="21" s="1"/>
  <c r="L648" i="27"/>
  <c r="F649" i="27" s="1"/>
  <c r="M668" i="28"/>
  <c r="L668" i="28"/>
  <c r="F669" i="28" s="1"/>
  <c r="T658" i="35"/>
  <c r="U658" i="35"/>
  <c r="J701" i="17" l="1"/>
  <c r="K701" i="17" s="1"/>
  <c r="U663" i="39"/>
  <c r="Q638" i="35"/>
  <c r="V638" i="35" s="1"/>
  <c r="W638" i="35" s="1"/>
  <c r="K638" i="35" s="1"/>
  <c r="D638" i="39" s="1"/>
  <c r="O638" i="39" s="1"/>
  <c r="K637" i="39"/>
  <c r="L637" i="39" s="1"/>
  <c r="M673" i="30"/>
  <c r="F674" i="30" s="1"/>
  <c r="N673" i="30"/>
  <c r="I663" i="35"/>
  <c r="J663" i="35"/>
  <c r="P663" i="39"/>
  <c r="Q663" i="39" s="1"/>
  <c r="R663" i="39"/>
  <c r="AC380" i="39"/>
  <c r="F376" i="41"/>
  <c r="L390" i="32"/>
  <c r="F391" i="32" s="1"/>
  <c r="M390" i="32"/>
  <c r="G377" i="21" s="1"/>
  <c r="G649" i="27"/>
  <c r="H649" i="27"/>
  <c r="J649" i="27" s="1"/>
  <c r="M639" i="35"/>
  <c r="I637" i="37"/>
  <c r="J637" i="37" s="1"/>
  <c r="K637" i="37" s="1"/>
  <c r="F638" i="51" s="1"/>
  <c r="G638" i="51" s="1"/>
  <c r="H638" i="51" s="1"/>
  <c r="G669" i="28"/>
  <c r="H669" i="28"/>
  <c r="J669" i="28" s="1"/>
  <c r="R659" i="35"/>
  <c r="L657" i="37"/>
  <c r="M657" i="37" s="1"/>
  <c r="N657" i="37" s="1"/>
  <c r="I658" i="51" s="1"/>
  <c r="J658" i="51" s="1"/>
  <c r="K658" i="51" s="1"/>
  <c r="AB403" i="39"/>
  <c r="M701" i="17" l="1"/>
  <c r="F690" i="37" s="1"/>
  <c r="L701" i="17"/>
  <c r="F702" i="17" s="1"/>
  <c r="F638" i="39"/>
  <c r="S663" i="39"/>
  <c r="O673" i="30"/>
  <c r="P673" i="30" s="1"/>
  <c r="E662" i="37"/>
  <c r="G662" i="37" s="1"/>
  <c r="H662" i="37" s="1"/>
  <c r="C663" i="51" s="1"/>
  <c r="D663" i="51" s="1"/>
  <c r="E663" i="51" s="1"/>
  <c r="G674" i="30"/>
  <c r="I674" i="30"/>
  <c r="X381" i="35"/>
  <c r="O379" i="37"/>
  <c r="P379" i="37" s="1"/>
  <c r="Q379" i="37" s="1"/>
  <c r="L380" i="51" s="1"/>
  <c r="M380" i="51" s="1"/>
  <c r="N380" i="51" s="1"/>
  <c r="H391" i="32"/>
  <c r="G391" i="32"/>
  <c r="AE380" i="39"/>
  <c r="AD380" i="39"/>
  <c r="G638" i="39"/>
  <c r="H638" i="39" s="1"/>
  <c r="F638" i="36"/>
  <c r="G638" i="36" s="1"/>
  <c r="H638" i="36" s="1"/>
  <c r="N639" i="35"/>
  <c r="K649" i="27"/>
  <c r="I649" i="27"/>
  <c r="K669" i="28"/>
  <c r="I658" i="36"/>
  <c r="J658" i="36" s="1"/>
  <c r="K658" i="36" s="1"/>
  <c r="S659" i="35"/>
  <c r="I702" i="17" l="1"/>
  <c r="G702" i="17"/>
  <c r="H664" i="35"/>
  <c r="C663" i="36"/>
  <c r="D663" i="36" s="1"/>
  <c r="E663" i="36" s="1"/>
  <c r="E664" i="39" s="1"/>
  <c r="T664" i="39" s="1"/>
  <c r="K674" i="30"/>
  <c r="L674" i="30" s="1"/>
  <c r="F377" i="38"/>
  <c r="Y381" i="35"/>
  <c r="Z381" i="35" s="1"/>
  <c r="I381" i="40" s="1"/>
  <c r="L380" i="36"/>
  <c r="M380" i="36" s="1"/>
  <c r="N380" i="36" s="1"/>
  <c r="J391" i="32"/>
  <c r="K391" i="32" s="1"/>
  <c r="L649" i="27"/>
  <c r="F650" i="27" s="1"/>
  <c r="M649" i="27"/>
  <c r="E636" i="21" s="1"/>
  <c r="O639" i="35"/>
  <c r="P639" i="35"/>
  <c r="J638" i="39"/>
  <c r="I638" i="39"/>
  <c r="K638" i="39" s="1"/>
  <c r="L669" i="28"/>
  <c r="F670" i="28" s="1"/>
  <c r="M669" i="28"/>
  <c r="T659" i="35"/>
  <c r="U659" i="35"/>
  <c r="AB404" i="39"/>
  <c r="J702" i="17" l="1"/>
  <c r="K702" i="17" s="1"/>
  <c r="U664" i="39"/>
  <c r="N674" i="30"/>
  <c r="M674" i="30"/>
  <c r="F675" i="30" s="1"/>
  <c r="P664" i="39"/>
  <c r="Q664" i="39" s="1"/>
  <c r="R664" i="39"/>
  <c r="J664" i="35"/>
  <c r="I664" i="35"/>
  <c r="Q639" i="35"/>
  <c r="V639" i="35" s="1"/>
  <c r="W639" i="35" s="1"/>
  <c r="K639" i="35" s="1"/>
  <c r="D639" i="39" s="1"/>
  <c r="F639" i="39" s="1"/>
  <c r="G639" i="39" s="1"/>
  <c r="AC381" i="39"/>
  <c r="F377" i="41"/>
  <c r="M391" i="32"/>
  <c r="G378" i="21" s="1"/>
  <c r="L391" i="32"/>
  <c r="F392" i="32" s="1"/>
  <c r="L638" i="39"/>
  <c r="I638" i="37"/>
  <c r="J638" i="37" s="1"/>
  <c r="K638" i="37" s="1"/>
  <c r="F639" i="51" s="1"/>
  <c r="G639" i="51" s="1"/>
  <c r="H639" i="51" s="1"/>
  <c r="M640" i="35"/>
  <c r="H650" i="27"/>
  <c r="J650" i="27" s="1"/>
  <c r="G650" i="27"/>
  <c r="R660" i="35"/>
  <c r="L658" i="37"/>
  <c r="M658" i="37" s="1"/>
  <c r="N658" i="37" s="1"/>
  <c r="I659" i="51" s="1"/>
  <c r="J659" i="51" s="1"/>
  <c r="K659" i="51" s="1"/>
  <c r="G670" i="28"/>
  <c r="H670" i="28"/>
  <c r="J670" i="28" s="1"/>
  <c r="M702" i="17" l="1"/>
  <c r="F691" i="37" s="1"/>
  <c r="L702" i="17"/>
  <c r="F703" i="17" s="1"/>
  <c r="S664" i="39"/>
  <c r="I675" i="30"/>
  <c r="G675" i="30"/>
  <c r="O639" i="39"/>
  <c r="O674" i="30"/>
  <c r="P674" i="30" s="1"/>
  <c r="E663" i="37"/>
  <c r="G663" i="37" s="1"/>
  <c r="H663" i="37" s="1"/>
  <c r="C664" i="51" s="1"/>
  <c r="D664" i="51" s="1"/>
  <c r="E664" i="51" s="1"/>
  <c r="X382" i="35"/>
  <c r="O380" i="37"/>
  <c r="P380" i="37" s="1"/>
  <c r="Q380" i="37" s="1"/>
  <c r="L381" i="51" s="1"/>
  <c r="M381" i="51" s="1"/>
  <c r="N381" i="51" s="1"/>
  <c r="H392" i="32"/>
  <c r="G392" i="32"/>
  <c r="AE381" i="39"/>
  <c r="AD381" i="39"/>
  <c r="K650" i="27"/>
  <c r="I650" i="27"/>
  <c r="F639" i="36"/>
  <c r="G639" i="36" s="1"/>
  <c r="H639" i="36" s="1"/>
  <c r="N640" i="35"/>
  <c r="H639" i="39"/>
  <c r="J639" i="39"/>
  <c r="I639" i="39"/>
  <c r="K639" i="39" s="1"/>
  <c r="K670" i="28"/>
  <c r="I659" i="36"/>
  <c r="J659" i="36" s="1"/>
  <c r="K659" i="36" s="1"/>
  <c r="S660" i="35"/>
  <c r="AB405" i="39"/>
  <c r="G703" i="17" l="1"/>
  <c r="I703" i="17"/>
  <c r="H665" i="35"/>
  <c r="C664" i="36"/>
  <c r="D664" i="36" s="1"/>
  <c r="E664" i="36" s="1"/>
  <c r="E665" i="39" s="1"/>
  <c r="T665" i="39" s="1"/>
  <c r="K675" i="30"/>
  <c r="L675" i="30" s="1"/>
  <c r="J392" i="32"/>
  <c r="K392" i="32" s="1"/>
  <c r="L381" i="36"/>
  <c r="M381" i="36" s="1"/>
  <c r="N381" i="36" s="1"/>
  <c r="F378" i="38"/>
  <c r="Y382" i="35"/>
  <c r="Z382" i="35" s="1"/>
  <c r="I382" i="40" s="1"/>
  <c r="L639" i="39"/>
  <c r="O640" i="35"/>
  <c r="P640" i="35"/>
  <c r="L650" i="27"/>
  <c r="F651" i="27" s="1"/>
  <c r="M650" i="27"/>
  <c r="E637" i="21" s="1"/>
  <c r="L670" i="28"/>
  <c r="F671" i="28" s="1"/>
  <c r="M670" i="28"/>
  <c r="T660" i="35"/>
  <c r="U660" i="35"/>
  <c r="J703" i="17" l="1"/>
  <c r="K703" i="17" s="1"/>
  <c r="U665" i="39"/>
  <c r="Q640" i="35"/>
  <c r="V640" i="35" s="1"/>
  <c r="W640" i="35" s="1"/>
  <c r="K640" i="35" s="1"/>
  <c r="D640" i="39" s="1"/>
  <c r="O640" i="39" s="1"/>
  <c r="N675" i="30"/>
  <c r="M675" i="30"/>
  <c r="F676" i="30" s="1"/>
  <c r="P665" i="39"/>
  <c r="Q665" i="39" s="1"/>
  <c r="R665" i="39"/>
  <c r="I665" i="35"/>
  <c r="J665" i="35"/>
  <c r="M392" i="32"/>
  <c r="G379" i="21" s="1"/>
  <c r="L392" i="32"/>
  <c r="F393" i="32" s="1"/>
  <c r="AC382" i="39"/>
  <c r="F378" i="41"/>
  <c r="M641" i="35"/>
  <c r="I639" i="37"/>
  <c r="J639" i="37" s="1"/>
  <c r="K639" i="37" s="1"/>
  <c r="F640" i="51" s="1"/>
  <c r="G640" i="51" s="1"/>
  <c r="H640" i="51" s="1"/>
  <c r="H651" i="27"/>
  <c r="J651" i="27" s="1"/>
  <c r="G651" i="27"/>
  <c r="R661" i="35"/>
  <c r="L659" i="37"/>
  <c r="M659" i="37" s="1"/>
  <c r="N659" i="37" s="1"/>
  <c r="I660" i="51" s="1"/>
  <c r="J660" i="51" s="1"/>
  <c r="K660" i="51" s="1"/>
  <c r="H671" i="28"/>
  <c r="G671" i="28"/>
  <c r="AB406" i="39"/>
  <c r="L703" i="17" l="1"/>
  <c r="F704" i="17" s="1"/>
  <c r="M703" i="17"/>
  <c r="F692" i="37" s="1"/>
  <c r="F640" i="39"/>
  <c r="G640" i="39" s="1"/>
  <c r="I640" i="39" s="1"/>
  <c r="S665" i="39"/>
  <c r="G676" i="30"/>
  <c r="I676" i="30"/>
  <c r="O675" i="30"/>
  <c r="P675" i="30" s="1"/>
  <c r="E664" i="37"/>
  <c r="G664" i="37" s="1"/>
  <c r="H664" i="37" s="1"/>
  <c r="C665" i="51" s="1"/>
  <c r="D665" i="51" s="1"/>
  <c r="E665" i="51" s="1"/>
  <c r="AE382" i="39"/>
  <c r="AD382" i="39"/>
  <c r="G393" i="32"/>
  <c r="H393" i="32"/>
  <c r="X383" i="35"/>
  <c r="O381" i="37"/>
  <c r="P381" i="37" s="1"/>
  <c r="Q381" i="37" s="1"/>
  <c r="L382" i="51" s="1"/>
  <c r="M382" i="51" s="1"/>
  <c r="N382" i="51" s="1"/>
  <c r="J671" i="28"/>
  <c r="K671" i="28" s="1"/>
  <c r="H640" i="39"/>
  <c r="I651" i="27"/>
  <c r="K651" i="27"/>
  <c r="F640" i="36"/>
  <c r="G640" i="36" s="1"/>
  <c r="H640" i="36" s="1"/>
  <c r="N641" i="35"/>
  <c r="S661" i="35"/>
  <c r="I660" i="36"/>
  <c r="J660" i="36" s="1"/>
  <c r="K660" i="36" s="1"/>
  <c r="J640" i="39" l="1"/>
  <c r="G704" i="17"/>
  <c r="I704" i="17"/>
  <c r="K676" i="30"/>
  <c r="L676" i="30" s="1"/>
  <c r="C665" i="36"/>
  <c r="D665" i="36" s="1"/>
  <c r="E665" i="36" s="1"/>
  <c r="E666" i="39" s="1"/>
  <c r="T666" i="39" s="1"/>
  <c r="H666" i="35"/>
  <c r="K640" i="39"/>
  <c r="Y383" i="35"/>
  <c r="Z383" i="35" s="1"/>
  <c r="I383" i="40" s="1"/>
  <c r="L382" i="36"/>
  <c r="M382" i="36" s="1"/>
  <c r="N382" i="36" s="1"/>
  <c r="F379" i="38"/>
  <c r="J393" i="32"/>
  <c r="K393" i="32" s="1"/>
  <c r="M671" i="28"/>
  <c r="R662" i="35" s="1"/>
  <c r="L671" i="28"/>
  <c r="F672" i="28" s="1"/>
  <c r="G672" i="28" s="1"/>
  <c r="O641" i="35"/>
  <c r="P641" i="35"/>
  <c r="L651" i="27"/>
  <c r="F652" i="27" s="1"/>
  <c r="M651" i="27"/>
  <c r="E638" i="21" s="1"/>
  <c r="U661" i="35"/>
  <c r="T661" i="35"/>
  <c r="AB407" i="39"/>
  <c r="L660" i="37" l="1"/>
  <c r="M660" i="37" s="1"/>
  <c r="N660" i="37" s="1"/>
  <c r="I661" i="51" s="1"/>
  <c r="J661" i="51" s="1"/>
  <c r="K661" i="51" s="1"/>
  <c r="J704" i="17"/>
  <c r="K704" i="17" s="1"/>
  <c r="U666" i="39"/>
  <c r="H672" i="28"/>
  <c r="J672" i="28" s="1"/>
  <c r="K672" i="28" s="1"/>
  <c r="N676" i="30"/>
  <c r="M676" i="30"/>
  <c r="F677" i="30" s="1"/>
  <c r="J666" i="35"/>
  <c r="I666" i="35"/>
  <c r="P666" i="39"/>
  <c r="Q666" i="39" s="1"/>
  <c r="R666" i="39"/>
  <c r="L640" i="39"/>
  <c r="Q641" i="35"/>
  <c r="V641" i="35" s="1"/>
  <c r="W641" i="35" s="1"/>
  <c r="K641" i="35" s="1"/>
  <c r="D641" i="39" s="1"/>
  <c r="O641" i="39" s="1"/>
  <c r="L393" i="32"/>
  <c r="F394" i="32" s="1"/>
  <c r="M393" i="32"/>
  <c r="G380" i="21" s="1"/>
  <c r="AC383" i="39"/>
  <c r="F379" i="41"/>
  <c r="M642" i="35"/>
  <c r="I640" i="37"/>
  <c r="J640" i="37" s="1"/>
  <c r="K640" i="37" s="1"/>
  <c r="F641" i="51" s="1"/>
  <c r="G641" i="51" s="1"/>
  <c r="H641" i="51" s="1"/>
  <c r="H652" i="27"/>
  <c r="J652" i="27" s="1"/>
  <c r="G652" i="27"/>
  <c r="I661" i="36"/>
  <c r="J661" i="36" s="1"/>
  <c r="K661" i="36" s="1"/>
  <c r="S662" i="35"/>
  <c r="L704" i="17" l="1"/>
  <c r="F705" i="17" s="1"/>
  <c r="M704" i="17"/>
  <c r="F693" i="37" s="1"/>
  <c r="F641" i="39"/>
  <c r="G641" i="39" s="1"/>
  <c r="H641" i="39" s="1"/>
  <c r="S666" i="39"/>
  <c r="G677" i="30"/>
  <c r="I677" i="30"/>
  <c r="E665" i="37"/>
  <c r="G665" i="37" s="1"/>
  <c r="H665" i="37" s="1"/>
  <c r="C666" i="51" s="1"/>
  <c r="D666" i="51" s="1"/>
  <c r="E666" i="51" s="1"/>
  <c r="O676" i="30"/>
  <c r="P676" i="30" s="1"/>
  <c r="AE383" i="39"/>
  <c r="AD383" i="39"/>
  <c r="X384" i="35"/>
  <c r="O382" i="37"/>
  <c r="P382" i="37" s="1"/>
  <c r="Q382" i="37" s="1"/>
  <c r="L383" i="51" s="1"/>
  <c r="M383" i="51" s="1"/>
  <c r="N383" i="51" s="1"/>
  <c r="H394" i="32"/>
  <c r="G394" i="32"/>
  <c r="M672" i="28"/>
  <c r="L661" i="37" s="1"/>
  <c r="M661" i="37" s="1"/>
  <c r="N661" i="37" s="1"/>
  <c r="I662" i="51" s="1"/>
  <c r="J662" i="51" s="1"/>
  <c r="K662" i="51" s="1"/>
  <c r="L672" i="28"/>
  <c r="F673" i="28" s="1"/>
  <c r="G673" i="28" s="1"/>
  <c r="I652" i="27"/>
  <c r="K652" i="27"/>
  <c r="N642" i="35"/>
  <c r="F641" i="36"/>
  <c r="G641" i="36" s="1"/>
  <c r="H641" i="36" s="1"/>
  <c r="T662" i="35"/>
  <c r="U662" i="35"/>
  <c r="AB408" i="39"/>
  <c r="G705" i="17" l="1"/>
  <c r="I705" i="17"/>
  <c r="R663" i="35"/>
  <c r="H673" i="28"/>
  <c r="J673" i="28" s="1"/>
  <c r="K673" i="28" s="1"/>
  <c r="C666" i="36"/>
  <c r="D666" i="36" s="1"/>
  <c r="E666" i="36" s="1"/>
  <c r="E667" i="39" s="1"/>
  <c r="T667" i="39" s="1"/>
  <c r="H667" i="35"/>
  <c r="K677" i="30"/>
  <c r="L677" i="30" s="1"/>
  <c r="J394" i="32"/>
  <c r="K394" i="32" s="1"/>
  <c r="F380" i="38"/>
  <c r="Y384" i="35"/>
  <c r="Z384" i="35" s="1"/>
  <c r="I384" i="40" s="1"/>
  <c r="L383" i="36"/>
  <c r="M383" i="36" s="1"/>
  <c r="N383" i="36" s="1"/>
  <c r="P642" i="35"/>
  <c r="O642" i="35"/>
  <c r="L652" i="27"/>
  <c r="F653" i="27" s="1"/>
  <c r="M652" i="27"/>
  <c r="E639" i="21" s="1"/>
  <c r="I641" i="39"/>
  <c r="K641" i="39" s="1"/>
  <c r="J641" i="39"/>
  <c r="I662" i="36"/>
  <c r="J662" i="36" s="1"/>
  <c r="K662" i="36" s="1"/>
  <c r="S663" i="35"/>
  <c r="J705" i="17" l="1"/>
  <c r="K705" i="17" s="1"/>
  <c r="U667" i="39"/>
  <c r="M677" i="30"/>
  <c r="F678" i="30" s="1"/>
  <c r="N677" i="30"/>
  <c r="J667" i="35"/>
  <c r="I667" i="35"/>
  <c r="P667" i="39"/>
  <c r="Q667" i="39" s="1"/>
  <c r="R667" i="39"/>
  <c r="L394" i="32"/>
  <c r="F395" i="32" s="1"/>
  <c r="M394" i="32"/>
  <c r="G381" i="21" s="1"/>
  <c r="F380" i="41"/>
  <c r="AC384" i="39"/>
  <c r="L673" i="28"/>
  <c r="F674" i="28" s="1"/>
  <c r="H674" i="28" s="1"/>
  <c r="M673" i="28"/>
  <c r="R664" i="35" s="1"/>
  <c r="L641" i="39"/>
  <c r="M643" i="35"/>
  <c r="I641" i="37"/>
  <c r="J641" i="37" s="1"/>
  <c r="K641" i="37" s="1"/>
  <c r="F642" i="51" s="1"/>
  <c r="G642" i="51" s="1"/>
  <c r="H642" i="51" s="1"/>
  <c r="H653" i="27"/>
  <c r="J653" i="27" s="1"/>
  <c r="G653" i="27"/>
  <c r="Q642" i="35"/>
  <c r="V642" i="35" s="1"/>
  <c r="W642" i="35" s="1"/>
  <c r="K642" i="35" s="1"/>
  <c r="D642" i="39" s="1"/>
  <c r="T663" i="35"/>
  <c r="U663" i="35"/>
  <c r="AB409" i="39"/>
  <c r="G674" i="28" l="1"/>
  <c r="L662" i="37"/>
  <c r="M662" i="37" s="1"/>
  <c r="N662" i="37" s="1"/>
  <c r="I663" i="51" s="1"/>
  <c r="J663" i="51" s="1"/>
  <c r="K663" i="51" s="1"/>
  <c r="L705" i="17"/>
  <c r="F706" i="17" s="1"/>
  <c r="M705" i="17"/>
  <c r="F694" i="37" s="1"/>
  <c r="S667" i="39"/>
  <c r="E666" i="37"/>
  <c r="G666" i="37" s="1"/>
  <c r="H666" i="37" s="1"/>
  <c r="C667" i="51" s="1"/>
  <c r="D667" i="51" s="1"/>
  <c r="E667" i="51" s="1"/>
  <c r="O677" i="30"/>
  <c r="P677" i="30" s="1"/>
  <c r="I678" i="30"/>
  <c r="G678" i="30"/>
  <c r="AE384" i="39"/>
  <c r="AD384" i="39"/>
  <c r="X385" i="35"/>
  <c r="O383" i="37"/>
  <c r="P383" i="37" s="1"/>
  <c r="Q383" i="37" s="1"/>
  <c r="L384" i="51" s="1"/>
  <c r="M384" i="51" s="1"/>
  <c r="N384" i="51" s="1"/>
  <c r="G395" i="32"/>
  <c r="H395" i="32"/>
  <c r="J674" i="28"/>
  <c r="K674" i="28" s="1"/>
  <c r="O642" i="39"/>
  <c r="F642" i="39"/>
  <c r="K653" i="27"/>
  <c r="I653" i="27"/>
  <c r="F642" i="36"/>
  <c r="G642" i="36" s="1"/>
  <c r="H642" i="36" s="1"/>
  <c r="N643" i="35"/>
  <c r="I663" i="36"/>
  <c r="J663" i="36" s="1"/>
  <c r="K663" i="36" s="1"/>
  <c r="S664" i="35"/>
  <c r="G706" i="17" l="1"/>
  <c r="I706" i="17"/>
  <c r="K678" i="30"/>
  <c r="L678" i="30" s="1"/>
  <c r="C667" i="36"/>
  <c r="D667" i="36" s="1"/>
  <c r="E667" i="36" s="1"/>
  <c r="E668" i="39" s="1"/>
  <c r="T668" i="39" s="1"/>
  <c r="H668" i="35"/>
  <c r="J395" i="32"/>
  <c r="K395" i="32" s="1"/>
  <c r="F381" i="38"/>
  <c r="Y385" i="35"/>
  <c r="Z385" i="35" s="1"/>
  <c r="I385" i="40" s="1"/>
  <c r="L384" i="36"/>
  <c r="M384" i="36" s="1"/>
  <c r="N384" i="36" s="1"/>
  <c r="L674" i="28"/>
  <c r="F675" i="28" s="1"/>
  <c r="G675" i="28" s="1"/>
  <c r="M674" i="28"/>
  <c r="L663" i="37" s="1"/>
  <c r="M663" i="37" s="1"/>
  <c r="N663" i="37" s="1"/>
  <c r="I664" i="51" s="1"/>
  <c r="J664" i="51" s="1"/>
  <c r="K664" i="51" s="1"/>
  <c r="L653" i="27"/>
  <c r="F654" i="27" s="1"/>
  <c r="M653" i="27"/>
  <c r="E640" i="21" s="1"/>
  <c r="G642" i="39"/>
  <c r="H642" i="39" s="1"/>
  <c r="O643" i="35"/>
  <c r="P643" i="35"/>
  <c r="T664" i="35"/>
  <c r="U664" i="35"/>
  <c r="AB410" i="39"/>
  <c r="R665" i="35" l="1"/>
  <c r="J706" i="17"/>
  <c r="K706" i="17" s="1"/>
  <c r="U668" i="39"/>
  <c r="H675" i="28"/>
  <c r="J675" i="28" s="1"/>
  <c r="N678" i="30"/>
  <c r="M678" i="30"/>
  <c r="F679" i="30" s="1"/>
  <c r="J668" i="35"/>
  <c r="I668" i="35"/>
  <c r="P668" i="39"/>
  <c r="Q668" i="39" s="1"/>
  <c r="R668" i="39"/>
  <c r="AC385" i="39"/>
  <c r="F381" i="41"/>
  <c r="L395" i="32"/>
  <c r="F396" i="32" s="1"/>
  <c r="M395" i="32"/>
  <c r="G382" i="21" s="1"/>
  <c r="Q643" i="35"/>
  <c r="V643" i="35" s="1"/>
  <c r="W643" i="35" s="1"/>
  <c r="K643" i="35" s="1"/>
  <c r="D643" i="39" s="1"/>
  <c r="O643" i="39" s="1"/>
  <c r="I642" i="39"/>
  <c r="K642" i="39" s="1"/>
  <c r="J642" i="39"/>
  <c r="I642" i="37"/>
  <c r="J642" i="37" s="1"/>
  <c r="K642" i="37" s="1"/>
  <c r="F643" i="51" s="1"/>
  <c r="G643" i="51" s="1"/>
  <c r="H643" i="51" s="1"/>
  <c r="M644" i="35"/>
  <c r="H654" i="27"/>
  <c r="J654" i="27" s="1"/>
  <c r="G654" i="27"/>
  <c r="K675" i="28"/>
  <c r="S665" i="35"/>
  <c r="I664" i="36"/>
  <c r="J664" i="36" s="1"/>
  <c r="K664" i="36" s="1"/>
  <c r="L706" i="17" l="1"/>
  <c r="F707" i="17" s="1"/>
  <c r="M706" i="17"/>
  <c r="F695" i="37" s="1"/>
  <c r="S668" i="39"/>
  <c r="G679" i="30"/>
  <c r="I679" i="30"/>
  <c r="O678" i="30"/>
  <c r="P678" i="30" s="1"/>
  <c r="E667" i="37"/>
  <c r="G667" i="37" s="1"/>
  <c r="H667" i="37" s="1"/>
  <c r="C668" i="51" s="1"/>
  <c r="D668" i="51" s="1"/>
  <c r="E668" i="51" s="1"/>
  <c r="X386" i="35"/>
  <c r="O384" i="37"/>
  <c r="P384" i="37" s="1"/>
  <c r="Q384" i="37" s="1"/>
  <c r="L385" i="51" s="1"/>
  <c r="M385" i="51" s="1"/>
  <c r="N385" i="51" s="1"/>
  <c r="H396" i="32"/>
  <c r="G396" i="32"/>
  <c r="AE385" i="39"/>
  <c r="AD385" i="39"/>
  <c r="F643" i="39"/>
  <c r="G643" i="39" s="1"/>
  <c r="J643" i="39" s="1"/>
  <c r="K654" i="27"/>
  <c r="I654" i="27"/>
  <c r="F643" i="36"/>
  <c r="G643" i="36" s="1"/>
  <c r="H643" i="36" s="1"/>
  <c r="N644" i="35"/>
  <c r="L642" i="39"/>
  <c r="T665" i="35"/>
  <c r="U665" i="35"/>
  <c r="L675" i="28"/>
  <c r="F676" i="28" s="1"/>
  <c r="M675" i="28"/>
  <c r="AB411" i="39"/>
  <c r="G707" i="17" l="1"/>
  <c r="I707" i="17"/>
  <c r="K679" i="30"/>
  <c r="L679" i="30" s="1"/>
  <c r="C668" i="36"/>
  <c r="D668" i="36" s="1"/>
  <c r="E668" i="36" s="1"/>
  <c r="E669" i="39" s="1"/>
  <c r="T669" i="39" s="1"/>
  <c r="H669" i="35"/>
  <c r="H643" i="39"/>
  <c r="I643" i="39"/>
  <c r="Y386" i="35"/>
  <c r="Z386" i="35" s="1"/>
  <c r="I386" i="40" s="1"/>
  <c r="L385" i="36"/>
  <c r="M385" i="36" s="1"/>
  <c r="N385" i="36" s="1"/>
  <c r="F382" i="38"/>
  <c r="J396" i="32"/>
  <c r="K396" i="32" s="1"/>
  <c r="P644" i="35"/>
  <c r="O644" i="35"/>
  <c r="L654" i="27"/>
  <c r="F655" i="27" s="1"/>
  <c r="M654" i="27"/>
  <c r="E641" i="21" s="1"/>
  <c r="L664" i="37"/>
  <c r="M664" i="37" s="1"/>
  <c r="N664" i="37" s="1"/>
  <c r="I665" i="51" s="1"/>
  <c r="J665" i="51" s="1"/>
  <c r="K665" i="51" s="1"/>
  <c r="R666" i="35"/>
  <c r="G676" i="28"/>
  <c r="H676" i="28"/>
  <c r="J676" i="28" s="1"/>
  <c r="J707" i="17" l="1"/>
  <c r="K707" i="17" s="1"/>
  <c r="U669" i="39"/>
  <c r="K643" i="39"/>
  <c r="L643" i="39" s="1"/>
  <c r="I669" i="35"/>
  <c r="J669" i="35"/>
  <c r="P669" i="39"/>
  <c r="Q669" i="39" s="1"/>
  <c r="R669" i="39"/>
  <c r="M679" i="30"/>
  <c r="F680" i="30" s="1"/>
  <c r="N679" i="30"/>
  <c r="M396" i="32"/>
  <c r="G383" i="21" s="1"/>
  <c r="L396" i="32"/>
  <c r="F397" i="32" s="1"/>
  <c r="AC386" i="39"/>
  <c r="F382" i="41"/>
  <c r="Q644" i="35"/>
  <c r="V644" i="35" s="1"/>
  <c r="W644" i="35" s="1"/>
  <c r="K644" i="35" s="1"/>
  <c r="D644" i="39" s="1"/>
  <c r="F644" i="39" s="1"/>
  <c r="G644" i="39" s="1"/>
  <c r="M645" i="35"/>
  <c r="I643" i="37"/>
  <c r="J643" i="37" s="1"/>
  <c r="K643" i="37" s="1"/>
  <c r="F644" i="51" s="1"/>
  <c r="G644" i="51" s="1"/>
  <c r="H644" i="51" s="1"/>
  <c r="G655" i="27"/>
  <c r="H655" i="27"/>
  <c r="J655" i="27" s="1"/>
  <c r="K676" i="28"/>
  <c r="S666" i="35"/>
  <c r="I665" i="36"/>
  <c r="J665" i="36" s="1"/>
  <c r="K665" i="36" s="1"/>
  <c r="AB412" i="39"/>
  <c r="M707" i="17" l="1"/>
  <c r="F696" i="37" s="1"/>
  <c r="L707" i="17"/>
  <c r="F708" i="17" s="1"/>
  <c r="O679" i="30"/>
  <c r="P679" i="30" s="1"/>
  <c r="E668" i="37"/>
  <c r="G668" i="37" s="1"/>
  <c r="H668" i="37" s="1"/>
  <c r="C669" i="51" s="1"/>
  <c r="D669" i="51" s="1"/>
  <c r="E669" i="51" s="1"/>
  <c r="G680" i="30"/>
  <c r="I680" i="30"/>
  <c r="S669" i="39"/>
  <c r="O644" i="39"/>
  <c r="AE386" i="39"/>
  <c r="AD386" i="39"/>
  <c r="G397" i="32"/>
  <c r="H397" i="32"/>
  <c r="X387" i="35"/>
  <c r="O385" i="37"/>
  <c r="P385" i="37" s="1"/>
  <c r="Q385" i="37" s="1"/>
  <c r="L386" i="51" s="1"/>
  <c r="M386" i="51" s="1"/>
  <c r="N386" i="51" s="1"/>
  <c r="H644" i="39"/>
  <c r="I644" i="39"/>
  <c r="J644" i="39"/>
  <c r="I655" i="27"/>
  <c r="K655" i="27"/>
  <c r="N645" i="35"/>
  <c r="F644" i="36"/>
  <c r="G644" i="36" s="1"/>
  <c r="H644" i="36" s="1"/>
  <c r="T666" i="35"/>
  <c r="U666" i="35"/>
  <c r="M676" i="28"/>
  <c r="L676" i="28"/>
  <c r="F677" i="28" s="1"/>
  <c r="K644" i="39" l="1"/>
  <c r="G708" i="17"/>
  <c r="I708" i="17"/>
  <c r="K680" i="30"/>
  <c r="L680" i="30" s="1"/>
  <c r="H670" i="35"/>
  <c r="C669" i="36"/>
  <c r="D669" i="36" s="1"/>
  <c r="E669" i="36" s="1"/>
  <c r="E670" i="39" s="1"/>
  <c r="T670" i="39" s="1"/>
  <c r="L386" i="36"/>
  <c r="M386" i="36" s="1"/>
  <c r="N386" i="36" s="1"/>
  <c r="Y387" i="35"/>
  <c r="Z387" i="35" s="1"/>
  <c r="I387" i="40" s="1"/>
  <c r="F383" i="38"/>
  <c r="J397" i="32"/>
  <c r="K397" i="32" s="1"/>
  <c r="P645" i="35"/>
  <c r="O645" i="35"/>
  <c r="M655" i="27"/>
  <c r="E642" i="21" s="1"/>
  <c r="L655" i="27"/>
  <c r="F656" i="27" s="1"/>
  <c r="L644" i="39"/>
  <c r="G677" i="28"/>
  <c r="H677" i="28"/>
  <c r="J677" i="28" s="1"/>
  <c r="L665" i="37"/>
  <c r="M665" i="37" s="1"/>
  <c r="N665" i="37" s="1"/>
  <c r="I666" i="51" s="1"/>
  <c r="J666" i="51" s="1"/>
  <c r="K666" i="51" s="1"/>
  <c r="R667" i="35"/>
  <c r="AB413" i="39"/>
  <c r="J708" i="17" l="1"/>
  <c r="K708" i="17" s="1"/>
  <c r="U670" i="39"/>
  <c r="N680" i="30"/>
  <c r="M680" i="30"/>
  <c r="F681" i="30" s="1"/>
  <c r="I670" i="35"/>
  <c r="J670" i="35"/>
  <c r="P670" i="39"/>
  <c r="Q670" i="39" s="1"/>
  <c r="R670" i="39"/>
  <c r="L397" i="32"/>
  <c r="F398" i="32" s="1"/>
  <c r="M397" i="32"/>
  <c r="G384" i="21" s="1"/>
  <c r="F383" i="41"/>
  <c r="AC387" i="39"/>
  <c r="H656" i="27"/>
  <c r="J656" i="27" s="1"/>
  <c r="G656" i="27"/>
  <c r="M646" i="35"/>
  <c r="I644" i="37"/>
  <c r="J644" i="37" s="1"/>
  <c r="K644" i="37" s="1"/>
  <c r="F645" i="51" s="1"/>
  <c r="G645" i="51" s="1"/>
  <c r="H645" i="51" s="1"/>
  <c r="Q645" i="35"/>
  <c r="V645" i="35" s="1"/>
  <c r="W645" i="35" s="1"/>
  <c r="K645" i="35" s="1"/>
  <c r="D645" i="39" s="1"/>
  <c r="I666" i="36"/>
  <c r="J666" i="36" s="1"/>
  <c r="K666" i="36" s="1"/>
  <c r="S667" i="35"/>
  <c r="K677" i="28"/>
  <c r="L708" i="17" l="1"/>
  <c r="F709" i="17" s="1"/>
  <c r="M708" i="17"/>
  <c r="F697" i="37" s="1"/>
  <c r="S670" i="39"/>
  <c r="I681" i="30"/>
  <c r="G681" i="30"/>
  <c r="O680" i="30"/>
  <c r="P680" i="30" s="1"/>
  <c r="E669" i="37"/>
  <c r="G669" i="37" s="1"/>
  <c r="H669" i="37" s="1"/>
  <c r="C670" i="51" s="1"/>
  <c r="D670" i="51" s="1"/>
  <c r="E670" i="51" s="1"/>
  <c r="X388" i="35"/>
  <c r="O386" i="37"/>
  <c r="P386" i="37" s="1"/>
  <c r="Q386" i="37" s="1"/>
  <c r="L387" i="51" s="1"/>
  <c r="M387" i="51" s="1"/>
  <c r="N387" i="51" s="1"/>
  <c r="AE387" i="39"/>
  <c r="AD387" i="39"/>
  <c r="H398" i="32"/>
  <c r="G398" i="32"/>
  <c r="N646" i="35"/>
  <c r="F645" i="36"/>
  <c r="G645" i="36" s="1"/>
  <c r="H645" i="36" s="1"/>
  <c r="O645" i="39"/>
  <c r="F645" i="39"/>
  <c r="K656" i="27"/>
  <c r="I656" i="27"/>
  <c r="M677" i="28"/>
  <c r="L677" i="28"/>
  <c r="F678" i="28" s="1"/>
  <c r="T667" i="35"/>
  <c r="U667" i="35"/>
  <c r="AB414" i="39"/>
  <c r="I709" i="17" l="1"/>
  <c r="G709" i="17"/>
  <c r="K681" i="30"/>
  <c r="L681" i="30" s="1"/>
  <c r="H671" i="35"/>
  <c r="C670" i="36"/>
  <c r="D670" i="36" s="1"/>
  <c r="E670" i="36" s="1"/>
  <c r="E671" i="39" s="1"/>
  <c r="T671" i="39" s="1"/>
  <c r="J398" i="32"/>
  <c r="K398" i="32" s="1"/>
  <c r="Y388" i="35"/>
  <c r="Z388" i="35" s="1"/>
  <c r="I388" i="40" s="1"/>
  <c r="F384" i="38"/>
  <c r="L387" i="36"/>
  <c r="M387" i="36" s="1"/>
  <c r="N387" i="36" s="1"/>
  <c r="L656" i="27"/>
  <c r="F657" i="27" s="1"/>
  <c r="M656" i="27"/>
  <c r="E643" i="21" s="1"/>
  <c r="G645" i="39"/>
  <c r="H645" i="39" s="1"/>
  <c r="P646" i="35"/>
  <c r="O646" i="35"/>
  <c r="G678" i="28"/>
  <c r="H678" i="28"/>
  <c r="J678" i="28" s="1"/>
  <c r="R668" i="35"/>
  <c r="L666" i="37"/>
  <c r="M666" i="37" s="1"/>
  <c r="N666" i="37" s="1"/>
  <c r="I667" i="51" s="1"/>
  <c r="J667" i="51" s="1"/>
  <c r="K667" i="51" s="1"/>
  <c r="J709" i="17" l="1"/>
  <c r="K709" i="17" s="1"/>
  <c r="U671" i="39"/>
  <c r="N681" i="30"/>
  <c r="M681" i="30"/>
  <c r="F682" i="30" s="1"/>
  <c r="P671" i="39"/>
  <c r="Q671" i="39" s="1"/>
  <c r="R671" i="39"/>
  <c r="J671" i="35"/>
  <c r="I671" i="35"/>
  <c r="L398" i="32"/>
  <c r="F399" i="32" s="1"/>
  <c r="M398" i="32"/>
  <c r="G385" i="21" s="1"/>
  <c r="F384" i="41"/>
  <c r="AC388" i="39"/>
  <c r="I645" i="39"/>
  <c r="K645" i="39" s="1"/>
  <c r="J645" i="39"/>
  <c r="I645" i="37"/>
  <c r="J645" i="37" s="1"/>
  <c r="K645" i="37" s="1"/>
  <c r="F646" i="51" s="1"/>
  <c r="G646" i="51" s="1"/>
  <c r="H646" i="51" s="1"/>
  <c r="M647" i="35"/>
  <c r="Q646" i="35"/>
  <c r="V646" i="35" s="1"/>
  <c r="W646" i="35" s="1"/>
  <c r="K646" i="35" s="1"/>
  <c r="D646" i="39" s="1"/>
  <c r="G657" i="27"/>
  <c r="H657" i="27"/>
  <c r="J657" i="27" s="1"/>
  <c r="I667" i="36"/>
  <c r="J667" i="36" s="1"/>
  <c r="K667" i="36" s="1"/>
  <c r="S668" i="35"/>
  <c r="K678" i="28"/>
  <c r="AB415" i="39"/>
  <c r="L709" i="17" l="1"/>
  <c r="F710" i="17" s="1"/>
  <c r="M709" i="17"/>
  <c r="F698" i="37" s="1"/>
  <c r="S671" i="39"/>
  <c r="G682" i="30"/>
  <c r="I682" i="30"/>
  <c r="O681" i="30"/>
  <c r="P681" i="30" s="1"/>
  <c r="E670" i="37"/>
  <c r="G670" i="37" s="1"/>
  <c r="H670" i="37" s="1"/>
  <c r="C671" i="51" s="1"/>
  <c r="D671" i="51" s="1"/>
  <c r="E671" i="51" s="1"/>
  <c r="AE388" i="39"/>
  <c r="AD388" i="39"/>
  <c r="X389" i="35"/>
  <c r="O387" i="37"/>
  <c r="P387" i="37" s="1"/>
  <c r="Q387" i="37" s="1"/>
  <c r="L388" i="51" s="1"/>
  <c r="M388" i="51" s="1"/>
  <c r="N388" i="51" s="1"/>
  <c r="G399" i="32"/>
  <c r="H399" i="32"/>
  <c r="K657" i="27"/>
  <c r="I657" i="27"/>
  <c r="F646" i="39"/>
  <c r="O646" i="39"/>
  <c r="F646" i="36"/>
  <c r="G646" i="36" s="1"/>
  <c r="H646" i="36" s="1"/>
  <c r="N647" i="35"/>
  <c r="L645" i="39"/>
  <c r="L678" i="28"/>
  <c r="F679" i="28" s="1"/>
  <c r="M678" i="28"/>
  <c r="U668" i="35"/>
  <c r="T668" i="35"/>
  <c r="G710" i="17" l="1"/>
  <c r="I710" i="17"/>
  <c r="H672" i="35"/>
  <c r="C671" i="36"/>
  <c r="D671" i="36" s="1"/>
  <c r="E671" i="36" s="1"/>
  <c r="E672" i="39" s="1"/>
  <c r="T672" i="39" s="1"/>
  <c r="K682" i="30"/>
  <c r="L682" i="30" s="1"/>
  <c r="Y389" i="35"/>
  <c r="Z389" i="35" s="1"/>
  <c r="I389" i="40" s="1"/>
  <c r="F385" i="38"/>
  <c r="L388" i="36"/>
  <c r="M388" i="36" s="1"/>
  <c r="N388" i="36" s="1"/>
  <c r="J399" i="32"/>
  <c r="K399" i="32" s="1"/>
  <c r="P647" i="35"/>
  <c r="O647" i="35"/>
  <c r="G646" i="39"/>
  <c r="H646" i="39" s="1"/>
  <c r="L657" i="27"/>
  <c r="F658" i="27" s="1"/>
  <c r="M657" i="27"/>
  <c r="R669" i="35"/>
  <c r="L667" i="37"/>
  <c r="M667" i="37" s="1"/>
  <c r="N667" i="37" s="1"/>
  <c r="I668" i="51" s="1"/>
  <c r="J668" i="51" s="1"/>
  <c r="K668" i="51" s="1"/>
  <c r="H679" i="28"/>
  <c r="G679" i="28"/>
  <c r="AB416" i="39"/>
  <c r="J710" i="17" l="1"/>
  <c r="K710" i="17" s="1"/>
  <c r="U672" i="39"/>
  <c r="N682" i="30"/>
  <c r="M682" i="30"/>
  <c r="F683" i="30" s="1"/>
  <c r="P672" i="39"/>
  <c r="Q672" i="39" s="1"/>
  <c r="R672" i="39"/>
  <c r="I672" i="35"/>
  <c r="J672" i="35"/>
  <c r="L399" i="32"/>
  <c r="F400" i="32" s="1"/>
  <c r="M399" i="32"/>
  <c r="G386" i="21" s="1"/>
  <c r="AC389" i="39"/>
  <c r="F385" i="41"/>
  <c r="J679" i="28"/>
  <c r="K679" i="28" s="1"/>
  <c r="I646" i="37"/>
  <c r="J646" i="37" s="1"/>
  <c r="K646" i="37" s="1"/>
  <c r="F647" i="51" s="1"/>
  <c r="G647" i="51" s="1"/>
  <c r="H647" i="51" s="1"/>
  <c r="M648" i="35"/>
  <c r="H658" i="27"/>
  <c r="J658" i="27" s="1"/>
  <c r="G658" i="27"/>
  <c r="I646" i="39"/>
  <c r="K646" i="39" s="1"/>
  <c r="J646" i="39"/>
  <c r="Q647" i="35"/>
  <c r="V647" i="35" s="1"/>
  <c r="W647" i="35" s="1"/>
  <c r="K647" i="35" s="1"/>
  <c r="D647" i="39" s="1"/>
  <c r="S669" i="35"/>
  <c r="I668" i="36"/>
  <c r="J668" i="36" s="1"/>
  <c r="K668" i="36" s="1"/>
  <c r="M710" i="17" l="1"/>
  <c r="F699" i="37" s="1"/>
  <c r="L710" i="17"/>
  <c r="F711" i="17" s="1"/>
  <c r="S672" i="39"/>
  <c r="I683" i="30"/>
  <c r="G683" i="30"/>
  <c r="O682" i="30"/>
  <c r="P682" i="30" s="1"/>
  <c r="E671" i="37"/>
  <c r="G671" i="37" s="1"/>
  <c r="H671" i="37" s="1"/>
  <c r="C672" i="51" s="1"/>
  <c r="D672" i="51" s="1"/>
  <c r="E672" i="51" s="1"/>
  <c r="AE389" i="39"/>
  <c r="AD389" i="39"/>
  <c r="X390" i="35"/>
  <c r="O388" i="37"/>
  <c r="P388" i="37" s="1"/>
  <c r="Q388" i="37" s="1"/>
  <c r="L389" i="51" s="1"/>
  <c r="M389" i="51" s="1"/>
  <c r="N389" i="51" s="1"/>
  <c r="H400" i="32"/>
  <c r="G400" i="32"/>
  <c r="M679" i="28"/>
  <c r="L668" i="37" s="1"/>
  <c r="M668" i="37" s="1"/>
  <c r="N668" i="37" s="1"/>
  <c r="I669" i="51" s="1"/>
  <c r="J669" i="51" s="1"/>
  <c r="K669" i="51" s="1"/>
  <c r="L679" i="28"/>
  <c r="F680" i="28" s="1"/>
  <c r="G680" i="28" s="1"/>
  <c r="F647" i="39"/>
  <c r="G647" i="39" s="1"/>
  <c r="O647" i="39"/>
  <c r="L646" i="39"/>
  <c r="I658" i="27"/>
  <c r="K658" i="27"/>
  <c r="N648" i="35"/>
  <c r="F647" i="36"/>
  <c r="G647" i="36" s="1"/>
  <c r="H647" i="36" s="1"/>
  <c r="U669" i="35"/>
  <c r="T669" i="35"/>
  <c r="AB417" i="39"/>
  <c r="G711" i="17" l="1"/>
  <c r="I711" i="17"/>
  <c r="H680" i="28"/>
  <c r="J680" i="28" s="1"/>
  <c r="R670" i="35"/>
  <c r="K683" i="30"/>
  <c r="L683" i="30" s="1"/>
  <c r="C672" i="36"/>
  <c r="D672" i="36" s="1"/>
  <c r="E672" i="36" s="1"/>
  <c r="E673" i="39" s="1"/>
  <c r="T673" i="39" s="1"/>
  <c r="H673" i="35"/>
  <c r="J400" i="32"/>
  <c r="K400" i="32" s="1"/>
  <c r="F386" i="38"/>
  <c r="L389" i="36"/>
  <c r="M389" i="36" s="1"/>
  <c r="N389" i="36" s="1"/>
  <c r="Y390" i="35"/>
  <c r="Z390" i="35" s="1"/>
  <c r="I390" i="40" s="1"/>
  <c r="O648" i="35"/>
  <c r="P648" i="35"/>
  <c r="L658" i="27"/>
  <c r="F659" i="27" s="1"/>
  <c r="M658" i="27"/>
  <c r="H647" i="39"/>
  <c r="I647" i="39"/>
  <c r="J647" i="39"/>
  <c r="K680" i="28"/>
  <c r="S670" i="35"/>
  <c r="I669" i="36"/>
  <c r="J669" i="36" s="1"/>
  <c r="K669" i="36" s="1"/>
  <c r="J711" i="17" l="1"/>
  <c r="K711" i="17" s="1"/>
  <c r="K647" i="39"/>
  <c r="U673" i="39"/>
  <c r="Q648" i="35"/>
  <c r="V648" i="35" s="1"/>
  <c r="W648" i="35" s="1"/>
  <c r="K648" i="35" s="1"/>
  <c r="D648" i="39" s="1"/>
  <c r="F648" i="39" s="1"/>
  <c r="G648" i="39" s="1"/>
  <c r="N683" i="30"/>
  <c r="M683" i="30"/>
  <c r="F684" i="30" s="1"/>
  <c r="I673" i="35"/>
  <c r="J673" i="35"/>
  <c r="P673" i="39"/>
  <c r="Q673" i="39" s="1"/>
  <c r="R673" i="39"/>
  <c r="L400" i="32"/>
  <c r="F401" i="32" s="1"/>
  <c r="M400" i="32"/>
  <c r="G387" i="21" s="1"/>
  <c r="AC390" i="39"/>
  <c r="F386" i="41"/>
  <c r="M649" i="35"/>
  <c r="I647" i="37"/>
  <c r="J647" i="37" s="1"/>
  <c r="K647" i="37" s="1"/>
  <c r="F648" i="51" s="1"/>
  <c r="G648" i="51" s="1"/>
  <c r="H648" i="51" s="1"/>
  <c r="G659" i="27"/>
  <c r="H659" i="27"/>
  <c r="J659" i="27" s="1"/>
  <c r="L647" i="39"/>
  <c r="T670" i="35"/>
  <c r="U670" i="35"/>
  <c r="L680" i="28"/>
  <c r="F681" i="28" s="1"/>
  <c r="M680" i="28"/>
  <c r="AB418" i="39"/>
  <c r="M711" i="17" l="1"/>
  <c r="F700" i="37" s="1"/>
  <c r="L711" i="17"/>
  <c r="F712" i="17" s="1"/>
  <c r="O648" i="39"/>
  <c r="S673" i="39"/>
  <c r="G684" i="30"/>
  <c r="I684" i="30"/>
  <c r="O683" i="30"/>
  <c r="P683" i="30" s="1"/>
  <c r="E672" i="37"/>
  <c r="G672" i="37" s="1"/>
  <c r="H672" i="37" s="1"/>
  <c r="C673" i="51" s="1"/>
  <c r="D673" i="51" s="1"/>
  <c r="E673" i="51" s="1"/>
  <c r="AE390" i="39"/>
  <c r="AD390" i="39"/>
  <c r="X391" i="35"/>
  <c r="O389" i="37"/>
  <c r="P389" i="37" s="1"/>
  <c r="Q389" i="37" s="1"/>
  <c r="L390" i="51" s="1"/>
  <c r="M390" i="51" s="1"/>
  <c r="N390" i="51" s="1"/>
  <c r="G401" i="32"/>
  <c r="H401" i="32"/>
  <c r="H648" i="39"/>
  <c r="J648" i="39"/>
  <c r="I648" i="39"/>
  <c r="K659" i="27"/>
  <c r="I659" i="27"/>
  <c r="F648" i="36"/>
  <c r="G648" i="36" s="1"/>
  <c r="H648" i="36" s="1"/>
  <c r="N649" i="35"/>
  <c r="L669" i="37"/>
  <c r="M669" i="37" s="1"/>
  <c r="N669" i="37" s="1"/>
  <c r="I670" i="51" s="1"/>
  <c r="J670" i="51" s="1"/>
  <c r="K670" i="51" s="1"/>
  <c r="R671" i="35"/>
  <c r="G681" i="28"/>
  <c r="H681" i="28"/>
  <c r="G712" i="17" l="1"/>
  <c r="I712" i="17"/>
  <c r="C673" i="36"/>
  <c r="D673" i="36" s="1"/>
  <c r="E673" i="36" s="1"/>
  <c r="E674" i="39" s="1"/>
  <c r="T674" i="39" s="1"/>
  <c r="H674" i="35"/>
  <c r="K684" i="30"/>
  <c r="L684" i="30" s="1"/>
  <c r="K648" i="39"/>
  <c r="Y391" i="35"/>
  <c r="Z391" i="35" s="1"/>
  <c r="I391" i="40" s="1"/>
  <c r="F387" i="38"/>
  <c r="L390" i="36"/>
  <c r="M390" i="36" s="1"/>
  <c r="N390" i="36" s="1"/>
  <c r="J401" i="32"/>
  <c r="K401" i="32" s="1"/>
  <c r="J681" i="28"/>
  <c r="K681" i="28" s="1"/>
  <c r="M659" i="27"/>
  <c r="L659" i="27"/>
  <c r="F660" i="27" s="1"/>
  <c r="P649" i="35"/>
  <c r="O649" i="35"/>
  <c r="S671" i="35"/>
  <c r="I670" i="36"/>
  <c r="J670" i="36" s="1"/>
  <c r="K670" i="36" s="1"/>
  <c r="AB419" i="39"/>
  <c r="J712" i="17" l="1"/>
  <c r="K712" i="17" s="1"/>
  <c r="U674" i="39"/>
  <c r="L648" i="39"/>
  <c r="M684" i="30"/>
  <c r="F685" i="30" s="1"/>
  <c r="N684" i="30"/>
  <c r="J674" i="35"/>
  <c r="I674" i="35"/>
  <c r="P674" i="39"/>
  <c r="Q674" i="39" s="1"/>
  <c r="R674" i="39"/>
  <c r="L401" i="32"/>
  <c r="F402" i="32" s="1"/>
  <c r="M401" i="32"/>
  <c r="G388" i="21" s="1"/>
  <c r="F387" i="41"/>
  <c r="AC391" i="39"/>
  <c r="L681" i="28"/>
  <c r="F682" i="28" s="1"/>
  <c r="H682" i="28" s="1"/>
  <c r="M681" i="28"/>
  <c r="L670" i="37" s="1"/>
  <c r="M670" i="37" s="1"/>
  <c r="N670" i="37" s="1"/>
  <c r="I671" i="51" s="1"/>
  <c r="J671" i="51" s="1"/>
  <c r="K671" i="51" s="1"/>
  <c r="Q649" i="35"/>
  <c r="V649" i="35" s="1"/>
  <c r="W649" i="35" s="1"/>
  <c r="K649" i="35" s="1"/>
  <c r="D649" i="39" s="1"/>
  <c r="H660" i="27"/>
  <c r="J660" i="27" s="1"/>
  <c r="G660" i="27"/>
  <c r="M650" i="35"/>
  <c r="I648" i="37"/>
  <c r="J648" i="37" s="1"/>
  <c r="K648" i="37" s="1"/>
  <c r="F649" i="51" s="1"/>
  <c r="G649" i="51" s="1"/>
  <c r="H649" i="51" s="1"/>
  <c r="T671" i="35"/>
  <c r="U671" i="35"/>
  <c r="G682" i="28"/>
  <c r="R672" i="35" l="1"/>
  <c r="L712" i="17"/>
  <c r="F713" i="17" s="1"/>
  <c r="M712" i="17"/>
  <c r="F701" i="37" s="1"/>
  <c r="S674" i="39"/>
  <c r="E673" i="37"/>
  <c r="G673" i="37" s="1"/>
  <c r="H673" i="37" s="1"/>
  <c r="C674" i="51" s="1"/>
  <c r="D674" i="51" s="1"/>
  <c r="E674" i="51" s="1"/>
  <c r="O684" i="30"/>
  <c r="P684" i="30" s="1"/>
  <c r="I685" i="30"/>
  <c r="G685" i="30"/>
  <c r="AE391" i="39"/>
  <c r="AD391" i="39"/>
  <c r="X392" i="35"/>
  <c r="O390" i="37"/>
  <c r="P390" i="37" s="1"/>
  <c r="Q390" i="37" s="1"/>
  <c r="L391" i="51" s="1"/>
  <c r="M391" i="51" s="1"/>
  <c r="N391" i="51" s="1"/>
  <c r="G402" i="32"/>
  <c r="H402" i="32"/>
  <c r="J682" i="28"/>
  <c r="K682" i="28" s="1"/>
  <c r="N650" i="35"/>
  <c r="F649" i="36"/>
  <c r="G649" i="36" s="1"/>
  <c r="H649" i="36" s="1"/>
  <c r="K660" i="27"/>
  <c r="I660" i="27"/>
  <c r="O649" i="39"/>
  <c r="F649" i="39"/>
  <c r="G649" i="39" s="1"/>
  <c r="S672" i="35"/>
  <c r="I671" i="36"/>
  <c r="J671" i="36" s="1"/>
  <c r="K671" i="36" s="1"/>
  <c r="AB420" i="39"/>
  <c r="G713" i="17" l="1"/>
  <c r="I713" i="17"/>
  <c r="K685" i="30"/>
  <c r="L685" i="30" s="1"/>
  <c r="C674" i="36"/>
  <c r="D674" i="36" s="1"/>
  <c r="E674" i="36" s="1"/>
  <c r="E675" i="39" s="1"/>
  <c r="T675" i="39" s="1"/>
  <c r="H675" i="35"/>
  <c r="J402" i="32"/>
  <c r="K402" i="32" s="1"/>
  <c r="F388" i="38"/>
  <c r="L391" i="36"/>
  <c r="M391" i="36" s="1"/>
  <c r="N391" i="36" s="1"/>
  <c r="Y392" i="35"/>
  <c r="Z392" i="35" s="1"/>
  <c r="I392" i="40" s="1"/>
  <c r="M682" i="28"/>
  <c r="R673" i="35" s="1"/>
  <c r="L682" i="28"/>
  <c r="F683" i="28" s="1"/>
  <c r="H649" i="39"/>
  <c r="J649" i="39"/>
  <c r="I649" i="39"/>
  <c r="L660" i="27"/>
  <c r="F661" i="27" s="1"/>
  <c r="M660" i="27"/>
  <c r="O650" i="35"/>
  <c r="P650" i="35"/>
  <c r="T672" i="35"/>
  <c r="U672" i="35"/>
  <c r="G683" i="28"/>
  <c r="H683" i="28"/>
  <c r="J683" i="28" s="1"/>
  <c r="J713" i="17" l="1"/>
  <c r="K713" i="17" s="1"/>
  <c r="U675" i="39"/>
  <c r="L671" i="37"/>
  <c r="M671" i="37" s="1"/>
  <c r="N671" i="37" s="1"/>
  <c r="I672" i="51" s="1"/>
  <c r="J672" i="51" s="1"/>
  <c r="K672" i="51" s="1"/>
  <c r="N685" i="30"/>
  <c r="M685" i="30"/>
  <c r="F686" i="30" s="1"/>
  <c r="J675" i="35"/>
  <c r="I675" i="35"/>
  <c r="P675" i="39"/>
  <c r="Q675" i="39" s="1"/>
  <c r="R675" i="39"/>
  <c r="Q650" i="35"/>
  <c r="V650" i="35" s="1"/>
  <c r="W650" i="35" s="1"/>
  <c r="K650" i="35" s="1"/>
  <c r="D650" i="39" s="1"/>
  <c r="O650" i="39" s="1"/>
  <c r="K649" i="39"/>
  <c r="L649" i="39" s="1"/>
  <c r="L402" i="32"/>
  <c r="F403" i="32" s="1"/>
  <c r="M402" i="32"/>
  <c r="G389" i="21" s="1"/>
  <c r="AC392" i="39"/>
  <c r="F388" i="41"/>
  <c r="M651" i="35"/>
  <c r="I649" i="37"/>
  <c r="J649" i="37" s="1"/>
  <c r="K649" i="37" s="1"/>
  <c r="F650" i="51" s="1"/>
  <c r="G650" i="51" s="1"/>
  <c r="H650" i="51" s="1"/>
  <c r="H661" i="27"/>
  <c r="J661" i="27" s="1"/>
  <c r="G661" i="27"/>
  <c r="S673" i="35"/>
  <c r="I672" i="36"/>
  <c r="J672" i="36" s="1"/>
  <c r="K672" i="36" s="1"/>
  <c r="K683" i="28"/>
  <c r="AB421" i="39"/>
  <c r="L713" i="17" l="1"/>
  <c r="F714" i="17" s="1"/>
  <c r="M713" i="17"/>
  <c r="F702" i="37" s="1"/>
  <c r="F650" i="39"/>
  <c r="G650" i="39" s="1"/>
  <c r="I650" i="39" s="1"/>
  <c r="S675" i="39"/>
  <c r="G686" i="30"/>
  <c r="I686" i="30"/>
  <c r="E674" i="37"/>
  <c r="G674" i="37" s="1"/>
  <c r="H674" i="37" s="1"/>
  <c r="C675" i="51" s="1"/>
  <c r="D675" i="51" s="1"/>
  <c r="E675" i="51" s="1"/>
  <c r="O685" i="30"/>
  <c r="P685" i="30" s="1"/>
  <c r="AE392" i="39"/>
  <c r="AD392" i="39"/>
  <c r="X393" i="35"/>
  <c r="O391" i="37"/>
  <c r="P391" i="37" s="1"/>
  <c r="Q391" i="37" s="1"/>
  <c r="L392" i="51" s="1"/>
  <c r="M392" i="51" s="1"/>
  <c r="N392" i="51" s="1"/>
  <c r="G403" i="32"/>
  <c r="H403" i="32"/>
  <c r="I661" i="27"/>
  <c r="K661" i="27"/>
  <c r="N651" i="35"/>
  <c r="F650" i="36"/>
  <c r="G650" i="36" s="1"/>
  <c r="H650" i="36" s="1"/>
  <c r="M683" i="28"/>
  <c r="L683" i="28"/>
  <c r="F684" i="28" s="1"/>
  <c r="U673" i="35"/>
  <c r="T673" i="35"/>
  <c r="J650" i="39" l="1"/>
  <c r="H650" i="39"/>
  <c r="I714" i="17"/>
  <c r="G714" i="17"/>
  <c r="C675" i="36"/>
  <c r="D675" i="36" s="1"/>
  <c r="E675" i="36" s="1"/>
  <c r="E676" i="39" s="1"/>
  <c r="T676" i="39" s="1"/>
  <c r="H676" i="35"/>
  <c r="K686" i="30"/>
  <c r="L686" i="30" s="1"/>
  <c r="J403" i="32"/>
  <c r="K403" i="32" s="1"/>
  <c r="F389" i="38"/>
  <c r="Y393" i="35"/>
  <c r="Z393" i="35" s="1"/>
  <c r="I393" i="40" s="1"/>
  <c r="L392" i="36"/>
  <c r="M392" i="36" s="1"/>
  <c r="N392" i="36" s="1"/>
  <c r="K650" i="39"/>
  <c r="L650" i="39" s="1"/>
  <c r="O651" i="35"/>
  <c r="P651" i="35"/>
  <c r="L661" i="27"/>
  <c r="F662" i="27" s="1"/>
  <c r="M661" i="27"/>
  <c r="G684" i="28"/>
  <c r="H684" i="28"/>
  <c r="J684" i="28" s="1"/>
  <c r="R674" i="35"/>
  <c r="L672" i="37"/>
  <c r="M672" i="37" s="1"/>
  <c r="N672" i="37" s="1"/>
  <c r="I673" i="51" s="1"/>
  <c r="J673" i="51" s="1"/>
  <c r="K673" i="51" s="1"/>
  <c r="AB422" i="39"/>
  <c r="J714" i="17" l="1"/>
  <c r="K714" i="17" s="1"/>
  <c r="U676" i="39"/>
  <c r="Q651" i="35"/>
  <c r="V651" i="35" s="1"/>
  <c r="W651" i="35" s="1"/>
  <c r="K651" i="35" s="1"/>
  <c r="D651" i="39" s="1"/>
  <c r="O651" i="39" s="1"/>
  <c r="M686" i="30"/>
  <c r="F687" i="30" s="1"/>
  <c r="N686" i="30"/>
  <c r="I676" i="35"/>
  <c r="J676" i="35"/>
  <c r="P676" i="39"/>
  <c r="Q676" i="39" s="1"/>
  <c r="R676" i="39"/>
  <c r="M403" i="32"/>
  <c r="G390" i="21" s="1"/>
  <c r="L403" i="32"/>
  <c r="F404" i="32" s="1"/>
  <c r="AC393" i="39"/>
  <c r="F389" i="41"/>
  <c r="M652" i="35"/>
  <c r="I650" i="37"/>
  <c r="J650" i="37" s="1"/>
  <c r="K650" i="37" s="1"/>
  <c r="F651" i="51" s="1"/>
  <c r="G651" i="51" s="1"/>
  <c r="H651" i="51" s="1"/>
  <c r="G662" i="27"/>
  <c r="H662" i="27"/>
  <c r="J662" i="27" s="1"/>
  <c r="I673" i="36"/>
  <c r="J673" i="36" s="1"/>
  <c r="K673" i="36" s="1"/>
  <c r="S674" i="35"/>
  <c r="K684" i="28"/>
  <c r="M714" i="17" l="1"/>
  <c r="F703" i="37" s="1"/>
  <c r="L714" i="17"/>
  <c r="F715" i="17" s="1"/>
  <c r="F651" i="39"/>
  <c r="G651" i="39" s="1"/>
  <c r="I651" i="39" s="1"/>
  <c r="S676" i="39"/>
  <c r="E675" i="37"/>
  <c r="G675" i="37" s="1"/>
  <c r="H675" i="37" s="1"/>
  <c r="C676" i="51" s="1"/>
  <c r="D676" i="51" s="1"/>
  <c r="E676" i="51" s="1"/>
  <c r="O686" i="30"/>
  <c r="P686" i="30" s="1"/>
  <c r="I687" i="30"/>
  <c r="G687" i="30"/>
  <c r="G404" i="32"/>
  <c r="H404" i="32"/>
  <c r="X394" i="35"/>
  <c r="O392" i="37"/>
  <c r="P392" i="37" s="1"/>
  <c r="Q392" i="37" s="1"/>
  <c r="L393" i="51" s="1"/>
  <c r="M393" i="51" s="1"/>
  <c r="N393" i="51" s="1"/>
  <c r="AE393" i="39"/>
  <c r="AD393" i="39"/>
  <c r="H651" i="39"/>
  <c r="J651" i="39"/>
  <c r="K662" i="27"/>
  <c r="I662" i="27"/>
  <c r="N652" i="35"/>
  <c r="F651" i="36"/>
  <c r="G651" i="36" s="1"/>
  <c r="H651" i="36" s="1"/>
  <c r="L684" i="28"/>
  <c r="F685" i="28" s="1"/>
  <c r="M684" i="28"/>
  <c r="U674" i="35"/>
  <c r="T674" i="35"/>
  <c r="AB423" i="39"/>
  <c r="G715" i="17" l="1"/>
  <c r="I715" i="17"/>
  <c r="K687" i="30"/>
  <c r="L687" i="30" s="1"/>
  <c r="H677" i="35"/>
  <c r="C676" i="36"/>
  <c r="D676" i="36" s="1"/>
  <c r="E676" i="36" s="1"/>
  <c r="E677" i="39" s="1"/>
  <c r="T677" i="39" s="1"/>
  <c r="K651" i="39"/>
  <c r="Y394" i="35"/>
  <c r="Z394" i="35" s="1"/>
  <c r="I394" i="40" s="1"/>
  <c r="F390" i="38"/>
  <c r="L393" i="36"/>
  <c r="M393" i="36" s="1"/>
  <c r="N393" i="36" s="1"/>
  <c r="J404" i="32"/>
  <c r="K404" i="32" s="1"/>
  <c r="P652" i="35"/>
  <c r="O652" i="35"/>
  <c r="M662" i="27"/>
  <c r="L662" i="27"/>
  <c r="F663" i="27" s="1"/>
  <c r="L673" i="37"/>
  <c r="M673" i="37" s="1"/>
  <c r="N673" i="37" s="1"/>
  <c r="I674" i="51" s="1"/>
  <c r="J674" i="51" s="1"/>
  <c r="K674" i="51" s="1"/>
  <c r="R675" i="35"/>
  <c r="G685" i="28"/>
  <c r="H685" i="28"/>
  <c r="J685" i="28" s="1"/>
  <c r="J715" i="17" l="1"/>
  <c r="K715" i="17" s="1"/>
  <c r="U677" i="39"/>
  <c r="M687" i="30"/>
  <c r="F688" i="30" s="1"/>
  <c r="N687" i="30"/>
  <c r="P677" i="39"/>
  <c r="Q677" i="39" s="1"/>
  <c r="R677" i="39"/>
  <c r="L651" i="39"/>
  <c r="J677" i="35"/>
  <c r="I677" i="35"/>
  <c r="L404" i="32"/>
  <c r="F405" i="32" s="1"/>
  <c r="M404" i="32"/>
  <c r="G391" i="21" s="1"/>
  <c r="AC394" i="39"/>
  <c r="F390" i="41"/>
  <c r="H663" i="27"/>
  <c r="J663" i="27" s="1"/>
  <c r="G663" i="27"/>
  <c r="I651" i="37"/>
  <c r="J651" i="37" s="1"/>
  <c r="K651" i="37" s="1"/>
  <c r="F652" i="51" s="1"/>
  <c r="G652" i="51" s="1"/>
  <c r="H652" i="51" s="1"/>
  <c r="M653" i="35"/>
  <c r="Q652" i="35"/>
  <c r="V652" i="35" s="1"/>
  <c r="W652" i="35" s="1"/>
  <c r="K652" i="35" s="1"/>
  <c r="D652" i="39" s="1"/>
  <c r="K685" i="28"/>
  <c r="S675" i="35"/>
  <c r="I674" i="36"/>
  <c r="J674" i="36" s="1"/>
  <c r="K674" i="36" s="1"/>
  <c r="AB424" i="39"/>
  <c r="L715" i="17" l="1"/>
  <c r="F716" i="17" s="1"/>
  <c r="M715" i="17"/>
  <c r="F704" i="37" s="1"/>
  <c r="S677" i="39"/>
  <c r="O687" i="30"/>
  <c r="P687" i="30" s="1"/>
  <c r="E676" i="37"/>
  <c r="G676" i="37" s="1"/>
  <c r="H676" i="37" s="1"/>
  <c r="C677" i="51" s="1"/>
  <c r="D677" i="51" s="1"/>
  <c r="E677" i="51" s="1"/>
  <c r="I688" i="30"/>
  <c r="G688" i="30"/>
  <c r="AE394" i="39"/>
  <c r="AD394" i="39"/>
  <c r="X395" i="35"/>
  <c r="O393" i="37"/>
  <c r="P393" i="37" s="1"/>
  <c r="Q393" i="37" s="1"/>
  <c r="L394" i="51" s="1"/>
  <c r="M394" i="51" s="1"/>
  <c r="N394" i="51" s="1"/>
  <c r="H405" i="32"/>
  <c r="G405" i="32"/>
  <c r="O652" i="39"/>
  <c r="F652" i="39"/>
  <c r="G652" i="39" s="1"/>
  <c r="F652" i="36"/>
  <c r="G652" i="36" s="1"/>
  <c r="H652" i="36" s="1"/>
  <c r="N653" i="35"/>
  <c r="K663" i="27"/>
  <c r="I663" i="27"/>
  <c r="T675" i="35"/>
  <c r="U675" i="35"/>
  <c r="L685" i="28"/>
  <c r="F686" i="28" s="1"/>
  <c r="M685" i="28"/>
  <c r="I716" i="17" l="1"/>
  <c r="G716" i="17"/>
  <c r="H678" i="35"/>
  <c r="C677" i="36"/>
  <c r="D677" i="36" s="1"/>
  <c r="E677" i="36" s="1"/>
  <c r="E678" i="39" s="1"/>
  <c r="T678" i="39" s="1"/>
  <c r="K688" i="30"/>
  <c r="L688" i="30" s="1"/>
  <c r="Y395" i="35"/>
  <c r="Z395" i="35" s="1"/>
  <c r="I395" i="40" s="1"/>
  <c r="L394" i="36"/>
  <c r="M394" i="36" s="1"/>
  <c r="N394" i="36" s="1"/>
  <c r="F391" i="38"/>
  <c r="J405" i="32"/>
  <c r="K405" i="32" s="1"/>
  <c r="L663" i="27"/>
  <c r="F664" i="27" s="1"/>
  <c r="M663" i="27"/>
  <c r="O653" i="35"/>
  <c r="P653" i="35"/>
  <c r="H652" i="39"/>
  <c r="I652" i="39"/>
  <c r="J652" i="39"/>
  <c r="R676" i="35"/>
  <c r="L674" i="37"/>
  <c r="M674" i="37" s="1"/>
  <c r="N674" i="37" s="1"/>
  <c r="I675" i="51" s="1"/>
  <c r="J675" i="51" s="1"/>
  <c r="K675" i="51" s="1"/>
  <c r="G686" i="28"/>
  <c r="H686" i="28"/>
  <c r="AB425" i="39"/>
  <c r="J716" i="17" l="1"/>
  <c r="K716" i="17" s="1"/>
  <c r="U678" i="39"/>
  <c r="M688" i="30"/>
  <c r="F689" i="30" s="1"/>
  <c r="N688" i="30"/>
  <c r="P678" i="39"/>
  <c r="Q678" i="39" s="1"/>
  <c r="R678" i="39"/>
  <c r="I678" i="35"/>
  <c r="J678" i="35"/>
  <c r="K652" i="39"/>
  <c r="M405" i="32"/>
  <c r="G392" i="21" s="1"/>
  <c r="L405" i="32"/>
  <c r="F406" i="32" s="1"/>
  <c r="AC395" i="39"/>
  <c r="F391" i="41"/>
  <c r="J686" i="28"/>
  <c r="K686" i="28" s="1"/>
  <c r="Q653" i="35"/>
  <c r="V653" i="35" s="1"/>
  <c r="W653" i="35" s="1"/>
  <c r="K653" i="35" s="1"/>
  <c r="D653" i="39" s="1"/>
  <c r="O653" i="39" s="1"/>
  <c r="M654" i="35"/>
  <c r="I652" i="37"/>
  <c r="J652" i="37" s="1"/>
  <c r="K652" i="37" s="1"/>
  <c r="F653" i="51" s="1"/>
  <c r="G653" i="51" s="1"/>
  <c r="H653" i="51" s="1"/>
  <c r="H664" i="27"/>
  <c r="J664" i="27" s="1"/>
  <c r="G664" i="27"/>
  <c r="S676" i="35"/>
  <c r="I675" i="36"/>
  <c r="J675" i="36" s="1"/>
  <c r="K675" i="36" s="1"/>
  <c r="L716" i="17" l="1"/>
  <c r="F717" i="17" s="1"/>
  <c r="M716" i="17"/>
  <c r="F705" i="37" s="1"/>
  <c r="L652" i="39"/>
  <c r="S678" i="39"/>
  <c r="E677" i="37"/>
  <c r="G677" i="37" s="1"/>
  <c r="H677" i="37" s="1"/>
  <c r="C678" i="51" s="1"/>
  <c r="D678" i="51" s="1"/>
  <c r="E678" i="51" s="1"/>
  <c r="O688" i="30"/>
  <c r="P688" i="30" s="1"/>
  <c r="G689" i="30"/>
  <c r="I689" i="30"/>
  <c r="F653" i="39"/>
  <c r="G653" i="39" s="1"/>
  <c r="H653" i="39" s="1"/>
  <c r="AE395" i="39"/>
  <c r="AD395" i="39"/>
  <c r="G406" i="32"/>
  <c r="H406" i="32"/>
  <c r="X396" i="35"/>
  <c r="O394" i="37"/>
  <c r="P394" i="37" s="1"/>
  <c r="Q394" i="37" s="1"/>
  <c r="L395" i="51" s="1"/>
  <c r="M395" i="51" s="1"/>
  <c r="N395" i="51" s="1"/>
  <c r="M686" i="28"/>
  <c r="L675" i="37" s="1"/>
  <c r="M675" i="37" s="1"/>
  <c r="N675" i="37" s="1"/>
  <c r="I676" i="51" s="1"/>
  <c r="J676" i="51" s="1"/>
  <c r="K676" i="51" s="1"/>
  <c r="L686" i="28"/>
  <c r="F687" i="28" s="1"/>
  <c r="H687" i="28" s="1"/>
  <c r="F653" i="36"/>
  <c r="G653" i="36" s="1"/>
  <c r="H653" i="36" s="1"/>
  <c r="N654" i="35"/>
  <c r="I664" i="27"/>
  <c r="K664" i="27"/>
  <c r="U676" i="35"/>
  <c r="T676" i="35"/>
  <c r="R677" i="35"/>
  <c r="AB426" i="39"/>
  <c r="I717" i="17" l="1"/>
  <c r="G717" i="17"/>
  <c r="G687" i="28"/>
  <c r="K689" i="30"/>
  <c r="L689" i="30" s="1"/>
  <c r="C678" i="36"/>
  <c r="D678" i="36" s="1"/>
  <c r="E678" i="36" s="1"/>
  <c r="E679" i="39" s="1"/>
  <c r="T679" i="39" s="1"/>
  <c r="H679" i="35"/>
  <c r="J406" i="32"/>
  <c r="K406" i="32" s="1"/>
  <c r="F392" i="38"/>
  <c r="Y396" i="35"/>
  <c r="Z396" i="35" s="1"/>
  <c r="I396" i="40" s="1"/>
  <c r="L395" i="36"/>
  <c r="M395" i="36" s="1"/>
  <c r="N395" i="36" s="1"/>
  <c r="J687" i="28"/>
  <c r="K687" i="28" s="1"/>
  <c r="M664" i="27"/>
  <c r="L664" i="27"/>
  <c r="F665" i="27" s="1"/>
  <c r="O654" i="35"/>
  <c r="P654" i="35"/>
  <c r="I653" i="39"/>
  <c r="K653" i="39" s="1"/>
  <c r="J653" i="39"/>
  <c r="I676" i="36"/>
  <c r="J676" i="36" s="1"/>
  <c r="K676" i="36" s="1"/>
  <c r="S677" i="35"/>
  <c r="Q654" i="35" l="1"/>
  <c r="V654" i="35" s="1"/>
  <c r="W654" i="35" s="1"/>
  <c r="K654" i="35" s="1"/>
  <c r="D654" i="39" s="1"/>
  <c r="J717" i="17"/>
  <c r="K717" i="17" s="1"/>
  <c r="U679" i="39"/>
  <c r="M689" i="30"/>
  <c r="F690" i="30" s="1"/>
  <c r="N689" i="30"/>
  <c r="J679" i="35"/>
  <c r="I679" i="35"/>
  <c r="P679" i="39"/>
  <c r="Q679" i="39" s="1"/>
  <c r="R679" i="39"/>
  <c r="F392" i="41"/>
  <c r="AC396" i="39"/>
  <c r="L406" i="32"/>
  <c r="F407" i="32" s="1"/>
  <c r="M406" i="32"/>
  <c r="G393" i="21" s="1"/>
  <c r="M687" i="28"/>
  <c r="L687" i="28"/>
  <c r="F688" i="28" s="1"/>
  <c r="H688" i="28" s="1"/>
  <c r="J688" i="28" s="1"/>
  <c r="F654" i="39"/>
  <c r="G654" i="39" s="1"/>
  <c r="O654" i="39"/>
  <c r="G665" i="27"/>
  <c r="H665" i="27"/>
  <c r="J665" i="27" s="1"/>
  <c r="L653" i="39"/>
  <c r="I653" i="37"/>
  <c r="J653" i="37" s="1"/>
  <c r="K653" i="37" s="1"/>
  <c r="F654" i="51" s="1"/>
  <c r="G654" i="51" s="1"/>
  <c r="H654" i="51" s="1"/>
  <c r="M655" i="35"/>
  <c r="L676" i="37"/>
  <c r="M676" i="37" s="1"/>
  <c r="N676" i="37" s="1"/>
  <c r="I677" i="51" s="1"/>
  <c r="J677" i="51" s="1"/>
  <c r="K677" i="51" s="1"/>
  <c r="R678" i="35"/>
  <c r="U677" i="35"/>
  <c r="T677" i="35"/>
  <c r="AB427" i="39"/>
  <c r="M717" i="17" l="1"/>
  <c r="F706" i="37" s="1"/>
  <c r="L717" i="17"/>
  <c r="F718" i="17" s="1"/>
  <c r="G688" i="28"/>
  <c r="S679" i="39"/>
  <c r="O689" i="30"/>
  <c r="P689" i="30" s="1"/>
  <c r="E678" i="37"/>
  <c r="G678" i="37" s="1"/>
  <c r="H678" i="37" s="1"/>
  <c r="C679" i="51" s="1"/>
  <c r="D679" i="51" s="1"/>
  <c r="E679" i="51" s="1"/>
  <c r="G690" i="30"/>
  <c r="I690" i="30"/>
  <c r="X397" i="35"/>
  <c r="O395" i="37"/>
  <c r="P395" i="37" s="1"/>
  <c r="Q395" i="37" s="1"/>
  <c r="L396" i="51" s="1"/>
  <c r="M396" i="51" s="1"/>
  <c r="N396" i="51" s="1"/>
  <c r="G407" i="32"/>
  <c r="H407" i="32"/>
  <c r="AE396" i="39"/>
  <c r="AD396" i="39"/>
  <c r="F654" i="36"/>
  <c r="G654" i="36" s="1"/>
  <c r="H654" i="36" s="1"/>
  <c r="N655" i="35"/>
  <c r="K665" i="27"/>
  <c r="I665" i="27"/>
  <c r="H654" i="39"/>
  <c r="I654" i="39"/>
  <c r="K654" i="39" s="1"/>
  <c r="J654" i="39"/>
  <c r="K688" i="28"/>
  <c r="S678" i="35"/>
  <c r="I677" i="36"/>
  <c r="J677" i="36" s="1"/>
  <c r="K677" i="36" s="1"/>
  <c r="G718" i="17" l="1"/>
  <c r="I718" i="17"/>
  <c r="K690" i="30"/>
  <c r="L690" i="30" s="1"/>
  <c r="H680" i="35"/>
  <c r="C679" i="36"/>
  <c r="D679" i="36" s="1"/>
  <c r="E679" i="36" s="1"/>
  <c r="E680" i="39" s="1"/>
  <c r="T680" i="39" s="1"/>
  <c r="L396" i="36"/>
  <c r="M396" i="36" s="1"/>
  <c r="N396" i="36" s="1"/>
  <c r="Y397" i="35"/>
  <c r="Z397" i="35" s="1"/>
  <c r="I397" i="40" s="1"/>
  <c r="F393" i="38"/>
  <c r="J407" i="32"/>
  <c r="K407" i="32" s="1"/>
  <c r="M665" i="27"/>
  <c r="L665" i="27"/>
  <c r="F666" i="27" s="1"/>
  <c r="P655" i="35"/>
  <c r="O655" i="35"/>
  <c r="L654" i="39"/>
  <c r="L688" i="28"/>
  <c r="F689" i="28" s="1"/>
  <c r="M688" i="28"/>
  <c r="T678" i="35"/>
  <c r="U678" i="35"/>
  <c r="AB428" i="39"/>
  <c r="J718" i="17" l="1"/>
  <c r="K718" i="17" s="1"/>
  <c r="U680" i="39"/>
  <c r="M690" i="30"/>
  <c r="F691" i="30" s="1"/>
  <c r="N690" i="30"/>
  <c r="J680" i="35"/>
  <c r="I680" i="35"/>
  <c r="P680" i="39"/>
  <c r="Q680" i="39" s="1"/>
  <c r="R680" i="39"/>
  <c r="M407" i="32"/>
  <c r="G394" i="21" s="1"/>
  <c r="L407" i="32"/>
  <c r="F408" i="32" s="1"/>
  <c r="AC397" i="39"/>
  <c r="F393" i="41"/>
  <c r="Q655" i="35"/>
  <c r="V655" i="35" s="1"/>
  <c r="W655" i="35" s="1"/>
  <c r="K655" i="35" s="1"/>
  <c r="D655" i="39" s="1"/>
  <c r="G666" i="27"/>
  <c r="H666" i="27"/>
  <c r="J666" i="27" s="1"/>
  <c r="I654" i="37"/>
  <c r="J654" i="37" s="1"/>
  <c r="K654" i="37" s="1"/>
  <c r="F655" i="51" s="1"/>
  <c r="G655" i="51" s="1"/>
  <c r="H655" i="51" s="1"/>
  <c r="M656" i="35"/>
  <c r="L677" i="37"/>
  <c r="M677" i="37" s="1"/>
  <c r="N677" i="37" s="1"/>
  <c r="I678" i="51" s="1"/>
  <c r="J678" i="51" s="1"/>
  <c r="K678" i="51" s="1"/>
  <c r="R679" i="35"/>
  <c r="G689" i="28"/>
  <c r="H689" i="28"/>
  <c r="M718" i="17" l="1"/>
  <c r="F707" i="37" s="1"/>
  <c r="L718" i="17"/>
  <c r="F719" i="17" s="1"/>
  <c r="O690" i="30"/>
  <c r="P690" i="30" s="1"/>
  <c r="E679" i="37"/>
  <c r="G679" i="37" s="1"/>
  <c r="H679" i="37" s="1"/>
  <c r="C680" i="51" s="1"/>
  <c r="D680" i="51" s="1"/>
  <c r="E680" i="51" s="1"/>
  <c r="S680" i="39"/>
  <c r="G691" i="30"/>
  <c r="I691" i="30"/>
  <c r="G408" i="32"/>
  <c r="H408" i="32"/>
  <c r="AE397" i="39"/>
  <c r="AD397" i="39"/>
  <c r="X398" i="35"/>
  <c r="O396" i="37"/>
  <c r="P396" i="37" s="1"/>
  <c r="Q396" i="37" s="1"/>
  <c r="L397" i="51" s="1"/>
  <c r="M397" i="51" s="1"/>
  <c r="N397" i="51" s="1"/>
  <c r="J689" i="28"/>
  <c r="K689" i="28" s="1"/>
  <c r="N656" i="35"/>
  <c r="F655" i="36"/>
  <c r="G655" i="36" s="1"/>
  <c r="H655" i="36" s="1"/>
  <c r="I666" i="27"/>
  <c r="K666" i="27"/>
  <c r="F655" i="39"/>
  <c r="G655" i="39" s="1"/>
  <c r="O655" i="39"/>
  <c r="S679" i="35"/>
  <c r="I678" i="36"/>
  <c r="J678" i="36" s="1"/>
  <c r="K678" i="36" s="1"/>
  <c r="AB429" i="39"/>
  <c r="I719" i="17" l="1"/>
  <c r="G719" i="17"/>
  <c r="H681" i="35"/>
  <c r="C680" i="36"/>
  <c r="D680" i="36" s="1"/>
  <c r="E680" i="36" s="1"/>
  <c r="E681" i="39" s="1"/>
  <c r="T681" i="39" s="1"/>
  <c r="K691" i="30"/>
  <c r="L691" i="30" s="1"/>
  <c r="F394" i="38"/>
  <c r="L397" i="36"/>
  <c r="M397" i="36" s="1"/>
  <c r="N397" i="36" s="1"/>
  <c r="Y398" i="35"/>
  <c r="Z398" i="35" s="1"/>
  <c r="I398" i="40" s="1"/>
  <c r="J408" i="32"/>
  <c r="K408" i="32" s="1"/>
  <c r="L689" i="28"/>
  <c r="F690" i="28" s="1"/>
  <c r="G690" i="28" s="1"/>
  <c r="M689" i="28"/>
  <c r="H655" i="39"/>
  <c r="J655" i="39"/>
  <c r="I655" i="39"/>
  <c r="L666" i="27"/>
  <c r="F667" i="27" s="1"/>
  <c r="M666" i="27"/>
  <c r="O656" i="35"/>
  <c r="P656" i="35"/>
  <c r="T679" i="35"/>
  <c r="U679" i="35"/>
  <c r="R680" i="35"/>
  <c r="L678" i="37"/>
  <c r="M678" i="37" s="1"/>
  <c r="N678" i="37" s="1"/>
  <c r="I679" i="51" s="1"/>
  <c r="J679" i="51" s="1"/>
  <c r="K679" i="51" s="1"/>
  <c r="J719" i="17" l="1"/>
  <c r="K719" i="17" s="1"/>
  <c r="U681" i="39"/>
  <c r="H690" i="28"/>
  <c r="M691" i="30"/>
  <c r="F692" i="30" s="1"/>
  <c r="N691" i="30"/>
  <c r="P681" i="39"/>
  <c r="Q681" i="39" s="1"/>
  <c r="R681" i="39"/>
  <c r="I681" i="35"/>
  <c r="J681" i="35"/>
  <c r="Q656" i="35"/>
  <c r="V656" i="35" s="1"/>
  <c r="W656" i="35" s="1"/>
  <c r="K656" i="35" s="1"/>
  <c r="D656" i="39" s="1"/>
  <c r="O656" i="39" s="1"/>
  <c r="K655" i="39"/>
  <c r="L408" i="32"/>
  <c r="F409" i="32" s="1"/>
  <c r="M408" i="32"/>
  <c r="G395" i="21" s="1"/>
  <c r="AC398" i="39"/>
  <c r="F394" i="41"/>
  <c r="J690" i="28"/>
  <c r="K690" i="28" s="1"/>
  <c r="M657" i="35"/>
  <c r="I655" i="37"/>
  <c r="J655" i="37" s="1"/>
  <c r="K655" i="37" s="1"/>
  <c r="F656" i="51" s="1"/>
  <c r="G656" i="51" s="1"/>
  <c r="H656" i="51" s="1"/>
  <c r="H667" i="27"/>
  <c r="J667" i="27" s="1"/>
  <c r="G667" i="27"/>
  <c r="S680" i="35"/>
  <c r="I679" i="36"/>
  <c r="J679" i="36" s="1"/>
  <c r="K679" i="36" s="1"/>
  <c r="AB430" i="39"/>
  <c r="L719" i="17" l="1"/>
  <c r="F720" i="17" s="1"/>
  <c r="M719" i="17"/>
  <c r="F708" i="37" s="1"/>
  <c r="F656" i="39"/>
  <c r="G656" i="39" s="1"/>
  <c r="S681" i="39"/>
  <c r="L655" i="39"/>
  <c r="O691" i="30"/>
  <c r="P691" i="30" s="1"/>
  <c r="E680" i="37"/>
  <c r="G680" i="37" s="1"/>
  <c r="H680" i="37" s="1"/>
  <c r="C681" i="51" s="1"/>
  <c r="D681" i="51" s="1"/>
  <c r="E681" i="51" s="1"/>
  <c r="I692" i="30"/>
  <c r="G692" i="30"/>
  <c r="AE398" i="39"/>
  <c r="AD398" i="39"/>
  <c r="X399" i="35"/>
  <c r="O397" i="37"/>
  <c r="P397" i="37" s="1"/>
  <c r="Q397" i="37" s="1"/>
  <c r="L398" i="51" s="1"/>
  <c r="M398" i="51" s="1"/>
  <c r="N398" i="51" s="1"/>
  <c r="H409" i="32"/>
  <c r="G409" i="32"/>
  <c r="M690" i="28"/>
  <c r="L679" i="37" s="1"/>
  <c r="M679" i="37" s="1"/>
  <c r="N679" i="37" s="1"/>
  <c r="I680" i="51" s="1"/>
  <c r="J680" i="51" s="1"/>
  <c r="K680" i="51" s="1"/>
  <c r="L690" i="28"/>
  <c r="F691" i="28" s="1"/>
  <c r="H691" i="28" s="1"/>
  <c r="I667" i="27"/>
  <c r="K667" i="27"/>
  <c r="F656" i="36"/>
  <c r="G656" i="36" s="1"/>
  <c r="H656" i="36" s="1"/>
  <c r="N657" i="35"/>
  <c r="H656" i="39"/>
  <c r="J656" i="39"/>
  <c r="I656" i="39"/>
  <c r="U680" i="35"/>
  <c r="T680" i="35"/>
  <c r="I720" i="17" l="1"/>
  <c r="G720" i="17"/>
  <c r="G691" i="28"/>
  <c r="R681" i="35"/>
  <c r="K692" i="30"/>
  <c r="L692" i="30" s="1"/>
  <c r="C681" i="36"/>
  <c r="D681" i="36" s="1"/>
  <c r="E681" i="36" s="1"/>
  <c r="E682" i="39" s="1"/>
  <c r="T682" i="39" s="1"/>
  <c r="H682" i="35"/>
  <c r="L398" i="36"/>
  <c r="M398" i="36" s="1"/>
  <c r="N398" i="36" s="1"/>
  <c r="Y399" i="35"/>
  <c r="Z399" i="35" s="1"/>
  <c r="I399" i="40" s="1"/>
  <c r="F395" i="38"/>
  <c r="J409" i="32"/>
  <c r="K409" i="32" s="1"/>
  <c r="J691" i="28"/>
  <c r="K691" i="28" s="1"/>
  <c r="K656" i="39"/>
  <c r="L656" i="39" s="1"/>
  <c r="O657" i="35"/>
  <c r="P657" i="35"/>
  <c r="L667" i="27"/>
  <c r="F668" i="27" s="1"/>
  <c r="M667" i="27"/>
  <c r="I680" i="36"/>
  <c r="J680" i="36" s="1"/>
  <c r="K680" i="36" s="1"/>
  <c r="S681" i="35"/>
  <c r="AB431" i="39"/>
  <c r="J720" i="17" l="1"/>
  <c r="K720" i="17" s="1"/>
  <c r="U682" i="39"/>
  <c r="M692" i="30"/>
  <c r="F693" i="30" s="1"/>
  <c r="N692" i="30"/>
  <c r="I682" i="35"/>
  <c r="J682" i="35"/>
  <c r="P682" i="39"/>
  <c r="Q682" i="39" s="1"/>
  <c r="R682" i="39"/>
  <c r="L409" i="32"/>
  <c r="F410" i="32" s="1"/>
  <c r="M409" i="32"/>
  <c r="G396" i="21" s="1"/>
  <c r="AC399" i="39"/>
  <c r="F395" i="41"/>
  <c r="M691" i="28"/>
  <c r="R682" i="35" s="1"/>
  <c r="L691" i="28"/>
  <c r="F692" i="28" s="1"/>
  <c r="G692" i="28" s="1"/>
  <c r="Q657" i="35"/>
  <c r="V657" i="35" s="1"/>
  <c r="W657" i="35" s="1"/>
  <c r="K657" i="35" s="1"/>
  <c r="D657" i="39" s="1"/>
  <c r="F657" i="39" s="1"/>
  <c r="M658" i="35"/>
  <c r="I656" i="37"/>
  <c r="J656" i="37" s="1"/>
  <c r="K656" i="37" s="1"/>
  <c r="F657" i="51" s="1"/>
  <c r="G657" i="51" s="1"/>
  <c r="H657" i="51" s="1"/>
  <c r="H668" i="27"/>
  <c r="J668" i="27" s="1"/>
  <c r="G668" i="27"/>
  <c r="T681" i="35"/>
  <c r="U681" i="35"/>
  <c r="M720" i="17" l="1"/>
  <c r="F709" i="37" s="1"/>
  <c r="L720" i="17"/>
  <c r="F721" i="17" s="1"/>
  <c r="L680" i="37"/>
  <c r="M680" i="37" s="1"/>
  <c r="N680" i="37" s="1"/>
  <c r="I681" i="51" s="1"/>
  <c r="J681" i="51" s="1"/>
  <c r="K681" i="51" s="1"/>
  <c r="H692" i="28"/>
  <c r="J692" i="28" s="1"/>
  <c r="K692" i="28" s="1"/>
  <c r="S682" i="39"/>
  <c r="O692" i="30"/>
  <c r="P692" i="30" s="1"/>
  <c r="E681" i="37"/>
  <c r="G681" i="37" s="1"/>
  <c r="H681" i="37" s="1"/>
  <c r="C682" i="51" s="1"/>
  <c r="D682" i="51" s="1"/>
  <c r="E682" i="51" s="1"/>
  <c r="G693" i="30"/>
  <c r="I693" i="30"/>
  <c r="O657" i="39"/>
  <c r="AE399" i="39"/>
  <c r="AD399" i="39"/>
  <c r="X400" i="35"/>
  <c r="O398" i="37"/>
  <c r="P398" i="37" s="1"/>
  <c r="Q398" i="37" s="1"/>
  <c r="L399" i="51" s="1"/>
  <c r="M399" i="51" s="1"/>
  <c r="N399" i="51" s="1"/>
  <c r="G410" i="32"/>
  <c r="H410" i="32"/>
  <c r="G657" i="39"/>
  <c r="H657" i="39" s="1"/>
  <c r="I668" i="27"/>
  <c r="K668" i="27"/>
  <c r="F657" i="36"/>
  <c r="G657" i="36" s="1"/>
  <c r="H657" i="36" s="1"/>
  <c r="N658" i="35"/>
  <c r="I681" i="36"/>
  <c r="J681" i="36" s="1"/>
  <c r="K681" i="36" s="1"/>
  <c r="S682" i="35"/>
  <c r="AB432" i="39"/>
  <c r="I721" i="17" l="1"/>
  <c r="G721" i="17"/>
  <c r="H683" i="35"/>
  <c r="C682" i="36"/>
  <c r="D682" i="36" s="1"/>
  <c r="E682" i="36" s="1"/>
  <c r="E683" i="39" s="1"/>
  <c r="T683" i="39" s="1"/>
  <c r="K693" i="30"/>
  <c r="L693" i="30" s="1"/>
  <c r="L399" i="36"/>
  <c r="M399" i="36" s="1"/>
  <c r="N399" i="36" s="1"/>
  <c r="Y400" i="35"/>
  <c r="Z400" i="35" s="1"/>
  <c r="I400" i="40" s="1"/>
  <c r="F396" i="38"/>
  <c r="J410" i="32"/>
  <c r="K410" i="32" s="1"/>
  <c r="L692" i="28"/>
  <c r="F693" i="28" s="1"/>
  <c r="G693" i="28" s="1"/>
  <c r="M692" i="28"/>
  <c r="R683" i="35" s="1"/>
  <c r="L668" i="27"/>
  <c r="F669" i="27" s="1"/>
  <c r="M668" i="27"/>
  <c r="O658" i="35"/>
  <c r="P658" i="35"/>
  <c r="I657" i="39"/>
  <c r="K657" i="39" s="1"/>
  <c r="J657" i="39"/>
  <c r="U682" i="35"/>
  <c r="T682" i="35"/>
  <c r="L681" i="37" l="1"/>
  <c r="M681" i="37" s="1"/>
  <c r="N681" i="37" s="1"/>
  <c r="I682" i="51" s="1"/>
  <c r="J682" i="51" s="1"/>
  <c r="K682" i="51" s="1"/>
  <c r="J721" i="17"/>
  <c r="K721" i="17" s="1"/>
  <c r="U683" i="39"/>
  <c r="H693" i="28"/>
  <c r="J693" i="28" s="1"/>
  <c r="N693" i="30"/>
  <c r="M693" i="30"/>
  <c r="F694" i="30" s="1"/>
  <c r="P683" i="39"/>
  <c r="Q683" i="39" s="1"/>
  <c r="R683" i="39"/>
  <c r="J683" i="35"/>
  <c r="I683" i="35"/>
  <c r="Q658" i="35"/>
  <c r="V658" i="35" s="1"/>
  <c r="W658" i="35" s="1"/>
  <c r="K658" i="35" s="1"/>
  <c r="D658" i="39" s="1"/>
  <c r="O658" i="39" s="1"/>
  <c r="M410" i="32"/>
  <c r="G397" i="21" s="1"/>
  <c r="L410" i="32"/>
  <c r="F411" i="32" s="1"/>
  <c r="F396" i="41"/>
  <c r="AC400" i="39"/>
  <c r="L657" i="39"/>
  <c r="M659" i="35"/>
  <c r="I657" i="37"/>
  <c r="J657" i="37" s="1"/>
  <c r="K657" i="37" s="1"/>
  <c r="F658" i="51" s="1"/>
  <c r="G658" i="51" s="1"/>
  <c r="H658" i="51" s="1"/>
  <c r="G669" i="27"/>
  <c r="H669" i="27"/>
  <c r="J669" i="27" s="1"/>
  <c r="K693" i="28"/>
  <c r="I682" i="36"/>
  <c r="J682" i="36" s="1"/>
  <c r="K682" i="36" s="1"/>
  <c r="S683" i="35"/>
  <c r="AB433" i="39"/>
  <c r="L721" i="17" l="1"/>
  <c r="F722" i="17" s="1"/>
  <c r="M721" i="17"/>
  <c r="F710" i="37" s="1"/>
  <c r="S683" i="39"/>
  <c r="F658" i="39"/>
  <c r="G658" i="39" s="1"/>
  <c r="J658" i="39" s="1"/>
  <c r="I694" i="30"/>
  <c r="G694" i="30"/>
  <c r="O693" i="30"/>
  <c r="P693" i="30" s="1"/>
  <c r="E682" i="37"/>
  <c r="G682" i="37" s="1"/>
  <c r="H682" i="37" s="1"/>
  <c r="C683" i="51" s="1"/>
  <c r="D683" i="51" s="1"/>
  <c r="E683" i="51" s="1"/>
  <c r="AE400" i="39"/>
  <c r="AD400" i="39"/>
  <c r="H411" i="32"/>
  <c r="G411" i="32"/>
  <c r="X401" i="35"/>
  <c r="O399" i="37"/>
  <c r="P399" i="37" s="1"/>
  <c r="Q399" i="37" s="1"/>
  <c r="L400" i="51" s="1"/>
  <c r="M400" i="51" s="1"/>
  <c r="N400" i="51" s="1"/>
  <c r="I669" i="27"/>
  <c r="K669" i="27"/>
  <c r="N659" i="35"/>
  <c r="F658" i="36"/>
  <c r="G658" i="36" s="1"/>
  <c r="H658" i="36" s="1"/>
  <c r="T683" i="35"/>
  <c r="U683" i="35"/>
  <c r="L693" i="28"/>
  <c r="F694" i="28" s="1"/>
  <c r="M693" i="28"/>
  <c r="I722" i="17" l="1"/>
  <c r="G722" i="17"/>
  <c r="I658" i="39"/>
  <c r="H658" i="39"/>
  <c r="K658" i="39" s="1"/>
  <c r="H684" i="35"/>
  <c r="C683" i="36"/>
  <c r="D683" i="36" s="1"/>
  <c r="E683" i="36" s="1"/>
  <c r="E684" i="39" s="1"/>
  <c r="T684" i="39" s="1"/>
  <c r="K694" i="30"/>
  <c r="L694" i="30" s="1"/>
  <c r="Y401" i="35"/>
  <c r="Z401" i="35" s="1"/>
  <c r="I401" i="40" s="1"/>
  <c r="F397" i="38"/>
  <c r="L400" i="36"/>
  <c r="M400" i="36" s="1"/>
  <c r="N400" i="36" s="1"/>
  <c r="J411" i="32"/>
  <c r="K411" i="32"/>
  <c r="L669" i="27"/>
  <c r="F670" i="27" s="1"/>
  <c r="M669" i="27"/>
  <c r="O659" i="35"/>
  <c r="P659" i="35"/>
  <c r="R684" i="35"/>
  <c r="L682" i="37"/>
  <c r="M682" i="37" s="1"/>
  <c r="N682" i="37" s="1"/>
  <c r="I683" i="51" s="1"/>
  <c r="J683" i="51" s="1"/>
  <c r="K683" i="51" s="1"/>
  <c r="H694" i="28"/>
  <c r="J694" i="28" s="1"/>
  <c r="G694" i="28"/>
  <c r="AB434" i="39"/>
  <c r="J722" i="17" l="1"/>
  <c r="K722" i="17" s="1"/>
  <c r="U684" i="39"/>
  <c r="L658" i="39"/>
  <c r="N694" i="30"/>
  <c r="M694" i="30"/>
  <c r="F695" i="30" s="1"/>
  <c r="P684" i="39"/>
  <c r="Q684" i="39" s="1"/>
  <c r="R684" i="39"/>
  <c r="I684" i="35"/>
  <c r="J684" i="35"/>
  <c r="Q659" i="35"/>
  <c r="V659" i="35" s="1"/>
  <c r="W659" i="35" s="1"/>
  <c r="K659" i="35" s="1"/>
  <c r="D659" i="39" s="1"/>
  <c r="F659" i="39" s="1"/>
  <c r="G659" i="39" s="1"/>
  <c r="L411" i="32"/>
  <c r="F412" i="32" s="1"/>
  <c r="M411" i="32"/>
  <c r="G398" i="21" s="1"/>
  <c r="F397" i="41"/>
  <c r="AC401" i="39"/>
  <c r="M660" i="35"/>
  <c r="I658" i="37"/>
  <c r="J658" i="37" s="1"/>
  <c r="K658" i="37" s="1"/>
  <c r="F659" i="51" s="1"/>
  <c r="G659" i="51" s="1"/>
  <c r="H659" i="51" s="1"/>
  <c r="G670" i="27"/>
  <c r="H670" i="27"/>
  <c r="J670" i="27" s="1"/>
  <c r="K694" i="28"/>
  <c r="I683" i="36"/>
  <c r="J683" i="36" s="1"/>
  <c r="K683" i="36" s="1"/>
  <c r="S684" i="35"/>
  <c r="M722" i="17" l="1"/>
  <c r="F711" i="37" s="1"/>
  <c r="L722" i="17"/>
  <c r="F723" i="17" s="1"/>
  <c r="O659" i="39"/>
  <c r="S684" i="39"/>
  <c r="I695" i="30"/>
  <c r="G695" i="30"/>
  <c r="E683" i="37"/>
  <c r="G683" i="37" s="1"/>
  <c r="H683" i="37" s="1"/>
  <c r="C684" i="51" s="1"/>
  <c r="D684" i="51" s="1"/>
  <c r="E684" i="51" s="1"/>
  <c r="O694" i="30"/>
  <c r="P694" i="30" s="1"/>
  <c r="AE401" i="39"/>
  <c r="AD401" i="39"/>
  <c r="X402" i="35"/>
  <c r="O400" i="37"/>
  <c r="P400" i="37" s="1"/>
  <c r="Q400" i="37" s="1"/>
  <c r="L401" i="51" s="1"/>
  <c r="M401" i="51" s="1"/>
  <c r="N401" i="51" s="1"/>
  <c r="H412" i="32"/>
  <c r="G412" i="32"/>
  <c r="K670" i="27"/>
  <c r="I670" i="27"/>
  <c r="F659" i="36"/>
  <c r="G659" i="36" s="1"/>
  <c r="H659" i="36" s="1"/>
  <c r="N660" i="35"/>
  <c r="H659" i="39"/>
  <c r="J659" i="39"/>
  <c r="I659" i="39"/>
  <c r="K659" i="39" s="1"/>
  <c r="L694" i="28"/>
  <c r="F695" i="28" s="1"/>
  <c r="M694" i="28"/>
  <c r="U684" i="35"/>
  <c r="T684" i="35"/>
  <c r="AB435" i="39"/>
  <c r="G723" i="17" l="1"/>
  <c r="I723" i="17"/>
  <c r="K695" i="30"/>
  <c r="L695" i="30" s="1"/>
  <c r="H685" i="35"/>
  <c r="C684" i="36"/>
  <c r="D684" i="36" s="1"/>
  <c r="E684" i="36" s="1"/>
  <c r="E685" i="39" s="1"/>
  <c r="T685" i="39" s="1"/>
  <c r="J412" i="32"/>
  <c r="K412" i="32" s="1"/>
  <c r="L401" i="36"/>
  <c r="M401" i="36" s="1"/>
  <c r="N401" i="36" s="1"/>
  <c r="Y402" i="35"/>
  <c r="Z402" i="35" s="1"/>
  <c r="I402" i="40" s="1"/>
  <c r="F398" i="38"/>
  <c r="L659" i="39"/>
  <c r="P660" i="35"/>
  <c r="O660" i="35"/>
  <c r="M670" i="27"/>
  <c r="L670" i="27"/>
  <c r="F671" i="27" s="1"/>
  <c r="R685" i="35"/>
  <c r="L683" i="37"/>
  <c r="M683" i="37" s="1"/>
  <c r="N683" i="37" s="1"/>
  <c r="I684" i="51" s="1"/>
  <c r="J684" i="51" s="1"/>
  <c r="K684" i="51" s="1"/>
  <c r="G695" i="28"/>
  <c r="H695" i="28"/>
  <c r="J723" i="17" l="1"/>
  <c r="K723" i="17" s="1"/>
  <c r="U685" i="39"/>
  <c r="M695" i="30"/>
  <c r="F696" i="30" s="1"/>
  <c r="N695" i="30"/>
  <c r="I685" i="35"/>
  <c r="J685" i="35"/>
  <c r="P685" i="39"/>
  <c r="Q685" i="39" s="1"/>
  <c r="R685" i="39"/>
  <c r="M412" i="32"/>
  <c r="G399" i="21" s="1"/>
  <c r="L412" i="32"/>
  <c r="F413" i="32" s="1"/>
  <c r="F398" i="41"/>
  <c r="AC402" i="39"/>
  <c r="J695" i="28"/>
  <c r="K695" i="28" s="1"/>
  <c r="G671" i="27"/>
  <c r="H671" i="27"/>
  <c r="J671" i="27" s="1"/>
  <c r="M661" i="35"/>
  <c r="I659" i="37"/>
  <c r="J659" i="37" s="1"/>
  <c r="K659" i="37" s="1"/>
  <c r="F660" i="51" s="1"/>
  <c r="G660" i="51" s="1"/>
  <c r="H660" i="51" s="1"/>
  <c r="Q660" i="35"/>
  <c r="V660" i="35" s="1"/>
  <c r="W660" i="35" s="1"/>
  <c r="K660" i="35" s="1"/>
  <c r="D660" i="39" s="1"/>
  <c r="I684" i="36"/>
  <c r="J684" i="36" s="1"/>
  <c r="K684" i="36" s="1"/>
  <c r="S685" i="35"/>
  <c r="AB436" i="39"/>
  <c r="L723" i="17" l="1"/>
  <c r="F724" i="17" s="1"/>
  <c r="M723" i="17"/>
  <c r="F712" i="37" s="1"/>
  <c r="S685" i="39"/>
  <c r="O695" i="30"/>
  <c r="P695" i="30" s="1"/>
  <c r="E684" i="37"/>
  <c r="G684" i="37" s="1"/>
  <c r="H684" i="37" s="1"/>
  <c r="C685" i="51" s="1"/>
  <c r="D685" i="51" s="1"/>
  <c r="E685" i="51" s="1"/>
  <c r="I696" i="30"/>
  <c r="G696" i="30"/>
  <c r="AE402" i="39"/>
  <c r="AD402" i="39"/>
  <c r="G413" i="32"/>
  <c r="H413" i="32"/>
  <c r="X403" i="35"/>
  <c r="O401" i="37"/>
  <c r="P401" i="37" s="1"/>
  <c r="Q401" i="37" s="1"/>
  <c r="L402" i="51" s="1"/>
  <c r="M402" i="51" s="1"/>
  <c r="N402" i="51" s="1"/>
  <c r="M695" i="28"/>
  <c r="L684" i="37" s="1"/>
  <c r="M684" i="37" s="1"/>
  <c r="N684" i="37" s="1"/>
  <c r="I685" i="51" s="1"/>
  <c r="J685" i="51" s="1"/>
  <c r="K685" i="51" s="1"/>
  <c r="L695" i="28"/>
  <c r="F696" i="28" s="1"/>
  <c r="G696" i="28" s="1"/>
  <c r="O660" i="39"/>
  <c r="F660" i="39"/>
  <c r="F660" i="36"/>
  <c r="G660" i="36" s="1"/>
  <c r="H660" i="36" s="1"/>
  <c r="N661" i="35"/>
  <c r="I671" i="27"/>
  <c r="K671" i="27"/>
  <c r="R686" i="35"/>
  <c r="U685" i="35"/>
  <c r="T685" i="35"/>
  <c r="H696" i="28" l="1"/>
  <c r="I724" i="17"/>
  <c r="G724" i="17"/>
  <c r="C685" i="36"/>
  <c r="D685" i="36" s="1"/>
  <c r="E685" i="36" s="1"/>
  <c r="E686" i="39" s="1"/>
  <c r="T686" i="39" s="1"/>
  <c r="H686" i="35"/>
  <c r="K696" i="30"/>
  <c r="L696" i="30" s="1"/>
  <c r="J413" i="32"/>
  <c r="K413" i="32" s="1"/>
  <c r="F399" i="38"/>
  <c r="L402" i="36"/>
  <c r="M402" i="36" s="1"/>
  <c r="N402" i="36" s="1"/>
  <c r="Y403" i="35"/>
  <c r="Z403" i="35" s="1"/>
  <c r="I403" i="40" s="1"/>
  <c r="J696" i="28"/>
  <c r="K696" i="28" s="1"/>
  <c r="O661" i="35"/>
  <c r="P661" i="35"/>
  <c r="M671" i="27"/>
  <c r="L671" i="27"/>
  <c r="F672" i="27" s="1"/>
  <c r="G660" i="39"/>
  <c r="H660" i="39" s="1"/>
  <c r="S686" i="35"/>
  <c r="I685" i="36"/>
  <c r="J685" i="36" s="1"/>
  <c r="K685" i="36" s="1"/>
  <c r="AB437" i="39"/>
  <c r="J724" i="17" l="1"/>
  <c r="K724" i="17" s="1"/>
  <c r="U686" i="39"/>
  <c r="Q661" i="35"/>
  <c r="V661" i="35" s="1"/>
  <c r="W661" i="35" s="1"/>
  <c r="K661" i="35" s="1"/>
  <c r="D661" i="39" s="1"/>
  <c r="N696" i="30"/>
  <c r="M696" i="30"/>
  <c r="F697" i="30" s="1"/>
  <c r="J686" i="35"/>
  <c r="I686" i="35"/>
  <c r="P686" i="39"/>
  <c r="Q686" i="39" s="1"/>
  <c r="R686" i="39"/>
  <c r="F399" i="41"/>
  <c r="AC403" i="39"/>
  <c r="L413" i="32"/>
  <c r="F414" i="32" s="1"/>
  <c r="M413" i="32"/>
  <c r="G400" i="21" s="1"/>
  <c r="M696" i="28"/>
  <c r="L685" i="37" s="1"/>
  <c r="L696" i="28"/>
  <c r="F697" i="28" s="1"/>
  <c r="G697" i="28" s="1"/>
  <c r="J660" i="39"/>
  <c r="I660" i="39"/>
  <c r="K660" i="39" s="1"/>
  <c r="H672" i="27"/>
  <c r="J672" i="27" s="1"/>
  <c r="G672" i="27"/>
  <c r="M662" i="35"/>
  <c r="I660" i="37"/>
  <c r="J660" i="37" s="1"/>
  <c r="K660" i="37" s="1"/>
  <c r="F661" i="51" s="1"/>
  <c r="G661" i="51" s="1"/>
  <c r="H661" i="51" s="1"/>
  <c r="O661" i="39"/>
  <c r="F661" i="39"/>
  <c r="T686" i="35"/>
  <c r="U686" i="35"/>
  <c r="H697" i="28" l="1"/>
  <c r="L724" i="17"/>
  <c r="F725" i="17" s="1"/>
  <c r="M724" i="17"/>
  <c r="F713" i="37" s="1"/>
  <c r="R687" i="35"/>
  <c r="S686" i="39"/>
  <c r="I697" i="30"/>
  <c r="G697" i="30"/>
  <c r="O696" i="30"/>
  <c r="P696" i="30" s="1"/>
  <c r="E685" i="37"/>
  <c r="G685" i="37" s="1"/>
  <c r="H685" i="37" s="1"/>
  <c r="C686" i="51" s="1"/>
  <c r="D686" i="51" s="1"/>
  <c r="E686" i="51" s="1"/>
  <c r="H414" i="32"/>
  <c r="G414" i="32"/>
  <c r="AE403" i="39"/>
  <c r="AD403" i="39"/>
  <c r="X404" i="35"/>
  <c r="O402" i="37"/>
  <c r="P402" i="37" s="1"/>
  <c r="Q402" i="37" s="1"/>
  <c r="L403" i="51" s="1"/>
  <c r="M403" i="51" s="1"/>
  <c r="N403" i="51" s="1"/>
  <c r="J697" i="28"/>
  <c r="K697" i="28" s="1"/>
  <c r="G661" i="39"/>
  <c r="H661" i="39" s="1"/>
  <c r="F661" i="36"/>
  <c r="G661" i="36" s="1"/>
  <c r="H661" i="36" s="1"/>
  <c r="N662" i="35"/>
  <c r="I672" i="27"/>
  <c r="K672" i="27"/>
  <c r="L660" i="39"/>
  <c r="AB438" i="39"/>
  <c r="I725" i="17" l="1"/>
  <c r="G725" i="17"/>
  <c r="K697" i="30"/>
  <c r="L697" i="30" s="1"/>
  <c r="M685" i="37"/>
  <c r="N685" i="37" s="1"/>
  <c r="I686" i="51" s="1"/>
  <c r="J686" i="51" s="1"/>
  <c r="K686" i="51" s="1"/>
  <c r="C686" i="36"/>
  <c r="D686" i="36" s="1"/>
  <c r="E686" i="36" s="1"/>
  <c r="E687" i="39" s="1"/>
  <c r="T687" i="39" s="1"/>
  <c r="H687" i="35"/>
  <c r="L403" i="36"/>
  <c r="M403" i="36" s="1"/>
  <c r="N403" i="36" s="1"/>
  <c r="Y404" i="35"/>
  <c r="Z404" i="35" s="1"/>
  <c r="I404" i="40" s="1"/>
  <c r="F400" i="38"/>
  <c r="J414" i="32"/>
  <c r="K414" i="32" s="1"/>
  <c r="L697" i="28"/>
  <c r="F698" i="28" s="1"/>
  <c r="G698" i="28" s="1"/>
  <c r="M697" i="28"/>
  <c r="L686" i="37" s="1"/>
  <c r="L672" i="27"/>
  <c r="F673" i="27" s="1"/>
  <c r="M672" i="27"/>
  <c r="O662" i="35"/>
  <c r="P662" i="35"/>
  <c r="Q662" i="35" s="1"/>
  <c r="V662" i="35" s="1"/>
  <c r="W662" i="35" s="1"/>
  <c r="K662" i="35" s="1"/>
  <c r="D662" i="39" s="1"/>
  <c r="I661" i="39"/>
  <c r="K661" i="39" s="1"/>
  <c r="J661" i="39"/>
  <c r="H698" i="28" l="1"/>
  <c r="J725" i="17"/>
  <c r="K725" i="17" s="1"/>
  <c r="U687" i="39"/>
  <c r="R688" i="35"/>
  <c r="N697" i="30"/>
  <c r="M697" i="30"/>
  <c r="F698" i="30" s="1"/>
  <c r="I687" i="35"/>
  <c r="J687" i="35"/>
  <c r="P687" i="39"/>
  <c r="Q687" i="39" s="1"/>
  <c r="R687" i="39"/>
  <c r="S687" i="35"/>
  <c r="I686" i="36"/>
  <c r="J686" i="36" s="1"/>
  <c r="K686" i="36" s="1"/>
  <c r="M414" i="32"/>
  <c r="G401" i="21" s="1"/>
  <c r="L414" i="32"/>
  <c r="F415" i="32" s="1"/>
  <c r="F400" i="41"/>
  <c r="AC404" i="39"/>
  <c r="J698" i="28"/>
  <c r="K698" i="28" s="1"/>
  <c r="L661" i="39"/>
  <c r="O662" i="39"/>
  <c r="F662" i="39"/>
  <c r="M663" i="35"/>
  <c r="I661" i="37"/>
  <c r="J661" i="37" s="1"/>
  <c r="K661" i="37" s="1"/>
  <c r="F662" i="51" s="1"/>
  <c r="G662" i="51" s="1"/>
  <c r="H662" i="51" s="1"/>
  <c r="G673" i="27"/>
  <c r="H673" i="27"/>
  <c r="J673" i="27" s="1"/>
  <c r="AB439" i="39"/>
  <c r="M725" i="17" l="1"/>
  <c r="F714" i="37" s="1"/>
  <c r="L725" i="17"/>
  <c r="F726" i="17" s="1"/>
  <c r="T687" i="35"/>
  <c r="U687" i="35"/>
  <c r="S687" i="39"/>
  <c r="G698" i="30"/>
  <c r="I698" i="30"/>
  <c r="E686" i="37"/>
  <c r="O697" i="30"/>
  <c r="P697" i="30" s="1"/>
  <c r="AE404" i="39"/>
  <c r="AD404" i="39"/>
  <c r="G415" i="32"/>
  <c r="H415" i="32"/>
  <c r="X405" i="35"/>
  <c r="O403" i="37"/>
  <c r="P403" i="37" s="1"/>
  <c r="Q403" i="37" s="1"/>
  <c r="L404" i="51" s="1"/>
  <c r="M404" i="51" s="1"/>
  <c r="N404" i="51" s="1"/>
  <c r="M698" i="28"/>
  <c r="L687" i="37" s="1"/>
  <c r="L698" i="28"/>
  <c r="F699" i="28" s="1"/>
  <c r="H699" i="28" s="1"/>
  <c r="J699" i="28" s="1"/>
  <c r="N663" i="35"/>
  <c r="F662" i="36"/>
  <c r="G662" i="36" s="1"/>
  <c r="H662" i="36" s="1"/>
  <c r="K673" i="27"/>
  <c r="I673" i="27"/>
  <c r="G662" i="39"/>
  <c r="H662" i="39" s="1"/>
  <c r="I726" i="17" l="1"/>
  <c r="G726" i="17"/>
  <c r="R689" i="35"/>
  <c r="G699" i="28"/>
  <c r="G686" i="37"/>
  <c r="H686" i="37" s="1"/>
  <c r="C687" i="51" s="1"/>
  <c r="D687" i="51" s="1"/>
  <c r="E687" i="51" s="1"/>
  <c r="M686" i="37"/>
  <c r="N686" i="37" s="1"/>
  <c r="I687" i="51" s="1"/>
  <c r="J687" i="51" s="1"/>
  <c r="K687" i="51" s="1"/>
  <c r="K698" i="30"/>
  <c r="L698" i="30" s="1"/>
  <c r="J415" i="32"/>
  <c r="K415" i="32" s="1"/>
  <c r="Y405" i="35"/>
  <c r="Z405" i="35" s="1"/>
  <c r="I405" i="40" s="1"/>
  <c r="F401" i="38"/>
  <c r="L404" i="36"/>
  <c r="M404" i="36" s="1"/>
  <c r="N404" i="36" s="1"/>
  <c r="I662" i="39"/>
  <c r="K662" i="39" s="1"/>
  <c r="J662" i="39"/>
  <c r="M673" i="27"/>
  <c r="L673" i="27"/>
  <c r="F674" i="27" s="1"/>
  <c r="P663" i="35"/>
  <c r="O663" i="35"/>
  <c r="K699" i="28"/>
  <c r="AB440" i="39"/>
  <c r="J726" i="17" l="1"/>
  <c r="K726" i="17" s="1"/>
  <c r="M698" i="30"/>
  <c r="F699" i="30" s="1"/>
  <c r="N698" i="30"/>
  <c r="S688" i="35"/>
  <c r="I687" i="36"/>
  <c r="J687" i="36" s="1"/>
  <c r="K687" i="36" s="1"/>
  <c r="H688" i="35"/>
  <c r="C687" i="36"/>
  <c r="D687" i="36" s="1"/>
  <c r="E687" i="36" s="1"/>
  <c r="E688" i="39" s="1"/>
  <c r="T688" i="39" s="1"/>
  <c r="M415" i="32"/>
  <c r="G402" i="21" s="1"/>
  <c r="L415" i="32"/>
  <c r="F416" i="32" s="1"/>
  <c r="F401" i="41"/>
  <c r="AC405" i="39"/>
  <c r="L662" i="39"/>
  <c r="Q663" i="35"/>
  <c r="V663" i="35" s="1"/>
  <c r="W663" i="35" s="1"/>
  <c r="K663" i="35" s="1"/>
  <c r="D663" i="39" s="1"/>
  <c r="H674" i="27"/>
  <c r="J674" i="27" s="1"/>
  <c r="G674" i="27"/>
  <c r="M664" i="35"/>
  <c r="I662" i="37"/>
  <c r="J662" i="37" s="1"/>
  <c r="K662" i="37" s="1"/>
  <c r="F663" i="51" s="1"/>
  <c r="G663" i="51" s="1"/>
  <c r="H663" i="51" s="1"/>
  <c r="M699" i="28"/>
  <c r="L699" i="28"/>
  <c r="F700" i="28" s="1"/>
  <c r="L726" i="17" l="1"/>
  <c r="F727" i="17" s="1"/>
  <c r="M726" i="17"/>
  <c r="F715" i="37" s="1"/>
  <c r="U688" i="39"/>
  <c r="P688" i="39"/>
  <c r="Q688" i="39" s="1"/>
  <c r="R688" i="39"/>
  <c r="J688" i="35"/>
  <c r="I688" i="35"/>
  <c r="T688" i="35"/>
  <c r="U688" i="35"/>
  <c r="O698" i="30"/>
  <c r="P698" i="30" s="1"/>
  <c r="E687" i="37"/>
  <c r="G699" i="30"/>
  <c r="I699" i="30"/>
  <c r="AE405" i="39"/>
  <c r="AD405" i="39"/>
  <c r="H416" i="32"/>
  <c r="G416" i="32"/>
  <c r="X406" i="35"/>
  <c r="O404" i="37"/>
  <c r="P404" i="37" s="1"/>
  <c r="Q404" i="37" s="1"/>
  <c r="L405" i="51" s="1"/>
  <c r="M405" i="51" s="1"/>
  <c r="N405" i="51" s="1"/>
  <c r="F663" i="36"/>
  <c r="G663" i="36" s="1"/>
  <c r="H663" i="36" s="1"/>
  <c r="N664" i="35"/>
  <c r="I674" i="27"/>
  <c r="K674" i="27"/>
  <c r="O663" i="39"/>
  <c r="F663" i="39"/>
  <c r="G663" i="39" s="1"/>
  <c r="G700" i="28"/>
  <c r="H700" i="28"/>
  <c r="R690" i="35"/>
  <c r="L688" i="37"/>
  <c r="AB441" i="39"/>
  <c r="I727" i="17" l="1"/>
  <c r="G727" i="17"/>
  <c r="K699" i="30"/>
  <c r="L699" i="30" s="1"/>
  <c r="S688" i="39"/>
  <c r="G687" i="37"/>
  <c r="H687" i="37" s="1"/>
  <c r="C688" i="51" s="1"/>
  <c r="D688" i="51" s="1"/>
  <c r="E688" i="51" s="1"/>
  <c r="M687" i="37"/>
  <c r="N687" i="37" s="1"/>
  <c r="I688" i="51" s="1"/>
  <c r="J688" i="51" s="1"/>
  <c r="K688" i="51" s="1"/>
  <c r="Y406" i="35"/>
  <c r="Z406" i="35" s="1"/>
  <c r="I406" i="40" s="1"/>
  <c r="F402" i="38"/>
  <c r="L405" i="36"/>
  <c r="M405" i="36" s="1"/>
  <c r="N405" i="36" s="1"/>
  <c r="J416" i="32"/>
  <c r="K416" i="32" s="1"/>
  <c r="J700" i="28"/>
  <c r="K700" i="28" s="1"/>
  <c r="H663" i="39"/>
  <c r="J663" i="39"/>
  <c r="I663" i="39"/>
  <c r="L674" i="27"/>
  <c r="F675" i="27" s="1"/>
  <c r="M674" i="27"/>
  <c r="O664" i="35"/>
  <c r="P664" i="35"/>
  <c r="J727" i="17" l="1"/>
  <c r="K727" i="17" s="1"/>
  <c r="Q664" i="35"/>
  <c r="V664" i="35" s="1"/>
  <c r="W664" i="35" s="1"/>
  <c r="K664" i="35" s="1"/>
  <c r="D664" i="39" s="1"/>
  <c r="O664" i="39" s="1"/>
  <c r="M699" i="30"/>
  <c r="F700" i="30" s="1"/>
  <c r="N699" i="30"/>
  <c r="C688" i="36"/>
  <c r="D688" i="36" s="1"/>
  <c r="E688" i="36" s="1"/>
  <c r="E689" i="39" s="1"/>
  <c r="T689" i="39" s="1"/>
  <c r="H689" i="35"/>
  <c r="S689" i="35"/>
  <c r="I688" i="36"/>
  <c r="J688" i="36" s="1"/>
  <c r="K688" i="36" s="1"/>
  <c r="K663" i="39"/>
  <c r="L416" i="32"/>
  <c r="F417" i="32" s="1"/>
  <c r="M416" i="32"/>
  <c r="G403" i="21" s="1"/>
  <c r="F402" i="41"/>
  <c r="AC406" i="39"/>
  <c r="L700" i="28"/>
  <c r="F701" i="28" s="1"/>
  <c r="G701" i="28" s="1"/>
  <c r="M700" i="28"/>
  <c r="R691" i="35" s="1"/>
  <c r="M665" i="35"/>
  <c r="I663" i="37"/>
  <c r="J663" i="37" s="1"/>
  <c r="K663" i="37" s="1"/>
  <c r="F664" i="51" s="1"/>
  <c r="G664" i="51" s="1"/>
  <c r="H664" i="51" s="1"/>
  <c r="G675" i="27"/>
  <c r="H675" i="27"/>
  <c r="J675" i="27" s="1"/>
  <c r="AB442" i="39"/>
  <c r="L727" i="17" l="1"/>
  <c r="F728" i="17" s="1"/>
  <c r="M727" i="17"/>
  <c r="F716" i="37" s="1"/>
  <c r="U689" i="39"/>
  <c r="F664" i="39"/>
  <c r="L689" i="37"/>
  <c r="H701" i="28"/>
  <c r="J701" i="28" s="1"/>
  <c r="U689" i="35"/>
  <c r="T689" i="35"/>
  <c r="I689" i="35"/>
  <c r="J689" i="35"/>
  <c r="P689" i="39"/>
  <c r="Q689" i="39" s="1"/>
  <c r="R689" i="39"/>
  <c r="S689" i="39" s="1"/>
  <c r="L663" i="39"/>
  <c r="O699" i="30"/>
  <c r="P699" i="30" s="1"/>
  <c r="E688" i="37"/>
  <c r="G700" i="30"/>
  <c r="I700" i="30"/>
  <c r="AE406" i="39"/>
  <c r="AD406" i="39"/>
  <c r="X407" i="35"/>
  <c r="O405" i="37"/>
  <c r="P405" i="37" s="1"/>
  <c r="Q405" i="37" s="1"/>
  <c r="L406" i="51" s="1"/>
  <c r="M406" i="51" s="1"/>
  <c r="N406" i="51" s="1"/>
  <c r="G417" i="32"/>
  <c r="H417" i="32"/>
  <c r="K675" i="27"/>
  <c r="I675" i="27"/>
  <c r="F664" i="36"/>
  <c r="G664" i="36" s="1"/>
  <c r="H664" i="36" s="1"/>
  <c r="N665" i="35"/>
  <c r="G664" i="39"/>
  <c r="H664" i="39" s="1"/>
  <c r="K701" i="28" l="1"/>
  <c r="I728" i="17"/>
  <c r="G728" i="17"/>
  <c r="K700" i="30"/>
  <c r="L700" i="30" s="1"/>
  <c r="G688" i="37"/>
  <c r="H688" i="37" s="1"/>
  <c r="C689" i="51" s="1"/>
  <c r="D689" i="51" s="1"/>
  <c r="E689" i="51" s="1"/>
  <c r="M688" i="37"/>
  <c r="N688" i="37" s="1"/>
  <c r="I689" i="51" s="1"/>
  <c r="J689" i="51" s="1"/>
  <c r="K689" i="51" s="1"/>
  <c r="Y407" i="35"/>
  <c r="Z407" i="35" s="1"/>
  <c r="I407" i="40" s="1"/>
  <c r="F403" i="38"/>
  <c r="L406" i="36"/>
  <c r="M406" i="36" s="1"/>
  <c r="N406" i="36" s="1"/>
  <c r="J417" i="32"/>
  <c r="K417" i="32" s="1"/>
  <c r="M675" i="27"/>
  <c r="L675" i="27"/>
  <c r="F676" i="27" s="1"/>
  <c r="I664" i="39"/>
  <c r="K664" i="39" s="1"/>
  <c r="J664" i="39"/>
  <c r="O665" i="35"/>
  <c r="P665" i="35"/>
  <c r="M701" i="28"/>
  <c r="L701" i="28"/>
  <c r="F702" i="28" s="1"/>
  <c r="AB443" i="39"/>
  <c r="J728" i="17" l="1"/>
  <c r="K728" i="17" s="1"/>
  <c r="L664" i="39"/>
  <c r="M700" i="30"/>
  <c r="F701" i="30" s="1"/>
  <c r="N700" i="30"/>
  <c r="I689" i="36"/>
  <c r="J689" i="36" s="1"/>
  <c r="K689" i="36" s="1"/>
  <c r="S690" i="35"/>
  <c r="H690" i="35"/>
  <c r="C689" i="36"/>
  <c r="D689" i="36" s="1"/>
  <c r="E689" i="36" s="1"/>
  <c r="E690" i="39" s="1"/>
  <c r="T690" i="39" s="1"/>
  <c r="AC407" i="39"/>
  <c r="F403" i="41"/>
  <c r="L417" i="32"/>
  <c r="F418" i="32" s="1"/>
  <c r="M417" i="32"/>
  <c r="G404" i="21" s="1"/>
  <c r="Q665" i="35"/>
  <c r="V665" i="35" s="1"/>
  <c r="W665" i="35" s="1"/>
  <c r="K665" i="35" s="1"/>
  <c r="D665" i="39" s="1"/>
  <c r="O665" i="39" s="1"/>
  <c r="G676" i="27"/>
  <c r="H676" i="27"/>
  <c r="J676" i="27" s="1"/>
  <c r="I664" i="37"/>
  <c r="J664" i="37" s="1"/>
  <c r="K664" i="37" s="1"/>
  <c r="F665" i="51" s="1"/>
  <c r="G665" i="51" s="1"/>
  <c r="H665" i="51" s="1"/>
  <c r="M666" i="35"/>
  <c r="G702" i="28"/>
  <c r="H702" i="28"/>
  <c r="J702" i="28" s="1"/>
  <c r="R692" i="35"/>
  <c r="L690" i="37"/>
  <c r="M728" i="17" l="1"/>
  <c r="F717" i="37" s="1"/>
  <c r="L728" i="17"/>
  <c r="F729" i="17" s="1"/>
  <c r="U690" i="39"/>
  <c r="J690" i="35"/>
  <c r="I690" i="35"/>
  <c r="R690" i="39"/>
  <c r="P690" i="39"/>
  <c r="Q690" i="39" s="1"/>
  <c r="U690" i="35"/>
  <c r="T690" i="35"/>
  <c r="E689" i="37"/>
  <c r="O700" i="30"/>
  <c r="P700" i="30" s="1"/>
  <c r="G701" i="30"/>
  <c r="I701" i="30"/>
  <c r="G418" i="32"/>
  <c r="H418" i="32"/>
  <c r="X408" i="35"/>
  <c r="O406" i="37"/>
  <c r="P406" i="37" s="1"/>
  <c r="Q406" i="37" s="1"/>
  <c r="L407" i="51" s="1"/>
  <c r="M407" i="51" s="1"/>
  <c r="N407" i="51" s="1"/>
  <c r="AE407" i="39"/>
  <c r="AD407" i="39"/>
  <c r="F665" i="39"/>
  <c r="G665" i="39" s="1"/>
  <c r="F665" i="36"/>
  <c r="G665" i="36" s="1"/>
  <c r="H665" i="36" s="1"/>
  <c r="N666" i="35"/>
  <c r="I676" i="27"/>
  <c r="K676" i="27"/>
  <c r="K702" i="28"/>
  <c r="AB444" i="39"/>
  <c r="I729" i="17" l="1"/>
  <c r="G729" i="17"/>
  <c r="G689" i="37"/>
  <c r="H689" i="37" s="1"/>
  <c r="C690" i="51" s="1"/>
  <c r="D690" i="51" s="1"/>
  <c r="E690" i="51" s="1"/>
  <c r="M689" i="37"/>
  <c r="N689" i="37" s="1"/>
  <c r="I690" i="51" s="1"/>
  <c r="J690" i="51" s="1"/>
  <c r="K690" i="51" s="1"/>
  <c r="S690" i="39"/>
  <c r="K701" i="30"/>
  <c r="L701" i="30" s="1"/>
  <c r="J418" i="32"/>
  <c r="K418" i="32" s="1"/>
  <c r="L407" i="36"/>
  <c r="M407" i="36" s="1"/>
  <c r="N407" i="36" s="1"/>
  <c r="Y408" i="35"/>
  <c r="Z408" i="35" s="1"/>
  <c r="I408" i="40" s="1"/>
  <c r="F404" i="38"/>
  <c r="I665" i="39"/>
  <c r="J665" i="39"/>
  <c r="H665" i="39"/>
  <c r="L676" i="27"/>
  <c r="F677" i="27" s="1"/>
  <c r="M676" i="27"/>
  <c r="O666" i="35"/>
  <c r="P666" i="35"/>
  <c r="M702" i="28"/>
  <c r="L702" i="28"/>
  <c r="F703" i="28" s="1"/>
  <c r="J729" i="17" l="1"/>
  <c r="K729" i="17" s="1"/>
  <c r="K665" i="39"/>
  <c r="L665" i="39" s="1"/>
  <c r="N701" i="30"/>
  <c r="M701" i="30"/>
  <c r="F702" i="30" s="1"/>
  <c r="I690" i="36"/>
  <c r="J690" i="36" s="1"/>
  <c r="K690" i="36" s="1"/>
  <c r="S691" i="35"/>
  <c r="C690" i="36"/>
  <c r="D690" i="36" s="1"/>
  <c r="E690" i="36" s="1"/>
  <c r="E691" i="39" s="1"/>
  <c r="T691" i="39" s="1"/>
  <c r="H691" i="35"/>
  <c r="AC408" i="39"/>
  <c r="F404" i="41"/>
  <c r="M418" i="32"/>
  <c r="G405" i="21" s="1"/>
  <c r="L418" i="32"/>
  <c r="F419" i="32" s="1"/>
  <c r="Q666" i="35"/>
  <c r="V666" i="35" s="1"/>
  <c r="W666" i="35" s="1"/>
  <c r="K666" i="35" s="1"/>
  <c r="D666" i="39" s="1"/>
  <c r="O666" i="39" s="1"/>
  <c r="M667" i="35"/>
  <c r="I665" i="37"/>
  <c r="J665" i="37" s="1"/>
  <c r="K665" i="37" s="1"/>
  <c r="F666" i="51" s="1"/>
  <c r="G666" i="51" s="1"/>
  <c r="H666" i="51" s="1"/>
  <c r="H677" i="27"/>
  <c r="J677" i="27" s="1"/>
  <c r="G677" i="27"/>
  <c r="G703" i="28"/>
  <c r="H703" i="28"/>
  <c r="J703" i="28" s="1"/>
  <c r="R693" i="35"/>
  <c r="L691" i="37"/>
  <c r="AB445" i="39"/>
  <c r="L729" i="17" l="1"/>
  <c r="F730" i="17" s="1"/>
  <c r="M729" i="17"/>
  <c r="F718" i="37" s="1"/>
  <c r="U691" i="39"/>
  <c r="I691" i="35"/>
  <c r="J691" i="35"/>
  <c r="P691" i="39"/>
  <c r="Q691" i="39" s="1"/>
  <c r="R691" i="39"/>
  <c r="U691" i="35"/>
  <c r="T691" i="35"/>
  <c r="I702" i="30"/>
  <c r="G702" i="30"/>
  <c r="O701" i="30"/>
  <c r="P701" i="30" s="1"/>
  <c r="E690" i="37"/>
  <c r="F666" i="39"/>
  <c r="G666" i="39" s="1"/>
  <c r="H666" i="39" s="1"/>
  <c r="G419" i="32"/>
  <c r="H419" i="32"/>
  <c r="X409" i="35"/>
  <c r="O407" i="37"/>
  <c r="P407" i="37" s="1"/>
  <c r="Q407" i="37" s="1"/>
  <c r="L408" i="51" s="1"/>
  <c r="M408" i="51" s="1"/>
  <c r="N408" i="51" s="1"/>
  <c r="AE408" i="39"/>
  <c r="AD408" i="39"/>
  <c r="I677" i="27"/>
  <c r="K677" i="27"/>
  <c r="N667" i="35"/>
  <c r="F666" i="36"/>
  <c r="G666" i="36" s="1"/>
  <c r="H666" i="36" s="1"/>
  <c r="K703" i="28"/>
  <c r="G730" i="17" l="1"/>
  <c r="I730" i="17"/>
  <c r="K702" i="30"/>
  <c r="L702" i="30" s="1"/>
  <c r="S691" i="39"/>
  <c r="G690" i="37"/>
  <c r="H690" i="37" s="1"/>
  <c r="C691" i="51" s="1"/>
  <c r="D691" i="51" s="1"/>
  <c r="E691" i="51" s="1"/>
  <c r="M690" i="37"/>
  <c r="N690" i="37" s="1"/>
  <c r="I691" i="51" s="1"/>
  <c r="J691" i="51" s="1"/>
  <c r="K691" i="51" s="1"/>
  <c r="F405" i="38"/>
  <c r="Y409" i="35"/>
  <c r="Z409" i="35" s="1"/>
  <c r="I409" i="40" s="1"/>
  <c r="L408" i="36"/>
  <c r="M408" i="36" s="1"/>
  <c r="N408" i="36" s="1"/>
  <c r="J419" i="32"/>
  <c r="K419" i="32" s="1"/>
  <c r="J666" i="39"/>
  <c r="I666" i="39"/>
  <c r="K666" i="39" s="1"/>
  <c r="P667" i="35"/>
  <c r="O667" i="35"/>
  <c r="M677" i="27"/>
  <c r="L677" i="27"/>
  <c r="F678" i="27" s="1"/>
  <c r="L703" i="28"/>
  <c r="F704" i="28" s="1"/>
  <c r="M703" i="28"/>
  <c r="AB446" i="39"/>
  <c r="J730" i="17" l="1"/>
  <c r="K730" i="17" s="1"/>
  <c r="M702" i="30"/>
  <c r="F703" i="30" s="1"/>
  <c r="N702" i="30"/>
  <c r="S692" i="35"/>
  <c r="I691" i="36"/>
  <c r="J691" i="36" s="1"/>
  <c r="K691" i="36" s="1"/>
  <c r="C691" i="36"/>
  <c r="D691" i="36" s="1"/>
  <c r="E691" i="36" s="1"/>
  <c r="E692" i="39" s="1"/>
  <c r="T692" i="39" s="1"/>
  <c r="H692" i="35"/>
  <c r="L419" i="32"/>
  <c r="F420" i="32" s="1"/>
  <c r="M419" i="32"/>
  <c r="G406" i="21" s="1"/>
  <c r="F405" i="41"/>
  <c r="AC409" i="39"/>
  <c r="G678" i="27"/>
  <c r="H678" i="27"/>
  <c r="J678" i="27" s="1"/>
  <c r="M668" i="35"/>
  <c r="I666" i="37"/>
  <c r="J666" i="37" s="1"/>
  <c r="K666" i="37" s="1"/>
  <c r="F667" i="51" s="1"/>
  <c r="G667" i="51" s="1"/>
  <c r="H667" i="51" s="1"/>
  <c r="Q667" i="35"/>
  <c r="V667" i="35" s="1"/>
  <c r="W667" i="35" s="1"/>
  <c r="K667" i="35" s="1"/>
  <c r="D667" i="39" s="1"/>
  <c r="L666" i="39"/>
  <c r="L692" i="37"/>
  <c r="R694" i="35"/>
  <c r="G704" i="28"/>
  <c r="H704" i="28"/>
  <c r="J704" i="28" s="1"/>
  <c r="M730" i="17" l="1"/>
  <c r="F719" i="37" s="1"/>
  <c r="L730" i="17"/>
  <c r="F731" i="17" s="1"/>
  <c r="U692" i="39"/>
  <c r="J692" i="35"/>
  <c r="I692" i="35"/>
  <c r="P692" i="39"/>
  <c r="Q692" i="39" s="1"/>
  <c r="R692" i="39"/>
  <c r="U692" i="35"/>
  <c r="T692" i="35"/>
  <c r="O702" i="30"/>
  <c r="P702" i="30" s="1"/>
  <c r="E691" i="37"/>
  <c r="I703" i="30"/>
  <c r="G703" i="30"/>
  <c r="X410" i="35"/>
  <c r="O408" i="37"/>
  <c r="P408" i="37" s="1"/>
  <c r="Q408" i="37" s="1"/>
  <c r="L409" i="51" s="1"/>
  <c r="M409" i="51" s="1"/>
  <c r="N409" i="51" s="1"/>
  <c r="AE409" i="39"/>
  <c r="AD409" i="39"/>
  <c r="G420" i="32"/>
  <c r="H420" i="32"/>
  <c r="O667" i="39"/>
  <c r="F667" i="39"/>
  <c r="G667" i="39" s="1"/>
  <c r="N668" i="35"/>
  <c r="F667" i="36"/>
  <c r="G667" i="36" s="1"/>
  <c r="H667" i="36" s="1"/>
  <c r="I678" i="27"/>
  <c r="K678" i="27"/>
  <c r="K704" i="28"/>
  <c r="AB447" i="39"/>
  <c r="I731" i="17" l="1"/>
  <c r="G731" i="17"/>
  <c r="S692" i="39"/>
  <c r="K703" i="30"/>
  <c r="L703" i="30" s="1"/>
  <c r="G691" i="37"/>
  <c r="H691" i="37" s="1"/>
  <c r="C692" i="51" s="1"/>
  <c r="D692" i="51" s="1"/>
  <c r="E692" i="51" s="1"/>
  <c r="M691" i="37"/>
  <c r="N691" i="37" s="1"/>
  <c r="I692" i="51" s="1"/>
  <c r="J692" i="51" s="1"/>
  <c r="K692" i="51" s="1"/>
  <c r="J420" i="32"/>
  <c r="K420" i="32" s="1"/>
  <c r="L409" i="36"/>
  <c r="M409" i="36" s="1"/>
  <c r="N409" i="36" s="1"/>
  <c r="F406" i="38"/>
  <c r="Y410" i="35"/>
  <c r="Z410" i="35" s="1"/>
  <c r="I410" i="40" s="1"/>
  <c r="M678" i="27"/>
  <c r="L678" i="27"/>
  <c r="F679" i="27" s="1"/>
  <c r="P668" i="35"/>
  <c r="O668" i="35"/>
  <c r="H667" i="39"/>
  <c r="J667" i="39"/>
  <c r="I667" i="39"/>
  <c r="L704" i="28"/>
  <c r="F705" i="28" s="1"/>
  <c r="M704" i="28"/>
  <c r="J731" i="17" l="1"/>
  <c r="K731" i="17" s="1"/>
  <c r="N703" i="30"/>
  <c r="M703" i="30"/>
  <c r="F704" i="30" s="1"/>
  <c r="H693" i="35"/>
  <c r="C692" i="36"/>
  <c r="D692" i="36" s="1"/>
  <c r="E692" i="36" s="1"/>
  <c r="E693" i="39" s="1"/>
  <c r="T693" i="39" s="1"/>
  <c r="I692" i="36"/>
  <c r="J692" i="36" s="1"/>
  <c r="K692" i="36" s="1"/>
  <c r="S693" i="35"/>
  <c r="K667" i="39"/>
  <c r="M420" i="32"/>
  <c r="G407" i="21" s="1"/>
  <c r="L420" i="32"/>
  <c r="F421" i="32" s="1"/>
  <c r="AC410" i="39"/>
  <c r="F406" i="41"/>
  <c r="Q668" i="35"/>
  <c r="V668" i="35" s="1"/>
  <c r="W668" i="35" s="1"/>
  <c r="K668" i="35" s="1"/>
  <c r="D668" i="39" s="1"/>
  <c r="H679" i="27"/>
  <c r="J679" i="27" s="1"/>
  <c r="G679" i="27"/>
  <c r="M669" i="35"/>
  <c r="I667" i="37"/>
  <c r="J667" i="37" s="1"/>
  <c r="K667" i="37" s="1"/>
  <c r="F668" i="51" s="1"/>
  <c r="G668" i="51" s="1"/>
  <c r="H668" i="51" s="1"/>
  <c r="L693" i="37"/>
  <c r="R695" i="35"/>
  <c r="H705" i="28"/>
  <c r="G705" i="28"/>
  <c r="AB448" i="39"/>
  <c r="L731" i="17" l="1"/>
  <c r="F732" i="17" s="1"/>
  <c r="M731" i="17"/>
  <c r="F720" i="37" s="1"/>
  <c r="U693" i="39"/>
  <c r="U693" i="35"/>
  <c r="T693" i="35"/>
  <c r="L667" i="39"/>
  <c r="P693" i="39"/>
  <c r="Q693" i="39" s="1"/>
  <c r="R693" i="39"/>
  <c r="I693" i="35"/>
  <c r="J693" i="35"/>
  <c r="G704" i="30"/>
  <c r="I704" i="30"/>
  <c r="O703" i="30"/>
  <c r="P703" i="30" s="1"/>
  <c r="E692" i="37"/>
  <c r="G421" i="32"/>
  <c r="H421" i="32"/>
  <c r="AE410" i="39"/>
  <c r="AD410" i="39"/>
  <c r="X411" i="35"/>
  <c r="O409" i="37"/>
  <c r="P409" i="37" s="1"/>
  <c r="Q409" i="37" s="1"/>
  <c r="L410" i="51" s="1"/>
  <c r="M410" i="51" s="1"/>
  <c r="N410" i="51" s="1"/>
  <c r="J705" i="28"/>
  <c r="K705" i="28" s="1"/>
  <c r="I679" i="27"/>
  <c r="K679" i="27"/>
  <c r="N669" i="35"/>
  <c r="F668" i="36"/>
  <c r="G668" i="36" s="1"/>
  <c r="H668" i="36" s="1"/>
  <c r="O668" i="39"/>
  <c r="F668" i="39"/>
  <c r="G668" i="39" s="1"/>
  <c r="I732" i="17" l="1"/>
  <c r="G732" i="17"/>
  <c r="S693" i="39"/>
  <c r="G692" i="37"/>
  <c r="H692" i="37" s="1"/>
  <c r="C693" i="51" s="1"/>
  <c r="D693" i="51" s="1"/>
  <c r="E693" i="51" s="1"/>
  <c r="M692" i="37"/>
  <c r="N692" i="37" s="1"/>
  <c r="I693" i="51" s="1"/>
  <c r="J693" i="51" s="1"/>
  <c r="K693" i="51" s="1"/>
  <c r="K704" i="30"/>
  <c r="L704" i="30" s="1"/>
  <c r="J421" i="32"/>
  <c r="K421" i="32" s="1"/>
  <c r="F407" i="38"/>
  <c r="L410" i="36"/>
  <c r="M410" i="36" s="1"/>
  <c r="N410" i="36" s="1"/>
  <c r="Y411" i="35"/>
  <c r="Z411" i="35" s="1"/>
  <c r="I411" i="40" s="1"/>
  <c r="L705" i="28"/>
  <c r="F706" i="28" s="1"/>
  <c r="M705" i="28"/>
  <c r="H668" i="39"/>
  <c r="J668" i="39"/>
  <c r="I668" i="39"/>
  <c r="O669" i="35"/>
  <c r="P669" i="35"/>
  <c r="L679" i="27"/>
  <c r="F680" i="27" s="1"/>
  <c r="M679" i="27"/>
  <c r="R696" i="35"/>
  <c r="L694" i="37"/>
  <c r="G706" i="28"/>
  <c r="H706" i="28"/>
  <c r="J706" i="28" s="1"/>
  <c r="AB449" i="39"/>
  <c r="Q669" i="35" l="1"/>
  <c r="V669" i="35" s="1"/>
  <c r="W669" i="35" s="1"/>
  <c r="K669" i="35" s="1"/>
  <c r="D669" i="39" s="1"/>
  <c r="J732" i="17"/>
  <c r="K732" i="17" s="1"/>
  <c r="M704" i="30"/>
  <c r="F705" i="30" s="1"/>
  <c r="N704" i="30"/>
  <c r="S694" i="35"/>
  <c r="I693" i="36"/>
  <c r="J693" i="36" s="1"/>
  <c r="K693" i="36" s="1"/>
  <c r="C693" i="36"/>
  <c r="D693" i="36" s="1"/>
  <c r="E693" i="36" s="1"/>
  <c r="E694" i="39" s="1"/>
  <c r="T694" i="39" s="1"/>
  <c r="H694" i="35"/>
  <c r="K668" i="39"/>
  <c r="L668" i="39" s="1"/>
  <c r="AC411" i="39"/>
  <c r="F407" i="41"/>
  <c r="L421" i="32"/>
  <c r="F422" i="32" s="1"/>
  <c r="M421" i="32"/>
  <c r="G408" i="21" s="1"/>
  <c r="I668" i="37"/>
  <c r="J668" i="37" s="1"/>
  <c r="K668" i="37" s="1"/>
  <c r="F669" i="51" s="1"/>
  <c r="G669" i="51" s="1"/>
  <c r="H669" i="51" s="1"/>
  <c r="M670" i="35"/>
  <c r="H680" i="27"/>
  <c r="J680" i="27" s="1"/>
  <c r="G680" i="27"/>
  <c r="O669" i="39"/>
  <c r="F669" i="39"/>
  <c r="G669" i="39" s="1"/>
  <c r="K706" i="28"/>
  <c r="L732" i="17" l="1"/>
  <c r="F733" i="17" s="1"/>
  <c r="M732" i="17"/>
  <c r="F721" i="37" s="1"/>
  <c r="U694" i="39"/>
  <c r="I694" i="35"/>
  <c r="J694" i="35"/>
  <c r="P694" i="39"/>
  <c r="Q694" i="39" s="1"/>
  <c r="R694" i="39"/>
  <c r="T694" i="35"/>
  <c r="U694" i="35"/>
  <c r="E693" i="37"/>
  <c r="O704" i="30"/>
  <c r="P704" i="30" s="1"/>
  <c r="G705" i="30"/>
  <c r="I705" i="30"/>
  <c r="H422" i="32"/>
  <c r="G422" i="32"/>
  <c r="X412" i="35"/>
  <c r="O410" i="37"/>
  <c r="P410" i="37" s="1"/>
  <c r="Q410" i="37" s="1"/>
  <c r="L411" i="51" s="1"/>
  <c r="M411" i="51" s="1"/>
  <c r="N411" i="51" s="1"/>
  <c r="AE411" i="39"/>
  <c r="AD411" i="39"/>
  <c r="I680" i="27"/>
  <c r="K680" i="27"/>
  <c r="H669" i="39"/>
  <c r="J669" i="39"/>
  <c r="I669" i="39"/>
  <c r="K669" i="39" s="1"/>
  <c r="N670" i="35"/>
  <c r="F669" i="36"/>
  <c r="G669" i="36" s="1"/>
  <c r="H669" i="36" s="1"/>
  <c r="M706" i="28"/>
  <c r="L706" i="28"/>
  <c r="F707" i="28" s="1"/>
  <c r="AB450" i="39"/>
  <c r="G733" i="17" l="1"/>
  <c r="I733" i="17"/>
  <c r="G693" i="37"/>
  <c r="H693" i="37" s="1"/>
  <c r="C694" i="51" s="1"/>
  <c r="D694" i="51" s="1"/>
  <c r="E694" i="51" s="1"/>
  <c r="M693" i="37"/>
  <c r="N693" i="37" s="1"/>
  <c r="I694" i="51" s="1"/>
  <c r="J694" i="51" s="1"/>
  <c r="K694" i="51" s="1"/>
  <c r="S694" i="39"/>
  <c r="K705" i="30"/>
  <c r="L705" i="30" s="1"/>
  <c r="F408" i="38"/>
  <c r="L411" i="36"/>
  <c r="M411" i="36" s="1"/>
  <c r="N411" i="36" s="1"/>
  <c r="Y412" i="35"/>
  <c r="Z412" i="35" s="1"/>
  <c r="I412" i="40" s="1"/>
  <c r="J422" i="32"/>
  <c r="K422" i="32" s="1"/>
  <c r="O670" i="35"/>
  <c r="P670" i="35"/>
  <c r="L669" i="39"/>
  <c r="L680" i="27"/>
  <c r="F681" i="27" s="1"/>
  <c r="M680" i="27"/>
  <c r="H707" i="28"/>
  <c r="J707" i="28" s="1"/>
  <c r="G707" i="28"/>
  <c r="L695" i="37"/>
  <c r="R697" i="35"/>
  <c r="J733" i="17" l="1"/>
  <c r="K733" i="17" s="1"/>
  <c r="N705" i="30"/>
  <c r="M705" i="30"/>
  <c r="F706" i="30" s="1"/>
  <c r="S695" i="35"/>
  <c r="I694" i="36"/>
  <c r="J694" i="36" s="1"/>
  <c r="K694" i="36" s="1"/>
  <c r="C694" i="36"/>
  <c r="D694" i="36" s="1"/>
  <c r="E694" i="36" s="1"/>
  <c r="E695" i="39" s="1"/>
  <c r="T695" i="39" s="1"/>
  <c r="H695" i="35"/>
  <c r="L422" i="32"/>
  <c r="F423" i="32" s="1"/>
  <c r="M422" i="32"/>
  <c r="G409" i="21" s="1"/>
  <c r="AC412" i="39"/>
  <c r="F408" i="41"/>
  <c r="Q670" i="35"/>
  <c r="V670" i="35" s="1"/>
  <c r="W670" i="35" s="1"/>
  <c r="K670" i="35" s="1"/>
  <c r="D670" i="39" s="1"/>
  <c r="F670" i="39" s="1"/>
  <c r="G681" i="27"/>
  <c r="H681" i="27"/>
  <c r="J681" i="27" s="1"/>
  <c r="M671" i="35"/>
  <c r="I669" i="37"/>
  <c r="J669" i="37" s="1"/>
  <c r="K669" i="37" s="1"/>
  <c r="F670" i="51" s="1"/>
  <c r="G670" i="51" s="1"/>
  <c r="H670" i="51" s="1"/>
  <c r="K707" i="28"/>
  <c r="AB451" i="39"/>
  <c r="L733" i="17" l="1"/>
  <c r="F734" i="17" s="1"/>
  <c r="M733" i="17"/>
  <c r="F722" i="37" s="1"/>
  <c r="U695" i="39"/>
  <c r="J695" i="35"/>
  <c r="I695" i="35"/>
  <c r="P695" i="39"/>
  <c r="Q695" i="39" s="1"/>
  <c r="R695" i="39"/>
  <c r="T695" i="35"/>
  <c r="U695" i="35"/>
  <c r="I706" i="30"/>
  <c r="G706" i="30"/>
  <c r="E694" i="37"/>
  <c r="O705" i="30"/>
  <c r="P705" i="30" s="1"/>
  <c r="O670" i="39"/>
  <c r="AE412" i="39"/>
  <c r="AD412" i="39"/>
  <c r="X413" i="35"/>
  <c r="O411" i="37"/>
  <c r="P411" i="37" s="1"/>
  <c r="Q411" i="37" s="1"/>
  <c r="L412" i="51" s="1"/>
  <c r="M412" i="51" s="1"/>
  <c r="N412" i="51" s="1"/>
  <c r="G423" i="32"/>
  <c r="H423" i="32"/>
  <c r="G670" i="39"/>
  <c r="H670" i="39" s="1"/>
  <c r="N671" i="35"/>
  <c r="F670" i="36"/>
  <c r="G670" i="36" s="1"/>
  <c r="H670" i="36" s="1"/>
  <c r="K681" i="27"/>
  <c r="I681" i="27"/>
  <c r="M707" i="28"/>
  <c r="L707" i="28"/>
  <c r="F708" i="28" s="1"/>
  <c r="G734" i="17" l="1"/>
  <c r="I734" i="17"/>
  <c r="K706" i="30"/>
  <c r="L706" i="30" s="1"/>
  <c r="S695" i="39"/>
  <c r="G694" i="37"/>
  <c r="H694" i="37" s="1"/>
  <c r="C695" i="51" s="1"/>
  <c r="D695" i="51" s="1"/>
  <c r="E695" i="51" s="1"/>
  <c r="M694" i="37"/>
  <c r="N694" i="37" s="1"/>
  <c r="I695" i="51" s="1"/>
  <c r="J695" i="51" s="1"/>
  <c r="K695" i="51" s="1"/>
  <c r="F409" i="38"/>
  <c r="Y413" i="35"/>
  <c r="Z413" i="35" s="1"/>
  <c r="I413" i="40" s="1"/>
  <c r="L412" i="36"/>
  <c r="M412" i="36" s="1"/>
  <c r="N412" i="36" s="1"/>
  <c r="J423" i="32"/>
  <c r="K423" i="32" s="1"/>
  <c r="L681" i="27"/>
  <c r="F682" i="27" s="1"/>
  <c r="M681" i="27"/>
  <c r="P671" i="35"/>
  <c r="O671" i="35"/>
  <c r="J670" i="39"/>
  <c r="I670" i="39"/>
  <c r="K670" i="39" s="1"/>
  <c r="G708" i="28"/>
  <c r="H708" i="28"/>
  <c r="J708" i="28" s="1"/>
  <c r="R698" i="35"/>
  <c r="L696" i="37"/>
  <c r="AB452" i="39"/>
  <c r="J734" i="17" l="1"/>
  <c r="K734" i="17" s="1"/>
  <c r="N706" i="30"/>
  <c r="M706" i="30"/>
  <c r="F707" i="30" s="1"/>
  <c r="S696" i="35"/>
  <c r="I695" i="36"/>
  <c r="J695" i="36" s="1"/>
  <c r="K695" i="36" s="1"/>
  <c r="H696" i="35"/>
  <c r="C695" i="36"/>
  <c r="D695" i="36" s="1"/>
  <c r="E695" i="36" s="1"/>
  <c r="E696" i="39" s="1"/>
  <c r="T696" i="39" s="1"/>
  <c r="L423" i="32"/>
  <c r="F424" i="32" s="1"/>
  <c r="M423" i="32"/>
  <c r="G410" i="21" s="1"/>
  <c r="AC413" i="39"/>
  <c r="F409" i="41"/>
  <c r="Q671" i="35"/>
  <c r="V671" i="35" s="1"/>
  <c r="W671" i="35" s="1"/>
  <c r="K671" i="35" s="1"/>
  <c r="D671" i="39" s="1"/>
  <c r="L670" i="39"/>
  <c r="I670" i="37"/>
  <c r="J670" i="37" s="1"/>
  <c r="K670" i="37" s="1"/>
  <c r="F671" i="51" s="1"/>
  <c r="G671" i="51" s="1"/>
  <c r="H671" i="51" s="1"/>
  <c r="M672" i="35"/>
  <c r="H682" i="27"/>
  <c r="J682" i="27" s="1"/>
  <c r="G682" i="27"/>
  <c r="K708" i="28"/>
  <c r="M734" i="17" l="1"/>
  <c r="F723" i="37" s="1"/>
  <c r="L734" i="17"/>
  <c r="F735" i="17" s="1"/>
  <c r="U696" i="39"/>
  <c r="P696" i="39"/>
  <c r="Q696" i="39" s="1"/>
  <c r="R696" i="39"/>
  <c r="I696" i="35"/>
  <c r="J696" i="35"/>
  <c r="T696" i="35"/>
  <c r="U696" i="35"/>
  <c r="G707" i="30"/>
  <c r="I707" i="30"/>
  <c r="E695" i="37"/>
  <c r="O706" i="30"/>
  <c r="P706" i="30" s="1"/>
  <c r="AE413" i="39"/>
  <c r="AD413" i="39"/>
  <c r="X414" i="35"/>
  <c r="O412" i="37"/>
  <c r="P412" i="37" s="1"/>
  <c r="Q412" i="37" s="1"/>
  <c r="L413" i="51" s="1"/>
  <c r="M413" i="51" s="1"/>
  <c r="N413" i="51" s="1"/>
  <c r="H424" i="32"/>
  <c r="G424" i="32"/>
  <c r="I682" i="27"/>
  <c r="K682" i="27"/>
  <c r="F671" i="36"/>
  <c r="G671" i="36" s="1"/>
  <c r="H671" i="36" s="1"/>
  <c r="N672" i="35"/>
  <c r="F671" i="39"/>
  <c r="O671" i="39"/>
  <c r="L708" i="28"/>
  <c r="F709" i="28" s="1"/>
  <c r="M708" i="28"/>
  <c r="AB453" i="39"/>
  <c r="G735" i="17" l="1"/>
  <c r="I735" i="17"/>
  <c r="K707" i="30"/>
  <c r="L707" i="30" s="1"/>
  <c r="S696" i="39"/>
  <c r="G695" i="37"/>
  <c r="H695" i="37" s="1"/>
  <c r="C696" i="51" s="1"/>
  <c r="D696" i="51" s="1"/>
  <c r="E696" i="51" s="1"/>
  <c r="M695" i="37"/>
  <c r="N695" i="37" s="1"/>
  <c r="I696" i="51" s="1"/>
  <c r="J696" i="51" s="1"/>
  <c r="K696" i="51" s="1"/>
  <c r="J424" i="32"/>
  <c r="K424" i="32" s="1"/>
  <c r="Y414" i="35"/>
  <c r="Z414" i="35" s="1"/>
  <c r="I414" i="40" s="1"/>
  <c r="F410" i="38"/>
  <c r="L413" i="36"/>
  <c r="M413" i="36" s="1"/>
  <c r="N413" i="36" s="1"/>
  <c r="G671" i="39"/>
  <c r="H671" i="39" s="1"/>
  <c r="O672" i="35"/>
  <c r="P672" i="35"/>
  <c r="L682" i="27"/>
  <c r="F683" i="27" s="1"/>
  <c r="M682" i="27"/>
  <c r="R699" i="35"/>
  <c r="L697" i="37"/>
  <c r="H709" i="28"/>
  <c r="J709" i="28" s="1"/>
  <c r="G709" i="28"/>
  <c r="J735" i="17" l="1"/>
  <c r="K735" i="17" s="1"/>
  <c r="Q672" i="35"/>
  <c r="V672" i="35" s="1"/>
  <c r="W672" i="35" s="1"/>
  <c r="K672" i="35" s="1"/>
  <c r="D672" i="39" s="1"/>
  <c r="F672" i="39" s="1"/>
  <c r="N707" i="30"/>
  <c r="M707" i="30"/>
  <c r="F708" i="30" s="1"/>
  <c r="H697" i="35"/>
  <c r="C696" i="36"/>
  <c r="D696" i="36" s="1"/>
  <c r="E696" i="36" s="1"/>
  <c r="E697" i="39" s="1"/>
  <c r="T697" i="39" s="1"/>
  <c r="I696" i="36"/>
  <c r="J696" i="36" s="1"/>
  <c r="K696" i="36" s="1"/>
  <c r="S697" i="35"/>
  <c r="L424" i="32"/>
  <c r="F425" i="32" s="1"/>
  <c r="M424" i="32"/>
  <c r="G411" i="21" s="1"/>
  <c r="F410" i="41"/>
  <c r="AC414" i="39"/>
  <c r="M673" i="35"/>
  <c r="I671" i="37"/>
  <c r="J671" i="37" s="1"/>
  <c r="K671" i="37" s="1"/>
  <c r="F672" i="51" s="1"/>
  <c r="G672" i="51" s="1"/>
  <c r="H672" i="51" s="1"/>
  <c r="H683" i="27"/>
  <c r="J683" i="27" s="1"/>
  <c r="G683" i="27"/>
  <c r="I671" i="39"/>
  <c r="K671" i="39" s="1"/>
  <c r="J671" i="39"/>
  <c r="K709" i="28"/>
  <c r="AB454" i="39"/>
  <c r="O672" i="39" l="1"/>
  <c r="M735" i="17"/>
  <c r="F724" i="37" s="1"/>
  <c r="L735" i="17"/>
  <c r="F736" i="17" s="1"/>
  <c r="U697" i="39"/>
  <c r="T697" i="35"/>
  <c r="U697" i="35"/>
  <c r="P697" i="39"/>
  <c r="Q697" i="39" s="1"/>
  <c r="R697" i="39"/>
  <c r="I697" i="35"/>
  <c r="J697" i="35"/>
  <c r="I708" i="30"/>
  <c r="G708" i="30"/>
  <c r="O707" i="30"/>
  <c r="P707" i="30" s="1"/>
  <c r="E696" i="37"/>
  <c r="AE414" i="39"/>
  <c r="AD414" i="39"/>
  <c r="X415" i="35"/>
  <c r="O413" i="37"/>
  <c r="P413" i="37" s="1"/>
  <c r="Q413" i="37" s="1"/>
  <c r="L414" i="51" s="1"/>
  <c r="M414" i="51" s="1"/>
  <c r="N414" i="51" s="1"/>
  <c r="H425" i="32"/>
  <c r="G425" i="32"/>
  <c r="L671" i="39"/>
  <c r="G672" i="39"/>
  <c r="H672" i="39" s="1"/>
  <c r="I683" i="27"/>
  <c r="K683" i="27"/>
  <c r="F672" i="36"/>
  <c r="G672" i="36" s="1"/>
  <c r="H672" i="36" s="1"/>
  <c r="N673" i="35"/>
  <c r="L709" i="28"/>
  <c r="F710" i="28" s="1"/>
  <c r="M709" i="28"/>
  <c r="I736" i="17" l="1"/>
  <c r="G736" i="17"/>
  <c r="K708" i="30"/>
  <c r="L708" i="30" s="1"/>
  <c r="S697" i="39"/>
  <c r="G696" i="37"/>
  <c r="H696" i="37" s="1"/>
  <c r="C697" i="51" s="1"/>
  <c r="D697" i="51" s="1"/>
  <c r="E697" i="51" s="1"/>
  <c r="M696" i="37"/>
  <c r="N696" i="37" s="1"/>
  <c r="I697" i="51" s="1"/>
  <c r="J697" i="51" s="1"/>
  <c r="K697" i="51" s="1"/>
  <c r="J425" i="32"/>
  <c r="K425" i="32" s="1"/>
  <c r="F411" i="38"/>
  <c r="L414" i="36"/>
  <c r="M414" i="36" s="1"/>
  <c r="N414" i="36" s="1"/>
  <c r="Y415" i="35"/>
  <c r="Z415" i="35" s="1"/>
  <c r="I415" i="40" s="1"/>
  <c r="P673" i="35"/>
  <c r="O673" i="35"/>
  <c r="L683" i="27"/>
  <c r="F684" i="27" s="1"/>
  <c r="M683" i="27"/>
  <c r="J672" i="39"/>
  <c r="I672" i="39"/>
  <c r="K672" i="39" s="1"/>
  <c r="R700" i="35"/>
  <c r="L698" i="37"/>
  <c r="H710" i="28"/>
  <c r="G710" i="28"/>
  <c r="AB455" i="39"/>
  <c r="J736" i="17" l="1"/>
  <c r="K736" i="17" s="1"/>
  <c r="N708" i="30"/>
  <c r="M708" i="30"/>
  <c r="F709" i="30" s="1"/>
  <c r="I697" i="36"/>
  <c r="J697" i="36" s="1"/>
  <c r="K697" i="36" s="1"/>
  <c r="S698" i="35"/>
  <c r="H698" i="35"/>
  <c r="C697" i="36"/>
  <c r="D697" i="36" s="1"/>
  <c r="E697" i="36" s="1"/>
  <c r="E698" i="39" s="1"/>
  <c r="T698" i="39" s="1"/>
  <c r="L672" i="39"/>
  <c r="M425" i="32"/>
  <c r="G412" i="21" s="1"/>
  <c r="L425" i="32"/>
  <c r="F426" i="32" s="1"/>
  <c r="F411" i="41"/>
  <c r="AC415" i="39"/>
  <c r="J710" i="28"/>
  <c r="K710" i="28" s="1"/>
  <c r="I672" i="37"/>
  <c r="J672" i="37" s="1"/>
  <c r="K672" i="37" s="1"/>
  <c r="F673" i="51" s="1"/>
  <c r="G673" i="51" s="1"/>
  <c r="H673" i="51" s="1"/>
  <c r="M674" i="35"/>
  <c r="G684" i="27"/>
  <c r="H684" i="27"/>
  <c r="J684" i="27" s="1"/>
  <c r="Q673" i="35"/>
  <c r="V673" i="35" s="1"/>
  <c r="W673" i="35" s="1"/>
  <c r="K673" i="35" s="1"/>
  <c r="D673" i="39" s="1"/>
  <c r="M736" i="17" l="1"/>
  <c r="F725" i="37" s="1"/>
  <c r="L736" i="17"/>
  <c r="F737" i="17" s="1"/>
  <c r="U698" i="39"/>
  <c r="J698" i="35"/>
  <c r="I698" i="35"/>
  <c r="U698" i="35"/>
  <c r="T698" i="35"/>
  <c r="G709" i="30"/>
  <c r="I709" i="30"/>
  <c r="P698" i="39"/>
  <c r="Q698" i="39" s="1"/>
  <c r="R698" i="39"/>
  <c r="O708" i="30"/>
  <c r="P708" i="30" s="1"/>
  <c r="E697" i="37"/>
  <c r="AE415" i="39"/>
  <c r="AD415" i="39"/>
  <c r="G426" i="32"/>
  <c r="H426" i="32"/>
  <c r="X416" i="35"/>
  <c r="O414" i="37"/>
  <c r="P414" i="37" s="1"/>
  <c r="Q414" i="37" s="1"/>
  <c r="L415" i="51" s="1"/>
  <c r="M415" i="51" s="1"/>
  <c r="N415" i="51" s="1"/>
  <c r="M710" i="28"/>
  <c r="R701" i="35" s="1"/>
  <c r="L710" i="28"/>
  <c r="F711" i="28" s="1"/>
  <c r="G711" i="28" s="1"/>
  <c r="O673" i="39"/>
  <c r="F673" i="39"/>
  <c r="I684" i="27"/>
  <c r="K684" i="27"/>
  <c r="N674" i="35"/>
  <c r="F673" i="36"/>
  <c r="G673" i="36" s="1"/>
  <c r="H673" i="36" s="1"/>
  <c r="AB456" i="39"/>
  <c r="L699" i="37" l="1"/>
  <c r="G737" i="17"/>
  <c r="I737" i="17"/>
  <c r="H711" i="28"/>
  <c r="K709" i="30"/>
  <c r="L709" i="30" s="1"/>
  <c r="G697" i="37"/>
  <c r="H697" i="37" s="1"/>
  <c r="C698" i="51" s="1"/>
  <c r="D698" i="51" s="1"/>
  <c r="E698" i="51" s="1"/>
  <c r="M697" i="37"/>
  <c r="N697" i="37" s="1"/>
  <c r="I698" i="51" s="1"/>
  <c r="J698" i="51" s="1"/>
  <c r="K698" i="51" s="1"/>
  <c r="S698" i="39"/>
  <c r="F412" i="38"/>
  <c r="L415" i="36"/>
  <c r="M415" i="36" s="1"/>
  <c r="N415" i="36" s="1"/>
  <c r="Y416" i="35"/>
  <c r="Z416" i="35" s="1"/>
  <c r="I416" i="40" s="1"/>
  <c r="J426" i="32"/>
  <c r="K426" i="32" s="1"/>
  <c r="J711" i="28"/>
  <c r="K711" i="28" s="1"/>
  <c r="O674" i="35"/>
  <c r="P674" i="35"/>
  <c r="Q674" i="35" s="1"/>
  <c r="V674" i="35" s="1"/>
  <c r="W674" i="35" s="1"/>
  <c r="K674" i="35" s="1"/>
  <c r="D674" i="39" s="1"/>
  <c r="M684" i="27"/>
  <c r="L684" i="27"/>
  <c r="F685" i="27" s="1"/>
  <c r="G673" i="39"/>
  <c r="H673" i="39" s="1"/>
  <c r="J737" i="17" l="1"/>
  <c r="K737" i="17" s="1"/>
  <c r="N709" i="30"/>
  <c r="M709" i="30"/>
  <c r="F710" i="30" s="1"/>
  <c r="I698" i="36"/>
  <c r="J698" i="36" s="1"/>
  <c r="K698" i="36" s="1"/>
  <c r="S699" i="35"/>
  <c r="H699" i="35"/>
  <c r="C698" i="36"/>
  <c r="D698" i="36" s="1"/>
  <c r="E698" i="36" s="1"/>
  <c r="E699" i="39" s="1"/>
  <c r="T699" i="39" s="1"/>
  <c r="M426" i="32"/>
  <c r="G413" i="21" s="1"/>
  <c r="L426" i="32"/>
  <c r="F427" i="32" s="1"/>
  <c r="AC416" i="39"/>
  <c r="F412" i="41"/>
  <c r="L711" i="28"/>
  <c r="F712" i="28" s="1"/>
  <c r="H712" i="28" s="1"/>
  <c r="M711" i="28"/>
  <c r="J673" i="39"/>
  <c r="I673" i="39"/>
  <c r="K673" i="39" s="1"/>
  <c r="L673" i="39" s="1"/>
  <c r="H685" i="27"/>
  <c r="J685" i="27" s="1"/>
  <c r="G685" i="27"/>
  <c r="M675" i="35"/>
  <c r="I673" i="37"/>
  <c r="J673" i="37" s="1"/>
  <c r="K673" i="37" s="1"/>
  <c r="F674" i="51" s="1"/>
  <c r="G674" i="51" s="1"/>
  <c r="H674" i="51" s="1"/>
  <c r="O674" i="39"/>
  <c r="F674" i="39"/>
  <c r="R702" i="35"/>
  <c r="L700" i="37"/>
  <c r="G712" i="28"/>
  <c r="AB457" i="39"/>
  <c r="M737" i="17" l="1"/>
  <c r="F726" i="37" s="1"/>
  <c r="L737" i="17"/>
  <c r="F738" i="17" s="1"/>
  <c r="U699" i="39"/>
  <c r="I699" i="35"/>
  <c r="J699" i="35"/>
  <c r="T699" i="35"/>
  <c r="U699" i="35"/>
  <c r="P699" i="39"/>
  <c r="Q699" i="39" s="1"/>
  <c r="R699" i="39"/>
  <c r="I710" i="30"/>
  <c r="G710" i="30"/>
  <c r="E698" i="37"/>
  <c r="O709" i="30"/>
  <c r="P709" i="30" s="1"/>
  <c r="AE416" i="39"/>
  <c r="AD416" i="39"/>
  <c r="G427" i="32"/>
  <c r="H427" i="32"/>
  <c r="X417" i="35"/>
  <c r="O415" i="37"/>
  <c r="P415" i="37" s="1"/>
  <c r="Q415" i="37" s="1"/>
  <c r="L416" i="51" s="1"/>
  <c r="M416" i="51" s="1"/>
  <c r="N416" i="51" s="1"/>
  <c r="J712" i="28"/>
  <c r="K712" i="28" s="1"/>
  <c r="N675" i="35"/>
  <c r="F674" i="36"/>
  <c r="G674" i="36" s="1"/>
  <c r="H674" i="36" s="1"/>
  <c r="K685" i="27"/>
  <c r="I685" i="27"/>
  <c r="G674" i="39"/>
  <c r="H674" i="39" s="1"/>
  <c r="G738" i="17" l="1"/>
  <c r="I738" i="17"/>
  <c r="K710" i="30"/>
  <c r="L710" i="30" s="1"/>
  <c r="S699" i="39"/>
  <c r="G698" i="37"/>
  <c r="H698" i="37" s="1"/>
  <c r="C699" i="51" s="1"/>
  <c r="D699" i="51" s="1"/>
  <c r="E699" i="51" s="1"/>
  <c r="M698" i="37"/>
  <c r="N698" i="37" s="1"/>
  <c r="I699" i="51" s="1"/>
  <c r="J699" i="51" s="1"/>
  <c r="K699" i="51" s="1"/>
  <c r="Y417" i="35"/>
  <c r="Z417" i="35" s="1"/>
  <c r="I417" i="40" s="1"/>
  <c r="F413" i="38"/>
  <c r="L416" i="36"/>
  <c r="M416" i="36" s="1"/>
  <c r="N416" i="36" s="1"/>
  <c r="J427" i="32"/>
  <c r="K427" i="32" s="1"/>
  <c r="M712" i="28"/>
  <c r="L712" i="28"/>
  <c r="F713" i="28" s="1"/>
  <c r="G713" i="28" s="1"/>
  <c r="J674" i="39"/>
  <c r="I674" i="39"/>
  <c r="K674" i="39" s="1"/>
  <c r="M685" i="27"/>
  <c r="L685" i="27"/>
  <c r="F686" i="27" s="1"/>
  <c r="O675" i="35"/>
  <c r="P675" i="35"/>
  <c r="L701" i="37"/>
  <c r="R703" i="35"/>
  <c r="H713" i="28"/>
  <c r="AB458" i="39"/>
  <c r="J738" i="17" l="1"/>
  <c r="K738" i="17" s="1"/>
  <c r="Q675" i="35"/>
  <c r="V675" i="35" s="1"/>
  <c r="W675" i="35" s="1"/>
  <c r="K675" i="35" s="1"/>
  <c r="D675" i="39" s="1"/>
  <c r="M710" i="30"/>
  <c r="F711" i="30" s="1"/>
  <c r="N710" i="30"/>
  <c r="C699" i="36"/>
  <c r="D699" i="36" s="1"/>
  <c r="E699" i="36" s="1"/>
  <c r="E700" i="39" s="1"/>
  <c r="T700" i="39" s="1"/>
  <c r="H700" i="35"/>
  <c r="S700" i="35"/>
  <c r="I699" i="36"/>
  <c r="J699" i="36" s="1"/>
  <c r="K699" i="36" s="1"/>
  <c r="L674" i="39"/>
  <c r="M427" i="32"/>
  <c r="G414" i="21" s="1"/>
  <c r="L427" i="32"/>
  <c r="F428" i="32" s="1"/>
  <c r="F413" i="41"/>
  <c r="AC417" i="39"/>
  <c r="J713" i="28"/>
  <c r="K713" i="28" s="1"/>
  <c r="H686" i="27"/>
  <c r="J686" i="27" s="1"/>
  <c r="G686" i="27"/>
  <c r="M676" i="35"/>
  <c r="I674" i="37"/>
  <c r="J674" i="37" s="1"/>
  <c r="K674" i="37" s="1"/>
  <c r="F675" i="51" s="1"/>
  <c r="G675" i="51" s="1"/>
  <c r="H675" i="51" s="1"/>
  <c r="F675" i="39"/>
  <c r="G675" i="39" s="1"/>
  <c r="O675" i="39"/>
  <c r="L738" i="17" l="1"/>
  <c r="F739" i="17" s="1"/>
  <c r="M738" i="17"/>
  <c r="F727" i="37" s="1"/>
  <c r="U700" i="39"/>
  <c r="U700" i="35"/>
  <c r="T700" i="35"/>
  <c r="I700" i="35"/>
  <c r="J700" i="35"/>
  <c r="P700" i="39"/>
  <c r="Q700" i="39" s="1"/>
  <c r="R700" i="39"/>
  <c r="O710" i="30"/>
  <c r="P710" i="30" s="1"/>
  <c r="E699" i="37"/>
  <c r="G711" i="30"/>
  <c r="I711" i="30"/>
  <c r="AE417" i="39"/>
  <c r="AD417" i="39"/>
  <c r="G428" i="32"/>
  <c r="H428" i="32"/>
  <c r="X418" i="35"/>
  <c r="O416" i="37"/>
  <c r="P416" i="37" s="1"/>
  <c r="Q416" i="37" s="1"/>
  <c r="L417" i="51" s="1"/>
  <c r="M417" i="51" s="1"/>
  <c r="N417" i="51" s="1"/>
  <c r="M713" i="28"/>
  <c r="L713" i="28"/>
  <c r="F714" i="28" s="1"/>
  <c r="G714" i="28" s="1"/>
  <c r="H675" i="39"/>
  <c r="I675" i="39"/>
  <c r="J675" i="39"/>
  <c r="F675" i="36"/>
  <c r="G675" i="36" s="1"/>
  <c r="H675" i="36" s="1"/>
  <c r="N676" i="35"/>
  <c r="K686" i="27"/>
  <c r="I686" i="27"/>
  <c r="L702" i="37"/>
  <c r="R704" i="35"/>
  <c r="AB459" i="39"/>
  <c r="H714" i="28" l="1"/>
  <c r="J714" i="28" s="1"/>
  <c r="I739" i="17"/>
  <c r="G739" i="17"/>
  <c r="S700" i="39"/>
  <c r="K711" i="30"/>
  <c r="L711" i="30" s="1"/>
  <c r="G699" i="37"/>
  <c r="H699" i="37" s="1"/>
  <c r="C700" i="51" s="1"/>
  <c r="D700" i="51" s="1"/>
  <c r="E700" i="51" s="1"/>
  <c r="M699" i="37"/>
  <c r="N699" i="37" s="1"/>
  <c r="I700" i="51" s="1"/>
  <c r="J700" i="51" s="1"/>
  <c r="K700" i="51" s="1"/>
  <c r="K675" i="39"/>
  <c r="L675" i="39" s="1"/>
  <c r="Y418" i="35"/>
  <c r="Z418" i="35" s="1"/>
  <c r="I418" i="40" s="1"/>
  <c r="F414" i="38"/>
  <c r="L417" i="36"/>
  <c r="M417" i="36" s="1"/>
  <c r="N417" i="36" s="1"/>
  <c r="J428" i="32"/>
  <c r="K428" i="32" s="1"/>
  <c r="M686" i="27"/>
  <c r="L686" i="27"/>
  <c r="F687" i="27" s="1"/>
  <c r="P676" i="35"/>
  <c r="O676" i="35"/>
  <c r="K714" i="28"/>
  <c r="J739" i="17" l="1"/>
  <c r="K739" i="17" s="1"/>
  <c r="M711" i="30"/>
  <c r="F712" i="30" s="1"/>
  <c r="N711" i="30"/>
  <c r="C700" i="36"/>
  <c r="D700" i="36" s="1"/>
  <c r="E700" i="36" s="1"/>
  <c r="E701" i="39" s="1"/>
  <c r="T701" i="39" s="1"/>
  <c r="H701" i="35"/>
  <c r="I700" i="36"/>
  <c r="J700" i="36" s="1"/>
  <c r="K700" i="36" s="1"/>
  <c r="S701" i="35"/>
  <c r="L428" i="32"/>
  <c r="F429" i="32" s="1"/>
  <c r="M428" i="32"/>
  <c r="G415" i="21" s="1"/>
  <c r="AC418" i="39"/>
  <c r="F414" i="41"/>
  <c r="Q676" i="35"/>
  <c r="V676" i="35" s="1"/>
  <c r="W676" i="35" s="1"/>
  <c r="K676" i="35" s="1"/>
  <c r="D676" i="39" s="1"/>
  <c r="H687" i="27"/>
  <c r="J687" i="27" s="1"/>
  <c r="G687" i="27"/>
  <c r="I675" i="37"/>
  <c r="J675" i="37" s="1"/>
  <c r="K675" i="37" s="1"/>
  <c r="F676" i="51" s="1"/>
  <c r="G676" i="51" s="1"/>
  <c r="H676" i="51" s="1"/>
  <c r="M677" i="35"/>
  <c r="L714" i="28"/>
  <c r="F715" i="28" s="1"/>
  <c r="M714" i="28"/>
  <c r="AB460" i="39"/>
  <c r="L739" i="17" l="1"/>
  <c r="F740" i="17" s="1"/>
  <c r="M739" i="17"/>
  <c r="F728" i="37" s="1"/>
  <c r="U701" i="39"/>
  <c r="J701" i="35"/>
  <c r="I701" i="35"/>
  <c r="P701" i="39"/>
  <c r="Q701" i="39" s="1"/>
  <c r="R701" i="39"/>
  <c r="U701" i="35"/>
  <c r="T701" i="35"/>
  <c r="O711" i="30"/>
  <c r="P711" i="30" s="1"/>
  <c r="E700" i="37"/>
  <c r="I712" i="30"/>
  <c r="G712" i="30"/>
  <c r="AE418" i="39"/>
  <c r="AD418" i="39"/>
  <c r="X419" i="35"/>
  <c r="O417" i="37"/>
  <c r="P417" i="37" s="1"/>
  <c r="Q417" i="37" s="1"/>
  <c r="L418" i="51" s="1"/>
  <c r="M418" i="51" s="1"/>
  <c r="N418" i="51" s="1"/>
  <c r="G429" i="32"/>
  <c r="H429" i="32"/>
  <c r="F676" i="36"/>
  <c r="G676" i="36" s="1"/>
  <c r="H676" i="36" s="1"/>
  <c r="N677" i="35"/>
  <c r="K687" i="27"/>
  <c r="I687" i="27"/>
  <c r="F676" i="39"/>
  <c r="O676" i="39"/>
  <c r="R705" i="35"/>
  <c r="L703" i="37"/>
  <c r="H715" i="28"/>
  <c r="J715" i="28" s="1"/>
  <c r="G715" i="28"/>
  <c r="G740" i="17" l="1"/>
  <c r="I740" i="17"/>
  <c r="S701" i="39"/>
  <c r="K712" i="30"/>
  <c r="L712" i="30" s="1"/>
  <c r="G700" i="37"/>
  <c r="H700" i="37" s="1"/>
  <c r="C701" i="51" s="1"/>
  <c r="D701" i="51" s="1"/>
  <c r="E701" i="51" s="1"/>
  <c r="M700" i="37"/>
  <c r="N700" i="37" s="1"/>
  <c r="I701" i="51" s="1"/>
  <c r="J701" i="51" s="1"/>
  <c r="K701" i="51" s="1"/>
  <c r="J429" i="32"/>
  <c r="K429" i="32" s="1"/>
  <c r="L418" i="36"/>
  <c r="M418" i="36" s="1"/>
  <c r="N418" i="36" s="1"/>
  <c r="Y419" i="35"/>
  <c r="Z419" i="35" s="1"/>
  <c r="I419" i="40" s="1"/>
  <c r="F415" i="38"/>
  <c r="G676" i="39"/>
  <c r="H676" i="39" s="1"/>
  <c r="L687" i="27"/>
  <c r="F688" i="27" s="1"/>
  <c r="M687" i="27"/>
  <c r="O677" i="35"/>
  <c r="P677" i="35"/>
  <c r="K715" i="28"/>
  <c r="AB461" i="39"/>
  <c r="J740" i="17" l="1"/>
  <c r="K740" i="17" s="1"/>
  <c r="N712" i="30"/>
  <c r="M712" i="30"/>
  <c r="F713" i="30" s="1"/>
  <c r="H702" i="35"/>
  <c r="C701" i="36"/>
  <c r="D701" i="36" s="1"/>
  <c r="E701" i="36" s="1"/>
  <c r="E702" i="39" s="1"/>
  <c r="T702" i="39" s="1"/>
  <c r="S702" i="35"/>
  <c r="I701" i="36"/>
  <c r="J701" i="36" s="1"/>
  <c r="K701" i="36" s="1"/>
  <c r="Q677" i="35"/>
  <c r="V677" i="35" s="1"/>
  <c r="W677" i="35" s="1"/>
  <c r="K677" i="35" s="1"/>
  <c r="D677" i="39" s="1"/>
  <c r="O677" i="39" s="1"/>
  <c r="AC419" i="39"/>
  <c r="F415" i="41"/>
  <c r="L429" i="32"/>
  <c r="F430" i="32" s="1"/>
  <c r="M429" i="32"/>
  <c r="G416" i="21" s="1"/>
  <c r="M678" i="35"/>
  <c r="I676" i="37"/>
  <c r="J676" i="37" s="1"/>
  <c r="K676" i="37" s="1"/>
  <c r="F677" i="51" s="1"/>
  <c r="G677" i="51" s="1"/>
  <c r="H677" i="51" s="1"/>
  <c r="G688" i="27"/>
  <c r="H688" i="27"/>
  <c r="J688" i="27" s="1"/>
  <c r="I676" i="39"/>
  <c r="K676" i="39" s="1"/>
  <c r="J676" i="39"/>
  <c r="L715" i="28"/>
  <c r="F716" i="28" s="1"/>
  <c r="M715" i="28"/>
  <c r="L740" i="17" l="1"/>
  <c r="F741" i="17" s="1"/>
  <c r="M740" i="17"/>
  <c r="F729" i="37" s="1"/>
  <c r="U702" i="39"/>
  <c r="F677" i="39"/>
  <c r="G677" i="39" s="1"/>
  <c r="J677" i="39" s="1"/>
  <c r="P702" i="39"/>
  <c r="Q702" i="39" s="1"/>
  <c r="R702" i="39"/>
  <c r="I702" i="35"/>
  <c r="J702" i="35"/>
  <c r="T702" i="35"/>
  <c r="U702" i="35"/>
  <c r="G713" i="30"/>
  <c r="I713" i="30"/>
  <c r="E701" i="37"/>
  <c r="O712" i="30"/>
  <c r="P712" i="30" s="1"/>
  <c r="X420" i="35"/>
  <c r="O418" i="37"/>
  <c r="P418" i="37" s="1"/>
  <c r="Q418" i="37" s="1"/>
  <c r="L419" i="51" s="1"/>
  <c r="M419" i="51" s="1"/>
  <c r="N419" i="51" s="1"/>
  <c r="G430" i="32"/>
  <c r="H430" i="32"/>
  <c r="AE419" i="39"/>
  <c r="AD419" i="39"/>
  <c r="L676" i="39"/>
  <c r="I688" i="27"/>
  <c r="K688" i="27"/>
  <c r="F677" i="36"/>
  <c r="G677" i="36" s="1"/>
  <c r="H677" i="36" s="1"/>
  <c r="N678" i="35"/>
  <c r="R706" i="35"/>
  <c r="L704" i="37"/>
  <c r="G716" i="28"/>
  <c r="H716" i="28"/>
  <c r="AB462" i="39"/>
  <c r="G741" i="17" l="1"/>
  <c r="I741" i="17"/>
  <c r="I677" i="39"/>
  <c r="H677" i="39"/>
  <c r="S702" i="39"/>
  <c r="G701" i="37"/>
  <c r="H701" i="37" s="1"/>
  <c r="C702" i="51" s="1"/>
  <c r="D702" i="51" s="1"/>
  <c r="E702" i="51" s="1"/>
  <c r="M701" i="37"/>
  <c r="N701" i="37" s="1"/>
  <c r="I702" i="51" s="1"/>
  <c r="J702" i="51" s="1"/>
  <c r="K702" i="51" s="1"/>
  <c r="K713" i="30"/>
  <c r="L713" i="30" s="1"/>
  <c r="J430" i="32"/>
  <c r="K430" i="32" s="1"/>
  <c r="Y420" i="35"/>
  <c r="Z420" i="35" s="1"/>
  <c r="I420" i="40" s="1"/>
  <c r="L419" i="36"/>
  <c r="M419" i="36" s="1"/>
  <c r="N419" i="36" s="1"/>
  <c r="F416" i="38"/>
  <c r="J716" i="28"/>
  <c r="K716" i="28" s="1"/>
  <c r="K677" i="39"/>
  <c r="P678" i="35"/>
  <c r="O678" i="35"/>
  <c r="M688" i="27"/>
  <c r="L688" i="27"/>
  <c r="F689" i="27" s="1"/>
  <c r="J741" i="17" l="1"/>
  <c r="K741" i="17" s="1"/>
  <c r="N713" i="30"/>
  <c r="M713" i="30"/>
  <c r="F714" i="30" s="1"/>
  <c r="C702" i="36"/>
  <c r="D702" i="36" s="1"/>
  <c r="E702" i="36" s="1"/>
  <c r="E703" i="39" s="1"/>
  <c r="T703" i="39" s="1"/>
  <c r="H703" i="35"/>
  <c r="S703" i="35"/>
  <c r="I702" i="36"/>
  <c r="J702" i="36" s="1"/>
  <c r="K702" i="36" s="1"/>
  <c r="AC420" i="39"/>
  <c r="F416" i="41"/>
  <c r="L430" i="32"/>
  <c r="F431" i="32" s="1"/>
  <c r="M430" i="32"/>
  <c r="G417" i="21" s="1"/>
  <c r="L716" i="28"/>
  <c r="F717" i="28" s="1"/>
  <c r="H717" i="28" s="1"/>
  <c r="J717" i="28" s="1"/>
  <c r="M716" i="28"/>
  <c r="R707" i="35" s="1"/>
  <c r="L677" i="39"/>
  <c r="H689" i="27"/>
  <c r="J689" i="27" s="1"/>
  <c r="G689" i="27"/>
  <c r="I677" i="37"/>
  <c r="J677" i="37" s="1"/>
  <c r="K677" i="37" s="1"/>
  <c r="F678" i="51" s="1"/>
  <c r="G678" i="51" s="1"/>
  <c r="H678" i="51" s="1"/>
  <c r="M679" i="35"/>
  <c r="Q678" i="35"/>
  <c r="V678" i="35" s="1"/>
  <c r="W678" i="35" s="1"/>
  <c r="K678" i="35" s="1"/>
  <c r="D678" i="39" s="1"/>
  <c r="AB463" i="39"/>
  <c r="G717" i="28" l="1"/>
  <c r="M741" i="17"/>
  <c r="F730" i="37" s="1"/>
  <c r="L741" i="17"/>
  <c r="F742" i="17" s="1"/>
  <c r="U703" i="39"/>
  <c r="L705" i="37"/>
  <c r="P703" i="39"/>
  <c r="Q703" i="39" s="1"/>
  <c r="R703" i="39"/>
  <c r="U703" i="35"/>
  <c r="T703" i="35"/>
  <c r="I703" i="35"/>
  <c r="J703" i="35"/>
  <c r="I714" i="30"/>
  <c r="G714" i="30"/>
  <c r="O713" i="30"/>
  <c r="P713" i="30" s="1"/>
  <c r="E702" i="37"/>
  <c r="X421" i="35"/>
  <c r="O419" i="37"/>
  <c r="P419" i="37" s="1"/>
  <c r="Q419" i="37" s="1"/>
  <c r="L420" i="51" s="1"/>
  <c r="M420" i="51" s="1"/>
  <c r="N420" i="51" s="1"/>
  <c r="H431" i="32"/>
  <c r="G431" i="32"/>
  <c r="AE420" i="39"/>
  <c r="AD420" i="39"/>
  <c r="F678" i="39"/>
  <c r="O678" i="39"/>
  <c r="N679" i="35"/>
  <c r="F678" i="36"/>
  <c r="G678" i="36" s="1"/>
  <c r="H678" i="36" s="1"/>
  <c r="I689" i="27"/>
  <c r="K689" i="27"/>
  <c r="K717" i="28"/>
  <c r="G742" i="17" l="1"/>
  <c r="I742" i="17"/>
  <c r="K714" i="30"/>
  <c r="L714" i="30" s="1"/>
  <c r="G702" i="37"/>
  <c r="H702" i="37" s="1"/>
  <c r="C703" i="51" s="1"/>
  <c r="D703" i="51" s="1"/>
  <c r="E703" i="51" s="1"/>
  <c r="M702" i="37"/>
  <c r="N702" i="37" s="1"/>
  <c r="I703" i="51" s="1"/>
  <c r="J703" i="51" s="1"/>
  <c r="K703" i="51" s="1"/>
  <c r="S703" i="39"/>
  <c r="J431" i="32"/>
  <c r="K431" i="32" s="1"/>
  <c r="Y421" i="35"/>
  <c r="Z421" i="35" s="1"/>
  <c r="I421" i="40" s="1"/>
  <c r="L420" i="36"/>
  <c r="M420" i="36" s="1"/>
  <c r="N420" i="36" s="1"/>
  <c r="F417" i="38"/>
  <c r="M689" i="27"/>
  <c r="L689" i="27"/>
  <c r="F690" i="27" s="1"/>
  <c r="O679" i="35"/>
  <c r="P679" i="35"/>
  <c r="G678" i="39"/>
  <c r="H678" i="39" s="1"/>
  <c r="M717" i="28"/>
  <c r="L717" i="28"/>
  <c r="F718" i="28" s="1"/>
  <c r="AB464" i="39"/>
  <c r="J742" i="17" l="1"/>
  <c r="K742" i="17" s="1"/>
  <c r="M714" i="30"/>
  <c r="F715" i="30" s="1"/>
  <c r="N714" i="30"/>
  <c r="I703" i="36"/>
  <c r="J703" i="36" s="1"/>
  <c r="K703" i="36" s="1"/>
  <c r="S704" i="35"/>
  <c r="H704" i="35"/>
  <c r="C703" i="36"/>
  <c r="D703" i="36" s="1"/>
  <c r="E703" i="36" s="1"/>
  <c r="E704" i="39" s="1"/>
  <c r="T704" i="39" s="1"/>
  <c r="AC421" i="39"/>
  <c r="F417" i="41"/>
  <c r="L431" i="32"/>
  <c r="F432" i="32" s="1"/>
  <c r="M431" i="32"/>
  <c r="G418" i="21" s="1"/>
  <c r="Q679" i="35"/>
  <c r="V679" i="35" s="1"/>
  <c r="W679" i="35" s="1"/>
  <c r="K679" i="35" s="1"/>
  <c r="D679" i="39" s="1"/>
  <c r="O679" i="39" s="1"/>
  <c r="I678" i="39"/>
  <c r="K678" i="39" s="1"/>
  <c r="J678" i="39"/>
  <c r="G690" i="27"/>
  <c r="H690" i="27"/>
  <c r="J690" i="27" s="1"/>
  <c r="I678" i="37"/>
  <c r="J678" i="37" s="1"/>
  <c r="K678" i="37" s="1"/>
  <c r="F679" i="51" s="1"/>
  <c r="G679" i="51" s="1"/>
  <c r="H679" i="51" s="1"/>
  <c r="M680" i="35"/>
  <c r="H718" i="28"/>
  <c r="J718" i="28" s="1"/>
  <c r="G718" i="28"/>
  <c r="R708" i="35"/>
  <c r="L706" i="37"/>
  <c r="M742" i="17" l="1"/>
  <c r="F731" i="37" s="1"/>
  <c r="L742" i="17"/>
  <c r="F743" i="17" s="1"/>
  <c r="U704" i="39"/>
  <c r="F679" i="39"/>
  <c r="J704" i="35"/>
  <c r="I704" i="35"/>
  <c r="U704" i="35"/>
  <c r="T704" i="35"/>
  <c r="O714" i="30"/>
  <c r="P714" i="30" s="1"/>
  <c r="E703" i="37"/>
  <c r="P704" i="39"/>
  <c r="Q704" i="39" s="1"/>
  <c r="R704" i="39"/>
  <c r="G715" i="30"/>
  <c r="I715" i="30"/>
  <c r="X422" i="35"/>
  <c r="O420" i="37"/>
  <c r="P420" i="37" s="1"/>
  <c r="Q420" i="37" s="1"/>
  <c r="L421" i="51" s="1"/>
  <c r="M421" i="51" s="1"/>
  <c r="N421" i="51" s="1"/>
  <c r="G432" i="32"/>
  <c r="H432" i="32"/>
  <c r="AE421" i="39"/>
  <c r="AD421" i="39"/>
  <c r="K690" i="27"/>
  <c r="I690" i="27"/>
  <c r="G679" i="39"/>
  <c r="H679" i="39" s="1"/>
  <c r="L678" i="39"/>
  <c r="F679" i="36"/>
  <c r="G679" i="36" s="1"/>
  <c r="H679" i="36" s="1"/>
  <c r="N680" i="35"/>
  <c r="K718" i="28"/>
  <c r="AB465" i="39"/>
  <c r="I743" i="17" l="1"/>
  <c r="G743" i="17"/>
  <c r="G703" i="37"/>
  <c r="H703" i="37" s="1"/>
  <c r="C704" i="51" s="1"/>
  <c r="D704" i="51" s="1"/>
  <c r="E704" i="51" s="1"/>
  <c r="M703" i="37"/>
  <c r="N703" i="37" s="1"/>
  <c r="I704" i="51" s="1"/>
  <c r="J704" i="51" s="1"/>
  <c r="K704" i="51" s="1"/>
  <c r="K715" i="30"/>
  <c r="L715" i="30" s="1"/>
  <c r="S704" i="39"/>
  <c r="Y422" i="35"/>
  <c r="Z422" i="35" s="1"/>
  <c r="I422" i="40" s="1"/>
  <c r="F418" i="38"/>
  <c r="L421" i="36"/>
  <c r="M421" i="36" s="1"/>
  <c r="N421" i="36" s="1"/>
  <c r="J432" i="32"/>
  <c r="K432" i="32" s="1"/>
  <c r="O680" i="35"/>
  <c r="P680" i="35"/>
  <c r="I679" i="39"/>
  <c r="K679" i="39" s="1"/>
  <c r="J679" i="39"/>
  <c r="M690" i="27"/>
  <c r="L690" i="27"/>
  <c r="F691" i="27" s="1"/>
  <c r="L718" i="28"/>
  <c r="F719" i="28" s="1"/>
  <c r="M718" i="28"/>
  <c r="J743" i="17" l="1"/>
  <c r="K743" i="17" s="1"/>
  <c r="Q680" i="35"/>
  <c r="V680" i="35" s="1"/>
  <c r="W680" i="35" s="1"/>
  <c r="K680" i="35" s="1"/>
  <c r="D680" i="39" s="1"/>
  <c r="F680" i="39" s="1"/>
  <c r="G680" i="39" s="1"/>
  <c r="M715" i="30"/>
  <c r="F716" i="30" s="1"/>
  <c r="N715" i="30"/>
  <c r="S705" i="35"/>
  <c r="I704" i="36"/>
  <c r="J704" i="36" s="1"/>
  <c r="K704" i="36" s="1"/>
  <c r="H705" i="35"/>
  <c r="C704" i="36"/>
  <c r="D704" i="36" s="1"/>
  <c r="E704" i="36" s="1"/>
  <c r="E705" i="39" s="1"/>
  <c r="T705" i="39" s="1"/>
  <c r="L432" i="32"/>
  <c r="F433" i="32" s="1"/>
  <c r="M432" i="32"/>
  <c r="G419" i="21" s="1"/>
  <c r="F418" i="41"/>
  <c r="AC422" i="39"/>
  <c r="H691" i="27"/>
  <c r="J691" i="27" s="1"/>
  <c r="G691" i="27"/>
  <c r="I679" i="37"/>
  <c r="J679" i="37" s="1"/>
  <c r="K679" i="37" s="1"/>
  <c r="F680" i="51" s="1"/>
  <c r="G680" i="51" s="1"/>
  <c r="H680" i="51" s="1"/>
  <c r="M681" i="35"/>
  <c r="L679" i="39"/>
  <c r="O680" i="39"/>
  <c r="R709" i="35"/>
  <c r="L707" i="37"/>
  <c r="G719" i="28"/>
  <c r="H719" i="28"/>
  <c r="AB466" i="39"/>
  <c r="L743" i="17" l="1"/>
  <c r="F744" i="17" s="1"/>
  <c r="M743" i="17"/>
  <c r="F732" i="37" s="1"/>
  <c r="U705" i="39"/>
  <c r="P705" i="39"/>
  <c r="Q705" i="39" s="1"/>
  <c r="R705" i="39"/>
  <c r="U705" i="35"/>
  <c r="T705" i="35"/>
  <c r="J705" i="35"/>
  <c r="I705" i="35"/>
  <c r="O715" i="30"/>
  <c r="P715" i="30" s="1"/>
  <c r="E704" i="37"/>
  <c r="I716" i="30"/>
  <c r="G716" i="30"/>
  <c r="AE422" i="39"/>
  <c r="AD422" i="39"/>
  <c r="X423" i="35"/>
  <c r="O421" i="37"/>
  <c r="P421" i="37" s="1"/>
  <c r="Q421" i="37" s="1"/>
  <c r="L422" i="51" s="1"/>
  <c r="M422" i="51" s="1"/>
  <c r="N422" i="51" s="1"/>
  <c r="H433" i="32"/>
  <c r="G433" i="32"/>
  <c r="J719" i="28"/>
  <c r="K719" i="28" s="1"/>
  <c r="H680" i="39"/>
  <c r="J680" i="39"/>
  <c r="I680" i="39"/>
  <c r="K680" i="39" s="1"/>
  <c r="N681" i="35"/>
  <c r="F680" i="36"/>
  <c r="G680" i="36" s="1"/>
  <c r="H680" i="36" s="1"/>
  <c r="K691" i="27"/>
  <c r="I691" i="27"/>
  <c r="G744" i="17" l="1"/>
  <c r="I744" i="17"/>
  <c r="G704" i="37"/>
  <c r="H704" i="37" s="1"/>
  <c r="C705" i="51" s="1"/>
  <c r="D705" i="51" s="1"/>
  <c r="E705" i="51" s="1"/>
  <c r="M704" i="37"/>
  <c r="N704" i="37" s="1"/>
  <c r="I705" i="51" s="1"/>
  <c r="J705" i="51" s="1"/>
  <c r="K705" i="51" s="1"/>
  <c r="K716" i="30"/>
  <c r="L716" i="30" s="1"/>
  <c r="S705" i="39"/>
  <c r="Y423" i="35"/>
  <c r="Z423" i="35" s="1"/>
  <c r="I423" i="40" s="1"/>
  <c r="F419" i="38"/>
  <c r="L422" i="36"/>
  <c r="M422" i="36" s="1"/>
  <c r="N422" i="36" s="1"/>
  <c r="J433" i="32"/>
  <c r="K433" i="32" s="1"/>
  <c r="L719" i="28"/>
  <c r="F720" i="28" s="1"/>
  <c r="G720" i="28" s="1"/>
  <c r="M719" i="28"/>
  <c r="R710" i="35" s="1"/>
  <c r="M691" i="27"/>
  <c r="L691" i="27"/>
  <c r="F692" i="27" s="1"/>
  <c r="O681" i="35"/>
  <c r="P681" i="35"/>
  <c r="Q681" i="35" s="1"/>
  <c r="V681" i="35" s="1"/>
  <c r="W681" i="35" s="1"/>
  <c r="K681" i="35" s="1"/>
  <c r="D681" i="39" s="1"/>
  <c r="L680" i="39"/>
  <c r="AB467" i="39"/>
  <c r="L708" i="37" l="1"/>
  <c r="H720" i="28"/>
  <c r="J720" i="28" s="1"/>
  <c r="J744" i="17"/>
  <c r="K744" i="17" s="1"/>
  <c r="N716" i="30"/>
  <c r="M716" i="30"/>
  <c r="F717" i="30" s="1"/>
  <c r="I705" i="36"/>
  <c r="J705" i="36" s="1"/>
  <c r="K705" i="36" s="1"/>
  <c r="S706" i="35"/>
  <c r="C705" i="36"/>
  <c r="D705" i="36" s="1"/>
  <c r="E705" i="36" s="1"/>
  <c r="E706" i="39" s="1"/>
  <c r="T706" i="39" s="1"/>
  <c r="H706" i="35"/>
  <c r="L433" i="32"/>
  <c r="F434" i="32" s="1"/>
  <c r="M433" i="32"/>
  <c r="G420" i="21" s="1"/>
  <c r="F419" i="41"/>
  <c r="AC423" i="39"/>
  <c r="F681" i="39"/>
  <c r="O681" i="39"/>
  <c r="G692" i="27"/>
  <c r="H692" i="27"/>
  <c r="J692" i="27" s="1"/>
  <c r="M682" i="35"/>
  <c r="I680" i="37"/>
  <c r="J680" i="37" s="1"/>
  <c r="K680" i="37" s="1"/>
  <c r="F681" i="51" s="1"/>
  <c r="G681" i="51" s="1"/>
  <c r="H681" i="51" s="1"/>
  <c r="K720" i="28"/>
  <c r="L744" i="17" l="1"/>
  <c r="F745" i="17" s="1"/>
  <c r="M744" i="17"/>
  <c r="F733" i="37" s="1"/>
  <c r="U706" i="39"/>
  <c r="I706" i="35"/>
  <c r="J706" i="35"/>
  <c r="G717" i="30"/>
  <c r="I717" i="30"/>
  <c r="P706" i="39"/>
  <c r="Q706" i="39" s="1"/>
  <c r="R706" i="39"/>
  <c r="U706" i="35"/>
  <c r="T706" i="35"/>
  <c r="E705" i="37"/>
  <c r="O716" i="30"/>
  <c r="P716" i="30" s="1"/>
  <c r="AE423" i="39"/>
  <c r="AD423" i="39"/>
  <c r="X424" i="35"/>
  <c r="O422" i="37"/>
  <c r="P422" i="37" s="1"/>
  <c r="Q422" i="37" s="1"/>
  <c r="L423" i="51" s="1"/>
  <c r="M423" i="51" s="1"/>
  <c r="N423" i="51" s="1"/>
  <c r="H434" i="32"/>
  <c r="G434" i="32"/>
  <c r="I692" i="27"/>
  <c r="K692" i="27"/>
  <c r="N682" i="35"/>
  <c r="F681" i="36"/>
  <c r="G681" i="36" s="1"/>
  <c r="H681" i="36" s="1"/>
  <c r="G681" i="39"/>
  <c r="H681" i="39" s="1"/>
  <c r="L720" i="28"/>
  <c r="F721" i="28" s="1"/>
  <c r="M720" i="28"/>
  <c r="AB468" i="39"/>
  <c r="I745" i="17" l="1"/>
  <c r="G745" i="17"/>
  <c r="S706" i="39"/>
  <c r="K717" i="30"/>
  <c r="L717" i="30" s="1"/>
  <c r="G705" i="37"/>
  <c r="H705" i="37" s="1"/>
  <c r="C706" i="51" s="1"/>
  <c r="D706" i="51" s="1"/>
  <c r="E706" i="51" s="1"/>
  <c r="M705" i="37"/>
  <c r="N705" i="37" s="1"/>
  <c r="I706" i="51" s="1"/>
  <c r="J706" i="51" s="1"/>
  <c r="K706" i="51" s="1"/>
  <c r="J434" i="32"/>
  <c r="K434" i="32" s="1"/>
  <c r="F420" i="38"/>
  <c r="L423" i="36"/>
  <c r="M423" i="36" s="1"/>
  <c r="N423" i="36" s="1"/>
  <c r="Y424" i="35"/>
  <c r="Z424" i="35" s="1"/>
  <c r="I424" i="40" s="1"/>
  <c r="J681" i="39"/>
  <c r="I681" i="39"/>
  <c r="K681" i="39" s="1"/>
  <c r="O682" i="35"/>
  <c r="P682" i="35"/>
  <c r="M692" i="27"/>
  <c r="L692" i="27"/>
  <c r="F693" i="27" s="1"/>
  <c r="L709" i="37"/>
  <c r="R711" i="35"/>
  <c r="H721" i="28"/>
  <c r="J721" i="28" s="1"/>
  <c r="G721" i="28"/>
  <c r="J745" i="17" l="1"/>
  <c r="K745" i="17" s="1"/>
  <c r="M717" i="30"/>
  <c r="F718" i="30" s="1"/>
  <c r="N717" i="30"/>
  <c r="S707" i="35"/>
  <c r="I706" i="36"/>
  <c r="J706" i="36" s="1"/>
  <c r="K706" i="36" s="1"/>
  <c r="C706" i="36"/>
  <c r="D706" i="36" s="1"/>
  <c r="E706" i="36" s="1"/>
  <c r="E707" i="39" s="1"/>
  <c r="T707" i="39" s="1"/>
  <c r="H707" i="35"/>
  <c r="Q682" i="35"/>
  <c r="V682" i="35" s="1"/>
  <c r="W682" i="35" s="1"/>
  <c r="K682" i="35" s="1"/>
  <c r="D682" i="39" s="1"/>
  <c r="F682" i="39" s="1"/>
  <c r="AC424" i="39"/>
  <c r="F420" i="41"/>
  <c r="M434" i="32"/>
  <c r="G421" i="21" s="1"/>
  <c r="L434" i="32"/>
  <c r="F435" i="32" s="1"/>
  <c r="G693" i="27"/>
  <c r="H693" i="27"/>
  <c r="J693" i="27" s="1"/>
  <c r="M683" i="35"/>
  <c r="I681" i="37"/>
  <c r="J681" i="37" s="1"/>
  <c r="K681" i="37" s="1"/>
  <c r="F682" i="51" s="1"/>
  <c r="G682" i="51" s="1"/>
  <c r="H682" i="51" s="1"/>
  <c r="L681" i="39"/>
  <c r="K721" i="28"/>
  <c r="AB469" i="39"/>
  <c r="M745" i="17" l="1"/>
  <c r="F734" i="37" s="1"/>
  <c r="L745" i="17"/>
  <c r="F746" i="17" s="1"/>
  <c r="U707" i="39"/>
  <c r="O682" i="39"/>
  <c r="I707" i="35"/>
  <c r="J707" i="35"/>
  <c r="P707" i="39"/>
  <c r="Q707" i="39" s="1"/>
  <c r="R707" i="39"/>
  <c r="T707" i="35"/>
  <c r="U707" i="35"/>
  <c r="E706" i="37"/>
  <c r="O717" i="30"/>
  <c r="P717" i="30" s="1"/>
  <c r="I718" i="30"/>
  <c r="G718" i="30"/>
  <c r="H435" i="32"/>
  <c r="G435" i="32"/>
  <c r="X425" i="35"/>
  <c r="O423" i="37"/>
  <c r="P423" i="37" s="1"/>
  <c r="Q423" i="37" s="1"/>
  <c r="L424" i="51" s="1"/>
  <c r="M424" i="51" s="1"/>
  <c r="N424" i="51" s="1"/>
  <c r="AE424" i="39"/>
  <c r="AD424" i="39"/>
  <c r="G682" i="39"/>
  <c r="H682" i="39" s="1"/>
  <c r="F682" i="36"/>
  <c r="G682" i="36" s="1"/>
  <c r="H682" i="36" s="1"/>
  <c r="N683" i="35"/>
  <c r="K693" i="27"/>
  <c r="I693" i="27"/>
  <c r="L721" i="28"/>
  <c r="F722" i="28" s="1"/>
  <c r="M721" i="28"/>
  <c r="I746" i="17" l="1"/>
  <c r="G746" i="17"/>
  <c r="S707" i="39"/>
  <c r="G706" i="37"/>
  <c r="H706" i="37" s="1"/>
  <c r="C707" i="51" s="1"/>
  <c r="D707" i="51" s="1"/>
  <c r="E707" i="51" s="1"/>
  <c r="M706" i="37"/>
  <c r="N706" i="37" s="1"/>
  <c r="I707" i="51" s="1"/>
  <c r="J707" i="51" s="1"/>
  <c r="K707" i="51" s="1"/>
  <c r="K718" i="30"/>
  <c r="L718" i="30" s="1"/>
  <c r="Y425" i="35"/>
  <c r="Z425" i="35" s="1"/>
  <c r="I425" i="40" s="1"/>
  <c r="F421" i="38"/>
  <c r="L424" i="36"/>
  <c r="M424" i="36" s="1"/>
  <c r="N424" i="36" s="1"/>
  <c r="J435" i="32"/>
  <c r="K435" i="32" s="1"/>
  <c r="L693" i="27"/>
  <c r="F694" i="27" s="1"/>
  <c r="M693" i="27"/>
  <c r="O683" i="35"/>
  <c r="P683" i="35"/>
  <c r="I682" i="39"/>
  <c r="K682" i="39" s="1"/>
  <c r="J682" i="39"/>
  <c r="R712" i="35"/>
  <c r="L710" i="37"/>
  <c r="G722" i="28"/>
  <c r="H722" i="28"/>
  <c r="J722" i="28" s="1"/>
  <c r="AB470" i="39"/>
  <c r="J746" i="17" l="1"/>
  <c r="K746" i="17" s="1"/>
  <c r="M718" i="30"/>
  <c r="F719" i="30" s="1"/>
  <c r="N718" i="30"/>
  <c r="S708" i="35"/>
  <c r="I707" i="36"/>
  <c r="J707" i="36" s="1"/>
  <c r="K707" i="36" s="1"/>
  <c r="C707" i="36"/>
  <c r="D707" i="36" s="1"/>
  <c r="E707" i="36" s="1"/>
  <c r="E708" i="39" s="1"/>
  <c r="T708" i="39" s="1"/>
  <c r="H708" i="35"/>
  <c r="Q683" i="35"/>
  <c r="V683" i="35" s="1"/>
  <c r="W683" i="35" s="1"/>
  <c r="K683" i="35" s="1"/>
  <c r="D683" i="39" s="1"/>
  <c r="O683" i="39" s="1"/>
  <c r="L435" i="32"/>
  <c r="F436" i="32" s="1"/>
  <c r="M435" i="32"/>
  <c r="G422" i="21" s="1"/>
  <c r="F421" i="41"/>
  <c r="AC425" i="39"/>
  <c r="L682" i="39"/>
  <c r="I682" i="37"/>
  <c r="J682" i="37" s="1"/>
  <c r="K682" i="37" s="1"/>
  <c r="F683" i="51" s="1"/>
  <c r="G683" i="51" s="1"/>
  <c r="H683" i="51" s="1"/>
  <c r="M684" i="35"/>
  <c r="H694" i="27"/>
  <c r="J694" i="27" s="1"/>
  <c r="G694" i="27"/>
  <c r="K722" i="28"/>
  <c r="M746" i="17" l="1"/>
  <c r="F735" i="37" s="1"/>
  <c r="L746" i="17"/>
  <c r="F747" i="17" s="1"/>
  <c r="U708" i="39"/>
  <c r="F683" i="39"/>
  <c r="G683" i="39" s="1"/>
  <c r="J683" i="39" s="1"/>
  <c r="J708" i="35"/>
  <c r="I708" i="35"/>
  <c r="U708" i="35"/>
  <c r="T708" i="35"/>
  <c r="P708" i="39"/>
  <c r="Q708" i="39" s="1"/>
  <c r="R708" i="39"/>
  <c r="E707" i="37"/>
  <c r="O718" i="30"/>
  <c r="P718" i="30" s="1"/>
  <c r="I719" i="30"/>
  <c r="G719" i="30"/>
  <c r="AE425" i="39"/>
  <c r="AD425" i="39"/>
  <c r="X426" i="35"/>
  <c r="O424" i="37"/>
  <c r="P424" i="37" s="1"/>
  <c r="Q424" i="37" s="1"/>
  <c r="L425" i="51" s="1"/>
  <c r="M425" i="51" s="1"/>
  <c r="N425" i="51" s="1"/>
  <c r="G436" i="32"/>
  <c r="H436" i="32"/>
  <c r="F683" i="36"/>
  <c r="G683" i="36" s="1"/>
  <c r="H683" i="36" s="1"/>
  <c r="N684" i="35"/>
  <c r="H683" i="39"/>
  <c r="I683" i="39"/>
  <c r="K694" i="27"/>
  <c r="I694" i="27"/>
  <c r="L722" i="28"/>
  <c r="F723" i="28" s="1"/>
  <c r="M722" i="28"/>
  <c r="AB471" i="39"/>
  <c r="G747" i="17" l="1"/>
  <c r="I747" i="17"/>
  <c r="G707" i="37"/>
  <c r="H707" i="37" s="1"/>
  <c r="C708" i="51" s="1"/>
  <c r="D708" i="51" s="1"/>
  <c r="E708" i="51" s="1"/>
  <c r="M707" i="37"/>
  <c r="N707" i="37" s="1"/>
  <c r="I708" i="51" s="1"/>
  <c r="J708" i="51" s="1"/>
  <c r="K708" i="51" s="1"/>
  <c r="S708" i="39"/>
  <c r="K719" i="30"/>
  <c r="L719" i="30" s="1"/>
  <c r="K683" i="39"/>
  <c r="L683" i="39" s="1"/>
  <c r="J436" i="32"/>
  <c r="K436" i="32" s="1"/>
  <c r="Y426" i="35"/>
  <c r="Z426" i="35" s="1"/>
  <c r="I426" i="40" s="1"/>
  <c r="F422" i="38"/>
  <c r="L425" i="36"/>
  <c r="M425" i="36" s="1"/>
  <c r="N425" i="36" s="1"/>
  <c r="L694" i="27"/>
  <c r="F695" i="27" s="1"/>
  <c r="M694" i="27"/>
  <c r="O684" i="35"/>
  <c r="P684" i="35"/>
  <c r="R713" i="35"/>
  <c r="L711" i="37"/>
  <c r="G723" i="28"/>
  <c r="H723" i="28"/>
  <c r="J723" i="28" s="1"/>
  <c r="Q684" i="35" l="1"/>
  <c r="V684" i="35" s="1"/>
  <c r="W684" i="35" s="1"/>
  <c r="K684" i="35" s="1"/>
  <c r="D684" i="39" s="1"/>
  <c r="J747" i="17"/>
  <c r="K747" i="17" s="1"/>
  <c r="M719" i="30"/>
  <c r="F720" i="30" s="1"/>
  <c r="N719" i="30"/>
  <c r="I708" i="36"/>
  <c r="J708" i="36" s="1"/>
  <c r="K708" i="36" s="1"/>
  <c r="S709" i="35"/>
  <c r="C708" i="36"/>
  <c r="D708" i="36" s="1"/>
  <c r="E708" i="36" s="1"/>
  <c r="E709" i="39" s="1"/>
  <c r="T709" i="39" s="1"/>
  <c r="H709" i="35"/>
  <c r="L436" i="32"/>
  <c r="F437" i="32" s="1"/>
  <c r="M436" i="32"/>
  <c r="G423" i="21" s="1"/>
  <c r="F422" i="41"/>
  <c r="AC426" i="39"/>
  <c r="O684" i="39"/>
  <c r="F684" i="39"/>
  <c r="G684" i="39" s="1"/>
  <c r="M685" i="35"/>
  <c r="I683" i="37"/>
  <c r="J683" i="37" s="1"/>
  <c r="K683" i="37" s="1"/>
  <c r="F684" i="51" s="1"/>
  <c r="G684" i="51" s="1"/>
  <c r="H684" i="51" s="1"/>
  <c r="G695" i="27"/>
  <c r="H695" i="27"/>
  <c r="J695" i="27" s="1"/>
  <c r="K723" i="28"/>
  <c r="AB472" i="39"/>
  <c r="M747" i="17" l="1"/>
  <c r="F736" i="37" s="1"/>
  <c r="L747" i="17"/>
  <c r="F748" i="17" s="1"/>
  <c r="U709" i="39"/>
  <c r="J709" i="35"/>
  <c r="I709" i="35"/>
  <c r="P709" i="39"/>
  <c r="Q709" i="39" s="1"/>
  <c r="R709" i="39"/>
  <c r="U709" i="35"/>
  <c r="T709" i="35"/>
  <c r="E708" i="37"/>
  <c r="O719" i="30"/>
  <c r="P719" i="30" s="1"/>
  <c r="I720" i="30"/>
  <c r="G720" i="30"/>
  <c r="AE426" i="39"/>
  <c r="AD426" i="39"/>
  <c r="X427" i="35"/>
  <c r="O425" i="37"/>
  <c r="P425" i="37" s="1"/>
  <c r="Q425" i="37" s="1"/>
  <c r="L426" i="51" s="1"/>
  <c r="M426" i="51" s="1"/>
  <c r="N426" i="51" s="1"/>
  <c r="H437" i="32"/>
  <c r="G437" i="32"/>
  <c r="I695" i="27"/>
  <c r="K695" i="27"/>
  <c r="N685" i="35"/>
  <c r="F684" i="36"/>
  <c r="G684" i="36" s="1"/>
  <c r="H684" i="36" s="1"/>
  <c r="H684" i="39"/>
  <c r="J684" i="39"/>
  <c r="I684" i="39"/>
  <c r="M723" i="28"/>
  <c r="L723" i="28"/>
  <c r="F724" i="28" s="1"/>
  <c r="I748" i="17" l="1"/>
  <c r="G748" i="17"/>
  <c r="S709" i="39"/>
  <c r="G708" i="37"/>
  <c r="H708" i="37" s="1"/>
  <c r="C709" i="51" s="1"/>
  <c r="D709" i="51" s="1"/>
  <c r="E709" i="51" s="1"/>
  <c r="M708" i="37"/>
  <c r="N708" i="37" s="1"/>
  <c r="I709" i="51" s="1"/>
  <c r="J709" i="51" s="1"/>
  <c r="K709" i="51" s="1"/>
  <c r="K720" i="30"/>
  <c r="L720" i="30" s="1"/>
  <c r="K684" i="39"/>
  <c r="J437" i="32"/>
  <c r="K437" i="32" s="1"/>
  <c r="Y427" i="35"/>
  <c r="Z427" i="35" s="1"/>
  <c r="I427" i="40" s="1"/>
  <c r="L426" i="36"/>
  <c r="M426" i="36" s="1"/>
  <c r="N426" i="36" s="1"/>
  <c r="F423" i="38"/>
  <c r="P685" i="35"/>
  <c r="O685" i="35"/>
  <c r="M695" i="27"/>
  <c r="L695" i="27"/>
  <c r="F696" i="27" s="1"/>
  <c r="G724" i="28"/>
  <c r="H724" i="28"/>
  <c r="R714" i="35"/>
  <c r="L712" i="37"/>
  <c r="AB473" i="39"/>
  <c r="J748" i="17" l="1"/>
  <c r="K748" i="17" s="1"/>
  <c r="N720" i="30"/>
  <c r="M720" i="30"/>
  <c r="F721" i="30" s="1"/>
  <c r="S710" i="35"/>
  <c r="I709" i="36"/>
  <c r="J709" i="36" s="1"/>
  <c r="K709" i="36" s="1"/>
  <c r="H710" i="35"/>
  <c r="C709" i="36"/>
  <c r="D709" i="36" s="1"/>
  <c r="E709" i="36" s="1"/>
  <c r="E710" i="39" s="1"/>
  <c r="T710" i="39" s="1"/>
  <c r="L684" i="39"/>
  <c r="F423" i="41"/>
  <c r="AC427" i="39"/>
  <c r="L437" i="32"/>
  <c r="F438" i="32" s="1"/>
  <c r="M437" i="32"/>
  <c r="G424" i="21" s="1"/>
  <c r="J724" i="28"/>
  <c r="K724" i="28" s="1"/>
  <c r="H696" i="27"/>
  <c r="J696" i="27" s="1"/>
  <c r="G696" i="27"/>
  <c r="I684" i="37"/>
  <c r="J684" i="37" s="1"/>
  <c r="K684" i="37" s="1"/>
  <c r="F685" i="51" s="1"/>
  <c r="G685" i="51" s="1"/>
  <c r="H685" i="51" s="1"/>
  <c r="M686" i="35"/>
  <c r="Q685" i="35"/>
  <c r="V685" i="35" s="1"/>
  <c r="W685" i="35" s="1"/>
  <c r="K685" i="35" s="1"/>
  <c r="D685" i="39" s="1"/>
  <c r="L748" i="17" l="1"/>
  <c r="F749" i="17" s="1"/>
  <c r="M748" i="17"/>
  <c r="F737" i="37" s="1"/>
  <c r="U710" i="39"/>
  <c r="U710" i="35"/>
  <c r="T710" i="35"/>
  <c r="P710" i="39"/>
  <c r="Q710" i="39" s="1"/>
  <c r="R710" i="39"/>
  <c r="G721" i="30"/>
  <c r="I721" i="30"/>
  <c r="J710" i="35"/>
  <c r="I710" i="35"/>
  <c r="E709" i="37"/>
  <c r="O720" i="30"/>
  <c r="P720" i="30" s="1"/>
  <c r="G438" i="32"/>
  <c r="H438" i="32"/>
  <c r="AE427" i="39"/>
  <c r="AD427" i="39"/>
  <c r="X428" i="35"/>
  <c r="O426" i="37"/>
  <c r="P426" i="37" s="1"/>
  <c r="Q426" i="37" s="1"/>
  <c r="L427" i="51" s="1"/>
  <c r="M427" i="51" s="1"/>
  <c r="N427" i="51" s="1"/>
  <c r="M724" i="28"/>
  <c r="R715" i="35" s="1"/>
  <c r="L724" i="28"/>
  <c r="F725" i="28" s="1"/>
  <c r="G725" i="28" s="1"/>
  <c r="O685" i="39"/>
  <c r="F685" i="39"/>
  <c r="G685" i="39" s="1"/>
  <c r="F685" i="36"/>
  <c r="G685" i="36" s="1"/>
  <c r="H685" i="36" s="1"/>
  <c r="N686" i="35"/>
  <c r="I696" i="27"/>
  <c r="K696" i="27"/>
  <c r="AB474" i="39"/>
  <c r="L713" i="37" l="1"/>
  <c r="G749" i="17"/>
  <c r="I749" i="17"/>
  <c r="H725" i="28"/>
  <c r="K721" i="30"/>
  <c r="L721" i="30" s="1"/>
  <c r="S710" i="39"/>
  <c r="G709" i="37"/>
  <c r="H709" i="37" s="1"/>
  <c r="C710" i="51" s="1"/>
  <c r="D710" i="51" s="1"/>
  <c r="E710" i="51" s="1"/>
  <c r="M709" i="37"/>
  <c r="N709" i="37" s="1"/>
  <c r="I710" i="51" s="1"/>
  <c r="J710" i="51" s="1"/>
  <c r="K710" i="51" s="1"/>
  <c r="Y428" i="35"/>
  <c r="Z428" i="35" s="1"/>
  <c r="I428" i="40" s="1"/>
  <c r="F424" i="38"/>
  <c r="L427" i="36"/>
  <c r="M427" i="36" s="1"/>
  <c r="N427" i="36" s="1"/>
  <c r="J438" i="32"/>
  <c r="K438" i="32" s="1"/>
  <c r="J725" i="28"/>
  <c r="K725" i="28" s="1"/>
  <c r="M696" i="27"/>
  <c r="L696" i="27"/>
  <c r="F697" i="27" s="1"/>
  <c r="P686" i="35"/>
  <c r="O686" i="35"/>
  <c r="H685" i="39"/>
  <c r="I685" i="39"/>
  <c r="J685" i="39"/>
  <c r="K685" i="39" l="1"/>
  <c r="J749" i="17"/>
  <c r="K749" i="17" s="1"/>
  <c r="M721" i="30"/>
  <c r="F722" i="30" s="1"/>
  <c r="N721" i="30"/>
  <c r="S711" i="35"/>
  <c r="I710" i="36"/>
  <c r="J710" i="36" s="1"/>
  <c r="K710" i="36" s="1"/>
  <c r="H711" i="35"/>
  <c r="C710" i="36"/>
  <c r="D710" i="36" s="1"/>
  <c r="E710" i="36" s="1"/>
  <c r="E711" i="39" s="1"/>
  <c r="T711" i="39" s="1"/>
  <c r="M438" i="32"/>
  <c r="G425" i="21" s="1"/>
  <c r="L438" i="32"/>
  <c r="F439" i="32" s="1"/>
  <c r="AC428" i="39"/>
  <c r="F424" i="41"/>
  <c r="L725" i="28"/>
  <c r="F726" i="28" s="1"/>
  <c r="H726" i="28" s="1"/>
  <c r="M725" i="28"/>
  <c r="R716" i="35" s="1"/>
  <c r="L685" i="39"/>
  <c r="Q686" i="35"/>
  <c r="V686" i="35" s="1"/>
  <c r="W686" i="35" s="1"/>
  <c r="K686" i="35" s="1"/>
  <c r="D686" i="39" s="1"/>
  <c r="G697" i="27"/>
  <c r="H697" i="27"/>
  <c r="J697" i="27" s="1"/>
  <c r="M687" i="35"/>
  <c r="I685" i="37"/>
  <c r="J685" i="37" s="1"/>
  <c r="K685" i="37" s="1"/>
  <c r="F686" i="51" s="1"/>
  <c r="G686" i="51" s="1"/>
  <c r="H686" i="51" s="1"/>
  <c r="AB475" i="39"/>
  <c r="L714" i="37" l="1"/>
  <c r="G726" i="28"/>
  <c r="L749" i="17"/>
  <c r="F750" i="17" s="1"/>
  <c r="M749" i="17"/>
  <c r="F738" i="37" s="1"/>
  <c r="U711" i="39"/>
  <c r="I711" i="35"/>
  <c r="J711" i="35"/>
  <c r="T711" i="35"/>
  <c r="U711" i="35"/>
  <c r="O721" i="30"/>
  <c r="P721" i="30" s="1"/>
  <c r="E710" i="37"/>
  <c r="P711" i="39"/>
  <c r="Q711" i="39" s="1"/>
  <c r="R711" i="39"/>
  <c r="I722" i="30"/>
  <c r="G722" i="30"/>
  <c r="AE428" i="39"/>
  <c r="AD428" i="39"/>
  <c r="G439" i="32"/>
  <c r="H439" i="32"/>
  <c r="X429" i="35"/>
  <c r="O427" i="37"/>
  <c r="P427" i="37" s="1"/>
  <c r="Q427" i="37" s="1"/>
  <c r="L428" i="51" s="1"/>
  <c r="M428" i="51" s="1"/>
  <c r="N428" i="51" s="1"/>
  <c r="J726" i="28"/>
  <c r="K726" i="28" s="1"/>
  <c r="F686" i="36"/>
  <c r="G686" i="36" s="1"/>
  <c r="H686" i="36" s="1"/>
  <c r="N687" i="35"/>
  <c r="K697" i="27"/>
  <c r="I697" i="27"/>
  <c r="O686" i="39"/>
  <c r="F686" i="39"/>
  <c r="G686" i="39" s="1"/>
  <c r="I750" i="17" l="1"/>
  <c r="G750" i="17"/>
  <c r="S711" i="39"/>
  <c r="G710" i="37"/>
  <c r="H710" i="37" s="1"/>
  <c r="C711" i="51" s="1"/>
  <c r="D711" i="51" s="1"/>
  <c r="E711" i="51" s="1"/>
  <c r="M710" i="37"/>
  <c r="N710" i="37" s="1"/>
  <c r="I711" i="51" s="1"/>
  <c r="J711" i="51" s="1"/>
  <c r="K711" i="51" s="1"/>
  <c r="K722" i="30"/>
  <c r="L722" i="30" s="1"/>
  <c r="J439" i="32"/>
  <c r="K439" i="32" s="1"/>
  <c r="Y429" i="35"/>
  <c r="Z429" i="35" s="1"/>
  <c r="I429" i="40" s="1"/>
  <c r="F425" i="38"/>
  <c r="L428" i="36"/>
  <c r="M428" i="36" s="1"/>
  <c r="N428" i="36" s="1"/>
  <c r="L726" i="28"/>
  <c r="F727" i="28" s="1"/>
  <c r="G727" i="28" s="1"/>
  <c r="M726" i="28"/>
  <c r="R717" i="35" s="1"/>
  <c r="H686" i="39"/>
  <c r="J686" i="39"/>
  <c r="I686" i="39"/>
  <c r="M697" i="27"/>
  <c r="L697" i="27"/>
  <c r="F698" i="27" s="1"/>
  <c r="P687" i="35"/>
  <c r="O687" i="35"/>
  <c r="L715" i="37"/>
  <c r="H727" i="28"/>
  <c r="AB476" i="39"/>
  <c r="J750" i="17" l="1"/>
  <c r="K750" i="17" s="1"/>
  <c r="M722" i="30"/>
  <c r="F723" i="30" s="1"/>
  <c r="N722" i="30"/>
  <c r="I711" i="36"/>
  <c r="J711" i="36" s="1"/>
  <c r="K711" i="36" s="1"/>
  <c r="S712" i="35"/>
  <c r="H712" i="35"/>
  <c r="C711" i="36"/>
  <c r="D711" i="36" s="1"/>
  <c r="E711" i="36" s="1"/>
  <c r="E712" i="39" s="1"/>
  <c r="T712" i="39" s="1"/>
  <c r="K686" i="39"/>
  <c r="AC429" i="39"/>
  <c r="F425" i="41"/>
  <c r="M439" i="32"/>
  <c r="G426" i="21" s="1"/>
  <c r="L439" i="32"/>
  <c r="F440" i="32" s="1"/>
  <c r="J727" i="28"/>
  <c r="K727" i="28" s="1"/>
  <c r="Q687" i="35"/>
  <c r="V687" i="35" s="1"/>
  <c r="W687" i="35" s="1"/>
  <c r="K687" i="35" s="1"/>
  <c r="D687" i="39" s="1"/>
  <c r="G698" i="27"/>
  <c r="H698" i="27"/>
  <c r="J698" i="27" s="1"/>
  <c r="I686" i="37"/>
  <c r="J686" i="37" s="1"/>
  <c r="K686" i="37" s="1"/>
  <c r="F687" i="51" s="1"/>
  <c r="G687" i="51" s="1"/>
  <c r="H687" i="51" s="1"/>
  <c r="M688" i="35"/>
  <c r="L750" i="17" l="1"/>
  <c r="F751" i="17" s="1"/>
  <c r="M750" i="17"/>
  <c r="F739" i="37" s="1"/>
  <c r="U712" i="39"/>
  <c r="I712" i="35"/>
  <c r="J712" i="35"/>
  <c r="T712" i="35"/>
  <c r="U712" i="35"/>
  <c r="O722" i="30"/>
  <c r="P722" i="30" s="1"/>
  <c r="E711" i="37"/>
  <c r="P712" i="39"/>
  <c r="Q712" i="39" s="1"/>
  <c r="R712" i="39"/>
  <c r="L686" i="39"/>
  <c r="G723" i="30"/>
  <c r="I723" i="30"/>
  <c r="H440" i="32"/>
  <c r="G440" i="32"/>
  <c r="X430" i="35"/>
  <c r="O428" i="37"/>
  <c r="P428" i="37" s="1"/>
  <c r="Q428" i="37" s="1"/>
  <c r="L429" i="51" s="1"/>
  <c r="M429" i="51" s="1"/>
  <c r="N429" i="51" s="1"/>
  <c r="AE429" i="39"/>
  <c r="AD429" i="39"/>
  <c r="L727" i="28"/>
  <c r="F728" i="28" s="1"/>
  <c r="H728" i="28" s="1"/>
  <c r="M727" i="28"/>
  <c r="R718" i="35" s="1"/>
  <c r="F687" i="36"/>
  <c r="G687" i="36" s="1"/>
  <c r="H687" i="36" s="1"/>
  <c r="N688" i="35"/>
  <c r="K698" i="27"/>
  <c r="I698" i="27"/>
  <c r="O687" i="39"/>
  <c r="F687" i="39"/>
  <c r="AB477" i="39"/>
  <c r="G728" i="28" l="1"/>
  <c r="I751" i="17"/>
  <c r="G751" i="17"/>
  <c r="L716" i="37"/>
  <c r="S712" i="39"/>
  <c r="G711" i="37"/>
  <c r="H711" i="37" s="1"/>
  <c r="C712" i="51" s="1"/>
  <c r="D712" i="51" s="1"/>
  <c r="E712" i="51" s="1"/>
  <c r="M711" i="37"/>
  <c r="N711" i="37" s="1"/>
  <c r="I712" i="51" s="1"/>
  <c r="J712" i="51" s="1"/>
  <c r="K712" i="51" s="1"/>
  <c r="K723" i="30"/>
  <c r="L723" i="30" s="1"/>
  <c r="F426" i="38"/>
  <c r="Y430" i="35"/>
  <c r="Z430" i="35" s="1"/>
  <c r="I430" i="40" s="1"/>
  <c r="L429" i="36"/>
  <c r="M429" i="36" s="1"/>
  <c r="N429" i="36" s="1"/>
  <c r="J440" i="32"/>
  <c r="K440" i="32" s="1"/>
  <c r="J728" i="28"/>
  <c r="K728" i="28" s="1"/>
  <c r="G687" i="39"/>
  <c r="H687" i="39" s="1"/>
  <c r="L698" i="27"/>
  <c r="F699" i="27" s="1"/>
  <c r="M698" i="27"/>
  <c r="P688" i="35"/>
  <c r="O688" i="35"/>
  <c r="J751" i="17" l="1"/>
  <c r="K751" i="17" s="1"/>
  <c r="N723" i="30"/>
  <c r="M723" i="30"/>
  <c r="F724" i="30" s="1"/>
  <c r="I712" i="36"/>
  <c r="J712" i="36" s="1"/>
  <c r="K712" i="36" s="1"/>
  <c r="S713" i="35"/>
  <c r="H713" i="35"/>
  <c r="C712" i="36"/>
  <c r="D712" i="36" s="1"/>
  <c r="E712" i="36" s="1"/>
  <c r="E713" i="39" s="1"/>
  <c r="T713" i="39" s="1"/>
  <c r="F426" i="41"/>
  <c r="AC430" i="39"/>
  <c r="M440" i="32"/>
  <c r="G427" i="21" s="1"/>
  <c r="L440" i="32"/>
  <c r="F441" i="32" s="1"/>
  <c r="L728" i="28"/>
  <c r="F729" i="28" s="1"/>
  <c r="G729" i="28" s="1"/>
  <c r="M728" i="28"/>
  <c r="Q688" i="35"/>
  <c r="V688" i="35" s="1"/>
  <c r="W688" i="35" s="1"/>
  <c r="K688" i="35" s="1"/>
  <c r="D688" i="39" s="1"/>
  <c r="M689" i="35"/>
  <c r="I687" i="37"/>
  <c r="J687" i="37" s="1"/>
  <c r="K687" i="37" s="1"/>
  <c r="F688" i="51" s="1"/>
  <c r="G688" i="51" s="1"/>
  <c r="H688" i="51" s="1"/>
  <c r="H699" i="27"/>
  <c r="J699" i="27" s="1"/>
  <c r="G699" i="27"/>
  <c r="I687" i="39"/>
  <c r="K687" i="39" s="1"/>
  <c r="J687" i="39"/>
  <c r="H729" i="28"/>
  <c r="J729" i="28" s="1"/>
  <c r="L717" i="37"/>
  <c r="R719" i="35"/>
  <c r="AB478" i="39"/>
  <c r="M751" i="17" l="1"/>
  <c r="F740" i="37" s="1"/>
  <c r="L751" i="17"/>
  <c r="F752" i="17" s="1"/>
  <c r="U713" i="39"/>
  <c r="P713" i="39"/>
  <c r="Q713" i="39" s="1"/>
  <c r="R713" i="39"/>
  <c r="I713" i="35"/>
  <c r="J713" i="35"/>
  <c r="T713" i="35"/>
  <c r="U713" i="35"/>
  <c r="G724" i="30"/>
  <c r="I724" i="30"/>
  <c r="O723" i="30"/>
  <c r="P723" i="30" s="1"/>
  <c r="E712" i="37"/>
  <c r="G441" i="32"/>
  <c r="H441" i="32"/>
  <c r="X431" i="35"/>
  <c r="O429" i="37"/>
  <c r="P429" i="37" s="1"/>
  <c r="Q429" i="37" s="1"/>
  <c r="L430" i="51" s="1"/>
  <c r="M430" i="51" s="1"/>
  <c r="N430" i="51" s="1"/>
  <c r="AE430" i="39"/>
  <c r="AD430" i="39"/>
  <c r="L687" i="39"/>
  <c r="K699" i="27"/>
  <c r="I699" i="27"/>
  <c r="N689" i="35"/>
  <c r="F688" i="36"/>
  <c r="G688" i="36" s="1"/>
  <c r="H688" i="36" s="1"/>
  <c r="F688" i="39"/>
  <c r="G688" i="39" s="1"/>
  <c r="O688" i="39"/>
  <c r="K729" i="28"/>
  <c r="G752" i="17" l="1"/>
  <c r="I752" i="17"/>
  <c r="K724" i="30"/>
  <c r="L724" i="30" s="1"/>
  <c r="G712" i="37"/>
  <c r="H712" i="37" s="1"/>
  <c r="C713" i="51" s="1"/>
  <c r="D713" i="51" s="1"/>
  <c r="E713" i="51" s="1"/>
  <c r="M712" i="37"/>
  <c r="N712" i="37" s="1"/>
  <c r="I713" i="51" s="1"/>
  <c r="J713" i="51" s="1"/>
  <c r="K713" i="51" s="1"/>
  <c r="S713" i="39"/>
  <c r="F427" i="38"/>
  <c r="L430" i="36"/>
  <c r="M430" i="36" s="1"/>
  <c r="N430" i="36" s="1"/>
  <c r="Y431" i="35"/>
  <c r="Z431" i="35" s="1"/>
  <c r="I431" i="40" s="1"/>
  <c r="J441" i="32"/>
  <c r="K441" i="32" s="1"/>
  <c r="H688" i="39"/>
  <c r="J688" i="39"/>
  <c r="I688" i="39"/>
  <c r="K688" i="39" s="1"/>
  <c r="L699" i="27"/>
  <c r="F700" i="27" s="1"/>
  <c r="M699" i="27"/>
  <c r="P689" i="35"/>
  <c r="O689" i="35"/>
  <c r="M729" i="28"/>
  <c r="L729" i="28"/>
  <c r="F730" i="28" s="1"/>
  <c r="AB479" i="39"/>
  <c r="J752" i="17" l="1"/>
  <c r="K752" i="17" s="1"/>
  <c r="M724" i="30"/>
  <c r="F725" i="30" s="1"/>
  <c r="N724" i="30"/>
  <c r="S714" i="35"/>
  <c r="I713" i="36"/>
  <c r="J713" i="36" s="1"/>
  <c r="K713" i="36" s="1"/>
  <c r="C713" i="36"/>
  <c r="D713" i="36" s="1"/>
  <c r="E713" i="36" s="1"/>
  <c r="E714" i="39" s="1"/>
  <c r="T714" i="39" s="1"/>
  <c r="H714" i="35"/>
  <c r="M441" i="32"/>
  <c r="G428" i="21" s="1"/>
  <c r="L441" i="32"/>
  <c r="F442" i="32" s="1"/>
  <c r="AC431" i="39"/>
  <c r="F427" i="41"/>
  <c r="Q689" i="35"/>
  <c r="V689" i="35" s="1"/>
  <c r="W689" i="35" s="1"/>
  <c r="K689" i="35" s="1"/>
  <c r="D689" i="39" s="1"/>
  <c r="M690" i="35"/>
  <c r="I688" i="37"/>
  <c r="J688" i="37" s="1"/>
  <c r="K688" i="37" s="1"/>
  <c r="F689" i="51" s="1"/>
  <c r="G689" i="51" s="1"/>
  <c r="H689" i="51" s="1"/>
  <c r="G700" i="27"/>
  <c r="H700" i="27"/>
  <c r="J700" i="27" s="1"/>
  <c r="L688" i="39"/>
  <c r="H730" i="28"/>
  <c r="J730" i="28" s="1"/>
  <c r="G730" i="28"/>
  <c r="L718" i="37"/>
  <c r="R720" i="35"/>
  <c r="M752" i="17" l="1"/>
  <c r="F741" i="37" s="1"/>
  <c r="L752" i="17"/>
  <c r="F753" i="17" s="1"/>
  <c r="U714" i="39"/>
  <c r="P714" i="39"/>
  <c r="Q714" i="39" s="1"/>
  <c r="R714" i="39"/>
  <c r="U714" i="35"/>
  <c r="T714" i="35"/>
  <c r="I714" i="35"/>
  <c r="J714" i="35"/>
  <c r="E713" i="37"/>
  <c r="O724" i="30"/>
  <c r="P724" i="30" s="1"/>
  <c r="G725" i="30"/>
  <c r="I725" i="30"/>
  <c r="AE431" i="39"/>
  <c r="AD431" i="39"/>
  <c r="H442" i="32"/>
  <c r="G442" i="32"/>
  <c r="X432" i="35"/>
  <c r="O430" i="37"/>
  <c r="P430" i="37" s="1"/>
  <c r="Q430" i="37" s="1"/>
  <c r="L431" i="51" s="1"/>
  <c r="M431" i="51" s="1"/>
  <c r="N431" i="51" s="1"/>
  <c r="F689" i="36"/>
  <c r="G689" i="36" s="1"/>
  <c r="H689" i="36" s="1"/>
  <c r="N690" i="35"/>
  <c r="I700" i="27"/>
  <c r="K700" i="27"/>
  <c r="F689" i="39"/>
  <c r="G689" i="39" s="1"/>
  <c r="O689" i="39"/>
  <c r="K730" i="28"/>
  <c r="AB480" i="39"/>
  <c r="I753" i="17" l="1"/>
  <c r="G753" i="17"/>
  <c r="G713" i="37"/>
  <c r="H713" i="37" s="1"/>
  <c r="C714" i="51" s="1"/>
  <c r="D714" i="51" s="1"/>
  <c r="E714" i="51" s="1"/>
  <c r="M713" i="37"/>
  <c r="N713" i="37" s="1"/>
  <c r="I714" i="51" s="1"/>
  <c r="J714" i="51" s="1"/>
  <c r="K714" i="51" s="1"/>
  <c r="K725" i="30"/>
  <c r="L725" i="30" s="1"/>
  <c r="S714" i="39"/>
  <c r="Y432" i="35"/>
  <c r="Z432" i="35" s="1"/>
  <c r="I432" i="40" s="1"/>
  <c r="F428" i="38"/>
  <c r="L431" i="36"/>
  <c r="M431" i="36" s="1"/>
  <c r="N431" i="36" s="1"/>
  <c r="J442" i="32"/>
  <c r="K442" i="32" s="1"/>
  <c r="H689" i="39"/>
  <c r="J689" i="39"/>
  <c r="I689" i="39"/>
  <c r="L700" i="27"/>
  <c r="F701" i="27" s="1"/>
  <c r="M700" i="27"/>
  <c r="P690" i="35"/>
  <c r="O690" i="35"/>
  <c r="L730" i="28"/>
  <c r="F731" i="28" s="1"/>
  <c r="M730" i="28"/>
  <c r="J753" i="17" l="1"/>
  <c r="K753" i="17" s="1"/>
  <c r="K689" i="39"/>
  <c r="L689" i="39" s="1"/>
  <c r="M725" i="30"/>
  <c r="F726" i="30" s="1"/>
  <c r="N725" i="30"/>
  <c r="I714" i="36"/>
  <c r="J714" i="36" s="1"/>
  <c r="K714" i="36" s="1"/>
  <c r="S715" i="35"/>
  <c r="C714" i="36"/>
  <c r="D714" i="36" s="1"/>
  <c r="E714" i="36" s="1"/>
  <c r="E715" i="39" s="1"/>
  <c r="T715" i="39" s="1"/>
  <c r="H715" i="35"/>
  <c r="AC432" i="39"/>
  <c r="F428" i="41"/>
  <c r="M442" i="32"/>
  <c r="G429" i="21" s="1"/>
  <c r="L442" i="32"/>
  <c r="F443" i="32" s="1"/>
  <c r="G701" i="27"/>
  <c r="H701" i="27"/>
  <c r="J701" i="27" s="1"/>
  <c r="Q690" i="35"/>
  <c r="V690" i="35" s="1"/>
  <c r="W690" i="35" s="1"/>
  <c r="K690" i="35" s="1"/>
  <c r="D690" i="39" s="1"/>
  <c r="I689" i="37"/>
  <c r="J689" i="37" s="1"/>
  <c r="K689" i="37" s="1"/>
  <c r="F690" i="51" s="1"/>
  <c r="G690" i="51" s="1"/>
  <c r="H690" i="51" s="1"/>
  <c r="M691" i="35"/>
  <c r="L719" i="37"/>
  <c r="R721" i="35"/>
  <c r="G731" i="28"/>
  <c r="H731" i="28"/>
  <c r="AB481" i="39"/>
  <c r="L753" i="17" l="1"/>
  <c r="F754" i="17" s="1"/>
  <c r="M753" i="17"/>
  <c r="F742" i="37" s="1"/>
  <c r="U715" i="39"/>
  <c r="P715" i="39"/>
  <c r="Q715" i="39" s="1"/>
  <c r="R715" i="39"/>
  <c r="U715" i="35"/>
  <c r="T715" i="35"/>
  <c r="I715" i="35"/>
  <c r="J715" i="35"/>
  <c r="E714" i="37"/>
  <c r="O725" i="30"/>
  <c r="P725" i="30" s="1"/>
  <c r="G726" i="30"/>
  <c r="I726" i="30"/>
  <c r="H443" i="32"/>
  <c r="G443" i="32"/>
  <c r="X433" i="35"/>
  <c r="O431" i="37"/>
  <c r="P431" i="37" s="1"/>
  <c r="Q431" i="37" s="1"/>
  <c r="L432" i="51" s="1"/>
  <c r="M432" i="51" s="1"/>
  <c r="N432" i="51" s="1"/>
  <c r="AE432" i="39"/>
  <c r="AD432" i="39"/>
  <c r="J731" i="28"/>
  <c r="K731" i="28" s="1"/>
  <c r="F690" i="36"/>
  <c r="G690" i="36" s="1"/>
  <c r="H690" i="36" s="1"/>
  <c r="N691" i="35"/>
  <c r="O690" i="39"/>
  <c r="F690" i="39"/>
  <c r="K701" i="27"/>
  <c r="I701" i="27"/>
  <c r="I754" i="17" l="1"/>
  <c r="G754" i="17"/>
  <c r="K726" i="30"/>
  <c r="L726" i="30" s="1"/>
  <c r="S715" i="39"/>
  <c r="G714" i="37"/>
  <c r="H714" i="37" s="1"/>
  <c r="C715" i="51" s="1"/>
  <c r="D715" i="51" s="1"/>
  <c r="E715" i="51" s="1"/>
  <c r="M714" i="37"/>
  <c r="N714" i="37" s="1"/>
  <c r="I715" i="51" s="1"/>
  <c r="J715" i="51" s="1"/>
  <c r="K715" i="51" s="1"/>
  <c r="F429" i="38"/>
  <c r="Y433" i="35"/>
  <c r="Z433" i="35" s="1"/>
  <c r="I433" i="40" s="1"/>
  <c r="L432" i="36"/>
  <c r="M432" i="36" s="1"/>
  <c r="N432" i="36" s="1"/>
  <c r="J443" i="32"/>
  <c r="K443" i="32" s="1"/>
  <c r="L731" i="28"/>
  <c r="F732" i="28" s="1"/>
  <c r="H732" i="28" s="1"/>
  <c r="M731" i="28"/>
  <c r="R722" i="35" s="1"/>
  <c r="M701" i="27"/>
  <c r="L701" i="27"/>
  <c r="F702" i="27" s="1"/>
  <c r="G690" i="39"/>
  <c r="H690" i="39" s="1"/>
  <c r="P691" i="35"/>
  <c r="O691" i="35"/>
  <c r="AB482" i="39"/>
  <c r="G732" i="28" l="1"/>
  <c r="J754" i="17"/>
  <c r="K754" i="17" s="1"/>
  <c r="L720" i="37"/>
  <c r="N726" i="30"/>
  <c r="M726" i="30"/>
  <c r="F727" i="30" s="1"/>
  <c r="C715" i="36"/>
  <c r="D715" i="36" s="1"/>
  <c r="E715" i="36" s="1"/>
  <c r="E716" i="39" s="1"/>
  <c r="T716" i="39" s="1"/>
  <c r="H716" i="35"/>
  <c r="I715" i="36"/>
  <c r="J715" i="36" s="1"/>
  <c r="K715" i="36" s="1"/>
  <c r="S716" i="35"/>
  <c r="M443" i="32"/>
  <c r="G430" i="21" s="1"/>
  <c r="L443" i="32"/>
  <c r="F444" i="32" s="1"/>
  <c r="AC433" i="39"/>
  <c r="F429" i="41"/>
  <c r="J732" i="28"/>
  <c r="K732" i="28" s="1"/>
  <c r="Q691" i="35"/>
  <c r="V691" i="35" s="1"/>
  <c r="W691" i="35" s="1"/>
  <c r="K691" i="35" s="1"/>
  <c r="D691" i="39" s="1"/>
  <c r="I690" i="39"/>
  <c r="K690" i="39" s="1"/>
  <c r="J690" i="39"/>
  <c r="H702" i="27"/>
  <c r="J702" i="27" s="1"/>
  <c r="G702" i="27"/>
  <c r="M692" i="35"/>
  <c r="I690" i="37"/>
  <c r="J690" i="37" s="1"/>
  <c r="K690" i="37" s="1"/>
  <c r="F691" i="51" s="1"/>
  <c r="G691" i="51" s="1"/>
  <c r="H691" i="51" s="1"/>
  <c r="L754" i="17" l="1"/>
  <c r="F755" i="17" s="1"/>
  <c r="M754" i="17"/>
  <c r="F743" i="37" s="1"/>
  <c r="U716" i="39"/>
  <c r="I716" i="35"/>
  <c r="J716" i="35"/>
  <c r="P716" i="39"/>
  <c r="Q716" i="39" s="1"/>
  <c r="R716" i="39"/>
  <c r="U716" i="35"/>
  <c r="T716" i="35"/>
  <c r="G727" i="30"/>
  <c r="I727" i="30"/>
  <c r="O726" i="30"/>
  <c r="P726" i="30" s="1"/>
  <c r="E715" i="37"/>
  <c r="AE433" i="39"/>
  <c r="AD433" i="39"/>
  <c r="H444" i="32"/>
  <c r="G444" i="32"/>
  <c r="X434" i="35"/>
  <c r="O432" i="37"/>
  <c r="P432" i="37" s="1"/>
  <c r="Q432" i="37" s="1"/>
  <c r="L433" i="51" s="1"/>
  <c r="M433" i="51" s="1"/>
  <c r="N433" i="51" s="1"/>
  <c r="L732" i="28"/>
  <c r="F733" i="28" s="1"/>
  <c r="M732" i="28"/>
  <c r="F691" i="36"/>
  <c r="G691" i="36" s="1"/>
  <c r="H691" i="36" s="1"/>
  <c r="N692" i="35"/>
  <c r="K702" i="27"/>
  <c r="I702" i="27"/>
  <c r="L690" i="39"/>
  <c r="F691" i="39"/>
  <c r="G691" i="39" s="1"/>
  <c r="O691" i="39"/>
  <c r="H733" i="28"/>
  <c r="G733" i="28"/>
  <c r="R723" i="35"/>
  <c r="L721" i="37"/>
  <c r="AB483" i="39"/>
  <c r="G755" i="17" l="1"/>
  <c r="I755" i="17"/>
  <c r="K727" i="30"/>
  <c r="L727" i="30" s="1"/>
  <c r="S716" i="39"/>
  <c r="G715" i="37"/>
  <c r="H715" i="37" s="1"/>
  <c r="C716" i="51" s="1"/>
  <c r="D716" i="51" s="1"/>
  <c r="E716" i="51" s="1"/>
  <c r="M715" i="37"/>
  <c r="N715" i="37" s="1"/>
  <c r="I716" i="51" s="1"/>
  <c r="J716" i="51" s="1"/>
  <c r="K716" i="51" s="1"/>
  <c r="J444" i="32"/>
  <c r="K444" i="32" s="1"/>
  <c r="Y434" i="35"/>
  <c r="Z434" i="35" s="1"/>
  <c r="I434" i="40" s="1"/>
  <c r="L433" i="36"/>
  <c r="M433" i="36" s="1"/>
  <c r="N433" i="36" s="1"/>
  <c r="F430" i="38"/>
  <c r="J733" i="28"/>
  <c r="K733" i="28" s="1"/>
  <c r="H691" i="39"/>
  <c r="J691" i="39"/>
  <c r="I691" i="39"/>
  <c r="L702" i="27"/>
  <c r="F703" i="27" s="1"/>
  <c r="M702" i="27"/>
  <c r="P692" i="35"/>
  <c r="O692" i="35"/>
  <c r="J755" i="17" l="1"/>
  <c r="K755" i="17" s="1"/>
  <c r="M727" i="30"/>
  <c r="F728" i="30" s="1"/>
  <c r="N727" i="30"/>
  <c r="I716" i="36"/>
  <c r="J716" i="36" s="1"/>
  <c r="K716" i="36" s="1"/>
  <c r="S717" i="35"/>
  <c r="H717" i="35"/>
  <c r="C716" i="36"/>
  <c r="D716" i="36" s="1"/>
  <c r="E716" i="36" s="1"/>
  <c r="E717" i="39" s="1"/>
  <c r="T717" i="39" s="1"/>
  <c r="K691" i="39"/>
  <c r="F430" i="41"/>
  <c r="AC434" i="39"/>
  <c r="M444" i="32"/>
  <c r="G431" i="21" s="1"/>
  <c r="L444" i="32"/>
  <c r="F445" i="32" s="1"/>
  <c r="L733" i="28"/>
  <c r="F734" i="28" s="1"/>
  <c r="G734" i="28" s="1"/>
  <c r="M733" i="28"/>
  <c r="L722" i="37" s="1"/>
  <c r="Q692" i="35"/>
  <c r="V692" i="35" s="1"/>
  <c r="W692" i="35" s="1"/>
  <c r="K692" i="35" s="1"/>
  <c r="D692" i="39" s="1"/>
  <c r="M693" i="35"/>
  <c r="I691" i="37"/>
  <c r="J691" i="37" s="1"/>
  <c r="K691" i="37" s="1"/>
  <c r="F692" i="51" s="1"/>
  <c r="G692" i="51" s="1"/>
  <c r="H692" i="51" s="1"/>
  <c r="H703" i="27"/>
  <c r="J703" i="27" s="1"/>
  <c r="G703" i="27"/>
  <c r="AB484" i="39"/>
  <c r="L755" i="17" l="1"/>
  <c r="F756" i="17" s="1"/>
  <c r="M755" i="17"/>
  <c r="F744" i="37" s="1"/>
  <c r="U717" i="39"/>
  <c r="H734" i="28"/>
  <c r="R724" i="35"/>
  <c r="L691" i="39"/>
  <c r="T717" i="35"/>
  <c r="U717" i="35"/>
  <c r="P717" i="39"/>
  <c r="Q717" i="39" s="1"/>
  <c r="R717" i="39"/>
  <c r="E716" i="37"/>
  <c r="O727" i="30"/>
  <c r="P727" i="30" s="1"/>
  <c r="I717" i="35"/>
  <c r="J717" i="35"/>
  <c r="I728" i="30"/>
  <c r="G728" i="30"/>
  <c r="G445" i="32"/>
  <c r="H445" i="32"/>
  <c r="X435" i="35"/>
  <c r="O433" i="37"/>
  <c r="P433" i="37" s="1"/>
  <c r="Q433" i="37" s="1"/>
  <c r="L434" i="51" s="1"/>
  <c r="M434" i="51" s="1"/>
  <c r="N434" i="51" s="1"/>
  <c r="AE434" i="39"/>
  <c r="AD434" i="39"/>
  <c r="J734" i="28"/>
  <c r="K734" i="28" s="1"/>
  <c r="I703" i="27"/>
  <c r="K703" i="27"/>
  <c r="F692" i="36"/>
  <c r="G692" i="36" s="1"/>
  <c r="H692" i="36" s="1"/>
  <c r="N693" i="35"/>
  <c r="F692" i="39"/>
  <c r="G692" i="39" s="1"/>
  <c r="O692" i="39"/>
  <c r="G756" i="17" l="1"/>
  <c r="I756" i="17"/>
  <c r="G716" i="37"/>
  <c r="H716" i="37" s="1"/>
  <c r="C717" i="51" s="1"/>
  <c r="D717" i="51" s="1"/>
  <c r="E717" i="51" s="1"/>
  <c r="M716" i="37"/>
  <c r="N716" i="37" s="1"/>
  <c r="I717" i="51" s="1"/>
  <c r="J717" i="51" s="1"/>
  <c r="K717" i="51" s="1"/>
  <c r="S717" i="39"/>
  <c r="K728" i="30"/>
  <c r="L728" i="30" s="1"/>
  <c r="F431" i="38"/>
  <c r="L434" i="36"/>
  <c r="M434" i="36" s="1"/>
  <c r="N434" i="36" s="1"/>
  <c r="Y435" i="35"/>
  <c r="Z435" i="35" s="1"/>
  <c r="I435" i="40" s="1"/>
  <c r="J445" i="32"/>
  <c r="K445" i="32" s="1"/>
  <c r="L734" i="28"/>
  <c r="F735" i="28" s="1"/>
  <c r="H735" i="28" s="1"/>
  <c r="M734" i="28"/>
  <c r="L723" i="37" s="1"/>
  <c r="H692" i="39"/>
  <c r="J692" i="39"/>
  <c r="I692" i="39"/>
  <c r="P693" i="35"/>
  <c r="O693" i="35"/>
  <c r="M703" i="27"/>
  <c r="L703" i="27"/>
  <c r="F704" i="27" s="1"/>
  <c r="AB485" i="39"/>
  <c r="R725" i="35" l="1"/>
  <c r="J756" i="17"/>
  <c r="K756" i="17" s="1"/>
  <c r="G735" i="28"/>
  <c r="N728" i="30"/>
  <c r="M728" i="30"/>
  <c r="F729" i="30" s="1"/>
  <c r="I717" i="36"/>
  <c r="J717" i="36" s="1"/>
  <c r="K717" i="36" s="1"/>
  <c r="S718" i="35"/>
  <c r="H718" i="35"/>
  <c r="C717" i="36"/>
  <c r="D717" i="36" s="1"/>
  <c r="E717" i="36" s="1"/>
  <c r="E718" i="39" s="1"/>
  <c r="T718" i="39" s="1"/>
  <c r="K692" i="39"/>
  <c r="M445" i="32"/>
  <c r="G432" i="21" s="1"/>
  <c r="L445" i="32"/>
  <c r="F446" i="32" s="1"/>
  <c r="F431" i="41"/>
  <c r="AC435" i="39"/>
  <c r="J735" i="28"/>
  <c r="K735" i="28" s="1"/>
  <c r="G704" i="27"/>
  <c r="H704" i="27"/>
  <c r="J704" i="27" s="1"/>
  <c r="M694" i="35"/>
  <c r="I692" i="37"/>
  <c r="J692" i="37" s="1"/>
  <c r="K692" i="37" s="1"/>
  <c r="F693" i="51" s="1"/>
  <c r="G693" i="51" s="1"/>
  <c r="H693" i="51" s="1"/>
  <c r="Q693" i="35"/>
  <c r="V693" i="35" s="1"/>
  <c r="W693" i="35" s="1"/>
  <c r="K693" i="35" s="1"/>
  <c r="D693" i="39" s="1"/>
  <c r="M756" i="17" l="1"/>
  <c r="F745" i="37" s="1"/>
  <c r="L756" i="17"/>
  <c r="F757" i="17" s="1"/>
  <c r="U718" i="39"/>
  <c r="I718" i="35"/>
  <c r="J718" i="35"/>
  <c r="P718" i="39"/>
  <c r="Q718" i="39" s="1"/>
  <c r="R718" i="39"/>
  <c r="L692" i="39"/>
  <c r="T718" i="35"/>
  <c r="U718" i="35"/>
  <c r="I729" i="30"/>
  <c r="G729" i="30"/>
  <c r="O728" i="30"/>
  <c r="P728" i="30" s="1"/>
  <c r="E717" i="37"/>
  <c r="AE435" i="39"/>
  <c r="AD435" i="39"/>
  <c r="H446" i="32"/>
  <c r="G446" i="32"/>
  <c r="X436" i="35"/>
  <c r="O434" i="37"/>
  <c r="P434" i="37" s="1"/>
  <c r="Q434" i="37" s="1"/>
  <c r="L435" i="51" s="1"/>
  <c r="M435" i="51" s="1"/>
  <c r="N435" i="51" s="1"/>
  <c r="L735" i="28"/>
  <c r="F736" i="28" s="1"/>
  <c r="H736" i="28" s="1"/>
  <c r="J736" i="28" s="1"/>
  <c r="M735" i="28"/>
  <c r="R726" i="35" s="1"/>
  <c r="F693" i="39"/>
  <c r="G693" i="39" s="1"/>
  <c r="O693" i="39"/>
  <c r="F693" i="36"/>
  <c r="G693" i="36" s="1"/>
  <c r="H693" i="36" s="1"/>
  <c r="N694" i="35"/>
  <c r="I704" i="27"/>
  <c r="K704" i="27"/>
  <c r="AB486" i="39"/>
  <c r="L724" i="37" l="1"/>
  <c r="G757" i="17"/>
  <c r="I757" i="17"/>
  <c r="G736" i="28"/>
  <c r="K729" i="30"/>
  <c r="L729" i="30" s="1"/>
  <c r="G717" i="37"/>
  <c r="H717" i="37" s="1"/>
  <c r="C718" i="51" s="1"/>
  <c r="D718" i="51" s="1"/>
  <c r="E718" i="51" s="1"/>
  <c r="M717" i="37"/>
  <c r="N717" i="37" s="1"/>
  <c r="I718" i="51" s="1"/>
  <c r="J718" i="51" s="1"/>
  <c r="K718" i="51" s="1"/>
  <c r="S718" i="39"/>
  <c r="J446" i="32"/>
  <c r="K446" i="32" s="1"/>
  <c r="Y436" i="35"/>
  <c r="Z436" i="35" s="1"/>
  <c r="I436" i="40" s="1"/>
  <c r="F432" i="38"/>
  <c r="L435" i="36"/>
  <c r="M435" i="36" s="1"/>
  <c r="N435" i="36" s="1"/>
  <c r="L704" i="27"/>
  <c r="F705" i="27" s="1"/>
  <c r="M704" i="27"/>
  <c r="O694" i="35"/>
  <c r="P694" i="35"/>
  <c r="H693" i="39"/>
  <c r="I693" i="39"/>
  <c r="J693" i="39"/>
  <c r="K736" i="28"/>
  <c r="J757" i="17" l="1"/>
  <c r="K757" i="17" s="1"/>
  <c r="K693" i="39"/>
  <c r="L693" i="39" s="1"/>
  <c r="S719" i="35"/>
  <c r="I718" i="36"/>
  <c r="J718" i="36" s="1"/>
  <c r="K718" i="36" s="1"/>
  <c r="H719" i="35"/>
  <c r="C718" i="36"/>
  <c r="D718" i="36" s="1"/>
  <c r="E718" i="36" s="1"/>
  <c r="E719" i="39" s="1"/>
  <c r="T719" i="39" s="1"/>
  <c r="M729" i="30"/>
  <c r="F730" i="30" s="1"/>
  <c r="N729" i="30"/>
  <c r="Q694" i="35"/>
  <c r="V694" i="35" s="1"/>
  <c r="W694" i="35" s="1"/>
  <c r="K694" i="35" s="1"/>
  <c r="D694" i="39" s="1"/>
  <c r="O694" i="39" s="1"/>
  <c r="F432" i="41"/>
  <c r="AC436" i="39"/>
  <c r="M446" i="32"/>
  <c r="G433" i="21" s="1"/>
  <c r="L446" i="32"/>
  <c r="F447" i="32" s="1"/>
  <c r="M695" i="35"/>
  <c r="I693" i="37"/>
  <c r="J693" i="37" s="1"/>
  <c r="K693" i="37" s="1"/>
  <c r="F694" i="51" s="1"/>
  <c r="G694" i="51" s="1"/>
  <c r="H694" i="51" s="1"/>
  <c r="H705" i="27"/>
  <c r="J705" i="27" s="1"/>
  <c r="G705" i="27"/>
  <c r="M736" i="28"/>
  <c r="L736" i="28"/>
  <c r="F737" i="28" s="1"/>
  <c r="AB487" i="39"/>
  <c r="M757" i="17" l="1"/>
  <c r="F746" i="37" s="1"/>
  <c r="L757" i="17"/>
  <c r="F758" i="17" s="1"/>
  <c r="U719" i="39"/>
  <c r="I730" i="30"/>
  <c r="G730" i="30"/>
  <c r="P719" i="39"/>
  <c r="Q719" i="39" s="1"/>
  <c r="R719" i="39"/>
  <c r="I719" i="35"/>
  <c r="J719" i="35"/>
  <c r="F694" i="39"/>
  <c r="G694" i="39" s="1"/>
  <c r="H694" i="39" s="1"/>
  <c r="O729" i="30"/>
  <c r="P729" i="30" s="1"/>
  <c r="E718" i="37"/>
  <c r="T719" i="35"/>
  <c r="U719" i="35"/>
  <c r="G447" i="32"/>
  <c r="H447" i="32"/>
  <c r="X437" i="35"/>
  <c r="O435" i="37"/>
  <c r="P435" i="37" s="1"/>
  <c r="Q435" i="37" s="1"/>
  <c r="L436" i="51" s="1"/>
  <c r="M436" i="51" s="1"/>
  <c r="N436" i="51" s="1"/>
  <c r="AE436" i="39"/>
  <c r="AD436" i="39"/>
  <c r="F694" i="36"/>
  <c r="G694" i="36" s="1"/>
  <c r="H694" i="36" s="1"/>
  <c r="N695" i="35"/>
  <c r="K705" i="27"/>
  <c r="I705" i="27"/>
  <c r="H737" i="28"/>
  <c r="J737" i="28" s="1"/>
  <c r="G737" i="28"/>
  <c r="L725" i="37"/>
  <c r="R727" i="35"/>
  <c r="I758" i="17" l="1"/>
  <c r="G758" i="17"/>
  <c r="S719" i="39"/>
  <c r="G718" i="37"/>
  <c r="H718" i="37" s="1"/>
  <c r="C719" i="51" s="1"/>
  <c r="D719" i="51" s="1"/>
  <c r="E719" i="51" s="1"/>
  <c r="M718" i="37"/>
  <c r="N718" i="37" s="1"/>
  <c r="I719" i="51" s="1"/>
  <c r="J719" i="51" s="1"/>
  <c r="K719" i="51" s="1"/>
  <c r="K730" i="30"/>
  <c r="L730" i="30" s="1"/>
  <c r="J447" i="32"/>
  <c r="K447" i="32" s="1"/>
  <c r="Y437" i="35"/>
  <c r="Z437" i="35" s="1"/>
  <c r="I437" i="40" s="1"/>
  <c r="L436" i="36"/>
  <c r="M436" i="36" s="1"/>
  <c r="N436" i="36" s="1"/>
  <c r="F433" i="38"/>
  <c r="L705" i="27"/>
  <c r="F706" i="27" s="1"/>
  <c r="M705" i="27"/>
  <c r="P695" i="35"/>
  <c r="O695" i="35"/>
  <c r="I694" i="39"/>
  <c r="K694" i="39" s="1"/>
  <c r="J694" i="39"/>
  <c r="K737" i="28"/>
  <c r="AB488" i="39"/>
  <c r="J758" i="17" l="1"/>
  <c r="K758" i="17" s="1"/>
  <c r="N730" i="30"/>
  <c r="M730" i="30"/>
  <c r="F731" i="30" s="1"/>
  <c r="I719" i="36"/>
  <c r="J719" i="36" s="1"/>
  <c r="K719" i="36" s="1"/>
  <c r="S720" i="35"/>
  <c r="C719" i="36"/>
  <c r="D719" i="36" s="1"/>
  <c r="E719" i="36" s="1"/>
  <c r="E720" i="39" s="1"/>
  <c r="T720" i="39" s="1"/>
  <c r="H720" i="35"/>
  <c r="F433" i="41"/>
  <c r="AC437" i="39"/>
  <c r="M447" i="32"/>
  <c r="G434" i="21" s="1"/>
  <c r="L447" i="32"/>
  <c r="F448" i="32" s="1"/>
  <c r="L694" i="39"/>
  <c r="Q695" i="35"/>
  <c r="V695" i="35" s="1"/>
  <c r="W695" i="35" s="1"/>
  <c r="K695" i="35" s="1"/>
  <c r="D695" i="39" s="1"/>
  <c r="M696" i="35"/>
  <c r="I694" i="37"/>
  <c r="J694" i="37" s="1"/>
  <c r="K694" i="37" s="1"/>
  <c r="F695" i="51" s="1"/>
  <c r="G695" i="51" s="1"/>
  <c r="H695" i="51" s="1"/>
  <c r="H706" i="27"/>
  <c r="J706" i="27" s="1"/>
  <c r="G706" i="27"/>
  <c r="M737" i="28"/>
  <c r="L737" i="28"/>
  <c r="F738" i="28" s="1"/>
  <c r="L758" i="17" l="1"/>
  <c r="F759" i="17" s="1"/>
  <c r="M758" i="17"/>
  <c r="F747" i="37" s="1"/>
  <c r="U720" i="39"/>
  <c r="J720" i="35"/>
  <c r="I720" i="35"/>
  <c r="U720" i="35"/>
  <c r="T720" i="35"/>
  <c r="P720" i="39"/>
  <c r="Q720" i="39" s="1"/>
  <c r="R720" i="39"/>
  <c r="G731" i="30"/>
  <c r="I731" i="30"/>
  <c r="O730" i="30"/>
  <c r="P730" i="30" s="1"/>
  <c r="E719" i="37"/>
  <c r="X438" i="35"/>
  <c r="O436" i="37"/>
  <c r="P436" i="37" s="1"/>
  <c r="Q436" i="37" s="1"/>
  <c r="L437" i="51" s="1"/>
  <c r="M437" i="51" s="1"/>
  <c r="N437" i="51" s="1"/>
  <c r="G448" i="32"/>
  <c r="H448" i="32"/>
  <c r="AE437" i="39"/>
  <c r="AD437" i="39"/>
  <c r="K706" i="27"/>
  <c r="I706" i="27"/>
  <c r="F695" i="36"/>
  <c r="G695" i="36" s="1"/>
  <c r="H695" i="36" s="1"/>
  <c r="N696" i="35"/>
  <c r="F695" i="39"/>
  <c r="O695" i="39"/>
  <c r="G738" i="28"/>
  <c r="H738" i="28"/>
  <c r="R728" i="35"/>
  <c r="L726" i="37"/>
  <c r="AB489" i="39"/>
  <c r="G759" i="17" l="1"/>
  <c r="I759" i="17"/>
  <c r="K731" i="30"/>
  <c r="L731" i="30" s="1"/>
  <c r="S720" i="39"/>
  <c r="G719" i="37"/>
  <c r="H719" i="37" s="1"/>
  <c r="C720" i="51" s="1"/>
  <c r="D720" i="51" s="1"/>
  <c r="E720" i="51" s="1"/>
  <c r="M719" i="37"/>
  <c r="N719" i="37" s="1"/>
  <c r="I720" i="51" s="1"/>
  <c r="J720" i="51" s="1"/>
  <c r="K720" i="51" s="1"/>
  <c r="F434" i="38"/>
  <c r="L437" i="36"/>
  <c r="M437" i="36" s="1"/>
  <c r="N437" i="36" s="1"/>
  <c r="Y438" i="35"/>
  <c r="Z438" i="35" s="1"/>
  <c r="I438" i="40" s="1"/>
  <c r="J448" i="32"/>
  <c r="K448" i="32" s="1"/>
  <c r="J738" i="28"/>
  <c r="K738" i="28" s="1"/>
  <c r="G695" i="39"/>
  <c r="H695" i="39" s="1"/>
  <c r="O696" i="35"/>
  <c r="P696" i="35"/>
  <c r="L706" i="27"/>
  <c r="F707" i="27" s="1"/>
  <c r="M706" i="27"/>
  <c r="J759" i="17" l="1"/>
  <c r="K759" i="17" s="1"/>
  <c r="M731" i="30"/>
  <c r="F732" i="30" s="1"/>
  <c r="N731" i="30"/>
  <c r="S721" i="35"/>
  <c r="I720" i="36"/>
  <c r="J720" i="36" s="1"/>
  <c r="K720" i="36" s="1"/>
  <c r="H721" i="35"/>
  <c r="C720" i="36"/>
  <c r="D720" i="36" s="1"/>
  <c r="E720" i="36" s="1"/>
  <c r="E721" i="39" s="1"/>
  <c r="T721" i="39" s="1"/>
  <c r="Q696" i="35"/>
  <c r="V696" i="35" s="1"/>
  <c r="W696" i="35" s="1"/>
  <c r="K696" i="35" s="1"/>
  <c r="D696" i="39" s="1"/>
  <c r="O696" i="39" s="1"/>
  <c r="L448" i="32"/>
  <c r="F449" i="32" s="1"/>
  <c r="M448" i="32"/>
  <c r="G435" i="21" s="1"/>
  <c r="AC438" i="39"/>
  <c r="F434" i="41"/>
  <c r="L738" i="28"/>
  <c r="F739" i="28" s="1"/>
  <c r="G739" i="28" s="1"/>
  <c r="M738" i="28"/>
  <c r="R729" i="35" s="1"/>
  <c r="M697" i="35"/>
  <c r="I695" i="37"/>
  <c r="J695" i="37" s="1"/>
  <c r="K695" i="37" s="1"/>
  <c r="F696" i="51" s="1"/>
  <c r="G696" i="51" s="1"/>
  <c r="H696" i="51" s="1"/>
  <c r="G707" i="27"/>
  <c r="H707" i="27"/>
  <c r="J707" i="27" s="1"/>
  <c r="J695" i="39"/>
  <c r="I695" i="39"/>
  <c r="K695" i="39" s="1"/>
  <c r="AB490" i="39"/>
  <c r="H739" i="28" l="1"/>
  <c r="J739" i="28" s="1"/>
  <c r="M759" i="17"/>
  <c r="F748" i="37" s="1"/>
  <c r="L759" i="17"/>
  <c r="F760" i="17" s="1"/>
  <c r="U721" i="39"/>
  <c r="L727" i="37"/>
  <c r="J721" i="35"/>
  <c r="I721" i="35"/>
  <c r="F696" i="39"/>
  <c r="G696" i="39" s="1"/>
  <c r="H696" i="39" s="1"/>
  <c r="T721" i="35"/>
  <c r="U721" i="35"/>
  <c r="P721" i="39"/>
  <c r="Q721" i="39" s="1"/>
  <c r="R721" i="39"/>
  <c r="E720" i="37"/>
  <c r="O731" i="30"/>
  <c r="P731" i="30" s="1"/>
  <c r="I732" i="30"/>
  <c r="G732" i="30"/>
  <c r="AE438" i="39"/>
  <c r="AD438" i="39"/>
  <c r="X439" i="35"/>
  <c r="O437" i="37"/>
  <c r="P437" i="37" s="1"/>
  <c r="Q437" i="37" s="1"/>
  <c r="L438" i="51" s="1"/>
  <c r="M438" i="51" s="1"/>
  <c r="N438" i="51" s="1"/>
  <c r="G449" i="32"/>
  <c r="H449" i="32"/>
  <c r="L695" i="39"/>
  <c r="I707" i="27"/>
  <c r="K707" i="27"/>
  <c r="F696" i="36"/>
  <c r="G696" i="36" s="1"/>
  <c r="H696" i="36" s="1"/>
  <c r="N697" i="35"/>
  <c r="K739" i="28"/>
  <c r="I760" i="17" l="1"/>
  <c r="G760" i="17"/>
  <c r="G720" i="37"/>
  <c r="H720" i="37" s="1"/>
  <c r="C721" i="51" s="1"/>
  <c r="D721" i="51" s="1"/>
  <c r="E721" i="51" s="1"/>
  <c r="M720" i="37"/>
  <c r="N720" i="37" s="1"/>
  <c r="I721" i="51" s="1"/>
  <c r="J721" i="51" s="1"/>
  <c r="K721" i="51" s="1"/>
  <c r="S721" i="39"/>
  <c r="K732" i="30"/>
  <c r="L732" i="30" s="1"/>
  <c r="J449" i="32"/>
  <c r="K449" i="32" s="1"/>
  <c r="F435" i="38"/>
  <c r="L438" i="36"/>
  <c r="M438" i="36" s="1"/>
  <c r="N438" i="36" s="1"/>
  <c r="Y439" i="35"/>
  <c r="Z439" i="35" s="1"/>
  <c r="I439" i="40" s="1"/>
  <c r="P697" i="35"/>
  <c r="O697" i="35"/>
  <c r="L707" i="27"/>
  <c r="F708" i="27" s="1"/>
  <c r="M707" i="27"/>
  <c r="J696" i="39"/>
  <c r="I696" i="39"/>
  <c r="K696" i="39" s="1"/>
  <c r="M739" i="28"/>
  <c r="L739" i="28"/>
  <c r="F740" i="28" s="1"/>
  <c r="AB491" i="39"/>
  <c r="J760" i="17" l="1"/>
  <c r="K760" i="17" s="1"/>
  <c r="N732" i="30"/>
  <c r="M732" i="30"/>
  <c r="F733" i="30" s="1"/>
  <c r="I721" i="36"/>
  <c r="J721" i="36" s="1"/>
  <c r="K721" i="36" s="1"/>
  <c r="S722" i="35"/>
  <c r="C721" i="36"/>
  <c r="D721" i="36" s="1"/>
  <c r="E721" i="36" s="1"/>
  <c r="E722" i="39" s="1"/>
  <c r="T722" i="39" s="1"/>
  <c r="H722" i="35"/>
  <c r="AC439" i="39"/>
  <c r="F435" i="41"/>
  <c r="M449" i="32"/>
  <c r="G436" i="21" s="1"/>
  <c r="L449" i="32"/>
  <c r="F450" i="32" s="1"/>
  <c r="L696" i="39"/>
  <c r="M698" i="35"/>
  <c r="I696" i="37"/>
  <c r="J696" i="37" s="1"/>
  <c r="K696" i="37" s="1"/>
  <c r="F697" i="51" s="1"/>
  <c r="G697" i="51" s="1"/>
  <c r="H697" i="51" s="1"/>
  <c r="H708" i="27"/>
  <c r="J708" i="27" s="1"/>
  <c r="G708" i="27"/>
  <c r="Q697" i="35"/>
  <c r="V697" i="35" s="1"/>
  <c r="W697" i="35" s="1"/>
  <c r="K697" i="35" s="1"/>
  <c r="D697" i="39" s="1"/>
  <c r="H740" i="28"/>
  <c r="G740" i="28"/>
  <c r="R730" i="35"/>
  <c r="L728" i="37"/>
  <c r="L760" i="17" l="1"/>
  <c r="F761" i="17" s="1"/>
  <c r="M760" i="17"/>
  <c r="F749" i="37" s="1"/>
  <c r="U722" i="39"/>
  <c r="P722" i="39"/>
  <c r="Q722" i="39" s="1"/>
  <c r="R722" i="39"/>
  <c r="T722" i="35"/>
  <c r="U722" i="35"/>
  <c r="I733" i="30"/>
  <c r="G733" i="30"/>
  <c r="I722" i="35"/>
  <c r="J722" i="35"/>
  <c r="O732" i="30"/>
  <c r="P732" i="30" s="1"/>
  <c r="E721" i="37"/>
  <c r="X440" i="35"/>
  <c r="O438" i="37"/>
  <c r="P438" i="37" s="1"/>
  <c r="Q438" i="37" s="1"/>
  <c r="L439" i="51" s="1"/>
  <c r="M439" i="51" s="1"/>
  <c r="N439" i="51" s="1"/>
  <c r="H450" i="32"/>
  <c r="G450" i="32"/>
  <c r="AE439" i="39"/>
  <c r="AD439" i="39"/>
  <c r="J740" i="28"/>
  <c r="K740" i="28" s="1"/>
  <c r="K708" i="27"/>
  <c r="I708" i="27"/>
  <c r="N698" i="35"/>
  <c r="F697" i="36"/>
  <c r="G697" i="36" s="1"/>
  <c r="H697" i="36" s="1"/>
  <c r="O697" i="39"/>
  <c r="F697" i="39"/>
  <c r="AB492" i="39"/>
  <c r="G761" i="17" l="1"/>
  <c r="I761" i="17"/>
  <c r="K733" i="30"/>
  <c r="L733" i="30" s="1"/>
  <c r="G721" i="37"/>
  <c r="H721" i="37" s="1"/>
  <c r="C722" i="51" s="1"/>
  <c r="D722" i="51" s="1"/>
  <c r="E722" i="51" s="1"/>
  <c r="M721" i="37"/>
  <c r="N721" i="37" s="1"/>
  <c r="I722" i="51" s="1"/>
  <c r="J722" i="51" s="1"/>
  <c r="K722" i="51" s="1"/>
  <c r="S722" i="39"/>
  <c r="J450" i="32"/>
  <c r="K450" i="32" s="1"/>
  <c r="Y440" i="35"/>
  <c r="Z440" i="35" s="1"/>
  <c r="I440" i="40" s="1"/>
  <c r="F436" i="38"/>
  <c r="L439" i="36"/>
  <c r="M439" i="36" s="1"/>
  <c r="N439" i="36" s="1"/>
  <c r="L740" i="28"/>
  <c r="F741" i="28" s="1"/>
  <c r="H741" i="28" s="1"/>
  <c r="M740" i="28"/>
  <c r="R731" i="35" s="1"/>
  <c r="L708" i="27"/>
  <c r="F709" i="27" s="1"/>
  <c r="M708" i="27"/>
  <c r="G697" i="39"/>
  <c r="H697" i="39" s="1"/>
  <c r="O698" i="35"/>
  <c r="P698" i="35"/>
  <c r="L729" i="37" l="1"/>
  <c r="J761" i="17"/>
  <c r="K761" i="17" s="1"/>
  <c r="G741" i="28"/>
  <c r="M733" i="30"/>
  <c r="F734" i="30" s="1"/>
  <c r="N733" i="30"/>
  <c r="S723" i="35"/>
  <c r="I722" i="36"/>
  <c r="J722" i="36" s="1"/>
  <c r="K722" i="36" s="1"/>
  <c r="C722" i="36"/>
  <c r="D722" i="36" s="1"/>
  <c r="E722" i="36" s="1"/>
  <c r="E723" i="39" s="1"/>
  <c r="T723" i="39" s="1"/>
  <c r="H723" i="35"/>
  <c r="M450" i="32"/>
  <c r="G437" i="21" s="1"/>
  <c r="L450" i="32"/>
  <c r="F451" i="32" s="1"/>
  <c r="F436" i="41"/>
  <c r="AC440" i="39"/>
  <c r="J741" i="28"/>
  <c r="K741" i="28" s="1"/>
  <c r="Q698" i="35"/>
  <c r="V698" i="35" s="1"/>
  <c r="W698" i="35" s="1"/>
  <c r="K698" i="35" s="1"/>
  <c r="D698" i="39" s="1"/>
  <c r="F698" i="39" s="1"/>
  <c r="I697" i="39"/>
  <c r="K697" i="39" s="1"/>
  <c r="J697" i="39"/>
  <c r="M699" i="35"/>
  <c r="I697" i="37"/>
  <c r="J697" i="37" s="1"/>
  <c r="K697" i="37" s="1"/>
  <c r="F698" i="51" s="1"/>
  <c r="G698" i="51" s="1"/>
  <c r="H698" i="51" s="1"/>
  <c r="G709" i="27"/>
  <c r="H709" i="27"/>
  <c r="J709" i="27" s="1"/>
  <c r="AB493" i="39"/>
  <c r="M761" i="17" l="1"/>
  <c r="F750" i="37" s="1"/>
  <c r="L761" i="17"/>
  <c r="F762" i="17" s="1"/>
  <c r="U723" i="39"/>
  <c r="P723" i="39"/>
  <c r="Q723" i="39" s="1"/>
  <c r="R723" i="39"/>
  <c r="T723" i="35"/>
  <c r="U723" i="35"/>
  <c r="J723" i="35"/>
  <c r="I723" i="35"/>
  <c r="O733" i="30"/>
  <c r="P733" i="30" s="1"/>
  <c r="E722" i="37"/>
  <c r="G734" i="30"/>
  <c r="I734" i="30"/>
  <c r="AE440" i="39"/>
  <c r="AD440" i="39"/>
  <c r="G451" i="32"/>
  <c r="H451" i="32"/>
  <c r="X441" i="35"/>
  <c r="O439" i="37"/>
  <c r="P439" i="37" s="1"/>
  <c r="Q439" i="37" s="1"/>
  <c r="L440" i="51" s="1"/>
  <c r="M440" i="51" s="1"/>
  <c r="N440" i="51" s="1"/>
  <c r="M741" i="28"/>
  <c r="L741" i="28"/>
  <c r="F742" i="28" s="1"/>
  <c r="O698" i="39"/>
  <c r="F698" i="36"/>
  <c r="G698" i="36" s="1"/>
  <c r="H698" i="36" s="1"/>
  <c r="N699" i="35"/>
  <c r="L697" i="39"/>
  <c r="I709" i="27"/>
  <c r="K709" i="27"/>
  <c r="G698" i="39"/>
  <c r="H698" i="39" s="1"/>
  <c r="R732" i="35"/>
  <c r="L730" i="37"/>
  <c r="G742" i="28"/>
  <c r="H742" i="28"/>
  <c r="G762" i="17" l="1"/>
  <c r="I762" i="17"/>
  <c r="G722" i="37"/>
  <c r="H722" i="37" s="1"/>
  <c r="C723" i="51" s="1"/>
  <c r="D723" i="51" s="1"/>
  <c r="E723" i="51" s="1"/>
  <c r="M722" i="37"/>
  <c r="N722" i="37" s="1"/>
  <c r="I723" i="51" s="1"/>
  <c r="J723" i="51" s="1"/>
  <c r="K723" i="51" s="1"/>
  <c r="K734" i="30"/>
  <c r="L734" i="30" s="1"/>
  <c r="S723" i="39"/>
  <c r="F437" i="38"/>
  <c r="Y441" i="35"/>
  <c r="Z441" i="35" s="1"/>
  <c r="I441" i="40" s="1"/>
  <c r="L440" i="36"/>
  <c r="M440" i="36" s="1"/>
  <c r="N440" i="36" s="1"/>
  <c r="J451" i="32"/>
  <c r="K451" i="32" s="1"/>
  <c r="J742" i="28"/>
  <c r="K742" i="28" s="1"/>
  <c r="I698" i="39"/>
  <c r="K698" i="39" s="1"/>
  <c r="J698" i="39"/>
  <c r="M709" i="27"/>
  <c r="L709" i="27"/>
  <c r="F710" i="27" s="1"/>
  <c r="O699" i="35"/>
  <c r="P699" i="35"/>
  <c r="AB494" i="39"/>
  <c r="J762" i="17" l="1"/>
  <c r="K762" i="17" s="1"/>
  <c r="M734" i="30"/>
  <c r="F735" i="30" s="1"/>
  <c r="N734" i="30"/>
  <c r="Q699" i="35"/>
  <c r="V699" i="35" s="1"/>
  <c r="W699" i="35" s="1"/>
  <c r="K699" i="35" s="1"/>
  <c r="D699" i="39" s="1"/>
  <c r="O699" i="39" s="1"/>
  <c r="S724" i="35"/>
  <c r="I723" i="36"/>
  <c r="J723" i="36" s="1"/>
  <c r="K723" i="36" s="1"/>
  <c r="C723" i="36"/>
  <c r="D723" i="36" s="1"/>
  <c r="E723" i="36" s="1"/>
  <c r="E724" i="39" s="1"/>
  <c r="T724" i="39" s="1"/>
  <c r="H724" i="35"/>
  <c r="M451" i="32"/>
  <c r="G438" i="21" s="1"/>
  <c r="L451" i="32"/>
  <c r="F452" i="32" s="1"/>
  <c r="F437" i="41"/>
  <c r="AC441" i="39"/>
  <c r="L742" i="28"/>
  <c r="F743" i="28" s="1"/>
  <c r="H743" i="28" s="1"/>
  <c r="M742" i="28"/>
  <c r="R733" i="35" s="1"/>
  <c r="F699" i="39"/>
  <c r="H710" i="27"/>
  <c r="J710" i="27" s="1"/>
  <c r="G710" i="27"/>
  <c r="M700" i="35"/>
  <c r="I698" i="37"/>
  <c r="J698" i="37" s="1"/>
  <c r="K698" i="37" s="1"/>
  <c r="F699" i="51" s="1"/>
  <c r="G699" i="51" s="1"/>
  <c r="H699" i="51" s="1"/>
  <c r="L698" i="39"/>
  <c r="G743" i="28" l="1"/>
  <c r="L731" i="37"/>
  <c r="L762" i="17"/>
  <c r="F763" i="17" s="1"/>
  <c r="M762" i="17"/>
  <c r="F751" i="37" s="1"/>
  <c r="U724" i="39"/>
  <c r="J724" i="35"/>
  <c r="I724" i="35"/>
  <c r="T724" i="35"/>
  <c r="U724" i="35"/>
  <c r="P724" i="39"/>
  <c r="Q724" i="39" s="1"/>
  <c r="R724" i="39"/>
  <c r="O734" i="30"/>
  <c r="P734" i="30" s="1"/>
  <c r="E723" i="37"/>
  <c r="I735" i="30"/>
  <c r="G735" i="30"/>
  <c r="G452" i="32"/>
  <c r="H452" i="32"/>
  <c r="AE441" i="39"/>
  <c r="AD441" i="39"/>
  <c r="X442" i="35"/>
  <c r="O440" i="37"/>
  <c r="P440" i="37" s="1"/>
  <c r="Q440" i="37" s="1"/>
  <c r="L441" i="51" s="1"/>
  <c r="M441" i="51" s="1"/>
  <c r="N441" i="51" s="1"/>
  <c r="J743" i="28"/>
  <c r="K743" i="28" s="1"/>
  <c r="N700" i="35"/>
  <c r="F699" i="36"/>
  <c r="G699" i="36" s="1"/>
  <c r="H699" i="36" s="1"/>
  <c r="I710" i="27"/>
  <c r="K710" i="27"/>
  <c r="G699" i="39"/>
  <c r="H699" i="39" s="1"/>
  <c r="AB495" i="39"/>
  <c r="I763" i="17" l="1"/>
  <c r="G763" i="17"/>
  <c r="S724" i="39"/>
  <c r="K735" i="30"/>
  <c r="L735" i="30" s="1"/>
  <c r="G723" i="37"/>
  <c r="H723" i="37" s="1"/>
  <c r="C724" i="51" s="1"/>
  <c r="D724" i="51" s="1"/>
  <c r="E724" i="51" s="1"/>
  <c r="M723" i="37"/>
  <c r="N723" i="37" s="1"/>
  <c r="I724" i="51" s="1"/>
  <c r="J724" i="51" s="1"/>
  <c r="K724" i="51" s="1"/>
  <c r="Y442" i="35"/>
  <c r="Z442" i="35" s="1"/>
  <c r="I442" i="40" s="1"/>
  <c r="F438" i="38"/>
  <c r="L441" i="36"/>
  <c r="M441" i="36" s="1"/>
  <c r="N441" i="36" s="1"/>
  <c r="J452" i="32"/>
  <c r="K452" i="32" s="1"/>
  <c r="L743" i="28"/>
  <c r="F744" i="28" s="1"/>
  <c r="M743" i="28"/>
  <c r="R734" i="35" s="1"/>
  <c r="I699" i="39"/>
  <c r="K699" i="39" s="1"/>
  <c r="J699" i="39"/>
  <c r="L710" i="27"/>
  <c r="F711" i="27" s="1"/>
  <c r="M710" i="27"/>
  <c r="O700" i="35"/>
  <c r="P700" i="35"/>
  <c r="G744" i="28"/>
  <c r="H744" i="28"/>
  <c r="J763" i="17" l="1"/>
  <c r="K763" i="17" s="1"/>
  <c r="L732" i="37"/>
  <c r="Q700" i="35"/>
  <c r="V700" i="35" s="1"/>
  <c r="W700" i="35" s="1"/>
  <c r="K700" i="35" s="1"/>
  <c r="D700" i="39" s="1"/>
  <c r="F700" i="39" s="1"/>
  <c r="G700" i="39" s="1"/>
  <c r="N735" i="30"/>
  <c r="M735" i="30"/>
  <c r="F736" i="30" s="1"/>
  <c r="S725" i="35"/>
  <c r="I724" i="36"/>
  <c r="J724" i="36" s="1"/>
  <c r="K724" i="36" s="1"/>
  <c r="C724" i="36"/>
  <c r="D724" i="36" s="1"/>
  <c r="E724" i="36" s="1"/>
  <c r="E725" i="39" s="1"/>
  <c r="T725" i="39" s="1"/>
  <c r="H725" i="35"/>
  <c r="L452" i="32"/>
  <c r="F453" i="32" s="1"/>
  <c r="M452" i="32"/>
  <c r="G439" i="21" s="1"/>
  <c r="AC442" i="39"/>
  <c r="F438" i="41"/>
  <c r="J744" i="28"/>
  <c r="K744" i="28" s="1"/>
  <c r="L699" i="39"/>
  <c r="O700" i="39"/>
  <c r="M701" i="35"/>
  <c r="I699" i="37"/>
  <c r="J699" i="37" s="1"/>
  <c r="K699" i="37" s="1"/>
  <c r="F700" i="51" s="1"/>
  <c r="G700" i="51" s="1"/>
  <c r="H700" i="51" s="1"/>
  <c r="G711" i="27"/>
  <c r="H711" i="27"/>
  <c r="J711" i="27" s="1"/>
  <c r="AB496" i="39"/>
  <c r="M763" i="17" l="1"/>
  <c r="F752" i="37" s="1"/>
  <c r="L763" i="17"/>
  <c r="F764" i="17" s="1"/>
  <c r="U725" i="39"/>
  <c r="J725" i="35"/>
  <c r="I725" i="35"/>
  <c r="P725" i="39"/>
  <c r="Q725" i="39" s="1"/>
  <c r="R725" i="39"/>
  <c r="T725" i="35"/>
  <c r="U725" i="35"/>
  <c r="G736" i="30"/>
  <c r="I736" i="30"/>
  <c r="E724" i="37"/>
  <c r="O735" i="30"/>
  <c r="P735" i="30" s="1"/>
  <c r="AE442" i="39"/>
  <c r="AD442" i="39"/>
  <c r="X443" i="35"/>
  <c r="O441" i="37"/>
  <c r="P441" i="37" s="1"/>
  <c r="Q441" i="37" s="1"/>
  <c r="L442" i="51" s="1"/>
  <c r="M442" i="51" s="1"/>
  <c r="N442" i="51" s="1"/>
  <c r="H453" i="32"/>
  <c r="G453" i="32"/>
  <c r="M744" i="28"/>
  <c r="L744" i="28"/>
  <c r="F745" i="28" s="1"/>
  <c r="K711" i="27"/>
  <c r="I711" i="27"/>
  <c r="N701" i="35"/>
  <c r="F700" i="36"/>
  <c r="G700" i="36" s="1"/>
  <c r="H700" i="36" s="1"/>
  <c r="H700" i="39"/>
  <c r="I700" i="39"/>
  <c r="J700" i="39"/>
  <c r="R735" i="35"/>
  <c r="L733" i="37"/>
  <c r="G745" i="28"/>
  <c r="H745" i="28"/>
  <c r="G764" i="17" l="1"/>
  <c r="I764" i="17"/>
  <c r="K736" i="30"/>
  <c r="L736" i="30" s="1"/>
  <c r="S725" i="39"/>
  <c r="G724" i="37"/>
  <c r="H724" i="37" s="1"/>
  <c r="C725" i="51" s="1"/>
  <c r="D725" i="51" s="1"/>
  <c r="E725" i="51" s="1"/>
  <c r="M724" i="37"/>
  <c r="N724" i="37" s="1"/>
  <c r="I725" i="51" s="1"/>
  <c r="J725" i="51" s="1"/>
  <c r="K725" i="51" s="1"/>
  <c r="J453" i="32"/>
  <c r="K453" i="32" s="1"/>
  <c r="Y443" i="35"/>
  <c r="Z443" i="35" s="1"/>
  <c r="I443" i="40" s="1"/>
  <c r="L442" i="36"/>
  <c r="M442" i="36" s="1"/>
  <c r="N442" i="36" s="1"/>
  <c r="F439" i="38"/>
  <c r="J745" i="28"/>
  <c r="K745" i="28" s="1"/>
  <c r="K700" i="39"/>
  <c r="O701" i="35"/>
  <c r="P701" i="35"/>
  <c r="L711" i="27"/>
  <c r="F712" i="27" s="1"/>
  <c r="M711" i="27"/>
  <c r="AB497" i="39"/>
  <c r="J764" i="17" l="1"/>
  <c r="K764" i="17" s="1"/>
  <c r="N736" i="30"/>
  <c r="M736" i="30"/>
  <c r="F737" i="30" s="1"/>
  <c r="I725" i="36"/>
  <c r="J725" i="36" s="1"/>
  <c r="K725" i="36" s="1"/>
  <c r="S726" i="35"/>
  <c r="C725" i="36"/>
  <c r="D725" i="36" s="1"/>
  <c r="E725" i="36" s="1"/>
  <c r="E726" i="39" s="1"/>
  <c r="T726" i="39" s="1"/>
  <c r="H726" i="35"/>
  <c r="Q701" i="35"/>
  <c r="V701" i="35" s="1"/>
  <c r="W701" i="35" s="1"/>
  <c r="K701" i="35" s="1"/>
  <c r="D701" i="39" s="1"/>
  <c r="F701" i="39" s="1"/>
  <c r="AC443" i="39"/>
  <c r="F439" i="41"/>
  <c r="M453" i="32"/>
  <c r="G440" i="21" s="1"/>
  <c r="L453" i="32"/>
  <c r="F454" i="32" s="1"/>
  <c r="L745" i="28"/>
  <c r="F746" i="28" s="1"/>
  <c r="H746" i="28" s="1"/>
  <c r="M745" i="28"/>
  <c r="R736" i="35" s="1"/>
  <c r="M702" i="35"/>
  <c r="I700" i="37"/>
  <c r="J700" i="37" s="1"/>
  <c r="K700" i="37" s="1"/>
  <c r="F701" i="51" s="1"/>
  <c r="G701" i="51" s="1"/>
  <c r="H701" i="51" s="1"/>
  <c r="H712" i="27"/>
  <c r="J712" i="27" s="1"/>
  <c r="G712" i="27"/>
  <c r="L700" i="39"/>
  <c r="M764" i="17" l="1"/>
  <c r="F753" i="37" s="1"/>
  <c r="L764" i="17"/>
  <c r="F765" i="17" s="1"/>
  <c r="U726" i="39"/>
  <c r="G746" i="28"/>
  <c r="L734" i="37"/>
  <c r="P726" i="39"/>
  <c r="Q726" i="39" s="1"/>
  <c r="R726" i="39"/>
  <c r="T726" i="35"/>
  <c r="U726" i="35"/>
  <c r="I726" i="35"/>
  <c r="J726" i="35"/>
  <c r="O701" i="39"/>
  <c r="I737" i="30"/>
  <c r="G737" i="30"/>
  <c r="E725" i="37"/>
  <c r="O736" i="30"/>
  <c r="P736" i="30" s="1"/>
  <c r="X444" i="35"/>
  <c r="O442" i="37"/>
  <c r="P442" i="37" s="1"/>
  <c r="Q442" i="37" s="1"/>
  <c r="L443" i="51" s="1"/>
  <c r="M443" i="51" s="1"/>
  <c r="N443" i="51" s="1"/>
  <c r="G454" i="32"/>
  <c r="H454" i="32"/>
  <c r="AE443" i="39"/>
  <c r="AD443" i="39"/>
  <c r="J746" i="28"/>
  <c r="K746" i="28" s="1"/>
  <c r="G701" i="39"/>
  <c r="H701" i="39" s="1"/>
  <c r="I712" i="27"/>
  <c r="K712" i="27"/>
  <c r="F701" i="36"/>
  <c r="G701" i="36" s="1"/>
  <c r="H701" i="36" s="1"/>
  <c r="N702" i="35"/>
  <c r="AB498" i="39"/>
  <c r="G765" i="17" l="1"/>
  <c r="I765" i="17"/>
  <c r="G725" i="37"/>
  <c r="H725" i="37" s="1"/>
  <c r="C726" i="51" s="1"/>
  <c r="D726" i="51" s="1"/>
  <c r="E726" i="51" s="1"/>
  <c r="M725" i="37"/>
  <c r="N725" i="37" s="1"/>
  <c r="I726" i="51" s="1"/>
  <c r="J726" i="51" s="1"/>
  <c r="K726" i="51" s="1"/>
  <c r="S726" i="39"/>
  <c r="K737" i="30"/>
  <c r="L737" i="30" s="1"/>
  <c r="Y444" i="35"/>
  <c r="Z444" i="35" s="1"/>
  <c r="I444" i="40" s="1"/>
  <c r="L443" i="36"/>
  <c r="M443" i="36" s="1"/>
  <c r="N443" i="36" s="1"/>
  <c r="F440" i="38"/>
  <c r="J454" i="32"/>
  <c r="K454" i="32" s="1"/>
  <c r="L746" i="28"/>
  <c r="F747" i="28" s="1"/>
  <c r="M746" i="28"/>
  <c r="R737" i="35" s="1"/>
  <c r="P702" i="35"/>
  <c r="O702" i="35"/>
  <c r="L712" i="27"/>
  <c r="F713" i="27" s="1"/>
  <c r="M712" i="27"/>
  <c r="J701" i="39"/>
  <c r="I701" i="39"/>
  <c r="K701" i="39" s="1"/>
  <c r="G747" i="28"/>
  <c r="H747" i="28"/>
  <c r="J747" i="28" s="1"/>
  <c r="L735" i="37" l="1"/>
  <c r="J765" i="17"/>
  <c r="K765" i="17" s="1"/>
  <c r="M737" i="30"/>
  <c r="F738" i="30" s="1"/>
  <c r="N737" i="30"/>
  <c r="S727" i="35"/>
  <c r="I726" i="36"/>
  <c r="J726" i="36" s="1"/>
  <c r="K726" i="36" s="1"/>
  <c r="C726" i="36"/>
  <c r="D726" i="36" s="1"/>
  <c r="E726" i="36" s="1"/>
  <c r="E727" i="39" s="1"/>
  <c r="T727" i="39" s="1"/>
  <c r="H727" i="35"/>
  <c r="AC444" i="39"/>
  <c r="F440" i="41"/>
  <c r="L454" i="32"/>
  <c r="F455" i="32" s="1"/>
  <c r="M454" i="32"/>
  <c r="G441" i="21" s="1"/>
  <c r="L701" i="39"/>
  <c r="I701" i="37"/>
  <c r="J701" i="37" s="1"/>
  <c r="K701" i="37" s="1"/>
  <c r="F702" i="51" s="1"/>
  <c r="G702" i="51" s="1"/>
  <c r="H702" i="51" s="1"/>
  <c r="M703" i="35"/>
  <c r="G713" i="27"/>
  <c r="H713" i="27"/>
  <c r="J713" i="27" s="1"/>
  <c r="Q702" i="35"/>
  <c r="V702" i="35" s="1"/>
  <c r="W702" i="35" s="1"/>
  <c r="K702" i="35" s="1"/>
  <c r="D702" i="39" s="1"/>
  <c r="K747" i="28"/>
  <c r="AB499" i="39"/>
  <c r="M765" i="17" l="1"/>
  <c r="F754" i="37" s="1"/>
  <c r="L765" i="17"/>
  <c r="F766" i="17" s="1"/>
  <c r="U727" i="39"/>
  <c r="J727" i="35"/>
  <c r="I727" i="35"/>
  <c r="P727" i="39"/>
  <c r="Q727" i="39" s="1"/>
  <c r="R727" i="39"/>
  <c r="T727" i="35"/>
  <c r="U727" i="35"/>
  <c r="O737" i="30"/>
  <c r="P737" i="30" s="1"/>
  <c r="E726" i="37"/>
  <c r="G738" i="30"/>
  <c r="I738" i="30"/>
  <c r="X445" i="35"/>
  <c r="O443" i="37"/>
  <c r="P443" i="37" s="1"/>
  <c r="Q443" i="37" s="1"/>
  <c r="L444" i="51" s="1"/>
  <c r="M444" i="51" s="1"/>
  <c r="N444" i="51" s="1"/>
  <c r="G455" i="32"/>
  <c r="H455" i="32"/>
  <c r="AE444" i="39"/>
  <c r="AD444" i="39"/>
  <c r="K713" i="27"/>
  <c r="I713" i="27"/>
  <c r="O702" i="39"/>
  <c r="F702" i="39"/>
  <c r="G702" i="39" s="1"/>
  <c r="F702" i="36"/>
  <c r="G702" i="36" s="1"/>
  <c r="H702" i="36" s="1"/>
  <c r="N703" i="35"/>
  <c r="L747" i="28"/>
  <c r="F748" i="28" s="1"/>
  <c r="M747" i="28"/>
  <c r="I766" i="17" l="1"/>
  <c r="G766" i="17"/>
  <c r="G726" i="37"/>
  <c r="H726" i="37" s="1"/>
  <c r="C727" i="51" s="1"/>
  <c r="D727" i="51" s="1"/>
  <c r="E727" i="51" s="1"/>
  <c r="M726" i="37"/>
  <c r="N726" i="37" s="1"/>
  <c r="I727" i="51" s="1"/>
  <c r="J727" i="51" s="1"/>
  <c r="K727" i="51" s="1"/>
  <c r="S727" i="39"/>
  <c r="K738" i="30"/>
  <c r="L738" i="30" s="1"/>
  <c r="F441" i="38"/>
  <c r="L444" i="36"/>
  <c r="M444" i="36" s="1"/>
  <c r="N444" i="36" s="1"/>
  <c r="Y445" i="35"/>
  <c r="Z445" i="35" s="1"/>
  <c r="I445" i="40" s="1"/>
  <c r="J455" i="32"/>
  <c r="K455" i="32" s="1"/>
  <c r="O703" i="35"/>
  <c r="P703" i="35"/>
  <c r="Q703" i="35" s="1"/>
  <c r="V703" i="35" s="1"/>
  <c r="W703" i="35" s="1"/>
  <c r="K703" i="35" s="1"/>
  <c r="D703" i="39" s="1"/>
  <c r="H702" i="39"/>
  <c r="J702" i="39"/>
  <c r="I702" i="39"/>
  <c r="L713" i="27"/>
  <c r="F714" i="27" s="1"/>
  <c r="M713" i="27"/>
  <c r="R738" i="35"/>
  <c r="L736" i="37"/>
  <c r="G748" i="28"/>
  <c r="H748" i="28"/>
  <c r="J748" i="28" s="1"/>
  <c r="AB500" i="39"/>
  <c r="J766" i="17" l="1"/>
  <c r="K766" i="17" s="1"/>
  <c r="M738" i="30"/>
  <c r="F739" i="30" s="1"/>
  <c r="N738" i="30"/>
  <c r="I727" i="36"/>
  <c r="J727" i="36" s="1"/>
  <c r="K727" i="36" s="1"/>
  <c r="S728" i="35"/>
  <c r="H728" i="35"/>
  <c r="C727" i="36"/>
  <c r="D727" i="36" s="1"/>
  <c r="E727" i="36" s="1"/>
  <c r="E728" i="39" s="1"/>
  <c r="T728" i="39" s="1"/>
  <c r="K702" i="39"/>
  <c r="L702" i="39" s="1"/>
  <c r="L455" i="32"/>
  <c r="F456" i="32" s="1"/>
  <c r="M455" i="32"/>
  <c r="G442" i="21" s="1"/>
  <c r="AC445" i="39"/>
  <c r="F441" i="41"/>
  <c r="G714" i="27"/>
  <c r="H714" i="27"/>
  <c r="J714" i="27" s="1"/>
  <c r="O703" i="39"/>
  <c r="F703" i="39"/>
  <c r="G703" i="39" s="1"/>
  <c r="M704" i="35"/>
  <c r="I702" i="37"/>
  <c r="J702" i="37" s="1"/>
  <c r="K702" i="37" s="1"/>
  <c r="F703" i="51" s="1"/>
  <c r="G703" i="51" s="1"/>
  <c r="H703" i="51" s="1"/>
  <c r="K748" i="28"/>
  <c r="L766" i="17" l="1"/>
  <c r="F767" i="17" s="1"/>
  <c r="M766" i="17"/>
  <c r="F755" i="37" s="1"/>
  <c r="U728" i="39"/>
  <c r="J728" i="35"/>
  <c r="I728" i="35"/>
  <c r="T728" i="35"/>
  <c r="U728" i="35"/>
  <c r="P728" i="39"/>
  <c r="Q728" i="39" s="1"/>
  <c r="R728" i="39"/>
  <c r="E727" i="37"/>
  <c r="O738" i="30"/>
  <c r="P738" i="30" s="1"/>
  <c r="G739" i="30"/>
  <c r="I739" i="30"/>
  <c r="AE445" i="39"/>
  <c r="AD445" i="39"/>
  <c r="X446" i="35"/>
  <c r="O444" i="37"/>
  <c r="P444" i="37" s="1"/>
  <c r="Q444" i="37" s="1"/>
  <c r="L445" i="51" s="1"/>
  <c r="M445" i="51" s="1"/>
  <c r="N445" i="51" s="1"/>
  <c r="G456" i="32"/>
  <c r="H456" i="32"/>
  <c r="F703" i="36"/>
  <c r="G703" i="36" s="1"/>
  <c r="H703" i="36" s="1"/>
  <c r="N704" i="35"/>
  <c r="H703" i="39"/>
  <c r="J703" i="39"/>
  <c r="I703" i="39"/>
  <c r="K703" i="39" s="1"/>
  <c r="I714" i="27"/>
  <c r="K714" i="27"/>
  <c r="L748" i="28"/>
  <c r="F749" i="28" s="1"/>
  <c r="M748" i="28"/>
  <c r="AB501" i="39"/>
  <c r="G767" i="17" l="1"/>
  <c r="I767" i="17"/>
  <c r="G727" i="37"/>
  <c r="H727" i="37" s="1"/>
  <c r="C728" i="51" s="1"/>
  <c r="D728" i="51" s="1"/>
  <c r="E728" i="51" s="1"/>
  <c r="M727" i="37"/>
  <c r="N727" i="37" s="1"/>
  <c r="I728" i="51" s="1"/>
  <c r="J728" i="51" s="1"/>
  <c r="K728" i="51" s="1"/>
  <c r="S728" i="39"/>
  <c r="K739" i="30"/>
  <c r="L739" i="30" s="1"/>
  <c r="J456" i="32"/>
  <c r="K456" i="32" s="1"/>
  <c r="Y446" i="35"/>
  <c r="Z446" i="35" s="1"/>
  <c r="I446" i="40" s="1"/>
  <c r="F442" i="38"/>
  <c r="L445" i="36"/>
  <c r="M445" i="36" s="1"/>
  <c r="N445" i="36" s="1"/>
  <c r="L703" i="39"/>
  <c r="O704" i="35"/>
  <c r="P704" i="35"/>
  <c r="L714" i="27"/>
  <c r="F715" i="27" s="1"/>
  <c r="M714" i="27"/>
  <c r="R739" i="35"/>
  <c r="L737" i="37"/>
  <c r="H749" i="28"/>
  <c r="G749" i="28"/>
  <c r="J767" i="17" l="1"/>
  <c r="K767" i="17" s="1"/>
  <c r="M739" i="30"/>
  <c r="F740" i="30" s="1"/>
  <c r="N739" i="30"/>
  <c r="I728" i="36"/>
  <c r="J728" i="36" s="1"/>
  <c r="K728" i="36" s="1"/>
  <c r="S729" i="35"/>
  <c r="H729" i="35"/>
  <c r="C728" i="36"/>
  <c r="D728" i="36" s="1"/>
  <c r="E728" i="36" s="1"/>
  <c r="E729" i="39" s="1"/>
  <c r="T729" i="39" s="1"/>
  <c r="Q704" i="35"/>
  <c r="V704" i="35" s="1"/>
  <c r="W704" i="35" s="1"/>
  <c r="K704" i="35" s="1"/>
  <c r="D704" i="39" s="1"/>
  <c r="O704" i="39" s="1"/>
  <c r="L456" i="32"/>
  <c r="F457" i="32" s="1"/>
  <c r="M456" i="32"/>
  <c r="G443" i="21" s="1"/>
  <c r="AC446" i="39"/>
  <c r="F442" i="41"/>
  <c r="J749" i="28"/>
  <c r="K749" i="28" s="1"/>
  <c r="I703" i="37"/>
  <c r="J703" i="37" s="1"/>
  <c r="K703" i="37" s="1"/>
  <c r="F704" i="51" s="1"/>
  <c r="G704" i="51" s="1"/>
  <c r="H704" i="51" s="1"/>
  <c r="M705" i="35"/>
  <c r="G715" i="27"/>
  <c r="H715" i="27"/>
  <c r="J715" i="27" s="1"/>
  <c r="AB502" i="39"/>
  <c r="M767" i="17" l="1"/>
  <c r="F756" i="37" s="1"/>
  <c r="L767" i="17"/>
  <c r="F768" i="17" s="1"/>
  <c r="U729" i="39"/>
  <c r="T729" i="35"/>
  <c r="U729" i="35"/>
  <c r="F704" i="39"/>
  <c r="G704" i="39" s="1"/>
  <c r="H704" i="39" s="1"/>
  <c r="O739" i="30"/>
  <c r="P739" i="30" s="1"/>
  <c r="E728" i="37"/>
  <c r="P729" i="39"/>
  <c r="Q729" i="39" s="1"/>
  <c r="R729" i="39"/>
  <c r="J729" i="35"/>
  <c r="I729" i="35"/>
  <c r="G740" i="30"/>
  <c r="I740" i="30"/>
  <c r="AE446" i="39"/>
  <c r="AD446" i="39"/>
  <c r="X447" i="35"/>
  <c r="O445" i="37"/>
  <c r="P445" i="37" s="1"/>
  <c r="Q445" i="37" s="1"/>
  <c r="L446" i="51" s="1"/>
  <c r="M446" i="51" s="1"/>
  <c r="N446" i="51" s="1"/>
  <c r="H457" i="32"/>
  <c r="G457" i="32"/>
  <c r="M749" i="28"/>
  <c r="R740" i="35" s="1"/>
  <c r="L749" i="28"/>
  <c r="F750" i="28" s="1"/>
  <c r="G750" i="28" s="1"/>
  <c r="K715" i="27"/>
  <c r="I715" i="27"/>
  <c r="N705" i="35"/>
  <c r="F704" i="36"/>
  <c r="G704" i="36" s="1"/>
  <c r="H704" i="36" s="1"/>
  <c r="L738" i="37" l="1"/>
  <c r="G768" i="17"/>
  <c r="I768" i="17"/>
  <c r="H750" i="28"/>
  <c r="S729" i="39"/>
  <c r="G728" i="37"/>
  <c r="H728" i="37" s="1"/>
  <c r="C729" i="51" s="1"/>
  <c r="D729" i="51" s="1"/>
  <c r="E729" i="51" s="1"/>
  <c r="M728" i="37"/>
  <c r="N728" i="37" s="1"/>
  <c r="I729" i="51" s="1"/>
  <c r="J729" i="51" s="1"/>
  <c r="K729" i="51" s="1"/>
  <c r="K740" i="30"/>
  <c r="L740" i="30" s="1"/>
  <c r="J457" i="32"/>
  <c r="K457" i="32" s="1"/>
  <c r="Y447" i="35"/>
  <c r="Z447" i="35" s="1"/>
  <c r="I447" i="40" s="1"/>
  <c r="L446" i="36"/>
  <c r="M446" i="36" s="1"/>
  <c r="N446" i="36" s="1"/>
  <c r="F443" i="38"/>
  <c r="J750" i="28"/>
  <c r="K750" i="28" s="1"/>
  <c r="P705" i="35"/>
  <c r="O705" i="35"/>
  <c r="J704" i="39"/>
  <c r="I704" i="39"/>
  <c r="K704" i="39" s="1"/>
  <c r="L715" i="27"/>
  <c r="F716" i="27" s="1"/>
  <c r="M715" i="27"/>
  <c r="AB503" i="39"/>
  <c r="J768" i="17" l="1"/>
  <c r="K768" i="17" s="1"/>
  <c r="N740" i="30"/>
  <c r="M740" i="30"/>
  <c r="F741" i="30" s="1"/>
  <c r="S730" i="35"/>
  <c r="I729" i="36"/>
  <c r="J729" i="36" s="1"/>
  <c r="K729" i="36" s="1"/>
  <c r="H730" i="35"/>
  <c r="C729" i="36"/>
  <c r="D729" i="36" s="1"/>
  <c r="E729" i="36" s="1"/>
  <c r="E730" i="39" s="1"/>
  <c r="T730" i="39" s="1"/>
  <c r="L704" i="39"/>
  <c r="AC447" i="39"/>
  <c r="F443" i="41"/>
  <c r="L457" i="32"/>
  <c r="F458" i="32" s="1"/>
  <c r="M457" i="32"/>
  <c r="G444" i="21" s="1"/>
  <c r="L750" i="28"/>
  <c r="F751" i="28" s="1"/>
  <c r="G751" i="28" s="1"/>
  <c r="M750" i="28"/>
  <c r="L739" i="37" s="1"/>
  <c r="M706" i="35"/>
  <c r="I704" i="37"/>
  <c r="J704" i="37" s="1"/>
  <c r="K704" i="37" s="1"/>
  <c r="F705" i="51" s="1"/>
  <c r="G705" i="51" s="1"/>
  <c r="H705" i="51" s="1"/>
  <c r="G716" i="27"/>
  <c r="H716" i="27"/>
  <c r="J716" i="27" s="1"/>
  <c r="Q705" i="35"/>
  <c r="V705" i="35" s="1"/>
  <c r="W705" i="35" s="1"/>
  <c r="K705" i="35" s="1"/>
  <c r="D705" i="39" s="1"/>
  <c r="L768" i="17" l="1"/>
  <c r="F769" i="17" s="1"/>
  <c r="M768" i="17"/>
  <c r="F757" i="37" s="1"/>
  <c r="U730" i="39"/>
  <c r="H751" i="28"/>
  <c r="J751" i="28" s="1"/>
  <c r="R741" i="35"/>
  <c r="P730" i="39"/>
  <c r="Q730" i="39" s="1"/>
  <c r="R730" i="39"/>
  <c r="J730" i="35"/>
  <c r="I730" i="35"/>
  <c r="U730" i="35"/>
  <c r="T730" i="35"/>
  <c r="G741" i="30"/>
  <c r="I741" i="30"/>
  <c r="O740" i="30"/>
  <c r="P740" i="30" s="1"/>
  <c r="E729" i="37"/>
  <c r="G458" i="32"/>
  <c r="H458" i="32"/>
  <c r="X448" i="35"/>
  <c r="O446" i="37"/>
  <c r="P446" i="37" s="1"/>
  <c r="Q446" i="37" s="1"/>
  <c r="L447" i="51" s="1"/>
  <c r="M447" i="51" s="1"/>
  <c r="N447" i="51" s="1"/>
  <c r="AE447" i="39"/>
  <c r="AD447" i="39"/>
  <c r="O705" i="39"/>
  <c r="F705" i="39"/>
  <c r="G705" i="39" s="1"/>
  <c r="I716" i="27"/>
  <c r="K716" i="27"/>
  <c r="N706" i="35"/>
  <c r="F705" i="36"/>
  <c r="G705" i="36" s="1"/>
  <c r="H705" i="36" s="1"/>
  <c r="K751" i="28"/>
  <c r="AB504" i="39"/>
  <c r="G769" i="17" l="1"/>
  <c r="I769" i="17"/>
  <c r="G729" i="37"/>
  <c r="H729" i="37" s="1"/>
  <c r="C730" i="51" s="1"/>
  <c r="D730" i="51" s="1"/>
  <c r="E730" i="51" s="1"/>
  <c r="M729" i="37"/>
  <c r="N729" i="37" s="1"/>
  <c r="I730" i="51" s="1"/>
  <c r="J730" i="51" s="1"/>
  <c r="K730" i="51" s="1"/>
  <c r="S730" i="39"/>
  <c r="K741" i="30"/>
  <c r="L741" i="30" s="1"/>
  <c r="L447" i="36"/>
  <c r="M447" i="36" s="1"/>
  <c r="N447" i="36" s="1"/>
  <c r="Y448" i="35"/>
  <c r="Z448" i="35" s="1"/>
  <c r="I448" i="40" s="1"/>
  <c r="F444" i="38"/>
  <c r="J458" i="32"/>
  <c r="K458" i="32" s="1"/>
  <c r="O706" i="35"/>
  <c r="P706" i="35"/>
  <c r="Q706" i="35" s="1"/>
  <c r="V706" i="35" s="1"/>
  <c r="W706" i="35" s="1"/>
  <c r="K706" i="35" s="1"/>
  <c r="D706" i="39" s="1"/>
  <c r="L716" i="27"/>
  <c r="F717" i="27" s="1"/>
  <c r="M716" i="27"/>
  <c r="H705" i="39"/>
  <c r="I705" i="39"/>
  <c r="J705" i="39"/>
  <c r="L751" i="28"/>
  <c r="F752" i="28" s="1"/>
  <c r="M751" i="28"/>
  <c r="J769" i="17" l="1"/>
  <c r="K769" i="17" s="1"/>
  <c r="N741" i="30"/>
  <c r="M741" i="30"/>
  <c r="F742" i="30" s="1"/>
  <c r="S731" i="35"/>
  <c r="I730" i="36"/>
  <c r="J730" i="36" s="1"/>
  <c r="K730" i="36" s="1"/>
  <c r="K705" i="39"/>
  <c r="C730" i="36"/>
  <c r="D730" i="36" s="1"/>
  <c r="E730" i="36" s="1"/>
  <c r="E731" i="39" s="1"/>
  <c r="T731" i="39" s="1"/>
  <c r="H731" i="35"/>
  <c r="L458" i="32"/>
  <c r="F459" i="32" s="1"/>
  <c r="M458" i="32"/>
  <c r="G445" i="21" s="1"/>
  <c r="F444" i="41"/>
  <c r="AC448" i="39"/>
  <c r="I705" i="37"/>
  <c r="J705" i="37" s="1"/>
  <c r="K705" i="37" s="1"/>
  <c r="F706" i="51" s="1"/>
  <c r="G706" i="51" s="1"/>
  <c r="H706" i="51" s="1"/>
  <c r="M707" i="35"/>
  <c r="G717" i="27"/>
  <c r="H717" i="27"/>
  <c r="J717" i="27" s="1"/>
  <c r="F706" i="39"/>
  <c r="O706" i="39"/>
  <c r="R742" i="35"/>
  <c r="L740" i="37"/>
  <c r="H752" i="28"/>
  <c r="J752" i="28" s="1"/>
  <c r="G752" i="28"/>
  <c r="AB505" i="39"/>
  <c r="L769" i="17" l="1"/>
  <c r="F770" i="17" s="1"/>
  <c r="M769" i="17"/>
  <c r="F758" i="37" s="1"/>
  <c r="U731" i="39"/>
  <c r="L705" i="39"/>
  <c r="P731" i="39"/>
  <c r="Q731" i="39" s="1"/>
  <c r="R731" i="39"/>
  <c r="T731" i="35"/>
  <c r="U731" i="35"/>
  <c r="I742" i="30"/>
  <c r="G742" i="30"/>
  <c r="J731" i="35"/>
  <c r="I731" i="35"/>
  <c r="O741" i="30"/>
  <c r="P741" i="30" s="1"/>
  <c r="E730" i="37"/>
  <c r="AE448" i="39"/>
  <c r="AD448" i="39"/>
  <c r="X449" i="35"/>
  <c r="O447" i="37"/>
  <c r="P447" i="37" s="1"/>
  <c r="Q447" i="37" s="1"/>
  <c r="L448" i="51" s="1"/>
  <c r="M448" i="51" s="1"/>
  <c r="N448" i="51" s="1"/>
  <c r="G459" i="32"/>
  <c r="H459" i="32"/>
  <c r="K717" i="27"/>
  <c r="I717" i="27"/>
  <c r="N707" i="35"/>
  <c r="F706" i="36"/>
  <c r="G706" i="36" s="1"/>
  <c r="H706" i="36" s="1"/>
  <c r="G706" i="39"/>
  <c r="H706" i="39" s="1"/>
  <c r="K752" i="28"/>
  <c r="I770" i="17" l="1"/>
  <c r="G770" i="17"/>
  <c r="K742" i="30"/>
  <c r="L742" i="30" s="1"/>
  <c r="G730" i="37"/>
  <c r="H730" i="37" s="1"/>
  <c r="C731" i="51" s="1"/>
  <c r="D731" i="51" s="1"/>
  <c r="E731" i="51" s="1"/>
  <c r="M730" i="37"/>
  <c r="N730" i="37" s="1"/>
  <c r="I731" i="51" s="1"/>
  <c r="J731" i="51" s="1"/>
  <c r="K731" i="51" s="1"/>
  <c r="S731" i="39"/>
  <c r="J459" i="32"/>
  <c r="K459" i="32" s="1"/>
  <c r="Y449" i="35"/>
  <c r="Z449" i="35" s="1"/>
  <c r="I449" i="40" s="1"/>
  <c r="L448" i="36"/>
  <c r="M448" i="36" s="1"/>
  <c r="N448" i="36" s="1"/>
  <c r="F445" i="38"/>
  <c r="J706" i="39"/>
  <c r="I706" i="39"/>
  <c r="K706" i="39" s="1"/>
  <c r="L706" i="39" s="1"/>
  <c r="P707" i="35"/>
  <c r="O707" i="35"/>
  <c r="M717" i="27"/>
  <c r="L717" i="27"/>
  <c r="F718" i="27" s="1"/>
  <c r="M752" i="28"/>
  <c r="L752" i="28"/>
  <c r="F753" i="28" s="1"/>
  <c r="AB506" i="39"/>
  <c r="J770" i="17" l="1"/>
  <c r="K770" i="17" s="1"/>
  <c r="M742" i="30"/>
  <c r="F743" i="30" s="1"/>
  <c r="N742" i="30"/>
  <c r="I731" i="36"/>
  <c r="J731" i="36" s="1"/>
  <c r="K731" i="36" s="1"/>
  <c r="S732" i="35"/>
  <c r="H732" i="35"/>
  <c r="C731" i="36"/>
  <c r="D731" i="36" s="1"/>
  <c r="E731" i="36" s="1"/>
  <c r="E732" i="39" s="1"/>
  <c r="T732" i="39" s="1"/>
  <c r="F445" i="41"/>
  <c r="AC449" i="39"/>
  <c r="L459" i="32"/>
  <c r="F460" i="32" s="1"/>
  <c r="M459" i="32"/>
  <c r="G446" i="21" s="1"/>
  <c r="G718" i="27"/>
  <c r="H718" i="27"/>
  <c r="J718" i="27" s="1"/>
  <c r="I706" i="37"/>
  <c r="J706" i="37" s="1"/>
  <c r="K706" i="37" s="1"/>
  <c r="F707" i="51" s="1"/>
  <c r="G707" i="51" s="1"/>
  <c r="H707" i="51" s="1"/>
  <c r="M708" i="35"/>
  <c r="Q707" i="35"/>
  <c r="V707" i="35" s="1"/>
  <c r="W707" i="35" s="1"/>
  <c r="K707" i="35" s="1"/>
  <c r="D707" i="39" s="1"/>
  <c r="H753" i="28"/>
  <c r="G753" i="28"/>
  <c r="R743" i="35"/>
  <c r="L741" i="37"/>
  <c r="L770" i="17" l="1"/>
  <c r="F771" i="17" s="1"/>
  <c r="M770" i="17"/>
  <c r="F759" i="37" s="1"/>
  <c r="U732" i="39"/>
  <c r="J732" i="35"/>
  <c r="I732" i="35"/>
  <c r="T732" i="35"/>
  <c r="U732" i="35"/>
  <c r="O742" i="30"/>
  <c r="P742" i="30" s="1"/>
  <c r="E731" i="37"/>
  <c r="P732" i="39"/>
  <c r="Q732" i="39" s="1"/>
  <c r="R732" i="39"/>
  <c r="G743" i="30"/>
  <c r="I743" i="30"/>
  <c r="H460" i="32"/>
  <c r="G460" i="32"/>
  <c r="AE449" i="39"/>
  <c r="AD449" i="39"/>
  <c r="X450" i="35"/>
  <c r="O448" i="37"/>
  <c r="P448" i="37" s="1"/>
  <c r="Q448" i="37" s="1"/>
  <c r="L449" i="51" s="1"/>
  <c r="M449" i="51" s="1"/>
  <c r="N449" i="51" s="1"/>
  <c r="J753" i="28"/>
  <c r="K753" i="28" s="1"/>
  <c r="O707" i="39"/>
  <c r="F707" i="39"/>
  <c r="N708" i="35"/>
  <c r="F707" i="36"/>
  <c r="G707" i="36" s="1"/>
  <c r="H707" i="36" s="1"/>
  <c r="I718" i="27"/>
  <c r="K718" i="27"/>
  <c r="AB507" i="39"/>
  <c r="G771" i="17" l="1"/>
  <c r="I771" i="17"/>
  <c r="S732" i="39"/>
  <c r="G731" i="37"/>
  <c r="H731" i="37" s="1"/>
  <c r="C732" i="51" s="1"/>
  <c r="D732" i="51" s="1"/>
  <c r="E732" i="51" s="1"/>
  <c r="M731" i="37"/>
  <c r="N731" i="37" s="1"/>
  <c r="I732" i="51" s="1"/>
  <c r="J732" i="51" s="1"/>
  <c r="K732" i="51" s="1"/>
  <c r="K743" i="30"/>
  <c r="L743" i="30" s="1"/>
  <c r="Y450" i="35"/>
  <c r="Z450" i="35" s="1"/>
  <c r="I450" i="40" s="1"/>
  <c r="F446" i="38"/>
  <c r="L449" i="36"/>
  <c r="M449" i="36" s="1"/>
  <c r="N449" i="36" s="1"/>
  <c r="J460" i="32"/>
  <c r="K460" i="32" s="1"/>
  <c r="L753" i="28"/>
  <c r="F754" i="28" s="1"/>
  <c r="H754" i="28" s="1"/>
  <c r="M753" i="28"/>
  <c r="L742" i="37" s="1"/>
  <c r="M718" i="27"/>
  <c r="L718" i="27"/>
  <c r="F719" i="27" s="1"/>
  <c r="P708" i="35"/>
  <c r="O708" i="35"/>
  <c r="G707" i="39"/>
  <c r="H707" i="39" s="1"/>
  <c r="G754" i="28" l="1"/>
  <c r="R744" i="35"/>
  <c r="J771" i="17"/>
  <c r="K771" i="17" s="1"/>
  <c r="M743" i="30"/>
  <c r="F744" i="30" s="1"/>
  <c r="N743" i="30"/>
  <c r="S733" i="35"/>
  <c r="I732" i="36"/>
  <c r="J732" i="36" s="1"/>
  <c r="K732" i="36" s="1"/>
  <c r="H733" i="35"/>
  <c r="C732" i="36"/>
  <c r="D732" i="36" s="1"/>
  <c r="E732" i="36" s="1"/>
  <c r="E733" i="39" s="1"/>
  <c r="T733" i="39" s="1"/>
  <c r="L460" i="32"/>
  <c r="F461" i="32" s="1"/>
  <c r="M460" i="32"/>
  <c r="G447" i="21" s="1"/>
  <c r="F446" i="41"/>
  <c r="AC450" i="39"/>
  <c r="J754" i="28"/>
  <c r="K754" i="28" s="1"/>
  <c r="J707" i="39"/>
  <c r="I707" i="39"/>
  <c r="K707" i="39" s="1"/>
  <c r="Q708" i="35"/>
  <c r="V708" i="35" s="1"/>
  <c r="W708" i="35" s="1"/>
  <c r="K708" i="35" s="1"/>
  <c r="D708" i="39" s="1"/>
  <c r="G719" i="27"/>
  <c r="H719" i="27"/>
  <c r="J719" i="27" s="1"/>
  <c r="M709" i="35"/>
  <c r="I707" i="37"/>
  <c r="J707" i="37" s="1"/>
  <c r="K707" i="37" s="1"/>
  <c r="F708" i="51" s="1"/>
  <c r="G708" i="51" s="1"/>
  <c r="H708" i="51" s="1"/>
  <c r="M771" i="17" l="1"/>
  <c r="F760" i="37" s="1"/>
  <c r="L771" i="17"/>
  <c r="F772" i="17" s="1"/>
  <c r="U733" i="39"/>
  <c r="U733" i="35"/>
  <c r="T733" i="35"/>
  <c r="O743" i="30"/>
  <c r="P743" i="30" s="1"/>
  <c r="E732" i="37"/>
  <c r="P733" i="39"/>
  <c r="Q733" i="39" s="1"/>
  <c r="R733" i="39"/>
  <c r="J733" i="35"/>
  <c r="I733" i="35"/>
  <c r="G744" i="30"/>
  <c r="I744" i="30"/>
  <c r="X451" i="35"/>
  <c r="O449" i="37"/>
  <c r="P449" i="37" s="1"/>
  <c r="Q449" i="37" s="1"/>
  <c r="L450" i="51" s="1"/>
  <c r="M450" i="51" s="1"/>
  <c r="N450" i="51" s="1"/>
  <c r="AE450" i="39"/>
  <c r="AD450" i="39"/>
  <c r="G461" i="32"/>
  <c r="H461" i="32"/>
  <c r="M754" i="28"/>
  <c r="L754" i="28"/>
  <c r="F755" i="28" s="1"/>
  <c r="N709" i="35"/>
  <c r="F708" i="36"/>
  <c r="G708" i="36" s="1"/>
  <c r="H708" i="36" s="1"/>
  <c r="I719" i="27"/>
  <c r="K719" i="27"/>
  <c r="F708" i="39"/>
  <c r="G708" i="39" s="1"/>
  <c r="O708" i="39"/>
  <c r="L707" i="39"/>
  <c r="R745" i="35"/>
  <c r="L743" i="37"/>
  <c r="H755" i="28"/>
  <c r="G755" i="28"/>
  <c r="I772" i="17" l="1"/>
  <c r="G772" i="17"/>
  <c r="S733" i="39"/>
  <c r="G732" i="37"/>
  <c r="H732" i="37" s="1"/>
  <c r="C733" i="51" s="1"/>
  <c r="D733" i="51" s="1"/>
  <c r="E733" i="51" s="1"/>
  <c r="M732" i="37"/>
  <c r="N732" i="37" s="1"/>
  <c r="I733" i="51" s="1"/>
  <c r="J733" i="51" s="1"/>
  <c r="K733" i="51" s="1"/>
  <c r="K744" i="30"/>
  <c r="L744" i="30" s="1"/>
  <c r="F447" i="38"/>
  <c r="L450" i="36"/>
  <c r="M450" i="36" s="1"/>
  <c r="N450" i="36" s="1"/>
  <c r="Y451" i="35"/>
  <c r="Z451" i="35" s="1"/>
  <c r="I451" i="40" s="1"/>
  <c r="J461" i="32"/>
  <c r="K461" i="32" s="1"/>
  <c r="J755" i="28"/>
  <c r="K755" i="28" s="1"/>
  <c r="H708" i="39"/>
  <c r="I708" i="39"/>
  <c r="J708" i="39"/>
  <c r="M719" i="27"/>
  <c r="L719" i="27"/>
  <c r="F720" i="27" s="1"/>
  <c r="O709" i="35"/>
  <c r="P709" i="35"/>
  <c r="J772" i="17" l="1"/>
  <c r="K772" i="17" s="1"/>
  <c r="K708" i="39"/>
  <c r="Q709" i="35"/>
  <c r="V709" i="35" s="1"/>
  <c r="W709" i="35" s="1"/>
  <c r="K709" i="35" s="1"/>
  <c r="D709" i="39" s="1"/>
  <c r="S734" i="35"/>
  <c r="I733" i="36"/>
  <c r="J733" i="36" s="1"/>
  <c r="K733" i="36" s="1"/>
  <c r="N744" i="30"/>
  <c r="M744" i="30"/>
  <c r="F745" i="30" s="1"/>
  <c r="H734" i="35"/>
  <c r="C733" i="36"/>
  <c r="D733" i="36" s="1"/>
  <c r="E733" i="36" s="1"/>
  <c r="E734" i="39" s="1"/>
  <c r="T734" i="39" s="1"/>
  <c r="L461" i="32"/>
  <c r="F462" i="32" s="1"/>
  <c r="M461" i="32"/>
  <c r="G448" i="21" s="1"/>
  <c r="AC451" i="39"/>
  <c r="F447" i="41"/>
  <c r="L755" i="28"/>
  <c r="F756" i="28" s="1"/>
  <c r="H756" i="28" s="1"/>
  <c r="J756" i="28" s="1"/>
  <c r="M755" i="28"/>
  <c r="L744" i="37" s="1"/>
  <c r="H720" i="27"/>
  <c r="J720" i="27" s="1"/>
  <c r="G720" i="27"/>
  <c r="M710" i="35"/>
  <c r="I708" i="37"/>
  <c r="J708" i="37" s="1"/>
  <c r="K708" i="37" s="1"/>
  <c r="F709" i="51" s="1"/>
  <c r="G709" i="51" s="1"/>
  <c r="H709" i="51" s="1"/>
  <c r="F709" i="39"/>
  <c r="O709" i="39"/>
  <c r="L708" i="39"/>
  <c r="G756" i="28" l="1"/>
  <c r="M772" i="17"/>
  <c r="F761" i="37" s="1"/>
  <c r="L772" i="17"/>
  <c r="F773" i="17" s="1"/>
  <c r="U734" i="39"/>
  <c r="R746" i="35"/>
  <c r="I734" i="35"/>
  <c r="J734" i="35"/>
  <c r="G745" i="30"/>
  <c r="I745" i="30"/>
  <c r="O744" i="30"/>
  <c r="P744" i="30" s="1"/>
  <c r="E733" i="37"/>
  <c r="P734" i="39"/>
  <c r="Q734" i="39" s="1"/>
  <c r="R734" i="39"/>
  <c r="T734" i="35"/>
  <c r="U734" i="35"/>
  <c r="AE451" i="39"/>
  <c r="AD451" i="39"/>
  <c r="X452" i="35"/>
  <c r="O450" i="37"/>
  <c r="P450" i="37" s="1"/>
  <c r="Q450" i="37" s="1"/>
  <c r="L451" i="51" s="1"/>
  <c r="M451" i="51" s="1"/>
  <c r="N451" i="51" s="1"/>
  <c r="H462" i="32"/>
  <c r="G462" i="32"/>
  <c r="G709" i="39"/>
  <c r="H709" i="39" s="1"/>
  <c r="N710" i="35"/>
  <c r="F709" i="36"/>
  <c r="G709" i="36" s="1"/>
  <c r="H709" i="36" s="1"/>
  <c r="I720" i="27"/>
  <c r="K720" i="27"/>
  <c r="K756" i="28"/>
  <c r="G773" i="17" l="1"/>
  <c r="I773" i="17"/>
  <c r="K745" i="30"/>
  <c r="L745" i="30" s="1"/>
  <c r="G733" i="37"/>
  <c r="H733" i="37" s="1"/>
  <c r="C734" i="51" s="1"/>
  <c r="D734" i="51" s="1"/>
  <c r="E734" i="51" s="1"/>
  <c r="M733" i="37"/>
  <c r="N733" i="37" s="1"/>
  <c r="I734" i="51" s="1"/>
  <c r="J734" i="51" s="1"/>
  <c r="K734" i="51" s="1"/>
  <c r="S734" i="39"/>
  <c r="J462" i="32"/>
  <c r="K462" i="32" s="1"/>
  <c r="F448" i="38"/>
  <c r="Y452" i="35"/>
  <c r="Z452" i="35" s="1"/>
  <c r="I452" i="40" s="1"/>
  <c r="L451" i="36"/>
  <c r="M451" i="36" s="1"/>
  <c r="N451" i="36" s="1"/>
  <c r="L720" i="27"/>
  <c r="F721" i="27" s="1"/>
  <c r="M720" i="27"/>
  <c r="O710" i="35"/>
  <c r="P710" i="35"/>
  <c r="I709" i="39"/>
  <c r="K709" i="39" s="1"/>
  <c r="J709" i="39"/>
  <c r="L756" i="28"/>
  <c r="F757" i="28" s="1"/>
  <c r="M756" i="28"/>
  <c r="J773" i="17" l="1"/>
  <c r="K773" i="17" s="1"/>
  <c r="M745" i="30"/>
  <c r="F746" i="30" s="1"/>
  <c r="N745" i="30"/>
  <c r="S735" i="35"/>
  <c r="I734" i="36"/>
  <c r="J734" i="36" s="1"/>
  <c r="K734" i="36" s="1"/>
  <c r="H735" i="35"/>
  <c r="C734" i="36"/>
  <c r="D734" i="36" s="1"/>
  <c r="E734" i="36" s="1"/>
  <c r="E735" i="39" s="1"/>
  <c r="T735" i="39" s="1"/>
  <c r="Q710" i="35"/>
  <c r="V710" i="35" s="1"/>
  <c r="W710" i="35" s="1"/>
  <c r="K710" i="35" s="1"/>
  <c r="D710" i="39" s="1"/>
  <c r="O710" i="39" s="1"/>
  <c r="F448" i="41"/>
  <c r="AC452" i="39"/>
  <c r="M462" i="32"/>
  <c r="G449" i="21" s="1"/>
  <c r="L462" i="32"/>
  <c r="F463" i="32" s="1"/>
  <c r="L709" i="39"/>
  <c r="I709" i="37"/>
  <c r="J709" i="37" s="1"/>
  <c r="K709" i="37" s="1"/>
  <c r="F710" i="51" s="1"/>
  <c r="G710" i="51" s="1"/>
  <c r="H710" i="51" s="1"/>
  <c r="M711" i="35"/>
  <c r="G721" i="27"/>
  <c r="H721" i="27"/>
  <c r="J721" i="27" s="1"/>
  <c r="R747" i="35"/>
  <c r="L745" i="37"/>
  <c r="G757" i="28"/>
  <c r="H757" i="28"/>
  <c r="J757" i="28" s="1"/>
  <c r="M773" i="17" l="1"/>
  <c r="F762" i="37" s="1"/>
  <c r="L773" i="17"/>
  <c r="F774" i="17" s="1"/>
  <c r="U735" i="39"/>
  <c r="P735" i="39"/>
  <c r="Q735" i="39" s="1"/>
  <c r="R735" i="39"/>
  <c r="I735" i="35"/>
  <c r="J735" i="35"/>
  <c r="U735" i="35"/>
  <c r="T735" i="35"/>
  <c r="O745" i="30"/>
  <c r="P745" i="30" s="1"/>
  <c r="E734" i="37"/>
  <c r="F710" i="39"/>
  <c r="I746" i="30"/>
  <c r="G746" i="30"/>
  <c r="H463" i="32"/>
  <c r="G463" i="32"/>
  <c r="X453" i="35"/>
  <c r="O451" i="37"/>
  <c r="P451" i="37" s="1"/>
  <c r="Q451" i="37" s="1"/>
  <c r="L452" i="51" s="1"/>
  <c r="M452" i="51" s="1"/>
  <c r="N452" i="51" s="1"/>
  <c r="AE452" i="39"/>
  <c r="AD452" i="39"/>
  <c r="N711" i="35"/>
  <c r="F710" i="36"/>
  <c r="G710" i="36" s="1"/>
  <c r="H710" i="36" s="1"/>
  <c r="G710" i="39"/>
  <c r="H710" i="39" s="1"/>
  <c r="I721" i="27"/>
  <c r="K721" i="27"/>
  <c r="K757" i="28"/>
  <c r="G774" i="17" l="1"/>
  <c r="I774" i="17"/>
  <c r="G734" i="37"/>
  <c r="H734" i="37" s="1"/>
  <c r="C735" i="51" s="1"/>
  <c r="D735" i="51" s="1"/>
  <c r="E735" i="51" s="1"/>
  <c r="M734" i="37"/>
  <c r="N734" i="37" s="1"/>
  <c r="I735" i="51" s="1"/>
  <c r="J735" i="51" s="1"/>
  <c r="K735" i="51" s="1"/>
  <c r="K746" i="30"/>
  <c r="L746" i="30" s="1"/>
  <c r="S735" i="39"/>
  <c r="F449" i="38"/>
  <c r="Y453" i="35"/>
  <c r="Z453" i="35" s="1"/>
  <c r="I453" i="40" s="1"/>
  <c r="L452" i="36"/>
  <c r="M452" i="36" s="1"/>
  <c r="N452" i="36" s="1"/>
  <c r="J463" i="32"/>
  <c r="K463" i="32" s="1"/>
  <c r="J710" i="39"/>
  <c r="I710" i="39"/>
  <c r="K710" i="39" s="1"/>
  <c r="M721" i="27"/>
  <c r="L721" i="27"/>
  <c r="F722" i="27" s="1"/>
  <c r="P711" i="35"/>
  <c r="O711" i="35"/>
  <c r="L757" i="28"/>
  <c r="F758" i="28" s="1"/>
  <c r="M757" i="28"/>
  <c r="J774" i="17" l="1"/>
  <c r="K774" i="17" s="1"/>
  <c r="L710" i="39"/>
  <c r="M746" i="30"/>
  <c r="F747" i="30" s="1"/>
  <c r="N746" i="30"/>
  <c r="I735" i="36"/>
  <c r="J735" i="36" s="1"/>
  <c r="K735" i="36" s="1"/>
  <c r="S736" i="35"/>
  <c r="C735" i="36"/>
  <c r="D735" i="36" s="1"/>
  <c r="E735" i="36" s="1"/>
  <c r="E736" i="39" s="1"/>
  <c r="T736" i="39" s="1"/>
  <c r="H736" i="35"/>
  <c r="M463" i="32"/>
  <c r="G450" i="21" s="1"/>
  <c r="L463" i="32"/>
  <c r="F464" i="32" s="1"/>
  <c r="AC453" i="39"/>
  <c r="F449" i="41"/>
  <c r="H722" i="27"/>
  <c r="J722" i="27" s="1"/>
  <c r="G722" i="27"/>
  <c r="M712" i="35"/>
  <c r="I710" i="37"/>
  <c r="J710" i="37" s="1"/>
  <c r="K710" i="37" s="1"/>
  <c r="F711" i="51" s="1"/>
  <c r="G711" i="51" s="1"/>
  <c r="H711" i="51" s="1"/>
  <c r="Q711" i="35"/>
  <c r="V711" i="35" s="1"/>
  <c r="W711" i="35" s="1"/>
  <c r="K711" i="35" s="1"/>
  <c r="D711" i="39" s="1"/>
  <c r="R748" i="35"/>
  <c r="L746" i="37"/>
  <c r="H758" i="28"/>
  <c r="G758" i="28"/>
  <c r="L774" i="17" l="1"/>
  <c r="F775" i="17" s="1"/>
  <c r="M774" i="17"/>
  <c r="F763" i="37" s="1"/>
  <c r="U736" i="39"/>
  <c r="P736" i="39"/>
  <c r="Q736" i="39" s="1"/>
  <c r="R736" i="39"/>
  <c r="U736" i="35"/>
  <c r="T736" i="35"/>
  <c r="J736" i="35"/>
  <c r="I736" i="35"/>
  <c r="O746" i="30"/>
  <c r="P746" i="30" s="1"/>
  <c r="E735" i="37"/>
  <c r="I747" i="30"/>
  <c r="G747" i="30"/>
  <c r="AE453" i="39"/>
  <c r="AD453" i="39"/>
  <c r="G464" i="32"/>
  <c r="H464" i="32"/>
  <c r="X454" i="35"/>
  <c r="O452" i="37"/>
  <c r="P452" i="37" s="1"/>
  <c r="Q452" i="37" s="1"/>
  <c r="L453" i="51" s="1"/>
  <c r="M453" i="51" s="1"/>
  <c r="N453" i="51" s="1"/>
  <c r="J758" i="28"/>
  <c r="K758" i="28" s="1"/>
  <c r="O711" i="39"/>
  <c r="F711" i="39"/>
  <c r="G711" i="39" s="1"/>
  <c r="N712" i="35"/>
  <c r="F711" i="36"/>
  <c r="G711" i="36" s="1"/>
  <c r="H711" i="36" s="1"/>
  <c r="K722" i="27"/>
  <c r="I722" i="27"/>
  <c r="G775" i="17" l="1"/>
  <c r="I775" i="17"/>
  <c r="G735" i="37"/>
  <c r="H735" i="37" s="1"/>
  <c r="C736" i="51" s="1"/>
  <c r="D736" i="51" s="1"/>
  <c r="E736" i="51" s="1"/>
  <c r="M735" i="37"/>
  <c r="N735" i="37" s="1"/>
  <c r="I736" i="51" s="1"/>
  <c r="J736" i="51" s="1"/>
  <c r="K736" i="51" s="1"/>
  <c r="K747" i="30"/>
  <c r="L747" i="30" s="1"/>
  <c r="S736" i="39"/>
  <c r="Y454" i="35"/>
  <c r="Z454" i="35" s="1"/>
  <c r="I454" i="40" s="1"/>
  <c r="F450" i="38"/>
  <c r="L453" i="36"/>
  <c r="M453" i="36" s="1"/>
  <c r="N453" i="36" s="1"/>
  <c r="J464" i="32"/>
  <c r="K464" i="32" s="1"/>
  <c r="L758" i="28"/>
  <c r="F759" i="28" s="1"/>
  <c r="M758" i="28"/>
  <c r="L722" i="27"/>
  <c r="F723" i="27" s="1"/>
  <c r="M722" i="27"/>
  <c r="P712" i="35"/>
  <c r="O712" i="35"/>
  <c r="H711" i="39"/>
  <c r="I711" i="39"/>
  <c r="J711" i="39"/>
  <c r="R749" i="35"/>
  <c r="L747" i="37"/>
  <c r="H759" i="28"/>
  <c r="G759" i="28"/>
  <c r="J775" i="17" l="1"/>
  <c r="K775" i="17" s="1"/>
  <c r="K711" i="39"/>
  <c r="N747" i="30"/>
  <c r="M747" i="30"/>
  <c r="F748" i="30" s="1"/>
  <c r="S737" i="35"/>
  <c r="I736" i="36"/>
  <c r="J736" i="36" s="1"/>
  <c r="K736" i="36" s="1"/>
  <c r="H737" i="35"/>
  <c r="C736" i="36"/>
  <c r="D736" i="36" s="1"/>
  <c r="E736" i="36" s="1"/>
  <c r="E737" i="39" s="1"/>
  <c r="T737" i="39" s="1"/>
  <c r="F450" i="41"/>
  <c r="AC454" i="39"/>
  <c r="M464" i="32"/>
  <c r="G451" i="21" s="1"/>
  <c r="L464" i="32"/>
  <c r="F465" i="32" s="1"/>
  <c r="J759" i="28"/>
  <c r="K759" i="28" s="1"/>
  <c r="Q712" i="35"/>
  <c r="V712" i="35" s="1"/>
  <c r="W712" i="35" s="1"/>
  <c r="K712" i="35" s="1"/>
  <c r="D712" i="39" s="1"/>
  <c r="L711" i="39"/>
  <c r="I711" i="37"/>
  <c r="J711" i="37" s="1"/>
  <c r="K711" i="37" s="1"/>
  <c r="F712" i="51" s="1"/>
  <c r="G712" i="51" s="1"/>
  <c r="H712" i="51" s="1"/>
  <c r="M713" i="35"/>
  <c r="H723" i="27"/>
  <c r="J723" i="27" s="1"/>
  <c r="G723" i="27"/>
  <c r="M775" i="17" l="1"/>
  <c r="F764" i="37" s="1"/>
  <c r="L775" i="17"/>
  <c r="F776" i="17" s="1"/>
  <c r="U737" i="39"/>
  <c r="P737" i="39"/>
  <c r="Q737" i="39" s="1"/>
  <c r="R737" i="39"/>
  <c r="T737" i="35"/>
  <c r="U737" i="35"/>
  <c r="I737" i="35"/>
  <c r="J737" i="35"/>
  <c r="I748" i="30"/>
  <c r="G748" i="30"/>
  <c r="O747" i="30"/>
  <c r="P747" i="30" s="1"/>
  <c r="E736" i="37"/>
  <c r="H465" i="32"/>
  <c r="G465" i="32"/>
  <c r="X455" i="35"/>
  <c r="O453" i="37"/>
  <c r="P453" i="37" s="1"/>
  <c r="Q453" i="37" s="1"/>
  <c r="L454" i="51" s="1"/>
  <c r="M454" i="51" s="1"/>
  <c r="N454" i="51" s="1"/>
  <c r="AE454" i="39"/>
  <c r="AD454" i="39"/>
  <c r="M759" i="28"/>
  <c r="L759" i="28"/>
  <c r="F760" i="28" s="1"/>
  <c r="G760" i="28" s="1"/>
  <c r="K723" i="27"/>
  <c r="I723" i="27"/>
  <c r="N713" i="35"/>
  <c r="F712" i="36"/>
  <c r="G712" i="36" s="1"/>
  <c r="H712" i="36" s="1"/>
  <c r="F712" i="39"/>
  <c r="O712" i="39"/>
  <c r="R750" i="35"/>
  <c r="L748" i="37"/>
  <c r="I776" i="17" l="1"/>
  <c r="G776" i="17"/>
  <c r="H760" i="28"/>
  <c r="K748" i="30"/>
  <c r="L748" i="30" s="1"/>
  <c r="G736" i="37"/>
  <c r="H736" i="37" s="1"/>
  <c r="C737" i="51" s="1"/>
  <c r="D737" i="51" s="1"/>
  <c r="E737" i="51" s="1"/>
  <c r="M736" i="37"/>
  <c r="N736" i="37" s="1"/>
  <c r="I737" i="51" s="1"/>
  <c r="J737" i="51" s="1"/>
  <c r="K737" i="51" s="1"/>
  <c r="S737" i="39"/>
  <c r="Y455" i="35"/>
  <c r="Z455" i="35" s="1"/>
  <c r="I455" i="40" s="1"/>
  <c r="L454" i="36"/>
  <c r="M454" i="36" s="1"/>
  <c r="N454" i="36" s="1"/>
  <c r="F451" i="38"/>
  <c r="J465" i="32"/>
  <c r="K465" i="32" s="1"/>
  <c r="J760" i="28"/>
  <c r="K760" i="28" s="1"/>
  <c r="G712" i="39"/>
  <c r="H712" i="39" s="1"/>
  <c r="O713" i="35"/>
  <c r="P713" i="35"/>
  <c r="L723" i="27"/>
  <c r="F724" i="27" s="1"/>
  <c r="M723" i="27"/>
  <c r="J776" i="17" l="1"/>
  <c r="K776" i="17" s="1"/>
  <c r="M748" i="30"/>
  <c r="F749" i="30" s="1"/>
  <c r="N748" i="30"/>
  <c r="S738" i="35"/>
  <c r="I737" i="36"/>
  <c r="J737" i="36" s="1"/>
  <c r="K737" i="36" s="1"/>
  <c r="H738" i="35"/>
  <c r="C737" i="36"/>
  <c r="D737" i="36" s="1"/>
  <c r="E737" i="36" s="1"/>
  <c r="E738" i="39" s="1"/>
  <c r="T738" i="39" s="1"/>
  <c r="Q713" i="35"/>
  <c r="V713" i="35" s="1"/>
  <c r="W713" i="35" s="1"/>
  <c r="K713" i="35" s="1"/>
  <c r="D713" i="39" s="1"/>
  <c r="F713" i="39" s="1"/>
  <c r="L465" i="32"/>
  <c r="F466" i="32" s="1"/>
  <c r="M465" i="32"/>
  <c r="G452" i="21" s="1"/>
  <c r="AC455" i="39"/>
  <c r="F451" i="41"/>
  <c r="L760" i="28"/>
  <c r="F761" i="28" s="1"/>
  <c r="H761" i="28" s="1"/>
  <c r="J761" i="28" s="1"/>
  <c r="M760" i="28"/>
  <c r="R751" i="35" s="1"/>
  <c r="I712" i="37"/>
  <c r="J712" i="37" s="1"/>
  <c r="K712" i="37" s="1"/>
  <c r="F713" i="51" s="1"/>
  <c r="G713" i="51" s="1"/>
  <c r="H713" i="51" s="1"/>
  <c r="M714" i="35"/>
  <c r="G724" i="27"/>
  <c r="H724" i="27"/>
  <c r="J724" i="27" s="1"/>
  <c r="J712" i="39"/>
  <c r="I712" i="39"/>
  <c r="K712" i="39" s="1"/>
  <c r="G761" i="28" l="1"/>
  <c r="M776" i="17"/>
  <c r="F765" i="37" s="1"/>
  <c r="L776" i="17"/>
  <c r="F777" i="17" s="1"/>
  <c r="U738" i="39"/>
  <c r="L749" i="37"/>
  <c r="P738" i="39"/>
  <c r="Q738" i="39" s="1"/>
  <c r="R738" i="39"/>
  <c r="I738" i="35"/>
  <c r="J738" i="35"/>
  <c r="O713" i="39"/>
  <c r="U738" i="35"/>
  <c r="T738" i="35"/>
  <c r="E737" i="37"/>
  <c r="O748" i="30"/>
  <c r="P748" i="30" s="1"/>
  <c r="G749" i="30"/>
  <c r="I749" i="30"/>
  <c r="AE455" i="39"/>
  <c r="AD455" i="39"/>
  <c r="X456" i="35"/>
  <c r="O454" i="37"/>
  <c r="P454" i="37" s="1"/>
  <c r="Q454" i="37" s="1"/>
  <c r="L455" i="51" s="1"/>
  <c r="M455" i="51" s="1"/>
  <c r="N455" i="51" s="1"/>
  <c r="H466" i="32"/>
  <c r="G466" i="32"/>
  <c r="L712" i="39"/>
  <c r="G713" i="39"/>
  <c r="H713" i="39" s="1"/>
  <c r="I724" i="27"/>
  <c r="K724" i="27"/>
  <c r="F713" i="36"/>
  <c r="G713" i="36" s="1"/>
  <c r="H713" i="36" s="1"/>
  <c r="N714" i="35"/>
  <c r="K761" i="28"/>
  <c r="I777" i="17" l="1"/>
  <c r="G777" i="17"/>
  <c r="K749" i="30"/>
  <c r="L749" i="30" s="1"/>
  <c r="S738" i="39"/>
  <c r="G737" i="37"/>
  <c r="H737" i="37" s="1"/>
  <c r="C738" i="51" s="1"/>
  <c r="D738" i="51" s="1"/>
  <c r="E738" i="51" s="1"/>
  <c r="M737" i="37"/>
  <c r="N737" i="37" s="1"/>
  <c r="I738" i="51" s="1"/>
  <c r="J738" i="51" s="1"/>
  <c r="K738" i="51" s="1"/>
  <c r="F452" i="38"/>
  <c r="L455" i="36"/>
  <c r="M455" i="36" s="1"/>
  <c r="N455" i="36" s="1"/>
  <c r="Y456" i="35"/>
  <c r="Z456" i="35" s="1"/>
  <c r="I456" i="40" s="1"/>
  <c r="J466" i="32"/>
  <c r="K466" i="32" s="1"/>
  <c r="L724" i="27"/>
  <c r="F725" i="27" s="1"/>
  <c r="M724" i="27"/>
  <c r="I713" i="39"/>
  <c r="K713" i="39" s="1"/>
  <c r="J713" i="39"/>
  <c r="O714" i="35"/>
  <c r="P714" i="35"/>
  <c r="Q714" i="35" s="1"/>
  <c r="V714" i="35" s="1"/>
  <c r="W714" i="35" s="1"/>
  <c r="K714" i="35" s="1"/>
  <c r="D714" i="39" s="1"/>
  <c r="L761" i="28"/>
  <c r="F762" i="28" s="1"/>
  <c r="M761" i="28"/>
  <c r="J777" i="17" l="1"/>
  <c r="K777" i="17" s="1"/>
  <c r="N749" i="30"/>
  <c r="M749" i="30"/>
  <c r="F750" i="30" s="1"/>
  <c r="S739" i="35"/>
  <c r="I738" i="36"/>
  <c r="J738" i="36" s="1"/>
  <c r="K738" i="36" s="1"/>
  <c r="C738" i="36"/>
  <c r="D738" i="36" s="1"/>
  <c r="E738" i="36" s="1"/>
  <c r="E739" i="39" s="1"/>
  <c r="T739" i="39" s="1"/>
  <c r="H739" i="35"/>
  <c r="L466" i="32"/>
  <c r="F467" i="32" s="1"/>
  <c r="M466" i="32"/>
  <c r="G453" i="21" s="1"/>
  <c r="F452" i="41"/>
  <c r="AC456" i="39"/>
  <c r="L713" i="39"/>
  <c r="O714" i="39"/>
  <c r="F714" i="39"/>
  <c r="M715" i="35"/>
  <c r="I713" i="37"/>
  <c r="J713" i="37" s="1"/>
  <c r="K713" i="37" s="1"/>
  <c r="F714" i="51" s="1"/>
  <c r="G714" i="51" s="1"/>
  <c r="H714" i="51" s="1"/>
  <c r="H725" i="27"/>
  <c r="J725" i="27" s="1"/>
  <c r="G725" i="27"/>
  <c r="L750" i="37"/>
  <c r="R752" i="35"/>
  <c r="H762" i="28"/>
  <c r="G762" i="28"/>
  <c r="M777" i="17" l="1"/>
  <c r="F766" i="37" s="1"/>
  <c r="L777" i="17"/>
  <c r="F778" i="17" s="1"/>
  <c r="U739" i="39"/>
  <c r="J739" i="35"/>
  <c r="I739" i="35"/>
  <c r="U739" i="35"/>
  <c r="T739" i="35"/>
  <c r="I750" i="30"/>
  <c r="G750" i="30"/>
  <c r="P739" i="39"/>
  <c r="Q739" i="39" s="1"/>
  <c r="R739" i="39"/>
  <c r="E738" i="37"/>
  <c r="O749" i="30"/>
  <c r="P749" i="30" s="1"/>
  <c r="AE456" i="39"/>
  <c r="AD456" i="39"/>
  <c r="X457" i="35"/>
  <c r="O455" i="37"/>
  <c r="P455" i="37" s="1"/>
  <c r="Q455" i="37" s="1"/>
  <c r="L456" i="51" s="1"/>
  <c r="M456" i="51" s="1"/>
  <c r="N456" i="51" s="1"/>
  <c r="G467" i="32"/>
  <c r="H467" i="32"/>
  <c r="J762" i="28"/>
  <c r="K762" i="28" s="1"/>
  <c r="I725" i="27"/>
  <c r="K725" i="27"/>
  <c r="F714" i="36"/>
  <c r="G714" i="36" s="1"/>
  <c r="H714" i="36" s="1"/>
  <c r="N715" i="35"/>
  <c r="G714" i="39"/>
  <c r="I778" i="17" l="1"/>
  <c r="G778" i="17"/>
  <c r="K750" i="30"/>
  <c r="L750" i="30" s="1"/>
  <c r="G738" i="37"/>
  <c r="H738" i="37" s="1"/>
  <c r="C739" i="51" s="1"/>
  <c r="D739" i="51" s="1"/>
  <c r="E739" i="51" s="1"/>
  <c r="M738" i="37"/>
  <c r="N738" i="37" s="1"/>
  <c r="I739" i="51" s="1"/>
  <c r="J739" i="51" s="1"/>
  <c r="K739" i="51" s="1"/>
  <c r="S739" i="39"/>
  <c r="Y457" i="35"/>
  <c r="Z457" i="35" s="1"/>
  <c r="I457" i="40" s="1"/>
  <c r="L456" i="36"/>
  <c r="M456" i="36" s="1"/>
  <c r="N456" i="36" s="1"/>
  <c r="F453" i="38"/>
  <c r="J467" i="32"/>
  <c r="K467" i="32" s="1"/>
  <c r="M762" i="28"/>
  <c r="L762" i="28"/>
  <c r="F763" i="28" s="1"/>
  <c r="H763" i="28" s="1"/>
  <c r="J763" i="28" s="1"/>
  <c r="J714" i="39"/>
  <c r="I714" i="39"/>
  <c r="P715" i="35"/>
  <c r="O715" i="35"/>
  <c r="H714" i="39"/>
  <c r="M725" i="27"/>
  <c r="L725" i="27"/>
  <c r="F726" i="27" s="1"/>
  <c r="R753" i="35"/>
  <c r="L751" i="37"/>
  <c r="J778" i="17" l="1"/>
  <c r="K778" i="17" s="1"/>
  <c r="G763" i="28"/>
  <c r="N750" i="30"/>
  <c r="M750" i="30"/>
  <c r="F751" i="30" s="1"/>
  <c r="S740" i="35"/>
  <c r="I739" i="36"/>
  <c r="J739" i="36" s="1"/>
  <c r="K739" i="36" s="1"/>
  <c r="H740" i="35"/>
  <c r="C739" i="36"/>
  <c r="D739" i="36" s="1"/>
  <c r="E739" i="36" s="1"/>
  <c r="E740" i="39" s="1"/>
  <c r="T740" i="39" s="1"/>
  <c r="L467" i="32"/>
  <c r="F468" i="32" s="1"/>
  <c r="M467" i="32"/>
  <c r="G454" i="21" s="1"/>
  <c r="AC457" i="39"/>
  <c r="F453" i="41"/>
  <c r="M716" i="35"/>
  <c r="I714" i="37"/>
  <c r="J714" i="37" s="1"/>
  <c r="K714" i="37" s="1"/>
  <c r="F715" i="51" s="1"/>
  <c r="G715" i="51" s="1"/>
  <c r="H715" i="51" s="1"/>
  <c r="Q715" i="35"/>
  <c r="V715" i="35" s="1"/>
  <c r="W715" i="35" s="1"/>
  <c r="K715" i="35" s="1"/>
  <c r="D715" i="39" s="1"/>
  <c r="G726" i="27"/>
  <c r="H726" i="27"/>
  <c r="J726" i="27" s="1"/>
  <c r="K714" i="39"/>
  <c r="K763" i="28"/>
  <c r="L778" i="17" l="1"/>
  <c r="F779" i="17" s="1"/>
  <c r="M778" i="17"/>
  <c r="F767" i="37" s="1"/>
  <c r="U740" i="39"/>
  <c r="P740" i="39"/>
  <c r="Q740" i="39" s="1"/>
  <c r="R740" i="39"/>
  <c r="U740" i="35"/>
  <c r="T740" i="35"/>
  <c r="I751" i="30"/>
  <c r="G751" i="30"/>
  <c r="I740" i="35"/>
  <c r="J740" i="35"/>
  <c r="O750" i="30"/>
  <c r="P750" i="30" s="1"/>
  <c r="E739" i="37"/>
  <c r="AE457" i="39"/>
  <c r="AD457" i="39"/>
  <c r="X458" i="35"/>
  <c r="O456" i="37"/>
  <c r="P456" i="37" s="1"/>
  <c r="Q456" i="37" s="1"/>
  <c r="L457" i="51" s="1"/>
  <c r="M457" i="51" s="1"/>
  <c r="N457" i="51" s="1"/>
  <c r="G468" i="32"/>
  <c r="H468" i="32"/>
  <c r="L714" i="39"/>
  <c r="K726" i="27"/>
  <c r="I726" i="27"/>
  <c r="F715" i="39"/>
  <c r="O715" i="39"/>
  <c r="N716" i="35"/>
  <c r="F715" i="36"/>
  <c r="G715" i="36" s="1"/>
  <c r="H715" i="36" s="1"/>
  <c r="L763" i="28"/>
  <c r="F764" i="28" s="1"/>
  <c r="M763" i="28"/>
  <c r="I779" i="17" l="1"/>
  <c r="G779" i="17"/>
  <c r="K751" i="30"/>
  <c r="L751" i="30" s="1"/>
  <c r="G739" i="37"/>
  <c r="H739" i="37" s="1"/>
  <c r="C740" i="51" s="1"/>
  <c r="D740" i="51" s="1"/>
  <c r="E740" i="51" s="1"/>
  <c r="M739" i="37"/>
  <c r="N739" i="37" s="1"/>
  <c r="I740" i="51" s="1"/>
  <c r="J740" i="51" s="1"/>
  <c r="K740" i="51" s="1"/>
  <c r="S740" i="39"/>
  <c r="F454" i="38"/>
  <c r="L457" i="36"/>
  <c r="M457" i="36" s="1"/>
  <c r="N457" i="36" s="1"/>
  <c r="Y458" i="35"/>
  <c r="Z458" i="35" s="1"/>
  <c r="I458" i="40" s="1"/>
  <c r="J468" i="32"/>
  <c r="K468" i="32" s="1"/>
  <c r="G715" i="39"/>
  <c r="H715" i="39" s="1"/>
  <c r="M726" i="27"/>
  <c r="L726" i="27"/>
  <c r="F727" i="27" s="1"/>
  <c r="O716" i="35"/>
  <c r="P716" i="35"/>
  <c r="R754" i="35"/>
  <c r="L752" i="37"/>
  <c r="G764" i="28"/>
  <c r="H764" i="28"/>
  <c r="J779" i="17" l="1"/>
  <c r="K779" i="17" s="1"/>
  <c r="M751" i="30"/>
  <c r="F752" i="30" s="1"/>
  <c r="N751" i="30"/>
  <c r="I740" i="36"/>
  <c r="J740" i="36" s="1"/>
  <c r="K740" i="36" s="1"/>
  <c r="S741" i="35"/>
  <c r="C740" i="36"/>
  <c r="D740" i="36" s="1"/>
  <c r="E740" i="36" s="1"/>
  <c r="E741" i="39" s="1"/>
  <c r="T741" i="39" s="1"/>
  <c r="H741" i="35"/>
  <c r="Q716" i="35"/>
  <c r="V716" i="35" s="1"/>
  <c r="W716" i="35" s="1"/>
  <c r="K716" i="35" s="1"/>
  <c r="D716" i="39" s="1"/>
  <c r="F716" i="39" s="1"/>
  <c r="G716" i="39" s="1"/>
  <c r="L468" i="32"/>
  <c r="F469" i="32" s="1"/>
  <c r="M468" i="32"/>
  <c r="G455" i="21" s="1"/>
  <c r="AC458" i="39"/>
  <c r="F454" i="41"/>
  <c r="J764" i="28"/>
  <c r="K764" i="28" s="1"/>
  <c r="G727" i="27"/>
  <c r="H727" i="27"/>
  <c r="J727" i="27" s="1"/>
  <c r="M717" i="35"/>
  <c r="I715" i="37"/>
  <c r="J715" i="37" s="1"/>
  <c r="K715" i="37" s="1"/>
  <c r="F716" i="51" s="1"/>
  <c r="G716" i="51" s="1"/>
  <c r="H716" i="51" s="1"/>
  <c r="I715" i="39"/>
  <c r="K715" i="39" s="1"/>
  <c r="J715" i="39"/>
  <c r="M779" i="17" l="1"/>
  <c r="F768" i="37" s="1"/>
  <c r="L779" i="17"/>
  <c r="F780" i="17" s="1"/>
  <c r="U741" i="39"/>
  <c r="U741" i="35"/>
  <c r="T741" i="35"/>
  <c r="O716" i="39"/>
  <c r="J741" i="35"/>
  <c r="I741" i="35"/>
  <c r="P741" i="39"/>
  <c r="Q741" i="39" s="1"/>
  <c r="R741" i="39"/>
  <c r="E740" i="37"/>
  <c r="O751" i="30"/>
  <c r="P751" i="30" s="1"/>
  <c r="G752" i="30"/>
  <c r="I752" i="30"/>
  <c r="AE458" i="39"/>
  <c r="AD458" i="39"/>
  <c r="X459" i="35"/>
  <c r="O457" i="37"/>
  <c r="P457" i="37" s="1"/>
  <c r="Q457" i="37" s="1"/>
  <c r="L458" i="51" s="1"/>
  <c r="M458" i="51" s="1"/>
  <c r="N458" i="51" s="1"/>
  <c r="H469" i="32"/>
  <c r="G469" i="32"/>
  <c r="L764" i="28"/>
  <c r="F765" i="28" s="1"/>
  <c r="H765" i="28" s="1"/>
  <c r="M764" i="28"/>
  <c r="R755" i="35" s="1"/>
  <c r="N717" i="35"/>
  <c r="F716" i="36"/>
  <c r="G716" i="36" s="1"/>
  <c r="H716" i="36" s="1"/>
  <c r="H716" i="39"/>
  <c r="I716" i="39"/>
  <c r="J716" i="39"/>
  <c r="I727" i="27"/>
  <c r="K727" i="27"/>
  <c r="L715" i="39"/>
  <c r="L753" i="37"/>
  <c r="G765" i="28" l="1"/>
  <c r="I780" i="17"/>
  <c r="G780" i="17"/>
  <c r="G740" i="37"/>
  <c r="H740" i="37" s="1"/>
  <c r="C741" i="51" s="1"/>
  <c r="D741" i="51" s="1"/>
  <c r="E741" i="51" s="1"/>
  <c r="M740" i="37"/>
  <c r="N740" i="37" s="1"/>
  <c r="I741" i="51" s="1"/>
  <c r="J741" i="51" s="1"/>
  <c r="K741" i="51" s="1"/>
  <c r="S741" i="39"/>
  <c r="K752" i="30"/>
  <c r="L752" i="30" s="1"/>
  <c r="K716" i="39"/>
  <c r="J469" i="32"/>
  <c r="K469" i="32" s="1"/>
  <c r="Y459" i="35"/>
  <c r="Z459" i="35" s="1"/>
  <c r="I459" i="40" s="1"/>
  <c r="F455" i="38"/>
  <c r="L458" i="36"/>
  <c r="M458" i="36" s="1"/>
  <c r="N458" i="36" s="1"/>
  <c r="J765" i="28"/>
  <c r="K765" i="28" s="1"/>
  <c r="L727" i="27"/>
  <c r="F728" i="27" s="1"/>
  <c r="M727" i="27"/>
  <c r="P717" i="35"/>
  <c r="O717" i="35"/>
  <c r="J780" i="17" l="1"/>
  <c r="K780" i="17" s="1"/>
  <c r="L716" i="39"/>
  <c r="M752" i="30"/>
  <c r="F753" i="30" s="1"/>
  <c r="N752" i="30"/>
  <c r="S742" i="35"/>
  <c r="I741" i="36"/>
  <c r="J741" i="36" s="1"/>
  <c r="K741" i="36" s="1"/>
  <c r="H742" i="35"/>
  <c r="C741" i="36"/>
  <c r="D741" i="36" s="1"/>
  <c r="E741" i="36" s="1"/>
  <c r="E742" i="39" s="1"/>
  <c r="T742" i="39" s="1"/>
  <c r="F455" i="41"/>
  <c r="AC459" i="39"/>
  <c r="L469" i="32"/>
  <c r="F470" i="32" s="1"/>
  <c r="M469" i="32"/>
  <c r="G456" i="21" s="1"/>
  <c r="L765" i="28"/>
  <c r="F766" i="28" s="1"/>
  <c r="H766" i="28" s="1"/>
  <c r="M765" i="28"/>
  <c r="L754" i="37" s="1"/>
  <c r="M718" i="35"/>
  <c r="I716" i="37"/>
  <c r="J716" i="37" s="1"/>
  <c r="K716" i="37" s="1"/>
  <c r="F717" i="51" s="1"/>
  <c r="G717" i="51" s="1"/>
  <c r="H717" i="51" s="1"/>
  <c r="H728" i="27"/>
  <c r="J728" i="27" s="1"/>
  <c r="G728" i="27"/>
  <c r="Q717" i="35"/>
  <c r="V717" i="35" s="1"/>
  <c r="W717" i="35" s="1"/>
  <c r="K717" i="35" s="1"/>
  <c r="D717" i="39" s="1"/>
  <c r="M780" i="17" l="1"/>
  <c r="F769" i="37" s="1"/>
  <c r="L780" i="17"/>
  <c r="F781" i="17" s="1"/>
  <c r="U742" i="39"/>
  <c r="G766" i="28"/>
  <c r="R756" i="35"/>
  <c r="P742" i="39"/>
  <c r="Q742" i="39" s="1"/>
  <c r="R742" i="39"/>
  <c r="U742" i="35"/>
  <c r="T742" i="35"/>
  <c r="O752" i="30"/>
  <c r="P752" i="30" s="1"/>
  <c r="E741" i="37"/>
  <c r="J742" i="35"/>
  <c r="I742" i="35"/>
  <c r="I753" i="30"/>
  <c r="G753" i="30"/>
  <c r="X460" i="35"/>
  <c r="O458" i="37"/>
  <c r="P458" i="37" s="1"/>
  <c r="Q458" i="37" s="1"/>
  <c r="L459" i="51" s="1"/>
  <c r="M459" i="51" s="1"/>
  <c r="N459" i="51" s="1"/>
  <c r="G470" i="32"/>
  <c r="H470" i="32"/>
  <c r="AE459" i="39"/>
  <c r="AD459" i="39"/>
  <c r="J766" i="28"/>
  <c r="K766" i="28" s="1"/>
  <c r="F717" i="39"/>
  <c r="G717" i="39" s="1"/>
  <c r="O717" i="39"/>
  <c r="K728" i="27"/>
  <c r="I728" i="27"/>
  <c r="N718" i="35"/>
  <c r="F717" i="36"/>
  <c r="G717" i="36" s="1"/>
  <c r="H717" i="36" s="1"/>
  <c r="G781" i="17" l="1"/>
  <c r="I781" i="17"/>
  <c r="G741" i="37"/>
  <c r="H741" i="37" s="1"/>
  <c r="C742" i="51" s="1"/>
  <c r="D742" i="51" s="1"/>
  <c r="E742" i="51" s="1"/>
  <c r="M741" i="37"/>
  <c r="N741" i="37" s="1"/>
  <c r="I742" i="51" s="1"/>
  <c r="J742" i="51" s="1"/>
  <c r="K742" i="51" s="1"/>
  <c r="K753" i="30"/>
  <c r="L753" i="30" s="1"/>
  <c r="S742" i="39"/>
  <c r="F456" i="38"/>
  <c r="L459" i="36"/>
  <c r="M459" i="36" s="1"/>
  <c r="N459" i="36" s="1"/>
  <c r="Y460" i="35"/>
  <c r="Z460" i="35" s="1"/>
  <c r="I460" i="40" s="1"/>
  <c r="J470" i="32"/>
  <c r="K470" i="32" s="1"/>
  <c r="L766" i="28"/>
  <c r="F767" i="28" s="1"/>
  <c r="H767" i="28" s="1"/>
  <c r="M766" i="28"/>
  <c r="P718" i="35"/>
  <c r="O718" i="35"/>
  <c r="M728" i="27"/>
  <c r="L728" i="27"/>
  <c r="F729" i="27" s="1"/>
  <c r="H717" i="39"/>
  <c r="I717" i="39"/>
  <c r="J717" i="39"/>
  <c r="G767" i="28"/>
  <c r="R757" i="35"/>
  <c r="L755" i="37"/>
  <c r="J781" i="17" l="1"/>
  <c r="K781" i="17" s="1"/>
  <c r="K717" i="39"/>
  <c r="I742" i="36"/>
  <c r="J742" i="36" s="1"/>
  <c r="K742" i="36" s="1"/>
  <c r="S743" i="35"/>
  <c r="C742" i="36"/>
  <c r="D742" i="36" s="1"/>
  <c r="E742" i="36" s="1"/>
  <c r="E743" i="39" s="1"/>
  <c r="T743" i="39" s="1"/>
  <c r="H743" i="35"/>
  <c r="N753" i="30"/>
  <c r="M753" i="30"/>
  <c r="F754" i="30" s="1"/>
  <c r="M470" i="32"/>
  <c r="G457" i="21" s="1"/>
  <c r="L470" i="32"/>
  <c r="F471" i="32" s="1"/>
  <c r="AC460" i="39"/>
  <c r="F456" i="41"/>
  <c r="J767" i="28"/>
  <c r="K767" i="28" s="1"/>
  <c r="L717" i="39"/>
  <c r="G729" i="27"/>
  <c r="H729" i="27"/>
  <c r="J729" i="27" s="1"/>
  <c r="M719" i="35"/>
  <c r="I717" i="37"/>
  <c r="J717" i="37" s="1"/>
  <c r="K717" i="37" s="1"/>
  <c r="F718" i="51" s="1"/>
  <c r="G718" i="51" s="1"/>
  <c r="H718" i="51" s="1"/>
  <c r="Q718" i="35"/>
  <c r="V718" i="35" s="1"/>
  <c r="W718" i="35" s="1"/>
  <c r="K718" i="35" s="1"/>
  <c r="D718" i="39" s="1"/>
  <c r="M781" i="17" l="1"/>
  <c r="F770" i="37" s="1"/>
  <c r="L781" i="17"/>
  <c r="F782" i="17" s="1"/>
  <c r="U743" i="39"/>
  <c r="O753" i="30"/>
  <c r="P753" i="30" s="1"/>
  <c r="E742" i="37"/>
  <c r="J743" i="35"/>
  <c r="I743" i="35"/>
  <c r="G754" i="30"/>
  <c r="I754" i="30"/>
  <c r="P743" i="39"/>
  <c r="Q743" i="39" s="1"/>
  <c r="R743" i="39"/>
  <c r="T743" i="35"/>
  <c r="U743" i="35"/>
  <c r="AE460" i="39"/>
  <c r="AD460" i="39"/>
  <c r="H471" i="32"/>
  <c r="G471" i="32"/>
  <c r="X461" i="35"/>
  <c r="O459" i="37"/>
  <c r="P459" i="37" s="1"/>
  <c r="Q459" i="37" s="1"/>
  <c r="L460" i="51" s="1"/>
  <c r="M460" i="51" s="1"/>
  <c r="N460" i="51" s="1"/>
  <c r="L767" i="28"/>
  <c r="F768" i="28" s="1"/>
  <c r="G768" i="28" s="1"/>
  <c r="M767" i="28"/>
  <c r="R758" i="35" s="1"/>
  <c r="F718" i="36"/>
  <c r="G718" i="36" s="1"/>
  <c r="H718" i="36" s="1"/>
  <c r="N719" i="35"/>
  <c r="O718" i="39"/>
  <c r="F718" i="39"/>
  <c r="K729" i="27"/>
  <c r="I729" i="27"/>
  <c r="L756" i="37" l="1"/>
  <c r="I782" i="17"/>
  <c r="G782" i="17"/>
  <c r="H768" i="28"/>
  <c r="J768" i="28" s="1"/>
  <c r="K768" i="28" s="1"/>
  <c r="S743" i="39"/>
  <c r="K754" i="30"/>
  <c r="L754" i="30" s="1"/>
  <c r="G742" i="37"/>
  <c r="H742" i="37" s="1"/>
  <c r="C743" i="51" s="1"/>
  <c r="D743" i="51" s="1"/>
  <c r="E743" i="51" s="1"/>
  <c r="M742" i="37"/>
  <c r="N742" i="37" s="1"/>
  <c r="I743" i="51" s="1"/>
  <c r="J743" i="51" s="1"/>
  <c r="K743" i="51" s="1"/>
  <c r="J471" i="32"/>
  <c r="K471" i="32" s="1"/>
  <c r="L460" i="36"/>
  <c r="M460" i="36" s="1"/>
  <c r="N460" i="36" s="1"/>
  <c r="Y461" i="35"/>
  <c r="Z461" i="35" s="1"/>
  <c r="I461" i="40" s="1"/>
  <c r="F457" i="38"/>
  <c r="M729" i="27"/>
  <c r="L729" i="27"/>
  <c r="F730" i="27" s="1"/>
  <c r="G718" i="39"/>
  <c r="H718" i="39" s="1"/>
  <c r="P719" i="35"/>
  <c r="O719" i="35"/>
  <c r="J782" i="17" l="1"/>
  <c r="K782" i="17" s="1"/>
  <c r="N754" i="30"/>
  <c r="M754" i="30"/>
  <c r="F755" i="30" s="1"/>
  <c r="C743" i="36"/>
  <c r="D743" i="36" s="1"/>
  <c r="E743" i="36" s="1"/>
  <c r="E744" i="39" s="1"/>
  <c r="T744" i="39" s="1"/>
  <c r="H744" i="35"/>
  <c r="I743" i="36"/>
  <c r="J743" i="36" s="1"/>
  <c r="K743" i="36" s="1"/>
  <c r="S744" i="35"/>
  <c r="F457" i="41"/>
  <c r="AC461" i="39"/>
  <c r="M471" i="32"/>
  <c r="G458" i="21" s="1"/>
  <c r="L471" i="32"/>
  <c r="F472" i="32" s="1"/>
  <c r="L768" i="28"/>
  <c r="F769" i="28" s="1"/>
  <c r="M768" i="28"/>
  <c r="R759" i="35" s="1"/>
  <c r="Q719" i="35"/>
  <c r="V719" i="35" s="1"/>
  <c r="W719" i="35" s="1"/>
  <c r="K719" i="35" s="1"/>
  <c r="D719" i="39" s="1"/>
  <c r="O719" i="39" s="1"/>
  <c r="I718" i="39"/>
  <c r="K718" i="39" s="1"/>
  <c r="J718" i="39"/>
  <c r="G730" i="27"/>
  <c r="H730" i="27"/>
  <c r="J730" i="27" s="1"/>
  <c r="M720" i="35"/>
  <c r="I718" i="37"/>
  <c r="J718" i="37" s="1"/>
  <c r="K718" i="37" s="1"/>
  <c r="F719" i="51" s="1"/>
  <c r="G719" i="51" s="1"/>
  <c r="H719" i="51" s="1"/>
  <c r="G769" i="28"/>
  <c r="H769" i="28"/>
  <c r="J769" i="28" s="1"/>
  <c r="L757" i="37" l="1"/>
  <c r="L782" i="17"/>
  <c r="F783" i="17" s="1"/>
  <c r="M782" i="17"/>
  <c r="F771" i="37" s="1"/>
  <c r="U744" i="39"/>
  <c r="J744" i="35"/>
  <c r="I744" i="35"/>
  <c r="P744" i="39"/>
  <c r="Q744" i="39" s="1"/>
  <c r="R744" i="39"/>
  <c r="I755" i="30"/>
  <c r="G755" i="30"/>
  <c r="U744" i="35"/>
  <c r="T744" i="35"/>
  <c r="O754" i="30"/>
  <c r="P754" i="30" s="1"/>
  <c r="E743" i="37"/>
  <c r="G472" i="32"/>
  <c r="H472" i="32"/>
  <c r="X462" i="35"/>
  <c r="O460" i="37"/>
  <c r="P460" i="37" s="1"/>
  <c r="Q460" i="37" s="1"/>
  <c r="L461" i="51" s="1"/>
  <c r="M461" i="51" s="1"/>
  <c r="N461" i="51" s="1"/>
  <c r="AE461" i="39"/>
  <c r="AD461" i="39"/>
  <c r="F719" i="39"/>
  <c r="G719" i="39" s="1"/>
  <c r="I719" i="39" s="1"/>
  <c r="F719" i="36"/>
  <c r="G719" i="36" s="1"/>
  <c r="H719" i="36" s="1"/>
  <c r="N720" i="35"/>
  <c r="I730" i="27"/>
  <c r="K730" i="27"/>
  <c r="L718" i="39"/>
  <c r="K769" i="28"/>
  <c r="G783" i="17" l="1"/>
  <c r="I783" i="17"/>
  <c r="K755" i="30"/>
  <c r="L755" i="30" s="1"/>
  <c r="S744" i="39"/>
  <c r="G743" i="37"/>
  <c r="H743" i="37" s="1"/>
  <c r="C744" i="51" s="1"/>
  <c r="D744" i="51" s="1"/>
  <c r="E744" i="51" s="1"/>
  <c r="M743" i="37"/>
  <c r="N743" i="37" s="1"/>
  <c r="I744" i="51" s="1"/>
  <c r="J744" i="51" s="1"/>
  <c r="K744" i="51" s="1"/>
  <c r="J719" i="39"/>
  <c r="H719" i="39"/>
  <c r="K719" i="39" s="1"/>
  <c r="Y462" i="35"/>
  <c r="Z462" i="35" s="1"/>
  <c r="I462" i="40" s="1"/>
  <c r="L461" i="36"/>
  <c r="M461" i="36" s="1"/>
  <c r="N461" i="36" s="1"/>
  <c r="F458" i="38"/>
  <c r="J472" i="32"/>
  <c r="K472" i="32" s="1"/>
  <c r="M730" i="27"/>
  <c r="L730" i="27"/>
  <c r="F731" i="27" s="1"/>
  <c r="P720" i="35"/>
  <c r="O720" i="35"/>
  <c r="L769" i="28"/>
  <c r="F770" i="28" s="1"/>
  <c r="M769" i="28"/>
  <c r="J783" i="17" l="1"/>
  <c r="K783" i="17" s="1"/>
  <c r="M755" i="30"/>
  <c r="F756" i="30" s="1"/>
  <c r="N755" i="30"/>
  <c r="S745" i="35"/>
  <c r="I744" i="36"/>
  <c r="J744" i="36" s="1"/>
  <c r="K744" i="36" s="1"/>
  <c r="H745" i="35"/>
  <c r="C744" i="36"/>
  <c r="D744" i="36" s="1"/>
  <c r="E744" i="36" s="1"/>
  <c r="E745" i="39" s="1"/>
  <c r="T745" i="39" s="1"/>
  <c r="L719" i="39"/>
  <c r="M472" i="32"/>
  <c r="G459" i="21" s="1"/>
  <c r="L472" i="32"/>
  <c r="F473" i="32" s="1"/>
  <c r="F458" i="41"/>
  <c r="AC462" i="39"/>
  <c r="Q720" i="35"/>
  <c r="V720" i="35" s="1"/>
  <c r="W720" i="35" s="1"/>
  <c r="K720" i="35" s="1"/>
  <c r="D720" i="39" s="1"/>
  <c r="H731" i="27"/>
  <c r="J731" i="27" s="1"/>
  <c r="G731" i="27"/>
  <c r="M721" i="35"/>
  <c r="I719" i="37"/>
  <c r="J719" i="37" s="1"/>
  <c r="K719" i="37" s="1"/>
  <c r="F720" i="51" s="1"/>
  <c r="G720" i="51" s="1"/>
  <c r="H720" i="51" s="1"/>
  <c r="L758" i="37"/>
  <c r="R760" i="35"/>
  <c r="H770" i="28"/>
  <c r="G770" i="28"/>
  <c r="L783" i="17" l="1"/>
  <c r="F784" i="17" s="1"/>
  <c r="M783" i="17"/>
  <c r="F772" i="37" s="1"/>
  <c r="U745" i="39"/>
  <c r="J745" i="35"/>
  <c r="I745" i="35"/>
  <c r="P745" i="39"/>
  <c r="Q745" i="39" s="1"/>
  <c r="R745" i="39"/>
  <c r="U745" i="35"/>
  <c r="T745" i="35"/>
  <c r="O755" i="30"/>
  <c r="P755" i="30" s="1"/>
  <c r="E744" i="37"/>
  <c r="I756" i="30"/>
  <c r="G756" i="30"/>
  <c r="AE462" i="39"/>
  <c r="AD462" i="39"/>
  <c r="G473" i="32"/>
  <c r="H473" i="32"/>
  <c r="X463" i="35"/>
  <c r="O461" i="37"/>
  <c r="P461" i="37" s="1"/>
  <c r="Q461" i="37" s="1"/>
  <c r="L462" i="51" s="1"/>
  <c r="M462" i="51" s="1"/>
  <c r="N462" i="51" s="1"/>
  <c r="J770" i="28"/>
  <c r="K770" i="28" s="1"/>
  <c r="F720" i="36"/>
  <c r="G720" i="36" s="1"/>
  <c r="H720" i="36" s="1"/>
  <c r="N721" i="35"/>
  <c r="K731" i="27"/>
  <c r="I731" i="27"/>
  <c r="O720" i="39"/>
  <c r="F720" i="39"/>
  <c r="G720" i="39" s="1"/>
  <c r="G784" i="17" l="1"/>
  <c r="I784" i="17"/>
  <c r="S745" i="39"/>
  <c r="K756" i="30"/>
  <c r="L756" i="30" s="1"/>
  <c r="G744" i="37"/>
  <c r="H744" i="37" s="1"/>
  <c r="C745" i="51" s="1"/>
  <c r="D745" i="51" s="1"/>
  <c r="E745" i="51" s="1"/>
  <c r="M744" i="37"/>
  <c r="N744" i="37" s="1"/>
  <c r="I745" i="51" s="1"/>
  <c r="J745" i="51" s="1"/>
  <c r="K745" i="51" s="1"/>
  <c r="F459" i="38"/>
  <c r="Y463" i="35"/>
  <c r="Z463" i="35" s="1"/>
  <c r="I463" i="40" s="1"/>
  <c r="L462" i="36"/>
  <c r="M462" i="36" s="1"/>
  <c r="N462" i="36" s="1"/>
  <c r="J473" i="32"/>
  <c r="K473" i="32" s="1"/>
  <c r="M770" i="28"/>
  <c r="L770" i="28"/>
  <c r="F771" i="28" s="1"/>
  <c r="H771" i="28" s="1"/>
  <c r="H720" i="39"/>
  <c r="I720" i="39"/>
  <c r="J720" i="39"/>
  <c r="M731" i="27"/>
  <c r="L731" i="27"/>
  <c r="F732" i="27" s="1"/>
  <c r="P721" i="35"/>
  <c r="O721" i="35"/>
  <c r="R761" i="35"/>
  <c r="L759" i="37"/>
  <c r="J784" i="17" l="1"/>
  <c r="K784" i="17" s="1"/>
  <c r="G771" i="28"/>
  <c r="M756" i="30"/>
  <c r="F757" i="30" s="1"/>
  <c r="N756" i="30"/>
  <c r="C745" i="36"/>
  <c r="D745" i="36" s="1"/>
  <c r="E745" i="36" s="1"/>
  <c r="E746" i="39" s="1"/>
  <c r="T746" i="39" s="1"/>
  <c r="H746" i="35"/>
  <c r="S746" i="35"/>
  <c r="I745" i="36"/>
  <c r="J745" i="36" s="1"/>
  <c r="K745" i="36" s="1"/>
  <c r="K720" i="39"/>
  <c r="L720" i="39" s="1"/>
  <c r="F459" i="41"/>
  <c r="AC463" i="39"/>
  <c r="L473" i="32"/>
  <c r="F474" i="32" s="1"/>
  <c r="M473" i="32"/>
  <c r="G460" i="21" s="1"/>
  <c r="J771" i="28"/>
  <c r="K771" i="28" s="1"/>
  <c r="Q721" i="35"/>
  <c r="V721" i="35" s="1"/>
  <c r="W721" i="35" s="1"/>
  <c r="K721" i="35" s="1"/>
  <c r="D721" i="39" s="1"/>
  <c r="G732" i="27"/>
  <c r="H732" i="27"/>
  <c r="J732" i="27" s="1"/>
  <c r="M722" i="35"/>
  <c r="I720" i="37"/>
  <c r="J720" i="37" s="1"/>
  <c r="K720" i="37" s="1"/>
  <c r="F721" i="51" s="1"/>
  <c r="G721" i="51" s="1"/>
  <c r="H721" i="51" s="1"/>
  <c r="L784" i="17" l="1"/>
  <c r="F785" i="17" s="1"/>
  <c r="M784" i="17"/>
  <c r="F773" i="37" s="1"/>
  <c r="U746" i="39"/>
  <c r="T746" i="35"/>
  <c r="U746" i="35"/>
  <c r="I746" i="35"/>
  <c r="J746" i="35"/>
  <c r="P746" i="39"/>
  <c r="Q746" i="39" s="1"/>
  <c r="R746" i="39"/>
  <c r="E745" i="37"/>
  <c r="O756" i="30"/>
  <c r="P756" i="30" s="1"/>
  <c r="I757" i="30"/>
  <c r="G757" i="30"/>
  <c r="X464" i="35"/>
  <c r="O462" i="37"/>
  <c r="P462" i="37" s="1"/>
  <c r="Q462" i="37" s="1"/>
  <c r="L463" i="51" s="1"/>
  <c r="M463" i="51" s="1"/>
  <c r="N463" i="51" s="1"/>
  <c r="H474" i="32"/>
  <c r="G474" i="32"/>
  <c r="AE463" i="39"/>
  <c r="AD463" i="39"/>
  <c r="M771" i="28"/>
  <c r="R762" i="35" s="1"/>
  <c r="L771" i="28"/>
  <c r="F772" i="28" s="1"/>
  <c r="H772" i="28" s="1"/>
  <c r="J772" i="28" s="1"/>
  <c r="F721" i="36"/>
  <c r="G721" i="36" s="1"/>
  <c r="H721" i="36" s="1"/>
  <c r="N722" i="35"/>
  <c r="I732" i="27"/>
  <c r="K732" i="27"/>
  <c r="O721" i="39"/>
  <c r="F721" i="39"/>
  <c r="G721" i="39" s="1"/>
  <c r="L760" i="37"/>
  <c r="G785" i="17" l="1"/>
  <c r="I785" i="17"/>
  <c r="G772" i="28"/>
  <c r="S746" i="39"/>
  <c r="K757" i="30"/>
  <c r="L757" i="30" s="1"/>
  <c r="G745" i="37"/>
  <c r="H745" i="37" s="1"/>
  <c r="C746" i="51" s="1"/>
  <c r="D746" i="51" s="1"/>
  <c r="E746" i="51" s="1"/>
  <c r="M745" i="37"/>
  <c r="N745" i="37" s="1"/>
  <c r="I746" i="51" s="1"/>
  <c r="J746" i="51" s="1"/>
  <c r="K746" i="51" s="1"/>
  <c r="L463" i="36"/>
  <c r="M463" i="36" s="1"/>
  <c r="N463" i="36" s="1"/>
  <c r="F460" i="38"/>
  <c r="Y464" i="35"/>
  <c r="Z464" i="35" s="1"/>
  <c r="I464" i="40" s="1"/>
  <c r="J474" i="32"/>
  <c r="K474" i="32" s="1"/>
  <c r="L732" i="27"/>
  <c r="F733" i="27" s="1"/>
  <c r="M732" i="27"/>
  <c r="O722" i="35"/>
  <c r="P722" i="35"/>
  <c r="H721" i="39"/>
  <c r="J721" i="39"/>
  <c r="I721" i="39"/>
  <c r="K772" i="28"/>
  <c r="K721" i="39" l="1"/>
  <c r="J785" i="17"/>
  <c r="K785" i="17" s="1"/>
  <c r="N757" i="30"/>
  <c r="M757" i="30"/>
  <c r="F758" i="30" s="1"/>
  <c r="C746" i="36"/>
  <c r="D746" i="36" s="1"/>
  <c r="E746" i="36" s="1"/>
  <c r="E747" i="39" s="1"/>
  <c r="T747" i="39" s="1"/>
  <c r="H747" i="35"/>
  <c r="I746" i="36"/>
  <c r="J746" i="36" s="1"/>
  <c r="K746" i="36" s="1"/>
  <c r="S747" i="35"/>
  <c r="M474" i="32"/>
  <c r="G461" i="21" s="1"/>
  <c r="L474" i="32"/>
  <c r="F475" i="32" s="1"/>
  <c r="F460" i="41"/>
  <c r="AC464" i="39"/>
  <c r="Q722" i="35"/>
  <c r="V722" i="35" s="1"/>
  <c r="W722" i="35" s="1"/>
  <c r="K722" i="35" s="1"/>
  <c r="D722" i="39" s="1"/>
  <c r="O722" i="39" s="1"/>
  <c r="L721" i="39"/>
  <c r="I721" i="37"/>
  <c r="J721" i="37" s="1"/>
  <c r="K721" i="37" s="1"/>
  <c r="F722" i="51" s="1"/>
  <c r="G722" i="51" s="1"/>
  <c r="H722" i="51" s="1"/>
  <c r="M723" i="35"/>
  <c r="G733" i="27"/>
  <c r="H733" i="27"/>
  <c r="J733" i="27" s="1"/>
  <c r="M772" i="28"/>
  <c r="L772" i="28"/>
  <c r="F773" i="28" s="1"/>
  <c r="L785" i="17" l="1"/>
  <c r="F786" i="17" s="1"/>
  <c r="M785" i="17"/>
  <c r="F774" i="37" s="1"/>
  <c r="U747" i="39"/>
  <c r="U747" i="35"/>
  <c r="T747" i="35"/>
  <c r="J747" i="35"/>
  <c r="I747" i="35"/>
  <c r="P747" i="39"/>
  <c r="Q747" i="39" s="1"/>
  <c r="R747" i="39"/>
  <c r="G758" i="30"/>
  <c r="I758" i="30"/>
  <c r="O757" i="30"/>
  <c r="P757" i="30" s="1"/>
  <c r="E746" i="37"/>
  <c r="AE464" i="39"/>
  <c r="AD464" i="39"/>
  <c r="G475" i="32"/>
  <c r="H475" i="32"/>
  <c r="X465" i="35"/>
  <c r="O463" i="37"/>
  <c r="P463" i="37" s="1"/>
  <c r="Q463" i="37" s="1"/>
  <c r="L464" i="51" s="1"/>
  <c r="M464" i="51" s="1"/>
  <c r="N464" i="51" s="1"/>
  <c r="F722" i="39"/>
  <c r="G722" i="39" s="1"/>
  <c r="H722" i="39" s="1"/>
  <c r="F722" i="36"/>
  <c r="G722" i="36" s="1"/>
  <c r="H722" i="36" s="1"/>
  <c r="N723" i="35"/>
  <c r="K733" i="27"/>
  <c r="I733" i="27"/>
  <c r="G773" i="28"/>
  <c r="H773" i="28"/>
  <c r="R763" i="35"/>
  <c r="L761" i="37"/>
  <c r="G786" i="17" l="1"/>
  <c r="I786" i="17"/>
  <c r="K758" i="30"/>
  <c r="L758" i="30" s="1"/>
  <c r="S747" i="39"/>
  <c r="G746" i="37"/>
  <c r="H746" i="37" s="1"/>
  <c r="C747" i="51" s="1"/>
  <c r="D747" i="51" s="1"/>
  <c r="E747" i="51" s="1"/>
  <c r="M746" i="37"/>
  <c r="N746" i="37" s="1"/>
  <c r="I747" i="51" s="1"/>
  <c r="J747" i="51" s="1"/>
  <c r="K747" i="51" s="1"/>
  <c r="J475" i="32"/>
  <c r="K475" i="32" s="1"/>
  <c r="Y465" i="35"/>
  <c r="Z465" i="35" s="1"/>
  <c r="I465" i="40" s="1"/>
  <c r="F461" i="38"/>
  <c r="L464" i="36"/>
  <c r="M464" i="36" s="1"/>
  <c r="N464" i="36" s="1"/>
  <c r="J773" i="28"/>
  <c r="K773" i="28" s="1"/>
  <c r="I722" i="39"/>
  <c r="K722" i="39" s="1"/>
  <c r="J722" i="39"/>
  <c r="M733" i="27"/>
  <c r="L733" i="27"/>
  <c r="F734" i="27" s="1"/>
  <c r="P723" i="35"/>
  <c r="O723" i="35"/>
  <c r="J786" i="17" l="1"/>
  <c r="K786" i="17" s="1"/>
  <c r="N758" i="30"/>
  <c r="M758" i="30"/>
  <c r="F759" i="30" s="1"/>
  <c r="H748" i="35"/>
  <c r="C747" i="36"/>
  <c r="D747" i="36" s="1"/>
  <c r="E747" i="36" s="1"/>
  <c r="E748" i="39" s="1"/>
  <c r="T748" i="39" s="1"/>
  <c r="I747" i="36"/>
  <c r="J747" i="36" s="1"/>
  <c r="K747" i="36" s="1"/>
  <c r="S748" i="35"/>
  <c r="AC465" i="39"/>
  <c r="F461" i="41"/>
  <c r="L475" i="32"/>
  <c r="F476" i="32" s="1"/>
  <c r="M475" i="32"/>
  <c r="G462" i="21" s="1"/>
  <c r="L773" i="28"/>
  <c r="F774" i="28" s="1"/>
  <c r="G774" i="28" s="1"/>
  <c r="M773" i="28"/>
  <c r="R764" i="35" s="1"/>
  <c r="G734" i="27"/>
  <c r="H734" i="27"/>
  <c r="J734" i="27" s="1"/>
  <c r="I722" i="37"/>
  <c r="J722" i="37" s="1"/>
  <c r="K722" i="37" s="1"/>
  <c r="F723" i="51" s="1"/>
  <c r="G723" i="51" s="1"/>
  <c r="H723" i="51" s="1"/>
  <c r="M724" i="35"/>
  <c r="Q723" i="35"/>
  <c r="V723" i="35" s="1"/>
  <c r="W723" i="35" s="1"/>
  <c r="K723" i="35" s="1"/>
  <c r="D723" i="39" s="1"/>
  <c r="L722" i="39"/>
  <c r="M786" i="17" l="1"/>
  <c r="F775" i="37" s="1"/>
  <c r="L786" i="17"/>
  <c r="F787" i="17" s="1"/>
  <c r="U748" i="39"/>
  <c r="H774" i="28"/>
  <c r="J774" i="28" s="1"/>
  <c r="L762" i="37"/>
  <c r="P748" i="39"/>
  <c r="Q748" i="39" s="1"/>
  <c r="R748" i="39"/>
  <c r="I748" i="35"/>
  <c r="J748" i="35"/>
  <c r="G759" i="30"/>
  <c r="I759" i="30"/>
  <c r="T748" i="35"/>
  <c r="U748" i="35"/>
  <c r="E747" i="37"/>
  <c r="O758" i="30"/>
  <c r="P758" i="30" s="1"/>
  <c r="G476" i="32"/>
  <c r="H476" i="32"/>
  <c r="X466" i="35"/>
  <c r="O464" i="37"/>
  <c r="P464" i="37" s="1"/>
  <c r="Q464" i="37" s="1"/>
  <c r="L465" i="51" s="1"/>
  <c r="M465" i="51" s="1"/>
  <c r="N465" i="51" s="1"/>
  <c r="AE465" i="39"/>
  <c r="AD465" i="39"/>
  <c r="F723" i="39"/>
  <c r="O723" i="39"/>
  <c r="F723" i="36"/>
  <c r="G723" i="36" s="1"/>
  <c r="H723" i="36" s="1"/>
  <c r="N724" i="35"/>
  <c r="K734" i="27"/>
  <c r="I734" i="27"/>
  <c r="K774" i="28"/>
  <c r="G787" i="17" l="1"/>
  <c r="I787" i="17"/>
  <c r="K759" i="30"/>
  <c r="L759" i="30" s="1"/>
  <c r="G747" i="37"/>
  <c r="H747" i="37" s="1"/>
  <c r="C748" i="51" s="1"/>
  <c r="D748" i="51" s="1"/>
  <c r="E748" i="51" s="1"/>
  <c r="M747" i="37"/>
  <c r="N747" i="37" s="1"/>
  <c r="I748" i="51" s="1"/>
  <c r="J748" i="51" s="1"/>
  <c r="K748" i="51" s="1"/>
  <c r="S748" i="39"/>
  <c r="J476" i="32"/>
  <c r="K476" i="32" s="1"/>
  <c r="L465" i="36"/>
  <c r="M465" i="36" s="1"/>
  <c r="N465" i="36" s="1"/>
  <c r="Y466" i="35"/>
  <c r="Z466" i="35" s="1"/>
  <c r="I466" i="40" s="1"/>
  <c r="F462" i="38"/>
  <c r="M734" i="27"/>
  <c r="L734" i="27"/>
  <c r="F735" i="27" s="1"/>
  <c r="P724" i="35"/>
  <c r="O724" i="35"/>
  <c r="G723" i="39"/>
  <c r="H723" i="39" s="1"/>
  <c r="M774" i="28"/>
  <c r="L774" i="28"/>
  <c r="F775" i="28" s="1"/>
  <c r="J787" i="17" l="1"/>
  <c r="K787" i="17" s="1"/>
  <c r="N759" i="30"/>
  <c r="M759" i="30"/>
  <c r="F760" i="30" s="1"/>
  <c r="S749" i="35"/>
  <c r="I748" i="36"/>
  <c r="J748" i="36" s="1"/>
  <c r="K748" i="36" s="1"/>
  <c r="C748" i="36"/>
  <c r="D748" i="36" s="1"/>
  <c r="E748" i="36" s="1"/>
  <c r="E749" i="39" s="1"/>
  <c r="T749" i="39" s="1"/>
  <c r="H749" i="35"/>
  <c r="F462" i="41"/>
  <c r="AC466" i="39"/>
  <c r="M476" i="32"/>
  <c r="G463" i="21" s="1"/>
  <c r="L476" i="32"/>
  <c r="F477" i="32" s="1"/>
  <c r="I723" i="39"/>
  <c r="K723" i="39" s="1"/>
  <c r="J723" i="39"/>
  <c r="Q724" i="35"/>
  <c r="V724" i="35" s="1"/>
  <c r="W724" i="35" s="1"/>
  <c r="K724" i="35" s="1"/>
  <c r="D724" i="39" s="1"/>
  <c r="G735" i="27"/>
  <c r="H735" i="27"/>
  <c r="J735" i="27" s="1"/>
  <c r="I723" i="37"/>
  <c r="J723" i="37" s="1"/>
  <c r="K723" i="37" s="1"/>
  <c r="F724" i="51" s="1"/>
  <c r="G724" i="51" s="1"/>
  <c r="H724" i="51" s="1"/>
  <c r="M725" i="35"/>
  <c r="G775" i="28"/>
  <c r="H775" i="28"/>
  <c r="R765" i="35"/>
  <c r="L763" i="37"/>
  <c r="M787" i="17" l="1"/>
  <c r="F776" i="37" s="1"/>
  <c r="L787" i="17"/>
  <c r="F788" i="17" s="1"/>
  <c r="U749" i="39"/>
  <c r="J749" i="35"/>
  <c r="I749" i="35"/>
  <c r="U749" i="35"/>
  <c r="T749" i="35"/>
  <c r="G760" i="30"/>
  <c r="I760" i="30"/>
  <c r="P749" i="39"/>
  <c r="Q749" i="39" s="1"/>
  <c r="R749" i="39"/>
  <c r="O759" i="30"/>
  <c r="P759" i="30" s="1"/>
  <c r="E748" i="37"/>
  <c r="G477" i="32"/>
  <c r="H477" i="32"/>
  <c r="X467" i="35"/>
  <c r="O465" i="37"/>
  <c r="P465" i="37" s="1"/>
  <c r="Q465" i="37" s="1"/>
  <c r="L466" i="51" s="1"/>
  <c r="M466" i="51" s="1"/>
  <c r="N466" i="51" s="1"/>
  <c r="AE466" i="39"/>
  <c r="AD466" i="39"/>
  <c r="J775" i="28"/>
  <c r="K775" i="28" s="1"/>
  <c r="I735" i="27"/>
  <c r="K735" i="27"/>
  <c r="N725" i="35"/>
  <c r="F724" i="36"/>
  <c r="G724" i="36" s="1"/>
  <c r="H724" i="36" s="1"/>
  <c r="O724" i="39"/>
  <c r="F724" i="39"/>
  <c r="G724" i="39" s="1"/>
  <c r="L723" i="39"/>
  <c r="I788" i="17" l="1"/>
  <c r="G788" i="17"/>
  <c r="K760" i="30"/>
  <c r="L760" i="30" s="1"/>
  <c r="G748" i="37"/>
  <c r="H748" i="37" s="1"/>
  <c r="C749" i="51" s="1"/>
  <c r="D749" i="51" s="1"/>
  <c r="E749" i="51" s="1"/>
  <c r="M748" i="37"/>
  <c r="N748" i="37" s="1"/>
  <c r="I749" i="51" s="1"/>
  <c r="J749" i="51" s="1"/>
  <c r="K749" i="51" s="1"/>
  <c r="S749" i="39"/>
  <c r="J477" i="32"/>
  <c r="K477" i="32" s="1"/>
  <c r="L466" i="36"/>
  <c r="M466" i="36" s="1"/>
  <c r="N466" i="36" s="1"/>
  <c r="Y467" i="35"/>
  <c r="Z467" i="35" s="1"/>
  <c r="I467" i="40" s="1"/>
  <c r="F463" i="38"/>
  <c r="M775" i="28"/>
  <c r="L775" i="28"/>
  <c r="F776" i="28" s="1"/>
  <c r="G776" i="28" s="1"/>
  <c r="H724" i="39"/>
  <c r="J724" i="39"/>
  <c r="I724" i="39"/>
  <c r="O725" i="35"/>
  <c r="P725" i="35"/>
  <c r="M735" i="27"/>
  <c r="L735" i="27"/>
  <c r="F736" i="27" s="1"/>
  <c r="R766" i="35"/>
  <c r="L764" i="37"/>
  <c r="H776" i="28"/>
  <c r="J776" i="28" s="1"/>
  <c r="J788" i="17" l="1"/>
  <c r="K788" i="17" s="1"/>
  <c r="M760" i="30"/>
  <c r="F761" i="30" s="1"/>
  <c r="N760" i="30"/>
  <c r="I749" i="36"/>
  <c r="J749" i="36" s="1"/>
  <c r="K749" i="36" s="1"/>
  <c r="S750" i="35"/>
  <c r="C749" i="36"/>
  <c r="D749" i="36" s="1"/>
  <c r="E749" i="36" s="1"/>
  <c r="E750" i="39" s="1"/>
  <c r="T750" i="39" s="1"/>
  <c r="H750" i="35"/>
  <c r="Q725" i="35"/>
  <c r="V725" i="35" s="1"/>
  <c r="W725" i="35" s="1"/>
  <c r="K725" i="35" s="1"/>
  <c r="D725" i="39" s="1"/>
  <c r="F725" i="39" s="1"/>
  <c r="G725" i="39" s="1"/>
  <c r="K724" i="39"/>
  <c r="L724" i="39" s="1"/>
  <c r="AC467" i="39"/>
  <c r="F463" i="41"/>
  <c r="M477" i="32"/>
  <c r="G464" i="21" s="1"/>
  <c r="L477" i="32"/>
  <c r="F478" i="32" s="1"/>
  <c r="G736" i="27"/>
  <c r="H736" i="27"/>
  <c r="J736" i="27" s="1"/>
  <c r="M726" i="35"/>
  <c r="I724" i="37"/>
  <c r="J724" i="37" s="1"/>
  <c r="K724" i="37" s="1"/>
  <c r="F725" i="51" s="1"/>
  <c r="G725" i="51" s="1"/>
  <c r="H725" i="51" s="1"/>
  <c r="K776" i="28"/>
  <c r="L788" i="17" l="1"/>
  <c r="F789" i="17" s="1"/>
  <c r="M788" i="17"/>
  <c r="F777" i="37" s="1"/>
  <c r="U750" i="39"/>
  <c r="I750" i="35"/>
  <c r="J750" i="35"/>
  <c r="P750" i="39"/>
  <c r="Q750" i="39" s="1"/>
  <c r="R750" i="39"/>
  <c r="T750" i="35"/>
  <c r="U750" i="35"/>
  <c r="O725" i="39"/>
  <c r="O760" i="30"/>
  <c r="P760" i="30" s="1"/>
  <c r="E749" i="37"/>
  <c r="G761" i="30"/>
  <c r="I761" i="30"/>
  <c r="G478" i="32"/>
  <c r="H478" i="32"/>
  <c r="X468" i="35"/>
  <c r="O466" i="37"/>
  <c r="P466" i="37" s="1"/>
  <c r="Q466" i="37" s="1"/>
  <c r="L467" i="51" s="1"/>
  <c r="M467" i="51" s="1"/>
  <c r="N467" i="51" s="1"/>
  <c r="AE467" i="39"/>
  <c r="AD467" i="39"/>
  <c r="H725" i="39"/>
  <c r="I725" i="39"/>
  <c r="J725" i="39"/>
  <c r="N726" i="35"/>
  <c r="F725" i="36"/>
  <c r="G725" i="36" s="1"/>
  <c r="H725" i="36" s="1"/>
  <c r="K736" i="27"/>
  <c r="I736" i="27"/>
  <c r="L776" i="28"/>
  <c r="F777" i="28" s="1"/>
  <c r="M776" i="28"/>
  <c r="I789" i="17" l="1"/>
  <c r="G789" i="17"/>
  <c r="K761" i="30"/>
  <c r="L761" i="30" s="1"/>
  <c r="S750" i="39"/>
  <c r="G749" i="37"/>
  <c r="H749" i="37" s="1"/>
  <c r="C750" i="51" s="1"/>
  <c r="D750" i="51" s="1"/>
  <c r="E750" i="51" s="1"/>
  <c r="M749" i="37"/>
  <c r="N749" i="37" s="1"/>
  <c r="I750" i="51" s="1"/>
  <c r="J750" i="51" s="1"/>
  <c r="K750" i="51" s="1"/>
  <c r="K725" i="39"/>
  <c r="J478" i="32"/>
  <c r="K478" i="32" s="1"/>
  <c r="F464" i="38"/>
  <c r="Y468" i="35"/>
  <c r="Z468" i="35" s="1"/>
  <c r="I468" i="40" s="1"/>
  <c r="L467" i="36"/>
  <c r="M467" i="36" s="1"/>
  <c r="N467" i="36" s="1"/>
  <c r="M736" i="27"/>
  <c r="L736" i="27"/>
  <c r="F737" i="27" s="1"/>
  <c r="O726" i="35"/>
  <c r="P726" i="35"/>
  <c r="Q726" i="35" s="1"/>
  <c r="V726" i="35" s="1"/>
  <c r="W726" i="35" s="1"/>
  <c r="K726" i="35" s="1"/>
  <c r="D726" i="39" s="1"/>
  <c r="R767" i="35"/>
  <c r="L765" i="37"/>
  <c r="G777" i="28"/>
  <c r="H777" i="28"/>
  <c r="J789" i="17" l="1"/>
  <c r="K789" i="17" s="1"/>
  <c r="M761" i="30"/>
  <c r="F762" i="30" s="1"/>
  <c r="N761" i="30"/>
  <c r="C750" i="36"/>
  <c r="D750" i="36" s="1"/>
  <c r="E750" i="36" s="1"/>
  <c r="E751" i="39" s="1"/>
  <c r="T751" i="39" s="1"/>
  <c r="H751" i="35"/>
  <c r="L725" i="39"/>
  <c r="I750" i="36"/>
  <c r="J750" i="36" s="1"/>
  <c r="K750" i="36" s="1"/>
  <c r="S751" i="35"/>
  <c r="M478" i="32"/>
  <c r="G465" i="21" s="1"/>
  <c r="L478" i="32"/>
  <c r="F479" i="32" s="1"/>
  <c r="AC468" i="39"/>
  <c r="F464" i="41"/>
  <c r="J777" i="28"/>
  <c r="K777" i="28" s="1"/>
  <c r="O726" i="39"/>
  <c r="F726" i="39"/>
  <c r="G726" i="39" s="1"/>
  <c r="G737" i="27"/>
  <c r="H737" i="27"/>
  <c r="J737" i="27" s="1"/>
  <c r="M727" i="35"/>
  <c r="I725" i="37"/>
  <c r="J725" i="37" s="1"/>
  <c r="K725" i="37" s="1"/>
  <c r="F726" i="51" s="1"/>
  <c r="G726" i="51" s="1"/>
  <c r="H726" i="51" s="1"/>
  <c r="M789" i="17" l="1"/>
  <c r="F778" i="37" s="1"/>
  <c r="L789" i="17"/>
  <c r="F790" i="17" s="1"/>
  <c r="U751" i="39"/>
  <c r="I751" i="35"/>
  <c r="J751" i="35"/>
  <c r="P751" i="39"/>
  <c r="Q751" i="39" s="1"/>
  <c r="R751" i="39"/>
  <c r="E750" i="37"/>
  <c r="O761" i="30"/>
  <c r="P761" i="30" s="1"/>
  <c r="T751" i="35"/>
  <c r="U751" i="35"/>
  <c r="I762" i="30"/>
  <c r="G762" i="30"/>
  <c r="AE468" i="39"/>
  <c r="AD468" i="39"/>
  <c r="H479" i="32"/>
  <c r="G479" i="32"/>
  <c r="X469" i="35"/>
  <c r="O467" i="37"/>
  <c r="P467" i="37" s="1"/>
  <c r="Q467" i="37" s="1"/>
  <c r="L468" i="51" s="1"/>
  <c r="M468" i="51" s="1"/>
  <c r="N468" i="51" s="1"/>
  <c r="M777" i="28"/>
  <c r="L777" i="28"/>
  <c r="F778" i="28" s="1"/>
  <c r="H778" i="28" s="1"/>
  <c r="F726" i="36"/>
  <c r="G726" i="36" s="1"/>
  <c r="H726" i="36" s="1"/>
  <c r="N727" i="35"/>
  <c r="I737" i="27"/>
  <c r="K737" i="27"/>
  <c r="H726" i="39"/>
  <c r="I726" i="39"/>
  <c r="J726" i="39"/>
  <c r="R768" i="35"/>
  <c r="L766" i="37"/>
  <c r="G790" i="17" l="1"/>
  <c r="I790" i="17"/>
  <c r="G778" i="28"/>
  <c r="G750" i="37"/>
  <c r="H750" i="37" s="1"/>
  <c r="C751" i="51" s="1"/>
  <c r="D751" i="51" s="1"/>
  <c r="E751" i="51" s="1"/>
  <c r="M750" i="37"/>
  <c r="N750" i="37" s="1"/>
  <c r="I751" i="51" s="1"/>
  <c r="J751" i="51" s="1"/>
  <c r="K751" i="51" s="1"/>
  <c r="S751" i="39"/>
  <c r="K726" i="39"/>
  <c r="K762" i="30"/>
  <c r="L762" i="30" s="1"/>
  <c r="J479" i="32"/>
  <c r="K479" i="32" s="1"/>
  <c r="Y469" i="35"/>
  <c r="Z469" i="35" s="1"/>
  <c r="I469" i="40" s="1"/>
  <c r="F465" i="38"/>
  <c r="L468" i="36"/>
  <c r="M468" i="36" s="1"/>
  <c r="N468" i="36" s="1"/>
  <c r="J778" i="28"/>
  <c r="K778" i="28" s="1"/>
  <c r="M737" i="27"/>
  <c r="L737" i="27"/>
  <c r="F738" i="27" s="1"/>
  <c r="O727" i="35"/>
  <c r="P727" i="35"/>
  <c r="Q727" i="35" l="1"/>
  <c r="V727" i="35" s="1"/>
  <c r="W727" i="35" s="1"/>
  <c r="K727" i="35" s="1"/>
  <c r="D727" i="39" s="1"/>
  <c r="J790" i="17"/>
  <c r="K790" i="17" s="1"/>
  <c r="M762" i="30"/>
  <c r="F763" i="30" s="1"/>
  <c r="N762" i="30"/>
  <c r="L726" i="39"/>
  <c r="I751" i="36"/>
  <c r="J751" i="36" s="1"/>
  <c r="K751" i="36" s="1"/>
  <c r="S752" i="35"/>
  <c r="H752" i="35"/>
  <c r="C751" i="36"/>
  <c r="D751" i="36" s="1"/>
  <c r="E751" i="36" s="1"/>
  <c r="E752" i="39" s="1"/>
  <c r="T752" i="39" s="1"/>
  <c r="L479" i="32"/>
  <c r="F480" i="32" s="1"/>
  <c r="M479" i="32"/>
  <c r="G466" i="21" s="1"/>
  <c r="AC469" i="39"/>
  <c r="F465" i="41"/>
  <c r="M778" i="28"/>
  <c r="L778" i="28"/>
  <c r="F779" i="28" s="1"/>
  <c r="H779" i="28" s="1"/>
  <c r="O727" i="39"/>
  <c r="F727" i="39"/>
  <c r="G727" i="39" s="1"/>
  <c r="H738" i="27"/>
  <c r="J738" i="27" s="1"/>
  <c r="G738" i="27"/>
  <c r="M728" i="35"/>
  <c r="I726" i="37"/>
  <c r="J726" i="37" s="1"/>
  <c r="K726" i="37" s="1"/>
  <c r="F727" i="51" s="1"/>
  <c r="G727" i="51" s="1"/>
  <c r="H727" i="51" s="1"/>
  <c r="R769" i="35"/>
  <c r="L767" i="37"/>
  <c r="L790" i="17" l="1"/>
  <c r="F791" i="17" s="1"/>
  <c r="M790" i="17"/>
  <c r="F779" i="37" s="1"/>
  <c r="U752" i="39"/>
  <c r="G779" i="28"/>
  <c r="P752" i="39"/>
  <c r="Q752" i="39" s="1"/>
  <c r="R752" i="39"/>
  <c r="I752" i="35"/>
  <c r="J752" i="35"/>
  <c r="T752" i="35"/>
  <c r="U752" i="35"/>
  <c r="E751" i="37"/>
  <c r="O762" i="30"/>
  <c r="P762" i="30" s="1"/>
  <c r="G763" i="30"/>
  <c r="I763" i="30"/>
  <c r="AE469" i="39"/>
  <c r="AD469" i="39"/>
  <c r="X470" i="35"/>
  <c r="O468" i="37"/>
  <c r="P468" i="37" s="1"/>
  <c r="Q468" i="37" s="1"/>
  <c r="L469" i="51" s="1"/>
  <c r="M469" i="51" s="1"/>
  <c r="N469" i="51" s="1"/>
  <c r="G480" i="32"/>
  <c r="H480" i="32"/>
  <c r="J779" i="28"/>
  <c r="K779" i="28" s="1"/>
  <c r="F727" i="36"/>
  <c r="G727" i="36" s="1"/>
  <c r="H727" i="36" s="1"/>
  <c r="N728" i="35"/>
  <c r="K738" i="27"/>
  <c r="I738" i="27"/>
  <c r="H727" i="39"/>
  <c r="I727" i="39"/>
  <c r="J727" i="39"/>
  <c r="I791" i="17" l="1"/>
  <c r="G791" i="17"/>
  <c r="G751" i="37"/>
  <c r="H751" i="37" s="1"/>
  <c r="C752" i="51" s="1"/>
  <c r="D752" i="51" s="1"/>
  <c r="E752" i="51" s="1"/>
  <c r="M751" i="37"/>
  <c r="N751" i="37" s="1"/>
  <c r="I752" i="51" s="1"/>
  <c r="J752" i="51" s="1"/>
  <c r="K752" i="51" s="1"/>
  <c r="K763" i="30"/>
  <c r="L763" i="30" s="1"/>
  <c r="S752" i="39"/>
  <c r="K727" i="39"/>
  <c r="L727" i="39" s="1"/>
  <c r="J480" i="32"/>
  <c r="K480" i="32" s="1"/>
  <c r="F466" i="38"/>
  <c r="L469" i="36"/>
  <c r="M469" i="36" s="1"/>
  <c r="N469" i="36" s="1"/>
  <c r="Y470" i="35"/>
  <c r="Z470" i="35" s="1"/>
  <c r="I470" i="40" s="1"/>
  <c r="L779" i="28"/>
  <c r="F780" i="28" s="1"/>
  <c r="G780" i="28" s="1"/>
  <c r="M779" i="28"/>
  <c r="R770" i="35" s="1"/>
  <c r="M738" i="27"/>
  <c r="L738" i="27"/>
  <c r="F739" i="27" s="1"/>
  <c r="O728" i="35"/>
  <c r="P728" i="35"/>
  <c r="J791" i="17" l="1"/>
  <c r="K791" i="17" s="1"/>
  <c r="H780" i="28"/>
  <c r="L768" i="37"/>
  <c r="N763" i="30"/>
  <c r="M763" i="30"/>
  <c r="F764" i="30" s="1"/>
  <c r="I752" i="36"/>
  <c r="J752" i="36" s="1"/>
  <c r="K752" i="36" s="1"/>
  <c r="S753" i="35"/>
  <c r="H753" i="35"/>
  <c r="C752" i="36"/>
  <c r="D752" i="36" s="1"/>
  <c r="E752" i="36" s="1"/>
  <c r="E753" i="39" s="1"/>
  <c r="T753" i="39" s="1"/>
  <c r="F466" i="41"/>
  <c r="AC470" i="39"/>
  <c r="M480" i="32"/>
  <c r="G467" i="21" s="1"/>
  <c r="L480" i="32"/>
  <c r="F481" i="32" s="1"/>
  <c r="J780" i="28"/>
  <c r="K780" i="28" s="1"/>
  <c r="Q728" i="35"/>
  <c r="V728" i="35" s="1"/>
  <c r="W728" i="35" s="1"/>
  <c r="K728" i="35" s="1"/>
  <c r="D728" i="39" s="1"/>
  <c r="G739" i="27"/>
  <c r="H739" i="27"/>
  <c r="J739" i="27" s="1"/>
  <c r="I727" i="37"/>
  <c r="J727" i="37" s="1"/>
  <c r="K727" i="37" s="1"/>
  <c r="F728" i="51" s="1"/>
  <c r="G728" i="51" s="1"/>
  <c r="H728" i="51" s="1"/>
  <c r="M729" i="35"/>
  <c r="M791" i="17" l="1"/>
  <c r="F780" i="37" s="1"/>
  <c r="L791" i="17"/>
  <c r="F792" i="17" s="1"/>
  <c r="U753" i="39"/>
  <c r="I753" i="35"/>
  <c r="J753" i="35"/>
  <c r="T753" i="35"/>
  <c r="U753" i="35"/>
  <c r="G764" i="30"/>
  <c r="I764" i="30"/>
  <c r="P753" i="39"/>
  <c r="Q753" i="39" s="1"/>
  <c r="R753" i="39"/>
  <c r="O763" i="30"/>
  <c r="P763" i="30" s="1"/>
  <c r="E752" i="37"/>
  <c r="G481" i="32"/>
  <c r="H481" i="32"/>
  <c r="AE470" i="39"/>
  <c r="AD470" i="39"/>
  <c r="X471" i="35"/>
  <c r="O469" i="37"/>
  <c r="P469" i="37" s="1"/>
  <c r="Q469" i="37" s="1"/>
  <c r="L470" i="51" s="1"/>
  <c r="M470" i="51" s="1"/>
  <c r="N470" i="51" s="1"/>
  <c r="L780" i="28"/>
  <c r="F781" i="28" s="1"/>
  <c r="G781" i="28" s="1"/>
  <c r="M780" i="28"/>
  <c r="R771" i="35" s="1"/>
  <c r="F728" i="36"/>
  <c r="G728" i="36" s="1"/>
  <c r="H728" i="36" s="1"/>
  <c r="N729" i="35"/>
  <c r="I739" i="27"/>
  <c r="K739" i="27"/>
  <c r="F728" i="39"/>
  <c r="G728" i="39" s="1"/>
  <c r="O728" i="39"/>
  <c r="L769" i="37" l="1"/>
  <c r="H781" i="28"/>
  <c r="G792" i="17"/>
  <c r="I792" i="17"/>
  <c r="S753" i="39"/>
  <c r="K764" i="30"/>
  <c r="L764" i="30" s="1"/>
  <c r="G752" i="37"/>
  <c r="H752" i="37" s="1"/>
  <c r="C753" i="51" s="1"/>
  <c r="D753" i="51" s="1"/>
  <c r="E753" i="51" s="1"/>
  <c r="M752" i="37"/>
  <c r="N752" i="37" s="1"/>
  <c r="I753" i="51" s="1"/>
  <c r="J753" i="51" s="1"/>
  <c r="K753" i="51" s="1"/>
  <c r="L470" i="36"/>
  <c r="M470" i="36" s="1"/>
  <c r="N470" i="36" s="1"/>
  <c r="F467" i="38"/>
  <c r="Y471" i="35"/>
  <c r="Z471" i="35" s="1"/>
  <c r="I471" i="40" s="1"/>
  <c r="J481" i="32"/>
  <c r="K481" i="32" s="1"/>
  <c r="J781" i="28"/>
  <c r="K781" i="28" s="1"/>
  <c r="H728" i="39"/>
  <c r="J728" i="39"/>
  <c r="I728" i="39"/>
  <c r="M739" i="27"/>
  <c r="L739" i="27"/>
  <c r="F740" i="27" s="1"/>
  <c r="O729" i="35"/>
  <c r="P729" i="35"/>
  <c r="J792" i="17" l="1"/>
  <c r="K792" i="17" s="1"/>
  <c r="M764" i="30"/>
  <c r="F765" i="30" s="1"/>
  <c r="N764" i="30"/>
  <c r="I753" i="36"/>
  <c r="J753" i="36" s="1"/>
  <c r="K753" i="36" s="1"/>
  <c r="S754" i="35"/>
  <c r="C753" i="36"/>
  <c r="D753" i="36" s="1"/>
  <c r="E753" i="36" s="1"/>
  <c r="E754" i="39" s="1"/>
  <c r="T754" i="39" s="1"/>
  <c r="H754" i="35"/>
  <c r="Q729" i="35"/>
  <c r="V729" i="35" s="1"/>
  <c r="W729" i="35" s="1"/>
  <c r="K729" i="35" s="1"/>
  <c r="D729" i="39" s="1"/>
  <c r="F729" i="39" s="1"/>
  <c r="K728" i="39"/>
  <c r="L481" i="32"/>
  <c r="F482" i="32" s="1"/>
  <c r="M481" i="32"/>
  <c r="G468" i="21" s="1"/>
  <c r="F467" i="41"/>
  <c r="AC471" i="39"/>
  <c r="M781" i="28"/>
  <c r="R772" i="35" s="1"/>
  <c r="L781" i="28"/>
  <c r="F782" i="28" s="1"/>
  <c r="G782" i="28" s="1"/>
  <c r="H740" i="27"/>
  <c r="J740" i="27" s="1"/>
  <c r="G740" i="27"/>
  <c r="M730" i="35"/>
  <c r="I728" i="37"/>
  <c r="J728" i="37" s="1"/>
  <c r="K728" i="37" s="1"/>
  <c r="F729" i="51" s="1"/>
  <c r="G729" i="51" s="1"/>
  <c r="H729" i="51" s="1"/>
  <c r="L792" i="17" l="1"/>
  <c r="F793" i="17" s="1"/>
  <c r="M792" i="17"/>
  <c r="F781" i="37" s="1"/>
  <c r="U754" i="39"/>
  <c r="L770" i="37"/>
  <c r="H782" i="28"/>
  <c r="J782" i="28" s="1"/>
  <c r="P754" i="39"/>
  <c r="Q754" i="39" s="1"/>
  <c r="R754" i="39"/>
  <c r="I754" i="35"/>
  <c r="J754" i="35"/>
  <c r="L728" i="39"/>
  <c r="U754" i="35"/>
  <c r="T754" i="35"/>
  <c r="O729" i="39"/>
  <c r="E753" i="37"/>
  <c r="O764" i="30"/>
  <c r="P764" i="30" s="1"/>
  <c r="I765" i="30"/>
  <c r="G765" i="30"/>
  <c r="AE471" i="39"/>
  <c r="AD471" i="39"/>
  <c r="X472" i="35"/>
  <c r="O470" i="37"/>
  <c r="P470" i="37" s="1"/>
  <c r="Q470" i="37" s="1"/>
  <c r="L471" i="51" s="1"/>
  <c r="M471" i="51" s="1"/>
  <c r="N471" i="51" s="1"/>
  <c r="H482" i="32"/>
  <c r="G482" i="32"/>
  <c r="G729" i="39"/>
  <c r="H729" i="39" s="1"/>
  <c r="F729" i="36"/>
  <c r="G729" i="36" s="1"/>
  <c r="H729" i="36" s="1"/>
  <c r="N730" i="35"/>
  <c r="I740" i="27"/>
  <c r="K740" i="27"/>
  <c r="K782" i="28" l="1"/>
  <c r="G793" i="17"/>
  <c r="I793" i="17"/>
  <c r="K765" i="30"/>
  <c r="L765" i="30" s="1"/>
  <c r="G753" i="37"/>
  <c r="H753" i="37" s="1"/>
  <c r="C754" i="51" s="1"/>
  <c r="D754" i="51" s="1"/>
  <c r="E754" i="51" s="1"/>
  <c r="M753" i="37"/>
  <c r="N753" i="37" s="1"/>
  <c r="I754" i="51" s="1"/>
  <c r="J754" i="51" s="1"/>
  <c r="K754" i="51" s="1"/>
  <c r="S754" i="39"/>
  <c r="L471" i="36"/>
  <c r="M471" i="36" s="1"/>
  <c r="N471" i="36" s="1"/>
  <c r="Y472" i="35"/>
  <c r="Z472" i="35" s="1"/>
  <c r="I472" i="40" s="1"/>
  <c r="F468" i="38"/>
  <c r="J482" i="32"/>
  <c r="K482" i="32" s="1"/>
  <c r="M740" i="27"/>
  <c r="L740" i="27"/>
  <c r="F741" i="27" s="1"/>
  <c r="P730" i="35"/>
  <c r="O730" i="35"/>
  <c r="J729" i="39"/>
  <c r="I729" i="39"/>
  <c r="K729" i="39" s="1"/>
  <c r="M782" i="28"/>
  <c r="L782" i="28"/>
  <c r="F783" i="28" s="1"/>
  <c r="J793" i="17" l="1"/>
  <c r="K793" i="17" s="1"/>
  <c r="N765" i="30"/>
  <c r="M765" i="30"/>
  <c r="F766" i="30" s="1"/>
  <c r="S755" i="35"/>
  <c r="I754" i="36"/>
  <c r="J754" i="36" s="1"/>
  <c r="K754" i="36" s="1"/>
  <c r="C754" i="36"/>
  <c r="D754" i="36" s="1"/>
  <c r="E754" i="36" s="1"/>
  <c r="E755" i="39" s="1"/>
  <c r="T755" i="39" s="1"/>
  <c r="H755" i="35"/>
  <c r="M482" i="32"/>
  <c r="G469" i="21" s="1"/>
  <c r="L482" i="32"/>
  <c r="F483" i="32" s="1"/>
  <c r="AC472" i="39"/>
  <c r="F468" i="41"/>
  <c r="L729" i="39"/>
  <c r="Q730" i="35"/>
  <c r="V730" i="35" s="1"/>
  <c r="W730" i="35" s="1"/>
  <c r="K730" i="35" s="1"/>
  <c r="D730" i="39" s="1"/>
  <c r="G741" i="27"/>
  <c r="H741" i="27"/>
  <c r="J741" i="27" s="1"/>
  <c r="I729" i="37"/>
  <c r="J729" i="37" s="1"/>
  <c r="K729" i="37" s="1"/>
  <c r="F730" i="51" s="1"/>
  <c r="G730" i="51" s="1"/>
  <c r="H730" i="51" s="1"/>
  <c r="M731" i="35"/>
  <c r="G783" i="28"/>
  <c r="H783" i="28"/>
  <c r="R773" i="35"/>
  <c r="L771" i="37"/>
  <c r="M793" i="17" l="1"/>
  <c r="F782" i="37" s="1"/>
  <c r="L793" i="17"/>
  <c r="F794" i="17" s="1"/>
  <c r="U755" i="39"/>
  <c r="P755" i="39"/>
  <c r="Q755" i="39" s="1"/>
  <c r="R755" i="39"/>
  <c r="U755" i="35"/>
  <c r="T755" i="35"/>
  <c r="I766" i="30"/>
  <c r="G766" i="30"/>
  <c r="J755" i="35"/>
  <c r="I755" i="35"/>
  <c r="O765" i="30"/>
  <c r="P765" i="30" s="1"/>
  <c r="E754" i="37"/>
  <c r="AE472" i="39"/>
  <c r="AD472" i="39"/>
  <c r="H483" i="32"/>
  <c r="G483" i="32"/>
  <c r="X473" i="35"/>
  <c r="O471" i="37"/>
  <c r="P471" i="37" s="1"/>
  <c r="Q471" i="37" s="1"/>
  <c r="L472" i="51" s="1"/>
  <c r="M472" i="51" s="1"/>
  <c r="N472" i="51" s="1"/>
  <c r="J783" i="28"/>
  <c r="K783" i="28" s="1"/>
  <c r="K741" i="27"/>
  <c r="I741" i="27"/>
  <c r="N731" i="35"/>
  <c r="F730" i="36"/>
  <c r="G730" i="36" s="1"/>
  <c r="H730" i="36" s="1"/>
  <c r="F730" i="39"/>
  <c r="G730" i="39" s="1"/>
  <c r="O730" i="39"/>
  <c r="G794" i="17" l="1"/>
  <c r="I794" i="17"/>
  <c r="K766" i="30"/>
  <c r="L766" i="30" s="1"/>
  <c r="G754" i="37"/>
  <c r="H754" i="37" s="1"/>
  <c r="C755" i="51" s="1"/>
  <c r="D755" i="51" s="1"/>
  <c r="E755" i="51" s="1"/>
  <c r="M754" i="37"/>
  <c r="N754" i="37" s="1"/>
  <c r="I755" i="51" s="1"/>
  <c r="J755" i="51" s="1"/>
  <c r="K755" i="51" s="1"/>
  <c r="S755" i="39"/>
  <c r="Y473" i="35"/>
  <c r="Z473" i="35" s="1"/>
  <c r="I473" i="40" s="1"/>
  <c r="L472" i="36"/>
  <c r="M472" i="36" s="1"/>
  <c r="N472" i="36" s="1"/>
  <c r="F469" i="38"/>
  <c r="J483" i="32"/>
  <c r="K483" i="32" s="1"/>
  <c r="L783" i="28"/>
  <c r="F784" i="28" s="1"/>
  <c r="G784" i="28" s="1"/>
  <c r="M783" i="28"/>
  <c r="R774" i="35" s="1"/>
  <c r="H730" i="39"/>
  <c r="J730" i="39"/>
  <c r="I730" i="39"/>
  <c r="P731" i="35"/>
  <c r="O731" i="35"/>
  <c r="M741" i="27"/>
  <c r="L741" i="27"/>
  <c r="F742" i="27" s="1"/>
  <c r="H784" i="28" l="1"/>
  <c r="L772" i="37"/>
  <c r="J794" i="17"/>
  <c r="K794" i="17" s="1"/>
  <c r="M766" i="30"/>
  <c r="F767" i="30" s="1"/>
  <c r="N766" i="30"/>
  <c r="I755" i="36"/>
  <c r="J755" i="36" s="1"/>
  <c r="K755" i="36" s="1"/>
  <c r="S756" i="35"/>
  <c r="C755" i="36"/>
  <c r="D755" i="36" s="1"/>
  <c r="E755" i="36" s="1"/>
  <c r="E756" i="39" s="1"/>
  <c r="T756" i="39" s="1"/>
  <c r="H756" i="35"/>
  <c r="K730" i="39"/>
  <c r="L730" i="39" s="1"/>
  <c r="M483" i="32"/>
  <c r="G470" i="21" s="1"/>
  <c r="L483" i="32"/>
  <c r="F484" i="32" s="1"/>
  <c r="F469" i="41"/>
  <c r="AC473" i="39"/>
  <c r="J784" i="28"/>
  <c r="K784" i="28" s="1"/>
  <c r="G742" i="27"/>
  <c r="H742" i="27"/>
  <c r="J742" i="27" s="1"/>
  <c r="M732" i="35"/>
  <c r="I730" i="37"/>
  <c r="J730" i="37" s="1"/>
  <c r="K730" i="37" s="1"/>
  <c r="F731" i="51" s="1"/>
  <c r="G731" i="51" s="1"/>
  <c r="H731" i="51" s="1"/>
  <c r="Q731" i="35"/>
  <c r="V731" i="35" s="1"/>
  <c r="W731" i="35" s="1"/>
  <c r="K731" i="35" s="1"/>
  <c r="D731" i="39" s="1"/>
  <c r="M794" i="17" l="1"/>
  <c r="F783" i="37" s="1"/>
  <c r="L794" i="17"/>
  <c r="F795" i="17" s="1"/>
  <c r="U756" i="39"/>
  <c r="I756" i="35"/>
  <c r="J756" i="35"/>
  <c r="P756" i="39"/>
  <c r="Q756" i="39" s="1"/>
  <c r="R756" i="39"/>
  <c r="U756" i="35"/>
  <c r="T756" i="35"/>
  <c r="O766" i="30"/>
  <c r="P766" i="30" s="1"/>
  <c r="E755" i="37"/>
  <c r="G767" i="30"/>
  <c r="I767" i="30"/>
  <c r="AE473" i="39"/>
  <c r="AD473" i="39"/>
  <c r="G484" i="32"/>
  <c r="H484" i="32"/>
  <c r="X474" i="35"/>
  <c r="O472" i="37"/>
  <c r="P472" i="37" s="1"/>
  <c r="Q472" i="37" s="1"/>
  <c r="L473" i="51" s="1"/>
  <c r="M473" i="51" s="1"/>
  <c r="N473" i="51" s="1"/>
  <c r="L784" i="28"/>
  <c r="F785" i="28" s="1"/>
  <c r="G785" i="28" s="1"/>
  <c r="M784" i="28"/>
  <c r="R775" i="35" s="1"/>
  <c r="F731" i="39"/>
  <c r="G731" i="39" s="1"/>
  <c r="O731" i="39"/>
  <c r="F731" i="36"/>
  <c r="G731" i="36" s="1"/>
  <c r="H731" i="36" s="1"/>
  <c r="N732" i="35"/>
  <c r="I742" i="27"/>
  <c r="K742" i="27"/>
  <c r="H785" i="28" l="1"/>
  <c r="L773" i="37"/>
  <c r="G795" i="17"/>
  <c r="I795" i="17"/>
  <c r="G755" i="37"/>
  <c r="H755" i="37" s="1"/>
  <c r="C756" i="51" s="1"/>
  <c r="D756" i="51" s="1"/>
  <c r="E756" i="51" s="1"/>
  <c r="M755" i="37"/>
  <c r="N755" i="37" s="1"/>
  <c r="I756" i="51" s="1"/>
  <c r="J756" i="51" s="1"/>
  <c r="K756" i="51" s="1"/>
  <c r="S756" i="39"/>
  <c r="K767" i="30"/>
  <c r="L767" i="30" s="1"/>
  <c r="Y474" i="35"/>
  <c r="Z474" i="35" s="1"/>
  <c r="I474" i="40" s="1"/>
  <c r="F470" i="38"/>
  <c r="L473" i="36"/>
  <c r="M473" i="36" s="1"/>
  <c r="N473" i="36" s="1"/>
  <c r="J484" i="32"/>
  <c r="K484" i="32" s="1"/>
  <c r="J785" i="28"/>
  <c r="K785" i="28" s="1"/>
  <c r="L742" i="27"/>
  <c r="F743" i="27" s="1"/>
  <c r="M742" i="27"/>
  <c r="O732" i="35"/>
  <c r="P732" i="35"/>
  <c r="H731" i="39"/>
  <c r="I731" i="39"/>
  <c r="J731" i="39"/>
  <c r="J795" i="17" l="1"/>
  <c r="K795" i="17" s="1"/>
  <c r="M767" i="30"/>
  <c r="F768" i="30" s="1"/>
  <c r="N767" i="30"/>
  <c r="S757" i="35"/>
  <c r="I756" i="36"/>
  <c r="J756" i="36" s="1"/>
  <c r="K756" i="36" s="1"/>
  <c r="H757" i="35"/>
  <c r="C756" i="36"/>
  <c r="D756" i="36" s="1"/>
  <c r="E756" i="36" s="1"/>
  <c r="E757" i="39" s="1"/>
  <c r="T757" i="39" s="1"/>
  <c r="K731" i="39"/>
  <c r="Q732" i="35"/>
  <c r="V732" i="35" s="1"/>
  <c r="W732" i="35" s="1"/>
  <c r="K732" i="35" s="1"/>
  <c r="D732" i="39" s="1"/>
  <c r="F732" i="39" s="1"/>
  <c r="G732" i="39" s="1"/>
  <c r="M484" i="32"/>
  <c r="G471" i="21" s="1"/>
  <c r="L484" i="32"/>
  <c r="F485" i="32" s="1"/>
  <c r="F470" i="41"/>
  <c r="AC474" i="39"/>
  <c r="M785" i="28"/>
  <c r="R776" i="35" s="1"/>
  <c r="L785" i="28"/>
  <c r="F786" i="28" s="1"/>
  <c r="G786" i="28" s="1"/>
  <c r="M733" i="35"/>
  <c r="I731" i="37"/>
  <c r="J731" i="37" s="1"/>
  <c r="K731" i="37" s="1"/>
  <c r="F732" i="51" s="1"/>
  <c r="G732" i="51" s="1"/>
  <c r="H732" i="51" s="1"/>
  <c r="G743" i="27"/>
  <c r="H743" i="27"/>
  <c r="J743" i="27" s="1"/>
  <c r="M795" i="17" l="1"/>
  <c r="F784" i="37" s="1"/>
  <c r="L795" i="17"/>
  <c r="F796" i="17" s="1"/>
  <c r="U757" i="39"/>
  <c r="H786" i="28"/>
  <c r="L774" i="37"/>
  <c r="J757" i="35"/>
  <c r="I757" i="35"/>
  <c r="P757" i="39"/>
  <c r="Q757" i="39" s="1"/>
  <c r="R757" i="39"/>
  <c r="U757" i="35"/>
  <c r="T757" i="35"/>
  <c r="L731" i="39"/>
  <c r="O767" i="30"/>
  <c r="P767" i="30" s="1"/>
  <c r="E756" i="37"/>
  <c r="O732" i="39"/>
  <c r="G768" i="30"/>
  <c r="I768" i="30"/>
  <c r="AE474" i="39"/>
  <c r="AD474" i="39"/>
  <c r="G485" i="32"/>
  <c r="H485" i="32"/>
  <c r="X475" i="35"/>
  <c r="O473" i="37"/>
  <c r="P473" i="37" s="1"/>
  <c r="Q473" i="37" s="1"/>
  <c r="L474" i="51" s="1"/>
  <c r="M474" i="51" s="1"/>
  <c r="N474" i="51" s="1"/>
  <c r="J786" i="28"/>
  <c r="K786" i="28" s="1"/>
  <c r="K743" i="27"/>
  <c r="I743" i="27"/>
  <c r="F732" i="36"/>
  <c r="G732" i="36" s="1"/>
  <c r="H732" i="36" s="1"/>
  <c r="N733" i="35"/>
  <c r="H732" i="39"/>
  <c r="J732" i="39"/>
  <c r="I732" i="39"/>
  <c r="G796" i="17" l="1"/>
  <c r="I796" i="17"/>
  <c r="S757" i="39"/>
  <c r="K768" i="30"/>
  <c r="L768" i="30" s="1"/>
  <c r="G756" i="37"/>
  <c r="H756" i="37" s="1"/>
  <c r="C757" i="51" s="1"/>
  <c r="D757" i="51" s="1"/>
  <c r="E757" i="51" s="1"/>
  <c r="M756" i="37"/>
  <c r="N756" i="37" s="1"/>
  <c r="I757" i="51" s="1"/>
  <c r="J757" i="51" s="1"/>
  <c r="K757" i="51" s="1"/>
  <c r="J485" i="32"/>
  <c r="K485" i="32" s="1"/>
  <c r="Y475" i="35"/>
  <c r="Z475" i="35" s="1"/>
  <c r="I475" i="40" s="1"/>
  <c r="F471" i="38"/>
  <c r="L474" i="36"/>
  <c r="M474" i="36" s="1"/>
  <c r="N474" i="36" s="1"/>
  <c r="L786" i="28"/>
  <c r="F787" i="28" s="1"/>
  <c r="G787" i="28" s="1"/>
  <c r="M786" i="28"/>
  <c r="R777" i="35" s="1"/>
  <c r="K732" i="39"/>
  <c r="O733" i="35"/>
  <c r="P733" i="35"/>
  <c r="L743" i="27"/>
  <c r="F744" i="27" s="1"/>
  <c r="M743" i="27"/>
  <c r="L775" i="37" l="1"/>
  <c r="J796" i="17"/>
  <c r="K796" i="17" s="1"/>
  <c r="H787" i="28"/>
  <c r="M768" i="30"/>
  <c r="F769" i="30" s="1"/>
  <c r="N768" i="30"/>
  <c r="I757" i="36"/>
  <c r="J757" i="36" s="1"/>
  <c r="K757" i="36" s="1"/>
  <c r="S758" i="35"/>
  <c r="H758" i="35"/>
  <c r="C757" i="36"/>
  <c r="D757" i="36" s="1"/>
  <c r="E757" i="36" s="1"/>
  <c r="E758" i="39" s="1"/>
  <c r="T758" i="39" s="1"/>
  <c r="L732" i="39"/>
  <c r="AC475" i="39"/>
  <c r="F471" i="41"/>
  <c r="M485" i="32"/>
  <c r="G472" i="21" s="1"/>
  <c r="L485" i="32"/>
  <c r="F486" i="32" s="1"/>
  <c r="J787" i="28"/>
  <c r="K787" i="28" s="1"/>
  <c r="Q733" i="35"/>
  <c r="V733" i="35" s="1"/>
  <c r="W733" i="35" s="1"/>
  <c r="K733" i="35" s="1"/>
  <c r="D733" i="39" s="1"/>
  <c r="O733" i="39" s="1"/>
  <c r="H744" i="27"/>
  <c r="J744" i="27" s="1"/>
  <c r="G744" i="27"/>
  <c r="M734" i="35"/>
  <c r="I732" i="37"/>
  <c r="J732" i="37" s="1"/>
  <c r="K732" i="37" s="1"/>
  <c r="F733" i="51" s="1"/>
  <c r="G733" i="51" s="1"/>
  <c r="H733" i="51" s="1"/>
  <c r="L796" i="17" l="1"/>
  <c r="F797" i="17" s="1"/>
  <c r="M796" i="17"/>
  <c r="F785" i="37" s="1"/>
  <c r="U758" i="39"/>
  <c r="P758" i="39"/>
  <c r="Q758" i="39" s="1"/>
  <c r="R758" i="39"/>
  <c r="U758" i="35"/>
  <c r="T758" i="35"/>
  <c r="I758" i="35"/>
  <c r="J758" i="35"/>
  <c r="E757" i="37"/>
  <c r="O768" i="30"/>
  <c r="P768" i="30" s="1"/>
  <c r="I769" i="30"/>
  <c r="G769" i="30"/>
  <c r="F733" i="39"/>
  <c r="G733" i="39" s="1"/>
  <c r="J733" i="39" s="1"/>
  <c r="G486" i="32"/>
  <c r="H486" i="32"/>
  <c r="X476" i="35"/>
  <c r="O474" i="37"/>
  <c r="P474" i="37" s="1"/>
  <c r="Q474" i="37" s="1"/>
  <c r="L475" i="51" s="1"/>
  <c r="M475" i="51" s="1"/>
  <c r="N475" i="51" s="1"/>
  <c r="AE475" i="39"/>
  <c r="AD475" i="39"/>
  <c r="L787" i="28"/>
  <c r="F788" i="28" s="1"/>
  <c r="G788" i="28" s="1"/>
  <c r="M787" i="28"/>
  <c r="R778" i="35" s="1"/>
  <c r="N734" i="35"/>
  <c r="F733" i="36"/>
  <c r="G733" i="36" s="1"/>
  <c r="H733" i="36" s="1"/>
  <c r="I744" i="27"/>
  <c r="K744" i="27"/>
  <c r="L776" i="37" l="1"/>
  <c r="H788" i="28"/>
  <c r="H733" i="39"/>
  <c r="G797" i="17"/>
  <c r="I797" i="17"/>
  <c r="I733" i="39"/>
  <c r="K733" i="39" s="1"/>
  <c r="L733" i="39" s="1"/>
  <c r="G757" i="37"/>
  <c r="H757" i="37" s="1"/>
  <c r="C758" i="51" s="1"/>
  <c r="D758" i="51" s="1"/>
  <c r="E758" i="51" s="1"/>
  <c r="M757" i="37"/>
  <c r="N757" i="37" s="1"/>
  <c r="I758" i="51" s="1"/>
  <c r="J758" i="51" s="1"/>
  <c r="K758" i="51" s="1"/>
  <c r="S758" i="39"/>
  <c r="K769" i="30"/>
  <c r="L769" i="30" s="1"/>
  <c r="Y476" i="35"/>
  <c r="Z476" i="35" s="1"/>
  <c r="I476" i="40" s="1"/>
  <c r="F472" i="38"/>
  <c r="L475" i="36"/>
  <c r="M475" i="36" s="1"/>
  <c r="N475" i="36" s="1"/>
  <c r="J486" i="32"/>
  <c r="K486" i="32" s="1"/>
  <c r="J788" i="28"/>
  <c r="K788" i="28" s="1"/>
  <c r="L744" i="27"/>
  <c r="F745" i="27" s="1"/>
  <c r="M744" i="27"/>
  <c r="P734" i="35"/>
  <c r="O734" i="35"/>
  <c r="J797" i="17" l="1"/>
  <c r="K797" i="17" s="1"/>
  <c r="M769" i="30"/>
  <c r="F770" i="30" s="1"/>
  <c r="N769" i="30"/>
  <c r="S759" i="35"/>
  <c r="I758" i="36"/>
  <c r="J758" i="36" s="1"/>
  <c r="K758" i="36" s="1"/>
  <c r="C758" i="36"/>
  <c r="D758" i="36" s="1"/>
  <c r="E758" i="36" s="1"/>
  <c r="E759" i="39" s="1"/>
  <c r="T759" i="39" s="1"/>
  <c r="H759" i="35"/>
  <c r="AC476" i="39"/>
  <c r="F472" i="41"/>
  <c r="L486" i="32"/>
  <c r="F487" i="32" s="1"/>
  <c r="M486" i="32"/>
  <c r="G473" i="21" s="1"/>
  <c r="M788" i="28"/>
  <c r="R779" i="35" s="1"/>
  <c r="L788" i="28"/>
  <c r="F789" i="28" s="1"/>
  <c r="H789" i="28" s="1"/>
  <c r="Q734" i="35"/>
  <c r="V734" i="35" s="1"/>
  <c r="W734" i="35" s="1"/>
  <c r="K734" i="35" s="1"/>
  <c r="D734" i="39" s="1"/>
  <c r="M735" i="35"/>
  <c r="I733" i="37"/>
  <c r="J733" i="37" s="1"/>
  <c r="K733" i="37" s="1"/>
  <c r="F734" i="51" s="1"/>
  <c r="G734" i="51" s="1"/>
  <c r="H734" i="51" s="1"/>
  <c r="G745" i="27"/>
  <c r="H745" i="27"/>
  <c r="J745" i="27" s="1"/>
  <c r="L797" i="17" l="1"/>
  <c r="F798" i="17" s="1"/>
  <c r="M797" i="17"/>
  <c r="F786" i="37" s="1"/>
  <c r="U759" i="39"/>
  <c r="L777" i="37"/>
  <c r="G789" i="28"/>
  <c r="P759" i="39"/>
  <c r="Q759" i="39" s="1"/>
  <c r="R759" i="39"/>
  <c r="T759" i="35"/>
  <c r="U759" i="35"/>
  <c r="O769" i="30"/>
  <c r="P769" i="30" s="1"/>
  <c r="E758" i="37"/>
  <c r="I759" i="35"/>
  <c r="J759" i="35"/>
  <c r="I770" i="30"/>
  <c r="G770" i="30"/>
  <c r="X477" i="35"/>
  <c r="O475" i="37"/>
  <c r="P475" i="37" s="1"/>
  <c r="Q475" i="37" s="1"/>
  <c r="L476" i="51" s="1"/>
  <c r="M476" i="51" s="1"/>
  <c r="N476" i="51" s="1"/>
  <c r="G487" i="32"/>
  <c r="H487" i="32"/>
  <c r="AE476" i="39"/>
  <c r="AD476" i="39"/>
  <c r="J789" i="28"/>
  <c r="K789" i="28" s="1"/>
  <c r="K745" i="27"/>
  <c r="I745" i="27"/>
  <c r="F734" i="36"/>
  <c r="G734" i="36" s="1"/>
  <c r="H734" i="36" s="1"/>
  <c r="N735" i="35"/>
  <c r="O734" i="39"/>
  <c r="F734" i="39"/>
  <c r="G734" i="39" s="1"/>
  <c r="I798" i="17" l="1"/>
  <c r="G798" i="17"/>
  <c r="K770" i="30"/>
  <c r="L770" i="30" s="1"/>
  <c r="S759" i="39"/>
  <c r="G758" i="37"/>
  <c r="H758" i="37" s="1"/>
  <c r="C759" i="51" s="1"/>
  <c r="D759" i="51" s="1"/>
  <c r="E759" i="51" s="1"/>
  <c r="M758" i="37"/>
  <c r="N758" i="37" s="1"/>
  <c r="I759" i="51" s="1"/>
  <c r="J759" i="51" s="1"/>
  <c r="K759" i="51" s="1"/>
  <c r="L476" i="36"/>
  <c r="M476" i="36" s="1"/>
  <c r="N476" i="36" s="1"/>
  <c r="F473" i="38"/>
  <c r="Y477" i="35"/>
  <c r="Z477" i="35" s="1"/>
  <c r="I477" i="40" s="1"/>
  <c r="J487" i="32"/>
  <c r="K487" i="32" s="1"/>
  <c r="L789" i="28"/>
  <c r="F790" i="28" s="1"/>
  <c r="M789" i="28"/>
  <c r="R780" i="35" s="1"/>
  <c r="H734" i="39"/>
  <c r="J734" i="39"/>
  <c r="I734" i="39"/>
  <c r="O735" i="35"/>
  <c r="P735" i="35"/>
  <c r="L745" i="27"/>
  <c r="F746" i="27" s="1"/>
  <c r="M745" i="27"/>
  <c r="L778" i="37"/>
  <c r="H790" i="28"/>
  <c r="J790" i="28" s="1"/>
  <c r="G790" i="28"/>
  <c r="J798" i="17" l="1"/>
  <c r="K798" i="17" s="1"/>
  <c r="M770" i="30"/>
  <c r="F771" i="30" s="1"/>
  <c r="N770" i="30"/>
  <c r="S760" i="35"/>
  <c r="I759" i="36"/>
  <c r="J759" i="36" s="1"/>
  <c r="K759" i="36" s="1"/>
  <c r="H760" i="35"/>
  <c r="C759" i="36"/>
  <c r="D759" i="36" s="1"/>
  <c r="E759" i="36" s="1"/>
  <c r="E760" i="39" s="1"/>
  <c r="T760" i="39" s="1"/>
  <c r="Q735" i="35"/>
  <c r="V735" i="35" s="1"/>
  <c r="W735" i="35" s="1"/>
  <c r="K735" i="35" s="1"/>
  <c r="D735" i="39" s="1"/>
  <c r="F735" i="39" s="1"/>
  <c r="G735" i="39" s="1"/>
  <c r="K734" i="39"/>
  <c r="L487" i="32"/>
  <c r="F488" i="32" s="1"/>
  <c r="M487" i="32"/>
  <c r="G474" i="21" s="1"/>
  <c r="F473" i="41"/>
  <c r="AC477" i="39"/>
  <c r="I734" i="37"/>
  <c r="J734" i="37" s="1"/>
  <c r="K734" i="37" s="1"/>
  <c r="F735" i="51" s="1"/>
  <c r="G735" i="51" s="1"/>
  <c r="H735" i="51" s="1"/>
  <c r="M736" i="35"/>
  <c r="G746" i="27"/>
  <c r="H746" i="27"/>
  <c r="J746" i="27" s="1"/>
  <c r="K790" i="28"/>
  <c r="L798" i="17" l="1"/>
  <c r="F799" i="17" s="1"/>
  <c r="M798" i="17"/>
  <c r="F787" i="37" s="1"/>
  <c r="U760" i="39"/>
  <c r="L734" i="39"/>
  <c r="O735" i="39"/>
  <c r="I760" i="35"/>
  <c r="J760" i="35"/>
  <c r="P760" i="39"/>
  <c r="Q760" i="39" s="1"/>
  <c r="R760" i="39"/>
  <c r="U760" i="35"/>
  <c r="T760" i="35"/>
  <c r="E759" i="37"/>
  <c r="O770" i="30"/>
  <c r="P770" i="30" s="1"/>
  <c r="I771" i="30"/>
  <c r="G771" i="30"/>
  <c r="AE477" i="39"/>
  <c r="AD477" i="39"/>
  <c r="X478" i="35"/>
  <c r="O476" i="37"/>
  <c r="P476" i="37" s="1"/>
  <c r="Q476" i="37" s="1"/>
  <c r="L477" i="51" s="1"/>
  <c r="M477" i="51" s="1"/>
  <c r="N477" i="51" s="1"/>
  <c r="H488" i="32"/>
  <c r="G488" i="32"/>
  <c r="H735" i="39"/>
  <c r="J735" i="39"/>
  <c r="I735" i="39"/>
  <c r="K746" i="27"/>
  <c r="I746" i="27"/>
  <c r="N736" i="35"/>
  <c r="F735" i="36"/>
  <c r="G735" i="36" s="1"/>
  <c r="H735" i="36" s="1"/>
  <c r="M790" i="28"/>
  <c r="L790" i="28"/>
  <c r="F791" i="28" s="1"/>
  <c r="I799" i="17" l="1"/>
  <c r="G799" i="17"/>
  <c r="G759" i="37"/>
  <c r="H759" i="37" s="1"/>
  <c r="C760" i="51" s="1"/>
  <c r="D760" i="51" s="1"/>
  <c r="E760" i="51" s="1"/>
  <c r="M759" i="37"/>
  <c r="N759" i="37" s="1"/>
  <c r="I760" i="51" s="1"/>
  <c r="J760" i="51" s="1"/>
  <c r="K760" i="51" s="1"/>
  <c r="S760" i="39"/>
  <c r="K771" i="30"/>
  <c r="L771" i="30" s="1"/>
  <c r="K735" i="39"/>
  <c r="Y478" i="35"/>
  <c r="Z478" i="35" s="1"/>
  <c r="I478" i="40" s="1"/>
  <c r="F474" i="38"/>
  <c r="L477" i="36"/>
  <c r="M477" i="36" s="1"/>
  <c r="N477" i="36" s="1"/>
  <c r="J488" i="32"/>
  <c r="K488" i="32" s="1"/>
  <c r="P736" i="35"/>
  <c r="O736" i="35"/>
  <c r="M746" i="27"/>
  <c r="L746" i="27"/>
  <c r="F747" i="27" s="1"/>
  <c r="G791" i="28"/>
  <c r="H791" i="28"/>
  <c r="J791" i="28" s="1"/>
  <c r="R781" i="35"/>
  <c r="L779" i="37"/>
  <c r="J799" i="17" l="1"/>
  <c r="K799" i="17" s="1"/>
  <c r="M771" i="30"/>
  <c r="F772" i="30" s="1"/>
  <c r="N771" i="30"/>
  <c r="L735" i="39"/>
  <c r="I760" i="36"/>
  <c r="J760" i="36" s="1"/>
  <c r="K760" i="36" s="1"/>
  <c r="S761" i="35"/>
  <c r="H761" i="35"/>
  <c r="C760" i="36"/>
  <c r="D760" i="36" s="1"/>
  <c r="E760" i="36" s="1"/>
  <c r="E761" i="39" s="1"/>
  <c r="T761" i="39" s="1"/>
  <c r="F474" i="41"/>
  <c r="AC478" i="39"/>
  <c r="M488" i="32"/>
  <c r="G475" i="21" s="1"/>
  <c r="L488" i="32"/>
  <c r="F489" i="32" s="1"/>
  <c r="H747" i="27"/>
  <c r="J747" i="27" s="1"/>
  <c r="G747" i="27"/>
  <c r="I735" i="37"/>
  <c r="J735" i="37" s="1"/>
  <c r="K735" i="37" s="1"/>
  <c r="F736" i="51" s="1"/>
  <c r="G736" i="51" s="1"/>
  <c r="H736" i="51" s="1"/>
  <c r="M737" i="35"/>
  <c r="Q736" i="35"/>
  <c r="V736" i="35" s="1"/>
  <c r="W736" i="35" s="1"/>
  <c r="K736" i="35" s="1"/>
  <c r="D736" i="39" s="1"/>
  <c r="K791" i="28"/>
  <c r="M799" i="17" l="1"/>
  <c r="F788" i="37" s="1"/>
  <c r="L799" i="17"/>
  <c r="F800" i="17" s="1"/>
  <c r="U761" i="39"/>
  <c r="P761" i="39"/>
  <c r="Q761" i="39" s="1"/>
  <c r="R761" i="39"/>
  <c r="I761" i="35"/>
  <c r="J761" i="35"/>
  <c r="U761" i="35"/>
  <c r="T761" i="35"/>
  <c r="O771" i="30"/>
  <c r="P771" i="30" s="1"/>
  <c r="E760" i="37"/>
  <c r="I772" i="30"/>
  <c r="G772" i="30"/>
  <c r="G489" i="32"/>
  <c r="H489" i="32"/>
  <c r="X479" i="35"/>
  <c r="O477" i="37"/>
  <c r="P477" i="37" s="1"/>
  <c r="Q477" i="37" s="1"/>
  <c r="L478" i="51" s="1"/>
  <c r="M478" i="51" s="1"/>
  <c r="N478" i="51" s="1"/>
  <c r="AE478" i="39"/>
  <c r="AD478" i="39"/>
  <c r="F736" i="39"/>
  <c r="O736" i="39"/>
  <c r="F736" i="36"/>
  <c r="G736" i="36" s="1"/>
  <c r="H736" i="36" s="1"/>
  <c r="N737" i="35"/>
  <c r="I747" i="27"/>
  <c r="K747" i="27"/>
  <c r="M791" i="28"/>
  <c r="L791" i="28"/>
  <c r="F792" i="28" s="1"/>
  <c r="G800" i="17" l="1"/>
  <c r="I800" i="17"/>
  <c r="G760" i="37"/>
  <c r="H760" i="37" s="1"/>
  <c r="C761" i="51" s="1"/>
  <c r="D761" i="51" s="1"/>
  <c r="E761" i="51" s="1"/>
  <c r="M760" i="37"/>
  <c r="N760" i="37" s="1"/>
  <c r="I761" i="51" s="1"/>
  <c r="J761" i="51" s="1"/>
  <c r="K761" i="51" s="1"/>
  <c r="K772" i="30"/>
  <c r="L772" i="30" s="1"/>
  <c r="S761" i="39"/>
  <c r="Y479" i="35"/>
  <c r="Z479" i="35" s="1"/>
  <c r="I479" i="40" s="1"/>
  <c r="F475" i="38"/>
  <c r="L478" i="36"/>
  <c r="M478" i="36" s="1"/>
  <c r="N478" i="36" s="1"/>
  <c r="J489" i="32"/>
  <c r="K489" i="32" s="1"/>
  <c r="L747" i="27"/>
  <c r="F748" i="27" s="1"/>
  <c r="M747" i="27"/>
  <c r="O737" i="35"/>
  <c r="P737" i="35"/>
  <c r="G736" i="39"/>
  <c r="H736" i="39" s="1"/>
  <c r="H792" i="28"/>
  <c r="G792" i="28"/>
  <c r="R782" i="35"/>
  <c r="L780" i="37"/>
  <c r="J800" i="17" l="1"/>
  <c r="K800" i="17" s="1"/>
  <c r="M772" i="30"/>
  <c r="F773" i="30" s="1"/>
  <c r="N772" i="30"/>
  <c r="S762" i="35"/>
  <c r="I761" i="36"/>
  <c r="J761" i="36" s="1"/>
  <c r="K761" i="36" s="1"/>
  <c r="C761" i="36"/>
  <c r="D761" i="36" s="1"/>
  <c r="E761" i="36" s="1"/>
  <c r="E762" i="39" s="1"/>
  <c r="T762" i="39" s="1"/>
  <c r="H762" i="35"/>
  <c r="Q737" i="35"/>
  <c r="V737" i="35" s="1"/>
  <c r="W737" i="35" s="1"/>
  <c r="K737" i="35" s="1"/>
  <c r="D737" i="39" s="1"/>
  <c r="O737" i="39" s="1"/>
  <c r="L489" i="32"/>
  <c r="F490" i="32" s="1"/>
  <c r="M489" i="32"/>
  <c r="G476" i="21" s="1"/>
  <c r="F475" i="41"/>
  <c r="AC479" i="39"/>
  <c r="J792" i="28"/>
  <c r="K792" i="28" s="1"/>
  <c r="J736" i="39"/>
  <c r="I736" i="39"/>
  <c r="K736" i="39" s="1"/>
  <c r="L736" i="39" s="1"/>
  <c r="M738" i="35"/>
  <c r="I736" i="37"/>
  <c r="J736" i="37" s="1"/>
  <c r="K736" i="37" s="1"/>
  <c r="F737" i="51" s="1"/>
  <c r="G737" i="51" s="1"/>
  <c r="H737" i="51" s="1"/>
  <c r="H748" i="27"/>
  <c r="J748" i="27" s="1"/>
  <c r="G748" i="27"/>
  <c r="L800" i="17" l="1"/>
  <c r="F801" i="17" s="1"/>
  <c r="M800" i="17"/>
  <c r="F789" i="37" s="1"/>
  <c r="U762" i="39"/>
  <c r="F737" i="39"/>
  <c r="G737" i="39" s="1"/>
  <c r="J737" i="39" s="1"/>
  <c r="I762" i="35"/>
  <c r="J762" i="35"/>
  <c r="P762" i="39"/>
  <c r="Q762" i="39" s="1"/>
  <c r="R762" i="39"/>
  <c r="T762" i="35"/>
  <c r="U762" i="35"/>
  <c r="O772" i="30"/>
  <c r="P772" i="30" s="1"/>
  <c r="E761" i="37"/>
  <c r="I773" i="30"/>
  <c r="G773" i="30"/>
  <c r="AE479" i="39"/>
  <c r="AD479" i="39"/>
  <c r="X480" i="35"/>
  <c r="O478" i="37"/>
  <c r="P478" i="37" s="1"/>
  <c r="Q478" i="37" s="1"/>
  <c r="L479" i="51" s="1"/>
  <c r="M479" i="51" s="1"/>
  <c r="N479" i="51" s="1"/>
  <c r="G490" i="32"/>
  <c r="H490" i="32"/>
  <c r="M792" i="28"/>
  <c r="L781" i="37" s="1"/>
  <c r="L792" i="28"/>
  <c r="F793" i="28" s="1"/>
  <c r="H793" i="28" s="1"/>
  <c r="K748" i="27"/>
  <c r="I748" i="27"/>
  <c r="F737" i="36"/>
  <c r="G737" i="36" s="1"/>
  <c r="H737" i="36" s="1"/>
  <c r="N738" i="35"/>
  <c r="R783" i="35" l="1"/>
  <c r="G793" i="28"/>
  <c r="I801" i="17"/>
  <c r="G801" i="17"/>
  <c r="I737" i="39"/>
  <c r="H737" i="39"/>
  <c r="G761" i="37"/>
  <c r="H761" i="37" s="1"/>
  <c r="C762" i="51" s="1"/>
  <c r="D762" i="51" s="1"/>
  <c r="E762" i="51" s="1"/>
  <c r="M761" i="37"/>
  <c r="N761" i="37" s="1"/>
  <c r="I762" i="51" s="1"/>
  <c r="J762" i="51" s="1"/>
  <c r="K762" i="51" s="1"/>
  <c r="S762" i="39"/>
  <c r="K773" i="30"/>
  <c r="L773" i="30" s="1"/>
  <c r="J490" i="32"/>
  <c r="K490" i="32" s="1"/>
  <c r="Y480" i="35"/>
  <c r="Z480" i="35" s="1"/>
  <c r="I480" i="40" s="1"/>
  <c r="L479" i="36"/>
  <c r="M479" i="36" s="1"/>
  <c r="N479" i="36" s="1"/>
  <c r="F476" i="38"/>
  <c r="J793" i="28"/>
  <c r="K793" i="28" s="1"/>
  <c r="K737" i="39"/>
  <c r="L737" i="39" s="1"/>
  <c r="O738" i="35"/>
  <c r="P738" i="35"/>
  <c r="M748" i="27"/>
  <c r="L748" i="27"/>
  <c r="F749" i="27" s="1"/>
  <c r="J801" i="17" l="1"/>
  <c r="K801" i="17" s="1"/>
  <c r="M773" i="30"/>
  <c r="F774" i="30" s="1"/>
  <c r="N773" i="30"/>
  <c r="S763" i="35"/>
  <c r="I762" i="36"/>
  <c r="J762" i="36" s="1"/>
  <c r="K762" i="36" s="1"/>
  <c r="C762" i="36"/>
  <c r="D762" i="36" s="1"/>
  <c r="E762" i="36" s="1"/>
  <c r="E763" i="39" s="1"/>
  <c r="T763" i="39" s="1"/>
  <c r="H763" i="35"/>
  <c r="AC480" i="39"/>
  <c r="F476" i="41"/>
  <c r="L490" i="32"/>
  <c r="F491" i="32" s="1"/>
  <c r="M490" i="32"/>
  <c r="G477" i="21" s="1"/>
  <c r="L793" i="28"/>
  <c r="F794" i="28" s="1"/>
  <c r="H794" i="28" s="1"/>
  <c r="M793" i="28"/>
  <c r="R784" i="35" s="1"/>
  <c r="Q738" i="35"/>
  <c r="V738" i="35" s="1"/>
  <c r="W738" i="35" s="1"/>
  <c r="K738" i="35" s="1"/>
  <c r="D738" i="39" s="1"/>
  <c r="O738" i="39" s="1"/>
  <c r="M739" i="35"/>
  <c r="I737" i="37"/>
  <c r="J737" i="37" s="1"/>
  <c r="K737" i="37" s="1"/>
  <c r="F738" i="51" s="1"/>
  <c r="G738" i="51" s="1"/>
  <c r="H738" i="51" s="1"/>
  <c r="H749" i="27"/>
  <c r="J749" i="27" s="1"/>
  <c r="G749" i="27"/>
  <c r="G794" i="28" l="1"/>
  <c r="M801" i="17"/>
  <c r="F790" i="37" s="1"/>
  <c r="L801" i="17"/>
  <c r="F802" i="17" s="1"/>
  <c r="U763" i="39"/>
  <c r="L782" i="37"/>
  <c r="J763" i="35"/>
  <c r="I763" i="35"/>
  <c r="T763" i="35"/>
  <c r="U763" i="35"/>
  <c r="O773" i="30"/>
  <c r="P773" i="30" s="1"/>
  <c r="E762" i="37"/>
  <c r="P763" i="39"/>
  <c r="Q763" i="39" s="1"/>
  <c r="R763" i="39"/>
  <c r="I774" i="30"/>
  <c r="G774" i="30"/>
  <c r="F738" i="39"/>
  <c r="G738" i="39" s="1"/>
  <c r="H738" i="39" s="1"/>
  <c r="X481" i="35"/>
  <c r="O479" i="37"/>
  <c r="P479" i="37" s="1"/>
  <c r="Q479" i="37" s="1"/>
  <c r="L480" i="51" s="1"/>
  <c r="M480" i="51" s="1"/>
  <c r="N480" i="51" s="1"/>
  <c r="G491" i="32"/>
  <c r="H491" i="32"/>
  <c r="AE480" i="39"/>
  <c r="AD480" i="39"/>
  <c r="J794" i="28"/>
  <c r="K794" i="28" s="1"/>
  <c r="K749" i="27"/>
  <c r="I749" i="27"/>
  <c r="F738" i="36"/>
  <c r="G738" i="36" s="1"/>
  <c r="H738" i="36" s="1"/>
  <c r="N739" i="35"/>
  <c r="G802" i="17" l="1"/>
  <c r="I802" i="17"/>
  <c r="G762" i="37"/>
  <c r="H762" i="37" s="1"/>
  <c r="C763" i="51" s="1"/>
  <c r="D763" i="51" s="1"/>
  <c r="E763" i="51" s="1"/>
  <c r="M762" i="37"/>
  <c r="N762" i="37" s="1"/>
  <c r="I763" i="51" s="1"/>
  <c r="J763" i="51" s="1"/>
  <c r="K763" i="51" s="1"/>
  <c r="K774" i="30"/>
  <c r="L774" i="30" s="1"/>
  <c r="S763" i="39"/>
  <c r="Y481" i="35"/>
  <c r="Z481" i="35" s="1"/>
  <c r="I481" i="40" s="1"/>
  <c r="L480" i="36"/>
  <c r="M480" i="36" s="1"/>
  <c r="N480" i="36" s="1"/>
  <c r="F477" i="38"/>
  <c r="J491" i="32"/>
  <c r="K491" i="32" s="1"/>
  <c r="M794" i="28"/>
  <c r="L783" i="37" s="1"/>
  <c r="L794" i="28"/>
  <c r="F795" i="28" s="1"/>
  <c r="H795" i="28" s="1"/>
  <c r="J795" i="28" s="1"/>
  <c r="I738" i="39"/>
  <c r="K738" i="39" s="1"/>
  <c r="J738" i="39"/>
  <c r="P739" i="35"/>
  <c r="O739" i="35"/>
  <c r="L749" i="27"/>
  <c r="F750" i="27" s="1"/>
  <c r="M749" i="27"/>
  <c r="R785" i="35" l="1"/>
  <c r="J802" i="17"/>
  <c r="K802" i="17" s="1"/>
  <c r="G795" i="28"/>
  <c r="M774" i="30"/>
  <c r="F775" i="30" s="1"/>
  <c r="N774" i="30"/>
  <c r="I763" i="36"/>
  <c r="J763" i="36" s="1"/>
  <c r="K763" i="36" s="1"/>
  <c r="S764" i="35"/>
  <c r="H764" i="35"/>
  <c r="C763" i="36"/>
  <c r="D763" i="36" s="1"/>
  <c r="E763" i="36" s="1"/>
  <c r="E764" i="39" s="1"/>
  <c r="T764" i="39" s="1"/>
  <c r="M491" i="32"/>
  <c r="G478" i="21" s="1"/>
  <c r="L491" i="32"/>
  <c r="F492" i="32" s="1"/>
  <c r="AC481" i="39"/>
  <c r="F477" i="41"/>
  <c r="L738" i="39"/>
  <c r="I738" i="37"/>
  <c r="J738" i="37" s="1"/>
  <c r="K738" i="37" s="1"/>
  <c r="F739" i="51" s="1"/>
  <c r="G739" i="51" s="1"/>
  <c r="H739" i="51" s="1"/>
  <c r="M740" i="35"/>
  <c r="H750" i="27"/>
  <c r="J750" i="27" s="1"/>
  <c r="G750" i="27"/>
  <c r="Q739" i="35"/>
  <c r="V739" i="35" s="1"/>
  <c r="W739" i="35" s="1"/>
  <c r="K739" i="35" s="1"/>
  <c r="D739" i="39" s="1"/>
  <c r="K795" i="28"/>
  <c r="M802" i="17" l="1"/>
  <c r="F791" i="37" s="1"/>
  <c r="L802" i="17"/>
  <c r="F803" i="17" s="1"/>
  <c r="U764" i="39"/>
  <c r="P764" i="39"/>
  <c r="Q764" i="39" s="1"/>
  <c r="R764" i="39"/>
  <c r="J764" i="35"/>
  <c r="I764" i="35"/>
  <c r="T764" i="35"/>
  <c r="U764" i="35"/>
  <c r="O774" i="30"/>
  <c r="P774" i="30" s="1"/>
  <c r="E763" i="37"/>
  <c r="I775" i="30"/>
  <c r="G775" i="30"/>
  <c r="G492" i="32"/>
  <c r="H492" i="32"/>
  <c r="AE481" i="39"/>
  <c r="AD481" i="39"/>
  <c r="X482" i="35"/>
  <c r="O480" i="37"/>
  <c r="P480" i="37" s="1"/>
  <c r="Q480" i="37" s="1"/>
  <c r="L481" i="51" s="1"/>
  <c r="M481" i="51" s="1"/>
  <c r="N481" i="51" s="1"/>
  <c r="F739" i="39"/>
  <c r="O739" i="39"/>
  <c r="K750" i="27"/>
  <c r="I750" i="27"/>
  <c r="F739" i="36"/>
  <c r="G739" i="36" s="1"/>
  <c r="H739" i="36" s="1"/>
  <c r="N740" i="35"/>
  <c r="M795" i="28"/>
  <c r="L795" i="28"/>
  <c r="F796" i="28" s="1"/>
  <c r="I803" i="17" l="1"/>
  <c r="G803" i="17"/>
  <c r="G763" i="37"/>
  <c r="H763" i="37" s="1"/>
  <c r="C764" i="51" s="1"/>
  <c r="D764" i="51" s="1"/>
  <c r="E764" i="51" s="1"/>
  <c r="M763" i="37"/>
  <c r="N763" i="37" s="1"/>
  <c r="I764" i="51" s="1"/>
  <c r="J764" i="51" s="1"/>
  <c r="K764" i="51" s="1"/>
  <c r="S764" i="39"/>
  <c r="K775" i="30"/>
  <c r="L775" i="30" s="1"/>
  <c r="F478" i="38"/>
  <c r="Y482" i="35"/>
  <c r="Z482" i="35" s="1"/>
  <c r="I482" i="40" s="1"/>
  <c r="L481" i="36"/>
  <c r="M481" i="36" s="1"/>
  <c r="N481" i="36" s="1"/>
  <c r="J492" i="32"/>
  <c r="K492" i="32" s="1"/>
  <c r="M750" i="27"/>
  <c r="L750" i="27"/>
  <c r="F751" i="27" s="1"/>
  <c r="P740" i="35"/>
  <c r="O740" i="35"/>
  <c r="G739" i="39"/>
  <c r="H739" i="39" s="1"/>
  <c r="G796" i="28"/>
  <c r="H796" i="28"/>
  <c r="R786" i="35"/>
  <c r="L784" i="37"/>
  <c r="J803" i="17" l="1"/>
  <c r="K803" i="17" s="1"/>
  <c r="M775" i="30"/>
  <c r="F776" i="30" s="1"/>
  <c r="N775" i="30"/>
  <c r="S765" i="35"/>
  <c r="I764" i="36"/>
  <c r="J764" i="36" s="1"/>
  <c r="K764" i="36" s="1"/>
  <c r="C764" i="36"/>
  <c r="D764" i="36" s="1"/>
  <c r="E764" i="36" s="1"/>
  <c r="E765" i="39" s="1"/>
  <c r="T765" i="39" s="1"/>
  <c r="H765" i="35"/>
  <c r="AC482" i="39"/>
  <c r="F478" i="41"/>
  <c r="L492" i="32"/>
  <c r="F493" i="32" s="1"/>
  <c r="M492" i="32"/>
  <c r="G479" i="21" s="1"/>
  <c r="J796" i="28"/>
  <c r="K796" i="28" s="1"/>
  <c r="Q740" i="35"/>
  <c r="V740" i="35" s="1"/>
  <c r="W740" i="35" s="1"/>
  <c r="K740" i="35" s="1"/>
  <c r="D740" i="39" s="1"/>
  <c r="F740" i="39" s="1"/>
  <c r="G740" i="39" s="1"/>
  <c r="I739" i="39"/>
  <c r="K739" i="39" s="1"/>
  <c r="J739" i="39"/>
  <c r="G751" i="27"/>
  <c r="H751" i="27"/>
  <c r="J751" i="27" s="1"/>
  <c r="M741" i="35"/>
  <c r="I739" i="37"/>
  <c r="J739" i="37" s="1"/>
  <c r="K739" i="37" s="1"/>
  <c r="F740" i="51" s="1"/>
  <c r="G740" i="51" s="1"/>
  <c r="H740" i="51" s="1"/>
  <c r="L803" i="17" l="1"/>
  <c r="F804" i="17" s="1"/>
  <c r="M803" i="17"/>
  <c r="F792" i="37" s="1"/>
  <c r="U765" i="39"/>
  <c r="J765" i="35"/>
  <c r="I765" i="35"/>
  <c r="T765" i="35"/>
  <c r="U765" i="35"/>
  <c r="O775" i="30"/>
  <c r="P775" i="30" s="1"/>
  <c r="E764" i="37"/>
  <c r="P765" i="39"/>
  <c r="Q765" i="39" s="1"/>
  <c r="R765" i="39"/>
  <c r="G776" i="30"/>
  <c r="I776" i="30"/>
  <c r="H493" i="32"/>
  <c r="G493" i="32"/>
  <c r="X483" i="35"/>
  <c r="O481" i="37"/>
  <c r="P481" i="37" s="1"/>
  <c r="Q481" i="37" s="1"/>
  <c r="L482" i="51" s="1"/>
  <c r="M482" i="51" s="1"/>
  <c r="N482" i="51" s="1"/>
  <c r="AE482" i="39"/>
  <c r="AD482" i="39"/>
  <c r="M796" i="28"/>
  <c r="L785" i="37" s="1"/>
  <c r="L796" i="28"/>
  <c r="F797" i="28" s="1"/>
  <c r="H797" i="28" s="1"/>
  <c r="O740" i="39"/>
  <c r="N741" i="35"/>
  <c r="F740" i="36"/>
  <c r="G740" i="36" s="1"/>
  <c r="H740" i="36" s="1"/>
  <c r="K751" i="27"/>
  <c r="I751" i="27"/>
  <c r="L739" i="39"/>
  <c r="H740" i="39"/>
  <c r="I740" i="39"/>
  <c r="J740" i="39"/>
  <c r="G797" i="28" l="1"/>
  <c r="R787" i="35"/>
  <c r="G804" i="17"/>
  <c r="I804" i="17"/>
  <c r="S765" i="39"/>
  <c r="G764" i="37"/>
  <c r="H764" i="37" s="1"/>
  <c r="C765" i="51" s="1"/>
  <c r="D765" i="51" s="1"/>
  <c r="E765" i="51" s="1"/>
  <c r="M764" i="37"/>
  <c r="N764" i="37" s="1"/>
  <c r="I765" i="51" s="1"/>
  <c r="J765" i="51" s="1"/>
  <c r="K765" i="51" s="1"/>
  <c r="K776" i="30"/>
  <c r="L776" i="30" s="1"/>
  <c r="Y483" i="35"/>
  <c r="Z483" i="35" s="1"/>
  <c r="I483" i="40" s="1"/>
  <c r="F479" i="38"/>
  <c r="L482" i="36"/>
  <c r="M482" i="36" s="1"/>
  <c r="N482" i="36" s="1"/>
  <c r="J493" i="32"/>
  <c r="K493" i="32" s="1"/>
  <c r="J797" i="28"/>
  <c r="K797" i="28" s="1"/>
  <c r="K740" i="39"/>
  <c r="L740" i="39" s="1"/>
  <c r="L751" i="27"/>
  <c r="F752" i="27" s="1"/>
  <c r="M751" i="27"/>
  <c r="O741" i="35"/>
  <c r="P741" i="35"/>
  <c r="J804" i="17" l="1"/>
  <c r="K804" i="17" s="1"/>
  <c r="N776" i="30"/>
  <c r="M776" i="30"/>
  <c r="F777" i="30" s="1"/>
  <c r="S766" i="35"/>
  <c r="I765" i="36"/>
  <c r="J765" i="36" s="1"/>
  <c r="K765" i="36" s="1"/>
  <c r="C765" i="36"/>
  <c r="D765" i="36" s="1"/>
  <c r="E765" i="36" s="1"/>
  <c r="E766" i="39" s="1"/>
  <c r="T766" i="39" s="1"/>
  <c r="H766" i="35"/>
  <c r="Q741" i="35"/>
  <c r="V741" i="35" s="1"/>
  <c r="W741" i="35" s="1"/>
  <c r="K741" i="35" s="1"/>
  <c r="D741" i="39" s="1"/>
  <c r="F741" i="39" s="1"/>
  <c r="F479" i="41"/>
  <c r="AC483" i="39"/>
  <c r="M493" i="32"/>
  <c r="G480" i="21" s="1"/>
  <c r="L493" i="32"/>
  <c r="F494" i="32" s="1"/>
  <c r="L797" i="28"/>
  <c r="F798" i="28" s="1"/>
  <c r="H798" i="28" s="1"/>
  <c r="M797" i="28"/>
  <c r="R788" i="35" s="1"/>
  <c r="M742" i="35"/>
  <c r="I740" i="37"/>
  <c r="J740" i="37" s="1"/>
  <c r="K740" i="37" s="1"/>
  <c r="F741" i="51" s="1"/>
  <c r="G741" i="51" s="1"/>
  <c r="H741" i="51" s="1"/>
  <c r="H752" i="27"/>
  <c r="J752" i="27" s="1"/>
  <c r="G752" i="27"/>
  <c r="L804" i="17" l="1"/>
  <c r="F805" i="17" s="1"/>
  <c r="M804" i="17"/>
  <c r="F793" i="37" s="1"/>
  <c r="U766" i="39"/>
  <c r="G798" i="28"/>
  <c r="L786" i="37"/>
  <c r="J766" i="35"/>
  <c r="I766" i="35"/>
  <c r="T766" i="35"/>
  <c r="U766" i="35"/>
  <c r="O741" i="39"/>
  <c r="I777" i="30"/>
  <c r="G777" i="30"/>
  <c r="P766" i="39"/>
  <c r="Q766" i="39" s="1"/>
  <c r="R766" i="39"/>
  <c r="O776" i="30"/>
  <c r="P776" i="30" s="1"/>
  <c r="E765" i="37"/>
  <c r="G494" i="32"/>
  <c r="H494" i="32"/>
  <c r="AE483" i="39"/>
  <c r="AD483" i="39"/>
  <c r="X484" i="35"/>
  <c r="O482" i="37"/>
  <c r="P482" i="37" s="1"/>
  <c r="Q482" i="37" s="1"/>
  <c r="L483" i="51" s="1"/>
  <c r="M483" i="51" s="1"/>
  <c r="N483" i="51" s="1"/>
  <c r="J798" i="28"/>
  <c r="K798" i="28" s="1"/>
  <c r="I752" i="27"/>
  <c r="K752" i="27"/>
  <c r="G741" i="39"/>
  <c r="H741" i="39" s="1"/>
  <c r="N742" i="35"/>
  <c r="F741" i="36"/>
  <c r="G741" i="36" s="1"/>
  <c r="H741" i="36" s="1"/>
  <c r="I805" i="17" l="1"/>
  <c r="G805" i="17"/>
  <c r="K777" i="30"/>
  <c r="L777" i="30" s="1"/>
  <c r="G765" i="37"/>
  <c r="H765" i="37" s="1"/>
  <c r="C766" i="51" s="1"/>
  <c r="D766" i="51" s="1"/>
  <c r="E766" i="51" s="1"/>
  <c r="M765" i="37"/>
  <c r="N765" i="37" s="1"/>
  <c r="I766" i="51" s="1"/>
  <c r="J766" i="51" s="1"/>
  <c r="K766" i="51" s="1"/>
  <c r="S766" i="39"/>
  <c r="Y484" i="35"/>
  <c r="Z484" i="35" s="1"/>
  <c r="I484" i="40" s="1"/>
  <c r="L483" i="36"/>
  <c r="M483" i="36" s="1"/>
  <c r="N483" i="36" s="1"/>
  <c r="F480" i="38"/>
  <c r="J494" i="32"/>
  <c r="K494" i="32" s="1"/>
  <c r="M798" i="28"/>
  <c r="R789" i="35" s="1"/>
  <c r="L798" i="28"/>
  <c r="F799" i="28" s="1"/>
  <c r="G799" i="28" s="1"/>
  <c r="J741" i="39"/>
  <c r="I741" i="39"/>
  <c r="K741" i="39" s="1"/>
  <c r="O742" i="35"/>
  <c r="P742" i="35"/>
  <c r="M752" i="27"/>
  <c r="L752" i="27"/>
  <c r="F753" i="27" s="1"/>
  <c r="L787" i="37" l="1"/>
  <c r="J805" i="17"/>
  <c r="K805" i="17" s="1"/>
  <c r="H799" i="28"/>
  <c r="N777" i="30"/>
  <c r="M777" i="30"/>
  <c r="F778" i="30" s="1"/>
  <c r="I766" i="36"/>
  <c r="J766" i="36" s="1"/>
  <c r="K766" i="36" s="1"/>
  <c r="S767" i="35"/>
  <c r="C766" i="36"/>
  <c r="D766" i="36" s="1"/>
  <c r="E766" i="36" s="1"/>
  <c r="E767" i="39" s="1"/>
  <c r="T767" i="39" s="1"/>
  <c r="H767" i="35"/>
  <c r="Q742" i="35"/>
  <c r="V742" i="35" s="1"/>
  <c r="W742" i="35" s="1"/>
  <c r="K742" i="35" s="1"/>
  <c r="D742" i="39" s="1"/>
  <c r="F742" i="39" s="1"/>
  <c r="G742" i="39" s="1"/>
  <c r="L741" i="39"/>
  <c r="M494" i="32"/>
  <c r="G481" i="21" s="1"/>
  <c r="L494" i="32"/>
  <c r="F495" i="32" s="1"/>
  <c r="AC484" i="39"/>
  <c r="F480" i="41"/>
  <c r="J799" i="28"/>
  <c r="K799" i="28" s="1"/>
  <c r="M743" i="35"/>
  <c r="I741" i="37"/>
  <c r="J741" i="37" s="1"/>
  <c r="K741" i="37" s="1"/>
  <c r="F742" i="51" s="1"/>
  <c r="G742" i="51" s="1"/>
  <c r="H742" i="51" s="1"/>
  <c r="G753" i="27"/>
  <c r="H753" i="27"/>
  <c r="J753" i="27" s="1"/>
  <c r="L805" i="17" l="1"/>
  <c r="F806" i="17" s="1"/>
  <c r="M805" i="17"/>
  <c r="F794" i="37" s="1"/>
  <c r="U767" i="39"/>
  <c r="O742" i="39"/>
  <c r="J767" i="35"/>
  <c r="I767" i="35"/>
  <c r="P767" i="39"/>
  <c r="Q767" i="39" s="1"/>
  <c r="R767" i="39"/>
  <c r="T767" i="35"/>
  <c r="U767" i="35"/>
  <c r="I778" i="30"/>
  <c r="G778" i="30"/>
  <c r="O777" i="30"/>
  <c r="P777" i="30" s="1"/>
  <c r="E766" i="37"/>
  <c r="AE484" i="39"/>
  <c r="AD484" i="39"/>
  <c r="G495" i="32"/>
  <c r="H495" i="32"/>
  <c r="X485" i="35"/>
  <c r="O483" i="37"/>
  <c r="P483" i="37" s="1"/>
  <c r="Q483" i="37" s="1"/>
  <c r="L484" i="51" s="1"/>
  <c r="M484" i="51" s="1"/>
  <c r="N484" i="51" s="1"/>
  <c r="L799" i="28"/>
  <c r="F800" i="28" s="1"/>
  <c r="H800" i="28" s="1"/>
  <c r="M799" i="28"/>
  <c r="L788" i="37" s="1"/>
  <c r="H742" i="39"/>
  <c r="I742" i="39"/>
  <c r="J742" i="39"/>
  <c r="K753" i="27"/>
  <c r="I753" i="27"/>
  <c r="F742" i="36"/>
  <c r="G742" i="36" s="1"/>
  <c r="H742" i="36" s="1"/>
  <c r="N743" i="35"/>
  <c r="G800" i="28"/>
  <c r="R790" i="35" l="1"/>
  <c r="K742" i="39"/>
  <c r="L742" i="39" s="1"/>
  <c r="G806" i="17"/>
  <c r="I806" i="17"/>
  <c r="K778" i="30"/>
  <c r="L778" i="30" s="1"/>
  <c r="S767" i="39"/>
  <c r="G766" i="37"/>
  <c r="H766" i="37" s="1"/>
  <c r="C767" i="51" s="1"/>
  <c r="D767" i="51" s="1"/>
  <c r="E767" i="51" s="1"/>
  <c r="M766" i="37"/>
  <c r="N766" i="37" s="1"/>
  <c r="I767" i="51" s="1"/>
  <c r="J767" i="51" s="1"/>
  <c r="K767" i="51" s="1"/>
  <c r="J495" i="32"/>
  <c r="K495" i="32" s="1"/>
  <c r="F481" i="38"/>
  <c r="L484" i="36"/>
  <c r="M484" i="36" s="1"/>
  <c r="N484" i="36" s="1"/>
  <c r="Y485" i="35"/>
  <c r="Z485" i="35" s="1"/>
  <c r="I485" i="40" s="1"/>
  <c r="J800" i="28"/>
  <c r="K800" i="28" s="1"/>
  <c r="P743" i="35"/>
  <c r="O743" i="35"/>
  <c r="M753" i="27"/>
  <c r="L753" i="27"/>
  <c r="F754" i="27" s="1"/>
  <c r="J806" i="17" l="1"/>
  <c r="K806" i="17" s="1"/>
  <c r="I767" i="36"/>
  <c r="J767" i="36" s="1"/>
  <c r="K767" i="36" s="1"/>
  <c r="S768" i="35"/>
  <c r="M778" i="30"/>
  <c r="F779" i="30" s="1"/>
  <c r="N778" i="30"/>
  <c r="C767" i="36"/>
  <c r="D767" i="36" s="1"/>
  <c r="E767" i="36" s="1"/>
  <c r="E768" i="39" s="1"/>
  <c r="T768" i="39" s="1"/>
  <c r="H768" i="35"/>
  <c r="AC485" i="39"/>
  <c r="F481" i="41"/>
  <c r="M495" i="32"/>
  <c r="G482" i="21" s="1"/>
  <c r="L495" i="32"/>
  <c r="F496" i="32" s="1"/>
  <c r="M800" i="28"/>
  <c r="R791" i="35" s="1"/>
  <c r="L800" i="28"/>
  <c r="F801" i="28" s="1"/>
  <c r="G801" i="28" s="1"/>
  <c r="H754" i="27"/>
  <c r="J754" i="27" s="1"/>
  <c r="G754" i="27"/>
  <c r="M744" i="35"/>
  <c r="I742" i="37"/>
  <c r="J742" i="37" s="1"/>
  <c r="K742" i="37" s="1"/>
  <c r="F743" i="51" s="1"/>
  <c r="G743" i="51" s="1"/>
  <c r="H743" i="51" s="1"/>
  <c r="Q743" i="35"/>
  <c r="V743" i="35" s="1"/>
  <c r="W743" i="35" s="1"/>
  <c r="K743" i="35" s="1"/>
  <c r="D743" i="39" s="1"/>
  <c r="M806" i="17" l="1"/>
  <c r="F795" i="37" s="1"/>
  <c r="L806" i="17"/>
  <c r="F807" i="17" s="1"/>
  <c r="U768" i="39"/>
  <c r="L789" i="37"/>
  <c r="H801" i="28"/>
  <c r="J801" i="28" s="1"/>
  <c r="P768" i="39"/>
  <c r="Q768" i="39" s="1"/>
  <c r="R768" i="39"/>
  <c r="I768" i="35"/>
  <c r="J768" i="35"/>
  <c r="O778" i="30"/>
  <c r="P778" i="30" s="1"/>
  <c r="E767" i="37"/>
  <c r="I779" i="30"/>
  <c r="G779" i="30"/>
  <c r="U768" i="35"/>
  <c r="T768" i="35"/>
  <c r="G496" i="32"/>
  <c r="H496" i="32"/>
  <c r="X486" i="35"/>
  <c r="O484" i="37"/>
  <c r="P484" i="37" s="1"/>
  <c r="Q484" i="37" s="1"/>
  <c r="L485" i="51" s="1"/>
  <c r="M485" i="51" s="1"/>
  <c r="N485" i="51" s="1"/>
  <c r="AE485" i="39"/>
  <c r="AD485" i="39"/>
  <c r="O743" i="39"/>
  <c r="F743" i="39"/>
  <c r="G743" i="39" s="1"/>
  <c r="F743" i="36"/>
  <c r="G743" i="36" s="1"/>
  <c r="H743" i="36" s="1"/>
  <c r="N744" i="35"/>
  <c r="I754" i="27"/>
  <c r="K754" i="27"/>
  <c r="K801" i="28" l="1"/>
  <c r="I807" i="17"/>
  <c r="G807" i="17"/>
  <c r="K779" i="30"/>
  <c r="L779" i="30" s="1"/>
  <c r="G767" i="37"/>
  <c r="H767" i="37" s="1"/>
  <c r="C768" i="51" s="1"/>
  <c r="D768" i="51" s="1"/>
  <c r="E768" i="51" s="1"/>
  <c r="M767" i="37"/>
  <c r="N767" i="37" s="1"/>
  <c r="I768" i="51" s="1"/>
  <c r="J768" i="51" s="1"/>
  <c r="K768" i="51" s="1"/>
  <c r="S768" i="39"/>
  <c r="J496" i="32"/>
  <c r="K496" i="32" s="1"/>
  <c r="Y486" i="35"/>
  <c r="Z486" i="35" s="1"/>
  <c r="I486" i="40" s="1"/>
  <c r="F482" i="38"/>
  <c r="L485" i="36"/>
  <c r="M485" i="36" s="1"/>
  <c r="N485" i="36" s="1"/>
  <c r="M754" i="27"/>
  <c r="L754" i="27"/>
  <c r="F755" i="27" s="1"/>
  <c r="P744" i="35"/>
  <c r="O744" i="35"/>
  <c r="H743" i="39"/>
  <c r="I743" i="39"/>
  <c r="J743" i="39"/>
  <c r="L801" i="28"/>
  <c r="F802" i="28" s="1"/>
  <c r="M801" i="28"/>
  <c r="K743" i="39" l="1"/>
  <c r="J807" i="17"/>
  <c r="K807" i="17" s="1"/>
  <c r="N779" i="30"/>
  <c r="M779" i="30"/>
  <c r="F780" i="30" s="1"/>
  <c r="S769" i="35"/>
  <c r="I768" i="36"/>
  <c r="J768" i="36" s="1"/>
  <c r="K768" i="36" s="1"/>
  <c r="H769" i="35"/>
  <c r="C768" i="36"/>
  <c r="D768" i="36" s="1"/>
  <c r="E768" i="36" s="1"/>
  <c r="E769" i="39" s="1"/>
  <c r="T769" i="39" s="1"/>
  <c r="M496" i="32"/>
  <c r="G483" i="21" s="1"/>
  <c r="L496" i="32"/>
  <c r="F497" i="32" s="1"/>
  <c r="F482" i="41"/>
  <c r="AC486" i="39"/>
  <c r="Q744" i="35"/>
  <c r="V744" i="35" s="1"/>
  <c r="W744" i="35" s="1"/>
  <c r="K744" i="35" s="1"/>
  <c r="D744" i="39" s="1"/>
  <c r="G755" i="27"/>
  <c r="H755" i="27"/>
  <c r="J755" i="27" s="1"/>
  <c r="L743" i="39"/>
  <c r="M745" i="35"/>
  <c r="I743" i="37"/>
  <c r="J743" i="37" s="1"/>
  <c r="K743" i="37" s="1"/>
  <c r="F744" i="51" s="1"/>
  <c r="G744" i="51" s="1"/>
  <c r="H744" i="51" s="1"/>
  <c r="R792" i="35"/>
  <c r="L790" i="37"/>
  <c r="H802" i="28"/>
  <c r="J802" i="28" s="1"/>
  <c r="G802" i="28"/>
  <c r="L807" i="17" l="1"/>
  <c r="F808" i="17" s="1"/>
  <c r="M807" i="17"/>
  <c r="F796" i="37" s="1"/>
  <c r="U769" i="39"/>
  <c r="P769" i="39"/>
  <c r="Q769" i="39" s="1"/>
  <c r="R769" i="39"/>
  <c r="J769" i="35"/>
  <c r="I769" i="35"/>
  <c r="T769" i="35"/>
  <c r="U769" i="35"/>
  <c r="I780" i="30"/>
  <c r="G780" i="30"/>
  <c r="E768" i="37"/>
  <c r="O779" i="30"/>
  <c r="P779" i="30" s="1"/>
  <c r="AE486" i="39"/>
  <c r="AD486" i="39"/>
  <c r="H497" i="32"/>
  <c r="G497" i="32"/>
  <c r="X487" i="35"/>
  <c r="O485" i="37"/>
  <c r="P485" i="37" s="1"/>
  <c r="Q485" i="37" s="1"/>
  <c r="L486" i="51" s="1"/>
  <c r="M486" i="51" s="1"/>
  <c r="N486" i="51" s="1"/>
  <c r="K755" i="27"/>
  <c r="I755" i="27"/>
  <c r="N745" i="35"/>
  <c r="F744" i="36"/>
  <c r="G744" i="36" s="1"/>
  <c r="H744" i="36" s="1"/>
  <c r="O744" i="39"/>
  <c r="F744" i="39"/>
  <c r="G744" i="39" s="1"/>
  <c r="K802" i="28"/>
  <c r="G808" i="17" l="1"/>
  <c r="I808" i="17"/>
  <c r="K780" i="30"/>
  <c r="L780" i="30" s="1"/>
  <c r="G768" i="37"/>
  <c r="H768" i="37" s="1"/>
  <c r="C769" i="51" s="1"/>
  <c r="D769" i="51" s="1"/>
  <c r="E769" i="51" s="1"/>
  <c r="M768" i="37"/>
  <c r="N768" i="37" s="1"/>
  <c r="I769" i="51" s="1"/>
  <c r="J769" i="51" s="1"/>
  <c r="K769" i="51" s="1"/>
  <c r="S769" i="39"/>
  <c r="J497" i="32"/>
  <c r="K497" i="32" s="1"/>
  <c r="Y487" i="35"/>
  <c r="Z487" i="35" s="1"/>
  <c r="I487" i="40" s="1"/>
  <c r="F483" i="38"/>
  <c r="L486" i="36"/>
  <c r="M486" i="36" s="1"/>
  <c r="N486" i="36" s="1"/>
  <c r="H744" i="39"/>
  <c r="I744" i="39"/>
  <c r="K744" i="39" s="1"/>
  <c r="J744" i="39"/>
  <c r="O745" i="35"/>
  <c r="P745" i="35"/>
  <c r="L755" i="27"/>
  <c r="F756" i="27" s="1"/>
  <c r="M755" i="27"/>
  <c r="M802" i="28"/>
  <c r="L802" i="28"/>
  <c r="F803" i="28" s="1"/>
  <c r="J808" i="17" l="1"/>
  <c r="K808" i="17" s="1"/>
  <c r="M780" i="30"/>
  <c r="F781" i="30" s="1"/>
  <c r="N780" i="30"/>
  <c r="I769" i="36"/>
  <c r="J769" i="36" s="1"/>
  <c r="K769" i="36" s="1"/>
  <c r="S770" i="35"/>
  <c r="C769" i="36"/>
  <c r="D769" i="36" s="1"/>
  <c r="E769" i="36" s="1"/>
  <c r="E770" i="39" s="1"/>
  <c r="T770" i="39" s="1"/>
  <c r="H770" i="35"/>
  <c r="Q745" i="35"/>
  <c r="V745" i="35" s="1"/>
  <c r="W745" i="35" s="1"/>
  <c r="K745" i="35" s="1"/>
  <c r="D745" i="39" s="1"/>
  <c r="O745" i="39" s="1"/>
  <c r="M497" i="32"/>
  <c r="G484" i="21" s="1"/>
  <c r="L497" i="32"/>
  <c r="F498" i="32" s="1"/>
  <c r="AC487" i="39"/>
  <c r="F483" i="41"/>
  <c r="L744" i="39"/>
  <c r="M746" i="35"/>
  <c r="I744" i="37"/>
  <c r="J744" i="37" s="1"/>
  <c r="K744" i="37" s="1"/>
  <c r="F745" i="51" s="1"/>
  <c r="G745" i="51" s="1"/>
  <c r="H745" i="51" s="1"/>
  <c r="G756" i="27"/>
  <c r="H756" i="27"/>
  <c r="J756" i="27" s="1"/>
  <c r="G803" i="28"/>
  <c r="H803" i="28"/>
  <c r="J803" i="28" s="1"/>
  <c r="R793" i="35"/>
  <c r="L791" i="37"/>
  <c r="M808" i="17" l="1"/>
  <c r="F797" i="37" s="1"/>
  <c r="L808" i="17"/>
  <c r="F809" i="17" s="1"/>
  <c r="U770" i="39"/>
  <c r="I770" i="35"/>
  <c r="J770" i="35"/>
  <c r="P770" i="39"/>
  <c r="Q770" i="39" s="1"/>
  <c r="R770" i="39"/>
  <c r="U770" i="35"/>
  <c r="T770" i="35"/>
  <c r="F745" i="39"/>
  <c r="G745" i="39" s="1"/>
  <c r="H745" i="39" s="1"/>
  <c r="O780" i="30"/>
  <c r="P780" i="30" s="1"/>
  <c r="E769" i="37"/>
  <c r="I781" i="30"/>
  <c r="G781" i="30"/>
  <c r="AE487" i="39"/>
  <c r="AD487" i="39"/>
  <c r="H498" i="32"/>
  <c r="G498" i="32"/>
  <c r="X488" i="35"/>
  <c r="O486" i="37"/>
  <c r="P486" i="37" s="1"/>
  <c r="Q486" i="37" s="1"/>
  <c r="L487" i="51" s="1"/>
  <c r="M487" i="51" s="1"/>
  <c r="N487" i="51" s="1"/>
  <c r="I756" i="27"/>
  <c r="K756" i="27"/>
  <c r="N746" i="35"/>
  <c r="F745" i="36"/>
  <c r="G745" i="36" s="1"/>
  <c r="H745" i="36" s="1"/>
  <c r="K803" i="28"/>
  <c r="G809" i="17" l="1"/>
  <c r="I809" i="17"/>
  <c r="S770" i="39"/>
  <c r="K781" i="30"/>
  <c r="L781" i="30" s="1"/>
  <c r="G769" i="37"/>
  <c r="H769" i="37" s="1"/>
  <c r="C770" i="51" s="1"/>
  <c r="D770" i="51" s="1"/>
  <c r="E770" i="51" s="1"/>
  <c r="M769" i="37"/>
  <c r="N769" i="37" s="1"/>
  <c r="I770" i="51" s="1"/>
  <c r="J770" i="51" s="1"/>
  <c r="K770" i="51" s="1"/>
  <c r="F484" i="38"/>
  <c r="Y488" i="35"/>
  <c r="Z488" i="35" s="1"/>
  <c r="I488" i="40" s="1"/>
  <c r="L487" i="36"/>
  <c r="M487" i="36" s="1"/>
  <c r="N487" i="36" s="1"/>
  <c r="J498" i="32"/>
  <c r="K498" i="32" s="1"/>
  <c r="L756" i="27"/>
  <c r="F757" i="27" s="1"/>
  <c r="M756" i="27"/>
  <c r="O746" i="35"/>
  <c r="P746" i="35"/>
  <c r="J745" i="39"/>
  <c r="I745" i="39"/>
  <c r="K745" i="39" s="1"/>
  <c r="M803" i="28"/>
  <c r="L803" i="28"/>
  <c r="F804" i="28" s="1"/>
  <c r="J809" i="17" l="1"/>
  <c r="K809" i="17" s="1"/>
  <c r="N781" i="30"/>
  <c r="M781" i="30"/>
  <c r="F782" i="30" s="1"/>
  <c r="I770" i="36"/>
  <c r="J770" i="36" s="1"/>
  <c r="K770" i="36" s="1"/>
  <c r="S771" i="35"/>
  <c r="C770" i="36"/>
  <c r="D770" i="36" s="1"/>
  <c r="E770" i="36" s="1"/>
  <c r="E771" i="39" s="1"/>
  <c r="T771" i="39" s="1"/>
  <c r="H771" i="35"/>
  <c r="M498" i="32"/>
  <c r="G485" i="21" s="1"/>
  <c r="L498" i="32"/>
  <c r="F499" i="32" s="1"/>
  <c r="F484" i="41"/>
  <c r="AC488" i="39"/>
  <c r="Q746" i="35"/>
  <c r="V746" i="35" s="1"/>
  <c r="W746" i="35" s="1"/>
  <c r="K746" i="35" s="1"/>
  <c r="D746" i="39" s="1"/>
  <c r="F746" i="39" s="1"/>
  <c r="L745" i="39"/>
  <c r="M747" i="35"/>
  <c r="I745" i="37"/>
  <c r="J745" i="37" s="1"/>
  <c r="K745" i="37" s="1"/>
  <c r="F746" i="51" s="1"/>
  <c r="G746" i="51" s="1"/>
  <c r="H746" i="51" s="1"/>
  <c r="H757" i="27"/>
  <c r="J757" i="27" s="1"/>
  <c r="G757" i="27"/>
  <c r="H804" i="28"/>
  <c r="J804" i="28" s="1"/>
  <c r="G804" i="28"/>
  <c r="R794" i="35"/>
  <c r="L792" i="37"/>
  <c r="L809" i="17" l="1"/>
  <c r="F810" i="17" s="1"/>
  <c r="M809" i="17"/>
  <c r="F798" i="37" s="1"/>
  <c r="O746" i="39"/>
  <c r="U771" i="39"/>
  <c r="J771" i="35"/>
  <c r="I771" i="35"/>
  <c r="P771" i="39"/>
  <c r="Q771" i="39" s="1"/>
  <c r="R771" i="39"/>
  <c r="T771" i="35"/>
  <c r="U771" i="35"/>
  <c r="G782" i="30"/>
  <c r="I782" i="30"/>
  <c r="O781" i="30"/>
  <c r="P781" i="30" s="1"/>
  <c r="E770" i="37"/>
  <c r="AE488" i="39"/>
  <c r="AD488" i="39"/>
  <c r="H499" i="32"/>
  <c r="G499" i="32"/>
  <c r="X489" i="35"/>
  <c r="O487" i="37"/>
  <c r="P487" i="37" s="1"/>
  <c r="Q487" i="37" s="1"/>
  <c r="L488" i="51" s="1"/>
  <c r="M488" i="51" s="1"/>
  <c r="N488" i="51" s="1"/>
  <c r="G746" i="39"/>
  <c r="H746" i="39" s="1"/>
  <c r="I757" i="27"/>
  <c r="K757" i="27"/>
  <c r="N747" i="35"/>
  <c r="F746" i="36"/>
  <c r="G746" i="36" s="1"/>
  <c r="H746" i="36" s="1"/>
  <c r="K804" i="28"/>
  <c r="G810" i="17" l="1"/>
  <c r="I810" i="17"/>
  <c r="K782" i="30"/>
  <c r="L782" i="30" s="1"/>
  <c r="S771" i="39"/>
  <c r="G770" i="37"/>
  <c r="H770" i="37" s="1"/>
  <c r="C771" i="51" s="1"/>
  <c r="D771" i="51" s="1"/>
  <c r="E771" i="51" s="1"/>
  <c r="M770" i="37"/>
  <c r="N770" i="37" s="1"/>
  <c r="I771" i="51" s="1"/>
  <c r="J771" i="51" s="1"/>
  <c r="K771" i="51" s="1"/>
  <c r="L488" i="36"/>
  <c r="M488" i="36" s="1"/>
  <c r="N488" i="36" s="1"/>
  <c r="F485" i="38"/>
  <c r="Y489" i="35"/>
  <c r="Z489" i="35" s="1"/>
  <c r="I489" i="40" s="1"/>
  <c r="J499" i="32"/>
  <c r="K499" i="32" s="1"/>
  <c r="L757" i="27"/>
  <c r="F758" i="27" s="1"/>
  <c r="M757" i="27"/>
  <c r="O747" i="35"/>
  <c r="P747" i="35"/>
  <c r="I746" i="39"/>
  <c r="K746" i="39" s="1"/>
  <c r="J746" i="39"/>
  <c r="M804" i="28"/>
  <c r="L804" i="28"/>
  <c r="F805" i="28" s="1"/>
  <c r="J810" i="17" l="1"/>
  <c r="K810" i="17" s="1"/>
  <c r="M782" i="30"/>
  <c r="F783" i="30" s="1"/>
  <c r="N782" i="30"/>
  <c r="I771" i="36"/>
  <c r="J771" i="36" s="1"/>
  <c r="K771" i="36" s="1"/>
  <c r="S772" i="35"/>
  <c r="C771" i="36"/>
  <c r="D771" i="36" s="1"/>
  <c r="E771" i="36" s="1"/>
  <c r="E772" i="39" s="1"/>
  <c r="T772" i="39" s="1"/>
  <c r="H772" i="35"/>
  <c r="Q747" i="35"/>
  <c r="V747" i="35" s="1"/>
  <c r="W747" i="35" s="1"/>
  <c r="K747" i="35" s="1"/>
  <c r="D747" i="39" s="1"/>
  <c r="F747" i="39" s="1"/>
  <c r="G747" i="39" s="1"/>
  <c r="L499" i="32"/>
  <c r="F500" i="32" s="1"/>
  <c r="M499" i="32"/>
  <c r="G486" i="21" s="1"/>
  <c r="F485" i="41"/>
  <c r="AC489" i="39"/>
  <c r="L746" i="39"/>
  <c r="M748" i="35"/>
  <c r="I746" i="37"/>
  <c r="J746" i="37" s="1"/>
  <c r="K746" i="37" s="1"/>
  <c r="F747" i="51" s="1"/>
  <c r="G747" i="51" s="1"/>
  <c r="H747" i="51" s="1"/>
  <c r="H758" i="27"/>
  <c r="J758" i="27" s="1"/>
  <c r="G758" i="27"/>
  <c r="H805" i="28"/>
  <c r="G805" i="28"/>
  <c r="R795" i="35"/>
  <c r="L793" i="37"/>
  <c r="L810" i="17" l="1"/>
  <c r="F811" i="17" s="1"/>
  <c r="M810" i="17"/>
  <c r="F799" i="37" s="1"/>
  <c r="U772" i="39"/>
  <c r="O747" i="39"/>
  <c r="U772" i="35"/>
  <c r="T772" i="35"/>
  <c r="I772" i="35"/>
  <c r="J772" i="35"/>
  <c r="E771" i="37"/>
  <c r="O782" i="30"/>
  <c r="P782" i="30" s="1"/>
  <c r="P772" i="39"/>
  <c r="Q772" i="39" s="1"/>
  <c r="R772" i="39"/>
  <c r="I783" i="30"/>
  <c r="G783" i="30"/>
  <c r="AE489" i="39"/>
  <c r="AD489" i="39"/>
  <c r="X490" i="35"/>
  <c r="O488" i="37"/>
  <c r="P488" i="37" s="1"/>
  <c r="Q488" i="37" s="1"/>
  <c r="L489" i="51" s="1"/>
  <c r="M489" i="51" s="1"/>
  <c r="N489" i="51" s="1"/>
  <c r="G500" i="32"/>
  <c r="H500" i="32"/>
  <c r="J805" i="28"/>
  <c r="K805" i="28" s="1"/>
  <c r="K758" i="27"/>
  <c r="I758" i="27"/>
  <c r="F747" i="36"/>
  <c r="G747" i="36" s="1"/>
  <c r="H747" i="36" s="1"/>
  <c r="N748" i="35"/>
  <c r="H747" i="39"/>
  <c r="I747" i="39"/>
  <c r="J747" i="39"/>
  <c r="G811" i="17" l="1"/>
  <c r="I811" i="17"/>
  <c r="K747" i="39"/>
  <c r="G771" i="37"/>
  <c r="H771" i="37" s="1"/>
  <c r="C772" i="51" s="1"/>
  <c r="D772" i="51" s="1"/>
  <c r="E772" i="51" s="1"/>
  <c r="M771" i="37"/>
  <c r="N771" i="37" s="1"/>
  <c r="I772" i="51" s="1"/>
  <c r="J772" i="51" s="1"/>
  <c r="K772" i="51" s="1"/>
  <c r="K783" i="30"/>
  <c r="L783" i="30" s="1"/>
  <c r="S772" i="39"/>
  <c r="J500" i="32"/>
  <c r="K500" i="32" s="1"/>
  <c r="Y490" i="35"/>
  <c r="Z490" i="35" s="1"/>
  <c r="I490" i="40" s="1"/>
  <c r="L489" i="36"/>
  <c r="M489" i="36" s="1"/>
  <c r="N489" i="36" s="1"/>
  <c r="F486" i="38"/>
  <c r="L805" i="28"/>
  <c r="F806" i="28" s="1"/>
  <c r="G806" i="28" s="1"/>
  <c r="M805" i="28"/>
  <c r="L794" i="37" s="1"/>
  <c r="L747" i="39"/>
  <c r="O748" i="35"/>
  <c r="P748" i="35"/>
  <c r="L758" i="27"/>
  <c r="F759" i="27" s="1"/>
  <c r="M758" i="27"/>
  <c r="H806" i="28" l="1"/>
  <c r="J811" i="17"/>
  <c r="K811" i="17" s="1"/>
  <c r="R796" i="35"/>
  <c r="N783" i="30"/>
  <c r="M783" i="30"/>
  <c r="F784" i="30" s="1"/>
  <c r="I772" i="36"/>
  <c r="J772" i="36" s="1"/>
  <c r="K772" i="36" s="1"/>
  <c r="S773" i="35"/>
  <c r="H773" i="35"/>
  <c r="C772" i="36"/>
  <c r="D772" i="36" s="1"/>
  <c r="E772" i="36" s="1"/>
  <c r="E773" i="39" s="1"/>
  <c r="T773" i="39" s="1"/>
  <c r="AC490" i="39"/>
  <c r="F486" i="41"/>
  <c r="M500" i="32"/>
  <c r="G487" i="21" s="1"/>
  <c r="L500" i="32"/>
  <c r="F501" i="32" s="1"/>
  <c r="J806" i="28"/>
  <c r="K806" i="28" s="1"/>
  <c r="Q748" i="35"/>
  <c r="V748" i="35" s="1"/>
  <c r="W748" i="35" s="1"/>
  <c r="K748" i="35" s="1"/>
  <c r="D748" i="39" s="1"/>
  <c r="O748" i="39" s="1"/>
  <c r="I747" i="37"/>
  <c r="J747" i="37" s="1"/>
  <c r="K747" i="37" s="1"/>
  <c r="F748" i="51" s="1"/>
  <c r="G748" i="51" s="1"/>
  <c r="H748" i="51" s="1"/>
  <c r="M749" i="35"/>
  <c r="H759" i="27"/>
  <c r="J759" i="27" s="1"/>
  <c r="G759" i="27"/>
  <c r="L811" i="17" l="1"/>
  <c r="F812" i="17" s="1"/>
  <c r="M811" i="17"/>
  <c r="F800" i="37" s="1"/>
  <c r="U773" i="39"/>
  <c r="U773" i="35"/>
  <c r="T773" i="35"/>
  <c r="P773" i="39"/>
  <c r="Q773" i="39" s="1"/>
  <c r="R773" i="39"/>
  <c r="G784" i="30"/>
  <c r="I784" i="30"/>
  <c r="I773" i="35"/>
  <c r="J773" i="35"/>
  <c r="O783" i="30"/>
  <c r="P783" i="30" s="1"/>
  <c r="E772" i="37"/>
  <c r="H501" i="32"/>
  <c r="G501" i="32"/>
  <c r="X491" i="35"/>
  <c r="O489" i="37"/>
  <c r="P489" i="37" s="1"/>
  <c r="Q489" i="37" s="1"/>
  <c r="L490" i="51" s="1"/>
  <c r="M490" i="51" s="1"/>
  <c r="N490" i="51" s="1"/>
  <c r="AE490" i="39"/>
  <c r="AD490" i="39"/>
  <c r="L806" i="28"/>
  <c r="F807" i="28" s="1"/>
  <c r="G807" i="28" s="1"/>
  <c r="M806" i="28"/>
  <c r="L795" i="37" s="1"/>
  <c r="F748" i="39"/>
  <c r="G748" i="39" s="1"/>
  <c r="H748" i="39" s="1"/>
  <c r="I759" i="27"/>
  <c r="K759" i="27"/>
  <c r="N749" i="35"/>
  <c r="F748" i="36"/>
  <c r="G748" i="36" s="1"/>
  <c r="H748" i="36" s="1"/>
  <c r="H807" i="28" l="1"/>
  <c r="J807" i="28" s="1"/>
  <c r="R797" i="35"/>
  <c r="G812" i="17"/>
  <c r="I812" i="17"/>
  <c r="S773" i="39"/>
  <c r="G772" i="37"/>
  <c r="H772" i="37" s="1"/>
  <c r="C773" i="51" s="1"/>
  <c r="D773" i="51" s="1"/>
  <c r="E773" i="51" s="1"/>
  <c r="M772" i="37"/>
  <c r="N772" i="37" s="1"/>
  <c r="I773" i="51" s="1"/>
  <c r="J773" i="51" s="1"/>
  <c r="K773" i="51" s="1"/>
  <c r="K784" i="30"/>
  <c r="L784" i="30" s="1"/>
  <c r="F487" i="38"/>
  <c r="Y491" i="35"/>
  <c r="Z491" i="35" s="1"/>
  <c r="I491" i="40" s="1"/>
  <c r="L490" i="36"/>
  <c r="M490" i="36" s="1"/>
  <c r="N490" i="36" s="1"/>
  <c r="J501" i="32"/>
  <c r="K501" i="32" s="1"/>
  <c r="I748" i="39"/>
  <c r="K748" i="39" s="1"/>
  <c r="J748" i="39"/>
  <c r="O749" i="35"/>
  <c r="P749" i="35"/>
  <c r="L759" i="27"/>
  <c r="F760" i="27" s="1"/>
  <c r="M759" i="27"/>
  <c r="K807" i="28"/>
  <c r="J812" i="17" l="1"/>
  <c r="K812" i="17" s="1"/>
  <c r="N784" i="30"/>
  <c r="M784" i="30"/>
  <c r="F785" i="30" s="1"/>
  <c r="C773" i="36"/>
  <c r="D773" i="36" s="1"/>
  <c r="E773" i="36" s="1"/>
  <c r="E774" i="39" s="1"/>
  <c r="T774" i="39" s="1"/>
  <c r="H774" i="35"/>
  <c r="I773" i="36"/>
  <c r="J773" i="36" s="1"/>
  <c r="K773" i="36" s="1"/>
  <c r="S774" i="35"/>
  <c r="L748" i="39"/>
  <c r="AC491" i="39"/>
  <c r="F487" i="41"/>
  <c r="L501" i="32"/>
  <c r="F502" i="32" s="1"/>
  <c r="M501" i="32"/>
  <c r="G488" i="21" s="1"/>
  <c r="Q749" i="35"/>
  <c r="V749" i="35" s="1"/>
  <c r="W749" i="35" s="1"/>
  <c r="K749" i="35" s="1"/>
  <c r="D749" i="39" s="1"/>
  <c r="O749" i="39" s="1"/>
  <c r="M750" i="35"/>
  <c r="I748" i="37"/>
  <c r="J748" i="37" s="1"/>
  <c r="K748" i="37" s="1"/>
  <c r="F749" i="51" s="1"/>
  <c r="G749" i="51" s="1"/>
  <c r="H749" i="51" s="1"/>
  <c r="H760" i="27"/>
  <c r="J760" i="27" s="1"/>
  <c r="G760" i="27"/>
  <c r="L807" i="28"/>
  <c r="F808" i="28" s="1"/>
  <c r="M807" i="28"/>
  <c r="M812" i="17" l="1"/>
  <c r="F801" i="37" s="1"/>
  <c r="L812" i="17"/>
  <c r="F813" i="17" s="1"/>
  <c r="U774" i="39"/>
  <c r="J774" i="35"/>
  <c r="I774" i="35"/>
  <c r="P774" i="39"/>
  <c r="Q774" i="39" s="1"/>
  <c r="R774" i="39"/>
  <c r="T774" i="35"/>
  <c r="U774" i="35"/>
  <c r="G785" i="30"/>
  <c r="I785" i="30"/>
  <c r="O784" i="30"/>
  <c r="P784" i="30" s="1"/>
  <c r="E773" i="37"/>
  <c r="F749" i="39"/>
  <c r="G749" i="39" s="1"/>
  <c r="I749" i="39" s="1"/>
  <c r="X492" i="35"/>
  <c r="O490" i="37"/>
  <c r="P490" i="37" s="1"/>
  <c r="Q490" i="37" s="1"/>
  <c r="L491" i="51" s="1"/>
  <c r="M491" i="51" s="1"/>
  <c r="N491" i="51" s="1"/>
  <c r="H502" i="32"/>
  <c r="G502" i="32"/>
  <c r="AE491" i="39"/>
  <c r="AD491" i="39"/>
  <c r="I760" i="27"/>
  <c r="K760" i="27"/>
  <c r="F749" i="36"/>
  <c r="G749" i="36" s="1"/>
  <c r="H749" i="36" s="1"/>
  <c r="N750" i="35"/>
  <c r="R798" i="35"/>
  <c r="L796" i="37"/>
  <c r="H808" i="28"/>
  <c r="G808" i="28"/>
  <c r="G813" i="17" l="1"/>
  <c r="I813" i="17"/>
  <c r="J749" i="39"/>
  <c r="H749" i="39"/>
  <c r="K749" i="39" s="1"/>
  <c r="S774" i="39"/>
  <c r="G773" i="37"/>
  <c r="H773" i="37" s="1"/>
  <c r="C774" i="51" s="1"/>
  <c r="D774" i="51" s="1"/>
  <c r="E774" i="51" s="1"/>
  <c r="M773" i="37"/>
  <c r="N773" i="37" s="1"/>
  <c r="I774" i="51" s="1"/>
  <c r="J774" i="51" s="1"/>
  <c r="K774" i="51" s="1"/>
  <c r="K785" i="30"/>
  <c r="L785" i="30" s="1"/>
  <c r="J502" i="32"/>
  <c r="K502" i="32" s="1"/>
  <c r="F488" i="38"/>
  <c r="Y492" i="35"/>
  <c r="Z492" i="35" s="1"/>
  <c r="I492" i="40" s="1"/>
  <c r="L491" i="36"/>
  <c r="M491" i="36" s="1"/>
  <c r="N491" i="36" s="1"/>
  <c r="J808" i="28"/>
  <c r="K808" i="28" s="1"/>
  <c r="M760" i="27"/>
  <c r="L760" i="27"/>
  <c r="F761" i="27" s="1"/>
  <c r="O750" i="35"/>
  <c r="P750" i="35"/>
  <c r="J813" i="17" l="1"/>
  <c r="K813" i="17" s="1"/>
  <c r="L749" i="39"/>
  <c r="N785" i="30"/>
  <c r="M785" i="30"/>
  <c r="F786" i="30" s="1"/>
  <c r="S775" i="35"/>
  <c r="I774" i="36"/>
  <c r="J774" i="36" s="1"/>
  <c r="K774" i="36" s="1"/>
  <c r="C774" i="36"/>
  <c r="D774" i="36" s="1"/>
  <c r="E774" i="36" s="1"/>
  <c r="E775" i="39" s="1"/>
  <c r="T775" i="39" s="1"/>
  <c r="H775" i="35"/>
  <c r="Q750" i="35"/>
  <c r="V750" i="35" s="1"/>
  <c r="W750" i="35" s="1"/>
  <c r="K750" i="35" s="1"/>
  <c r="D750" i="39" s="1"/>
  <c r="F750" i="39" s="1"/>
  <c r="F488" i="41"/>
  <c r="AC492" i="39"/>
  <c r="M502" i="32"/>
  <c r="G489" i="21" s="1"/>
  <c r="L502" i="32"/>
  <c r="F503" i="32" s="1"/>
  <c r="L808" i="28"/>
  <c r="F809" i="28" s="1"/>
  <c r="G809" i="28" s="1"/>
  <c r="M808" i="28"/>
  <c r="L797" i="37" s="1"/>
  <c r="G761" i="27"/>
  <c r="H761" i="27"/>
  <c r="J761" i="27" s="1"/>
  <c r="M751" i="35"/>
  <c r="I749" i="37"/>
  <c r="J749" i="37" s="1"/>
  <c r="K749" i="37" s="1"/>
  <c r="F750" i="51" s="1"/>
  <c r="G750" i="51" s="1"/>
  <c r="H750" i="51" s="1"/>
  <c r="M813" i="17" l="1"/>
  <c r="F802" i="37" s="1"/>
  <c r="L813" i="17"/>
  <c r="F814" i="17" s="1"/>
  <c r="U775" i="39"/>
  <c r="H809" i="28"/>
  <c r="R799" i="35"/>
  <c r="O750" i="39"/>
  <c r="I775" i="35"/>
  <c r="J775" i="35"/>
  <c r="P775" i="39"/>
  <c r="Q775" i="39" s="1"/>
  <c r="R775" i="39"/>
  <c r="T775" i="35"/>
  <c r="U775" i="35"/>
  <c r="G786" i="30"/>
  <c r="I786" i="30"/>
  <c r="O785" i="30"/>
  <c r="P785" i="30" s="1"/>
  <c r="E774" i="37"/>
  <c r="H503" i="32"/>
  <c r="G503" i="32"/>
  <c r="X493" i="35"/>
  <c r="O491" i="37"/>
  <c r="P491" i="37" s="1"/>
  <c r="Q491" i="37" s="1"/>
  <c r="L492" i="51" s="1"/>
  <c r="M492" i="51" s="1"/>
  <c r="N492" i="51" s="1"/>
  <c r="AE492" i="39"/>
  <c r="AD492" i="39"/>
  <c r="J809" i="28"/>
  <c r="K809" i="28" s="1"/>
  <c r="I761" i="27"/>
  <c r="K761" i="27"/>
  <c r="G750" i="39"/>
  <c r="H750" i="39" s="1"/>
  <c r="N751" i="35"/>
  <c r="F750" i="36"/>
  <c r="G750" i="36" s="1"/>
  <c r="H750" i="36" s="1"/>
  <c r="I814" i="17" l="1"/>
  <c r="G814" i="17"/>
  <c r="S775" i="39"/>
  <c r="G774" i="37"/>
  <c r="H774" i="37" s="1"/>
  <c r="C775" i="51" s="1"/>
  <c r="D775" i="51" s="1"/>
  <c r="E775" i="51" s="1"/>
  <c r="M774" i="37"/>
  <c r="N774" i="37" s="1"/>
  <c r="I775" i="51" s="1"/>
  <c r="J775" i="51" s="1"/>
  <c r="K775" i="51" s="1"/>
  <c r="K786" i="30"/>
  <c r="L786" i="30" s="1"/>
  <c r="Y493" i="35"/>
  <c r="Z493" i="35" s="1"/>
  <c r="I493" i="40" s="1"/>
  <c r="F489" i="38"/>
  <c r="L492" i="36"/>
  <c r="M492" i="36" s="1"/>
  <c r="N492" i="36" s="1"/>
  <c r="J503" i="32"/>
  <c r="K503" i="32" s="1"/>
  <c r="L809" i="28"/>
  <c r="F810" i="28" s="1"/>
  <c r="H810" i="28" s="1"/>
  <c r="M809" i="28"/>
  <c r="R800" i="35" s="1"/>
  <c r="O751" i="35"/>
  <c r="P751" i="35"/>
  <c r="I750" i="39"/>
  <c r="K750" i="39" s="1"/>
  <c r="J750" i="39"/>
  <c r="M761" i="27"/>
  <c r="L761" i="27"/>
  <c r="F762" i="27" s="1"/>
  <c r="J814" i="17" l="1"/>
  <c r="K814" i="17" s="1"/>
  <c r="L798" i="37"/>
  <c r="G810" i="28"/>
  <c r="M786" i="30"/>
  <c r="F787" i="30" s="1"/>
  <c r="N786" i="30"/>
  <c r="S776" i="35"/>
  <c r="I775" i="36"/>
  <c r="J775" i="36" s="1"/>
  <c r="K775" i="36" s="1"/>
  <c r="C775" i="36"/>
  <c r="D775" i="36" s="1"/>
  <c r="E775" i="36" s="1"/>
  <c r="E776" i="39" s="1"/>
  <c r="T776" i="39" s="1"/>
  <c r="H776" i="35"/>
  <c r="Q751" i="35"/>
  <c r="V751" i="35" s="1"/>
  <c r="W751" i="35" s="1"/>
  <c r="K751" i="35" s="1"/>
  <c r="D751" i="39" s="1"/>
  <c r="O751" i="39" s="1"/>
  <c r="AC493" i="39"/>
  <c r="F489" i="41"/>
  <c r="L503" i="32"/>
  <c r="F504" i="32" s="1"/>
  <c r="M503" i="32"/>
  <c r="G490" i="21" s="1"/>
  <c r="J810" i="28"/>
  <c r="K810" i="28" s="1"/>
  <c r="G762" i="27"/>
  <c r="H762" i="27"/>
  <c r="J762" i="27" s="1"/>
  <c r="M752" i="35"/>
  <c r="I750" i="37"/>
  <c r="J750" i="37" s="1"/>
  <c r="K750" i="37" s="1"/>
  <c r="F751" i="51" s="1"/>
  <c r="G751" i="51" s="1"/>
  <c r="H751" i="51" s="1"/>
  <c r="L750" i="39"/>
  <c r="M814" i="17" l="1"/>
  <c r="F803" i="37" s="1"/>
  <c r="L814" i="17"/>
  <c r="F815" i="17" s="1"/>
  <c r="U776" i="39"/>
  <c r="P776" i="39"/>
  <c r="Q776" i="39" s="1"/>
  <c r="R776" i="39"/>
  <c r="F751" i="39"/>
  <c r="G751" i="39" s="1"/>
  <c r="H751" i="39" s="1"/>
  <c r="I776" i="35"/>
  <c r="J776" i="35"/>
  <c r="T776" i="35"/>
  <c r="U776" i="35"/>
  <c r="O786" i="30"/>
  <c r="P786" i="30" s="1"/>
  <c r="E775" i="37"/>
  <c r="I787" i="30"/>
  <c r="G787" i="30"/>
  <c r="X494" i="35"/>
  <c r="O492" i="37"/>
  <c r="P492" i="37" s="1"/>
  <c r="Q492" i="37" s="1"/>
  <c r="L493" i="51" s="1"/>
  <c r="M493" i="51" s="1"/>
  <c r="N493" i="51" s="1"/>
  <c r="H504" i="32"/>
  <c r="G504" i="32"/>
  <c r="AE493" i="39"/>
  <c r="AD493" i="39"/>
  <c r="M810" i="28"/>
  <c r="R801" i="35" s="1"/>
  <c r="L810" i="28"/>
  <c r="F811" i="28" s="1"/>
  <c r="G811" i="28" s="1"/>
  <c r="F751" i="36"/>
  <c r="G751" i="36" s="1"/>
  <c r="H751" i="36" s="1"/>
  <c r="N752" i="35"/>
  <c r="I762" i="27"/>
  <c r="K762" i="27"/>
  <c r="G815" i="17" l="1"/>
  <c r="I815" i="17"/>
  <c r="L799" i="37"/>
  <c r="H811" i="28"/>
  <c r="J811" i="28" s="1"/>
  <c r="K787" i="30"/>
  <c r="L787" i="30" s="1"/>
  <c r="S776" i="39"/>
  <c r="G775" i="37"/>
  <c r="H775" i="37" s="1"/>
  <c r="C776" i="51" s="1"/>
  <c r="D776" i="51" s="1"/>
  <c r="E776" i="51" s="1"/>
  <c r="M775" i="37"/>
  <c r="N775" i="37" s="1"/>
  <c r="I776" i="51" s="1"/>
  <c r="J776" i="51" s="1"/>
  <c r="K776" i="51" s="1"/>
  <c r="J504" i="32"/>
  <c r="K504" i="32" s="1"/>
  <c r="F490" i="38"/>
  <c r="Y494" i="35"/>
  <c r="Z494" i="35" s="1"/>
  <c r="I494" i="40" s="1"/>
  <c r="L493" i="36"/>
  <c r="M493" i="36" s="1"/>
  <c r="N493" i="36" s="1"/>
  <c r="I751" i="39"/>
  <c r="K751" i="39" s="1"/>
  <c r="J751" i="39"/>
  <c r="P752" i="35"/>
  <c r="O752" i="35"/>
  <c r="M762" i="27"/>
  <c r="L762" i="27"/>
  <c r="F763" i="27" s="1"/>
  <c r="K811" i="28" l="1"/>
  <c r="J815" i="17"/>
  <c r="K815" i="17" s="1"/>
  <c r="M787" i="30"/>
  <c r="F788" i="30" s="1"/>
  <c r="N787" i="30"/>
  <c r="I776" i="36"/>
  <c r="J776" i="36" s="1"/>
  <c r="K776" i="36" s="1"/>
  <c r="S777" i="35"/>
  <c r="C776" i="36"/>
  <c r="D776" i="36" s="1"/>
  <c r="E776" i="36" s="1"/>
  <c r="E777" i="39" s="1"/>
  <c r="T777" i="39" s="1"/>
  <c r="H777" i="35"/>
  <c r="L504" i="32"/>
  <c r="F505" i="32" s="1"/>
  <c r="M504" i="32"/>
  <c r="G491" i="21" s="1"/>
  <c r="F490" i="41"/>
  <c r="AC494" i="39"/>
  <c r="M753" i="35"/>
  <c r="I751" i="37"/>
  <c r="J751" i="37" s="1"/>
  <c r="K751" i="37" s="1"/>
  <c r="F752" i="51" s="1"/>
  <c r="G752" i="51" s="1"/>
  <c r="H752" i="51" s="1"/>
  <c r="Q752" i="35"/>
  <c r="V752" i="35" s="1"/>
  <c r="W752" i="35" s="1"/>
  <c r="K752" i="35" s="1"/>
  <c r="D752" i="39" s="1"/>
  <c r="L751" i="39"/>
  <c r="G763" i="27"/>
  <c r="H763" i="27"/>
  <c r="J763" i="27" s="1"/>
  <c r="M811" i="28"/>
  <c r="L811" i="28"/>
  <c r="F812" i="28" s="1"/>
  <c r="M815" i="17" l="1"/>
  <c r="F804" i="37" s="1"/>
  <c r="L815" i="17"/>
  <c r="F816" i="17" s="1"/>
  <c r="U777" i="39"/>
  <c r="P777" i="39"/>
  <c r="Q777" i="39" s="1"/>
  <c r="R777" i="39"/>
  <c r="T777" i="35"/>
  <c r="U777" i="35"/>
  <c r="J777" i="35"/>
  <c r="I777" i="35"/>
  <c r="O787" i="30"/>
  <c r="P787" i="30" s="1"/>
  <c r="E776" i="37"/>
  <c r="I788" i="30"/>
  <c r="G788" i="30"/>
  <c r="AE494" i="39"/>
  <c r="AD494" i="39"/>
  <c r="X495" i="35"/>
  <c r="O493" i="37"/>
  <c r="P493" i="37" s="1"/>
  <c r="Q493" i="37" s="1"/>
  <c r="L494" i="51" s="1"/>
  <c r="M494" i="51" s="1"/>
  <c r="N494" i="51" s="1"/>
  <c r="G505" i="32"/>
  <c r="H505" i="32"/>
  <c r="I763" i="27"/>
  <c r="K763" i="27"/>
  <c r="F752" i="39"/>
  <c r="G752" i="39" s="1"/>
  <c r="O752" i="39"/>
  <c r="F752" i="36"/>
  <c r="G752" i="36" s="1"/>
  <c r="H752" i="36" s="1"/>
  <c r="N753" i="35"/>
  <c r="G812" i="28"/>
  <c r="H812" i="28"/>
  <c r="R802" i="35"/>
  <c r="L800" i="37"/>
  <c r="G816" i="17" l="1"/>
  <c r="I816" i="17"/>
  <c r="K788" i="30"/>
  <c r="L788" i="30" s="1"/>
  <c r="S777" i="39"/>
  <c r="G776" i="37"/>
  <c r="H776" i="37" s="1"/>
  <c r="C777" i="51" s="1"/>
  <c r="D777" i="51" s="1"/>
  <c r="E777" i="51" s="1"/>
  <c r="M776" i="37"/>
  <c r="N776" i="37" s="1"/>
  <c r="I777" i="51" s="1"/>
  <c r="J777" i="51" s="1"/>
  <c r="K777" i="51" s="1"/>
  <c r="J505" i="32"/>
  <c r="K505" i="32" s="1"/>
  <c r="Y495" i="35"/>
  <c r="Z495" i="35" s="1"/>
  <c r="I495" i="40" s="1"/>
  <c r="L494" i="36"/>
  <c r="M494" i="36" s="1"/>
  <c r="N494" i="36" s="1"/>
  <c r="F491" i="38"/>
  <c r="J812" i="28"/>
  <c r="K812" i="28" s="1"/>
  <c r="M763" i="27"/>
  <c r="L763" i="27"/>
  <c r="F764" i="27" s="1"/>
  <c r="P753" i="35"/>
  <c r="O753" i="35"/>
  <c r="H752" i="39"/>
  <c r="J752" i="39"/>
  <c r="I752" i="39"/>
  <c r="J816" i="17" l="1"/>
  <c r="K816" i="17" s="1"/>
  <c r="N788" i="30"/>
  <c r="M788" i="30"/>
  <c r="F789" i="30" s="1"/>
  <c r="C777" i="36"/>
  <c r="D777" i="36" s="1"/>
  <c r="E777" i="36" s="1"/>
  <c r="E778" i="39" s="1"/>
  <c r="T778" i="39" s="1"/>
  <c r="H778" i="35"/>
  <c r="I777" i="36"/>
  <c r="J777" i="36" s="1"/>
  <c r="K777" i="36" s="1"/>
  <c r="S778" i="35"/>
  <c r="F491" i="41"/>
  <c r="AC495" i="39"/>
  <c r="L505" i="32"/>
  <c r="F506" i="32" s="1"/>
  <c r="M505" i="32"/>
  <c r="G492" i="21" s="1"/>
  <c r="M812" i="28"/>
  <c r="L812" i="28"/>
  <c r="F813" i="28" s="1"/>
  <c r="G813" i="28" s="1"/>
  <c r="K752" i="39"/>
  <c r="L752" i="39" s="1"/>
  <c r="Q753" i="35"/>
  <c r="V753" i="35" s="1"/>
  <c r="W753" i="35" s="1"/>
  <c r="K753" i="35" s="1"/>
  <c r="D753" i="39" s="1"/>
  <c r="O753" i="39" s="1"/>
  <c r="G764" i="27"/>
  <c r="H764" i="27"/>
  <c r="J764" i="27" s="1"/>
  <c r="M754" i="35"/>
  <c r="I752" i="37"/>
  <c r="J752" i="37" s="1"/>
  <c r="K752" i="37" s="1"/>
  <c r="F753" i="51" s="1"/>
  <c r="G753" i="51" s="1"/>
  <c r="H753" i="51" s="1"/>
  <c r="R803" i="35"/>
  <c r="L801" i="37"/>
  <c r="M816" i="17" l="1"/>
  <c r="F805" i="37" s="1"/>
  <c r="L816" i="17"/>
  <c r="F817" i="17" s="1"/>
  <c r="U778" i="39"/>
  <c r="H813" i="28"/>
  <c r="U778" i="35"/>
  <c r="T778" i="35"/>
  <c r="J778" i="35"/>
  <c r="I778" i="35"/>
  <c r="P778" i="39"/>
  <c r="Q778" i="39" s="1"/>
  <c r="R778" i="39"/>
  <c r="G789" i="30"/>
  <c r="I789" i="30"/>
  <c r="O788" i="30"/>
  <c r="P788" i="30" s="1"/>
  <c r="E777" i="37"/>
  <c r="F753" i="39"/>
  <c r="G753" i="39" s="1"/>
  <c r="J753" i="39" s="1"/>
  <c r="X496" i="35"/>
  <c r="O494" i="37"/>
  <c r="P494" i="37" s="1"/>
  <c r="Q494" i="37" s="1"/>
  <c r="L495" i="51" s="1"/>
  <c r="M495" i="51" s="1"/>
  <c r="N495" i="51" s="1"/>
  <c r="H506" i="32"/>
  <c r="G506" i="32"/>
  <c r="AE495" i="39"/>
  <c r="AD495" i="39"/>
  <c r="J813" i="28"/>
  <c r="K813" i="28" s="1"/>
  <c r="F753" i="36"/>
  <c r="G753" i="36" s="1"/>
  <c r="H753" i="36" s="1"/>
  <c r="N754" i="35"/>
  <c r="K764" i="27"/>
  <c r="I764" i="27"/>
  <c r="G817" i="17" l="1"/>
  <c r="I817" i="17"/>
  <c r="H753" i="39"/>
  <c r="K789" i="30"/>
  <c r="L789" i="30" s="1"/>
  <c r="S778" i="39"/>
  <c r="G777" i="37"/>
  <c r="H777" i="37" s="1"/>
  <c r="C778" i="51" s="1"/>
  <c r="D778" i="51" s="1"/>
  <c r="E778" i="51" s="1"/>
  <c r="M777" i="37"/>
  <c r="N777" i="37" s="1"/>
  <c r="I778" i="51" s="1"/>
  <c r="J778" i="51" s="1"/>
  <c r="K778" i="51" s="1"/>
  <c r="I753" i="39"/>
  <c r="K753" i="39" s="1"/>
  <c r="J506" i="32"/>
  <c r="K506" i="32" s="1"/>
  <c r="Y496" i="35"/>
  <c r="Z496" i="35" s="1"/>
  <c r="I496" i="40" s="1"/>
  <c r="L495" i="36"/>
  <c r="M495" i="36" s="1"/>
  <c r="N495" i="36" s="1"/>
  <c r="F492" i="38"/>
  <c r="L813" i="28"/>
  <c r="F814" i="28" s="1"/>
  <c r="G814" i="28" s="1"/>
  <c r="M813" i="28"/>
  <c r="R804" i="35" s="1"/>
  <c r="L764" i="27"/>
  <c r="F765" i="27" s="1"/>
  <c r="M764" i="27"/>
  <c r="O754" i="35"/>
  <c r="P754" i="35"/>
  <c r="Q754" i="35" s="1"/>
  <c r="V754" i="35" s="1"/>
  <c r="W754" i="35" s="1"/>
  <c r="K754" i="35" s="1"/>
  <c r="D754" i="39" s="1"/>
  <c r="J817" i="17" l="1"/>
  <c r="K817" i="17" s="1"/>
  <c r="H814" i="28"/>
  <c r="L802" i="37"/>
  <c r="N789" i="30"/>
  <c r="M789" i="30"/>
  <c r="F790" i="30" s="1"/>
  <c r="C778" i="36"/>
  <c r="D778" i="36" s="1"/>
  <c r="E778" i="36" s="1"/>
  <c r="E779" i="39" s="1"/>
  <c r="T779" i="39" s="1"/>
  <c r="H779" i="35"/>
  <c r="I778" i="36"/>
  <c r="J778" i="36" s="1"/>
  <c r="K778" i="36" s="1"/>
  <c r="S779" i="35"/>
  <c r="L753" i="39"/>
  <c r="AC496" i="39"/>
  <c r="F492" i="41"/>
  <c r="M506" i="32"/>
  <c r="G493" i="21" s="1"/>
  <c r="L506" i="32"/>
  <c r="F507" i="32" s="1"/>
  <c r="J814" i="28"/>
  <c r="K814" i="28" s="1"/>
  <c r="F754" i="39"/>
  <c r="G754" i="39" s="1"/>
  <c r="O754" i="39"/>
  <c r="I753" i="37"/>
  <c r="J753" i="37" s="1"/>
  <c r="K753" i="37" s="1"/>
  <c r="F754" i="51" s="1"/>
  <c r="G754" i="51" s="1"/>
  <c r="H754" i="51" s="1"/>
  <c r="M755" i="35"/>
  <c r="G765" i="27"/>
  <c r="H765" i="27"/>
  <c r="J765" i="27" s="1"/>
  <c r="M817" i="17" l="1"/>
  <c r="F806" i="37" s="1"/>
  <c r="L817" i="17"/>
  <c r="F818" i="17" s="1"/>
  <c r="U779" i="39"/>
  <c r="J779" i="35"/>
  <c r="I779" i="35"/>
  <c r="P779" i="39"/>
  <c r="Q779" i="39" s="1"/>
  <c r="R779" i="39"/>
  <c r="T779" i="35"/>
  <c r="U779" i="35"/>
  <c r="G790" i="30"/>
  <c r="I790" i="30"/>
  <c r="O789" i="30"/>
  <c r="P789" i="30" s="1"/>
  <c r="E778" i="37"/>
  <c r="G507" i="32"/>
  <c r="H507" i="32"/>
  <c r="X497" i="35"/>
  <c r="O495" i="37"/>
  <c r="P495" i="37" s="1"/>
  <c r="Q495" i="37" s="1"/>
  <c r="L496" i="51" s="1"/>
  <c r="M496" i="51" s="1"/>
  <c r="N496" i="51" s="1"/>
  <c r="AE496" i="39"/>
  <c r="AD496" i="39"/>
  <c r="M814" i="28"/>
  <c r="L814" i="28"/>
  <c r="F815" i="28" s="1"/>
  <c r="G815" i="28" s="1"/>
  <c r="I765" i="27"/>
  <c r="K765" i="27"/>
  <c r="N755" i="35"/>
  <c r="F754" i="36"/>
  <c r="G754" i="36" s="1"/>
  <c r="H754" i="36" s="1"/>
  <c r="H754" i="39"/>
  <c r="J754" i="39"/>
  <c r="I754" i="39"/>
  <c r="R805" i="35"/>
  <c r="L803" i="37"/>
  <c r="H815" i="28" l="1"/>
  <c r="J815" i="28" s="1"/>
  <c r="G818" i="17"/>
  <c r="I818" i="17"/>
  <c r="K790" i="30"/>
  <c r="L790" i="30" s="1"/>
  <c r="S779" i="39"/>
  <c r="G778" i="37"/>
  <c r="H778" i="37" s="1"/>
  <c r="C779" i="51" s="1"/>
  <c r="D779" i="51" s="1"/>
  <c r="E779" i="51" s="1"/>
  <c r="M778" i="37"/>
  <c r="N778" i="37" s="1"/>
  <c r="I779" i="51" s="1"/>
  <c r="J779" i="51" s="1"/>
  <c r="K779" i="51" s="1"/>
  <c r="F493" i="38"/>
  <c r="Y497" i="35"/>
  <c r="Z497" i="35" s="1"/>
  <c r="I497" i="40" s="1"/>
  <c r="L496" i="36"/>
  <c r="M496" i="36" s="1"/>
  <c r="N496" i="36" s="1"/>
  <c r="J507" i="32"/>
  <c r="K507" i="32" s="1"/>
  <c r="K754" i="39"/>
  <c r="L754" i="39" s="1"/>
  <c r="O755" i="35"/>
  <c r="P755" i="35"/>
  <c r="L765" i="27"/>
  <c r="F766" i="27" s="1"/>
  <c r="M765" i="27"/>
  <c r="K815" i="28"/>
  <c r="J818" i="17" l="1"/>
  <c r="K818" i="17" s="1"/>
  <c r="M790" i="30"/>
  <c r="F791" i="30" s="1"/>
  <c r="N790" i="30"/>
  <c r="S780" i="35"/>
  <c r="I779" i="36"/>
  <c r="J779" i="36" s="1"/>
  <c r="K779" i="36" s="1"/>
  <c r="C779" i="36"/>
  <c r="D779" i="36" s="1"/>
  <c r="E779" i="36" s="1"/>
  <c r="E780" i="39" s="1"/>
  <c r="T780" i="39" s="1"/>
  <c r="H780" i="35"/>
  <c r="Q755" i="35"/>
  <c r="V755" i="35" s="1"/>
  <c r="W755" i="35" s="1"/>
  <c r="K755" i="35" s="1"/>
  <c r="D755" i="39" s="1"/>
  <c r="O755" i="39" s="1"/>
  <c r="F493" i="41"/>
  <c r="AC497" i="39"/>
  <c r="M507" i="32"/>
  <c r="G494" i="21" s="1"/>
  <c r="L507" i="32"/>
  <c r="F508" i="32" s="1"/>
  <c r="M756" i="35"/>
  <c r="I754" i="37"/>
  <c r="J754" i="37" s="1"/>
  <c r="K754" i="37" s="1"/>
  <c r="F755" i="51" s="1"/>
  <c r="G755" i="51" s="1"/>
  <c r="H755" i="51" s="1"/>
  <c r="G766" i="27"/>
  <c r="H766" i="27"/>
  <c r="J766" i="27" s="1"/>
  <c r="L815" i="28"/>
  <c r="F816" i="28" s="1"/>
  <c r="M815" i="28"/>
  <c r="L818" i="17" l="1"/>
  <c r="F819" i="17" s="1"/>
  <c r="M818" i="17"/>
  <c r="F807" i="37" s="1"/>
  <c r="U780" i="39"/>
  <c r="J780" i="35"/>
  <c r="I780" i="35"/>
  <c r="U780" i="35"/>
  <c r="T780" i="35"/>
  <c r="P780" i="39"/>
  <c r="Q780" i="39" s="1"/>
  <c r="R780" i="39"/>
  <c r="F755" i="39"/>
  <c r="G755" i="39" s="1"/>
  <c r="J755" i="39" s="1"/>
  <c r="O790" i="30"/>
  <c r="P790" i="30" s="1"/>
  <c r="E779" i="37"/>
  <c r="I791" i="30"/>
  <c r="G791" i="30"/>
  <c r="X498" i="35"/>
  <c r="O496" i="37"/>
  <c r="P496" i="37" s="1"/>
  <c r="Q496" i="37" s="1"/>
  <c r="L497" i="51" s="1"/>
  <c r="M497" i="51" s="1"/>
  <c r="N497" i="51" s="1"/>
  <c r="AE497" i="39"/>
  <c r="AD497" i="39"/>
  <c r="G508" i="32"/>
  <c r="H508" i="32"/>
  <c r="I766" i="27"/>
  <c r="K766" i="27"/>
  <c r="N756" i="35"/>
  <c r="F755" i="36"/>
  <c r="G755" i="36" s="1"/>
  <c r="H755" i="36" s="1"/>
  <c r="R806" i="35"/>
  <c r="L804" i="37"/>
  <c r="H816" i="28"/>
  <c r="G816" i="28"/>
  <c r="G819" i="17" l="1"/>
  <c r="I819" i="17"/>
  <c r="I755" i="39"/>
  <c r="S780" i="39"/>
  <c r="H755" i="39"/>
  <c r="K791" i="30"/>
  <c r="L791" i="30" s="1"/>
  <c r="G779" i="37"/>
  <c r="H779" i="37" s="1"/>
  <c r="C780" i="51" s="1"/>
  <c r="D780" i="51" s="1"/>
  <c r="E780" i="51" s="1"/>
  <c r="M779" i="37"/>
  <c r="N779" i="37" s="1"/>
  <c r="I780" i="51" s="1"/>
  <c r="J780" i="51" s="1"/>
  <c r="K780" i="51" s="1"/>
  <c r="J508" i="32"/>
  <c r="K508" i="32" s="1"/>
  <c r="Y498" i="35"/>
  <c r="Z498" i="35" s="1"/>
  <c r="I498" i="40" s="1"/>
  <c r="F494" i="38"/>
  <c r="L497" i="36"/>
  <c r="M497" i="36" s="1"/>
  <c r="N497" i="36" s="1"/>
  <c r="J816" i="28"/>
  <c r="K816" i="28" s="1"/>
  <c r="P756" i="35"/>
  <c r="O756" i="35"/>
  <c r="L766" i="27"/>
  <c r="F767" i="27" s="1"/>
  <c r="M766" i="27"/>
  <c r="J819" i="17" l="1"/>
  <c r="K819" i="17" s="1"/>
  <c r="N791" i="30"/>
  <c r="M791" i="30"/>
  <c r="F792" i="30" s="1"/>
  <c r="I780" i="36"/>
  <c r="J780" i="36" s="1"/>
  <c r="K780" i="36" s="1"/>
  <c r="S781" i="35"/>
  <c r="C780" i="36"/>
  <c r="D780" i="36" s="1"/>
  <c r="E780" i="36" s="1"/>
  <c r="E781" i="39" s="1"/>
  <c r="T781" i="39" s="1"/>
  <c r="H781" i="35"/>
  <c r="K755" i="39"/>
  <c r="F494" i="41"/>
  <c r="AC498" i="39"/>
  <c r="M508" i="32"/>
  <c r="G495" i="21" s="1"/>
  <c r="L508" i="32"/>
  <c r="F509" i="32" s="1"/>
  <c r="L816" i="28"/>
  <c r="F817" i="28" s="1"/>
  <c r="G817" i="28" s="1"/>
  <c r="M816" i="28"/>
  <c r="L805" i="37" s="1"/>
  <c r="I755" i="37"/>
  <c r="J755" i="37" s="1"/>
  <c r="K755" i="37" s="1"/>
  <c r="F756" i="51" s="1"/>
  <c r="G756" i="51" s="1"/>
  <c r="H756" i="51" s="1"/>
  <c r="M757" i="35"/>
  <c r="H767" i="27"/>
  <c r="J767" i="27" s="1"/>
  <c r="G767" i="27"/>
  <c r="Q756" i="35"/>
  <c r="V756" i="35" s="1"/>
  <c r="W756" i="35" s="1"/>
  <c r="K756" i="35" s="1"/>
  <c r="D756" i="39" s="1"/>
  <c r="L819" i="17" l="1"/>
  <c r="F820" i="17" s="1"/>
  <c r="M819" i="17"/>
  <c r="F808" i="37" s="1"/>
  <c r="U781" i="39"/>
  <c r="R807" i="35"/>
  <c r="H817" i="28"/>
  <c r="P781" i="39"/>
  <c r="Q781" i="39" s="1"/>
  <c r="R781" i="39"/>
  <c r="U781" i="35"/>
  <c r="T781" i="35"/>
  <c r="L755" i="39"/>
  <c r="G792" i="30"/>
  <c r="I792" i="30"/>
  <c r="I781" i="35"/>
  <c r="J781" i="35"/>
  <c r="O791" i="30"/>
  <c r="P791" i="30" s="1"/>
  <c r="E780" i="37"/>
  <c r="H509" i="32"/>
  <c r="G509" i="32"/>
  <c r="X499" i="35"/>
  <c r="O497" i="37"/>
  <c r="P497" i="37" s="1"/>
  <c r="Q497" i="37" s="1"/>
  <c r="L498" i="51" s="1"/>
  <c r="M498" i="51" s="1"/>
  <c r="N498" i="51" s="1"/>
  <c r="AE498" i="39"/>
  <c r="AD498" i="39"/>
  <c r="J817" i="28"/>
  <c r="K817" i="28" s="1"/>
  <c r="F756" i="39"/>
  <c r="O756" i="39"/>
  <c r="I767" i="27"/>
  <c r="K767" i="27"/>
  <c r="N757" i="35"/>
  <c r="F756" i="36"/>
  <c r="G756" i="36" s="1"/>
  <c r="H756" i="36" s="1"/>
  <c r="I820" i="17" l="1"/>
  <c r="G820" i="17"/>
  <c r="G780" i="37"/>
  <c r="H780" i="37" s="1"/>
  <c r="C781" i="51" s="1"/>
  <c r="D781" i="51" s="1"/>
  <c r="E781" i="51" s="1"/>
  <c r="M780" i="37"/>
  <c r="N780" i="37" s="1"/>
  <c r="I781" i="51" s="1"/>
  <c r="J781" i="51" s="1"/>
  <c r="K781" i="51" s="1"/>
  <c r="K792" i="30"/>
  <c r="L792" i="30" s="1"/>
  <c r="S781" i="39"/>
  <c r="L498" i="36"/>
  <c r="M498" i="36" s="1"/>
  <c r="N498" i="36" s="1"/>
  <c r="Y499" i="35"/>
  <c r="Z499" i="35" s="1"/>
  <c r="I499" i="40" s="1"/>
  <c r="F495" i="38"/>
  <c r="J509" i="32"/>
  <c r="K509" i="32" s="1"/>
  <c r="M817" i="28"/>
  <c r="R808" i="35" s="1"/>
  <c r="L817" i="28"/>
  <c r="F818" i="28" s="1"/>
  <c r="G818" i="28" s="1"/>
  <c r="O757" i="35"/>
  <c r="P757" i="35"/>
  <c r="L767" i="27"/>
  <c r="F768" i="27" s="1"/>
  <c r="M767" i="27"/>
  <c r="G756" i="39"/>
  <c r="H756" i="39" s="1"/>
  <c r="J820" i="17" l="1"/>
  <c r="K820" i="17" s="1"/>
  <c r="L806" i="37"/>
  <c r="H818" i="28"/>
  <c r="M792" i="30"/>
  <c r="F793" i="30" s="1"/>
  <c r="N792" i="30"/>
  <c r="S782" i="35"/>
  <c r="I781" i="36"/>
  <c r="J781" i="36" s="1"/>
  <c r="K781" i="36" s="1"/>
  <c r="H782" i="35"/>
  <c r="C781" i="36"/>
  <c r="D781" i="36" s="1"/>
  <c r="E781" i="36" s="1"/>
  <c r="E782" i="39" s="1"/>
  <c r="T782" i="39" s="1"/>
  <c r="M509" i="32"/>
  <c r="G496" i="21" s="1"/>
  <c r="L509" i="32"/>
  <c r="F510" i="32" s="1"/>
  <c r="AC499" i="39"/>
  <c r="F495" i="41"/>
  <c r="J818" i="28"/>
  <c r="K818" i="28" s="1"/>
  <c r="I756" i="39"/>
  <c r="K756" i="39" s="1"/>
  <c r="J756" i="39"/>
  <c r="M758" i="35"/>
  <c r="I756" i="37"/>
  <c r="J756" i="37" s="1"/>
  <c r="K756" i="37" s="1"/>
  <c r="F757" i="51" s="1"/>
  <c r="G757" i="51" s="1"/>
  <c r="H757" i="51" s="1"/>
  <c r="H768" i="27"/>
  <c r="J768" i="27" s="1"/>
  <c r="G768" i="27"/>
  <c r="Q757" i="35"/>
  <c r="V757" i="35" s="1"/>
  <c r="W757" i="35" s="1"/>
  <c r="K757" i="35" s="1"/>
  <c r="D757" i="39" s="1"/>
  <c r="M820" i="17" l="1"/>
  <c r="F809" i="37" s="1"/>
  <c r="L820" i="17"/>
  <c r="F821" i="17" s="1"/>
  <c r="U782" i="39"/>
  <c r="P782" i="39"/>
  <c r="Q782" i="39" s="1"/>
  <c r="R782" i="39"/>
  <c r="J782" i="35"/>
  <c r="I782" i="35"/>
  <c r="T782" i="35"/>
  <c r="U782" i="35"/>
  <c r="O792" i="30"/>
  <c r="P792" i="30" s="1"/>
  <c r="E781" i="37"/>
  <c r="G793" i="30"/>
  <c r="I793" i="30"/>
  <c r="AE499" i="39"/>
  <c r="AD499" i="39"/>
  <c r="H510" i="32"/>
  <c r="G510" i="32"/>
  <c r="X500" i="35"/>
  <c r="O498" i="37"/>
  <c r="P498" i="37" s="1"/>
  <c r="Q498" i="37" s="1"/>
  <c r="L499" i="51" s="1"/>
  <c r="M499" i="51" s="1"/>
  <c r="N499" i="51" s="1"/>
  <c r="L818" i="28"/>
  <c r="F819" i="28" s="1"/>
  <c r="M818" i="28"/>
  <c r="F757" i="39"/>
  <c r="G757" i="39" s="1"/>
  <c r="O757" i="39"/>
  <c r="I768" i="27"/>
  <c r="K768" i="27"/>
  <c r="F757" i="36"/>
  <c r="G757" i="36" s="1"/>
  <c r="H757" i="36" s="1"/>
  <c r="N758" i="35"/>
  <c r="L756" i="39"/>
  <c r="R809" i="35"/>
  <c r="L807" i="37"/>
  <c r="H819" i="28"/>
  <c r="G819" i="28"/>
  <c r="I821" i="17" l="1"/>
  <c r="G821" i="17"/>
  <c r="G781" i="37"/>
  <c r="H781" i="37" s="1"/>
  <c r="C782" i="51" s="1"/>
  <c r="D782" i="51" s="1"/>
  <c r="E782" i="51" s="1"/>
  <c r="M781" i="37"/>
  <c r="N781" i="37" s="1"/>
  <c r="I782" i="51" s="1"/>
  <c r="J782" i="51" s="1"/>
  <c r="K782" i="51" s="1"/>
  <c r="K793" i="30"/>
  <c r="L793" i="30" s="1"/>
  <c r="S782" i="39"/>
  <c r="Y500" i="35"/>
  <c r="Z500" i="35" s="1"/>
  <c r="I500" i="40" s="1"/>
  <c r="L499" i="36"/>
  <c r="M499" i="36" s="1"/>
  <c r="N499" i="36" s="1"/>
  <c r="F496" i="38"/>
  <c r="J510" i="32"/>
  <c r="K510" i="32" s="1"/>
  <c r="J819" i="28"/>
  <c r="K819" i="28" s="1"/>
  <c r="P758" i="35"/>
  <c r="O758" i="35"/>
  <c r="L768" i="27"/>
  <c r="F769" i="27" s="1"/>
  <c r="M768" i="27"/>
  <c r="H757" i="39"/>
  <c r="I757" i="39"/>
  <c r="J757" i="39"/>
  <c r="J821" i="17" l="1"/>
  <c r="K821" i="17" s="1"/>
  <c r="K757" i="39"/>
  <c r="N793" i="30"/>
  <c r="M793" i="30"/>
  <c r="F794" i="30" s="1"/>
  <c r="I782" i="36"/>
  <c r="J782" i="36" s="1"/>
  <c r="K782" i="36" s="1"/>
  <c r="S783" i="35"/>
  <c r="C782" i="36"/>
  <c r="D782" i="36" s="1"/>
  <c r="E782" i="36" s="1"/>
  <c r="E783" i="39" s="1"/>
  <c r="T783" i="39" s="1"/>
  <c r="H783" i="35"/>
  <c r="L510" i="32"/>
  <c r="F511" i="32" s="1"/>
  <c r="M510" i="32"/>
  <c r="G497" i="21" s="1"/>
  <c r="F496" i="41"/>
  <c r="AC500" i="39"/>
  <c r="M819" i="28"/>
  <c r="R810" i="35" s="1"/>
  <c r="L819" i="28"/>
  <c r="F820" i="28" s="1"/>
  <c r="G820" i="28" s="1"/>
  <c r="L757" i="39"/>
  <c r="M759" i="35"/>
  <c r="I757" i="37"/>
  <c r="J757" i="37" s="1"/>
  <c r="K757" i="37" s="1"/>
  <c r="F758" i="51" s="1"/>
  <c r="G758" i="51" s="1"/>
  <c r="H758" i="51" s="1"/>
  <c r="G769" i="27"/>
  <c r="H769" i="27"/>
  <c r="J769" i="27" s="1"/>
  <c r="Q758" i="35"/>
  <c r="V758" i="35" s="1"/>
  <c r="W758" i="35" s="1"/>
  <c r="K758" i="35" s="1"/>
  <c r="D758" i="39" s="1"/>
  <c r="H820" i="28" l="1"/>
  <c r="L808" i="37"/>
  <c r="L821" i="17"/>
  <c r="F822" i="17" s="1"/>
  <c r="M821" i="17"/>
  <c r="F810" i="37" s="1"/>
  <c r="U783" i="39"/>
  <c r="P783" i="39"/>
  <c r="Q783" i="39" s="1"/>
  <c r="R783" i="39"/>
  <c r="T783" i="35"/>
  <c r="U783" i="35"/>
  <c r="I783" i="35"/>
  <c r="J783" i="35"/>
  <c r="I794" i="30"/>
  <c r="G794" i="30"/>
  <c r="E782" i="37"/>
  <c r="O793" i="30"/>
  <c r="P793" i="30" s="1"/>
  <c r="AE500" i="39"/>
  <c r="AD500" i="39"/>
  <c r="X501" i="35"/>
  <c r="O499" i="37"/>
  <c r="P499" i="37" s="1"/>
  <c r="Q499" i="37" s="1"/>
  <c r="L500" i="51" s="1"/>
  <c r="M500" i="51" s="1"/>
  <c r="N500" i="51" s="1"/>
  <c r="H511" i="32"/>
  <c r="G511" i="32"/>
  <c r="J820" i="28"/>
  <c r="K820" i="28" s="1"/>
  <c r="K769" i="27"/>
  <c r="I769" i="27"/>
  <c r="N759" i="35"/>
  <c r="F758" i="36"/>
  <c r="G758" i="36" s="1"/>
  <c r="H758" i="36" s="1"/>
  <c r="F758" i="39"/>
  <c r="G758" i="39" s="1"/>
  <c r="O758" i="39"/>
  <c r="I822" i="17" l="1"/>
  <c r="G822" i="17"/>
  <c r="G782" i="37"/>
  <c r="H782" i="37" s="1"/>
  <c r="C783" i="51" s="1"/>
  <c r="D783" i="51" s="1"/>
  <c r="E783" i="51" s="1"/>
  <c r="M782" i="37"/>
  <c r="N782" i="37" s="1"/>
  <c r="I783" i="51" s="1"/>
  <c r="J783" i="51" s="1"/>
  <c r="K783" i="51" s="1"/>
  <c r="S783" i="39"/>
  <c r="K794" i="30"/>
  <c r="L794" i="30" s="1"/>
  <c r="Y501" i="35"/>
  <c r="Z501" i="35" s="1"/>
  <c r="I501" i="40" s="1"/>
  <c r="F497" i="38"/>
  <c r="L500" i="36"/>
  <c r="M500" i="36" s="1"/>
  <c r="N500" i="36" s="1"/>
  <c r="J511" i="32"/>
  <c r="K511" i="32" s="1"/>
  <c r="M820" i="28"/>
  <c r="L820" i="28"/>
  <c r="F821" i="28" s="1"/>
  <c r="P759" i="35"/>
  <c r="O759" i="35"/>
  <c r="H758" i="39"/>
  <c r="J758" i="39"/>
  <c r="I758" i="39"/>
  <c r="M769" i="27"/>
  <c r="L769" i="27"/>
  <c r="F770" i="27" s="1"/>
  <c r="R811" i="35"/>
  <c r="L809" i="37"/>
  <c r="H821" i="28"/>
  <c r="J821" i="28" s="1"/>
  <c r="G821" i="28"/>
  <c r="J822" i="17" l="1"/>
  <c r="K822" i="17" s="1"/>
  <c r="M794" i="30"/>
  <c r="F795" i="30" s="1"/>
  <c r="N794" i="30"/>
  <c r="K758" i="39"/>
  <c r="L758" i="39" s="1"/>
  <c r="S784" i="35"/>
  <c r="I783" i="36"/>
  <c r="J783" i="36" s="1"/>
  <c r="K783" i="36" s="1"/>
  <c r="H784" i="35"/>
  <c r="C783" i="36"/>
  <c r="D783" i="36" s="1"/>
  <c r="E783" i="36" s="1"/>
  <c r="E784" i="39" s="1"/>
  <c r="T784" i="39" s="1"/>
  <c r="F497" i="41"/>
  <c r="AC501" i="39"/>
  <c r="L511" i="32"/>
  <c r="F512" i="32" s="1"/>
  <c r="M511" i="32"/>
  <c r="G498" i="21" s="1"/>
  <c r="M760" i="35"/>
  <c r="I758" i="37"/>
  <c r="J758" i="37" s="1"/>
  <c r="K758" i="37" s="1"/>
  <c r="F759" i="51" s="1"/>
  <c r="G759" i="51" s="1"/>
  <c r="H759" i="51" s="1"/>
  <c r="H770" i="27"/>
  <c r="J770" i="27" s="1"/>
  <c r="G770" i="27"/>
  <c r="Q759" i="35"/>
  <c r="V759" i="35" s="1"/>
  <c r="W759" i="35" s="1"/>
  <c r="K759" i="35" s="1"/>
  <c r="D759" i="39" s="1"/>
  <c r="K821" i="28"/>
  <c r="M822" i="17" l="1"/>
  <c r="F811" i="37" s="1"/>
  <c r="L822" i="17"/>
  <c r="F823" i="17" s="1"/>
  <c r="U784" i="39"/>
  <c r="J784" i="35"/>
  <c r="I784" i="35"/>
  <c r="U784" i="35"/>
  <c r="T784" i="35"/>
  <c r="O794" i="30"/>
  <c r="P794" i="30" s="1"/>
  <c r="E783" i="37"/>
  <c r="G795" i="30"/>
  <c r="I795" i="30"/>
  <c r="P784" i="39"/>
  <c r="Q784" i="39" s="1"/>
  <c r="R784" i="39"/>
  <c r="X502" i="35"/>
  <c r="O500" i="37"/>
  <c r="P500" i="37" s="1"/>
  <c r="Q500" i="37" s="1"/>
  <c r="L501" i="51" s="1"/>
  <c r="M501" i="51" s="1"/>
  <c r="N501" i="51" s="1"/>
  <c r="H512" i="32"/>
  <c r="G512" i="32"/>
  <c r="AE501" i="39"/>
  <c r="AD501" i="39"/>
  <c r="F759" i="39"/>
  <c r="O759" i="39"/>
  <c r="K770" i="27"/>
  <c r="I770" i="27"/>
  <c r="F759" i="36"/>
  <c r="G759" i="36" s="1"/>
  <c r="H759" i="36" s="1"/>
  <c r="N760" i="35"/>
  <c r="M821" i="28"/>
  <c r="L821" i="28"/>
  <c r="F822" i="28" s="1"/>
  <c r="G823" i="17" l="1"/>
  <c r="I823" i="17"/>
  <c r="K795" i="30"/>
  <c r="L795" i="30" s="1"/>
  <c r="G783" i="37"/>
  <c r="H783" i="37" s="1"/>
  <c r="C784" i="51" s="1"/>
  <c r="D784" i="51" s="1"/>
  <c r="E784" i="51" s="1"/>
  <c r="M783" i="37"/>
  <c r="N783" i="37" s="1"/>
  <c r="I784" i="51" s="1"/>
  <c r="J784" i="51" s="1"/>
  <c r="K784" i="51" s="1"/>
  <c r="S784" i="39"/>
  <c r="J512" i="32"/>
  <c r="K512" i="32" s="1"/>
  <c r="Y502" i="35"/>
  <c r="Z502" i="35" s="1"/>
  <c r="I502" i="40" s="1"/>
  <c r="F498" i="38"/>
  <c r="L501" i="36"/>
  <c r="M501" i="36" s="1"/>
  <c r="N501" i="36" s="1"/>
  <c r="P760" i="35"/>
  <c r="O760" i="35"/>
  <c r="L770" i="27"/>
  <c r="F771" i="27" s="1"/>
  <c r="M770" i="27"/>
  <c r="G759" i="39"/>
  <c r="H759" i="39" s="1"/>
  <c r="G822" i="28"/>
  <c r="H822" i="28"/>
  <c r="R812" i="35"/>
  <c r="L810" i="37"/>
  <c r="J823" i="17" l="1"/>
  <c r="K823" i="17" s="1"/>
  <c r="M795" i="30"/>
  <c r="F796" i="30" s="1"/>
  <c r="N795" i="30"/>
  <c r="S785" i="35"/>
  <c r="I784" i="36"/>
  <c r="J784" i="36" s="1"/>
  <c r="K784" i="36" s="1"/>
  <c r="C784" i="36"/>
  <c r="D784" i="36" s="1"/>
  <c r="E784" i="36" s="1"/>
  <c r="E785" i="39" s="1"/>
  <c r="T785" i="39" s="1"/>
  <c r="H785" i="35"/>
  <c r="F498" i="41"/>
  <c r="AC502" i="39"/>
  <c r="L512" i="32"/>
  <c r="F513" i="32" s="1"/>
  <c r="M512" i="32"/>
  <c r="G499" i="21" s="1"/>
  <c r="J822" i="28"/>
  <c r="K822" i="28" s="1"/>
  <c r="I759" i="39"/>
  <c r="K759" i="39" s="1"/>
  <c r="J759" i="39"/>
  <c r="I759" i="37"/>
  <c r="J759" i="37" s="1"/>
  <c r="K759" i="37" s="1"/>
  <c r="F760" i="51" s="1"/>
  <c r="G760" i="51" s="1"/>
  <c r="H760" i="51" s="1"/>
  <c r="M761" i="35"/>
  <c r="G771" i="27"/>
  <c r="H771" i="27"/>
  <c r="J771" i="27" s="1"/>
  <c r="Q760" i="35"/>
  <c r="V760" i="35" s="1"/>
  <c r="W760" i="35" s="1"/>
  <c r="K760" i="35" s="1"/>
  <c r="D760" i="39" s="1"/>
  <c r="L823" i="17" l="1"/>
  <c r="F824" i="17" s="1"/>
  <c r="M823" i="17"/>
  <c r="F812" i="37" s="1"/>
  <c r="U785" i="39"/>
  <c r="I785" i="35"/>
  <c r="J785" i="35"/>
  <c r="U785" i="35"/>
  <c r="T785" i="35"/>
  <c r="P785" i="39"/>
  <c r="Q785" i="39" s="1"/>
  <c r="R785" i="39"/>
  <c r="O795" i="30"/>
  <c r="P795" i="30" s="1"/>
  <c r="E784" i="37"/>
  <c r="G796" i="30"/>
  <c r="I796" i="30"/>
  <c r="X503" i="35"/>
  <c r="O501" i="37"/>
  <c r="P501" i="37" s="1"/>
  <c r="Q501" i="37" s="1"/>
  <c r="L502" i="51" s="1"/>
  <c r="M502" i="51" s="1"/>
  <c r="N502" i="51" s="1"/>
  <c r="G513" i="32"/>
  <c r="H513" i="32"/>
  <c r="AE502" i="39"/>
  <c r="AD502" i="39"/>
  <c r="L822" i="28"/>
  <c r="F823" i="28" s="1"/>
  <c r="M822" i="28"/>
  <c r="F760" i="39"/>
  <c r="G760" i="39" s="1"/>
  <c r="O760" i="39"/>
  <c r="N761" i="35"/>
  <c r="F760" i="36"/>
  <c r="G760" i="36" s="1"/>
  <c r="H760" i="36" s="1"/>
  <c r="L759" i="39"/>
  <c r="I771" i="27"/>
  <c r="K771" i="27"/>
  <c r="G823" i="28"/>
  <c r="H823" i="28"/>
  <c r="J823" i="28" s="1"/>
  <c r="L811" i="37"/>
  <c r="R813" i="35"/>
  <c r="G824" i="17" l="1"/>
  <c r="I824" i="17"/>
  <c r="S785" i="39"/>
  <c r="K796" i="30"/>
  <c r="L796" i="30" s="1"/>
  <c r="G784" i="37"/>
  <c r="H784" i="37" s="1"/>
  <c r="C785" i="51" s="1"/>
  <c r="D785" i="51" s="1"/>
  <c r="E785" i="51" s="1"/>
  <c r="M784" i="37"/>
  <c r="N784" i="37" s="1"/>
  <c r="I785" i="51" s="1"/>
  <c r="J785" i="51" s="1"/>
  <c r="K785" i="51" s="1"/>
  <c r="L502" i="36"/>
  <c r="M502" i="36" s="1"/>
  <c r="N502" i="36" s="1"/>
  <c r="Y503" i="35"/>
  <c r="Z503" i="35" s="1"/>
  <c r="I503" i="40" s="1"/>
  <c r="F499" i="38"/>
  <c r="J513" i="32"/>
  <c r="K513" i="32" s="1"/>
  <c r="L771" i="27"/>
  <c r="F772" i="27" s="1"/>
  <c r="M771" i="27"/>
  <c r="P761" i="35"/>
  <c r="O761" i="35"/>
  <c r="H760" i="39"/>
  <c r="J760" i="39"/>
  <c r="I760" i="39"/>
  <c r="K823" i="28"/>
  <c r="J824" i="17" l="1"/>
  <c r="K824" i="17" s="1"/>
  <c r="M796" i="30"/>
  <c r="F797" i="30" s="1"/>
  <c r="N796" i="30"/>
  <c r="H786" i="35"/>
  <c r="C785" i="36"/>
  <c r="D785" i="36" s="1"/>
  <c r="E785" i="36" s="1"/>
  <c r="E786" i="39" s="1"/>
  <c r="T786" i="39" s="1"/>
  <c r="I785" i="36"/>
  <c r="J785" i="36" s="1"/>
  <c r="K785" i="36" s="1"/>
  <c r="S786" i="35"/>
  <c r="K760" i="39"/>
  <c r="L513" i="32"/>
  <c r="F514" i="32" s="1"/>
  <c r="M513" i="32"/>
  <c r="G500" i="21" s="1"/>
  <c r="AC503" i="39"/>
  <c r="F499" i="41"/>
  <c r="Q761" i="35"/>
  <c r="V761" i="35" s="1"/>
  <c r="W761" i="35" s="1"/>
  <c r="K761" i="35" s="1"/>
  <c r="D761" i="39" s="1"/>
  <c r="I760" i="37"/>
  <c r="J760" i="37" s="1"/>
  <c r="K760" i="37" s="1"/>
  <c r="F761" i="51" s="1"/>
  <c r="G761" i="51" s="1"/>
  <c r="H761" i="51" s="1"/>
  <c r="M762" i="35"/>
  <c r="H772" i="27"/>
  <c r="J772" i="27" s="1"/>
  <c r="G772" i="27"/>
  <c r="L823" i="28"/>
  <c r="F824" i="28" s="1"/>
  <c r="M823" i="28"/>
  <c r="M824" i="17" l="1"/>
  <c r="F813" i="37" s="1"/>
  <c r="L824" i="17"/>
  <c r="F825" i="17" s="1"/>
  <c r="U786" i="39"/>
  <c r="P786" i="39"/>
  <c r="Q786" i="39" s="1"/>
  <c r="R786" i="39"/>
  <c r="L760" i="39"/>
  <c r="I786" i="35"/>
  <c r="J786" i="35"/>
  <c r="E785" i="37"/>
  <c r="O796" i="30"/>
  <c r="P796" i="30" s="1"/>
  <c r="T786" i="35"/>
  <c r="U786" i="35"/>
  <c r="G797" i="30"/>
  <c r="I797" i="30"/>
  <c r="AE503" i="39"/>
  <c r="AD503" i="39"/>
  <c r="X504" i="35"/>
  <c r="O502" i="37"/>
  <c r="P502" i="37" s="1"/>
  <c r="Q502" i="37" s="1"/>
  <c r="L503" i="51" s="1"/>
  <c r="M503" i="51" s="1"/>
  <c r="N503" i="51" s="1"/>
  <c r="H514" i="32"/>
  <c r="G514" i="32"/>
  <c r="K772" i="27"/>
  <c r="I772" i="27"/>
  <c r="F761" i="36"/>
  <c r="G761" i="36" s="1"/>
  <c r="H761" i="36" s="1"/>
  <c r="N762" i="35"/>
  <c r="O761" i="39"/>
  <c r="F761" i="39"/>
  <c r="G761" i="39" s="1"/>
  <c r="L812" i="37"/>
  <c r="R814" i="35"/>
  <c r="H824" i="28"/>
  <c r="G824" i="28"/>
  <c r="G825" i="17" l="1"/>
  <c r="I825" i="17"/>
  <c r="K797" i="30"/>
  <c r="L797" i="30" s="1"/>
  <c r="S786" i="39"/>
  <c r="G785" i="37"/>
  <c r="H785" i="37" s="1"/>
  <c r="C786" i="51" s="1"/>
  <c r="D786" i="51" s="1"/>
  <c r="E786" i="51" s="1"/>
  <c r="M785" i="37"/>
  <c r="N785" i="37" s="1"/>
  <c r="I786" i="51" s="1"/>
  <c r="J786" i="51" s="1"/>
  <c r="K786" i="51" s="1"/>
  <c r="L503" i="36"/>
  <c r="M503" i="36" s="1"/>
  <c r="N503" i="36" s="1"/>
  <c r="Y504" i="35"/>
  <c r="Z504" i="35" s="1"/>
  <c r="I504" i="40" s="1"/>
  <c r="F500" i="38"/>
  <c r="J514" i="32"/>
  <c r="K514" i="32" s="1"/>
  <c r="J824" i="28"/>
  <c r="K824" i="28" s="1"/>
  <c r="H761" i="39"/>
  <c r="J761" i="39"/>
  <c r="I761" i="39"/>
  <c r="K761" i="39" s="1"/>
  <c r="L761" i="39" s="1"/>
  <c r="O762" i="35"/>
  <c r="P762" i="35"/>
  <c r="L772" i="27"/>
  <c r="F773" i="27" s="1"/>
  <c r="M772" i="27"/>
  <c r="J825" i="17" l="1"/>
  <c r="K825" i="17" s="1"/>
  <c r="N797" i="30"/>
  <c r="M797" i="30"/>
  <c r="F798" i="30" s="1"/>
  <c r="C786" i="36"/>
  <c r="D786" i="36" s="1"/>
  <c r="E786" i="36" s="1"/>
  <c r="E787" i="39" s="1"/>
  <c r="T787" i="39" s="1"/>
  <c r="H787" i="35"/>
  <c r="S787" i="35"/>
  <c r="I786" i="36"/>
  <c r="J786" i="36" s="1"/>
  <c r="K786" i="36" s="1"/>
  <c r="L514" i="32"/>
  <c r="F515" i="32" s="1"/>
  <c r="M514" i="32"/>
  <c r="G501" i="21" s="1"/>
  <c r="AC504" i="39"/>
  <c r="F500" i="41"/>
  <c r="L824" i="28"/>
  <c r="F825" i="28" s="1"/>
  <c r="G825" i="28" s="1"/>
  <c r="M824" i="28"/>
  <c r="R815" i="35" s="1"/>
  <c r="Q762" i="35"/>
  <c r="V762" i="35" s="1"/>
  <c r="W762" i="35" s="1"/>
  <c r="K762" i="35" s="1"/>
  <c r="D762" i="39" s="1"/>
  <c r="O762" i="39" s="1"/>
  <c r="M763" i="35"/>
  <c r="I761" i="37"/>
  <c r="J761" i="37" s="1"/>
  <c r="K761" i="37" s="1"/>
  <c r="F762" i="51" s="1"/>
  <c r="G762" i="51" s="1"/>
  <c r="H762" i="51" s="1"/>
  <c r="H773" i="27"/>
  <c r="J773" i="27" s="1"/>
  <c r="G773" i="27"/>
  <c r="M825" i="17" l="1"/>
  <c r="F814" i="37" s="1"/>
  <c r="L825" i="17"/>
  <c r="F826" i="17" s="1"/>
  <c r="U787" i="39"/>
  <c r="L813" i="37"/>
  <c r="H825" i="28"/>
  <c r="J825" i="28" s="1"/>
  <c r="K825" i="28" s="1"/>
  <c r="T787" i="35"/>
  <c r="U787" i="35"/>
  <c r="J787" i="35"/>
  <c r="I787" i="35"/>
  <c r="P787" i="39"/>
  <c r="Q787" i="39" s="1"/>
  <c r="R787" i="39"/>
  <c r="G798" i="30"/>
  <c r="I798" i="30"/>
  <c r="E786" i="37"/>
  <c r="O797" i="30"/>
  <c r="P797" i="30" s="1"/>
  <c r="F762" i="39"/>
  <c r="G762" i="39" s="1"/>
  <c r="I762" i="39" s="1"/>
  <c r="AE504" i="39"/>
  <c r="AD504" i="39"/>
  <c r="X505" i="35"/>
  <c r="O503" i="37"/>
  <c r="P503" i="37" s="1"/>
  <c r="Q503" i="37" s="1"/>
  <c r="L504" i="51" s="1"/>
  <c r="M504" i="51" s="1"/>
  <c r="N504" i="51" s="1"/>
  <c r="H515" i="32"/>
  <c r="G515" i="32"/>
  <c r="K773" i="27"/>
  <c r="I773" i="27"/>
  <c r="F762" i="36"/>
  <c r="G762" i="36" s="1"/>
  <c r="H762" i="36" s="1"/>
  <c r="N763" i="35"/>
  <c r="I826" i="17" l="1"/>
  <c r="G826" i="17"/>
  <c r="J762" i="39"/>
  <c r="S787" i="39"/>
  <c r="G786" i="37"/>
  <c r="H786" i="37" s="1"/>
  <c r="C787" i="51" s="1"/>
  <c r="D787" i="51" s="1"/>
  <c r="E787" i="51" s="1"/>
  <c r="M786" i="37"/>
  <c r="N786" i="37" s="1"/>
  <c r="I787" i="51" s="1"/>
  <c r="J787" i="51" s="1"/>
  <c r="K787" i="51" s="1"/>
  <c r="K798" i="30"/>
  <c r="L798" i="30" s="1"/>
  <c r="H762" i="39"/>
  <c r="K762" i="39" s="1"/>
  <c r="J515" i="32"/>
  <c r="K515" i="32" s="1"/>
  <c r="Y505" i="35"/>
  <c r="Z505" i="35" s="1"/>
  <c r="I505" i="40" s="1"/>
  <c r="L504" i="36"/>
  <c r="M504" i="36" s="1"/>
  <c r="N504" i="36" s="1"/>
  <c r="F501" i="38"/>
  <c r="O763" i="35"/>
  <c r="P763" i="35"/>
  <c r="M773" i="27"/>
  <c r="L773" i="27"/>
  <c r="F774" i="27" s="1"/>
  <c r="M825" i="28"/>
  <c r="L825" i="28"/>
  <c r="F826" i="28" s="1"/>
  <c r="J826" i="17" l="1"/>
  <c r="K826" i="17" s="1"/>
  <c r="N798" i="30"/>
  <c r="M798" i="30"/>
  <c r="F799" i="30" s="1"/>
  <c r="L762" i="39"/>
  <c r="I787" i="36"/>
  <c r="J787" i="36" s="1"/>
  <c r="K787" i="36" s="1"/>
  <c r="S788" i="35"/>
  <c r="H788" i="35"/>
  <c r="C787" i="36"/>
  <c r="D787" i="36" s="1"/>
  <c r="E787" i="36" s="1"/>
  <c r="E788" i="39" s="1"/>
  <c r="T788" i="39" s="1"/>
  <c r="Q763" i="35"/>
  <c r="V763" i="35" s="1"/>
  <c r="W763" i="35" s="1"/>
  <c r="K763" i="35" s="1"/>
  <c r="D763" i="39" s="1"/>
  <c r="F763" i="39" s="1"/>
  <c r="F501" i="41"/>
  <c r="AC505" i="39"/>
  <c r="L515" i="32"/>
  <c r="F516" i="32" s="1"/>
  <c r="M515" i="32"/>
  <c r="G502" i="21" s="1"/>
  <c r="G774" i="27"/>
  <c r="H774" i="27"/>
  <c r="J774" i="27" s="1"/>
  <c r="I762" i="37"/>
  <c r="J762" i="37" s="1"/>
  <c r="K762" i="37" s="1"/>
  <c r="F763" i="51" s="1"/>
  <c r="G763" i="51" s="1"/>
  <c r="H763" i="51" s="1"/>
  <c r="M764" i="35"/>
  <c r="H826" i="28"/>
  <c r="G826" i="28"/>
  <c r="R816" i="35"/>
  <c r="L814" i="37"/>
  <c r="M826" i="17" l="1"/>
  <c r="F815" i="37" s="1"/>
  <c r="L826" i="17"/>
  <c r="F827" i="17" s="1"/>
  <c r="U788" i="39"/>
  <c r="O763" i="39"/>
  <c r="P788" i="39"/>
  <c r="Q788" i="39" s="1"/>
  <c r="R788" i="39"/>
  <c r="U788" i="35"/>
  <c r="T788" i="35"/>
  <c r="J788" i="35"/>
  <c r="I788" i="35"/>
  <c r="I799" i="30"/>
  <c r="G799" i="30"/>
  <c r="O798" i="30"/>
  <c r="P798" i="30" s="1"/>
  <c r="E787" i="37"/>
  <c r="X506" i="35"/>
  <c r="O504" i="37"/>
  <c r="P504" i="37" s="1"/>
  <c r="Q504" i="37" s="1"/>
  <c r="L505" i="51" s="1"/>
  <c r="M505" i="51" s="1"/>
  <c r="N505" i="51" s="1"/>
  <c r="H516" i="32"/>
  <c r="G516" i="32"/>
  <c r="AE505" i="39"/>
  <c r="AD505" i="39"/>
  <c r="J826" i="28"/>
  <c r="K826" i="28" s="1"/>
  <c r="N764" i="35"/>
  <c r="F763" i="36"/>
  <c r="G763" i="36" s="1"/>
  <c r="H763" i="36" s="1"/>
  <c r="G763" i="39"/>
  <c r="H763" i="39" s="1"/>
  <c r="I774" i="27"/>
  <c r="K774" i="27"/>
  <c r="I827" i="17" l="1"/>
  <c r="G827" i="17"/>
  <c r="K799" i="30"/>
  <c r="L799" i="30" s="1"/>
  <c r="G787" i="37"/>
  <c r="H787" i="37" s="1"/>
  <c r="C788" i="51" s="1"/>
  <c r="D788" i="51" s="1"/>
  <c r="E788" i="51" s="1"/>
  <c r="M787" i="37"/>
  <c r="N787" i="37" s="1"/>
  <c r="I788" i="51" s="1"/>
  <c r="J788" i="51" s="1"/>
  <c r="K788" i="51" s="1"/>
  <c r="S788" i="39"/>
  <c r="J516" i="32"/>
  <c r="K516" i="32" s="1"/>
  <c r="Y506" i="35"/>
  <c r="Z506" i="35" s="1"/>
  <c r="I506" i="40" s="1"/>
  <c r="F502" i="38"/>
  <c r="L505" i="36"/>
  <c r="M505" i="36" s="1"/>
  <c r="N505" i="36" s="1"/>
  <c r="M826" i="28"/>
  <c r="L826" i="28"/>
  <c r="F827" i="28" s="1"/>
  <c r="H827" i="28" s="1"/>
  <c r="J827" i="28" s="1"/>
  <c r="J763" i="39"/>
  <c r="I763" i="39"/>
  <c r="K763" i="39" s="1"/>
  <c r="M774" i="27"/>
  <c r="L774" i="27"/>
  <c r="F775" i="27" s="1"/>
  <c r="O764" i="35"/>
  <c r="P764" i="35"/>
  <c r="L815" i="37"/>
  <c r="R817" i="35"/>
  <c r="G827" i="28"/>
  <c r="J827" i="17" l="1"/>
  <c r="K827" i="17" s="1"/>
  <c r="Q764" i="35"/>
  <c r="V764" i="35" s="1"/>
  <c r="W764" i="35" s="1"/>
  <c r="K764" i="35" s="1"/>
  <c r="D764" i="39" s="1"/>
  <c r="F764" i="39" s="1"/>
  <c r="G764" i="39" s="1"/>
  <c r="N799" i="30"/>
  <c r="M799" i="30"/>
  <c r="F800" i="30" s="1"/>
  <c r="S789" i="35"/>
  <c r="I788" i="36"/>
  <c r="J788" i="36" s="1"/>
  <c r="K788" i="36" s="1"/>
  <c r="C788" i="36"/>
  <c r="D788" i="36" s="1"/>
  <c r="E788" i="36" s="1"/>
  <c r="E789" i="39" s="1"/>
  <c r="T789" i="39" s="1"/>
  <c r="H789" i="35"/>
  <c r="M516" i="32"/>
  <c r="G503" i="21" s="1"/>
  <c r="L516" i="32"/>
  <c r="F517" i="32" s="1"/>
  <c r="F502" i="41"/>
  <c r="AC506" i="39"/>
  <c r="H775" i="27"/>
  <c r="J775" i="27" s="1"/>
  <c r="G775" i="27"/>
  <c r="I763" i="37"/>
  <c r="J763" i="37" s="1"/>
  <c r="K763" i="37" s="1"/>
  <c r="F764" i="51" s="1"/>
  <c r="G764" i="51" s="1"/>
  <c r="H764" i="51" s="1"/>
  <c r="M765" i="35"/>
  <c r="L763" i="39"/>
  <c r="K827" i="28"/>
  <c r="L827" i="17" l="1"/>
  <c r="F828" i="17" s="1"/>
  <c r="M827" i="17"/>
  <c r="F816" i="37" s="1"/>
  <c r="U789" i="39"/>
  <c r="O764" i="39"/>
  <c r="P789" i="39"/>
  <c r="Q789" i="39" s="1"/>
  <c r="R789" i="39"/>
  <c r="U789" i="35"/>
  <c r="T789" i="35"/>
  <c r="I789" i="35"/>
  <c r="J789" i="35"/>
  <c r="G800" i="30"/>
  <c r="I800" i="30"/>
  <c r="E788" i="37"/>
  <c r="O799" i="30"/>
  <c r="P799" i="30" s="1"/>
  <c r="AE506" i="39"/>
  <c r="AD506" i="39"/>
  <c r="H517" i="32"/>
  <c r="G517" i="32"/>
  <c r="X507" i="35"/>
  <c r="O505" i="37"/>
  <c r="P505" i="37" s="1"/>
  <c r="Q505" i="37" s="1"/>
  <c r="L506" i="51" s="1"/>
  <c r="M506" i="51" s="1"/>
  <c r="N506" i="51" s="1"/>
  <c r="H764" i="39"/>
  <c r="J764" i="39"/>
  <c r="I764" i="39"/>
  <c r="F764" i="36"/>
  <c r="G764" i="36" s="1"/>
  <c r="H764" i="36" s="1"/>
  <c r="N765" i="35"/>
  <c r="I775" i="27"/>
  <c r="K775" i="27"/>
  <c r="L827" i="28"/>
  <c r="F828" i="28" s="1"/>
  <c r="M827" i="28"/>
  <c r="G828" i="17" l="1"/>
  <c r="I828" i="17"/>
  <c r="K800" i="30"/>
  <c r="L800" i="30" s="1"/>
  <c r="S789" i="39"/>
  <c r="G788" i="37"/>
  <c r="H788" i="37" s="1"/>
  <c r="C789" i="51" s="1"/>
  <c r="D789" i="51" s="1"/>
  <c r="E789" i="51" s="1"/>
  <c r="M788" i="37"/>
  <c r="N788" i="37" s="1"/>
  <c r="I789" i="51" s="1"/>
  <c r="J789" i="51" s="1"/>
  <c r="K789" i="51" s="1"/>
  <c r="K764" i="39"/>
  <c r="J517" i="32"/>
  <c r="K517" i="32" s="1"/>
  <c r="Y507" i="35"/>
  <c r="Z507" i="35" s="1"/>
  <c r="I507" i="40" s="1"/>
  <c r="F503" i="38"/>
  <c r="L506" i="36"/>
  <c r="M506" i="36" s="1"/>
  <c r="N506" i="36" s="1"/>
  <c r="O765" i="35"/>
  <c r="P765" i="35"/>
  <c r="M775" i="27"/>
  <c r="L775" i="27"/>
  <c r="F776" i="27" s="1"/>
  <c r="L816" i="37"/>
  <c r="R818" i="35"/>
  <c r="H828" i="28"/>
  <c r="G828" i="28"/>
  <c r="Q765" i="35" l="1"/>
  <c r="V765" i="35" s="1"/>
  <c r="W765" i="35" s="1"/>
  <c r="K765" i="35" s="1"/>
  <c r="D765" i="39" s="1"/>
  <c r="J828" i="17"/>
  <c r="K828" i="17" s="1"/>
  <c r="N800" i="30"/>
  <c r="M800" i="30"/>
  <c r="F801" i="30" s="1"/>
  <c r="I789" i="36"/>
  <c r="J789" i="36" s="1"/>
  <c r="K789" i="36" s="1"/>
  <c r="S790" i="35"/>
  <c r="C789" i="36"/>
  <c r="D789" i="36" s="1"/>
  <c r="E789" i="36" s="1"/>
  <c r="E790" i="39" s="1"/>
  <c r="T790" i="39" s="1"/>
  <c r="H790" i="35"/>
  <c r="L764" i="39"/>
  <c r="L517" i="32"/>
  <c r="F518" i="32" s="1"/>
  <c r="M517" i="32"/>
  <c r="G504" i="21" s="1"/>
  <c r="F503" i="41"/>
  <c r="AC507" i="39"/>
  <c r="J828" i="28"/>
  <c r="K828" i="28" s="1"/>
  <c r="H776" i="27"/>
  <c r="J776" i="27" s="1"/>
  <c r="G776" i="27"/>
  <c r="M766" i="35"/>
  <c r="I764" i="37"/>
  <c r="J764" i="37" s="1"/>
  <c r="K764" i="37" s="1"/>
  <c r="F765" i="51" s="1"/>
  <c r="G765" i="51" s="1"/>
  <c r="H765" i="51" s="1"/>
  <c r="F765" i="39"/>
  <c r="G765" i="39" s="1"/>
  <c r="O765" i="39"/>
  <c r="L828" i="17" l="1"/>
  <c r="F829" i="17" s="1"/>
  <c r="M828" i="17"/>
  <c r="F817" i="37" s="1"/>
  <c r="U790" i="39"/>
  <c r="J790" i="35"/>
  <c r="I790" i="35"/>
  <c r="U790" i="35"/>
  <c r="T790" i="35"/>
  <c r="P790" i="39"/>
  <c r="Q790" i="39" s="1"/>
  <c r="R790" i="39"/>
  <c r="G801" i="30"/>
  <c r="I801" i="30"/>
  <c r="E789" i="37"/>
  <c r="O800" i="30"/>
  <c r="P800" i="30" s="1"/>
  <c r="AE507" i="39"/>
  <c r="AD507" i="39"/>
  <c r="X508" i="35"/>
  <c r="O506" i="37"/>
  <c r="P506" i="37" s="1"/>
  <c r="Q506" i="37" s="1"/>
  <c r="L507" i="51" s="1"/>
  <c r="M507" i="51" s="1"/>
  <c r="N507" i="51" s="1"/>
  <c r="H518" i="32"/>
  <c r="G518" i="32"/>
  <c r="L828" i="28"/>
  <c r="F829" i="28" s="1"/>
  <c r="M828" i="28"/>
  <c r="F765" i="36"/>
  <c r="G765" i="36" s="1"/>
  <c r="H765" i="36" s="1"/>
  <c r="N766" i="35"/>
  <c r="H765" i="39"/>
  <c r="I765" i="39"/>
  <c r="J765" i="39"/>
  <c r="K776" i="27"/>
  <c r="I776" i="27"/>
  <c r="G829" i="28"/>
  <c r="H829" i="28"/>
  <c r="J829" i="28" s="1"/>
  <c r="L817" i="37"/>
  <c r="R819" i="35"/>
  <c r="K765" i="39" l="1"/>
  <c r="I829" i="17"/>
  <c r="G829" i="17"/>
  <c r="K801" i="30"/>
  <c r="L801" i="30" s="1"/>
  <c r="S790" i="39"/>
  <c r="G789" i="37"/>
  <c r="H789" i="37" s="1"/>
  <c r="C790" i="51" s="1"/>
  <c r="D790" i="51" s="1"/>
  <c r="E790" i="51" s="1"/>
  <c r="M789" i="37"/>
  <c r="N789" i="37" s="1"/>
  <c r="I790" i="51" s="1"/>
  <c r="J790" i="51" s="1"/>
  <c r="K790" i="51" s="1"/>
  <c r="J518" i="32"/>
  <c r="K518" i="32" s="1"/>
  <c r="L507" i="36"/>
  <c r="M507" i="36" s="1"/>
  <c r="N507" i="36" s="1"/>
  <c r="F504" i="41" s="1"/>
  <c r="Y508" i="35"/>
  <c r="Z508" i="35" s="1"/>
  <c r="I508" i="40" s="1"/>
  <c r="F504" i="38"/>
  <c r="M776" i="27"/>
  <c r="L776" i="27"/>
  <c r="F777" i="27" s="1"/>
  <c r="L765" i="39"/>
  <c r="O766" i="35"/>
  <c r="P766" i="35"/>
  <c r="K829" i="28"/>
  <c r="J829" i="17" l="1"/>
  <c r="K829" i="17" s="1"/>
  <c r="N801" i="30"/>
  <c r="M801" i="30"/>
  <c r="F802" i="30" s="1"/>
  <c r="C790" i="36"/>
  <c r="D790" i="36" s="1"/>
  <c r="E790" i="36" s="1"/>
  <c r="E791" i="39" s="1"/>
  <c r="T791" i="39" s="1"/>
  <c r="H791" i="35"/>
  <c r="I790" i="36"/>
  <c r="J790" i="36" s="1"/>
  <c r="K790" i="36" s="1"/>
  <c r="S791" i="35"/>
  <c r="M518" i="32"/>
  <c r="G505" i="21" s="1"/>
  <c r="L518" i="32"/>
  <c r="F519" i="32" s="1"/>
  <c r="Q766" i="35"/>
  <c r="V766" i="35" s="1"/>
  <c r="W766" i="35" s="1"/>
  <c r="K766" i="35" s="1"/>
  <c r="D766" i="39" s="1"/>
  <c r="F766" i="39" s="1"/>
  <c r="G777" i="27"/>
  <c r="H777" i="27"/>
  <c r="J777" i="27" s="1"/>
  <c r="I765" i="37"/>
  <c r="J765" i="37" s="1"/>
  <c r="K765" i="37" s="1"/>
  <c r="F766" i="51" s="1"/>
  <c r="G766" i="51" s="1"/>
  <c r="H766" i="51" s="1"/>
  <c r="M767" i="35"/>
  <c r="M829" i="28"/>
  <c r="L829" i="28"/>
  <c r="F830" i="28" s="1"/>
  <c r="L829" i="17" l="1"/>
  <c r="F830" i="17" s="1"/>
  <c r="M829" i="17"/>
  <c r="F818" i="37" s="1"/>
  <c r="U791" i="39"/>
  <c r="U791" i="35"/>
  <c r="T791" i="35"/>
  <c r="J791" i="35"/>
  <c r="I791" i="35"/>
  <c r="P791" i="39"/>
  <c r="Q791" i="39" s="1"/>
  <c r="R791" i="39"/>
  <c r="I802" i="30"/>
  <c r="G802" i="30"/>
  <c r="E790" i="37"/>
  <c r="O801" i="30"/>
  <c r="P801" i="30" s="1"/>
  <c r="O766" i="39"/>
  <c r="G519" i="32"/>
  <c r="H519" i="32"/>
  <c r="O507" i="37"/>
  <c r="P507" i="37" s="1"/>
  <c r="Q507" i="37" s="1"/>
  <c r="L508" i="51" s="1"/>
  <c r="M508" i="51" s="1"/>
  <c r="N508" i="51" s="1"/>
  <c r="X509" i="35"/>
  <c r="K777" i="27"/>
  <c r="I777" i="27"/>
  <c r="F766" i="36"/>
  <c r="G766" i="36" s="1"/>
  <c r="H766" i="36" s="1"/>
  <c r="N767" i="35"/>
  <c r="G766" i="39"/>
  <c r="H766" i="39" s="1"/>
  <c r="G830" i="28"/>
  <c r="H830" i="28"/>
  <c r="R820" i="35"/>
  <c r="L818" i="37"/>
  <c r="G830" i="17" l="1"/>
  <c r="I830" i="17"/>
  <c r="K802" i="30"/>
  <c r="L802" i="30" s="1"/>
  <c r="S791" i="39"/>
  <c r="G790" i="37"/>
  <c r="H790" i="37" s="1"/>
  <c r="C791" i="51" s="1"/>
  <c r="D791" i="51" s="1"/>
  <c r="E791" i="51" s="1"/>
  <c r="M790" i="37"/>
  <c r="N790" i="37" s="1"/>
  <c r="I791" i="51" s="1"/>
  <c r="J791" i="51" s="1"/>
  <c r="K791" i="51" s="1"/>
  <c r="J519" i="32"/>
  <c r="K519" i="32" s="1"/>
  <c r="F505" i="38"/>
  <c r="Y509" i="35"/>
  <c r="Z509" i="35" s="1"/>
  <c r="I509" i="40" s="1"/>
  <c r="L508" i="36"/>
  <c r="M508" i="36" s="1"/>
  <c r="N508" i="36" s="1"/>
  <c r="F505" i="41" s="1"/>
  <c r="J830" i="28"/>
  <c r="K830" i="28" s="1"/>
  <c r="J766" i="39"/>
  <c r="I766" i="39"/>
  <c r="K766" i="39" s="1"/>
  <c r="L766" i="39" s="1"/>
  <c r="O767" i="35"/>
  <c r="P767" i="35"/>
  <c r="Q767" i="35" s="1"/>
  <c r="V767" i="35" s="1"/>
  <c r="W767" i="35" s="1"/>
  <c r="K767" i="35" s="1"/>
  <c r="D767" i="39" s="1"/>
  <c r="L777" i="27"/>
  <c r="F778" i="27" s="1"/>
  <c r="M777" i="27"/>
  <c r="J830" i="17" l="1"/>
  <c r="K830" i="17" s="1"/>
  <c r="N802" i="30"/>
  <c r="M802" i="30"/>
  <c r="F803" i="30" s="1"/>
  <c r="I791" i="36"/>
  <c r="J791" i="36" s="1"/>
  <c r="K791" i="36" s="1"/>
  <c r="S792" i="35"/>
  <c r="H792" i="35"/>
  <c r="C791" i="36"/>
  <c r="D791" i="36" s="1"/>
  <c r="E791" i="36" s="1"/>
  <c r="E792" i="39" s="1"/>
  <c r="T792" i="39" s="1"/>
  <c r="M519" i="32"/>
  <c r="G506" i="21" s="1"/>
  <c r="L519" i="32"/>
  <c r="F520" i="32" s="1"/>
  <c r="L830" i="28"/>
  <c r="F831" i="28" s="1"/>
  <c r="M830" i="28"/>
  <c r="R821" i="35" s="1"/>
  <c r="I766" i="37"/>
  <c r="J766" i="37" s="1"/>
  <c r="K766" i="37" s="1"/>
  <c r="F767" i="51" s="1"/>
  <c r="G767" i="51" s="1"/>
  <c r="H767" i="51" s="1"/>
  <c r="M768" i="35"/>
  <c r="H778" i="27"/>
  <c r="J778" i="27" s="1"/>
  <c r="G778" i="27"/>
  <c r="O767" i="39"/>
  <c r="F767" i="39"/>
  <c r="G767" i="39" s="1"/>
  <c r="G831" i="28"/>
  <c r="H831" i="28"/>
  <c r="L819" i="37" l="1"/>
  <c r="L830" i="17"/>
  <c r="F831" i="17" s="1"/>
  <c r="M830" i="17"/>
  <c r="F819" i="37" s="1"/>
  <c r="U792" i="39"/>
  <c r="U792" i="35"/>
  <c r="T792" i="35"/>
  <c r="G803" i="30"/>
  <c r="I803" i="30"/>
  <c r="P792" i="39"/>
  <c r="Q792" i="39" s="1"/>
  <c r="R792" i="39"/>
  <c r="J792" i="35"/>
  <c r="I792" i="35"/>
  <c r="E791" i="37"/>
  <c r="O802" i="30"/>
  <c r="P802" i="30" s="1"/>
  <c r="G520" i="32"/>
  <c r="H520" i="32"/>
  <c r="X510" i="35"/>
  <c r="O508" i="37"/>
  <c r="P508" i="37" s="1"/>
  <c r="Q508" i="37" s="1"/>
  <c r="L509" i="51" s="1"/>
  <c r="M509" i="51" s="1"/>
  <c r="N509" i="51" s="1"/>
  <c r="J831" i="28"/>
  <c r="K831" i="28" s="1"/>
  <c r="H767" i="39"/>
  <c r="J767" i="39"/>
  <c r="I767" i="39"/>
  <c r="I778" i="27"/>
  <c r="K778" i="27"/>
  <c r="N768" i="35"/>
  <c r="F767" i="36"/>
  <c r="G767" i="36" s="1"/>
  <c r="H767" i="36" s="1"/>
  <c r="G831" i="17" l="1"/>
  <c r="I831" i="17"/>
  <c r="K803" i="30"/>
  <c r="L803" i="30" s="1"/>
  <c r="S792" i="39"/>
  <c r="G791" i="37"/>
  <c r="H791" i="37" s="1"/>
  <c r="C792" i="51" s="1"/>
  <c r="D792" i="51" s="1"/>
  <c r="E792" i="51" s="1"/>
  <c r="M791" i="37"/>
  <c r="N791" i="37" s="1"/>
  <c r="I792" i="51" s="1"/>
  <c r="J792" i="51" s="1"/>
  <c r="K792" i="51" s="1"/>
  <c r="K767" i="39"/>
  <c r="L767" i="39" s="1"/>
  <c r="Y510" i="35"/>
  <c r="Z510" i="35" s="1"/>
  <c r="I510" i="40" s="1"/>
  <c r="L509" i="36"/>
  <c r="M509" i="36" s="1"/>
  <c r="N509" i="36" s="1"/>
  <c r="F506" i="41" s="1"/>
  <c r="F506" i="38"/>
  <c r="J520" i="32"/>
  <c r="K520" i="32" s="1"/>
  <c r="L831" i="28"/>
  <c r="F832" i="28" s="1"/>
  <c r="H832" i="28" s="1"/>
  <c r="J832" i="28" s="1"/>
  <c r="M831" i="28"/>
  <c r="R822" i="35" s="1"/>
  <c r="P768" i="35"/>
  <c r="O768" i="35"/>
  <c r="L778" i="27"/>
  <c r="F779" i="27" s="1"/>
  <c r="M778" i="27"/>
  <c r="J831" i="17" l="1"/>
  <c r="K831" i="17" s="1"/>
  <c r="L820" i="37"/>
  <c r="G832" i="28"/>
  <c r="N803" i="30"/>
  <c r="M803" i="30"/>
  <c r="F804" i="30" s="1"/>
  <c r="S793" i="35"/>
  <c r="I792" i="36"/>
  <c r="J792" i="36" s="1"/>
  <c r="K792" i="36" s="1"/>
  <c r="C792" i="36"/>
  <c r="D792" i="36" s="1"/>
  <c r="E792" i="36" s="1"/>
  <c r="E793" i="39" s="1"/>
  <c r="T793" i="39" s="1"/>
  <c r="H793" i="35"/>
  <c r="L520" i="32"/>
  <c r="F521" i="32" s="1"/>
  <c r="M520" i="32"/>
  <c r="G507" i="21" s="1"/>
  <c r="M769" i="35"/>
  <c r="I767" i="37"/>
  <c r="J767" i="37" s="1"/>
  <c r="K767" i="37" s="1"/>
  <c r="F768" i="51" s="1"/>
  <c r="G768" i="51" s="1"/>
  <c r="H768" i="51" s="1"/>
  <c r="H779" i="27"/>
  <c r="J779" i="27" s="1"/>
  <c r="G779" i="27"/>
  <c r="Q768" i="35"/>
  <c r="V768" i="35" s="1"/>
  <c r="W768" i="35" s="1"/>
  <c r="K768" i="35" s="1"/>
  <c r="D768" i="39" s="1"/>
  <c r="K832" i="28"/>
  <c r="M831" i="17" l="1"/>
  <c r="F820" i="37" s="1"/>
  <c r="L831" i="17"/>
  <c r="F832" i="17" s="1"/>
  <c r="U793" i="39"/>
  <c r="P793" i="39"/>
  <c r="Q793" i="39" s="1"/>
  <c r="R793" i="39"/>
  <c r="U793" i="35"/>
  <c r="T793" i="35"/>
  <c r="J793" i="35"/>
  <c r="I793" i="35"/>
  <c r="G804" i="30"/>
  <c r="I804" i="30"/>
  <c r="E792" i="37"/>
  <c r="O803" i="30"/>
  <c r="P803" i="30" s="1"/>
  <c r="X511" i="35"/>
  <c r="O509" i="37"/>
  <c r="P509" i="37" s="1"/>
  <c r="Q509" i="37" s="1"/>
  <c r="L510" i="51" s="1"/>
  <c r="M510" i="51" s="1"/>
  <c r="N510" i="51" s="1"/>
  <c r="G521" i="32"/>
  <c r="H521" i="32"/>
  <c r="F768" i="39"/>
  <c r="O768" i="39"/>
  <c r="K779" i="27"/>
  <c r="I779" i="27"/>
  <c r="N769" i="35"/>
  <c r="F768" i="36"/>
  <c r="G768" i="36" s="1"/>
  <c r="H768" i="36" s="1"/>
  <c r="M832" i="28"/>
  <c r="L832" i="28"/>
  <c r="F833" i="28" s="1"/>
  <c r="I832" i="17" l="1"/>
  <c r="G832" i="17"/>
  <c r="K804" i="30"/>
  <c r="L804" i="30" s="1"/>
  <c r="S793" i="39"/>
  <c r="G792" i="37"/>
  <c r="H792" i="37" s="1"/>
  <c r="C793" i="51" s="1"/>
  <c r="D793" i="51" s="1"/>
  <c r="E793" i="51" s="1"/>
  <c r="M792" i="37"/>
  <c r="N792" i="37" s="1"/>
  <c r="I793" i="51" s="1"/>
  <c r="J793" i="51" s="1"/>
  <c r="K793" i="51" s="1"/>
  <c r="Y511" i="35"/>
  <c r="Z511" i="35" s="1"/>
  <c r="I511" i="40" s="1"/>
  <c r="L510" i="36"/>
  <c r="M510" i="36" s="1"/>
  <c r="N510" i="36" s="1"/>
  <c r="F507" i="41" s="1"/>
  <c r="F507" i="38"/>
  <c r="J521" i="32"/>
  <c r="K521" i="32" s="1"/>
  <c r="P769" i="35"/>
  <c r="O769" i="35"/>
  <c r="L779" i="27"/>
  <c r="F780" i="27" s="1"/>
  <c r="M779" i="27"/>
  <c r="G768" i="39"/>
  <c r="G833" i="28"/>
  <c r="H833" i="28"/>
  <c r="J833" i="28" s="1"/>
  <c r="R823" i="35"/>
  <c r="L821" i="37"/>
  <c r="J832" i="17" l="1"/>
  <c r="K832" i="17" s="1"/>
  <c r="M804" i="30"/>
  <c r="F805" i="30" s="1"/>
  <c r="N804" i="30"/>
  <c r="S794" i="35"/>
  <c r="I793" i="36"/>
  <c r="J793" i="36" s="1"/>
  <c r="K793" i="36" s="1"/>
  <c r="C793" i="36"/>
  <c r="D793" i="36" s="1"/>
  <c r="E793" i="36" s="1"/>
  <c r="E794" i="39" s="1"/>
  <c r="T794" i="39" s="1"/>
  <c r="H794" i="35"/>
  <c r="L521" i="32"/>
  <c r="F522" i="32" s="1"/>
  <c r="M521" i="32"/>
  <c r="G508" i="21" s="1"/>
  <c r="Q769" i="35"/>
  <c r="V769" i="35" s="1"/>
  <c r="W769" i="35" s="1"/>
  <c r="K769" i="35" s="1"/>
  <c r="D769" i="39" s="1"/>
  <c r="F769" i="39" s="1"/>
  <c r="G769" i="39" s="1"/>
  <c r="J768" i="39"/>
  <c r="I768" i="39"/>
  <c r="M770" i="35"/>
  <c r="I768" i="37"/>
  <c r="J768" i="37" s="1"/>
  <c r="K768" i="37" s="1"/>
  <c r="F769" i="51" s="1"/>
  <c r="G769" i="51" s="1"/>
  <c r="H769" i="51" s="1"/>
  <c r="G780" i="27"/>
  <c r="H780" i="27"/>
  <c r="J780" i="27" s="1"/>
  <c r="H768" i="39"/>
  <c r="K833" i="28"/>
  <c r="M832" i="17" l="1"/>
  <c r="F821" i="37" s="1"/>
  <c r="L832" i="17"/>
  <c r="F833" i="17" s="1"/>
  <c r="U794" i="39"/>
  <c r="J794" i="35"/>
  <c r="I794" i="35"/>
  <c r="T794" i="35"/>
  <c r="U794" i="35"/>
  <c r="O804" i="30"/>
  <c r="P804" i="30" s="1"/>
  <c r="E793" i="37"/>
  <c r="P794" i="39"/>
  <c r="Q794" i="39" s="1"/>
  <c r="R794" i="39"/>
  <c r="G805" i="30"/>
  <c r="I805" i="30"/>
  <c r="O769" i="39"/>
  <c r="X512" i="35"/>
  <c r="O510" i="37"/>
  <c r="P510" i="37" s="1"/>
  <c r="Q510" i="37" s="1"/>
  <c r="L511" i="51" s="1"/>
  <c r="M511" i="51" s="1"/>
  <c r="N511" i="51" s="1"/>
  <c r="G522" i="32"/>
  <c r="H522" i="32"/>
  <c r="H769" i="39"/>
  <c r="J769" i="39"/>
  <c r="I769" i="39"/>
  <c r="K780" i="27"/>
  <c r="I780" i="27"/>
  <c r="N770" i="35"/>
  <c r="F769" i="36"/>
  <c r="G769" i="36" s="1"/>
  <c r="H769" i="36" s="1"/>
  <c r="K768" i="39"/>
  <c r="L768" i="39" s="1"/>
  <c r="L833" i="28"/>
  <c r="F834" i="28" s="1"/>
  <c r="M833" i="28"/>
  <c r="G833" i="17" l="1"/>
  <c r="I833" i="17"/>
  <c r="G793" i="37"/>
  <c r="H793" i="37" s="1"/>
  <c r="C794" i="51" s="1"/>
  <c r="D794" i="51" s="1"/>
  <c r="E794" i="51" s="1"/>
  <c r="M793" i="37"/>
  <c r="N793" i="37" s="1"/>
  <c r="I794" i="51" s="1"/>
  <c r="J794" i="51" s="1"/>
  <c r="K794" i="51" s="1"/>
  <c r="K805" i="30"/>
  <c r="L805" i="30" s="1"/>
  <c r="S794" i="39"/>
  <c r="K769" i="39"/>
  <c r="L511" i="36"/>
  <c r="M511" i="36" s="1"/>
  <c r="N511" i="36" s="1"/>
  <c r="F508" i="41" s="1"/>
  <c r="Y512" i="35"/>
  <c r="Z512" i="35" s="1"/>
  <c r="I512" i="40" s="1"/>
  <c r="F508" i="38"/>
  <c r="J522" i="32"/>
  <c r="K522" i="32"/>
  <c r="O770" i="35"/>
  <c r="P770" i="35"/>
  <c r="M780" i="27"/>
  <c r="L780" i="27"/>
  <c r="F781" i="27" s="1"/>
  <c r="L822" i="37"/>
  <c r="R824" i="35"/>
  <c r="G834" i="28"/>
  <c r="H834" i="28"/>
  <c r="J833" i="17" l="1"/>
  <c r="K833" i="17" s="1"/>
  <c r="M805" i="30"/>
  <c r="F806" i="30" s="1"/>
  <c r="N805" i="30"/>
  <c r="L769" i="39"/>
  <c r="I794" i="36"/>
  <c r="J794" i="36" s="1"/>
  <c r="K794" i="36" s="1"/>
  <c r="S795" i="35"/>
  <c r="H795" i="35"/>
  <c r="C794" i="36"/>
  <c r="D794" i="36" s="1"/>
  <c r="E794" i="36" s="1"/>
  <c r="E795" i="39" s="1"/>
  <c r="T795" i="39" s="1"/>
  <c r="L522" i="32"/>
  <c r="F523" i="32" s="1"/>
  <c r="M522" i="32"/>
  <c r="G509" i="21" s="1"/>
  <c r="J834" i="28"/>
  <c r="K834" i="28" s="1"/>
  <c r="Q770" i="35"/>
  <c r="V770" i="35" s="1"/>
  <c r="W770" i="35" s="1"/>
  <c r="K770" i="35" s="1"/>
  <c r="D770" i="39" s="1"/>
  <c r="O770" i="39" s="1"/>
  <c r="H781" i="27"/>
  <c r="J781" i="27" s="1"/>
  <c r="G781" i="27"/>
  <c r="M771" i="35"/>
  <c r="I769" i="37"/>
  <c r="J769" i="37" s="1"/>
  <c r="K769" i="37" s="1"/>
  <c r="F770" i="51" s="1"/>
  <c r="G770" i="51" s="1"/>
  <c r="H770" i="51" s="1"/>
  <c r="M833" i="17" l="1"/>
  <c r="F822" i="37" s="1"/>
  <c r="L833" i="17"/>
  <c r="F834" i="17" s="1"/>
  <c r="U795" i="39"/>
  <c r="J795" i="35"/>
  <c r="I795" i="35"/>
  <c r="T795" i="35"/>
  <c r="U795" i="35"/>
  <c r="E794" i="37"/>
  <c r="O805" i="30"/>
  <c r="P805" i="30" s="1"/>
  <c r="P795" i="39"/>
  <c r="Q795" i="39" s="1"/>
  <c r="R795" i="39"/>
  <c r="G806" i="30"/>
  <c r="I806" i="30"/>
  <c r="F770" i="39"/>
  <c r="G770" i="39" s="1"/>
  <c r="J770" i="39" s="1"/>
  <c r="O511" i="37"/>
  <c r="P511" i="37" s="1"/>
  <c r="Q511" i="37" s="1"/>
  <c r="L512" i="51" s="1"/>
  <c r="M512" i="51" s="1"/>
  <c r="N512" i="51" s="1"/>
  <c r="X513" i="35"/>
  <c r="G523" i="32"/>
  <c r="H523" i="32"/>
  <c r="L834" i="28"/>
  <c r="F835" i="28" s="1"/>
  <c r="H835" i="28" s="1"/>
  <c r="M834" i="28"/>
  <c r="R825" i="35" s="1"/>
  <c r="N771" i="35"/>
  <c r="F770" i="36"/>
  <c r="G770" i="36" s="1"/>
  <c r="H770" i="36" s="1"/>
  <c r="I781" i="27"/>
  <c r="K781" i="27"/>
  <c r="G835" i="28" l="1"/>
  <c r="L823" i="37"/>
  <c r="G834" i="17"/>
  <c r="I834" i="17"/>
  <c r="I770" i="39"/>
  <c r="H770" i="39"/>
  <c r="S795" i="39"/>
  <c r="G794" i="37"/>
  <c r="H794" i="37" s="1"/>
  <c r="C795" i="51" s="1"/>
  <c r="D795" i="51" s="1"/>
  <c r="E795" i="51" s="1"/>
  <c r="M794" i="37"/>
  <c r="N794" i="37" s="1"/>
  <c r="I795" i="51" s="1"/>
  <c r="J795" i="51" s="1"/>
  <c r="K795" i="51" s="1"/>
  <c r="K806" i="30"/>
  <c r="L806" i="30" s="1"/>
  <c r="J523" i="32"/>
  <c r="K523" i="32" s="1"/>
  <c r="L512" i="36"/>
  <c r="M512" i="36" s="1"/>
  <c r="N512" i="36" s="1"/>
  <c r="F509" i="41" s="1"/>
  <c r="Y513" i="35"/>
  <c r="Z513" i="35" s="1"/>
  <c r="I513" i="40" s="1"/>
  <c r="F509" i="38"/>
  <c r="J835" i="28"/>
  <c r="K835" i="28" s="1"/>
  <c r="L781" i="27"/>
  <c r="F782" i="27" s="1"/>
  <c r="M781" i="27"/>
  <c r="O771" i="35"/>
  <c r="P771" i="35"/>
  <c r="Q771" i="35" s="1"/>
  <c r="V771" i="35" s="1"/>
  <c r="W771" i="35" s="1"/>
  <c r="K771" i="35" s="1"/>
  <c r="D771" i="39" s="1"/>
  <c r="J834" i="17" l="1"/>
  <c r="K834" i="17" s="1"/>
  <c r="K770" i="39"/>
  <c r="M806" i="30"/>
  <c r="F807" i="30" s="1"/>
  <c r="N806" i="30"/>
  <c r="S796" i="35"/>
  <c r="I795" i="36"/>
  <c r="J795" i="36" s="1"/>
  <c r="K795" i="36" s="1"/>
  <c r="H796" i="35"/>
  <c r="C795" i="36"/>
  <c r="D795" i="36" s="1"/>
  <c r="E795" i="36" s="1"/>
  <c r="E796" i="39" s="1"/>
  <c r="T796" i="39" s="1"/>
  <c r="L523" i="32"/>
  <c r="F524" i="32" s="1"/>
  <c r="M523" i="32"/>
  <c r="G510" i="21" s="1"/>
  <c r="L835" i="28"/>
  <c r="F836" i="28" s="1"/>
  <c r="H836" i="28" s="1"/>
  <c r="M835" i="28"/>
  <c r="R826" i="35" s="1"/>
  <c r="O771" i="39"/>
  <c r="F771" i="39"/>
  <c r="G771" i="39" s="1"/>
  <c r="M772" i="35"/>
  <c r="I770" i="37"/>
  <c r="J770" i="37" s="1"/>
  <c r="K770" i="37" s="1"/>
  <c r="F771" i="51" s="1"/>
  <c r="G771" i="51" s="1"/>
  <c r="H771" i="51" s="1"/>
  <c r="H782" i="27"/>
  <c r="J782" i="27" s="1"/>
  <c r="G782" i="27"/>
  <c r="G836" i="28" l="1"/>
  <c r="L824" i="37"/>
  <c r="L834" i="17"/>
  <c r="F835" i="17" s="1"/>
  <c r="M834" i="17"/>
  <c r="F823" i="37" s="1"/>
  <c r="U796" i="39"/>
  <c r="L770" i="39"/>
  <c r="U796" i="35"/>
  <c r="T796" i="35"/>
  <c r="O806" i="30"/>
  <c r="P806" i="30" s="1"/>
  <c r="E795" i="37"/>
  <c r="P796" i="39"/>
  <c r="Q796" i="39" s="1"/>
  <c r="R796" i="39"/>
  <c r="I796" i="35"/>
  <c r="J796" i="35"/>
  <c r="G807" i="30"/>
  <c r="I807" i="30"/>
  <c r="X514" i="35"/>
  <c r="O512" i="37"/>
  <c r="P512" i="37" s="1"/>
  <c r="Q512" i="37" s="1"/>
  <c r="L513" i="51" s="1"/>
  <c r="M513" i="51" s="1"/>
  <c r="N513" i="51" s="1"/>
  <c r="H524" i="32"/>
  <c r="G524" i="32"/>
  <c r="J836" i="28"/>
  <c r="K836" i="28" s="1"/>
  <c r="K782" i="27"/>
  <c r="I782" i="27"/>
  <c r="N772" i="35"/>
  <c r="F771" i="36"/>
  <c r="G771" i="36" s="1"/>
  <c r="H771" i="36" s="1"/>
  <c r="H771" i="39"/>
  <c r="I771" i="39"/>
  <c r="J771" i="39"/>
  <c r="K771" i="39" l="1"/>
  <c r="I835" i="17"/>
  <c r="G835" i="17"/>
  <c r="G795" i="37"/>
  <c r="H795" i="37" s="1"/>
  <c r="C796" i="51" s="1"/>
  <c r="D796" i="51" s="1"/>
  <c r="E796" i="51" s="1"/>
  <c r="M795" i="37"/>
  <c r="N795" i="37" s="1"/>
  <c r="I796" i="51" s="1"/>
  <c r="J796" i="51" s="1"/>
  <c r="K796" i="51" s="1"/>
  <c r="K807" i="30"/>
  <c r="L807" i="30" s="1"/>
  <c r="S796" i="39"/>
  <c r="J524" i="32"/>
  <c r="K524" i="32" s="1"/>
  <c r="F510" i="38"/>
  <c r="Y514" i="35"/>
  <c r="Z514" i="35" s="1"/>
  <c r="I514" i="40" s="1"/>
  <c r="L513" i="36"/>
  <c r="M513" i="36" s="1"/>
  <c r="N513" i="36" s="1"/>
  <c r="F510" i="41" s="1"/>
  <c r="M836" i="28"/>
  <c r="R827" i="35" s="1"/>
  <c r="L836" i="28"/>
  <c r="F837" i="28" s="1"/>
  <c r="H837" i="28" s="1"/>
  <c r="J837" i="28" s="1"/>
  <c r="L771" i="39"/>
  <c r="O772" i="35"/>
  <c r="P772" i="35"/>
  <c r="M782" i="27"/>
  <c r="L782" i="27"/>
  <c r="F783" i="27" s="1"/>
  <c r="L825" i="37" l="1"/>
  <c r="J835" i="17"/>
  <c r="K835" i="17" s="1"/>
  <c r="G837" i="28"/>
  <c r="N807" i="30"/>
  <c r="M807" i="30"/>
  <c r="F808" i="30" s="1"/>
  <c r="S797" i="35"/>
  <c r="I796" i="36"/>
  <c r="J796" i="36" s="1"/>
  <c r="K796" i="36" s="1"/>
  <c r="Q772" i="35"/>
  <c r="V772" i="35" s="1"/>
  <c r="W772" i="35" s="1"/>
  <c r="K772" i="35" s="1"/>
  <c r="D772" i="39" s="1"/>
  <c r="F772" i="39" s="1"/>
  <c r="C796" i="36"/>
  <c r="D796" i="36" s="1"/>
  <c r="E796" i="36" s="1"/>
  <c r="E797" i="39" s="1"/>
  <c r="T797" i="39" s="1"/>
  <c r="H797" i="35"/>
  <c r="L524" i="32"/>
  <c r="F525" i="32" s="1"/>
  <c r="M524" i="32"/>
  <c r="G511" i="21" s="1"/>
  <c r="G783" i="27"/>
  <c r="H783" i="27"/>
  <c r="J783" i="27" s="1"/>
  <c r="M773" i="35"/>
  <c r="I771" i="37"/>
  <c r="J771" i="37" s="1"/>
  <c r="K771" i="37" s="1"/>
  <c r="F772" i="51" s="1"/>
  <c r="G772" i="51" s="1"/>
  <c r="H772" i="51" s="1"/>
  <c r="K837" i="28"/>
  <c r="L835" i="17" l="1"/>
  <c r="F836" i="17" s="1"/>
  <c r="M835" i="17"/>
  <c r="F824" i="37" s="1"/>
  <c r="U797" i="39"/>
  <c r="P797" i="39"/>
  <c r="Q797" i="39" s="1"/>
  <c r="R797" i="39"/>
  <c r="O772" i="39"/>
  <c r="T797" i="35"/>
  <c r="U797" i="35"/>
  <c r="I808" i="30"/>
  <c r="G808" i="30"/>
  <c r="I797" i="35"/>
  <c r="J797" i="35"/>
  <c r="O807" i="30"/>
  <c r="P807" i="30" s="1"/>
  <c r="E796" i="37"/>
  <c r="X515" i="35"/>
  <c r="O513" i="37"/>
  <c r="P513" i="37" s="1"/>
  <c r="Q513" i="37" s="1"/>
  <c r="L514" i="51" s="1"/>
  <c r="M514" i="51" s="1"/>
  <c r="N514" i="51" s="1"/>
  <c r="G525" i="32"/>
  <c r="H525" i="32"/>
  <c r="G772" i="39"/>
  <c r="H772" i="39" s="1"/>
  <c r="F772" i="36"/>
  <c r="G772" i="36" s="1"/>
  <c r="H772" i="36" s="1"/>
  <c r="N773" i="35"/>
  <c r="K783" i="27"/>
  <c r="I783" i="27"/>
  <c r="L837" i="28"/>
  <c r="F838" i="28" s="1"/>
  <c r="M837" i="28"/>
  <c r="G836" i="17" l="1"/>
  <c r="I836" i="17"/>
  <c r="K808" i="30"/>
  <c r="L808" i="30" s="1"/>
  <c r="G796" i="37"/>
  <c r="H796" i="37" s="1"/>
  <c r="C797" i="51" s="1"/>
  <c r="D797" i="51" s="1"/>
  <c r="E797" i="51" s="1"/>
  <c r="M796" i="37"/>
  <c r="N796" i="37" s="1"/>
  <c r="I797" i="51" s="1"/>
  <c r="J797" i="51" s="1"/>
  <c r="K797" i="51" s="1"/>
  <c r="S797" i="39"/>
  <c r="J525" i="32"/>
  <c r="K525" i="32" s="1"/>
  <c r="Y515" i="35"/>
  <c r="Z515" i="35" s="1"/>
  <c r="I515" i="40" s="1"/>
  <c r="L514" i="36"/>
  <c r="M514" i="36" s="1"/>
  <c r="N514" i="36" s="1"/>
  <c r="F511" i="41" s="1"/>
  <c r="F511" i="38"/>
  <c r="L783" i="27"/>
  <c r="F784" i="27" s="1"/>
  <c r="M783" i="27"/>
  <c r="O773" i="35"/>
  <c r="P773" i="35"/>
  <c r="I772" i="39"/>
  <c r="K772" i="39" s="1"/>
  <c r="J772" i="39"/>
  <c r="L826" i="37"/>
  <c r="R828" i="35"/>
  <c r="G838" i="28"/>
  <c r="H838" i="28"/>
  <c r="J836" i="17" l="1"/>
  <c r="K836" i="17" s="1"/>
  <c r="N808" i="30"/>
  <c r="M808" i="30"/>
  <c r="F809" i="30" s="1"/>
  <c r="I797" i="36"/>
  <c r="J797" i="36" s="1"/>
  <c r="K797" i="36" s="1"/>
  <c r="S798" i="35"/>
  <c r="C797" i="36"/>
  <c r="D797" i="36" s="1"/>
  <c r="E797" i="36" s="1"/>
  <c r="E798" i="39" s="1"/>
  <c r="T798" i="39" s="1"/>
  <c r="H798" i="35"/>
  <c r="Q773" i="35"/>
  <c r="V773" i="35" s="1"/>
  <c r="W773" i="35" s="1"/>
  <c r="K773" i="35" s="1"/>
  <c r="D773" i="39" s="1"/>
  <c r="O773" i="39" s="1"/>
  <c r="L525" i="32"/>
  <c r="F526" i="32" s="1"/>
  <c r="M525" i="32"/>
  <c r="G512" i="21" s="1"/>
  <c r="J838" i="28"/>
  <c r="K838" i="28" s="1"/>
  <c r="L772" i="39"/>
  <c r="M774" i="35"/>
  <c r="I772" i="37"/>
  <c r="J772" i="37" s="1"/>
  <c r="K772" i="37" s="1"/>
  <c r="F773" i="51" s="1"/>
  <c r="G773" i="51" s="1"/>
  <c r="H773" i="51" s="1"/>
  <c r="H784" i="27"/>
  <c r="J784" i="27" s="1"/>
  <c r="G784" i="27"/>
  <c r="L836" i="17" l="1"/>
  <c r="F837" i="17" s="1"/>
  <c r="M836" i="17"/>
  <c r="F825" i="37" s="1"/>
  <c r="U798" i="39"/>
  <c r="P798" i="39"/>
  <c r="Q798" i="39" s="1"/>
  <c r="R798" i="39"/>
  <c r="F773" i="39"/>
  <c r="G773" i="39" s="1"/>
  <c r="I773" i="39" s="1"/>
  <c r="T798" i="35"/>
  <c r="U798" i="35"/>
  <c r="I809" i="30"/>
  <c r="G809" i="30"/>
  <c r="J798" i="35"/>
  <c r="I798" i="35"/>
  <c r="O808" i="30"/>
  <c r="P808" i="30" s="1"/>
  <c r="E797" i="37"/>
  <c r="X516" i="35"/>
  <c r="O514" i="37"/>
  <c r="P514" i="37" s="1"/>
  <c r="Q514" i="37" s="1"/>
  <c r="L515" i="51" s="1"/>
  <c r="M515" i="51" s="1"/>
  <c r="N515" i="51" s="1"/>
  <c r="H526" i="32"/>
  <c r="G526" i="32"/>
  <c r="L838" i="28"/>
  <c r="F839" i="28" s="1"/>
  <c r="G839" i="28" s="1"/>
  <c r="M838" i="28"/>
  <c r="L827" i="37" s="1"/>
  <c r="F773" i="36"/>
  <c r="G773" i="36" s="1"/>
  <c r="H773" i="36" s="1"/>
  <c r="N774" i="35"/>
  <c r="I784" i="27"/>
  <c r="K784" i="27"/>
  <c r="H839" i="28" l="1"/>
  <c r="J839" i="28" s="1"/>
  <c r="K839" i="28" s="1"/>
  <c r="R829" i="35"/>
  <c r="J773" i="39"/>
  <c r="I837" i="17"/>
  <c r="G837" i="17"/>
  <c r="H773" i="39"/>
  <c r="K773" i="39" s="1"/>
  <c r="K809" i="30"/>
  <c r="L809" i="30" s="1"/>
  <c r="G797" i="37"/>
  <c r="H797" i="37" s="1"/>
  <c r="C798" i="51" s="1"/>
  <c r="D798" i="51" s="1"/>
  <c r="E798" i="51" s="1"/>
  <c r="M797" i="37"/>
  <c r="N797" i="37" s="1"/>
  <c r="I798" i="51" s="1"/>
  <c r="J798" i="51" s="1"/>
  <c r="K798" i="51" s="1"/>
  <c r="S798" i="39"/>
  <c r="J526" i="32"/>
  <c r="K526" i="32" s="1"/>
  <c r="Y516" i="35"/>
  <c r="Z516" i="35" s="1"/>
  <c r="I516" i="40" s="1"/>
  <c r="F512" i="38"/>
  <c r="L515" i="36"/>
  <c r="M515" i="36" s="1"/>
  <c r="N515" i="36" s="1"/>
  <c r="F512" i="41" s="1"/>
  <c r="M784" i="27"/>
  <c r="L784" i="27"/>
  <c r="F785" i="27" s="1"/>
  <c r="O774" i="35"/>
  <c r="P774" i="35"/>
  <c r="L773" i="39" l="1"/>
  <c r="J837" i="17"/>
  <c r="K837" i="17" s="1"/>
  <c r="M809" i="30"/>
  <c r="F810" i="30" s="1"/>
  <c r="N809" i="30"/>
  <c r="I798" i="36"/>
  <c r="J798" i="36" s="1"/>
  <c r="K798" i="36" s="1"/>
  <c r="S799" i="35"/>
  <c r="H799" i="35"/>
  <c r="C798" i="36"/>
  <c r="D798" i="36" s="1"/>
  <c r="E798" i="36" s="1"/>
  <c r="E799" i="39" s="1"/>
  <c r="T799" i="39" s="1"/>
  <c r="Q774" i="35"/>
  <c r="V774" i="35" s="1"/>
  <c r="W774" i="35" s="1"/>
  <c r="K774" i="35" s="1"/>
  <c r="D774" i="39" s="1"/>
  <c r="O774" i="39" s="1"/>
  <c r="M526" i="32"/>
  <c r="G513" i="21" s="1"/>
  <c r="L526" i="32"/>
  <c r="F527" i="32" s="1"/>
  <c r="H785" i="27"/>
  <c r="J785" i="27" s="1"/>
  <c r="G785" i="27"/>
  <c r="I773" i="37"/>
  <c r="J773" i="37" s="1"/>
  <c r="K773" i="37" s="1"/>
  <c r="F774" i="51" s="1"/>
  <c r="G774" i="51" s="1"/>
  <c r="H774" i="51" s="1"/>
  <c r="M775" i="35"/>
  <c r="L839" i="28"/>
  <c r="F840" i="28" s="1"/>
  <c r="M839" i="28"/>
  <c r="L837" i="17" l="1"/>
  <c r="F838" i="17" s="1"/>
  <c r="M837" i="17"/>
  <c r="F826" i="37" s="1"/>
  <c r="U799" i="39"/>
  <c r="U799" i="35"/>
  <c r="T799" i="35"/>
  <c r="P799" i="39"/>
  <c r="Q799" i="39" s="1"/>
  <c r="R799" i="39"/>
  <c r="F774" i="39"/>
  <c r="G774" i="39" s="1"/>
  <c r="H774" i="39" s="1"/>
  <c r="O809" i="30"/>
  <c r="P809" i="30" s="1"/>
  <c r="E798" i="37"/>
  <c r="I799" i="35"/>
  <c r="J799" i="35"/>
  <c r="I810" i="30"/>
  <c r="G810" i="30"/>
  <c r="H527" i="32"/>
  <c r="G527" i="32"/>
  <c r="O515" i="37"/>
  <c r="P515" i="37" s="1"/>
  <c r="Q515" i="37" s="1"/>
  <c r="L516" i="51" s="1"/>
  <c r="M516" i="51" s="1"/>
  <c r="N516" i="51" s="1"/>
  <c r="X517" i="35"/>
  <c r="F774" i="36"/>
  <c r="G774" i="36" s="1"/>
  <c r="H774" i="36" s="1"/>
  <c r="N775" i="35"/>
  <c r="K785" i="27"/>
  <c r="I785" i="27"/>
  <c r="R830" i="35"/>
  <c r="L828" i="37"/>
  <c r="H840" i="28"/>
  <c r="G840" i="28"/>
  <c r="I838" i="17" l="1"/>
  <c r="G838" i="17"/>
  <c r="G798" i="37"/>
  <c r="H798" i="37" s="1"/>
  <c r="C799" i="51" s="1"/>
  <c r="D799" i="51" s="1"/>
  <c r="E799" i="51" s="1"/>
  <c r="M798" i="37"/>
  <c r="N798" i="37" s="1"/>
  <c r="I799" i="51" s="1"/>
  <c r="J799" i="51" s="1"/>
  <c r="K799" i="51" s="1"/>
  <c r="S799" i="39"/>
  <c r="K810" i="30"/>
  <c r="L810" i="30" s="1"/>
  <c r="L516" i="36"/>
  <c r="M516" i="36" s="1"/>
  <c r="N516" i="36" s="1"/>
  <c r="F513" i="41" s="1"/>
  <c r="Y517" i="35"/>
  <c r="Z517" i="35" s="1"/>
  <c r="I517" i="40" s="1"/>
  <c r="F513" i="38"/>
  <c r="J527" i="32"/>
  <c r="K527" i="32" s="1"/>
  <c r="J840" i="28"/>
  <c r="K840" i="28" s="1"/>
  <c r="I774" i="39"/>
  <c r="K774" i="39" s="1"/>
  <c r="J774" i="39"/>
  <c r="M785" i="27"/>
  <c r="L785" i="27"/>
  <c r="F786" i="27" s="1"/>
  <c r="P775" i="35"/>
  <c r="O775" i="35"/>
  <c r="J838" i="17" l="1"/>
  <c r="K838" i="17" s="1"/>
  <c r="N810" i="30"/>
  <c r="M810" i="30"/>
  <c r="F811" i="30" s="1"/>
  <c r="I799" i="36"/>
  <c r="J799" i="36" s="1"/>
  <c r="K799" i="36" s="1"/>
  <c r="S800" i="35"/>
  <c r="H800" i="35"/>
  <c r="C799" i="36"/>
  <c r="D799" i="36" s="1"/>
  <c r="E799" i="36" s="1"/>
  <c r="E800" i="39" s="1"/>
  <c r="T800" i="39" s="1"/>
  <c r="L527" i="32"/>
  <c r="F528" i="32" s="1"/>
  <c r="M527" i="32"/>
  <c r="G514" i="21" s="1"/>
  <c r="M840" i="28"/>
  <c r="L840" i="28"/>
  <c r="F841" i="28" s="1"/>
  <c r="G841" i="28" s="1"/>
  <c r="G786" i="27"/>
  <c r="H786" i="27"/>
  <c r="J786" i="27" s="1"/>
  <c r="M776" i="35"/>
  <c r="I774" i="37"/>
  <c r="J774" i="37" s="1"/>
  <c r="K774" i="37" s="1"/>
  <c r="F775" i="51" s="1"/>
  <c r="G775" i="51" s="1"/>
  <c r="H775" i="51" s="1"/>
  <c r="Q775" i="35"/>
  <c r="V775" i="35" s="1"/>
  <c r="W775" i="35" s="1"/>
  <c r="K775" i="35" s="1"/>
  <c r="D775" i="39" s="1"/>
  <c r="L774" i="39"/>
  <c r="R831" i="35"/>
  <c r="L829" i="37"/>
  <c r="H841" i="28" l="1"/>
  <c r="L838" i="17"/>
  <c r="F839" i="17" s="1"/>
  <c r="M838" i="17"/>
  <c r="F827" i="37" s="1"/>
  <c r="U800" i="39"/>
  <c r="U800" i="35"/>
  <c r="T800" i="35"/>
  <c r="P800" i="39"/>
  <c r="Q800" i="39" s="1"/>
  <c r="R800" i="39"/>
  <c r="I800" i="35"/>
  <c r="J800" i="35"/>
  <c r="I811" i="30"/>
  <c r="G811" i="30"/>
  <c r="O810" i="30"/>
  <c r="P810" i="30" s="1"/>
  <c r="E799" i="37"/>
  <c r="O516" i="37"/>
  <c r="P516" i="37" s="1"/>
  <c r="Q516" i="37" s="1"/>
  <c r="L517" i="51" s="1"/>
  <c r="M517" i="51" s="1"/>
  <c r="N517" i="51" s="1"/>
  <c r="X518" i="35"/>
  <c r="G528" i="32"/>
  <c r="H528" i="32"/>
  <c r="J841" i="28"/>
  <c r="K841" i="28" s="1"/>
  <c r="O775" i="39"/>
  <c r="F775" i="39"/>
  <c r="G775" i="39" s="1"/>
  <c r="N776" i="35"/>
  <c r="F775" i="36"/>
  <c r="G775" i="36" s="1"/>
  <c r="H775" i="36" s="1"/>
  <c r="I786" i="27"/>
  <c r="K786" i="27"/>
  <c r="G839" i="17" l="1"/>
  <c r="I839" i="17"/>
  <c r="K811" i="30"/>
  <c r="L811" i="30" s="1"/>
  <c r="G799" i="37"/>
  <c r="H799" i="37" s="1"/>
  <c r="C800" i="51" s="1"/>
  <c r="D800" i="51" s="1"/>
  <c r="E800" i="51" s="1"/>
  <c r="M799" i="37"/>
  <c r="N799" i="37" s="1"/>
  <c r="I800" i="51" s="1"/>
  <c r="J800" i="51" s="1"/>
  <c r="K800" i="51" s="1"/>
  <c r="S800" i="39"/>
  <c r="J528" i="32"/>
  <c r="K528" i="32" s="1"/>
  <c r="L517" i="36"/>
  <c r="M517" i="36" s="1"/>
  <c r="N517" i="36" s="1"/>
  <c r="F514" i="41" s="1"/>
  <c r="Y518" i="35"/>
  <c r="Z518" i="35" s="1"/>
  <c r="I518" i="40" s="1"/>
  <c r="F514" i="38"/>
  <c r="L841" i="28"/>
  <c r="F842" i="28" s="1"/>
  <c r="M841" i="28"/>
  <c r="R832" i="35" s="1"/>
  <c r="P776" i="35"/>
  <c r="O776" i="35"/>
  <c r="H775" i="39"/>
  <c r="I775" i="39"/>
  <c r="J775" i="39"/>
  <c r="L786" i="27"/>
  <c r="F787" i="27" s="1"/>
  <c r="M786" i="27"/>
  <c r="L830" i="37"/>
  <c r="G842" i="28"/>
  <c r="H842" i="28"/>
  <c r="J839" i="17" l="1"/>
  <c r="K839" i="17" s="1"/>
  <c r="N811" i="30"/>
  <c r="M811" i="30"/>
  <c r="F812" i="30" s="1"/>
  <c r="S801" i="35"/>
  <c r="I800" i="36"/>
  <c r="J800" i="36" s="1"/>
  <c r="K800" i="36" s="1"/>
  <c r="H801" i="35"/>
  <c r="C800" i="36"/>
  <c r="D800" i="36" s="1"/>
  <c r="E800" i="36" s="1"/>
  <c r="E801" i="39" s="1"/>
  <c r="T801" i="39" s="1"/>
  <c r="K775" i="39"/>
  <c r="L775" i="39" s="1"/>
  <c r="M528" i="32"/>
  <c r="G515" i="21" s="1"/>
  <c r="L528" i="32"/>
  <c r="F529" i="32" s="1"/>
  <c r="J842" i="28"/>
  <c r="K842" i="28" s="1"/>
  <c r="G787" i="27"/>
  <c r="H787" i="27"/>
  <c r="J787" i="27" s="1"/>
  <c r="I775" i="37"/>
  <c r="J775" i="37" s="1"/>
  <c r="K775" i="37" s="1"/>
  <c r="F776" i="51" s="1"/>
  <c r="G776" i="51" s="1"/>
  <c r="H776" i="51" s="1"/>
  <c r="M777" i="35"/>
  <c r="Q776" i="35"/>
  <c r="V776" i="35" s="1"/>
  <c r="W776" i="35" s="1"/>
  <c r="K776" i="35" s="1"/>
  <c r="D776" i="39" s="1"/>
  <c r="L839" i="17" l="1"/>
  <c r="F840" i="17" s="1"/>
  <c r="M839" i="17"/>
  <c r="F828" i="37" s="1"/>
  <c r="U801" i="39"/>
  <c r="P801" i="39"/>
  <c r="Q801" i="39" s="1"/>
  <c r="R801" i="39"/>
  <c r="I801" i="35"/>
  <c r="J801" i="35"/>
  <c r="I812" i="30"/>
  <c r="G812" i="30"/>
  <c r="U801" i="35"/>
  <c r="T801" i="35"/>
  <c r="O811" i="30"/>
  <c r="P811" i="30" s="1"/>
  <c r="E800" i="37"/>
  <c r="G529" i="32"/>
  <c r="H529" i="32"/>
  <c r="X519" i="35"/>
  <c r="O517" i="37"/>
  <c r="P517" i="37" s="1"/>
  <c r="Q517" i="37" s="1"/>
  <c r="L518" i="51" s="1"/>
  <c r="M518" i="51" s="1"/>
  <c r="N518" i="51" s="1"/>
  <c r="L842" i="28"/>
  <c r="F843" i="28" s="1"/>
  <c r="H843" i="28" s="1"/>
  <c r="J843" i="28" s="1"/>
  <c r="M842" i="28"/>
  <c r="R833" i="35" s="1"/>
  <c r="N777" i="35"/>
  <c r="F776" i="36"/>
  <c r="G776" i="36" s="1"/>
  <c r="H776" i="36" s="1"/>
  <c r="F776" i="39"/>
  <c r="O776" i="39"/>
  <c r="I787" i="27"/>
  <c r="K787" i="27"/>
  <c r="L831" i="37" l="1"/>
  <c r="G843" i="28"/>
  <c r="G840" i="17"/>
  <c r="I840" i="17"/>
  <c r="K812" i="30"/>
  <c r="L812" i="30" s="1"/>
  <c r="G800" i="37"/>
  <c r="H800" i="37" s="1"/>
  <c r="C801" i="51" s="1"/>
  <c r="D801" i="51" s="1"/>
  <c r="E801" i="51" s="1"/>
  <c r="M800" i="37"/>
  <c r="N800" i="37" s="1"/>
  <c r="I801" i="51" s="1"/>
  <c r="J801" i="51" s="1"/>
  <c r="K801" i="51" s="1"/>
  <c r="S801" i="39"/>
  <c r="J529" i="32"/>
  <c r="K529" i="32" s="1"/>
  <c r="F515" i="38"/>
  <c r="Y519" i="35"/>
  <c r="Z519" i="35" s="1"/>
  <c r="I519" i="40" s="1"/>
  <c r="L518" i="36"/>
  <c r="M518" i="36" s="1"/>
  <c r="N518" i="36" s="1"/>
  <c r="F515" i="41" s="1"/>
  <c r="L787" i="27"/>
  <c r="F788" i="27" s="1"/>
  <c r="M787" i="27"/>
  <c r="G776" i="39"/>
  <c r="H776" i="39" s="1"/>
  <c r="O777" i="35"/>
  <c r="P777" i="35"/>
  <c r="K843" i="28"/>
  <c r="J840" i="17" l="1"/>
  <c r="K840" i="17" s="1"/>
  <c r="N812" i="30"/>
  <c r="M812" i="30"/>
  <c r="F813" i="30" s="1"/>
  <c r="I801" i="36"/>
  <c r="J801" i="36" s="1"/>
  <c r="K801" i="36" s="1"/>
  <c r="S802" i="35"/>
  <c r="H802" i="35"/>
  <c r="C801" i="36"/>
  <c r="D801" i="36" s="1"/>
  <c r="E801" i="36" s="1"/>
  <c r="E802" i="39" s="1"/>
  <c r="T802" i="39" s="1"/>
  <c r="M529" i="32"/>
  <c r="G516" i="21" s="1"/>
  <c r="L529" i="32"/>
  <c r="F530" i="32" s="1"/>
  <c r="Q777" i="35"/>
  <c r="V777" i="35" s="1"/>
  <c r="W777" i="35" s="1"/>
  <c r="K777" i="35" s="1"/>
  <c r="D777" i="39" s="1"/>
  <c r="F777" i="39" s="1"/>
  <c r="J776" i="39"/>
  <c r="I776" i="39"/>
  <c r="K776" i="39" s="1"/>
  <c r="I776" i="37"/>
  <c r="J776" i="37" s="1"/>
  <c r="K776" i="37" s="1"/>
  <c r="F777" i="51" s="1"/>
  <c r="G777" i="51" s="1"/>
  <c r="H777" i="51" s="1"/>
  <c r="M778" i="35"/>
  <c r="H788" i="27"/>
  <c r="J788" i="27" s="1"/>
  <c r="G788" i="27"/>
  <c r="M843" i="28"/>
  <c r="L843" i="28"/>
  <c r="F844" i="28" s="1"/>
  <c r="L840" i="17" l="1"/>
  <c r="F841" i="17" s="1"/>
  <c r="M840" i="17"/>
  <c r="F829" i="37" s="1"/>
  <c r="U802" i="39"/>
  <c r="L776" i="39"/>
  <c r="J802" i="35"/>
  <c r="I802" i="35"/>
  <c r="U802" i="35"/>
  <c r="T802" i="35"/>
  <c r="P802" i="39"/>
  <c r="Q802" i="39" s="1"/>
  <c r="R802" i="39"/>
  <c r="G813" i="30"/>
  <c r="I813" i="30"/>
  <c r="E801" i="37"/>
  <c r="O812" i="30"/>
  <c r="P812" i="30" s="1"/>
  <c r="G530" i="32"/>
  <c r="H530" i="32"/>
  <c r="X520" i="35"/>
  <c r="O518" i="37"/>
  <c r="P518" i="37" s="1"/>
  <c r="Q518" i="37" s="1"/>
  <c r="L519" i="51" s="1"/>
  <c r="M519" i="51" s="1"/>
  <c r="N519" i="51" s="1"/>
  <c r="O777" i="39"/>
  <c r="I788" i="27"/>
  <c r="K788" i="27"/>
  <c r="F777" i="36"/>
  <c r="G777" i="36" s="1"/>
  <c r="H777" i="36" s="1"/>
  <c r="N778" i="35"/>
  <c r="G777" i="39"/>
  <c r="H777" i="39" s="1"/>
  <c r="G844" i="28"/>
  <c r="H844" i="28"/>
  <c r="J844" i="28" s="1"/>
  <c r="R834" i="35"/>
  <c r="L832" i="37"/>
  <c r="I841" i="17" l="1"/>
  <c r="G841" i="17"/>
  <c r="K813" i="30"/>
  <c r="L813" i="30" s="1"/>
  <c r="S802" i="39"/>
  <c r="G801" i="37"/>
  <c r="H801" i="37" s="1"/>
  <c r="C802" i="51" s="1"/>
  <c r="D802" i="51" s="1"/>
  <c r="E802" i="51" s="1"/>
  <c r="M801" i="37"/>
  <c r="N801" i="37" s="1"/>
  <c r="I802" i="51" s="1"/>
  <c r="J802" i="51" s="1"/>
  <c r="K802" i="51" s="1"/>
  <c r="J530" i="32"/>
  <c r="K530" i="32" s="1"/>
  <c r="Y520" i="35"/>
  <c r="Z520" i="35" s="1"/>
  <c r="I520" i="40" s="1"/>
  <c r="F516" i="38"/>
  <c r="L519" i="36"/>
  <c r="M519" i="36" s="1"/>
  <c r="N519" i="36" s="1"/>
  <c r="F516" i="41" s="1"/>
  <c r="I777" i="39"/>
  <c r="K777" i="39" s="1"/>
  <c r="J777" i="39"/>
  <c r="O778" i="35"/>
  <c r="P778" i="35"/>
  <c r="L788" i="27"/>
  <c r="F789" i="27" s="1"/>
  <c r="M788" i="27"/>
  <c r="K844" i="28"/>
  <c r="J841" i="17" l="1"/>
  <c r="K841" i="17" s="1"/>
  <c r="N813" i="30"/>
  <c r="M813" i="30"/>
  <c r="F814" i="30" s="1"/>
  <c r="L777" i="39"/>
  <c r="S803" i="35"/>
  <c r="I802" i="36"/>
  <c r="J802" i="36" s="1"/>
  <c r="K802" i="36" s="1"/>
  <c r="H803" i="35"/>
  <c r="C802" i="36"/>
  <c r="D802" i="36" s="1"/>
  <c r="E802" i="36" s="1"/>
  <c r="E803" i="39" s="1"/>
  <c r="T803" i="39" s="1"/>
  <c r="Q778" i="35"/>
  <c r="V778" i="35" s="1"/>
  <c r="W778" i="35" s="1"/>
  <c r="K778" i="35" s="1"/>
  <c r="D778" i="39" s="1"/>
  <c r="O778" i="39" s="1"/>
  <c r="M530" i="32"/>
  <c r="G517" i="21" s="1"/>
  <c r="L530" i="32"/>
  <c r="F531" i="32" s="1"/>
  <c r="H789" i="27"/>
  <c r="J789" i="27" s="1"/>
  <c r="G789" i="27"/>
  <c r="M779" i="35"/>
  <c r="I777" i="37"/>
  <c r="J777" i="37" s="1"/>
  <c r="K777" i="37" s="1"/>
  <c r="F778" i="51" s="1"/>
  <c r="G778" i="51" s="1"/>
  <c r="H778" i="51" s="1"/>
  <c r="M844" i="28"/>
  <c r="L844" i="28"/>
  <c r="F845" i="28" s="1"/>
  <c r="L841" i="17" l="1"/>
  <c r="F842" i="17" s="1"/>
  <c r="M841" i="17"/>
  <c r="F830" i="37" s="1"/>
  <c r="U803" i="39"/>
  <c r="F778" i="39"/>
  <c r="G778" i="39" s="1"/>
  <c r="J778" i="39" s="1"/>
  <c r="U803" i="35"/>
  <c r="T803" i="35"/>
  <c r="I803" i="35"/>
  <c r="J803" i="35"/>
  <c r="P803" i="39"/>
  <c r="Q803" i="39" s="1"/>
  <c r="R803" i="39"/>
  <c r="G814" i="30"/>
  <c r="I814" i="30"/>
  <c r="E802" i="37"/>
  <c r="O813" i="30"/>
  <c r="P813" i="30" s="1"/>
  <c r="H531" i="32"/>
  <c r="G531" i="32"/>
  <c r="X521" i="35"/>
  <c r="O519" i="37"/>
  <c r="P519" i="37" s="1"/>
  <c r="Q519" i="37" s="1"/>
  <c r="L520" i="51" s="1"/>
  <c r="M520" i="51" s="1"/>
  <c r="N520" i="51" s="1"/>
  <c r="N779" i="35"/>
  <c r="F778" i="36"/>
  <c r="G778" i="36" s="1"/>
  <c r="H778" i="36" s="1"/>
  <c r="I789" i="27"/>
  <c r="K789" i="27"/>
  <c r="G845" i="28"/>
  <c r="H845" i="28"/>
  <c r="J845" i="28" s="1"/>
  <c r="R835" i="35"/>
  <c r="L833" i="37"/>
  <c r="G842" i="17" l="1"/>
  <c r="I842" i="17"/>
  <c r="I778" i="39"/>
  <c r="H778" i="39"/>
  <c r="K814" i="30"/>
  <c r="L814" i="30" s="1"/>
  <c r="S803" i="39"/>
  <c r="K778" i="39"/>
  <c r="L778" i="39" s="1"/>
  <c r="G802" i="37"/>
  <c r="H802" i="37" s="1"/>
  <c r="C803" i="51" s="1"/>
  <c r="D803" i="51" s="1"/>
  <c r="E803" i="51" s="1"/>
  <c r="M802" i="37"/>
  <c r="N802" i="37" s="1"/>
  <c r="I803" i="51" s="1"/>
  <c r="J803" i="51" s="1"/>
  <c r="K803" i="51" s="1"/>
  <c r="F517" i="38"/>
  <c r="Y521" i="35"/>
  <c r="Z521" i="35" s="1"/>
  <c r="I521" i="40" s="1"/>
  <c r="L520" i="36"/>
  <c r="M520" i="36" s="1"/>
  <c r="N520" i="36" s="1"/>
  <c r="F517" i="41" s="1"/>
  <c r="J531" i="32"/>
  <c r="K531" i="32" s="1"/>
  <c r="L789" i="27"/>
  <c r="F790" i="27" s="1"/>
  <c r="M789" i="27"/>
  <c r="P779" i="35"/>
  <c r="O779" i="35"/>
  <c r="K845" i="28"/>
  <c r="J842" i="17" l="1"/>
  <c r="K842" i="17" s="1"/>
  <c r="N814" i="30"/>
  <c r="M814" i="30"/>
  <c r="F815" i="30" s="1"/>
  <c r="H804" i="35"/>
  <c r="C803" i="36"/>
  <c r="D803" i="36" s="1"/>
  <c r="E803" i="36" s="1"/>
  <c r="E804" i="39" s="1"/>
  <c r="T804" i="39" s="1"/>
  <c r="S804" i="35"/>
  <c r="I803" i="36"/>
  <c r="J803" i="36" s="1"/>
  <c r="K803" i="36" s="1"/>
  <c r="L531" i="32"/>
  <c r="F532" i="32" s="1"/>
  <c r="M531" i="32"/>
  <c r="G518" i="21" s="1"/>
  <c r="Q779" i="35"/>
  <c r="V779" i="35" s="1"/>
  <c r="W779" i="35" s="1"/>
  <c r="K779" i="35" s="1"/>
  <c r="D779" i="39" s="1"/>
  <c r="F779" i="39" s="1"/>
  <c r="G779" i="39" s="1"/>
  <c r="M780" i="35"/>
  <c r="I778" i="37"/>
  <c r="J778" i="37" s="1"/>
  <c r="K778" i="37" s="1"/>
  <c r="F779" i="51" s="1"/>
  <c r="G779" i="51" s="1"/>
  <c r="H779" i="51" s="1"/>
  <c r="G790" i="27"/>
  <c r="H790" i="27"/>
  <c r="J790" i="27" s="1"/>
  <c r="M845" i="28"/>
  <c r="L845" i="28"/>
  <c r="F846" i="28" s="1"/>
  <c r="M842" i="17" l="1"/>
  <c r="F831" i="37" s="1"/>
  <c r="L842" i="17"/>
  <c r="F843" i="17" s="1"/>
  <c r="U804" i="39"/>
  <c r="T804" i="35"/>
  <c r="U804" i="35"/>
  <c r="P804" i="39"/>
  <c r="Q804" i="39" s="1"/>
  <c r="R804" i="39"/>
  <c r="I804" i="35"/>
  <c r="J804" i="35"/>
  <c r="G815" i="30"/>
  <c r="I815" i="30"/>
  <c r="O814" i="30"/>
  <c r="P814" i="30" s="1"/>
  <c r="E803" i="37"/>
  <c r="X522" i="35"/>
  <c r="O520" i="37"/>
  <c r="P520" i="37" s="1"/>
  <c r="Q520" i="37" s="1"/>
  <c r="L521" i="51" s="1"/>
  <c r="M521" i="51" s="1"/>
  <c r="N521" i="51" s="1"/>
  <c r="H532" i="32"/>
  <c r="G532" i="32"/>
  <c r="O779" i="39"/>
  <c r="F779" i="36"/>
  <c r="G779" i="36" s="1"/>
  <c r="H779" i="36" s="1"/>
  <c r="N780" i="35"/>
  <c r="I790" i="27"/>
  <c r="K790" i="27"/>
  <c r="H779" i="39"/>
  <c r="I779" i="39"/>
  <c r="K779" i="39" s="1"/>
  <c r="J779" i="39"/>
  <c r="H846" i="28"/>
  <c r="G846" i="28"/>
  <c r="R836" i="35"/>
  <c r="L834" i="37"/>
  <c r="I843" i="17" l="1"/>
  <c r="G843" i="17"/>
  <c r="K815" i="30"/>
  <c r="L815" i="30" s="1"/>
  <c r="S804" i="39"/>
  <c r="G803" i="37"/>
  <c r="H803" i="37" s="1"/>
  <c r="C804" i="51" s="1"/>
  <c r="D804" i="51" s="1"/>
  <c r="E804" i="51" s="1"/>
  <c r="M803" i="37"/>
  <c r="N803" i="37" s="1"/>
  <c r="I804" i="51" s="1"/>
  <c r="J804" i="51" s="1"/>
  <c r="K804" i="51" s="1"/>
  <c r="J532" i="32"/>
  <c r="K532" i="32" s="1"/>
  <c r="F518" i="38"/>
  <c r="L521" i="36"/>
  <c r="M521" i="36" s="1"/>
  <c r="N521" i="36" s="1"/>
  <c r="F518" i="41" s="1"/>
  <c r="Y522" i="35"/>
  <c r="Z522" i="35" s="1"/>
  <c r="I522" i="40" s="1"/>
  <c r="J846" i="28"/>
  <c r="K846" i="28" s="1"/>
  <c r="M790" i="27"/>
  <c r="L790" i="27"/>
  <c r="F791" i="27" s="1"/>
  <c r="L779" i="39"/>
  <c r="O780" i="35"/>
  <c r="P780" i="35"/>
  <c r="J843" i="17" l="1"/>
  <c r="K843" i="17" s="1"/>
  <c r="N815" i="30"/>
  <c r="M815" i="30"/>
  <c r="F816" i="30" s="1"/>
  <c r="H805" i="35"/>
  <c r="C804" i="36"/>
  <c r="D804" i="36" s="1"/>
  <c r="E804" i="36" s="1"/>
  <c r="E805" i="39" s="1"/>
  <c r="T805" i="39" s="1"/>
  <c r="I804" i="36"/>
  <c r="J804" i="36" s="1"/>
  <c r="K804" i="36" s="1"/>
  <c r="S805" i="35"/>
  <c r="M532" i="32"/>
  <c r="G519" i="21" s="1"/>
  <c r="L532" i="32"/>
  <c r="F533" i="32" s="1"/>
  <c r="L846" i="28"/>
  <c r="F847" i="28" s="1"/>
  <c r="G847" i="28" s="1"/>
  <c r="M846" i="28"/>
  <c r="R837" i="35" s="1"/>
  <c r="Q780" i="35"/>
  <c r="V780" i="35" s="1"/>
  <c r="W780" i="35" s="1"/>
  <c r="K780" i="35" s="1"/>
  <c r="D780" i="39" s="1"/>
  <c r="F780" i="39" s="1"/>
  <c r="G791" i="27"/>
  <c r="H791" i="27"/>
  <c r="J791" i="27" s="1"/>
  <c r="I779" i="37"/>
  <c r="J779" i="37" s="1"/>
  <c r="K779" i="37" s="1"/>
  <c r="F780" i="51" s="1"/>
  <c r="G780" i="51" s="1"/>
  <c r="H780" i="51" s="1"/>
  <c r="M781" i="35"/>
  <c r="H847" i="28" l="1"/>
  <c r="J847" i="28" s="1"/>
  <c r="L835" i="37"/>
  <c r="M843" i="17"/>
  <c r="F832" i="37" s="1"/>
  <c r="L843" i="17"/>
  <c r="F844" i="17" s="1"/>
  <c r="U805" i="39"/>
  <c r="U805" i="35"/>
  <c r="T805" i="35"/>
  <c r="P805" i="39"/>
  <c r="Q805" i="39" s="1"/>
  <c r="R805" i="39"/>
  <c r="I805" i="35"/>
  <c r="J805" i="35"/>
  <c r="I816" i="30"/>
  <c r="G816" i="30"/>
  <c r="O815" i="30"/>
  <c r="P815" i="30" s="1"/>
  <c r="E804" i="37"/>
  <c r="O780" i="39"/>
  <c r="H533" i="32"/>
  <c r="G533" i="32"/>
  <c r="X523" i="35"/>
  <c r="O521" i="37"/>
  <c r="P521" i="37" s="1"/>
  <c r="Q521" i="37" s="1"/>
  <c r="L522" i="51" s="1"/>
  <c r="M522" i="51" s="1"/>
  <c r="N522" i="51" s="1"/>
  <c r="F780" i="36"/>
  <c r="G780" i="36" s="1"/>
  <c r="H780" i="36" s="1"/>
  <c r="N781" i="35"/>
  <c r="I791" i="27"/>
  <c r="K791" i="27"/>
  <c r="G780" i="39"/>
  <c r="H780" i="39" s="1"/>
  <c r="K847" i="28"/>
  <c r="I844" i="17" l="1"/>
  <c r="G844" i="17"/>
  <c r="K816" i="30"/>
  <c r="L816" i="30" s="1"/>
  <c r="S805" i="39"/>
  <c r="G804" i="37"/>
  <c r="H804" i="37" s="1"/>
  <c r="C805" i="51" s="1"/>
  <c r="D805" i="51" s="1"/>
  <c r="E805" i="51" s="1"/>
  <c r="M804" i="37"/>
  <c r="N804" i="37" s="1"/>
  <c r="I805" i="51" s="1"/>
  <c r="J805" i="51" s="1"/>
  <c r="K805" i="51" s="1"/>
  <c r="Y523" i="35"/>
  <c r="Z523" i="35" s="1"/>
  <c r="I523" i="40" s="1"/>
  <c r="L522" i="36"/>
  <c r="M522" i="36" s="1"/>
  <c r="N522" i="36" s="1"/>
  <c r="F519" i="41" s="1"/>
  <c r="F519" i="38"/>
  <c r="J533" i="32"/>
  <c r="K533" i="32" s="1"/>
  <c r="J780" i="39"/>
  <c r="I780" i="39"/>
  <c r="K780" i="39" s="1"/>
  <c r="M791" i="27"/>
  <c r="L791" i="27"/>
  <c r="F792" i="27" s="1"/>
  <c r="P781" i="35"/>
  <c r="O781" i="35"/>
  <c r="L847" i="28"/>
  <c r="F848" i="28" s="1"/>
  <c r="M847" i="28"/>
  <c r="J844" i="17" l="1"/>
  <c r="K844" i="17" s="1"/>
  <c r="N816" i="30"/>
  <c r="M816" i="30"/>
  <c r="F817" i="30" s="1"/>
  <c r="C805" i="36"/>
  <c r="D805" i="36" s="1"/>
  <c r="E805" i="36" s="1"/>
  <c r="E806" i="39" s="1"/>
  <c r="T806" i="39" s="1"/>
  <c r="H806" i="35"/>
  <c r="S806" i="35"/>
  <c r="I805" i="36"/>
  <c r="J805" i="36" s="1"/>
  <c r="K805" i="36" s="1"/>
  <c r="M533" i="32"/>
  <c r="G520" i="21" s="1"/>
  <c r="L533" i="32"/>
  <c r="F534" i="32" s="1"/>
  <c r="H792" i="27"/>
  <c r="J792" i="27" s="1"/>
  <c r="G792" i="27"/>
  <c r="Q781" i="35"/>
  <c r="V781" i="35" s="1"/>
  <c r="W781" i="35" s="1"/>
  <c r="K781" i="35" s="1"/>
  <c r="D781" i="39" s="1"/>
  <c r="I780" i="37"/>
  <c r="J780" i="37" s="1"/>
  <c r="K780" i="37" s="1"/>
  <c r="F781" i="51" s="1"/>
  <c r="G781" i="51" s="1"/>
  <c r="H781" i="51" s="1"/>
  <c r="M782" i="35"/>
  <c r="L780" i="39"/>
  <c r="R838" i="35"/>
  <c r="L836" i="37"/>
  <c r="H848" i="28"/>
  <c r="J848" i="28" s="1"/>
  <c r="G848" i="28"/>
  <c r="L844" i="17" l="1"/>
  <c r="F845" i="17" s="1"/>
  <c r="M844" i="17"/>
  <c r="F833" i="37" s="1"/>
  <c r="U806" i="39"/>
  <c r="T806" i="35"/>
  <c r="U806" i="35"/>
  <c r="I806" i="35"/>
  <c r="J806" i="35"/>
  <c r="P806" i="39"/>
  <c r="Q806" i="39" s="1"/>
  <c r="R806" i="39"/>
  <c r="I817" i="30"/>
  <c r="G817" i="30"/>
  <c r="O816" i="30"/>
  <c r="P816" i="30" s="1"/>
  <c r="E805" i="37"/>
  <c r="H534" i="32"/>
  <c r="G534" i="32"/>
  <c r="X524" i="35"/>
  <c r="O522" i="37"/>
  <c r="P522" i="37" s="1"/>
  <c r="Q522" i="37" s="1"/>
  <c r="L523" i="51" s="1"/>
  <c r="M523" i="51" s="1"/>
  <c r="N523" i="51" s="1"/>
  <c r="N782" i="35"/>
  <c r="F781" i="36"/>
  <c r="G781" i="36" s="1"/>
  <c r="H781" i="36" s="1"/>
  <c r="F781" i="39"/>
  <c r="G781" i="39" s="1"/>
  <c r="O781" i="39"/>
  <c r="I792" i="27"/>
  <c r="K792" i="27"/>
  <c r="K848" i="28"/>
  <c r="I845" i="17" l="1"/>
  <c r="G845" i="17"/>
  <c r="K817" i="30"/>
  <c r="L817" i="30" s="1"/>
  <c r="S806" i="39"/>
  <c r="G805" i="37"/>
  <c r="H805" i="37" s="1"/>
  <c r="C806" i="51" s="1"/>
  <c r="D806" i="51" s="1"/>
  <c r="E806" i="51" s="1"/>
  <c r="M805" i="37"/>
  <c r="N805" i="37" s="1"/>
  <c r="I806" i="51" s="1"/>
  <c r="J806" i="51" s="1"/>
  <c r="K806" i="51" s="1"/>
  <c r="Y524" i="35"/>
  <c r="Z524" i="35" s="1"/>
  <c r="I524" i="40" s="1"/>
  <c r="F520" i="38"/>
  <c r="L523" i="36"/>
  <c r="M523" i="36" s="1"/>
  <c r="N523" i="36" s="1"/>
  <c r="F520" i="41" s="1"/>
  <c r="J534" i="32"/>
  <c r="K534" i="32" s="1"/>
  <c r="L792" i="27"/>
  <c r="F793" i="27" s="1"/>
  <c r="M792" i="27"/>
  <c r="H781" i="39"/>
  <c r="J781" i="39"/>
  <c r="I781" i="39"/>
  <c r="P782" i="35"/>
  <c r="O782" i="35"/>
  <c r="L848" i="28"/>
  <c r="F849" i="28" s="1"/>
  <c r="M848" i="28"/>
  <c r="J845" i="17" l="1"/>
  <c r="K845" i="17" s="1"/>
  <c r="C806" i="36"/>
  <c r="D806" i="36" s="1"/>
  <c r="E806" i="36" s="1"/>
  <c r="E807" i="39" s="1"/>
  <c r="T807" i="39" s="1"/>
  <c r="H807" i="35"/>
  <c r="I806" i="36"/>
  <c r="J806" i="36" s="1"/>
  <c r="K806" i="36" s="1"/>
  <c r="S807" i="35"/>
  <c r="N817" i="30"/>
  <c r="M817" i="30"/>
  <c r="F818" i="30" s="1"/>
  <c r="K781" i="39"/>
  <c r="M534" i="32"/>
  <c r="G521" i="21" s="1"/>
  <c r="L534" i="32"/>
  <c r="F535" i="32" s="1"/>
  <c r="Q782" i="35"/>
  <c r="V782" i="35" s="1"/>
  <c r="W782" i="35" s="1"/>
  <c r="K782" i="35" s="1"/>
  <c r="D782" i="39" s="1"/>
  <c r="M783" i="35"/>
  <c r="I781" i="37"/>
  <c r="J781" i="37" s="1"/>
  <c r="K781" i="37" s="1"/>
  <c r="F782" i="51" s="1"/>
  <c r="G782" i="51" s="1"/>
  <c r="H782" i="51" s="1"/>
  <c r="H793" i="27"/>
  <c r="J793" i="27" s="1"/>
  <c r="G793" i="27"/>
  <c r="R839" i="35"/>
  <c r="L837" i="37"/>
  <c r="H849" i="28"/>
  <c r="J849" i="28" s="1"/>
  <c r="G849" i="28"/>
  <c r="L845" i="17" l="1"/>
  <c r="F846" i="17" s="1"/>
  <c r="M845" i="17"/>
  <c r="F834" i="37" s="1"/>
  <c r="U807" i="39"/>
  <c r="I818" i="30"/>
  <c r="G818" i="30"/>
  <c r="L781" i="39"/>
  <c r="U807" i="35"/>
  <c r="T807" i="35"/>
  <c r="O817" i="30"/>
  <c r="P817" i="30" s="1"/>
  <c r="E806" i="37"/>
  <c r="J807" i="35"/>
  <c r="I807" i="35"/>
  <c r="P807" i="39"/>
  <c r="Q807" i="39" s="1"/>
  <c r="R807" i="39"/>
  <c r="G535" i="32"/>
  <c r="H535" i="32"/>
  <c r="X525" i="35"/>
  <c r="O523" i="37"/>
  <c r="P523" i="37" s="1"/>
  <c r="Q523" i="37" s="1"/>
  <c r="L524" i="51" s="1"/>
  <c r="M524" i="51" s="1"/>
  <c r="N524" i="51" s="1"/>
  <c r="K793" i="27"/>
  <c r="I793" i="27"/>
  <c r="N783" i="35"/>
  <c r="F782" i="36"/>
  <c r="G782" i="36" s="1"/>
  <c r="H782" i="36" s="1"/>
  <c r="O782" i="39"/>
  <c r="F782" i="39"/>
  <c r="G782" i="39" s="1"/>
  <c r="K849" i="28"/>
  <c r="I846" i="17" l="1"/>
  <c r="G846" i="17"/>
  <c r="G806" i="37"/>
  <c r="H806" i="37" s="1"/>
  <c r="C807" i="51" s="1"/>
  <c r="D807" i="51" s="1"/>
  <c r="E807" i="51" s="1"/>
  <c r="M806" i="37"/>
  <c r="N806" i="37" s="1"/>
  <c r="I807" i="51" s="1"/>
  <c r="J807" i="51" s="1"/>
  <c r="K807" i="51" s="1"/>
  <c r="S807" i="39"/>
  <c r="K818" i="30"/>
  <c r="L818" i="30" s="1"/>
  <c r="F521" i="38"/>
  <c r="Y525" i="35"/>
  <c r="Z525" i="35" s="1"/>
  <c r="I525" i="40" s="1"/>
  <c r="L524" i="36"/>
  <c r="M524" i="36" s="1"/>
  <c r="N524" i="36" s="1"/>
  <c r="F521" i="41" s="1"/>
  <c r="J535" i="32"/>
  <c r="K535" i="32" s="1"/>
  <c r="H782" i="39"/>
  <c r="J782" i="39"/>
  <c r="I782" i="39"/>
  <c r="P783" i="35"/>
  <c r="O783" i="35"/>
  <c r="M793" i="27"/>
  <c r="L793" i="27"/>
  <c r="F794" i="27" s="1"/>
  <c r="M849" i="28"/>
  <c r="L849" i="28"/>
  <c r="F850" i="28" s="1"/>
  <c r="J846" i="17" l="1"/>
  <c r="K846" i="17" s="1"/>
  <c r="K782" i="39"/>
  <c r="M818" i="30"/>
  <c r="F819" i="30" s="1"/>
  <c r="N818" i="30"/>
  <c r="S808" i="35"/>
  <c r="I807" i="36"/>
  <c r="J807" i="36" s="1"/>
  <c r="K807" i="36" s="1"/>
  <c r="H808" i="35"/>
  <c r="C807" i="36"/>
  <c r="D807" i="36" s="1"/>
  <c r="E807" i="36" s="1"/>
  <c r="E808" i="39" s="1"/>
  <c r="T808" i="39" s="1"/>
  <c r="M535" i="32"/>
  <c r="G522" i="21" s="1"/>
  <c r="L535" i="32"/>
  <c r="F536" i="32" s="1"/>
  <c r="G794" i="27"/>
  <c r="H794" i="27"/>
  <c r="J794" i="27" s="1"/>
  <c r="M784" i="35"/>
  <c r="I782" i="37"/>
  <c r="J782" i="37" s="1"/>
  <c r="K782" i="37" s="1"/>
  <c r="F783" i="51" s="1"/>
  <c r="G783" i="51" s="1"/>
  <c r="H783" i="51" s="1"/>
  <c r="Q783" i="35"/>
  <c r="V783" i="35" s="1"/>
  <c r="W783" i="35" s="1"/>
  <c r="K783" i="35" s="1"/>
  <c r="D783" i="39" s="1"/>
  <c r="L782" i="39"/>
  <c r="G850" i="28"/>
  <c r="H850" i="28"/>
  <c r="L838" i="37"/>
  <c r="R840" i="35"/>
  <c r="L846" i="17" l="1"/>
  <c r="F847" i="17" s="1"/>
  <c r="M846" i="17"/>
  <c r="F835" i="37" s="1"/>
  <c r="U808" i="39"/>
  <c r="T808" i="35"/>
  <c r="U808" i="35"/>
  <c r="O818" i="30"/>
  <c r="P818" i="30" s="1"/>
  <c r="E807" i="37"/>
  <c r="P808" i="39"/>
  <c r="Q808" i="39" s="1"/>
  <c r="R808" i="39"/>
  <c r="J808" i="35"/>
  <c r="I808" i="35"/>
  <c r="I819" i="30"/>
  <c r="G819" i="30"/>
  <c r="H536" i="32"/>
  <c r="G536" i="32"/>
  <c r="X526" i="35"/>
  <c r="O524" i="37"/>
  <c r="P524" i="37" s="1"/>
  <c r="Q524" i="37" s="1"/>
  <c r="L525" i="51" s="1"/>
  <c r="M525" i="51" s="1"/>
  <c r="N525" i="51" s="1"/>
  <c r="J850" i="28"/>
  <c r="K850" i="28" s="1"/>
  <c r="O783" i="39"/>
  <c r="F783" i="39"/>
  <c r="G783" i="39" s="1"/>
  <c r="N784" i="35"/>
  <c r="F783" i="36"/>
  <c r="G783" i="36" s="1"/>
  <c r="H783" i="36" s="1"/>
  <c r="K794" i="27"/>
  <c r="I794" i="27"/>
  <c r="I847" i="17" l="1"/>
  <c r="G847" i="17"/>
  <c r="S808" i="39"/>
  <c r="G807" i="37"/>
  <c r="H807" i="37" s="1"/>
  <c r="C808" i="51" s="1"/>
  <c r="D808" i="51" s="1"/>
  <c r="E808" i="51" s="1"/>
  <c r="M807" i="37"/>
  <c r="N807" i="37" s="1"/>
  <c r="I808" i="51" s="1"/>
  <c r="J808" i="51" s="1"/>
  <c r="K808" i="51" s="1"/>
  <c r="K819" i="30"/>
  <c r="L819" i="30" s="1"/>
  <c r="Y526" i="35"/>
  <c r="Z526" i="35" s="1"/>
  <c r="I526" i="40" s="1"/>
  <c r="L525" i="36"/>
  <c r="M525" i="36" s="1"/>
  <c r="N525" i="36" s="1"/>
  <c r="F522" i="41" s="1"/>
  <c r="F522" i="38"/>
  <c r="J536" i="32"/>
  <c r="K536" i="32" s="1"/>
  <c r="L850" i="28"/>
  <c r="F851" i="28" s="1"/>
  <c r="M850" i="28"/>
  <c r="L839" i="37" s="1"/>
  <c r="L794" i="27"/>
  <c r="F795" i="27" s="1"/>
  <c r="M794" i="27"/>
  <c r="O784" i="35"/>
  <c r="P784" i="35"/>
  <c r="H783" i="39"/>
  <c r="I783" i="39"/>
  <c r="J783" i="39"/>
  <c r="G851" i="28"/>
  <c r="H851" i="28"/>
  <c r="R841" i="35" l="1"/>
  <c r="J847" i="17"/>
  <c r="K847" i="17" s="1"/>
  <c r="K783" i="39"/>
  <c r="N819" i="30"/>
  <c r="M819" i="30"/>
  <c r="F820" i="30" s="1"/>
  <c r="S809" i="35"/>
  <c r="I808" i="36"/>
  <c r="J808" i="36" s="1"/>
  <c r="K808" i="36" s="1"/>
  <c r="C808" i="36"/>
  <c r="D808" i="36" s="1"/>
  <c r="E808" i="36" s="1"/>
  <c r="E809" i="39" s="1"/>
  <c r="T809" i="39" s="1"/>
  <c r="H809" i="35"/>
  <c r="Q784" i="35"/>
  <c r="V784" i="35" s="1"/>
  <c r="W784" i="35" s="1"/>
  <c r="K784" i="35" s="1"/>
  <c r="D784" i="39" s="1"/>
  <c r="F784" i="39" s="1"/>
  <c r="M536" i="32"/>
  <c r="G523" i="21" s="1"/>
  <c r="L536" i="32"/>
  <c r="F537" i="32" s="1"/>
  <c r="J851" i="28"/>
  <c r="K851" i="28" s="1"/>
  <c r="L783" i="39"/>
  <c r="M785" i="35"/>
  <c r="I783" i="37"/>
  <c r="J783" i="37" s="1"/>
  <c r="K783" i="37" s="1"/>
  <c r="F784" i="51" s="1"/>
  <c r="G784" i="51" s="1"/>
  <c r="H784" i="51" s="1"/>
  <c r="H795" i="27"/>
  <c r="J795" i="27" s="1"/>
  <c r="G795" i="27"/>
  <c r="L847" i="17" l="1"/>
  <c r="F848" i="17" s="1"/>
  <c r="M847" i="17"/>
  <c r="F836" i="37" s="1"/>
  <c r="U809" i="39"/>
  <c r="O784" i="39"/>
  <c r="P809" i="39"/>
  <c r="Q809" i="39" s="1"/>
  <c r="R809" i="39"/>
  <c r="U809" i="35"/>
  <c r="T809" i="35"/>
  <c r="I820" i="30"/>
  <c r="G820" i="30"/>
  <c r="J809" i="35"/>
  <c r="I809" i="35"/>
  <c r="O819" i="30"/>
  <c r="P819" i="30" s="1"/>
  <c r="E808" i="37"/>
  <c r="H537" i="32"/>
  <c r="G537" i="32"/>
  <c r="O525" i="37"/>
  <c r="P525" i="37" s="1"/>
  <c r="Q525" i="37" s="1"/>
  <c r="L526" i="51" s="1"/>
  <c r="M526" i="51" s="1"/>
  <c r="N526" i="51" s="1"/>
  <c r="X527" i="35"/>
  <c r="L851" i="28"/>
  <c r="F852" i="28" s="1"/>
  <c r="G852" i="28" s="1"/>
  <c r="M851" i="28"/>
  <c r="R842" i="35" s="1"/>
  <c r="I795" i="27"/>
  <c r="K795" i="27"/>
  <c r="G784" i="39"/>
  <c r="H784" i="39" s="1"/>
  <c r="N785" i="35"/>
  <c r="F784" i="36"/>
  <c r="G784" i="36" s="1"/>
  <c r="H784" i="36" s="1"/>
  <c r="L840" i="37" l="1"/>
  <c r="H852" i="28"/>
  <c r="I848" i="17"/>
  <c r="G848" i="17"/>
  <c r="K820" i="30"/>
  <c r="L820" i="30" s="1"/>
  <c r="G808" i="37"/>
  <c r="H808" i="37" s="1"/>
  <c r="C809" i="51" s="1"/>
  <c r="D809" i="51" s="1"/>
  <c r="E809" i="51" s="1"/>
  <c r="M808" i="37"/>
  <c r="N808" i="37" s="1"/>
  <c r="I809" i="51" s="1"/>
  <c r="J809" i="51" s="1"/>
  <c r="K809" i="51" s="1"/>
  <c r="S809" i="39"/>
  <c r="Y527" i="35"/>
  <c r="Z527" i="35" s="1"/>
  <c r="I527" i="40" s="1"/>
  <c r="F523" i="38"/>
  <c r="L526" i="36"/>
  <c r="M526" i="36" s="1"/>
  <c r="N526" i="36" s="1"/>
  <c r="F523" i="41" s="1"/>
  <c r="J537" i="32"/>
  <c r="K537" i="32" s="1"/>
  <c r="J852" i="28"/>
  <c r="K852" i="28" s="1"/>
  <c r="O785" i="35"/>
  <c r="P785" i="35"/>
  <c r="J784" i="39"/>
  <c r="I784" i="39"/>
  <c r="K784" i="39" s="1"/>
  <c r="M795" i="27"/>
  <c r="L795" i="27"/>
  <c r="F796" i="27" s="1"/>
  <c r="J848" i="17" l="1"/>
  <c r="K848" i="17" s="1"/>
  <c r="M820" i="30"/>
  <c r="F821" i="30" s="1"/>
  <c r="N820" i="30"/>
  <c r="I809" i="36"/>
  <c r="J809" i="36" s="1"/>
  <c r="K809" i="36" s="1"/>
  <c r="S810" i="35"/>
  <c r="H810" i="35"/>
  <c r="C809" i="36"/>
  <c r="D809" i="36" s="1"/>
  <c r="E809" i="36" s="1"/>
  <c r="E810" i="39" s="1"/>
  <c r="T810" i="39" s="1"/>
  <c r="L784" i="39"/>
  <c r="M537" i="32"/>
  <c r="G524" i="21" s="1"/>
  <c r="L537" i="32"/>
  <c r="F538" i="32" s="1"/>
  <c r="L852" i="28"/>
  <c r="F853" i="28" s="1"/>
  <c r="G853" i="28" s="1"/>
  <c r="M852" i="28"/>
  <c r="R843" i="35" s="1"/>
  <c r="Q785" i="35"/>
  <c r="V785" i="35" s="1"/>
  <c r="W785" i="35" s="1"/>
  <c r="K785" i="35" s="1"/>
  <c r="D785" i="39" s="1"/>
  <c r="O785" i="39" s="1"/>
  <c r="G796" i="27"/>
  <c r="H796" i="27"/>
  <c r="J796" i="27" s="1"/>
  <c r="M786" i="35"/>
  <c r="I784" i="37"/>
  <c r="J784" i="37" s="1"/>
  <c r="K784" i="37" s="1"/>
  <c r="F785" i="51" s="1"/>
  <c r="G785" i="51" s="1"/>
  <c r="H785" i="51" s="1"/>
  <c r="L841" i="37" l="1"/>
  <c r="H853" i="28"/>
  <c r="M848" i="17"/>
  <c r="F837" i="37" s="1"/>
  <c r="L848" i="17"/>
  <c r="F849" i="17" s="1"/>
  <c r="U810" i="39"/>
  <c r="P810" i="39"/>
  <c r="Q810" i="39" s="1"/>
  <c r="R810" i="39"/>
  <c r="J810" i="35"/>
  <c r="I810" i="35"/>
  <c r="T810" i="35"/>
  <c r="U810" i="35"/>
  <c r="O820" i="30"/>
  <c r="P820" i="30" s="1"/>
  <c r="E809" i="37"/>
  <c r="G821" i="30"/>
  <c r="I821" i="30"/>
  <c r="H538" i="32"/>
  <c r="G538" i="32"/>
  <c r="O526" i="37"/>
  <c r="P526" i="37" s="1"/>
  <c r="Q526" i="37" s="1"/>
  <c r="L527" i="51" s="1"/>
  <c r="M527" i="51" s="1"/>
  <c r="N527" i="51" s="1"/>
  <c r="X528" i="35"/>
  <c r="J853" i="28"/>
  <c r="K853" i="28" s="1"/>
  <c r="F785" i="39"/>
  <c r="G785" i="39" s="1"/>
  <c r="H785" i="39" s="1"/>
  <c r="F785" i="36"/>
  <c r="G785" i="36" s="1"/>
  <c r="H785" i="36" s="1"/>
  <c r="N786" i="35"/>
  <c r="K796" i="27"/>
  <c r="I796" i="27"/>
  <c r="G849" i="17" l="1"/>
  <c r="I849" i="17"/>
  <c r="K821" i="30"/>
  <c r="L821" i="30" s="1"/>
  <c r="G809" i="37"/>
  <c r="H809" i="37" s="1"/>
  <c r="C810" i="51" s="1"/>
  <c r="D810" i="51" s="1"/>
  <c r="E810" i="51" s="1"/>
  <c r="M809" i="37"/>
  <c r="N809" i="37" s="1"/>
  <c r="I810" i="51" s="1"/>
  <c r="J810" i="51" s="1"/>
  <c r="K810" i="51" s="1"/>
  <c r="S810" i="39"/>
  <c r="J785" i="39"/>
  <c r="I785" i="39"/>
  <c r="K785" i="39" s="1"/>
  <c r="Y528" i="35"/>
  <c r="Z528" i="35" s="1"/>
  <c r="I528" i="40" s="1"/>
  <c r="F524" i="38"/>
  <c r="L527" i="36"/>
  <c r="M527" i="36" s="1"/>
  <c r="N527" i="36" s="1"/>
  <c r="F524" i="41" s="1"/>
  <c r="J538" i="32"/>
  <c r="K538" i="32" s="1"/>
  <c r="M853" i="28"/>
  <c r="L842" i="37" s="1"/>
  <c r="L853" i="28"/>
  <c r="F854" i="28" s="1"/>
  <c r="H854" i="28" s="1"/>
  <c r="L796" i="27"/>
  <c r="F797" i="27" s="1"/>
  <c r="M796" i="27"/>
  <c r="P786" i="35"/>
  <c r="O786" i="35"/>
  <c r="J849" i="17" l="1"/>
  <c r="K849" i="17" s="1"/>
  <c r="G854" i="28"/>
  <c r="R844" i="35"/>
  <c r="L785" i="39"/>
  <c r="N821" i="30"/>
  <c r="M821" i="30"/>
  <c r="F822" i="30" s="1"/>
  <c r="I810" i="36"/>
  <c r="J810" i="36" s="1"/>
  <c r="K810" i="36" s="1"/>
  <c r="S811" i="35"/>
  <c r="H811" i="35"/>
  <c r="C810" i="36"/>
  <c r="D810" i="36" s="1"/>
  <c r="E810" i="36" s="1"/>
  <c r="E811" i="39" s="1"/>
  <c r="T811" i="39" s="1"/>
  <c r="L538" i="32"/>
  <c r="F539" i="32" s="1"/>
  <c r="M538" i="32"/>
  <c r="G525" i="21" s="1"/>
  <c r="J854" i="28"/>
  <c r="K854" i="28" s="1"/>
  <c r="Q786" i="35"/>
  <c r="V786" i="35" s="1"/>
  <c r="W786" i="35" s="1"/>
  <c r="K786" i="35" s="1"/>
  <c r="D786" i="39" s="1"/>
  <c r="I785" i="37"/>
  <c r="J785" i="37" s="1"/>
  <c r="K785" i="37" s="1"/>
  <c r="F786" i="51" s="1"/>
  <c r="G786" i="51" s="1"/>
  <c r="H786" i="51" s="1"/>
  <c r="M787" i="35"/>
  <c r="H797" i="27"/>
  <c r="J797" i="27" s="1"/>
  <c r="G797" i="27"/>
  <c r="M849" i="17" l="1"/>
  <c r="F838" i="37" s="1"/>
  <c r="L849" i="17"/>
  <c r="F850" i="17" s="1"/>
  <c r="U811" i="39"/>
  <c r="P811" i="39"/>
  <c r="Q811" i="39" s="1"/>
  <c r="R811" i="39"/>
  <c r="T811" i="35"/>
  <c r="U811" i="35"/>
  <c r="I822" i="30"/>
  <c r="G822" i="30"/>
  <c r="J811" i="35"/>
  <c r="I811" i="35"/>
  <c r="E810" i="37"/>
  <c r="O821" i="30"/>
  <c r="P821" i="30" s="1"/>
  <c r="O527" i="37"/>
  <c r="P527" i="37" s="1"/>
  <c r="Q527" i="37" s="1"/>
  <c r="L528" i="51" s="1"/>
  <c r="M528" i="51" s="1"/>
  <c r="N528" i="51" s="1"/>
  <c r="X529" i="35"/>
  <c r="G539" i="32"/>
  <c r="H539" i="32"/>
  <c r="L854" i="28"/>
  <c r="F855" i="28" s="1"/>
  <c r="H855" i="28" s="1"/>
  <c r="M854" i="28"/>
  <c r="R845" i="35" s="1"/>
  <c r="K797" i="27"/>
  <c r="I797" i="27"/>
  <c r="F786" i="36"/>
  <c r="G786" i="36" s="1"/>
  <c r="H786" i="36" s="1"/>
  <c r="N787" i="35"/>
  <c r="O786" i="39"/>
  <c r="F786" i="39"/>
  <c r="L843" i="37" l="1"/>
  <c r="I850" i="17"/>
  <c r="G850" i="17"/>
  <c r="G855" i="28"/>
  <c r="K822" i="30"/>
  <c r="L822" i="30" s="1"/>
  <c r="G810" i="37"/>
  <c r="H810" i="37" s="1"/>
  <c r="C811" i="51" s="1"/>
  <c r="D811" i="51" s="1"/>
  <c r="E811" i="51" s="1"/>
  <c r="M810" i="37"/>
  <c r="N810" i="37" s="1"/>
  <c r="I811" i="51" s="1"/>
  <c r="J811" i="51" s="1"/>
  <c r="K811" i="51" s="1"/>
  <c r="S811" i="39"/>
  <c r="J539" i="32"/>
  <c r="K539" i="32" s="1"/>
  <c r="L528" i="36"/>
  <c r="M528" i="36" s="1"/>
  <c r="N528" i="36" s="1"/>
  <c r="F525" i="41" s="1"/>
  <c r="F525" i="38"/>
  <c r="Y529" i="35"/>
  <c r="Z529" i="35" s="1"/>
  <c r="I529" i="40" s="1"/>
  <c r="J855" i="28"/>
  <c r="K855" i="28" s="1"/>
  <c r="G786" i="39"/>
  <c r="H786" i="39" s="1"/>
  <c r="O787" i="35"/>
  <c r="P787" i="35"/>
  <c r="L797" i="27"/>
  <c r="F798" i="27" s="1"/>
  <c r="M797" i="27"/>
  <c r="J850" i="17" l="1"/>
  <c r="K850" i="17" s="1"/>
  <c r="N822" i="30"/>
  <c r="M822" i="30"/>
  <c r="F823" i="30" s="1"/>
  <c r="S812" i="35"/>
  <c r="I811" i="36"/>
  <c r="J811" i="36" s="1"/>
  <c r="K811" i="36" s="1"/>
  <c r="H812" i="35"/>
  <c r="C811" i="36"/>
  <c r="D811" i="36" s="1"/>
  <c r="E811" i="36" s="1"/>
  <c r="E812" i="39" s="1"/>
  <c r="T812" i="39" s="1"/>
  <c r="L539" i="32"/>
  <c r="F540" i="32" s="1"/>
  <c r="M539" i="32"/>
  <c r="G526" i="21" s="1"/>
  <c r="L855" i="28"/>
  <c r="F856" i="28" s="1"/>
  <c r="M855" i="28"/>
  <c r="Q787" i="35"/>
  <c r="V787" i="35" s="1"/>
  <c r="W787" i="35" s="1"/>
  <c r="K787" i="35" s="1"/>
  <c r="D787" i="39" s="1"/>
  <c r="O787" i="39" s="1"/>
  <c r="M788" i="35"/>
  <c r="I786" i="37"/>
  <c r="J786" i="37" s="1"/>
  <c r="K786" i="37" s="1"/>
  <c r="F787" i="51" s="1"/>
  <c r="G787" i="51" s="1"/>
  <c r="H787" i="51" s="1"/>
  <c r="H798" i="27"/>
  <c r="J798" i="27" s="1"/>
  <c r="G798" i="27"/>
  <c r="I786" i="39"/>
  <c r="K786" i="39" s="1"/>
  <c r="J786" i="39"/>
  <c r="R846" i="35"/>
  <c r="L844" i="37"/>
  <c r="H856" i="28"/>
  <c r="G856" i="28"/>
  <c r="L850" i="17" l="1"/>
  <c r="F851" i="17" s="1"/>
  <c r="M850" i="17"/>
  <c r="F839" i="37" s="1"/>
  <c r="U812" i="39"/>
  <c r="J812" i="35"/>
  <c r="I812" i="35"/>
  <c r="U812" i="35"/>
  <c r="T812" i="35"/>
  <c r="G823" i="30"/>
  <c r="I823" i="30"/>
  <c r="P812" i="39"/>
  <c r="Q812" i="39" s="1"/>
  <c r="R812" i="39"/>
  <c r="O822" i="30"/>
  <c r="P822" i="30" s="1"/>
  <c r="E811" i="37"/>
  <c r="F787" i="39"/>
  <c r="G787" i="39" s="1"/>
  <c r="I787" i="39" s="1"/>
  <c r="O528" i="37"/>
  <c r="P528" i="37" s="1"/>
  <c r="Q528" i="37" s="1"/>
  <c r="L529" i="51" s="1"/>
  <c r="M529" i="51" s="1"/>
  <c r="N529" i="51" s="1"/>
  <c r="X530" i="35"/>
  <c r="H540" i="32"/>
  <c r="G540" i="32"/>
  <c r="J856" i="28"/>
  <c r="K856" i="28" s="1"/>
  <c r="K798" i="27"/>
  <c r="I798" i="27"/>
  <c r="F787" i="36"/>
  <c r="G787" i="36" s="1"/>
  <c r="H787" i="36" s="1"/>
  <c r="N788" i="35"/>
  <c r="L786" i="39"/>
  <c r="I851" i="17" l="1"/>
  <c r="G851" i="17"/>
  <c r="J787" i="39"/>
  <c r="K823" i="30"/>
  <c r="L823" i="30" s="1"/>
  <c r="G811" i="37"/>
  <c r="H811" i="37" s="1"/>
  <c r="C812" i="51" s="1"/>
  <c r="D812" i="51" s="1"/>
  <c r="E812" i="51" s="1"/>
  <c r="M811" i="37"/>
  <c r="N811" i="37" s="1"/>
  <c r="I812" i="51" s="1"/>
  <c r="J812" i="51" s="1"/>
  <c r="K812" i="51" s="1"/>
  <c r="H787" i="39"/>
  <c r="K787" i="39" s="1"/>
  <c r="S812" i="39"/>
  <c r="J540" i="32"/>
  <c r="K540" i="32" s="1"/>
  <c r="F526" i="38"/>
  <c r="L529" i="36"/>
  <c r="M529" i="36" s="1"/>
  <c r="N529" i="36" s="1"/>
  <c r="F526" i="41" s="1"/>
  <c r="Y530" i="35"/>
  <c r="Z530" i="35" s="1"/>
  <c r="I530" i="40" s="1"/>
  <c r="M856" i="28"/>
  <c r="L845" i="37" s="1"/>
  <c r="L856" i="28"/>
  <c r="F857" i="28" s="1"/>
  <c r="G857" i="28" s="1"/>
  <c r="P788" i="35"/>
  <c r="O788" i="35"/>
  <c r="L798" i="27"/>
  <c r="F799" i="27" s="1"/>
  <c r="M798" i="27"/>
  <c r="J851" i="17" l="1"/>
  <c r="K851" i="17" s="1"/>
  <c r="R847" i="35"/>
  <c r="H857" i="28"/>
  <c r="J857" i="28" s="1"/>
  <c r="L787" i="39"/>
  <c r="M823" i="30"/>
  <c r="F824" i="30" s="1"/>
  <c r="N823" i="30"/>
  <c r="H813" i="35"/>
  <c r="C812" i="36"/>
  <c r="D812" i="36" s="1"/>
  <c r="E812" i="36" s="1"/>
  <c r="E813" i="39" s="1"/>
  <c r="T813" i="39" s="1"/>
  <c r="S813" i="35"/>
  <c r="I812" i="36"/>
  <c r="J812" i="36" s="1"/>
  <c r="K812" i="36" s="1"/>
  <c r="L540" i="32"/>
  <c r="F541" i="32" s="1"/>
  <c r="M540" i="32"/>
  <c r="G527" i="21" s="1"/>
  <c r="I787" i="37"/>
  <c r="J787" i="37" s="1"/>
  <c r="K787" i="37" s="1"/>
  <c r="F788" i="51" s="1"/>
  <c r="G788" i="51" s="1"/>
  <c r="H788" i="51" s="1"/>
  <c r="M789" i="35"/>
  <c r="H799" i="27"/>
  <c r="J799" i="27" s="1"/>
  <c r="G799" i="27"/>
  <c r="Q788" i="35"/>
  <c r="V788" i="35" s="1"/>
  <c r="W788" i="35" s="1"/>
  <c r="K788" i="35" s="1"/>
  <c r="D788" i="39" s="1"/>
  <c r="K857" i="28" l="1"/>
  <c r="M851" i="17"/>
  <c r="F840" i="37" s="1"/>
  <c r="L851" i="17"/>
  <c r="F852" i="17" s="1"/>
  <c r="U813" i="39"/>
  <c r="O823" i="30"/>
  <c r="P823" i="30" s="1"/>
  <c r="E812" i="37"/>
  <c r="T813" i="35"/>
  <c r="U813" i="35"/>
  <c r="J813" i="35"/>
  <c r="I813" i="35"/>
  <c r="I824" i="30"/>
  <c r="G824" i="30"/>
  <c r="P813" i="39"/>
  <c r="Q813" i="39" s="1"/>
  <c r="R813" i="39"/>
  <c r="X531" i="35"/>
  <c r="O529" i="37"/>
  <c r="P529" i="37" s="1"/>
  <c r="Q529" i="37" s="1"/>
  <c r="L530" i="51" s="1"/>
  <c r="M530" i="51" s="1"/>
  <c r="N530" i="51" s="1"/>
  <c r="H541" i="32"/>
  <c r="G541" i="32"/>
  <c r="O788" i="39"/>
  <c r="F788" i="39"/>
  <c r="G788" i="39" s="1"/>
  <c r="I799" i="27"/>
  <c r="K799" i="27"/>
  <c r="N789" i="35"/>
  <c r="F788" i="36"/>
  <c r="G788" i="36" s="1"/>
  <c r="H788" i="36" s="1"/>
  <c r="L857" i="28"/>
  <c r="F858" i="28" s="1"/>
  <c r="M857" i="28"/>
  <c r="I852" i="17" l="1"/>
  <c r="G852" i="17"/>
  <c r="K824" i="30"/>
  <c r="L824" i="30" s="1"/>
  <c r="S813" i="39"/>
  <c r="G812" i="37"/>
  <c r="H812" i="37" s="1"/>
  <c r="C813" i="51" s="1"/>
  <c r="D813" i="51" s="1"/>
  <c r="E813" i="51" s="1"/>
  <c r="M812" i="37"/>
  <c r="N812" i="37" s="1"/>
  <c r="I813" i="51" s="1"/>
  <c r="J813" i="51" s="1"/>
  <c r="K813" i="51" s="1"/>
  <c r="J541" i="32"/>
  <c r="K541" i="32" s="1"/>
  <c r="F527" i="38"/>
  <c r="Y531" i="35"/>
  <c r="Z531" i="35" s="1"/>
  <c r="I531" i="40" s="1"/>
  <c r="L530" i="36"/>
  <c r="M530" i="36" s="1"/>
  <c r="N530" i="36" s="1"/>
  <c r="F527" i="41" s="1"/>
  <c r="O789" i="35"/>
  <c r="P789" i="35"/>
  <c r="L799" i="27"/>
  <c r="F800" i="27" s="1"/>
  <c r="M799" i="27"/>
  <c r="H788" i="39"/>
  <c r="J788" i="39"/>
  <c r="I788" i="39"/>
  <c r="L846" i="37"/>
  <c r="R848" i="35"/>
  <c r="H858" i="28"/>
  <c r="G858" i="28"/>
  <c r="J852" i="17" l="1"/>
  <c r="K852" i="17" s="1"/>
  <c r="Q789" i="35"/>
  <c r="V789" i="35" s="1"/>
  <c r="W789" i="35" s="1"/>
  <c r="K789" i="35" s="1"/>
  <c r="D789" i="39" s="1"/>
  <c r="F789" i="39" s="1"/>
  <c r="G789" i="39" s="1"/>
  <c r="N824" i="30"/>
  <c r="M824" i="30"/>
  <c r="F825" i="30" s="1"/>
  <c r="S814" i="35"/>
  <c r="I813" i="36"/>
  <c r="J813" i="36" s="1"/>
  <c r="K813" i="36" s="1"/>
  <c r="C813" i="36"/>
  <c r="D813" i="36" s="1"/>
  <c r="E813" i="36" s="1"/>
  <c r="E814" i="39" s="1"/>
  <c r="T814" i="39" s="1"/>
  <c r="H814" i="35"/>
  <c r="K788" i="39"/>
  <c r="L788" i="39" s="1"/>
  <c r="L541" i="32"/>
  <c r="F542" i="32" s="1"/>
  <c r="M541" i="32"/>
  <c r="G528" i="21" s="1"/>
  <c r="J858" i="28"/>
  <c r="K858" i="28" s="1"/>
  <c r="M790" i="35"/>
  <c r="I788" i="37"/>
  <c r="J788" i="37" s="1"/>
  <c r="K788" i="37" s="1"/>
  <c r="F789" i="51" s="1"/>
  <c r="G789" i="51" s="1"/>
  <c r="H789" i="51" s="1"/>
  <c r="H800" i="27"/>
  <c r="J800" i="27" s="1"/>
  <c r="G800" i="27"/>
  <c r="O789" i="39" l="1"/>
  <c r="L852" i="17"/>
  <c r="F853" i="17" s="1"/>
  <c r="M852" i="17"/>
  <c r="F841" i="37" s="1"/>
  <c r="U814" i="39"/>
  <c r="P814" i="39"/>
  <c r="Q814" i="39" s="1"/>
  <c r="R814" i="39"/>
  <c r="U814" i="35"/>
  <c r="T814" i="35"/>
  <c r="G825" i="30"/>
  <c r="I825" i="30"/>
  <c r="I814" i="35"/>
  <c r="J814" i="35"/>
  <c r="E813" i="37"/>
  <c r="O824" i="30"/>
  <c r="P824" i="30" s="1"/>
  <c r="O530" i="37"/>
  <c r="P530" i="37" s="1"/>
  <c r="Q530" i="37" s="1"/>
  <c r="L531" i="51" s="1"/>
  <c r="M531" i="51" s="1"/>
  <c r="N531" i="51" s="1"/>
  <c r="X532" i="35"/>
  <c r="G542" i="32"/>
  <c r="H542" i="32"/>
  <c r="L858" i="28"/>
  <c r="F859" i="28" s="1"/>
  <c r="M858" i="28"/>
  <c r="R849" i="35" s="1"/>
  <c r="K800" i="27"/>
  <c r="I800" i="27"/>
  <c r="H789" i="39"/>
  <c r="I789" i="39"/>
  <c r="K789" i="39" s="1"/>
  <c r="J789" i="39"/>
  <c r="F789" i="36"/>
  <c r="G789" i="36" s="1"/>
  <c r="H789" i="36" s="1"/>
  <c r="N790" i="35"/>
  <c r="L847" i="37"/>
  <c r="H859" i="28"/>
  <c r="J859" i="28" s="1"/>
  <c r="G859" i="28"/>
  <c r="G853" i="17" l="1"/>
  <c r="I853" i="17"/>
  <c r="K825" i="30"/>
  <c r="L825" i="30" s="1"/>
  <c r="G813" i="37"/>
  <c r="H813" i="37" s="1"/>
  <c r="C814" i="51" s="1"/>
  <c r="D814" i="51" s="1"/>
  <c r="E814" i="51" s="1"/>
  <c r="M813" i="37"/>
  <c r="N813" i="37" s="1"/>
  <c r="I814" i="51" s="1"/>
  <c r="J814" i="51" s="1"/>
  <c r="K814" i="51" s="1"/>
  <c r="S814" i="39"/>
  <c r="J542" i="32"/>
  <c r="K542" i="32" s="1"/>
  <c r="L531" i="36"/>
  <c r="M531" i="36" s="1"/>
  <c r="N531" i="36" s="1"/>
  <c r="F528" i="41" s="1"/>
  <c r="F528" i="38"/>
  <c r="Y532" i="35"/>
  <c r="Z532" i="35" s="1"/>
  <c r="I532" i="40" s="1"/>
  <c r="O790" i="35"/>
  <c r="P790" i="35"/>
  <c r="Q790" i="35" s="1"/>
  <c r="V790" i="35" s="1"/>
  <c r="W790" i="35" s="1"/>
  <c r="K790" i="35" s="1"/>
  <c r="D790" i="39" s="1"/>
  <c r="L789" i="39"/>
  <c r="M800" i="27"/>
  <c r="L800" i="27"/>
  <c r="F801" i="27" s="1"/>
  <c r="K859" i="28"/>
  <c r="J853" i="17" l="1"/>
  <c r="K853" i="17" s="1"/>
  <c r="M825" i="30"/>
  <c r="F826" i="30" s="1"/>
  <c r="N825" i="30"/>
  <c r="S815" i="35"/>
  <c r="I814" i="36"/>
  <c r="J814" i="36" s="1"/>
  <c r="K814" i="36" s="1"/>
  <c r="H815" i="35"/>
  <c r="C814" i="36"/>
  <c r="D814" i="36" s="1"/>
  <c r="E814" i="36" s="1"/>
  <c r="E815" i="39" s="1"/>
  <c r="T815" i="39" s="1"/>
  <c r="M542" i="32"/>
  <c r="G529" i="21" s="1"/>
  <c r="L542" i="32"/>
  <c r="F543" i="32" s="1"/>
  <c r="G801" i="27"/>
  <c r="H801" i="27"/>
  <c r="J801" i="27" s="1"/>
  <c r="M791" i="35"/>
  <c r="I789" i="37"/>
  <c r="J789" i="37" s="1"/>
  <c r="K789" i="37" s="1"/>
  <c r="F790" i="51" s="1"/>
  <c r="G790" i="51" s="1"/>
  <c r="H790" i="51" s="1"/>
  <c r="F790" i="39"/>
  <c r="G790" i="39" s="1"/>
  <c r="O790" i="39"/>
  <c r="M859" i="28"/>
  <c r="L859" i="28"/>
  <c r="F860" i="28" s="1"/>
  <c r="L853" i="17" l="1"/>
  <c r="F854" i="17" s="1"/>
  <c r="M853" i="17"/>
  <c r="F842" i="37" s="1"/>
  <c r="U815" i="39"/>
  <c r="U815" i="35"/>
  <c r="T815" i="35"/>
  <c r="O825" i="30"/>
  <c r="P825" i="30" s="1"/>
  <c r="E814" i="37"/>
  <c r="P815" i="39"/>
  <c r="Q815" i="39" s="1"/>
  <c r="R815" i="39"/>
  <c r="J815" i="35"/>
  <c r="I815" i="35"/>
  <c r="G826" i="30"/>
  <c r="I826" i="30"/>
  <c r="G543" i="32"/>
  <c r="H543" i="32"/>
  <c r="X533" i="35"/>
  <c r="O531" i="37"/>
  <c r="P531" i="37" s="1"/>
  <c r="Q531" i="37" s="1"/>
  <c r="L532" i="51" s="1"/>
  <c r="M532" i="51" s="1"/>
  <c r="N532" i="51" s="1"/>
  <c r="N791" i="35"/>
  <c r="F790" i="36"/>
  <c r="G790" i="36" s="1"/>
  <c r="H790" i="36" s="1"/>
  <c r="K801" i="27"/>
  <c r="I801" i="27"/>
  <c r="H790" i="39"/>
  <c r="J790" i="39"/>
  <c r="I790" i="39"/>
  <c r="K790" i="39" s="1"/>
  <c r="H860" i="28"/>
  <c r="G860" i="28"/>
  <c r="R850" i="35"/>
  <c r="L848" i="37"/>
  <c r="I854" i="17" l="1"/>
  <c r="G854" i="17"/>
  <c r="G814" i="37"/>
  <c r="H814" i="37" s="1"/>
  <c r="C815" i="51" s="1"/>
  <c r="D815" i="51" s="1"/>
  <c r="E815" i="51" s="1"/>
  <c r="M814" i="37"/>
  <c r="N814" i="37" s="1"/>
  <c r="I815" i="51" s="1"/>
  <c r="J815" i="51" s="1"/>
  <c r="K815" i="51" s="1"/>
  <c r="S815" i="39"/>
  <c r="K826" i="30"/>
  <c r="L826" i="30" s="1"/>
  <c r="J543" i="32"/>
  <c r="K543" i="32" s="1"/>
  <c r="L532" i="36"/>
  <c r="M532" i="36" s="1"/>
  <c r="N532" i="36" s="1"/>
  <c r="F529" i="41" s="1"/>
  <c r="Y533" i="35"/>
  <c r="Z533" i="35" s="1"/>
  <c r="I533" i="40" s="1"/>
  <c r="F529" i="38"/>
  <c r="J860" i="28"/>
  <c r="K860" i="28" s="1"/>
  <c r="M801" i="27"/>
  <c r="L801" i="27"/>
  <c r="F802" i="27" s="1"/>
  <c r="L790" i="39"/>
  <c r="O791" i="35"/>
  <c r="P791" i="35"/>
  <c r="Q791" i="35" l="1"/>
  <c r="V791" i="35" s="1"/>
  <c r="W791" i="35" s="1"/>
  <c r="K791" i="35" s="1"/>
  <c r="D791" i="39" s="1"/>
  <c r="J854" i="17"/>
  <c r="K854" i="17" s="1"/>
  <c r="M826" i="30"/>
  <c r="F827" i="30" s="1"/>
  <c r="N826" i="30"/>
  <c r="S816" i="35"/>
  <c r="I815" i="36"/>
  <c r="J815" i="36" s="1"/>
  <c r="K815" i="36" s="1"/>
  <c r="C815" i="36"/>
  <c r="D815" i="36" s="1"/>
  <c r="E815" i="36" s="1"/>
  <c r="E816" i="39" s="1"/>
  <c r="T816" i="39" s="1"/>
  <c r="H816" i="35"/>
  <c r="M543" i="32"/>
  <c r="G530" i="21" s="1"/>
  <c r="L543" i="32"/>
  <c r="F544" i="32" s="1"/>
  <c r="M860" i="28"/>
  <c r="L860" i="28"/>
  <c r="F861" i="28" s="1"/>
  <c r="G861" i="28" s="1"/>
  <c r="O791" i="39"/>
  <c r="F791" i="39"/>
  <c r="G802" i="27"/>
  <c r="H802" i="27"/>
  <c r="J802" i="27" s="1"/>
  <c r="M792" i="35"/>
  <c r="I790" i="37"/>
  <c r="J790" i="37" s="1"/>
  <c r="K790" i="37" s="1"/>
  <c r="F791" i="51" s="1"/>
  <c r="G791" i="51" s="1"/>
  <c r="H791" i="51" s="1"/>
  <c r="R851" i="35"/>
  <c r="L849" i="37"/>
  <c r="M854" i="17" l="1"/>
  <c r="F843" i="37" s="1"/>
  <c r="L854" i="17"/>
  <c r="F855" i="17" s="1"/>
  <c r="U816" i="39"/>
  <c r="H861" i="28"/>
  <c r="J861" i="28" s="1"/>
  <c r="K861" i="28" s="1"/>
  <c r="P816" i="39"/>
  <c r="Q816" i="39" s="1"/>
  <c r="R816" i="39"/>
  <c r="U816" i="35"/>
  <c r="T816" i="35"/>
  <c r="J816" i="35"/>
  <c r="I816" i="35"/>
  <c r="O826" i="30"/>
  <c r="P826" i="30" s="1"/>
  <c r="E815" i="37"/>
  <c r="I827" i="30"/>
  <c r="G827" i="30"/>
  <c r="G544" i="32"/>
  <c r="H544" i="32"/>
  <c r="X534" i="35"/>
  <c r="O532" i="37"/>
  <c r="P532" i="37" s="1"/>
  <c r="Q532" i="37" s="1"/>
  <c r="L533" i="51" s="1"/>
  <c r="M533" i="51" s="1"/>
  <c r="N533" i="51" s="1"/>
  <c r="I802" i="27"/>
  <c r="K802" i="27"/>
  <c r="G791" i="39"/>
  <c r="H791" i="39" s="1"/>
  <c r="N792" i="35"/>
  <c r="F791" i="36"/>
  <c r="G791" i="36" s="1"/>
  <c r="H791" i="36" s="1"/>
  <c r="I855" i="17" l="1"/>
  <c r="G855" i="17"/>
  <c r="K827" i="30"/>
  <c r="L827" i="30" s="1"/>
  <c r="S816" i="39"/>
  <c r="G815" i="37"/>
  <c r="H815" i="37" s="1"/>
  <c r="C816" i="51" s="1"/>
  <c r="D816" i="51" s="1"/>
  <c r="E816" i="51" s="1"/>
  <c r="M815" i="37"/>
  <c r="N815" i="37" s="1"/>
  <c r="I816" i="51" s="1"/>
  <c r="J816" i="51" s="1"/>
  <c r="K816" i="51" s="1"/>
  <c r="J544" i="32"/>
  <c r="K544" i="32" s="1"/>
  <c r="Y534" i="35"/>
  <c r="Z534" i="35" s="1"/>
  <c r="I534" i="40" s="1"/>
  <c r="F530" i="38"/>
  <c r="L533" i="36"/>
  <c r="M533" i="36" s="1"/>
  <c r="N533" i="36" s="1"/>
  <c r="F530" i="41" s="1"/>
  <c r="L861" i="28"/>
  <c r="F862" i="28" s="1"/>
  <c r="G862" i="28" s="1"/>
  <c r="M861" i="28"/>
  <c r="L850" i="37" s="1"/>
  <c r="P792" i="35"/>
  <c r="O792" i="35"/>
  <c r="I791" i="39"/>
  <c r="K791" i="39" s="1"/>
  <c r="J791" i="39"/>
  <c r="M802" i="27"/>
  <c r="L802" i="27"/>
  <c r="F803" i="27" s="1"/>
  <c r="R852" i="35" l="1"/>
  <c r="J855" i="17"/>
  <c r="K855" i="17" s="1"/>
  <c r="H862" i="28"/>
  <c r="J862" i="28" s="1"/>
  <c r="I816" i="36"/>
  <c r="J816" i="36" s="1"/>
  <c r="K816" i="36" s="1"/>
  <c r="S817" i="35"/>
  <c r="H817" i="35"/>
  <c r="C816" i="36"/>
  <c r="D816" i="36" s="1"/>
  <c r="E816" i="36" s="1"/>
  <c r="E817" i="39" s="1"/>
  <c r="T817" i="39" s="1"/>
  <c r="M827" i="30"/>
  <c r="F828" i="30" s="1"/>
  <c r="N827" i="30"/>
  <c r="L544" i="32"/>
  <c r="F545" i="32" s="1"/>
  <c r="M544" i="32"/>
  <c r="G531" i="21" s="1"/>
  <c r="M793" i="35"/>
  <c r="I791" i="37"/>
  <c r="J791" i="37" s="1"/>
  <c r="K791" i="37" s="1"/>
  <c r="F792" i="51" s="1"/>
  <c r="G792" i="51" s="1"/>
  <c r="H792" i="51" s="1"/>
  <c r="L791" i="39"/>
  <c r="G803" i="27"/>
  <c r="H803" i="27"/>
  <c r="J803" i="27" s="1"/>
  <c r="Q792" i="35"/>
  <c r="V792" i="35" s="1"/>
  <c r="W792" i="35" s="1"/>
  <c r="K792" i="35" s="1"/>
  <c r="D792" i="39" s="1"/>
  <c r="K862" i="28" l="1"/>
  <c r="L855" i="17"/>
  <c r="F856" i="17" s="1"/>
  <c r="M855" i="17"/>
  <c r="F844" i="37" s="1"/>
  <c r="U817" i="39"/>
  <c r="P817" i="39"/>
  <c r="Q817" i="39" s="1"/>
  <c r="R817" i="39"/>
  <c r="O827" i="30"/>
  <c r="P827" i="30" s="1"/>
  <c r="E816" i="37"/>
  <c r="G828" i="30"/>
  <c r="I828" i="30"/>
  <c r="I817" i="35"/>
  <c r="J817" i="35"/>
  <c r="T817" i="35"/>
  <c r="U817" i="35"/>
  <c r="X535" i="35"/>
  <c r="O533" i="37"/>
  <c r="P533" i="37" s="1"/>
  <c r="Q533" i="37" s="1"/>
  <c r="L534" i="51" s="1"/>
  <c r="M534" i="51" s="1"/>
  <c r="N534" i="51" s="1"/>
  <c r="H545" i="32"/>
  <c r="G545" i="32"/>
  <c r="N793" i="35"/>
  <c r="F792" i="36"/>
  <c r="G792" i="36" s="1"/>
  <c r="H792" i="36" s="1"/>
  <c r="O792" i="39"/>
  <c r="F792" i="39"/>
  <c r="G792" i="39" s="1"/>
  <c r="K803" i="27"/>
  <c r="I803" i="27"/>
  <c r="M862" i="28"/>
  <c r="L862" i="28"/>
  <c r="F863" i="28" s="1"/>
  <c r="I856" i="17" l="1"/>
  <c r="G856" i="17"/>
  <c r="G816" i="37"/>
  <c r="H816" i="37" s="1"/>
  <c r="C817" i="51" s="1"/>
  <c r="D817" i="51" s="1"/>
  <c r="E817" i="51" s="1"/>
  <c r="M816" i="37"/>
  <c r="N816" i="37" s="1"/>
  <c r="I817" i="51" s="1"/>
  <c r="J817" i="51" s="1"/>
  <c r="K817" i="51" s="1"/>
  <c r="K828" i="30"/>
  <c r="L828" i="30" s="1"/>
  <c r="S817" i="39"/>
  <c r="J545" i="32"/>
  <c r="K545" i="32" s="1"/>
  <c r="L534" i="36"/>
  <c r="M534" i="36" s="1"/>
  <c r="N534" i="36" s="1"/>
  <c r="F531" i="41" s="1"/>
  <c r="F531" i="38"/>
  <c r="Y535" i="35"/>
  <c r="Z535" i="35" s="1"/>
  <c r="I535" i="40" s="1"/>
  <c r="L803" i="27"/>
  <c r="F804" i="27" s="1"/>
  <c r="M803" i="27"/>
  <c r="H792" i="39"/>
  <c r="J792" i="39"/>
  <c r="I792" i="39"/>
  <c r="O793" i="35"/>
  <c r="P793" i="35"/>
  <c r="H863" i="28"/>
  <c r="J863" i="28" s="1"/>
  <c r="G863" i="28"/>
  <c r="R853" i="35"/>
  <c r="L851" i="37"/>
  <c r="J856" i="17" l="1"/>
  <c r="K856" i="17" s="1"/>
  <c r="N828" i="30"/>
  <c r="M828" i="30"/>
  <c r="F829" i="30" s="1"/>
  <c r="S818" i="35"/>
  <c r="I817" i="36"/>
  <c r="J817" i="36" s="1"/>
  <c r="K817" i="36" s="1"/>
  <c r="H818" i="35"/>
  <c r="C817" i="36"/>
  <c r="D817" i="36" s="1"/>
  <c r="E817" i="36" s="1"/>
  <c r="E818" i="39" s="1"/>
  <c r="T818" i="39" s="1"/>
  <c r="K792" i="39"/>
  <c r="L792" i="39" s="1"/>
  <c r="L545" i="32"/>
  <c r="F546" i="32" s="1"/>
  <c r="M545" i="32"/>
  <c r="G532" i="21" s="1"/>
  <c r="Q793" i="35"/>
  <c r="V793" i="35" s="1"/>
  <c r="W793" i="35" s="1"/>
  <c r="K793" i="35" s="1"/>
  <c r="D793" i="39" s="1"/>
  <c r="O793" i="39" s="1"/>
  <c r="M794" i="35"/>
  <c r="I792" i="37"/>
  <c r="J792" i="37" s="1"/>
  <c r="K792" i="37" s="1"/>
  <c r="F793" i="51" s="1"/>
  <c r="G793" i="51" s="1"/>
  <c r="H793" i="51" s="1"/>
  <c r="G804" i="27"/>
  <c r="H804" i="27"/>
  <c r="J804" i="27" s="1"/>
  <c r="K863" i="28"/>
  <c r="L856" i="17" l="1"/>
  <c r="F857" i="17" s="1"/>
  <c r="M856" i="17"/>
  <c r="F845" i="37" s="1"/>
  <c r="U818" i="39"/>
  <c r="P818" i="39"/>
  <c r="Q818" i="39" s="1"/>
  <c r="R818" i="39"/>
  <c r="J818" i="35"/>
  <c r="I818" i="35"/>
  <c r="U818" i="35"/>
  <c r="T818" i="35"/>
  <c r="G829" i="30"/>
  <c r="I829" i="30"/>
  <c r="E817" i="37"/>
  <c r="O828" i="30"/>
  <c r="P828" i="30" s="1"/>
  <c r="O534" i="37"/>
  <c r="P534" i="37" s="1"/>
  <c r="Q534" i="37" s="1"/>
  <c r="L535" i="51" s="1"/>
  <c r="M535" i="51" s="1"/>
  <c r="N535" i="51" s="1"/>
  <c r="X536" i="35"/>
  <c r="G546" i="32"/>
  <c r="H546" i="32"/>
  <c r="F793" i="39"/>
  <c r="G793" i="39" s="1"/>
  <c r="H793" i="39" s="1"/>
  <c r="I804" i="27"/>
  <c r="K804" i="27"/>
  <c r="F793" i="36"/>
  <c r="G793" i="36" s="1"/>
  <c r="H793" i="36" s="1"/>
  <c r="N794" i="35"/>
  <c r="M863" i="28"/>
  <c r="L863" i="28"/>
  <c r="F864" i="28" s="1"/>
  <c r="G857" i="17" l="1"/>
  <c r="I857" i="17"/>
  <c r="K829" i="30"/>
  <c r="L829" i="30" s="1"/>
  <c r="S818" i="39"/>
  <c r="G817" i="37"/>
  <c r="H817" i="37" s="1"/>
  <c r="C818" i="51" s="1"/>
  <c r="D818" i="51" s="1"/>
  <c r="E818" i="51" s="1"/>
  <c r="M817" i="37"/>
  <c r="N817" i="37" s="1"/>
  <c r="I818" i="51" s="1"/>
  <c r="J818" i="51" s="1"/>
  <c r="K818" i="51" s="1"/>
  <c r="J546" i="32"/>
  <c r="K546" i="32" s="1"/>
  <c r="L535" i="36"/>
  <c r="M535" i="36" s="1"/>
  <c r="N535" i="36" s="1"/>
  <c r="F532" i="41" s="1"/>
  <c r="F532" i="38"/>
  <c r="Y536" i="35"/>
  <c r="Z536" i="35" s="1"/>
  <c r="I536" i="40" s="1"/>
  <c r="J793" i="39"/>
  <c r="I793" i="39"/>
  <c r="K793" i="39" s="1"/>
  <c r="O794" i="35"/>
  <c r="P794" i="35"/>
  <c r="M804" i="27"/>
  <c r="L804" i="27"/>
  <c r="F805" i="27" s="1"/>
  <c r="G864" i="28"/>
  <c r="H864" i="28"/>
  <c r="R854" i="35"/>
  <c r="L852" i="37"/>
  <c r="J857" i="17" l="1"/>
  <c r="K857" i="17" s="1"/>
  <c r="M829" i="30"/>
  <c r="F830" i="30" s="1"/>
  <c r="N829" i="30"/>
  <c r="H819" i="35"/>
  <c r="C818" i="36"/>
  <c r="D818" i="36" s="1"/>
  <c r="E818" i="36" s="1"/>
  <c r="E819" i="39" s="1"/>
  <c r="T819" i="39" s="1"/>
  <c r="S819" i="35"/>
  <c r="I818" i="36"/>
  <c r="J818" i="36" s="1"/>
  <c r="K818" i="36" s="1"/>
  <c r="Q794" i="35"/>
  <c r="V794" i="35" s="1"/>
  <c r="W794" i="35" s="1"/>
  <c r="K794" i="35" s="1"/>
  <c r="D794" i="39" s="1"/>
  <c r="O794" i="39" s="1"/>
  <c r="M546" i="32"/>
  <c r="G533" i="21" s="1"/>
  <c r="L546" i="32"/>
  <c r="F547" i="32" s="1"/>
  <c r="J864" i="28"/>
  <c r="K864" i="28" s="1"/>
  <c r="G805" i="27"/>
  <c r="H805" i="27"/>
  <c r="J805" i="27" s="1"/>
  <c r="M795" i="35"/>
  <c r="I793" i="37"/>
  <c r="J793" i="37" s="1"/>
  <c r="K793" i="37" s="1"/>
  <c r="F794" i="51" s="1"/>
  <c r="G794" i="51" s="1"/>
  <c r="H794" i="51" s="1"/>
  <c r="L793" i="39"/>
  <c r="L857" i="17" l="1"/>
  <c r="F858" i="17" s="1"/>
  <c r="M857" i="17"/>
  <c r="F846" i="37" s="1"/>
  <c r="U819" i="39"/>
  <c r="F794" i="39"/>
  <c r="U819" i="35"/>
  <c r="T819" i="35"/>
  <c r="P819" i="39"/>
  <c r="Q819" i="39" s="1"/>
  <c r="R819" i="39"/>
  <c r="J819" i="35"/>
  <c r="I819" i="35"/>
  <c r="O829" i="30"/>
  <c r="P829" i="30" s="1"/>
  <c r="E818" i="37"/>
  <c r="I830" i="30"/>
  <c r="G830" i="30"/>
  <c r="H547" i="32"/>
  <c r="G547" i="32"/>
  <c r="X537" i="35"/>
  <c r="O535" i="37"/>
  <c r="P535" i="37" s="1"/>
  <c r="Q535" i="37" s="1"/>
  <c r="L536" i="51" s="1"/>
  <c r="M536" i="51" s="1"/>
  <c r="N536" i="51" s="1"/>
  <c r="M864" i="28"/>
  <c r="R855" i="35" s="1"/>
  <c r="L864" i="28"/>
  <c r="F865" i="28" s="1"/>
  <c r="G865" i="28" s="1"/>
  <c r="G794" i="39"/>
  <c r="H794" i="39" s="1"/>
  <c r="F794" i="36"/>
  <c r="G794" i="36" s="1"/>
  <c r="H794" i="36" s="1"/>
  <c r="N795" i="35"/>
  <c r="I805" i="27"/>
  <c r="K805" i="27"/>
  <c r="L853" i="37" l="1"/>
  <c r="I858" i="17"/>
  <c r="G858" i="17"/>
  <c r="H865" i="28"/>
  <c r="S819" i="39"/>
  <c r="K830" i="30"/>
  <c r="L830" i="30" s="1"/>
  <c r="G818" i="37"/>
  <c r="H818" i="37" s="1"/>
  <c r="C819" i="51" s="1"/>
  <c r="D819" i="51" s="1"/>
  <c r="E819" i="51" s="1"/>
  <c r="M818" i="37"/>
  <c r="N818" i="37" s="1"/>
  <c r="I819" i="51" s="1"/>
  <c r="J819" i="51" s="1"/>
  <c r="K819" i="51" s="1"/>
  <c r="Y537" i="35"/>
  <c r="Z537" i="35" s="1"/>
  <c r="I537" i="40" s="1"/>
  <c r="F533" i="38"/>
  <c r="L536" i="36"/>
  <c r="M536" i="36" s="1"/>
  <c r="N536" i="36" s="1"/>
  <c r="F533" i="41" s="1"/>
  <c r="J547" i="32"/>
  <c r="K547" i="32" s="1"/>
  <c r="J865" i="28"/>
  <c r="K865" i="28" s="1"/>
  <c r="L805" i="27"/>
  <c r="F806" i="27" s="1"/>
  <c r="M805" i="27"/>
  <c r="O795" i="35"/>
  <c r="P795" i="35"/>
  <c r="J794" i="39"/>
  <c r="I794" i="39"/>
  <c r="K794" i="39" s="1"/>
  <c r="J858" i="17" l="1"/>
  <c r="K858" i="17" s="1"/>
  <c r="M830" i="30"/>
  <c r="F831" i="30" s="1"/>
  <c r="N830" i="30"/>
  <c r="I819" i="36"/>
  <c r="J819" i="36" s="1"/>
  <c r="K819" i="36" s="1"/>
  <c r="S820" i="35"/>
  <c r="H820" i="35"/>
  <c r="C819" i="36"/>
  <c r="D819" i="36" s="1"/>
  <c r="E819" i="36" s="1"/>
  <c r="E820" i="39" s="1"/>
  <c r="T820" i="39" s="1"/>
  <c r="Q795" i="35"/>
  <c r="V795" i="35" s="1"/>
  <c r="W795" i="35" s="1"/>
  <c r="K795" i="35" s="1"/>
  <c r="D795" i="39" s="1"/>
  <c r="F795" i="39" s="1"/>
  <c r="G795" i="39" s="1"/>
  <c r="M547" i="32"/>
  <c r="G534" i="21" s="1"/>
  <c r="L547" i="32"/>
  <c r="F548" i="32" s="1"/>
  <c r="M865" i="28"/>
  <c r="R856" i="35" s="1"/>
  <c r="L865" i="28"/>
  <c r="F866" i="28" s="1"/>
  <c r="G866" i="28" s="1"/>
  <c r="L794" i="39"/>
  <c r="M796" i="35"/>
  <c r="I794" i="37"/>
  <c r="J794" i="37" s="1"/>
  <c r="K794" i="37" s="1"/>
  <c r="F795" i="51" s="1"/>
  <c r="G795" i="51" s="1"/>
  <c r="H795" i="51" s="1"/>
  <c r="G806" i="27"/>
  <c r="H806" i="27"/>
  <c r="J806" i="27" s="1"/>
  <c r="L858" i="17" l="1"/>
  <c r="F859" i="17" s="1"/>
  <c r="M858" i="17"/>
  <c r="F847" i="37" s="1"/>
  <c r="U820" i="39"/>
  <c r="H866" i="28"/>
  <c r="L854" i="37"/>
  <c r="O795" i="39"/>
  <c r="T820" i="35"/>
  <c r="U820" i="35"/>
  <c r="P820" i="39"/>
  <c r="Q820" i="39" s="1"/>
  <c r="R820" i="39"/>
  <c r="I820" i="35"/>
  <c r="J820" i="35"/>
  <c r="O830" i="30"/>
  <c r="P830" i="30" s="1"/>
  <c r="E819" i="37"/>
  <c r="I831" i="30"/>
  <c r="G831" i="30"/>
  <c r="H548" i="32"/>
  <c r="G548" i="32"/>
  <c r="X538" i="35"/>
  <c r="O536" i="37"/>
  <c r="P536" i="37" s="1"/>
  <c r="Q536" i="37" s="1"/>
  <c r="L537" i="51" s="1"/>
  <c r="M537" i="51" s="1"/>
  <c r="N537" i="51" s="1"/>
  <c r="J866" i="28"/>
  <c r="K866" i="28" s="1"/>
  <c r="F795" i="36"/>
  <c r="G795" i="36" s="1"/>
  <c r="H795" i="36" s="1"/>
  <c r="N796" i="35"/>
  <c r="K806" i="27"/>
  <c r="I806" i="27"/>
  <c r="H795" i="39"/>
  <c r="J795" i="39"/>
  <c r="I795" i="39"/>
  <c r="I859" i="17" l="1"/>
  <c r="G859" i="17"/>
  <c r="S820" i="39"/>
  <c r="K831" i="30"/>
  <c r="L831" i="30" s="1"/>
  <c r="G819" i="37"/>
  <c r="H819" i="37" s="1"/>
  <c r="C820" i="51" s="1"/>
  <c r="D820" i="51" s="1"/>
  <c r="E820" i="51" s="1"/>
  <c r="M819" i="37"/>
  <c r="N819" i="37" s="1"/>
  <c r="I820" i="51" s="1"/>
  <c r="J820" i="51" s="1"/>
  <c r="K820" i="51" s="1"/>
  <c r="L537" i="36"/>
  <c r="M537" i="36" s="1"/>
  <c r="N537" i="36" s="1"/>
  <c r="F534" i="41" s="1"/>
  <c r="Y538" i="35"/>
  <c r="Z538" i="35" s="1"/>
  <c r="I538" i="40" s="1"/>
  <c r="F534" i="38"/>
  <c r="J548" i="32"/>
  <c r="K548" i="32" s="1"/>
  <c r="L866" i="28"/>
  <c r="F867" i="28" s="1"/>
  <c r="H867" i="28" s="1"/>
  <c r="J867" i="28" s="1"/>
  <c r="M866" i="28"/>
  <c r="L855" i="37" s="1"/>
  <c r="K795" i="39"/>
  <c r="L806" i="27"/>
  <c r="F807" i="27" s="1"/>
  <c r="M806" i="27"/>
  <c r="P796" i="35"/>
  <c r="O796" i="35"/>
  <c r="J859" i="17" l="1"/>
  <c r="K859" i="17" s="1"/>
  <c r="R857" i="35"/>
  <c r="G867" i="28"/>
  <c r="M831" i="30"/>
  <c r="F832" i="30" s="1"/>
  <c r="N831" i="30"/>
  <c r="C820" i="36"/>
  <c r="D820" i="36" s="1"/>
  <c r="E820" i="36" s="1"/>
  <c r="E821" i="39" s="1"/>
  <c r="T821" i="39" s="1"/>
  <c r="H821" i="35"/>
  <c r="I820" i="36"/>
  <c r="J820" i="36" s="1"/>
  <c r="K820" i="36" s="1"/>
  <c r="S821" i="35"/>
  <c r="L795" i="39"/>
  <c r="M548" i="32"/>
  <c r="G535" i="21" s="1"/>
  <c r="L548" i="32"/>
  <c r="F549" i="32" s="1"/>
  <c r="Q796" i="35"/>
  <c r="V796" i="35" s="1"/>
  <c r="W796" i="35" s="1"/>
  <c r="K796" i="35" s="1"/>
  <c r="D796" i="39" s="1"/>
  <c r="M797" i="35"/>
  <c r="I795" i="37"/>
  <c r="J795" i="37" s="1"/>
  <c r="K795" i="37" s="1"/>
  <c r="F796" i="51" s="1"/>
  <c r="G796" i="51" s="1"/>
  <c r="H796" i="51" s="1"/>
  <c r="G807" i="27"/>
  <c r="H807" i="27"/>
  <c r="J807" i="27" s="1"/>
  <c r="K867" i="28"/>
  <c r="M859" i="17" l="1"/>
  <c r="F848" i="37" s="1"/>
  <c r="L859" i="17"/>
  <c r="F860" i="17" s="1"/>
  <c r="U821" i="39"/>
  <c r="T821" i="35"/>
  <c r="U821" i="35"/>
  <c r="I821" i="35"/>
  <c r="J821" i="35"/>
  <c r="P821" i="39"/>
  <c r="Q821" i="39" s="1"/>
  <c r="R821" i="39"/>
  <c r="O831" i="30"/>
  <c r="P831" i="30" s="1"/>
  <c r="E820" i="37"/>
  <c r="I832" i="30"/>
  <c r="G832" i="30"/>
  <c r="G549" i="32"/>
  <c r="H549" i="32"/>
  <c r="O537" i="37"/>
  <c r="P537" i="37" s="1"/>
  <c r="Q537" i="37" s="1"/>
  <c r="L538" i="51" s="1"/>
  <c r="M538" i="51" s="1"/>
  <c r="N538" i="51" s="1"/>
  <c r="X539" i="35"/>
  <c r="I807" i="27"/>
  <c r="K807" i="27"/>
  <c r="N797" i="35"/>
  <c r="F796" i="36"/>
  <c r="G796" i="36" s="1"/>
  <c r="H796" i="36" s="1"/>
  <c r="F796" i="39"/>
  <c r="G796" i="39" s="1"/>
  <c r="O796" i="39"/>
  <c r="M867" i="28"/>
  <c r="L867" i="28"/>
  <c r="F868" i="28" s="1"/>
  <c r="G860" i="17" l="1"/>
  <c r="I860" i="17"/>
  <c r="G820" i="37"/>
  <c r="H820" i="37" s="1"/>
  <c r="C821" i="51" s="1"/>
  <c r="D821" i="51" s="1"/>
  <c r="E821" i="51" s="1"/>
  <c r="M820" i="37"/>
  <c r="N820" i="37" s="1"/>
  <c r="I821" i="51" s="1"/>
  <c r="J821" i="51" s="1"/>
  <c r="K821" i="51" s="1"/>
  <c r="S821" i="39"/>
  <c r="K832" i="30"/>
  <c r="L832" i="30" s="1"/>
  <c r="F535" i="38"/>
  <c r="L538" i="36"/>
  <c r="M538" i="36" s="1"/>
  <c r="N538" i="36" s="1"/>
  <c r="F535" i="41" s="1"/>
  <c r="Y539" i="35"/>
  <c r="Z539" i="35" s="1"/>
  <c r="I539" i="40" s="1"/>
  <c r="J549" i="32"/>
  <c r="K549" i="32" s="1"/>
  <c r="P797" i="35"/>
  <c r="O797" i="35"/>
  <c r="M807" i="27"/>
  <c r="L807" i="27"/>
  <c r="F808" i="27" s="1"/>
  <c r="H796" i="39"/>
  <c r="J796" i="39"/>
  <c r="I796" i="39"/>
  <c r="G868" i="28"/>
  <c r="H868" i="28"/>
  <c r="R858" i="35"/>
  <c r="L856" i="37"/>
  <c r="J860" i="17" l="1"/>
  <c r="K860" i="17" s="1"/>
  <c r="M832" i="30"/>
  <c r="F833" i="30" s="1"/>
  <c r="N832" i="30"/>
  <c r="I821" i="36"/>
  <c r="J821" i="36" s="1"/>
  <c r="K821" i="36" s="1"/>
  <c r="S822" i="35"/>
  <c r="C821" i="36"/>
  <c r="D821" i="36" s="1"/>
  <c r="E821" i="36" s="1"/>
  <c r="E822" i="39" s="1"/>
  <c r="T822" i="39" s="1"/>
  <c r="H822" i="35"/>
  <c r="K796" i="39"/>
  <c r="L796" i="39" s="1"/>
  <c r="L549" i="32"/>
  <c r="F550" i="32" s="1"/>
  <c r="M549" i="32"/>
  <c r="G536" i="21" s="1"/>
  <c r="J868" i="28"/>
  <c r="K868" i="28" s="1"/>
  <c r="G808" i="27"/>
  <c r="H808" i="27"/>
  <c r="J808" i="27" s="1"/>
  <c r="I796" i="37"/>
  <c r="J796" i="37" s="1"/>
  <c r="K796" i="37" s="1"/>
  <c r="F797" i="51" s="1"/>
  <c r="G797" i="51" s="1"/>
  <c r="H797" i="51" s="1"/>
  <c r="M798" i="35"/>
  <c r="Q797" i="35"/>
  <c r="V797" i="35" s="1"/>
  <c r="W797" i="35" s="1"/>
  <c r="K797" i="35" s="1"/>
  <c r="D797" i="39" s="1"/>
  <c r="L860" i="17" l="1"/>
  <c r="F861" i="17" s="1"/>
  <c r="M860" i="17"/>
  <c r="F849" i="37" s="1"/>
  <c r="U822" i="39"/>
  <c r="J822" i="35"/>
  <c r="I822" i="35"/>
  <c r="O832" i="30"/>
  <c r="P832" i="30" s="1"/>
  <c r="E821" i="37"/>
  <c r="P822" i="39"/>
  <c r="Q822" i="39" s="1"/>
  <c r="R822" i="39"/>
  <c r="U822" i="35"/>
  <c r="T822" i="35"/>
  <c r="I833" i="30"/>
  <c r="G833" i="30"/>
  <c r="X540" i="35"/>
  <c r="O538" i="37"/>
  <c r="P538" i="37" s="1"/>
  <c r="Q538" i="37" s="1"/>
  <c r="L539" i="51" s="1"/>
  <c r="M539" i="51" s="1"/>
  <c r="N539" i="51" s="1"/>
  <c r="G550" i="32"/>
  <c r="H550" i="32"/>
  <c r="L868" i="28"/>
  <c r="F869" i="28" s="1"/>
  <c r="H869" i="28" s="1"/>
  <c r="M868" i="28"/>
  <c r="R859" i="35" s="1"/>
  <c r="I808" i="27"/>
  <c r="K808" i="27"/>
  <c r="O797" i="39"/>
  <c r="F797" i="39"/>
  <c r="G797" i="39" s="1"/>
  <c r="N798" i="35"/>
  <c r="F797" i="36"/>
  <c r="G797" i="36" s="1"/>
  <c r="H797" i="36" s="1"/>
  <c r="L857" i="37" l="1"/>
  <c r="G869" i="28"/>
  <c r="I861" i="17"/>
  <c r="G861" i="17"/>
  <c r="S822" i="39"/>
  <c r="G821" i="37"/>
  <c r="H821" i="37" s="1"/>
  <c r="C822" i="51" s="1"/>
  <c r="D822" i="51" s="1"/>
  <c r="E822" i="51" s="1"/>
  <c r="M821" i="37"/>
  <c r="N821" i="37" s="1"/>
  <c r="I822" i="51" s="1"/>
  <c r="J822" i="51" s="1"/>
  <c r="K822" i="51" s="1"/>
  <c r="K833" i="30"/>
  <c r="L833" i="30" s="1"/>
  <c r="Y540" i="35"/>
  <c r="Z540" i="35" s="1"/>
  <c r="I540" i="40" s="1"/>
  <c r="L539" i="36"/>
  <c r="M539" i="36" s="1"/>
  <c r="N539" i="36" s="1"/>
  <c r="F536" i="41" s="1"/>
  <c r="F536" i="38"/>
  <c r="J550" i="32"/>
  <c r="K550" i="32" s="1"/>
  <c r="J869" i="28"/>
  <c r="K869" i="28" s="1"/>
  <c r="O798" i="35"/>
  <c r="P798" i="35"/>
  <c r="H797" i="39"/>
  <c r="J797" i="39"/>
  <c r="I797" i="39"/>
  <c r="M808" i="27"/>
  <c r="L808" i="27"/>
  <c r="F809" i="27" s="1"/>
  <c r="K797" i="39" l="1"/>
  <c r="J861" i="17"/>
  <c r="K861" i="17" s="1"/>
  <c r="M833" i="30"/>
  <c r="F834" i="30" s="1"/>
  <c r="N833" i="30"/>
  <c r="I822" i="36"/>
  <c r="J822" i="36" s="1"/>
  <c r="K822" i="36" s="1"/>
  <c r="S823" i="35"/>
  <c r="C822" i="36"/>
  <c r="D822" i="36" s="1"/>
  <c r="E822" i="36" s="1"/>
  <c r="E823" i="39" s="1"/>
  <c r="T823" i="39" s="1"/>
  <c r="H823" i="35"/>
  <c r="L550" i="32"/>
  <c r="F551" i="32" s="1"/>
  <c r="M550" i="32"/>
  <c r="G537" i="21" s="1"/>
  <c r="L869" i="28"/>
  <c r="F870" i="28" s="1"/>
  <c r="H870" i="28" s="1"/>
  <c r="M869" i="28"/>
  <c r="R860" i="35" s="1"/>
  <c r="M799" i="35"/>
  <c r="I797" i="37"/>
  <c r="J797" i="37" s="1"/>
  <c r="K797" i="37" s="1"/>
  <c r="F798" i="51" s="1"/>
  <c r="G798" i="51" s="1"/>
  <c r="H798" i="51" s="1"/>
  <c r="L797" i="39"/>
  <c r="G809" i="27"/>
  <c r="H809" i="27"/>
  <c r="J809" i="27" s="1"/>
  <c r="Q798" i="35"/>
  <c r="V798" i="35" s="1"/>
  <c r="W798" i="35" s="1"/>
  <c r="K798" i="35" s="1"/>
  <c r="D798" i="39" s="1"/>
  <c r="G870" i="28" l="1"/>
  <c r="L858" i="37"/>
  <c r="L861" i="17"/>
  <c r="F862" i="17" s="1"/>
  <c r="M861" i="17"/>
  <c r="F850" i="37" s="1"/>
  <c r="U823" i="39"/>
  <c r="P823" i="39"/>
  <c r="Q823" i="39" s="1"/>
  <c r="R823" i="39"/>
  <c r="I823" i="35"/>
  <c r="J823" i="35"/>
  <c r="U823" i="35"/>
  <c r="T823" i="35"/>
  <c r="E822" i="37"/>
  <c r="O833" i="30"/>
  <c r="P833" i="30" s="1"/>
  <c r="G834" i="30"/>
  <c r="I834" i="30"/>
  <c r="O539" i="37"/>
  <c r="P539" i="37" s="1"/>
  <c r="Q539" i="37" s="1"/>
  <c r="L540" i="51" s="1"/>
  <c r="M540" i="51" s="1"/>
  <c r="N540" i="51" s="1"/>
  <c r="X541" i="35"/>
  <c r="H551" i="32"/>
  <c r="G551" i="32"/>
  <c r="J870" i="28"/>
  <c r="K870" i="28" s="1"/>
  <c r="K809" i="27"/>
  <c r="I809" i="27"/>
  <c r="F798" i="39"/>
  <c r="O798" i="39"/>
  <c r="F798" i="36"/>
  <c r="G798" i="36" s="1"/>
  <c r="H798" i="36" s="1"/>
  <c r="N799" i="35"/>
  <c r="I862" i="17" l="1"/>
  <c r="G862" i="17"/>
  <c r="S823" i="39"/>
  <c r="K834" i="30"/>
  <c r="L834" i="30" s="1"/>
  <c r="G822" i="37"/>
  <c r="H822" i="37" s="1"/>
  <c r="C823" i="51" s="1"/>
  <c r="D823" i="51" s="1"/>
  <c r="E823" i="51" s="1"/>
  <c r="M822" i="37"/>
  <c r="N822" i="37" s="1"/>
  <c r="I823" i="51" s="1"/>
  <c r="J823" i="51" s="1"/>
  <c r="K823" i="51" s="1"/>
  <c r="J551" i="32"/>
  <c r="K551" i="32" s="1"/>
  <c r="L540" i="36"/>
  <c r="M540" i="36" s="1"/>
  <c r="N540" i="36" s="1"/>
  <c r="F537" i="41" s="1"/>
  <c r="Y541" i="35"/>
  <c r="Z541" i="35" s="1"/>
  <c r="I541" i="40" s="1"/>
  <c r="F537" i="38"/>
  <c r="L870" i="28"/>
  <c r="F871" i="28" s="1"/>
  <c r="G871" i="28" s="1"/>
  <c r="M870" i="28"/>
  <c r="R861" i="35" s="1"/>
  <c r="O799" i="35"/>
  <c r="P799" i="35"/>
  <c r="G798" i="39"/>
  <c r="H798" i="39" s="1"/>
  <c r="M809" i="27"/>
  <c r="L809" i="27"/>
  <c r="F810" i="27" s="1"/>
  <c r="J862" i="17" l="1"/>
  <c r="K862" i="17" s="1"/>
  <c r="L859" i="37"/>
  <c r="H871" i="28"/>
  <c r="N834" i="30"/>
  <c r="M834" i="30"/>
  <c r="F835" i="30" s="1"/>
  <c r="I823" i="36"/>
  <c r="J823" i="36" s="1"/>
  <c r="K823" i="36" s="1"/>
  <c r="S824" i="35"/>
  <c r="C823" i="36"/>
  <c r="D823" i="36" s="1"/>
  <c r="E823" i="36" s="1"/>
  <c r="E824" i="39" s="1"/>
  <c r="T824" i="39" s="1"/>
  <c r="H824" i="35"/>
  <c r="Q799" i="35"/>
  <c r="V799" i="35" s="1"/>
  <c r="W799" i="35" s="1"/>
  <c r="K799" i="35" s="1"/>
  <c r="D799" i="39" s="1"/>
  <c r="O799" i="39" s="1"/>
  <c r="M551" i="32"/>
  <c r="G538" i="21" s="1"/>
  <c r="L551" i="32"/>
  <c r="F552" i="32" s="1"/>
  <c r="J871" i="28"/>
  <c r="K871" i="28" s="1"/>
  <c r="G810" i="27"/>
  <c r="H810" i="27"/>
  <c r="J810" i="27" s="1"/>
  <c r="M800" i="35"/>
  <c r="I798" i="37"/>
  <c r="J798" i="37" s="1"/>
  <c r="K798" i="37" s="1"/>
  <c r="F799" i="51" s="1"/>
  <c r="G799" i="51" s="1"/>
  <c r="H799" i="51" s="1"/>
  <c r="I798" i="39"/>
  <c r="K798" i="39" s="1"/>
  <c r="J798" i="39"/>
  <c r="M862" i="17" l="1"/>
  <c r="F851" i="37" s="1"/>
  <c r="L862" i="17"/>
  <c r="F863" i="17" s="1"/>
  <c r="U824" i="39"/>
  <c r="F799" i="39"/>
  <c r="G799" i="39" s="1"/>
  <c r="H799" i="39" s="1"/>
  <c r="J824" i="35"/>
  <c r="I824" i="35"/>
  <c r="T824" i="35"/>
  <c r="U824" i="35"/>
  <c r="G835" i="30"/>
  <c r="I835" i="30"/>
  <c r="P824" i="39"/>
  <c r="Q824" i="39" s="1"/>
  <c r="R824" i="39"/>
  <c r="O834" i="30"/>
  <c r="P834" i="30" s="1"/>
  <c r="E823" i="37"/>
  <c r="G552" i="32"/>
  <c r="H552" i="32"/>
  <c r="O540" i="37"/>
  <c r="P540" i="37" s="1"/>
  <c r="Q540" i="37" s="1"/>
  <c r="L541" i="51" s="1"/>
  <c r="M541" i="51" s="1"/>
  <c r="N541" i="51" s="1"/>
  <c r="X542" i="35"/>
  <c r="L871" i="28"/>
  <c r="F872" i="28" s="1"/>
  <c r="M871" i="28"/>
  <c r="L798" i="39"/>
  <c r="I799" i="39"/>
  <c r="J799" i="39"/>
  <c r="F799" i="36"/>
  <c r="G799" i="36" s="1"/>
  <c r="H799" i="36" s="1"/>
  <c r="N800" i="35"/>
  <c r="I810" i="27"/>
  <c r="K810" i="27"/>
  <c r="G872" i="28"/>
  <c r="H872" i="28"/>
  <c r="R862" i="35"/>
  <c r="L860" i="37"/>
  <c r="I863" i="17" l="1"/>
  <c r="G863" i="17"/>
  <c r="K799" i="39"/>
  <c r="L799" i="39" s="1"/>
  <c r="S824" i="39"/>
  <c r="K835" i="30"/>
  <c r="L835" i="30" s="1"/>
  <c r="G823" i="37"/>
  <c r="H823" i="37" s="1"/>
  <c r="C824" i="51" s="1"/>
  <c r="D824" i="51" s="1"/>
  <c r="E824" i="51" s="1"/>
  <c r="M823" i="37"/>
  <c r="N823" i="37" s="1"/>
  <c r="I824" i="51" s="1"/>
  <c r="J824" i="51" s="1"/>
  <c r="K824" i="51" s="1"/>
  <c r="F538" i="38"/>
  <c r="Y542" i="35"/>
  <c r="Z542" i="35" s="1"/>
  <c r="I542" i="40" s="1"/>
  <c r="L541" i="36"/>
  <c r="M541" i="36" s="1"/>
  <c r="N541" i="36" s="1"/>
  <c r="F538" i="41" s="1"/>
  <c r="J552" i="32"/>
  <c r="K552" i="32" s="1"/>
  <c r="J872" i="28"/>
  <c r="K872" i="28" s="1"/>
  <c r="L810" i="27"/>
  <c r="F811" i="27" s="1"/>
  <c r="M810" i="27"/>
  <c r="O800" i="35"/>
  <c r="P800" i="35"/>
  <c r="Q800" i="35" s="1"/>
  <c r="V800" i="35" s="1"/>
  <c r="W800" i="35" s="1"/>
  <c r="K800" i="35" s="1"/>
  <c r="D800" i="39" s="1"/>
  <c r="J863" i="17" l="1"/>
  <c r="K863" i="17" s="1"/>
  <c r="I824" i="36"/>
  <c r="J824" i="36" s="1"/>
  <c r="K824" i="36" s="1"/>
  <c r="S825" i="35"/>
  <c r="M835" i="30"/>
  <c r="F836" i="30" s="1"/>
  <c r="N835" i="30"/>
  <c r="C824" i="36"/>
  <c r="D824" i="36" s="1"/>
  <c r="E824" i="36" s="1"/>
  <c r="E825" i="39" s="1"/>
  <c r="T825" i="39" s="1"/>
  <c r="H825" i="35"/>
  <c r="M552" i="32"/>
  <c r="G539" i="21" s="1"/>
  <c r="L552" i="32"/>
  <c r="F553" i="32" s="1"/>
  <c r="M872" i="28"/>
  <c r="L872" i="28"/>
  <c r="F873" i="28" s="1"/>
  <c r="G873" i="28" s="1"/>
  <c r="F800" i="39"/>
  <c r="O800" i="39"/>
  <c r="M801" i="35"/>
  <c r="I799" i="37"/>
  <c r="J799" i="37" s="1"/>
  <c r="K799" i="37" s="1"/>
  <c r="F800" i="51" s="1"/>
  <c r="G800" i="51" s="1"/>
  <c r="H800" i="51" s="1"/>
  <c r="H811" i="27"/>
  <c r="J811" i="27" s="1"/>
  <c r="G811" i="27"/>
  <c r="R863" i="35"/>
  <c r="L861" i="37"/>
  <c r="H873" i="28"/>
  <c r="L863" i="17" l="1"/>
  <c r="F864" i="17" s="1"/>
  <c r="M863" i="17"/>
  <c r="F852" i="37" s="1"/>
  <c r="U825" i="39"/>
  <c r="O835" i="30"/>
  <c r="P835" i="30" s="1"/>
  <c r="E824" i="37"/>
  <c r="G836" i="30"/>
  <c r="I836" i="30"/>
  <c r="I825" i="35"/>
  <c r="J825" i="35"/>
  <c r="U825" i="35"/>
  <c r="T825" i="35"/>
  <c r="P825" i="39"/>
  <c r="Q825" i="39" s="1"/>
  <c r="R825" i="39"/>
  <c r="H553" i="32"/>
  <c r="G553" i="32"/>
  <c r="X543" i="35"/>
  <c r="O541" i="37"/>
  <c r="P541" i="37" s="1"/>
  <c r="Q541" i="37" s="1"/>
  <c r="L542" i="51" s="1"/>
  <c r="M542" i="51" s="1"/>
  <c r="N542" i="51" s="1"/>
  <c r="J873" i="28"/>
  <c r="K873" i="28" s="1"/>
  <c r="F800" i="36"/>
  <c r="G800" i="36" s="1"/>
  <c r="H800" i="36" s="1"/>
  <c r="N801" i="35"/>
  <c r="K811" i="27"/>
  <c r="I811" i="27"/>
  <c r="G800" i="39"/>
  <c r="H800" i="39" s="1"/>
  <c r="I864" i="17" l="1"/>
  <c r="G864" i="17"/>
  <c r="K836" i="30"/>
  <c r="L836" i="30" s="1"/>
  <c r="S825" i="39"/>
  <c r="G824" i="37"/>
  <c r="H824" i="37" s="1"/>
  <c r="C825" i="51" s="1"/>
  <c r="D825" i="51" s="1"/>
  <c r="E825" i="51" s="1"/>
  <c r="M824" i="37"/>
  <c r="N824" i="37" s="1"/>
  <c r="I825" i="51" s="1"/>
  <c r="J825" i="51" s="1"/>
  <c r="K825" i="51" s="1"/>
  <c r="L542" i="36"/>
  <c r="M542" i="36" s="1"/>
  <c r="N542" i="36" s="1"/>
  <c r="F539" i="41" s="1"/>
  <c r="Y543" i="35"/>
  <c r="Z543" i="35" s="1"/>
  <c r="I543" i="40" s="1"/>
  <c r="F539" i="38"/>
  <c r="J553" i="32"/>
  <c r="K553" i="32" s="1"/>
  <c r="L873" i="28"/>
  <c r="F874" i="28" s="1"/>
  <c r="G874" i="28" s="1"/>
  <c r="M873" i="28"/>
  <c r="L862" i="37" s="1"/>
  <c r="L811" i="27"/>
  <c r="F812" i="27" s="1"/>
  <c r="M811" i="27"/>
  <c r="P801" i="35"/>
  <c r="O801" i="35"/>
  <c r="I800" i="39"/>
  <c r="K800" i="39" s="1"/>
  <c r="J800" i="39"/>
  <c r="H874" i="28" l="1"/>
  <c r="J874" i="28" s="1"/>
  <c r="J864" i="17"/>
  <c r="K864" i="17" s="1"/>
  <c r="R864" i="35"/>
  <c r="N836" i="30"/>
  <c r="M836" i="30"/>
  <c r="F837" i="30" s="1"/>
  <c r="S826" i="35"/>
  <c r="I825" i="36"/>
  <c r="J825" i="36" s="1"/>
  <c r="K825" i="36" s="1"/>
  <c r="H826" i="35"/>
  <c r="C825" i="36"/>
  <c r="D825" i="36" s="1"/>
  <c r="E825" i="36" s="1"/>
  <c r="E826" i="39" s="1"/>
  <c r="T826" i="39" s="1"/>
  <c r="M553" i="32"/>
  <c r="G540" i="21" s="1"/>
  <c r="L553" i="32"/>
  <c r="F554" i="32" s="1"/>
  <c r="L800" i="39"/>
  <c r="Q801" i="35"/>
  <c r="V801" i="35" s="1"/>
  <c r="W801" i="35" s="1"/>
  <c r="K801" i="35" s="1"/>
  <c r="D801" i="39" s="1"/>
  <c r="M802" i="35"/>
  <c r="I800" i="37"/>
  <c r="J800" i="37" s="1"/>
  <c r="K800" i="37" s="1"/>
  <c r="F801" i="51" s="1"/>
  <c r="G801" i="51" s="1"/>
  <c r="H801" i="51" s="1"/>
  <c r="G812" i="27"/>
  <c r="H812" i="27"/>
  <c r="J812" i="27" s="1"/>
  <c r="K874" i="28"/>
  <c r="L864" i="17" l="1"/>
  <c r="F865" i="17" s="1"/>
  <c r="M864" i="17"/>
  <c r="F853" i="37" s="1"/>
  <c r="U826" i="39"/>
  <c r="J826" i="35"/>
  <c r="I826" i="35"/>
  <c r="T826" i="35"/>
  <c r="U826" i="35"/>
  <c r="P826" i="39"/>
  <c r="Q826" i="39" s="1"/>
  <c r="R826" i="39"/>
  <c r="I837" i="30"/>
  <c r="G837" i="30"/>
  <c r="E825" i="37"/>
  <c r="O836" i="30"/>
  <c r="P836" i="30" s="1"/>
  <c r="G554" i="32"/>
  <c r="H554" i="32"/>
  <c r="X544" i="35"/>
  <c r="O542" i="37"/>
  <c r="P542" i="37" s="1"/>
  <c r="Q542" i="37" s="1"/>
  <c r="L543" i="51" s="1"/>
  <c r="M543" i="51" s="1"/>
  <c r="N543" i="51" s="1"/>
  <c r="N802" i="35"/>
  <c r="F801" i="36"/>
  <c r="G801" i="36" s="1"/>
  <c r="H801" i="36" s="1"/>
  <c r="F801" i="39"/>
  <c r="G801" i="39" s="1"/>
  <c r="O801" i="39"/>
  <c r="K812" i="27"/>
  <c r="I812" i="27"/>
  <c r="L874" i="28"/>
  <c r="F875" i="28" s="1"/>
  <c r="M874" i="28"/>
  <c r="I865" i="17" l="1"/>
  <c r="G865" i="17"/>
  <c r="S826" i="39"/>
  <c r="K837" i="30"/>
  <c r="L837" i="30" s="1"/>
  <c r="G825" i="37"/>
  <c r="H825" i="37" s="1"/>
  <c r="C826" i="51" s="1"/>
  <c r="D826" i="51" s="1"/>
  <c r="E826" i="51" s="1"/>
  <c r="M825" i="37"/>
  <c r="N825" i="37" s="1"/>
  <c r="I826" i="51" s="1"/>
  <c r="J826" i="51" s="1"/>
  <c r="K826" i="51" s="1"/>
  <c r="Y544" i="35"/>
  <c r="Z544" i="35" s="1"/>
  <c r="I544" i="40" s="1"/>
  <c r="L543" i="36"/>
  <c r="M543" i="36" s="1"/>
  <c r="N543" i="36" s="1"/>
  <c r="F540" i="41" s="1"/>
  <c r="F540" i="38"/>
  <c r="J554" i="32"/>
  <c r="K554" i="32" s="1"/>
  <c r="M812" i="27"/>
  <c r="L812" i="27"/>
  <c r="F813" i="27" s="1"/>
  <c r="H801" i="39"/>
  <c r="I801" i="39"/>
  <c r="J801" i="39"/>
  <c r="O802" i="35"/>
  <c r="P802" i="35"/>
  <c r="R865" i="35"/>
  <c r="L863" i="37"/>
  <c r="H875" i="28"/>
  <c r="J875" i="28" s="1"/>
  <c r="G875" i="28"/>
  <c r="J865" i="17" l="1"/>
  <c r="K865" i="17" s="1"/>
  <c r="Q802" i="35"/>
  <c r="V802" i="35" s="1"/>
  <c r="W802" i="35" s="1"/>
  <c r="K802" i="35" s="1"/>
  <c r="D802" i="39" s="1"/>
  <c r="C826" i="36"/>
  <c r="D826" i="36" s="1"/>
  <c r="E826" i="36" s="1"/>
  <c r="E827" i="39" s="1"/>
  <c r="T827" i="39" s="1"/>
  <c r="H827" i="35"/>
  <c r="M837" i="30"/>
  <c r="F838" i="30" s="1"/>
  <c r="N837" i="30"/>
  <c r="S827" i="35"/>
  <c r="I826" i="36"/>
  <c r="J826" i="36" s="1"/>
  <c r="K826" i="36" s="1"/>
  <c r="M554" i="32"/>
  <c r="G541" i="21" s="1"/>
  <c r="L554" i="32"/>
  <c r="F555" i="32" s="1"/>
  <c r="K801" i="39"/>
  <c r="L801" i="39" s="1"/>
  <c r="F802" i="39"/>
  <c r="G802" i="39" s="1"/>
  <c r="O802" i="39"/>
  <c r="G813" i="27"/>
  <c r="H813" i="27"/>
  <c r="J813" i="27" s="1"/>
  <c r="M803" i="35"/>
  <c r="I801" i="37"/>
  <c r="J801" i="37" s="1"/>
  <c r="K801" i="37" s="1"/>
  <c r="F802" i="51" s="1"/>
  <c r="G802" i="51" s="1"/>
  <c r="H802" i="51" s="1"/>
  <c r="K875" i="28"/>
  <c r="M865" i="17" l="1"/>
  <c r="F854" i="37" s="1"/>
  <c r="L865" i="17"/>
  <c r="F866" i="17" s="1"/>
  <c r="U827" i="39"/>
  <c r="U827" i="35"/>
  <c r="T827" i="35"/>
  <c r="O837" i="30"/>
  <c r="P837" i="30" s="1"/>
  <c r="E826" i="37"/>
  <c r="I838" i="30"/>
  <c r="G838" i="30"/>
  <c r="J827" i="35"/>
  <c r="I827" i="35"/>
  <c r="P827" i="39"/>
  <c r="Q827" i="39" s="1"/>
  <c r="R827" i="39"/>
  <c r="H555" i="32"/>
  <c r="G555" i="32"/>
  <c r="O543" i="37"/>
  <c r="P543" i="37" s="1"/>
  <c r="Q543" i="37" s="1"/>
  <c r="L544" i="51" s="1"/>
  <c r="M544" i="51" s="1"/>
  <c r="N544" i="51" s="1"/>
  <c r="X545" i="35"/>
  <c r="F802" i="36"/>
  <c r="G802" i="36" s="1"/>
  <c r="H802" i="36" s="1"/>
  <c r="N803" i="35"/>
  <c r="I813" i="27"/>
  <c r="K813" i="27"/>
  <c r="H802" i="39"/>
  <c r="I802" i="39"/>
  <c r="J802" i="39"/>
  <c r="L875" i="28"/>
  <c r="F876" i="28" s="1"/>
  <c r="M875" i="28"/>
  <c r="K802" i="39" l="1"/>
  <c r="G866" i="17"/>
  <c r="I866" i="17"/>
  <c r="K838" i="30"/>
  <c r="L838" i="30" s="1"/>
  <c r="G826" i="37"/>
  <c r="H826" i="37" s="1"/>
  <c r="C827" i="51" s="1"/>
  <c r="D827" i="51" s="1"/>
  <c r="E827" i="51" s="1"/>
  <c r="M826" i="37"/>
  <c r="N826" i="37" s="1"/>
  <c r="I827" i="51" s="1"/>
  <c r="J827" i="51" s="1"/>
  <c r="K827" i="51" s="1"/>
  <c r="S827" i="39"/>
  <c r="Y545" i="35"/>
  <c r="Z545" i="35" s="1"/>
  <c r="I545" i="40" s="1"/>
  <c r="F541" i="38"/>
  <c r="L544" i="36"/>
  <c r="M544" i="36" s="1"/>
  <c r="N544" i="36" s="1"/>
  <c r="F541" i="41" s="1"/>
  <c r="J555" i="32"/>
  <c r="K555" i="32" s="1"/>
  <c r="M813" i="27"/>
  <c r="L813" i="27"/>
  <c r="F814" i="27" s="1"/>
  <c r="L802" i="39"/>
  <c r="O803" i="35"/>
  <c r="P803" i="35"/>
  <c r="Q803" i="35" s="1"/>
  <c r="V803" i="35" s="1"/>
  <c r="W803" i="35" s="1"/>
  <c r="K803" i="35" s="1"/>
  <c r="D803" i="39" s="1"/>
  <c r="L864" i="37"/>
  <c r="R866" i="35"/>
  <c r="G876" i="28"/>
  <c r="H876" i="28"/>
  <c r="J876" i="28" s="1"/>
  <c r="J866" i="17" l="1"/>
  <c r="K866" i="17" s="1"/>
  <c r="N838" i="30"/>
  <c r="M838" i="30"/>
  <c r="F839" i="30" s="1"/>
  <c r="I827" i="36"/>
  <c r="J827" i="36" s="1"/>
  <c r="K827" i="36" s="1"/>
  <c r="S828" i="35"/>
  <c r="C827" i="36"/>
  <c r="D827" i="36" s="1"/>
  <c r="E827" i="36" s="1"/>
  <c r="E828" i="39" s="1"/>
  <c r="T828" i="39" s="1"/>
  <c r="H828" i="35"/>
  <c r="M555" i="32"/>
  <c r="G542" i="21" s="1"/>
  <c r="L555" i="32"/>
  <c r="F556" i="32" s="1"/>
  <c r="O803" i="39"/>
  <c r="F803" i="39"/>
  <c r="G803" i="39" s="1"/>
  <c r="G814" i="27"/>
  <c r="H814" i="27"/>
  <c r="J814" i="27" s="1"/>
  <c r="I802" i="37"/>
  <c r="J802" i="37" s="1"/>
  <c r="K802" i="37" s="1"/>
  <c r="F803" i="51" s="1"/>
  <c r="G803" i="51" s="1"/>
  <c r="H803" i="51" s="1"/>
  <c r="M804" i="35"/>
  <c r="K876" i="28"/>
  <c r="M866" i="17" l="1"/>
  <c r="F855" i="37" s="1"/>
  <c r="L866" i="17"/>
  <c r="F867" i="17" s="1"/>
  <c r="U828" i="39"/>
  <c r="J828" i="35"/>
  <c r="I828" i="35"/>
  <c r="P828" i="39"/>
  <c r="Q828" i="39" s="1"/>
  <c r="R828" i="39"/>
  <c r="T828" i="35"/>
  <c r="U828" i="35"/>
  <c r="I839" i="30"/>
  <c r="G839" i="30"/>
  <c r="O838" i="30"/>
  <c r="P838" i="30" s="1"/>
  <c r="E827" i="37"/>
  <c r="G556" i="32"/>
  <c r="H556" i="32"/>
  <c r="O544" i="37"/>
  <c r="P544" i="37" s="1"/>
  <c r="Q544" i="37" s="1"/>
  <c r="L545" i="51" s="1"/>
  <c r="M545" i="51" s="1"/>
  <c r="N545" i="51" s="1"/>
  <c r="X546" i="35"/>
  <c r="K814" i="27"/>
  <c r="I814" i="27"/>
  <c r="H803" i="39"/>
  <c r="J803" i="39"/>
  <c r="I803" i="39"/>
  <c r="N804" i="35"/>
  <c r="F803" i="36"/>
  <c r="G803" i="36" s="1"/>
  <c r="H803" i="36" s="1"/>
  <c r="L876" i="28"/>
  <c r="F877" i="28" s="1"/>
  <c r="M876" i="28"/>
  <c r="I867" i="17" l="1"/>
  <c r="G867" i="17"/>
  <c r="S828" i="39"/>
  <c r="K839" i="30"/>
  <c r="L839" i="30" s="1"/>
  <c r="G827" i="37"/>
  <c r="H827" i="37" s="1"/>
  <c r="C828" i="51" s="1"/>
  <c r="D828" i="51" s="1"/>
  <c r="E828" i="51" s="1"/>
  <c r="M827" i="37"/>
  <c r="N827" i="37" s="1"/>
  <c r="I828" i="51" s="1"/>
  <c r="J828" i="51" s="1"/>
  <c r="K828" i="51" s="1"/>
  <c r="K803" i="39"/>
  <c r="L803" i="39" s="1"/>
  <c r="Y546" i="35"/>
  <c r="Z546" i="35" s="1"/>
  <c r="I546" i="40" s="1"/>
  <c r="F542" i="38"/>
  <c r="L545" i="36"/>
  <c r="M545" i="36" s="1"/>
  <c r="N545" i="36" s="1"/>
  <c r="F542" i="41" s="1"/>
  <c r="J556" i="32"/>
  <c r="K556" i="32" s="1"/>
  <c r="P804" i="35"/>
  <c r="O804" i="35"/>
  <c r="L814" i="27"/>
  <c r="F815" i="27" s="1"/>
  <c r="M814" i="27"/>
  <c r="L865" i="37"/>
  <c r="R867" i="35"/>
  <c r="G877" i="28"/>
  <c r="H877" i="28"/>
  <c r="J867" i="17" l="1"/>
  <c r="K867" i="17" s="1"/>
  <c r="N839" i="30"/>
  <c r="M839" i="30"/>
  <c r="F840" i="30" s="1"/>
  <c r="S829" i="35"/>
  <c r="I828" i="36"/>
  <c r="J828" i="36" s="1"/>
  <c r="K828" i="36" s="1"/>
  <c r="H829" i="35"/>
  <c r="C828" i="36"/>
  <c r="D828" i="36" s="1"/>
  <c r="E828" i="36" s="1"/>
  <c r="E829" i="39" s="1"/>
  <c r="T829" i="39" s="1"/>
  <c r="L556" i="32"/>
  <c r="F557" i="32" s="1"/>
  <c r="M556" i="32"/>
  <c r="G543" i="21" s="1"/>
  <c r="J877" i="28"/>
  <c r="K877" i="28" s="1"/>
  <c r="Q804" i="35"/>
  <c r="V804" i="35" s="1"/>
  <c r="W804" i="35" s="1"/>
  <c r="K804" i="35" s="1"/>
  <c r="D804" i="39" s="1"/>
  <c r="O804" i="39" s="1"/>
  <c r="M805" i="35"/>
  <c r="I803" i="37"/>
  <c r="J803" i="37" s="1"/>
  <c r="K803" i="37" s="1"/>
  <c r="F804" i="51" s="1"/>
  <c r="G804" i="51" s="1"/>
  <c r="H804" i="51" s="1"/>
  <c r="G815" i="27"/>
  <c r="H815" i="27"/>
  <c r="J815" i="27" s="1"/>
  <c r="L867" i="17" l="1"/>
  <c r="F868" i="17" s="1"/>
  <c r="M867" i="17"/>
  <c r="F856" i="37" s="1"/>
  <c r="U829" i="39"/>
  <c r="I829" i="35"/>
  <c r="J829" i="35"/>
  <c r="T829" i="35"/>
  <c r="U829" i="35"/>
  <c r="G840" i="30"/>
  <c r="I840" i="30"/>
  <c r="P829" i="39"/>
  <c r="Q829" i="39" s="1"/>
  <c r="R829" i="39"/>
  <c r="O839" i="30"/>
  <c r="P839" i="30" s="1"/>
  <c r="E828" i="37"/>
  <c r="F804" i="39"/>
  <c r="G804" i="39" s="1"/>
  <c r="H804" i="39" s="1"/>
  <c r="X547" i="35"/>
  <c r="O545" i="37"/>
  <c r="P545" i="37" s="1"/>
  <c r="Q545" i="37" s="1"/>
  <c r="L546" i="51" s="1"/>
  <c r="M546" i="51" s="1"/>
  <c r="N546" i="51" s="1"/>
  <c r="G557" i="32"/>
  <c r="H557" i="32"/>
  <c r="M877" i="28"/>
  <c r="R868" i="35" s="1"/>
  <c r="L877" i="28"/>
  <c r="F878" i="28" s="1"/>
  <c r="H878" i="28" s="1"/>
  <c r="I815" i="27"/>
  <c r="K815" i="27"/>
  <c r="N805" i="35"/>
  <c r="F804" i="36"/>
  <c r="G804" i="36" s="1"/>
  <c r="H804" i="36" s="1"/>
  <c r="L866" i="37" l="1"/>
  <c r="G878" i="28"/>
  <c r="G868" i="17"/>
  <c r="I868" i="17"/>
  <c r="S829" i="39"/>
  <c r="K840" i="30"/>
  <c r="L840" i="30" s="1"/>
  <c r="G828" i="37"/>
  <c r="H828" i="37" s="1"/>
  <c r="C829" i="51" s="1"/>
  <c r="D829" i="51" s="1"/>
  <c r="E829" i="51" s="1"/>
  <c r="M828" i="37"/>
  <c r="N828" i="37" s="1"/>
  <c r="I829" i="51" s="1"/>
  <c r="J829" i="51" s="1"/>
  <c r="K829" i="51" s="1"/>
  <c r="L546" i="36"/>
  <c r="M546" i="36" s="1"/>
  <c r="N546" i="36" s="1"/>
  <c r="F543" i="41" s="1"/>
  <c r="Y547" i="35"/>
  <c r="Z547" i="35" s="1"/>
  <c r="I547" i="40" s="1"/>
  <c r="F543" i="38"/>
  <c r="J557" i="32"/>
  <c r="K557" i="32" s="1"/>
  <c r="J878" i="28"/>
  <c r="K878" i="28" s="1"/>
  <c r="P805" i="35"/>
  <c r="O805" i="35"/>
  <c r="J804" i="39"/>
  <c r="I804" i="39"/>
  <c r="K804" i="39" s="1"/>
  <c r="M815" i="27"/>
  <c r="L815" i="27"/>
  <c r="F816" i="27" s="1"/>
  <c r="L804" i="39" l="1"/>
  <c r="J868" i="17"/>
  <c r="K868" i="17" s="1"/>
  <c r="N840" i="30"/>
  <c r="M840" i="30"/>
  <c r="F841" i="30" s="1"/>
  <c r="I829" i="36"/>
  <c r="J829" i="36" s="1"/>
  <c r="K829" i="36" s="1"/>
  <c r="S830" i="35"/>
  <c r="C829" i="36"/>
  <c r="D829" i="36" s="1"/>
  <c r="E829" i="36" s="1"/>
  <c r="E830" i="39" s="1"/>
  <c r="T830" i="39" s="1"/>
  <c r="H830" i="35"/>
  <c r="M557" i="32"/>
  <c r="G544" i="21" s="1"/>
  <c r="L557" i="32"/>
  <c r="F558" i="32" s="1"/>
  <c r="L878" i="28"/>
  <c r="F879" i="28" s="1"/>
  <c r="H879" i="28" s="1"/>
  <c r="M878" i="28"/>
  <c r="R869" i="35" s="1"/>
  <c r="Q805" i="35"/>
  <c r="V805" i="35" s="1"/>
  <c r="W805" i="35" s="1"/>
  <c r="K805" i="35" s="1"/>
  <c r="D805" i="39" s="1"/>
  <c r="F805" i="39" s="1"/>
  <c r="I804" i="37"/>
  <c r="J804" i="37" s="1"/>
  <c r="K804" i="37" s="1"/>
  <c r="F805" i="51" s="1"/>
  <c r="G805" i="51" s="1"/>
  <c r="H805" i="51" s="1"/>
  <c r="M806" i="35"/>
  <c r="H816" i="27"/>
  <c r="J816" i="27" s="1"/>
  <c r="G816" i="27"/>
  <c r="G879" i="28" l="1"/>
  <c r="M868" i="17"/>
  <c r="F857" i="37" s="1"/>
  <c r="L868" i="17"/>
  <c r="F869" i="17" s="1"/>
  <c r="U830" i="39"/>
  <c r="L867" i="37"/>
  <c r="P830" i="39"/>
  <c r="Q830" i="39" s="1"/>
  <c r="R830" i="39"/>
  <c r="T830" i="35"/>
  <c r="U830" i="35"/>
  <c r="J830" i="35"/>
  <c r="I830" i="35"/>
  <c r="I841" i="30"/>
  <c r="G841" i="30"/>
  <c r="O840" i="30"/>
  <c r="P840" i="30" s="1"/>
  <c r="E829" i="37"/>
  <c r="G558" i="32"/>
  <c r="H558" i="32"/>
  <c r="O546" i="37"/>
  <c r="P546" i="37" s="1"/>
  <c r="Q546" i="37" s="1"/>
  <c r="L547" i="51" s="1"/>
  <c r="M547" i="51" s="1"/>
  <c r="N547" i="51" s="1"/>
  <c r="X548" i="35"/>
  <c r="O805" i="39"/>
  <c r="J879" i="28"/>
  <c r="K879" i="28" s="1"/>
  <c r="G805" i="39"/>
  <c r="H805" i="39" s="1"/>
  <c r="I816" i="27"/>
  <c r="K816" i="27"/>
  <c r="N806" i="35"/>
  <c r="F805" i="36"/>
  <c r="G805" i="36" s="1"/>
  <c r="H805" i="36" s="1"/>
  <c r="G869" i="17" l="1"/>
  <c r="I869" i="17"/>
  <c r="K841" i="30"/>
  <c r="L841" i="30" s="1"/>
  <c r="G829" i="37"/>
  <c r="H829" i="37" s="1"/>
  <c r="C830" i="51" s="1"/>
  <c r="D830" i="51" s="1"/>
  <c r="E830" i="51" s="1"/>
  <c r="M829" i="37"/>
  <c r="N829" i="37" s="1"/>
  <c r="I830" i="51" s="1"/>
  <c r="J830" i="51" s="1"/>
  <c r="K830" i="51" s="1"/>
  <c r="S830" i="39"/>
  <c r="L547" i="36"/>
  <c r="M547" i="36" s="1"/>
  <c r="N547" i="36" s="1"/>
  <c r="F544" i="41" s="1"/>
  <c r="Y548" i="35"/>
  <c r="Z548" i="35" s="1"/>
  <c r="I548" i="40" s="1"/>
  <c r="F544" i="38"/>
  <c r="J558" i="32"/>
  <c r="K558" i="32" s="1"/>
  <c r="M879" i="28"/>
  <c r="R870" i="35" s="1"/>
  <c r="L879" i="28"/>
  <c r="F880" i="28" s="1"/>
  <c r="G880" i="28" s="1"/>
  <c r="P806" i="35"/>
  <c r="O806" i="35"/>
  <c r="M816" i="27"/>
  <c r="L816" i="27"/>
  <c r="F817" i="27" s="1"/>
  <c r="I805" i="39"/>
  <c r="K805" i="39" s="1"/>
  <c r="J805" i="39"/>
  <c r="L868" i="37"/>
  <c r="J869" i="17" l="1"/>
  <c r="K869" i="17" s="1"/>
  <c r="H880" i="28"/>
  <c r="S831" i="35"/>
  <c r="I830" i="36"/>
  <c r="J830" i="36" s="1"/>
  <c r="K830" i="36" s="1"/>
  <c r="H831" i="35"/>
  <c r="C830" i="36"/>
  <c r="D830" i="36" s="1"/>
  <c r="E830" i="36" s="1"/>
  <c r="E831" i="39" s="1"/>
  <c r="T831" i="39" s="1"/>
  <c r="N841" i="30"/>
  <c r="M841" i="30"/>
  <c r="F842" i="30" s="1"/>
  <c r="L558" i="32"/>
  <c r="F559" i="32" s="1"/>
  <c r="M558" i="32"/>
  <c r="G545" i="21" s="1"/>
  <c r="J880" i="28"/>
  <c r="K880" i="28" s="1"/>
  <c r="L805" i="39"/>
  <c r="G817" i="27"/>
  <c r="H817" i="27"/>
  <c r="J817" i="27" s="1"/>
  <c r="M807" i="35"/>
  <c r="I805" i="37"/>
  <c r="J805" i="37" s="1"/>
  <c r="K805" i="37" s="1"/>
  <c r="F806" i="51" s="1"/>
  <c r="G806" i="51" s="1"/>
  <c r="H806" i="51" s="1"/>
  <c r="Q806" i="35"/>
  <c r="V806" i="35" s="1"/>
  <c r="W806" i="35" s="1"/>
  <c r="K806" i="35" s="1"/>
  <c r="D806" i="39" s="1"/>
  <c r="L869" i="17" l="1"/>
  <c r="F870" i="17" s="1"/>
  <c r="M869" i="17"/>
  <c r="F858" i="37" s="1"/>
  <c r="U831" i="39"/>
  <c r="O841" i="30"/>
  <c r="P841" i="30" s="1"/>
  <c r="E830" i="37"/>
  <c r="P831" i="39"/>
  <c r="Q831" i="39" s="1"/>
  <c r="R831" i="39"/>
  <c r="I831" i="35"/>
  <c r="J831" i="35"/>
  <c r="G842" i="30"/>
  <c r="I842" i="30"/>
  <c r="U831" i="35"/>
  <c r="T831" i="35"/>
  <c r="X549" i="35"/>
  <c r="O547" i="37"/>
  <c r="P547" i="37" s="1"/>
  <c r="Q547" i="37" s="1"/>
  <c r="L548" i="51" s="1"/>
  <c r="M548" i="51" s="1"/>
  <c r="N548" i="51" s="1"/>
  <c r="G559" i="32"/>
  <c r="H559" i="32"/>
  <c r="M880" i="28"/>
  <c r="L869" i="37" s="1"/>
  <c r="L880" i="28"/>
  <c r="F881" i="28" s="1"/>
  <c r="G881" i="28" s="1"/>
  <c r="K817" i="27"/>
  <c r="I817" i="27"/>
  <c r="N807" i="35"/>
  <c r="F806" i="36"/>
  <c r="G806" i="36" s="1"/>
  <c r="H806" i="36" s="1"/>
  <c r="F806" i="39"/>
  <c r="O806" i="39"/>
  <c r="H881" i="28" l="1"/>
  <c r="I870" i="17"/>
  <c r="G870" i="17"/>
  <c r="R871" i="35"/>
  <c r="S831" i="39"/>
  <c r="G830" i="37"/>
  <c r="H830" i="37" s="1"/>
  <c r="C831" i="51" s="1"/>
  <c r="D831" i="51" s="1"/>
  <c r="E831" i="51" s="1"/>
  <c r="M830" i="37"/>
  <c r="N830" i="37" s="1"/>
  <c r="I831" i="51" s="1"/>
  <c r="J831" i="51" s="1"/>
  <c r="K831" i="51" s="1"/>
  <c r="K842" i="30"/>
  <c r="L842" i="30" s="1"/>
  <c r="Y549" i="35"/>
  <c r="Z549" i="35" s="1"/>
  <c r="I549" i="40" s="1"/>
  <c r="L548" i="36"/>
  <c r="M548" i="36" s="1"/>
  <c r="N548" i="36" s="1"/>
  <c r="F545" i="41" s="1"/>
  <c r="F545" i="38"/>
  <c r="J559" i="32"/>
  <c r="K559" i="32" s="1"/>
  <c r="J881" i="28"/>
  <c r="K881" i="28" s="1"/>
  <c r="G806" i="39"/>
  <c r="H806" i="39" s="1"/>
  <c r="O807" i="35"/>
  <c r="P807" i="35"/>
  <c r="M817" i="27"/>
  <c r="L817" i="27"/>
  <c r="F818" i="27" s="1"/>
  <c r="J870" i="17" l="1"/>
  <c r="K870" i="17" s="1"/>
  <c r="M842" i="30"/>
  <c r="F843" i="30" s="1"/>
  <c r="N842" i="30"/>
  <c r="C831" i="36"/>
  <c r="D831" i="36" s="1"/>
  <c r="E831" i="36" s="1"/>
  <c r="E832" i="39" s="1"/>
  <c r="T832" i="39" s="1"/>
  <c r="H832" i="35"/>
  <c r="S832" i="35"/>
  <c r="I831" i="36"/>
  <c r="J831" i="36" s="1"/>
  <c r="K831" i="36" s="1"/>
  <c r="Q807" i="35"/>
  <c r="V807" i="35" s="1"/>
  <c r="W807" i="35" s="1"/>
  <c r="K807" i="35" s="1"/>
  <c r="D807" i="39" s="1"/>
  <c r="O807" i="39" s="1"/>
  <c r="M559" i="32"/>
  <c r="G546" i="21" s="1"/>
  <c r="L559" i="32"/>
  <c r="F560" i="32" s="1"/>
  <c r="L881" i="28"/>
  <c r="F882" i="28" s="1"/>
  <c r="H882" i="28" s="1"/>
  <c r="M881" i="28"/>
  <c r="R872" i="35" s="1"/>
  <c r="H818" i="27"/>
  <c r="J818" i="27" s="1"/>
  <c r="G818" i="27"/>
  <c r="M808" i="35"/>
  <c r="I806" i="37"/>
  <c r="J806" i="37" s="1"/>
  <c r="K806" i="37" s="1"/>
  <c r="F807" i="51" s="1"/>
  <c r="G807" i="51" s="1"/>
  <c r="H807" i="51" s="1"/>
  <c r="I806" i="39"/>
  <c r="K806" i="39" s="1"/>
  <c r="J806" i="39"/>
  <c r="L870" i="37" l="1"/>
  <c r="G882" i="28"/>
  <c r="M870" i="17"/>
  <c r="F859" i="37" s="1"/>
  <c r="L870" i="17"/>
  <c r="F871" i="17" s="1"/>
  <c r="U832" i="39"/>
  <c r="F807" i="39"/>
  <c r="G807" i="39" s="1"/>
  <c r="I807" i="39" s="1"/>
  <c r="U832" i="35"/>
  <c r="T832" i="35"/>
  <c r="I832" i="35"/>
  <c r="J832" i="35"/>
  <c r="P832" i="39"/>
  <c r="Q832" i="39" s="1"/>
  <c r="R832" i="39"/>
  <c r="O842" i="30"/>
  <c r="P842" i="30" s="1"/>
  <c r="E831" i="37"/>
  <c r="I843" i="30"/>
  <c r="G843" i="30"/>
  <c r="H560" i="32"/>
  <c r="G560" i="32"/>
  <c r="X550" i="35"/>
  <c r="O548" i="37"/>
  <c r="P548" i="37" s="1"/>
  <c r="Q548" i="37" s="1"/>
  <c r="L549" i="51" s="1"/>
  <c r="M549" i="51" s="1"/>
  <c r="N549" i="51" s="1"/>
  <c r="J882" i="28"/>
  <c r="K882" i="28" s="1"/>
  <c r="F807" i="36"/>
  <c r="G807" i="36" s="1"/>
  <c r="H807" i="36" s="1"/>
  <c r="N808" i="35"/>
  <c r="L806" i="39"/>
  <c r="K818" i="27"/>
  <c r="I818" i="27"/>
  <c r="G871" i="17" l="1"/>
  <c r="I871" i="17"/>
  <c r="J807" i="39"/>
  <c r="H807" i="39"/>
  <c r="K807" i="39" s="1"/>
  <c r="L807" i="39" s="1"/>
  <c r="K843" i="30"/>
  <c r="L843" i="30" s="1"/>
  <c r="G831" i="37"/>
  <c r="H831" i="37" s="1"/>
  <c r="C832" i="51" s="1"/>
  <c r="D832" i="51" s="1"/>
  <c r="E832" i="51" s="1"/>
  <c r="M831" i="37"/>
  <c r="N831" i="37" s="1"/>
  <c r="I832" i="51" s="1"/>
  <c r="J832" i="51" s="1"/>
  <c r="K832" i="51" s="1"/>
  <c r="S832" i="39"/>
  <c r="Y550" i="35"/>
  <c r="Z550" i="35" s="1"/>
  <c r="I550" i="40" s="1"/>
  <c r="L549" i="36"/>
  <c r="M549" i="36" s="1"/>
  <c r="N549" i="36" s="1"/>
  <c r="F546" i="41" s="1"/>
  <c r="F546" i="38"/>
  <c r="J560" i="32"/>
  <c r="K560" i="32" s="1"/>
  <c r="L882" i="28"/>
  <c r="F883" i="28" s="1"/>
  <c r="H883" i="28" s="1"/>
  <c r="M882" i="28"/>
  <c r="R873" i="35" s="1"/>
  <c r="M818" i="27"/>
  <c r="L818" i="27"/>
  <c r="F819" i="27" s="1"/>
  <c r="O808" i="35"/>
  <c r="P808" i="35"/>
  <c r="G883" i="28" l="1"/>
  <c r="J871" i="17"/>
  <c r="K871" i="17" s="1"/>
  <c r="L871" i="37"/>
  <c r="N843" i="30"/>
  <c r="M843" i="30"/>
  <c r="F844" i="30" s="1"/>
  <c r="I832" i="36"/>
  <c r="J832" i="36" s="1"/>
  <c r="K832" i="36" s="1"/>
  <c r="S833" i="35"/>
  <c r="C832" i="36"/>
  <c r="D832" i="36" s="1"/>
  <c r="E832" i="36" s="1"/>
  <c r="E833" i="39" s="1"/>
  <c r="T833" i="39" s="1"/>
  <c r="H833" i="35"/>
  <c r="Q808" i="35"/>
  <c r="V808" i="35" s="1"/>
  <c r="W808" i="35" s="1"/>
  <c r="K808" i="35" s="1"/>
  <c r="D808" i="39" s="1"/>
  <c r="O808" i="39" s="1"/>
  <c r="M560" i="32"/>
  <c r="G547" i="21" s="1"/>
  <c r="L560" i="32"/>
  <c r="F561" i="32" s="1"/>
  <c r="J883" i="28"/>
  <c r="K883" i="28" s="1"/>
  <c r="H819" i="27"/>
  <c r="J819" i="27" s="1"/>
  <c r="G819" i="27"/>
  <c r="M809" i="35"/>
  <c r="I807" i="37"/>
  <c r="J807" i="37" s="1"/>
  <c r="K807" i="37" s="1"/>
  <c r="F808" i="51" s="1"/>
  <c r="G808" i="51" s="1"/>
  <c r="H808" i="51" s="1"/>
  <c r="M871" i="17" l="1"/>
  <c r="F860" i="37" s="1"/>
  <c r="L871" i="17"/>
  <c r="F872" i="17" s="1"/>
  <c r="U833" i="39"/>
  <c r="J833" i="35"/>
  <c r="I833" i="35"/>
  <c r="F808" i="39"/>
  <c r="G808" i="39" s="1"/>
  <c r="H808" i="39" s="1"/>
  <c r="T833" i="35"/>
  <c r="U833" i="35"/>
  <c r="P833" i="39"/>
  <c r="Q833" i="39" s="1"/>
  <c r="R833" i="39"/>
  <c r="G844" i="30"/>
  <c r="I844" i="30"/>
  <c r="O843" i="30"/>
  <c r="P843" i="30" s="1"/>
  <c r="E832" i="37"/>
  <c r="G561" i="32"/>
  <c r="H561" i="32"/>
  <c r="O549" i="37"/>
  <c r="P549" i="37" s="1"/>
  <c r="Q549" i="37" s="1"/>
  <c r="L550" i="51" s="1"/>
  <c r="M550" i="51" s="1"/>
  <c r="N550" i="51" s="1"/>
  <c r="X551" i="35"/>
  <c r="L883" i="28"/>
  <c r="F884" i="28" s="1"/>
  <c r="H884" i="28" s="1"/>
  <c r="M883" i="28"/>
  <c r="R874" i="35" s="1"/>
  <c r="I819" i="27"/>
  <c r="K819" i="27"/>
  <c r="F808" i="36"/>
  <c r="G808" i="36" s="1"/>
  <c r="H808" i="36" s="1"/>
  <c r="N809" i="35"/>
  <c r="G884" i="28" l="1"/>
  <c r="L872" i="37"/>
  <c r="I872" i="17"/>
  <c r="G872" i="17"/>
  <c r="S833" i="39"/>
  <c r="G832" i="37"/>
  <c r="H832" i="37" s="1"/>
  <c r="C833" i="51" s="1"/>
  <c r="D833" i="51" s="1"/>
  <c r="E833" i="51" s="1"/>
  <c r="M832" i="37"/>
  <c r="N832" i="37" s="1"/>
  <c r="I833" i="51" s="1"/>
  <c r="J833" i="51" s="1"/>
  <c r="K833" i="51" s="1"/>
  <c r="K844" i="30"/>
  <c r="L844" i="30" s="1"/>
  <c r="F547" i="38"/>
  <c r="Y551" i="35"/>
  <c r="Z551" i="35" s="1"/>
  <c r="I551" i="40" s="1"/>
  <c r="L550" i="36"/>
  <c r="M550" i="36" s="1"/>
  <c r="N550" i="36" s="1"/>
  <c r="F547" i="41" s="1"/>
  <c r="J561" i="32"/>
  <c r="K561" i="32" s="1"/>
  <c r="J884" i="28"/>
  <c r="K884" i="28" s="1"/>
  <c r="O809" i="35"/>
  <c r="P809" i="35"/>
  <c r="J808" i="39"/>
  <c r="I808" i="39"/>
  <c r="K808" i="39" s="1"/>
  <c r="M819" i="27"/>
  <c r="L819" i="27"/>
  <c r="F820" i="27" s="1"/>
  <c r="Q809" i="35" l="1"/>
  <c r="V809" i="35" s="1"/>
  <c r="W809" i="35" s="1"/>
  <c r="K809" i="35" s="1"/>
  <c r="D809" i="39" s="1"/>
  <c r="J872" i="17"/>
  <c r="K872" i="17" s="1"/>
  <c r="N844" i="30"/>
  <c r="M844" i="30"/>
  <c r="F845" i="30" s="1"/>
  <c r="S834" i="35"/>
  <c r="I833" i="36"/>
  <c r="J833" i="36" s="1"/>
  <c r="K833" i="36" s="1"/>
  <c r="C833" i="36"/>
  <c r="D833" i="36" s="1"/>
  <c r="E833" i="36" s="1"/>
  <c r="E834" i="39" s="1"/>
  <c r="T834" i="39" s="1"/>
  <c r="H834" i="35"/>
  <c r="L561" i="32"/>
  <c r="F562" i="32" s="1"/>
  <c r="M561" i="32"/>
  <c r="G548" i="21" s="1"/>
  <c r="L884" i="28"/>
  <c r="F885" i="28" s="1"/>
  <c r="H885" i="28" s="1"/>
  <c r="M884" i="28"/>
  <c r="H820" i="27"/>
  <c r="J820" i="27" s="1"/>
  <c r="G820" i="27"/>
  <c r="M810" i="35"/>
  <c r="I808" i="37"/>
  <c r="J808" i="37" s="1"/>
  <c r="K808" i="37" s="1"/>
  <c r="F809" i="51" s="1"/>
  <c r="G809" i="51" s="1"/>
  <c r="H809" i="51" s="1"/>
  <c r="L808" i="39"/>
  <c r="F809" i="39"/>
  <c r="G809" i="39" s="1"/>
  <c r="O809" i="39"/>
  <c r="G885" i="28"/>
  <c r="R875" i="35"/>
  <c r="L873" i="37"/>
  <c r="L872" i="17" l="1"/>
  <c r="F873" i="17" s="1"/>
  <c r="M872" i="17"/>
  <c r="F861" i="37" s="1"/>
  <c r="U834" i="39"/>
  <c r="P834" i="39"/>
  <c r="Q834" i="39" s="1"/>
  <c r="R834" i="39"/>
  <c r="U834" i="35"/>
  <c r="T834" i="35"/>
  <c r="G845" i="30"/>
  <c r="I845" i="30"/>
  <c r="J834" i="35"/>
  <c r="I834" i="35"/>
  <c r="E833" i="37"/>
  <c r="O844" i="30"/>
  <c r="P844" i="30" s="1"/>
  <c r="O550" i="37"/>
  <c r="P550" i="37" s="1"/>
  <c r="Q550" i="37" s="1"/>
  <c r="L551" i="51" s="1"/>
  <c r="M551" i="51" s="1"/>
  <c r="N551" i="51" s="1"/>
  <c r="X552" i="35"/>
  <c r="H562" i="32"/>
  <c r="G562" i="32"/>
  <c r="J885" i="28"/>
  <c r="K885" i="28" s="1"/>
  <c r="F809" i="36"/>
  <c r="G809" i="36" s="1"/>
  <c r="H809" i="36" s="1"/>
  <c r="N810" i="35"/>
  <c r="H809" i="39"/>
  <c r="I809" i="39"/>
  <c r="J809" i="39"/>
  <c r="K820" i="27"/>
  <c r="I820" i="27"/>
  <c r="K809" i="39" l="1"/>
  <c r="G873" i="17"/>
  <c r="I873" i="17"/>
  <c r="K845" i="30"/>
  <c r="L845" i="30" s="1"/>
  <c r="G833" i="37"/>
  <c r="H833" i="37" s="1"/>
  <c r="C834" i="51" s="1"/>
  <c r="D834" i="51" s="1"/>
  <c r="E834" i="51" s="1"/>
  <c r="M833" i="37"/>
  <c r="N833" i="37" s="1"/>
  <c r="I834" i="51" s="1"/>
  <c r="J834" i="51" s="1"/>
  <c r="K834" i="51" s="1"/>
  <c r="S834" i="39"/>
  <c r="J562" i="32"/>
  <c r="K562" i="32" s="1"/>
  <c r="Y552" i="35"/>
  <c r="Z552" i="35" s="1"/>
  <c r="I552" i="40" s="1"/>
  <c r="L551" i="36"/>
  <c r="M551" i="36" s="1"/>
  <c r="N551" i="36" s="1"/>
  <c r="F548" i="41" s="1"/>
  <c r="F548" i="38"/>
  <c r="L885" i="28"/>
  <c r="F886" i="28" s="1"/>
  <c r="G886" i="28" s="1"/>
  <c r="M885" i="28"/>
  <c r="L874" i="37" s="1"/>
  <c r="L809" i="39"/>
  <c r="L820" i="27"/>
  <c r="F821" i="27" s="1"/>
  <c r="M820" i="27"/>
  <c r="O810" i="35"/>
  <c r="P810" i="35"/>
  <c r="H886" i="28" l="1"/>
  <c r="J873" i="17"/>
  <c r="K873" i="17" s="1"/>
  <c r="R876" i="35"/>
  <c r="M845" i="30"/>
  <c r="F846" i="30" s="1"/>
  <c r="N845" i="30"/>
  <c r="S835" i="35"/>
  <c r="I834" i="36"/>
  <c r="J834" i="36" s="1"/>
  <c r="K834" i="36" s="1"/>
  <c r="C834" i="36"/>
  <c r="D834" i="36" s="1"/>
  <c r="E834" i="36" s="1"/>
  <c r="E835" i="39" s="1"/>
  <c r="T835" i="39" s="1"/>
  <c r="H835" i="35"/>
  <c r="M562" i="32"/>
  <c r="G549" i="21" s="1"/>
  <c r="L562" i="32"/>
  <c r="F563" i="32" s="1"/>
  <c r="J886" i="28"/>
  <c r="K886" i="28" s="1"/>
  <c r="Q810" i="35"/>
  <c r="V810" i="35" s="1"/>
  <c r="W810" i="35" s="1"/>
  <c r="K810" i="35" s="1"/>
  <c r="D810" i="39" s="1"/>
  <c r="O810" i="39" s="1"/>
  <c r="M811" i="35"/>
  <c r="I809" i="37"/>
  <c r="J809" i="37" s="1"/>
  <c r="K809" i="37" s="1"/>
  <c r="F810" i="51" s="1"/>
  <c r="G810" i="51" s="1"/>
  <c r="H810" i="51" s="1"/>
  <c r="G821" i="27"/>
  <c r="H821" i="27"/>
  <c r="J821" i="27" s="1"/>
  <c r="M873" i="17" l="1"/>
  <c r="F862" i="37" s="1"/>
  <c r="L873" i="17"/>
  <c r="F874" i="17" s="1"/>
  <c r="U835" i="39"/>
  <c r="P835" i="39"/>
  <c r="Q835" i="39" s="1"/>
  <c r="R835" i="39"/>
  <c r="U835" i="35"/>
  <c r="T835" i="35"/>
  <c r="I835" i="35"/>
  <c r="J835" i="35"/>
  <c r="O845" i="30"/>
  <c r="P845" i="30" s="1"/>
  <c r="E834" i="37"/>
  <c r="I846" i="30"/>
  <c r="G846" i="30"/>
  <c r="G563" i="32"/>
  <c r="H563" i="32"/>
  <c r="X553" i="35"/>
  <c r="O551" i="37"/>
  <c r="P551" i="37" s="1"/>
  <c r="Q551" i="37" s="1"/>
  <c r="L552" i="51" s="1"/>
  <c r="M552" i="51" s="1"/>
  <c r="N552" i="51" s="1"/>
  <c r="L886" i="28"/>
  <c r="F887" i="28" s="1"/>
  <c r="H887" i="28" s="1"/>
  <c r="M886" i="28"/>
  <c r="R877" i="35" s="1"/>
  <c r="F810" i="39"/>
  <c r="G810" i="39" s="1"/>
  <c r="J810" i="39" s="1"/>
  <c r="F810" i="36"/>
  <c r="G810" i="36" s="1"/>
  <c r="H810" i="36" s="1"/>
  <c r="N811" i="35"/>
  <c r="I821" i="27"/>
  <c r="K821" i="27"/>
  <c r="L875" i="37"/>
  <c r="I874" i="17" l="1"/>
  <c r="G874" i="17"/>
  <c r="G887" i="28"/>
  <c r="G834" i="37"/>
  <c r="H834" i="37" s="1"/>
  <c r="C835" i="51" s="1"/>
  <c r="D835" i="51" s="1"/>
  <c r="E835" i="51" s="1"/>
  <c r="M834" i="37"/>
  <c r="N834" i="37" s="1"/>
  <c r="I835" i="51" s="1"/>
  <c r="J835" i="51" s="1"/>
  <c r="K835" i="51" s="1"/>
  <c r="K846" i="30"/>
  <c r="L846" i="30" s="1"/>
  <c r="S835" i="39"/>
  <c r="H810" i="39"/>
  <c r="J563" i="32"/>
  <c r="K563" i="32" s="1"/>
  <c r="Y553" i="35"/>
  <c r="Z553" i="35" s="1"/>
  <c r="I553" i="40" s="1"/>
  <c r="F549" i="38"/>
  <c r="L552" i="36"/>
  <c r="M552" i="36" s="1"/>
  <c r="N552" i="36" s="1"/>
  <c r="F549" i="41" s="1"/>
  <c r="J887" i="28"/>
  <c r="K887" i="28" s="1"/>
  <c r="I810" i="39"/>
  <c r="M821" i="27"/>
  <c r="L821" i="27"/>
  <c r="F822" i="27" s="1"/>
  <c r="O811" i="35"/>
  <c r="P811" i="35"/>
  <c r="J874" i="17" l="1"/>
  <c r="K874" i="17" s="1"/>
  <c r="Q811" i="35"/>
  <c r="V811" i="35" s="1"/>
  <c r="W811" i="35" s="1"/>
  <c r="K811" i="35" s="1"/>
  <c r="D811" i="39" s="1"/>
  <c r="K810" i="39"/>
  <c r="L810" i="39" s="1"/>
  <c r="M846" i="30"/>
  <c r="F847" i="30" s="1"/>
  <c r="N846" i="30"/>
  <c r="S836" i="35"/>
  <c r="I835" i="36"/>
  <c r="J835" i="36" s="1"/>
  <c r="K835" i="36" s="1"/>
  <c r="C835" i="36"/>
  <c r="D835" i="36" s="1"/>
  <c r="E835" i="36" s="1"/>
  <c r="E836" i="39" s="1"/>
  <c r="T836" i="39" s="1"/>
  <c r="H836" i="35"/>
  <c r="M563" i="32"/>
  <c r="G550" i="21" s="1"/>
  <c r="L563" i="32"/>
  <c r="F564" i="32" s="1"/>
  <c r="M887" i="28"/>
  <c r="R878" i="35" s="1"/>
  <c r="L887" i="28"/>
  <c r="F888" i="28" s="1"/>
  <c r="H888" i="28" s="1"/>
  <c r="F811" i="39"/>
  <c r="G811" i="39" s="1"/>
  <c r="O811" i="39"/>
  <c r="G822" i="27"/>
  <c r="H822" i="27"/>
  <c r="J822" i="27" s="1"/>
  <c r="M812" i="35"/>
  <c r="I810" i="37"/>
  <c r="J810" i="37" s="1"/>
  <c r="K810" i="37" s="1"/>
  <c r="F811" i="51" s="1"/>
  <c r="G811" i="51" s="1"/>
  <c r="H811" i="51" s="1"/>
  <c r="L876" i="37"/>
  <c r="G888" i="28" l="1"/>
  <c r="L874" i="17"/>
  <c r="F875" i="17" s="1"/>
  <c r="M874" i="17"/>
  <c r="F863" i="37" s="1"/>
  <c r="U836" i="39"/>
  <c r="I836" i="35"/>
  <c r="J836" i="35"/>
  <c r="P836" i="39"/>
  <c r="Q836" i="39" s="1"/>
  <c r="R836" i="39"/>
  <c r="U836" i="35"/>
  <c r="T836" i="35"/>
  <c r="O846" i="30"/>
  <c r="P846" i="30" s="1"/>
  <c r="E835" i="37"/>
  <c r="G847" i="30"/>
  <c r="I847" i="30"/>
  <c r="H564" i="32"/>
  <c r="G564" i="32"/>
  <c r="X554" i="35"/>
  <c r="O552" i="37"/>
  <c r="P552" i="37" s="1"/>
  <c r="Q552" i="37" s="1"/>
  <c r="L553" i="51" s="1"/>
  <c r="M553" i="51" s="1"/>
  <c r="N553" i="51" s="1"/>
  <c r="J888" i="28"/>
  <c r="K888" i="28" s="1"/>
  <c r="F811" i="36"/>
  <c r="G811" i="36" s="1"/>
  <c r="H811" i="36" s="1"/>
  <c r="N812" i="35"/>
  <c r="K822" i="27"/>
  <c r="I822" i="27"/>
  <c r="H811" i="39"/>
  <c r="J811" i="39"/>
  <c r="I811" i="39"/>
  <c r="I875" i="17" l="1"/>
  <c r="G875" i="17"/>
  <c r="K847" i="30"/>
  <c r="L847" i="30" s="1"/>
  <c r="S836" i="39"/>
  <c r="G835" i="37"/>
  <c r="H835" i="37" s="1"/>
  <c r="C836" i="51" s="1"/>
  <c r="D836" i="51" s="1"/>
  <c r="E836" i="51" s="1"/>
  <c r="M835" i="37"/>
  <c r="N835" i="37" s="1"/>
  <c r="I836" i="51" s="1"/>
  <c r="J836" i="51" s="1"/>
  <c r="K836" i="51" s="1"/>
  <c r="F550" i="38"/>
  <c r="L553" i="36"/>
  <c r="M553" i="36" s="1"/>
  <c r="N553" i="36" s="1"/>
  <c r="F550" i="41" s="1"/>
  <c r="Y554" i="35"/>
  <c r="Z554" i="35" s="1"/>
  <c r="I554" i="40" s="1"/>
  <c r="J564" i="32"/>
  <c r="K564" i="32" s="1"/>
  <c r="L888" i="28"/>
  <c r="F889" i="28" s="1"/>
  <c r="G889" i="28" s="1"/>
  <c r="M888" i="28"/>
  <c r="R879" i="35" s="1"/>
  <c r="K811" i="39"/>
  <c r="L811" i="39" s="1"/>
  <c r="M822" i="27"/>
  <c r="L822" i="27"/>
  <c r="F823" i="27" s="1"/>
  <c r="O812" i="35"/>
  <c r="P812" i="35"/>
  <c r="L877" i="37" l="1"/>
  <c r="J875" i="17"/>
  <c r="K875" i="17" s="1"/>
  <c r="H889" i="28"/>
  <c r="M847" i="30"/>
  <c r="F848" i="30" s="1"/>
  <c r="N847" i="30"/>
  <c r="C836" i="36"/>
  <c r="D836" i="36" s="1"/>
  <c r="E836" i="36" s="1"/>
  <c r="E837" i="39" s="1"/>
  <c r="T837" i="39" s="1"/>
  <c r="H837" i="35"/>
  <c r="S837" i="35"/>
  <c r="I836" i="36"/>
  <c r="J836" i="36" s="1"/>
  <c r="K836" i="36" s="1"/>
  <c r="Q812" i="35"/>
  <c r="V812" i="35" s="1"/>
  <c r="W812" i="35" s="1"/>
  <c r="K812" i="35" s="1"/>
  <c r="D812" i="39" s="1"/>
  <c r="O812" i="39" s="1"/>
  <c r="M564" i="32"/>
  <c r="G551" i="21" s="1"/>
  <c r="L564" i="32"/>
  <c r="F565" i="32" s="1"/>
  <c r="J889" i="28"/>
  <c r="K889" i="28" s="1"/>
  <c r="H823" i="27"/>
  <c r="J823" i="27" s="1"/>
  <c r="G823" i="27"/>
  <c r="M813" i="35"/>
  <c r="I811" i="37"/>
  <c r="J811" i="37" s="1"/>
  <c r="K811" i="37" s="1"/>
  <c r="F812" i="51" s="1"/>
  <c r="G812" i="51" s="1"/>
  <c r="H812" i="51" s="1"/>
  <c r="L875" i="17" l="1"/>
  <c r="F876" i="17" s="1"/>
  <c r="M875" i="17"/>
  <c r="F864" i="37" s="1"/>
  <c r="U837" i="39"/>
  <c r="F812" i="39"/>
  <c r="G812" i="39" s="1"/>
  <c r="H812" i="39" s="1"/>
  <c r="I837" i="35"/>
  <c r="J837" i="35"/>
  <c r="P837" i="39"/>
  <c r="Q837" i="39" s="1"/>
  <c r="R837" i="39"/>
  <c r="T837" i="35"/>
  <c r="U837" i="35"/>
  <c r="O847" i="30"/>
  <c r="P847" i="30" s="1"/>
  <c r="E836" i="37"/>
  <c r="I848" i="30"/>
  <c r="G848" i="30"/>
  <c r="G565" i="32"/>
  <c r="H565" i="32"/>
  <c r="X555" i="35"/>
  <c r="O553" i="37"/>
  <c r="P553" i="37" s="1"/>
  <c r="Q553" i="37" s="1"/>
  <c r="L554" i="51" s="1"/>
  <c r="M554" i="51" s="1"/>
  <c r="N554" i="51" s="1"/>
  <c r="L889" i="28"/>
  <c r="F890" i="28" s="1"/>
  <c r="G890" i="28" s="1"/>
  <c r="M889" i="28"/>
  <c r="L878" i="37" s="1"/>
  <c r="K823" i="27"/>
  <c r="I823" i="27"/>
  <c r="F812" i="36"/>
  <c r="G812" i="36" s="1"/>
  <c r="H812" i="36" s="1"/>
  <c r="N813" i="35"/>
  <c r="H890" i="28" l="1"/>
  <c r="J890" i="28" s="1"/>
  <c r="R880" i="35"/>
  <c r="I876" i="17"/>
  <c r="G876" i="17"/>
  <c r="S837" i="39"/>
  <c r="K848" i="30"/>
  <c r="L848" i="30" s="1"/>
  <c r="G836" i="37"/>
  <c r="H836" i="37" s="1"/>
  <c r="C837" i="51" s="1"/>
  <c r="D837" i="51" s="1"/>
  <c r="E837" i="51" s="1"/>
  <c r="M836" i="37"/>
  <c r="N836" i="37" s="1"/>
  <c r="I837" i="51" s="1"/>
  <c r="J837" i="51" s="1"/>
  <c r="K837" i="51" s="1"/>
  <c r="L554" i="36"/>
  <c r="M554" i="36" s="1"/>
  <c r="N554" i="36" s="1"/>
  <c r="F551" i="41" s="1"/>
  <c r="Y555" i="35"/>
  <c r="Z555" i="35" s="1"/>
  <c r="I555" i="40" s="1"/>
  <c r="F551" i="38"/>
  <c r="J565" i="32"/>
  <c r="K565" i="32" s="1"/>
  <c r="I812" i="39"/>
  <c r="J812" i="39"/>
  <c r="K812" i="39"/>
  <c r="O813" i="35"/>
  <c r="P813" i="35"/>
  <c r="L823" i="27"/>
  <c r="F824" i="27" s="1"/>
  <c r="M823" i="27"/>
  <c r="K890" i="28"/>
  <c r="J876" i="17" l="1"/>
  <c r="K876" i="17" s="1"/>
  <c r="M848" i="30"/>
  <c r="F849" i="30" s="1"/>
  <c r="N848" i="30"/>
  <c r="H838" i="35"/>
  <c r="C837" i="36"/>
  <c r="D837" i="36" s="1"/>
  <c r="E837" i="36" s="1"/>
  <c r="E838" i="39" s="1"/>
  <c r="T838" i="39" s="1"/>
  <c r="S838" i="35"/>
  <c r="I837" i="36"/>
  <c r="J837" i="36" s="1"/>
  <c r="K837" i="36" s="1"/>
  <c r="M565" i="32"/>
  <c r="G552" i="21" s="1"/>
  <c r="L565" i="32"/>
  <c r="F566" i="32" s="1"/>
  <c r="Q813" i="35"/>
  <c r="V813" i="35" s="1"/>
  <c r="W813" i="35" s="1"/>
  <c r="K813" i="35" s="1"/>
  <c r="D813" i="39" s="1"/>
  <c r="O813" i="39" s="1"/>
  <c r="I812" i="37"/>
  <c r="J812" i="37" s="1"/>
  <c r="K812" i="37" s="1"/>
  <c r="F813" i="51" s="1"/>
  <c r="G813" i="51" s="1"/>
  <c r="H813" i="51" s="1"/>
  <c r="M814" i="35"/>
  <c r="G824" i="27"/>
  <c r="H824" i="27"/>
  <c r="J824" i="27" s="1"/>
  <c r="F813" i="39"/>
  <c r="L812" i="39"/>
  <c r="M890" i="28"/>
  <c r="L890" i="28"/>
  <c r="F891" i="28" s="1"/>
  <c r="L876" i="17" l="1"/>
  <c r="F877" i="17" s="1"/>
  <c r="M876" i="17"/>
  <c r="F865" i="37" s="1"/>
  <c r="U838" i="39"/>
  <c r="P838" i="39"/>
  <c r="Q838" i="39" s="1"/>
  <c r="R838" i="39"/>
  <c r="J838" i="35"/>
  <c r="I838" i="35"/>
  <c r="E837" i="37"/>
  <c r="O848" i="30"/>
  <c r="P848" i="30" s="1"/>
  <c r="U838" i="35"/>
  <c r="T838" i="35"/>
  <c r="G849" i="30"/>
  <c r="I849" i="30"/>
  <c r="H566" i="32"/>
  <c r="G566" i="32"/>
  <c r="X556" i="35"/>
  <c r="O554" i="37"/>
  <c r="P554" i="37" s="1"/>
  <c r="Q554" i="37" s="1"/>
  <c r="L555" i="51" s="1"/>
  <c r="M555" i="51" s="1"/>
  <c r="N555" i="51" s="1"/>
  <c r="I824" i="27"/>
  <c r="K824" i="27"/>
  <c r="G813" i="39"/>
  <c r="H813" i="39" s="1"/>
  <c r="F813" i="36"/>
  <c r="G813" i="36" s="1"/>
  <c r="H813" i="36" s="1"/>
  <c r="N814" i="35"/>
  <c r="G891" i="28"/>
  <c r="H891" i="28"/>
  <c r="J891" i="28" s="1"/>
  <c r="R881" i="35"/>
  <c r="L879" i="37"/>
  <c r="I877" i="17" l="1"/>
  <c r="G877" i="17"/>
  <c r="G837" i="37"/>
  <c r="H837" i="37" s="1"/>
  <c r="C838" i="51" s="1"/>
  <c r="D838" i="51" s="1"/>
  <c r="E838" i="51" s="1"/>
  <c r="M837" i="37"/>
  <c r="N837" i="37" s="1"/>
  <c r="I838" i="51" s="1"/>
  <c r="J838" i="51" s="1"/>
  <c r="K838" i="51" s="1"/>
  <c r="K849" i="30"/>
  <c r="L849" i="30" s="1"/>
  <c r="S838" i="39"/>
  <c r="L555" i="36"/>
  <c r="M555" i="36" s="1"/>
  <c r="N555" i="36" s="1"/>
  <c r="F552" i="41" s="1"/>
  <c r="Y556" i="35"/>
  <c r="Z556" i="35" s="1"/>
  <c r="I556" i="40" s="1"/>
  <c r="F552" i="38"/>
  <c r="J566" i="32"/>
  <c r="K566" i="32" s="1"/>
  <c r="P814" i="35"/>
  <c r="O814" i="35"/>
  <c r="I813" i="39"/>
  <c r="K813" i="39" s="1"/>
  <c r="J813" i="39"/>
  <c r="M824" i="27"/>
  <c r="L824" i="27"/>
  <c r="F825" i="27" s="1"/>
  <c r="K891" i="28"/>
  <c r="J877" i="17" l="1"/>
  <c r="K877" i="17" s="1"/>
  <c r="M849" i="30"/>
  <c r="F850" i="30" s="1"/>
  <c r="N849" i="30"/>
  <c r="S839" i="35"/>
  <c r="I838" i="36"/>
  <c r="J838" i="36" s="1"/>
  <c r="K838" i="36" s="1"/>
  <c r="C838" i="36"/>
  <c r="D838" i="36" s="1"/>
  <c r="E838" i="36" s="1"/>
  <c r="E839" i="39" s="1"/>
  <c r="T839" i="39" s="1"/>
  <c r="H839" i="35"/>
  <c r="M566" i="32"/>
  <c r="G553" i="21" s="1"/>
  <c r="L566" i="32"/>
  <c r="F567" i="32" s="1"/>
  <c r="G825" i="27"/>
  <c r="H825" i="27"/>
  <c r="J825" i="27" s="1"/>
  <c r="L813" i="39"/>
  <c r="M815" i="35"/>
  <c r="I813" i="37"/>
  <c r="J813" i="37" s="1"/>
  <c r="K813" i="37" s="1"/>
  <c r="F814" i="51" s="1"/>
  <c r="G814" i="51" s="1"/>
  <c r="H814" i="51" s="1"/>
  <c r="Q814" i="35"/>
  <c r="V814" i="35" s="1"/>
  <c r="W814" i="35" s="1"/>
  <c r="K814" i="35" s="1"/>
  <c r="D814" i="39" s="1"/>
  <c r="M891" i="28"/>
  <c r="L891" i="28"/>
  <c r="F892" i="28" s="1"/>
  <c r="L877" i="17" l="1"/>
  <c r="F878" i="17" s="1"/>
  <c r="M877" i="17"/>
  <c r="F866" i="37" s="1"/>
  <c r="U839" i="39"/>
  <c r="I839" i="35"/>
  <c r="J839" i="35"/>
  <c r="T839" i="35"/>
  <c r="U839" i="35"/>
  <c r="P839" i="39"/>
  <c r="Q839" i="39" s="1"/>
  <c r="R839" i="39"/>
  <c r="E838" i="37"/>
  <c r="O849" i="30"/>
  <c r="P849" i="30" s="1"/>
  <c r="I850" i="30"/>
  <c r="G850" i="30"/>
  <c r="H567" i="32"/>
  <c r="G567" i="32"/>
  <c r="O555" i="37"/>
  <c r="P555" i="37" s="1"/>
  <c r="Q555" i="37" s="1"/>
  <c r="L556" i="51" s="1"/>
  <c r="M556" i="51" s="1"/>
  <c r="N556" i="51" s="1"/>
  <c r="X557" i="35"/>
  <c r="O814" i="39"/>
  <c r="F814" i="39"/>
  <c r="G814" i="39" s="1"/>
  <c r="F814" i="36"/>
  <c r="G814" i="36" s="1"/>
  <c r="H814" i="36" s="1"/>
  <c r="N815" i="35"/>
  <c r="K825" i="27"/>
  <c r="I825" i="27"/>
  <c r="H892" i="28"/>
  <c r="J892" i="28" s="1"/>
  <c r="G892" i="28"/>
  <c r="R882" i="35"/>
  <c r="L880" i="37"/>
  <c r="G878" i="17" l="1"/>
  <c r="I878" i="17"/>
  <c r="S839" i="39"/>
  <c r="G838" i="37"/>
  <c r="H838" i="37" s="1"/>
  <c r="C839" i="51" s="1"/>
  <c r="D839" i="51" s="1"/>
  <c r="E839" i="51" s="1"/>
  <c r="M838" i="37"/>
  <c r="N838" i="37" s="1"/>
  <c r="I839" i="51" s="1"/>
  <c r="J839" i="51" s="1"/>
  <c r="K839" i="51" s="1"/>
  <c r="K850" i="30"/>
  <c r="L850" i="30" s="1"/>
  <c r="L556" i="36"/>
  <c r="M556" i="36" s="1"/>
  <c r="N556" i="36" s="1"/>
  <c r="F553" i="41" s="1"/>
  <c r="Y557" i="35"/>
  <c r="Z557" i="35" s="1"/>
  <c r="I557" i="40" s="1"/>
  <c r="F553" i="38"/>
  <c r="J567" i="32"/>
  <c r="K567" i="32" s="1"/>
  <c r="P815" i="35"/>
  <c r="O815" i="35"/>
  <c r="L825" i="27"/>
  <c r="F826" i="27" s="1"/>
  <c r="M825" i="27"/>
  <c r="H814" i="39"/>
  <c r="I814" i="39"/>
  <c r="J814" i="39"/>
  <c r="K892" i="28"/>
  <c r="J878" i="17" l="1"/>
  <c r="K878" i="17" s="1"/>
  <c r="M850" i="30"/>
  <c r="F851" i="30" s="1"/>
  <c r="N850" i="30"/>
  <c r="S840" i="35"/>
  <c r="I839" i="36"/>
  <c r="J839" i="36" s="1"/>
  <c r="K839" i="36" s="1"/>
  <c r="H840" i="35"/>
  <c r="C839" i="36"/>
  <c r="D839" i="36" s="1"/>
  <c r="E839" i="36" s="1"/>
  <c r="E840" i="39" s="1"/>
  <c r="T840" i="39" s="1"/>
  <c r="K814" i="39"/>
  <c r="L814" i="39" s="1"/>
  <c r="L567" i="32"/>
  <c r="F568" i="32" s="1"/>
  <c r="M567" i="32"/>
  <c r="G554" i="21" s="1"/>
  <c r="I814" i="37"/>
  <c r="J814" i="37" s="1"/>
  <c r="K814" i="37" s="1"/>
  <c r="F815" i="51" s="1"/>
  <c r="G815" i="51" s="1"/>
  <c r="H815" i="51" s="1"/>
  <c r="M816" i="35"/>
  <c r="H826" i="27"/>
  <c r="J826" i="27" s="1"/>
  <c r="G826" i="27"/>
  <c r="Q815" i="35"/>
  <c r="V815" i="35" s="1"/>
  <c r="W815" i="35" s="1"/>
  <c r="K815" i="35" s="1"/>
  <c r="D815" i="39" s="1"/>
  <c r="M892" i="28"/>
  <c r="L892" i="28"/>
  <c r="F893" i="28" s="1"/>
  <c r="M878" i="17" l="1"/>
  <c r="F867" i="37" s="1"/>
  <c r="L878" i="17"/>
  <c r="F879" i="17" s="1"/>
  <c r="U840" i="39"/>
  <c r="P840" i="39"/>
  <c r="Q840" i="39" s="1"/>
  <c r="R840" i="39"/>
  <c r="U840" i="35"/>
  <c r="T840" i="35"/>
  <c r="J840" i="35"/>
  <c r="I840" i="35"/>
  <c r="O850" i="30"/>
  <c r="P850" i="30" s="1"/>
  <c r="E839" i="37"/>
  <c r="G851" i="30"/>
  <c r="I851" i="30"/>
  <c r="O556" i="37"/>
  <c r="P556" i="37" s="1"/>
  <c r="Q556" i="37" s="1"/>
  <c r="L557" i="51" s="1"/>
  <c r="M557" i="51" s="1"/>
  <c r="N557" i="51" s="1"/>
  <c r="X558" i="35"/>
  <c r="G568" i="32"/>
  <c r="H568" i="32"/>
  <c r="K826" i="27"/>
  <c r="I826" i="27"/>
  <c r="N816" i="35"/>
  <c r="F815" i="36"/>
  <c r="G815" i="36" s="1"/>
  <c r="H815" i="36" s="1"/>
  <c r="F815" i="39"/>
  <c r="G815" i="39" s="1"/>
  <c r="O815" i="39"/>
  <c r="G893" i="28"/>
  <c r="H893" i="28"/>
  <c r="R883" i="35"/>
  <c r="L881" i="37"/>
  <c r="G879" i="17" l="1"/>
  <c r="I879" i="17"/>
  <c r="S840" i="39"/>
  <c r="K851" i="30"/>
  <c r="L851" i="30" s="1"/>
  <c r="G839" i="37"/>
  <c r="H839" i="37" s="1"/>
  <c r="C840" i="51" s="1"/>
  <c r="D840" i="51" s="1"/>
  <c r="E840" i="51" s="1"/>
  <c r="M839" i="37"/>
  <c r="N839" i="37" s="1"/>
  <c r="I840" i="51" s="1"/>
  <c r="J840" i="51" s="1"/>
  <c r="K840" i="51" s="1"/>
  <c r="L557" i="36"/>
  <c r="M557" i="36" s="1"/>
  <c r="N557" i="36" s="1"/>
  <c r="F554" i="41" s="1"/>
  <c r="F554" i="38"/>
  <c r="Y558" i="35"/>
  <c r="Z558" i="35" s="1"/>
  <c r="I558" i="40" s="1"/>
  <c r="J568" i="32"/>
  <c r="K568" i="32" s="1"/>
  <c r="J893" i="28"/>
  <c r="K893" i="28" s="1"/>
  <c r="H815" i="39"/>
  <c r="I815" i="39"/>
  <c r="K815" i="39" s="1"/>
  <c r="J815" i="39"/>
  <c r="O816" i="35"/>
  <c r="P816" i="35"/>
  <c r="L826" i="27"/>
  <c r="F827" i="27" s="1"/>
  <c r="M826" i="27"/>
  <c r="J879" i="17" l="1"/>
  <c r="K879" i="17" s="1"/>
  <c r="M851" i="30"/>
  <c r="F852" i="30" s="1"/>
  <c r="N851" i="30"/>
  <c r="C840" i="36"/>
  <c r="D840" i="36" s="1"/>
  <c r="E840" i="36" s="1"/>
  <c r="E841" i="39" s="1"/>
  <c r="T841" i="39" s="1"/>
  <c r="H841" i="35"/>
  <c r="I840" i="36"/>
  <c r="J840" i="36" s="1"/>
  <c r="K840" i="36" s="1"/>
  <c r="S841" i="35"/>
  <c r="Q816" i="35"/>
  <c r="V816" i="35" s="1"/>
  <c r="W816" i="35" s="1"/>
  <c r="K816" i="35" s="1"/>
  <c r="D816" i="39" s="1"/>
  <c r="O816" i="39" s="1"/>
  <c r="M568" i="32"/>
  <c r="G555" i="21" s="1"/>
  <c r="L568" i="32"/>
  <c r="F569" i="32" s="1"/>
  <c r="M893" i="28"/>
  <c r="R884" i="35" s="1"/>
  <c r="L893" i="28"/>
  <c r="F894" i="28" s="1"/>
  <c r="H894" i="28" s="1"/>
  <c r="G827" i="27"/>
  <c r="H827" i="27"/>
  <c r="J827" i="27" s="1"/>
  <c r="L815" i="39"/>
  <c r="M817" i="35"/>
  <c r="I815" i="37"/>
  <c r="J815" i="37" s="1"/>
  <c r="K815" i="37" s="1"/>
  <c r="F816" i="51" s="1"/>
  <c r="G816" i="51" s="1"/>
  <c r="H816" i="51" s="1"/>
  <c r="L882" i="37" l="1"/>
  <c r="M879" i="17"/>
  <c r="F868" i="37" s="1"/>
  <c r="L879" i="17"/>
  <c r="F880" i="17" s="1"/>
  <c r="U841" i="39"/>
  <c r="G894" i="28"/>
  <c r="F816" i="39"/>
  <c r="G816" i="39" s="1"/>
  <c r="H816" i="39" s="1"/>
  <c r="T841" i="35"/>
  <c r="U841" i="35"/>
  <c r="J841" i="35"/>
  <c r="I841" i="35"/>
  <c r="P841" i="39"/>
  <c r="Q841" i="39" s="1"/>
  <c r="R841" i="39"/>
  <c r="O851" i="30"/>
  <c r="P851" i="30" s="1"/>
  <c r="E840" i="37"/>
  <c r="I852" i="30"/>
  <c r="G852" i="30"/>
  <c r="G569" i="32"/>
  <c r="H569" i="32"/>
  <c r="O557" i="37"/>
  <c r="P557" i="37" s="1"/>
  <c r="Q557" i="37" s="1"/>
  <c r="L558" i="51" s="1"/>
  <c r="M558" i="51" s="1"/>
  <c r="N558" i="51" s="1"/>
  <c r="X559" i="35"/>
  <c r="J894" i="28"/>
  <c r="K894" i="28" s="1"/>
  <c r="N817" i="35"/>
  <c r="F816" i="36"/>
  <c r="G816" i="36" s="1"/>
  <c r="H816" i="36" s="1"/>
  <c r="I827" i="27"/>
  <c r="K827" i="27"/>
  <c r="I880" i="17" l="1"/>
  <c r="G880" i="17"/>
  <c r="I816" i="39"/>
  <c r="J816" i="39"/>
  <c r="K816" i="39"/>
  <c r="L816" i="39" s="1"/>
  <c r="S841" i="39"/>
  <c r="G840" i="37"/>
  <c r="H840" i="37" s="1"/>
  <c r="C841" i="51" s="1"/>
  <c r="D841" i="51" s="1"/>
  <c r="E841" i="51" s="1"/>
  <c r="M840" i="37"/>
  <c r="N840" i="37" s="1"/>
  <c r="I841" i="51" s="1"/>
  <c r="J841" i="51" s="1"/>
  <c r="K841" i="51" s="1"/>
  <c r="K852" i="30"/>
  <c r="L852" i="30" s="1"/>
  <c r="J569" i="32"/>
  <c r="K569" i="32" s="1"/>
  <c r="F555" i="38"/>
  <c r="L558" i="36"/>
  <c r="M558" i="36" s="1"/>
  <c r="N558" i="36" s="1"/>
  <c r="F555" i="41" s="1"/>
  <c r="Y559" i="35"/>
  <c r="Z559" i="35" s="1"/>
  <c r="I559" i="40" s="1"/>
  <c r="M894" i="28"/>
  <c r="R885" i="35" s="1"/>
  <c r="L894" i="28"/>
  <c r="F895" i="28" s="1"/>
  <c r="H895" i="28" s="1"/>
  <c r="L827" i="27"/>
  <c r="F828" i="27" s="1"/>
  <c r="M827" i="27"/>
  <c r="P817" i="35"/>
  <c r="O817" i="35"/>
  <c r="L883" i="37" l="1"/>
  <c r="J880" i="17"/>
  <c r="K880" i="17" s="1"/>
  <c r="G895" i="28"/>
  <c r="M852" i="30"/>
  <c r="F853" i="30" s="1"/>
  <c r="N852" i="30"/>
  <c r="S842" i="35"/>
  <c r="I841" i="36"/>
  <c r="J841" i="36" s="1"/>
  <c r="K841" i="36" s="1"/>
  <c r="C841" i="36"/>
  <c r="D841" i="36" s="1"/>
  <c r="E841" i="36" s="1"/>
  <c r="E842" i="39" s="1"/>
  <c r="T842" i="39" s="1"/>
  <c r="H842" i="35"/>
  <c r="L569" i="32"/>
  <c r="F570" i="32" s="1"/>
  <c r="M569" i="32"/>
  <c r="G556" i="21" s="1"/>
  <c r="J895" i="28"/>
  <c r="K895" i="28" s="1"/>
  <c r="Q817" i="35"/>
  <c r="V817" i="35" s="1"/>
  <c r="W817" i="35" s="1"/>
  <c r="K817" i="35" s="1"/>
  <c r="D817" i="39" s="1"/>
  <c r="I816" i="37"/>
  <c r="J816" i="37" s="1"/>
  <c r="K816" i="37" s="1"/>
  <c r="F817" i="51" s="1"/>
  <c r="G817" i="51" s="1"/>
  <c r="H817" i="51" s="1"/>
  <c r="M818" i="35"/>
  <c r="G828" i="27"/>
  <c r="H828" i="27"/>
  <c r="J828" i="27" s="1"/>
  <c r="L880" i="17" l="1"/>
  <c r="F881" i="17" s="1"/>
  <c r="M880" i="17"/>
  <c r="F869" i="37" s="1"/>
  <c r="U842" i="39"/>
  <c r="P842" i="39"/>
  <c r="Q842" i="39" s="1"/>
  <c r="R842" i="39"/>
  <c r="T842" i="35"/>
  <c r="U842" i="35"/>
  <c r="O852" i="30"/>
  <c r="P852" i="30" s="1"/>
  <c r="E841" i="37"/>
  <c r="I842" i="35"/>
  <c r="J842" i="35"/>
  <c r="G853" i="30"/>
  <c r="I853" i="30"/>
  <c r="O558" i="37"/>
  <c r="P558" i="37" s="1"/>
  <c r="Q558" i="37" s="1"/>
  <c r="L559" i="51" s="1"/>
  <c r="M559" i="51" s="1"/>
  <c r="N559" i="51" s="1"/>
  <c r="X560" i="35"/>
  <c r="G570" i="32"/>
  <c r="H570" i="32"/>
  <c r="M895" i="28"/>
  <c r="R886" i="35" s="1"/>
  <c r="L895" i="28"/>
  <c r="F896" i="28" s="1"/>
  <c r="H896" i="28" s="1"/>
  <c r="J896" i="28" s="1"/>
  <c r="K828" i="27"/>
  <c r="I828" i="27"/>
  <c r="N818" i="35"/>
  <c r="F817" i="36"/>
  <c r="G817" i="36" s="1"/>
  <c r="H817" i="36" s="1"/>
  <c r="O817" i="39"/>
  <c r="F817" i="39"/>
  <c r="G817" i="39" s="1"/>
  <c r="G896" i="28" l="1"/>
  <c r="I881" i="17"/>
  <c r="G881" i="17"/>
  <c r="L884" i="37"/>
  <c r="G841" i="37"/>
  <c r="H841" i="37" s="1"/>
  <c r="C842" i="51" s="1"/>
  <c r="D842" i="51" s="1"/>
  <c r="E842" i="51" s="1"/>
  <c r="M841" i="37"/>
  <c r="N841" i="37" s="1"/>
  <c r="I842" i="51" s="1"/>
  <c r="J842" i="51" s="1"/>
  <c r="K842" i="51" s="1"/>
  <c r="K853" i="30"/>
  <c r="L853" i="30" s="1"/>
  <c r="S842" i="39"/>
  <c r="J570" i="32"/>
  <c r="K570" i="32" s="1"/>
  <c r="L559" i="36"/>
  <c r="M559" i="36" s="1"/>
  <c r="N559" i="36" s="1"/>
  <c r="F556" i="41" s="1"/>
  <c r="Y560" i="35"/>
  <c r="Z560" i="35" s="1"/>
  <c r="I560" i="40" s="1"/>
  <c r="F556" i="38"/>
  <c r="H817" i="39"/>
  <c r="J817" i="39"/>
  <c r="I817" i="39"/>
  <c r="K817" i="39" s="1"/>
  <c r="O818" i="35"/>
  <c r="P818" i="35"/>
  <c r="L828" i="27"/>
  <c r="F829" i="27" s="1"/>
  <c r="M828" i="27"/>
  <c r="K896" i="28"/>
  <c r="J881" i="17" l="1"/>
  <c r="K881" i="17" s="1"/>
  <c r="N853" i="30"/>
  <c r="M853" i="30"/>
  <c r="F854" i="30" s="1"/>
  <c r="S843" i="35"/>
  <c r="I842" i="36"/>
  <c r="J842" i="36" s="1"/>
  <c r="K842" i="36" s="1"/>
  <c r="Q818" i="35"/>
  <c r="V818" i="35" s="1"/>
  <c r="W818" i="35" s="1"/>
  <c r="K818" i="35" s="1"/>
  <c r="D818" i="39" s="1"/>
  <c r="F818" i="39" s="1"/>
  <c r="C842" i="36"/>
  <c r="D842" i="36" s="1"/>
  <c r="E842" i="36" s="1"/>
  <c r="E843" i="39" s="1"/>
  <c r="T843" i="39" s="1"/>
  <c r="H843" i="35"/>
  <c r="L570" i="32"/>
  <c r="F571" i="32" s="1"/>
  <c r="M570" i="32"/>
  <c r="G557" i="21" s="1"/>
  <c r="G829" i="27"/>
  <c r="H829" i="27"/>
  <c r="J829" i="27" s="1"/>
  <c r="M819" i="35"/>
  <c r="I817" i="37"/>
  <c r="J817" i="37" s="1"/>
  <c r="K817" i="37" s="1"/>
  <c r="F818" i="51" s="1"/>
  <c r="G818" i="51" s="1"/>
  <c r="H818" i="51" s="1"/>
  <c r="L817" i="39"/>
  <c r="L896" i="28"/>
  <c r="F897" i="28" s="1"/>
  <c r="M896" i="28"/>
  <c r="M881" i="17" l="1"/>
  <c r="F870" i="37" s="1"/>
  <c r="L881" i="17"/>
  <c r="F882" i="17" s="1"/>
  <c r="U843" i="39"/>
  <c r="P843" i="39"/>
  <c r="Q843" i="39" s="1"/>
  <c r="R843" i="39"/>
  <c r="J843" i="35"/>
  <c r="I843" i="35"/>
  <c r="U843" i="35"/>
  <c r="T843" i="35"/>
  <c r="O818" i="39"/>
  <c r="G854" i="30"/>
  <c r="I854" i="30"/>
  <c r="O853" i="30"/>
  <c r="P853" i="30" s="1"/>
  <c r="E842" i="37"/>
  <c r="X561" i="35"/>
  <c r="O559" i="37"/>
  <c r="P559" i="37" s="1"/>
  <c r="Q559" i="37" s="1"/>
  <c r="L560" i="51" s="1"/>
  <c r="M560" i="51" s="1"/>
  <c r="N560" i="51" s="1"/>
  <c r="H571" i="32"/>
  <c r="G571" i="32"/>
  <c r="N819" i="35"/>
  <c r="F818" i="36"/>
  <c r="G818" i="36" s="1"/>
  <c r="H818" i="36" s="1"/>
  <c r="G818" i="39"/>
  <c r="H818" i="39" s="1"/>
  <c r="I829" i="27"/>
  <c r="K829" i="27"/>
  <c r="L885" i="37"/>
  <c r="R887" i="35"/>
  <c r="G897" i="28"/>
  <c r="H897" i="28"/>
  <c r="G882" i="17" l="1"/>
  <c r="I882" i="17"/>
  <c r="S843" i="39"/>
  <c r="G842" i="37"/>
  <c r="H842" i="37" s="1"/>
  <c r="C843" i="51" s="1"/>
  <c r="D843" i="51" s="1"/>
  <c r="E843" i="51" s="1"/>
  <c r="M842" i="37"/>
  <c r="N842" i="37" s="1"/>
  <c r="I843" i="51" s="1"/>
  <c r="J843" i="51" s="1"/>
  <c r="K843" i="51" s="1"/>
  <c r="K854" i="30"/>
  <c r="L854" i="30" s="1"/>
  <c r="J571" i="32"/>
  <c r="K571" i="32" s="1"/>
  <c r="L560" i="36"/>
  <c r="M560" i="36" s="1"/>
  <c r="N560" i="36" s="1"/>
  <c r="F557" i="41" s="1"/>
  <c r="F557" i="38"/>
  <c r="Y561" i="35"/>
  <c r="Z561" i="35" s="1"/>
  <c r="I561" i="40" s="1"/>
  <c r="J897" i="28"/>
  <c r="K897" i="28" s="1"/>
  <c r="L829" i="27"/>
  <c r="F830" i="27" s="1"/>
  <c r="M829" i="27"/>
  <c r="I818" i="39"/>
  <c r="K818" i="39" s="1"/>
  <c r="J818" i="39"/>
  <c r="O819" i="35"/>
  <c r="P819" i="35"/>
  <c r="J882" i="17" l="1"/>
  <c r="K882" i="17" s="1"/>
  <c r="Q819" i="35"/>
  <c r="V819" i="35" s="1"/>
  <c r="W819" i="35" s="1"/>
  <c r="K819" i="35" s="1"/>
  <c r="D819" i="39" s="1"/>
  <c r="N854" i="30"/>
  <c r="M854" i="30"/>
  <c r="F855" i="30" s="1"/>
  <c r="I843" i="36"/>
  <c r="J843" i="36" s="1"/>
  <c r="K843" i="36" s="1"/>
  <c r="S844" i="35"/>
  <c r="C843" i="36"/>
  <c r="D843" i="36" s="1"/>
  <c r="E843" i="36" s="1"/>
  <c r="E844" i="39" s="1"/>
  <c r="T844" i="39" s="1"/>
  <c r="H844" i="35"/>
  <c r="M571" i="32"/>
  <c r="G558" i="21" s="1"/>
  <c r="L571" i="32"/>
  <c r="F572" i="32" s="1"/>
  <c r="L897" i="28"/>
  <c r="F898" i="28" s="1"/>
  <c r="M897" i="28"/>
  <c r="R888" i="35" s="1"/>
  <c r="L818" i="39"/>
  <c r="O819" i="39"/>
  <c r="F819" i="39"/>
  <c r="G819" i="39" s="1"/>
  <c r="I818" i="37"/>
  <c r="J818" i="37" s="1"/>
  <c r="K818" i="37" s="1"/>
  <c r="F819" i="51" s="1"/>
  <c r="G819" i="51" s="1"/>
  <c r="H819" i="51" s="1"/>
  <c r="M820" i="35"/>
  <c r="G830" i="27"/>
  <c r="H830" i="27"/>
  <c r="J830" i="27" s="1"/>
  <c r="H898" i="28"/>
  <c r="J898" i="28" s="1"/>
  <c r="G898" i="28"/>
  <c r="L886" i="37" l="1"/>
  <c r="L882" i="17"/>
  <c r="F883" i="17" s="1"/>
  <c r="M882" i="17"/>
  <c r="F871" i="37" s="1"/>
  <c r="U844" i="39"/>
  <c r="P844" i="39"/>
  <c r="Q844" i="39" s="1"/>
  <c r="R844" i="39"/>
  <c r="I844" i="35"/>
  <c r="J844" i="35"/>
  <c r="U844" i="35"/>
  <c r="T844" i="35"/>
  <c r="I855" i="30"/>
  <c r="G855" i="30"/>
  <c r="E843" i="37"/>
  <c r="O854" i="30"/>
  <c r="P854" i="30" s="1"/>
  <c r="G572" i="32"/>
  <c r="H572" i="32"/>
  <c r="O560" i="37"/>
  <c r="P560" i="37" s="1"/>
  <c r="Q560" i="37" s="1"/>
  <c r="L561" i="51" s="1"/>
  <c r="M561" i="51" s="1"/>
  <c r="N561" i="51" s="1"/>
  <c r="X562" i="35"/>
  <c r="K830" i="27"/>
  <c r="I830" i="27"/>
  <c r="N820" i="35"/>
  <c r="F819" i="36"/>
  <c r="G819" i="36" s="1"/>
  <c r="H819" i="36" s="1"/>
  <c r="H819" i="39"/>
  <c r="J819" i="39"/>
  <c r="I819" i="39"/>
  <c r="K898" i="28"/>
  <c r="K819" i="39" l="1"/>
  <c r="I883" i="17"/>
  <c r="G883" i="17"/>
  <c r="K855" i="30"/>
  <c r="L855" i="30" s="1"/>
  <c r="G843" i="37"/>
  <c r="H843" i="37" s="1"/>
  <c r="C844" i="51" s="1"/>
  <c r="D844" i="51" s="1"/>
  <c r="E844" i="51" s="1"/>
  <c r="M843" i="37"/>
  <c r="N843" i="37" s="1"/>
  <c r="I844" i="51" s="1"/>
  <c r="J844" i="51" s="1"/>
  <c r="K844" i="51" s="1"/>
  <c r="S844" i="39"/>
  <c r="Y562" i="35"/>
  <c r="Z562" i="35" s="1"/>
  <c r="I562" i="40" s="1"/>
  <c r="L561" i="36"/>
  <c r="M561" i="36" s="1"/>
  <c r="N561" i="36" s="1"/>
  <c r="F558" i="41" s="1"/>
  <c r="F558" i="38"/>
  <c r="J572" i="32"/>
  <c r="K572" i="32" s="1"/>
  <c r="L819" i="39"/>
  <c r="O820" i="35"/>
  <c r="P820" i="35"/>
  <c r="M830" i="27"/>
  <c r="L830" i="27"/>
  <c r="F831" i="27" s="1"/>
  <c r="L898" i="28"/>
  <c r="F899" i="28" s="1"/>
  <c r="M898" i="28"/>
  <c r="J883" i="17" l="1"/>
  <c r="K883" i="17" s="1"/>
  <c r="N855" i="30"/>
  <c r="M855" i="30"/>
  <c r="F856" i="30" s="1"/>
  <c r="C844" i="36"/>
  <c r="D844" i="36" s="1"/>
  <c r="E844" i="36" s="1"/>
  <c r="E845" i="39" s="1"/>
  <c r="T845" i="39" s="1"/>
  <c r="H845" i="35"/>
  <c r="I844" i="36"/>
  <c r="J844" i="36" s="1"/>
  <c r="K844" i="36" s="1"/>
  <c r="S845" i="35"/>
  <c r="Q820" i="35"/>
  <c r="V820" i="35" s="1"/>
  <c r="W820" i="35" s="1"/>
  <c r="K820" i="35" s="1"/>
  <c r="D820" i="39" s="1"/>
  <c r="F820" i="39" s="1"/>
  <c r="L572" i="32"/>
  <c r="F573" i="32" s="1"/>
  <c r="M572" i="32"/>
  <c r="G559" i="21" s="1"/>
  <c r="M821" i="35"/>
  <c r="I819" i="37"/>
  <c r="J819" i="37" s="1"/>
  <c r="K819" i="37" s="1"/>
  <c r="F820" i="51" s="1"/>
  <c r="G820" i="51" s="1"/>
  <c r="H820" i="51" s="1"/>
  <c r="G831" i="27"/>
  <c r="H831" i="27"/>
  <c r="J831" i="27" s="1"/>
  <c r="R889" i="35"/>
  <c r="L887" i="37"/>
  <c r="H899" i="28"/>
  <c r="J899" i="28" s="1"/>
  <c r="G899" i="28"/>
  <c r="M883" i="17" l="1"/>
  <c r="F872" i="37" s="1"/>
  <c r="L883" i="17"/>
  <c r="F884" i="17" s="1"/>
  <c r="U845" i="39"/>
  <c r="I845" i="35"/>
  <c r="J845" i="35"/>
  <c r="P845" i="39"/>
  <c r="Q845" i="39" s="1"/>
  <c r="R845" i="39"/>
  <c r="O820" i="39"/>
  <c r="G856" i="30"/>
  <c r="I856" i="30"/>
  <c r="T845" i="35"/>
  <c r="U845" i="35"/>
  <c r="E844" i="37"/>
  <c r="O855" i="30"/>
  <c r="P855" i="30" s="1"/>
  <c r="O561" i="37"/>
  <c r="P561" i="37" s="1"/>
  <c r="Q561" i="37" s="1"/>
  <c r="L562" i="51" s="1"/>
  <c r="M562" i="51" s="1"/>
  <c r="N562" i="51" s="1"/>
  <c r="X563" i="35"/>
  <c r="H573" i="32"/>
  <c r="G573" i="32"/>
  <c r="G820" i="39"/>
  <c r="H820" i="39" s="1"/>
  <c r="I831" i="27"/>
  <c r="K831" i="27"/>
  <c r="N821" i="35"/>
  <c r="F820" i="36"/>
  <c r="G820" i="36" s="1"/>
  <c r="H820" i="36" s="1"/>
  <c r="K899" i="28"/>
  <c r="I884" i="17" l="1"/>
  <c r="G884" i="17"/>
  <c r="S845" i="39"/>
  <c r="K856" i="30"/>
  <c r="L856" i="30" s="1"/>
  <c r="G844" i="37"/>
  <c r="H844" i="37" s="1"/>
  <c r="C845" i="51" s="1"/>
  <c r="D845" i="51" s="1"/>
  <c r="E845" i="51" s="1"/>
  <c r="M844" i="37"/>
  <c r="N844" i="37" s="1"/>
  <c r="I845" i="51" s="1"/>
  <c r="J845" i="51" s="1"/>
  <c r="K845" i="51" s="1"/>
  <c r="J573" i="32"/>
  <c r="K573" i="32" s="1"/>
  <c r="F559" i="38"/>
  <c r="L562" i="36"/>
  <c r="M562" i="36" s="1"/>
  <c r="N562" i="36" s="1"/>
  <c r="F559" i="41" s="1"/>
  <c r="Y563" i="35"/>
  <c r="Z563" i="35" s="1"/>
  <c r="I563" i="40" s="1"/>
  <c r="O821" i="35"/>
  <c r="P821" i="35"/>
  <c r="L831" i="27"/>
  <c r="F832" i="27" s="1"/>
  <c r="M831" i="27"/>
  <c r="I820" i="39"/>
  <c r="K820" i="39" s="1"/>
  <c r="J820" i="39"/>
  <c r="M899" i="28"/>
  <c r="L899" i="28"/>
  <c r="F900" i="28" s="1"/>
  <c r="Q821" i="35" l="1"/>
  <c r="V821" i="35" s="1"/>
  <c r="W821" i="35" s="1"/>
  <c r="K821" i="35" s="1"/>
  <c r="D821" i="39" s="1"/>
  <c r="J884" i="17"/>
  <c r="K884" i="17" s="1"/>
  <c r="N856" i="30"/>
  <c r="M856" i="30"/>
  <c r="F857" i="30" s="1"/>
  <c r="I845" i="36"/>
  <c r="J845" i="36" s="1"/>
  <c r="K845" i="36" s="1"/>
  <c r="S846" i="35"/>
  <c r="C845" i="36"/>
  <c r="D845" i="36" s="1"/>
  <c r="E845" i="36" s="1"/>
  <c r="E846" i="39" s="1"/>
  <c r="T846" i="39" s="1"/>
  <c r="H846" i="35"/>
  <c r="L573" i="32"/>
  <c r="F574" i="32" s="1"/>
  <c r="M573" i="32"/>
  <c r="G560" i="21" s="1"/>
  <c r="M822" i="35"/>
  <c r="I820" i="37"/>
  <c r="J820" i="37" s="1"/>
  <c r="K820" i="37" s="1"/>
  <c r="F821" i="51" s="1"/>
  <c r="G821" i="51" s="1"/>
  <c r="H821" i="51" s="1"/>
  <c r="L820" i="39"/>
  <c r="G832" i="27"/>
  <c r="H832" i="27"/>
  <c r="J832" i="27" s="1"/>
  <c r="F821" i="39"/>
  <c r="O821" i="39"/>
  <c r="G900" i="28"/>
  <c r="H900" i="28"/>
  <c r="J900" i="28" s="1"/>
  <c r="R890" i="35"/>
  <c r="L888" i="37"/>
  <c r="L884" i="17" l="1"/>
  <c r="F885" i="17" s="1"/>
  <c r="M884" i="17"/>
  <c r="F873" i="37" s="1"/>
  <c r="U846" i="39"/>
  <c r="J846" i="35"/>
  <c r="I846" i="35"/>
  <c r="U846" i="35"/>
  <c r="T846" i="35"/>
  <c r="P846" i="39"/>
  <c r="Q846" i="39" s="1"/>
  <c r="R846" i="39"/>
  <c r="S846" i="39" s="1"/>
  <c r="G857" i="30"/>
  <c r="I857" i="30"/>
  <c r="O856" i="30"/>
  <c r="P856" i="30" s="1"/>
  <c r="E845" i="37"/>
  <c r="X564" i="35"/>
  <c r="O562" i="37"/>
  <c r="P562" i="37" s="1"/>
  <c r="Q562" i="37" s="1"/>
  <c r="L563" i="51" s="1"/>
  <c r="M563" i="51" s="1"/>
  <c r="N563" i="51" s="1"/>
  <c r="G574" i="32"/>
  <c r="H574" i="32"/>
  <c r="G821" i="39"/>
  <c r="H821" i="39" s="1"/>
  <c r="F821" i="36"/>
  <c r="G821" i="36" s="1"/>
  <c r="H821" i="36" s="1"/>
  <c r="N822" i="35"/>
  <c r="I832" i="27"/>
  <c r="K832" i="27"/>
  <c r="K900" i="28"/>
  <c r="I885" i="17" l="1"/>
  <c r="G885" i="17"/>
  <c r="K857" i="30"/>
  <c r="L857" i="30" s="1"/>
  <c r="G845" i="37"/>
  <c r="H845" i="37" s="1"/>
  <c r="C846" i="51" s="1"/>
  <c r="D846" i="51" s="1"/>
  <c r="E846" i="51" s="1"/>
  <c r="M845" i="37"/>
  <c r="N845" i="37" s="1"/>
  <c r="I846" i="51" s="1"/>
  <c r="J846" i="51" s="1"/>
  <c r="K846" i="51" s="1"/>
  <c r="J574" i="32"/>
  <c r="K574" i="32" s="1"/>
  <c r="Y564" i="35"/>
  <c r="Z564" i="35" s="1"/>
  <c r="I564" i="40" s="1"/>
  <c r="L563" i="36"/>
  <c r="M563" i="36" s="1"/>
  <c r="N563" i="36" s="1"/>
  <c r="F560" i="41" s="1"/>
  <c r="F560" i="38"/>
  <c r="O822" i="35"/>
  <c r="P822" i="35"/>
  <c r="L832" i="27"/>
  <c r="F833" i="27" s="1"/>
  <c r="M832" i="27"/>
  <c r="J821" i="39"/>
  <c r="I821" i="39"/>
  <c r="K821" i="39" s="1"/>
  <c r="L821" i="39" s="1"/>
  <c r="L900" i="28"/>
  <c r="F901" i="28" s="1"/>
  <c r="M900" i="28"/>
  <c r="J885" i="17" l="1"/>
  <c r="K885" i="17" s="1"/>
  <c r="Q822" i="35"/>
  <c r="V822" i="35" s="1"/>
  <c r="W822" i="35" s="1"/>
  <c r="K822" i="35" s="1"/>
  <c r="D822" i="39" s="1"/>
  <c r="F822" i="39" s="1"/>
  <c r="G822" i="39" s="1"/>
  <c r="M857" i="30"/>
  <c r="F858" i="30" s="1"/>
  <c r="N857" i="30"/>
  <c r="S847" i="35"/>
  <c r="I846" i="36"/>
  <c r="J846" i="36" s="1"/>
  <c r="K846" i="36" s="1"/>
  <c r="C846" i="36"/>
  <c r="D846" i="36" s="1"/>
  <c r="E846" i="36" s="1"/>
  <c r="E847" i="39" s="1"/>
  <c r="T847" i="39" s="1"/>
  <c r="H847" i="35"/>
  <c r="M574" i="32"/>
  <c r="G561" i="21" s="1"/>
  <c r="L574" i="32"/>
  <c r="F575" i="32" s="1"/>
  <c r="M823" i="35"/>
  <c r="I821" i="37"/>
  <c r="J821" i="37" s="1"/>
  <c r="K821" i="37" s="1"/>
  <c r="F822" i="51" s="1"/>
  <c r="G822" i="51" s="1"/>
  <c r="H822" i="51" s="1"/>
  <c r="H833" i="27"/>
  <c r="J833" i="27" s="1"/>
  <c r="G833" i="27"/>
  <c r="O822" i="39"/>
  <c r="R891" i="35"/>
  <c r="L889" i="37"/>
  <c r="G901" i="28"/>
  <c r="H901" i="28"/>
  <c r="M885" i="17" l="1"/>
  <c r="F874" i="37" s="1"/>
  <c r="L885" i="17"/>
  <c r="F886" i="17" s="1"/>
  <c r="U847" i="39"/>
  <c r="T847" i="35"/>
  <c r="U847" i="35"/>
  <c r="I847" i="35"/>
  <c r="J847" i="35"/>
  <c r="O857" i="30"/>
  <c r="P857" i="30" s="1"/>
  <c r="E846" i="37"/>
  <c r="R847" i="39"/>
  <c r="P847" i="39"/>
  <c r="Q847" i="39" s="1"/>
  <c r="I858" i="30"/>
  <c r="G858" i="30"/>
  <c r="G575" i="32"/>
  <c r="H575" i="32"/>
  <c r="X565" i="35"/>
  <c r="O563" i="37"/>
  <c r="P563" i="37" s="1"/>
  <c r="Q563" i="37" s="1"/>
  <c r="L564" i="51" s="1"/>
  <c r="M564" i="51" s="1"/>
  <c r="N564" i="51" s="1"/>
  <c r="J901" i="28"/>
  <c r="K901" i="28" s="1"/>
  <c r="I833" i="27"/>
  <c r="K833" i="27"/>
  <c r="H822" i="39"/>
  <c r="I822" i="39"/>
  <c r="J822" i="39"/>
  <c r="N823" i="35"/>
  <c r="F822" i="36"/>
  <c r="G822" i="36" s="1"/>
  <c r="H822" i="36" s="1"/>
  <c r="I886" i="17" l="1"/>
  <c r="G886" i="17"/>
  <c r="G846" i="37"/>
  <c r="H846" i="37" s="1"/>
  <c r="C847" i="51" s="1"/>
  <c r="D847" i="51" s="1"/>
  <c r="E847" i="51" s="1"/>
  <c r="M846" i="37"/>
  <c r="N846" i="37" s="1"/>
  <c r="I847" i="51" s="1"/>
  <c r="J847" i="51" s="1"/>
  <c r="K847" i="51" s="1"/>
  <c r="S847" i="39"/>
  <c r="K858" i="30"/>
  <c r="L858" i="30" s="1"/>
  <c r="K822" i="39"/>
  <c r="F561" i="38"/>
  <c r="Y565" i="35"/>
  <c r="Z565" i="35" s="1"/>
  <c r="I565" i="40" s="1"/>
  <c r="L564" i="36"/>
  <c r="M564" i="36" s="1"/>
  <c r="N564" i="36" s="1"/>
  <c r="F561" i="41" s="1"/>
  <c r="J575" i="32"/>
  <c r="K575" i="32" s="1"/>
  <c r="M901" i="28"/>
  <c r="R892" i="35" s="1"/>
  <c r="L901" i="28"/>
  <c r="F902" i="28" s="1"/>
  <c r="G902" i="28" s="1"/>
  <c r="M833" i="27"/>
  <c r="L833" i="27"/>
  <c r="F834" i="27" s="1"/>
  <c r="P823" i="35"/>
  <c r="O823" i="35"/>
  <c r="J886" i="17" l="1"/>
  <c r="K886" i="17" s="1"/>
  <c r="L890" i="37"/>
  <c r="H902" i="28"/>
  <c r="N858" i="30"/>
  <c r="M858" i="30"/>
  <c r="F859" i="30" s="1"/>
  <c r="L822" i="39"/>
  <c r="S848" i="35"/>
  <c r="I847" i="36"/>
  <c r="J847" i="36" s="1"/>
  <c r="K847" i="36" s="1"/>
  <c r="C847" i="36"/>
  <c r="D847" i="36" s="1"/>
  <c r="E847" i="36" s="1"/>
  <c r="E848" i="39" s="1"/>
  <c r="T848" i="39" s="1"/>
  <c r="H848" i="35"/>
  <c r="M575" i="32"/>
  <c r="G562" i="21" s="1"/>
  <c r="L575" i="32"/>
  <c r="F576" i="32" s="1"/>
  <c r="J902" i="28"/>
  <c r="K902" i="28" s="1"/>
  <c r="Q823" i="35"/>
  <c r="V823" i="35" s="1"/>
  <c r="W823" i="35" s="1"/>
  <c r="K823" i="35" s="1"/>
  <c r="D823" i="39" s="1"/>
  <c r="G834" i="27"/>
  <c r="H834" i="27"/>
  <c r="J834" i="27" s="1"/>
  <c r="M824" i="35"/>
  <c r="I822" i="37"/>
  <c r="J822" i="37" s="1"/>
  <c r="K822" i="37" s="1"/>
  <c r="F823" i="51" s="1"/>
  <c r="G823" i="51" s="1"/>
  <c r="H823" i="51" s="1"/>
  <c r="M886" i="17" l="1"/>
  <c r="F875" i="37" s="1"/>
  <c r="L886" i="17"/>
  <c r="F887" i="17" s="1"/>
  <c r="U848" i="39"/>
  <c r="P848" i="39"/>
  <c r="Q848" i="39" s="1"/>
  <c r="R848" i="39"/>
  <c r="G859" i="30"/>
  <c r="I859" i="30"/>
  <c r="J848" i="35"/>
  <c r="I848" i="35"/>
  <c r="T848" i="35"/>
  <c r="U848" i="35"/>
  <c r="O858" i="30"/>
  <c r="P858" i="30" s="1"/>
  <c r="E847" i="37"/>
  <c r="H576" i="32"/>
  <c r="G576" i="32"/>
  <c r="X566" i="35"/>
  <c r="O564" i="37"/>
  <c r="P564" i="37" s="1"/>
  <c r="Q564" i="37" s="1"/>
  <c r="L565" i="51" s="1"/>
  <c r="M565" i="51" s="1"/>
  <c r="N565" i="51" s="1"/>
  <c r="M902" i="28"/>
  <c r="R893" i="35" s="1"/>
  <c r="L902" i="28"/>
  <c r="F903" i="28" s="1"/>
  <c r="H903" i="28" s="1"/>
  <c r="J903" i="28" s="1"/>
  <c r="K834" i="27"/>
  <c r="I834" i="27"/>
  <c r="N824" i="35"/>
  <c r="F823" i="36"/>
  <c r="G823" i="36" s="1"/>
  <c r="H823" i="36" s="1"/>
  <c r="O823" i="39"/>
  <c r="F823" i="39"/>
  <c r="G823" i="39" s="1"/>
  <c r="G903" i="28" l="1"/>
  <c r="I887" i="17"/>
  <c r="G887" i="17"/>
  <c r="L891" i="37"/>
  <c r="K859" i="30"/>
  <c r="L859" i="30" s="1"/>
  <c r="G847" i="37"/>
  <c r="H847" i="37" s="1"/>
  <c r="C848" i="51" s="1"/>
  <c r="D848" i="51" s="1"/>
  <c r="E848" i="51" s="1"/>
  <c r="M847" i="37"/>
  <c r="N847" i="37" s="1"/>
  <c r="I848" i="51" s="1"/>
  <c r="J848" i="51" s="1"/>
  <c r="K848" i="51" s="1"/>
  <c r="S848" i="39"/>
  <c r="L565" i="36"/>
  <c r="M565" i="36" s="1"/>
  <c r="N565" i="36" s="1"/>
  <c r="F562" i="41" s="1"/>
  <c r="Y566" i="35"/>
  <c r="Z566" i="35" s="1"/>
  <c r="I566" i="40" s="1"/>
  <c r="F562" i="38"/>
  <c r="J576" i="32"/>
  <c r="K576" i="32" s="1"/>
  <c r="H823" i="39"/>
  <c r="J823" i="39"/>
  <c r="I823" i="39"/>
  <c r="K823" i="39" s="1"/>
  <c r="O824" i="35"/>
  <c r="P824" i="35"/>
  <c r="L834" i="27"/>
  <c r="F835" i="27" s="1"/>
  <c r="M834" i="27"/>
  <c r="K903" i="28"/>
  <c r="J887" i="17" l="1"/>
  <c r="K887" i="17" s="1"/>
  <c r="M859" i="30"/>
  <c r="F860" i="30" s="1"/>
  <c r="N859" i="30"/>
  <c r="H849" i="35"/>
  <c r="C848" i="36"/>
  <c r="D848" i="36" s="1"/>
  <c r="E848" i="36" s="1"/>
  <c r="E849" i="39" s="1"/>
  <c r="T849" i="39" s="1"/>
  <c r="I848" i="36"/>
  <c r="J848" i="36" s="1"/>
  <c r="K848" i="36" s="1"/>
  <c r="S849" i="35"/>
  <c r="Q824" i="35"/>
  <c r="V824" i="35" s="1"/>
  <c r="W824" i="35" s="1"/>
  <c r="K824" i="35" s="1"/>
  <c r="D824" i="39" s="1"/>
  <c r="O824" i="39" s="1"/>
  <c r="M576" i="32"/>
  <c r="G563" i="21" s="1"/>
  <c r="L576" i="32"/>
  <c r="F577" i="32" s="1"/>
  <c r="I823" i="37"/>
  <c r="J823" i="37" s="1"/>
  <c r="K823" i="37" s="1"/>
  <c r="F824" i="51" s="1"/>
  <c r="G824" i="51" s="1"/>
  <c r="H824" i="51" s="1"/>
  <c r="M825" i="35"/>
  <c r="L823" i="39"/>
  <c r="G835" i="27"/>
  <c r="H835" i="27"/>
  <c r="J835" i="27" s="1"/>
  <c r="M903" i="28"/>
  <c r="L903" i="28"/>
  <c r="F904" i="28" s="1"/>
  <c r="M887" i="17" l="1"/>
  <c r="F876" i="37" s="1"/>
  <c r="L887" i="17"/>
  <c r="F888" i="17" s="1"/>
  <c r="U849" i="39"/>
  <c r="U849" i="35"/>
  <c r="T849" i="35"/>
  <c r="F824" i="39"/>
  <c r="G824" i="39" s="1"/>
  <c r="H824" i="39" s="1"/>
  <c r="O859" i="30"/>
  <c r="P859" i="30" s="1"/>
  <c r="E848" i="37"/>
  <c r="P849" i="39"/>
  <c r="Q849" i="39" s="1"/>
  <c r="R849" i="39"/>
  <c r="J849" i="35"/>
  <c r="I849" i="35"/>
  <c r="G860" i="30"/>
  <c r="I860" i="30"/>
  <c r="G577" i="32"/>
  <c r="H577" i="32"/>
  <c r="O565" i="37"/>
  <c r="P565" i="37" s="1"/>
  <c r="Q565" i="37" s="1"/>
  <c r="L566" i="51" s="1"/>
  <c r="M566" i="51" s="1"/>
  <c r="N566" i="51" s="1"/>
  <c r="X567" i="35"/>
  <c r="K835" i="27"/>
  <c r="I835" i="27"/>
  <c r="F824" i="36"/>
  <c r="G824" i="36" s="1"/>
  <c r="H824" i="36" s="1"/>
  <c r="N825" i="35"/>
  <c r="G904" i="28"/>
  <c r="H904" i="28"/>
  <c r="J904" i="28" s="1"/>
  <c r="L892" i="37"/>
  <c r="R894" i="35"/>
  <c r="G888" i="17" l="1"/>
  <c r="I888" i="17"/>
  <c r="I824" i="39"/>
  <c r="K824" i="39" s="1"/>
  <c r="J824" i="39"/>
  <c r="S849" i="39"/>
  <c r="G848" i="37"/>
  <c r="H848" i="37" s="1"/>
  <c r="C849" i="51" s="1"/>
  <c r="D849" i="51" s="1"/>
  <c r="E849" i="51" s="1"/>
  <c r="M848" i="37"/>
  <c r="N848" i="37" s="1"/>
  <c r="I849" i="51" s="1"/>
  <c r="J849" i="51" s="1"/>
  <c r="K849" i="51" s="1"/>
  <c r="K860" i="30"/>
  <c r="L860" i="30" s="1"/>
  <c r="J577" i="32"/>
  <c r="K577" i="32" s="1"/>
  <c r="Y567" i="35"/>
  <c r="Z567" i="35" s="1"/>
  <c r="I567" i="40" s="1"/>
  <c r="L566" i="36"/>
  <c r="M566" i="36" s="1"/>
  <c r="N566" i="36" s="1"/>
  <c r="F563" i="41" s="1"/>
  <c r="F563" i="38"/>
  <c r="P825" i="35"/>
  <c r="O825" i="35"/>
  <c r="L835" i="27"/>
  <c r="F836" i="27" s="1"/>
  <c r="M835" i="27"/>
  <c r="K904" i="28"/>
  <c r="L824" i="39" l="1"/>
  <c r="J888" i="17"/>
  <c r="K888" i="17" s="1"/>
  <c r="M860" i="30"/>
  <c r="F861" i="30" s="1"/>
  <c r="N860" i="30"/>
  <c r="S850" i="35"/>
  <c r="I849" i="36"/>
  <c r="J849" i="36" s="1"/>
  <c r="K849" i="36" s="1"/>
  <c r="C849" i="36"/>
  <c r="D849" i="36" s="1"/>
  <c r="E849" i="36" s="1"/>
  <c r="E850" i="39" s="1"/>
  <c r="T850" i="39" s="1"/>
  <c r="H850" i="35"/>
  <c r="M577" i="32"/>
  <c r="G564" i="21" s="1"/>
  <c r="L577" i="32"/>
  <c r="F578" i="32" s="1"/>
  <c r="M826" i="35"/>
  <c r="I824" i="37"/>
  <c r="J824" i="37" s="1"/>
  <c r="K824" i="37" s="1"/>
  <c r="F825" i="51" s="1"/>
  <c r="G825" i="51" s="1"/>
  <c r="H825" i="51" s="1"/>
  <c r="H836" i="27"/>
  <c r="J836" i="27" s="1"/>
  <c r="G836" i="27"/>
  <c r="Q825" i="35"/>
  <c r="V825" i="35" s="1"/>
  <c r="W825" i="35" s="1"/>
  <c r="K825" i="35" s="1"/>
  <c r="D825" i="39" s="1"/>
  <c r="L904" i="28"/>
  <c r="F905" i="28" s="1"/>
  <c r="M904" i="28"/>
  <c r="L888" i="17" l="1"/>
  <c r="F889" i="17" s="1"/>
  <c r="M888" i="17"/>
  <c r="F877" i="37" s="1"/>
  <c r="U850" i="39"/>
  <c r="I850" i="35"/>
  <c r="J850" i="35"/>
  <c r="U850" i="35"/>
  <c r="T850" i="35"/>
  <c r="P850" i="39"/>
  <c r="Q850" i="39" s="1"/>
  <c r="R850" i="39"/>
  <c r="O860" i="30"/>
  <c r="P860" i="30" s="1"/>
  <c r="E849" i="37"/>
  <c r="I861" i="30"/>
  <c r="G861" i="30"/>
  <c r="H578" i="32"/>
  <c r="G578" i="32"/>
  <c r="X568" i="35"/>
  <c r="O566" i="37"/>
  <c r="P566" i="37" s="1"/>
  <c r="Q566" i="37" s="1"/>
  <c r="L567" i="51" s="1"/>
  <c r="M567" i="51" s="1"/>
  <c r="N567" i="51" s="1"/>
  <c r="O825" i="39"/>
  <c r="F825" i="39"/>
  <c r="K836" i="27"/>
  <c r="I836" i="27"/>
  <c r="F825" i="36"/>
  <c r="G825" i="36" s="1"/>
  <c r="H825" i="36" s="1"/>
  <c r="N826" i="35"/>
  <c r="R895" i="35"/>
  <c r="L893" i="37"/>
  <c r="H905" i="28"/>
  <c r="G905" i="28"/>
  <c r="G889" i="17" l="1"/>
  <c r="I889" i="17"/>
  <c r="G849" i="37"/>
  <c r="H849" i="37" s="1"/>
  <c r="C850" i="51" s="1"/>
  <c r="D850" i="51" s="1"/>
  <c r="E850" i="51" s="1"/>
  <c r="M849" i="37"/>
  <c r="N849" i="37" s="1"/>
  <c r="I850" i="51" s="1"/>
  <c r="J850" i="51" s="1"/>
  <c r="K850" i="51" s="1"/>
  <c r="S850" i="39"/>
  <c r="K861" i="30"/>
  <c r="L861" i="30" s="1"/>
  <c r="Y568" i="35"/>
  <c r="Z568" i="35" s="1"/>
  <c r="I568" i="40" s="1"/>
  <c r="L567" i="36"/>
  <c r="M567" i="36" s="1"/>
  <c r="N567" i="36" s="1"/>
  <c r="F564" i="41" s="1"/>
  <c r="F564" i="38"/>
  <c r="J578" i="32"/>
  <c r="K578" i="32" s="1"/>
  <c r="J905" i="28"/>
  <c r="K905" i="28" s="1"/>
  <c r="M836" i="27"/>
  <c r="L836" i="27"/>
  <c r="F837" i="27" s="1"/>
  <c r="G825" i="39"/>
  <c r="H825" i="39" s="1"/>
  <c r="O826" i="35"/>
  <c r="P826" i="35"/>
  <c r="J889" i="17" l="1"/>
  <c r="K889" i="17" s="1"/>
  <c r="M861" i="30"/>
  <c r="F862" i="30" s="1"/>
  <c r="N861" i="30"/>
  <c r="S851" i="35"/>
  <c r="I850" i="36"/>
  <c r="J850" i="36" s="1"/>
  <c r="K850" i="36" s="1"/>
  <c r="H851" i="35"/>
  <c r="C850" i="36"/>
  <c r="D850" i="36" s="1"/>
  <c r="E850" i="36" s="1"/>
  <c r="E851" i="39" s="1"/>
  <c r="T851" i="39" s="1"/>
  <c r="Q826" i="35"/>
  <c r="V826" i="35" s="1"/>
  <c r="W826" i="35" s="1"/>
  <c r="K826" i="35" s="1"/>
  <c r="D826" i="39" s="1"/>
  <c r="F826" i="39" s="1"/>
  <c r="G826" i="39" s="1"/>
  <c r="M578" i="32"/>
  <c r="G565" i="21" s="1"/>
  <c r="L578" i="32"/>
  <c r="F579" i="32" s="1"/>
  <c r="L905" i="28"/>
  <c r="F906" i="28" s="1"/>
  <c r="H906" i="28" s="1"/>
  <c r="J906" i="28" s="1"/>
  <c r="M905" i="28"/>
  <c r="L894" i="37" s="1"/>
  <c r="I825" i="39"/>
  <c r="K825" i="39" s="1"/>
  <c r="J825" i="39"/>
  <c r="G837" i="27"/>
  <c r="H837" i="27"/>
  <c r="J837" i="27" s="1"/>
  <c r="I825" i="37"/>
  <c r="J825" i="37" s="1"/>
  <c r="K825" i="37" s="1"/>
  <c r="F826" i="51" s="1"/>
  <c r="G826" i="51" s="1"/>
  <c r="H826" i="51" s="1"/>
  <c r="M827" i="35"/>
  <c r="L889" i="17" l="1"/>
  <c r="F890" i="17" s="1"/>
  <c r="M889" i="17"/>
  <c r="F878" i="37" s="1"/>
  <c r="U851" i="39"/>
  <c r="R896" i="35"/>
  <c r="G906" i="28"/>
  <c r="O826" i="39"/>
  <c r="L825" i="39"/>
  <c r="P851" i="39"/>
  <c r="Q851" i="39" s="1"/>
  <c r="R851" i="39"/>
  <c r="I851" i="35"/>
  <c r="J851" i="35"/>
  <c r="O861" i="30"/>
  <c r="P861" i="30" s="1"/>
  <c r="E850" i="37"/>
  <c r="T851" i="35"/>
  <c r="U851" i="35"/>
  <c r="I862" i="30"/>
  <c r="G862" i="30"/>
  <c r="H579" i="32"/>
  <c r="G579" i="32"/>
  <c r="X569" i="35"/>
  <c r="O567" i="37"/>
  <c r="P567" i="37" s="1"/>
  <c r="Q567" i="37" s="1"/>
  <c r="L568" i="51" s="1"/>
  <c r="M568" i="51" s="1"/>
  <c r="N568" i="51" s="1"/>
  <c r="I837" i="27"/>
  <c r="K837" i="27"/>
  <c r="N827" i="35"/>
  <c r="F826" i="36"/>
  <c r="G826" i="36" s="1"/>
  <c r="H826" i="36" s="1"/>
  <c r="H826" i="39"/>
  <c r="I826" i="39"/>
  <c r="J826" i="39"/>
  <c r="K906" i="28"/>
  <c r="G890" i="17" l="1"/>
  <c r="I890" i="17"/>
  <c r="S851" i="39"/>
  <c r="K862" i="30"/>
  <c r="L862" i="30" s="1"/>
  <c r="K826" i="39"/>
  <c r="L826" i="39" s="1"/>
  <c r="G850" i="37"/>
  <c r="H850" i="37" s="1"/>
  <c r="C851" i="51" s="1"/>
  <c r="D851" i="51" s="1"/>
  <c r="E851" i="51" s="1"/>
  <c r="M850" i="37"/>
  <c r="N850" i="37" s="1"/>
  <c r="I851" i="51" s="1"/>
  <c r="J851" i="51" s="1"/>
  <c r="K851" i="51" s="1"/>
  <c r="Y569" i="35"/>
  <c r="Z569" i="35" s="1"/>
  <c r="I569" i="40" s="1"/>
  <c r="F565" i="38"/>
  <c r="L568" i="36"/>
  <c r="M568" i="36" s="1"/>
  <c r="N568" i="36" s="1"/>
  <c r="F565" i="41" s="1"/>
  <c r="J579" i="32"/>
  <c r="K579" i="32" s="1"/>
  <c r="P827" i="35"/>
  <c r="O827" i="35"/>
  <c r="M837" i="27"/>
  <c r="L837" i="27"/>
  <c r="F838" i="27" s="1"/>
  <c r="M906" i="28"/>
  <c r="L906" i="28"/>
  <c r="F907" i="28" s="1"/>
  <c r="J890" i="17" l="1"/>
  <c r="K890" i="17" s="1"/>
  <c r="M862" i="30"/>
  <c r="F863" i="30" s="1"/>
  <c r="N862" i="30"/>
  <c r="S852" i="35"/>
  <c r="I851" i="36"/>
  <c r="J851" i="36" s="1"/>
  <c r="K851" i="36" s="1"/>
  <c r="H852" i="35"/>
  <c r="C851" i="36"/>
  <c r="D851" i="36" s="1"/>
  <c r="E851" i="36" s="1"/>
  <c r="E852" i="39" s="1"/>
  <c r="T852" i="39" s="1"/>
  <c r="L579" i="32"/>
  <c r="F580" i="32" s="1"/>
  <c r="M579" i="32"/>
  <c r="G566" i="21" s="1"/>
  <c r="G838" i="27"/>
  <c r="H838" i="27"/>
  <c r="J838" i="27" s="1"/>
  <c r="M828" i="35"/>
  <c r="I826" i="37"/>
  <c r="J826" i="37" s="1"/>
  <c r="K826" i="37" s="1"/>
  <c r="F827" i="51" s="1"/>
  <c r="G827" i="51" s="1"/>
  <c r="H827" i="51" s="1"/>
  <c r="Q827" i="35"/>
  <c r="V827" i="35" s="1"/>
  <c r="W827" i="35" s="1"/>
  <c r="K827" i="35" s="1"/>
  <c r="D827" i="39" s="1"/>
  <c r="G907" i="28"/>
  <c r="H907" i="28"/>
  <c r="R897" i="35"/>
  <c r="L895" i="37"/>
  <c r="L890" i="17" l="1"/>
  <c r="F891" i="17" s="1"/>
  <c r="M890" i="17"/>
  <c r="F879" i="37" s="1"/>
  <c r="U852" i="39"/>
  <c r="P852" i="39"/>
  <c r="Q852" i="39" s="1"/>
  <c r="R852" i="39"/>
  <c r="J852" i="35"/>
  <c r="I852" i="35"/>
  <c r="T852" i="35"/>
  <c r="U852" i="35"/>
  <c r="O862" i="30"/>
  <c r="P862" i="30" s="1"/>
  <c r="E851" i="37"/>
  <c r="I863" i="30"/>
  <c r="G863" i="30"/>
  <c r="O568" i="37"/>
  <c r="P568" i="37" s="1"/>
  <c r="Q568" i="37" s="1"/>
  <c r="L569" i="51" s="1"/>
  <c r="M569" i="51" s="1"/>
  <c r="N569" i="51" s="1"/>
  <c r="X570" i="35"/>
  <c r="H580" i="32"/>
  <c r="G580" i="32"/>
  <c r="J907" i="28"/>
  <c r="K907" i="28" s="1"/>
  <c r="F827" i="36"/>
  <c r="G827" i="36" s="1"/>
  <c r="H827" i="36" s="1"/>
  <c r="N828" i="35"/>
  <c r="F827" i="39"/>
  <c r="O827" i="39"/>
  <c r="K838" i="27"/>
  <c r="I838" i="27"/>
  <c r="G891" i="17" l="1"/>
  <c r="I891" i="17"/>
  <c r="G851" i="37"/>
  <c r="H851" i="37" s="1"/>
  <c r="C852" i="51" s="1"/>
  <c r="D852" i="51" s="1"/>
  <c r="E852" i="51" s="1"/>
  <c r="M851" i="37"/>
  <c r="N851" i="37" s="1"/>
  <c r="I852" i="51" s="1"/>
  <c r="J852" i="51" s="1"/>
  <c r="K852" i="51" s="1"/>
  <c r="K863" i="30"/>
  <c r="L863" i="30" s="1"/>
  <c r="S852" i="39"/>
  <c r="Y570" i="35"/>
  <c r="Z570" i="35" s="1"/>
  <c r="I570" i="40" s="1"/>
  <c r="L569" i="36"/>
  <c r="M569" i="36" s="1"/>
  <c r="N569" i="36" s="1"/>
  <c r="F566" i="41" s="1"/>
  <c r="F566" i="38"/>
  <c r="J580" i="32"/>
  <c r="K580" i="32" s="1"/>
  <c r="L907" i="28"/>
  <c r="F908" i="28" s="1"/>
  <c r="G908" i="28" s="1"/>
  <c r="M907" i="28"/>
  <c r="R898" i="35" s="1"/>
  <c r="M838" i="27"/>
  <c r="L838" i="27"/>
  <c r="F839" i="27" s="1"/>
  <c r="G827" i="39"/>
  <c r="H827" i="39" s="1"/>
  <c r="O828" i="35"/>
  <c r="P828" i="35"/>
  <c r="L896" i="37" l="1"/>
  <c r="Q828" i="35"/>
  <c r="V828" i="35" s="1"/>
  <c r="W828" i="35" s="1"/>
  <c r="K828" i="35" s="1"/>
  <c r="D828" i="39" s="1"/>
  <c r="F828" i="39" s="1"/>
  <c r="J891" i="17"/>
  <c r="K891" i="17" s="1"/>
  <c r="H908" i="28"/>
  <c r="J908" i="28" s="1"/>
  <c r="K908" i="28" s="1"/>
  <c r="N863" i="30"/>
  <c r="M863" i="30"/>
  <c r="F864" i="30" s="1"/>
  <c r="I852" i="36"/>
  <c r="J852" i="36" s="1"/>
  <c r="K852" i="36" s="1"/>
  <c r="S853" i="35"/>
  <c r="H853" i="35"/>
  <c r="C852" i="36"/>
  <c r="D852" i="36" s="1"/>
  <c r="E852" i="36" s="1"/>
  <c r="E853" i="39" s="1"/>
  <c r="T853" i="39" s="1"/>
  <c r="M580" i="32"/>
  <c r="G567" i="21" s="1"/>
  <c r="L580" i="32"/>
  <c r="F581" i="32" s="1"/>
  <c r="J827" i="39"/>
  <c r="I827" i="39"/>
  <c r="K827" i="39" s="1"/>
  <c r="H839" i="27"/>
  <c r="J839" i="27" s="1"/>
  <c r="G839" i="27"/>
  <c r="M829" i="35"/>
  <c r="I827" i="37"/>
  <c r="J827" i="37" s="1"/>
  <c r="K827" i="37" s="1"/>
  <c r="F828" i="51" s="1"/>
  <c r="G828" i="51" s="1"/>
  <c r="H828" i="51" s="1"/>
  <c r="O828" i="39" l="1"/>
  <c r="L891" i="17"/>
  <c r="F892" i="17" s="1"/>
  <c r="M891" i="17"/>
  <c r="F880" i="37" s="1"/>
  <c r="U853" i="39"/>
  <c r="P853" i="39"/>
  <c r="Q853" i="39" s="1"/>
  <c r="R853" i="39"/>
  <c r="I853" i="35"/>
  <c r="J853" i="35"/>
  <c r="U853" i="35"/>
  <c r="T853" i="35"/>
  <c r="G864" i="30"/>
  <c r="I864" i="30"/>
  <c r="E852" i="37"/>
  <c r="O863" i="30"/>
  <c r="P863" i="30" s="1"/>
  <c r="G581" i="32"/>
  <c r="H581" i="32"/>
  <c r="X571" i="35"/>
  <c r="O569" i="37"/>
  <c r="P569" i="37" s="1"/>
  <c r="Q569" i="37" s="1"/>
  <c r="L570" i="51" s="1"/>
  <c r="M570" i="51" s="1"/>
  <c r="N570" i="51" s="1"/>
  <c r="I839" i="27"/>
  <c r="K839" i="27"/>
  <c r="F828" i="36"/>
  <c r="G828" i="36" s="1"/>
  <c r="H828" i="36" s="1"/>
  <c r="N829" i="35"/>
  <c r="G828" i="39"/>
  <c r="L827" i="39"/>
  <c r="M908" i="28"/>
  <c r="L908" i="28"/>
  <c r="F909" i="28" s="1"/>
  <c r="I892" i="17" l="1"/>
  <c r="G892" i="17"/>
  <c r="S853" i="39"/>
  <c r="K864" i="30"/>
  <c r="L864" i="30" s="1"/>
  <c r="G852" i="37"/>
  <c r="H852" i="37" s="1"/>
  <c r="C853" i="51" s="1"/>
  <c r="D853" i="51" s="1"/>
  <c r="E853" i="51" s="1"/>
  <c r="M852" i="37"/>
  <c r="N852" i="37" s="1"/>
  <c r="I853" i="51" s="1"/>
  <c r="J853" i="51" s="1"/>
  <c r="K853" i="51" s="1"/>
  <c r="Y571" i="35"/>
  <c r="Z571" i="35" s="1"/>
  <c r="I571" i="40" s="1"/>
  <c r="L570" i="36"/>
  <c r="M570" i="36" s="1"/>
  <c r="N570" i="36" s="1"/>
  <c r="F567" i="41" s="1"/>
  <c r="F567" i="38"/>
  <c r="J581" i="32"/>
  <c r="K581" i="32" s="1"/>
  <c r="I828" i="39"/>
  <c r="J828" i="39"/>
  <c r="H828" i="39"/>
  <c r="K828" i="39" s="1"/>
  <c r="O829" i="35"/>
  <c r="P829" i="35"/>
  <c r="M839" i="27"/>
  <c r="L839" i="27"/>
  <c r="F840" i="27" s="1"/>
  <c r="G909" i="28"/>
  <c r="H909" i="28"/>
  <c r="R899" i="35"/>
  <c r="L897" i="37"/>
  <c r="J892" i="17" l="1"/>
  <c r="K892" i="17" s="1"/>
  <c r="N864" i="30"/>
  <c r="M864" i="30"/>
  <c r="F865" i="30" s="1"/>
  <c r="I853" i="36"/>
  <c r="J853" i="36" s="1"/>
  <c r="K853" i="36" s="1"/>
  <c r="S854" i="35"/>
  <c r="H854" i="35"/>
  <c r="C853" i="36"/>
  <c r="D853" i="36" s="1"/>
  <c r="E853" i="36" s="1"/>
  <c r="E854" i="39" s="1"/>
  <c r="T854" i="39" s="1"/>
  <c r="Q829" i="35"/>
  <c r="V829" i="35" s="1"/>
  <c r="W829" i="35" s="1"/>
  <c r="K829" i="35" s="1"/>
  <c r="D829" i="39" s="1"/>
  <c r="F829" i="39" s="1"/>
  <c r="G829" i="39" s="1"/>
  <c r="M581" i="32"/>
  <c r="G568" i="21" s="1"/>
  <c r="L581" i="32"/>
  <c r="F582" i="32" s="1"/>
  <c r="J909" i="28"/>
  <c r="K909" i="28" s="1"/>
  <c r="G840" i="27"/>
  <c r="H840" i="27"/>
  <c r="J840" i="27" s="1"/>
  <c r="I828" i="37"/>
  <c r="J828" i="37" s="1"/>
  <c r="K828" i="37" s="1"/>
  <c r="F829" i="51" s="1"/>
  <c r="G829" i="51" s="1"/>
  <c r="H829" i="51" s="1"/>
  <c r="M830" i="35"/>
  <c r="L828" i="39"/>
  <c r="L892" i="17" l="1"/>
  <c r="F893" i="17" s="1"/>
  <c r="M892" i="17"/>
  <c r="F881" i="37" s="1"/>
  <c r="U854" i="39"/>
  <c r="U854" i="35"/>
  <c r="T854" i="35"/>
  <c r="P854" i="39"/>
  <c r="Q854" i="39" s="1"/>
  <c r="R854" i="39"/>
  <c r="G865" i="30"/>
  <c r="I865" i="30"/>
  <c r="I854" i="35"/>
  <c r="J854" i="35"/>
  <c r="O829" i="39"/>
  <c r="E853" i="37"/>
  <c r="O864" i="30"/>
  <c r="P864" i="30" s="1"/>
  <c r="G582" i="32"/>
  <c r="H582" i="32"/>
  <c r="X572" i="35"/>
  <c r="O570" i="37"/>
  <c r="P570" i="37" s="1"/>
  <c r="Q570" i="37" s="1"/>
  <c r="L571" i="51" s="1"/>
  <c r="M571" i="51" s="1"/>
  <c r="N571" i="51" s="1"/>
  <c r="M909" i="28"/>
  <c r="L909" i="28"/>
  <c r="F910" i="28" s="1"/>
  <c r="H910" i="28" s="1"/>
  <c r="H829" i="39"/>
  <c r="I829" i="39"/>
  <c r="J829" i="39"/>
  <c r="F829" i="36"/>
  <c r="G829" i="36" s="1"/>
  <c r="H829" i="36" s="1"/>
  <c r="N830" i="35"/>
  <c r="I840" i="27"/>
  <c r="K840" i="27"/>
  <c r="R900" i="35"/>
  <c r="L898" i="37"/>
  <c r="G893" i="17" l="1"/>
  <c r="I893" i="17"/>
  <c r="G910" i="28"/>
  <c r="S854" i="39"/>
  <c r="K865" i="30"/>
  <c r="L865" i="30" s="1"/>
  <c r="G853" i="37"/>
  <c r="H853" i="37" s="1"/>
  <c r="C854" i="51" s="1"/>
  <c r="D854" i="51" s="1"/>
  <c r="E854" i="51" s="1"/>
  <c r="M853" i="37"/>
  <c r="N853" i="37" s="1"/>
  <c r="I854" i="51" s="1"/>
  <c r="J854" i="51" s="1"/>
  <c r="K854" i="51" s="1"/>
  <c r="K829" i="39"/>
  <c r="L829" i="39" s="1"/>
  <c r="Y572" i="35"/>
  <c r="Z572" i="35" s="1"/>
  <c r="I572" i="40" s="1"/>
  <c r="F568" i="38"/>
  <c r="L571" i="36"/>
  <c r="M571" i="36" s="1"/>
  <c r="N571" i="36" s="1"/>
  <c r="F568" i="41" s="1"/>
  <c r="J582" i="32"/>
  <c r="K582" i="32" s="1"/>
  <c r="J910" i="28"/>
  <c r="K910" i="28" s="1"/>
  <c r="M840" i="27"/>
  <c r="L840" i="27"/>
  <c r="F841" i="27" s="1"/>
  <c r="O830" i="35"/>
  <c r="P830" i="35"/>
  <c r="J893" i="17" l="1"/>
  <c r="K893" i="17" s="1"/>
  <c r="N865" i="30"/>
  <c r="M865" i="30"/>
  <c r="F866" i="30" s="1"/>
  <c r="H855" i="35"/>
  <c r="C854" i="36"/>
  <c r="D854" i="36" s="1"/>
  <c r="E854" i="36" s="1"/>
  <c r="E855" i="39" s="1"/>
  <c r="T855" i="39" s="1"/>
  <c r="S855" i="35"/>
  <c r="I854" i="36"/>
  <c r="J854" i="36" s="1"/>
  <c r="K854" i="36" s="1"/>
  <c r="Q830" i="35"/>
  <c r="V830" i="35" s="1"/>
  <c r="W830" i="35" s="1"/>
  <c r="K830" i="35" s="1"/>
  <c r="D830" i="39" s="1"/>
  <c r="F830" i="39" s="1"/>
  <c r="L582" i="32"/>
  <c r="F583" i="32" s="1"/>
  <c r="M582" i="32"/>
  <c r="G569" i="21" s="1"/>
  <c r="L910" i="28"/>
  <c r="F911" i="28" s="1"/>
  <c r="G911" i="28" s="1"/>
  <c r="M910" i="28"/>
  <c r="R901" i="35" s="1"/>
  <c r="G841" i="27"/>
  <c r="H841" i="27"/>
  <c r="J841" i="27" s="1"/>
  <c r="I829" i="37"/>
  <c r="J829" i="37" s="1"/>
  <c r="K829" i="37" s="1"/>
  <c r="F830" i="51" s="1"/>
  <c r="G830" i="51" s="1"/>
  <c r="H830" i="51" s="1"/>
  <c r="M831" i="35"/>
  <c r="L893" i="17" l="1"/>
  <c r="F894" i="17" s="1"/>
  <c r="M893" i="17"/>
  <c r="F882" i="37" s="1"/>
  <c r="U855" i="39"/>
  <c r="H911" i="28"/>
  <c r="L899" i="37"/>
  <c r="P855" i="39"/>
  <c r="Q855" i="39" s="1"/>
  <c r="R855" i="39"/>
  <c r="O830" i="39"/>
  <c r="J855" i="35"/>
  <c r="I855" i="35"/>
  <c r="T855" i="35"/>
  <c r="U855" i="35"/>
  <c r="G866" i="30"/>
  <c r="I866" i="30"/>
  <c r="O865" i="30"/>
  <c r="P865" i="30" s="1"/>
  <c r="E854" i="37"/>
  <c r="X573" i="35"/>
  <c r="O571" i="37"/>
  <c r="P571" i="37" s="1"/>
  <c r="Q571" i="37" s="1"/>
  <c r="L572" i="51" s="1"/>
  <c r="M572" i="51" s="1"/>
  <c r="N572" i="51" s="1"/>
  <c r="G583" i="32"/>
  <c r="H583" i="32"/>
  <c r="J911" i="28"/>
  <c r="K911" i="28" s="1"/>
  <c r="K841" i="27"/>
  <c r="I841" i="27"/>
  <c r="N831" i="35"/>
  <c r="F830" i="36"/>
  <c r="G830" i="36" s="1"/>
  <c r="H830" i="36" s="1"/>
  <c r="G830" i="39"/>
  <c r="H830" i="39" s="1"/>
  <c r="I894" i="17" l="1"/>
  <c r="G894" i="17"/>
  <c r="S855" i="39"/>
  <c r="G854" i="37"/>
  <c r="H854" i="37" s="1"/>
  <c r="C855" i="51" s="1"/>
  <c r="D855" i="51" s="1"/>
  <c r="E855" i="51" s="1"/>
  <c r="M854" i="37"/>
  <c r="N854" i="37" s="1"/>
  <c r="I855" i="51" s="1"/>
  <c r="J855" i="51" s="1"/>
  <c r="K855" i="51" s="1"/>
  <c r="K866" i="30"/>
  <c r="L866" i="30" s="1"/>
  <c r="L572" i="36"/>
  <c r="M572" i="36" s="1"/>
  <c r="N572" i="36" s="1"/>
  <c r="F569" i="41" s="1"/>
  <c r="Y573" i="35"/>
  <c r="Z573" i="35" s="1"/>
  <c r="I573" i="40" s="1"/>
  <c r="F569" i="38"/>
  <c r="J583" i="32"/>
  <c r="K583" i="32" s="1"/>
  <c r="M911" i="28"/>
  <c r="R902" i="35" s="1"/>
  <c r="L911" i="28"/>
  <c r="F912" i="28" s="1"/>
  <c r="G912" i="28" s="1"/>
  <c r="I830" i="39"/>
  <c r="K830" i="39" s="1"/>
  <c r="J830" i="39"/>
  <c r="P831" i="35"/>
  <c r="O831" i="35"/>
  <c r="M841" i="27"/>
  <c r="L841" i="27"/>
  <c r="F842" i="27" s="1"/>
  <c r="L900" i="37"/>
  <c r="J894" i="17" l="1"/>
  <c r="K894" i="17" s="1"/>
  <c r="H912" i="28"/>
  <c r="I855" i="36"/>
  <c r="J855" i="36" s="1"/>
  <c r="K855" i="36" s="1"/>
  <c r="S856" i="35"/>
  <c r="N866" i="30"/>
  <c r="M866" i="30"/>
  <c r="F867" i="30" s="1"/>
  <c r="H856" i="35"/>
  <c r="C855" i="36"/>
  <c r="D855" i="36" s="1"/>
  <c r="E855" i="36" s="1"/>
  <c r="E856" i="39" s="1"/>
  <c r="T856" i="39" s="1"/>
  <c r="L583" i="32"/>
  <c r="F584" i="32" s="1"/>
  <c r="M583" i="32"/>
  <c r="G570" i="21" s="1"/>
  <c r="J912" i="28"/>
  <c r="K912" i="28" s="1"/>
  <c r="G842" i="27"/>
  <c r="H842" i="27"/>
  <c r="J842" i="27" s="1"/>
  <c r="I830" i="37"/>
  <c r="J830" i="37" s="1"/>
  <c r="K830" i="37" s="1"/>
  <c r="F831" i="51" s="1"/>
  <c r="G831" i="51" s="1"/>
  <c r="H831" i="51" s="1"/>
  <c r="M832" i="35"/>
  <c r="Q831" i="35"/>
  <c r="V831" i="35" s="1"/>
  <c r="W831" i="35" s="1"/>
  <c r="K831" i="35" s="1"/>
  <c r="D831" i="39" s="1"/>
  <c r="L830" i="39"/>
  <c r="L894" i="17" l="1"/>
  <c r="F895" i="17" s="1"/>
  <c r="M894" i="17"/>
  <c r="F883" i="37" s="1"/>
  <c r="U856" i="39"/>
  <c r="O866" i="30"/>
  <c r="P866" i="30" s="1"/>
  <c r="E855" i="37"/>
  <c r="I856" i="35"/>
  <c r="J856" i="35"/>
  <c r="U856" i="35"/>
  <c r="T856" i="35"/>
  <c r="P856" i="39"/>
  <c r="Q856" i="39" s="1"/>
  <c r="R856" i="39"/>
  <c r="I867" i="30"/>
  <c r="G867" i="30"/>
  <c r="X574" i="35"/>
  <c r="O572" i="37"/>
  <c r="P572" i="37" s="1"/>
  <c r="Q572" i="37" s="1"/>
  <c r="L573" i="51" s="1"/>
  <c r="M573" i="51" s="1"/>
  <c r="N573" i="51" s="1"/>
  <c r="G584" i="32"/>
  <c r="H584" i="32"/>
  <c r="M912" i="28"/>
  <c r="L901" i="37" s="1"/>
  <c r="L912" i="28"/>
  <c r="F913" i="28" s="1"/>
  <c r="H913" i="28" s="1"/>
  <c r="O831" i="39"/>
  <c r="F831" i="39"/>
  <c r="F831" i="36"/>
  <c r="G831" i="36" s="1"/>
  <c r="H831" i="36" s="1"/>
  <c r="N832" i="35"/>
  <c r="I842" i="27"/>
  <c r="K842" i="27"/>
  <c r="G895" i="17" l="1"/>
  <c r="I895" i="17"/>
  <c r="R903" i="35"/>
  <c r="S856" i="39"/>
  <c r="G855" i="37"/>
  <c r="H855" i="37" s="1"/>
  <c r="C856" i="51" s="1"/>
  <c r="D856" i="51" s="1"/>
  <c r="E856" i="51" s="1"/>
  <c r="M855" i="37"/>
  <c r="N855" i="37" s="1"/>
  <c r="I856" i="51" s="1"/>
  <c r="J856" i="51" s="1"/>
  <c r="K856" i="51" s="1"/>
  <c r="K867" i="30"/>
  <c r="L867" i="30" s="1"/>
  <c r="L573" i="36"/>
  <c r="M573" i="36" s="1"/>
  <c r="N573" i="36" s="1"/>
  <c r="F570" i="41" s="1"/>
  <c r="Y574" i="35"/>
  <c r="Z574" i="35" s="1"/>
  <c r="I574" i="40" s="1"/>
  <c r="F570" i="38"/>
  <c r="J584" i="32"/>
  <c r="K584" i="32" s="1"/>
  <c r="J913" i="28"/>
  <c r="K913" i="28" s="1"/>
  <c r="G913" i="28"/>
  <c r="P832" i="35"/>
  <c r="O832" i="35"/>
  <c r="M842" i="27"/>
  <c r="L842" i="27"/>
  <c r="F843" i="27" s="1"/>
  <c r="G831" i="39"/>
  <c r="J895" i="17" l="1"/>
  <c r="K895" i="17" s="1"/>
  <c r="M867" i="30"/>
  <c r="F868" i="30" s="1"/>
  <c r="N867" i="30"/>
  <c r="C856" i="36"/>
  <c r="D856" i="36" s="1"/>
  <c r="E856" i="36" s="1"/>
  <c r="E857" i="39" s="1"/>
  <c r="T857" i="39" s="1"/>
  <c r="H857" i="35"/>
  <c r="I856" i="36"/>
  <c r="J856" i="36" s="1"/>
  <c r="K856" i="36" s="1"/>
  <c r="S857" i="35"/>
  <c r="L584" i="32"/>
  <c r="F585" i="32" s="1"/>
  <c r="M584" i="32"/>
  <c r="G571" i="21" s="1"/>
  <c r="L913" i="28"/>
  <c r="F914" i="28" s="1"/>
  <c r="M913" i="28"/>
  <c r="Q832" i="35"/>
  <c r="V832" i="35" s="1"/>
  <c r="W832" i="35" s="1"/>
  <c r="K832" i="35" s="1"/>
  <c r="D832" i="39" s="1"/>
  <c r="F832" i="39" s="1"/>
  <c r="H843" i="27"/>
  <c r="J843" i="27" s="1"/>
  <c r="G843" i="27"/>
  <c r="J831" i="39"/>
  <c r="I831" i="39"/>
  <c r="I831" i="37"/>
  <c r="J831" i="37" s="1"/>
  <c r="K831" i="37" s="1"/>
  <c r="F832" i="51" s="1"/>
  <c r="G832" i="51" s="1"/>
  <c r="H832" i="51" s="1"/>
  <c r="M833" i="35"/>
  <c r="H831" i="39"/>
  <c r="G914" i="28"/>
  <c r="H914" i="28"/>
  <c r="R904" i="35"/>
  <c r="L902" i="37"/>
  <c r="L895" i="17" l="1"/>
  <c r="F896" i="17" s="1"/>
  <c r="M895" i="17"/>
  <c r="F884" i="37" s="1"/>
  <c r="U857" i="39"/>
  <c r="T857" i="35"/>
  <c r="U857" i="35"/>
  <c r="J857" i="35"/>
  <c r="I857" i="35"/>
  <c r="P857" i="39"/>
  <c r="Q857" i="39" s="1"/>
  <c r="R857" i="39"/>
  <c r="O867" i="30"/>
  <c r="P867" i="30" s="1"/>
  <c r="E856" i="37"/>
  <c r="G868" i="30"/>
  <c r="I868" i="30"/>
  <c r="O832" i="39"/>
  <c r="O573" i="37"/>
  <c r="P573" i="37" s="1"/>
  <c r="Q573" i="37" s="1"/>
  <c r="L574" i="51" s="1"/>
  <c r="M574" i="51" s="1"/>
  <c r="N574" i="51" s="1"/>
  <c r="X575" i="35"/>
  <c r="G585" i="32"/>
  <c r="H585" i="32"/>
  <c r="J914" i="28"/>
  <c r="K914" i="28" s="1"/>
  <c r="N833" i="35"/>
  <c r="F832" i="36"/>
  <c r="G832" i="36" s="1"/>
  <c r="H832" i="36" s="1"/>
  <c r="K831" i="39"/>
  <c r="G832" i="39"/>
  <c r="H832" i="39" s="1"/>
  <c r="I843" i="27"/>
  <c r="K843" i="27"/>
  <c r="G896" i="17" l="1"/>
  <c r="I896" i="17"/>
  <c r="S857" i="39"/>
  <c r="K868" i="30"/>
  <c r="L868" i="30" s="1"/>
  <c r="G856" i="37"/>
  <c r="H856" i="37" s="1"/>
  <c r="C857" i="51" s="1"/>
  <c r="D857" i="51" s="1"/>
  <c r="E857" i="51" s="1"/>
  <c r="M856" i="37"/>
  <c r="N856" i="37" s="1"/>
  <c r="I857" i="51" s="1"/>
  <c r="J857" i="51" s="1"/>
  <c r="K857" i="51" s="1"/>
  <c r="J585" i="32"/>
  <c r="K585" i="32" s="1"/>
  <c r="Y575" i="35"/>
  <c r="Z575" i="35" s="1"/>
  <c r="I575" i="40" s="1"/>
  <c r="L574" i="36"/>
  <c r="M574" i="36" s="1"/>
  <c r="N574" i="36" s="1"/>
  <c r="F571" i="41" s="1"/>
  <c r="F571" i="38"/>
  <c r="M914" i="28"/>
  <c r="L914" i="28"/>
  <c r="F915" i="28" s="1"/>
  <c r="G915" i="28" s="1"/>
  <c r="L831" i="39"/>
  <c r="J832" i="39"/>
  <c r="I832" i="39"/>
  <c r="K832" i="39" s="1"/>
  <c r="M843" i="27"/>
  <c r="L843" i="27"/>
  <c r="F844" i="27" s="1"/>
  <c r="O833" i="35"/>
  <c r="P833" i="35"/>
  <c r="L903" i="37"/>
  <c r="R905" i="35"/>
  <c r="H915" i="28" l="1"/>
  <c r="J915" i="28" s="1"/>
  <c r="J896" i="17"/>
  <c r="K896" i="17" s="1"/>
  <c r="Q833" i="35"/>
  <c r="V833" i="35" s="1"/>
  <c r="W833" i="35" s="1"/>
  <c r="K833" i="35" s="1"/>
  <c r="D833" i="39" s="1"/>
  <c r="F833" i="39" s="1"/>
  <c r="G833" i="39" s="1"/>
  <c r="N868" i="30"/>
  <c r="M868" i="30"/>
  <c r="F869" i="30" s="1"/>
  <c r="C857" i="36"/>
  <c r="D857" i="36" s="1"/>
  <c r="E857" i="36" s="1"/>
  <c r="E858" i="39" s="1"/>
  <c r="T858" i="39" s="1"/>
  <c r="H858" i="35"/>
  <c r="S858" i="35"/>
  <c r="I857" i="36"/>
  <c r="J857" i="36" s="1"/>
  <c r="K857" i="36" s="1"/>
  <c r="L585" i="32"/>
  <c r="F586" i="32" s="1"/>
  <c r="M585" i="32"/>
  <c r="G572" i="21" s="1"/>
  <c r="H844" i="27"/>
  <c r="J844" i="27" s="1"/>
  <c r="G844" i="27"/>
  <c r="I832" i="37"/>
  <c r="J832" i="37" s="1"/>
  <c r="K832" i="37" s="1"/>
  <c r="F833" i="51" s="1"/>
  <c r="G833" i="51" s="1"/>
  <c r="H833" i="51" s="1"/>
  <c r="M834" i="35"/>
  <c r="L832" i="39"/>
  <c r="K915" i="28"/>
  <c r="M896" i="17" l="1"/>
  <c r="F885" i="37" s="1"/>
  <c r="L896" i="17"/>
  <c r="F897" i="17" s="1"/>
  <c r="U858" i="39"/>
  <c r="O833" i="39"/>
  <c r="J858" i="35"/>
  <c r="I858" i="35"/>
  <c r="P858" i="39"/>
  <c r="Q858" i="39" s="1"/>
  <c r="R858" i="39"/>
  <c r="U858" i="35"/>
  <c r="T858" i="35"/>
  <c r="G869" i="30"/>
  <c r="I869" i="30"/>
  <c r="O868" i="30"/>
  <c r="P868" i="30" s="1"/>
  <c r="E857" i="37"/>
  <c r="O574" i="37"/>
  <c r="P574" i="37" s="1"/>
  <c r="Q574" i="37" s="1"/>
  <c r="L575" i="51" s="1"/>
  <c r="M575" i="51" s="1"/>
  <c r="N575" i="51" s="1"/>
  <c r="X576" i="35"/>
  <c r="G586" i="32"/>
  <c r="H586" i="32"/>
  <c r="H833" i="39"/>
  <c r="I833" i="39"/>
  <c r="J833" i="39"/>
  <c r="F833" i="36"/>
  <c r="G833" i="36" s="1"/>
  <c r="H833" i="36" s="1"/>
  <c r="N834" i="35"/>
  <c r="I844" i="27"/>
  <c r="K844" i="27"/>
  <c r="M915" i="28"/>
  <c r="L915" i="28"/>
  <c r="F916" i="28" s="1"/>
  <c r="G897" i="17" l="1"/>
  <c r="I897" i="17"/>
  <c r="K869" i="30"/>
  <c r="L869" i="30" s="1"/>
  <c r="S858" i="39"/>
  <c r="G857" i="37"/>
  <c r="H857" i="37" s="1"/>
  <c r="C858" i="51" s="1"/>
  <c r="D858" i="51" s="1"/>
  <c r="E858" i="51" s="1"/>
  <c r="M857" i="37"/>
  <c r="N857" i="37" s="1"/>
  <c r="I858" i="51" s="1"/>
  <c r="J858" i="51" s="1"/>
  <c r="K858" i="51" s="1"/>
  <c r="K833" i="39"/>
  <c r="L833" i="39" s="1"/>
  <c r="J586" i="32"/>
  <c r="K586" i="32" s="1"/>
  <c r="Y576" i="35"/>
  <c r="Z576" i="35" s="1"/>
  <c r="I576" i="40" s="1"/>
  <c r="F572" i="38"/>
  <c r="L575" i="36"/>
  <c r="M575" i="36" s="1"/>
  <c r="N575" i="36" s="1"/>
  <c r="F572" i="41" s="1"/>
  <c r="M844" i="27"/>
  <c r="L844" i="27"/>
  <c r="F845" i="27" s="1"/>
  <c r="O834" i="35"/>
  <c r="P834" i="35"/>
  <c r="G916" i="28"/>
  <c r="H916" i="28"/>
  <c r="J916" i="28" s="1"/>
  <c r="R906" i="35"/>
  <c r="L904" i="37"/>
  <c r="J897" i="17" l="1"/>
  <c r="K897" i="17" s="1"/>
  <c r="M869" i="30"/>
  <c r="F870" i="30" s="1"/>
  <c r="N869" i="30"/>
  <c r="C858" i="36"/>
  <c r="D858" i="36" s="1"/>
  <c r="E858" i="36" s="1"/>
  <c r="E859" i="39" s="1"/>
  <c r="T859" i="39" s="1"/>
  <c r="H859" i="35"/>
  <c r="I858" i="36"/>
  <c r="J858" i="36" s="1"/>
  <c r="K858" i="36" s="1"/>
  <c r="S859" i="35"/>
  <c r="Q834" i="35"/>
  <c r="V834" i="35" s="1"/>
  <c r="W834" i="35" s="1"/>
  <c r="K834" i="35" s="1"/>
  <c r="D834" i="39" s="1"/>
  <c r="F834" i="39" s="1"/>
  <c r="G834" i="39" s="1"/>
  <c r="L586" i="32"/>
  <c r="F587" i="32" s="1"/>
  <c r="M586" i="32"/>
  <c r="G573" i="21" s="1"/>
  <c r="G845" i="27"/>
  <c r="H845" i="27"/>
  <c r="J845" i="27" s="1"/>
  <c r="M835" i="35"/>
  <c r="I833" i="37"/>
  <c r="J833" i="37" s="1"/>
  <c r="K833" i="37" s="1"/>
  <c r="F834" i="51" s="1"/>
  <c r="G834" i="51" s="1"/>
  <c r="H834" i="51" s="1"/>
  <c r="K916" i="28"/>
  <c r="L897" i="17" l="1"/>
  <c r="F898" i="17" s="1"/>
  <c r="M897" i="17"/>
  <c r="F886" i="37" s="1"/>
  <c r="U859" i="39"/>
  <c r="O834" i="39"/>
  <c r="I859" i="35"/>
  <c r="J859" i="35"/>
  <c r="P859" i="39"/>
  <c r="Q859" i="39" s="1"/>
  <c r="R859" i="39"/>
  <c r="T859" i="35"/>
  <c r="U859" i="35"/>
  <c r="O869" i="30"/>
  <c r="P869" i="30" s="1"/>
  <c r="E858" i="37"/>
  <c r="G870" i="30"/>
  <c r="I870" i="30"/>
  <c r="O575" i="37"/>
  <c r="P575" i="37" s="1"/>
  <c r="Q575" i="37" s="1"/>
  <c r="L576" i="51" s="1"/>
  <c r="M576" i="51" s="1"/>
  <c r="N576" i="51" s="1"/>
  <c r="X577" i="35"/>
  <c r="G587" i="32"/>
  <c r="H587" i="32"/>
  <c r="N835" i="35"/>
  <c r="F834" i="36"/>
  <c r="G834" i="36" s="1"/>
  <c r="H834" i="36" s="1"/>
  <c r="I845" i="27"/>
  <c r="K845" i="27"/>
  <c r="H834" i="39"/>
  <c r="I834" i="39"/>
  <c r="J834" i="39"/>
  <c r="L916" i="28"/>
  <c r="F917" i="28" s="1"/>
  <c r="M916" i="28"/>
  <c r="K834" i="39" l="1"/>
  <c r="G898" i="17"/>
  <c r="I898" i="17"/>
  <c r="G858" i="37"/>
  <c r="H858" i="37" s="1"/>
  <c r="C859" i="51" s="1"/>
  <c r="D859" i="51" s="1"/>
  <c r="E859" i="51" s="1"/>
  <c r="M858" i="37"/>
  <c r="N858" i="37" s="1"/>
  <c r="I859" i="51" s="1"/>
  <c r="J859" i="51" s="1"/>
  <c r="K859" i="51" s="1"/>
  <c r="S859" i="39"/>
  <c r="K870" i="30"/>
  <c r="L870" i="30" s="1"/>
  <c r="J587" i="32"/>
  <c r="K587" i="32" s="1"/>
  <c r="Y577" i="35"/>
  <c r="Z577" i="35" s="1"/>
  <c r="I577" i="40" s="1"/>
  <c r="L576" i="36"/>
  <c r="M576" i="36" s="1"/>
  <c r="N576" i="36" s="1"/>
  <c r="F573" i="41" s="1"/>
  <c r="F573" i="38"/>
  <c r="L834" i="39"/>
  <c r="M845" i="27"/>
  <c r="L845" i="27"/>
  <c r="F846" i="27" s="1"/>
  <c r="P835" i="35"/>
  <c r="O835" i="35"/>
  <c r="L905" i="37"/>
  <c r="R907" i="35"/>
  <c r="H917" i="28"/>
  <c r="G917" i="28"/>
  <c r="J898" i="17" l="1"/>
  <c r="K898" i="17" s="1"/>
  <c r="N870" i="30"/>
  <c r="M870" i="30"/>
  <c r="F871" i="30" s="1"/>
  <c r="I859" i="36"/>
  <c r="J859" i="36" s="1"/>
  <c r="K859" i="36" s="1"/>
  <c r="S860" i="35"/>
  <c r="C859" i="36"/>
  <c r="D859" i="36" s="1"/>
  <c r="E859" i="36" s="1"/>
  <c r="E860" i="39" s="1"/>
  <c r="T860" i="39" s="1"/>
  <c r="H860" i="35"/>
  <c r="L587" i="32"/>
  <c r="F588" i="32" s="1"/>
  <c r="M587" i="32"/>
  <c r="G574" i="21" s="1"/>
  <c r="J917" i="28"/>
  <c r="K917" i="28" s="1"/>
  <c r="Q835" i="35"/>
  <c r="V835" i="35" s="1"/>
  <c r="W835" i="35" s="1"/>
  <c r="K835" i="35" s="1"/>
  <c r="D835" i="39" s="1"/>
  <c r="O835" i="39" s="1"/>
  <c r="G846" i="27"/>
  <c r="H846" i="27"/>
  <c r="J846" i="27" s="1"/>
  <c r="M836" i="35"/>
  <c r="I834" i="37"/>
  <c r="J834" i="37" s="1"/>
  <c r="K834" i="37" s="1"/>
  <c r="F835" i="51" s="1"/>
  <c r="G835" i="51" s="1"/>
  <c r="H835" i="51" s="1"/>
  <c r="M898" i="17" l="1"/>
  <c r="F887" i="37" s="1"/>
  <c r="L898" i="17"/>
  <c r="F899" i="17" s="1"/>
  <c r="U860" i="39"/>
  <c r="I860" i="35"/>
  <c r="J860" i="35"/>
  <c r="P860" i="39"/>
  <c r="Q860" i="39" s="1"/>
  <c r="R860" i="39"/>
  <c r="U860" i="35"/>
  <c r="T860" i="35"/>
  <c r="G871" i="30"/>
  <c r="I871" i="30"/>
  <c r="O870" i="30"/>
  <c r="P870" i="30" s="1"/>
  <c r="E859" i="37"/>
  <c r="F835" i="39"/>
  <c r="G835" i="39" s="1"/>
  <c r="J835" i="39" s="1"/>
  <c r="O576" i="37"/>
  <c r="P576" i="37" s="1"/>
  <c r="Q576" i="37" s="1"/>
  <c r="L577" i="51" s="1"/>
  <c r="M577" i="51" s="1"/>
  <c r="N577" i="51" s="1"/>
  <c r="X578" i="35"/>
  <c r="G588" i="32"/>
  <c r="H588" i="32"/>
  <c r="L917" i="28"/>
  <c r="F918" i="28" s="1"/>
  <c r="G918" i="28" s="1"/>
  <c r="M917" i="28"/>
  <c r="R908" i="35" s="1"/>
  <c r="N836" i="35"/>
  <c r="F835" i="36"/>
  <c r="G835" i="36" s="1"/>
  <c r="H835" i="36" s="1"/>
  <c r="I846" i="27"/>
  <c r="K846" i="27"/>
  <c r="H918" i="28" l="1"/>
  <c r="I899" i="17"/>
  <c r="G899" i="17"/>
  <c r="H835" i="39"/>
  <c r="I835" i="39"/>
  <c r="L906" i="37"/>
  <c r="K835" i="39"/>
  <c r="L835" i="39" s="1"/>
  <c r="K871" i="30"/>
  <c r="L871" i="30" s="1"/>
  <c r="S860" i="39"/>
  <c r="G859" i="37"/>
  <c r="H859" i="37" s="1"/>
  <c r="C860" i="51" s="1"/>
  <c r="D860" i="51" s="1"/>
  <c r="E860" i="51" s="1"/>
  <c r="M859" i="37"/>
  <c r="N859" i="37" s="1"/>
  <c r="I860" i="51" s="1"/>
  <c r="J860" i="51" s="1"/>
  <c r="K860" i="51" s="1"/>
  <c r="J588" i="32"/>
  <c r="K588" i="32" s="1"/>
  <c r="Y578" i="35"/>
  <c r="Z578" i="35" s="1"/>
  <c r="I578" i="40" s="1"/>
  <c r="F574" i="38"/>
  <c r="L577" i="36"/>
  <c r="M577" i="36" s="1"/>
  <c r="N577" i="36" s="1"/>
  <c r="F574" i="41" s="1"/>
  <c r="J918" i="28"/>
  <c r="K918" i="28" s="1"/>
  <c r="L846" i="27"/>
  <c r="F847" i="27" s="1"/>
  <c r="M846" i="27"/>
  <c r="O836" i="35"/>
  <c r="P836" i="35"/>
  <c r="J899" i="17" l="1"/>
  <c r="K899" i="17" s="1"/>
  <c r="Q836" i="35"/>
  <c r="V836" i="35" s="1"/>
  <c r="W836" i="35" s="1"/>
  <c r="K836" i="35" s="1"/>
  <c r="D836" i="39" s="1"/>
  <c r="N871" i="30"/>
  <c r="M871" i="30"/>
  <c r="F872" i="30" s="1"/>
  <c r="H861" i="35"/>
  <c r="C860" i="36"/>
  <c r="D860" i="36" s="1"/>
  <c r="E860" i="36" s="1"/>
  <c r="E861" i="39" s="1"/>
  <c r="T861" i="39" s="1"/>
  <c r="I860" i="36"/>
  <c r="J860" i="36" s="1"/>
  <c r="K860" i="36" s="1"/>
  <c r="S861" i="35"/>
  <c r="L588" i="32"/>
  <c r="F589" i="32" s="1"/>
  <c r="M588" i="32"/>
  <c r="G575" i="21" s="1"/>
  <c r="M918" i="28"/>
  <c r="L918" i="28"/>
  <c r="F919" i="28" s="1"/>
  <c r="G919" i="28" s="1"/>
  <c r="F836" i="39"/>
  <c r="O836" i="39"/>
  <c r="M837" i="35"/>
  <c r="I835" i="37"/>
  <c r="J835" i="37" s="1"/>
  <c r="K835" i="37" s="1"/>
  <c r="F836" i="51" s="1"/>
  <c r="G836" i="51" s="1"/>
  <c r="H836" i="51" s="1"/>
  <c r="H847" i="27"/>
  <c r="J847" i="27" s="1"/>
  <c r="G847" i="27"/>
  <c r="R909" i="35"/>
  <c r="L907" i="37"/>
  <c r="L899" i="17" l="1"/>
  <c r="F900" i="17" s="1"/>
  <c r="M899" i="17"/>
  <c r="F888" i="37" s="1"/>
  <c r="U861" i="39"/>
  <c r="H919" i="28"/>
  <c r="J919" i="28" s="1"/>
  <c r="K919" i="28" s="1"/>
  <c r="T861" i="35"/>
  <c r="U861" i="35"/>
  <c r="P861" i="39"/>
  <c r="Q861" i="39" s="1"/>
  <c r="R861" i="39"/>
  <c r="G872" i="30"/>
  <c r="I872" i="30"/>
  <c r="J861" i="35"/>
  <c r="I861" i="35"/>
  <c r="E860" i="37"/>
  <c r="O871" i="30"/>
  <c r="P871" i="30" s="1"/>
  <c r="X579" i="35"/>
  <c r="O577" i="37"/>
  <c r="P577" i="37" s="1"/>
  <c r="Q577" i="37" s="1"/>
  <c r="L578" i="51" s="1"/>
  <c r="M578" i="51" s="1"/>
  <c r="N578" i="51" s="1"/>
  <c r="H589" i="32"/>
  <c r="G589" i="32"/>
  <c r="K847" i="27"/>
  <c r="I847" i="27"/>
  <c r="N837" i="35"/>
  <c r="F836" i="36"/>
  <c r="G836" i="36" s="1"/>
  <c r="H836" i="36" s="1"/>
  <c r="G836" i="39"/>
  <c r="G900" i="17" l="1"/>
  <c r="I900" i="17"/>
  <c r="K872" i="30"/>
  <c r="L872" i="30" s="1"/>
  <c r="S861" i="39"/>
  <c r="G860" i="37"/>
  <c r="H860" i="37" s="1"/>
  <c r="C861" i="51" s="1"/>
  <c r="D861" i="51" s="1"/>
  <c r="E861" i="51" s="1"/>
  <c r="M860" i="37"/>
  <c r="N860" i="37" s="1"/>
  <c r="I861" i="51" s="1"/>
  <c r="J861" i="51" s="1"/>
  <c r="K861" i="51" s="1"/>
  <c r="L578" i="36"/>
  <c r="M578" i="36" s="1"/>
  <c r="N578" i="36" s="1"/>
  <c r="F575" i="41" s="1"/>
  <c r="Y579" i="35"/>
  <c r="Z579" i="35" s="1"/>
  <c r="I579" i="40" s="1"/>
  <c r="F575" i="38"/>
  <c r="J589" i="32"/>
  <c r="K589" i="32" s="1"/>
  <c r="M919" i="28"/>
  <c r="L919" i="28"/>
  <c r="F920" i="28" s="1"/>
  <c r="G920" i="28" s="1"/>
  <c r="J836" i="39"/>
  <c r="I836" i="39"/>
  <c r="H836" i="39"/>
  <c r="K836" i="39" s="1"/>
  <c r="P837" i="35"/>
  <c r="O837" i="35"/>
  <c r="L847" i="27"/>
  <c r="F848" i="27" s="1"/>
  <c r="M847" i="27"/>
  <c r="R910" i="35"/>
  <c r="L908" i="37"/>
  <c r="J900" i="17" l="1"/>
  <c r="K900" i="17" s="1"/>
  <c r="H920" i="28"/>
  <c r="M872" i="30"/>
  <c r="F873" i="30" s="1"/>
  <c r="N872" i="30"/>
  <c r="I861" i="36"/>
  <c r="J861" i="36" s="1"/>
  <c r="K861" i="36" s="1"/>
  <c r="S862" i="35"/>
  <c r="C861" i="36"/>
  <c r="D861" i="36" s="1"/>
  <c r="E861" i="36" s="1"/>
  <c r="E862" i="39" s="1"/>
  <c r="T862" i="39" s="1"/>
  <c r="H862" i="35"/>
  <c r="M589" i="32"/>
  <c r="G576" i="21" s="1"/>
  <c r="L589" i="32"/>
  <c r="F590" i="32" s="1"/>
  <c r="J920" i="28"/>
  <c r="K920" i="28" s="1"/>
  <c r="M838" i="35"/>
  <c r="I836" i="37"/>
  <c r="J836" i="37" s="1"/>
  <c r="K836" i="37" s="1"/>
  <c r="F837" i="51" s="1"/>
  <c r="G837" i="51" s="1"/>
  <c r="H837" i="51" s="1"/>
  <c r="Q837" i="35"/>
  <c r="V837" i="35" s="1"/>
  <c r="W837" i="35" s="1"/>
  <c r="K837" i="35" s="1"/>
  <c r="D837" i="39" s="1"/>
  <c r="H848" i="27"/>
  <c r="J848" i="27" s="1"/>
  <c r="G848" i="27"/>
  <c r="L836" i="39"/>
  <c r="M900" i="17" l="1"/>
  <c r="F889" i="37" s="1"/>
  <c r="L900" i="17"/>
  <c r="F901" i="17" s="1"/>
  <c r="U862" i="39"/>
  <c r="I862" i="35"/>
  <c r="J862" i="35"/>
  <c r="T862" i="35"/>
  <c r="U862" i="35"/>
  <c r="O872" i="30"/>
  <c r="P872" i="30" s="1"/>
  <c r="E861" i="37"/>
  <c r="P862" i="39"/>
  <c r="Q862" i="39" s="1"/>
  <c r="R862" i="39"/>
  <c r="G873" i="30"/>
  <c r="I873" i="30"/>
  <c r="G590" i="32"/>
  <c r="H590" i="32"/>
  <c r="X580" i="35"/>
  <c r="O578" i="37"/>
  <c r="P578" i="37" s="1"/>
  <c r="Q578" i="37" s="1"/>
  <c r="L579" i="51" s="1"/>
  <c r="M579" i="51" s="1"/>
  <c r="N579" i="51" s="1"/>
  <c r="L920" i="28"/>
  <c r="F921" i="28" s="1"/>
  <c r="G921" i="28" s="1"/>
  <c r="M920" i="28"/>
  <c r="L909" i="37" s="1"/>
  <c r="I848" i="27"/>
  <c r="K848" i="27"/>
  <c r="O837" i="39"/>
  <c r="F837" i="39"/>
  <c r="F837" i="36"/>
  <c r="G837" i="36" s="1"/>
  <c r="H837" i="36" s="1"/>
  <c r="N838" i="35"/>
  <c r="R911" i="35"/>
  <c r="G901" i="17" l="1"/>
  <c r="I901" i="17"/>
  <c r="H921" i="28"/>
  <c r="S862" i="39"/>
  <c r="G861" i="37"/>
  <c r="H861" i="37" s="1"/>
  <c r="C862" i="51" s="1"/>
  <c r="D862" i="51" s="1"/>
  <c r="E862" i="51" s="1"/>
  <c r="M861" i="37"/>
  <c r="N861" i="37" s="1"/>
  <c r="I862" i="51" s="1"/>
  <c r="J862" i="51" s="1"/>
  <c r="K862" i="51" s="1"/>
  <c r="K873" i="30"/>
  <c r="L873" i="30" s="1"/>
  <c r="J590" i="32"/>
  <c r="K590" i="32" s="1"/>
  <c r="Y580" i="35"/>
  <c r="Z580" i="35" s="1"/>
  <c r="I580" i="40" s="1"/>
  <c r="L579" i="36"/>
  <c r="M579" i="36" s="1"/>
  <c r="N579" i="36" s="1"/>
  <c r="F576" i="41" s="1"/>
  <c r="F576" i="38"/>
  <c r="J921" i="28"/>
  <c r="K921" i="28" s="1"/>
  <c r="G837" i="39"/>
  <c r="H837" i="39" s="1"/>
  <c r="O838" i="35"/>
  <c r="P838" i="35"/>
  <c r="M848" i="27"/>
  <c r="L848" i="27"/>
  <c r="F849" i="27" s="1"/>
  <c r="J901" i="17" l="1"/>
  <c r="K901" i="17" s="1"/>
  <c r="N873" i="30"/>
  <c r="M873" i="30"/>
  <c r="F874" i="30" s="1"/>
  <c r="I862" i="36"/>
  <c r="J862" i="36" s="1"/>
  <c r="K862" i="36" s="1"/>
  <c r="S863" i="35"/>
  <c r="H863" i="35"/>
  <c r="C862" i="36"/>
  <c r="D862" i="36" s="1"/>
  <c r="E862" i="36" s="1"/>
  <c r="E863" i="39" s="1"/>
  <c r="T863" i="39" s="1"/>
  <c r="L590" i="32"/>
  <c r="F591" i="32" s="1"/>
  <c r="M590" i="32"/>
  <c r="G577" i="21" s="1"/>
  <c r="L921" i="28"/>
  <c r="F922" i="28" s="1"/>
  <c r="M921" i="28"/>
  <c r="R912" i="35" s="1"/>
  <c r="Q838" i="35"/>
  <c r="V838" i="35" s="1"/>
  <c r="W838" i="35" s="1"/>
  <c r="K838" i="35" s="1"/>
  <c r="D838" i="39" s="1"/>
  <c r="F838" i="39" s="1"/>
  <c r="G838" i="39" s="1"/>
  <c r="G849" i="27"/>
  <c r="H849" i="27"/>
  <c r="J849" i="27" s="1"/>
  <c r="M839" i="35"/>
  <c r="I837" i="37"/>
  <c r="J837" i="37" s="1"/>
  <c r="K837" i="37" s="1"/>
  <c r="F838" i="51" s="1"/>
  <c r="G838" i="51" s="1"/>
  <c r="H838" i="51" s="1"/>
  <c r="J837" i="39"/>
  <c r="I837" i="39"/>
  <c r="K837" i="39" s="1"/>
  <c r="L910" i="37"/>
  <c r="G922" i="28"/>
  <c r="H922" i="28"/>
  <c r="L901" i="17" l="1"/>
  <c r="F902" i="17" s="1"/>
  <c r="M901" i="17"/>
  <c r="F890" i="37" s="1"/>
  <c r="U863" i="39"/>
  <c r="U863" i="35"/>
  <c r="T863" i="35"/>
  <c r="G874" i="30"/>
  <c r="I874" i="30"/>
  <c r="P863" i="39"/>
  <c r="Q863" i="39" s="1"/>
  <c r="R863" i="39"/>
  <c r="J863" i="35"/>
  <c r="I863" i="35"/>
  <c r="O873" i="30"/>
  <c r="P873" i="30" s="1"/>
  <c r="E862" i="37"/>
  <c r="X581" i="35"/>
  <c r="O579" i="37"/>
  <c r="P579" i="37" s="1"/>
  <c r="Q579" i="37" s="1"/>
  <c r="L580" i="51" s="1"/>
  <c r="M580" i="51" s="1"/>
  <c r="N580" i="51" s="1"/>
  <c r="H591" i="32"/>
  <c r="G591" i="32"/>
  <c r="J922" i="28"/>
  <c r="K922" i="28" s="1"/>
  <c r="O838" i="39"/>
  <c r="L837" i="39"/>
  <c r="I849" i="27"/>
  <c r="K849" i="27"/>
  <c r="F838" i="36"/>
  <c r="G838" i="36" s="1"/>
  <c r="H838" i="36" s="1"/>
  <c r="N839" i="35"/>
  <c r="H838" i="39"/>
  <c r="I838" i="39"/>
  <c r="J838" i="39"/>
  <c r="G902" i="17" l="1"/>
  <c r="I902" i="17"/>
  <c r="K874" i="30"/>
  <c r="L874" i="30" s="1"/>
  <c r="S863" i="39"/>
  <c r="G862" i="37"/>
  <c r="H862" i="37" s="1"/>
  <c r="C863" i="51" s="1"/>
  <c r="D863" i="51" s="1"/>
  <c r="E863" i="51" s="1"/>
  <c r="M862" i="37"/>
  <c r="N862" i="37" s="1"/>
  <c r="I863" i="51" s="1"/>
  <c r="J863" i="51" s="1"/>
  <c r="K863" i="51" s="1"/>
  <c r="J591" i="32"/>
  <c r="K591" i="32" s="1"/>
  <c r="Y581" i="35"/>
  <c r="Z581" i="35" s="1"/>
  <c r="I581" i="40" s="1"/>
  <c r="F577" i="38"/>
  <c r="L580" i="36"/>
  <c r="M580" i="36" s="1"/>
  <c r="N580" i="36" s="1"/>
  <c r="F577" i="41" s="1"/>
  <c r="M922" i="28"/>
  <c r="R913" i="35" s="1"/>
  <c r="L922" i="28"/>
  <c r="F923" i="28" s="1"/>
  <c r="H923" i="28" s="1"/>
  <c r="K838" i="39"/>
  <c r="L838" i="39" s="1"/>
  <c r="O839" i="35"/>
  <c r="P839" i="35"/>
  <c r="Q839" i="35" s="1"/>
  <c r="V839" i="35" s="1"/>
  <c r="W839" i="35" s="1"/>
  <c r="K839" i="35" s="1"/>
  <c r="D839" i="39" s="1"/>
  <c r="M849" i="27"/>
  <c r="L849" i="27"/>
  <c r="F850" i="27" s="1"/>
  <c r="L911" i="37" l="1"/>
  <c r="J902" i="17"/>
  <c r="K902" i="17" s="1"/>
  <c r="M874" i="30"/>
  <c r="F875" i="30" s="1"/>
  <c r="N874" i="30"/>
  <c r="I863" i="36"/>
  <c r="J863" i="36" s="1"/>
  <c r="K863" i="36" s="1"/>
  <c r="S864" i="35"/>
  <c r="C863" i="36"/>
  <c r="D863" i="36" s="1"/>
  <c r="E863" i="36" s="1"/>
  <c r="E864" i="39" s="1"/>
  <c r="T864" i="39" s="1"/>
  <c r="H864" i="35"/>
  <c r="L591" i="32"/>
  <c r="F592" i="32" s="1"/>
  <c r="M591" i="32"/>
  <c r="G578" i="21" s="1"/>
  <c r="J923" i="28"/>
  <c r="K923" i="28" s="1"/>
  <c r="G923" i="28"/>
  <c r="G850" i="27"/>
  <c r="H850" i="27"/>
  <c r="J850" i="27" s="1"/>
  <c r="M840" i="35"/>
  <c r="I838" i="37"/>
  <c r="J838" i="37" s="1"/>
  <c r="K838" i="37" s="1"/>
  <c r="F839" i="51" s="1"/>
  <c r="G839" i="51" s="1"/>
  <c r="H839" i="51" s="1"/>
  <c r="O839" i="39"/>
  <c r="F839" i="39"/>
  <c r="M902" i="17" l="1"/>
  <c r="F891" i="37" s="1"/>
  <c r="L902" i="17"/>
  <c r="F903" i="17" s="1"/>
  <c r="U864" i="39"/>
  <c r="T864" i="35"/>
  <c r="U864" i="35"/>
  <c r="P864" i="39"/>
  <c r="Q864" i="39" s="1"/>
  <c r="R864" i="39"/>
  <c r="E863" i="37"/>
  <c r="O874" i="30"/>
  <c r="P874" i="30" s="1"/>
  <c r="J864" i="35"/>
  <c r="I864" i="35"/>
  <c r="I875" i="30"/>
  <c r="G875" i="30"/>
  <c r="O580" i="37"/>
  <c r="P580" i="37" s="1"/>
  <c r="Q580" i="37" s="1"/>
  <c r="L581" i="51" s="1"/>
  <c r="M581" i="51" s="1"/>
  <c r="N581" i="51" s="1"/>
  <c r="X582" i="35"/>
  <c r="H592" i="32"/>
  <c r="G592" i="32"/>
  <c r="L923" i="28"/>
  <c r="F924" i="28" s="1"/>
  <c r="G924" i="28" s="1"/>
  <c r="M923" i="28"/>
  <c r="R914" i="35" s="1"/>
  <c r="F839" i="36"/>
  <c r="G839" i="36" s="1"/>
  <c r="H839" i="36" s="1"/>
  <c r="N840" i="35"/>
  <c r="I850" i="27"/>
  <c r="K850" i="27"/>
  <c r="G839" i="39"/>
  <c r="H839" i="39" s="1"/>
  <c r="L912" i="37" l="1"/>
  <c r="I903" i="17"/>
  <c r="G903" i="17"/>
  <c r="H924" i="28"/>
  <c r="J924" i="28" s="1"/>
  <c r="K924" i="28" s="1"/>
  <c r="G863" i="37"/>
  <c r="H863" i="37" s="1"/>
  <c r="C864" i="51" s="1"/>
  <c r="D864" i="51" s="1"/>
  <c r="E864" i="51" s="1"/>
  <c r="M863" i="37"/>
  <c r="N863" i="37" s="1"/>
  <c r="I864" i="51" s="1"/>
  <c r="J864" i="51" s="1"/>
  <c r="K864" i="51" s="1"/>
  <c r="S864" i="39"/>
  <c r="K875" i="30"/>
  <c r="L875" i="30" s="1"/>
  <c r="J592" i="32"/>
  <c r="K592" i="32" s="1"/>
  <c r="L581" i="36"/>
  <c r="M581" i="36" s="1"/>
  <c r="N581" i="36" s="1"/>
  <c r="F578" i="41" s="1"/>
  <c r="Y582" i="35"/>
  <c r="Z582" i="35" s="1"/>
  <c r="I582" i="40" s="1"/>
  <c r="F578" i="38"/>
  <c r="M850" i="27"/>
  <c r="L850" i="27"/>
  <c r="F851" i="27" s="1"/>
  <c r="I839" i="39"/>
  <c r="K839" i="39" s="1"/>
  <c r="J839" i="39"/>
  <c r="P840" i="35"/>
  <c r="O840" i="35"/>
  <c r="J903" i="17" l="1"/>
  <c r="K903" i="17" s="1"/>
  <c r="M875" i="30"/>
  <c r="F876" i="30" s="1"/>
  <c r="N875" i="30"/>
  <c r="S865" i="35"/>
  <c r="I864" i="36"/>
  <c r="J864" i="36" s="1"/>
  <c r="K864" i="36" s="1"/>
  <c r="C864" i="36"/>
  <c r="D864" i="36" s="1"/>
  <c r="E864" i="36" s="1"/>
  <c r="E865" i="39" s="1"/>
  <c r="T865" i="39" s="1"/>
  <c r="H865" i="35"/>
  <c r="M592" i="32"/>
  <c r="G579" i="21" s="1"/>
  <c r="L592" i="32"/>
  <c r="F593" i="32" s="1"/>
  <c r="L839" i="39"/>
  <c r="G851" i="27"/>
  <c r="H851" i="27"/>
  <c r="J851" i="27" s="1"/>
  <c r="Q840" i="35"/>
  <c r="V840" i="35" s="1"/>
  <c r="W840" i="35" s="1"/>
  <c r="K840" i="35" s="1"/>
  <c r="D840" i="39" s="1"/>
  <c r="M841" i="35"/>
  <c r="I839" i="37"/>
  <c r="J839" i="37" s="1"/>
  <c r="K839" i="37" s="1"/>
  <c r="F840" i="51" s="1"/>
  <c r="G840" i="51" s="1"/>
  <c r="H840" i="51" s="1"/>
  <c r="M924" i="28"/>
  <c r="L924" i="28"/>
  <c r="F925" i="28" s="1"/>
  <c r="M903" i="17" l="1"/>
  <c r="F892" i="37" s="1"/>
  <c r="L903" i="17"/>
  <c r="F904" i="17" s="1"/>
  <c r="U865" i="39"/>
  <c r="P865" i="39"/>
  <c r="Q865" i="39" s="1"/>
  <c r="R865" i="39"/>
  <c r="T865" i="35"/>
  <c r="U865" i="35"/>
  <c r="J865" i="35"/>
  <c r="I865" i="35"/>
  <c r="O875" i="30"/>
  <c r="P875" i="30" s="1"/>
  <c r="E864" i="37"/>
  <c r="G876" i="30"/>
  <c r="I876" i="30"/>
  <c r="H593" i="32"/>
  <c r="G593" i="32"/>
  <c r="O581" i="37"/>
  <c r="P581" i="37" s="1"/>
  <c r="Q581" i="37" s="1"/>
  <c r="L582" i="51" s="1"/>
  <c r="M582" i="51" s="1"/>
  <c r="N582" i="51" s="1"/>
  <c r="X583" i="35"/>
  <c r="F840" i="36"/>
  <c r="G840" i="36" s="1"/>
  <c r="H840" i="36" s="1"/>
  <c r="N841" i="35"/>
  <c r="K851" i="27"/>
  <c r="I851" i="27"/>
  <c r="O840" i="39"/>
  <c r="F840" i="39"/>
  <c r="G925" i="28"/>
  <c r="H925" i="28"/>
  <c r="R915" i="35"/>
  <c r="L913" i="37"/>
  <c r="I904" i="17" l="1"/>
  <c r="G904" i="17"/>
  <c r="G864" i="37"/>
  <c r="H864" i="37" s="1"/>
  <c r="C865" i="51" s="1"/>
  <c r="D865" i="51" s="1"/>
  <c r="E865" i="51" s="1"/>
  <c r="M864" i="37"/>
  <c r="N864" i="37" s="1"/>
  <c r="I865" i="51" s="1"/>
  <c r="J865" i="51" s="1"/>
  <c r="K865" i="51" s="1"/>
  <c r="K876" i="30"/>
  <c r="L876" i="30" s="1"/>
  <c r="S865" i="39"/>
  <c r="Y583" i="35"/>
  <c r="Z583" i="35" s="1"/>
  <c r="I583" i="40" s="1"/>
  <c r="L582" i="36"/>
  <c r="M582" i="36" s="1"/>
  <c r="N582" i="36" s="1"/>
  <c r="F579" i="41" s="1"/>
  <c r="F579" i="38"/>
  <c r="J593" i="32"/>
  <c r="K593" i="32" s="1"/>
  <c r="J925" i="28"/>
  <c r="K925" i="28" s="1"/>
  <c r="M851" i="27"/>
  <c r="L851" i="27"/>
  <c r="F852" i="27" s="1"/>
  <c r="O841" i="35"/>
  <c r="P841" i="35"/>
  <c r="G840" i="39"/>
  <c r="J904" i="17" l="1"/>
  <c r="K904" i="17" s="1"/>
  <c r="N876" i="30"/>
  <c r="M876" i="30"/>
  <c r="F877" i="30" s="1"/>
  <c r="I865" i="36"/>
  <c r="J865" i="36" s="1"/>
  <c r="K865" i="36" s="1"/>
  <c r="S866" i="35"/>
  <c r="Q841" i="35"/>
  <c r="V841" i="35" s="1"/>
  <c r="W841" i="35" s="1"/>
  <c r="K841" i="35" s="1"/>
  <c r="D841" i="39" s="1"/>
  <c r="O841" i="39" s="1"/>
  <c r="C865" i="36"/>
  <c r="D865" i="36" s="1"/>
  <c r="E865" i="36" s="1"/>
  <c r="E866" i="39" s="1"/>
  <c r="T866" i="39" s="1"/>
  <c r="H866" i="35"/>
  <c r="M593" i="32"/>
  <c r="G580" i="21" s="1"/>
  <c r="L593" i="32"/>
  <c r="F594" i="32" s="1"/>
  <c r="L925" i="28"/>
  <c r="F926" i="28" s="1"/>
  <c r="G926" i="28" s="1"/>
  <c r="M925" i="28"/>
  <c r="R916" i="35" s="1"/>
  <c r="J840" i="39"/>
  <c r="I840" i="39"/>
  <c r="G852" i="27"/>
  <c r="H852" i="27"/>
  <c r="J852" i="27" s="1"/>
  <c r="H840" i="39"/>
  <c r="M842" i="35"/>
  <c r="I840" i="37"/>
  <c r="J840" i="37" s="1"/>
  <c r="K840" i="37" s="1"/>
  <c r="F841" i="51" s="1"/>
  <c r="G841" i="51" s="1"/>
  <c r="H841" i="51" s="1"/>
  <c r="L914" i="37"/>
  <c r="H926" i="28" l="1"/>
  <c r="L904" i="17"/>
  <c r="F905" i="17" s="1"/>
  <c r="M904" i="17"/>
  <c r="F893" i="37" s="1"/>
  <c r="U866" i="39"/>
  <c r="J866" i="35"/>
  <c r="I866" i="35"/>
  <c r="F841" i="39"/>
  <c r="G841" i="39" s="1"/>
  <c r="H841" i="39" s="1"/>
  <c r="U866" i="35"/>
  <c r="T866" i="35"/>
  <c r="I877" i="30"/>
  <c r="G877" i="30"/>
  <c r="P866" i="39"/>
  <c r="Q866" i="39" s="1"/>
  <c r="R866" i="39"/>
  <c r="O876" i="30"/>
  <c r="P876" i="30" s="1"/>
  <c r="E865" i="37"/>
  <c r="G594" i="32"/>
  <c r="H594" i="32"/>
  <c r="O582" i="37"/>
  <c r="P582" i="37" s="1"/>
  <c r="Q582" i="37" s="1"/>
  <c r="L583" i="51" s="1"/>
  <c r="M583" i="51" s="1"/>
  <c r="N583" i="51" s="1"/>
  <c r="X584" i="35"/>
  <c r="J926" i="28"/>
  <c r="K926" i="28" s="1"/>
  <c r="K840" i="39"/>
  <c r="K852" i="27"/>
  <c r="I852" i="27"/>
  <c r="F841" i="36"/>
  <c r="G841" i="36" s="1"/>
  <c r="H841" i="36" s="1"/>
  <c r="N842" i="35"/>
  <c r="I905" i="17" l="1"/>
  <c r="G905" i="17"/>
  <c r="K877" i="30"/>
  <c r="L877" i="30" s="1"/>
  <c r="G865" i="37"/>
  <c r="H865" i="37" s="1"/>
  <c r="C866" i="51" s="1"/>
  <c r="D866" i="51" s="1"/>
  <c r="E866" i="51" s="1"/>
  <c r="M865" i="37"/>
  <c r="N865" i="37" s="1"/>
  <c r="I866" i="51" s="1"/>
  <c r="J866" i="51" s="1"/>
  <c r="K866" i="51" s="1"/>
  <c r="S866" i="39"/>
  <c r="J594" i="32"/>
  <c r="K594" i="32" s="1"/>
  <c r="Y584" i="35"/>
  <c r="Z584" i="35" s="1"/>
  <c r="I584" i="40" s="1"/>
  <c r="F580" i="38"/>
  <c r="L583" i="36"/>
  <c r="M583" i="36" s="1"/>
  <c r="N583" i="36" s="1"/>
  <c r="F580" i="41" s="1"/>
  <c r="M926" i="28"/>
  <c r="L926" i="28"/>
  <c r="F927" i="28" s="1"/>
  <c r="H927" i="28" s="1"/>
  <c r="L852" i="27"/>
  <c r="F853" i="27" s="1"/>
  <c r="M852" i="27"/>
  <c r="O842" i="35"/>
  <c r="P842" i="35"/>
  <c r="J841" i="39"/>
  <c r="I841" i="39"/>
  <c r="K841" i="39" s="1"/>
  <c r="L840" i="39"/>
  <c r="R917" i="35"/>
  <c r="L915" i="37"/>
  <c r="G927" i="28" l="1"/>
  <c r="J905" i="17"/>
  <c r="K905" i="17" s="1"/>
  <c r="N877" i="30"/>
  <c r="M877" i="30"/>
  <c r="F878" i="30" s="1"/>
  <c r="I866" i="36"/>
  <c r="J866" i="36" s="1"/>
  <c r="K866" i="36" s="1"/>
  <c r="S867" i="35"/>
  <c r="H867" i="35"/>
  <c r="C866" i="36"/>
  <c r="D866" i="36" s="1"/>
  <c r="E866" i="36" s="1"/>
  <c r="E867" i="39" s="1"/>
  <c r="T867" i="39" s="1"/>
  <c r="Q842" i="35"/>
  <c r="V842" i="35" s="1"/>
  <c r="W842" i="35" s="1"/>
  <c r="K842" i="35" s="1"/>
  <c r="D842" i="39" s="1"/>
  <c r="O842" i="39" s="1"/>
  <c r="L594" i="32"/>
  <c r="F595" i="32" s="1"/>
  <c r="M594" i="32"/>
  <c r="G581" i="21" s="1"/>
  <c r="J927" i="28"/>
  <c r="K927" i="28" s="1"/>
  <c r="L841" i="39"/>
  <c r="M843" i="35"/>
  <c r="I841" i="37"/>
  <c r="J841" i="37" s="1"/>
  <c r="K841" i="37" s="1"/>
  <c r="F842" i="51" s="1"/>
  <c r="G842" i="51" s="1"/>
  <c r="H842" i="51" s="1"/>
  <c r="G853" i="27"/>
  <c r="H853" i="27"/>
  <c r="J853" i="27" s="1"/>
  <c r="L905" i="17" l="1"/>
  <c r="F906" i="17" s="1"/>
  <c r="M905" i="17"/>
  <c r="F894" i="37" s="1"/>
  <c r="U867" i="39"/>
  <c r="P867" i="39"/>
  <c r="Q867" i="39" s="1"/>
  <c r="R867" i="39"/>
  <c r="F842" i="39"/>
  <c r="G842" i="39" s="1"/>
  <c r="H842" i="39" s="1"/>
  <c r="T867" i="35"/>
  <c r="U867" i="35"/>
  <c r="I867" i="35"/>
  <c r="J867" i="35"/>
  <c r="G878" i="30"/>
  <c r="I878" i="30"/>
  <c r="O877" i="30"/>
  <c r="P877" i="30" s="1"/>
  <c r="E866" i="37"/>
  <c r="O583" i="37"/>
  <c r="P583" i="37" s="1"/>
  <c r="Q583" i="37" s="1"/>
  <c r="L584" i="51" s="1"/>
  <c r="M584" i="51" s="1"/>
  <c r="N584" i="51" s="1"/>
  <c r="X585" i="35"/>
  <c r="H595" i="32"/>
  <c r="G595" i="32"/>
  <c r="L927" i="28"/>
  <c r="F928" i="28" s="1"/>
  <c r="H928" i="28" s="1"/>
  <c r="J928" i="28" s="1"/>
  <c r="M927" i="28"/>
  <c r="R918" i="35" s="1"/>
  <c r="K853" i="27"/>
  <c r="I853" i="27"/>
  <c r="F842" i="36"/>
  <c r="G842" i="36" s="1"/>
  <c r="H842" i="36" s="1"/>
  <c r="N843" i="35"/>
  <c r="G928" i="28" l="1"/>
  <c r="L916" i="37"/>
  <c r="I906" i="17"/>
  <c r="G906" i="17"/>
  <c r="G866" i="37"/>
  <c r="H866" i="37" s="1"/>
  <c r="C867" i="51" s="1"/>
  <c r="D867" i="51" s="1"/>
  <c r="E867" i="51" s="1"/>
  <c r="M866" i="37"/>
  <c r="N866" i="37" s="1"/>
  <c r="I867" i="51" s="1"/>
  <c r="J867" i="51" s="1"/>
  <c r="K867" i="51" s="1"/>
  <c r="S867" i="39"/>
  <c r="K878" i="30"/>
  <c r="L878" i="30" s="1"/>
  <c r="J595" i="32"/>
  <c r="K595" i="32" s="1"/>
  <c r="F581" i="38"/>
  <c r="L584" i="36"/>
  <c r="M584" i="36" s="1"/>
  <c r="N584" i="36" s="1"/>
  <c r="F581" i="41" s="1"/>
  <c r="Y585" i="35"/>
  <c r="Z585" i="35" s="1"/>
  <c r="I585" i="40" s="1"/>
  <c r="O843" i="35"/>
  <c r="P843" i="35"/>
  <c r="Q843" i="35" s="1"/>
  <c r="V843" i="35" s="1"/>
  <c r="W843" i="35" s="1"/>
  <c r="K843" i="35" s="1"/>
  <c r="D843" i="39" s="1"/>
  <c r="J842" i="39"/>
  <c r="I842" i="39"/>
  <c r="K842" i="39" s="1"/>
  <c r="M853" i="27"/>
  <c r="L853" i="27"/>
  <c r="F854" i="27" s="1"/>
  <c r="K928" i="28"/>
  <c r="J906" i="17" l="1"/>
  <c r="K906" i="17" s="1"/>
  <c r="M878" i="30"/>
  <c r="F879" i="30" s="1"/>
  <c r="N878" i="30"/>
  <c r="S868" i="35"/>
  <c r="I867" i="36"/>
  <c r="J867" i="36" s="1"/>
  <c r="K867" i="36" s="1"/>
  <c r="H868" i="35"/>
  <c r="C867" i="36"/>
  <c r="D867" i="36" s="1"/>
  <c r="E867" i="36" s="1"/>
  <c r="E868" i="39" s="1"/>
  <c r="T868" i="39" s="1"/>
  <c r="L595" i="32"/>
  <c r="F596" i="32" s="1"/>
  <c r="M595" i="32"/>
  <c r="G582" i="21" s="1"/>
  <c r="H854" i="27"/>
  <c r="J854" i="27" s="1"/>
  <c r="G854" i="27"/>
  <c r="L842" i="39"/>
  <c r="O843" i="39"/>
  <c r="F843" i="39"/>
  <c r="G843" i="39" s="1"/>
  <c r="M844" i="35"/>
  <c r="I842" i="37"/>
  <c r="J842" i="37" s="1"/>
  <c r="K842" i="37" s="1"/>
  <c r="F843" i="51" s="1"/>
  <c r="G843" i="51" s="1"/>
  <c r="H843" i="51" s="1"/>
  <c r="M928" i="28"/>
  <c r="L928" i="28"/>
  <c r="F929" i="28" s="1"/>
  <c r="L906" i="17" l="1"/>
  <c r="F907" i="17" s="1"/>
  <c r="M906" i="17"/>
  <c r="F895" i="37" s="1"/>
  <c r="U868" i="39"/>
  <c r="P868" i="39"/>
  <c r="Q868" i="39" s="1"/>
  <c r="R868" i="39"/>
  <c r="T868" i="35"/>
  <c r="U868" i="35"/>
  <c r="O878" i="30"/>
  <c r="P878" i="30" s="1"/>
  <c r="E867" i="37"/>
  <c r="J868" i="35"/>
  <c r="I868" i="35"/>
  <c r="G879" i="30"/>
  <c r="I879" i="30"/>
  <c r="X586" i="35"/>
  <c r="O584" i="37"/>
  <c r="P584" i="37" s="1"/>
  <c r="Q584" i="37" s="1"/>
  <c r="L585" i="51" s="1"/>
  <c r="M585" i="51" s="1"/>
  <c r="N585" i="51" s="1"/>
  <c r="H596" i="32"/>
  <c r="G596" i="32"/>
  <c r="N844" i="35"/>
  <c r="F843" i="36"/>
  <c r="G843" i="36" s="1"/>
  <c r="H843" i="36" s="1"/>
  <c r="H843" i="39"/>
  <c r="J843" i="39"/>
  <c r="I843" i="39"/>
  <c r="I854" i="27"/>
  <c r="K854" i="27"/>
  <c r="G929" i="28"/>
  <c r="H929" i="28"/>
  <c r="L917" i="37"/>
  <c r="R919" i="35"/>
  <c r="G907" i="17" l="1"/>
  <c r="I907" i="17"/>
  <c r="G867" i="37"/>
  <c r="H867" i="37" s="1"/>
  <c r="C868" i="51" s="1"/>
  <c r="D868" i="51" s="1"/>
  <c r="E868" i="51" s="1"/>
  <c r="M867" i="37"/>
  <c r="N867" i="37" s="1"/>
  <c r="I868" i="51" s="1"/>
  <c r="J868" i="51" s="1"/>
  <c r="K868" i="51" s="1"/>
  <c r="K879" i="30"/>
  <c r="L879" i="30" s="1"/>
  <c r="S868" i="39"/>
  <c r="J596" i="32"/>
  <c r="K596" i="32" s="1"/>
  <c r="L585" i="36"/>
  <c r="M585" i="36" s="1"/>
  <c r="N585" i="36" s="1"/>
  <c r="F582" i="41" s="1"/>
  <c r="Y586" i="35"/>
  <c r="Z586" i="35" s="1"/>
  <c r="I586" i="40" s="1"/>
  <c r="F582" i="38"/>
  <c r="J929" i="28"/>
  <c r="K929" i="28" s="1"/>
  <c r="K843" i="39"/>
  <c r="M854" i="27"/>
  <c r="L854" i="27"/>
  <c r="F855" i="27" s="1"/>
  <c r="O844" i="35"/>
  <c r="P844" i="35"/>
  <c r="J907" i="17" l="1"/>
  <c r="K907" i="17" s="1"/>
  <c r="M879" i="30"/>
  <c r="F880" i="30" s="1"/>
  <c r="N879" i="30"/>
  <c r="I868" i="36"/>
  <c r="J868" i="36" s="1"/>
  <c r="K868" i="36" s="1"/>
  <c r="S869" i="35"/>
  <c r="H869" i="35"/>
  <c r="C868" i="36"/>
  <c r="D868" i="36" s="1"/>
  <c r="E868" i="36" s="1"/>
  <c r="E869" i="39" s="1"/>
  <c r="T869" i="39" s="1"/>
  <c r="L596" i="32"/>
  <c r="F597" i="32" s="1"/>
  <c r="M596" i="32"/>
  <c r="G583" i="21" s="1"/>
  <c r="M929" i="28"/>
  <c r="L929" i="28"/>
  <c r="F930" i="28" s="1"/>
  <c r="G930" i="28" s="1"/>
  <c r="Q844" i="35"/>
  <c r="V844" i="35" s="1"/>
  <c r="W844" i="35" s="1"/>
  <c r="K844" i="35" s="1"/>
  <c r="D844" i="39" s="1"/>
  <c r="O844" i="39" s="1"/>
  <c r="G855" i="27"/>
  <c r="H855" i="27"/>
  <c r="J855" i="27" s="1"/>
  <c r="I843" i="37"/>
  <c r="J843" i="37" s="1"/>
  <c r="K843" i="37" s="1"/>
  <c r="F844" i="51" s="1"/>
  <c r="G844" i="51" s="1"/>
  <c r="H844" i="51" s="1"/>
  <c r="M845" i="35"/>
  <c r="L843" i="39"/>
  <c r="R920" i="35"/>
  <c r="L918" i="37"/>
  <c r="L907" i="17" l="1"/>
  <c r="F908" i="17" s="1"/>
  <c r="M907" i="17"/>
  <c r="F896" i="37" s="1"/>
  <c r="U869" i="39"/>
  <c r="H930" i="28"/>
  <c r="J930" i="28" s="1"/>
  <c r="P869" i="39"/>
  <c r="Q869" i="39" s="1"/>
  <c r="R869" i="39"/>
  <c r="U869" i="35"/>
  <c r="T869" i="35"/>
  <c r="J869" i="35"/>
  <c r="I869" i="35"/>
  <c r="E868" i="37"/>
  <c r="O879" i="30"/>
  <c r="P879" i="30" s="1"/>
  <c r="G880" i="30"/>
  <c r="I880" i="30"/>
  <c r="F844" i="39"/>
  <c r="G844" i="39" s="1"/>
  <c r="H844" i="39" s="1"/>
  <c r="O585" i="37"/>
  <c r="P585" i="37" s="1"/>
  <c r="Q585" i="37" s="1"/>
  <c r="L586" i="51" s="1"/>
  <c r="M586" i="51" s="1"/>
  <c r="N586" i="51" s="1"/>
  <c r="X587" i="35"/>
  <c r="H597" i="32"/>
  <c r="G597" i="32"/>
  <c r="N845" i="35"/>
  <c r="F844" i="36"/>
  <c r="G844" i="36" s="1"/>
  <c r="H844" i="36" s="1"/>
  <c r="K855" i="27"/>
  <c r="I855" i="27"/>
  <c r="K930" i="28"/>
  <c r="G908" i="17" l="1"/>
  <c r="I908" i="17"/>
  <c r="G868" i="37"/>
  <c r="H868" i="37" s="1"/>
  <c r="C869" i="51" s="1"/>
  <c r="D869" i="51" s="1"/>
  <c r="E869" i="51" s="1"/>
  <c r="M868" i="37"/>
  <c r="N868" i="37" s="1"/>
  <c r="I869" i="51" s="1"/>
  <c r="J869" i="51" s="1"/>
  <c r="K869" i="51" s="1"/>
  <c r="K880" i="30"/>
  <c r="L880" i="30" s="1"/>
  <c r="S869" i="39"/>
  <c r="J597" i="32"/>
  <c r="K597" i="32" s="1"/>
  <c r="F583" i="38"/>
  <c r="L586" i="36"/>
  <c r="M586" i="36" s="1"/>
  <c r="N586" i="36" s="1"/>
  <c r="F583" i="41" s="1"/>
  <c r="Y587" i="35"/>
  <c r="Z587" i="35" s="1"/>
  <c r="I587" i="40" s="1"/>
  <c r="L855" i="27"/>
  <c r="F856" i="27" s="1"/>
  <c r="M855" i="27"/>
  <c r="I844" i="39"/>
  <c r="K844" i="39" s="1"/>
  <c r="J844" i="39"/>
  <c r="O845" i="35"/>
  <c r="P845" i="35"/>
  <c r="L930" i="28"/>
  <c r="F931" i="28" s="1"/>
  <c r="M930" i="28"/>
  <c r="Q845" i="35" l="1"/>
  <c r="V845" i="35" s="1"/>
  <c r="W845" i="35" s="1"/>
  <c r="K845" i="35" s="1"/>
  <c r="D845" i="39" s="1"/>
  <c r="J908" i="17"/>
  <c r="K908" i="17" s="1"/>
  <c r="M880" i="30"/>
  <c r="F881" i="30" s="1"/>
  <c r="N880" i="30"/>
  <c r="I869" i="36"/>
  <c r="J869" i="36" s="1"/>
  <c r="K869" i="36" s="1"/>
  <c r="S870" i="35"/>
  <c r="C869" i="36"/>
  <c r="D869" i="36" s="1"/>
  <c r="E869" i="36" s="1"/>
  <c r="E870" i="39" s="1"/>
  <c r="T870" i="39" s="1"/>
  <c r="H870" i="35"/>
  <c r="L597" i="32"/>
  <c r="F598" i="32" s="1"/>
  <c r="M597" i="32"/>
  <c r="G584" i="21" s="1"/>
  <c r="M846" i="35"/>
  <c r="I844" i="37"/>
  <c r="J844" i="37" s="1"/>
  <c r="K844" i="37" s="1"/>
  <c r="F845" i="51" s="1"/>
  <c r="G845" i="51" s="1"/>
  <c r="H845" i="51" s="1"/>
  <c r="G856" i="27"/>
  <c r="H856" i="27"/>
  <c r="J856" i="27" s="1"/>
  <c r="F845" i="39"/>
  <c r="G845" i="39" s="1"/>
  <c r="O845" i="39"/>
  <c r="L844" i="39"/>
  <c r="R921" i="35"/>
  <c r="L919" i="37"/>
  <c r="G931" i="28"/>
  <c r="H931" i="28"/>
  <c r="J931" i="28" s="1"/>
  <c r="L908" i="17" l="1"/>
  <c r="F909" i="17" s="1"/>
  <c r="M908" i="17"/>
  <c r="F897" i="37" s="1"/>
  <c r="U870" i="39"/>
  <c r="I870" i="35"/>
  <c r="J870" i="35"/>
  <c r="T870" i="35"/>
  <c r="U870" i="35"/>
  <c r="E869" i="37"/>
  <c r="O880" i="30"/>
  <c r="P880" i="30" s="1"/>
  <c r="P870" i="39"/>
  <c r="Q870" i="39" s="1"/>
  <c r="R870" i="39"/>
  <c r="G881" i="30"/>
  <c r="I881" i="30"/>
  <c r="X588" i="35"/>
  <c r="O586" i="37"/>
  <c r="P586" i="37" s="1"/>
  <c r="Q586" i="37" s="1"/>
  <c r="L587" i="51" s="1"/>
  <c r="M587" i="51" s="1"/>
  <c r="N587" i="51" s="1"/>
  <c r="G598" i="32"/>
  <c r="H598" i="32"/>
  <c r="K856" i="27"/>
  <c r="I856" i="27"/>
  <c r="H845" i="39"/>
  <c r="J845" i="39"/>
  <c r="I845" i="39"/>
  <c r="F845" i="36"/>
  <c r="G845" i="36" s="1"/>
  <c r="H845" i="36" s="1"/>
  <c r="N846" i="35"/>
  <c r="K931" i="28"/>
  <c r="G909" i="17" l="1"/>
  <c r="I909" i="17"/>
  <c r="S870" i="39"/>
  <c r="G869" i="37"/>
  <c r="H869" i="37" s="1"/>
  <c r="C870" i="51" s="1"/>
  <c r="D870" i="51" s="1"/>
  <c r="E870" i="51" s="1"/>
  <c r="M869" i="37"/>
  <c r="N869" i="37" s="1"/>
  <c r="I870" i="51" s="1"/>
  <c r="J870" i="51" s="1"/>
  <c r="K870" i="51" s="1"/>
  <c r="K881" i="30"/>
  <c r="L881" i="30" s="1"/>
  <c r="K845" i="39"/>
  <c r="L845" i="39" s="1"/>
  <c r="J598" i="32"/>
  <c r="K598" i="32" s="1"/>
  <c r="L587" i="36"/>
  <c r="M587" i="36" s="1"/>
  <c r="N587" i="36" s="1"/>
  <c r="Y588" i="35"/>
  <c r="Z588" i="35" s="1"/>
  <c r="O846" i="35"/>
  <c r="P846" i="35"/>
  <c r="L856" i="27"/>
  <c r="F857" i="27" s="1"/>
  <c r="M856" i="27"/>
  <c r="M931" i="28"/>
  <c r="L931" i="28"/>
  <c r="F932" i="28" s="1"/>
  <c r="J909" i="17" l="1"/>
  <c r="K909" i="17" s="1"/>
  <c r="N881" i="30"/>
  <c r="M881" i="30"/>
  <c r="F882" i="30" s="1"/>
  <c r="I870" i="36"/>
  <c r="J870" i="36" s="1"/>
  <c r="K870" i="36" s="1"/>
  <c r="S871" i="35"/>
  <c r="H871" i="35"/>
  <c r="C870" i="36"/>
  <c r="D870" i="36" s="1"/>
  <c r="E870" i="36" s="1"/>
  <c r="E871" i="39" s="1"/>
  <c r="T871" i="39" s="1"/>
  <c r="Q846" i="35"/>
  <c r="V846" i="35" s="1"/>
  <c r="W846" i="35" s="1"/>
  <c r="K846" i="35" s="1"/>
  <c r="D846" i="39" s="1"/>
  <c r="O846" i="39" s="1"/>
  <c r="L598" i="32"/>
  <c r="F599" i="32" s="1"/>
  <c r="M598" i="32"/>
  <c r="G585" i="21" s="1"/>
  <c r="M847" i="35"/>
  <c r="I845" i="37"/>
  <c r="J845" i="37" s="1"/>
  <c r="K845" i="37" s="1"/>
  <c r="F846" i="51" s="1"/>
  <c r="G846" i="51" s="1"/>
  <c r="H846" i="51" s="1"/>
  <c r="H857" i="27"/>
  <c r="J857" i="27" s="1"/>
  <c r="G857" i="27"/>
  <c r="R922" i="35"/>
  <c r="L920" i="37"/>
  <c r="H932" i="28"/>
  <c r="J932" i="28" s="1"/>
  <c r="G932" i="28"/>
  <c r="L909" i="17" l="1"/>
  <c r="F910" i="17" s="1"/>
  <c r="M909" i="17"/>
  <c r="F898" i="37" s="1"/>
  <c r="U871" i="39"/>
  <c r="I871" i="35"/>
  <c r="J871" i="35"/>
  <c r="F846" i="39"/>
  <c r="G846" i="39" s="1"/>
  <c r="P871" i="39"/>
  <c r="Q871" i="39" s="1"/>
  <c r="R871" i="39"/>
  <c r="T871" i="35"/>
  <c r="U871" i="35"/>
  <c r="I882" i="30"/>
  <c r="G882" i="30"/>
  <c r="E870" i="37"/>
  <c r="O881" i="30"/>
  <c r="P881" i="30" s="1"/>
  <c r="O587" i="37"/>
  <c r="P587" i="37" s="1"/>
  <c r="Q587" i="37" s="1"/>
  <c r="L588" i="51" s="1"/>
  <c r="M588" i="51" s="1"/>
  <c r="N588" i="51" s="1"/>
  <c r="X589" i="35"/>
  <c r="G599" i="32"/>
  <c r="H599" i="32"/>
  <c r="F846" i="36"/>
  <c r="G846" i="36" s="1"/>
  <c r="H846" i="36" s="1"/>
  <c r="N847" i="35"/>
  <c r="I857" i="27"/>
  <c r="K857" i="27"/>
  <c r="K932" i="28"/>
  <c r="G910" i="17" l="1"/>
  <c r="I910" i="17"/>
  <c r="S871" i="39"/>
  <c r="G870" i="37"/>
  <c r="H870" i="37" s="1"/>
  <c r="C871" i="51" s="1"/>
  <c r="D871" i="51" s="1"/>
  <c r="E871" i="51" s="1"/>
  <c r="M870" i="37"/>
  <c r="N870" i="37" s="1"/>
  <c r="I871" i="51" s="1"/>
  <c r="J871" i="51" s="1"/>
  <c r="K871" i="51" s="1"/>
  <c r="K882" i="30"/>
  <c r="L882" i="30" s="1"/>
  <c r="J599" i="32"/>
  <c r="K599" i="32" s="1"/>
  <c r="L588" i="36"/>
  <c r="M588" i="36" s="1"/>
  <c r="N588" i="36" s="1"/>
  <c r="Y589" i="35"/>
  <c r="Z589" i="35" s="1"/>
  <c r="I846" i="39"/>
  <c r="J846" i="39"/>
  <c r="L857" i="27"/>
  <c r="F858" i="27" s="1"/>
  <c r="M857" i="27"/>
  <c r="H846" i="39"/>
  <c r="O847" i="35"/>
  <c r="P847" i="35"/>
  <c r="M932" i="28"/>
  <c r="L932" i="28"/>
  <c r="F933" i="28" s="1"/>
  <c r="J910" i="17" l="1"/>
  <c r="K910" i="17" s="1"/>
  <c r="M882" i="30"/>
  <c r="F883" i="30" s="1"/>
  <c r="N882" i="30"/>
  <c r="I871" i="36"/>
  <c r="J871" i="36" s="1"/>
  <c r="K871" i="36" s="1"/>
  <c r="S872" i="35"/>
  <c r="C871" i="36"/>
  <c r="D871" i="36" s="1"/>
  <c r="E871" i="36" s="1"/>
  <c r="E872" i="39" s="1"/>
  <c r="T872" i="39" s="1"/>
  <c r="H872" i="35"/>
  <c r="K846" i="39"/>
  <c r="L599" i="32"/>
  <c r="F600" i="32" s="1"/>
  <c r="M599" i="32"/>
  <c r="G586" i="21" s="1"/>
  <c r="Q847" i="35"/>
  <c r="V847" i="35" s="1"/>
  <c r="W847" i="35" s="1"/>
  <c r="K847" i="35" s="1"/>
  <c r="D847" i="39" s="1"/>
  <c r="O847" i="39" s="1"/>
  <c r="I846" i="37"/>
  <c r="J846" i="37" s="1"/>
  <c r="K846" i="37" s="1"/>
  <c r="F847" i="51" s="1"/>
  <c r="G847" i="51" s="1"/>
  <c r="H847" i="51" s="1"/>
  <c r="M848" i="35"/>
  <c r="G858" i="27"/>
  <c r="H858" i="27"/>
  <c r="J858" i="27" s="1"/>
  <c r="G933" i="28"/>
  <c r="H933" i="28"/>
  <c r="L921" i="37"/>
  <c r="R923" i="35"/>
  <c r="L910" i="17" l="1"/>
  <c r="F911" i="17" s="1"/>
  <c r="M910" i="17"/>
  <c r="F899" i="37" s="1"/>
  <c r="U872" i="39"/>
  <c r="L846" i="39"/>
  <c r="J872" i="35"/>
  <c r="I872" i="35"/>
  <c r="U872" i="35"/>
  <c r="T872" i="35"/>
  <c r="O882" i="30"/>
  <c r="P882" i="30" s="1"/>
  <c r="E871" i="37"/>
  <c r="P872" i="39"/>
  <c r="Q872" i="39" s="1"/>
  <c r="R872" i="39"/>
  <c r="I883" i="30"/>
  <c r="G883" i="30"/>
  <c r="O588" i="37"/>
  <c r="P588" i="37" s="1"/>
  <c r="Q588" i="37" s="1"/>
  <c r="L589" i="51" s="1"/>
  <c r="M589" i="51" s="1"/>
  <c r="N589" i="51" s="1"/>
  <c r="X590" i="35"/>
  <c r="H600" i="32"/>
  <c r="G600" i="32"/>
  <c r="J933" i="28"/>
  <c r="K933" i="28" s="1"/>
  <c r="F847" i="39"/>
  <c r="G847" i="39" s="1"/>
  <c r="J847" i="39" s="1"/>
  <c r="I858" i="27"/>
  <c r="K858" i="27"/>
  <c r="N848" i="35"/>
  <c r="F847" i="36"/>
  <c r="G847" i="36" s="1"/>
  <c r="H847" i="36" s="1"/>
  <c r="G911" i="17" l="1"/>
  <c r="I911" i="17"/>
  <c r="G871" i="37"/>
  <c r="H871" i="37" s="1"/>
  <c r="C872" i="51" s="1"/>
  <c r="D872" i="51" s="1"/>
  <c r="E872" i="51" s="1"/>
  <c r="M871" i="37"/>
  <c r="N871" i="37" s="1"/>
  <c r="I872" i="51" s="1"/>
  <c r="J872" i="51" s="1"/>
  <c r="K872" i="51" s="1"/>
  <c r="K883" i="30"/>
  <c r="L883" i="30" s="1"/>
  <c r="S872" i="39"/>
  <c r="H847" i="39"/>
  <c r="J600" i="32"/>
  <c r="K600" i="32" s="1"/>
  <c r="L589" i="36"/>
  <c r="M589" i="36" s="1"/>
  <c r="N589" i="36" s="1"/>
  <c r="Y590" i="35"/>
  <c r="Z590" i="35" s="1"/>
  <c r="M933" i="28"/>
  <c r="R924" i="35" s="1"/>
  <c r="L933" i="28"/>
  <c r="F934" i="28" s="1"/>
  <c r="H934" i="28" s="1"/>
  <c r="I847" i="39"/>
  <c r="O848" i="35"/>
  <c r="P848" i="35"/>
  <c r="M858" i="27"/>
  <c r="L858" i="27"/>
  <c r="F859" i="27" s="1"/>
  <c r="L922" i="37" l="1"/>
  <c r="J911" i="17"/>
  <c r="K911" i="17" s="1"/>
  <c r="G934" i="28"/>
  <c r="N883" i="30"/>
  <c r="M883" i="30"/>
  <c r="F884" i="30" s="1"/>
  <c r="K847" i="39"/>
  <c r="S873" i="35"/>
  <c r="I872" i="36"/>
  <c r="J872" i="36" s="1"/>
  <c r="K872" i="36" s="1"/>
  <c r="H873" i="35"/>
  <c r="C872" i="36"/>
  <c r="D872" i="36" s="1"/>
  <c r="E872" i="36" s="1"/>
  <c r="E873" i="39" s="1"/>
  <c r="T873" i="39" s="1"/>
  <c r="Q848" i="35"/>
  <c r="V848" i="35" s="1"/>
  <c r="W848" i="35" s="1"/>
  <c r="K848" i="35" s="1"/>
  <c r="D848" i="39" s="1"/>
  <c r="F848" i="39" s="1"/>
  <c r="G848" i="39" s="1"/>
  <c r="M600" i="32"/>
  <c r="G587" i="21" s="1"/>
  <c r="L600" i="32"/>
  <c r="F601" i="32" s="1"/>
  <c r="J934" i="28"/>
  <c r="K934" i="28" s="1"/>
  <c r="H859" i="27"/>
  <c r="J859" i="27" s="1"/>
  <c r="G859" i="27"/>
  <c r="M849" i="35"/>
  <c r="I847" i="37"/>
  <c r="J847" i="37" s="1"/>
  <c r="K847" i="37" s="1"/>
  <c r="F848" i="51" s="1"/>
  <c r="G848" i="51" s="1"/>
  <c r="H848" i="51" s="1"/>
  <c r="L911" i="17" l="1"/>
  <c r="F912" i="17" s="1"/>
  <c r="M911" i="17"/>
  <c r="F900" i="37" s="1"/>
  <c r="U873" i="39"/>
  <c r="O848" i="39"/>
  <c r="P873" i="39"/>
  <c r="Q873" i="39" s="1"/>
  <c r="R873" i="39"/>
  <c r="I873" i="35"/>
  <c r="J873" i="35"/>
  <c r="G884" i="30"/>
  <c r="I884" i="30"/>
  <c r="L847" i="39"/>
  <c r="O883" i="30"/>
  <c r="P883" i="30" s="1"/>
  <c r="E872" i="37"/>
  <c r="U873" i="35"/>
  <c r="T873" i="35"/>
  <c r="G601" i="32"/>
  <c r="H601" i="32"/>
  <c r="O589" i="37"/>
  <c r="P589" i="37" s="1"/>
  <c r="Q589" i="37" s="1"/>
  <c r="L590" i="51" s="1"/>
  <c r="M590" i="51" s="1"/>
  <c r="N590" i="51" s="1"/>
  <c r="X591" i="35"/>
  <c r="L934" i="28"/>
  <c r="F935" i="28" s="1"/>
  <c r="M934" i="28"/>
  <c r="N849" i="35"/>
  <c r="F848" i="36"/>
  <c r="G848" i="36" s="1"/>
  <c r="H848" i="36" s="1"/>
  <c r="K859" i="27"/>
  <c r="I859" i="27"/>
  <c r="H848" i="39"/>
  <c r="J848" i="39"/>
  <c r="I848" i="39"/>
  <c r="R925" i="35"/>
  <c r="L923" i="37"/>
  <c r="H935" i="28"/>
  <c r="G935" i="28"/>
  <c r="G912" i="17" l="1"/>
  <c r="I912" i="17"/>
  <c r="K884" i="30"/>
  <c r="L884" i="30" s="1"/>
  <c r="S873" i="39"/>
  <c r="G872" i="37"/>
  <c r="H872" i="37" s="1"/>
  <c r="C873" i="51" s="1"/>
  <c r="D873" i="51" s="1"/>
  <c r="E873" i="51" s="1"/>
  <c r="M872" i="37"/>
  <c r="N872" i="37" s="1"/>
  <c r="I873" i="51" s="1"/>
  <c r="J873" i="51" s="1"/>
  <c r="K873" i="51" s="1"/>
  <c r="L590" i="36"/>
  <c r="M590" i="36" s="1"/>
  <c r="N590" i="36" s="1"/>
  <c r="Y591" i="35"/>
  <c r="Z591" i="35" s="1"/>
  <c r="J601" i="32"/>
  <c r="K601" i="32" s="1"/>
  <c r="J935" i="28"/>
  <c r="K935" i="28" s="1"/>
  <c r="K848" i="39"/>
  <c r="M859" i="27"/>
  <c r="L859" i="27"/>
  <c r="F860" i="27" s="1"/>
  <c r="P849" i="35"/>
  <c r="O849" i="35"/>
  <c r="J912" i="17" l="1"/>
  <c r="K912" i="17" s="1"/>
  <c r="N884" i="30"/>
  <c r="M884" i="30"/>
  <c r="F885" i="30" s="1"/>
  <c r="C873" i="36"/>
  <c r="D873" i="36" s="1"/>
  <c r="E873" i="36" s="1"/>
  <c r="E874" i="39" s="1"/>
  <c r="T874" i="39" s="1"/>
  <c r="H874" i="35"/>
  <c r="I873" i="36"/>
  <c r="J873" i="36" s="1"/>
  <c r="K873" i="36" s="1"/>
  <c r="S874" i="35"/>
  <c r="L848" i="39"/>
  <c r="L601" i="32"/>
  <c r="F602" i="32" s="1"/>
  <c r="M601" i="32"/>
  <c r="G588" i="21" s="1"/>
  <c r="L935" i="28"/>
  <c r="F936" i="28" s="1"/>
  <c r="H936" i="28" s="1"/>
  <c r="M935" i="28"/>
  <c r="R926" i="35" s="1"/>
  <c r="G860" i="27"/>
  <c r="H860" i="27"/>
  <c r="J860" i="27" s="1"/>
  <c r="M850" i="35"/>
  <c r="I848" i="37"/>
  <c r="J848" i="37" s="1"/>
  <c r="K848" i="37" s="1"/>
  <c r="F849" i="51" s="1"/>
  <c r="G849" i="51" s="1"/>
  <c r="H849" i="51" s="1"/>
  <c r="Q849" i="35"/>
  <c r="V849" i="35" s="1"/>
  <c r="W849" i="35" s="1"/>
  <c r="K849" i="35" s="1"/>
  <c r="D849" i="39" s="1"/>
  <c r="L912" i="17" l="1"/>
  <c r="F913" i="17" s="1"/>
  <c r="M912" i="17"/>
  <c r="F901" i="37" s="1"/>
  <c r="U874" i="39"/>
  <c r="L924" i="37"/>
  <c r="G936" i="28"/>
  <c r="P874" i="39"/>
  <c r="Q874" i="39" s="1"/>
  <c r="R874" i="39"/>
  <c r="I885" i="30"/>
  <c r="G885" i="30"/>
  <c r="U874" i="35"/>
  <c r="T874" i="35"/>
  <c r="J874" i="35"/>
  <c r="I874" i="35"/>
  <c r="O884" i="30"/>
  <c r="P884" i="30" s="1"/>
  <c r="E873" i="37"/>
  <c r="O590" i="37"/>
  <c r="P590" i="37" s="1"/>
  <c r="Q590" i="37" s="1"/>
  <c r="L591" i="51" s="1"/>
  <c r="M591" i="51" s="1"/>
  <c r="N591" i="51" s="1"/>
  <c r="X592" i="35"/>
  <c r="G602" i="32"/>
  <c r="H602" i="32"/>
  <c r="J936" i="28"/>
  <c r="K936" i="28" s="1"/>
  <c r="N850" i="35"/>
  <c r="F849" i="36"/>
  <c r="G849" i="36" s="1"/>
  <c r="H849" i="36" s="1"/>
  <c r="K860" i="27"/>
  <c r="I860" i="27"/>
  <c r="F849" i="39"/>
  <c r="G849" i="39" s="1"/>
  <c r="O849" i="39"/>
  <c r="I913" i="17" l="1"/>
  <c r="G913" i="17"/>
  <c r="G873" i="37"/>
  <c r="H873" i="37" s="1"/>
  <c r="C874" i="51" s="1"/>
  <c r="D874" i="51" s="1"/>
  <c r="E874" i="51" s="1"/>
  <c r="M873" i="37"/>
  <c r="N873" i="37" s="1"/>
  <c r="I874" i="51" s="1"/>
  <c r="J874" i="51" s="1"/>
  <c r="K874" i="51" s="1"/>
  <c r="K885" i="30"/>
  <c r="L885" i="30" s="1"/>
  <c r="S874" i="39"/>
  <c r="J602" i="32"/>
  <c r="K602" i="32" s="1"/>
  <c r="Y592" i="35"/>
  <c r="Z592" i="35" s="1"/>
  <c r="L591" i="36"/>
  <c r="M591" i="36" s="1"/>
  <c r="N591" i="36" s="1"/>
  <c r="M936" i="28"/>
  <c r="R927" i="35" s="1"/>
  <c r="L936" i="28"/>
  <c r="F937" i="28" s="1"/>
  <c r="G937" i="28" s="1"/>
  <c r="M860" i="27"/>
  <c r="L860" i="27"/>
  <c r="F861" i="27" s="1"/>
  <c r="H849" i="39"/>
  <c r="I849" i="39"/>
  <c r="J849" i="39"/>
  <c r="P850" i="35"/>
  <c r="O850" i="35"/>
  <c r="H937" i="28" l="1"/>
  <c r="J913" i="17"/>
  <c r="K913" i="17" s="1"/>
  <c r="L925" i="37"/>
  <c r="N885" i="30"/>
  <c r="M885" i="30"/>
  <c r="F886" i="30" s="1"/>
  <c r="S875" i="35"/>
  <c r="I874" i="36"/>
  <c r="J874" i="36" s="1"/>
  <c r="K874" i="36" s="1"/>
  <c r="C874" i="36"/>
  <c r="D874" i="36" s="1"/>
  <c r="E874" i="36" s="1"/>
  <c r="E875" i="39" s="1"/>
  <c r="T875" i="39" s="1"/>
  <c r="H875" i="35"/>
  <c r="K849" i="39"/>
  <c r="M602" i="32"/>
  <c r="G589" i="21" s="1"/>
  <c r="L602" i="32"/>
  <c r="F603" i="32" s="1"/>
  <c r="J937" i="28"/>
  <c r="K937" i="28" s="1"/>
  <c r="Q850" i="35"/>
  <c r="V850" i="35" s="1"/>
  <c r="W850" i="35" s="1"/>
  <c r="K850" i="35" s="1"/>
  <c r="D850" i="39" s="1"/>
  <c r="H861" i="27"/>
  <c r="J861" i="27" s="1"/>
  <c r="G861" i="27"/>
  <c r="I849" i="37"/>
  <c r="J849" i="37" s="1"/>
  <c r="K849" i="37" s="1"/>
  <c r="F850" i="51" s="1"/>
  <c r="G850" i="51" s="1"/>
  <c r="H850" i="51" s="1"/>
  <c r="M851" i="35"/>
  <c r="L913" i="17" l="1"/>
  <c r="F914" i="17" s="1"/>
  <c r="M913" i="17"/>
  <c r="F902" i="37" s="1"/>
  <c r="U875" i="39"/>
  <c r="L849" i="39"/>
  <c r="I875" i="35"/>
  <c r="J875" i="35"/>
  <c r="G886" i="30"/>
  <c r="I886" i="30"/>
  <c r="P875" i="39"/>
  <c r="Q875" i="39" s="1"/>
  <c r="R875" i="39"/>
  <c r="T875" i="35"/>
  <c r="U875" i="35"/>
  <c r="O885" i="30"/>
  <c r="P885" i="30" s="1"/>
  <c r="E874" i="37"/>
  <c r="G603" i="32"/>
  <c r="H603" i="32"/>
  <c r="O591" i="37"/>
  <c r="P591" i="37" s="1"/>
  <c r="Q591" i="37" s="1"/>
  <c r="L592" i="51" s="1"/>
  <c r="M592" i="51" s="1"/>
  <c r="N592" i="51" s="1"/>
  <c r="X593" i="35"/>
  <c r="L937" i="28"/>
  <c r="F938" i="28" s="1"/>
  <c r="H938" i="28" s="1"/>
  <c r="M937" i="28"/>
  <c r="R928" i="35" s="1"/>
  <c r="K861" i="27"/>
  <c r="I861" i="27"/>
  <c r="O850" i="39"/>
  <c r="F850" i="39"/>
  <c r="F850" i="36"/>
  <c r="G850" i="36" s="1"/>
  <c r="H850" i="36" s="1"/>
  <c r="N851" i="35"/>
  <c r="L926" i="37" l="1"/>
  <c r="G938" i="28"/>
  <c r="I914" i="17"/>
  <c r="G914" i="17"/>
  <c r="K886" i="30"/>
  <c r="L886" i="30" s="1"/>
  <c r="G874" i="37"/>
  <c r="H874" i="37" s="1"/>
  <c r="C875" i="51" s="1"/>
  <c r="D875" i="51" s="1"/>
  <c r="E875" i="51" s="1"/>
  <c r="M874" i="37"/>
  <c r="N874" i="37" s="1"/>
  <c r="I875" i="51" s="1"/>
  <c r="J875" i="51" s="1"/>
  <c r="K875" i="51" s="1"/>
  <c r="S875" i="39"/>
  <c r="L592" i="36"/>
  <c r="M592" i="36" s="1"/>
  <c r="N592" i="36" s="1"/>
  <c r="Y593" i="35"/>
  <c r="Z593" i="35" s="1"/>
  <c r="J603" i="32"/>
  <c r="K603" i="32" s="1"/>
  <c r="J938" i="28"/>
  <c r="K938" i="28" s="1"/>
  <c r="G850" i="39"/>
  <c r="H850" i="39" s="1"/>
  <c r="O851" i="35"/>
  <c r="P851" i="35"/>
  <c r="M861" i="27"/>
  <c r="L861" i="27"/>
  <c r="F862" i="27" s="1"/>
  <c r="J914" i="17" l="1"/>
  <c r="K914" i="17" s="1"/>
  <c r="H876" i="35"/>
  <c r="C875" i="36"/>
  <c r="D875" i="36" s="1"/>
  <c r="E875" i="36" s="1"/>
  <c r="E876" i="39" s="1"/>
  <c r="T876" i="39" s="1"/>
  <c r="N886" i="30"/>
  <c r="M886" i="30"/>
  <c r="F887" i="30" s="1"/>
  <c r="I875" i="36"/>
  <c r="J875" i="36" s="1"/>
  <c r="K875" i="36" s="1"/>
  <c r="S876" i="35"/>
  <c r="Q851" i="35"/>
  <c r="V851" i="35" s="1"/>
  <c r="W851" i="35" s="1"/>
  <c r="K851" i="35" s="1"/>
  <c r="D851" i="39" s="1"/>
  <c r="F851" i="39" s="1"/>
  <c r="G851" i="39" s="1"/>
  <c r="M603" i="32"/>
  <c r="G590" i="21" s="1"/>
  <c r="L603" i="32"/>
  <c r="F604" i="32" s="1"/>
  <c r="M938" i="28"/>
  <c r="L938" i="28"/>
  <c r="F939" i="28" s="1"/>
  <c r="H939" i="28" s="1"/>
  <c r="I850" i="37"/>
  <c r="J850" i="37" s="1"/>
  <c r="K850" i="37" s="1"/>
  <c r="F851" i="51" s="1"/>
  <c r="G851" i="51" s="1"/>
  <c r="H851" i="51" s="1"/>
  <c r="M852" i="35"/>
  <c r="H862" i="27"/>
  <c r="J862" i="27" s="1"/>
  <c r="G862" i="27"/>
  <c r="I850" i="39"/>
  <c r="K850" i="39" s="1"/>
  <c r="J850" i="39"/>
  <c r="L927" i="37"/>
  <c r="R929" i="35"/>
  <c r="G939" i="28" l="1"/>
  <c r="M914" i="17"/>
  <c r="F903" i="37" s="1"/>
  <c r="L914" i="17"/>
  <c r="F915" i="17" s="1"/>
  <c r="U876" i="39"/>
  <c r="I887" i="30"/>
  <c r="G887" i="30"/>
  <c r="E875" i="37"/>
  <c r="O886" i="30"/>
  <c r="P886" i="30" s="1"/>
  <c r="O851" i="39"/>
  <c r="U876" i="35"/>
  <c r="T876" i="35"/>
  <c r="P876" i="39"/>
  <c r="Q876" i="39" s="1"/>
  <c r="R876" i="39"/>
  <c r="I876" i="35"/>
  <c r="J876" i="35"/>
  <c r="H604" i="32"/>
  <c r="G604" i="32"/>
  <c r="O592" i="37"/>
  <c r="P592" i="37" s="1"/>
  <c r="Q592" i="37" s="1"/>
  <c r="L593" i="51" s="1"/>
  <c r="M593" i="51" s="1"/>
  <c r="N593" i="51" s="1"/>
  <c r="X594" i="35"/>
  <c r="J939" i="28"/>
  <c r="K939" i="28" s="1"/>
  <c r="I862" i="27"/>
  <c r="K862" i="27"/>
  <c r="F851" i="36"/>
  <c r="G851" i="36" s="1"/>
  <c r="H851" i="36" s="1"/>
  <c r="N852" i="35"/>
  <c r="H851" i="39"/>
  <c r="I851" i="39"/>
  <c r="J851" i="39"/>
  <c r="L850" i="39"/>
  <c r="G915" i="17" l="1"/>
  <c r="I915" i="17"/>
  <c r="G875" i="37"/>
  <c r="H875" i="37" s="1"/>
  <c r="C876" i="51" s="1"/>
  <c r="D876" i="51" s="1"/>
  <c r="E876" i="51" s="1"/>
  <c r="M875" i="37"/>
  <c r="N875" i="37" s="1"/>
  <c r="I876" i="51" s="1"/>
  <c r="J876" i="51" s="1"/>
  <c r="K876" i="51" s="1"/>
  <c r="S876" i="39"/>
  <c r="K887" i="30"/>
  <c r="L887" i="30" s="1"/>
  <c r="Y594" i="35"/>
  <c r="Z594" i="35" s="1"/>
  <c r="L593" i="36"/>
  <c r="M593" i="36" s="1"/>
  <c r="N593" i="36" s="1"/>
  <c r="J604" i="32"/>
  <c r="K604" i="32" s="1"/>
  <c r="M939" i="28"/>
  <c r="L928" i="37" s="1"/>
  <c r="L939" i="28"/>
  <c r="F940" i="28" s="1"/>
  <c r="G940" i="28" s="1"/>
  <c r="K851" i="39"/>
  <c r="L851" i="39" s="1"/>
  <c r="P852" i="35"/>
  <c r="O852" i="35"/>
  <c r="L862" i="27"/>
  <c r="F863" i="27" s="1"/>
  <c r="M862" i="27"/>
  <c r="H940" i="28" l="1"/>
  <c r="J940" i="28" s="1"/>
  <c r="J915" i="17"/>
  <c r="K915" i="17" s="1"/>
  <c r="R930" i="35"/>
  <c r="M887" i="30"/>
  <c r="F888" i="30" s="1"/>
  <c r="N887" i="30"/>
  <c r="I876" i="36"/>
  <c r="J876" i="36" s="1"/>
  <c r="K876" i="36" s="1"/>
  <c r="S877" i="35"/>
  <c r="C876" i="36"/>
  <c r="D876" i="36" s="1"/>
  <c r="E876" i="36" s="1"/>
  <c r="E877" i="39" s="1"/>
  <c r="T877" i="39" s="1"/>
  <c r="H877" i="35"/>
  <c r="L604" i="32"/>
  <c r="F605" i="32" s="1"/>
  <c r="M604" i="32"/>
  <c r="G591" i="21" s="1"/>
  <c r="M853" i="35"/>
  <c r="I851" i="37"/>
  <c r="J851" i="37" s="1"/>
  <c r="K851" i="37" s="1"/>
  <c r="F852" i="51" s="1"/>
  <c r="G852" i="51" s="1"/>
  <c r="H852" i="51" s="1"/>
  <c r="G863" i="27"/>
  <c r="H863" i="27"/>
  <c r="J863" i="27" s="1"/>
  <c r="Q852" i="35"/>
  <c r="V852" i="35" s="1"/>
  <c r="W852" i="35" s="1"/>
  <c r="K852" i="35" s="1"/>
  <c r="D852" i="39" s="1"/>
  <c r="K940" i="28"/>
  <c r="L915" i="17" l="1"/>
  <c r="F916" i="17" s="1"/>
  <c r="M915" i="17"/>
  <c r="F904" i="37" s="1"/>
  <c r="U877" i="39"/>
  <c r="T877" i="35"/>
  <c r="U877" i="35"/>
  <c r="P877" i="39"/>
  <c r="Q877" i="39" s="1"/>
  <c r="R877" i="39"/>
  <c r="O887" i="30"/>
  <c r="P887" i="30" s="1"/>
  <c r="E876" i="37"/>
  <c r="J877" i="35"/>
  <c r="I877" i="35"/>
  <c r="G888" i="30"/>
  <c r="I888" i="30"/>
  <c r="O593" i="37"/>
  <c r="P593" i="37" s="1"/>
  <c r="Q593" i="37" s="1"/>
  <c r="L594" i="51" s="1"/>
  <c r="M594" i="51" s="1"/>
  <c r="N594" i="51" s="1"/>
  <c r="X595" i="35"/>
  <c r="G605" i="32"/>
  <c r="H605" i="32"/>
  <c r="K863" i="27"/>
  <c r="I863" i="27"/>
  <c r="O852" i="39"/>
  <c r="F852" i="39"/>
  <c r="N853" i="35"/>
  <c r="F852" i="36"/>
  <c r="G852" i="36" s="1"/>
  <c r="H852" i="36" s="1"/>
  <c r="L940" i="28"/>
  <c r="F941" i="28" s="1"/>
  <c r="M940" i="28"/>
  <c r="G916" i="17" l="1"/>
  <c r="I916" i="17"/>
  <c r="S877" i="39"/>
  <c r="G876" i="37"/>
  <c r="H876" i="37" s="1"/>
  <c r="C877" i="51" s="1"/>
  <c r="D877" i="51" s="1"/>
  <c r="E877" i="51" s="1"/>
  <c r="M876" i="37"/>
  <c r="N876" i="37" s="1"/>
  <c r="I877" i="51" s="1"/>
  <c r="J877" i="51" s="1"/>
  <c r="K877" i="51" s="1"/>
  <c r="K888" i="30"/>
  <c r="L888" i="30" s="1"/>
  <c r="J605" i="32"/>
  <c r="K605" i="32" s="1"/>
  <c r="Y595" i="35"/>
  <c r="Z595" i="35" s="1"/>
  <c r="L594" i="36"/>
  <c r="M594" i="36" s="1"/>
  <c r="N594" i="36" s="1"/>
  <c r="P853" i="35"/>
  <c r="O853" i="35"/>
  <c r="G852" i="39"/>
  <c r="H852" i="39" s="1"/>
  <c r="L863" i="27"/>
  <c r="F864" i="27" s="1"/>
  <c r="M863" i="27"/>
  <c r="R931" i="35"/>
  <c r="L929" i="37"/>
  <c r="H941" i="28"/>
  <c r="G941" i="28"/>
  <c r="J916" i="17" l="1"/>
  <c r="K916" i="17" s="1"/>
  <c r="N888" i="30"/>
  <c r="M888" i="30"/>
  <c r="F889" i="30" s="1"/>
  <c r="S878" i="35"/>
  <c r="I877" i="36"/>
  <c r="J877" i="36" s="1"/>
  <c r="K877" i="36" s="1"/>
  <c r="C877" i="36"/>
  <c r="D877" i="36" s="1"/>
  <c r="E877" i="36" s="1"/>
  <c r="E878" i="39" s="1"/>
  <c r="T878" i="39" s="1"/>
  <c r="H878" i="35"/>
  <c r="L605" i="32"/>
  <c r="F606" i="32" s="1"/>
  <c r="M605" i="32"/>
  <c r="G592" i="21" s="1"/>
  <c r="J941" i="28"/>
  <c r="K941" i="28" s="1"/>
  <c r="H864" i="27"/>
  <c r="J864" i="27" s="1"/>
  <c r="G864" i="27"/>
  <c r="I852" i="37"/>
  <c r="J852" i="37" s="1"/>
  <c r="K852" i="37" s="1"/>
  <c r="F853" i="51" s="1"/>
  <c r="G853" i="51" s="1"/>
  <c r="H853" i="51" s="1"/>
  <c r="M854" i="35"/>
  <c r="I852" i="39"/>
  <c r="K852" i="39" s="1"/>
  <c r="J852" i="39"/>
  <c r="Q853" i="35"/>
  <c r="V853" i="35" s="1"/>
  <c r="W853" i="35" s="1"/>
  <c r="K853" i="35" s="1"/>
  <c r="D853" i="39" s="1"/>
  <c r="M916" i="17" l="1"/>
  <c r="F905" i="37" s="1"/>
  <c r="L916" i="17"/>
  <c r="F917" i="17" s="1"/>
  <c r="U878" i="39"/>
  <c r="J878" i="35"/>
  <c r="I878" i="35"/>
  <c r="U878" i="35"/>
  <c r="T878" i="35"/>
  <c r="P878" i="39"/>
  <c r="Q878" i="39" s="1"/>
  <c r="R878" i="39"/>
  <c r="I889" i="30"/>
  <c r="G889" i="30"/>
  <c r="O888" i="30"/>
  <c r="P888" i="30" s="1"/>
  <c r="E877" i="37"/>
  <c r="X596" i="35"/>
  <c r="O594" i="37"/>
  <c r="P594" i="37" s="1"/>
  <c r="Q594" i="37" s="1"/>
  <c r="L595" i="51" s="1"/>
  <c r="M595" i="51" s="1"/>
  <c r="N595" i="51" s="1"/>
  <c r="G606" i="32"/>
  <c r="H606" i="32"/>
  <c r="L941" i="28"/>
  <c r="F942" i="28" s="1"/>
  <c r="H942" i="28" s="1"/>
  <c r="M941" i="28"/>
  <c r="O853" i="39"/>
  <c r="F853" i="39"/>
  <c r="G853" i="39" s="1"/>
  <c r="L852" i="39"/>
  <c r="F853" i="36"/>
  <c r="G853" i="36" s="1"/>
  <c r="H853" i="36" s="1"/>
  <c r="N854" i="35"/>
  <c r="I864" i="27"/>
  <c r="K864" i="27"/>
  <c r="L930" i="37"/>
  <c r="R932" i="35"/>
  <c r="G917" i="17" l="1"/>
  <c r="I917" i="17"/>
  <c r="G942" i="28"/>
  <c r="S878" i="39"/>
  <c r="K889" i="30"/>
  <c r="L889" i="30" s="1"/>
  <c r="G877" i="37"/>
  <c r="H877" i="37" s="1"/>
  <c r="C878" i="51" s="1"/>
  <c r="D878" i="51" s="1"/>
  <c r="E878" i="51" s="1"/>
  <c r="M877" i="37"/>
  <c r="N877" i="37" s="1"/>
  <c r="I878" i="51" s="1"/>
  <c r="J878" i="51" s="1"/>
  <c r="K878" i="51" s="1"/>
  <c r="L595" i="36"/>
  <c r="M595" i="36" s="1"/>
  <c r="N595" i="36" s="1"/>
  <c r="Y596" i="35"/>
  <c r="Z596" i="35" s="1"/>
  <c r="J606" i="32"/>
  <c r="K606" i="32" s="1"/>
  <c r="J942" i="28"/>
  <c r="K942" i="28" s="1"/>
  <c r="M864" i="27"/>
  <c r="L864" i="27"/>
  <c r="F865" i="27" s="1"/>
  <c r="O854" i="35"/>
  <c r="P854" i="35"/>
  <c r="H853" i="39"/>
  <c r="J853" i="39"/>
  <c r="I853" i="39"/>
  <c r="J917" i="17" l="1"/>
  <c r="K917" i="17" s="1"/>
  <c r="Q854" i="35"/>
  <c r="V854" i="35" s="1"/>
  <c r="W854" i="35" s="1"/>
  <c r="K854" i="35" s="1"/>
  <c r="D854" i="39" s="1"/>
  <c r="M889" i="30"/>
  <c r="F890" i="30" s="1"/>
  <c r="N889" i="30"/>
  <c r="C878" i="36"/>
  <c r="D878" i="36" s="1"/>
  <c r="E878" i="36" s="1"/>
  <c r="E879" i="39" s="1"/>
  <c r="T879" i="39" s="1"/>
  <c r="H879" i="35"/>
  <c r="I878" i="36"/>
  <c r="J878" i="36" s="1"/>
  <c r="K878" i="36" s="1"/>
  <c r="S879" i="35"/>
  <c r="L606" i="32"/>
  <c r="F607" i="32" s="1"/>
  <c r="M606" i="32"/>
  <c r="G593" i="21" s="1"/>
  <c r="L942" i="28"/>
  <c r="F943" i="28" s="1"/>
  <c r="M942" i="28"/>
  <c r="L931" i="37" s="1"/>
  <c r="K853" i="39"/>
  <c r="O854" i="39"/>
  <c r="F854" i="39"/>
  <c r="G865" i="27"/>
  <c r="H865" i="27"/>
  <c r="J865" i="27" s="1"/>
  <c r="I853" i="37"/>
  <c r="J853" i="37" s="1"/>
  <c r="K853" i="37" s="1"/>
  <c r="F854" i="51" s="1"/>
  <c r="G854" i="51" s="1"/>
  <c r="H854" i="51" s="1"/>
  <c r="M855" i="35"/>
  <c r="R933" i="35"/>
  <c r="G943" i="28"/>
  <c r="H943" i="28"/>
  <c r="L917" i="17" l="1"/>
  <c r="F918" i="17" s="1"/>
  <c r="M917" i="17"/>
  <c r="F906" i="37" s="1"/>
  <c r="U879" i="39"/>
  <c r="L853" i="39"/>
  <c r="J879" i="35"/>
  <c r="I879" i="35"/>
  <c r="T879" i="35"/>
  <c r="U879" i="35"/>
  <c r="P879" i="39"/>
  <c r="Q879" i="39" s="1"/>
  <c r="R879" i="39"/>
  <c r="O889" i="30"/>
  <c r="P889" i="30" s="1"/>
  <c r="E878" i="37"/>
  <c r="G890" i="30"/>
  <c r="I890" i="30"/>
  <c r="O595" i="37"/>
  <c r="P595" i="37" s="1"/>
  <c r="Q595" i="37" s="1"/>
  <c r="L596" i="51" s="1"/>
  <c r="M596" i="51" s="1"/>
  <c r="N596" i="51" s="1"/>
  <c r="X597" i="35"/>
  <c r="G607" i="32"/>
  <c r="H607" i="32"/>
  <c r="J943" i="28"/>
  <c r="K943" i="28" s="1"/>
  <c r="K865" i="27"/>
  <c r="I865" i="27"/>
  <c r="N855" i="35"/>
  <c r="F854" i="36"/>
  <c r="G854" i="36" s="1"/>
  <c r="H854" i="36" s="1"/>
  <c r="G854" i="39"/>
  <c r="H854" i="39" s="1"/>
  <c r="G918" i="17" l="1"/>
  <c r="I918" i="17"/>
  <c r="S879" i="39"/>
  <c r="K890" i="30"/>
  <c r="L890" i="30" s="1"/>
  <c r="G878" i="37"/>
  <c r="H878" i="37" s="1"/>
  <c r="C879" i="51" s="1"/>
  <c r="D879" i="51" s="1"/>
  <c r="E879" i="51" s="1"/>
  <c r="M878" i="37"/>
  <c r="N878" i="37" s="1"/>
  <c r="I879" i="51" s="1"/>
  <c r="J879" i="51" s="1"/>
  <c r="K879" i="51" s="1"/>
  <c r="J607" i="32"/>
  <c r="K607" i="32" s="1"/>
  <c r="L596" i="36"/>
  <c r="M596" i="36" s="1"/>
  <c r="N596" i="36" s="1"/>
  <c r="Y597" i="35"/>
  <c r="Z597" i="35" s="1"/>
  <c r="L943" i="28"/>
  <c r="F944" i="28" s="1"/>
  <c r="G944" i="28" s="1"/>
  <c r="M943" i="28"/>
  <c r="R934" i="35" s="1"/>
  <c r="P855" i="35"/>
  <c r="O855" i="35"/>
  <c r="I854" i="39"/>
  <c r="K854" i="39" s="1"/>
  <c r="J854" i="39"/>
  <c r="L865" i="27"/>
  <c r="F866" i="27" s="1"/>
  <c r="M865" i="27"/>
  <c r="L932" i="37" l="1"/>
  <c r="J918" i="17"/>
  <c r="K918" i="17" s="1"/>
  <c r="H944" i="28"/>
  <c r="J944" i="28" s="1"/>
  <c r="M890" i="30"/>
  <c r="F891" i="30" s="1"/>
  <c r="N890" i="30"/>
  <c r="H880" i="35"/>
  <c r="C879" i="36"/>
  <c r="D879" i="36" s="1"/>
  <c r="E879" i="36" s="1"/>
  <c r="E880" i="39" s="1"/>
  <c r="T880" i="39" s="1"/>
  <c r="S880" i="35"/>
  <c r="I879" i="36"/>
  <c r="J879" i="36" s="1"/>
  <c r="K879" i="36" s="1"/>
  <c r="L607" i="32"/>
  <c r="F608" i="32" s="1"/>
  <c r="M607" i="32"/>
  <c r="G594" i="21" s="1"/>
  <c r="L854" i="39"/>
  <c r="H866" i="27"/>
  <c r="J866" i="27" s="1"/>
  <c r="G866" i="27"/>
  <c r="M856" i="35"/>
  <c r="I854" i="37"/>
  <c r="J854" i="37" s="1"/>
  <c r="K854" i="37" s="1"/>
  <c r="F855" i="51" s="1"/>
  <c r="G855" i="51" s="1"/>
  <c r="H855" i="51" s="1"/>
  <c r="Q855" i="35"/>
  <c r="V855" i="35" s="1"/>
  <c r="W855" i="35" s="1"/>
  <c r="K855" i="35" s="1"/>
  <c r="D855" i="39" s="1"/>
  <c r="K944" i="28" l="1"/>
  <c r="M918" i="17"/>
  <c r="F907" i="37" s="1"/>
  <c r="L918" i="17"/>
  <c r="F919" i="17" s="1"/>
  <c r="U880" i="39"/>
  <c r="P880" i="39"/>
  <c r="Q880" i="39" s="1"/>
  <c r="R880" i="39"/>
  <c r="O890" i="30"/>
  <c r="P890" i="30" s="1"/>
  <c r="E879" i="37"/>
  <c r="U880" i="35"/>
  <c r="T880" i="35"/>
  <c r="I880" i="35"/>
  <c r="J880" i="35"/>
  <c r="G891" i="30"/>
  <c r="I891" i="30"/>
  <c r="O596" i="37"/>
  <c r="P596" i="37" s="1"/>
  <c r="Q596" i="37" s="1"/>
  <c r="L597" i="51" s="1"/>
  <c r="M597" i="51" s="1"/>
  <c r="N597" i="51" s="1"/>
  <c r="X598" i="35"/>
  <c r="G608" i="32"/>
  <c r="H608" i="32"/>
  <c r="F855" i="39"/>
  <c r="O855" i="39"/>
  <c r="N856" i="35"/>
  <c r="F855" i="36"/>
  <c r="G855" i="36" s="1"/>
  <c r="H855" i="36" s="1"/>
  <c r="K866" i="27"/>
  <c r="I866" i="27"/>
  <c r="L944" i="28"/>
  <c r="F945" i="28" s="1"/>
  <c r="M944" i="28"/>
  <c r="G919" i="17" l="1"/>
  <c r="I919" i="17"/>
  <c r="G879" i="37"/>
  <c r="H879" i="37" s="1"/>
  <c r="C880" i="51" s="1"/>
  <c r="D880" i="51" s="1"/>
  <c r="E880" i="51" s="1"/>
  <c r="M879" i="37"/>
  <c r="N879" i="37" s="1"/>
  <c r="I880" i="51" s="1"/>
  <c r="J880" i="51" s="1"/>
  <c r="K880" i="51" s="1"/>
  <c r="K891" i="30"/>
  <c r="L891" i="30" s="1"/>
  <c r="S880" i="39"/>
  <c r="J608" i="32"/>
  <c r="K608" i="32" s="1"/>
  <c r="Y598" i="35"/>
  <c r="Z598" i="35" s="1"/>
  <c r="L597" i="36"/>
  <c r="M597" i="36" s="1"/>
  <c r="N597" i="36" s="1"/>
  <c r="M866" i="27"/>
  <c r="L866" i="27"/>
  <c r="F867" i="27" s="1"/>
  <c r="O856" i="35"/>
  <c r="P856" i="35"/>
  <c r="Q856" i="35" s="1"/>
  <c r="V856" i="35" s="1"/>
  <c r="W856" i="35" s="1"/>
  <c r="K856" i="35" s="1"/>
  <c r="D856" i="39" s="1"/>
  <c r="G855" i="39"/>
  <c r="H855" i="39" s="1"/>
  <c r="R935" i="35"/>
  <c r="L933" i="37"/>
  <c r="H945" i="28"/>
  <c r="G945" i="28"/>
  <c r="J919" i="17" l="1"/>
  <c r="K919" i="17" s="1"/>
  <c r="M891" i="30"/>
  <c r="F892" i="30" s="1"/>
  <c r="N891" i="30"/>
  <c r="I880" i="36"/>
  <c r="J880" i="36" s="1"/>
  <c r="K880" i="36" s="1"/>
  <c r="S881" i="35"/>
  <c r="C880" i="36"/>
  <c r="D880" i="36" s="1"/>
  <c r="E880" i="36" s="1"/>
  <c r="E881" i="39" s="1"/>
  <c r="T881" i="39" s="1"/>
  <c r="H881" i="35"/>
  <c r="M608" i="32"/>
  <c r="G595" i="21" s="1"/>
  <c r="L608" i="32"/>
  <c r="F609" i="32" s="1"/>
  <c r="J945" i="28"/>
  <c r="K945" i="28" s="1"/>
  <c r="O856" i="39"/>
  <c r="F856" i="39"/>
  <c r="H867" i="27"/>
  <c r="J867" i="27" s="1"/>
  <c r="G867" i="27"/>
  <c r="I855" i="39"/>
  <c r="K855" i="39" s="1"/>
  <c r="J855" i="39"/>
  <c r="M857" i="35"/>
  <c r="I855" i="37"/>
  <c r="J855" i="37" s="1"/>
  <c r="K855" i="37" s="1"/>
  <c r="F856" i="51" s="1"/>
  <c r="G856" i="51" s="1"/>
  <c r="H856" i="51" s="1"/>
  <c r="L919" i="17" l="1"/>
  <c r="F920" i="17" s="1"/>
  <c r="M919" i="17"/>
  <c r="F908" i="37" s="1"/>
  <c r="U881" i="39"/>
  <c r="U881" i="35"/>
  <c r="T881" i="35"/>
  <c r="O891" i="30"/>
  <c r="P891" i="30" s="1"/>
  <c r="E880" i="37"/>
  <c r="J881" i="35"/>
  <c r="I881" i="35"/>
  <c r="G892" i="30"/>
  <c r="I892" i="30"/>
  <c r="P881" i="39"/>
  <c r="Q881" i="39" s="1"/>
  <c r="R881" i="39"/>
  <c r="H609" i="32"/>
  <c r="G609" i="32"/>
  <c r="X599" i="35"/>
  <c r="O597" i="37"/>
  <c r="P597" i="37" s="1"/>
  <c r="Q597" i="37" s="1"/>
  <c r="L598" i="51" s="1"/>
  <c r="M598" i="51" s="1"/>
  <c r="N598" i="51" s="1"/>
  <c r="M945" i="28"/>
  <c r="R936" i="35" s="1"/>
  <c r="L945" i="28"/>
  <c r="F946" i="28" s="1"/>
  <c r="G946" i="28" s="1"/>
  <c r="L855" i="39"/>
  <c r="I867" i="27"/>
  <c r="K867" i="27"/>
  <c r="G856" i="39"/>
  <c r="H856" i="39" s="1"/>
  <c r="F856" i="36"/>
  <c r="G856" i="36" s="1"/>
  <c r="H856" i="36" s="1"/>
  <c r="N857" i="35"/>
  <c r="H946" i="28" l="1"/>
  <c r="I920" i="17"/>
  <c r="G920" i="17"/>
  <c r="L934" i="37"/>
  <c r="K892" i="30"/>
  <c r="L892" i="30" s="1"/>
  <c r="G880" i="37"/>
  <c r="H880" i="37" s="1"/>
  <c r="C881" i="51" s="1"/>
  <c r="D881" i="51" s="1"/>
  <c r="E881" i="51" s="1"/>
  <c r="M880" i="37"/>
  <c r="N880" i="37" s="1"/>
  <c r="I881" i="51" s="1"/>
  <c r="J881" i="51" s="1"/>
  <c r="K881" i="51" s="1"/>
  <c r="S881" i="39"/>
  <c r="L598" i="36"/>
  <c r="M598" i="36" s="1"/>
  <c r="N598" i="36" s="1"/>
  <c r="Y599" i="35"/>
  <c r="Z599" i="35" s="1"/>
  <c r="J609" i="32"/>
  <c r="K609" i="32" s="1"/>
  <c r="J946" i="28"/>
  <c r="K946" i="28" s="1"/>
  <c r="O857" i="35"/>
  <c r="P857" i="35"/>
  <c r="M867" i="27"/>
  <c r="L867" i="27"/>
  <c r="F868" i="27" s="1"/>
  <c r="J856" i="39"/>
  <c r="I856" i="39"/>
  <c r="K856" i="39" s="1"/>
  <c r="Q857" i="35" l="1"/>
  <c r="V857" i="35" s="1"/>
  <c r="W857" i="35" s="1"/>
  <c r="K857" i="35" s="1"/>
  <c r="D857" i="39" s="1"/>
  <c r="J920" i="17"/>
  <c r="K920" i="17" s="1"/>
  <c r="I881" i="36"/>
  <c r="J881" i="36" s="1"/>
  <c r="K881" i="36" s="1"/>
  <c r="S882" i="35"/>
  <c r="C881" i="36"/>
  <c r="D881" i="36" s="1"/>
  <c r="E881" i="36" s="1"/>
  <c r="E882" i="39" s="1"/>
  <c r="T882" i="39" s="1"/>
  <c r="H882" i="35"/>
  <c r="N892" i="30"/>
  <c r="M892" i="30"/>
  <c r="F893" i="30" s="1"/>
  <c r="L856" i="39"/>
  <c r="M609" i="32"/>
  <c r="G596" i="21" s="1"/>
  <c r="L609" i="32"/>
  <c r="F610" i="32" s="1"/>
  <c r="L946" i="28"/>
  <c r="F947" i="28" s="1"/>
  <c r="H947" i="28" s="1"/>
  <c r="M946" i="28"/>
  <c r="L935" i="37" s="1"/>
  <c r="G868" i="27"/>
  <c r="H868" i="27"/>
  <c r="J868" i="27" s="1"/>
  <c r="M858" i="35"/>
  <c r="I856" i="37"/>
  <c r="J856" i="37" s="1"/>
  <c r="K856" i="37" s="1"/>
  <c r="F857" i="51" s="1"/>
  <c r="G857" i="51" s="1"/>
  <c r="H857" i="51" s="1"/>
  <c r="F857" i="39"/>
  <c r="G857" i="39" s="1"/>
  <c r="O857" i="39"/>
  <c r="G947" i="28" l="1"/>
  <c r="R937" i="35"/>
  <c r="M920" i="17"/>
  <c r="F909" i="37" s="1"/>
  <c r="L920" i="17"/>
  <c r="F921" i="17" s="1"/>
  <c r="U882" i="39"/>
  <c r="J882" i="35"/>
  <c r="I882" i="35"/>
  <c r="P882" i="39"/>
  <c r="Q882" i="39" s="1"/>
  <c r="R882" i="39"/>
  <c r="O892" i="30"/>
  <c r="P892" i="30" s="1"/>
  <c r="E881" i="37"/>
  <c r="U882" i="35"/>
  <c r="T882" i="35"/>
  <c r="I893" i="30"/>
  <c r="G893" i="30"/>
  <c r="H610" i="32"/>
  <c r="G610" i="32"/>
  <c r="X600" i="35"/>
  <c r="O598" i="37"/>
  <c r="P598" i="37" s="1"/>
  <c r="Q598" i="37" s="1"/>
  <c r="L599" i="51" s="1"/>
  <c r="M599" i="51" s="1"/>
  <c r="N599" i="51" s="1"/>
  <c r="J947" i="28"/>
  <c r="K947" i="28" s="1"/>
  <c r="F857" i="36"/>
  <c r="G857" i="36" s="1"/>
  <c r="H857" i="36" s="1"/>
  <c r="N858" i="35"/>
  <c r="K868" i="27"/>
  <c r="I868" i="27"/>
  <c r="H857" i="39"/>
  <c r="J857" i="39"/>
  <c r="I857" i="39"/>
  <c r="G921" i="17" l="1"/>
  <c r="I921" i="17"/>
  <c r="S882" i="39"/>
  <c r="G881" i="37"/>
  <c r="H881" i="37" s="1"/>
  <c r="C882" i="51" s="1"/>
  <c r="D882" i="51" s="1"/>
  <c r="E882" i="51" s="1"/>
  <c r="M881" i="37"/>
  <c r="N881" i="37" s="1"/>
  <c r="I882" i="51" s="1"/>
  <c r="J882" i="51" s="1"/>
  <c r="K882" i="51" s="1"/>
  <c r="K893" i="30"/>
  <c r="L893" i="30" s="1"/>
  <c r="Y600" i="35"/>
  <c r="Z600" i="35" s="1"/>
  <c r="L599" i="36"/>
  <c r="M599" i="36" s="1"/>
  <c r="N599" i="36" s="1"/>
  <c r="J610" i="32"/>
  <c r="K610" i="32" s="1"/>
  <c r="M947" i="28"/>
  <c r="R938" i="35" s="1"/>
  <c r="L947" i="28"/>
  <c r="F948" i="28" s="1"/>
  <c r="G948" i="28" s="1"/>
  <c r="K857" i="39"/>
  <c r="L857" i="39" s="1"/>
  <c r="M868" i="27"/>
  <c r="L868" i="27"/>
  <c r="F869" i="27" s="1"/>
  <c r="O858" i="35"/>
  <c r="P858" i="35"/>
  <c r="H948" i="28" l="1"/>
  <c r="J921" i="17"/>
  <c r="K921" i="17" s="1"/>
  <c r="Q858" i="35"/>
  <c r="V858" i="35" s="1"/>
  <c r="W858" i="35" s="1"/>
  <c r="K858" i="35" s="1"/>
  <c r="D858" i="39" s="1"/>
  <c r="O858" i="39" s="1"/>
  <c r="L936" i="37"/>
  <c r="N893" i="30"/>
  <c r="M893" i="30"/>
  <c r="F894" i="30" s="1"/>
  <c r="S883" i="35"/>
  <c r="I882" i="36"/>
  <c r="J882" i="36" s="1"/>
  <c r="K882" i="36" s="1"/>
  <c r="C882" i="36"/>
  <c r="D882" i="36" s="1"/>
  <c r="E882" i="36" s="1"/>
  <c r="E883" i="39" s="1"/>
  <c r="T883" i="39" s="1"/>
  <c r="H883" i="35"/>
  <c r="M610" i="32"/>
  <c r="G597" i="21" s="1"/>
  <c r="L610" i="32"/>
  <c r="F611" i="32" s="1"/>
  <c r="J948" i="28"/>
  <c r="K948" i="28" s="1"/>
  <c r="F858" i="39"/>
  <c r="G858" i="39" s="1"/>
  <c r="H869" i="27"/>
  <c r="J869" i="27" s="1"/>
  <c r="G869" i="27"/>
  <c r="M859" i="35"/>
  <c r="I857" i="37"/>
  <c r="J857" i="37" s="1"/>
  <c r="K857" i="37" s="1"/>
  <c r="F858" i="51" s="1"/>
  <c r="G858" i="51" s="1"/>
  <c r="H858" i="51" s="1"/>
  <c r="L921" i="17" l="1"/>
  <c r="F922" i="17" s="1"/>
  <c r="M921" i="17"/>
  <c r="F910" i="37" s="1"/>
  <c r="U883" i="39"/>
  <c r="I883" i="35"/>
  <c r="J883" i="35"/>
  <c r="U883" i="35"/>
  <c r="T883" i="35"/>
  <c r="I894" i="30"/>
  <c r="G894" i="30"/>
  <c r="P883" i="39"/>
  <c r="Q883" i="39" s="1"/>
  <c r="R883" i="39"/>
  <c r="E882" i="37"/>
  <c r="O893" i="30"/>
  <c r="P893" i="30" s="1"/>
  <c r="G611" i="32"/>
  <c r="H611" i="32"/>
  <c r="O599" i="37"/>
  <c r="P599" i="37" s="1"/>
  <c r="Q599" i="37" s="1"/>
  <c r="L600" i="51" s="1"/>
  <c r="M600" i="51" s="1"/>
  <c r="N600" i="51" s="1"/>
  <c r="X601" i="35"/>
  <c r="L948" i="28"/>
  <c r="F949" i="28" s="1"/>
  <c r="G949" i="28" s="1"/>
  <c r="M948" i="28"/>
  <c r="R939" i="35" s="1"/>
  <c r="F858" i="36"/>
  <c r="G858" i="36" s="1"/>
  <c r="H858" i="36" s="1"/>
  <c r="N859" i="35"/>
  <c r="K869" i="27"/>
  <c r="I869" i="27"/>
  <c r="H858" i="39"/>
  <c r="I858" i="39"/>
  <c r="J858" i="39"/>
  <c r="L937" i="37" l="1"/>
  <c r="I922" i="17"/>
  <c r="G922" i="17"/>
  <c r="K858" i="39"/>
  <c r="H949" i="28"/>
  <c r="J949" i="28" s="1"/>
  <c r="K949" i="28" s="1"/>
  <c r="S883" i="39"/>
  <c r="K894" i="30"/>
  <c r="L894" i="30" s="1"/>
  <c r="G882" i="37"/>
  <c r="H882" i="37" s="1"/>
  <c r="C883" i="51" s="1"/>
  <c r="D883" i="51" s="1"/>
  <c r="E883" i="51" s="1"/>
  <c r="M882" i="37"/>
  <c r="N882" i="37" s="1"/>
  <c r="I883" i="51" s="1"/>
  <c r="J883" i="51" s="1"/>
  <c r="K883" i="51" s="1"/>
  <c r="J611" i="32"/>
  <c r="K611" i="32" s="1"/>
  <c r="L600" i="36"/>
  <c r="M600" i="36" s="1"/>
  <c r="N600" i="36" s="1"/>
  <c r="Y601" i="35"/>
  <c r="Z601" i="35" s="1"/>
  <c r="L858" i="39"/>
  <c r="L869" i="27"/>
  <c r="F870" i="27" s="1"/>
  <c r="M869" i="27"/>
  <c r="O859" i="35"/>
  <c r="P859" i="35"/>
  <c r="J922" i="17" l="1"/>
  <c r="K922" i="17" s="1"/>
  <c r="M894" i="30"/>
  <c r="F895" i="30" s="1"/>
  <c r="N894" i="30"/>
  <c r="C883" i="36"/>
  <c r="D883" i="36" s="1"/>
  <c r="E883" i="36" s="1"/>
  <c r="E884" i="39" s="1"/>
  <c r="T884" i="39" s="1"/>
  <c r="H884" i="35"/>
  <c r="I883" i="36"/>
  <c r="J883" i="36" s="1"/>
  <c r="K883" i="36" s="1"/>
  <c r="S884" i="35"/>
  <c r="Q859" i="35"/>
  <c r="V859" i="35" s="1"/>
  <c r="W859" i="35" s="1"/>
  <c r="K859" i="35" s="1"/>
  <c r="D859" i="39" s="1"/>
  <c r="O859" i="39" s="1"/>
  <c r="M611" i="32"/>
  <c r="G598" i="21" s="1"/>
  <c r="L611" i="32"/>
  <c r="F612" i="32" s="1"/>
  <c r="M949" i="28"/>
  <c r="R940" i="35" s="1"/>
  <c r="L949" i="28"/>
  <c r="F950" i="28" s="1"/>
  <c r="H950" i="28" s="1"/>
  <c r="M860" i="35"/>
  <c r="I858" i="37"/>
  <c r="J858" i="37" s="1"/>
  <c r="K858" i="37" s="1"/>
  <c r="F859" i="51" s="1"/>
  <c r="G859" i="51" s="1"/>
  <c r="H859" i="51" s="1"/>
  <c r="H870" i="27"/>
  <c r="J870" i="27" s="1"/>
  <c r="G870" i="27"/>
  <c r="L938" i="37" l="1"/>
  <c r="G950" i="28"/>
  <c r="L922" i="17"/>
  <c r="F923" i="17" s="1"/>
  <c r="M922" i="17"/>
  <c r="F911" i="37" s="1"/>
  <c r="U884" i="39"/>
  <c r="T884" i="35"/>
  <c r="U884" i="35"/>
  <c r="J884" i="35"/>
  <c r="I884" i="35"/>
  <c r="E883" i="37"/>
  <c r="O894" i="30"/>
  <c r="P894" i="30" s="1"/>
  <c r="F859" i="39"/>
  <c r="G859" i="39" s="1"/>
  <c r="P884" i="39"/>
  <c r="Q884" i="39" s="1"/>
  <c r="R884" i="39"/>
  <c r="G895" i="30"/>
  <c r="I895" i="30"/>
  <c r="G612" i="32"/>
  <c r="H612" i="32"/>
  <c r="O600" i="37"/>
  <c r="P600" i="37" s="1"/>
  <c r="Q600" i="37" s="1"/>
  <c r="L601" i="51" s="1"/>
  <c r="M601" i="51" s="1"/>
  <c r="N601" i="51" s="1"/>
  <c r="X602" i="35"/>
  <c r="J950" i="28"/>
  <c r="K950" i="28" s="1"/>
  <c r="K870" i="27"/>
  <c r="I870" i="27"/>
  <c r="F859" i="36"/>
  <c r="G859" i="36" s="1"/>
  <c r="H859" i="36" s="1"/>
  <c r="N860" i="35"/>
  <c r="G923" i="17" l="1"/>
  <c r="I923" i="17"/>
  <c r="G883" i="37"/>
  <c r="H883" i="37" s="1"/>
  <c r="C884" i="51" s="1"/>
  <c r="D884" i="51" s="1"/>
  <c r="E884" i="51" s="1"/>
  <c r="M883" i="37"/>
  <c r="N883" i="37" s="1"/>
  <c r="I884" i="51" s="1"/>
  <c r="J884" i="51" s="1"/>
  <c r="K884" i="51" s="1"/>
  <c r="S884" i="39"/>
  <c r="K895" i="30"/>
  <c r="L895" i="30" s="1"/>
  <c r="J612" i="32"/>
  <c r="K612" i="32" s="1"/>
  <c r="L601" i="36"/>
  <c r="M601" i="36" s="1"/>
  <c r="N601" i="36" s="1"/>
  <c r="Y602" i="35"/>
  <c r="Z602" i="35" s="1"/>
  <c r="L950" i="28"/>
  <c r="F951" i="28" s="1"/>
  <c r="H951" i="28" s="1"/>
  <c r="J951" i="28" s="1"/>
  <c r="M950" i="28"/>
  <c r="R941" i="35" s="1"/>
  <c r="J859" i="39"/>
  <c r="I859" i="39"/>
  <c r="H859" i="39"/>
  <c r="K859" i="39" s="1"/>
  <c r="P860" i="35"/>
  <c r="O860" i="35"/>
  <c r="M870" i="27"/>
  <c r="L870" i="27"/>
  <c r="F871" i="27" s="1"/>
  <c r="L939" i="37"/>
  <c r="J923" i="17" l="1"/>
  <c r="K923" i="17" s="1"/>
  <c r="L859" i="39"/>
  <c r="G951" i="28"/>
  <c r="M895" i="30"/>
  <c r="F896" i="30" s="1"/>
  <c r="N895" i="30"/>
  <c r="S885" i="35"/>
  <c r="I884" i="36"/>
  <c r="J884" i="36" s="1"/>
  <c r="K884" i="36" s="1"/>
  <c r="H885" i="35"/>
  <c r="C884" i="36"/>
  <c r="D884" i="36" s="1"/>
  <c r="E884" i="36" s="1"/>
  <c r="E885" i="39" s="1"/>
  <c r="T885" i="39" s="1"/>
  <c r="M612" i="32"/>
  <c r="G599" i="21" s="1"/>
  <c r="L612" i="32"/>
  <c r="F613" i="32" s="1"/>
  <c r="I859" i="37"/>
  <c r="J859" i="37" s="1"/>
  <c r="K859" i="37" s="1"/>
  <c r="F860" i="51" s="1"/>
  <c r="G860" i="51" s="1"/>
  <c r="H860" i="51" s="1"/>
  <c r="M861" i="35"/>
  <c r="Q860" i="35"/>
  <c r="V860" i="35" s="1"/>
  <c r="W860" i="35" s="1"/>
  <c r="K860" i="35" s="1"/>
  <c r="D860" i="39" s="1"/>
  <c r="G871" i="27"/>
  <c r="H871" i="27"/>
  <c r="J871" i="27" s="1"/>
  <c r="K951" i="28"/>
  <c r="M923" i="17" l="1"/>
  <c r="F912" i="37" s="1"/>
  <c r="L923" i="17"/>
  <c r="F924" i="17" s="1"/>
  <c r="U885" i="39"/>
  <c r="I885" i="35"/>
  <c r="J885" i="35"/>
  <c r="P885" i="39"/>
  <c r="Q885" i="39" s="1"/>
  <c r="R885" i="39"/>
  <c r="G896" i="30"/>
  <c r="I896" i="30"/>
  <c r="U885" i="35"/>
  <c r="T885" i="35"/>
  <c r="E884" i="37"/>
  <c r="O895" i="30"/>
  <c r="P895" i="30" s="1"/>
  <c r="H613" i="32"/>
  <c r="G613" i="32"/>
  <c r="O601" i="37"/>
  <c r="P601" i="37" s="1"/>
  <c r="Q601" i="37" s="1"/>
  <c r="L602" i="51" s="1"/>
  <c r="M602" i="51" s="1"/>
  <c r="N602" i="51" s="1"/>
  <c r="X603" i="35"/>
  <c r="F860" i="39"/>
  <c r="O860" i="39"/>
  <c r="I871" i="27"/>
  <c r="K871" i="27"/>
  <c r="F860" i="36"/>
  <c r="G860" i="36" s="1"/>
  <c r="H860" i="36" s="1"/>
  <c r="N861" i="35"/>
  <c r="L951" i="28"/>
  <c r="F952" i="28" s="1"/>
  <c r="M951" i="28"/>
  <c r="I924" i="17" l="1"/>
  <c r="G924" i="17"/>
  <c r="S885" i="39"/>
  <c r="K896" i="30"/>
  <c r="L896" i="30" s="1"/>
  <c r="G884" i="37"/>
  <c r="H884" i="37" s="1"/>
  <c r="C885" i="51" s="1"/>
  <c r="D885" i="51" s="1"/>
  <c r="E885" i="51" s="1"/>
  <c r="M884" i="37"/>
  <c r="N884" i="37" s="1"/>
  <c r="I885" i="51" s="1"/>
  <c r="J885" i="51" s="1"/>
  <c r="K885" i="51" s="1"/>
  <c r="L602" i="36"/>
  <c r="M602" i="36" s="1"/>
  <c r="N602" i="36" s="1"/>
  <c r="Y603" i="35"/>
  <c r="Z603" i="35" s="1"/>
  <c r="J613" i="32"/>
  <c r="K613" i="32" s="1"/>
  <c r="O861" i="35"/>
  <c r="P861" i="35"/>
  <c r="M871" i="27"/>
  <c r="L871" i="27"/>
  <c r="F872" i="27" s="1"/>
  <c r="G860" i="39"/>
  <c r="H860" i="39" s="1"/>
  <c r="R942" i="35"/>
  <c r="L940" i="37"/>
  <c r="G952" i="28"/>
  <c r="H952" i="28"/>
  <c r="J952" i="28" s="1"/>
  <c r="J924" i="17" l="1"/>
  <c r="K924" i="17" s="1"/>
  <c r="Q861" i="35"/>
  <c r="V861" i="35" s="1"/>
  <c r="W861" i="35" s="1"/>
  <c r="K861" i="35" s="1"/>
  <c r="D861" i="39" s="1"/>
  <c r="O861" i="39" s="1"/>
  <c r="N896" i="30"/>
  <c r="M896" i="30"/>
  <c r="F897" i="30" s="1"/>
  <c r="H886" i="35"/>
  <c r="C885" i="36"/>
  <c r="D885" i="36" s="1"/>
  <c r="E885" i="36" s="1"/>
  <c r="E886" i="39" s="1"/>
  <c r="T886" i="39" s="1"/>
  <c r="S886" i="35"/>
  <c r="I885" i="36"/>
  <c r="J885" i="36" s="1"/>
  <c r="K885" i="36" s="1"/>
  <c r="M613" i="32"/>
  <c r="G600" i="21" s="1"/>
  <c r="L613" i="32"/>
  <c r="F614" i="32" s="1"/>
  <c r="J860" i="39"/>
  <c r="I860" i="39"/>
  <c r="K860" i="39" s="1"/>
  <c r="G872" i="27"/>
  <c r="H872" i="27"/>
  <c r="J872" i="27" s="1"/>
  <c r="I860" i="37"/>
  <c r="J860" i="37" s="1"/>
  <c r="K860" i="37" s="1"/>
  <c r="F861" i="51" s="1"/>
  <c r="G861" i="51" s="1"/>
  <c r="H861" i="51" s="1"/>
  <c r="M862" i="35"/>
  <c r="K952" i="28"/>
  <c r="F861" i="39" l="1"/>
  <c r="M924" i="17"/>
  <c r="F913" i="37" s="1"/>
  <c r="L924" i="17"/>
  <c r="F925" i="17" s="1"/>
  <c r="L860" i="39"/>
  <c r="U886" i="39"/>
  <c r="P886" i="39"/>
  <c r="Q886" i="39" s="1"/>
  <c r="R886" i="39"/>
  <c r="I886" i="35"/>
  <c r="J886" i="35"/>
  <c r="I897" i="30"/>
  <c r="G897" i="30"/>
  <c r="U886" i="35"/>
  <c r="T886" i="35"/>
  <c r="O896" i="30"/>
  <c r="P896" i="30" s="1"/>
  <c r="E885" i="37"/>
  <c r="H614" i="32"/>
  <c r="G614" i="32"/>
  <c r="O602" i="37"/>
  <c r="P602" i="37" s="1"/>
  <c r="Q602" i="37" s="1"/>
  <c r="L603" i="51" s="1"/>
  <c r="M603" i="51" s="1"/>
  <c r="N603" i="51" s="1"/>
  <c r="X604" i="35"/>
  <c r="I872" i="27"/>
  <c r="K872" i="27"/>
  <c r="F861" i="36"/>
  <c r="G861" i="36" s="1"/>
  <c r="H861" i="36" s="1"/>
  <c r="N862" i="35"/>
  <c r="G861" i="39"/>
  <c r="H861" i="39" s="1"/>
  <c r="M952" i="28"/>
  <c r="L952" i="28"/>
  <c r="F953" i="28" s="1"/>
  <c r="G925" i="17" l="1"/>
  <c r="I925" i="17"/>
  <c r="K897" i="30"/>
  <c r="L897" i="30" s="1"/>
  <c r="G885" i="37"/>
  <c r="H885" i="37" s="1"/>
  <c r="C886" i="51" s="1"/>
  <c r="D886" i="51" s="1"/>
  <c r="E886" i="51" s="1"/>
  <c r="M885" i="37"/>
  <c r="N885" i="37" s="1"/>
  <c r="I886" i="51" s="1"/>
  <c r="J886" i="51" s="1"/>
  <c r="K886" i="51" s="1"/>
  <c r="S886" i="39"/>
  <c r="L603" i="36"/>
  <c r="M603" i="36" s="1"/>
  <c r="N603" i="36" s="1"/>
  <c r="Y604" i="35"/>
  <c r="Z604" i="35" s="1"/>
  <c r="J614" i="32"/>
  <c r="K614" i="32" s="1"/>
  <c r="J861" i="39"/>
  <c r="I861" i="39"/>
  <c r="K861" i="39" s="1"/>
  <c r="M872" i="27"/>
  <c r="L872" i="27"/>
  <c r="F873" i="27" s="1"/>
  <c r="O862" i="35"/>
  <c r="P862" i="35"/>
  <c r="G953" i="28"/>
  <c r="H953" i="28"/>
  <c r="J953" i="28" s="1"/>
  <c r="L941" i="37"/>
  <c r="R943" i="35"/>
  <c r="J925" i="17" l="1"/>
  <c r="K925" i="17" s="1"/>
  <c r="N897" i="30"/>
  <c r="M897" i="30"/>
  <c r="F898" i="30" s="1"/>
  <c r="S887" i="35"/>
  <c r="I886" i="36"/>
  <c r="J886" i="36" s="1"/>
  <c r="K886" i="36" s="1"/>
  <c r="C886" i="36"/>
  <c r="D886" i="36" s="1"/>
  <c r="E886" i="36" s="1"/>
  <c r="E887" i="39" s="1"/>
  <c r="T887" i="39" s="1"/>
  <c r="H887" i="35"/>
  <c r="Q862" i="35"/>
  <c r="V862" i="35" s="1"/>
  <c r="W862" i="35" s="1"/>
  <c r="K862" i="35" s="1"/>
  <c r="D862" i="39" s="1"/>
  <c r="F862" i="39" s="1"/>
  <c r="G862" i="39" s="1"/>
  <c r="L614" i="32"/>
  <c r="F615" i="32" s="1"/>
  <c r="M614" i="32"/>
  <c r="G601" i="21" s="1"/>
  <c r="G873" i="27"/>
  <c r="H873" i="27"/>
  <c r="J873" i="27" s="1"/>
  <c r="I861" i="37"/>
  <c r="J861" i="37" s="1"/>
  <c r="K861" i="37" s="1"/>
  <c r="F862" i="51" s="1"/>
  <c r="G862" i="51" s="1"/>
  <c r="H862" i="51" s="1"/>
  <c r="M863" i="35"/>
  <c r="L861" i="39"/>
  <c r="K953" i="28"/>
  <c r="L925" i="17" l="1"/>
  <c r="F926" i="17" s="1"/>
  <c r="M925" i="17"/>
  <c r="F914" i="37" s="1"/>
  <c r="U887" i="39"/>
  <c r="O862" i="39"/>
  <c r="I887" i="35"/>
  <c r="J887" i="35"/>
  <c r="T887" i="35"/>
  <c r="U887" i="35"/>
  <c r="I898" i="30"/>
  <c r="G898" i="30"/>
  <c r="P887" i="39"/>
  <c r="Q887" i="39" s="1"/>
  <c r="R887" i="39"/>
  <c r="O897" i="30"/>
  <c r="P897" i="30" s="1"/>
  <c r="E886" i="37"/>
  <c r="X605" i="35"/>
  <c r="O603" i="37"/>
  <c r="P603" i="37" s="1"/>
  <c r="Q603" i="37" s="1"/>
  <c r="L604" i="51" s="1"/>
  <c r="M604" i="51" s="1"/>
  <c r="N604" i="51" s="1"/>
  <c r="G615" i="32"/>
  <c r="H615" i="32"/>
  <c r="H862" i="39"/>
  <c r="J862" i="39"/>
  <c r="I862" i="39"/>
  <c r="K862" i="39" s="1"/>
  <c r="N863" i="35"/>
  <c r="F862" i="36"/>
  <c r="G862" i="36" s="1"/>
  <c r="H862" i="36" s="1"/>
  <c r="I873" i="27"/>
  <c r="K873" i="27"/>
  <c r="M953" i="28"/>
  <c r="L953" i="28"/>
  <c r="F954" i="28" s="1"/>
  <c r="I926" i="17" l="1"/>
  <c r="G926" i="17"/>
  <c r="K898" i="30"/>
  <c r="L898" i="30" s="1"/>
  <c r="G886" i="37"/>
  <c r="H886" i="37" s="1"/>
  <c r="C887" i="51" s="1"/>
  <c r="D887" i="51" s="1"/>
  <c r="E887" i="51" s="1"/>
  <c r="M886" i="37"/>
  <c r="N886" i="37" s="1"/>
  <c r="I887" i="51" s="1"/>
  <c r="J887" i="51" s="1"/>
  <c r="K887" i="51" s="1"/>
  <c r="S887" i="39"/>
  <c r="J615" i="32"/>
  <c r="K615" i="32" s="1"/>
  <c r="Y605" i="35"/>
  <c r="Z605" i="35" s="1"/>
  <c r="L604" i="36"/>
  <c r="M604" i="36" s="1"/>
  <c r="N604" i="36" s="1"/>
  <c r="L873" i="27"/>
  <c r="F874" i="27" s="1"/>
  <c r="M873" i="27"/>
  <c r="O863" i="35"/>
  <c r="P863" i="35"/>
  <c r="L862" i="39"/>
  <c r="G954" i="28"/>
  <c r="H954" i="28"/>
  <c r="L942" i="37"/>
  <c r="R944" i="35"/>
  <c r="J926" i="17" l="1"/>
  <c r="K926" i="17" s="1"/>
  <c r="S888" i="35"/>
  <c r="I887" i="36"/>
  <c r="J887" i="36" s="1"/>
  <c r="K887" i="36" s="1"/>
  <c r="H888" i="35"/>
  <c r="C887" i="36"/>
  <c r="D887" i="36" s="1"/>
  <c r="E887" i="36" s="1"/>
  <c r="E888" i="39" s="1"/>
  <c r="T888" i="39" s="1"/>
  <c r="M898" i="30"/>
  <c r="F899" i="30" s="1"/>
  <c r="N898" i="30"/>
  <c r="L615" i="32"/>
  <c r="F616" i="32" s="1"/>
  <c r="M615" i="32"/>
  <c r="G602" i="21" s="1"/>
  <c r="J954" i="28"/>
  <c r="K954" i="28" s="1"/>
  <c r="Q863" i="35"/>
  <c r="V863" i="35" s="1"/>
  <c r="W863" i="35" s="1"/>
  <c r="K863" i="35" s="1"/>
  <c r="D863" i="39" s="1"/>
  <c r="M864" i="35"/>
  <c r="I862" i="37"/>
  <c r="J862" i="37" s="1"/>
  <c r="K862" i="37" s="1"/>
  <c r="F863" i="51" s="1"/>
  <c r="G863" i="51" s="1"/>
  <c r="H863" i="51" s="1"/>
  <c r="G874" i="27"/>
  <c r="H874" i="27"/>
  <c r="J874" i="27" s="1"/>
  <c r="L926" i="17" l="1"/>
  <c r="F927" i="17" s="1"/>
  <c r="M926" i="17"/>
  <c r="F915" i="37" s="1"/>
  <c r="U888" i="39"/>
  <c r="G899" i="30"/>
  <c r="I899" i="30"/>
  <c r="J888" i="35"/>
  <c r="I888" i="35"/>
  <c r="O898" i="30"/>
  <c r="P898" i="30" s="1"/>
  <c r="E887" i="37"/>
  <c r="P888" i="39"/>
  <c r="Q888" i="39" s="1"/>
  <c r="R888" i="39"/>
  <c r="U888" i="35"/>
  <c r="T888" i="35"/>
  <c r="O604" i="37"/>
  <c r="P604" i="37" s="1"/>
  <c r="Q604" i="37" s="1"/>
  <c r="L605" i="51" s="1"/>
  <c r="M605" i="51" s="1"/>
  <c r="N605" i="51" s="1"/>
  <c r="X606" i="35"/>
  <c r="H616" i="32"/>
  <c r="G616" i="32"/>
  <c r="L954" i="28"/>
  <c r="F955" i="28" s="1"/>
  <c r="G955" i="28" s="1"/>
  <c r="M954" i="28"/>
  <c r="R945" i="35" s="1"/>
  <c r="K874" i="27"/>
  <c r="I874" i="27"/>
  <c r="N864" i="35"/>
  <c r="F863" i="36"/>
  <c r="G863" i="36" s="1"/>
  <c r="H863" i="36" s="1"/>
  <c r="F863" i="39"/>
  <c r="O863" i="39"/>
  <c r="L943" i="37" l="1"/>
  <c r="G927" i="17"/>
  <c r="I927" i="17"/>
  <c r="H955" i="28"/>
  <c r="J955" i="28" s="1"/>
  <c r="S888" i="39"/>
  <c r="G887" i="37"/>
  <c r="H887" i="37" s="1"/>
  <c r="C888" i="51" s="1"/>
  <c r="D888" i="51" s="1"/>
  <c r="E888" i="51" s="1"/>
  <c r="M887" i="37"/>
  <c r="N887" i="37" s="1"/>
  <c r="I888" i="51" s="1"/>
  <c r="J888" i="51" s="1"/>
  <c r="K888" i="51" s="1"/>
  <c r="K899" i="30"/>
  <c r="L899" i="30" s="1"/>
  <c r="J616" i="32"/>
  <c r="K616" i="32" s="1"/>
  <c r="Y606" i="35"/>
  <c r="Z606" i="35" s="1"/>
  <c r="L605" i="36"/>
  <c r="M605" i="36" s="1"/>
  <c r="N605" i="36" s="1"/>
  <c r="O864" i="35"/>
  <c r="P864" i="35"/>
  <c r="G863" i="39"/>
  <c r="H863" i="39" s="1"/>
  <c r="L874" i="27"/>
  <c r="F875" i="27" s="1"/>
  <c r="M874" i="27"/>
  <c r="Q864" i="35" l="1"/>
  <c r="V864" i="35" s="1"/>
  <c r="W864" i="35" s="1"/>
  <c r="K864" i="35" s="1"/>
  <c r="D864" i="39" s="1"/>
  <c r="K955" i="28"/>
  <c r="J927" i="17"/>
  <c r="K927" i="17" s="1"/>
  <c r="M899" i="30"/>
  <c r="F900" i="30" s="1"/>
  <c r="N899" i="30"/>
  <c r="S889" i="35"/>
  <c r="I888" i="36"/>
  <c r="J888" i="36" s="1"/>
  <c r="K888" i="36" s="1"/>
  <c r="C888" i="36"/>
  <c r="D888" i="36" s="1"/>
  <c r="E888" i="36" s="1"/>
  <c r="E889" i="39" s="1"/>
  <c r="T889" i="39" s="1"/>
  <c r="H889" i="35"/>
  <c r="L616" i="32"/>
  <c r="F617" i="32" s="1"/>
  <c r="M616" i="32"/>
  <c r="G603" i="21" s="1"/>
  <c r="G875" i="27"/>
  <c r="H875" i="27"/>
  <c r="J875" i="27" s="1"/>
  <c r="J863" i="39"/>
  <c r="I863" i="39"/>
  <c r="K863" i="39" s="1"/>
  <c r="L863" i="39" s="1"/>
  <c r="O864" i="39"/>
  <c r="F864" i="39"/>
  <c r="M865" i="35"/>
  <c r="I863" i="37"/>
  <c r="J863" i="37" s="1"/>
  <c r="K863" i="37" s="1"/>
  <c r="F864" i="51" s="1"/>
  <c r="G864" i="51" s="1"/>
  <c r="H864" i="51" s="1"/>
  <c r="L955" i="28"/>
  <c r="F956" i="28" s="1"/>
  <c r="M955" i="28"/>
  <c r="L927" i="17" l="1"/>
  <c r="F928" i="17" s="1"/>
  <c r="M927" i="17"/>
  <c r="F916" i="37" s="1"/>
  <c r="U889" i="39"/>
  <c r="P889" i="39"/>
  <c r="Q889" i="39" s="1"/>
  <c r="R889" i="39"/>
  <c r="J889" i="35"/>
  <c r="I889" i="35"/>
  <c r="O899" i="30"/>
  <c r="P899" i="30" s="1"/>
  <c r="E888" i="37"/>
  <c r="T889" i="35"/>
  <c r="U889" i="35"/>
  <c r="G900" i="30"/>
  <c r="I900" i="30"/>
  <c r="O605" i="37"/>
  <c r="P605" i="37" s="1"/>
  <c r="Q605" i="37" s="1"/>
  <c r="L606" i="51" s="1"/>
  <c r="M606" i="51" s="1"/>
  <c r="N606" i="51" s="1"/>
  <c r="X607" i="35"/>
  <c r="G617" i="32"/>
  <c r="H617" i="32"/>
  <c r="G864" i="39"/>
  <c r="H864" i="39" s="1"/>
  <c r="I875" i="27"/>
  <c r="K875" i="27"/>
  <c r="F864" i="36"/>
  <c r="G864" i="36" s="1"/>
  <c r="H864" i="36" s="1"/>
  <c r="N865" i="35"/>
  <c r="R946" i="35"/>
  <c r="L944" i="37"/>
  <c r="H956" i="28"/>
  <c r="G956" i="28"/>
  <c r="G928" i="17" l="1"/>
  <c r="I928" i="17"/>
  <c r="G888" i="37"/>
  <c r="H888" i="37" s="1"/>
  <c r="C889" i="51" s="1"/>
  <c r="D889" i="51" s="1"/>
  <c r="E889" i="51" s="1"/>
  <c r="M888" i="37"/>
  <c r="N888" i="37" s="1"/>
  <c r="I889" i="51" s="1"/>
  <c r="J889" i="51" s="1"/>
  <c r="K889" i="51" s="1"/>
  <c r="K900" i="30"/>
  <c r="L900" i="30" s="1"/>
  <c r="S889" i="39"/>
  <c r="J617" i="32"/>
  <c r="K617" i="32" s="1"/>
  <c r="Y607" i="35"/>
  <c r="Z607" i="35" s="1"/>
  <c r="L606" i="36"/>
  <c r="M606" i="36" s="1"/>
  <c r="N606" i="36" s="1"/>
  <c r="J956" i="28"/>
  <c r="K956" i="28" s="1"/>
  <c r="P865" i="35"/>
  <c r="O865" i="35"/>
  <c r="L875" i="27"/>
  <c r="F876" i="27" s="1"/>
  <c r="M875" i="27"/>
  <c r="J864" i="39"/>
  <c r="I864" i="39"/>
  <c r="K864" i="39" s="1"/>
  <c r="J928" i="17" l="1"/>
  <c r="K928" i="17" s="1"/>
  <c r="M900" i="30"/>
  <c r="F901" i="30" s="1"/>
  <c r="N900" i="30"/>
  <c r="S890" i="35"/>
  <c r="I889" i="36"/>
  <c r="J889" i="36" s="1"/>
  <c r="K889" i="36" s="1"/>
  <c r="C889" i="36"/>
  <c r="D889" i="36" s="1"/>
  <c r="E889" i="36" s="1"/>
  <c r="E890" i="39" s="1"/>
  <c r="T890" i="39" s="1"/>
  <c r="H890" i="35"/>
  <c r="L617" i="32"/>
  <c r="F618" i="32" s="1"/>
  <c r="M617" i="32"/>
  <c r="G604" i="21" s="1"/>
  <c r="M956" i="28"/>
  <c r="L956" i="28"/>
  <c r="I864" i="37"/>
  <c r="J864" i="37" s="1"/>
  <c r="K864" i="37" s="1"/>
  <c r="F865" i="51" s="1"/>
  <c r="G865" i="51" s="1"/>
  <c r="H865" i="51" s="1"/>
  <c r="M866" i="35"/>
  <c r="G876" i="27"/>
  <c r="H876" i="27"/>
  <c r="J876" i="27" s="1"/>
  <c r="Q865" i="35"/>
  <c r="V865" i="35" s="1"/>
  <c r="W865" i="35" s="1"/>
  <c r="K865" i="35" s="1"/>
  <c r="D865" i="39" s="1"/>
  <c r="L864" i="39"/>
  <c r="R947" i="35"/>
  <c r="L945" i="37"/>
  <c r="L928" i="17" l="1"/>
  <c r="F929" i="17" s="1"/>
  <c r="M928" i="17"/>
  <c r="F917" i="37" s="1"/>
  <c r="U890" i="39"/>
  <c r="J890" i="35"/>
  <c r="I890" i="35"/>
  <c r="U890" i="35"/>
  <c r="T890" i="35"/>
  <c r="O900" i="30"/>
  <c r="P900" i="30" s="1"/>
  <c r="E889" i="37"/>
  <c r="P890" i="39"/>
  <c r="Q890" i="39" s="1"/>
  <c r="R890" i="39"/>
  <c r="G901" i="30"/>
  <c r="I901" i="30"/>
  <c r="X608" i="35"/>
  <c r="O606" i="37"/>
  <c r="P606" i="37" s="1"/>
  <c r="Q606" i="37" s="1"/>
  <c r="L607" i="51" s="1"/>
  <c r="M607" i="51" s="1"/>
  <c r="N607" i="51" s="1"/>
  <c r="H618" i="32"/>
  <c r="G618" i="32"/>
  <c r="I876" i="27"/>
  <c r="K876" i="27"/>
  <c r="O865" i="39"/>
  <c r="F865" i="39"/>
  <c r="F865" i="36"/>
  <c r="G865" i="36" s="1"/>
  <c r="H865" i="36" s="1"/>
  <c r="N866" i="35"/>
  <c r="G929" i="17" l="1"/>
  <c r="I929" i="17"/>
  <c r="S890" i="39"/>
  <c r="G889" i="37"/>
  <c r="H889" i="37" s="1"/>
  <c r="C890" i="51" s="1"/>
  <c r="D890" i="51" s="1"/>
  <c r="E890" i="51" s="1"/>
  <c r="M889" i="37"/>
  <c r="N889" i="37" s="1"/>
  <c r="I890" i="51" s="1"/>
  <c r="J890" i="51" s="1"/>
  <c r="K890" i="51" s="1"/>
  <c r="K901" i="30"/>
  <c r="L901" i="30" s="1"/>
  <c r="Y608" i="35"/>
  <c r="Z608" i="35" s="1"/>
  <c r="L607" i="36"/>
  <c r="M607" i="36" s="1"/>
  <c r="N607" i="36" s="1"/>
  <c r="J618" i="32"/>
  <c r="K618" i="32" s="1"/>
  <c r="G865" i="39"/>
  <c r="H865" i="39" s="1"/>
  <c r="P866" i="35"/>
  <c r="O866" i="35"/>
  <c r="M876" i="27"/>
  <c r="L876" i="27"/>
  <c r="F877" i="27" s="1"/>
  <c r="J929" i="17" l="1"/>
  <c r="K929" i="17" s="1"/>
  <c r="M901" i="30"/>
  <c r="F902" i="30" s="1"/>
  <c r="N901" i="30"/>
  <c r="H891" i="35"/>
  <c r="C890" i="36"/>
  <c r="D890" i="36" s="1"/>
  <c r="E890" i="36" s="1"/>
  <c r="E891" i="39" s="1"/>
  <c r="T891" i="39" s="1"/>
  <c r="I890" i="36"/>
  <c r="J890" i="36" s="1"/>
  <c r="K890" i="36" s="1"/>
  <c r="S891" i="35"/>
  <c r="Q866" i="35"/>
  <c r="V866" i="35" s="1"/>
  <c r="W866" i="35" s="1"/>
  <c r="K866" i="35" s="1"/>
  <c r="D866" i="39" s="1"/>
  <c r="F866" i="39" s="1"/>
  <c r="M618" i="32"/>
  <c r="G605" i="21" s="1"/>
  <c r="L618" i="32"/>
  <c r="F619" i="32" s="1"/>
  <c r="M867" i="35"/>
  <c r="I865" i="37"/>
  <c r="J865" i="37" s="1"/>
  <c r="K865" i="37" s="1"/>
  <c r="F866" i="51" s="1"/>
  <c r="G866" i="51" s="1"/>
  <c r="H866" i="51" s="1"/>
  <c r="H877" i="27"/>
  <c r="J877" i="27" s="1"/>
  <c r="G877" i="27"/>
  <c r="I865" i="39"/>
  <c r="K865" i="39" s="1"/>
  <c r="J865" i="39"/>
  <c r="L929" i="17" l="1"/>
  <c r="F930" i="17" s="1"/>
  <c r="M929" i="17"/>
  <c r="F918" i="37" s="1"/>
  <c r="U891" i="39"/>
  <c r="P891" i="39"/>
  <c r="Q891" i="39" s="1"/>
  <c r="R891" i="39"/>
  <c r="I891" i="35"/>
  <c r="J891" i="35"/>
  <c r="O901" i="30"/>
  <c r="P901" i="30" s="1"/>
  <c r="E890" i="37"/>
  <c r="O866" i="39"/>
  <c r="T891" i="35"/>
  <c r="U891" i="35"/>
  <c r="I902" i="30"/>
  <c r="G902" i="30"/>
  <c r="G619" i="32"/>
  <c r="H619" i="32"/>
  <c r="X609" i="35"/>
  <c r="O607" i="37"/>
  <c r="P607" i="37" s="1"/>
  <c r="Q607" i="37" s="1"/>
  <c r="L608" i="51" s="1"/>
  <c r="M608" i="51" s="1"/>
  <c r="N608" i="51" s="1"/>
  <c r="L865" i="39"/>
  <c r="I877" i="27"/>
  <c r="K877" i="27"/>
  <c r="N867" i="35"/>
  <c r="F866" i="36"/>
  <c r="G866" i="36" s="1"/>
  <c r="H866" i="36" s="1"/>
  <c r="G866" i="39"/>
  <c r="H866" i="39" s="1"/>
  <c r="I930" i="17" l="1"/>
  <c r="G930" i="17"/>
  <c r="G890" i="37"/>
  <c r="H890" i="37" s="1"/>
  <c r="C891" i="51" s="1"/>
  <c r="D891" i="51" s="1"/>
  <c r="E891" i="51" s="1"/>
  <c r="M890" i="37"/>
  <c r="N890" i="37" s="1"/>
  <c r="I891" i="51" s="1"/>
  <c r="J891" i="51" s="1"/>
  <c r="K891" i="51" s="1"/>
  <c r="K902" i="30"/>
  <c r="L902" i="30" s="1"/>
  <c r="S891" i="39"/>
  <c r="Y609" i="35"/>
  <c r="Z609" i="35" s="1"/>
  <c r="L608" i="36"/>
  <c r="M608" i="36" s="1"/>
  <c r="N608" i="36" s="1"/>
  <c r="J619" i="32"/>
  <c r="K619" i="32" s="1"/>
  <c r="L877" i="27"/>
  <c r="F878" i="27" s="1"/>
  <c r="M877" i="27"/>
  <c r="J866" i="39"/>
  <c r="I866" i="39"/>
  <c r="K866" i="39" s="1"/>
  <c r="P867" i="35"/>
  <c r="O867" i="35"/>
  <c r="J930" i="17" l="1"/>
  <c r="K930" i="17" s="1"/>
  <c r="N902" i="30"/>
  <c r="M902" i="30"/>
  <c r="F903" i="30" s="1"/>
  <c r="I891" i="36"/>
  <c r="J891" i="36" s="1"/>
  <c r="K891" i="36" s="1"/>
  <c r="S892" i="35"/>
  <c r="C891" i="36"/>
  <c r="D891" i="36" s="1"/>
  <c r="E891" i="36" s="1"/>
  <c r="E892" i="39" s="1"/>
  <c r="T892" i="39" s="1"/>
  <c r="H892" i="35"/>
  <c r="M619" i="32"/>
  <c r="G606" i="21" s="1"/>
  <c r="L619" i="32"/>
  <c r="F620" i="32" s="1"/>
  <c r="Q867" i="35"/>
  <c r="V867" i="35" s="1"/>
  <c r="W867" i="35" s="1"/>
  <c r="K867" i="35" s="1"/>
  <c r="D867" i="39" s="1"/>
  <c r="L866" i="39"/>
  <c r="M868" i="35"/>
  <c r="I866" i="37"/>
  <c r="J866" i="37" s="1"/>
  <c r="K866" i="37" s="1"/>
  <c r="F867" i="51" s="1"/>
  <c r="G867" i="51" s="1"/>
  <c r="H867" i="51" s="1"/>
  <c r="H878" i="27"/>
  <c r="J878" i="27" s="1"/>
  <c r="G878" i="27"/>
  <c r="M930" i="17" l="1"/>
  <c r="F919" i="37" s="1"/>
  <c r="L930" i="17"/>
  <c r="F931" i="17" s="1"/>
  <c r="U892" i="39"/>
  <c r="I892" i="35"/>
  <c r="J892" i="35"/>
  <c r="T892" i="35"/>
  <c r="U892" i="35"/>
  <c r="P892" i="39"/>
  <c r="Q892" i="39" s="1"/>
  <c r="R892" i="39"/>
  <c r="I903" i="30"/>
  <c r="G903" i="30"/>
  <c r="O902" i="30"/>
  <c r="P902" i="30" s="1"/>
  <c r="E891" i="37"/>
  <c r="G620" i="32"/>
  <c r="H620" i="32"/>
  <c r="X610" i="35"/>
  <c r="O608" i="37"/>
  <c r="P608" i="37" s="1"/>
  <c r="Q608" i="37" s="1"/>
  <c r="L609" i="51" s="1"/>
  <c r="M609" i="51" s="1"/>
  <c r="N609" i="51" s="1"/>
  <c r="F867" i="36"/>
  <c r="G867" i="36" s="1"/>
  <c r="H867" i="36" s="1"/>
  <c r="N868" i="35"/>
  <c r="I878" i="27"/>
  <c r="K878" i="27"/>
  <c r="F867" i="39"/>
  <c r="O867" i="39"/>
  <c r="I931" i="17" l="1"/>
  <c r="G931" i="17"/>
  <c r="S892" i="39"/>
  <c r="G891" i="37"/>
  <c r="H891" i="37" s="1"/>
  <c r="C892" i="51" s="1"/>
  <c r="D892" i="51" s="1"/>
  <c r="E892" i="51" s="1"/>
  <c r="M891" i="37"/>
  <c r="N891" i="37" s="1"/>
  <c r="I892" i="51" s="1"/>
  <c r="J892" i="51" s="1"/>
  <c r="K892" i="51" s="1"/>
  <c r="K903" i="30"/>
  <c r="L903" i="30" s="1"/>
  <c r="L609" i="36"/>
  <c r="M609" i="36" s="1"/>
  <c r="N609" i="36" s="1"/>
  <c r="Y610" i="35"/>
  <c r="Z610" i="35" s="1"/>
  <c r="J620" i="32"/>
  <c r="K620" i="32" s="1"/>
  <c r="G867" i="39"/>
  <c r="H867" i="39" s="1"/>
  <c r="L878" i="27"/>
  <c r="F879" i="27" s="1"/>
  <c r="M878" i="27"/>
  <c r="P868" i="35"/>
  <c r="O868" i="35"/>
  <c r="J931" i="17" l="1"/>
  <c r="K931" i="17" s="1"/>
  <c r="N903" i="30"/>
  <c r="M903" i="30"/>
  <c r="F904" i="30" s="1"/>
  <c r="S893" i="35"/>
  <c r="I892" i="36"/>
  <c r="J892" i="36" s="1"/>
  <c r="K892" i="36" s="1"/>
  <c r="C892" i="36"/>
  <c r="D892" i="36" s="1"/>
  <c r="E892" i="36" s="1"/>
  <c r="E893" i="39" s="1"/>
  <c r="T893" i="39" s="1"/>
  <c r="H893" i="35"/>
  <c r="M620" i="32"/>
  <c r="G607" i="21" s="1"/>
  <c r="L620" i="32"/>
  <c r="F621" i="32" s="1"/>
  <c r="Q868" i="35"/>
  <c r="V868" i="35" s="1"/>
  <c r="W868" i="35" s="1"/>
  <c r="K868" i="35" s="1"/>
  <c r="D868" i="39" s="1"/>
  <c r="F868" i="39" s="1"/>
  <c r="G868" i="39" s="1"/>
  <c r="H879" i="27"/>
  <c r="J879" i="27" s="1"/>
  <c r="G879" i="27"/>
  <c r="I867" i="37"/>
  <c r="J867" i="37" s="1"/>
  <c r="K867" i="37" s="1"/>
  <c r="F868" i="51" s="1"/>
  <c r="G868" i="51" s="1"/>
  <c r="H868" i="51" s="1"/>
  <c r="M869" i="35"/>
  <c r="J867" i="39"/>
  <c r="I867" i="39"/>
  <c r="K867" i="39" s="1"/>
  <c r="L931" i="17" l="1"/>
  <c r="F932" i="17" s="1"/>
  <c r="M931" i="17"/>
  <c r="F920" i="37" s="1"/>
  <c r="U893" i="39"/>
  <c r="P893" i="39"/>
  <c r="Q893" i="39" s="1"/>
  <c r="R893" i="39"/>
  <c r="T893" i="35"/>
  <c r="U893" i="35"/>
  <c r="G904" i="30"/>
  <c r="I904" i="30"/>
  <c r="I893" i="35"/>
  <c r="J893" i="35"/>
  <c r="E892" i="37"/>
  <c r="O903" i="30"/>
  <c r="P903" i="30" s="1"/>
  <c r="O868" i="39"/>
  <c r="G621" i="32"/>
  <c r="H621" i="32"/>
  <c r="O609" i="37"/>
  <c r="P609" i="37" s="1"/>
  <c r="Q609" i="37" s="1"/>
  <c r="L610" i="51" s="1"/>
  <c r="M610" i="51" s="1"/>
  <c r="N610" i="51" s="1"/>
  <c r="X611" i="35"/>
  <c r="L867" i="39"/>
  <c r="H868" i="39"/>
  <c r="J868" i="39"/>
  <c r="I868" i="39"/>
  <c r="K868" i="39" s="1"/>
  <c r="F868" i="36"/>
  <c r="G868" i="36" s="1"/>
  <c r="H868" i="36" s="1"/>
  <c r="N869" i="35"/>
  <c r="K879" i="27"/>
  <c r="I879" i="27"/>
  <c r="I932" i="17" l="1"/>
  <c r="G932" i="17"/>
  <c r="K904" i="30"/>
  <c r="L904" i="30" s="1"/>
  <c r="S893" i="39"/>
  <c r="G892" i="37"/>
  <c r="H892" i="37" s="1"/>
  <c r="C893" i="51" s="1"/>
  <c r="D893" i="51" s="1"/>
  <c r="E893" i="51" s="1"/>
  <c r="M892" i="37"/>
  <c r="N892" i="37" s="1"/>
  <c r="I893" i="51" s="1"/>
  <c r="J893" i="51" s="1"/>
  <c r="K893" i="51" s="1"/>
  <c r="Y611" i="35"/>
  <c r="Z611" i="35" s="1"/>
  <c r="L610" i="36"/>
  <c r="M610" i="36" s="1"/>
  <c r="N610" i="36" s="1"/>
  <c r="J621" i="32"/>
  <c r="K621" i="32" s="1"/>
  <c r="O869" i="35"/>
  <c r="P869" i="35"/>
  <c r="L879" i="27"/>
  <c r="F880" i="27" s="1"/>
  <c r="M879" i="27"/>
  <c r="L868" i="39"/>
  <c r="J932" i="17" l="1"/>
  <c r="K932" i="17" s="1"/>
  <c r="Q869" i="35"/>
  <c r="V869" i="35" s="1"/>
  <c r="W869" i="35" s="1"/>
  <c r="K869" i="35" s="1"/>
  <c r="D869" i="39" s="1"/>
  <c r="N904" i="30"/>
  <c r="M904" i="30"/>
  <c r="F905" i="30" s="1"/>
  <c r="I893" i="36"/>
  <c r="J893" i="36" s="1"/>
  <c r="K893" i="36" s="1"/>
  <c r="S894" i="35"/>
  <c r="C893" i="36"/>
  <c r="D893" i="36" s="1"/>
  <c r="E893" i="36" s="1"/>
  <c r="E894" i="39" s="1"/>
  <c r="T894" i="39" s="1"/>
  <c r="H894" i="35"/>
  <c r="L621" i="32"/>
  <c r="F622" i="32" s="1"/>
  <c r="M621" i="32"/>
  <c r="G608" i="21" s="1"/>
  <c r="H880" i="27"/>
  <c r="J880" i="27" s="1"/>
  <c r="G880" i="27"/>
  <c r="F869" i="39"/>
  <c r="G869" i="39" s="1"/>
  <c r="O869" i="39"/>
  <c r="I868" i="37"/>
  <c r="J868" i="37" s="1"/>
  <c r="K868" i="37" s="1"/>
  <c r="F869" i="51" s="1"/>
  <c r="G869" i="51" s="1"/>
  <c r="H869" i="51" s="1"/>
  <c r="M870" i="35"/>
  <c r="M932" i="17" l="1"/>
  <c r="F921" i="37" s="1"/>
  <c r="L932" i="17"/>
  <c r="F933" i="17" s="1"/>
  <c r="U894" i="39"/>
  <c r="J894" i="35"/>
  <c r="I894" i="35"/>
  <c r="T894" i="35"/>
  <c r="U894" i="35"/>
  <c r="P894" i="39"/>
  <c r="Q894" i="39" s="1"/>
  <c r="R894" i="39"/>
  <c r="G905" i="30"/>
  <c r="I905" i="30"/>
  <c r="O904" i="30"/>
  <c r="P904" i="30" s="1"/>
  <c r="E893" i="37"/>
  <c r="O610" i="37"/>
  <c r="P610" i="37" s="1"/>
  <c r="Q610" i="37" s="1"/>
  <c r="L611" i="51" s="1"/>
  <c r="M611" i="51" s="1"/>
  <c r="N611" i="51" s="1"/>
  <c r="X612" i="35"/>
  <c r="G622" i="32"/>
  <c r="H622" i="32"/>
  <c r="H869" i="39"/>
  <c r="I869" i="39"/>
  <c r="J869" i="39"/>
  <c r="F869" i="36"/>
  <c r="G869" i="36" s="1"/>
  <c r="H869" i="36" s="1"/>
  <c r="N870" i="35"/>
  <c r="K880" i="27"/>
  <c r="I880" i="27"/>
  <c r="I933" i="17" l="1"/>
  <c r="G933" i="17"/>
  <c r="K905" i="30"/>
  <c r="L905" i="30" s="1"/>
  <c r="S894" i="39"/>
  <c r="G893" i="37"/>
  <c r="H893" i="37" s="1"/>
  <c r="C894" i="51" s="1"/>
  <c r="D894" i="51" s="1"/>
  <c r="E894" i="51" s="1"/>
  <c r="M893" i="37"/>
  <c r="N893" i="37" s="1"/>
  <c r="I894" i="51" s="1"/>
  <c r="J894" i="51" s="1"/>
  <c r="K894" i="51" s="1"/>
  <c r="K869" i="39"/>
  <c r="L869" i="39" s="1"/>
  <c r="J622" i="32"/>
  <c r="K622" i="32" s="1"/>
  <c r="Y612" i="35"/>
  <c r="Z612" i="35" s="1"/>
  <c r="L611" i="36"/>
  <c r="M611" i="36" s="1"/>
  <c r="N611" i="36" s="1"/>
  <c r="M880" i="27"/>
  <c r="L880" i="27"/>
  <c r="F881" i="27" s="1"/>
  <c r="P870" i="35"/>
  <c r="O870" i="35"/>
  <c r="J933" i="17" l="1"/>
  <c r="K933" i="17" s="1"/>
  <c r="C894" i="36"/>
  <c r="D894" i="36" s="1"/>
  <c r="E894" i="36" s="1"/>
  <c r="E895" i="39" s="1"/>
  <c r="T895" i="39" s="1"/>
  <c r="H895" i="35"/>
  <c r="N905" i="30"/>
  <c r="M905" i="30"/>
  <c r="F906" i="30" s="1"/>
  <c r="I894" i="36"/>
  <c r="J894" i="36" s="1"/>
  <c r="K894" i="36" s="1"/>
  <c r="S895" i="35"/>
  <c r="M622" i="32"/>
  <c r="G609" i="21" s="1"/>
  <c r="L622" i="32"/>
  <c r="F623" i="32" s="1"/>
  <c r="Q870" i="35"/>
  <c r="V870" i="35" s="1"/>
  <c r="W870" i="35" s="1"/>
  <c r="K870" i="35" s="1"/>
  <c r="D870" i="39" s="1"/>
  <c r="G881" i="27"/>
  <c r="H881" i="27"/>
  <c r="J881" i="27" s="1"/>
  <c r="I869" i="37"/>
  <c r="J869" i="37" s="1"/>
  <c r="K869" i="37" s="1"/>
  <c r="F870" i="51" s="1"/>
  <c r="G870" i="51" s="1"/>
  <c r="H870" i="51" s="1"/>
  <c r="M871" i="35"/>
  <c r="L933" i="17" l="1"/>
  <c r="F934" i="17" s="1"/>
  <c r="M933" i="17"/>
  <c r="F922" i="37" s="1"/>
  <c r="U895" i="39"/>
  <c r="U895" i="35"/>
  <c r="T895" i="35"/>
  <c r="O905" i="30"/>
  <c r="P905" i="30" s="1"/>
  <c r="E894" i="37"/>
  <c r="G906" i="30"/>
  <c r="I906" i="30"/>
  <c r="I895" i="35"/>
  <c r="J895" i="35"/>
  <c r="P895" i="39"/>
  <c r="Q895" i="39" s="1"/>
  <c r="R895" i="39"/>
  <c r="G623" i="32"/>
  <c r="H623" i="32"/>
  <c r="O611" i="37"/>
  <c r="P611" i="37" s="1"/>
  <c r="Q611" i="37" s="1"/>
  <c r="L612" i="51" s="1"/>
  <c r="M612" i="51" s="1"/>
  <c r="N612" i="51" s="1"/>
  <c r="X613" i="35"/>
  <c r="K881" i="27"/>
  <c r="I881" i="27"/>
  <c r="N871" i="35"/>
  <c r="F870" i="36"/>
  <c r="G870" i="36" s="1"/>
  <c r="H870" i="36" s="1"/>
  <c r="O870" i="39"/>
  <c r="F870" i="39"/>
  <c r="G934" i="17" l="1"/>
  <c r="I934" i="17"/>
  <c r="K906" i="30"/>
  <c r="L906" i="30" s="1"/>
  <c r="G894" i="37"/>
  <c r="H894" i="37" s="1"/>
  <c r="C895" i="51" s="1"/>
  <c r="D895" i="51" s="1"/>
  <c r="E895" i="51" s="1"/>
  <c r="M894" i="37"/>
  <c r="N894" i="37" s="1"/>
  <c r="I895" i="51" s="1"/>
  <c r="J895" i="51" s="1"/>
  <c r="K895" i="51" s="1"/>
  <c r="S895" i="39"/>
  <c r="J623" i="32"/>
  <c r="K623" i="32" s="1"/>
  <c r="Y613" i="35"/>
  <c r="Z613" i="35" s="1"/>
  <c r="L612" i="36"/>
  <c r="M612" i="36" s="1"/>
  <c r="N612" i="36" s="1"/>
  <c r="G870" i="39"/>
  <c r="H870" i="39" s="1"/>
  <c r="P871" i="35"/>
  <c r="O871" i="35"/>
  <c r="M881" i="27"/>
  <c r="L881" i="27"/>
  <c r="F882" i="27" s="1"/>
  <c r="J934" i="17" l="1"/>
  <c r="K934" i="17" s="1"/>
  <c r="N906" i="30"/>
  <c r="M906" i="30"/>
  <c r="F907" i="30" s="1"/>
  <c r="C895" i="36"/>
  <c r="D895" i="36" s="1"/>
  <c r="E895" i="36" s="1"/>
  <c r="E896" i="39" s="1"/>
  <c r="T896" i="39" s="1"/>
  <c r="H896" i="35"/>
  <c r="I895" i="36"/>
  <c r="J895" i="36" s="1"/>
  <c r="K895" i="36" s="1"/>
  <c r="S896" i="35"/>
  <c r="L623" i="32"/>
  <c r="F624" i="32" s="1"/>
  <c r="M623" i="32"/>
  <c r="G610" i="21" s="1"/>
  <c r="Q871" i="35"/>
  <c r="V871" i="35" s="1"/>
  <c r="W871" i="35" s="1"/>
  <c r="K871" i="35" s="1"/>
  <c r="D871" i="39" s="1"/>
  <c r="H882" i="27"/>
  <c r="J882" i="27" s="1"/>
  <c r="G882" i="27"/>
  <c r="M872" i="35"/>
  <c r="I870" i="37"/>
  <c r="J870" i="37" s="1"/>
  <c r="K870" i="37" s="1"/>
  <c r="F871" i="51" s="1"/>
  <c r="G871" i="51" s="1"/>
  <c r="H871" i="51" s="1"/>
  <c r="J870" i="39"/>
  <c r="I870" i="39"/>
  <c r="K870" i="39" s="1"/>
  <c r="L934" i="17" l="1"/>
  <c r="F935" i="17" s="1"/>
  <c r="M934" i="17"/>
  <c r="F923" i="37" s="1"/>
  <c r="U896" i="39"/>
  <c r="U896" i="35"/>
  <c r="T896" i="35"/>
  <c r="I896" i="35"/>
  <c r="J896" i="35"/>
  <c r="G907" i="30"/>
  <c r="I907" i="30"/>
  <c r="P896" i="39"/>
  <c r="Q896" i="39" s="1"/>
  <c r="R896" i="39"/>
  <c r="O906" i="30"/>
  <c r="P906" i="30" s="1"/>
  <c r="E895" i="37"/>
  <c r="O612" i="37"/>
  <c r="P612" i="37" s="1"/>
  <c r="Q612" i="37" s="1"/>
  <c r="L613" i="51" s="1"/>
  <c r="M613" i="51" s="1"/>
  <c r="N613" i="51" s="1"/>
  <c r="X614" i="35"/>
  <c r="H624" i="32"/>
  <c r="G624" i="32"/>
  <c r="L870" i="39"/>
  <c r="I882" i="27"/>
  <c r="K882" i="27"/>
  <c r="N872" i="35"/>
  <c r="F871" i="36"/>
  <c r="G871" i="36" s="1"/>
  <c r="H871" i="36" s="1"/>
  <c r="F871" i="39"/>
  <c r="G871" i="39" s="1"/>
  <c r="O871" i="39"/>
  <c r="G935" i="17" l="1"/>
  <c r="I935" i="17"/>
  <c r="S896" i="39"/>
  <c r="K907" i="30"/>
  <c r="L907" i="30" s="1"/>
  <c r="G895" i="37"/>
  <c r="H895" i="37" s="1"/>
  <c r="C896" i="51" s="1"/>
  <c r="D896" i="51" s="1"/>
  <c r="E896" i="51" s="1"/>
  <c r="M895" i="37"/>
  <c r="N895" i="37" s="1"/>
  <c r="I896" i="51" s="1"/>
  <c r="J896" i="51" s="1"/>
  <c r="K896" i="51" s="1"/>
  <c r="Y614" i="35"/>
  <c r="Z614" i="35" s="1"/>
  <c r="L613" i="36"/>
  <c r="M613" i="36" s="1"/>
  <c r="N613" i="36" s="1"/>
  <c r="J624" i="32"/>
  <c r="K624" i="32" s="1"/>
  <c r="L882" i="27"/>
  <c r="F883" i="27" s="1"/>
  <c r="M882" i="27"/>
  <c r="H871" i="39"/>
  <c r="J871" i="39"/>
  <c r="I871" i="39"/>
  <c r="K871" i="39" s="1"/>
  <c r="P872" i="35"/>
  <c r="O872" i="35"/>
  <c r="J935" i="17" l="1"/>
  <c r="K935" i="17" s="1"/>
  <c r="M907" i="30"/>
  <c r="F908" i="30" s="1"/>
  <c r="N907" i="30"/>
  <c r="H897" i="35"/>
  <c r="C896" i="36"/>
  <c r="D896" i="36" s="1"/>
  <c r="E896" i="36" s="1"/>
  <c r="E897" i="39" s="1"/>
  <c r="T897" i="39" s="1"/>
  <c r="S897" i="35"/>
  <c r="I896" i="36"/>
  <c r="J896" i="36" s="1"/>
  <c r="K896" i="36" s="1"/>
  <c r="L624" i="32"/>
  <c r="F625" i="32" s="1"/>
  <c r="M624" i="32"/>
  <c r="G611" i="21" s="1"/>
  <c r="L871" i="39"/>
  <c r="I871" i="37"/>
  <c r="J871" i="37" s="1"/>
  <c r="K871" i="37" s="1"/>
  <c r="F872" i="51" s="1"/>
  <c r="G872" i="51" s="1"/>
  <c r="H872" i="51" s="1"/>
  <c r="M873" i="35"/>
  <c r="Q872" i="35"/>
  <c r="V872" i="35" s="1"/>
  <c r="W872" i="35" s="1"/>
  <c r="K872" i="35" s="1"/>
  <c r="D872" i="39" s="1"/>
  <c r="G883" i="27"/>
  <c r="H883" i="27"/>
  <c r="J883" i="27" s="1"/>
  <c r="L935" i="17" l="1"/>
  <c r="F936" i="17" s="1"/>
  <c r="M935" i="17"/>
  <c r="F924" i="37" s="1"/>
  <c r="U897" i="39"/>
  <c r="P897" i="39"/>
  <c r="Q897" i="39" s="1"/>
  <c r="R897" i="39"/>
  <c r="O907" i="30"/>
  <c r="P907" i="30" s="1"/>
  <c r="E896" i="37"/>
  <c r="T897" i="35"/>
  <c r="U897" i="35"/>
  <c r="I897" i="35"/>
  <c r="J897" i="35"/>
  <c r="I908" i="30"/>
  <c r="G908" i="30"/>
  <c r="X615" i="35"/>
  <c r="O613" i="37"/>
  <c r="P613" i="37" s="1"/>
  <c r="Q613" i="37" s="1"/>
  <c r="L614" i="51" s="1"/>
  <c r="M614" i="51" s="1"/>
  <c r="N614" i="51" s="1"/>
  <c r="H625" i="32"/>
  <c r="G625" i="32"/>
  <c r="F872" i="36"/>
  <c r="G872" i="36" s="1"/>
  <c r="H872" i="36" s="1"/>
  <c r="N873" i="35"/>
  <c r="F872" i="39"/>
  <c r="G872" i="39" s="1"/>
  <c r="O872" i="39"/>
  <c r="I883" i="27"/>
  <c r="K883" i="27"/>
  <c r="G936" i="17" l="1"/>
  <c r="I936" i="17"/>
  <c r="G896" i="37"/>
  <c r="H896" i="37" s="1"/>
  <c r="C897" i="51" s="1"/>
  <c r="D897" i="51" s="1"/>
  <c r="E897" i="51" s="1"/>
  <c r="M896" i="37"/>
  <c r="N896" i="37" s="1"/>
  <c r="I897" i="51" s="1"/>
  <c r="J897" i="51" s="1"/>
  <c r="K897" i="51" s="1"/>
  <c r="S897" i="39"/>
  <c r="K908" i="30"/>
  <c r="L908" i="30" s="1"/>
  <c r="Y615" i="35"/>
  <c r="Z615" i="35" s="1"/>
  <c r="L614" i="36"/>
  <c r="M614" i="36" s="1"/>
  <c r="N614" i="36" s="1"/>
  <c r="J625" i="32"/>
  <c r="K625" i="32" s="1"/>
  <c r="L883" i="27"/>
  <c r="F884" i="27" s="1"/>
  <c r="M883" i="27"/>
  <c r="H872" i="39"/>
  <c r="I872" i="39"/>
  <c r="K872" i="39" s="1"/>
  <c r="J872" i="39"/>
  <c r="P873" i="35"/>
  <c r="O873" i="35"/>
  <c r="J936" i="17" l="1"/>
  <c r="K936" i="17" s="1"/>
  <c r="M908" i="30"/>
  <c r="F909" i="30" s="1"/>
  <c r="N908" i="30"/>
  <c r="I897" i="36"/>
  <c r="J897" i="36" s="1"/>
  <c r="K897" i="36" s="1"/>
  <c r="S898" i="35"/>
  <c r="C897" i="36"/>
  <c r="D897" i="36" s="1"/>
  <c r="E897" i="36" s="1"/>
  <c r="E898" i="39" s="1"/>
  <c r="T898" i="39" s="1"/>
  <c r="H898" i="35"/>
  <c r="L625" i="32"/>
  <c r="F626" i="32" s="1"/>
  <c r="M625" i="32"/>
  <c r="G612" i="21" s="1"/>
  <c r="Q873" i="35"/>
  <c r="V873" i="35" s="1"/>
  <c r="W873" i="35" s="1"/>
  <c r="K873" i="35" s="1"/>
  <c r="D873" i="39" s="1"/>
  <c r="I872" i="37"/>
  <c r="J872" i="37" s="1"/>
  <c r="K872" i="37" s="1"/>
  <c r="F873" i="51" s="1"/>
  <c r="G873" i="51" s="1"/>
  <c r="H873" i="51" s="1"/>
  <c r="M874" i="35"/>
  <c r="L872" i="39"/>
  <c r="H884" i="27"/>
  <c r="J884" i="27" s="1"/>
  <c r="G884" i="27"/>
  <c r="M936" i="17" l="1"/>
  <c r="F925" i="37" s="1"/>
  <c r="L936" i="17"/>
  <c r="F937" i="17" s="1"/>
  <c r="U898" i="39"/>
  <c r="P898" i="39"/>
  <c r="Q898" i="39" s="1"/>
  <c r="R898" i="39"/>
  <c r="O908" i="30"/>
  <c r="P908" i="30" s="1"/>
  <c r="E897" i="37"/>
  <c r="I898" i="35"/>
  <c r="J898" i="35"/>
  <c r="U898" i="35"/>
  <c r="T898" i="35"/>
  <c r="G909" i="30"/>
  <c r="I909" i="30"/>
  <c r="O614" i="37"/>
  <c r="P614" i="37" s="1"/>
  <c r="Q614" i="37" s="1"/>
  <c r="L615" i="51" s="1"/>
  <c r="M615" i="51" s="1"/>
  <c r="N615" i="51" s="1"/>
  <c r="X616" i="35"/>
  <c r="G626" i="32"/>
  <c r="H626" i="32"/>
  <c r="K884" i="27"/>
  <c r="I884" i="27"/>
  <c r="F873" i="36"/>
  <c r="G873" i="36" s="1"/>
  <c r="H873" i="36" s="1"/>
  <c r="N874" i="35"/>
  <c r="F873" i="39"/>
  <c r="O873" i="39"/>
  <c r="I937" i="17" l="1"/>
  <c r="G937" i="17"/>
  <c r="G897" i="37"/>
  <c r="H897" i="37" s="1"/>
  <c r="C898" i="51" s="1"/>
  <c r="D898" i="51" s="1"/>
  <c r="E898" i="51" s="1"/>
  <c r="M897" i="37"/>
  <c r="N897" i="37" s="1"/>
  <c r="I898" i="51" s="1"/>
  <c r="J898" i="51" s="1"/>
  <c r="K898" i="51" s="1"/>
  <c r="K909" i="30"/>
  <c r="L909" i="30" s="1"/>
  <c r="S898" i="39"/>
  <c r="J626" i="32"/>
  <c r="K626" i="32" s="1"/>
  <c r="Y616" i="35"/>
  <c r="Z616" i="35" s="1"/>
  <c r="L615" i="36"/>
  <c r="M615" i="36" s="1"/>
  <c r="N615" i="36" s="1"/>
  <c r="G873" i="39"/>
  <c r="H873" i="39" s="1"/>
  <c r="O874" i="35"/>
  <c r="P874" i="35"/>
  <c r="L884" i="27"/>
  <c r="F885" i="27" s="1"/>
  <c r="M884" i="27"/>
  <c r="J937" i="17" l="1"/>
  <c r="K937" i="17" s="1"/>
  <c r="N909" i="30"/>
  <c r="M909" i="30"/>
  <c r="F910" i="30" s="1"/>
  <c r="I898" i="36"/>
  <c r="J898" i="36" s="1"/>
  <c r="K898" i="36" s="1"/>
  <c r="S899" i="35"/>
  <c r="C898" i="36"/>
  <c r="D898" i="36" s="1"/>
  <c r="E898" i="36" s="1"/>
  <c r="E899" i="39" s="1"/>
  <c r="T899" i="39" s="1"/>
  <c r="H899" i="35"/>
  <c r="Q874" i="35"/>
  <c r="V874" i="35" s="1"/>
  <c r="W874" i="35" s="1"/>
  <c r="K874" i="35" s="1"/>
  <c r="D874" i="39" s="1"/>
  <c r="F874" i="39" s="1"/>
  <c r="G874" i="39" s="1"/>
  <c r="M626" i="32"/>
  <c r="G613" i="21" s="1"/>
  <c r="L626" i="32"/>
  <c r="F627" i="32" s="1"/>
  <c r="M875" i="35"/>
  <c r="I873" i="37"/>
  <c r="J873" i="37" s="1"/>
  <c r="K873" i="37" s="1"/>
  <c r="F874" i="51" s="1"/>
  <c r="G874" i="51" s="1"/>
  <c r="H874" i="51" s="1"/>
  <c r="H885" i="27"/>
  <c r="J885" i="27" s="1"/>
  <c r="G885" i="27"/>
  <c r="I873" i="39"/>
  <c r="K873" i="39" s="1"/>
  <c r="J873" i="39"/>
  <c r="L937" i="17" l="1"/>
  <c r="F938" i="17" s="1"/>
  <c r="M937" i="17"/>
  <c r="F926" i="37" s="1"/>
  <c r="U899" i="39"/>
  <c r="I899" i="35"/>
  <c r="J899" i="35"/>
  <c r="T899" i="35"/>
  <c r="U899" i="35"/>
  <c r="O874" i="39"/>
  <c r="I910" i="30"/>
  <c r="G910" i="30"/>
  <c r="P899" i="39"/>
  <c r="Q899" i="39" s="1"/>
  <c r="R899" i="39"/>
  <c r="O909" i="30"/>
  <c r="P909" i="30" s="1"/>
  <c r="E898" i="37"/>
  <c r="H627" i="32"/>
  <c r="G627" i="32"/>
  <c r="X617" i="35"/>
  <c r="O615" i="37"/>
  <c r="P615" i="37" s="1"/>
  <c r="Q615" i="37" s="1"/>
  <c r="L616" i="51" s="1"/>
  <c r="M616" i="51" s="1"/>
  <c r="N616" i="51" s="1"/>
  <c r="K885" i="27"/>
  <c r="I885" i="27"/>
  <c r="H874" i="39"/>
  <c r="J874" i="39"/>
  <c r="I874" i="39"/>
  <c r="F874" i="36"/>
  <c r="G874" i="36" s="1"/>
  <c r="H874" i="36" s="1"/>
  <c r="N875" i="35"/>
  <c r="L873" i="39"/>
  <c r="G938" i="17" l="1"/>
  <c r="I938" i="17"/>
  <c r="G898" i="37"/>
  <c r="H898" i="37" s="1"/>
  <c r="C899" i="51" s="1"/>
  <c r="D899" i="51" s="1"/>
  <c r="E899" i="51" s="1"/>
  <c r="M898" i="37"/>
  <c r="N898" i="37" s="1"/>
  <c r="I899" i="51" s="1"/>
  <c r="J899" i="51" s="1"/>
  <c r="K899" i="51" s="1"/>
  <c r="K910" i="30"/>
  <c r="L910" i="30" s="1"/>
  <c r="S899" i="39"/>
  <c r="K874" i="39"/>
  <c r="L616" i="36"/>
  <c r="M616" i="36" s="1"/>
  <c r="N616" i="36" s="1"/>
  <c r="Y617" i="35"/>
  <c r="Z617" i="35" s="1"/>
  <c r="J627" i="32"/>
  <c r="K627" i="32" s="1"/>
  <c r="P875" i="35"/>
  <c r="O875" i="35"/>
  <c r="L885" i="27"/>
  <c r="F886" i="27" s="1"/>
  <c r="M885" i="27"/>
  <c r="J938" i="17" l="1"/>
  <c r="K938" i="17" s="1"/>
  <c r="M910" i="30"/>
  <c r="F911" i="30" s="1"/>
  <c r="N910" i="30"/>
  <c r="L874" i="39"/>
  <c r="I899" i="36"/>
  <c r="J899" i="36" s="1"/>
  <c r="K899" i="36" s="1"/>
  <c r="S900" i="35"/>
  <c r="C899" i="36"/>
  <c r="D899" i="36" s="1"/>
  <c r="E899" i="36" s="1"/>
  <c r="E900" i="39" s="1"/>
  <c r="T900" i="39" s="1"/>
  <c r="H900" i="35"/>
  <c r="L627" i="32"/>
  <c r="F628" i="32" s="1"/>
  <c r="M627" i="32"/>
  <c r="G614" i="21" s="1"/>
  <c r="H886" i="27"/>
  <c r="J886" i="27" s="1"/>
  <c r="G886" i="27"/>
  <c r="I874" i="37"/>
  <c r="J874" i="37" s="1"/>
  <c r="K874" i="37" s="1"/>
  <c r="F875" i="51" s="1"/>
  <c r="G875" i="51" s="1"/>
  <c r="H875" i="51" s="1"/>
  <c r="M876" i="35"/>
  <c r="Q875" i="35"/>
  <c r="V875" i="35" s="1"/>
  <c r="W875" i="35" s="1"/>
  <c r="K875" i="35" s="1"/>
  <c r="D875" i="39" s="1"/>
  <c r="L938" i="17" l="1"/>
  <c r="F939" i="17" s="1"/>
  <c r="M938" i="17"/>
  <c r="F927" i="37" s="1"/>
  <c r="U900" i="39"/>
  <c r="P900" i="39"/>
  <c r="Q900" i="39" s="1"/>
  <c r="R900" i="39"/>
  <c r="U900" i="35"/>
  <c r="T900" i="35"/>
  <c r="E899" i="37"/>
  <c r="O910" i="30"/>
  <c r="P910" i="30" s="1"/>
  <c r="J900" i="35"/>
  <c r="I900" i="35"/>
  <c r="I911" i="30"/>
  <c r="G911" i="30"/>
  <c r="O616" i="37"/>
  <c r="P616" i="37" s="1"/>
  <c r="Q616" i="37" s="1"/>
  <c r="L617" i="51" s="1"/>
  <c r="M617" i="51" s="1"/>
  <c r="N617" i="51" s="1"/>
  <c r="X618" i="35"/>
  <c r="G628" i="32"/>
  <c r="H628" i="32"/>
  <c r="F875" i="39"/>
  <c r="O875" i="39"/>
  <c r="N876" i="35"/>
  <c r="F875" i="36"/>
  <c r="G875" i="36" s="1"/>
  <c r="H875" i="36" s="1"/>
  <c r="I886" i="27"/>
  <c r="K886" i="27"/>
  <c r="G939" i="17" l="1"/>
  <c r="I939" i="17"/>
  <c r="S900" i="39"/>
  <c r="G899" i="37"/>
  <c r="H899" i="37" s="1"/>
  <c r="C900" i="51" s="1"/>
  <c r="D900" i="51" s="1"/>
  <c r="E900" i="51" s="1"/>
  <c r="M899" i="37"/>
  <c r="N899" i="37" s="1"/>
  <c r="I900" i="51" s="1"/>
  <c r="J900" i="51" s="1"/>
  <c r="K900" i="51" s="1"/>
  <c r="K911" i="30"/>
  <c r="L911" i="30" s="1"/>
  <c r="J628" i="32"/>
  <c r="K628" i="32" s="1"/>
  <c r="L617" i="36"/>
  <c r="M617" i="36" s="1"/>
  <c r="N617" i="36" s="1"/>
  <c r="Y618" i="35"/>
  <c r="Z618" i="35" s="1"/>
  <c r="M886" i="27"/>
  <c r="L886" i="27"/>
  <c r="F887" i="27" s="1"/>
  <c r="O876" i="35"/>
  <c r="P876" i="35"/>
  <c r="G875" i="39"/>
  <c r="H875" i="39" s="1"/>
  <c r="J939" i="17" l="1"/>
  <c r="K939" i="17" s="1"/>
  <c r="M911" i="30"/>
  <c r="F912" i="30" s="1"/>
  <c r="N911" i="30"/>
  <c r="S901" i="35"/>
  <c r="I900" i="36"/>
  <c r="J900" i="36" s="1"/>
  <c r="K900" i="36" s="1"/>
  <c r="H901" i="35"/>
  <c r="C900" i="36"/>
  <c r="D900" i="36" s="1"/>
  <c r="E900" i="36" s="1"/>
  <c r="E901" i="39" s="1"/>
  <c r="T901" i="39" s="1"/>
  <c r="M628" i="32"/>
  <c r="G615" i="21" s="1"/>
  <c r="L628" i="32"/>
  <c r="F629" i="32" s="1"/>
  <c r="I875" i="39"/>
  <c r="K875" i="39" s="1"/>
  <c r="J875" i="39"/>
  <c r="G887" i="27"/>
  <c r="H887" i="27"/>
  <c r="J887" i="27" s="1"/>
  <c r="Q876" i="35"/>
  <c r="V876" i="35" s="1"/>
  <c r="W876" i="35" s="1"/>
  <c r="K876" i="35" s="1"/>
  <c r="D876" i="39" s="1"/>
  <c r="M877" i="35"/>
  <c r="I875" i="37"/>
  <c r="J875" i="37" s="1"/>
  <c r="K875" i="37" s="1"/>
  <c r="F876" i="51" s="1"/>
  <c r="G876" i="51" s="1"/>
  <c r="H876" i="51" s="1"/>
  <c r="M939" i="17" l="1"/>
  <c r="F928" i="37" s="1"/>
  <c r="L939" i="17"/>
  <c r="F940" i="17" s="1"/>
  <c r="U901" i="39"/>
  <c r="I901" i="35"/>
  <c r="J901" i="35"/>
  <c r="T901" i="35"/>
  <c r="U901" i="35"/>
  <c r="P901" i="39"/>
  <c r="Q901" i="39" s="1"/>
  <c r="R901" i="39"/>
  <c r="O911" i="30"/>
  <c r="P911" i="30" s="1"/>
  <c r="E900" i="37"/>
  <c r="G912" i="30"/>
  <c r="I912" i="30"/>
  <c r="H629" i="32"/>
  <c r="G629" i="32"/>
  <c r="X619" i="35"/>
  <c r="O617" i="37"/>
  <c r="P617" i="37" s="1"/>
  <c r="Q617" i="37" s="1"/>
  <c r="L618" i="51" s="1"/>
  <c r="M618" i="51" s="1"/>
  <c r="N618" i="51" s="1"/>
  <c r="O876" i="39"/>
  <c r="F876" i="39"/>
  <c r="L875" i="39"/>
  <c r="F876" i="36"/>
  <c r="G876" i="36" s="1"/>
  <c r="H876" i="36" s="1"/>
  <c r="N877" i="35"/>
  <c r="K887" i="27"/>
  <c r="I887" i="27"/>
  <c r="G940" i="17" l="1"/>
  <c r="I940" i="17"/>
  <c r="G900" i="37"/>
  <c r="H900" i="37" s="1"/>
  <c r="C901" i="51" s="1"/>
  <c r="D901" i="51" s="1"/>
  <c r="E901" i="51" s="1"/>
  <c r="M900" i="37"/>
  <c r="N900" i="37" s="1"/>
  <c r="I901" i="51" s="1"/>
  <c r="J901" i="51" s="1"/>
  <c r="K901" i="51" s="1"/>
  <c r="S901" i="39"/>
  <c r="K912" i="30"/>
  <c r="L912" i="30" s="1"/>
  <c r="L618" i="36"/>
  <c r="M618" i="36" s="1"/>
  <c r="N618" i="36" s="1"/>
  <c r="Y619" i="35"/>
  <c r="Z619" i="35" s="1"/>
  <c r="J629" i="32"/>
  <c r="K629" i="32" s="1"/>
  <c r="O877" i="35"/>
  <c r="P877" i="35"/>
  <c r="G876" i="39"/>
  <c r="H876" i="39" s="1"/>
  <c r="M887" i="27"/>
  <c r="L887" i="27"/>
  <c r="F888" i="27" s="1"/>
  <c r="J940" i="17" l="1"/>
  <c r="K940" i="17" s="1"/>
  <c r="Q877" i="35"/>
  <c r="V877" i="35" s="1"/>
  <c r="W877" i="35" s="1"/>
  <c r="K877" i="35" s="1"/>
  <c r="D877" i="39" s="1"/>
  <c r="N912" i="30"/>
  <c r="M912" i="30"/>
  <c r="F913" i="30" s="1"/>
  <c r="I901" i="36"/>
  <c r="J901" i="36" s="1"/>
  <c r="K901" i="36" s="1"/>
  <c r="S902" i="35"/>
  <c r="C901" i="36"/>
  <c r="D901" i="36" s="1"/>
  <c r="E901" i="36" s="1"/>
  <c r="E902" i="39" s="1"/>
  <c r="T902" i="39" s="1"/>
  <c r="H902" i="35"/>
  <c r="L629" i="32"/>
  <c r="F630" i="32" s="1"/>
  <c r="M629" i="32"/>
  <c r="G616" i="21" s="1"/>
  <c r="I876" i="39"/>
  <c r="K876" i="39" s="1"/>
  <c r="J876" i="39"/>
  <c r="M878" i="35"/>
  <c r="I876" i="37"/>
  <c r="J876" i="37" s="1"/>
  <c r="K876" i="37" s="1"/>
  <c r="F877" i="51" s="1"/>
  <c r="G877" i="51" s="1"/>
  <c r="H877" i="51" s="1"/>
  <c r="O877" i="39"/>
  <c r="F877" i="39"/>
  <c r="G877" i="39" s="1"/>
  <c r="G888" i="27"/>
  <c r="H888" i="27"/>
  <c r="J888" i="27" s="1"/>
  <c r="L940" i="17" l="1"/>
  <c r="F941" i="17" s="1"/>
  <c r="M940" i="17"/>
  <c r="F929" i="37" s="1"/>
  <c r="U902" i="39"/>
  <c r="J902" i="35"/>
  <c r="I902" i="35"/>
  <c r="T902" i="35"/>
  <c r="U902" i="35"/>
  <c r="G913" i="30"/>
  <c r="I913" i="30"/>
  <c r="P902" i="39"/>
  <c r="Q902" i="39" s="1"/>
  <c r="R902" i="39"/>
  <c r="O912" i="30"/>
  <c r="P912" i="30" s="1"/>
  <c r="E901" i="37"/>
  <c r="O618" i="37"/>
  <c r="P618" i="37" s="1"/>
  <c r="Q618" i="37" s="1"/>
  <c r="L619" i="51" s="1"/>
  <c r="M619" i="51" s="1"/>
  <c r="N619" i="51" s="1"/>
  <c r="X620" i="35"/>
  <c r="H630" i="32"/>
  <c r="G630" i="32"/>
  <c r="N878" i="35"/>
  <c r="F877" i="36"/>
  <c r="G877" i="36" s="1"/>
  <c r="H877" i="36" s="1"/>
  <c r="H877" i="39"/>
  <c r="J877" i="39"/>
  <c r="I877" i="39"/>
  <c r="K877" i="39" s="1"/>
  <c r="L876" i="39"/>
  <c r="K888" i="27"/>
  <c r="I888" i="27"/>
  <c r="I941" i="17" l="1"/>
  <c r="G941" i="17"/>
  <c r="S902" i="39"/>
  <c r="K913" i="30"/>
  <c r="L913" i="30" s="1"/>
  <c r="G901" i="37"/>
  <c r="H901" i="37" s="1"/>
  <c r="C902" i="51" s="1"/>
  <c r="D902" i="51" s="1"/>
  <c r="E902" i="51" s="1"/>
  <c r="M901" i="37"/>
  <c r="N901" i="37" s="1"/>
  <c r="I902" i="51" s="1"/>
  <c r="J902" i="51" s="1"/>
  <c r="K902" i="51" s="1"/>
  <c r="J630" i="32"/>
  <c r="K630" i="32" s="1"/>
  <c r="L619" i="36"/>
  <c r="M619" i="36" s="1"/>
  <c r="N619" i="36" s="1"/>
  <c r="Y620" i="35"/>
  <c r="Z620" i="35" s="1"/>
  <c r="L877" i="39"/>
  <c r="L888" i="27"/>
  <c r="F889" i="27" s="1"/>
  <c r="M888" i="27"/>
  <c r="O878" i="35"/>
  <c r="P878" i="35"/>
  <c r="J941" i="17" l="1"/>
  <c r="K941" i="17" s="1"/>
  <c r="N913" i="30"/>
  <c r="M913" i="30"/>
  <c r="F914" i="30" s="1"/>
  <c r="I902" i="36"/>
  <c r="J902" i="36" s="1"/>
  <c r="K902" i="36" s="1"/>
  <c r="S903" i="35"/>
  <c r="C902" i="36"/>
  <c r="D902" i="36" s="1"/>
  <c r="E902" i="36" s="1"/>
  <c r="E903" i="39" s="1"/>
  <c r="T903" i="39" s="1"/>
  <c r="H903" i="35"/>
  <c r="Q878" i="35"/>
  <c r="V878" i="35" s="1"/>
  <c r="W878" i="35" s="1"/>
  <c r="K878" i="35" s="1"/>
  <c r="D878" i="39" s="1"/>
  <c r="F878" i="39" s="1"/>
  <c r="G878" i="39" s="1"/>
  <c r="L630" i="32"/>
  <c r="F631" i="32" s="1"/>
  <c r="M630" i="32"/>
  <c r="G617" i="21" s="1"/>
  <c r="H889" i="27"/>
  <c r="J889" i="27" s="1"/>
  <c r="G889" i="27"/>
  <c r="I877" i="37"/>
  <c r="J877" i="37" s="1"/>
  <c r="K877" i="37" s="1"/>
  <c r="F878" i="51" s="1"/>
  <c r="G878" i="51" s="1"/>
  <c r="H878" i="51" s="1"/>
  <c r="M879" i="35"/>
  <c r="L941" i="17" l="1"/>
  <c r="F942" i="17" s="1"/>
  <c r="M941" i="17"/>
  <c r="F930" i="37" s="1"/>
  <c r="U903" i="39"/>
  <c r="J903" i="35"/>
  <c r="I903" i="35"/>
  <c r="U903" i="35"/>
  <c r="T903" i="35"/>
  <c r="P903" i="39"/>
  <c r="Q903" i="39" s="1"/>
  <c r="R903" i="39"/>
  <c r="O878" i="39"/>
  <c r="G914" i="30"/>
  <c r="I914" i="30"/>
  <c r="O913" i="30"/>
  <c r="P913" i="30" s="1"/>
  <c r="E902" i="37"/>
  <c r="O619" i="37"/>
  <c r="P619" i="37" s="1"/>
  <c r="Q619" i="37" s="1"/>
  <c r="L620" i="51" s="1"/>
  <c r="M620" i="51" s="1"/>
  <c r="N620" i="51" s="1"/>
  <c r="X621" i="35"/>
  <c r="H631" i="32"/>
  <c r="G631" i="32"/>
  <c r="I889" i="27"/>
  <c r="K889" i="27"/>
  <c r="F878" i="36"/>
  <c r="G878" i="36" s="1"/>
  <c r="H878" i="36" s="1"/>
  <c r="N879" i="35"/>
  <c r="H878" i="39"/>
  <c r="J878" i="39"/>
  <c r="I878" i="39"/>
  <c r="K878" i="39" l="1"/>
  <c r="G942" i="17"/>
  <c r="I942" i="17"/>
  <c r="S903" i="39"/>
  <c r="G902" i="37"/>
  <c r="H902" i="37" s="1"/>
  <c r="C903" i="51" s="1"/>
  <c r="D903" i="51" s="1"/>
  <c r="E903" i="51" s="1"/>
  <c r="M902" i="37"/>
  <c r="N902" i="37" s="1"/>
  <c r="I903" i="51" s="1"/>
  <c r="J903" i="51" s="1"/>
  <c r="K903" i="51" s="1"/>
  <c r="K914" i="30"/>
  <c r="L914" i="30" s="1"/>
  <c r="J631" i="32"/>
  <c r="K631" i="32" s="1"/>
  <c r="L620" i="36"/>
  <c r="M620" i="36" s="1"/>
  <c r="N620" i="36" s="1"/>
  <c r="Y621" i="35"/>
  <c r="Z621" i="35" s="1"/>
  <c r="P879" i="35"/>
  <c r="O879" i="35"/>
  <c r="L878" i="39"/>
  <c r="M889" i="27"/>
  <c r="L889" i="27"/>
  <c r="F890" i="27" s="1"/>
  <c r="J942" i="17" l="1"/>
  <c r="K942" i="17" s="1"/>
  <c r="M914" i="30"/>
  <c r="F915" i="30" s="1"/>
  <c r="N914" i="30"/>
  <c r="I903" i="36"/>
  <c r="J903" i="36" s="1"/>
  <c r="K903" i="36" s="1"/>
  <c r="S904" i="35"/>
  <c r="C903" i="36"/>
  <c r="D903" i="36" s="1"/>
  <c r="E903" i="36" s="1"/>
  <c r="E904" i="39" s="1"/>
  <c r="T904" i="39" s="1"/>
  <c r="H904" i="35"/>
  <c r="Q879" i="35"/>
  <c r="V879" i="35" s="1"/>
  <c r="W879" i="35" s="1"/>
  <c r="K879" i="35" s="1"/>
  <c r="D879" i="39" s="1"/>
  <c r="F879" i="39" s="1"/>
  <c r="M631" i="32"/>
  <c r="G618" i="21" s="1"/>
  <c r="L631" i="32"/>
  <c r="F632" i="32" s="1"/>
  <c r="I878" i="37"/>
  <c r="J878" i="37" s="1"/>
  <c r="K878" i="37" s="1"/>
  <c r="F879" i="51" s="1"/>
  <c r="G879" i="51" s="1"/>
  <c r="H879" i="51" s="1"/>
  <c r="M880" i="35"/>
  <c r="G890" i="27"/>
  <c r="H890" i="27"/>
  <c r="J890" i="27" s="1"/>
  <c r="M942" i="17" l="1"/>
  <c r="F931" i="37" s="1"/>
  <c r="L942" i="17"/>
  <c r="F943" i="17" s="1"/>
  <c r="U904" i="39"/>
  <c r="I904" i="35"/>
  <c r="J904" i="35"/>
  <c r="O879" i="39"/>
  <c r="E903" i="37"/>
  <c r="O914" i="30"/>
  <c r="P914" i="30" s="1"/>
  <c r="P904" i="39"/>
  <c r="Q904" i="39" s="1"/>
  <c r="R904" i="39"/>
  <c r="U904" i="35"/>
  <c r="T904" i="35"/>
  <c r="G915" i="30"/>
  <c r="I915" i="30"/>
  <c r="H632" i="32"/>
  <c r="G632" i="32"/>
  <c r="X622" i="35"/>
  <c r="O620" i="37"/>
  <c r="P620" i="37" s="1"/>
  <c r="Q620" i="37" s="1"/>
  <c r="L621" i="51" s="1"/>
  <c r="M621" i="51" s="1"/>
  <c r="N621" i="51" s="1"/>
  <c r="G879" i="39"/>
  <c r="H879" i="39" s="1"/>
  <c r="K890" i="27"/>
  <c r="I890" i="27"/>
  <c r="N880" i="35"/>
  <c r="F879" i="36"/>
  <c r="G879" i="36" s="1"/>
  <c r="H879" i="36" s="1"/>
  <c r="I943" i="17" l="1"/>
  <c r="G943" i="17"/>
  <c r="S904" i="39"/>
  <c r="G903" i="37"/>
  <c r="H903" i="37" s="1"/>
  <c r="C904" i="51" s="1"/>
  <c r="D904" i="51" s="1"/>
  <c r="E904" i="51" s="1"/>
  <c r="M903" i="37"/>
  <c r="N903" i="37" s="1"/>
  <c r="I904" i="51" s="1"/>
  <c r="J904" i="51" s="1"/>
  <c r="K904" i="51" s="1"/>
  <c r="K915" i="30"/>
  <c r="L915" i="30" s="1"/>
  <c r="Y622" i="35"/>
  <c r="Z622" i="35" s="1"/>
  <c r="L621" i="36"/>
  <c r="M621" i="36" s="1"/>
  <c r="N621" i="36" s="1"/>
  <c r="J632" i="32"/>
  <c r="K632" i="32" s="1"/>
  <c r="M890" i="27"/>
  <c r="L890" i="27"/>
  <c r="F891" i="27" s="1"/>
  <c r="O880" i="35"/>
  <c r="P880" i="35"/>
  <c r="J879" i="39"/>
  <c r="I879" i="39"/>
  <c r="K879" i="39" s="1"/>
  <c r="J943" i="17" l="1"/>
  <c r="K943" i="17" s="1"/>
  <c r="M915" i="30"/>
  <c r="F916" i="30" s="1"/>
  <c r="N915" i="30"/>
  <c r="S905" i="35"/>
  <c r="I904" i="36"/>
  <c r="J904" i="36" s="1"/>
  <c r="K904" i="36" s="1"/>
  <c r="C904" i="36"/>
  <c r="D904" i="36" s="1"/>
  <c r="E904" i="36" s="1"/>
  <c r="E905" i="39" s="1"/>
  <c r="T905" i="39" s="1"/>
  <c r="H905" i="35"/>
  <c r="Q880" i="35"/>
  <c r="V880" i="35" s="1"/>
  <c r="W880" i="35" s="1"/>
  <c r="K880" i="35" s="1"/>
  <c r="D880" i="39" s="1"/>
  <c r="F880" i="39" s="1"/>
  <c r="G880" i="39" s="1"/>
  <c r="L632" i="32"/>
  <c r="F633" i="32" s="1"/>
  <c r="M632" i="32"/>
  <c r="G619" i="21" s="1"/>
  <c r="L879" i="39"/>
  <c r="G891" i="27"/>
  <c r="H891" i="27"/>
  <c r="J891" i="27" s="1"/>
  <c r="M881" i="35"/>
  <c r="I879" i="37"/>
  <c r="J879" i="37" s="1"/>
  <c r="K879" i="37" s="1"/>
  <c r="F880" i="51" s="1"/>
  <c r="G880" i="51" s="1"/>
  <c r="H880" i="51" s="1"/>
  <c r="L943" i="17" l="1"/>
  <c r="F944" i="17" s="1"/>
  <c r="M943" i="17"/>
  <c r="F932" i="37" s="1"/>
  <c r="U905" i="39"/>
  <c r="O880" i="39"/>
  <c r="P905" i="39"/>
  <c r="Q905" i="39" s="1"/>
  <c r="R905" i="39"/>
  <c r="T905" i="35"/>
  <c r="U905" i="35"/>
  <c r="I905" i="35"/>
  <c r="J905" i="35"/>
  <c r="O915" i="30"/>
  <c r="P915" i="30" s="1"/>
  <c r="E904" i="37"/>
  <c r="I916" i="30"/>
  <c r="G916" i="30"/>
  <c r="O621" i="37"/>
  <c r="P621" i="37" s="1"/>
  <c r="Q621" i="37" s="1"/>
  <c r="L622" i="51" s="1"/>
  <c r="M622" i="51" s="1"/>
  <c r="N622" i="51" s="1"/>
  <c r="X623" i="35"/>
  <c r="H633" i="32"/>
  <c r="G633" i="32"/>
  <c r="H880" i="39"/>
  <c r="J880" i="39"/>
  <c r="I880" i="39"/>
  <c r="I891" i="27"/>
  <c r="K891" i="27"/>
  <c r="N881" i="35"/>
  <c r="F880" i="36"/>
  <c r="G880" i="36" s="1"/>
  <c r="H880" i="36" s="1"/>
  <c r="I944" i="17" l="1"/>
  <c r="G944" i="17"/>
  <c r="K880" i="39"/>
  <c r="L880" i="39" s="1"/>
  <c r="S905" i="39"/>
  <c r="K916" i="30"/>
  <c r="L916" i="30" s="1"/>
  <c r="G904" i="37"/>
  <c r="H904" i="37" s="1"/>
  <c r="C905" i="51" s="1"/>
  <c r="D905" i="51" s="1"/>
  <c r="E905" i="51" s="1"/>
  <c r="M904" i="37"/>
  <c r="N904" i="37" s="1"/>
  <c r="I905" i="51" s="1"/>
  <c r="J905" i="51" s="1"/>
  <c r="K905" i="51" s="1"/>
  <c r="J633" i="32"/>
  <c r="K633" i="32" s="1"/>
  <c r="L622" i="36"/>
  <c r="M622" i="36" s="1"/>
  <c r="N622" i="36" s="1"/>
  <c r="Y623" i="35"/>
  <c r="Z623" i="35" s="1"/>
  <c r="O881" i="35"/>
  <c r="P881" i="35"/>
  <c r="M891" i="27"/>
  <c r="L891" i="27"/>
  <c r="F892" i="27" s="1"/>
  <c r="J944" i="17" l="1"/>
  <c r="K944" i="17" s="1"/>
  <c r="Q881" i="35"/>
  <c r="V881" i="35" s="1"/>
  <c r="W881" i="35" s="1"/>
  <c r="K881" i="35" s="1"/>
  <c r="D881" i="39" s="1"/>
  <c r="F881" i="39" s="1"/>
  <c r="M916" i="30"/>
  <c r="F917" i="30" s="1"/>
  <c r="N916" i="30"/>
  <c r="H906" i="35"/>
  <c r="C905" i="36"/>
  <c r="D905" i="36" s="1"/>
  <c r="E905" i="36" s="1"/>
  <c r="E906" i="39" s="1"/>
  <c r="T906" i="39" s="1"/>
  <c r="I905" i="36"/>
  <c r="J905" i="36" s="1"/>
  <c r="K905" i="36" s="1"/>
  <c r="S906" i="35"/>
  <c r="L633" i="32"/>
  <c r="F634" i="32" s="1"/>
  <c r="M633" i="32"/>
  <c r="G620" i="21" s="1"/>
  <c r="M882" i="35"/>
  <c r="I880" i="37"/>
  <c r="J880" i="37" s="1"/>
  <c r="K880" i="37" s="1"/>
  <c r="F881" i="51" s="1"/>
  <c r="G881" i="51" s="1"/>
  <c r="H881" i="51" s="1"/>
  <c r="H892" i="27"/>
  <c r="J892" i="27" s="1"/>
  <c r="G892" i="27"/>
  <c r="O881" i="39" l="1"/>
  <c r="L944" i="17"/>
  <c r="F945" i="17" s="1"/>
  <c r="M944" i="17"/>
  <c r="F933" i="37" s="1"/>
  <c r="U906" i="39"/>
  <c r="T906" i="35"/>
  <c r="U906" i="35"/>
  <c r="I906" i="35"/>
  <c r="J906" i="35"/>
  <c r="E905" i="37"/>
  <c r="O916" i="30"/>
  <c r="P916" i="30" s="1"/>
  <c r="P906" i="39"/>
  <c r="Q906" i="39" s="1"/>
  <c r="R906" i="39"/>
  <c r="I917" i="30"/>
  <c r="G917" i="30"/>
  <c r="X624" i="35"/>
  <c r="O622" i="37"/>
  <c r="P622" i="37" s="1"/>
  <c r="Q622" i="37" s="1"/>
  <c r="L623" i="51" s="1"/>
  <c r="M623" i="51" s="1"/>
  <c r="N623" i="51" s="1"/>
  <c r="G634" i="32"/>
  <c r="H634" i="32"/>
  <c r="I892" i="27"/>
  <c r="K892" i="27"/>
  <c r="G881" i="39"/>
  <c r="H881" i="39" s="1"/>
  <c r="N882" i="35"/>
  <c r="F881" i="36"/>
  <c r="G881" i="36" s="1"/>
  <c r="H881" i="36" s="1"/>
  <c r="G945" i="17" l="1"/>
  <c r="I945" i="17"/>
  <c r="S906" i="39"/>
  <c r="G905" i="37"/>
  <c r="H905" i="37" s="1"/>
  <c r="C906" i="51" s="1"/>
  <c r="D906" i="51" s="1"/>
  <c r="E906" i="51" s="1"/>
  <c r="M905" i="37"/>
  <c r="N905" i="37" s="1"/>
  <c r="I906" i="51" s="1"/>
  <c r="J906" i="51" s="1"/>
  <c r="K906" i="51" s="1"/>
  <c r="K917" i="30"/>
  <c r="L917" i="30" s="1"/>
  <c r="J634" i="32"/>
  <c r="K634" i="32" s="1"/>
  <c r="L623" i="36"/>
  <c r="M623" i="36" s="1"/>
  <c r="N623" i="36" s="1"/>
  <c r="Y624" i="35"/>
  <c r="Z624" i="35" s="1"/>
  <c r="O882" i="35"/>
  <c r="P882" i="35"/>
  <c r="J881" i="39"/>
  <c r="I881" i="39"/>
  <c r="K881" i="39" s="1"/>
  <c r="M892" i="27"/>
  <c r="L892" i="27"/>
  <c r="F893" i="27" s="1"/>
  <c r="J945" i="17" l="1"/>
  <c r="K945" i="17" s="1"/>
  <c r="Q882" i="35"/>
  <c r="V882" i="35" s="1"/>
  <c r="W882" i="35" s="1"/>
  <c r="K882" i="35" s="1"/>
  <c r="D882" i="39" s="1"/>
  <c r="O882" i="39" s="1"/>
  <c r="M917" i="30"/>
  <c r="F918" i="30" s="1"/>
  <c r="N917" i="30"/>
  <c r="S907" i="35"/>
  <c r="I906" i="36"/>
  <c r="J906" i="36" s="1"/>
  <c r="K906" i="36" s="1"/>
  <c r="C906" i="36"/>
  <c r="D906" i="36" s="1"/>
  <c r="E906" i="36" s="1"/>
  <c r="E907" i="39" s="1"/>
  <c r="T907" i="39" s="1"/>
  <c r="H907" i="35"/>
  <c r="M634" i="32"/>
  <c r="G621" i="21" s="1"/>
  <c r="L634" i="32"/>
  <c r="F635" i="32" s="1"/>
  <c r="M883" i="35"/>
  <c r="I881" i="37"/>
  <c r="J881" i="37" s="1"/>
  <c r="K881" i="37" s="1"/>
  <c r="F882" i="51" s="1"/>
  <c r="G882" i="51" s="1"/>
  <c r="H882" i="51" s="1"/>
  <c r="L881" i="39"/>
  <c r="H893" i="27"/>
  <c r="J893" i="27" s="1"/>
  <c r="G893" i="27"/>
  <c r="F882" i="39" l="1"/>
  <c r="G882" i="39" s="1"/>
  <c r="L945" i="17"/>
  <c r="F946" i="17" s="1"/>
  <c r="M945" i="17"/>
  <c r="F934" i="37" s="1"/>
  <c r="U907" i="39"/>
  <c r="I907" i="35"/>
  <c r="J907" i="35"/>
  <c r="P907" i="39"/>
  <c r="Q907" i="39" s="1"/>
  <c r="R907" i="39"/>
  <c r="O917" i="30"/>
  <c r="P917" i="30" s="1"/>
  <c r="E906" i="37"/>
  <c r="T907" i="35"/>
  <c r="U907" i="35"/>
  <c r="G918" i="30"/>
  <c r="I918" i="30"/>
  <c r="H635" i="32"/>
  <c r="G635" i="32"/>
  <c r="O623" i="37"/>
  <c r="P623" i="37" s="1"/>
  <c r="Q623" i="37" s="1"/>
  <c r="L624" i="51" s="1"/>
  <c r="M624" i="51" s="1"/>
  <c r="N624" i="51" s="1"/>
  <c r="X625" i="35"/>
  <c r="K893" i="27"/>
  <c r="I893" i="27"/>
  <c r="H882" i="39"/>
  <c r="J882" i="39"/>
  <c r="I882" i="39"/>
  <c r="F882" i="36"/>
  <c r="G882" i="36" s="1"/>
  <c r="H882" i="36" s="1"/>
  <c r="N883" i="35"/>
  <c r="G946" i="17" l="1"/>
  <c r="I946" i="17"/>
  <c r="S907" i="39"/>
  <c r="G906" i="37"/>
  <c r="H906" i="37" s="1"/>
  <c r="C907" i="51" s="1"/>
  <c r="D907" i="51" s="1"/>
  <c r="E907" i="51" s="1"/>
  <c r="M906" i="37"/>
  <c r="N906" i="37" s="1"/>
  <c r="I907" i="51" s="1"/>
  <c r="J907" i="51" s="1"/>
  <c r="K907" i="51" s="1"/>
  <c r="K918" i="30"/>
  <c r="L918" i="30" s="1"/>
  <c r="K882" i="39"/>
  <c r="L882" i="39" s="1"/>
  <c r="Y625" i="35"/>
  <c r="Z625" i="35" s="1"/>
  <c r="L624" i="36"/>
  <c r="M624" i="36" s="1"/>
  <c r="N624" i="36" s="1"/>
  <c r="J635" i="32"/>
  <c r="K635" i="32" s="1"/>
  <c r="O883" i="35"/>
  <c r="P883" i="35"/>
  <c r="M893" i="27"/>
  <c r="L893" i="27"/>
  <c r="F894" i="27" s="1"/>
  <c r="J946" i="17" l="1"/>
  <c r="K946" i="17" s="1"/>
  <c r="M918" i="30"/>
  <c r="F919" i="30" s="1"/>
  <c r="N918" i="30"/>
  <c r="I907" i="36"/>
  <c r="J907" i="36" s="1"/>
  <c r="K907" i="36" s="1"/>
  <c r="S908" i="35"/>
  <c r="C907" i="36"/>
  <c r="D907" i="36" s="1"/>
  <c r="E907" i="36" s="1"/>
  <c r="E908" i="39" s="1"/>
  <c r="T908" i="39" s="1"/>
  <c r="H908" i="35"/>
  <c r="Q883" i="35"/>
  <c r="V883" i="35" s="1"/>
  <c r="W883" i="35" s="1"/>
  <c r="K883" i="35" s="1"/>
  <c r="D883" i="39" s="1"/>
  <c r="O883" i="39" s="1"/>
  <c r="M635" i="32"/>
  <c r="G622" i="21" s="1"/>
  <c r="L635" i="32"/>
  <c r="F636" i="32" s="1"/>
  <c r="I882" i="37"/>
  <c r="J882" i="37" s="1"/>
  <c r="K882" i="37" s="1"/>
  <c r="F883" i="51" s="1"/>
  <c r="G883" i="51" s="1"/>
  <c r="H883" i="51" s="1"/>
  <c r="M884" i="35"/>
  <c r="G894" i="27"/>
  <c r="H894" i="27"/>
  <c r="J894" i="27" s="1"/>
  <c r="M946" i="17" l="1"/>
  <c r="F935" i="37" s="1"/>
  <c r="L946" i="17"/>
  <c r="F947" i="17" s="1"/>
  <c r="U908" i="39"/>
  <c r="I908" i="35"/>
  <c r="J908" i="35"/>
  <c r="T908" i="35"/>
  <c r="U908" i="35"/>
  <c r="F883" i="39"/>
  <c r="G883" i="39" s="1"/>
  <c r="H883" i="39" s="1"/>
  <c r="E907" i="37"/>
  <c r="O918" i="30"/>
  <c r="P918" i="30" s="1"/>
  <c r="P908" i="39"/>
  <c r="Q908" i="39" s="1"/>
  <c r="R908" i="39"/>
  <c r="I919" i="30"/>
  <c r="G919" i="30"/>
  <c r="H636" i="32"/>
  <c r="G636" i="32"/>
  <c r="X626" i="35"/>
  <c r="O624" i="37"/>
  <c r="P624" i="37" s="1"/>
  <c r="Q624" i="37" s="1"/>
  <c r="L625" i="51" s="1"/>
  <c r="M625" i="51" s="1"/>
  <c r="N625" i="51" s="1"/>
  <c r="I894" i="27"/>
  <c r="K894" i="27"/>
  <c r="N884" i="35"/>
  <c r="F883" i="36"/>
  <c r="G883" i="36" s="1"/>
  <c r="H883" i="36" s="1"/>
  <c r="I947" i="17" l="1"/>
  <c r="G947" i="17"/>
  <c r="G907" i="37"/>
  <c r="H907" i="37" s="1"/>
  <c r="C908" i="51" s="1"/>
  <c r="D908" i="51" s="1"/>
  <c r="E908" i="51" s="1"/>
  <c r="M907" i="37"/>
  <c r="N907" i="37" s="1"/>
  <c r="I908" i="51" s="1"/>
  <c r="J908" i="51" s="1"/>
  <c r="K908" i="51" s="1"/>
  <c r="K919" i="30"/>
  <c r="L919" i="30" s="1"/>
  <c r="S908" i="39"/>
  <c r="Y626" i="35"/>
  <c r="Z626" i="35" s="1"/>
  <c r="L625" i="36"/>
  <c r="M625" i="36" s="1"/>
  <c r="N625" i="36" s="1"/>
  <c r="J636" i="32"/>
  <c r="K636" i="32" s="1"/>
  <c r="P884" i="35"/>
  <c r="O884" i="35"/>
  <c r="L894" i="27"/>
  <c r="F895" i="27" s="1"/>
  <c r="M894" i="27"/>
  <c r="I883" i="39"/>
  <c r="K883" i="39" s="1"/>
  <c r="J883" i="39"/>
  <c r="J947" i="17" l="1"/>
  <c r="K947" i="17" s="1"/>
  <c r="M919" i="30"/>
  <c r="F920" i="30" s="1"/>
  <c r="N919" i="30"/>
  <c r="S909" i="35"/>
  <c r="I908" i="36"/>
  <c r="J908" i="36" s="1"/>
  <c r="K908" i="36" s="1"/>
  <c r="H909" i="35"/>
  <c r="C908" i="36"/>
  <c r="D908" i="36" s="1"/>
  <c r="E908" i="36" s="1"/>
  <c r="E909" i="39" s="1"/>
  <c r="T909" i="39" s="1"/>
  <c r="L636" i="32"/>
  <c r="F637" i="32" s="1"/>
  <c r="M636" i="32"/>
  <c r="G623" i="21" s="1"/>
  <c r="L883" i="39"/>
  <c r="I883" i="37"/>
  <c r="J883" i="37" s="1"/>
  <c r="K883" i="37" s="1"/>
  <c r="F884" i="51" s="1"/>
  <c r="G884" i="51" s="1"/>
  <c r="H884" i="51" s="1"/>
  <c r="M885" i="35"/>
  <c r="G895" i="27"/>
  <c r="H895" i="27"/>
  <c r="J895" i="27" s="1"/>
  <c r="Q884" i="35"/>
  <c r="V884" i="35" s="1"/>
  <c r="W884" i="35" s="1"/>
  <c r="K884" i="35" s="1"/>
  <c r="D884" i="39" s="1"/>
  <c r="M947" i="17" l="1"/>
  <c r="F936" i="37" s="1"/>
  <c r="L947" i="17"/>
  <c r="F948" i="17" s="1"/>
  <c r="U909" i="39"/>
  <c r="P909" i="39"/>
  <c r="Q909" i="39" s="1"/>
  <c r="R909" i="39"/>
  <c r="I909" i="35"/>
  <c r="J909" i="35"/>
  <c r="E908" i="37"/>
  <c r="O919" i="30"/>
  <c r="P919" i="30" s="1"/>
  <c r="T909" i="35"/>
  <c r="U909" i="35"/>
  <c r="I920" i="30"/>
  <c r="G920" i="30"/>
  <c r="O625" i="37"/>
  <c r="P625" i="37" s="1"/>
  <c r="Q625" i="37" s="1"/>
  <c r="L626" i="51" s="1"/>
  <c r="M626" i="51" s="1"/>
  <c r="N626" i="51" s="1"/>
  <c r="X627" i="35"/>
  <c r="G637" i="32"/>
  <c r="H637" i="32"/>
  <c r="F884" i="39"/>
  <c r="O884" i="39"/>
  <c r="I895" i="27"/>
  <c r="K895" i="27"/>
  <c r="F884" i="36"/>
  <c r="G884" i="36" s="1"/>
  <c r="H884" i="36" s="1"/>
  <c r="N885" i="35"/>
  <c r="I948" i="17" l="1"/>
  <c r="G948" i="17"/>
  <c r="G908" i="37"/>
  <c r="H908" i="37" s="1"/>
  <c r="C909" i="51" s="1"/>
  <c r="D909" i="51" s="1"/>
  <c r="E909" i="51" s="1"/>
  <c r="M908" i="37"/>
  <c r="N908" i="37" s="1"/>
  <c r="I909" i="51" s="1"/>
  <c r="J909" i="51" s="1"/>
  <c r="K909" i="51" s="1"/>
  <c r="S909" i="39"/>
  <c r="K920" i="30"/>
  <c r="L920" i="30" s="1"/>
  <c r="J637" i="32"/>
  <c r="K637" i="32" s="1"/>
  <c r="L626" i="36"/>
  <c r="M626" i="36" s="1"/>
  <c r="N626" i="36" s="1"/>
  <c r="Y627" i="35"/>
  <c r="Z627" i="35" s="1"/>
  <c r="M895" i="27"/>
  <c r="L895" i="27"/>
  <c r="F896" i="27" s="1"/>
  <c r="O885" i="35"/>
  <c r="P885" i="35"/>
  <c r="G884" i="39"/>
  <c r="H884" i="39" s="1"/>
  <c r="J948" i="17" l="1"/>
  <c r="K948" i="17" s="1"/>
  <c r="Q885" i="35"/>
  <c r="V885" i="35" s="1"/>
  <c r="W885" i="35" s="1"/>
  <c r="K885" i="35" s="1"/>
  <c r="D885" i="39" s="1"/>
  <c r="F885" i="39" s="1"/>
  <c r="N920" i="30"/>
  <c r="M920" i="30"/>
  <c r="F921" i="30" s="1"/>
  <c r="S910" i="35"/>
  <c r="I909" i="36"/>
  <c r="J909" i="36" s="1"/>
  <c r="K909" i="36" s="1"/>
  <c r="H910" i="35"/>
  <c r="C909" i="36"/>
  <c r="D909" i="36" s="1"/>
  <c r="E909" i="36" s="1"/>
  <c r="E910" i="39" s="1"/>
  <c r="T910" i="39" s="1"/>
  <c r="M637" i="32"/>
  <c r="G624" i="21" s="1"/>
  <c r="L637" i="32"/>
  <c r="F638" i="32" s="1"/>
  <c r="I884" i="39"/>
  <c r="K884" i="39" s="1"/>
  <c r="J884" i="39"/>
  <c r="H896" i="27"/>
  <c r="J896" i="27" s="1"/>
  <c r="G896" i="27"/>
  <c r="I884" i="37"/>
  <c r="J884" i="37" s="1"/>
  <c r="K884" i="37" s="1"/>
  <c r="F885" i="51" s="1"/>
  <c r="G885" i="51" s="1"/>
  <c r="H885" i="51" s="1"/>
  <c r="M886" i="35"/>
  <c r="M948" i="17" l="1"/>
  <c r="F937" i="37" s="1"/>
  <c r="L948" i="17"/>
  <c r="F949" i="17" s="1"/>
  <c r="U910" i="39"/>
  <c r="O885" i="39"/>
  <c r="P910" i="39"/>
  <c r="Q910" i="39" s="1"/>
  <c r="R910" i="39"/>
  <c r="J910" i="35"/>
  <c r="I910" i="35"/>
  <c r="U910" i="35"/>
  <c r="T910" i="35"/>
  <c r="G921" i="30"/>
  <c r="I921" i="30"/>
  <c r="O920" i="30"/>
  <c r="P920" i="30" s="1"/>
  <c r="E909" i="37"/>
  <c r="H638" i="32"/>
  <c r="G638" i="32"/>
  <c r="X628" i="35"/>
  <c r="O626" i="37"/>
  <c r="P626" i="37" s="1"/>
  <c r="Q626" i="37" s="1"/>
  <c r="L627" i="51" s="1"/>
  <c r="M627" i="51" s="1"/>
  <c r="N627" i="51" s="1"/>
  <c r="N886" i="35"/>
  <c r="F885" i="36"/>
  <c r="G885" i="36" s="1"/>
  <c r="H885" i="36" s="1"/>
  <c r="L884" i="39"/>
  <c r="K896" i="27"/>
  <c r="I896" i="27"/>
  <c r="G885" i="39"/>
  <c r="H885" i="39" s="1"/>
  <c r="G949" i="17" l="1"/>
  <c r="I949" i="17"/>
  <c r="K921" i="30"/>
  <c r="L921" i="30" s="1"/>
  <c r="G909" i="37"/>
  <c r="H909" i="37" s="1"/>
  <c r="C910" i="51" s="1"/>
  <c r="D910" i="51" s="1"/>
  <c r="E910" i="51" s="1"/>
  <c r="M909" i="37"/>
  <c r="N909" i="37" s="1"/>
  <c r="I910" i="51" s="1"/>
  <c r="J910" i="51" s="1"/>
  <c r="K910" i="51" s="1"/>
  <c r="S910" i="39"/>
  <c r="L627" i="36"/>
  <c r="M627" i="36" s="1"/>
  <c r="N627" i="36" s="1"/>
  <c r="Y628" i="35"/>
  <c r="Z628" i="35" s="1"/>
  <c r="J638" i="32"/>
  <c r="K638" i="32" s="1"/>
  <c r="M896" i="27"/>
  <c r="L896" i="27"/>
  <c r="F897" i="27" s="1"/>
  <c r="I885" i="39"/>
  <c r="K885" i="39" s="1"/>
  <c r="J885" i="39"/>
  <c r="O886" i="35"/>
  <c r="P886" i="35"/>
  <c r="J949" i="17" l="1"/>
  <c r="K949" i="17" s="1"/>
  <c r="I910" i="36"/>
  <c r="J910" i="36" s="1"/>
  <c r="K910" i="36" s="1"/>
  <c r="S911" i="35"/>
  <c r="M921" i="30"/>
  <c r="F922" i="30" s="1"/>
  <c r="N921" i="30"/>
  <c r="C910" i="36"/>
  <c r="D910" i="36" s="1"/>
  <c r="E910" i="36" s="1"/>
  <c r="E911" i="39" s="1"/>
  <c r="T911" i="39" s="1"/>
  <c r="H911" i="35"/>
  <c r="L638" i="32"/>
  <c r="F639" i="32" s="1"/>
  <c r="M638" i="32"/>
  <c r="G625" i="21" s="1"/>
  <c r="Q886" i="35"/>
  <c r="V886" i="35" s="1"/>
  <c r="W886" i="35" s="1"/>
  <c r="K886" i="35" s="1"/>
  <c r="D886" i="39" s="1"/>
  <c r="F886" i="39" s="1"/>
  <c r="L885" i="39"/>
  <c r="H897" i="27"/>
  <c r="J897" i="27" s="1"/>
  <c r="G897" i="27"/>
  <c r="M887" i="35"/>
  <c r="I885" i="37"/>
  <c r="J885" i="37" s="1"/>
  <c r="K885" i="37" s="1"/>
  <c r="F886" i="51" s="1"/>
  <c r="G886" i="51" s="1"/>
  <c r="H886" i="51" s="1"/>
  <c r="M949" i="17" l="1"/>
  <c r="F938" i="37" s="1"/>
  <c r="L949" i="17"/>
  <c r="F950" i="17" s="1"/>
  <c r="U911" i="39"/>
  <c r="E910" i="37"/>
  <c r="O921" i="30"/>
  <c r="P921" i="30" s="1"/>
  <c r="I911" i="35"/>
  <c r="J911" i="35"/>
  <c r="G922" i="30"/>
  <c r="I922" i="30"/>
  <c r="P911" i="39"/>
  <c r="Q911" i="39" s="1"/>
  <c r="R911" i="39"/>
  <c r="U911" i="35"/>
  <c r="T911" i="35"/>
  <c r="O627" i="37"/>
  <c r="P627" i="37" s="1"/>
  <c r="Q627" i="37" s="1"/>
  <c r="L628" i="51" s="1"/>
  <c r="M628" i="51" s="1"/>
  <c r="N628" i="51" s="1"/>
  <c r="X629" i="35"/>
  <c r="H639" i="32"/>
  <c r="G639" i="32"/>
  <c r="O886" i="39"/>
  <c r="N887" i="35"/>
  <c r="F886" i="36"/>
  <c r="G886" i="36" s="1"/>
  <c r="H886" i="36" s="1"/>
  <c r="K897" i="27"/>
  <c r="I897" i="27"/>
  <c r="G886" i="39"/>
  <c r="H886" i="39" s="1"/>
  <c r="G950" i="17" l="1"/>
  <c r="I950" i="17"/>
  <c r="K922" i="30"/>
  <c r="L922" i="30" s="1"/>
  <c r="S911" i="39"/>
  <c r="G910" i="37"/>
  <c r="H910" i="37" s="1"/>
  <c r="C911" i="51" s="1"/>
  <c r="D911" i="51" s="1"/>
  <c r="E911" i="51" s="1"/>
  <c r="M910" i="37"/>
  <c r="N910" i="37" s="1"/>
  <c r="I911" i="51" s="1"/>
  <c r="J911" i="51" s="1"/>
  <c r="K911" i="51" s="1"/>
  <c r="J639" i="32"/>
  <c r="K639" i="32" s="1"/>
  <c r="L628" i="36"/>
  <c r="M628" i="36" s="1"/>
  <c r="N628" i="36" s="1"/>
  <c r="Y629" i="35"/>
  <c r="Z629" i="35" s="1"/>
  <c r="L897" i="27"/>
  <c r="F898" i="27" s="1"/>
  <c r="M897" i="27"/>
  <c r="I886" i="39"/>
  <c r="K886" i="39" s="1"/>
  <c r="J886" i="39"/>
  <c r="P887" i="35"/>
  <c r="O887" i="35"/>
  <c r="J950" i="17" l="1"/>
  <c r="K950" i="17" s="1"/>
  <c r="L886" i="39"/>
  <c r="M922" i="30"/>
  <c r="F923" i="30" s="1"/>
  <c r="N922" i="30"/>
  <c r="S912" i="35"/>
  <c r="I911" i="36"/>
  <c r="J911" i="36" s="1"/>
  <c r="K911" i="36" s="1"/>
  <c r="C911" i="36"/>
  <c r="D911" i="36" s="1"/>
  <c r="E911" i="36" s="1"/>
  <c r="E912" i="39" s="1"/>
  <c r="T912" i="39" s="1"/>
  <c r="H912" i="35"/>
  <c r="L639" i="32"/>
  <c r="F640" i="32" s="1"/>
  <c r="M639" i="32"/>
  <c r="G626" i="21" s="1"/>
  <c r="M888" i="35"/>
  <c r="I886" i="37"/>
  <c r="J886" i="37" s="1"/>
  <c r="K886" i="37" s="1"/>
  <c r="F887" i="51" s="1"/>
  <c r="G887" i="51" s="1"/>
  <c r="H887" i="51" s="1"/>
  <c r="Q887" i="35"/>
  <c r="V887" i="35" s="1"/>
  <c r="W887" i="35" s="1"/>
  <c r="K887" i="35" s="1"/>
  <c r="D887" i="39" s="1"/>
  <c r="H898" i="27"/>
  <c r="J898" i="27" s="1"/>
  <c r="G898" i="27"/>
  <c r="L950" i="17" l="1"/>
  <c r="F951" i="17" s="1"/>
  <c r="M950" i="17"/>
  <c r="F939" i="37" s="1"/>
  <c r="U912" i="39"/>
  <c r="I912" i="35"/>
  <c r="J912" i="35"/>
  <c r="P912" i="39"/>
  <c r="Q912" i="39" s="1"/>
  <c r="R912" i="39"/>
  <c r="T912" i="35"/>
  <c r="U912" i="35"/>
  <c r="O922" i="30"/>
  <c r="P922" i="30" s="1"/>
  <c r="E911" i="37"/>
  <c r="I923" i="30"/>
  <c r="G923" i="30"/>
  <c r="X630" i="35"/>
  <c r="O628" i="37"/>
  <c r="P628" i="37" s="1"/>
  <c r="Q628" i="37" s="1"/>
  <c r="L629" i="51" s="1"/>
  <c r="M629" i="51" s="1"/>
  <c r="N629" i="51" s="1"/>
  <c r="H640" i="32"/>
  <c r="G640" i="32"/>
  <c r="F887" i="39"/>
  <c r="O887" i="39"/>
  <c r="N888" i="35"/>
  <c r="F887" i="36"/>
  <c r="G887" i="36" s="1"/>
  <c r="H887" i="36" s="1"/>
  <c r="I898" i="27"/>
  <c r="K898" i="27"/>
  <c r="I951" i="17" l="1"/>
  <c r="G951" i="17"/>
  <c r="G911" i="37"/>
  <c r="H911" i="37" s="1"/>
  <c r="C912" i="51" s="1"/>
  <c r="D912" i="51" s="1"/>
  <c r="E912" i="51" s="1"/>
  <c r="M911" i="37"/>
  <c r="N911" i="37" s="1"/>
  <c r="I912" i="51" s="1"/>
  <c r="J912" i="51" s="1"/>
  <c r="K912" i="51" s="1"/>
  <c r="S912" i="39"/>
  <c r="K923" i="30"/>
  <c r="L923" i="30" s="1"/>
  <c r="Y630" i="35"/>
  <c r="Z630" i="35" s="1"/>
  <c r="L629" i="36"/>
  <c r="M629" i="36" s="1"/>
  <c r="N629" i="36" s="1"/>
  <c r="J640" i="32"/>
  <c r="K640" i="32" s="1"/>
  <c r="P888" i="35"/>
  <c r="O888" i="35"/>
  <c r="L898" i="27"/>
  <c r="F899" i="27" s="1"/>
  <c r="M898" i="27"/>
  <c r="G887" i="39"/>
  <c r="H887" i="39" s="1"/>
  <c r="J951" i="17" l="1"/>
  <c r="K951" i="17" s="1"/>
  <c r="M923" i="30"/>
  <c r="F924" i="30" s="1"/>
  <c r="N923" i="30"/>
  <c r="I912" i="36"/>
  <c r="J912" i="36" s="1"/>
  <c r="K912" i="36" s="1"/>
  <c r="S913" i="35"/>
  <c r="C912" i="36"/>
  <c r="D912" i="36" s="1"/>
  <c r="E912" i="36" s="1"/>
  <c r="E913" i="39" s="1"/>
  <c r="T913" i="39" s="1"/>
  <c r="H913" i="35"/>
  <c r="L640" i="32"/>
  <c r="F641" i="32" s="1"/>
  <c r="M640" i="32"/>
  <c r="G627" i="21" s="1"/>
  <c r="I887" i="37"/>
  <c r="J887" i="37" s="1"/>
  <c r="K887" i="37" s="1"/>
  <c r="F888" i="51" s="1"/>
  <c r="G888" i="51" s="1"/>
  <c r="H888" i="51" s="1"/>
  <c r="M889" i="35"/>
  <c r="G899" i="27"/>
  <c r="H899" i="27"/>
  <c r="J899" i="27" s="1"/>
  <c r="J887" i="39"/>
  <c r="I887" i="39"/>
  <c r="K887" i="39" s="1"/>
  <c r="Q888" i="35"/>
  <c r="V888" i="35" s="1"/>
  <c r="W888" i="35" s="1"/>
  <c r="K888" i="35" s="1"/>
  <c r="D888" i="39" s="1"/>
  <c r="L951" i="17" l="1"/>
  <c r="F952" i="17" s="1"/>
  <c r="M951" i="17"/>
  <c r="F940" i="37" s="1"/>
  <c r="U913" i="39"/>
  <c r="J913" i="35"/>
  <c r="I913" i="35"/>
  <c r="U913" i="35"/>
  <c r="T913" i="35"/>
  <c r="P913" i="39"/>
  <c r="Q913" i="39" s="1"/>
  <c r="R913" i="39"/>
  <c r="O923" i="30"/>
  <c r="P923" i="30" s="1"/>
  <c r="E912" i="37"/>
  <c r="G924" i="30"/>
  <c r="I924" i="30"/>
  <c r="O629" i="37"/>
  <c r="P629" i="37" s="1"/>
  <c r="Q629" i="37" s="1"/>
  <c r="L630" i="51" s="1"/>
  <c r="M630" i="51" s="1"/>
  <c r="N630" i="51" s="1"/>
  <c r="X631" i="35"/>
  <c r="G641" i="32"/>
  <c r="H641" i="32"/>
  <c r="L887" i="39"/>
  <c r="K899" i="27"/>
  <c r="I899" i="27"/>
  <c r="N889" i="35"/>
  <c r="F888" i="36"/>
  <c r="G888" i="36" s="1"/>
  <c r="H888" i="36" s="1"/>
  <c r="F888" i="39"/>
  <c r="O888" i="39"/>
  <c r="G952" i="17" l="1"/>
  <c r="I952" i="17"/>
  <c r="G912" i="37"/>
  <c r="H912" i="37" s="1"/>
  <c r="C913" i="51" s="1"/>
  <c r="D913" i="51" s="1"/>
  <c r="E913" i="51" s="1"/>
  <c r="M912" i="37"/>
  <c r="N912" i="37" s="1"/>
  <c r="I913" i="51" s="1"/>
  <c r="J913" i="51" s="1"/>
  <c r="K913" i="51" s="1"/>
  <c r="K924" i="30"/>
  <c r="L924" i="30" s="1"/>
  <c r="S913" i="39"/>
  <c r="J641" i="32"/>
  <c r="K641" i="32" s="1"/>
  <c r="Y631" i="35"/>
  <c r="Z631" i="35" s="1"/>
  <c r="L630" i="36"/>
  <c r="M630" i="36" s="1"/>
  <c r="N630" i="36" s="1"/>
  <c r="O889" i="35"/>
  <c r="P889" i="35"/>
  <c r="G888" i="39"/>
  <c r="H888" i="39" s="1"/>
  <c r="M899" i="27"/>
  <c r="L899" i="27"/>
  <c r="F900" i="27" s="1"/>
  <c r="J952" i="17" l="1"/>
  <c r="K952" i="17" s="1"/>
  <c r="Q889" i="35"/>
  <c r="V889" i="35" s="1"/>
  <c r="W889" i="35" s="1"/>
  <c r="K889" i="35" s="1"/>
  <c r="D889" i="39" s="1"/>
  <c r="F889" i="39" s="1"/>
  <c r="N924" i="30"/>
  <c r="M924" i="30"/>
  <c r="F925" i="30" s="1"/>
  <c r="I913" i="36"/>
  <c r="J913" i="36" s="1"/>
  <c r="K913" i="36" s="1"/>
  <c r="S914" i="35"/>
  <c r="C913" i="36"/>
  <c r="D913" i="36" s="1"/>
  <c r="E913" i="36" s="1"/>
  <c r="E914" i="39" s="1"/>
  <c r="T914" i="39" s="1"/>
  <c r="H914" i="35"/>
  <c r="L641" i="32"/>
  <c r="F642" i="32" s="1"/>
  <c r="M641" i="32"/>
  <c r="G628" i="21" s="1"/>
  <c r="M890" i="35"/>
  <c r="I888" i="37"/>
  <c r="J888" i="37" s="1"/>
  <c r="K888" i="37" s="1"/>
  <c r="F889" i="51" s="1"/>
  <c r="G889" i="51" s="1"/>
  <c r="H889" i="51" s="1"/>
  <c r="I888" i="39"/>
  <c r="K888" i="39" s="1"/>
  <c r="J888" i="39"/>
  <c r="O889" i="39"/>
  <c r="G900" i="27"/>
  <c r="H900" i="27"/>
  <c r="J900" i="27" s="1"/>
  <c r="L952" i="17" l="1"/>
  <c r="F953" i="17" s="1"/>
  <c r="M952" i="17"/>
  <c r="F941" i="37" s="1"/>
  <c r="U914" i="39"/>
  <c r="P914" i="39"/>
  <c r="Q914" i="39" s="1"/>
  <c r="R914" i="39"/>
  <c r="U914" i="35"/>
  <c r="T914" i="35"/>
  <c r="G925" i="30"/>
  <c r="I925" i="30"/>
  <c r="J914" i="35"/>
  <c r="I914" i="35"/>
  <c r="E913" i="37"/>
  <c r="O924" i="30"/>
  <c r="P924" i="30" s="1"/>
  <c r="O630" i="37"/>
  <c r="P630" i="37" s="1"/>
  <c r="Q630" i="37" s="1"/>
  <c r="L631" i="51" s="1"/>
  <c r="M631" i="51" s="1"/>
  <c r="N631" i="51" s="1"/>
  <c r="X632" i="35"/>
  <c r="G642" i="32"/>
  <c r="H642" i="32"/>
  <c r="G889" i="39"/>
  <c r="H889" i="39" s="1"/>
  <c r="F889" i="36"/>
  <c r="G889" i="36" s="1"/>
  <c r="H889" i="36" s="1"/>
  <c r="N890" i="35"/>
  <c r="L888" i="39"/>
  <c r="I900" i="27"/>
  <c r="K900" i="27"/>
  <c r="I953" i="17" l="1"/>
  <c r="G953" i="17"/>
  <c r="K925" i="30"/>
  <c r="L925" i="30" s="1"/>
  <c r="S914" i="39"/>
  <c r="G913" i="37"/>
  <c r="H913" i="37" s="1"/>
  <c r="C914" i="51" s="1"/>
  <c r="D914" i="51" s="1"/>
  <c r="E914" i="51" s="1"/>
  <c r="M913" i="37"/>
  <c r="N913" i="37" s="1"/>
  <c r="I914" i="51" s="1"/>
  <c r="J914" i="51" s="1"/>
  <c r="K914" i="51" s="1"/>
  <c r="J642" i="32"/>
  <c r="K642" i="32" s="1"/>
  <c r="Y632" i="35"/>
  <c r="Z632" i="35" s="1"/>
  <c r="L631" i="36"/>
  <c r="M631" i="36" s="1"/>
  <c r="N631" i="36" s="1"/>
  <c r="O890" i="35"/>
  <c r="P890" i="35"/>
  <c r="M900" i="27"/>
  <c r="L900" i="27"/>
  <c r="F901" i="27" s="1"/>
  <c r="J889" i="39"/>
  <c r="I889" i="39"/>
  <c r="K889" i="39" s="1"/>
  <c r="J953" i="17" l="1"/>
  <c r="K953" i="17" s="1"/>
  <c r="N925" i="30"/>
  <c r="M925" i="30"/>
  <c r="F926" i="30" s="1"/>
  <c r="I914" i="36"/>
  <c r="J914" i="36" s="1"/>
  <c r="K914" i="36" s="1"/>
  <c r="S915" i="35"/>
  <c r="C914" i="36"/>
  <c r="D914" i="36" s="1"/>
  <c r="E914" i="36" s="1"/>
  <c r="E915" i="39" s="1"/>
  <c r="T915" i="39" s="1"/>
  <c r="H915" i="35"/>
  <c r="Q890" i="35"/>
  <c r="V890" i="35" s="1"/>
  <c r="W890" i="35" s="1"/>
  <c r="K890" i="35" s="1"/>
  <c r="D890" i="39" s="1"/>
  <c r="F890" i="39" s="1"/>
  <c r="G890" i="39" s="1"/>
  <c r="L642" i="32"/>
  <c r="F643" i="32" s="1"/>
  <c r="M642" i="32"/>
  <c r="G629" i="21" s="1"/>
  <c r="I889" i="37"/>
  <c r="J889" i="37" s="1"/>
  <c r="K889" i="37" s="1"/>
  <c r="F890" i="51" s="1"/>
  <c r="G890" i="51" s="1"/>
  <c r="H890" i="51" s="1"/>
  <c r="M891" i="35"/>
  <c r="L889" i="39"/>
  <c r="G901" i="27"/>
  <c r="H901" i="27"/>
  <c r="J901" i="27" s="1"/>
  <c r="M953" i="17" l="1"/>
  <c r="F942" i="37" s="1"/>
  <c r="L953" i="17"/>
  <c r="F954" i="17" s="1"/>
  <c r="U915" i="39"/>
  <c r="O890" i="39"/>
  <c r="I915" i="35"/>
  <c r="J915" i="35"/>
  <c r="T915" i="35"/>
  <c r="U915" i="35"/>
  <c r="I926" i="30"/>
  <c r="G926" i="30"/>
  <c r="P915" i="39"/>
  <c r="Q915" i="39" s="1"/>
  <c r="R915" i="39"/>
  <c r="O925" i="30"/>
  <c r="P925" i="30" s="1"/>
  <c r="E914" i="37"/>
  <c r="X633" i="35"/>
  <c r="O631" i="37"/>
  <c r="P631" i="37" s="1"/>
  <c r="Q631" i="37" s="1"/>
  <c r="L632" i="51" s="1"/>
  <c r="M632" i="51" s="1"/>
  <c r="N632" i="51" s="1"/>
  <c r="G643" i="32"/>
  <c r="H643" i="32"/>
  <c r="K901" i="27"/>
  <c r="I901" i="27"/>
  <c r="H890" i="39"/>
  <c r="I890" i="39"/>
  <c r="J890" i="39"/>
  <c r="N891" i="35"/>
  <c r="F890" i="36"/>
  <c r="G890" i="36" s="1"/>
  <c r="H890" i="36" s="1"/>
  <c r="G954" i="17" l="1"/>
  <c r="I954" i="17"/>
  <c r="K926" i="30"/>
  <c r="L926" i="30" s="1"/>
  <c r="G914" i="37"/>
  <c r="H914" i="37" s="1"/>
  <c r="C915" i="51" s="1"/>
  <c r="D915" i="51" s="1"/>
  <c r="E915" i="51" s="1"/>
  <c r="M914" i="37"/>
  <c r="N914" i="37" s="1"/>
  <c r="I915" i="51" s="1"/>
  <c r="J915" i="51" s="1"/>
  <c r="K915" i="51" s="1"/>
  <c r="S915" i="39"/>
  <c r="K890" i="39"/>
  <c r="J643" i="32"/>
  <c r="K643" i="32" s="1"/>
  <c r="L632" i="36"/>
  <c r="M632" i="36" s="1"/>
  <c r="N632" i="36" s="1"/>
  <c r="Y633" i="35"/>
  <c r="Z633" i="35" s="1"/>
  <c r="O891" i="35"/>
  <c r="P891" i="35"/>
  <c r="Q891" i="35" s="1"/>
  <c r="V891" i="35" s="1"/>
  <c r="W891" i="35" s="1"/>
  <c r="K891" i="35" s="1"/>
  <c r="D891" i="39" s="1"/>
  <c r="M901" i="27"/>
  <c r="L901" i="27"/>
  <c r="F902" i="27" s="1"/>
  <c r="J954" i="17" l="1"/>
  <c r="K954" i="17" s="1"/>
  <c r="L890" i="39"/>
  <c r="I915" i="36"/>
  <c r="J915" i="36" s="1"/>
  <c r="K915" i="36" s="1"/>
  <c r="S916" i="35"/>
  <c r="C915" i="36"/>
  <c r="D915" i="36" s="1"/>
  <c r="E915" i="36" s="1"/>
  <c r="E916" i="39" s="1"/>
  <c r="T916" i="39" s="1"/>
  <c r="H916" i="35"/>
  <c r="M926" i="30"/>
  <c r="F927" i="30" s="1"/>
  <c r="N926" i="30"/>
  <c r="L643" i="32"/>
  <c r="F644" i="32" s="1"/>
  <c r="M643" i="32"/>
  <c r="G630" i="21" s="1"/>
  <c r="I890" i="37"/>
  <c r="J890" i="37" s="1"/>
  <c r="K890" i="37" s="1"/>
  <c r="F891" i="51" s="1"/>
  <c r="G891" i="51" s="1"/>
  <c r="H891" i="51" s="1"/>
  <c r="M892" i="35"/>
  <c r="H902" i="27"/>
  <c r="J902" i="27" s="1"/>
  <c r="G902" i="27"/>
  <c r="O891" i="39"/>
  <c r="F891" i="39"/>
  <c r="G891" i="39" s="1"/>
  <c r="L954" i="17" l="1"/>
  <c r="F955" i="17" s="1"/>
  <c r="M954" i="17"/>
  <c r="F943" i="37" s="1"/>
  <c r="U916" i="39"/>
  <c r="I927" i="30"/>
  <c r="G927" i="30"/>
  <c r="O926" i="30"/>
  <c r="P926" i="30" s="1"/>
  <c r="E915" i="37"/>
  <c r="I916" i="35"/>
  <c r="J916" i="35"/>
  <c r="T916" i="35"/>
  <c r="U916" i="35"/>
  <c r="P916" i="39"/>
  <c r="Q916" i="39" s="1"/>
  <c r="R916" i="39"/>
  <c r="X634" i="35"/>
  <c r="O632" i="37"/>
  <c r="P632" i="37" s="1"/>
  <c r="Q632" i="37" s="1"/>
  <c r="L633" i="51" s="1"/>
  <c r="M633" i="51" s="1"/>
  <c r="N633" i="51" s="1"/>
  <c r="G644" i="32"/>
  <c r="H644" i="32"/>
  <c r="H891" i="39"/>
  <c r="I891" i="39"/>
  <c r="J891" i="39"/>
  <c r="I902" i="27"/>
  <c r="K902" i="27"/>
  <c r="F891" i="36"/>
  <c r="G891" i="36" s="1"/>
  <c r="H891" i="36" s="1"/>
  <c r="N892" i="35"/>
  <c r="I955" i="17" l="1"/>
  <c r="G955" i="17"/>
  <c r="G915" i="37"/>
  <c r="H915" i="37" s="1"/>
  <c r="C916" i="51" s="1"/>
  <c r="D916" i="51" s="1"/>
  <c r="E916" i="51" s="1"/>
  <c r="M915" i="37"/>
  <c r="N915" i="37" s="1"/>
  <c r="I916" i="51" s="1"/>
  <c r="J916" i="51" s="1"/>
  <c r="K916" i="51" s="1"/>
  <c r="S916" i="39"/>
  <c r="K891" i="39"/>
  <c r="L891" i="39" s="1"/>
  <c r="K927" i="30"/>
  <c r="L927" i="30" s="1"/>
  <c r="J644" i="32"/>
  <c r="K644" i="32" s="1"/>
  <c r="Y634" i="35"/>
  <c r="Z634" i="35" s="1"/>
  <c r="L633" i="36"/>
  <c r="M633" i="36" s="1"/>
  <c r="N633" i="36" s="1"/>
  <c r="M902" i="27"/>
  <c r="L902" i="27"/>
  <c r="F903" i="27" s="1"/>
  <c r="P892" i="35"/>
  <c r="O892" i="35"/>
  <c r="J955" i="17" l="1"/>
  <c r="K955" i="17" s="1"/>
  <c r="M927" i="30"/>
  <c r="F928" i="30" s="1"/>
  <c r="N927" i="30"/>
  <c r="I916" i="36"/>
  <c r="J916" i="36" s="1"/>
  <c r="K916" i="36" s="1"/>
  <c r="S917" i="35"/>
  <c r="H917" i="35"/>
  <c r="C916" i="36"/>
  <c r="D916" i="36" s="1"/>
  <c r="E916" i="36" s="1"/>
  <c r="E917" i="39" s="1"/>
  <c r="T917" i="39" s="1"/>
  <c r="M644" i="32"/>
  <c r="G631" i="21" s="1"/>
  <c r="L644" i="32"/>
  <c r="F645" i="32" s="1"/>
  <c r="Q892" i="35"/>
  <c r="V892" i="35" s="1"/>
  <c r="W892" i="35" s="1"/>
  <c r="K892" i="35" s="1"/>
  <c r="D892" i="39" s="1"/>
  <c r="G903" i="27"/>
  <c r="H903" i="27"/>
  <c r="J903" i="27" s="1"/>
  <c r="M893" i="35"/>
  <c r="I891" i="37"/>
  <c r="J891" i="37" s="1"/>
  <c r="K891" i="37" s="1"/>
  <c r="F892" i="51" s="1"/>
  <c r="G892" i="51" s="1"/>
  <c r="H892" i="51" s="1"/>
  <c r="L955" i="17" l="1"/>
  <c r="F956" i="17" s="1"/>
  <c r="M955" i="17"/>
  <c r="F944" i="37" s="1"/>
  <c r="U917" i="39"/>
  <c r="P917" i="39"/>
  <c r="Q917" i="39" s="1"/>
  <c r="R917" i="39"/>
  <c r="U917" i="35"/>
  <c r="T917" i="35"/>
  <c r="O927" i="30"/>
  <c r="P927" i="30" s="1"/>
  <c r="E916" i="37"/>
  <c r="I917" i="35"/>
  <c r="J917" i="35"/>
  <c r="G928" i="30"/>
  <c r="I928" i="30"/>
  <c r="H645" i="32"/>
  <c r="G645" i="32"/>
  <c r="O633" i="37"/>
  <c r="P633" i="37" s="1"/>
  <c r="Q633" i="37" s="1"/>
  <c r="L634" i="51" s="1"/>
  <c r="M634" i="51" s="1"/>
  <c r="N634" i="51" s="1"/>
  <c r="X635" i="35"/>
  <c r="I903" i="27"/>
  <c r="K903" i="27"/>
  <c r="F892" i="36"/>
  <c r="G892" i="36" s="1"/>
  <c r="H892" i="36" s="1"/>
  <c r="N893" i="35"/>
  <c r="F892" i="39"/>
  <c r="O892" i="39"/>
  <c r="G956" i="17" l="1"/>
  <c r="I956" i="17"/>
  <c r="G916" i="37"/>
  <c r="H916" i="37" s="1"/>
  <c r="C917" i="51" s="1"/>
  <c r="D917" i="51" s="1"/>
  <c r="E917" i="51" s="1"/>
  <c r="M916" i="37"/>
  <c r="N916" i="37" s="1"/>
  <c r="I917" i="51" s="1"/>
  <c r="J917" i="51" s="1"/>
  <c r="K917" i="51" s="1"/>
  <c r="K928" i="30"/>
  <c r="L928" i="30" s="1"/>
  <c r="S917" i="39"/>
  <c r="L634" i="36"/>
  <c r="M634" i="36" s="1"/>
  <c r="N634" i="36" s="1"/>
  <c r="Y635" i="35"/>
  <c r="Z635" i="35" s="1"/>
  <c r="J645" i="32"/>
  <c r="K645" i="32" s="1"/>
  <c r="G892" i="39"/>
  <c r="H892" i="39" s="1"/>
  <c r="P893" i="35"/>
  <c r="O893" i="35"/>
  <c r="M903" i="27"/>
  <c r="L903" i="27"/>
  <c r="F904" i="27" s="1"/>
  <c r="J956" i="17" l="1"/>
  <c r="K956" i="17" s="1"/>
  <c r="M928" i="30"/>
  <c r="F929" i="30" s="1"/>
  <c r="N928" i="30"/>
  <c r="I917" i="36"/>
  <c r="J917" i="36" s="1"/>
  <c r="K917" i="36" s="1"/>
  <c r="S918" i="35"/>
  <c r="C917" i="36"/>
  <c r="D917" i="36" s="1"/>
  <c r="E917" i="36" s="1"/>
  <c r="E918" i="39" s="1"/>
  <c r="T918" i="39" s="1"/>
  <c r="H918" i="35"/>
  <c r="M645" i="32"/>
  <c r="G632" i="21" s="1"/>
  <c r="L645" i="32"/>
  <c r="F646" i="32" s="1"/>
  <c r="Q893" i="35"/>
  <c r="V893" i="35" s="1"/>
  <c r="W893" i="35" s="1"/>
  <c r="K893" i="35" s="1"/>
  <c r="D893" i="39" s="1"/>
  <c r="G904" i="27"/>
  <c r="H904" i="27"/>
  <c r="J904" i="27" s="1"/>
  <c r="I892" i="37"/>
  <c r="J892" i="37" s="1"/>
  <c r="K892" i="37" s="1"/>
  <c r="F893" i="51" s="1"/>
  <c r="G893" i="51" s="1"/>
  <c r="H893" i="51" s="1"/>
  <c r="M894" i="35"/>
  <c r="I892" i="39"/>
  <c r="K892" i="39" s="1"/>
  <c r="J892" i="39"/>
  <c r="L956" i="17" l="1"/>
  <c r="M956" i="17"/>
  <c r="F945" i="37" s="1"/>
  <c r="U918" i="39"/>
  <c r="J918" i="35"/>
  <c r="I918" i="35"/>
  <c r="T918" i="35"/>
  <c r="U918" i="35"/>
  <c r="O928" i="30"/>
  <c r="P928" i="30" s="1"/>
  <c r="E917" i="37"/>
  <c r="P918" i="39"/>
  <c r="Q918" i="39" s="1"/>
  <c r="R918" i="39"/>
  <c r="I929" i="30"/>
  <c r="G929" i="30"/>
  <c r="G646" i="32"/>
  <c r="H646" i="32"/>
  <c r="O634" i="37"/>
  <c r="P634" i="37" s="1"/>
  <c r="Q634" i="37" s="1"/>
  <c r="L635" i="51" s="1"/>
  <c r="M635" i="51" s="1"/>
  <c r="N635" i="51" s="1"/>
  <c r="X636" i="35"/>
  <c r="L892" i="39"/>
  <c r="N894" i="35"/>
  <c r="F893" i="36"/>
  <c r="G893" i="36" s="1"/>
  <c r="H893" i="36" s="1"/>
  <c r="I904" i="27"/>
  <c r="K904" i="27"/>
  <c r="O893" i="39"/>
  <c r="F893" i="39"/>
  <c r="S918" i="39" l="1"/>
  <c r="G917" i="37"/>
  <c r="H917" i="37" s="1"/>
  <c r="C918" i="51" s="1"/>
  <c r="D918" i="51" s="1"/>
  <c r="E918" i="51" s="1"/>
  <c r="M917" i="37"/>
  <c r="N917" i="37" s="1"/>
  <c r="I918" i="51" s="1"/>
  <c r="J918" i="51" s="1"/>
  <c r="K918" i="51" s="1"/>
  <c r="K929" i="30"/>
  <c r="L929" i="30" s="1"/>
  <c r="J646" i="32"/>
  <c r="K646" i="32" s="1"/>
  <c r="L635" i="36"/>
  <c r="M635" i="36" s="1"/>
  <c r="N635" i="36" s="1"/>
  <c r="Y636" i="35"/>
  <c r="Z636" i="35" s="1"/>
  <c r="G893" i="39"/>
  <c r="H893" i="39" s="1"/>
  <c r="L904" i="27"/>
  <c r="F905" i="27" s="1"/>
  <c r="M904" i="27"/>
  <c r="O894" i="35"/>
  <c r="P894" i="35"/>
  <c r="N929" i="30" l="1"/>
  <c r="M929" i="30"/>
  <c r="F930" i="30" s="1"/>
  <c r="I918" i="36"/>
  <c r="J918" i="36" s="1"/>
  <c r="K918" i="36" s="1"/>
  <c r="S919" i="35"/>
  <c r="H919" i="35"/>
  <c r="C918" i="36"/>
  <c r="D918" i="36" s="1"/>
  <c r="E918" i="36" s="1"/>
  <c r="E919" i="39" s="1"/>
  <c r="T919" i="39" s="1"/>
  <c r="Q894" i="35"/>
  <c r="V894" i="35" s="1"/>
  <c r="W894" i="35" s="1"/>
  <c r="K894" i="35" s="1"/>
  <c r="D894" i="39" s="1"/>
  <c r="F894" i="39" s="1"/>
  <c r="L646" i="32"/>
  <c r="F647" i="32" s="1"/>
  <c r="M646" i="32"/>
  <c r="G633" i="21" s="1"/>
  <c r="H905" i="27"/>
  <c r="J905" i="27" s="1"/>
  <c r="G905" i="27"/>
  <c r="I893" i="37"/>
  <c r="J893" i="37" s="1"/>
  <c r="K893" i="37" s="1"/>
  <c r="F894" i="51" s="1"/>
  <c r="G894" i="51" s="1"/>
  <c r="H894" i="51" s="1"/>
  <c r="M895" i="35"/>
  <c r="J893" i="39"/>
  <c r="I893" i="39"/>
  <c r="K893" i="39" s="1"/>
  <c r="U919" i="39" l="1"/>
  <c r="U919" i="35"/>
  <c r="T919" i="35"/>
  <c r="I919" i="35"/>
  <c r="J919" i="35"/>
  <c r="O894" i="39"/>
  <c r="I930" i="30"/>
  <c r="G930" i="30"/>
  <c r="P919" i="39"/>
  <c r="Q919" i="39" s="1"/>
  <c r="R919" i="39"/>
  <c r="E918" i="37"/>
  <c r="O929" i="30"/>
  <c r="P929" i="30" s="1"/>
  <c r="O635" i="37"/>
  <c r="P635" i="37" s="1"/>
  <c r="Q635" i="37" s="1"/>
  <c r="L636" i="51" s="1"/>
  <c r="M636" i="51" s="1"/>
  <c r="N636" i="51" s="1"/>
  <c r="X637" i="35"/>
  <c r="G647" i="32"/>
  <c r="H647" i="32"/>
  <c r="L893" i="39"/>
  <c r="K905" i="27"/>
  <c r="I905" i="27"/>
  <c r="N895" i="35"/>
  <c r="F894" i="36"/>
  <c r="G894" i="36" s="1"/>
  <c r="H894" i="36" s="1"/>
  <c r="G894" i="39"/>
  <c r="H894" i="39" s="1"/>
  <c r="K930" i="30" l="1"/>
  <c r="L930" i="30" s="1"/>
  <c r="G918" i="37"/>
  <c r="H918" i="37" s="1"/>
  <c r="C919" i="51" s="1"/>
  <c r="D919" i="51" s="1"/>
  <c r="E919" i="51" s="1"/>
  <c r="M918" i="37"/>
  <c r="N918" i="37" s="1"/>
  <c r="I919" i="51" s="1"/>
  <c r="J919" i="51" s="1"/>
  <c r="K919" i="51" s="1"/>
  <c r="S919" i="39"/>
  <c r="J647" i="32"/>
  <c r="K647" i="32" s="1"/>
  <c r="L636" i="36"/>
  <c r="M636" i="36" s="1"/>
  <c r="N636" i="36" s="1"/>
  <c r="Y637" i="35"/>
  <c r="Z637" i="35" s="1"/>
  <c r="I894" i="39"/>
  <c r="K894" i="39" s="1"/>
  <c r="J894" i="39"/>
  <c r="L905" i="27"/>
  <c r="F906" i="27" s="1"/>
  <c r="M905" i="27"/>
  <c r="P895" i="35"/>
  <c r="O895" i="35"/>
  <c r="M930" i="30" l="1"/>
  <c r="F931" i="30" s="1"/>
  <c r="N930" i="30"/>
  <c r="I919" i="36"/>
  <c r="J919" i="36" s="1"/>
  <c r="K919" i="36" s="1"/>
  <c r="S920" i="35"/>
  <c r="H920" i="35"/>
  <c r="C919" i="36"/>
  <c r="D919" i="36" s="1"/>
  <c r="E919" i="36" s="1"/>
  <c r="E920" i="39" s="1"/>
  <c r="T920" i="39" s="1"/>
  <c r="M647" i="32"/>
  <c r="G634" i="21" s="1"/>
  <c r="L647" i="32"/>
  <c r="F648" i="32" s="1"/>
  <c r="L894" i="39"/>
  <c r="M896" i="35"/>
  <c r="I894" i="37"/>
  <c r="J894" i="37" s="1"/>
  <c r="K894" i="37" s="1"/>
  <c r="F895" i="51" s="1"/>
  <c r="G895" i="51" s="1"/>
  <c r="H895" i="51" s="1"/>
  <c r="Q895" i="35"/>
  <c r="V895" i="35" s="1"/>
  <c r="W895" i="35" s="1"/>
  <c r="K895" i="35" s="1"/>
  <c r="D895" i="39" s="1"/>
  <c r="H906" i="27"/>
  <c r="J906" i="27" s="1"/>
  <c r="G906" i="27"/>
  <c r="U920" i="39" l="1"/>
  <c r="P920" i="39"/>
  <c r="Q920" i="39" s="1"/>
  <c r="R920" i="39"/>
  <c r="U920" i="35"/>
  <c r="T920" i="35"/>
  <c r="J920" i="35"/>
  <c r="I920" i="35"/>
  <c r="E919" i="37"/>
  <c r="O930" i="30"/>
  <c r="P930" i="30" s="1"/>
  <c r="G931" i="30"/>
  <c r="I931" i="30"/>
  <c r="H648" i="32"/>
  <c r="G648" i="32"/>
  <c r="X638" i="35"/>
  <c r="O636" i="37"/>
  <c r="P636" i="37" s="1"/>
  <c r="Q636" i="37" s="1"/>
  <c r="L637" i="51" s="1"/>
  <c r="M637" i="51" s="1"/>
  <c r="N637" i="51" s="1"/>
  <c r="K906" i="27"/>
  <c r="I906" i="27"/>
  <c r="N896" i="35"/>
  <c r="F895" i="36"/>
  <c r="G895" i="36" s="1"/>
  <c r="H895" i="36" s="1"/>
  <c r="O895" i="39"/>
  <c r="F895" i="39"/>
  <c r="G919" i="37" l="1"/>
  <c r="H919" i="37" s="1"/>
  <c r="C920" i="51" s="1"/>
  <c r="D920" i="51" s="1"/>
  <c r="E920" i="51" s="1"/>
  <c r="M919" i="37"/>
  <c r="N919" i="37" s="1"/>
  <c r="I920" i="51" s="1"/>
  <c r="J920" i="51" s="1"/>
  <c r="K920" i="51" s="1"/>
  <c r="K931" i="30"/>
  <c r="L931" i="30" s="1"/>
  <c r="S920" i="39"/>
  <c r="L637" i="36"/>
  <c r="M637" i="36" s="1"/>
  <c r="N637" i="36" s="1"/>
  <c r="Y638" i="35"/>
  <c r="Z638" i="35" s="1"/>
  <c r="J648" i="32"/>
  <c r="K648" i="32" s="1"/>
  <c r="P896" i="35"/>
  <c r="O896" i="35"/>
  <c r="G895" i="39"/>
  <c r="H895" i="39" s="1"/>
  <c r="L906" i="27"/>
  <c r="F907" i="27" s="1"/>
  <c r="M906" i="27"/>
  <c r="M931" i="30" l="1"/>
  <c r="F932" i="30" s="1"/>
  <c r="N931" i="30"/>
  <c r="I920" i="36"/>
  <c r="J920" i="36" s="1"/>
  <c r="K920" i="36" s="1"/>
  <c r="S921" i="35"/>
  <c r="C920" i="36"/>
  <c r="D920" i="36" s="1"/>
  <c r="E920" i="36" s="1"/>
  <c r="E921" i="39" s="1"/>
  <c r="T921" i="39" s="1"/>
  <c r="H921" i="35"/>
  <c r="L648" i="32"/>
  <c r="F649" i="32" s="1"/>
  <c r="M648" i="32"/>
  <c r="G635" i="21" s="1"/>
  <c r="H907" i="27"/>
  <c r="J907" i="27" s="1"/>
  <c r="G907" i="27"/>
  <c r="I895" i="39"/>
  <c r="K895" i="39" s="1"/>
  <c r="J895" i="39"/>
  <c r="I895" i="37"/>
  <c r="J895" i="37" s="1"/>
  <c r="K895" i="37" s="1"/>
  <c r="F896" i="51" s="1"/>
  <c r="G896" i="51" s="1"/>
  <c r="H896" i="51" s="1"/>
  <c r="M897" i="35"/>
  <c r="Q896" i="35"/>
  <c r="V896" i="35" s="1"/>
  <c r="W896" i="35" s="1"/>
  <c r="K896" i="35" s="1"/>
  <c r="D896" i="39" s="1"/>
  <c r="U921" i="39" l="1"/>
  <c r="T921" i="35"/>
  <c r="U921" i="35"/>
  <c r="J921" i="35"/>
  <c r="I921" i="35"/>
  <c r="O931" i="30"/>
  <c r="P931" i="30" s="1"/>
  <c r="E920" i="37"/>
  <c r="P921" i="39"/>
  <c r="Q921" i="39" s="1"/>
  <c r="R921" i="39"/>
  <c r="G932" i="30"/>
  <c r="I932" i="30"/>
  <c r="O637" i="37"/>
  <c r="P637" i="37" s="1"/>
  <c r="Q637" i="37" s="1"/>
  <c r="L638" i="51" s="1"/>
  <c r="M638" i="51" s="1"/>
  <c r="N638" i="51" s="1"/>
  <c r="X639" i="35"/>
  <c r="G649" i="32"/>
  <c r="H649" i="32"/>
  <c r="L895" i="39"/>
  <c r="F896" i="39"/>
  <c r="G896" i="39" s="1"/>
  <c r="O896" i="39"/>
  <c r="N897" i="35"/>
  <c r="F896" i="36"/>
  <c r="G896" i="36" s="1"/>
  <c r="H896" i="36" s="1"/>
  <c r="I907" i="27"/>
  <c r="K907" i="27"/>
  <c r="S921" i="39" l="1"/>
  <c r="K932" i="30"/>
  <c r="L932" i="30" s="1"/>
  <c r="G920" i="37"/>
  <c r="H920" i="37" s="1"/>
  <c r="C921" i="51" s="1"/>
  <c r="D921" i="51" s="1"/>
  <c r="E921" i="51" s="1"/>
  <c r="M920" i="37"/>
  <c r="N920" i="37" s="1"/>
  <c r="I921" i="51" s="1"/>
  <c r="J921" i="51" s="1"/>
  <c r="K921" i="51" s="1"/>
  <c r="J649" i="32"/>
  <c r="K649" i="32" s="1"/>
  <c r="Y639" i="35"/>
  <c r="Z639" i="35" s="1"/>
  <c r="L638" i="36"/>
  <c r="M638" i="36" s="1"/>
  <c r="N638" i="36" s="1"/>
  <c r="L907" i="27"/>
  <c r="F908" i="27" s="1"/>
  <c r="M907" i="27"/>
  <c r="H896" i="39"/>
  <c r="J896" i="39"/>
  <c r="I896" i="39"/>
  <c r="K896" i="39" s="1"/>
  <c r="P897" i="35"/>
  <c r="O897" i="35"/>
  <c r="N932" i="30" l="1"/>
  <c r="M932" i="30"/>
  <c r="F933" i="30" s="1"/>
  <c r="S922" i="35"/>
  <c r="I921" i="36"/>
  <c r="J921" i="36" s="1"/>
  <c r="K921" i="36" s="1"/>
  <c r="H922" i="35"/>
  <c r="C921" i="36"/>
  <c r="D921" i="36" s="1"/>
  <c r="E921" i="36" s="1"/>
  <c r="E922" i="39" s="1"/>
  <c r="T922" i="39" s="1"/>
  <c r="M649" i="32"/>
  <c r="G636" i="21" s="1"/>
  <c r="L649" i="32"/>
  <c r="F650" i="32" s="1"/>
  <c r="Q897" i="35"/>
  <c r="V897" i="35" s="1"/>
  <c r="W897" i="35" s="1"/>
  <c r="K897" i="35" s="1"/>
  <c r="D897" i="39" s="1"/>
  <c r="I896" i="37"/>
  <c r="J896" i="37" s="1"/>
  <c r="K896" i="37" s="1"/>
  <c r="F897" i="51" s="1"/>
  <c r="G897" i="51" s="1"/>
  <c r="H897" i="51" s="1"/>
  <c r="M898" i="35"/>
  <c r="L896" i="39"/>
  <c r="G908" i="27"/>
  <c r="H908" i="27"/>
  <c r="J908" i="27" s="1"/>
  <c r="U922" i="39" l="1"/>
  <c r="P922" i="39"/>
  <c r="Q922" i="39" s="1"/>
  <c r="R922" i="39"/>
  <c r="I933" i="30"/>
  <c r="G933" i="30"/>
  <c r="I922" i="35"/>
  <c r="J922" i="35"/>
  <c r="U922" i="35"/>
  <c r="T922" i="35"/>
  <c r="E921" i="37"/>
  <c r="O932" i="30"/>
  <c r="P932" i="30" s="1"/>
  <c r="H650" i="32"/>
  <c r="G650" i="32"/>
  <c r="X640" i="35"/>
  <c r="O638" i="37"/>
  <c r="P638" i="37" s="1"/>
  <c r="Q638" i="37" s="1"/>
  <c r="L639" i="51" s="1"/>
  <c r="M639" i="51" s="1"/>
  <c r="N639" i="51" s="1"/>
  <c r="K908" i="27"/>
  <c r="I908" i="27"/>
  <c r="F897" i="36"/>
  <c r="G897" i="36" s="1"/>
  <c r="H897" i="36" s="1"/>
  <c r="N898" i="35"/>
  <c r="O897" i="39"/>
  <c r="F897" i="39"/>
  <c r="G897" i="39" s="1"/>
  <c r="K933" i="30" l="1"/>
  <c r="L933" i="30" s="1"/>
  <c r="S922" i="39"/>
  <c r="G921" i="37"/>
  <c r="H921" i="37" s="1"/>
  <c r="C922" i="51" s="1"/>
  <c r="D922" i="51" s="1"/>
  <c r="E922" i="51" s="1"/>
  <c r="M921" i="37"/>
  <c r="N921" i="37" s="1"/>
  <c r="I922" i="51" s="1"/>
  <c r="J922" i="51" s="1"/>
  <c r="K922" i="51" s="1"/>
  <c r="L639" i="36"/>
  <c r="M639" i="36" s="1"/>
  <c r="N639" i="36" s="1"/>
  <c r="Y640" i="35"/>
  <c r="Z640" i="35" s="1"/>
  <c r="J650" i="32"/>
  <c r="K650" i="32" s="1"/>
  <c r="H897" i="39"/>
  <c r="J897" i="39"/>
  <c r="I897" i="39"/>
  <c r="P898" i="35"/>
  <c r="O898" i="35"/>
  <c r="L908" i="27"/>
  <c r="F909" i="27" s="1"/>
  <c r="M908" i="27"/>
  <c r="K897" i="39" l="1"/>
  <c r="N933" i="30"/>
  <c r="M933" i="30"/>
  <c r="F934" i="30" s="1"/>
  <c r="H923" i="35"/>
  <c r="C922" i="36"/>
  <c r="D922" i="36" s="1"/>
  <c r="E922" i="36" s="1"/>
  <c r="E923" i="39" s="1"/>
  <c r="T923" i="39" s="1"/>
  <c r="S923" i="35"/>
  <c r="I922" i="36"/>
  <c r="J922" i="36" s="1"/>
  <c r="K922" i="36" s="1"/>
  <c r="L650" i="32"/>
  <c r="F651" i="32" s="1"/>
  <c r="M650" i="32"/>
  <c r="G637" i="21" s="1"/>
  <c r="I897" i="37"/>
  <c r="J897" i="37" s="1"/>
  <c r="K897" i="37" s="1"/>
  <c r="F898" i="51" s="1"/>
  <c r="G898" i="51" s="1"/>
  <c r="H898" i="51" s="1"/>
  <c r="M899" i="35"/>
  <c r="Q898" i="35"/>
  <c r="V898" i="35" s="1"/>
  <c r="W898" i="35" s="1"/>
  <c r="K898" i="35" s="1"/>
  <c r="D898" i="39" s="1"/>
  <c r="G909" i="27"/>
  <c r="H909" i="27"/>
  <c r="J909" i="27" s="1"/>
  <c r="L897" i="39"/>
  <c r="U923" i="39" l="1"/>
  <c r="P923" i="39"/>
  <c r="Q923" i="39" s="1"/>
  <c r="R923" i="39"/>
  <c r="T923" i="35"/>
  <c r="U923" i="35"/>
  <c r="I923" i="35"/>
  <c r="J923" i="35"/>
  <c r="G934" i="30"/>
  <c r="I934" i="30"/>
  <c r="E922" i="37"/>
  <c r="O933" i="30"/>
  <c r="P933" i="30" s="1"/>
  <c r="O639" i="37"/>
  <c r="P639" i="37" s="1"/>
  <c r="Q639" i="37" s="1"/>
  <c r="L640" i="51" s="1"/>
  <c r="M640" i="51" s="1"/>
  <c r="N640" i="51" s="1"/>
  <c r="X641" i="35"/>
  <c r="G651" i="32"/>
  <c r="H651" i="32"/>
  <c r="F898" i="39"/>
  <c r="G898" i="39" s="1"/>
  <c r="O898" i="39"/>
  <c r="K909" i="27"/>
  <c r="I909" i="27"/>
  <c r="N899" i="35"/>
  <c r="F898" i="36"/>
  <c r="G898" i="36" s="1"/>
  <c r="H898" i="36" s="1"/>
  <c r="S923" i="39" l="1"/>
  <c r="K934" i="30"/>
  <c r="L934" i="30" s="1"/>
  <c r="G922" i="37"/>
  <c r="H922" i="37" s="1"/>
  <c r="C923" i="51" s="1"/>
  <c r="D923" i="51" s="1"/>
  <c r="E923" i="51" s="1"/>
  <c r="M922" i="37"/>
  <c r="N922" i="37" s="1"/>
  <c r="I923" i="51" s="1"/>
  <c r="J923" i="51" s="1"/>
  <c r="K923" i="51" s="1"/>
  <c r="J651" i="32"/>
  <c r="K651" i="32" s="1"/>
  <c r="Y641" i="35"/>
  <c r="Z641" i="35" s="1"/>
  <c r="L640" i="36"/>
  <c r="M640" i="36" s="1"/>
  <c r="N640" i="36" s="1"/>
  <c r="L909" i="27"/>
  <c r="F910" i="27" s="1"/>
  <c r="M909" i="27"/>
  <c r="P899" i="35"/>
  <c r="O899" i="35"/>
  <c r="H898" i="39"/>
  <c r="J898" i="39"/>
  <c r="I898" i="39"/>
  <c r="M934" i="30" l="1"/>
  <c r="F935" i="30" s="1"/>
  <c r="N934" i="30"/>
  <c r="H924" i="35"/>
  <c r="C923" i="36"/>
  <c r="D923" i="36" s="1"/>
  <c r="E923" i="36" s="1"/>
  <c r="E924" i="39" s="1"/>
  <c r="T924" i="39" s="1"/>
  <c r="I923" i="36"/>
  <c r="J923" i="36" s="1"/>
  <c r="K923" i="36" s="1"/>
  <c r="S924" i="35"/>
  <c r="K898" i="39"/>
  <c r="L651" i="32"/>
  <c r="F652" i="32" s="1"/>
  <c r="M651" i="32"/>
  <c r="G638" i="21" s="1"/>
  <c r="Q899" i="35"/>
  <c r="V899" i="35" s="1"/>
  <c r="W899" i="35" s="1"/>
  <c r="K899" i="35" s="1"/>
  <c r="D899" i="39" s="1"/>
  <c r="I898" i="37"/>
  <c r="J898" i="37" s="1"/>
  <c r="K898" i="37" s="1"/>
  <c r="F899" i="51" s="1"/>
  <c r="G899" i="51" s="1"/>
  <c r="H899" i="51" s="1"/>
  <c r="M900" i="35"/>
  <c r="H910" i="27"/>
  <c r="J910" i="27" s="1"/>
  <c r="G910" i="27"/>
  <c r="U924" i="39" l="1"/>
  <c r="P924" i="39"/>
  <c r="Q924" i="39" s="1"/>
  <c r="R924" i="39"/>
  <c r="L898" i="39"/>
  <c r="T924" i="35"/>
  <c r="U924" i="35"/>
  <c r="I924" i="35"/>
  <c r="J924" i="35"/>
  <c r="O934" i="30"/>
  <c r="P934" i="30" s="1"/>
  <c r="E923" i="37"/>
  <c r="G935" i="30"/>
  <c r="I935" i="30"/>
  <c r="X642" i="35"/>
  <c r="O640" i="37"/>
  <c r="P640" i="37" s="1"/>
  <c r="Q640" i="37" s="1"/>
  <c r="L641" i="51" s="1"/>
  <c r="M641" i="51" s="1"/>
  <c r="N641" i="51" s="1"/>
  <c r="H652" i="32"/>
  <c r="G652" i="32"/>
  <c r="I910" i="27"/>
  <c r="K910" i="27"/>
  <c r="N900" i="35"/>
  <c r="F899" i="36"/>
  <c r="G899" i="36" s="1"/>
  <c r="H899" i="36" s="1"/>
  <c r="F899" i="39"/>
  <c r="O899" i="39"/>
  <c r="S924" i="39" l="1"/>
  <c r="K935" i="30"/>
  <c r="L935" i="30" s="1"/>
  <c r="G923" i="37"/>
  <c r="H923" i="37" s="1"/>
  <c r="C924" i="51" s="1"/>
  <c r="D924" i="51" s="1"/>
  <c r="E924" i="51" s="1"/>
  <c r="M923" i="37"/>
  <c r="N923" i="37" s="1"/>
  <c r="I924" i="51" s="1"/>
  <c r="J924" i="51" s="1"/>
  <c r="K924" i="51" s="1"/>
  <c r="J652" i="32"/>
  <c r="K652" i="32" s="1"/>
  <c r="Y642" i="35"/>
  <c r="Z642" i="35" s="1"/>
  <c r="L641" i="36"/>
  <c r="M641" i="36" s="1"/>
  <c r="N641" i="36" s="1"/>
  <c r="O900" i="35"/>
  <c r="P900" i="35"/>
  <c r="L910" i="27"/>
  <c r="F911" i="27" s="1"/>
  <c r="M910" i="27"/>
  <c r="G899" i="39"/>
  <c r="Q900" i="35" l="1"/>
  <c r="V900" i="35" s="1"/>
  <c r="W900" i="35" s="1"/>
  <c r="K900" i="35" s="1"/>
  <c r="D900" i="39" s="1"/>
  <c r="O900" i="39" s="1"/>
  <c r="I924" i="36"/>
  <c r="J924" i="36" s="1"/>
  <c r="K924" i="36" s="1"/>
  <c r="S925" i="35"/>
  <c r="M935" i="30"/>
  <c r="F936" i="30" s="1"/>
  <c r="N935" i="30"/>
  <c r="C924" i="36"/>
  <c r="D924" i="36" s="1"/>
  <c r="E924" i="36" s="1"/>
  <c r="E925" i="39" s="1"/>
  <c r="T925" i="39" s="1"/>
  <c r="H925" i="35"/>
  <c r="L652" i="32"/>
  <c r="F653" i="32" s="1"/>
  <c r="M652" i="32"/>
  <c r="G639" i="21" s="1"/>
  <c r="I899" i="39"/>
  <c r="J899" i="39"/>
  <c r="H899" i="39"/>
  <c r="H911" i="27"/>
  <c r="J911" i="27" s="1"/>
  <c r="G911" i="27"/>
  <c r="M901" i="35"/>
  <c r="I899" i="37"/>
  <c r="J899" i="37" s="1"/>
  <c r="K899" i="37" s="1"/>
  <c r="F900" i="51" s="1"/>
  <c r="G900" i="51" s="1"/>
  <c r="H900" i="51" s="1"/>
  <c r="F900" i="39" l="1"/>
  <c r="G900" i="39" s="1"/>
  <c r="U925" i="39"/>
  <c r="P925" i="39"/>
  <c r="Q925" i="39" s="1"/>
  <c r="R925" i="39"/>
  <c r="E924" i="37"/>
  <c r="O935" i="30"/>
  <c r="P935" i="30" s="1"/>
  <c r="G936" i="30"/>
  <c r="I936" i="30"/>
  <c r="U925" i="35"/>
  <c r="T925" i="35"/>
  <c r="J925" i="35"/>
  <c r="I925" i="35"/>
  <c r="O641" i="37"/>
  <c r="P641" i="37" s="1"/>
  <c r="Q641" i="37" s="1"/>
  <c r="L642" i="51" s="1"/>
  <c r="M642" i="51" s="1"/>
  <c r="N642" i="51" s="1"/>
  <c r="X643" i="35"/>
  <c r="G653" i="32"/>
  <c r="H653" i="32"/>
  <c r="I911" i="27"/>
  <c r="K911" i="27"/>
  <c r="H900" i="39"/>
  <c r="I900" i="39"/>
  <c r="J900" i="39"/>
  <c r="F900" i="36"/>
  <c r="G900" i="36" s="1"/>
  <c r="H900" i="36" s="1"/>
  <c r="N901" i="35"/>
  <c r="K899" i="39"/>
  <c r="K936" i="30" l="1"/>
  <c r="L936" i="30" s="1"/>
  <c r="G924" i="37"/>
  <c r="H924" i="37" s="1"/>
  <c r="C925" i="51" s="1"/>
  <c r="D925" i="51" s="1"/>
  <c r="E925" i="51" s="1"/>
  <c r="M924" i="37"/>
  <c r="N924" i="37" s="1"/>
  <c r="I925" i="51" s="1"/>
  <c r="J925" i="51" s="1"/>
  <c r="K925" i="51" s="1"/>
  <c r="S925" i="39"/>
  <c r="L899" i="39"/>
  <c r="K900" i="39"/>
  <c r="L900" i="39" s="1"/>
  <c r="J653" i="32"/>
  <c r="K653" i="32" s="1"/>
  <c r="L642" i="36"/>
  <c r="M642" i="36" s="1"/>
  <c r="N642" i="36" s="1"/>
  <c r="Y643" i="35"/>
  <c r="Z643" i="35" s="1"/>
  <c r="L911" i="27"/>
  <c r="F912" i="27" s="1"/>
  <c r="M911" i="27"/>
  <c r="O901" i="35"/>
  <c r="P901" i="35"/>
  <c r="M936" i="30" l="1"/>
  <c r="F937" i="30" s="1"/>
  <c r="N936" i="30"/>
  <c r="S926" i="35"/>
  <c r="I925" i="36"/>
  <c r="J925" i="36" s="1"/>
  <c r="K925" i="36" s="1"/>
  <c r="H926" i="35"/>
  <c r="C925" i="36"/>
  <c r="D925" i="36" s="1"/>
  <c r="E925" i="36" s="1"/>
  <c r="E926" i="39" s="1"/>
  <c r="T926" i="39" s="1"/>
  <c r="Q901" i="35"/>
  <c r="V901" i="35" s="1"/>
  <c r="W901" i="35" s="1"/>
  <c r="K901" i="35" s="1"/>
  <c r="D901" i="39" s="1"/>
  <c r="F901" i="39" s="1"/>
  <c r="L653" i="32"/>
  <c r="F654" i="32" s="1"/>
  <c r="M653" i="32"/>
  <c r="G640" i="21" s="1"/>
  <c r="I900" i="37"/>
  <c r="J900" i="37" s="1"/>
  <c r="K900" i="37" s="1"/>
  <c r="F901" i="51" s="1"/>
  <c r="G901" i="51" s="1"/>
  <c r="H901" i="51" s="1"/>
  <c r="M902" i="35"/>
  <c r="G912" i="27"/>
  <c r="H912" i="27"/>
  <c r="J912" i="27" s="1"/>
  <c r="U926" i="39" l="1"/>
  <c r="P926" i="39"/>
  <c r="Q926" i="39" s="1"/>
  <c r="R926" i="39"/>
  <c r="T926" i="35"/>
  <c r="U926" i="35"/>
  <c r="J926" i="35"/>
  <c r="I926" i="35"/>
  <c r="O901" i="39"/>
  <c r="E925" i="37"/>
  <c r="O936" i="30"/>
  <c r="P936" i="30" s="1"/>
  <c r="I937" i="30"/>
  <c r="G937" i="30"/>
  <c r="X644" i="35"/>
  <c r="O642" i="37"/>
  <c r="P642" i="37" s="1"/>
  <c r="Q642" i="37" s="1"/>
  <c r="L643" i="51" s="1"/>
  <c r="M643" i="51" s="1"/>
  <c r="N643" i="51" s="1"/>
  <c r="G654" i="32"/>
  <c r="H654" i="32"/>
  <c r="I912" i="27"/>
  <c r="K912" i="27"/>
  <c r="N902" i="35"/>
  <c r="F901" i="36"/>
  <c r="G901" i="36" s="1"/>
  <c r="H901" i="36" s="1"/>
  <c r="G901" i="39"/>
  <c r="H901" i="39" s="1"/>
  <c r="G925" i="37" l="1"/>
  <c r="H925" i="37" s="1"/>
  <c r="C926" i="51" s="1"/>
  <c r="D926" i="51" s="1"/>
  <c r="E926" i="51" s="1"/>
  <c r="M925" i="37"/>
  <c r="N925" i="37" s="1"/>
  <c r="I926" i="51" s="1"/>
  <c r="J926" i="51" s="1"/>
  <c r="K926" i="51" s="1"/>
  <c r="K937" i="30"/>
  <c r="L937" i="30" s="1"/>
  <c r="S926" i="39"/>
  <c r="J654" i="32"/>
  <c r="K654" i="32" s="1"/>
  <c r="Y644" i="35"/>
  <c r="Z644" i="35" s="1"/>
  <c r="L643" i="36"/>
  <c r="M643" i="36" s="1"/>
  <c r="N643" i="36" s="1"/>
  <c r="P902" i="35"/>
  <c r="O902" i="35"/>
  <c r="M912" i="27"/>
  <c r="L912" i="27"/>
  <c r="F913" i="27" s="1"/>
  <c r="I901" i="39"/>
  <c r="K901" i="39" s="1"/>
  <c r="J901" i="39"/>
  <c r="M937" i="30" l="1"/>
  <c r="F938" i="30" s="1"/>
  <c r="N937" i="30"/>
  <c r="S927" i="35"/>
  <c r="I926" i="36"/>
  <c r="J926" i="36" s="1"/>
  <c r="K926" i="36" s="1"/>
  <c r="H927" i="35"/>
  <c r="C926" i="36"/>
  <c r="D926" i="36" s="1"/>
  <c r="E926" i="36" s="1"/>
  <c r="E927" i="39" s="1"/>
  <c r="T927" i="39" s="1"/>
  <c r="M654" i="32"/>
  <c r="G641" i="21" s="1"/>
  <c r="L654" i="32"/>
  <c r="F655" i="32" s="1"/>
  <c r="L901" i="39"/>
  <c r="M903" i="35"/>
  <c r="I901" i="37"/>
  <c r="J901" i="37" s="1"/>
  <c r="K901" i="37" s="1"/>
  <c r="F902" i="51" s="1"/>
  <c r="G902" i="51" s="1"/>
  <c r="H902" i="51" s="1"/>
  <c r="Q902" i="35"/>
  <c r="V902" i="35" s="1"/>
  <c r="W902" i="35" s="1"/>
  <c r="K902" i="35" s="1"/>
  <c r="D902" i="39" s="1"/>
  <c r="H913" i="27"/>
  <c r="J913" i="27" s="1"/>
  <c r="G913" i="27"/>
  <c r="U927" i="39" l="1"/>
  <c r="U927" i="35"/>
  <c r="T927" i="35"/>
  <c r="P927" i="39"/>
  <c r="Q927" i="39" s="1"/>
  <c r="R927" i="39"/>
  <c r="I927" i="35"/>
  <c r="J927" i="35"/>
  <c r="E926" i="37"/>
  <c r="O937" i="30"/>
  <c r="P937" i="30" s="1"/>
  <c r="G938" i="30"/>
  <c r="I938" i="30"/>
  <c r="H655" i="32"/>
  <c r="G655" i="32"/>
  <c r="O643" i="37"/>
  <c r="P643" i="37" s="1"/>
  <c r="Q643" i="37" s="1"/>
  <c r="L644" i="51" s="1"/>
  <c r="M644" i="51" s="1"/>
  <c r="N644" i="51" s="1"/>
  <c r="X645" i="35"/>
  <c r="O902" i="39"/>
  <c r="F902" i="39"/>
  <c r="N903" i="35"/>
  <c r="F902" i="36"/>
  <c r="G902" i="36" s="1"/>
  <c r="H902" i="36" s="1"/>
  <c r="K913" i="27"/>
  <c r="I913" i="27"/>
  <c r="S927" i="39" l="1"/>
  <c r="K938" i="30"/>
  <c r="L938" i="30" s="1"/>
  <c r="G926" i="37"/>
  <c r="H926" i="37" s="1"/>
  <c r="C927" i="51" s="1"/>
  <c r="D927" i="51" s="1"/>
  <c r="E927" i="51" s="1"/>
  <c r="M926" i="37"/>
  <c r="N926" i="37" s="1"/>
  <c r="I927" i="51" s="1"/>
  <c r="J927" i="51" s="1"/>
  <c r="K927" i="51" s="1"/>
  <c r="L644" i="36"/>
  <c r="M644" i="36" s="1"/>
  <c r="N644" i="36" s="1"/>
  <c r="Y645" i="35"/>
  <c r="Z645" i="35" s="1"/>
  <c r="J655" i="32"/>
  <c r="K655" i="32" s="1"/>
  <c r="L913" i="27"/>
  <c r="F914" i="27" s="1"/>
  <c r="M913" i="27"/>
  <c r="G902" i="39"/>
  <c r="H902" i="39" s="1"/>
  <c r="P903" i="35"/>
  <c r="O903" i="35"/>
  <c r="M938" i="30" l="1"/>
  <c r="F939" i="30" s="1"/>
  <c r="N938" i="30"/>
  <c r="I927" i="36"/>
  <c r="J927" i="36" s="1"/>
  <c r="K927" i="36" s="1"/>
  <c r="S928" i="35"/>
  <c r="C927" i="36"/>
  <c r="D927" i="36" s="1"/>
  <c r="E927" i="36" s="1"/>
  <c r="E928" i="39" s="1"/>
  <c r="T928" i="39" s="1"/>
  <c r="H928" i="35"/>
  <c r="M655" i="32"/>
  <c r="G642" i="21" s="1"/>
  <c r="L655" i="32"/>
  <c r="F656" i="32" s="1"/>
  <c r="I902" i="39"/>
  <c r="K902" i="39" s="1"/>
  <c r="J902" i="39"/>
  <c r="M904" i="35"/>
  <c r="I902" i="37"/>
  <c r="J902" i="37" s="1"/>
  <c r="K902" i="37" s="1"/>
  <c r="F903" i="51" s="1"/>
  <c r="G903" i="51" s="1"/>
  <c r="H903" i="51" s="1"/>
  <c r="Q903" i="35"/>
  <c r="V903" i="35" s="1"/>
  <c r="W903" i="35" s="1"/>
  <c r="K903" i="35" s="1"/>
  <c r="D903" i="39" s="1"/>
  <c r="H914" i="27"/>
  <c r="J914" i="27" s="1"/>
  <c r="G914" i="27"/>
  <c r="U928" i="39" l="1"/>
  <c r="I928" i="35"/>
  <c r="J928" i="35"/>
  <c r="P928" i="39"/>
  <c r="Q928" i="39" s="1"/>
  <c r="R928" i="39"/>
  <c r="O938" i="30"/>
  <c r="P938" i="30" s="1"/>
  <c r="E927" i="37"/>
  <c r="U928" i="35"/>
  <c r="T928" i="35"/>
  <c r="G939" i="30"/>
  <c r="I939" i="30"/>
  <c r="G656" i="32"/>
  <c r="H656" i="32"/>
  <c r="X646" i="35"/>
  <c r="O644" i="37"/>
  <c r="P644" i="37" s="1"/>
  <c r="Q644" i="37" s="1"/>
  <c r="L645" i="51" s="1"/>
  <c r="M645" i="51" s="1"/>
  <c r="N645" i="51" s="1"/>
  <c r="L902" i="39"/>
  <c r="F903" i="39"/>
  <c r="G903" i="39" s="1"/>
  <c r="O903" i="39"/>
  <c r="F903" i="36"/>
  <c r="G903" i="36" s="1"/>
  <c r="H903" i="36" s="1"/>
  <c r="N904" i="35"/>
  <c r="K914" i="27"/>
  <c r="I914" i="27"/>
  <c r="G927" i="37" l="1"/>
  <c r="H927" i="37" s="1"/>
  <c r="C928" i="51" s="1"/>
  <c r="D928" i="51" s="1"/>
  <c r="E928" i="51" s="1"/>
  <c r="M927" i="37"/>
  <c r="N927" i="37" s="1"/>
  <c r="I928" i="51" s="1"/>
  <c r="J928" i="51" s="1"/>
  <c r="K928" i="51" s="1"/>
  <c r="S928" i="39"/>
  <c r="K939" i="30"/>
  <c r="L939" i="30" s="1"/>
  <c r="Y646" i="35"/>
  <c r="Z646" i="35" s="1"/>
  <c r="L645" i="36"/>
  <c r="M645" i="36" s="1"/>
  <c r="N645" i="36" s="1"/>
  <c r="J656" i="32"/>
  <c r="K656" i="32" s="1"/>
  <c r="P904" i="35"/>
  <c r="O904" i="35"/>
  <c r="L914" i="27"/>
  <c r="F915" i="27" s="1"/>
  <c r="M914" i="27"/>
  <c r="H903" i="39"/>
  <c r="I903" i="39"/>
  <c r="J903" i="39"/>
  <c r="M939" i="30" l="1"/>
  <c r="F940" i="30" s="1"/>
  <c r="N939" i="30"/>
  <c r="I928" i="36"/>
  <c r="J928" i="36" s="1"/>
  <c r="K928" i="36" s="1"/>
  <c r="S929" i="35"/>
  <c r="H929" i="35"/>
  <c r="C928" i="36"/>
  <c r="D928" i="36" s="1"/>
  <c r="E928" i="36" s="1"/>
  <c r="E929" i="39" s="1"/>
  <c r="T929" i="39" s="1"/>
  <c r="M656" i="32"/>
  <c r="G643" i="21" s="1"/>
  <c r="L656" i="32"/>
  <c r="F657" i="32" s="1"/>
  <c r="K903" i="39"/>
  <c r="L903" i="39" s="1"/>
  <c r="I903" i="37"/>
  <c r="J903" i="37" s="1"/>
  <c r="K903" i="37" s="1"/>
  <c r="F904" i="51" s="1"/>
  <c r="G904" i="51" s="1"/>
  <c r="H904" i="51" s="1"/>
  <c r="M905" i="35"/>
  <c r="H915" i="27"/>
  <c r="J915" i="27" s="1"/>
  <c r="G915" i="27"/>
  <c r="Q904" i="35"/>
  <c r="V904" i="35" s="1"/>
  <c r="W904" i="35" s="1"/>
  <c r="K904" i="35" s="1"/>
  <c r="D904" i="39" s="1"/>
  <c r="U929" i="39" l="1"/>
  <c r="T929" i="35"/>
  <c r="U929" i="35"/>
  <c r="J929" i="35"/>
  <c r="I929" i="35"/>
  <c r="E928" i="37"/>
  <c r="O939" i="30"/>
  <c r="P939" i="30" s="1"/>
  <c r="P929" i="39"/>
  <c r="Q929" i="39" s="1"/>
  <c r="R929" i="39"/>
  <c r="G940" i="30"/>
  <c r="I940" i="30"/>
  <c r="H657" i="32"/>
  <c r="G657" i="32"/>
  <c r="X647" i="35"/>
  <c r="O645" i="37"/>
  <c r="P645" i="37" s="1"/>
  <c r="Q645" i="37" s="1"/>
  <c r="L646" i="51" s="1"/>
  <c r="M646" i="51" s="1"/>
  <c r="N646" i="51" s="1"/>
  <c r="F904" i="39"/>
  <c r="O904" i="39"/>
  <c r="K915" i="27"/>
  <c r="I915" i="27"/>
  <c r="N905" i="35"/>
  <c r="F904" i="36"/>
  <c r="G904" i="36" s="1"/>
  <c r="H904" i="36" s="1"/>
  <c r="S929" i="39" l="1"/>
  <c r="G928" i="37"/>
  <c r="H928" i="37" s="1"/>
  <c r="C929" i="51" s="1"/>
  <c r="D929" i="51" s="1"/>
  <c r="E929" i="51" s="1"/>
  <c r="M928" i="37"/>
  <c r="N928" i="37" s="1"/>
  <c r="I929" i="51" s="1"/>
  <c r="J929" i="51" s="1"/>
  <c r="K929" i="51" s="1"/>
  <c r="K940" i="30"/>
  <c r="L940" i="30" s="1"/>
  <c r="Y647" i="35"/>
  <c r="Z647" i="35" s="1"/>
  <c r="L646" i="36"/>
  <c r="M646" i="36" s="1"/>
  <c r="N646" i="36" s="1"/>
  <c r="J657" i="32"/>
  <c r="K657" i="32" s="1"/>
  <c r="L915" i="27"/>
  <c r="F916" i="27" s="1"/>
  <c r="M915" i="27"/>
  <c r="P905" i="35"/>
  <c r="O905" i="35"/>
  <c r="G904" i="39"/>
  <c r="H904" i="39" s="1"/>
  <c r="M940" i="30" l="1"/>
  <c r="F941" i="30" s="1"/>
  <c r="N940" i="30"/>
  <c r="C929" i="36"/>
  <c r="D929" i="36" s="1"/>
  <c r="E929" i="36" s="1"/>
  <c r="E930" i="39" s="1"/>
  <c r="T930" i="39" s="1"/>
  <c r="H930" i="35"/>
  <c r="I929" i="36"/>
  <c r="J929" i="36" s="1"/>
  <c r="K929" i="36" s="1"/>
  <c r="S930" i="35"/>
  <c r="M657" i="32"/>
  <c r="L657" i="32"/>
  <c r="F658" i="32" s="1"/>
  <c r="Q905" i="35"/>
  <c r="V905" i="35" s="1"/>
  <c r="W905" i="35" s="1"/>
  <c r="K905" i="35" s="1"/>
  <c r="D905" i="39" s="1"/>
  <c r="I904" i="37"/>
  <c r="J904" i="37" s="1"/>
  <c r="K904" i="37" s="1"/>
  <c r="F905" i="51" s="1"/>
  <c r="G905" i="51" s="1"/>
  <c r="H905" i="51" s="1"/>
  <c r="M906" i="35"/>
  <c r="J904" i="39"/>
  <c r="I904" i="39"/>
  <c r="K904" i="39" s="1"/>
  <c r="H916" i="27"/>
  <c r="J916" i="27" s="1"/>
  <c r="G916" i="27"/>
  <c r="U930" i="39" l="1"/>
  <c r="P930" i="39"/>
  <c r="Q930" i="39" s="1"/>
  <c r="R930" i="39"/>
  <c r="U930" i="35"/>
  <c r="T930" i="35"/>
  <c r="E929" i="37"/>
  <c r="O940" i="30"/>
  <c r="P940" i="30" s="1"/>
  <c r="J930" i="35"/>
  <c r="I930" i="35"/>
  <c r="I941" i="30"/>
  <c r="G941" i="30"/>
  <c r="H658" i="32"/>
  <c r="G658" i="32"/>
  <c r="O646" i="37"/>
  <c r="P646" i="37" s="1"/>
  <c r="Q646" i="37" s="1"/>
  <c r="L647" i="51" s="1"/>
  <c r="M647" i="51" s="1"/>
  <c r="N647" i="51" s="1"/>
  <c r="X648" i="35"/>
  <c r="I916" i="27"/>
  <c r="K916" i="27"/>
  <c r="F905" i="36"/>
  <c r="G905" i="36" s="1"/>
  <c r="H905" i="36" s="1"/>
  <c r="N906" i="35"/>
  <c r="L904" i="39"/>
  <c r="O905" i="39"/>
  <c r="F905" i="39"/>
  <c r="G905" i="39" s="1"/>
  <c r="G929" i="37" l="1"/>
  <c r="H929" i="37" s="1"/>
  <c r="C930" i="51" s="1"/>
  <c r="D930" i="51" s="1"/>
  <c r="E930" i="51" s="1"/>
  <c r="M929" i="37"/>
  <c r="N929" i="37" s="1"/>
  <c r="I930" i="51" s="1"/>
  <c r="J930" i="51" s="1"/>
  <c r="K930" i="51" s="1"/>
  <c r="S930" i="39"/>
  <c r="K941" i="30"/>
  <c r="L941" i="30" s="1"/>
  <c r="Y648" i="35"/>
  <c r="Z648" i="35" s="1"/>
  <c r="L647" i="36"/>
  <c r="M647" i="36" s="1"/>
  <c r="N647" i="36" s="1"/>
  <c r="J658" i="32"/>
  <c r="K658" i="32" s="1"/>
  <c r="H905" i="39"/>
  <c r="I905" i="39"/>
  <c r="J905" i="39"/>
  <c r="O906" i="35"/>
  <c r="P906" i="35"/>
  <c r="L916" i="27"/>
  <c r="F917" i="27" s="1"/>
  <c r="M916" i="27"/>
  <c r="K905" i="39" l="1"/>
  <c r="M941" i="30"/>
  <c r="F942" i="30" s="1"/>
  <c r="N941" i="30"/>
  <c r="I930" i="36"/>
  <c r="J930" i="36" s="1"/>
  <c r="K930" i="36" s="1"/>
  <c r="S931" i="35"/>
  <c r="C930" i="36"/>
  <c r="D930" i="36" s="1"/>
  <c r="E930" i="36" s="1"/>
  <c r="E931" i="39" s="1"/>
  <c r="T931" i="39" s="1"/>
  <c r="H931" i="35"/>
  <c r="Q906" i="35"/>
  <c r="V906" i="35" s="1"/>
  <c r="W906" i="35" s="1"/>
  <c r="K906" i="35" s="1"/>
  <c r="D906" i="39" s="1"/>
  <c r="F906" i="39" s="1"/>
  <c r="L658" i="32"/>
  <c r="F659" i="32" s="1"/>
  <c r="M658" i="32"/>
  <c r="I905" i="37"/>
  <c r="J905" i="37" s="1"/>
  <c r="K905" i="37" s="1"/>
  <c r="F906" i="51" s="1"/>
  <c r="G906" i="51" s="1"/>
  <c r="H906" i="51" s="1"/>
  <c r="M907" i="35"/>
  <c r="G917" i="27"/>
  <c r="H917" i="27"/>
  <c r="J917" i="27" s="1"/>
  <c r="L905" i="39"/>
  <c r="U931" i="39" l="1"/>
  <c r="U931" i="35"/>
  <c r="T931" i="35"/>
  <c r="P931" i="39"/>
  <c r="Q931" i="39" s="1"/>
  <c r="R931" i="39"/>
  <c r="O941" i="30"/>
  <c r="P941" i="30" s="1"/>
  <c r="E930" i="37"/>
  <c r="O906" i="39"/>
  <c r="I931" i="35"/>
  <c r="J931" i="35"/>
  <c r="G942" i="30"/>
  <c r="I942" i="30"/>
  <c r="X649" i="35"/>
  <c r="O647" i="37"/>
  <c r="P647" i="37" s="1"/>
  <c r="Q647" i="37" s="1"/>
  <c r="L648" i="51" s="1"/>
  <c r="M648" i="51" s="1"/>
  <c r="N648" i="51" s="1"/>
  <c r="G659" i="32"/>
  <c r="H659" i="32"/>
  <c r="I917" i="27"/>
  <c r="K917" i="27"/>
  <c r="G906" i="39"/>
  <c r="H906" i="39" s="1"/>
  <c r="F906" i="36"/>
  <c r="G906" i="36" s="1"/>
  <c r="H906" i="36" s="1"/>
  <c r="N907" i="35"/>
  <c r="G930" i="37" l="1"/>
  <c r="H930" i="37" s="1"/>
  <c r="C931" i="51" s="1"/>
  <c r="D931" i="51" s="1"/>
  <c r="E931" i="51" s="1"/>
  <c r="M930" i="37"/>
  <c r="N930" i="37" s="1"/>
  <c r="I931" i="51" s="1"/>
  <c r="J931" i="51" s="1"/>
  <c r="K931" i="51" s="1"/>
  <c r="S931" i="39"/>
  <c r="K942" i="30"/>
  <c r="L942" i="30" s="1"/>
  <c r="J659" i="32"/>
  <c r="K659" i="32" s="1"/>
  <c r="L648" i="36"/>
  <c r="M648" i="36" s="1"/>
  <c r="N648" i="36" s="1"/>
  <c r="Y649" i="35"/>
  <c r="Z649" i="35" s="1"/>
  <c r="I906" i="39"/>
  <c r="K906" i="39" s="1"/>
  <c r="J906" i="39"/>
  <c r="M917" i="27"/>
  <c r="L917" i="27"/>
  <c r="F918" i="27" s="1"/>
  <c r="P907" i="35"/>
  <c r="O907" i="35"/>
  <c r="M942" i="30" l="1"/>
  <c r="F943" i="30" s="1"/>
  <c r="N942" i="30"/>
  <c r="I931" i="36"/>
  <c r="J931" i="36" s="1"/>
  <c r="K931" i="36" s="1"/>
  <c r="S932" i="35"/>
  <c r="C931" i="36"/>
  <c r="D931" i="36" s="1"/>
  <c r="E931" i="36" s="1"/>
  <c r="E932" i="39" s="1"/>
  <c r="T932" i="39" s="1"/>
  <c r="H932" i="35"/>
  <c r="M659" i="32"/>
  <c r="L659" i="32"/>
  <c r="F660" i="32" s="1"/>
  <c r="G918" i="27"/>
  <c r="H918" i="27"/>
  <c r="J918" i="27" s="1"/>
  <c r="I906" i="37"/>
  <c r="J906" i="37" s="1"/>
  <c r="K906" i="37" s="1"/>
  <c r="F907" i="51" s="1"/>
  <c r="G907" i="51" s="1"/>
  <c r="H907" i="51" s="1"/>
  <c r="M908" i="35"/>
  <c r="Q907" i="35"/>
  <c r="V907" i="35" s="1"/>
  <c r="W907" i="35" s="1"/>
  <c r="K907" i="35" s="1"/>
  <c r="D907" i="39" s="1"/>
  <c r="L906" i="39"/>
  <c r="U932" i="39" l="1"/>
  <c r="P932" i="39"/>
  <c r="Q932" i="39" s="1"/>
  <c r="R932" i="39"/>
  <c r="J932" i="35"/>
  <c r="I932" i="35"/>
  <c r="T932" i="35"/>
  <c r="U932" i="35"/>
  <c r="E931" i="37"/>
  <c r="O942" i="30"/>
  <c r="P942" i="30" s="1"/>
  <c r="I943" i="30"/>
  <c r="G943" i="30"/>
  <c r="H660" i="32"/>
  <c r="G660" i="32"/>
  <c r="X650" i="35"/>
  <c r="O648" i="37"/>
  <c r="P648" i="37" s="1"/>
  <c r="Q648" i="37" s="1"/>
  <c r="L649" i="51" s="1"/>
  <c r="M649" i="51" s="1"/>
  <c r="N649" i="51" s="1"/>
  <c r="O907" i="39"/>
  <c r="F907" i="39"/>
  <c r="I918" i="27"/>
  <c r="K918" i="27"/>
  <c r="N908" i="35"/>
  <c r="F907" i="36"/>
  <c r="G907" i="36" s="1"/>
  <c r="H907" i="36" s="1"/>
  <c r="G931" i="37" l="1"/>
  <c r="H931" i="37" s="1"/>
  <c r="C932" i="51" s="1"/>
  <c r="D932" i="51" s="1"/>
  <c r="E932" i="51" s="1"/>
  <c r="M931" i="37"/>
  <c r="N931" i="37" s="1"/>
  <c r="I932" i="51" s="1"/>
  <c r="J932" i="51" s="1"/>
  <c r="K932" i="51" s="1"/>
  <c r="S932" i="39"/>
  <c r="K943" i="30"/>
  <c r="L943" i="30" s="1"/>
  <c r="L649" i="36"/>
  <c r="M649" i="36" s="1"/>
  <c r="N649" i="36" s="1"/>
  <c r="Y650" i="35"/>
  <c r="Z650" i="35" s="1"/>
  <c r="J660" i="32"/>
  <c r="K660" i="32" s="1"/>
  <c r="L918" i="27"/>
  <c r="F919" i="27" s="1"/>
  <c r="M918" i="27"/>
  <c r="G907" i="39"/>
  <c r="H907" i="39" s="1"/>
  <c r="O908" i="35"/>
  <c r="P908" i="35"/>
  <c r="Q908" i="35" s="1"/>
  <c r="V908" i="35" s="1"/>
  <c r="W908" i="35" s="1"/>
  <c r="K908" i="35" s="1"/>
  <c r="D908" i="39" s="1"/>
  <c r="M943" i="30" l="1"/>
  <c r="F944" i="30" s="1"/>
  <c r="N943" i="30"/>
  <c r="I932" i="36"/>
  <c r="J932" i="36" s="1"/>
  <c r="K932" i="36" s="1"/>
  <c r="S933" i="35"/>
  <c r="H933" i="35"/>
  <c r="C932" i="36"/>
  <c r="D932" i="36" s="1"/>
  <c r="E932" i="36" s="1"/>
  <c r="E933" i="39" s="1"/>
  <c r="T933" i="39" s="1"/>
  <c r="M660" i="32"/>
  <c r="L660" i="32"/>
  <c r="F661" i="32" s="1"/>
  <c r="I907" i="39"/>
  <c r="K907" i="39" s="1"/>
  <c r="J907" i="39"/>
  <c r="I907" i="37"/>
  <c r="J907" i="37" s="1"/>
  <c r="K907" i="37" s="1"/>
  <c r="F908" i="51" s="1"/>
  <c r="G908" i="51" s="1"/>
  <c r="H908" i="51" s="1"/>
  <c r="M909" i="35"/>
  <c r="O908" i="39"/>
  <c r="F908" i="39"/>
  <c r="G919" i="27"/>
  <c r="H919" i="27"/>
  <c r="J919" i="27" s="1"/>
  <c r="U933" i="39" l="1"/>
  <c r="U933" i="35"/>
  <c r="T933" i="35"/>
  <c r="O943" i="30"/>
  <c r="P943" i="30" s="1"/>
  <c r="E932" i="37"/>
  <c r="P933" i="39"/>
  <c r="Q933" i="39" s="1"/>
  <c r="R933" i="39"/>
  <c r="J933" i="35"/>
  <c r="I933" i="35"/>
  <c r="I944" i="30"/>
  <c r="G944" i="30"/>
  <c r="G661" i="32"/>
  <c r="H661" i="32"/>
  <c r="O649" i="37"/>
  <c r="P649" i="37" s="1"/>
  <c r="Q649" i="37" s="1"/>
  <c r="L650" i="51" s="1"/>
  <c r="M650" i="51" s="1"/>
  <c r="N650" i="51" s="1"/>
  <c r="X651" i="35"/>
  <c r="L907" i="39"/>
  <c r="G908" i="39"/>
  <c r="H908" i="39" s="1"/>
  <c r="F908" i="36"/>
  <c r="G908" i="36" s="1"/>
  <c r="H908" i="36" s="1"/>
  <c r="N909" i="35"/>
  <c r="I919" i="27"/>
  <c r="K919" i="27"/>
  <c r="G932" i="37" l="1"/>
  <c r="H932" i="37" s="1"/>
  <c r="C933" i="51" s="1"/>
  <c r="D933" i="51" s="1"/>
  <c r="E933" i="51" s="1"/>
  <c r="M932" i="37"/>
  <c r="N932" i="37" s="1"/>
  <c r="I933" i="51" s="1"/>
  <c r="J933" i="51" s="1"/>
  <c r="K933" i="51" s="1"/>
  <c r="S933" i="39"/>
  <c r="K944" i="30"/>
  <c r="L944" i="30" s="1"/>
  <c r="J661" i="32"/>
  <c r="K661" i="32" s="1"/>
  <c r="L650" i="36"/>
  <c r="M650" i="36" s="1"/>
  <c r="N650" i="36" s="1"/>
  <c r="Y651" i="35"/>
  <c r="Z651" i="35" s="1"/>
  <c r="M919" i="27"/>
  <c r="L919" i="27"/>
  <c r="F920" i="27" s="1"/>
  <c r="P909" i="35"/>
  <c r="O909" i="35"/>
  <c r="J908" i="39"/>
  <c r="I908" i="39"/>
  <c r="K908" i="39" s="1"/>
  <c r="M944" i="30" l="1"/>
  <c r="F945" i="30" s="1"/>
  <c r="N944" i="30"/>
  <c r="I933" i="36"/>
  <c r="J933" i="36" s="1"/>
  <c r="K933" i="36" s="1"/>
  <c r="S934" i="35"/>
  <c r="C933" i="36"/>
  <c r="D933" i="36" s="1"/>
  <c r="E933" i="36" s="1"/>
  <c r="E934" i="39" s="1"/>
  <c r="T934" i="39" s="1"/>
  <c r="H934" i="35"/>
  <c r="L661" i="32"/>
  <c r="F662" i="32" s="1"/>
  <c r="M661" i="32"/>
  <c r="L908" i="39"/>
  <c r="H920" i="27"/>
  <c r="J920" i="27" s="1"/>
  <c r="G920" i="27"/>
  <c r="Q909" i="35"/>
  <c r="V909" i="35" s="1"/>
  <c r="W909" i="35" s="1"/>
  <c r="K909" i="35" s="1"/>
  <c r="D909" i="39" s="1"/>
  <c r="M910" i="35"/>
  <c r="I908" i="37"/>
  <c r="J908" i="37" s="1"/>
  <c r="K908" i="37" s="1"/>
  <c r="F909" i="51" s="1"/>
  <c r="G909" i="51" s="1"/>
  <c r="H909" i="51" s="1"/>
  <c r="U934" i="39" l="1"/>
  <c r="P934" i="39"/>
  <c r="Q934" i="39" s="1"/>
  <c r="R934" i="39"/>
  <c r="E933" i="37"/>
  <c r="O944" i="30"/>
  <c r="P944" i="30" s="1"/>
  <c r="J934" i="35"/>
  <c r="I934" i="35"/>
  <c r="U934" i="35"/>
  <c r="T934" i="35"/>
  <c r="G945" i="30"/>
  <c r="I945" i="30"/>
  <c r="O650" i="37"/>
  <c r="P650" i="37" s="1"/>
  <c r="Q650" i="37" s="1"/>
  <c r="L651" i="51" s="1"/>
  <c r="M651" i="51" s="1"/>
  <c r="N651" i="51" s="1"/>
  <c r="X652" i="35"/>
  <c r="G662" i="32"/>
  <c r="H662" i="32"/>
  <c r="F909" i="36"/>
  <c r="G909" i="36" s="1"/>
  <c r="H909" i="36" s="1"/>
  <c r="N910" i="35"/>
  <c r="F909" i="39"/>
  <c r="G909" i="39" s="1"/>
  <c r="O909" i="39"/>
  <c r="K920" i="27"/>
  <c r="I920" i="27"/>
  <c r="G933" i="37" l="1"/>
  <c r="H933" i="37" s="1"/>
  <c r="C934" i="51" s="1"/>
  <c r="D934" i="51" s="1"/>
  <c r="E934" i="51" s="1"/>
  <c r="M933" i="37"/>
  <c r="N933" i="37" s="1"/>
  <c r="I934" i="51" s="1"/>
  <c r="J934" i="51" s="1"/>
  <c r="K934" i="51" s="1"/>
  <c r="K945" i="30"/>
  <c r="L945" i="30" s="1"/>
  <c r="S934" i="39"/>
  <c r="J662" i="32"/>
  <c r="K662" i="32" s="1"/>
  <c r="Y652" i="35"/>
  <c r="Z652" i="35" s="1"/>
  <c r="L651" i="36"/>
  <c r="M651" i="36" s="1"/>
  <c r="N651" i="36" s="1"/>
  <c r="H909" i="39"/>
  <c r="J909" i="39"/>
  <c r="I909" i="39"/>
  <c r="M920" i="27"/>
  <c r="L920" i="27"/>
  <c r="F921" i="27" s="1"/>
  <c r="O910" i="35"/>
  <c r="P910" i="35"/>
  <c r="K909" i="39" l="1"/>
  <c r="M945" i="30"/>
  <c r="F946" i="30" s="1"/>
  <c r="N945" i="30"/>
  <c r="I934" i="36"/>
  <c r="J934" i="36" s="1"/>
  <c r="K934" i="36" s="1"/>
  <c r="S935" i="35"/>
  <c r="H935" i="35"/>
  <c r="C934" i="36"/>
  <c r="D934" i="36" s="1"/>
  <c r="E934" i="36" s="1"/>
  <c r="E935" i="39" s="1"/>
  <c r="T935" i="39" s="1"/>
  <c r="L662" i="32"/>
  <c r="F663" i="32" s="1"/>
  <c r="M662" i="32"/>
  <c r="Q910" i="35"/>
  <c r="V910" i="35" s="1"/>
  <c r="W910" i="35" s="1"/>
  <c r="K910" i="35" s="1"/>
  <c r="D910" i="39" s="1"/>
  <c r="O910" i="39" s="1"/>
  <c r="H921" i="27"/>
  <c r="J921" i="27" s="1"/>
  <c r="G921" i="27"/>
  <c r="I909" i="37"/>
  <c r="J909" i="37" s="1"/>
  <c r="K909" i="37" s="1"/>
  <c r="F910" i="51" s="1"/>
  <c r="G910" i="51" s="1"/>
  <c r="H910" i="51" s="1"/>
  <c r="M911" i="35"/>
  <c r="L909" i="39"/>
  <c r="U935" i="39" l="1"/>
  <c r="U935" i="35"/>
  <c r="T935" i="35"/>
  <c r="E934" i="37"/>
  <c r="O945" i="30"/>
  <c r="P945" i="30" s="1"/>
  <c r="P935" i="39"/>
  <c r="Q935" i="39" s="1"/>
  <c r="R935" i="39"/>
  <c r="I935" i="35"/>
  <c r="J935" i="35"/>
  <c r="G946" i="30"/>
  <c r="I946" i="30"/>
  <c r="O651" i="37"/>
  <c r="P651" i="37" s="1"/>
  <c r="Q651" i="37" s="1"/>
  <c r="L652" i="51" s="1"/>
  <c r="M652" i="51" s="1"/>
  <c r="N652" i="51" s="1"/>
  <c r="X653" i="35"/>
  <c r="G663" i="32"/>
  <c r="H663" i="32"/>
  <c r="F910" i="39"/>
  <c r="G910" i="39" s="1"/>
  <c r="H910" i="39" s="1"/>
  <c r="F910" i="36"/>
  <c r="G910" i="36" s="1"/>
  <c r="H910" i="36" s="1"/>
  <c r="N911" i="35"/>
  <c r="K921" i="27"/>
  <c r="I921" i="27"/>
  <c r="S935" i="39" l="1"/>
  <c r="G934" i="37"/>
  <c r="H934" i="37" s="1"/>
  <c r="C935" i="51" s="1"/>
  <c r="D935" i="51" s="1"/>
  <c r="E935" i="51" s="1"/>
  <c r="M934" i="37"/>
  <c r="N934" i="37" s="1"/>
  <c r="I935" i="51" s="1"/>
  <c r="J935" i="51" s="1"/>
  <c r="K935" i="51" s="1"/>
  <c r="K946" i="30"/>
  <c r="L946" i="30" s="1"/>
  <c r="I910" i="39"/>
  <c r="K910" i="39" s="1"/>
  <c r="J910" i="39"/>
  <c r="J663" i="32"/>
  <c r="K663" i="32" s="1"/>
  <c r="Y653" i="35"/>
  <c r="Z653" i="35" s="1"/>
  <c r="L652" i="36"/>
  <c r="M652" i="36" s="1"/>
  <c r="N652" i="36" s="1"/>
  <c r="P911" i="35"/>
  <c r="O911" i="35"/>
  <c r="L921" i="27"/>
  <c r="F922" i="27" s="1"/>
  <c r="M921" i="27"/>
  <c r="L910" i="39" l="1"/>
  <c r="M946" i="30"/>
  <c r="F947" i="30" s="1"/>
  <c r="N946" i="30"/>
  <c r="I935" i="36"/>
  <c r="J935" i="36" s="1"/>
  <c r="K935" i="36" s="1"/>
  <c r="S936" i="35"/>
  <c r="C935" i="36"/>
  <c r="D935" i="36" s="1"/>
  <c r="E935" i="36" s="1"/>
  <c r="E936" i="39" s="1"/>
  <c r="T936" i="39" s="1"/>
  <c r="H936" i="35"/>
  <c r="L663" i="32"/>
  <c r="F664" i="32" s="1"/>
  <c r="M663" i="32"/>
  <c r="G922" i="27"/>
  <c r="H922" i="27"/>
  <c r="J922" i="27" s="1"/>
  <c r="M912" i="35"/>
  <c r="I910" i="37"/>
  <c r="J910" i="37" s="1"/>
  <c r="K910" i="37" s="1"/>
  <c r="F911" i="51" s="1"/>
  <c r="G911" i="51" s="1"/>
  <c r="H911" i="51" s="1"/>
  <c r="Q911" i="35"/>
  <c r="V911" i="35" s="1"/>
  <c r="W911" i="35" s="1"/>
  <c r="K911" i="35" s="1"/>
  <c r="D911" i="39" s="1"/>
  <c r="U936" i="39" l="1"/>
  <c r="P936" i="39"/>
  <c r="Q936" i="39" s="1"/>
  <c r="R936" i="39"/>
  <c r="O946" i="30"/>
  <c r="P946" i="30" s="1"/>
  <c r="E935" i="37"/>
  <c r="J936" i="35"/>
  <c r="I936" i="35"/>
  <c r="U936" i="35"/>
  <c r="T936" i="35"/>
  <c r="G947" i="30"/>
  <c r="I947" i="30"/>
  <c r="X654" i="35"/>
  <c r="O652" i="37"/>
  <c r="P652" i="37" s="1"/>
  <c r="Q652" i="37" s="1"/>
  <c r="L653" i="51" s="1"/>
  <c r="M653" i="51" s="1"/>
  <c r="N653" i="51" s="1"/>
  <c r="G664" i="32"/>
  <c r="H664" i="32"/>
  <c r="F911" i="36"/>
  <c r="G911" i="36" s="1"/>
  <c r="H911" i="36" s="1"/>
  <c r="N912" i="35"/>
  <c r="K922" i="27"/>
  <c r="I922" i="27"/>
  <c r="F911" i="39"/>
  <c r="G911" i="39" s="1"/>
  <c r="O911" i="39"/>
  <c r="G935" i="37" l="1"/>
  <c r="H935" i="37" s="1"/>
  <c r="C936" i="51" s="1"/>
  <c r="D936" i="51" s="1"/>
  <c r="E936" i="51" s="1"/>
  <c r="M935" i="37"/>
  <c r="N935" i="37" s="1"/>
  <c r="I936" i="51" s="1"/>
  <c r="J936" i="51" s="1"/>
  <c r="K936" i="51" s="1"/>
  <c r="K947" i="30"/>
  <c r="L947" i="30" s="1"/>
  <c r="S936" i="39"/>
  <c r="J664" i="32"/>
  <c r="K664" i="32" s="1"/>
  <c r="Y654" i="35"/>
  <c r="Z654" i="35" s="1"/>
  <c r="L653" i="36"/>
  <c r="M653" i="36" s="1"/>
  <c r="N653" i="36" s="1"/>
  <c r="L922" i="27"/>
  <c r="F923" i="27" s="1"/>
  <c r="M922" i="27"/>
  <c r="O912" i="35"/>
  <c r="P912" i="35"/>
  <c r="H911" i="39"/>
  <c r="J911" i="39"/>
  <c r="I911" i="39"/>
  <c r="N947" i="30" l="1"/>
  <c r="M947" i="30"/>
  <c r="F948" i="30" s="1"/>
  <c r="Q912" i="35"/>
  <c r="V912" i="35" s="1"/>
  <c r="W912" i="35" s="1"/>
  <c r="K912" i="35" s="1"/>
  <c r="D912" i="39" s="1"/>
  <c r="F912" i="39" s="1"/>
  <c r="I936" i="36"/>
  <c r="J936" i="36" s="1"/>
  <c r="K936" i="36" s="1"/>
  <c r="S937" i="35"/>
  <c r="H937" i="35"/>
  <c r="C936" i="36"/>
  <c r="D936" i="36" s="1"/>
  <c r="E936" i="36" s="1"/>
  <c r="E937" i="39" s="1"/>
  <c r="T937" i="39" s="1"/>
  <c r="K911" i="39"/>
  <c r="L911" i="39" s="1"/>
  <c r="L664" i="32"/>
  <c r="F665" i="32" s="1"/>
  <c r="M664" i="32"/>
  <c r="M913" i="35"/>
  <c r="I911" i="37"/>
  <c r="J911" i="37" s="1"/>
  <c r="K911" i="37" s="1"/>
  <c r="F912" i="51" s="1"/>
  <c r="G912" i="51" s="1"/>
  <c r="H912" i="51" s="1"/>
  <c r="H923" i="27"/>
  <c r="J923" i="27" s="1"/>
  <c r="G923" i="27"/>
  <c r="U937" i="39" l="1"/>
  <c r="O912" i="39"/>
  <c r="I937" i="35"/>
  <c r="J937" i="35"/>
  <c r="P937" i="39"/>
  <c r="Q937" i="39" s="1"/>
  <c r="R937" i="39"/>
  <c r="U937" i="35"/>
  <c r="T937" i="35"/>
  <c r="G948" i="30"/>
  <c r="I948" i="30"/>
  <c r="O947" i="30"/>
  <c r="P947" i="30" s="1"/>
  <c r="E936" i="37"/>
  <c r="X655" i="35"/>
  <c r="O653" i="37"/>
  <c r="P653" i="37" s="1"/>
  <c r="Q653" i="37" s="1"/>
  <c r="L654" i="51" s="1"/>
  <c r="M654" i="51" s="1"/>
  <c r="N654" i="51" s="1"/>
  <c r="H665" i="32"/>
  <c r="G665" i="32"/>
  <c r="K923" i="27"/>
  <c r="I923" i="27"/>
  <c r="F912" i="36"/>
  <c r="G912" i="36" s="1"/>
  <c r="H912" i="36" s="1"/>
  <c r="N913" i="35"/>
  <c r="G912" i="39"/>
  <c r="S937" i="39" l="1"/>
  <c r="K948" i="30"/>
  <c r="L948" i="30" s="1"/>
  <c r="G936" i="37"/>
  <c r="H936" i="37" s="1"/>
  <c r="C937" i="51" s="1"/>
  <c r="D937" i="51" s="1"/>
  <c r="E937" i="51" s="1"/>
  <c r="M936" i="37"/>
  <c r="N936" i="37" s="1"/>
  <c r="I937" i="51" s="1"/>
  <c r="J937" i="51" s="1"/>
  <c r="K937" i="51" s="1"/>
  <c r="J665" i="32"/>
  <c r="K665" i="32" s="1"/>
  <c r="Y655" i="35"/>
  <c r="Z655" i="35" s="1"/>
  <c r="L654" i="36"/>
  <c r="M654" i="36" s="1"/>
  <c r="N654" i="36" s="1"/>
  <c r="I912" i="39"/>
  <c r="J912" i="39"/>
  <c r="O913" i="35"/>
  <c r="P913" i="35"/>
  <c r="H912" i="39"/>
  <c r="L923" i="27"/>
  <c r="F924" i="27" s="1"/>
  <c r="M923" i="27"/>
  <c r="K912" i="39" l="1"/>
  <c r="L912" i="39" s="1"/>
  <c r="I937" i="36"/>
  <c r="J937" i="36" s="1"/>
  <c r="K937" i="36" s="1"/>
  <c r="S938" i="35"/>
  <c r="N948" i="30"/>
  <c r="M948" i="30"/>
  <c r="F949" i="30" s="1"/>
  <c r="H938" i="35"/>
  <c r="C937" i="36"/>
  <c r="D937" i="36" s="1"/>
  <c r="E937" i="36" s="1"/>
  <c r="E938" i="39" s="1"/>
  <c r="T938" i="39" s="1"/>
  <c r="M665" i="32"/>
  <c r="L665" i="32"/>
  <c r="F666" i="32" s="1"/>
  <c r="M914" i="35"/>
  <c r="I912" i="37"/>
  <c r="J912" i="37" s="1"/>
  <c r="K912" i="37" s="1"/>
  <c r="F913" i="51" s="1"/>
  <c r="G913" i="51" s="1"/>
  <c r="H913" i="51" s="1"/>
  <c r="Q913" i="35"/>
  <c r="V913" i="35" s="1"/>
  <c r="W913" i="35" s="1"/>
  <c r="K913" i="35" s="1"/>
  <c r="D913" i="39" s="1"/>
  <c r="G924" i="27"/>
  <c r="H924" i="27"/>
  <c r="J924" i="27" s="1"/>
  <c r="U938" i="39" l="1"/>
  <c r="G949" i="30"/>
  <c r="I949" i="30"/>
  <c r="O948" i="30"/>
  <c r="P948" i="30" s="1"/>
  <c r="E937" i="37"/>
  <c r="J938" i="35"/>
  <c r="I938" i="35"/>
  <c r="T938" i="35"/>
  <c r="U938" i="35"/>
  <c r="P938" i="39"/>
  <c r="Q938" i="39" s="1"/>
  <c r="R938" i="39"/>
  <c r="G666" i="32"/>
  <c r="H666" i="32"/>
  <c r="X656" i="35"/>
  <c r="O654" i="37"/>
  <c r="P654" i="37" s="1"/>
  <c r="Q654" i="37" s="1"/>
  <c r="L655" i="51" s="1"/>
  <c r="M655" i="51" s="1"/>
  <c r="N655" i="51" s="1"/>
  <c r="F913" i="36"/>
  <c r="G913" i="36" s="1"/>
  <c r="H913" i="36" s="1"/>
  <c r="N914" i="35"/>
  <c r="I924" i="27"/>
  <c r="K924" i="27"/>
  <c r="O913" i="39"/>
  <c r="F913" i="39"/>
  <c r="G913" i="39" s="1"/>
  <c r="G937" i="37" l="1"/>
  <c r="H937" i="37" s="1"/>
  <c r="C938" i="51" s="1"/>
  <c r="D938" i="51" s="1"/>
  <c r="E938" i="51" s="1"/>
  <c r="M937" i="37"/>
  <c r="N937" i="37" s="1"/>
  <c r="I938" i="51" s="1"/>
  <c r="J938" i="51" s="1"/>
  <c r="K938" i="51" s="1"/>
  <c r="S938" i="39"/>
  <c r="K949" i="30"/>
  <c r="L949" i="30" s="1"/>
  <c r="J666" i="32"/>
  <c r="K666" i="32" s="1"/>
  <c r="Y656" i="35"/>
  <c r="Z656" i="35" s="1"/>
  <c r="L655" i="36"/>
  <c r="M655" i="36" s="1"/>
  <c r="N655" i="36" s="1"/>
  <c r="H913" i="39"/>
  <c r="J913" i="39"/>
  <c r="I913" i="39"/>
  <c r="M924" i="27"/>
  <c r="L924" i="27"/>
  <c r="F925" i="27" s="1"/>
  <c r="P914" i="35"/>
  <c r="O914" i="35"/>
  <c r="M949" i="30" l="1"/>
  <c r="F950" i="30" s="1"/>
  <c r="N949" i="30"/>
  <c r="S939" i="35"/>
  <c r="I938" i="36"/>
  <c r="J938" i="36" s="1"/>
  <c r="K938" i="36" s="1"/>
  <c r="C938" i="36"/>
  <c r="D938" i="36" s="1"/>
  <c r="E938" i="36" s="1"/>
  <c r="E939" i="39" s="1"/>
  <c r="T939" i="39" s="1"/>
  <c r="H939" i="35"/>
  <c r="L666" i="32"/>
  <c r="F667" i="32" s="1"/>
  <c r="M666" i="32"/>
  <c r="Q914" i="35"/>
  <c r="V914" i="35" s="1"/>
  <c r="W914" i="35" s="1"/>
  <c r="K914" i="35" s="1"/>
  <c r="D914" i="39" s="1"/>
  <c r="F914" i="39" s="1"/>
  <c r="G914" i="39" s="1"/>
  <c r="M915" i="35"/>
  <c r="I913" i="37"/>
  <c r="J913" i="37" s="1"/>
  <c r="K913" i="37" s="1"/>
  <c r="F914" i="51" s="1"/>
  <c r="G914" i="51" s="1"/>
  <c r="H914" i="51" s="1"/>
  <c r="H925" i="27"/>
  <c r="J925" i="27" s="1"/>
  <c r="G925" i="27"/>
  <c r="O914" i="39"/>
  <c r="K913" i="39"/>
  <c r="L913" i="39" s="1"/>
  <c r="U939" i="39" l="1"/>
  <c r="I939" i="35"/>
  <c r="J939" i="35"/>
  <c r="T939" i="35"/>
  <c r="U939" i="35"/>
  <c r="P939" i="39"/>
  <c r="Q939" i="39" s="1"/>
  <c r="R939" i="39"/>
  <c r="E938" i="37"/>
  <c r="O949" i="30"/>
  <c r="P949" i="30" s="1"/>
  <c r="G950" i="30"/>
  <c r="I950" i="30"/>
  <c r="O655" i="37"/>
  <c r="P655" i="37" s="1"/>
  <c r="Q655" i="37" s="1"/>
  <c r="L656" i="51" s="1"/>
  <c r="M656" i="51" s="1"/>
  <c r="N656" i="51" s="1"/>
  <c r="X657" i="35"/>
  <c r="H667" i="32"/>
  <c r="G667" i="32"/>
  <c r="H914" i="39"/>
  <c r="I914" i="39"/>
  <c r="J914" i="39"/>
  <c r="K925" i="27"/>
  <c r="I925" i="27"/>
  <c r="F914" i="36"/>
  <c r="G914" i="36" s="1"/>
  <c r="H914" i="36" s="1"/>
  <c r="N915" i="35"/>
  <c r="S939" i="39" l="1"/>
  <c r="G938" i="37"/>
  <c r="H938" i="37" s="1"/>
  <c r="C939" i="51" s="1"/>
  <c r="D939" i="51" s="1"/>
  <c r="E939" i="51" s="1"/>
  <c r="M938" i="37"/>
  <c r="N938" i="37" s="1"/>
  <c r="I939" i="51" s="1"/>
  <c r="J939" i="51" s="1"/>
  <c r="K939" i="51" s="1"/>
  <c r="K950" i="30"/>
  <c r="L950" i="30" s="1"/>
  <c r="K914" i="39"/>
  <c r="J667" i="32"/>
  <c r="K667" i="32" s="1"/>
  <c r="Y657" i="35"/>
  <c r="Z657" i="35" s="1"/>
  <c r="L656" i="36"/>
  <c r="M656" i="36" s="1"/>
  <c r="N656" i="36" s="1"/>
  <c r="L925" i="27"/>
  <c r="F926" i="27" s="1"/>
  <c r="M925" i="27"/>
  <c r="P915" i="35"/>
  <c r="O915" i="35"/>
  <c r="M950" i="30" l="1"/>
  <c r="F951" i="30" s="1"/>
  <c r="N950" i="30"/>
  <c r="L914" i="39"/>
  <c r="S940" i="35"/>
  <c r="I939" i="36"/>
  <c r="J939" i="36" s="1"/>
  <c r="K939" i="36" s="1"/>
  <c r="C939" i="36"/>
  <c r="D939" i="36" s="1"/>
  <c r="E939" i="36" s="1"/>
  <c r="E940" i="39" s="1"/>
  <c r="T940" i="39" s="1"/>
  <c r="H940" i="35"/>
  <c r="M667" i="32"/>
  <c r="L667" i="32"/>
  <c r="F668" i="32" s="1"/>
  <c r="Q915" i="35"/>
  <c r="V915" i="35" s="1"/>
  <c r="W915" i="35" s="1"/>
  <c r="K915" i="35" s="1"/>
  <c r="D915" i="39" s="1"/>
  <c r="M916" i="35"/>
  <c r="I914" i="37"/>
  <c r="J914" i="37" s="1"/>
  <c r="K914" i="37" s="1"/>
  <c r="F915" i="51" s="1"/>
  <c r="G915" i="51" s="1"/>
  <c r="H915" i="51" s="1"/>
  <c r="H926" i="27"/>
  <c r="J926" i="27" s="1"/>
  <c r="G926" i="27"/>
  <c r="U940" i="39" l="1"/>
  <c r="P940" i="39"/>
  <c r="Q940" i="39" s="1"/>
  <c r="R940" i="39"/>
  <c r="I940" i="35"/>
  <c r="J940" i="35"/>
  <c r="U940" i="35"/>
  <c r="T940" i="35"/>
  <c r="E939" i="37"/>
  <c r="O950" i="30"/>
  <c r="P950" i="30" s="1"/>
  <c r="G951" i="30"/>
  <c r="I951" i="30"/>
  <c r="H668" i="32"/>
  <c r="G668" i="32"/>
  <c r="X658" i="35"/>
  <c r="O656" i="37"/>
  <c r="P656" i="37" s="1"/>
  <c r="Q656" i="37" s="1"/>
  <c r="L657" i="51" s="1"/>
  <c r="M657" i="51" s="1"/>
  <c r="N657" i="51" s="1"/>
  <c r="I926" i="27"/>
  <c r="K926" i="27"/>
  <c r="N916" i="35"/>
  <c r="F915" i="36"/>
  <c r="G915" i="36" s="1"/>
  <c r="H915" i="36" s="1"/>
  <c r="O915" i="39"/>
  <c r="F915" i="39"/>
  <c r="G915" i="39" s="1"/>
  <c r="G939" i="37" l="1"/>
  <c r="H939" i="37" s="1"/>
  <c r="C940" i="51" s="1"/>
  <c r="D940" i="51" s="1"/>
  <c r="E940" i="51" s="1"/>
  <c r="M939" i="37"/>
  <c r="N939" i="37" s="1"/>
  <c r="I940" i="51" s="1"/>
  <c r="J940" i="51" s="1"/>
  <c r="K940" i="51" s="1"/>
  <c r="K951" i="30"/>
  <c r="L951" i="30" s="1"/>
  <c r="S940" i="39"/>
  <c r="Y658" i="35"/>
  <c r="Z658" i="35" s="1"/>
  <c r="L657" i="36"/>
  <c r="M657" i="36" s="1"/>
  <c r="N657" i="36" s="1"/>
  <c r="J668" i="32"/>
  <c r="K668" i="32" s="1"/>
  <c r="H915" i="39"/>
  <c r="J915" i="39"/>
  <c r="I915" i="39"/>
  <c r="P916" i="35"/>
  <c r="O916" i="35"/>
  <c r="L926" i="27"/>
  <c r="F927" i="27" s="1"/>
  <c r="M926" i="27"/>
  <c r="M951" i="30" l="1"/>
  <c r="F952" i="30" s="1"/>
  <c r="N951" i="30"/>
  <c r="S941" i="35"/>
  <c r="I940" i="36"/>
  <c r="J940" i="36" s="1"/>
  <c r="K940" i="36" s="1"/>
  <c r="H941" i="35"/>
  <c r="C940" i="36"/>
  <c r="D940" i="36" s="1"/>
  <c r="E940" i="36" s="1"/>
  <c r="E941" i="39" s="1"/>
  <c r="T941" i="39" s="1"/>
  <c r="M668" i="32"/>
  <c r="L668" i="32"/>
  <c r="F669" i="32" s="1"/>
  <c r="K915" i="39"/>
  <c r="M917" i="35"/>
  <c r="I915" i="37"/>
  <c r="J915" i="37" s="1"/>
  <c r="K915" i="37" s="1"/>
  <c r="F916" i="51" s="1"/>
  <c r="G916" i="51" s="1"/>
  <c r="H916" i="51" s="1"/>
  <c r="Q916" i="35"/>
  <c r="V916" i="35" s="1"/>
  <c r="W916" i="35" s="1"/>
  <c r="K916" i="35" s="1"/>
  <c r="D916" i="39" s="1"/>
  <c r="H927" i="27"/>
  <c r="J927" i="27" s="1"/>
  <c r="G927" i="27"/>
  <c r="U941" i="39" l="1"/>
  <c r="T941" i="35"/>
  <c r="U941" i="35"/>
  <c r="O951" i="30"/>
  <c r="P951" i="30" s="1"/>
  <c r="E940" i="37"/>
  <c r="P941" i="39"/>
  <c r="Q941" i="39" s="1"/>
  <c r="R941" i="39"/>
  <c r="I941" i="35"/>
  <c r="J941" i="35"/>
  <c r="G952" i="30"/>
  <c r="I952" i="30"/>
  <c r="L915" i="39"/>
  <c r="G669" i="32"/>
  <c r="H669" i="32"/>
  <c r="X659" i="35"/>
  <c r="O657" i="37"/>
  <c r="P657" i="37" s="1"/>
  <c r="Q657" i="37" s="1"/>
  <c r="L658" i="51" s="1"/>
  <c r="M658" i="51" s="1"/>
  <c r="N658" i="51" s="1"/>
  <c r="I927" i="27"/>
  <c r="K927" i="27"/>
  <c r="F916" i="39"/>
  <c r="G916" i="39" s="1"/>
  <c r="O916" i="39"/>
  <c r="F916" i="36"/>
  <c r="G916" i="36" s="1"/>
  <c r="H916" i="36" s="1"/>
  <c r="N917" i="35"/>
  <c r="G940" i="37" l="1"/>
  <c r="H940" i="37" s="1"/>
  <c r="C941" i="51" s="1"/>
  <c r="D941" i="51" s="1"/>
  <c r="E941" i="51" s="1"/>
  <c r="M940" i="37"/>
  <c r="N940" i="37" s="1"/>
  <c r="I941" i="51" s="1"/>
  <c r="J941" i="51" s="1"/>
  <c r="K941" i="51" s="1"/>
  <c r="S941" i="39"/>
  <c r="K952" i="30"/>
  <c r="L952" i="30" s="1"/>
  <c r="J669" i="32"/>
  <c r="K669" i="32" s="1"/>
  <c r="Y659" i="35"/>
  <c r="Z659" i="35" s="1"/>
  <c r="L658" i="36"/>
  <c r="M658" i="36" s="1"/>
  <c r="N658" i="36" s="1"/>
  <c r="L927" i="27"/>
  <c r="F928" i="27" s="1"/>
  <c r="M927" i="27"/>
  <c r="O917" i="35"/>
  <c r="P917" i="35"/>
  <c r="H916" i="39"/>
  <c r="I916" i="39"/>
  <c r="J916" i="39"/>
  <c r="Q917" i="35" l="1"/>
  <c r="V917" i="35" s="1"/>
  <c r="W917" i="35" s="1"/>
  <c r="K917" i="35" s="1"/>
  <c r="D917" i="39" s="1"/>
  <c r="O917" i="39" s="1"/>
  <c r="M952" i="30"/>
  <c r="F953" i="30" s="1"/>
  <c r="N952" i="30"/>
  <c r="S942" i="35"/>
  <c r="I941" i="36"/>
  <c r="J941" i="36" s="1"/>
  <c r="K941" i="36" s="1"/>
  <c r="C941" i="36"/>
  <c r="D941" i="36" s="1"/>
  <c r="E941" i="36" s="1"/>
  <c r="E942" i="39" s="1"/>
  <c r="T942" i="39" s="1"/>
  <c r="H942" i="35"/>
  <c r="K916" i="39"/>
  <c r="L916" i="39" s="1"/>
  <c r="M669" i="32"/>
  <c r="L669" i="32"/>
  <c r="F670" i="32" s="1"/>
  <c r="I916" i="37"/>
  <c r="J916" i="37" s="1"/>
  <c r="K916" i="37" s="1"/>
  <c r="F917" i="51" s="1"/>
  <c r="G917" i="51" s="1"/>
  <c r="H917" i="51" s="1"/>
  <c r="M918" i="35"/>
  <c r="G928" i="27"/>
  <c r="H928" i="27"/>
  <c r="J928" i="27" s="1"/>
  <c r="U942" i="39" l="1"/>
  <c r="F917" i="39"/>
  <c r="G917" i="39" s="1"/>
  <c r="I917" i="39" s="1"/>
  <c r="P942" i="39"/>
  <c r="Q942" i="39" s="1"/>
  <c r="R942" i="39"/>
  <c r="U942" i="35"/>
  <c r="T942" i="35"/>
  <c r="O952" i="30"/>
  <c r="P952" i="30" s="1"/>
  <c r="E941" i="37"/>
  <c r="J942" i="35"/>
  <c r="I942" i="35"/>
  <c r="I953" i="30"/>
  <c r="G953" i="30"/>
  <c r="G670" i="32"/>
  <c r="H670" i="32"/>
  <c r="O658" i="37"/>
  <c r="P658" i="37" s="1"/>
  <c r="Q658" i="37" s="1"/>
  <c r="L659" i="51" s="1"/>
  <c r="M659" i="51" s="1"/>
  <c r="N659" i="51" s="1"/>
  <c r="X660" i="35"/>
  <c r="F917" i="36"/>
  <c r="G917" i="36" s="1"/>
  <c r="H917" i="36" s="1"/>
  <c r="N918" i="35"/>
  <c r="I928" i="27"/>
  <c r="K928" i="27"/>
  <c r="J917" i="39" l="1"/>
  <c r="H917" i="39"/>
  <c r="K917" i="39"/>
  <c r="L917" i="39" s="1"/>
  <c r="G941" i="37"/>
  <c r="H941" i="37" s="1"/>
  <c r="C942" i="51" s="1"/>
  <c r="D942" i="51" s="1"/>
  <c r="E942" i="51" s="1"/>
  <c r="M941" i="37"/>
  <c r="N941" i="37" s="1"/>
  <c r="I942" i="51" s="1"/>
  <c r="J942" i="51" s="1"/>
  <c r="K942" i="51" s="1"/>
  <c r="K953" i="30"/>
  <c r="L953" i="30" s="1"/>
  <c r="S942" i="39"/>
  <c r="Y660" i="35"/>
  <c r="Z660" i="35" s="1"/>
  <c r="L659" i="36"/>
  <c r="M659" i="36" s="1"/>
  <c r="N659" i="36" s="1"/>
  <c r="J670" i="32"/>
  <c r="K670" i="32" s="1"/>
  <c r="L928" i="27"/>
  <c r="F929" i="27" s="1"/>
  <c r="M928" i="27"/>
  <c r="P918" i="35"/>
  <c r="O918" i="35"/>
  <c r="N953" i="30" l="1"/>
  <c r="M953" i="30"/>
  <c r="F954" i="30" s="1"/>
  <c r="I942" i="36"/>
  <c r="J942" i="36" s="1"/>
  <c r="K942" i="36" s="1"/>
  <c r="S943" i="35"/>
  <c r="C942" i="36"/>
  <c r="D942" i="36" s="1"/>
  <c r="E942" i="36" s="1"/>
  <c r="E943" i="39" s="1"/>
  <c r="T943" i="39" s="1"/>
  <c r="H943" i="35"/>
  <c r="M670" i="32"/>
  <c r="L670" i="32"/>
  <c r="F671" i="32" s="1"/>
  <c r="M919" i="35"/>
  <c r="I917" i="37"/>
  <c r="J917" i="37" s="1"/>
  <c r="K917" i="37" s="1"/>
  <c r="F918" i="51" s="1"/>
  <c r="G918" i="51" s="1"/>
  <c r="H918" i="51" s="1"/>
  <c r="Q918" i="35"/>
  <c r="V918" i="35" s="1"/>
  <c r="W918" i="35" s="1"/>
  <c r="K918" i="35" s="1"/>
  <c r="D918" i="39" s="1"/>
  <c r="H929" i="27"/>
  <c r="J929" i="27" s="1"/>
  <c r="G929" i="27"/>
  <c r="U943" i="39" l="1"/>
  <c r="J943" i="35"/>
  <c r="I943" i="35"/>
  <c r="P943" i="39"/>
  <c r="Q943" i="39" s="1"/>
  <c r="R943" i="39"/>
  <c r="U943" i="35"/>
  <c r="T943" i="35"/>
  <c r="I954" i="30"/>
  <c r="G954" i="30"/>
  <c r="O953" i="30"/>
  <c r="P953" i="30" s="1"/>
  <c r="E942" i="37"/>
  <c r="H671" i="32"/>
  <c r="G671" i="32"/>
  <c r="O659" i="37"/>
  <c r="P659" i="37" s="1"/>
  <c r="Q659" i="37" s="1"/>
  <c r="L660" i="51" s="1"/>
  <c r="M660" i="51" s="1"/>
  <c r="N660" i="51" s="1"/>
  <c r="X661" i="35"/>
  <c r="K929" i="27"/>
  <c r="I929" i="27"/>
  <c r="F918" i="39"/>
  <c r="O918" i="39"/>
  <c r="N919" i="35"/>
  <c r="F918" i="36"/>
  <c r="G918" i="36" s="1"/>
  <c r="H918" i="36" s="1"/>
  <c r="S943" i="39" l="1"/>
  <c r="K954" i="30"/>
  <c r="L954" i="30" s="1"/>
  <c r="G942" i="37"/>
  <c r="H942" i="37" s="1"/>
  <c r="C943" i="51" s="1"/>
  <c r="D943" i="51" s="1"/>
  <c r="E943" i="51" s="1"/>
  <c r="M942" i="37"/>
  <c r="N942" i="37" s="1"/>
  <c r="I943" i="51" s="1"/>
  <c r="J943" i="51" s="1"/>
  <c r="K943" i="51" s="1"/>
  <c r="Y661" i="35"/>
  <c r="Z661" i="35" s="1"/>
  <c r="L660" i="36"/>
  <c r="M660" i="36" s="1"/>
  <c r="N660" i="36" s="1"/>
  <c r="J671" i="32"/>
  <c r="K671" i="32" s="1"/>
  <c r="G918" i="39"/>
  <c r="H918" i="39" s="1"/>
  <c r="P919" i="35"/>
  <c r="O919" i="35"/>
  <c r="M929" i="27"/>
  <c r="L929" i="27"/>
  <c r="F930" i="27" s="1"/>
  <c r="N954" i="30" l="1"/>
  <c r="M954" i="30"/>
  <c r="F955" i="30" s="1"/>
  <c r="H944" i="35"/>
  <c r="C943" i="36"/>
  <c r="D943" i="36" s="1"/>
  <c r="E943" i="36" s="1"/>
  <c r="E944" i="39" s="1"/>
  <c r="T944" i="39" s="1"/>
  <c r="S944" i="35"/>
  <c r="I943" i="36"/>
  <c r="J943" i="36" s="1"/>
  <c r="K943" i="36" s="1"/>
  <c r="M671" i="32"/>
  <c r="L671" i="32"/>
  <c r="F672" i="32" s="1"/>
  <c r="I918" i="37"/>
  <c r="J918" i="37" s="1"/>
  <c r="K918" i="37" s="1"/>
  <c r="F919" i="51" s="1"/>
  <c r="G919" i="51" s="1"/>
  <c r="H919" i="51" s="1"/>
  <c r="M920" i="35"/>
  <c r="Q919" i="35"/>
  <c r="V919" i="35" s="1"/>
  <c r="W919" i="35" s="1"/>
  <c r="K919" i="35" s="1"/>
  <c r="D919" i="39" s="1"/>
  <c r="H930" i="27"/>
  <c r="J930" i="27" s="1"/>
  <c r="G930" i="27"/>
  <c r="I918" i="39"/>
  <c r="K918" i="39" s="1"/>
  <c r="J918" i="39"/>
  <c r="U944" i="39" l="1"/>
  <c r="P944" i="39"/>
  <c r="Q944" i="39" s="1"/>
  <c r="R944" i="39"/>
  <c r="I955" i="30"/>
  <c r="G955" i="30"/>
  <c r="U944" i="35"/>
  <c r="T944" i="35"/>
  <c r="I944" i="35"/>
  <c r="J944" i="35"/>
  <c r="O954" i="30"/>
  <c r="P954" i="30" s="1"/>
  <c r="E943" i="37"/>
  <c r="G672" i="32"/>
  <c r="H672" i="32"/>
  <c r="O660" i="37"/>
  <c r="P660" i="37" s="1"/>
  <c r="Q660" i="37" s="1"/>
  <c r="L661" i="51" s="1"/>
  <c r="M661" i="51" s="1"/>
  <c r="N661" i="51" s="1"/>
  <c r="X662" i="35"/>
  <c r="K930" i="27"/>
  <c r="I930" i="27"/>
  <c r="O919" i="39"/>
  <c r="F919" i="39"/>
  <c r="G919" i="39" s="1"/>
  <c r="L918" i="39"/>
  <c r="N920" i="35"/>
  <c r="F919" i="36"/>
  <c r="G919" i="36" s="1"/>
  <c r="H919" i="36" s="1"/>
  <c r="K955" i="30" l="1"/>
  <c r="L955" i="30" s="1"/>
  <c r="G943" i="37"/>
  <c r="H943" i="37" s="1"/>
  <c r="C944" i="51" s="1"/>
  <c r="D944" i="51" s="1"/>
  <c r="E944" i="51" s="1"/>
  <c r="M943" i="37"/>
  <c r="N943" i="37" s="1"/>
  <c r="I944" i="51" s="1"/>
  <c r="J944" i="51" s="1"/>
  <c r="K944" i="51" s="1"/>
  <c r="S944" i="39"/>
  <c r="J672" i="32"/>
  <c r="K672" i="32" s="1"/>
  <c r="L661" i="36"/>
  <c r="M661" i="36" s="1"/>
  <c r="N661" i="36" s="1"/>
  <c r="Y662" i="35"/>
  <c r="Z662" i="35" s="1"/>
  <c r="O920" i="35"/>
  <c r="P920" i="35"/>
  <c r="H919" i="39"/>
  <c r="I919" i="39"/>
  <c r="J919" i="39"/>
  <c r="L930" i="27"/>
  <c r="F931" i="27" s="1"/>
  <c r="M930" i="27"/>
  <c r="K919" i="39" l="1"/>
  <c r="Q920" i="35"/>
  <c r="V920" i="35" s="1"/>
  <c r="W920" i="35" s="1"/>
  <c r="K920" i="35" s="1"/>
  <c r="D920" i="39" s="1"/>
  <c r="N955" i="30"/>
  <c r="M955" i="30"/>
  <c r="F956" i="30" s="1"/>
  <c r="I944" i="36"/>
  <c r="J944" i="36" s="1"/>
  <c r="K944" i="36" s="1"/>
  <c r="S945" i="35"/>
  <c r="H945" i="35"/>
  <c r="C944" i="36"/>
  <c r="D944" i="36" s="1"/>
  <c r="E944" i="36" s="1"/>
  <c r="E945" i="39" s="1"/>
  <c r="T945" i="39" s="1"/>
  <c r="L672" i="32"/>
  <c r="F673" i="32" s="1"/>
  <c r="M672" i="32"/>
  <c r="M921" i="35"/>
  <c r="I919" i="37"/>
  <c r="J919" i="37" s="1"/>
  <c r="K919" i="37" s="1"/>
  <c r="F920" i="51" s="1"/>
  <c r="G920" i="51" s="1"/>
  <c r="H920" i="51" s="1"/>
  <c r="L919" i="39"/>
  <c r="O920" i="39"/>
  <c r="F920" i="39"/>
  <c r="G920" i="39" s="1"/>
  <c r="H931" i="27"/>
  <c r="J931" i="27" s="1"/>
  <c r="G931" i="27"/>
  <c r="U945" i="39" l="1"/>
  <c r="T945" i="35"/>
  <c r="U945" i="35"/>
  <c r="I945" i="35"/>
  <c r="J945" i="35"/>
  <c r="P945" i="39"/>
  <c r="Q945" i="39" s="1"/>
  <c r="R945" i="39"/>
  <c r="I956" i="30"/>
  <c r="G956" i="30"/>
  <c r="O955" i="30"/>
  <c r="P955" i="30" s="1"/>
  <c r="E944" i="37"/>
  <c r="O661" i="37"/>
  <c r="P661" i="37" s="1"/>
  <c r="Q661" i="37" s="1"/>
  <c r="L662" i="51" s="1"/>
  <c r="M662" i="51" s="1"/>
  <c r="N662" i="51" s="1"/>
  <c r="X663" i="35"/>
  <c r="G673" i="32"/>
  <c r="H673" i="32"/>
  <c r="H920" i="39"/>
  <c r="I920" i="39"/>
  <c r="J920" i="39"/>
  <c r="I931" i="27"/>
  <c r="K931" i="27"/>
  <c r="F920" i="36"/>
  <c r="G920" i="36" s="1"/>
  <c r="H920" i="36" s="1"/>
  <c r="N921" i="35"/>
  <c r="K956" i="30" l="1"/>
  <c r="L956" i="30" s="1"/>
  <c r="G944" i="37"/>
  <c r="H944" i="37" s="1"/>
  <c r="C945" i="51" s="1"/>
  <c r="D945" i="51" s="1"/>
  <c r="E945" i="51" s="1"/>
  <c r="M944" i="37"/>
  <c r="N944" i="37" s="1"/>
  <c r="I945" i="51" s="1"/>
  <c r="J945" i="51" s="1"/>
  <c r="K945" i="51" s="1"/>
  <c r="S945" i="39"/>
  <c r="J673" i="32"/>
  <c r="K673" i="32" s="1"/>
  <c r="L662" i="36"/>
  <c r="M662" i="36" s="1"/>
  <c r="N662" i="36" s="1"/>
  <c r="Y663" i="35"/>
  <c r="Z663" i="35" s="1"/>
  <c r="K920" i="39"/>
  <c r="P921" i="35"/>
  <c r="O921" i="35"/>
  <c r="M931" i="27"/>
  <c r="L931" i="27"/>
  <c r="F932" i="27" s="1"/>
  <c r="N956" i="30" l="1"/>
  <c r="M956" i="30"/>
  <c r="I945" i="36"/>
  <c r="J945" i="36" s="1"/>
  <c r="K945" i="36" s="1"/>
  <c r="S946" i="35"/>
  <c r="C945" i="36"/>
  <c r="D945" i="36" s="1"/>
  <c r="E945" i="36" s="1"/>
  <c r="E946" i="39" s="1"/>
  <c r="T946" i="39" s="1"/>
  <c r="H946" i="35"/>
  <c r="M673" i="32"/>
  <c r="L673" i="32"/>
  <c r="F674" i="32" s="1"/>
  <c r="L920" i="39"/>
  <c r="Q921" i="35"/>
  <c r="V921" i="35" s="1"/>
  <c r="W921" i="35" s="1"/>
  <c r="K921" i="35" s="1"/>
  <c r="D921" i="39" s="1"/>
  <c r="I920" i="37"/>
  <c r="J920" i="37" s="1"/>
  <c r="K920" i="37" s="1"/>
  <c r="F921" i="51" s="1"/>
  <c r="G921" i="51" s="1"/>
  <c r="H921" i="51" s="1"/>
  <c r="M922" i="35"/>
  <c r="H932" i="27"/>
  <c r="J932" i="27" s="1"/>
  <c r="G932" i="27"/>
  <c r="U946" i="39" l="1"/>
  <c r="U946" i="35"/>
  <c r="T946" i="35"/>
  <c r="P946" i="39"/>
  <c r="Q946" i="39" s="1"/>
  <c r="R946" i="39"/>
  <c r="I946" i="35"/>
  <c r="J946" i="35"/>
  <c r="O956" i="30"/>
  <c r="P956" i="30" s="1"/>
  <c r="E945" i="37"/>
  <c r="H674" i="32"/>
  <c r="G674" i="32"/>
  <c r="X664" i="35"/>
  <c r="O662" i="37"/>
  <c r="P662" i="37" s="1"/>
  <c r="Q662" i="37" s="1"/>
  <c r="L663" i="51" s="1"/>
  <c r="M663" i="51" s="1"/>
  <c r="N663" i="51" s="1"/>
  <c r="K932" i="27"/>
  <c r="I932" i="27"/>
  <c r="F921" i="36"/>
  <c r="G921" i="36" s="1"/>
  <c r="H921" i="36" s="1"/>
  <c r="N922" i="35"/>
  <c r="F921" i="39"/>
  <c r="O921" i="39"/>
  <c r="G945" i="37" l="1"/>
  <c r="H945" i="37" s="1"/>
  <c r="C946" i="51" s="1"/>
  <c r="D946" i="51" s="1"/>
  <c r="E946" i="51" s="1"/>
  <c r="M945" i="37"/>
  <c r="N945" i="37" s="1"/>
  <c r="I946" i="51" s="1"/>
  <c r="J946" i="51" s="1"/>
  <c r="K946" i="51" s="1"/>
  <c r="S946" i="39"/>
  <c r="Y664" i="35"/>
  <c r="Z664" i="35" s="1"/>
  <c r="L663" i="36"/>
  <c r="M663" i="36" s="1"/>
  <c r="N663" i="36" s="1"/>
  <c r="J674" i="32"/>
  <c r="K674" i="32" s="1"/>
  <c r="G921" i="39"/>
  <c r="H921" i="39" s="1"/>
  <c r="O922" i="35"/>
  <c r="P922" i="35"/>
  <c r="M932" i="27"/>
  <c r="L932" i="27"/>
  <c r="F933" i="27" s="1"/>
  <c r="I946" i="36" l="1"/>
  <c r="J946" i="36" s="1"/>
  <c r="K946" i="36" s="1"/>
  <c r="S947" i="35"/>
  <c r="H947" i="35"/>
  <c r="C946" i="36"/>
  <c r="D946" i="36" s="1"/>
  <c r="E946" i="36" s="1"/>
  <c r="E947" i="39" s="1"/>
  <c r="T947" i="39" s="1"/>
  <c r="U947" i="39" s="1"/>
  <c r="M674" i="32"/>
  <c r="L674" i="32"/>
  <c r="F675" i="32" s="1"/>
  <c r="Q922" i="35"/>
  <c r="V922" i="35" s="1"/>
  <c r="W922" i="35" s="1"/>
  <c r="K922" i="35" s="1"/>
  <c r="D922" i="39" s="1"/>
  <c r="O922" i="39" s="1"/>
  <c r="H933" i="27"/>
  <c r="J933" i="27" s="1"/>
  <c r="G933" i="27"/>
  <c r="M923" i="35"/>
  <c r="I921" i="37"/>
  <c r="J921" i="37" s="1"/>
  <c r="K921" i="37" s="1"/>
  <c r="F922" i="51" s="1"/>
  <c r="G922" i="51" s="1"/>
  <c r="H922" i="51" s="1"/>
  <c r="J921" i="39"/>
  <c r="I921" i="39"/>
  <c r="K921" i="39" s="1"/>
  <c r="P947" i="39" l="1"/>
  <c r="Q947" i="39" s="1"/>
  <c r="R947" i="39"/>
  <c r="S947" i="39" s="1"/>
  <c r="I947" i="35"/>
  <c r="J947" i="35"/>
  <c r="U947" i="35"/>
  <c r="T947" i="35"/>
  <c r="H675" i="32"/>
  <c r="G675" i="32"/>
  <c r="O663" i="37"/>
  <c r="P663" i="37" s="1"/>
  <c r="Q663" i="37" s="1"/>
  <c r="L664" i="51" s="1"/>
  <c r="M664" i="51" s="1"/>
  <c r="N664" i="51" s="1"/>
  <c r="X665" i="35"/>
  <c r="F922" i="39"/>
  <c r="G922" i="39" s="1"/>
  <c r="H922" i="39" s="1"/>
  <c r="L921" i="39"/>
  <c r="F922" i="36"/>
  <c r="G922" i="36" s="1"/>
  <c r="H922" i="36" s="1"/>
  <c r="N923" i="35"/>
  <c r="I933" i="27"/>
  <c r="K933" i="27"/>
  <c r="Y665" i="35" l="1"/>
  <c r="Z665" i="35" s="1"/>
  <c r="L664" i="36"/>
  <c r="M664" i="36" s="1"/>
  <c r="N664" i="36" s="1"/>
  <c r="J675" i="32"/>
  <c r="K675" i="32" s="1"/>
  <c r="L933" i="27"/>
  <c r="F934" i="27" s="1"/>
  <c r="M933" i="27"/>
  <c r="P923" i="35"/>
  <c r="O923" i="35"/>
  <c r="I922" i="39"/>
  <c r="K922" i="39" s="1"/>
  <c r="J922" i="39"/>
  <c r="L675" i="32" l="1"/>
  <c r="F676" i="32" s="1"/>
  <c r="M675" i="32"/>
  <c r="L922" i="39"/>
  <c r="I922" i="37"/>
  <c r="J922" i="37" s="1"/>
  <c r="K922" i="37" s="1"/>
  <c r="F923" i="51" s="1"/>
  <c r="G923" i="51" s="1"/>
  <c r="H923" i="51" s="1"/>
  <c r="M924" i="35"/>
  <c r="Q923" i="35"/>
  <c r="V923" i="35" s="1"/>
  <c r="W923" i="35" s="1"/>
  <c r="K923" i="35" s="1"/>
  <c r="D923" i="39" s="1"/>
  <c r="H934" i="27"/>
  <c r="J934" i="27" s="1"/>
  <c r="G934" i="27"/>
  <c r="O664" i="37" l="1"/>
  <c r="P664" i="37" s="1"/>
  <c r="Q664" i="37" s="1"/>
  <c r="L665" i="51" s="1"/>
  <c r="M665" i="51" s="1"/>
  <c r="N665" i="51" s="1"/>
  <c r="X666" i="35"/>
  <c r="G676" i="32"/>
  <c r="H676" i="32"/>
  <c r="K934" i="27"/>
  <c r="I934" i="27"/>
  <c r="F923" i="39"/>
  <c r="G923" i="39" s="1"/>
  <c r="O923" i="39"/>
  <c r="N924" i="35"/>
  <c r="F923" i="36"/>
  <c r="G923" i="36" s="1"/>
  <c r="H923" i="36" s="1"/>
  <c r="J676" i="32" l="1"/>
  <c r="K676" i="32" s="1"/>
  <c r="L665" i="36"/>
  <c r="M665" i="36" s="1"/>
  <c r="N665" i="36" s="1"/>
  <c r="Y666" i="35"/>
  <c r="Z666" i="35" s="1"/>
  <c r="H923" i="39"/>
  <c r="J923" i="39"/>
  <c r="I923" i="39"/>
  <c r="K923" i="39" s="1"/>
  <c r="P924" i="35"/>
  <c r="O924" i="35"/>
  <c r="L934" i="27"/>
  <c r="F935" i="27" s="1"/>
  <c r="M934" i="27"/>
  <c r="M676" i="32" l="1"/>
  <c r="L676" i="32"/>
  <c r="F677" i="32" s="1"/>
  <c r="M925" i="35"/>
  <c r="I923" i="37"/>
  <c r="J923" i="37" s="1"/>
  <c r="K923" i="37" s="1"/>
  <c r="F924" i="51" s="1"/>
  <c r="G924" i="51" s="1"/>
  <c r="H924" i="51" s="1"/>
  <c r="G935" i="27"/>
  <c r="H935" i="27"/>
  <c r="J935" i="27" s="1"/>
  <c r="Q924" i="35"/>
  <c r="V924" i="35" s="1"/>
  <c r="W924" i="35" s="1"/>
  <c r="K924" i="35" s="1"/>
  <c r="D924" i="39" s="1"/>
  <c r="L923" i="39"/>
  <c r="G677" i="32" l="1"/>
  <c r="H677" i="32"/>
  <c r="O665" i="37"/>
  <c r="P665" i="37" s="1"/>
  <c r="Q665" i="37" s="1"/>
  <c r="L666" i="51" s="1"/>
  <c r="M666" i="51" s="1"/>
  <c r="N666" i="51" s="1"/>
  <c r="X667" i="35"/>
  <c r="F924" i="39"/>
  <c r="O924" i="39"/>
  <c r="K935" i="27"/>
  <c r="I935" i="27"/>
  <c r="N925" i="35"/>
  <c r="F924" i="36"/>
  <c r="G924" i="36" s="1"/>
  <c r="H924" i="36" s="1"/>
  <c r="J677" i="32" l="1"/>
  <c r="K677" i="32" s="1"/>
  <c r="L666" i="36"/>
  <c r="M666" i="36" s="1"/>
  <c r="N666" i="36" s="1"/>
  <c r="Y667" i="35"/>
  <c r="Z667" i="35" s="1"/>
  <c r="P925" i="35"/>
  <c r="O925" i="35"/>
  <c r="L935" i="27"/>
  <c r="F936" i="27" s="1"/>
  <c r="M935" i="27"/>
  <c r="G924" i="39"/>
  <c r="M677" i="32" l="1"/>
  <c r="L677" i="32"/>
  <c r="F678" i="32" s="1"/>
  <c r="Q925" i="35"/>
  <c r="V925" i="35" s="1"/>
  <c r="W925" i="35" s="1"/>
  <c r="K925" i="35" s="1"/>
  <c r="D925" i="39" s="1"/>
  <c r="F925" i="39" s="1"/>
  <c r="J924" i="39"/>
  <c r="I924" i="39"/>
  <c r="H924" i="39"/>
  <c r="K924" i="39" s="1"/>
  <c r="G936" i="27"/>
  <c r="H936" i="27"/>
  <c r="J936" i="27" s="1"/>
  <c r="I924" i="37"/>
  <c r="J924" i="37" s="1"/>
  <c r="K924" i="37" s="1"/>
  <c r="F925" i="51" s="1"/>
  <c r="G925" i="51" s="1"/>
  <c r="H925" i="51" s="1"/>
  <c r="M926" i="35"/>
  <c r="O925" i="39" l="1"/>
  <c r="H678" i="32"/>
  <c r="G678" i="32"/>
  <c r="X668" i="35"/>
  <c r="O666" i="37"/>
  <c r="P666" i="37" s="1"/>
  <c r="Q666" i="37" s="1"/>
  <c r="L667" i="51" s="1"/>
  <c r="M667" i="51" s="1"/>
  <c r="N667" i="51" s="1"/>
  <c r="N926" i="35"/>
  <c r="F925" i="36"/>
  <c r="G925" i="36" s="1"/>
  <c r="H925" i="36" s="1"/>
  <c r="G925" i="39"/>
  <c r="H925" i="39" s="1"/>
  <c r="K936" i="27"/>
  <c r="I936" i="27"/>
  <c r="L924" i="39"/>
  <c r="L667" i="36" l="1"/>
  <c r="M667" i="36" s="1"/>
  <c r="N667" i="36" s="1"/>
  <c r="Y668" i="35"/>
  <c r="Z668" i="35" s="1"/>
  <c r="J678" i="32"/>
  <c r="K678" i="32" s="1"/>
  <c r="J925" i="39"/>
  <c r="I925" i="39"/>
  <c r="K925" i="39" s="1"/>
  <c r="L936" i="27"/>
  <c r="F937" i="27" s="1"/>
  <c r="M936" i="27"/>
  <c r="O926" i="35"/>
  <c r="P926" i="35"/>
  <c r="Q926" i="35" l="1"/>
  <c r="V926" i="35" s="1"/>
  <c r="W926" i="35" s="1"/>
  <c r="K926" i="35" s="1"/>
  <c r="D926" i="39" s="1"/>
  <c r="F926" i="39" s="1"/>
  <c r="M678" i="32"/>
  <c r="L678" i="32"/>
  <c r="F679" i="32" s="1"/>
  <c r="O926" i="39"/>
  <c r="G937" i="27"/>
  <c r="H937" i="27"/>
  <c r="J937" i="27" s="1"/>
  <c r="M927" i="35"/>
  <c r="I925" i="37"/>
  <c r="J925" i="37" s="1"/>
  <c r="K925" i="37" s="1"/>
  <c r="F926" i="51" s="1"/>
  <c r="G926" i="51" s="1"/>
  <c r="H926" i="51" s="1"/>
  <c r="L925" i="39"/>
  <c r="H679" i="32" l="1"/>
  <c r="G679" i="32"/>
  <c r="O667" i="37"/>
  <c r="P667" i="37" s="1"/>
  <c r="Q667" i="37" s="1"/>
  <c r="L668" i="51" s="1"/>
  <c r="M668" i="51" s="1"/>
  <c r="N668" i="51" s="1"/>
  <c r="X669" i="35"/>
  <c r="N927" i="35"/>
  <c r="F926" i="36"/>
  <c r="G926" i="36" s="1"/>
  <c r="H926" i="36" s="1"/>
  <c r="I937" i="27"/>
  <c r="K937" i="27"/>
  <c r="G926" i="39"/>
  <c r="H926" i="39" s="1"/>
  <c r="L668" i="36" l="1"/>
  <c r="M668" i="36" s="1"/>
  <c r="N668" i="36" s="1"/>
  <c r="Y669" i="35"/>
  <c r="Z669" i="35" s="1"/>
  <c r="J679" i="32"/>
  <c r="K679" i="32" s="1"/>
  <c r="L937" i="27"/>
  <c r="F938" i="27" s="1"/>
  <c r="M937" i="27"/>
  <c r="J926" i="39"/>
  <c r="I926" i="39"/>
  <c r="K926" i="39" s="1"/>
  <c r="O927" i="35"/>
  <c r="P927" i="35"/>
  <c r="L926" i="39" l="1"/>
  <c r="M679" i="32"/>
  <c r="L679" i="32"/>
  <c r="F680" i="32" s="1"/>
  <c r="Q927" i="35"/>
  <c r="V927" i="35" s="1"/>
  <c r="W927" i="35" s="1"/>
  <c r="K927" i="35" s="1"/>
  <c r="D927" i="39" s="1"/>
  <c r="F927" i="39" s="1"/>
  <c r="I926" i="37"/>
  <c r="J926" i="37" s="1"/>
  <c r="K926" i="37" s="1"/>
  <c r="F927" i="51" s="1"/>
  <c r="G927" i="51" s="1"/>
  <c r="H927" i="51" s="1"/>
  <c r="M928" i="35"/>
  <c r="G938" i="27"/>
  <c r="H938" i="27"/>
  <c r="J938" i="27" s="1"/>
  <c r="G680" i="32" l="1"/>
  <c r="H680" i="32"/>
  <c r="O668" i="37"/>
  <c r="P668" i="37" s="1"/>
  <c r="Q668" i="37" s="1"/>
  <c r="L669" i="51" s="1"/>
  <c r="M669" i="51" s="1"/>
  <c r="N669" i="51" s="1"/>
  <c r="X670" i="35"/>
  <c r="O927" i="39"/>
  <c r="I938" i="27"/>
  <c r="K938" i="27"/>
  <c r="G927" i="39"/>
  <c r="N928" i="35"/>
  <c r="F927" i="36"/>
  <c r="G927" i="36" s="1"/>
  <c r="H927" i="36" s="1"/>
  <c r="J680" i="32" l="1"/>
  <c r="K680" i="32" s="1"/>
  <c r="L669" i="36"/>
  <c r="M669" i="36" s="1"/>
  <c r="N669" i="36" s="1"/>
  <c r="Y670" i="35"/>
  <c r="Z670" i="35" s="1"/>
  <c r="I927" i="39"/>
  <c r="J927" i="39"/>
  <c r="H927" i="39"/>
  <c r="K927" i="39" s="1"/>
  <c r="L927" i="39" s="1"/>
  <c r="M938" i="27"/>
  <c r="L938" i="27"/>
  <c r="F939" i="27" s="1"/>
  <c r="P928" i="35"/>
  <c r="O928" i="35"/>
  <c r="M680" i="32" l="1"/>
  <c r="L680" i="32"/>
  <c r="F681" i="32" s="1"/>
  <c r="H939" i="27"/>
  <c r="J939" i="27" s="1"/>
  <c r="G939" i="27"/>
  <c r="M929" i="35"/>
  <c r="I927" i="37"/>
  <c r="J927" i="37" s="1"/>
  <c r="K927" i="37" s="1"/>
  <c r="F928" i="51" s="1"/>
  <c r="G928" i="51" s="1"/>
  <c r="H928" i="51" s="1"/>
  <c r="Q928" i="35"/>
  <c r="V928" i="35" s="1"/>
  <c r="W928" i="35" s="1"/>
  <c r="K928" i="35" s="1"/>
  <c r="D928" i="39" s="1"/>
  <c r="G681" i="32" l="1"/>
  <c r="H681" i="32"/>
  <c r="X671" i="35"/>
  <c r="O669" i="37"/>
  <c r="P669" i="37" s="1"/>
  <c r="Q669" i="37" s="1"/>
  <c r="L670" i="51" s="1"/>
  <c r="M670" i="51" s="1"/>
  <c r="N670" i="51" s="1"/>
  <c r="F928" i="39"/>
  <c r="G928" i="39" s="1"/>
  <c r="O928" i="39"/>
  <c r="F928" i="36"/>
  <c r="G928" i="36" s="1"/>
  <c r="H928" i="36" s="1"/>
  <c r="N929" i="35"/>
  <c r="K939" i="27"/>
  <c r="I939" i="27"/>
  <c r="J681" i="32" l="1"/>
  <c r="K681" i="32" s="1"/>
  <c r="Y671" i="35"/>
  <c r="Z671" i="35" s="1"/>
  <c r="L670" i="36"/>
  <c r="M670" i="36" s="1"/>
  <c r="N670" i="36" s="1"/>
  <c r="M939" i="27"/>
  <c r="L939" i="27"/>
  <c r="F940" i="27" s="1"/>
  <c r="O929" i="35"/>
  <c r="P929" i="35"/>
  <c r="H928" i="39"/>
  <c r="I928" i="39"/>
  <c r="J928" i="39"/>
  <c r="K928" i="39" l="1"/>
  <c r="M681" i="32"/>
  <c r="L681" i="32"/>
  <c r="F682" i="32" s="1"/>
  <c r="Q929" i="35"/>
  <c r="V929" i="35" s="1"/>
  <c r="W929" i="35" s="1"/>
  <c r="K929" i="35" s="1"/>
  <c r="D929" i="39" s="1"/>
  <c r="F929" i="39" s="1"/>
  <c r="G929" i="39" s="1"/>
  <c r="L928" i="39"/>
  <c r="H940" i="27"/>
  <c r="J940" i="27" s="1"/>
  <c r="G940" i="27"/>
  <c r="M930" i="35"/>
  <c r="I928" i="37"/>
  <c r="J928" i="37" s="1"/>
  <c r="K928" i="37" s="1"/>
  <c r="F929" i="51" s="1"/>
  <c r="G929" i="51" s="1"/>
  <c r="H929" i="51" s="1"/>
  <c r="O929" i="39" l="1"/>
  <c r="H682" i="32"/>
  <c r="G682" i="32"/>
  <c r="X672" i="35"/>
  <c r="O670" i="37"/>
  <c r="P670" i="37" s="1"/>
  <c r="Q670" i="37" s="1"/>
  <c r="L671" i="51" s="1"/>
  <c r="M671" i="51" s="1"/>
  <c r="N671" i="51" s="1"/>
  <c r="F929" i="36"/>
  <c r="G929" i="36" s="1"/>
  <c r="H929" i="36" s="1"/>
  <c r="N930" i="35"/>
  <c r="I940" i="27"/>
  <c r="K940" i="27"/>
  <c r="H929" i="39"/>
  <c r="I929" i="39"/>
  <c r="J929" i="39"/>
  <c r="K929" i="39" l="1"/>
  <c r="Y672" i="35"/>
  <c r="Z672" i="35" s="1"/>
  <c r="L671" i="36"/>
  <c r="M671" i="36" s="1"/>
  <c r="N671" i="36" s="1"/>
  <c r="J682" i="32"/>
  <c r="K682" i="32" s="1"/>
  <c r="L929" i="39"/>
  <c r="M940" i="27"/>
  <c r="L940" i="27"/>
  <c r="F941" i="27" s="1"/>
  <c r="O930" i="35"/>
  <c r="P930" i="35"/>
  <c r="L682" i="32" l="1"/>
  <c r="F683" i="32" s="1"/>
  <c r="M682" i="32"/>
  <c r="H941" i="27"/>
  <c r="J941" i="27" s="1"/>
  <c r="G941" i="27"/>
  <c r="M931" i="35"/>
  <c r="I929" i="37"/>
  <c r="J929" i="37" s="1"/>
  <c r="K929" i="37" s="1"/>
  <c r="F930" i="51" s="1"/>
  <c r="G930" i="51" s="1"/>
  <c r="H930" i="51" s="1"/>
  <c r="Q930" i="35"/>
  <c r="V930" i="35" s="1"/>
  <c r="W930" i="35" s="1"/>
  <c r="K930" i="35" s="1"/>
  <c r="D930" i="39" s="1"/>
  <c r="X673" i="35" l="1"/>
  <c r="O671" i="37"/>
  <c r="P671" i="37" s="1"/>
  <c r="Q671" i="37" s="1"/>
  <c r="L672" i="51" s="1"/>
  <c r="M672" i="51" s="1"/>
  <c r="N672" i="51" s="1"/>
  <c r="H683" i="32"/>
  <c r="G683" i="32"/>
  <c r="F930" i="36"/>
  <c r="G930" i="36" s="1"/>
  <c r="H930" i="36" s="1"/>
  <c r="N931" i="35"/>
  <c r="F930" i="39"/>
  <c r="O930" i="39"/>
  <c r="I941" i="27"/>
  <c r="K941" i="27"/>
  <c r="J683" i="32" l="1"/>
  <c r="K683" i="32" s="1"/>
  <c r="Y673" i="35"/>
  <c r="Z673" i="35" s="1"/>
  <c r="L672" i="36"/>
  <c r="M672" i="36" s="1"/>
  <c r="N672" i="36" s="1"/>
  <c r="G930" i="39"/>
  <c r="H930" i="39" s="1"/>
  <c r="P931" i="35"/>
  <c r="O931" i="35"/>
  <c r="L941" i="27"/>
  <c r="F942" i="27" s="1"/>
  <c r="M941" i="27"/>
  <c r="L683" i="32" l="1"/>
  <c r="F684" i="32" s="1"/>
  <c r="M683" i="32"/>
  <c r="Q931" i="35"/>
  <c r="V931" i="35" s="1"/>
  <c r="W931" i="35" s="1"/>
  <c r="K931" i="35" s="1"/>
  <c r="D931" i="39" s="1"/>
  <c r="M932" i="35"/>
  <c r="I930" i="37"/>
  <c r="J930" i="37" s="1"/>
  <c r="K930" i="37" s="1"/>
  <c r="F931" i="51" s="1"/>
  <c r="G931" i="51" s="1"/>
  <c r="H931" i="51" s="1"/>
  <c r="H942" i="27"/>
  <c r="J942" i="27" s="1"/>
  <c r="G942" i="27"/>
  <c r="J930" i="39"/>
  <c r="I930" i="39"/>
  <c r="K930" i="39" s="1"/>
  <c r="O672" i="37" l="1"/>
  <c r="P672" i="37" s="1"/>
  <c r="Q672" i="37" s="1"/>
  <c r="L673" i="51" s="1"/>
  <c r="M673" i="51" s="1"/>
  <c r="N673" i="51" s="1"/>
  <c r="X674" i="35"/>
  <c r="H684" i="32"/>
  <c r="G684" i="32"/>
  <c r="K942" i="27"/>
  <c r="I942" i="27"/>
  <c r="N932" i="35"/>
  <c r="F931" i="36"/>
  <c r="G931" i="36" s="1"/>
  <c r="H931" i="36" s="1"/>
  <c r="L930" i="39"/>
  <c r="F931" i="39"/>
  <c r="G931" i="39" s="1"/>
  <c r="O931" i="39"/>
  <c r="J684" i="32" l="1"/>
  <c r="K684" i="32" s="1"/>
  <c r="Y674" i="35"/>
  <c r="Z674" i="35" s="1"/>
  <c r="L673" i="36"/>
  <c r="M673" i="36" s="1"/>
  <c r="N673" i="36" s="1"/>
  <c r="P932" i="35"/>
  <c r="O932" i="35"/>
  <c r="H931" i="39"/>
  <c r="I931" i="39"/>
  <c r="J931" i="39"/>
  <c r="M942" i="27"/>
  <c r="L942" i="27"/>
  <c r="F943" i="27" s="1"/>
  <c r="K931" i="39" l="1"/>
  <c r="L684" i="32"/>
  <c r="F685" i="32" s="1"/>
  <c r="M684" i="32"/>
  <c r="M933" i="35"/>
  <c r="I931" i="37"/>
  <c r="J931" i="37" s="1"/>
  <c r="K931" i="37" s="1"/>
  <c r="F932" i="51" s="1"/>
  <c r="G932" i="51" s="1"/>
  <c r="H932" i="51" s="1"/>
  <c r="L931" i="39"/>
  <c r="G943" i="27"/>
  <c r="H943" i="27"/>
  <c r="J943" i="27" s="1"/>
  <c r="Q932" i="35"/>
  <c r="V932" i="35" s="1"/>
  <c r="W932" i="35" s="1"/>
  <c r="K932" i="35" s="1"/>
  <c r="D932" i="39" s="1"/>
  <c r="O673" i="37" l="1"/>
  <c r="P673" i="37" s="1"/>
  <c r="Q673" i="37" s="1"/>
  <c r="L674" i="51" s="1"/>
  <c r="M674" i="51" s="1"/>
  <c r="N674" i="51" s="1"/>
  <c r="X675" i="35"/>
  <c r="G685" i="32"/>
  <c r="H685" i="32"/>
  <c r="F932" i="39"/>
  <c r="O932" i="39"/>
  <c r="I943" i="27"/>
  <c r="K943" i="27"/>
  <c r="F932" i="36"/>
  <c r="G932" i="36" s="1"/>
  <c r="H932" i="36" s="1"/>
  <c r="N933" i="35"/>
  <c r="J685" i="32" l="1"/>
  <c r="K685" i="32" s="1"/>
  <c r="L674" i="36"/>
  <c r="M674" i="36" s="1"/>
  <c r="N674" i="36" s="1"/>
  <c r="Y675" i="35"/>
  <c r="Z675" i="35" s="1"/>
  <c r="L943" i="27"/>
  <c r="F944" i="27" s="1"/>
  <c r="M943" i="27"/>
  <c r="O933" i="35"/>
  <c r="P933" i="35"/>
  <c r="G932" i="39"/>
  <c r="H932" i="39" s="1"/>
  <c r="Q933" i="35" l="1"/>
  <c r="V933" i="35" s="1"/>
  <c r="W933" i="35" s="1"/>
  <c r="K933" i="35" s="1"/>
  <c r="D933" i="39" s="1"/>
  <c r="O933" i="39" s="1"/>
  <c r="L685" i="32"/>
  <c r="F686" i="32" s="1"/>
  <c r="M685" i="32"/>
  <c r="M934" i="35"/>
  <c r="I932" i="37"/>
  <c r="J932" i="37" s="1"/>
  <c r="K932" i="37" s="1"/>
  <c r="F933" i="51" s="1"/>
  <c r="G933" i="51" s="1"/>
  <c r="H933" i="51" s="1"/>
  <c r="I932" i="39"/>
  <c r="K932" i="39" s="1"/>
  <c r="J932" i="39"/>
  <c r="G944" i="27"/>
  <c r="H944" i="27"/>
  <c r="J944" i="27" s="1"/>
  <c r="F933" i="39" l="1"/>
  <c r="O674" i="37"/>
  <c r="P674" i="37" s="1"/>
  <c r="Q674" i="37" s="1"/>
  <c r="L675" i="51" s="1"/>
  <c r="M675" i="51" s="1"/>
  <c r="N675" i="51" s="1"/>
  <c r="X676" i="35"/>
  <c r="G686" i="32"/>
  <c r="H686" i="32"/>
  <c r="L932" i="39"/>
  <c r="G933" i="39"/>
  <c r="H933" i="39" s="1"/>
  <c r="F933" i="36"/>
  <c r="G933" i="36" s="1"/>
  <c r="H933" i="36" s="1"/>
  <c r="N934" i="35"/>
  <c r="K944" i="27"/>
  <c r="I944" i="27"/>
  <c r="J686" i="32" l="1"/>
  <c r="K686" i="32" s="1"/>
  <c r="L675" i="36"/>
  <c r="M675" i="36" s="1"/>
  <c r="N675" i="36" s="1"/>
  <c r="Y676" i="35"/>
  <c r="Z676" i="35" s="1"/>
  <c r="L944" i="27"/>
  <c r="F945" i="27" s="1"/>
  <c r="M944" i="27"/>
  <c r="O934" i="35"/>
  <c r="P934" i="35"/>
  <c r="I933" i="39"/>
  <c r="K933" i="39" s="1"/>
  <c r="J933" i="39"/>
  <c r="M686" i="32" l="1"/>
  <c r="L686" i="32"/>
  <c r="F687" i="32" s="1"/>
  <c r="Q934" i="35"/>
  <c r="V934" i="35" s="1"/>
  <c r="W934" i="35" s="1"/>
  <c r="K934" i="35" s="1"/>
  <c r="D934" i="39" s="1"/>
  <c r="O934" i="39" s="1"/>
  <c r="L933" i="39"/>
  <c r="M935" i="35"/>
  <c r="I933" i="37"/>
  <c r="J933" i="37" s="1"/>
  <c r="K933" i="37" s="1"/>
  <c r="F934" i="51" s="1"/>
  <c r="G934" i="51" s="1"/>
  <c r="H934" i="51" s="1"/>
  <c r="H945" i="27"/>
  <c r="J945" i="27" s="1"/>
  <c r="G945" i="27"/>
  <c r="H687" i="32" l="1"/>
  <c r="G687" i="32"/>
  <c r="O675" i="37"/>
  <c r="P675" i="37" s="1"/>
  <c r="Q675" i="37" s="1"/>
  <c r="L676" i="51" s="1"/>
  <c r="M676" i="51" s="1"/>
  <c r="N676" i="51" s="1"/>
  <c r="X677" i="35"/>
  <c r="F934" i="39"/>
  <c r="G934" i="39" s="1"/>
  <c r="J934" i="39" s="1"/>
  <c r="F934" i="36"/>
  <c r="G934" i="36" s="1"/>
  <c r="H934" i="36" s="1"/>
  <c r="N935" i="35"/>
  <c r="K945" i="27"/>
  <c r="I945" i="27"/>
  <c r="L676" i="36" l="1"/>
  <c r="M676" i="36" s="1"/>
  <c r="N676" i="36" s="1"/>
  <c r="Y677" i="35"/>
  <c r="Z677" i="35" s="1"/>
  <c r="J687" i="32"/>
  <c r="K687" i="32" s="1"/>
  <c r="I934" i="39"/>
  <c r="H934" i="39"/>
  <c r="L945" i="27"/>
  <c r="F946" i="27" s="1"/>
  <c r="M945" i="27"/>
  <c r="P935" i="35"/>
  <c r="O935" i="35"/>
  <c r="K934" i="39" l="1"/>
  <c r="L687" i="32"/>
  <c r="F688" i="32" s="1"/>
  <c r="M687" i="32"/>
  <c r="Q935" i="35"/>
  <c r="V935" i="35" s="1"/>
  <c r="W935" i="35" s="1"/>
  <c r="K935" i="35" s="1"/>
  <c r="D935" i="39" s="1"/>
  <c r="I934" i="37"/>
  <c r="J934" i="37" s="1"/>
  <c r="K934" i="37" s="1"/>
  <c r="F935" i="51" s="1"/>
  <c r="G935" i="51" s="1"/>
  <c r="H935" i="51" s="1"/>
  <c r="M936" i="35"/>
  <c r="G946" i="27"/>
  <c r="H946" i="27"/>
  <c r="J946" i="27" s="1"/>
  <c r="L934" i="39" l="1"/>
  <c r="O676" i="37"/>
  <c r="P676" i="37" s="1"/>
  <c r="Q676" i="37" s="1"/>
  <c r="L677" i="51" s="1"/>
  <c r="M677" i="51" s="1"/>
  <c r="N677" i="51" s="1"/>
  <c r="X678" i="35"/>
  <c r="G688" i="32"/>
  <c r="H688" i="32"/>
  <c r="I946" i="27"/>
  <c r="K946" i="27"/>
  <c r="F935" i="36"/>
  <c r="G935" i="36" s="1"/>
  <c r="H935" i="36" s="1"/>
  <c r="N936" i="35"/>
  <c r="O935" i="39"/>
  <c r="F935" i="39"/>
  <c r="G935" i="39" s="1"/>
  <c r="J688" i="32" l="1"/>
  <c r="K688" i="32" s="1"/>
  <c r="L677" i="36"/>
  <c r="M677" i="36" s="1"/>
  <c r="N677" i="36" s="1"/>
  <c r="Y678" i="35"/>
  <c r="Z678" i="35" s="1"/>
  <c r="H935" i="39"/>
  <c r="J935" i="39"/>
  <c r="I935" i="39"/>
  <c r="K935" i="39" s="1"/>
  <c r="O936" i="35"/>
  <c r="P936" i="35"/>
  <c r="M946" i="27"/>
  <c r="L946" i="27"/>
  <c r="F947" i="27" s="1"/>
  <c r="Q936" i="35" l="1"/>
  <c r="V936" i="35" s="1"/>
  <c r="W936" i="35" s="1"/>
  <c r="K936" i="35" s="1"/>
  <c r="D936" i="39" s="1"/>
  <c r="F936" i="39" s="1"/>
  <c r="L688" i="32"/>
  <c r="F689" i="32" s="1"/>
  <c r="M688" i="32"/>
  <c r="M937" i="35"/>
  <c r="I935" i="37"/>
  <c r="J935" i="37" s="1"/>
  <c r="K935" i="37" s="1"/>
  <c r="F936" i="51" s="1"/>
  <c r="G936" i="51" s="1"/>
  <c r="H936" i="51" s="1"/>
  <c r="G947" i="27"/>
  <c r="H947" i="27"/>
  <c r="J947" i="27" s="1"/>
  <c r="L935" i="39"/>
  <c r="O936" i="39" l="1"/>
  <c r="X679" i="35"/>
  <c r="O677" i="37"/>
  <c r="P677" i="37" s="1"/>
  <c r="Q677" i="37" s="1"/>
  <c r="L678" i="51" s="1"/>
  <c r="M678" i="51" s="1"/>
  <c r="N678" i="51" s="1"/>
  <c r="H689" i="32"/>
  <c r="G689" i="32"/>
  <c r="K947" i="27"/>
  <c r="I947" i="27"/>
  <c r="F936" i="36"/>
  <c r="G936" i="36" s="1"/>
  <c r="H936" i="36" s="1"/>
  <c r="N937" i="35"/>
  <c r="G936" i="39"/>
  <c r="H936" i="39" s="1"/>
  <c r="J689" i="32" l="1"/>
  <c r="K689" i="32" s="1"/>
  <c r="L678" i="36"/>
  <c r="M678" i="36" s="1"/>
  <c r="N678" i="36" s="1"/>
  <c r="Y679" i="35"/>
  <c r="Z679" i="35" s="1"/>
  <c r="I936" i="39"/>
  <c r="K936" i="39" s="1"/>
  <c r="J936" i="39"/>
  <c r="P937" i="35"/>
  <c r="O937" i="35"/>
  <c r="M947" i="27"/>
  <c r="L947" i="27"/>
  <c r="F948" i="27" s="1"/>
  <c r="L689" i="32" l="1"/>
  <c r="F690" i="32" s="1"/>
  <c r="M689" i="32"/>
  <c r="G948" i="27"/>
  <c r="H948" i="27"/>
  <c r="J948" i="27" s="1"/>
  <c r="Q937" i="35"/>
  <c r="V937" i="35" s="1"/>
  <c r="W937" i="35" s="1"/>
  <c r="K937" i="35" s="1"/>
  <c r="D937" i="39" s="1"/>
  <c r="M938" i="35"/>
  <c r="I936" i="37"/>
  <c r="J936" i="37" s="1"/>
  <c r="K936" i="37" s="1"/>
  <c r="F937" i="51" s="1"/>
  <c r="G937" i="51" s="1"/>
  <c r="H937" i="51" s="1"/>
  <c r="L936" i="39"/>
  <c r="O678" i="37" l="1"/>
  <c r="P678" i="37" s="1"/>
  <c r="Q678" i="37" s="1"/>
  <c r="L679" i="51" s="1"/>
  <c r="M679" i="51" s="1"/>
  <c r="N679" i="51" s="1"/>
  <c r="X680" i="35"/>
  <c r="G690" i="32"/>
  <c r="H690" i="32"/>
  <c r="O937" i="39"/>
  <c r="F937" i="39"/>
  <c r="F937" i="36"/>
  <c r="G937" i="36" s="1"/>
  <c r="H937" i="36" s="1"/>
  <c r="N938" i="35"/>
  <c r="K948" i="27"/>
  <c r="I948" i="27"/>
  <c r="J690" i="32" l="1"/>
  <c r="K690" i="32" s="1"/>
  <c r="L679" i="36"/>
  <c r="M679" i="36" s="1"/>
  <c r="N679" i="36" s="1"/>
  <c r="Y680" i="35"/>
  <c r="Z680" i="35" s="1"/>
  <c r="O938" i="35"/>
  <c r="P938" i="35"/>
  <c r="G937" i="39"/>
  <c r="H937" i="39" s="1"/>
  <c r="L948" i="27"/>
  <c r="F949" i="27" s="1"/>
  <c r="M948" i="27"/>
  <c r="Q938" i="35" l="1"/>
  <c r="V938" i="35" s="1"/>
  <c r="W938" i="35" s="1"/>
  <c r="K938" i="35" s="1"/>
  <c r="D938" i="39" s="1"/>
  <c r="F938" i="39" s="1"/>
  <c r="G938" i="39" s="1"/>
  <c r="L690" i="32"/>
  <c r="F691" i="32" s="1"/>
  <c r="M690" i="32"/>
  <c r="M939" i="35"/>
  <c r="I937" i="37"/>
  <c r="J937" i="37" s="1"/>
  <c r="K937" i="37" s="1"/>
  <c r="F938" i="51" s="1"/>
  <c r="G938" i="51" s="1"/>
  <c r="H938" i="51" s="1"/>
  <c r="J937" i="39"/>
  <c r="I937" i="39"/>
  <c r="K937" i="39" s="1"/>
  <c r="H949" i="27"/>
  <c r="J949" i="27" s="1"/>
  <c r="G949" i="27"/>
  <c r="O938" i="39" l="1"/>
  <c r="O679" i="37"/>
  <c r="P679" i="37" s="1"/>
  <c r="Q679" i="37" s="1"/>
  <c r="L680" i="51" s="1"/>
  <c r="M680" i="51" s="1"/>
  <c r="N680" i="51" s="1"/>
  <c r="X681" i="35"/>
  <c r="H691" i="32"/>
  <c r="G691" i="32"/>
  <c r="L937" i="39"/>
  <c r="H938" i="39"/>
  <c r="J938" i="39"/>
  <c r="I938" i="39"/>
  <c r="N939" i="35"/>
  <c r="F938" i="36"/>
  <c r="G938" i="36" s="1"/>
  <c r="H938" i="36" s="1"/>
  <c r="I949" i="27"/>
  <c r="K949" i="27"/>
  <c r="K938" i="39" l="1"/>
  <c r="J691" i="32"/>
  <c r="K691" i="32" s="1"/>
  <c r="L680" i="36"/>
  <c r="M680" i="36" s="1"/>
  <c r="N680" i="36" s="1"/>
  <c r="Y681" i="35"/>
  <c r="Z681" i="35" s="1"/>
  <c r="M949" i="27"/>
  <c r="L949" i="27"/>
  <c r="F950" i="27" s="1"/>
  <c r="L938" i="39"/>
  <c r="P939" i="35"/>
  <c r="O939" i="35"/>
  <c r="M691" i="32" l="1"/>
  <c r="L691" i="32"/>
  <c r="F692" i="32" s="1"/>
  <c r="Q939" i="35"/>
  <c r="V939" i="35" s="1"/>
  <c r="W939" i="35" s="1"/>
  <c r="K939" i="35" s="1"/>
  <c r="D939" i="39" s="1"/>
  <c r="F939" i="39" s="1"/>
  <c r="G939" i="39" s="1"/>
  <c r="G950" i="27"/>
  <c r="H950" i="27"/>
  <c r="J950" i="27" s="1"/>
  <c r="M940" i="35"/>
  <c r="I938" i="37"/>
  <c r="J938" i="37" s="1"/>
  <c r="K938" i="37" s="1"/>
  <c r="F939" i="51" s="1"/>
  <c r="G939" i="51" s="1"/>
  <c r="H939" i="51" s="1"/>
  <c r="O939" i="39" l="1"/>
  <c r="H692" i="32"/>
  <c r="G692" i="32"/>
  <c r="O680" i="37"/>
  <c r="P680" i="37" s="1"/>
  <c r="Q680" i="37" s="1"/>
  <c r="L681" i="51" s="1"/>
  <c r="M681" i="51" s="1"/>
  <c r="N681" i="51" s="1"/>
  <c r="X682" i="35"/>
  <c r="N940" i="35"/>
  <c r="F939" i="36"/>
  <c r="G939" i="36" s="1"/>
  <c r="H939" i="36" s="1"/>
  <c r="K950" i="27"/>
  <c r="I950" i="27"/>
  <c r="H939" i="39"/>
  <c r="J939" i="39"/>
  <c r="I939" i="39"/>
  <c r="K939" i="39" s="1"/>
  <c r="L681" i="36" l="1"/>
  <c r="M681" i="36" s="1"/>
  <c r="N681" i="36" s="1"/>
  <c r="Y682" i="35"/>
  <c r="Z682" i="35" s="1"/>
  <c r="J692" i="32"/>
  <c r="K692" i="32" s="1"/>
  <c r="L939" i="39"/>
  <c r="M950" i="27"/>
  <c r="L950" i="27"/>
  <c r="F951" i="27" s="1"/>
  <c r="P940" i="35"/>
  <c r="O940" i="35"/>
  <c r="L692" i="32" l="1"/>
  <c r="F693" i="32" s="1"/>
  <c r="M692" i="32"/>
  <c r="G951" i="27"/>
  <c r="H951" i="27"/>
  <c r="J951" i="27" s="1"/>
  <c r="Q940" i="35"/>
  <c r="V940" i="35" s="1"/>
  <c r="W940" i="35" s="1"/>
  <c r="K940" i="35" s="1"/>
  <c r="D940" i="39" s="1"/>
  <c r="M941" i="35"/>
  <c r="I939" i="37"/>
  <c r="J939" i="37" s="1"/>
  <c r="K939" i="37" s="1"/>
  <c r="F940" i="51" s="1"/>
  <c r="G940" i="51" s="1"/>
  <c r="H940" i="51" s="1"/>
  <c r="O681" i="37" l="1"/>
  <c r="P681" i="37" s="1"/>
  <c r="Q681" i="37" s="1"/>
  <c r="L682" i="51" s="1"/>
  <c r="M682" i="51" s="1"/>
  <c r="N682" i="51" s="1"/>
  <c r="X683" i="35"/>
  <c r="H693" i="32"/>
  <c r="G693" i="32"/>
  <c r="F940" i="39"/>
  <c r="O940" i="39"/>
  <c r="F940" i="36"/>
  <c r="G940" i="36" s="1"/>
  <c r="H940" i="36" s="1"/>
  <c r="N941" i="35"/>
  <c r="I951" i="27"/>
  <c r="K951" i="27"/>
  <c r="J693" i="32" l="1"/>
  <c r="K693" i="32" s="1"/>
  <c r="Y683" i="35"/>
  <c r="Z683" i="35" s="1"/>
  <c r="L682" i="36"/>
  <c r="M682" i="36" s="1"/>
  <c r="N682" i="36" s="1"/>
  <c r="O941" i="35"/>
  <c r="P941" i="35"/>
  <c r="M951" i="27"/>
  <c r="L951" i="27"/>
  <c r="F952" i="27" s="1"/>
  <c r="G940" i="39"/>
  <c r="Q941" i="35" l="1"/>
  <c r="V941" i="35" s="1"/>
  <c r="W941" i="35" s="1"/>
  <c r="K941" i="35" s="1"/>
  <c r="D941" i="39" s="1"/>
  <c r="L693" i="32"/>
  <c r="F694" i="32" s="1"/>
  <c r="M693" i="32"/>
  <c r="I940" i="39"/>
  <c r="J940" i="39"/>
  <c r="H940" i="39"/>
  <c r="K940" i="39" s="1"/>
  <c r="G952" i="27"/>
  <c r="H952" i="27"/>
  <c r="J952" i="27" s="1"/>
  <c r="M942" i="35"/>
  <c r="I940" i="37"/>
  <c r="J940" i="37" s="1"/>
  <c r="K940" i="37" s="1"/>
  <c r="F941" i="51" s="1"/>
  <c r="G941" i="51" s="1"/>
  <c r="H941" i="51" s="1"/>
  <c r="F941" i="39"/>
  <c r="G941" i="39" s="1"/>
  <c r="O941" i="39"/>
  <c r="X684" i="35" l="1"/>
  <c r="O682" i="37"/>
  <c r="P682" i="37" s="1"/>
  <c r="Q682" i="37" s="1"/>
  <c r="L683" i="51" s="1"/>
  <c r="M683" i="51" s="1"/>
  <c r="N683" i="51" s="1"/>
  <c r="G694" i="32"/>
  <c r="H694" i="32"/>
  <c r="H941" i="39"/>
  <c r="J941" i="39"/>
  <c r="I941" i="39"/>
  <c r="K941" i="39" s="1"/>
  <c r="N942" i="35"/>
  <c r="F941" i="36"/>
  <c r="G941" i="36" s="1"/>
  <c r="H941" i="36" s="1"/>
  <c r="K952" i="27"/>
  <c r="I952" i="27"/>
  <c r="L940" i="39"/>
  <c r="Y684" i="35" l="1"/>
  <c r="Z684" i="35" s="1"/>
  <c r="L683" i="36"/>
  <c r="M683" i="36" s="1"/>
  <c r="N683" i="36" s="1"/>
  <c r="J694" i="32"/>
  <c r="K694" i="32" s="1"/>
  <c r="M952" i="27"/>
  <c r="L952" i="27"/>
  <c r="F953" i="27" s="1"/>
  <c r="P942" i="35"/>
  <c r="O942" i="35"/>
  <c r="L941" i="39"/>
  <c r="L694" i="32" l="1"/>
  <c r="F695" i="32" s="1"/>
  <c r="M694" i="32"/>
  <c r="Q942" i="35"/>
  <c r="V942" i="35" s="1"/>
  <c r="W942" i="35" s="1"/>
  <c r="K942" i="35" s="1"/>
  <c r="D942" i="39" s="1"/>
  <c r="F942" i="39" s="1"/>
  <c r="G953" i="27"/>
  <c r="H953" i="27"/>
  <c r="J953" i="27" s="1"/>
  <c r="I941" i="37"/>
  <c r="J941" i="37" s="1"/>
  <c r="K941" i="37" s="1"/>
  <c r="F942" i="51" s="1"/>
  <c r="G942" i="51" s="1"/>
  <c r="H942" i="51" s="1"/>
  <c r="M943" i="35"/>
  <c r="X685" i="35" l="1"/>
  <c r="O683" i="37"/>
  <c r="P683" i="37" s="1"/>
  <c r="Q683" i="37" s="1"/>
  <c r="L684" i="51" s="1"/>
  <c r="M684" i="51" s="1"/>
  <c r="N684" i="51" s="1"/>
  <c r="H695" i="32"/>
  <c r="G695" i="32"/>
  <c r="O942" i="39"/>
  <c r="I953" i="27"/>
  <c r="K953" i="27"/>
  <c r="N943" i="35"/>
  <c r="F942" i="36"/>
  <c r="G942" i="36" s="1"/>
  <c r="H942" i="36" s="1"/>
  <c r="G942" i="39"/>
  <c r="H942" i="39" s="1"/>
  <c r="J695" i="32" l="1"/>
  <c r="K695" i="32" s="1"/>
  <c r="L684" i="36"/>
  <c r="M684" i="36" s="1"/>
  <c r="N684" i="36" s="1"/>
  <c r="Y685" i="35"/>
  <c r="Z685" i="35" s="1"/>
  <c r="P943" i="35"/>
  <c r="O943" i="35"/>
  <c r="M953" i="27"/>
  <c r="L953" i="27"/>
  <c r="F954" i="27" s="1"/>
  <c r="I942" i="39"/>
  <c r="K942" i="39" s="1"/>
  <c r="J942" i="39"/>
  <c r="L695" i="32" l="1"/>
  <c r="F696" i="32" s="1"/>
  <c r="M695" i="32"/>
  <c r="L942" i="39"/>
  <c r="M944" i="35"/>
  <c r="I942" i="37"/>
  <c r="J942" i="37" s="1"/>
  <c r="K942" i="37" s="1"/>
  <c r="F943" i="51" s="1"/>
  <c r="G943" i="51" s="1"/>
  <c r="H943" i="51" s="1"/>
  <c r="Q943" i="35"/>
  <c r="V943" i="35" s="1"/>
  <c r="W943" i="35" s="1"/>
  <c r="K943" i="35" s="1"/>
  <c r="D943" i="39" s="1"/>
  <c r="G954" i="27"/>
  <c r="H954" i="27"/>
  <c r="J954" i="27" s="1"/>
  <c r="X686" i="35" l="1"/>
  <c r="O684" i="37"/>
  <c r="P684" i="37" s="1"/>
  <c r="Q684" i="37" s="1"/>
  <c r="L685" i="51" s="1"/>
  <c r="M685" i="51" s="1"/>
  <c r="N685" i="51" s="1"/>
  <c r="G696" i="32"/>
  <c r="H696" i="32"/>
  <c r="O943" i="39"/>
  <c r="F943" i="39"/>
  <c r="N944" i="35"/>
  <c r="F943" i="36"/>
  <c r="G943" i="36" s="1"/>
  <c r="H943" i="36" s="1"/>
  <c r="I954" i="27"/>
  <c r="K954" i="27"/>
  <c r="J696" i="32" l="1"/>
  <c r="K696" i="32" s="1"/>
  <c r="L685" i="36"/>
  <c r="M685" i="36" s="1"/>
  <c r="N685" i="36" s="1"/>
  <c r="Y686" i="35"/>
  <c r="Z686" i="35" s="1"/>
  <c r="M954" i="27"/>
  <c r="L954" i="27"/>
  <c r="F955" i="27" s="1"/>
  <c r="P944" i="35"/>
  <c r="O944" i="35"/>
  <c r="G943" i="39"/>
  <c r="H943" i="39" s="1"/>
  <c r="M696" i="32" l="1"/>
  <c r="L696" i="32"/>
  <c r="F697" i="32" s="1"/>
  <c r="I943" i="39"/>
  <c r="K943" i="39" s="1"/>
  <c r="J943" i="39"/>
  <c r="Q944" i="35"/>
  <c r="V944" i="35" s="1"/>
  <c r="W944" i="35" s="1"/>
  <c r="K944" i="35" s="1"/>
  <c r="D944" i="39" s="1"/>
  <c r="G955" i="27"/>
  <c r="H955" i="27"/>
  <c r="J955" i="27" s="1"/>
  <c r="M945" i="35"/>
  <c r="I943" i="37"/>
  <c r="J943" i="37" s="1"/>
  <c r="K943" i="37" s="1"/>
  <c r="F944" i="51" s="1"/>
  <c r="G944" i="51" s="1"/>
  <c r="H944" i="51" s="1"/>
  <c r="G697" i="32" l="1"/>
  <c r="H697" i="32"/>
  <c r="O685" i="37"/>
  <c r="P685" i="37" s="1"/>
  <c r="Q685" i="37" s="1"/>
  <c r="L686" i="51" s="1"/>
  <c r="M686" i="51" s="1"/>
  <c r="N686" i="51" s="1"/>
  <c r="X687" i="35"/>
  <c r="I955" i="27"/>
  <c r="K955" i="27"/>
  <c r="F944" i="39"/>
  <c r="G944" i="39" s="1"/>
  <c r="O944" i="39"/>
  <c r="N945" i="35"/>
  <c r="F944" i="36"/>
  <c r="G944" i="36" s="1"/>
  <c r="H944" i="36" s="1"/>
  <c r="L943" i="39"/>
  <c r="L686" i="36" l="1"/>
  <c r="M686" i="36" s="1"/>
  <c r="N686" i="36" s="1"/>
  <c r="Y687" i="35"/>
  <c r="Z687" i="35" s="1"/>
  <c r="J697" i="32"/>
  <c r="K697" i="32" s="1"/>
  <c r="H944" i="39"/>
  <c r="J944" i="39"/>
  <c r="I944" i="39"/>
  <c r="K944" i="39" s="1"/>
  <c r="M955" i="27"/>
  <c r="L955" i="27"/>
  <c r="F956" i="27" s="1"/>
  <c r="O945" i="35"/>
  <c r="P945" i="35"/>
  <c r="Q945" i="35" l="1"/>
  <c r="V945" i="35" s="1"/>
  <c r="W945" i="35" s="1"/>
  <c r="K945" i="35" s="1"/>
  <c r="D945" i="39" s="1"/>
  <c r="O945" i="39" s="1"/>
  <c r="M697" i="32"/>
  <c r="L697" i="32"/>
  <c r="F698" i="32" s="1"/>
  <c r="I944" i="37"/>
  <c r="J944" i="37" s="1"/>
  <c r="K944" i="37" s="1"/>
  <c r="F945" i="51" s="1"/>
  <c r="G945" i="51" s="1"/>
  <c r="H945" i="51" s="1"/>
  <c r="M946" i="35"/>
  <c r="H956" i="27"/>
  <c r="J956" i="27" s="1"/>
  <c r="G956" i="27"/>
  <c r="L944" i="39"/>
  <c r="F945" i="39" l="1"/>
  <c r="G698" i="32"/>
  <c r="H698" i="32"/>
  <c r="O686" i="37"/>
  <c r="P686" i="37" s="1"/>
  <c r="Q686" i="37" s="1"/>
  <c r="L687" i="51" s="1"/>
  <c r="M687" i="51" s="1"/>
  <c r="N687" i="51" s="1"/>
  <c r="X688" i="35"/>
  <c r="F945" i="36"/>
  <c r="G945" i="36" s="1"/>
  <c r="H945" i="36" s="1"/>
  <c r="N946" i="35"/>
  <c r="G945" i="39"/>
  <c r="H945" i="39" s="1"/>
  <c r="K956" i="27"/>
  <c r="I956" i="27"/>
  <c r="J698" i="32" l="1"/>
  <c r="K698" i="32" s="1"/>
  <c r="L687" i="36"/>
  <c r="M687" i="36" s="1"/>
  <c r="N687" i="36" s="1"/>
  <c r="Y688" i="35"/>
  <c r="Z688" i="35" s="1"/>
  <c r="J945" i="39"/>
  <c r="I945" i="39"/>
  <c r="K945" i="39" s="1"/>
  <c r="O946" i="35"/>
  <c r="P946" i="35"/>
  <c r="L956" i="27"/>
  <c r="M956" i="27"/>
  <c r="M698" i="32" l="1"/>
  <c r="L698" i="32"/>
  <c r="F699" i="32" s="1"/>
  <c r="Q946" i="35"/>
  <c r="V946" i="35" s="1"/>
  <c r="W946" i="35" s="1"/>
  <c r="K946" i="35" s="1"/>
  <c r="D946" i="39" s="1"/>
  <c r="F946" i="39" s="1"/>
  <c r="G946" i="39" s="1"/>
  <c r="M947" i="35"/>
  <c r="I945" i="37"/>
  <c r="J945" i="37" s="1"/>
  <c r="K945" i="37" s="1"/>
  <c r="F946" i="51" s="1"/>
  <c r="G946" i="51" s="1"/>
  <c r="H946" i="51" s="1"/>
  <c r="L945" i="39"/>
  <c r="O946" i="39" l="1"/>
  <c r="H699" i="32"/>
  <c r="G699" i="32"/>
  <c r="X689" i="35"/>
  <c r="O687" i="37"/>
  <c r="P687" i="37" s="1"/>
  <c r="Q687" i="37" s="1"/>
  <c r="L688" i="51" s="1"/>
  <c r="M688" i="51" s="1"/>
  <c r="N688" i="51" s="1"/>
  <c r="H946" i="39"/>
  <c r="I946" i="39"/>
  <c r="J946" i="39"/>
  <c r="F946" i="36"/>
  <c r="G946" i="36" s="1"/>
  <c r="H946" i="36" s="1"/>
  <c r="N947" i="35"/>
  <c r="K946" i="39" l="1"/>
  <c r="L946" i="39" s="1"/>
  <c r="L688" i="36"/>
  <c r="M688" i="36" s="1"/>
  <c r="N688" i="36" s="1"/>
  <c r="Y689" i="35"/>
  <c r="Z689" i="35" s="1"/>
  <c r="J699" i="32"/>
  <c r="K699" i="32" s="1"/>
  <c r="P947" i="35"/>
  <c r="O947" i="35"/>
  <c r="L699" i="32" l="1"/>
  <c r="F700" i="32" s="1"/>
  <c r="M699" i="32"/>
  <c r="Q947" i="35"/>
  <c r="V947" i="35" s="1"/>
  <c r="W947" i="35" s="1"/>
  <c r="K947" i="35" s="1"/>
  <c r="D947" i="39" s="1"/>
  <c r="X690" i="35" l="1"/>
  <c r="O688" i="37"/>
  <c r="P688" i="37" s="1"/>
  <c r="Q688" i="37" s="1"/>
  <c r="L689" i="51" s="1"/>
  <c r="M689" i="51" s="1"/>
  <c r="N689" i="51" s="1"/>
  <c r="H700" i="32"/>
  <c r="G700" i="32"/>
  <c r="O947" i="39"/>
  <c r="F947" i="39"/>
  <c r="J700" i="32" l="1"/>
  <c r="K700" i="32" s="1"/>
  <c r="L689" i="36"/>
  <c r="M689" i="36" s="1"/>
  <c r="N689" i="36" s="1"/>
  <c r="Y690" i="35"/>
  <c r="Z690" i="35" s="1"/>
  <c r="G947" i="39"/>
  <c r="H947" i="39" s="1"/>
  <c r="M700" i="32" l="1"/>
  <c r="L700" i="32"/>
  <c r="F701" i="32" s="1"/>
  <c r="I947" i="39"/>
  <c r="K947" i="39" s="1"/>
  <c r="J947" i="39"/>
  <c r="H701" i="32" l="1"/>
  <c r="G701" i="32"/>
  <c r="X691" i="35"/>
  <c r="O689" i="37"/>
  <c r="P689" i="37" s="1"/>
  <c r="Q689" i="37" s="1"/>
  <c r="L690" i="51" s="1"/>
  <c r="M690" i="51" s="1"/>
  <c r="N690" i="51" s="1"/>
  <c r="L947" i="39"/>
  <c r="L690" i="36" l="1"/>
  <c r="M690" i="36" s="1"/>
  <c r="N690" i="36" s="1"/>
  <c r="Y691" i="35"/>
  <c r="Z691" i="35" s="1"/>
  <c r="J701" i="32"/>
  <c r="K701" i="32" s="1"/>
  <c r="L701" i="32" l="1"/>
  <c r="F702" i="32" s="1"/>
  <c r="M701" i="32"/>
  <c r="X692" i="35" l="1"/>
  <c r="O690" i="37"/>
  <c r="P690" i="37" s="1"/>
  <c r="Q690" i="37" s="1"/>
  <c r="L691" i="51" s="1"/>
  <c r="M691" i="51" s="1"/>
  <c r="N691" i="51" s="1"/>
  <c r="G702" i="32"/>
  <c r="H702" i="32"/>
  <c r="J702" i="32" l="1"/>
  <c r="K702" i="32" s="1"/>
  <c r="Y692" i="35"/>
  <c r="Z692" i="35" s="1"/>
  <c r="L691" i="36"/>
  <c r="M691" i="36" s="1"/>
  <c r="N691" i="36" s="1"/>
  <c r="M702" i="32" l="1"/>
  <c r="L702" i="32"/>
  <c r="F703" i="32" s="1"/>
  <c r="H703" i="32" l="1"/>
  <c r="G703" i="32"/>
  <c r="O691" i="37"/>
  <c r="P691" i="37" s="1"/>
  <c r="Q691" i="37" s="1"/>
  <c r="L692" i="51" s="1"/>
  <c r="M692" i="51" s="1"/>
  <c r="N692" i="51" s="1"/>
  <c r="X693" i="35"/>
  <c r="Y693" i="35" l="1"/>
  <c r="Z693" i="35" s="1"/>
  <c r="L692" i="36"/>
  <c r="M692" i="36" s="1"/>
  <c r="N692" i="36" s="1"/>
  <c r="J703" i="32"/>
  <c r="K703" i="32" s="1"/>
  <c r="M703" i="32" l="1"/>
  <c r="L703" i="32"/>
  <c r="F704" i="32" s="1"/>
  <c r="G704" i="32" l="1"/>
  <c r="H704" i="32"/>
  <c r="X694" i="35"/>
  <c r="O692" i="37"/>
  <c r="P692" i="37" s="1"/>
  <c r="Q692" i="37" s="1"/>
  <c r="L693" i="51" s="1"/>
  <c r="M693" i="51" s="1"/>
  <c r="N693" i="51" s="1"/>
  <c r="Y694" i="35" l="1"/>
  <c r="Z694" i="35" s="1"/>
  <c r="L693" i="36"/>
  <c r="M693" i="36" s="1"/>
  <c r="N693" i="36" s="1"/>
  <c r="J704" i="32"/>
  <c r="K704" i="32" s="1"/>
  <c r="L704" i="32" l="1"/>
  <c r="F705" i="32" s="1"/>
  <c r="M704" i="32"/>
  <c r="X695" i="35" l="1"/>
  <c r="O693" i="37"/>
  <c r="P693" i="37" s="1"/>
  <c r="Q693" i="37" s="1"/>
  <c r="L694" i="51" s="1"/>
  <c r="M694" i="51" s="1"/>
  <c r="N694" i="51" s="1"/>
  <c r="H705" i="32"/>
  <c r="G705" i="32"/>
  <c r="J705" i="32" l="1"/>
  <c r="K705" i="32" s="1"/>
  <c r="Y695" i="35"/>
  <c r="Z695" i="35" s="1"/>
  <c r="L694" i="36"/>
  <c r="M694" i="36" s="1"/>
  <c r="N694" i="36" s="1"/>
  <c r="M705" i="32" l="1"/>
  <c r="L705" i="32"/>
  <c r="F706" i="32" s="1"/>
  <c r="G706" i="32" l="1"/>
  <c r="H706" i="32"/>
  <c r="O694" i="37"/>
  <c r="P694" i="37" s="1"/>
  <c r="Q694" i="37" s="1"/>
  <c r="L695" i="51" s="1"/>
  <c r="M695" i="51" s="1"/>
  <c r="N695" i="51" s="1"/>
  <c r="X696" i="35"/>
  <c r="Y696" i="35" l="1"/>
  <c r="Z696" i="35" s="1"/>
  <c r="L695" i="36"/>
  <c r="M695" i="36" s="1"/>
  <c r="N695" i="36" s="1"/>
  <c r="J706" i="32"/>
  <c r="K706" i="32" s="1"/>
  <c r="M706" i="32" l="1"/>
  <c r="L706" i="32"/>
  <c r="F707" i="32" s="1"/>
  <c r="G707" i="32" l="1"/>
  <c r="H707" i="32"/>
  <c r="X697" i="35"/>
  <c r="O695" i="37"/>
  <c r="P695" i="37" s="1"/>
  <c r="Q695" i="37" s="1"/>
  <c r="L696" i="51" s="1"/>
  <c r="M696" i="51" s="1"/>
  <c r="N696" i="51" s="1"/>
  <c r="L696" i="36" l="1"/>
  <c r="M696" i="36" s="1"/>
  <c r="N696" i="36" s="1"/>
  <c r="Y697" i="35"/>
  <c r="Z697" i="35" s="1"/>
  <c r="J707" i="32"/>
  <c r="K707" i="32" s="1"/>
  <c r="L707" i="32" l="1"/>
  <c r="F708" i="32" s="1"/>
  <c r="M707" i="32"/>
  <c r="X698" i="35" l="1"/>
  <c r="O696" i="37"/>
  <c r="P696" i="37" s="1"/>
  <c r="Q696" i="37" s="1"/>
  <c r="L697" i="51" s="1"/>
  <c r="M697" i="51" s="1"/>
  <c r="N697" i="51" s="1"/>
  <c r="H708" i="32"/>
  <c r="G708" i="32"/>
  <c r="L697" i="36" l="1"/>
  <c r="M697" i="36" s="1"/>
  <c r="N697" i="36" s="1"/>
  <c r="Y698" i="35"/>
  <c r="Z698" i="35" s="1"/>
  <c r="J708" i="32"/>
  <c r="K708" i="32" s="1"/>
  <c r="L708" i="32" l="1"/>
  <c r="F709" i="32" s="1"/>
  <c r="M708" i="32"/>
  <c r="O697" i="37" l="1"/>
  <c r="P697" i="37" s="1"/>
  <c r="Q697" i="37" s="1"/>
  <c r="L698" i="51" s="1"/>
  <c r="M698" i="51" s="1"/>
  <c r="N698" i="51" s="1"/>
  <c r="X699" i="35"/>
  <c r="H709" i="32"/>
  <c r="G709" i="32"/>
  <c r="J709" i="32" l="1"/>
  <c r="K709" i="32" s="1"/>
  <c r="L698" i="36"/>
  <c r="M698" i="36" s="1"/>
  <c r="N698" i="36" s="1"/>
  <c r="Y699" i="35"/>
  <c r="Z699" i="35" s="1"/>
  <c r="L709" i="32" l="1"/>
  <c r="F710" i="32" s="1"/>
  <c r="M709" i="32"/>
  <c r="X700" i="35" l="1"/>
  <c r="O698" i="37"/>
  <c r="P698" i="37" s="1"/>
  <c r="Q698" i="37" s="1"/>
  <c r="L699" i="51" s="1"/>
  <c r="M699" i="51" s="1"/>
  <c r="N699" i="51" s="1"/>
  <c r="H710" i="32"/>
  <c r="G710" i="32"/>
  <c r="J710" i="32" l="1"/>
  <c r="K710" i="32" s="1"/>
  <c r="L699" i="36"/>
  <c r="M699" i="36" s="1"/>
  <c r="N699" i="36" s="1"/>
  <c r="Y700" i="35"/>
  <c r="Z700" i="35" s="1"/>
  <c r="M710" i="32" l="1"/>
  <c r="L710" i="32"/>
  <c r="F711" i="32" s="1"/>
  <c r="G711" i="32" l="1"/>
  <c r="H711" i="32"/>
  <c r="X701" i="35"/>
  <c r="O699" i="37"/>
  <c r="P699" i="37" s="1"/>
  <c r="Q699" i="37" s="1"/>
  <c r="L700" i="51" s="1"/>
  <c r="M700" i="51" s="1"/>
  <c r="N700" i="51" s="1"/>
  <c r="Y701" i="35" l="1"/>
  <c r="Z701" i="35" s="1"/>
  <c r="L700" i="36"/>
  <c r="M700" i="36" s="1"/>
  <c r="N700" i="36" s="1"/>
  <c r="J711" i="32"/>
  <c r="K711" i="32" s="1"/>
  <c r="M711" i="32" l="1"/>
  <c r="L711" i="32"/>
  <c r="F712" i="32" s="1"/>
  <c r="H712" i="32" l="1"/>
  <c r="G712" i="32"/>
  <c r="X702" i="35"/>
  <c r="O700" i="37"/>
  <c r="P700" i="37" s="1"/>
  <c r="Q700" i="37" s="1"/>
  <c r="L701" i="51" s="1"/>
  <c r="M701" i="51" s="1"/>
  <c r="N701" i="51" s="1"/>
  <c r="L701" i="36" l="1"/>
  <c r="M701" i="36" s="1"/>
  <c r="N701" i="36" s="1"/>
  <c r="Y702" i="35"/>
  <c r="Z702" i="35" s="1"/>
  <c r="J712" i="32"/>
  <c r="K712" i="32" s="1"/>
  <c r="L712" i="32" l="1"/>
  <c r="F713" i="32" s="1"/>
  <c r="M712" i="32"/>
  <c r="X703" i="35" l="1"/>
  <c r="O701" i="37"/>
  <c r="P701" i="37" s="1"/>
  <c r="Q701" i="37" s="1"/>
  <c r="L702" i="51" s="1"/>
  <c r="M702" i="51" s="1"/>
  <c r="N702" i="51" s="1"/>
  <c r="H713" i="32"/>
  <c r="G713" i="32"/>
  <c r="J713" i="32" l="1"/>
  <c r="K713" i="32" s="1"/>
  <c r="L702" i="36"/>
  <c r="M702" i="36" s="1"/>
  <c r="N702" i="36" s="1"/>
  <c r="Y703" i="35"/>
  <c r="Z703" i="35" s="1"/>
  <c r="L713" i="32" l="1"/>
  <c r="F714" i="32" s="1"/>
  <c r="M713" i="32"/>
  <c r="O702" i="37" l="1"/>
  <c r="P702" i="37" s="1"/>
  <c r="Q702" i="37" s="1"/>
  <c r="L703" i="51" s="1"/>
  <c r="M703" i="51" s="1"/>
  <c r="N703" i="51" s="1"/>
  <c r="X704" i="35"/>
  <c r="G714" i="32"/>
  <c r="H714" i="32"/>
  <c r="J714" i="32" l="1"/>
  <c r="K714" i="32" s="1"/>
  <c r="L703" i="36"/>
  <c r="M703" i="36" s="1"/>
  <c r="N703" i="36" s="1"/>
  <c r="Y704" i="35"/>
  <c r="Z704" i="35" s="1"/>
  <c r="L714" i="32" l="1"/>
  <c r="F715" i="32" s="1"/>
  <c r="M714" i="32"/>
  <c r="X705" i="35" l="1"/>
  <c r="O703" i="37"/>
  <c r="P703" i="37" s="1"/>
  <c r="Q703" i="37" s="1"/>
  <c r="L704" i="51" s="1"/>
  <c r="M704" i="51" s="1"/>
  <c r="N704" i="51" s="1"/>
  <c r="H715" i="32"/>
  <c r="G715" i="32"/>
  <c r="J715" i="32" l="1"/>
  <c r="K715" i="32" s="1"/>
  <c r="L704" i="36"/>
  <c r="M704" i="36" s="1"/>
  <c r="N704" i="36" s="1"/>
  <c r="Y705" i="35"/>
  <c r="Z705" i="35" s="1"/>
  <c r="M715" i="32" l="1"/>
  <c r="L715" i="32"/>
  <c r="F716" i="32" s="1"/>
  <c r="G716" i="32" l="1"/>
  <c r="H716" i="32"/>
  <c r="X706" i="35"/>
  <c r="O704" i="37"/>
  <c r="P704" i="37" s="1"/>
  <c r="Q704" i="37" s="1"/>
  <c r="L705" i="51" s="1"/>
  <c r="M705" i="51" s="1"/>
  <c r="N705" i="51" s="1"/>
  <c r="L705" i="36" l="1"/>
  <c r="M705" i="36" s="1"/>
  <c r="N705" i="36" s="1"/>
  <c r="Y706" i="35"/>
  <c r="Z706" i="35" s="1"/>
  <c r="J716" i="32"/>
  <c r="K716" i="32" s="1"/>
  <c r="L716" i="32" l="1"/>
  <c r="F717" i="32" s="1"/>
  <c r="M716" i="32"/>
  <c r="X707" i="35" l="1"/>
  <c r="O705" i="37"/>
  <c r="P705" i="37" s="1"/>
  <c r="Q705" i="37" s="1"/>
  <c r="L706" i="51" s="1"/>
  <c r="M706" i="51" s="1"/>
  <c r="N706" i="51" s="1"/>
  <c r="H717" i="32"/>
  <c r="G717" i="32"/>
  <c r="J717" i="32" l="1"/>
  <c r="K717" i="32" s="1"/>
  <c r="Y707" i="35"/>
  <c r="Z707" i="35" s="1"/>
  <c r="L706" i="36"/>
  <c r="M706" i="36" s="1"/>
  <c r="N706" i="36" s="1"/>
  <c r="L717" i="32" l="1"/>
  <c r="F718" i="32" s="1"/>
  <c r="M717" i="32"/>
  <c r="X708" i="35" l="1"/>
  <c r="O706" i="37"/>
  <c r="P706" i="37" s="1"/>
  <c r="Q706" i="37" s="1"/>
  <c r="L707" i="51" s="1"/>
  <c r="M707" i="51" s="1"/>
  <c r="N707" i="51" s="1"/>
  <c r="G718" i="32"/>
  <c r="H718" i="32"/>
  <c r="J718" i="32" l="1"/>
  <c r="K718" i="32" s="1"/>
  <c r="Y708" i="35"/>
  <c r="Z708" i="35" s="1"/>
  <c r="L707" i="36"/>
  <c r="M707" i="36" s="1"/>
  <c r="N707" i="36" s="1"/>
  <c r="L718" i="32" l="1"/>
  <c r="F719" i="32" s="1"/>
  <c r="M718" i="32"/>
  <c r="O707" i="37" l="1"/>
  <c r="P707" i="37" s="1"/>
  <c r="Q707" i="37" s="1"/>
  <c r="L708" i="51" s="1"/>
  <c r="M708" i="51" s="1"/>
  <c r="N708" i="51" s="1"/>
  <c r="X709" i="35"/>
  <c r="H719" i="32"/>
  <c r="G719" i="32"/>
  <c r="J719" i="32" l="1"/>
  <c r="K719" i="32" s="1"/>
  <c r="Y709" i="35"/>
  <c r="Z709" i="35" s="1"/>
  <c r="L708" i="36"/>
  <c r="M708" i="36" s="1"/>
  <c r="N708" i="36" s="1"/>
  <c r="L719" i="32" l="1"/>
  <c r="F720" i="32" s="1"/>
  <c r="M719" i="32"/>
  <c r="X710" i="35" l="1"/>
  <c r="O708" i="37"/>
  <c r="P708" i="37" s="1"/>
  <c r="Q708" i="37" s="1"/>
  <c r="L709" i="51" s="1"/>
  <c r="M709" i="51" s="1"/>
  <c r="N709" i="51" s="1"/>
  <c r="H720" i="32"/>
  <c r="G720" i="32"/>
  <c r="L709" i="36" l="1"/>
  <c r="M709" i="36" s="1"/>
  <c r="N709" i="36" s="1"/>
  <c r="Y710" i="35"/>
  <c r="Z710" i="35" s="1"/>
  <c r="J720" i="32"/>
  <c r="K720" i="32" s="1"/>
  <c r="M720" i="32" l="1"/>
  <c r="L720" i="32"/>
  <c r="F721" i="32" s="1"/>
  <c r="H721" i="32" l="1"/>
  <c r="G721" i="32"/>
  <c r="X711" i="35"/>
  <c r="O709" i="37"/>
  <c r="P709" i="37" s="1"/>
  <c r="Q709" i="37" s="1"/>
  <c r="L710" i="51" s="1"/>
  <c r="M710" i="51" s="1"/>
  <c r="N710" i="51" s="1"/>
  <c r="L710" i="36" l="1"/>
  <c r="M710" i="36" s="1"/>
  <c r="N710" i="36" s="1"/>
  <c r="Y711" i="35"/>
  <c r="Z711" i="35" s="1"/>
  <c r="J721" i="32"/>
  <c r="K721" i="32" s="1"/>
  <c r="M721" i="32" l="1"/>
  <c r="L721" i="32"/>
  <c r="F722" i="32" s="1"/>
  <c r="H722" i="32" l="1"/>
  <c r="G722" i="32"/>
  <c r="X712" i="35"/>
  <c r="O710" i="37"/>
  <c r="P710" i="37" s="1"/>
  <c r="Q710" i="37" s="1"/>
  <c r="L711" i="51" s="1"/>
  <c r="M711" i="51" s="1"/>
  <c r="N711" i="51" s="1"/>
  <c r="Y712" i="35" l="1"/>
  <c r="Z712" i="35" s="1"/>
  <c r="L711" i="36"/>
  <c r="M711" i="36" s="1"/>
  <c r="N711" i="36" s="1"/>
  <c r="J722" i="32"/>
  <c r="K722" i="32" s="1"/>
  <c r="M722" i="32" l="1"/>
  <c r="L722" i="32"/>
  <c r="F723" i="32" s="1"/>
  <c r="G723" i="32" l="1"/>
  <c r="H723" i="32"/>
  <c r="O711" i="37"/>
  <c r="P711" i="37" s="1"/>
  <c r="Q711" i="37" s="1"/>
  <c r="L712" i="51" s="1"/>
  <c r="M712" i="51" s="1"/>
  <c r="N712" i="51" s="1"/>
  <c r="X713" i="35"/>
  <c r="Y713" i="35" l="1"/>
  <c r="Z713" i="35" s="1"/>
  <c r="L712" i="36"/>
  <c r="M712" i="36" s="1"/>
  <c r="N712" i="36" s="1"/>
  <c r="J723" i="32"/>
  <c r="K723" i="32" s="1"/>
  <c r="L723" i="32" l="1"/>
  <c r="F724" i="32" s="1"/>
  <c r="M723" i="32"/>
  <c r="X714" i="35" l="1"/>
  <c r="O712" i="37"/>
  <c r="P712" i="37" s="1"/>
  <c r="Q712" i="37" s="1"/>
  <c r="L713" i="51" s="1"/>
  <c r="M713" i="51" s="1"/>
  <c r="N713" i="51" s="1"/>
  <c r="H724" i="32"/>
  <c r="G724" i="32"/>
  <c r="J724" i="32" l="1"/>
  <c r="K724" i="32" s="1"/>
  <c r="L713" i="36"/>
  <c r="M713" i="36" s="1"/>
  <c r="N713" i="36" s="1"/>
  <c r="Y714" i="35"/>
  <c r="Z714" i="35" s="1"/>
  <c r="M724" i="32" l="1"/>
  <c r="L724" i="32"/>
  <c r="F725" i="32" s="1"/>
  <c r="H725" i="32" l="1"/>
  <c r="G725" i="32"/>
  <c r="X715" i="35"/>
  <c r="O713" i="37"/>
  <c r="P713" i="37" s="1"/>
  <c r="Q713" i="37" s="1"/>
  <c r="L714" i="51" s="1"/>
  <c r="M714" i="51" s="1"/>
  <c r="N714" i="51" s="1"/>
  <c r="L714" i="36" l="1"/>
  <c r="M714" i="36" s="1"/>
  <c r="N714" i="36" s="1"/>
  <c r="Y715" i="35"/>
  <c r="Z715" i="35" s="1"/>
  <c r="J725" i="32"/>
  <c r="K725" i="32" s="1"/>
  <c r="M725" i="32" l="1"/>
  <c r="L725" i="32"/>
  <c r="F726" i="32" s="1"/>
  <c r="G726" i="32" l="1"/>
  <c r="H726" i="32"/>
  <c r="O714" i="37"/>
  <c r="P714" i="37" s="1"/>
  <c r="Q714" i="37" s="1"/>
  <c r="L715" i="51" s="1"/>
  <c r="M715" i="51" s="1"/>
  <c r="N715" i="51" s="1"/>
  <c r="X716" i="35"/>
  <c r="L715" i="36" l="1"/>
  <c r="M715" i="36" s="1"/>
  <c r="N715" i="36" s="1"/>
  <c r="Y716" i="35"/>
  <c r="Z716" i="35" s="1"/>
  <c r="J726" i="32"/>
  <c r="K726" i="32" s="1"/>
  <c r="L726" i="32" l="1"/>
  <c r="F727" i="32" s="1"/>
  <c r="M726" i="32"/>
  <c r="X717" i="35" l="1"/>
  <c r="O715" i="37"/>
  <c r="P715" i="37" s="1"/>
  <c r="Q715" i="37" s="1"/>
  <c r="L716" i="51" s="1"/>
  <c r="M716" i="51" s="1"/>
  <c r="N716" i="51" s="1"/>
  <c r="H727" i="32"/>
  <c r="G727" i="32"/>
  <c r="J727" i="32" l="1"/>
  <c r="K727" i="32" s="1"/>
  <c r="Y717" i="35"/>
  <c r="Z717" i="35" s="1"/>
  <c r="L716" i="36"/>
  <c r="M716" i="36" s="1"/>
  <c r="N716" i="36" s="1"/>
  <c r="M727" i="32" l="1"/>
  <c r="L727" i="32"/>
  <c r="F728" i="32" s="1"/>
  <c r="G728" i="32" l="1"/>
  <c r="H728" i="32"/>
  <c r="X718" i="35"/>
  <c r="O716" i="37"/>
  <c r="P716" i="37" s="1"/>
  <c r="Q716" i="37" s="1"/>
  <c r="L717" i="51" s="1"/>
  <c r="M717" i="51" s="1"/>
  <c r="N717" i="51" s="1"/>
  <c r="L717" i="36" l="1"/>
  <c r="M717" i="36" s="1"/>
  <c r="N717" i="36" s="1"/>
  <c r="Y718" i="35"/>
  <c r="Z718" i="35" s="1"/>
  <c r="J728" i="32"/>
  <c r="K728" i="32" s="1"/>
  <c r="M728" i="32" l="1"/>
  <c r="L728" i="32"/>
  <c r="F729" i="32" s="1"/>
  <c r="G729" i="32" l="1"/>
  <c r="H729" i="32"/>
  <c r="O717" i="37"/>
  <c r="P717" i="37" s="1"/>
  <c r="Q717" i="37" s="1"/>
  <c r="L718" i="51" s="1"/>
  <c r="M718" i="51" s="1"/>
  <c r="N718" i="51" s="1"/>
  <c r="X719" i="35"/>
  <c r="L718" i="36" l="1"/>
  <c r="M718" i="36" s="1"/>
  <c r="N718" i="36" s="1"/>
  <c r="Y719" i="35"/>
  <c r="Z719" i="35" s="1"/>
  <c r="J729" i="32"/>
  <c r="K729" i="32" s="1"/>
  <c r="L729" i="32" l="1"/>
  <c r="F730" i="32" s="1"/>
  <c r="M729" i="32"/>
  <c r="O718" i="37" l="1"/>
  <c r="P718" i="37" s="1"/>
  <c r="Q718" i="37" s="1"/>
  <c r="L719" i="51" s="1"/>
  <c r="M719" i="51" s="1"/>
  <c r="N719" i="51" s="1"/>
  <c r="X720" i="35"/>
  <c r="H730" i="32"/>
  <c r="G730" i="32"/>
  <c r="J730" i="32" l="1"/>
  <c r="K730" i="32" s="1"/>
  <c r="L719" i="36"/>
  <c r="M719" i="36" s="1"/>
  <c r="N719" i="36" s="1"/>
  <c r="Y720" i="35"/>
  <c r="Z720" i="35" s="1"/>
  <c r="L730" i="32" l="1"/>
  <c r="F731" i="32" s="1"/>
  <c r="M730" i="32"/>
  <c r="X721" i="35" l="1"/>
  <c r="O719" i="37"/>
  <c r="P719" i="37" s="1"/>
  <c r="Q719" i="37" s="1"/>
  <c r="L720" i="51" s="1"/>
  <c r="M720" i="51" s="1"/>
  <c r="N720" i="51" s="1"/>
  <c r="H731" i="32"/>
  <c r="G731" i="32"/>
  <c r="J731" i="32" l="1"/>
  <c r="K731" i="32" s="1"/>
  <c r="L720" i="36"/>
  <c r="M720" i="36" s="1"/>
  <c r="N720" i="36" s="1"/>
  <c r="Y721" i="35"/>
  <c r="Z721" i="35" s="1"/>
  <c r="L731" i="32" l="1"/>
  <c r="F732" i="32" s="1"/>
  <c r="M731" i="32"/>
  <c r="O720" i="37" l="1"/>
  <c r="P720" i="37" s="1"/>
  <c r="Q720" i="37" s="1"/>
  <c r="L721" i="51" s="1"/>
  <c r="M721" i="51" s="1"/>
  <c r="N721" i="51" s="1"/>
  <c r="X722" i="35"/>
  <c r="G732" i="32"/>
  <c r="H732" i="32"/>
  <c r="J732" i="32" l="1"/>
  <c r="K732" i="32" s="1"/>
  <c r="L721" i="36"/>
  <c r="M721" i="36" s="1"/>
  <c r="N721" i="36" s="1"/>
  <c r="Y722" i="35"/>
  <c r="Z722" i="35" s="1"/>
  <c r="L732" i="32" l="1"/>
  <c r="F733" i="32" s="1"/>
  <c r="M732" i="32"/>
  <c r="O721" i="37" l="1"/>
  <c r="P721" i="37" s="1"/>
  <c r="Q721" i="37" s="1"/>
  <c r="L722" i="51" s="1"/>
  <c r="M722" i="51" s="1"/>
  <c r="N722" i="51" s="1"/>
  <c r="X723" i="35"/>
  <c r="H733" i="32"/>
  <c r="G733" i="32"/>
  <c r="J733" i="32" l="1"/>
  <c r="K733" i="32" s="1"/>
  <c r="L722" i="36"/>
  <c r="M722" i="36" s="1"/>
  <c r="N722" i="36" s="1"/>
  <c r="Y723" i="35"/>
  <c r="Z723" i="35" s="1"/>
  <c r="M733" i="32" l="1"/>
  <c r="L733" i="32"/>
  <c r="F734" i="32" s="1"/>
  <c r="H734" i="32" l="1"/>
  <c r="G734" i="32"/>
  <c r="X724" i="35"/>
  <c r="O722" i="37"/>
  <c r="P722" i="37" s="1"/>
  <c r="Q722" i="37" s="1"/>
  <c r="L723" i="51" s="1"/>
  <c r="M723" i="51" s="1"/>
  <c r="N723" i="51" s="1"/>
  <c r="L723" i="36" l="1"/>
  <c r="M723" i="36" s="1"/>
  <c r="N723" i="36" s="1"/>
  <c r="Y724" i="35"/>
  <c r="Z724" i="35" s="1"/>
  <c r="J734" i="32"/>
  <c r="K734" i="32" s="1"/>
  <c r="M734" i="32" l="1"/>
  <c r="L734" i="32"/>
  <c r="F735" i="32" s="1"/>
  <c r="H735" i="32" l="1"/>
  <c r="G735" i="32"/>
  <c r="O723" i="37"/>
  <c r="P723" i="37" s="1"/>
  <c r="Q723" i="37" s="1"/>
  <c r="L724" i="51" s="1"/>
  <c r="M724" i="51" s="1"/>
  <c r="N724" i="51" s="1"/>
  <c r="X725" i="35"/>
  <c r="Y725" i="35" l="1"/>
  <c r="Z725" i="35" s="1"/>
  <c r="L724" i="36"/>
  <c r="M724" i="36" s="1"/>
  <c r="N724" i="36" s="1"/>
  <c r="J735" i="32"/>
  <c r="K735" i="32" s="1"/>
  <c r="L735" i="32" l="1"/>
  <c r="F736" i="32" s="1"/>
  <c r="M735" i="32"/>
  <c r="X726" i="35" l="1"/>
  <c r="O724" i="37"/>
  <c r="P724" i="37" s="1"/>
  <c r="Q724" i="37" s="1"/>
  <c r="L725" i="51" s="1"/>
  <c r="M725" i="51" s="1"/>
  <c r="N725" i="51" s="1"/>
  <c r="H736" i="32"/>
  <c r="G736" i="32"/>
  <c r="J736" i="32" l="1"/>
  <c r="K736" i="32" s="1"/>
  <c r="Y726" i="35"/>
  <c r="Z726" i="35" s="1"/>
  <c r="L725" i="36"/>
  <c r="M725" i="36" s="1"/>
  <c r="N725" i="36" s="1"/>
  <c r="L736" i="32" l="1"/>
  <c r="F737" i="32" s="1"/>
  <c r="M736" i="32"/>
  <c r="X727" i="35" l="1"/>
  <c r="O725" i="37"/>
  <c r="P725" i="37" s="1"/>
  <c r="Q725" i="37" s="1"/>
  <c r="L726" i="51" s="1"/>
  <c r="M726" i="51" s="1"/>
  <c r="N726" i="51" s="1"/>
  <c r="H737" i="32"/>
  <c r="G737" i="32"/>
  <c r="J737" i="32" l="1"/>
  <c r="K737" i="32" s="1"/>
  <c r="L726" i="36"/>
  <c r="M726" i="36" s="1"/>
  <c r="N726" i="36" s="1"/>
  <c r="Y727" i="35"/>
  <c r="Z727" i="35" s="1"/>
  <c r="L737" i="32" l="1"/>
  <c r="F738" i="32" s="1"/>
  <c r="M737" i="32"/>
  <c r="X728" i="35" l="1"/>
  <c r="O726" i="37"/>
  <c r="P726" i="37" s="1"/>
  <c r="Q726" i="37" s="1"/>
  <c r="L727" i="51" s="1"/>
  <c r="M727" i="51" s="1"/>
  <c r="N727" i="51" s="1"/>
  <c r="G738" i="32"/>
  <c r="H738" i="32"/>
  <c r="J738" i="32" l="1"/>
  <c r="K738" i="32" s="1"/>
  <c r="Y728" i="35"/>
  <c r="Z728" i="35" s="1"/>
  <c r="L727" i="36"/>
  <c r="M727" i="36" s="1"/>
  <c r="N727" i="36" s="1"/>
  <c r="M738" i="32" l="1"/>
  <c r="L738" i="32"/>
  <c r="F739" i="32" s="1"/>
  <c r="G739" i="32" l="1"/>
  <c r="H739" i="32"/>
  <c r="X729" i="35"/>
  <c r="O727" i="37"/>
  <c r="P727" i="37" s="1"/>
  <c r="Q727" i="37" s="1"/>
  <c r="L728" i="51" s="1"/>
  <c r="M728" i="51" s="1"/>
  <c r="N728" i="51" s="1"/>
  <c r="J739" i="32" l="1"/>
  <c r="K739" i="32" s="1"/>
  <c r="L728" i="36"/>
  <c r="M728" i="36" s="1"/>
  <c r="N728" i="36" s="1"/>
  <c r="Y729" i="35"/>
  <c r="Z729" i="35" s="1"/>
  <c r="M739" i="32" l="1"/>
  <c r="L739" i="32"/>
  <c r="F740" i="32" s="1"/>
  <c r="H740" i="32" l="1"/>
  <c r="G740" i="32"/>
  <c r="O728" i="37"/>
  <c r="P728" i="37" s="1"/>
  <c r="Q728" i="37" s="1"/>
  <c r="L729" i="51" s="1"/>
  <c r="M729" i="51" s="1"/>
  <c r="N729" i="51" s="1"/>
  <c r="X730" i="35"/>
  <c r="Y730" i="35" l="1"/>
  <c r="Z730" i="35" s="1"/>
  <c r="L729" i="36"/>
  <c r="M729" i="36" s="1"/>
  <c r="N729" i="36" s="1"/>
  <c r="J740" i="32"/>
  <c r="K740" i="32" s="1"/>
  <c r="L740" i="32" l="1"/>
  <c r="F741" i="32" s="1"/>
  <c r="M740" i="32"/>
  <c r="X731" i="35" l="1"/>
  <c r="O729" i="37"/>
  <c r="P729" i="37" s="1"/>
  <c r="Q729" i="37" s="1"/>
  <c r="L730" i="51" s="1"/>
  <c r="M730" i="51" s="1"/>
  <c r="N730" i="51" s="1"/>
  <c r="G741" i="32"/>
  <c r="H741" i="32"/>
  <c r="Y731" i="35" l="1"/>
  <c r="Z731" i="35" s="1"/>
  <c r="L730" i="36"/>
  <c r="M730" i="36" s="1"/>
  <c r="N730" i="36" s="1"/>
  <c r="J741" i="32"/>
  <c r="K741" i="32" s="1"/>
  <c r="L741" i="32" l="1"/>
  <c r="F742" i="32" s="1"/>
  <c r="M741" i="32"/>
  <c r="X732" i="35" l="1"/>
  <c r="O730" i="37"/>
  <c r="P730" i="37" s="1"/>
  <c r="Q730" i="37" s="1"/>
  <c r="L731" i="51" s="1"/>
  <c r="M731" i="51" s="1"/>
  <c r="N731" i="51" s="1"/>
  <c r="H742" i="32"/>
  <c r="G742" i="32"/>
  <c r="J742" i="32" l="1"/>
  <c r="K742" i="32"/>
  <c r="L731" i="36"/>
  <c r="M731" i="36" s="1"/>
  <c r="N731" i="36" s="1"/>
  <c r="Y732" i="35"/>
  <c r="Z732" i="35" s="1"/>
  <c r="L742" i="32" l="1"/>
  <c r="F743" i="32" s="1"/>
  <c r="M742" i="32"/>
  <c r="O731" i="37" l="1"/>
  <c r="P731" i="37" s="1"/>
  <c r="Q731" i="37" s="1"/>
  <c r="L732" i="51" s="1"/>
  <c r="M732" i="51" s="1"/>
  <c r="N732" i="51" s="1"/>
  <c r="X733" i="35"/>
  <c r="H743" i="32"/>
  <c r="G743" i="32"/>
  <c r="J743" i="32" l="1"/>
  <c r="K743" i="32" s="1"/>
  <c r="L732" i="36"/>
  <c r="M732" i="36" s="1"/>
  <c r="N732" i="36" s="1"/>
  <c r="Y733" i="35"/>
  <c r="Z733" i="35" s="1"/>
  <c r="L743" i="32" l="1"/>
  <c r="F744" i="32" s="1"/>
  <c r="M743" i="32"/>
  <c r="O732" i="37" l="1"/>
  <c r="P732" i="37" s="1"/>
  <c r="Q732" i="37" s="1"/>
  <c r="L733" i="51" s="1"/>
  <c r="M733" i="51" s="1"/>
  <c r="N733" i="51" s="1"/>
  <c r="X734" i="35"/>
  <c r="G744" i="32"/>
  <c r="H744" i="32"/>
  <c r="J744" i="32" l="1"/>
  <c r="K744" i="32" s="1"/>
  <c r="L733" i="36"/>
  <c r="M733" i="36" s="1"/>
  <c r="N733" i="36" s="1"/>
  <c r="Y734" i="35"/>
  <c r="Z734" i="35" s="1"/>
  <c r="L744" i="32" l="1"/>
  <c r="F745" i="32" s="1"/>
  <c r="M744" i="32"/>
  <c r="X735" i="35" l="1"/>
  <c r="O733" i="37"/>
  <c r="P733" i="37" s="1"/>
  <c r="Q733" i="37" s="1"/>
  <c r="L734" i="51" s="1"/>
  <c r="M734" i="51" s="1"/>
  <c r="N734" i="51" s="1"/>
  <c r="G745" i="32"/>
  <c r="H745" i="32"/>
  <c r="J745" i="32" l="1"/>
  <c r="K745" i="32" s="1"/>
  <c r="Y735" i="35"/>
  <c r="Z735" i="35" s="1"/>
  <c r="L734" i="36"/>
  <c r="M734" i="36" s="1"/>
  <c r="N734" i="36" s="1"/>
  <c r="M745" i="32" l="1"/>
  <c r="L745" i="32"/>
  <c r="F746" i="32" s="1"/>
  <c r="G746" i="32" l="1"/>
  <c r="H746" i="32"/>
  <c r="X736" i="35"/>
  <c r="O734" i="37"/>
  <c r="P734" i="37" s="1"/>
  <c r="Q734" i="37" s="1"/>
  <c r="L735" i="51" s="1"/>
  <c r="M735" i="51" s="1"/>
  <c r="N735" i="51" s="1"/>
  <c r="L735" i="36" l="1"/>
  <c r="M735" i="36" s="1"/>
  <c r="N735" i="36" s="1"/>
  <c r="Y736" i="35"/>
  <c r="Z736" i="35" s="1"/>
  <c r="J746" i="32"/>
  <c r="K746" i="32" s="1"/>
  <c r="L746" i="32" l="1"/>
  <c r="F747" i="32" s="1"/>
  <c r="M746" i="32"/>
  <c r="O735" i="37" l="1"/>
  <c r="P735" i="37" s="1"/>
  <c r="Q735" i="37" s="1"/>
  <c r="L736" i="51" s="1"/>
  <c r="M736" i="51" s="1"/>
  <c r="N736" i="51" s="1"/>
  <c r="X737" i="35"/>
  <c r="G747" i="32"/>
  <c r="H747" i="32"/>
  <c r="J747" i="32" l="1"/>
  <c r="K747" i="32"/>
  <c r="Y737" i="35"/>
  <c r="Z737" i="35" s="1"/>
  <c r="L736" i="36"/>
  <c r="M736" i="36" s="1"/>
  <c r="N736" i="36" s="1"/>
  <c r="M747" i="32" l="1"/>
  <c r="L747" i="32"/>
  <c r="F748" i="32" s="1"/>
  <c r="H748" i="32" l="1"/>
  <c r="G748" i="32"/>
  <c r="O736" i="37"/>
  <c r="P736" i="37" s="1"/>
  <c r="Q736" i="37" s="1"/>
  <c r="L737" i="51" s="1"/>
  <c r="M737" i="51" s="1"/>
  <c r="N737" i="51" s="1"/>
  <c r="X738" i="35"/>
  <c r="Y738" i="35" l="1"/>
  <c r="Z738" i="35" s="1"/>
  <c r="L737" i="36"/>
  <c r="M737" i="36" s="1"/>
  <c r="N737" i="36" s="1"/>
  <c r="J748" i="32"/>
  <c r="K748" i="32" s="1"/>
  <c r="L748" i="32" l="1"/>
  <c r="F749" i="32" s="1"/>
  <c r="M748" i="32"/>
  <c r="O737" i="37" l="1"/>
  <c r="P737" i="37" s="1"/>
  <c r="Q737" i="37" s="1"/>
  <c r="L738" i="51" s="1"/>
  <c r="M738" i="51" s="1"/>
  <c r="N738" i="51" s="1"/>
  <c r="X739" i="35"/>
  <c r="G749" i="32"/>
  <c r="H749" i="32"/>
  <c r="J749" i="32" l="1"/>
  <c r="K749" i="32" s="1"/>
  <c r="L738" i="36"/>
  <c r="M738" i="36" s="1"/>
  <c r="N738" i="36" s="1"/>
  <c r="Y739" i="35"/>
  <c r="Z739" i="35" s="1"/>
  <c r="M749" i="32" l="1"/>
  <c r="L749" i="32"/>
  <c r="F750" i="32" s="1"/>
  <c r="G750" i="32" l="1"/>
  <c r="H750" i="32"/>
  <c r="O738" i="37"/>
  <c r="P738" i="37" s="1"/>
  <c r="Q738" i="37" s="1"/>
  <c r="L739" i="51" s="1"/>
  <c r="M739" i="51" s="1"/>
  <c r="N739" i="51" s="1"/>
  <c r="X740" i="35"/>
  <c r="Y740" i="35" l="1"/>
  <c r="Z740" i="35" s="1"/>
  <c r="L739" i="36"/>
  <c r="M739" i="36" s="1"/>
  <c r="N739" i="36" s="1"/>
  <c r="J750" i="32"/>
  <c r="K750" i="32" s="1"/>
  <c r="M750" i="32" l="1"/>
  <c r="L750" i="32"/>
  <c r="F751" i="32" s="1"/>
  <c r="H751" i="32" l="1"/>
  <c r="G751" i="32"/>
  <c r="X741" i="35"/>
  <c r="O739" i="37"/>
  <c r="P739" i="37" s="1"/>
  <c r="Q739" i="37" s="1"/>
  <c r="L740" i="51" s="1"/>
  <c r="M740" i="51" s="1"/>
  <c r="N740" i="51" s="1"/>
  <c r="L740" i="36" l="1"/>
  <c r="M740" i="36" s="1"/>
  <c r="N740" i="36" s="1"/>
  <c r="Y741" i="35"/>
  <c r="Z741" i="35" s="1"/>
  <c r="J751" i="32"/>
  <c r="K751" i="32" s="1"/>
  <c r="M751" i="32" l="1"/>
  <c r="L751" i="32"/>
  <c r="F752" i="32" s="1"/>
  <c r="H752" i="32" l="1"/>
  <c r="G752" i="32"/>
  <c r="O740" i="37"/>
  <c r="P740" i="37" s="1"/>
  <c r="Q740" i="37" s="1"/>
  <c r="L741" i="51" s="1"/>
  <c r="M741" i="51" s="1"/>
  <c r="N741" i="51" s="1"/>
  <c r="X742" i="35"/>
  <c r="Y742" i="35" l="1"/>
  <c r="Z742" i="35" s="1"/>
  <c r="L741" i="36"/>
  <c r="M741" i="36" s="1"/>
  <c r="N741" i="36" s="1"/>
  <c r="J752" i="32"/>
  <c r="K752" i="32" s="1"/>
  <c r="M752" i="32" l="1"/>
  <c r="L752" i="32"/>
  <c r="F753" i="32" s="1"/>
  <c r="H753" i="32" l="1"/>
  <c r="G753" i="32"/>
  <c r="X743" i="35"/>
  <c r="O741" i="37"/>
  <c r="P741" i="37" s="1"/>
  <c r="Q741" i="37" s="1"/>
  <c r="L742" i="51" s="1"/>
  <c r="M742" i="51" s="1"/>
  <c r="N742" i="51" s="1"/>
  <c r="Y743" i="35" l="1"/>
  <c r="Z743" i="35" s="1"/>
  <c r="L742" i="36"/>
  <c r="M742" i="36" s="1"/>
  <c r="N742" i="36" s="1"/>
  <c r="J753" i="32"/>
  <c r="K753" i="32" s="1"/>
  <c r="M753" i="32" l="1"/>
  <c r="L753" i="32"/>
  <c r="F754" i="32" s="1"/>
  <c r="H754" i="32" l="1"/>
  <c r="G754" i="32"/>
  <c r="O742" i="37"/>
  <c r="P742" i="37" s="1"/>
  <c r="Q742" i="37" s="1"/>
  <c r="L743" i="51" s="1"/>
  <c r="M743" i="51" s="1"/>
  <c r="N743" i="51" s="1"/>
  <c r="X744" i="35"/>
  <c r="L743" i="36" l="1"/>
  <c r="M743" i="36" s="1"/>
  <c r="N743" i="36" s="1"/>
  <c r="Y744" i="35"/>
  <c r="Z744" i="35" s="1"/>
  <c r="J754" i="32"/>
  <c r="K754" i="32" s="1"/>
  <c r="M754" i="32" l="1"/>
  <c r="L754" i="32"/>
  <c r="F755" i="32" s="1"/>
  <c r="G755" i="32" l="1"/>
  <c r="H755" i="32"/>
  <c r="O743" i="37"/>
  <c r="P743" i="37" s="1"/>
  <c r="Q743" i="37" s="1"/>
  <c r="L744" i="51" s="1"/>
  <c r="M744" i="51" s="1"/>
  <c r="N744" i="51" s="1"/>
  <c r="X745" i="35"/>
  <c r="L744" i="36" l="1"/>
  <c r="M744" i="36" s="1"/>
  <c r="N744" i="36" s="1"/>
  <c r="Y745" i="35"/>
  <c r="Z745" i="35" s="1"/>
  <c r="J755" i="32"/>
  <c r="K755" i="32" s="1"/>
  <c r="L755" i="32" l="1"/>
  <c r="F756" i="32" s="1"/>
  <c r="M755" i="32"/>
  <c r="O744" i="37" l="1"/>
  <c r="P744" i="37" s="1"/>
  <c r="Q744" i="37" s="1"/>
  <c r="L745" i="51" s="1"/>
  <c r="M745" i="51" s="1"/>
  <c r="N745" i="51" s="1"/>
  <c r="X746" i="35"/>
  <c r="G756" i="32"/>
  <c r="H756" i="32"/>
  <c r="J756" i="32" l="1"/>
  <c r="K756" i="32" s="1"/>
  <c r="L745" i="36"/>
  <c r="M745" i="36" s="1"/>
  <c r="N745" i="36" s="1"/>
  <c r="Y746" i="35"/>
  <c r="Z746" i="35" s="1"/>
  <c r="M756" i="32" l="1"/>
  <c r="L756" i="32"/>
  <c r="F757" i="32" s="1"/>
  <c r="H757" i="32" l="1"/>
  <c r="G757" i="32"/>
  <c r="O745" i="37"/>
  <c r="P745" i="37" s="1"/>
  <c r="Q745" i="37" s="1"/>
  <c r="L746" i="51" s="1"/>
  <c r="M746" i="51" s="1"/>
  <c r="N746" i="51" s="1"/>
  <c r="X747" i="35"/>
  <c r="L746" i="36" l="1"/>
  <c r="M746" i="36" s="1"/>
  <c r="N746" i="36" s="1"/>
  <c r="Y747" i="35"/>
  <c r="Z747" i="35" s="1"/>
  <c r="J757" i="32"/>
  <c r="K757" i="32" s="1"/>
  <c r="L757" i="32" l="1"/>
  <c r="F758" i="32" s="1"/>
  <c r="M757" i="32"/>
  <c r="X748" i="35" l="1"/>
  <c r="O746" i="37"/>
  <c r="P746" i="37" s="1"/>
  <c r="Q746" i="37" s="1"/>
  <c r="L747" i="51" s="1"/>
  <c r="M747" i="51" s="1"/>
  <c r="N747" i="51" s="1"/>
  <c r="G758" i="32"/>
  <c r="H758" i="32"/>
  <c r="J758" i="32" l="1"/>
  <c r="K758" i="32" s="1"/>
  <c r="L747" i="36"/>
  <c r="M747" i="36" s="1"/>
  <c r="N747" i="36" s="1"/>
  <c r="Y748" i="35"/>
  <c r="Z748" i="35" s="1"/>
  <c r="L758" i="32" l="1"/>
  <c r="F759" i="32" s="1"/>
  <c r="M758" i="32"/>
  <c r="X749" i="35" l="1"/>
  <c r="O747" i="37"/>
  <c r="P747" i="37" s="1"/>
  <c r="Q747" i="37" s="1"/>
  <c r="L748" i="51" s="1"/>
  <c r="M748" i="51" s="1"/>
  <c r="N748" i="51" s="1"/>
  <c r="H759" i="32"/>
  <c r="G759" i="32"/>
  <c r="L748" i="36" l="1"/>
  <c r="M748" i="36" s="1"/>
  <c r="N748" i="36" s="1"/>
  <c r="Y749" i="35"/>
  <c r="Z749" i="35" s="1"/>
  <c r="J759" i="32"/>
  <c r="K759" i="32" s="1"/>
  <c r="M759" i="32" l="1"/>
  <c r="L759" i="32"/>
  <c r="F760" i="32" s="1"/>
  <c r="G760" i="32" l="1"/>
  <c r="H760" i="32"/>
  <c r="X750" i="35"/>
  <c r="O748" i="37"/>
  <c r="P748" i="37" s="1"/>
  <c r="Q748" i="37" s="1"/>
  <c r="L749" i="51" s="1"/>
  <c r="M749" i="51" s="1"/>
  <c r="N749" i="51" s="1"/>
  <c r="Y750" i="35" l="1"/>
  <c r="Z750" i="35" s="1"/>
  <c r="L749" i="36"/>
  <c r="M749" i="36" s="1"/>
  <c r="N749" i="36" s="1"/>
  <c r="J760" i="32"/>
  <c r="K760" i="32" s="1"/>
  <c r="M760" i="32" l="1"/>
  <c r="L760" i="32"/>
  <c r="F761" i="32" s="1"/>
  <c r="G761" i="32" l="1"/>
  <c r="H761" i="32"/>
  <c r="O749" i="37"/>
  <c r="P749" i="37" s="1"/>
  <c r="Q749" i="37" s="1"/>
  <c r="L750" i="51" s="1"/>
  <c r="M750" i="51" s="1"/>
  <c r="N750" i="51" s="1"/>
  <c r="X751" i="35"/>
  <c r="L750" i="36" l="1"/>
  <c r="M750" i="36" s="1"/>
  <c r="N750" i="36" s="1"/>
  <c r="Y751" i="35"/>
  <c r="Z751" i="35" s="1"/>
  <c r="J761" i="32"/>
  <c r="K761" i="32" s="1"/>
  <c r="L761" i="32" l="1"/>
  <c r="F762" i="32" s="1"/>
  <c r="M761" i="32"/>
  <c r="O750" i="37" l="1"/>
  <c r="P750" i="37" s="1"/>
  <c r="Q750" i="37" s="1"/>
  <c r="L751" i="51" s="1"/>
  <c r="M751" i="51" s="1"/>
  <c r="N751" i="51" s="1"/>
  <c r="X752" i="35"/>
  <c r="H762" i="32"/>
  <c r="G762" i="32"/>
  <c r="J762" i="32" l="1"/>
  <c r="K762" i="32" s="1"/>
  <c r="Y752" i="35"/>
  <c r="Z752" i="35" s="1"/>
  <c r="L751" i="36"/>
  <c r="M751" i="36" s="1"/>
  <c r="N751" i="36" s="1"/>
  <c r="L762" i="32" l="1"/>
  <c r="F763" i="32" s="1"/>
  <c r="M762" i="32"/>
  <c r="O751" i="37" l="1"/>
  <c r="P751" i="37" s="1"/>
  <c r="Q751" i="37" s="1"/>
  <c r="L752" i="51" s="1"/>
  <c r="M752" i="51" s="1"/>
  <c r="N752" i="51" s="1"/>
  <c r="X753" i="35"/>
  <c r="G763" i="32"/>
  <c r="H763" i="32"/>
  <c r="J763" i="32" l="1"/>
  <c r="K763" i="32" s="1"/>
  <c r="L752" i="36"/>
  <c r="M752" i="36" s="1"/>
  <c r="N752" i="36" s="1"/>
  <c r="Y753" i="35"/>
  <c r="Z753" i="35" s="1"/>
  <c r="M763" i="32" l="1"/>
  <c r="L763" i="32"/>
  <c r="F764" i="32" s="1"/>
  <c r="H764" i="32" l="1"/>
  <c r="G764" i="32"/>
  <c r="X754" i="35"/>
  <c r="O752" i="37"/>
  <c r="P752" i="37" s="1"/>
  <c r="Q752" i="37" s="1"/>
  <c r="L753" i="51" s="1"/>
  <c r="M753" i="51" s="1"/>
  <c r="N753" i="51" s="1"/>
  <c r="L753" i="36" l="1"/>
  <c r="M753" i="36" s="1"/>
  <c r="N753" i="36" s="1"/>
  <c r="Y754" i="35"/>
  <c r="Z754" i="35" s="1"/>
  <c r="J764" i="32"/>
  <c r="K764" i="32" s="1"/>
  <c r="M764" i="32" l="1"/>
  <c r="L764" i="32"/>
  <c r="F765" i="32" s="1"/>
  <c r="H765" i="32" l="1"/>
  <c r="G765" i="32"/>
  <c r="X755" i="35"/>
  <c r="O753" i="37"/>
  <c r="P753" i="37" s="1"/>
  <c r="Q753" i="37" s="1"/>
  <c r="L754" i="51" s="1"/>
  <c r="M754" i="51" s="1"/>
  <c r="N754" i="51" s="1"/>
  <c r="L754" i="36" l="1"/>
  <c r="M754" i="36" s="1"/>
  <c r="N754" i="36" s="1"/>
  <c r="Y755" i="35"/>
  <c r="Z755" i="35" s="1"/>
  <c r="J765" i="32"/>
  <c r="K765" i="32" s="1"/>
  <c r="L765" i="32" l="1"/>
  <c r="F766" i="32" s="1"/>
  <c r="M765" i="32"/>
  <c r="O754" i="37" l="1"/>
  <c r="P754" i="37" s="1"/>
  <c r="Q754" i="37" s="1"/>
  <c r="L755" i="51" s="1"/>
  <c r="M755" i="51" s="1"/>
  <c r="N755" i="51" s="1"/>
  <c r="X756" i="35"/>
  <c r="H766" i="32"/>
  <c r="G766" i="32"/>
  <c r="J766" i="32" l="1"/>
  <c r="K766" i="32" s="1"/>
  <c r="Y756" i="35"/>
  <c r="Z756" i="35" s="1"/>
  <c r="L755" i="36"/>
  <c r="M755" i="36" s="1"/>
  <c r="N755" i="36" s="1"/>
  <c r="M766" i="32" l="1"/>
  <c r="L766" i="32"/>
  <c r="F767" i="32" s="1"/>
  <c r="H767" i="32" l="1"/>
  <c r="G767" i="32"/>
  <c r="X757" i="35"/>
  <c r="O755" i="37"/>
  <c r="P755" i="37" s="1"/>
  <c r="Q755" i="37" s="1"/>
  <c r="L756" i="51" s="1"/>
  <c r="M756" i="51" s="1"/>
  <c r="N756" i="51" s="1"/>
  <c r="Y757" i="35" l="1"/>
  <c r="Z757" i="35" s="1"/>
  <c r="L756" i="36"/>
  <c r="M756" i="36" s="1"/>
  <c r="N756" i="36" s="1"/>
  <c r="J767" i="32"/>
  <c r="K767" i="32" s="1"/>
  <c r="L767" i="32" l="1"/>
  <c r="F768" i="32" s="1"/>
  <c r="M767" i="32"/>
  <c r="O756" i="37" l="1"/>
  <c r="P756" i="37" s="1"/>
  <c r="Q756" i="37" s="1"/>
  <c r="L757" i="51" s="1"/>
  <c r="M757" i="51" s="1"/>
  <c r="N757" i="51" s="1"/>
  <c r="X758" i="35"/>
  <c r="H768" i="32"/>
  <c r="G768" i="32"/>
  <c r="J768" i="32" l="1"/>
  <c r="K768" i="32" s="1"/>
  <c r="Y758" i="35"/>
  <c r="Z758" i="35" s="1"/>
  <c r="L757" i="36"/>
  <c r="M757" i="36" s="1"/>
  <c r="N757" i="36" s="1"/>
  <c r="L768" i="32" l="1"/>
  <c r="F769" i="32" s="1"/>
  <c r="M768" i="32"/>
  <c r="O757" i="37" l="1"/>
  <c r="P757" i="37" s="1"/>
  <c r="Q757" i="37" s="1"/>
  <c r="L758" i="51" s="1"/>
  <c r="M758" i="51" s="1"/>
  <c r="N758" i="51" s="1"/>
  <c r="X759" i="35"/>
  <c r="H769" i="32"/>
  <c r="G769" i="32"/>
  <c r="J769" i="32" l="1"/>
  <c r="K769" i="32" s="1"/>
  <c r="Y759" i="35"/>
  <c r="Z759" i="35" s="1"/>
  <c r="L758" i="36"/>
  <c r="M758" i="36" s="1"/>
  <c r="N758" i="36" s="1"/>
  <c r="M769" i="32" l="1"/>
  <c r="L769" i="32"/>
  <c r="F770" i="32" s="1"/>
  <c r="H770" i="32" l="1"/>
  <c r="G770" i="32"/>
  <c r="X760" i="35"/>
  <c r="O758" i="37"/>
  <c r="P758" i="37" s="1"/>
  <c r="Q758" i="37" s="1"/>
  <c r="L759" i="51" s="1"/>
  <c r="M759" i="51" s="1"/>
  <c r="N759" i="51" s="1"/>
  <c r="L759" i="36" l="1"/>
  <c r="M759" i="36" s="1"/>
  <c r="N759" i="36" s="1"/>
  <c r="Y760" i="35"/>
  <c r="Z760" i="35" s="1"/>
  <c r="J770" i="32"/>
  <c r="K770" i="32" s="1"/>
  <c r="L770" i="32" l="1"/>
  <c r="F771" i="32" s="1"/>
  <c r="M770" i="32"/>
  <c r="X761" i="35" l="1"/>
  <c r="O759" i="37"/>
  <c r="P759" i="37" s="1"/>
  <c r="Q759" i="37" s="1"/>
  <c r="L760" i="51" s="1"/>
  <c r="M760" i="51" s="1"/>
  <c r="N760" i="51" s="1"/>
  <c r="G771" i="32"/>
  <c r="H771" i="32"/>
  <c r="J771" i="32" l="1"/>
  <c r="K771" i="32" s="1"/>
  <c r="L760" i="36"/>
  <c r="M760" i="36" s="1"/>
  <c r="N760" i="36" s="1"/>
  <c r="Y761" i="35"/>
  <c r="Z761" i="35" s="1"/>
  <c r="M771" i="32" l="1"/>
  <c r="L771" i="32"/>
  <c r="F772" i="32" s="1"/>
  <c r="H772" i="32" l="1"/>
  <c r="G772" i="32"/>
  <c r="X762" i="35"/>
  <c r="O760" i="37"/>
  <c r="P760" i="37" s="1"/>
  <c r="Q760" i="37" s="1"/>
  <c r="L761" i="51" s="1"/>
  <c r="M761" i="51" s="1"/>
  <c r="N761" i="51" s="1"/>
  <c r="L761" i="36" l="1"/>
  <c r="M761" i="36" s="1"/>
  <c r="N761" i="36" s="1"/>
  <c r="Y762" i="35"/>
  <c r="Z762" i="35" s="1"/>
  <c r="J772" i="32"/>
  <c r="K772" i="32" s="1"/>
  <c r="L772" i="32" l="1"/>
  <c r="F773" i="32" s="1"/>
  <c r="M772" i="32"/>
  <c r="X763" i="35" l="1"/>
  <c r="O761" i="37"/>
  <c r="P761" i="37" s="1"/>
  <c r="Q761" i="37" s="1"/>
  <c r="L762" i="51" s="1"/>
  <c r="M762" i="51" s="1"/>
  <c r="N762" i="51" s="1"/>
  <c r="H773" i="32"/>
  <c r="G773" i="32"/>
  <c r="J773" i="32" l="1"/>
  <c r="K773" i="32" s="1"/>
  <c r="L762" i="36"/>
  <c r="M762" i="36" s="1"/>
  <c r="N762" i="36" s="1"/>
  <c r="Y763" i="35"/>
  <c r="Z763" i="35" s="1"/>
  <c r="L773" i="32" l="1"/>
  <c r="F774" i="32" s="1"/>
  <c r="M773" i="32"/>
  <c r="O762" i="37" l="1"/>
  <c r="P762" i="37" s="1"/>
  <c r="Q762" i="37" s="1"/>
  <c r="L763" i="51" s="1"/>
  <c r="M763" i="51" s="1"/>
  <c r="N763" i="51" s="1"/>
  <c r="X764" i="35"/>
  <c r="H774" i="32"/>
  <c r="G774" i="32"/>
  <c r="J774" i="32" l="1"/>
  <c r="K774" i="32" s="1"/>
  <c r="L763" i="36"/>
  <c r="M763" i="36" s="1"/>
  <c r="N763" i="36" s="1"/>
  <c r="Y764" i="35"/>
  <c r="Z764" i="35" s="1"/>
  <c r="M774" i="32" l="1"/>
  <c r="L774" i="32"/>
  <c r="F775" i="32" s="1"/>
  <c r="H775" i="32" l="1"/>
  <c r="G775" i="32"/>
  <c r="O763" i="37"/>
  <c r="P763" i="37" s="1"/>
  <c r="Q763" i="37" s="1"/>
  <c r="L764" i="51" s="1"/>
  <c r="M764" i="51" s="1"/>
  <c r="N764" i="51" s="1"/>
  <c r="X765" i="35"/>
  <c r="Y765" i="35" l="1"/>
  <c r="Z765" i="35" s="1"/>
  <c r="L764" i="36"/>
  <c r="M764" i="36" s="1"/>
  <c r="N764" i="36" s="1"/>
  <c r="J775" i="32"/>
  <c r="K775" i="32" s="1"/>
  <c r="M775" i="32" l="1"/>
  <c r="L775" i="32"/>
  <c r="F776" i="32" s="1"/>
  <c r="G776" i="32" l="1"/>
  <c r="H776" i="32"/>
  <c r="O764" i="37"/>
  <c r="P764" i="37" s="1"/>
  <c r="Q764" i="37" s="1"/>
  <c r="L765" i="51" s="1"/>
  <c r="M765" i="51" s="1"/>
  <c r="N765" i="51" s="1"/>
  <c r="X766" i="35"/>
  <c r="J776" i="32" l="1"/>
  <c r="K776" i="32" s="1"/>
  <c r="Y766" i="35"/>
  <c r="Z766" i="35" s="1"/>
  <c r="L765" i="36"/>
  <c r="M765" i="36" s="1"/>
  <c r="N765" i="36" s="1"/>
  <c r="L776" i="32" l="1"/>
  <c r="F777" i="32" s="1"/>
  <c r="M776" i="32"/>
  <c r="O765" i="37" l="1"/>
  <c r="P765" i="37" s="1"/>
  <c r="Q765" i="37" s="1"/>
  <c r="L766" i="51" s="1"/>
  <c r="M766" i="51" s="1"/>
  <c r="N766" i="51" s="1"/>
  <c r="X767" i="35"/>
  <c r="H777" i="32"/>
  <c r="G777" i="32"/>
  <c r="J777" i="32" l="1"/>
  <c r="K777" i="32" s="1"/>
  <c r="Y767" i="35"/>
  <c r="Z767" i="35" s="1"/>
  <c r="L766" i="36"/>
  <c r="M766" i="36" s="1"/>
  <c r="N766" i="36" s="1"/>
  <c r="L777" i="32" l="1"/>
  <c r="F778" i="32" s="1"/>
  <c r="M777" i="32"/>
  <c r="O766" i="37" l="1"/>
  <c r="P766" i="37" s="1"/>
  <c r="Q766" i="37" s="1"/>
  <c r="L767" i="51" s="1"/>
  <c r="M767" i="51" s="1"/>
  <c r="N767" i="51" s="1"/>
  <c r="X768" i="35"/>
  <c r="G778" i="32"/>
  <c r="H778" i="32"/>
  <c r="J778" i="32" l="1"/>
  <c r="K778" i="32" s="1"/>
  <c r="L767" i="36"/>
  <c r="M767" i="36" s="1"/>
  <c r="N767" i="36" s="1"/>
  <c r="Y768" i="35"/>
  <c r="Z768" i="35" s="1"/>
  <c r="L778" i="32" l="1"/>
  <c r="F779" i="32" s="1"/>
  <c r="M778" i="32"/>
  <c r="X769" i="35" l="1"/>
  <c r="O767" i="37"/>
  <c r="P767" i="37" s="1"/>
  <c r="Q767" i="37" s="1"/>
  <c r="L768" i="51" s="1"/>
  <c r="M768" i="51" s="1"/>
  <c r="N768" i="51" s="1"/>
  <c r="G779" i="32"/>
  <c r="H779" i="32"/>
  <c r="J779" i="32" l="1"/>
  <c r="K779" i="32" s="1"/>
  <c r="L768" i="36"/>
  <c r="M768" i="36" s="1"/>
  <c r="N768" i="36" s="1"/>
  <c r="Y769" i="35"/>
  <c r="Z769" i="35" s="1"/>
  <c r="M779" i="32" l="1"/>
  <c r="L779" i="32"/>
  <c r="F780" i="32" s="1"/>
  <c r="H780" i="32" l="1"/>
  <c r="G780" i="32"/>
  <c r="X770" i="35"/>
  <c r="O768" i="37"/>
  <c r="P768" i="37" s="1"/>
  <c r="Q768" i="37" s="1"/>
  <c r="L769" i="51" s="1"/>
  <c r="M769" i="51" s="1"/>
  <c r="N769" i="51" s="1"/>
  <c r="L769" i="36" l="1"/>
  <c r="M769" i="36" s="1"/>
  <c r="N769" i="36" s="1"/>
  <c r="Y770" i="35"/>
  <c r="Z770" i="35" s="1"/>
  <c r="J780" i="32"/>
  <c r="K780" i="32" s="1"/>
  <c r="M780" i="32" l="1"/>
  <c r="L780" i="32"/>
  <c r="F781" i="32" s="1"/>
  <c r="H781" i="32" l="1"/>
  <c r="G781" i="32"/>
  <c r="O769" i="37"/>
  <c r="P769" i="37" s="1"/>
  <c r="Q769" i="37" s="1"/>
  <c r="L770" i="51" s="1"/>
  <c r="M770" i="51" s="1"/>
  <c r="N770" i="51" s="1"/>
  <c r="X771" i="35"/>
  <c r="L770" i="36" l="1"/>
  <c r="M770" i="36" s="1"/>
  <c r="N770" i="36" s="1"/>
  <c r="Y771" i="35"/>
  <c r="Z771" i="35" s="1"/>
  <c r="J781" i="32"/>
  <c r="K781" i="32" s="1"/>
  <c r="M781" i="32" l="1"/>
  <c r="L781" i="32"/>
  <c r="F782" i="32" s="1"/>
  <c r="G782" i="32" l="1"/>
  <c r="H782" i="32"/>
  <c r="O770" i="37"/>
  <c r="P770" i="37" s="1"/>
  <c r="Q770" i="37" s="1"/>
  <c r="L771" i="51" s="1"/>
  <c r="M771" i="51" s="1"/>
  <c r="N771" i="51" s="1"/>
  <c r="X772" i="35"/>
  <c r="L771" i="36" l="1"/>
  <c r="M771" i="36" s="1"/>
  <c r="N771" i="36" s="1"/>
  <c r="Y772" i="35"/>
  <c r="Z772" i="35" s="1"/>
  <c r="J782" i="32"/>
  <c r="K782" i="32" s="1"/>
  <c r="L782" i="32" l="1"/>
  <c r="F783" i="32" s="1"/>
  <c r="M782" i="32"/>
  <c r="X773" i="35" l="1"/>
  <c r="O771" i="37"/>
  <c r="P771" i="37" s="1"/>
  <c r="Q771" i="37" s="1"/>
  <c r="L772" i="51" s="1"/>
  <c r="M772" i="51" s="1"/>
  <c r="N772" i="51" s="1"/>
  <c r="G783" i="32"/>
  <c r="H783" i="32"/>
  <c r="J783" i="32" l="1"/>
  <c r="K783" i="32" s="1"/>
  <c r="L772" i="36"/>
  <c r="M772" i="36" s="1"/>
  <c r="N772" i="36" s="1"/>
  <c r="Y773" i="35"/>
  <c r="Z773" i="35" s="1"/>
  <c r="M783" i="32" l="1"/>
  <c r="L783" i="32"/>
  <c r="F784" i="32" s="1"/>
  <c r="G784" i="32" l="1"/>
  <c r="H784" i="32"/>
  <c r="O772" i="37"/>
  <c r="P772" i="37" s="1"/>
  <c r="Q772" i="37" s="1"/>
  <c r="L773" i="51" s="1"/>
  <c r="M773" i="51" s="1"/>
  <c r="N773" i="51" s="1"/>
  <c r="X774" i="35"/>
  <c r="Y774" i="35" l="1"/>
  <c r="Z774" i="35" s="1"/>
  <c r="L773" i="36"/>
  <c r="M773" i="36" s="1"/>
  <c r="N773" i="36" s="1"/>
  <c r="J784" i="32"/>
  <c r="K784" i="32" s="1"/>
  <c r="M784" i="32" l="1"/>
  <c r="L784" i="32"/>
  <c r="F785" i="32" s="1"/>
  <c r="G785" i="32" l="1"/>
  <c r="H785" i="32"/>
  <c r="X775" i="35"/>
  <c r="O773" i="37"/>
  <c r="P773" i="37" s="1"/>
  <c r="Q773" i="37" s="1"/>
  <c r="L774" i="51" s="1"/>
  <c r="M774" i="51" s="1"/>
  <c r="N774" i="51" s="1"/>
  <c r="Y775" i="35" l="1"/>
  <c r="Z775" i="35" s="1"/>
  <c r="L774" i="36"/>
  <c r="M774" i="36" s="1"/>
  <c r="N774" i="36" s="1"/>
  <c r="J785" i="32"/>
  <c r="K785" i="32" s="1"/>
  <c r="L785" i="32" l="1"/>
  <c r="F786" i="32" s="1"/>
  <c r="M785" i="32"/>
  <c r="X776" i="35" l="1"/>
  <c r="O774" i="37"/>
  <c r="P774" i="37" s="1"/>
  <c r="Q774" i="37" s="1"/>
  <c r="L775" i="51" s="1"/>
  <c r="M775" i="51" s="1"/>
  <c r="N775" i="51" s="1"/>
  <c r="G786" i="32"/>
  <c r="H786" i="32"/>
  <c r="J786" i="32" l="1"/>
  <c r="K786" i="32" s="1"/>
  <c r="L775" i="36"/>
  <c r="M775" i="36" s="1"/>
  <c r="N775" i="36" s="1"/>
  <c r="Y776" i="35"/>
  <c r="Z776" i="35" s="1"/>
  <c r="M786" i="32" l="1"/>
  <c r="L786" i="32"/>
  <c r="F787" i="32" s="1"/>
  <c r="G787" i="32" l="1"/>
  <c r="H787" i="32"/>
  <c r="X777" i="35"/>
  <c r="O775" i="37"/>
  <c r="P775" i="37" s="1"/>
  <c r="Q775" i="37" s="1"/>
  <c r="L776" i="51" s="1"/>
  <c r="M776" i="51" s="1"/>
  <c r="N776" i="51" s="1"/>
  <c r="Y777" i="35" l="1"/>
  <c r="Z777" i="35" s="1"/>
  <c r="L776" i="36"/>
  <c r="M776" i="36" s="1"/>
  <c r="N776" i="36" s="1"/>
  <c r="J787" i="32"/>
  <c r="K787" i="32" s="1"/>
  <c r="M787" i="32" l="1"/>
  <c r="L787" i="32"/>
  <c r="F788" i="32" s="1"/>
  <c r="H788" i="32" l="1"/>
  <c r="G788" i="32"/>
  <c r="O776" i="37"/>
  <c r="P776" i="37" s="1"/>
  <c r="Q776" i="37" s="1"/>
  <c r="L777" i="51" s="1"/>
  <c r="M777" i="51" s="1"/>
  <c r="N777" i="51" s="1"/>
  <c r="X778" i="35"/>
  <c r="L777" i="36" l="1"/>
  <c r="M777" i="36" s="1"/>
  <c r="N777" i="36" s="1"/>
  <c r="Y778" i="35"/>
  <c r="Z778" i="35" s="1"/>
  <c r="J788" i="32"/>
  <c r="K788" i="32" s="1"/>
  <c r="L788" i="32" l="1"/>
  <c r="F789" i="32" s="1"/>
  <c r="M788" i="32"/>
  <c r="X779" i="35" l="1"/>
  <c r="O777" i="37"/>
  <c r="P777" i="37" s="1"/>
  <c r="Q777" i="37" s="1"/>
  <c r="L778" i="51" s="1"/>
  <c r="M778" i="51" s="1"/>
  <c r="N778" i="51" s="1"/>
  <c r="G789" i="32"/>
  <c r="H789" i="32"/>
  <c r="J789" i="32" l="1"/>
  <c r="K789" i="32" s="1"/>
  <c r="L778" i="36"/>
  <c r="M778" i="36" s="1"/>
  <c r="N778" i="36" s="1"/>
  <c r="Y779" i="35"/>
  <c r="Z779" i="35" s="1"/>
  <c r="M789" i="32" l="1"/>
  <c r="L789" i="32"/>
  <c r="F790" i="32" s="1"/>
  <c r="H790" i="32" l="1"/>
  <c r="G790" i="32"/>
  <c r="O778" i="37"/>
  <c r="P778" i="37" s="1"/>
  <c r="Q778" i="37" s="1"/>
  <c r="L779" i="51" s="1"/>
  <c r="M779" i="51" s="1"/>
  <c r="N779" i="51" s="1"/>
  <c r="X780" i="35"/>
  <c r="L779" i="36" l="1"/>
  <c r="M779" i="36" s="1"/>
  <c r="N779" i="36" s="1"/>
  <c r="Y780" i="35"/>
  <c r="Z780" i="35" s="1"/>
  <c r="J790" i="32"/>
  <c r="K790" i="32" s="1"/>
  <c r="L790" i="32" l="1"/>
  <c r="F791" i="32" s="1"/>
  <c r="M790" i="32"/>
  <c r="O779" i="37" l="1"/>
  <c r="P779" i="37" s="1"/>
  <c r="Q779" i="37" s="1"/>
  <c r="L780" i="51" s="1"/>
  <c r="M780" i="51" s="1"/>
  <c r="N780" i="51" s="1"/>
  <c r="X781" i="35"/>
  <c r="H791" i="32"/>
  <c r="G791" i="32"/>
  <c r="J791" i="32" l="1"/>
  <c r="K791" i="32" s="1"/>
  <c r="L780" i="36"/>
  <c r="M780" i="36" s="1"/>
  <c r="N780" i="36" s="1"/>
  <c r="Y781" i="35"/>
  <c r="Z781" i="35" s="1"/>
  <c r="M791" i="32" l="1"/>
  <c r="L791" i="32"/>
  <c r="F792" i="32" s="1"/>
  <c r="G792" i="32" l="1"/>
  <c r="H792" i="32"/>
  <c r="O780" i="37"/>
  <c r="P780" i="37" s="1"/>
  <c r="Q780" i="37" s="1"/>
  <c r="L781" i="51" s="1"/>
  <c r="M781" i="51" s="1"/>
  <c r="N781" i="51" s="1"/>
  <c r="X782" i="35"/>
  <c r="L781" i="36" l="1"/>
  <c r="M781" i="36" s="1"/>
  <c r="N781" i="36" s="1"/>
  <c r="Y782" i="35"/>
  <c r="Z782" i="35" s="1"/>
  <c r="J792" i="32"/>
  <c r="K792" i="32" s="1"/>
  <c r="L792" i="32" l="1"/>
  <c r="F793" i="32" s="1"/>
  <c r="M792" i="32"/>
  <c r="O781" i="37" l="1"/>
  <c r="P781" i="37" s="1"/>
  <c r="Q781" i="37" s="1"/>
  <c r="L782" i="51" s="1"/>
  <c r="M782" i="51" s="1"/>
  <c r="N782" i="51" s="1"/>
  <c r="X783" i="35"/>
  <c r="G793" i="32"/>
  <c r="H793" i="32"/>
  <c r="J793" i="32" l="1"/>
  <c r="K793" i="32" s="1"/>
  <c r="L782" i="36"/>
  <c r="M782" i="36" s="1"/>
  <c r="N782" i="36" s="1"/>
  <c r="Y783" i="35"/>
  <c r="Z783" i="35" s="1"/>
  <c r="M793" i="32" l="1"/>
  <c r="L793" i="32"/>
  <c r="F794" i="32" s="1"/>
  <c r="G794" i="32" l="1"/>
  <c r="H794" i="32"/>
  <c r="X784" i="35"/>
  <c r="O782" i="37"/>
  <c r="P782" i="37" s="1"/>
  <c r="Q782" i="37" s="1"/>
  <c r="L783" i="51" s="1"/>
  <c r="M783" i="51" s="1"/>
  <c r="N783" i="51" s="1"/>
  <c r="L783" i="36" l="1"/>
  <c r="M783" i="36" s="1"/>
  <c r="N783" i="36" s="1"/>
  <c r="Y784" i="35"/>
  <c r="Z784" i="35" s="1"/>
  <c r="J794" i="32"/>
  <c r="K794" i="32" s="1"/>
  <c r="L794" i="32" l="1"/>
  <c r="F795" i="32" s="1"/>
  <c r="M794" i="32"/>
  <c r="O783" i="37" l="1"/>
  <c r="P783" i="37" s="1"/>
  <c r="Q783" i="37" s="1"/>
  <c r="L784" i="51" s="1"/>
  <c r="M784" i="51" s="1"/>
  <c r="N784" i="51" s="1"/>
  <c r="X785" i="35"/>
  <c r="H795" i="32"/>
  <c r="G795" i="32"/>
  <c r="J795" i="32" l="1"/>
  <c r="K795" i="32" s="1"/>
  <c r="L784" i="36"/>
  <c r="M784" i="36" s="1"/>
  <c r="N784" i="36" s="1"/>
  <c r="Y785" i="35"/>
  <c r="Z785" i="35" s="1"/>
  <c r="L795" i="32" l="1"/>
  <c r="F796" i="32" s="1"/>
  <c r="M795" i="32"/>
  <c r="O784" i="37" l="1"/>
  <c r="P784" i="37" s="1"/>
  <c r="Q784" i="37" s="1"/>
  <c r="L785" i="51" s="1"/>
  <c r="M785" i="51" s="1"/>
  <c r="N785" i="51" s="1"/>
  <c r="X786" i="35"/>
  <c r="G796" i="32"/>
  <c r="H796" i="32"/>
  <c r="J796" i="32" l="1"/>
  <c r="K796" i="32" s="1"/>
  <c r="Y786" i="35"/>
  <c r="Z786" i="35" s="1"/>
  <c r="L785" i="36"/>
  <c r="M785" i="36" s="1"/>
  <c r="N785" i="36" s="1"/>
  <c r="M796" i="32" l="1"/>
  <c r="L796" i="32"/>
  <c r="F797" i="32" s="1"/>
  <c r="G797" i="32" l="1"/>
  <c r="H797" i="32"/>
  <c r="O785" i="37"/>
  <c r="P785" i="37" s="1"/>
  <c r="Q785" i="37" s="1"/>
  <c r="L786" i="51" s="1"/>
  <c r="M786" i="51" s="1"/>
  <c r="N786" i="51" s="1"/>
  <c r="X787" i="35"/>
  <c r="L786" i="36" l="1"/>
  <c r="M786" i="36" s="1"/>
  <c r="N786" i="36" s="1"/>
  <c r="Y787" i="35"/>
  <c r="Z787" i="35" s="1"/>
  <c r="J797" i="32"/>
  <c r="K797" i="32" s="1"/>
  <c r="M797" i="32" l="1"/>
  <c r="L797" i="32"/>
  <c r="F798" i="32" s="1"/>
  <c r="H798" i="32" l="1"/>
  <c r="G798" i="32"/>
  <c r="O786" i="37"/>
  <c r="P786" i="37" s="1"/>
  <c r="Q786" i="37" s="1"/>
  <c r="L787" i="51" s="1"/>
  <c r="M787" i="51" s="1"/>
  <c r="N787" i="51" s="1"/>
  <c r="X788" i="35"/>
  <c r="Y788" i="35" l="1"/>
  <c r="Z788" i="35" s="1"/>
  <c r="L787" i="36"/>
  <c r="M787" i="36" s="1"/>
  <c r="N787" i="36" s="1"/>
  <c r="J798" i="32"/>
  <c r="K798" i="32" s="1"/>
  <c r="L798" i="32" l="1"/>
  <c r="F799" i="32" s="1"/>
  <c r="M798" i="32"/>
  <c r="O787" i="37" l="1"/>
  <c r="P787" i="37" s="1"/>
  <c r="Q787" i="37" s="1"/>
  <c r="L788" i="51" s="1"/>
  <c r="M788" i="51" s="1"/>
  <c r="N788" i="51" s="1"/>
  <c r="X789" i="35"/>
  <c r="G799" i="32"/>
  <c r="H799" i="32"/>
  <c r="J799" i="32" l="1"/>
  <c r="K799" i="32" s="1"/>
  <c r="Y789" i="35"/>
  <c r="Z789" i="35" s="1"/>
  <c r="L788" i="36"/>
  <c r="M788" i="36" s="1"/>
  <c r="N788" i="36" s="1"/>
  <c r="M799" i="32" l="1"/>
  <c r="L799" i="32"/>
  <c r="F800" i="32" s="1"/>
  <c r="H800" i="32" l="1"/>
  <c r="G800" i="32"/>
  <c r="X790" i="35"/>
  <c r="O788" i="37"/>
  <c r="P788" i="37" s="1"/>
  <c r="Q788" i="37" s="1"/>
  <c r="L789" i="51" s="1"/>
  <c r="M789" i="51" s="1"/>
  <c r="N789" i="51" s="1"/>
  <c r="L789" i="36" l="1"/>
  <c r="M789" i="36" s="1"/>
  <c r="N789" i="36" s="1"/>
  <c r="Y790" i="35"/>
  <c r="Z790" i="35" s="1"/>
  <c r="J800" i="32"/>
  <c r="K800" i="32" s="1"/>
  <c r="L800" i="32" l="1"/>
  <c r="F801" i="32" s="1"/>
  <c r="M800" i="32"/>
  <c r="X791" i="35" l="1"/>
  <c r="O789" i="37"/>
  <c r="P789" i="37" s="1"/>
  <c r="Q789" i="37" s="1"/>
  <c r="L790" i="51" s="1"/>
  <c r="M790" i="51" s="1"/>
  <c r="N790" i="51" s="1"/>
  <c r="G801" i="32"/>
  <c r="H801" i="32"/>
  <c r="J801" i="32" l="1"/>
  <c r="K801" i="32" s="1"/>
  <c r="Y791" i="35"/>
  <c r="Z791" i="35" s="1"/>
  <c r="L790" i="36"/>
  <c r="M790" i="36" s="1"/>
  <c r="N790" i="36" s="1"/>
  <c r="M801" i="32" l="1"/>
  <c r="L801" i="32"/>
  <c r="F802" i="32" s="1"/>
  <c r="H802" i="32" l="1"/>
  <c r="G802" i="32"/>
  <c r="X792" i="35"/>
  <c r="O790" i="37"/>
  <c r="P790" i="37" s="1"/>
  <c r="Q790" i="37" s="1"/>
  <c r="L791" i="51" s="1"/>
  <c r="M791" i="51" s="1"/>
  <c r="N791" i="51" s="1"/>
  <c r="L791" i="36" l="1"/>
  <c r="M791" i="36" s="1"/>
  <c r="N791" i="36" s="1"/>
  <c r="Y792" i="35"/>
  <c r="Z792" i="35" s="1"/>
  <c r="J802" i="32"/>
  <c r="K802" i="32" s="1"/>
  <c r="L802" i="32" l="1"/>
  <c r="F803" i="32" s="1"/>
  <c r="M802" i="32"/>
  <c r="X793" i="35" l="1"/>
  <c r="O791" i="37"/>
  <c r="P791" i="37" s="1"/>
  <c r="Q791" i="37" s="1"/>
  <c r="L792" i="51" s="1"/>
  <c r="M792" i="51" s="1"/>
  <c r="N792" i="51" s="1"/>
  <c r="H803" i="32"/>
  <c r="G803" i="32"/>
  <c r="L792" i="36" l="1"/>
  <c r="M792" i="36" s="1"/>
  <c r="N792" i="36" s="1"/>
  <c r="Y793" i="35"/>
  <c r="Z793" i="35" s="1"/>
  <c r="J803" i="32"/>
  <c r="K803" i="32" s="1"/>
  <c r="L803" i="32" l="1"/>
  <c r="F804" i="32" s="1"/>
  <c r="M803" i="32"/>
  <c r="X794" i="35" l="1"/>
  <c r="O792" i="37"/>
  <c r="P792" i="37" s="1"/>
  <c r="Q792" i="37" s="1"/>
  <c r="L793" i="51" s="1"/>
  <c r="M793" i="51" s="1"/>
  <c r="N793" i="51" s="1"/>
  <c r="G804" i="32"/>
  <c r="H804" i="32"/>
  <c r="J804" i="32" l="1"/>
  <c r="K804" i="32" s="1"/>
  <c r="L793" i="36"/>
  <c r="M793" i="36" s="1"/>
  <c r="N793" i="36" s="1"/>
  <c r="Y794" i="35"/>
  <c r="Z794" i="35" s="1"/>
  <c r="L804" i="32" l="1"/>
  <c r="F805" i="32" s="1"/>
  <c r="M804" i="32"/>
  <c r="X795" i="35" l="1"/>
  <c r="O793" i="37"/>
  <c r="P793" i="37" s="1"/>
  <c r="Q793" i="37" s="1"/>
  <c r="L794" i="51" s="1"/>
  <c r="M794" i="51" s="1"/>
  <c r="N794" i="51" s="1"/>
  <c r="G805" i="32"/>
  <c r="H805" i="32"/>
  <c r="J805" i="32" l="1"/>
  <c r="K805" i="32" s="1"/>
  <c r="L794" i="36"/>
  <c r="M794" i="36" s="1"/>
  <c r="N794" i="36" s="1"/>
  <c r="Y795" i="35"/>
  <c r="Z795" i="35" s="1"/>
  <c r="L805" i="32" l="1"/>
  <c r="F806" i="32" s="1"/>
  <c r="M805" i="32"/>
  <c r="O794" i="37" l="1"/>
  <c r="P794" i="37" s="1"/>
  <c r="Q794" i="37" s="1"/>
  <c r="L795" i="51" s="1"/>
  <c r="M795" i="51" s="1"/>
  <c r="N795" i="51" s="1"/>
  <c r="X796" i="35"/>
  <c r="G806" i="32"/>
  <c r="H806" i="32"/>
  <c r="J806" i="32" l="1"/>
  <c r="K806" i="32" s="1"/>
  <c r="L795" i="36"/>
  <c r="M795" i="36" s="1"/>
  <c r="N795" i="36" s="1"/>
  <c r="Y796" i="35"/>
  <c r="Z796" i="35" s="1"/>
  <c r="M806" i="32" l="1"/>
  <c r="L806" i="32"/>
  <c r="F807" i="32" s="1"/>
  <c r="H807" i="32" l="1"/>
  <c r="G807" i="32"/>
  <c r="X797" i="35"/>
  <c r="O795" i="37"/>
  <c r="P795" i="37" s="1"/>
  <c r="Q795" i="37" s="1"/>
  <c r="L796" i="51" s="1"/>
  <c r="M796" i="51" s="1"/>
  <c r="N796" i="51" s="1"/>
  <c r="Y797" i="35" l="1"/>
  <c r="Z797" i="35" s="1"/>
  <c r="L796" i="36"/>
  <c r="M796" i="36" s="1"/>
  <c r="N796" i="36" s="1"/>
  <c r="J807" i="32"/>
  <c r="K807" i="32" s="1"/>
  <c r="M807" i="32" l="1"/>
  <c r="L807" i="32"/>
  <c r="F808" i="32" s="1"/>
  <c r="G808" i="32" l="1"/>
  <c r="H808" i="32"/>
  <c r="X798" i="35"/>
  <c r="O796" i="37"/>
  <c r="P796" i="37" s="1"/>
  <c r="Q796" i="37" s="1"/>
  <c r="L797" i="51" s="1"/>
  <c r="M797" i="51" s="1"/>
  <c r="N797" i="51" s="1"/>
  <c r="L797" i="36" l="1"/>
  <c r="M797" i="36" s="1"/>
  <c r="N797" i="36" s="1"/>
  <c r="Y798" i="35"/>
  <c r="Z798" i="35" s="1"/>
  <c r="J808" i="32"/>
  <c r="K808" i="32" s="1"/>
  <c r="M808" i="32" l="1"/>
  <c r="L808" i="32"/>
  <c r="F809" i="32" s="1"/>
  <c r="H809" i="32" l="1"/>
  <c r="G809" i="32"/>
  <c r="X799" i="35"/>
  <c r="O797" i="37"/>
  <c r="P797" i="37" s="1"/>
  <c r="Q797" i="37" s="1"/>
  <c r="L798" i="51" s="1"/>
  <c r="M798" i="51" s="1"/>
  <c r="N798" i="51" s="1"/>
  <c r="L798" i="36" l="1"/>
  <c r="M798" i="36" s="1"/>
  <c r="N798" i="36" s="1"/>
  <c r="Y799" i="35"/>
  <c r="Z799" i="35" s="1"/>
  <c r="J809" i="32"/>
  <c r="K809" i="32" s="1"/>
  <c r="M809" i="32" l="1"/>
  <c r="L809" i="32"/>
  <c r="F810" i="32" s="1"/>
  <c r="H810" i="32" l="1"/>
  <c r="G810" i="32"/>
  <c r="O798" i="37"/>
  <c r="P798" i="37" s="1"/>
  <c r="Q798" i="37" s="1"/>
  <c r="L799" i="51" s="1"/>
  <c r="M799" i="51" s="1"/>
  <c r="N799" i="51" s="1"/>
  <c r="X800" i="35"/>
  <c r="L799" i="36" l="1"/>
  <c r="M799" i="36" s="1"/>
  <c r="N799" i="36" s="1"/>
  <c r="Y800" i="35"/>
  <c r="Z800" i="35" s="1"/>
  <c r="J810" i="32"/>
  <c r="K810" i="32" s="1"/>
  <c r="M810" i="32" l="1"/>
  <c r="L810" i="32"/>
  <c r="F811" i="32" s="1"/>
  <c r="G811" i="32" l="1"/>
  <c r="H811" i="32"/>
  <c r="X801" i="35"/>
  <c r="O799" i="37"/>
  <c r="P799" i="37" s="1"/>
  <c r="Q799" i="37" s="1"/>
  <c r="L800" i="51" s="1"/>
  <c r="M800" i="51" s="1"/>
  <c r="N800" i="51" s="1"/>
  <c r="L800" i="36" l="1"/>
  <c r="M800" i="36" s="1"/>
  <c r="N800" i="36" s="1"/>
  <c r="Y801" i="35"/>
  <c r="Z801" i="35" s="1"/>
  <c r="J811" i="32"/>
  <c r="K811" i="32" s="1"/>
  <c r="M811" i="32" l="1"/>
  <c r="L811" i="32"/>
  <c r="F812" i="32" s="1"/>
  <c r="H812" i="32" l="1"/>
  <c r="G812" i="32"/>
  <c r="X802" i="35"/>
  <c r="O800" i="37"/>
  <c r="P800" i="37" s="1"/>
  <c r="Q800" i="37" s="1"/>
  <c r="L801" i="51" s="1"/>
  <c r="M801" i="51" s="1"/>
  <c r="N801" i="51" s="1"/>
  <c r="L801" i="36" l="1"/>
  <c r="M801" i="36" s="1"/>
  <c r="N801" i="36" s="1"/>
  <c r="Y802" i="35"/>
  <c r="Z802" i="35" s="1"/>
  <c r="J812" i="32"/>
  <c r="K812" i="32" s="1"/>
  <c r="M812" i="32" l="1"/>
  <c r="L812" i="32"/>
  <c r="F813" i="32" s="1"/>
  <c r="G813" i="32" l="1"/>
  <c r="H813" i="32"/>
  <c r="X803" i="35"/>
  <c r="O801" i="37"/>
  <c r="P801" i="37" s="1"/>
  <c r="Q801" i="37" s="1"/>
  <c r="L802" i="51" s="1"/>
  <c r="M802" i="51" s="1"/>
  <c r="N802" i="51" s="1"/>
  <c r="L802" i="36" l="1"/>
  <c r="M802" i="36" s="1"/>
  <c r="N802" i="36" s="1"/>
  <c r="Y803" i="35"/>
  <c r="Z803" i="35" s="1"/>
  <c r="J813" i="32"/>
  <c r="K813" i="32" s="1"/>
  <c r="M813" i="32" l="1"/>
  <c r="L813" i="32"/>
  <c r="F814" i="32" s="1"/>
  <c r="H814" i="32" l="1"/>
  <c r="G814" i="32"/>
  <c r="O802" i="37"/>
  <c r="P802" i="37" s="1"/>
  <c r="Q802" i="37" s="1"/>
  <c r="L803" i="51" s="1"/>
  <c r="M803" i="51" s="1"/>
  <c r="N803" i="51" s="1"/>
  <c r="X804" i="35"/>
  <c r="Y804" i="35" l="1"/>
  <c r="Z804" i="35" s="1"/>
  <c r="L803" i="36"/>
  <c r="M803" i="36" s="1"/>
  <c r="N803" i="36" s="1"/>
  <c r="J814" i="32"/>
  <c r="K814" i="32" s="1"/>
  <c r="L814" i="32" l="1"/>
  <c r="F815" i="32" s="1"/>
  <c r="M814" i="32"/>
  <c r="O803" i="37" l="1"/>
  <c r="P803" i="37" s="1"/>
  <c r="Q803" i="37" s="1"/>
  <c r="L804" i="51" s="1"/>
  <c r="M804" i="51" s="1"/>
  <c r="N804" i="51" s="1"/>
  <c r="X805" i="35"/>
  <c r="H815" i="32"/>
  <c r="G815" i="32"/>
  <c r="J815" i="32" l="1"/>
  <c r="K815" i="32" s="1"/>
  <c r="Y805" i="35"/>
  <c r="Z805" i="35" s="1"/>
  <c r="L804" i="36"/>
  <c r="M804" i="36" s="1"/>
  <c r="N804" i="36" s="1"/>
  <c r="M815" i="32" l="1"/>
  <c r="L815" i="32"/>
  <c r="F816" i="32" s="1"/>
  <c r="H816" i="32" l="1"/>
  <c r="G816" i="32"/>
  <c r="O804" i="37"/>
  <c r="P804" i="37" s="1"/>
  <c r="Q804" i="37" s="1"/>
  <c r="L805" i="51" s="1"/>
  <c r="M805" i="51" s="1"/>
  <c r="N805" i="51" s="1"/>
  <c r="X806" i="35"/>
  <c r="Y806" i="35" l="1"/>
  <c r="Z806" i="35" s="1"/>
  <c r="L805" i="36"/>
  <c r="M805" i="36" s="1"/>
  <c r="N805" i="36" s="1"/>
  <c r="J816" i="32"/>
  <c r="K816" i="32" s="1"/>
  <c r="L816" i="32" l="1"/>
  <c r="F817" i="32" s="1"/>
  <c r="M816" i="32"/>
  <c r="O805" i="37" l="1"/>
  <c r="P805" i="37" s="1"/>
  <c r="Q805" i="37" s="1"/>
  <c r="L806" i="51" s="1"/>
  <c r="M806" i="51" s="1"/>
  <c r="N806" i="51" s="1"/>
  <c r="X807" i="35"/>
  <c r="H817" i="32"/>
  <c r="G817" i="32"/>
  <c r="J817" i="32" l="1"/>
  <c r="K817" i="32" s="1"/>
  <c r="L806" i="36"/>
  <c r="M806" i="36" s="1"/>
  <c r="N806" i="36" s="1"/>
  <c r="Y807" i="35"/>
  <c r="Z807" i="35" s="1"/>
  <c r="L817" i="32" l="1"/>
  <c r="F818" i="32" s="1"/>
  <c r="M817" i="32"/>
  <c r="X808" i="35" l="1"/>
  <c r="O806" i="37"/>
  <c r="P806" i="37" s="1"/>
  <c r="Q806" i="37" s="1"/>
  <c r="L807" i="51" s="1"/>
  <c r="M807" i="51" s="1"/>
  <c r="N807" i="51" s="1"/>
  <c r="H818" i="32"/>
  <c r="G818" i="32"/>
  <c r="L807" i="36" l="1"/>
  <c r="M807" i="36" s="1"/>
  <c r="N807" i="36" s="1"/>
  <c r="Y808" i="35"/>
  <c r="Z808" i="35" s="1"/>
  <c r="J818" i="32"/>
  <c r="K818" i="32" s="1"/>
  <c r="L818" i="32" l="1"/>
  <c r="F819" i="32" s="1"/>
  <c r="M818" i="32"/>
  <c r="O807" i="37" l="1"/>
  <c r="P807" i="37" s="1"/>
  <c r="Q807" i="37" s="1"/>
  <c r="L808" i="51" s="1"/>
  <c r="M808" i="51" s="1"/>
  <c r="N808" i="51" s="1"/>
  <c r="X809" i="35"/>
  <c r="G819" i="32"/>
  <c r="H819" i="32"/>
  <c r="J819" i="32" l="1"/>
  <c r="K819" i="32" s="1"/>
  <c r="L808" i="36"/>
  <c r="M808" i="36" s="1"/>
  <c r="N808" i="36" s="1"/>
  <c r="Y809" i="35"/>
  <c r="Z809" i="35" s="1"/>
  <c r="M819" i="32" l="1"/>
  <c r="L819" i="32"/>
  <c r="F820" i="32" s="1"/>
  <c r="G820" i="32" l="1"/>
  <c r="H820" i="32"/>
  <c r="O808" i="37"/>
  <c r="P808" i="37" s="1"/>
  <c r="Q808" i="37" s="1"/>
  <c r="L809" i="51" s="1"/>
  <c r="M809" i="51" s="1"/>
  <c r="N809" i="51" s="1"/>
  <c r="X810" i="35"/>
  <c r="L809" i="36" l="1"/>
  <c r="M809" i="36" s="1"/>
  <c r="N809" i="36" s="1"/>
  <c r="Y810" i="35"/>
  <c r="Z810" i="35" s="1"/>
  <c r="J820" i="32"/>
  <c r="K820" i="32" s="1"/>
  <c r="M820" i="32" l="1"/>
  <c r="L820" i="32"/>
  <c r="F821" i="32" s="1"/>
  <c r="H821" i="32" l="1"/>
  <c r="G821" i="32"/>
  <c r="O809" i="37"/>
  <c r="P809" i="37" s="1"/>
  <c r="Q809" i="37" s="1"/>
  <c r="L810" i="51" s="1"/>
  <c r="M810" i="51" s="1"/>
  <c r="N810" i="51" s="1"/>
  <c r="X811" i="35"/>
  <c r="L810" i="36" l="1"/>
  <c r="M810" i="36" s="1"/>
  <c r="N810" i="36" s="1"/>
  <c r="Y811" i="35"/>
  <c r="Z811" i="35" s="1"/>
  <c r="J821" i="32"/>
  <c r="K821" i="32" s="1"/>
  <c r="M821" i="32" l="1"/>
  <c r="L821" i="32"/>
  <c r="F822" i="32" s="1"/>
  <c r="G822" i="32" l="1"/>
  <c r="H822" i="32"/>
  <c r="X812" i="35"/>
  <c r="O810" i="37"/>
  <c r="P810" i="37" s="1"/>
  <c r="Q810" i="37" s="1"/>
  <c r="L811" i="51" s="1"/>
  <c r="M811" i="51" s="1"/>
  <c r="N811" i="51" s="1"/>
  <c r="L811" i="36" l="1"/>
  <c r="M811" i="36" s="1"/>
  <c r="N811" i="36" s="1"/>
  <c r="Y812" i="35"/>
  <c r="Z812" i="35" s="1"/>
  <c r="J822" i="32"/>
  <c r="K822" i="32" s="1"/>
  <c r="M822" i="32" l="1"/>
  <c r="L822" i="32"/>
  <c r="F823" i="32" s="1"/>
  <c r="G823" i="32" l="1"/>
  <c r="H823" i="32"/>
  <c r="O811" i="37"/>
  <c r="P811" i="37" s="1"/>
  <c r="Q811" i="37" s="1"/>
  <c r="L812" i="51" s="1"/>
  <c r="M812" i="51" s="1"/>
  <c r="N812" i="51" s="1"/>
  <c r="X813" i="35"/>
  <c r="L812" i="36" l="1"/>
  <c r="M812" i="36" s="1"/>
  <c r="N812" i="36" s="1"/>
  <c r="Y813" i="35"/>
  <c r="Z813" i="35" s="1"/>
  <c r="J823" i="32"/>
  <c r="K823" i="32" s="1"/>
  <c r="L823" i="32" l="1"/>
  <c r="F824" i="32" s="1"/>
  <c r="M823" i="32"/>
  <c r="X814" i="35" l="1"/>
  <c r="O812" i="37"/>
  <c r="P812" i="37" s="1"/>
  <c r="Q812" i="37" s="1"/>
  <c r="L813" i="51" s="1"/>
  <c r="M813" i="51" s="1"/>
  <c r="N813" i="51" s="1"/>
  <c r="G824" i="32"/>
  <c r="H824" i="32"/>
  <c r="L813" i="36" l="1"/>
  <c r="M813" i="36" s="1"/>
  <c r="N813" i="36" s="1"/>
  <c r="Y814" i="35"/>
  <c r="Z814" i="35" s="1"/>
  <c r="J824" i="32"/>
  <c r="K824" i="32" s="1"/>
  <c r="M824" i="32" l="1"/>
  <c r="L824" i="32"/>
  <c r="F825" i="32" s="1"/>
  <c r="G825" i="32" l="1"/>
  <c r="H825" i="32"/>
  <c r="X815" i="35"/>
  <c r="O813" i="37"/>
  <c r="P813" i="37" s="1"/>
  <c r="Q813" i="37" s="1"/>
  <c r="L814" i="51" s="1"/>
  <c r="M814" i="51" s="1"/>
  <c r="N814" i="51" s="1"/>
  <c r="Y815" i="35" l="1"/>
  <c r="Z815" i="35" s="1"/>
  <c r="L814" i="36"/>
  <c r="M814" i="36" s="1"/>
  <c r="N814" i="36" s="1"/>
  <c r="J825" i="32"/>
  <c r="K825" i="32" s="1"/>
  <c r="M825" i="32" l="1"/>
  <c r="L825" i="32"/>
  <c r="F826" i="32" s="1"/>
  <c r="H826" i="32" l="1"/>
  <c r="G826" i="32"/>
  <c r="X816" i="35"/>
  <c r="O814" i="37"/>
  <c r="P814" i="37" s="1"/>
  <c r="Q814" i="37" s="1"/>
  <c r="L815" i="51" s="1"/>
  <c r="M815" i="51" s="1"/>
  <c r="N815" i="51" s="1"/>
  <c r="Y816" i="35" l="1"/>
  <c r="Z816" i="35" s="1"/>
  <c r="L815" i="36"/>
  <c r="M815" i="36" s="1"/>
  <c r="N815" i="36" s="1"/>
  <c r="J826" i="32"/>
  <c r="K826" i="32" s="1"/>
  <c r="L826" i="32" l="1"/>
  <c r="F827" i="32" s="1"/>
  <c r="M826" i="32"/>
  <c r="X817" i="35" l="1"/>
  <c r="O815" i="37"/>
  <c r="P815" i="37" s="1"/>
  <c r="Q815" i="37" s="1"/>
  <c r="L816" i="51" s="1"/>
  <c r="M816" i="51" s="1"/>
  <c r="N816" i="51" s="1"/>
  <c r="H827" i="32"/>
  <c r="G827" i="32"/>
  <c r="L816" i="36" l="1"/>
  <c r="M816" i="36" s="1"/>
  <c r="N816" i="36" s="1"/>
  <c r="Y817" i="35"/>
  <c r="Z817" i="35" s="1"/>
  <c r="J827" i="32"/>
  <c r="K827" i="32" s="1"/>
  <c r="M827" i="32" l="1"/>
  <c r="L827" i="32"/>
  <c r="F828" i="32" s="1"/>
  <c r="G828" i="32" l="1"/>
  <c r="H828" i="32"/>
  <c r="X818" i="35"/>
  <c r="O816" i="37"/>
  <c r="P816" i="37" s="1"/>
  <c r="Q816" i="37" s="1"/>
  <c r="L817" i="51" s="1"/>
  <c r="M817" i="51" s="1"/>
  <c r="N817" i="51" s="1"/>
  <c r="L817" i="36" l="1"/>
  <c r="M817" i="36" s="1"/>
  <c r="N817" i="36" s="1"/>
  <c r="Y818" i="35"/>
  <c r="Z818" i="35" s="1"/>
  <c r="J828" i="32"/>
  <c r="K828" i="32" s="1"/>
  <c r="M828" i="32" l="1"/>
  <c r="L828" i="32"/>
  <c r="F829" i="32" s="1"/>
  <c r="H829" i="32" l="1"/>
  <c r="G829" i="32"/>
  <c r="O817" i="37"/>
  <c r="P817" i="37" s="1"/>
  <c r="Q817" i="37" s="1"/>
  <c r="L818" i="51" s="1"/>
  <c r="M818" i="51" s="1"/>
  <c r="N818" i="51" s="1"/>
  <c r="X819" i="35"/>
  <c r="Y819" i="35" l="1"/>
  <c r="Z819" i="35" s="1"/>
  <c r="L818" i="36"/>
  <c r="M818" i="36" s="1"/>
  <c r="N818" i="36" s="1"/>
  <c r="J829" i="32"/>
  <c r="K829" i="32" s="1"/>
  <c r="L829" i="32" l="1"/>
  <c r="F830" i="32" s="1"/>
  <c r="M829" i="32"/>
  <c r="O818" i="37" l="1"/>
  <c r="P818" i="37" s="1"/>
  <c r="Q818" i="37" s="1"/>
  <c r="L819" i="51" s="1"/>
  <c r="M819" i="51" s="1"/>
  <c r="N819" i="51" s="1"/>
  <c r="X820" i="35"/>
  <c r="G830" i="32"/>
  <c r="H830" i="32"/>
  <c r="J830" i="32" l="1"/>
  <c r="K830" i="32" s="1"/>
  <c r="Y820" i="35"/>
  <c r="Z820" i="35" s="1"/>
  <c r="L819" i="36"/>
  <c r="M819" i="36" s="1"/>
  <c r="N819" i="36" s="1"/>
  <c r="M830" i="32" l="1"/>
  <c r="L830" i="32"/>
  <c r="F831" i="32" s="1"/>
  <c r="H831" i="32" l="1"/>
  <c r="G831" i="32"/>
  <c r="X821" i="35"/>
  <c r="O819" i="37"/>
  <c r="P819" i="37" s="1"/>
  <c r="Q819" i="37" s="1"/>
  <c r="L820" i="51" s="1"/>
  <c r="M820" i="51" s="1"/>
  <c r="N820" i="51" s="1"/>
  <c r="L820" i="36" l="1"/>
  <c r="M820" i="36" s="1"/>
  <c r="N820" i="36" s="1"/>
  <c r="Y821" i="35"/>
  <c r="Z821" i="35" s="1"/>
  <c r="J831" i="32"/>
  <c r="K831" i="32" s="1"/>
  <c r="L831" i="32" l="1"/>
  <c r="F832" i="32" s="1"/>
  <c r="M831" i="32"/>
  <c r="O820" i="37" l="1"/>
  <c r="P820" i="37" s="1"/>
  <c r="Q820" i="37" s="1"/>
  <c r="L821" i="51" s="1"/>
  <c r="M821" i="51" s="1"/>
  <c r="N821" i="51" s="1"/>
  <c r="X822" i="35"/>
  <c r="G832" i="32"/>
  <c r="H832" i="32"/>
  <c r="J832" i="32" l="1"/>
  <c r="K832" i="32" s="1"/>
  <c r="Y822" i="35"/>
  <c r="Z822" i="35" s="1"/>
  <c r="L821" i="36"/>
  <c r="M821" i="36" s="1"/>
  <c r="N821" i="36" s="1"/>
  <c r="M832" i="32" l="1"/>
  <c r="L832" i="32"/>
  <c r="F833" i="32" s="1"/>
  <c r="G833" i="32" l="1"/>
  <c r="H833" i="32"/>
  <c r="O821" i="37"/>
  <c r="P821" i="37" s="1"/>
  <c r="Q821" i="37" s="1"/>
  <c r="L822" i="51" s="1"/>
  <c r="M822" i="51" s="1"/>
  <c r="N822" i="51" s="1"/>
  <c r="X823" i="35"/>
  <c r="J833" i="32" l="1"/>
  <c r="K833" i="32" s="1"/>
  <c r="L822" i="36"/>
  <c r="M822" i="36" s="1"/>
  <c r="N822" i="36" s="1"/>
  <c r="Y823" i="35"/>
  <c r="Z823" i="35" s="1"/>
  <c r="M833" i="32" l="1"/>
  <c r="L833" i="32"/>
  <c r="F834" i="32" s="1"/>
  <c r="H834" i="32" l="1"/>
  <c r="G834" i="32"/>
  <c r="X824" i="35"/>
  <c r="O822" i="37"/>
  <c r="P822" i="37" s="1"/>
  <c r="Q822" i="37" s="1"/>
  <c r="L823" i="51" s="1"/>
  <c r="M823" i="51" s="1"/>
  <c r="N823" i="51" s="1"/>
  <c r="L823" i="36" l="1"/>
  <c r="M823" i="36" s="1"/>
  <c r="N823" i="36" s="1"/>
  <c r="Y824" i="35"/>
  <c r="Z824" i="35" s="1"/>
  <c r="J834" i="32"/>
  <c r="K834" i="32" s="1"/>
  <c r="L834" i="32" l="1"/>
  <c r="F835" i="32" s="1"/>
  <c r="M834" i="32"/>
  <c r="X825" i="35" l="1"/>
  <c r="O823" i="37"/>
  <c r="P823" i="37" s="1"/>
  <c r="Q823" i="37" s="1"/>
  <c r="L824" i="51" s="1"/>
  <c r="M824" i="51" s="1"/>
  <c r="N824" i="51" s="1"/>
  <c r="G835" i="32"/>
  <c r="H835" i="32"/>
  <c r="L824" i="36" l="1"/>
  <c r="M824" i="36" s="1"/>
  <c r="N824" i="36" s="1"/>
  <c r="Y825" i="35"/>
  <c r="Z825" i="35" s="1"/>
  <c r="J835" i="32"/>
  <c r="K835" i="32" s="1"/>
  <c r="L835" i="32" l="1"/>
  <c r="F836" i="32" s="1"/>
  <c r="M835" i="32"/>
  <c r="O824" i="37" l="1"/>
  <c r="P824" i="37" s="1"/>
  <c r="Q824" i="37" s="1"/>
  <c r="L825" i="51" s="1"/>
  <c r="M825" i="51" s="1"/>
  <c r="N825" i="51" s="1"/>
  <c r="X826" i="35"/>
  <c r="H836" i="32"/>
  <c r="G836" i="32"/>
  <c r="J836" i="32" l="1"/>
  <c r="K836" i="32" s="1"/>
  <c r="L825" i="36"/>
  <c r="M825" i="36" s="1"/>
  <c r="N825" i="36" s="1"/>
  <c r="Y826" i="35"/>
  <c r="Z826" i="35" s="1"/>
  <c r="M836" i="32" l="1"/>
  <c r="L836" i="32"/>
  <c r="F837" i="32" s="1"/>
  <c r="G837" i="32" l="1"/>
  <c r="H837" i="32"/>
  <c r="O825" i="37"/>
  <c r="P825" i="37" s="1"/>
  <c r="Q825" i="37" s="1"/>
  <c r="L826" i="51" s="1"/>
  <c r="M826" i="51" s="1"/>
  <c r="N826" i="51" s="1"/>
  <c r="X827" i="35"/>
  <c r="Y827" i="35" l="1"/>
  <c r="Z827" i="35" s="1"/>
  <c r="L826" i="36"/>
  <c r="M826" i="36" s="1"/>
  <c r="N826" i="36" s="1"/>
  <c r="J837" i="32"/>
  <c r="K837" i="32" s="1"/>
  <c r="L837" i="32" l="1"/>
  <c r="F838" i="32" s="1"/>
  <c r="M837" i="32"/>
  <c r="O826" i="37" l="1"/>
  <c r="P826" i="37" s="1"/>
  <c r="Q826" i="37" s="1"/>
  <c r="L827" i="51" s="1"/>
  <c r="M827" i="51" s="1"/>
  <c r="N827" i="51" s="1"/>
  <c r="X828" i="35"/>
  <c r="G838" i="32"/>
  <c r="H838" i="32"/>
  <c r="J838" i="32" l="1"/>
  <c r="K838" i="32" s="1"/>
  <c r="L827" i="36"/>
  <c r="M827" i="36" s="1"/>
  <c r="N827" i="36" s="1"/>
  <c r="Y828" i="35"/>
  <c r="Z828" i="35" s="1"/>
  <c r="M838" i="32" l="1"/>
  <c r="L838" i="32"/>
  <c r="F839" i="32" s="1"/>
  <c r="G839" i="32" l="1"/>
  <c r="H839" i="32"/>
  <c r="X829" i="35"/>
  <c r="O827" i="37"/>
  <c r="P827" i="37" s="1"/>
  <c r="Q827" i="37" s="1"/>
  <c r="L828" i="51" s="1"/>
  <c r="M828" i="51" s="1"/>
  <c r="N828" i="51" s="1"/>
  <c r="Y829" i="35" l="1"/>
  <c r="Z829" i="35" s="1"/>
  <c r="L828" i="36"/>
  <c r="M828" i="36" s="1"/>
  <c r="N828" i="36" s="1"/>
  <c r="J839" i="32"/>
  <c r="K839" i="32" s="1"/>
  <c r="M839" i="32" l="1"/>
  <c r="L839" i="32"/>
  <c r="F840" i="32" s="1"/>
  <c r="G840" i="32" l="1"/>
  <c r="H840" i="32"/>
  <c r="O828" i="37"/>
  <c r="P828" i="37" s="1"/>
  <c r="Q828" i="37" s="1"/>
  <c r="L829" i="51" s="1"/>
  <c r="M829" i="51" s="1"/>
  <c r="N829" i="51" s="1"/>
  <c r="X830" i="35"/>
  <c r="Y830" i="35" l="1"/>
  <c r="Z830" i="35" s="1"/>
  <c r="L829" i="36"/>
  <c r="M829" i="36" s="1"/>
  <c r="N829" i="36" s="1"/>
  <c r="J840" i="32"/>
  <c r="K840" i="32" s="1"/>
  <c r="M840" i="32" l="1"/>
  <c r="L840" i="32"/>
  <c r="F841" i="32" s="1"/>
  <c r="G841" i="32" l="1"/>
  <c r="H841" i="32"/>
  <c r="X831" i="35"/>
  <c r="O829" i="37"/>
  <c r="P829" i="37" s="1"/>
  <c r="Q829" i="37" s="1"/>
  <c r="L830" i="51" s="1"/>
  <c r="M830" i="51" s="1"/>
  <c r="N830" i="51" s="1"/>
  <c r="Y831" i="35" l="1"/>
  <c r="Z831" i="35" s="1"/>
  <c r="L830" i="36"/>
  <c r="M830" i="36" s="1"/>
  <c r="N830" i="36" s="1"/>
  <c r="J841" i="32"/>
  <c r="K841" i="32" s="1"/>
  <c r="L841" i="32" l="1"/>
  <c r="F842" i="32" s="1"/>
  <c r="M841" i="32"/>
  <c r="O830" i="37" l="1"/>
  <c r="P830" i="37" s="1"/>
  <c r="Q830" i="37" s="1"/>
  <c r="L831" i="51" s="1"/>
  <c r="M831" i="51" s="1"/>
  <c r="N831" i="51" s="1"/>
  <c r="X832" i="35"/>
  <c r="H842" i="32"/>
  <c r="G842" i="32"/>
  <c r="J842" i="32" l="1"/>
  <c r="K842" i="32" s="1"/>
  <c r="Y832" i="35"/>
  <c r="Z832" i="35" s="1"/>
  <c r="L831" i="36"/>
  <c r="M831" i="36" s="1"/>
  <c r="N831" i="36" s="1"/>
  <c r="L842" i="32" l="1"/>
  <c r="F843" i="32" s="1"/>
  <c r="M842" i="32"/>
  <c r="O831" i="37" l="1"/>
  <c r="P831" i="37" s="1"/>
  <c r="Q831" i="37" s="1"/>
  <c r="L832" i="51" s="1"/>
  <c r="M832" i="51" s="1"/>
  <c r="N832" i="51" s="1"/>
  <c r="X833" i="35"/>
  <c r="G843" i="32"/>
  <c r="H843" i="32"/>
  <c r="J843" i="32" l="1"/>
  <c r="K843" i="32" s="1"/>
  <c r="Y833" i="35"/>
  <c r="Z833" i="35" s="1"/>
  <c r="L832" i="36"/>
  <c r="M832" i="36" s="1"/>
  <c r="N832" i="36" s="1"/>
  <c r="M843" i="32" l="1"/>
  <c r="L843" i="32"/>
  <c r="F844" i="32" s="1"/>
  <c r="H844" i="32" l="1"/>
  <c r="G844" i="32"/>
  <c r="O832" i="37"/>
  <c r="P832" i="37" s="1"/>
  <c r="Q832" i="37" s="1"/>
  <c r="L833" i="51" s="1"/>
  <c r="M833" i="51" s="1"/>
  <c r="N833" i="51" s="1"/>
  <c r="X834" i="35"/>
  <c r="L833" i="36" l="1"/>
  <c r="M833" i="36" s="1"/>
  <c r="N833" i="36" s="1"/>
  <c r="Y834" i="35"/>
  <c r="Z834" i="35" s="1"/>
  <c r="J844" i="32"/>
  <c r="K844" i="32" s="1"/>
  <c r="L844" i="32" l="1"/>
  <c r="F845" i="32" s="1"/>
  <c r="M844" i="32"/>
  <c r="X835" i="35" l="1"/>
  <c r="O833" i="37"/>
  <c r="P833" i="37" s="1"/>
  <c r="Q833" i="37" s="1"/>
  <c r="L834" i="51" s="1"/>
  <c r="M834" i="51" s="1"/>
  <c r="N834" i="51" s="1"/>
  <c r="H845" i="32"/>
  <c r="G845" i="32"/>
  <c r="L834" i="36" l="1"/>
  <c r="M834" i="36" s="1"/>
  <c r="N834" i="36" s="1"/>
  <c r="Y835" i="35"/>
  <c r="Z835" i="35" s="1"/>
  <c r="J845" i="32"/>
  <c r="K845" i="32" s="1"/>
  <c r="M845" i="32" l="1"/>
  <c r="L845" i="32"/>
  <c r="F846" i="32" s="1"/>
  <c r="H846" i="32" l="1"/>
  <c r="G846" i="32"/>
  <c r="X836" i="35"/>
  <c r="O834" i="37"/>
  <c r="P834" i="37" s="1"/>
  <c r="Q834" i="37" s="1"/>
  <c r="L835" i="51" s="1"/>
  <c r="M835" i="51" s="1"/>
  <c r="N835" i="51" s="1"/>
  <c r="Y836" i="35" l="1"/>
  <c r="Z836" i="35" s="1"/>
  <c r="L835" i="36"/>
  <c r="M835" i="36" s="1"/>
  <c r="N835" i="36" s="1"/>
  <c r="J846" i="32"/>
  <c r="K846" i="32" s="1"/>
  <c r="L846" i="32" l="1"/>
  <c r="F847" i="32" s="1"/>
  <c r="M846" i="32"/>
  <c r="X837" i="35" l="1"/>
  <c r="O835" i="37"/>
  <c r="P835" i="37" s="1"/>
  <c r="Q835" i="37" s="1"/>
  <c r="L836" i="51" s="1"/>
  <c r="M836" i="51" s="1"/>
  <c r="N836" i="51" s="1"/>
  <c r="H847" i="32"/>
  <c r="G847" i="32"/>
  <c r="L836" i="36" l="1"/>
  <c r="M836" i="36" s="1"/>
  <c r="N836" i="36" s="1"/>
  <c r="Y837" i="35"/>
  <c r="Z837" i="35" s="1"/>
  <c r="J847" i="32"/>
  <c r="K847" i="32" s="1"/>
  <c r="L847" i="32" l="1"/>
  <c r="F848" i="32" s="1"/>
  <c r="M847" i="32"/>
  <c r="X838" i="35" l="1"/>
  <c r="O836" i="37"/>
  <c r="P836" i="37" s="1"/>
  <c r="Q836" i="37" s="1"/>
  <c r="L837" i="51" s="1"/>
  <c r="M837" i="51" s="1"/>
  <c r="N837" i="51" s="1"/>
  <c r="H848" i="32"/>
  <c r="G848" i="32"/>
  <c r="J848" i="32" l="1"/>
  <c r="K848" i="32" s="1"/>
  <c r="Y838" i="35"/>
  <c r="Z838" i="35" s="1"/>
  <c r="L837" i="36"/>
  <c r="M837" i="36" s="1"/>
  <c r="N837" i="36" s="1"/>
  <c r="L848" i="32" l="1"/>
  <c r="F849" i="32" s="1"/>
  <c r="M848" i="32"/>
  <c r="X839" i="35" l="1"/>
  <c r="O837" i="37"/>
  <c r="P837" i="37" s="1"/>
  <c r="Q837" i="37" s="1"/>
  <c r="L838" i="51" s="1"/>
  <c r="M838" i="51" s="1"/>
  <c r="N838" i="51" s="1"/>
  <c r="H849" i="32"/>
  <c r="G849" i="32"/>
  <c r="J849" i="32" l="1"/>
  <c r="K849" i="32" s="1"/>
  <c r="Y839" i="35"/>
  <c r="Z839" i="35" s="1"/>
  <c r="L838" i="36"/>
  <c r="M838" i="36" s="1"/>
  <c r="N838" i="36" s="1"/>
  <c r="M849" i="32" l="1"/>
  <c r="L849" i="32"/>
  <c r="F850" i="32" s="1"/>
  <c r="H850" i="32" l="1"/>
  <c r="G850" i="32"/>
  <c r="O838" i="37"/>
  <c r="P838" i="37" s="1"/>
  <c r="Q838" i="37" s="1"/>
  <c r="L839" i="51" s="1"/>
  <c r="M839" i="51" s="1"/>
  <c r="N839" i="51" s="1"/>
  <c r="X840" i="35"/>
  <c r="L839" i="36" l="1"/>
  <c r="M839" i="36" s="1"/>
  <c r="N839" i="36" s="1"/>
  <c r="Y840" i="35"/>
  <c r="Z840" i="35" s="1"/>
  <c r="J850" i="32"/>
  <c r="K850" i="32" s="1"/>
  <c r="L850" i="32" l="1"/>
  <c r="F851" i="32" s="1"/>
  <c r="M850" i="32"/>
  <c r="O839" i="37" l="1"/>
  <c r="P839" i="37" s="1"/>
  <c r="Q839" i="37" s="1"/>
  <c r="L840" i="51" s="1"/>
  <c r="M840" i="51" s="1"/>
  <c r="N840" i="51" s="1"/>
  <c r="X841" i="35"/>
  <c r="H851" i="32"/>
  <c r="G851" i="32"/>
  <c r="J851" i="32" l="1"/>
  <c r="K851" i="32" s="1"/>
  <c r="L840" i="36"/>
  <c r="M840" i="36" s="1"/>
  <c r="N840" i="36" s="1"/>
  <c r="Y841" i="35"/>
  <c r="Z841" i="35" s="1"/>
  <c r="M851" i="32" l="1"/>
  <c r="L851" i="32"/>
  <c r="F852" i="32" s="1"/>
  <c r="H852" i="32" l="1"/>
  <c r="G852" i="32"/>
  <c r="X842" i="35"/>
  <c r="O840" i="37"/>
  <c r="P840" i="37" s="1"/>
  <c r="Q840" i="37" s="1"/>
  <c r="L841" i="51" s="1"/>
  <c r="M841" i="51" s="1"/>
  <c r="N841" i="51" s="1"/>
  <c r="L841" i="36" l="1"/>
  <c r="M841" i="36" s="1"/>
  <c r="N841" i="36" s="1"/>
  <c r="Y842" i="35"/>
  <c r="Z842" i="35" s="1"/>
  <c r="J852" i="32"/>
  <c r="K852" i="32" s="1"/>
  <c r="M852" i="32" l="1"/>
  <c r="L852" i="32"/>
  <c r="F853" i="32" s="1"/>
  <c r="H853" i="32" l="1"/>
  <c r="G853" i="32"/>
  <c r="X843" i="35"/>
  <c r="O841" i="37"/>
  <c r="P841" i="37" s="1"/>
  <c r="Q841" i="37" s="1"/>
  <c r="L842" i="51" s="1"/>
  <c r="M842" i="51" s="1"/>
  <c r="N842" i="51" s="1"/>
  <c r="Y843" i="35" l="1"/>
  <c r="Z843" i="35" s="1"/>
  <c r="L842" i="36"/>
  <c r="M842" i="36" s="1"/>
  <c r="N842" i="36" s="1"/>
  <c r="J853" i="32"/>
  <c r="K853" i="32" s="1"/>
  <c r="M853" i="32" l="1"/>
  <c r="L853" i="32"/>
  <c r="F854" i="32" s="1"/>
  <c r="H854" i="32" l="1"/>
  <c r="G854" i="32"/>
  <c r="O842" i="37"/>
  <c r="P842" i="37" s="1"/>
  <c r="Q842" i="37" s="1"/>
  <c r="L843" i="51" s="1"/>
  <c r="M843" i="51" s="1"/>
  <c r="N843" i="51" s="1"/>
  <c r="X844" i="35"/>
  <c r="Y844" i="35" l="1"/>
  <c r="Z844" i="35" s="1"/>
  <c r="L843" i="36"/>
  <c r="M843" i="36" s="1"/>
  <c r="N843" i="36" s="1"/>
  <c r="J854" i="32"/>
  <c r="K854" i="32" s="1"/>
  <c r="M854" i="32" l="1"/>
  <c r="L854" i="32"/>
  <c r="F855" i="32" s="1"/>
  <c r="G855" i="32" l="1"/>
  <c r="H855" i="32"/>
  <c r="X845" i="35"/>
  <c r="O843" i="37"/>
  <c r="P843" i="37" s="1"/>
  <c r="Q843" i="37" s="1"/>
  <c r="L844" i="51" s="1"/>
  <c r="M844" i="51" s="1"/>
  <c r="N844" i="51" s="1"/>
  <c r="L844" i="36" l="1"/>
  <c r="M844" i="36" s="1"/>
  <c r="N844" i="36" s="1"/>
  <c r="Y845" i="35"/>
  <c r="Z845" i="35" s="1"/>
  <c r="J855" i="32"/>
  <c r="K855" i="32" s="1"/>
  <c r="M855" i="32" l="1"/>
  <c r="L855" i="32"/>
  <c r="F856" i="32" s="1"/>
  <c r="H856" i="32" l="1"/>
  <c r="G856" i="32"/>
  <c r="O844" i="37"/>
  <c r="P844" i="37" s="1"/>
  <c r="Q844" i="37" s="1"/>
  <c r="L845" i="51" s="1"/>
  <c r="M845" i="51" s="1"/>
  <c r="N845" i="51" s="1"/>
  <c r="X846" i="35"/>
  <c r="L845" i="36" l="1"/>
  <c r="M845" i="36" s="1"/>
  <c r="N845" i="36" s="1"/>
  <c r="Y846" i="35"/>
  <c r="Z846" i="35" s="1"/>
  <c r="J856" i="32"/>
  <c r="K856" i="32" s="1"/>
  <c r="M856" i="32" l="1"/>
  <c r="L856" i="32"/>
  <c r="F857" i="32" s="1"/>
  <c r="H857" i="32" l="1"/>
  <c r="G857" i="32"/>
  <c r="O845" i="37"/>
  <c r="P845" i="37" s="1"/>
  <c r="Q845" i="37" s="1"/>
  <c r="L846" i="51" s="1"/>
  <c r="M846" i="51" s="1"/>
  <c r="N846" i="51" s="1"/>
  <c r="X847" i="35"/>
  <c r="L846" i="36" l="1"/>
  <c r="M846" i="36" s="1"/>
  <c r="N846" i="36" s="1"/>
  <c r="Y847" i="35"/>
  <c r="Z847" i="35" s="1"/>
  <c r="J857" i="32"/>
  <c r="K857" i="32" s="1"/>
  <c r="M857" i="32" l="1"/>
  <c r="L857" i="32"/>
  <c r="F858" i="32" s="1"/>
  <c r="X848" i="35" l="1"/>
  <c r="O846" i="37"/>
  <c r="P846" i="37" s="1"/>
  <c r="Q846" i="37" s="1"/>
  <c r="L847" i="51" s="1"/>
  <c r="M847" i="51" s="1"/>
  <c r="N847" i="51" s="1"/>
  <c r="G858" i="32"/>
  <c r="H858" i="32"/>
  <c r="J858" i="32" l="1"/>
  <c r="K858" i="32" s="1"/>
  <c r="Y848" i="35"/>
  <c r="Z848" i="35" s="1"/>
  <c r="L847" i="36"/>
  <c r="M847" i="36" s="1"/>
  <c r="N847" i="36" s="1"/>
  <c r="M858" i="32" l="1"/>
  <c r="L858" i="32"/>
  <c r="F859" i="32" s="1"/>
  <c r="G859" i="32" l="1"/>
  <c r="H859" i="32"/>
  <c r="O847" i="37"/>
  <c r="P847" i="37" s="1"/>
  <c r="Q847" i="37" s="1"/>
  <c r="L848" i="51" s="1"/>
  <c r="M848" i="51" s="1"/>
  <c r="N848" i="51" s="1"/>
  <c r="X849" i="35"/>
  <c r="Y849" i="35" l="1"/>
  <c r="Z849" i="35" s="1"/>
  <c r="L848" i="36"/>
  <c r="M848" i="36" s="1"/>
  <c r="N848" i="36" s="1"/>
  <c r="J859" i="32"/>
  <c r="K859" i="32" s="1"/>
  <c r="L859" i="32" l="1"/>
  <c r="F860" i="32" s="1"/>
  <c r="M859" i="32"/>
  <c r="X850" i="35" l="1"/>
  <c r="O848" i="37"/>
  <c r="P848" i="37" s="1"/>
  <c r="Q848" i="37" s="1"/>
  <c r="L849" i="51" s="1"/>
  <c r="M849" i="51" s="1"/>
  <c r="N849" i="51" s="1"/>
  <c r="G860" i="32"/>
  <c r="H860" i="32"/>
  <c r="Y850" i="35" l="1"/>
  <c r="Z850" i="35" s="1"/>
  <c r="L849" i="36"/>
  <c r="M849" i="36" s="1"/>
  <c r="N849" i="36" s="1"/>
  <c r="J860" i="32"/>
  <c r="K860" i="32" s="1"/>
  <c r="L860" i="32" l="1"/>
  <c r="F861" i="32" s="1"/>
  <c r="M860" i="32"/>
  <c r="X851" i="35" l="1"/>
  <c r="O849" i="37"/>
  <c r="P849" i="37" s="1"/>
  <c r="Q849" i="37" s="1"/>
  <c r="L850" i="51" s="1"/>
  <c r="M850" i="51" s="1"/>
  <c r="N850" i="51" s="1"/>
  <c r="H861" i="32"/>
  <c r="G861" i="32"/>
  <c r="Y851" i="35" l="1"/>
  <c r="Z851" i="35" s="1"/>
  <c r="L850" i="36"/>
  <c r="M850" i="36" s="1"/>
  <c r="N850" i="36" s="1"/>
  <c r="J861" i="32"/>
  <c r="K861" i="32" s="1"/>
  <c r="L861" i="32" l="1"/>
  <c r="F862" i="32" s="1"/>
  <c r="M861" i="32"/>
  <c r="X852" i="35" l="1"/>
  <c r="O850" i="37"/>
  <c r="P850" i="37" s="1"/>
  <c r="Q850" i="37" s="1"/>
  <c r="L851" i="51" s="1"/>
  <c r="M851" i="51" s="1"/>
  <c r="N851" i="51" s="1"/>
  <c r="G862" i="32"/>
  <c r="H862" i="32"/>
  <c r="L851" i="36" l="1"/>
  <c r="M851" i="36" s="1"/>
  <c r="N851" i="36" s="1"/>
  <c r="Y852" i="35"/>
  <c r="Z852" i="35" s="1"/>
  <c r="J862" i="32"/>
  <c r="K862" i="32" s="1"/>
  <c r="M862" i="32" l="1"/>
  <c r="L862" i="32"/>
  <c r="F863" i="32" s="1"/>
  <c r="G863" i="32" l="1"/>
  <c r="H863" i="32"/>
  <c r="X853" i="35"/>
  <c r="O851" i="37"/>
  <c r="P851" i="37" s="1"/>
  <c r="Q851" i="37" s="1"/>
  <c r="L852" i="51" s="1"/>
  <c r="M852" i="51" s="1"/>
  <c r="N852" i="51" s="1"/>
  <c r="L852" i="36" l="1"/>
  <c r="M852" i="36" s="1"/>
  <c r="N852" i="36" s="1"/>
  <c r="Y853" i="35"/>
  <c r="Z853" i="35" s="1"/>
  <c r="J863" i="32"/>
  <c r="K863" i="32" s="1"/>
  <c r="L863" i="32" l="1"/>
  <c r="F864" i="32" s="1"/>
  <c r="M863" i="32"/>
  <c r="O852" i="37" l="1"/>
  <c r="P852" i="37" s="1"/>
  <c r="Q852" i="37" s="1"/>
  <c r="L853" i="51" s="1"/>
  <c r="M853" i="51" s="1"/>
  <c r="N853" i="51" s="1"/>
  <c r="X854" i="35"/>
  <c r="H864" i="32"/>
  <c r="G864" i="32"/>
  <c r="J864" i="32" l="1"/>
  <c r="K864" i="32" s="1"/>
  <c r="L853" i="36"/>
  <c r="M853" i="36" s="1"/>
  <c r="N853" i="36" s="1"/>
  <c r="Y854" i="35"/>
  <c r="Z854" i="35" s="1"/>
  <c r="L864" i="32" l="1"/>
  <c r="F865" i="32" s="1"/>
  <c r="M864" i="32"/>
  <c r="X855" i="35" l="1"/>
  <c r="O853" i="37"/>
  <c r="P853" i="37" s="1"/>
  <c r="Q853" i="37" s="1"/>
  <c r="L854" i="51" s="1"/>
  <c r="M854" i="51" s="1"/>
  <c r="N854" i="51" s="1"/>
  <c r="G865" i="32"/>
  <c r="H865" i="32"/>
  <c r="J865" i="32" l="1"/>
  <c r="K865" i="32" s="1"/>
  <c r="L854" i="36"/>
  <c r="M854" i="36" s="1"/>
  <c r="N854" i="36" s="1"/>
  <c r="Y855" i="35"/>
  <c r="Z855" i="35" s="1"/>
  <c r="L865" i="32" l="1"/>
  <c r="F866" i="32" s="1"/>
  <c r="M865" i="32"/>
  <c r="O854" i="37" l="1"/>
  <c r="P854" i="37" s="1"/>
  <c r="Q854" i="37" s="1"/>
  <c r="L855" i="51" s="1"/>
  <c r="M855" i="51" s="1"/>
  <c r="N855" i="51" s="1"/>
  <c r="X856" i="35"/>
  <c r="H866" i="32"/>
  <c r="G866" i="32"/>
  <c r="J866" i="32" l="1"/>
  <c r="K866" i="32" s="1"/>
  <c r="L855" i="36"/>
  <c r="M855" i="36" s="1"/>
  <c r="N855" i="36" s="1"/>
  <c r="Y856" i="35"/>
  <c r="Z856" i="35" s="1"/>
  <c r="L866" i="32" l="1"/>
  <c r="F867" i="32" s="1"/>
  <c r="M866" i="32"/>
  <c r="O855" i="37" l="1"/>
  <c r="P855" i="37" s="1"/>
  <c r="Q855" i="37" s="1"/>
  <c r="L856" i="51" s="1"/>
  <c r="M856" i="51" s="1"/>
  <c r="N856" i="51" s="1"/>
  <c r="X857" i="35"/>
  <c r="H867" i="32"/>
  <c r="G867" i="32"/>
  <c r="J867" i="32" l="1"/>
  <c r="K867" i="32" s="1"/>
  <c r="Y857" i="35"/>
  <c r="Z857" i="35" s="1"/>
  <c r="L856" i="36"/>
  <c r="M856" i="36" s="1"/>
  <c r="N856" i="36" s="1"/>
  <c r="M867" i="32" l="1"/>
  <c r="L867" i="32"/>
  <c r="F868" i="32" s="1"/>
  <c r="G868" i="32" l="1"/>
  <c r="H868" i="32"/>
  <c r="X858" i="35"/>
  <c r="O856" i="37"/>
  <c r="P856" i="37" s="1"/>
  <c r="Q856" i="37" s="1"/>
  <c r="L857" i="51" s="1"/>
  <c r="M857" i="51" s="1"/>
  <c r="N857" i="51" s="1"/>
  <c r="L857" i="36" l="1"/>
  <c r="M857" i="36" s="1"/>
  <c r="N857" i="36" s="1"/>
  <c r="Y858" i="35"/>
  <c r="Z858" i="35" s="1"/>
  <c r="J868" i="32"/>
  <c r="K868" i="32" s="1"/>
  <c r="L868" i="32" l="1"/>
  <c r="F869" i="32" s="1"/>
  <c r="M868" i="32"/>
  <c r="X859" i="35" l="1"/>
  <c r="O857" i="37"/>
  <c r="P857" i="37" s="1"/>
  <c r="Q857" i="37" s="1"/>
  <c r="L858" i="51" s="1"/>
  <c r="M858" i="51" s="1"/>
  <c r="N858" i="51" s="1"/>
  <c r="H869" i="32"/>
  <c r="G869" i="32"/>
  <c r="Y859" i="35" l="1"/>
  <c r="Z859" i="35" s="1"/>
  <c r="L858" i="36"/>
  <c r="M858" i="36" s="1"/>
  <c r="N858" i="36" s="1"/>
  <c r="J869" i="32"/>
  <c r="K869" i="32" s="1"/>
  <c r="M869" i="32" l="1"/>
  <c r="L869" i="32"/>
  <c r="F870" i="32" s="1"/>
  <c r="H870" i="32" l="1"/>
  <c r="G870" i="32"/>
  <c r="X860" i="35"/>
  <c r="O858" i="37"/>
  <c r="P858" i="37" s="1"/>
  <c r="Q858" i="37" s="1"/>
  <c r="L859" i="51" s="1"/>
  <c r="M859" i="51" s="1"/>
  <c r="N859" i="51" s="1"/>
  <c r="Y860" i="35" l="1"/>
  <c r="Z860" i="35" s="1"/>
  <c r="L859" i="36"/>
  <c r="M859" i="36" s="1"/>
  <c r="N859" i="36" s="1"/>
  <c r="J870" i="32"/>
  <c r="K870" i="32" s="1"/>
  <c r="L870" i="32" l="1"/>
  <c r="F871" i="32" s="1"/>
  <c r="M870" i="32"/>
  <c r="X861" i="35" l="1"/>
  <c r="O859" i="37"/>
  <c r="P859" i="37" s="1"/>
  <c r="Q859" i="37" s="1"/>
  <c r="L860" i="51" s="1"/>
  <c r="M860" i="51" s="1"/>
  <c r="N860" i="51" s="1"/>
  <c r="G871" i="32"/>
  <c r="H871" i="32"/>
  <c r="L860" i="36" l="1"/>
  <c r="M860" i="36" s="1"/>
  <c r="N860" i="36" s="1"/>
  <c r="Y861" i="35"/>
  <c r="Z861" i="35" s="1"/>
  <c r="J871" i="32"/>
  <c r="K871" i="32" s="1"/>
  <c r="L871" i="32" l="1"/>
  <c r="F872" i="32" s="1"/>
  <c r="M871" i="32"/>
  <c r="X862" i="35" l="1"/>
  <c r="O860" i="37"/>
  <c r="P860" i="37" s="1"/>
  <c r="Q860" i="37" s="1"/>
  <c r="L861" i="51" s="1"/>
  <c r="M861" i="51" s="1"/>
  <c r="N861" i="51" s="1"/>
  <c r="G872" i="32"/>
  <c r="H872" i="32"/>
  <c r="J872" i="32" l="1"/>
  <c r="K872" i="32" s="1"/>
  <c r="L861" i="36"/>
  <c r="M861" i="36" s="1"/>
  <c r="N861" i="36" s="1"/>
  <c r="Y862" i="35"/>
  <c r="Z862" i="35" s="1"/>
  <c r="L872" i="32" l="1"/>
  <c r="F873" i="32" s="1"/>
  <c r="M872" i="32"/>
  <c r="X863" i="35" l="1"/>
  <c r="O861" i="37"/>
  <c r="P861" i="37" s="1"/>
  <c r="Q861" i="37" s="1"/>
  <c r="L862" i="51" s="1"/>
  <c r="M862" i="51" s="1"/>
  <c r="N862" i="51" s="1"/>
  <c r="H873" i="32"/>
  <c r="G873" i="32"/>
  <c r="J873" i="32" l="1"/>
  <c r="K873" i="32" s="1"/>
  <c r="L862" i="36"/>
  <c r="M862" i="36" s="1"/>
  <c r="N862" i="36" s="1"/>
  <c r="Y863" i="35"/>
  <c r="Z863" i="35" s="1"/>
  <c r="M873" i="32" l="1"/>
  <c r="L873" i="32"/>
  <c r="F874" i="32" s="1"/>
  <c r="G874" i="32" l="1"/>
  <c r="H874" i="32"/>
  <c r="O862" i="37"/>
  <c r="P862" i="37" s="1"/>
  <c r="Q862" i="37" s="1"/>
  <c r="L863" i="51" s="1"/>
  <c r="M863" i="51" s="1"/>
  <c r="N863" i="51" s="1"/>
  <c r="X864" i="35"/>
  <c r="L863" i="36" l="1"/>
  <c r="M863" i="36" s="1"/>
  <c r="N863" i="36" s="1"/>
  <c r="Y864" i="35"/>
  <c r="Z864" i="35" s="1"/>
  <c r="J874" i="32"/>
  <c r="K874" i="32" s="1"/>
  <c r="M874" i="32" l="1"/>
  <c r="L874" i="32"/>
  <c r="F875" i="32" s="1"/>
  <c r="H875" i="32" l="1"/>
  <c r="G875" i="32"/>
  <c r="X865" i="35"/>
  <c r="O863" i="37"/>
  <c r="P863" i="37" s="1"/>
  <c r="Q863" i="37" s="1"/>
  <c r="L864" i="51" s="1"/>
  <c r="M864" i="51" s="1"/>
  <c r="N864" i="51" s="1"/>
  <c r="Y865" i="35" l="1"/>
  <c r="Z865" i="35" s="1"/>
  <c r="L864" i="36"/>
  <c r="M864" i="36" s="1"/>
  <c r="N864" i="36" s="1"/>
  <c r="J875" i="32"/>
  <c r="K875" i="32" s="1"/>
  <c r="M875" i="32" l="1"/>
  <c r="L875" i="32"/>
  <c r="F876" i="32" s="1"/>
  <c r="G876" i="32" l="1"/>
  <c r="H876" i="32"/>
  <c r="O864" i="37"/>
  <c r="P864" i="37" s="1"/>
  <c r="Q864" i="37" s="1"/>
  <c r="L865" i="51" s="1"/>
  <c r="M865" i="51" s="1"/>
  <c r="N865" i="51" s="1"/>
  <c r="X866" i="35"/>
  <c r="L865" i="36" l="1"/>
  <c r="M865" i="36" s="1"/>
  <c r="N865" i="36" s="1"/>
  <c r="Y866" i="35"/>
  <c r="Z866" i="35" s="1"/>
  <c r="J876" i="32"/>
  <c r="K876" i="32" s="1"/>
  <c r="M876" i="32" l="1"/>
  <c r="L876" i="32"/>
  <c r="F877" i="32" s="1"/>
  <c r="G877" i="32" l="1"/>
  <c r="H877" i="32"/>
  <c r="O865" i="37"/>
  <c r="P865" i="37" s="1"/>
  <c r="Q865" i="37" s="1"/>
  <c r="L866" i="51" s="1"/>
  <c r="M866" i="51" s="1"/>
  <c r="N866" i="51" s="1"/>
  <c r="X867" i="35"/>
  <c r="Y867" i="35" l="1"/>
  <c r="Z867" i="35" s="1"/>
  <c r="L866" i="36"/>
  <c r="M866" i="36" s="1"/>
  <c r="N866" i="36" s="1"/>
  <c r="J877" i="32"/>
  <c r="K877" i="32" s="1"/>
  <c r="L877" i="32" l="1"/>
  <c r="F878" i="32" s="1"/>
  <c r="M877" i="32"/>
  <c r="X868" i="35" l="1"/>
  <c r="O866" i="37"/>
  <c r="P866" i="37" s="1"/>
  <c r="Q866" i="37" s="1"/>
  <c r="L867" i="51" s="1"/>
  <c r="M867" i="51" s="1"/>
  <c r="N867" i="51" s="1"/>
  <c r="G878" i="32"/>
  <c r="H878" i="32"/>
  <c r="J878" i="32" l="1"/>
  <c r="K878" i="32"/>
  <c r="L867" i="36"/>
  <c r="M867" i="36" s="1"/>
  <c r="N867" i="36" s="1"/>
  <c r="Y868" i="35"/>
  <c r="Z868" i="35" s="1"/>
  <c r="M878" i="32" l="1"/>
  <c r="L878" i="32"/>
  <c r="F879" i="32" s="1"/>
  <c r="G879" i="32" l="1"/>
  <c r="H879" i="32"/>
  <c r="O867" i="37"/>
  <c r="P867" i="37" s="1"/>
  <c r="Q867" i="37" s="1"/>
  <c r="L868" i="51" s="1"/>
  <c r="M868" i="51" s="1"/>
  <c r="N868" i="51" s="1"/>
  <c r="X869" i="35"/>
  <c r="Y869" i="35" l="1"/>
  <c r="Z869" i="35" s="1"/>
  <c r="L868" i="36"/>
  <c r="M868" i="36" s="1"/>
  <c r="N868" i="36" s="1"/>
  <c r="J879" i="32"/>
  <c r="K879" i="32" s="1"/>
  <c r="L879" i="32" l="1"/>
  <c r="F880" i="32" s="1"/>
  <c r="M879" i="32"/>
  <c r="X870" i="35" l="1"/>
  <c r="O868" i="37"/>
  <c r="P868" i="37" s="1"/>
  <c r="Q868" i="37" s="1"/>
  <c r="L869" i="51" s="1"/>
  <c r="M869" i="51" s="1"/>
  <c r="N869" i="51" s="1"/>
  <c r="G880" i="32"/>
  <c r="H880" i="32"/>
  <c r="J880" i="32" l="1"/>
  <c r="K880" i="32" s="1"/>
  <c r="L869" i="36"/>
  <c r="M869" i="36" s="1"/>
  <c r="N869" i="36" s="1"/>
  <c r="Y870" i="35"/>
  <c r="Z870" i="35" s="1"/>
  <c r="M880" i="32" l="1"/>
  <c r="L880" i="32"/>
  <c r="F881" i="32" s="1"/>
  <c r="H881" i="32" l="1"/>
  <c r="G881" i="32"/>
  <c r="O869" i="37"/>
  <c r="P869" i="37" s="1"/>
  <c r="Q869" i="37" s="1"/>
  <c r="L870" i="51" s="1"/>
  <c r="M870" i="51" s="1"/>
  <c r="N870" i="51" s="1"/>
  <c r="X871" i="35"/>
  <c r="L870" i="36" l="1"/>
  <c r="M870" i="36" s="1"/>
  <c r="N870" i="36" s="1"/>
  <c r="Y871" i="35"/>
  <c r="Z871" i="35" s="1"/>
  <c r="J881" i="32"/>
  <c r="K881" i="32" s="1"/>
  <c r="L881" i="32" l="1"/>
  <c r="F882" i="32" s="1"/>
  <c r="M881" i="32"/>
  <c r="O870" i="37" l="1"/>
  <c r="P870" i="37" s="1"/>
  <c r="Q870" i="37" s="1"/>
  <c r="L871" i="51" s="1"/>
  <c r="M871" i="51" s="1"/>
  <c r="N871" i="51" s="1"/>
  <c r="X872" i="35"/>
  <c r="H882" i="32"/>
  <c r="G882" i="32"/>
  <c r="J882" i="32" l="1"/>
  <c r="K882" i="32" s="1"/>
  <c r="Y872" i="35"/>
  <c r="Z872" i="35" s="1"/>
  <c r="L871" i="36"/>
  <c r="M871" i="36" s="1"/>
  <c r="N871" i="36" s="1"/>
  <c r="L882" i="32" l="1"/>
  <c r="F883" i="32" s="1"/>
  <c r="M882" i="32"/>
  <c r="X873" i="35" l="1"/>
  <c r="O871" i="37"/>
  <c r="P871" i="37" s="1"/>
  <c r="Q871" i="37" s="1"/>
  <c r="L872" i="51" s="1"/>
  <c r="M872" i="51" s="1"/>
  <c r="N872" i="51" s="1"/>
  <c r="H883" i="32"/>
  <c r="G883" i="32"/>
  <c r="J883" i="32" l="1"/>
  <c r="K883" i="32" s="1"/>
  <c r="Y873" i="35"/>
  <c r="Z873" i="35" s="1"/>
  <c r="L872" i="36"/>
  <c r="M872" i="36" s="1"/>
  <c r="N872" i="36" s="1"/>
  <c r="M883" i="32" l="1"/>
  <c r="L883" i="32"/>
  <c r="F884" i="32" s="1"/>
  <c r="H884" i="32" l="1"/>
  <c r="G884" i="32"/>
  <c r="X874" i="35"/>
  <c r="O872" i="37"/>
  <c r="P872" i="37" s="1"/>
  <c r="Q872" i="37" s="1"/>
  <c r="L873" i="51" s="1"/>
  <c r="M873" i="51" s="1"/>
  <c r="N873" i="51" s="1"/>
  <c r="L873" i="36" l="1"/>
  <c r="M873" i="36" s="1"/>
  <c r="N873" i="36" s="1"/>
  <c r="Y874" i="35"/>
  <c r="Z874" i="35" s="1"/>
  <c r="J884" i="32"/>
  <c r="K884" i="32" s="1"/>
  <c r="L884" i="32" l="1"/>
  <c r="F885" i="32" s="1"/>
  <c r="M884" i="32"/>
  <c r="X875" i="35" l="1"/>
  <c r="O873" i="37"/>
  <c r="P873" i="37" s="1"/>
  <c r="Q873" i="37" s="1"/>
  <c r="L874" i="51" s="1"/>
  <c r="M874" i="51" s="1"/>
  <c r="N874" i="51" s="1"/>
  <c r="G885" i="32"/>
  <c r="H885" i="32"/>
  <c r="Y875" i="35" l="1"/>
  <c r="Z875" i="35" s="1"/>
  <c r="L874" i="36"/>
  <c r="M874" i="36" s="1"/>
  <c r="N874" i="36" s="1"/>
  <c r="J885" i="32"/>
  <c r="K885" i="32" s="1"/>
  <c r="M885" i="32" l="1"/>
  <c r="L885" i="32"/>
  <c r="F886" i="32" s="1"/>
  <c r="G886" i="32" l="1"/>
  <c r="H886" i="32"/>
  <c r="X876" i="35"/>
  <c r="O874" i="37"/>
  <c r="P874" i="37" s="1"/>
  <c r="Q874" i="37" s="1"/>
  <c r="L875" i="51" s="1"/>
  <c r="M875" i="51" s="1"/>
  <c r="N875" i="51" s="1"/>
  <c r="L875" i="36" l="1"/>
  <c r="M875" i="36" s="1"/>
  <c r="N875" i="36" s="1"/>
  <c r="Y876" i="35"/>
  <c r="Z876" i="35" s="1"/>
  <c r="J886" i="32"/>
  <c r="K886" i="32" s="1"/>
  <c r="L886" i="32" l="1"/>
  <c r="F887" i="32" s="1"/>
  <c r="M886" i="32"/>
  <c r="O875" i="37" l="1"/>
  <c r="P875" i="37" s="1"/>
  <c r="Q875" i="37" s="1"/>
  <c r="L876" i="51" s="1"/>
  <c r="M876" i="51" s="1"/>
  <c r="N876" i="51" s="1"/>
  <c r="X877" i="35"/>
  <c r="H887" i="32"/>
  <c r="G887" i="32"/>
  <c r="J887" i="32" l="1"/>
  <c r="K887" i="32" s="1"/>
  <c r="Y877" i="35"/>
  <c r="Z877" i="35" s="1"/>
  <c r="L876" i="36"/>
  <c r="M876" i="36" s="1"/>
  <c r="N876" i="36" s="1"/>
  <c r="M887" i="32" l="1"/>
  <c r="L887" i="32"/>
  <c r="F888" i="32" s="1"/>
  <c r="H888" i="32" l="1"/>
  <c r="G888" i="32"/>
  <c r="X878" i="35"/>
  <c r="O876" i="37"/>
  <c r="P876" i="37" s="1"/>
  <c r="Q876" i="37" s="1"/>
  <c r="L877" i="51" s="1"/>
  <c r="M877" i="51" s="1"/>
  <c r="N877" i="51" s="1"/>
  <c r="L877" i="36" l="1"/>
  <c r="M877" i="36" s="1"/>
  <c r="N877" i="36" s="1"/>
  <c r="Y878" i="35"/>
  <c r="Z878" i="35" s="1"/>
  <c r="J888" i="32"/>
  <c r="K888" i="32" s="1"/>
  <c r="M888" i="32" l="1"/>
  <c r="L888" i="32"/>
  <c r="F889" i="32" s="1"/>
  <c r="H889" i="32" l="1"/>
  <c r="G889" i="32"/>
  <c r="O877" i="37"/>
  <c r="P877" i="37" s="1"/>
  <c r="Q877" i="37" s="1"/>
  <c r="L878" i="51" s="1"/>
  <c r="M878" i="51" s="1"/>
  <c r="N878" i="51" s="1"/>
  <c r="X879" i="35"/>
  <c r="L878" i="36" l="1"/>
  <c r="M878" i="36" s="1"/>
  <c r="N878" i="36" s="1"/>
  <c r="Y879" i="35"/>
  <c r="Z879" i="35" s="1"/>
  <c r="J889" i="32"/>
  <c r="K889" i="32" s="1"/>
  <c r="L889" i="32" l="1"/>
  <c r="F890" i="32" s="1"/>
  <c r="M889" i="32"/>
  <c r="O878" i="37" l="1"/>
  <c r="P878" i="37" s="1"/>
  <c r="Q878" i="37" s="1"/>
  <c r="L879" i="51" s="1"/>
  <c r="M879" i="51" s="1"/>
  <c r="N879" i="51" s="1"/>
  <c r="X880" i="35"/>
  <c r="H890" i="32"/>
  <c r="G890" i="32"/>
  <c r="J890" i="32" l="1"/>
  <c r="K890" i="32" s="1"/>
  <c r="L879" i="36"/>
  <c r="M879" i="36" s="1"/>
  <c r="N879" i="36" s="1"/>
  <c r="Y880" i="35"/>
  <c r="Z880" i="35" s="1"/>
  <c r="L890" i="32" l="1"/>
  <c r="F891" i="32" s="1"/>
  <c r="M890" i="32"/>
  <c r="X881" i="35" l="1"/>
  <c r="O879" i="37"/>
  <c r="P879" i="37" s="1"/>
  <c r="Q879" i="37" s="1"/>
  <c r="L880" i="51" s="1"/>
  <c r="M880" i="51" s="1"/>
  <c r="N880" i="51" s="1"/>
  <c r="H891" i="32"/>
  <c r="G891" i="32"/>
  <c r="L880" i="36" l="1"/>
  <c r="M880" i="36" s="1"/>
  <c r="N880" i="36" s="1"/>
  <c r="Y881" i="35"/>
  <c r="Z881" i="35" s="1"/>
  <c r="J891" i="32"/>
  <c r="K891" i="32" s="1"/>
  <c r="L891" i="32" l="1"/>
  <c r="F892" i="32" s="1"/>
  <c r="M891" i="32"/>
  <c r="X882" i="35" l="1"/>
  <c r="O880" i="37"/>
  <c r="P880" i="37" s="1"/>
  <c r="Q880" i="37" s="1"/>
  <c r="L881" i="51" s="1"/>
  <c r="M881" i="51" s="1"/>
  <c r="N881" i="51" s="1"/>
  <c r="H892" i="32"/>
  <c r="G892" i="32"/>
  <c r="J892" i="32" l="1"/>
  <c r="K892" i="32" s="1"/>
  <c r="L881" i="36"/>
  <c r="M881" i="36" s="1"/>
  <c r="N881" i="36" s="1"/>
  <c r="Y882" i="35"/>
  <c r="Z882" i="35" s="1"/>
  <c r="M892" i="32" l="1"/>
  <c r="L892" i="32"/>
  <c r="F893" i="32" s="1"/>
  <c r="H893" i="32" l="1"/>
  <c r="G893" i="32"/>
  <c r="X883" i="35"/>
  <c r="O881" i="37"/>
  <c r="P881" i="37" s="1"/>
  <c r="Q881" i="37" s="1"/>
  <c r="L882" i="51" s="1"/>
  <c r="M882" i="51" s="1"/>
  <c r="N882" i="51" s="1"/>
  <c r="L882" i="36" l="1"/>
  <c r="M882" i="36" s="1"/>
  <c r="N882" i="36" s="1"/>
  <c r="Y883" i="35"/>
  <c r="Z883" i="35" s="1"/>
  <c r="J893" i="32"/>
  <c r="K893" i="32" s="1"/>
  <c r="M893" i="32" l="1"/>
  <c r="L893" i="32"/>
  <c r="F894" i="32" s="1"/>
  <c r="G894" i="32" l="1"/>
  <c r="H894" i="32"/>
  <c r="X884" i="35"/>
  <c r="O882" i="37"/>
  <c r="P882" i="37" s="1"/>
  <c r="Q882" i="37" s="1"/>
  <c r="L883" i="51" s="1"/>
  <c r="M883" i="51" s="1"/>
  <c r="N883" i="51" s="1"/>
  <c r="J894" i="32" l="1"/>
  <c r="K894" i="32" s="1"/>
  <c r="Y884" i="35"/>
  <c r="Z884" i="35" s="1"/>
  <c r="L883" i="36"/>
  <c r="M883" i="36" s="1"/>
  <c r="N883" i="36" s="1"/>
  <c r="L894" i="32" l="1"/>
  <c r="F895" i="32" s="1"/>
  <c r="M894" i="32"/>
  <c r="O883" i="37" l="1"/>
  <c r="P883" i="37" s="1"/>
  <c r="Q883" i="37" s="1"/>
  <c r="L884" i="51" s="1"/>
  <c r="M884" i="51" s="1"/>
  <c r="N884" i="51" s="1"/>
  <c r="X885" i="35"/>
  <c r="G895" i="32"/>
  <c r="H895" i="32"/>
  <c r="J895" i="32" l="1"/>
  <c r="K895" i="32" s="1"/>
  <c r="L884" i="36"/>
  <c r="M884" i="36" s="1"/>
  <c r="N884" i="36" s="1"/>
  <c r="Y885" i="35"/>
  <c r="Z885" i="35" s="1"/>
  <c r="L895" i="32" l="1"/>
  <c r="F896" i="32" s="1"/>
  <c r="M895" i="32"/>
  <c r="X886" i="35" l="1"/>
  <c r="O884" i="37"/>
  <c r="P884" i="37" s="1"/>
  <c r="Q884" i="37" s="1"/>
  <c r="L885" i="51" s="1"/>
  <c r="M885" i="51" s="1"/>
  <c r="N885" i="51" s="1"/>
  <c r="H896" i="32"/>
  <c r="G896" i="32"/>
  <c r="J896" i="32" l="1"/>
  <c r="K896" i="32" s="1"/>
  <c r="Y886" i="35"/>
  <c r="Z886" i="35" s="1"/>
  <c r="L885" i="36"/>
  <c r="M885" i="36" s="1"/>
  <c r="N885" i="36" s="1"/>
  <c r="L896" i="32" l="1"/>
  <c r="F897" i="32" s="1"/>
  <c r="M896" i="32"/>
  <c r="O885" i="37" l="1"/>
  <c r="P885" i="37" s="1"/>
  <c r="Q885" i="37" s="1"/>
  <c r="L886" i="51" s="1"/>
  <c r="M886" i="51" s="1"/>
  <c r="N886" i="51" s="1"/>
  <c r="X887" i="35"/>
  <c r="H897" i="32"/>
  <c r="G897" i="32"/>
  <c r="J897" i="32" l="1"/>
  <c r="K897" i="32" s="1"/>
  <c r="Y887" i="35"/>
  <c r="Z887" i="35" s="1"/>
  <c r="L886" i="36"/>
  <c r="M886" i="36" s="1"/>
  <c r="N886" i="36" s="1"/>
  <c r="L897" i="32" l="1"/>
  <c r="F898" i="32" s="1"/>
  <c r="M897" i="32"/>
  <c r="X888" i="35" l="1"/>
  <c r="O886" i="37"/>
  <c r="P886" i="37" s="1"/>
  <c r="Q886" i="37" s="1"/>
  <c r="L887" i="51" s="1"/>
  <c r="M887" i="51" s="1"/>
  <c r="N887" i="51" s="1"/>
  <c r="G898" i="32"/>
  <c r="H898" i="32"/>
  <c r="J898" i="32" l="1"/>
  <c r="K898" i="32" s="1"/>
  <c r="Y888" i="35"/>
  <c r="Z888" i="35" s="1"/>
  <c r="L887" i="36"/>
  <c r="M887" i="36" s="1"/>
  <c r="N887" i="36" s="1"/>
  <c r="M898" i="32" l="1"/>
  <c r="L898" i="32"/>
  <c r="F899" i="32" s="1"/>
  <c r="G899" i="32" l="1"/>
  <c r="H899" i="32"/>
  <c r="O887" i="37"/>
  <c r="P887" i="37" s="1"/>
  <c r="Q887" i="37" s="1"/>
  <c r="L888" i="51" s="1"/>
  <c r="M888" i="51" s="1"/>
  <c r="N888" i="51" s="1"/>
  <c r="X889" i="35"/>
  <c r="Y889" i="35" l="1"/>
  <c r="Z889" i="35" s="1"/>
  <c r="L888" i="36"/>
  <c r="M888" i="36" s="1"/>
  <c r="N888" i="36" s="1"/>
  <c r="J899" i="32"/>
  <c r="K899" i="32" s="1"/>
  <c r="L899" i="32" l="1"/>
  <c r="F900" i="32" s="1"/>
  <c r="M899" i="32"/>
  <c r="O888" i="37" l="1"/>
  <c r="P888" i="37" s="1"/>
  <c r="Q888" i="37" s="1"/>
  <c r="L889" i="51" s="1"/>
  <c r="M889" i="51" s="1"/>
  <c r="N889" i="51" s="1"/>
  <c r="X890" i="35"/>
  <c r="H900" i="32"/>
  <c r="G900" i="32"/>
  <c r="J900" i="32" l="1"/>
  <c r="K900" i="32" s="1"/>
  <c r="L889" i="36"/>
  <c r="M889" i="36" s="1"/>
  <c r="N889" i="36" s="1"/>
  <c r="Y890" i="35"/>
  <c r="Z890" i="35" s="1"/>
  <c r="M900" i="32" l="1"/>
  <c r="L900" i="32"/>
  <c r="F901" i="32" s="1"/>
  <c r="G901" i="32" l="1"/>
  <c r="H901" i="32"/>
  <c r="X891" i="35"/>
  <c r="O889" i="37"/>
  <c r="P889" i="37" s="1"/>
  <c r="Q889" i="37" s="1"/>
  <c r="L890" i="51" s="1"/>
  <c r="M890" i="51" s="1"/>
  <c r="N890" i="51" s="1"/>
  <c r="Y891" i="35" l="1"/>
  <c r="Z891" i="35" s="1"/>
  <c r="L890" i="36"/>
  <c r="M890" i="36" s="1"/>
  <c r="N890" i="36" s="1"/>
  <c r="J901" i="32"/>
  <c r="K901" i="32" s="1"/>
  <c r="M901" i="32" l="1"/>
  <c r="L901" i="32"/>
  <c r="F902" i="32" s="1"/>
  <c r="H902" i="32" l="1"/>
  <c r="G902" i="32"/>
  <c r="O890" i="37"/>
  <c r="P890" i="37" s="1"/>
  <c r="Q890" i="37" s="1"/>
  <c r="L891" i="51" s="1"/>
  <c r="M891" i="51" s="1"/>
  <c r="N891" i="51" s="1"/>
  <c r="X892" i="35"/>
  <c r="Y892" i="35" l="1"/>
  <c r="Z892" i="35" s="1"/>
  <c r="L891" i="36"/>
  <c r="M891" i="36" s="1"/>
  <c r="N891" i="36" s="1"/>
  <c r="J902" i="32"/>
  <c r="K902" i="32" s="1"/>
  <c r="L902" i="32" l="1"/>
  <c r="F903" i="32" s="1"/>
  <c r="M902" i="32"/>
  <c r="O891" i="37" l="1"/>
  <c r="P891" i="37" s="1"/>
  <c r="Q891" i="37" s="1"/>
  <c r="L892" i="51" s="1"/>
  <c r="M892" i="51" s="1"/>
  <c r="N892" i="51" s="1"/>
  <c r="X893" i="35"/>
  <c r="H903" i="32"/>
  <c r="G903" i="32"/>
  <c r="J903" i="32" l="1"/>
  <c r="K903" i="32" s="1"/>
  <c r="L892" i="36"/>
  <c r="M892" i="36" s="1"/>
  <c r="N892" i="36" s="1"/>
  <c r="Y893" i="35"/>
  <c r="Z893" i="35" s="1"/>
  <c r="L903" i="32" l="1"/>
  <c r="F904" i="32" s="1"/>
  <c r="M903" i="32"/>
  <c r="X894" i="35" l="1"/>
  <c r="O892" i="37"/>
  <c r="P892" i="37" s="1"/>
  <c r="Q892" i="37" s="1"/>
  <c r="L893" i="51" s="1"/>
  <c r="M893" i="51" s="1"/>
  <c r="N893" i="51" s="1"/>
  <c r="G904" i="32"/>
  <c r="H904" i="32"/>
  <c r="J904" i="32" l="1"/>
  <c r="K904" i="32" s="1"/>
  <c r="Y894" i="35"/>
  <c r="Z894" i="35" s="1"/>
  <c r="L893" i="36"/>
  <c r="M893" i="36" s="1"/>
  <c r="N893" i="36" s="1"/>
  <c r="L904" i="32" l="1"/>
  <c r="F905" i="32" s="1"/>
  <c r="M904" i="32"/>
  <c r="X895" i="35" l="1"/>
  <c r="O893" i="37"/>
  <c r="P893" i="37" s="1"/>
  <c r="Q893" i="37" s="1"/>
  <c r="L894" i="51" s="1"/>
  <c r="M894" i="51" s="1"/>
  <c r="N894" i="51" s="1"/>
  <c r="H905" i="32"/>
  <c r="G905" i="32"/>
  <c r="J905" i="32" l="1"/>
  <c r="K905" i="32" s="1"/>
  <c r="L894" i="36"/>
  <c r="M894" i="36" s="1"/>
  <c r="N894" i="36" s="1"/>
  <c r="Y895" i="35"/>
  <c r="Z895" i="35" s="1"/>
  <c r="M905" i="32" l="1"/>
  <c r="L905" i="32"/>
  <c r="F906" i="32" s="1"/>
  <c r="H906" i="32" l="1"/>
  <c r="G906" i="32"/>
  <c r="X896" i="35"/>
  <c r="O894" i="37"/>
  <c r="P894" i="37" s="1"/>
  <c r="Q894" i="37" s="1"/>
  <c r="L895" i="51" s="1"/>
  <c r="M895" i="51" s="1"/>
  <c r="N895" i="51" s="1"/>
  <c r="Y896" i="35" l="1"/>
  <c r="Z896" i="35" s="1"/>
  <c r="L895" i="36"/>
  <c r="M895" i="36" s="1"/>
  <c r="N895" i="36" s="1"/>
  <c r="J906" i="32"/>
  <c r="K906" i="32" s="1"/>
  <c r="L906" i="32" l="1"/>
  <c r="F907" i="32" s="1"/>
  <c r="M906" i="32"/>
  <c r="O895" i="37" l="1"/>
  <c r="P895" i="37" s="1"/>
  <c r="Q895" i="37" s="1"/>
  <c r="L896" i="51" s="1"/>
  <c r="M896" i="51" s="1"/>
  <c r="N896" i="51" s="1"/>
  <c r="X897" i="35"/>
  <c r="H907" i="32"/>
  <c r="G907" i="32"/>
  <c r="J907" i="32" l="1"/>
  <c r="K907" i="32" s="1"/>
  <c r="L896" i="36"/>
  <c r="M896" i="36" s="1"/>
  <c r="N896" i="36" s="1"/>
  <c r="Y897" i="35"/>
  <c r="Z897" i="35" s="1"/>
  <c r="M907" i="32" l="1"/>
  <c r="L907" i="32"/>
  <c r="F908" i="32" s="1"/>
  <c r="G908" i="32" l="1"/>
  <c r="H908" i="32"/>
  <c r="X898" i="35"/>
  <c r="O896" i="37"/>
  <c r="P896" i="37" s="1"/>
  <c r="Q896" i="37" s="1"/>
  <c r="L897" i="51" s="1"/>
  <c r="M897" i="51" s="1"/>
  <c r="N897" i="51" s="1"/>
  <c r="Y898" i="35" l="1"/>
  <c r="Z898" i="35" s="1"/>
  <c r="L897" i="36"/>
  <c r="M897" i="36" s="1"/>
  <c r="N897" i="36" s="1"/>
  <c r="J908" i="32"/>
  <c r="K908" i="32" s="1"/>
  <c r="L908" i="32" l="1"/>
  <c r="F909" i="32" s="1"/>
  <c r="M908" i="32"/>
  <c r="X899" i="35" l="1"/>
  <c r="O897" i="37"/>
  <c r="P897" i="37" s="1"/>
  <c r="Q897" i="37" s="1"/>
  <c r="L898" i="51" s="1"/>
  <c r="M898" i="51" s="1"/>
  <c r="N898" i="51" s="1"/>
  <c r="G909" i="32"/>
  <c r="H909" i="32"/>
  <c r="J909" i="32" l="1"/>
  <c r="K909" i="32"/>
  <c r="Y899" i="35"/>
  <c r="Z899" i="35" s="1"/>
  <c r="L898" i="36"/>
  <c r="M898" i="36" s="1"/>
  <c r="N898" i="36" s="1"/>
  <c r="M909" i="32" l="1"/>
  <c r="L909" i="32"/>
  <c r="F910" i="32" s="1"/>
  <c r="H910" i="32" l="1"/>
  <c r="G910" i="32"/>
  <c r="O898" i="37"/>
  <c r="P898" i="37" s="1"/>
  <c r="Q898" i="37" s="1"/>
  <c r="L899" i="51" s="1"/>
  <c r="M899" i="51" s="1"/>
  <c r="N899" i="51" s="1"/>
  <c r="X900" i="35"/>
  <c r="L899" i="36" l="1"/>
  <c r="M899" i="36" s="1"/>
  <c r="N899" i="36" s="1"/>
  <c r="Y900" i="35"/>
  <c r="Z900" i="35" s="1"/>
  <c r="J910" i="32"/>
  <c r="K910" i="32" s="1"/>
  <c r="M910" i="32" l="1"/>
  <c r="L910" i="32"/>
  <c r="F911" i="32" s="1"/>
  <c r="H911" i="32" l="1"/>
  <c r="G911" i="32"/>
  <c r="O899" i="37"/>
  <c r="P899" i="37" s="1"/>
  <c r="Q899" i="37" s="1"/>
  <c r="L900" i="51" s="1"/>
  <c r="M900" i="51" s="1"/>
  <c r="N900" i="51" s="1"/>
  <c r="X901" i="35"/>
  <c r="L900" i="36" l="1"/>
  <c r="M900" i="36" s="1"/>
  <c r="N900" i="36" s="1"/>
  <c r="Y901" i="35"/>
  <c r="Z901" i="35" s="1"/>
  <c r="J911" i="32"/>
  <c r="K911" i="32" s="1"/>
  <c r="L911" i="32" l="1"/>
  <c r="F912" i="32" s="1"/>
  <c r="M911" i="32"/>
  <c r="X902" i="35" l="1"/>
  <c r="O900" i="37"/>
  <c r="P900" i="37" s="1"/>
  <c r="Q900" i="37" s="1"/>
  <c r="L901" i="51" s="1"/>
  <c r="M901" i="51" s="1"/>
  <c r="N901" i="51" s="1"/>
  <c r="H912" i="32"/>
  <c r="G912" i="32"/>
  <c r="J912" i="32" l="1"/>
  <c r="K912" i="32" s="1"/>
  <c r="L901" i="36"/>
  <c r="M901" i="36" s="1"/>
  <c r="N901" i="36" s="1"/>
  <c r="Y902" i="35"/>
  <c r="Z902" i="35" s="1"/>
  <c r="L912" i="32" l="1"/>
  <c r="F913" i="32" s="1"/>
  <c r="M912" i="32"/>
  <c r="X903" i="35" l="1"/>
  <c r="O901" i="37"/>
  <c r="P901" i="37" s="1"/>
  <c r="Q901" i="37" s="1"/>
  <c r="L902" i="51" s="1"/>
  <c r="M902" i="51" s="1"/>
  <c r="N902" i="51" s="1"/>
  <c r="G913" i="32"/>
  <c r="H913" i="32"/>
  <c r="J913" i="32" l="1"/>
  <c r="K913" i="32" s="1"/>
  <c r="L902" i="36"/>
  <c r="M902" i="36" s="1"/>
  <c r="N902" i="36" s="1"/>
  <c r="Y903" i="35"/>
  <c r="Z903" i="35" s="1"/>
  <c r="L913" i="32" l="1"/>
  <c r="F914" i="32" s="1"/>
  <c r="M913" i="32"/>
  <c r="X904" i="35" l="1"/>
  <c r="O902" i="37"/>
  <c r="P902" i="37" s="1"/>
  <c r="Q902" i="37" s="1"/>
  <c r="L903" i="51" s="1"/>
  <c r="M903" i="51" s="1"/>
  <c r="N903" i="51" s="1"/>
  <c r="G914" i="32"/>
  <c r="H914" i="32"/>
  <c r="J914" i="32" l="1"/>
  <c r="K914" i="32" s="1"/>
  <c r="Y904" i="35"/>
  <c r="Z904" i="35" s="1"/>
  <c r="L903" i="36"/>
  <c r="M903" i="36" s="1"/>
  <c r="N903" i="36" s="1"/>
  <c r="L914" i="32" l="1"/>
  <c r="F915" i="32" s="1"/>
  <c r="M914" i="32"/>
  <c r="O903" i="37" l="1"/>
  <c r="P903" i="37" s="1"/>
  <c r="Q903" i="37" s="1"/>
  <c r="L904" i="51" s="1"/>
  <c r="M904" i="51" s="1"/>
  <c r="N904" i="51" s="1"/>
  <c r="X905" i="35"/>
  <c r="H915" i="32"/>
  <c r="G915" i="32"/>
  <c r="J915" i="32" l="1"/>
  <c r="K915" i="32" s="1"/>
  <c r="Y905" i="35"/>
  <c r="Z905" i="35" s="1"/>
  <c r="L904" i="36"/>
  <c r="M904" i="36" s="1"/>
  <c r="N904" i="36" s="1"/>
  <c r="M915" i="32" l="1"/>
  <c r="L915" i="32"/>
  <c r="F916" i="32" s="1"/>
  <c r="H916" i="32" l="1"/>
  <c r="G916" i="32"/>
  <c r="X906" i="35"/>
  <c r="O904" i="37"/>
  <c r="P904" i="37" s="1"/>
  <c r="Q904" i="37" s="1"/>
  <c r="L905" i="51" s="1"/>
  <c r="M905" i="51" s="1"/>
  <c r="N905" i="51" s="1"/>
  <c r="Y906" i="35" l="1"/>
  <c r="Z906" i="35" s="1"/>
  <c r="L905" i="36"/>
  <c r="M905" i="36" s="1"/>
  <c r="N905" i="36" s="1"/>
  <c r="J916" i="32"/>
  <c r="K916" i="32" s="1"/>
  <c r="M916" i="32" l="1"/>
  <c r="L916" i="32"/>
  <c r="F917" i="32" s="1"/>
  <c r="G917" i="32" l="1"/>
  <c r="H917" i="32"/>
  <c r="O905" i="37"/>
  <c r="P905" i="37" s="1"/>
  <c r="Q905" i="37" s="1"/>
  <c r="L906" i="51" s="1"/>
  <c r="M906" i="51" s="1"/>
  <c r="N906" i="51" s="1"/>
  <c r="X907" i="35"/>
  <c r="L906" i="36" l="1"/>
  <c r="M906" i="36" s="1"/>
  <c r="N906" i="36" s="1"/>
  <c r="Y907" i="35"/>
  <c r="Z907" i="35" s="1"/>
  <c r="J917" i="32"/>
  <c r="K917" i="32" s="1"/>
  <c r="L917" i="32" l="1"/>
  <c r="F918" i="32" s="1"/>
  <c r="M917" i="32"/>
  <c r="X908" i="35" l="1"/>
  <c r="O906" i="37"/>
  <c r="P906" i="37" s="1"/>
  <c r="Q906" i="37" s="1"/>
  <c r="L907" i="51" s="1"/>
  <c r="M907" i="51" s="1"/>
  <c r="N907" i="51" s="1"/>
  <c r="H918" i="32"/>
  <c r="G918" i="32"/>
  <c r="Y908" i="35" l="1"/>
  <c r="Z908" i="35" s="1"/>
  <c r="L907" i="36"/>
  <c r="M907" i="36" s="1"/>
  <c r="N907" i="36" s="1"/>
  <c r="J918" i="32"/>
  <c r="K918" i="32" s="1"/>
  <c r="L918" i="32" l="1"/>
  <c r="F919" i="32" s="1"/>
  <c r="M918" i="32"/>
  <c r="X909" i="35" l="1"/>
  <c r="O907" i="37"/>
  <c r="P907" i="37" s="1"/>
  <c r="Q907" i="37" s="1"/>
  <c r="L908" i="51" s="1"/>
  <c r="M908" i="51" s="1"/>
  <c r="N908" i="51" s="1"/>
  <c r="H919" i="32"/>
  <c r="G919" i="32"/>
  <c r="J919" i="32" l="1"/>
  <c r="K919" i="32" s="1"/>
  <c r="L908" i="36"/>
  <c r="M908" i="36" s="1"/>
  <c r="N908" i="36" s="1"/>
  <c r="Y909" i="35"/>
  <c r="Z909" i="35" s="1"/>
  <c r="M919" i="32" l="1"/>
  <c r="L919" i="32"/>
  <c r="F920" i="32" s="1"/>
  <c r="H920" i="32" l="1"/>
  <c r="G920" i="32"/>
  <c r="X910" i="35"/>
  <c r="O908" i="37"/>
  <c r="P908" i="37" s="1"/>
  <c r="Q908" i="37" s="1"/>
  <c r="L909" i="51" s="1"/>
  <c r="M909" i="51" s="1"/>
  <c r="N909" i="51" s="1"/>
  <c r="Y910" i="35" l="1"/>
  <c r="Z910" i="35" s="1"/>
  <c r="L909" i="36"/>
  <c r="M909" i="36" s="1"/>
  <c r="N909" i="36" s="1"/>
  <c r="J920" i="32"/>
  <c r="K920" i="32" s="1"/>
  <c r="M920" i="32" l="1"/>
  <c r="L920" i="32"/>
  <c r="F921" i="32" s="1"/>
  <c r="H921" i="32" l="1"/>
  <c r="G921" i="32"/>
  <c r="O909" i="37"/>
  <c r="P909" i="37" s="1"/>
  <c r="Q909" i="37" s="1"/>
  <c r="L910" i="51" s="1"/>
  <c r="M910" i="51" s="1"/>
  <c r="N910" i="51" s="1"/>
  <c r="X911" i="35"/>
  <c r="Y911" i="35" l="1"/>
  <c r="Z911" i="35" s="1"/>
  <c r="L910" i="36"/>
  <c r="M910" i="36" s="1"/>
  <c r="N910" i="36" s="1"/>
  <c r="J921" i="32"/>
  <c r="K921" i="32" s="1"/>
  <c r="L921" i="32" l="1"/>
  <c r="F922" i="32" s="1"/>
  <c r="M921" i="32"/>
  <c r="X912" i="35" l="1"/>
  <c r="O910" i="37"/>
  <c r="P910" i="37" s="1"/>
  <c r="Q910" i="37" s="1"/>
  <c r="L911" i="51" s="1"/>
  <c r="M911" i="51" s="1"/>
  <c r="N911" i="51" s="1"/>
  <c r="H922" i="32"/>
  <c r="G922" i="32"/>
  <c r="J922" i="32" l="1"/>
  <c r="K922" i="32" s="1"/>
  <c r="L911" i="36"/>
  <c r="M911" i="36" s="1"/>
  <c r="N911" i="36" s="1"/>
  <c r="Y912" i="35"/>
  <c r="Z912" i="35" s="1"/>
  <c r="L922" i="32" l="1"/>
  <c r="F923" i="32" s="1"/>
  <c r="M922" i="32"/>
  <c r="X913" i="35" l="1"/>
  <c r="O911" i="37"/>
  <c r="P911" i="37" s="1"/>
  <c r="Q911" i="37" s="1"/>
  <c r="L912" i="51" s="1"/>
  <c r="M912" i="51" s="1"/>
  <c r="N912" i="51" s="1"/>
  <c r="G923" i="32"/>
  <c r="H923" i="32"/>
  <c r="J923" i="32" l="1"/>
  <c r="K923" i="32" s="1"/>
  <c r="L912" i="36"/>
  <c r="M912" i="36" s="1"/>
  <c r="N912" i="36" s="1"/>
  <c r="Y913" i="35"/>
  <c r="Z913" i="35" s="1"/>
  <c r="M923" i="32" l="1"/>
  <c r="L923" i="32"/>
  <c r="F924" i="32" s="1"/>
  <c r="H924" i="32" l="1"/>
  <c r="G924" i="32"/>
  <c r="X914" i="35"/>
  <c r="O912" i="37"/>
  <c r="P912" i="37" s="1"/>
  <c r="Q912" i="37" s="1"/>
  <c r="L913" i="51" s="1"/>
  <c r="M913" i="51" s="1"/>
  <c r="N913" i="51" s="1"/>
  <c r="L913" i="36" l="1"/>
  <c r="M913" i="36" s="1"/>
  <c r="N913" i="36" s="1"/>
  <c r="Y914" i="35"/>
  <c r="Z914" i="35" s="1"/>
  <c r="J924" i="32"/>
  <c r="K924" i="32" s="1"/>
  <c r="M924" i="32" l="1"/>
  <c r="L924" i="32"/>
  <c r="F925" i="32" s="1"/>
  <c r="H925" i="32" l="1"/>
  <c r="G925" i="32"/>
  <c r="O913" i="37"/>
  <c r="P913" i="37" s="1"/>
  <c r="Q913" i="37" s="1"/>
  <c r="L914" i="51" s="1"/>
  <c r="M914" i="51" s="1"/>
  <c r="N914" i="51" s="1"/>
  <c r="X915" i="35"/>
  <c r="L914" i="36" l="1"/>
  <c r="M914" i="36" s="1"/>
  <c r="N914" i="36" s="1"/>
  <c r="Y915" i="35"/>
  <c r="Z915" i="35" s="1"/>
  <c r="J925" i="32"/>
  <c r="K925" i="32" s="1"/>
  <c r="L925" i="32" l="1"/>
  <c r="F926" i="32" s="1"/>
  <c r="M925" i="32"/>
  <c r="X916" i="35" l="1"/>
  <c r="O914" i="37"/>
  <c r="P914" i="37" s="1"/>
  <c r="Q914" i="37" s="1"/>
  <c r="L915" i="51" s="1"/>
  <c r="M915" i="51" s="1"/>
  <c r="N915" i="51" s="1"/>
  <c r="G926" i="32"/>
  <c r="H926" i="32"/>
  <c r="L915" i="36" l="1"/>
  <c r="M915" i="36" s="1"/>
  <c r="N915" i="36" s="1"/>
  <c r="Y916" i="35"/>
  <c r="Z916" i="35" s="1"/>
  <c r="J926" i="32"/>
  <c r="K926" i="32" s="1"/>
  <c r="M926" i="32" l="1"/>
  <c r="L926" i="32"/>
  <c r="F927" i="32" s="1"/>
  <c r="G927" i="32" l="1"/>
  <c r="H927" i="32"/>
  <c r="O915" i="37"/>
  <c r="P915" i="37" s="1"/>
  <c r="Q915" i="37" s="1"/>
  <c r="L916" i="51" s="1"/>
  <c r="M916" i="51" s="1"/>
  <c r="N916" i="51" s="1"/>
  <c r="X917" i="35"/>
  <c r="J927" i="32" l="1"/>
  <c r="K927" i="32" s="1"/>
  <c r="L916" i="36"/>
  <c r="M916" i="36" s="1"/>
  <c r="N916" i="36" s="1"/>
  <c r="Y917" i="35"/>
  <c r="Z917" i="35" s="1"/>
  <c r="L927" i="32" l="1"/>
  <c r="F928" i="32" s="1"/>
  <c r="M927" i="32"/>
  <c r="O916" i="37" l="1"/>
  <c r="P916" i="37" s="1"/>
  <c r="Q916" i="37" s="1"/>
  <c r="L917" i="51" s="1"/>
  <c r="M917" i="51" s="1"/>
  <c r="N917" i="51" s="1"/>
  <c r="X918" i="35"/>
  <c r="G928" i="32"/>
  <c r="H928" i="32"/>
  <c r="J928" i="32" l="1"/>
  <c r="K928" i="32" s="1"/>
  <c r="Y918" i="35"/>
  <c r="Z918" i="35" s="1"/>
  <c r="L917" i="36"/>
  <c r="M917" i="36" s="1"/>
  <c r="N917" i="36" s="1"/>
  <c r="L928" i="32" l="1"/>
  <c r="F929" i="32" s="1"/>
  <c r="M928" i="32"/>
  <c r="X919" i="35" l="1"/>
  <c r="O917" i="37"/>
  <c r="P917" i="37" s="1"/>
  <c r="Q917" i="37" s="1"/>
  <c r="L918" i="51" s="1"/>
  <c r="M918" i="51" s="1"/>
  <c r="N918" i="51" s="1"/>
  <c r="H929" i="32"/>
  <c r="G929" i="32"/>
  <c r="L918" i="36" l="1"/>
  <c r="M918" i="36" s="1"/>
  <c r="N918" i="36" s="1"/>
  <c r="Y919" i="35"/>
  <c r="Z919" i="35" s="1"/>
  <c r="J929" i="32"/>
  <c r="K929" i="32" s="1"/>
  <c r="L929" i="32" l="1"/>
  <c r="F930" i="32" s="1"/>
  <c r="M929" i="32"/>
  <c r="X920" i="35" l="1"/>
  <c r="O918" i="37"/>
  <c r="P918" i="37" s="1"/>
  <c r="Q918" i="37" s="1"/>
  <c r="L919" i="51" s="1"/>
  <c r="M919" i="51" s="1"/>
  <c r="N919" i="51" s="1"/>
  <c r="H930" i="32"/>
  <c r="G930" i="32"/>
  <c r="L919" i="36" l="1"/>
  <c r="M919" i="36" s="1"/>
  <c r="N919" i="36" s="1"/>
  <c r="Y920" i="35"/>
  <c r="Z920" i="35" s="1"/>
  <c r="J930" i="32"/>
  <c r="K930" i="32" s="1"/>
  <c r="L930" i="32" l="1"/>
  <c r="F931" i="32" s="1"/>
  <c r="M930" i="32"/>
  <c r="X921" i="35" l="1"/>
  <c r="O919" i="37"/>
  <c r="P919" i="37" s="1"/>
  <c r="Q919" i="37" s="1"/>
  <c r="L920" i="51" s="1"/>
  <c r="M920" i="51" s="1"/>
  <c r="N920" i="51" s="1"/>
  <c r="G931" i="32"/>
  <c r="H931" i="32"/>
  <c r="L920" i="36" l="1"/>
  <c r="M920" i="36" s="1"/>
  <c r="N920" i="36" s="1"/>
  <c r="Y921" i="35"/>
  <c r="Z921" i="35" s="1"/>
  <c r="J931" i="32"/>
  <c r="K931" i="32" s="1"/>
  <c r="L931" i="32" l="1"/>
  <c r="F932" i="32" s="1"/>
  <c r="M931" i="32"/>
  <c r="O920" i="37" l="1"/>
  <c r="P920" i="37" s="1"/>
  <c r="Q920" i="37" s="1"/>
  <c r="L921" i="51" s="1"/>
  <c r="M921" i="51" s="1"/>
  <c r="N921" i="51" s="1"/>
  <c r="X922" i="35"/>
  <c r="H932" i="32"/>
  <c r="G932" i="32"/>
  <c r="J932" i="32" l="1"/>
  <c r="K932" i="32" s="1"/>
  <c r="Y922" i="35"/>
  <c r="Z922" i="35" s="1"/>
  <c r="L921" i="36"/>
  <c r="M921" i="36" s="1"/>
  <c r="N921" i="36" s="1"/>
  <c r="L932" i="32" l="1"/>
  <c r="F933" i="32" s="1"/>
  <c r="M932" i="32"/>
  <c r="O921" i="37" l="1"/>
  <c r="P921" i="37" s="1"/>
  <c r="Q921" i="37" s="1"/>
  <c r="L922" i="51" s="1"/>
  <c r="M922" i="51" s="1"/>
  <c r="N922" i="51" s="1"/>
  <c r="X923" i="35"/>
  <c r="H933" i="32"/>
  <c r="G933" i="32"/>
  <c r="J933" i="32" l="1"/>
  <c r="K933" i="32" s="1"/>
  <c r="L922" i="36"/>
  <c r="M922" i="36" s="1"/>
  <c r="N922" i="36" s="1"/>
  <c r="Y923" i="35"/>
  <c r="Z923" i="35" s="1"/>
  <c r="L933" i="32" l="1"/>
  <c r="F934" i="32" s="1"/>
  <c r="M933" i="32"/>
  <c r="X924" i="35" l="1"/>
  <c r="O922" i="37"/>
  <c r="P922" i="37" s="1"/>
  <c r="Q922" i="37" s="1"/>
  <c r="L923" i="51" s="1"/>
  <c r="M923" i="51" s="1"/>
  <c r="N923" i="51" s="1"/>
  <c r="G934" i="32"/>
  <c r="H934" i="32"/>
  <c r="L923" i="36" l="1"/>
  <c r="M923" i="36" s="1"/>
  <c r="N923" i="36" s="1"/>
  <c r="Y924" i="35"/>
  <c r="Z924" i="35" s="1"/>
  <c r="J934" i="32"/>
  <c r="K934" i="32" s="1"/>
  <c r="M934" i="32" l="1"/>
  <c r="L934" i="32"/>
  <c r="F935" i="32" s="1"/>
  <c r="H935" i="32" l="1"/>
  <c r="G935" i="32"/>
  <c r="O923" i="37"/>
  <c r="P923" i="37" s="1"/>
  <c r="Q923" i="37" s="1"/>
  <c r="L924" i="51" s="1"/>
  <c r="M924" i="51" s="1"/>
  <c r="N924" i="51" s="1"/>
  <c r="X925" i="35"/>
  <c r="L924" i="36" l="1"/>
  <c r="M924" i="36" s="1"/>
  <c r="N924" i="36" s="1"/>
  <c r="Y925" i="35"/>
  <c r="Z925" i="35" s="1"/>
  <c r="J935" i="32"/>
  <c r="K935" i="32" s="1"/>
  <c r="L935" i="32" l="1"/>
  <c r="F936" i="32" s="1"/>
  <c r="M935" i="32"/>
  <c r="X926" i="35" l="1"/>
  <c r="O924" i="37"/>
  <c r="P924" i="37" s="1"/>
  <c r="Q924" i="37" s="1"/>
  <c r="L925" i="51" s="1"/>
  <c r="M925" i="51" s="1"/>
  <c r="N925" i="51" s="1"/>
  <c r="G936" i="32"/>
  <c r="H936" i="32"/>
  <c r="J936" i="32" l="1"/>
  <c r="K936" i="32" s="1"/>
  <c r="L925" i="36"/>
  <c r="M925" i="36" s="1"/>
  <c r="N925" i="36" s="1"/>
  <c r="Y926" i="35"/>
  <c r="Z926" i="35" s="1"/>
  <c r="M936" i="32" l="1"/>
  <c r="L936" i="32"/>
  <c r="F937" i="32" s="1"/>
  <c r="G937" i="32" l="1"/>
  <c r="H937" i="32"/>
  <c r="X927" i="35"/>
  <c r="O925" i="37"/>
  <c r="P925" i="37" s="1"/>
  <c r="Q925" i="37" s="1"/>
  <c r="L926" i="51" s="1"/>
  <c r="M926" i="51" s="1"/>
  <c r="N926" i="51" s="1"/>
  <c r="L926" i="36" l="1"/>
  <c r="M926" i="36" s="1"/>
  <c r="N926" i="36" s="1"/>
  <c r="Y927" i="35"/>
  <c r="Z927" i="35" s="1"/>
  <c r="J937" i="32"/>
  <c r="K937" i="32" s="1"/>
  <c r="M937" i="32" l="1"/>
  <c r="L937" i="32"/>
  <c r="F938" i="32" s="1"/>
  <c r="H938" i="32" l="1"/>
  <c r="G938" i="32"/>
  <c r="O926" i="37"/>
  <c r="P926" i="37" s="1"/>
  <c r="Q926" i="37" s="1"/>
  <c r="L927" i="51" s="1"/>
  <c r="M927" i="51" s="1"/>
  <c r="N927" i="51" s="1"/>
  <c r="X928" i="35"/>
  <c r="L927" i="36" l="1"/>
  <c r="M927" i="36" s="1"/>
  <c r="N927" i="36" s="1"/>
  <c r="Y928" i="35"/>
  <c r="Z928" i="35" s="1"/>
  <c r="J938" i="32"/>
  <c r="K938" i="32" s="1"/>
  <c r="M938" i="32" l="1"/>
  <c r="L938" i="32"/>
  <c r="F939" i="32" s="1"/>
  <c r="G939" i="32" l="1"/>
  <c r="H939" i="32"/>
  <c r="O927" i="37"/>
  <c r="P927" i="37" s="1"/>
  <c r="Q927" i="37" s="1"/>
  <c r="L928" i="51" s="1"/>
  <c r="M928" i="51" s="1"/>
  <c r="N928" i="51" s="1"/>
  <c r="X929" i="35"/>
  <c r="L928" i="36" l="1"/>
  <c r="M928" i="36" s="1"/>
  <c r="N928" i="36" s="1"/>
  <c r="Y929" i="35"/>
  <c r="Z929" i="35" s="1"/>
  <c r="J939" i="32"/>
  <c r="K939" i="32" s="1"/>
  <c r="L939" i="32" l="1"/>
  <c r="F940" i="32" s="1"/>
  <c r="M939" i="32"/>
  <c r="X930" i="35" l="1"/>
  <c r="O928" i="37"/>
  <c r="P928" i="37" s="1"/>
  <c r="Q928" i="37" s="1"/>
  <c r="L929" i="51" s="1"/>
  <c r="M929" i="51" s="1"/>
  <c r="N929" i="51" s="1"/>
  <c r="G940" i="32"/>
  <c r="H940" i="32"/>
  <c r="L929" i="36" l="1"/>
  <c r="M929" i="36" s="1"/>
  <c r="N929" i="36" s="1"/>
  <c r="Y930" i="35"/>
  <c r="Z930" i="35" s="1"/>
  <c r="J940" i="32"/>
  <c r="K940" i="32" s="1"/>
  <c r="L940" i="32" l="1"/>
  <c r="F941" i="32" s="1"/>
  <c r="M940" i="32"/>
  <c r="O929" i="37" l="1"/>
  <c r="P929" i="37" s="1"/>
  <c r="Q929" i="37" s="1"/>
  <c r="L930" i="51" s="1"/>
  <c r="M930" i="51" s="1"/>
  <c r="N930" i="51" s="1"/>
  <c r="X931" i="35"/>
  <c r="G941" i="32"/>
  <c r="H941" i="32"/>
  <c r="J941" i="32" l="1"/>
  <c r="K941" i="32" s="1"/>
  <c r="L930" i="36"/>
  <c r="M930" i="36" s="1"/>
  <c r="N930" i="36" s="1"/>
  <c r="Y931" i="35"/>
  <c r="Z931" i="35" s="1"/>
  <c r="L941" i="32" l="1"/>
  <c r="F942" i="32" s="1"/>
  <c r="M941" i="32"/>
  <c r="X932" i="35" l="1"/>
  <c r="O930" i="37"/>
  <c r="P930" i="37" s="1"/>
  <c r="Q930" i="37" s="1"/>
  <c r="L931" i="51" s="1"/>
  <c r="M931" i="51" s="1"/>
  <c r="N931" i="51" s="1"/>
  <c r="G942" i="32"/>
  <c r="H942" i="32"/>
  <c r="L931" i="36" l="1"/>
  <c r="M931" i="36" s="1"/>
  <c r="N931" i="36" s="1"/>
  <c r="Y932" i="35"/>
  <c r="Z932" i="35" s="1"/>
  <c r="J942" i="32"/>
  <c r="K942" i="32" s="1"/>
  <c r="M942" i="32" l="1"/>
  <c r="L942" i="32"/>
  <c r="F943" i="32" s="1"/>
  <c r="H943" i="32" l="1"/>
  <c r="G943" i="32"/>
  <c r="X933" i="35"/>
  <c r="O931" i="37"/>
  <c r="P931" i="37" s="1"/>
  <c r="Q931" i="37" s="1"/>
  <c r="L932" i="51" s="1"/>
  <c r="M932" i="51" s="1"/>
  <c r="N932" i="51" s="1"/>
  <c r="L932" i="36" l="1"/>
  <c r="M932" i="36" s="1"/>
  <c r="N932" i="36" s="1"/>
  <c r="Y933" i="35"/>
  <c r="Z933" i="35" s="1"/>
  <c r="J943" i="32"/>
  <c r="K943" i="32" s="1"/>
  <c r="L943" i="32" l="1"/>
  <c r="F944" i="32" s="1"/>
  <c r="M943" i="32"/>
  <c r="O932" i="37" l="1"/>
  <c r="P932" i="37" s="1"/>
  <c r="Q932" i="37" s="1"/>
  <c r="L933" i="51" s="1"/>
  <c r="M933" i="51" s="1"/>
  <c r="N933" i="51" s="1"/>
  <c r="X934" i="35"/>
  <c r="G944" i="32"/>
  <c r="H944" i="32"/>
  <c r="J944" i="32" l="1"/>
  <c r="K944" i="32" s="1"/>
  <c r="Y934" i="35"/>
  <c r="Z934" i="35" s="1"/>
  <c r="L933" i="36"/>
  <c r="M933" i="36" s="1"/>
  <c r="N933" i="36" s="1"/>
  <c r="L944" i="32" l="1"/>
  <c r="F945" i="32" s="1"/>
  <c r="M944" i="32"/>
  <c r="G945" i="32" l="1"/>
  <c r="H945" i="32"/>
  <c r="X935" i="35"/>
  <c r="O933" i="37"/>
  <c r="P933" i="37" s="1"/>
  <c r="Q933" i="37" s="1"/>
  <c r="L934" i="51" s="1"/>
  <c r="M934" i="51" s="1"/>
  <c r="N934" i="51" s="1"/>
  <c r="L934" i="36" l="1"/>
  <c r="M934" i="36" s="1"/>
  <c r="N934" i="36" s="1"/>
  <c r="Y935" i="35"/>
  <c r="Z935" i="35" s="1"/>
  <c r="J945" i="32"/>
  <c r="K945" i="32" s="1"/>
  <c r="M945" i="32" l="1"/>
  <c r="L945" i="32"/>
  <c r="F946" i="32" s="1"/>
  <c r="G946" i="32" l="1"/>
  <c r="H946" i="32"/>
  <c r="X936" i="35"/>
  <c r="O934" i="37"/>
  <c r="P934" i="37" s="1"/>
  <c r="Q934" i="37" s="1"/>
  <c r="L935" i="51" s="1"/>
  <c r="M935" i="51" s="1"/>
  <c r="N935" i="51" s="1"/>
  <c r="Y936" i="35" l="1"/>
  <c r="Z936" i="35" s="1"/>
  <c r="L935" i="36"/>
  <c r="M935" i="36" s="1"/>
  <c r="N935" i="36" s="1"/>
  <c r="J946" i="32"/>
  <c r="K946" i="32" s="1"/>
  <c r="M946" i="32" l="1"/>
  <c r="L946" i="32"/>
  <c r="F947" i="32" s="1"/>
  <c r="H947" i="32" l="1"/>
  <c r="G947" i="32"/>
  <c r="O935" i="37"/>
  <c r="P935" i="37" s="1"/>
  <c r="Q935" i="37" s="1"/>
  <c r="L936" i="51" s="1"/>
  <c r="M936" i="51" s="1"/>
  <c r="N936" i="51" s="1"/>
  <c r="X937" i="35"/>
  <c r="L936" i="36" l="1"/>
  <c r="M936" i="36" s="1"/>
  <c r="N936" i="36" s="1"/>
  <c r="Y937" i="35"/>
  <c r="Z937" i="35" s="1"/>
  <c r="J947" i="32"/>
  <c r="K947" i="32" s="1"/>
  <c r="L947" i="32" l="1"/>
  <c r="F948" i="32" s="1"/>
  <c r="M947" i="32"/>
  <c r="O936" i="37" l="1"/>
  <c r="P936" i="37" s="1"/>
  <c r="Q936" i="37" s="1"/>
  <c r="L937" i="51" s="1"/>
  <c r="M937" i="51" s="1"/>
  <c r="N937" i="51" s="1"/>
  <c r="X938" i="35"/>
  <c r="G948" i="32"/>
  <c r="H948" i="32"/>
  <c r="J948" i="32" l="1"/>
  <c r="K948" i="32" s="1"/>
  <c r="Y938" i="35"/>
  <c r="Z938" i="35" s="1"/>
  <c r="L937" i="36"/>
  <c r="M937" i="36" s="1"/>
  <c r="N937" i="36" s="1"/>
  <c r="L948" i="32" l="1"/>
  <c r="F949" i="32" s="1"/>
  <c r="M948" i="32"/>
  <c r="O937" i="37" l="1"/>
  <c r="P937" i="37" s="1"/>
  <c r="Q937" i="37" s="1"/>
  <c r="L938" i="51" s="1"/>
  <c r="M938" i="51" s="1"/>
  <c r="N938" i="51" s="1"/>
  <c r="X939" i="35"/>
  <c r="G949" i="32"/>
  <c r="H949" i="32"/>
  <c r="J949" i="32" l="1"/>
  <c r="K949" i="32" s="1"/>
  <c r="Y939" i="35"/>
  <c r="Z939" i="35" s="1"/>
  <c r="L938" i="36"/>
  <c r="M938" i="36" s="1"/>
  <c r="N938" i="36" s="1"/>
  <c r="M949" i="32" l="1"/>
  <c r="L949" i="32"/>
  <c r="F950" i="32" s="1"/>
  <c r="H950" i="32" l="1"/>
  <c r="G950" i="32"/>
  <c r="O938" i="37"/>
  <c r="P938" i="37" s="1"/>
  <c r="Q938" i="37" s="1"/>
  <c r="L939" i="51" s="1"/>
  <c r="M939" i="51" s="1"/>
  <c r="N939" i="51" s="1"/>
  <c r="X940" i="35"/>
  <c r="L939" i="36" l="1"/>
  <c r="M939" i="36" s="1"/>
  <c r="N939" i="36" s="1"/>
  <c r="Y940" i="35"/>
  <c r="Z940" i="35" s="1"/>
  <c r="J950" i="32"/>
  <c r="K950" i="32" s="1"/>
  <c r="L950" i="32" l="1"/>
  <c r="F951" i="32" s="1"/>
  <c r="M950" i="32"/>
  <c r="X941" i="35" l="1"/>
  <c r="O939" i="37"/>
  <c r="P939" i="37" s="1"/>
  <c r="Q939" i="37" s="1"/>
  <c r="L940" i="51" s="1"/>
  <c r="M940" i="51" s="1"/>
  <c r="N940" i="51" s="1"/>
  <c r="G951" i="32"/>
  <c r="H951" i="32"/>
  <c r="Y941" i="35" l="1"/>
  <c r="Z941" i="35" s="1"/>
  <c r="L940" i="36"/>
  <c r="M940" i="36" s="1"/>
  <c r="N940" i="36" s="1"/>
  <c r="J951" i="32"/>
  <c r="K951" i="32" s="1"/>
  <c r="M951" i="32" l="1"/>
  <c r="L951" i="32"/>
  <c r="F952" i="32" s="1"/>
  <c r="H952" i="32" l="1"/>
  <c r="G952" i="32"/>
  <c r="O940" i="37"/>
  <c r="P940" i="37" s="1"/>
  <c r="Q940" i="37" s="1"/>
  <c r="L941" i="51" s="1"/>
  <c r="M941" i="51" s="1"/>
  <c r="N941" i="51" s="1"/>
  <c r="X942" i="35"/>
  <c r="L941" i="36" l="1"/>
  <c r="M941" i="36" s="1"/>
  <c r="N941" i="36" s="1"/>
  <c r="Y942" i="35"/>
  <c r="Z942" i="35" s="1"/>
  <c r="J952" i="32"/>
  <c r="K952" i="32" s="1"/>
  <c r="L952" i="32" l="1"/>
  <c r="F953" i="32" s="1"/>
  <c r="M952" i="32"/>
  <c r="X943" i="35" l="1"/>
  <c r="O941" i="37"/>
  <c r="P941" i="37" s="1"/>
  <c r="Q941" i="37" s="1"/>
  <c r="L942" i="51" s="1"/>
  <c r="M942" i="51" s="1"/>
  <c r="N942" i="51" s="1"/>
  <c r="H953" i="32"/>
  <c r="G953" i="32"/>
  <c r="J953" i="32" l="1"/>
  <c r="K953" i="32" s="1"/>
  <c r="L942" i="36"/>
  <c r="M942" i="36" s="1"/>
  <c r="N942" i="36" s="1"/>
  <c r="Y943" i="35"/>
  <c r="Z943" i="35" s="1"/>
  <c r="L953" i="32" l="1"/>
  <c r="F954" i="32" s="1"/>
  <c r="M953" i="32"/>
  <c r="X944" i="35" l="1"/>
  <c r="O942" i="37"/>
  <c r="P942" i="37" s="1"/>
  <c r="Q942" i="37" s="1"/>
  <c r="L943" i="51" s="1"/>
  <c r="M943" i="51" s="1"/>
  <c r="N943" i="51" s="1"/>
  <c r="G954" i="32"/>
  <c r="H954" i="32"/>
  <c r="Y944" i="35" l="1"/>
  <c r="Z944" i="35" s="1"/>
  <c r="L943" i="36"/>
  <c r="M943" i="36" s="1"/>
  <c r="N943" i="36" s="1"/>
  <c r="J954" i="32"/>
  <c r="K954" i="32" s="1"/>
  <c r="M954" i="32" l="1"/>
  <c r="L954" i="32"/>
  <c r="F955" i="32" s="1"/>
  <c r="H955" i="32" l="1"/>
  <c r="G955" i="32"/>
  <c r="O943" i="37"/>
  <c r="P943" i="37" s="1"/>
  <c r="Q943" i="37" s="1"/>
  <c r="L944" i="51" s="1"/>
  <c r="M944" i="51" s="1"/>
  <c r="N944" i="51" s="1"/>
  <c r="X945" i="35"/>
  <c r="Y945" i="35" l="1"/>
  <c r="Z945" i="35" s="1"/>
  <c r="L944" i="36"/>
  <c r="M944" i="36" s="1"/>
  <c r="N944" i="36" s="1"/>
  <c r="J955" i="32"/>
  <c r="K955" i="32" s="1"/>
  <c r="M955" i="32" l="1"/>
  <c r="L955" i="32"/>
  <c r="F956" i="32" s="1"/>
  <c r="H956" i="32" l="1"/>
  <c r="G956" i="32"/>
  <c r="X946" i="35"/>
  <c r="O944" i="37"/>
  <c r="P944" i="37" s="1"/>
  <c r="Q944" i="37" s="1"/>
  <c r="L945" i="51" s="1"/>
  <c r="M945" i="51" s="1"/>
  <c r="N945" i="51" s="1"/>
  <c r="L945" i="36" l="1"/>
  <c r="M945" i="36" s="1"/>
  <c r="N945" i="36" s="1"/>
  <c r="Y946" i="35"/>
  <c r="Z946" i="35" s="1"/>
  <c r="J956" i="32"/>
  <c r="K956" i="32" s="1"/>
  <c r="L956" i="32" l="1"/>
  <c r="M956" i="32"/>
  <c r="X947" i="35" l="1"/>
  <c r="O945" i="37"/>
  <c r="P945" i="37" s="1"/>
  <c r="Q945" i="37" s="1"/>
  <c r="L946" i="51" s="1"/>
  <c r="M946" i="51" s="1"/>
  <c r="N946" i="51" s="1"/>
  <c r="L946" i="36" l="1"/>
  <c r="M946" i="36" s="1"/>
  <c r="N946" i="36" s="1"/>
  <c r="Y947" i="35"/>
  <c r="Z947" i="35" s="1"/>
</calcChain>
</file>

<file path=xl/sharedStrings.xml><?xml version="1.0" encoding="utf-8"?>
<sst xmlns="http://schemas.openxmlformats.org/spreadsheetml/2006/main" count="673" uniqueCount="306">
  <si>
    <t>Nd</t>
    <phoneticPr fontId="2" type="noConversion"/>
  </si>
  <si>
    <t>Gd</t>
    <phoneticPr fontId="2" type="noConversion"/>
  </si>
  <si>
    <t>In</t>
    <phoneticPr fontId="2" type="noConversion"/>
  </si>
  <si>
    <t>M(g/mol)</t>
    <phoneticPr fontId="2" type="noConversion"/>
  </si>
  <si>
    <t>Mg</t>
    <phoneticPr fontId="2" type="noConversion"/>
  </si>
  <si>
    <t>fw质量分数</t>
    <phoneticPr fontId="2" type="noConversion"/>
  </si>
  <si>
    <t>f原子分数</t>
    <phoneticPr fontId="2" type="noConversion"/>
  </si>
  <si>
    <t>扩散系数D(cm2/s)</t>
    <phoneticPr fontId="2" type="noConversion"/>
  </si>
  <si>
    <t>转移电子数n</t>
    <phoneticPr fontId="2" type="noConversion"/>
  </si>
  <si>
    <t>标准电位E(V)(vs.SHE)</t>
    <phoneticPr fontId="2" type="noConversion"/>
  </si>
  <si>
    <t>平衡电位Ee(V)</t>
    <phoneticPr fontId="2" type="noConversion"/>
  </si>
  <si>
    <t>摩尔质量M(g/mol)</t>
    <phoneticPr fontId="2" type="noConversion"/>
  </si>
  <si>
    <t>电极反应</t>
    <phoneticPr fontId="2" type="noConversion"/>
  </si>
  <si>
    <t>Nd3+ +3e=Nd</t>
    <phoneticPr fontId="2" type="noConversion"/>
  </si>
  <si>
    <t>Gd3+ +3e=Gd</t>
    <phoneticPr fontId="2" type="noConversion"/>
  </si>
  <si>
    <t>In3+ +3e=In</t>
    <phoneticPr fontId="2" type="noConversion"/>
  </si>
  <si>
    <t>Mg2+ +2e=Mg</t>
    <phoneticPr fontId="2" type="noConversion"/>
  </si>
  <si>
    <t>pH</t>
    <phoneticPr fontId="2" type="noConversion"/>
  </si>
  <si>
    <t>R(J/mol/K)</t>
    <phoneticPr fontId="2" type="noConversion"/>
  </si>
  <si>
    <t>F(C/mol)</t>
    <phoneticPr fontId="2" type="noConversion"/>
  </si>
  <si>
    <t>T(K)</t>
    <phoneticPr fontId="2" type="noConversion"/>
  </si>
  <si>
    <r>
      <t>[M</t>
    </r>
    <r>
      <rPr>
        <vertAlign val="superscript"/>
        <sz val="11"/>
        <color theme="1"/>
        <rFont val="等线"/>
        <family val="3"/>
        <charset val="134"/>
        <scheme val="minor"/>
      </rPr>
      <t>n+</t>
    </r>
    <r>
      <rPr>
        <sz val="11"/>
        <color theme="1"/>
        <rFont val="等线"/>
        <family val="2"/>
        <charset val="134"/>
        <scheme val="minor"/>
      </rPr>
      <t>] (mol/L)</t>
    </r>
    <phoneticPr fontId="2" type="noConversion"/>
  </si>
  <si>
    <t>H</t>
    <phoneticPr fontId="2" type="noConversion"/>
  </si>
  <si>
    <t>H+e=1/2H2</t>
    <phoneticPr fontId="2" type="noConversion"/>
  </si>
  <si>
    <t>计算值</t>
    <phoneticPr fontId="2" type="noConversion"/>
  </si>
  <si>
    <t>塔菲尔斜率b(v/dec)</t>
    <phoneticPr fontId="2" type="noConversion"/>
  </si>
  <si>
    <t>待定</t>
    <phoneticPr fontId="2" type="noConversion"/>
  </si>
  <si>
    <t>交换电流密度i0(A/cm2)</t>
    <phoneticPr fontId="2" type="noConversion"/>
  </si>
  <si>
    <t>摩尔分数f</t>
    <phoneticPr fontId="2" type="noConversion"/>
  </si>
  <si>
    <t>任选两点</t>
    <phoneticPr fontId="2" type="noConversion"/>
  </si>
  <si>
    <t>E/V</t>
  </si>
  <si>
    <t>ia1</t>
  </si>
  <si>
    <t>ia2</t>
  </si>
  <si>
    <t>ia3</t>
  </si>
  <si>
    <t>∑ia</t>
  </si>
  <si>
    <t>lg(∑ia)</t>
  </si>
  <si>
    <t>斜率A</t>
    <phoneticPr fontId="2" type="noConversion"/>
  </si>
  <si>
    <t>截距B</t>
    <phoneticPr fontId="2" type="noConversion"/>
  </si>
  <si>
    <t>阳极耦合</t>
    <phoneticPr fontId="2" type="noConversion"/>
  </si>
  <si>
    <t>A1=(E2-E1)/(lgia2-lgia1)</t>
    <phoneticPr fontId="2" type="noConversion"/>
  </si>
  <si>
    <t>B1=-A*lgia1+E1</t>
    <phoneticPr fontId="2" type="noConversion"/>
  </si>
  <si>
    <t>阴极</t>
    <phoneticPr fontId="2" type="noConversion"/>
  </si>
  <si>
    <t>A2=-2.303bc</t>
    <phoneticPr fontId="2" type="noConversion"/>
  </si>
  <si>
    <t>B2=2.303bc*lgi0,c+Ec,e</t>
    <phoneticPr fontId="2" type="noConversion"/>
  </si>
  <si>
    <t>log(i)</t>
    <phoneticPr fontId="2" type="noConversion"/>
  </si>
  <si>
    <t>lgi=(B2-B1)/(A1-A2)</t>
    <phoneticPr fontId="2" type="noConversion"/>
  </si>
  <si>
    <t>Ecorr</t>
    <phoneticPr fontId="2" type="noConversion"/>
  </si>
  <si>
    <t>Ecorr=A1*logi+B1</t>
    <phoneticPr fontId="2" type="noConversion"/>
  </si>
  <si>
    <t>α</t>
    <phoneticPr fontId="2" type="noConversion"/>
  </si>
  <si>
    <t>0.5</t>
    <phoneticPr fontId="2" type="noConversion"/>
  </si>
  <si>
    <t>合金成分</t>
    <phoneticPr fontId="2" type="noConversion"/>
  </si>
  <si>
    <t>2</t>
    <phoneticPr fontId="2" type="noConversion"/>
  </si>
  <si>
    <t>3</t>
    <phoneticPr fontId="2" type="noConversion"/>
  </si>
  <si>
    <t>1</t>
    <phoneticPr fontId="2" type="noConversion"/>
  </si>
  <si>
    <t>pH</t>
  </si>
  <si>
    <t>R(J/mol/K)</t>
  </si>
  <si>
    <t>F(C/mol)</t>
  </si>
  <si>
    <t>[Mn+] (mol/L)</t>
  </si>
  <si>
    <t>T(K)</t>
  </si>
  <si>
    <t>质量分数fw</t>
    <phoneticPr fontId="2" type="noConversion"/>
  </si>
  <si>
    <t>ia4</t>
  </si>
  <si>
    <t>过电位η</t>
  </si>
  <si>
    <t>电流密度i(A/cm2)</t>
  </si>
  <si>
    <t>最慢</t>
    <phoneticPr fontId="2" type="noConversion"/>
  </si>
  <si>
    <t>最快</t>
    <phoneticPr fontId="2" type="noConversion"/>
  </si>
  <si>
    <t>M1</t>
    <phoneticPr fontId="2" type="noConversion"/>
  </si>
  <si>
    <t>M2</t>
    <phoneticPr fontId="2" type="noConversion"/>
  </si>
  <si>
    <t>M3</t>
    <phoneticPr fontId="2" type="noConversion"/>
  </si>
  <si>
    <t>密度(g/cm3)</t>
    <phoneticPr fontId="2" type="noConversion"/>
  </si>
  <si>
    <t>NA</t>
    <phoneticPr fontId="2" type="noConversion"/>
  </si>
  <si>
    <t>1m3合金中的原子个数</t>
    <phoneticPr fontId="2" type="noConversion"/>
  </si>
  <si>
    <t>1m2面积上的原子个数</t>
    <phoneticPr fontId="2" type="noConversion"/>
  </si>
  <si>
    <t>1m2面积上合金元素的
物质的量</t>
    <phoneticPr fontId="2" type="noConversion"/>
  </si>
  <si>
    <t>第一原子层中M1的物质的量
N(mol)</t>
    <phoneticPr fontId="7" type="noConversion"/>
  </si>
  <si>
    <t>浸泡1s时M1产生的电量</t>
    <phoneticPr fontId="2" type="noConversion"/>
  </si>
  <si>
    <t>一层M1产生的电量</t>
    <phoneticPr fontId="2" type="noConversion"/>
  </si>
  <si>
    <r>
      <t>M1</t>
    </r>
    <r>
      <rPr>
        <sz val="11"/>
        <color rgb="FFFF0000"/>
        <rFont val="等线"/>
        <family val="3"/>
        <charset val="134"/>
      </rPr>
      <t>完全溶解</t>
    </r>
    <r>
      <rPr>
        <sz val="11"/>
        <color rgb="FFFF0000"/>
        <rFont val="Calibri"/>
        <family val="2"/>
      </rPr>
      <t>-L0</t>
    </r>
    <r>
      <rPr>
        <sz val="11"/>
        <color rgb="FFFF0000"/>
        <rFont val="等线"/>
        <family val="3"/>
        <charset val="134"/>
      </rPr>
      <t>层</t>
    </r>
    <phoneticPr fontId="7" type="noConversion"/>
  </si>
  <si>
    <t>(ƿVm/M)*NA</t>
    <phoneticPr fontId="2" type="noConversion"/>
  </si>
  <si>
    <t>M单位换算g/mol*0.001变为kg/mol</t>
    <phoneticPr fontId="2" type="noConversion"/>
  </si>
  <si>
    <t>((ƿVm/M)*NA)^(2/3)</t>
    <phoneticPr fontId="2" type="noConversion"/>
  </si>
  <si>
    <t>((ƿVm/M)*NA)^(2/3)/NA</t>
    <phoneticPr fontId="2" type="noConversion"/>
  </si>
  <si>
    <t>Q=im1*t*A</t>
    <phoneticPr fontId="2" type="noConversion"/>
  </si>
  <si>
    <t>t=1s</t>
    <phoneticPr fontId="2" type="noConversion"/>
  </si>
  <si>
    <t>A=1m2</t>
    <phoneticPr fontId="2" type="noConversion"/>
  </si>
  <si>
    <t>im1（Al）单位换算A/cm2*10000变为A/m2</t>
    <phoneticPr fontId="2" type="noConversion"/>
  </si>
  <si>
    <t>Q=NnF</t>
    <phoneticPr fontId="2" type="noConversion"/>
  </si>
  <si>
    <t>L0=im1*t/NnF</t>
    <phoneticPr fontId="7" type="noConversion"/>
  </si>
  <si>
    <t>合金M</t>
    <phoneticPr fontId="2" type="noConversion"/>
  </si>
  <si>
    <t>合金密度</t>
    <phoneticPr fontId="2" type="noConversion"/>
  </si>
  <si>
    <t>g/cm3</t>
    <phoneticPr fontId="2" type="noConversion"/>
  </si>
  <si>
    <t>kg/m3</t>
    <phoneticPr fontId="2" type="noConversion"/>
  </si>
  <si>
    <r>
      <t>N=fMg(</t>
    </r>
    <r>
      <rPr>
        <sz val="11"/>
        <color theme="1"/>
        <rFont val="Calibri"/>
        <family val="2"/>
      </rPr>
      <t>ƿ</t>
    </r>
    <r>
      <rPr>
        <sz val="11"/>
        <color theme="1"/>
        <rFont val="等线"/>
        <family val="3"/>
        <charset val="134"/>
      </rPr>
      <t>V</t>
    </r>
    <r>
      <rPr>
        <sz val="6"/>
        <color theme="1"/>
        <rFont val="等线"/>
        <family val="3"/>
        <charset val="134"/>
      </rPr>
      <t>m</t>
    </r>
    <r>
      <rPr>
        <sz val="11"/>
        <color theme="1"/>
        <rFont val="等线"/>
        <family val="3"/>
        <charset val="134"/>
      </rPr>
      <t>N</t>
    </r>
    <r>
      <rPr>
        <sz val="6"/>
        <color theme="1"/>
        <rFont val="等线"/>
        <family val="3"/>
        <charset val="134"/>
      </rPr>
      <t>A</t>
    </r>
    <r>
      <rPr>
        <sz val="11"/>
        <color theme="1"/>
        <rFont val="等线"/>
        <family val="3"/>
        <charset val="134"/>
      </rPr>
      <t>/M)^(2/3)/N</t>
    </r>
    <r>
      <rPr>
        <sz val="6"/>
        <color theme="1"/>
        <rFont val="等线"/>
        <family val="3"/>
        <charset val="134"/>
      </rPr>
      <t>A</t>
    </r>
    <phoneticPr fontId="7" type="noConversion"/>
  </si>
  <si>
    <t>M1为Mg</t>
    <phoneticPr fontId="2" type="noConversion"/>
  </si>
  <si>
    <t>类比47、48、50号元素</t>
    <phoneticPr fontId="2" type="noConversion"/>
  </si>
  <si>
    <t>LMg</t>
    <phoneticPr fontId="2" type="noConversion"/>
  </si>
  <si>
    <t>LNd</t>
    <phoneticPr fontId="2" type="noConversion"/>
  </si>
  <si>
    <t>LGd</t>
    <phoneticPr fontId="2" type="noConversion"/>
  </si>
  <si>
    <t>面积A(㎡)</t>
  </si>
  <si>
    <t>边界层厚度um</t>
  </si>
  <si>
    <t>边界层体积V(m3)</t>
  </si>
  <si>
    <t>扩散系数D(m2/s)</t>
  </si>
  <si>
    <t>转移电子数n</t>
  </si>
  <si>
    <t>a=
3.1415926/2D*(1/nFv)</t>
  </si>
  <si>
    <t>b=
(-2*(D/3.1415926)^(1/2))</t>
  </si>
  <si>
    <t>c=1/nFV</t>
  </si>
  <si>
    <t>d=(3.1415926/D)^(1/2)</t>
  </si>
  <si>
    <t>C=(a*J*EXP(b*t^(1/2))+c*d*J*t^(1/2)-a*J)</t>
  </si>
  <si>
    <t>留下一层In时</t>
    <phoneticPr fontId="2" type="noConversion"/>
  </si>
  <si>
    <t>im2/im1</t>
    <phoneticPr fontId="2" type="noConversion"/>
  </si>
  <si>
    <t>im3/im1</t>
    <phoneticPr fontId="2" type="noConversion"/>
  </si>
  <si>
    <t>JMg</t>
    <phoneticPr fontId="2" type="noConversion"/>
  </si>
  <si>
    <t>JGd</t>
    <phoneticPr fontId="2" type="noConversion"/>
  </si>
  <si>
    <t>JNd</t>
    <phoneticPr fontId="2" type="noConversion"/>
  </si>
  <si>
    <t>Mg溶解到第n层</t>
    <phoneticPr fontId="2" type="noConversion"/>
  </si>
  <si>
    <t>JM溶解电流密度A/m2)</t>
    <phoneticPr fontId="2" type="noConversion"/>
  </si>
  <si>
    <t>时间t/s</t>
    <phoneticPr fontId="2" type="noConversion"/>
  </si>
  <si>
    <r>
      <rPr>
        <sz val="11"/>
        <color theme="1"/>
        <rFont val="Calibri"/>
        <family val="2"/>
      </rPr>
      <t>Δ</t>
    </r>
    <r>
      <rPr>
        <sz val="11"/>
        <color theme="1"/>
        <rFont val="等线"/>
        <family val="3"/>
        <charset val="134"/>
      </rPr>
      <t>t/s</t>
    </r>
    <phoneticPr fontId="2" type="noConversion"/>
  </si>
  <si>
    <t>Jt(1s溶解电流密度)
A/m2</t>
    <phoneticPr fontId="2" type="noConversion"/>
  </si>
  <si>
    <t>Ji(dt s溶解电流产生的电量)
C</t>
    <phoneticPr fontId="2" type="noConversion"/>
  </si>
  <si>
    <t>J=J0+Jt(折算的总电量）</t>
    <phoneticPr fontId="2" type="noConversion"/>
  </si>
  <si>
    <t>J=J0+Jt(折算的总电流）</t>
    <phoneticPr fontId="2" type="noConversion"/>
  </si>
  <si>
    <t>dt 时间扩散出去的Mg2+浓度
mol/m3</t>
    <phoneticPr fontId="2" type="noConversion"/>
  </si>
  <si>
    <t>累计的浓度
mol/m3</t>
    <phoneticPr fontId="2" type="noConversion"/>
  </si>
  <si>
    <t>Mg2+累计的浓度
mol/L</t>
    <phoneticPr fontId="2" type="noConversion"/>
  </si>
  <si>
    <t>L0'</t>
    <phoneticPr fontId="2" type="noConversion"/>
  </si>
  <si>
    <t>界面浓度折算为剩余电量C</t>
    <phoneticPr fontId="2" type="noConversion"/>
  </si>
  <si>
    <t>溶解产生的浓度(无扩散）
(1个dt溶解电流产生的浓度+上一个dt时间)
mol/m3</t>
    <phoneticPr fontId="2" type="noConversion"/>
  </si>
  <si>
    <t>dc=D*C0/x*dt</t>
    <phoneticPr fontId="2" type="noConversion"/>
  </si>
  <si>
    <t>iNd+Gd+Mg</t>
    <phoneticPr fontId="2" type="noConversion"/>
  </si>
  <si>
    <t>1-fIn</t>
    <phoneticPr fontId="2" type="noConversion"/>
  </si>
  <si>
    <t>t/s</t>
    <phoneticPr fontId="2" type="noConversion"/>
  </si>
  <si>
    <t>Ea</t>
    <phoneticPr fontId="2" type="noConversion"/>
  </si>
  <si>
    <t>lni</t>
    <phoneticPr fontId="2" type="noConversion"/>
  </si>
  <si>
    <t>Ec</t>
    <phoneticPr fontId="2" type="noConversion"/>
  </si>
  <si>
    <t>M1为In</t>
    <phoneticPr fontId="2" type="noConversion"/>
  </si>
  <si>
    <r>
      <t>N=fIn(</t>
    </r>
    <r>
      <rPr>
        <sz val="11"/>
        <color theme="1"/>
        <rFont val="Calibri"/>
        <family val="2"/>
      </rPr>
      <t>ƿ</t>
    </r>
    <r>
      <rPr>
        <sz val="11"/>
        <color theme="1"/>
        <rFont val="等线"/>
        <family val="3"/>
        <charset val="134"/>
      </rPr>
      <t>V</t>
    </r>
    <r>
      <rPr>
        <sz val="6"/>
        <color theme="1"/>
        <rFont val="等线"/>
        <family val="3"/>
        <charset val="134"/>
      </rPr>
      <t>m</t>
    </r>
    <r>
      <rPr>
        <sz val="11"/>
        <color theme="1"/>
        <rFont val="等线"/>
        <family val="3"/>
        <charset val="134"/>
      </rPr>
      <t>N</t>
    </r>
    <r>
      <rPr>
        <sz val="6"/>
        <color theme="1"/>
        <rFont val="等线"/>
        <family val="3"/>
        <charset val="134"/>
      </rPr>
      <t>A</t>
    </r>
    <r>
      <rPr>
        <sz val="11"/>
        <color theme="1"/>
        <rFont val="等线"/>
        <family val="3"/>
        <charset val="134"/>
      </rPr>
      <t>/M)^(2/3)/N</t>
    </r>
    <r>
      <rPr>
        <sz val="6"/>
        <color theme="1"/>
        <rFont val="等线"/>
        <family val="3"/>
        <charset val="134"/>
      </rPr>
      <t>A</t>
    </r>
    <phoneticPr fontId="7" type="noConversion"/>
  </si>
  <si>
    <t>溶解一层In需要的时间s</t>
    <phoneticPr fontId="2" type="noConversion"/>
  </si>
  <si>
    <t>Gd3+累计的浓度
mol/L</t>
    <phoneticPr fontId="2" type="noConversion"/>
  </si>
  <si>
    <t>dt 时间扩散出去的Gd3+浓度
mol/m3</t>
    <phoneticPr fontId="2" type="noConversion"/>
  </si>
  <si>
    <t>Nd3+累计的浓度
mol/L</t>
    <phoneticPr fontId="2" type="noConversion"/>
  </si>
  <si>
    <t>dt 时间扩散出去的Nd3+浓度
mol/m3</t>
    <phoneticPr fontId="2" type="noConversion"/>
  </si>
  <si>
    <t>JOH-</t>
    <phoneticPr fontId="2" type="noConversion"/>
  </si>
  <si>
    <t>OH-</t>
    <phoneticPr fontId="2" type="noConversion"/>
  </si>
  <si>
    <t>OH-累计的浓度
mol/L</t>
    <phoneticPr fontId="2" type="noConversion"/>
  </si>
  <si>
    <t>H+浓度
mol/L</t>
    <phoneticPr fontId="2" type="noConversion"/>
  </si>
  <si>
    <t>2s</t>
    <phoneticPr fontId="2" type="noConversion"/>
  </si>
  <si>
    <t>Jin</t>
    <phoneticPr fontId="2" type="noConversion"/>
  </si>
  <si>
    <t>JM溶解电流密度A/m2)</t>
  </si>
  <si>
    <t>Ksp</t>
    <phoneticPr fontId="2" type="noConversion"/>
  </si>
  <si>
    <t>Mg(OH)2</t>
    <phoneticPr fontId="2" type="noConversion"/>
  </si>
  <si>
    <t>Gd2O3</t>
    <phoneticPr fontId="2" type="noConversion"/>
  </si>
  <si>
    <t>Nd2O3</t>
    <phoneticPr fontId="2" type="noConversion"/>
  </si>
  <si>
    <t>In2O3</t>
    <phoneticPr fontId="2" type="noConversion"/>
  </si>
  <si>
    <t>Mg2+</t>
    <phoneticPr fontId="2" type="noConversion"/>
  </si>
  <si>
    <t>Gd3+</t>
    <phoneticPr fontId="2" type="noConversion"/>
  </si>
  <si>
    <t>In3+</t>
    <phoneticPr fontId="2" type="noConversion"/>
  </si>
  <si>
    <t>In3+累计的浓度
mol/L</t>
    <phoneticPr fontId="2" type="noConversion"/>
  </si>
  <si>
    <t>H+</t>
    <phoneticPr fontId="2" type="noConversion"/>
  </si>
  <si>
    <t>[Mg2+][OH-]2</t>
    <phoneticPr fontId="2" type="noConversion"/>
  </si>
  <si>
    <t>[In3+]^2[OH-]^6</t>
    <phoneticPr fontId="2" type="noConversion"/>
  </si>
  <si>
    <t>Mg(OH)2
过饱和度</t>
    <phoneticPr fontId="2" type="noConversion"/>
  </si>
  <si>
    <t>In2O3
过饱和度</t>
    <phoneticPr fontId="2" type="noConversion"/>
  </si>
  <si>
    <t>二维形核</t>
    <phoneticPr fontId="2" type="noConversion"/>
  </si>
  <si>
    <t>k(mol/Ls)</t>
    <phoneticPr fontId="2" type="noConversion"/>
  </si>
  <si>
    <t>kB(J/K)</t>
    <phoneticPr fontId="2" type="noConversion"/>
  </si>
  <si>
    <r>
      <t>γ</t>
    </r>
    <r>
      <rPr>
        <sz val="11"/>
        <color theme="1"/>
        <rFont val="等线"/>
        <family val="3"/>
        <charset val="134"/>
      </rPr>
      <t>(J/m2)</t>
    </r>
    <phoneticPr fontId="2" type="noConversion"/>
  </si>
  <si>
    <t>v/m3</t>
    <phoneticPr fontId="2" type="noConversion"/>
  </si>
  <si>
    <t>A</t>
    <phoneticPr fontId="2" type="noConversion"/>
  </si>
  <si>
    <t>cm-3·s-1</t>
    <phoneticPr fontId="2" type="noConversion"/>
  </si>
  <si>
    <t>Gd2O3的VN</t>
    <phoneticPr fontId="2" type="noConversion"/>
  </si>
  <si>
    <t>Mg(OH)2的VN</t>
  </si>
  <si>
    <r>
      <rPr>
        <sz val="11"/>
        <color theme="1"/>
        <rFont val="Calibri"/>
        <family val="2"/>
      </rPr>
      <t>γ</t>
    </r>
    <r>
      <rPr>
        <sz val="11"/>
        <color theme="1"/>
        <rFont val="等线"/>
        <family val="3"/>
        <charset val="134"/>
      </rPr>
      <t>→2/3</t>
    </r>
    <r>
      <rPr>
        <sz val="11"/>
        <color theme="1"/>
        <rFont val="Calibri"/>
        <family val="2"/>
      </rPr>
      <t>γ</t>
    </r>
    <phoneticPr fontId="2" type="noConversion"/>
  </si>
  <si>
    <t>Mg(OH)2的VN
异质形核</t>
    <phoneticPr fontId="2" type="noConversion"/>
  </si>
  <si>
    <t>In2O3的VN</t>
    <phoneticPr fontId="2" type="noConversion"/>
  </si>
  <si>
    <r>
      <rPr>
        <sz val="11"/>
        <color theme="1"/>
        <rFont val="Calibri"/>
        <family val="2"/>
      </rPr>
      <t>γ</t>
    </r>
    <r>
      <rPr>
        <sz val="11"/>
        <color theme="1"/>
        <rFont val="等线"/>
        <family val="3"/>
        <charset val="134"/>
      </rPr>
      <t>(J/m2)</t>
    </r>
    <phoneticPr fontId="2" type="noConversion"/>
  </si>
  <si>
    <t>B</t>
    <phoneticPr fontId="2" type="noConversion"/>
  </si>
  <si>
    <t>Ω(m3)</t>
    <phoneticPr fontId="2" type="noConversion"/>
  </si>
  <si>
    <r>
      <rPr>
        <sz val="11"/>
        <color theme="1"/>
        <rFont val="等线"/>
        <family val="1"/>
        <charset val="134"/>
      </rPr>
      <t>VR</t>
    </r>
    <r>
      <rPr>
        <sz val="11"/>
        <color theme="1"/>
        <rFont val="等线"/>
        <family val="3"/>
        <charset val="134"/>
        <scheme val="minor"/>
      </rPr>
      <t>= A(S-1)^2*tanh(B/(S-1)</t>
    </r>
    <phoneticPr fontId="2" type="noConversion"/>
  </si>
  <si>
    <t>S-1</t>
    <phoneticPr fontId="2" type="noConversion"/>
  </si>
  <si>
    <t>VR(cm/s)</t>
    <phoneticPr fontId="2" type="noConversion"/>
  </si>
  <si>
    <t>S</t>
    <phoneticPr fontId="2" type="noConversion"/>
  </si>
  <si>
    <t>L</t>
    <phoneticPr fontId="2" type="noConversion"/>
  </si>
  <si>
    <t>w</t>
    <phoneticPr fontId="2" type="noConversion"/>
  </si>
  <si>
    <t>[w]</t>
    <phoneticPr fontId="2" type="noConversion"/>
  </si>
  <si>
    <t>w-[w]</t>
    <phoneticPr fontId="2" type="noConversion"/>
  </si>
  <si>
    <t>A(w)</t>
    <phoneticPr fontId="2" type="noConversion"/>
  </si>
  <si>
    <t>A([W])</t>
    <phoneticPr fontId="2" type="noConversion"/>
  </si>
  <si>
    <t>[W]-3</t>
    <phoneticPr fontId="2" type="noConversion"/>
  </si>
  <si>
    <t>n</t>
    <phoneticPr fontId="2" type="noConversion"/>
  </si>
  <si>
    <t>F</t>
    <phoneticPr fontId="2" type="noConversion"/>
  </si>
  <si>
    <t>icorr
A/cm2</t>
    <phoneticPr fontId="2" type="noConversion"/>
  </si>
  <si>
    <t>CR腐蚀速率mm/a</t>
    <phoneticPr fontId="2" type="noConversion"/>
  </si>
  <si>
    <t>覆盖率</t>
    <phoneticPr fontId="2" type="noConversion"/>
  </si>
  <si>
    <t>厚度</t>
    <phoneticPr fontId="2" type="noConversion"/>
  </si>
  <si>
    <t>ϴ</t>
    <phoneticPr fontId="2" type="noConversion"/>
  </si>
  <si>
    <r>
      <t>L</t>
    </r>
    <r>
      <rPr>
        <sz val="11"/>
        <color theme="1"/>
        <rFont val="等线"/>
        <family val="2"/>
        <charset val="134"/>
      </rPr>
      <t>μ</t>
    </r>
    <r>
      <rPr>
        <sz val="11"/>
        <color theme="1"/>
        <rFont val="等线"/>
        <family val="2"/>
        <charset val="134"/>
        <scheme val="minor"/>
      </rPr>
      <t>m</t>
    </r>
    <phoneticPr fontId="2" type="noConversion"/>
  </si>
  <si>
    <t>阳极</t>
    <phoneticPr fontId="2" type="noConversion"/>
  </si>
  <si>
    <t>Gd2O3的VN‘
异质形核</t>
    <phoneticPr fontId="2" type="noConversion"/>
  </si>
  <si>
    <t>AS(m2)</t>
    <phoneticPr fontId="2" type="noConversion"/>
  </si>
  <si>
    <t>X</t>
    <phoneticPr fontId="2" type="noConversion"/>
  </si>
  <si>
    <t>1E-13原本用的</t>
    <phoneticPr fontId="2" type="noConversion"/>
  </si>
  <si>
    <t>C</t>
    <phoneticPr fontId="2" type="noConversion"/>
  </si>
  <si>
    <t>x=10^-6</t>
    <phoneticPr fontId="2" type="noConversion"/>
  </si>
  <si>
    <t>x=10^-9</t>
    <phoneticPr fontId="2" type="noConversion"/>
  </si>
  <si>
    <t>算In溶解</t>
    <phoneticPr fontId="2" type="noConversion"/>
  </si>
  <si>
    <t>x=10^-12</t>
    <phoneticPr fontId="2" type="noConversion"/>
  </si>
  <si>
    <t>溶解小于10^-12时，认为停止</t>
    <phoneticPr fontId="2" type="noConversion"/>
  </si>
  <si>
    <t>时间t/s</t>
  </si>
  <si>
    <t>溶解Mg的时间</t>
    <phoneticPr fontId="2" type="noConversion"/>
  </si>
  <si>
    <t>溶解一层In需要的时间s</t>
  </si>
  <si>
    <t>时间/s</t>
    <phoneticPr fontId="2" type="noConversion"/>
  </si>
  <si>
    <t>7.49*10^-6 s</t>
    <phoneticPr fontId="2" type="noConversion"/>
  </si>
  <si>
    <t>Nd3+</t>
    <phoneticPr fontId="2" type="noConversion"/>
  </si>
  <si>
    <t>(t1+t2)*3</t>
  </si>
  <si>
    <t>(t1+t2)*3</t>
    <phoneticPr fontId="2" type="noConversion"/>
  </si>
  <si>
    <t>(t1+t2)*1</t>
    <phoneticPr fontId="2" type="noConversion"/>
  </si>
  <si>
    <t>(t1+t2)*2</t>
    <phoneticPr fontId="2" type="noConversion"/>
  </si>
  <si>
    <t>(t1+t2)*4</t>
  </si>
  <si>
    <t>(t1+t2)*4</t>
    <phoneticPr fontId="2" type="noConversion"/>
  </si>
  <si>
    <t>MgO</t>
    <phoneticPr fontId="2" type="noConversion"/>
  </si>
  <si>
    <t>Gd(OH)3</t>
    <phoneticPr fontId="2" type="noConversion"/>
  </si>
  <si>
    <t>In(OH)3</t>
    <phoneticPr fontId="2" type="noConversion"/>
  </si>
  <si>
    <t>Nd(OH)3</t>
    <phoneticPr fontId="2" type="noConversion"/>
  </si>
  <si>
    <t>(t1+t2)*5</t>
  </si>
  <si>
    <t>(t1+t2)*5</t>
    <phoneticPr fontId="2" type="noConversion"/>
  </si>
  <si>
    <t>(t1+t2)*6</t>
  </si>
  <si>
    <t>(t1+t2)*6</t>
    <phoneticPr fontId="2" type="noConversion"/>
  </si>
  <si>
    <t>(t1+t2)*7</t>
  </si>
  <si>
    <t>(t1+t2)*7</t>
    <phoneticPr fontId="2" type="noConversion"/>
  </si>
  <si>
    <t>(t1+t2)*8</t>
  </si>
  <si>
    <t>(t1+t2)*8</t>
    <phoneticPr fontId="2" type="noConversion"/>
  </si>
  <si>
    <t>(t1+t2)*9</t>
  </si>
  <si>
    <t>(t1+t2)*9</t>
    <phoneticPr fontId="2" type="noConversion"/>
  </si>
  <si>
    <t>(t1+t2)*10</t>
  </si>
  <si>
    <t>(t1+t2)*10</t>
    <phoneticPr fontId="2" type="noConversion"/>
  </si>
  <si>
    <t>[Gd3+][OH-]^3</t>
    <phoneticPr fontId="2" type="noConversion"/>
  </si>
  <si>
    <t>[Nd3+][OH-]^3</t>
    <phoneticPr fontId="2" type="noConversion"/>
  </si>
  <si>
    <t>Nd(OH)3
过饱和度</t>
    <phoneticPr fontId="2" type="noConversion"/>
  </si>
  <si>
    <t>Gd(OH)3
过饱和度</t>
    <phoneticPr fontId="2" type="noConversion"/>
  </si>
  <si>
    <t>Nd(OH)3的VN</t>
    <phoneticPr fontId="2" type="noConversion"/>
  </si>
  <si>
    <t>Nd(OH)3的VN'
异质形核</t>
    <phoneticPr fontId="2" type="noConversion"/>
  </si>
  <si>
    <r>
      <t>γ</t>
    </r>
    <r>
      <rPr>
        <sz val="11"/>
        <color theme="1"/>
        <rFont val="等线"/>
        <family val="3"/>
        <charset val="134"/>
      </rPr>
      <t>→2/3</t>
    </r>
    <r>
      <rPr>
        <sz val="11"/>
        <color theme="1"/>
        <rFont val="等线"/>
        <family val="2"/>
        <charset val="134"/>
      </rPr>
      <t>γ
VN'/VN</t>
    </r>
    <phoneticPr fontId="2" type="noConversion"/>
  </si>
  <si>
    <t>VN'/VN</t>
    <phoneticPr fontId="2" type="noConversion"/>
  </si>
  <si>
    <t>Mg(OH)2的VN'
异质形核</t>
    <phoneticPr fontId="2" type="noConversion"/>
  </si>
  <si>
    <t>Gd(OH)3的VN</t>
    <phoneticPr fontId="2" type="noConversion"/>
  </si>
  <si>
    <t>Gd(OH)3的VN‘
异质形核</t>
    <phoneticPr fontId="2" type="noConversion"/>
  </si>
  <si>
    <t>(t1+t2)*11</t>
    <phoneticPr fontId="2" type="noConversion"/>
  </si>
  <si>
    <t>(t1+t2)*12</t>
    <phoneticPr fontId="2" type="noConversion"/>
  </si>
  <si>
    <t>(t1+t2)*13</t>
    <phoneticPr fontId="2" type="noConversion"/>
  </si>
  <si>
    <t>(t1+t2)*14</t>
    <phoneticPr fontId="2" type="noConversion"/>
  </si>
  <si>
    <t>(t1+t2)*15</t>
    <phoneticPr fontId="2" type="noConversion"/>
  </si>
  <si>
    <t>(t1+t2)*16</t>
    <phoneticPr fontId="2" type="noConversion"/>
  </si>
  <si>
    <t>(t1+t2)*17</t>
    <phoneticPr fontId="2" type="noConversion"/>
  </si>
  <si>
    <t>(t1+t2)*18</t>
    <phoneticPr fontId="2" type="noConversion"/>
  </si>
  <si>
    <t>(t1+t2)*19</t>
    <phoneticPr fontId="2" type="noConversion"/>
  </si>
  <si>
    <t>(t1+t2)*20</t>
    <phoneticPr fontId="2" type="noConversion"/>
  </si>
  <si>
    <t>L(cm)</t>
    <phoneticPr fontId="2" type="noConversion"/>
  </si>
  <si>
    <t>电量C</t>
    <phoneticPr fontId="2" type="noConversion"/>
  </si>
  <si>
    <t>溶解电量C</t>
    <phoneticPr fontId="2" type="noConversion"/>
  </si>
  <si>
    <t>dc=D*C0/x*dt</t>
  </si>
  <si>
    <t>dc=C0(D/3.14/t/A)^(1/2)dt</t>
  </si>
  <si>
    <t>溶解产生的浓度(无扩散-折算）
(1个dt溶解电流产生的浓度+上一个dt时间)
mol/m3</t>
    <phoneticPr fontId="2" type="noConversion"/>
  </si>
  <si>
    <t>($C$10*$G17*EXP($C$11*$C17^(1/2))+$C$12*$C$13*$G17*$C17^(1/2)-$C$10*$G17)</t>
    <phoneticPr fontId="2" type="noConversion"/>
  </si>
  <si>
    <t>1E3原本用的</t>
    <phoneticPr fontId="2" type="noConversion"/>
  </si>
  <si>
    <t>L(cm)</t>
  </si>
  <si>
    <t>覆盖率</t>
  </si>
  <si>
    <t>厚度</t>
  </si>
  <si>
    <t>乘以时间间隔</t>
    <phoneticPr fontId="2" type="noConversion"/>
  </si>
  <si>
    <t>AS</t>
    <phoneticPr fontId="2" type="noConversion"/>
  </si>
  <si>
    <t>As/A</t>
    <phoneticPr fontId="2" type="noConversion"/>
  </si>
  <si>
    <t>1个dt溶解电流产生的浓度
mol/m3</t>
    <phoneticPr fontId="2" type="noConversion"/>
  </si>
  <si>
    <t>VN''</t>
    <phoneticPr fontId="2" type="noConversion"/>
  </si>
  <si>
    <t>Mg(OH)2</t>
  </si>
  <si>
    <t>Gd(OH)3</t>
  </si>
  <si>
    <t>Nd(OH)3
过饱和度</t>
  </si>
  <si>
    <t>In2O3</t>
  </si>
  <si>
    <t>VR(cm/s)</t>
  </si>
  <si>
    <r>
      <t>γ</t>
    </r>
    <r>
      <rPr>
        <sz val="11"/>
        <color theme="1"/>
        <rFont val="等线"/>
        <family val="3"/>
        <charset val="134"/>
      </rPr>
      <t>→2/3</t>
    </r>
    <r>
      <rPr>
        <sz val="11"/>
        <color theme="1"/>
        <rFont val="等线"/>
        <family val="2"/>
        <charset val="134"/>
      </rPr>
      <t>γ</t>
    </r>
    <phoneticPr fontId="2" type="noConversion"/>
  </si>
  <si>
    <t>dt时间间隔</t>
    <phoneticPr fontId="2" type="noConversion"/>
  </si>
  <si>
    <t>L0+VR*dt</t>
    <phoneticPr fontId="2" type="noConversion"/>
  </si>
  <si>
    <t>VR*t</t>
    <phoneticPr fontId="2" type="noConversion"/>
  </si>
  <si>
    <t>VN*VR*t</t>
    <phoneticPr fontId="2" type="noConversion"/>
  </si>
  <si>
    <t>*时间间隔</t>
    <phoneticPr fontId="2" type="noConversion"/>
  </si>
  <si>
    <t>覆盖率AS/A</t>
    <phoneticPr fontId="2" type="noConversion"/>
  </si>
  <si>
    <r>
      <t>(L0+VR*dt*(1-</t>
    </r>
    <r>
      <rPr>
        <sz val="11"/>
        <color theme="1"/>
        <rFont val="Calibri"/>
        <family val="2"/>
      </rPr>
      <t>ϴ</t>
    </r>
    <r>
      <rPr>
        <sz val="11"/>
        <color theme="1"/>
        <rFont val="等线"/>
        <family val="2"/>
        <charset val="134"/>
      </rPr>
      <t>))/1</t>
    </r>
    <r>
      <rPr>
        <sz val="11"/>
        <color theme="1"/>
        <rFont val="等线"/>
        <family val="2"/>
        <charset val="134"/>
        <scheme val="minor"/>
      </rPr>
      <t>0000</t>
    </r>
    <phoneticPr fontId="2" type="noConversion"/>
  </si>
  <si>
    <t>Lμm</t>
    <phoneticPr fontId="2" type="noConversion"/>
  </si>
  <si>
    <t>L(μm)</t>
    <phoneticPr fontId="2" type="noConversion"/>
  </si>
  <si>
    <t>~JM平均</t>
    <phoneticPr fontId="2" type="noConversion"/>
  </si>
  <si>
    <r>
      <t>iAolly*(1-</t>
    </r>
    <r>
      <rPr>
        <sz val="11"/>
        <color theme="1"/>
        <rFont val="Segoe UI"/>
        <family val="2"/>
        <charset val="161"/>
      </rPr>
      <t>ϴ</t>
    </r>
    <r>
      <rPr>
        <sz val="11"/>
        <color theme="1"/>
        <rFont val="等线"/>
        <family val="2"/>
        <charset val="134"/>
        <scheme val="minor"/>
      </rPr>
      <t>)+ics*</t>
    </r>
    <r>
      <rPr>
        <sz val="11"/>
        <color theme="1"/>
        <rFont val="Segoe UI"/>
        <family val="2"/>
        <charset val="161"/>
      </rPr>
      <t>ϴ</t>
    </r>
    <phoneticPr fontId="2" type="noConversion"/>
  </si>
  <si>
    <t>电流密度i(A/cm2)</t>
    <phoneticPr fontId="2" type="noConversion"/>
  </si>
  <si>
    <t>2个周期</t>
    <phoneticPr fontId="2" type="noConversion"/>
  </si>
  <si>
    <t>7个周期</t>
    <phoneticPr fontId="2" type="noConversion"/>
  </si>
  <si>
    <t>两个周期</t>
    <phoneticPr fontId="2" type="noConversion"/>
  </si>
  <si>
    <t>ics
A/cm2</t>
    <phoneticPr fontId="2" type="noConversion"/>
  </si>
  <si>
    <t>iAolly
A/cm2</t>
    <phoneticPr fontId="2" type="noConversion"/>
  </si>
  <si>
    <t>溶解厚度</t>
    <phoneticPr fontId="2" type="noConversion"/>
  </si>
  <si>
    <t>dc=C0(D/3.14/t/A)^(1/2)dt</t>
    <phoneticPr fontId="2" type="noConversion"/>
  </si>
  <si>
    <t>变量</t>
    <phoneticPr fontId="2" type="noConversion"/>
  </si>
  <si>
    <t>可查</t>
    <phoneticPr fontId="2" type="noConversion"/>
  </si>
  <si>
    <t>计算</t>
    <phoneticPr fontId="2" type="noConversion"/>
  </si>
  <si>
    <t xml:space="preserve">  </t>
    <phoneticPr fontId="2" type="noConversion"/>
  </si>
  <si>
    <t>自己设</t>
    <phoneticPr fontId="2" type="noConversion"/>
  </si>
  <si>
    <t>溶解终止条件</t>
    <phoneticPr fontId="2" type="noConversion"/>
  </si>
  <si>
    <t>面积1m2</t>
    <phoneticPr fontId="2" type="noConversion"/>
  </si>
  <si>
    <t>In富集后</t>
    <phoneticPr fontId="2" type="noConversion"/>
  </si>
  <si>
    <t>ggggg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</si>
</sst>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0">
    <numFmt numFmtId="176" formatCode="0.000%"/>
    <numFmt numFmtId="177" formatCode="0.000_ "/>
    <numFmt numFmtId="178" formatCode="0.0000_ "/>
    <numFmt numFmtId="179" formatCode="0.0000%"/>
    <numFmt numFmtId="180" formatCode="0.0000_);[Red]\(0.0000\)"/>
    <numFmt numFmtId="181" formatCode="0.00_ "/>
    <numFmt numFmtId="182" formatCode="0.00_);\(0.00\)"/>
    <numFmt numFmtId="183" formatCode="0.0000_);\(0.0000\)"/>
    <numFmt numFmtId="184" formatCode="0.000000_ "/>
    <numFmt numFmtId="185" formatCode="0.00000E+00"/>
  </numFmts>
  <fonts count="18" x14ac:knownFonts="1">
    <font>
      <sz val="11"/>
      <color theme="1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sz val="11"/>
      <color theme="1"/>
      <name val="等线"/>
      <family val="3"/>
      <charset val="134"/>
      <scheme val="minor"/>
    </font>
    <font>
      <vertAlign val="superscript"/>
      <sz val="11"/>
      <color theme="1"/>
      <name val="等线"/>
      <family val="3"/>
      <charset val="134"/>
      <scheme val="minor"/>
    </font>
    <font>
      <sz val="11"/>
      <color rgb="FFFF0000"/>
      <name val="等线"/>
      <family val="3"/>
      <charset val="134"/>
      <scheme val="minor"/>
    </font>
    <font>
      <sz val="11"/>
      <color theme="1"/>
      <name val="等线"/>
      <family val="3"/>
      <charset val="134"/>
    </font>
    <font>
      <sz val="9"/>
      <name val="等线"/>
      <family val="3"/>
      <charset val="134"/>
      <scheme val="minor"/>
    </font>
    <font>
      <sz val="11"/>
      <color rgb="FFFF0000"/>
      <name val="Calibri"/>
      <family val="2"/>
    </font>
    <font>
      <sz val="11"/>
      <color rgb="FFFF0000"/>
      <name val="等线"/>
      <family val="3"/>
      <charset val="134"/>
    </font>
    <font>
      <sz val="11"/>
      <color theme="1"/>
      <name val="Calibri"/>
      <family val="2"/>
    </font>
    <font>
      <sz val="6"/>
      <color theme="1"/>
      <name val="等线"/>
      <family val="3"/>
      <charset val="134"/>
    </font>
    <font>
      <sz val="11"/>
      <color theme="1"/>
      <name val="等线"/>
      <family val="2"/>
      <charset val="134"/>
    </font>
    <font>
      <sz val="12"/>
      <color theme="1"/>
      <name val="等线"/>
      <family val="3"/>
      <charset val="134"/>
    </font>
    <font>
      <sz val="11"/>
      <color theme="1"/>
      <name val="等线"/>
      <family val="1"/>
      <charset val="134"/>
      <scheme val="minor"/>
    </font>
    <font>
      <sz val="11"/>
      <color theme="1"/>
      <name val="等线"/>
      <family val="1"/>
      <charset val="134"/>
    </font>
    <font>
      <sz val="11"/>
      <name val="等线"/>
      <family val="2"/>
      <charset val="134"/>
      <scheme val="minor"/>
    </font>
    <font>
      <sz val="11"/>
      <color theme="1"/>
      <name val="Segoe UI"/>
      <family val="2"/>
      <charset val="161"/>
    </font>
  </fonts>
  <fills count="24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30">
    <xf numFmtId="0" fontId="0" fillId="0" borderId="0" xfId="0">
      <alignment vertical="center"/>
    </xf>
    <xf numFmtId="176" fontId="0" fillId="0" borderId="0" xfId="0" applyNumberFormat="1">
      <alignment vertical="center"/>
    </xf>
    <xf numFmtId="0" fontId="0" fillId="2" borderId="0" xfId="0" applyFill="1">
      <alignment vertical="center"/>
    </xf>
    <xf numFmtId="0" fontId="3" fillId="0" borderId="0" xfId="0" applyFont="1">
      <alignment vertical="center"/>
    </xf>
    <xf numFmtId="49" fontId="0" fillId="0" borderId="0" xfId="0" applyNumberFormat="1">
      <alignment vertical="center"/>
    </xf>
    <xf numFmtId="11" fontId="0" fillId="0" borderId="0" xfId="0" applyNumberFormat="1">
      <alignment vertical="center"/>
    </xf>
    <xf numFmtId="177" fontId="0" fillId="0" borderId="0" xfId="0" applyNumberFormat="1">
      <alignment vertical="center"/>
    </xf>
    <xf numFmtId="0" fontId="1" fillId="3" borderId="0" xfId="0" applyFont="1" applyFill="1">
      <alignment vertical="center"/>
    </xf>
    <xf numFmtId="177" fontId="5" fillId="3" borderId="0" xfId="0" applyNumberFormat="1" applyFont="1" applyFill="1">
      <alignment vertical="center"/>
    </xf>
    <xf numFmtId="0" fontId="0" fillId="3" borderId="0" xfId="0" applyFill="1">
      <alignment vertical="center"/>
    </xf>
    <xf numFmtId="0" fontId="0" fillId="4" borderId="0" xfId="0" applyFill="1">
      <alignment vertical="center"/>
    </xf>
    <xf numFmtId="11" fontId="0" fillId="4" borderId="0" xfId="0" applyNumberFormat="1" applyFill="1">
      <alignment vertical="center"/>
    </xf>
    <xf numFmtId="0" fontId="0" fillId="0" borderId="0" xfId="0" quotePrefix="1">
      <alignment vertical="center"/>
    </xf>
    <xf numFmtId="49" fontId="0" fillId="2" borderId="0" xfId="0" applyNumberFormat="1" applyFill="1">
      <alignment vertical="center"/>
    </xf>
    <xf numFmtId="49" fontId="6" fillId="0" borderId="0" xfId="0" applyNumberFormat="1" applyFont="1">
      <alignment vertical="center"/>
    </xf>
    <xf numFmtId="178" fontId="0" fillId="0" borderId="0" xfId="0" applyNumberFormat="1">
      <alignment vertical="center"/>
    </xf>
    <xf numFmtId="179" fontId="0" fillId="0" borderId="0" xfId="0" applyNumberFormat="1">
      <alignment vertical="center"/>
    </xf>
    <xf numFmtId="0" fontId="0" fillId="5" borderId="0" xfId="0" applyFill="1">
      <alignment vertical="center"/>
    </xf>
    <xf numFmtId="11" fontId="0" fillId="5" borderId="0" xfId="0" applyNumberFormat="1" applyFill="1">
      <alignment vertical="center"/>
    </xf>
    <xf numFmtId="49" fontId="0" fillId="5" borderId="0" xfId="0" applyNumberFormat="1" applyFill="1">
      <alignment vertical="center"/>
    </xf>
    <xf numFmtId="177" fontId="0" fillId="5" borderId="0" xfId="0" applyNumberFormat="1" applyFill="1">
      <alignment vertical="center"/>
    </xf>
    <xf numFmtId="0" fontId="0" fillId="0" borderId="0" xfId="0" applyAlignment="1">
      <alignment vertical="center" wrapText="1"/>
    </xf>
    <xf numFmtId="0" fontId="3" fillId="3" borderId="0" xfId="0" applyFont="1" applyFill="1" applyAlignment="1">
      <alignment vertical="center" wrapText="1"/>
    </xf>
    <xf numFmtId="0" fontId="8" fillId="3" borderId="0" xfId="0" applyFont="1" applyFill="1">
      <alignment vertical="center"/>
    </xf>
    <xf numFmtId="178" fontId="3" fillId="0" borderId="0" xfId="0" applyNumberFormat="1" applyFont="1">
      <alignment vertical="center"/>
    </xf>
    <xf numFmtId="11" fontId="0" fillId="3" borderId="0" xfId="0" applyNumberFormat="1" applyFill="1">
      <alignment vertical="center"/>
    </xf>
    <xf numFmtId="11" fontId="0" fillId="6" borderId="0" xfId="0" applyNumberFormat="1" applyFill="1">
      <alignment vertical="center"/>
    </xf>
    <xf numFmtId="180" fontId="0" fillId="0" borderId="0" xfId="0" applyNumberFormat="1">
      <alignment vertical="center"/>
    </xf>
    <xf numFmtId="179" fontId="0" fillId="5" borderId="0" xfId="0" applyNumberFormat="1" applyFill="1">
      <alignment vertical="center"/>
    </xf>
    <xf numFmtId="49" fontId="0" fillId="4" borderId="0" xfId="0" applyNumberFormat="1" applyFill="1">
      <alignment vertical="center"/>
    </xf>
    <xf numFmtId="0" fontId="8" fillId="0" borderId="0" xfId="0" applyFont="1">
      <alignment vertical="center"/>
    </xf>
    <xf numFmtId="0" fontId="12" fillId="7" borderId="0" xfId="0" applyFont="1" applyFill="1">
      <alignment vertical="center"/>
    </xf>
    <xf numFmtId="0" fontId="3" fillId="7" borderId="0" xfId="0" applyFont="1" applyFill="1" applyAlignment="1">
      <alignment vertical="center" wrapText="1"/>
    </xf>
    <xf numFmtId="0" fontId="0" fillId="7" borderId="0" xfId="0" applyFill="1" applyAlignment="1">
      <alignment vertical="center" wrapText="1"/>
    </xf>
    <xf numFmtId="0" fontId="6" fillId="0" borderId="0" xfId="0" applyFont="1">
      <alignment vertical="center"/>
    </xf>
    <xf numFmtId="0" fontId="0" fillId="8" borderId="0" xfId="0" applyFill="1">
      <alignment vertical="center"/>
    </xf>
    <xf numFmtId="178" fontId="0" fillId="5" borderId="0" xfId="0" applyNumberFormat="1" applyFill="1">
      <alignment vertical="center"/>
    </xf>
    <xf numFmtId="181" fontId="5" fillId="3" borderId="0" xfId="0" applyNumberFormat="1" applyFont="1" applyFill="1">
      <alignment vertical="center"/>
    </xf>
    <xf numFmtId="181" fontId="0" fillId="3" borderId="0" xfId="0" applyNumberFormat="1" applyFill="1">
      <alignment vertical="center"/>
    </xf>
    <xf numFmtId="181" fontId="0" fillId="0" borderId="0" xfId="0" applyNumberFormat="1">
      <alignment vertical="center"/>
    </xf>
    <xf numFmtId="11" fontId="0" fillId="2" borderId="0" xfId="0" applyNumberFormat="1" applyFill="1">
      <alignment vertical="center"/>
    </xf>
    <xf numFmtId="0" fontId="0" fillId="6" borderId="0" xfId="0" applyFill="1">
      <alignment vertical="center"/>
    </xf>
    <xf numFmtId="11" fontId="0" fillId="9" borderId="0" xfId="0" applyNumberFormat="1" applyFill="1">
      <alignment vertical="center"/>
    </xf>
    <xf numFmtId="0" fontId="0" fillId="9" borderId="0" xfId="0" applyFill="1">
      <alignment vertical="center"/>
    </xf>
    <xf numFmtId="11" fontId="0" fillId="10" borderId="0" xfId="0" applyNumberFormat="1" applyFill="1">
      <alignment vertical="center"/>
    </xf>
    <xf numFmtId="0" fontId="0" fillId="10" borderId="0" xfId="0" applyFill="1">
      <alignment vertical="center"/>
    </xf>
    <xf numFmtId="0" fontId="0" fillId="9" borderId="0" xfId="0" applyFill="1" applyAlignment="1">
      <alignment vertical="center" wrapText="1"/>
    </xf>
    <xf numFmtId="0" fontId="0" fillId="3" borderId="0" xfId="0" applyFill="1" applyAlignment="1">
      <alignment vertical="center" wrapText="1"/>
    </xf>
    <xf numFmtId="0" fontId="0" fillId="6" borderId="0" xfId="0" applyFill="1" applyAlignment="1">
      <alignment vertical="center" wrapText="1"/>
    </xf>
    <xf numFmtId="0" fontId="0" fillId="10" borderId="0" xfId="0" applyFill="1" applyAlignment="1">
      <alignment vertical="center" wrapText="1"/>
    </xf>
    <xf numFmtId="11" fontId="12" fillId="0" borderId="0" xfId="0" applyNumberFormat="1" applyFont="1">
      <alignment vertical="center"/>
    </xf>
    <xf numFmtId="11" fontId="0" fillId="0" borderId="0" xfId="0" applyNumberFormat="1" applyAlignment="1">
      <alignment horizontal="right" vertical="center"/>
    </xf>
    <xf numFmtId="11" fontId="0" fillId="0" borderId="0" xfId="0" applyNumberFormat="1" applyAlignment="1">
      <alignment horizontal="left" vertical="center"/>
    </xf>
    <xf numFmtId="11" fontId="12" fillId="0" borderId="0" xfId="0" applyNumberFormat="1" applyFont="1" applyAlignment="1">
      <alignment horizontal="left" vertical="center"/>
    </xf>
    <xf numFmtId="0" fontId="13" fillId="0" borderId="0" xfId="0" applyFont="1" applyAlignment="1">
      <alignment horizontal="left" vertical="center"/>
    </xf>
    <xf numFmtId="0" fontId="0" fillId="0" borderId="0" xfId="0" applyAlignment="1">
      <alignment horizontal="left" vertical="center"/>
    </xf>
    <xf numFmtId="0" fontId="0" fillId="4" borderId="0" xfId="0" applyFill="1" applyAlignment="1">
      <alignment horizontal="left" vertical="center"/>
    </xf>
    <xf numFmtId="0" fontId="0" fillId="11" borderId="0" xfId="0" applyFill="1">
      <alignment vertical="center"/>
    </xf>
    <xf numFmtId="11" fontId="0" fillId="11" borderId="0" xfId="0" applyNumberFormat="1" applyFill="1">
      <alignment vertical="center"/>
    </xf>
    <xf numFmtId="0" fontId="0" fillId="12" borderId="0" xfId="0" applyFill="1">
      <alignment vertical="center"/>
    </xf>
    <xf numFmtId="11" fontId="0" fillId="12" borderId="0" xfId="0" applyNumberFormat="1" applyFill="1">
      <alignment vertical="center"/>
    </xf>
    <xf numFmtId="11" fontId="0" fillId="4" borderId="0" xfId="0" applyNumberFormat="1" applyFill="1" applyAlignment="1">
      <alignment horizontal="right" vertical="center"/>
    </xf>
    <xf numFmtId="11" fontId="10" fillId="0" borderId="0" xfId="0" applyNumberFormat="1" applyFont="1">
      <alignment vertical="center"/>
    </xf>
    <xf numFmtId="11" fontId="14" fillId="0" borderId="0" xfId="0" applyNumberFormat="1" applyFont="1">
      <alignment vertical="center"/>
    </xf>
    <xf numFmtId="11" fontId="0" fillId="2" borderId="0" xfId="0" applyNumberFormat="1" applyFill="1" applyAlignment="1">
      <alignment horizontal="center" vertical="center"/>
    </xf>
    <xf numFmtId="182" fontId="0" fillId="0" borderId="0" xfId="0" applyNumberFormat="1">
      <alignment vertical="center"/>
    </xf>
    <xf numFmtId="183" fontId="0" fillId="0" borderId="0" xfId="0" applyNumberFormat="1">
      <alignment vertical="center"/>
    </xf>
    <xf numFmtId="182" fontId="0" fillId="2" borderId="0" xfId="0" applyNumberFormat="1" applyFill="1">
      <alignment vertical="center"/>
    </xf>
    <xf numFmtId="183" fontId="0" fillId="2" borderId="0" xfId="0" applyNumberFormat="1" applyFill="1">
      <alignment vertical="center"/>
    </xf>
    <xf numFmtId="0" fontId="10" fillId="0" borderId="0" xfId="0" applyFont="1">
      <alignment vertical="center"/>
    </xf>
    <xf numFmtId="0" fontId="0" fillId="2" borderId="0" xfId="0" applyFill="1" applyAlignment="1">
      <alignment vertical="center" wrapText="1"/>
    </xf>
    <xf numFmtId="0" fontId="0" fillId="13" borderId="0" xfId="0" applyFill="1">
      <alignment vertical="center"/>
    </xf>
    <xf numFmtId="11" fontId="0" fillId="13" borderId="0" xfId="0" applyNumberFormat="1" applyFill="1">
      <alignment vertical="center"/>
    </xf>
    <xf numFmtId="11" fontId="0" fillId="14" borderId="0" xfId="0" applyNumberFormat="1" applyFill="1">
      <alignment vertical="center"/>
    </xf>
    <xf numFmtId="11" fontId="0" fillId="2" borderId="0" xfId="0" applyNumberFormat="1" applyFill="1" applyAlignment="1">
      <alignment vertical="center" wrapText="1"/>
    </xf>
    <xf numFmtId="0" fontId="3" fillId="12" borderId="0" xfId="0" applyFont="1" applyFill="1" applyAlignment="1">
      <alignment vertical="center" wrapText="1"/>
    </xf>
    <xf numFmtId="0" fontId="0" fillId="12" borderId="0" xfId="0" applyFill="1" applyAlignment="1">
      <alignment vertical="center" wrapText="1"/>
    </xf>
    <xf numFmtId="183" fontId="0" fillId="12" borderId="0" xfId="0" applyNumberFormat="1" applyFill="1">
      <alignment vertical="center"/>
    </xf>
    <xf numFmtId="11" fontId="0" fillId="15" borderId="0" xfId="0" applyNumberFormat="1" applyFill="1">
      <alignment vertical="center"/>
    </xf>
    <xf numFmtId="0" fontId="0" fillId="15" borderId="0" xfId="0" applyFill="1">
      <alignment vertical="center"/>
    </xf>
    <xf numFmtId="0" fontId="16" fillId="15" borderId="0" xfId="0" applyFont="1" applyFill="1">
      <alignment vertical="center"/>
    </xf>
    <xf numFmtId="11" fontId="16" fillId="15" borderId="0" xfId="0" applyNumberFormat="1" applyFont="1" applyFill="1">
      <alignment vertical="center"/>
    </xf>
    <xf numFmtId="11" fontId="0" fillId="16" borderId="0" xfId="0" applyNumberFormat="1" applyFill="1">
      <alignment vertical="center"/>
    </xf>
    <xf numFmtId="184" fontId="0" fillId="0" borderId="0" xfId="0" applyNumberFormat="1">
      <alignment vertical="center"/>
    </xf>
    <xf numFmtId="0" fontId="0" fillId="17" borderId="0" xfId="0" applyFill="1">
      <alignment vertical="center"/>
    </xf>
    <xf numFmtId="11" fontId="0" fillId="17" borderId="0" xfId="0" applyNumberFormat="1" applyFill="1">
      <alignment vertical="center"/>
    </xf>
    <xf numFmtId="0" fontId="0" fillId="18" borderId="0" xfId="0" applyFill="1">
      <alignment vertical="center"/>
    </xf>
    <xf numFmtId="11" fontId="0" fillId="18" borderId="0" xfId="0" applyNumberFormat="1" applyFill="1">
      <alignment vertical="center"/>
    </xf>
    <xf numFmtId="11" fontId="12" fillId="18" borderId="0" xfId="0" applyNumberFormat="1" applyFont="1" applyFill="1" applyAlignment="1">
      <alignment vertical="center" wrapText="1"/>
    </xf>
    <xf numFmtId="11" fontId="0" fillId="18" borderId="0" xfId="0" applyNumberFormat="1" applyFill="1" applyAlignment="1">
      <alignment vertical="center" wrapText="1"/>
    </xf>
    <xf numFmtId="183" fontId="0" fillId="4" borderId="0" xfId="0" applyNumberFormat="1" applyFill="1">
      <alignment vertical="center"/>
    </xf>
    <xf numFmtId="182" fontId="0" fillId="4" borderId="0" xfId="0" applyNumberFormat="1" applyFill="1">
      <alignment vertical="center"/>
    </xf>
    <xf numFmtId="0" fontId="3" fillId="11" borderId="0" xfId="0" applyFont="1" applyFill="1" applyAlignment="1">
      <alignment vertical="center" wrapText="1"/>
    </xf>
    <xf numFmtId="11" fontId="0" fillId="19" borderId="0" xfId="0" applyNumberFormat="1" applyFill="1">
      <alignment vertical="center"/>
    </xf>
    <xf numFmtId="0" fontId="0" fillId="19" borderId="0" xfId="0" applyFill="1">
      <alignment vertical="center"/>
    </xf>
    <xf numFmtId="181" fontId="0" fillId="4" borderId="0" xfId="0" applyNumberFormat="1" applyFill="1">
      <alignment vertical="center"/>
    </xf>
    <xf numFmtId="183" fontId="0" fillId="5" borderId="0" xfId="0" applyNumberFormat="1" applyFill="1">
      <alignment vertical="center"/>
    </xf>
    <xf numFmtId="182" fontId="0" fillId="12" borderId="0" xfId="0" applyNumberFormat="1" applyFill="1">
      <alignment vertical="center"/>
    </xf>
    <xf numFmtId="181" fontId="0" fillId="19" borderId="0" xfId="0" applyNumberFormat="1" applyFill="1">
      <alignment vertical="center"/>
    </xf>
    <xf numFmtId="182" fontId="0" fillId="19" borderId="0" xfId="0" applyNumberFormat="1" applyFill="1">
      <alignment vertical="center"/>
    </xf>
    <xf numFmtId="183" fontId="0" fillId="19" borderId="0" xfId="0" applyNumberFormat="1" applyFill="1">
      <alignment vertical="center"/>
    </xf>
    <xf numFmtId="182" fontId="0" fillId="5" borderId="0" xfId="0" applyNumberFormat="1" applyFill="1">
      <alignment vertical="center"/>
    </xf>
    <xf numFmtId="0" fontId="0" fillId="20" borderId="0" xfId="0" applyFill="1">
      <alignment vertical="center"/>
    </xf>
    <xf numFmtId="11" fontId="0" fillId="20" borderId="0" xfId="0" applyNumberFormat="1" applyFill="1">
      <alignment vertical="center"/>
    </xf>
    <xf numFmtId="185" fontId="0" fillId="5" borderId="0" xfId="0" applyNumberFormat="1" applyFill="1">
      <alignment vertical="center"/>
    </xf>
    <xf numFmtId="185" fontId="0" fillId="0" borderId="0" xfId="0" applyNumberFormat="1">
      <alignment vertical="center"/>
    </xf>
    <xf numFmtId="185" fontId="0" fillId="12" borderId="0" xfId="0" applyNumberFormat="1" applyFill="1">
      <alignment vertical="center"/>
    </xf>
    <xf numFmtId="185" fontId="0" fillId="15" borderId="0" xfId="0" applyNumberFormat="1" applyFill="1">
      <alignment vertical="center"/>
    </xf>
    <xf numFmtId="185" fontId="16" fillId="15" borderId="0" xfId="0" applyNumberFormat="1" applyFont="1" applyFill="1">
      <alignment vertical="center"/>
    </xf>
    <xf numFmtId="185" fontId="0" fillId="12" borderId="0" xfId="0" applyNumberFormat="1" applyFill="1" applyAlignment="1">
      <alignment vertical="center" wrapText="1"/>
    </xf>
    <xf numFmtId="185" fontId="0" fillId="20" borderId="0" xfId="0" applyNumberFormat="1" applyFill="1">
      <alignment vertical="center"/>
    </xf>
    <xf numFmtId="185" fontId="0" fillId="19" borderId="0" xfId="0" applyNumberFormat="1" applyFill="1">
      <alignment vertical="center"/>
    </xf>
    <xf numFmtId="11" fontId="0" fillId="21" borderId="0" xfId="0" applyNumberFormat="1" applyFill="1">
      <alignment vertical="center"/>
    </xf>
    <xf numFmtId="181" fontId="0" fillId="21" borderId="0" xfId="0" applyNumberFormat="1" applyFill="1">
      <alignment vertical="center"/>
    </xf>
    <xf numFmtId="0" fontId="0" fillId="21" borderId="0" xfId="0" applyFill="1">
      <alignment vertical="center"/>
    </xf>
    <xf numFmtId="182" fontId="0" fillId="21" borderId="0" xfId="0" applyNumberFormat="1" applyFill="1">
      <alignment vertical="center"/>
    </xf>
    <xf numFmtId="183" fontId="0" fillId="21" borderId="0" xfId="0" applyNumberFormat="1" applyFill="1">
      <alignment vertical="center"/>
    </xf>
    <xf numFmtId="185" fontId="0" fillId="21" borderId="0" xfId="0" applyNumberFormat="1" applyFill="1">
      <alignment vertical="center"/>
    </xf>
    <xf numFmtId="0" fontId="0" fillId="22" borderId="0" xfId="0" applyFill="1">
      <alignment vertical="center"/>
    </xf>
    <xf numFmtId="11" fontId="0" fillId="22" borderId="0" xfId="0" applyNumberFormat="1" applyFill="1">
      <alignment vertical="center"/>
    </xf>
    <xf numFmtId="185" fontId="0" fillId="10" borderId="0" xfId="0" applyNumberFormat="1" applyFill="1">
      <alignment vertical="center"/>
    </xf>
    <xf numFmtId="183" fontId="0" fillId="10" borderId="0" xfId="0" applyNumberFormat="1" applyFill="1">
      <alignment vertical="center"/>
    </xf>
    <xf numFmtId="0" fontId="0" fillId="23" borderId="0" xfId="0" applyFill="1">
      <alignment vertical="center"/>
    </xf>
    <xf numFmtId="179" fontId="0" fillId="23" borderId="0" xfId="0" applyNumberFormat="1" applyFill="1">
      <alignment vertical="center"/>
    </xf>
    <xf numFmtId="178" fontId="0" fillId="23" borderId="0" xfId="0" applyNumberFormat="1" applyFill="1">
      <alignment vertical="center"/>
    </xf>
    <xf numFmtId="11" fontId="0" fillId="23" borderId="0" xfId="0" applyNumberFormat="1" applyFill="1">
      <alignment vertical="center"/>
    </xf>
    <xf numFmtId="180" fontId="0" fillId="23" borderId="0" xfId="0" applyNumberFormat="1" applyFill="1">
      <alignment vertical="center"/>
    </xf>
    <xf numFmtId="0" fontId="0" fillId="23" borderId="0" xfId="0" quotePrefix="1" applyFill="1">
      <alignment vertical="center"/>
    </xf>
    <xf numFmtId="0" fontId="1" fillId="23" borderId="0" xfId="0" applyFont="1" applyFill="1">
      <alignment vertical="center"/>
    </xf>
    <xf numFmtId="11" fontId="5" fillId="23" borderId="0" xfId="0" applyNumberFormat="1" applyFont="1" applyFill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sharedStrings" Target="sharedStrings.xml"/><Relationship Id="rId8" Type="http://schemas.openxmlformats.org/officeDocument/2006/relationships/worksheet" Target="worksheets/sheet8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165100</xdr:colOff>
      <xdr:row>13</xdr:row>
      <xdr:rowOff>50800</xdr:rowOff>
    </xdr:from>
    <xdr:to>
      <xdr:col>16</xdr:col>
      <xdr:colOff>112183</xdr:colOff>
      <xdr:row>30</xdr:row>
      <xdr:rowOff>162662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12DCC09B-8A66-4FA9-81C0-C2545862A5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04800" y="2362200"/>
          <a:ext cx="3249083" cy="313446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8</xdr:row>
      <xdr:rowOff>0</xdr:rowOff>
    </xdr:from>
    <xdr:to>
      <xdr:col>8</xdr:col>
      <xdr:colOff>652519</xdr:colOff>
      <xdr:row>10</xdr:row>
      <xdr:rowOff>137584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3A5CB2B1-6637-4F9F-9FF7-275D3EA568B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-1" t="8820" r="1222" b="63546"/>
        <a:stretch/>
      </xdr:blipFill>
      <xdr:spPr>
        <a:xfrm>
          <a:off x="8528050" y="1422400"/>
          <a:ext cx="2176519" cy="493184"/>
        </a:xfrm>
        <a:prstGeom prst="rect">
          <a:avLst/>
        </a:prstGeom>
      </xdr:spPr>
    </xdr:pic>
    <xdr:clientData/>
  </xdr:twoCellAnchor>
  <xdr:twoCellAnchor editAs="oneCell">
    <xdr:from>
      <xdr:col>11</xdr:col>
      <xdr:colOff>165100</xdr:colOff>
      <xdr:row>13</xdr:row>
      <xdr:rowOff>50800</xdr:rowOff>
    </xdr:from>
    <xdr:to>
      <xdr:col>16</xdr:col>
      <xdr:colOff>112183</xdr:colOff>
      <xdr:row>30</xdr:row>
      <xdr:rowOff>162662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D7BF1840-307F-46F1-B132-0D4F2B4B7B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557250" y="2362200"/>
          <a:ext cx="3249083" cy="3134462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189770</xdr:colOff>
      <xdr:row>5</xdr:row>
      <xdr:rowOff>90304</xdr:rowOff>
    </xdr:from>
    <xdr:to>
      <xdr:col>7</xdr:col>
      <xdr:colOff>890461</xdr:colOff>
      <xdr:row>9</xdr:row>
      <xdr:rowOff>44925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1046A2FE-B89D-4432-98B6-8EB8345DA8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23161" y="966166"/>
          <a:ext cx="5087300" cy="65531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109483</xdr:colOff>
      <xdr:row>9</xdr:row>
      <xdr:rowOff>153276</xdr:rowOff>
    </xdr:from>
    <xdr:to>
      <xdr:col>8</xdr:col>
      <xdr:colOff>807344</xdr:colOff>
      <xdr:row>12</xdr:row>
      <xdr:rowOff>69948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76EA696E-13DF-4F1C-89C6-EDD4AC1AF2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2874" y="1729828"/>
          <a:ext cx="6230390" cy="44218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374650</xdr:colOff>
      <xdr:row>0</xdr:row>
      <xdr:rowOff>101600</xdr:rowOff>
    </xdr:from>
    <xdr:to>
      <xdr:col>4</xdr:col>
      <xdr:colOff>889522</xdr:colOff>
      <xdr:row>3</xdr:row>
      <xdr:rowOff>68546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414CC1D6-9DDA-4EE4-AD0E-9C2BECA8B7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03400" y="101600"/>
          <a:ext cx="1175272" cy="50034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7</xdr:row>
      <xdr:rowOff>63500</xdr:rowOff>
    </xdr:from>
    <xdr:to>
      <xdr:col>4</xdr:col>
      <xdr:colOff>199465</xdr:colOff>
      <xdr:row>10</xdr:row>
      <xdr:rowOff>152400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B1AC5025-F7B0-4642-AA05-87334B5828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27150"/>
          <a:ext cx="2841065" cy="622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50800</xdr:colOff>
      <xdr:row>3</xdr:row>
      <xdr:rowOff>88900</xdr:rowOff>
    </xdr:from>
    <xdr:to>
      <xdr:col>6</xdr:col>
      <xdr:colOff>349250</xdr:colOff>
      <xdr:row>5</xdr:row>
      <xdr:rowOff>31750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300EA98F-FD8E-4EBC-8087-709B25EBC7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30600" y="622300"/>
          <a:ext cx="95885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622300</xdr:colOff>
      <xdr:row>0</xdr:row>
      <xdr:rowOff>114300</xdr:rowOff>
    </xdr:from>
    <xdr:to>
      <xdr:col>10</xdr:col>
      <xdr:colOff>647700</xdr:colOff>
      <xdr:row>3</xdr:row>
      <xdr:rowOff>95250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656E974B-78B1-48AF-9269-D8194A91F1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43100" y="114300"/>
          <a:ext cx="5486400" cy="514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7</xdr:row>
      <xdr:rowOff>63500</xdr:rowOff>
    </xdr:from>
    <xdr:to>
      <xdr:col>4</xdr:col>
      <xdr:colOff>199465</xdr:colOff>
      <xdr:row>10</xdr:row>
      <xdr:rowOff>152400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D93D5236-B950-4468-8A58-2E4DA201F5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04950"/>
          <a:ext cx="2841065" cy="622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7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0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13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840D2B-C0ED-431A-B6AB-51C9DD319450}">
  <dimension ref="A2"/>
  <sheetViews>
    <sheetView tabSelected="1" workbookViewId="0">
      <selection activeCell="C7" sqref="C7"/>
    </sheetView>
  </sheetViews>
  <sheetFormatPr defaultRowHeight="13.8" x14ac:dyDescent="0.25"/>
  <sheetData>
    <row r="2" spans="1:1" x14ac:dyDescent="0.25">
      <c r="A2" t="s">
        <v>305</v>
      </c>
    </row>
  </sheetData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99E1B9-743B-41A4-A3B6-A83E3E6EBE26}">
  <dimension ref="A2:I7"/>
  <sheetViews>
    <sheetView zoomScale="180" zoomScaleNormal="180" workbookViewId="0">
      <selection activeCell="A4" sqref="A4"/>
    </sheetView>
  </sheetViews>
  <sheetFormatPr defaultRowHeight="13.8" x14ac:dyDescent="0.25"/>
  <cols>
    <col min="2" max="2" width="17.21875" customWidth="1"/>
  </cols>
  <sheetData>
    <row r="2" spans="1:9" x14ac:dyDescent="0.25">
      <c r="B2" s="2"/>
      <c r="C2" s="2" t="s">
        <v>0</v>
      </c>
      <c r="D2" s="2" t="s">
        <v>1</v>
      </c>
      <c r="E2" s="2" t="s">
        <v>2</v>
      </c>
      <c r="F2" s="2" t="s">
        <v>4</v>
      </c>
      <c r="H2" s="2" t="s">
        <v>142</v>
      </c>
      <c r="I2" s="2" t="s">
        <v>157</v>
      </c>
    </row>
    <row r="3" spans="1:9" x14ac:dyDescent="0.25">
      <c r="A3" t="s">
        <v>298</v>
      </c>
      <c r="B3" t="s">
        <v>3</v>
      </c>
      <c r="C3">
        <v>144.19999999999999</v>
      </c>
      <c r="D3">
        <v>157.30000000000001</v>
      </c>
      <c r="E3">
        <v>114.8</v>
      </c>
      <c r="F3">
        <v>24</v>
      </c>
    </row>
    <row r="4" spans="1:9" ht="13.5" customHeight="1" x14ac:dyDescent="0.25">
      <c r="A4" t="s">
        <v>297</v>
      </c>
      <c r="B4" t="s">
        <v>5</v>
      </c>
      <c r="C4" s="1">
        <v>3.1820000000000001E-2</v>
      </c>
      <c r="D4" s="1">
        <v>1.1900000000000001E-2</v>
      </c>
      <c r="E4" s="1">
        <v>6.3099999999999996E-3</v>
      </c>
      <c r="F4" s="1">
        <f>1-SUM(C4:E4)</f>
        <v>0.94996999999999998</v>
      </c>
    </row>
    <row r="5" spans="1:9" x14ac:dyDescent="0.25">
      <c r="B5" t="s">
        <v>6</v>
      </c>
      <c r="C5" s="1">
        <f>C4/C3/(C4/C3+D4/D3+E4/E3+F4/F3)</f>
        <v>5.5258488061295553E-3</v>
      </c>
      <c r="D5" s="1">
        <f>D4/D3/(C4/C3+D4/D3+E4/E3+F4/F3)</f>
        <v>1.894446398136329E-3</v>
      </c>
      <c r="E5" s="1">
        <f>E4/E3/(C4/C3+D4/D3+E4/E3+F4/F3)</f>
        <v>1.3764218372276146E-3</v>
      </c>
      <c r="F5" s="1">
        <f>F4/F3/(C4/C3+D4/D3+E4/E3+F4/F3)</f>
        <v>0.99120328295850657</v>
      </c>
      <c r="G5">
        <f>SUM(C5:F5)</f>
        <v>1</v>
      </c>
    </row>
    <row r="6" spans="1:9" x14ac:dyDescent="0.25">
      <c r="A6" t="s">
        <v>298</v>
      </c>
      <c r="B6" t="s">
        <v>68</v>
      </c>
      <c r="C6">
        <v>7.0039999999999996</v>
      </c>
      <c r="D6">
        <v>7.9009999999999998</v>
      </c>
      <c r="E6">
        <v>7.3</v>
      </c>
      <c r="F6">
        <v>1.74</v>
      </c>
    </row>
    <row r="7" spans="1:9" x14ac:dyDescent="0.25">
      <c r="A7" t="s">
        <v>298</v>
      </c>
      <c r="B7" t="s">
        <v>7</v>
      </c>
      <c r="C7" s="11">
        <v>9.9999999999999995E-7</v>
      </c>
      <c r="D7" s="5">
        <v>5.5199999999999997E-6</v>
      </c>
      <c r="E7" s="11">
        <v>9.9999999999999995E-7</v>
      </c>
      <c r="F7" s="5">
        <v>7.0600000000000002E-6</v>
      </c>
      <c r="H7" s="5">
        <v>5.3000000000000001E-5</v>
      </c>
      <c r="I7" s="5">
        <v>9.2999999999999997E-5</v>
      </c>
    </row>
  </sheetData>
  <phoneticPr fontId="2" type="noConversion"/>
  <pageMargins left="0.7" right="0.7" top="0.75" bottom="0.75" header="0.3" footer="0.3"/>
  <pageSetup paperSize="9" orientation="portrait" horizontalDpi="1200" verticalDpi="12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7F36F1-A4B6-4BA9-9258-43FD1A451BC8}">
  <dimension ref="A1:G8"/>
  <sheetViews>
    <sheetView zoomScale="140" zoomScaleNormal="140" workbookViewId="0">
      <selection activeCell="C9" sqref="C9"/>
    </sheetView>
  </sheetViews>
  <sheetFormatPr defaultRowHeight="13.8" x14ac:dyDescent="0.25"/>
  <cols>
    <col min="2" max="2" width="17.33203125" customWidth="1"/>
    <col min="3" max="3" width="12.88671875" customWidth="1"/>
    <col min="4" max="4" width="14.44140625" customWidth="1"/>
    <col min="5" max="5" width="11.77734375" customWidth="1"/>
    <col min="6" max="6" width="14.5546875" customWidth="1"/>
    <col min="7" max="7" width="16.21875" customWidth="1"/>
    <col min="8" max="8" width="16.5546875" customWidth="1"/>
    <col min="9" max="10" width="13.44140625" customWidth="1"/>
  </cols>
  <sheetData>
    <row r="1" spans="1:7" x14ac:dyDescent="0.25">
      <c r="B1" s="4" t="s">
        <v>17</v>
      </c>
      <c r="C1">
        <v>7</v>
      </c>
      <c r="D1" t="s">
        <v>18</v>
      </c>
      <c r="E1">
        <v>8.3140000000000001</v>
      </c>
      <c r="F1" t="s">
        <v>19</v>
      </c>
      <c r="G1">
        <v>96485</v>
      </c>
    </row>
    <row r="2" spans="1:7" ht="16.2" x14ac:dyDescent="0.25">
      <c r="B2" s="4" t="s">
        <v>21</v>
      </c>
      <c r="C2" s="5">
        <v>9.9999999999999995E-7</v>
      </c>
      <c r="D2" t="s">
        <v>20</v>
      </c>
      <c r="E2">
        <v>298.14999999999998</v>
      </c>
    </row>
    <row r="3" spans="1:7" x14ac:dyDescent="0.25">
      <c r="B3" s="2"/>
      <c r="C3" s="2" t="s">
        <v>0</v>
      </c>
      <c r="D3" s="2" t="s">
        <v>1</v>
      </c>
      <c r="E3" s="2" t="s">
        <v>2</v>
      </c>
      <c r="F3" s="2" t="s">
        <v>4</v>
      </c>
      <c r="G3" s="2" t="s">
        <v>22</v>
      </c>
    </row>
    <row r="4" spans="1:7" x14ac:dyDescent="0.25">
      <c r="B4" t="s">
        <v>11</v>
      </c>
      <c r="C4">
        <v>144.19999999999999</v>
      </c>
      <c r="D4">
        <v>157.30000000000001</v>
      </c>
      <c r="E4">
        <v>114.8</v>
      </c>
      <c r="F4">
        <v>24</v>
      </c>
      <c r="G4">
        <v>1</v>
      </c>
    </row>
    <row r="5" spans="1:7" x14ac:dyDescent="0.25">
      <c r="B5" t="s">
        <v>8</v>
      </c>
      <c r="C5">
        <v>3</v>
      </c>
      <c r="D5">
        <v>3</v>
      </c>
      <c r="E5">
        <v>3</v>
      </c>
      <c r="F5">
        <v>2</v>
      </c>
      <c r="G5">
        <v>1</v>
      </c>
    </row>
    <row r="6" spans="1:7" x14ac:dyDescent="0.25">
      <c r="B6" t="s">
        <v>12</v>
      </c>
      <c r="C6" t="s">
        <v>13</v>
      </c>
      <c r="D6" t="s">
        <v>14</v>
      </c>
      <c r="E6" t="s">
        <v>15</v>
      </c>
      <c r="F6" t="s">
        <v>16</v>
      </c>
      <c r="G6" t="s">
        <v>23</v>
      </c>
    </row>
    <row r="7" spans="1:7" x14ac:dyDescent="0.25">
      <c r="A7" t="s">
        <v>298</v>
      </c>
      <c r="B7" t="s">
        <v>9</v>
      </c>
      <c r="C7">
        <v>-2.3199999999999998</v>
      </c>
      <c r="D7">
        <v>-2.2799999999999998</v>
      </c>
      <c r="E7">
        <v>-0.33800000000000002</v>
      </c>
      <c r="F7">
        <v>-2.3559999999999999</v>
      </c>
      <c r="G7">
        <v>0</v>
      </c>
    </row>
    <row r="8" spans="1:7" x14ac:dyDescent="0.25">
      <c r="A8" s="9" t="s">
        <v>24</v>
      </c>
      <c r="B8" s="7" t="s">
        <v>10</v>
      </c>
      <c r="C8" s="8">
        <f>C7+2.303*8.314*$E$2/C5/96485*LOG($C$2)</f>
        <v>-2.4383338423029484</v>
      </c>
      <c r="D8" s="8">
        <f t="shared" ref="D8:F8" si="0">D7+2.303*8.314*$E$2/D5/96485*LOG($C$2)</f>
        <v>-2.3983338423029483</v>
      </c>
      <c r="E8" s="8">
        <f t="shared" si="0"/>
        <v>-0.45633384230294866</v>
      </c>
      <c r="F8" s="8">
        <f t="shared" si="0"/>
        <v>-2.5335007634544229</v>
      </c>
      <c r="G8" s="8">
        <f>-0.0591*C1</f>
        <v>-0.41370000000000001</v>
      </c>
    </row>
  </sheetData>
  <phoneticPr fontId="2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05184D-8031-40D8-8342-7E5A030867B1}">
  <dimension ref="A1:L23"/>
  <sheetViews>
    <sheetView zoomScale="131" zoomScaleNormal="100" workbookViewId="0">
      <selection activeCell="C22" sqref="C22"/>
    </sheetView>
  </sheetViews>
  <sheetFormatPr defaultRowHeight="13.8" x14ac:dyDescent="0.25"/>
  <cols>
    <col min="1" max="2" width="19.109375" customWidth="1"/>
    <col min="3" max="3" width="13.6640625" customWidth="1"/>
    <col min="4" max="4" width="13.77734375" customWidth="1"/>
    <col min="5" max="5" width="15.21875" customWidth="1"/>
    <col min="6" max="6" width="15.5546875" customWidth="1"/>
    <col min="7" max="7" width="15.21875" customWidth="1"/>
    <col min="8" max="8" width="20" customWidth="1"/>
    <col min="9" max="10" width="16.109375" customWidth="1"/>
    <col min="11" max="11" width="11.5546875" customWidth="1"/>
  </cols>
  <sheetData>
    <row r="1" spans="1:12" x14ac:dyDescent="0.25">
      <c r="B1" s="4" t="s">
        <v>54</v>
      </c>
      <c r="C1" s="4">
        <v>7</v>
      </c>
      <c r="D1" s="4" t="s">
        <v>55</v>
      </c>
      <c r="E1" s="4">
        <v>8.3140000000000001</v>
      </c>
      <c r="F1" s="4" t="s">
        <v>56</v>
      </c>
      <c r="G1" s="4">
        <v>96485</v>
      </c>
      <c r="H1" s="4"/>
      <c r="I1" s="4"/>
      <c r="J1" s="4"/>
      <c r="K1" s="4"/>
      <c r="L1" s="4"/>
    </row>
    <row r="2" spans="1:12" x14ac:dyDescent="0.25">
      <c r="B2" s="4" t="s">
        <v>57</v>
      </c>
      <c r="C2" s="4">
        <v>9.9999999999999995E-7</v>
      </c>
      <c r="D2" s="4" t="s">
        <v>58</v>
      </c>
      <c r="E2" s="4">
        <v>298.14999999999998</v>
      </c>
      <c r="F2" s="14" t="s">
        <v>48</v>
      </c>
      <c r="G2" s="4" t="s">
        <v>49</v>
      </c>
      <c r="H2" s="4"/>
      <c r="I2" s="4"/>
      <c r="J2" s="4"/>
      <c r="K2" s="4"/>
      <c r="L2" s="4"/>
    </row>
    <row r="3" spans="1:12" x14ac:dyDescent="0.25">
      <c r="B3" s="13"/>
      <c r="C3" s="13" t="str">
        <f>平衡电位!C3</f>
        <v>Nd</v>
      </c>
      <c r="D3" s="13" t="str">
        <f>平衡电位!D3</f>
        <v>Gd</v>
      </c>
      <c r="E3" s="19" t="str">
        <f>平衡电位!E3</f>
        <v>In</v>
      </c>
      <c r="F3" s="13" t="str">
        <f>平衡电位!F3</f>
        <v>Mg</v>
      </c>
      <c r="G3" s="13" t="str">
        <f>平衡电位!G3</f>
        <v>H</v>
      </c>
      <c r="H3" s="4"/>
      <c r="I3" s="4"/>
    </row>
    <row r="4" spans="1:12" x14ac:dyDescent="0.25">
      <c r="B4" s="4" t="str">
        <f>平衡电位!B4</f>
        <v>摩尔质量M(g/mol)</v>
      </c>
      <c r="C4" s="4">
        <f>平衡电位!C4</f>
        <v>144.19999999999999</v>
      </c>
      <c r="D4" s="4">
        <f>平衡电位!D4</f>
        <v>157.30000000000001</v>
      </c>
      <c r="E4" s="19">
        <f>平衡电位!E4</f>
        <v>114.8</v>
      </c>
      <c r="F4" s="4">
        <f>平衡电位!F4</f>
        <v>24</v>
      </c>
      <c r="G4" s="4">
        <f>平衡电位!G4</f>
        <v>1</v>
      </c>
      <c r="H4" s="4"/>
      <c r="I4" s="4"/>
    </row>
    <row r="5" spans="1:12" x14ac:dyDescent="0.25">
      <c r="B5" s="4" t="str">
        <f>平衡电位!B5</f>
        <v>转移电子数n</v>
      </c>
      <c r="C5" s="4" t="s">
        <v>52</v>
      </c>
      <c r="D5" s="4" t="s">
        <v>52</v>
      </c>
      <c r="E5" s="19" t="s">
        <v>52</v>
      </c>
      <c r="F5" s="4" t="s">
        <v>51</v>
      </c>
      <c r="G5" s="4" t="s">
        <v>53</v>
      </c>
      <c r="H5" s="4"/>
      <c r="I5" s="4"/>
    </row>
    <row r="6" spans="1:12" x14ac:dyDescent="0.25">
      <c r="B6" s="4" t="str">
        <f>平衡电位!B6</f>
        <v>电极反应</v>
      </c>
      <c r="C6" s="4" t="str">
        <f>平衡电位!C6</f>
        <v>Nd3+ +3e=Nd</v>
      </c>
      <c r="D6" s="4" t="str">
        <f>平衡电位!D6</f>
        <v>Gd3+ +3e=Gd</v>
      </c>
      <c r="E6" s="19" t="str">
        <f>平衡电位!E6</f>
        <v>In3+ +3e=In</v>
      </c>
      <c r="F6" s="4" t="str">
        <f>平衡电位!F6</f>
        <v>Mg2+ +2e=Mg</v>
      </c>
      <c r="G6" s="4" t="str">
        <f>平衡电位!G6</f>
        <v>H+e=1/2H2</v>
      </c>
      <c r="H6" s="4"/>
      <c r="I6" s="4"/>
    </row>
    <row r="7" spans="1:12" x14ac:dyDescent="0.25">
      <c r="B7" s="4" t="str">
        <f>平衡电位!B7</f>
        <v>标准电位E(V)(vs.SHE)</v>
      </c>
      <c r="C7" s="4">
        <f>平衡电位!C7</f>
        <v>-2.3199999999999998</v>
      </c>
      <c r="D7" s="4">
        <f>平衡电位!D7</f>
        <v>-2.2799999999999998</v>
      </c>
      <c r="E7" s="19">
        <f>平衡电位!E7</f>
        <v>-0.33800000000000002</v>
      </c>
      <c r="F7" s="4">
        <f>平衡电位!F7</f>
        <v>-2.3559999999999999</v>
      </c>
      <c r="G7" s="4">
        <f>平衡电位!G7</f>
        <v>0</v>
      </c>
      <c r="H7" s="4"/>
      <c r="I7" s="4"/>
    </row>
    <row r="8" spans="1:12" x14ac:dyDescent="0.25">
      <c r="B8" s="4" t="str">
        <f>平衡电位!B8</f>
        <v>平衡电位Ee(V)</v>
      </c>
      <c r="C8" s="4">
        <f>平衡电位!C8</f>
        <v>-2.4383338423029484</v>
      </c>
      <c r="D8" s="4">
        <f>平衡电位!D8</f>
        <v>-2.3983338423029483</v>
      </c>
      <c r="E8" s="19">
        <f>平衡电位!E8</f>
        <v>-0.45633384230294866</v>
      </c>
      <c r="F8" s="4">
        <f>平衡电位!F8</f>
        <v>-2.5335007634544229</v>
      </c>
      <c r="G8" s="4">
        <f>平衡电位!G8</f>
        <v>-0.41370000000000001</v>
      </c>
      <c r="H8" s="4"/>
      <c r="I8" s="4"/>
    </row>
    <row r="9" spans="1:12" x14ac:dyDescent="0.25">
      <c r="A9" t="s">
        <v>299</v>
      </c>
      <c r="B9" s="3" t="s">
        <v>25</v>
      </c>
      <c r="C9" s="15">
        <f>$E$1*$E$2/$G$2/C5/$G$1</f>
        <v>1.7127492010847973E-2</v>
      </c>
      <c r="D9" s="15">
        <f t="shared" ref="D9:G9" si="0">$E$1*$E$2/$G$2/D5/$G$1</f>
        <v>1.7127492010847973E-2</v>
      </c>
      <c r="E9" s="36">
        <f t="shared" si="0"/>
        <v>1.7127492010847973E-2</v>
      </c>
      <c r="F9" s="15">
        <f t="shared" si="0"/>
        <v>2.5691238016271958E-2</v>
      </c>
      <c r="G9" s="15">
        <f t="shared" si="0"/>
        <v>5.1382476032543915E-2</v>
      </c>
    </row>
    <row r="10" spans="1:12" x14ac:dyDescent="0.25">
      <c r="A10" s="10" t="s">
        <v>298</v>
      </c>
      <c r="B10" s="10" t="s">
        <v>27</v>
      </c>
      <c r="C10" s="11">
        <v>1E-8</v>
      </c>
      <c r="D10" s="11">
        <v>1E-8</v>
      </c>
      <c r="E10" s="18">
        <v>1E-3</v>
      </c>
      <c r="F10" s="11">
        <v>1E-8</v>
      </c>
      <c r="G10" s="11">
        <v>3.9999999999999998E-6</v>
      </c>
    </row>
    <row r="11" spans="1:12" x14ac:dyDescent="0.25">
      <c r="E11" s="17" t="s">
        <v>93</v>
      </c>
    </row>
    <row r="12" spans="1:12" x14ac:dyDescent="0.25">
      <c r="A12" s="122" t="s">
        <v>50</v>
      </c>
      <c r="B12" s="122" t="s">
        <v>59</v>
      </c>
      <c r="C12" s="123">
        <f>原始数据!C4</f>
        <v>3.1820000000000001E-2</v>
      </c>
      <c r="D12" s="123">
        <f>原始数据!D4</f>
        <v>1.1900000000000001E-2</v>
      </c>
      <c r="E12" s="123">
        <f>原始数据!E4</f>
        <v>6.3099999999999996E-3</v>
      </c>
      <c r="F12" s="123">
        <f>原始数据!F4</f>
        <v>0.94996999999999998</v>
      </c>
      <c r="G12" s="123"/>
      <c r="H12" s="123"/>
      <c r="I12" s="16"/>
      <c r="J12" s="16"/>
    </row>
    <row r="13" spans="1:12" x14ac:dyDescent="0.25">
      <c r="A13" s="122"/>
      <c r="B13" s="122" t="s">
        <v>28</v>
      </c>
      <c r="C13" s="124">
        <f>原始数据!C5</f>
        <v>5.5258488061295553E-3</v>
      </c>
      <c r="D13" s="124">
        <f>原始数据!D5</f>
        <v>1.894446398136329E-3</v>
      </c>
      <c r="E13" s="124">
        <f>原始数据!E5</f>
        <v>1.3764218372276146E-3</v>
      </c>
      <c r="F13" s="124">
        <f>原始数据!F5</f>
        <v>0.99120328295850657</v>
      </c>
      <c r="G13" s="124"/>
      <c r="H13" s="124"/>
      <c r="I13" s="15"/>
      <c r="J13" s="15"/>
    </row>
    <row r="14" spans="1:12" x14ac:dyDescent="0.25">
      <c r="A14" s="122" t="s">
        <v>300</v>
      </c>
      <c r="B14" s="122" t="s">
        <v>30</v>
      </c>
      <c r="C14" s="122" t="s">
        <v>31</v>
      </c>
      <c r="D14" s="122" t="s">
        <v>32</v>
      </c>
      <c r="E14" s="122" t="s">
        <v>33</v>
      </c>
      <c r="F14" s="122" t="s">
        <v>60</v>
      </c>
      <c r="G14" s="122" t="s">
        <v>34</v>
      </c>
      <c r="H14" s="122" t="s">
        <v>35</v>
      </c>
    </row>
    <row r="15" spans="1:12" x14ac:dyDescent="0.25">
      <c r="A15" s="122" t="s">
        <v>301</v>
      </c>
      <c r="B15" s="122">
        <v>-1.7</v>
      </c>
      <c r="C15" s="125">
        <f>C10*EXP(($B$15-C8)/C9)</f>
        <v>52676283556.518738</v>
      </c>
      <c r="D15" s="125">
        <f>D10*EXP(($B$15-D8)/D9)</f>
        <v>5097441525.4000006</v>
      </c>
      <c r="E15" s="125">
        <f>E10*EXP(($B$15-E8)/E9)</f>
        <v>2.9166861960451351E-35</v>
      </c>
      <c r="F15" s="125">
        <f>F10*EXP(($B$15-F8)/F9)</f>
        <v>1229743.873460504</v>
      </c>
      <c r="G15" s="125">
        <f>C15*C13+D15*D13+F15*F13</f>
        <v>301956934.50420779</v>
      </c>
      <c r="H15" s="125">
        <f>LOG(G15)</f>
        <v>8.4799450077225469</v>
      </c>
      <c r="I15" s="5"/>
    </row>
    <row r="16" spans="1:12" x14ac:dyDescent="0.25">
      <c r="A16" s="122" t="s">
        <v>301</v>
      </c>
      <c r="B16" s="122">
        <v>-1.8</v>
      </c>
      <c r="C16" s="125">
        <f>C10*EXP(($B$16-C8)/C9)</f>
        <v>153446837.12802556</v>
      </c>
      <c r="D16" s="125">
        <f t="shared" ref="D16:F16" si="1">D10*EXP(($B$16-D8)/D9)</f>
        <v>14848926.816912793</v>
      </c>
      <c r="E16" s="125">
        <f t="shared" si="1"/>
        <v>8.4963524656764821E-38</v>
      </c>
      <c r="F16" s="125">
        <f t="shared" si="1"/>
        <v>25082.830524708643</v>
      </c>
      <c r="G16" s="125">
        <f>C16*C13+D16*D13+F16*F13</f>
        <v>900916.70163472986</v>
      </c>
      <c r="H16" s="125">
        <f>LOG(G16)</f>
        <v>5.9546846381569249</v>
      </c>
      <c r="I16" s="5"/>
    </row>
    <row r="17" spans="1:10" x14ac:dyDescent="0.25">
      <c r="A17" s="122"/>
      <c r="B17" s="122"/>
      <c r="C17" s="122"/>
      <c r="D17" s="122"/>
      <c r="E17" s="122"/>
      <c r="F17" s="122"/>
      <c r="G17" s="122" t="s">
        <v>128</v>
      </c>
      <c r="H17" s="122"/>
      <c r="J17" s="5"/>
    </row>
    <row r="18" spans="1:10" x14ac:dyDescent="0.25">
      <c r="A18" s="122"/>
      <c r="B18" s="122"/>
      <c r="C18" s="122" t="s">
        <v>36</v>
      </c>
      <c r="D18" s="122" t="s">
        <v>37</v>
      </c>
      <c r="E18" s="122"/>
      <c r="F18" s="122"/>
      <c r="G18" s="122"/>
      <c r="H18" s="122"/>
    </row>
    <row r="19" spans="1:10" x14ac:dyDescent="0.25">
      <c r="A19" s="122"/>
      <c r="B19" s="122" t="s">
        <v>38</v>
      </c>
      <c r="C19" s="124">
        <f>(B15-B16)/(H15-H16)</f>
        <v>3.9599876989001893E-2</v>
      </c>
      <c r="D19" s="124">
        <f>-C19*H15+B15</f>
        <v>-2.0358047791793137</v>
      </c>
      <c r="E19" s="126"/>
      <c r="F19" s="122" t="s">
        <v>39</v>
      </c>
      <c r="G19" s="122"/>
      <c r="H19" s="127" t="s">
        <v>40</v>
      </c>
    </row>
    <row r="20" spans="1:10" x14ac:dyDescent="0.25">
      <c r="A20" s="122"/>
      <c r="B20" s="122" t="s">
        <v>41</v>
      </c>
      <c r="C20" s="124">
        <f>-2.303*G9</f>
        <v>-0.11833384230294863</v>
      </c>
      <c r="D20" s="124">
        <f>2.303*G9*LOG(G10)+G8</f>
        <v>-1.0524589817469741</v>
      </c>
      <c r="E20" s="126"/>
      <c r="F20" s="122" t="s">
        <v>42</v>
      </c>
      <c r="G20" s="122"/>
      <c r="H20" s="122" t="s">
        <v>43</v>
      </c>
    </row>
    <row r="21" spans="1:10" x14ac:dyDescent="0.25">
      <c r="A21" s="122"/>
      <c r="B21" s="122" t="s">
        <v>44</v>
      </c>
      <c r="C21" s="125">
        <f>(D20-D19)/(C19-C20)</f>
        <v>6.2263195082144707</v>
      </c>
      <c r="D21" s="122"/>
      <c r="E21" s="122"/>
      <c r="F21" s="122" t="s">
        <v>45</v>
      </c>
      <c r="G21" s="122"/>
      <c r="H21" s="122"/>
    </row>
    <row r="22" spans="1:10" x14ac:dyDescent="0.25">
      <c r="A22" s="122"/>
      <c r="B22" s="128" t="s">
        <v>46</v>
      </c>
      <c r="C22" s="129">
        <f>C20*C21+D20</f>
        <v>-1.7892432925597979</v>
      </c>
      <c r="D22" s="122"/>
      <c r="E22" s="122"/>
      <c r="F22" s="122" t="s">
        <v>47</v>
      </c>
      <c r="G22" s="122"/>
      <c r="H22" s="122"/>
    </row>
    <row r="23" spans="1:10" x14ac:dyDescent="0.25">
      <c r="A23" s="122"/>
      <c r="B23" s="122"/>
      <c r="C23" s="122"/>
      <c r="D23" s="122"/>
      <c r="E23" s="122"/>
      <c r="F23" s="122"/>
      <c r="G23" s="122"/>
      <c r="H23" s="122"/>
    </row>
  </sheetData>
  <phoneticPr fontId="2" type="noConversion"/>
  <pageMargins left="0.7" right="0.7" top="0.75" bottom="0.75" header="0.3" footer="0.3"/>
  <pageSetup paperSize="9" orientation="portrait" horizontalDpi="1200" verticalDpi="120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538684-4934-4125-97BC-6F57ED63AF33}">
  <dimension ref="A1:L31"/>
  <sheetViews>
    <sheetView zoomScale="171" zoomScaleNormal="100" workbookViewId="0">
      <selection activeCell="E3" sqref="E3"/>
    </sheetView>
  </sheetViews>
  <sheetFormatPr defaultRowHeight="13.8" x14ac:dyDescent="0.25"/>
  <cols>
    <col min="1" max="2" width="19.109375" customWidth="1"/>
    <col min="3" max="3" width="13.6640625" customWidth="1"/>
    <col min="4" max="4" width="13.77734375" customWidth="1"/>
    <col min="5" max="5" width="15.21875" customWidth="1"/>
    <col min="6" max="6" width="15.5546875" customWidth="1"/>
    <col min="7" max="7" width="15.21875" customWidth="1"/>
    <col min="8" max="8" width="20" customWidth="1"/>
    <col min="9" max="10" width="16.109375" customWidth="1"/>
    <col min="11" max="11" width="11.5546875" customWidth="1"/>
  </cols>
  <sheetData>
    <row r="1" spans="1:12" x14ac:dyDescent="0.25">
      <c r="A1" t="s">
        <v>304</v>
      </c>
      <c r="B1" s="4" t="s">
        <v>54</v>
      </c>
      <c r="C1" s="4">
        <v>7</v>
      </c>
      <c r="D1" s="4" t="s">
        <v>55</v>
      </c>
      <c r="E1" s="4">
        <v>8.3140000000000001</v>
      </c>
      <c r="F1" s="4" t="s">
        <v>56</v>
      </c>
      <c r="G1" s="4">
        <v>96485</v>
      </c>
      <c r="H1" s="4"/>
      <c r="I1" s="4"/>
      <c r="J1" s="4"/>
      <c r="K1" s="4"/>
      <c r="L1" s="4"/>
    </row>
    <row r="2" spans="1:12" x14ac:dyDescent="0.25">
      <c r="B2" s="4" t="s">
        <v>57</v>
      </c>
      <c r="C2" s="4">
        <v>9.9999999999999995E-7</v>
      </c>
      <c r="D2" s="4" t="s">
        <v>58</v>
      </c>
      <c r="E2" s="4">
        <v>298.14999999999998</v>
      </c>
      <c r="F2" s="14" t="s">
        <v>48</v>
      </c>
      <c r="G2" s="4" t="s">
        <v>49</v>
      </c>
      <c r="H2" s="4"/>
      <c r="I2" s="4"/>
      <c r="J2" s="4"/>
      <c r="K2" s="4"/>
      <c r="L2" s="4"/>
    </row>
    <row r="3" spans="1:12" x14ac:dyDescent="0.25">
      <c r="B3" s="13"/>
      <c r="C3" s="13" t="str">
        <f>平衡电位!C3</f>
        <v>Nd</v>
      </c>
      <c r="D3" s="13" t="str">
        <f>平衡电位!D3</f>
        <v>Gd</v>
      </c>
      <c r="E3" s="19" t="str">
        <f>平衡电位!E3</f>
        <v>In</v>
      </c>
      <c r="F3" s="13" t="str">
        <f>平衡电位!F3</f>
        <v>Mg</v>
      </c>
      <c r="G3" s="13" t="str">
        <f>平衡电位!G3</f>
        <v>H</v>
      </c>
      <c r="H3" s="4"/>
      <c r="I3" s="4"/>
    </row>
    <row r="4" spans="1:12" x14ac:dyDescent="0.25">
      <c r="B4" s="4" t="str">
        <f>平衡电位!B4</f>
        <v>摩尔质量M(g/mol)</v>
      </c>
      <c r="C4" s="4">
        <f>平衡电位!C4</f>
        <v>144.19999999999999</v>
      </c>
      <c r="D4" s="4">
        <f>平衡电位!D4</f>
        <v>157.30000000000001</v>
      </c>
      <c r="E4" s="19">
        <f>平衡电位!E4</f>
        <v>114.8</v>
      </c>
      <c r="F4" s="4">
        <f>平衡电位!F4</f>
        <v>24</v>
      </c>
      <c r="G4" s="4">
        <f>平衡电位!G4</f>
        <v>1</v>
      </c>
      <c r="H4" s="4"/>
      <c r="I4" s="4"/>
    </row>
    <row r="5" spans="1:12" x14ac:dyDescent="0.25">
      <c r="B5" s="4" t="str">
        <f>平衡电位!B5</f>
        <v>转移电子数n</v>
      </c>
      <c r="C5" s="4" t="s">
        <v>52</v>
      </c>
      <c r="D5" s="4" t="s">
        <v>52</v>
      </c>
      <c r="E5" s="19" t="s">
        <v>52</v>
      </c>
      <c r="F5" s="4" t="s">
        <v>51</v>
      </c>
      <c r="G5" s="4" t="s">
        <v>53</v>
      </c>
      <c r="H5" s="4"/>
      <c r="I5" s="4"/>
    </row>
    <row r="6" spans="1:12" x14ac:dyDescent="0.25">
      <c r="B6" s="4" t="str">
        <f>平衡电位!B6</f>
        <v>电极反应</v>
      </c>
      <c r="C6" s="4" t="str">
        <f>平衡电位!C6</f>
        <v>Nd3+ +3e=Nd</v>
      </c>
      <c r="D6" s="4" t="str">
        <f>平衡电位!D6</f>
        <v>Gd3+ +3e=Gd</v>
      </c>
      <c r="E6" s="19" t="str">
        <f>平衡电位!E6</f>
        <v>In3+ +3e=In</v>
      </c>
      <c r="F6" s="4" t="str">
        <f>平衡电位!F6</f>
        <v>Mg2+ +2e=Mg</v>
      </c>
      <c r="G6" s="4" t="str">
        <f>平衡电位!G6</f>
        <v>H+e=1/2H2</v>
      </c>
      <c r="H6" s="4"/>
      <c r="I6" s="4"/>
    </row>
    <row r="7" spans="1:12" x14ac:dyDescent="0.25">
      <c r="B7" s="4" t="str">
        <f>平衡电位!B7</f>
        <v>标准电位E(V)(vs.SHE)</v>
      </c>
      <c r="C7" s="4">
        <f>平衡电位!C7</f>
        <v>-2.3199999999999998</v>
      </c>
      <c r="D7" s="4">
        <f>平衡电位!D7</f>
        <v>-2.2799999999999998</v>
      </c>
      <c r="E7" s="19">
        <f>平衡电位!E7</f>
        <v>-0.33800000000000002</v>
      </c>
      <c r="F7" s="4">
        <f>平衡电位!F7</f>
        <v>-2.3559999999999999</v>
      </c>
      <c r="G7" s="4">
        <f>平衡电位!G7</f>
        <v>0</v>
      </c>
      <c r="H7" s="4"/>
      <c r="I7" s="4"/>
    </row>
    <row r="8" spans="1:12" x14ac:dyDescent="0.25">
      <c r="B8" s="4" t="str">
        <f>平衡电位!B8</f>
        <v>平衡电位Ee(V)</v>
      </c>
      <c r="C8" s="4">
        <f>平衡电位!C8</f>
        <v>-2.4383338423029484</v>
      </c>
      <c r="D8" s="4">
        <f>平衡电位!D8</f>
        <v>-2.3983338423029483</v>
      </c>
      <c r="E8" s="19">
        <f>平衡电位!E8</f>
        <v>-0.45633384230294866</v>
      </c>
      <c r="F8" s="4">
        <f>平衡电位!F8</f>
        <v>-2.5335007634544229</v>
      </c>
      <c r="G8" s="4">
        <f>平衡电位!G8</f>
        <v>-0.41370000000000001</v>
      </c>
      <c r="H8" s="4"/>
      <c r="I8" s="4"/>
    </row>
    <row r="9" spans="1:12" x14ac:dyDescent="0.25">
      <c r="B9" s="3" t="s">
        <v>25</v>
      </c>
      <c r="C9" s="15">
        <f t="shared" ref="C9:G9" si="0">$E$1*$E$2/$G$2/C5/$G$1</f>
        <v>1.7127492010847973E-2</v>
      </c>
      <c r="D9" s="15">
        <f t="shared" si="0"/>
        <v>1.7127492010847973E-2</v>
      </c>
      <c r="E9" s="36">
        <f>$E$1*$E$2/$G$2/E5/$G$1</f>
        <v>1.7127492010847973E-2</v>
      </c>
      <c r="F9" s="15">
        <f t="shared" si="0"/>
        <v>2.5691238016271958E-2</v>
      </c>
      <c r="G9" s="15">
        <f t="shared" si="0"/>
        <v>5.1382476032543915E-2</v>
      </c>
    </row>
    <row r="10" spans="1:12" x14ac:dyDescent="0.25">
      <c r="A10" s="10" t="s">
        <v>26</v>
      </c>
      <c r="B10" s="10" t="s">
        <v>27</v>
      </c>
      <c r="C10" s="11">
        <v>1E-8</v>
      </c>
      <c r="D10" s="11">
        <v>1E-8</v>
      </c>
      <c r="E10" s="18">
        <v>1E-3</v>
      </c>
      <c r="F10" s="11">
        <v>1E-8</v>
      </c>
      <c r="G10" s="73">
        <v>1E-3</v>
      </c>
    </row>
    <row r="11" spans="1:12" x14ac:dyDescent="0.25">
      <c r="E11" s="17" t="s">
        <v>93</v>
      </c>
    </row>
    <row r="12" spans="1:12" x14ac:dyDescent="0.25">
      <c r="A12" t="s">
        <v>50</v>
      </c>
      <c r="B12" t="s">
        <v>59</v>
      </c>
      <c r="C12" s="16">
        <f>原始数据!C4</f>
        <v>3.1820000000000001E-2</v>
      </c>
      <c r="D12" s="16">
        <f>原始数据!D4</f>
        <v>1.1900000000000001E-2</v>
      </c>
      <c r="E12" s="28">
        <f>原始数据!E4</f>
        <v>6.3099999999999996E-3</v>
      </c>
      <c r="F12" s="16">
        <f>原始数据!F4</f>
        <v>0.94996999999999998</v>
      </c>
      <c r="G12" s="16"/>
      <c r="H12" s="16"/>
      <c r="I12" s="16"/>
      <c r="J12" s="16"/>
    </row>
    <row r="13" spans="1:12" x14ac:dyDescent="0.25">
      <c r="B13" t="s">
        <v>28</v>
      </c>
      <c r="C13" s="15">
        <f>原始数据!C5</f>
        <v>5.5258488061295553E-3</v>
      </c>
      <c r="D13" s="15">
        <f>原始数据!D5</f>
        <v>1.894446398136329E-3</v>
      </c>
      <c r="E13" s="36">
        <f>原始数据!E5</f>
        <v>1.3764218372276146E-3</v>
      </c>
      <c r="F13" s="15">
        <f>原始数据!F5</f>
        <v>0.99120328295850657</v>
      </c>
      <c r="G13" s="15"/>
      <c r="H13" s="15"/>
      <c r="I13" s="15"/>
      <c r="J13" s="15"/>
    </row>
    <row r="14" spans="1:12" x14ac:dyDescent="0.25">
      <c r="A14" t="s">
        <v>29</v>
      </c>
      <c r="B14" t="s">
        <v>30</v>
      </c>
      <c r="C14" t="s">
        <v>31</v>
      </c>
      <c r="D14" t="s">
        <v>32</v>
      </c>
      <c r="E14" s="17" t="s">
        <v>33</v>
      </c>
      <c r="F14" t="s">
        <v>60</v>
      </c>
      <c r="G14" t="s">
        <v>34</v>
      </c>
      <c r="H14" t="s">
        <v>35</v>
      </c>
    </row>
    <row r="15" spans="1:12" x14ac:dyDescent="0.25">
      <c r="B15">
        <v>-0.4</v>
      </c>
      <c r="C15" s="5"/>
      <c r="D15" s="5"/>
      <c r="E15" s="18">
        <f>E10*EXP(($B$15-E8)/E9)</f>
        <v>2.6818415826136213E-2</v>
      </c>
      <c r="F15" s="5"/>
      <c r="G15" s="5">
        <f>E15</f>
        <v>2.6818415826136213E-2</v>
      </c>
      <c r="H15" s="5">
        <f>LOG(G15)</f>
        <v>-1.5715668796644038</v>
      </c>
      <c r="I15" s="5"/>
    </row>
    <row r="16" spans="1:12" x14ac:dyDescent="0.25">
      <c r="B16">
        <v>-0.43</v>
      </c>
      <c r="C16" s="5"/>
      <c r="D16" s="5"/>
      <c r="E16" s="18">
        <f>E10*EXP(($B$16-E8)/E9)</f>
        <v>4.6530312000535815E-3</v>
      </c>
      <c r="F16" s="5"/>
      <c r="G16" s="5">
        <f>E16</f>
        <v>4.6530312000535815E-3</v>
      </c>
      <c r="H16" s="5">
        <f>LOG(G16)</f>
        <v>-2.3322640353743886</v>
      </c>
      <c r="I16" s="5"/>
    </row>
    <row r="17" spans="2:10" x14ac:dyDescent="0.25">
      <c r="G17" t="s">
        <v>2</v>
      </c>
      <c r="J17" s="5"/>
    </row>
    <row r="18" spans="2:10" x14ac:dyDescent="0.25">
      <c r="C18" t="s">
        <v>36</v>
      </c>
      <c r="D18" t="s">
        <v>37</v>
      </c>
    </row>
    <row r="19" spans="2:10" x14ac:dyDescent="0.25">
      <c r="B19" t="s">
        <v>196</v>
      </c>
      <c r="C19" s="15">
        <f>(B15-B16)/(H15-H16)</f>
        <v>3.9437507784553155E-2</v>
      </c>
      <c r="D19" s="15">
        <f>-C19*H15+B15</f>
        <v>-0.33802131894928916</v>
      </c>
      <c r="E19" s="27"/>
      <c r="F19" t="s">
        <v>39</v>
      </c>
      <c r="H19" s="12" t="s">
        <v>40</v>
      </c>
    </row>
    <row r="20" spans="2:10" x14ac:dyDescent="0.25">
      <c r="B20" t="s">
        <v>41</v>
      </c>
      <c r="C20" s="15">
        <f>-2.303*G9</f>
        <v>-0.11833384230294863</v>
      </c>
      <c r="D20" s="15">
        <f>2.303*G9*LOG(G10)+G8</f>
        <v>-0.76870152690884597</v>
      </c>
      <c r="E20" s="27"/>
      <c r="F20" t="s">
        <v>42</v>
      </c>
      <c r="H20" t="s">
        <v>43</v>
      </c>
    </row>
    <row r="21" spans="2:10" x14ac:dyDescent="0.25">
      <c r="B21" t="s">
        <v>44</v>
      </c>
      <c r="C21" s="5">
        <f>(D20-D19)/(C19-C20)</f>
        <v>-2.7297744978457539</v>
      </c>
      <c r="F21" t="s">
        <v>45</v>
      </c>
    </row>
    <row r="22" spans="2:10" x14ac:dyDescent="0.25">
      <c r="B22" s="7" t="s">
        <v>46</v>
      </c>
      <c r="C22" s="37">
        <f>C20*C21+D20</f>
        <v>-0.44567682195815572</v>
      </c>
      <c r="F22" t="s">
        <v>47</v>
      </c>
    </row>
    <row r="26" spans="2:10" x14ac:dyDescent="0.25">
      <c r="B26" t="s">
        <v>131</v>
      </c>
      <c r="C26" s="15">
        <f>E9</f>
        <v>1.7127492010847973E-2</v>
      </c>
      <c r="D26" t="s">
        <v>132</v>
      </c>
      <c r="E26" s="4">
        <f>-E9*LN(E10)+E8</f>
        <v>-0.33802131894928922</v>
      </c>
    </row>
    <row r="27" spans="2:10" x14ac:dyDescent="0.25">
      <c r="B27" t="s">
        <v>133</v>
      </c>
      <c r="C27" s="15">
        <f>-G9</f>
        <v>-5.1382476032543915E-2</v>
      </c>
      <c r="D27" t="s">
        <v>132</v>
      </c>
      <c r="E27" s="4">
        <f>G9*LN(G10)+G8</f>
        <v>-0.76863757006097844</v>
      </c>
    </row>
    <row r="29" spans="2:10" x14ac:dyDescent="0.25">
      <c r="B29" t="s">
        <v>132</v>
      </c>
      <c r="C29" s="4">
        <f>(E27-E26)/(C26-C27)</f>
        <v>-6.2854539771344147</v>
      </c>
    </row>
    <row r="30" spans="2:10" x14ac:dyDescent="0.25">
      <c r="B30" t="s">
        <v>46</v>
      </c>
      <c r="C30" s="4">
        <f>C26*C29+E26</f>
        <v>-0.44567538172721155</v>
      </c>
    </row>
    <row r="31" spans="2:10" x14ac:dyDescent="0.25">
      <c r="C31" s="4">
        <f>C27*C29+E27</f>
        <v>-0.44567538172721155</v>
      </c>
    </row>
  </sheetData>
  <phoneticPr fontId="2" type="noConversion"/>
  <pageMargins left="0.7" right="0.7" top="0.75" bottom="0.75" header="0.3" footer="0.3"/>
  <pageSetup paperSize="9" orientation="portrait" horizontalDpi="1200" verticalDpi="120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ACF7CD-04C9-4547-9C72-7067FF52536D}">
  <dimension ref="A1:I13"/>
  <sheetViews>
    <sheetView zoomScale="140" zoomScaleNormal="140" workbookViewId="0">
      <selection activeCell="C13" sqref="C13"/>
    </sheetView>
  </sheetViews>
  <sheetFormatPr defaultRowHeight="13.8" x14ac:dyDescent="0.25"/>
  <cols>
    <col min="2" max="2" width="19.109375" customWidth="1"/>
    <col min="3" max="3" width="14.5546875" customWidth="1"/>
    <col min="4" max="4" width="13.77734375" customWidth="1"/>
    <col min="5" max="5" width="13.44140625" customWidth="1"/>
    <col min="6" max="6" width="12.109375" customWidth="1"/>
    <col min="7" max="7" width="13.109375" customWidth="1"/>
    <col min="8" max="8" width="11.44140625" customWidth="1"/>
    <col min="9" max="9" width="16.33203125" customWidth="1"/>
    <col min="10" max="10" width="13.109375" customWidth="1"/>
  </cols>
  <sheetData>
    <row r="1" spans="1:9" x14ac:dyDescent="0.25">
      <c r="B1" s="9" t="str">
        <f>腐蚀电位!B22</f>
        <v>Ecorr</v>
      </c>
      <c r="C1" s="9">
        <f>腐蚀电位!C22</f>
        <v>-1.7892432925597979</v>
      </c>
    </row>
    <row r="2" spans="1:9" x14ac:dyDescent="0.25">
      <c r="B2" s="13"/>
      <c r="C2" s="13" t="str">
        <f>腐蚀电位!C3</f>
        <v>Nd</v>
      </c>
      <c r="D2" s="13" t="str">
        <f>腐蚀电位!D3</f>
        <v>Gd</v>
      </c>
      <c r="E2" s="19" t="str">
        <f>腐蚀电位!E3</f>
        <v>In</v>
      </c>
      <c r="F2" s="13" t="str">
        <f>腐蚀电位!F3</f>
        <v>Mg</v>
      </c>
      <c r="G2" s="13" t="str">
        <f>腐蚀电位!G3</f>
        <v>H</v>
      </c>
      <c r="H2" s="4"/>
      <c r="I2" s="4"/>
    </row>
    <row r="3" spans="1:9" hidden="1" x14ac:dyDescent="0.25">
      <c r="B3" s="4" t="str">
        <f>腐蚀电位!B4</f>
        <v>摩尔质量M(g/mol)</v>
      </c>
      <c r="C3" s="4">
        <f>腐蚀电位!C4</f>
        <v>144.19999999999999</v>
      </c>
      <c r="D3" s="4">
        <f>腐蚀电位!D4</f>
        <v>157.30000000000001</v>
      </c>
      <c r="E3" s="19">
        <f>腐蚀电位!E4</f>
        <v>114.8</v>
      </c>
      <c r="F3" s="4">
        <f>腐蚀电位!F4</f>
        <v>24</v>
      </c>
      <c r="G3" s="4">
        <f>腐蚀电位!G4</f>
        <v>1</v>
      </c>
    </row>
    <row r="4" spans="1:9" hidden="1" x14ac:dyDescent="0.25">
      <c r="B4" s="4" t="str">
        <f>腐蚀电位!B5</f>
        <v>转移电子数n</v>
      </c>
      <c r="C4" s="4" t="str">
        <f>腐蚀电位!C5</f>
        <v>3</v>
      </c>
      <c r="D4" s="4" t="str">
        <f>腐蚀电位!D5</f>
        <v>3</v>
      </c>
      <c r="E4" s="19" t="str">
        <f>腐蚀电位!E5</f>
        <v>3</v>
      </c>
      <c r="F4" s="4" t="str">
        <f>腐蚀电位!F5</f>
        <v>2</v>
      </c>
      <c r="G4" s="4" t="str">
        <f>腐蚀电位!G5</f>
        <v>1</v>
      </c>
    </row>
    <row r="5" spans="1:9" hidden="1" x14ac:dyDescent="0.25">
      <c r="B5" s="4" t="str">
        <f>腐蚀电位!B6</f>
        <v>电极反应</v>
      </c>
      <c r="C5" s="4" t="str">
        <f>腐蚀电位!C6</f>
        <v>Nd3+ +3e=Nd</v>
      </c>
      <c r="D5" s="4" t="str">
        <f>腐蚀电位!D6</f>
        <v>Gd3+ +3e=Gd</v>
      </c>
      <c r="E5" s="19" t="str">
        <f>腐蚀电位!E6</f>
        <v>In3+ +3e=In</v>
      </c>
      <c r="F5" s="4" t="str">
        <f>腐蚀电位!F6</f>
        <v>Mg2+ +2e=Mg</v>
      </c>
      <c r="G5" s="4" t="str">
        <f>腐蚀电位!G6</f>
        <v>H+e=1/2H2</v>
      </c>
    </row>
    <row r="6" spans="1:9" hidden="1" x14ac:dyDescent="0.25">
      <c r="B6" s="4" t="str">
        <f>腐蚀电位!B7</f>
        <v>标准电位E(V)(vs.SHE)</v>
      </c>
      <c r="C6" s="4">
        <f>腐蚀电位!C7</f>
        <v>-2.3199999999999998</v>
      </c>
      <c r="D6" s="4">
        <f>腐蚀电位!D7</f>
        <v>-2.2799999999999998</v>
      </c>
      <c r="E6" s="19">
        <f>腐蚀电位!E7</f>
        <v>-0.33800000000000002</v>
      </c>
      <c r="F6" s="4">
        <f>腐蚀电位!F7</f>
        <v>-2.3559999999999999</v>
      </c>
      <c r="G6" s="4">
        <f>腐蚀电位!G7</f>
        <v>0</v>
      </c>
    </row>
    <row r="7" spans="1:9" x14ac:dyDescent="0.25">
      <c r="B7" s="4" t="str">
        <f>腐蚀电位!B8</f>
        <v>平衡电位Ee(V)</v>
      </c>
      <c r="C7" s="6">
        <f>腐蚀电位!C8</f>
        <v>-2.4383338423029484</v>
      </c>
      <c r="D7" s="6">
        <f>腐蚀电位!D8</f>
        <v>-2.3983338423029483</v>
      </c>
      <c r="E7" s="20">
        <f>腐蚀电位!E8</f>
        <v>-0.45633384230294866</v>
      </c>
      <c r="F7" s="6">
        <f>腐蚀电位!F8</f>
        <v>-2.5335007634544229</v>
      </c>
      <c r="G7" s="6">
        <f>腐蚀电位!G8</f>
        <v>-0.41370000000000001</v>
      </c>
    </row>
    <row r="8" spans="1:9" x14ac:dyDescent="0.25">
      <c r="B8" s="4" t="str">
        <f>腐蚀电位!B9</f>
        <v>塔菲尔斜率b(v/dec)</v>
      </c>
      <c r="C8" s="6">
        <f>腐蚀电位!C9</f>
        <v>1.7127492010847973E-2</v>
      </c>
      <c r="D8" s="6">
        <f>腐蚀电位!D9</f>
        <v>1.7127492010847973E-2</v>
      </c>
      <c r="E8" s="20">
        <f>腐蚀电位!E9</f>
        <v>1.7127492010847973E-2</v>
      </c>
      <c r="F8" s="6">
        <f>腐蚀电位!F9</f>
        <v>2.5691238016271958E-2</v>
      </c>
      <c r="G8" s="6">
        <f>腐蚀电位!G9</f>
        <v>5.1382476032543915E-2</v>
      </c>
    </row>
    <row r="9" spans="1:9" x14ac:dyDescent="0.25">
      <c r="A9" s="29" t="str">
        <f>腐蚀电位!A10</f>
        <v>可查</v>
      </c>
      <c r="B9" s="29" t="str">
        <f>腐蚀电位!B10</f>
        <v>交换电流密度i0(A/cm2)</v>
      </c>
      <c r="C9" s="11">
        <f>腐蚀电位!C10</f>
        <v>1E-8</v>
      </c>
      <c r="D9" s="11">
        <f>腐蚀电位!D10</f>
        <v>1E-8</v>
      </c>
      <c r="E9" s="11">
        <f>腐蚀电位!E10</f>
        <v>1E-3</v>
      </c>
      <c r="F9" s="11">
        <f>腐蚀电位!F10</f>
        <v>1E-8</v>
      </c>
      <c r="G9" s="11">
        <f>腐蚀电位!G10</f>
        <v>3.9999999999999998E-6</v>
      </c>
    </row>
    <row r="10" spans="1:9" x14ac:dyDescent="0.25">
      <c r="A10" t="s">
        <v>299</v>
      </c>
      <c r="B10" t="s">
        <v>61</v>
      </c>
      <c r="C10" s="6">
        <f>$C$1-C7</f>
        <v>0.6490905497431505</v>
      </c>
      <c r="D10" s="6">
        <f t="shared" ref="D10:F10" si="0">$C$1-D7</f>
        <v>0.60909054974315047</v>
      </c>
      <c r="E10" s="20">
        <f>$C$1-E7</f>
        <v>-1.3329094502568493</v>
      </c>
      <c r="F10" s="6">
        <f t="shared" si="0"/>
        <v>0.74425747089462502</v>
      </c>
    </row>
    <row r="11" spans="1:9" x14ac:dyDescent="0.25">
      <c r="B11" t="s">
        <v>289</v>
      </c>
      <c r="C11" s="5">
        <f>C9*EXP(C10/C8)</f>
        <v>287548539.60972381</v>
      </c>
      <c r="D11" s="5">
        <f t="shared" ref="D11:F11" si="1">D9*EXP(D10/D8)</f>
        <v>27825840.537934899</v>
      </c>
      <c r="E11" s="18">
        <f t="shared" si="1"/>
        <v>1.592156468807748E-37</v>
      </c>
      <c r="F11" s="5">
        <f t="shared" si="1"/>
        <v>38125.190924384427</v>
      </c>
    </row>
    <row r="12" spans="1:9" x14ac:dyDescent="0.25">
      <c r="C12" t="s">
        <v>64</v>
      </c>
      <c r="F12" t="s">
        <v>63</v>
      </c>
    </row>
    <row r="13" spans="1:9" x14ac:dyDescent="0.25">
      <c r="C13" t="s">
        <v>67</v>
      </c>
      <c r="D13" t="s">
        <v>66</v>
      </c>
      <c r="F13" t="s">
        <v>65</v>
      </c>
    </row>
  </sheetData>
  <phoneticPr fontId="2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891341-9B9D-4111-BD20-03DA89DAD9BC}">
  <dimension ref="A1:I11"/>
  <sheetViews>
    <sheetView zoomScale="105" workbookViewId="0">
      <selection activeCell="E11" sqref="E11"/>
    </sheetView>
  </sheetViews>
  <sheetFormatPr defaultRowHeight="13.8" x14ac:dyDescent="0.25"/>
  <cols>
    <col min="2" max="2" width="19.109375" customWidth="1"/>
    <col min="3" max="3" width="14.5546875" customWidth="1"/>
    <col min="4" max="4" width="13.77734375" customWidth="1"/>
    <col min="5" max="5" width="13.44140625" customWidth="1"/>
    <col min="6" max="6" width="12.109375" customWidth="1"/>
    <col min="7" max="7" width="13.109375" customWidth="1"/>
    <col min="8" max="8" width="11.44140625" customWidth="1"/>
    <col min="9" max="9" width="16.33203125" customWidth="1"/>
    <col min="10" max="10" width="13.109375" customWidth="1"/>
  </cols>
  <sheetData>
    <row r="1" spans="1:9" x14ac:dyDescent="0.25">
      <c r="B1" s="9" t="str">
        <f>腐蚀电位!B22</f>
        <v>Ecorr</v>
      </c>
      <c r="C1" s="9">
        <f>'腐蚀电位 (2)'!C22</f>
        <v>-0.44567682195815572</v>
      </c>
    </row>
    <row r="2" spans="1:9" x14ac:dyDescent="0.25">
      <c r="B2" s="13"/>
      <c r="C2" s="13" t="str">
        <f>腐蚀电位!C3</f>
        <v>Nd</v>
      </c>
      <c r="D2" s="13" t="str">
        <f>腐蚀电位!D3</f>
        <v>Gd</v>
      </c>
      <c r="E2" s="19" t="str">
        <f>腐蚀电位!E3</f>
        <v>In</v>
      </c>
      <c r="F2" s="13" t="str">
        <f>腐蚀电位!F3</f>
        <v>Mg</v>
      </c>
      <c r="G2" s="13" t="str">
        <f>腐蚀电位!G3</f>
        <v>H</v>
      </c>
      <c r="H2" s="4"/>
      <c r="I2" s="4"/>
    </row>
    <row r="3" spans="1:9" hidden="1" x14ac:dyDescent="0.25">
      <c r="B3" s="4" t="str">
        <f>腐蚀电位!B4</f>
        <v>摩尔质量M(g/mol)</v>
      </c>
      <c r="C3" s="4">
        <f>腐蚀电位!C4</f>
        <v>144.19999999999999</v>
      </c>
      <c r="D3" s="4">
        <f>腐蚀电位!D4</f>
        <v>157.30000000000001</v>
      </c>
      <c r="E3" s="19">
        <f>腐蚀电位!E4</f>
        <v>114.8</v>
      </c>
      <c r="F3" s="4">
        <f>腐蚀电位!F4</f>
        <v>24</v>
      </c>
      <c r="G3" s="4">
        <f>腐蚀电位!G4</f>
        <v>1</v>
      </c>
    </row>
    <row r="4" spans="1:9" hidden="1" x14ac:dyDescent="0.25">
      <c r="B4" s="4" t="str">
        <f>腐蚀电位!B5</f>
        <v>转移电子数n</v>
      </c>
      <c r="C4" s="4" t="str">
        <f>腐蚀电位!C5</f>
        <v>3</v>
      </c>
      <c r="D4" s="4" t="str">
        <f>腐蚀电位!D5</f>
        <v>3</v>
      </c>
      <c r="E4" s="19" t="str">
        <f>腐蚀电位!E5</f>
        <v>3</v>
      </c>
      <c r="F4" s="4" t="str">
        <f>腐蚀电位!F5</f>
        <v>2</v>
      </c>
      <c r="G4" s="4" t="str">
        <f>腐蚀电位!G5</f>
        <v>1</v>
      </c>
    </row>
    <row r="5" spans="1:9" hidden="1" x14ac:dyDescent="0.25">
      <c r="B5" s="4" t="str">
        <f>腐蚀电位!B6</f>
        <v>电极反应</v>
      </c>
      <c r="C5" s="4" t="str">
        <f>腐蚀电位!C6</f>
        <v>Nd3+ +3e=Nd</v>
      </c>
      <c r="D5" s="4" t="str">
        <f>腐蚀电位!D6</f>
        <v>Gd3+ +3e=Gd</v>
      </c>
      <c r="E5" s="19" t="str">
        <f>腐蚀电位!E6</f>
        <v>In3+ +3e=In</v>
      </c>
      <c r="F5" s="4" t="str">
        <f>腐蚀电位!F6</f>
        <v>Mg2+ +2e=Mg</v>
      </c>
      <c r="G5" s="4" t="str">
        <f>腐蚀电位!G6</f>
        <v>H+e=1/2H2</v>
      </c>
    </row>
    <row r="6" spans="1:9" hidden="1" x14ac:dyDescent="0.25">
      <c r="B6" s="4" t="str">
        <f>腐蚀电位!B7</f>
        <v>标准电位E(V)(vs.SHE)</v>
      </c>
      <c r="C6" s="4">
        <f>腐蚀电位!C7</f>
        <v>-2.3199999999999998</v>
      </c>
      <c r="D6" s="4">
        <f>腐蚀电位!D7</f>
        <v>-2.2799999999999998</v>
      </c>
      <c r="E6" s="19">
        <f>腐蚀电位!E7</f>
        <v>-0.33800000000000002</v>
      </c>
      <c r="F6" s="4">
        <f>腐蚀电位!F7</f>
        <v>-2.3559999999999999</v>
      </c>
      <c r="G6" s="4">
        <f>腐蚀电位!G7</f>
        <v>0</v>
      </c>
    </row>
    <row r="7" spans="1:9" x14ac:dyDescent="0.25">
      <c r="B7" s="4" t="str">
        <f>腐蚀电位!B8</f>
        <v>平衡电位Ee(V)</v>
      </c>
      <c r="C7" s="6">
        <f>腐蚀电位!C8</f>
        <v>-2.4383338423029484</v>
      </c>
      <c r="D7" s="6">
        <f>腐蚀电位!D8</f>
        <v>-2.3983338423029483</v>
      </c>
      <c r="E7" s="20">
        <f>腐蚀电位!E8</f>
        <v>-0.45633384230294866</v>
      </c>
      <c r="F7" s="6">
        <f>腐蚀电位!F8</f>
        <v>-2.5335007634544229</v>
      </c>
      <c r="G7" s="6">
        <f>腐蚀电位!G8</f>
        <v>-0.41370000000000001</v>
      </c>
    </row>
    <row r="8" spans="1:9" x14ac:dyDescent="0.25">
      <c r="B8" s="4" t="str">
        <f>腐蚀电位!B9</f>
        <v>塔菲尔斜率b(v/dec)</v>
      </c>
      <c r="C8" s="6">
        <f>腐蚀电位!C9</f>
        <v>1.7127492010847973E-2</v>
      </c>
      <c r="D8" s="6">
        <f>腐蚀电位!D9</f>
        <v>1.7127492010847973E-2</v>
      </c>
      <c r="E8" s="20">
        <f>腐蚀电位!E9</f>
        <v>1.7127492010847973E-2</v>
      </c>
      <c r="F8" s="6">
        <f>腐蚀电位!F9</f>
        <v>2.5691238016271958E-2</v>
      </c>
      <c r="G8" s="6">
        <f>腐蚀电位!G9</f>
        <v>5.1382476032543915E-2</v>
      </c>
    </row>
    <row r="9" spans="1:9" x14ac:dyDescent="0.25">
      <c r="A9" s="29" t="str">
        <f>腐蚀电位!A10</f>
        <v>可查</v>
      </c>
      <c r="B9" s="29" t="str">
        <f>腐蚀电位!B10</f>
        <v>交换电流密度i0(A/cm2)</v>
      </c>
      <c r="C9" s="11">
        <f>腐蚀电位!C10</f>
        <v>1E-8</v>
      </c>
      <c r="D9" s="11">
        <f>腐蚀电位!D10</f>
        <v>1E-8</v>
      </c>
      <c r="E9" s="11">
        <f>腐蚀电位!E10</f>
        <v>1E-3</v>
      </c>
      <c r="F9" s="11">
        <f>腐蚀电位!F10</f>
        <v>1E-8</v>
      </c>
      <c r="G9" s="11">
        <f>腐蚀电位!G10</f>
        <v>3.9999999999999998E-6</v>
      </c>
    </row>
    <row r="10" spans="1:9" x14ac:dyDescent="0.25">
      <c r="B10" t="s">
        <v>61</v>
      </c>
      <c r="C10" s="6">
        <f t="shared" ref="C10:F10" si="0">$C$1-C7</f>
        <v>1.9926570203447926</v>
      </c>
      <c r="D10" s="6">
        <f t="shared" si="0"/>
        <v>1.9526570203447926</v>
      </c>
      <c r="E10" s="20">
        <f t="shared" si="0"/>
        <v>1.0657020344792933E-2</v>
      </c>
      <c r="F10" s="6">
        <f t="shared" si="0"/>
        <v>2.0878239414962669</v>
      </c>
    </row>
    <row r="11" spans="1:9" x14ac:dyDescent="0.25">
      <c r="B11" t="s">
        <v>62</v>
      </c>
      <c r="C11" s="5"/>
      <c r="D11" s="5"/>
      <c r="E11" s="18">
        <f t="shared" ref="E11" si="1">E9*EXP(E10/E8)</f>
        <v>1.8630542539353494E-3</v>
      </c>
      <c r="F11" s="5"/>
    </row>
  </sheetData>
  <phoneticPr fontId="2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0734A0-5F62-4A22-A4AE-81DAD71DACE0}">
  <dimension ref="A1:P53"/>
  <sheetViews>
    <sheetView topLeftCell="A4" zoomScale="130" zoomScaleNormal="130" workbookViewId="0">
      <selection activeCell="B27" sqref="B27:C27"/>
    </sheetView>
  </sheetViews>
  <sheetFormatPr defaultRowHeight="13.8" x14ac:dyDescent="0.25"/>
  <cols>
    <col min="1" max="1" width="15.109375" customWidth="1"/>
    <col min="2" max="2" width="25.109375" customWidth="1"/>
    <col min="3" max="3" width="9.77734375" customWidth="1"/>
    <col min="5" max="5" width="12.5546875" customWidth="1"/>
    <col min="12" max="12" width="24.44140625" customWidth="1"/>
  </cols>
  <sheetData>
    <row r="1" spans="1:12" x14ac:dyDescent="0.25">
      <c r="B1" s="2"/>
      <c r="C1" s="2" t="str">
        <f>原始数据!C2</f>
        <v>Nd</v>
      </c>
      <c r="D1" s="2" t="str">
        <f>原始数据!D2</f>
        <v>Gd</v>
      </c>
      <c r="E1" s="17" t="str">
        <f>原始数据!E2</f>
        <v>In</v>
      </c>
      <c r="F1" s="2" t="str">
        <f>原始数据!F2</f>
        <v>Mg</v>
      </c>
    </row>
    <row r="2" spans="1:12" x14ac:dyDescent="0.25">
      <c r="B2" t="str">
        <f>原始数据!B3</f>
        <v>M(g/mol)</v>
      </c>
      <c r="C2">
        <f>原始数据!C3</f>
        <v>144.19999999999999</v>
      </c>
      <c r="D2">
        <f>原始数据!D3</f>
        <v>157.30000000000001</v>
      </c>
      <c r="E2" s="17">
        <f>原始数据!E3</f>
        <v>114.8</v>
      </c>
      <c r="F2">
        <f>原始数据!F3</f>
        <v>24</v>
      </c>
      <c r="G2" t="s">
        <v>87</v>
      </c>
      <c r="H2">
        <f>C2*C4+D2*D4+E2*E4+F2*F4</f>
        <v>25.041715834188615</v>
      </c>
    </row>
    <row r="3" spans="1:12" x14ac:dyDescent="0.25">
      <c r="B3" t="str">
        <f>原始数据!B4</f>
        <v>fw质量分数</v>
      </c>
      <c r="C3" s="16">
        <f>原始数据!C4</f>
        <v>3.1820000000000001E-2</v>
      </c>
      <c r="D3" s="16">
        <f>原始数据!D4</f>
        <v>1.1900000000000001E-2</v>
      </c>
      <c r="E3" s="28">
        <f>原始数据!E4</f>
        <v>6.3099999999999996E-3</v>
      </c>
      <c r="F3" s="16">
        <f>原始数据!F4</f>
        <v>0.94996999999999998</v>
      </c>
    </row>
    <row r="4" spans="1:12" x14ac:dyDescent="0.25">
      <c r="B4" t="str">
        <f>原始数据!B5</f>
        <v>f原子分数</v>
      </c>
      <c r="C4">
        <f>原始数据!C5</f>
        <v>5.5258488061295553E-3</v>
      </c>
      <c r="D4">
        <f>原始数据!D5</f>
        <v>1.894446398136329E-3</v>
      </c>
      <c r="E4" s="17">
        <f>原始数据!E5</f>
        <v>1.3764218372276146E-3</v>
      </c>
      <c r="F4">
        <f>原始数据!F5</f>
        <v>0.99120328295850657</v>
      </c>
      <c r="G4">
        <f>SUM(C4:F4)</f>
        <v>1</v>
      </c>
    </row>
    <row r="5" spans="1:12" x14ac:dyDescent="0.25">
      <c r="B5" t="str">
        <f>原始数据!B6</f>
        <v>密度(g/cm3)</v>
      </c>
      <c r="C5">
        <f>原始数据!C6</f>
        <v>7.0039999999999996</v>
      </c>
      <c r="D5">
        <f>原始数据!D6</f>
        <v>7.9009999999999998</v>
      </c>
      <c r="E5">
        <f>原始数据!E6</f>
        <v>7.3</v>
      </c>
      <c r="F5">
        <f>原始数据!F6</f>
        <v>1.74</v>
      </c>
      <c r="G5" t="s">
        <v>88</v>
      </c>
      <c r="H5">
        <f>SUM(C3:F3)/(C3/C5+D3/D5+E3/E5+F3/F5)</f>
        <v>1.8087323088155971</v>
      </c>
      <c r="I5" t="s">
        <v>89</v>
      </c>
    </row>
    <row r="6" spans="1:12" x14ac:dyDescent="0.25">
      <c r="B6" s="5" t="str">
        <f>电流密度!B11</f>
        <v>电流密度i(A/cm2)</v>
      </c>
      <c r="C6" s="5">
        <f>电流密度!C11</f>
        <v>287548539.60972381</v>
      </c>
      <c r="D6" s="5">
        <f>电流密度!D11</f>
        <v>27825840.537934899</v>
      </c>
      <c r="E6" s="5">
        <f>电流密度!E11</f>
        <v>1.592156468807748E-37</v>
      </c>
      <c r="F6" s="5">
        <f>电流密度!F11</f>
        <v>38125.190924384427</v>
      </c>
      <c r="G6" t="s">
        <v>88</v>
      </c>
      <c r="H6">
        <f>H5*0.001/(0.001)^2</f>
        <v>1808.7323088155972</v>
      </c>
      <c r="I6" t="s">
        <v>90</v>
      </c>
    </row>
    <row r="7" spans="1:12" x14ac:dyDescent="0.25">
      <c r="B7" s="5"/>
      <c r="C7" s="26" t="s">
        <v>67</v>
      </c>
      <c r="D7" s="26" t="s">
        <v>66</v>
      </c>
      <c r="E7" s="5"/>
      <c r="F7" s="26" t="s">
        <v>65</v>
      </c>
    </row>
    <row r="8" spans="1:12" x14ac:dyDescent="0.25">
      <c r="B8" t="s">
        <v>69</v>
      </c>
      <c r="C8" s="5">
        <v>6.02E+23</v>
      </c>
    </row>
    <row r="9" spans="1:12" x14ac:dyDescent="0.25">
      <c r="B9" t="s">
        <v>70</v>
      </c>
      <c r="C9" s="5">
        <f>(H6*1/(H2*0.001))*C8</f>
        <v>4.3481718949162801E+28</v>
      </c>
      <c r="E9" t="s">
        <v>77</v>
      </c>
      <c r="F9" s="5"/>
      <c r="G9" t="s">
        <v>78</v>
      </c>
    </row>
    <row r="10" spans="1:12" x14ac:dyDescent="0.25">
      <c r="B10" t="s">
        <v>71</v>
      </c>
      <c r="C10" s="5">
        <f>C9^(2/3)</f>
        <v>1.2365294655367774E+19</v>
      </c>
      <c r="E10" t="s">
        <v>79</v>
      </c>
    </row>
    <row r="11" spans="1:12" ht="27.6" x14ac:dyDescent="0.25">
      <c r="B11" s="21" t="s">
        <v>72</v>
      </c>
      <c r="C11" s="5">
        <f>C10/C8</f>
        <v>2.0540356570378363E-5</v>
      </c>
      <c r="E11" t="s">
        <v>80</v>
      </c>
    </row>
    <row r="12" spans="1:12" ht="41.4" x14ac:dyDescent="0.25">
      <c r="A12" t="s">
        <v>92</v>
      </c>
      <c r="B12" s="22" t="s">
        <v>73</v>
      </c>
      <c r="C12" s="5">
        <f>F4*C11</f>
        <v>2.0359668865697366E-5</v>
      </c>
      <c r="E12" s="24" t="s">
        <v>91</v>
      </c>
    </row>
    <row r="13" spans="1:12" x14ac:dyDescent="0.25">
      <c r="B13" t="s">
        <v>74</v>
      </c>
      <c r="C13" s="5">
        <f>F6*1*1*10000</f>
        <v>381251909.24384427</v>
      </c>
      <c r="E13" t="s">
        <v>81</v>
      </c>
      <c r="F13" t="s">
        <v>82</v>
      </c>
      <c r="G13" t="s">
        <v>83</v>
      </c>
      <c r="H13" t="s">
        <v>84</v>
      </c>
    </row>
    <row r="14" spans="1:12" x14ac:dyDescent="0.25">
      <c r="B14" t="s">
        <v>75</v>
      </c>
      <c r="C14" s="5">
        <f>C12*2*96485</f>
        <v>3.9288053010136208</v>
      </c>
      <c r="E14" t="s">
        <v>85</v>
      </c>
    </row>
    <row r="15" spans="1:12" ht="14.4" x14ac:dyDescent="0.25">
      <c r="B15" s="23" t="s">
        <v>76</v>
      </c>
      <c r="C15" s="25">
        <f>C13/C14</f>
        <v>97040163.620600477</v>
      </c>
      <c r="E15" s="3" t="s">
        <v>86</v>
      </c>
      <c r="G15" s="5"/>
    </row>
    <row r="16" spans="1:12" x14ac:dyDescent="0.25">
      <c r="B16" t="s">
        <v>129</v>
      </c>
      <c r="C16">
        <f>1-E4</f>
        <v>0.99862357816277236</v>
      </c>
      <c r="E16" s="3"/>
      <c r="L16" t="s">
        <v>204</v>
      </c>
    </row>
    <row r="17" spans="1:16" x14ac:dyDescent="0.25">
      <c r="B17" t="s">
        <v>108</v>
      </c>
      <c r="C17" s="5">
        <f>D6/F6</f>
        <v>729.85445746680352</v>
      </c>
      <c r="L17" s="17"/>
      <c r="M17" s="17"/>
      <c r="N17" s="17" t="s">
        <v>188</v>
      </c>
      <c r="O17" s="17"/>
      <c r="P17" s="17"/>
    </row>
    <row r="18" spans="1:16" x14ac:dyDescent="0.25">
      <c r="B18" t="s">
        <v>109</v>
      </c>
      <c r="C18" s="5">
        <f>C6/F6</f>
        <v>7542.2190063266307</v>
      </c>
      <c r="L18" s="18" t="s">
        <v>202</v>
      </c>
      <c r="M18" s="18">
        <v>9.9999999999999995E-7</v>
      </c>
      <c r="N18" s="17">
        <f>LOG(M18)/LOG(1-$E$4)</f>
        <v>10030.355532495052</v>
      </c>
      <c r="O18" s="17"/>
      <c r="P18" s="17"/>
    </row>
    <row r="19" spans="1:16" x14ac:dyDescent="0.25">
      <c r="A19" t="s">
        <v>302</v>
      </c>
      <c r="B19" s="10" t="s">
        <v>206</v>
      </c>
      <c r="L19" s="18" t="s">
        <v>203</v>
      </c>
      <c r="M19" s="18">
        <v>1E-10</v>
      </c>
      <c r="N19" s="17">
        <f t="shared" ref="N19:N20" si="0">LOG(M19)/LOG(1-$E$4)</f>
        <v>16717.259220825086</v>
      </c>
      <c r="O19" s="17"/>
      <c r="P19" s="17"/>
    </row>
    <row r="20" spans="1:16" x14ac:dyDescent="0.25">
      <c r="B20" s="10" t="s">
        <v>107</v>
      </c>
      <c r="L20" s="17" t="s">
        <v>205</v>
      </c>
      <c r="M20" s="18">
        <v>9.9999999999999998E-13</v>
      </c>
      <c r="N20" s="17">
        <f t="shared" si="0"/>
        <v>20060.711064990104</v>
      </c>
      <c r="O20" s="17"/>
      <c r="P20" s="17"/>
    </row>
    <row r="21" spans="1:16" x14ac:dyDescent="0.25">
      <c r="B21" t="s">
        <v>113</v>
      </c>
      <c r="C21">
        <f>-12/LOG(C16)</f>
        <v>20060.711064990104</v>
      </c>
      <c r="D21">
        <f>INT(C21)+1</f>
        <v>20061</v>
      </c>
    </row>
    <row r="22" spans="1:16" x14ac:dyDescent="0.25">
      <c r="B22" t="s">
        <v>124</v>
      </c>
      <c r="C22">
        <f>(1-E4)*(1-(1-E4)^D21)/(1-(1-E4))</f>
        <v>725.52145799516143</v>
      </c>
      <c r="E22" t="s">
        <v>257</v>
      </c>
    </row>
    <row r="23" spans="1:16" x14ac:dyDescent="0.25">
      <c r="B23" s="9" t="s">
        <v>94</v>
      </c>
      <c r="C23">
        <f>C22*F4/(F4+D4+C4)</f>
        <v>720.13045430460375</v>
      </c>
      <c r="E23" s="5">
        <f>C23*C11*2*96485</f>
        <v>2854.3613554715307</v>
      </c>
    </row>
    <row r="24" spans="1:16" x14ac:dyDescent="0.25">
      <c r="B24" s="9" t="s">
        <v>96</v>
      </c>
      <c r="C24">
        <f>C22*D4/(F4+D4+C4)</f>
        <v>1.3763559592676857</v>
      </c>
      <c r="E24" s="5">
        <f>C24/C23*E23*3/2</f>
        <v>8.1831366206425304</v>
      </c>
    </row>
    <row r="25" spans="1:16" x14ac:dyDescent="0.25">
      <c r="A25" s="10"/>
      <c r="B25" s="9" t="s">
        <v>95</v>
      </c>
      <c r="C25">
        <f>C22*C4/(F4+D4+C4)</f>
        <v>4.0146477312900606</v>
      </c>
      <c r="E25" s="5">
        <f>C25/C23*E23*3/2</f>
        <v>23.869123861227621</v>
      </c>
    </row>
    <row r="26" spans="1:16" x14ac:dyDescent="0.25">
      <c r="C26" t="s">
        <v>130</v>
      </c>
      <c r="F26" s="5"/>
    </row>
    <row r="27" spans="1:16" x14ac:dyDescent="0.25">
      <c r="B27" s="9" t="s">
        <v>208</v>
      </c>
      <c r="C27" s="5">
        <f>E23/C13</f>
        <v>7.4868119641229509E-6</v>
      </c>
      <c r="E27" s="5"/>
      <c r="F27" s="5"/>
    </row>
    <row r="28" spans="1:16" x14ac:dyDescent="0.25">
      <c r="F28" s="5"/>
    </row>
    <row r="31" spans="1:16" x14ac:dyDescent="0.25">
      <c r="H31" s="5"/>
      <c r="L31" s="5"/>
    </row>
    <row r="32" spans="1:16" x14ac:dyDescent="0.25">
      <c r="C32" s="5"/>
      <c r="G32" s="9"/>
      <c r="H32" s="5"/>
      <c r="J32" s="5"/>
      <c r="L32" s="5"/>
    </row>
    <row r="33" spans="1:12" x14ac:dyDescent="0.25">
      <c r="C33" s="5"/>
      <c r="G33" s="9"/>
      <c r="H33" s="5"/>
      <c r="J33" s="5"/>
    </row>
    <row r="34" spans="1:12" x14ac:dyDescent="0.25">
      <c r="G34" s="9"/>
      <c r="H34" s="5"/>
      <c r="J34" s="5"/>
    </row>
    <row r="36" spans="1:12" x14ac:dyDescent="0.25">
      <c r="L36" s="5"/>
    </row>
    <row r="37" spans="1:12" x14ac:dyDescent="0.25">
      <c r="C37" s="5"/>
      <c r="D37" s="5"/>
      <c r="E37" s="5"/>
      <c r="L37" s="5"/>
    </row>
    <row r="38" spans="1:12" x14ac:dyDescent="0.25">
      <c r="A38" s="34"/>
      <c r="C38" s="5"/>
      <c r="D38" s="5"/>
      <c r="E38" s="5"/>
    </row>
    <row r="46" spans="1:12" x14ac:dyDescent="0.25">
      <c r="C46" s="5"/>
    </row>
    <row r="47" spans="1:12" x14ac:dyDescent="0.25">
      <c r="C47" s="5"/>
    </row>
    <row r="48" spans="1:12" x14ac:dyDescent="0.25">
      <c r="C48" s="5"/>
    </row>
    <row r="52" spans="3:3" x14ac:dyDescent="0.25">
      <c r="C52" s="5"/>
    </row>
    <row r="53" spans="3:3" x14ac:dyDescent="0.25">
      <c r="C53" s="5"/>
    </row>
  </sheetData>
  <phoneticPr fontId="2" type="noConversion"/>
  <pageMargins left="0.7" right="0.7" top="0.75" bottom="0.75" header="0.3" footer="0.3"/>
  <pageSetup paperSize="9" orientation="portrait" horizontalDpi="1200" verticalDpi="120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5283E3-57B4-4740-8BBC-317160DC4598}">
  <dimension ref="A1:L52"/>
  <sheetViews>
    <sheetView topLeftCell="A4" zoomScale="104" workbookViewId="0">
      <selection activeCell="C15" sqref="C15"/>
    </sheetView>
  </sheetViews>
  <sheetFormatPr defaultRowHeight="13.8" x14ac:dyDescent="0.25"/>
  <cols>
    <col min="2" max="2" width="25.109375" customWidth="1"/>
    <col min="3" max="3" width="9.77734375" customWidth="1"/>
    <col min="5" max="5" width="12.5546875" customWidth="1"/>
    <col min="12" max="12" width="24.44140625" customWidth="1"/>
  </cols>
  <sheetData>
    <row r="1" spans="1:9" x14ac:dyDescent="0.25">
      <c r="B1" s="2"/>
      <c r="C1" s="2" t="str">
        <f>原始数据!C2</f>
        <v>Nd</v>
      </c>
      <c r="D1" s="2" t="str">
        <f>原始数据!D2</f>
        <v>Gd</v>
      </c>
      <c r="E1" s="17" t="str">
        <f>原始数据!E2</f>
        <v>In</v>
      </c>
      <c r="F1" s="2" t="str">
        <f>原始数据!F2</f>
        <v>Mg</v>
      </c>
    </row>
    <row r="2" spans="1:9" x14ac:dyDescent="0.25">
      <c r="B2" t="str">
        <f>原始数据!B3</f>
        <v>M(g/mol)</v>
      </c>
      <c r="C2">
        <f>原始数据!C3</f>
        <v>144.19999999999999</v>
      </c>
      <c r="D2">
        <f>原始数据!D3</f>
        <v>157.30000000000001</v>
      </c>
      <c r="E2" s="17">
        <f>原始数据!E3</f>
        <v>114.8</v>
      </c>
      <c r="F2">
        <f>原始数据!F3</f>
        <v>24</v>
      </c>
      <c r="G2" t="s">
        <v>87</v>
      </c>
      <c r="H2">
        <f>C2*C4+D2*D4+E2*E4+F2*F4</f>
        <v>25.041715834188615</v>
      </c>
    </row>
    <row r="3" spans="1:9" x14ac:dyDescent="0.25">
      <c r="B3" t="str">
        <f>原始数据!B4</f>
        <v>fw质量分数</v>
      </c>
      <c r="C3" s="16">
        <f>原始数据!C4</f>
        <v>3.1820000000000001E-2</v>
      </c>
      <c r="D3" s="16">
        <f>原始数据!D4</f>
        <v>1.1900000000000001E-2</v>
      </c>
      <c r="E3" s="28">
        <f>原始数据!E4</f>
        <v>6.3099999999999996E-3</v>
      </c>
      <c r="F3" s="16">
        <f>原始数据!F4</f>
        <v>0.94996999999999998</v>
      </c>
    </row>
    <row r="4" spans="1:9" x14ac:dyDescent="0.25">
      <c r="B4" t="str">
        <f>原始数据!B5</f>
        <v>f原子分数</v>
      </c>
      <c r="C4">
        <f>原始数据!C5</f>
        <v>5.5258488061295553E-3</v>
      </c>
      <c r="D4">
        <f>原始数据!D5</f>
        <v>1.894446398136329E-3</v>
      </c>
      <c r="E4" s="17">
        <f>原始数据!E5</f>
        <v>1.3764218372276146E-3</v>
      </c>
      <c r="F4">
        <f>原始数据!F5</f>
        <v>0.99120328295850657</v>
      </c>
      <c r="G4">
        <f>SUM(C4:F4)</f>
        <v>1</v>
      </c>
    </row>
    <row r="5" spans="1:9" x14ac:dyDescent="0.25">
      <c r="B5" t="str">
        <f>原始数据!B6</f>
        <v>密度(g/cm3)</v>
      </c>
      <c r="C5">
        <f>原始数据!C6</f>
        <v>7.0039999999999996</v>
      </c>
      <c r="D5">
        <f>原始数据!D6</f>
        <v>7.9009999999999998</v>
      </c>
      <c r="E5" s="17">
        <f>原始数据!E6</f>
        <v>7.3</v>
      </c>
      <c r="F5">
        <f>原始数据!F6</f>
        <v>1.74</v>
      </c>
      <c r="G5" t="s">
        <v>88</v>
      </c>
      <c r="H5">
        <f>SUM(C3:F3)/(C3/C5+D3/D5+E3/E5+F3/F5)</f>
        <v>1.8087323088155971</v>
      </c>
      <c r="I5" t="s">
        <v>89</v>
      </c>
    </row>
    <row r="6" spans="1:9" x14ac:dyDescent="0.25">
      <c r="B6" s="5" t="str">
        <f>电流密度!B11</f>
        <v>电流密度i(A/cm2)</v>
      </c>
      <c r="C6" s="5">
        <f>电流密度!C11</f>
        <v>287548539.60972381</v>
      </c>
      <c r="D6" s="5">
        <f>电流密度!D11</f>
        <v>27825840.537934899</v>
      </c>
      <c r="E6" s="18">
        <f>'电流密度 (2)'!E11</f>
        <v>1.8630542539353494E-3</v>
      </c>
      <c r="F6" s="5">
        <f>电流密度!F11</f>
        <v>38125.190924384427</v>
      </c>
      <c r="G6" t="s">
        <v>88</v>
      </c>
      <c r="H6">
        <f>H5*0.001/(0.001)^2</f>
        <v>1808.7323088155972</v>
      </c>
      <c r="I6" t="s">
        <v>90</v>
      </c>
    </row>
    <row r="7" spans="1:9" x14ac:dyDescent="0.25">
      <c r="B7" s="5"/>
      <c r="C7" s="5"/>
      <c r="D7" s="5"/>
      <c r="E7" s="5"/>
      <c r="F7" s="5"/>
    </row>
    <row r="8" spans="1:9" x14ac:dyDescent="0.25">
      <c r="B8" t="s">
        <v>69</v>
      </c>
      <c r="C8" s="5">
        <v>6.02E+23</v>
      </c>
    </row>
    <row r="9" spans="1:9" x14ac:dyDescent="0.25">
      <c r="B9" t="s">
        <v>70</v>
      </c>
      <c r="C9" s="5">
        <f>(E5*1000*1/(E2*0.001))*C8</f>
        <v>3.8280487804878052E+28</v>
      </c>
      <c r="E9" t="s">
        <v>77</v>
      </c>
      <c r="F9" s="5"/>
      <c r="G9" t="s">
        <v>78</v>
      </c>
    </row>
    <row r="10" spans="1:9" x14ac:dyDescent="0.25">
      <c r="B10" t="s">
        <v>71</v>
      </c>
      <c r="C10" s="5">
        <f>C9^(2/3)</f>
        <v>1.1358430078016078E+19</v>
      </c>
      <c r="E10" t="s">
        <v>79</v>
      </c>
    </row>
    <row r="11" spans="1:9" ht="27.6" x14ac:dyDescent="0.25">
      <c r="B11" s="21" t="s">
        <v>72</v>
      </c>
      <c r="C11" s="5">
        <f>C10/C8</f>
        <v>1.8867824049860596E-5</v>
      </c>
      <c r="E11" t="s">
        <v>80</v>
      </c>
    </row>
    <row r="12" spans="1:9" ht="41.4" x14ac:dyDescent="0.25">
      <c r="A12" t="s">
        <v>134</v>
      </c>
      <c r="B12" s="22" t="s">
        <v>73</v>
      </c>
      <c r="C12" s="5">
        <f>C11</f>
        <v>1.8867824049860596E-5</v>
      </c>
      <c r="E12" s="24" t="s">
        <v>135</v>
      </c>
    </row>
    <row r="13" spans="1:9" x14ac:dyDescent="0.25">
      <c r="B13" t="s">
        <v>74</v>
      </c>
      <c r="C13" s="5">
        <f>E6*1*1*10000</f>
        <v>18.630542539353495</v>
      </c>
      <c r="E13" t="s">
        <v>81</v>
      </c>
      <c r="F13" t="s">
        <v>82</v>
      </c>
      <c r="G13" t="s">
        <v>83</v>
      </c>
      <c r="H13" t="s">
        <v>84</v>
      </c>
    </row>
    <row r="14" spans="1:9" x14ac:dyDescent="0.25">
      <c r="B14" t="s">
        <v>75</v>
      </c>
      <c r="C14" s="5">
        <f>C12*3*96485</f>
        <v>5.461386010352399</v>
      </c>
      <c r="E14" t="s">
        <v>85</v>
      </c>
    </row>
    <row r="15" spans="1:9" ht="14.4" x14ac:dyDescent="0.25">
      <c r="B15" s="23" t="s">
        <v>76</v>
      </c>
      <c r="C15" s="38">
        <f>C13/C14</f>
        <v>3.4113213210049858</v>
      </c>
      <c r="E15" s="3" t="s">
        <v>86</v>
      </c>
    </row>
    <row r="16" spans="1:9" ht="14.4" x14ac:dyDescent="0.25">
      <c r="B16" s="30"/>
      <c r="C16" s="5"/>
      <c r="E16" s="3"/>
    </row>
    <row r="17" spans="2:12" x14ac:dyDescent="0.25">
      <c r="B17" t="s">
        <v>136</v>
      </c>
      <c r="C17" s="39">
        <f>C14/C13</f>
        <v>0.2931415442581049</v>
      </c>
    </row>
    <row r="18" spans="2:12" x14ac:dyDescent="0.25">
      <c r="C18" s="5"/>
      <c r="L18" s="5"/>
    </row>
    <row r="19" spans="2:12" x14ac:dyDescent="0.25">
      <c r="J19" s="5"/>
    </row>
    <row r="20" spans="2:12" x14ac:dyDescent="0.25">
      <c r="J20" s="5"/>
    </row>
    <row r="21" spans="2:12" x14ac:dyDescent="0.25">
      <c r="J21" s="5"/>
    </row>
    <row r="25" spans="2:12" x14ac:dyDescent="0.25">
      <c r="C25" s="5"/>
      <c r="F25" s="5"/>
    </row>
    <row r="26" spans="2:12" x14ac:dyDescent="0.25">
      <c r="C26" s="5"/>
      <c r="F26" s="5"/>
    </row>
    <row r="27" spans="2:12" x14ac:dyDescent="0.25">
      <c r="C27" s="5"/>
      <c r="F27" s="5"/>
    </row>
    <row r="36" spans="1:5" x14ac:dyDescent="0.25">
      <c r="C36" s="5"/>
      <c r="D36" s="5"/>
      <c r="E36" s="5"/>
    </row>
    <row r="37" spans="1:5" x14ac:dyDescent="0.25">
      <c r="A37" s="34"/>
    </row>
    <row r="45" spans="1:5" x14ac:dyDescent="0.25">
      <c r="C45" s="5"/>
    </row>
    <row r="46" spans="1:5" x14ac:dyDescent="0.25">
      <c r="C46" s="5"/>
    </row>
    <row r="47" spans="1:5" x14ac:dyDescent="0.25">
      <c r="C47" s="5"/>
    </row>
    <row r="51" spans="3:3" x14ac:dyDescent="0.25">
      <c r="C51" s="5"/>
    </row>
    <row r="52" spans="3:3" x14ac:dyDescent="0.25">
      <c r="C52" s="5"/>
    </row>
  </sheetData>
  <phoneticPr fontId="2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E30384-9E92-4B47-B395-038049C4032E}">
  <dimension ref="B1:F11"/>
  <sheetViews>
    <sheetView zoomScale="150" zoomScaleNormal="150" workbookViewId="0">
      <selection activeCell="D21" sqref="D21"/>
    </sheetView>
  </sheetViews>
  <sheetFormatPr defaultRowHeight="13.8" x14ac:dyDescent="0.25"/>
  <cols>
    <col min="2" max="2" width="27.44140625" customWidth="1"/>
  </cols>
  <sheetData>
    <row r="1" spans="2:6" x14ac:dyDescent="0.25">
      <c r="B1" s="2"/>
      <c r="C1" s="2" t="str">
        <f>M1完全溶解的层数!F1</f>
        <v>Mg</v>
      </c>
      <c r="D1" s="2" t="str">
        <f>M1完全溶解的层数!D1</f>
        <v>Gd</v>
      </c>
      <c r="E1" s="2" t="str">
        <f>M1完全溶解的层数!C1</f>
        <v>Nd</v>
      </c>
    </row>
    <row r="2" spans="2:6" x14ac:dyDescent="0.25">
      <c r="B2" s="5" t="str">
        <f>M1完全溶解的层数!B6</f>
        <v>电流密度i(A/cm2)</v>
      </c>
      <c r="C2" s="5">
        <f>M1完全溶解的层数!F6</f>
        <v>38125.190924384427</v>
      </c>
      <c r="D2" s="5">
        <f>M1完全溶解的层数!D6</f>
        <v>27825840.537934899</v>
      </c>
      <c r="E2" s="5">
        <f>M1完全溶解的层数!C6</f>
        <v>287548539.60972381</v>
      </c>
    </row>
    <row r="3" spans="2:6" x14ac:dyDescent="0.25">
      <c r="B3" s="4" t="str">
        <f>腐蚀电位!B5</f>
        <v>转移电子数n</v>
      </c>
      <c r="C3">
        <v>2</v>
      </c>
      <c r="D3">
        <v>3</v>
      </c>
      <c r="E3">
        <v>3</v>
      </c>
    </row>
    <row r="4" spans="2:6" x14ac:dyDescent="0.25">
      <c r="B4" t="str">
        <f>M1完全溶解的层数!B11</f>
        <v>1m2面积上合金元素的
物质的量</v>
      </c>
      <c r="C4">
        <f>M1完全溶解的层数!C11</f>
        <v>2.0540356570378363E-5</v>
      </c>
    </row>
    <row r="5" spans="2:6" x14ac:dyDescent="0.25">
      <c r="B5" t="str">
        <f>M1完全溶解的层数!B23</f>
        <v>LMg</v>
      </c>
      <c r="C5">
        <f>M1完全溶解的层数!C23</f>
        <v>720.13045430460375</v>
      </c>
    </row>
    <row r="6" spans="2:6" x14ac:dyDescent="0.25">
      <c r="B6" t="str">
        <f>M1完全溶解的层数!B24</f>
        <v>LGd</v>
      </c>
      <c r="C6">
        <f>M1完全溶解的层数!C24</f>
        <v>1.3763559592676857</v>
      </c>
    </row>
    <row r="7" spans="2:6" x14ac:dyDescent="0.25">
      <c r="B7" t="str">
        <f>M1完全溶解的层数!B25</f>
        <v>LNd</v>
      </c>
      <c r="C7">
        <f>M1完全溶解的层数!C25</f>
        <v>4.0146477312900606</v>
      </c>
    </row>
    <row r="8" spans="2:6" x14ac:dyDescent="0.25">
      <c r="B8" t="str">
        <f>M1完全溶解的层数!B27</f>
        <v>溶解Mg的时间</v>
      </c>
      <c r="C8">
        <f>M1完全溶解的层数!C27</f>
        <v>7.4868119641229509E-6</v>
      </c>
    </row>
    <row r="9" spans="2:6" x14ac:dyDescent="0.25">
      <c r="B9" s="2"/>
      <c r="C9" s="2" t="s">
        <v>110</v>
      </c>
      <c r="D9" s="2" t="s">
        <v>111</v>
      </c>
      <c r="E9" s="2" t="s">
        <v>112</v>
      </c>
    </row>
    <row r="10" spans="2:6" x14ac:dyDescent="0.25">
      <c r="B10" t="s">
        <v>258</v>
      </c>
      <c r="C10" s="5">
        <f>C5*C4*C3*96485</f>
        <v>2854.3613554715307</v>
      </c>
      <c r="D10" s="5">
        <f>C6/C5*C10*D3/C3</f>
        <v>8.1831366206425304</v>
      </c>
      <c r="E10" s="5">
        <f>C7/C5*C10*E3/C3</f>
        <v>23.869123861227621</v>
      </c>
    </row>
    <row r="11" spans="2:6" x14ac:dyDescent="0.25">
      <c r="B11" s="9" t="s">
        <v>114</v>
      </c>
      <c r="C11" s="5">
        <f>C10/C8/1</f>
        <v>381251909.24384427</v>
      </c>
      <c r="D11" s="5">
        <f>D10/C8/1</f>
        <v>1093006.8311928215</v>
      </c>
      <c r="E11" s="5">
        <f>E10/C8/1</f>
        <v>3188155.9167786296</v>
      </c>
      <c r="F11" t="s">
        <v>303</v>
      </c>
    </row>
  </sheetData>
  <phoneticPr fontId="2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F82FAB-69D9-48EA-9455-BD204FD6C2E0}">
  <dimension ref="A1:H12"/>
  <sheetViews>
    <sheetView zoomScale="140" zoomScaleNormal="140" workbookViewId="0">
      <selection activeCell="F12" sqref="F12"/>
    </sheetView>
  </sheetViews>
  <sheetFormatPr defaultRowHeight="13.8" x14ac:dyDescent="0.25"/>
  <cols>
    <col min="1" max="1" width="15.21875" customWidth="1"/>
    <col min="2" max="2" width="27.44140625" customWidth="1"/>
    <col min="7" max="7" width="20.44140625" customWidth="1"/>
  </cols>
  <sheetData>
    <row r="1" spans="1:8" x14ac:dyDescent="0.25">
      <c r="B1" s="2"/>
      <c r="C1" s="2" t="str">
        <f>M1完全溶解的层数!F1</f>
        <v>Mg</v>
      </c>
      <c r="D1" s="2" t="str">
        <f>M1完全溶解的层数!D1</f>
        <v>Gd</v>
      </c>
      <c r="E1" s="2" t="str">
        <f>M1完全溶解的层数!C1</f>
        <v>Nd</v>
      </c>
      <c r="F1" s="43" t="str">
        <f>'M1完全溶解的层数 (2)'!E1</f>
        <v>In</v>
      </c>
      <c r="G1" t="str">
        <f>'M1完全溶解的层数 (2)'!B17</f>
        <v>溶解一层In需要的时间s</v>
      </c>
      <c r="H1">
        <f>'M1完全溶解的层数 (2)'!C17</f>
        <v>0.2931415442581049</v>
      </c>
    </row>
    <row r="2" spans="1:8" x14ac:dyDescent="0.25">
      <c r="B2" s="5" t="str">
        <f>M1完全溶解的层数!B6</f>
        <v>电流密度i(A/cm2)</v>
      </c>
      <c r="C2" s="5">
        <f>M1完全溶解的层数!F6</f>
        <v>38125.190924384427</v>
      </c>
      <c r="D2" s="5">
        <f>M1完全溶解的层数!D6</f>
        <v>27825840.537934899</v>
      </c>
      <c r="E2" s="5">
        <f>M1完全溶解的层数!C6</f>
        <v>287548539.60972381</v>
      </c>
      <c r="F2" s="42">
        <f>'M1完全溶解的层数 (2)'!E6</f>
        <v>1.8630542539353494E-3</v>
      </c>
      <c r="G2" t="s">
        <v>145</v>
      </c>
    </row>
    <row r="3" spans="1:8" x14ac:dyDescent="0.25">
      <c r="B3" s="4" t="str">
        <f>腐蚀电位!B5</f>
        <v>转移电子数n</v>
      </c>
      <c r="C3">
        <v>2</v>
      </c>
      <c r="D3">
        <v>3</v>
      </c>
      <c r="E3">
        <v>3</v>
      </c>
    </row>
    <row r="4" spans="1:8" x14ac:dyDescent="0.25">
      <c r="B4" t="str">
        <f>M1完全溶解的层数!B11</f>
        <v>1m2面积上合金元素的
物质的量</v>
      </c>
      <c r="C4">
        <f>M1完全溶解的层数!C11</f>
        <v>2.0540356570378363E-5</v>
      </c>
    </row>
    <row r="5" spans="1:8" x14ac:dyDescent="0.25">
      <c r="B5" t="str">
        <f>M1完全溶解的层数!B23</f>
        <v>LMg</v>
      </c>
      <c r="C5">
        <f>M1完全溶解的层数!C23</f>
        <v>720.13045430460375</v>
      </c>
    </row>
    <row r="6" spans="1:8" x14ac:dyDescent="0.25">
      <c r="B6" t="str">
        <f>M1完全溶解的层数!B24</f>
        <v>LGd</v>
      </c>
      <c r="C6">
        <f>M1完全溶解的层数!C24</f>
        <v>1.3763559592676857</v>
      </c>
      <c r="F6" s="5"/>
    </row>
    <row r="7" spans="1:8" x14ac:dyDescent="0.25">
      <c r="B7" t="str">
        <f>M1完全溶解的层数!B25</f>
        <v>LNd</v>
      </c>
      <c r="C7">
        <f>M1完全溶解的层数!C25</f>
        <v>4.0146477312900606</v>
      </c>
    </row>
    <row r="8" spans="1:8" x14ac:dyDescent="0.25">
      <c r="B8" t="str">
        <f>M1完全溶解的层数!B27</f>
        <v>溶解Mg的时间</v>
      </c>
      <c r="C8">
        <f>M1完全溶解的层数!C27</f>
        <v>7.4868119641229509E-6</v>
      </c>
    </row>
    <row r="9" spans="1:8" x14ac:dyDescent="0.25">
      <c r="B9" s="2"/>
      <c r="C9" s="2" t="s">
        <v>110</v>
      </c>
      <c r="D9" s="2" t="s">
        <v>111</v>
      </c>
      <c r="E9" s="2" t="s">
        <v>112</v>
      </c>
      <c r="F9" s="2" t="s">
        <v>146</v>
      </c>
    </row>
    <row r="10" spans="1:8" x14ac:dyDescent="0.25">
      <c r="A10" t="s">
        <v>211</v>
      </c>
      <c r="B10" t="s">
        <v>258</v>
      </c>
      <c r="C10" s="5">
        <f>C5*C4*C3*96485</f>
        <v>2854.3613554715307</v>
      </c>
      <c r="D10" s="5">
        <f>C6/C5*C10*D3/C3</f>
        <v>8.1831366206425304</v>
      </c>
      <c r="E10" s="5">
        <f>C7/C5*C10*E3/C3</f>
        <v>23.869123861227621</v>
      </c>
      <c r="F10">
        <v>0</v>
      </c>
    </row>
    <row r="11" spans="1:8" x14ac:dyDescent="0.25">
      <c r="A11" t="s">
        <v>211</v>
      </c>
      <c r="B11" s="9" t="s">
        <v>114</v>
      </c>
      <c r="C11" s="5">
        <f>C10/C8</f>
        <v>381251909.24384427</v>
      </c>
      <c r="D11" s="5">
        <f>D10/C8</f>
        <v>1093006.8311928215</v>
      </c>
      <c r="E11" s="5">
        <f>E10/C8</f>
        <v>3188155.9167786296</v>
      </c>
      <c r="F11">
        <v>0</v>
      </c>
    </row>
    <row r="12" spans="1:8" x14ac:dyDescent="0.25">
      <c r="A12">
        <f>H1</f>
        <v>0.2931415442581049</v>
      </c>
      <c r="B12" s="9" t="s">
        <v>114</v>
      </c>
      <c r="C12" s="5">
        <v>0</v>
      </c>
      <c r="D12" s="5">
        <v>0</v>
      </c>
      <c r="E12" s="5">
        <v>0</v>
      </c>
      <c r="F12" s="5">
        <f>F2*H1*10000/H1</f>
        <v>18.630542539353492</v>
      </c>
    </row>
  </sheetData>
  <phoneticPr fontId="2" type="noConversion"/>
  <pageMargins left="0.7" right="0.7" top="0.75" bottom="0.75" header="0.3" footer="0.3"/>
  <pageSetup paperSize="9" orientation="portrait" horizontalDpi="1200" verticalDpi="120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8BC040-8A3C-42E4-B7DB-C7DA5F636C70}">
  <dimension ref="A1:M956"/>
  <sheetViews>
    <sheetView zoomScale="85" zoomScaleNormal="85" workbookViewId="0">
      <selection activeCell="B219" sqref="B219"/>
    </sheetView>
  </sheetViews>
  <sheetFormatPr defaultRowHeight="13.8" x14ac:dyDescent="0.25"/>
  <cols>
    <col min="2" max="2" width="24.44140625" customWidth="1"/>
    <col min="3" max="3" width="9.33203125" bestFit="1" customWidth="1"/>
    <col min="4" max="4" width="12.44140625" customWidth="1"/>
    <col min="5" max="5" width="13.77734375" customWidth="1"/>
    <col min="6" max="6" width="16.109375" customWidth="1"/>
    <col min="7" max="7" width="15" customWidth="1"/>
    <col min="8" max="8" width="23" style="59" customWidth="1"/>
    <col min="9" max="10" width="15.44140625" customWidth="1"/>
    <col min="11" max="11" width="17.44140625" style="59" customWidth="1"/>
  </cols>
  <sheetData>
    <row r="1" spans="2:13" x14ac:dyDescent="0.25">
      <c r="B1" t="s">
        <v>97</v>
      </c>
      <c r="C1">
        <v>1</v>
      </c>
    </row>
    <row r="2" spans="2:13" x14ac:dyDescent="0.25">
      <c r="B2" t="s">
        <v>98</v>
      </c>
      <c r="C2">
        <v>100</v>
      </c>
    </row>
    <row r="3" spans="2:13" x14ac:dyDescent="0.25">
      <c r="B3" t="s">
        <v>99</v>
      </c>
      <c r="C3">
        <f>C1*C2*0.000001</f>
        <v>9.9999999999999991E-5</v>
      </c>
    </row>
    <row r="4" spans="2:13" x14ac:dyDescent="0.25">
      <c r="C4" t="str">
        <f>溶解电流密度!D9</f>
        <v>JGd</v>
      </c>
      <c r="D4" s="5" t="s">
        <v>115</v>
      </c>
      <c r="F4" t="str">
        <f>'M1完全溶解的层数 (2)'!B17</f>
        <v>溶解一层In需要的时间s</v>
      </c>
    </row>
    <row r="5" spans="2:13" x14ac:dyDescent="0.25">
      <c r="B5" t="str">
        <f>溶解电流密度!B11</f>
        <v>JM溶解电流密度A/m2)</v>
      </c>
      <c r="C5" s="5">
        <f>溶解电流密度!D11</f>
        <v>1093006.8311928215</v>
      </c>
      <c r="D5" s="5">
        <f>M1完全溶解的层数!C27</f>
        <v>7.4868119641229509E-6</v>
      </c>
      <c r="E5" s="5"/>
      <c r="F5">
        <f>'M1完全溶解的层数 (2)'!C17</f>
        <v>0.2931415442581049</v>
      </c>
    </row>
    <row r="6" spans="2:13" x14ac:dyDescent="0.25">
      <c r="C6" s="5"/>
      <c r="D6" s="5"/>
      <c r="E6" s="5"/>
    </row>
    <row r="7" spans="2:13" x14ac:dyDescent="0.25">
      <c r="B7" t="str">
        <f>原始数据!B7</f>
        <v>扩散系数D(cm2/s)</v>
      </c>
      <c r="C7" s="5">
        <f>原始数据!D7</f>
        <v>5.5199999999999997E-6</v>
      </c>
    </row>
    <row r="8" spans="2:13" x14ac:dyDescent="0.25">
      <c r="B8" t="s">
        <v>100</v>
      </c>
      <c r="C8" s="5">
        <f>C7*0.0001</f>
        <v>5.5199999999999995E-10</v>
      </c>
    </row>
    <row r="9" spans="2:13" x14ac:dyDescent="0.25">
      <c r="B9" t="s">
        <v>101</v>
      </c>
      <c r="C9">
        <v>3</v>
      </c>
    </row>
    <row r="10" spans="2:13" x14ac:dyDescent="0.25">
      <c r="B10" t="s">
        <v>102</v>
      </c>
      <c r="C10" s="5">
        <f>3.1415926/2/C8/C9/96485/C3</f>
        <v>98310461.764850959</v>
      </c>
    </row>
    <row r="11" spans="2:13" x14ac:dyDescent="0.25">
      <c r="B11" t="s">
        <v>103</v>
      </c>
      <c r="C11" s="5">
        <f>-2*(C8/3.1415926)^(1/2)</f>
        <v>-2.6510907956589625E-5</v>
      </c>
    </row>
    <row r="12" spans="2:13" x14ac:dyDescent="0.25">
      <c r="B12" t="s">
        <v>104</v>
      </c>
      <c r="C12">
        <f>1/C9/96485/C3</f>
        <v>3.4547684441450309E-2</v>
      </c>
    </row>
    <row r="13" spans="2:13" x14ac:dyDescent="0.25">
      <c r="B13" t="s">
        <v>105</v>
      </c>
      <c r="C13" s="5">
        <f>(3.1415926/C8)^(1/2)</f>
        <v>75440.645159151347</v>
      </c>
      <c r="I13" t="s">
        <v>199</v>
      </c>
    </row>
    <row r="14" spans="2:13" x14ac:dyDescent="0.25">
      <c r="B14" t="s">
        <v>106</v>
      </c>
      <c r="I14" s="35" t="s">
        <v>127</v>
      </c>
      <c r="J14" t="s">
        <v>260</v>
      </c>
    </row>
    <row r="15" spans="2:13" ht="69" x14ac:dyDescent="0.25">
      <c r="B15" s="2" t="s">
        <v>115</v>
      </c>
      <c r="C15" s="31" t="s">
        <v>116</v>
      </c>
      <c r="D15" s="32" t="s">
        <v>117</v>
      </c>
      <c r="E15" s="32" t="s">
        <v>118</v>
      </c>
      <c r="F15" s="32" t="s">
        <v>119</v>
      </c>
      <c r="G15" s="32" t="s">
        <v>120</v>
      </c>
      <c r="H15" s="75" t="s">
        <v>126</v>
      </c>
      <c r="I15" s="33" t="s">
        <v>138</v>
      </c>
      <c r="J15" s="33" t="s">
        <v>138</v>
      </c>
      <c r="K15" s="76" t="s">
        <v>122</v>
      </c>
      <c r="L15" s="33" t="s">
        <v>125</v>
      </c>
      <c r="M15" s="33" t="s">
        <v>137</v>
      </c>
    </row>
    <row r="16" spans="2:13" x14ac:dyDescent="0.25">
      <c r="B16" s="5">
        <f>'Mg2+离子浓度'!B16</f>
        <v>0</v>
      </c>
      <c r="C16" s="5"/>
      <c r="H16" s="59">
        <v>0</v>
      </c>
      <c r="K16" s="59">
        <v>0</v>
      </c>
      <c r="L16">
        <v>0</v>
      </c>
      <c r="M16">
        <v>0</v>
      </c>
    </row>
    <row r="17" spans="1:13" s="17" customFormat="1" x14ac:dyDescent="0.25">
      <c r="B17" s="5">
        <f>'Mg2+离子浓度'!B17</f>
        <v>1E-10</v>
      </c>
      <c r="C17" s="18">
        <f>B17-B16</f>
        <v>1E-10</v>
      </c>
      <c r="D17" s="18">
        <f>C5</f>
        <v>1093006.8311928215</v>
      </c>
      <c r="E17" s="18">
        <f>C17*D17</f>
        <v>1.0930068311928216E-4</v>
      </c>
      <c r="F17" s="18">
        <f>E17+L16</f>
        <v>1.0930068311928216E-4</v>
      </c>
      <c r="G17" s="18">
        <f>F17/C17</f>
        <v>1093006.8311928215</v>
      </c>
      <c r="H17" s="18">
        <f>F17/$C$9/96485/0.0001</f>
        <v>3.7760855096399148E-6</v>
      </c>
      <c r="I17" s="18">
        <f>$C$8*H17/(50*0.000001)*B17</f>
        <v>4.1687984026424654E-21</v>
      </c>
      <c r="J17" s="18">
        <f>H17*($C$8/3.1415926)^(1/2)*C17^(1/2)</f>
        <v>5.0053727691137807E-16</v>
      </c>
      <c r="K17" s="18">
        <f>H17-J17</f>
        <v>3.7760855091393776E-6</v>
      </c>
      <c r="L17" s="18">
        <f>K17*0.0001*$C$9*96485</f>
        <v>1.0930068310479387E-4</v>
      </c>
      <c r="M17" s="18">
        <f>K17*0.001</f>
        <v>3.7760855091393773E-9</v>
      </c>
    </row>
    <row r="18" spans="1:13" s="17" customFormat="1" x14ac:dyDescent="0.25">
      <c r="B18" s="5">
        <f>'Mg2+离子浓度'!B18</f>
        <v>4.0000000000000001E-10</v>
      </c>
      <c r="C18" s="18">
        <f t="shared" ref="C18:C74" si="0">B18-B17</f>
        <v>3E-10</v>
      </c>
      <c r="D18" s="18">
        <f>D17</f>
        <v>1093006.8311928215</v>
      </c>
      <c r="E18" s="18">
        <f>C18*D18</f>
        <v>3.2790204935784646E-4</v>
      </c>
      <c r="F18" s="18">
        <f>E18+L17</f>
        <v>4.3720273246264032E-4</v>
      </c>
      <c r="G18" s="18">
        <f t="shared" ref="G18:G81" si="1">F18/C18</f>
        <v>1457342.4415421344</v>
      </c>
      <c r="H18" s="18">
        <f t="shared" ref="H18:H45" si="2">F18/$C$9/96485/0.0001</f>
        <v>1.5104342038059122E-5</v>
      </c>
      <c r="I18" s="18">
        <f>$C$8*H18/(50*0.000001)*B18</f>
        <v>6.670077444006908E-20</v>
      </c>
      <c r="J18" s="18">
        <f t="shared" ref="J18:J24" si="3">H18*($C$8/3.1415926)^(1/2)*C18^(1/2)</f>
        <v>3.4678239786557973E-15</v>
      </c>
      <c r="K18" s="18">
        <f t="shared" ref="K18:K81" si="4">H18-J18</f>
        <v>1.5104342034591298E-5</v>
      </c>
      <c r="L18" s="18">
        <f t="shared" ref="L18:L45" si="5">K18*0.0001*$C$9*96485</f>
        <v>4.3720273236226239E-4</v>
      </c>
      <c r="M18" s="18">
        <f t="shared" ref="M18:M45" si="6">K18*0.001</f>
        <v>1.5104342034591298E-8</v>
      </c>
    </row>
    <row r="19" spans="1:13" s="17" customFormat="1" x14ac:dyDescent="0.25">
      <c r="B19" s="5">
        <f>'Mg2+离子浓度'!B19</f>
        <v>8.0000000000000003E-10</v>
      </c>
      <c r="C19" s="18">
        <f t="shared" si="0"/>
        <v>4.0000000000000001E-10</v>
      </c>
      <c r="D19" s="18">
        <f t="shared" ref="D19:D45" si="7">D18</f>
        <v>1093006.8311928215</v>
      </c>
      <c r="E19" s="18">
        <f t="shared" ref="E19:E45" si="8">C19*D19</f>
        <v>4.3720273247712863E-4</v>
      </c>
      <c r="F19" s="18">
        <f t="shared" ref="F19:F45" si="9">E19+L18</f>
        <v>8.7440546483939102E-4</v>
      </c>
      <c r="G19" s="18">
        <f t="shared" si="1"/>
        <v>2186013.6620984776</v>
      </c>
      <c r="H19" s="18">
        <f t="shared" si="2"/>
        <v>3.0208684073150955E-5</v>
      </c>
      <c r="I19" s="18">
        <f t="shared" ref="I19:I45" si="10">$C$8*H19/(50*0.000001)*B19</f>
        <v>2.6680309773406928E-19</v>
      </c>
      <c r="J19" s="18">
        <f t="shared" si="3"/>
        <v>8.0085964295300005E-15</v>
      </c>
      <c r="K19" s="18">
        <f t="shared" si="4"/>
        <v>3.020868406514236E-5</v>
      </c>
      <c r="L19" s="18">
        <f t="shared" si="5"/>
        <v>8.7440546460757808E-4</v>
      </c>
      <c r="M19" s="18">
        <f t="shared" si="6"/>
        <v>3.020868406514236E-8</v>
      </c>
    </row>
    <row r="20" spans="1:13" s="17" customFormat="1" x14ac:dyDescent="0.25">
      <c r="B20" s="5">
        <f>'Mg2+离子浓度'!B20</f>
        <v>1.0000000000000001E-9</v>
      </c>
      <c r="C20" s="18">
        <f t="shared" si="0"/>
        <v>2.0000000000000003E-10</v>
      </c>
      <c r="D20" s="18">
        <f t="shared" si="7"/>
        <v>1093006.8311928215</v>
      </c>
      <c r="E20" s="18">
        <f t="shared" si="8"/>
        <v>2.1860136623856434E-4</v>
      </c>
      <c r="F20" s="18">
        <f t="shared" si="9"/>
        <v>1.0930068308461424E-3</v>
      </c>
      <c r="G20" s="18">
        <f t="shared" si="1"/>
        <v>5465034.1542307111</v>
      </c>
      <c r="H20" s="18">
        <f t="shared" si="2"/>
        <v>3.7760855084422185E-5</v>
      </c>
      <c r="I20" s="18">
        <f t="shared" si="10"/>
        <v>4.1687984013202094E-19</v>
      </c>
      <c r="J20" s="18">
        <f t="shared" si="3"/>
        <v>7.0786660525684761E-15</v>
      </c>
      <c r="K20" s="18">
        <f t="shared" si="4"/>
        <v>3.7760855077343517E-5</v>
      </c>
      <c r="L20" s="18">
        <f t="shared" si="5"/>
        <v>1.0930068306412466E-3</v>
      </c>
      <c r="M20" s="18">
        <f t="shared" si="6"/>
        <v>3.7760855077343518E-8</v>
      </c>
    </row>
    <row r="21" spans="1:13" s="17" customFormat="1" x14ac:dyDescent="0.25">
      <c r="B21" s="5">
        <f>'Mg2+离子浓度'!B21</f>
        <v>1E-8</v>
      </c>
      <c r="C21" s="18">
        <f t="shared" si="0"/>
        <v>8.9999999999999995E-9</v>
      </c>
      <c r="D21" s="18">
        <f t="shared" si="7"/>
        <v>1093006.8311928215</v>
      </c>
      <c r="E21" s="18">
        <f t="shared" si="8"/>
        <v>9.8370614807353936E-3</v>
      </c>
      <c r="F21" s="18">
        <f t="shared" si="9"/>
        <v>1.0930068311376641E-2</v>
      </c>
      <c r="G21" s="18">
        <f t="shared" si="1"/>
        <v>1214452.0345974045</v>
      </c>
      <c r="H21" s="18">
        <f t="shared" si="2"/>
        <v>3.7760855094493587E-4</v>
      </c>
      <c r="I21" s="18">
        <f t="shared" si="10"/>
        <v>4.1687984024320918E-17</v>
      </c>
      <c r="J21" s="18">
        <f t="shared" si="3"/>
        <v>4.7485135463354652E-13</v>
      </c>
      <c r="K21" s="18">
        <f t="shared" si="4"/>
        <v>3.7760855047008453E-4</v>
      </c>
      <c r="L21" s="18">
        <f t="shared" si="5"/>
        <v>1.0930068297631832E-2</v>
      </c>
      <c r="M21" s="18">
        <f t="shared" si="6"/>
        <v>3.7760855047008453E-7</v>
      </c>
    </row>
    <row r="22" spans="1:13" s="17" customFormat="1" x14ac:dyDescent="0.25">
      <c r="B22" s="5">
        <f>'Mg2+离子浓度'!B22</f>
        <v>9.9999999999999995E-8</v>
      </c>
      <c r="C22" s="18">
        <f t="shared" si="0"/>
        <v>8.9999999999999999E-8</v>
      </c>
      <c r="D22" s="18">
        <f t="shared" si="7"/>
        <v>1093006.8311928215</v>
      </c>
      <c r="E22" s="18">
        <f t="shared" si="8"/>
        <v>9.8370614807353929E-2</v>
      </c>
      <c r="F22" s="18">
        <f t="shared" si="9"/>
        <v>0.10930068310498577</v>
      </c>
      <c r="G22" s="18">
        <f t="shared" si="1"/>
        <v>1214452.034499842</v>
      </c>
      <c r="H22" s="18">
        <f t="shared" si="2"/>
        <v>3.7760855091460072E-3</v>
      </c>
      <c r="I22" s="18">
        <f t="shared" si="10"/>
        <v>4.168798402097192E-15</v>
      </c>
      <c r="J22" s="18">
        <f t="shared" si="3"/>
        <v>1.5016118305377251E-11</v>
      </c>
      <c r="K22" s="18">
        <f t="shared" si="4"/>
        <v>3.7760854941298891E-3</v>
      </c>
      <c r="L22" s="18">
        <f t="shared" si="5"/>
        <v>0.10930068267033673</v>
      </c>
      <c r="M22" s="18">
        <f t="shared" si="6"/>
        <v>3.7760854941298894E-6</v>
      </c>
    </row>
    <row r="23" spans="1:13" s="17" customFormat="1" x14ac:dyDescent="0.25">
      <c r="B23" s="5">
        <f>'Mg2+离子浓度'!B23</f>
        <v>9.9999999999999995E-7</v>
      </c>
      <c r="C23" s="18">
        <f t="shared" si="0"/>
        <v>8.9999999999999996E-7</v>
      </c>
      <c r="D23" s="18">
        <f t="shared" si="7"/>
        <v>1093006.8311928215</v>
      </c>
      <c r="E23" s="18">
        <f t="shared" si="8"/>
        <v>0.98370614807353929</v>
      </c>
      <c r="F23" s="18">
        <f t="shared" si="9"/>
        <v>1.0930068307438761</v>
      </c>
      <c r="G23" s="18">
        <f t="shared" si="1"/>
        <v>1214452.0341598624</v>
      </c>
      <c r="H23" s="18">
        <f t="shared" si="2"/>
        <v>3.7760855080889118E-2</v>
      </c>
      <c r="I23" s="18">
        <f t="shared" si="10"/>
        <v>4.1687984009301583E-13</v>
      </c>
      <c r="J23" s="18">
        <f t="shared" si="3"/>
        <v>4.7485135446246723E-10</v>
      </c>
      <c r="K23" s="18">
        <f t="shared" si="4"/>
        <v>3.7760854606037765E-2</v>
      </c>
      <c r="L23" s="18">
        <f t="shared" si="5"/>
        <v>1.0930068169990661</v>
      </c>
      <c r="M23" s="18">
        <f t="shared" si="6"/>
        <v>3.7760854606037763E-5</v>
      </c>
    </row>
    <row r="24" spans="1:13" s="17" customFormat="1" x14ac:dyDescent="0.25">
      <c r="A24" s="18">
        <f>D5</f>
        <v>7.4868119641229509E-6</v>
      </c>
      <c r="B24" s="5">
        <f>'Mg2+离子浓度'!B24</f>
        <v>7.4868119641229509E-6</v>
      </c>
      <c r="C24" s="18">
        <f t="shared" si="0"/>
        <v>6.4868119641229511E-6</v>
      </c>
      <c r="D24" s="18">
        <f t="shared" si="7"/>
        <v>1093006.8311928215</v>
      </c>
      <c r="E24" s="18">
        <f t="shared" si="8"/>
        <v>7.0901297894497093</v>
      </c>
      <c r="F24" s="18">
        <f t="shared" si="9"/>
        <v>8.1831366064487749</v>
      </c>
      <c r="G24" s="18">
        <f t="shared" si="1"/>
        <v>1261503.5940162595</v>
      </c>
      <c r="H24" s="18">
        <f t="shared" si="2"/>
        <v>0.28270842122087286</v>
      </c>
      <c r="I24" s="18">
        <f t="shared" si="10"/>
        <v>2.3367096085516348E-11</v>
      </c>
      <c r="J24" s="18">
        <f t="shared" si="3"/>
        <v>9.5444082188171715E-9</v>
      </c>
      <c r="K24" s="18">
        <f t="shared" si="4"/>
        <v>0.28270841167646465</v>
      </c>
      <c r="L24" s="18">
        <f t="shared" si="5"/>
        <v>8.1831363301811084</v>
      </c>
      <c r="M24" s="18">
        <f t="shared" si="6"/>
        <v>2.8270841167646468E-4</v>
      </c>
    </row>
    <row r="25" spans="1:13" x14ac:dyDescent="0.25">
      <c r="B25" s="5">
        <f>'Mg2+离子浓度'!B25</f>
        <v>1.0000000000000001E-5</v>
      </c>
      <c r="C25" s="5">
        <f t="shared" si="0"/>
        <v>2.5131880358770499E-6</v>
      </c>
      <c r="D25" s="5">
        <v>0</v>
      </c>
      <c r="E25" s="5">
        <f t="shared" si="8"/>
        <v>0</v>
      </c>
      <c r="F25" s="5">
        <f t="shared" si="9"/>
        <v>8.1831363301811084</v>
      </c>
      <c r="G25" s="5">
        <f t="shared" si="1"/>
        <v>3256078.0225604428</v>
      </c>
      <c r="H25" s="60">
        <f t="shared" si="2"/>
        <v>0.28270841167646471</v>
      </c>
      <c r="I25" s="5">
        <f t="shared" si="10"/>
        <v>3.1211008649081707E-11</v>
      </c>
      <c r="J25" s="5">
        <f>H25*($C$8/3.1415926)^(1/2)*C25^(1/2)</f>
        <v>5.9408122669827465E-9</v>
      </c>
      <c r="K25" s="60">
        <f t="shared" si="4"/>
        <v>0.28270840573565242</v>
      </c>
      <c r="L25" s="5">
        <f t="shared" si="5"/>
        <v>8.1831361582213269</v>
      </c>
      <c r="M25" s="5">
        <f t="shared" si="6"/>
        <v>2.8270840573565244E-4</v>
      </c>
    </row>
    <row r="26" spans="1:13" x14ac:dyDescent="0.25">
      <c r="B26" s="5">
        <f>'Mg2+离子浓度'!B26</f>
        <v>2.0000000000000002E-5</v>
      </c>
      <c r="C26" s="5">
        <f t="shared" si="0"/>
        <v>1.0000000000000001E-5</v>
      </c>
      <c r="D26" s="5">
        <f t="shared" si="7"/>
        <v>0</v>
      </c>
      <c r="E26" s="5">
        <f t="shared" si="8"/>
        <v>0</v>
      </c>
      <c r="F26" s="5">
        <f t="shared" si="9"/>
        <v>8.1831361582213269</v>
      </c>
      <c r="G26" s="5">
        <f t="shared" si="1"/>
        <v>818313.61582213268</v>
      </c>
      <c r="H26" s="60">
        <f t="shared" si="2"/>
        <v>0.28270840573565237</v>
      </c>
      <c r="I26" s="5">
        <f t="shared" si="10"/>
        <v>6.2422015986432044E-11</v>
      </c>
      <c r="J26" s="5">
        <f t="shared" ref="J26:J89" si="11">H26*($C$8/3.1415926)^(1/2)*C26^(1/2)</f>
        <v>1.1850408674444169E-8</v>
      </c>
      <c r="K26" s="60">
        <f t="shared" si="4"/>
        <v>0.28270839388524371</v>
      </c>
      <c r="L26" s="5">
        <f t="shared" si="5"/>
        <v>8.1831358152053237</v>
      </c>
      <c r="M26" s="5">
        <f t="shared" si="6"/>
        <v>2.8270839388524371E-4</v>
      </c>
    </row>
    <row r="27" spans="1:13" x14ac:dyDescent="0.25">
      <c r="B27" s="5">
        <f>'Mg2+离子浓度'!B27</f>
        <v>5.0000000000000002E-5</v>
      </c>
      <c r="C27" s="5">
        <f t="shared" si="0"/>
        <v>3.0000000000000001E-5</v>
      </c>
      <c r="D27" s="5">
        <f t="shared" si="7"/>
        <v>0</v>
      </c>
      <c r="E27" s="5">
        <f t="shared" si="8"/>
        <v>0</v>
      </c>
      <c r="F27" s="5">
        <f t="shared" si="9"/>
        <v>8.1831358152053237</v>
      </c>
      <c r="G27" s="5">
        <f t="shared" si="1"/>
        <v>272771.19384017744</v>
      </c>
      <c r="H27" s="60">
        <f t="shared" si="2"/>
        <v>0.28270839388524377</v>
      </c>
      <c r="I27" s="5">
        <f t="shared" si="10"/>
        <v>1.5605503342465457E-10</v>
      </c>
      <c r="J27" s="5">
        <f t="shared" si="11"/>
        <v>2.0525509054215714E-8</v>
      </c>
      <c r="K27" s="60">
        <f t="shared" si="4"/>
        <v>0.2827083733597347</v>
      </c>
      <c r="L27" s="5">
        <f t="shared" si="5"/>
        <v>8.1831352210841999</v>
      </c>
      <c r="M27" s="5">
        <f t="shared" si="6"/>
        <v>2.8270837335973468E-4</v>
      </c>
    </row>
    <row r="28" spans="1:13" x14ac:dyDescent="0.25">
      <c r="B28" s="5">
        <f>'Mg2+离子浓度'!B28</f>
        <v>8.0000000000000007E-5</v>
      </c>
      <c r="C28" s="5">
        <f t="shared" si="0"/>
        <v>3.0000000000000004E-5</v>
      </c>
      <c r="D28" s="5">
        <f t="shared" si="7"/>
        <v>0</v>
      </c>
      <c r="E28" s="5">
        <f t="shared" si="8"/>
        <v>0</v>
      </c>
      <c r="F28" s="5">
        <f t="shared" si="9"/>
        <v>8.1831352210841999</v>
      </c>
      <c r="G28" s="5">
        <f t="shared" si="1"/>
        <v>272771.17403613997</v>
      </c>
      <c r="H28" s="60">
        <f t="shared" si="2"/>
        <v>0.28270837335973464</v>
      </c>
      <c r="I28" s="5">
        <f t="shared" si="10"/>
        <v>2.4968803535131764E-10</v>
      </c>
      <c r="J28" s="5">
        <f t="shared" si="11"/>
        <v>2.0525507563999885E-8</v>
      </c>
      <c r="K28" s="60">
        <f t="shared" si="4"/>
        <v>0.28270835283422707</v>
      </c>
      <c r="L28" s="5">
        <f t="shared" si="5"/>
        <v>8.1831346269631204</v>
      </c>
      <c r="M28" s="5">
        <f t="shared" si="6"/>
        <v>2.8270835283422706E-4</v>
      </c>
    </row>
    <row r="29" spans="1:13" x14ac:dyDescent="0.25">
      <c r="B29" s="5">
        <f>'Mg2+离子浓度'!B29</f>
        <v>1E-4</v>
      </c>
      <c r="C29" s="5">
        <f t="shared" si="0"/>
        <v>1.9999999999999998E-5</v>
      </c>
      <c r="D29" s="5">
        <f t="shared" si="7"/>
        <v>0</v>
      </c>
      <c r="E29" s="5">
        <f t="shared" si="8"/>
        <v>0</v>
      </c>
      <c r="F29" s="5">
        <f t="shared" si="9"/>
        <v>8.1831346269631204</v>
      </c>
      <c r="G29" s="5">
        <f t="shared" si="1"/>
        <v>409156.73134815606</v>
      </c>
      <c r="H29" s="60">
        <f t="shared" si="2"/>
        <v>0.28270835283422713</v>
      </c>
      <c r="I29" s="5">
        <f t="shared" si="10"/>
        <v>3.1211002152898676E-10</v>
      </c>
      <c r="J29" s="5">
        <f t="shared" si="11"/>
        <v>1.6759005531056051E-8</v>
      </c>
      <c r="K29" s="60">
        <f t="shared" si="4"/>
        <v>0.28270833607522161</v>
      </c>
      <c r="L29" s="5">
        <f t="shared" si="5"/>
        <v>8.1831341418653274</v>
      </c>
      <c r="M29" s="5">
        <f t="shared" si="6"/>
        <v>2.8270833607522164E-4</v>
      </c>
    </row>
    <row r="30" spans="1:13" x14ac:dyDescent="0.25">
      <c r="B30" s="5">
        <f>'Mg2+离子浓度'!B30</f>
        <v>2.0000000000000001E-4</v>
      </c>
      <c r="C30" s="5">
        <f t="shared" si="0"/>
        <v>1E-4</v>
      </c>
      <c r="D30" s="5">
        <f t="shared" si="7"/>
        <v>0</v>
      </c>
      <c r="E30" s="5">
        <f t="shared" si="8"/>
        <v>0</v>
      </c>
      <c r="F30" s="5">
        <f t="shared" si="9"/>
        <v>8.1831341418653274</v>
      </c>
      <c r="G30" s="5">
        <f t="shared" si="1"/>
        <v>81831.341418653275</v>
      </c>
      <c r="H30" s="60">
        <f t="shared" si="2"/>
        <v>0.28270833607522161</v>
      </c>
      <c r="I30" s="5">
        <f t="shared" si="10"/>
        <v>6.2422000605408935E-10</v>
      </c>
      <c r="J30" s="5">
        <f t="shared" si="11"/>
        <v>3.7474273381254029E-8</v>
      </c>
      <c r="K30" s="60">
        <f t="shared" si="4"/>
        <v>0.2827082986009482</v>
      </c>
      <c r="L30" s="5">
        <f t="shared" si="5"/>
        <v>8.1831330571537464</v>
      </c>
      <c r="M30" s="5">
        <f t="shared" si="6"/>
        <v>2.8270829860094823E-4</v>
      </c>
    </row>
    <row r="31" spans="1:13" x14ac:dyDescent="0.25">
      <c r="B31" s="5">
        <f>'Mg2+离子浓度'!B31</f>
        <v>5.0000000000000001E-4</v>
      </c>
      <c r="C31" s="5">
        <f t="shared" si="0"/>
        <v>3.0000000000000003E-4</v>
      </c>
      <c r="D31" s="5">
        <f t="shared" si="7"/>
        <v>0</v>
      </c>
      <c r="E31" s="5">
        <f t="shared" si="8"/>
        <v>0</v>
      </c>
      <c r="F31" s="5">
        <f t="shared" si="9"/>
        <v>8.1831330571537464</v>
      </c>
      <c r="G31" s="5">
        <f t="shared" si="1"/>
        <v>27277.110190512485</v>
      </c>
      <c r="H31" s="60">
        <f t="shared" si="2"/>
        <v>0.2827082986009482</v>
      </c>
      <c r="I31" s="5">
        <f t="shared" si="10"/>
        <v>1.5605498082772342E-9</v>
      </c>
      <c r="J31" s="5">
        <f t="shared" si="11"/>
        <v>6.4907336869294616E-8</v>
      </c>
      <c r="K31" s="60">
        <f t="shared" si="4"/>
        <v>0.28270823369361131</v>
      </c>
      <c r="L31" s="5">
        <f t="shared" si="5"/>
        <v>8.1831311783784262</v>
      </c>
      <c r="M31" s="5">
        <f t="shared" si="6"/>
        <v>2.8270823369361134E-4</v>
      </c>
    </row>
    <row r="32" spans="1:13" x14ac:dyDescent="0.25">
      <c r="B32" s="5">
        <f>'Mg2+离子浓度'!B32</f>
        <v>8.0000000000000004E-4</v>
      </c>
      <c r="C32" s="5">
        <f t="shared" si="0"/>
        <v>3.0000000000000003E-4</v>
      </c>
      <c r="D32" s="5">
        <f t="shared" si="7"/>
        <v>0</v>
      </c>
      <c r="E32" s="5">
        <f t="shared" si="8"/>
        <v>0</v>
      </c>
      <c r="F32" s="5">
        <f t="shared" si="9"/>
        <v>8.1831311783784262</v>
      </c>
      <c r="G32" s="5">
        <f t="shared" si="1"/>
        <v>27277.103927928085</v>
      </c>
      <c r="H32" s="60">
        <f t="shared" si="2"/>
        <v>0.28270823369361131</v>
      </c>
      <c r="I32" s="5">
        <f t="shared" si="10"/>
        <v>2.4968791199819753E-9</v>
      </c>
      <c r="J32" s="5">
        <f t="shared" si="11"/>
        <v>6.4907321967141398E-8</v>
      </c>
      <c r="K32" s="60">
        <f t="shared" si="4"/>
        <v>0.28270816878628935</v>
      </c>
      <c r="L32" s="5">
        <f t="shared" si="5"/>
        <v>8.1831292996035394</v>
      </c>
      <c r="M32" s="5">
        <f t="shared" si="6"/>
        <v>2.8270816878628937E-4</v>
      </c>
    </row>
    <row r="33" spans="1:13" x14ac:dyDescent="0.25">
      <c r="B33" s="5">
        <f>'Mg2+离子浓度'!B33</f>
        <v>1E-3</v>
      </c>
      <c r="C33" s="5">
        <f t="shared" si="0"/>
        <v>1.9999999999999998E-4</v>
      </c>
      <c r="D33" s="5">
        <f t="shared" si="7"/>
        <v>0</v>
      </c>
      <c r="E33" s="5">
        <f t="shared" si="8"/>
        <v>0</v>
      </c>
      <c r="F33" s="5">
        <f t="shared" si="9"/>
        <v>8.1831292996035394</v>
      </c>
      <c r="G33" s="5">
        <f t="shared" si="1"/>
        <v>40915.646498017697</v>
      </c>
      <c r="H33" s="60">
        <f t="shared" si="2"/>
        <v>0.28270816878628935</v>
      </c>
      <c r="I33" s="5">
        <f t="shared" si="10"/>
        <v>3.1210981834006343E-9</v>
      </c>
      <c r="J33" s="5">
        <f t="shared" si="11"/>
        <v>5.2996594295791692E-8</v>
      </c>
      <c r="K33" s="60">
        <f t="shared" si="4"/>
        <v>0.28270811578969507</v>
      </c>
      <c r="L33" s="5">
        <f t="shared" si="5"/>
        <v>8.1831277655906192</v>
      </c>
      <c r="M33" s="5">
        <f t="shared" si="6"/>
        <v>2.8270811578969506E-4</v>
      </c>
    </row>
    <row r="34" spans="1:13" x14ac:dyDescent="0.25">
      <c r="B34" s="5">
        <f>'Mg2+离子浓度'!B34</f>
        <v>2E-3</v>
      </c>
      <c r="C34" s="5">
        <f t="shared" si="0"/>
        <v>1E-3</v>
      </c>
      <c r="D34" s="5">
        <f t="shared" si="7"/>
        <v>0</v>
      </c>
      <c r="E34" s="5">
        <f t="shared" si="8"/>
        <v>0</v>
      </c>
      <c r="F34" s="5">
        <f t="shared" si="9"/>
        <v>8.1831277655906192</v>
      </c>
      <c r="G34" s="5">
        <f t="shared" si="1"/>
        <v>8183.1277655906188</v>
      </c>
      <c r="H34" s="60">
        <f t="shared" si="2"/>
        <v>0.28270811578969507</v>
      </c>
      <c r="I34" s="5">
        <f t="shared" si="10"/>
        <v>6.2421951966364668E-9</v>
      </c>
      <c r="J34" s="5">
        <f t="shared" si="11"/>
        <v>1.1850396520655962E-7</v>
      </c>
      <c r="K34" s="60">
        <f t="shared" si="4"/>
        <v>0.28270799728572987</v>
      </c>
      <c r="L34" s="5">
        <f t="shared" si="5"/>
        <v>8.1831243354340941</v>
      </c>
      <c r="M34" s="5">
        <f t="shared" si="6"/>
        <v>2.827079972857299E-4</v>
      </c>
    </row>
    <row r="35" spans="1:13" x14ac:dyDescent="0.25">
      <c r="B35" s="5">
        <f>'Mg2+离子浓度'!B35</f>
        <v>5.0000000000000001E-3</v>
      </c>
      <c r="C35" s="5">
        <f t="shared" si="0"/>
        <v>3.0000000000000001E-3</v>
      </c>
      <c r="D35" s="5">
        <f t="shared" si="7"/>
        <v>0</v>
      </c>
      <c r="E35" s="5">
        <f t="shared" si="8"/>
        <v>0</v>
      </c>
      <c r="F35" s="5">
        <f t="shared" si="9"/>
        <v>8.1831243354340941</v>
      </c>
      <c r="G35" s="5">
        <f t="shared" si="1"/>
        <v>2727.7081118113647</v>
      </c>
      <c r="H35" s="60">
        <f t="shared" si="2"/>
        <v>0.28270799728572987</v>
      </c>
      <c r="I35" s="5">
        <f t="shared" si="10"/>
        <v>1.5605481450172287E-8</v>
      </c>
      <c r="J35" s="5">
        <f t="shared" si="11"/>
        <v>2.0525480259856972E-7</v>
      </c>
      <c r="K35" s="60">
        <f t="shared" si="4"/>
        <v>0.28270779203092727</v>
      </c>
      <c r="L35" s="5">
        <f t="shared" si="5"/>
        <v>8.1831183942312062</v>
      </c>
      <c r="M35" s="5">
        <f t="shared" si="6"/>
        <v>2.8270779203092727E-4</v>
      </c>
    </row>
    <row r="36" spans="1:13" x14ac:dyDescent="0.25">
      <c r="B36" s="5">
        <f>'Mg2+离子浓度'!B36</f>
        <v>8.0000000000000002E-3</v>
      </c>
      <c r="C36" s="5">
        <f t="shared" si="0"/>
        <v>3.0000000000000001E-3</v>
      </c>
      <c r="D36" s="5">
        <f t="shared" si="7"/>
        <v>0</v>
      </c>
      <c r="E36" s="5">
        <f t="shared" si="8"/>
        <v>0</v>
      </c>
      <c r="F36" s="5">
        <f t="shared" si="9"/>
        <v>8.1831183942312062</v>
      </c>
      <c r="G36" s="5">
        <f t="shared" si="1"/>
        <v>2727.7061314104021</v>
      </c>
      <c r="H36" s="60">
        <f t="shared" si="2"/>
        <v>0.28270779203092727</v>
      </c>
      <c r="I36" s="5">
        <f t="shared" si="10"/>
        <v>2.4968752192171497E-8</v>
      </c>
      <c r="J36" s="5">
        <f t="shared" si="11"/>
        <v>2.0525465357719642E-7</v>
      </c>
      <c r="K36" s="60">
        <f t="shared" si="4"/>
        <v>0.28270758677627372</v>
      </c>
      <c r="L36" s="5">
        <f t="shared" si="5"/>
        <v>8.1831124530326314</v>
      </c>
      <c r="M36" s="5">
        <f t="shared" si="6"/>
        <v>2.8270758677627372E-4</v>
      </c>
    </row>
    <row r="37" spans="1:13" x14ac:dyDescent="0.25">
      <c r="B37" s="5">
        <f>'Mg2+离子浓度'!B37</f>
        <v>0.01</v>
      </c>
      <c r="C37" s="5">
        <f t="shared" si="0"/>
        <v>2E-3</v>
      </c>
      <c r="D37" s="5">
        <f t="shared" si="7"/>
        <v>0</v>
      </c>
      <c r="E37" s="5">
        <f t="shared" si="8"/>
        <v>0</v>
      </c>
      <c r="F37" s="5">
        <f t="shared" si="9"/>
        <v>8.1831124530326314</v>
      </c>
      <c r="G37" s="5">
        <f t="shared" si="1"/>
        <v>4091.5562265163157</v>
      </c>
      <c r="H37" s="60">
        <f t="shared" si="2"/>
        <v>0.28270758677627378</v>
      </c>
      <c r="I37" s="5">
        <f t="shared" si="10"/>
        <v>3.1210917580100623E-8</v>
      </c>
      <c r="J37" s="5">
        <f t="shared" si="11"/>
        <v>1.6758960118993236E-7</v>
      </c>
      <c r="K37" s="60">
        <f t="shared" si="4"/>
        <v>0.28270741918667258</v>
      </c>
      <c r="L37" s="5">
        <f t="shared" si="5"/>
        <v>8.1831076020678299</v>
      </c>
      <c r="M37" s="5">
        <f t="shared" si="6"/>
        <v>2.8270741918667261E-4</v>
      </c>
    </row>
    <row r="38" spans="1:13" x14ac:dyDescent="0.25">
      <c r="B38" s="5">
        <f>'Mg2+离子浓度'!B38</f>
        <v>0.02</v>
      </c>
      <c r="C38" s="5">
        <f t="shared" si="0"/>
        <v>0.01</v>
      </c>
      <c r="D38" s="5">
        <f t="shared" si="7"/>
        <v>0</v>
      </c>
      <c r="E38" s="5">
        <f t="shared" si="8"/>
        <v>0</v>
      </c>
      <c r="F38" s="5">
        <f t="shared" si="9"/>
        <v>8.1831076020678299</v>
      </c>
      <c r="G38" s="5">
        <f t="shared" si="1"/>
        <v>818.31076020678302</v>
      </c>
      <c r="H38" s="60">
        <f t="shared" si="2"/>
        <v>0.28270741918667253</v>
      </c>
      <c r="I38" s="5">
        <f t="shared" si="10"/>
        <v>6.2421798156417309E-8</v>
      </c>
      <c r="J38" s="5">
        <f t="shared" si="11"/>
        <v>3.7474151843514378E-7</v>
      </c>
      <c r="K38" s="60">
        <f t="shared" si="4"/>
        <v>0.2827070444451541</v>
      </c>
      <c r="L38" s="5">
        <f t="shared" si="5"/>
        <v>8.1830967549872078</v>
      </c>
      <c r="M38" s="5">
        <f t="shared" si="6"/>
        <v>2.8270704444515409E-4</v>
      </c>
    </row>
    <row r="39" spans="1:13" x14ac:dyDescent="0.25">
      <c r="B39" s="5">
        <f>'Mg2+离子浓度'!B39</f>
        <v>0.05</v>
      </c>
      <c r="C39" s="5">
        <f t="shared" si="0"/>
        <v>3.0000000000000002E-2</v>
      </c>
      <c r="D39" s="5">
        <f t="shared" si="7"/>
        <v>0</v>
      </c>
      <c r="E39" s="5">
        <f t="shared" si="8"/>
        <v>0</v>
      </c>
      <c r="F39" s="5">
        <f t="shared" si="9"/>
        <v>8.1830967549872078</v>
      </c>
      <c r="G39" s="5">
        <f t="shared" si="1"/>
        <v>272.76989183290692</v>
      </c>
      <c r="H39" s="60">
        <f t="shared" si="2"/>
        <v>0.2827070444451541</v>
      </c>
      <c r="I39" s="5">
        <f t="shared" si="10"/>
        <v>1.5605428853372506E-7</v>
      </c>
      <c r="J39" s="5">
        <f t="shared" si="11"/>
        <v>6.4907048926163773E-7</v>
      </c>
      <c r="K39" s="60">
        <f t="shared" si="4"/>
        <v>0.28270639537466485</v>
      </c>
      <c r="L39" s="5">
        <f t="shared" si="5"/>
        <v>8.1830779673173613</v>
      </c>
      <c r="M39" s="5">
        <f t="shared" si="6"/>
        <v>2.8270639537466484E-4</v>
      </c>
    </row>
    <row r="40" spans="1:13" x14ac:dyDescent="0.25">
      <c r="B40" s="5">
        <f>'Mg2+离子浓度'!B40</f>
        <v>0.08</v>
      </c>
      <c r="C40" s="5">
        <f t="shared" si="0"/>
        <v>0.03</v>
      </c>
      <c r="D40" s="5">
        <f t="shared" si="7"/>
        <v>0</v>
      </c>
      <c r="E40" s="5">
        <f t="shared" si="8"/>
        <v>0</v>
      </c>
      <c r="F40" s="5">
        <f t="shared" si="9"/>
        <v>8.1830779673173613</v>
      </c>
      <c r="G40" s="5">
        <f t="shared" si="1"/>
        <v>272.76926557724539</v>
      </c>
      <c r="H40" s="60">
        <f t="shared" si="2"/>
        <v>0.28270639537466485</v>
      </c>
      <c r="I40" s="5">
        <f t="shared" si="10"/>
        <v>2.4968628839490401E-7</v>
      </c>
      <c r="J40" s="5">
        <f t="shared" si="11"/>
        <v>6.4906899905292764E-7</v>
      </c>
      <c r="K40" s="60">
        <f t="shared" si="4"/>
        <v>0.28270574630566581</v>
      </c>
      <c r="L40" s="5">
        <f t="shared" si="5"/>
        <v>8.18305917969065</v>
      </c>
      <c r="M40" s="5">
        <f t="shared" si="6"/>
        <v>2.8270574630566582E-4</v>
      </c>
    </row>
    <row r="41" spans="1:13" x14ac:dyDescent="0.25">
      <c r="B41" s="5">
        <f>'Mg2+离子浓度'!B41</f>
        <v>0.1</v>
      </c>
      <c r="C41" s="5">
        <f t="shared" si="0"/>
        <v>2.0000000000000004E-2</v>
      </c>
      <c r="D41" s="5">
        <f t="shared" si="7"/>
        <v>0</v>
      </c>
      <c r="E41" s="5">
        <f t="shared" si="8"/>
        <v>0</v>
      </c>
      <c r="F41" s="5">
        <f t="shared" si="9"/>
        <v>8.18305917969065</v>
      </c>
      <c r="G41" s="5">
        <f t="shared" si="1"/>
        <v>409.1529589845324</v>
      </c>
      <c r="H41" s="60">
        <f t="shared" si="2"/>
        <v>0.28270574630566581</v>
      </c>
      <c r="I41" s="5">
        <f t="shared" si="10"/>
        <v>3.1210714392145508E-7</v>
      </c>
      <c r="J41" s="5">
        <f t="shared" si="11"/>
        <v>5.2996140176537396E-7</v>
      </c>
      <c r="K41" s="60">
        <f t="shared" si="4"/>
        <v>0.28270521634426404</v>
      </c>
      <c r="L41" s="5">
        <f t="shared" si="5"/>
        <v>8.1830438396928944</v>
      </c>
      <c r="M41" s="5">
        <f t="shared" si="6"/>
        <v>2.8270521634426408E-4</v>
      </c>
    </row>
    <row r="42" spans="1:13" x14ac:dyDescent="0.25">
      <c r="B42" s="5">
        <f>'Mg2+离子浓度'!B42</f>
        <v>0.15</v>
      </c>
      <c r="C42" s="5">
        <f t="shared" si="0"/>
        <v>4.9999999999999989E-2</v>
      </c>
      <c r="D42" s="5">
        <f t="shared" si="7"/>
        <v>0</v>
      </c>
      <c r="E42" s="5">
        <f t="shared" si="8"/>
        <v>0</v>
      </c>
      <c r="F42" s="5">
        <f t="shared" si="9"/>
        <v>8.1830438396928944</v>
      </c>
      <c r="G42" s="5">
        <f t="shared" si="1"/>
        <v>163.66087679385794</v>
      </c>
      <c r="H42" s="60">
        <f t="shared" si="2"/>
        <v>0.28270521634426399</v>
      </c>
      <c r="I42" s="5">
        <f t="shared" si="10"/>
        <v>4.6815983826610114E-7</v>
      </c>
      <c r="J42" s="5">
        <f t="shared" si="11"/>
        <v>8.3794097996638873E-7</v>
      </c>
      <c r="K42" s="60">
        <f t="shared" si="4"/>
        <v>0.282704378403284</v>
      </c>
      <c r="L42" s="5">
        <f t="shared" si="5"/>
        <v>8.1830195850722571</v>
      </c>
      <c r="M42" s="5">
        <f t="shared" si="6"/>
        <v>2.8270437840328402E-4</v>
      </c>
    </row>
    <row r="43" spans="1:13" x14ac:dyDescent="0.25">
      <c r="A43" t="s">
        <v>215</v>
      </c>
      <c r="B43" s="5">
        <f>'Mg2+离子浓度'!B43</f>
        <v>0.2</v>
      </c>
      <c r="C43" s="5">
        <f t="shared" si="0"/>
        <v>5.0000000000000017E-2</v>
      </c>
      <c r="D43" s="5">
        <f t="shared" si="7"/>
        <v>0</v>
      </c>
      <c r="E43" s="5">
        <f t="shared" si="8"/>
        <v>0</v>
      </c>
      <c r="F43" s="5">
        <f t="shared" si="9"/>
        <v>8.1830195850722571</v>
      </c>
      <c r="G43" s="5">
        <f t="shared" si="1"/>
        <v>163.66039170144509</v>
      </c>
      <c r="H43" s="60">
        <f t="shared" si="2"/>
        <v>0.28270437840328394</v>
      </c>
      <c r="I43" s="5">
        <f t="shared" si="10"/>
        <v>6.2421126751445106E-7</v>
      </c>
      <c r="J43" s="5">
        <f t="shared" si="11"/>
        <v>8.3793849630126584E-7</v>
      </c>
      <c r="K43" s="60">
        <f t="shared" si="4"/>
        <v>0.28270354046478763</v>
      </c>
      <c r="L43" s="5">
        <f t="shared" si="5"/>
        <v>8.1829953305235108</v>
      </c>
      <c r="M43" s="5">
        <f t="shared" si="6"/>
        <v>2.8270354046478765E-4</v>
      </c>
    </row>
    <row r="44" spans="1:13" x14ac:dyDescent="0.25">
      <c r="B44" s="5">
        <f>'Mg2+离子浓度'!B44</f>
        <v>0.25</v>
      </c>
      <c r="C44" s="5">
        <f t="shared" si="0"/>
        <v>4.9999999999999989E-2</v>
      </c>
      <c r="D44" s="5">
        <f t="shared" si="7"/>
        <v>0</v>
      </c>
      <c r="E44" s="5">
        <f t="shared" si="8"/>
        <v>0</v>
      </c>
      <c r="F44" s="5">
        <f t="shared" si="9"/>
        <v>8.1829953305235108</v>
      </c>
      <c r="G44" s="5">
        <f t="shared" si="1"/>
        <v>163.65990661047024</v>
      </c>
      <c r="H44" s="60">
        <f t="shared" si="2"/>
        <v>0.28270354046478763</v>
      </c>
      <c r="I44" s="5">
        <f t="shared" si="10"/>
        <v>7.8026177168281379E-7</v>
      </c>
      <c r="J44" s="5">
        <f t="shared" si="11"/>
        <v>8.379360126435042E-7</v>
      </c>
      <c r="K44" s="60">
        <f t="shared" si="4"/>
        <v>0.282702702528775</v>
      </c>
      <c r="L44" s="5">
        <f t="shared" si="5"/>
        <v>8.1829710760466554</v>
      </c>
      <c r="M44" s="5">
        <f t="shared" si="6"/>
        <v>2.8270270252877503E-4</v>
      </c>
    </row>
    <row r="45" spans="1:13" s="79" customFormat="1" x14ac:dyDescent="0.25">
      <c r="A45" s="79">
        <f>F5</f>
        <v>0.2931415442581049</v>
      </c>
      <c r="B45" s="5">
        <f>'Mg2+离子浓度'!B45</f>
        <v>0.29314903107006901</v>
      </c>
      <c r="C45" s="78">
        <f t="shared" si="0"/>
        <v>4.3149031070069011E-2</v>
      </c>
      <c r="D45" s="78">
        <f t="shared" si="7"/>
        <v>0</v>
      </c>
      <c r="E45" s="78">
        <f t="shared" si="8"/>
        <v>0</v>
      </c>
      <c r="F45" s="78">
        <f t="shared" si="9"/>
        <v>8.1829710760466554</v>
      </c>
      <c r="G45" s="5">
        <f t="shared" si="1"/>
        <v>189.64437608711216</v>
      </c>
      <c r="H45" s="78">
        <f t="shared" si="2"/>
        <v>0.28270270252877489</v>
      </c>
      <c r="I45" s="78">
        <f t="shared" si="10"/>
        <v>9.149292175322913E-7</v>
      </c>
      <c r="J45" s="5">
        <f t="shared" si="11"/>
        <v>7.7841301800556928E-7</v>
      </c>
      <c r="K45" s="60">
        <f t="shared" si="4"/>
        <v>0.2827019241157569</v>
      </c>
      <c r="L45" s="78">
        <f t="shared" si="5"/>
        <v>8.1829485444926426</v>
      </c>
      <c r="M45" s="78">
        <f t="shared" si="6"/>
        <v>2.827019241157569E-4</v>
      </c>
    </row>
    <row r="46" spans="1:13" s="17" customFormat="1" x14ac:dyDescent="0.25">
      <c r="B46" s="5">
        <f>'Mg2+离子浓度'!B46</f>
        <v>0.29314903117006902</v>
      </c>
      <c r="C46" s="18">
        <f t="shared" si="0"/>
        <v>1.000000082740371E-10</v>
      </c>
      <c r="D46" s="18">
        <f>D17</f>
        <v>1093006.8311928215</v>
      </c>
      <c r="E46" s="18">
        <f t="shared" ref="E46" si="12">C46*D46</f>
        <v>1.0930069216286122E-4</v>
      </c>
      <c r="F46" s="18">
        <f t="shared" ref="F46" si="13">E46+L45</f>
        <v>8.1830578451848055</v>
      </c>
      <c r="G46" s="18">
        <f t="shared" si="1"/>
        <v>81830571681.156189</v>
      </c>
      <c r="H46" s="18">
        <f t="shared" ref="H46" si="14">F46/$C$9/96485/0.0001</f>
        <v>0.28270570020157898</v>
      </c>
      <c r="I46" s="18">
        <f t="shared" ref="I46" si="15">$C$8*H46/(50*0.000001)*B46</f>
        <v>9.1493891940865153E-7</v>
      </c>
      <c r="J46" s="5">
        <f t="shared" si="11"/>
        <v>3.7473925534539562E-11</v>
      </c>
      <c r="K46" s="18">
        <f t="shared" si="4"/>
        <v>0.28270570016410507</v>
      </c>
      <c r="L46" s="18">
        <f t="shared" ref="L46" si="16">K46*0.0001*$C$9*96485</f>
        <v>8.1830578441001034</v>
      </c>
      <c r="M46" s="18">
        <f t="shared" ref="M46" si="17">K46*0.001</f>
        <v>2.8270570016410509E-4</v>
      </c>
    </row>
    <row r="47" spans="1:13" s="17" customFormat="1" x14ac:dyDescent="0.25">
      <c r="B47" s="5">
        <f>'Mg2+离子浓度'!B47</f>
        <v>0.29314903147006899</v>
      </c>
      <c r="C47" s="18">
        <f t="shared" si="0"/>
        <v>2.9999996931096007E-10</v>
      </c>
      <c r="D47" s="18">
        <f t="shared" ref="D47:D110" si="18">D18</f>
        <v>1093006.8311928215</v>
      </c>
      <c r="E47" s="18">
        <f t="shared" ref="E47:E74" si="19">C47*D47</f>
        <v>3.2790201581451618E-4</v>
      </c>
      <c r="F47" s="18">
        <f t="shared" ref="F47:F74" si="20">E47+L46</f>
        <v>8.1833857461159187</v>
      </c>
      <c r="G47" s="18">
        <f t="shared" si="1"/>
        <v>27277955277.500591</v>
      </c>
      <c r="H47" s="18">
        <f t="shared" ref="H47:H74" si="21">F47/$C$9/96485/0.0001</f>
        <v>0.28271702841947516</v>
      </c>
      <c r="I47" s="18">
        <f t="shared" ref="I47:I74" si="22">$C$8*H47/(50*0.000001)*B47</f>
        <v>9.1497558259636685E-7</v>
      </c>
      <c r="J47" s="5">
        <f t="shared" si="11"/>
        <v>6.4909337838776713E-11</v>
      </c>
      <c r="K47" s="18">
        <f t="shared" si="4"/>
        <v>0.2827170283545658</v>
      </c>
      <c r="L47" s="18">
        <f t="shared" ref="L47:L74" si="23">K47*0.0001*$C$9*96485</f>
        <v>8.1833857442370856</v>
      </c>
      <c r="M47" s="18">
        <f t="shared" ref="M47:M74" si="24">K47*0.001</f>
        <v>2.827170283545658E-4</v>
      </c>
    </row>
    <row r="48" spans="1:13" s="17" customFormat="1" x14ac:dyDescent="0.25">
      <c r="B48" s="5">
        <f>'Mg2+离子浓度'!B48</f>
        <v>0.29314903187006902</v>
      </c>
      <c r="C48" s="18">
        <f t="shared" si="0"/>
        <v>4.000000330961484E-10</v>
      </c>
      <c r="D48" s="18">
        <f t="shared" si="18"/>
        <v>1093006.8311928215</v>
      </c>
      <c r="E48" s="18">
        <f t="shared" si="19"/>
        <v>4.3720276865144488E-4</v>
      </c>
      <c r="F48" s="18">
        <f t="shared" si="20"/>
        <v>8.1838229470057371</v>
      </c>
      <c r="G48" s="18">
        <f t="shared" si="1"/>
        <v>20459555674.683117</v>
      </c>
      <c r="H48" s="18">
        <f t="shared" si="21"/>
        <v>0.28273213269785413</v>
      </c>
      <c r="I48" s="18">
        <f t="shared" si="22"/>
        <v>9.1502446680745157E-7</v>
      </c>
      <c r="J48" s="5">
        <f t="shared" si="11"/>
        <v>7.4954858564127158E-11</v>
      </c>
      <c r="K48" s="18">
        <f t="shared" si="4"/>
        <v>0.28273213262289926</v>
      </c>
      <c r="L48" s="18">
        <f t="shared" si="23"/>
        <v>8.1838229448361304</v>
      </c>
      <c r="M48" s="18">
        <f t="shared" si="24"/>
        <v>2.8273213262289926E-4</v>
      </c>
    </row>
    <row r="49" spans="1:13" s="17" customFormat="1" x14ac:dyDescent="0.25">
      <c r="B49" s="5">
        <f>'Mg2+离子浓度'!B49</f>
        <v>0.29314903207006904</v>
      </c>
      <c r="C49" s="18">
        <f t="shared" si="0"/>
        <v>2.000000165480742E-10</v>
      </c>
      <c r="D49" s="18">
        <f t="shared" si="18"/>
        <v>1093006.8311928215</v>
      </c>
      <c r="E49" s="18">
        <f t="shared" si="19"/>
        <v>2.1860138432572244E-4</v>
      </c>
      <c r="F49" s="18">
        <f t="shared" si="20"/>
        <v>8.1840415462204561</v>
      </c>
      <c r="G49" s="18">
        <f t="shared" si="1"/>
        <v>40920204345.349388</v>
      </c>
      <c r="H49" s="18">
        <f t="shared" si="21"/>
        <v>0.28273968479454342</v>
      </c>
      <c r="I49" s="18">
        <f t="shared" si="22"/>
        <v>9.1504890877549783E-7</v>
      </c>
      <c r="J49" s="5">
        <f t="shared" si="11"/>
        <v>5.3002504492908483E-11</v>
      </c>
      <c r="K49" s="18">
        <f t="shared" si="4"/>
        <v>0.28273968474154093</v>
      </c>
      <c r="L49" s="18">
        <f t="shared" si="23"/>
        <v>8.1840415446862735</v>
      </c>
      <c r="M49" s="18">
        <f t="shared" si="24"/>
        <v>2.8273968474154093E-4</v>
      </c>
    </row>
    <row r="50" spans="1:13" s="17" customFormat="1" x14ac:dyDescent="0.25">
      <c r="B50" s="5">
        <f>'Mg2+离子浓度'!B50</f>
        <v>0.29314904107006901</v>
      </c>
      <c r="C50" s="18">
        <f t="shared" si="0"/>
        <v>8.9999999675072218E-9</v>
      </c>
      <c r="D50" s="18">
        <f t="shared" si="18"/>
        <v>1093006.8311928215</v>
      </c>
      <c r="E50" s="18">
        <f t="shared" si="19"/>
        <v>9.8370614452205647E-3</v>
      </c>
      <c r="F50" s="18">
        <f t="shared" si="20"/>
        <v>8.193878606131495</v>
      </c>
      <c r="G50" s="18">
        <f t="shared" si="1"/>
        <v>910430959.52376962</v>
      </c>
      <c r="H50" s="18">
        <f t="shared" si="21"/>
        <v>0.28307953243618161</v>
      </c>
      <c r="I50" s="18">
        <f t="shared" si="22"/>
        <v>9.1614880802174082E-7</v>
      </c>
      <c r="J50" s="5">
        <f t="shared" si="11"/>
        <v>3.5597895987080909E-10</v>
      </c>
      <c r="K50" s="18">
        <f t="shared" si="4"/>
        <v>0.28307953208020264</v>
      </c>
      <c r="L50" s="18">
        <f t="shared" si="23"/>
        <v>8.1938785958275062</v>
      </c>
      <c r="M50" s="18">
        <f t="shared" si="24"/>
        <v>2.8307953208020264E-4</v>
      </c>
    </row>
    <row r="51" spans="1:13" s="17" customFormat="1" x14ac:dyDescent="0.25">
      <c r="B51" s="5">
        <f>'Mg2+离子浓度'!B51</f>
        <v>0.29314913107006901</v>
      </c>
      <c r="C51" s="18">
        <f t="shared" si="0"/>
        <v>9.0000000008139125E-8</v>
      </c>
      <c r="D51" s="18">
        <f t="shared" si="18"/>
        <v>1093006.8311928215</v>
      </c>
      <c r="E51" s="18">
        <f t="shared" si="19"/>
        <v>9.8370614816250049E-2</v>
      </c>
      <c r="F51" s="18">
        <f t="shared" si="20"/>
        <v>8.2922492106437566</v>
      </c>
      <c r="G51" s="18">
        <f t="shared" si="1"/>
        <v>92136102.332153887</v>
      </c>
      <c r="H51" s="18">
        <f t="shared" si="21"/>
        <v>0.28647800903918591</v>
      </c>
      <c r="I51" s="18">
        <f t="shared" si="22"/>
        <v>9.2714780480254886E-7</v>
      </c>
      <c r="J51" s="5">
        <f t="shared" si="11"/>
        <v>1.1392188194352485E-9</v>
      </c>
      <c r="K51" s="18">
        <f t="shared" si="4"/>
        <v>0.28647800789996708</v>
      </c>
      <c r="L51" s="18">
        <f t="shared" si="23"/>
        <v>8.2922491776684986</v>
      </c>
      <c r="M51" s="18">
        <f t="shared" si="24"/>
        <v>2.8647800789996709E-4</v>
      </c>
    </row>
    <row r="52" spans="1:13" s="17" customFormat="1" x14ac:dyDescent="0.25">
      <c r="B52" s="5">
        <f>'Mg2+离子浓度'!B52</f>
        <v>0.29315003107006898</v>
      </c>
      <c r="C52" s="18">
        <f t="shared" si="0"/>
        <v>8.9999999997036895E-7</v>
      </c>
      <c r="D52" s="18">
        <f t="shared" si="18"/>
        <v>1093006.8311928215</v>
      </c>
      <c r="E52" s="18">
        <f t="shared" si="19"/>
        <v>0.98370614804115242</v>
      </c>
      <c r="F52" s="18">
        <f t="shared" si="20"/>
        <v>9.275955325709651</v>
      </c>
      <c r="G52" s="18">
        <f t="shared" si="1"/>
        <v>10306617.028905608</v>
      </c>
      <c r="H52" s="18">
        <f t="shared" si="21"/>
        <v>0.32046277748560748</v>
      </c>
      <c r="I52" s="18">
        <f t="shared" si="22"/>
        <v>1.037138151870839E-6</v>
      </c>
      <c r="J52" s="5">
        <f t="shared" si="11"/>
        <v>4.0298924273659992E-9</v>
      </c>
      <c r="K52" s="18">
        <f t="shared" si="4"/>
        <v>0.32046277345571506</v>
      </c>
      <c r="L52" s="18">
        <f t="shared" si="23"/>
        <v>9.2759552090624009</v>
      </c>
      <c r="M52" s="18">
        <f t="shared" si="24"/>
        <v>3.2046277345571504E-4</v>
      </c>
    </row>
    <row r="53" spans="1:13" s="17" customFormat="1" x14ac:dyDescent="0.25">
      <c r="A53" s="18">
        <v>7.4868119641229509E-6</v>
      </c>
      <c r="B53" s="5">
        <f>'Mg2+离子浓度'!B53</f>
        <v>0.29315651788203312</v>
      </c>
      <c r="C53" s="18">
        <f t="shared" si="0"/>
        <v>6.4868119641348088E-6</v>
      </c>
      <c r="D53" s="18">
        <f t="shared" si="18"/>
        <v>1093006.8311928215</v>
      </c>
      <c r="E53" s="18">
        <f t="shared" si="19"/>
        <v>7.0901297894626696</v>
      </c>
      <c r="F53" s="18">
        <f t="shared" si="20"/>
        <v>16.366084998525071</v>
      </c>
      <c r="G53" s="18">
        <f t="shared" si="1"/>
        <v>2522978.1731013888</v>
      </c>
      <c r="H53" s="18">
        <f t="shared" si="21"/>
        <v>0.56541034007099789</v>
      </c>
      <c r="I53" s="18">
        <f t="shared" si="22"/>
        <v>1.8299211402255976E-6</v>
      </c>
      <c r="J53" s="5">
        <f t="shared" si="11"/>
        <v>1.9088596913661174E-8</v>
      </c>
      <c r="K53" s="18">
        <f t="shared" si="4"/>
        <v>0.56541032098240096</v>
      </c>
      <c r="L53" s="18">
        <f t="shared" si="23"/>
        <v>16.366084445996091</v>
      </c>
      <c r="M53" s="18">
        <f t="shared" si="24"/>
        <v>5.6541032098240095E-4</v>
      </c>
    </row>
    <row r="54" spans="1:13" x14ac:dyDescent="0.25">
      <c r="B54" s="5">
        <f>'Mg2+离子浓度'!B54</f>
        <v>0.29316651788203313</v>
      </c>
      <c r="C54" s="5">
        <f t="shared" si="0"/>
        <v>1.0000000000010001E-5</v>
      </c>
      <c r="D54" s="5">
        <f t="shared" si="18"/>
        <v>0</v>
      </c>
      <c r="E54" s="5">
        <f t="shared" si="19"/>
        <v>0</v>
      </c>
      <c r="F54" s="5">
        <f t="shared" si="20"/>
        <v>16.366084445996091</v>
      </c>
      <c r="G54" s="5">
        <f t="shared" si="1"/>
        <v>1636608.4445979723</v>
      </c>
      <c r="H54" s="5">
        <f t="shared" si="21"/>
        <v>0.56541032098240107</v>
      </c>
      <c r="I54" s="5">
        <f t="shared" si="22"/>
        <v>1.8299834997457839E-6</v>
      </c>
      <c r="J54" s="5">
        <f t="shared" si="11"/>
        <v>2.3700545284311925E-8</v>
      </c>
      <c r="K54" s="60">
        <f t="shared" si="4"/>
        <v>0.56541029728185577</v>
      </c>
      <c r="L54" s="5">
        <f t="shared" si="23"/>
        <v>16.366083759971957</v>
      </c>
      <c r="M54" s="5">
        <f t="shared" si="24"/>
        <v>5.6541029728185573E-4</v>
      </c>
    </row>
    <row r="55" spans="1:13" x14ac:dyDescent="0.25">
      <c r="B55" s="5">
        <f>'Mg2+离子浓度'!B55</f>
        <v>0.29317651788203314</v>
      </c>
      <c r="C55" s="5">
        <f t="shared" si="0"/>
        <v>1.0000000000010001E-5</v>
      </c>
      <c r="D55" s="5">
        <f t="shared" si="18"/>
        <v>0</v>
      </c>
      <c r="E55" s="5">
        <f t="shared" si="19"/>
        <v>0</v>
      </c>
      <c r="F55" s="5">
        <f t="shared" si="20"/>
        <v>16.366083759971957</v>
      </c>
      <c r="G55" s="5">
        <f t="shared" si="1"/>
        <v>1636608.3759955589</v>
      </c>
      <c r="H55" s="5">
        <f t="shared" si="21"/>
        <v>0.56541029728185577</v>
      </c>
      <c r="I55" s="5">
        <f t="shared" si="22"/>
        <v>1.830045844334406E-6</v>
      </c>
      <c r="J55" s="5">
        <f t="shared" si="11"/>
        <v>2.3700544290846072E-8</v>
      </c>
      <c r="K55" s="60">
        <f t="shared" si="4"/>
        <v>0.56541027358131146</v>
      </c>
      <c r="L55" s="5">
        <f t="shared" si="23"/>
        <v>16.366083073947852</v>
      </c>
      <c r="M55" s="5">
        <f t="shared" si="24"/>
        <v>5.6541027358131149E-4</v>
      </c>
    </row>
    <row r="56" spans="1:13" x14ac:dyDescent="0.25">
      <c r="B56" s="5">
        <f>'Mg2+离子浓度'!B56</f>
        <v>0.29320651788203311</v>
      </c>
      <c r="C56" s="5">
        <f t="shared" si="0"/>
        <v>2.9999999999974492E-5</v>
      </c>
      <c r="D56" s="5">
        <f t="shared" si="18"/>
        <v>0</v>
      </c>
      <c r="E56" s="5">
        <f t="shared" si="19"/>
        <v>0</v>
      </c>
      <c r="F56" s="5">
        <f t="shared" si="20"/>
        <v>16.366083073947852</v>
      </c>
      <c r="G56" s="5">
        <f t="shared" si="1"/>
        <v>545536.10246539221</v>
      </c>
      <c r="H56" s="5">
        <f t="shared" si="21"/>
        <v>0.56541027358131157</v>
      </c>
      <c r="I56" s="5">
        <f t="shared" si="22"/>
        <v>1.8302330315062048E-6</v>
      </c>
      <c r="J56" s="5">
        <f t="shared" si="11"/>
        <v>4.1050545158010647E-8</v>
      </c>
      <c r="K56" s="60">
        <f t="shared" si="4"/>
        <v>0.56541023253076639</v>
      </c>
      <c r="L56" s="5">
        <f t="shared" si="23"/>
        <v>16.3660818857193</v>
      </c>
      <c r="M56" s="5">
        <f t="shared" si="24"/>
        <v>5.6541023253076637E-4</v>
      </c>
    </row>
    <row r="57" spans="1:13" x14ac:dyDescent="0.25">
      <c r="B57" s="5">
        <f>'Mg2+离子浓度'!B57</f>
        <v>0.29323651788203314</v>
      </c>
      <c r="C57" s="5">
        <f t="shared" si="0"/>
        <v>3.0000000000030003E-5</v>
      </c>
      <c r="D57" s="5">
        <f t="shared" si="18"/>
        <v>0</v>
      </c>
      <c r="E57" s="5">
        <f t="shared" si="19"/>
        <v>0</v>
      </c>
      <c r="F57" s="5">
        <f t="shared" si="20"/>
        <v>16.3660818857193</v>
      </c>
      <c r="G57" s="5">
        <f t="shared" si="1"/>
        <v>545536.06285676442</v>
      </c>
      <c r="H57" s="5">
        <f t="shared" si="21"/>
        <v>0.56541023253076639</v>
      </c>
      <c r="I57" s="5">
        <f t="shared" si="22"/>
        <v>1.8304201624946062E-6</v>
      </c>
      <c r="J57" s="5">
        <f t="shared" si="11"/>
        <v>4.1050542177651311E-8</v>
      </c>
      <c r="K57" s="60">
        <f t="shared" si="4"/>
        <v>0.5654101914802242</v>
      </c>
      <c r="L57" s="5">
        <f t="shared" si="23"/>
        <v>16.36608069749083</v>
      </c>
      <c r="M57" s="5">
        <f t="shared" si="24"/>
        <v>5.6541019148022417E-4</v>
      </c>
    </row>
    <row r="58" spans="1:13" x14ac:dyDescent="0.25">
      <c r="B58" s="5">
        <f>'Mg2+离子浓度'!B58</f>
        <v>0.29325651788203311</v>
      </c>
      <c r="C58" s="5">
        <f t="shared" si="0"/>
        <v>1.9999999999964491E-5</v>
      </c>
      <c r="D58" s="5">
        <f t="shared" si="18"/>
        <v>0</v>
      </c>
      <c r="E58" s="5">
        <f t="shared" si="19"/>
        <v>0</v>
      </c>
      <c r="F58" s="5">
        <f t="shared" si="20"/>
        <v>16.36608069749083</v>
      </c>
      <c r="G58" s="5">
        <f t="shared" si="1"/>
        <v>818304.03487599432</v>
      </c>
      <c r="H58" s="5">
        <f t="shared" si="21"/>
        <v>0.5654101914802242</v>
      </c>
      <c r="I58" s="5">
        <f t="shared" si="22"/>
        <v>1.8305448721706854E-6</v>
      </c>
      <c r="J58" s="5">
        <f t="shared" si="11"/>
        <v>3.3517624899751155E-8</v>
      </c>
      <c r="K58" s="60">
        <f t="shared" si="4"/>
        <v>0.5654101579625993</v>
      </c>
      <c r="L58" s="5">
        <f t="shared" si="23"/>
        <v>16.36607972730642</v>
      </c>
      <c r="M58" s="5">
        <f t="shared" si="24"/>
        <v>5.654101579625993E-4</v>
      </c>
    </row>
    <row r="59" spans="1:13" x14ac:dyDescent="0.25">
      <c r="B59" s="5">
        <f>'Mg2+离子浓度'!B59</f>
        <v>0.2933565178820331</v>
      </c>
      <c r="C59" s="5">
        <f t="shared" si="0"/>
        <v>9.9999999999988987E-5</v>
      </c>
      <c r="D59" s="5">
        <f t="shared" si="18"/>
        <v>0</v>
      </c>
      <c r="E59" s="5">
        <f t="shared" si="19"/>
        <v>0</v>
      </c>
      <c r="F59" s="5">
        <f t="shared" si="20"/>
        <v>16.36607972730642</v>
      </c>
      <c r="G59" s="5">
        <f t="shared" si="1"/>
        <v>163660.79727308222</v>
      </c>
      <c r="H59" s="5">
        <f t="shared" si="21"/>
        <v>0.5654101579625993</v>
      </c>
      <c r="I59" s="5">
        <f t="shared" si="22"/>
        <v>1.8311689764700243E-6</v>
      </c>
      <c r="J59" s="5">
        <f t="shared" si="11"/>
        <v>7.4947683277332224E-8</v>
      </c>
      <c r="K59" s="60">
        <f t="shared" si="4"/>
        <v>0.56541008301491602</v>
      </c>
      <c r="L59" s="5">
        <f t="shared" si="23"/>
        <v>16.366077557908252</v>
      </c>
      <c r="M59" s="5">
        <f t="shared" si="24"/>
        <v>5.6541008301491604E-4</v>
      </c>
    </row>
    <row r="60" spans="1:13" x14ac:dyDescent="0.25">
      <c r="B60" s="5">
        <f>'Mg2+离子浓度'!B60</f>
        <v>0.29365651788203312</v>
      </c>
      <c r="C60" s="5">
        <f t="shared" si="0"/>
        <v>3.0000000000002247E-4</v>
      </c>
      <c r="D60" s="5">
        <f t="shared" si="18"/>
        <v>0</v>
      </c>
      <c r="E60" s="5">
        <f t="shared" si="19"/>
        <v>0</v>
      </c>
      <c r="F60" s="5">
        <f t="shared" si="20"/>
        <v>16.366077557908252</v>
      </c>
      <c r="G60" s="5">
        <f t="shared" si="1"/>
        <v>54553.591859690088</v>
      </c>
      <c r="H60" s="5">
        <f t="shared" si="21"/>
        <v>0.56541008301491602</v>
      </c>
      <c r="I60" s="5">
        <f t="shared" si="22"/>
        <v>1.833041371935209E-6</v>
      </c>
      <c r="J60" s="5">
        <f t="shared" si="11"/>
        <v>1.2981317813860337E-7</v>
      </c>
      <c r="K60" s="60">
        <f t="shared" si="4"/>
        <v>0.56540995320173792</v>
      </c>
      <c r="L60" s="5">
        <f t="shared" si="23"/>
        <v>16.366073800400908</v>
      </c>
      <c r="M60" s="5">
        <f t="shared" si="24"/>
        <v>5.6540995320173793E-4</v>
      </c>
    </row>
    <row r="61" spans="1:13" x14ac:dyDescent="0.25">
      <c r="B61" s="5">
        <f>'Mg2+离子浓度'!B61</f>
        <v>0.29395651788203314</v>
      </c>
      <c r="C61" s="5">
        <f t="shared" si="0"/>
        <v>3.0000000000002247E-4</v>
      </c>
      <c r="D61" s="5">
        <f t="shared" si="18"/>
        <v>0</v>
      </c>
      <c r="E61" s="5">
        <f t="shared" si="19"/>
        <v>0</v>
      </c>
      <c r="F61" s="5">
        <f t="shared" si="20"/>
        <v>16.366073800400908</v>
      </c>
      <c r="G61" s="5">
        <f t="shared" si="1"/>
        <v>54553.579334665606</v>
      </c>
      <c r="H61" s="5">
        <f t="shared" si="21"/>
        <v>0.56540995320173804</v>
      </c>
      <c r="I61" s="5">
        <f t="shared" si="22"/>
        <v>1.8349135888500498E-6</v>
      </c>
      <c r="J61" s="5">
        <f t="shared" si="11"/>
        <v>1.2981314833464036E-7</v>
      </c>
      <c r="K61" s="60">
        <f t="shared" si="4"/>
        <v>0.56540982338858969</v>
      </c>
      <c r="L61" s="5">
        <f t="shared" si="23"/>
        <v>16.366070042894425</v>
      </c>
      <c r="M61" s="5">
        <f t="shared" si="24"/>
        <v>5.6540982338858974E-4</v>
      </c>
    </row>
    <row r="62" spans="1:13" x14ac:dyDescent="0.25">
      <c r="B62" s="5">
        <f>'Mg2+离子浓度'!B62</f>
        <v>0.29415651788203312</v>
      </c>
      <c r="C62" s="5">
        <f t="shared" si="0"/>
        <v>1.9999999999997797E-4</v>
      </c>
      <c r="D62" s="5">
        <f t="shared" si="18"/>
        <v>0</v>
      </c>
      <c r="E62" s="5">
        <f t="shared" si="19"/>
        <v>0</v>
      </c>
      <c r="F62" s="5">
        <f t="shared" si="20"/>
        <v>16.366070042894425</v>
      </c>
      <c r="G62" s="5">
        <f t="shared" si="1"/>
        <v>81830.350214481135</v>
      </c>
      <c r="H62" s="5">
        <f t="shared" si="21"/>
        <v>0.56540982338858969</v>
      </c>
      <c r="I62" s="5">
        <f t="shared" si="22"/>
        <v>1.8361615924600828E-6</v>
      </c>
      <c r="J62" s="5">
        <f t="shared" si="11"/>
        <v>1.0599196743985944E-7</v>
      </c>
      <c r="K62" s="60">
        <f t="shared" si="4"/>
        <v>0.56540971739662227</v>
      </c>
      <c r="L62" s="5">
        <f t="shared" si="23"/>
        <v>16.36606697490393</v>
      </c>
      <c r="M62" s="5">
        <f t="shared" si="24"/>
        <v>5.6540971739662226E-4</v>
      </c>
    </row>
    <row r="63" spans="1:13" x14ac:dyDescent="0.25">
      <c r="B63" s="5">
        <f>'Mg2+离子浓度'!B63</f>
        <v>0.29515651788203312</v>
      </c>
      <c r="C63" s="5">
        <f t="shared" si="0"/>
        <v>1.0000000000000009E-3</v>
      </c>
      <c r="D63" s="5">
        <f t="shared" si="18"/>
        <v>0</v>
      </c>
      <c r="E63" s="5">
        <f t="shared" si="19"/>
        <v>0</v>
      </c>
      <c r="F63" s="5">
        <f t="shared" si="20"/>
        <v>16.36606697490393</v>
      </c>
      <c r="G63" s="5">
        <f t="shared" si="1"/>
        <v>16366.066974903915</v>
      </c>
      <c r="H63" s="5">
        <f t="shared" si="21"/>
        <v>0.56540971739662227</v>
      </c>
      <c r="I63" s="5">
        <f t="shared" si="22"/>
        <v>1.842403371532504E-6</v>
      </c>
      <c r="J63" s="5">
        <f t="shared" si="11"/>
        <v>2.370051998353787E-7</v>
      </c>
      <c r="K63" s="60">
        <f t="shared" si="4"/>
        <v>0.56540948039142247</v>
      </c>
      <c r="L63" s="5">
        <f t="shared" si="23"/>
        <v>16.366060114669921</v>
      </c>
      <c r="M63" s="5">
        <f t="shared" si="24"/>
        <v>5.654094803914225E-4</v>
      </c>
    </row>
    <row r="64" spans="1:13" x14ac:dyDescent="0.25">
      <c r="B64" s="5">
        <f>'Mg2+离子浓度'!B64</f>
        <v>0.29815651788203312</v>
      </c>
      <c r="C64" s="5">
        <f t="shared" si="0"/>
        <v>3.0000000000000027E-3</v>
      </c>
      <c r="D64" s="5">
        <f t="shared" si="18"/>
        <v>0</v>
      </c>
      <c r="E64" s="5">
        <f t="shared" si="19"/>
        <v>0</v>
      </c>
      <c r="F64" s="5">
        <f t="shared" si="20"/>
        <v>16.366060114669921</v>
      </c>
      <c r="G64" s="5">
        <f t="shared" si="1"/>
        <v>5455.3533715566355</v>
      </c>
      <c r="H64" s="5">
        <f t="shared" si="21"/>
        <v>0.56540948039142247</v>
      </c>
      <c r="I64" s="5">
        <f t="shared" si="22"/>
        <v>1.861128961234998E-6</v>
      </c>
      <c r="J64" s="5">
        <f t="shared" si="11"/>
        <v>4.1050487569974131E-7</v>
      </c>
      <c r="K64" s="60">
        <f t="shared" si="4"/>
        <v>0.56540906988654682</v>
      </c>
      <c r="L64" s="5">
        <f t="shared" si="23"/>
        <v>16.366048232401042</v>
      </c>
      <c r="M64" s="5">
        <f t="shared" si="24"/>
        <v>5.6540906988654686E-4</v>
      </c>
    </row>
    <row r="65" spans="1:13" x14ac:dyDescent="0.25">
      <c r="B65" s="5">
        <f>'Mg2+离子浓度'!B65</f>
        <v>0.30115651788203313</v>
      </c>
      <c r="C65" s="5">
        <f t="shared" si="0"/>
        <v>3.0000000000000027E-3</v>
      </c>
      <c r="D65" s="5">
        <f t="shared" si="18"/>
        <v>0</v>
      </c>
      <c r="E65" s="5">
        <f t="shared" si="19"/>
        <v>0</v>
      </c>
      <c r="F65" s="5">
        <f t="shared" si="20"/>
        <v>16.366048232401042</v>
      </c>
      <c r="G65" s="5">
        <f t="shared" si="1"/>
        <v>5455.3494108003424</v>
      </c>
      <c r="H65" s="5">
        <f t="shared" si="21"/>
        <v>0.56540906988654682</v>
      </c>
      <c r="I65" s="5">
        <f t="shared" si="22"/>
        <v>1.8798539583921054E-6</v>
      </c>
      <c r="J65" s="5">
        <f t="shared" si="11"/>
        <v>4.1050457766042853E-7</v>
      </c>
      <c r="K65" s="60">
        <f t="shared" si="4"/>
        <v>0.56540865938196916</v>
      </c>
      <c r="L65" s="5">
        <f t="shared" si="23"/>
        <v>16.366036350140789</v>
      </c>
      <c r="M65" s="5">
        <f t="shared" si="24"/>
        <v>5.6540865938196916E-4</v>
      </c>
    </row>
    <row r="66" spans="1:13" x14ac:dyDescent="0.25">
      <c r="B66" s="5">
        <f>'Mg2+离子浓度'!B66</f>
        <v>0.30315651788203313</v>
      </c>
      <c r="C66" s="5">
        <f t="shared" si="0"/>
        <v>2.0000000000000018E-3</v>
      </c>
      <c r="D66" s="5">
        <f t="shared" si="18"/>
        <v>0</v>
      </c>
      <c r="E66" s="5">
        <f t="shared" si="19"/>
        <v>0</v>
      </c>
      <c r="F66" s="5">
        <f t="shared" si="20"/>
        <v>16.366036350140789</v>
      </c>
      <c r="G66" s="5">
        <f t="shared" si="1"/>
        <v>8183.0181750703869</v>
      </c>
      <c r="H66" s="5">
        <f t="shared" si="21"/>
        <v>0.56540865938196916</v>
      </c>
      <c r="I66" s="5">
        <f t="shared" si="22"/>
        <v>1.8923368167587929E-6</v>
      </c>
      <c r="J66" s="5">
        <f t="shared" si="11"/>
        <v>3.3517534076701692E-7</v>
      </c>
      <c r="K66" s="60">
        <f t="shared" si="4"/>
        <v>0.56540832420662834</v>
      </c>
      <c r="L66" s="5">
        <f t="shared" si="23"/>
        <v>16.366026648322961</v>
      </c>
      <c r="M66" s="5">
        <f t="shared" si="24"/>
        <v>5.6540832420662833E-4</v>
      </c>
    </row>
    <row r="67" spans="1:13" x14ac:dyDescent="0.25">
      <c r="B67" s="5">
        <f>'Mg2+离子浓度'!B67</f>
        <v>0.31315651788203314</v>
      </c>
      <c r="C67" s="5">
        <f t="shared" si="0"/>
        <v>1.0000000000000009E-2</v>
      </c>
      <c r="D67" s="5">
        <f t="shared" si="18"/>
        <v>0</v>
      </c>
      <c r="E67" s="5">
        <f t="shared" si="19"/>
        <v>0</v>
      </c>
      <c r="F67" s="5">
        <f t="shared" si="20"/>
        <v>16.366026648322961</v>
      </c>
      <c r="G67" s="5">
        <f t="shared" si="1"/>
        <v>1636.6026648322947</v>
      </c>
      <c r="H67" s="5">
        <f t="shared" si="21"/>
        <v>0.56540832420662834</v>
      </c>
      <c r="I67" s="5">
        <f t="shared" si="22"/>
        <v>1.9547567739702996E-6</v>
      </c>
      <c r="J67" s="5">
        <f t="shared" si="11"/>
        <v>7.4947440204657589E-7</v>
      </c>
      <c r="K67" s="60">
        <f t="shared" si="4"/>
        <v>0.56540757473222625</v>
      </c>
      <c r="L67" s="5">
        <f t="shared" si="23"/>
        <v>16.366004954411654</v>
      </c>
      <c r="M67" s="5">
        <f t="shared" si="24"/>
        <v>5.654075747322263E-4</v>
      </c>
    </row>
    <row r="68" spans="1:13" x14ac:dyDescent="0.25">
      <c r="B68" s="5">
        <f>'Mg2+离子浓度'!B68</f>
        <v>0.34315651788203311</v>
      </c>
      <c r="C68" s="5">
        <f t="shared" si="0"/>
        <v>2.9999999999999971E-2</v>
      </c>
      <c r="D68" s="5">
        <f t="shared" si="18"/>
        <v>0</v>
      </c>
      <c r="E68" s="5">
        <f t="shared" si="19"/>
        <v>0</v>
      </c>
      <c r="F68" s="5">
        <f t="shared" si="20"/>
        <v>16.366004954411654</v>
      </c>
      <c r="G68" s="5">
        <f t="shared" si="1"/>
        <v>545.53349848038897</v>
      </c>
      <c r="H68" s="5">
        <f t="shared" si="21"/>
        <v>0.56540757473222614</v>
      </c>
      <c r="I68" s="5">
        <f t="shared" si="22"/>
        <v>2.1420171716027666E-6</v>
      </c>
      <c r="J68" s="5">
        <f t="shared" si="11"/>
        <v>1.2981260225897156E-6</v>
      </c>
      <c r="K68" s="60">
        <f t="shared" si="4"/>
        <v>0.56540627660620357</v>
      </c>
      <c r="L68" s="5">
        <f t="shared" si="23"/>
        <v>16.365967379504866</v>
      </c>
      <c r="M68" s="5">
        <f t="shared" si="24"/>
        <v>5.6540627660620361E-4</v>
      </c>
    </row>
    <row r="69" spans="1:13" x14ac:dyDescent="0.25">
      <c r="B69" s="5">
        <f>'Mg2+离子浓度'!B69</f>
        <v>0.37315651788203313</v>
      </c>
      <c r="C69" s="5">
        <f t="shared" si="0"/>
        <v>3.0000000000000027E-2</v>
      </c>
      <c r="D69" s="5">
        <f t="shared" si="18"/>
        <v>0</v>
      </c>
      <c r="E69" s="5">
        <f t="shared" si="19"/>
        <v>0</v>
      </c>
      <c r="F69" s="5">
        <f t="shared" si="20"/>
        <v>16.365967379504866</v>
      </c>
      <c r="G69" s="5">
        <f t="shared" si="1"/>
        <v>545.53224598349505</v>
      </c>
      <c r="H69" s="5">
        <f t="shared" si="21"/>
        <v>0.56540627660620357</v>
      </c>
      <c r="I69" s="5">
        <f t="shared" si="22"/>
        <v>2.329274812531863E-6</v>
      </c>
      <c r="J69" s="5">
        <f t="shared" si="11"/>
        <v>1.2981230422066342E-6</v>
      </c>
      <c r="K69" s="60">
        <f t="shared" si="4"/>
        <v>0.5654049784831614</v>
      </c>
      <c r="L69" s="5">
        <f t="shared" si="23"/>
        <v>16.365929804684349</v>
      </c>
      <c r="M69" s="5">
        <f t="shared" si="24"/>
        <v>5.6540497848316139E-4</v>
      </c>
    </row>
    <row r="70" spans="1:13" x14ac:dyDescent="0.25">
      <c r="B70" s="5">
        <f>'Mg2+离子浓度'!B70</f>
        <v>0.3931565178820331</v>
      </c>
      <c r="C70" s="5">
        <f t="shared" si="0"/>
        <v>1.9999999999999962E-2</v>
      </c>
      <c r="D70" s="5">
        <f t="shared" si="18"/>
        <v>0</v>
      </c>
      <c r="E70" s="5">
        <f t="shared" si="19"/>
        <v>0</v>
      </c>
      <c r="F70" s="5">
        <f t="shared" si="20"/>
        <v>16.365929804684349</v>
      </c>
      <c r="G70" s="5">
        <f t="shared" si="1"/>
        <v>818.29649023421894</v>
      </c>
      <c r="H70" s="5">
        <f t="shared" si="21"/>
        <v>0.5654049784831614</v>
      </c>
      <c r="I70" s="5">
        <f t="shared" si="22"/>
        <v>2.4541108839710052E-6</v>
      </c>
      <c r="J70" s="5">
        <f t="shared" si="11"/>
        <v>1.0599105921182038E-6</v>
      </c>
      <c r="K70" s="60">
        <f t="shared" si="4"/>
        <v>0.56540391857256933</v>
      </c>
      <c r="L70" s="5">
        <f t="shared" si="23"/>
        <v>16.365899125042308</v>
      </c>
      <c r="M70" s="5">
        <f t="shared" si="24"/>
        <v>5.6540391857256937E-4</v>
      </c>
    </row>
    <row r="71" spans="1:13" x14ac:dyDescent="0.25">
      <c r="B71" s="5">
        <f>'Mg2+离子浓度'!B71</f>
        <v>0.44315651788203314</v>
      </c>
      <c r="C71" s="5">
        <f t="shared" si="0"/>
        <v>5.0000000000000044E-2</v>
      </c>
      <c r="D71" s="5">
        <f t="shared" si="18"/>
        <v>0</v>
      </c>
      <c r="E71" s="5">
        <f t="shared" si="19"/>
        <v>0</v>
      </c>
      <c r="F71" s="5">
        <f t="shared" si="20"/>
        <v>16.365899125042308</v>
      </c>
      <c r="G71" s="5">
        <f t="shared" si="1"/>
        <v>327.31798250084586</v>
      </c>
      <c r="H71" s="5">
        <f t="shared" si="21"/>
        <v>0.56540391857256933</v>
      </c>
      <c r="I71" s="5">
        <f t="shared" si="22"/>
        <v>2.7662092465362995E-6</v>
      </c>
      <c r="J71" s="5">
        <f t="shared" si="11"/>
        <v>1.6758626520304319E-6</v>
      </c>
      <c r="K71" s="60">
        <f t="shared" si="4"/>
        <v>0.56540224270991735</v>
      </c>
      <c r="L71" s="5">
        <f t="shared" si="23"/>
        <v>16.365850616359911</v>
      </c>
      <c r="M71" s="5">
        <f t="shared" si="24"/>
        <v>5.6540224270991738E-4</v>
      </c>
    </row>
    <row r="72" spans="1:13" x14ac:dyDescent="0.25">
      <c r="A72" t="s">
        <v>216</v>
      </c>
      <c r="B72" s="5">
        <f>'Mg2+离子浓度'!B72</f>
        <v>0.49315651788203313</v>
      </c>
      <c r="C72" s="5">
        <f t="shared" si="0"/>
        <v>4.9999999999999989E-2</v>
      </c>
      <c r="D72" s="5">
        <f t="shared" si="18"/>
        <v>0</v>
      </c>
      <c r="E72" s="5">
        <f t="shared" si="19"/>
        <v>0</v>
      </c>
      <c r="F72" s="5">
        <f t="shared" si="20"/>
        <v>16.365850616359911</v>
      </c>
      <c r="G72" s="5">
        <f t="shared" si="1"/>
        <v>327.31701232719831</v>
      </c>
      <c r="H72" s="5">
        <f t="shared" si="21"/>
        <v>0.56540224270991724</v>
      </c>
      <c r="I72" s="5">
        <f t="shared" si="22"/>
        <v>3.0783030854413646E-6</v>
      </c>
      <c r="J72" s="5">
        <f t="shared" si="11"/>
        <v>1.6758576847574136E-6</v>
      </c>
      <c r="K72" s="60">
        <f t="shared" si="4"/>
        <v>0.5654005668522325</v>
      </c>
      <c r="L72" s="5">
        <f t="shared" si="23"/>
        <v>16.365802107821295</v>
      </c>
      <c r="M72" s="5">
        <f t="shared" si="24"/>
        <v>5.6540056685223255E-4</v>
      </c>
    </row>
    <row r="73" spans="1:13" x14ac:dyDescent="0.25">
      <c r="B73" s="5">
        <f>'Mg2+离子浓度'!B73</f>
        <v>0.54315651788203312</v>
      </c>
      <c r="C73" s="5">
        <f t="shared" si="0"/>
        <v>4.9999999999999989E-2</v>
      </c>
      <c r="D73" s="5">
        <f t="shared" si="18"/>
        <v>0</v>
      </c>
      <c r="E73" s="5">
        <f t="shared" si="19"/>
        <v>0</v>
      </c>
      <c r="F73" s="5">
        <f t="shared" si="20"/>
        <v>16.365802107821295</v>
      </c>
      <c r="G73" s="5">
        <f t="shared" si="1"/>
        <v>327.31604215642597</v>
      </c>
      <c r="H73" s="5">
        <f t="shared" si="21"/>
        <v>0.5654005668522325</v>
      </c>
      <c r="I73" s="5">
        <f t="shared" si="22"/>
        <v>3.3903950742238483E-6</v>
      </c>
      <c r="J73" s="5">
        <f t="shared" si="11"/>
        <v>1.6758527174991199E-6</v>
      </c>
      <c r="K73" s="60">
        <f t="shared" si="4"/>
        <v>0.56539889099951501</v>
      </c>
      <c r="L73" s="5">
        <f t="shared" si="23"/>
        <v>16.365753599426462</v>
      </c>
      <c r="M73" s="5">
        <f t="shared" si="24"/>
        <v>5.65398890999515E-4</v>
      </c>
    </row>
    <row r="74" spans="1:13" s="79" customFormat="1" x14ac:dyDescent="0.25">
      <c r="A74" s="79">
        <v>0.2931415442581049</v>
      </c>
      <c r="B74" s="5">
        <f>'Mg2+离子浓度'!B74</f>
        <v>0.58630554895210207</v>
      </c>
      <c r="C74" s="5">
        <f t="shared" si="0"/>
        <v>4.3149031070068955E-2</v>
      </c>
      <c r="D74" s="5">
        <f t="shared" si="18"/>
        <v>0</v>
      </c>
      <c r="E74" s="5">
        <f t="shared" si="19"/>
        <v>0</v>
      </c>
      <c r="F74" s="5">
        <f t="shared" si="20"/>
        <v>16.365753599426462</v>
      </c>
      <c r="G74" s="5">
        <f t="shared" si="1"/>
        <v>379.28438237350917</v>
      </c>
      <c r="H74" s="5">
        <f t="shared" si="21"/>
        <v>0.56539889099951501</v>
      </c>
      <c r="I74" s="5">
        <f t="shared" si="22"/>
        <v>3.6597214390947591E-6</v>
      </c>
      <c r="J74" s="5">
        <f t="shared" si="11"/>
        <v>1.5568080997568006E-6</v>
      </c>
      <c r="K74" s="60">
        <f t="shared" si="4"/>
        <v>0.56539733419141525</v>
      </c>
      <c r="L74" s="5">
        <f t="shared" si="23"/>
        <v>16.365708536837609</v>
      </c>
      <c r="M74" s="5">
        <f t="shared" si="24"/>
        <v>5.6539733419141524E-4</v>
      </c>
    </row>
    <row r="75" spans="1:13" s="17" customFormat="1" x14ac:dyDescent="0.25">
      <c r="B75" s="5">
        <f>'Mg2+离子浓度'!B75</f>
        <v>0.58630554905210208</v>
      </c>
      <c r="C75" s="18">
        <f t="shared" ref="C75:C103" si="25">B75-B74</f>
        <v>1.000000082740371E-10</v>
      </c>
      <c r="D75" s="18">
        <f t="shared" si="18"/>
        <v>1093006.8311928215</v>
      </c>
      <c r="E75" s="18">
        <f t="shared" ref="E75:E103" si="26">C75*D75</f>
        <v>1.0930069216286122E-4</v>
      </c>
      <c r="F75" s="18">
        <f t="shared" ref="F75:F103" si="27">E75+L74</f>
        <v>16.365817837529772</v>
      </c>
      <c r="G75" s="18">
        <f t="shared" si="1"/>
        <v>163658164834.16043</v>
      </c>
      <c r="H75" s="18">
        <f t="shared" ref="H75:H103" si="28">F75/$C$9/96485/0.0001</f>
        <v>0.56540111027723716</v>
      </c>
      <c r="I75" s="18">
        <f t="shared" ref="I75:I103" si="29">$C$8*H75/(50*0.000001)*B75</f>
        <v>3.6597358046892309E-6</v>
      </c>
      <c r="J75" s="5">
        <f t="shared" si="11"/>
        <v>7.4946487066116952E-11</v>
      </c>
      <c r="K75" s="18">
        <f t="shared" si="4"/>
        <v>0.56540111020229067</v>
      </c>
      <c r="L75" s="18">
        <f t="shared" ref="L75:L103" si="30">K75*0.0001*$C$9*96485</f>
        <v>16.365817835360406</v>
      </c>
      <c r="M75" s="18">
        <f t="shared" ref="M75:M103" si="31">K75*0.001</f>
        <v>5.6540111020229064E-4</v>
      </c>
    </row>
    <row r="76" spans="1:13" s="17" customFormat="1" x14ac:dyDescent="0.25">
      <c r="B76" s="5">
        <f>'Mg2+离子浓度'!B76</f>
        <v>0.58630554935210211</v>
      </c>
      <c r="C76" s="18">
        <f t="shared" si="25"/>
        <v>3.000000248221113E-10</v>
      </c>
      <c r="D76" s="18">
        <f t="shared" si="18"/>
        <v>1093006.8311928215</v>
      </c>
      <c r="E76" s="18">
        <f t="shared" si="26"/>
        <v>3.2790207648858367E-4</v>
      </c>
      <c r="F76" s="18">
        <f t="shared" si="27"/>
        <v>16.366145737436895</v>
      </c>
      <c r="G76" s="18">
        <f t="shared" si="1"/>
        <v>54553814610.986794</v>
      </c>
      <c r="H76" s="18">
        <f t="shared" si="28"/>
        <v>0.56541243845975697</v>
      </c>
      <c r="I76" s="18">
        <f t="shared" si="29"/>
        <v>3.6598091317719205E-6</v>
      </c>
      <c r="J76" s="5">
        <f t="shared" si="11"/>
        <v>1.2981372429841812E-10</v>
      </c>
      <c r="K76" s="18">
        <f t="shared" si="4"/>
        <v>0.56541243832994326</v>
      </c>
      <c r="L76" s="18">
        <f t="shared" si="30"/>
        <v>16.366145733679375</v>
      </c>
      <c r="M76" s="18">
        <f t="shared" si="31"/>
        <v>5.6541243832994325E-4</v>
      </c>
    </row>
    <row r="77" spans="1:13" s="17" customFormat="1" x14ac:dyDescent="0.25">
      <c r="B77" s="5">
        <f>'Mg2+离子浓度'!B77</f>
        <v>0.58630554975210203</v>
      </c>
      <c r="C77" s="18">
        <f t="shared" si="25"/>
        <v>3.9999992207384594E-10</v>
      </c>
      <c r="D77" s="18">
        <f t="shared" si="18"/>
        <v>1093006.8311928215</v>
      </c>
      <c r="E77" s="18">
        <f t="shared" si="26"/>
        <v>4.3720264730330989E-4</v>
      </c>
      <c r="F77" s="18">
        <f t="shared" si="27"/>
        <v>16.366582936326679</v>
      </c>
      <c r="G77" s="18">
        <f t="shared" si="1"/>
        <v>40916465311.973648</v>
      </c>
      <c r="H77" s="18">
        <f t="shared" si="28"/>
        <v>0.56542754266903938</v>
      </c>
      <c r="I77" s="18">
        <f t="shared" si="29"/>
        <v>3.659906900995046E-6</v>
      </c>
      <c r="J77" s="5">
        <f t="shared" si="11"/>
        <v>1.4989996079678413E-10</v>
      </c>
      <c r="K77" s="18">
        <f t="shared" si="4"/>
        <v>0.5654275425191394</v>
      </c>
      <c r="L77" s="18">
        <f t="shared" si="30"/>
        <v>16.36658293198775</v>
      </c>
      <c r="M77" s="18">
        <f t="shared" si="31"/>
        <v>5.6542754251913939E-4</v>
      </c>
    </row>
    <row r="78" spans="1:13" s="17" customFormat="1" x14ac:dyDescent="0.25">
      <c r="B78" s="5">
        <f>'Mg2+离子浓度'!B78</f>
        <v>0.58630554995210205</v>
      </c>
      <c r="C78" s="18">
        <f t="shared" si="25"/>
        <v>2.000000165480742E-10</v>
      </c>
      <c r="D78" s="18">
        <f t="shared" si="18"/>
        <v>1093006.8311928215</v>
      </c>
      <c r="E78" s="18">
        <f t="shared" si="26"/>
        <v>2.1860138432572244E-4</v>
      </c>
      <c r="F78" s="18">
        <f t="shared" si="27"/>
        <v>16.366801533372076</v>
      </c>
      <c r="G78" s="18">
        <f t="shared" si="1"/>
        <v>81834000895.884781</v>
      </c>
      <c r="H78" s="18">
        <f t="shared" si="28"/>
        <v>0.56543509469078357</v>
      </c>
      <c r="I78" s="18">
        <f t="shared" si="29"/>
        <v>3.6599557850700824E-6</v>
      </c>
      <c r="J78" s="5">
        <f t="shared" si="11"/>
        <v>1.0599670919409177E-10</v>
      </c>
      <c r="K78" s="18">
        <f t="shared" si="4"/>
        <v>0.56543509458478691</v>
      </c>
      <c r="L78" s="18">
        <f t="shared" si="30"/>
        <v>16.366801530303949</v>
      </c>
      <c r="M78" s="18">
        <f t="shared" si="31"/>
        <v>5.6543509458478693E-4</v>
      </c>
    </row>
    <row r="79" spans="1:13" s="17" customFormat="1" x14ac:dyDescent="0.25">
      <c r="B79" s="5">
        <f>'Mg2+离子浓度'!B79</f>
        <v>0.58630555895210212</v>
      </c>
      <c r="C79" s="18">
        <f t="shared" si="25"/>
        <v>9.0000000785295242E-9</v>
      </c>
      <c r="D79" s="18">
        <f t="shared" si="18"/>
        <v>1093006.8311928215</v>
      </c>
      <c r="E79" s="18">
        <f t="shared" si="26"/>
        <v>9.8370615665686993E-3</v>
      </c>
      <c r="F79" s="18">
        <f t="shared" si="27"/>
        <v>16.376638591870517</v>
      </c>
      <c r="G79" s="18">
        <f t="shared" si="1"/>
        <v>1819626494.3306794</v>
      </c>
      <c r="H79" s="18">
        <f t="shared" si="28"/>
        <v>0.5657749422836198</v>
      </c>
      <c r="I79" s="18">
        <f t="shared" si="29"/>
        <v>3.6621556112946687E-6</v>
      </c>
      <c r="J79" s="5">
        <f t="shared" si="11"/>
        <v>7.1147488122524696E-10</v>
      </c>
      <c r="K79" s="18">
        <f t="shared" si="4"/>
        <v>0.56577494157214492</v>
      </c>
      <c r="L79" s="18">
        <f t="shared" si="30"/>
        <v>16.376638571276523</v>
      </c>
      <c r="M79" s="18">
        <f t="shared" si="31"/>
        <v>5.6577494157214491E-4</v>
      </c>
    </row>
    <row r="80" spans="1:13" s="17" customFormat="1" x14ac:dyDescent="0.25">
      <c r="B80" s="5">
        <f>'Mg2+离子浓度'!B80</f>
        <v>0.58630564895210202</v>
      </c>
      <c r="C80" s="18">
        <f t="shared" si="25"/>
        <v>8.9999999897116822E-8</v>
      </c>
      <c r="D80" s="18">
        <f t="shared" si="18"/>
        <v>1093006.8311928215</v>
      </c>
      <c r="E80" s="18">
        <f t="shared" si="26"/>
        <v>9.8370614694901923E-2</v>
      </c>
      <c r="F80" s="18">
        <f t="shared" si="27"/>
        <v>16.475009185971423</v>
      </c>
      <c r="G80" s="18">
        <f t="shared" si="1"/>
        <v>183055657.83116412</v>
      </c>
      <c r="H80" s="18">
        <f t="shared" si="28"/>
        <v>0.56917341852693581</v>
      </c>
      <c r="I80" s="18">
        <f t="shared" si="29"/>
        <v>3.6841538792935654E-6</v>
      </c>
      <c r="J80" s="5">
        <f t="shared" si="11"/>
        <v>2.2633956151920625E-9</v>
      </c>
      <c r="K80" s="18">
        <f t="shared" si="4"/>
        <v>0.56917341626354023</v>
      </c>
      <c r="L80" s="18">
        <f t="shared" si="30"/>
        <v>16.475009120456306</v>
      </c>
      <c r="M80" s="18">
        <f t="shared" si="31"/>
        <v>5.6917341626354021E-4</v>
      </c>
    </row>
    <row r="81" spans="1:13" s="17" customFormat="1" x14ac:dyDescent="0.25">
      <c r="B81" s="5">
        <f>'Mg2+离子浓度'!B81</f>
        <v>0.5863065489521021</v>
      </c>
      <c r="C81" s="18">
        <f t="shared" si="25"/>
        <v>9.0000000008139125E-7</v>
      </c>
      <c r="D81" s="18">
        <f t="shared" si="18"/>
        <v>1093006.8311928215</v>
      </c>
      <c r="E81" s="18">
        <f t="shared" si="26"/>
        <v>0.98370614816250057</v>
      </c>
      <c r="F81" s="18">
        <f t="shared" si="27"/>
        <v>17.458715268618807</v>
      </c>
      <c r="G81" s="18">
        <f t="shared" si="1"/>
        <v>19398572.518933259</v>
      </c>
      <c r="H81" s="18">
        <f t="shared" si="28"/>
        <v>0.603158185853373</v>
      </c>
      <c r="I81" s="18">
        <f t="shared" si="29"/>
        <v>3.9041369623957148E-6</v>
      </c>
      <c r="J81" s="5">
        <f t="shared" si="11"/>
        <v>7.5848515852466122E-9</v>
      </c>
      <c r="K81" s="18">
        <f t="shared" si="4"/>
        <v>0.60315817826852136</v>
      </c>
      <c r="L81" s="18">
        <f t="shared" si="30"/>
        <v>17.458715049071486</v>
      </c>
      <c r="M81" s="18">
        <f t="shared" si="31"/>
        <v>6.0315817826852138E-4</v>
      </c>
    </row>
    <row r="82" spans="1:13" s="17" customFormat="1" x14ac:dyDescent="0.25">
      <c r="A82" s="18">
        <v>7.4868119641229509E-6</v>
      </c>
      <c r="B82" s="5">
        <f>'Mg2+离子浓度'!B82</f>
        <v>0.58631303576406624</v>
      </c>
      <c r="C82" s="18">
        <f t="shared" si="25"/>
        <v>6.4868119641348088E-6</v>
      </c>
      <c r="D82" s="18">
        <f t="shared" si="18"/>
        <v>1093006.8311928215</v>
      </c>
      <c r="E82" s="18">
        <f t="shared" si="26"/>
        <v>7.0901297894626696</v>
      </c>
      <c r="F82" s="18">
        <f t="shared" si="27"/>
        <v>24.548844838534155</v>
      </c>
      <c r="G82" s="18">
        <f t="shared" ref="G82:G145" si="32">F82/C82</f>
        <v>3784423.6852036463</v>
      </c>
      <c r="H82" s="18">
        <f t="shared" si="28"/>
        <v>0.84810574488380419</v>
      </c>
      <c r="I82" s="18">
        <f t="shared" si="29"/>
        <v>5.4897002114067183E-6</v>
      </c>
      <c r="J82" s="5">
        <f t="shared" si="11"/>
        <v>2.8632565690635311E-8</v>
      </c>
      <c r="K82" s="18">
        <f t="shared" ref="K82:K145" si="33">H82-J82</f>
        <v>0.84810571625123854</v>
      </c>
      <c r="L82" s="18">
        <f t="shared" si="30"/>
        <v>24.548844009750226</v>
      </c>
      <c r="M82" s="18">
        <f t="shared" si="31"/>
        <v>8.4810571625123859E-4</v>
      </c>
    </row>
    <row r="83" spans="1:13" x14ac:dyDescent="0.25">
      <c r="B83" s="5">
        <f>'Mg2+离子浓度'!B83</f>
        <v>0.58631554895210203</v>
      </c>
      <c r="C83" s="5">
        <f t="shared" si="25"/>
        <v>2.5131880357909253E-6</v>
      </c>
      <c r="D83" s="5">
        <f t="shared" si="18"/>
        <v>0</v>
      </c>
      <c r="E83" s="5">
        <f t="shared" si="26"/>
        <v>0</v>
      </c>
      <c r="F83" s="5">
        <f t="shared" si="27"/>
        <v>24.548844009750226</v>
      </c>
      <c r="G83" s="5">
        <f t="shared" si="32"/>
        <v>9768009.2616008576</v>
      </c>
      <c r="H83" s="5">
        <f t="shared" si="28"/>
        <v>0.84810571625123854</v>
      </c>
      <c r="I83" s="5">
        <f t="shared" si="29"/>
        <v>5.489723557269597E-6</v>
      </c>
      <c r="J83" s="5">
        <f t="shared" si="11"/>
        <v>1.782202663457807E-8</v>
      </c>
      <c r="K83" s="60">
        <f t="shared" si="33"/>
        <v>0.84810569842921191</v>
      </c>
      <c r="L83" s="5">
        <f t="shared" si="30"/>
        <v>24.548843493882757</v>
      </c>
      <c r="M83" s="5">
        <f t="shared" si="31"/>
        <v>8.4810569842921197E-4</v>
      </c>
    </row>
    <row r="84" spans="1:13" x14ac:dyDescent="0.25">
      <c r="B84" s="5">
        <f>'Mg2+离子浓度'!B84</f>
        <v>0.58632554895210209</v>
      </c>
      <c r="C84" s="5">
        <f t="shared" si="25"/>
        <v>1.0000000000065512E-5</v>
      </c>
      <c r="D84" s="5">
        <f t="shared" si="18"/>
        <v>0</v>
      </c>
      <c r="E84" s="5">
        <f t="shared" si="26"/>
        <v>0</v>
      </c>
      <c r="F84" s="5">
        <f t="shared" si="27"/>
        <v>24.548843493882757</v>
      </c>
      <c r="G84" s="5">
        <f t="shared" si="32"/>
        <v>2454884.3493721932</v>
      </c>
      <c r="H84" s="5">
        <f t="shared" si="28"/>
        <v>0.84810569842921191</v>
      </c>
      <c r="I84" s="5">
        <f t="shared" si="29"/>
        <v>5.4898170727780866E-6</v>
      </c>
      <c r="J84" s="5">
        <f t="shared" si="11"/>
        <v>3.5550407846527392E-8</v>
      </c>
      <c r="K84" s="60">
        <f t="shared" si="33"/>
        <v>0.84810566287880407</v>
      </c>
      <c r="L84" s="5">
        <f t="shared" si="30"/>
        <v>24.548842464858424</v>
      </c>
      <c r="M84" s="5">
        <f t="shared" si="31"/>
        <v>8.4810566287880408E-4</v>
      </c>
    </row>
    <row r="85" spans="1:13" x14ac:dyDescent="0.25">
      <c r="B85" s="5">
        <f>'Mg2+离子浓度'!B85</f>
        <v>0.58635554895210207</v>
      </c>
      <c r="C85" s="5">
        <f t="shared" si="25"/>
        <v>2.9999999999974492E-5</v>
      </c>
      <c r="D85" s="5">
        <f t="shared" si="18"/>
        <v>0</v>
      </c>
      <c r="E85" s="5">
        <f t="shared" si="26"/>
        <v>0</v>
      </c>
      <c r="F85" s="5">
        <f t="shared" si="27"/>
        <v>24.548842464858424</v>
      </c>
      <c r="G85" s="5">
        <f t="shared" si="32"/>
        <v>818294.74882930994</v>
      </c>
      <c r="H85" s="5">
        <f t="shared" si="28"/>
        <v>0.84810566287880407</v>
      </c>
      <c r="I85" s="5">
        <f t="shared" si="29"/>
        <v>5.4900977352546309E-6</v>
      </c>
      <c r="J85" s="5">
        <f t="shared" si="11"/>
        <v>6.1575110038682614E-8</v>
      </c>
      <c r="K85" s="60">
        <f t="shared" si="33"/>
        <v>0.84810560130369406</v>
      </c>
      <c r="L85" s="5">
        <f t="shared" si="30"/>
        <v>24.548840682536074</v>
      </c>
      <c r="M85" s="5">
        <f t="shared" si="31"/>
        <v>8.4810560130369405E-4</v>
      </c>
    </row>
    <row r="86" spans="1:13" x14ac:dyDescent="0.25">
      <c r="B86" s="5">
        <f>'Mg2+离子浓度'!B86</f>
        <v>0.58638554895210204</v>
      </c>
      <c r="C86" s="5">
        <f t="shared" si="25"/>
        <v>2.9999999999974492E-5</v>
      </c>
      <c r="D86" s="5">
        <f t="shared" si="18"/>
        <v>0</v>
      </c>
      <c r="E86" s="5">
        <f t="shared" si="26"/>
        <v>0</v>
      </c>
      <c r="F86" s="5">
        <f t="shared" si="27"/>
        <v>24.548840682536074</v>
      </c>
      <c r="G86" s="5">
        <f t="shared" si="32"/>
        <v>818294.6894185649</v>
      </c>
      <c r="H86" s="5">
        <f t="shared" si="28"/>
        <v>0.84810560130369395</v>
      </c>
      <c r="I86" s="5">
        <f t="shared" si="29"/>
        <v>5.4903782292316039E-6</v>
      </c>
      <c r="J86" s="5">
        <f t="shared" si="11"/>
        <v>6.1575105568138023E-8</v>
      </c>
      <c r="K86" s="60">
        <f t="shared" si="33"/>
        <v>0.84810553972858838</v>
      </c>
      <c r="L86" s="5">
        <f t="shared" si="30"/>
        <v>24.548838900213859</v>
      </c>
      <c r="M86" s="5">
        <f t="shared" si="31"/>
        <v>8.4810553972858836E-4</v>
      </c>
    </row>
    <row r="87" spans="1:13" x14ac:dyDescent="0.25">
      <c r="B87" s="5">
        <f>'Mg2+离子浓度'!B87</f>
        <v>0.58640554895210206</v>
      </c>
      <c r="C87" s="5">
        <f t="shared" si="25"/>
        <v>2.0000000000020002E-5</v>
      </c>
      <c r="D87" s="5">
        <f t="shared" si="18"/>
        <v>0</v>
      </c>
      <c r="E87" s="5">
        <f t="shared" si="26"/>
        <v>0</v>
      </c>
      <c r="F87" s="5">
        <f t="shared" si="27"/>
        <v>24.548838900213859</v>
      </c>
      <c r="G87" s="5">
        <f t="shared" si="32"/>
        <v>1227441.9450094653</v>
      </c>
      <c r="H87" s="5">
        <f t="shared" si="28"/>
        <v>0.84810553972858838</v>
      </c>
      <c r="I87" s="5">
        <f t="shared" si="29"/>
        <v>5.4905650923162326E-6</v>
      </c>
      <c r="J87" s="5">
        <f t="shared" si="11"/>
        <v>5.0275859516510902E-8</v>
      </c>
      <c r="K87" s="60">
        <f t="shared" si="33"/>
        <v>0.8481054894527289</v>
      </c>
      <c r="L87" s="5">
        <f t="shared" si="30"/>
        <v>24.548837444953968</v>
      </c>
      <c r="M87" s="5">
        <f t="shared" si="31"/>
        <v>8.4810548945272893E-4</v>
      </c>
    </row>
    <row r="88" spans="1:13" x14ac:dyDescent="0.25">
      <c r="B88" s="5">
        <f>'Mg2+离子浓度'!B88</f>
        <v>0.58650554895210205</v>
      </c>
      <c r="C88" s="5">
        <f t="shared" si="25"/>
        <v>9.9999999999988987E-5</v>
      </c>
      <c r="D88" s="5">
        <f t="shared" si="18"/>
        <v>0</v>
      </c>
      <c r="E88" s="5">
        <f t="shared" si="26"/>
        <v>0</v>
      </c>
      <c r="F88" s="5">
        <f t="shared" si="27"/>
        <v>24.548837444953968</v>
      </c>
      <c r="G88" s="5">
        <f t="shared" si="32"/>
        <v>245488.37444956671</v>
      </c>
      <c r="H88" s="5">
        <f t="shared" si="28"/>
        <v>0.84810548945272901</v>
      </c>
      <c r="I88" s="5">
        <f t="shared" si="29"/>
        <v>5.4915010752948349E-6</v>
      </c>
      <c r="J88" s="5">
        <f t="shared" si="11"/>
        <v>1.1242023284179227E-7</v>
      </c>
      <c r="K88" s="60">
        <f t="shared" si="33"/>
        <v>0.84810537703249622</v>
      </c>
      <c r="L88" s="5">
        <f t="shared" si="30"/>
        <v>24.548834190894123</v>
      </c>
      <c r="M88" s="5">
        <f t="shared" si="31"/>
        <v>8.4810537703249619E-4</v>
      </c>
    </row>
    <row r="89" spans="1:13" x14ac:dyDescent="0.25">
      <c r="B89" s="5">
        <f>'Mg2+离子浓度'!B89</f>
        <v>0.58680554895210202</v>
      </c>
      <c r="C89" s="5">
        <f t="shared" si="25"/>
        <v>2.9999999999996696E-4</v>
      </c>
      <c r="D89" s="5">
        <f t="shared" si="18"/>
        <v>0</v>
      </c>
      <c r="E89" s="5">
        <f t="shared" si="26"/>
        <v>0</v>
      </c>
      <c r="F89" s="5">
        <f t="shared" si="27"/>
        <v>24.548834190894123</v>
      </c>
      <c r="G89" s="5">
        <f t="shared" si="32"/>
        <v>81829.447302989429</v>
      </c>
      <c r="H89" s="5">
        <f t="shared" si="28"/>
        <v>0.84810537703249633</v>
      </c>
      <c r="I89" s="5">
        <f t="shared" si="29"/>
        <v>5.4943092723801694E-6</v>
      </c>
      <c r="J89" s="5">
        <f t="shared" si="11"/>
        <v>1.9471752927001163E-7</v>
      </c>
      <c r="K89" s="60">
        <f t="shared" si="33"/>
        <v>0.84810518231496701</v>
      </c>
      <c r="L89" s="5">
        <f t="shared" si="30"/>
        <v>24.548828554697877</v>
      </c>
      <c r="M89" s="5">
        <f t="shared" si="31"/>
        <v>8.4810518231496698E-4</v>
      </c>
    </row>
    <row r="90" spans="1:13" x14ac:dyDescent="0.25">
      <c r="B90" s="5">
        <f>'Mg2+离子浓度'!B90</f>
        <v>0.5871055489521021</v>
      </c>
      <c r="C90" s="5">
        <f t="shared" si="25"/>
        <v>3.0000000000007798E-4</v>
      </c>
      <c r="D90" s="5">
        <f t="shared" si="18"/>
        <v>0</v>
      </c>
      <c r="E90" s="5">
        <f t="shared" si="26"/>
        <v>0</v>
      </c>
      <c r="F90" s="5">
        <f t="shared" si="27"/>
        <v>24.548828554697877</v>
      </c>
      <c r="G90" s="5">
        <f t="shared" si="32"/>
        <v>81829.428515638327</v>
      </c>
      <c r="H90" s="5">
        <f t="shared" si="28"/>
        <v>0.84810518231496701</v>
      </c>
      <c r="I90" s="5">
        <f t="shared" si="29"/>
        <v>5.4971169352989514E-6</v>
      </c>
      <c r="J90" s="5">
        <f t="shared" ref="J90:J153" si="34">H90*($C$8/3.1415926)^(1/2)*C90^(1/2)</f>
        <v>1.9471748456461693E-7</v>
      </c>
      <c r="K90" s="60">
        <f t="shared" si="33"/>
        <v>0.84810498759748243</v>
      </c>
      <c r="L90" s="5">
        <f t="shared" si="30"/>
        <v>24.548822918502932</v>
      </c>
      <c r="M90" s="5">
        <f t="shared" si="31"/>
        <v>8.4810498759748244E-4</v>
      </c>
    </row>
    <row r="91" spans="1:13" x14ac:dyDescent="0.25">
      <c r="B91" s="5">
        <f>'Mg2+离子浓度'!B91</f>
        <v>0.58730554895210207</v>
      </c>
      <c r="C91" s="5">
        <f t="shared" si="25"/>
        <v>1.9999999999997797E-4</v>
      </c>
      <c r="D91" s="5">
        <f t="shared" si="18"/>
        <v>0</v>
      </c>
      <c r="E91" s="5">
        <f t="shared" si="26"/>
        <v>0</v>
      </c>
      <c r="F91" s="5">
        <f t="shared" si="27"/>
        <v>24.548822918502932</v>
      </c>
      <c r="G91" s="5">
        <f t="shared" si="32"/>
        <v>122744.11459252817</v>
      </c>
      <c r="H91" s="5">
        <f t="shared" si="28"/>
        <v>0.84810498759748254</v>
      </c>
      <c r="I91" s="5">
        <f t="shared" si="29"/>
        <v>5.4989882890219055E-6</v>
      </c>
      <c r="J91" s="5">
        <f t="shared" si="34"/>
        <v>1.5898612389200461E-7</v>
      </c>
      <c r="K91" s="60">
        <f t="shared" si="33"/>
        <v>0.84810482861135861</v>
      </c>
      <c r="L91" s="5">
        <f t="shared" si="30"/>
        <v>24.548818316570078</v>
      </c>
      <c r="M91" s="5">
        <f t="shared" si="31"/>
        <v>8.4810482861135859E-4</v>
      </c>
    </row>
    <row r="92" spans="1:13" x14ac:dyDescent="0.25">
      <c r="B92" s="5">
        <f>'Mg2+离子浓度'!B92</f>
        <v>0.58830554895210208</v>
      </c>
      <c r="C92" s="5">
        <f t="shared" si="25"/>
        <v>1.0000000000000009E-3</v>
      </c>
      <c r="D92" s="5">
        <f t="shared" si="18"/>
        <v>0</v>
      </c>
      <c r="E92" s="5">
        <f t="shared" si="26"/>
        <v>0</v>
      </c>
      <c r="F92" s="5">
        <f t="shared" si="27"/>
        <v>24.548818316570078</v>
      </c>
      <c r="G92" s="5">
        <f t="shared" si="32"/>
        <v>24548.818316570058</v>
      </c>
      <c r="H92" s="5">
        <f t="shared" si="28"/>
        <v>0.8481048286113585</v>
      </c>
      <c r="I92" s="5">
        <f t="shared" si="29"/>
        <v>5.5083503354870766E-6</v>
      </c>
      <c r="J92" s="5">
        <f t="shared" si="34"/>
        <v>3.5550371385885456E-7</v>
      </c>
      <c r="K92" s="60">
        <f t="shared" si="33"/>
        <v>0.84810447310764459</v>
      </c>
      <c r="L92" s="5">
        <f t="shared" si="30"/>
        <v>24.54880802633733</v>
      </c>
      <c r="M92" s="5">
        <f t="shared" si="31"/>
        <v>8.4810447310764456E-4</v>
      </c>
    </row>
    <row r="93" spans="1:13" x14ac:dyDescent="0.25">
      <c r="B93" s="5">
        <f>'Mg2+离子浓度'!B93</f>
        <v>0.59130554895210208</v>
      </c>
      <c r="C93" s="5">
        <f t="shared" si="25"/>
        <v>3.0000000000000027E-3</v>
      </c>
      <c r="D93" s="5">
        <f t="shared" si="18"/>
        <v>0</v>
      </c>
      <c r="E93" s="5">
        <f t="shared" si="26"/>
        <v>0</v>
      </c>
      <c r="F93" s="5">
        <f t="shared" si="27"/>
        <v>24.54880802633733</v>
      </c>
      <c r="G93" s="5">
        <f t="shared" si="32"/>
        <v>8182.9360087791028</v>
      </c>
      <c r="H93" s="5">
        <f t="shared" si="28"/>
        <v>0.8481044731076447</v>
      </c>
      <c r="I93" s="5">
        <f t="shared" si="29"/>
        <v>5.5364372466777262E-6</v>
      </c>
      <c r="J93" s="5">
        <f t="shared" si="34"/>
        <v>6.1575023657620623E-7</v>
      </c>
      <c r="K93" s="60">
        <f t="shared" si="33"/>
        <v>0.84810385735740812</v>
      </c>
      <c r="L93" s="5">
        <f t="shared" si="30"/>
        <v>24.548790203138857</v>
      </c>
      <c r="M93" s="5">
        <f t="shared" si="31"/>
        <v>8.4810385735740817E-4</v>
      </c>
    </row>
    <row r="94" spans="1:13" x14ac:dyDescent="0.25">
      <c r="B94" s="5">
        <f>'Mg2+离子浓度'!B94</f>
        <v>0.59430554895210208</v>
      </c>
      <c r="C94" s="5">
        <f t="shared" si="25"/>
        <v>3.0000000000000027E-3</v>
      </c>
      <c r="D94" s="5">
        <f t="shared" si="18"/>
        <v>0</v>
      </c>
      <c r="E94" s="5">
        <f t="shared" si="26"/>
        <v>0</v>
      </c>
      <c r="F94" s="5">
        <f t="shared" si="27"/>
        <v>24.548790203138857</v>
      </c>
      <c r="G94" s="5">
        <f t="shared" si="32"/>
        <v>8182.9300677129449</v>
      </c>
      <c r="H94" s="5">
        <f t="shared" si="28"/>
        <v>0.84810385735740812</v>
      </c>
      <c r="I94" s="5">
        <f t="shared" si="29"/>
        <v>5.5645224268076955E-6</v>
      </c>
      <c r="J94" s="5">
        <f t="shared" si="34"/>
        <v>6.1574978952237514E-7</v>
      </c>
      <c r="K94" s="60">
        <f t="shared" si="33"/>
        <v>0.84810324160761863</v>
      </c>
      <c r="L94" s="5">
        <f t="shared" si="30"/>
        <v>24.548772379953327</v>
      </c>
      <c r="M94" s="5">
        <f t="shared" si="31"/>
        <v>8.4810324160761869E-4</v>
      </c>
    </row>
    <row r="95" spans="1:13" x14ac:dyDescent="0.25">
      <c r="B95" s="5">
        <f>'Mg2+离子浓度'!B95</f>
        <v>0.59630554895210208</v>
      </c>
      <c r="C95" s="5">
        <f t="shared" si="25"/>
        <v>2.0000000000000018E-3</v>
      </c>
      <c r="D95" s="5">
        <f t="shared" si="18"/>
        <v>0</v>
      </c>
      <c r="E95" s="5">
        <f t="shared" si="26"/>
        <v>0</v>
      </c>
      <c r="F95" s="5">
        <f t="shared" si="27"/>
        <v>24.548772379953327</v>
      </c>
      <c r="G95" s="5">
        <f t="shared" si="32"/>
        <v>12274.386189976653</v>
      </c>
      <c r="H95" s="5">
        <f t="shared" si="28"/>
        <v>0.84810324160761863</v>
      </c>
      <c r="I95" s="5">
        <f t="shared" si="29"/>
        <v>5.5832445063659661E-6</v>
      </c>
      <c r="J95" s="5">
        <f t="shared" si="34"/>
        <v>5.0275723283432677E-7</v>
      </c>
      <c r="K95" s="60">
        <f t="shared" si="33"/>
        <v>0.84810273885038578</v>
      </c>
      <c r="L95" s="5">
        <f t="shared" si="30"/>
        <v>24.548757827393842</v>
      </c>
      <c r="M95" s="5">
        <f t="shared" si="31"/>
        <v>8.4810273885038581E-4</v>
      </c>
    </row>
    <row r="96" spans="1:13" x14ac:dyDescent="0.25">
      <c r="B96" s="5">
        <f>'Mg2+离子浓度'!B96</f>
        <v>0.60630554895210209</v>
      </c>
      <c r="C96" s="5">
        <f t="shared" si="25"/>
        <v>1.0000000000000009E-2</v>
      </c>
      <c r="D96" s="5">
        <f t="shared" si="18"/>
        <v>0</v>
      </c>
      <c r="E96" s="5">
        <f t="shared" si="26"/>
        <v>0</v>
      </c>
      <c r="F96" s="5">
        <f t="shared" si="27"/>
        <v>24.548757827393842</v>
      </c>
      <c r="G96" s="5">
        <f t="shared" si="32"/>
        <v>2454.875782739382</v>
      </c>
      <c r="H96" s="5">
        <f t="shared" si="28"/>
        <v>0.84810273885038578</v>
      </c>
      <c r="I96" s="5">
        <f t="shared" si="29"/>
        <v>5.6768717389769674E-6</v>
      </c>
      <c r="J96" s="5">
        <f t="shared" si="34"/>
        <v>1.1241986823697079E-6</v>
      </c>
      <c r="K96" s="60">
        <f t="shared" si="33"/>
        <v>0.84810161465170342</v>
      </c>
      <c r="L96" s="5">
        <f t="shared" si="30"/>
        <v>24.548725286900883</v>
      </c>
      <c r="M96" s="5">
        <f t="shared" si="31"/>
        <v>8.4810161465170343E-4</v>
      </c>
    </row>
    <row r="97" spans="1:13" x14ac:dyDescent="0.25">
      <c r="B97" s="5">
        <f>'Mg2+离子浓度'!B97</f>
        <v>0.63630554895210212</v>
      </c>
      <c r="C97" s="5">
        <f t="shared" si="25"/>
        <v>3.0000000000000027E-2</v>
      </c>
      <c r="D97" s="5">
        <f t="shared" si="18"/>
        <v>0</v>
      </c>
      <c r="E97" s="5">
        <f t="shared" si="26"/>
        <v>0</v>
      </c>
      <c r="F97" s="5">
        <f t="shared" si="27"/>
        <v>24.548725286900883</v>
      </c>
      <c r="G97" s="5">
        <f t="shared" si="32"/>
        <v>818.29084289669538</v>
      </c>
      <c r="H97" s="5">
        <f t="shared" si="28"/>
        <v>0.84810161465170342</v>
      </c>
      <c r="I97" s="5">
        <f t="shared" si="29"/>
        <v>5.9577554687984046E-6</v>
      </c>
      <c r="J97" s="5">
        <f t="shared" si="34"/>
        <v>1.947166654605101E-6</v>
      </c>
      <c r="K97" s="60">
        <f t="shared" si="33"/>
        <v>0.84809966748504884</v>
      </c>
      <c r="L97" s="5">
        <f t="shared" si="30"/>
        <v>24.548668925188483</v>
      </c>
      <c r="M97" s="5">
        <f t="shared" si="31"/>
        <v>8.4809966748504884E-4</v>
      </c>
    </row>
    <row r="98" spans="1:13" x14ac:dyDescent="0.25">
      <c r="B98" s="5">
        <f>'Mg2+离子浓度'!B98</f>
        <v>0.66630554895210203</v>
      </c>
      <c r="C98" s="5">
        <f t="shared" si="25"/>
        <v>2.9999999999999916E-2</v>
      </c>
      <c r="D98" s="5">
        <f t="shared" si="18"/>
        <v>0</v>
      </c>
      <c r="E98" s="5">
        <f t="shared" si="26"/>
        <v>0</v>
      </c>
      <c r="F98" s="5">
        <f t="shared" si="27"/>
        <v>24.548668925188483</v>
      </c>
      <c r="G98" s="5">
        <f t="shared" si="32"/>
        <v>818.28896417295175</v>
      </c>
      <c r="H98" s="5">
        <f t="shared" si="28"/>
        <v>0.84809966748504872</v>
      </c>
      <c r="I98" s="5">
        <f t="shared" si="29"/>
        <v>6.2386324001873159E-6</v>
      </c>
      <c r="J98" s="5">
        <f t="shared" si="34"/>
        <v>1.9471621840818541E-6</v>
      </c>
      <c r="K98" s="60">
        <f t="shared" si="33"/>
        <v>0.84809772032286468</v>
      </c>
      <c r="L98" s="5">
        <f t="shared" si="30"/>
        <v>24.548612563605481</v>
      </c>
      <c r="M98" s="5">
        <f t="shared" si="31"/>
        <v>8.4809772032286475E-4</v>
      </c>
    </row>
    <row r="99" spans="1:13" x14ac:dyDescent="0.25">
      <c r="B99" s="5">
        <f>'Mg2+离子浓度'!B99</f>
        <v>0.68630554895210205</v>
      </c>
      <c r="C99" s="5">
        <f t="shared" si="25"/>
        <v>2.0000000000000018E-2</v>
      </c>
      <c r="D99" s="5">
        <f t="shared" si="18"/>
        <v>0</v>
      </c>
      <c r="E99" s="5">
        <f t="shared" si="26"/>
        <v>0</v>
      </c>
      <c r="F99" s="5">
        <f t="shared" si="27"/>
        <v>24.548612563605481</v>
      </c>
      <c r="G99" s="5">
        <f t="shared" si="32"/>
        <v>1227.4306281802731</v>
      </c>
      <c r="H99" s="5">
        <f t="shared" si="28"/>
        <v>0.84809772032286468</v>
      </c>
      <c r="I99" s="5">
        <f t="shared" si="29"/>
        <v>6.425878053483758E-6</v>
      </c>
      <c r="J99" s="5">
        <f t="shared" si="34"/>
        <v>1.5898476156560379E-6</v>
      </c>
      <c r="K99" s="60">
        <f t="shared" si="33"/>
        <v>0.84809613047524901</v>
      </c>
      <c r="L99" s="5">
        <f t="shared" si="30"/>
        <v>24.548566544671321</v>
      </c>
      <c r="M99" s="5">
        <f t="shared" si="31"/>
        <v>8.4809613047524899E-4</v>
      </c>
    </row>
    <row r="100" spans="1:13" x14ac:dyDescent="0.25">
      <c r="B100" s="5">
        <f>'Mg2+离子浓度'!B100</f>
        <v>0.7363055489521021</v>
      </c>
      <c r="C100" s="5">
        <f t="shared" si="25"/>
        <v>5.0000000000000044E-2</v>
      </c>
      <c r="D100" s="5">
        <f t="shared" si="18"/>
        <v>0</v>
      </c>
      <c r="E100" s="5">
        <f t="shared" si="26"/>
        <v>0</v>
      </c>
      <c r="F100" s="5">
        <f t="shared" si="27"/>
        <v>24.548566544671321</v>
      </c>
      <c r="G100" s="5">
        <f t="shared" si="32"/>
        <v>490.971330893426</v>
      </c>
      <c r="H100" s="5">
        <f t="shared" si="28"/>
        <v>0.84809613047524901</v>
      </c>
      <c r="I100" s="5">
        <f t="shared" si="29"/>
        <v>6.8940150715275987E-6</v>
      </c>
      <c r="J100" s="5">
        <f t="shared" si="34"/>
        <v>2.5137650867069042E-6</v>
      </c>
      <c r="K100" s="60">
        <f t="shared" si="33"/>
        <v>0.84809361671016226</v>
      </c>
      <c r="L100" s="5">
        <f t="shared" si="30"/>
        <v>24.548493782484002</v>
      </c>
      <c r="M100" s="5">
        <f t="shared" si="31"/>
        <v>8.4809361671016228E-4</v>
      </c>
    </row>
    <row r="101" spans="1:13" x14ac:dyDescent="0.25">
      <c r="A101" t="s">
        <v>214</v>
      </c>
      <c r="B101" s="5">
        <f>'Mg2+离子浓度'!B101</f>
        <v>0.78630554895210203</v>
      </c>
      <c r="C101" s="5">
        <f t="shared" si="25"/>
        <v>4.9999999999999933E-2</v>
      </c>
      <c r="D101" s="5">
        <f t="shared" si="18"/>
        <v>0</v>
      </c>
      <c r="E101" s="5">
        <f t="shared" si="26"/>
        <v>0</v>
      </c>
      <c r="F101" s="5">
        <f t="shared" si="27"/>
        <v>24.548493782484002</v>
      </c>
      <c r="G101" s="5">
        <f t="shared" si="32"/>
        <v>490.96987564968072</v>
      </c>
      <c r="H101" s="5">
        <f t="shared" si="28"/>
        <v>0.84809361671016237</v>
      </c>
      <c r="I101" s="5">
        <f t="shared" si="29"/>
        <v>7.3621423140246387E-6</v>
      </c>
      <c r="J101" s="5">
        <f t="shared" si="34"/>
        <v>2.5137576358830104E-6</v>
      </c>
      <c r="K101" s="60">
        <f t="shared" si="33"/>
        <v>0.84809110295252643</v>
      </c>
      <c r="L101" s="5">
        <f t="shared" si="30"/>
        <v>24.548421020512354</v>
      </c>
      <c r="M101" s="5">
        <f t="shared" si="31"/>
        <v>8.4809110295252642E-4</v>
      </c>
    </row>
    <row r="102" spans="1:13" x14ac:dyDescent="0.25">
      <c r="B102" s="5">
        <f>'Mg2+离子浓度'!B102</f>
        <v>0.83630554895210207</v>
      </c>
      <c r="C102" s="5">
        <f t="shared" si="25"/>
        <v>5.0000000000000044E-2</v>
      </c>
      <c r="D102" s="5">
        <f t="shared" si="18"/>
        <v>0</v>
      </c>
      <c r="E102" s="5">
        <f t="shared" si="26"/>
        <v>0</v>
      </c>
      <c r="F102" s="5">
        <f t="shared" si="27"/>
        <v>24.548421020512354</v>
      </c>
      <c r="G102" s="5">
        <f t="shared" si="32"/>
        <v>490.96842041024667</v>
      </c>
      <c r="H102" s="5">
        <f t="shared" si="28"/>
        <v>0.84809110295252643</v>
      </c>
      <c r="I102" s="5">
        <f t="shared" si="29"/>
        <v>7.8302667813938135E-6</v>
      </c>
      <c r="J102" s="5">
        <f t="shared" si="34"/>
        <v>2.5137501850812055E-6</v>
      </c>
      <c r="K102" s="60">
        <f t="shared" si="33"/>
        <v>0.84808858920234131</v>
      </c>
      <c r="L102" s="5">
        <f t="shared" si="30"/>
        <v>24.548348258756373</v>
      </c>
      <c r="M102" s="5">
        <f t="shared" si="31"/>
        <v>8.4808858920234131E-4</v>
      </c>
    </row>
    <row r="103" spans="1:13" x14ac:dyDescent="0.25">
      <c r="A103" s="79">
        <v>0.2931415442581049</v>
      </c>
      <c r="B103" s="5">
        <f>'Mg2+离子浓度'!B103</f>
        <v>0.87945458002217114</v>
      </c>
      <c r="C103" s="5">
        <f t="shared" si="25"/>
        <v>4.3149031070069066E-2</v>
      </c>
      <c r="D103" s="5">
        <f t="shared" si="18"/>
        <v>0</v>
      </c>
      <c r="E103" s="5">
        <f t="shared" si="26"/>
        <v>0</v>
      </c>
      <c r="F103" s="5">
        <f t="shared" si="27"/>
        <v>24.548348258756373</v>
      </c>
      <c r="G103" s="5">
        <f t="shared" si="32"/>
        <v>568.92003481822519</v>
      </c>
      <c r="H103" s="5">
        <f t="shared" si="28"/>
        <v>0.84808858920234143</v>
      </c>
      <c r="I103" s="5">
        <f t="shared" si="29"/>
        <v>8.2342435501854897E-6</v>
      </c>
      <c r="J103" s="5">
        <f t="shared" si="34"/>
        <v>2.3351853107590495E-6</v>
      </c>
      <c r="K103" s="60">
        <f t="shared" si="33"/>
        <v>0.84808625401703064</v>
      </c>
      <c r="L103" s="5">
        <f t="shared" si="30"/>
        <v>24.548280665649962</v>
      </c>
      <c r="M103" s="5">
        <f t="shared" si="31"/>
        <v>8.4808625401703067E-4</v>
      </c>
    </row>
    <row r="104" spans="1:13" s="17" customFormat="1" x14ac:dyDescent="0.25">
      <c r="B104" s="5">
        <f>'Mg2+离子浓度'!B104</f>
        <v>0.87945458012217115</v>
      </c>
      <c r="C104" s="18">
        <f t="shared" ref="C104:C132" si="35">B104-B103</f>
        <v>1.000000082740371E-10</v>
      </c>
      <c r="D104" s="18">
        <f t="shared" si="18"/>
        <v>1093006.8311928215</v>
      </c>
      <c r="E104" s="18">
        <f t="shared" ref="E104:E132" si="36">C104*D104</f>
        <v>1.0930069216286122E-4</v>
      </c>
      <c r="F104" s="18">
        <f t="shared" ref="F104:F132" si="37">E104+L103</f>
        <v>24.548389966342125</v>
      </c>
      <c r="G104" s="18">
        <f t="shared" si="32"/>
        <v>245483879351.99399</v>
      </c>
      <c r="H104" s="18">
        <f t="shared" ref="H104:H132" si="38">F104/$C$9/96485/0.0001</f>
        <v>0.84809003010285267</v>
      </c>
      <c r="I104" s="18">
        <f t="shared" ref="I104:I132" si="39">$C$8*H104/(50*0.000001)*B104</f>
        <v>8.2342575410821369E-6</v>
      </c>
      <c r="J104" s="5">
        <f t="shared" si="34"/>
        <v>1.1241818828555128E-10</v>
      </c>
      <c r="K104" s="18">
        <f t="shared" si="33"/>
        <v>0.84809002999043448</v>
      </c>
      <c r="L104" s="18">
        <f t="shared" ref="L104:L132" si="40">K104*0.0001*$C$9*96485</f>
        <v>24.548389963088127</v>
      </c>
      <c r="M104" s="18">
        <f t="shared" ref="M104:M132" si="41">K104*0.001</f>
        <v>8.4809002999043453E-4</v>
      </c>
    </row>
    <row r="105" spans="1:13" s="17" customFormat="1" x14ac:dyDescent="0.25">
      <c r="B105" s="5">
        <f>'Mg2+离子浓度'!B105</f>
        <v>0.87945458042217117</v>
      </c>
      <c r="C105" s="18">
        <f t="shared" si="35"/>
        <v>3.000000248221113E-10</v>
      </c>
      <c r="D105" s="18">
        <f t="shared" si="18"/>
        <v>1093006.8311928215</v>
      </c>
      <c r="E105" s="18">
        <f t="shared" si="36"/>
        <v>3.2790207648858367E-4</v>
      </c>
      <c r="F105" s="18">
        <f t="shared" si="37"/>
        <v>24.548717865164615</v>
      </c>
      <c r="G105" s="18">
        <f t="shared" si="32"/>
        <v>81829052779.982529</v>
      </c>
      <c r="H105" s="18">
        <f t="shared" si="38"/>
        <v>0.84810135824790089</v>
      </c>
      <c r="I105" s="18">
        <f t="shared" si="39"/>
        <v>8.234367530874127E-6</v>
      </c>
      <c r="J105" s="5">
        <f t="shared" si="34"/>
        <v>1.9471661464791586E-10</v>
      </c>
      <c r="K105" s="18">
        <f t="shared" si="33"/>
        <v>0.84810135805318432</v>
      </c>
      <c r="L105" s="18">
        <f t="shared" si="40"/>
        <v>24.548717859528445</v>
      </c>
      <c r="M105" s="18">
        <f t="shared" si="41"/>
        <v>8.481013580531843E-4</v>
      </c>
    </row>
    <row r="106" spans="1:13" s="17" customFormat="1" x14ac:dyDescent="0.25">
      <c r="B106" s="5">
        <f>'Mg2+离子浓度'!B106</f>
        <v>0.87945458082217109</v>
      </c>
      <c r="C106" s="18">
        <f t="shared" si="35"/>
        <v>3.9999992207384594E-10</v>
      </c>
      <c r="D106" s="18">
        <f t="shared" si="18"/>
        <v>1093006.8311928215</v>
      </c>
      <c r="E106" s="18">
        <f t="shared" si="36"/>
        <v>4.3720264730330989E-4</v>
      </c>
      <c r="F106" s="18">
        <f t="shared" si="37"/>
        <v>24.54915506217575</v>
      </c>
      <c r="G106" s="18">
        <f t="shared" si="32"/>
        <v>61372899611.824448</v>
      </c>
      <c r="H106" s="18">
        <f t="shared" si="38"/>
        <v>0.84811646239228033</v>
      </c>
      <c r="I106" s="18">
        <f t="shared" si="39"/>
        <v>8.2345141834543044E-6</v>
      </c>
      <c r="J106" s="5">
        <f t="shared" si="34"/>
        <v>2.2484335280802613E-10</v>
      </c>
      <c r="K106" s="18">
        <f t="shared" si="33"/>
        <v>0.84811646216743697</v>
      </c>
      <c r="L106" s="18">
        <f t="shared" si="40"/>
        <v>24.549155055667548</v>
      </c>
      <c r="M106" s="18">
        <f t="shared" si="41"/>
        <v>8.4811646216743702E-4</v>
      </c>
    </row>
    <row r="107" spans="1:13" s="17" customFormat="1" x14ac:dyDescent="0.25">
      <c r="B107" s="5">
        <f>'Mg2+离子浓度'!B107</f>
        <v>0.87945458102217111</v>
      </c>
      <c r="C107" s="18">
        <f t="shared" si="35"/>
        <v>2.000000165480742E-10</v>
      </c>
      <c r="D107" s="18">
        <f t="shared" si="18"/>
        <v>1093006.8311928215</v>
      </c>
      <c r="E107" s="18">
        <f t="shared" si="36"/>
        <v>2.1860138432572244E-4</v>
      </c>
      <c r="F107" s="18">
        <f t="shared" si="37"/>
        <v>24.549373657051873</v>
      </c>
      <c r="G107" s="18">
        <f t="shared" si="32"/>
        <v>122746858129.13879</v>
      </c>
      <c r="H107" s="18">
        <f t="shared" si="38"/>
        <v>0.84812401433908113</v>
      </c>
      <c r="I107" s="18">
        <f t="shared" si="39"/>
        <v>8.2345875085270196E-6</v>
      </c>
      <c r="J107" s="5">
        <f t="shared" si="34"/>
        <v>1.5898969723056813E-10</v>
      </c>
      <c r="K107" s="18">
        <f t="shared" si="33"/>
        <v>0.84812401418009142</v>
      </c>
      <c r="L107" s="18">
        <f t="shared" si="40"/>
        <v>24.549373652449834</v>
      </c>
      <c r="M107" s="18">
        <f t="shared" si="41"/>
        <v>8.4812401418009147E-4</v>
      </c>
    </row>
    <row r="108" spans="1:13" s="17" customFormat="1" x14ac:dyDescent="0.25">
      <c r="B108" s="5">
        <f>'Mg2+离子浓度'!B108</f>
        <v>0.87945459002217119</v>
      </c>
      <c r="C108" s="18">
        <f t="shared" si="35"/>
        <v>9.0000000785295242E-9</v>
      </c>
      <c r="D108" s="18">
        <f t="shared" si="18"/>
        <v>1093006.8311928215</v>
      </c>
      <c r="E108" s="18">
        <f t="shared" si="36"/>
        <v>9.8370615665686993E-3</v>
      </c>
      <c r="F108" s="18">
        <f t="shared" si="37"/>
        <v>24.559210714016402</v>
      </c>
      <c r="G108" s="18">
        <f t="shared" si="32"/>
        <v>2728801166.6361051</v>
      </c>
      <c r="H108" s="18">
        <f t="shared" si="38"/>
        <v>0.8484638618789242</v>
      </c>
      <c r="I108" s="18">
        <f t="shared" si="39"/>
        <v>8.2378872332828253E-6</v>
      </c>
      <c r="J108" s="5">
        <f t="shared" si="34"/>
        <v>1.0669626387441001E-9</v>
      </c>
      <c r="K108" s="18">
        <f t="shared" si="33"/>
        <v>0.84846386081196157</v>
      </c>
      <c r="L108" s="18">
        <f t="shared" si="40"/>
        <v>24.559210683132633</v>
      </c>
      <c r="M108" s="18">
        <f t="shared" si="41"/>
        <v>8.4846386081196157E-4</v>
      </c>
    </row>
    <row r="109" spans="1:13" s="17" customFormat="1" x14ac:dyDescent="0.25">
      <c r="B109" s="5">
        <f>'Mg2+离子浓度'!B109</f>
        <v>0.87945468002217109</v>
      </c>
      <c r="C109" s="18">
        <f t="shared" si="35"/>
        <v>8.9999999897116822E-8</v>
      </c>
      <c r="D109" s="18">
        <f t="shared" si="18"/>
        <v>1093006.8311928215</v>
      </c>
      <c r="E109" s="18">
        <f t="shared" si="36"/>
        <v>9.8370614694901923E-2</v>
      </c>
      <c r="F109" s="18">
        <f t="shared" si="37"/>
        <v>24.657581297827534</v>
      </c>
      <c r="G109" s="18">
        <f t="shared" si="32"/>
        <v>273973125.84460843</v>
      </c>
      <c r="H109" s="18">
        <f t="shared" si="38"/>
        <v>0.85186233776675258</v>
      </c>
      <c r="I109" s="18">
        <f t="shared" si="39"/>
        <v>8.2708844893069222E-6</v>
      </c>
      <c r="J109" s="5">
        <f t="shared" si="34"/>
        <v>3.3875466022967151E-9</v>
      </c>
      <c r="K109" s="18">
        <f t="shared" si="33"/>
        <v>0.851862334379206</v>
      </c>
      <c r="L109" s="18">
        <f t="shared" si="40"/>
        <v>24.657581199773308</v>
      </c>
      <c r="M109" s="18">
        <f t="shared" si="41"/>
        <v>8.5186233437920607E-4</v>
      </c>
    </row>
    <row r="110" spans="1:13" s="17" customFormat="1" x14ac:dyDescent="0.25">
      <c r="B110" s="5">
        <f>'Mg2+离子浓度'!B110</f>
        <v>0.87945558002217117</v>
      </c>
      <c r="C110" s="18">
        <f t="shared" si="35"/>
        <v>9.0000000008139125E-7</v>
      </c>
      <c r="D110" s="18">
        <f t="shared" si="18"/>
        <v>1093006.8311928215</v>
      </c>
      <c r="E110" s="18">
        <f t="shared" si="36"/>
        <v>0.98370614816250057</v>
      </c>
      <c r="F110" s="18">
        <f t="shared" si="37"/>
        <v>25.641287347935808</v>
      </c>
      <c r="G110" s="18">
        <f t="shared" si="32"/>
        <v>28490319.272907719</v>
      </c>
      <c r="H110" s="18">
        <f t="shared" si="38"/>
        <v>0.88584710396903876</v>
      </c>
      <c r="I110" s="18">
        <f t="shared" si="39"/>
        <v>8.6008574920978497E-6</v>
      </c>
      <c r="J110" s="5">
        <f t="shared" si="34"/>
        <v>1.1139729126480047E-8</v>
      </c>
      <c r="K110" s="18">
        <f t="shared" si="33"/>
        <v>0.88584709282930962</v>
      </c>
      <c r="L110" s="18">
        <f t="shared" si="40"/>
        <v>25.641287025490783</v>
      </c>
      <c r="M110" s="18">
        <f t="shared" si="41"/>
        <v>8.8584709282930961E-4</v>
      </c>
    </row>
    <row r="111" spans="1:13" s="17" customFormat="1" x14ac:dyDescent="0.25">
      <c r="A111" s="18">
        <v>7.4868119641229509E-6</v>
      </c>
      <c r="B111" s="5">
        <f>'Mg2+离子浓度'!B111</f>
        <v>0.8794620668341353</v>
      </c>
      <c r="C111" s="18">
        <f t="shared" si="35"/>
        <v>6.4868119641348088E-6</v>
      </c>
      <c r="D111" s="18">
        <f t="shared" ref="D111:D174" si="42">D82</f>
        <v>1093006.8311928215</v>
      </c>
      <c r="E111" s="18">
        <f t="shared" si="36"/>
        <v>7.0901297894626696</v>
      </c>
      <c r="F111" s="18">
        <f t="shared" si="37"/>
        <v>32.731416814953455</v>
      </c>
      <c r="G111" s="18">
        <f t="shared" si="32"/>
        <v>5045840.2364556706</v>
      </c>
      <c r="H111" s="18">
        <f t="shared" si="38"/>
        <v>1.1307946594445926</v>
      </c>
      <c r="I111" s="18">
        <f t="shared" si="39"/>
        <v>1.0979180732295985E-5</v>
      </c>
      <c r="J111" s="5">
        <f t="shared" si="34"/>
        <v>3.8176315352754516E-8</v>
      </c>
      <c r="K111" s="18">
        <f t="shared" si="33"/>
        <v>1.1307946212682771</v>
      </c>
      <c r="L111" s="18">
        <f t="shared" si="40"/>
        <v>32.731415709920917</v>
      </c>
      <c r="M111" s="18">
        <f t="shared" si="41"/>
        <v>1.1307946212682771E-3</v>
      </c>
    </row>
    <row r="112" spans="1:13" x14ac:dyDescent="0.25">
      <c r="B112" s="5">
        <f>'Mg2+离子浓度'!B112</f>
        <v>0.87946458002217109</v>
      </c>
      <c r="C112" s="5">
        <f t="shared" si="35"/>
        <v>2.5131880357909253E-6</v>
      </c>
      <c r="D112" s="5">
        <f t="shared" si="42"/>
        <v>0</v>
      </c>
      <c r="E112" s="5">
        <f t="shared" si="36"/>
        <v>0</v>
      </c>
      <c r="F112" s="5">
        <f t="shared" si="37"/>
        <v>32.731415709920917</v>
      </c>
      <c r="G112" s="5">
        <f t="shared" si="32"/>
        <v>13023862.617434438</v>
      </c>
      <c r="H112" s="5">
        <f t="shared" si="38"/>
        <v>1.1307946212682771</v>
      </c>
      <c r="I112" s="5">
        <f t="shared" si="39"/>
        <v>1.0979211736202791E-5</v>
      </c>
      <c r="J112" s="5">
        <f t="shared" si="34"/>
        <v>2.3762428990056256E-8</v>
      </c>
      <c r="K112" s="60">
        <f t="shared" si="33"/>
        <v>1.1307945975058482</v>
      </c>
      <c r="L112" s="5">
        <f t="shared" si="40"/>
        <v>32.731415022105537</v>
      </c>
      <c r="M112" s="5">
        <f t="shared" si="41"/>
        <v>1.1307945975058483E-3</v>
      </c>
    </row>
    <row r="113" spans="2:13" x14ac:dyDescent="0.25">
      <c r="B113" s="5">
        <f>'Mg2+离子浓度'!B113</f>
        <v>0.87947458002217116</v>
      </c>
      <c r="C113" s="5">
        <f t="shared" si="35"/>
        <v>1.0000000000065512E-5</v>
      </c>
      <c r="D113" s="5">
        <f t="shared" si="42"/>
        <v>0</v>
      </c>
      <c r="E113" s="5">
        <f t="shared" si="36"/>
        <v>0</v>
      </c>
      <c r="F113" s="5">
        <f t="shared" si="37"/>
        <v>32.731415022105537</v>
      </c>
      <c r="G113" s="5">
        <f t="shared" si="32"/>
        <v>3273141.5021891105</v>
      </c>
      <c r="H113" s="5">
        <f t="shared" si="38"/>
        <v>1.1307945975058484</v>
      </c>
      <c r="I113" s="5">
        <f t="shared" si="39"/>
        <v>1.0979336345210068E-5</v>
      </c>
      <c r="J113" s="5">
        <f t="shared" si="34"/>
        <v>4.7399998852074746E-8</v>
      </c>
      <c r="K113" s="60">
        <f t="shared" si="33"/>
        <v>1.1307945501058496</v>
      </c>
      <c r="L113" s="5">
        <f t="shared" si="40"/>
        <v>32.731413650088868</v>
      </c>
      <c r="M113" s="5">
        <f t="shared" si="41"/>
        <v>1.1307945501058496E-3</v>
      </c>
    </row>
    <row r="114" spans="2:13" x14ac:dyDescent="0.25">
      <c r="B114" s="5">
        <f>'Mg2+离子浓度'!B114</f>
        <v>0.87950458002217113</v>
      </c>
      <c r="C114" s="5">
        <f t="shared" si="35"/>
        <v>2.9999999999974492E-5</v>
      </c>
      <c r="D114" s="5">
        <f t="shared" si="42"/>
        <v>0</v>
      </c>
      <c r="E114" s="5">
        <f t="shared" si="36"/>
        <v>0</v>
      </c>
      <c r="F114" s="5">
        <f t="shared" si="37"/>
        <v>32.731413650088868</v>
      </c>
      <c r="G114" s="5">
        <f t="shared" si="32"/>
        <v>1091047.1216705567</v>
      </c>
      <c r="H114" s="5">
        <f t="shared" si="38"/>
        <v>1.1307945501058494</v>
      </c>
      <c r="I114" s="5">
        <f t="shared" si="39"/>
        <v>1.0979710404139543E-5</v>
      </c>
      <c r="J114" s="5">
        <f t="shared" si="34"/>
        <v>8.2099202848808664E-8</v>
      </c>
      <c r="K114" s="60">
        <f t="shared" si="33"/>
        <v>1.1307944680066466</v>
      </c>
      <c r="L114" s="5">
        <f t="shared" si="40"/>
        <v>32.73141127368639</v>
      </c>
      <c r="M114" s="5">
        <f t="shared" si="41"/>
        <v>1.1307944680066467E-3</v>
      </c>
    </row>
    <row r="115" spans="2:13" x14ac:dyDescent="0.25">
      <c r="B115" s="5">
        <f>'Mg2+离子浓度'!B115</f>
        <v>0.87953458002217111</v>
      </c>
      <c r="C115" s="5">
        <f t="shared" si="35"/>
        <v>2.9999999999974492E-5</v>
      </c>
      <c r="D115" s="5">
        <f t="shared" si="42"/>
        <v>0</v>
      </c>
      <c r="E115" s="5">
        <f t="shared" si="36"/>
        <v>0</v>
      </c>
      <c r="F115" s="5">
        <f t="shared" si="37"/>
        <v>32.73141127368639</v>
      </c>
      <c r="G115" s="5">
        <f t="shared" si="32"/>
        <v>1091047.0424571407</v>
      </c>
      <c r="H115" s="5">
        <f t="shared" si="38"/>
        <v>1.1307944680066464</v>
      </c>
      <c r="I115" s="5">
        <f t="shared" si="39"/>
        <v>1.0980084126106206E-5</v>
      </c>
      <c r="J115" s="5">
        <f t="shared" si="34"/>
        <v>8.2099196888151072E-8</v>
      </c>
      <c r="K115" s="60">
        <f t="shared" si="33"/>
        <v>1.1307943859074494</v>
      </c>
      <c r="L115" s="5">
        <f t="shared" si="40"/>
        <v>32.731408897284076</v>
      </c>
      <c r="M115" s="5">
        <f t="shared" si="41"/>
        <v>1.1307943859074495E-3</v>
      </c>
    </row>
    <row r="116" spans="2:13" x14ac:dyDescent="0.25">
      <c r="B116" s="5">
        <f>'Mg2+离子浓度'!B116</f>
        <v>0.87955458002217113</v>
      </c>
      <c r="C116" s="5">
        <f t="shared" si="35"/>
        <v>2.0000000000020002E-5</v>
      </c>
      <c r="D116" s="5">
        <f t="shared" si="42"/>
        <v>0</v>
      </c>
      <c r="E116" s="5">
        <f t="shared" si="36"/>
        <v>0</v>
      </c>
      <c r="F116" s="5">
        <f t="shared" si="37"/>
        <v>32.731408897284076</v>
      </c>
      <c r="G116" s="5">
        <f t="shared" si="32"/>
        <v>1636570.4448625671</v>
      </c>
      <c r="H116" s="5">
        <f t="shared" si="38"/>
        <v>1.1307943859074494</v>
      </c>
      <c r="I116" s="5">
        <f t="shared" si="39"/>
        <v>1.0980333008318342E-5</v>
      </c>
      <c r="J116" s="5">
        <f t="shared" si="34"/>
        <v>6.7033708689293392E-8</v>
      </c>
      <c r="K116" s="60">
        <f t="shared" si="33"/>
        <v>1.1307943188737408</v>
      </c>
      <c r="L116" s="5">
        <f t="shared" si="40"/>
        <v>32.731406956959866</v>
      </c>
      <c r="M116" s="5">
        <f t="shared" si="41"/>
        <v>1.1307943188737409E-3</v>
      </c>
    </row>
    <row r="117" spans="2:13" x14ac:dyDescent="0.25">
      <c r="B117" s="5">
        <f>'Mg2+离子浓度'!B117</f>
        <v>0.87965458002217112</v>
      </c>
      <c r="C117" s="5">
        <f t="shared" si="35"/>
        <v>9.9999999999988987E-5</v>
      </c>
      <c r="D117" s="5">
        <f t="shared" si="42"/>
        <v>0</v>
      </c>
      <c r="E117" s="5">
        <f t="shared" si="36"/>
        <v>0</v>
      </c>
      <c r="F117" s="5">
        <f t="shared" si="37"/>
        <v>32.731406956959866</v>
      </c>
      <c r="G117" s="5">
        <f t="shared" si="32"/>
        <v>327314.06956963468</v>
      </c>
      <c r="H117" s="5">
        <f t="shared" si="38"/>
        <v>1.1307943188737408</v>
      </c>
      <c r="I117" s="5">
        <f t="shared" si="39"/>
        <v>1.0981580754330126E-5</v>
      </c>
      <c r="J117" s="5">
        <f t="shared" si="34"/>
        <v>1.4989192052747275E-7</v>
      </c>
      <c r="K117" s="60">
        <f t="shared" si="33"/>
        <v>1.1307941689818204</v>
      </c>
      <c r="L117" s="5">
        <f t="shared" si="40"/>
        <v>32.731402618263282</v>
      </c>
      <c r="M117" s="5">
        <f t="shared" si="41"/>
        <v>1.1307941689818204E-3</v>
      </c>
    </row>
    <row r="118" spans="2:13" x14ac:dyDescent="0.25">
      <c r="B118" s="5">
        <f>'Mg2+离子浓度'!B118</f>
        <v>0.87995458002217108</v>
      </c>
      <c r="C118" s="5">
        <f t="shared" si="35"/>
        <v>2.9999999999996696E-4</v>
      </c>
      <c r="D118" s="5">
        <f t="shared" si="42"/>
        <v>0</v>
      </c>
      <c r="E118" s="5">
        <f t="shared" si="36"/>
        <v>0</v>
      </c>
      <c r="F118" s="5">
        <f t="shared" si="37"/>
        <v>32.731402618263282</v>
      </c>
      <c r="G118" s="5">
        <f t="shared" si="32"/>
        <v>109104.67539422296</v>
      </c>
      <c r="H118" s="5">
        <f t="shared" si="38"/>
        <v>1.1307941689818202</v>
      </c>
      <c r="I118" s="5">
        <f t="shared" si="39"/>
        <v>1.0985324488959408E-5</v>
      </c>
      <c r="J118" s="5">
        <f t="shared" si="34"/>
        <v>2.5962038758379355E-7</v>
      </c>
      <c r="K118" s="60">
        <f t="shared" si="33"/>
        <v>1.1307939093614325</v>
      </c>
      <c r="L118" s="5">
        <f t="shared" si="40"/>
        <v>32.731395103421349</v>
      </c>
      <c r="M118" s="5">
        <f t="shared" si="41"/>
        <v>1.1307939093614325E-3</v>
      </c>
    </row>
    <row r="119" spans="2:13" x14ac:dyDescent="0.25">
      <c r="B119" s="5">
        <f>'Mg2+离子浓度'!B119</f>
        <v>0.88025458002217116</v>
      </c>
      <c r="C119" s="5">
        <f t="shared" si="35"/>
        <v>3.0000000000007798E-4</v>
      </c>
      <c r="D119" s="5">
        <f t="shared" si="42"/>
        <v>0</v>
      </c>
      <c r="E119" s="5">
        <f t="shared" si="36"/>
        <v>0</v>
      </c>
      <c r="F119" s="5">
        <f t="shared" si="37"/>
        <v>32.731395103421349</v>
      </c>
      <c r="G119" s="5">
        <f t="shared" si="32"/>
        <v>109104.65034470947</v>
      </c>
      <c r="H119" s="5">
        <f t="shared" si="38"/>
        <v>1.1307939093614325</v>
      </c>
      <c r="I119" s="5">
        <f t="shared" si="39"/>
        <v>1.0989067156253409E-5</v>
      </c>
      <c r="J119" s="5">
        <f t="shared" si="34"/>
        <v>2.5962032797728588E-7</v>
      </c>
      <c r="K119" s="60">
        <f t="shared" si="33"/>
        <v>1.1307936497411046</v>
      </c>
      <c r="L119" s="5">
        <f t="shared" si="40"/>
        <v>32.731387588581143</v>
      </c>
      <c r="M119" s="5">
        <f t="shared" si="41"/>
        <v>1.1307936497411046E-3</v>
      </c>
    </row>
    <row r="120" spans="2:13" x14ac:dyDescent="0.25">
      <c r="B120" s="5">
        <f>'Mg2+离子浓度'!B120</f>
        <v>0.88045458002217114</v>
      </c>
      <c r="C120" s="5">
        <f t="shared" si="35"/>
        <v>1.9999999999997797E-4</v>
      </c>
      <c r="D120" s="5">
        <f t="shared" si="42"/>
        <v>0</v>
      </c>
      <c r="E120" s="5">
        <f t="shared" si="36"/>
        <v>0</v>
      </c>
      <c r="F120" s="5">
        <f t="shared" si="37"/>
        <v>32.731387588581143</v>
      </c>
      <c r="G120" s="5">
        <f t="shared" si="32"/>
        <v>163656.93794292375</v>
      </c>
      <c r="H120" s="5">
        <f t="shared" si="38"/>
        <v>1.1307936497411044</v>
      </c>
      <c r="I120" s="5">
        <f t="shared" si="39"/>
        <v>1.0991561425638945E-5</v>
      </c>
      <c r="J120" s="5">
        <f t="shared" si="34"/>
        <v>2.1197906146421175E-7</v>
      </c>
      <c r="K120" s="60">
        <f t="shared" si="33"/>
        <v>1.130793437762043</v>
      </c>
      <c r="L120" s="5">
        <f t="shared" si="40"/>
        <v>32.731381452741218</v>
      </c>
      <c r="M120" s="5">
        <f t="shared" si="41"/>
        <v>1.1307934377620429E-3</v>
      </c>
    </row>
    <row r="121" spans="2:13" x14ac:dyDescent="0.25">
      <c r="B121" s="5">
        <f>'Mg2+离子浓度'!B121</f>
        <v>0.88145458002217114</v>
      </c>
      <c r="C121" s="5">
        <f t="shared" si="35"/>
        <v>1.0000000000000009E-3</v>
      </c>
      <c r="D121" s="5">
        <f t="shared" si="42"/>
        <v>0</v>
      </c>
      <c r="E121" s="5">
        <f t="shared" si="36"/>
        <v>0</v>
      </c>
      <c r="F121" s="5">
        <f t="shared" si="37"/>
        <v>32.731381452741218</v>
      </c>
      <c r="G121" s="5">
        <f t="shared" si="32"/>
        <v>32731.381452741189</v>
      </c>
      <c r="H121" s="5">
        <f t="shared" si="38"/>
        <v>1.130793437762043</v>
      </c>
      <c r="I121" s="5">
        <f t="shared" si="39"/>
        <v>1.1004043324709031E-5</v>
      </c>
      <c r="J121" s="5">
        <f t="shared" si="34"/>
        <v>4.7399950238444361E-7</v>
      </c>
      <c r="K121" s="60">
        <f t="shared" si="33"/>
        <v>1.1307929637625407</v>
      </c>
      <c r="L121" s="5">
        <f t="shared" si="40"/>
        <v>32.731367732588623</v>
      </c>
      <c r="M121" s="5">
        <f t="shared" si="41"/>
        <v>1.1307929637625407E-3</v>
      </c>
    </row>
    <row r="122" spans="2:13" x14ac:dyDescent="0.25">
      <c r="B122" s="5">
        <f>'Mg2+离子浓度'!B122</f>
        <v>0.88445458002217114</v>
      </c>
      <c r="C122" s="5">
        <f t="shared" si="35"/>
        <v>3.0000000000000027E-3</v>
      </c>
      <c r="D122" s="5">
        <f t="shared" si="42"/>
        <v>0</v>
      </c>
      <c r="E122" s="5">
        <f t="shared" si="36"/>
        <v>0</v>
      </c>
      <c r="F122" s="5">
        <f t="shared" si="37"/>
        <v>32.731367732588623</v>
      </c>
      <c r="G122" s="5">
        <f t="shared" si="32"/>
        <v>10910.455910862865</v>
      </c>
      <c r="H122" s="5">
        <f t="shared" si="38"/>
        <v>1.1307929637625407</v>
      </c>
      <c r="I122" s="5">
        <f t="shared" si="39"/>
        <v>1.1041490575057131E-5</v>
      </c>
      <c r="J122" s="5">
        <f t="shared" si="34"/>
        <v>8.2099087675383423E-7</v>
      </c>
      <c r="K122" s="60">
        <f t="shared" si="33"/>
        <v>1.1307921427716638</v>
      </c>
      <c r="L122" s="5">
        <f t="shared" si="40"/>
        <v>32.731343968597194</v>
      </c>
      <c r="M122" s="5">
        <f t="shared" si="41"/>
        <v>1.1307921427716639E-3</v>
      </c>
    </row>
    <row r="123" spans="2:13" x14ac:dyDescent="0.25">
      <c r="B123" s="5">
        <f>'Mg2+离子浓度'!B123</f>
        <v>0.88745458002217115</v>
      </c>
      <c r="C123" s="5">
        <f t="shared" si="35"/>
        <v>3.0000000000000027E-3</v>
      </c>
      <c r="D123" s="5">
        <f t="shared" si="42"/>
        <v>0</v>
      </c>
      <c r="E123" s="5">
        <f t="shared" si="36"/>
        <v>0</v>
      </c>
      <c r="F123" s="5">
        <f t="shared" si="37"/>
        <v>32.731343968597194</v>
      </c>
      <c r="G123" s="5">
        <f t="shared" si="32"/>
        <v>10910.447989532388</v>
      </c>
      <c r="H123" s="5">
        <f t="shared" si="38"/>
        <v>1.1307921427716638</v>
      </c>
      <c r="I123" s="5">
        <f t="shared" si="39"/>
        <v>1.1078934394360008E-5</v>
      </c>
      <c r="J123" s="5">
        <f t="shared" si="34"/>
        <v>8.2099028068891228E-7</v>
      </c>
      <c r="K123" s="60">
        <f t="shared" si="33"/>
        <v>1.1307913217813832</v>
      </c>
      <c r="L123" s="5">
        <f t="shared" si="40"/>
        <v>32.731320204623032</v>
      </c>
      <c r="M123" s="5">
        <f t="shared" si="41"/>
        <v>1.1307913217813831E-3</v>
      </c>
    </row>
    <row r="124" spans="2:13" x14ac:dyDescent="0.25">
      <c r="B124" s="5">
        <f>'Mg2+离子浓度'!B124</f>
        <v>0.88945458002217115</v>
      </c>
      <c r="C124" s="5">
        <f t="shared" si="35"/>
        <v>2.0000000000000018E-3</v>
      </c>
      <c r="D124" s="5">
        <f t="shared" si="42"/>
        <v>0</v>
      </c>
      <c r="E124" s="5">
        <f t="shared" si="36"/>
        <v>0</v>
      </c>
      <c r="F124" s="5">
        <f t="shared" si="37"/>
        <v>32.731320204623032</v>
      </c>
      <c r="G124" s="5">
        <f t="shared" si="32"/>
        <v>16365.660102311502</v>
      </c>
      <c r="H124" s="5">
        <f t="shared" si="38"/>
        <v>1.1307913217813834</v>
      </c>
      <c r="I124" s="5">
        <f t="shared" si="39"/>
        <v>1.1103894223093849E-5</v>
      </c>
      <c r="J124" s="5">
        <f t="shared" si="34"/>
        <v>6.7033527047277366E-7</v>
      </c>
      <c r="K124" s="60">
        <f t="shared" si="33"/>
        <v>1.130790651446113</v>
      </c>
      <c r="L124" s="5">
        <f t="shared" si="40"/>
        <v>32.73130080143347</v>
      </c>
      <c r="M124" s="5">
        <f t="shared" si="41"/>
        <v>1.130790651446113E-3</v>
      </c>
    </row>
    <row r="125" spans="2:13" x14ac:dyDescent="0.25">
      <c r="B125" s="5">
        <f>'Mg2+离子浓度'!B125</f>
        <v>0.89945458002217116</v>
      </c>
      <c r="C125" s="5">
        <f t="shared" si="35"/>
        <v>1.0000000000000009E-2</v>
      </c>
      <c r="D125" s="5">
        <f t="shared" si="42"/>
        <v>0</v>
      </c>
      <c r="E125" s="5">
        <f t="shared" si="36"/>
        <v>0</v>
      </c>
      <c r="F125" s="5">
        <f t="shared" si="37"/>
        <v>32.73130080143347</v>
      </c>
      <c r="G125" s="5">
        <f t="shared" si="32"/>
        <v>3273.130080143344</v>
      </c>
      <c r="H125" s="5">
        <f t="shared" si="38"/>
        <v>1.1307906514461132</v>
      </c>
      <c r="I125" s="5">
        <f t="shared" si="39"/>
        <v>1.1228726928603651E-5</v>
      </c>
      <c r="J125" s="5">
        <f t="shared" si="34"/>
        <v>1.4989143439329973E-6</v>
      </c>
      <c r="K125" s="60">
        <f t="shared" si="33"/>
        <v>1.1307891525317693</v>
      </c>
      <c r="L125" s="5">
        <f t="shared" si="40"/>
        <v>32.731257414608329</v>
      </c>
      <c r="M125" s="5">
        <f t="shared" si="41"/>
        <v>1.1307891525317692E-3</v>
      </c>
    </row>
    <row r="126" spans="2:13" x14ac:dyDescent="0.25">
      <c r="B126" s="5">
        <f>'Mg2+离子浓度'!B126</f>
        <v>0.92945458002217118</v>
      </c>
      <c r="C126" s="5">
        <f t="shared" si="35"/>
        <v>3.0000000000000027E-2</v>
      </c>
      <c r="D126" s="5">
        <f t="shared" si="42"/>
        <v>0</v>
      </c>
      <c r="E126" s="5">
        <f t="shared" si="36"/>
        <v>0</v>
      </c>
      <c r="F126" s="5">
        <f t="shared" si="37"/>
        <v>32.731257414608329</v>
      </c>
      <c r="G126" s="5">
        <f t="shared" si="32"/>
        <v>1091.0419138202767</v>
      </c>
      <c r="H126" s="5">
        <f t="shared" si="38"/>
        <v>1.1307891525317693</v>
      </c>
      <c r="I126" s="5">
        <f t="shared" si="39"/>
        <v>1.1603229411734869E-5</v>
      </c>
      <c r="J126" s="5">
        <f t="shared" si="34"/>
        <v>2.596192358510327E-6</v>
      </c>
      <c r="K126" s="60">
        <f t="shared" si="33"/>
        <v>1.1307865563394108</v>
      </c>
      <c r="L126" s="5">
        <f t="shared" si="40"/>
        <v>32.731182266522417</v>
      </c>
      <c r="M126" s="5">
        <f t="shared" si="41"/>
        <v>1.1307865563394109E-3</v>
      </c>
    </row>
    <row r="127" spans="2:13" x14ac:dyDescent="0.25">
      <c r="B127" s="5">
        <f>'Mg2+离子浓度'!B127</f>
        <v>0.9594545800221711</v>
      </c>
      <c r="C127" s="5">
        <f t="shared" si="35"/>
        <v>2.9999999999999916E-2</v>
      </c>
      <c r="D127" s="5">
        <f t="shared" si="42"/>
        <v>0</v>
      </c>
      <c r="E127" s="5">
        <f t="shared" si="36"/>
        <v>0</v>
      </c>
      <c r="F127" s="5">
        <f t="shared" si="37"/>
        <v>32.731182266522417</v>
      </c>
      <c r="G127" s="5">
        <f t="shared" si="32"/>
        <v>1091.0394088840837</v>
      </c>
      <c r="H127" s="5">
        <f t="shared" si="38"/>
        <v>1.1307865563394106</v>
      </c>
      <c r="I127" s="5">
        <f t="shared" si="39"/>
        <v>1.1977719279201103E-5</v>
      </c>
      <c r="J127" s="5">
        <f t="shared" si="34"/>
        <v>2.596186397881192E-6</v>
      </c>
      <c r="K127" s="60">
        <f t="shared" si="33"/>
        <v>1.1307839601530127</v>
      </c>
      <c r="L127" s="5">
        <f t="shared" si="40"/>
        <v>32.731107118609032</v>
      </c>
      <c r="M127" s="5">
        <f t="shared" si="41"/>
        <v>1.1307839601530129E-3</v>
      </c>
    </row>
    <row r="128" spans="2:13" x14ac:dyDescent="0.25">
      <c r="B128" s="5">
        <f>'Mg2+离子浓度'!B128</f>
        <v>0.97945458002217112</v>
      </c>
      <c r="C128" s="5">
        <f t="shared" si="35"/>
        <v>2.0000000000000018E-2</v>
      </c>
      <c r="D128" s="5">
        <f t="shared" si="42"/>
        <v>0</v>
      </c>
      <c r="E128" s="5">
        <f t="shared" si="36"/>
        <v>0</v>
      </c>
      <c r="F128" s="5">
        <f t="shared" si="37"/>
        <v>32.731107118609032</v>
      </c>
      <c r="G128" s="5">
        <f t="shared" si="32"/>
        <v>1636.5553559304501</v>
      </c>
      <c r="H128" s="5">
        <f t="shared" si="38"/>
        <v>1.1307839601530127</v>
      </c>
      <c r="I128" s="5">
        <f t="shared" si="39"/>
        <v>1.2227368877813742E-5</v>
      </c>
      <c r="J128" s="5">
        <f t="shared" si="34"/>
        <v>2.1197724504989348E-6</v>
      </c>
      <c r="K128" s="60">
        <f t="shared" si="33"/>
        <v>1.1307818403805623</v>
      </c>
      <c r="L128" s="5">
        <f t="shared" si="40"/>
        <v>32.731045760735562</v>
      </c>
      <c r="M128" s="5">
        <f t="shared" si="41"/>
        <v>1.1307818403805622E-3</v>
      </c>
    </row>
    <row r="129" spans="1:13" x14ac:dyDescent="0.25">
      <c r="B129" s="5">
        <f>'Mg2+离子浓度'!B129</f>
        <v>1.0294545800221711</v>
      </c>
      <c r="C129" s="5">
        <f t="shared" si="35"/>
        <v>4.9999999999999933E-2</v>
      </c>
      <c r="D129" s="5">
        <f t="shared" si="42"/>
        <v>0</v>
      </c>
      <c r="E129" s="5">
        <f t="shared" si="36"/>
        <v>0</v>
      </c>
      <c r="F129" s="5">
        <f t="shared" si="37"/>
        <v>32.731045760735562</v>
      </c>
      <c r="G129" s="5">
        <f t="shared" si="32"/>
        <v>654.62091521471211</v>
      </c>
      <c r="H129" s="5">
        <f t="shared" si="38"/>
        <v>1.1307818403805621</v>
      </c>
      <c r="I129" s="5">
        <f t="shared" si="39"/>
        <v>1.2851537532225788E-5</v>
      </c>
      <c r="J129" s="5">
        <f t="shared" si="34"/>
        <v>3.3516482494006494E-6</v>
      </c>
      <c r="K129" s="60">
        <f t="shared" si="33"/>
        <v>1.1307784887323127</v>
      </c>
      <c r="L129" s="5">
        <f t="shared" si="40"/>
        <v>32.730948745601161</v>
      </c>
      <c r="M129" s="5">
        <f t="shared" si="41"/>
        <v>1.1307784887323127E-3</v>
      </c>
    </row>
    <row r="130" spans="1:13" x14ac:dyDescent="0.25">
      <c r="A130" t="s">
        <v>218</v>
      </c>
      <c r="B130" s="5">
        <f>'Mg2+离子浓度'!B130</f>
        <v>1.0794545800221711</v>
      </c>
      <c r="C130" s="5">
        <f t="shared" si="35"/>
        <v>5.0000000000000044E-2</v>
      </c>
      <c r="D130" s="5">
        <f t="shared" si="42"/>
        <v>0</v>
      </c>
      <c r="E130" s="5">
        <f t="shared" si="36"/>
        <v>0</v>
      </c>
      <c r="F130" s="5">
        <f t="shared" si="37"/>
        <v>32.730948745601161</v>
      </c>
      <c r="G130" s="5">
        <f t="shared" si="32"/>
        <v>654.61897491202262</v>
      </c>
      <c r="H130" s="5">
        <f t="shared" si="38"/>
        <v>1.1307784887323127</v>
      </c>
      <c r="I130" s="5">
        <f t="shared" si="39"/>
        <v>1.347568916592519E-5</v>
      </c>
      <c r="J130" s="5">
        <f t="shared" si="34"/>
        <v>3.3516383150830096E-6</v>
      </c>
      <c r="K130" s="60">
        <f t="shared" si="33"/>
        <v>1.1307751370939976</v>
      </c>
      <c r="L130" s="5">
        <f t="shared" si="40"/>
        <v>32.73085173075431</v>
      </c>
      <c r="M130" s="5">
        <f t="shared" si="41"/>
        <v>1.1307751370939975E-3</v>
      </c>
    </row>
    <row r="131" spans="1:13" x14ac:dyDescent="0.25">
      <c r="A131" s="5">
        <f>(A111+A103)*4</f>
        <v>1.172596124280276</v>
      </c>
      <c r="B131" s="5">
        <f>'Mg2+离子浓度'!B131</f>
        <v>1.1294545800221711</v>
      </c>
      <c r="C131" s="5">
        <f t="shared" si="35"/>
        <v>5.0000000000000044E-2</v>
      </c>
      <c r="D131" s="5">
        <f t="shared" si="42"/>
        <v>0</v>
      </c>
      <c r="E131" s="5">
        <f t="shared" si="36"/>
        <v>0</v>
      </c>
      <c r="F131" s="5">
        <f t="shared" si="37"/>
        <v>32.73085173075431</v>
      </c>
      <c r="G131" s="5">
        <f t="shared" si="32"/>
        <v>654.61703461508557</v>
      </c>
      <c r="H131" s="5">
        <f t="shared" si="38"/>
        <v>1.1307751370939976</v>
      </c>
      <c r="I131" s="5">
        <f t="shared" si="39"/>
        <v>1.4099837099528795E-5</v>
      </c>
      <c r="J131" s="5">
        <f t="shared" si="34"/>
        <v>3.3516283807948119E-6</v>
      </c>
      <c r="K131" s="60">
        <f t="shared" si="33"/>
        <v>1.1307717854656167</v>
      </c>
      <c r="L131" s="5">
        <f t="shared" si="40"/>
        <v>32.730754716195008</v>
      </c>
      <c r="M131" s="5">
        <f t="shared" si="41"/>
        <v>1.1307717854656168E-3</v>
      </c>
    </row>
    <row r="132" spans="1:13" x14ac:dyDescent="0.25">
      <c r="A132" s="79">
        <v>0.2931415442581049</v>
      </c>
      <c r="B132" s="5">
        <f>'Mg2+离子浓度'!B132</f>
        <v>1.1726036110922402</v>
      </c>
      <c r="C132" s="5">
        <f t="shared" si="35"/>
        <v>4.3149031070069066E-2</v>
      </c>
      <c r="D132" s="5">
        <f t="shared" si="42"/>
        <v>0</v>
      </c>
      <c r="E132" s="5">
        <f t="shared" si="36"/>
        <v>0</v>
      </c>
      <c r="F132" s="5">
        <f t="shared" si="37"/>
        <v>32.730754716195008</v>
      </c>
      <c r="G132" s="5">
        <f t="shared" si="32"/>
        <v>758.5513255916228</v>
      </c>
      <c r="H132" s="5">
        <f t="shared" si="38"/>
        <v>1.1307717854656165</v>
      </c>
      <c r="I132" s="5">
        <f t="shared" si="39"/>
        <v>1.463845575169855E-5</v>
      </c>
      <c r="J132" s="5">
        <f t="shared" si="34"/>
        <v>3.1135446188748239E-6</v>
      </c>
      <c r="K132" s="60">
        <f t="shared" si="33"/>
        <v>1.1307686719209977</v>
      </c>
      <c r="L132" s="5">
        <f t="shared" si="40"/>
        <v>32.730664593089244</v>
      </c>
      <c r="M132" s="5">
        <f t="shared" si="41"/>
        <v>1.1307686719209977E-3</v>
      </c>
    </row>
    <row r="133" spans="1:13" s="17" customFormat="1" x14ac:dyDescent="0.25">
      <c r="B133" s="5">
        <f>'Mg2+离子浓度'!B133</f>
        <v>1.1726036111922402</v>
      </c>
      <c r="C133" s="18">
        <f t="shared" ref="C133:C161" si="43">B133-B132</f>
        <v>1.000000082740371E-10</v>
      </c>
      <c r="D133" s="18">
        <f t="shared" si="42"/>
        <v>1093006.8311928215</v>
      </c>
      <c r="E133" s="18">
        <f t="shared" ref="E133:E161" si="44">C133*D133</f>
        <v>1.0930069216286122E-4</v>
      </c>
      <c r="F133" s="18">
        <f t="shared" ref="F133:F161" si="45">E133+L132</f>
        <v>32.730773893781404</v>
      </c>
      <c r="G133" s="18">
        <f t="shared" si="32"/>
        <v>327307711856.2525</v>
      </c>
      <c r="H133" s="18">
        <f t="shared" ref="H133:H161" si="46">F133/$C$9/96485/0.0001</f>
        <v>1.13077244800682</v>
      </c>
      <c r="I133" s="18">
        <f t="shared" ref="I133:I161" si="47">$C$8*H133/(50*0.000001)*B133</f>
        <v>1.4638464329903135E-5</v>
      </c>
      <c r="J133" s="5">
        <f t="shared" si="34"/>
        <v>1.4988902764571815E-10</v>
      </c>
      <c r="K133" s="18">
        <f t="shared" si="33"/>
        <v>1.130772447856931</v>
      </c>
      <c r="L133" s="18">
        <f t="shared" ref="L133:L161" si="48">K133*0.0001*$C$9*96485</f>
        <v>32.730773889442801</v>
      </c>
      <c r="M133" s="18">
        <f t="shared" ref="M133:M161" si="49">K133*0.001</f>
        <v>1.130772447856931E-3</v>
      </c>
    </row>
    <row r="134" spans="1:13" s="17" customFormat="1" x14ac:dyDescent="0.25">
      <c r="B134" s="5">
        <f>'Mg2+离子浓度'!B134</f>
        <v>1.1726036114922402</v>
      </c>
      <c r="C134" s="18">
        <f t="shared" si="43"/>
        <v>3.000000248221113E-10</v>
      </c>
      <c r="D134" s="18">
        <f t="shared" si="42"/>
        <v>1093006.8311928215</v>
      </c>
      <c r="E134" s="18">
        <f t="shared" si="44"/>
        <v>3.2790207648858367E-4</v>
      </c>
      <c r="F134" s="18">
        <f t="shared" si="45"/>
        <v>32.731101791519293</v>
      </c>
      <c r="G134" s="18">
        <f t="shared" si="32"/>
        <v>109103663611.12004</v>
      </c>
      <c r="H134" s="18">
        <f t="shared" si="46"/>
        <v>1.1307837761143975</v>
      </c>
      <c r="I134" s="18">
        <f t="shared" si="47"/>
        <v>1.4638610982161873E-5</v>
      </c>
      <c r="J134" s="5">
        <f t="shared" si="34"/>
        <v>2.5961801221337366E-10</v>
      </c>
      <c r="K134" s="18">
        <f t="shared" si="33"/>
        <v>1.1307837758547794</v>
      </c>
      <c r="L134" s="18">
        <f t="shared" si="48"/>
        <v>32.731101784004522</v>
      </c>
      <c r="M134" s="18">
        <f t="shared" si="49"/>
        <v>1.1307837758547795E-3</v>
      </c>
    </row>
    <row r="135" spans="1:13" s="17" customFormat="1" x14ac:dyDescent="0.25">
      <c r="B135" s="5">
        <f>'Mg2+离子浓度'!B135</f>
        <v>1.1726036118922403</v>
      </c>
      <c r="C135" s="18">
        <f t="shared" si="43"/>
        <v>4.000000330961484E-10</v>
      </c>
      <c r="D135" s="18">
        <f t="shared" si="42"/>
        <v>1093006.8311928215</v>
      </c>
      <c r="E135" s="18">
        <f t="shared" si="44"/>
        <v>4.3720276865144488E-4</v>
      </c>
      <c r="F135" s="18">
        <f t="shared" si="45"/>
        <v>32.731538986773174</v>
      </c>
      <c r="G135" s="18">
        <f t="shared" si="32"/>
        <v>81828840696.384293</v>
      </c>
      <c r="H135" s="18">
        <f t="shared" si="46"/>
        <v>1.1307988801980677</v>
      </c>
      <c r="I135" s="18">
        <f t="shared" si="47"/>
        <v>1.4638806517733262E-5</v>
      </c>
      <c r="J135" s="5">
        <f t="shared" si="34"/>
        <v>2.9978506270561878E-10</v>
      </c>
      <c r="K135" s="18">
        <f t="shared" si="33"/>
        <v>1.1307988798982826</v>
      </c>
      <c r="L135" s="18">
        <f t="shared" si="48"/>
        <v>32.731538978095742</v>
      </c>
      <c r="M135" s="18">
        <f t="shared" si="49"/>
        <v>1.1307988798982826E-3</v>
      </c>
    </row>
    <row r="136" spans="1:13" s="17" customFormat="1" x14ac:dyDescent="0.25">
      <c r="B136" s="5">
        <f>'Mg2+离子浓度'!B136</f>
        <v>1.1726036120922403</v>
      </c>
      <c r="C136" s="18">
        <f t="shared" si="43"/>
        <v>2.000000165480742E-10</v>
      </c>
      <c r="D136" s="18">
        <f t="shared" si="42"/>
        <v>1093006.8311928215</v>
      </c>
      <c r="E136" s="18">
        <f t="shared" si="44"/>
        <v>2.1860138432572244E-4</v>
      </c>
      <c r="F136" s="18">
        <f t="shared" si="45"/>
        <v>32.731757579480067</v>
      </c>
      <c r="G136" s="18">
        <f t="shared" si="32"/>
        <v>163658774356.21262</v>
      </c>
      <c r="H136" s="18">
        <f t="shared" si="46"/>
        <v>1.1308064320699267</v>
      </c>
      <c r="I136" s="18">
        <f t="shared" si="47"/>
        <v>1.4638904283318573E-5</v>
      </c>
      <c r="J136" s="5">
        <f t="shared" si="34"/>
        <v>2.1198146641476623E-10</v>
      </c>
      <c r="K136" s="18">
        <f t="shared" si="33"/>
        <v>1.1308064318579452</v>
      </c>
      <c r="L136" s="18">
        <f t="shared" si="48"/>
        <v>32.731757573344154</v>
      </c>
      <c r="M136" s="18">
        <f t="shared" si="49"/>
        <v>1.1308064318579453E-3</v>
      </c>
    </row>
    <row r="137" spans="1:13" s="17" customFormat="1" x14ac:dyDescent="0.25">
      <c r="B137" s="5">
        <f>'Mg2+离子浓度'!B137</f>
        <v>1.1726036210922401</v>
      </c>
      <c r="C137" s="18">
        <f t="shared" si="43"/>
        <v>8.9999998564849193E-9</v>
      </c>
      <c r="D137" s="18">
        <f t="shared" si="42"/>
        <v>1093006.8311928215</v>
      </c>
      <c r="E137" s="18">
        <f t="shared" si="44"/>
        <v>9.83706132387243E-3</v>
      </c>
      <c r="F137" s="18">
        <f t="shared" si="45"/>
        <v>32.741594634668026</v>
      </c>
      <c r="G137" s="18">
        <f t="shared" si="32"/>
        <v>3637955017.4188261</v>
      </c>
      <c r="H137" s="18">
        <f t="shared" si="46"/>
        <v>1.1311462795483935</v>
      </c>
      <c r="I137" s="18">
        <f t="shared" si="47"/>
        <v>1.4643303906153415E-5</v>
      </c>
      <c r="J137" s="5">
        <f t="shared" si="34"/>
        <v>1.4224422023960891E-9</v>
      </c>
      <c r="K137" s="18">
        <f t="shared" si="33"/>
        <v>1.1311462781259514</v>
      </c>
      <c r="L137" s="18">
        <f t="shared" si="48"/>
        <v>32.741594593494725</v>
      </c>
      <c r="M137" s="18">
        <f t="shared" si="49"/>
        <v>1.1311462781259515E-3</v>
      </c>
    </row>
    <row r="138" spans="1:13" s="17" customFormat="1" x14ac:dyDescent="0.25">
      <c r="B138" s="5">
        <f>'Mg2+离子浓度'!B138</f>
        <v>1.1726037110922403</v>
      </c>
      <c r="C138" s="18">
        <f t="shared" si="43"/>
        <v>9.0000000119161427E-8</v>
      </c>
      <c r="D138" s="18">
        <f t="shared" si="42"/>
        <v>1093006.8311928215</v>
      </c>
      <c r="E138" s="18">
        <f t="shared" si="44"/>
        <v>9.8370614937598189E-2</v>
      </c>
      <c r="F138" s="18">
        <f t="shared" si="45"/>
        <v>32.839965208432325</v>
      </c>
      <c r="G138" s="18">
        <f t="shared" si="32"/>
        <v>364888501.83279657</v>
      </c>
      <c r="H138" s="18">
        <f t="shared" si="46"/>
        <v>1.134544755089127</v>
      </c>
      <c r="I138" s="18">
        <f t="shared" si="47"/>
        <v>1.4687300148003928E-5</v>
      </c>
      <c r="J138" s="5">
        <f t="shared" si="34"/>
        <v>4.5116717392066675E-9</v>
      </c>
      <c r="K138" s="18">
        <f t="shared" si="33"/>
        <v>1.1345447505774553</v>
      </c>
      <c r="L138" s="18">
        <f t="shared" si="48"/>
        <v>32.839965077839729</v>
      </c>
      <c r="M138" s="18">
        <f t="shared" si="49"/>
        <v>1.1345447505774554E-3</v>
      </c>
    </row>
    <row r="139" spans="1:13" s="17" customFormat="1" x14ac:dyDescent="0.25">
      <c r="B139" s="5">
        <f>'Mg2+离子浓度'!B139</f>
        <v>1.1726046110922401</v>
      </c>
      <c r="C139" s="18">
        <f t="shared" si="43"/>
        <v>8.9999999985934664E-7</v>
      </c>
      <c r="D139" s="18">
        <f t="shared" si="42"/>
        <v>1093006.8311928215</v>
      </c>
      <c r="E139" s="18">
        <f t="shared" si="44"/>
        <v>0.98370614791980426</v>
      </c>
      <c r="F139" s="18">
        <f t="shared" si="45"/>
        <v>33.823671225759533</v>
      </c>
      <c r="G139" s="18">
        <f t="shared" si="32"/>
        <v>37581856.923383944</v>
      </c>
      <c r="H139" s="18">
        <f t="shared" si="46"/>
        <v>1.1685295201589032</v>
      </c>
      <c r="I139" s="18">
        <f t="shared" si="47"/>
        <v>1.512726306303449E-5</v>
      </c>
      <c r="J139" s="5">
        <f t="shared" si="34"/>
        <v>1.4694524902702718E-8</v>
      </c>
      <c r="K139" s="18">
        <f t="shared" si="33"/>
        <v>1.1685295054643783</v>
      </c>
      <c r="L139" s="18">
        <f t="shared" si="48"/>
        <v>33.823670800419158</v>
      </c>
      <c r="M139" s="18">
        <f t="shared" si="49"/>
        <v>1.1685295054643782E-3</v>
      </c>
    </row>
    <row r="140" spans="1:13" s="17" customFormat="1" x14ac:dyDescent="0.25">
      <c r="A140" s="18">
        <v>7.4868119641229509E-6</v>
      </c>
      <c r="B140" s="5">
        <f>'Mg2+离子浓度'!B140</f>
        <v>1.1726110979042044</v>
      </c>
      <c r="C140" s="18">
        <f t="shared" si="43"/>
        <v>6.4868119642458311E-6</v>
      </c>
      <c r="D140" s="18">
        <f t="shared" si="42"/>
        <v>1093006.8311928215</v>
      </c>
      <c r="E140" s="18">
        <f t="shared" si="44"/>
        <v>7.0901297895840178</v>
      </c>
      <c r="F140" s="18">
        <f t="shared" si="45"/>
        <v>40.913800590003177</v>
      </c>
      <c r="G140" s="18">
        <f t="shared" si="32"/>
        <v>6307227.7746777404</v>
      </c>
      <c r="H140" s="18">
        <f t="shared" si="46"/>
        <v>1.4134770720838532</v>
      </c>
      <c r="I140" s="18">
        <f t="shared" si="47"/>
        <v>1.8298346270999687E-5</v>
      </c>
      <c r="J140" s="5">
        <f t="shared" si="34"/>
        <v>4.7719845506457417E-8</v>
      </c>
      <c r="K140" s="18">
        <f t="shared" si="33"/>
        <v>1.4134770243640078</v>
      </c>
      <c r="L140" s="18">
        <f t="shared" si="48"/>
        <v>40.913799208728392</v>
      </c>
      <c r="M140" s="18">
        <f t="shared" si="49"/>
        <v>1.4134770243640078E-3</v>
      </c>
    </row>
    <row r="141" spans="1:13" x14ac:dyDescent="0.25">
      <c r="B141" s="5">
        <f>'Mg2+离子浓度'!B141</f>
        <v>1.1726136110922403</v>
      </c>
      <c r="C141" s="5">
        <f t="shared" si="43"/>
        <v>2.5131880359019476E-6</v>
      </c>
      <c r="D141" s="5">
        <f t="shared" si="42"/>
        <v>0</v>
      </c>
      <c r="E141" s="5">
        <f t="shared" si="44"/>
        <v>0</v>
      </c>
      <c r="F141" s="5">
        <f t="shared" si="45"/>
        <v>40.913799208728392</v>
      </c>
      <c r="G141" s="5">
        <f t="shared" si="32"/>
        <v>16279641.087040672</v>
      </c>
      <c r="H141" s="5">
        <f t="shared" si="46"/>
        <v>1.4134770243640078</v>
      </c>
      <c r="I141" s="5">
        <f t="shared" si="47"/>
        <v>1.8298384870998745E-5</v>
      </c>
      <c r="J141" s="5">
        <f t="shared" si="34"/>
        <v>2.9702694715328929E-8</v>
      </c>
      <c r="K141" s="60">
        <f t="shared" si="33"/>
        <v>1.413476994661313</v>
      </c>
      <c r="L141" s="5">
        <f t="shared" si="48"/>
        <v>40.913798348969038</v>
      </c>
      <c r="M141" s="5">
        <f t="shared" si="49"/>
        <v>1.413476994661313E-3</v>
      </c>
    </row>
    <row r="142" spans="1:13" x14ac:dyDescent="0.25">
      <c r="B142" s="5">
        <f>'Mg2+离子浓度'!B142</f>
        <v>1.1726236110922401</v>
      </c>
      <c r="C142" s="5">
        <f t="shared" si="43"/>
        <v>9.9999999998434674E-6</v>
      </c>
      <c r="D142" s="5">
        <f t="shared" si="42"/>
        <v>0</v>
      </c>
      <c r="E142" s="5">
        <f t="shared" si="44"/>
        <v>0</v>
      </c>
      <c r="F142" s="5">
        <f t="shared" si="45"/>
        <v>40.913798348969038</v>
      </c>
      <c r="G142" s="5">
        <f t="shared" si="32"/>
        <v>4091379.8349609473</v>
      </c>
      <c r="H142" s="5">
        <f t="shared" si="46"/>
        <v>1.413476994661313</v>
      </c>
      <c r="I142" s="5">
        <f t="shared" si="47"/>
        <v>1.8298540534338138E-5</v>
      </c>
      <c r="J142" s="5">
        <f t="shared" si="34"/>
        <v>5.9249317313164772E-8</v>
      </c>
      <c r="K142" s="60">
        <f t="shared" si="33"/>
        <v>1.4134769354119958</v>
      </c>
      <c r="L142" s="5">
        <f t="shared" si="48"/>
        <v>40.913796633967927</v>
      </c>
      <c r="M142" s="5">
        <f t="shared" si="49"/>
        <v>1.4134769354119958E-3</v>
      </c>
    </row>
    <row r="143" spans="1:13" x14ac:dyDescent="0.25">
      <c r="B143" s="5">
        <f>'Mg2+离子浓度'!B143</f>
        <v>1.1726536110922403</v>
      </c>
      <c r="C143" s="5">
        <f t="shared" si="43"/>
        <v>3.0000000000196536E-5</v>
      </c>
      <c r="D143" s="5">
        <f t="shared" si="42"/>
        <v>0</v>
      </c>
      <c r="E143" s="5">
        <f t="shared" si="44"/>
        <v>0</v>
      </c>
      <c r="F143" s="5">
        <f t="shared" si="45"/>
        <v>40.913796633967927</v>
      </c>
      <c r="G143" s="5">
        <f t="shared" si="32"/>
        <v>1363793.2211233298</v>
      </c>
      <c r="H143" s="5">
        <f t="shared" si="46"/>
        <v>1.4134769354119958</v>
      </c>
      <c r="I143" s="5">
        <f t="shared" si="47"/>
        <v>1.8299007910871433E-5</v>
      </c>
      <c r="J143" s="5">
        <f t="shared" si="34"/>
        <v>1.0262282359962627E-7</v>
      </c>
      <c r="K143" s="60">
        <f t="shared" si="33"/>
        <v>1.4134768327891722</v>
      </c>
      <c r="L143" s="5">
        <f t="shared" si="48"/>
        <v>40.913793663498986</v>
      </c>
      <c r="M143" s="5">
        <f t="shared" si="49"/>
        <v>1.4134768327891724E-3</v>
      </c>
    </row>
    <row r="144" spans="1:13" x14ac:dyDescent="0.25">
      <c r="B144" s="5">
        <f>'Mg2+离子浓度'!B144</f>
        <v>1.1726836110922403</v>
      </c>
      <c r="C144" s="5">
        <f t="shared" si="43"/>
        <v>2.9999999999974492E-5</v>
      </c>
      <c r="D144" s="5">
        <f t="shared" si="42"/>
        <v>0</v>
      </c>
      <c r="E144" s="5">
        <f t="shared" si="44"/>
        <v>0</v>
      </c>
      <c r="F144" s="5">
        <f t="shared" si="45"/>
        <v>40.913793663498986</v>
      </c>
      <c r="G144" s="5">
        <f t="shared" si="32"/>
        <v>1363793.1221177925</v>
      </c>
      <c r="H144" s="5">
        <f t="shared" si="46"/>
        <v>1.4134768327891722</v>
      </c>
      <c r="I144" s="5">
        <f t="shared" si="47"/>
        <v>1.8299474725833539E-5</v>
      </c>
      <c r="J144" s="5">
        <f t="shared" si="34"/>
        <v>1.0262281614851018E-7</v>
      </c>
      <c r="K144" s="60">
        <f t="shared" si="33"/>
        <v>1.413476730166356</v>
      </c>
      <c r="L144" s="5">
        <f t="shared" si="48"/>
        <v>40.913790693030265</v>
      </c>
      <c r="M144" s="5">
        <f t="shared" si="49"/>
        <v>1.4134767301663561E-3</v>
      </c>
    </row>
    <row r="145" spans="1:13" x14ac:dyDescent="0.25">
      <c r="B145" s="5">
        <f>'Mg2+离子浓度'!B145</f>
        <v>1.1727036110922402</v>
      </c>
      <c r="C145" s="5">
        <f t="shared" si="43"/>
        <v>1.9999999999908979E-5</v>
      </c>
      <c r="D145" s="5">
        <f t="shared" si="42"/>
        <v>0</v>
      </c>
      <c r="E145" s="5">
        <f t="shared" si="44"/>
        <v>0</v>
      </c>
      <c r="F145" s="5">
        <f t="shared" si="45"/>
        <v>40.913790693030265</v>
      </c>
      <c r="G145" s="5">
        <f t="shared" si="32"/>
        <v>2045689.5346608232</v>
      </c>
      <c r="H145" s="5">
        <f t="shared" si="46"/>
        <v>1.413476730166356</v>
      </c>
      <c r="I145" s="5">
        <f t="shared" si="47"/>
        <v>1.8299785492896752E-5</v>
      </c>
      <c r="J145" s="5">
        <f t="shared" si="34"/>
        <v>8.3791172426777869E-8</v>
      </c>
      <c r="K145" s="60">
        <f t="shared" si="33"/>
        <v>1.4134766463751836</v>
      </c>
      <c r="L145" s="5">
        <f t="shared" si="48"/>
        <v>40.913788267652876</v>
      </c>
      <c r="M145" s="5">
        <f t="shared" si="49"/>
        <v>1.4134766463751835E-3</v>
      </c>
    </row>
    <row r="146" spans="1:13" x14ac:dyDescent="0.25">
      <c r="B146" s="5">
        <f>'Mg2+离子浓度'!B146</f>
        <v>1.1728036110922402</v>
      </c>
      <c r="C146" s="5">
        <f t="shared" si="43"/>
        <v>9.9999999999988987E-5</v>
      </c>
      <c r="D146" s="5">
        <f t="shared" si="42"/>
        <v>0</v>
      </c>
      <c r="E146" s="5">
        <f t="shared" si="44"/>
        <v>0</v>
      </c>
      <c r="F146" s="5">
        <f t="shared" si="45"/>
        <v>40.913788267652876</v>
      </c>
      <c r="G146" s="5">
        <f t="shared" ref="G146:G209" si="50">F146/C146</f>
        <v>409137.88267657382</v>
      </c>
      <c r="H146" s="5">
        <f t="shared" si="46"/>
        <v>1.4134766463751836</v>
      </c>
      <c r="I146" s="5">
        <f t="shared" si="47"/>
        <v>1.8301344886299549E-5</v>
      </c>
      <c r="J146" s="5">
        <f t="shared" si="34"/>
        <v>1.8736274635419703E-7</v>
      </c>
      <c r="K146" s="60">
        <f t="shared" ref="K146:K209" si="51">H146-J146</f>
        <v>1.4134764590124371</v>
      </c>
      <c r="L146" s="5">
        <f t="shared" si="48"/>
        <v>40.913782844344503</v>
      </c>
      <c r="M146" s="5">
        <f t="shared" si="49"/>
        <v>1.4134764590124371E-3</v>
      </c>
    </row>
    <row r="147" spans="1:13" x14ac:dyDescent="0.25">
      <c r="B147" s="5">
        <f>'Mg2+离子浓度'!B147</f>
        <v>1.1731036110922402</v>
      </c>
      <c r="C147" s="5">
        <f t="shared" si="43"/>
        <v>2.9999999999996696E-4</v>
      </c>
      <c r="D147" s="5">
        <f t="shared" si="42"/>
        <v>0</v>
      </c>
      <c r="E147" s="5">
        <f t="shared" si="44"/>
        <v>0</v>
      </c>
      <c r="F147" s="5">
        <f t="shared" si="45"/>
        <v>40.913782844344503</v>
      </c>
      <c r="G147" s="5">
        <f t="shared" si="50"/>
        <v>136379.27614783004</v>
      </c>
      <c r="H147" s="5">
        <f t="shared" si="46"/>
        <v>1.4134764590124373</v>
      </c>
      <c r="I147" s="5">
        <f t="shared" si="47"/>
        <v>1.830602389440545E-5</v>
      </c>
      <c r="J147" s="5">
        <f t="shared" si="34"/>
        <v>3.2452175311427237E-7</v>
      </c>
      <c r="K147" s="60">
        <f t="shared" si="51"/>
        <v>1.4134761344906843</v>
      </c>
      <c r="L147" s="5">
        <f t="shared" si="48"/>
        <v>40.913773450900102</v>
      </c>
      <c r="M147" s="5">
        <f t="shared" si="49"/>
        <v>1.4134761344906843E-3</v>
      </c>
    </row>
    <row r="148" spans="1:13" x14ac:dyDescent="0.25">
      <c r="B148" s="5">
        <f>'Mg2+离子浓度'!B148</f>
        <v>1.1734036110922401</v>
      </c>
      <c r="C148" s="5">
        <f t="shared" si="43"/>
        <v>2.9999999999996696E-4</v>
      </c>
      <c r="D148" s="5">
        <f t="shared" si="42"/>
        <v>0</v>
      </c>
      <c r="E148" s="5">
        <f t="shared" si="44"/>
        <v>0</v>
      </c>
      <c r="F148" s="5">
        <f t="shared" si="45"/>
        <v>40.913773450900102</v>
      </c>
      <c r="G148" s="5">
        <f t="shared" si="50"/>
        <v>136379.24483634869</v>
      </c>
      <c r="H148" s="5">
        <f t="shared" si="46"/>
        <v>1.4134761344906841</v>
      </c>
      <c r="I148" s="5">
        <f t="shared" si="47"/>
        <v>1.8310701124460928E-5</v>
      </c>
      <c r="J148" s="5">
        <f t="shared" si="34"/>
        <v>3.2452167860693441E-7</v>
      </c>
      <c r="K148" s="60">
        <f t="shared" si="51"/>
        <v>1.4134758099690055</v>
      </c>
      <c r="L148" s="5">
        <f t="shared" si="48"/>
        <v>40.913764057457847</v>
      </c>
      <c r="M148" s="5">
        <f t="shared" si="49"/>
        <v>1.4134758099690055E-3</v>
      </c>
    </row>
    <row r="149" spans="1:13" x14ac:dyDescent="0.25">
      <c r="B149" s="5">
        <f>'Mg2+离子浓度'!B149</f>
        <v>1.1736036110922401</v>
      </c>
      <c r="C149" s="5">
        <f t="shared" si="43"/>
        <v>1.9999999999997797E-4</v>
      </c>
      <c r="D149" s="5">
        <f t="shared" si="42"/>
        <v>0</v>
      </c>
      <c r="E149" s="5">
        <f t="shared" si="44"/>
        <v>0</v>
      </c>
      <c r="F149" s="5">
        <f t="shared" si="45"/>
        <v>40.913764057457847</v>
      </c>
      <c r="G149" s="5">
        <f t="shared" si="50"/>
        <v>204568.82028731177</v>
      </c>
      <c r="H149" s="5">
        <f t="shared" si="46"/>
        <v>1.4134758099690055</v>
      </c>
      <c r="I149" s="5">
        <f t="shared" si="47"/>
        <v>1.8313817875073536E-5</v>
      </c>
      <c r="J149" s="5">
        <f t="shared" si="34"/>
        <v>2.6497078018451559E-7</v>
      </c>
      <c r="K149" s="60">
        <f t="shared" si="51"/>
        <v>1.4134755449982253</v>
      </c>
      <c r="L149" s="5">
        <f t="shared" si="48"/>
        <v>40.913756387746126</v>
      </c>
      <c r="M149" s="5">
        <f t="shared" si="49"/>
        <v>1.4134755449982253E-3</v>
      </c>
    </row>
    <row r="150" spans="1:13" x14ac:dyDescent="0.25">
      <c r="B150" s="5">
        <f>'Mg2+离子浓度'!B150</f>
        <v>1.1746036110922402</v>
      </c>
      <c r="C150" s="5">
        <f t="shared" si="43"/>
        <v>1.0000000000001119E-3</v>
      </c>
      <c r="D150" s="5">
        <f t="shared" si="42"/>
        <v>0</v>
      </c>
      <c r="E150" s="5">
        <f t="shared" si="44"/>
        <v>0</v>
      </c>
      <c r="F150" s="5">
        <f t="shared" si="45"/>
        <v>40.913756387746126</v>
      </c>
      <c r="G150" s="5">
        <f t="shared" si="50"/>
        <v>40913.756387741545</v>
      </c>
      <c r="H150" s="5">
        <f t="shared" si="46"/>
        <v>1.4134755449982253</v>
      </c>
      <c r="I150" s="5">
        <f t="shared" si="47"/>
        <v>1.8329419211974186E-5</v>
      </c>
      <c r="J150" s="5">
        <f t="shared" si="34"/>
        <v>5.9249256547486612E-7</v>
      </c>
      <c r="K150" s="60">
        <f t="shared" si="51"/>
        <v>1.4134749525056598</v>
      </c>
      <c r="L150" s="5">
        <f t="shared" si="48"/>
        <v>40.913739237752573</v>
      </c>
      <c r="M150" s="5">
        <f t="shared" si="49"/>
        <v>1.4134749525056599E-3</v>
      </c>
    </row>
    <row r="151" spans="1:13" x14ac:dyDescent="0.25">
      <c r="B151" s="5">
        <f>'Mg2+离子浓度'!B151</f>
        <v>1.1776036110922401</v>
      </c>
      <c r="C151" s="5">
        <f t="shared" si="43"/>
        <v>2.9999999999998916E-3</v>
      </c>
      <c r="D151" s="5">
        <f t="shared" si="42"/>
        <v>0</v>
      </c>
      <c r="E151" s="5">
        <f t="shared" si="44"/>
        <v>0</v>
      </c>
      <c r="F151" s="5">
        <f t="shared" si="45"/>
        <v>40.913739237752573</v>
      </c>
      <c r="G151" s="5">
        <f t="shared" si="50"/>
        <v>13637.91307925135</v>
      </c>
      <c r="H151" s="5">
        <f t="shared" si="46"/>
        <v>1.4134749525056598</v>
      </c>
      <c r="I151" s="5">
        <f t="shared" si="47"/>
        <v>1.8376225819180438E-5</v>
      </c>
      <c r="J151" s="5">
        <f t="shared" si="34"/>
        <v>1.0262267963411838E-6</v>
      </c>
      <c r="K151" s="60">
        <f t="shared" si="51"/>
        <v>1.4134739262788634</v>
      </c>
      <c r="L151" s="5">
        <f t="shared" si="48"/>
        <v>40.913709533104836</v>
      </c>
      <c r="M151" s="5">
        <f t="shared" si="49"/>
        <v>1.4134739262788634E-3</v>
      </c>
    </row>
    <row r="152" spans="1:13" x14ac:dyDescent="0.25">
      <c r="B152" s="5">
        <f>'Mg2+离子浓度'!B152</f>
        <v>1.1806036110922402</v>
      </c>
      <c r="C152" s="5">
        <f t="shared" si="43"/>
        <v>3.0000000000001137E-3</v>
      </c>
      <c r="D152" s="5">
        <f t="shared" si="42"/>
        <v>0</v>
      </c>
      <c r="E152" s="5">
        <f t="shared" si="44"/>
        <v>0</v>
      </c>
      <c r="F152" s="5">
        <f t="shared" si="45"/>
        <v>40.913709533104836</v>
      </c>
      <c r="G152" s="5">
        <f t="shared" si="50"/>
        <v>13637.903177701095</v>
      </c>
      <c r="H152" s="5">
        <f t="shared" si="46"/>
        <v>1.4134739262788631</v>
      </c>
      <c r="I152" s="5">
        <f t="shared" si="47"/>
        <v>1.8423026733907063E-5</v>
      </c>
      <c r="J152" s="5">
        <f t="shared" si="34"/>
        <v>1.0262260512686358E-6</v>
      </c>
      <c r="K152" s="60">
        <f t="shared" si="51"/>
        <v>1.4134729000528119</v>
      </c>
      <c r="L152" s="5">
        <f t="shared" si="48"/>
        <v>40.913679828478664</v>
      </c>
      <c r="M152" s="5">
        <f t="shared" si="49"/>
        <v>1.4134729000528118E-3</v>
      </c>
    </row>
    <row r="153" spans="1:13" x14ac:dyDescent="0.25">
      <c r="B153" s="5">
        <f>'Mg2+离子浓度'!B153</f>
        <v>1.1826036110922402</v>
      </c>
      <c r="C153" s="5">
        <f t="shared" si="43"/>
        <v>2.0000000000000018E-3</v>
      </c>
      <c r="D153" s="5">
        <f t="shared" si="42"/>
        <v>0</v>
      </c>
      <c r="E153" s="5">
        <f t="shared" si="44"/>
        <v>0</v>
      </c>
      <c r="F153" s="5">
        <f t="shared" si="45"/>
        <v>40.913679828478664</v>
      </c>
      <c r="G153" s="5">
        <f t="shared" si="50"/>
        <v>20456.839914239314</v>
      </c>
      <c r="H153" s="5">
        <f t="shared" si="46"/>
        <v>1.4134729000528117</v>
      </c>
      <c r="I153" s="5">
        <f t="shared" si="47"/>
        <v>1.8454222839849576E-5</v>
      </c>
      <c r="J153" s="5">
        <f t="shared" si="34"/>
        <v>8.3790945377100988E-7</v>
      </c>
      <c r="K153" s="60">
        <f t="shared" si="51"/>
        <v>1.4134720621433579</v>
      </c>
      <c r="L153" s="5">
        <f t="shared" si="48"/>
        <v>40.913655574770566</v>
      </c>
      <c r="M153" s="5">
        <f t="shared" si="49"/>
        <v>1.413472062143358E-3</v>
      </c>
    </row>
    <row r="154" spans="1:13" x14ac:dyDescent="0.25">
      <c r="B154" s="5">
        <f>'Mg2+离子浓度'!B154</f>
        <v>1.1926036110922402</v>
      </c>
      <c r="C154" s="5">
        <f t="shared" si="43"/>
        <v>1.0000000000000009E-2</v>
      </c>
      <c r="D154" s="5">
        <f t="shared" si="42"/>
        <v>0</v>
      </c>
      <c r="E154" s="5">
        <f t="shared" si="44"/>
        <v>0</v>
      </c>
      <c r="F154" s="5">
        <f t="shared" si="45"/>
        <v>40.913655574770566</v>
      </c>
      <c r="G154" s="5">
        <f t="shared" si="50"/>
        <v>4091.3655574770528</v>
      </c>
      <c r="H154" s="5">
        <f t="shared" si="46"/>
        <v>1.4134720621433579</v>
      </c>
      <c r="I154" s="5">
        <f t="shared" si="47"/>
        <v>1.861025921581141E-5</v>
      </c>
      <c r="J154" s="5">
        <f t="shared" ref="J154:J217" si="52">H154*($C$8/3.1415926)^(1/2)*C154^(1/2)</f>
        <v>1.8736213869346753E-6</v>
      </c>
      <c r="K154" s="60">
        <f t="shared" si="51"/>
        <v>1.4134701885219709</v>
      </c>
      <c r="L154" s="5">
        <f t="shared" si="48"/>
        <v>40.913601341862709</v>
      </c>
      <c r="M154" s="5">
        <f t="shared" si="49"/>
        <v>1.413470188521971E-3</v>
      </c>
    </row>
    <row r="155" spans="1:13" x14ac:dyDescent="0.25">
      <c r="B155" s="5">
        <f>'Mg2+离子浓度'!B155</f>
        <v>1.2226036110922403</v>
      </c>
      <c r="C155" s="5">
        <f t="shared" si="43"/>
        <v>3.0000000000000027E-2</v>
      </c>
      <c r="D155" s="5">
        <f t="shared" si="42"/>
        <v>0</v>
      </c>
      <c r="E155" s="5">
        <f t="shared" si="44"/>
        <v>0</v>
      </c>
      <c r="F155" s="5">
        <f t="shared" si="45"/>
        <v>40.913601341862709</v>
      </c>
      <c r="G155" s="5">
        <f t="shared" si="50"/>
        <v>1363.7867113954223</v>
      </c>
      <c r="H155" s="5">
        <f t="shared" si="46"/>
        <v>1.4134701885219709</v>
      </c>
      <c r="I155" s="5">
        <f t="shared" si="47"/>
        <v>1.9078375873506432E-5</v>
      </c>
      <c r="J155" s="5">
        <f t="shared" si="52"/>
        <v>3.2452031346487425E-6</v>
      </c>
      <c r="K155" s="60">
        <f t="shared" si="51"/>
        <v>1.4134669433188363</v>
      </c>
      <c r="L155" s="5">
        <f t="shared" si="48"/>
        <v>40.913507407835382</v>
      </c>
      <c r="M155" s="5">
        <f t="shared" si="49"/>
        <v>1.4134669433188364E-3</v>
      </c>
    </row>
    <row r="156" spans="1:13" x14ac:dyDescent="0.25">
      <c r="B156" s="5">
        <f>'Mg2+离子浓度'!B156</f>
        <v>1.2526036110922403</v>
      </c>
      <c r="C156" s="5">
        <f t="shared" si="43"/>
        <v>3.0000000000000027E-2</v>
      </c>
      <c r="D156" s="5">
        <f t="shared" si="42"/>
        <v>0</v>
      </c>
      <c r="E156" s="5">
        <f t="shared" si="44"/>
        <v>0</v>
      </c>
      <c r="F156" s="5">
        <f t="shared" si="45"/>
        <v>40.913507407835382</v>
      </c>
      <c r="G156" s="5">
        <f t="shared" si="50"/>
        <v>1363.7835802611783</v>
      </c>
      <c r="H156" s="5">
        <f t="shared" si="46"/>
        <v>1.4134669433188367</v>
      </c>
      <c r="I156" s="5">
        <f t="shared" si="47"/>
        <v>1.9546472322861973E-5</v>
      </c>
      <c r="J156" s="5">
        <f t="shared" si="52"/>
        <v>3.2451956839479993E-6</v>
      </c>
      <c r="K156" s="60">
        <f t="shared" si="51"/>
        <v>1.4134636981231528</v>
      </c>
      <c r="L156" s="5">
        <f t="shared" si="48"/>
        <v>40.913413474023713</v>
      </c>
      <c r="M156" s="5">
        <f t="shared" si="49"/>
        <v>1.4134636981231528E-3</v>
      </c>
    </row>
    <row r="157" spans="1:13" x14ac:dyDescent="0.25">
      <c r="B157" s="5">
        <f>'Mg2+离子浓度'!B157</f>
        <v>1.2726036110922403</v>
      </c>
      <c r="C157" s="5">
        <f t="shared" si="43"/>
        <v>2.0000000000000018E-2</v>
      </c>
      <c r="D157" s="5">
        <f t="shared" si="42"/>
        <v>0</v>
      </c>
      <c r="E157" s="5">
        <f t="shared" si="44"/>
        <v>0</v>
      </c>
      <c r="F157" s="5">
        <f t="shared" si="45"/>
        <v>40.913413474023713</v>
      </c>
      <c r="G157" s="5">
        <f t="shared" si="50"/>
        <v>2045.6706737011839</v>
      </c>
      <c r="H157" s="5">
        <f t="shared" si="46"/>
        <v>1.4134636981231525</v>
      </c>
      <c r="I157" s="5">
        <f t="shared" si="47"/>
        <v>1.985852023042765E-5</v>
      </c>
      <c r="J157" s="5">
        <f t="shared" si="52"/>
        <v>2.6496850969272384E-6</v>
      </c>
      <c r="K157" s="60">
        <f t="shared" si="51"/>
        <v>1.4134610484380556</v>
      </c>
      <c r="L157" s="5">
        <f t="shared" si="48"/>
        <v>40.913336777563742</v>
      </c>
      <c r="M157" s="5">
        <f t="shared" si="49"/>
        <v>1.4134610484380556E-3</v>
      </c>
    </row>
    <row r="158" spans="1:13" x14ac:dyDescent="0.25">
      <c r="B158" s="5">
        <f>'Mg2+离子浓度'!B158</f>
        <v>1.3226036110922401</v>
      </c>
      <c r="C158" s="5">
        <f t="shared" si="43"/>
        <v>4.9999999999999822E-2</v>
      </c>
      <c r="D158" s="5">
        <f t="shared" si="42"/>
        <v>0</v>
      </c>
      <c r="E158" s="5">
        <f t="shared" si="44"/>
        <v>0</v>
      </c>
      <c r="F158" s="5">
        <f t="shared" si="45"/>
        <v>40.913336777563742</v>
      </c>
      <c r="G158" s="5">
        <f t="shared" si="50"/>
        <v>818.26673555127775</v>
      </c>
      <c r="H158" s="5">
        <f t="shared" si="46"/>
        <v>1.4134610484380556</v>
      </c>
      <c r="I158" s="5">
        <f t="shared" si="47"/>
        <v>2.0638713502298454E-5</v>
      </c>
      <c r="J158" s="5">
        <f t="shared" si="52"/>
        <v>4.1895121405549284E-6</v>
      </c>
      <c r="K158" s="60">
        <f t="shared" si="51"/>
        <v>1.4134568589259151</v>
      </c>
      <c r="L158" s="5">
        <f t="shared" si="48"/>
        <v>40.913215510040082</v>
      </c>
      <c r="M158" s="5">
        <f t="shared" si="49"/>
        <v>1.4134568589259152E-3</v>
      </c>
    </row>
    <row r="159" spans="1:13" x14ac:dyDescent="0.25">
      <c r="A159" t="s">
        <v>224</v>
      </c>
      <c r="B159" s="5">
        <f>'Mg2+离子浓度'!B159</f>
        <v>1.3726036110922402</v>
      </c>
      <c r="C159" s="5">
        <f t="shared" si="43"/>
        <v>5.0000000000000044E-2</v>
      </c>
      <c r="D159" s="5">
        <f t="shared" si="42"/>
        <v>0</v>
      </c>
      <c r="E159" s="5">
        <f t="shared" si="44"/>
        <v>0</v>
      </c>
      <c r="F159" s="5">
        <f t="shared" si="45"/>
        <v>40.913215510040082</v>
      </c>
      <c r="G159" s="5">
        <f t="shared" si="50"/>
        <v>818.26431020080088</v>
      </c>
      <c r="H159" s="5">
        <f t="shared" si="46"/>
        <v>1.4134568589259155</v>
      </c>
      <c r="I159" s="5">
        <f t="shared" si="47"/>
        <v>2.1418880515080265E-5</v>
      </c>
      <c r="J159" s="5">
        <f t="shared" si="52"/>
        <v>4.1894997228006654E-6</v>
      </c>
      <c r="K159" s="60">
        <f t="shared" si="51"/>
        <v>1.4134526694261929</v>
      </c>
      <c r="L159" s="5">
        <f t="shared" si="48"/>
        <v>40.913094242875864</v>
      </c>
      <c r="M159" s="5">
        <f t="shared" si="49"/>
        <v>1.4134526694261928E-3</v>
      </c>
    </row>
    <row r="160" spans="1:13" x14ac:dyDescent="0.25">
      <c r="A160" s="5">
        <f>(A140+A161)*5</f>
        <v>1.4657451553503451</v>
      </c>
      <c r="B160" s="5">
        <f>'Mg2+离子浓度'!B160</f>
        <v>1.4226036110922402</v>
      </c>
      <c r="C160" s="5">
        <f t="shared" si="43"/>
        <v>5.0000000000000044E-2</v>
      </c>
      <c r="D160" s="5">
        <f t="shared" si="42"/>
        <v>0</v>
      </c>
      <c r="E160" s="5">
        <f t="shared" si="44"/>
        <v>0</v>
      </c>
      <c r="F160" s="5">
        <f t="shared" si="45"/>
        <v>40.913094242875864</v>
      </c>
      <c r="G160" s="5">
        <f t="shared" si="50"/>
        <v>818.26188485751652</v>
      </c>
      <c r="H160" s="5">
        <f t="shared" si="46"/>
        <v>1.4134526694261929</v>
      </c>
      <c r="I160" s="5">
        <f t="shared" si="47"/>
        <v>2.2199042902835698E-5</v>
      </c>
      <c r="J160" s="5">
        <f t="shared" si="52"/>
        <v>4.1894873050831976E-6</v>
      </c>
      <c r="K160" s="60">
        <f t="shared" si="51"/>
        <v>1.4134484799388878</v>
      </c>
      <c r="L160" s="5">
        <f t="shared" si="48"/>
        <v>40.912972976071075</v>
      </c>
      <c r="M160" s="5">
        <f t="shared" si="49"/>
        <v>1.4134484799388878E-3</v>
      </c>
    </row>
    <row r="161" spans="1:13" x14ac:dyDescent="0.25">
      <c r="A161" s="79">
        <v>0.2931415442581049</v>
      </c>
      <c r="B161" s="5">
        <f>'Mg2+离子浓度'!B161</f>
        <v>1.4657526421623093</v>
      </c>
      <c r="C161" s="5">
        <f t="shared" si="43"/>
        <v>4.3149031070069066E-2</v>
      </c>
      <c r="D161" s="5">
        <f t="shared" si="42"/>
        <v>0</v>
      </c>
      <c r="E161" s="5">
        <f t="shared" si="44"/>
        <v>0</v>
      </c>
      <c r="F161" s="5">
        <f t="shared" si="45"/>
        <v>40.912972976071075</v>
      </c>
      <c r="G161" s="5">
        <f t="shared" si="50"/>
        <v>948.17825479402097</v>
      </c>
      <c r="H161" s="5">
        <f t="shared" si="46"/>
        <v>1.4134484799388876</v>
      </c>
      <c r="I161" s="5">
        <f t="shared" si="47"/>
        <v>2.2872294918099196E-5</v>
      </c>
      <c r="J161" s="5">
        <f t="shared" si="52"/>
        <v>3.891886024515899E-6</v>
      </c>
      <c r="K161" s="60">
        <f t="shared" si="51"/>
        <v>1.413444588052863</v>
      </c>
      <c r="L161" s="5">
        <f t="shared" si="48"/>
        <v>40.912860323484146</v>
      </c>
      <c r="M161" s="5">
        <f t="shared" si="49"/>
        <v>1.4134445880528629E-3</v>
      </c>
    </row>
    <row r="162" spans="1:13" s="17" customFormat="1" x14ac:dyDescent="0.25">
      <c r="B162" s="5">
        <f>'Mg2+离子浓度'!B162</f>
        <v>1.4657526422623093</v>
      </c>
      <c r="C162" s="18">
        <f t="shared" ref="C162:C190" si="53">B162-B161</f>
        <v>1.000000082740371E-10</v>
      </c>
      <c r="D162" s="18">
        <f t="shared" si="42"/>
        <v>1093006.8311928215</v>
      </c>
      <c r="E162" s="18">
        <f t="shared" ref="E162:E190" si="54">C162*D162</f>
        <v>1.0930069216286122E-4</v>
      </c>
      <c r="F162" s="18">
        <f t="shared" ref="F162:F190" si="55">E162+L161</f>
        <v>40.912969624176313</v>
      </c>
      <c r="G162" s="18">
        <f t="shared" si="50"/>
        <v>409129662390.22308</v>
      </c>
      <c r="H162" s="18">
        <f t="shared" ref="H162:H190" si="56">F162/$C$9/96485/0.0001</f>
        <v>1.413448364138685</v>
      </c>
      <c r="I162" s="18">
        <f t="shared" ref="I162:I190" si="57">$C$8*H162/(50*0.000001)*B162</f>
        <v>2.2872293045791288E-5</v>
      </c>
      <c r="J162" s="5">
        <f t="shared" si="52"/>
        <v>1.873590051664406E-10</v>
      </c>
      <c r="K162" s="18">
        <f t="shared" si="51"/>
        <v>1.413448363951326</v>
      </c>
      <c r="L162" s="18">
        <f t="shared" ref="L162:L190" si="58">K162*0.0001*$C$9*96485</f>
        <v>40.91296961875311</v>
      </c>
      <c r="M162" s="18">
        <f t="shared" ref="M162:M190" si="59">K162*0.001</f>
        <v>1.413448363951326E-3</v>
      </c>
    </row>
    <row r="163" spans="1:13" s="17" customFormat="1" x14ac:dyDescent="0.25">
      <c r="B163" s="5">
        <f>'Mg2+离子浓度'!B163</f>
        <v>1.4657526425623093</v>
      </c>
      <c r="C163" s="18">
        <f t="shared" si="53"/>
        <v>3.000000248221113E-10</v>
      </c>
      <c r="D163" s="18">
        <f t="shared" si="42"/>
        <v>1093006.8311928215</v>
      </c>
      <c r="E163" s="18">
        <f t="shared" si="54"/>
        <v>3.2790207648858367E-4</v>
      </c>
      <c r="F163" s="18">
        <f t="shared" si="55"/>
        <v>40.913297520829602</v>
      </c>
      <c r="G163" s="18">
        <f t="shared" si="50"/>
        <v>136377647118.82822</v>
      </c>
      <c r="H163" s="18">
        <f t="shared" si="56"/>
        <v>1.4134596922087925</v>
      </c>
      <c r="I163" s="18">
        <f t="shared" si="57"/>
        <v>2.2872476360274218E-5</v>
      </c>
      <c r="J163" s="5">
        <f t="shared" si="52"/>
        <v>3.2451791702912584E-10</v>
      </c>
      <c r="K163" s="18">
        <f t="shared" si="51"/>
        <v>1.4134596918842746</v>
      </c>
      <c r="L163" s="18">
        <f t="shared" si="58"/>
        <v>40.913297511436269</v>
      </c>
      <c r="M163" s="18">
        <f t="shared" si="59"/>
        <v>1.4134596918842746E-3</v>
      </c>
    </row>
    <row r="164" spans="1:13" s="17" customFormat="1" x14ac:dyDescent="0.25">
      <c r="B164" s="5">
        <f>'Mg2+离子浓度'!B164</f>
        <v>1.4657526429623093</v>
      </c>
      <c r="C164" s="18">
        <f t="shared" si="53"/>
        <v>4.000000330961484E-10</v>
      </c>
      <c r="D164" s="18">
        <f t="shared" si="42"/>
        <v>1093006.8311928215</v>
      </c>
      <c r="E164" s="18">
        <f t="shared" si="54"/>
        <v>4.3720276865144488E-4</v>
      </c>
      <c r="F164" s="18">
        <f t="shared" si="55"/>
        <v>40.913734714204921</v>
      </c>
      <c r="G164" s="18">
        <f t="shared" si="50"/>
        <v>102284328322.46902</v>
      </c>
      <c r="H164" s="18">
        <f t="shared" si="56"/>
        <v>1.4134747962275627</v>
      </c>
      <c r="I164" s="18">
        <f t="shared" si="57"/>
        <v>2.2872720778376024E-5</v>
      </c>
      <c r="J164" s="5">
        <f t="shared" si="52"/>
        <v>3.7472501771992441E-10</v>
      </c>
      <c r="K164" s="18">
        <f t="shared" si="51"/>
        <v>1.4134747958528378</v>
      </c>
      <c r="L164" s="18">
        <f t="shared" si="58"/>
        <v>40.913734703358315</v>
      </c>
      <c r="M164" s="18">
        <f t="shared" si="59"/>
        <v>1.4134747958528377E-3</v>
      </c>
    </row>
    <row r="165" spans="1:13" s="17" customFormat="1" x14ac:dyDescent="0.25">
      <c r="B165" s="5">
        <f>'Mg2+离子浓度'!B165</f>
        <v>1.4657526431623094</v>
      </c>
      <c r="C165" s="18">
        <f t="shared" si="53"/>
        <v>2.000000165480742E-10</v>
      </c>
      <c r="D165" s="18">
        <f t="shared" si="42"/>
        <v>1093006.8311928215</v>
      </c>
      <c r="E165" s="18">
        <f t="shared" si="54"/>
        <v>2.1860138432572244E-4</v>
      </c>
      <c r="F165" s="18">
        <f t="shared" si="55"/>
        <v>40.913953304742641</v>
      </c>
      <c r="G165" s="18">
        <f t="shared" si="50"/>
        <v>204569749597.53622</v>
      </c>
      <c r="H165" s="18">
        <f t="shared" si="56"/>
        <v>1.413482348024482</v>
      </c>
      <c r="I165" s="18">
        <f t="shared" si="57"/>
        <v>2.2872842983988878E-5</v>
      </c>
      <c r="J165" s="5">
        <f t="shared" si="52"/>
        <v>2.6497201677314834E-10</v>
      </c>
      <c r="K165" s="18">
        <f t="shared" si="51"/>
        <v>1.41348234775951</v>
      </c>
      <c r="L165" s="18">
        <f t="shared" si="58"/>
        <v>40.913953297072901</v>
      </c>
      <c r="M165" s="18">
        <f t="shared" si="59"/>
        <v>1.41348234775951E-3</v>
      </c>
    </row>
    <row r="166" spans="1:13" s="17" customFormat="1" x14ac:dyDescent="0.25">
      <c r="B166" s="5">
        <f>'Mg2+离子浓度'!B166</f>
        <v>1.4657526521623092</v>
      </c>
      <c r="C166" s="18">
        <f t="shared" si="53"/>
        <v>8.9999998564849193E-9</v>
      </c>
      <c r="D166" s="18">
        <f t="shared" si="42"/>
        <v>1093006.8311928215</v>
      </c>
      <c r="E166" s="18">
        <f t="shared" si="54"/>
        <v>9.83706132387243E-3</v>
      </c>
      <c r="F166" s="18">
        <f t="shared" si="55"/>
        <v>40.923790358396772</v>
      </c>
      <c r="G166" s="18">
        <f t="shared" si="50"/>
        <v>4547087890.1080513</v>
      </c>
      <c r="H166" s="18">
        <f t="shared" si="56"/>
        <v>1.4138221954499586</v>
      </c>
      <c r="I166" s="18">
        <f t="shared" si="57"/>
        <v>2.2878342504640538E-5</v>
      </c>
      <c r="J166" s="5">
        <f t="shared" si="52"/>
        <v>1.777913603088745E-9</v>
      </c>
      <c r="K166" s="18">
        <f t="shared" si="51"/>
        <v>1.413822193672045</v>
      </c>
      <c r="L166" s="18">
        <f t="shared" si="58"/>
        <v>40.92379030693418</v>
      </c>
      <c r="M166" s="18">
        <f t="shared" si="59"/>
        <v>1.4138221936720451E-3</v>
      </c>
    </row>
    <row r="167" spans="1:13" s="17" customFormat="1" x14ac:dyDescent="0.25">
      <c r="B167" s="5">
        <f>'Mg2+离子浓度'!B167</f>
        <v>1.4657527421623093</v>
      </c>
      <c r="C167" s="18">
        <f t="shared" si="53"/>
        <v>9.0000000119161427E-8</v>
      </c>
      <c r="D167" s="18">
        <f t="shared" si="42"/>
        <v>1093006.8311928215</v>
      </c>
      <c r="E167" s="18">
        <f t="shared" si="54"/>
        <v>9.8370614937598189E-2</v>
      </c>
      <c r="F167" s="18">
        <f t="shared" si="55"/>
        <v>41.02216092187178</v>
      </c>
      <c r="G167" s="18">
        <f t="shared" si="50"/>
        <v>455801787.41730875</v>
      </c>
      <c r="H167" s="18">
        <f t="shared" si="56"/>
        <v>1.4172206706352204</v>
      </c>
      <c r="I167" s="18">
        <f t="shared" si="57"/>
        <v>2.2933337729928803E-5</v>
      </c>
      <c r="J167" s="5">
        <f t="shared" si="52"/>
        <v>5.6357710167389077E-9</v>
      </c>
      <c r="K167" s="18">
        <f t="shared" si="51"/>
        <v>1.4172206649994494</v>
      </c>
      <c r="L167" s="18">
        <f t="shared" si="58"/>
        <v>41.02216075874157</v>
      </c>
      <c r="M167" s="18">
        <f t="shared" si="59"/>
        <v>1.4172206649994495E-3</v>
      </c>
    </row>
    <row r="168" spans="1:13" s="17" customFormat="1" x14ac:dyDescent="0.25">
      <c r="B168" s="5">
        <f>'Mg2+离子浓度'!B168</f>
        <v>1.4657536421623092</v>
      </c>
      <c r="C168" s="18">
        <f t="shared" si="53"/>
        <v>8.9999999985934664E-7</v>
      </c>
      <c r="D168" s="18">
        <f t="shared" si="42"/>
        <v>1093006.8311928215</v>
      </c>
      <c r="E168" s="18">
        <f t="shared" si="54"/>
        <v>0.98370614791980426</v>
      </c>
      <c r="F168" s="18">
        <f t="shared" si="55"/>
        <v>42.005866906661375</v>
      </c>
      <c r="G168" s="18">
        <f t="shared" si="50"/>
        <v>46673185.459140129</v>
      </c>
      <c r="H168" s="18">
        <f t="shared" si="56"/>
        <v>1.4512054345808978</v>
      </c>
      <c r="I168" s="18">
        <f t="shared" si="57"/>
        <v>2.348329054994007E-5</v>
      </c>
      <c r="J168" s="5">
        <f t="shared" si="52"/>
        <v>1.8249238919087519E-8</v>
      </c>
      <c r="K168" s="18">
        <f t="shared" si="51"/>
        <v>1.4512054163316588</v>
      </c>
      <c r="L168" s="18">
        <f t="shared" si="58"/>
        <v>42.005866378428031</v>
      </c>
      <c r="M168" s="18">
        <f t="shared" si="59"/>
        <v>1.4512054163316587E-3</v>
      </c>
    </row>
    <row r="169" spans="1:13" s="17" customFormat="1" x14ac:dyDescent="0.25">
      <c r="A169" s="18">
        <v>7.4868119641229509E-6</v>
      </c>
      <c r="B169" s="5">
        <f>'Mg2+离子浓度'!B169</f>
        <v>1.4657601289742734</v>
      </c>
      <c r="C169" s="18">
        <f t="shared" si="53"/>
        <v>6.4868119642458311E-6</v>
      </c>
      <c r="D169" s="18">
        <f t="shared" si="42"/>
        <v>1093006.8311928215</v>
      </c>
      <c r="E169" s="18">
        <f t="shared" si="54"/>
        <v>7.0901297895840178</v>
      </c>
      <c r="F169" s="18">
        <f t="shared" si="55"/>
        <v>49.09599616801205</v>
      </c>
      <c r="G169" s="18">
        <f t="shared" si="50"/>
        <v>7568586.3007314783</v>
      </c>
      <c r="H169" s="18">
        <f t="shared" si="56"/>
        <v>1.6961529829511339</v>
      </c>
      <c r="I169" s="18">
        <f t="shared" si="57"/>
        <v>2.7447133702158103E-5</v>
      </c>
      <c r="J169" s="5">
        <f t="shared" si="52"/>
        <v>5.7263156156057772E-8</v>
      </c>
      <c r="K169" s="18">
        <f t="shared" si="51"/>
        <v>1.6961529256879777</v>
      </c>
      <c r="L169" s="18">
        <f t="shared" si="58"/>
        <v>49.095994510501356</v>
      </c>
      <c r="M169" s="18">
        <f t="shared" si="59"/>
        <v>1.6961529256879777E-3</v>
      </c>
    </row>
    <row r="170" spans="1:13" x14ac:dyDescent="0.25">
      <c r="B170" s="5">
        <f>'Mg2+离子浓度'!B170</f>
        <v>1.4657626421623093</v>
      </c>
      <c r="C170" s="5">
        <f t="shared" si="53"/>
        <v>2.5131880359019476E-6</v>
      </c>
      <c r="D170" s="5">
        <f t="shared" si="42"/>
        <v>0</v>
      </c>
      <c r="E170" s="5">
        <f t="shared" si="54"/>
        <v>0</v>
      </c>
      <c r="F170" s="5">
        <f t="shared" si="55"/>
        <v>49.095994510501356</v>
      </c>
      <c r="G170" s="5">
        <f t="shared" si="50"/>
        <v>19535344.673436463</v>
      </c>
      <c r="H170" s="5">
        <f t="shared" si="56"/>
        <v>1.6961529256879777</v>
      </c>
      <c r="I170" s="5">
        <f t="shared" si="57"/>
        <v>2.7447179836299864E-5</v>
      </c>
      <c r="J170" s="5">
        <f t="shared" si="52"/>
        <v>3.5642823812357725E-8</v>
      </c>
      <c r="K170" s="60">
        <f t="shared" si="51"/>
        <v>1.6961528900451539</v>
      </c>
      <c r="L170" s="5">
        <f t="shared" si="58"/>
        <v>49.095993478802008</v>
      </c>
      <c r="M170" s="5">
        <f t="shared" si="59"/>
        <v>1.6961528900451539E-3</v>
      </c>
    </row>
    <row r="171" spans="1:13" x14ac:dyDescent="0.25">
      <c r="B171" s="5">
        <f>'Mg2+离子浓度'!B171</f>
        <v>1.4657726421623092</v>
      </c>
      <c r="C171" s="5">
        <f t="shared" si="53"/>
        <v>9.9999999998434674E-6</v>
      </c>
      <c r="D171" s="5">
        <f t="shared" si="42"/>
        <v>0</v>
      </c>
      <c r="E171" s="5">
        <f t="shared" si="54"/>
        <v>0</v>
      </c>
      <c r="F171" s="5">
        <f t="shared" si="55"/>
        <v>49.095993478802008</v>
      </c>
      <c r="G171" s="5">
        <f t="shared" si="50"/>
        <v>4909599.3479570523</v>
      </c>
      <c r="H171" s="5">
        <f t="shared" si="56"/>
        <v>1.6961528900451539</v>
      </c>
      <c r="I171" s="5">
        <f t="shared" si="57"/>
        <v>2.744736651480605E-5</v>
      </c>
      <c r="J171" s="5">
        <f t="shared" si="52"/>
        <v>7.1098363237250195E-8</v>
      </c>
      <c r="K171" s="60">
        <f t="shared" si="51"/>
        <v>1.6961528189467907</v>
      </c>
      <c r="L171" s="5">
        <f t="shared" si="58"/>
        <v>49.09599142082434</v>
      </c>
      <c r="M171" s="5">
        <f t="shared" si="59"/>
        <v>1.6961528189467908E-3</v>
      </c>
    </row>
    <row r="172" spans="1:13" x14ac:dyDescent="0.25">
      <c r="B172" s="5">
        <f>'Mg2+离子浓度'!B172</f>
        <v>1.4658026421623094</v>
      </c>
      <c r="C172" s="5">
        <f t="shared" si="53"/>
        <v>3.0000000000196536E-5</v>
      </c>
      <c r="D172" s="5">
        <f t="shared" si="42"/>
        <v>0</v>
      </c>
      <c r="E172" s="5">
        <f t="shared" si="54"/>
        <v>0</v>
      </c>
      <c r="F172" s="5">
        <f t="shared" si="55"/>
        <v>49.09599142082434</v>
      </c>
      <c r="G172" s="5">
        <f t="shared" si="50"/>
        <v>1636533.04735009</v>
      </c>
      <c r="H172" s="5">
        <f t="shared" si="56"/>
        <v>1.6961528189467912</v>
      </c>
      <c r="I172" s="5">
        <f t="shared" si="57"/>
        <v>2.7447927130096745E-5</v>
      </c>
      <c r="J172" s="5">
        <f t="shared" si="52"/>
        <v>1.2314597230130943E-7</v>
      </c>
      <c r="K172" s="60">
        <f t="shared" si="51"/>
        <v>1.6961526958008188</v>
      </c>
      <c r="L172" s="5">
        <f t="shared" si="58"/>
        <v>49.0959878563026</v>
      </c>
      <c r="M172" s="5">
        <f t="shared" si="59"/>
        <v>1.6961526958008189E-3</v>
      </c>
    </row>
    <row r="173" spans="1:13" x14ac:dyDescent="0.25">
      <c r="B173" s="5">
        <f>'Mg2+离子浓度'!B173</f>
        <v>1.4658326421623094</v>
      </c>
      <c r="C173" s="5">
        <f t="shared" si="53"/>
        <v>2.9999999999974492E-5</v>
      </c>
      <c r="D173" s="5">
        <f t="shared" si="42"/>
        <v>0</v>
      </c>
      <c r="E173" s="5">
        <f t="shared" si="54"/>
        <v>0</v>
      </c>
      <c r="F173" s="5">
        <f t="shared" si="55"/>
        <v>49.0959878563026</v>
      </c>
      <c r="G173" s="5">
        <f t="shared" si="50"/>
        <v>1636532.9285448114</v>
      </c>
      <c r="H173" s="5">
        <f t="shared" si="56"/>
        <v>1.6961526958008188</v>
      </c>
      <c r="I173" s="5">
        <f t="shared" si="57"/>
        <v>2.7448486903064673E-5</v>
      </c>
      <c r="J173" s="5">
        <f t="shared" si="52"/>
        <v>1.2314596336007295E-7</v>
      </c>
      <c r="K173" s="60">
        <f t="shared" si="51"/>
        <v>1.6961525726548554</v>
      </c>
      <c r="L173" s="5">
        <f t="shared" si="58"/>
        <v>49.095984291781122</v>
      </c>
      <c r="M173" s="5">
        <f t="shared" si="59"/>
        <v>1.6961525726548554E-3</v>
      </c>
    </row>
    <row r="174" spans="1:13" x14ac:dyDescent="0.25">
      <c r="B174" s="5">
        <f>'Mg2+离子浓度'!B174</f>
        <v>1.4658526421623093</v>
      </c>
      <c r="C174" s="5">
        <f t="shared" si="53"/>
        <v>1.9999999999908979E-5</v>
      </c>
      <c r="D174" s="5">
        <f t="shared" si="42"/>
        <v>0</v>
      </c>
      <c r="E174" s="5">
        <f t="shared" si="54"/>
        <v>0</v>
      </c>
      <c r="F174" s="5">
        <f t="shared" si="55"/>
        <v>49.095984291781122</v>
      </c>
      <c r="G174" s="5">
        <f t="shared" si="50"/>
        <v>2454799.2146002278</v>
      </c>
      <c r="H174" s="5">
        <f t="shared" si="56"/>
        <v>1.6961525726548554</v>
      </c>
      <c r="I174" s="5">
        <f t="shared" si="57"/>
        <v>2.7448859420707159E-5</v>
      </c>
      <c r="J174" s="5">
        <f t="shared" si="52"/>
        <v>1.0054825073824814E-7</v>
      </c>
      <c r="K174" s="60">
        <f t="shared" si="51"/>
        <v>1.6961524721066046</v>
      </c>
      <c r="L174" s="5">
        <f t="shared" si="58"/>
        <v>49.095981381361725</v>
      </c>
      <c r="M174" s="5">
        <f t="shared" si="59"/>
        <v>1.6961524721066047E-3</v>
      </c>
    </row>
    <row r="175" spans="1:13" x14ac:dyDescent="0.25">
      <c r="B175" s="5">
        <f>'Mg2+离子浓度'!B175</f>
        <v>1.4659526421623092</v>
      </c>
      <c r="C175" s="5">
        <f t="shared" si="53"/>
        <v>9.9999999999988987E-5</v>
      </c>
      <c r="D175" s="5">
        <f t="shared" ref="D175:D238" si="60">D146</f>
        <v>0</v>
      </c>
      <c r="E175" s="5">
        <f t="shared" si="54"/>
        <v>0</v>
      </c>
      <c r="F175" s="5">
        <f t="shared" si="55"/>
        <v>49.095981381361725</v>
      </c>
      <c r="G175" s="5">
        <f t="shared" si="50"/>
        <v>490959.8138136713</v>
      </c>
      <c r="H175" s="5">
        <f t="shared" si="56"/>
        <v>1.6961524721066046</v>
      </c>
      <c r="I175" s="5">
        <f t="shared" si="57"/>
        <v>2.7450730345862702E-5</v>
      </c>
      <c r="J175" s="5">
        <f t="shared" si="52"/>
        <v>2.2483271034178832E-7</v>
      </c>
      <c r="K175" s="60">
        <f t="shared" si="51"/>
        <v>1.6961522472738941</v>
      </c>
      <c r="L175" s="5">
        <f t="shared" si="58"/>
        <v>49.095974873466503</v>
      </c>
      <c r="M175" s="5">
        <f t="shared" si="59"/>
        <v>1.6961522472738941E-3</v>
      </c>
    </row>
    <row r="176" spans="1:13" x14ac:dyDescent="0.25">
      <c r="B176" s="5">
        <f>'Mg2+离子浓度'!B176</f>
        <v>1.4662526421623092</v>
      </c>
      <c r="C176" s="5">
        <f t="shared" si="53"/>
        <v>2.9999999999996696E-4</v>
      </c>
      <c r="D176" s="5">
        <f t="shared" si="60"/>
        <v>0</v>
      </c>
      <c r="E176" s="5">
        <f t="shared" si="54"/>
        <v>0</v>
      </c>
      <c r="F176" s="5">
        <f t="shared" si="55"/>
        <v>49.095974873466503</v>
      </c>
      <c r="G176" s="5">
        <f t="shared" si="50"/>
        <v>163653.24957823969</v>
      </c>
      <c r="H176" s="5">
        <f t="shared" si="56"/>
        <v>1.6961522472738941</v>
      </c>
      <c r="I176" s="5">
        <f t="shared" si="57"/>
        <v>2.745634436338674E-5</v>
      </c>
      <c r="J176" s="5">
        <f t="shared" si="52"/>
        <v>3.8942162589578273E-7</v>
      </c>
      <c r="K176" s="60">
        <f t="shared" si="51"/>
        <v>1.6961518578522683</v>
      </c>
      <c r="L176" s="5">
        <f t="shared" si="58"/>
        <v>49.095963601462842</v>
      </c>
      <c r="M176" s="5">
        <f t="shared" si="59"/>
        <v>1.6961518578522683E-3</v>
      </c>
    </row>
    <row r="177" spans="1:13" x14ac:dyDescent="0.25">
      <c r="B177" s="5">
        <f>'Mg2+离子浓度'!B177</f>
        <v>1.4665526421623092</v>
      </c>
      <c r="C177" s="5">
        <f t="shared" si="53"/>
        <v>2.9999999999996696E-4</v>
      </c>
      <c r="D177" s="5">
        <f t="shared" si="60"/>
        <v>0</v>
      </c>
      <c r="E177" s="5">
        <f t="shared" si="54"/>
        <v>0</v>
      </c>
      <c r="F177" s="5">
        <f t="shared" si="55"/>
        <v>49.095963601462842</v>
      </c>
      <c r="G177" s="5">
        <f t="shared" si="50"/>
        <v>163653.21200489416</v>
      </c>
      <c r="H177" s="5">
        <f t="shared" si="56"/>
        <v>1.6961518578522685</v>
      </c>
      <c r="I177" s="5">
        <f t="shared" si="57"/>
        <v>2.7461955714604959E-5</v>
      </c>
      <c r="J177" s="5">
        <f t="shared" si="52"/>
        <v>3.8942153648800529E-7</v>
      </c>
      <c r="K177" s="60">
        <f t="shared" si="51"/>
        <v>1.6961514684307319</v>
      </c>
      <c r="L177" s="5">
        <f t="shared" si="58"/>
        <v>49.095952329461753</v>
      </c>
      <c r="M177" s="5">
        <f t="shared" si="59"/>
        <v>1.696151468430732E-3</v>
      </c>
    </row>
    <row r="178" spans="1:13" x14ac:dyDescent="0.25">
      <c r="B178" s="5">
        <f>'Mg2+离子浓度'!B178</f>
        <v>1.4667526421623092</v>
      </c>
      <c r="C178" s="5">
        <f t="shared" si="53"/>
        <v>1.9999999999997797E-4</v>
      </c>
      <c r="D178" s="5">
        <f t="shared" si="60"/>
        <v>0</v>
      </c>
      <c r="E178" s="5">
        <f t="shared" si="54"/>
        <v>0</v>
      </c>
      <c r="F178" s="5">
        <f t="shared" si="55"/>
        <v>49.095952329461753</v>
      </c>
      <c r="G178" s="5">
        <f t="shared" si="50"/>
        <v>245479.76164733581</v>
      </c>
      <c r="H178" s="5">
        <f t="shared" si="56"/>
        <v>1.6961514684307317</v>
      </c>
      <c r="I178" s="5">
        <f t="shared" si="57"/>
        <v>2.746569451202395E-5</v>
      </c>
      <c r="J178" s="5">
        <f t="shared" si="52"/>
        <v>3.179612800809501E-7</v>
      </c>
      <c r="K178" s="60">
        <f t="shared" si="51"/>
        <v>1.6961511504694518</v>
      </c>
      <c r="L178" s="5">
        <f t="shared" si="58"/>
        <v>49.095943125913521</v>
      </c>
      <c r="M178" s="5">
        <f t="shared" si="59"/>
        <v>1.6961511504694517E-3</v>
      </c>
    </row>
    <row r="179" spans="1:13" x14ac:dyDescent="0.25">
      <c r="B179" s="5">
        <f>'Mg2+离子浓度'!B179</f>
        <v>1.4677526421623093</v>
      </c>
      <c r="C179" s="5">
        <f t="shared" si="53"/>
        <v>1.0000000000001119E-3</v>
      </c>
      <c r="D179" s="5">
        <f t="shared" si="60"/>
        <v>0</v>
      </c>
      <c r="E179" s="5">
        <f t="shared" si="54"/>
        <v>0</v>
      </c>
      <c r="F179" s="5">
        <f t="shared" si="55"/>
        <v>49.095943125913521</v>
      </c>
      <c r="G179" s="5">
        <f t="shared" si="50"/>
        <v>49095.94312590803</v>
      </c>
      <c r="H179" s="5">
        <f t="shared" si="56"/>
        <v>1.6961511504694518</v>
      </c>
      <c r="I179" s="5">
        <f t="shared" si="57"/>
        <v>2.7484414871994292E-5</v>
      </c>
      <c r="J179" s="5">
        <f t="shared" si="52"/>
        <v>7.1098290319274899E-7</v>
      </c>
      <c r="K179" s="60">
        <f t="shared" si="51"/>
        <v>1.6961504394865485</v>
      </c>
      <c r="L179" s="5">
        <f t="shared" si="58"/>
        <v>49.095922546157887</v>
      </c>
      <c r="M179" s="5">
        <f t="shared" si="59"/>
        <v>1.6961504394865485E-3</v>
      </c>
    </row>
    <row r="180" spans="1:13" x14ac:dyDescent="0.25">
      <c r="B180" s="5">
        <f>'Mg2+离子浓度'!B180</f>
        <v>1.4707526421623092</v>
      </c>
      <c r="C180" s="5">
        <f t="shared" si="53"/>
        <v>2.9999999999998916E-3</v>
      </c>
      <c r="D180" s="5">
        <f t="shared" si="60"/>
        <v>0</v>
      </c>
      <c r="E180" s="5">
        <f t="shared" si="54"/>
        <v>0</v>
      </c>
      <c r="F180" s="5">
        <f t="shared" si="55"/>
        <v>49.095922546157887</v>
      </c>
      <c r="G180" s="5">
        <f t="shared" si="50"/>
        <v>16365.307515386554</v>
      </c>
      <c r="H180" s="5">
        <f t="shared" si="56"/>
        <v>1.6961504394865481</v>
      </c>
      <c r="I180" s="5">
        <f t="shared" si="57"/>
        <v>2.7540579853790814E-5</v>
      </c>
      <c r="J180" s="5">
        <f t="shared" si="52"/>
        <v>1.2314579954468641E-6</v>
      </c>
      <c r="K180" s="60">
        <f t="shared" si="51"/>
        <v>1.6961492080285527</v>
      </c>
      <c r="L180" s="5">
        <f t="shared" si="58"/>
        <v>49.095886900990472</v>
      </c>
      <c r="M180" s="5">
        <f t="shared" si="59"/>
        <v>1.6961492080285528E-3</v>
      </c>
    </row>
    <row r="181" spans="1:13" x14ac:dyDescent="0.25">
      <c r="B181" s="5">
        <f>'Mg2+离子浓度'!B181</f>
        <v>1.4737526421623093</v>
      </c>
      <c r="C181" s="5">
        <f t="shared" si="53"/>
        <v>3.0000000000001137E-3</v>
      </c>
      <c r="D181" s="5">
        <f t="shared" si="60"/>
        <v>0</v>
      </c>
      <c r="E181" s="5">
        <f t="shared" si="54"/>
        <v>0</v>
      </c>
      <c r="F181" s="5">
        <f t="shared" si="55"/>
        <v>49.095886900990472</v>
      </c>
      <c r="G181" s="5">
        <f t="shared" si="50"/>
        <v>16365.29563366287</v>
      </c>
      <c r="H181" s="5">
        <f t="shared" si="56"/>
        <v>1.6961492080285525</v>
      </c>
      <c r="I181" s="5">
        <f t="shared" si="57"/>
        <v>2.759673632024281E-5</v>
      </c>
      <c r="J181" s="5">
        <f t="shared" si="52"/>
        <v>1.2314571013700874E-6</v>
      </c>
      <c r="K181" s="60">
        <f t="shared" si="51"/>
        <v>1.6961479765714511</v>
      </c>
      <c r="L181" s="5">
        <f t="shared" si="58"/>
        <v>49.095851255848942</v>
      </c>
      <c r="M181" s="5">
        <f t="shared" si="59"/>
        <v>1.6961479765714512E-3</v>
      </c>
    </row>
    <row r="182" spans="1:13" x14ac:dyDescent="0.25">
      <c r="B182" s="5">
        <f>'Mg2+离子浓度'!B182</f>
        <v>1.4757526421623093</v>
      </c>
      <c r="C182" s="5">
        <f t="shared" si="53"/>
        <v>2.0000000000000018E-3</v>
      </c>
      <c r="D182" s="5">
        <f t="shared" si="60"/>
        <v>0</v>
      </c>
      <c r="E182" s="5">
        <f t="shared" si="54"/>
        <v>0</v>
      </c>
      <c r="F182" s="5">
        <f t="shared" si="55"/>
        <v>49.095851255848942</v>
      </c>
      <c r="G182" s="5">
        <f t="shared" si="50"/>
        <v>24547.925627924447</v>
      </c>
      <c r="H182" s="5">
        <f t="shared" si="56"/>
        <v>1.6961479765714511</v>
      </c>
      <c r="I182" s="5">
        <f t="shared" si="57"/>
        <v>2.7634167231476253E-5</v>
      </c>
      <c r="J182" s="5">
        <f t="shared" si="52"/>
        <v>1.0054797828176878E-6</v>
      </c>
      <c r="K182" s="60">
        <f t="shared" si="51"/>
        <v>1.6961469710916683</v>
      </c>
      <c r="L182" s="5">
        <f t="shared" si="58"/>
        <v>49.095822151733884</v>
      </c>
      <c r="M182" s="5">
        <f t="shared" si="59"/>
        <v>1.6961469710916684E-3</v>
      </c>
    </row>
    <row r="183" spans="1:13" x14ac:dyDescent="0.25">
      <c r="B183" s="5">
        <f>'Mg2+离子浓度'!B183</f>
        <v>1.4857526421623093</v>
      </c>
      <c r="C183" s="5">
        <f t="shared" si="53"/>
        <v>1.0000000000000009E-2</v>
      </c>
      <c r="D183" s="5">
        <f t="shared" si="60"/>
        <v>0</v>
      </c>
      <c r="E183" s="5">
        <f t="shared" si="54"/>
        <v>0</v>
      </c>
      <c r="F183" s="5">
        <f t="shared" si="55"/>
        <v>49.095822151733884</v>
      </c>
      <c r="G183" s="5">
        <f t="shared" si="50"/>
        <v>4909.5822151733837</v>
      </c>
      <c r="H183" s="5">
        <f t="shared" si="56"/>
        <v>1.6961469710916683</v>
      </c>
      <c r="I183" s="5">
        <f t="shared" si="57"/>
        <v>2.7821405475497295E-5</v>
      </c>
      <c r="J183" s="5">
        <f t="shared" si="52"/>
        <v>2.2483198115729764E-6</v>
      </c>
      <c r="K183" s="60">
        <f t="shared" si="51"/>
        <v>1.6961447227718567</v>
      </c>
      <c r="L183" s="5">
        <f t="shared" si="58"/>
        <v>49.095757072992782</v>
      </c>
      <c r="M183" s="5">
        <f t="shared" si="59"/>
        <v>1.6961447227718568E-3</v>
      </c>
    </row>
    <row r="184" spans="1:13" x14ac:dyDescent="0.25">
      <c r="B184" s="5">
        <f>'Mg2+离子浓度'!B184</f>
        <v>1.5157526421623093</v>
      </c>
      <c r="C184" s="5">
        <f t="shared" si="53"/>
        <v>3.0000000000000027E-2</v>
      </c>
      <c r="D184" s="5">
        <f t="shared" si="60"/>
        <v>0</v>
      </c>
      <c r="E184" s="5">
        <f t="shared" si="54"/>
        <v>0</v>
      </c>
      <c r="F184" s="5">
        <f t="shared" si="55"/>
        <v>49.095757072992782</v>
      </c>
      <c r="G184" s="5">
        <f t="shared" si="50"/>
        <v>1636.5252357664247</v>
      </c>
      <c r="H184" s="5">
        <f t="shared" si="56"/>
        <v>1.6961447227718567</v>
      </c>
      <c r="I184" s="5">
        <f t="shared" si="57"/>
        <v>2.8383131729143336E-5</v>
      </c>
      <c r="J184" s="5">
        <f t="shared" si="52"/>
        <v>3.8941989833636966E-6</v>
      </c>
      <c r="K184" s="60">
        <f t="shared" si="51"/>
        <v>1.6961408285728734</v>
      </c>
      <c r="L184" s="5">
        <f t="shared" si="58"/>
        <v>49.095644353456109</v>
      </c>
      <c r="M184" s="5">
        <f t="shared" si="59"/>
        <v>1.6961408285728734E-3</v>
      </c>
    </row>
    <row r="185" spans="1:13" x14ac:dyDescent="0.25">
      <c r="B185" s="5">
        <f>'Mg2+离子浓度'!B185</f>
        <v>1.5457526421623093</v>
      </c>
      <c r="C185" s="5">
        <f t="shared" si="53"/>
        <v>3.0000000000000027E-2</v>
      </c>
      <c r="D185" s="5">
        <f t="shared" si="60"/>
        <v>0</v>
      </c>
      <c r="E185" s="5">
        <f t="shared" si="54"/>
        <v>0</v>
      </c>
      <c r="F185" s="5">
        <f t="shared" si="55"/>
        <v>49.095644353456109</v>
      </c>
      <c r="G185" s="5">
        <f t="shared" si="50"/>
        <v>1636.5214784485356</v>
      </c>
      <c r="H185" s="5">
        <f t="shared" si="56"/>
        <v>1.6961408285728736</v>
      </c>
      <c r="I185" s="5">
        <f t="shared" si="57"/>
        <v>2.8944828406394601E-5</v>
      </c>
      <c r="J185" s="5">
        <f t="shared" si="52"/>
        <v>3.8941900426256109E-6</v>
      </c>
      <c r="K185" s="60">
        <f t="shared" si="51"/>
        <v>1.696136934382831</v>
      </c>
      <c r="L185" s="5">
        <f t="shared" si="58"/>
        <v>49.095531634178236</v>
      </c>
      <c r="M185" s="5">
        <f t="shared" si="59"/>
        <v>1.6961369343828311E-3</v>
      </c>
    </row>
    <row r="186" spans="1:13" x14ac:dyDescent="0.25">
      <c r="B186" s="5">
        <f>'Mg2+离子浓度'!B186</f>
        <v>1.5657526421623094</v>
      </c>
      <c r="C186" s="5">
        <f t="shared" si="53"/>
        <v>2.0000000000000018E-2</v>
      </c>
      <c r="D186" s="5">
        <f t="shared" si="60"/>
        <v>0</v>
      </c>
      <c r="E186" s="5">
        <f t="shared" si="54"/>
        <v>0</v>
      </c>
      <c r="F186" s="5">
        <f t="shared" si="55"/>
        <v>49.095531634178236</v>
      </c>
      <c r="G186" s="5">
        <f t="shared" si="50"/>
        <v>2454.7765817089098</v>
      </c>
      <c r="H186" s="5">
        <f t="shared" si="56"/>
        <v>1.696136934382831</v>
      </c>
      <c r="I186" s="5">
        <f t="shared" si="57"/>
        <v>2.9319268986728126E-5</v>
      </c>
      <c r="J186" s="5">
        <f t="shared" si="52"/>
        <v>3.1795855552212893E-6</v>
      </c>
      <c r="K186" s="60">
        <f t="shared" si="51"/>
        <v>1.6961337547972757</v>
      </c>
      <c r="L186" s="5">
        <f t="shared" si="58"/>
        <v>49.095439599484543</v>
      </c>
      <c r="M186" s="5">
        <f t="shared" si="59"/>
        <v>1.6961337547972757E-3</v>
      </c>
    </row>
    <row r="187" spans="1:13" x14ac:dyDescent="0.25">
      <c r="B187" s="5">
        <f>'Mg2+离子浓度'!B187</f>
        <v>1.6157526421623092</v>
      </c>
      <c r="C187" s="5">
        <f t="shared" si="53"/>
        <v>4.9999999999999822E-2</v>
      </c>
      <c r="D187" s="5">
        <f t="shared" si="60"/>
        <v>0</v>
      </c>
      <c r="E187" s="5">
        <f t="shared" si="54"/>
        <v>0</v>
      </c>
      <c r="F187" s="5">
        <f t="shared" si="55"/>
        <v>49.095439599484543</v>
      </c>
      <c r="G187" s="5">
        <f t="shared" si="50"/>
        <v>981.90879198969435</v>
      </c>
      <c r="H187" s="5">
        <f t="shared" si="56"/>
        <v>1.6961337547972757</v>
      </c>
      <c r="I187" s="5">
        <f t="shared" si="57"/>
        <v>3.0255479857349115E-5</v>
      </c>
      <c r="J187" s="5">
        <f t="shared" si="52"/>
        <v>5.0273567606130039E-6</v>
      </c>
      <c r="K187" s="60">
        <f t="shared" si="51"/>
        <v>1.696128727440515</v>
      </c>
      <c r="L187" s="5">
        <f t="shared" si="58"/>
        <v>49.095294080129435</v>
      </c>
      <c r="M187" s="5">
        <f t="shared" si="59"/>
        <v>1.696128727440515E-3</v>
      </c>
    </row>
    <row r="188" spans="1:13" x14ac:dyDescent="0.25">
      <c r="A188" t="s">
        <v>226</v>
      </c>
      <c r="B188" s="5">
        <f>'Mg2+离子浓度'!B188</f>
        <v>1.6657526421623092</v>
      </c>
      <c r="C188" s="5">
        <f t="shared" si="53"/>
        <v>5.0000000000000044E-2</v>
      </c>
      <c r="D188" s="5">
        <f t="shared" si="60"/>
        <v>0</v>
      </c>
      <c r="E188" s="5">
        <f t="shared" si="54"/>
        <v>0</v>
      </c>
      <c r="F188" s="5">
        <f t="shared" si="55"/>
        <v>49.095294080129435</v>
      </c>
      <c r="G188" s="5">
        <f t="shared" si="50"/>
        <v>981.90588160258778</v>
      </c>
      <c r="H188" s="5">
        <f t="shared" si="56"/>
        <v>1.6961287274405152</v>
      </c>
      <c r="I188" s="5">
        <f t="shared" si="57"/>
        <v>3.1191653237363019E-5</v>
      </c>
      <c r="J188" s="5">
        <f t="shared" si="52"/>
        <v>5.0273418594792297E-6</v>
      </c>
      <c r="K188" s="60">
        <f t="shared" si="51"/>
        <v>1.6961237000986558</v>
      </c>
      <c r="L188" s="5">
        <f t="shared" si="58"/>
        <v>49.09514856120564</v>
      </c>
      <c r="M188" s="5">
        <f t="shared" si="59"/>
        <v>1.6961237000986558E-3</v>
      </c>
    </row>
    <row r="189" spans="1:13" x14ac:dyDescent="0.25">
      <c r="A189" s="5">
        <f>(A169+A190)*6</f>
        <v>1.758894186420414</v>
      </c>
      <c r="B189" s="5">
        <f>'Mg2+离子浓度'!B189</f>
        <v>1.7157526421623093</v>
      </c>
      <c r="C189" s="5">
        <f t="shared" si="53"/>
        <v>5.0000000000000044E-2</v>
      </c>
      <c r="D189" s="5">
        <f t="shared" si="60"/>
        <v>0</v>
      </c>
      <c r="E189" s="5">
        <f t="shared" si="54"/>
        <v>0</v>
      </c>
      <c r="F189" s="5">
        <f t="shared" si="55"/>
        <v>49.09514856120564</v>
      </c>
      <c r="G189" s="5">
        <f t="shared" si="50"/>
        <v>981.90297122411198</v>
      </c>
      <c r="H189" s="5">
        <f t="shared" si="56"/>
        <v>1.6961237000986558</v>
      </c>
      <c r="I189" s="5">
        <f t="shared" si="57"/>
        <v>3.2127821067457323E-5</v>
      </c>
      <c r="J189" s="5">
        <f t="shared" si="52"/>
        <v>5.0273269583896113E-6</v>
      </c>
      <c r="K189" s="60">
        <f t="shared" si="51"/>
        <v>1.6961186727716975</v>
      </c>
      <c r="L189" s="5">
        <f t="shared" si="58"/>
        <v>49.095003042713167</v>
      </c>
      <c r="M189" s="5">
        <f t="shared" si="59"/>
        <v>1.6961186727716974E-3</v>
      </c>
    </row>
    <row r="190" spans="1:13" x14ac:dyDescent="0.25">
      <c r="A190" s="79">
        <v>0.2931415442581049</v>
      </c>
      <c r="B190" s="5">
        <f>'Mg2+离子浓度'!B190</f>
        <v>1.7589016732323783</v>
      </c>
      <c r="C190" s="5">
        <f t="shared" si="53"/>
        <v>4.3149031070069066E-2</v>
      </c>
      <c r="D190" s="5">
        <f t="shared" si="60"/>
        <v>0</v>
      </c>
      <c r="E190" s="5">
        <f t="shared" si="54"/>
        <v>0</v>
      </c>
      <c r="F190" s="5">
        <f t="shared" si="55"/>
        <v>49.095003042713167</v>
      </c>
      <c r="G190" s="5">
        <f t="shared" si="50"/>
        <v>1137.800822525737</v>
      </c>
      <c r="H190" s="5">
        <f t="shared" si="56"/>
        <v>1.6961186727716973</v>
      </c>
      <c r="I190" s="5">
        <f t="shared" si="57"/>
        <v>3.2935697925788569E-5</v>
      </c>
      <c r="J190" s="5">
        <f t="shared" si="52"/>
        <v>4.6702095280940347E-6</v>
      </c>
      <c r="K190" s="60">
        <f t="shared" si="51"/>
        <v>1.6961140025621693</v>
      </c>
      <c r="L190" s="5">
        <f t="shared" si="58"/>
        <v>49.094867861163273</v>
      </c>
      <c r="M190" s="5">
        <f t="shared" si="59"/>
        <v>1.6961140025621693E-3</v>
      </c>
    </row>
    <row r="191" spans="1:13" s="17" customFormat="1" x14ac:dyDescent="0.25">
      <c r="B191" s="5">
        <f>'Mg2+离子浓度'!B191</f>
        <v>1.7589016733323783</v>
      </c>
      <c r="C191" s="18">
        <f t="shared" ref="C191:C248" si="61">B191-B190</f>
        <v>1.000000082740371E-10</v>
      </c>
      <c r="D191" s="18">
        <f t="shared" si="60"/>
        <v>1093006.8311928215</v>
      </c>
      <c r="E191" s="18">
        <f t="shared" ref="E191:E248" si="62">C191*D191</f>
        <v>1.0930069216286122E-4</v>
      </c>
      <c r="F191" s="18">
        <f t="shared" ref="F191:F248" si="63">E191+L190</f>
        <v>49.094977161855439</v>
      </c>
      <c r="G191" s="18">
        <f t="shared" si="50"/>
        <v>490949730997.19153</v>
      </c>
      <c r="H191" s="18">
        <f t="shared" ref="H191:H248" si="64">F191/$C$9/96485/0.0001</f>
        <v>1.6961177786479913</v>
      </c>
      <c r="I191" s="18">
        <f t="shared" ref="I191:I248" si="65">$C$8*H191/(50*0.000001)*B191</f>
        <v>3.2935680565321541E-5</v>
      </c>
      <c r="J191" s="5">
        <f t="shared" si="52"/>
        <v>2.2482812086754122E-10</v>
      </c>
      <c r="K191" s="18">
        <f t="shared" si="51"/>
        <v>1.6961177784231631</v>
      </c>
      <c r="L191" s="18">
        <f t="shared" ref="L191:L248" si="66">K191*0.0001*$C$9*96485</f>
        <v>49.094977155347664</v>
      </c>
      <c r="M191" s="18">
        <f t="shared" ref="M191:M248" si="67">K191*0.001</f>
        <v>1.6961177784231632E-3</v>
      </c>
    </row>
    <row r="192" spans="1:13" s="17" customFormat="1" x14ac:dyDescent="0.25">
      <c r="B192" s="5">
        <f>'Mg2+离子浓度'!B192</f>
        <v>1.7589016736323784</v>
      </c>
      <c r="C192" s="18">
        <f t="shared" si="61"/>
        <v>3.000000248221113E-10</v>
      </c>
      <c r="D192" s="18">
        <f t="shared" si="60"/>
        <v>1093006.8311928215</v>
      </c>
      <c r="E192" s="18">
        <f t="shared" si="62"/>
        <v>3.2790207648858367E-4</v>
      </c>
      <c r="F192" s="18">
        <f t="shared" si="63"/>
        <v>49.095305057424156</v>
      </c>
      <c r="G192" s="18">
        <f t="shared" si="50"/>
        <v>163651003317.5358</v>
      </c>
      <c r="H192" s="18">
        <f t="shared" si="64"/>
        <v>1.6961291066806292</v>
      </c>
      <c r="I192" s="18">
        <f t="shared" si="65"/>
        <v>3.293590054178613E-5</v>
      </c>
      <c r="J192" s="5">
        <f t="shared" si="52"/>
        <v>3.8941632912950627E-10</v>
      </c>
      <c r="K192" s="18">
        <f t="shared" si="51"/>
        <v>1.6961291062912129</v>
      </c>
      <c r="L192" s="18">
        <f t="shared" si="66"/>
        <v>49.095305046152298</v>
      </c>
      <c r="M192" s="18">
        <f t="shared" si="67"/>
        <v>1.696129106291213E-3</v>
      </c>
    </row>
    <row r="193" spans="1:13" s="17" customFormat="1" x14ac:dyDescent="0.25">
      <c r="B193" s="5">
        <f>'Mg2+离子浓度'!B193</f>
        <v>1.7589016740323784</v>
      </c>
      <c r="C193" s="18">
        <f t="shared" si="61"/>
        <v>4.000000330961484E-10</v>
      </c>
      <c r="D193" s="18">
        <f t="shared" si="60"/>
        <v>1093006.8311928215</v>
      </c>
      <c r="E193" s="18">
        <f t="shared" si="62"/>
        <v>4.3720276865144488E-4</v>
      </c>
      <c r="F193" s="18">
        <f t="shared" si="63"/>
        <v>49.095742248920949</v>
      </c>
      <c r="G193" s="18">
        <f t="shared" si="50"/>
        <v>122739345466.80339</v>
      </c>
      <c r="H193" s="18">
        <f t="shared" si="64"/>
        <v>1.6961442106345008</v>
      </c>
      <c r="I193" s="18">
        <f t="shared" si="65"/>
        <v>3.2936193841998277E-5</v>
      </c>
      <c r="J193" s="5">
        <f t="shared" si="52"/>
        <v>4.4966324909498699E-10</v>
      </c>
      <c r="K193" s="18">
        <f t="shared" si="51"/>
        <v>1.6961442101848376</v>
      </c>
      <c r="L193" s="18">
        <f t="shared" si="66"/>
        <v>49.095742235905227</v>
      </c>
      <c r="M193" s="18">
        <f t="shared" si="67"/>
        <v>1.6961442101848378E-3</v>
      </c>
    </row>
    <row r="194" spans="1:13" s="17" customFormat="1" x14ac:dyDescent="0.25">
      <c r="B194" s="5">
        <f>'Mg2+离子浓度'!B194</f>
        <v>1.7589016742323784</v>
      </c>
      <c r="C194" s="18">
        <f t="shared" si="61"/>
        <v>2.000000165480742E-10</v>
      </c>
      <c r="D194" s="18">
        <f t="shared" si="60"/>
        <v>1093006.8311928215</v>
      </c>
      <c r="E194" s="18">
        <f t="shared" si="62"/>
        <v>2.1860138432572244E-4</v>
      </c>
      <c r="F194" s="18">
        <f t="shared" si="63"/>
        <v>49.095960837289553</v>
      </c>
      <c r="G194" s="18">
        <f t="shared" si="50"/>
        <v>245479783875.35938</v>
      </c>
      <c r="H194" s="18">
        <f t="shared" si="64"/>
        <v>1.6961517623564821</v>
      </c>
      <c r="I194" s="18">
        <f t="shared" si="65"/>
        <v>3.2936340487153613E-5</v>
      </c>
      <c r="J194" s="5">
        <f t="shared" si="52"/>
        <v>3.1796134833453369E-10</v>
      </c>
      <c r="K194" s="18">
        <f t="shared" si="51"/>
        <v>1.6961517620385207</v>
      </c>
      <c r="L194" s="18">
        <f t="shared" si="66"/>
        <v>49.095960828086</v>
      </c>
      <c r="M194" s="18">
        <f t="shared" si="67"/>
        <v>1.6961517620385207E-3</v>
      </c>
    </row>
    <row r="195" spans="1:13" s="17" customFormat="1" x14ac:dyDescent="0.25">
      <c r="B195" s="5">
        <f>'Mg2+离子浓度'!B195</f>
        <v>1.7589016832323783</v>
      </c>
      <c r="C195" s="18">
        <f t="shared" si="61"/>
        <v>8.9999998564849193E-9</v>
      </c>
      <c r="D195" s="18">
        <f t="shared" si="60"/>
        <v>1093006.8311928215</v>
      </c>
      <c r="E195" s="18">
        <f t="shared" si="62"/>
        <v>9.83706132387243E-3</v>
      </c>
      <c r="F195" s="18">
        <f t="shared" si="63"/>
        <v>49.105797889409871</v>
      </c>
      <c r="G195" s="18">
        <f t="shared" si="50"/>
        <v>5456199852.495204</v>
      </c>
      <c r="H195" s="18">
        <f t="shared" si="64"/>
        <v>1.6964916097289688</v>
      </c>
      <c r="I195" s="18">
        <f t="shared" si="65"/>
        <v>3.2942939905278469E-5</v>
      </c>
      <c r="J195" s="5">
        <f t="shared" si="52"/>
        <v>2.133376827842998E-9</v>
      </c>
      <c r="K195" s="18">
        <f t="shared" si="51"/>
        <v>1.696491607595592</v>
      </c>
      <c r="L195" s="18">
        <f t="shared" si="66"/>
        <v>49.105797827658215</v>
      </c>
      <c r="M195" s="18">
        <f t="shared" si="67"/>
        <v>1.6964916075955922E-3</v>
      </c>
    </row>
    <row r="196" spans="1:13" s="17" customFormat="1" x14ac:dyDescent="0.25">
      <c r="B196" s="5">
        <f>'Mg2+离子浓度'!B196</f>
        <v>1.7589017732323784</v>
      </c>
      <c r="C196" s="18">
        <f t="shared" si="61"/>
        <v>9.0000000119161427E-8</v>
      </c>
      <c r="D196" s="18">
        <f t="shared" si="60"/>
        <v>1093006.8311928215</v>
      </c>
      <c r="E196" s="18">
        <f t="shared" si="62"/>
        <v>9.8370614937598189E-2</v>
      </c>
      <c r="F196" s="18">
        <f t="shared" si="63"/>
        <v>49.204168442595815</v>
      </c>
      <c r="G196" s="18">
        <f t="shared" si="50"/>
        <v>546712981.97165239</v>
      </c>
      <c r="H196" s="18">
        <f t="shared" si="64"/>
        <v>1.6998900845587679</v>
      </c>
      <c r="I196" s="18">
        <f t="shared" si="65"/>
        <v>3.3008934111697321E-5</v>
      </c>
      <c r="J196" s="5">
        <f t="shared" si="52"/>
        <v>6.7598444396835985E-9</v>
      </c>
      <c r="K196" s="18">
        <f t="shared" si="51"/>
        <v>1.6998900777989234</v>
      </c>
      <c r="L196" s="18">
        <f t="shared" si="66"/>
        <v>49.204168246928738</v>
      </c>
      <c r="M196" s="18">
        <f t="shared" si="67"/>
        <v>1.6998900777989235E-3</v>
      </c>
    </row>
    <row r="197" spans="1:13" s="17" customFormat="1" x14ac:dyDescent="0.25">
      <c r="B197" s="5">
        <f>'Mg2+离子浓度'!B197</f>
        <v>1.7589026732323783</v>
      </c>
      <c r="C197" s="18">
        <f t="shared" si="61"/>
        <v>8.9999999985934664E-7</v>
      </c>
      <c r="D197" s="18">
        <f t="shared" si="60"/>
        <v>1093006.8311928215</v>
      </c>
      <c r="E197" s="18">
        <f t="shared" si="62"/>
        <v>0.98370614791980426</v>
      </c>
      <c r="F197" s="18">
        <f t="shared" si="63"/>
        <v>50.187874394848542</v>
      </c>
      <c r="G197" s="18">
        <f t="shared" si="50"/>
        <v>55764304.891879976</v>
      </c>
      <c r="H197" s="18">
        <f t="shared" si="64"/>
        <v>1.7338748473803716</v>
      </c>
      <c r="I197" s="18">
        <f t="shared" si="65"/>
        <v>3.3668876829349196E-5</v>
      </c>
      <c r="J197" s="5">
        <f t="shared" si="52"/>
        <v>2.1803871176088078E-8</v>
      </c>
      <c r="K197" s="18">
        <f t="shared" si="51"/>
        <v>1.7338748255765004</v>
      </c>
      <c r="L197" s="18">
        <f t="shared" si="66"/>
        <v>50.187873763724596</v>
      </c>
      <c r="M197" s="18">
        <f t="shared" si="67"/>
        <v>1.7338748255765004E-3</v>
      </c>
    </row>
    <row r="198" spans="1:13" s="17" customFormat="1" x14ac:dyDescent="0.25">
      <c r="A198" s="18">
        <v>7.4868119641229509E-6</v>
      </c>
      <c r="B198" s="5">
        <f>'Mg2+离子浓度'!B198</f>
        <v>1.7589091600443425</v>
      </c>
      <c r="C198" s="18">
        <f t="shared" si="61"/>
        <v>6.4868119642458311E-6</v>
      </c>
      <c r="D198" s="18">
        <f t="shared" si="60"/>
        <v>1093006.8311928215</v>
      </c>
      <c r="E198" s="18">
        <f t="shared" si="62"/>
        <v>7.0901297895840178</v>
      </c>
      <c r="F198" s="18">
        <f t="shared" si="63"/>
        <v>57.278003553308615</v>
      </c>
      <c r="G198" s="18">
        <f t="shared" si="50"/>
        <v>8829915.8151978068</v>
      </c>
      <c r="H198" s="18">
        <f t="shared" si="64"/>
        <v>1.9788223921959756</v>
      </c>
      <c r="I198" s="18">
        <f t="shared" si="65"/>
        <v>3.8425479902347332E-5</v>
      </c>
      <c r="J198" s="5">
        <f t="shared" si="52"/>
        <v>6.6806247306930864E-8</v>
      </c>
      <c r="K198" s="18">
        <f t="shared" si="51"/>
        <v>1.9788223253897284</v>
      </c>
      <c r="L198" s="18">
        <f t="shared" si="66"/>
        <v>57.278001619568386</v>
      </c>
      <c r="M198" s="18">
        <f t="shared" si="67"/>
        <v>1.9788223253897285E-3</v>
      </c>
    </row>
    <row r="199" spans="1:13" x14ac:dyDescent="0.25">
      <c r="B199" s="5">
        <f>'Mg2+离子浓度'!B199</f>
        <v>1.7589116732323784</v>
      </c>
      <c r="C199" s="5">
        <f t="shared" si="61"/>
        <v>2.5131880359019476E-6</v>
      </c>
      <c r="D199" s="5">
        <f t="shared" si="60"/>
        <v>0</v>
      </c>
      <c r="E199" s="5">
        <f t="shared" si="62"/>
        <v>0</v>
      </c>
      <c r="F199" s="5">
        <f t="shared" si="63"/>
        <v>57.278001619568386</v>
      </c>
      <c r="G199" s="5">
        <f t="shared" si="50"/>
        <v>22790973.377768815</v>
      </c>
      <c r="H199" s="5">
        <f t="shared" si="64"/>
        <v>1.9788223253897281</v>
      </c>
      <c r="I199" s="5">
        <f t="shared" si="65"/>
        <v>3.8425533508684393E-5</v>
      </c>
      <c r="J199" s="5">
        <f t="shared" si="52"/>
        <v>4.1582816284809955E-8</v>
      </c>
      <c r="K199" s="60">
        <f t="shared" si="51"/>
        <v>1.9788222838069118</v>
      </c>
      <c r="L199" s="5">
        <f t="shared" si="66"/>
        <v>57.278000415932972</v>
      </c>
      <c r="M199" s="5">
        <f t="shared" si="67"/>
        <v>1.9788222838069119E-3</v>
      </c>
    </row>
    <row r="200" spans="1:13" x14ac:dyDescent="0.25">
      <c r="B200" s="5">
        <f>'Mg2+离子浓度'!B200</f>
        <v>1.7589216732323782</v>
      </c>
      <c r="C200" s="5">
        <f t="shared" si="61"/>
        <v>9.9999999998434674E-6</v>
      </c>
      <c r="D200" s="5">
        <f t="shared" si="60"/>
        <v>0</v>
      </c>
      <c r="E200" s="5">
        <f t="shared" si="62"/>
        <v>0</v>
      </c>
      <c r="F200" s="5">
        <f t="shared" si="63"/>
        <v>57.278000415932972</v>
      </c>
      <c r="G200" s="5">
        <f t="shared" si="50"/>
        <v>5727800.0416829558</v>
      </c>
      <c r="H200" s="5">
        <f t="shared" si="64"/>
        <v>1.9788222838069118</v>
      </c>
      <c r="I200" s="5">
        <f t="shared" si="65"/>
        <v>3.8425751163193386E-5</v>
      </c>
      <c r="J200" s="5">
        <f t="shared" si="52"/>
        <v>8.2947136630073159E-8</v>
      </c>
      <c r="K200" s="60">
        <f t="shared" si="51"/>
        <v>1.9788222008597751</v>
      </c>
      <c r="L200" s="5">
        <f t="shared" si="66"/>
        <v>57.277998014986615</v>
      </c>
      <c r="M200" s="5">
        <f t="shared" si="67"/>
        <v>1.9788222008597753E-3</v>
      </c>
    </row>
    <row r="201" spans="1:13" x14ac:dyDescent="0.25">
      <c r="B201" s="5">
        <f>'Mg2+离子浓度'!B201</f>
        <v>1.7589516732323784</v>
      </c>
      <c r="C201" s="5">
        <f t="shared" si="61"/>
        <v>3.0000000000196536E-5</v>
      </c>
      <c r="D201" s="5">
        <f t="shared" si="60"/>
        <v>0</v>
      </c>
      <c r="E201" s="5">
        <f t="shared" si="62"/>
        <v>0</v>
      </c>
      <c r="F201" s="5">
        <f t="shared" si="63"/>
        <v>57.277998014986615</v>
      </c>
      <c r="G201" s="5">
        <f t="shared" si="50"/>
        <v>1909266.6004870459</v>
      </c>
      <c r="H201" s="5">
        <f t="shared" si="64"/>
        <v>1.9788222008597749</v>
      </c>
      <c r="I201" s="5">
        <f t="shared" si="65"/>
        <v>3.8426404938397735E-5</v>
      </c>
      <c r="J201" s="5">
        <f t="shared" si="52"/>
        <v>1.4366864896501903E-7</v>
      </c>
      <c r="K201" s="60">
        <f t="shared" si="51"/>
        <v>1.9788220571911259</v>
      </c>
      <c r="L201" s="5">
        <f t="shared" si="66"/>
        <v>57.277993856425738</v>
      </c>
      <c r="M201" s="5">
        <f t="shared" si="67"/>
        <v>1.9788220571911258E-3</v>
      </c>
    </row>
    <row r="202" spans="1:13" x14ac:dyDescent="0.25">
      <c r="B202" s="5">
        <f>'Mg2+离子浓度'!B202</f>
        <v>1.7589816732323784</v>
      </c>
      <c r="C202" s="5">
        <f t="shared" si="61"/>
        <v>2.9999999999974492E-5</v>
      </c>
      <c r="D202" s="5">
        <f t="shared" si="60"/>
        <v>0</v>
      </c>
      <c r="E202" s="5">
        <f t="shared" si="62"/>
        <v>0</v>
      </c>
      <c r="F202" s="5">
        <f t="shared" si="63"/>
        <v>57.277993856425738</v>
      </c>
      <c r="G202" s="5">
        <f t="shared" si="50"/>
        <v>1909266.4618824814</v>
      </c>
      <c r="H202" s="5">
        <f t="shared" si="64"/>
        <v>1.9788220571911261</v>
      </c>
      <c r="I202" s="5">
        <f t="shared" si="65"/>
        <v>3.8427057534386513E-5</v>
      </c>
      <c r="J202" s="5">
        <f t="shared" si="52"/>
        <v>1.4366863853369643E-7</v>
      </c>
      <c r="K202" s="60">
        <f t="shared" si="51"/>
        <v>1.9788219135224876</v>
      </c>
      <c r="L202" s="5">
        <f t="shared" si="66"/>
        <v>57.277989697865173</v>
      </c>
      <c r="M202" s="5">
        <f t="shared" si="67"/>
        <v>1.9788219135224877E-3</v>
      </c>
    </row>
    <row r="203" spans="1:13" x14ac:dyDescent="0.25">
      <c r="B203" s="5">
        <f>'Mg2+离子浓度'!B203</f>
        <v>1.7590016732323783</v>
      </c>
      <c r="C203" s="5">
        <f t="shared" si="61"/>
        <v>1.9999999999908979E-5</v>
      </c>
      <c r="D203" s="5">
        <f t="shared" si="60"/>
        <v>0</v>
      </c>
      <c r="E203" s="5">
        <f t="shared" si="62"/>
        <v>0</v>
      </c>
      <c r="F203" s="5">
        <f t="shared" si="63"/>
        <v>57.277989697865173</v>
      </c>
      <c r="G203" s="5">
        <f t="shared" si="50"/>
        <v>2863899.4849062925</v>
      </c>
      <c r="H203" s="5">
        <f t="shared" si="64"/>
        <v>1.9788219135224878</v>
      </c>
      <c r="I203" s="5">
        <f t="shared" si="65"/>
        <v>3.8427491668341074E-5</v>
      </c>
      <c r="J203" s="5">
        <f t="shared" si="52"/>
        <v>1.1730494363238291E-7</v>
      </c>
      <c r="K203" s="60">
        <f t="shared" si="51"/>
        <v>1.9788217962175443</v>
      </c>
      <c r="L203" s="5">
        <f t="shared" si="66"/>
        <v>57.277986302414924</v>
      </c>
      <c r="M203" s="5">
        <f t="shared" si="67"/>
        <v>1.9788217962175441E-3</v>
      </c>
    </row>
    <row r="204" spans="1:13" x14ac:dyDescent="0.25">
      <c r="B204" s="5">
        <f>'Mg2+离子浓度'!B204</f>
        <v>1.7591016732323783</v>
      </c>
      <c r="C204" s="5">
        <f t="shared" si="61"/>
        <v>9.9999999999988987E-5</v>
      </c>
      <c r="D204" s="5">
        <f t="shared" si="60"/>
        <v>0</v>
      </c>
      <c r="E204" s="5">
        <f t="shared" si="62"/>
        <v>0</v>
      </c>
      <c r="F204" s="5">
        <f t="shared" si="63"/>
        <v>57.277986302414924</v>
      </c>
      <c r="G204" s="5">
        <f t="shared" si="50"/>
        <v>572779.8630242123</v>
      </c>
      <c r="H204" s="5">
        <f t="shared" si="64"/>
        <v>1.9788217962175443</v>
      </c>
      <c r="I204" s="5">
        <f t="shared" si="65"/>
        <v>3.8429674009615008E-5</v>
      </c>
      <c r="J204" s="5">
        <f t="shared" si="52"/>
        <v>2.6230181251006886E-7</v>
      </c>
      <c r="K204" s="60">
        <f t="shared" si="51"/>
        <v>1.9788215339157318</v>
      </c>
      <c r="L204" s="5">
        <f t="shared" si="66"/>
        <v>57.277978709957807</v>
      </c>
      <c r="M204" s="5">
        <f t="shared" si="67"/>
        <v>1.9788215339157319E-3</v>
      </c>
    </row>
    <row r="205" spans="1:13" x14ac:dyDescent="0.25">
      <c r="B205" s="5">
        <f>'Mg2+离子浓度'!B205</f>
        <v>1.7594016732323783</v>
      </c>
      <c r="C205" s="5">
        <f t="shared" si="61"/>
        <v>2.9999999999996696E-4</v>
      </c>
      <c r="D205" s="5">
        <f t="shared" si="60"/>
        <v>0</v>
      </c>
      <c r="E205" s="5">
        <f t="shared" si="62"/>
        <v>0</v>
      </c>
      <c r="F205" s="5">
        <f t="shared" si="63"/>
        <v>57.277978709957807</v>
      </c>
      <c r="G205" s="5">
        <f t="shared" si="50"/>
        <v>190926.59569988039</v>
      </c>
      <c r="H205" s="5">
        <f t="shared" si="64"/>
        <v>1.9788215339157318</v>
      </c>
      <c r="I205" s="5">
        <f t="shared" si="65"/>
        <v>3.8436222772507583E-5</v>
      </c>
      <c r="J205" s="5">
        <f t="shared" si="52"/>
        <v>4.5432000596265779E-7</v>
      </c>
      <c r="K205" s="60">
        <f t="shared" si="51"/>
        <v>1.9788210795957257</v>
      </c>
      <c r="L205" s="5">
        <f t="shared" si="66"/>
        <v>57.277965559438073</v>
      </c>
      <c r="M205" s="5">
        <f t="shared" si="67"/>
        <v>1.9788210795957258E-3</v>
      </c>
    </row>
    <row r="206" spans="1:13" x14ac:dyDescent="0.25">
      <c r="B206" s="5">
        <f>'Mg2+离子浓度'!B206</f>
        <v>1.7597016732323782</v>
      </c>
      <c r="C206" s="5">
        <f t="shared" si="61"/>
        <v>2.9999999999996696E-4</v>
      </c>
      <c r="D206" s="5">
        <f t="shared" si="60"/>
        <v>0</v>
      </c>
      <c r="E206" s="5">
        <f t="shared" si="62"/>
        <v>0</v>
      </c>
      <c r="F206" s="5">
        <f t="shared" si="63"/>
        <v>57.277965559438073</v>
      </c>
      <c r="G206" s="5">
        <f t="shared" si="50"/>
        <v>190926.5518648146</v>
      </c>
      <c r="H206" s="5">
        <f t="shared" si="64"/>
        <v>1.9788210795957255</v>
      </c>
      <c r="I206" s="5">
        <f t="shared" si="65"/>
        <v>3.8442767803304777E-5</v>
      </c>
      <c r="J206" s="5">
        <f t="shared" si="52"/>
        <v>4.5431990165478343E-7</v>
      </c>
      <c r="K206" s="60">
        <f t="shared" si="51"/>
        <v>1.9788206252758238</v>
      </c>
      <c r="L206" s="5">
        <f t="shared" si="66"/>
        <v>57.277952408921358</v>
      </c>
      <c r="M206" s="5">
        <f t="shared" si="67"/>
        <v>1.9788206252758238E-3</v>
      </c>
    </row>
    <row r="207" spans="1:13" x14ac:dyDescent="0.25">
      <c r="B207" s="5">
        <f>'Mg2+离子浓度'!B207</f>
        <v>1.7599016732323782</v>
      </c>
      <c r="C207" s="5">
        <f t="shared" si="61"/>
        <v>1.9999999999997797E-4</v>
      </c>
      <c r="D207" s="5">
        <f t="shared" si="60"/>
        <v>0</v>
      </c>
      <c r="E207" s="5">
        <f t="shared" si="62"/>
        <v>0</v>
      </c>
      <c r="F207" s="5">
        <f t="shared" si="63"/>
        <v>57.277952408921358</v>
      </c>
      <c r="G207" s="5">
        <f t="shared" si="50"/>
        <v>286389.76204463834</v>
      </c>
      <c r="H207" s="5">
        <f t="shared" si="64"/>
        <v>1.9788206252758236</v>
      </c>
      <c r="I207" s="5">
        <f t="shared" si="65"/>
        <v>3.8447128213124274E-5</v>
      </c>
      <c r="J207" s="5">
        <f t="shared" si="52"/>
        <v>3.7095056118154816E-7</v>
      </c>
      <c r="K207" s="60">
        <f t="shared" si="51"/>
        <v>1.9788202543252624</v>
      </c>
      <c r="L207" s="5">
        <f t="shared" si="66"/>
        <v>57.277941671571888</v>
      </c>
      <c r="M207" s="5">
        <f t="shared" si="67"/>
        <v>1.9788202543252623E-3</v>
      </c>
    </row>
    <row r="208" spans="1:13" x14ac:dyDescent="0.25">
      <c r="B208" s="5">
        <f>'Mg2+离子浓度'!B208</f>
        <v>1.7609016732323783</v>
      </c>
      <c r="C208" s="5">
        <f t="shared" si="61"/>
        <v>1.0000000000001119E-3</v>
      </c>
      <c r="D208" s="5">
        <f t="shared" si="60"/>
        <v>0</v>
      </c>
      <c r="E208" s="5">
        <f t="shared" si="62"/>
        <v>0</v>
      </c>
      <c r="F208" s="5">
        <f t="shared" si="63"/>
        <v>57.277941671571888</v>
      </c>
      <c r="G208" s="5">
        <f t="shared" si="50"/>
        <v>57277.941671565481</v>
      </c>
      <c r="H208" s="5">
        <f t="shared" si="64"/>
        <v>1.9788202543252624</v>
      </c>
      <c r="I208" s="5">
        <f t="shared" si="65"/>
        <v>3.8468967181416924E-5</v>
      </c>
      <c r="J208" s="5">
        <f t="shared" si="52"/>
        <v>8.2947051560080147E-7</v>
      </c>
      <c r="K208" s="60">
        <f t="shared" si="51"/>
        <v>1.9788194248547468</v>
      </c>
      <c r="L208" s="5">
        <f t="shared" si="66"/>
        <v>57.277917662133078</v>
      </c>
      <c r="M208" s="5">
        <f t="shared" si="67"/>
        <v>1.978819424854747E-3</v>
      </c>
    </row>
    <row r="209" spans="1:13" x14ac:dyDescent="0.25">
      <c r="B209" s="5">
        <f>'Mg2+离子浓度'!B209</f>
        <v>1.7639016732323782</v>
      </c>
      <c r="C209" s="5">
        <f t="shared" si="61"/>
        <v>2.9999999999998916E-3</v>
      </c>
      <c r="D209" s="5">
        <f t="shared" si="60"/>
        <v>0</v>
      </c>
      <c r="E209" s="5">
        <f t="shared" si="62"/>
        <v>0</v>
      </c>
      <c r="F209" s="5">
        <f t="shared" si="63"/>
        <v>57.277917662133078</v>
      </c>
      <c r="G209" s="5">
        <f t="shared" si="50"/>
        <v>19092.639220711717</v>
      </c>
      <c r="H209" s="5">
        <f t="shared" si="64"/>
        <v>1.9788194248547468</v>
      </c>
      <c r="I209" s="5">
        <f t="shared" si="65"/>
        <v>3.8534489555567262E-5</v>
      </c>
      <c r="J209" s="5">
        <f t="shared" si="52"/>
        <v>1.4366844741794314E-6</v>
      </c>
      <c r="K209" s="60">
        <f t="shared" si="51"/>
        <v>1.9788179881702725</v>
      </c>
      <c r="L209" s="5">
        <f t="shared" si="66"/>
        <v>57.277876076582622</v>
      </c>
      <c r="M209" s="5">
        <f t="shared" si="67"/>
        <v>1.9788179881702725E-3</v>
      </c>
    </row>
    <row r="210" spans="1:13" x14ac:dyDescent="0.25">
      <c r="B210" s="5">
        <f>'Mg2+离子浓度'!B210</f>
        <v>1.7669016732323783</v>
      </c>
      <c r="C210" s="5">
        <f t="shared" si="61"/>
        <v>3.0000000000001137E-3</v>
      </c>
      <c r="D210" s="5">
        <f t="shared" si="60"/>
        <v>0</v>
      </c>
      <c r="E210" s="5">
        <f t="shared" si="62"/>
        <v>0</v>
      </c>
      <c r="F210" s="5">
        <f t="shared" si="63"/>
        <v>57.277876076582622</v>
      </c>
      <c r="G210" s="5">
        <f t="shared" ref="G210:G273" si="68">F210/C210</f>
        <v>19092.62535886015</v>
      </c>
      <c r="H210" s="5">
        <f t="shared" si="64"/>
        <v>1.9788179881702725</v>
      </c>
      <c r="I210" s="5">
        <f t="shared" si="65"/>
        <v>3.8600000030097029E-5</v>
      </c>
      <c r="J210" s="5">
        <f t="shared" si="52"/>
        <v>1.4366834311018533E-6</v>
      </c>
      <c r="K210" s="60">
        <f t="shared" ref="K210:K273" si="69">H210-J210</f>
        <v>1.9788165514868414</v>
      </c>
      <c r="L210" s="5">
        <f t="shared" si="66"/>
        <v>57.277834491062372</v>
      </c>
      <c r="M210" s="5">
        <f t="shared" si="67"/>
        <v>1.9788165514868414E-3</v>
      </c>
    </row>
    <row r="211" spans="1:13" x14ac:dyDescent="0.25">
      <c r="B211" s="5">
        <f>'Mg2+离子浓度'!B211</f>
        <v>1.7689016732323783</v>
      </c>
      <c r="C211" s="5">
        <f t="shared" si="61"/>
        <v>2.0000000000000018E-3</v>
      </c>
      <c r="D211" s="5">
        <f t="shared" si="60"/>
        <v>0</v>
      </c>
      <c r="E211" s="5">
        <f t="shared" si="62"/>
        <v>0</v>
      </c>
      <c r="F211" s="5">
        <f t="shared" si="63"/>
        <v>57.277834491062372</v>
      </c>
      <c r="G211" s="5">
        <f t="shared" si="68"/>
        <v>28638.91724553116</v>
      </c>
      <c r="H211" s="5">
        <f t="shared" si="64"/>
        <v>1.9788165514868414</v>
      </c>
      <c r="I211" s="5">
        <f t="shared" si="65"/>
        <v>3.8643664274752787E-5</v>
      </c>
      <c r="J211" s="5">
        <f t="shared" si="52"/>
        <v>1.1730462577014547E-6</v>
      </c>
      <c r="K211" s="60">
        <f t="shared" si="69"/>
        <v>1.9788153784405837</v>
      </c>
      <c r="L211" s="5">
        <f t="shared" si="66"/>
        <v>57.277800536651924</v>
      </c>
      <c r="M211" s="5">
        <f t="shared" si="67"/>
        <v>1.9788153784405836E-3</v>
      </c>
    </row>
    <row r="212" spans="1:13" x14ac:dyDescent="0.25">
      <c r="B212" s="5">
        <f>'Mg2+离子浓度'!B212</f>
        <v>1.7789016732323784</v>
      </c>
      <c r="C212" s="5">
        <f t="shared" si="61"/>
        <v>1.0000000000000009E-2</v>
      </c>
      <c r="D212" s="5">
        <f t="shared" si="60"/>
        <v>0</v>
      </c>
      <c r="E212" s="5">
        <f t="shared" si="62"/>
        <v>0</v>
      </c>
      <c r="F212" s="5">
        <f t="shared" si="63"/>
        <v>57.277800536651924</v>
      </c>
      <c r="G212" s="5">
        <f t="shared" si="68"/>
        <v>5727.7800536651876</v>
      </c>
      <c r="H212" s="5">
        <f t="shared" si="64"/>
        <v>1.9788153784405837</v>
      </c>
      <c r="I212" s="5">
        <f t="shared" si="65"/>
        <v>3.8862102584494117E-5</v>
      </c>
      <c r="J212" s="5">
        <f t="shared" si="52"/>
        <v>2.6230096180461202E-6</v>
      </c>
      <c r="K212" s="60">
        <f t="shared" si="69"/>
        <v>1.9788127554309658</v>
      </c>
      <c r="L212" s="5">
        <f t="shared" si="66"/>
        <v>57.277724612327027</v>
      </c>
      <c r="M212" s="5">
        <f t="shared" si="67"/>
        <v>1.978812755430966E-3</v>
      </c>
    </row>
    <row r="213" spans="1:13" x14ac:dyDescent="0.25">
      <c r="B213" s="5">
        <f>'Mg2+离子浓度'!B213</f>
        <v>1.8089016732323784</v>
      </c>
      <c r="C213" s="5">
        <f t="shared" si="61"/>
        <v>3.0000000000000027E-2</v>
      </c>
      <c r="D213" s="5">
        <f t="shared" si="60"/>
        <v>0</v>
      </c>
      <c r="E213" s="5">
        <f t="shared" si="62"/>
        <v>0</v>
      </c>
      <c r="F213" s="5">
        <f t="shared" si="63"/>
        <v>57.277724612327027</v>
      </c>
      <c r="G213" s="5">
        <f t="shared" si="68"/>
        <v>1909.2574870775659</v>
      </c>
      <c r="H213" s="5">
        <f t="shared" si="64"/>
        <v>1.9788127554309658</v>
      </c>
      <c r="I213" s="5">
        <f t="shared" si="65"/>
        <v>3.9517433855611621E-5</v>
      </c>
      <c r="J213" s="5">
        <f t="shared" si="52"/>
        <v>4.5431799049985179E-6</v>
      </c>
      <c r="K213" s="60">
        <f t="shared" si="69"/>
        <v>1.9788082122510608</v>
      </c>
      <c r="L213" s="5">
        <f t="shared" si="66"/>
        <v>57.277593107713088</v>
      </c>
      <c r="M213" s="5">
        <f t="shared" si="67"/>
        <v>1.9788082122510608E-3</v>
      </c>
    </row>
    <row r="214" spans="1:13" x14ac:dyDescent="0.25">
      <c r="B214" s="5">
        <f>'Mg2+离子浓度'!B214</f>
        <v>1.8389016732323784</v>
      </c>
      <c r="C214" s="5">
        <f t="shared" si="61"/>
        <v>3.0000000000000027E-2</v>
      </c>
      <c r="D214" s="5">
        <f t="shared" si="60"/>
        <v>0</v>
      </c>
      <c r="E214" s="5">
        <f t="shared" si="62"/>
        <v>0</v>
      </c>
      <c r="F214" s="5">
        <f t="shared" si="63"/>
        <v>57.277593107713088</v>
      </c>
      <c r="G214" s="5">
        <f t="shared" si="68"/>
        <v>1909.2531035904346</v>
      </c>
      <c r="H214" s="5">
        <f t="shared" si="64"/>
        <v>1.9788082122510608</v>
      </c>
      <c r="I214" s="5">
        <f t="shared" si="65"/>
        <v>4.0172724406959502E-5</v>
      </c>
      <c r="J214" s="5">
        <f t="shared" si="52"/>
        <v>4.5431694742573616E-6</v>
      </c>
      <c r="K214" s="60">
        <f t="shared" si="69"/>
        <v>1.9788036690815867</v>
      </c>
      <c r="L214" s="5">
        <f t="shared" si="66"/>
        <v>57.277461603401065</v>
      </c>
      <c r="M214" s="5">
        <f t="shared" si="67"/>
        <v>1.9788036690815869E-3</v>
      </c>
    </row>
    <row r="215" spans="1:13" x14ac:dyDescent="0.25">
      <c r="B215" s="5">
        <f>'Mg2+离子浓度'!B215</f>
        <v>1.8589016732323784</v>
      </c>
      <c r="C215" s="5">
        <f t="shared" si="61"/>
        <v>2.0000000000000018E-2</v>
      </c>
      <c r="D215" s="5">
        <f t="shared" si="60"/>
        <v>0</v>
      </c>
      <c r="E215" s="5">
        <f t="shared" si="62"/>
        <v>0</v>
      </c>
      <c r="F215" s="5">
        <f t="shared" si="63"/>
        <v>57.277461603401065</v>
      </c>
      <c r="G215" s="5">
        <f t="shared" si="68"/>
        <v>2863.8730801700508</v>
      </c>
      <c r="H215" s="5">
        <f t="shared" si="64"/>
        <v>1.9788036690815864</v>
      </c>
      <c r="I215" s="5">
        <f t="shared" si="65"/>
        <v>4.0609552024053601E-5</v>
      </c>
      <c r="J215" s="5">
        <f t="shared" si="52"/>
        <v>3.7094738256614121E-6</v>
      </c>
      <c r="K215" s="60">
        <f t="shared" si="69"/>
        <v>1.9787999596077608</v>
      </c>
      <c r="L215" s="5">
        <f t="shared" si="66"/>
        <v>57.277354230826447</v>
      </c>
      <c r="M215" s="5">
        <f t="shared" si="67"/>
        <v>1.9787999596077607E-3</v>
      </c>
    </row>
    <row r="216" spans="1:13" x14ac:dyDescent="0.25">
      <c r="B216" s="5">
        <f>'Mg2+离子浓度'!B216</f>
        <v>1.9089016732323782</v>
      </c>
      <c r="C216" s="5">
        <f t="shared" si="61"/>
        <v>4.9999999999999822E-2</v>
      </c>
      <c r="D216" s="5">
        <f t="shared" si="60"/>
        <v>0</v>
      </c>
      <c r="E216" s="5">
        <f t="shared" si="62"/>
        <v>0</v>
      </c>
      <c r="F216" s="5">
        <f t="shared" si="63"/>
        <v>57.277354230826447</v>
      </c>
      <c r="G216" s="5">
        <f t="shared" si="68"/>
        <v>1145.5470846165331</v>
      </c>
      <c r="H216" s="5">
        <f t="shared" si="64"/>
        <v>1.9787999596077612</v>
      </c>
      <c r="I216" s="5">
        <f t="shared" si="65"/>
        <v>4.170177347491709E-5</v>
      </c>
      <c r="J216" s="5">
        <f t="shared" si="52"/>
        <v>5.8651821100181052E-6</v>
      </c>
      <c r="K216" s="60">
        <f t="shared" si="69"/>
        <v>1.9787940944256512</v>
      </c>
      <c r="L216" s="5">
        <f t="shared" si="66"/>
        <v>57.277184460197695</v>
      </c>
      <c r="M216" s="5">
        <f t="shared" si="67"/>
        <v>1.9787940944256512E-3</v>
      </c>
    </row>
    <row r="217" spans="1:13" x14ac:dyDescent="0.25">
      <c r="A217" t="s">
        <v>228</v>
      </c>
      <c r="B217" s="5">
        <f>'Mg2+离子浓度'!B217</f>
        <v>1.9589016732323783</v>
      </c>
      <c r="C217" s="5">
        <f t="shared" si="61"/>
        <v>5.0000000000000044E-2</v>
      </c>
      <c r="D217" s="5">
        <f t="shared" si="60"/>
        <v>0</v>
      </c>
      <c r="E217" s="5">
        <f t="shared" si="62"/>
        <v>0</v>
      </c>
      <c r="F217" s="5">
        <f t="shared" si="63"/>
        <v>57.277184460197695</v>
      </c>
      <c r="G217" s="5">
        <f t="shared" si="68"/>
        <v>1145.5436892039529</v>
      </c>
      <c r="H217" s="5">
        <f t="shared" si="64"/>
        <v>1.9787940944256515</v>
      </c>
      <c r="I217" s="5">
        <f t="shared" si="65"/>
        <v>4.2793944210582437E-5</v>
      </c>
      <c r="J217" s="5">
        <f t="shared" si="52"/>
        <v>5.8651647255619403E-6</v>
      </c>
      <c r="K217" s="60">
        <f t="shared" si="69"/>
        <v>1.9787882292609258</v>
      </c>
      <c r="L217" s="5">
        <f t="shared" si="66"/>
        <v>57.277014690072129</v>
      </c>
      <c r="M217" s="5">
        <f t="shared" si="67"/>
        <v>1.9787882292609258E-3</v>
      </c>
    </row>
    <row r="218" spans="1:13" x14ac:dyDescent="0.25">
      <c r="A218" s="5">
        <f>(A198+A219)*7</f>
        <v>2.0520432174904832</v>
      </c>
      <c r="B218" s="5">
        <f>'Mg2+离子浓度'!B218</f>
        <v>2.0089016732323781</v>
      </c>
      <c r="C218" s="5">
        <f t="shared" si="61"/>
        <v>4.9999999999999822E-2</v>
      </c>
      <c r="D218" s="5">
        <f t="shared" si="60"/>
        <v>0</v>
      </c>
      <c r="E218" s="5">
        <f t="shared" si="62"/>
        <v>0</v>
      </c>
      <c r="F218" s="5">
        <f t="shared" si="63"/>
        <v>57.277014690072129</v>
      </c>
      <c r="G218" s="5">
        <f t="shared" si="68"/>
        <v>1145.5402938014468</v>
      </c>
      <c r="H218" s="5">
        <f t="shared" si="64"/>
        <v>1.978788229260926</v>
      </c>
      <c r="I218" s="5">
        <f t="shared" si="65"/>
        <v>4.3886108471472296E-5</v>
      </c>
      <c r="J218" s="5">
        <f t="shared" ref="J218:J281" si="70">H218*($C$8/3.1415926)^(1/2)*C218^(1/2)</f>
        <v>5.8651473411572767E-6</v>
      </c>
      <c r="K218" s="60">
        <f t="shared" si="69"/>
        <v>1.9787823641135849</v>
      </c>
      <c r="L218" s="5">
        <f t="shared" si="66"/>
        <v>57.276844920449783</v>
      </c>
      <c r="M218" s="5">
        <f t="shared" si="67"/>
        <v>1.9787823641135849E-3</v>
      </c>
    </row>
    <row r="219" spans="1:13" x14ac:dyDescent="0.25">
      <c r="A219" s="79">
        <v>0.2931415442581049</v>
      </c>
      <c r="B219" s="5">
        <f>'Mg2+离子浓度'!B219</f>
        <v>2.0520507043024474</v>
      </c>
      <c r="C219" s="5">
        <f t="shared" si="61"/>
        <v>4.3149031070069288E-2</v>
      </c>
      <c r="D219" s="5">
        <f t="shared" si="60"/>
        <v>0</v>
      </c>
      <c r="E219" s="5">
        <f t="shared" si="62"/>
        <v>0</v>
      </c>
      <c r="F219" s="5">
        <f t="shared" si="63"/>
        <v>57.276844920449783</v>
      </c>
      <c r="G219" s="5">
        <f t="shared" si="68"/>
        <v>1327.4190288870793</v>
      </c>
      <c r="H219" s="5">
        <f t="shared" si="64"/>
        <v>1.9787823641135851</v>
      </c>
      <c r="I219" s="5">
        <f t="shared" si="65"/>
        <v>4.4828601653103604E-5</v>
      </c>
      <c r="J219" s="5">
        <f t="shared" si="70"/>
        <v>5.4485151300209997E-6</v>
      </c>
      <c r="K219" s="60">
        <f t="shared" si="69"/>
        <v>1.9787769155984551</v>
      </c>
      <c r="L219" s="5">
        <f t="shared" si="66"/>
        <v>57.27668721045508</v>
      </c>
      <c r="M219" s="5">
        <f t="shared" si="67"/>
        <v>1.9787769155984554E-3</v>
      </c>
    </row>
    <row r="220" spans="1:13" s="17" customFormat="1" x14ac:dyDescent="0.25">
      <c r="B220" s="5">
        <f>'Mg2+离子浓度'!B220</f>
        <v>2.0520507044024474</v>
      </c>
      <c r="C220" s="18">
        <f t="shared" si="61"/>
        <v>1.000000082740371E-10</v>
      </c>
      <c r="D220" s="18">
        <f t="shared" si="60"/>
        <v>1093006.8311928215</v>
      </c>
      <c r="E220" s="18">
        <f t="shared" si="62"/>
        <v>1.0930069216286122E-4</v>
      </c>
      <c r="F220" s="18">
        <f t="shared" si="63"/>
        <v>57.276796511147239</v>
      </c>
      <c r="G220" s="18">
        <f t="shared" si="68"/>
        <v>572767917720.44238</v>
      </c>
      <c r="H220" s="18">
        <f t="shared" si="64"/>
        <v>1.9787806916842769</v>
      </c>
      <c r="I220" s="18">
        <f t="shared" si="65"/>
        <v>4.4828563767004663E-5</v>
      </c>
      <c r="J220" s="5">
        <f t="shared" si="70"/>
        <v>2.622963747688421E-10</v>
      </c>
      <c r="K220" s="18">
        <f t="shared" si="69"/>
        <v>1.9787806914219805</v>
      </c>
      <c r="L220" s="18">
        <f t="shared" si="66"/>
        <v>57.276796503554934</v>
      </c>
      <c r="M220" s="18">
        <f t="shared" si="67"/>
        <v>1.9787806914219807E-3</v>
      </c>
    </row>
    <row r="221" spans="1:13" s="17" customFormat="1" x14ac:dyDescent="0.25">
      <c r="B221" s="5">
        <f>'Mg2+离子浓度'!B221</f>
        <v>2.0520507047024474</v>
      </c>
      <c r="C221" s="18">
        <f t="shared" si="61"/>
        <v>3.000000248221113E-10</v>
      </c>
      <c r="D221" s="18">
        <f t="shared" si="60"/>
        <v>1093006.8311928215</v>
      </c>
      <c r="E221" s="18">
        <f t="shared" si="62"/>
        <v>3.2790207648858367E-4</v>
      </c>
      <c r="F221" s="18">
        <f t="shared" si="63"/>
        <v>57.277124405631426</v>
      </c>
      <c r="G221" s="18">
        <f t="shared" si="68"/>
        <v>190923732221.67099</v>
      </c>
      <c r="H221" s="18">
        <f t="shared" si="64"/>
        <v>1.9787920196794466</v>
      </c>
      <c r="I221" s="18">
        <f t="shared" si="65"/>
        <v>4.482882040520838E-5</v>
      </c>
      <c r="J221" s="5">
        <f t="shared" si="70"/>
        <v>4.5431324854884775E-10</v>
      </c>
      <c r="K221" s="18">
        <f t="shared" si="69"/>
        <v>1.9787920192251334</v>
      </c>
      <c r="L221" s="18">
        <f t="shared" si="66"/>
        <v>57.277124392481099</v>
      </c>
      <c r="M221" s="18">
        <f t="shared" si="67"/>
        <v>1.9787920192251333E-3</v>
      </c>
    </row>
    <row r="222" spans="1:13" s="17" customFormat="1" x14ac:dyDescent="0.25">
      <c r="B222" s="5">
        <f>'Mg2+离子浓度'!B222</f>
        <v>2.0520507051024475</v>
      </c>
      <c r="C222" s="18">
        <f t="shared" si="61"/>
        <v>4.000000330961484E-10</v>
      </c>
      <c r="D222" s="18">
        <f t="shared" si="60"/>
        <v>1093006.8311928215</v>
      </c>
      <c r="E222" s="18">
        <f t="shared" si="62"/>
        <v>4.3720276865144488E-4</v>
      </c>
      <c r="F222" s="18">
        <f t="shared" si="63"/>
        <v>57.27756159524975</v>
      </c>
      <c r="G222" s="18">
        <f t="shared" si="68"/>
        <v>143193892140.20862</v>
      </c>
      <c r="H222" s="18">
        <f t="shared" si="64"/>
        <v>1.9788071235684215</v>
      </c>
      <c r="I222" s="18">
        <f t="shared" si="65"/>
        <v>4.4829162587110788E-5</v>
      </c>
      <c r="J222" s="5">
        <f t="shared" si="70"/>
        <v>5.2459975687045086E-10</v>
      </c>
      <c r="K222" s="18">
        <f t="shared" si="69"/>
        <v>1.9788071230438218</v>
      </c>
      <c r="L222" s="18">
        <f t="shared" si="66"/>
        <v>57.27756158006494</v>
      </c>
      <c r="M222" s="18">
        <f t="shared" si="67"/>
        <v>1.9788071230438216E-3</v>
      </c>
    </row>
    <row r="223" spans="1:13" s="17" customFormat="1" x14ac:dyDescent="0.25">
      <c r="B223" s="5">
        <f>'Mg2+离子浓度'!B223</f>
        <v>2.0520507053024475</v>
      </c>
      <c r="C223" s="18">
        <f t="shared" si="61"/>
        <v>2.000000165480742E-10</v>
      </c>
      <c r="D223" s="18">
        <f t="shared" si="60"/>
        <v>1093006.8311928215</v>
      </c>
      <c r="E223" s="18">
        <f t="shared" si="62"/>
        <v>2.1860138432572244E-4</v>
      </c>
      <c r="F223" s="18">
        <f t="shared" si="63"/>
        <v>57.277780181449266</v>
      </c>
      <c r="G223" s="18">
        <f t="shared" si="68"/>
        <v>286388877211.3244</v>
      </c>
      <c r="H223" s="18">
        <f t="shared" si="64"/>
        <v>1.9788146752154656</v>
      </c>
      <c r="I223" s="18">
        <f t="shared" si="65"/>
        <v>4.4829333671323584E-5</v>
      </c>
      <c r="J223" s="5">
        <f t="shared" si="70"/>
        <v>3.7094946112695487E-10</v>
      </c>
      <c r="K223" s="18">
        <f t="shared" si="69"/>
        <v>1.9788146748445161</v>
      </c>
      <c r="L223" s="18">
        <f t="shared" si="66"/>
        <v>57.277780170711942</v>
      </c>
      <c r="M223" s="18">
        <f t="shared" si="67"/>
        <v>1.978814674844516E-3</v>
      </c>
    </row>
    <row r="224" spans="1:13" s="17" customFormat="1" x14ac:dyDescent="0.25">
      <c r="B224" s="5">
        <f>'Mg2+离子浓度'!B224</f>
        <v>2.0520507143024473</v>
      </c>
      <c r="C224" s="18">
        <f t="shared" si="61"/>
        <v>8.9999998564849193E-9</v>
      </c>
      <c r="D224" s="18">
        <f t="shared" si="60"/>
        <v>1093006.8311928215</v>
      </c>
      <c r="E224" s="18">
        <f t="shared" si="62"/>
        <v>9.83706132387243E-3</v>
      </c>
      <c r="F224" s="18">
        <f t="shared" si="63"/>
        <v>57.287617232035814</v>
      </c>
      <c r="G224" s="18">
        <f t="shared" si="68"/>
        <v>6365290905.0612278</v>
      </c>
      <c r="H224" s="18">
        <f t="shared" si="64"/>
        <v>1.9791545225349645</v>
      </c>
      <c r="I224" s="18">
        <f t="shared" si="65"/>
        <v>4.4837032986578039E-5</v>
      </c>
      <c r="J224" s="5">
        <f t="shared" si="70"/>
        <v>2.4888318768468988E-9</v>
      </c>
      <c r="K224" s="18">
        <f t="shared" si="69"/>
        <v>1.9791545200461327</v>
      </c>
      <c r="L224" s="18">
        <f t="shared" si="66"/>
        <v>57.287617159995328</v>
      </c>
      <c r="M224" s="18">
        <f t="shared" si="67"/>
        <v>1.9791545200461328E-3</v>
      </c>
    </row>
    <row r="225" spans="1:13" s="17" customFormat="1" x14ac:dyDescent="0.25">
      <c r="B225" s="5">
        <f>'Mg2+离子浓度'!B225</f>
        <v>2.0520508043024472</v>
      </c>
      <c r="C225" s="18">
        <f t="shared" si="61"/>
        <v>8.9999999897116822E-8</v>
      </c>
      <c r="D225" s="18">
        <f t="shared" si="60"/>
        <v>1093006.8311928215</v>
      </c>
      <c r="E225" s="18">
        <f t="shared" si="62"/>
        <v>9.8370614694901923E-2</v>
      </c>
      <c r="F225" s="18">
        <f t="shared" si="63"/>
        <v>57.385987774690228</v>
      </c>
      <c r="G225" s="18">
        <f t="shared" si="68"/>
        <v>637622087.11434233</v>
      </c>
      <c r="H225" s="18">
        <f t="shared" si="64"/>
        <v>1.982552997000923</v>
      </c>
      <c r="I225" s="18">
        <f t="shared" si="65"/>
        <v>4.4914026171630412E-5</v>
      </c>
      <c r="J225" s="5">
        <f t="shared" si="70"/>
        <v>7.8838919988766341E-9</v>
      </c>
      <c r="K225" s="18">
        <f t="shared" si="69"/>
        <v>1.982552989117031</v>
      </c>
      <c r="L225" s="18">
        <f t="shared" si="66"/>
        <v>57.385987546487016</v>
      </c>
      <c r="M225" s="18">
        <f t="shared" si="67"/>
        <v>1.9825529891170312E-3</v>
      </c>
    </row>
    <row r="226" spans="1:13" s="17" customFormat="1" x14ac:dyDescent="0.25">
      <c r="B226" s="5">
        <f>'Mg2+离子浓度'!B226</f>
        <v>2.0520517043024475</v>
      </c>
      <c r="C226" s="18">
        <f t="shared" si="61"/>
        <v>9.0000000030343585E-7</v>
      </c>
      <c r="D226" s="18">
        <f t="shared" si="60"/>
        <v>1093006.8311928215</v>
      </c>
      <c r="E226" s="18">
        <f t="shared" si="62"/>
        <v>0.98370614840519677</v>
      </c>
      <c r="F226" s="18">
        <f t="shared" si="63"/>
        <v>58.369693694892213</v>
      </c>
      <c r="G226" s="18">
        <f t="shared" si="68"/>
        <v>64855215.194680907</v>
      </c>
      <c r="H226" s="18">
        <f t="shared" si="64"/>
        <v>2.016537758715248</v>
      </c>
      <c r="I226" s="18">
        <f t="shared" si="65"/>
        <v>4.5683958779962964E-5</v>
      </c>
      <c r="J226" s="5">
        <f t="shared" si="70"/>
        <v>2.5358421681946649E-8</v>
      </c>
      <c r="K226" s="18">
        <f t="shared" si="69"/>
        <v>2.0165377333568264</v>
      </c>
      <c r="L226" s="18">
        <f t="shared" si="66"/>
        <v>58.369692960880023</v>
      </c>
      <c r="M226" s="18">
        <f t="shared" si="67"/>
        <v>2.0165377333568263E-3</v>
      </c>
    </row>
    <row r="227" spans="1:13" s="17" customFormat="1" x14ac:dyDescent="0.25">
      <c r="A227" s="18">
        <v>7.4868119641229509E-6</v>
      </c>
      <c r="B227" s="5">
        <f>'Mg2+离子浓度'!B227</f>
        <v>2.0520581911144116</v>
      </c>
      <c r="C227" s="18">
        <f t="shared" si="61"/>
        <v>6.4868119640237865E-6</v>
      </c>
      <c r="D227" s="18">
        <f t="shared" si="60"/>
        <v>1093006.8311928215</v>
      </c>
      <c r="E227" s="18">
        <f t="shared" si="62"/>
        <v>7.0901297893413213</v>
      </c>
      <c r="F227" s="18">
        <f t="shared" si="63"/>
        <v>65.459822750221349</v>
      </c>
      <c r="G227" s="18">
        <f t="shared" si="68"/>
        <v>10091216.319089424</v>
      </c>
      <c r="H227" s="18">
        <f t="shared" si="64"/>
        <v>2.2614852999679171</v>
      </c>
      <c r="I227" s="18">
        <f t="shared" si="65"/>
        <v>5.123332175007932E-5</v>
      </c>
      <c r="J227" s="5">
        <f t="shared" si="70"/>
        <v>7.6349118962818495E-8</v>
      </c>
      <c r="K227" s="18">
        <f t="shared" si="69"/>
        <v>2.2614852236187981</v>
      </c>
      <c r="L227" s="18">
        <f t="shared" si="66"/>
        <v>65.459820540257923</v>
      </c>
      <c r="M227" s="18">
        <f t="shared" si="67"/>
        <v>2.2614852236187981E-3</v>
      </c>
    </row>
    <row r="228" spans="1:13" x14ac:dyDescent="0.25">
      <c r="B228" s="5">
        <f>'Mg2+离子浓度'!B228</f>
        <v>2.0520607043024475</v>
      </c>
      <c r="C228" s="5">
        <f t="shared" si="61"/>
        <v>2.5131880359019476E-6</v>
      </c>
      <c r="D228" s="5">
        <f t="shared" si="60"/>
        <v>0</v>
      </c>
      <c r="E228" s="5">
        <f t="shared" si="62"/>
        <v>0</v>
      </c>
      <c r="F228" s="5">
        <f t="shared" si="63"/>
        <v>65.459820540257923</v>
      </c>
      <c r="G228" s="5">
        <f t="shared" si="68"/>
        <v>26046527.201760024</v>
      </c>
      <c r="H228" s="5">
        <f t="shared" si="64"/>
        <v>2.2614852236187981</v>
      </c>
      <c r="I228" s="5">
        <f t="shared" si="65"/>
        <v>5.1233382766666408E-5</v>
      </c>
      <c r="J228" s="5">
        <f t="shared" si="70"/>
        <v>4.7522672135828016E-8</v>
      </c>
      <c r="K228" s="60">
        <f t="shared" si="69"/>
        <v>2.2614851760961261</v>
      </c>
      <c r="L228" s="5">
        <f t="shared" si="66"/>
        <v>65.45981916469043</v>
      </c>
      <c r="M228" s="5">
        <f t="shared" si="67"/>
        <v>2.2614851760961261E-3</v>
      </c>
    </row>
    <row r="229" spans="1:13" x14ac:dyDescent="0.25">
      <c r="B229" s="5">
        <f>'Mg2+离子浓度'!B229</f>
        <v>2.0520707043024475</v>
      </c>
      <c r="C229" s="5">
        <f t="shared" si="61"/>
        <v>1.0000000000065512E-5</v>
      </c>
      <c r="D229" s="5">
        <f t="shared" si="60"/>
        <v>0</v>
      </c>
      <c r="E229" s="5">
        <f t="shared" si="62"/>
        <v>0</v>
      </c>
      <c r="F229" s="5">
        <f t="shared" si="63"/>
        <v>65.45981916469043</v>
      </c>
      <c r="G229" s="5">
        <f t="shared" si="68"/>
        <v>6545981.9164261585</v>
      </c>
      <c r="H229" s="5">
        <f t="shared" si="64"/>
        <v>2.2614851760961261</v>
      </c>
      <c r="I229" s="5">
        <f t="shared" si="65"/>
        <v>5.1233631358015587E-5</v>
      </c>
      <c r="J229" s="5">
        <f t="shared" si="70"/>
        <v>9.4795637498954383E-8</v>
      </c>
      <c r="K229" s="60">
        <f t="shared" si="69"/>
        <v>2.2614850813004885</v>
      </c>
      <c r="L229" s="5">
        <f t="shared" si="66"/>
        <v>65.459816420783284</v>
      </c>
      <c r="M229" s="5">
        <f t="shared" si="67"/>
        <v>2.2614850813004886E-3</v>
      </c>
    </row>
    <row r="230" spans="1:13" x14ac:dyDescent="0.25">
      <c r="B230" s="5">
        <f>'Mg2+离子浓度'!B230</f>
        <v>2.0521007043024473</v>
      </c>
      <c r="C230" s="5">
        <f t="shared" si="61"/>
        <v>2.9999999999752447E-5</v>
      </c>
      <c r="D230" s="5">
        <f t="shared" si="60"/>
        <v>0</v>
      </c>
      <c r="E230" s="5">
        <f t="shared" si="62"/>
        <v>0</v>
      </c>
      <c r="F230" s="5">
        <f t="shared" si="63"/>
        <v>65.459816420783284</v>
      </c>
      <c r="G230" s="5">
        <f t="shared" si="68"/>
        <v>2181993.8807107816</v>
      </c>
      <c r="H230" s="5">
        <f t="shared" si="64"/>
        <v>2.2614850813004885</v>
      </c>
      <c r="I230" s="5">
        <f t="shared" si="65"/>
        <v>5.1234378214292558E-5</v>
      </c>
      <c r="J230" s="5">
        <f t="shared" si="70"/>
        <v>1.6419085360039698E-7</v>
      </c>
      <c r="K230" s="60">
        <f t="shared" si="69"/>
        <v>2.2614849171096347</v>
      </c>
      <c r="L230" s="5">
        <f t="shared" si="66"/>
        <v>65.459811668196934</v>
      </c>
      <c r="M230" s="5">
        <f t="shared" si="67"/>
        <v>2.2614849171096346E-3</v>
      </c>
    </row>
    <row r="231" spans="1:13" x14ac:dyDescent="0.25">
      <c r="B231" s="5">
        <f>'Mg2+离子浓度'!B231</f>
        <v>2.0521307043024475</v>
      </c>
      <c r="C231" s="5">
        <f t="shared" si="61"/>
        <v>3.0000000000196536E-5</v>
      </c>
      <c r="D231" s="5">
        <f t="shared" si="60"/>
        <v>0</v>
      </c>
      <c r="E231" s="5">
        <f t="shared" si="62"/>
        <v>0</v>
      </c>
      <c r="F231" s="5">
        <f t="shared" si="63"/>
        <v>65.459811668196934</v>
      </c>
      <c r="G231" s="5">
        <f t="shared" si="68"/>
        <v>2181993.7222589366</v>
      </c>
      <c r="H231" s="5">
        <f t="shared" si="64"/>
        <v>2.2614849171096347</v>
      </c>
      <c r="I231" s="5">
        <f t="shared" si="65"/>
        <v>5.1235123498321826E-5</v>
      </c>
      <c r="J231" s="5">
        <f t="shared" si="70"/>
        <v>1.6419084168084534E-7</v>
      </c>
      <c r="K231" s="60">
        <f t="shared" si="69"/>
        <v>2.2614847529187929</v>
      </c>
      <c r="L231" s="5">
        <f t="shared" si="66"/>
        <v>65.459806915610926</v>
      </c>
      <c r="M231" s="5">
        <f t="shared" si="67"/>
        <v>2.2614847529187931E-3</v>
      </c>
    </row>
    <row r="232" spans="1:13" x14ac:dyDescent="0.25">
      <c r="B232" s="5">
        <f>'Mg2+离子浓度'!B232</f>
        <v>2.0521507043024476</v>
      </c>
      <c r="C232" s="5">
        <f t="shared" si="61"/>
        <v>2.0000000000131024E-5</v>
      </c>
      <c r="D232" s="5">
        <f t="shared" si="60"/>
        <v>0</v>
      </c>
      <c r="E232" s="5">
        <f t="shared" si="62"/>
        <v>0</v>
      </c>
      <c r="F232" s="5">
        <f t="shared" si="63"/>
        <v>65.459806915610926</v>
      </c>
      <c r="G232" s="5">
        <f t="shared" si="68"/>
        <v>3272990.3457591045</v>
      </c>
      <c r="H232" s="5">
        <f t="shared" si="64"/>
        <v>2.2614847529187929</v>
      </c>
      <c r="I232" s="5">
        <f t="shared" si="65"/>
        <v>5.1235619114325887E-5</v>
      </c>
      <c r="J232" s="5">
        <f t="shared" si="70"/>
        <v>1.3406125111879111E-7</v>
      </c>
      <c r="K232" s="60">
        <f t="shared" si="69"/>
        <v>2.2614846188575419</v>
      </c>
      <c r="L232" s="5">
        <f t="shared" si="66"/>
        <v>65.459803035140979</v>
      </c>
      <c r="M232" s="5">
        <f t="shared" si="67"/>
        <v>2.2614846188575418E-3</v>
      </c>
    </row>
    <row r="233" spans="1:13" x14ac:dyDescent="0.25">
      <c r="B233" s="5">
        <f>'Mg2+离子浓度'!B233</f>
        <v>2.0522507043024474</v>
      </c>
      <c r="C233" s="5">
        <f t="shared" si="61"/>
        <v>9.9999999999766942E-5</v>
      </c>
      <c r="D233" s="5">
        <f t="shared" si="60"/>
        <v>0</v>
      </c>
      <c r="E233" s="5">
        <f t="shared" si="62"/>
        <v>0</v>
      </c>
      <c r="F233" s="5">
        <f t="shared" si="63"/>
        <v>65.459803035140979</v>
      </c>
      <c r="G233" s="5">
        <f t="shared" si="68"/>
        <v>654598.03035293543</v>
      </c>
      <c r="H233" s="5">
        <f t="shared" si="64"/>
        <v>2.2614846188575419</v>
      </c>
      <c r="I233" s="5">
        <f t="shared" si="65"/>
        <v>5.1238112756087751E-5</v>
      </c>
      <c r="J233" s="5">
        <f t="shared" si="70"/>
        <v>2.9977005287852798E-7</v>
      </c>
      <c r="K233" s="60">
        <f t="shared" si="69"/>
        <v>2.2614843190874891</v>
      </c>
      <c r="L233" s="5">
        <f t="shared" si="66"/>
        <v>65.459794358146922</v>
      </c>
      <c r="M233" s="5">
        <f t="shared" si="67"/>
        <v>2.2614843190874893E-3</v>
      </c>
    </row>
    <row r="234" spans="1:13" x14ac:dyDescent="0.25">
      <c r="B234" s="5">
        <f>'Mg2+离子浓度'!B234</f>
        <v>2.0525507043024476</v>
      </c>
      <c r="C234" s="5">
        <f t="shared" si="61"/>
        <v>3.00000000000189E-4</v>
      </c>
      <c r="D234" s="5">
        <f t="shared" si="60"/>
        <v>0</v>
      </c>
      <c r="E234" s="5">
        <f t="shared" si="62"/>
        <v>0</v>
      </c>
      <c r="F234" s="5">
        <f t="shared" si="63"/>
        <v>65.459794358146922</v>
      </c>
      <c r="G234" s="5">
        <f t="shared" si="68"/>
        <v>218199.31452701893</v>
      </c>
      <c r="H234" s="5">
        <f t="shared" si="64"/>
        <v>2.2614843190874891</v>
      </c>
      <c r="I234" s="5">
        <f t="shared" si="65"/>
        <v>5.1245596000308115E-5</v>
      </c>
      <c r="J234" s="5">
        <f t="shared" si="70"/>
        <v>5.192168933494226E-7</v>
      </c>
      <c r="K234" s="60">
        <f t="shared" si="69"/>
        <v>2.2614837998705957</v>
      </c>
      <c r="L234" s="5">
        <f t="shared" si="66"/>
        <v>65.45977932915433</v>
      </c>
      <c r="M234" s="5">
        <f t="shared" si="67"/>
        <v>2.2614837998705959E-3</v>
      </c>
    </row>
    <row r="235" spans="1:13" x14ac:dyDescent="0.25">
      <c r="B235" s="5">
        <f>'Mg2+离子浓度'!B235</f>
        <v>2.0528507043024473</v>
      </c>
      <c r="C235" s="5">
        <f t="shared" si="61"/>
        <v>2.9999999999974492E-4</v>
      </c>
      <c r="D235" s="5">
        <f t="shared" si="60"/>
        <v>0</v>
      </c>
      <c r="E235" s="5">
        <f t="shared" si="62"/>
        <v>0</v>
      </c>
      <c r="F235" s="5">
        <f t="shared" si="63"/>
        <v>65.45977932915433</v>
      </c>
      <c r="G235" s="5">
        <f t="shared" si="68"/>
        <v>218199.26443069996</v>
      </c>
      <c r="H235" s="5">
        <f t="shared" si="64"/>
        <v>2.2614837998705957</v>
      </c>
      <c r="I235" s="5">
        <f t="shared" si="65"/>
        <v>5.1253074269115521E-5</v>
      </c>
      <c r="J235" s="5">
        <f t="shared" si="70"/>
        <v>5.1921677414140994E-7</v>
      </c>
      <c r="K235" s="60">
        <f t="shared" si="69"/>
        <v>2.2614832806538216</v>
      </c>
      <c r="L235" s="5">
        <f t="shared" si="66"/>
        <v>65.45976430016519</v>
      </c>
      <c r="M235" s="5">
        <f t="shared" si="67"/>
        <v>2.2614832806538217E-3</v>
      </c>
    </row>
    <row r="236" spans="1:13" x14ac:dyDescent="0.25">
      <c r="B236" s="5">
        <f>'Mg2+离子浓度'!B236</f>
        <v>2.0530507043024473</v>
      </c>
      <c r="C236" s="5">
        <f t="shared" si="61"/>
        <v>1.9999999999997797E-4</v>
      </c>
      <c r="D236" s="5">
        <f t="shared" si="60"/>
        <v>0</v>
      </c>
      <c r="E236" s="5">
        <f t="shared" si="62"/>
        <v>0</v>
      </c>
      <c r="F236" s="5">
        <f t="shared" si="63"/>
        <v>65.45976430016519</v>
      </c>
      <c r="G236" s="5">
        <f t="shared" si="68"/>
        <v>327298.82150086202</v>
      </c>
      <c r="H236" s="5">
        <f t="shared" si="64"/>
        <v>2.2614832806538216</v>
      </c>
      <c r="I236" s="5">
        <f t="shared" si="65"/>
        <v>5.1258055856944493E-5</v>
      </c>
      <c r="J236" s="5">
        <f t="shared" si="70"/>
        <v>4.2393862351434281E-7</v>
      </c>
      <c r="K236" s="60">
        <f t="shared" si="69"/>
        <v>2.2614828567151983</v>
      </c>
      <c r="L236" s="5">
        <f t="shared" si="66"/>
        <v>65.459752029049781</v>
      </c>
      <c r="M236" s="5">
        <f t="shared" si="67"/>
        <v>2.2614828567151983E-3</v>
      </c>
    </row>
    <row r="237" spans="1:13" x14ac:dyDescent="0.25">
      <c r="B237" s="5">
        <f>'Mg2+离子浓度'!B237</f>
        <v>2.0540507043024472</v>
      </c>
      <c r="C237" s="5">
        <f t="shared" si="61"/>
        <v>9.9999999999988987E-4</v>
      </c>
      <c r="D237" s="5">
        <f t="shared" si="60"/>
        <v>0</v>
      </c>
      <c r="E237" s="5">
        <f t="shared" si="62"/>
        <v>0</v>
      </c>
      <c r="F237" s="5">
        <f t="shared" si="63"/>
        <v>65.459752029049781</v>
      </c>
      <c r="G237" s="5">
        <f t="shared" si="68"/>
        <v>65459.752029056988</v>
      </c>
      <c r="H237" s="5">
        <f t="shared" si="64"/>
        <v>2.2614828567151988</v>
      </c>
      <c r="I237" s="5">
        <f t="shared" si="65"/>
        <v>5.1283013018825564E-5</v>
      </c>
      <c r="J237" s="5">
        <f t="shared" si="70"/>
        <v>9.4795540276160276E-7</v>
      </c>
      <c r="K237" s="60">
        <f t="shared" si="69"/>
        <v>2.2614819087597962</v>
      </c>
      <c r="L237" s="5">
        <f t="shared" si="66"/>
        <v>65.459724590006672</v>
      </c>
      <c r="M237" s="5">
        <f t="shared" si="67"/>
        <v>2.2614819087597962E-3</v>
      </c>
    </row>
    <row r="238" spans="1:13" x14ac:dyDescent="0.25">
      <c r="B238" s="5">
        <f>'Mg2+离子浓度'!B238</f>
        <v>2.0570507043024473</v>
      </c>
      <c r="C238" s="5">
        <f t="shared" si="61"/>
        <v>3.0000000000001137E-3</v>
      </c>
      <c r="D238" s="5">
        <f t="shared" si="60"/>
        <v>0</v>
      </c>
      <c r="E238" s="5">
        <f t="shared" si="62"/>
        <v>0</v>
      </c>
      <c r="F238" s="5">
        <f t="shared" si="63"/>
        <v>65.459724590006672</v>
      </c>
      <c r="G238" s="5">
        <f t="shared" si="68"/>
        <v>21819.908196668064</v>
      </c>
      <c r="H238" s="5">
        <f t="shared" si="64"/>
        <v>2.2614819087597957</v>
      </c>
      <c r="I238" s="5">
        <f t="shared" si="65"/>
        <v>5.135789180312465E-5</v>
      </c>
      <c r="J238" s="5">
        <f t="shared" si="70"/>
        <v>1.6419062326475174E-6</v>
      </c>
      <c r="K238" s="60">
        <f t="shared" si="69"/>
        <v>2.261480266853563</v>
      </c>
      <c r="L238" s="5">
        <f t="shared" si="66"/>
        <v>65.459677064209814</v>
      </c>
      <c r="M238" s="5">
        <f t="shared" si="67"/>
        <v>2.2614802668535629E-3</v>
      </c>
    </row>
    <row r="239" spans="1:13" x14ac:dyDescent="0.25">
      <c r="B239" s="5">
        <f>'Mg2+离子浓度'!B239</f>
        <v>2.0600507043024474</v>
      </c>
      <c r="C239" s="5">
        <f t="shared" si="61"/>
        <v>3.0000000000001137E-3</v>
      </c>
      <c r="D239" s="5">
        <f t="shared" ref="D239:D302" si="71">D210</f>
        <v>0</v>
      </c>
      <c r="E239" s="5">
        <f t="shared" si="62"/>
        <v>0</v>
      </c>
      <c r="F239" s="5">
        <f t="shared" si="63"/>
        <v>65.459677064209814</v>
      </c>
      <c r="G239" s="5">
        <f t="shared" si="68"/>
        <v>21819.892354735777</v>
      </c>
      <c r="H239" s="5">
        <f t="shared" si="64"/>
        <v>2.2614802668535634</v>
      </c>
      <c r="I239" s="5">
        <f t="shared" si="65"/>
        <v>5.1432754742135378E-5</v>
      </c>
      <c r="J239" s="5">
        <f t="shared" si="70"/>
        <v>1.641905040572504E-6</v>
      </c>
      <c r="K239" s="60">
        <f t="shared" si="69"/>
        <v>2.261478624948523</v>
      </c>
      <c r="L239" s="5">
        <f t="shared" si="66"/>
        <v>65.459629538447473</v>
      </c>
      <c r="M239" s="5">
        <f t="shared" si="67"/>
        <v>2.261478624948523E-3</v>
      </c>
    </row>
    <row r="240" spans="1:13" x14ac:dyDescent="0.25">
      <c r="B240" s="5">
        <f>'Mg2+离子浓度'!B240</f>
        <v>2.0620507043024472</v>
      </c>
      <c r="C240" s="5">
        <f t="shared" si="61"/>
        <v>1.9999999999997797E-3</v>
      </c>
      <c r="D240" s="5">
        <f t="shared" si="71"/>
        <v>0</v>
      </c>
      <c r="E240" s="5">
        <f t="shared" si="62"/>
        <v>0</v>
      </c>
      <c r="F240" s="5">
        <f t="shared" si="63"/>
        <v>65.459629538447473</v>
      </c>
      <c r="G240" s="5">
        <f t="shared" si="68"/>
        <v>32729.814769227341</v>
      </c>
      <c r="H240" s="5">
        <f t="shared" si="64"/>
        <v>2.261478624948523</v>
      </c>
      <c r="I240" s="5">
        <f t="shared" si="65"/>
        <v>5.148265084839395E-5</v>
      </c>
      <c r="J240" s="5">
        <f t="shared" si="70"/>
        <v>1.3406088785108836E-6</v>
      </c>
      <c r="K240" s="60">
        <f t="shared" si="69"/>
        <v>2.2614772843396445</v>
      </c>
      <c r="L240" s="5">
        <f t="shared" si="66"/>
        <v>65.459590733853176</v>
      </c>
      <c r="M240" s="5">
        <f t="shared" si="67"/>
        <v>2.2614772843396443E-3</v>
      </c>
    </row>
    <row r="241" spans="1:13" x14ac:dyDescent="0.25">
      <c r="B241" s="5">
        <f>'Mg2+离子浓度'!B241</f>
        <v>2.0720507043024474</v>
      </c>
      <c r="C241" s="5">
        <f t="shared" si="61"/>
        <v>1.0000000000000231E-2</v>
      </c>
      <c r="D241" s="5">
        <f t="shared" si="71"/>
        <v>0</v>
      </c>
      <c r="E241" s="5">
        <f t="shared" si="62"/>
        <v>0</v>
      </c>
      <c r="F241" s="5">
        <f t="shared" si="63"/>
        <v>65.459590733853176</v>
      </c>
      <c r="G241" s="5">
        <f t="shared" si="68"/>
        <v>6545.9590733851664</v>
      </c>
      <c r="H241" s="5">
        <f t="shared" si="64"/>
        <v>2.2614772843396445</v>
      </c>
      <c r="I241" s="5">
        <f t="shared" si="65"/>
        <v>5.1732287421570612E-5</v>
      </c>
      <c r="J241" s="5">
        <f t="shared" si="70"/>
        <v>2.9976908065523637E-6</v>
      </c>
      <c r="K241" s="60">
        <f t="shared" si="69"/>
        <v>2.2614742866488378</v>
      </c>
      <c r="L241" s="5">
        <f t="shared" si="66"/>
        <v>65.459503964193942</v>
      </c>
      <c r="M241" s="5">
        <f t="shared" si="67"/>
        <v>2.2614742866488378E-3</v>
      </c>
    </row>
    <row r="242" spans="1:13" x14ac:dyDescent="0.25">
      <c r="B242" s="5">
        <f>'Mg2+离子浓度'!B242</f>
        <v>2.1020507043024472</v>
      </c>
      <c r="C242" s="5">
        <f t="shared" si="61"/>
        <v>2.9999999999999805E-2</v>
      </c>
      <c r="D242" s="5">
        <f t="shared" si="71"/>
        <v>0</v>
      </c>
      <c r="E242" s="5">
        <f t="shared" si="62"/>
        <v>0</v>
      </c>
      <c r="F242" s="5">
        <f t="shared" si="63"/>
        <v>65.459503964193942</v>
      </c>
      <c r="G242" s="5">
        <f t="shared" si="68"/>
        <v>2181.9834654731458</v>
      </c>
      <c r="H242" s="5">
        <f t="shared" si="64"/>
        <v>2.2614742866488378</v>
      </c>
      <c r="I242" s="5">
        <f t="shared" si="65"/>
        <v>5.248121913181318E-5</v>
      </c>
      <c r="J242" s="5">
        <f t="shared" si="70"/>
        <v>5.1921458998965179E-6</v>
      </c>
      <c r="K242" s="60">
        <f t="shared" si="69"/>
        <v>2.2614690945029379</v>
      </c>
      <c r="L242" s="5">
        <f t="shared" si="66"/>
        <v>65.459353674934789</v>
      </c>
      <c r="M242" s="5">
        <f t="shared" si="67"/>
        <v>2.2614690945029379E-3</v>
      </c>
    </row>
    <row r="243" spans="1:13" x14ac:dyDescent="0.25">
      <c r="B243" s="5">
        <f>'Mg2+离子浓度'!B243</f>
        <v>2.1320507043024475</v>
      </c>
      <c r="C243" s="5">
        <f t="shared" si="61"/>
        <v>3.0000000000000249E-2</v>
      </c>
      <c r="D243" s="5">
        <f t="shared" si="71"/>
        <v>0</v>
      </c>
      <c r="E243" s="5">
        <f t="shared" si="62"/>
        <v>0</v>
      </c>
      <c r="F243" s="5">
        <f t="shared" si="63"/>
        <v>65.459353674934789</v>
      </c>
      <c r="G243" s="5">
        <f t="shared" si="68"/>
        <v>2181.9784558311417</v>
      </c>
      <c r="H243" s="5">
        <f t="shared" si="64"/>
        <v>2.2614690945029379</v>
      </c>
      <c r="I243" s="5">
        <f t="shared" si="65"/>
        <v>5.3230097203653008E-5</v>
      </c>
      <c r="J243" s="5">
        <f t="shared" si="70"/>
        <v>5.1921339791865992E-6</v>
      </c>
      <c r="K243" s="60">
        <f t="shared" si="69"/>
        <v>2.2614639023689587</v>
      </c>
      <c r="L243" s="5">
        <f t="shared" si="66"/>
        <v>65.459203386020704</v>
      </c>
      <c r="M243" s="5">
        <f t="shared" si="67"/>
        <v>2.2614639023689586E-3</v>
      </c>
    </row>
    <row r="244" spans="1:13" x14ac:dyDescent="0.25">
      <c r="B244" s="5">
        <f>'Mg2+离子浓度'!B244</f>
        <v>2.1520507043024475</v>
      </c>
      <c r="C244" s="5">
        <f t="shared" si="61"/>
        <v>2.0000000000000018E-2</v>
      </c>
      <c r="D244" s="5">
        <f t="shared" si="71"/>
        <v>0</v>
      </c>
      <c r="E244" s="5">
        <f t="shared" si="62"/>
        <v>0</v>
      </c>
      <c r="F244" s="5">
        <f t="shared" si="63"/>
        <v>65.459203386020704</v>
      </c>
      <c r="G244" s="5">
        <f t="shared" si="68"/>
        <v>3272.9601693010322</v>
      </c>
      <c r="H244" s="5">
        <f t="shared" si="64"/>
        <v>2.2614639023689591</v>
      </c>
      <c r="I244" s="5">
        <f t="shared" si="65"/>
        <v>5.3729306221678386E-5</v>
      </c>
      <c r="J244" s="5">
        <f t="shared" si="70"/>
        <v>4.2393499085279366E-6</v>
      </c>
      <c r="K244" s="60">
        <f t="shared" si="69"/>
        <v>2.2614596630190507</v>
      </c>
      <c r="L244" s="5">
        <f t="shared" si="66"/>
        <v>65.459080675917932</v>
      </c>
      <c r="M244" s="5">
        <f t="shared" si="67"/>
        <v>2.2614596630190506E-3</v>
      </c>
    </row>
    <row r="245" spans="1:13" x14ac:dyDescent="0.25">
      <c r="B245" s="5">
        <f>'Mg2+离子浓度'!B245</f>
        <v>2.2020507043024473</v>
      </c>
      <c r="C245" s="5">
        <f t="shared" si="61"/>
        <v>4.9999999999999822E-2</v>
      </c>
      <c r="D245" s="5">
        <f t="shared" si="71"/>
        <v>0</v>
      </c>
      <c r="E245" s="5">
        <f t="shared" si="62"/>
        <v>0</v>
      </c>
      <c r="F245" s="5">
        <f t="shared" si="63"/>
        <v>65.459080675917932</v>
      </c>
      <c r="G245" s="5">
        <f t="shared" si="68"/>
        <v>1309.1816135183633</v>
      </c>
      <c r="H245" s="5">
        <f t="shared" si="64"/>
        <v>2.2614596630190507</v>
      </c>
      <c r="I245" s="5">
        <f t="shared" si="65"/>
        <v>5.4977531234477542E-5</v>
      </c>
      <c r="J245" s="5">
        <f t="shared" si="70"/>
        <v>6.702988189213467E-6</v>
      </c>
      <c r="K245" s="60">
        <f t="shared" si="69"/>
        <v>2.2614529600308613</v>
      </c>
      <c r="L245" s="5">
        <f t="shared" si="66"/>
        <v>65.458886654573291</v>
      </c>
      <c r="M245" s="5">
        <f t="shared" si="67"/>
        <v>2.2614529600308614E-3</v>
      </c>
    </row>
    <row r="246" spans="1:13" x14ac:dyDescent="0.25">
      <c r="A246" t="s">
        <v>230</v>
      </c>
      <c r="B246" s="5">
        <f>'Mg2+离子浓度'!B246</f>
        <v>2.2520507043024476</v>
      </c>
      <c r="C246" s="5">
        <f t="shared" si="61"/>
        <v>5.0000000000000266E-2</v>
      </c>
      <c r="D246" s="5">
        <f t="shared" si="71"/>
        <v>0</v>
      </c>
      <c r="E246" s="5">
        <f t="shared" si="62"/>
        <v>0</v>
      </c>
      <c r="F246" s="5">
        <f t="shared" si="63"/>
        <v>65.458886654573291</v>
      </c>
      <c r="G246" s="5">
        <f t="shared" si="68"/>
        <v>1309.1777330914588</v>
      </c>
      <c r="H246" s="5">
        <f t="shared" si="64"/>
        <v>2.2614529600308608</v>
      </c>
      <c r="I246" s="5">
        <f t="shared" si="65"/>
        <v>5.6225690314483274E-5</v>
      </c>
      <c r="J246" s="5">
        <f t="shared" si="70"/>
        <v>6.7029683214920404E-6</v>
      </c>
      <c r="K246" s="60">
        <f t="shared" si="69"/>
        <v>2.2614462570625395</v>
      </c>
      <c r="L246" s="5">
        <f t="shared" si="66"/>
        <v>65.45869263380375</v>
      </c>
      <c r="M246" s="5">
        <f t="shared" si="67"/>
        <v>2.2614462570625395E-3</v>
      </c>
    </row>
    <row r="247" spans="1:13" x14ac:dyDescent="0.25">
      <c r="A247" s="5">
        <f>(A227+A248)*8</f>
        <v>2.3451922485605521</v>
      </c>
      <c r="B247" s="5">
        <f>'Mg2+离子浓度'!B247</f>
        <v>2.3020507043024474</v>
      </c>
      <c r="C247" s="5">
        <f t="shared" si="61"/>
        <v>4.9999999999999822E-2</v>
      </c>
      <c r="D247" s="5">
        <f t="shared" si="71"/>
        <v>0</v>
      </c>
      <c r="E247" s="5">
        <f t="shared" si="62"/>
        <v>0</v>
      </c>
      <c r="F247" s="5">
        <f t="shared" si="63"/>
        <v>65.45869263380375</v>
      </c>
      <c r="G247" s="5">
        <f t="shared" si="68"/>
        <v>1309.1738526760796</v>
      </c>
      <c r="H247" s="5">
        <f t="shared" si="64"/>
        <v>2.26144625706254</v>
      </c>
      <c r="I247" s="5">
        <f t="shared" si="65"/>
        <v>5.7473841994895007E-5</v>
      </c>
      <c r="J247" s="5">
        <f t="shared" si="70"/>
        <v>6.702948453829447E-6</v>
      </c>
      <c r="K247" s="60">
        <f t="shared" si="69"/>
        <v>2.2614395541140864</v>
      </c>
      <c r="L247" s="5">
        <f t="shared" si="66"/>
        <v>65.458498613609294</v>
      </c>
      <c r="M247" s="5">
        <f t="shared" si="67"/>
        <v>2.2614395541140863E-3</v>
      </c>
    </row>
    <row r="248" spans="1:13" x14ac:dyDescent="0.25">
      <c r="A248" s="79">
        <v>0.2931415442581049</v>
      </c>
      <c r="B248" s="5">
        <f>'Mg2+离子浓度'!B248</f>
        <v>2.3451997353725162</v>
      </c>
      <c r="C248" s="5">
        <f t="shared" si="61"/>
        <v>4.3149031070068844E-2</v>
      </c>
      <c r="D248" s="5">
        <f t="shared" si="71"/>
        <v>0</v>
      </c>
      <c r="E248" s="5">
        <f t="shared" si="62"/>
        <v>0</v>
      </c>
      <c r="F248" s="5">
        <f t="shared" si="63"/>
        <v>65.458498613609294</v>
      </c>
      <c r="G248" s="5">
        <f t="shared" si="68"/>
        <v>1517.0328739783879</v>
      </c>
      <c r="H248" s="5">
        <f t="shared" si="64"/>
        <v>2.2614395541140864</v>
      </c>
      <c r="I248" s="5">
        <f t="shared" si="65"/>
        <v>5.8550942980317041E-5</v>
      </c>
      <c r="J248" s="5">
        <f t="shared" si="70"/>
        <v>6.2268028307084742E-6</v>
      </c>
      <c r="K248" s="60">
        <f t="shared" si="69"/>
        <v>2.2614333273112557</v>
      </c>
      <c r="L248" s="5">
        <f t="shared" si="66"/>
        <v>65.458318375687952</v>
      </c>
      <c r="M248" s="5">
        <f t="shared" si="67"/>
        <v>2.2614333273112555E-3</v>
      </c>
    </row>
    <row r="249" spans="1:13" s="17" customFormat="1" x14ac:dyDescent="0.25">
      <c r="B249" s="5">
        <f>'Mg2+离子浓度'!B249</f>
        <v>2.3451997354725163</v>
      </c>
      <c r="C249" s="18">
        <f t="shared" ref="C249:C306" si="72">B249-B248</f>
        <v>1.000000082740371E-10</v>
      </c>
      <c r="D249" s="18">
        <f t="shared" si="71"/>
        <v>1093006.8311928215</v>
      </c>
      <c r="E249" s="18">
        <f t="shared" ref="E249:E306" si="73">C249*D249</f>
        <v>1.0930069216286122E-4</v>
      </c>
      <c r="F249" s="18">
        <f t="shared" ref="F249:F306" si="74">E249+L248</f>
        <v>65.458427676380111</v>
      </c>
      <c r="G249" s="18">
        <f t="shared" si="68"/>
        <v>654584222603.25964</v>
      </c>
      <c r="H249" s="18">
        <f t="shared" ref="H249:H306" si="75">F249/$C$9/96485/0.0001</f>
        <v>2.2614371033970775</v>
      </c>
      <c r="I249" s="18">
        <f t="shared" ref="I249:I306" si="76">$C$8*H249/(50*0.000001)*B249</f>
        <v>5.8550879531287137E-5</v>
      </c>
      <c r="J249" s="5">
        <f t="shared" si="70"/>
        <v>2.9976376689016475E-10</v>
      </c>
      <c r="K249" s="18">
        <f t="shared" si="69"/>
        <v>2.2614371030973137</v>
      </c>
      <c r="L249" s="18">
        <f t="shared" ref="L249:L306" si="77">K249*0.0001*$C$9*96485</f>
        <v>65.45842766770329</v>
      </c>
      <c r="M249" s="18">
        <f t="shared" ref="M249:M306" si="78">K249*0.001</f>
        <v>2.2614371030973139E-3</v>
      </c>
    </row>
    <row r="250" spans="1:13" s="17" customFormat="1" x14ac:dyDescent="0.25">
      <c r="B250" s="5">
        <f>'Mg2+离子浓度'!B250</f>
        <v>2.3451997357725163</v>
      </c>
      <c r="C250" s="18">
        <f t="shared" si="72"/>
        <v>3.000000248221113E-10</v>
      </c>
      <c r="D250" s="18">
        <f t="shared" si="71"/>
        <v>1093006.8311928215</v>
      </c>
      <c r="E250" s="18">
        <f t="shared" si="73"/>
        <v>3.2790207648858367E-4</v>
      </c>
      <c r="F250" s="18">
        <f t="shared" si="74"/>
        <v>65.458755569779782</v>
      </c>
      <c r="G250" s="18">
        <f t="shared" si="68"/>
        <v>218195833845.66171</v>
      </c>
      <c r="H250" s="18">
        <f t="shared" si="75"/>
        <v>2.26144843135478</v>
      </c>
      <c r="I250" s="18">
        <f t="shared" si="76"/>
        <v>5.8551172830987473E-5</v>
      </c>
      <c r="J250" s="5">
        <f t="shared" si="70"/>
        <v>5.192086753214823E-10</v>
      </c>
      <c r="K250" s="18">
        <f t="shared" si="69"/>
        <v>2.2614484308355713</v>
      </c>
      <c r="L250" s="18">
        <f t="shared" si="77"/>
        <v>65.458755554751036</v>
      </c>
      <c r="M250" s="18">
        <f t="shared" si="78"/>
        <v>2.2614484308355713E-3</v>
      </c>
    </row>
    <row r="251" spans="1:13" s="17" customFormat="1" x14ac:dyDescent="0.25">
      <c r="B251" s="5">
        <f>'Mg2+离子浓度'!B251</f>
        <v>2.3451997361725163</v>
      </c>
      <c r="C251" s="18">
        <f t="shared" si="72"/>
        <v>4.000000330961484E-10</v>
      </c>
      <c r="D251" s="18">
        <f t="shared" si="71"/>
        <v>1093006.8311928215</v>
      </c>
      <c r="E251" s="18">
        <f t="shared" si="73"/>
        <v>4.3720276865144488E-4</v>
      </c>
      <c r="F251" s="18">
        <f t="shared" si="74"/>
        <v>65.459192757519688</v>
      </c>
      <c r="G251" s="18">
        <f t="shared" si="68"/>
        <v>163647968353.50562</v>
      </c>
      <c r="H251" s="18">
        <f t="shared" si="75"/>
        <v>2.2614635351788599</v>
      </c>
      <c r="I251" s="18">
        <f t="shared" si="76"/>
        <v>5.8551563894160121E-5</v>
      </c>
      <c r="J251" s="5">
        <f t="shared" si="70"/>
        <v>5.9953454108595896E-10</v>
      </c>
      <c r="K251" s="18">
        <f t="shared" si="69"/>
        <v>2.2614635345793253</v>
      </c>
      <c r="L251" s="18">
        <f t="shared" si="77"/>
        <v>65.459192740165861</v>
      </c>
      <c r="M251" s="18">
        <f t="shared" si="78"/>
        <v>2.2614635345793253E-3</v>
      </c>
    </row>
    <row r="252" spans="1:13" s="17" customFormat="1" x14ac:dyDescent="0.25">
      <c r="B252" s="5">
        <f>'Mg2+离子浓度'!B252</f>
        <v>2.3451997363725163</v>
      </c>
      <c r="C252" s="18">
        <f t="shared" si="72"/>
        <v>2.000000165480742E-10</v>
      </c>
      <c r="D252" s="18">
        <f t="shared" si="71"/>
        <v>1093006.8311928215</v>
      </c>
      <c r="E252" s="18">
        <f t="shared" si="73"/>
        <v>2.1860138432572244E-4</v>
      </c>
      <c r="F252" s="18">
        <f t="shared" si="74"/>
        <v>65.459411341550179</v>
      </c>
      <c r="G252" s="18">
        <f t="shared" si="68"/>
        <v>327297029627.07324</v>
      </c>
      <c r="H252" s="18">
        <f t="shared" si="75"/>
        <v>2.2614710867509689</v>
      </c>
      <c r="I252" s="18">
        <f t="shared" si="76"/>
        <v>5.8551759416945346E-5</v>
      </c>
      <c r="J252" s="5">
        <f t="shared" si="70"/>
        <v>4.2393635517844398E-10</v>
      </c>
      <c r="K252" s="18">
        <f t="shared" si="69"/>
        <v>2.2614710863270324</v>
      </c>
      <c r="L252" s="18">
        <f t="shared" si="77"/>
        <v>65.459411329279121</v>
      </c>
      <c r="M252" s="18">
        <f t="shared" si="78"/>
        <v>2.2614710863270325E-3</v>
      </c>
    </row>
    <row r="253" spans="1:13" s="17" customFormat="1" x14ac:dyDescent="0.25">
      <c r="B253" s="5">
        <f>'Mg2+离子浓度'!B253</f>
        <v>2.3451997453725162</v>
      </c>
      <c r="C253" s="18">
        <f t="shared" si="72"/>
        <v>8.9999998564849193E-9</v>
      </c>
      <c r="D253" s="18">
        <f t="shared" si="71"/>
        <v>1093006.8311928215</v>
      </c>
      <c r="E253" s="18">
        <f t="shared" si="73"/>
        <v>9.83706132387243E-3</v>
      </c>
      <c r="F253" s="18">
        <f t="shared" si="74"/>
        <v>65.469248390602999</v>
      </c>
      <c r="G253" s="18">
        <f t="shared" si="68"/>
        <v>7274361048.2870569</v>
      </c>
      <c r="H253" s="18">
        <f t="shared" si="75"/>
        <v>2.2618109340174808</v>
      </c>
      <c r="I253" s="18">
        <f t="shared" si="76"/>
        <v>5.8560558628985797E-5</v>
      </c>
      <c r="J253" s="5">
        <f t="shared" si="70"/>
        <v>2.8442787502884909E-9</v>
      </c>
      <c r="K253" s="18">
        <f t="shared" si="69"/>
        <v>2.2618109311732022</v>
      </c>
      <c r="L253" s="18">
        <f t="shared" si="77"/>
        <v>65.469248308273919</v>
      </c>
      <c r="M253" s="18">
        <f t="shared" si="78"/>
        <v>2.2618109311732023E-3</v>
      </c>
    </row>
    <row r="254" spans="1:13" s="17" customFormat="1" x14ac:dyDescent="0.25">
      <c r="B254" s="5">
        <f>'Mg2+离子浓度'!B254</f>
        <v>2.3451998353725161</v>
      </c>
      <c r="C254" s="18">
        <f t="shared" si="72"/>
        <v>8.9999999897116822E-8</v>
      </c>
      <c r="D254" s="18">
        <f t="shared" si="71"/>
        <v>1093006.8311928215</v>
      </c>
      <c r="E254" s="18">
        <f t="shared" si="73"/>
        <v>9.8370614694901923E-2</v>
      </c>
      <c r="F254" s="18">
        <f t="shared" si="74"/>
        <v>65.567618922968819</v>
      </c>
      <c r="G254" s="18">
        <f t="shared" si="68"/>
        <v>728529099.97691345</v>
      </c>
      <c r="H254" s="18">
        <f t="shared" si="75"/>
        <v>2.2652094081279928</v>
      </c>
      <c r="I254" s="18">
        <f t="shared" si="76"/>
        <v>5.8648550790527518E-5</v>
      </c>
      <c r="J254" s="5">
        <f t="shared" si="70"/>
        <v>9.00791371304363E-9</v>
      </c>
      <c r="K254" s="18">
        <f t="shared" si="69"/>
        <v>2.2652093991200792</v>
      </c>
      <c r="L254" s="18">
        <f t="shared" si="77"/>
        <v>65.567618662230259</v>
      </c>
      <c r="M254" s="18">
        <f t="shared" si="78"/>
        <v>2.2652093991200792E-3</v>
      </c>
    </row>
    <row r="255" spans="1:13" s="17" customFormat="1" x14ac:dyDescent="0.25">
      <c r="B255" s="5">
        <f>'Mg2+离子浓度'!B255</f>
        <v>2.3452007353725164</v>
      </c>
      <c r="C255" s="18">
        <f t="shared" si="72"/>
        <v>9.0000000030343585E-7</v>
      </c>
      <c r="D255" s="18">
        <f t="shared" si="71"/>
        <v>1093006.8311928215</v>
      </c>
      <c r="E255" s="18">
        <f t="shared" si="73"/>
        <v>0.98370614840519677</v>
      </c>
      <c r="F255" s="18">
        <f t="shared" si="74"/>
        <v>66.55132481063545</v>
      </c>
      <c r="G255" s="18">
        <f t="shared" si="68"/>
        <v>73945916.431330681</v>
      </c>
      <c r="H255" s="18">
        <f t="shared" si="75"/>
        <v>2.2991941687182962</v>
      </c>
      <c r="I255" s="18">
        <f t="shared" si="76"/>
        <v>5.9528473281875547E-5</v>
      </c>
      <c r="J255" s="5">
        <f t="shared" si="70"/>
        <v>2.8912890426697109E-8</v>
      </c>
      <c r="K255" s="18">
        <f t="shared" si="69"/>
        <v>2.2991941398054059</v>
      </c>
      <c r="L255" s="18">
        <f t="shared" si="77"/>
        <v>66.551323973737382</v>
      </c>
      <c r="M255" s="18">
        <f t="shared" si="78"/>
        <v>2.299194139805406E-3</v>
      </c>
    </row>
    <row r="256" spans="1:13" s="17" customFormat="1" x14ac:dyDescent="0.25">
      <c r="A256" s="18">
        <v>7.4868119641229509E-6</v>
      </c>
      <c r="B256" s="5">
        <f>'Mg2+离子浓度'!B256</f>
        <v>2.3452072221844804</v>
      </c>
      <c r="C256" s="18">
        <f t="shared" si="72"/>
        <v>6.4868119640237865E-6</v>
      </c>
      <c r="D256" s="18">
        <f t="shared" si="71"/>
        <v>1093006.8311928215</v>
      </c>
      <c r="E256" s="18">
        <f t="shared" si="73"/>
        <v>7.0901297893413213</v>
      </c>
      <c r="F256" s="18">
        <f t="shared" si="74"/>
        <v>73.641453763078701</v>
      </c>
      <c r="G256" s="18">
        <f t="shared" si="68"/>
        <v>11352487.812425923</v>
      </c>
      <c r="H256" s="18">
        <f t="shared" si="75"/>
        <v>2.5441417064164962</v>
      </c>
      <c r="I256" s="18">
        <f t="shared" si="76"/>
        <v>6.5870596125801816E-5</v>
      </c>
      <c r="J256" s="5">
        <f t="shared" si="70"/>
        <v>8.5891771131219276E-8</v>
      </c>
      <c r="K256" s="18">
        <f t="shared" si="69"/>
        <v>2.5441416205247251</v>
      </c>
      <c r="L256" s="18">
        <f t="shared" si="77"/>
        <v>73.641451276898437</v>
      </c>
      <c r="M256" s="18">
        <f t="shared" si="78"/>
        <v>2.5441416205247251E-3</v>
      </c>
    </row>
    <row r="257" spans="2:13" x14ac:dyDescent="0.25">
      <c r="B257" s="5">
        <f>'Mg2+离子浓度'!B257</f>
        <v>2.3452097353725163</v>
      </c>
      <c r="C257" s="5">
        <f t="shared" si="72"/>
        <v>2.5131880359019476E-6</v>
      </c>
      <c r="D257" s="5">
        <f t="shared" si="71"/>
        <v>0</v>
      </c>
      <c r="E257" s="5">
        <f t="shared" si="73"/>
        <v>0</v>
      </c>
      <c r="F257" s="5">
        <f t="shared" si="74"/>
        <v>73.641451276898437</v>
      </c>
      <c r="G257" s="5">
        <f t="shared" si="68"/>
        <v>29302006.147132386</v>
      </c>
      <c r="H257" s="5">
        <f t="shared" si="75"/>
        <v>2.5441416205247251</v>
      </c>
      <c r="I257" s="5">
        <f t="shared" si="76"/>
        <v>6.5870664490695789E-5</v>
      </c>
      <c r="J257" s="5">
        <f t="shared" si="70"/>
        <v>5.3462391368554287E-8</v>
      </c>
      <c r="K257" s="60">
        <f t="shared" si="69"/>
        <v>2.5441415670623337</v>
      </c>
      <c r="L257" s="5">
        <f t="shared" si="77"/>
        <v>73.64144972940278</v>
      </c>
      <c r="M257" s="5">
        <f t="shared" si="78"/>
        <v>2.5441415670623339E-3</v>
      </c>
    </row>
    <row r="258" spans="2:13" x14ac:dyDescent="0.25">
      <c r="B258" s="5">
        <f>'Mg2+离子浓度'!B258</f>
        <v>2.3452197353725164</v>
      </c>
      <c r="C258" s="5">
        <f t="shared" si="72"/>
        <v>1.0000000000065512E-5</v>
      </c>
      <c r="D258" s="5">
        <f t="shared" si="71"/>
        <v>0</v>
      </c>
      <c r="E258" s="5">
        <f t="shared" si="73"/>
        <v>0</v>
      </c>
      <c r="F258" s="5">
        <f t="shared" si="74"/>
        <v>73.64144972940278</v>
      </c>
      <c r="G258" s="5">
        <f t="shared" si="68"/>
        <v>7364144.9728920339</v>
      </c>
      <c r="H258" s="5">
        <f t="shared" si="75"/>
        <v>2.5441415670623333</v>
      </c>
      <c r="I258" s="5">
        <f t="shared" si="76"/>
        <v>6.5870943979723834E-5</v>
      </c>
      <c r="J258" s="5">
        <f t="shared" si="70"/>
        <v>1.0664386584818871E-7</v>
      </c>
      <c r="K258" s="60">
        <f t="shared" si="69"/>
        <v>2.5441414604184676</v>
      </c>
      <c r="L258" s="5">
        <f t="shared" si="77"/>
        <v>73.641446642542761</v>
      </c>
      <c r="M258" s="5">
        <f t="shared" si="78"/>
        <v>2.5441414604184674E-3</v>
      </c>
    </row>
    <row r="259" spans="2:13" x14ac:dyDescent="0.25">
      <c r="B259" s="5">
        <f>'Mg2+离子浓度'!B259</f>
        <v>2.3452497353725161</v>
      </c>
      <c r="C259" s="5">
        <f t="shared" si="72"/>
        <v>2.9999999999752447E-5</v>
      </c>
      <c r="D259" s="5">
        <f t="shared" si="71"/>
        <v>0</v>
      </c>
      <c r="E259" s="5">
        <f t="shared" si="73"/>
        <v>0</v>
      </c>
      <c r="F259" s="5">
        <f t="shared" si="74"/>
        <v>73.641446642542761</v>
      </c>
      <c r="G259" s="5">
        <f t="shared" si="68"/>
        <v>2454714.8881050143</v>
      </c>
      <c r="H259" s="5">
        <f t="shared" si="75"/>
        <v>2.544141460418468</v>
      </c>
      <c r="I259" s="5">
        <f t="shared" si="76"/>
        <v>6.5871783838235116E-5</v>
      </c>
      <c r="J259" s="5">
        <f t="shared" si="70"/>
        <v>1.8471258622057866E-7</v>
      </c>
      <c r="K259" s="60">
        <f t="shared" si="69"/>
        <v>2.5441412757058819</v>
      </c>
      <c r="L259" s="5">
        <f t="shared" si="77"/>
        <v>73.641441295944617</v>
      </c>
      <c r="M259" s="5">
        <f t="shared" si="78"/>
        <v>2.5441412757058819E-3</v>
      </c>
    </row>
    <row r="260" spans="2:13" x14ac:dyDescent="0.25">
      <c r="B260" s="5">
        <f>'Mg2+离子浓度'!B260</f>
        <v>2.3452797353725163</v>
      </c>
      <c r="C260" s="5">
        <f t="shared" si="72"/>
        <v>3.0000000000196536E-5</v>
      </c>
      <c r="D260" s="5">
        <f t="shared" si="71"/>
        <v>0</v>
      </c>
      <c r="E260" s="5">
        <f t="shared" si="73"/>
        <v>0</v>
      </c>
      <c r="F260" s="5">
        <f t="shared" si="74"/>
        <v>73.641441295944617</v>
      </c>
      <c r="G260" s="5">
        <f t="shared" si="68"/>
        <v>2454714.7098487392</v>
      </c>
      <c r="H260" s="5">
        <f t="shared" si="75"/>
        <v>2.5441412757058828</v>
      </c>
      <c r="I260" s="5">
        <f t="shared" si="76"/>
        <v>6.5872621675329185E-5</v>
      </c>
      <c r="J260" s="5">
        <f t="shared" si="70"/>
        <v>1.8471257281123739E-7</v>
      </c>
      <c r="K260" s="60">
        <f t="shared" si="69"/>
        <v>2.54414109099331</v>
      </c>
      <c r="L260" s="5">
        <f t="shared" si="77"/>
        <v>73.641435949346857</v>
      </c>
      <c r="M260" s="5">
        <f t="shared" si="78"/>
        <v>2.5441410909933099E-3</v>
      </c>
    </row>
    <row r="261" spans="2:13" x14ac:dyDescent="0.25">
      <c r="B261" s="5">
        <f>'Mg2+离子浓度'!B261</f>
        <v>2.3452997353725165</v>
      </c>
      <c r="C261" s="5">
        <f t="shared" si="72"/>
        <v>2.0000000000131024E-5</v>
      </c>
      <c r="D261" s="5">
        <f t="shared" si="71"/>
        <v>0</v>
      </c>
      <c r="E261" s="5">
        <f t="shared" si="73"/>
        <v>0</v>
      </c>
      <c r="F261" s="5">
        <f t="shared" si="74"/>
        <v>73.641435949346857</v>
      </c>
      <c r="G261" s="5">
        <f t="shared" si="68"/>
        <v>3682071.7974432209</v>
      </c>
      <c r="H261" s="5">
        <f t="shared" si="75"/>
        <v>2.5441410909933095</v>
      </c>
      <c r="I261" s="5">
        <f t="shared" si="76"/>
        <v>6.5873178639124771E-5</v>
      </c>
      <c r="J261" s="5">
        <f t="shared" si="70"/>
        <v>1.508171732049421E-7</v>
      </c>
      <c r="K261" s="60">
        <f t="shared" si="69"/>
        <v>2.5441409401761361</v>
      </c>
      <c r="L261" s="5">
        <f t="shared" si="77"/>
        <v>73.641431583868354</v>
      </c>
      <c r="M261" s="5">
        <f t="shared" si="78"/>
        <v>2.544140940176136E-3</v>
      </c>
    </row>
    <row r="262" spans="2:13" x14ac:dyDescent="0.25">
      <c r="B262" s="5">
        <f>'Mg2+离子浓度'!B262</f>
        <v>2.3453997353725162</v>
      </c>
      <c r="C262" s="5">
        <f t="shared" si="72"/>
        <v>9.9999999999766942E-5</v>
      </c>
      <c r="D262" s="5">
        <f t="shared" si="71"/>
        <v>0</v>
      </c>
      <c r="E262" s="5">
        <f t="shared" si="73"/>
        <v>0</v>
      </c>
      <c r="F262" s="5">
        <f t="shared" si="74"/>
        <v>73.641431583868354</v>
      </c>
      <c r="G262" s="5">
        <f t="shared" si="68"/>
        <v>736414.31584039982</v>
      </c>
      <c r="H262" s="5">
        <f t="shared" si="75"/>
        <v>2.5441409401761361</v>
      </c>
      <c r="I262" s="5">
        <f t="shared" si="76"/>
        <v>6.5875983465748009E-5</v>
      </c>
      <c r="J262" s="5">
        <f t="shared" si="70"/>
        <v>3.3723743146761165E-7</v>
      </c>
      <c r="K262" s="60">
        <f t="shared" si="69"/>
        <v>2.5441406029387048</v>
      </c>
      <c r="L262" s="5">
        <f t="shared" si="77"/>
        <v>73.64142182236229</v>
      </c>
      <c r="M262" s="5">
        <f t="shared" si="78"/>
        <v>2.5441406029387049E-3</v>
      </c>
    </row>
    <row r="263" spans="2:13" x14ac:dyDescent="0.25">
      <c r="B263" s="5">
        <f>'Mg2+离子浓度'!B263</f>
        <v>2.3456997353725164</v>
      </c>
      <c r="C263" s="5">
        <f t="shared" si="72"/>
        <v>3.00000000000189E-4</v>
      </c>
      <c r="D263" s="5">
        <f t="shared" si="71"/>
        <v>0</v>
      </c>
      <c r="E263" s="5">
        <f t="shared" si="73"/>
        <v>0</v>
      </c>
      <c r="F263" s="5">
        <f t="shared" si="74"/>
        <v>73.64142182236229</v>
      </c>
      <c r="G263" s="5">
        <f t="shared" si="68"/>
        <v>245471.40607438632</v>
      </c>
      <c r="H263" s="5">
        <f t="shared" si="75"/>
        <v>2.5441406029387048</v>
      </c>
      <c r="I263" s="5">
        <f t="shared" si="76"/>
        <v>6.5884400927264283E-5</v>
      </c>
      <c r="J263" s="5">
        <f t="shared" si="70"/>
        <v>5.8411228809004971E-7</v>
      </c>
      <c r="K263" s="60">
        <f t="shared" si="69"/>
        <v>2.5441400188264169</v>
      </c>
      <c r="L263" s="5">
        <f t="shared" si="77"/>
        <v>73.641404914940068</v>
      </c>
      <c r="M263" s="5">
        <f t="shared" si="78"/>
        <v>2.5441400188264168E-3</v>
      </c>
    </row>
    <row r="264" spans="2:13" x14ac:dyDescent="0.25">
      <c r="B264" s="5">
        <f>'Mg2+离子浓度'!B264</f>
        <v>2.3459997353725162</v>
      </c>
      <c r="C264" s="5">
        <f t="shared" si="72"/>
        <v>2.9999999999974492E-4</v>
      </c>
      <c r="D264" s="5">
        <f t="shared" si="71"/>
        <v>0</v>
      </c>
      <c r="E264" s="5">
        <f t="shared" si="73"/>
        <v>0</v>
      </c>
      <c r="F264" s="5">
        <f t="shared" si="74"/>
        <v>73.641404914940068</v>
      </c>
      <c r="G264" s="5">
        <f t="shared" si="68"/>
        <v>245471.34971667561</v>
      </c>
      <c r="H264" s="5">
        <f t="shared" si="75"/>
        <v>2.5441400188264169</v>
      </c>
      <c r="I264" s="5">
        <f t="shared" si="76"/>
        <v>6.5892811992528133E-5</v>
      </c>
      <c r="J264" s="5">
        <f t="shared" si="70"/>
        <v>5.8411215398257768E-7</v>
      </c>
      <c r="K264" s="60">
        <f t="shared" si="69"/>
        <v>2.5441394347142627</v>
      </c>
      <c r="L264" s="5">
        <f t="shared" si="77"/>
        <v>73.641388007521698</v>
      </c>
      <c r="M264" s="5">
        <f t="shared" si="78"/>
        <v>2.5441394347142628E-3</v>
      </c>
    </row>
    <row r="265" spans="2:13" x14ac:dyDescent="0.25">
      <c r="B265" s="5">
        <f>'Mg2+离子浓度'!B265</f>
        <v>2.3461997353725161</v>
      </c>
      <c r="C265" s="5">
        <f t="shared" si="72"/>
        <v>1.9999999999997797E-4</v>
      </c>
      <c r="D265" s="5">
        <f t="shared" si="71"/>
        <v>0</v>
      </c>
      <c r="E265" s="5">
        <f t="shared" si="73"/>
        <v>0</v>
      </c>
      <c r="F265" s="5">
        <f t="shared" si="74"/>
        <v>73.641388007521698</v>
      </c>
      <c r="G265" s="5">
        <f t="shared" si="68"/>
        <v>368206.94003764907</v>
      </c>
      <c r="H265" s="5">
        <f t="shared" si="75"/>
        <v>2.5441394347142627</v>
      </c>
      <c r="I265" s="5">
        <f t="shared" si="76"/>
        <v>6.5898414323990344E-5</v>
      </c>
      <c r="J265" s="5">
        <f t="shared" si="70"/>
        <v>4.7692546710736618E-7</v>
      </c>
      <c r="K265" s="60">
        <f t="shared" si="69"/>
        <v>2.5441389577887956</v>
      </c>
      <c r="L265" s="5">
        <f t="shared" si="77"/>
        <v>73.641374202675578</v>
      </c>
      <c r="M265" s="5">
        <f t="shared" si="78"/>
        <v>2.5441389577887958E-3</v>
      </c>
    </row>
    <row r="266" spans="2:13" x14ac:dyDescent="0.25">
      <c r="B266" s="5">
        <f>'Mg2+离子浓度'!B266</f>
        <v>2.347199735372516</v>
      </c>
      <c r="C266" s="5">
        <f t="shared" si="72"/>
        <v>9.9999999999988987E-4</v>
      </c>
      <c r="D266" s="5">
        <f t="shared" si="71"/>
        <v>0</v>
      </c>
      <c r="E266" s="5">
        <f t="shared" si="73"/>
        <v>0</v>
      </c>
      <c r="F266" s="5">
        <f t="shared" si="74"/>
        <v>73.641374202675578</v>
      </c>
      <c r="G266" s="5">
        <f t="shared" si="68"/>
        <v>73641.374202683684</v>
      </c>
      <c r="H266" s="5">
        <f t="shared" si="75"/>
        <v>2.5441389577887956</v>
      </c>
      <c r="I266" s="5">
        <f t="shared" si="76"/>
        <v>6.5926489264739378E-5</v>
      </c>
      <c r="J266" s="5">
        <f t="shared" si="70"/>
        <v>1.066437564738031E-6</v>
      </c>
      <c r="K266" s="60">
        <f t="shared" si="69"/>
        <v>2.5441378913512307</v>
      </c>
      <c r="L266" s="5">
        <f t="shared" si="77"/>
        <v>73.641343334107049</v>
      </c>
      <c r="M266" s="5">
        <f t="shared" si="78"/>
        <v>2.5441378913512308E-3</v>
      </c>
    </row>
    <row r="267" spans="2:13" x14ac:dyDescent="0.25">
      <c r="B267" s="5">
        <f>'Mg2+离子浓度'!B267</f>
        <v>2.3501997353725161</v>
      </c>
      <c r="C267" s="5">
        <f t="shared" si="72"/>
        <v>3.0000000000001137E-3</v>
      </c>
      <c r="D267" s="5">
        <f t="shared" si="71"/>
        <v>0</v>
      </c>
      <c r="E267" s="5">
        <f t="shared" si="73"/>
        <v>0</v>
      </c>
      <c r="F267" s="5">
        <f t="shared" si="74"/>
        <v>73.641343334107049</v>
      </c>
      <c r="G267" s="5">
        <f t="shared" si="68"/>
        <v>24547.114444701419</v>
      </c>
      <c r="H267" s="5">
        <f t="shared" si="75"/>
        <v>2.5441378913512307</v>
      </c>
      <c r="I267" s="5">
        <f t="shared" si="76"/>
        <v>6.6010723477013581E-5</v>
      </c>
      <c r="J267" s="5">
        <f t="shared" si="70"/>
        <v>1.8471232709595752E-6</v>
      </c>
      <c r="K267" s="60">
        <f t="shared" si="69"/>
        <v>2.5441360442279599</v>
      </c>
      <c r="L267" s="5">
        <f t="shared" si="77"/>
        <v>73.641289868200417</v>
      </c>
      <c r="M267" s="5">
        <f t="shared" si="78"/>
        <v>2.5441360442279601E-3</v>
      </c>
    </row>
    <row r="268" spans="2:13" x14ac:dyDescent="0.25">
      <c r="B268" s="5">
        <f>'Mg2+离子浓度'!B268</f>
        <v>2.3531997353725163</v>
      </c>
      <c r="C268" s="5">
        <f t="shared" si="72"/>
        <v>3.0000000000001137E-3</v>
      </c>
      <c r="D268" s="5">
        <f t="shared" si="71"/>
        <v>0</v>
      </c>
      <c r="E268" s="5">
        <f t="shared" si="73"/>
        <v>0</v>
      </c>
      <c r="F268" s="5">
        <f t="shared" si="74"/>
        <v>73.641289868200417</v>
      </c>
      <c r="G268" s="5">
        <f t="shared" si="68"/>
        <v>24547.096622732541</v>
      </c>
      <c r="H268" s="5">
        <f t="shared" si="75"/>
        <v>2.5441360442279604</v>
      </c>
      <c r="I268" s="5">
        <f t="shared" si="76"/>
        <v>6.6094937336959238E-5</v>
      </c>
      <c r="J268" s="5">
        <f t="shared" si="70"/>
        <v>1.8471219298906072E-6</v>
      </c>
      <c r="K268" s="60">
        <f t="shared" si="69"/>
        <v>2.5441341971060303</v>
      </c>
      <c r="L268" s="5">
        <f t="shared" si="77"/>
        <v>73.641236402332595</v>
      </c>
      <c r="M268" s="5">
        <f t="shared" si="78"/>
        <v>2.5441341971060303E-3</v>
      </c>
    </row>
    <row r="269" spans="2:13" x14ac:dyDescent="0.25">
      <c r="B269" s="5">
        <f>'Mg2+离子浓度'!B269</f>
        <v>2.355199735372516</v>
      </c>
      <c r="C269" s="5">
        <f t="shared" si="72"/>
        <v>1.9999999999997797E-3</v>
      </c>
      <c r="D269" s="5">
        <f t="shared" si="71"/>
        <v>0</v>
      </c>
      <c r="E269" s="5">
        <f t="shared" si="73"/>
        <v>0</v>
      </c>
      <c r="F269" s="5">
        <f t="shared" si="74"/>
        <v>73.641236402332595</v>
      </c>
      <c r="G269" s="5">
        <f t="shared" si="68"/>
        <v>36820.618201170349</v>
      </c>
      <c r="H269" s="5">
        <f t="shared" si="75"/>
        <v>2.5441341971060298</v>
      </c>
      <c r="I269" s="5">
        <f t="shared" si="76"/>
        <v>6.6151063833050239E-5</v>
      </c>
      <c r="J269" s="5">
        <f t="shared" si="70"/>
        <v>1.5081676453347589E-6</v>
      </c>
      <c r="K269" s="60">
        <f t="shared" si="69"/>
        <v>2.5441326889383844</v>
      </c>
      <c r="L269" s="5">
        <f t="shared" si="77"/>
        <v>73.641192747666011</v>
      </c>
      <c r="M269" s="5">
        <f t="shared" si="78"/>
        <v>2.5441326889383844E-3</v>
      </c>
    </row>
    <row r="270" spans="2:13" x14ac:dyDescent="0.25">
      <c r="B270" s="5">
        <f>'Mg2+离子浓度'!B270</f>
        <v>2.3651997353725163</v>
      </c>
      <c r="C270" s="5">
        <f t="shared" si="72"/>
        <v>1.0000000000000231E-2</v>
      </c>
      <c r="D270" s="5">
        <f t="shared" si="71"/>
        <v>0</v>
      </c>
      <c r="E270" s="5">
        <f t="shared" si="73"/>
        <v>0</v>
      </c>
      <c r="F270" s="5">
        <f t="shared" si="74"/>
        <v>73.641192747666011</v>
      </c>
      <c r="G270" s="5">
        <f t="shared" si="68"/>
        <v>7364.1192747664309</v>
      </c>
      <c r="H270" s="5">
        <f t="shared" si="75"/>
        <v>2.5441326889383844</v>
      </c>
      <c r="I270" s="5">
        <f t="shared" si="76"/>
        <v>6.643189686743118E-5</v>
      </c>
      <c r="J270" s="5">
        <f t="shared" si="70"/>
        <v>3.3723633772898573E-6</v>
      </c>
      <c r="K270" s="60">
        <f t="shared" si="69"/>
        <v>2.544129316575007</v>
      </c>
      <c r="L270" s="5">
        <f t="shared" si="77"/>
        <v>73.641095132921862</v>
      </c>
      <c r="M270" s="5">
        <f t="shared" si="78"/>
        <v>2.5441293165750071E-3</v>
      </c>
    </row>
    <row r="271" spans="2:13" x14ac:dyDescent="0.25">
      <c r="B271" s="5">
        <f>'Mg2+离子浓度'!B271</f>
        <v>2.3951997353725161</v>
      </c>
      <c r="C271" s="5">
        <f t="shared" si="72"/>
        <v>2.9999999999999805E-2</v>
      </c>
      <c r="D271" s="5">
        <f t="shared" si="71"/>
        <v>0</v>
      </c>
      <c r="E271" s="5">
        <f t="shared" si="73"/>
        <v>0</v>
      </c>
      <c r="F271" s="5">
        <f t="shared" si="74"/>
        <v>73.641095132921862</v>
      </c>
      <c r="G271" s="5">
        <f t="shared" si="68"/>
        <v>2454.7031710974115</v>
      </c>
      <c r="H271" s="5">
        <f t="shared" si="75"/>
        <v>2.544129316575007</v>
      </c>
      <c r="I271" s="5">
        <f t="shared" si="76"/>
        <v>6.7274424438585644E-5</v>
      </c>
      <c r="J271" s="5">
        <f t="shared" si="70"/>
        <v>5.8410969684010496E-6</v>
      </c>
      <c r="K271" s="60">
        <f t="shared" si="69"/>
        <v>2.5441234754780386</v>
      </c>
      <c r="L271" s="5">
        <f t="shared" si="77"/>
        <v>73.640926059449569</v>
      </c>
      <c r="M271" s="5">
        <f t="shared" si="78"/>
        <v>2.5441234754780386E-3</v>
      </c>
    </row>
    <row r="272" spans="2:13" x14ac:dyDescent="0.25">
      <c r="B272" s="5">
        <f>'Mg2+离子浓度'!B272</f>
        <v>2.4251997353725163</v>
      </c>
      <c r="C272" s="5">
        <f t="shared" si="72"/>
        <v>3.0000000000000249E-2</v>
      </c>
      <c r="D272" s="5">
        <f t="shared" si="71"/>
        <v>0</v>
      </c>
      <c r="E272" s="5">
        <f t="shared" si="73"/>
        <v>0</v>
      </c>
      <c r="F272" s="5">
        <f t="shared" si="74"/>
        <v>73.640926059449569</v>
      </c>
      <c r="G272" s="5">
        <f t="shared" si="68"/>
        <v>2454.6975353149651</v>
      </c>
      <c r="H272" s="5">
        <f t="shared" si="75"/>
        <v>2.5441234754780386</v>
      </c>
      <c r="I272" s="5">
        <f t="shared" si="76"/>
        <v>6.8116883677507182E-5</v>
      </c>
      <c r="J272" s="5">
        <f t="shared" si="70"/>
        <v>5.8410835577566057E-6</v>
      </c>
      <c r="K272" s="60">
        <f t="shared" si="69"/>
        <v>2.5441176343944809</v>
      </c>
      <c r="L272" s="5">
        <f t="shared" si="77"/>
        <v>73.64075698636546</v>
      </c>
      <c r="M272" s="5">
        <f t="shared" si="78"/>
        <v>2.5441176343944808E-3</v>
      </c>
    </row>
    <row r="273" spans="1:13" x14ac:dyDescent="0.25">
      <c r="B273" s="5">
        <f>'Mg2+离子浓度'!B273</f>
        <v>2.4451997353725163</v>
      </c>
      <c r="C273" s="5">
        <f t="shared" si="72"/>
        <v>2.0000000000000018E-2</v>
      </c>
      <c r="D273" s="5">
        <f t="shared" si="71"/>
        <v>0</v>
      </c>
      <c r="E273" s="5">
        <f t="shared" si="73"/>
        <v>0</v>
      </c>
      <c r="F273" s="5">
        <f t="shared" si="74"/>
        <v>73.64075698636546</v>
      </c>
      <c r="G273" s="5">
        <f t="shared" si="68"/>
        <v>3682.0378493182698</v>
      </c>
      <c r="H273" s="5">
        <f t="shared" si="75"/>
        <v>2.5441176343944809</v>
      </c>
      <c r="I273" s="5">
        <f t="shared" si="76"/>
        <v>6.8678468460812428E-5</v>
      </c>
      <c r="J273" s="5">
        <f t="shared" si="70"/>
        <v>4.7692138041011761E-6</v>
      </c>
      <c r="K273" s="60">
        <f t="shared" si="69"/>
        <v>2.5441128651806766</v>
      </c>
      <c r="L273" s="5">
        <f t="shared" si="77"/>
        <v>73.64061893908729</v>
      </c>
      <c r="M273" s="5">
        <f t="shared" si="78"/>
        <v>2.5441128651806765E-3</v>
      </c>
    </row>
    <row r="274" spans="1:13" x14ac:dyDescent="0.25">
      <c r="B274" s="5">
        <f>'Mg2+离子浓度'!B274</f>
        <v>2.4951997353725162</v>
      </c>
      <c r="C274" s="5">
        <f t="shared" si="72"/>
        <v>4.9999999999999822E-2</v>
      </c>
      <c r="D274" s="5">
        <f t="shared" si="71"/>
        <v>0</v>
      </c>
      <c r="E274" s="5">
        <f t="shared" si="73"/>
        <v>0</v>
      </c>
      <c r="F274" s="5">
        <f t="shared" si="74"/>
        <v>73.64061893908729</v>
      </c>
      <c r="G274" s="5">
        <f t="shared" ref="G274:G337" si="79">F274/C274</f>
        <v>1472.812378781751</v>
      </c>
      <c r="H274" s="5">
        <f t="shared" si="75"/>
        <v>2.544112865180677</v>
      </c>
      <c r="I274" s="5">
        <f t="shared" si="76"/>
        <v>7.0082690017441294E-5</v>
      </c>
      <c r="J274" s="5">
        <f t="shared" si="70"/>
        <v>7.5407749986423059E-6</v>
      </c>
      <c r="K274" s="60">
        <f t="shared" ref="K274:K337" si="80">H274-J274</f>
        <v>2.5441053244056784</v>
      </c>
      <c r="L274" s="5">
        <f t="shared" si="77"/>
        <v>73.640400667584572</v>
      </c>
      <c r="M274" s="5">
        <f t="shared" si="78"/>
        <v>2.5441053244056786E-3</v>
      </c>
    </row>
    <row r="275" spans="1:13" x14ac:dyDescent="0.25">
      <c r="A275" t="s">
        <v>232</v>
      </c>
      <c r="B275" s="5">
        <f>'Mg2+离子浓度'!B275</f>
        <v>2.5451997353725164</v>
      </c>
      <c r="C275" s="5">
        <f t="shared" si="72"/>
        <v>5.0000000000000266E-2</v>
      </c>
      <c r="D275" s="5">
        <f t="shared" si="71"/>
        <v>0</v>
      </c>
      <c r="E275" s="5">
        <f t="shared" si="73"/>
        <v>0</v>
      </c>
      <c r="F275" s="5">
        <f t="shared" si="74"/>
        <v>73.640400667584572</v>
      </c>
      <c r="G275" s="5">
        <f t="shared" si="79"/>
        <v>1472.8080133516835</v>
      </c>
      <c r="H275" s="5">
        <f t="shared" si="75"/>
        <v>2.5441053244056784</v>
      </c>
      <c r="I275" s="5">
        <f t="shared" si="76"/>
        <v>7.1486828430746054E-5</v>
      </c>
      <c r="J275" s="5">
        <f t="shared" si="70"/>
        <v>7.5407526477127246E-6</v>
      </c>
      <c r="K275" s="60">
        <f t="shared" si="80"/>
        <v>2.5440977836530307</v>
      </c>
      <c r="L275" s="5">
        <f t="shared" si="77"/>
        <v>73.64018239672879</v>
      </c>
      <c r="M275" s="5">
        <f t="shared" si="78"/>
        <v>2.5440977836530309E-3</v>
      </c>
    </row>
    <row r="276" spans="1:13" x14ac:dyDescent="0.25">
      <c r="A276" s="5">
        <f>(A256+A277)*9</f>
        <v>2.6383412796306209</v>
      </c>
      <c r="B276" s="5">
        <f>'Mg2+离子浓度'!B276</f>
        <v>2.5951997353725162</v>
      </c>
      <c r="C276" s="5">
        <f t="shared" si="72"/>
        <v>4.9999999999999822E-2</v>
      </c>
      <c r="D276" s="5">
        <f t="shared" si="71"/>
        <v>0</v>
      </c>
      <c r="E276" s="5">
        <f t="shared" si="73"/>
        <v>0</v>
      </c>
      <c r="F276" s="5">
        <f t="shared" si="74"/>
        <v>73.64018239672879</v>
      </c>
      <c r="G276" s="5">
        <f t="shared" si="79"/>
        <v>1472.803647934581</v>
      </c>
      <c r="H276" s="5">
        <f t="shared" si="75"/>
        <v>2.5440977836530303</v>
      </c>
      <c r="I276" s="5">
        <f t="shared" si="76"/>
        <v>7.2890958519675566E-5</v>
      </c>
      <c r="J276" s="5">
        <f t="shared" si="70"/>
        <v>7.5407302968493245E-6</v>
      </c>
      <c r="K276" s="60">
        <f t="shared" si="80"/>
        <v>2.5440902429227337</v>
      </c>
      <c r="L276" s="5">
        <f t="shared" si="77"/>
        <v>73.639964126519985</v>
      </c>
      <c r="M276" s="5">
        <f t="shared" si="78"/>
        <v>2.5440902429227337E-3</v>
      </c>
    </row>
    <row r="277" spans="1:13" x14ac:dyDescent="0.25">
      <c r="A277" s="79">
        <v>0.2931415442581049</v>
      </c>
      <c r="B277" s="5">
        <f>'Mg2+离子浓度'!B277</f>
        <v>2.6383487664425851</v>
      </c>
      <c r="C277" s="5">
        <f t="shared" si="72"/>
        <v>4.3149031070068844E-2</v>
      </c>
      <c r="D277" s="5">
        <f t="shared" si="71"/>
        <v>0</v>
      </c>
      <c r="E277" s="5">
        <f t="shared" si="73"/>
        <v>0</v>
      </c>
      <c r="F277" s="5">
        <f t="shared" si="74"/>
        <v>73.639964126519985</v>
      </c>
      <c r="G277" s="5">
        <f t="shared" si="79"/>
        <v>1706.6423578999381</v>
      </c>
      <c r="H277" s="5">
        <f t="shared" si="75"/>
        <v>2.5440902429227337</v>
      </c>
      <c r="I277" s="5">
        <f t="shared" si="76"/>
        <v>7.4102658789637279E-5</v>
      </c>
      <c r="J277" s="5">
        <f t="shared" si="70"/>
        <v>7.0050726305682652E-6</v>
      </c>
      <c r="K277" s="60">
        <f t="shared" si="80"/>
        <v>2.5440832378501033</v>
      </c>
      <c r="L277" s="5">
        <f t="shared" si="77"/>
        <v>73.639761361190168</v>
      </c>
      <c r="M277" s="5">
        <f t="shared" si="78"/>
        <v>2.5440832378501033E-3</v>
      </c>
    </row>
    <row r="278" spans="1:13" s="17" customFormat="1" x14ac:dyDescent="0.25">
      <c r="B278" s="5">
        <f>'Mg2+离子浓度'!B278</f>
        <v>2.6383487665425851</v>
      </c>
      <c r="C278" s="18">
        <f t="shared" si="72"/>
        <v>1.000000082740371E-10</v>
      </c>
      <c r="D278" s="18">
        <f t="shared" si="71"/>
        <v>1093006.8311928215</v>
      </c>
      <c r="E278" s="18">
        <f t="shared" si="73"/>
        <v>1.0930069216286122E-4</v>
      </c>
      <c r="F278" s="18">
        <f t="shared" si="74"/>
        <v>73.639870661882327</v>
      </c>
      <c r="G278" s="18">
        <f t="shared" si="79"/>
        <v>736398645688.92615</v>
      </c>
      <c r="H278" s="18">
        <f t="shared" si="75"/>
        <v>2.5440870139359251</v>
      </c>
      <c r="I278" s="18">
        <f t="shared" si="76"/>
        <v>7.4102564740551215E-5</v>
      </c>
      <c r="J278" s="5">
        <f t="shared" si="70"/>
        <v>3.3723029725133034E-10</v>
      </c>
      <c r="K278" s="18">
        <f t="shared" si="80"/>
        <v>2.5440870135986948</v>
      </c>
      <c r="L278" s="18">
        <f t="shared" si="77"/>
        <v>73.639870652121033</v>
      </c>
      <c r="M278" s="18">
        <f t="shared" si="78"/>
        <v>2.5440870135986951E-3</v>
      </c>
    </row>
    <row r="279" spans="1:13" s="17" customFormat="1" x14ac:dyDescent="0.25">
      <c r="B279" s="5">
        <f>'Mg2+离子浓度'!B279</f>
        <v>2.6383487668425851</v>
      </c>
      <c r="C279" s="18">
        <f t="shared" si="72"/>
        <v>3.000000248221113E-10</v>
      </c>
      <c r="D279" s="18">
        <f t="shared" si="71"/>
        <v>1093006.8311928215</v>
      </c>
      <c r="E279" s="18">
        <f t="shared" si="73"/>
        <v>3.2790207648858367E-4</v>
      </c>
      <c r="F279" s="18">
        <f t="shared" si="74"/>
        <v>73.640198554197525</v>
      </c>
      <c r="G279" s="18">
        <f t="shared" si="79"/>
        <v>245467308203.93561</v>
      </c>
      <c r="H279" s="18">
        <f t="shared" si="75"/>
        <v>2.5440983418561611</v>
      </c>
      <c r="I279" s="18">
        <f t="shared" si="76"/>
        <v>7.4102894701505662E-5</v>
      </c>
      <c r="J279" s="5">
        <f t="shared" si="70"/>
        <v>5.8410260948174108E-10</v>
      </c>
      <c r="K279" s="18">
        <f t="shared" si="80"/>
        <v>2.5440983412720586</v>
      </c>
      <c r="L279" s="18">
        <f t="shared" si="77"/>
        <v>73.640198537290388</v>
      </c>
      <c r="M279" s="18">
        <f t="shared" si="78"/>
        <v>2.5440983412720586E-3</v>
      </c>
    </row>
    <row r="280" spans="1:13" s="17" customFormat="1" x14ac:dyDescent="0.25">
      <c r="B280" s="5">
        <f>'Mg2+离子浓度'!B280</f>
        <v>2.6383487672425852</v>
      </c>
      <c r="C280" s="18">
        <f t="shared" si="72"/>
        <v>4.000000330961484E-10</v>
      </c>
      <c r="D280" s="18">
        <f t="shared" si="71"/>
        <v>1093006.8311928215</v>
      </c>
      <c r="E280" s="18">
        <f t="shared" si="73"/>
        <v>4.3720276865144488E-4</v>
      </c>
      <c r="F280" s="18">
        <f t="shared" si="74"/>
        <v>73.640635740059039</v>
      </c>
      <c r="G280" s="18">
        <f t="shared" si="79"/>
        <v>184101574117.51505</v>
      </c>
      <c r="H280" s="18">
        <f t="shared" si="75"/>
        <v>2.5441134456153476</v>
      </c>
      <c r="I280" s="18">
        <f t="shared" si="76"/>
        <v>7.4103334645528497E-5</v>
      </c>
      <c r="J280" s="5">
        <f t="shared" si="70"/>
        <v>6.7446760178115375E-10</v>
      </c>
      <c r="K280" s="18">
        <f t="shared" si="80"/>
        <v>2.54411344494088</v>
      </c>
      <c r="L280" s="18">
        <f t="shared" si="77"/>
        <v>73.640635720536253</v>
      </c>
      <c r="M280" s="18">
        <f t="shared" si="78"/>
        <v>2.5441134449408799E-3</v>
      </c>
    </row>
    <row r="281" spans="1:13" s="17" customFormat="1" x14ac:dyDescent="0.25">
      <c r="B281" s="5">
        <f>'Mg2+离子浓度'!B281</f>
        <v>2.6383487674425852</v>
      </c>
      <c r="C281" s="18">
        <f t="shared" si="72"/>
        <v>2.000000165480742E-10</v>
      </c>
      <c r="D281" s="18">
        <f t="shared" si="71"/>
        <v>1093006.8311928215</v>
      </c>
      <c r="E281" s="18">
        <f t="shared" si="73"/>
        <v>2.1860138432572244E-4</v>
      </c>
      <c r="F281" s="18">
        <f t="shared" si="74"/>
        <v>73.640854321920585</v>
      </c>
      <c r="G281" s="18">
        <f t="shared" si="79"/>
        <v>368204241144.24744</v>
      </c>
      <c r="H281" s="18">
        <f t="shared" si="75"/>
        <v>2.5441209971125245</v>
      </c>
      <c r="I281" s="18">
        <f t="shared" si="76"/>
        <v>7.4103554606401201E-5</v>
      </c>
      <c r="J281" s="5">
        <f t="shared" si="70"/>
        <v>4.7692203051703254E-10</v>
      </c>
      <c r="K281" s="18">
        <f t="shared" si="80"/>
        <v>2.5441209966356024</v>
      </c>
      <c r="L281" s="18">
        <f t="shared" si="77"/>
        <v>73.640854308115834</v>
      </c>
      <c r="M281" s="18">
        <f t="shared" si="78"/>
        <v>2.5441209966356026E-3</v>
      </c>
    </row>
    <row r="282" spans="1:13" s="17" customFormat="1" x14ac:dyDescent="0.25">
      <c r="B282" s="5">
        <f>'Mg2+离子浓度'!B282</f>
        <v>2.638348776442585</v>
      </c>
      <c r="C282" s="18">
        <f t="shared" si="72"/>
        <v>8.9999998564849193E-9</v>
      </c>
      <c r="D282" s="18">
        <f t="shared" si="71"/>
        <v>1093006.8311928215</v>
      </c>
      <c r="E282" s="18">
        <f t="shared" si="73"/>
        <v>9.83706132387243E-3</v>
      </c>
      <c r="F282" s="18">
        <f t="shared" si="74"/>
        <v>73.650691369439713</v>
      </c>
      <c r="G282" s="18">
        <f t="shared" si="79"/>
        <v>8183410282.6536112</v>
      </c>
      <c r="H282" s="18">
        <f t="shared" si="75"/>
        <v>2.5444608443260512</v>
      </c>
      <c r="I282" s="18">
        <f t="shared" si="76"/>
        <v>7.4113453714884091E-5</v>
      </c>
      <c r="J282" s="5">
        <f t="shared" ref="J282:J345" si="81">H282*($C$8/3.1415926)^(1/2)*C282^(1/2)</f>
        <v>3.1997174483558158E-9</v>
      </c>
      <c r="K282" s="18">
        <f t="shared" si="80"/>
        <v>2.5444608411263339</v>
      </c>
      <c r="L282" s="18">
        <f t="shared" si="77"/>
        <v>73.6506912768223</v>
      </c>
      <c r="M282" s="18">
        <f t="shared" si="78"/>
        <v>2.5444608411263341E-3</v>
      </c>
    </row>
    <row r="283" spans="1:13" s="17" customFormat="1" x14ac:dyDescent="0.25">
      <c r="B283" s="5">
        <f>'Mg2+离子浓度'!B283</f>
        <v>2.6383488664425849</v>
      </c>
      <c r="C283" s="18">
        <f t="shared" si="72"/>
        <v>8.9999999897116822E-8</v>
      </c>
      <c r="D283" s="18">
        <f t="shared" si="71"/>
        <v>1093006.8311928215</v>
      </c>
      <c r="E283" s="18">
        <f t="shared" si="73"/>
        <v>9.8370614694901923E-2</v>
      </c>
      <c r="F283" s="18">
        <f t="shared" si="74"/>
        <v>73.749061891517201</v>
      </c>
      <c r="G283" s="18">
        <f t="shared" si="79"/>
        <v>819434021.95359087</v>
      </c>
      <c r="H283" s="18">
        <f t="shared" si="75"/>
        <v>2.5478593180811249</v>
      </c>
      <c r="I283" s="18">
        <f t="shared" si="76"/>
        <v>7.4212444850608227E-5</v>
      </c>
      <c r="J283" s="5">
        <f t="shared" si="81"/>
        <v>1.0131909574407057E-8</v>
      </c>
      <c r="K283" s="18">
        <f t="shared" si="80"/>
        <v>2.5478593079492153</v>
      </c>
      <c r="L283" s="18">
        <f t="shared" si="77"/>
        <v>73.749061598244012</v>
      </c>
      <c r="M283" s="18">
        <f t="shared" si="78"/>
        <v>2.5478593079492156E-3</v>
      </c>
    </row>
    <row r="284" spans="1:13" s="17" customFormat="1" x14ac:dyDescent="0.25">
      <c r="B284" s="5">
        <f>'Mg2+离子浓度'!B284</f>
        <v>2.6383497664425852</v>
      </c>
      <c r="C284" s="18">
        <f t="shared" si="72"/>
        <v>9.0000000030343585E-7</v>
      </c>
      <c r="D284" s="18">
        <f t="shared" si="71"/>
        <v>1093006.8311928215</v>
      </c>
      <c r="E284" s="18">
        <f t="shared" si="73"/>
        <v>0.98370614840519677</v>
      </c>
      <c r="F284" s="18">
        <f t="shared" si="74"/>
        <v>74.732767746649202</v>
      </c>
      <c r="G284" s="18">
        <f t="shared" si="79"/>
        <v>83036408.579392195</v>
      </c>
      <c r="H284" s="18">
        <f t="shared" si="75"/>
        <v>2.5818440775474323</v>
      </c>
      <c r="I284" s="18">
        <f t="shared" si="76"/>
        <v>7.5202357217632376E-5</v>
      </c>
      <c r="J284" s="5">
        <f t="shared" si="81"/>
        <v>3.2467277417704664E-8</v>
      </c>
      <c r="K284" s="18">
        <f t="shared" si="80"/>
        <v>2.581844045080155</v>
      </c>
      <c r="L284" s="18">
        <f t="shared" si="77"/>
        <v>74.732766806867645</v>
      </c>
      <c r="M284" s="18">
        <f t="shared" si="78"/>
        <v>2.5818440450801551E-3</v>
      </c>
    </row>
    <row r="285" spans="1:13" s="17" customFormat="1" x14ac:dyDescent="0.25">
      <c r="A285" s="18">
        <v>7.4868119641229509E-6</v>
      </c>
      <c r="B285" s="5">
        <f>'Mg2+离子浓度'!B285</f>
        <v>2.6383562532545493</v>
      </c>
      <c r="C285" s="18">
        <f t="shared" si="72"/>
        <v>6.4868119640237865E-6</v>
      </c>
      <c r="D285" s="18">
        <f t="shared" si="71"/>
        <v>1093006.8311928215</v>
      </c>
      <c r="E285" s="18">
        <f t="shared" si="73"/>
        <v>7.0901297893413213</v>
      </c>
      <c r="F285" s="18">
        <f t="shared" si="74"/>
        <v>81.822896596208963</v>
      </c>
      <c r="G285" s="18">
        <f t="shared" si="79"/>
        <v>12613730.296176801</v>
      </c>
      <c r="H285" s="18">
        <f t="shared" si="75"/>
        <v>2.8267916116912457</v>
      </c>
      <c r="I285" s="18">
        <f t="shared" si="76"/>
        <v>8.2337239911898258E-5</v>
      </c>
      <c r="J285" s="5">
        <f t="shared" si="81"/>
        <v>9.5434203816038147E-8</v>
      </c>
      <c r="K285" s="18">
        <f t="shared" si="80"/>
        <v>2.8267915162570421</v>
      </c>
      <c r="L285" s="18">
        <f t="shared" si="77"/>
        <v>81.822893833818213</v>
      </c>
      <c r="M285" s="18">
        <f t="shared" si="78"/>
        <v>2.8267915162570423E-3</v>
      </c>
    </row>
    <row r="286" spans="1:13" x14ac:dyDescent="0.25">
      <c r="B286" s="5">
        <f>'Mg2+离子浓度'!B286</f>
        <v>2.6383587664425852</v>
      </c>
      <c r="C286" s="5">
        <f t="shared" si="72"/>
        <v>2.5131880359019476E-6</v>
      </c>
      <c r="D286" s="5">
        <f t="shared" si="71"/>
        <v>0</v>
      </c>
      <c r="E286" s="5">
        <f t="shared" si="73"/>
        <v>0</v>
      </c>
      <c r="F286" s="5">
        <f t="shared" si="74"/>
        <v>81.822893833818213</v>
      </c>
      <c r="G286" s="5">
        <f t="shared" si="79"/>
        <v>32557410.215608135</v>
      </c>
      <c r="H286" s="5">
        <f t="shared" si="75"/>
        <v>2.8267915162570421</v>
      </c>
      <c r="I286" s="5">
        <f t="shared" si="76"/>
        <v>8.2337315563158132E-5</v>
      </c>
      <c r="J286" s="5">
        <f t="shared" si="81"/>
        <v>5.9401973986131036E-8</v>
      </c>
      <c r="K286" s="60">
        <f t="shared" si="80"/>
        <v>2.8267914568550681</v>
      </c>
      <c r="L286" s="5">
        <f t="shared" si="77"/>
        <v>81.822892114398371</v>
      </c>
      <c r="M286" s="5">
        <f t="shared" si="78"/>
        <v>2.826791456855068E-3</v>
      </c>
    </row>
    <row r="287" spans="1:13" x14ac:dyDescent="0.25">
      <c r="B287" s="5">
        <f>'Mg2+离子浓度'!B287</f>
        <v>2.6383687664425852</v>
      </c>
      <c r="C287" s="5">
        <f t="shared" si="72"/>
        <v>1.0000000000065512E-5</v>
      </c>
      <c r="D287" s="5">
        <f t="shared" si="71"/>
        <v>0</v>
      </c>
      <c r="E287" s="5">
        <f t="shared" si="73"/>
        <v>0</v>
      </c>
      <c r="F287" s="5">
        <f t="shared" si="74"/>
        <v>81.822892114398371</v>
      </c>
      <c r="G287" s="5">
        <f t="shared" si="79"/>
        <v>8182289.2113862336</v>
      </c>
      <c r="H287" s="5">
        <f t="shared" si="75"/>
        <v>2.8267914568550676</v>
      </c>
      <c r="I287" s="5">
        <f t="shared" si="76"/>
        <v>8.2337625910705096E-5</v>
      </c>
      <c r="J287" s="5">
        <f t="shared" si="81"/>
        <v>1.1849182168496512E-7</v>
      </c>
      <c r="K287" s="60">
        <f t="shared" si="80"/>
        <v>2.8267913383632459</v>
      </c>
      <c r="L287" s="5">
        <f t="shared" si="77"/>
        <v>81.822888684593337</v>
      </c>
      <c r="M287" s="5">
        <f t="shared" si="78"/>
        <v>2.8267913383632458E-3</v>
      </c>
    </row>
    <row r="288" spans="1:13" x14ac:dyDescent="0.25">
      <c r="B288" s="5">
        <f>'Mg2+离子浓度'!B288</f>
        <v>2.638398766442585</v>
      </c>
      <c r="C288" s="5">
        <f t="shared" si="72"/>
        <v>2.9999999999752447E-5</v>
      </c>
      <c r="D288" s="5">
        <f t="shared" si="71"/>
        <v>0</v>
      </c>
      <c r="E288" s="5">
        <f t="shared" si="73"/>
        <v>0</v>
      </c>
      <c r="F288" s="5">
        <f t="shared" si="74"/>
        <v>81.822888684593337</v>
      </c>
      <c r="G288" s="5">
        <f t="shared" si="79"/>
        <v>2727429.6228422839</v>
      </c>
      <c r="H288" s="5">
        <f t="shared" si="75"/>
        <v>2.8267913383632459</v>
      </c>
      <c r="I288" s="5">
        <f t="shared" si="76"/>
        <v>8.2338558692615022E-5</v>
      </c>
      <c r="J288" s="5">
        <f t="shared" si="81"/>
        <v>2.0523384683535728E-7</v>
      </c>
      <c r="K288" s="60">
        <f t="shared" si="80"/>
        <v>2.8267911331293991</v>
      </c>
      <c r="L288" s="5">
        <f t="shared" si="77"/>
        <v>81.822882743997027</v>
      </c>
      <c r="M288" s="5">
        <f t="shared" si="78"/>
        <v>2.8267911331293994E-3</v>
      </c>
    </row>
    <row r="289" spans="1:13" x14ac:dyDescent="0.25">
      <c r="B289" s="5">
        <f>'Mg2+离子浓度'!B289</f>
        <v>2.6384287664425852</v>
      </c>
      <c r="C289" s="5">
        <f t="shared" si="72"/>
        <v>3.0000000000196536E-5</v>
      </c>
      <c r="D289" s="5">
        <f t="shared" si="71"/>
        <v>0</v>
      </c>
      <c r="E289" s="5">
        <f t="shared" si="73"/>
        <v>0</v>
      </c>
      <c r="F289" s="5">
        <f t="shared" si="74"/>
        <v>81.822882743997027</v>
      </c>
      <c r="G289" s="5">
        <f t="shared" si="79"/>
        <v>2727429.4247820331</v>
      </c>
      <c r="H289" s="5">
        <f t="shared" si="75"/>
        <v>2.8267911331293991</v>
      </c>
      <c r="I289" s="5">
        <f t="shared" si="76"/>
        <v>8.2339488947802763E-5</v>
      </c>
      <c r="J289" s="5">
        <f t="shared" si="81"/>
        <v>2.0523383193626045E-7</v>
      </c>
      <c r="K289" s="60">
        <f t="shared" si="80"/>
        <v>2.826790927895567</v>
      </c>
      <c r="L289" s="5">
        <f t="shared" si="77"/>
        <v>81.822876803401144</v>
      </c>
      <c r="M289" s="5">
        <f t="shared" si="78"/>
        <v>2.8267909278955668E-3</v>
      </c>
    </row>
    <row r="290" spans="1:13" x14ac:dyDescent="0.25">
      <c r="B290" s="5">
        <f>'Mg2+离子浓度'!B290</f>
        <v>2.6384487664425853</v>
      </c>
      <c r="C290" s="5">
        <f t="shared" si="72"/>
        <v>2.0000000000131024E-5</v>
      </c>
      <c r="D290" s="5">
        <f t="shared" si="71"/>
        <v>0</v>
      </c>
      <c r="E290" s="5">
        <f t="shared" si="73"/>
        <v>0</v>
      </c>
      <c r="F290" s="5">
        <f t="shared" si="74"/>
        <v>81.822876803401144</v>
      </c>
      <c r="G290" s="5">
        <f t="shared" si="79"/>
        <v>4091143.8401432554</v>
      </c>
      <c r="H290" s="5">
        <f t="shared" si="75"/>
        <v>2.826790927895567</v>
      </c>
      <c r="I290" s="5">
        <f t="shared" si="76"/>
        <v>8.2340107125136535E-5</v>
      </c>
      <c r="J290" s="5">
        <f t="shared" si="81"/>
        <v>1.6757270990035115E-7</v>
      </c>
      <c r="K290" s="60">
        <f t="shared" si="80"/>
        <v>2.826790760322857</v>
      </c>
      <c r="L290" s="5">
        <f t="shared" si="77"/>
        <v>81.822871952925254</v>
      </c>
      <c r="M290" s="5">
        <f t="shared" si="78"/>
        <v>2.8267907603228572E-3</v>
      </c>
    </row>
    <row r="291" spans="1:13" x14ac:dyDescent="0.25">
      <c r="A291" s="17"/>
      <c r="B291" s="5">
        <f>'Mg2+离子浓度'!B291</f>
        <v>2.6385487664425851</v>
      </c>
      <c r="C291" s="5">
        <f t="shared" si="72"/>
        <v>9.9999999999766942E-5</v>
      </c>
      <c r="D291" s="5">
        <f t="shared" si="71"/>
        <v>0</v>
      </c>
      <c r="E291" s="5">
        <f t="shared" si="73"/>
        <v>0</v>
      </c>
      <c r="F291" s="5">
        <f t="shared" si="74"/>
        <v>81.822871952925254</v>
      </c>
      <c r="G291" s="5">
        <f t="shared" si="79"/>
        <v>818228.7195311595</v>
      </c>
      <c r="H291" s="5">
        <f t="shared" si="75"/>
        <v>2.826790760322857</v>
      </c>
      <c r="I291" s="5">
        <f t="shared" si="76"/>
        <v>8.2343223020998541E-5</v>
      </c>
      <c r="J291" s="5">
        <f t="shared" si="81"/>
        <v>3.7470394829684965E-7</v>
      </c>
      <c r="K291" s="60">
        <f t="shared" si="80"/>
        <v>2.8267903856189087</v>
      </c>
      <c r="L291" s="5">
        <f t="shared" si="77"/>
        <v>81.822861106932123</v>
      </c>
      <c r="M291" s="5">
        <f t="shared" si="78"/>
        <v>2.8267903856189088E-3</v>
      </c>
    </row>
    <row r="292" spans="1:13" x14ac:dyDescent="0.25">
      <c r="B292" s="5">
        <f>'Mg2+离子浓度'!B292</f>
        <v>2.6388487664425853</v>
      </c>
      <c r="C292" s="5">
        <f t="shared" si="72"/>
        <v>3.00000000000189E-4</v>
      </c>
      <c r="D292" s="5">
        <f t="shared" si="71"/>
        <v>0</v>
      </c>
      <c r="E292" s="5">
        <f t="shared" si="73"/>
        <v>0</v>
      </c>
      <c r="F292" s="5">
        <f t="shared" si="74"/>
        <v>81.822861106932123</v>
      </c>
      <c r="G292" s="5">
        <f t="shared" si="79"/>
        <v>272742.8703562686</v>
      </c>
      <c r="H292" s="5">
        <f t="shared" si="75"/>
        <v>2.8267903856189083</v>
      </c>
      <c r="I292" s="5">
        <f t="shared" si="76"/>
        <v>8.2352574435787674E-5</v>
      </c>
      <c r="J292" s="5">
        <f t="shared" si="81"/>
        <v>6.4900619021903781E-7</v>
      </c>
      <c r="K292" s="60">
        <f t="shared" si="80"/>
        <v>2.8267897366127182</v>
      </c>
      <c r="L292" s="5">
        <f t="shared" si="77"/>
        <v>81.822842321123446</v>
      </c>
      <c r="M292" s="5">
        <f t="shared" si="78"/>
        <v>2.826789736612718E-3</v>
      </c>
    </row>
    <row r="293" spans="1:13" x14ac:dyDescent="0.25">
      <c r="B293" s="5">
        <f>'Mg2+离子浓度'!B293</f>
        <v>2.639148766442585</v>
      </c>
      <c r="C293" s="5">
        <f t="shared" si="72"/>
        <v>2.9999999999974492E-4</v>
      </c>
      <c r="D293" s="5">
        <f t="shared" si="71"/>
        <v>0</v>
      </c>
      <c r="E293" s="5">
        <f t="shared" si="73"/>
        <v>0</v>
      </c>
      <c r="F293" s="5">
        <f t="shared" si="74"/>
        <v>81.822842321123446</v>
      </c>
      <c r="G293" s="5">
        <f t="shared" si="79"/>
        <v>272742.80773731007</v>
      </c>
      <c r="H293" s="5">
        <f t="shared" si="75"/>
        <v>2.8267897366127186</v>
      </c>
      <c r="I293" s="5">
        <f t="shared" si="76"/>
        <v>8.2361917855969133E-5</v>
      </c>
      <c r="J293" s="5">
        <f t="shared" si="81"/>
        <v>6.4900604121244894E-7</v>
      </c>
      <c r="K293" s="60">
        <f t="shared" si="80"/>
        <v>2.8267890876066772</v>
      </c>
      <c r="L293" s="5">
        <f t="shared" si="77"/>
        <v>81.822823535319074</v>
      </c>
      <c r="M293" s="5">
        <f t="shared" si="78"/>
        <v>2.8267890876066772E-3</v>
      </c>
    </row>
    <row r="294" spans="1:13" x14ac:dyDescent="0.25">
      <c r="B294" s="5">
        <f>'Mg2+离子浓度'!B294</f>
        <v>2.639348766442585</v>
      </c>
      <c r="C294" s="5">
        <f t="shared" si="72"/>
        <v>1.9999999999997797E-4</v>
      </c>
      <c r="D294" s="5">
        <f t="shared" si="71"/>
        <v>0</v>
      </c>
      <c r="E294" s="5">
        <f t="shared" si="73"/>
        <v>0</v>
      </c>
      <c r="F294" s="5">
        <f t="shared" si="74"/>
        <v>81.822823535319074</v>
      </c>
      <c r="G294" s="5">
        <f t="shared" si="79"/>
        <v>409114.11767664045</v>
      </c>
      <c r="H294" s="5">
        <f t="shared" si="75"/>
        <v>2.8267890876066768</v>
      </c>
      <c r="I294" s="5">
        <f t="shared" si="76"/>
        <v>8.2368140496703201E-5</v>
      </c>
      <c r="J294" s="5">
        <f t="shared" si="81"/>
        <v>5.2991109198864923E-7</v>
      </c>
      <c r="K294" s="60">
        <f t="shared" si="80"/>
        <v>2.8267885576955849</v>
      </c>
      <c r="L294" s="5">
        <f t="shared" si="77"/>
        <v>81.822808196777544</v>
      </c>
      <c r="M294" s="5">
        <f t="shared" si="78"/>
        <v>2.8267885576955848E-3</v>
      </c>
    </row>
    <row r="295" spans="1:13" x14ac:dyDescent="0.25">
      <c r="B295" s="5">
        <f>'Mg2+离子浓度'!B295</f>
        <v>2.6403487664425849</v>
      </c>
      <c r="C295" s="5">
        <f t="shared" si="72"/>
        <v>9.9999999999988987E-4</v>
      </c>
      <c r="D295" s="5">
        <f t="shared" si="71"/>
        <v>0</v>
      </c>
      <c r="E295" s="5">
        <f t="shared" si="73"/>
        <v>0</v>
      </c>
      <c r="F295" s="5">
        <f t="shared" si="74"/>
        <v>81.822808196777544</v>
      </c>
      <c r="G295" s="5">
        <f t="shared" si="79"/>
        <v>81822.808196786558</v>
      </c>
      <c r="H295" s="5">
        <f t="shared" si="75"/>
        <v>2.8267885576955845</v>
      </c>
      <c r="I295" s="5">
        <f t="shared" si="76"/>
        <v>8.2399332801613275E-5</v>
      </c>
      <c r="J295" s="5">
        <f t="shared" si="81"/>
        <v>1.1849170015926738E-6</v>
      </c>
      <c r="K295" s="60">
        <f t="shared" si="80"/>
        <v>2.8267873727785831</v>
      </c>
      <c r="L295" s="5">
        <f t="shared" si="77"/>
        <v>81.822773898762478</v>
      </c>
      <c r="M295" s="5">
        <f t="shared" si="78"/>
        <v>2.8267873727785831E-3</v>
      </c>
    </row>
    <row r="296" spans="1:13" x14ac:dyDescent="0.25">
      <c r="B296" s="5">
        <f>'Mg2+离子浓度'!B296</f>
        <v>2.643348766442585</v>
      </c>
      <c r="C296" s="5">
        <f t="shared" si="72"/>
        <v>3.0000000000001137E-3</v>
      </c>
      <c r="D296" s="5">
        <f t="shared" si="71"/>
        <v>0</v>
      </c>
      <c r="E296" s="5">
        <f t="shared" si="73"/>
        <v>0</v>
      </c>
      <c r="F296" s="5">
        <f t="shared" si="74"/>
        <v>81.822773898762478</v>
      </c>
      <c r="G296" s="5">
        <f t="shared" si="79"/>
        <v>27274.257966253124</v>
      </c>
      <c r="H296" s="5">
        <f t="shared" si="75"/>
        <v>2.8267873727785831</v>
      </c>
      <c r="I296" s="5">
        <f t="shared" si="76"/>
        <v>8.2492921459720358E-5</v>
      </c>
      <c r="J296" s="5">
        <f t="shared" si="81"/>
        <v>2.0523355892242232E-6</v>
      </c>
      <c r="K296" s="60">
        <f t="shared" si="80"/>
        <v>2.826785320442994</v>
      </c>
      <c r="L296" s="5">
        <f t="shared" si="77"/>
        <v>81.822714492882696</v>
      </c>
      <c r="M296" s="5">
        <f t="shared" si="78"/>
        <v>2.8267853204429942E-3</v>
      </c>
    </row>
    <row r="297" spans="1:13" x14ac:dyDescent="0.25">
      <c r="B297" s="5">
        <f>'Mg2+离子浓度'!B297</f>
        <v>2.6463487664425851</v>
      </c>
      <c r="C297" s="5">
        <f t="shared" si="72"/>
        <v>3.0000000000001137E-3</v>
      </c>
      <c r="D297" s="5">
        <f t="shared" si="71"/>
        <v>0</v>
      </c>
      <c r="E297" s="5">
        <f t="shared" si="73"/>
        <v>0</v>
      </c>
      <c r="F297" s="5">
        <f t="shared" si="74"/>
        <v>81.822714492882696</v>
      </c>
      <c r="G297" s="5">
        <f t="shared" si="79"/>
        <v>27274.238164293198</v>
      </c>
      <c r="H297" s="5">
        <f t="shared" si="75"/>
        <v>2.826785320442994</v>
      </c>
      <c r="I297" s="5">
        <f t="shared" si="76"/>
        <v>8.2586484697105665E-5</v>
      </c>
      <c r="J297" s="5">
        <f t="shared" si="81"/>
        <v>2.0523340991647263E-6</v>
      </c>
      <c r="K297" s="60">
        <f t="shared" si="80"/>
        <v>2.8267832681088949</v>
      </c>
      <c r="L297" s="5">
        <f t="shared" si="77"/>
        <v>81.82265508704603</v>
      </c>
      <c r="M297" s="5">
        <f t="shared" si="78"/>
        <v>2.8267832681088951E-3</v>
      </c>
    </row>
    <row r="298" spans="1:13" x14ac:dyDescent="0.25">
      <c r="B298" s="5">
        <f>'Mg2+离子浓度'!B298</f>
        <v>2.6483487664425849</v>
      </c>
      <c r="C298" s="5">
        <f t="shared" si="72"/>
        <v>1.9999999999997797E-3</v>
      </c>
      <c r="D298" s="5">
        <f t="shared" si="71"/>
        <v>0</v>
      </c>
      <c r="E298" s="5">
        <f t="shared" si="73"/>
        <v>0</v>
      </c>
      <c r="F298" s="5">
        <f t="shared" si="74"/>
        <v>81.82265508704603</v>
      </c>
      <c r="G298" s="5">
        <f t="shared" si="79"/>
        <v>40911.327543527521</v>
      </c>
      <c r="H298" s="5">
        <f t="shared" si="75"/>
        <v>2.8267832681088949</v>
      </c>
      <c r="I298" s="5">
        <f t="shared" si="76"/>
        <v>8.2648840111307898E-5</v>
      </c>
      <c r="J298" s="5">
        <f t="shared" si="81"/>
        <v>1.6757225582616582E-6</v>
      </c>
      <c r="K298" s="60">
        <f t="shared" si="80"/>
        <v>2.8267815923863369</v>
      </c>
      <c r="L298" s="5">
        <f t="shared" si="77"/>
        <v>81.822606582418715</v>
      </c>
      <c r="M298" s="5">
        <f t="shared" si="78"/>
        <v>2.826781592386337E-3</v>
      </c>
    </row>
    <row r="299" spans="1:13" x14ac:dyDescent="0.25">
      <c r="B299" s="5">
        <f>'Mg2+离子浓度'!B299</f>
        <v>2.6583487664425851</v>
      </c>
      <c r="C299" s="5">
        <f t="shared" si="72"/>
        <v>1.0000000000000231E-2</v>
      </c>
      <c r="D299" s="5">
        <f t="shared" si="71"/>
        <v>0</v>
      </c>
      <c r="E299" s="5">
        <f t="shared" si="73"/>
        <v>0</v>
      </c>
      <c r="F299" s="5">
        <f t="shared" si="74"/>
        <v>81.822606582418715</v>
      </c>
      <c r="G299" s="5">
        <f t="shared" si="79"/>
        <v>8182.2606582416829</v>
      </c>
      <c r="H299" s="5">
        <f t="shared" si="75"/>
        <v>2.8267815923863369</v>
      </c>
      <c r="I299" s="5">
        <f t="shared" si="76"/>
        <v>8.2960867804715991E-5</v>
      </c>
      <c r="J299" s="5">
        <f t="shared" si="81"/>
        <v>3.7470273304568448E-6</v>
      </c>
      <c r="K299" s="60">
        <f t="shared" si="80"/>
        <v>2.8267778453590062</v>
      </c>
      <c r="L299" s="5">
        <f t="shared" si="77"/>
        <v>81.822498122839121</v>
      </c>
      <c r="M299" s="5">
        <f t="shared" si="78"/>
        <v>2.8267778453590063E-3</v>
      </c>
    </row>
    <row r="300" spans="1:13" x14ac:dyDescent="0.25">
      <c r="B300" s="5">
        <f>'Mg2+离子浓度'!B300</f>
        <v>2.6883487664425849</v>
      </c>
      <c r="C300" s="5">
        <f t="shared" si="72"/>
        <v>2.9999999999999805E-2</v>
      </c>
      <c r="D300" s="5">
        <f t="shared" si="71"/>
        <v>0</v>
      </c>
      <c r="E300" s="5">
        <f t="shared" si="73"/>
        <v>0</v>
      </c>
      <c r="F300" s="5">
        <f t="shared" si="74"/>
        <v>81.822498122839121</v>
      </c>
      <c r="G300" s="5">
        <f t="shared" si="79"/>
        <v>2727.4166040946552</v>
      </c>
      <c r="H300" s="5">
        <f t="shared" si="75"/>
        <v>2.8267778453590062</v>
      </c>
      <c r="I300" s="5">
        <f t="shared" si="76"/>
        <v>8.3896986658702356E-5</v>
      </c>
      <c r="J300" s="5">
        <f t="shared" si="81"/>
        <v>6.4900331108554107E-6</v>
      </c>
      <c r="K300" s="60">
        <f t="shared" si="80"/>
        <v>2.8267713553258953</v>
      </c>
      <c r="L300" s="5">
        <f t="shared" si="77"/>
        <v>81.822310265585713</v>
      </c>
      <c r="M300" s="5">
        <f t="shared" si="78"/>
        <v>2.8267713553258955E-3</v>
      </c>
    </row>
    <row r="301" spans="1:13" x14ac:dyDescent="0.25">
      <c r="B301" s="5">
        <f>'Mg2+离子浓度'!B301</f>
        <v>2.7183487664425852</v>
      </c>
      <c r="C301" s="5">
        <f t="shared" si="72"/>
        <v>3.0000000000000249E-2</v>
      </c>
      <c r="D301" s="5">
        <f t="shared" si="71"/>
        <v>0</v>
      </c>
      <c r="E301" s="5">
        <f t="shared" si="73"/>
        <v>0</v>
      </c>
      <c r="F301" s="5">
        <f t="shared" si="74"/>
        <v>81.822310265585713</v>
      </c>
      <c r="G301" s="5">
        <f t="shared" si="79"/>
        <v>2727.4103421861678</v>
      </c>
      <c r="H301" s="5">
        <f t="shared" si="75"/>
        <v>2.8267713553258957</v>
      </c>
      <c r="I301" s="5">
        <f t="shared" si="76"/>
        <v>8.4833020711489834E-5</v>
      </c>
      <c r="J301" s="5">
        <f t="shared" si="81"/>
        <v>6.4900182103107106E-6</v>
      </c>
      <c r="K301" s="60">
        <f t="shared" si="80"/>
        <v>2.8267648653076853</v>
      </c>
      <c r="L301" s="5">
        <f t="shared" si="77"/>
        <v>81.822122408763619</v>
      </c>
      <c r="M301" s="5">
        <f t="shared" si="78"/>
        <v>2.8267648653076856E-3</v>
      </c>
    </row>
    <row r="302" spans="1:13" x14ac:dyDescent="0.25">
      <c r="B302" s="5">
        <f>'Mg2+离子浓度'!B302</f>
        <v>2.7383487664425852</v>
      </c>
      <c r="C302" s="5">
        <f t="shared" si="72"/>
        <v>2.0000000000000018E-2</v>
      </c>
      <c r="D302" s="5">
        <f t="shared" si="71"/>
        <v>0</v>
      </c>
      <c r="E302" s="5">
        <f t="shared" si="73"/>
        <v>0</v>
      </c>
      <c r="F302" s="5">
        <f t="shared" si="74"/>
        <v>81.822122408763619</v>
      </c>
      <c r="G302" s="5">
        <f t="shared" si="79"/>
        <v>4091.1061204381772</v>
      </c>
      <c r="H302" s="5">
        <f t="shared" si="75"/>
        <v>2.8267648653076858</v>
      </c>
      <c r="I302" s="5">
        <f t="shared" si="76"/>
        <v>8.5456975624601496E-5</v>
      </c>
      <c r="J302" s="5">
        <f t="shared" si="81"/>
        <v>5.2990655126614464E-6</v>
      </c>
      <c r="K302" s="60">
        <f t="shared" si="80"/>
        <v>2.8267595662421732</v>
      </c>
      <c r="L302" s="5">
        <f t="shared" si="77"/>
        <v>81.82196902466282</v>
      </c>
      <c r="M302" s="5">
        <f t="shared" si="78"/>
        <v>2.8267595662421732E-3</v>
      </c>
    </row>
    <row r="303" spans="1:13" x14ac:dyDescent="0.25">
      <c r="B303" s="5">
        <f>'Mg2+离子浓度'!B303</f>
        <v>2.788348766442585</v>
      </c>
      <c r="C303" s="5">
        <f t="shared" si="72"/>
        <v>4.9999999999999822E-2</v>
      </c>
      <c r="D303" s="5">
        <f t="shared" ref="D303:D366" si="82">D274</f>
        <v>0</v>
      </c>
      <c r="E303" s="5">
        <f t="shared" si="73"/>
        <v>0</v>
      </c>
      <c r="F303" s="5">
        <f t="shared" si="74"/>
        <v>81.82196902466282</v>
      </c>
      <c r="G303" s="5">
        <f t="shared" si="79"/>
        <v>1636.4393804932622</v>
      </c>
      <c r="H303" s="5">
        <f t="shared" si="75"/>
        <v>2.8267595662421732</v>
      </c>
      <c r="I303" s="5">
        <f t="shared" si="76"/>
        <v>8.7017186707154983E-5</v>
      </c>
      <c r="J303" s="5">
        <f t="shared" si="81"/>
        <v>8.3785425387478397E-6</v>
      </c>
      <c r="K303" s="60">
        <f t="shared" si="80"/>
        <v>2.8267511876996343</v>
      </c>
      <c r="L303" s="5">
        <f t="shared" si="77"/>
        <v>81.821726503559773</v>
      </c>
      <c r="M303" s="5">
        <f t="shared" si="78"/>
        <v>2.8267511876996342E-3</v>
      </c>
    </row>
    <row r="304" spans="1:13" x14ac:dyDescent="0.25">
      <c r="A304" t="s">
        <v>234</v>
      </c>
      <c r="B304" s="5">
        <f>'Mg2+离子浓度'!B304</f>
        <v>2.8383487664425853</v>
      </c>
      <c r="C304" s="5">
        <f t="shared" si="72"/>
        <v>5.0000000000000266E-2</v>
      </c>
      <c r="D304" s="5">
        <f t="shared" si="82"/>
        <v>0</v>
      </c>
      <c r="E304" s="5">
        <f t="shared" si="73"/>
        <v>0</v>
      </c>
      <c r="F304" s="5">
        <f t="shared" si="74"/>
        <v>81.821726503559773</v>
      </c>
      <c r="G304" s="5">
        <f t="shared" si="79"/>
        <v>1636.4345300711868</v>
      </c>
      <c r="H304" s="5">
        <f t="shared" si="75"/>
        <v>2.8267511876996343</v>
      </c>
      <c r="I304" s="5">
        <f t="shared" si="76"/>
        <v>8.8577295442986972E-5</v>
      </c>
      <c r="J304" s="5">
        <f t="shared" si="81"/>
        <v>8.3785177046672165E-6</v>
      </c>
      <c r="K304" s="60">
        <f t="shared" si="80"/>
        <v>2.8267428091819298</v>
      </c>
      <c r="L304" s="5">
        <f t="shared" si="77"/>
        <v>81.821483983175554</v>
      </c>
      <c r="M304" s="5">
        <f t="shared" si="78"/>
        <v>2.8267428091819299E-3</v>
      </c>
    </row>
    <row r="305" spans="1:13" x14ac:dyDescent="0.25">
      <c r="A305" s="5">
        <f>(A285+A306)*10</f>
        <v>2.9314903107006902</v>
      </c>
      <c r="B305" s="5">
        <f>'Mg2+离子浓度'!B305</f>
        <v>2.8883487664425851</v>
      </c>
      <c r="C305" s="5">
        <f t="shared" si="72"/>
        <v>4.9999999999999822E-2</v>
      </c>
      <c r="D305" s="5">
        <f t="shared" si="82"/>
        <v>0</v>
      </c>
      <c r="E305" s="5">
        <f t="shared" si="73"/>
        <v>0</v>
      </c>
      <c r="F305" s="5">
        <f t="shared" si="74"/>
        <v>81.821483983175554</v>
      </c>
      <c r="G305" s="5">
        <f t="shared" si="79"/>
        <v>1636.4296796635169</v>
      </c>
      <c r="H305" s="5">
        <f t="shared" si="75"/>
        <v>2.8267428091819302</v>
      </c>
      <c r="I305" s="5">
        <f t="shared" si="76"/>
        <v>9.0137394929699886E-5</v>
      </c>
      <c r="J305" s="5">
        <f t="shared" si="81"/>
        <v>8.3784928706601293E-6</v>
      </c>
      <c r="K305" s="60">
        <f t="shared" si="80"/>
        <v>2.8267344306890596</v>
      </c>
      <c r="L305" s="5">
        <f t="shared" si="77"/>
        <v>81.821241463510191</v>
      </c>
      <c r="M305" s="5">
        <f t="shared" si="78"/>
        <v>2.8267344306890595E-3</v>
      </c>
    </row>
    <row r="306" spans="1:13" x14ac:dyDescent="0.25">
      <c r="A306" s="79">
        <v>0.2931415442581049</v>
      </c>
      <c r="B306" s="5">
        <f>'Mg2+离子浓度'!B306</f>
        <v>2.9314977975126539</v>
      </c>
      <c r="C306" s="5">
        <f t="shared" si="72"/>
        <v>4.3149031070068844E-2</v>
      </c>
      <c r="D306" s="5">
        <f t="shared" si="82"/>
        <v>0</v>
      </c>
      <c r="E306" s="5">
        <f t="shared" si="73"/>
        <v>0</v>
      </c>
      <c r="F306" s="5">
        <f t="shared" si="74"/>
        <v>81.821241463510191</v>
      </c>
      <c r="G306" s="5">
        <f t="shared" si="79"/>
        <v>1896.247480752055</v>
      </c>
      <c r="H306" s="5">
        <f t="shared" si="75"/>
        <v>2.8267344306890596</v>
      </c>
      <c r="I306" s="5">
        <f t="shared" si="76"/>
        <v>9.1483685965208523E-5</v>
      </c>
      <c r="J306" s="5">
        <f t="shared" si="81"/>
        <v>7.783324530012079E-6</v>
      </c>
      <c r="K306" s="60">
        <f t="shared" si="80"/>
        <v>2.8267266473645294</v>
      </c>
      <c r="L306" s="5">
        <f t="shared" si="77"/>
        <v>81.821016171289983</v>
      </c>
      <c r="M306" s="5">
        <f t="shared" si="78"/>
        <v>2.8267266473645295E-3</v>
      </c>
    </row>
    <row r="307" spans="1:13" s="17" customFormat="1" x14ac:dyDescent="0.25">
      <c r="B307" s="5">
        <f>'Mg2+离子浓度'!B307</f>
        <v>2.9314977976126539</v>
      </c>
      <c r="C307" s="18">
        <f t="shared" ref="C307:C370" si="83">B307-B306</f>
        <v>1.000000082740371E-10</v>
      </c>
      <c r="D307" s="18">
        <f t="shared" si="82"/>
        <v>1093006.8311928215</v>
      </c>
      <c r="E307" s="18">
        <f t="shared" ref="E307:E370" si="84">C307*D307</f>
        <v>1.0930069216286122E-4</v>
      </c>
      <c r="F307" s="18">
        <f t="shared" ref="F307:F370" si="85">E307+L306</f>
        <v>81.821125471982143</v>
      </c>
      <c r="G307" s="18">
        <f t="shared" si="79"/>
        <v>818211187020.72424</v>
      </c>
      <c r="H307" s="18">
        <f t="shared" ref="H307:H370" si="86">F307/$C$9/96485/0.0001</f>
        <v>2.8267304234503512</v>
      </c>
      <c r="I307" s="18">
        <f t="shared" ref="I307:I370" si="87">$C$8*H307/(50*0.000001)*B307</f>
        <v>9.1483556279114858E-5</v>
      </c>
      <c r="J307" s="5">
        <f t="shared" si="81"/>
        <v>3.7469596587215998E-10</v>
      </c>
      <c r="K307" s="18">
        <f t="shared" si="80"/>
        <v>2.8267304230756554</v>
      </c>
      <c r="L307" s="18">
        <f t="shared" ref="L307:L370" si="88">K307*0.0001*$C$9*96485</f>
        <v>81.82112546113639</v>
      </c>
      <c r="M307" s="18">
        <f t="shared" ref="M307:M370" si="89">K307*0.001</f>
        <v>2.8267304230756556E-3</v>
      </c>
    </row>
    <row r="308" spans="1:13" s="17" customFormat="1" x14ac:dyDescent="0.25">
      <c r="B308" s="5">
        <f>'Mg2+离子浓度'!B308</f>
        <v>2.931497797912654</v>
      </c>
      <c r="C308" s="18">
        <f t="shared" si="83"/>
        <v>3.000000248221113E-10</v>
      </c>
      <c r="D308" s="18">
        <f t="shared" si="82"/>
        <v>1093006.8311928215</v>
      </c>
      <c r="E308" s="18">
        <f t="shared" si="84"/>
        <v>3.2790207648858367E-4</v>
      </c>
      <c r="F308" s="18">
        <f t="shared" si="85"/>
        <v>81.821453363212882</v>
      </c>
      <c r="G308" s="18">
        <f t="shared" si="79"/>
        <v>272738155310.9201</v>
      </c>
      <c r="H308" s="18">
        <f t="shared" si="86"/>
        <v>2.8267417513331221</v>
      </c>
      <c r="I308" s="18">
        <f t="shared" si="87"/>
        <v>9.1483922901080907E-5</v>
      </c>
      <c r="J308" s="5">
        <f t="shared" si="81"/>
        <v>6.4899505106395549E-10</v>
      </c>
      <c r="K308" s="18">
        <f t="shared" si="80"/>
        <v>2.826741750684127</v>
      </c>
      <c r="L308" s="18">
        <f t="shared" si="88"/>
        <v>81.821453344427411</v>
      </c>
      <c r="M308" s="18">
        <f t="shared" si="89"/>
        <v>2.8267417506841271E-3</v>
      </c>
    </row>
    <row r="309" spans="1:13" s="17" customFormat="1" x14ac:dyDescent="0.25">
      <c r="B309" s="5">
        <f>'Mg2+离子浓度'!B309</f>
        <v>2.931497798312654</v>
      </c>
      <c r="C309" s="18">
        <f t="shared" si="83"/>
        <v>4.000000330961484E-10</v>
      </c>
      <c r="D309" s="18">
        <f t="shared" si="82"/>
        <v>1093006.8311928215</v>
      </c>
      <c r="E309" s="18">
        <f t="shared" si="84"/>
        <v>4.3720276865144488E-4</v>
      </c>
      <c r="F309" s="18">
        <f t="shared" si="85"/>
        <v>81.821890547196062</v>
      </c>
      <c r="G309" s="18">
        <f t="shared" si="79"/>
        <v>204554709443.05762</v>
      </c>
      <c r="H309" s="18">
        <f t="shared" si="86"/>
        <v>2.8267568550274156</v>
      </c>
      <c r="I309" s="18">
        <f t="shared" si="87"/>
        <v>9.1484411725533895E-5</v>
      </c>
      <c r="J309" s="5">
        <f t="shared" si="81"/>
        <v>7.4939893899567695E-10</v>
      </c>
      <c r="K309" s="18">
        <f t="shared" si="80"/>
        <v>2.8267568542780168</v>
      </c>
      <c r="L309" s="18">
        <f t="shared" si="88"/>
        <v>81.82189052550433</v>
      </c>
      <c r="M309" s="18">
        <f t="shared" si="89"/>
        <v>2.826756854278017E-3</v>
      </c>
    </row>
    <row r="310" spans="1:13" s="17" customFormat="1" x14ac:dyDescent="0.25">
      <c r="B310" s="5">
        <f>'Mg2+离子浓度'!B310</f>
        <v>2.931497798512654</v>
      </c>
      <c r="C310" s="18">
        <f t="shared" si="83"/>
        <v>2.000000165480742E-10</v>
      </c>
      <c r="D310" s="18">
        <f t="shared" si="82"/>
        <v>1093006.8311928215</v>
      </c>
      <c r="E310" s="18">
        <f t="shared" si="84"/>
        <v>2.1860138432572244E-4</v>
      </c>
      <c r="F310" s="18">
        <f t="shared" si="85"/>
        <v>81.822109126888648</v>
      </c>
      <c r="G310" s="18">
        <f t="shared" si="79"/>
        <v>409110511784.48773</v>
      </c>
      <c r="H310" s="18">
        <f t="shared" si="86"/>
        <v>2.82676440644966</v>
      </c>
      <c r="I310" s="18">
        <f t="shared" si="87"/>
        <v>9.1484656124009013E-5</v>
      </c>
      <c r="J310" s="5">
        <f t="shared" si="81"/>
        <v>5.2990648717075089E-10</v>
      </c>
      <c r="K310" s="18">
        <f t="shared" si="80"/>
        <v>2.8267644059197536</v>
      </c>
      <c r="L310" s="18">
        <f t="shared" si="88"/>
        <v>81.822109111550233</v>
      </c>
      <c r="M310" s="18">
        <f t="shared" si="89"/>
        <v>2.8267644059197538E-3</v>
      </c>
    </row>
    <row r="311" spans="1:13" s="17" customFormat="1" x14ac:dyDescent="0.25">
      <c r="B311" s="5">
        <f>'Mg2+离子浓度'!B311</f>
        <v>2.9314978075126539</v>
      </c>
      <c r="C311" s="18">
        <f t="shared" si="83"/>
        <v>8.9999998564849193E-9</v>
      </c>
      <c r="D311" s="18">
        <f t="shared" si="82"/>
        <v>1093006.8311928215</v>
      </c>
      <c r="E311" s="18">
        <f t="shared" si="84"/>
        <v>9.83706132387243E-3</v>
      </c>
      <c r="F311" s="18">
        <f t="shared" si="85"/>
        <v>81.831946172874112</v>
      </c>
      <c r="G311" s="18">
        <f t="shared" si="79"/>
        <v>9092438608.6417961</v>
      </c>
      <c r="H311" s="18">
        <f t="shared" si="86"/>
        <v>2.8271042536102025</v>
      </c>
      <c r="I311" s="18">
        <f t="shared" si="87"/>
        <v>9.1495655128590798E-5</v>
      </c>
      <c r="J311" s="5">
        <f t="shared" si="81"/>
        <v>3.5551479712369083E-9</v>
      </c>
      <c r="K311" s="18">
        <f t="shared" si="80"/>
        <v>2.8271042500550543</v>
      </c>
      <c r="L311" s="18">
        <f t="shared" si="88"/>
        <v>81.831946069968581</v>
      </c>
      <c r="M311" s="18">
        <f t="shared" si="89"/>
        <v>2.8271042500550543E-3</v>
      </c>
    </row>
    <row r="312" spans="1:13" s="17" customFormat="1" x14ac:dyDescent="0.25">
      <c r="B312" s="5">
        <f>'Mg2+离子浓度'!B312</f>
        <v>2.9314978975126538</v>
      </c>
      <c r="C312" s="18">
        <f t="shared" si="83"/>
        <v>8.9999999897116822E-8</v>
      </c>
      <c r="D312" s="18">
        <f t="shared" si="82"/>
        <v>1093006.8311928215</v>
      </c>
      <c r="E312" s="18">
        <f t="shared" si="84"/>
        <v>9.8370614694901923E-2</v>
      </c>
      <c r="F312" s="18">
        <f t="shared" si="85"/>
        <v>81.930316684663481</v>
      </c>
      <c r="G312" s="18">
        <f t="shared" si="79"/>
        <v>910336853.0924648</v>
      </c>
      <c r="H312" s="18">
        <f t="shared" si="86"/>
        <v>2.8305027270098453</v>
      </c>
      <c r="I312" s="18">
        <f t="shared" si="87"/>
        <v>9.1605645236190474E-5</v>
      </c>
      <c r="J312" s="5">
        <f t="shared" si="81"/>
        <v>1.125587958356153E-8</v>
      </c>
      <c r="K312" s="18">
        <f t="shared" si="80"/>
        <v>2.8305027157539655</v>
      </c>
      <c r="L312" s="18">
        <f t="shared" si="88"/>
        <v>81.930316358856416</v>
      </c>
      <c r="M312" s="18">
        <f t="shared" si="89"/>
        <v>2.8305027157539656E-3</v>
      </c>
    </row>
    <row r="313" spans="1:13" s="17" customFormat="1" x14ac:dyDescent="0.25">
      <c r="B313" s="5">
        <f>'Mg2+离子浓度'!B313</f>
        <v>2.9314987975126541</v>
      </c>
      <c r="C313" s="18">
        <f t="shared" si="83"/>
        <v>9.0000000030343585E-7</v>
      </c>
      <c r="D313" s="18">
        <f t="shared" si="82"/>
        <v>1093006.8311928215</v>
      </c>
      <c r="E313" s="18">
        <f t="shared" si="84"/>
        <v>0.98370614840519677</v>
      </c>
      <c r="F313" s="18">
        <f t="shared" si="85"/>
        <v>82.914022507261606</v>
      </c>
      <c r="G313" s="18">
        <f t="shared" si="79"/>
        <v>92126691.643674523</v>
      </c>
      <c r="H313" s="18">
        <f t="shared" si="86"/>
        <v>2.8644874853521824</v>
      </c>
      <c r="I313" s="18">
        <f t="shared" si="87"/>
        <v>9.2705547471551669E-5</v>
      </c>
      <c r="J313" s="5">
        <f t="shared" si="81"/>
        <v>3.6021582656849641E-8</v>
      </c>
      <c r="K313" s="18">
        <f t="shared" si="80"/>
        <v>2.8644874493305998</v>
      </c>
      <c r="L313" s="18">
        <f t="shared" si="88"/>
        <v>82.914021464598875</v>
      </c>
      <c r="M313" s="18">
        <f t="shared" si="89"/>
        <v>2.8644874493305998E-3</v>
      </c>
    </row>
    <row r="314" spans="1:13" s="17" customFormat="1" x14ac:dyDescent="0.25">
      <c r="A314" s="18">
        <v>7.4868119641229509E-6</v>
      </c>
      <c r="B314" s="5">
        <f>'Mg2+离子浓度'!B314</f>
        <v>2.9315052843246181</v>
      </c>
      <c r="C314" s="18">
        <f t="shared" si="83"/>
        <v>6.4868119640237865E-6</v>
      </c>
      <c r="D314" s="18">
        <f t="shared" si="82"/>
        <v>1093006.8311928215</v>
      </c>
      <c r="E314" s="18">
        <f t="shared" si="84"/>
        <v>7.0901297893413213</v>
      </c>
      <c r="F314" s="18">
        <f t="shared" si="85"/>
        <v>90.004151253940194</v>
      </c>
      <c r="G314" s="18">
        <f t="shared" si="79"/>
        <v>13874943.771009263</v>
      </c>
      <c r="H314" s="18">
        <f t="shared" si="86"/>
        <v>3.1094350159416901</v>
      </c>
      <c r="I314" s="18">
        <f t="shared" si="87"/>
        <v>1.0063318999268762E-4</v>
      </c>
      <c r="J314" s="5">
        <f t="shared" si="81"/>
        <v>1.0497641702232312E-7</v>
      </c>
      <c r="K314" s="18">
        <f t="shared" si="80"/>
        <v>3.1094349109652732</v>
      </c>
      <c r="L314" s="18">
        <f t="shared" si="88"/>
        <v>90.00414821534531</v>
      </c>
      <c r="M314" s="18">
        <f t="shared" si="89"/>
        <v>3.1094349109652732E-3</v>
      </c>
    </row>
    <row r="315" spans="1:13" x14ac:dyDescent="0.25">
      <c r="B315" s="5">
        <f>'Mg2+离子浓度'!B315</f>
        <v>2.931507797512654</v>
      </c>
      <c r="C315" s="5">
        <f t="shared" si="83"/>
        <v>2.5131880359019476E-6</v>
      </c>
      <c r="D315" s="5">
        <f t="shared" si="82"/>
        <v>0</v>
      </c>
      <c r="E315" s="5">
        <f t="shared" si="84"/>
        <v>0</v>
      </c>
      <c r="F315" s="5">
        <f t="shared" si="85"/>
        <v>90.00414821534531</v>
      </c>
      <c r="G315" s="5">
        <f t="shared" si="79"/>
        <v>35812739.40890941</v>
      </c>
      <c r="H315" s="5">
        <f t="shared" si="86"/>
        <v>3.1094349109652728</v>
      </c>
      <c r="I315" s="5">
        <f t="shared" si="87"/>
        <v>1.0063327286837449E-4</v>
      </c>
      <c r="J315" s="5">
        <f t="shared" si="81"/>
        <v>6.5341419991700339E-8</v>
      </c>
      <c r="K315" s="60">
        <f t="shared" si="80"/>
        <v>3.109434845623853</v>
      </c>
      <c r="L315" s="5">
        <f t="shared" si="88"/>
        <v>90.004146324005234</v>
      </c>
      <c r="M315" s="5">
        <f t="shared" si="89"/>
        <v>3.109434845623853E-3</v>
      </c>
    </row>
    <row r="316" spans="1:13" x14ac:dyDescent="0.25">
      <c r="B316" s="5">
        <f>'Mg2+离子浓度'!B316</f>
        <v>2.9315177975126541</v>
      </c>
      <c r="C316" s="5">
        <f t="shared" si="83"/>
        <v>1.0000000000065512E-5</v>
      </c>
      <c r="D316" s="5">
        <f t="shared" si="82"/>
        <v>0</v>
      </c>
      <c r="E316" s="5">
        <f t="shared" si="84"/>
        <v>0</v>
      </c>
      <c r="F316" s="5">
        <f t="shared" si="85"/>
        <v>90.004146324005234</v>
      </c>
      <c r="G316" s="5">
        <f t="shared" si="79"/>
        <v>9000414.63234156</v>
      </c>
      <c r="H316" s="5">
        <f t="shared" si="86"/>
        <v>3.109434845623853</v>
      </c>
      <c r="I316" s="5">
        <f t="shared" si="87"/>
        <v>1.0063361403528179E-4</v>
      </c>
      <c r="J316" s="5">
        <f t="shared" si="81"/>
        <v>1.3033950501555131E-7</v>
      </c>
      <c r="K316" s="60">
        <f t="shared" si="80"/>
        <v>3.109434715284348</v>
      </c>
      <c r="L316" s="5">
        <f t="shared" si="88"/>
        <v>90.004142551263101</v>
      </c>
      <c r="M316" s="5">
        <f t="shared" si="89"/>
        <v>3.1094347152843481E-3</v>
      </c>
    </row>
    <row r="317" spans="1:13" x14ac:dyDescent="0.25">
      <c r="B317" s="5">
        <f>'Mg2+离子浓度'!B317</f>
        <v>2.9315477975126538</v>
      </c>
      <c r="C317" s="5">
        <f t="shared" si="83"/>
        <v>2.9999999999752447E-5</v>
      </c>
      <c r="D317" s="5">
        <f t="shared" si="82"/>
        <v>0</v>
      </c>
      <c r="E317" s="5">
        <f t="shared" si="84"/>
        <v>0</v>
      </c>
      <c r="F317" s="5">
        <f t="shared" si="85"/>
        <v>90.004142551263101</v>
      </c>
      <c r="G317" s="5">
        <f t="shared" si="79"/>
        <v>3000138.0850668596</v>
      </c>
      <c r="H317" s="5">
        <f t="shared" si="86"/>
        <v>3.1094347152843476</v>
      </c>
      <c r="I317" s="5">
        <f t="shared" si="87"/>
        <v>1.0063463966175741E-4</v>
      </c>
      <c r="J317" s="5">
        <f t="shared" si="81"/>
        <v>2.2575463545558877E-7</v>
      </c>
      <c r="K317" s="60">
        <f t="shared" si="80"/>
        <v>3.1094344895297121</v>
      </c>
      <c r="L317" s="5">
        <f t="shared" si="88"/>
        <v>90.004136016682281</v>
      </c>
      <c r="M317" s="5">
        <f t="shared" si="89"/>
        <v>3.1094344895297122E-3</v>
      </c>
    </row>
    <row r="318" spans="1:13" x14ac:dyDescent="0.25">
      <c r="B318" s="5">
        <f>'Mg2+离子浓度'!B318</f>
        <v>2.931577797512654</v>
      </c>
      <c r="C318" s="5">
        <f t="shared" si="83"/>
        <v>3.0000000000196536E-5</v>
      </c>
      <c r="D318" s="5">
        <f t="shared" si="82"/>
        <v>0</v>
      </c>
      <c r="E318" s="5">
        <f t="shared" si="84"/>
        <v>0</v>
      </c>
      <c r="F318" s="5">
        <f t="shared" si="85"/>
        <v>90.004136016682281</v>
      </c>
      <c r="G318" s="5">
        <f t="shared" si="79"/>
        <v>3000137.867203088</v>
      </c>
      <c r="H318" s="5">
        <f t="shared" si="86"/>
        <v>3.1094344895297117</v>
      </c>
      <c r="I318" s="5">
        <f t="shared" si="87"/>
        <v>1.0063566220007237E-4</v>
      </c>
      <c r="J318" s="5">
        <f t="shared" si="81"/>
        <v>2.257546190667707E-7</v>
      </c>
      <c r="K318" s="60">
        <f t="shared" si="80"/>
        <v>3.1094342637750927</v>
      </c>
      <c r="L318" s="5">
        <f t="shared" si="88"/>
        <v>90.004129482101959</v>
      </c>
      <c r="M318" s="5">
        <f t="shared" si="89"/>
        <v>3.1094342637750928E-3</v>
      </c>
    </row>
    <row r="319" spans="1:13" x14ac:dyDescent="0.25">
      <c r="B319" s="5">
        <f>'Mg2+离子浓度'!B319</f>
        <v>2.9315977975126541</v>
      </c>
      <c r="C319" s="5">
        <f t="shared" si="83"/>
        <v>2.0000000000131024E-5</v>
      </c>
      <c r="D319" s="5">
        <f t="shared" si="82"/>
        <v>0</v>
      </c>
      <c r="E319" s="5">
        <f t="shared" si="84"/>
        <v>0</v>
      </c>
      <c r="F319" s="5">
        <f t="shared" si="85"/>
        <v>90.004129482101959</v>
      </c>
      <c r="G319" s="5">
        <f t="shared" si="79"/>
        <v>4500206.4740756163</v>
      </c>
      <c r="H319" s="5">
        <f t="shared" si="86"/>
        <v>3.1094342637750927</v>
      </c>
      <c r="I319" s="5">
        <f t="shared" si="87"/>
        <v>1.006363414566956E-4</v>
      </c>
      <c r="J319" s="5">
        <f t="shared" si="81"/>
        <v>1.8432786121388226E-7</v>
      </c>
      <c r="K319" s="60">
        <f t="shared" si="80"/>
        <v>3.1094340794472313</v>
      </c>
      <c r="L319" s="5">
        <f t="shared" si="88"/>
        <v>90.004124146639839</v>
      </c>
      <c r="M319" s="5">
        <f t="shared" si="89"/>
        <v>3.1094340794472312E-3</v>
      </c>
    </row>
    <row r="320" spans="1:13" x14ac:dyDescent="0.25">
      <c r="B320" s="5">
        <f>'Mg2+离子浓度'!B320</f>
        <v>2.9316977975126539</v>
      </c>
      <c r="C320" s="5">
        <f t="shared" si="83"/>
        <v>9.9999999999766942E-5</v>
      </c>
      <c r="D320" s="5">
        <f t="shared" si="82"/>
        <v>0</v>
      </c>
      <c r="E320" s="5">
        <f t="shared" si="84"/>
        <v>0</v>
      </c>
      <c r="F320" s="5">
        <f t="shared" si="85"/>
        <v>90.004124146639839</v>
      </c>
      <c r="G320" s="5">
        <f t="shared" si="79"/>
        <v>900041.24146849604</v>
      </c>
      <c r="H320" s="5">
        <f t="shared" si="86"/>
        <v>3.1094340794472313</v>
      </c>
      <c r="I320" s="5">
        <f t="shared" si="87"/>
        <v>1.0063976830617763E-4</v>
      </c>
      <c r="J320" s="5">
        <f t="shared" si="81"/>
        <v>4.1216960338606232E-7</v>
      </c>
      <c r="K320" s="60">
        <f t="shared" si="80"/>
        <v>3.1094336672776279</v>
      </c>
      <c r="L320" s="5">
        <f t="shared" si="88"/>
        <v>90.004112216184581</v>
      </c>
      <c r="M320" s="5">
        <f t="shared" si="89"/>
        <v>3.1094336672776281E-3</v>
      </c>
    </row>
    <row r="321" spans="1:13" x14ac:dyDescent="0.25">
      <c r="B321" s="5">
        <f>'Mg2+离子浓度'!B321</f>
        <v>2.9319977975126541</v>
      </c>
      <c r="C321" s="5">
        <f t="shared" si="83"/>
        <v>3.00000000000189E-4</v>
      </c>
      <c r="D321" s="5">
        <f t="shared" si="82"/>
        <v>0</v>
      </c>
      <c r="E321" s="5">
        <f t="shared" si="84"/>
        <v>0</v>
      </c>
      <c r="F321" s="5">
        <f t="shared" si="85"/>
        <v>90.004112216184581</v>
      </c>
      <c r="G321" s="5">
        <f t="shared" si="79"/>
        <v>300013.70738709293</v>
      </c>
      <c r="H321" s="5">
        <f t="shared" si="86"/>
        <v>3.1094336672776279</v>
      </c>
      <c r="I321" s="5">
        <f t="shared" si="87"/>
        <v>1.0065005341022548E-4</v>
      </c>
      <c r="J321" s="5">
        <f t="shared" si="81"/>
        <v>7.1389859977071714E-7</v>
      </c>
      <c r="K321" s="60">
        <f t="shared" si="80"/>
        <v>3.1094329533790281</v>
      </c>
      <c r="L321" s="5">
        <f t="shared" si="88"/>
        <v>90.004091552032662</v>
      </c>
      <c r="M321" s="5">
        <f t="shared" si="89"/>
        <v>3.1094329533790281E-3</v>
      </c>
    </row>
    <row r="322" spans="1:13" x14ac:dyDescent="0.25">
      <c r="B322" s="5">
        <f>'Mg2+离子浓度'!B322</f>
        <v>2.9322977975126538</v>
      </c>
      <c r="C322" s="5">
        <f t="shared" si="83"/>
        <v>2.9999999999974492E-4</v>
      </c>
      <c r="D322" s="5">
        <f t="shared" si="82"/>
        <v>0</v>
      </c>
      <c r="E322" s="5">
        <f t="shared" si="84"/>
        <v>0</v>
      </c>
      <c r="F322" s="5">
        <f t="shared" si="85"/>
        <v>90.004091552032662</v>
      </c>
      <c r="G322" s="5">
        <f t="shared" si="79"/>
        <v>300013.63850703061</v>
      </c>
      <c r="H322" s="5">
        <f t="shared" si="86"/>
        <v>3.1094329533790281</v>
      </c>
      <c r="I322" s="5">
        <f t="shared" si="87"/>
        <v>1.0066032874380077E-4</v>
      </c>
      <c r="J322" s="5">
        <f t="shared" si="81"/>
        <v>7.1389843586535426E-7</v>
      </c>
      <c r="K322" s="60">
        <f t="shared" si="80"/>
        <v>3.1094322394805922</v>
      </c>
      <c r="L322" s="5">
        <f t="shared" si="88"/>
        <v>90.00407088788549</v>
      </c>
      <c r="M322" s="5">
        <f t="shared" si="89"/>
        <v>3.1094322394805921E-3</v>
      </c>
    </row>
    <row r="323" spans="1:13" x14ac:dyDescent="0.25">
      <c r="B323" s="5">
        <f>'Mg2+离子浓度'!B323</f>
        <v>2.9324977975126538</v>
      </c>
      <c r="C323" s="5">
        <f t="shared" si="83"/>
        <v>1.9999999999997797E-4</v>
      </c>
      <c r="D323" s="5">
        <f t="shared" si="82"/>
        <v>0</v>
      </c>
      <c r="E323" s="5">
        <f t="shared" si="84"/>
        <v>0</v>
      </c>
      <c r="F323" s="5">
        <f t="shared" si="85"/>
        <v>90.00407088788549</v>
      </c>
      <c r="G323" s="5">
        <f t="shared" si="79"/>
        <v>450020.35443947703</v>
      </c>
      <c r="H323" s="5">
        <f t="shared" si="86"/>
        <v>3.1094322394805922</v>
      </c>
      <c r="I323" s="5">
        <f t="shared" si="87"/>
        <v>1.0066717125946009E-4</v>
      </c>
      <c r="J323" s="5">
        <f t="shared" si="81"/>
        <v>5.8289549818622267E-7</v>
      </c>
      <c r="K323" s="60">
        <f t="shared" si="80"/>
        <v>3.1094316565850941</v>
      </c>
      <c r="L323" s="5">
        <f t="shared" si="88"/>
        <v>90.004054015683849</v>
      </c>
      <c r="M323" s="5">
        <f t="shared" si="89"/>
        <v>3.1094316565850942E-3</v>
      </c>
    </row>
    <row r="324" spans="1:13" x14ac:dyDescent="0.25">
      <c r="B324" s="5">
        <f>'Mg2+离子浓度'!B324</f>
        <v>2.9334977975126537</v>
      </c>
      <c r="C324" s="5">
        <f t="shared" si="83"/>
        <v>9.9999999999988987E-4</v>
      </c>
      <c r="D324" s="5">
        <f t="shared" si="82"/>
        <v>0</v>
      </c>
      <c r="E324" s="5">
        <f t="shared" si="84"/>
        <v>0</v>
      </c>
      <c r="F324" s="5">
        <f t="shared" si="85"/>
        <v>90.004054015683849</v>
      </c>
      <c r="G324" s="5">
        <f t="shared" si="79"/>
        <v>90004.054015693764</v>
      </c>
      <c r="H324" s="5">
        <f t="shared" si="86"/>
        <v>3.1094316565850941</v>
      </c>
      <c r="I324" s="5">
        <f t="shared" si="87"/>
        <v>1.0070148051383781E-4</v>
      </c>
      <c r="J324" s="5">
        <f t="shared" si="81"/>
        <v>1.3033937133882101E-6</v>
      </c>
      <c r="K324" s="60">
        <f t="shared" si="80"/>
        <v>3.1094303531913807</v>
      </c>
      <c r="L324" s="5">
        <f t="shared" si="88"/>
        <v>90.004016288301116</v>
      </c>
      <c r="M324" s="5">
        <f t="shared" si="89"/>
        <v>3.1094303531913809E-3</v>
      </c>
    </row>
    <row r="325" spans="1:13" x14ac:dyDescent="0.25">
      <c r="B325" s="5">
        <f>'Mg2+离子浓度'!B325</f>
        <v>2.9364977975126538</v>
      </c>
      <c r="C325" s="5">
        <f t="shared" si="83"/>
        <v>3.0000000000001137E-3</v>
      </c>
      <c r="D325" s="5">
        <f t="shared" si="82"/>
        <v>0</v>
      </c>
      <c r="E325" s="5">
        <f t="shared" si="84"/>
        <v>0</v>
      </c>
      <c r="F325" s="5">
        <f t="shared" si="85"/>
        <v>90.004016288301116</v>
      </c>
      <c r="G325" s="5">
        <f t="shared" si="79"/>
        <v>30001.338762765903</v>
      </c>
      <c r="H325" s="5">
        <f t="shared" si="86"/>
        <v>3.1094303531913807</v>
      </c>
      <c r="I325" s="5">
        <f t="shared" si="87"/>
        <v>1.0080442263566692E-4</v>
      </c>
      <c r="J325" s="5">
        <f t="shared" si="81"/>
        <v>2.2575431875500226E-6</v>
      </c>
      <c r="K325" s="60">
        <f t="shared" si="80"/>
        <v>3.1094280956481932</v>
      </c>
      <c r="L325" s="5">
        <f t="shared" si="88"/>
        <v>90.003950942584794</v>
      </c>
      <c r="M325" s="5">
        <f t="shared" si="89"/>
        <v>3.1094280956481934E-3</v>
      </c>
    </row>
    <row r="326" spans="1:13" x14ac:dyDescent="0.25">
      <c r="B326" s="5">
        <f>'Mg2+离子浓度'!B326</f>
        <v>2.9394977975126539</v>
      </c>
      <c r="C326" s="5">
        <f t="shared" si="83"/>
        <v>3.0000000000001137E-3</v>
      </c>
      <c r="D326" s="5">
        <f t="shared" si="82"/>
        <v>0</v>
      </c>
      <c r="E326" s="5">
        <f t="shared" si="84"/>
        <v>0</v>
      </c>
      <c r="F326" s="5">
        <f t="shared" si="85"/>
        <v>90.003950942584794</v>
      </c>
      <c r="G326" s="5">
        <f t="shared" si="79"/>
        <v>30001.316980860462</v>
      </c>
      <c r="H326" s="5">
        <f t="shared" si="86"/>
        <v>3.1094280956481937</v>
      </c>
      <c r="I326" s="5">
        <f t="shared" si="87"/>
        <v>1.0090733370704743E-4</v>
      </c>
      <c r="J326" s="5">
        <f t="shared" si="81"/>
        <v>2.2575415485034246E-6</v>
      </c>
      <c r="K326" s="60">
        <f t="shared" si="80"/>
        <v>3.1094258381066453</v>
      </c>
      <c r="L326" s="5">
        <f t="shared" si="88"/>
        <v>90.003885596915907</v>
      </c>
      <c r="M326" s="5">
        <f t="shared" si="89"/>
        <v>3.1094258381066456E-3</v>
      </c>
    </row>
    <row r="327" spans="1:13" x14ac:dyDescent="0.25">
      <c r="B327" s="5">
        <f>'Mg2+离子浓度'!B327</f>
        <v>2.9414977975126537</v>
      </c>
      <c r="C327" s="5">
        <f t="shared" si="83"/>
        <v>1.9999999999997797E-3</v>
      </c>
      <c r="D327" s="5">
        <f t="shared" si="82"/>
        <v>0</v>
      </c>
      <c r="E327" s="5">
        <f t="shared" si="84"/>
        <v>0</v>
      </c>
      <c r="F327" s="5">
        <f t="shared" si="85"/>
        <v>90.003885596915907</v>
      </c>
      <c r="G327" s="5">
        <f t="shared" si="79"/>
        <v>45001.942798462907</v>
      </c>
      <c r="H327" s="5">
        <f t="shared" si="86"/>
        <v>3.1094258381066453</v>
      </c>
      <c r="I327" s="5">
        <f t="shared" si="87"/>
        <v>1.0097591656768877E-4</v>
      </c>
      <c r="J327" s="5">
        <f t="shared" si="81"/>
        <v>1.8432736173802222E-6</v>
      </c>
      <c r="K327" s="60">
        <f t="shared" si="80"/>
        <v>3.109423994833028</v>
      </c>
      <c r="L327" s="5">
        <f t="shared" si="88"/>
        <v>90.003832242439415</v>
      </c>
      <c r="M327" s="5">
        <f t="shared" si="89"/>
        <v>3.1094239948330281E-3</v>
      </c>
    </row>
    <row r="328" spans="1:13" x14ac:dyDescent="0.25">
      <c r="B328" s="5">
        <f>'Mg2+离子浓度'!B328</f>
        <v>2.951497797512654</v>
      </c>
      <c r="C328" s="5">
        <f t="shared" si="83"/>
        <v>1.0000000000000231E-2</v>
      </c>
      <c r="D328" s="5">
        <f t="shared" si="82"/>
        <v>0</v>
      </c>
      <c r="E328" s="5">
        <f t="shared" si="84"/>
        <v>0</v>
      </c>
      <c r="F328" s="5">
        <f t="shared" si="85"/>
        <v>90.003832242439415</v>
      </c>
      <c r="G328" s="5">
        <f t="shared" si="79"/>
        <v>9000.3832242437329</v>
      </c>
      <c r="H328" s="5">
        <f t="shared" si="86"/>
        <v>3.109423994833028</v>
      </c>
      <c r="I328" s="5">
        <f t="shared" si="87"/>
        <v>1.0131913711800079E-4</v>
      </c>
      <c r="J328" s="5">
        <f t="shared" si="81"/>
        <v>4.1216826662515284E-6</v>
      </c>
      <c r="K328" s="60">
        <f t="shared" si="80"/>
        <v>3.1094198731503617</v>
      </c>
      <c r="L328" s="5">
        <f t="shared" si="88"/>
        <v>90.003712938273793</v>
      </c>
      <c r="M328" s="5">
        <f t="shared" si="89"/>
        <v>3.1094198731503619E-3</v>
      </c>
    </row>
    <row r="329" spans="1:13" x14ac:dyDescent="0.25">
      <c r="B329" s="5">
        <f>'Mg2+离子浓度'!B329</f>
        <v>2.9814977975126538</v>
      </c>
      <c r="C329" s="5">
        <f t="shared" si="83"/>
        <v>2.9999999999999805E-2</v>
      </c>
      <c r="D329" s="5">
        <f t="shared" si="82"/>
        <v>0</v>
      </c>
      <c r="E329" s="5">
        <f t="shared" si="84"/>
        <v>0</v>
      </c>
      <c r="F329" s="5">
        <f t="shared" si="85"/>
        <v>90.003712938273793</v>
      </c>
      <c r="G329" s="5">
        <f t="shared" si="79"/>
        <v>3000.1237646091458</v>
      </c>
      <c r="H329" s="5">
        <f t="shared" si="86"/>
        <v>3.1094198731503617</v>
      </c>
      <c r="I329" s="5">
        <f t="shared" si="87"/>
        <v>1.0234884267687227E-4</v>
      </c>
      <c r="J329" s="5">
        <f t="shared" si="81"/>
        <v>7.1389543276029E-6</v>
      </c>
      <c r="K329" s="60">
        <f t="shared" si="80"/>
        <v>3.109412734196034</v>
      </c>
      <c r="L329" s="5">
        <f t="shared" si="88"/>
        <v>90.003506297671308</v>
      </c>
      <c r="M329" s="5">
        <f t="shared" si="89"/>
        <v>3.109412734196034E-3</v>
      </c>
    </row>
    <row r="330" spans="1:13" x14ac:dyDescent="0.25">
      <c r="B330" s="5">
        <f>'Mg2+离子浓度'!B330</f>
        <v>3.011497797512654</v>
      </c>
      <c r="C330" s="5">
        <f t="shared" si="83"/>
        <v>3.0000000000000249E-2</v>
      </c>
      <c r="D330" s="5">
        <f t="shared" si="82"/>
        <v>0</v>
      </c>
      <c r="E330" s="5">
        <f t="shared" si="84"/>
        <v>0</v>
      </c>
      <c r="F330" s="5">
        <f t="shared" si="85"/>
        <v>90.003506297671308</v>
      </c>
      <c r="G330" s="5">
        <f t="shared" si="79"/>
        <v>3000.1168765890188</v>
      </c>
      <c r="H330" s="5">
        <f t="shared" si="86"/>
        <v>3.109412734196034</v>
      </c>
      <c r="I330" s="5">
        <f t="shared" si="87"/>
        <v>1.0337844519050428E-4</v>
      </c>
      <c r="J330" s="5">
        <f t="shared" si="81"/>
        <v>7.1389379371922098E-6</v>
      </c>
      <c r="K330" s="60">
        <f t="shared" si="80"/>
        <v>3.1094055952580968</v>
      </c>
      <c r="L330" s="5">
        <f t="shared" si="88"/>
        <v>90.003299657543238</v>
      </c>
      <c r="M330" s="5">
        <f t="shared" si="89"/>
        <v>3.1094055952580967E-3</v>
      </c>
    </row>
    <row r="331" spans="1:13" x14ac:dyDescent="0.25">
      <c r="B331" s="5">
        <f>'Mg2+离子浓度'!B331</f>
        <v>3.031497797512654</v>
      </c>
      <c r="C331" s="5">
        <f t="shared" si="83"/>
        <v>2.0000000000000018E-2</v>
      </c>
      <c r="D331" s="5">
        <f t="shared" si="82"/>
        <v>0</v>
      </c>
      <c r="E331" s="5">
        <f t="shared" si="84"/>
        <v>0</v>
      </c>
      <c r="F331" s="5">
        <f t="shared" si="85"/>
        <v>90.003299657543238</v>
      </c>
      <c r="G331" s="5">
        <f t="shared" si="79"/>
        <v>4500.1649828771579</v>
      </c>
      <c r="H331" s="5">
        <f t="shared" si="86"/>
        <v>3.1094055952580968</v>
      </c>
      <c r="I331" s="5">
        <f t="shared" si="87"/>
        <v>1.0406476459812681E-4</v>
      </c>
      <c r="J331" s="5">
        <f t="shared" si="81"/>
        <v>5.8289050344890451E-6</v>
      </c>
      <c r="K331" s="60">
        <f t="shared" si="80"/>
        <v>3.1093997663530621</v>
      </c>
      <c r="L331" s="5">
        <f t="shared" si="88"/>
        <v>90.003130936972568</v>
      </c>
      <c r="M331" s="5">
        <f t="shared" si="89"/>
        <v>3.1093997663530623E-3</v>
      </c>
    </row>
    <row r="332" spans="1:13" x14ac:dyDescent="0.25">
      <c r="B332" s="5">
        <f>'Mg2+离子浓度'!B332</f>
        <v>3.0814977975126538</v>
      </c>
      <c r="C332" s="5">
        <f t="shared" si="83"/>
        <v>4.9999999999999822E-2</v>
      </c>
      <c r="D332" s="5">
        <f t="shared" si="82"/>
        <v>0</v>
      </c>
      <c r="E332" s="5">
        <f t="shared" si="84"/>
        <v>0</v>
      </c>
      <c r="F332" s="5">
        <f t="shared" si="85"/>
        <v>90.003130936972568</v>
      </c>
      <c r="G332" s="5">
        <f t="shared" si="79"/>
        <v>1800.0626187394578</v>
      </c>
      <c r="H332" s="5">
        <f t="shared" si="86"/>
        <v>3.1093997663530621</v>
      </c>
      <c r="I332" s="5">
        <f t="shared" si="87"/>
        <v>1.0578095818890067E-4</v>
      </c>
      <c r="J332" s="5">
        <f t="shared" si="81"/>
        <v>9.2162908099732546E-6</v>
      </c>
      <c r="K332" s="60">
        <f t="shared" si="80"/>
        <v>3.1093905500622521</v>
      </c>
      <c r="L332" s="5">
        <f t="shared" si="88"/>
        <v>90.002864166826924</v>
      </c>
      <c r="M332" s="5">
        <f t="shared" si="89"/>
        <v>3.1093905500622523E-3</v>
      </c>
    </row>
    <row r="333" spans="1:13" x14ac:dyDescent="0.25">
      <c r="A333" t="s">
        <v>246</v>
      </c>
      <c r="B333" s="5">
        <f>'Mg2+离子浓度'!B333</f>
        <v>3.1314977975126541</v>
      </c>
      <c r="C333" s="5">
        <f t="shared" si="83"/>
        <v>5.0000000000000266E-2</v>
      </c>
      <c r="D333" s="5">
        <f t="shared" si="82"/>
        <v>0</v>
      </c>
      <c r="E333" s="5">
        <f t="shared" si="84"/>
        <v>0</v>
      </c>
      <c r="F333" s="5">
        <f t="shared" si="85"/>
        <v>90.002864166826924</v>
      </c>
      <c r="G333" s="5">
        <f t="shared" si="79"/>
        <v>1800.0572833365288</v>
      </c>
      <c r="H333" s="5">
        <f t="shared" si="86"/>
        <v>3.1093905500622521</v>
      </c>
      <c r="I333" s="5">
        <f t="shared" si="87"/>
        <v>1.0749702823675769E-4</v>
      </c>
      <c r="J333" s="5">
        <f t="shared" si="81"/>
        <v>9.2162634927987024E-6</v>
      </c>
      <c r="K333" s="60">
        <f t="shared" si="80"/>
        <v>3.1093813337987593</v>
      </c>
      <c r="L333" s="5">
        <f t="shared" si="88"/>
        <v>90.002597397472002</v>
      </c>
      <c r="M333" s="5">
        <f t="shared" si="89"/>
        <v>3.1093813337987595E-3</v>
      </c>
    </row>
    <row r="334" spans="1:13" x14ac:dyDescent="0.25">
      <c r="A334" s="5">
        <f>(A314+A335)*11</f>
        <v>3.2246393417707591</v>
      </c>
      <c r="B334" s="5">
        <f>'Mg2+离子浓度'!B334</f>
        <v>3.1814977975126539</v>
      </c>
      <c r="C334" s="5">
        <f t="shared" si="83"/>
        <v>4.9999999999999822E-2</v>
      </c>
      <c r="D334" s="5">
        <f t="shared" si="82"/>
        <v>0</v>
      </c>
      <c r="E334" s="5">
        <f t="shared" si="84"/>
        <v>0</v>
      </c>
      <c r="F334" s="5">
        <f t="shared" si="85"/>
        <v>90.002597397472002</v>
      </c>
      <c r="G334" s="5">
        <f t="shared" si="79"/>
        <v>1800.0519479494465</v>
      </c>
      <c r="H334" s="5">
        <f t="shared" si="86"/>
        <v>3.1093813337987601</v>
      </c>
      <c r="I334" s="5">
        <f t="shared" si="87"/>
        <v>1.0921308811078916E-4</v>
      </c>
      <c r="J334" s="5">
        <f t="shared" si="81"/>
        <v>9.2162361757050401E-6</v>
      </c>
      <c r="K334" s="60">
        <f t="shared" si="80"/>
        <v>3.1093721175625846</v>
      </c>
      <c r="L334" s="5">
        <f t="shared" si="88"/>
        <v>90.002330628907799</v>
      </c>
      <c r="M334" s="5">
        <f t="shared" si="89"/>
        <v>3.1093721175625847E-3</v>
      </c>
    </row>
    <row r="335" spans="1:13" x14ac:dyDescent="0.25">
      <c r="A335" s="79">
        <v>0.2931415442581049</v>
      </c>
      <c r="B335" s="5">
        <f>'Mg2+离子浓度'!B335</f>
        <v>3.2246468285827228</v>
      </c>
      <c r="C335" s="5">
        <f t="shared" si="83"/>
        <v>4.3149031070068844E-2</v>
      </c>
      <c r="D335" s="5">
        <f t="shared" si="82"/>
        <v>0</v>
      </c>
      <c r="E335" s="5">
        <f t="shared" si="84"/>
        <v>0</v>
      </c>
      <c r="F335" s="5">
        <f t="shared" si="85"/>
        <v>90.002330628907799</v>
      </c>
      <c r="G335" s="5">
        <f t="shared" si="79"/>
        <v>2085.8482426350392</v>
      </c>
      <c r="H335" s="5">
        <f t="shared" si="86"/>
        <v>3.1093721175625846</v>
      </c>
      <c r="I335" s="5">
        <f t="shared" si="87"/>
        <v>1.1069396139311032E-4</v>
      </c>
      <c r="J335" s="5">
        <f t="shared" si="81"/>
        <v>8.561558529451611E-6</v>
      </c>
      <c r="K335" s="60">
        <f t="shared" si="80"/>
        <v>3.1093635560040553</v>
      </c>
      <c r="L335" s="5">
        <f t="shared" si="88"/>
        <v>90.002082810315386</v>
      </c>
      <c r="M335" s="5">
        <f t="shared" si="89"/>
        <v>3.1093635560040553E-3</v>
      </c>
    </row>
    <row r="336" spans="1:13" s="17" customFormat="1" x14ac:dyDescent="0.25">
      <c r="B336" s="5">
        <f>'Mg2+离子浓度'!B336</f>
        <v>3.2246468286827228</v>
      </c>
      <c r="C336" s="18">
        <f t="shared" si="83"/>
        <v>1.000000082740371E-10</v>
      </c>
      <c r="D336" s="18">
        <f t="shared" si="82"/>
        <v>1093006.8311928215</v>
      </c>
      <c r="E336" s="18">
        <f t="shared" si="84"/>
        <v>1.0930069216286122E-4</v>
      </c>
      <c r="F336" s="18">
        <f t="shared" si="85"/>
        <v>90.002192111007545</v>
      </c>
      <c r="G336" s="18">
        <f t="shared" si="79"/>
        <v>900021846641.93396</v>
      </c>
      <c r="H336" s="18">
        <f t="shared" si="86"/>
        <v>3.1093673320898771</v>
      </c>
      <c r="I336" s="18">
        <f t="shared" si="87"/>
        <v>1.1069379103323142E-4</v>
      </c>
      <c r="J336" s="5">
        <f t="shared" si="81"/>
        <v>4.1216077277247343E-10</v>
      </c>
      <c r="K336" s="18">
        <f t="shared" si="80"/>
        <v>3.1093673316777162</v>
      </c>
      <c r="L336" s="18">
        <f t="shared" si="88"/>
        <v>90.002192099077348</v>
      </c>
      <c r="M336" s="18">
        <f t="shared" si="89"/>
        <v>3.1093673316777161E-3</v>
      </c>
    </row>
    <row r="337" spans="1:13" s="17" customFormat="1" x14ac:dyDescent="0.25">
      <c r="B337" s="5">
        <f>'Mg2+离子浓度'!B337</f>
        <v>3.2246468289827228</v>
      </c>
      <c r="C337" s="18">
        <f t="shared" si="83"/>
        <v>3.000000248221113E-10</v>
      </c>
      <c r="D337" s="18">
        <f t="shared" si="82"/>
        <v>1093006.8311928215</v>
      </c>
      <c r="E337" s="18">
        <f t="shared" si="84"/>
        <v>3.2790207648858367E-4</v>
      </c>
      <c r="F337" s="18">
        <f t="shared" si="85"/>
        <v>90.00252000115384</v>
      </c>
      <c r="G337" s="18">
        <f t="shared" si="79"/>
        <v>300008375181.04187</v>
      </c>
      <c r="H337" s="18">
        <f t="shared" si="86"/>
        <v>3.1093786599351825</v>
      </c>
      <c r="I337" s="18">
        <f t="shared" si="87"/>
        <v>1.1069419431596655E-4</v>
      </c>
      <c r="J337" s="5">
        <f t="shared" si="81"/>
        <v>7.1388600010245353E-10</v>
      </c>
      <c r="K337" s="18">
        <f t="shared" si="80"/>
        <v>3.1093786592212966</v>
      </c>
      <c r="L337" s="18">
        <f t="shared" si="88"/>
        <v>90.00251998049005</v>
      </c>
      <c r="M337" s="18">
        <f t="shared" si="89"/>
        <v>3.1093786592212968E-3</v>
      </c>
    </row>
    <row r="338" spans="1:13" s="17" customFormat="1" x14ac:dyDescent="0.25">
      <c r="B338" s="5">
        <f>'Mg2+离子浓度'!B338</f>
        <v>3.2246468293827228</v>
      </c>
      <c r="C338" s="18">
        <f t="shared" si="83"/>
        <v>4.000000330961484E-10</v>
      </c>
      <c r="D338" s="18">
        <f t="shared" si="82"/>
        <v>1093006.8311928215</v>
      </c>
      <c r="E338" s="18">
        <f t="shared" si="84"/>
        <v>4.3720276865144488E-4</v>
      </c>
      <c r="F338" s="18">
        <f t="shared" si="85"/>
        <v>90.002957183258701</v>
      </c>
      <c r="G338" s="18">
        <f t="shared" ref="G338:G401" si="90">F338/C338</f>
        <v>225007374340.95313</v>
      </c>
      <c r="H338" s="18">
        <f t="shared" si="86"/>
        <v>3.1093937635645852</v>
      </c>
      <c r="I338" s="18">
        <f t="shared" si="87"/>
        <v>1.1069473202042971E-4</v>
      </c>
      <c r="J338" s="5">
        <f t="shared" si="81"/>
        <v>8.2432855276916829E-10</v>
      </c>
      <c r="K338" s="18">
        <f t="shared" ref="K338:K401" si="91">H338-J338</f>
        <v>3.1093937627402566</v>
      </c>
      <c r="L338" s="18">
        <f t="shared" si="88"/>
        <v>90.002957159398093</v>
      </c>
      <c r="M338" s="18">
        <f t="shared" si="89"/>
        <v>3.1093937627402566E-3</v>
      </c>
    </row>
    <row r="339" spans="1:13" s="17" customFormat="1" x14ac:dyDescent="0.25">
      <c r="B339" s="5">
        <f>'Mg2+离子浓度'!B339</f>
        <v>3.2246468295827229</v>
      </c>
      <c r="C339" s="18">
        <f t="shared" si="83"/>
        <v>2.000000165480742E-10</v>
      </c>
      <c r="D339" s="18">
        <f t="shared" si="82"/>
        <v>1093006.8311928215</v>
      </c>
      <c r="E339" s="18">
        <f t="shared" si="84"/>
        <v>2.1860138432572244E-4</v>
      </c>
      <c r="F339" s="18">
        <f t="shared" si="85"/>
        <v>90.003175760782426</v>
      </c>
      <c r="G339" s="18">
        <f t="shared" si="90"/>
        <v>450015841569.43445</v>
      </c>
      <c r="H339" s="18">
        <f t="shared" si="86"/>
        <v>3.1094013149119006</v>
      </c>
      <c r="I339" s="18">
        <f t="shared" si="87"/>
        <v>1.1069500085602235E-4</v>
      </c>
      <c r="J339" s="5">
        <f t="shared" si="81"/>
        <v>5.8288972516762935E-10</v>
      </c>
      <c r="K339" s="18">
        <f t="shared" si="91"/>
        <v>3.1094013143290109</v>
      </c>
      <c r="L339" s="18">
        <f t="shared" si="88"/>
        <v>90.00317574391039</v>
      </c>
      <c r="M339" s="18">
        <f t="shared" si="89"/>
        <v>3.1094013143290111E-3</v>
      </c>
    </row>
    <row r="340" spans="1:13" s="17" customFormat="1" x14ac:dyDescent="0.25">
      <c r="B340" s="5">
        <f>'Mg2+离子浓度'!B340</f>
        <v>3.2246468385827227</v>
      </c>
      <c r="C340" s="18">
        <f t="shared" si="83"/>
        <v>8.9999998564849193E-9</v>
      </c>
      <c r="D340" s="18">
        <f t="shared" si="82"/>
        <v>1093006.8311928215</v>
      </c>
      <c r="E340" s="18">
        <f t="shared" si="84"/>
        <v>9.83706132387243E-3</v>
      </c>
      <c r="F340" s="18">
        <f t="shared" si="85"/>
        <v>90.013012805234268</v>
      </c>
      <c r="G340" s="18">
        <f t="shared" si="90"/>
        <v>10001446026.732512</v>
      </c>
      <c r="H340" s="18">
        <f t="shared" si="86"/>
        <v>3.1097411620194593</v>
      </c>
      <c r="I340" s="18">
        <f t="shared" si="87"/>
        <v>1.1070709975635939E-4</v>
      </c>
      <c r="J340" s="5">
        <f t="shared" si="81"/>
        <v>3.9105703191197974E-9</v>
      </c>
      <c r="K340" s="18">
        <f t="shared" si="91"/>
        <v>3.1097411581088887</v>
      </c>
      <c r="L340" s="18">
        <f t="shared" si="88"/>
        <v>90.013012692040832</v>
      </c>
      <c r="M340" s="18">
        <f t="shared" si="89"/>
        <v>3.1097411581088889E-3</v>
      </c>
    </row>
    <row r="341" spans="1:13" s="17" customFormat="1" x14ac:dyDescent="0.25">
      <c r="B341" s="5">
        <f>'Mg2+离子浓度'!B341</f>
        <v>3.2246469285827226</v>
      </c>
      <c r="C341" s="18">
        <f t="shared" si="83"/>
        <v>8.9999999897116822E-8</v>
      </c>
      <c r="D341" s="18">
        <f t="shared" si="82"/>
        <v>1093006.8311928215</v>
      </c>
      <c r="E341" s="18">
        <f t="shared" si="84"/>
        <v>9.8370614694901923E-2</v>
      </c>
      <c r="F341" s="18">
        <f t="shared" si="85"/>
        <v>90.111383306735732</v>
      </c>
      <c r="G341" s="18">
        <f t="shared" si="90"/>
        <v>1001237593.4416249</v>
      </c>
      <c r="H341" s="18">
        <f t="shared" si="86"/>
        <v>3.1131396350636797</v>
      </c>
      <c r="I341" s="18">
        <f t="shared" si="87"/>
        <v>1.1082808883352784E-4</v>
      </c>
      <c r="J341" s="5">
        <f t="shared" si="81"/>
        <v>1.2379823741101659E-8</v>
      </c>
      <c r="K341" s="18">
        <f t="shared" si="91"/>
        <v>3.1131396226838559</v>
      </c>
      <c r="L341" s="18">
        <f t="shared" si="88"/>
        <v>90.111382948395558</v>
      </c>
      <c r="M341" s="18">
        <f t="shared" si="89"/>
        <v>3.1131396226838559E-3</v>
      </c>
    </row>
    <row r="342" spans="1:13" s="17" customFormat="1" x14ac:dyDescent="0.25">
      <c r="B342" s="5">
        <f>'Mg2+离子浓度'!B342</f>
        <v>3.2246478285827229</v>
      </c>
      <c r="C342" s="18">
        <f t="shared" si="83"/>
        <v>9.0000000030343585E-7</v>
      </c>
      <c r="D342" s="18">
        <f t="shared" si="82"/>
        <v>1093006.8311928215</v>
      </c>
      <c r="E342" s="18">
        <f t="shared" si="84"/>
        <v>0.98370614840519677</v>
      </c>
      <c r="F342" s="18">
        <f t="shared" si="85"/>
        <v>91.095089096800749</v>
      </c>
      <c r="G342" s="18">
        <f t="shared" si="90"/>
        <v>101216765.62898661</v>
      </c>
      <c r="H342" s="18">
        <f t="shared" si="86"/>
        <v>3.1471243922820733</v>
      </c>
      <c r="I342" s="18">
        <f t="shared" si="87"/>
        <v>1.120379809298873E-4</v>
      </c>
      <c r="J342" s="5">
        <f t="shared" si="81"/>
        <v>3.9575806146012354E-8</v>
      </c>
      <c r="K342" s="18">
        <f t="shared" si="91"/>
        <v>3.1471243527062671</v>
      </c>
      <c r="L342" s="18">
        <f t="shared" si="88"/>
        <v>91.095087951259259</v>
      </c>
      <c r="M342" s="18">
        <f t="shared" si="89"/>
        <v>3.1471243527062672E-3</v>
      </c>
    </row>
    <row r="343" spans="1:13" s="17" customFormat="1" x14ac:dyDescent="0.25">
      <c r="A343" s="18">
        <v>7.4868119641229509E-6</v>
      </c>
      <c r="B343" s="5">
        <f>'Mg2+离子浓度'!B343</f>
        <v>3.2246543153946869</v>
      </c>
      <c r="C343" s="18">
        <f t="shared" si="83"/>
        <v>6.4868119640237865E-6</v>
      </c>
      <c r="D343" s="18">
        <f t="shared" si="82"/>
        <v>1093006.8311928215</v>
      </c>
      <c r="E343" s="18">
        <f t="shared" si="84"/>
        <v>7.0901297893413213</v>
      </c>
      <c r="F343" s="18">
        <f t="shared" si="85"/>
        <v>98.185217740600578</v>
      </c>
      <c r="G343" s="18">
        <f t="shared" si="90"/>
        <v>15136128.237590538</v>
      </c>
      <c r="H343" s="18">
        <f t="shared" si="86"/>
        <v>3.3920719193173579</v>
      </c>
      <c r="I343" s="18">
        <f t="shared" si="87"/>
        <v>1.2075838325442464E-4</v>
      </c>
      <c r="J343" s="5">
        <f t="shared" si="81"/>
        <v>1.1451841075512235E-7</v>
      </c>
      <c r="K343" s="18">
        <f t="shared" si="91"/>
        <v>3.3920718047989471</v>
      </c>
      <c r="L343" s="18">
        <f t="shared" si="88"/>
        <v>98.185214425807928</v>
      </c>
      <c r="M343" s="18">
        <f t="shared" si="89"/>
        <v>3.3920718047989471E-3</v>
      </c>
    </row>
    <row r="344" spans="1:13" x14ac:dyDescent="0.25">
      <c r="B344" s="5">
        <f>'Mg2+离子浓度'!B344</f>
        <v>3.2246568285827228</v>
      </c>
      <c r="C344" s="5">
        <f t="shared" si="83"/>
        <v>2.5131880359019476E-6</v>
      </c>
      <c r="D344" s="5">
        <f t="shared" si="82"/>
        <v>0</v>
      </c>
      <c r="E344" s="5">
        <f t="shared" si="84"/>
        <v>0</v>
      </c>
      <c r="F344" s="5">
        <f t="shared" si="85"/>
        <v>98.185214425807928</v>
      </c>
      <c r="G344" s="5">
        <f t="shared" si="90"/>
        <v>39067993.728758402</v>
      </c>
      <c r="H344" s="5">
        <f t="shared" si="86"/>
        <v>3.3920718047989471</v>
      </c>
      <c r="I344" s="5">
        <f t="shared" si="87"/>
        <v>1.207584732926018E-4</v>
      </c>
      <c r="J344" s="5">
        <f t="shared" si="81"/>
        <v>7.1280729388404415E-8</v>
      </c>
      <c r="K344" s="60">
        <f t="shared" si="91"/>
        <v>3.3920717335182178</v>
      </c>
      <c r="L344" s="5">
        <f t="shared" si="88"/>
        <v>98.185212362551567</v>
      </c>
      <c r="M344" s="5">
        <f t="shared" si="89"/>
        <v>3.3920717335182179E-3</v>
      </c>
    </row>
    <row r="345" spans="1:13" x14ac:dyDescent="0.25">
      <c r="B345" s="5">
        <f>'Mg2+离子浓度'!B345</f>
        <v>3.2246668285827229</v>
      </c>
      <c r="C345" s="5">
        <f t="shared" si="83"/>
        <v>1.0000000000065512E-5</v>
      </c>
      <c r="D345" s="5">
        <f t="shared" si="82"/>
        <v>0</v>
      </c>
      <c r="E345" s="5">
        <f t="shared" si="84"/>
        <v>0</v>
      </c>
      <c r="F345" s="5">
        <f t="shared" si="85"/>
        <v>98.185212362551567</v>
      </c>
      <c r="G345" s="5">
        <f t="shared" si="90"/>
        <v>9818521.2361908332</v>
      </c>
      <c r="H345" s="5">
        <f t="shared" si="86"/>
        <v>3.3920717335182173</v>
      </c>
      <c r="I345" s="5">
        <f t="shared" si="87"/>
        <v>1.2075884523971216E-4</v>
      </c>
      <c r="J345" s="5">
        <f t="shared" si="81"/>
        <v>1.4218691584621504E-7</v>
      </c>
      <c r="K345" s="60">
        <f t="shared" si="91"/>
        <v>3.3920715913313013</v>
      </c>
      <c r="L345" s="5">
        <f t="shared" si="88"/>
        <v>98.18520824688018</v>
      </c>
      <c r="M345" s="5">
        <f t="shared" si="89"/>
        <v>3.3920715913313012E-3</v>
      </c>
    </row>
    <row r="346" spans="1:13" x14ac:dyDescent="0.25">
      <c r="B346" s="5">
        <f>'Mg2+离子浓度'!B346</f>
        <v>3.2246968285827227</v>
      </c>
      <c r="C346" s="5">
        <f t="shared" si="83"/>
        <v>2.9999999999752447E-5</v>
      </c>
      <c r="D346" s="5">
        <f t="shared" si="82"/>
        <v>0</v>
      </c>
      <c r="E346" s="5">
        <f t="shared" si="84"/>
        <v>0</v>
      </c>
      <c r="F346" s="5">
        <f t="shared" si="85"/>
        <v>98.18520824688018</v>
      </c>
      <c r="G346" s="5">
        <f t="shared" si="90"/>
        <v>3272840.2749230126</v>
      </c>
      <c r="H346" s="5">
        <f t="shared" si="86"/>
        <v>3.3920715913313004</v>
      </c>
      <c r="I346" s="5">
        <f t="shared" si="87"/>
        <v>1.2075996363192319E-4</v>
      </c>
      <c r="J346" s="5">
        <f t="shared" ref="J346:J409" si="92">H346*($C$8/3.1415926)^(1/2)*C346^(1/2)</f>
        <v>2.4627495209212935E-7</v>
      </c>
      <c r="K346" s="60">
        <f t="shared" si="91"/>
        <v>3.3920713450563484</v>
      </c>
      <c r="L346" s="5">
        <f t="shared" si="88"/>
        <v>98.185201118328536</v>
      </c>
      <c r="M346" s="5">
        <f t="shared" si="89"/>
        <v>3.3920713450563485E-3</v>
      </c>
    </row>
    <row r="347" spans="1:13" x14ac:dyDescent="0.25">
      <c r="B347" s="5">
        <f>'Mg2+离子浓度'!B347</f>
        <v>3.2247268285827229</v>
      </c>
      <c r="C347" s="5">
        <f t="shared" si="83"/>
        <v>3.0000000000196536E-5</v>
      </c>
      <c r="D347" s="5">
        <f t="shared" si="82"/>
        <v>0</v>
      </c>
      <c r="E347" s="5">
        <f t="shared" si="84"/>
        <v>0</v>
      </c>
      <c r="F347" s="5">
        <f t="shared" si="85"/>
        <v>98.185201118328536</v>
      </c>
      <c r="G347" s="5">
        <f t="shared" si="90"/>
        <v>3272840.0372561766</v>
      </c>
      <c r="H347" s="5">
        <f t="shared" si="86"/>
        <v>3.392071345056348</v>
      </c>
      <c r="I347" s="5">
        <f t="shared" si="87"/>
        <v>1.2076107831840357E-4</v>
      </c>
      <c r="J347" s="5">
        <f t="shared" si="92"/>
        <v>2.4627493421362436E-7</v>
      </c>
      <c r="K347" s="60">
        <f t="shared" si="91"/>
        <v>3.3920710987814138</v>
      </c>
      <c r="L347" s="5">
        <f t="shared" si="88"/>
        <v>98.185193989777417</v>
      </c>
      <c r="M347" s="5">
        <f t="shared" si="89"/>
        <v>3.392071098781414E-3</v>
      </c>
    </row>
    <row r="348" spans="1:13" x14ac:dyDescent="0.25">
      <c r="B348" s="5">
        <f>'Mg2+离子浓度'!B348</f>
        <v>3.224746828582723</v>
      </c>
      <c r="C348" s="5">
        <f t="shared" si="83"/>
        <v>2.0000000000131024E-5</v>
      </c>
      <c r="D348" s="5">
        <f t="shared" si="82"/>
        <v>0</v>
      </c>
      <c r="E348" s="5">
        <f t="shared" si="84"/>
        <v>0</v>
      </c>
      <c r="F348" s="5">
        <f t="shared" si="85"/>
        <v>98.185193989777417</v>
      </c>
      <c r="G348" s="5">
        <f t="shared" si="90"/>
        <v>4909259.6994567094</v>
      </c>
      <c r="H348" s="5">
        <f t="shared" si="86"/>
        <v>3.3920710987814133</v>
      </c>
      <c r="I348" s="5">
        <f t="shared" si="87"/>
        <v>1.2076181852007213E-4</v>
      </c>
      <c r="J348" s="5">
        <f t="shared" si="92"/>
        <v>2.0108262715439944E-7</v>
      </c>
      <c r="K348" s="60">
        <f t="shared" si="91"/>
        <v>3.3920708976987863</v>
      </c>
      <c r="L348" s="5">
        <f t="shared" si="88"/>
        <v>98.185188169340236</v>
      </c>
      <c r="M348" s="5">
        <f t="shared" si="89"/>
        <v>3.3920708976987865E-3</v>
      </c>
    </row>
    <row r="349" spans="1:13" x14ac:dyDescent="0.25">
      <c r="B349" s="5">
        <f>'Mg2+离子浓度'!B349</f>
        <v>3.2248468285827228</v>
      </c>
      <c r="C349" s="5">
        <f t="shared" si="83"/>
        <v>9.9999999999766942E-5</v>
      </c>
      <c r="D349" s="5">
        <f t="shared" si="82"/>
        <v>0</v>
      </c>
      <c r="E349" s="5">
        <f t="shared" si="84"/>
        <v>0</v>
      </c>
      <c r="F349" s="5">
        <f t="shared" si="85"/>
        <v>98.185188169340236</v>
      </c>
      <c r="G349" s="5">
        <f t="shared" si="90"/>
        <v>981851.88169569068</v>
      </c>
      <c r="H349" s="5">
        <f t="shared" si="86"/>
        <v>3.3920708976987868</v>
      </c>
      <c r="I349" s="5">
        <f t="shared" si="87"/>
        <v>1.2076555620755938E-4</v>
      </c>
      <c r="J349" s="5">
        <f t="shared" si="92"/>
        <v>4.4963439675507042E-7</v>
      </c>
      <c r="K349" s="60">
        <f t="shared" si="91"/>
        <v>3.39207044806439</v>
      </c>
      <c r="L349" s="5">
        <f t="shared" si="88"/>
        <v>98.185175154447805</v>
      </c>
      <c r="M349" s="5">
        <f t="shared" si="89"/>
        <v>3.3920704480643899E-3</v>
      </c>
    </row>
    <row r="350" spans="1:13" x14ac:dyDescent="0.25">
      <c r="B350" s="5">
        <f>'Mg2+离子浓度'!B350</f>
        <v>3.2251468285827229</v>
      </c>
      <c r="C350" s="5">
        <f t="shared" si="83"/>
        <v>3.00000000000189E-4</v>
      </c>
      <c r="D350" s="5">
        <f t="shared" si="82"/>
        <v>0</v>
      </c>
      <c r="E350" s="5">
        <f t="shared" si="84"/>
        <v>0</v>
      </c>
      <c r="F350" s="5">
        <f t="shared" si="85"/>
        <v>98.185175154447805</v>
      </c>
      <c r="G350" s="5">
        <f t="shared" si="90"/>
        <v>327283.9171812865</v>
      </c>
      <c r="H350" s="5">
        <f t="shared" si="86"/>
        <v>3.39207044806439</v>
      </c>
      <c r="I350" s="5">
        <f t="shared" si="87"/>
        <v>1.2077677473686063E-4</v>
      </c>
      <c r="J350" s="5">
        <f t="shared" si="92"/>
        <v>7.7878951677941795E-7</v>
      </c>
      <c r="K350" s="60">
        <f t="shared" si="91"/>
        <v>3.3920696692748731</v>
      </c>
      <c r="L350" s="5">
        <f t="shared" si="88"/>
        <v>98.185152611995846</v>
      </c>
      <c r="M350" s="5">
        <f t="shared" si="89"/>
        <v>3.3920696692748731E-3</v>
      </c>
    </row>
    <row r="351" spans="1:13" x14ac:dyDescent="0.25">
      <c r="B351" s="5">
        <f>'Mg2+离子浓度'!B351</f>
        <v>3.2254468285827227</v>
      </c>
      <c r="C351" s="5">
        <f t="shared" si="83"/>
        <v>2.9999999999974492E-4</v>
      </c>
      <c r="D351" s="5">
        <f t="shared" si="82"/>
        <v>0</v>
      </c>
      <c r="E351" s="5">
        <f t="shared" si="84"/>
        <v>0</v>
      </c>
      <c r="F351" s="5">
        <f t="shared" si="85"/>
        <v>98.185152611995846</v>
      </c>
      <c r="G351" s="5">
        <f t="shared" si="90"/>
        <v>327283.84204026446</v>
      </c>
      <c r="H351" s="5">
        <f t="shared" si="86"/>
        <v>3.3920696692748731</v>
      </c>
      <c r="I351" s="5">
        <f t="shared" si="87"/>
        <v>1.207879815423209E-4</v>
      </c>
      <c r="J351" s="5">
        <f t="shared" si="92"/>
        <v>7.7878933797562359E-7</v>
      </c>
      <c r="K351" s="60">
        <f t="shared" si="91"/>
        <v>3.3920688904855352</v>
      </c>
      <c r="L351" s="5">
        <f t="shared" si="88"/>
        <v>98.185130069549075</v>
      </c>
      <c r="M351" s="5">
        <f t="shared" si="89"/>
        <v>3.3920688904855354E-3</v>
      </c>
    </row>
    <row r="352" spans="1:13" x14ac:dyDescent="0.25">
      <c r="B352" s="5">
        <f>'Mg2+离子浓度'!B352</f>
        <v>3.2256468285827227</v>
      </c>
      <c r="C352" s="5">
        <f t="shared" si="83"/>
        <v>1.9999999999997797E-4</v>
      </c>
      <c r="D352" s="5">
        <f t="shared" si="82"/>
        <v>0</v>
      </c>
      <c r="E352" s="5">
        <f t="shared" si="84"/>
        <v>0</v>
      </c>
      <c r="F352" s="5">
        <f t="shared" si="85"/>
        <v>98.185130069549075</v>
      </c>
      <c r="G352" s="5">
        <f t="shared" si="90"/>
        <v>490925.65034779947</v>
      </c>
      <c r="H352" s="5">
        <f t="shared" si="86"/>
        <v>3.3920688904855356</v>
      </c>
      <c r="I352" s="5">
        <f t="shared" si="87"/>
        <v>1.2079544349857376E-4</v>
      </c>
      <c r="J352" s="5">
        <f t="shared" si="92"/>
        <v>6.3587868572811682E-7</v>
      </c>
      <c r="K352" s="60">
        <f t="shared" si="91"/>
        <v>3.3920682546068499</v>
      </c>
      <c r="L352" s="5">
        <f t="shared" si="88"/>
        <v>98.18511166372258</v>
      </c>
      <c r="M352" s="5">
        <f t="shared" si="89"/>
        <v>3.3920682546068502E-3</v>
      </c>
    </row>
    <row r="353" spans="1:13" x14ac:dyDescent="0.25">
      <c r="B353" s="5">
        <f>'Mg2+离子浓度'!B353</f>
        <v>3.2266468285827226</v>
      </c>
      <c r="C353" s="5">
        <f t="shared" si="83"/>
        <v>9.9999999999988987E-4</v>
      </c>
      <c r="D353" s="5">
        <f t="shared" si="82"/>
        <v>0</v>
      </c>
      <c r="E353" s="5">
        <f t="shared" si="84"/>
        <v>0</v>
      </c>
      <c r="F353" s="5">
        <f t="shared" si="85"/>
        <v>98.18511166372258</v>
      </c>
      <c r="G353" s="5">
        <f t="shared" si="90"/>
        <v>98185.111663733391</v>
      </c>
      <c r="H353" s="5">
        <f t="shared" si="86"/>
        <v>3.3920682546068499</v>
      </c>
      <c r="I353" s="5">
        <f t="shared" si="87"/>
        <v>1.2083286928773911E-4</v>
      </c>
      <c r="J353" s="5">
        <f t="shared" si="92"/>
        <v>1.4218677001873169E-6</v>
      </c>
      <c r="K353" s="60">
        <f t="shared" si="91"/>
        <v>3.3920668327391499</v>
      </c>
      <c r="L353" s="5">
        <f t="shared" si="88"/>
        <v>98.185070507051066</v>
      </c>
      <c r="M353" s="5">
        <f t="shared" si="89"/>
        <v>3.3920668327391498E-3</v>
      </c>
    </row>
    <row r="354" spans="1:13" x14ac:dyDescent="0.25">
      <c r="B354" s="5">
        <f>'Mg2+离子浓度'!B354</f>
        <v>3.2296468285827227</v>
      </c>
      <c r="C354" s="5">
        <f t="shared" si="83"/>
        <v>3.0000000000001137E-3</v>
      </c>
      <c r="D354" s="5">
        <f t="shared" si="82"/>
        <v>0</v>
      </c>
      <c r="E354" s="5">
        <f t="shared" si="84"/>
        <v>0</v>
      </c>
      <c r="F354" s="5">
        <f t="shared" si="85"/>
        <v>98.185070507051066</v>
      </c>
      <c r="G354" s="5">
        <f t="shared" si="90"/>
        <v>32728.356835682447</v>
      </c>
      <c r="H354" s="5">
        <f t="shared" si="86"/>
        <v>3.3920668327391503</v>
      </c>
      <c r="I354" s="5">
        <f t="shared" si="87"/>
        <v>1.2094516389121089E-4</v>
      </c>
      <c r="J354" s="5">
        <f t="shared" si="92"/>
        <v>2.462746066045535E-6</v>
      </c>
      <c r="K354" s="60">
        <f t="shared" si="91"/>
        <v>3.3920643699930841</v>
      </c>
      <c r="L354" s="5">
        <f t="shared" si="88"/>
        <v>98.184999221634826</v>
      </c>
      <c r="M354" s="5">
        <f t="shared" si="89"/>
        <v>3.3920643699930841E-3</v>
      </c>
    </row>
    <row r="355" spans="1:13" x14ac:dyDescent="0.25">
      <c r="B355" s="5">
        <f>'Mg2+离子浓度'!B355</f>
        <v>3.2326468285827228</v>
      </c>
      <c r="C355" s="5">
        <f t="shared" si="83"/>
        <v>3.0000000000001137E-3</v>
      </c>
      <c r="D355" s="5">
        <f t="shared" si="82"/>
        <v>0</v>
      </c>
      <c r="E355" s="5">
        <f t="shared" si="84"/>
        <v>0</v>
      </c>
      <c r="F355" s="5">
        <f t="shared" si="85"/>
        <v>98.184999221634826</v>
      </c>
      <c r="G355" s="5">
        <f t="shared" si="90"/>
        <v>32728.333073877035</v>
      </c>
      <c r="H355" s="5">
        <f t="shared" si="86"/>
        <v>3.3920643699930841</v>
      </c>
      <c r="I355" s="5">
        <f t="shared" si="87"/>
        <v>1.2105742125319283E-4</v>
      </c>
      <c r="J355" s="5">
        <f t="shared" si="92"/>
        <v>2.4627442780152615E-6</v>
      </c>
      <c r="K355" s="60">
        <f t="shared" si="91"/>
        <v>3.3920619072488063</v>
      </c>
      <c r="L355" s="5">
        <f t="shared" si="88"/>
        <v>98.184927936270327</v>
      </c>
      <c r="M355" s="5">
        <f t="shared" si="89"/>
        <v>3.3920619072488065E-3</v>
      </c>
    </row>
    <row r="356" spans="1:13" x14ac:dyDescent="0.25">
      <c r="B356" s="5">
        <f>'Mg2+离子浓度'!B356</f>
        <v>3.2346468285827226</v>
      </c>
      <c r="C356" s="5">
        <f t="shared" si="83"/>
        <v>1.9999999999997797E-3</v>
      </c>
      <c r="D356" s="5">
        <f t="shared" si="82"/>
        <v>0</v>
      </c>
      <c r="E356" s="5">
        <f t="shared" si="84"/>
        <v>0</v>
      </c>
      <c r="F356" s="5">
        <f t="shared" si="85"/>
        <v>98.184927936270327</v>
      </c>
      <c r="G356" s="5">
        <f t="shared" si="90"/>
        <v>49092.463968140568</v>
      </c>
      <c r="H356" s="5">
        <f t="shared" si="86"/>
        <v>3.3920619072488063</v>
      </c>
      <c r="I356" s="5">
        <f t="shared" si="87"/>
        <v>1.2113223008865029E-4</v>
      </c>
      <c r="J356" s="5">
        <f t="shared" si="92"/>
        <v>2.0108208227790889E-6</v>
      </c>
      <c r="K356" s="60">
        <f t="shared" si="91"/>
        <v>3.3920598964279836</v>
      </c>
      <c r="L356" s="5">
        <f t="shared" si="88"/>
        <v>98.184869732056214</v>
      </c>
      <c r="M356" s="5">
        <f t="shared" si="89"/>
        <v>3.3920598964279837E-3</v>
      </c>
    </row>
    <row r="357" spans="1:13" x14ac:dyDescent="0.25">
      <c r="B357" s="5">
        <f>'Mg2+离子浓度'!B357</f>
        <v>3.2446468285827228</v>
      </c>
      <c r="C357" s="5">
        <f t="shared" si="83"/>
        <v>1.0000000000000231E-2</v>
      </c>
      <c r="D357" s="5">
        <f t="shared" si="82"/>
        <v>0</v>
      </c>
      <c r="E357" s="5">
        <f t="shared" si="84"/>
        <v>0</v>
      </c>
      <c r="F357" s="5">
        <f t="shared" si="85"/>
        <v>98.184869732056214</v>
      </c>
      <c r="G357" s="5">
        <f t="shared" si="90"/>
        <v>9818.486973205394</v>
      </c>
      <c r="H357" s="5">
        <f t="shared" si="86"/>
        <v>3.392059896427984</v>
      </c>
      <c r="I357" s="5">
        <f t="shared" si="87"/>
        <v>1.2150664169379697E-4</v>
      </c>
      <c r="J357" s="5">
        <f t="shared" si="92"/>
        <v>4.4963293848721131E-6</v>
      </c>
      <c r="K357" s="60">
        <f t="shared" si="91"/>
        <v>3.3920554000985992</v>
      </c>
      <c r="L357" s="5">
        <f t="shared" si="88"/>
        <v>98.184739583554006</v>
      </c>
      <c r="M357" s="5">
        <f t="shared" si="89"/>
        <v>3.3920554000985994E-3</v>
      </c>
    </row>
    <row r="358" spans="1:13" x14ac:dyDescent="0.25">
      <c r="B358" s="5">
        <f>'Mg2+离子浓度'!B358</f>
        <v>3.2746468285827226</v>
      </c>
      <c r="C358" s="5">
        <f t="shared" si="83"/>
        <v>2.9999999999999805E-2</v>
      </c>
      <c r="D358" s="5">
        <f t="shared" si="82"/>
        <v>0</v>
      </c>
      <c r="E358" s="5">
        <f t="shared" si="84"/>
        <v>0</v>
      </c>
      <c r="F358" s="5">
        <f t="shared" si="85"/>
        <v>98.184739583554006</v>
      </c>
      <c r="G358" s="5">
        <f t="shared" si="90"/>
        <v>3272.8246527851547</v>
      </c>
      <c r="H358" s="5">
        <f t="shared" si="86"/>
        <v>3.3920554000985987</v>
      </c>
      <c r="I358" s="5">
        <f t="shared" si="87"/>
        <v>1.2262992937973991E-4</v>
      </c>
      <c r="J358" s="5">
        <f t="shared" si="92"/>
        <v>7.7878606189868151E-6</v>
      </c>
      <c r="K358" s="60">
        <f t="shared" si="91"/>
        <v>3.3920476122379797</v>
      </c>
      <c r="L358" s="5">
        <f t="shared" si="88"/>
        <v>98.184514160034439</v>
      </c>
      <c r="M358" s="5">
        <f t="shared" si="89"/>
        <v>3.39204761223798E-3</v>
      </c>
    </row>
    <row r="359" spans="1:13" x14ac:dyDescent="0.25">
      <c r="B359" s="5">
        <f>'Mg2+离子浓度'!B359</f>
        <v>3.3046468285827229</v>
      </c>
      <c r="C359" s="5">
        <f t="shared" si="83"/>
        <v>3.0000000000000249E-2</v>
      </c>
      <c r="D359" s="5">
        <f t="shared" si="82"/>
        <v>0</v>
      </c>
      <c r="E359" s="5">
        <f t="shared" si="84"/>
        <v>0</v>
      </c>
      <c r="F359" s="5">
        <f t="shared" si="85"/>
        <v>98.184514160034439</v>
      </c>
      <c r="G359" s="5">
        <f t="shared" si="90"/>
        <v>3272.8171386677877</v>
      </c>
      <c r="H359" s="5">
        <f t="shared" si="86"/>
        <v>3.3920476122379797</v>
      </c>
      <c r="I359" s="5">
        <f t="shared" si="87"/>
        <v>1.2375309400138956E-4</v>
      </c>
      <c r="J359" s="5">
        <f t="shared" si="92"/>
        <v>7.7878427387444031E-6</v>
      </c>
      <c r="K359" s="60">
        <f t="shared" si="91"/>
        <v>3.392039824395241</v>
      </c>
      <c r="L359" s="5">
        <f t="shared" si="88"/>
        <v>98.18428873703246</v>
      </c>
      <c r="M359" s="5">
        <f t="shared" si="89"/>
        <v>3.3920398243952412E-3</v>
      </c>
    </row>
    <row r="360" spans="1:13" x14ac:dyDescent="0.25">
      <c r="B360" s="5">
        <f>'Mg2+离子浓度'!B360</f>
        <v>3.3246468285827229</v>
      </c>
      <c r="C360" s="5">
        <f t="shared" si="83"/>
        <v>2.0000000000000018E-2</v>
      </c>
      <c r="D360" s="5">
        <f t="shared" si="82"/>
        <v>0</v>
      </c>
      <c r="E360" s="5">
        <f t="shared" si="84"/>
        <v>0</v>
      </c>
      <c r="F360" s="5">
        <f t="shared" si="85"/>
        <v>98.18428873703246</v>
      </c>
      <c r="G360" s="5">
        <f t="shared" si="90"/>
        <v>4909.2144368516183</v>
      </c>
      <c r="H360" s="5">
        <f t="shared" si="86"/>
        <v>3.392039824395241</v>
      </c>
      <c r="I360" s="5">
        <f t="shared" si="87"/>
        <v>1.2450177226840535E-4</v>
      </c>
      <c r="J360" s="5">
        <f t="shared" si="92"/>
        <v>6.3587323698642758E-6</v>
      </c>
      <c r="K360" s="60">
        <f t="shared" si="91"/>
        <v>3.392033465662871</v>
      </c>
      <c r="L360" s="5">
        <f t="shared" si="88"/>
        <v>98.184104680344632</v>
      </c>
      <c r="M360" s="5">
        <f t="shared" si="89"/>
        <v>3.3920334656628711E-3</v>
      </c>
    </row>
    <row r="361" spans="1:13" x14ac:dyDescent="0.25">
      <c r="B361" s="5">
        <f>'Mg2+离子浓度'!B361</f>
        <v>3.3746468285827227</v>
      </c>
      <c r="C361" s="5">
        <f t="shared" si="83"/>
        <v>4.9999999999999822E-2</v>
      </c>
      <c r="D361" s="5">
        <f t="shared" si="82"/>
        <v>0</v>
      </c>
      <c r="E361" s="5">
        <f t="shared" si="84"/>
        <v>0</v>
      </c>
      <c r="F361" s="5">
        <f t="shared" si="85"/>
        <v>98.184104680344632</v>
      </c>
      <c r="G361" s="5">
        <f t="shared" si="90"/>
        <v>1963.6820936068996</v>
      </c>
      <c r="H361" s="5">
        <f t="shared" si="86"/>
        <v>3.392033465662871</v>
      </c>
      <c r="I361" s="5">
        <f t="shared" si="87"/>
        <v>1.2637394134989619E-4</v>
      </c>
      <c r="J361" s="5">
        <f t="shared" si="92"/>
        <v>1.0054019812761751E-5</v>
      </c>
      <c r="K361" s="60">
        <f t="shared" si="91"/>
        <v>3.3920234116430583</v>
      </c>
      <c r="L361" s="5">
        <f t="shared" si="88"/>
        <v>98.18381366171414</v>
      </c>
      <c r="M361" s="5">
        <f t="shared" si="89"/>
        <v>3.3920234116430583E-3</v>
      </c>
    </row>
    <row r="362" spans="1:13" x14ac:dyDescent="0.25">
      <c r="A362" t="s">
        <v>247</v>
      </c>
      <c r="B362" s="5">
        <f>'Mg2+离子浓度'!B362</f>
        <v>3.424646828582723</v>
      </c>
      <c r="C362" s="5">
        <f t="shared" si="83"/>
        <v>5.0000000000000266E-2</v>
      </c>
      <c r="D362" s="5">
        <f t="shared" si="82"/>
        <v>0</v>
      </c>
      <c r="E362" s="5">
        <f t="shared" si="84"/>
        <v>0</v>
      </c>
      <c r="F362" s="5">
        <f t="shared" si="85"/>
        <v>98.18381366171414</v>
      </c>
      <c r="G362" s="5">
        <f t="shared" si="90"/>
        <v>1963.6762732342722</v>
      </c>
      <c r="H362" s="5">
        <f t="shared" si="86"/>
        <v>3.3920234116430583</v>
      </c>
      <c r="I362" s="5">
        <f t="shared" si="87"/>
        <v>1.2824596369954568E-4</v>
      </c>
      <c r="J362" s="5">
        <f t="shared" si="92"/>
        <v>1.0053990012550384E-5</v>
      </c>
      <c r="K362" s="60">
        <f t="shared" si="91"/>
        <v>3.3920133576530458</v>
      </c>
      <c r="L362" s="5">
        <f t="shared" si="88"/>
        <v>98.183522643946233</v>
      </c>
      <c r="M362" s="5">
        <f t="shared" si="89"/>
        <v>3.3920133576530458E-3</v>
      </c>
    </row>
    <row r="363" spans="1:13" x14ac:dyDescent="0.25">
      <c r="A363" s="5">
        <f>(A343+A364)*12</f>
        <v>3.5177883728408279</v>
      </c>
      <c r="B363" s="5">
        <f>'Mg2+离子浓度'!B363</f>
        <v>3.4746468285827228</v>
      </c>
      <c r="C363" s="5">
        <f t="shared" si="83"/>
        <v>4.9999999999999822E-2</v>
      </c>
      <c r="D363" s="5">
        <f t="shared" si="82"/>
        <v>0</v>
      </c>
      <c r="E363" s="5">
        <f t="shared" si="84"/>
        <v>0</v>
      </c>
      <c r="F363" s="5">
        <f t="shared" si="85"/>
        <v>98.183522643946233</v>
      </c>
      <c r="G363" s="5">
        <f t="shared" si="90"/>
        <v>1963.6704528789317</v>
      </c>
      <c r="H363" s="5">
        <f t="shared" si="86"/>
        <v>3.3920133576530449</v>
      </c>
      <c r="I363" s="5">
        <f t="shared" si="87"/>
        <v>1.3011797495070043E-4</v>
      </c>
      <c r="J363" s="5">
        <f t="shared" si="92"/>
        <v>1.0053960212427252E-5</v>
      </c>
      <c r="K363" s="60">
        <f t="shared" si="91"/>
        <v>3.3920033036928325</v>
      </c>
      <c r="L363" s="5">
        <f t="shared" si="88"/>
        <v>98.183231627040897</v>
      </c>
      <c r="M363" s="5">
        <f t="shared" si="89"/>
        <v>3.3920033036928328E-3</v>
      </c>
    </row>
    <row r="364" spans="1:13" x14ac:dyDescent="0.25">
      <c r="A364" s="79">
        <v>0.2931415442581049</v>
      </c>
      <c r="B364" s="5">
        <f>'Mg2+离子浓度'!B364</f>
        <v>3.5177958596527916</v>
      </c>
      <c r="C364" s="5">
        <f t="shared" si="83"/>
        <v>4.3149031070068844E-2</v>
      </c>
      <c r="D364" s="5">
        <f t="shared" si="82"/>
        <v>0</v>
      </c>
      <c r="E364" s="5">
        <f t="shared" si="84"/>
        <v>0</v>
      </c>
      <c r="F364" s="5">
        <f t="shared" si="85"/>
        <v>98.183231627040897</v>
      </c>
      <c r="G364" s="5">
        <f t="shared" si="90"/>
        <v>2275.4446436491962</v>
      </c>
      <c r="H364" s="5">
        <f t="shared" si="86"/>
        <v>3.3920033036928325</v>
      </c>
      <c r="I364" s="5">
        <f t="shared" si="87"/>
        <v>1.3173342196135795E-4</v>
      </c>
      <c r="J364" s="5">
        <f t="shared" si="92"/>
        <v>9.339774629298575E-6</v>
      </c>
      <c r="K364" s="60">
        <f t="shared" si="91"/>
        <v>3.3919939639182033</v>
      </c>
      <c r="L364" s="5">
        <f t="shared" si="88"/>
        <v>98.182961282594363</v>
      </c>
      <c r="M364" s="5">
        <f t="shared" si="89"/>
        <v>3.3919939639182033E-3</v>
      </c>
    </row>
    <row r="365" spans="1:13" s="17" customFormat="1" x14ac:dyDescent="0.25">
      <c r="B365" s="5">
        <f>'Mg2+离子浓度'!B365</f>
        <v>3.5177958597527916</v>
      </c>
      <c r="C365" s="18">
        <f t="shared" si="83"/>
        <v>1.000000082740371E-10</v>
      </c>
      <c r="D365" s="18">
        <f t="shared" si="82"/>
        <v>1093006.8311928215</v>
      </c>
      <c r="E365" s="18">
        <f t="shared" si="84"/>
        <v>1.0930069216286122E-4</v>
      </c>
      <c r="F365" s="18">
        <f t="shared" si="85"/>
        <v>98.183070583286522</v>
      </c>
      <c r="G365" s="18">
        <f t="shared" si="90"/>
        <v>981830624595.83508</v>
      </c>
      <c r="H365" s="18">
        <f t="shared" si="86"/>
        <v>3.3919977400040255</v>
      </c>
      <c r="I365" s="18">
        <f t="shared" si="87"/>
        <v>1.3173320589108994E-4</v>
      </c>
      <c r="J365" s="5">
        <f t="shared" si="92"/>
        <v>4.4962471797209055E-10</v>
      </c>
      <c r="K365" s="18">
        <f t="shared" si="91"/>
        <v>3.3919977395544008</v>
      </c>
      <c r="L365" s="18">
        <f t="shared" si="88"/>
        <v>98.183070570271894</v>
      </c>
      <c r="M365" s="18">
        <f t="shared" si="89"/>
        <v>3.3919977395544007E-3</v>
      </c>
    </row>
    <row r="366" spans="1:13" s="17" customFormat="1" x14ac:dyDescent="0.25">
      <c r="B366" s="5">
        <f>'Mg2+离子浓度'!B366</f>
        <v>3.5177958600527917</v>
      </c>
      <c r="C366" s="18">
        <f t="shared" si="83"/>
        <v>3.000000248221113E-10</v>
      </c>
      <c r="D366" s="18">
        <f t="shared" si="82"/>
        <v>1093006.8311928215</v>
      </c>
      <c r="E366" s="18">
        <f t="shared" si="84"/>
        <v>3.2790207648858367E-4</v>
      </c>
      <c r="F366" s="18">
        <f t="shared" si="85"/>
        <v>98.183398472348387</v>
      </c>
      <c r="G366" s="18">
        <f t="shared" si="90"/>
        <v>327277967828.72748</v>
      </c>
      <c r="H366" s="18">
        <f t="shared" si="86"/>
        <v>3.3920090678118662</v>
      </c>
      <c r="I366" s="18">
        <f t="shared" si="87"/>
        <v>1.3173364583435164E-4</v>
      </c>
      <c r="J366" s="5">
        <f t="shared" si="92"/>
        <v>7.7877545663156495E-10</v>
      </c>
      <c r="K366" s="18">
        <f t="shared" si="91"/>
        <v>3.3920090670330909</v>
      </c>
      <c r="L366" s="18">
        <f t="shared" si="88"/>
        <v>98.183398449806333</v>
      </c>
      <c r="M366" s="18">
        <f t="shared" si="89"/>
        <v>3.392009067033091E-3</v>
      </c>
    </row>
    <row r="367" spans="1:13" s="17" customFormat="1" x14ac:dyDescent="0.25">
      <c r="B367" s="5">
        <f>'Mg2+离子浓度'!B367</f>
        <v>3.5177958604527917</v>
      </c>
      <c r="C367" s="18">
        <f t="shared" si="83"/>
        <v>4.000000330961484E-10</v>
      </c>
      <c r="D367" s="18">
        <f t="shared" ref="D367:D430" si="93">D338</f>
        <v>1093006.8311928215</v>
      </c>
      <c r="E367" s="18">
        <f t="shared" si="84"/>
        <v>4.3720276865144488E-4</v>
      </c>
      <c r="F367" s="18">
        <f t="shared" si="85"/>
        <v>98.183835652574984</v>
      </c>
      <c r="G367" s="18">
        <f t="shared" si="90"/>
        <v>245459568822.02167</v>
      </c>
      <c r="H367" s="18">
        <f t="shared" si="86"/>
        <v>3.3920241713763795</v>
      </c>
      <c r="I367" s="18">
        <f t="shared" si="87"/>
        <v>1.3173423241840497E-4</v>
      </c>
      <c r="J367" s="5">
        <f t="shared" si="92"/>
        <v>8.992564431412674E-10</v>
      </c>
      <c r="K367" s="18">
        <f t="shared" si="91"/>
        <v>3.3920241704771232</v>
      </c>
      <c r="L367" s="18">
        <f t="shared" si="88"/>
        <v>98.183835626545559</v>
      </c>
      <c r="M367" s="18">
        <f t="shared" si="89"/>
        <v>3.3920241704771233E-3</v>
      </c>
    </row>
    <row r="368" spans="1:13" s="17" customFormat="1" x14ac:dyDescent="0.25">
      <c r="B368" s="5">
        <f>'Mg2+离子浓度'!B368</f>
        <v>3.5177958606527917</v>
      </c>
      <c r="C368" s="18">
        <f t="shared" si="83"/>
        <v>2.000000165480742E-10</v>
      </c>
      <c r="D368" s="18">
        <f t="shared" si="93"/>
        <v>1093006.8311928215</v>
      </c>
      <c r="E368" s="18">
        <f t="shared" si="84"/>
        <v>2.1860138432572244E-4</v>
      </c>
      <c r="F368" s="18">
        <f t="shared" si="85"/>
        <v>98.184054227929892</v>
      </c>
      <c r="G368" s="18">
        <f t="shared" si="90"/>
        <v>490920230520.72748</v>
      </c>
      <c r="H368" s="18">
        <f t="shared" si="86"/>
        <v>3.3920317226487664</v>
      </c>
      <c r="I368" s="18">
        <f t="shared" si="87"/>
        <v>1.3173452569063016E-4</v>
      </c>
      <c r="J368" s="5">
        <f t="shared" si="92"/>
        <v>6.3587174453569671E-10</v>
      </c>
      <c r="K368" s="18">
        <f t="shared" si="91"/>
        <v>3.3920317220128946</v>
      </c>
      <c r="L368" s="18">
        <f t="shared" si="88"/>
        <v>98.184054209524248</v>
      </c>
      <c r="M368" s="18">
        <f t="shared" si="89"/>
        <v>3.3920317220128946E-3</v>
      </c>
    </row>
    <row r="369" spans="1:13" s="17" customFormat="1" x14ac:dyDescent="0.25">
      <c r="B369" s="5">
        <f>'Mg2+离子浓度'!B369</f>
        <v>3.5177958696527916</v>
      </c>
      <c r="C369" s="18">
        <f t="shared" si="83"/>
        <v>8.9999998564849193E-9</v>
      </c>
      <c r="D369" s="18">
        <f t="shared" si="93"/>
        <v>1093006.8311928215</v>
      </c>
      <c r="E369" s="18">
        <f t="shared" si="84"/>
        <v>9.83706132387243E-3</v>
      </c>
      <c r="F369" s="18">
        <f t="shared" si="85"/>
        <v>98.193891270848127</v>
      </c>
      <c r="G369" s="18">
        <f t="shared" si="90"/>
        <v>10910432537.406637</v>
      </c>
      <c r="H369" s="18">
        <f t="shared" si="86"/>
        <v>3.3923715697033434</v>
      </c>
      <c r="I369" s="18">
        <f t="shared" si="87"/>
        <v>1.3174772448637894E-4</v>
      </c>
      <c r="J369" s="5">
        <f t="shared" si="92"/>
        <v>4.265984492192511E-9</v>
      </c>
      <c r="K369" s="18">
        <f t="shared" si="91"/>
        <v>3.392371565437359</v>
      </c>
      <c r="L369" s="18">
        <f t="shared" si="88"/>
        <v>98.193891147367083</v>
      </c>
      <c r="M369" s="18">
        <f t="shared" si="89"/>
        <v>3.3923715654373592E-3</v>
      </c>
    </row>
    <row r="370" spans="1:13" s="17" customFormat="1" x14ac:dyDescent="0.25">
      <c r="B370" s="5">
        <f>'Mg2+离子浓度'!B370</f>
        <v>3.5177959596527915</v>
      </c>
      <c r="C370" s="18">
        <f t="shared" si="83"/>
        <v>8.9999999897116822E-8</v>
      </c>
      <c r="D370" s="18">
        <f t="shared" si="93"/>
        <v>1093006.8311928215</v>
      </c>
      <c r="E370" s="18">
        <f t="shared" si="84"/>
        <v>9.8370614694901923E-2</v>
      </c>
      <c r="F370" s="18">
        <f t="shared" si="85"/>
        <v>98.292261762061983</v>
      </c>
      <c r="G370" s="18">
        <f t="shared" si="90"/>
        <v>1092136243.0491602</v>
      </c>
      <c r="H370" s="18">
        <f t="shared" si="86"/>
        <v>3.3957700423921495</v>
      </c>
      <c r="I370" s="18">
        <f t="shared" si="87"/>
        <v>1.3187971253080948E-4</v>
      </c>
      <c r="J370" s="5">
        <f t="shared" si="92"/>
        <v>1.350374204762203E-8</v>
      </c>
      <c r="K370" s="18">
        <f t="shared" si="91"/>
        <v>3.3957700288884074</v>
      </c>
      <c r="L370" s="18">
        <f t="shared" si="88"/>
        <v>98.292261371189397</v>
      </c>
      <c r="M370" s="18">
        <f t="shared" si="89"/>
        <v>3.3957700288884075E-3</v>
      </c>
    </row>
    <row r="371" spans="1:13" s="17" customFormat="1" x14ac:dyDescent="0.25">
      <c r="B371" s="5">
        <f>'Mg2+离子浓度'!B371</f>
        <v>3.5177968596527918</v>
      </c>
      <c r="C371" s="18">
        <f t="shared" ref="C371:C434" si="94">B371-B370</f>
        <v>9.0000000030343585E-7</v>
      </c>
      <c r="D371" s="18">
        <f t="shared" si="93"/>
        <v>1093006.8311928215</v>
      </c>
      <c r="E371" s="18">
        <f t="shared" ref="E371:E434" si="95">C371*D371</f>
        <v>0.98370614840519677</v>
      </c>
      <c r="F371" s="18">
        <f t="shared" ref="F371:F434" si="96">E371+L370</f>
        <v>99.275967519594587</v>
      </c>
      <c r="G371" s="18">
        <f t="shared" si="90"/>
        <v>110306630.54013734</v>
      </c>
      <c r="H371" s="18">
        <f t="shared" ref="H371:H434" si="97">F371/$C$9/96485/0.0001</f>
        <v>3.4297547984866239</v>
      </c>
      <c r="I371" s="18">
        <f t="shared" ref="I371:I434" si="98">$C$8*H371/(50*0.000001)*B371</f>
        <v>1.3319959448082852E-4</v>
      </c>
      <c r="J371" s="5">
        <f t="shared" si="92"/>
        <v>4.3129947887073064E-8</v>
      </c>
      <c r="K371" s="18">
        <f t="shared" si="91"/>
        <v>3.4297547553566758</v>
      </c>
      <c r="L371" s="18">
        <f t="shared" ref="L371:L434" si="99">K371*0.0001*$C$9*96485</f>
        <v>99.275966271176671</v>
      </c>
      <c r="M371" s="18">
        <f t="shared" ref="M371:M434" si="100">K371*0.001</f>
        <v>3.4297547553566758E-3</v>
      </c>
    </row>
    <row r="372" spans="1:13" s="17" customFormat="1" x14ac:dyDescent="0.25">
      <c r="A372" s="18">
        <v>7.4868119641229509E-6</v>
      </c>
      <c r="B372" s="5">
        <f>'Mg2+离子浓度'!B372</f>
        <v>3.5178033464647558</v>
      </c>
      <c r="C372" s="18">
        <f t="shared" si="94"/>
        <v>6.4868119640237865E-6</v>
      </c>
      <c r="D372" s="18">
        <f t="shared" si="93"/>
        <v>1093006.8311928215</v>
      </c>
      <c r="E372" s="18">
        <f t="shared" si="95"/>
        <v>7.0901297893413213</v>
      </c>
      <c r="F372" s="18">
        <f t="shared" si="96"/>
        <v>106.36609606051799</v>
      </c>
      <c r="G372" s="18">
        <f t="shared" si="90"/>
        <v>16397283.69658781</v>
      </c>
      <c r="H372" s="18">
        <f t="shared" si="97"/>
        <v>3.6747023219677666</v>
      </c>
      <c r="I372" s="18">
        <f t="shared" si="98"/>
        <v>1.427127565852994E-4</v>
      </c>
      <c r="J372" s="5">
        <f t="shared" si="92"/>
        <v>1.2406018501948369E-7</v>
      </c>
      <c r="K372" s="18">
        <f t="shared" si="91"/>
        <v>3.6747021979075813</v>
      </c>
      <c r="L372" s="18">
        <f t="shared" si="99"/>
        <v>106.36609246953391</v>
      </c>
      <c r="M372" s="18">
        <f t="shared" si="100"/>
        <v>3.6747021979075816E-3</v>
      </c>
    </row>
    <row r="373" spans="1:13" x14ac:dyDescent="0.25">
      <c r="B373" s="5">
        <f>'Mg2+离子浓度'!B373</f>
        <v>3.5178058596527917</v>
      </c>
      <c r="C373" s="5">
        <f t="shared" si="94"/>
        <v>2.5131880359019476E-6</v>
      </c>
      <c r="D373" s="5">
        <f t="shared" si="93"/>
        <v>0</v>
      </c>
      <c r="E373" s="5">
        <f t="shared" si="95"/>
        <v>0</v>
      </c>
      <c r="F373" s="5">
        <f t="shared" si="96"/>
        <v>106.36609246953391</v>
      </c>
      <c r="G373" s="5">
        <f t="shared" si="90"/>
        <v>42323173.176877163</v>
      </c>
      <c r="H373" s="5">
        <f t="shared" si="97"/>
        <v>3.6747021979075813</v>
      </c>
      <c r="I373" s="5">
        <f t="shared" si="98"/>
        <v>1.4271285372403222E-4</v>
      </c>
      <c r="J373" s="5">
        <f t="shared" si="92"/>
        <v>7.7219902179385168E-8</v>
      </c>
      <c r="K373" s="60">
        <f t="shared" si="91"/>
        <v>3.6747021206876793</v>
      </c>
      <c r="L373" s="5">
        <f t="shared" si="99"/>
        <v>106.36609023436523</v>
      </c>
      <c r="M373" s="5">
        <f t="shared" si="100"/>
        <v>3.6747021206876792E-3</v>
      </c>
    </row>
    <row r="374" spans="1:13" x14ac:dyDescent="0.25">
      <c r="B374" s="5">
        <f>'Mg2+离子浓度'!B374</f>
        <v>3.5178158596527918</v>
      </c>
      <c r="C374" s="5">
        <f t="shared" si="94"/>
        <v>1.0000000000065512E-5</v>
      </c>
      <c r="D374" s="5">
        <f t="shared" si="93"/>
        <v>0</v>
      </c>
      <c r="E374" s="5">
        <f t="shared" si="95"/>
        <v>0</v>
      </c>
      <c r="F374" s="5">
        <f t="shared" si="96"/>
        <v>106.36609023436523</v>
      </c>
      <c r="G374" s="5">
        <f t="shared" si="90"/>
        <v>10636609.023366841</v>
      </c>
      <c r="H374" s="5">
        <f t="shared" si="97"/>
        <v>3.6747021206876793</v>
      </c>
      <c r="I374" s="5">
        <f t="shared" si="98"/>
        <v>1.427132564121897E-4</v>
      </c>
      <c r="J374" s="5">
        <f t="shared" si="92"/>
        <v>1.5403405418322381E-7</v>
      </c>
      <c r="K374" s="60">
        <f t="shared" si="91"/>
        <v>3.6747019666536249</v>
      </c>
      <c r="L374" s="5">
        <f t="shared" si="99"/>
        <v>106.36608577577249</v>
      </c>
      <c r="M374" s="5">
        <f t="shared" si="100"/>
        <v>3.674701966653625E-3</v>
      </c>
    </row>
    <row r="375" spans="1:13" x14ac:dyDescent="0.25">
      <c r="B375" s="5">
        <f>'Mg2+离子浓度'!B375</f>
        <v>3.5178458596527915</v>
      </c>
      <c r="C375" s="5">
        <f t="shared" si="94"/>
        <v>2.9999999999752447E-5</v>
      </c>
      <c r="D375" s="5">
        <f t="shared" si="93"/>
        <v>0</v>
      </c>
      <c r="E375" s="5">
        <f t="shared" si="95"/>
        <v>0</v>
      </c>
      <c r="F375" s="5">
        <f t="shared" si="96"/>
        <v>106.36608577577249</v>
      </c>
      <c r="G375" s="5">
        <f t="shared" si="90"/>
        <v>3545536.1925550066</v>
      </c>
      <c r="H375" s="5">
        <f t="shared" si="97"/>
        <v>3.6747019666536249</v>
      </c>
      <c r="I375" s="5">
        <f t="shared" si="98"/>
        <v>1.4271446749130869E-4</v>
      </c>
      <c r="J375" s="5">
        <f t="shared" si="92"/>
        <v>2.6679479675583471E-7</v>
      </c>
      <c r="K375" s="60">
        <f t="shared" si="91"/>
        <v>3.674701699858828</v>
      </c>
      <c r="L375" s="5">
        <f t="shared" si="99"/>
        <v>106.36607805326371</v>
      </c>
      <c r="M375" s="5">
        <f t="shared" si="100"/>
        <v>3.6747016998588283E-3</v>
      </c>
    </row>
    <row r="376" spans="1:13" x14ac:dyDescent="0.25">
      <c r="B376" s="5">
        <f>'Mg2+离子浓度'!B376</f>
        <v>3.5178758596527917</v>
      </c>
      <c r="C376" s="5">
        <f t="shared" si="94"/>
        <v>3.0000000000196536E-5</v>
      </c>
      <c r="D376" s="5">
        <f t="shared" si="93"/>
        <v>0</v>
      </c>
      <c r="E376" s="5">
        <f t="shared" si="95"/>
        <v>0</v>
      </c>
      <c r="F376" s="5">
        <f t="shared" si="96"/>
        <v>106.36607805326371</v>
      </c>
      <c r="G376" s="5">
        <f t="shared" si="90"/>
        <v>3545535.9350855625</v>
      </c>
      <c r="H376" s="5">
        <f t="shared" si="97"/>
        <v>3.674701699858828</v>
      </c>
      <c r="I376" s="5">
        <f t="shared" si="98"/>
        <v>1.4271567419099729E-4</v>
      </c>
      <c r="J376" s="5">
        <f t="shared" si="92"/>
        <v>2.6679477738767701E-7</v>
      </c>
      <c r="K376" s="60">
        <f t="shared" si="91"/>
        <v>3.6747014330640506</v>
      </c>
      <c r="L376" s="5">
        <f t="shared" si="99"/>
        <v>106.36607033075549</v>
      </c>
      <c r="M376" s="5">
        <f t="shared" si="100"/>
        <v>3.6747014330640506E-3</v>
      </c>
    </row>
    <row r="377" spans="1:13" x14ac:dyDescent="0.25">
      <c r="B377" s="5">
        <f>'Mg2+离子浓度'!B377</f>
        <v>3.5178958596527918</v>
      </c>
      <c r="C377" s="5">
        <f t="shared" si="94"/>
        <v>2.0000000000131024E-5</v>
      </c>
      <c r="D377" s="5">
        <f t="shared" si="93"/>
        <v>0</v>
      </c>
      <c r="E377" s="5">
        <f t="shared" si="95"/>
        <v>0</v>
      </c>
      <c r="F377" s="5">
        <f t="shared" si="96"/>
        <v>106.36607033075549</v>
      </c>
      <c r="G377" s="5">
        <f t="shared" si="90"/>
        <v>5318303.5165029336</v>
      </c>
      <c r="H377" s="5">
        <f t="shared" si="97"/>
        <v>3.6747014330640515</v>
      </c>
      <c r="I377" s="5">
        <f t="shared" si="98"/>
        <v>1.4271647520347174E-4</v>
      </c>
      <c r="J377" s="5">
        <f t="shared" si="92"/>
        <v>2.1783700773076639E-7</v>
      </c>
      <c r="K377" s="60">
        <f t="shared" si="91"/>
        <v>3.674701215227044</v>
      </c>
      <c r="L377" s="5">
        <f t="shared" si="99"/>
        <v>106.3660640253544</v>
      </c>
      <c r="M377" s="5">
        <f t="shared" si="100"/>
        <v>3.6747012152270439E-3</v>
      </c>
    </row>
    <row r="378" spans="1:13" x14ac:dyDescent="0.25">
      <c r="B378" s="5">
        <f>'Mg2+离子浓度'!B378</f>
        <v>3.5179958596527916</v>
      </c>
      <c r="C378" s="5">
        <f t="shared" si="94"/>
        <v>9.9999999999766942E-5</v>
      </c>
      <c r="D378" s="5">
        <f t="shared" si="93"/>
        <v>0</v>
      </c>
      <c r="E378" s="5">
        <f t="shared" si="95"/>
        <v>0</v>
      </c>
      <c r="F378" s="5">
        <f t="shared" si="96"/>
        <v>106.3660640253544</v>
      </c>
      <c r="G378" s="5">
        <f t="shared" si="90"/>
        <v>1063660.640256023</v>
      </c>
      <c r="H378" s="5">
        <f t="shared" si="97"/>
        <v>3.6747012152270444</v>
      </c>
      <c r="I378" s="5">
        <f t="shared" si="98"/>
        <v>1.4272052361335327E-4</v>
      </c>
      <c r="J378" s="5">
        <f t="shared" si="92"/>
        <v>4.8709832842369343E-7</v>
      </c>
      <c r="K378" s="60">
        <f t="shared" si="91"/>
        <v>3.6747007281287161</v>
      </c>
      <c r="L378" s="5">
        <f t="shared" si="99"/>
        <v>106.36604992604975</v>
      </c>
      <c r="M378" s="5">
        <f t="shared" si="100"/>
        <v>3.6747007281287161E-3</v>
      </c>
    </row>
    <row r="379" spans="1:13" x14ac:dyDescent="0.25">
      <c r="B379" s="5">
        <f>'Mg2+离子浓度'!B379</f>
        <v>3.5182958596527918</v>
      </c>
      <c r="C379" s="5">
        <f t="shared" si="94"/>
        <v>3.00000000000189E-4</v>
      </c>
      <c r="D379" s="5">
        <f t="shared" si="93"/>
        <v>0</v>
      </c>
      <c r="E379" s="5">
        <f t="shared" si="95"/>
        <v>0</v>
      </c>
      <c r="F379" s="5">
        <f t="shared" si="96"/>
        <v>106.36604992604975</v>
      </c>
      <c r="G379" s="5">
        <f t="shared" si="90"/>
        <v>354553.49975327583</v>
      </c>
      <c r="H379" s="5">
        <f t="shared" si="97"/>
        <v>3.6747007281287161</v>
      </c>
      <c r="I379" s="5">
        <f t="shared" si="98"/>
        <v>1.4273267530391149E-4</v>
      </c>
      <c r="J379" s="5">
        <f t="shared" si="92"/>
        <v>8.436789412794689E-7</v>
      </c>
      <c r="K379" s="60">
        <f t="shared" si="91"/>
        <v>3.6746998844497747</v>
      </c>
      <c r="L379" s="5">
        <f t="shared" si="99"/>
        <v>106.36602550534097</v>
      </c>
      <c r="M379" s="5">
        <f t="shared" si="100"/>
        <v>3.6746998844497747E-3</v>
      </c>
    </row>
    <row r="380" spans="1:13" x14ac:dyDescent="0.25">
      <c r="B380" s="5">
        <f>'Mg2+离子浓度'!B380</f>
        <v>3.5185958596527915</v>
      </c>
      <c r="C380" s="5">
        <f t="shared" si="94"/>
        <v>2.9999999999974492E-4</v>
      </c>
      <c r="D380" s="5">
        <f t="shared" si="93"/>
        <v>0</v>
      </c>
      <c r="E380" s="5">
        <f t="shared" si="95"/>
        <v>0</v>
      </c>
      <c r="F380" s="5">
        <f t="shared" si="96"/>
        <v>106.36602550534097</v>
      </c>
      <c r="G380" s="5">
        <f t="shared" si="90"/>
        <v>354553.41835143801</v>
      </c>
      <c r="H380" s="5">
        <f t="shared" si="97"/>
        <v>3.6746998844497751</v>
      </c>
      <c r="I380" s="5">
        <f t="shared" si="98"/>
        <v>1.4274481313976295E-4</v>
      </c>
      <c r="J380" s="5">
        <f t="shared" si="92"/>
        <v>8.4367874757758589E-7</v>
      </c>
      <c r="K380" s="60">
        <f t="shared" si="91"/>
        <v>3.6746990407710274</v>
      </c>
      <c r="L380" s="5">
        <f t="shared" si="99"/>
        <v>106.36600108463779</v>
      </c>
      <c r="M380" s="5">
        <f t="shared" si="100"/>
        <v>3.6746990407710276E-3</v>
      </c>
    </row>
    <row r="381" spans="1:13" x14ac:dyDescent="0.25">
      <c r="B381" s="5">
        <f>'Mg2+离子浓度'!B381</f>
        <v>3.5187958596527915</v>
      </c>
      <c r="C381" s="5">
        <f t="shared" si="94"/>
        <v>1.9999999999997797E-4</v>
      </c>
      <c r="D381" s="5">
        <f t="shared" si="93"/>
        <v>0</v>
      </c>
      <c r="E381" s="5">
        <f t="shared" si="95"/>
        <v>0</v>
      </c>
      <c r="F381" s="5">
        <f t="shared" si="96"/>
        <v>106.36600108463779</v>
      </c>
      <c r="G381" s="5">
        <f t="shared" si="90"/>
        <v>531830.00542324746</v>
      </c>
      <c r="H381" s="5">
        <f t="shared" si="97"/>
        <v>3.6746990407710283</v>
      </c>
      <c r="I381" s="5">
        <f t="shared" si="98"/>
        <v>1.4275289410229237E-4</v>
      </c>
      <c r="J381" s="5">
        <f t="shared" si="92"/>
        <v>6.8886065464236086E-7</v>
      </c>
      <c r="K381" s="60">
        <f t="shared" si="91"/>
        <v>3.6746983519103735</v>
      </c>
      <c r="L381" s="5">
        <f t="shared" si="99"/>
        <v>106.36598114522171</v>
      </c>
      <c r="M381" s="5">
        <f t="shared" si="100"/>
        <v>3.6746983519103738E-3</v>
      </c>
    </row>
    <row r="382" spans="1:13" x14ac:dyDescent="0.25">
      <c r="B382" s="5">
        <f>'Mg2+离子浓度'!B382</f>
        <v>3.5197958596527914</v>
      </c>
      <c r="C382" s="5">
        <f t="shared" si="94"/>
        <v>9.9999999999988987E-4</v>
      </c>
      <c r="D382" s="5">
        <f t="shared" si="93"/>
        <v>0</v>
      </c>
      <c r="E382" s="5">
        <f t="shared" si="95"/>
        <v>0</v>
      </c>
      <c r="F382" s="5">
        <f t="shared" si="96"/>
        <v>106.36598114522171</v>
      </c>
      <c r="G382" s="5">
        <f t="shared" si="90"/>
        <v>106365.98114523343</v>
      </c>
      <c r="H382" s="5">
        <f t="shared" si="97"/>
        <v>3.6746983519103726</v>
      </c>
      <c r="I382" s="5">
        <f t="shared" si="98"/>
        <v>1.4279343601157878E-4</v>
      </c>
      <c r="J382" s="5">
        <f t="shared" si="92"/>
        <v>1.5403389620526693E-6</v>
      </c>
      <c r="K382" s="60">
        <f t="shared" si="91"/>
        <v>3.6746968115714105</v>
      </c>
      <c r="L382" s="5">
        <f t="shared" si="99"/>
        <v>106.36593655934026</v>
      </c>
      <c r="M382" s="5">
        <f t="shared" si="100"/>
        <v>3.6746968115714106E-3</v>
      </c>
    </row>
    <row r="383" spans="1:13" x14ac:dyDescent="0.25">
      <c r="B383" s="5">
        <f>'Mg2+离子浓度'!B383</f>
        <v>3.5227958596527915</v>
      </c>
      <c r="C383" s="5">
        <f t="shared" si="94"/>
        <v>3.0000000000001137E-3</v>
      </c>
      <c r="D383" s="5">
        <f t="shared" si="93"/>
        <v>0</v>
      </c>
      <c r="E383" s="5">
        <f t="shared" si="95"/>
        <v>0</v>
      </c>
      <c r="F383" s="5">
        <f t="shared" si="96"/>
        <v>106.36593655934026</v>
      </c>
      <c r="G383" s="5">
        <f t="shared" si="90"/>
        <v>35455.312186445408</v>
      </c>
      <c r="H383" s="5">
        <f t="shared" si="97"/>
        <v>3.67469681157141</v>
      </c>
      <c r="I383" s="5">
        <f t="shared" si="98"/>
        <v>1.4291508211464518E-4</v>
      </c>
      <c r="J383" s="5">
        <f t="shared" si="92"/>
        <v>2.6679442248193145E-6</v>
      </c>
      <c r="K383" s="60">
        <f t="shared" si="91"/>
        <v>3.6746941436271854</v>
      </c>
      <c r="L383" s="5">
        <f t="shared" si="99"/>
        <v>106.36585933436069</v>
      </c>
      <c r="M383" s="5">
        <f t="shared" si="100"/>
        <v>3.6746941436271853E-3</v>
      </c>
    </row>
    <row r="384" spans="1:13" x14ac:dyDescent="0.25">
      <c r="B384" s="5">
        <f>'Mg2+离子浓度'!B384</f>
        <v>3.5257958596527916</v>
      </c>
      <c r="C384" s="5">
        <f t="shared" si="94"/>
        <v>3.0000000000001137E-3</v>
      </c>
      <c r="D384" s="5">
        <f t="shared" si="93"/>
        <v>0</v>
      </c>
      <c r="E384" s="5">
        <f t="shared" si="95"/>
        <v>0</v>
      </c>
      <c r="F384" s="5">
        <f t="shared" si="96"/>
        <v>106.36585933436069</v>
      </c>
      <c r="G384" s="5">
        <f t="shared" si="90"/>
        <v>35455.286444785554</v>
      </c>
      <c r="H384" s="5">
        <f t="shared" si="97"/>
        <v>3.6746941436271854</v>
      </c>
      <c r="I384" s="5">
        <f t="shared" si="98"/>
        <v>1.4303668422388564E-4</v>
      </c>
      <c r="J384" s="5">
        <f t="shared" si="92"/>
        <v>2.6679422878087933E-6</v>
      </c>
      <c r="K384" s="60">
        <f t="shared" si="91"/>
        <v>3.6746914756848974</v>
      </c>
      <c r="L384" s="5">
        <f t="shared" si="99"/>
        <v>106.36578210943719</v>
      </c>
      <c r="M384" s="5">
        <f t="shared" si="100"/>
        <v>3.6746914756848976E-3</v>
      </c>
    </row>
    <row r="385" spans="1:13" x14ac:dyDescent="0.25">
      <c r="B385" s="5">
        <f>'Mg2+离子浓度'!B385</f>
        <v>3.5277958596527914</v>
      </c>
      <c r="C385" s="5">
        <f t="shared" si="94"/>
        <v>1.9999999999997797E-3</v>
      </c>
      <c r="D385" s="5">
        <f t="shared" si="93"/>
        <v>0</v>
      </c>
      <c r="E385" s="5">
        <f t="shared" si="95"/>
        <v>0</v>
      </c>
      <c r="F385" s="5">
        <f t="shared" si="96"/>
        <v>106.36578210943719</v>
      </c>
      <c r="G385" s="5">
        <f t="shared" si="90"/>
        <v>53182.891054724452</v>
      </c>
      <c r="H385" s="5">
        <f t="shared" si="97"/>
        <v>3.6746914756848974</v>
      </c>
      <c r="I385" s="5">
        <f t="shared" si="98"/>
        <v>1.4311771756258537E-4</v>
      </c>
      <c r="J385" s="5">
        <f t="shared" si="92"/>
        <v>2.1783641745468941E-6</v>
      </c>
      <c r="K385" s="60">
        <f t="shared" si="91"/>
        <v>3.674689297320723</v>
      </c>
      <c r="L385" s="5">
        <f t="shared" si="99"/>
        <v>106.365719055597</v>
      </c>
      <c r="M385" s="5">
        <f t="shared" si="100"/>
        <v>3.6746892973207232E-3</v>
      </c>
    </row>
    <row r="386" spans="1:13" x14ac:dyDescent="0.25">
      <c r="B386" s="5">
        <f>'Mg2+离子浓度'!B386</f>
        <v>3.5377958596527916</v>
      </c>
      <c r="C386" s="5">
        <f t="shared" si="94"/>
        <v>1.0000000000000231E-2</v>
      </c>
      <c r="D386" s="5">
        <f t="shared" si="93"/>
        <v>0</v>
      </c>
      <c r="E386" s="5">
        <f t="shared" si="95"/>
        <v>0</v>
      </c>
      <c r="F386" s="5">
        <f t="shared" si="96"/>
        <v>106.365719055597</v>
      </c>
      <c r="G386" s="5">
        <f t="shared" si="90"/>
        <v>10636.571905559455</v>
      </c>
      <c r="H386" s="5">
        <f t="shared" si="97"/>
        <v>3.674689297320723</v>
      </c>
      <c r="I386" s="5">
        <f t="shared" si="98"/>
        <v>1.4352331842055135E-4</v>
      </c>
      <c r="J386" s="5">
        <f t="shared" si="92"/>
        <v>4.8709674865167914E-6</v>
      </c>
      <c r="K386" s="60">
        <f t="shared" si="91"/>
        <v>3.6746844263532363</v>
      </c>
      <c r="L386" s="5">
        <f t="shared" si="99"/>
        <v>106.3655780630076</v>
      </c>
      <c r="M386" s="5">
        <f t="shared" si="100"/>
        <v>3.6746844263532362E-3</v>
      </c>
    </row>
    <row r="387" spans="1:13" x14ac:dyDescent="0.25">
      <c r="B387" s="5">
        <f>'Mg2+离子浓度'!B387</f>
        <v>3.5677958596527914</v>
      </c>
      <c r="C387" s="5">
        <f t="shared" si="94"/>
        <v>2.9999999999999805E-2</v>
      </c>
      <c r="D387" s="5">
        <f t="shared" si="93"/>
        <v>0</v>
      </c>
      <c r="E387" s="5">
        <f t="shared" si="95"/>
        <v>0</v>
      </c>
      <c r="F387" s="5">
        <f t="shared" si="96"/>
        <v>106.3655780630076</v>
      </c>
      <c r="G387" s="5">
        <f t="shared" si="90"/>
        <v>3545.5192687669432</v>
      </c>
      <c r="H387" s="5">
        <f t="shared" si="97"/>
        <v>3.6746844263532363</v>
      </c>
      <c r="I387" s="5">
        <f t="shared" si="98"/>
        <v>1.4474018365588531E-4</v>
      </c>
      <c r="J387" s="5">
        <f t="shared" si="92"/>
        <v>8.4367519853504354E-6</v>
      </c>
      <c r="K387" s="60">
        <f t="shared" si="91"/>
        <v>3.6746759896012509</v>
      </c>
      <c r="L387" s="5">
        <f t="shared" si="99"/>
        <v>106.36533385700301</v>
      </c>
      <c r="M387" s="5">
        <f t="shared" si="100"/>
        <v>3.6746759896012508E-3</v>
      </c>
    </row>
    <row r="388" spans="1:13" x14ac:dyDescent="0.25">
      <c r="B388" s="5">
        <f>'Mg2+离子浓度'!B388</f>
        <v>3.5977958596527917</v>
      </c>
      <c r="C388" s="5">
        <f t="shared" si="94"/>
        <v>3.0000000000000249E-2</v>
      </c>
      <c r="D388" s="5">
        <f t="shared" si="93"/>
        <v>0</v>
      </c>
      <c r="E388" s="5">
        <f t="shared" si="95"/>
        <v>0</v>
      </c>
      <c r="F388" s="5">
        <f t="shared" si="96"/>
        <v>106.36533385700301</v>
      </c>
      <c r="G388" s="5">
        <f t="shared" si="90"/>
        <v>3545.5111285667376</v>
      </c>
      <c r="H388" s="5">
        <f t="shared" si="97"/>
        <v>3.6746759896012509</v>
      </c>
      <c r="I388" s="5">
        <f t="shared" si="98"/>
        <v>1.4595690403292007E-4</v>
      </c>
      <c r="J388" s="5">
        <f t="shared" si="92"/>
        <v>8.43673261531057E-6</v>
      </c>
      <c r="K388" s="60">
        <f t="shared" si="91"/>
        <v>3.6746675528686357</v>
      </c>
      <c r="L388" s="5">
        <f t="shared" si="99"/>
        <v>106.3650896515591</v>
      </c>
      <c r="M388" s="5">
        <f t="shared" si="100"/>
        <v>3.6746675528686358E-3</v>
      </c>
    </row>
    <row r="389" spans="1:13" x14ac:dyDescent="0.25">
      <c r="B389" s="5">
        <f>'Mg2+离子浓度'!B389</f>
        <v>3.6177958596527917</v>
      </c>
      <c r="C389" s="5">
        <f t="shared" si="94"/>
        <v>2.0000000000000018E-2</v>
      </c>
      <c r="D389" s="5">
        <f t="shared" si="93"/>
        <v>0</v>
      </c>
      <c r="E389" s="5">
        <f t="shared" si="95"/>
        <v>0</v>
      </c>
      <c r="F389" s="5">
        <f t="shared" si="96"/>
        <v>106.3650896515591</v>
      </c>
      <c r="G389" s="5">
        <f t="shared" si="90"/>
        <v>5318.2544825779505</v>
      </c>
      <c r="H389" s="5">
        <f t="shared" si="97"/>
        <v>3.6746675528686361</v>
      </c>
      <c r="I389" s="5">
        <f t="shared" si="98"/>
        <v>1.4676793552438941E-4</v>
      </c>
      <c r="J389" s="5">
        <f t="shared" si="92"/>
        <v>6.8885475190674241E-6</v>
      </c>
      <c r="K389" s="60">
        <f t="shared" si="91"/>
        <v>3.674660664321117</v>
      </c>
      <c r="L389" s="5">
        <f t="shared" si="99"/>
        <v>106.3648902591069</v>
      </c>
      <c r="M389" s="5">
        <f t="shared" si="100"/>
        <v>3.6746606643211169E-3</v>
      </c>
    </row>
    <row r="390" spans="1:13" x14ac:dyDescent="0.25">
      <c r="B390" s="5">
        <f>'Mg2+离子浓度'!B390</f>
        <v>3.6677958596527915</v>
      </c>
      <c r="C390" s="5">
        <f t="shared" si="94"/>
        <v>4.9999999999999822E-2</v>
      </c>
      <c r="D390" s="5">
        <f t="shared" si="93"/>
        <v>0</v>
      </c>
      <c r="E390" s="5">
        <f t="shared" si="95"/>
        <v>0</v>
      </c>
      <c r="F390" s="5">
        <f t="shared" si="96"/>
        <v>106.3648902591069</v>
      </c>
      <c r="G390" s="5">
        <f t="shared" si="90"/>
        <v>2127.2978051821456</v>
      </c>
      <c r="H390" s="5">
        <f t="shared" si="97"/>
        <v>3.6746606643211175</v>
      </c>
      <c r="I390" s="5">
        <f t="shared" si="98"/>
        <v>1.4879607307929473E-4</v>
      </c>
      <c r="J390" s="5">
        <f t="shared" si="92"/>
        <v>1.0891729547556501E-5</v>
      </c>
      <c r="K390" s="60">
        <f t="shared" si="91"/>
        <v>3.6746497725915699</v>
      </c>
      <c r="L390" s="5">
        <f t="shared" si="99"/>
        <v>106.36457499254931</v>
      </c>
      <c r="M390" s="5">
        <f t="shared" si="100"/>
        <v>3.67464977259157E-3</v>
      </c>
    </row>
    <row r="391" spans="1:13" x14ac:dyDescent="0.25">
      <c r="A391" t="s">
        <v>248</v>
      </c>
      <c r="B391" s="5">
        <f>'Mg2+离子浓度'!B391</f>
        <v>3.7177958596527918</v>
      </c>
      <c r="C391" s="5">
        <f t="shared" si="94"/>
        <v>5.0000000000000266E-2</v>
      </c>
      <c r="D391" s="5">
        <f t="shared" si="93"/>
        <v>0</v>
      </c>
      <c r="E391" s="5">
        <f t="shared" si="95"/>
        <v>0</v>
      </c>
      <c r="F391" s="5">
        <f t="shared" si="96"/>
        <v>106.36457499254931</v>
      </c>
      <c r="G391" s="5">
        <f t="shared" si="90"/>
        <v>2127.291499850975</v>
      </c>
      <c r="H391" s="5">
        <f t="shared" si="97"/>
        <v>3.6746497725915699</v>
      </c>
      <c r="I391" s="5">
        <f t="shared" si="98"/>
        <v>1.5082403872077372E-4</v>
      </c>
      <c r="J391" s="5">
        <f t="shared" si="92"/>
        <v>1.0891697264365427E-5</v>
      </c>
      <c r="K391" s="60">
        <f t="shared" si="91"/>
        <v>3.6746388808943053</v>
      </c>
      <c r="L391" s="5">
        <f t="shared" si="99"/>
        <v>106.36425972692612</v>
      </c>
      <c r="M391" s="5">
        <f t="shared" si="100"/>
        <v>3.6746388808943055E-3</v>
      </c>
    </row>
    <row r="392" spans="1:13" x14ac:dyDescent="0.25">
      <c r="A392" s="5">
        <f>(A372+A393)*13</f>
        <v>3.8109374039108972</v>
      </c>
      <c r="B392" s="5">
        <f>'Mg2+离子浓度'!B392</f>
        <v>3.7677958596527916</v>
      </c>
      <c r="C392" s="5">
        <f t="shared" si="94"/>
        <v>4.9999999999999822E-2</v>
      </c>
      <c r="D392" s="5">
        <f t="shared" si="93"/>
        <v>0</v>
      </c>
      <c r="E392" s="5">
        <f t="shared" si="95"/>
        <v>0</v>
      </c>
      <c r="F392" s="5">
        <f t="shared" si="96"/>
        <v>106.36425972692612</v>
      </c>
      <c r="G392" s="5">
        <f t="shared" si="90"/>
        <v>2127.28519453853</v>
      </c>
      <c r="H392" s="5">
        <f t="shared" si="97"/>
        <v>3.6746388808943053</v>
      </c>
      <c r="I392" s="5">
        <f t="shared" si="98"/>
        <v>1.5285199233912615E-4</v>
      </c>
      <c r="J392" s="5">
        <f t="shared" si="92"/>
        <v>1.0891664981269944E-5</v>
      </c>
      <c r="K392" s="60">
        <f t="shared" si="91"/>
        <v>3.6746279892293239</v>
      </c>
      <c r="L392" s="5">
        <f t="shared" si="99"/>
        <v>106.3639444622374</v>
      </c>
      <c r="M392" s="5">
        <f t="shared" si="100"/>
        <v>3.6746279892293241E-3</v>
      </c>
    </row>
    <row r="393" spans="1:13" x14ac:dyDescent="0.25">
      <c r="A393" s="79">
        <v>0.2931415442581049</v>
      </c>
      <c r="B393" s="5">
        <f>'Mg2+离子浓度'!B393</f>
        <v>3.8109448907228605</v>
      </c>
      <c r="C393" s="5">
        <f t="shared" si="94"/>
        <v>4.3149031070068844E-2</v>
      </c>
      <c r="D393" s="5">
        <f t="shared" si="93"/>
        <v>0</v>
      </c>
      <c r="E393" s="5">
        <f t="shared" si="95"/>
        <v>0</v>
      </c>
      <c r="F393" s="5">
        <f t="shared" si="96"/>
        <v>106.3639444622374</v>
      </c>
      <c r="G393" s="5">
        <f t="shared" si="90"/>
        <v>2465.036683894828</v>
      </c>
      <c r="H393" s="5">
        <f t="shared" si="97"/>
        <v>3.6746279892293234</v>
      </c>
      <c r="I393" s="5">
        <f t="shared" si="98"/>
        <v>1.5460200455990223E-4</v>
      </c>
      <c r="J393" s="5">
        <f t="shared" si="92"/>
        <v>1.011797282996467E-5</v>
      </c>
      <c r="K393" s="60">
        <f t="shared" si="91"/>
        <v>3.6746178712564936</v>
      </c>
      <c r="L393" s="5">
        <f t="shared" si="99"/>
        <v>106.36365159245486</v>
      </c>
      <c r="M393" s="5">
        <f t="shared" si="100"/>
        <v>3.6746178712564938E-3</v>
      </c>
    </row>
    <row r="394" spans="1:13" s="17" customFormat="1" x14ac:dyDescent="0.25">
      <c r="B394" s="5">
        <f>'Mg2+离子浓度'!B394</f>
        <v>3.8109448908228605</v>
      </c>
      <c r="C394" s="18">
        <f t="shared" si="94"/>
        <v>1.000000082740371E-10</v>
      </c>
      <c r="D394" s="18">
        <f t="shared" si="93"/>
        <v>1093006.8311928215</v>
      </c>
      <c r="E394" s="18">
        <f t="shared" si="95"/>
        <v>1.0930069216286122E-4</v>
      </c>
      <c r="F394" s="18">
        <f t="shared" si="96"/>
        <v>106.36376089314702</v>
      </c>
      <c r="G394" s="18">
        <f t="shared" si="90"/>
        <v>1063637520925.707</v>
      </c>
      <c r="H394" s="18">
        <f t="shared" si="97"/>
        <v>3.6746216473423159</v>
      </c>
      <c r="I394" s="18">
        <f t="shared" si="98"/>
        <v>1.5460173774281495E-4</v>
      </c>
      <c r="J394" s="5">
        <f t="shared" si="92"/>
        <v>4.8708780149083076E-10</v>
      </c>
      <c r="K394" s="18">
        <f t="shared" si="91"/>
        <v>3.6746216468552282</v>
      </c>
      <c r="L394" s="18">
        <f t="shared" si="99"/>
        <v>106.36376087904802</v>
      </c>
      <c r="M394" s="18">
        <f t="shared" si="100"/>
        <v>3.6746216468552281E-3</v>
      </c>
    </row>
    <row r="395" spans="1:13" s="17" customFormat="1" x14ac:dyDescent="0.25">
      <c r="B395" s="5">
        <f>'Mg2+离子浓度'!B395</f>
        <v>3.8109448911228605</v>
      </c>
      <c r="C395" s="18">
        <f t="shared" si="94"/>
        <v>3.000000248221113E-10</v>
      </c>
      <c r="D395" s="18">
        <f t="shared" si="93"/>
        <v>1093006.8311928215</v>
      </c>
      <c r="E395" s="18">
        <f t="shared" si="95"/>
        <v>3.2790207648858367E-4</v>
      </c>
      <c r="F395" s="18">
        <f t="shared" si="96"/>
        <v>106.36408878112451</v>
      </c>
      <c r="G395" s="18">
        <f t="shared" si="90"/>
        <v>354546933268.40356</v>
      </c>
      <c r="H395" s="18">
        <f t="shared" si="97"/>
        <v>3.6746329751126949</v>
      </c>
      <c r="I395" s="18">
        <f t="shared" si="98"/>
        <v>1.5460221434636086E-4</v>
      </c>
      <c r="J395" s="5">
        <f t="shared" si="92"/>
        <v>8.4366342068561847E-10</v>
      </c>
      <c r="K395" s="18">
        <f t="shared" si="91"/>
        <v>3.6746329742690316</v>
      </c>
      <c r="L395" s="18">
        <f t="shared" si="99"/>
        <v>106.36408875670425</v>
      </c>
      <c r="M395" s="18">
        <f t="shared" si="100"/>
        <v>3.6746329742690315E-3</v>
      </c>
    </row>
    <row r="396" spans="1:13" s="17" customFormat="1" x14ac:dyDescent="0.25">
      <c r="B396" s="5">
        <f>'Mg2+离子浓度'!B396</f>
        <v>3.8109448915228605</v>
      </c>
      <c r="C396" s="18">
        <f t="shared" si="94"/>
        <v>4.000000330961484E-10</v>
      </c>
      <c r="D396" s="18">
        <f t="shared" si="93"/>
        <v>1093006.8311928215</v>
      </c>
      <c r="E396" s="18">
        <f t="shared" si="95"/>
        <v>4.3720276865144488E-4</v>
      </c>
      <c r="F396" s="18">
        <f t="shared" si="96"/>
        <v>106.3645259594729</v>
      </c>
      <c r="G396" s="18">
        <f t="shared" si="90"/>
        <v>265911292897.08322</v>
      </c>
      <c r="H396" s="18">
        <f t="shared" si="97"/>
        <v>3.6746480786123197</v>
      </c>
      <c r="I396" s="18">
        <f t="shared" si="98"/>
        <v>1.5460284980958432E-4</v>
      </c>
      <c r="J396" s="5">
        <f t="shared" si="92"/>
        <v>9.7418261015161402E-10</v>
      </c>
      <c r="K396" s="18">
        <f t="shared" si="91"/>
        <v>3.6746480776381372</v>
      </c>
      <c r="L396" s="18">
        <f t="shared" si="99"/>
        <v>106.3645259312747</v>
      </c>
      <c r="M396" s="18">
        <f t="shared" si="100"/>
        <v>3.6746480776381372E-3</v>
      </c>
    </row>
    <row r="397" spans="1:13" s="17" customFormat="1" x14ac:dyDescent="0.25">
      <c r="B397" s="5">
        <f>'Mg2+离子浓度'!B397</f>
        <v>3.8109448917228606</v>
      </c>
      <c r="C397" s="18">
        <f t="shared" si="94"/>
        <v>2.000000165480742E-10</v>
      </c>
      <c r="D397" s="18">
        <f t="shared" si="93"/>
        <v>1093006.8311928215</v>
      </c>
      <c r="E397" s="18">
        <f t="shared" si="95"/>
        <v>2.1860138432572244E-4</v>
      </c>
      <c r="F397" s="18">
        <f t="shared" si="96"/>
        <v>106.36474453265902</v>
      </c>
      <c r="G397" s="18">
        <f t="shared" si="90"/>
        <v>531823678660.00659</v>
      </c>
      <c r="H397" s="18">
        <f t="shared" si="97"/>
        <v>3.6746556298097808</v>
      </c>
      <c r="I397" s="18">
        <f t="shared" si="98"/>
        <v>1.5460316751795714E-4</v>
      </c>
      <c r="J397" s="5">
        <f t="shared" si="92"/>
        <v>6.8885254530298294E-10</v>
      </c>
      <c r="K397" s="18">
        <f t="shared" si="91"/>
        <v>3.6746556291209282</v>
      </c>
      <c r="L397" s="18">
        <f t="shared" si="99"/>
        <v>106.36474451271984</v>
      </c>
      <c r="M397" s="18">
        <f t="shared" si="100"/>
        <v>3.6746556291209283E-3</v>
      </c>
    </row>
    <row r="398" spans="1:13" s="17" customFormat="1" x14ac:dyDescent="0.25">
      <c r="B398" s="5">
        <f>'Mg2+离子浓度'!B398</f>
        <v>3.8109449007228604</v>
      </c>
      <c r="C398" s="18">
        <f t="shared" si="94"/>
        <v>8.9999998564849193E-9</v>
      </c>
      <c r="D398" s="18">
        <f t="shared" si="93"/>
        <v>1093006.8311928215</v>
      </c>
      <c r="E398" s="18">
        <f t="shared" si="95"/>
        <v>9.83706132387243E-3</v>
      </c>
      <c r="F398" s="18">
        <f t="shared" si="96"/>
        <v>106.37458157404372</v>
      </c>
      <c r="G398" s="18">
        <f t="shared" si="90"/>
        <v>11819398141.145065</v>
      </c>
      <c r="H398" s="18">
        <f t="shared" si="97"/>
        <v>3.6749954768113771</v>
      </c>
      <c r="I398" s="18">
        <f t="shared" si="98"/>
        <v>1.5461746620877418E-4</v>
      </c>
      <c r="J398" s="5">
        <f t="shared" si="92"/>
        <v>4.6213904906430761E-9</v>
      </c>
      <c r="K398" s="18">
        <f t="shared" si="91"/>
        <v>3.6749954721899867</v>
      </c>
      <c r="L398" s="18">
        <f t="shared" si="99"/>
        <v>106.37458144027528</v>
      </c>
      <c r="M398" s="18">
        <f t="shared" si="100"/>
        <v>3.6749954721899867E-3</v>
      </c>
    </row>
    <row r="399" spans="1:13" s="17" customFormat="1" x14ac:dyDescent="0.25">
      <c r="B399" s="5">
        <f>'Mg2+离子浓度'!B399</f>
        <v>3.8109449907228603</v>
      </c>
      <c r="C399" s="18">
        <f t="shared" si="94"/>
        <v>8.9999999897116822E-8</v>
      </c>
      <c r="D399" s="18">
        <f t="shared" si="93"/>
        <v>1093006.8311928215</v>
      </c>
      <c r="E399" s="18">
        <f t="shared" si="95"/>
        <v>9.8370614694901923E-2</v>
      </c>
      <c r="F399" s="18">
        <f t="shared" si="96"/>
        <v>106.47295205497018</v>
      </c>
      <c r="G399" s="18">
        <f t="shared" si="90"/>
        <v>1183032801.9631596</v>
      </c>
      <c r="H399" s="18">
        <f t="shared" si="97"/>
        <v>3.6783939491447786</v>
      </c>
      <c r="I399" s="18">
        <f t="shared" si="98"/>
        <v>1.5476045321816026E-4</v>
      </c>
      <c r="J399" s="5">
        <f t="shared" si="92"/>
        <v>1.4627634503717253E-8</v>
      </c>
      <c r="K399" s="18">
        <f t="shared" si="91"/>
        <v>3.6783939345171439</v>
      </c>
      <c r="L399" s="18">
        <f t="shared" si="99"/>
        <v>106.472951631566</v>
      </c>
      <c r="M399" s="18">
        <f t="shared" si="100"/>
        <v>3.6783939345171441E-3</v>
      </c>
    </row>
    <row r="400" spans="1:13" s="17" customFormat="1" x14ac:dyDescent="0.25">
      <c r="B400" s="5">
        <f>'Mg2+离子浓度'!B400</f>
        <v>3.8109458907228606</v>
      </c>
      <c r="C400" s="18">
        <f t="shared" si="94"/>
        <v>9.0000000030343585E-7</v>
      </c>
      <c r="D400" s="18">
        <f t="shared" si="93"/>
        <v>1093006.8311928215</v>
      </c>
      <c r="E400" s="18">
        <f t="shared" si="95"/>
        <v>0.98370614840519677</v>
      </c>
      <c r="F400" s="18">
        <f t="shared" si="96"/>
        <v>107.4566577799712</v>
      </c>
      <c r="G400" s="18">
        <f t="shared" si="90"/>
        <v>119396286.38193564</v>
      </c>
      <c r="H400" s="18">
        <f t="shared" si="97"/>
        <v>3.7123787041153613</v>
      </c>
      <c r="I400" s="18">
        <f t="shared" si="98"/>
        <v>1.5619032501450067E-4</v>
      </c>
      <c r="J400" s="5">
        <f t="shared" si="92"/>
        <v>4.6684007881912085E-8</v>
      </c>
      <c r="K400" s="18">
        <f t="shared" si="91"/>
        <v>3.7123786574313535</v>
      </c>
      <c r="L400" s="18">
        <f t="shared" si="99"/>
        <v>107.45665642867927</v>
      </c>
      <c r="M400" s="18">
        <f t="shared" si="100"/>
        <v>3.7123786574313534E-3</v>
      </c>
    </row>
    <row r="401" spans="1:13" s="17" customFormat="1" x14ac:dyDescent="0.25">
      <c r="A401" s="18">
        <v>7.4868119641229509E-6</v>
      </c>
      <c r="B401" s="5">
        <f>'Mg2+离子浓度'!B401</f>
        <v>3.8109523775348246</v>
      </c>
      <c r="C401" s="18">
        <f t="shared" si="94"/>
        <v>6.4868119640237865E-6</v>
      </c>
      <c r="D401" s="18">
        <f t="shared" si="93"/>
        <v>1093006.8311928215</v>
      </c>
      <c r="E401" s="18">
        <f t="shared" si="95"/>
        <v>7.0901297893413213</v>
      </c>
      <c r="F401" s="18">
        <f t="shared" si="96"/>
        <v>114.54678621802059</v>
      </c>
      <c r="G401" s="18">
        <f t="shared" si="90"/>
        <v>17658410.1486683</v>
      </c>
      <c r="H401" s="18">
        <f t="shared" si="97"/>
        <v>3.9573262240424447</v>
      </c>
      <c r="I401" s="18">
        <f t="shared" si="98"/>
        <v>1.6649624687543793E-4</v>
      </c>
      <c r="J401" s="5">
        <f t="shared" si="92"/>
        <v>1.3360173982045529E-7</v>
      </c>
      <c r="K401" s="18">
        <f t="shared" si="91"/>
        <v>3.9573260904407048</v>
      </c>
      <c r="L401" s="18">
        <f t="shared" si="99"/>
        <v>114.54678235085142</v>
      </c>
      <c r="M401" s="18">
        <f t="shared" si="100"/>
        <v>3.957326090440705E-3</v>
      </c>
    </row>
    <row r="402" spans="1:13" x14ac:dyDescent="0.25">
      <c r="B402" s="5">
        <f>'Mg2+离子浓度'!B402</f>
        <v>3.8109548907228605</v>
      </c>
      <c r="C402" s="5">
        <f t="shared" si="94"/>
        <v>2.5131880359019476E-6</v>
      </c>
      <c r="D402" s="5">
        <f t="shared" si="93"/>
        <v>0</v>
      </c>
      <c r="E402" s="5">
        <f t="shared" si="95"/>
        <v>0</v>
      </c>
      <c r="F402" s="5">
        <f t="shared" si="96"/>
        <v>114.54678235085142</v>
      </c>
      <c r="G402" s="5">
        <f t="shared" ref="G402:G465" si="101">F402/C402</f>
        <v>45578277.754987881</v>
      </c>
      <c r="H402" s="5">
        <f t="shared" si="97"/>
        <v>3.9573260904407044</v>
      </c>
      <c r="I402" s="5">
        <f t="shared" si="98"/>
        <v>1.6649635105279396E-4</v>
      </c>
      <c r="J402" s="5">
        <f t="shared" si="92"/>
        <v>8.3158938367784813E-8</v>
      </c>
      <c r="K402" s="60">
        <f t="shared" ref="K402:K465" si="102">H402-J402</f>
        <v>3.957326007281766</v>
      </c>
      <c r="L402" s="5">
        <f t="shared" si="99"/>
        <v>114.54677994377435</v>
      </c>
      <c r="M402" s="5">
        <f t="shared" si="100"/>
        <v>3.9573260072817661E-3</v>
      </c>
    </row>
    <row r="403" spans="1:13" x14ac:dyDescent="0.25">
      <c r="B403" s="5">
        <f>'Mg2+离子浓度'!B403</f>
        <v>3.8109648907228606</v>
      </c>
      <c r="C403" s="5">
        <f t="shared" si="94"/>
        <v>1.0000000000065512E-5</v>
      </c>
      <c r="D403" s="5">
        <f t="shared" si="93"/>
        <v>0</v>
      </c>
      <c r="E403" s="5">
        <f t="shared" si="95"/>
        <v>0</v>
      </c>
      <c r="F403" s="5">
        <f t="shared" si="96"/>
        <v>114.54677994377435</v>
      </c>
      <c r="G403" s="5">
        <f t="shared" si="101"/>
        <v>11454677.994302394</v>
      </c>
      <c r="H403" s="5">
        <f t="shared" si="97"/>
        <v>3.957326007281766</v>
      </c>
      <c r="I403" s="5">
        <f t="shared" si="98"/>
        <v>1.6649678444284401E-4</v>
      </c>
      <c r="J403" s="5">
        <f t="shared" si="92"/>
        <v>1.658809200328454E-7</v>
      </c>
      <c r="K403" s="60">
        <f t="shared" si="102"/>
        <v>3.9573258414008459</v>
      </c>
      <c r="L403" s="5">
        <f t="shared" si="99"/>
        <v>114.54677514226819</v>
      </c>
      <c r="M403" s="5">
        <f t="shared" si="100"/>
        <v>3.957325841400846E-3</v>
      </c>
    </row>
    <row r="404" spans="1:13" x14ac:dyDescent="0.25">
      <c r="B404" s="5">
        <f>'Mg2+离子浓度'!B404</f>
        <v>3.8109948907228604</v>
      </c>
      <c r="C404" s="5">
        <f t="shared" si="94"/>
        <v>2.9999999999752447E-5</v>
      </c>
      <c r="D404" s="5">
        <f t="shared" si="93"/>
        <v>0</v>
      </c>
      <c r="E404" s="5">
        <f t="shared" si="95"/>
        <v>0</v>
      </c>
      <c r="F404" s="5">
        <f t="shared" si="96"/>
        <v>114.54677514226819</v>
      </c>
      <c r="G404" s="5">
        <f t="shared" si="101"/>
        <v>3818225.8381071133</v>
      </c>
      <c r="H404" s="5">
        <f t="shared" si="97"/>
        <v>3.9573258414008459</v>
      </c>
      <c r="I404" s="5">
        <f t="shared" si="98"/>
        <v>1.6649808813004602E-4</v>
      </c>
      <c r="J404" s="5">
        <f t="shared" si="92"/>
        <v>2.8731416945756072E-7</v>
      </c>
      <c r="K404" s="60">
        <f t="shared" si="102"/>
        <v>3.9573255540866765</v>
      </c>
      <c r="L404" s="5">
        <f t="shared" si="99"/>
        <v>114.54676682581591</v>
      </c>
      <c r="M404" s="5">
        <f t="shared" si="100"/>
        <v>3.957325554086677E-3</v>
      </c>
    </row>
    <row r="405" spans="1:13" x14ac:dyDescent="0.25">
      <c r="B405" s="5">
        <f>'Mg2+离子浓度'!B405</f>
        <v>3.8110248907228605</v>
      </c>
      <c r="C405" s="5">
        <f t="shared" si="94"/>
        <v>3.0000000000196536E-5</v>
      </c>
      <c r="D405" s="5">
        <f t="shared" si="93"/>
        <v>0</v>
      </c>
      <c r="E405" s="5">
        <f t="shared" si="95"/>
        <v>0</v>
      </c>
      <c r="F405" s="5">
        <f t="shared" si="96"/>
        <v>114.54676682581591</v>
      </c>
      <c r="G405" s="5">
        <f t="shared" si="101"/>
        <v>3818225.5608355161</v>
      </c>
      <c r="H405" s="5">
        <f t="shared" si="97"/>
        <v>3.957325554086677</v>
      </c>
      <c r="I405" s="5">
        <f t="shared" si="98"/>
        <v>1.664993867079903E-4</v>
      </c>
      <c r="J405" s="5">
        <f t="shared" si="92"/>
        <v>2.8731414859978462E-7</v>
      </c>
      <c r="K405" s="60">
        <f t="shared" si="102"/>
        <v>3.9573252667725285</v>
      </c>
      <c r="L405" s="5">
        <f t="shared" si="99"/>
        <v>114.54675850936422</v>
      </c>
      <c r="M405" s="5">
        <f t="shared" si="100"/>
        <v>3.9573252667725288E-3</v>
      </c>
    </row>
    <row r="406" spans="1:13" x14ac:dyDescent="0.25">
      <c r="B406" s="5">
        <f>'Mg2+离子浓度'!B406</f>
        <v>3.8110448907228607</v>
      </c>
      <c r="C406" s="5">
        <f t="shared" si="94"/>
        <v>2.0000000000131024E-5</v>
      </c>
      <c r="D406" s="5">
        <f t="shared" si="93"/>
        <v>0</v>
      </c>
      <c r="E406" s="5">
        <f t="shared" si="95"/>
        <v>0</v>
      </c>
      <c r="F406" s="5">
        <f t="shared" si="96"/>
        <v>114.54675850936422</v>
      </c>
      <c r="G406" s="5">
        <f t="shared" si="101"/>
        <v>5727337.9254306899</v>
      </c>
      <c r="H406" s="5">
        <f t="shared" si="97"/>
        <v>3.9573252667725289</v>
      </c>
      <c r="I406" s="5">
        <f t="shared" si="98"/>
        <v>1.665002483970357E-4</v>
      </c>
      <c r="J406" s="5">
        <f t="shared" si="92"/>
        <v>2.3459100295184681E-7</v>
      </c>
      <c r="K406" s="60">
        <f t="shared" si="102"/>
        <v>3.9573250321815259</v>
      </c>
      <c r="L406" s="5">
        <f t="shared" si="99"/>
        <v>114.54675171901036</v>
      </c>
      <c r="M406" s="5">
        <f t="shared" si="100"/>
        <v>3.9573250321815259E-3</v>
      </c>
    </row>
    <row r="407" spans="1:13" x14ac:dyDescent="0.25">
      <c r="B407" s="5">
        <f>'Mg2+离子浓度'!B407</f>
        <v>3.8111448907228604</v>
      </c>
      <c r="C407" s="5">
        <f t="shared" si="94"/>
        <v>9.9999999999766942E-5</v>
      </c>
      <c r="D407" s="5">
        <f t="shared" si="93"/>
        <v>0</v>
      </c>
      <c r="E407" s="5">
        <f t="shared" si="95"/>
        <v>0</v>
      </c>
      <c r="F407" s="5">
        <f t="shared" si="96"/>
        <v>114.54675171901036</v>
      </c>
      <c r="G407" s="5">
        <f t="shared" si="101"/>
        <v>1145467.5171927733</v>
      </c>
      <c r="H407" s="5">
        <f t="shared" si="97"/>
        <v>3.9573250321815254</v>
      </c>
      <c r="I407" s="5">
        <f t="shared" si="98"/>
        <v>1.6650460741370442E-4</v>
      </c>
      <c r="J407" s="5">
        <f t="shared" si="92"/>
        <v>5.2456139841175116E-7</v>
      </c>
      <c r="K407" s="60">
        <f t="shared" si="102"/>
        <v>3.9573245076201271</v>
      </c>
      <c r="L407" s="5">
        <f t="shared" si="99"/>
        <v>114.54673653531839</v>
      </c>
      <c r="M407" s="5">
        <f t="shared" si="100"/>
        <v>3.9573245076201273E-3</v>
      </c>
    </row>
    <row r="408" spans="1:13" x14ac:dyDescent="0.25">
      <c r="B408" s="5">
        <f>'Mg2+离子浓度'!B408</f>
        <v>3.8114448907228606</v>
      </c>
      <c r="C408" s="5">
        <f t="shared" si="94"/>
        <v>3.00000000000189E-4</v>
      </c>
      <c r="D408" s="5">
        <f t="shared" si="93"/>
        <v>0</v>
      </c>
      <c r="E408" s="5">
        <f t="shared" si="95"/>
        <v>0</v>
      </c>
      <c r="F408" s="5">
        <f t="shared" si="96"/>
        <v>114.54673653531839</v>
      </c>
      <c r="G408" s="5">
        <f t="shared" si="101"/>
        <v>381822.45511748741</v>
      </c>
      <c r="H408" s="5">
        <f t="shared" si="97"/>
        <v>3.9573245076201271</v>
      </c>
      <c r="I408" s="5">
        <f t="shared" si="98"/>
        <v>1.6651769200153209E-4</v>
      </c>
      <c r="J408" s="5">
        <f t="shared" si="92"/>
        <v>9.0856687330519855E-7</v>
      </c>
      <c r="K408" s="60">
        <f t="shared" si="102"/>
        <v>3.9573235990532538</v>
      </c>
      <c r="L408" s="5">
        <f t="shared" si="99"/>
        <v>114.54671023639597</v>
      </c>
      <c r="M408" s="5">
        <f t="shared" si="100"/>
        <v>3.9573235990532536E-3</v>
      </c>
    </row>
    <row r="409" spans="1:13" x14ac:dyDescent="0.25">
      <c r="B409" s="5">
        <f>'Mg2+离子浓度'!B409</f>
        <v>3.8117448907228604</v>
      </c>
      <c r="C409" s="5">
        <f t="shared" si="94"/>
        <v>2.9999999999974492E-4</v>
      </c>
      <c r="D409" s="5">
        <f t="shared" si="93"/>
        <v>0</v>
      </c>
      <c r="E409" s="5">
        <f t="shared" si="95"/>
        <v>0</v>
      </c>
      <c r="F409" s="5">
        <f t="shared" si="96"/>
        <v>114.54671023639597</v>
      </c>
      <c r="G409" s="5">
        <f t="shared" si="101"/>
        <v>381822.36745497788</v>
      </c>
      <c r="H409" s="5">
        <f t="shared" si="97"/>
        <v>3.9573235990532538</v>
      </c>
      <c r="I409" s="5">
        <f t="shared" si="98"/>
        <v>1.6653076042629582E-4</v>
      </c>
      <c r="J409" s="5">
        <f t="shared" si="92"/>
        <v>9.0856666470556951E-7</v>
      </c>
      <c r="K409" s="60">
        <f t="shared" si="102"/>
        <v>3.9573226904865892</v>
      </c>
      <c r="L409" s="5">
        <f t="shared" si="99"/>
        <v>114.54668393747957</v>
      </c>
      <c r="M409" s="5">
        <f t="shared" si="100"/>
        <v>3.957322690486589E-3</v>
      </c>
    </row>
    <row r="410" spans="1:13" x14ac:dyDescent="0.25">
      <c r="B410" s="5">
        <f>'Mg2+离子浓度'!B410</f>
        <v>3.8119448907228604</v>
      </c>
      <c r="C410" s="5">
        <f t="shared" si="94"/>
        <v>1.9999999999997797E-4</v>
      </c>
      <c r="D410" s="5">
        <f t="shared" si="93"/>
        <v>0</v>
      </c>
      <c r="E410" s="5">
        <f t="shared" si="95"/>
        <v>0</v>
      </c>
      <c r="F410" s="5">
        <f t="shared" si="96"/>
        <v>114.54668393747957</v>
      </c>
      <c r="G410" s="5">
        <f t="shared" si="101"/>
        <v>572733.41968746088</v>
      </c>
      <c r="H410" s="5">
        <f t="shared" si="97"/>
        <v>3.9573226904865892</v>
      </c>
      <c r="I410" s="5">
        <f t="shared" si="98"/>
        <v>1.6653945996079964E-4</v>
      </c>
      <c r="J410" s="5">
        <f t="shared" ref="J410:J473" si="103">H410*($C$8/3.1415926)^(1/2)*C410^(1/2)</f>
        <v>7.4184140495698395E-7</v>
      </c>
      <c r="K410" s="60">
        <f t="shared" si="102"/>
        <v>3.9573219486451845</v>
      </c>
      <c r="L410" s="5">
        <f t="shared" si="99"/>
        <v>114.54666246450921</v>
      </c>
      <c r="M410" s="5">
        <f t="shared" si="100"/>
        <v>3.9573219486451847E-3</v>
      </c>
    </row>
    <row r="411" spans="1:13" x14ac:dyDescent="0.25">
      <c r="B411" s="5">
        <f>'Mg2+离子浓度'!B411</f>
        <v>3.8129448907228602</v>
      </c>
      <c r="C411" s="5">
        <f t="shared" si="94"/>
        <v>9.9999999999988987E-4</v>
      </c>
      <c r="D411" s="5">
        <f t="shared" si="93"/>
        <v>0</v>
      </c>
      <c r="E411" s="5">
        <f t="shared" si="95"/>
        <v>0</v>
      </c>
      <c r="F411" s="5">
        <f t="shared" si="96"/>
        <v>114.54666246450921</v>
      </c>
      <c r="G411" s="5">
        <f t="shared" si="101"/>
        <v>114546.66246452183</v>
      </c>
      <c r="H411" s="5">
        <f t="shared" si="97"/>
        <v>3.9573219486451854</v>
      </c>
      <c r="I411" s="5">
        <f t="shared" si="98"/>
        <v>1.6658311757555429E-4</v>
      </c>
      <c r="J411" s="5">
        <f t="shared" si="103"/>
        <v>1.6588074990469439E-6</v>
      </c>
      <c r="K411" s="60">
        <f t="shared" si="102"/>
        <v>3.9573202898376865</v>
      </c>
      <c r="L411" s="5">
        <f t="shared" si="99"/>
        <v>114.54661444949676</v>
      </c>
      <c r="M411" s="5">
        <f t="shared" si="100"/>
        <v>3.9573202898376863E-3</v>
      </c>
    </row>
    <row r="412" spans="1:13" x14ac:dyDescent="0.25">
      <c r="B412" s="5">
        <f>'Mg2+离子浓度'!B412</f>
        <v>3.8159448907228604</v>
      </c>
      <c r="C412" s="5">
        <f t="shared" si="94"/>
        <v>3.0000000000001137E-3</v>
      </c>
      <c r="D412" s="5">
        <f t="shared" si="93"/>
        <v>0</v>
      </c>
      <c r="E412" s="5">
        <f t="shared" si="95"/>
        <v>0</v>
      </c>
      <c r="F412" s="5">
        <f t="shared" si="96"/>
        <v>114.54661444949676</v>
      </c>
      <c r="G412" s="5">
        <f t="shared" si="101"/>
        <v>38182.204816497469</v>
      </c>
      <c r="H412" s="5">
        <f t="shared" si="97"/>
        <v>3.9573202898376865</v>
      </c>
      <c r="I412" s="5">
        <f t="shared" si="98"/>
        <v>1.6671411419619871E-4</v>
      </c>
      <c r="J412" s="5">
        <f t="shared" si="103"/>
        <v>2.8731376639799231E-6</v>
      </c>
      <c r="K412" s="60">
        <f t="shared" si="102"/>
        <v>3.9573174167000227</v>
      </c>
      <c r="L412" s="5">
        <f t="shared" si="99"/>
        <v>114.54653128509052</v>
      </c>
      <c r="M412" s="5">
        <f t="shared" si="100"/>
        <v>3.9573174167000227E-3</v>
      </c>
    </row>
    <row r="413" spans="1:13" x14ac:dyDescent="0.25">
      <c r="B413" s="5">
        <f>'Mg2+离子浓度'!B413</f>
        <v>3.8189448907228605</v>
      </c>
      <c r="C413" s="5">
        <f t="shared" si="94"/>
        <v>3.0000000000001137E-3</v>
      </c>
      <c r="D413" s="5">
        <f t="shared" si="93"/>
        <v>0</v>
      </c>
      <c r="E413" s="5">
        <f t="shared" si="95"/>
        <v>0</v>
      </c>
      <c r="F413" s="5">
        <f t="shared" si="96"/>
        <v>114.54653128509052</v>
      </c>
      <c r="G413" s="5">
        <f t="shared" si="101"/>
        <v>38182.177095028725</v>
      </c>
      <c r="H413" s="5">
        <f t="shared" si="97"/>
        <v>3.9573174167000231</v>
      </c>
      <c r="I413" s="5">
        <f t="shared" si="98"/>
        <v>1.6684505950940559E-4</v>
      </c>
      <c r="J413" s="5">
        <f t="shared" si="103"/>
        <v>2.8731355779925806E-6</v>
      </c>
      <c r="K413" s="60">
        <f t="shared" si="102"/>
        <v>3.9573145435644452</v>
      </c>
      <c r="L413" s="5">
        <f t="shared" si="99"/>
        <v>114.54644812074466</v>
      </c>
      <c r="M413" s="5">
        <f t="shared" si="100"/>
        <v>3.9573145435644452E-3</v>
      </c>
    </row>
    <row r="414" spans="1:13" x14ac:dyDescent="0.25">
      <c r="B414" s="5">
        <f>'Mg2+离子浓度'!B414</f>
        <v>3.8209448907228603</v>
      </c>
      <c r="C414" s="5">
        <f t="shared" si="94"/>
        <v>1.9999999999997797E-3</v>
      </c>
      <c r="D414" s="5">
        <f t="shared" si="93"/>
        <v>0</v>
      </c>
      <c r="E414" s="5">
        <f t="shared" si="95"/>
        <v>0</v>
      </c>
      <c r="F414" s="5">
        <f t="shared" si="96"/>
        <v>114.54644812074466</v>
      </c>
      <c r="G414" s="5">
        <f t="shared" si="101"/>
        <v>57273.224060378634</v>
      </c>
      <c r="H414" s="5">
        <f t="shared" si="97"/>
        <v>3.9573145435644452</v>
      </c>
      <c r="I414" s="5">
        <f t="shared" si="98"/>
        <v>1.6693231587982282E-4</v>
      </c>
      <c r="J414" s="5">
        <f t="shared" si="103"/>
        <v>2.3459036727722781E-6</v>
      </c>
      <c r="K414" s="60">
        <f t="shared" si="102"/>
        <v>3.9573121976607726</v>
      </c>
      <c r="L414" s="5">
        <f t="shared" si="99"/>
        <v>114.54638021738991</v>
      </c>
      <c r="M414" s="5">
        <f t="shared" si="100"/>
        <v>3.9573121976607725E-3</v>
      </c>
    </row>
    <row r="415" spans="1:13" x14ac:dyDescent="0.25">
      <c r="B415" s="5">
        <f>'Mg2+离子浓度'!B415</f>
        <v>3.8309448907228605</v>
      </c>
      <c r="C415" s="5">
        <f t="shared" si="94"/>
        <v>1.0000000000000231E-2</v>
      </c>
      <c r="D415" s="5">
        <f t="shared" si="93"/>
        <v>0</v>
      </c>
      <c r="E415" s="5">
        <f t="shared" si="95"/>
        <v>0</v>
      </c>
      <c r="F415" s="5">
        <f t="shared" si="96"/>
        <v>114.54638021738991</v>
      </c>
      <c r="G415" s="5">
        <f t="shared" si="101"/>
        <v>11454.638021738727</v>
      </c>
      <c r="H415" s="5">
        <f t="shared" si="97"/>
        <v>3.957312197660773</v>
      </c>
      <c r="I415" s="5">
        <f t="shared" si="98"/>
        <v>1.6736910418864667E-4</v>
      </c>
      <c r="J415" s="5">
        <f t="shared" si="103"/>
        <v>5.245596971383769E-6</v>
      </c>
      <c r="K415" s="60">
        <f t="shared" si="102"/>
        <v>3.9573069520638016</v>
      </c>
      <c r="L415" s="5">
        <f t="shared" si="99"/>
        <v>114.54622838096276</v>
      </c>
      <c r="M415" s="5">
        <f t="shared" si="100"/>
        <v>3.9573069520638018E-3</v>
      </c>
    </row>
    <row r="416" spans="1:13" x14ac:dyDescent="0.25">
      <c r="B416" s="5">
        <f>'Mg2+离子浓度'!B416</f>
        <v>3.8609448907228603</v>
      </c>
      <c r="C416" s="5">
        <f t="shared" si="94"/>
        <v>2.9999999999999805E-2</v>
      </c>
      <c r="D416" s="5">
        <f t="shared" si="93"/>
        <v>0</v>
      </c>
      <c r="E416" s="5">
        <f t="shared" si="95"/>
        <v>0</v>
      </c>
      <c r="F416" s="5">
        <f t="shared" si="96"/>
        <v>114.54622838096276</v>
      </c>
      <c r="G416" s="5">
        <f t="shared" si="101"/>
        <v>3818.2076126987836</v>
      </c>
      <c r="H416" s="5">
        <f t="shared" si="97"/>
        <v>3.9573069520638016</v>
      </c>
      <c r="I416" s="5">
        <f t="shared" si="98"/>
        <v>1.6867954239582441E-4</v>
      </c>
      <c r="J416" s="5">
        <f t="shared" si="103"/>
        <v>9.0856284270370676E-6</v>
      </c>
      <c r="K416" s="60">
        <f t="shared" si="102"/>
        <v>3.9572978664353746</v>
      </c>
      <c r="L416" s="5">
        <f t="shared" si="99"/>
        <v>114.54596539290513</v>
      </c>
      <c r="M416" s="5">
        <f t="shared" si="100"/>
        <v>3.9572978664353751E-3</v>
      </c>
    </row>
    <row r="417" spans="1:13" x14ac:dyDescent="0.25">
      <c r="B417" s="5">
        <f>'Mg2+离子浓度'!B417</f>
        <v>3.8909448907228605</v>
      </c>
      <c r="C417" s="5">
        <f t="shared" si="94"/>
        <v>3.0000000000000249E-2</v>
      </c>
      <c r="D417" s="5">
        <f t="shared" si="93"/>
        <v>0</v>
      </c>
      <c r="E417" s="5">
        <f t="shared" si="95"/>
        <v>0</v>
      </c>
      <c r="F417" s="5">
        <f t="shared" si="96"/>
        <v>114.54596539290513</v>
      </c>
      <c r="G417" s="5">
        <f t="shared" si="101"/>
        <v>3818.1988464301394</v>
      </c>
      <c r="H417" s="5">
        <f t="shared" si="97"/>
        <v>3.9572978664353746</v>
      </c>
      <c r="I417" s="5">
        <f t="shared" si="98"/>
        <v>1.6998981217580618E-4</v>
      </c>
      <c r="J417" s="5">
        <f t="shared" si="103"/>
        <v>9.0856075672340131E-6</v>
      </c>
      <c r="K417" s="60">
        <f t="shared" si="102"/>
        <v>3.9572887808278074</v>
      </c>
      <c r="L417" s="5">
        <f t="shared" si="99"/>
        <v>114.54570240545132</v>
      </c>
      <c r="M417" s="5">
        <f t="shared" si="100"/>
        <v>3.9572887808278076E-3</v>
      </c>
    </row>
    <row r="418" spans="1:13" x14ac:dyDescent="0.25">
      <c r="B418" s="5">
        <f>'Mg2+离子浓度'!B418</f>
        <v>3.9109448907228606</v>
      </c>
      <c r="C418" s="5">
        <f t="shared" si="94"/>
        <v>2.0000000000000018E-2</v>
      </c>
      <c r="D418" s="5">
        <f t="shared" si="93"/>
        <v>0</v>
      </c>
      <c r="E418" s="5">
        <f t="shared" si="95"/>
        <v>0</v>
      </c>
      <c r="F418" s="5">
        <f t="shared" si="96"/>
        <v>114.54570240545132</v>
      </c>
      <c r="G418" s="5">
        <f t="shared" si="101"/>
        <v>5727.2851202725615</v>
      </c>
      <c r="H418" s="5">
        <f t="shared" si="97"/>
        <v>3.9572887808278083</v>
      </c>
      <c r="I418" s="5">
        <f t="shared" si="98"/>
        <v>1.7086319125696732E-4</v>
      </c>
      <c r="J418" s="5">
        <f t="shared" si="103"/>
        <v>7.4183504823787954E-6</v>
      </c>
      <c r="K418" s="60">
        <f t="shared" si="102"/>
        <v>3.957281362477326</v>
      </c>
      <c r="L418" s="5">
        <f t="shared" si="99"/>
        <v>114.54548767758745</v>
      </c>
      <c r="M418" s="5">
        <f t="shared" si="100"/>
        <v>3.9572813624773259E-3</v>
      </c>
    </row>
    <row r="419" spans="1:13" x14ac:dyDescent="0.25">
      <c r="B419" s="5">
        <f>'Mg2+离子浓度'!B419</f>
        <v>3.9609448907228604</v>
      </c>
      <c r="C419" s="5">
        <f t="shared" si="94"/>
        <v>4.9999999999999822E-2</v>
      </c>
      <c r="D419" s="5">
        <f t="shared" si="93"/>
        <v>0</v>
      </c>
      <c r="E419" s="5">
        <f t="shared" si="95"/>
        <v>0</v>
      </c>
      <c r="F419" s="5">
        <f t="shared" si="96"/>
        <v>114.54548767758745</v>
      </c>
      <c r="G419" s="5">
        <f t="shared" si="101"/>
        <v>2290.9097535517571</v>
      </c>
      <c r="H419" s="5">
        <f t="shared" si="97"/>
        <v>3.9572813624773255</v>
      </c>
      <c r="I419" s="5">
        <f t="shared" si="98"/>
        <v>1.7304729026818529E-4</v>
      </c>
      <c r="J419" s="5">
        <f t="shared" si="103"/>
        <v>1.1729420014800696E-5</v>
      </c>
      <c r="K419" s="60">
        <f t="shared" si="102"/>
        <v>3.9572696330573107</v>
      </c>
      <c r="L419" s="5">
        <f t="shared" si="99"/>
        <v>114.54514816366039</v>
      </c>
      <c r="M419" s="5">
        <f t="shared" si="100"/>
        <v>3.9572696330573108E-3</v>
      </c>
    </row>
    <row r="420" spans="1:13" x14ac:dyDescent="0.25">
      <c r="A420" t="s">
        <v>249</v>
      </c>
      <c r="B420" s="5">
        <f>'Mg2+离子浓度'!B420</f>
        <v>4.0109448907228602</v>
      </c>
      <c r="C420" s="5">
        <f t="shared" si="94"/>
        <v>4.9999999999999822E-2</v>
      </c>
      <c r="D420" s="5">
        <f t="shared" si="93"/>
        <v>0</v>
      </c>
      <c r="E420" s="5">
        <f t="shared" si="95"/>
        <v>0</v>
      </c>
      <c r="F420" s="5">
        <f t="shared" si="96"/>
        <v>114.54514816366039</v>
      </c>
      <c r="G420" s="5">
        <f t="shared" si="101"/>
        <v>2290.9029632732158</v>
      </c>
      <c r="H420" s="5">
        <f t="shared" si="97"/>
        <v>3.9572696330573107</v>
      </c>
      <c r="I420" s="5">
        <f t="shared" si="98"/>
        <v>1.7523119019180038E-4</v>
      </c>
      <c r="J420" s="5">
        <f t="shared" si="103"/>
        <v>1.1729385248686971E-5</v>
      </c>
      <c r="K420" s="60">
        <f t="shared" si="102"/>
        <v>3.9572579036720619</v>
      </c>
      <c r="L420" s="5">
        <f t="shared" si="99"/>
        <v>114.54480865073967</v>
      </c>
      <c r="M420" s="5">
        <f t="shared" si="100"/>
        <v>3.9572579036720621E-3</v>
      </c>
    </row>
    <row r="421" spans="1:13" x14ac:dyDescent="0.25">
      <c r="A421" s="5">
        <f>(A401+A422)*14</f>
        <v>4.1040864349809665</v>
      </c>
      <c r="B421" s="5">
        <f>'Mg2+离子浓度'!B421</f>
        <v>4.06094489072286</v>
      </c>
      <c r="C421" s="5">
        <f t="shared" si="94"/>
        <v>4.9999999999999822E-2</v>
      </c>
      <c r="D421" s="5">
        <f t="shared" si="93"/>
        <v>0</v>
      </c>
      <c r="E421" s="5">
        <f t="shared" si="95"/>
        <v>0</v>
      </c>
      <c r="F421" s="5">
        <f t="shared" si="96"/>
        <v>114.54480865073967</v>
      </c>
      <c r="G421" s="5">
        <f t="shared" si="101"/>
        <v>2290.8961730148017</v>
      </c>
      <c r="H421" s="5">
        <f t="shared" si="97"/>
        <v>3.9572579036720623</v>
      </c>
      <c r="I421" s="5">
        <f t="shared" si="98"/>
        <v>1.7741507716769448E-4</v>
      </c>
      <c r="J421" s="5">
        <f t="shared" si="103"/>
        <v>1.1729350482676297E-5</v>
      </c>
      <c r="K421" s="60">
        <f t="shared" si="102"/>
        <v>3.9572461743215794</v>
      </c>
      <c r="L421" s="5">
        <f t="shared" si="99"/>
        <v>114.54446913882528</v>
      </c>
      <c r="M421" s="5">
        <f t="shared" si="100"/>
        <v>3.9572461743215799E-3</v>
      </c>
    </row>
    <row r="422" spans="1:13" x14ac:dyDescent="0.25">
      <c r="A422" s="79">
        <v>0.2931415442581049</v>
      </c>
      <c r="B422" s="5">
        <f>'Mg2+离子浓度'!B422</f>
        <v>4.1040939217929298</v>
      </c>
      <c r="C422" s="5">
        <f t="shared" si="94"/>
        <v>4.3149031070069732E-2</v>
      </c>
      <c r="D422" s="5">
        <f t="shared" si="93"/>
        <v>0</v>
      </c>
      <c r="E422" s="5">
        <f t="shared" si="95"/>
        <v>0</v>
      </c>
      <c r="F422" s="5">
        <f t="shared" si="96"/>
        <v>114.54446913882528</v>
      </c>
      <c r="G422" s="5">
        <f t="shared" si="101"/>
        <v>2654.6243634721823</v>
      </c>
      <c r="H422" s="5">
        <f t="shared" si="97"/>
        <v>3.9572461743215799</v>
      </c>
      <c r="I422" s="5">
        <f t="shared" si="98"/>
        <v>1.7929964608062959E-4</v>
      </c>
      <c r="J422" s="5">
        <f t="shared" si="103"/>
        <v>1.0896153131861709E-5</v>
      </c>
      <c r="K422" s="60">
        <f t="shared" si="102"/>
        <v>3.9572352781684481</v>
      </c>
      <c r="L422" s="5">
        <f t="shared" si="99"/>
        <v>114.54415374422481</v>
      </c>
      <c r="M422" s="5">
        <f t="shared" si="100"/>
        <v>3.9572352781684483E-3</v>
      </c>
    </row>
    <row r="423" spans="1:13" s="17" customFormat="1" x14ac:dyDescent="0.25">
      <c r="B423" s="5">
        <f>'Mg2+离子浓度'!B423</f>
        <v>4.1040939218929298</v>
      </c>
      <c r="C423" s="18">
        <f t="shared" si="94"/>
        <v>1.000000082740371E-10</v>
      </c>
      <c r="D423" s="18">
        <f t="shared" si="93"/>
        <v>1093006.8311928215</v>
      </c>
      <c r="E423" s="18">
        <f t="shared" si="95"/>
        <v>1.0930069216286122E-4</v>
      </c>
      <c r="F423" s="18">
        <f t="shared" si="96"/>
        <v>114.54426304491697</v>
      </c>
      <c r="G423" s="18">
        <f t="shared" si="101"/>
        <v>1145442535674.8293</v>
      </c>
      <c r="H423" s="18">
        <f t="shared" si="97"/>
        <v>3.9572390542542695</v>
      </c>
      <c r="I423" s="18">
        <f t="shared" si="98"/>
        <v>1.792993234804667E-4</v>
      </c>
      <c r="J423" s="5">
        <f t="shared" si="103"/>
        <v>5.2455002334851397E-10</v>
      </c>
      <c r="K423" s="18">
        <f t="shared" si="102"/>
        <v>3.9572390537297193</v>
      </c>
      <c r="L423" s="18">
        <f t="shared" si="99"/>
        <v>114.54426302973359</v>
      </c>
      <c r="M423" s="18">
        <f t="shared" si="100"/>
        <v>3.957239053729719E-3</v>
      </c>
    </row>
    <row r="424" spans="1:13" s="17" customFormat="1" x14ac:dyDescent="0.25">
      <c r="B424" s="5">
        <f>'Mg2+离子浓度'!B424</f>
        <v>4.1040939221929298</v>
      </c>
      <c r="C424" s="18">
        <f t="shared" si="94"/>
        <v>3.000000248221113E-10</v>
      </c>
      <c r="D424" s="18">
        <f t="shared" si="93"/>
        <v>1093006.8311928215</v>
      </c>
      <c r="E424" s="18">
        <f t="shared" si="95"/>
        <v>3.2790207648858367E-4</v>
      </c>
      <c r="F424" s="18">
        <f t="shared" si="96"/>
        <v>114.54459093181008</v>
      </c>
      <c r="G424" s="18">
        <f t="shared" si="101"/>
        <v>381815271514.4964</v>
      </c>
      <c r="H424" s="18">
        <f t="shared" si="97"/>
        <v>3.9572503819871852</v>
      </c>
      <c r="I424" s="18">
        <f t="shared" si="98"/>
        <v>1.792998367440542E-4</v>
      </c>
      <c r="J424" s="5">
        <f t="shared" si="103"/>
        <v>9.0854989229894178E-10</v>
      </c>
      <c r="K424" s="18">
        <f t="shared" si="102"/>
        <v>3.9572503810786355</v>
      </c>
      <c r="L424" s="18">
        <f t="shared" si="99"/>
        <v>114.54459090551165</v>
      </c>
      <c r="M424" s="18">
        <f t="shared" si="100"/>
        <v>3.9572503810786355E-3</v>
      </c>
    </row>
    <row r="425" spans="1:13" s="17" customFormat="1" x14ac:dyDescent="0.25">
      <c r="B425" s="5">
        <f>'Mg2+离子浓度'!B425</f>
        <v>4.1040939225929298</v>
      </c>
      <c r="C425" s="18">
        <f t="shared" si="94"/>
        <v>4.000000330961484E-10</v>
      </c>
      <c r="D425" s="18">
        <f t="shared" si="93"/>
        <v>1093006.8311928215</v>
      </c>
      <c r="E425" s="18">
        <f t="shared" si="95"/>
        <v>4.3720276865144488E-4</v>
      </c>
      <c r="F425" s="18">
        <f t="shared" si="96"/>
        <v>114.54502810828031</v>
      </c>
      <c r="G425" s="18">
        <f t="shared" si="101"/>
        <v>286362546576.9574</v>
      </c>
      <c r="H425" s="18">
        <f t="shared" si="97"/>
        <v>3.957265485421924</v>
      </c>
      <c r="I425" s="18">
        <f t="shared" si="98"/>
        <v>1.7930052108602795E-4</v>
      </c>
      <c r="J425" s="5">
        <f t="shared" si="103"/>
        <v>1.0491070538398466E-9</v>
      </c>
      <c r="K425" s="18">
        <f t="shared" si="102"/>
        <v>3.957265484372817</v>
      </c>
      <c r="L425" s="18">
        <f t="shared" si="99"/>
        <v>114.54502807791339</v>
      </c>
      <c r="M425" s="18">
        <f t="shared" si="100"/>
        <v>3.9572654843728168E-3</v>
      </c>
    </row>
    <row r="426" spans="1:13" s="17" customFormat="1" x14ac:dyDescent="0.25">
      <c r="B426" s="5">
        <f>'Mg2+离子浓度'!B426</f>
        <v>4.1040939227929298</v>
      </c>
      <c r="C426" s="18">
        <f t="shared" si="94"/>
        <v>2.000000165480742E-10</v>
      </c>
      <c r="D426" s="18">
        <f t="shared" si="93"/>
        <v>1093006.8311928215</v>
      </c>
      <c r="E426" s="18">
        <f t="shared" si="95"/>
        <v>2.1860138432572244E-4</v>
      </c>
      <c r="F426" s="18">
        <f t="shared" si="96"/>
        <v>114.54524667929772</v>
      </c>
      <c r="G426" s="18">
        <f t="shared" si="101"/>
        <v>572726186008.9115</v>
      </c>
      <c r="H426" s="18">
        <f t="shared" si="97"/>
        <v>3.9572730365444615</v>
      </c>
      <c r="I426" s="18">
        <f t="shared" si="98"/>
        <v>1.7930086323006349E-4</v>
      </c>
      <c r="J426" s="5">
        <f t="shared" si="103"/>
        <v>7.4183212749751673E-10</v>
      </c>
      <c r="K426" s="18">
        <f t="shared" si="102"/>
        <v>3.9572730358026296</v>
      </c>
      <c r="L426" s="18">
        <f t="shared" si="99"/>
        <v>114.54524665782503</v>
      </c>
      <c r="M426" s="18">
        <f t="shared" si="100"/>
        <v>3.9572730358026298E-3</v>
      </c>
    </row>
    <row r="427" spans="1:13" s="17" customFormat="1" x14ac:dyDescent="0.25">
      <c r="B427" s="5">
        <f>'Mg2+离子浓度'!B427</f>
        <v>4.1040939317929297</v>
      </c>
      <c r="C427" s="18">
        <f t="shared" si="94"/>
        <v>8.9999998564849193E-9</v>
      </c>
      <c r="D427" s="18">
        <f t="shared" si="93"/>
        <v>1093006.8311928215</v>
      </c>
      <c r="E427" s="18">
        <f t="shared" si="95"/>
        <v>9.83706132387243E-3</v>
      </c>
      <c r="F427" s="18">
        <f t="shared" si="96"/>
        <v>114.55508371914891</v>
      </c>
      <c r="G427" s="18">
        <f t="shared" si="101"/>
        <v>12728342838.428673</v>
      </c>
      <c r="H427" s="18">
        <f t="shared" si="97"/>
        <v>3.9576128834930784</v>
      </c>
      <c r="I427" s="18">
        <f t="shared" si="98"/>
        <v>1.7931626181560525E-4</v>
      </c>
      <c r="J427" s="5">
        <f t="shared" si="103"/>
        <v>4.9767883146595157E-9</v>
      </c>
      <c r="K427" s="18">
        <f t="shared" si="102"/>
        <v>3.9576128785162901</v>
      </c>
      <c r="L427" s="18">
        <f t="shared" si="99"/>
        <v>114.55508357509329</v>
      </c>
      <c r="M427" s="18">
        <f t="shared" si="100"/>
        <v>3.9576128785162902E-3</v>
      </c>
    </row>
    <row r="428" spans="1:13" s="17" customFormat="1" x14ac:dyDescent="0.25">
      <c r="B428" s="5">
        <f>'Mg2+离子浓度'!B428</f>
        <v>4.1040940217929291</v>
      </c>
      <c r="C428" s="18">
        <f t="shared" si="94"/>
        <v>8.9999999453027613E-8</v>
      </c>
      <c r="D428" s="18">
        <f t="shared" si="93"/>
        <v>1093006.8311928215</v>
      </c>
      <c r="E428" s="18">
        <f t="shared" si="95"/>
        <v>9.8370614209509377E-2</v>
      </c>
      <c r="F428" s="18">
        <f t="shared" si="96"/>
        <v>114.65345418930281</v>
      </c>
      <c r="G428" s="18">
        <f t="shared" si="101"/>
        <v>1273927276.5122871</v>
      </c>
      <c r="H428" s="18">
        <f t="shared" si="97"/>
        <v>3.9610113554543123</v>
      </c>
      <c r="I428" s="18">
        <f t="shared" si="98"/>
        <v>1.7947024778688041E-4</v>
      </c>
      <c r="J428" s="5">
        <f t="shared" si="103"/>
        <v>1.5751501071053694E-8</v>
      </c>
      <c r="K428" s="18">
        <f t="shared" si="102"/>
        <v>3.9610113397028113</v>
      </c>
      <c r="L428" s="18">
        <f t="shared" si="99"/>
        <v>114.65345373336774</v>
      </c>
      <c r="M428" s="18">
        <f t="shared" si="100"/>
        <v>3.9610113397028114E-3</v>
      </c>
    </row>
    <row r="429" spans="1:13" s="17" customFormat="1" x14ac:dyDescent="0.25">
      <c r="B429" s="5">
        <f>'Mg2+离子浓度'!B429</f>
        <v>4.1040949217929299</v>
      </c>
      <c r="C429" s="18">
        <f t="shared" si="94"/>
        <v>9.0000000074752506E-7</v>
      </c>
      <c r="D429" s="18">
        <f t="shared" si="93"/>
        <v>1093006.8311928215</v>
      </c>
      <c r="E429" s="18">
        <f t="shared" si="95"/>
        <v>0.98370614889058938</v>
      </c>
      <c r="F429" s="18">
        <f t="shared" si="96"/>
        <v>115.63715988225833</v>
      </c>
      <c r="G429" s="18">
        <f t="shared" si="101"/>
        <v>128485733.09579115</v>
      </c>
      <c r="H429" s="18">
        <f t="shared" si="97"/>
        <v>3.9949961093177979</v>
      </c>
      <c r="I429" s="18">
        <f t="shared" si="98"/>
        <v>1.8101010942296394E-4</v>
      </c>
      <c r="J429" s="5">
        <f t="shared" si="103"/>
        <v>5.0237986144804119E-8</v>
      </c>
      <c r="K429" s="18">
        <f t="shared" si="102"/>
        <v>3.9949960590798117</v>
      </c>
      <c r="L429" s="18">
        <f t="shared" si="99"/>
        <v>115.63715842809469</v>
      </c>
      <c r="M429" s="18">
        <f t="shared" si="100"/>
        <v>3.994996059079812E-3</v>
      </c>
    </row>
    <row r="430" spans="1:13" s="17" customFormat="1" x14ac:dyDescent="0.25">
      <c r="A430" s="18">
        <v>7.4868119641229509E-6</v>
      </c>
      <c r="B430" s="5">
        <f>'Mg2+离子浓度'!B430</f>
        <v>4.1041014086048939</v>
      </c>
      <c r="C430" s="18">
        <f t="shared" si="94"/>
        <v>6.4868119640237865E-6</v>
      </c>
      <c r="D430" s="18">
        <f t="shared" si="93"/>
        <v>1093006.8311928215</v>
      </c>
      <c r="E430" s="18">
        <f t="shared" si="95"/>
        <v>7.0901297893413213</v>
      </c>
      <c r="F430" s="18">
        <f t="shared" si="96"/>
        <v>122.72728821743601</v>
      </c>
      <c r="G430" s="18">
        <f t="shared" si="101"/>
        <v>18919507.594499156</v>
      </c>
      <c r="H430" s="18">
        <f t="shared" si="97"/>
        <v>4.239943625690902</v>
      </c>
      <c r="I430" s="18">
        <f t="shared" si="98"/>
        <v>1.9210879101690123E-4</v>
      </c>
      <c r="J430" s="5">
        <f t="shared" si="103"/>
        <v>1.4314307516308469E-7</v>
      </c>
      <c r="K430" s="18">
        <f t="shared" si="102"/>
        <v>4.2399434825478268</v>
      </c>
      <c r="L430" s="18">
        <f t="shared" si="99"/>
        <v>122.72728407408813</v>
      </c>
      <c r="M430" s="18">
        <f t="shared" si="100"/>
        <v>4.2399434825478267E-3</v>
      </c>
    </row>
    <row r="431" spans="1:13" x14ac:dyDescent="0.25">
      <c r="B431" s="5">
        <f>'Mg2+离子浓度'!B431</f>
        <v>4.1041114086048935</v>
      </c>
      <c r="C431" s="5">
        <f t="shared" si="94"/>
        <v>9.9999999996214228E-6</v>
      </c>
      <c r="D431" s="5">
        <f t="shared" ref="D431:D494" si="104">D402</f>
        <v>0</v>
      </c>
      <c r="E431" s="5">
        <f t="shared" si="95"/>
        <v>0</v>
      </c>
      <c r="F431" s="5">
        <f t="shared" si="96"/>
        <v>122.72728407408813</v>
      </c>
      <c r="G431" s="5">
        <f t="shared" si="101"/>
        <v>12272728.407873431</v>
      </c>
      <c r="H431" s="5">
        <f t="shared" si="97"/>
        <v>4.2399434825478268</v>
      </c>
      <c r="I431" s="5">
        <f t="shared" si="98"/>
        <v>1.9210925262095206E-4</v>
      </c>
      <c r="J431" s="5">
        <f t="shared" si="103"/>
        <v>1.7772751713215261E-7</v>
      </c>
      <c r="K431" s="60">
        <f t="shared" si="102"/>
        <v>4.2399433048203097</v>
      </c>
      <c r="L431" s="5">
        <f t="shared" si="99"/>
        <v>122.72727892967626</v>
      </c>
      <c r="M431" s="5">
        <f t="shared" si="100"/>
        <v>4.23994330482031E-3</v>
      </c>
    </row>
    <row r="432" spans="1:13" x14ac:dyDescent="0.25">
      <c r="B432" s="5">
        <f>'Mg2+离子浓度'!B432</f>
        <v>4.1041214086048932</v>
      </c>
      <c r="C432" s="5">
        <f t="shared" si="94"/>
        <v>9.9999999996214228E-6</v>
      </c>
      <c r="D432" s="5">
        <f t="shared" si="104"/>
        <v>0</v>
      </c>
      <c r="E432" s="5">
        <f t="shared" si="95"/>
        <v>0</v>
      </c>
      <c r="F432" s="5">
        <f t="shared" si="96"/>
        <v>122.72727892967626</v>
      </c>
      <c r="G432" s="5">
        <f t="shared" si="101"/>
        <v>12272727.893432243</v>
      </c>
      <c r="H432" s="5">
        <f t="shared" si="97"/>
        <v>4.2399433048203088</v>
      </c>
      <c r="I432" s="5">
        <f t="shared" si="98"/>
        <v>1.9210971265796751E-4</v>
      </c>
      <c r="J432" s="5">
        <f t="shared" si="103"/>
        <v>1.777275096822725E-7</v>
      </c>
      <c r="K432" s="60">
        <f t="shared" si="102"/>
        <v>4.2399431270927987</v>
      </c>
      <c r="L432" s="5">
        <f t="shared" si="99"/>
        <v>122.7272737852646</v>
      </c>
      <c r="M432" s="5">
        <f t="shared" si="100"/>
        <v>4.2399431270927984E-3</v>
      </c>
    </row>
    <row r="433" spans="2:13" x14ac:dyDescent="0.25">
      <c r="B433" s="5">
        <f>'Mg2+离子浓度'!B433</f>
        <v>4.1041514086048938</v>
      </c>
      <c r="C433" s="5">
        <f t="shared" si="94"/>
        <v>3.0000000000640625E-5</v>
      </c>
      <c r="D433" s="5">
        <f t="shared" si="104"/>
        <v>0</v>
      </c>
      <c r="E433" s="5">
        <f t="shared" si="95"/>
        <v>0</v>
      </c>
      <c r="F433" s="5">
        <f t="shared" si="96"/>
        <v>122.7272737852646</v>
      </c>
      <c r="G433" s="5">
        <f t="shared" si="101"/>
        <v>4090909.1260881289</v>
      </c>
      <c r="H433" s="5">
        <f t="shared" si="97"/>
        <v>4.2399431270927987</v>
      </c>
      <c r="I433" s="5">
        <f t="shared" si="98"/>
        <v>1.9211110887438652E-4</v>
      </c>
      <c r="J433" s="5">
        <f t="shared" si="103"/>
        <v>3.0783306377792905E-7</v>
      </c>
      <c r="K433" s="60">
        <f t="shared" si="102"/>
        <v>4.2399428192597348</v>
      </c>
      <c r="L433" s="5">
        <f t="shared" si="99"/>
        <v>122.72726487488268</v>
      </c>
      <c r="M433" s="5">
        <f t="shared" si="100"/>
        <v>4.2399428192597347E-3</v>
      </c>
    </row>
    <row r="434" spans="2:13" x14ac:dyDescent="0.25">
      <c r="B434" s="5">
        <f>'Mg2+离子浓度'!B434</f>
        <v>4.1041814086048936</v>
      </c>
      <c r="C434" s="5">
        <f t="shared" si="94"/>
        <v>2.9999999999752447E-5</v>
      </c>
      <c r="D434" s="5">
        <f t="shared" si="104"/>
        <v>0</v>
      </c>
      <c r="E434" s="5">
        <f t="shared" si="95"/>
        <v>0</v>
      </c>
      <c r="F434" s="5">
        <f t="shared" si="96"/>
        <v>122.72726487488268</v>
      </c>
      <c r="G434" s="5">
        <f t="shared" si="101"/>
        <v>4090908.8291965132</v>
      </c>
      <c r="H434" s="5">
        <f t="shared" si="97"/>
        <v>4.2399428192597357</v>
      </c>
      <c r="I434" s="5">
        <f t="shared" si="98"/>
        <v>1.9211249919558402E-4</v>
      </c>
      <c r="J434" s="5">
        <f t="shared" si="103"/>
        <v>3.0783304142373399E-7</v>
      </c>
      <c r="K434" s="60">
        <f t="shared" si="102"/>
        <v>4.239942511426694</v>
      </c>
      <c r="L434" s="5">
        <f t="shared" si="99"/>
        <v>122.72725596450137</v>
      </c>
      <c r="M434" s="5">
        <f t="shared" si="100"/>
        <v>4.2399425114266944E-3</v>
      </c>
    </row>
    <row r="435" spans="2:13" x14ac:dyDescent="0.25">
      <c r="B435" s="5">
        <f>'Mg2+离子浓度'!B435</f>
        <v>4.1042014086048937</v>
      </c>
      <c r="C435" s="5">
        <f t="shared" ref="C435:C498" si="105">B435-B434</f>
        <v>2.0000000000131024E-5</v>
      </c>
      <c r="D435" s="5">
        <f t="shared" si="104"/>
        <v>0</v>
      </c>
      <c r="E435" s="5">
        <f t="shared" ref="E435:E498" si="106">C435*D435</f>
        <v>0</v>
      </c>
      <c r="F435" s="5">
        <f t="shared" ref="F435:F498" si="107">E435+L434</f>
        <v>122.72725596450137</v>
      </c>
      <c r="G435" s="5">
        <f t="shared" si="101"/>
        <v>6136362.7981848679</v>
      </c>
      <c r="H435" s="5">
        <f t="shared" ref="H435:H498" si="108">F435/$C$9/96485/0.0001</f>
        <v>4.239942511426694</v>
      </c>
      <c r="I435" s="5">
        <f t="shared" ref="I435:I498" si="109">$C$8*H435/(50*0.000001)*B435</f>
        <v>1.9211342142692533E-4</v>
      </c>
      <c r="J435" s="5">
        <f t="shared" si="103"/>
        <v>2.5134460757252027E-7</v>
      </c>
      <c r="K435" s="60">
        <f t="shared" si="102"/>
        <v>4.2399422600820866</v>
      </c>
      <c r="L435" s="5">
        <f t="shared" ref="L435:L498" si="110">K435*0.0001*$C$9*96485</f>
        <v>122.72724868920605</v>
      </c>
      <c r="M435" s="5">
        <f t="shared" ref="M435:M498" si="111">K435*0.001</f>
        <v>4.239942260082087E-3</v>
      </c>
    </row>
    <row r="436" spans="2:13" x14ac:dyDescent="0.25">
      <c r="B436" s="5">
        <f>'Mg2+离子浓度'!B436</f>
        <v>4.1043014086048935</v>
      </c>
      <c r="C436" s="5">
        <f t="shared" si="105"/>
        <v>9.9999999999766942E-5</v>
      </c>
      <c r="D436" s="5">
        <f t="shared" si="104"/>
        <v>0</v>
      </c>
      <c r="E436" s="5">
        <f t="shared" si="106"/>
        <v>0</v>
      </c>
      <c r="F436" s="5">
        <f t="shared" si="107"/>
        <v>122.72724868920605</v>
      </c>
      <c r="G436" s="5">
        <f t="shared" si="101"/>
        <v>1227272.4868949207</v>
      </c>
      <c r="H436" s="5">
        <f t="shared" si="108"/>
        <v>4.2399422600820875</v>
      </c>
      <c r="I436" s="5">
        <f t="shared" si="109"/>
        <v>1.9211809093465991E-4</v>
      </c>
      <c r="J436" s="5">
        <f t="shared" si="103"/>
        <v>5.6202359499079912E-7</v>
      </c>
      <c r="K436" s="60">
        <f t="shared" si="102"/>
        <v>4.2399416980584927</v>
      </c>
      <c r="L436" s="5">
        <f t="shared" si="110"/>
        <v>122.72723242115211</v>
      </c>
      <c r="M436" s="5">
        <f t="shared" si="111"/>
        <v>4.2399416980584926E-3</v>
      </c>
    </row>
    <row r="437" spans="2:13" x14ac:dyDescent="0.25">
      <c r="B437" s="5">
        <f>'Mg2+离子浓度'!B437</f>
        <v>4.1046014086048936</v>
      </c>
      <c r="C437" s="5">
        <f t="shared" si="105"/>
        <v>3.00000000000189E-4</v>
      </c>
      <c r="D437" s="5">
        <f t="shared" si="104"/>
        <v>0</v>
      </c>
      <c r="E437" s="5">
        <f t="shared" si="106"/>
        <v>0</v>
      </c>
      <c r="F437" s="5">
        <f t="shared" si="107"/>
        <v>122.72723242115211</v>
      </c>
      <c r="G437" s="5">
        <f t="shared" si="101"/>
        <v>409090.77473691595</v>
      </c>
      <c r="H437" s="5">
        <f t="shared" si="108"/>
        <v>4.2399416980584927</v>
      </c>
      <c r="I437" s="5">
        <f t="shared" si="109"/>
        <v>1.9213210815543878E-4</v>
      </c>
      <c r="J437" s="5">
        <f t="shared" si="103"/>
        <v>9.7345329254234805E-7</v>
      </c>
      <c r="K437" s="60">
        <f t="shared" si="102"/>
        <v>4.2399407246052006</v>
      </c>
      <c r="L437" s="5">
        <f t="shared" si="110"/>
        <v>122.72720424405985</v>
      </c>
      <c r="M437" s="5">
        <f t="shared" si="111"/>
        <v>4.2399407246052007E-3</v>
      </c>
    </row>
    <row r="438" spans="2:13" x14ac:dyDescent="0.25">
      <c r="B438" s="5">
        <f>'Mg2+离子浓度'!B438</f>
        <v>4.1049014086048938</v>
      </c>
      <c r="C438" s="5">
        <f t="shared" si="105"/>
        <v>3.00000000000189E-4</v>
      </c>
      <c r="D438" s="5">
        <f t="shared" si="104"/>
        <v>0</v>
      </c>
      <c r="E438" s="5">
        <f t="shared" si="106"/>
        <v>0</v>
      </c>
      <c r="F438" s="5">
        <f t="shared" si="107"/>
        <v>122.72720424405985</v>
      </c>
      <c r="G438" s="5">
        <f t="shared" si="101"/>
        <v>409090.6808132751</v>
      </c>
      <c r="H438" s="5">
        <f t="shared" si="108"/>
        <v>4.2399407246052014</v>
      </c>
      <c r="I438" s="5">
        <f t="shared" si="109"/>
        <v>1.9214610672727789E-4</v>
      </c>
      <c r="J438" s="5">
        <f t="shared" si="103"/>
        <v>9.734530690460411E-7</v>
      </c>
      <c r="K438" s="60">
        <f t="shared" si="102"/>
        <v>4.2399397511521322</v>
      </c>
      <c r="L438" s="5">
        <f t="shared" si="110"/>
        <v>122.72717606697404</v>
      </c>
      <c r="M438" s="5">
        <f t="shared" si="111"/>
        <v>4.2399397511521325E-3</v>
      </c>
    </row>
    <row r="439" spans="2:13" x14ac:dyDescent="0.25">
      <c r="B439" s="5">
        <f>'Mg2+离子浓度'!B439</f>
        <v>4.1051014086048934</v>
      </c>
      <c r="C439" s="5">
        <f t="shared" si="105"/>
        <v>1.9999999999953388E-4</v>
      </c>
      <c r="D439" s="5">
        <f t="shared" si="104"/>
        <v>0</v>
      </c>
      <c r="E439" s="5">
        <f t="shared" si="106"/>
        <v>0</v>
      </c>
      <c r="F439" s="5">
        <f t="shared" si="107"/>
        <v>122.72717606697404</v>
      </c>
      <c r="G439" s="5">
        <f t="shared" si="101"/>
        <v>613635.88033630035</v>
      </c>
      <c r="H439" s="5">
        <f t="shared" si="108"/>
        <v>4.2399397511521313</v>
      </c>
      <c r="I439" s="5">
        <f t="shared" si="109"/>
        <v>1.9215542439919361E-4</v>
      </c>
      <c r="J439" s="5">
        <f t="shared" si="103"/>
        <v>7.9482092008458849E-7</v>
      </c>
      <c r="K439" s="60">
        <f t="shared" si="102"/>
        <v>4.2399389563312111</v>
      </c>
      <c r="L439" s="5">
        <f t="shared" si="110"/>
        <v>122.72715306048507</v>
      </c>
      <c r="M439" s="5">
        <f t="shared" si="111"/>
        <v>4.2399389563312108E-3</v>
      </c>
    </row>
    <row r="440" spans="2:13" x14ac:dyDescent="0.25">
      <c r="B440" s="5">
        <f>'Mg2+离子浓度'!B440</f>
        <v>4.1061014086048937</v>
      </c>
      <c r="C440" s="5">
        <f t="shared" si="105"/>
        <v>1.000000000000334E-3</v>
      </c>
      <c r="D440" s="5">
        <f t="shared" si="104"/>
        <v>0</v>
      </c>
      <c r="E440" s="5">
        <f t="shared" si="106"/>
        <v>0</v>
      </c>
      <c r="F440" s="5">
        <f t="shared" si="107"/>
        <v>122.72715306048507</v>
      </c>
      <c r="G440" s="5">
        <f t="shared" si="101"/>
        <v>122727.15306044408</v>
      </c>
      <c r="H440" s="5">
        <f t="shared" si="108"/>
        <v>4.2399389563312111</v>
      </c>
      <c r="I440" s="5">
        <f t="shared" si="109"/>
        <v>1.9220219730373348E-4</v>
      </c>
      <c r="J440" s="5">
        <f t="shared" si="103"/>
        <v>1.7772732740819641E-6</v>
      </c>
      <c r="K440" s="60">
        <f t="shared" si="102"/>
        <v>4.2399371790579368</v>
      </c>
      <c r="L440" s="5">
        <f t="shared" si="110"/>
        <v>122.72710161642151</v>
      </c>
      <c r="M440" s="5">
        <f t="shared" si="111"/>
        <v>4.2399371790579369E-3</v>
      </c>
    </row>
    <row r="441" spans="2:13" x14ac:dyDescent="0.25">
      <c r="B441" s="5">
        <f>'Mg2+离子浓度'!B441</f>
        <v>4.1091014086048938</v>
      </c>
      <c r="C441" s="5">
        <f t="shared" si="105"/>
        <v>3.0000000000001137E-3</v>
      </c>
      <c r="D441" s="5">
        <f t="shared" si="104"/>
        <v>0</v>
      </c>
      <c r="E441" s="5">
        <f t="shared" si="106"/>
        <v>0</v>
      </c>
      <c r="F441" s="5">
        <f t="shared" si="107"/>
        <v>122.72710161642151</v>
      </c>
      <c r="G441" s="5">
        <f t="shared" si="101"/>
        <v>40909.033872138949</v>
      </c>
      <c r="H441" s="5">
        <f t="shared" si="108"/>
        <v>4.2399371790579368</v>
      </c>
      <c r="I441" s="5">
        <f t="shared" si="109"/>
        <v>1.9234254345689005E-4</v>
      </c>
      <c r="J441" s="5">
        <f t="shared" si="103"/>
        <v>3.0783263192880955E-6</v>
      </c>
      <c r="K441" s="60">
        <f t="shared" si="102"/>
        <v>4.2399341007316176</v>
      </c>
      <c r="L441" s="5">
        <f t="shared" si="110"/>
        <v>122.72701251272706</v>
      </c>
      <c r="M441" s="5">
        <f t="shared" si="111"/>
        <v>4.2399341007316174E-3</v>
      </c>
    </row>
    <row r="442" spans="2:13" x14ac:dyDescent="0.25">
      <c r="B442" s="5">
        <f>'Mg2+离子浓度'!B442</f>
        <v>4.1121014086048939</v>
      </c>
      <c r="C442" s="5">
        <f t="shared" si="105"/>
        <v>3.0000000000001137E-3</v>
      </c>
      <c r="D442" s="5">
        <f t="shared" si="104"/>
        <v>0</v>
      </c>
      <c r="E442" s="5">
        <f t="shared" si="106"/>
        <v>0</v>
      </c>
      <c r="F442" s="5">
        <f t="shared" si="107"/>
        <v>122.72701251272706</v>
      </c>
      <c r="G442" s="5">
        <f t="shared" si="101"/>
        <v>40909.004170907472</v>
      </c>
      <c r="H442" s="5">
        <f t="shared" si="108"/>
        <v>4.2399341007316185</v>
      </c>
      <c r="I442" s="5">
        <f t="shared" si="109"/>
        <v>1.9248283042763497E-4</v>
      </c>
      <c r="J442" s="5">
        <f t="shared" si="103"/>
        <v>3.0783240843274053E-6</v>
      </c>
      <c r="K442" s="60">
        <f t="shared" si="102"/>
        <v>4.2399310224075339</v>
      </c>
      <c r="L442" s="5">
        <f t="shared" si="110"/>
        <v>122.7269234090973</v>
      </c>
      <c r="M442" s="5">
        <f t="shared" si="111"/>
        <v>4.2399310224075339E-3</v>
      </c>
    </row>
    <row r="443" spans="2:13" x14ac:dyDescent="0.25">
      <c r="B443" s="5">
        <f>'Mg2+离子浓度'!B443</f>
        <v>4.1141014086048937</v>
      </c>
      <c r="C443" s="5">
        <f t="shared" si="105"/>
        <v>1.9999999999997797E-3</v>
      </c>
      <c r="D443" s="5">
        <f t="shared" si="104"/>
        <v>0</v>
      </c>
      <c r="E443" s="5">
        <f t="shared" si="106"/>
        <v>0</v>
      </c>
      <c r="F443" s="5">
        <f t="shared" si="107"/>
        <v>122.7269234090973</v>
      </c>
      <c r="G443" s="5">
        <f t="shared" si="101"/>
        <v>61363.461704555404</v>
      </c>
      <c r="H443" s="5">
        <f t="shared" si="108"/>
        <v>4.2399310224075348</v>
      </c>
      <c r="I443" s="5">
        <f t="shared" si="109"/>
        <v>1.925763083560857E-4</v>
      </c>
      <c r="J443" s="5">
        <f t="shared" si="103"/>
        <v>2.5134392650041758E-6</v>
      </c>
      <c r="K443" s="60">
        <f t="shared" si="102"/>
        <v>4.2399285089682701</v>
      </c>
      <c r="L443" s="5">
        <f t="shared" si="110"/>
        <v>122.72685065634107</v>
      </c>
      <c r="M443" s="5">
        <f t="shared" si="111"/>
        <v>4.2399285089682699E-3</v>
      </c>
    </row>
    <row r="444" spans="2:13" x14ac:dyDescent="0.25">
      <c r="B444" s="5">
        <f>'Mg2+离子浓度'!B444</f>
        <v>4.1241014086048935</v>
      </c>
      <c r="C444" s="5">
        <f t="shared" si="105"/>
        <v>9.9999999999997868E-3</v>
      </c>
      <c r="D444" s="5">
        <f t="shared" si="104"/>
        <v>0</v>
      </c>
      <c r="E444" s="5">
        <f t="shared" si="106"/>
        <v>0</v>
      </c>
      <c r="F444" s="5">
        <f t="shared" si="107"/>
        <v>122.72685065634107</v>
      </c>
      <c r="G444" s="5">
        <f t="shared" si="101"/>
        <v>12272.685065634369</v>
      </c>
      <c r="H444" s="5">
        <f t="shared" si="108"/>
        <v>4.2399285089682701</v>
      </c>
      <c r="I444" s="5">
        <f t="shared" si="109"/>
        <v>1.9304428230386981E-4</v>
      </c>
      <c r="J444" s="5">
        <f t="shared" si="103"/>
        <v>5.6202177221888448E-6</v>
      </c>
      <c r="K444" s="60">
        <f t="shared" si="102"/>
        <v>4.2399228887505478</v>
      </c>
      <c r="L444" s="5">
        <f t="shared" si="110"/>
        <v>122.72668797632899</v>
      </c>
      <c r="M444" s="5">
        <f t="shared" si="111"/>
        <v>4.2399228887505481E-3</v>
      </c>
    </row>
    <row r="445" spans="2:13" x14ac:dyDescent="0.25">
      <c r="B445" s="5">
        <f>'Mg2+离子浓度'!B445</f>
        <v>4.1541014086048937</v>
      </c>
      <c r="C445" s="5">
        <f t="shared" si="105"/>
        <v>3.0000000000000249E-2</v>
      </c>
      <c r="D445" s="5">
        <f t="shared" si="104"/>
        <v>0</v>
      </c>
      <c r="E445" s="5">
        <f t="shared" si="106"/>
        <v>0</v>
      </c>
      <c r="F445" s="5">
        <f t="shared" si="107"/>
        <v>122.72668797632899</v>
      </c>
      <c r="G445" s="5">
        <f t="shared" si="101"/>
        <v>4090.8895992109324</v>
      </c>
      <c r="H445" s="5">
        <f t="shared" si="108"/>
        <v>4.2399228887505478</v>
      </c>
      <c r="I445" s="5">
        <f t="shared" si="109"/>
        <v>1.9444828887566396E-4</v>
      </c>
      <c r="J445" s="5">
        <f t="shared" si="103"/>
        <v>9.7344897409050684E-6</v>
      </c>
      <c r="K445" s="60">
        <f t="shared" si="102"/>
        <v>4.2399131542608073</v>
      </c>
      <c r="L445" s="5">
        <f t="shared" si="110"/>
        <v>122.72640620665619</v>
      </c>
      <c r="M445" s="5">
        <f t="shared" si="111"/>
        <v>4.2399131542608078E-3</v>
      </c>
    </row>
    <row r="446" spans="2:13" x14ac:dyDescent="0.25">
      <c r="B446" s="5">
        <f>'Mg2+离子浓度'!B446</f>
        <v>4.184101408604894</v>
      </c>
      <c r="C446" s="5">
        <f t="shared" si="105"/>
        <v>3.0000000000000249E-2</v>
      </c>
      <c r="D446" s="5">
        <f t="shared" si="104"/>
        <v>0</v>
      </c>
      <c r="E446" s="5">
        <f t="shared" si="106"/>
        <v>0</v>
      </c>
      <c r="F446" s="5">
        <f t="shared" si="107"/>
        <v>122.72640620665619</v>
      </c>
      <c r="G446" s="5">
        <f t="shared" si="101"/>
        <v>4090.8802068885057</v>
      </c>
      <c r="H446" s="5">
        <f t="shared" si="108"/>
        <v>4.2399131542608073</v>
      </c>
      <c r="I446" s="5">
        <f t="shared" si="109"/>
        <v>1.9585210167619987E-4</v>
      </c>
      <c r="J446" s="5">
        <f t="shared" si="103"/>
        <v>9.7344673913734853E-6</v>
      </c>
      <c r="K446" s="60">
        <f t="shared" si="102"/>
        <v>4.239903419793416</v>
      </c>
      <c r="L446" s="5">
        <f t="shared" si="110"/>
        <v>122.72612443763033</v>
      </c>
      <c r="M446" s="5">
        <f t="shared" si="111"/>
        <v>4.2399034197934159E-3</v>
      </c>
    </row>
    <row r="447" spans="2:13" x14ac:dyDescent="0.25">
      <c r="B447" s="5">
        <f>'Mg2+离子浓度'!B447</f>
        <v>4.2041014086048936</v>
      </c>
      <c r="C447" s="5">
        <f t="shared" si="105"/>
        <v>1.9999999999999574E-2</v>
      </c>
      <c r="D447" s="5">
        <f t="shared" si="104"/>
        <v>0</v>
      </c>
      <c r="E447" s="5">
        <f t="shared" si="106"/>
        <v>0</v>
      </c>
      <c r="F447" s="5">
        <f t="shared" si="107"/>
        <v>122.72612443763033</v>
      </c>
      <c r="G447" s="5">
        <f t="shared" si="101"/>
        <v>6136.3062218816476</v>
      </c>
      <c r="H447" s="5">
        <f t="shared" si="108"/>
        <v>4.2399034197934169</v>
      </c>
      <c r="I447" s="5">
        <f t="shared" si="109"/>
        <v>1.9678782269210438E-4</v>
      </c>
      <c r="J447" s="5">
        <f t="shared" si="103"/>
        <v>7.9481410939345493E-6</v>
      </c>
      <c r="K447" s="60">
        <f t="shared" si="102"/>
        <v>4.2398954716523232</v>
      </c>
      <c r="L447" s="5">
        <f t="shared" si="110"/>
        <v>122.72589437471231</v>
      </c>
      <c r="M447" s="5">
        <f t="shared" si="111"/>
        <v>4.2398954716523236E-3</v>
      </c>
    </row>
    <row r="448" spans="2:13" x14ac:dyDescent="0.25">
      <c r="B448" s="5">
        <f>'Mg2+离子浓度'!B448</f>
        <v>4.2541014086048934</v>
      </c>
      <c r="C448" s="5">
        <f t="shared" si="105"/>
        <v>4.9999999999999822E-2</v>
      </c>
      <c r="D448" s="5">
        <f t="shared" si="104"/>
        <v>0</v>
      </c>
      <c r="E448" s="5">
        <f t="shared" si="106"/>
        <v>0</v>
      </c>
      <c r="F448" s="5">
        <f t="shared" si="107"/>
        <v>122.72589437471231</v>
      </c>
      <c r="G448" s="5">
        <f t="shared" si="101"/>
        <v>2454.5178874942549</v>
      </c>
      <c r="H448" s="5">
        <f t="shared" si="108"/>
        <v>4.2398954716523223</v>
      </c>
      <c r="I448" s="5">
        <f t="shared" si="109"/>
        <v>1.9912787609316192E-4</v>
      </c>
      <c r="J448" s="5">
        <f t="shared" si="103"/>
        <v>1.2567090952241214E-5</v>
      </c>
      <c r="K448" s="60">
        <f t="shared" si="102"/>
        <v>4.2398829045613704</v>
      </c>
      <c r="L448" s="5">
        <f t="shared" si="110"/>
        <v>122.72553061398114</v>
      </c>
      <c r="M448" s="5">
        <f t="shared" si="111"/>
        <v>4.2398829045613706E-3</v>
      </c>
    </row>
    <row r="449" spans="1:13" x14ac:dyDescent="0.25">
      <c r="A449" t="s">
        <v>250</v>
      </c>
      <c r="B449" s="5">
        <f>'Mg2+离子浓度'!B449</f>
        <v>4.3041014086048932</v>
      </c>
      <c r="C449" s="5">
        <f t="shared" si="105"/>
        <v>4.9999999999999822E-2</v>
      </c>
      <c r="D449" s="5">
        <f t="shared" si="104"/>
        <v>0</v>
      </c>
      <c r="E449" s="5">
        <f t="shared" si="106"/>
        <v>0</v>
      </c>
      <c r="F449" s="5">
        <f t="shared" si="107"/>
        <v>122.72553061398114</v>
      </c>
      <c r="G449" s="5">
        <f t="shared" si="101"/>
        <v>2454.5106122796315</v>
      </c>
      <c r="H449" s="5">
        <f t="shared" si="108"/>
        <v>4.2398829045613704</v>
      </c>
      <c r="I449" s="5">
        <f t="shared" si="109"/>
        <v>2.0146770123954011E-4</v>
      </c>
      <c r="J449" s="5">
        <f t="shared" si="103"/>
        <v>1.2567053703262777E-5</v>
      </c>
      <c r="K449" s="60">
        <f t="shared" si="102"/>
        <v>4.239870337507667</v>
      </c>
      <c r="L449" s="5">
        <f t="shared" si="110"/>
        <v>122.72516685432819</v>
      </c>
      <c r="M449" s="5">
        <f t="shared" si="111"/>
        <v>4.2398703375076674E-3</v>
      </c>
    </row>
    <row r="450" spans="1:13" x14ac:dyDescent="0.25">
      <c r="A450" s="5">
        <f>(A430+A451)*15</f>
        <v>4.3972354660510353</v>
      </c>
      <c r="B450" s="5">
        <f>'Mg2+离子浓度'!B450</f>
        <v>4.3541014086048939</v>
      </c>
      <c r="C450" s="5">
        <f t="shared" si="105"/>
        <v>5.0000000000000711E-2</v>
      </c>
      <c r="D450" s="5">
        <f t="shared" si="104"/>
        <v>0</v>
      </c>
      <c r="E450" s="5">
        <f t="shared" si="106"/>
        <v>0</v>
      </c>
      <c r="F450" s="5">
        <f t="shared" si="107"/>
        <v>122.72516685432819</v>
      </c>
      <c r="G450" s="5">
        <f t="shared" si="101"/>
        <v>2454.503337086529</v>
      </c>
      <c r="H450" s="5">
        <f t="shared" si="108"/>
        <v>4.239870337507667</v>
      </c>
      <c r="I450" s="5">
        <f t="shared" si="109"/>
        <v>2.0380751251364041E-4</v>
      </c>
      <c r="J450" s="5">
        <f t="shared" si="103"/>
        <v>1.2567016454394857E-5</v>
      </c>
      <c r="K450" s="60">
        <f t="shared" si="102"/>
        <v>4.2398577704912128</v>
      </c>
      <c r="L450" s="5">
        <f t="shared" si="110"/>
        <v>122.72480309575343</v>
      </c>
      <c r="M450" s="5">
        <f t="shared" si="111"/>
        <v>4.239857770491213E-3</v>
      </c>
    </row>
    <row r="451" spans="1:13" x14ac:dyDescent="0.25">
      <c r="A451" s="79">
        <v>0.2931415442581049</v>
      </c>
      <c r="B451" s="5">
        <f>'Mg2+离子浓度'!B451</f>
        <v>4.3972504396749628</v>
      </c>
      <c r="C451" s="5">
        <f t="shared" si="105"/>
        <v>4.3149031070068844E-2</v>
      </c>
      <c r="D451" s="5">
        <f t="shared" si="104"/>
        <v>0</v>
      </c>
      <c r="E451" s="5">
        <f t="shared" si="106"/>
        <v>0</v>
      </c>
      <c r="F451" s="5">
        <f t="shared" si="107"/>
        <v>122.72480309575343</v>
      </c>
      <c r="G451" s="5">
        <f t="shared" si="101"/>
        <v>2844.2076230278053</v>
      </c>
      <c r="H451" s="5">
        <f t="shared" si="108"/>
        <v>4.2398577704912137</v>
      </c>
      <c r="I451" s="5">
        <f t="shared" si="109"/>
        <v>2.0582662955778784E-4</v>
      </c>
      <c r="J451" s="5">
        <f t="shared" si="103"/>
        <v>1.1674315291366895E-5</v>
      </c>
      <c r="K451" s="60">
        <f t="shared" si="102"/>
        <v>4.2398460961759223</v>
      </c>
      <c r="L451" s="5">
        <f t="shared" si="110"/>
        <v>122.72446517686018</v>
      </c>
      <c r="M451" s="5">
        <f t="shared" si="111"/>
        <v>4.2398460961759225E-3</v>
      </c>
    </row>
    <row r="452" spans="1:13" s="17" customFormat="1" x14ac:dyDescent="0.25">
      <c r="B452" s="5">
        <f>'Mg2+离子浓度'!B452</f>
        <v>4.3972504397749628</v>
      </c>
      <c r="C452" s="18">
        <f t="shared" si="105"/>
        <v>1.000000082740371E-10</v>
      </c>
      <c r="D452" s="18">
        <f t="shared" si="104"/>
        <v>1093006.8311928215</v>
      </c>
      <c r="E452" s="18">
        <f t="shared" si="106"/>
        <v>1.0930069216286122E-4</v>
      </c>
      <c r="F452" s="18">
        <f t="shared" si="107"/>
        <v>122.72457447755234</v>
      </c>
      <c r="G452" s="18">
        <f t="shared" si="101"/>
        <v>1227245643232.7634</v>
      </c>
      <c r="H452" s="18">
        <f t="shared" si="108"/>
        <v>4.2398498722617441</v>
      </c>
      <c r="I452" s="18">
        <f t="shared" si="109"/>
        <v>2.0582624613782582E-4</v>
      </c>
      <c r="J452" s="5">
        <f t="shared" si="103"/>
        <v>5.6201137181696013E-10</v>
      </c>
      <c r="K452" s="18">
        <f t="shared" si="102"/>
        <v>4.2398498716997324</v>
      </c>
      <c r="L452" s="18">
        <f t="shared" si="110"/>
        <v>122.7245744612846</v>
      </c>
      <c r="M452" s="18">
        <f t="shared" si="111"/>
        <v>4.2398498716997328E-3</v>
      </c>
    </row>
    <row r="453" spans="1:13" s="17" customFormat="1" x14ac:dyDescent="0.25">
      <c r="B453" s="5">
        <f>'Mg2+离子浓度'!B453</f>
        <v>4.3972504400749628</v>
      </c>
      <c r="C453" s="18">
        <f t="shared" si="105"/>
        <v>3.000000248221113E-10</v>
      </c>
      <c r="D453" s="18">
        <f t="shared" si="104"/>
        <v>1093006.8311928215</v>
      </c>
      <c r="E453" s="18">
        <f t="shared" si="106"/>
        <v>3.2790207648858367E-4</v>
      </c>
      <c r="F453" s="18">
        <f t="shared" si="107"/>
        <v>122.7249023633611</v>
      </c>
      <c r="G453" s="18">
        <f t="shared" si="101"/>
        <v>409082974030.1933</v>
      </c>
      <c r="H453" s="18">
        <f t="shared" si="108"/>
        <v>4.2398611999571987</v>
      </c>
      <c r="I453" s="18">
        <f t="shared" si="109"/>
        <v>2.0582679606214878E-4</v>
      </c>
      <c r="J453" s="5">
        <f t="shared" si="103"/>
        <v>9.7343485115773224E-10</v>
      </c>
      <c r="K453" s="18">
        <f t="shared" si="102"/>
        <v>4.239861198983764</v>
      </c>
      <c r="L453" s="18">
        <f t="shared" si="110"/>
        <v>122.72490233518455</v>
      </c>
      <c r="M453" s="18">
        <f t="shared" si="111"/>
        <v>4.2398611989837645E-3</v>
      </c>
    </row>
    <row r="454" spans="1:13" s="17" customFormat="1" x14ac:dyDescent="0.25">
      <c r="B454" s="5">
        <f>'Mg2+离子浓度'!B454</f>
        <v>4.3972504404749628</v>
      </c>
      <c r="C454" s="18">
        <f t="shared" si="105"/>
        <v>4.000000330961484E-10</v>
      </c>
      <c r="D454" s="18">
        <f t="shared" si="104"/>
        <v>1093006.8311928215</v>
      </c>
      <c r="E454" s="18">
        <f t="shared" si="106"/>
        <v>4.3720276865144488E-4</v>
      </c>
      <c r="F454" s="18">
        <f t="shared" si="107"/>
        <v>122.7253395379532</v>
      </c>
      <c r="G454" s="18">
        <f t="shared" si="101"/>
        <v>306813323459.03479</v>
      </c>
      <c r="H454" s="18">
        <f t="shared" si="108"/>
        <v>4.2398763033270521</v>
      </c>
      <c r="I454" s="18">
        <f t="shared" si="109"/>
        <v>2.0582752928370116E-4</v>
      </c>
      <c r="J454" s="5">
        <f t="shared" si="103"/>
        <v>1.124029750749606E-9</v>
      </c>
      <c r="K454" s="18">
        <f t="shared" si="102"/>
        <v>4.2398763022030224</v>
      </c>
      <c r="L454" s="18">
        <f t="shared" si="110"/>
        <v>122.72533950541759</v>
      </c>
      <c r="M454" s="18">
        <f t="shared" si="111"/>
        <v>4.2398763022030222E-3</v>
      </c>
    </row>
    <row r="455" spans="1:13" s="17" customFormat="1" x14ac:dyDescent="0.25">
      <c r="B455" s="5">
        <f>'Mg2+离子浓度'!B455</f>
        <v>4.3972504406749628</v>
      </c>
      <c r="C455" s="18">
        <f t="shared" si="105"/>
        <v>2.000000165480742E-10</v>
      </c>
      <c r="D455" s="18">
        <f t="shared" si="104"/>
        <v>1093006.8311928215</v>
      </c>
      <c r="E455" s="18">
        <f t="shared" si="106"/>
        <v>2.1860138432572244E-4</v>
      </c>
      <c r="F455" s="18">
        <f t="shared" si="107"/>
        <v>122.72555810680191</v>
      </c>
      <c r="G455" s="18">
        <f t="shared" si="101"/>
        <v>613627739762.22278</v>
      </c>
      <c r="H455" s="18">
        <f t="shared" si="108"/>
        <v>4.2398838543746669</v>
      </c>
      <c r="I455" s="18">
        <f t="shared" si="109"/>
        <v>2.0582789586353869E-4</v>
      </c>
      <c r="J455" s="5">
        <f t="shared" si="103"/>
        <v>7.9481047453314683E-10</v>
      </c>
      <c r="K455" s="18">
        <f t="shared" si="102"/>
        <v>4.2398838535798564</v>
      </c>
      <c r="L455" s="18">
        <f t="shared" si="110"/>
        <v>122.72555808379575</v>
      </c>
      <c r="M455" s="18">
        <f t="shared" si="111"/>
        <v>4.2398838535798568E-3</v>
      </c>
    </row>
    <row r="456" spans="1:13" s="17" customFormat="1" x14ac:dyDescent="0.25">
      <c r="B456" s="5">
        <f>'Mg2+离子浓度'!B456</f>
        <v>4.3972504496749627</v>
      </c>
      <c r="C456" s="18">
        <f t="shared" si="105"/>
        <v>8.9999998564849193E-9</v>
      </c>
      <c r="D456" s="18">
        <f t="shared" si="104"/>
        <v>1093006.8311928215</v>
      </c>
      <c r="E456" s="18">
        <f t="shared" si="106"/>
        <v>9.83706132387243E-3</v>
      </c>
      <c r="F456" s="18">
        <f t="shared" si="107"/>
        <v>122.73539514511963</v>
      </c>
      <c r="G456" s="18">
        <f t="shared" si="101"/>
        <v>13637266344.697001</v>
      </c>
      <c r="H456" s="18">
        <f t="shared" si="108"/>
        <v>4.2402237012703052</v>
      </c>
      <c r="I456" s="18">
        <f t="shared" si="109"/>
        <v>2.0584439437155145E-4</v>
      </c>
      <c r="J456" s="5">
        <f t="shared" si="103"/>
        <v>5.3321778529785515E-9</v>
      </c>
      <c r="K456" s="18">
        <f t="shared" si="102"/>
        <v>4.240223695938127</v>
      </c>
      <c r="L456" s="18">
        <f t="shared" si="110"/>
        <v>122.73539499077707</v>
      </c>
      <c r="M456" s="18">
        <f t="shared" si="111"/>
        <v>4.240223695938127E-3</v>
      </c>
    </row>
    <row r="457" spans="1:13" s="17" customFormat="1" x14ac:dyDescent="0.25">
      <c r="B457" s="5">
        <f>'Mg2+离子浓度'!B457</f>
        <v>4.3972505396749622</v>
      </c>
      <c r="C457" s="18">
        <f t="shared" si="105"/>
        <v>8.9999999453027613E-8</v>
      </c>
      <c r="D457" s="18">
        <f t="shared" si="104"/>
        <v>1093006.8311928215</v>
      </c>
      <c r="E457" s="18">
        <f t="shared" si="106"/>
        <v>9.8370614209509377E-2</v>
      </c>
      <c r="F457" s="18">
        <f t="shared" si="107"/>
        <v>122.83376560498658</v>
      </c>
      <c r="G457" s="18">
        <f t="shared" si="101"/>
        <v>1364819626.127836</v>
      </c>
      <c r="H457" s="18">
        <f t="shared" si="108"/>
        <v>4.2436221728761483</v>
      </c>
      <c r="I457" s="18">
        <f t="shared" si="109"/>
        <v>2.0600937958401331E-4</v>
      </c>
      <c r="J457" s="5">
        <f t="shared" si="103"/>
        <v>1.6875341472869669E-8</v>
      </c>
      <c r="K457" s="18">
        <f t="shared" si="102"/>
        <v>4.2436221560008072</v>
      </c>
      <c r="L457" s="18">
        <f t="shared" si="110"/>
        <v>122.83376511652136</v>
      </c>
      <c r="M457" s="18">
        <f t="shared" si="111"/>
        <v>4.2436221560008076E-3</v>
      </c>
    </row>
    <row r="458" spans="1:13" s="17" customFormat="1" x14ac:dyDescent="0.25">
      <c r="B458" s="5">
        <f>'Mg2+离子浓度'!B458</f>
        <v>4.3972514396749629</v>
      </c>
      <c r="C458" s="18">
        <f t="shared" si="105"/>
        <v>9.0000000074752506E-7</v>
      </c>
      <c r="D458" s="18">
        <f t="shared" si="104"/>
        <v>1093006.8311928215</v>
      </c>
      <c r="E458" s="18">
        <f t="shared" si="106"/>
        <v>0.98370614889058938</v>
      </c>
      <c r="F458" s="18">
        <f t="shared" si="107"/>
        <v>123.81747126541195</v>
      </c>
      <c r="G458" s="18">
        <f t="shared" si="101"/>
        <v>137574967.95841247</v>
      </c>
      <c r="H458" s="18">
        <f t="shared" si="108"/>
        <v>4.2776069256157934</v>
      </c>
      <c r="I458" s="18">
        <f t="shared" si="109"/>
        <v>2.0765923386078513E-4</v>
      </c>
      <c r="J458" s="5">
        <f t="shared" si="103"/>
        <v>5.3791881539204129E-8</v>
      </c>
      <c r="K458" s="18">
        <f t="shared" si="102"/>
        <v>4.2776068718239122</v>
      </c>
      <c r="L458" s="18">
        <f t="shared" si="110"/>
        <v>123.81746970837906</v>
      </c>
      <c r="M458" s="18">
        <f t="shared" si="111"/>
        <v>4.2776068718239123E-3</v>
      </c>
    </row>
    <row r="459" spans="1:13" s="17" customFormat="1" x14ac:dyDescent="0.25">
      <c r="A459" s="18">
        <v>7.4868119641229509E-6</v>
      </c>
      <c r="B459" s="5">
        <f>'Mg2+离子浓度'!B459</f>
        <v>4.3972579264869269</v>
      </c>
      <c r="C459" s="18">
        <f t="shared" si="105"/>
        <v>6.4868119640237865E-6</v>
      </c>
      <c r="D459" s="18">
        <f t="shared" si="104"/>
        <v>1093006.8311928215</v>
      </c>
      <c r="E459" s="18">
        <f t="shared" si="106"/>
        <v>7.0901297893413213</v>
      </c>
      <c r="F459" s="18">
        <f t="shared" si="107"/>
        <v>130.90759949772038</v>
      </c>
      <c r="G459" s="18">
        <f t="shared" si="101"/>
        <v>20180575.639272586</v>
      </c>
      <c r="H459" s="18">
        <f t="shared" si="108"/>
        <v>4.5225544384350034</v>
      </c>
      <c r="I459" s="18">
        <f t="shared" si="109"/>
        <v>2.1955069541024154E-4</v>
      </c>
      <c r="J459" s="5">
        <f t="shared" si="103"/>
        <v>1.5268418806029621E-7</v>
      </c>
      <c r="K459" s="18">
        <f t="shared" si="102"/>
        <v>4.5225542857508154</v>
      </c>
      <c r="L459" s="18">
        <f t="shared" si="110"/>
        <v>130.90759507820022</v>
      </c>
      <c r="M459" s="18">
        <f t="shared" si="111"/>
        <v>4.5225542857508152E-3</v>
      </c>
    </row>
    <row r="460" spans="1:13" x14ac:dyDescent="0.25">
      <c r="B460" s="5">
        <f>'Mg2+离子浓度'!B460</f>
        <v>4.3972604396749624</v>
      </c>
      <c r="C460" s="5">
        <f t="shared" si="105"/>
        <v>2.5131880354578584E-6</v>
      </c>
      <c r="D460" s="5">
        <f t="shared" si="104"/>
        <v>0</v>
      </c>
      <c r="E460" s="5">
        <f t="shared" si="106"/>
        <v>0</v>
      </c>
      <c r="F460" s="5">
        <f t="shared" si="107"/>
        <v>130.90759507820022</v>
      </c>
      <c r="G460" s="5">
        <f t="shared" si="101"/>
        <v>52088261.296513438</v>
      </c>
      <c r="H460" s="5">
        <f t="shared" si="108"/>
        <v>4.5225542857508145</v>
      </c>
      <c r="I460" s="5">
        <f t="shared" si="109"/>
        <v>2.195508134790402E-4</v>
      </c>
      <c r="J460" s="5">
        <f t="shared" si="103"/>
        <v>9.5036599078596975E-8</v>
      </c>
      <c r="K460" s="60">
        <f t="shared" si="102"/>
        <v>4.5225541907142155</v>
      </c>
      <c r="L460" s="5">
        <f t="shared" si="110"/>
        <v>130.90759232731833</v>
      </c>
      <c r="M460" s="5">
        <f t="shared" si="111"/>
        <v>4.5225541907142159E-3</v>
      </c>
    </row>
    <row r="461" spans="1:13" x14ac:dyDescent="0.25">
      <c r="B461" s="5">
        <f>'Mg2+离子浓度'!B461</f>
        <v>4.3972704396749629</v>
      </c>
      <c r="C461" s="5">
        <f t="shared" si="105"/>
        <v>1.0000000000509601E-5</v>
      </c>
      <c r="D461" s="5">
        <f t="shared" si="104"/>
        <v>0</v>
      </c>
      <c r="E461" s="5">
        <f t="shared" si="106"/>
        <v>0</v>
      </c>
      <c r="F461" s="5">
        <f t="shared" si="107"/>
        <v>130.90759232731833</v>
      </c>
      <c r="G461" s="5">
        <f t="shared" si="101"/>
        <v>13090759.232064726</v>
      </c>
      <c r="H461" s="5">
        <f t="shared" si="108"/>
        <v>4.5225541907142155</v>
      </c>
      <c r="I461" s="5">
        <f t="shared" si="109"/>
        <v>2.195513081553994E-4</v>
      </c>
      <c r="J461" s="5">
        <f t="shared" si="103"/>
        <v>1.8957383058416219E-7</v>
      </c>
      <c r="K461" s="60">
        <f t="shared" si="102"/>
        <v>4.5225540011403851</v>
      </c>
      <c r="L461" s="5">
        <f t="shared" si="110"/>
        <v>130.907586840009</v>
      </c>
      <c r="M461" s="5">
        <f t="shared" si="111"/>
        <v>4.5225540011403853E-3</v>
      </c>
    </row>
    <row r="462" spans="1:13" x14ac:dyDescent="0.25">
      <c r="B462" s="5">
        <f>'Mg2+离子浓度'!B462</f>
        <v>4.3973004396749626</v>
      </c>
      <c r="C462" s="5">
        <f t="shared" si="105"/>
        <v>2.9999999999752447E-5</v>
      </c>
      <c r="D462" s="5">
        <f t="shared" si="104"/>
        <v>0</v>
      </c>
      <c r="E462" s="5">
        <f t="shared" si="106"/>
        <v>0</v>
      </c>
      <c r="F462" s="5">
        <f t="shared" si="107"/>
        <v>130.907586840009</v>
      </c>
      <c r="G462" s="5">
        <f t="shared" si="101"/>
        <v>4363586.2280363077</v>
      </c>
      <c r="H462" s="5">
        <f t="shared" si="108"/>
        <v>4.5225540011403851</v>
      </c>
      <c r="I462" s="5">
        <f t="shared" si="109"/>
        <v>2.1955279682225887E-4</v>
      </c>
      <c r="J462" s="5">
        <f t="shared" si="103"/>
        <v>3.2835149258385257E-7</v>
      </c>
      <c r="K462" s="60">
        <f t="shared" si="102"/>
        <v>4.5225536727888924</v>
      </c>
      <c r="L462" s="5">
        <f t="shared" si="110"/>
        <v>130.9075773357109</v>
      </c>
      <c r="M462" s="5">
        <f t="shared" si="111"/>
        <v>4.5225536727888926E-3</v>
      </c>
    </row>
    <row r="463" spans="1:13" x14ac:dyDescent="0.25">
      <c r="B463" s="5">
        <f>'Mg2+离子浓度'!B463</f>
        <v>4.3973304396749624</v>
      </c>
      <c r="C463" s="5">
        <f t="shared" si="105"/>
        <v>2.9999999999752447E-5</v>
      </c>
      <c r="D463" s="5">
        <f t="shared" si="104"/>
        <v>0</v>
      </c>
      <c r="E463" s="5">
        <f t="shared" si="106"/>
        <v>0</v>
      </c>
      <c r="F463" s="5">
        <f t="shared" si="107"/>
        <v>130.9075773357109</v>
      </c>
      <c r="G463" s="5">
        <f t="shared" si="101"/>
        <v>4363585.9112263704</v>
      </c>
      <c r="H463" s="5">
        <f t="shared" si="108"/>
        <v>4.5225536727888924</v>
      </c>
      <c r="I463" s="5">
        <f t="shared" si="109"/>
        <v>2.195542787518191E-4</v>
      </c>
      <c r="J463" s="5">
        <f t="shared" si="103"/>
        <v>3.283514687445125E-7</v>
      </c>
      <c r="K463" s="60">
        <f t="shared" si="102"/>
        <v>4.5225533444374237</v>
      </c>
      <c r="L463" s="5">
        <f t="shared" si="110"/>
        <v>130.90756783141344</v>
      </c>
      <c r="M463" s="5">
        <f t="shared" si="111"/>
        <v>4.5225533444374242E-3</v>
      </c>
    </row>
    <row r="464" spans="1:13" x14ac:dyDescent="0.25">
      <c r="B464" s="5">
        <f>'Mg2+离子浓度'!B464</f>
        <v>4.3973504396749625</v>
      </c>
      <c r="C464" s="5">
        <f t="shared" si="105"/>
        <v>2.0000000000131024E-5</v>
      </c>
      <c r="D464" s="5">
        <f t="shared" si="104"/>
        <v>0</v>
      </c>
      <c r="E464" s="5">
        <f t="shared" si="106"/>
        <v>0</v>
      </c>
      <c r="F464" s="5">
        <f t="shared" si="107"/>
        <v>130.90756783141344</v>
      </c>
      <c r="G464" s="5">
        <f t="shared" si="101"/>
        <v>6545378.3915277924</v>
      </c>
      <c r="H464" s="5">
        <f t="shared" si="108"/>
        <v>4.5225533444374229</v>
      </c>
      <c r="I464" s="5">
        <f t="shared" si="109"/>
        <v>2.1955526139127372E-4</v>
      </c>
      <c r="J464" s="5">
        <f t="shared" si="103"/>
        <v>2.6809783210973761E-7</v>
      </c>
      <c r="K464" s="60">
        <f t="shared" si="102"/>
        <v>4.5225530763395909</v>
      </c>
      <c r="L464" s="5">
        <f t="shared" si="110"/>
        <v>130.90756007118765</v>
      </c>
      <c r="M464" s="5">
        <f t="shared" si="111"/>
        <v>4.5225530763395912E-3</v>
      </c>
    </row>
    <row r="465" spans="1:13" x14ac:dyDescent="0.25">
      <c r="B465" s="5">
        <f>'Mg2+离子浓度'!B465</f>
        <v>4.3974504396749623</v>
      </c>
      <c r="C465" s="5">
        <f t="shared" si="105"/>
        <v>9.9999999999766942E-5</v>
      </c>
      <c r="D465" s="5">
        <f t="shared" si="104"/>
        <v>0</v>
      </c>
      <c r="E465" s="5">
        <f t="shared" si="106"/>
        <v>0</v>
      </c>
      <c r="F465" s="5">
        <f t="shared" si="107"/>
        <v>130.90756007118765</v>
      </c>
      <c r="G465" s="5">
        <f t="shared" si="101"/>
        <v>1309075.6007149273</v>
      </c>
      <c r="H465" s="5">
        <f t="shared" si="108"/>
        <v>4.5225530763395918</v>
      </c>
      <c r="I465" s="5">
        <f t="shared" si="109"/>
        <v>2.195602412745919E-4</v>
      </c>
      <c r="J465" s="5">
        <f t="shared" si="103"/>
        <v>5.9948494167745224E-7</v>
      </c>
      <c r="K465" s="60">
        <f t="shared" si="102"/>
        <v>4.5225524768546501</v>
      </c>
      <c r="L465" s="5">
        <f t="shared" si="110"/>
        <v>130.90754271879629</v>
      </c>
      <c r="M465" s="5">
        <f t="shared" si="111"/>
        <v>4.5225524768546504E-3</v>
      </c>
    </row>
    <row r="466" spans="1:13" x14ac:dyDescent="0.25">
      <c r="B466" s="5">
        <f>'Mg2+离子浓度'!B466</f>
        <v>4.3977504396749625</v>
      </c>
      <c r="C466" s="5">
        <f t="shared" si="105"/>
        <v>3.00000000000189E-4</v>
      </c>
      <c r="D466" s="5">
        <f t="shared" si="104"/>
        <v>0</v>
      </c>
      <c r="E466" s="5">
        <f t="shared" si="106"/>
        <v>0</v>
      </c>
      <c r="F466" s="5">
        <f t="shared" si="107"/>
        <v>130.90754271879629</v>
      </c>
      <c r="G466" s="5">
        <f t="shared" ref="G466:G529" si="112">F466/C466</f>
        <v>436358.47572904604</v>
      </c>
      <c r="H466" s="5">
        <f t="shared" si="108"/>
        <v>4.522552476854651</v>
      </c>
      <c r="I466" s="5">
        <f t="shared" si="109"/>
        <v>2.1957519086468857E-4</v>
      </c>
      <c r="J466" s="5">
        <f t="shared" si="103"/>
        <v>1.0383382397228842E-6</v>
      </c>
      <c r="K466" s="60">
        <f t="shared" ref="K466:K529" si="113">H466-J466</f>
        <v>4.5225514385164116</v>
      </c>
      <c r="L466" s="5">
        <f t="shared" si="110"/>
        <v>130.9075126635768</v>
      </c>
      <c r="M466" s="5">
        <f t="shared" si="111"/>
        <v>4.5225514385164121E-3</v>
      </c>
    </row>
    <row r="467" spans="1:13" x14ac:dyDescent="0.25">
      <c r="B467" s="5">
        <f>'Mg2+离子浓度'!B467</f>
        <v>4.3980504396749627</v>
      </c>
      <c r="C467" s="5">
        <f t="shared" si="105"/>
        <v>3.00000000000189E-4</v>
      </c>
      <c r="D467" s="5">
        <f t="shared" si="104"/>
        <v>0</v>
      </c>
      <c r="E467" s="5">
        <f t="shared" si="106"/>
        <v>0</v>
      </c>
      <c r="F467" s="5">
        <f t="shared" si="107"/>
        <v>130.9075126635768</v>
      </c>
      <c r="G467" s="5">
        <f t="shared" si="112"/>
        <v>436358.3755449811</v>
      </c>
      <c r="H467" s="5">
        <f t="shared" si="108"/>
        <v>4.5225514385164116</v>
      </c>
      <c r="I467" s="5">
        <f t="shared" si="109"/>
        <v>2.1959011914252191E-4</v>
      </c>
      <c r="J467" s="5">
        <f t="shared" si="103"/>
        <v>1.0383380013295642E-6</v>
      </c>
      <c r="K467" s="60">
        <f t="shared" si="113"/>
        <v>4.5225504001784103</v>
      </c>
      <c r="L467" s="5">
        <f t="shared" si="110"/>
        <v>130.90748260836418</v>
      </c>
      <c r="M467" s="5">
        <f t="shared" si="111"/>
        <v>4.5225504001784106E-3</v>
      </c>
    </row>
    <row r="468" spans="1:13" x14ac:dyDescent="0.25">
      <c r="B468" s="5">
        <f>'Mg2+离子浓度'!B468</f>
        <v>4.3982504396749622</v>
      </c>
      <c r="C468" s="5">
        <f t="shared" si="105"/>
        <v>1.9999999999953388E-4</v>
      </c>
      <c r="D468" s="5">
        <f t="shared" si="104"/>
        <v>0</v>
      </c>
      <c r="E468" s="5">
        <f t="shared" si="106"/>
        <v>0</v>
      </c>
      <c r="F468" s="5">
        <f t="shared" si="107"/>
        <v>130.90748260836418</v>
      </c>
      <c r="G468" s="5">
        <f t="shared" si="112"/>
        <v>654537.41304334637</v>
      </c>
      <c r="H468" s="5">
        <f t="shared" si="108"/>
        <v>4.5225504001784103</v>
      </c>
      <c r="I468" s="5">
        <f t="shared" si="109"/>
        <v>2.1960005451784705E-4</v>
      </c>
      <c r="J468" s="5">
        <f t="shared" si="103"/>
        <v>8.4779923328437663E-7</v>
      </c>
      <c r="K468" s="60">
        <f t="shared" si="113"/>
        <v>4.5225495523791768</v>
      </c>
      <c r="L468" s="5">
        <f t="shared" si="110"/>
        <v>130.90745806839146</v>
      </c>
      <c r="M468" s="5">
        <f t="shared" si="111"/>
        <v>4.522549552379177E-3</v>
      </c>
    </row>
    <row r="469" spans="1:13" x14ac:dyDescent="0.25">
      <c r="B469" s="5">
        <f>'Mg2+离子浓度'!B469</f>
        <v>4.3992504396749625</v>
      </c>
      <c r="C469" s="5">
        <f t="shared" si="105"/>
        <v>1.000000000000334E-3</v>
      </c>
      <c r="D469" s="5">
        <f t="shared" si="104"/>
        <v>0</v>
      </c>
      <c r="E469" s="5">
        <f t="shared" si="106"/>
        <v>0</v>
      </c>
      <c r="F469" s="5">
        <f t="shared" si="107"/>
        <v>130.90745806839146</v>
      </c>
      <c r="G469" s="5">
        <f t="shared" si="112"/>
        <v>130907.45806834774</v>
      </c>
      <c r="H469" s="5">
        <f t="shared" si="108"/>
        <v>4.5225495523791768</v>
      </c>
      <c r="I469" s="5">
        <f t="shared" si="109"/>
        <v>2.1964994229858512E-4</v>
      </c>
      <c r="J469" s="5">
        <f t="shared" si="103"/>
        <v>1.8957363615229778E-6</v>
      </c>
      <c r="K469" s="60">
        <f t="shared" si="113"/>
        <v>4.5225476566428151</v>
      </c>
      <c r="L469" s="5">
        <f t="shared" si="110"/>
        <v>130.90740319535459</v>
      </c>
      <c r="M469" s="5">
        <f t="shared" si="111"/>
        <v>4.5225476566428148E-3</v>
      </c>
    </row>
    <row r="470" spans="1:13" x14ac:dyDescent="0.25">
      <c r="B470" s="5">
        <f>'Mg2+离子浓度'!B470</f>
        <v>4.4022504396749627</v>
      </c>
      <c r="C470" s="5">
        <f t="shared" si="105"/>
        <v>3.0000000000001137E-3</v>
      </c>
      <c r="D470" s="5">
        <f t="shared" si="104"/>
        <v>0</v>
      </c>
      <c r="E470" s="5">
        <f t="shared" si="106"/>
        <v>0</v>
      </c>
      <c r="F470" s="5">
        <f t="shared" si="107"/>
        <v>130.90740319535459</v>
      </c>
      <c r="G470" s="5">
        <f t="shared" si="112"/>
        <v>43635.801065116546</v>
      </c>
      <c r="H470" s="5">
        <f t="shared" si="108"/>
        <v>4.5225476566428142</v>
      </c>
      <c r="I470" s="5">
        <f t="shared" si="109"/>
        <v>2.1979963700537107E-4</v>
      </c>
      <c r="J470" s="5">
        <f t="shared" si="103"/>
        <v>3.283510319549487E-6</v>
      </c>
      <c r="K470" s="60">
        <f t="shared" si="113"/>
        <v>4.5225443731324946</v>
      </c>
      <c r="L470" s="5">
        <f t="shared" si="110"/>
        <v>130.90730815250663</v>
      </c>
      <c r="M470" s="5">
        <f t="shared" si="111"/>
        <v>4.5225443731324944E-3</v>
      </c>
    </row>
    <row r="471" spans="1:13" x14ac:dyDescent="0.25">
      <c r="B471" s="5">
        <f>'Mg2+离子浓度'!B471</f>
        <v>4.4052504396749628</v>
      </c>
      <c r="C471" s="5">
        <f t="shared" si="105"/>
        <v>3.0000000000001137E-3</v>
      </c>
      <c r="D471" s="5">
        <f t="shared" si="104"/>
        <v>0</v>
      </c>
      <c r="E471" s="5">
        <f t="shared" si="106"/>
        <v>0</v>
      </c>
      <c r="F471" s="5">
        <f t="shared" si="107"/>
        <v>130.90730815250663</v>
      </c>
      <c r="G471" s="5">
        <f t="shared" si="112"/>
        <v>43635.769384167223</v>
      </c>
      <c r="H471" s="5">
        <f t="shared" si="108"/>
        <v>4.5225443731324946</v>
      </c>
      <c r="I471" s="5">
        <f t="shared" si="109"/>
        <v>2.1994926409363362E-4</v>
      </c>
      <c r="J471" s="5">
        <f t="shared" si="103"/>
        <v>3.2835079356188271E-6</v>
      </c>
      <c r="K471" s="60">
        <f t="shared" si="113"/>
        <v>4.5225410896245588</v>
      </c>
      <c r="L471" s="5">
        <f t="shared" si="110"/>
        <v>130.90721310972768</v>
      </c>
      <c r="M471" s="5">
        <f t="shared" si="111"/>
        <v>4.5225410896245592E-3</v>
      </c>
    </row>
    <row r="472" spans="1:13" x14ac:dyDescent="0.25">
      <c r="B472" s="5">
        <f>'Mg2+离子浓度'!B472</f>
        <v>4.4072504396749625</v>
      </c>
      <c r="C472" s="5">
        <f t="shared" si="105"/>
        <v>1.9999999999997797E-3</v>
      </c>
      <c r="D472" s="5">
        <f t="shared" si="104"/>
        <v>0</v>
      </c>
      <c r="E472" s="5">
        <f t="shared" si="106"/>
        <v>0</v>
      </c>
      <c r="F472" s="5">
        <f t="shared" si="107"/>
        <v>130.90721310972768</v>
      </c>
      <c r="G472" s="5">
        <f t="shared" si="112"/>
        <v>65453.606554871047</v>
      </c>
      <c r="H472" s="5">
        <f t="shared" si="108"/>
        <v>4.5225410896245588</v>
      </c>
      <c r="I472" s="5">
        <f t="shared" si="109"/>
        <v>2.2004896211088296E-4</v>
      </c>
      <c r="J472" s="5">
        <f t="shared" si="103"/>
        <v>2.6809710564118103E-6</v>
      </c>
      <c r="K472" s="60">
        <f t="shared" si="113"/>
        <v>4.5225384086535021</v>
      </c>
      <c r="L472" s="5">
        <f t="shared" si="110"/>
        <v>130.90713550767995</v>
      </c>
      <c r="M472" s="5">
        <f t="shared" si="111"/>
        <v>4.5225384086535021E-3</v>
      </c>
    </row>
    <row r="473" spans="1:13" x14ac:dyDescent="0.25">
      <c r="B473" s="5">
        <f>'Mg2+离子浓度'!B473</f>
        <v>4.4172504396749623</v>
      </c>
      <c r="C473" s="5">
        <f t="shared" si="105"/>
        <v>9.9999999999997868E-3</v>
      </c>
      <c r="D473" s="5">
        <f t="shared" si="104"/>
        <v>0</v>
      </c>
      <c r="E473" s="5">
        <f t="shared" si="106"/>
        <v>0</v>
      </c>
      <c r="F473" s="5">
        <f t="shared" si="107"/>
        <v>130.90713550767995</v>
      </c>
      <c r="G473" s="5">
        <f t="shared" si="112"/>
        <v>13090.713550768274</v>
      </c>
      <c r="H473" s="5">
        <f t="shared" si="108"/>
        <v>4.5225384086535021</v>
      </c>
      <c r="I473" s="5">
        <f t="shared" si="109"/>
        <v>2.2054811990575033E-4</v>
      </c>
      <c r="J473" s="5">
        <f t="shared" si="103"/>
        <v>5.9948299740976513E-6</v>
      </c>
      <c r="K473" s="60">
        <f t="shared" si="113"/>
        <v>4.5225324138235283</v>
      </c>
      <c r="L473" s="5">
        <f t="shared" si="110"/>
        <v>130.90696198432894</v>
      </c>
      <c r="M473" s="5">
        <f t="shared" si="111"/>
        <v>4.5225324138235285E-3</v>
      </c>
    </row>
    <row r="474" spans="1:13" x14ac:dyDescent="0.25">
      <c r="B474" s="5">
        <f>'Mg2+离子浓度'!B474</f>
        <v>4.4472504396749626</v>
      </c>
      <c r="C474" s="5">
        <f t="shared" si="105"/>
        <v>3.0000000000000249E-2</v>
      </c>
      <c r="D474" s="5">
        <f t="shared" si="104"/>
        <v>0</v>
      </c>
      <c r="E474" s="5">
        <f t="shared" si="106"/>
        <v>0</v>
      </c>
      <c r="F474" s="5">
        <f t="shared" si="107"/>
        <v>130.90696198432894</v>
      </c>
      <c r="G474" s="5">
        <f t="shared" si="112"/>
        <v>4363.5653994775957</v>
      </c>
      <c r="H474" s="5">
        <f t="shared" si="108"/>
        <v>4.5225324138235274</v>
      </c>
      <c r="I474" s="5">
        <f t="shared" si="109"/>
        <v>2.2204569029466334E-4</v>
      </c>
      <c r="J474" s="5">
        <f t="shared" ref="J474:J537" si="114">H474*($C$8/3.1415926)^(1/2)*C474^(1/2)</f>
        <v>1.0383336334272165E-5</v>
      </c>
      <c r="K474" s="60">
        <f t="shared" si="113"/>
        <v>4.5225220304871936</v>
      </c>
      <c r="L474" s="5">
        <f t="shared" si="110"/>
        <v>130.90666143346706</v>
      </c>
      <c r="M474" s="5">
        <f t="shared" si="111"/>
        <v>4.5225220304871937E-3</v>
      </c>
    </row>
    <row r="475" spans="1:13" x14ac:dyDescent="0.25">
      <c r="B475" s="5">
        <f>'Mg2+离子浓度'!B475</f>
        <v>4.4772504396749628</v>
      </c>
      <c r="C475" s="5">
        <f t="shared" si="105"/>
        <v>3.0000000000000249E-2</v>
      </c>
      <c r="D475" s="5">
        <f t="shared" si="104"/>
        <v>0</v>
      </c>
      <c r="E475" s="5">
        <f t="shared" si="106"/>
        <v>0</v>
      </c>
      <c r="F475" s="5">
        <f t="shared" si="107"/>
        <v>130.90666143346706</v>
      </c>
      <c r="G475" s="5">
        <f t="shared" si="112"/>
        <v>4363.5553811155323</v>
      </c>
      <c r="H475" s="5">
        <f t="shared" si="108"/>
        <v>4.5225220304871936</v>
      </c>
      <c r="I475" s="5">
        <f t="shared" si="109"/>
        <v>2.2354303979380097E-4</v>
      </c>
      <c r="J475" s="5">
        <f t="shared" si="114"/>
        <v>1.0383312495045918E-5</v>
      </c>
      <c r="K475" s="60">
        <f t="shared" si="113"/>
        <v>4.5225116471746984</v>
      </c>
      <c r="L475" s="5">
        <f t="shared" si="110"/>
        <v>130.90636088329524</v>
      </c>
      <c r="M475" s="5">
        <f t="shared" si="111"/>
        <v>4.5225116471746983E-3</v>
      </c>
    </row>
    <row r="476" spans="1:13" x14ac:dyDescent="0.25">
      <c r="B476" s="5">
        <f>'Mg2+离子浓度'!B476</f>
        <v>4.4972504396749624</v>
      </c>
      <c r="C476" s="5">
        <f t="shared" si="105"/>
        <v>1.9999999999999574E-2</v>
      </c>
      <c r="D476" s="5">
        <f t="shared" si="104"/>
        <v>0</v>
      </c>
      <c r="E476" s="5">
        <f t="shared" si="106"/>
        <v>0</v>
      </c>
      <c r="F476" s="5">
        <f t="shared" si="107"/>
        <v>130.90636088329524</v>
      </c>
      <c r="G476" s="5">
        <f t="shared" si="112"/>
        <v>6545.318044164901</v>
      </c>
      <c r="H476" s="5">
        <f t="shared" si="108"/>
        <v>4.5225116471746984</v>
      </c>
      <c r="I476" s="5">
        <f t="shared" si="109"/>
        <v>2.2454109713035473E-4</v>
      </c>
      <c r="J476" s="5">
        <f t="shared" si="114"/>
        <v>8.4779196863069675E-6</v>
      </c>
      <c r="K476" s="60">
        <f t="shared" si="113"/>
        <v>4.5225031692550122</v>
      </c>
      <c r="L476" s="5">
        <f t="shared" si="110"/>
        <v>130.90611548567097</v>
      </c>
      <c r="M476" s="5">
        <f t="shared" si="111"/>
        <v>4.5225031692550125E-3</v>
      </c>
    </row>
    <row r="477" spans="1:13" x14ac:dyDescent="0.25">
      <c r="B477" s="5">
        <f>'Mg2+离子浓度'!B477</f>
        <v>4.5472504396749622</v>
      </c>
      <c r="C477" s="5">
        <f t="shared" si="105"/>
        <v>4.9999999999999822E-2</v>
      </c>
      <c r="D477" s="5">
        <f t="shared" si="104"/>
        <v>0</v>
      </c>
      <c r="E477" s="5">
        <f t="shared" si="106"/>
        <v>0</v>
      </c>
      <c r="F477" s="5">
        <f t="shared" si="107"/>
        <v>130.90611548567097</v>
      </c>
      <c r="G477" s="5">
        <f t="shared" si="112"/>
        <v>2618.1223097134284</v>
      </c>
      <c r="H477" s="5">
        <f t="shared" si="108"/>
        <v>4.5225031692550122</v>
      </c>
      <c r="I477" s="5">
        <f t="shared" si="109"/>
        <v>2.2703709795408194E-4</v>
      </c>
      <c r="J477" s="5">
        <f t="shared" si="114"/>
        <v>1.3404742885719756E-5</v>
      </c>
      <c r="K477" s="60">
        <f t="shared" si="113"/>
        <v>4.5224897645121267</v>
      </c>
      <c r="L477" s="5">
        <f t="shared" si="110"/>
        <v>130.90572747868578</v>
      </c>
      <c r="M477" s="5">
        <f t="shared" si="111"/>
        <v>4.5224897645121265E-3</v>
      </c>
    </row>
    <row r="478" spans="1:13" x14ac:dyDescent="0.25">
      <c r="A478" t="s">
        <v>251</v>
      </c>
      <c r="B478" s="5">
        <f>'Mg2+离子浓度'!B478</f>
        <v>4.5972504396749621</v>
      </c>
      <c r="C478" s="5">
        <f t="shared" si="105"/>
        <v>4.9999999999999822E-2</v>
      </c>
      <c r="D478" s="5">
        <f t="shared" si="104"/>
        <v>0</v>
      </c>
      <c r="E478" s="5">
        <f t="shared" si="106"/>
        <v>0</v>
      </c>
      <c r="F478" s="5">
        <f t="shared" si="107"/>
        <v>130.90572747868578</v>
      </c>
      <c r="G478" s="5">
        <f t="shared" si="112"/>
        <v>2618.1145495737246</v>
      </c>
      <c r="H478" s="5">
        <f t="shared" si="108"/>
        <v>4.5224897645121267</v>
      </c>
      <c r="I478" s="5">
        <f t="shared" si="109"/>
        <v>2.2953283936395094E-4</v>
      </c>
      <c r="J478" s="5">
        <f t="shared" si="114"/>
        <v>1.3404703153932933E-5</v>
      </c>
      <c r="K478" s="60">
        <f t="shared" si="113"/>
        <v>4.522476359808973</v>
      </c>
      <c r="L478" s="5">
        <f t="shared" si="110"/>
        <v>130.90533947285064</v>
      </c>
      <c r="M478" s="5">
        <f t="shared" si="111"/>
        <v>4.5224763598089735E-3</v>
      </c>
    </row>
    <row r="479" spans="1:13" x14ac:dyDescent="0.25">
      <c r="A479" s="5">
        <f>(A459+A480)*16</f>
        <v>4.6903844971211042</v>
      </c>
      <c r="B479" s="5">
        <f>'Mg2+离子浓度'!B479</f>
        <v>4.6472504396749628</v>
      </c>
      <c r="C479" s="5">
        <f t="shared" si="105"/>
        <v>5.0000000000000711E-2</v>
      </c>
      <c r="D479" s="5">
        <f t="shared" si="104"/>
        <v>0</v>
      </c>
      <c r="E479" s="5">
        <f t="shared" si="106"/>
        <v>0</v>
      </c>
      <c r="F479" s="5">
        <f t="shared" si="107"/>
        <v>130.90533947285064</v>
      </c>
      <c r="G479" s="5">
        <f t="shared" si="112"/>
        <v>2618.1067894569755</v>
      </c>
      <c r="H479" s="5">
        <f t="shared" si="108"/>
        <v>4.522476359808973</v>
      </c>
      <c r="I479" s="5">
        <f t="shared" si="109"/>
        <v>2.3202856597702231E-4</v>
      </c>
      <c r="J479" s="5">
        <f t="shared" si="114"/>
        <v>1.3404663422263992E-5</v>
      </c>
      <c r="K479" s="60">
        <f t="shared" si="113"/>
        <v>4.5224629551455511</v>
      </c>
      <c r="L479" s="5">
        <f t="shared" si="110"/>
        <v>130.90495146816556</v>
      </c>
      <c r="M479" s="5">
        <f t="shared" si="111"/>
        <v>4.5224629551455509E-3</v>
      </c>
    </row>
    <row r="480" spans="1:13" x14ac:dyDescent="0.25">
      <c r="A480" s="79">
        <v>0.2931415442581049</v>
      </c>
      <c r="B480" s="5">
        <f>'Mg2+离子浓度'!B480</f>
        <v>4.6903994707450316</v>
      </c>
      <c r="C480" s="5">
        <f t="shared" si="105"/>
        <v>4.3149031070068844E-2</v>
      </c>
      <c r="D480" s="5">
        <f t="shared" si="104"/>
        <v>0</v>
      </c>
      <c r="E480" s="5">
        <f t="shared" si="106"/>
        <v>0</v>
      </c>
      <c r="F480" s="5">
        <f t="shared" si="107"/>
        <v>130.90495146816556</v>
      </c>
      <c r="G480" s="5">
        <f t="shared" si="112"/>
        <v>3033.7865815710124</v>
      </c>
      <c r="H480" s="5">
        <f t="shared" si="108"/>
        <v>4.5224629551455511</v>
      </c>
      <c r="I480" s="5">
        <f t="shared" si="109"/>
        <v>2.341822226781169E-4</v>
      </c>
      <c r="J480" s="5">
        <f t="shared" si="114"/>
        <v>1.2452459796966067E-5</v>
      </c>
      <c r="K480" s="60">
        <f t="shared" si="113"/>
        <v>4.5224505026857544</v>
      </c>
      <c r="L480" s="5">
        <f t="shared" si="110"/>
        <v>130.9045910254905</v>
      </c>
      <c r="M480" s="5">
        <f t="shared" si="111"/>
        <v>4.5224505026857549E-3</v>
      </c>
    </row>
    <row r="481" spans="1:13" s="17" customFormat="1" x14ac:dyDescent="0.25">
      <c r="B481" s="5">
        <f>'Mg2+离子浓度'!B481</f>
        <v>4.6903994708450316</v>
      </c>
      <c r="C481" s="18">
        <f t="shared" si="105"/>
        <v>1.000000082740371E-10</v>
      </c>
      <c r="D481" s="18">
        <f t="shared" si="104"/>
        <v>1093006.8311928215</v>
      </c>
      <c r="E481" s="18">
        <f t="shared" si="106"/>
        <v>1.0930069216286122E-4</v>
      </c>
      <c r="F481" s="18">
        <f t="shared" si="107"/>
        <v>130.90470032618268</v>
      </c>
      <c r="G481" s="18">
        <f t="shared" si="112"/>
        <v>1309046894950.801</v>
      </c>
      <c r="H481" s="18">
        <f t="shared" si="108"/>
        <v>4.5224542787715762</v>
      </c>
      <c r="I481" s="18">
        <f t="shared" si="109"/>
        <v>2.341817734030244E-4</v>
      </c>
      <c r="J481" s="5">
        <f t="shared" si="114"/>
        <v>5.9947187041225178E-10</v>
      </c>
      <c r="K481" s="18">
        <f t="shared" si="113"/>
        <v>4.5224542781721047</v>
      </c>
      <c r="L481" s="18">
        <f t="shared" si="110"/>
        <v>130.90470030883066</v>
      </c>
      <c r="M481" s="18">
        <f t="shared" si="111"/>
        <v>4.5224542781721047E-3</v>
      </c>
    </row>
    <row r="482" spans="1:13" s="17" customFormat="1" x14ac:dyDescent="0.25">
      <c r="B482" s="5">
        <f>'Mg2+离子浓度'!B482</f>
        <v>4.6903994711450316</v>
      </c>
      <c r="C482" s="18">
        <f t="shared" si="105"/>
        <v>3.000000248221113E-10</v>
      </c>
      <c r="D482" s="18">
        <f t="shared" si="104"/>
        <v>1093006.8311928215</v>
      </c>
      <c r="E482" s="18">
        <f t="shared" si="106"/>
        <v>3.2790207648858367E-4</v>
      </c>
      <c r="F482" s="18">
        <f t="shared" si="107"/>
        <v>130.90502821090715</v>
      </c>
      <c r="G482" s="18">
        <f t="shared" si="112"/>
        <v>436350057932.59149</v>
      </c>
      <c r="H482" s="18">
        <f t="shared" si="108"/>
        <v>4.522465606429571</v>
      </c>
      <c r="I482" s="18">
        <f t="shared" si="109"/>
        <v>2.3418235998690415E-4</v>
      </c>
      <c r="J482" s="5">
        <f t="shared" si="114"/>
        <v>1.0383183379930396E-9</v>
      </c>
      <c r="K482" s="18">
        <f t="shared" si="113"/>
        <v>4.5224656053912522</v>
      </c>
      <c r="L482" s="18">
        <f t="shared" si="110"/>
        <v>130.9050281808525</v>
      </c>
      <c r="M482" s="18">
        <f t="shared" si="111"/>
        <v>4.5224656053912526E-3</v>
      </c>
    </row>
    <row r="483" spans="1:13" s="17" customFormat="1" x14ac:dyDescent="0.25">
      <c r="B483" s="5">
        <f>'Mg2+离子浓度'!B483</f>
        <v>4.6903994715450317</v>
      </c>
      <c r="C483" s="18">
        <f t="shared" si="105"/>
        <v>4.000000330961484E-10</v>
      </c>
      <c r="D483" s="18">
        <f t="shared" si="104"/>
        <v>1093006.8311928215</v>
      </c>
      <c r="E483" s="18">
        <f t="shared" si="106"/>
        <v>4.3720276865144488E-4</v>
      </c>
      <c r="F483" s="18">
        <f t="shared" si="107"/>
        <v>130.90546538362116</v>
      </c>
      <c r="G483" s="18">
        <f t="shared" si="112"/>
        <v>327263636381.13824</v>
      </c>
      <c r="H483" s="18">
        <f t="shared" si="108"/>
        <v>4.5224807097345412</v>
      </c>
      <c r="I483" s="18">
        <f t="shared" si="109"/>
        <v>2.3418314208636687E-4</v>
      </c>
      <c r="J483" s="5">
        <f t="shared" si="114"/>
        <v>1.1989507479130571E-9</v>
      </c>
      <c r="K483" s="18">
        <f t="shared" si="113"/>
        <v>4.52248070853559</v>
      </c>
      <c r="L483" s="18">
        <f t="shared" si="110"/>
        <v>130.90546534891692</v>
      </c>
      <c r="M483" s="18">
        <f t="shared" si="111"/>
        <v>4.5224807085355902E-3</v>
      </c>
    </row>
    <row r="484" spans="1:13" s="17" customFormat="1" x14ac:dyDescent="0.25">
      <c r="B484" s="5">
        <f>'Mg2+离子浓度'!B484</f>
        <v>4.6903994717450317</v>
      </c>
      <c r="C484" s="18">
        <f t="shared" si="105"/>
        <v>2.000000165480742E-10</v>
      </c>
      <c r="D484" s="18">
        <f t="shared" si="104"/>
        <v>1093006.8311928215</v>
      </c>
      <c r="E484" s="18">
        <f t="shared" si="106"/>
        <v>2.1860138432572244E-4</v>
      </c>
      <c r="F484" s="18">
        <f t="shared" si="107"/>
        <v>130.90568395030124</v>
      </c>
      <c r="G484" s="18">
        <f t="shared" si="112"/>
        <v>654528365595.58643</v>
      </c>
      <c r="H484" s="18">
        <f t="shared" si="108"/>
        <v>4.5224882607072336</v>
      </c>
      <c r="I484" s="18">
        <f t="shared" si="109"/>
        <v>2.3418353310089725E-4</v>
      </c>
      <c r="J484" s="5">
        <f t="shared" si="114"/>
        <v>8.4778761966663626E-10</v>
      </c>
      <c r="K484" s="18">
        <f t="shared" si="113"/>
        <v>4.522488259859446</v>
      </c>
      <c r="L484" s="18">
        <f t="shared" si="110"/>
        <v>130.90568392576159</v>
      </c>
      <c r="M484" s="18">
        <f t="shared" si="111"/>
        <v>4.5224882598594463E-3</v>
      </c>
    </row>
    <row r="485" spans="1:13" s="17" customFormat="1" x14ac:dyDescent="0.25">
      <c r="B485" s="5">
        <f>'Mg2+离子浓度'!B485</f>
        <v>4.6903994807450315</v>
      </c>
      <c r="C485" s="18">
        <f t="shared" si="105"/>
        <v>8.9999998564849193E-9</v>
      </c>
      <c r="D485" s="18">
        <f t="shared" si="104"/>
        <v>1093006.8311928215</v>
      </c>
      <c r="E485" s="18">
        <f t="shared" si="106"/>
        <v>9.83706132387243E-3</v>
      </c>
      <c r="F485" s="18">
        <f t="shared" si="107"/>
        <v>130.91552098708547</v>
      </c>
      <c r="G485" s="18">
        <f t="shared" si="112"/>
        <v>14546169230.520014</v>
      </c>
      <c r="H485" s="18">
        <f t="shared" si="108"/>
        <v>4.5228281075498948</v>
      </c>
      <c r="I485" s="18">
        <f t="shared" si="109"/>
        <v>2.3420113150294771E-4</v>
      </c>
      <c r="J485" s="5">
        <f t="shared" si="114"/>
        <v>5.68755932869332E-9</v>
      </c>
      <c r="K485" s="18">
        <f t="shared" si="113"/>
        <v>4.5228281018623351</v>
      </c>
      <c r="L485" s="18">
        <f t="shared" si="110"/>
        <v>130.91552082245622</v>
      </c>
      <c r="M485" s="18">
        <f t="shared" si="111"/>
        <v>4.522828101862335E-3</v>
      </c>
    </row>
    <row r="486" spans="1:13" s="17" customFormat="1" x14ac:dyDescent="0.25">
      <c r="B486" s="5">
        <f>'Mg2+离子浓度'!B486</f>
        <v>4.6903995707450319</v>
      </c>
      <c r="C486" s="18">
        <f t="shared" si="105"/>
        <v>9.0000000341206032E-8</v>
      </c>
      <c r="D486" s="18">
        <f t="shared" si="104"/>
        <v>1093006.8311928215</v>
      </c>
      <c r="E486" s="18">
        <f t="shared" si="106"/>
        <v>9.8370615180294455E-2</v>
      </c>
      <c r="F486" s="18">
        <f t="shared" si="107"/>
        <v>131.01389143763652</v>
      </c>
      <c r="G486" s="18">
        <f t="shared" si="112"/>
        <v>1455709899.3437724</v>
      </c>
      <c r="H486" s="18">
        <f t="shared" si="108"/>
        <v>4.5262265788338949</v>
      </c>
      <c r="I486" s="18">
        <f t="shared" si="109"/>
        <v>2.3437711567512811E-4</v>
      </c>
      <c r="J486" s="5">
        <f t="shared" si="114"/>
        <v>1.7999156467439243E-8</v>
      </c>
      <c r="K486" s="18">
        <f t="shared" si="113"/>
        <v>4.5262265608347381</v>
      </c>
      <c r="L486" s="18">
        <f t="shared" si="110"/>
        <v>131.01389091664191</v>
      </c>
      <c r="M486" s="18">
        <f t="shared" si="111"/>
        <v>4.5262265608347384E-3</v>
      </c>
    </row>
    <row r="487" spans="1:13" s="17" customFormat="1" x14ac:dyDescent="0.25">
      <c r="B487" s="5">
        <f>'Mg2+离子浓度'!B487</f>
        <v>4.6904004707450317</v>
      </c>
      <c r="C487" s="18">
        <f t="shared" si="105"/>
        <v>8.9999999985934664E-7</v>
      </c>
      <c r="D487" s="18">
        <f t="shared" si="104"/>
        <v>1093006.8311928215</v>
      </c>
      <c r="E487" s="18">
        <f t="shared" si="106"/>
        <v>0.98370614791980426</v>
      </c>
      <c r="F487" s="18">
        <f t="shared" si="107"/>
        <v>131.99759706456172</v>
      </c>
      <c r="G487" s="18">
        <f t="shared" si="112"/>
        <v>146663996.76132277</v>
      </c>
      <c r="H487" s="18">
        <f t="shared" si="108"/>
        <v>4.5602113304161866</v>
      </c>
      <c r="I487" s="18">
        <f t="shared" si="109"/>
        <v>2.3613695977452523E-4</v>
      </c>
      <c r="J487" s="5">
        <f t="shared" si="114"/>
        <v>5.7345696279265008E-8</v>
      </c>
      <c r="K487" s="18">
        <f t="shared" si="113"/>
        <v>4.5602112730704905</v>
      </c>
      <c r="L487" s="18">
        <f t="shared" si="110"/>
        <v>131.99759540466189</v>
      </c>
      <c r="M487" s="18">
        <f t="shared" si="111"/>
        <v>4.5602112730704905E-3</v>
      </c>
    </row>
    <row r="488" spans="1:13" s="17" customFormat="1" x14ac:dyDescent="0.25">
      <c r="A488" s="18">
        <v>7.4868119641229509E-6</v>
      </c>
      <c r="B488" s="5">
        <f>'Mg2+离子浓度'!B488</f>
        <v>4.6904069575569958</v>
      </c>
      <c r="C488" s="18">
        <f t="shared" si="105"/>
        <v>6.4868119640237865E-6</v>
      </c>
      <c r="D488" s="18">
        <f t="shared" si="104"/>
        <v>1093006.8311928215</v>
      </c>
      <c r="E488" s="18">
        <f t="shared" si="106"/>
        <v>7.0901297893413213</v>
      </c>
      <c r="F488" s="18">
        <f t="shared" si="107"/>
        <v>139.08772519400321</v>
      </c>
      <c r="G488" s="18">
        <f t="shared" si="112"/>
        <v>21441615.07461467</v>
      </c>
      <c r="H488" s="18">
        <f t="shared" si="108"/>
        <v>4.8051588396815816</v>
      </c>
      <c r="I488" s="18">
        <f t="shared" si="109"/>
        <v>2.4882118101005128E-4</v>
      </c>
      <c r="J488" s="5">
        <f t="shared" si="114"/>
        <v>1.622250845014525E-7</v>
      </c>
      <c r="K488" s="18">
        <f t="shared" si="113"/>
        <v>4.8051586774564967</v>
      </c>
      <c r="L488" s="18">
        <f t="shared" si="110"/>
        <v>139.08772049831703</v>
      </c>
      <c r="M488" s="18">
        <f t="shared" si="111"/>
        <v>4.8051586774564966E-3</v>
      </c>
    </row>
    <row r="489" spans="1:13" x14ac:dyDescent="0.25">
      <c r="B489" s="5">
        <f>'Mg2+离子浓度'!B489</f>
        <v>4.6904094707450312</v>
      </c>
      <c r="C489" s="5">
        <f t="shared" si="105"/>
        <v>2.5131880354578584E-6</v>
      </c>
      <c r="D489" s="5">
        <f t="shared" si="104"/>
        <v>0</v>
      </c>
      <c r="E489" s="5">
        <f t="shared" si="106"/>
        <v>0</v>
      </c>
      <c r="F489" s="5">
        <f t="shared" si="107"/>
        <v>139.08772049831703</v>
      </c>
      <c r="G489" s="5">
        <f t="shared" si="112"/>
        <v>55343141.275530428</v>
      </c>
      <c r="H489" s="5">
        <f t="shared" si="108"/>
        <v>4.8051586774564967</v>
      </c>
      <c r="I489" s="5">
        <f t="shared" si="109"/>
        <v>2.4882130593168779E-4</v>
      </c>
      <c r="J489" s="5">
        <f t="shared" si="114"/>
        <v>1.0097522547762202E-7</v>
      </c>
      <c r="K489" s="60">
        <f t="shared" si="113"/>
        <v>4.8051585764812712</v>
      </c>
      <c r="L489" s="5">
        <f t="shared" si="110"/>
        <v>139.08771757553865</v>
      </c>
      <c r="M489" s="5">
        <f t="shared" si="111"/>
        <v>4.8051585764812711E-3</v>
      </c>
    </row>
    <row r="490" spans="1:13" x14ac:dyDescent="0.25">
      <c r="B490" s="5">
        <f>'Mg2+离子浓度'!B490</f>
        <v>4.6904194707450317</v>
      </c>
      <c r="C490" s="5">
        <f t="shared" si="105"/>
        <v>1.0000000000509601E-5</v>
      </c>
      <c r="D490" s="5">
        <f t="shared" si="104"/>
        <v>0</v>
      </c>
      <c r="E490" s="5">
        <f t="shared" si="106"/>
        <v>0</v>
      </c>
      <c r="F490" s="5">
        <f t="shared" si="107"/>
        <v>139.08771757553865</v>
      </c>
      <c r="G490" s="5">
        <f t="shared" si="112"/>
        <v>13908771.756845072</v>
      </c>
      <c r="H490" s="5">
        <f t="shared" si="108"/>
        <v>4.8051585764812721</v>
      </c>
      <c r="I490" s="5">
        <f t="shared" si="109"/>
        <v>2.4882183119248342E-4</v>
      </c>
      <c r="J490" s="5">
        <f t="shared" si="114"/>
        <v>2.0141987900957298E-7</v>
      </c>
      <c r="K490" s="60">
        <f t="shared" si="113"/>
        <v>4.8051583750613931</v>
      </c>
      <c r="L490" s="5">
        <f t="shared" si="110"/>
        <v>139.08771174533956</v>
      </c>
      <c r="M490" s="5">
        <f t="shared" si="111"/>
        <v>4.8051583750613929E-3</v>
      </c>
    </row>
    <row r="491" spans="1:13" x14ac:dyDescent="0.25">
      <c r="B491" s="5">
        <f>'Mg2+离子浓度'!B491</f>
        <v>4.6904494707450315</v>
      </c>
      <c r="C491" s="5">
        <f t="shared" si="105"/>
        <v>2.9999999999752447E-5</v>
      </c>
      <c r="D491" s="5">
        <f t="shared" si="104"/>
        <v>0</v>
      </c>
      <c r="E491" s="5">
        <f t="shared" si="106"/>
        <v>0</v>
      </c>
      <c r="F491" s="5">
        <f t="shared" si="107"/>
        <v>139.08771174533956</v>
      </c>
      <c r="G491" s="5">
        <f t="shared" si="112"/>
        <v>4636257.0582162431</v>
      </c>
      <c r="H491" s="5">
        <f t="shared" si="108"/>
        <v>4.8051583750613931</v>
      </c>
      <c r="I491" s="5">
        <f t="shared" si="109"/>
        <v>2.4882341223096655E-4</v>
      </c>
      <c r="J491" s="5">
        <f t="shared" si="114"/>
        <v>3.4886944946491795E-7</v>
      </c>
      <c r="K491" s="60">
        <f t="shared" si="113"/>
        <v>4.8051580261919433</v>
      </c>
      <c r="L491" s="5">
        <f t="shared" si="110"/>
        <v>139.08770164713891</v>
      </c>
      <c r="M491" s="5">
        <f t="shared" si="111"/>
        <v>4.8051580261919431E-3</v>
      </c>
    </row>
    <row r="492" spans="1:13" x14ac:dyDescent="0.25">
      <c r="B492" s="5">
        <f>'Mg2+离子浓度'!B492</f>
        <v>4.6904794707450312</v>
      </c>
      <c r="C492" s="5">
        <f t="shared" si="105"/>
        <v>2.9999999999752447E-5</v>
      </c>
      <c r="D492" s="5">
        <f t="shared" si="104"/>
        <v>0</v>
      </c>
      <c r="E492" s="5">
        <f t="shared" si="106"/>
        <v>0</v>
      </c>
      <c r="F492" s="5">
        <f t="shared" si="107"/>
        <v>139.08770164713891</v>
      </c>
      <c r="G492" s="5">
        <f t="shared" si="112"/>
        <v>4636256.7216095543</v>
      </c>
      <c r="H492" s="5">
        <f t="shared" si="108"/>
        <v>4.8051580261919442</v>
      </c>
      <c r="I492" s="5">
        <f t="shared" si="109"/>
        <v>2.488249856339509E-4</v>
      </c>
      <c r="J492" s="5">
        <f t="shared" si="114"/>
        <v>3.4886942413591041E-7</v>
      </c>
      <c r="K492" s="60">
        <f t="shared" si="113"/>
        <v>4.8051576773225202</v>
      </c>
      <c r="L492" s="5">
        <f t="shared" si="110"/>
        <v>139.08769154893901</v>
      </c>
      <c r="M492" s="5">
        <f t="shared" si="111"/>
        <v>4.8051576773225201E-3</v>
      </c>
    </row>
    <row r="493" spans="1:13" x14ac:dyDescent="0.25">
      <c r="B493" s="5">
        <f>'Mg2+离子浓度'!B493</f>
        <v>4.6904994707450314</v>
      </c>
      <c r="C493" s="5">
        <f t="shared" si="105"/>
        <v>2.0000000000131024E-5</v>
      </c>
      <c r="D493" s="5">
        <f t="shared" si="104"/>
        <v>0</v>
      </c>
      <c r="E493" s="5">
        <f t="shared" si="106"/>
        <v>0</v>
      </c>
      <c r="F493" s="5">
        <f t="shared" si="107"/>
        <v>139.08769154893901</v>
      </c>
      <c r="G493" s="5">
        <f t="shared" si="112"/>
        <v>6954384.5774013903</v>
      </c>
      <c r="H493" s="5">
        <f t="shared" si="108"/>
        <v>4.8051576773225202</v>
      </c>
      <c r="I493" s="5">
        <f t="shared" si="109"/>
        <v>2.4882602854729789E-4</v>
      </c>
      <c r="J493" s="5">
        <f t="shared" si="114"/>
        <v>2.8485067131825734E-7</v>
      </c>
      <c r="K493" s="60">
        <f t="shared" si="113"/>
        <v>4.8051573924718491</v>
      </c>
      <c r="L493" s="5">
        <f t="shared" si="110"/>
        <v>139.08768330379391</v>
      </c>
      <c r="M493" s="5">
        <f t="shared" si="111"/>
        <v>4.8051573924718493E-3</v>
      </c>
    </row>
    <row r="494" spans="1:13" x14ac:dyDescent="0.25">
      <c r="B494" s="5">
        <f>'Mg2+离子浓度'!B494</f>
        <v>4.6905994707450311</v>
      </c>
      <c r="C494" s="5">
        <f t="shared" si="105"/>
        <v>9.9999999999766942E-5</v>
      </c>
      <c r="D494" s="5">
        <f t="shared" si="104"/>
        <v>0</v>
      </c>
      <c r="E494" s="5">
        <f t="shared" si="106"/>
        <v>0</v>
      </c>
      <c r="F494" s="5">
        <f t="shared" si="107"/>
        <v>139.08768330379391</v>
      </c>
      <c r="G494" s="5">
        <f t="shared" si="112"/>
        <v>1390876.8330411806</v>
      </c>
      <c r="H494" s="5">
        <f t="shared" si="108"/>
        <v>4.8051573924718491</v>
      </c>
      <c r="I494" s="5">
        <f t="shared" si="109"/>
        <v>2.4883131869060432E-4</v>
      </c>
      <c r="J494" s="5">
        <f t="shared" si="114"/>
        <v>6.3694542674299478E-7</v>
      </c>
      <c r="K494" s="60">
        <f t="shared" si="113"/>
        <v>4.8051567555264221</v>
      </c>
      <c r="L494" s="5">
        <f t="shared" si="110"/>
        <v>139.08766486709007</v>
      </c>
      <c r="M494" s="5">
        <f t="shared" si="111"/>
        <v>4.8051567555264223E-3</v>
      </c>
    </row>
    <row r="495" spans="1:13" x14ac:dyDescent="0.25">
      <c r="B495" s="5">
        <f>'Mg2+离子浓度'!B495</f>
        <v>4.6908994707450313</v>
      </c>
      <c r="C495" s="5">
        <f t="shared" si="105"/>
        <v>3.00000000000189E-4</v>
      </c>
      <c r="D495" s="5">
        <f t="shared" ref="D495:D558" si="115">D466</f>
        <v>0</v>
      </c>
      <c r="E495" s="5">
        <f t="shared" si="106"/>
        <v>0</v>
      </c>
      <c r="F495" s="5">
        <f t="shared" si="107"/>
        <v>139.08766486709007</v>
      </c>
      <c r="G495" s="5">
        <f t="shared" si="112"/>
        <v>463625.54955667478</v>
      </c>
      <c r="H495" s="5">
        <f t="shared" si="108"/>
        <v>4.8051567555264221</v>
      </c>
      <c r="I495" s="5">
        <f t="shared" si="109"/>
        <v>2.4884720038605769E-4</v>
      </c>
      <c r="J495" s="5">
        <f t="shared" si="114"/>
        <v>1.1032216945320769E-6</v>
      </c>
      <c r="K495" s="60">
        <f t="shared" si="113"/>
        <v>4.8051556523047276</v>
      </c>
      <c r="L495" s="5">
        <f t="shared" si="110"/>
        <v>139.08763293378649</v>
      </c>
      <c r="M495" s="5">
        <f t="shared" si="111"/>
        <v>4.8051556523047278E-3</v>
      </c>
    </row>
    <row r="496" spans="1:13" x14ac:dyDescent="0.25">
      <c r="B496" s="5">
        <f>'Mg2+离子浓度'!B496</f>
        <v>4.6911994707450315</v>
      </c>
      <c r="C496" s="5">
        <f t="shared" si="105"/>
        <v>3.00000000000189E-4</v>
      </c>
      <c r="D496" s="5">
        <f t="shared" si="115"/>
        <v>0</v>
      </c>
      <c r="E496" s="5">
        <f t="shared" si="106"/>
        <v>0</v>
      </c>
      <c r="F496" s="5">
        <f t="shared" si="107"/>
        <v>139.08763293378649</v>
      </c>
      <c r="G496" s="5">
        <f t="shared" si="112"/>
        <v>463625.44311232958</v>
      </c>
      <c r="H496" s="5">
        <f t="shared" si="108"/>
        <v>4.8051556523047276</v>
      </c>
      <c r="I496" s="5">
        <f t="shared" si="109"/>
        <v>2.4886305792845136E-4</v>
      </c>
      <c r="J496" s="5">
        <f t="shared" si="114"/>
        <v>1.1032214412420867E-6</v>
      </c>
      <c r="K496" s="60">
        <f t="shared" si="113"/>
        <v>4.8051545490832863</v>
      </c>
      <c r="L496" s="5">
        <f t="shared" si="110"/>
        <v>139.08760100049028</v>
      </c>
      <c r="M496" s="5">
        <f t="shared" si="111"/>
        <v>4.8051545490832865E-3</v>
      </c>
    </row>
    <row r="497" spans="1:13" x14ac:dyDescent="0.25">
      <c r="B497" s="5">
        <f>'Mg2+离子浓度'!B497</f>
        <v>4.6913994707450319</v>
      </c>
      <c r="C497" s="5">
        <f t="shared" si="105"/>
        <v>2.0000000000042206E-4</v>
      </c>
      <c r="D497" s="5">
        <f t="shared" si="115"/>
        <v>0</v>
      </c>
      <c r="E497" s="5">
        <f t="shared" si="106"/>
        <v>0</v>
      </c>
      <c r="F497" s="5">
        <f t="shared" si="107"/>
        <v>139.08760100049028</v>
      </c>
      <c r="G497" s="5">
        <f t="shared" si="112"/>
        <v>695438.00500098383</v>
      </c>
      <c r="H497" s="5">
        <f t="shared" si="108"/>
        <v>4.8051545490832872</v>
      </c>
      <c r="I497" s="5">
        <f t="shared" si="109"/>
        <v>2.4887361057292825E-4</v>
      </c>
      <c r="J497" s="5">
        <f t="shared" si="114"/>
        <v>9.0077632797062544E-7</v>
      </c>
      <c r="K497" s="60">
        <f t="shared" si="113"/>
        <v>4.805153648306959</v>
      </c>
      <c r="L497" s="5">
        <f t="shared" si="110"/>
        <v>139.08757492706908</v>
      </c>
      <c r="M497" s="5">
        <f t="shared" si="111"/>
        <v>4.8051536483069588E-3</v>
      </c>
    </row>
    <row r="498" spans="1:13" x14ac:dyDescent="0.25">
      <c r="B498" s="5">
        <f>'Mg2+离子浓度'!B498</f>
        <v>4.6923994707450314</v>
      </c>
      <c r="C498" s="5">
        <f t="shared" si="105"/>
        <v>9.9999999999944578E-4</v>
      </c>
      <c r="D498" s="5">
        <f t="shared" si="115"/>
        <v>0</v>
      </c>
      <c r="E498" s="5">
        <f t="shared" si="106"/>
        <v>0</v>
      </c>
      <c r="F498" s="5">
        <f t="shared" si="107"/>
        <v>139.08757492706908</v>
      </c>
      <c r="G498" s="5">
        <f t="shared" si="112"/>
        <v>139087.57492714617</v>
      </c>
      <c r="H498" s="5">
        <f t="shared" si="108"/>
        <v>4.805153648306959</v>
      </c>
      <c r="I498" s="5">
        <f t="shared" si="109"/>
        <v>2.48926612815252E-4</v>
      </c>
      <c r="J498" s="5">
        <f t="shared" si="114"/>
        <v>2.0141967242800292E-6</v>
      </c>
      <c r="K498" s="60">
        <f t="shared" si="113"/>
        <v>4.8051516341102349</v>
      </c>
      <c r="L498" s="5">
        <f t="shared" si="110"/>
        <v>139.08751662513782</v>
      </c>
      <c r="M498" s="5">
        <f t="shared" si="111"/>
        <v>4.8051516341102354E-3</v>
      </c>
    </row>
    <row r="499" spans="1:13" x14ac:dyDescent="0.25">
      <c r="B499" s="5">
        <f>'Mg2+离子浓度'!B499</f>
        <v>4.6953994707450315</v>
      </c>
      <c r="C499" s="5">
        <f t="shared" ref="C499:C562" si="116">B499-B498</f>
        <v>3.0000000000001137E-3</v>
      </c>
      <c r="D499" s="5">
        <f t="shared" si="115"/>
        <v>0</v>
      </c>
      <c r="E499" s="5">
        <f t="shared" ref="E499:E562" si="117">C499*D499</f>
        <v>0</v>
      </c>
      <c r="F499" s="5">
        <f t="shared" ref="F499:F562" si="118">E499+L498</f>
        <v>139.08751662513782</v>
      </c>
      <c r="G499" s="5">
        <f t="shared" si="112"/>
        <v>46362.505541710852</v>
      </c>
      <c r="H499" s="5">
        <f t="shared" ref="H499:H562" si="119">F499/$C$9/96485/0.0001</f>
        <v>4.8051516341102358</v>
      </c>
      <c r="I499" s="5">
        <f t="shared" ref="I499:I562" si="120">$C$8*H499/(50*0.000001)*B499</f>
        <v>2.4908565509374511E-4</v>
      </c>
      <c r="J499" s="5">
        <f t="shared" si="114"/>
        <v>3.4886896005233513E-6</v>
      </c>
      <c r="K499" s="60">
        <f t="shared" si="113"/>
        <v>4.8051481454206355</v>
      </c>
      <c r="L499" s="5">
        <f t="shared" ref="L499:L562" si="121">K499*0.0001*$C$9*96485</f>
        <v>139.08741564327303</v>
      </c>
      <c r="M499" s="5">
        <f t="shared" ref="M499:M562" si="122">K499*0.001</f>
        <v>4.805148145420636E-3</v>
      </c>
    </row>
    <row r="500" spans="1:13" x14ac:dyDescent="0.25">
      <c r="B500" s="5">
        <f>'Mg2+离子浓度'!B500</f>
        <v>4.6983994707450316</v>
      </c>
      <c r="C500" s="5">
        <f t="shared" si="116"/>
        <v>3.0000000000001137E-3</v>
      </c>
      <c r="D500" s="5">
        <f t="shared" si="115"/>
        <v>0</v>
      </c>
      <c r="E500" s="5">
        <f t="shared" si="117"/>
        <v>0</v>
      </c>
      <c r="F500" s="5">
        <f t="shared" si="118"/>
        <v>139.08741564327303</v>
      </c>
      <c r="G500" s="5">
        <f t="shared" si="112"/>
        <v>46362.471881089252</v>
      </c>
      <c r="H500" s="5">
        <f t="shared" si="119"/>
        <v>4.8051481454206364</v>
      </c>
      <c r="I500" s="5">
        <f t="shared" si="120"/>
        <v>2.492446207563855E-4</v>
      </c>
      <c r="J500" s="5">
        <f t="shared" si="114"/>
        <v>3.4886870676261508E-6</v>
      </c>
      <c r="K500" s="60">
        <f t="shared" si="113"/>
        <v>4.8051446567335692</v>
      </c>
      <c r="L500" s="5">
        <f t="shared" si="121"/>
        <v>139.08731466148154</v>
      </c>
      <c r="M500" s="5">
        <f t="shared" si="122"/>
        <v>4.8051446567335693E-3</v>
      </c>
    </row>
    <row r="501" spans="1:13" x14ac:dyDescent="0.25">
      <c r="B501" s="5">
        <f>'Mg2+离子浓度'!B501</f>
        <v>4.7003994707450314</v>
      </c>
      <c r="C501" s="5">
        <f t="shared" si="116"/>
        <v>1.9999999999997797E-3</v>
      </c>
      <c r="D501" s="5">
        <f t="shared" si="115"/>
        <v>0</v>
      </c>
      <c r="E501" s="5">
        <f t="shared" si="117"/>
        <v>0</v>
      </c>
      <c r="F501" s="5">
        <f t="shared" si="118"/>
        <v>139.08731466148154</v>
      </c>
      <c r="G501" s="5">
        <f t="shared" si="112"/>
        <v>69543.657330748436</v>
      </c>
      <c r="H501" s="5">
        <f t="shared" si="119"/>
        <v>4.8051446567335701</v>
      </c>
      <c r="I501" s="5">
        <f t="shared" si="120"/>
        <v>2.493505373910562E-4</v>
      </c>
      <c r="J501" s="5">
        <f t="shared" si="114"/>
        <v>2.8484989945429128E-6</v>
      </c>
      <c r="K501" s="60">
        <f t="shared" si="113"/>
        <v>4.8051418082345752</v>
      </c>
      <c r="L501" s="5">
        <f t="shared" si="121"/>
        <v>139.08723221025389</v>
      </c>
      <c r="M501" s="5">
        <f t="shared" si="122"/>
        <v>4.8051418082345754E-3</v>
      </c>
    </row>
    <row r="502" spans="1:13" x14ac:dyDescent="0.25">
      <c r="B502" s="5">
        <f>'Mg2+离子浓度'!B502</f>
        <v>4.7103994707450312</v>
      </c>
      <c r="C502" s="5">
        <f t="shared" si="116"/>
        <v>9.9999999999997868E-3</v>
      </c>
      <c r="D502" s="5">
        <f t="shared" si="115"/>
        <v>0</v>
      </c>
      <c r="E502" s="5">
        <f t="shared" si="117"/>
        <v>0</v>
      </c>
      <c r="F502" s="5">
        <f t="shared" si="118"/>
        <v>139.08723221025389</v>
      </c>
      <c r="G502" s="5">
        <f t="shared" si="112"/>
        <v>13908.723221025684</v>
      </c>
      <c r="H502" s="5">
        <f t="shared" si="119"/>
        <v>4.8051418082345743</v>
      </c>
      <c r="I502" s="5">
        <f t="shared" si="120"/>
        <v>2.4988087723120707E-4</v>
      </c>
      <c r="J502" s="5">
        <f t="shared" si="114"/>
        <v>6.369433609823304E-6</v>
      </c>
      <c r="K502" s="60">
        <f t="shared" si="113"/>
        <v>4.8051354388009644</v>
      </c>
      <c r="L502" s="5">
        <f t="shared" si="121"/>
        <v>139.08704784381331</v>
      </c>
      <c r="M502" s="5">
        <f t="shared" si="122"/>
        <v>4.8051354388009646E-3</v>
      </c>
    </row>
    <row r="503" spans="1:13" x14ac:dyDescent="0.25">
      <c r="B503" s="5">
        <f>'Mg2+离子浓度'!B503</f>
        <v>4.7403994707450314</v>
      </c>
      <c r="C503" s="5">
        <f t="shared" si="116"/>
        <v>3.0000000000000249E-2</v>
      </c>
      <c r="D503" s="5">
        <f t="shared" si="115"/>
        <v>0</v>
      </c>
      <c r="E503" s="5">
        <f t="shared" si="117"/>
        <v>0</v>
      </c>
      <c r="F503" s="5">
        <f t="shared" si="118"/>
        <v>139.08704784381331</v>
      </c>
      <c r="G503" s="5">
        <f t="shared" si="112"/>
        <v>4636.2349281270717</v>
      </c>
      <c r="H503" s="5">
        <f t="shared" si="119"/>
        <v>4.8051354388009635</v>
      </c>
      <c r="I503" s="5">
        <f t="shared" si="120"/>
        <v>2.5147200686009114E-4</v>
      </c>
      <c r="J503" s="5">
        <f t="shared" si="114"/>
        <v>1.1032168003992053E-5</v>
      </c>
      <c r="K503" s="60">
        <f t="shared" si="113"/>
        <v>4.8051244066329595</v>
      </c>
      <c r="L503" s="5">
        <f t="shared" si="121"/>
        <v>139.08672851219436</v>
      </c>
      <c r="M503" s="5">
        <f t="shared" si="122"/>
        <v>4.80512440663296E-3</v>
      </c>
    </row>
    <row r="504" spans="1:13" x14ac:dyDescent="0.25">
      <c r="B504" s="5">
        <f>'Mg2+离子浓度'!B504</f>
        <v>4.7703994707450317</v>
      </c>
      <c r="C504" s="5">
        <f t="shared" si="116"/>
        <v>3.0000000000000249E-2</v>
      </c>
      <c r="D504" s="5">
        <f t="shared" si="115"/>
        <v>0</v>
      </c>
      <c r="E504" s="5">
        <f t="shared" si="117"/>
        <v>0</v>
      </c>
      <c r="F504" s="5">
        <f t="shared" si="118"/>
        <v>139.08672851219436</v>
      </c>
      <c r="G504" s="5">
        <f t="shared" si="112"/>
        <v>4636.2242837397735</v>
      </c>
      <c r="H504" s="5">
        <f t="shared" si="119"/>
        <v>4.8051244066329604</v>
      </c>
      <c r="I504" s="5">
        <f t="shared" si="120"/>
        <v>2.5306288670597565E-4</v>
      </c>
      <c r="J504" s="5">
        <f t="shared" si="114"/>
        <v>1.1032142675105405E-5</v>
      </c>
      <c r="K504" s="60">
        <f t="shared" si="113"/>
        <v>4.8051133744902854</v>
      </c>
      <c r="L504" s="5">
        <f t="shared" si="121"/>
        <v>139.08640918130854</v>
      </c>
      <c r="M504" s="5">
        <f t="shared" si="122"/>
        <v>4.8051133744902857E-3</v>
      </c>
    </row>
    <row r="505" spans="1:13" x14ac:dyDescent="0.25">
      <c r="B505" s="5">
        <f>'Mg2+离子浓度'!B505</f>
        <v>4.7903994707450313</v>
      </c>
      <c r="C505" s="5">
        <f t="shared" si="116"/>
        <v>1.9999999999999574E-2</v>
      </c>
      <c r="D505" s="5">
        <f t="shared" si="115"/>
        <v>0</v>
      </c>
      <c r="E505" s="5">
        <f t="shared" si="117"/>
        <v>0</v>
      </c>
      <c r="F505" s="5">
        <f t="shared" si="118"/>
        <v>139.08640918130854</v>
      </c>
      <c r="G505" s="5">
        <f t="shared" si="112"/>
        <v>6954.3204590655751</v>
      </c>
      <c r="H505" s="5">
        <f t="shared" si="119"/>
        <v>4.8051133744902845</v>
      </c>
      <c r="I505" s="5">
        <f t="shared" si="120"/>
        <v>2.5412327472895056E-4</v>
      </c>
      <c r="J505" s="5">
        <f t="shared" si="114"/>
        <v>9.0076860936284201E-6</v>
      </c>
      <c r="K505" s="60">
        <f t="shared" si="113"/>
        <v>4.8051043668041906</v>
      </c>
      <c r="L505" s="5">
        <f t="shared" si="121"/>
        <v>139.08614844933069</v>
      </c>
      <c r="M505" s="5">
        <f t="shared" si="122"/>
        <v>4.8051043668041905E-3</v>
      </c>
    </row>
    <row r="506" spans="1:13" x14ac:dyDescent="0.25">
      <c r="B506" s="5">
        <f>'Mg2+离子浓度'!B506</f>
        <v>4.840399470745032</v>
      </c>
      <c r="C506" s="5">
        <f t="shared" si="116"/>
        <v>5.0000000000000711E-2</v>
      </c>
      <c r="D506" s="5">
        <f t="shared" si="115"/>
        <v>0</v>
      </c>
      <c r="E506" s="5">
        <f t="shared" si="117"/>
        <v>0</v>
      </c>
      <c r="F506" s="5">
        <f t="shared" si="118"/>
        <v>139.08614844933069</v>
      </c>
      <c r="G506" s="5">
        <f t="shared" si="112"/>
        <v>2781.7229689865744</v>
      </c>
      <c r="H506" s="5">
        <f t="shared" si="119"/>
        <v>4.8051043668041906</v>
      </c>
      <c r="I506" s="5">
        <f t="shared" si="120"/>
        <v>2.5677521595884829E-4</v>
      </c>
      <c r="J506" s="5">
        <f t="shared" si="114"/>
        <v>1.4242375552977309E-5</v>
      </c>
      <c r="K506" s="60">
        <f t="shared" si="113"/>
        <v>4.8050901244286379</v>
      </c>
      <c r="L506" s="5">
        <f t="shared" si="121"/>
        <v>139.08573619664912</v>
      </c>
      <c r="M506" s="5">
        <f t="shared" si="122"/>
        <v>4.8050901244286381E-3</v>
      </c>
    </row>
    <row r="507" spans="1:13" x14ac:dyDescent="0.25">
      <c r="A507" t="s">
        <v>252</v>
      </c>
      <c r="B507" s="5">
        <f>'Mg2+离子浓度'!B507</f>
        <v>4.8903994707450318</v>
      </c>
      <c r="C507" s="5">
        <f t="shared" si="116"/>
        <v>4.9999999999999822E-2</v>
      </c>
      <c r="D507" s="5">
        <f t="shared" si="115"/>
        <v>0</v>
      </c>
      <c r="E507" s="5">
        <f t="shared" si="117"/>
        <v>0</v>
      </c>
      <c r="F507" s="5">
        <f t="shared" si="118"/>
        <v>139.08573619664912</v>
      </c>
      <c r="G507" s="5">
        <f t="shared" si="112"/>
        <v>2781.7147239329925</v>
      </c>
      <c r="H507" s="5">
        <f t="shared" si="119"/>
        <v>4.805090124428637</v>
      </c>
      <c r="I507" s="5">
        <f t="shared" si="120"/>
        <v>2.5942686462332334E-4</v>
      </c>
      <c r="J507" s="5">
        <f t="shared" si="114"/>
        <v>1.4242333338439074E-5</v>
      </c>
      <c r="K507" s="60">
        <f t="shared" si="113"/>
        <v>4.8050758820952986</v>
      </c>
      <c r="L507" s="5">
        <f t="shared" si="121"/>
        <v>139.08532394518946</v>
      </c>
      <c r="M507" s="5">
        <f t="shared" si="122"/>
        <v>4.8050758820952985E-3</v>
      </c>
    </row>
    <row r="508" spans="1:13" x14ac:dyDescent="0.25">
      <c r="A508" s="5">
        <f>(A488+A509)*17</f>
        <v>4.983533528191173</v>
      </c>
      <c r="B508" s="5">
        <f>'Mg2+离子浓度'!B508</f>
        <v>4.9403994707450316</v>
      </c>
      <c r="C508" s="5">
        <f t="shared" si="116"/>
        <v>4.9999999999999822E-2</v>
      </c>
      <c r="D508" s="5">
        <f t="shared" si="115"/>
        <v>0</v>
      </c>
      <c r="E508" s="5">
        <f t="shared" si="117"/>
        <v>0</v>
      </c>
      <c r="F508" s="5">
        <f t="shared" si="118"/>
        <v>139.08532394518946</v>
      </c>
      <c r="G508" s="5">
        <f t="shared" si="112"/>
        <v>2781.7064789037991</v>
      </c>
      <c r="H508" s="5">
        <f t="shared" si="119"/>
        <v>4.8050758820952977</v>
      </c>
      <c r="I508" s="5">
        <f t="shared" si="120"/>
        <v>2.6207849756651827E-4</v>
      </c>
      <c r="J508" s="5">
        <f t="shared" si="114"/>
        <v>1.4242291124026091E-5</v>
      </c>
      <c r="K508" s="60">
        <f t="shared" si="113"/>
        <v>4.8050616398041734</v>
      </c>
      <c r="L508" s="5">
        <f t="shared" si="121"/>
        <v>139.08491169495173</v>
      </c>
      <c r="M508" s="5">
        <f t="shared" si="122"/>
        <v>4.8050616398041734E-3</v>
      </c>
    </row>
    <row r="509" spans="1:13" x14ac:dyDescent="0.25">
      <c r="A509" s="79">
        <v>0.2931415442581049</v>
      </c>
      <c r="B509" s="5">
        <f>'Mg2+离子浓度'!B509</f>
        <v>4.9835485018151005</v>
      </c>
      <c r="C509" s="5">
        <f t="shared" si="116"/>
        <v>4.3149031070068844E-2</v>
      </c>
      <c r="D509" s="5">
        <f t="shared" si="115"/>
        <v>0</v>
      </c>
      <c r="E509" s="5">
        <f t="shared" si="117"/>
        <v>0</v>
      </c>
      <c r="F509" s="5">
        <f t="shared" si="118"/>
        <v>139.08491169495173</v>
      </c>
      <c r="G509" s="5">
        <f t="shared" si="112"/>
        <v>3223.3611797468761</v>
      </c>
      <c r="H509" s="5">
        <f t="shared" si="119"/>
        <v>4.8050616398041743</v>
      </c>
      <c r="I509" s="5">
        <f t="shared" si="120"/>
        <v>2.6436668540737537E-4</v>
      </c>
      <c r="J509" s="5">
        <f t="shared" si="114"/>
        <v>1.323058640503106E-5</v>
      </c>
      <c r="K509" s="60">
        <f t="shared" si="113"/>
        <v>4.8050484092177692</v>
      </c>
      <c r="L509" s="5">
        <f t="shared" si="121"/>
        <v>139.08452872901296</v>
      </c>
      <c r="M509" s="5">
        <f t="shared" si="122"/>
        <v>4.8050484092177692E-3</v>
      </c>
    </row>
    <row r="510" spans="1:13" s="17" customFormat="1" x14ac:dyDescent="0.25">
      <c r="B510" s="5">
        <f>'Mg2+离子浓度'!B510</f>
        <v>4.9835485019151005</v>
      </c>
      <c r="C510" s="18">
        <f t="shared" si="116"/>
        <v>1.000000082740371E-10</v>
      </c>
      <c r="D510" s="18">
        <f t="shared" si="115"/>
        <v>1093006.8311928215</v>
      </c>
      <c r="E510" s="18">
        <f t="shared" si="117"/>
        <v>1.0930069216286122E-4</v>
      </c>
      <c r="F510" s="18">
        <f t="shared" si="118"/>
        <v>139.08463802970513</v>
      </c>
      <c r="G510" s="18">
        <f t="shared" si="112"/>
        <v>1390846265217.9153</v>
      </c>
      <c r="H510" s="18">
        <f t="shared" si="119"/>
        <v>4.8050521853035919</v>
      </c>
      <c r="I510" s="18">
        <f t="shared" si="120"/>
        <v>2.6436616524141727E-4</v>
      </c>
      <c r="J510" s="5">
        <f t="shared" si="114"/>
        <v>6.3693150740593968E-10</v>
      </c>
      <c r="K510" s="18">
        <f t="shared" si="113"/>
        <v>4.8050521846666605</v>
      </c>
      <c r="L510" s="18">
        <f t="shared" si="121"/>
        <v>139.08463801126882</v>
      </c>
      <c r="M510" s="18">
        <f t="shared" si="122"/>
        <v>4.8050521846666602E-3</v>
      </c>
    </row>
    <row r="511" spans="1:13" s="17" customFormat="1" x14ac:dyDescent="0.25">
      <c r="B511" s="5">
        <f>'Mg2+离子浓度'!B511</f>
        <v>4.9835485022151005</v>
      </c>
      <c r="C511" s="18">
        <f t="shared" si="116"/>
        <v>3.000000248221113E-10</v>
      </c>
      <c r="D511" s="18">
        <f t="shared" si="115"/>
        <v>1093006.8311928215</v>
      </c>
      <c r="E511" s="18">
        <f t="shared" si="117"/>
        <v>3.2790207648858367E-4</v>
      </c>
      <c r="F511" s="18">
        <f t="shared" si="118"/>
        <v>139.08496591334531</v>
      </c>
      <c r="G511" s="18">
        <f t="shared" si="112"/>
        <v>463616514684.68195</v>
      </c>
      <c r="H511" s="18">
        <f t="shared" si="119"/>
        <v>4.8050635129241268</v>
      </c>
      <c r="I511" s="18">
        <f t="shared" si="120"/>
        <v>2.6436678848461135E-4</v>
      </c>
      <c r="J511" s="5">
        <f t="shared" si="114"/>
        <v>1.1032003324905934E-9</v>
      </c>
      <c r="K511" s="18">
        <f t="shared" si="113"/>
        <v>4.8050635118209266</v>
      </c>
      <c r="L511" s="18">
        <f t="shared" si="121"/>
        <v>139.08496588141264</v>
      </c>
      <c r="M511" s="18">
        <f t="shared" si="122"/>
        <v>4.8050635118209268E-3</v>
      </c>
    </row>
    <row r="512" spans="1:13" s="17" customFormat="1" x14ac:dyDescent="0.25">
      <c r="B512" s="5">
        <f>'Mg2+离子浓度'!B512</f>
        <v>4.9835485026151005</v>
      </c>
      <c r="C512" s="18">
        <f t="shared" si="116"/>
        <v>4.000000330961484E-10</v>
      </c>
      <c r="D512" s="18">
        <f t="shared" si="115"/>
        <v>1093006.8311928215</v>
      </c>
      <c r="E512" s="18">
        <f t="shared" si="117"/>
        <v>4.3720276865144488E-4</v>
      </c>
      <c r="F512" s="18">
        <f t="shared" si="118"/>
        <v>139.08540308418128</v>
      </c>
      <c r="G512" s="18">
        <f t="shared" si="112"/>
        <v>347713478940.51093</v>
      </c>
      <c r="H512" s="18">
        <f t="shared" si="119"/>
        <v>4.8050786161642147</v>
      </c>
      <c r="I512" s="18">
        <f t="shared" si="120"/>
        <v>2.6436761946156445E-4</v>
      </c>
      <c r="J512" s="5">
        <f t="shared" si="114"/>
        <v>1.2738700218733012E-9</v>
      </c>
      <c r="K512" s="18">
        <f t="shared" si="113"/>
        <v>4.8050786148903448</v>
      </c>
      <c r="L512" s="18">
        <f t="shared" si="121"/>
        <v>139.08540304730849</v>
      </c>
      <c r="M512" s="18">
        <f t="shared" si="122"/>
        <v>4.8050786148903452E-3</v>
      </c>
    </row>
    <row r="513" spans="1:13" s="17" customFormat="1" x14ac:dyDescent="0.25">
      <c r="B513" s="5">
        <f>'Mg2+离子浓度'!B513</f>
        <v>4.9835485028151005</v>
      </c>
      <c r="C513" s="18">
        <f t="shared" si="116"/>
        <v>2.000000165480742E-10</v>
      </c>
      <c r="D513" s="18">
        <f t="shared" si="115"/>
        <v>1093006.8311928215</v>
      </c>
      <c r="E513" s="18">
        <f t="shared" si="117"/>
        <v>2.1860138432572244E-4</v>
      </c>
      <c r="F513" s="18">
        <f t="shared" si="118"/>
        <v>139.08562164869281</v>
      </c>
      <c r="G513" s="18">
        <f t="shared" si="112"/>
        <v>695428050703.48914</v>
      </c>
      <c r="H513" s="18">
        <f t="shared" si="119"/>
        <v>4.8050861670619893</v>
      </c>
      <c r="I513" s="18">
        <f t="shared" si="120"/>
        <v>2.6436803491030296E-4</v>
      </c>
      <c r="J513" s="5">
        <f t="shared" si="114"/>
        <v>9.0076354631145347E-10</v>
      </c>
      <c r="K513" s="18">
        <f t="shared" si="113"/>
        <v>4.8050861661612254</v>
      </c>
      <c r="L513" s="18">
        <f t="shared" si="121"/>
        <v>139.08562162261978</v>
      </c>
      <c r="M513" s="18">
        <f t="shared" si="122"/>
        <v>4.8050861661612255E-3</v>
      </c>
    </row>
    <row r="514" spans="1:13" s="17" customFormat="1" x14ac:dyDescent="0.25">
      <c r="B514" s="5">
        <f>'Mg2+离子浓度'!B514</f>
        <v>4.9835485118151004</v>
      </c>
      <c r="C514" s="18">
        <f t="shared" si="116"/>
        <v>8.9999998564849193E-9</v>
      </c>
      <c r="D514" s="18">
        <f t="shared" si="115"/>
        <v>1093006.8311928215</v>
      </c>
      <c r="E514" s="18">
        <f t="shared" si="117"/>
        <v>9.83706132387243E-3</v>
      </c>
      <c r="F514" s="18">
        <f t="shared" si="118"/>
        <v>139.09545868394366</v>
      </c>
      <c r="G514" s="18">
        <f t="shared" si="112"/>
        <v>15455051211.330732</v>
      </c>
      <c r="H514" s="18">
        <f t="shared" si="119"/>
        <v>4.8054260138516751</v>
      </c>
      <c r="I514" s="18">
        <f t="shared" si="120"/>
        <v>2.6438673320604766E-4</v>
      </c>
      <c r="J514" s="5">
        <f t="shared" si="114"/>
        <v>6.0429326305379911E-9</v>
      </c>
      <c r="K514" s="18">
        <f t="shared" si="113"/>
        <v>4.8054260078087427</v>
      </c>
      <c r="L514" s="18">
        <f t="shared" si="121"/>
        <v>139.09545850902796</v>
      </c>
      <c r="M514" s="18">
        <f t="shared" si="122"/>
        <v>4.805426007808743E-3</v>
      </c>
    </row>
    <row r="515" spans="1:13" s="17" customFormat="1" x14ac:dyDescent="0.25">
      <c r="B515" s="5">
        <f>'Mg2+离子浓度'!B515</f>
        <v>4.9835486018151007</v>
      </c>
      <c r="C515" s="18">
        <f t="shared" si="116"/>
        <v>9.0000000341206032E-8</v>
      </c>
      <c r="D515" s="18">
        <f t="shared" si="115"/>
        <v>1093006.8311928215</v>
      </c>
      <c r="E515" s="18">
        <f t="shared" si="117"/>
        <v>9.8370615180294455E-2</v>
      </c>
      <c r="F515" s="18">
        <f t="shared" si="118"/>
        <v>139.19382912420826</v>
      </c>
      <c r="G515" s="18">
        <f t="shared" si="112"/>
        <v>1546598095.5166628</v>
      </c>
      <c r="H515" s="18">
        <f t="shared" si="119"/>
        <v>4.8088244847803026</v>
      </c>
      <c r="I515" s="18">
        <f t="shared" si="120"/>
        <v>2.6457371633401212E-4</v>
      </c>
      <c r="J515" s="5">
        <f t="shared" si="114"/>
        <v>1.9122945530560015E-8</v>
      </c>
      <c r="K515" s="18">
        <f t="shared" si="113"/>
        <v>4.8088244656573567</v>
      </c>
      <c r="L515" s="18">
        <f t="shared" si="121"/>
        <v>139.19382857068501</v>
      </c>
      <c r="M515" s="18">
        <f t="shared" si="122"/>
        <v>4.808824465657357E-3</v>
      </c>
    </row>
    <row r="516" spans="1:13" s="17" customFormat="1" x14ac:dyDescent="0.25">
      <c r="B516" s="5">
        <f>'Mg2+离子浓度'!B516</f>
        <v>4.9835495018151006</v>
      </c>
      <c r="C516" s="18">
        <f t="shared" si="116"/>
        <v>8.9999999985934664E-7</v>
      </c>
      <c r="D516" s="18">
        <f t="shared" si="115"/>
        <v>1093006.8311928215</v>
      </c>
      <c r="E516" s="18">
        <f t="shared" si="117"/>
        <v>0.98370614791980426</v>
      </c>
      <c r="F516" s="18">
        <f t="shared" si="118"/>
        <v>140.17753471860482</v>
      </c>
      <c r="G516" s="18">
        <f t="shared" si="112"/>
        <v>155752816.37834665</v>
      </c>
      <c r="H516" s="18">
        <f t="shared" si="119"/>
        <v>4.8428092352388044</v>
      </c>
      <c r="I516" s="18">
        <f t="shared" si="120"/>
        <v>2.6644355025032544E-4</v>
      </c>
      <c r="J516" s="5">
        <f t="shared" si="114"/>
        <v>6.0899429307167356E-8</v>
      </c>
      <c r="K516" s="18">
        <f t="shared" si="113"/>
        <v>4.8428091743393749</v>
      </c>
      <c r="L516" s="18">
        <f t="shared" si="121"/>
        <v>140.17753295584038</v>
      </c>
      <c r="M516" s="18">
        <f t="shared" si="122"/>
        <v>4.8428091743393745E-3</v>
      </c>
    </row>
    <row r="517" spans="1:13" s="17" customFormat="1" x14ac:dyDescent="0.25">
      <c r="A517" s="18">
        <v>7.4868119641229509E-6</v>
      </c>
      <c r="B517" s="5">
        <f>'Mg2+离子浓度'!B517</f>
        <v>4.9835559886270646</v>
      </c>
      <c r="C517" s="18">
        <f t="shared" si="116"/>
        <v>6.4868119640237865E-6</v>
      </c>
      <c r="D517" s="18">
        <f t="shared" si="115"/>
        <v>1093006.8311928215</v>
      </c>
      <c r="E517" s="18">
        <f t="shared" si="117"/>
        <v>7.0901297893413213</v>
      </c>
      <c r="F517" s="18">
        <f t="shared" si="118"/>
        <v>147.2676627451817</v>
      </c>
      <c r="G517" s="18">
        <f t="shared" si="112"/>
        <v>22702625.505708534</v>
      </c>
      <c r="H517" s="18">
        <f t="shared" si="119"/>
        <v>5.0877567409504652</v>
      </c>
      <c r="I517" s="18">
        <f t="shared" si="120"/>
        <v>2.7992053114845716E-4</v>
      </c>
      <c r="J517" s="5">
        <f t="shared" si="114"/>
        <v>1.7176576149940905E-7</v>
      </c>
      <c r="K517" s="18">
        <f t="shared" si="113"/>
        <v>5.0877565691847035</v>
      </c>
      <c r="L517" s="18">
        <f t="shared" si="121"/>
        <v>147.26765777333583</v>
      </c>
      <c r="M517" s="18">
        <f t="shared" si="122"/>
        <v>5.0877565691847034E-3</v>
      </c>
    </row>
    <row r="518" spans="1:13" x14ac:dyDescent="0.25">
      <c r="B518" s="5">
        <f>'Mg2+离子浓度'!B518</f>
        <v>4.983558501815101</v>
      </c>
      <c r="C518" s="5">
        <f t="shared" si="116"/>
        <v>2.5131880363460368E-6</v>
      </c>
      <c r="D518" s="5">
        <f t="shared" si="115"/>
        <v>0</v>
      </c>
      <c r="E518" s="5">
        <f t="shared" si="117"/>
        <v>0</v>
      </c>
      <c r="F518" s="5">
        <f t="shared" si="118"/>
        <v>147.26765777333583</v>
      </c>
      <c r="G518" s="5">
        <f t="shared" si="112"/>
        <v>58597946.370718271</v>
      </c>
      <c r="H518" s="5">
        <f t="shared" si="119"/>
        <v>5.0877565691847026</v>
      </c>
      <c r="I518" s="5">
        <f t="shared" si="120"/>
        <v>2.7992066286100764E-4</v>
      </c>
      <c r="J518" s="5">
        <f t="shared" si="114"/>
        <v>1.0691371530552506E-7</v>
      </c>
      <c r="K518" s="60">
        <f t="shared" si="113"/>
        <v>5.0877564622709874</v>
      </c>
      <c r="L518" s="5">
        <f t="shared" si="121"/>
        <v>147.26765467866488</v>
      </c>
      <c r="M518" s="5">
        <f t="shared" si="122"/>
        <v>5.0877564622709877E-3</v>
      </c>
    </row>
    <row r="519" spans="1:13" x14ac:dyDescent="0.25">
      <c r="B519" s="5">
        <f>'Mg2+离子浓度'!B519</f>
        <v>4.9835685018151006</v>
      </c>
      <c r="C519" s="5">
        <f t="shared" si="116"/>
        <v>9.9999999996214228E-6</v>
      </c>
      <c r="D519" s="5">
        <f t="shared" si="115"/>
        <v>0</v>
      </c>
      <c r="E519" s="5">
        <f t="shared" si="117"/>
        <v>0</v>
      </c>
      <c r="F519" s="5">
        <f t="shared" si="118"/>
        <v>147.26765467866488</v>
      </c>
      <c r="G519" s="5">
        <f t="shared" si="112"/>
        <v>14726765.468424009</v>
      </c>
      <c r="H519" s="5">
        <f t="shared" si="119"/>
        <v>5.0877564622709874</v>
      </c>
      <c r="I519" s="5">
        <f t="shared" si="120"/>
        <v>2.7992121866709033E-4</v>
      </c>
      <c r="J519" s="5">
        <f t="shared" si="114"/>
        <v>2.1326565496319376E-7</v>
      </c>
      <c r="K519" s="60">
        <f t="shared" si="113"/>
        <v>5.0877562490053325</v>
      </c>
      <c r="L519" s="5">
        <f t="shared" si="121"/>
        <v>147.26764850558388</v>
      </c>
      <c r="M519" s="5">
        <f t="shared" si="122"/>
        <v>5.0877562490053325E-3</v>
      </c>
    </row>
    <row r="520" spans="1:13" x14ac:dyDescent="0.25">
      <c r="B520" s="5">
        <f>'Mg2+离子浓度'!B520</f>
        <v>4.9835985018151003</v>
      </c>
      <c r="C520" s="5">
        <f t="shared" si="116"/>
        <v>2.9999999999752447E-5</v>
      </c>
      <c r="D520" s="5">
        <f t="shared" si="115"/>
        <v>0</v>
      </c>
      <c r="E520" s="5">
        <f t="shared" si="117"/>
        <v>0</v>
      </c>
      <c r="F520" s="5">
        <f t="shared" si="118"/>
        <v>147.26764850558388</v>
      </c>
      <c r="G520" s="5">
        <f t="shared" si="112"/>
        <v>4908921.6168933036</v>
      </c>
      <c r="H520" s="5">
        <f t="shared" si="119"/>
        <v>5.0877562490053334</v>
      </c>
      <c r="I520" s="5">
        <f t="shared" si="120"/>
        <v>2.7992289199838308E-4</v>
      </c>
      <c r="J520" s="5">
        <f t="shared" si="114"/>
        <v>3.6938693442742325E-7</v>
      </c>
      <c r="K520" s="60">
        <f t="shared" si="113"/>
        <v>5.087755879618399</v>
      </c>
      <c r="L520" s="5">
        <f t="shared" si="121"/>
        <v>147.26763781349439</v>
      </c>
      <c r="M520" s="5">
        <f t="shared" si="122"/>
        <v>5.0877558796183992E-3</v>
      </c>
    </row>
    <row r="521" spans="1:13" x14ac:dyDescent="0.25">
      <c r="B521" s="5">
        <f>'Mg2+离子浓度'!B521</f>
        <v>4.983628501815101</v>
      </c>
      <c r="C521" s="5">
        <f t="shared" si="116"/>
        <v>3.0000000000640625E-5</v>
      </c>
      <c r="D521" s="5">
        <f t="shared" si="115"/>
        <v>0</v>
      </c>
      <c r="E521" s="5">
        <f t="shared" si="117"/>
        <v>0</v>
      </c>
      <c r="F521" s="5">
        <f t="shared" si="118"/>
        <v>147.26763781349439</v>
      </c>
      <c r="G521" s="5">
        <f t="shared" si="112"/>
        <v>4908921.2603449868</v>
      </c>
      <c r="H521" s="5">
        <f t="shared" si="119"/>
        <v>5.087755879618399</v>
      </c>
      <c r="I521" s="5">
        <f t="shared" si="120"/>
        <v>2.7992455673985753E-4</v>
      </c>
      <c r="J521" s="5">
        <f t="shared" si="114"/>
        <v>3.6938690761425051E-7</v>
      </c>
      <c r="K521" s="60">
        <f t="shared" si="113"/>
        <v>5.0877555102314913</v>
      </c>
      <c r="L521" s="5">
        <f t="shared" si="121"/>
        <v>147.26762712140564</v>
      </c>
      <c r="M521" s="5">
        <f t="shared" si="122"/>
        <v>5.0877555102314918E-3</v>
      </c>
    </row>
    <row r="522" spans="1:13" x14ac:dyDescent="0.25">
      <c r="B522" s="5">
        <f>'Mg2+离子浓度'!B522</f>
        <v>4.9836485018151002</v>
      </c>
      <c r="C522" s="5">
        <f t="shared" si="116"/>
        <v>1.9999999999242846E-5</v>
      </c>
      <c r="D522" s="5">
        <f t="shared" si="115"/>
        <v>0</v>
      </c>
      <c r="E522" s="5">
        <f t="shared" si="117"/>
        <v>0</v>
      </c>
      <c r="F522" s="5">
        <f t="shared" si="118"/>
        <v>147.26762712140564</v>
      </c>
      <c r="G522" s="5">
        <f t="shared" si="112"/>
        <v>7363381.3563490426</v>
      </c>
      <c r="H522" s="5">
        <f t="shared" si="119"/>
        <v>5.0877555102314913</v>
      </c>
      <c r="I522" s="5">
        <f t="shared" si="120"/>
        <v>2.7992565979288031E-4</v>
      </c>
      <c r="J522" s="5">
        <f t="shared" si="114"/>
        <v>3.0160312520024516E-7</v>
      </c>
      <c r="K522" s="60">
        <f t="shared" si="113"/>
        <v>5.0877552086283657</v>
      </c>
      <c r="L522" s="5">
        <f t="shared" si="121"/>
        <v>147.26761839135236</v>
      </c>
      <c r="M522" s="5">
        <f t="shared" si="122"/>
        <v>5.0877552086283657E-3</v>
      </c>
    </row>
    <row r="523" spans="1:13" x14ac:dyDescent="0.25">
      <c r="B523" s="5">
        <f>'Mg2+离子浓度'!B523</f>
        <v>4.9837485018151009</v>
      </c>
      <c r="C523" s="5">
        <f t="shared" si="116"/>
        <v>1.0000000000065512E-4</v>
      </c>
      <c r="D523" s="5">
        <f t="shared" si="115"/>
        <v>0</v>
      </c>
      <c r="E523" s="5">
        <f t="shared" si="117"/>
        <v>0</v>
      </c>
      <c r="F523" s="5">
        <f t="shared" si="118"/>
        <v>147.26761839135236</v>
      </c>
      <c r="G523" s="5">
        <f t="shared" si="112"/>
        <v>1472676.1839038758</v>
      </c>
      <c r="H523" s="5">
        <f t="shared" si="119"/>
        <v>5.0877552086283648</v>
      </c>
      <c r="I523" s="5">
        <f t="shared" si="120"/>
        <v>2.7993126008058362E-4</v>
      </c>
      <c r="J523" s="5">
        <f t="shared" si="114"/>
        <v>6.7440505021023914E-7</v>
      </c>
      <c r="K523" s="60">
        <f t="shared" si="113"/>
        <v>5.0877545342233148</v>
      </c>
      <c r="L523" s="5">
        <f t="shared" si="121"/>
        <v>147.26759887036098</v>
      </c>
      <c r="M523" s="5">
        <f t="shared" si="122"/>
        <v>5.0877545342233148E-3</v>
      </c>
    </row>
    <row r="524" spans="1:13" x14ac:dyDescent="0.25">
      <c r="B524" s="5">
        <f>'Mg2+离子浓度'!B524</f>
        <v>4.9840485018151011</v>
      </c>
      <c r="C524" s="5">
        <f t="shared" si="116"/>
        <v>3.00000000000189E-4</v>
      </c>
      <c r="D524" s="5">
        <f t="shared" si="115"/>
        <v>0</v>
      </c>
      <c r="E524" s="5">
        <f t="shared" si="117"/>
        <v>0</v>
      </c>
      <c r="F524" s="5">
        <f t="shared" si="118"/>
        <v>147.26759887036098</v>
      </c>
      <c r="G524" s="5">
        <f t="shared" si="112"/>
        <v>490891.99623422732</v>
      </c>
      <c r="H524" s="5">
        <f t="shared" si="119"/>
        <v>5.0877545342233148</v>
      </c>
      <c r="I524" s="5">
        <f t="shared" si="120"/>
        <v>2.7994807361744165E-4</v>
      </c>
      <c r="J524" s="5">
        <f t="shared" si="114"/>
        <v>1.1681036570042526E-6</v>
      </c>
      <c r="K524" s="60">
        <f t="shared" si="113"/>
        <v>5.0877533661196574</v>
      </c>
      <c r="L524" s="5">
        <f t="shared" si="121"/>
        <v>147.26756505901656</v>
      </c>
      <c r="M524" s="5">
        <f t="shared" si="122"/>
        <v>5.0877533661196576E-3</v>
      </c>
    </row>
    <row r="525" spans="1:13" x14ac:dyDescent="0.25">
      <c r="B525" s="5">
        <f>'Mg2+离子浓度'!B525</f>
        <v>4.9843485018151004</v>
      </c>
      <c r="C525" s="5">
        <f t="shared" si="116"/>
        <v>2.9999999999930083E-4</v>
      </c>
      <c r="D525" s="5">
        <f t="shared" si="115"/>
        <v>0</v>
      </c>
      <c r="E525" s="5">
        <f t="shared" si="117"/>
        <v>0</v>
      </c>
      <c r="F525" s="5">
        <f t="shared" si="118"/>
        <v>147.26756505901656</v>
      </c>
      <c r="G525" s="5">
        <f t="shared" si="112"/>
        <v>490891.88353119924</v>
      </c>
      <c r="H525" s="5">
        <f t="shared" si="119"/>
        <v>5.0877533661196574</v>
      </c>
      <c r="I525" s="5">
        <f t="shared" si="120"/>
        <v>2.7996485998297671E-4</v>
      </c>
      <c r="J525" s="5">
        <f t="shared" si="114"/>
        <v>1.1681033888162057E-6</v>
      </c>
      <c r="K525" s="60">
        <f t="shared" si="113"/>
        <v>5.0877521980162683</v>
      </c>
      <c r="L525" s="5">
        <f t="shared" si="121"/>
        <v>147.26753124767987</v>
      </c>
      <c r="M525" s="5">
        <f t="shared" si="122"/>
        <v>5.0877521980162684E-3</v>
      </c>
    </row>
    <row r="526" spans="1:13" x14ac:dyDescent="0.25">
      <c r="B526" s="5">
        <f>'Mg2+离子浓度'!B526</f>
        <v>4.9845485018151008</v>
      </c>
      <c r="C526" s="5">
        <f t="shared" si="116"/>
        <v>2.0000000000042206E-4</v>
      </c>
      <c r="D526" s="5">
        <f t="shared" si="115"/>
        <v>0</v>
      </c>
      <c r="E526" s="5">
        <f t="shared" si="117"/>
        <v>0</v>
      </c>
      <c r="F526" s="5">
        <f t="shared" si="118"/>
        <v>147.26753124767987</v>
      </c>
      <c r="G526" s="5">
        <f t="shared" si="112"/>
        <v>736337.65623684542</v>
      </c>
      <c r="H526" s="5">
        <f t="shared" si="119"/>
        <v>5.0877521980162665</v>
      </c>
      <c r="I526" s="5">
        <f t="shared" si="120"/>
        <v>2.7997602946236227E-4</v>
      </c>
      <c r="J526" s="5">
        <f t="shared" si="114"/>
        <v>9.5375220416747845E-7</v>
      </c>
      <c r="K526" s="60">
        <f t="shared" si="113"/>
        <v>5.0877512442640622</v>
      </c>
      <c r="L526" s="5">
        <f t="shared" si="121"/>
        <v>147.26750364084543</v>
      </c>
      <c r="M526" s="5">
        <f t="shared" si="122"/>
        <v>5.0877512442640627E-3</v>
      </c>
    </row>
    <row r="527" spans="1:13" x14ac:dyDescent="0.25">
      <c r="B527" s="5">
        <f>'Mg2+离子浓度'!B527</f>
        <v>4.9855485018151011</v>
      </c>
      <c r="C527" s="5">
        <f t="shared" si="116"/>
        <v>1.000000000000334E-3</v>
      </c>
      <c r="D527" s="5">
        <f t="shared" si="115"/>
        <v>0</v>
      </c>
      <c r="E527" s="5">
        <f t="shared" si="117"/>
        <v>0</v>
      </c>
      <c r="F527" s="5">
        <f t="shared" si="118"/>
        <v>147.26750364084543</v>
      </c>
      <c r="G527" s="5">
        <f t="shared" si="112"/>
        <v>147267.50364079626</v>
      </c>
      <c r="H527" s="5">
        <f t="shared" si="119"/>
        <v>5.0877512442640631</v>
      </c>
      <c r="I527" s="5">
        <f t="shared" si="120"/>
        <v>2.8003214575167271E-4</v>
      </c>
      <c r="J527" s="5">
        <f t="shared" si="114"/>
        <v>2.1326543624184717E-6</v>
      </c>
      <c r="K527" s="60">
        <f t="shared" si="113"/>
        <v>5.0877491116097007</v>
      </c>
      <c r="L527" s="5">
        <f t="shared" si="121"/>
        <v>147.2674419100986</v>
      </c>
      <c r="M527" s="5">
        <f t="shared" si="122"/>
        <v>5.0877491116097006E-3</v>
      </c>
    </row>
    <row r="528" spans="1:13" x14ac:dyDescent="0.25">
      <c r="B528" s="5">
        <f>'Mg2+离子浓度'!B528</f>
        <v>4.9885485018151003</v>
      </c>
      <c r="C528" s="5">
        <f t="shared" si="116"/>
        <v>2.9999999999992255E-3</v>
      </c>
      <c r="D528" s="5">
        <f t="shared" si="115"/>
        <v>0</v>
      </c>
      <c r="E528" s="5">
        <f t="shared" si="117"/>
        <v>0</v>
      </c>
      <c r="F528" s="5">
        <f t="shared" si="118"/>
        <v>147.2674419100986</v>
      </c>
      <c r="G528" s="5">
        <f t="shared" si="112"/>
        <v>49089.147303378872</v>
      </c>
      <c r="H528" s="5">
        <f t="shared" si="119"/>
        <v>5.0877491116097007</v>
      </c>
      <c r="I528" s="5">
        <f t="shared" si="120"/>
        <v>2.8020053461998178E-4</v>
      </c>
      <c r="J528" s="5">
        <f t="shared" si="114"/>
        <v>3.6938641623176845E-6</v>
      </c>
      <c r="K528" s="60">
        <f t="shared" si="113"/>
        <v>5.0877454177455386</v>
      </c>
      <c r="L528" s="5">
        <f t="shared" si="121"/>
        <v>147.26733498935349</v>
      </c>
      <c r="M528" s="5">
        <f t="shared" si="122"/>
        <v>5.087745417745539E-3</v>
      </c>
    </row>
    <row r="529" spans="1:13" x14ac:dyDescent="0.25">
      <c r="B529" s="5">
        <f>'Mg2+离子浓度'!B529</f>
        <v>4.9915485018151005</v>
      </c>
      <c r="C529" s="5">
        <f t="shared" si="116"/>
        <v>3.0000000000001137E-3</v>
      </c>
      <c r="D529" s="5">
        <f t="shared" si="115"/>
        <v>0</v>
      </c>
      <c r="E529" s="5">
        <f t="shared" si="117"/>
        <v>0</v>
      </c>
      <c r="F529" s="5">
        <f t="shared" si="118"/>
        <v>147.26733498935349</v>
      </c>
      <c r="G529" s="5">
        <f t="shared" si="112"/>
        <v>49089.111663115968</v>
      </c>
      <c r="H529" s="5">
        <f t="shared" si="119"/>
        <v>5.0877454177455386</v>
      </c>
      <c r="I529" s="5">
        <f t="shared" si="120"/>
        <v>2.8036883731391083E-4</v>
      </c>
      <c r="J529" s="5">
        <f t="shared" si="114"/>
        <v>3.6938614804579131E-6</v>
      </c>
      <c r="K529" s="60">
        <f t="shared" si="113"/>
        <v>5.0877417238840579</v>
      </c>
      <c r="L529" s="5">
        <f t="shared" si="121"/>
        <v>147.26722806868599</v>
      </c>
      <c r="M529" s="5">
        <f t="shared" si="122"/>
        <v>5.0877417238840584E-3</v>
      </c>
    </row>
    <row r="530" spans="1:13" x14ac:dyDescent="0.25">
      <c r="B530" s="5">
        <f>'Mg2+离子浓度'!B530</f>
        <v>4.9935485018151002</v>
      </c>
      <c r="C530" s="5">
        <f t="shared" si="116"/>
        <v>1.9999999999997797E-3</v>
      </c>
      <c r="D530" s="5">
        <f t="shared" si="115"/>
        <v>0</v>
      </c>
      <c r="E530" s="5">
        <f t="shared" si="117"/>
        <v>0</v>
      </c>
      <c r="F530" s="5">
        <f t="shared" si="118"/>
        <v>147.26722806868599</v>
      </c>
      <c r="G530" s="5">
        <f t="shared" ref="G530:G593" si="123">F530/C530</f>
        <v>73633.614034351107</v>
      </c>
      <c r="H530" s="5">
        <f t="shared" si="119"/>
        <v>5.0877417238840579</v>
      </c>
      <c r="I530" s="5">
        <f t="shared" si="120"/>
        <v>2.8048097109467445E-4</v>
      </c>
      <c r="J530" s="5">
        <f t="shared" si="114"/>
        <v>3.0160230794861007E-6</v>
      </c>
      <c r="K530" s="60">
        <f t="shared" ref="K530:K593" si="124">H530-J530</f>
        <v>5.0877387078609786</v>
      </c>
      <c r="L530" s="5">
        <f t="shared" si="121"/>
        <v>147.26714076838996</v>
      </c>
      <c r="M530" s="5">
        <f t="shared" si="122"/>
        <v>5.0877387078609787E-3</v>
      </c>
    </row>
    <row r="531" spans="1:13" x14ac:dyDescent="0.25">
      <c r="B531" s="5">
        <f>'Mg2+离子浓度'!B531</f>
        <v>5.0035485018151009</v>
      </c>
      <c r="C531" s="5">
        <f t="shared" si="116"/>
        <v>1.0000000000000675E-2</v>
      </c>
      <c r="D531" s="5">
        <f t="shared" si="115"/>
        <v>0</v>
      </c>
      <c r="E531" s="5">
        <f t="shared" si="117"/>
        <v>0</v>
      </c>
      <c r="F531" s="5">
        <f t="shared" si="118"/>
        <v>147.26714076838996</v>
      </c>
      <c r="G531" s="5">
        <f t="shared" si="123"/>
        <v>14726.714076838003</v>
      </c>
      <c r="H531" s="5">
        <f t="shared" si="119"/>
        <v>5.0877387078609786</v>
      </c>
      <c r="I531" s="5">
        <f t="shared" si="120"/>
        <v>2.8104249117836324E-4</v>
      </c>
      <c r="J531" s="5">
        <f t="shared" si="114"/>
        <v>6.7440286295642592E-6</v>
      </c>
      <c r="K531" s="60">
        <f t="shared" si="124"/>
        <v>5.0877319638323488</v>
      </c>
      <c r="L531" s="5">
        <f t="shared" si="121"/>
        <v>147.26694555910925</v>
      </c>
      <c r="M531" s="5">
        <f t="shared" si="122"/>
        <v>5.0877319638323489E-3</v>
      </c>
    </row>
    <row r="532" spans="1:13" x14ac:dyDescent="0.25">
      <c r="B532" s="5">
        <f>'Mg2+离子浓度'!B532</f>
        <v>5.0335485018151012</v>
      </c>
      <c r="C532" s="5">
        <f t="shared" si="116"/>
        <v>3.0000000000000249E-2</v>
      </c>
      <c r="D532" s="5">
        <f t="shared" si="115"/>
        <v>0</v>
      </c>
      <c r="E532" s="5">
        <f t="shared" si="117"/>
        <v>0</v>
      </c>
      <c r="F532" s="5">
        <f t="shared" si="118"/>
        <v>147.26694555910925</v>
      </c>
      <c r="G532" s="5">
        <f t="shared" si="123"/>
        <v>4908.8981853036012</v>
      </c>
      <c r="H532" s="5">
        <f t="shared" si="119"/>
        <v>5.0877319638323488</v>
      </c>
      <c r="I532" s="5">
        <f t="shared" si="120"/>
        <v>2.8272717547020378E-4</v>
      </c>
      <c r="J532" s="5">
        <f t="shared" si="114"/>
        <v>1.1680984750407957E-5</v>
      </c>
      <c r="K532" s="60">
        <f t="shared" si="124"/>
        <v>5.0877202828475987</v>
      </c>
      <c r="L532" s="5">
        <f t="shared" si="121"/>
        <v>147.26660744716517</v>
      </c>
      <c r="M532" s="5">
        <f t="shared" si="122"/>
        <v>5.0877202828475991E-3</v>
      </c>
    </row>
    <row r="533" spans="1:13" x14ac:dyDescent="0.25">
      <c r="B533" s="5">
        <f>'Mg2+离子浓度'!B533</f>
        <v>5.0635485018151005</v>
      </c>
      <c r="C533" s="5">
        <f t="shared" si="116"/>
        <v>2.9999999999999361E-2</v>
      </c>
      <c r="D533" s="5">
        <f t="shared" si="115"/>
        <v>0</v>
      </c>
      <c r="E533" s="5">
        <f t="shared" si="117"/>
        <v>0</v>
      </c>
      <c r="F533" s="5">
        <f t="shared" si="118"/>
        <v>147.26660744716517</v>
      </c>
      <c r="G533" s="5">
        <f t="shared" si="123"/>
        <v>4908.88691490561</v>
      </c>
      <c r="H533" s="5">
        <f t="shared" si="119"/>
        <v>5.0877202828475978</v>
      </c>
      <c r="I533" s="5">
        <f t="shared" si="120"/>
        <v>2.8441157931117448E-4</v>
      </c>
      <c r="J533" s="5">
        <f t="shared" si="114"/>
        <v>1.1680957931894991E-5</v>
      </c>
      <c r="K533" s="60">
        <f t="shared" si="124"/>
        <v>5.0877086018896662</v>
      </c>
      <c r="L533" s="5">
        <f t="shared" si="121"/>
        <v>147.26626933599735</v>
      </c>
      <c r="M533" s="5">
        <f t="shared" si="122"/>
        <v>5.0877086018896664E-3</v>
      </c>
    </row>
    <row r="534" spans="1:13" x14ac:dyDescent="0.25">
      <c r="B534" s="5">
        <f>'Mg2+离子浓度'!B534</f>
        <v>5.083548501815101</v>
      </c>
      <c r="C534" s="5">
        <f t="shared" si="116"/>
        <v>2.0000000000000462E-2</v>
      </c>
      <c r="D534" s="5">
        <f t="shared" si="115"/>
        <v>0</v>
      </c>
      <c r="E534" s="5">
        <f t="shared" si="117"/>
        <v>0</v>
      </c>
      <c r="F534" s="5">
        <f t="shared" si="118"/>
        <v>147.26626933599735</v>
      </c>
      <c r="G534" s="5">
        <f t="shared" si="123"/>
        <v>7363.3134667996974</v>
      </c>
      <c r="H534" s="5">
        <f t="shared" si="119"/>
        <v>5.0877086018896662</v>
      </c>
      <c r="I534" s="5">
        <f t="shared" si="120"/>
        <v>2.8553429238652048E-4</v>
      </c>
      <c r="J534" s="5">
        <f t="shared" si="114"/>
        <v>9.537440316179353E-6</v>
      </c>
      <c r="K534" s="60">
        <f t="shared" si="124"/>
        <v>5.0876990644493496</v>
      </c>
      <c r="L534" s="5">
        <f t="shared" si="121"/>
        <v>147.26599327001867</v>
      </c>
      <c r="M534" s="5">
        <f t="shared" si="122"/>
        <v>5.0876990644493497E-3</v>
      </c>
    </row>
    <row r="535" spans="1:13" x14ac:dyDescent="0.25">
      <c r="B535" s="5">
        <f>'Mg2+离子浓度'!B535</f>
        <v>5.1335485018151008</v>
      </c>
      <c r="C535" s="5">
        <f t="shared" si="116"/>
        <v>4.9999999999999822E-2</v>
      </c>
      <c r="D535" s="5">
        <f t="shared" si="115"/>
        <v>0</v>
      </c>
      <c r="E535" s="5">
        <f t="shared" si="117"/>
        <v>0</v>
      </c>
      <c r="F535" s="5">
        <f t="shared" si="118"/>
        <v>147.26599327001867</v>
      </c>
      <c r="G535" s="5">
        <f t="shared" si="123"/>
        <v>2945.3198654003841</v>
      </c>
      <c r="H535" s="5">
        <f t="shared" si="119"/>
        <v>5.0876990644493496</v>
      </c>
      <c r="I535" s="5">
        <f t="shared" si="120"/>
        <v>2.8834216700629017E-4</v>
      </c>
      <c r="J535" s="5">
        <f t="shared" si="114"/>
        <v>1.5079988954456585E-5</v>
      </c>
      <c r="K535" s="60">
        <f t="shared" si="124"/>
        <v>5.0876839844603952</v>
      </c>
      <c r="L535" s="5">
        <f t="shared" si="121"/>
        <v>147.26555677219838</v>
      </c>
      <c r="M535" s="5">
        <f t="shared" si="122"/>
        <v>5.0876839844603951E-3</v>
      </c>
    </row>
    <row r="536" spans="1:13" x14ac:dyDescent="0.25">
      <c r="A536" t="s">
        <v>253</v>
      </c>
      <c r="B536" s="5">
        <f>'Mg2+离子浓度'!B536</f>
        <v>5.1835485018151006</v>
      </c>
      <c r="C536" s="5">
        <f t="shared" si="116"/>
        <v>4.9999999999999822E-2</v>
      </c>
      <c r="D536" s="5">
        <f t="shared" si="115"/>
        <v>0</v>
      </c>
      <c r="E536" s="5">
        <f t="shared" si="117"/>
        <v>0</v>
      </c>
      <c r="F536" s="5">
        <f t="shared" si="118"/>
        <v>147.26555677219838</v>
      </c>
      <c r="G536" s="5">
        <f t="shared" si="123"/>
        <v>2945.3111354439779</v>
      </c>
      <c r="H536" s="5">
        <f t="shared" si="119"/>
        <v>5.0876839844603952</v>
      </c>
      <c r="I536" s="5">
        <f t="shared" si="120"/>
        <v>2.9114971391675637E-4</v>
      </c>
      <c r="J536" s="5">
        <f t="shared" si="114"/>
        <v>1.5079944257224302E-5</v>
      </c>
      <c r="K536" s="60">
        <f t="shared" si="124"/>
        <v>5.0876689045161383</v>
      </c>
      <c r="L536" s="5">
        <f t="shared" si="121"/>
        <v>147.26512027567188</v>
      </c>
      <c r="M536" s="5">
        <f t="shared" si="122"/>
        <v>5.0876689045161383E-3</v>
      </c>
    </row>
    <row r="537" spans="1:13" x14ac:dyDescent="0.25">
      <c r="A537" s="5">
        <f>(A517+A538)*18</f>
        <v>5.2766825592612419</v>
      </c>
      <c r="B537" s="5">
        <f>'Mg2+离子浓度'!B537</f>
        <v>5.2335485018151005</v>
      </c>
      <c r="C537" s="5">
        <f t="shared" si="116"/>
        <v>4.9999999999999822E-2</v>
      </c>
      <c r="D537" s="5">
        <f t="shared" si="115"/>
        <v>0</v>
      </c>
      <c r="E537" s="5">
        <f t="shared" si="117"/>
        <v>0</v>
      </c>
      <c r="F537" s="5">
        <f t="shared" si="118"/>
        <v>147.26512027567188</v>
      </c>
      <c r="G537" s="5">
        <f t="shared" si="123"/>
        <v>2945.3024055134479</v>
      </c>
      <c r="H537" s="5">
        <f t="shared" si="119"/>
        <v>5.0876689045161383</v>
      </c>
      <c r="I537" s="5">
        <f t="shared" si="120"/>
        <v>2.9395724418149725E-4</v>
      </c>
      <c r="J537" s="5">
        <f t="shared" si="114"/>
        <v>1.5079899560124506E-5</v>
      </c>
      <c r="K537" s="60">
        <f t="shared" si="124"/>
        <v>5.0876538246165781</v>
      </c>
      <c r="L537" s="5">
        <f t="shared" si="121"/>
        <v>147.26468378043916</v>
      </c>
      <c r="M537" s="5">
        <f t="shared" si="122"/>
        <v>5.0876538246165783E-3</v>
      </c>
    </row>
    <row r="538" spans="1:13" x14ac:dyDescent="0.25">
      <c r="A538" s="79">
        <v>0.2931415442581049</v>
      </c>
      <c r="B538" s="5">
        <f>'Mg2+离子浓度'!B538</f>
        <v>5.2766975328851693</v>
      </c>
      <c r="C538" s="5">
        <f t="shared" si="116"/>
        <v>4.3149031070068844E-2</v>
      </c>
      <c r="D538" s="5">
        <f t="shared" si="115"/>
        <v>0</v>
      </c>
      <c r="E538" s="5">
        <f t="shared" si="117"/>
        <v>0</v>
      </c>
      <c r="F538" s="5">
        <f t="shared" si="118"/>
        <v>147.26468378043916</v>
      </c>
      <c r="G538" s="5">
        <f t="shared" si="123"/>
        <v>3412.9314176556827</v>
      </c>
      <c r="H538" s="5">
        <f t="shared" si="119"/>
        <v>5.0876538246165781</v>
      </c>
      <c r="I538" s="5">
        <f t="shared" si="120"/>
        <v>2.9637995464519014E-4</v>
      </c>
      <c r="J538" s="5">
        <f t="shared" ref="J538:J601" si="125">H538*($C$8/3.1415926)^(1/2)*C538^(1/2)</f>
        <v>1.4008695115973506E-5</v>
      </c>
      <c r="K538" s="60">
        <f t="shared" si="124"/>
        <v>5.0876398159214622</v>
      </c>
      <c r="L538" s="5">
        <f t="shared" si="121"/>
        <v>147.26427829175469</v>
      </c>
      <c r="M538" s="5">
        <f t="shared" si="122"/>
        <v>5.087639815921462E-3</v>
      </c>
    </row>
    <row r="539" spans="1:13" s="17" customFormat="1" x14ac:dyDescent="0.25">
      <c r="B539" s="5">
        <f>'Mg2+离子浓度'!B539</f>
        <v>5.2766975329851693</v>
      </c>
      <c r="C539" s="18">
        <f t="shared" si="116"/>
        <v>1.000000082740371E-10</v>
      </c>
      <c r="D539" s="18">
        <f t="shared" si="115"/>
        <v>1093006.8311928215</v>
      </c>
      <c r="E539" s="18">
        <f t="shared" si="117"/>
        <v>1.0930069216286122E-4</v>
      </c>
      <c r="F539" s="18">
        <f t="shared" si="118"/>
        <v>147.26438759244687</v>
      </c>
      <c r="G539" s="18">
        <f t="shared" si="123"/>
        <v>1472643754077.3782</v>
      </c>
      <c r="H539" s="18">
        <f t="shared" si="119"/>
        <v>5.0876435920072849</v>
      </c>
      <c r="I539" s="18">
        <f t="shared" si="120"/>
        <v>2.9637935855280522E-4</v>
      </c>
      <c r="J539" s="5">
        <f t="shared" si="125"/>
        <v>6.7439028281784017E-10</v>
      </c>
      <c r="K539" s="18">
        <f t="shared" si="124"/>
        <v>5.0876435913328946</v>
      </c>
      <c r="L539" s="18">
        <f t="shared" si="121"/>
        <v>147.2643875729263</v>
      </c>
      <c r="M539" s="18">
        <f t="shared" si="122"/>
        <v>5.0876435913328943E-3</v>
      </c>
    </row>
    <row r="540" spans="1:13" s="17" customFormat="1" x14ac:dyDescent="0.25">
      <c r="B540" s="5">
        <f>'Mg2+离子浓度'!B540</f>
        <v>5.2766975332851693</v>
      </c>
      <c r="C540" s="18">
        <f t="shared" si="116"/>
        <v>3.000000248221113E-10</v>
      </c>
      <c r="D540" s="18">
        <f t="shared" si="115"/>
        <v>1093006.8311928215</v>
      </c>
      <c r="E540" s="18">
        <f t="shared" si="117"/>
        <v>3.2790207648858367E-4</v>
      </c>
      <c r="F540" s="18">
        <f t="shared" si="118"/>
        <v>147.26471547500279</v>
      </c>
      <c r="G540" s="18">
        <f t="shared" si="123"/>
        <v>490882344300.88867</v>
      </c>
      <c r="H540" s="18">
        <f t="shared" si="119"/>
        <v>5.0876549195903609</v>
      </c>
      <c r="I540" s="18">
        <f t="shared" si="120"/>
        <v>2.9638001845507108E-4</v>
      </c>
      <c r="J540" s="5">
        <f t="shared" si="125"/>
        <v>1.1680808346847164E-9</v>
      </c>
      <c r="K540" s="18">
        <f t="shared" si="124"/>
        <v>5.0876549184222801</v>
      </c>
      <c r="L540" s="18">
        <f t="shared" si="121"/>
        <v>147.26471544119215</v>
      </c>
      <c r="M540" s="18">
        <f t="shared" si="122"/>
        <v>5.0876549184222805E-3</v>
      </c>
    </row>
    <row r="541" spans="1:13" s="17" customFormat="1" x14ac:dyDescent="0.25">
      <c r="B541" s="5">
        <f>'Mg2+离子浓度'!B541</f>
        <v>5.2766975336851694</v>
      </c>
      <c r="C541" s="18">
        <f t="shared" si="116"/>
        <v>4.000000330961484E-10</v>
      </c>
      <c r="D541" s="18">
        <f t="shared" si="115"/>
        <v>1093006.8311928215</v>
      </c>
      <c r="E541" s="18">
        <f t="shared" si="117"/>
        <v>4.3720276865144488E-4</v>
      </c>
      <c r="F541" s="18">
        <f t="shared" si="118"/>
        <v>147.26515264396079</v>
      </c>
      <c r="G541" s="18">
        <f t="shared" si="123"/>
        <v>368162851147.97107</v>
      </c>
      <c r="H541" s="18">
        <f t="shared" si="119"/>
        <v>5.0876700227655691</v>
      </c>
      <c r="I541" s="18">
        <f t="shared" si="120"/>
        <v>2.9638089830909476E-4</v>
      </c>
      <c r="J541" s="5">
        <f t="shared" si="125"/>
        <v>1.3487875726699711E-9</v>
      </c>
      <c r="K541" s="18">
        <f t="shared" si="124"/>
        <v>5.0876700214167814</v>
      </c>
      <c r="L541" s="18">
        <f t="shared" si="121"/>
        <v>147.26515260491945</v>
      </c>
      <c r="M541" s="18">
        <f t="shared" si="122"/>
        <v>5.0876700214167814E-3</v>
      </c>
    </row>
    <row r="542" spans="1:13" s="17" customFormat="1" x14ac:dyDescent="0.25">
      <c r="B542" s="5">
        <f>'Mg2+离子浓度'!B542</f>
        <v>5.2766975338851694</v>
      </c>
      <c r="C542" s="18">
        <f t="shared" si="116"/>
        <v>2.000000165480742E-10</v>
      </c>
      <c r="D542" s="18">
        <f t="shared" si="115"/>
        <v>1093006.8311928215</v>
      </c>
      <c r="E542" s="18">
        <f t="shared" si="117"/>
        <v>2.1860138432572244E-4</v>
      </c>
      <c r="F542" s="18">
        <f t="shared" si="118"/>
        <v>147.26537120630377</v>
      </c>
      <c r="G542" s="18">
        <f t="shared" si="123"/>
        <v>736326795107.56665</v>
      </c>
      <c r="H542" s="18">
        <f t="shared" si="119"/>
        <v>5.087677573588425</v>
      </c>
      <c r="I542" s="18">
        <f t="shared" si="120"/>
        <v>2.9638133819155643E-4</v>
      </c>
      <c r="J542" s="5">
        <f t="shared" si="125"/>
        <v>9.5373825449562211E-10</v>
      </c>
      <c r="K542" s="18">
        <f t="shared" si="124"/>
        <v>5.0876775726346866</v>
      </c>
      <c r="L542" s="18">
        <f t="shared" si="121"/>
        <v>147.26537117869731</v>
      </c>
      <c r="M542" s="18">
        <f t="shared" si="122"/>
        <v>5.0876775726346867E-3</v>
      </c>
    </row>
    <row r="543" spans="1:13" s="17" customFormat="1" x14ac:dyDescent="0.25">
      <c r="B543" s="5">
        <f>'Mg2+离子浓度'!B543</f>
        <v>5.2766975428851692</v>
      </c>
      <c r="C543" s="18">
        <f t="shared" si="116"/>
        <v>8.9999998564849193E-9</v>
      </c>
      <c r="D543" s="18">
        <f t="shared" si="115"/>
        <v>1093006.8311928215</v>
      </c>
      <c r="E543" s="18">
        <f t="shared" si="117"/>
        <v>9.83706132387243E-3</v>
      </c>
      <c r="F543" s="18">
        <f t="shared" si="118"/>
        <v>147.27520824002119</v>
      </c>
      <c r="G543" s="18">
        <f t="shared" si="123"/>
        <v>16363912287.60993</v>
      </c>
      <c r="H543" s="18">
        <f t="shared" si="119"/>
        <v>5.0880174203251345</v>
      </c>
      <c r="I543" s="18">
        <f t="shared" si="120"/>
        <v>2.9640113638065179E-4</v>
      </c>
      <c r="J543" s="5">
        <f t="shared" si="125"/>
        <v>6.3982977587005506E-9</v>
      </c>
      <c r="K543" s="18">
        <f t="shared" si="124"/>
        <v>5.0880174139268366</v>
      </c>
      <c r="L543" s="18">
        <f t="shared" si="121"/>
        <v>147.27520805481927</v>
      </c>
      <c r="M543" s="18">
        <f t="shared" si="122"/>
        <v>5.0880174139268366E-3</v>
      </c>
    </row>
    <row r="544" spans="1:13" s="17" customFormat="1" x14ac:dyDescent="0.25">
      <c r="B544" s="5">
        <f>'Mg2+离子浓度'!B544</f>
        <v>5.2766976328851696</v>
      </c>
      <c r="C544" s="18">
        <f t="shared" si="116"/>
        <v>9.0000000341206032E-8</v>
      </c>
      <c r="D544" s="18">
        <f t="shared" si="115"/>
        <v>1093006.8311928215</v>
      </c>
      <c r="E544" s="18">
        <f t="shared" si="117"/>
        <v>9.8370615180294455E-2</v>
      </c>
      <c r="F544" s="18">
        <f t="shared" si="118"/>
        <v>147.37357866999957</v>
      </c>
      <c r="G544" s="18">
        <f t="shared" si="123"/>
        <v>1637484201.2364454</v>
      </c>
      <c r="H544" s="18">
        <f t="shared" si="119"/>
        <v>5.0914158908983973</v>
      </c>
      <c r="I544" s="18">
        <f t="shared" si="120"/>
        <v>2.9659911846209407E-4</v>
      </c>
      <c r="J544" s="5">
        <f t="shared" si="125"/>
        <v>2.0246708746228213E-8</v>
      </c>
      <c r="K544" s="18">
        <f t="shared" si="124"/>
        <v>5.091415870651689</v>
      </c>
      <c r="L544" s="18">
        <f t="shared" si="121"/>
        <v>147.37357808394847</v>
      </c>
      <c r="M544" s="18">
        <f t="shared" si="122"/>
        <v>5.0914158706516889E-3</v>
      </c>
    </row>
    <row r="545" spans="1:13" s="17" customFormat="1" x14ac:dyDescent="0.25">
      <c r="B545" s="5">
        <f>'Mg2+离子浓度'!B545</f>
        <v>5.2766985328851694</v>
      </c>
      <c r="C545" s="18">
        <f t="shared" si="116"/>
        <v>8.9999999985934664E-7</v>
      </c>
      <c r="D545" s="18">
        <f t="shared" si="115"/>
        <v>1093006.8311928215</v>
      </c>
      <c r="E545" s="18">
        <f t="shared" si="117"/>
        <v>0.98370614791980426</v>
      </c>
      <c r="F545" s="18">
        <f t="shared" si="118"/>
        <v>148.35728423186828</v>
      </c>
      <c r="G545" s="18">
        <f t="shared" si="123"/>
        <v>164841426.95005974</v>
      </c>
      <c r="H545" s="18">
        <f t="shared" si="119"/>
        <v>5.1254006402331367</v>
      </c>
      <c r="I545" s="18">
        <f t="shared" si="120"/>
        <v>2.9857894218798657E-4</v>
      </c>
      <c r="J545" s="5">
        <f t="shared" si="125"/>
        <v>6.445308059824836E-8</v>
      </c>
      <c r="K545" s="18">
        <f t="shared" si="124"/>
        <v>5.1254005757800565</v>
      </c>
      <c r="L545" s="18">
        <f t="shared" si="121"/>
        <v>148.35728236624163</v>
      </c>
      <c r="M545" s="18">
        <f t="shared" si="122"/>
        <v>5.1254005757800569E-3</v>
      </c>
    </row>
    <row r="546" spans="1:13" s="17" customFormat="1" x14ac:dyDescent="0.25">
      <c r="A546" s="18">
        <v>7.4868119641229509E-6</v>
      </c>
      <c r="B546" s="5">
        <f>'Mg2+离子浓度'!B546</f>
        <v>5.2767050196971335</v>
      </c>
      <c r="C546" s="18">
        <f t="shared" si="116"/>
        <v>6.4868119640237865E-6</v>
      </c>
      <c r="D546" s="18">
        <f t="shared" si="115"/>
        <v>1093006.8311928215</v>
      </c>
      <c r="E546" s="18">
        <f t="shared" si="117"/>
        <v>7.0901297893413213</v>
      </c>
      <c r="F546" s="18">
        <f t="shared" si="118"/>
        <v>155.44741215558295</v>
      </c>
      <c r="G546" s="18">
        <f t="shared" si="123"/>
        <v>23963606.933221247</v>
      </c>
      <c r="H546" s="18">
        <f t="shared" si="119"/>
        <v>5.3703481423911477</v>
      </c>
      <c r="I546" s="18">
        <f t="shared" si="120"/>
        <v>3.1284868272526105E-4</v>
      </c>
      <c r="J546" s="5">
        <f t="shared" si="125"/>
        <v>1.8130621905921295E-7</v>
      </c>
      <c r="K546" s="18">
        <f t="shared" si="124"/>
        <v>5.3703479610849287</v>
      </c>
      <c r="L546" s="18">
        <f t="shared" si="121"/>
        <v>155.4474069075838</v>
      </c>
      <c r="M546" s="18">
        <f t="shared" si="122"/>
        <v>5.3703479610849288E-3</v>
      </c>
    </row>
    <row r="547" spans="1:13" x14ac:dyDescent="0.25">
      <c r="B547" s="5">
        <f>'Mg2+离子浓度'!B547</f>
        <v>5.2767075328851689</v>
      </c>
      <c r="C547" s="5">
        <f t="shared" si="116"/>
        <v>2.5131880354578584E-6</v>
      </c>
      <c r="D547" s="5">
        <f t="shared" si="115"/>
        <v>0</v>
      </c>
      <c r="E547" s="5">
        <f t="shared" si="117"/>
        <v>0</v>
      </c>
      <c r="F547" s="5">
        <f t="shared" si="118"/>
        <v>155.4474069075838</v>
      </c>
      <c r="G547" s="5">
        <f t="shared" si="123"/>
        <v>61852676.645925552</v>
      </c>
      <c r="H547" s="5">
        <f t="shared" si="119"/>
        <v>5.3703479610849287</v>
      </c>
      <c r="I547" s="5">
        <f t="shared" si="120"/>
        <v>3.1284882116680373E-4</v>
      </c>
      <c r="J547" s="5">
        <f t="shared" si="125"/>
        <v>1.1285206850877148E-7</v>
      </c>
      <c r="K547" s="60">
        <f t="shared" si="124"/>
        <v>5.3703478482328606</v>
      </c>
      <c r="L547" s="5">
        <f t="shared" si="121"/>
        <v>155.44740364102427</v>
      </c>
      <c r="M547" s="5">
        <f t="shared" si="122"/>
        <v>5.3703478482328608E-3</v>
      </c>
    </row>
    <row r="548" spans="1:13" x14ac:dyDescent="0.25">
      <c r="B548" s="5">
        <f>'Mg2+离子浓度'!B548</f>
        <v>5.2767175328851694</v>
      </c>
      <c r="C548" s="5">
        <f t="shared" si="116"/>
        <v>1.0000000000509601E-5</v>
      </c>
      <c r="D548" s="5">
        <f t="shared" si="115"/>
        <v>0</v>
      </c>
      <c r="E548" s="5">
        <f t="shared" si="117"/>
        <v>0</v>
      </c>
      <c r="F548" s="5">
        <f t="shared" si="118"/>
        <v>155.44740364102427</v>
      </c>
      <c r="G548" s="5">
        <f t="shared" si="123"/>
        <v>15544740.363310264</v>
      </c>
      <c r="H548" s="5">
        <f t="shared" si="119"/>
        <v>5.3703478482328597</v>
      </c>
      <c r="I548" s="5">
        <f t="shared" si="120"/>
        <v>3.128494074790257E-4</v>
      </c>
      <c r="J548" s="5">
        <f t="shared" si="125"/>
        <v>2.2511115847970372E-7</v>
      </c>
      <c r="K548" s="60">
        <f t="shared" si="124"/>
        <v>5.3703476231217016</v>
      </c>
      <c r="L548" s="5">
        <f t="shared" si="121"/>
        <v>155.44739712506922</v>
      </c>
      <c r="M548" s="5">
        <f t="shared" si="122"/>
        <v>5.3703476231217019E-3</v>
      </c>
    </row>
    <row r="549" spans="1:13" x14ac:dyDescent="0.25">
      <c r="B549" s="5">
        <f>'Mg2+离子浓度'!B549</f>
        <v>5.2767475328851692</v>
      </c>
      <c r="C549" s="5">
        <f t="shared" si="116"/>
        <v>2.9999999999752447E-5</v>
      </c>
      <c r="D549" s="5">
        <f t="shared" si="115"/>
        <v>0</v>
      </c>
      <c r="E549" s="5">
        <f t="shared" si="117"/>
        <v>0</v>
      </c>
      <c r="F549" s="5">
        <f t="shared" si="118"/>
        <v>155.44739712506922</v>
      </c>
      <c r="G549" s="5">
        <f t="shared" si="123"/>
        <v>5181579.9042117307</v>
      </c>
      <c r="H549" s="5">
        <f t="shared" si="119"/>
        <v>5.3703476231217007</v>
      </c>
      <c r="I549" s="5">
        <f t="shared" si="120"/>
        <v>3.1285117302431656E-4</v>
      </c>
      <c r="J549" s="5">
        <f t="shared" si="125"/>
        <v>3.8990394748222241E-7</v>
      </c>
      <c r="K549" s="60">
        <f t="shared" si="124"/>
        <v>5.3703472332177533</v>
      </c>
      <c r="L549" s="5">
        <f t="shared" si="121"/>
        <v>155.44738583910447</v>
      </c>
      <c r="M549" s="5">
        <f t="shared" si="122"/>
        <v>5.3703472332177534E-3</v>
      </c>
    </row>
    <row r="550" spans="1:13" x14ac:dyDescent="0.25">
      <c r="B550" s="5">
        <f>'Mg2+离子浓度'!B550</f>
        <v>5.2767775328851689</v>
      </c>
      <c r="C550" s="5">
        <f t="shared" si="116"/>
        <v>2.9999999999752447E-5</v>
      </c>
      <c r="D550" s="5">
        <f t="shared" si="115"/>
        <v>0</v>
      </c>
      <c r="E550" s="5">
        <f t="shared" si="117"/>
        <v>0</v>
      </c>
      <c r="F550" s="5">
        <f t="shared" si="118"/>
        <v>155.44738583910447</v>
      </c>
      <c r="G550" s="5">
        <f t="shared" si="123"/>
        <v>5181579.5280129062</v>
      </c>
      <c r="H550" s="5">
        <f t="shared" si="119"/>
        <v>5.3703472332177533</v>
      </c>
      <c r="I550" s="5">
        <f t="shared" si="120"/>
        <v>3.1285292896935155E-4</v>
      </c>
      <c r="J550" s="5">
        <f t="shared" si="125"/>
        <v>3.8990391917398257E-7</v>
      </c>
      <c r="K550" s="60">
        <f t="shared" si="124"/>
        <v>5.3703468433138344</v>
      </c>
      <c r="L550" s="5">
        <f t="shared" si="121"/>
        <v>155.44737455314061</v>
      </c>
      <c r="M550" s="5">
        <f t="shared" si="122"/>
        <v>5.3703468433138344E-3</v>
      </c>
    </row>
    <row r="551" spans="1:13" x14ac:dyDescent="0.25">
      <c r="B551" s="5">
        <f>'Mg2+离子浓度'!B551</f>
        <v>5.2767975328851691</v>
      </c>
      <c r="C551" s="5">
        <f t="shared" si="116"/>
        <v>2.0000000000131024E-5</v>
      </c>
      <c r="D551" s="5">
        <f t="shared" si="115"/>
        <v>0</v>
      </c>
      <c r="E551" s="5">
        <f t="shared" si="117"/>
        <v>0</v>
      </c>
      <c r="F551" s="5">
        <f t="shared" si="118"/>
        <v>155.44737455314061</v>
      </c>
      <c r="G551" s="5">
        <f t="shared" si="123"/>
        <v>7772368.7276061121</v>
      </c>
      <c r="H551" s="5">
        <f t="shared" si="119"/>
        <v>5.3703468433138344</v>
      </c>
      <c r="I551" s="5">
        <f t="shared" si="120"/>
        <v>3.1285409202783853E-4</v>
      </c>
      <c r="J551" s="5">
        <f t="shared" si="125"/>
        <v>3.1835519378465419E-7</v>
      </c>
      <c r="K551" s="60">
        <f t="shared" si="124"/>
        <v>5.3703465249586406</v>
      </c>
      <c r="L551" s="5">
        <f t="shared" si="121"/>
        <v>155.44736533819034</v>
      </c>
      <c r="M551" s="5">
        <f t="shared" si="122"/>
        <v>5.3703465249586406E-3</v>
      </c>
    </row>
    <row r="552" spans="1:13" x14ac:dyDescent="0.25">
      <c r="B552" s="5">
        <f>'Mg2+离子浓度'!B552</f>
        <v>5.2768975328851697</v>
      </c>
      <c r="C552" s="5">
        <f t="shared" si="116"/>
        <v>1.0000000000065512E-4</v>
      </c>
      <c r="D552" s="5">
        <f t="shared" si="115"/>
        <v>0</v>
      </c>
      <c r="E552" s="5">
        <f t="shared" si="117"/>
        <v>0</v>
      </c>
      <c r="F552" s="5">
        <f t="shared" si="118"/>
        <v>155.44736533819034</v>
      </c>
      <c r="G552" s="5">
        <f t="shared" si="123"/>
        <v>1554473.6533717196</v>
      </c>
      <c r="H552" s="5">
        <f t="shared" si="119"/>
        <v>5.3703465249586397</v>
      </c>
      <c r="I552" s="5">
        <f t="shared" si="120"/>
        <v>3.1286000234435126E-4</v>
      </c>
      <c r="J552" s="5">
        <f t="shared" si="125"/>
        <v>7.1186381209317895E-7</v>
      </c>
      <c r="K552" s="60">
        <f t="shared" si="124"/>
        <v>5.3703458130948274</v>
      </c>
      <c r="L552" s="5">
        <f t="shared" si="121"/>
        <v>155.44734473293633</v>
      </c>
      <c r="M552" s="5">
        <f t="shared" si="122"/>
        <v>5.3703458130948279E-3</v>
      </c>
    </row>
    <row r="553" spans="1:13" x14ac:dyDescent="0.25">
      <c r="B553" s="5">
        <f>'Mg2+离子浓度'!B553</f>
        <v>5.277197532885169</v>
      </c>
      <c r="C553" s="5">
        <f t="shared" si="116"/>
        <v>2.9999999999930083E-4</v>
      </c>
      <c r="D553" s="5">
        <f t="shared" si="115"/>
        <v>0</v>
      </c>
      <c r="E553" s="5">
        <f t="shared" si="117"/>
        <v>0</v>
      </c>
      <c r="F553" s="5">
        <f t="shared" si="118"/>
        <v>155.44734473293633</v>
      </c>
      <c r="G553" s="5">
        <f t="shared" si="123"/>
        <v>518157.81577766204</v>
      </c>
      <c r="H553" s="5">
        <f t="shared" si="119"/>
        <v>5.3703458130948274</v>
      </c>
      <c r="I553" s="5">
        <f t="shared" si="120"/>
        <v>3.1287774745867057E-4</v>
      </c>
      <c r="J553" s="5">
        <f t="shared" si="125"/>
        <v>1.2329841271719092E-6</v>
      </c>
      <c r="K553" s="60">
        <f t="shared" si="124"/>
        <v>5.3703445801107002</v>
      </c>
      <c r="L553" s="5">
        <f t="shared" si="121"/>
        <v>155.44730904359429</v>
      </c>
      <c r="M553" s="5">
        <f t="shared" si="122"/>
        <v>5.3703445801106999E-3</v>
      </c>
    </row>
    <row r="554" spans="1:13" x14ac:dyDescent="0.25">
      <c r="B554" s="5">
        <f>'Mg2+离子浓度'!B554</f>
        <v>5.2774975328851692</v>
      </c>
      <c r="C554" s="5">
        <f t="shared" si="116"/>
        <v>3.00000000000189E-4</v>
      </c>
      <c r="D554" s="5">
        <f t="shared" si="115"/>
        <v>0</v>
      </c>
      <c r="E554" s="5">
        <f t="shared" si="117"/>
        <v>0</v>
      </c>
      <c r="F554" s="5">
        <f t="shared" si="118"/>
        <v>155.44730904359429</v>
      </c>
      <c r="G554" s="5">
        <f t="shared" si="123"/>
        <v>518157.69681165449</v>
      </c>
      <c r="H554" s="5">
        <f t="shared" si="119"/>
        <v>5.3703445801107002</v>
      </c>
      <c r="I554" s="5">
        <f t="shared" si="120"/>
        <v>3.1289546220594311E-4</v>
      </c>
      <c r="J554" s="5">
        <f t="shared" si="125"/>
        <v>1.2329838440914321E-6</v>
      </c>
      <c r="K554" s="60">
        <f t="shared" si="124"/>
        <v>5.3703433471268562</v>
      </c>
      <c r="L554" s="5">
        <f t="shared" si="121"/>
        <v>155.44727335426043</v>
      </c>
      <c r="M554" s="5">
        <f t="shared" si="122"/>
        <v>5.3703433471268564E-3</v>
      </c>
    </row>
    <row r="555" spans="1:13" x14ac:dyDescent="0.25">
      <c r="B555" s="5">
        <f>'Mg2+离子浓度'!B555</f>
        <v>5.2776975328851696</v>
      </c>
      <c r="C555" s="5">
        <f t="shared" si="116"/>
        <v>2.0000000000042206E-4</v>
      </c>
      <c r="D555" s="5">
        <f t="shared" si="115"/>
        <v>0</v>
      </c>
      <c r="E555" s="5">
        <f t="shared" si="117"/>
        <v>0</v>
      </c>
      <c r="F555" s="5">
        <f t="shared" si="118"/>
        <v>155.44727335426043</v>
      </c>
      <c r="G555" s="5">
        <f t="shared" si="123"/>
        <v>777236.36676966189</v>
      </c>
      <c r="H555" s="5">
        <f t="shared" si="119"/>
        <v>5.3703433471268562</v>
      </c>
      <c r="I555" s="5">
        <f t="shared" si="120"/>
        <v>3.1290724808600976E-4</v>
      </c>
      <c r="J555" s="5">
        <f t="shared" si="125"/>
        <v>1.006726861904845E-6</v>
      </c>
      <c r="K555" s="60">
        <f t="shared" si="124"/>
        <v>5.3703423403999944</v>
      </c>
      <c r="L555" s="5">
        <f t="shared" si="121"/>
        <v>155.44724421404803</v>
      </c>
      <c r="M555" s="5">
        <f t="shared" si="122"/>
        <v>5.3703423403999948E-3</v>
      </c>
    </row>
    <row r="556" spans="1:13" x14ac:dyDescent="0.25">
      <c r="B556" s="5">
        <f>'Mg2+离子浓度'!B556</f>
        <v>5.2786975328851691</v>
      </c>
      <c r="C556" s="5">
        <f t="shared" si="116"/>
        <v>9.9999999999944578E-4</v>
      </c>
      <c r="D556" s="5">
        <f t="shared" si="115"/>
        <v>0</v>
      </c>
      <c r="E556" s="5">
        <f t="shared" si="117"/>
        <v>0</v>
      </c>
      <c r="F556" s="5">
        <f t="shared" si="118"/>
        <v>155.44724421404803</v>
      </c>
      <c r="G556" s="5">
        <f t="shared" si="123"/>
        <v>155447.24421413417</v>
      </c>
      <c r="H556" s="5">
        <f t="shared" si="119"/>
        <v>5.3703423403999935</v>
      </c>
      <c r="I556" s="5">
        <f t="shared" si="120"/>
        <v>3.1296647800772105E-4</v>
      </c>
      <c r="J556" s="5">
        <f t="shared" si="125"/>
        <v>2.2511092759972896E-6</v>
      </c>
      <c r="K556" s="60">
        <f t="shared" si="124"/>
        <v>5.3703400892907176</v>
      </c>
      <c r="L556" s="5">
        <f t="shared" si="121"/>
        <v>155.44717905456449</v>
      </c>
      <c r="M556" s="5">
        <f t="shared" si="122"/>
        <v>5.3703400892907175E-3</v>
      </c>
    </row>
    <row r="557" spans="1:13" x14ac:dyDescent="0.25">
      <c r="B557" s="5">
        <f>'Mg2+离子浓度'!B557</f>
        <v>5.2816975328851692</v>
      </c>
      <c r="C557" s="5">
        <f t="shared" si="116"/>
        <v>3.0000000000001137E-3</v>
      </c>
      <c r="D557" s="5">
        <f t="shared" si="115"/>
        <v>0</v>
      </c>
      <c r="E557" s="5">
        <f t="shared" si="117"/>
        <v>0</v>
      </c>
      <c r="F557" s="5">
        <f t="shared" si="118"/>
        <v>155.44717905456449</v>
      </c>
      <c r="G557" s="5">
        <f t="shared" si="123"/>
        <v>51815.72635151953</v>
      </c>
      <c r="H557" s="5">
        <f t="shared" si="119"/>
        <v>5.3703400892907176</v>
      </c>
      <c r="I557" s="5">
        <f t="shared" si="120"/>
        <v>3.1314421248398658E-4</v>
      </c>
      <c r="J557" s="5">
        <f t="shared" si="125"/>
        <v>3.8990340050426725E-6</v>
      </c>
      <c r="K557" s="60">
        <f t="shared" si="124"/>
        <v>5.3703361902567126</v>
      </c>
      <c r="L557" s="5">
        <f t="shared" si="121"/>
        <v>155.44706619507568</v>
      </c>
      <c r="M557" s="5">
        <f t="shared" si="122"/>
        <v>5.370336190256713E-3</v>
      </c>
    </row>
    <row r="558" spans="1:13" x14ac:dyDescent="0.25">
      <c r="B558" s="5">
        <f>'Mg2+离子浓度'!B558</f>
        <v>5.2846975328851693</v>
      </c>
      <c r="C558" s="5">
        <f t="shared" si="116"/>
        <v>3.0000000000001137E-3</v>
      </c>
      <c r="D558" s="5">
        <f t="shared" si="115"/>
        <v>0</v>
      </c>
      <c r="E558" s="5">
        <f t="shared" si="117"/>
        <v>0</v>
      </c>
      <c r="F558" s="5">
        <f t="shared" si="118"/>
        <v>155.44706619507568</v>
      </c>
      <c r="G558" s="5">
        <f t="shared" si="123"/>
        <v>51815.68873168993</v>
      </c>
      <c r="H558" s="5">
        <f t="shared" si="119"/>
        <v>5.3703361902567117</v>
      </c>
      <c r="I558" s="5">
        <f t="shared" si="120"/>
        <v>3.1332185066616601E-4</v>
      </c>
      <c r="J558" s="5">
        <f t="shared" si="125"/>
        <v>3.8990311742226639E-6</v>
      </c>
      <c r="K558" s="60">
        <f t="shared" si="124"/>
        <v>5.3703322912255373</v>
      </c>
      <c r="L558" s="5">
        <f t="shared" si="121"/>
        <v>155.44695333566878</v>
      </c>
      <c r="M558" s="5">
        <f t="shared" si="122"/>
        <v>5.3703322912255378E-3</v>
      </c>
    </row>
    <row r="559" spans="1:13" x14ac:dyDescent="0.25">
      <c r="B559" s="5">
        <f>'Mg2+离子浓度'!B559</f>
        <v>5.2866975328851691</v>
      </c>
      <c r="C559" s="5">
        <f t="shared" si="116"/>
        <v>1.9999999999997797E-3</v>
      </c>
      <c r="D559" s="5">
        <f t="shared" ref="D559:D597" si="126">D530</f>
        <v>0</v>
      </c>
      <c r="E559" s="5">
        <f t="shared" si="117"/>
        <v>0</v>
      </c>
      <c r="F559" s="5">
        <f t="shared" si="118"/>
        <v>155.44695333566878</v>
      </c>
      <c r="G559" s="5">
        <f t="shared" si="123"/>
        <v>77723.476667842944</v>
      </c>
      <c r="H559" s="5">
        <f t="shared" si="119"/>
        <v>5.3703322912255373</v>
      </c>
      <c r="I559" s="5">
        <f t="shared" si="120"/>
        <v>3.1344020012174351E-4</v>
      </c>
      <c r="J559" s="5">
        <f t="shared" si="125"/>
        <v>3.1835433113300072E-6</v>
      </c>
      <c r="K559" s="60">
        <f t="shared" si="124"/>
        <v>5.3703291076822257</v>
      </c>
      <c r="L559" s="5">
        <f t="shared" si="121"/>
        <v>155.44686118641587</v>
      </c>
      <c r="M559" s="5">
        <f t="shared" si="122"/>
        <v>5.3703291076822261E-3</v>
      </c>
    </row>
    <row r="560" spans="1:13" x14ac:dyDescent="0.25">
      <c r="B560" s="5">
        <f>'Mg2+离子浓度'!B560</f>
        <v>5.2966975328851689</v>
      </c>
      <c r="C560" s="5">
        <f t="shared" si="116"/>
        <v>9.9999999999997868E-3</v>
      </c>
      <c r="D560" s="5">
        <f t="shared" si="126"/>
        <v>0</v>
      </c>
      <c r="E560" s="5">
        <f t="shared" si="117"/>
        <v>0</v>
      </c>
      <c r="F560" s="5">
        <f t="shared" si="118"/>
        <v>155.44686118641587</v>
      </c>
      <c r="G560" s="5">
        <f t="shared" si="123"/>
        <v>15544.686118641919</v>
      </c>
      <c r="H560" s="5">
        <f t="shared" si="119"/>
        <v>5.3703291076822266</v>
      </c>
      <c r="I560" s="5">
        <f t="shared" si="120"/>
        <v>3.1403289864727812E-4</v>
      </c>
      <c r="J560" s="5">
        <f t="shared" si="125"/>
        <v>7.1186150335178045E-6</v>
      </c>
      <c r="K560" s="60">
        <f t="shared" si="124"/>
        <v>5.3703219890671932</v>
      </c>
      <c r="L560" s="5">
        <f t="shared" si="121"/>
        <v>155.44665513454444</v>
      </c>
      <c r="M560" s="5">
        <f t="shared" si="122"/>
        <v>5.3703219890671935E-3</v>
      </c>
    </row>
    <row r="561" spans="1:13" x14ac:dyDescent="0.25">
      <c r="B561" s="5">
        <f>'Mg2+离子浓度'!B561</f>
        <v>5.3266975328851691</v>
      </c>
      <c r="C561" s="5">
        <f t="shared" si="116"/>
        <v>3.0000000000000249E-2</v>
      </c>
      <c r="D561" s="5">
        <f t="shared" si="126"/>
        <v>0</v>
      </c>
      <c r="E561" s="5">
        <f t="shared" si="117"/>
        <v>0</v>
      </c>
      <c r="F561" s="5">
        <f t="shared" si="118"/>
        <v>155.44665513454444</v>
      </c>
      <c r="G561" s="5">
        <f t="shared" si="123"/>
        <v>5181.5551711514381</v>
      </c>
      <c r="H561" s="5">
        <f t="shared" si="119"/>
        <v>5.3703219890671932</v>
      </c>
      <c r="I561" s="5">
        <f t="shared" si="120"/>
        <v>3.1581113302519366E-4</v>
      </c>
      <c r="J561" s="5">
        <f t="shared" si="125"/>
        <v>1.2329786573863131E-5</v>
      </c>
      <c r="K561" s="60">
        <f t="shared" si="124"/>
        <v>5.3703096592806192</v>
      </c>
      <c r="L561" s="5">
        <f t="shared" si="121"/>
        <v>155.44629824270714</v>
      </c>
      <c r="M561" s="5">
        <f t="shared" si="122"/>
        <v>5.370309659280619E-3</v>
      </c>
    </row>
    <row r="562" spans="1:13" x14ac:dyDescent="0.25">
      <c r="B562" s="5">
        <f>'Mg2+离子浓度'!B562</f>
        <v>5.3566975328851694</v>
      </c>
      <c r="C562" s="5">
        <f t="shared" si="116"/>
        <v>3.0000000000000249E-2</v>
      </c>
      <c r="D562" s="5">
        <f t="shared" si="126"/>
        <v>0</v>
      </c>
      <c r="E562" s="5">
        <f t="shared" si="117"/>
        <v>0</v>
      </c>
      <c r="F562" s="5">
        <f t="shared" si="118"/>
        <v>155.44629824270714</v>
      </c>
      <c r="G562" s="5">
        <f t="shared" si="123"/>
        <v>5181.543274756862</v>
      </c>
      <c r="H562" s="5">
        <f t="shared" si="119"/>
        <v>5.3703096592806183</v>
      </c>
      <c r="I562" s="5">
        <f t="shared" si="120"/>
        <v>3.1758905450978466E-4</v>
      </c>
      <c r="J562" s="5">
        <f t="shared" si="125"/>
        <v>1.2329758265758464E-5</v>
      </c>
      <c r="K562" s="60">
        <f t="shared" si="124"/>
        <v>5.3702973295223524</v>
      </c>
      <c r="L562" s="5">
        <f t="shared" si="121"/>
        <v>155.44594135168924</v>
      </c>
      <c r="M562" s="5">
        <f t="shared" si="122"/>
        <v>5.3702973295223526E-3</v>
      </c>
    </row>
    <row r="563" spans="1:13" x14ac:dyDescent="0.25">
      <c r="B563" s="5">
        <f>'Mg2+离子浓度'!B563</f>
        <v>5.3766975328851689</v>
      </c>
      <c r="C563" s="5">
        <f t="shared" ref="C563:C596" si="127">B563-B562</f>
        <v>1.9999999999999574E-2</v>
      </c>
      <c r="D563" s="5">
        <f t="shared" si="126"/>
        <v>0</v>
      </c>
      <c r="E563" s="5">
        <f t="shared" ref="E563:E596" si="128">C563*D563</f>
        <v>0</v>
      </c>
      <c r="F563" s="5">
        <f t="shared" ref="F563:F596" si="129">E563+L562</f>
        <v>155.44594135168924</v>
      </c>
      <c r="G563" s="5">
        <f t="shared" si="123"/>
        <v>7772.2970675846282</v>
      </c>
      <c r="H563" s="5">
        <f t="shared" ref="H563:H596" si="130">F563/$C$9/96485/0.0001</f>
        <v>5.3702973295223515</v>
      </c>
      <c r="I563" s="5">
        <f t="shared" ref="I563:I596" si="131">$C$8*H563/(50*0.000001)*B563</f>
        <v>3.1877408700362915E-4</v>
      </c>
      <c r="J563" s="5">
        <f t="shared" si="125"/>
        <v>1.0067182354239399E-5</v>
      </c>
      <c r="K563" s="60">
        <f t="shared" si="124"/>
        <v>5.3702872623399971</v>
      </c>
      <c r="L563" s="5">
        <f t="shared" ref="L563:L596" si="132">K563*0.0001*$C$9*96485</f>
        <v>155.44564995206238</v>
      </c>
      <c r="M563" s="5">
        <f t="shared" ref="M563:M596" si="133">K563*0.001</f>
        <v>5.3702872623399974E-3</v>
      </c>
    </row>
    <row r="564" spans="1:13" x14ac:dyDescent="0.25">
      <c r="B564" s="5">
        <f>'Mg2+离子浓度'!B564</f>
        <v>5.4266975328851697</v>
      </c>
      <c r="C564" s="5">
        <f t="shared" si="127"/>
        <v>5.0000000000000711E-2</v>
      </c>
      <c r="D564" s="5">
        <f t="shared" si="126"/>
        <v>0</v>
      </c>
      <c r="E564" s="5">
        <f t="shared" si="128"/>
        <v>0</v>
      </c>
      <c r="F564" s="5">
        <f t="shared" si="129"/>
        <v>155.44564995206238</v>
      </c>
      <c r="G564" s="5">
        <f t="shared" si="123"/>
        <v>3108.9129990412034</v>
      </c>
      <c r="H564" s="5">
        <f t="shared" si="130"/>
        <v>5.3702872623399971</v>
      </c>
      <c r="I564" s="5">
        <f t="shared" si="131"/>
        <v>3.2173788799717324E-4</v>
      </c>
      <c r="J564" s="5">
        <f t="shared" si="125"/>
        <v>1.5917583090601248E-5</v>
      </c>
      <c r="K564" s="60">
        <f t="shared" si="124"/>
        <v>5.3702713447569064</v>
      </c>
      <c r="L564" s="5">
        <f t="shared" si="132"/>
        <v>155.44518920966104</v>
      </c>
      <c r="M564" s="5">
        <f t="shared" si="133"/>
        <v>5.3702713447569064E-3</v>
      </c>
    </row>
    <row r="565" spans="1:13" x14ac:dyDescent="0.25">
      <c r="A565" t="s">
        <v>254</v>
      </c>
      <c r="B565" s="5">
        <f>'Mg2+离子浓度'!B565</f>
        <v>5.4766975328851695</v>
      </c>
      <c r="C565" s="5">
        <f t="shared" si="127"/>
        <v>4.9999999999999822E-2</v>
      </c>
      <c r="D565" s="5">
        <f t="shared" si="126"/>
        <v>0</v>
      </c>
      <c r="E565" s="5">
        <f t="shared" si="128"/>
        <v>0</v>
      </c>
      <c r="F565" s="5">
        <f t="shared" si="129"/>
        <v>155.44518920966104</v>
      </c>
      <c r="G565" s="5">
        <f t="shared" si="123"/>
        <v>3108.9037841932318</v>
      </c>
      <c r="H565" s="5">
        <f t="shared" si="130"/>
        <v>5.3702713447569055</v>
      </c>
      <c r="I565" s="5">
        <f t="shared" si="131"/>
        <v>3.2470132414528488E-4</v>
      </c>
      <c r="J565" s="5">
        <f t="shared" si="125"/>
        <v>1.5917535910731746E-5</v>
      </c>
      <c r="K565" s="60">
        <f t="shared" si="124"/>
        <v>5.3702554272209948</v>
      </c>
      <c r="L565" s="5">
        <f t="shared" si="132"/>
        <v>155.4447284686253</v>
      </c>
      <c r="M565" s="5">
        <f t="shared" si="133"/>
        <v>5.3702554272209947E-3</v>
      </c>
    </row>
    <row r="566" spans="1:13" x14ac:dyDescent="0.25">
      <c r="A566" s="5">
        <f>(A546+A567)*19</f>
        <v>5.5698315903313116</v>
      </c>
      <c r="B566" s="5">
        <f>'Mg2+离子浓度'!B566</f>
        <v>5.5266975328851693</v>
      </c>
      <c r="C566" s="5">
        <f t="shared" si="127"/>
        <v>4.9999999999999822E-2</v>
      </c>
      <c r="D566" s="5">
        <f t="shared" si="126"/>
        <v>0</v>
      </c>
      <c r="E566" s="5">
        <f t="shared" si="128"/>
        <v>0</v>
      </c>
      <c r="F566" s="5">
        <f t="shared" si="129"/>
        <v>155.4447284686253</v>
      </c>
      <c r="G566" s="5">
        <f t="shared" si="123"/>
        <v>3108.8945693725173</v>
      </c>
      <c r="H566" s="5">
        <f t="shared" si="130"/>
        <v>5.3702554272209948</v>
      </c>
      <c r="I566" s="5">
        <f t="shared" si="131"/>
        <v>3.2766474272326351E-4</v>
      </c>
      <c r="J566" s="5">
        <f t="shared" si="125"/>
        <v>1.5917488731002232E-5</v>
      </c>
      <c r="K566" s="60">
        <f t="shared" si="124"/>
        <v>5.3702395097322642</v>
      </c>
      <c r="L566" s="5">
        <f t="shared" si="132"/>
        <v>155.44426772895525</v>
      </c>
      <c r="M566" s="5">
        <f t="shared" si="133"/>
        <v>5.370239509732264E-3</v>
      </c>
    </row>
    <row r="567" spans="1:13" x14ac:dyDescent="0.25">
      <c r="A567" s="79">
        <v>0.2931415442581049</v>
      </c>
      <c r="B567" s="5">
        <f>'Mg2+离子浓度'!B567</f>
        <v>5.5698465639552381</v>
      </c>
      <c r="C567" s="5">
        <f t="shared" si="127"/>
        <v>4.3149031070068844E-2</v>
      </c>
      <c r="D567" s="5">
        <f t="shared" si="126"/>
        <v>0</v>
      </c>
      <c r="E567" s="5">
        <f t="shared" si="128"/>
        <v>0</v>
      </c>
      <c r="F567" s="5">
        <f t="shared" si="129"/>
        <v>155.44426772895525</v>
      </c>
      <c r="G567" s="5">
        <f t="shared" si="123"/>
        <v>3602.4972953977212</v>
      </c>
      <c r="H567" s="5">
        <f t="shared" si="130"/>
        <v>5.3702395097322642</v>
      </c>
      <c r="I567" s="5">
        <f t="shared" si="131"/>
        <v>3.3022196729312403E-4</v>
      </c>
      <c r="J567" s="5">
        <f t="shared" si="125"/>
        <v>1.478678593020505E-5</v>
      </c>
      <c r="K567" s="60">
        <f t="shared" si="124"/>
        <v>5.3702247229463342</v>
      </c>
      <c r="L567" s="5">
        <f t="shared" si="132"/>
        <v>155.44383971804314</v>
      </c>
      <c r="M567" s="5">
        <f t="shared" si="133"/>
        <v>5.3702247229463346E-3</v>
      </c>
    </row>
    <row r="568" spans="1:13" s="17" customFormat="1" x14ac:dyDescent="0.25">
      <c r="B568" s="5">
        <f>'Mg2+离子浓度'!B568</f>
        <v>5.5698465640552381</v>
      </c>
      <c r="C568" s="18">
        <f t="shared" si="127"/>
        <v>1.000000082740371E-10</v>
      </c>
      <c r="D568" s="18">
        <f t="shared" si="126"/>
        <v>1093006.8311928215</v>
      </c>
      <c r="E568" s="18">
        <f t="shared" si="128"/>
        <v>1.0930069216286122E-4</v>
      </c>
      <c r="F568" s="18">
        <f t="shared" si="129"/>
        <v>155.44394901873531</v>
      </c>
      <c r="G568" s="18">
        <f t="shared" si="123"/>
        <v>1554439361572.4636</v>
      </c>
      <c r="H568" s="18">
        <f t="shared" si="130"/>
        <v>5.3702284990321569</v>
      </c>
      <c r="I568" s="18">
        <f t="shared" si="131"/>
        <v>3.3022129023892465E-4</v>
      </c>
      <c r="J568" s="5">
        <f t="shared" si="125"/>
        <v>7.1184819666777003E-10</v>
      </c>
      <c r="K568" s="18">
        <f t="shared" si="124"/>
        <v>5.3702284983203086</v>
      </c>
      <c r="L568" s="18">
        <f t="shared" si="132"/>
        <v>155.44394899813048</v>
      </c>
      <c r="M568" s="18">
        <f t="shared" si="133"/>
        <v>5.370228498320309E-3</v>
      </c>
    </row>
    <row r="569" spans="1:13" s="17" customFormat="1" x14ac:dyDescent="0.25">
      <c r="B569" s="5">
        <f>'Mg2+离子浓度'!B569</f>
        <v>5.5698465643552382</v>
      </c>
      <c r="C569" s="18">
        <f t="shared" si="127"/>
        <v>3.000000248221113E-10</v>
      </c>
      <c r="D569" s="18">
        <f t="shared" si="126"/>
        <v>1093006.8311928215</v>
      </c>
      <c r="E569" s="18">
        <f t="shared" si="128"/>
        <v>3.2790207648858367E-4</v>
      </c>
      <c r="F569" s="18">
        <f t="shared" si="129"/>
        <v>155.44427690020697</v>
      </c>
      <c r="G569" s="18">
        <f t="shared" si="123"/>
        <v>518147546795.63629</v>
      </c>
      <c r="H569" s="18">
        <f t="shared" si="130"/>
        <v>5.3702398265777749</v>
      </c>
      <c r="I569" s="18">
        <f t="shared" si="131"/>
        <v>3.3022198680001991E-4</v>
      </c>
      <c r="J569" s="5">
        <f t="shared" si="125"/>
        <v>1.2329598446097328E-9</v>
      </c>
      <c r="K569" s="18">
        <f t="shared" si="124"/>
        <v>5.3702398253448154</v>
      </c>
      <c r="L569" s="18">
        <f t="shared" si="132"/>
        <v>155.44427686451837</v>
      </c>
      <c r="M569" s="18">
        <f t="shared" si="133"/>
        <v>5.3702398253448157E-3</v>
      </c>
    </row>
    <row r="570" spans="1:13" s="17" customFormat="1" x14ac:dyDescent="0.25">
      <c r="B570" s="5">
        <f>'Mg2+离子浓度'!B570</f>
        <v>5.5698465647552382</v>
      </c>
      <c r="C570" s="18">
        <f t="shared" si="127"/>
        <v>4.000000330961484E-10</v>
      </c>
      <c r="D570" s="18">
        <f t="shared" si="126"/>
        <v>1093006.8311928215</v>
      </c>
      <c r="E570" s="18">
        <f t="shared" si="128"/>
        <v>4.3720276865144488E-4</v>
      </c>
      <c r="F570" s="18">
        <f t="shared" si="129"/>
        <v>155.44471406728701</v>
      </c>
      <c r="G570" s="18">
        <f t="shared" si="123"/>
        <v>388611753014.33691</v>
      </c>
      <c r="H570" s="18">
        <f t="shared" si="130"/>
        <v>5.3702549296881035</v>
      </c>
      <c r="I570" s="18">
        <f t="shared" si="131"/>
        <v>3.3022291553069414E-4</v>
      </c>
      <c r="J570" s="5">
        <f t="shared" si="125"/>
        <v>1.4237034003426999E-9</v>
      </c>
      <c r="K570" s="18">
        <f t="shared" si="124"/>
        <v>5.3702549282643997</v>
      </c>
      <c r="L570" s="18">
        <f t="shared" si="132"/>
        <v>155.44471402607721</v>
      </c>
      <c r="M570" s="18">
        <f t="shared" si="133"/>
        <v>5.3702549282643999E-3</v>
      </c>
    </row>
    <row r="571" spans="1:13" s="17" customFormat="1" x14ac:dyDescent="0.25">
      <c r="B571" s="5">
        <f>'Mg2+离子浓度'!B571</f>
        <v>5.5698465649552382</v>
      </c>
      <c r="C571" s="18">
        <f t="shared" si="127"/>
        <v>2.000000165480742E-10</v>
      </c>
      <c r="D571" s="18">
        <f t="shared" si="126"/>
        <v>1093006.8311928215</v>
      </c>
      <c r="E571" s="18">
        <f t="shared" si="128"/>
        <v>2.1860138432572244E-4</v>
      </c>
      <c r="F571" s="18">
        <f t="shared" si="129"/>
        <v>155.44493262746153</v>
      </c>
      <c r="G571" s="18">
        <f t="shared" si="123"/>
        <v>777224598829.45593</v>
      </c>
      <c r="H571" s="18">
        <f t="shared" si="130"/>
        <v>5.3702624804360442</v>
      </c>
      <c r="I571" s="18">
        <f t="shared" si="131"/>
        <v>3.3022337984639429E-4</v>
      </c>
      <c r="J571" s="5">
        <f t="shared" si="125"/>
        <v>1.006711744247168E-9</v>
      </c>
      <c r="K571" s="18">
        <f t="shared" si="124"/>
        <v>5.3702624794293321</v>
      </c>
      <c r="L571" s="18">
        <f t="shared" si="132"/>
        <v>155.44493259832174</v>
      </c>
      <c r="M571" s="18">
        <f t="shared" si="133"/>
        <v>5.370262479429332E-3</v>
      </c>
    </row>
    <row r="572" spans="1:13" s="17" customFormat="1" x14ac:dyDescent="0.25">
      <c r="B572" s="5">
        <f>'Mg2+离子浓度'!B572</f>
        <v>5.5698465739552381</v>
      </c>
      <c r="C572" s="18">
        <f t="shared" si="127"/>
        <v>8.9999998564849193E-9</v>
      </c>
      <c r="D572" s="18">
        <f t="shared" si="126"/>
        <v>1093006.8311928215</v>
      </c>
      <c r="E572" s="18">
        <f t="shared" si="128"/>
        <v>9.83706132387243E-3</v>
      </c>
      <c r="F572" s="18">
        <f t="shared" si="129"/>
        <v>155.45476965964562</v>
      </c>
      <c r="G572" s="18">
        <f t="shared" si="123"/>
        <v>17272752459.838455</v>
      </c>
      <c r="H572" s="18">
        <f t="shared" si="130"/>
        <v>5.37060232711978</v>
      </c>
      <c r="I572" s="18">
        <f t="shared" si="131"/>
        <v>3.3024427792849689E-4</v>
      </c>
      <c r="J572" s="5">
        <f t="shared" si="125"/>
        <v>6.7536547133690043E-9</v>
      </c>
      <c r="K572" s="18">
        <f t="shared" si="124"/>
        <v>5.3706023203661255</v>
      </c>
      <c r="L572" s="18">
        <f t="shared" si="132"/>
        <v>155.45476946415769</v>
      </c>
      <c r="M572" s="18">
        <f t="shared" si="133"/>
        <v>5.3706023203661255E-3</v>
      </c>
    </row>
    <row r="573" spans="1:13" s="17" customFormat="1" x14ac:dyDescent="0.25">
      <c r="B573" s="5">
        <f>'Mg2+离子浓度'!B573</f>
        <v>5.5698466639552384</v>
      </c>
      <c r="C573" s="18">
        <f t="shared" si="127"/>
        <v>9.0000000341206032E-8</v>
      </c>
      <c r="D573" s="18">
        <f t="shared" si="126"/>
        <v>1093006.8311928215</v>
      </c>
      <c r="E573" s="18">
        <f t="shared" si="128"/>
        <v>9.8370615180294455E-2</v>
      </c>
      <c r="F573" s="18">
        <f t="shared" si="129"/>
        <v>155.55314007933799</v>
      </c>
      <c r="G573" s="18">
        <f t="shared" si="123"/>
        <v>1728368216.5512037</v>
      </c>
      <c r="H573" s="18">
        <f t="shared" si="130"/>
        <v>5.3740007973376853</v>
      </c>
      <c r="I573" s="18">
        <f t="shared" si="131"/>
        <v>3.3045325896111083E-4</v>
      </c>
      <c r="J573" s="5">
        <f t="shared" si="125"/>
        <v>2.1370446115038379E-8</v>
      </c>
      <c r="K573" s="18">
        <f t="shared" si="124"/>
        <v>5.3740007759672395</v>
      </c>
      <c r="L573" s="18">
        <f t="shared" si="132"/>
        <v>155.55313946075975</v>
      </c>
      <c r="M573" s="18">
        <f t="shared" si="133"/>
        <v>5.3740007759672396E-3</v>
      </c>
    </row>
    <row r="574" spans="1:13" s="17" customFormat="1" x14ac:dyDescent="0.25">
      <c r="B574" s="5">
        <f>'Mg2+离子浓度'!B574</f>
        <v>5.5698475639552383</v>
      </c>
      <c r="C574" s="18">
        <f t="shared" si="127"/>
        <v>8.9999999985934664E-7</v>
      </c>
      <c r="D574" s="18">
        <f t="shared" si="126"/>
        <v>1093006.8311928215</v>
      </c>
      <c r="E574" s="18">
        <f t="shared" si="128"/>
        <v>0.98370614791980426</v>
      </c>
      <c r="F574" s="18">
        <f t="shared" si="129"/>
        <v>156.53684560867956</v>
      </c>
      <c r="G574" s="18">
        <f t="shared" si="123"/>
        <v>173929828.4812704</v>
      </c>
      <c r="H574" s="18">
        <f t="shared" si="130"/>
        <v>5.407985545548688</v>
      </c>
      <c r="I574" s="18">
        <f t="shared" si="131"/>
        <v>3.325430724892457E-4</v>
      </c>
      <c r="J574" s="5">
        <f t="shared" si="125"/>
        <v>6.8006650154388109E-8</v>
      </c>
      <c r="K574" s="18">
        <f t="shared" si="124"/>
        <v>5.407985477542038</v>
      </c>
      <c r="L574" s="18">
        <f t="shared" si="132"/>
        <v>156.53684364019307</v>
      </c>
      <c r="M574" s="18">
        <f t="shared" si="133"/>
        <v>5.4079854775420377E-3</v>
      </c>
    </row>
    <row r="575" spans="1:13" s="17" customFormat="1" x14ac:dyDescent="0.25">
      <c r="A575" s="18">
        <v>7.4868119641229509E-6</v>
      </c>
      <c r="B575" s="5">
        <f>'Mg2+离子浓度'!B575</f>
        <v>5.5698540507672023</v>
      </c>
      <c r="C575" s="18">
        <f t="shared" si="127"/>
        <v>6.4868119640237865E-6</v>
      </c>
      <c r="D575" s="18">
        <f t="shared" si="126"/>
        <v>1093006.8311928215</v>
      </c>
      <c r="E575" s="18">
        <f t="shared" si="128"/>
        <v>7.0901297893413213</v>
      </c>
      <c r="F575" s="18">
        <f t="shared" si="129"/>
        <v>163.62697342953439</v>
      </c>
      <c r="G575" s="18">
        <f t="shared" si="123"/>
        <v>25224559.357819915</v>
      </c>
      <c r="H575" s="18">
        <f t="shared" si="130"/>
        <v>5.6529330441531283</v>
      </c>
      <c r="I575" s="18">
        <f t="shared" si="131"/>
        <v>3.4760557264220055E-4</v>
      </c>
      <c r="J575" s="5">
        <f t="shared" si="125"/>
        <v>1.9084645718591132E-7</v>
      </c>
      <c r="K575" s="18">
        <f t="shared" si="124"/>
        <v>5.6529328533066714</v>
      </c>
      <c r="L575" s="18">
        <f t="shared" si="132"/>
        <v>163.62696790538828</v>
      </c>
      <c r="M575" s="18">
        <f t="shared" si="133"/>
        <v>5.6529328533066713E-3</v>
      </c>
    </row>
    <row r="576" spans="1:13" x14ac:dyDescent="0.25">
      <c r="B576" s="5">
        <f>'Mg2+离子浓度'!B576</f>
        <v>5.5698565639552378</v>
      </c>
      <c r="C576" s="5">
        <f t="shared" si="127"/>
        <v>2.5131880354578584E-6</v>
      </c>
      <c r="D576" s="5">
        <f t="shared" si="126"/>
        <v>0</v>
      </c>
      <c r="E576" s="5">
        <f t="shared" si="128"/>
        <v>0</v>
      </c>
      <c r="F576" s="5">
        <f t="shared" si="129"/>
        <v>163.62696790538828</v>
      </c>
      <c r="G576" s="5">
        <f t="shared" si="123"/>
        <v>65107332.040747337</v>
      </c>
      <c r="H576" s="5">
        <f t="shared" si="130"/>
        <v>5.6529328533066723</v>
      </c>
      <c r="I576" s="5">
        <f t="shared" si="131"/>
        <v>3.4760571775081572E-4</v>
      </c>
      <c r="J576" s="5">
        <f t="shared" si="125"/>
        <v>1.1879028514717893E-7</v>
      </c>
      <c r="K576" s="60">
        <f t="shared" si="124"/>
        <v>5.6529327345163871</v>
      </c>
      <c r="L576" s="5">
        <f t="shared" si="132"/>
        <v>163.62696446694412</v>
      </c>
      <c r="M576" s="5">
        <f t="shared" si="133"/>
        <v>5.6529327345163872E-3</v>
      </c>
    </row>
    <row r="577" spans="2:13" x14ac:dyDescent="0.25">
      <c r="B577" s="5">
        <f>'Mg2+离子浓度'!B577</f>
        <v>5.5698665639552383</v>
      </c>
      <c r="C577" s="5">
        <f t="shared" si="127"/>
        <v>1.0000000000509601E-5</v>
      </c>
      <c r="D577" s="5">
        <f t="shared" si="126"/>
        <v>0</v>
      </c>
      <c r="E577" s="5">
        <f t="shared" si="128"/>
        <v>0</v>
      </c>
      <c r="F577" s="5">
        <f t="shared" si="129"/>
        <v>163.62696446694412</v>
      </c>
      <c r="G577" s="5">
        <f t="shared" si="123"/>
        <v>16362696.445860567</v>
      </c>
      <c r="H577" s="5">
        <f t="shared" si="130"/>
        <v>5.652932734516388</v>
      </c>
      <c r="I577" s="5">
        <f t="shared" si="131"/>
        <v>3.4760633453003055E-4</v>
      </c>
      <c r="J577" s="5">
        <f t="shared" si="125"/>
        <v>2.369563895369569E-7</v>
      </c>
      <c r="K577" s="60">
        <f t="shared" si="124"/>
        <v>5.6529324975599984</v>
      </c>
      <c r="L577" s="5">
        <f t="shared" si="132"/>
        <v>163.62695760812295</v>
      </c>
      <c r="M577" s="5">
        <f t="shared" si="133"/>
        <v>5.6529324975599987E-3</v>
      </c>
    </row>
    <row r="578" spans="2:13" x14ac:dyDescent="0.25">
      <c r="B578" s="5">
        <f>'Mg2+离子浓度'!B578</f>
        <v>5.569896563955238</v>
      </c>
      <c r="C578" s="5">
        <f t="shared" si="127"/>
        <v>2.9999999999752447E-5</v>
      </c>
      <c r="D578" s="5">
        <f t="shared" si="126"/>
        <v>0</v>
      </c>
      <c r="E578" s="5">
        <f t="shared" si="128"/>
        <v>0</v>
      </c>
      <c r="F578" s="5">
        <f t="shared" si="129"/>
        <v>163.62695760812295</v>
      </c>
      <c r="G578" s="5">
        <f t="shared" si="123"/>
        <v>5454231.9203157723</v>
      </c>
      <c r="H578" s="5">
        <f t="shared" si="130"/>
        <v>5.6529324975599984</v>
      </c>
      <c r="I578" s="5">
        <f t="shared" si="131"/>
        <v>3.4760819221051092E-4</v>
      </c>
      <c r="J578" s="5">
        <f t="shared" si="125"/>
        <v>4.1042048864016957E-7</v>
      </c>
      <c r="K578" s="60">
        <f t="shared" si="124"/>
        <v>5.6529320871395097</v>
      </c>
      <c r="L578" s="5">
        <f t="shared" si="132"/>
        <v>163.62694572829668</v>
      </c>
      <c r="M578" s="5">
        <f t="shared" si="133"/>
        <v>5.6529320871395094E-3</v>
      </c>
    </row>
    <row r="579" spans="2:13" x14ac:dyDescent="0.25">
      <c r="B579" s="5">
        <f>'Mg2+离子浓度'!B579</f>
        <v>5.5699265639552378</v>
      </c>
      <c r="C579" s="5">
        <f t="shared" si="127"/>
        <v>2.9999999999752447E-5</v>
      </c>
      <c r="D579" s="5">
        <f t="shared" si="126"/>
        <v>0</v>
      </c>
      <c r="E579" s="5">
        <f t="shared" si="128"/>
        <v>0</v>
      </c>
      <c r="F579" s="5">
        <f t="shared" si="129"/>
        <v>163.62694572829668</v>
      </c>
      <c r="G579" s="5">
        <f t="shared" si="123"/>
        <v>5454231.5243215626</v>
      </c>
      <c r="H579" s="5">
        <f t="shared" si="130"/>
        <v>5.6529320871395097</v>
      </c>
      <c r="I579" s="5">
        <f t="shared" si="131"/>
        <v>3.4761003922418183E-4</v>
      </c>
      <c r="J579" s="5">
        <f t="shared" si="125"/>
        <v>4.1042045884236507E-7</v>
      </c>
      <c r="K579" s="60">
        <f t="shared" si="124"/>
        <v>5.6529316767190512</v>
      </c>
      <c r="L579" s="5">
        <f t="shared" si="132"/>
        <v>163.62693384847131</v>
      </c>
      <c r="M579" s="5">
        <f t="shared" si="133"/>
        <v>5.6529316767190514E-3</v>
      </c>
    </row>
    <row r="580" spans="2:13" x14ac:dyDescent="0.25">
      <c r="B580" s="5">
        <f>'Mg2+离子浓度'!B580</f>
        <v>5.5699465639552379</v>
      </c>
      <c r="C580" s="5">
        <f t="shared" si="127"/>
        <v>2.0000000000131024E-5</v>
      </c>
      <c r="D580" s="5">
        <f t="shared" si="126"/>
        <v>0</v>
      </c>
      <c r="E580" s="5">
        <f t="shared" si="128"/>
        <v>0</v>
      </c>
      <c r="F580" s="5">
        <f t="shared" si="129"/>
        <v>163.62693384847131</v>
      </c>
      <c r="G580" s="5">
        <f t="shared" si="123"/>
        <v>8181346.6923699677</v>
      </c>
      <c r="H580" s="5">
        <f t="shared" si="130"/>
        <v>5.6529316767190512</v>
      </c>
      <c r="I580" s="5">
        <f t="shared" si="131"/>
        <v>3.4761126215392558E-4</v>
      </c>
      <c r="J580" s="5">
        <f t="shared" si="125"/>
        <v>3.3510687706025617E-7</v>
      </c>
      <c r="K580" s="60">
        <f t="shared" si="124"/>
        <v>5.6529313416121738</v>
      </c>
      <c r="L580" s="5">
        <f t="shared" si="132"/>
        <v>163.6269241486352</v>
      </c>
      <c r="M580" s="5">
        <f t="shared" si="133"/>
        <v>5.6529313416121742E-3</v>
      </c>
    </row>
    <row r="581" spans="2:13" x14ac:dyDescent="0.25">
      <c r="B581" s="5">
        <f>'Mg2+离子浓度'!B581</f>
        <v>5.5700465639552386</v>
      </c>
      <c r="C581" s="5">
        <f t="shared" si="127"/>
        <v>1.0000000000065512E-4</v>
      </c>
      <c r="D581" s="5">
        <f t="shared" si="126"/>
        <v>0</v>
      </c>
      <c r="E581" s="5">
        <f t="shared" si="128"/>
        <v>0</v>
      </c>
      <c r="F581" s="5">
        <f t="shared" si="129"/>
        <v>163.6269241486352</v>
      </c>
      <c r="G581" s="5">
        <f t="shared" si="123"/>
        <v>1636269.2414756324</v>
      </c>
      <c r="H581" s="5">
        <f t="shared" si="130"/>
        <v>5.6529313416121738</v>
      </c>
      <c r="I581" s="5">
        <f t="shared" si="131"/>
        <v>3.4761748238366431E-4</v>
      </c>
      <c r="J581" s="5">
        <f t="shared" si="125"/>
        <v>7.4932171241445963E-7</v>
      </c>
      <c r="K581" s="60">
        <f t="shared" si="124"/>
        <v>5.6529305922904616</v>
      </c>
      <c r="L581" s="5">
        <f t="shared" si="132"/>
        <v>163.62690245914354</v>
      </c>
      <c r="M581" s="5">
        <f t="shared" si="133"/>
        <v>5.6529305922904619E-3</v>
      </c>
    </row>
    <row r="582" spans="2:13" x14ac:dyDescent="0.25">
      <c r="B582" s="5">
        <f>'Mg2+离子浓度'!B582</f>
        <v>5.5703465639552379</v>
      </c>
      <c r="C582" s="5">
        <f t="shared" si="127"/>
        <v>2.9999999999930083E-4</v>
      </c>
      <c r="D582" s="5">
        <f t="shared" si="126"/>
        <v>0</v>
      </c>
      <c r="E582" s="5">
        <f t="shared" si="128"/>
        <v>0</v>
      </c>
      <c r="F582" s="5">
        <f t="shared" si="129"/>
        <v>163.62690245914354</v>
      </c>
      <c r="G582" s="5">
        <f t="shared" si="123"/>
        <v>545423.00819841633</v>
      </c>
      <c r="H582" s="5">
        <f t="shared" si="130"/>
        <v>5.6529305922904607</v>
      </c>
      <c r="I582" s="5">
        <f t="shared" si="131"/>
        <v>3.4763615881151045E-4</v>
      </c>
      <c r="J582" s="5">
        <f t="shared" si="125"/>
        <v>1.2978631050729255E-6</v>
      </c>
      <c r="K582" s="60">
        <f t="shared" si="124"/>
        <v>5.6529292944273557</v>
      </c>
      <c r="L582" s="5">
        <f t="shared" si="132"/>
        <v>163.62686489184702</v>
      </c>
      <c r="M582" s="5">
        <f t="shared" si="133"/>
        <v>5.6529292944273559E-3</v>
      </c>
    </row>
    <row r="583" spans="2:13" x14ac:dyDescent="0.25">
      <c r="B583" s="5">
        <f>'Mg2+离子浓度'!B583</f>
        <v>5.5706465639552381</v>
      </c>
      <c r="C583" s="5">
        <f t="shared" si="127"/>
        <v>3.00000000000189E-4</v>
      </c>
      <c r="D583" s="5">
        <f t="shared" si="126"/>
        <v>0</v>
      </c>
      <c r="E583" s="5">
        <f t="shared" si="128"/>
        <v>0</v>
      </c>
      <c r="F583" s="5">
        <f t="shared" si="129"/>
        <v>163.62686489184702</v>
      </c>
      <c r="G583" s="5">
        <f t="shared" si="123"/>
        <v>545422.8829724798</v>
      </c>
      <c r="H583" s="5">
        <f t="shared" si="130"/>
        <v>5.6529292944273557</v>
      </c>
      <c r="I583" s="5">
        <f t="shared" si="131"/>
        <v>3.4765480149913158E-4</v>
      </c>
      <c r="J583" s="5">
        <f t="shared" si="125"/>
        <v>1.2978628070969022E-6</v>
      </c>
      <c r="K583" s="60">
        <f t="shared" si="124"/>
        <v>5.6529279965645483</v>
      </c>
      <c r="L583" s="5">
        <f t="shared" si="132"/>
        <v>163.62682732455914</v>
      </c>
      <c r="M583" s="5">
        <f t="shared" si="133"/>
        <v>5.6529279965645482E-3</v>
      </c>
    </row>
    <row r="584" spans="2:13" x14ac:dyDescent="0.25">
      <c r="B584" s="5">
        <f>'Mg2+离子浓度'!B584</f>
        <v>5.5708465639552385</v>
      </c>
      <c r="C584" s="5">
        <f t="shared" si="127"/>
        <v>2.0000000000042206E-4</v>
      </c>
      <c r="D584" s="5">
        <f t="shared" si="126"/>
        <v>0</v>
      </c>
      <c r="E584" s="5">
        <f t="shared" si="128"/>
        <v>0</v>
      </c>
      <c r="F584" s="5">
        <f t="shared" si="129"/>
        <v>163.62682732455914</v>
      </c>
      <c r="G584" s="5">
        <f t="shared" si="123"/>
        <v>818134.13662106916</v>
      </c>
      <c r="H584" s="5">
        <f t="shared" si="130"/>
        <v>5.6529279965645483</v>
      </c>
      <c r="I584" s="5">
        <f t="shared" si="131"/>
        <v>3.4766720334566579E-4</v>
      </c>
      <c r="J584" s="5">
        <f t="shared" si="125"/>
        <v>1.0597003012107485E-6</v>
      </c>
      <c r="K584" s="60">
        <f t="shared" si="124"/>
        <v>5.6529269368642474</v>
      </c>
      <c r="L584" s="5">
        <f t="shared" si="132"/>
        <v>163.62679665100407</v>
      </c>
      <c r="M584" s="5">
        <f t="shared" si="133"/>
        <v>5.6529269368642476E-3</v>
      </c>
    </row>
    <row r="585" spans="2:13" x14ac:dyDescent="0.25">
      <c r="B585" s="5">
        <f>'Mg2+离子浓度'!B585</f>
        <v>5.5718465639552379</v>
      </c>
      <c r="C585" s="5">
        <f t="shared" si="127"/>
        <v>9.9999999999944578E-4</v>
      </c>
      <c r="D585" s="5">
        <f t="shared" si="126"/>
        <v>0</v>
      </c>
      <c r="E585" s="5">
        <f t="shared" si="128"/>
        <v>0</v>
      </c>
      <c r="F585" s="5">
        <f t="shared" si="129"/>
        <v>163.62679665100407</v>
      </c>
      <c r="G585" s="5">
        <f t="shared" si="123"/>
        <v>163626.79665109474</v>
      </c>
      <c r="H585" s="5">
        <f t="shared" si="130"/>
        <v>5.6529269368642465</v>
      </c>
      <c r="I585" s="5">
        <f t="shared" si="131"/>
        <v>3.4772954648520596E-4</v>
      </c>
      <c r="J585" s="5">
        <f t="shared" si="125"/>
        <v>2.3695614650819898E-6</v>
      </c>
      <c r="K585" s="60">
        <f t="shared" si="124"/>
        <v>5.6529245673027813</v>
      </c>
      <c r="L585" s="5">
        <f t="shared" si="132"/>
        <v>163.62672806286267</v>
      </c>
      <c r="M585" s="5">
        <f t="shared" si="133"/>
        <v>5.6529245673027813E-3</v>
      </c>
    </row>
    <row r="586" spans="2:13" x14ac:dyDescent="0.25">
      <c r="B586" s="5">
        <f>'Mg2+离子浓度'!B586</f>
        <v>5.574846563955238</v>
      </c>
      <c r="C586" s="5">
        <f t="shared" si="127"/>
        <v>3.0000000000001137E-3</v>
      </c>
      <c r="D586" s="5">
        <f t="shared" si="126"/>
        <v>0</v>
      </c>
      <c r="E586" s="5">
        <f t="shared" si="128"/>
        <v>0</v>
      </c>
      <c r="F586" s="5">
        <f t="shared" si="129"/>
        <v>163.62672806286267</v>
      </c>
      <c r="G586" s="5">
        <f t="shared" si="123"/>
        <v>54542.242687618826</v>
      </c>
      <c r="H586" s="5">
        <f t="shared" si="130"/>
        <v>5.6529245673027813</v>
      </c>
      <c r="I586" s="5">
        <f t="shared" si="131"/>
        <v>3.4791662558759977E-4</v>
      </c>
      <c r="J586" s="5">
        <f t="shared" si="125"/>
        <v>4.1041991288052139E-6</v>
      </c>
      <c r="K586" s="60">
        <f t="shared" si="124"/>
        <v>5.6529204631036523</v>
      </c>
      <c r="L586" s="5">
        <f t="shared" si="132"/>
        <v>163.62660926476678</v>
      </c>
      <c r="M586" s="5">
        <f t="shared" si="133"/>
        <v>5.6529204631036523E-3</v>
      </c>
    </row>
    <row r="587" spans="2:13" x14ac:dyDescent="0.25">
      <c r="B587" s="5">
        <f>'Mg2+离子浓度'!B587</f>
        <v>5.5778465639552381</v>
      </c>
      <c r="C587" s="5">
        <f t="shared" si="127"/>
        <v>3.0000000000001137E-3</v>
      </c>
      <c r="D587" s="5">
        <f t="shared" si="126"/>
        <v>0</v>
      </c>
      <c r="E587" s="5">
        <f t="shared" si="128"/>
        <v>0</v>
      </c>
      <c r="F587" s="5">
        <f t="shared" si="129"/>
        <v>163.62660926476678</v>
      </c>
      <c r="G587" s="5">
        <f t="shared" si="123"/>
        <v>54542.203088253525</v>
      </c>
      <c r="H587" s="5">
        <f t="shared" si="130"/>
        <v>5.6529204631036523</v>
      </c>
      <c r="I587" s="5">
        <f t="shared" si="131"/>
        <v>3.481035977150419E-4</v>
      </c>
      <c r="J587" s="5">
        <f t="shared" si="125"/>
        <v>4.1041961490289422E-6</v>
      </c>
      <c r="K587" s="60">
        <f t="shared" si="124"/>
        <v>5.6529163589075031</v>
      </c>
      <c r="L587" s="5">
        <f t="shared" si="132"/>
        <v>163.62649046675713</v>
      </c>
      <c r="M587" s="5">
        <f t="shared" si="133"/>
        <v>5.6529163589075036E-3</v>
      </c>
    </row>
    <row r="588" spans="2:13" x14ac:dyDescent="0.25">
      <c r="B588" s="5">
        <f>'Mg2+离子浓度'!B588</f>
        <v>5.5798465639552379</v>
      </c>
      <c r="C588" s="5">
        <f t="shared" si="127"/>
        <v>1.9999999999997797E-3</v>
      </c>
      <c r="D588" s="5">
        <f t="shared" si="126"/>
        <v>0</v>
      </c>
      <c r="E588" s="5">
        <f t="shared" si="128"/>
        <v>0</v>
      </c>
      <c r="F588" s="5">
        <f t="shared" si="129"/>
        <v>163.62649046675713</v>
      </c>
      <c r="G588" s="5">
        <f t="shared" si="123"/>
        <v>81813.24523338757</v>
      </c>
      <c r="H588" s="5">
        <f t="shared" si="130"/>
        <v>5.6529163589075031</v>
      </c>
      <c r="I588" s="5">
        <f t="shared" si="131"/>
        <v>3.4822816137420329E-4</v>
      </c>
      <c r="J588" s="5">
        <f t="shared" si="125"/>
        <v>3.3510596901632526E-6</v>
      </c>
      <c r="K588" s="60">
        <f t="shared" si="124"/>
        <v>5.6529130078478129</v>
      </c>
      <c r="L588" s="5">
        <f t="shared" si="132"/>
        <v>163.62639346865888</v>
      </c>
      <c r="M588" s="5">
        <f t="shared" si="133"/>
        <v>5.6529130078478134E-3</v>
      </c>
    </row>
    <row r="589" spans="2:13" x14ac:dyDescent="0.25">
      <c r="B589" s="5">
        <f>'Mg2+离子浓度'!B589</f>
        <v>5.5898465639552377</v>
      </c>
      <c r="C589" s="5">
        <f t="shared" si="127"/>
        <v>9.9999999999997868E-3</v>
      </c>
      <c r="D589" s="5">
        <f t="shared" si="126"/>
        <v>0</v>
      </c>
      <c r="E589" s="5">
        <f t="shared" si="128"/>
        <v>0</v>
      </c>
      <c r="F589" s="5">
        <f t="shared" si="129"/>
        <v>163.62639346865888</v>
      </c>
      <c r="G589" s="5">
        <f t="shared" si="123"/>
        <v>16362.639346866235</v>
      </c>
      <c r="H589" s="5">
        <f t="shared" si="130"/>
        <v>5.6529130078478129</v>
      </c>
      <c r="I589" s="5">
        <f t="shared" si="131"/>
        <v>3.4885203653994585E-4</v>
      </c>
      <c r="J589" s="5">
        <f t="shared" si="125"/>
        <v>7.4931928218829986E-6</v>
      </c>
      <c r="K589" s="60">
        <f t="shared" si="124"/>
        <v>5.6529055146549911</v>
      </c>
      <c r="L589" s="5">
        <f t="shared" si="132"/>
        <v>163.62617657444605</v>
      </c>
      <c r="M589" s="5">
        <f t="shared" si="133"/>
        <v>5.6529055146549911E-3</v>
      </c>
    </row>
    <row r="590" spans="2:13" x14ac:dyDescent="0.25">
      <c r="B590" s="5">
        <f>'Mg2+离子浓度'!B590</f>
        <v>5.619846563955238</v>
      </c>
      <c r="C590" s="5">
        <f t="shared" si="127"/>
        <v>3.0000000000000249E-2</v>
      </c>
      <c r="D590" s="5">
        <f t="shared" si="126"/>
        <v>0</v>
      </c>
      <c r="E590" s="5">
        <f t="shared" si="128"/>
        <v>0</v>
      </c>
      <c r="F590" s="5">
        <f t="shared" si="129"/>
        <v>163.62617657444605</v>
      </c>
      <c r="G590" s="5">
        <f t="shared" si="123"/>
        <v>5454.205885814823</v>
      </c>
      <c r="H590" s="5">
        <f t="shared" si="130"/>
        <v>5.6529055146549911</v>
      </c>
      <c r="I590" s="5">
        <f t="shared" si="131"/>
        <v>3.50723816427188E-4</v>
      </c>
      <c r="J590" s="5">
        <f t="shared" si="125"/>
        <v>1.2978573474700812E-5</v>
      </c>
      <c r="K590" s="60">
        <f t="shared" si="124"/>
        <v>5.6528925360815165</v>
      </c>
      <c r="L590" s="5">
        <f t="shared" si="132"/>
        <v>163.62580090314754</v>
      </c>
      <c r="M590" s="5">
        <f t="shared" si="133"/>
        <v>5.6528925360815165E-3</v>
      </c>
    </row>
    <row r="591" spans="2:13" x14ac:dyDescent="0.25">
      <c r="B591" s="5">
        <f>'Mg2+离子浓度'!B591</f>
        <v>5.6498465639552382</v>
      </c>
      <c r="C591" s="5">
        <f t="shared" si="127"/>
        <v>3.0000000000000249E-2</v>
      </c>
      <c r="D591" s="5">
        <f t="shared" si="126"/>
        <v>0</v>
      </c>
      <c r="E591" s="5">
        <f t="shared" si="128"/>
        <v>0</v>
      </c>
      <c r="F591" s="5">
        <f t="shared" si="129"/>
        <v>163.62580090314754</v>
      </c>
      <c r="G591" s="5">
        <f t="shared" si="123"/>
        <v>5454.1933634382058</v>
      </c>
      <c r="H591" s="5">
        <f t="shared" si="130"/>
        <v>5.6528925360815157</v>
      </c>
      <c r="I591" s="5">
        <f t="shared" si="131"/>
        <v>3.5259524920412748E-4</v>
      </c>
      <c r="J591" s="5">
        <f t="shared" si="125"/>
        <v>1.2978543677038528E-5</v>
      </c>
      <c r="K591" s="60">
        <f t="shared" si="124"/>
        <v>5.6528795575378386</v>
      </c>
      <c r="L591" s="5">
        <f t="shared" si="132"/>
        <v>163.62542523271151</v>
      </c>
      <c r="M591" s="5">
        <f t="shared" si="133"/>
        <v>5.6528795575378384E-3</v>
      </c>
    </row>
    <row r="592" spans="2:13" x14ac:dyDescent="0.25">
      <c r="B592" s="5">
        <f>'Mg2+离子浓度'!B592</f>
        <v>5.6698465639552378</v>
      </c>
      <c r="C592" s="5">
        <f t="shared" si="127"/>
        <v>1.9999999999999574E-2</v>
      </c>
      <c r="D592" s="5">
        <f t="shared" si="126"/>
        <v>0</v>
      </c>
      <c r="E592" s="5">
        <f t="shared" si="128"/>
        <v>0</v>
      </c>
      <c r="F592" s="5">
        <f t="shared" si="129"/>
        <v>163.62542523271151</v>
      </c>
      <c r="G592" s="5">
        <f t="shared" si="123"/>
        <v>8181.2712616357494</v>
      </c>
      <c r="H592" s="5">
        <f t="shared" si="130"/>
        <v>5.6528795575378386</v>
      </c>
      <c r="I592" s="5">
        <f t="shared" si="131"/>
        <v>3.538425954827762E-4</v>
      </c>
      <c r="J592" s="5">
        <f t="shared" si="125"/>
        <v>1.0596912208089444E-5</v>
      </c>
      <c r="K592" s="60">
        <f t="shared" si="124"/>
        <v>5.6528689606256304</v>
      </c>
      <c r="L592" s="5">
        <f t="shared" si="132"/>
        <v>163.62511849978918</v>
      </c>
      <c r="M592" s="5">
        <f t="shared" si="133"/>
        <v>5.6528689606256304E-3</v>
      </c>
    </row>
    <row r="593" spans="1:13" x14ac:dyDescent="0.25">
      <c r="B593" s="5">
        <f>'Mg2+离子浓度'!B593</f>
        <v>5.7198465639552385</v>
      </c>
      <c r="C593" s="5">
        <f t="shared" si="127"/>
        <v>5.0000000000000711E-2</v>
      </c>
      <c r="D593" s="5">
        <f t="shared" si="126"/>
        <v>0</v>
      </c>
      <c r="E593" s="5">
        <f t="shared" si="128"/>
        <v>0</v>
      </c>
      <c r="F593" s="5">
        <f t="shared" si="129"/>
        <v>163.62511849978918</v>
      </c>
      <c r="G593" s="5">
        <f t="shared" si="123"/>
        <v>3272.5023699957369</v>
      </c>
      <c r="H593" s="5">
        <f t="shared" si="130"/>
        <v>5.6528689606256304</v>
      </c>
      <c r="I593" s="5">
        <f t="shared" si="131"/>
        <v>3.5696231583419799E-4</v>
      </c>
      <c r="J593" s="5">
        <f t="shared" si="125"/>
        <v>1.675515796185401E-5</v>
      </c>
      <c r="K593" s="60">
        <f t="shared" si="124"/>
        <v>5.6528522054676689</v>
      </c>
      <c r="L593" s="5">
        <f t="shared" si="132"/>
        <v>163.62463351336442</v>
      </c>
      <c r="M593" s="5">
        <f t="shared" si="133"/>
        <v>5.6528522054676688E-3</v>
      </c>
    </row>
    <row r="594" spans="1:13" x14ac:dyDescent="0.25">
      <c r="A594" t="s">
        <v>255</v>
      </c>
      <c r="B594" s="5">
        <f>'Mg2+离子浓度'!B594</f>
        <v>5.7698465639552383</v>
      </c>
      <c r="C594" s="5">
        <f t="shared" si="127"/>
        <v>4.9999999999999822E-2</v>
      </c>
      <c r="D594" s="5">
        <f t="shared" si="126"/>
        <v>0</v>
      </c>
      <c r="E594" s="5">
        <f t="shared" si="128"/>
        <v>0</v>
      </c>
      <c r="F594" s="5">
        <f t="shared" si="129"/>
        <v>163.62463351336442</v>
      </c>
      <c r="G594" s="5">
        <f t="shared" ref="G594:G596" si="134">F594/C594</f>
        <v>3272.4926702673001</v>
      </c>
      <c r="H594" s="5">
        <f t="shared" si="130"/>
        <v>5.6528522054676689</v>
      </c>
      <c r="I594" s="5">
        <f t="shared" si="131"/>
        <v>3.600816322118792E-4</v>
      </c>
      <c r="J594" s="5">
        <f t="shared" si="125"/>
        <v>1.6755108299404537E-5</v>
      </c>
      <c r="K594" s="60">
        <f t="shared" ref="K594:K596" si="135">H594-J594</f>
        <v>5.6528354503593699</v>
      </c>
      <c r="L594" s="5">
        <f t="shared" si="132"/>
        <v>163.62414852837713</v>
      </c>
      <c r="M594" s="5">
        <f t="shared" si="133"/>
        <v>5.6528354503593697E-3</v>
      </c>
    </row>
    <row r="595" spans="1:13" x14ac:dyDescent="0.25">
      <c r="A595" s="5">
        <f>(A575+A596)*20</f>
        <v>5.8629806214013804</v>
      </c>
      <c r="B595" s="5">
        <f>'Mg2+离子浓度'!B595</f>
        <v>5.8198465639552381</v>
      </c>
      <c r="C595" s="5">
        <f t="shared" si="127"/>
        <v>4.9999999999999822E-2</v>
      </c>
      <c r="D595" s="5">
        <f t="shared" si="126"/>
        <v>0</v>
      </c>
      <c r="E595" s="5">
        <f t="shared" si="128"/>
        <v>0</v>
      </c>
      <c r="F595" s="5">
        <f t="shared" si="129"/>
        <v>163.62414852837713</v>
      </c>
      <c r="G595" s="5">
        <f t="shared" si="134"/>
        <v>3272.4829705675543</v>
      </c>
      <c r="H595" s="5">
        <f t="shared" si="130"/>
        <v>5.6528354503593699</v>
      </c>
      <c r="I595" s="5">
        <f t="shared" si="131"/>
        <v>3.6320093009505685E-4</v>
      </c>
      <c r="J595" s="5">
        <f t="shared" si="125"/>
        <v>1.6755058637102408E-5</v>
      </c>
      <c r="K595" s="60">
        <f t="shared" si="135"/>
        <v>5.6528186953007324</v>
      </c>
      <c r="L595" s="5">
        <f t="shared" si="132"/>
        <v>163.62366354482737</v>
      </c>
      <c r="M595" s="5">
        <f t="shared" si="133"/>
        <v>5.6528186953007323E-3</v>
      </c>
    </row>
    <row r="596" spans="1:13" x14ac:dyDescent="0.25">
      <c r="A596" s="79">
        <v>0.2931415442581049</v>
      </c>
      <c r="B596" s="5">
        <f>'Mg2+离子浓度'!B596</f>
        <v>5.862995595025307</v>
      </c>
      <c r="C596" s="5">
        <f t="shared" si="127"/>
        <v>4.3149031070068844E-2</v>
      </c>
      <c r="D596" s="5">
        <f t="shared" si="126"/>
        <v>0</v>
      </c>
      <c r="E596" s="5">
        <f t="shared" si="128"/>
        <v>0</v>
      </c>
      <c r="F596" s="5">
        <f t="shared" si="129"/>
        <v>163.62366354482737</v>
      </c>
      <c r="G596" s="5">
        <f t="shared" si="134"/>
        <v>3792.0588130732804</v>
      </c>
      <c r="H596" s="5">
        <f t="shared" si="130"/>
        <v>5.6528186953007333</v>
      </c>
      <c r="I596" s="5">
        <f t="shared" si="131"/>
        <v>3.6589266025467492E-4</v>
      </c>
      <c r="J596" s="5">
        <f t="shared" si="125"/>
        <v>1.5564858848137338E-5</v>
      </c>
      <c r="K596" s="60">
        <f t="shared" si="135"/>
        <v>5.6528031304418853</v>
      </c>
      <c r="L596" s="5">
        <f t="shared" si="132"/>
        <v>163.62321301220561</v>
      </c>
      <c r="M596" s="5">
        <f t="shared" si="133"/>
        <v>5.6528031304418852E-3</v>
      </c>
    </row>
    <row r="597" spans="1:13" x14ac:dyDescent="0.25">
      <c r="A597" s="57"/>
      <c r="B597" s="5">
        <f>'Mg2+离子浓度'!B597</f>
        <v>5.8630030818372711</v>
      </c>
      <c r="C597" s="5">
        <f t="shared" ref="C597:C656" si="136">B597-B596</f>
        <v>7.4868119641635644E-6</v>
      </c>
      <c r="D597" s="5">
        <f t="shared" si="126"/>
        <v>1093006.8311928215</v>
      </c>
      <c r="E597" s="5">
        <f t="shared" ref="E597:E656" si="137">C597*D597</f>
        <v>8.1831366206869216</v>
      </c>
      <c r="F597" s="5">
        <f t="shared" ref="F597:F656" si="138">E597+L596</f>
        <v>171.80634963289253</v>
      </c>
      <c r="G597" s="5">
        <f t="shared" ref="G597:G656" si="139">F597/C597</f>
        <v>22947864.919709779</v>
      </c>
      <c r="H597" s="5">
        <f t="shared" ref="H597:H656" si="140">F597/$C$9/96485/0.0001</f>
        <v>5.9355115521546535</v>
      </c>
      <c r="I597" s="5">
        <f t="shared" ref="I597:I656" si="141">$C$8*H597/(50*0.000001)*B597</f>
        <v>3.8419114464910057E-4</v>
      </c>
      <c r="J597" s="5">
        <f t="shared" si="125"/>
        <v>2.1527878003178446E-7</v>
      </c>
      <c r="K597" s="60">
        <f t="shared" ref="K597:K656" si="142">H597-J597</f>
        <v>5.9355113368758738</v>
      </c>
      <c r="L597" s="5">
        <f t="shared" ref="L597:L656" si="143">K597*0.0001*$C$9*96485</f>
        <v>171.8063434015406</v>
      </c>
      <c r="M597" s="5">
        <f t="shared" ref="M597:M656" si="144">K597*0.001</f>
        <v>5.9355113368758736E-3</v>
      </c>
    </row>
    <row r="598" spans="1:13" x14ac:dyDescent="0.25">
      <c r="A598" s="57">
        <v>21</v>
      </c>
      <c r="B598" s="5">
        <f>'Mg2+离子浓度'!B598</f>
        <v>6.1561446260953758</v>
      </c>
      <c r="C598" s="5">
        <f t="shared" si="136"/>
        <v>0.29314154425810468</v>
      </c>
      <c r="D598" s="5">
        <f>0</f>
        <v>0</v>
      </c>
      <c r="E598" s="5">
        <f t="shared" si="137"/>
        <v>0</v>
      </c>
      <c r="F598" s="5">
        <f t="shared" si="138"/>
        <v>171.8063434015406</v>
      </c>
      <c r="G598" s="5">
        <f t="shared" si="139"/>
        <v>586.08664232958017</v>
      </c>
      <c r="H598" s="5">
        <f t="shared" si="140"/>
        <v>5.935511336875873</v>
      </c>
      <c r="I598" s="5">
        <f t="shared" si="141"/>
        <v>4.0340012306478795E-4</v>
      </c>
      <c r="J598" s="5">
        <f t="shared" si="125"/>
        <v>4.2598217899714102E-5</v>
      </c>
      <c r="K598" s="60">
        <f t="shared" si="142"/>
        <v>5.9354687386579732</v>
      </c>
      <c r="L598" s="5">
        <f t="shared" si="143"/>
        <v>171.80511037482438</v>
      </c>
      <c r="M598" s="5">
        <f t="shared" si="144"/>
        <v>5.9354687386579735E-3</v>
      </c>
    </row>
    <row r="599" spans="1:13" x14ac:dyDescent="0.25">
      <c r="A599" s="57"/>
      <c r="B599" s="5">
        <f>'Mg2+离子浓度'!B599</f>
        <v>6.15615211290734</v>
      </c>
      <c r="C599" s="5">
        <f t="shared" si="136"/>
        <v>7.4868119641635644E-6</v>
      </c>
      <c r="D599" s="5">
        <f>D597</f>
        <v>1093006.8311928215</v>
      </c>
      <c r="E599" s="5">
        <f t="shared" si="137"/>
        <v>8.1831366206869216</v>
      </c>
      <c r="F599" s="5">
        <f t="shared" si="138"/>
        <v>179.9882469955113</v>
      </c>
      <c r="G599" s="5">
        <f t="shared" si="139"/>
        <v>24040706.225432739</v>
      </c>
      <c r="H599" s="5">
        <f t="shared" si="140"/>
        <v>6.2181771603707414</v>
      </c>
      <c r="I599" s="5">
        <f t="shared" si="141"/>
        <v>4.2261169088530349E-4</v>
      </c>
      <c r="J599" s="5">
        <f t="shared" si="125"/>
        <v>2.2553095573037478E-7</v>
      </c>
      <c r="K599" s="60">
        <f t="shared" si="142"/>
        <v>6.2181769348397857</v>
      </c>
      <c r="L599" s="5">
        <f t="shared" si="143"/>
        <v>179.98824046740501</v>
      </c>
      <c r="M599" s="5">
        <f t="shared" si="144"/>
        <v>6.218176934839786E-3</v>
      </c>
    </row>
    <row r="600" spans="1:13" x14ac:dyDescent="0.25">
      <c r="A600" s="57">
        <v>22</v>
      </c>
      <c r="B600" s="5">
        <f>'Mg2+离子浓度'!B600</f>
        <v>6.4492936571654447</v>
      </c>
      <c r="C600" s="5">
        <f t="shared" si="136"/>
        <v>0.29314154425810468</v>
      </c>
      <c r="D600" s="5">
        <f>D598</f>
        <v>0</v>
      </c>
      <c r="E600" s="5">
        <f t="shared" si="137"/>
        <v>0</v>
      </c>
      <c r="F600" s="5">
        <f t="shared" si="138"/>
        <v>179.98824046740501</v>
      </c>
      <c r="G600" s="5">
        <f t="shared" si="139"/>
        <v>613.9977222366316</v>
      </c>
      <c r="H600" s="5">
        <f t="shared" si="140"/>
        <v>6.2181769348397857</v>
      </c>
      <c r="I600" s="5">
        <f t="shared" si="141"/>
        <v>4.4273545367754148E-4</v>
      </c>
      <c r="J600" s="5">
        <f t="shared" si="125"/>
        <v>4.4626863799185584E-5</v>
      </c>
      <c r="K600" s="60">
        <f t="shared" si="142"/>
        <v>6.2181323079759867</v>
      </c>
      <c r="L600" s="5">
        <f t="shared" si="143"/>
        <v>179.98694872051894</v>
      </c>
      <c r="M600" s="5">
        <f t="shared" si="144"/>
        <v>6.2181323079759871E-3</v>
      </c>
    </row>
    <row r="601" spans="1:13" x14ac:dyDescent="0.25">
      <c r="A601" s="57"/>
      <c r="B601" s="5">
        <f>'Mg2+离子浓度'!B601</f>
        <v>6.4493011439774088</v>
      </c>
      <c r="C601" s="5">
        <f t="shared" si="136"/>
        <v>7.4868119641635644E-6</v>
      </c>
      <c r="D601" s="5">
        <f t="shared" ref="D601:D664" si="145">D599</f>
        <v>1093006.8311928215</v>
      </c>
      <c r="E601" s="5">
        <f t="shared" si="137"/>
        <v>8.1831366206869216</v>
      </c>
      <c r="F601" s="5">
        <f t="shared" si="138"/>
        <v>188.17008534120586</v>
      </c>
      <c r="G601" s="5">
        <f t="shared" si="139"/>
        <v>25133539.648371343</v>
      </c>
      <c r="H601" s="5">
        <f t="shared" si="140"/>
        <v>6.5008407296887549</v>
      </c>
      <c r="I601" s="5">
        <f t="shared" si="141"/>
        <v>4.6286171028495467E-4</v>
      </c>
      <c r="J601" s="5">
        <f t="shared" si="125"/>
        <v>2.3578305747889581E-7</v>
      </c>
      <c r="K601" s="60">
        <f t="shared" si="142"/>
        <v>6.5008404939056978</v>
      </c>
      <c r="L601" s="5">
        <f t="shared" si="143"/>
        <v>188.17007851634742</v>
      </c>
      <c r="M601" s="5">
        <f t="shared" si="144"/>
        <v>6.5008404939056984E-3</v>
      </c>
    </row>
    <row r="602" spans="1:13" x14ac:dyDescent="0.25">
      <c r="A602" s="57">
        <v>23</v>
      </c>
      <c r="B602" s="5">
        <f>'Mg2+离子浓度'!B602</f>
        <v>6.7424426882355135</v>
      </c>
      <c r="C602" s="5">
        <f t="shared" si="136"/>
        <v>0.29314154425810468</v>
      </c>
      <c r="D602" s="5">
        <f t="shared" si="145"/>
        <v>0</v>
      </c>
      <c r="E602" s="5">
        <f t="shared" si="137"/>
        <v>0</v>
      </c>
      <c r="F602" s="5">
        <f t="shared" si="138"/>
        <v>188.17007851634742</v>
      </c>
      <c r="G602" s="5">
        <f t="shared" si="139"/>
        <v>641.90860081799872</v>
      </c>
      <c r="H602" s="5">
        <f t="shared" si="140"/>
        <v>6.5008404939056996</v>
      </c>
      <c r="I602" s="5">
        <f t="shared" si="141"/>
        <v>4.8390025078893888E-4</v>
      </c>
      <c r="J602" s="5">
        <f t="shared" ref="J602:J665" si="146">H602*($C$8/3.1415926)^(1/2)*C602^(1/2)</f>
        <v>4.6655495065811418E-5</v>
      </c>
      <c r="K602" s="60">
        <f t="shared" si="142"/>
        <v>6.5007938384106341</v>
      </c>
      <c r="L602" s="5">
        <f t="shared" si="143"/>
        <v>188.16872804971501</v>
      </c>
      <c r="M602" s="5">
        <f t="shared" si="144"/>
        <v>6.5007938384106338E-3</v>
      </c>
    </row>
    <row r="603" spans="1:13" x14ac:dyDescent="0.25">
      <c r="A603" s="57"/>
      <c r="B603" s="5">
        <f>'Mg2+离子浓度'!B603</f>
        <v>6.7424501750474777</v>
      </c>
      <c r="C603" s="5">
        <f t="shared" si="136"/>
        <v>7.4868119641635644E-6</v>
      </c>
      <c r="D603" s="5">
        <f t="shared" si="145"/>
        <v>1093006.8311928215</v>
      </c>
      <c r="E603" s="5">
        <f t="shared" si="137"/>
        <v>8.1831366206869216</v>
      </c>
      <c r="F603" s="5">
        <f t="shared" si="138"/>
        <v>196.35186467040194</v>
      </c>
      <c r="G603" s="5">
        <f t="shared" si="139"/>
        <v>26226365.188582454</v>
      </c>
      <c r="H603" s="5">
        <f t="shared" si="140"/>
        <v>6.7835022601234005</v>
      </c>
      <c r="I603" s="5">
        <f t="shared" si="141"/>
        <v>5.04941183053292E-4</v>
      </c>
      <c r="J603" s="5">
        <f t="shared" si="146"/>
        <v>2.4603508527788108E-7</v>
      </c>
      <c r="K603" s="60">
        <f t="shared" si="142"/>
        <v>6.7835020140883149</v>
      </c>
      <c r="L603" s="5">
        <f t="shared" si="143"/>
        <v>196.3518575487933</v>
      </c>
      <c r="M603" s="5">
        <f t="shared" si="144"/>
        <v>6.783502014088315E-3</v>
      </c>
    </row>
    <row r="604" spans="1:13" x14ac:dyDescent="0.25">
      <c r="A604" s="57">
        <v>24</v>
      </c>
      <c r="B604" s="5">
        <f>'Mg2+离子浓度'!B604</f>
        <v>7.0355917193055824</v>
      </c>
      <c r="C604" s="5">
        <f t="shared" si="136"/>
        <v>0.29314154425810468</v>
      </c>
      <c r="D604" s="5">
        <f t="shared" si="145"/>
        <v>0</v>
      </c>
      <c r="E604" s="5">
        <f t="shared" si="137"/>
        <v>0</v>
      </c>
      <c r="F604" s="5">
        <f t="shared" si="138"/>
        <v>196.3518575487933</v>
      </c>
      <c r="G604" s="5">
        <f t="shared" si="139"/>
        <v>669.81927807513296</v>
      </c>
      <c r="H604" s="5">
        <f t="shared" si="140"/>
        <v>6.7835020140883149</v>
      </c>
      <c r="I604" s="5">
        <f t="shared" si="141"/>
        <v>5.2689449460426594E-4</v>
      </c>
      <c r="J604" s="5">
        <f t="shared" si="146"/>
        <v>4.8684111699697109E-5</v>
      </c>
      <c r="K604" s="60">
        <f t="shared" si="142"/>
        <v>6.7834533299766155</v>
      </c>
      <c r="L604" s="5">
        <f t="shared" si="143"/>
        <v>196.35044836283814</v>
      </c>
      <c r="M604" s="5">
        <f t="shared" si="144"/>
        <v>6.7834533299766155E-3</v>
      </c>
    </row>
    <row r="605" spans="1:13" x14ac:dyDescent="0.25">
      <c r="A605" s="57"/>
      <c r="B605" s="5">
        <f>'Mg2+离子浓度'!B605</f>
        <v>7.0355992061175465</v>
      </c>
      <c r="C605" s="5">
        <f t="shared" si="136"/>
        <v>7.4868119641635644E-6</v>
      </c>
      <c r="D605" s="5">
        <f t="shared" si="145"/>
        <v>1093006.8311928215</v>
      </c>
      <c r="E605" s="5">
        <f t="shared" si="137"/>
        <v>8.1831366206869216</v>
      </c>
      <c r="F605" s="5">
        <f t="shared" si="138"/>
        <v>204.53358498352506</v>
      </c>
      <c r="G605" s="5">
        <f t="shared" si="139"/>
        <v>27319182.846122917</v>
      </c>
      <c r="H605" s="5">
        <f t="shared" si="140"/>
        <v>7.0661617516893829</v>
      </c>
      <c r="I605" s="5">
        <f t="shared" si="141"/>
        <v>5.4885008939574334E-4</v>
      </c>
      <c r="J605" s="5">
        <f t="shared" si="146"/>
        <v>2.5628703912786384E-7</v>
      </c>
      <c r="K605" s="60">
        <f t="shared" si="142"/>
        <v>7.0661614954023442</v>
      </c>
      <c r="L605" s="5">
        <f t="shared" si="143"/>
        <v>204.53357756516854</v>
      </c>
      <c r="M605" s="5">
        <f t="shared" si="144"/>
        <v>7.0661614954023446E-3</v>
      </c>
    </row>
    <row r="606" spans="1:13" x14ac:dyDescent="0.25">
      <c r="A606" s="57">
        <v>25</v>
      </c>
      <c r="B606" s="5">
        <f>'Mg2+离子浓度'!B606</f>
        <v>7.3287407503756512</v>
      </c>
      <c r="C606" s="5">
        <f t="shared" si="136"/>
        <v>0.29314154425810468</v>
      </c>
      <c r="D606" s="5">
        <f t="shared" si="145"/>
        <v>0</v>
      </c>
      <c r="E606" s="5">
        <f t="shared" si="137"/>
        <v>0</v>
      </c>
      <c r="F606" s="5">
        <f t="shared" si="138"/>
        <v>204.53357756516854</v>
      </c>
      <c r="G606" s="5">
        <f t="shared" si="139"/>
        <v>697.72975400948701</v>
      </c>
      <c r="H606" s="5">
        <f t="shared" si="140"/>
        <v>7.0661614954023442</v>
      </c>
      <c r="I606" s="5">
        <f t="shared" si="141"/>
        <v>5.7171816532899922E-4</v>
      </c>
      <c r="J606" s="5">
        <f t="shared" si="146"/>
        <v>5.0712713700948247E-5</v>
      </c>
      <c r="K606" s="60">
        <f t="shared" si="142"/>
        <v>7.0661107826886429</v>
      </c>
      <c r="L606" s="5">
        <f t="shared" si="143"/>
        <v>204.53210966031415</v>
      </c>
      <c r="M606" s="5">
        <f t="shared" si="144"/>
        <v>7.0661107826886426E-3</v>
      </c>
    </row>
    <row r="607" spans="1:13" x14ac:dyDescent="0.25">
      <c r="A607" s="57"/>
      <c r="B607" s="5">
        <f>'Mg2+离子浓度'!B607</f>
        <v>7.3287482371876154</v>
      </c>
      <c r="C607" s="5">
        <f t="shared" si="136"/>
        <v>7.4868119641635644E-6</v>
      </c>
      <c r="D607" s="5">
        <f t="shared" si="145"/>
        <v>1093006.8311928215</v>
      </c>
      <c r="E607" s="5">
        <f t="shared" si="137"/>
        <v>8.1831366206869216</v>
      </c>
      <c r="F607" s="5">
        <f t="shared" si="138"/>
        <v>212.71524628100107</v>
      </c>
      <c r="G607" s="5">
        <f t="shared" si="139"/>
        <v>28411992.621049602</v>
      </c>
      <c r="H607" s="5">
        <f t="shared" si="140"/>
        <v>7.3488192044014111</v>
      </c>
      <c r="I607" s="5">
        <f t="shared" si="141"/>
        <v>5.9458840951792744E-4</v>
      </c>
      <c r="J607" s="5">
        <f t="shared" si="146"/>
        <v>2.6653891902937764E-7</v>
      </c>
      <c r="K607" s="60">
        <f t="shared" si="142"/>
        <v>7.3488189378624922</v>
      </c>
      <c r="L607" s="5">
        <f t="shared" si="143"/>
        <v>212.7152385658988</v>
      </c>
      <c r="M607" s="5">
        <f t="shared" si="144"/>
        <v>7.3488189378624925E-3</v>
      </c>
    </row>
    <row r="608" spans="1:13" x14ac:dyDescent="0.25">
      <c r="A608" s="57">
        <v>26</v>
      </c>
      <c r="B608" s="5">
        <f>'Mg2+离子浓度'!B608</f>
        <v>7.62188978144572</v>
      </c>
      <c r="C608" s="5">
        <f t="shared" si="136"/>
        <v>0.29314154425810468</v>
      </c>
      <c r="D608" s="5">
        <f t="shared" si="145"/>
        <v>0</v>
      </c>
      <c r="E608" s="5">
        <f t="shared" si="137"/>
        <v>0</v>
      </c>
      <c r="F608" s="5">
        <f t="shared" si="138"/>
        <v>212.7152385658988</v>
      </c>
      <c r="G608" s="5">
        <f t="shared" si="139"/>
        <v>725.64002862251323</v>
      </c>
      <c r="H608" s="5">
        <f t="shared" si="140"/>
        <v>7.3488189378624931</v>
      </c>
      <c r="I608" s="5">
        <f t="shared" si="141"/>
        <v>6.1837124316880567E-4</v>
      </c>
      <c r="J608" s="5">
        <f t="shared" si="146"/>
        <v>5.2741301069670363E-5</v>
      </c>
      <c r="K608" s="60">
        <f t="shared" si="142"/>
        <v>7.3487661965614235</v>
      </c>
      <c r="L608" s="5">
        <f t="shared" si="143"/>
        <v>212.71371194256869</v>
      </c>
      <c r="M608" s="5">
        <f t="shared" si="144"/>
        <v>7.3487661965614239E-3</v>
      </c>
    </row>
    <row r="609" spans="1:13" x14ac:dyDescent="0.25">
      <c r="A609" s="57"/>
      <c r="B609" s="5">
        <f>'Mg2+离子浓度'!B609</f>
        <v>7.6218972682576842</v>
      </c>
      <c r="C609" s="5">
        <f t="shared" si="136"/>
        <v>7.4868119641635644E-6</v>
      </c>
      <c r="D609" s="5">
        <f t="shared" si="145"/>
        <v>1093006.8311928215</v>
      </c>
      <c r="E609" s="5">
        <f t="shared" si="137"/>
        <v>8.1831366206869216</v>
      </c>
      <c r="F609" s="5">
        <f t="shared" si="138"/>
        <v>220.89684856325562</v>
      </c>
      <c r="G609" s="5">
        <f t="shared" si="139"/>
        <v>29504794.513419367</v>
      </c>
      <c r="H609" s="5">
        <f t="shared" si="140"/>
        <v>7.6314746182741908</v>
      </c>
      <c r="I609" s="5">
        <f t="shared" si="141"/>
        <v>6.4215612362565307E-4</v>
      </c>
      <c r="J609" s="5">
        <f t="shared" si="146"/>
        <v>2.7679072498295586E-7</v>
      </c>
      <c r="K609" s="60">
        <f t="shared" si="142"/>
        <v>7.6314743414834663</v>
      </c>
      <c r="L609" s="5">
        <f t="shared" si="143"/>
        <v>220.8968405514097</v>
      </c>
      <c r="M609" s="5">
        <f t="shared" si="144"/>
        <v>7.6314743414834666E-3</v>
      </c>
    </row>
    <row r="610" spans="1:13" x14ac:dyDescent="0.25">
      <c r="A610" s="57">
        <v>27</v>
      </c>
      <c r="B610" s="5">
        <f>'Mg2+离子浓度'!B610</f>
        <v>7.9150388125157889</v>
      </c>
      <c r="C610" s="5">
        <f t="shared" si="136"/>
        <v>0.29314154425810468</v>
      </c>
      <c r="D610" s="5">
        <f t="shared" si="145"/>
        <v>0</v>
      </c>
      <c r="E610" s="5">
        <f t="shared" si="137"/>
        <v>0</v>
      </c>
      <c r="F610" s="5">
        <f t="shared" si="138"/>
        <v>220.8968405514097</v>
      </c>
      <c r="G610" s="5">
        <f t="shared" si="139"/>
        <v>753.55010191566328</v>
      </c>
      <c r="H610" s="5">
        <f t="shared" si="140"/>
        <v>7.6314743414834663</v>
      </c>
      <c r="I610" s="5">
        <f t="shared" si="141"/>
        <v>6.668537083295425E-4</v>
      </c>
      <c r="J610" s="5">
        <f t="shared" si="146"/>
        <v>5.4769873805968998E-5</v>
      </c>
      <c r="K610" s="60">
        <f t="shared" si="142"/>
        <v>7.6314195716096602</v>
      </c>
      <c r="L610" s="5">
        <f t="shared" si="143"/>
        <v>220.89525521002744</v>
      </c>
      <c r="M610" s="5">
        <f t="shared" si="144"/>
        <v>7.6314195716096602E-3</v>
      </c>
    </row>
    <row r="611" spans="1:13" x14ac:dyDescent="0.25">
      <c r="A611" s="57"/>
      <c r="B611" s="5">
        <f>'Mg2+离子浓度'!B611</f>
        <v>7.9150462993277531</v>
      </c>
      <c r="C611" s="5">
        <f t="shared" si="136"/>
        <v>7.4868119641635644E-6</v>
      </c>
      <c r="D611" s="5">
        <f t="shared" si="145"/>
        <v>1093006.8311928215</v>
      </c>
      <c r="E611" s="5">
        <f t="shared" si="137"/>
        <v>8.1831366206869216</v>
      </c>
      <c r="F611" s="5">
        <f t="shared" si="138"/>
        <v>229.07839183071437</v>
      </c>
      <c r="G611" s="5">
        <f t="shared" si="139"/>
        <v>30597588.52328907</v>
      </c>
      <c r="H611" s="5">
        <f t="shared" si="140"/>
        <v>7.9141279933224284</v>
      </c>
      <c r="I611" s="5">
        <f t="shared" si="141"/>
        <v>6.9155321192491959E-4</v>
      </c>
      <c r="J611" s="5">
        <f t="shared" si="146"/>
        <v>2.870424569891318E-7</v>
      </c>
      <c r="K611" s="60">
        <f t="shared" si="142"/>
        <v>7.9141277062799711</v>
      </c>
      <c r="L611" s="5">
        <f t="shared" si="143"/>
        <v>229.07838352212693</v>
      </c>
      <c r="M611" s="5">
        <f t="shared" si="144"/>
        <v>7.914127706279972E-3</v>
      </c>
    </row>
    <row r="612" spans="1:13" x14ac:dyDescent="0.25">
      <c r="A612" s="57">
        <v>28</v>
      </c>
      <c r="B612" s="5">
        <f>'Mg2+离子浓度'!B612</f>
        <v>8.2081878435858577</v>
      </c>
      <c r="C612" s="5">
        <f t="shared" si="136"/>
        <v>0.29314154425810468</v>
      </c>
      <c r="D612" s="5">
        <f t="shared" si="145"/>
        <v>0</v>
      </c>
      <c r="E612" s="5">
        <f t="shared" si="137"/>
        <v>0</v>
      </c>
      <c r="F612" s="5">
        <f t="shared" si="138"/>
        <v>229.07838352212693</v>
      </c>
      <c r="G612" s="5">
        <f t="shared" si="139"/>
        <v>781.45997389038951</v>
      </c>
      <c r="H612" s="5">
        <f t="shared" si="140"/>
        <v>7.914127706279972</v>
      </c>
      <c r="I612" s="5">
        <f t="shared" si="141"/>
        <v>7.1716554101725711E-4</v>
      </c>
      <c r="J612" s="5">
        <f t="shared" si="146"/>
        <v>5.6798431909949707E-5</v>
      </c>
      <c r="K612" s="60">
        <f t="shared" si="142"/>
        <v>7.9140709078480622</v>
      </c>
      <c r="L612" s="5">
        <f t="shared" si="143"/>
        <v>229.0767394631161</v>
      </c>
      <c r="M612" s="5">
        <f t="shared" si="144"/>
        <v>7.9140709078480628E-3</v>
      </c>
    </row>
    <row r="613" spans="1:13" x14ac:dyDescent="0.25">
      <c r="A613" s="57"/>
      <c r="B613" s="5">
        <f>'Mg2+离子浓度'!B613</f>
        <v>8.208195330397821</v>
      </c>
      <c r="C613" s="5">
        <f t="shared" si="136"/>
        <v>7.486811963275386E-6</v>
      </c>
      <c r="D613" s="5">
        <f t="shared" si="145"/>
        <v>1093006.8311928215</v>
      </c>
      <c r="E613" s="5">
        <f t="shared" si="137"/>
        <v>8.1831366197161355</v>
      </c>
      <c r="F613" s="5">
        <f t="shared" si="138"/>
        <v>237.25987608283222</v>
      </c>
      <c r="G613" s="5">
        <f t="shared" si="139"/>
        <v>31690374.654345401</v>
      </c>
      <c r="H613" s="5">
        <f t="shared" si="140"/>
        <v>8.1967793295272919</v>
      </c>
      <c r="I613" s="5">
        <f t="shared" si="141"/>
        <v>7.4277965461887739E-4</v>
      </c>
      <c r="J613" s="5">
        <f t="shared" si="146"/>
        <v>2.9729411502958817E-7</v>
      </c>
      <c r="K613" s="60">
        <f t="shared" si="142"/>
        <v>8.1967790322331773</v>
      </c>
      <c r="L613" s="5">
        <f t="shared" si="143"/>
        <v>237.25986747750545</v>
      </c>
      <c r="M613" s="5">
        <f t="shared" si="144"/>
        <v>8.1967790322331775E-3</v>
      </c>
    </row>
    <row r="614" spans="1:13" x14ac:dyDescent="0.25">
      <c r="A614" s="57">
        <v>29</v>
      </c>
      <c r="B614" s="5">
        <f>'Mg2+离子浓度'!B614</f>
        <v>8.5013368746559266</v>
      </c>
      <c r="C614" s="5">
        <f t="shared" si="136"/>
        <v>0.29314154425810557</v>
      </c>
      <c r="D614" s="5">
        <f t="shared" si="145"/>
        <v>0</v>
      </c>
      <c r="E614" s="5">
        <f t="shared" si="137"/>
        <v>0</v>
      </c>
      <c r="F614" s="5">
        <f t="shared" si="138"/>
        <v>237.25986747750545</v>
      </c>
      <c r="G614" s="5">
        <f t="shared" si="139"/>
        <v>809.36964454482995</v>
      </c>
      <c r="H614" s="5">
        <f t="shared" si="140"/>
        <v>8.1967790322331773</v>
      </c>
      <c r="I614" s="5">
        <f t="shared" si="141"/>
        <v>7.6930672143503995E-4</v>
      </c>
      <c r="J614" s="5">
        <f t="shared" si="146"/>
        <v>5.8826975381477411E-5</v>
      </c>
      <c r="K614" s="60">
        <f t="shared" si="142"/>
        <v>8.1967202052577957</v>
      </c>
      <c r="L614" s="5">
        <f t="shared" si="143"/>
        <v>237.25816470128953</v>
      </c>
      <c r="M614" s="5">
        <f t="shared" si="144"/>
        <v>8.1967202052577962E-3</v>
      </c>
    </row>
    <row r="615" spans="1:13" x14ac:dyDescent="0.25">
      <c r="A615" s="57"/>
      <c r="B615" s="5">
        <f>'Mg2+离子浓度'!B615</f>
        <v>8.5013443614678899</v>
      </c>
      <c r="C615" s="5">
        <f t="shared" si="136"/>
        <v>7.486811963275386E-6</v>
      </c>
      <c r="D615" s="5">
        <f t="shared" si="145"/>
        <v>1093006.8311928215</v>
      </c>
      <c r="E615" s="5">
        <f t="shared" si="137"/>
        <v>8.1831366197161355</v>
      </c>
      <c r="F615" s="5">
        <f t="shared" si="138"/>
        <v>245.44130132100565</v>
      </c>
      <c r="G615" s="5">
        <f t="shared" si="139"/>
        <v>32783152.899385519</v>
      </c>
      <c r="H615" s="5">
        <f t="shared" si="140"/>
        <v>8.4794286269370236</v>
      </c>
      <c r="I615" s="5">
        <f t="shared" si="141"/>
        <v>7.9583543191672846E-4</v>
      </c>
      <c r="J615" s="5">
        <f t="shared" si="146"/>
        <v>3.0754569914073525E-7</v>
      </c>
      <c r="K615" s="60">
        <f t="shared" si="142"/>
        <v>8.4794283193913245</v>
      </c>
      <c r="L615" s="5">
        <f t="shared" si="143"/>
        <v>245.44129241894157</v>
      </c>
      <c r="M615" s="5">
        <f t="shared" si="144"/>
        <v>8.4794283193913248E-3</v>
      </c>
    </row>
    <row r="616" spans="1:13" x14ac:dyDescent="0.25">
      <c r="A616" s="57">
        <v>30</v>
      </c>
      <c r="B616" s="5">
        <f>'Mg2+离子浓度'!B616</f>
        <v>8.7944859057259954</v>
      </c>
      <c r="C616" s="5">
        <f t="shared" si="136"/>
        <v>0.29314154425810557</v>
      </c>
      <c r="D616" s="5">
        <f t="shared" si="145"/>
        <v>0</v>
      </c>
      <c r="E616" s="5">
        <f t="shared" si="137"/>
        <v>0</v>
      </c>
      <c r="F616" s="5">
        <f t="shared" si="138"/>
        <v>245.44129241894157</v>
      </c>
      <c r="G616" s="5">
        <f t="shared" si="139"/>
        <v>837.27911388375298</v>
      </c>
      <c r="H616" s="5">
        <f t="shared" si="140"/>
        <v>8.4794283193913245</v>
      </c>
      <c r="I616" s="5">
        <f t="shared" si="141"/>
        <v>8.2327722979224954E-4</v>
      </c>
      <c r="J616" s="5">
        <f t="shared" si="146"/>
        <v>6.0855504220898188E-5</v>
      </c>
      <c r="K616" s="60">
        <f t="shared" si="142"/>
        <v>8.4793674638871028</v>
      </c>
      <c r="L616" s="5">
        <f t="shared" si="143"/>
        <v>245.43953092594415</v>
      </c>
      <c r="M616" s="5">
        <f t="shared" si="144"/>
        <v>8.4793674638871021E-3</v>
      </c>
    </row>
    <row r="617" spans="1:13" x14ac:dyDescent="0.25">
      <c r="A617" s="57"/>
      <c r="B617" s="5">
        <f>'Mg2+离子浓度'!B617</f>
        <v>8.7944933925379587</v>
      </c>
      <c r="C617" s="5">
        <f t="shared" si="136"/>
        <v>7.486811963275386E-6</v>
      </c>
      <c r="D617" s="5">
        <f t="shared" si="145"/>
        <v>1093006.8311928215</v>
      </c>
      <c r="E617" s="5">
        <f t="shared" si="137"/>
        <v>8.1831366197161355</v>
      </c>
      <c r="F617" s="5">
        <f t="shared" si="138"/>
        <v>253.62266754566028</v>
      </c>
      <c r="G617" s="5">
        <f t="shared" si="139"/>
        <v>33875923.262096137</v>
      </c>
      <c r="H617" s="5">
        <f t="shared" si="140"/>
        <v>8.7620758855663308</v>
      </c>
      <c r="I617" s="5">
        <f t="shared" si="141"/>
        <v>8.5072052402504321E-4</v>
      </c>
      <c r="J617" s="5">
        <f t="shared" si="146"/>
        <v>3.1779720930608032E-7</v>
      </c>
      <c r="K617" s="60">
        <f t="shared" si="142"/>
        <v>8.7620755677691218</v>
      </c>
      <c r="L617" s="5">
        <f t="shared" si="143"/>
        <v>253.6226583468611</v>
      </c>
      <c r="M617" s="5">
        <f t="shared" si="144"/>
        <v>8.7620755677691228E-3</v>
      </c>
    </row>
    <row r="618" spans="1:13" x14ac:dyDescent="0.25">
      <c r="A618" s="57">
        <v>31</v>
      </c>
      <c r="B618" s="5">
        <f>'Mg2+离子浓度'!B618</f>
        <v>9.0876349367960643</v>
      </c>
      <c r="C618" s="5">
        <f t="shared" si="136"/>
        <v>0.29314154425810557</v>
      </c>
      <c r="D618" s="5">
        <f t="shared" si="145"/>
        <v>0</v>
      </c>
      <c r="E618" s="5">
        <f t="shared" si="137"/>
        <v>0</v>
      </c>
      <c r="F618" s="5">
        <f t="shared" si="138"/>
        <v>253.6226583468611</v>
      </c>
      <c r="G618" s="5">
        <f t="shared" si="139"/>
        <v>865.18838190860845</v>
      </c>
      <c r="H618" s="5">
        <f t="shared" si="140"/>
        <v>8.7620755677691218</v>
      </c>
      <c r="I618" s="5">
        <f t="shared" si="141"/>
        <v>8.7907704629550489E-4</v>
      </c>
      <c r="J618" s="5">
        <f t="shared" si="146"/>
        <v>6.2884018428317659E-5</v>
      </c>
      <c r="K618" s="60">
        <f t="shared" si="142"/>
        <v>8.7620126837506938</v>
      </c>
      <c r="L618" s="5">
        <f t="shared" si="143"/>
        <v>253.6208381375057</v>
      </c>
      <c r="M618" s="5">
        <f t="shared" si="144"/>
        <v>8.7620126837506945E-3</v>
      </c>
    </row>
    <row r="619" spans="1:13" x14ac:dyDescent="0.25">
      <c r="A619" s="57"/>
      <c r="B619" s="5">
        <f>'Mg2+离子浓度'!B619</f>
        <v>9.0876424236080275</v>
      </c>
      <c r="C619" s="5">
        <f t="shared" si="136"/>
        <v>7.486811963275386E-6</v>
      </c>
      <c r="D619" s="5">
        <f t="shared" si="145"/>
        <v>1093006.8311928215</v>
      </c>
      <c r="E619" s="5">
        <f t="shared" si="137"/>
        <v>8.1831366197161355</v>
      </c>
      <c r="F619" s="5">
        <f t="shared" si="138"/>
        <v>261.80397475722185</v>
      </c>
      <c r="G619" s="5">
        <f t="shared" si="139"/>
        <v>34968685.742534116</v>
      </c>
      <c r="H619" s="5">
        <f t="shared" si="140"/>
        <v>9.0447211054299235</v>
      </c>
      <c r="I619" s="5">
        <f t="shared" si="141"/>
        <v>9.0743491115058276E-4</v>
      </c>
      <c r="J619" s="5">
        <f t="shared" si="146"/>
        <v>3.2804864552615679E-7</v>
      </c>
      <c r="K619" s="60">
        <f t="shared" si="142"/>
        <v>9.0447207773812774</v>
      </c>
      <c r="L619" s="5">
        <f t="shared" si="143"/>
        <v>261.80396526168977</v>
      </c>
      <c r="M619" s="5">
        <f t="shared" si="144"/>
        <v>9.0447207773812783E-3</v>
      </c>
    </row>
    <row r="620" spans="1:13" x14ac:dyDescent="0.25">
      <c r="A620" s="57">
        <v>32</v>
      </c>
      <c r="B620" s="5">
        <f>'Mg2+离子浓度'!B620</f>
        <v>9.3807839678661331</v>
      </c>
      <c r="C620" s="5">
        <f t="shared" si="136"/>
        <v>0.29314154425810557</v>
      </c>
      <c r="D620" s="5">
        <f t="shared" si="145"/>
        <v>0</v>
      </c>
      <c r="E620" s="5">
        <f t="shared" si="137"/>
        <v>0</v>
      </c>
      <c r="F620" s="5">
        <f t="shared" si="138"/>
        <v>261.80396526168977</v>
      </c>
      <c r="G620" s="5">
        <f t="shared" si="139"/>
        <v>893.09744862084904</v>
      </c>
      <c r="H620" s="5">
        <f t="shared" si="140"/>
        <v>9.0447207773812757</v>
      </c>
      <c r="I620" s="5">
        <f t="shared" si="141"/>
        <v>9.3670615115161514E-4</v>
      </c>
      <c r="J620" s="5">
        <f t="shared" si="146"/>
        <v>6.4912518003841364E-5</v>
      </c>
      <c r="K620" s="60">
        <f t="shared" si="142"/>
        <v>9.0446558648632713</v>
      </c>
      <c r="L620" s="5">
        <f t="shared" si="143"/>
        <v>261.80208633639984</v>
      </c>
      <c r="M620" s="5">
        <f t="shared" si="144"/>
        <v>9.0446558648632717E-3</v>
      </c>
    </row>
    <row r="621" spans="1:13" x14ac:dyDescent="0.25">
      <c r="A621" s="57"/>
      <c r="B621" s="5">
        <f>'Mg2+离子浓度'!B621</f>
        <v>9.3807914546780964</v>
      </c>
      <c r="C621" s="5">
        <f t="shared" si="136"/>
        <v>7.486811963275386E-6</v>
      </c>
      <c r="D621" s="5">
        <f t="shared" si="145"/>
        <v>1093006.8311928215</v>
      </c>
      <c r="E621" s="5">
        <f t="shared" si="137"/>
        <v>8.1831366197161355</v>
      </c>
      <c r="F621" s="5">
        <f t="shared" si="138"/>
        <v>269.98522295611599</v>
      </c>
      <c r="G621" s="5">
        <f t="shared" si="139"/>
        <v>36061440.340756312</v>
      </c>
      <c r="H621" s="5">
        <f t="shared" si="140"/>
        <v>9.327364286542501</v>
      </c>
      <c r="I621" s="5">
        <f t="shared" si="141"/>
        <v>9.6597857350029775E-4</v>
      </c>
      <c r="J621" s="5">
        <f t="shared" si="146"/>
        <v>3.3830000780149781E-7</v>
      </c>
      <c r="K621" s="60">
        <f t="shared" si="142"/>
        <v>9.3273639482424926</v>
      </c>
      <c r="L621" s="5">
        <f t="shared" si="143"/>
        <v>269.98521316385308</v>
      </c>
      <c r="M621" s="5">
        <f t="shared" si="144"/>
        <v>9.3273639482424932E-3</v>
      </c>
    </row>
    <row r="622" spans="1:13" x14ac:dyDescent="0.25">
      <c r="A622" s="57">
        <v>33</v>
      </c>
      <c r="B622" s="5">
        <f>'Mg2+离子浓度'!B622</f>
        <v>9.673932998936202</v>
      </c>
      <c r="C622" s="5">
        <f t="shared" si="136"/>
        <v>0.29314154425810557</v>
      </c>
      <c r="D622" s="5">
        <f t="shared" si="145"/>
        <v>0</v>
      </c>
      <c r="E622" s="5">
        <f t="shared" si="137"/>
        <v>0</v>
      </c>
      <c r="F622" s="5">
        <f t="shared" si="138"/>
        <v>269.98521316385308</v>
      </c>
      <c r="G622" s="5">
        <f t="shared" si="139"/>
        <v>921.00631402192596</v>
      </c>
      <c r="H622" s="5">
        <f t="shared" si="140"/>
        <v>9.3273639482424926</v>
      </c>
      <c r="I622" s="5">
        <f t="shared" si="141"/>
        <v>9.961645245675796E-4</v>
      </c>
      <c r="J622" s="5">
        <f t="shared" si="146"/>
        <v>6.6941002947574878E-5</v>
      </c>
      <c r="K622" s="60">
        <f t="shared" si="142"/>
        <v>9.3272970072395456</v>
      </c>
      <c r="L622" s="5">
        <f t="shared" si="143"/>
        <v>269.98327552305227</v>
      </c>
      <c r="M622" s="5">
        <f t="shared" si="144"/>
        <v>9.3272970072395458E-3</v>
      </c>
    </row>
    <row r="623" spans="1:13" x14ac:dyDescent="0.25">
      <c r="A623" s="57"/>
      <c r="B623" s="5">
        <f>'Mg2+离子浓度'!B623</f>
        <v>9.6739404857481652</v>
      </c>
      <c r="C623" s="5">
        <f t="shared" si="136"/>
        <v>7.486811963275386E-6</v>
      </c>
      <c r="D623" s="5">
        <f t="shared" si="145"/>
        <v>1093006.8311928215</v>
      </c>
      <c r="E623" s="5">
        <f t="shared" si="137"/>
        <v>8.1831366197161355</v>
      </c>
      <c r="F623" s="5">
        <f t="shared" si="138"/>
        <v>278.16641214276842</v>
      </c>
      <c r="G623" s="5">
        <f t="shared" si="139"/>
        <v>37154187.056819588</v>
      </c>
      <c r="H623" s="5">
        <f t="shared" si="140"/>
        <v>9.6100054289187753</v>
      </c>
      <c r="I623" s="5">
        <f t="shared" si="141"/>
        <v>1.0263514912813301E-3</v>
      </c>
      <c r="J623" s="5">
        <f t="shared" si="146"/>
        <v>3.4855129613263707E-7</v>
      </c>
      <c r="K623" s="60">
        <f t="shared" si="142"/>
        <v>9.610005080367479</v>
      </c>
      <c r="L623" s="5">
        <f t="shared" si="143"/>
        <v>278.16640205377684</v>
      </c>
      <c r="M623" s="5">
        <f t="shared" si="144"/>
        <v>9.6100050803674796E-3</v>
      </c>
    </row>
    <row r="624" spans="1:13" x14ac:dyDescent="0.25">
      <c r="A624" s="57">
        <v>34</v>
      </c>
      <c r="B624" s="5">
        <f>'Mg2+离子浓度'!B624</f>
        <v>9.9670820300062708</v>
      </c>
      <c r="C624" s="5">
        <f t="shared" si="136"/>
        <v>0.29314154425810557</v>
      </c>
      <c r="D624" s="5">
        <f t="shared" si="145"/>
        <v>0</v>
      </c>
      <c r="E624" s="5">
        <f t="shared" si="137"/>
        <v>0</v>
      </c>
      <c r="F624" s="5">
        <f t="shared" si="138"/>
        <v>278.16640205377684</v>
      </c>
      <c r="G624" s="5">
        <f t="shared" si="139"/>
        <v>948.91497811329191</v>
      </c>
      <c r="H624" s="5">
        <f t="shared" si="140"/>
        <v>9.6100050803674772</v>
      </c>
      <c r="I624" s="5">
        <f t="shared" si="141"/>
        <v>1.0574521467505882E-3</v>
      </c>
      <c r="J624" s="5">
        <f t="shared" si="146"/>
        <v>6.896947325962372E-5</v>
      </c>
      <c r="K624" s="60">
        <f t="shared" si="142"/>
        <v>9.6099361108942176</v>
      </c>
      <c r="L624" s="5">
        <f t="shared" si="143"/>
        <v>278.16440569788858</v>
      </c>
      <c r="M624" s="5">
        <f t="shared" si="144"/>
        <v>9.6099361108942186E-3</v>
      </c>
    </row>
    <row r="625" spans="1:13" x14ac:dyDescent="0.25">
      <c r="A625" s="57"/>
      <c r="B625" s="5">
        <f>'Mg2+离子浓度'!B625</f>
        <v>9.9670895168182341</v>
      </c>
      <c r="C625" s="5">
        <f t="shared" si="136"/>
        <v>7.486811963275386E-6</v>
      </c>
      <c r="D625" s="5">
        <f t="shared" si="145"/>
        <v>1093006.8311928215</v>
      </c>
      <c r="E625" s="5">
        <f t="shared" si="137"/>
        <v>8.1831366197161355</v>
      </c>
      <c r="F625" s="5">
        <f t="shared" si="138"/>
        <v>286.34754231760473</v>
      </c>
      <c r="G625" s="5">
        <f t="shared" si="139"/>
        <v>38246925.890780792</v>
      </c>
      <c r="H625" s="5">
        <f t="shared" si="140"/>
        <v>9.8926445325734473</v>
      </c>
      <c r="I625" s="5">
        <f t="shared" si="141"/>
        <v>1.0885536447010112E-3</v>
      </c>
      <c r="J625" s="5">
        <f t="shared" si="146"/>
        <v>3.5880251052010762E-7</v>
      </c>
      <c r="K625" s="60">
        <f t="shared" si="142"/>
        <v>9.8926441737709361</v>
      </c>
      <c r="L625" s="5">
        <f t="shared" si="143"/>
        <v>286.34753193188664</v>
      </c>
      <c r="M625" s="5">
        <f t="shared" si="144"/>
        <v>9.8926441737709359E-3</v>
      </c>
    </row>
    <row r="626" spans="1:13" x14ac:dyDescent="0.25">
      <c r="A626" s="57">
        <v>35</v>
      </c>
      <c r="B626" s="5">
        <f>'Mg2+离子浓度'!B626</f>
        <v>10.26023106107634</v>
      </c>
      <c r="C626" s="5">
        <f t="shared" si="136"/>
        <v>0.29314154425810557</v>
      </c>
      <c r="D626" s="5">
        <f t="shared" si="145"/>
        <v>0</v>
      </c>
      <c r="E626" s="5">
        <f t="shared" si="137"/>
        <v>0</v>
      </c>
      <c r="F626" s="5">
        <f t="shared" si="138"/>
        <v>286.34753193188664</v>
      </c>
      <c r="G626" s="5">
        <f t="shared" si="139"/>
        <v>976.82344089639878</v>
      </c>
      <c r="H626" s="5">
        <f t="shared" si="140"/>
        <v>9.8926441737709361</v>
      </c>
      <c r="I626" s="5">
        <f t="shared" si="141"/>
        <v>1.1205689979080209E-3</v>
      </c>
      <c r="J626" s="5">
        <f t="shared" si="146"/>
        <v>7.0997928940093411E-5</v>
      </c>
      <c r="K626" s="60">
        <f t="shared" si="142"/>
        <v>9.8925731758419957</v>
      </c>
      <c r="L626" s="5">
        <f t="shared" si="143"/>
        <v>286.34547686133453</v>
      </c>
      <c r="M626" s="5">
        <f t="shared" si="144"/>
        <v>9.8925731758419955E-3</v>
      </c>
    </row>
    <row r="627" spans="1:13" x14ac:dyDescent="0.25">
      <c r="A627" s="57"/>
      <c r="B627" s="5">
        <f>'Mg2+离子浓度'!B627</f>
        <v>10.260238547888303</v>
      </c>
      <c r="C627" s="5">
        <f t="shared" si="136"/>
        <v>7.486811963275386E-6</v>
      </c>
      <c r="D627" s="5">
        <f t="shared" si="145"/>
        <v>1093006.8311928215</v>
      </c>
      <c r="E627" s="5">
        <f t="shared" si="137"/>
        <v>8.1831366197161355</v>
      </c>
      <c r="F627" s="5">
        <f t="shared" si="138"/>
        <v>294.52861348105068</v>
      </c>
      <c r="G627" s="5">
        <f t="shared" si="139"/>
        <v>39339656.842696786</v>
      </c>
      <c r="H627" s="5">
        <f t="shared" si="140"/>
        <v>10.175281597521227</v>
      </c>
      <c r="I627" s="5">
        <f t="shared" si="141"/>
        <v>1.1525850139668637E-3</v>
      </c>
      <c r="J627" s="5">
        <f t="shared" si="146"/>
        <v>3.6905365096444314E-7</v>
      </c>
      <c r="K627" s="60">
        <f t="shared" si="142"/>
        <v>10.175281228467576</v>
      </c>
      <c r="L627" s="5">
        <f t="shared" si="143"/>
        <v>294.52860279860823</v>
      </c>
      <c r="M627" s="5">
        <f t="shared" si="144"/>
        <v>1.0175281228467576E-2</v>
      </c>
    </row>
    <row r="628" spans="1:13" x14ac:dyDescent="0.25">
      <c r="A628" s="57">
        <v>36</v>
      </c>
      <c r="B628" s="5">
        <f>'Mg2+离子浓度'!B628</f>
        <v>10.553380092146408</v>
      </c>
      <c r="C628" s="5">
        <f t="shared" si="136"/>
        <v>0.29314154425810557</v>
      </c>
      <c r="D628" s="5">
        <f t="shared" si="145"/>
        <v>0</v>
      </c>
      <c r="E628" s="5">
        <f t="shared" si="137"/>
        <v>0</v>
      </c>
      <c r="F628" s="5">
        <f t="shared" si="138"/>
        <v>294.52860279860823</v>
      </c>
      <c r="G628" s="5">
        <f t="shared" si="139"/>
        <v>1004.7317023726988</v>
      </c>
      <c r="H628" s="5">
        <f t="shared" si="140"/>
        <v>10.175281228467576</v>
      </c>
      <c r="I628" s="5">
        <f t="shared" si="141"/>
        <v>1.1855150582474484E-3</v>
      </c>
      <c r="J628" s="5">
        <f t="shared" si="146"/>
        <v>7.3026369989089539E-5</v>
      </c>
      <c r="K628" s="60">
        <f t="shared" si="142"/>
        <v>10.175208202097586</v>
      </c>
      <c r="L628" s="5">
        <f t="shared" si="143"/>
        <v>294.52648901381571</v>
      </c>
      <c r="M628" s="5">
        <f t="shared" si="144"/>
        <v>1.0175208202097587E-2</v>
      </c>
    </row>
    <row r="629" spans="1:13" x14ac:dyDescent="0.25">
      <c r="A629" s="57"/>
      <c r="B629" s="5">
        <f>'Mg2+离子浓度'!B629</f>
        <v>10.553387578958372</v>
      </c>
      <c r="C629" s="5">
        <f t="shared" si="136"/>
        <v>7.486811963275386E-6</v>
      </c>
      <c r="D629" s="5">
        <f t="shared" si="145"/>
        <v>1093006.8311928215</v>
      </c>
      <c r="E629" s="5">
        <f t="shared" si="137"/>
        <v>8.1831366197161355</v>
      </c>
      <c r="F629" s="5">
        <f t="shared" si="138"/>
        <v>302.70962563353186</v>
      </c>
      <c r="G629" s="5">
        <f t="shared" si="139"/>
        <v>40432379.912624411</v>
      </c>
      <c r="H629" s="5">
        <f t="shared" si="140"/>
        <v>10.457916623776816</v>
      </c>
      <c r="I629" s="5">
        <f t="shared" si="141"/>
        <v>1.2184455792865999E-3</v>
      </c>
      <c r="J629" s="5">
        <f t="shared" si="146"/>
        <v>3.7930471746617668E-7</v>
      </c>
      <c r="K629" s="60">
        <f t="shared" si="142"/>
        <v>10.457916244472099</v>
      </c>
      <c r="L629" s="5">
        <f t="shared" si="143"/>
        <v>302.70961465436716</v>
      </c>
      <c r="M629" s="5">
        <f t="shared" si="144"/>
        <v>1.0457916244472098E-2</v>
      </c>
    </row>
    <row r="630" spans="1:13" x14ac:dyDescent="0.25">
      <c r="A630" s="57">
        <v>37</v>
      </c>
      <c r="B630" s="5">
        <f>'Mg2+离子浓度'!B630</f>
        <v>10.846529123216477</v>
      </c>
      <c r="C630" s="5">
        <f t="shared" si="136"/>
        <v>0.29314154425810557</v>
      </c>
      <c r="D630" s="5">
        <f t="shared" si="145"/>
        <v>0</v>
      </c>
      <c r="E630" s="5">
        <f t="shared" si="137"/>
        <v>0</v>
      </c>
      <c r="F630" s="5">
        <f t="shared" si="138"/>
        <v>302.70961465436716</v>
      </c>
      <c r="G630" s="5">
        <f t="shared" si="139"/>
        <v>1032.6397625436437</v>
      </c>
      <c r="H630" s="5">
        <f t="shared" si="140"/>
        <v>10.457916244472099</v>
      </c>
      <c r="I630" s="5">
        <f t="shared" si="141"/>
        <v>1.2522903079766315E-3</v>
      </c>
      <c r="J630" s="5">
        <f t="shared" si="146"/>
        <v>7.5054796406717595E-5</v>
      </c>
      <c r="K630" s="60">
        <f t="shared" si="142"/>
        <v>10.457841189675692</v>
      </c>
      <c r="L630" s="5">
        <f t="shared" si="143"/>
        <v>302.70744215575775</v>
      </c>
      <c r="M630" s="5">
        <f t="shared" si="144"/>
        <v>1.0457841189675693E-2</v>
      </c>
    </row>
    <row r="631" spans="1:13" x14ac:dyDescent="0.25">
      <c r="A631" s="57"/>
      <c r="B631" s="5">
        <f>'Mg2+离子浓度'!B631</f>
        <v>10.846536610028441</v>
      </c>
      <c r="C631" s="5">
        <f t="shared" si="136"/>
        <v>7.486811963275386E-6</v>
      </c>
      <c r="D631" s="5">
        <f t="shared" si="145"/>
        <v>1093006.8311928215</v>
      </c>
      <c r="E631" s="5">
        <f t="shared" si="137"/>
        <v>8.1831366197161355</v>
      </c>
      <c r="F631" s="5">
        <f t="shared" si="138"/>
        <v>310.8905787754739</v>
      </c>
      <c r="G631" s="5">
        <f t="shared" si="139"/>
        <v>41525095.100620531</v>
      </c>
      <c r="H631" s="5">
        <f t="shared" si="140"/>
        <v>10.740549611354922</v>
      </c>
      <c r="I631" s="5">
        <f t="shared" si="141"/>
        <v>1.2861353208681225E-3</v>
      </c>
      <c r="J631" s="5">
        <f t="shared" si="146"/>
        <v>3.8955571002584192E-7</v>
      </c>
      <c r="K631" s="60">
        <f t="shared" si="142"/>
        <v>10.740549221799212</v>
      </c>
      <c r="L631" s="5">
        <f t="shared" si="143"/>
        <v>310.89056749958911</v>
      </c>
      <c r="M631" s="5">
        <f t="shared" si="144"/>
        <v>1.0740549221799211E-2</v>
      </c>
    </row>
    <row r="632" spans="1:13" x14ac:dyDescent="0.25">
      <c r="A632" s="57">
        <v>38</v>
      </c>
      <c r="B632" s="5">
        <f>'Mg2+离子浓度'!B632</f>
        <v>11.139678154286546</v>
      </c>
      <c r="C632" s="5">
        <f t="shared" si="136"/>
        <v>0.29314154425810557</v>
      </c>
      <c r="D632" s="5">
        <f t="shared" si="145"/>
        <v>0</v>
      </c>
      <c r="E632" s="5">
        <f t="shared" si="137"/>
        <v>0</v>
      </c>
      <c r="F632" s="5">
        <f t="shared" si="138"/>
        <v>310.89056749958911</v>
      </c>
      <c r="G632" s="5">
        <f t="shared" si="139"/>
        <v>1060.5476214106857</v>
      </c>
      <c r="H632" s="5">
        <f t="shared" si="140"/>
        <v>10.740549221799212</v>
      </c>
      <c r="I632" s="5">
        <f t="shared" si="141"/>
        <v>1.3208947273035212E-3</v>
      </c>
      <c r="J632" s="5">
        <f t="shared" si="146"/>
        <v>7.7083208193083155E-5</v>
      </c>
      <c r="K632" s="60">
        <f t="shared" si="142"/>
        <v>10.740472138591018</v>
      </c>
      <c r="L632" s="5">
        <f t="shared" si="143"/>
        <v>310.88833628758636</v>
      </c>
      <c r="M632" s="5">
        <f t="shared" si="144"/>
        <v>1.0740472138591018E-2</v>
      </c>
    </row>
    <row r="633" spans="1:13" x14ac:dyDescent="0.25">
      <c r="A633" s="57"/>
      <c r="B633" s="5">
        <f>'Mg2+离子浓度'!B633</f>
        <v>11.139685641098509</v>
      </c>
      <c r="C633" s="5">
        <f t="shared" si="136"/>
        <v>7.486811963275386E-6</v>
      </c>
      <c r="D633" s="5">
        <f t="shared" si="145"/>
        <v>1093006.8311928215</v>
      </c>
      <c r="E633" s="5">
        <f t="shared" si="137"/>
        <v>8.1831366197161355</v>
      </c>
      <c r="F633" s="5">
        <f t="shared" si="138"/>
        <v>319.07147290730251</v>
      </c>
      <c r="G633" s="5">
        <f t="shared" si="139"/>
        <v>42617802.406741992</v>
      </c>
      <c r="H633" s="5">
        <f t="shared" si="140"/>
        <v>11.02318056027025</v>
      </c>
      <c r="I633" s="5">
        <f t="shared" si="141"/>
        <v>1.3556542189195251E-3</v>
      </c>
      <c r="J633" s="5">
        <f t="shared" si="146"/>
        <v>3.9980662864397202E-7</v>
      </c>
      <c r="K633" s="60">
        <f t="shared" si="142"/>
        <v>11.023180160463621</v>
      </c>
      <c r="L633" s="5">
        <f t="shared" si="143"/>
        <v>319.07146133469973</v>
      </c>
      <c r="M633" s="5">
        <f t="shared" si="144"/>
        <v>1.1023180160463622E-2</v>
      </c>
    </row>
    <row r="634" spans="1:13" x14ac:dyDescent="0.25">
      <c r="A634" s="57">
        <v>39</v>
      </c>
      <c r="B634" s="5">
        <f>'Mg2+离子浓度'!B634</f>
        <v>11.432827185356615</v>
      </c>
      <c r="C634" s="5">
        <f t="shared" si="136"/>
        <v>0.29314154425810557</v>
      </c>
      <c r="D634" s="5">
        <f t="shared" si="145"/>
        <v>0</v>
      </c>
      <c r="E634" s="5">
        <f t="shared" si="137"/>
        <v>0</v>
      </c>
      <c r="F634" s="5">
        <f t="shared" si="138"/>
        <v>319.07146133469973</v>
      </c>
      <c r="G634" s="5">
        <f t="shared" si="139"/>
        <v>1088.4552789752768</v>
      </c>
      <c r="H634" s="5">
        <f t="shared" si="140"/>
        <v>11.023180160463621</v>
      </c>
      <c r="I634" s="5">
        <f t="shared" si="141"/>
        <v>1.3913282964362593E-3</v>
      </c>
      <c r="J634" s="5">
        <f t="shared" si="146"/>
        <v>7.9111605348291725E-5</v>
      </c>
      <c r="K634" s="60">
        <f t="shared" si="142"/>
        <v>11.023101048858273</v>
      </c>
      <c r="L634" s="5">
        <f t="shared" si="143"/>
        <v>319.06917140972712</v>
      </c>
      <c r="M634" s="5">
        <f t="shared" si="144"/>
        <v>1.1023101048858272E-2</v>
      </c>
    </row>
    <row r="635" spans="1:13" x14ac:dyDescent="0.25">
      <c r="A635" s="57"/>
      <c r="B635" s="5">
        <f>'Mg2+离子浓度'!B635</f>
        <v>11.432834672168578</v>
      </c>
      <c r="C635" s="5">
        <f t="shared" si="136"/>
        <v>7.486811963275386E-6</v>
      </c>
      <c r="D635" s="5">
        <f t="shared" si="145"/>
        <v>1093006.8311928215</v>
      </c>
      <c r="E635" s="5">
        <f t="shared" si="137"/>
        <v>8.1831366197161355</v>
      </c>
      <c r="F635" s="5">
        <f t="shared" si="138"/>
        <v>327.25230802944327</v>
      </c>
      <c r="G635" s="5">
        <f t="shared" si="139"/>
        <v>43710501.831045657</v>
      </c>
      <c r="H635" s="5">
        <f t="shared" si="140"/>
        <v>11.305809470537502</v>
      </c>
      <c r="I635" s="5">
        <f t="shared" si="141"/>
        <v>1.427002253649091E-3</v>
      </c>
      <c r="J635" s="5">
        <f t="shared" si="146"/>
        <v>4.1005747332110029E-7</v>
      </c>
      <c r="K635" s="60">
        <f t="shared" si="142"/>
        <v>11.305809060480028</v>
      </c>
      <c r="L635" s="5">
        <f t="shared" si="143"/>
        <v>327.25229616012467</v>
      </c>
      <c r="M635" s="5">
        <f t="shared" si="144"/>
        <v>1.1305809060480029E-2</v>
      </c>
    </row>
    <row r="636" spans="1:13" x14ac:dyDescent="0.25">
      <c r="A636" s="57">
        <v>40</v>
      </c>
      <c r="B636" s="5">
        <f>'Mg2+离子浓度'!B636</f>
        <v>11.725976216426684</v>
      </c>
      <c r="C636" s="5">
        <f t="shared" si="136"/>
        <v>0.29314154425810557</v>
      </c>
      <c r="D636" s="5">
        <f t="shared" si="145"/>
        <v>0</v>
      </c>
      <c r="E636" s="5">
        <f t="shared" si="137"/>
        <v>0</v>
      </c>
      <c r="F636" s="5">
        <f t="shared" si="138"/>
        <v>327.25229616012467</v>
      </c>
      <c r="G636" s="5">
        <f t="shared" si="139"/>
        <v>1116.3627352388689</v>
      </c>
      <c r="H636" s="5">
        <f t="shared" si="140"/>
        <v>11.305809060480028</v>
      </c>
      <c r="I636" s="5">
        <f t="shared" si="141"/>
        <v>1.4635909955831774E-3</v>
      </c>
      <c r="J636" s="5">
        <f t="shared" si="146"/>
        <v>8.1139987872448825E-5</v>
      </c>
      <c r="K636" s="60">
        <f t="shared" si="142"/>
        <v>11.305727920492156</v>
      </c>
      <c r="L636" s="5">
        <f t="shared" si="143"/>
        <v>327.24994752260574</v>
      </c>
      <c r="M636" s="5">
        <f t="shared" si="144"/>
        <v>1.1305727920492156E-2</v>
      </c>
    </row>
    <row r="637" spans="1:13" x14ac:dyDescent="0.25">
      <c r="A637" s="57"/>
      <c r="B637" s="5">
        <f>'Mg2+离子浓度'!B637</f>
        <v>11.725983703238647</v>
      </c>
      <c r="C637" s="5">
        <f t="shared" si="136"/>
        <v>7.486811963275386E-6</v>
      </c>
      <c r="D637" s="5">
        <f t="shared" si="145"/>
        <v>1093006.8311928215</v>
      </c>
      <c r="E637" s="5">
        <f t="shared" si="137"/>
        <v>8.1831366197161355</v>
      </c>
      <c r="F637" s="5">
        <f t="shared" si="138"/>
        <v>335.43308414232189</v>
      </c>
      <c r="G637" s="5">
        <f t="shared" si="139"/>
        <v>44803193.373588368</v>
      </c>
      <c r="H637" s="5">
        <f t="shared" si="140"/>
        <v>11.588436342171388</v>
      </c>
      <c r="I637" s="5">
        <f t="shared" si="141"/>
        <v>1.5001794052652948E-3</v>
      </c>
      <c r="J637" s="5">
        <f t="shared" si="146"/>
        <v>4.2030824405776015E-7</v>
      </c>
      <c r="K637" s="60">
        <f t="shared" si="142"/>
        <v>11.588435921863145</v>
      </c>
      <c r="L637" s="5">
        <f t="shared" si="143"/>
        <v>335.43307197628963</v>
      </c>
      <c r="M637" s="5">
        <f t="shared" si="144"/>
        <v>1.1588435921863144E-2</v>
      </c>
    </row>
    <row r="638" spans="1:13" x14ac:dyDescent="0.25">
      <c r="A638" s="57">
        <v>41</v>
      </c>
      <c r="B638" s="5">
        <f>'Mg2+离子浓度'!B638</f>
        <v>12.019125247496753</v>
      </c>
      <c r="C638" s="5">
        <f t="shared" si="136"/>
        <v>0.29314154425810557</v>
      </c>
      <c r="D638" s="5">
        <f t="shared" si="145"/>
        <v>0</v>
      </c>
      <c r="E638" s="5">
        <f t="shared" si="137"/>
        <v>0</v>
      </c>
      <c r="F638" s="5">
        <f t="shared" si="138"/>
        <v>335.43307197628963</v>
      </c>
      <c r="G638" s="5">
        <f t="shared" si="139"/>
        <v>1144.2699902029142</v>
      </c>
      <c r="H638" s="5">
        <f t="shared" si="140"/>
        <v>11.588435921863145</v>
      </c>
      <c r="I638" s="5">
        <f t="shared" si="141"/>
        <v>1.5376828049527985E-3</v>
      </c>
      <c r="J638" s="5">
        <f t="shared" si="146"/>
        <v>8.3168355765660069E-5</v>
      </c>
      <c r="K638" s="60">
        <f t="shared" si="142"/>
        <v>11.58835275350738</v>
      </c>
      <c r="L638" s="5">
        <f t="shared" si="143"/>
        <v>335.43066462664785</v>
      </c>
      <c r="M638" s="5">
        <f t="shared" si="144"/>
        <v>1.1588352753507379E-2</v>
      </c>
    </row>
    <row r="639" spans="1:13" x14ac:dyDescent="0.25">
      <c r="A639" s="57"/>
      <c r="B639" s="5">
        <f>'Mg2+离子浓度'!B639</f>
        <v>12.019132734308716</v>
      </c>
      <c r="C639" s="5">
        <f t="shared" si="136"/>
        <v>7.486811963275386E-6</v>
      </c>
      <c r="D639" s="5">
        <f t="shared" si="145"/>
        <v>1093006.8311928215</v>
      </c>
      <c r="E639" s="5">
        <f t="shared" si="137"/>
        <v>8.1831366197161355</v>
      </c>
      <c r="F639" s="5">
        <f t="shared" si="138"/>
        <v>343.61380124636401</v>
      </c>
      <c r="G639" s="5">
        <f t="shared" si="139"/>
        <v>45895877.034426987</v>
      </c>
      <c r="H639" s="5">
        <f t="shared" si="140"/>
        <v>11.871061175186611</v>
      </c>
      <c r="I639" s="5">
        <f t="shared" si="141"/>
        <v>1.5751856539768002E-3</v>
      </c>
      <c r="J639" s="5">
        <f t="shared" si="146"/>
        <v>4.3055894085448502E-7</v>
      </c>
      <c r="K639" s="60">
        <f t="shared" si="142"/>
        <v>11.87106074462767</v>
      </c>
      <c r="L639" s="5">
        <f t="shared" si="143"/>
        <v>343.61378878362024</v>
      </c>
      <c r="M639" s="5">
        <f t="shared" si="144"/>
        <v>1.187106074462767E-2</v>
      </c>
    </row>
    <row r="640" spans="1:13" x14ac:dyDescent="0.25">
      <c r="A640" s="57">
        <v>42</v>
      </c>
      <c r="B640" s="5">
        <f>'Mg2+离子浓度'!B640</f>
        <v>12.312274278566822</v>
      </c>
      <c r="C640" s="5">
        <f t="shared" si="136"/>
        <v>0.29314154425810557</v>
      </c>
      <c r="D640" s="5">
        <f t="shared" si="145"/>
        <v>0</v>
      </c>
      <c r="E640" s="5">
        <f t="shared" si="137"/>
        <v>0</v>
      </c>
      <c r="F640" s="5">
        <f t="shared" si="138"/>
        <v>343.61378878362024</v>
      </c>
      <c r="G640" s="5">
        <f t="shared" si="139"/>
        <v>1172.177043868865</v>
      </c>
      <c r="H640" s="5">
        <f t="shared" si="140"/>
        <v>11.87106074462767</v>
      </c>
      <c r="I640" s="5">
        <f t="shared" si="141"/>
        <v>1.6136037047538344E-3</v>
      </c>
      <c r="J640" s="5">
        <f t="shared" si="146"/>
        <v>8.5196709028030924E-5</v>
      </c>
      <c r="K640" s="60">
        <f t="shared" si="142"/>
        <v>11.870975547918642</v>
      </c>
      <c r="L640" s="5">
        <f t="shared" si="143"/>
        <v>343.61132272227906</v>
      </c>
      <c r="M640" s="5">
        <f t="shared" si="144"/>
        <v>1.1870975547918642E-2</v>
      </c>
    </row>
    <row r="641" spans="1:13" x14ac:dyDescent="0.25">
      <c r="A641" s="57"/>
      <c r="B641" s="5">
        <f>'Mg2+离子浓度'!B641</f>
        <v>12.312281765378785</v>
      </c>
      <c r="C641" s="5">
        <f t="shared" si="136"/>
        <v>7.486811963275386E-6</v>
      </c>
      <c r="D641" s="5">
        <f t="shared" si="145"/>
        <v>1093006.8311928215</v>
      </c>
      <c r="E641" s="5">
        <f t="shared" si="137"/>
        <v>8.1831366197161355</v>
      </c>
      <c r="F641" s="5">
        <f t="shared" si="138"/>
        <v>351.79445934199521</v>
      </c>
      <c r="G641" s="5">
        <f t="shared" si="139"/>
        <v>46988552.813618354</v>
      </c>
      <c r="H641" s="5">
        <f t="shared" si="140"/>
        <v>12.153683969597871</v>
      </c>
      <c r="I641" s="5">
        <f t="shared" si="141"/>
        <v>1.6520209799924617E-3</v>
      </c>
      <c r="J641" s="5">
        <f t="shared" si="146"/>
        <v>4.4080956371180794E-7</v>
      </c>
      <c r="K641" s="60">
        <f t="shared" si="142"/>
        <v>12.153683528788308</v>
      </c>
      <c r="L641" s="5">
        <f t="shared" si="143"/>
        <v>351.79444658254198</v>
      </c>
      <c r="M641" s="5">
        <f t="shared" si="144"/>
        <v>1.2153683528788308E-2</v>
      </c>
    </row>
    <row r="642" spans="1:13" x14ac:dyDescent="0.25">
      <c r="A642" s="57">
        <v>43</v>
      </c>
      <c r="B642" s="5">
        <f>'Mg2+离子浓度'!B642</f>
        <v>12.60542330963689</v>
      </c>
      <c r="C642" s="5">
        <f t="shared" si="136"/>
        <v>0.29314154425810557</v>
      </c>
      <c r="D642" s="5">
        <f t="shared" si="145"/>
        <v>0</v>
      </c>
      <c r="E642" s="5">
        <f t="shared" si="137"/>
        <v>0</v>
      </c>
      <c r="F642" s="5">
        <f t="shared" si="138"/>
        <v>351.79444658254198</v>
      </c>
      <c r="G642" s="5">
        <f t="shared" si="139"/>
        <v>1200.0838962381724</v>
      </c>
      <c r="H642" s="5">
        <f t="shared" si="140"/>
        <v>12.153683528788308</v>
      </c>
      <c r="I642" s="5">
        <f t="shared" si="141"/>
        <v>1.6913536751951884E-3</v>
      </c>
      <c r="J642" s="5">
        <f t="shared" si="146"/>
        <v>8.7225047659666923E-5</v>
      </c>
      <c r="K642" s="60">
        <f t="shared" si="142"/>
        <v>12.153596303740649</v>
      </c>
      <c r="L642" s="5">
        <f t="shared" si="143"/>
        <v>351.79192180992499</v>
      </c>
      <c r="M642" s="5">
        <f t="shared" si="144"/>
        <v>1.215359630374065E-2</v>
      </c>
    </row>
    <row r="643" spans="1:13" x14ac:dyDescent="0.25">
      <c r="A643" s="57"/>
      <c r="B643" s="5">
        <f>'Mg2+离子浓度'!B643</f>
        <v>12.605430796448854</v>
      </c>
      <c r="C643" s="5">
        <f t="shared" si="136"/>
        <v>7.486811963275386E-6</v>
      </c>
      <c r="D643" s="5">
        <f t="shared" si="145"/>
        <v>1093006.8311928215</v>
      </c>
      <c r="E643" s="5">
        <f t="shared" si="137"/>
        <v>8.1831366197161355</v>
      </c>
      <c r="F643" s="5">
        <f t="shared" si="138"/>
        <v>359.97505842964114</v>
      </c>
      <c r="G643" s="5">
        <f t="shared" si="139"/>
        <v>48081220.711219326</v>
      </c>
      <c r="H643" s="5">
        <f t="shared" si="140"/>
        <v>12.43630472541988</v>
      </c>
      <c r="I643" s="5">
        <f t="shared" si="141"/>
        <v>1.7306853635213251E-3</v>
      </c>
      <c r="J643" s="5">
        <f t="shared" si="146"/>
        <v>4.5106011263026266E-7</v>
      </c>
      <c r="K643" s="60">
        <f t="shared" si="142"/>
        <v>12.436304274359768</v>
      </c>
      <c r="L643" s="5">
        <f t="shared" si="143"/>
        <v>359.97504537348067</v>
      </c>
      <c r="M643" s="5">
        <f t="shared" si="144"/>
        <v>1.2436304274359768E-2</v>
      </c>
    </row>
    <row r="644" spans="1:13" x14ac:dyDescent="0.25">
      <c r="A644" s="57">
        <v>44</v>
      </c>
      <c r="B644" s="5">
        <f>'Mg2+离子浓度'!B644</f>
        <v>12.898572340706959</v>
      </c>
      <c r="C644" s="5">
        <f t="shared" si="136"/>
        <v>0.29314154425810557</v>
      </c>
      <c r="D644" s="5">
        <f t="shared" si="145"/>
        <v>0</v>
      </c>
      <c r="E644" s="5">
        <f t="shared" si="137"/>
        <v>0</v>
      </c>
      <c r="F644" s="5">
        <f t="shared" si="138"/>
        <v>359.97504537348067</v>
      </c>
      <c r="G644" s="5">
        <f t="shared" si="139"/>
        <v>1227.990547312289</v>
      </c>
      <c r="H644" s="5">
        <f t="shared" si="140"/>
        <v>12.436304274359767</v>
      </c>
      <c r="I644" s="5">
        <f t="shared" si="141"/>
        <v>1.7709326964859538E-3</v>
      </c>
      <c r="J644" s="5">
        <f t="shared" si="146"/>
        <v>8.9253371660673612E-5</v>
      </c>
      <c r="K644" s="60">
        <f t="shared" si="142"/>
        <v>12.436215020988106</v>
      </c>
      <c r="L644" s="5">
        <f t="shared" si="143"/>
        <v>359.97246189001129</v>
      </c>
      <c r="M644" s="5">
        <f t="shared" si="144"/>
        <v>1.2436215020988106E-2</v>
      </c>
    </row>
    <row r="645" spans="1:13" x14ac:dyDescent="0.25">
      <c r="A645" s="57"/>
      <c r="B645" s="5">
        <f>'Mg2+离子浓度'!B645</f>
        <v>12.898579827518923</v>
      </c>
      <c r="C645" s="5">
        <f t="shared" si="136"/>
        <v>7.486811963275386E-6</v>
      </c>
      <c r="D645" s="5">
        <f t="shared" si="145"/>
        <v>1093006.8311928215</v>
      </c>
      <c r="E645" s="5">
        <f t="shared" si="137"/>
        <v>8.1831366197161355</v>
      </c>
      <c r="F645" s="5">
        <f t="shared" si="138"/>
        <v>368.15559850972744</v>
      </c>
      <c r="G645" s="5">
        <f t="shared" si="139"/>
        <v>49173880.727286756</v>
      </c>
      <c r="H645" s="5">
        <f t="shared" si="140"/>
        <v>12.718923442667338</v>
      </c>
      <c r="I645" s="5">
        <f t="shared" si="141"/>
        <v>1.811178784772625E-3</v>
      </c>
      <c r="J645" s="5">
        <f t="shared" si="146"/>
        <v>4.6131058761038211E-7</v>
      </c>
      <c r="K645" s="60">
        <f t="shared" si="142"/>
        <v>12.71892298135675</v>
      </c>
      <c r="L645" s="5">
        <f t="shared" si="143"/>
        <v>368.15558515686178</v>
      </c>
      <c r="M645" s="5">
        <f t="shared" si="144"/>
        <v>1.271892298135675E-2</v>
      </c>
    </row>
    <row r="646" spans="1:13" x14ac:dyDescent="0.25">
      <c r="A646" s="57">
        <v>45</v>
      </c>
      <c r="B646" s="5">
        <f>'Mg2+离子浓度'!B646</f>
        <v>13.191721371777028</v>
      </c>
      <c r="C646" s="5">
        <f t="shared" si="136"/>
        <v>0.29314154425810557</v>
      </c>
      <c r="D646" s="5">
        <f t="shared" si="145"/>
        <v>0</v>
      </c>
      <c r="E646" s="5">
        <f t="shared" si="137"/>
        <v>0</v>
      </c>
      <c r="F646" s="5">
        <f t="shared" si="138"/>
        <v>368.15558515686178</v>
      </c>
      <c r="G646" s="5">
        <f t="shared" si="139"/>
        <v>1255.8969970926664</v>
      </c>
      <c r="H646" s="5">
        <f t="shared" si="140"/>
        <v>12.71892298135675</v>
      </c>
      <c r="I646" s="5">
        <f t="shared" si="141"/>
        <v>1.8523407488354143E-3</v>
      </c>
      <c r="J646" s="5">
        <f t="shared" si="146"/>
        <v>9.128168103115654E-5</v>
      </c>
      <c r="K646" s="60">
        <f t="shared" si="142"/>
        <v>12.718831699675718</v>
      </c>
      <c r="L646" s="5">
        <f t="shared" si="143"/>
        <v>368.15294296296349</v>
      </c>
      <c r="M646" s="5">
        <f t="shared" si="144"/>
        <v>1.2718831699675718E-2</v>
      </c>
    </row>
    <row r="647" spans="1:13" x14ac:dyDescent="0.25">
      <c r="A647" s="57"/>
      <c r="B647" s="5">
        <f>'Mg2+离子浓度'!B647</f>
        <v>13.191728858588991</v>
      </c>
      <c r="C647" s="5">
        <f t="shared" si="136"/>
        <v>7.486811963275386E-6</v>
      </c>
      <c r="D647" s="5">
        <f t="shared" si="145"/>
        <v>1093006.8311928215</v>
      </c>
      <c r="E647" s="5">
        <f t="shared" si="137"/>
        <v>8.1831366197161355</v>
      </c>
      <c r="F647" s="5">
        <f t="shared" si="138"/>
        <v>376.33607958267964</v>
      </c>
      <c r="G647" s="5">
        <f t="shared" si="139"/>
        <v>50266532.861877479</v>
      </c>
      <c r="H647" s="5">
        <f t="shared" si="140"/>
        <v>13.001540121354948</v>
      </c>
      <c r="I647" s="5">
        <f t="shared" si="141"/>
        <v>1.8935012239557868E-3</v>
      </c>
      <c r="J647" s="5">
        <f t="shared" si="146"/>
        <v>4.7156098865269977E-7</v>
      </c>
      <c r="K647" s="60">
        <f t="shared" si="142"/>
        <v>13.001539649793958</v>
      </c>
      <c r="L647" s="5">
        <f t="shared" si="143"/>
        <v>376.33606593311106</v>
      </c>
      <c r="M647" s="5">
        <f t="shared" si="144"/>
        <v>1.3001539649793959E-2</v>
      </c>
    </row>
    <row r="648" spans="1:13" x14ac:dyDescent="0.25">
      <c r="A648" s="57">
        <v>46</v>
      </c>
      <c r="B648" s="5">
        <f>'Mg2+离子浓度'!B648</f>
        <v>13.484870402847097</v>
      </c>
      <c r="C648" s="5">
        <f t="shared" si="136"/>
        <v>0.29314154425810557</v>
      </c>
      <c r="D648" s="5">
        <f t="shared" si="145"/>
        <v>0</v>
      </c>
      <c r="E648" s="5">
        <f t="shared" si="137"/>
        <v>0</v>
      </c>
      <c r="F648" s="5">
        <f t="shared" si="138"/>
        <v>376.33606593311106</v>
      </c>
      <c r="G648" s="5">
        <f t="shared" si="139"/>
        <v>1283.803245580757</v>
      </c>
      <c r="H648" s="5">
        <f t="shared" si="140"/>
        <v>13.001539649793958</v>
      </c>
      <c r="I648" s="5">
        <f t="shared" si="141"/>
        <v>1.9355778124530432E-3</v>
      </c>
      <c r="J648" s="5">
        <f t="shared" si="146"/>
        <v>9.3309975771221199E-5</v>
      </c>
      <c r="K648" s="60">
        <f t="shared" si="142"/>
        <v>13.001446339818187</v>
      </c>
      <c r="L648" s="5">
        <f t="shared" si="143"/>
        <v>376.33336502920741</v>
      </c>
      <c r="M648" s="5">
        <f t="shared" si="144"/>
        <v>1.3001446339818187E-2</v>
      </c>
    </row>
    <row r="649" spans="1:13" x14ac:dyDescent="0.25">
      <c r="A649" s="57"/>
      <c r="B649" s="5">
        <f>'Mg2+离子浓度'!B649</f>
        <v>13.48487788965906</v>
      </c>
      <c r="C649" s="5">
        <f t="shared" si="136"/>
        <v>7.486811963275386E-6</v>
      </c>
      <c r="D649" s="5">
        <f t="shared" si="145"/>
        <v>1093006.8311928215</v>
      </c>
      <c r="E649" s="5">
        <f t="shared" si="137"/>
        <v>8.1831366197161355</v>
      </c>
      <c r="F649" s="5">
        <f t="shared" si="138"/>
        <v>384.51650164892357</v>
      </c>
      <c r="G649" s="5">
        <f t="shared" si="139"/>
        <v>51359177.115048371</v>
      </c>
      <c r="H649" s="5">
        <f t="shared" si="140"/>
        <v>13.284154761497419</v>
      </c>
      <c r="I649" s="5">
        <f t="shared" si="141"/>
        <v>1.9776526612804274E-3</v>
      </c>
      <c r="J649" s="5">
        <f t="shared" si="146"/>
        <v>4.8181131575774917E-7</v>
      </c>
      <c r="K649" s="60">
        <f t="shared" si="142"/>
        <v>13.284154279686103</v>
      </c>
      <c r="L649" s="5">
        <f t="shared" si="143"/>
        <v>384.5164877026541</v>
      </c>
      <c r="M649" s="5">
        <f t="shared" si="144"/>
        <v>1.3284154279686104E-2</v>
      </c>
    </row>
    <row r="650" spans="1:13" x14ac:dyDescent="0.25">
      <c r="A650" s="57">
        <v>47</v>
      </c>
      <c r="B650" s="5">
        <f>'Mg2+离子浓度'!B650</f>
        <v>13.778019433917166</v>
      </c>
      <c r="C650" s="5">
        <f t="shared" si="136"/>
        <v>0.29314154425810557</v>
      </c>
      <c r="D650" s="5">
        <f t="shared" si="145"/>
        <v>0</v>
      </c>
      <c r="E650" s="5">
        <f t="shared" si="137"/>
        <v>0</v>
      </c>
      <c r="F650" s="5">
        <f t="shared" si="138"/>
        <v>384.5164877026541</v>
      </c>
      <c r="G650" s="5">
        <f t="shared" si="139"/>
        <v>1311.7092927780125</v>
      </c>
      <c r="H650" s="5">
        <f t="shared" si="140"/>
        <v>13.284154279686103</v>
      </c>
      <c r="I650" s="5">
        <f t="shared" si="141"/>
        <v>2.0206438675485056E-3</v>
      </c>
      <c r="J650" s="5">
        <f t="shared" si="146"/>
        <v>9.5338255880973163E-5</v>
      </c>
      <c r="K650" s="60">
        <f t="shared" si="142"/>
        <v>13.284058941430223</v>
      </c>
      <c r="L650" s="5">
        <f t="shared" si="143"/>
        <v>384.51372808916858</v>
      </c>
      <c r="M650" s="5">
        <f t="shared" si="144"/>
        <v>1.3284058941430223E-2</v>
      </c>
    </row>
    <row r="651" spans="1:13" x14ac:dyDescent="0.25">
      <c r="A651" s="57"/>
      <c r="B651" s="5">
        <f>'Mg2+离子浓度'!B651</f>
        <v>13.778026920729129</v>
      </c>
      <c r="C651" s="5">
        <f t="shared" si="136"/>
        <v>7.486811963275386E-6</v>
      </c>
      <c r="D651" s="5">
        <f t="shared" si="145"/>
        <v>1093006.8311928215</v>
      </c>
      <c r="E651" s="5">
        <f t="shared" si="137"/>
        <v>8.1831366197161355</v>
      </c>
      <c r="F651" s="5">
        <f t="shared" si="138"/>
        <v>392.69686470888473</v>
      </c>
      <c r="G651" s="5">
        <f t="shared" si="139"/>
        <v>52451813.486856267</v>
      </c>
      <c r="H651" s="5">
        <f t="shared" si="140"/>
        <v>13.566767363109456</v>
      </c>
      <c r="I651" s="5">
        <f t="shared" si="141"/>
        <v>2.0636330769563532E-3</v>
      </c>
      <c r="J651" s="5">
        <f t="shared" si="146"/>
        <v>4.9206156892606329E-7</v>
      </c>
      <c r="K651" s="60">
        <f t="shared" si="142"/>
        <v>13.566766871047887</v>
      </c>
      <c r="L651" s="5">
        <f t="shared" si="143"/>
        <v>392.69685046591667</v>
      </c>
      <c r="M651" s="5">
        <f t="shared" si="144"/>
        <v>1.3566766871047888E-2</v>
      </c>
    </row>
    <row r="652" spans="1:13" x14ac:dyDescent="0.25">
      <c r="A652" s="57">
        <v>48</v>
      </c>
      <c r="B652" s="5">
        <f>'Mg2+离子浓度'!B652</f>
        <v>14.071168464987235</v>
      </c>
      <c r="C652" s="5">
        <f t="shared" si="136"/>
        <v>0.29314154425810557</v>
      </c>
      <c r="D652" s="5">
        <f t="shared" si="145"/>
        <v>0</v>
      </c>
      <c r="E652" s="5">
        <f t="shared" si="137"/>
        <v>0</v>
      </c>
      <c r="F652" s="5">
        <f t="shared" si="138"/>
        <v>392.69685046591667</v>
      </c>
      <c r="G652" s="5">
        <f t="shared" si="139"/>
        <v>1339.6151386858853</v>
      </c>
      <c r="H652" s="5">
        <f t="shared" si="140"/>
        <v>13.566766871047887</v>
      </c>
      <c r="I652" s="5">
        <f t="shared" si="141"/>
        <v>2.1075388943316569E-3</v>
      </c>
      <c r="J652" s="5">
        <f t="shared" si="146"/>
        <v>9.7366521360517966E-5</v>
      </c>
      <c r="K652" s="60">
        <f t="shared" si="142"/>
        <v>13.566669504526526</v>
      </c>
      <c r="L652" s="5">
        <f t="shared" si="143"/>
        <v>392.69403214327258</v>
      </c>
      <c r="M652" s="5">
        <f t="shared" si="144"/>
        <v>1.3566669504526526E-2</v>
      </c>
    </row>
    <row r="653" spans="1:13" x14ac:dyDescent="0.25">
      <c r="A653" s="57"/>
      <c r="B653" s="5">
        <f>'Mg2+离子浓度'!B653</f>
        <v>14.071175951799198</v>
      </c>
      <c r="C653" s="5">
        <f t="shared" si="136"/>
        <v>7.486811963275386E-6</v>
      </c>
      <c r="D653" s="5">
        <f t="shared" si="145"/>
        <v>1093006.8311928215</v>
      </c>
      <c r="E653" s="5">
        <f t="shared" si="137"/>
        <v>8.1831366197161355</v>
      </c>
      <c r="F653" s="5">
        <f t="shared" si="138"/>
        <v>400.87716876298873</v>
      </c>
      <c r="G653" s="5">
        <f t="shared" si="139"/>
        <v>53544441.977358013</v>
      </c>
      <c r="H653" s="5">
        <f t="shared" si="140"/>
        <v>13.849377926205758</v>
      </c>
      <c r="I653" s="5">
        <f t="shared" si="141"/>
        <v>2.1514424511935603E-3</v>
      </c>
      <c r="J653" s="5">
        <f t="shared" si="146"/>
        <v>5.0231174815817577E-7</v>
      </c>
      <c r="K653" s="60">
        <f t="shared" si="142"/>
        <v>13.84937742389401</v>
      </c>
      <c r="L653" s="5">
        <f t="shared" si="143"/>
        <v>400.87715422332417</v>
      </c>
      <c r="M653" s="5">
        <f t="shared" si="144"/>
        <v>1.384937742389401E-2</v>
      </c>
    </row>
    <row r="654" spans="1:13" x14ac:dyDescent="0.25">
      <c r="A654" s="57">
        <v>49</v>
      </c>
      <c r="B654" s="5">
        <f>'Mg2+离子浓度'!B654</f>
        <v>14.364317496057303</v>
      </c>
      <c r="C654" s="5">
        <f t="shared" si="136"/>
        <v>0.29314154425810557</v>
      </c>
      <c r="D654" s="5">
        <f t="shared" si="145"/>
        <v>0</v>
      </c>
      <c r="E654" s="5">
        <f t="shared" si="137"/>
        <v>0</v>
      </c>
      <c r="F654" s="5">
        <f t="shared" si="138"/>
        <v>400.87715422332417</v>
      </c>
      <c r="G654" s="5">
        <f t="shared" si="139"/>
        <v>1367.5207833058266</v>
      </c>
      <c r="H654" s="5">
        <f t="shared" si="140"/>
        <v>13.849377423894012</v>
      </c>
      <c r="I654" s="5">
        <f t="shared" si="141"/>
        <v>2.1962628730125416E-3</v>
      </c>
      <c r="J654" s="5">
        <f t="shared" si="146"/>
        <v>9.9394772209961113E-5</v>
      </c>
      <c r="K654" s="60">
        <f t="shared" si="142"/>
        <v>13.849278029121802</v>
      </c>
      <c r="L654" s="5">
        <f t="shared" si="143"/>
        <v>400.87427719194511</v>
      </c>
      <c r="M654" s="5">
        <f t="shared" si="144"/>
        <v>1.3849278029121802E-2</v>
      </c>
    </row>
    <row r="655" spans="1:13" x14ac:dyDescent="0.25">
      <c r="A655" s="57"/>
      <c r="B655" s="5">
        <f>'Mg2+离子浓度'!B655</f>
        <v>14.364324982869267</v>
      </c>
      <c r="C655" s="5">
        <f t="shared" si="136"/>
        <v>7.486811963275386E-6</v>
      </c>
      <c r="D655" s="5">
        <f t="shared" si="145"/>
        <v>1093006.8311928215</v>
      </c>
      <c r="E655" s="5">
        <f t="shared" si="137"/>
        <v>8.1831366197161355</v>
      </c>
      <c r="F655" s="5">
        <f t="shared" si="138"/>
        <v>409.05741381166126</v>
      </c>
      <c r="G655" s="5">
        <f t="shared" si="139"/>
        <v>54637062.586610466</v>
      </c>
      <c r="H655" s="5">
        <f t="shared" si="140"/>
        <v>14.131986450801033</v>
      </c>
      <c r="I655" s="5">
        <f t="shared" si="141"/>
        <v>2.2410807642022361E-3</v>
      </c>
      <c r="J655" s="5">
        <f t="shared" si="146"/>
        <v>5.1256185345461971E-7</v>
      </c>
      <c r="K655" s="60">
        <f t="shared" si="142"/>
        <v>14.131985938239179</v>
      </c>
      <c r="L655" s="5">
        <f t="shared" si="143"/>
        <v>409.05739897530219</v>
      </c>
      <c r="M655" s="5">
        <f t="shared" si="144"/>
        <v>1.4131985938239179E-2</v>
      </c>
    </row>
    <row r="656" spans="1:13" x14ac:dyDescent="0.25">
      <c r="A656" s="57">
        <v>50</v>
      </c>
      <c r="B656" s="5">
        <f>'Mg2+离子浓度'!B656</f>
        <v>14.657466527127372</v>
      </c>
      <c r="C656" s="5">
        <f t="shared" si="136"/>
        <v>0.29314154425810557</v>
      </c>
      <c r="D656" s="5">
        <f t="shared" si="145"/>
        <v>0</v>
      </c>
      <c r="E656" s="5">
        <f t="shared" si="137"/>
        <v>0</v>
      </c>
      <c r="F656" s="5">
        <f t="shared" si="138"/>
        <v>409.05739897530219</v>
      </c>
      <c r="G656" s="5">
        <f t="shared" si="139"/>
        <v>1395.4262266392884</v>
      </c>
      <c r="H656" s="5">
        <f t="shared" si="140"/>
        <v>14.131985938239177</v>
      </c>
      <c r="I656" s="5">
        <f t="shared" si="141"/>
        <v>2.2868157838013933E-3</v>
      </c>
      <c r="J656" s="5">
        <f t="shared" si="146"/>
        <v>1.014230084294081E-4</v>
      </c>
      <c r="K656" s="60">
        <f t="shared" si="142"/>
        <v>14.131884515230748</v>
      </c>
      <c r="L656" s="5">
        <f t="shared" si="143"/>
        <v>409.05446323561165</v>
      </c>
      <c r="M656" s="5">
        <f t="shared" si="144"/>
        <v>1.4131884515230748E-2</v>
      </c>
    </row>
    <row r="657" spans="1:13" x14ac:dyDescent="0.25">
      <c r="A657" s="57"/>
      <c r="B657" s="5">
        <f>'Mg2+离子浓度'!B657</f>
        <v>14.657474013939336</v>
      </c>
      <c r="C657" s="5">
        <f t="shared" ref="C657:C720" si="147">B657-B656</f>
        <v>7.486811963275386E-6</v>
      </c>
      <c r="D657" s="5">
        <f t="shared" si="145"/>
        <v>1093006.8311928215</v>
      </c>
      <c r="E657" s="5">
        <f t="shared" ref="E657:E720" si="148">C657*D657</f>
        <v>8.1831366197161355</v>
      </c>
      <c r="F657" s="5">
        <f t="shared" ref="F657:F720" si="149">E657+L656</f>
        <v>417.2375998553278</v>
      </c>
      <c r="G657" s="5">
        <f t="shared" ref="G657:G720" si="150">F657/C657</f>
        <v>55729675.314670466</v>
      </c>
      <c r="H657" s="5">
        <f t="shared" ref="H657:H720" si="151">F657/$C$9/96485/0.0001</f>
        <v>14.414592936909978</v>
      </c>
      <c r="I657" s="5">
        <f t="shared" ref="I657:I720" si="152">$C$8*H657/(50*0.000001)*B657</f>
        <v>2.3325479961927575E-3</v>
      </c>
      <c r="J657" s="5">
        <f t="shared" si="146"/>
        <v>5.2281188481592822E-7</v>
      </c>
      <c r="K657" s="60">
        <f t="shared" ref="K657:K720" si="153">H657-J657</f>
        <v>14.414592414098093</v>
      </c>
      <c r="L657" s="5">
        <f t="shared" ref="L657:L720" si="154">K657*0.0001*$C$9*96485</f>
        <v>417.23758472227638</v>
      </c>
      <c r="M657" s="5">
        <f t="shared" ref="M657:M720" si="155">K657*0.001</f>
        <v>1.4414592414098093E-2</v>
      </c>
    </row>
    <row r="658" spans="1:13" x14ac:dyDescent="0.25">
      <c r="A658" s="57">
        <v>51</v>
      </c>
      <c r="B658" s="5">
        <f>'Mg2+离子浓度'!B658</f>
        <v>14.950615558197441</v>
      </c>
      <c r="C658" s="5">
        <f t="shared" si="147"/>
        <v>0.29314154425810557</v>
      </c>
      <c r="D658" s="5">
        <f t="shared" si="145"/>
        <v>0</v>
      </c>
      <c r="E658" s="5">
        <f t="shared" si="148"/>
        <v>0</v>
      </c>
      <c r="F658" s="5">
        <f t="shared" si="149"/>
        <v>417.23758472227638</v>
      </c>
      <c r="G658" s="5">
        <f t="shared" si="150"/>
        <v>1423.3314686877225</v>
      </c>
      <c r="H658" s="5">
        <f t="shared" si="151"/>
        <v>14.414592414098093</v>
      </c>
      <c r="I658" s="5">
        <f t="shared" si="152"/>
        <v>2.3791976069086392E-3</v>
      </c>
      <c r="J658" s="5">
        <f t="shared" si="146"/>
        <v>1.034512300189645E-4</v>
      </c>
      <c r="K658" s="60">
        <f t="shared" si="153"/>
        <v>14.414488962868074</v>
      </c>
      <c r="L658" s="5">
        <f t="shared" si="154"/>
        <v>417.23459027469784</v>
      </c>
      <c r="M658" s="5">
        <f t="shared" si="155"/>
        <v>1.4414488962868075E-2</v>
      </c>
    </row>
    <row r="659" spans="1:13" x14ac:dyDescent="0.25">
      <c r="A659" s="57"/>
      <c r="B659" s="5">
        <f>'Mg2+离子浓度'!B659</f>
        <v>14.950623045009404</v>
      </c>
      <c r="C659" s="5">
        <f t="shared" si="147"/>
        <v>7.486811963275386E-6</v>
      </c>
      <c r="D659" s="5">
        <f t="shared" si="145"/>
        <v>1093006.8311928215</v>
      </c>
      <c r="E659" s="5">
        <f t="shared" si="148"/>
        <v>8.1831366197161355</v>
      </c>
      <c r="F659" s="5">
        <f t="shared" si="149"/>
        <v>425.41772689441399</v>
      </c>
      <c r="G659" s="5">
        <f t="shared" si="150"/>
        <v>56822280.161594853</v>
      </c>
      <c r="H659" s="5">
        <f t="shared" si="151"/>
        <v>14.697197384547303</v>
      </c>
      <c r="I659" s="5">
        <f t="shared" si="152"/>
        <v>2.4258441273756919E-3</v>
      </c>
      <c r="J659" s="5">
        <f t="shared" si="146"/>
        <v>5.3306184224263491E-7</v>
      </c>
      <c r="K659" s="60">
        <f t="shared" si="153"/>
        <v>14.697196851485462</v>
      </c>
      <c r="L659" s="5">
        <f t="shared" si="154"/>
        <v>425.41771146467244</v>
      </c>
      <c r="M659" s="5">
        <f t="shared" si="155"/>
        <v>1.4697196851485461E-2</v>
      </c>
    </row>
    <row r="660" spans="1:13" x14ac:dyDescent="0.25">
      <c r="A660" s="57">
        <v>52</v>
      </c>
      <c r="B660" s="5">
        <f>'Mg2+离子浓度'!B660</f>
        <v>15.24376458926751</v>
      </c>
      <c r="C660" s="5">
        <f t="shared" si="147"/>
        <v>0.29314154425810557</v>
      </c>
      <c r="D660" s="5">
        <f t="shared" si="145"/>
        <v>0</v>
      </c>
      <c r="E660" s="5">
        <f t="shared" si="148"/>
        <v>0</v>
      </c>
      <c r="F660" s="5">
        <f t="shared" si="149"/>
        <v>425.41771146467244</v>
      </c>
      <c r="G660" s="5">
        <f t="shared" si="150"/>
        <v>1451.236509452581</v>
      </c>
      <c r="H660" s="5">
        <f t="shared" si="151"/>
        <v>14.697196851485462</v>
      </c>
      <c r="I660" s="5">
        <f t="shared" si="152"/>
        <v>2.4734083225448952E-3</v>
      </c>
      <c r="J660" s="5">
        <f t="shared" si="146"/>
        <v>1.0547943697873583E-4</v>
      </c>
      <c r="K660" s="60">
        <f t="shared" si="153"/>
        <v>14.697091372048483</v>
      </c>
      <c r="L660" s="5">
        <f t="shared" si="154"/>
        <v>425.41465830962937</v>
      </c>
      <c r="M660" s="5">
        <f t="shared" si="155"/>
        <v>1.4697091372048483E-2</v>
      </c>
    </row>
    <row r="661" spans="1:13" x14ac:dyDescent="0.25">
      <c r="A661" s="57"/>
      <c r="B661" s="5">
        <f>'Mg2+离子浓度'!B661</f>
        <v>15.243772076079473</v>
      </c>
      <c r="C661" s="5">
        <f t="shared" si="147"/>
        <v>7.486811963275386E-6</v>
      </c>
      <c r="D661" s="5">
        <f t="shared" si="145"/>
        <v>1093006.8311928215</v>
      </c>
      <c r="E661" s="5">
        <f t="shared" si="148"/>
        <v>8.1831366197161355</v>
      </c>
      <c r="F661" s="5">
        <f t="shared" si="149"/>
        <v>433.59779492934553</v>
      </c>
      <c r="G661" s="5">
        <f t="shared" si="150"/>
        <v>57914877.127440497</v>
      </c>
      <c r="H661" s="5">
        <f t="shared" si="151"/>
        <v>14.979799793727711</v>
      </c>
      <c r="I661" s="5">
        <f t="shared" si="152"/>
        <v>2.5209691379617983E-3</v>
      </c>
      <c r="J661" s="5">
        <f t="shared" si="146"/>
        <v>5.4331172573527301E-7</v>
      </c>
      <c r="K661" s="60">
        <f t="shared" si="153"/>
        <v>14.979799250415985</v>
      </c>
      <c r="L661" s="5">
        <f t="shared" si="154"/>
        <v>433.59777920291589</v>
      </c>
      <c r="M661" s="5">
        <f t="shared" si="155"/>
        <v>1.4979799250415985E-2</v>
      </c>
    </row>
    <row r="662" spans="1:13" x14ac:dyDescent="0.25">
      <c r="A662" s="57">
        <v>53</v>
      </c>
      <c r="B662" s="5">
        <f>'Mg2+离子浓度'!B662</f>
        <v>15.536913620337579</v>
      </c>
      <c r="C662" s="5">
        <f t="shared" si="147"/>
        <v>0.29314154425810557</v>
      </c>
      <c r="D662" s="5">
        <f t="shared" si="145"/>
        <v>0</v>
      </c>
      <c r="E662" s="5">
        <f t="shared" si="148"/>
        <v>0</v>
      </c>
      <c r="F662" s="5">
        <f t="shared" si="149"/>
        <v>433.59777920291589</v>
      </c>
      <c r="G662" s="5">
        <f t="shared" si="150"/>
        <v>1479.141348935316</v>
      </c>
      <c r="H662" s="5">
        <f t="shared" si="151"/>
        <v>14.979799250415983</v>
      </c>
      <c r="I662" s="5">
        <f t="shared" si="152"/>
        <v>2.5694479109209666E-3</v>
      </c>
      <c r="J662" s="5">
        <f t="shared" si="146"/>
        <v>1.0750762930882758E-4</v>
      </c>
      <c r="K662" s="60">
        <f t="shared" si="153"/>
        <v>14.979691742786674</v>
      </c>
      <c r="L662" s="5">
        <f t="shared" si="154"/>
        <v>433.59466734083168</v>
      </c>
      <c r="M662" s="5">
        <f t="shared" si="155"/>
        <v>1.4979691742786674E-2</v>
      </c>
    </row>
    <row r="663" spans="1:13" x14ac:dyDescent="0.25">
      <c r="A663" s="57"/>
      <c r="B663" s="5">
        <f>'Mg2+离子浓度'!B663</f>
        <v>15.536921107149542</v>
      </c>
      <c r="C663" s="5">
        <f t="shared" si="147"/>
        <v>7.486811963275386E-6</v>
      </c>
      <c r="D663" s="5">
        <f t="shared" si="145"/>
        <v>1093006.8311928215</v>
      </c>
      <c r="E663" s="5">
        <f t="shared" si="148"/>
        <v>8.1831366197161355</v>
      </c>
      <c r="F663" s="5">
        <f t="shared" si="149"/>
        <v>441.77780396054783</v>
      </c>
      <c r="G663" s="5">
        <f t="shared" si="150"/>
        <v>59007466.21226421</v>
      </c>
      <c r="H663" s="5">
        <f t="shared" si="151"/>
        <v>15.262400164465902</v>
      </c>
      <c r="I663" s="5">
        <f t="shared" si="152"/>
        <v>2.6179230081620243E-3</v>
      </c>
      <c r="J663" s="5">
        <f t="shared" si="146"/>
        <v>5.5356153529437571E-7</v>
      </c>
      <c r="K663" s="60">
        <f t="shared" si="153"/>
        <v>15.262399610904366</v>
      </c>
      <c r="L663" s="5">
        <f t="shared" si="154"/>
        <v>441.77778793743232</v>
      </c>
      <c r="M663" s="5">
        <f t="shared" si="155"/>
        <v>1.5262399610904366E-2</v>
      </c>
    </row>
    <row r="664" spans="1:13" x14ac:dyDescent="0.25">
      <c r="A664" s="57">
        <v>54</v>
      </c>
      <c r="B664" s="5">
        <f>'Mg2+离子浓度'!B664</f>
        <v>15.830062651407648</v>
      </c>
      <c r="C664" s="5">
        <f t="shared" si="147"/>
        <v>0.29314154425810557</v>
      </c>
      <c r="D664" s="5">
        <f t="shared" si="145"/>
        <v>0</v>
      </c>
      <c r="E664" s="5">
        <f t="shared" si="148"/>
        <v>0</v>
      </c>
      <c r="F664" s="5">
        <f t="shared" si="149"/>
        <v>441.77778793743232</v>
      </c>
      <c r="G664" s="5">
        <f t="shared" si="150"/>
        <v>1507.0459871373787</v>
      </c>
      <c r="H664" s="5">
        <f t="shared" si="151"/>
        <v>15.262399610904364</v>
      </c>
      <c r="I664" s="5">
        <f t="shared" si="152"/>
        <v>2.667316352247851E-3</v>
      </c>
      <c r="J664" s="5">
        <f t="shared" si="146"/>
        <v>1.0953580700934531E-4</v>
      </c>
      <c r="K664" s="60">
        <f t="shared" si="153"/>
        <v>15.262290075097354</v>
      </c>
      <c r="L664" s="5">
        <f t="shared" si="154"/>
        <v>441.7746173687305</v>
      </c>
      <c r="M664" s="5">
        <f t="shared" si="155"/>
        <v>1.5262290075097355E-2</v>
      </c>
    </row>
    <row r="665" spans="1:13" x14ac:dyDescent="0.25">
      <c r="A665" s="57"/>
      <c r="B665" s="5">
        <f>'Mg2+离子浓度'!B665</f>
        <v>15.830070138219611</v>
      </c>
      <c r="C665" s="5">
        <f t="shared" si="147"/>
        <v>7.486811963275386E-6</v>
      </c>
      <c r="D665" s="5">
        <f t="shared" ref="D665:D728" si="156">D663</f>
        <v>1093006.8311928215</v>
      </c>
      <c r="E665" s="5">
        <f t="shared" si="148"/>
        <v>8.1831366197161355</v>
      </c>
      <c r="F665" s="5">
        <f t="shared" si="149"/>
        <v>449.95775398844665</v>
      </c>
      <c r="G665" s="5">
        <f t="shared" si="150"/>
        <v>60100047.416122869</v>
      </c>
      <c r="H665" s="5">
        <f t="shared" si="151"/>
        <v>15.544998496776584</v>
      </c>
      <c r="I665" s="5">
        <f t="shared" si="152"/>
        <v>2.7167057181875088E-3</v>
      </c>
      <c r="J665" s="5">
        <f t="shared" si="146"/>
        <v>5.6381127092047644E-7</v>
      </c>
      <c r="K665" s="60">
        <f t="shared" si="153"/>
        <v>15.544997932965313</v>
      </c>
      <c r="L665" s="5">
        <f t="shared" si="154"/>
        <v>449.95773766864744</v>
      </c>
      <c r="M665" s="5">
        <f t="shared" si="155"/>
        <v>1.5544997932965312E-2</v>
      </c>
    </row>
    <row r="666" spans="1:13" x14ac:dyDescent="0.25">
      <c r="A666" s="57">
        <v>55</v>
      </c>
      <c r="B666" s="5">
        <f>'Mg2+离子浓度'!B666</f>
        <v>16.123211682477717</v>
      </c>
      <c r="C666" s="5">
        <f t="shared" si="147"/>
        <v>0.29314154425810557</v>
      </c>
      <c r="D666" s="5">
        <f t="shared" si="156"/>
        <v>0</v>
      </c>
      <c r="E666" s="5">
        <f t="shared" si="148"/>
        <v>0</v>
      </c>
      <c r="F666" s="5">
        <f t="shared" si="149"/>
        <v>449.95773766864744</v>
      </c>
      <c r="G666" s="5">
        <f t="shared" si="150"/>
        <v>1534.9504240602218</v>
      </c>
      <c r="H666" s="5">
        <f t="shared" si="151"/>
        <v>15.544997932965313</v>
      </c>
      <c r="I666" s="5">
        <f t="shared" si="152"/>
        <v>2.7670136267367363E-3</v>
      </c>
      <c r="J666" s="5">
        <f t="shared" ref="J666:J729" si="157">H666*($C$8/3.1415926)^(1/2)*C666^(1/2)</f>
        <v>1.1156397008039457E-4</v>
      </c>
      <c r="K666" s="60">
        <f t="shared" si="153"/>
        <v>15.544886368995233</v>
      </c>
      <c r="L666" s="5">
        <f t="shared" si="154"/>
        <v>449.9545083937515</v>
      </c>
      <c r="M666" s="5">
        <f t="shared" si="155"/>
        <v>1.5544886368995233E-2</v>
      </c>
    </row>
    <row r="667" spans="1:13" x14ac:dyDescent="0.25">
      <c r="A667" s="57"/>
      <c r="B667" s="5">
        <f>'Mg2+离子浓度'!B667</f>
        <v>16.12321916928968</v>
      </c>
      <c r="C667" s="5">
        <f t="shared" si="147"/>
        <v>7.486811963275386E-6</v>
      </c>
      <c r="D667" s="5">
        <f t="shared" si="156"/>
        <v>1093006.8311928215</v>
      </c>
      <c r="E667" s="5">
        <f t="shared" si="148"/>
        <v>8.1831366197161355</v>
      </c>
      <c r="F667" s="5">
        <f t="shared" si="149"/>
        <v>458.13764501346765</v>
      </c>
      <c r="G667" s="5">
        <f t="shared" si="150"/>
        <v>61192620.739073321</v>
      </c>
      <c r="H667" s="5">
        <f t="shared" si="151"/>
        <v>15.827594790674461</v>
      </c>
      <c r="I667" s="5">
        <f t="shared" si="152"/>
        <v>2.8173172482495812E-3</v>
      </c>
      <c r="J667" s="5">
        <f t="shared" si="157"/>
        <v>5.740609326141084E-7</v>
      </c>
      <c r="K667" s="60">
        <f t="shared" si="153"/>
        <v>15.827594216613528</v>
      </c>
      <c r="L667" s="5">
        <f t="shared" si="154"/>
        <v>458.13762839698694</v>
      </c>
      <c r="M667" s="5">
        <f t="shared" si="155"/>
        <v>1.582759421661353E-2</v>
      </c>
    </row>
    <row r="668" spans="1:13" x14ac:dyDescent="0.25">
      <c r="A668" s="57">
        <v>56</v>
      </c>
      <c r="B668" s="5">
        <f>'Mg2+离子浓度'!B668</f>
        <v>16.416360713547785</v>
      </c>
      <c r="C668" s="5">
        <f t="shared" si="147"/>
        <v>0.29314154425810557</v>
      </c>
      <c r="D668" s="5">
        <f t="shared" si="156"/>
        <v>0</v>
      </c>
      <c r="E668" s="5">
        <f t="shared" si="148"/>
        <v>0</v>
      </c>
      <c r="F668" s="5">
        <f t="shared" si="149"/>
        <v>458.13762839698694</v>
      </c>
      <c r="G668" s="5">
        <f t="shared" si="150"/>
        <v>1562.8546597052973</v>
      </c>
      <c r="H668" s="5">
        <f t="shared" si="151"/>
        <v>15.82759421661353</v>
      </c>
      <c r="I668" s="5">
        <f t="shared" si="152"/>
        <v>2.8685397145989991E-3</v>
      </c>
      <c r="J668" s="5">
        <f t="shared" si="157"/>
        <v>1.1359211852208087E-4</v>
      </c>
      <c r="K668" s="60">
        <f t="shared" si="153"/>
        <v>15.827480624495008</v>
      </c>
      <c r="L668" s="5">
        <f t="shared" si="154"/>
        <v>458.1343404163203</v>
      </c>
      <c r="M668" s="5">
        <f t="shared" si="155"/>
        <v>1.5827480624495009E-2</v>
      </c>
    </row>
    <row r="669" spans="1:13" x14ac:dyDescent="0.25">
      <c r="A669" s="57"/>
      <c r="B669" s="5">
        <f>'Mg2+离子浓度'!B669</f>
        <v>16.416368200359749</v>
      </c>
      <c r="C669" s="5">
        <f t="shared" si="147"/>
        <v>7.486811963275386E-6</v>
      </c>
      <c r="D669" s="5">
        <f t="shared" si="156"/>
        <v>1093006.8311928215</v>
      </c>
      <c r="E669" s="5">
        <f t="shared" si="148"/>
        <v>8.1831366197161355</v>
      </c>
      <c r="F669" s="5">
        <f t="shared" si="149"/>
        <v>466.31747703603645</v>
      </c>
      <c r="G669" s="5">
        <f t="shared" si="150"/>
        <v>62285186.181172423</v>
      </c>
      <c r="H669" s="5">
        <f t="shared" si="151"/>
        <v>16.110189046174238</v>
      </c>
      <c r="I669" s="5">
        <f t="shared" si="152"/>
        <v>2.919757578559762E-3</v>
      </c>
      <c r="J669" s="5">
        <f t="shared" si="157"/>
        <v>5.8431052037580512E-7</v>
      </c>
      <c r="K669" s="60">
        <f t="shared" si="153"/>
        <v>16.110188461863718</v>
      </c>
      <c r="L669" s="5">
        <f t="shared" si="154"/>
        <v>466.31746012287635</v>
      </c>
      <c r="M669" s="5">
        <f t="shared" si="155"/>
        <v>1.6110188461863718E-2</v>
      </c>
    </row>
    <row r="670" spans="1:13" x14ac:dyDescent="0.25">
      <c r="A670" s="57">
        <v>57</v>
      </c>
      <c r="B670" s="5">
        <f>'Mg2+离子浓度'!B670</f>
        <v>16.709509744617854</v>
      </c>
      <c r="C670" s="5">
        <f t="shared" si="147"/>
        <v>0.29314154425810557</v>
      </c>
      <c r="D670" s="5">
        <f t="shared" si="156"/>
        <v>0</v>
      </c>
      <c r="E670" s="5">
        <f t="shared" si="148"/>
        <v>0</v>
      </c>
      <c r="F670" s="5">
        <f t="shared" si="149"/>
        <v>466.31746012287635</v>
      </c>
      <c r="G670" s="5">
        <f t="shared" si="150"/>
        <v>1590.7586940740568</v>
      </c>
      <c r="H670" s="5">
        <f t="shared" si="151"/>
        <v>16.110188461863721</v>
      </c>
      <c r="I670" s="5">
        <f t="shared" si="152"/>
        <v>2.9718945960462073E-3</v>
      </c>
      <c r="J670" s="5">
        <f t="shared" si="157"/>
        <v>1.1562025233450975E-4</v>
      </c>
      <c r="K670" s="60">
        <f t="shared" si="153"/>
        <v>16.110072841611387</v>
      </c>
      <c r="L670" s="5">
        <f t="shared" si="154"/>
        <v>466.3141134368625</v>
      </c>
      <c r="M670" s="5">
        <f t="shared" si="155"/>
        <v>1.6110072841611388E-2</v>
      </c>
    </row>
    <row r="671" spans="1:13" x14ac:dyDescent="0.25">
      <c r="A671" s="57"/>
      <c r="B671" s="5">
        <f>'Mg2+离子浓度'!B671</f>
        <v>16.709517231429817</v>
      </c>
      <c r="C671" s="5">
        <f t="shared" si="147"/>
        <v>7.486811963275386E-6</v>
      </c>
      <c r="D671" s="5">
        <f t="shared" si="156"/>
        <v>1093006.8311928215</v>
      </c>
      <c r="E671" s="5">
        <f t="shared" si="148"/>
        <v>8.1831366197161355</v>
      </c>
      <c r="F671" s="5">
        <f t="shared" si="149"/>
        <v>474.49725005657865</v>
      </c>
      <c r="G671" s="5">
        <f t="shared" si="150"/>
        <v>63377743.742477015</v>
      </c>
      <c r="H671" s="5">
        <f t="shared" si="151"/>
        <v>16.392781263290619</v>
      </c>
      <c r="I671" s="5">
        <f t="shared" si="152"/>
        <v>3.0240266893297595E-3</v>
      </c>
      <c r="J671" s="5">
        <f t="shared" si="157"/>
        <v>5.9456003420609991E-7</v>
      </c>
      <c r="K671" s="60">
        <f t="shared" si="153"/>
        <v>16.392780668730584</v>
      </c>
      <c r="L671" s="5">
        <f t="shared" si="154"/>
        <v>474.4972328467411</v>
      </c>
      <c r="M671" s="5">
        <f t="shared" si="155"/>
        <v>1.6392780668730584E-2</v>
      </c>
    </row>
    <row r="672" spans="1:13" x14ac:dyDescent="0.25">
      <c r="A672" s="57">
        <v>58</v>
      </c>
      <c r="B672" s="5">
        <f>'Mg2+离子浓度'!B672</f>
        <v>17.002658775687923</v>
      </c>
      <c r="C672" s="5">
        <f t="shared" si="147"/>
        <v>0.29314154425810557</v>
      </c>
      <c r="D672" s="5">
        <f t="shared" si="156"/>
        <v>0</v>
      </c>
      <c r="E672" s="5">
        <f t="shared" si="148"/>
        <v>0</v>
      </c>
      <c r="F672" s="5">
        <f t="shared" si="149"/>
        <v>474.4972328467411</v>
      </c>
      <c r="G672" s="5">
        <f t="shared" si="150"/>
        <v>1618.6625271679516</v>
      </c>
      <c r="H672" s="5">
        <f t="shared" si="151"/>
        <v>16.392780668730584</v>
      </c>
      <c r="I672" s="5">
        <f t="shared" si="152"/>
        <v>3.0770782512901181E-3</v>
      </c>
      <c r="J672" s="5">
        <f t="shared" si="157"/>
        <v>1.1764837151778669E-4</v>
      </c>
      <c r="K672" s="60">
        <f t="shared" si="153"/>
        <v>16.392663020359066</v>
      </c>
      <c r="L672" s="5">
        <f t="shared" si="154"/>
        <v>474.49382745580328</v>
      </c>
      <c r="M672" s="5">
        <f t="shared" si="155"/>
        <v>1.6392663020359067E-2</v>
      </c>
    </row>
    <row r="673" spans="1:13" x14ac:dyDescent="0.25">
      <c r="A673" s="57"/>
      <c r="B673" s="5">
        <f>'Mg2+离子浓度'!B673</f>
        <v>17.002666262499886</v>
      </c>
      <c r="C673" s="5">
        <f t="shared" si="147"/>
        <v>7.486811963275386E-6</v>
      </c>
      <c r="D673" s="5">
        <f t="shared" si="156"/>
        <v>1093006.8311928215</v>
      </c>
      <c r="E673" s="5">
        <f t="shared" si="148"/>
        <v>8.1831366197161355</v>
      </c>
      <c r="F673" s="5">
        <f t="shared" si="149"/>
        <v>482.67696407551944</v>
      </c>
      <c r="G673" s="5">
        <f t="shared" si="150"/>
        <v>64470293.423043892</v>
      </c>
      <c r="H673" s="5">
        <f t="shared" si="151"/>
        <v>16.675371442038294</v>
      </c>
      <c r="I673" s="5">
        <f t="shared" si="152"/>
        <v>3.1301245607714724E-3</v>
      </c>
      <c r="J673" s="5">
        <f t="shared" si="157"/>
        <v>6.0480947410552535E-7</v>
      </c>
      <c r="K673" s="60">
        <f t="shared" si="153"/>
        <v>16.675370837228819</v>
      </c>
      <c r="L673" s="5">
        <f t="shared" si="154"/>
        <v>482.67694656900676</v>
      </c>
      <c r="M673" s="5">
        <f t="shared" si="155"/>
        <v>1.6675370837228819E-2</v>
      </c>
    </row>
    <row r="674" spans="1:13" x14ac:dyDescent="0.25">
      <c r="A674" s="57">
        <v>59</v>
      </c>
      <c r="B674" s="5">
        <f>'Mg2+离子浓度'!B674</f>
        <v>17.295807806757992</v>
      </c>
      <c r="C674" s="5">
        <f t="shared" si="147"/>
        <v>0.29314154425810557</v>
      </c>
      <c r="D674" s="5">
        <f t="shared" si="156"/>
        <v>0</v>
      </c>
      <c r="E674" s="5">
        <f t="shared" si="148"/>
        <v>0</v>
      </c>
      <c r="F674" s="5">
        <f t="shared" si="149"/>
        <v>482.67694656900676</v>
      </c>
      <c r="G674" s="5">
        <f t="shared" si="150"/>
        <v>1646.5661589884335</v>
      </c>
      <c r="H674" s="5">
        <f t="shared" si="151"/>
        <v>16.675370837228819</v>
      </c>
      <c r="I674" s="5">
        <f t="shared" si="152"/>
        <v>3.1840906605426792E-3</v>
      </c>
      <c r="J674" s="5">
        <f t="shared" si="157"/>
        <v>1.196764760720172E-4</v>
      </c>
      <c r="K674" s="60">
        <f t="shared" si="153"/>
        <v>16.675251160752747</v>
      </c>
      <c r="L674" s="5">
        <f t="shared" si="154"/>
        <v>482.6734824735687</v>
      </c>
      <c r="M674" s="5">
        <f t="shared" si="155"/>
        <v>1.6675251160752746E-2</v>
      </c>
    </row>
    <row r="675" spans="1:13" x14ac:dyDescent="0.25">
      <c r="A675" s="57"/>
      <c r="B675" s="5">
        <f>'Mg2+离子浓度'!B675</f>
        <v>17.295815293569955</v>
      </c>
      <c r="C675" s="5">
        <f t="shared" si="147"/>
        <v>7.486811963275386E-6</v>
      </c>
      <c r="D675" s="5">
        <f t="shared" si="156"/>
        <v>1093006.8311928215</v>
      </c>
      <c r="E675" s="5">
        <f t="shared" si="148"/>
        <v>8.1831366197161355</v>
      </c>
      <c r="F675" s="5">
        <f t="shared" si="149"/>
        <v>490.85661909328485</v>
      </c>
      <c r="G675" s="5">
        <f t="shared" si="150"/>
        <v>65562835.222929955</v>
      </c>
      <c r="H675" s="5">
        <f t="shared" si="151"/>
        <v>16.957959582431979</v>
      </c>
      <c r="I675" s="5">
        <f t="shared" si="152"/>
        <v>3.2380511730969925E-3</v>
      </c>
      <c r="J675" s="5">
        <f t="shared" si="157"/>
        <v>6.1505884007461537E-7</v>
      </c>
      <c r="K675" s="60">
        <f t="shared" si="153"/>
        <v>16.957958967373138</v>
      </c>
      <c r="L675" s="5">
        <f t="shared" si="154"/>
        <v>490.85660129009921</v>
      </c>
      <c r="M675" s="5">
        <f t="shared" si="155"/>
        <v>1.6957958967373139E-2</v>
      </c>
    </row>
    <row r="676" spans="1:13" x14ac:dyDescent="0.25">
      <c r="A676" s="57">
        <v>60</v>
      </c>
      <c r="B676" s="5">
        <f>'Mg2+离子浓度'!B676</f>
        <v>17.588956837828061</v>
      </c>
      <c r="C676" s="5">
        <f t="shared" si="147"/>
        <v>0.29314154425810557</v>
      </c>
      <c r="D676" s="5">
        <f t="shared" si="156"/>
        <v>0</v>
      </c>
      <c r="E676" s="5">
        <f t="shared" si="148"/>
        <v>0</v>
      </c>
      <c r="F676" s="5">
        <f t="shared" si="149"/>
        <v>490.85660129009921</v>
      </c>
      <c r="G676" s="5">
        <f t="shared" si="150"/>
        <v>1674.4695895369553</v>
      </c>
      <c r="H676" s="5">
        <f t="shared" si="151"/>
        <v>16.957958967373141</v>
      </c>
      <c r="I676" s="5">
        <f t="shared" si="152"/>
        <v>3.2929318040160315E-3</v>
      </c>
      <c r="J676" s="5">
        <f t="shared" si="157"/>
        <v>1.2170456599730688E-4</v>
      </c>
      <c r="K676" s="60">
        <f t="shared" si="153"/>
        <v>16.957837262807143</v>
      </c>
      <c r="L676" s="5">
        <f t="shared" si="154"/>
        <v>490.85307849058415</v>
      </c>
      <c r="M676" s="5">
        <f t="shared" si="155"/>
        <v>1.6957837262807144E-2</v>
      </c>
    </row>
    <row r="677" spans="1:13" x14ac:dyDescent="0.25">
      <c r="A677" s="57"/>
      <c r="B677" s="5">
        <f>'Mg2+离子浓度'!B677</f>
        <v>17.588964324640024</v>
      </c>
      <c r="C677" s="5">
        <f t="shared" si="147"/>
        <v>7.486811963275386E-6</v>
      </c>
      <c r="D677" s="5">
        <f t="shared" si="156"/>
        <v>1093006.8311928215</v>
      </c>
      <c r="E677" s="5">
        <f t="shared" si="148"/>
        <v>8.1831366197161355</v>
      </c>
      <c r="F677" s="5">
        <f t="shared" si="149"/>
        <v>499.0362151103003</v>
      </c>
      <c r="G677" s="5">
        <f t="shared" si="150"/>
        <v>66655369.142192028</v>
      </c>
      <c r="H677" s="5">
        <f t="shared" si="151"/>
        <v>17.240545684486374</v>
      </c>
      <c r="I677" s="5">
        <f t="shared" si="152"/>
        <v>3.347806506518601E-3</v>
      </c>
      <c r="J677" s="5">
        <f t="shared" si="157"/>
        <v>6.2530813211390309E-7</v>
      </c>
      <c r="K677" s="60">
        <f t="shared" si="153"/>
        <v>17.240545059178242</v>
      </c>
      <c r="L677" s="5">
        <f t="shared" si="154"/>
        <v>499.0361970104438</v>
      </c>
      <c r="M677" s="5">
        <f t="shared" si="155"/>
        <v>1.7240545059178242E-2</v>
      </c>
    </row>
    <row r="678" spans="1:13" x14ac:dyDescent="0.25">
      <c r="A678" s="57">
        <v>61</v>
      </c>
      <c r="B678" s="5">
        <f>'Mg2+离子浓度'!B678</f>
        <v>17.88210586889813</v>
      </c>
      <c r="C678" s="5">
        <f t="shared" si="147"/>
        <v>0.29314154425810557</v>
      </c>
      <c r="D678" s="5">
        <f t="shared" si="156"/>
        <v>0</v>
      </c>
      <c r="E678" s="5">
        <f t="shared" si="148"/>
        <v>0</v>
      </c>
      <c r="F678" s="5">
        <f t="shared" si="149"/>
        <v>499.0361970104438</v>
      </c>
      <c r="G678" s="5">
        <f t="shared" si="150"/>
        <v>1702.3728188149678</v>
      </c>
      <c r="H678" s="5">
        <f t="shared" si="151"/>
        <v>17.240545059178242</v>
      </c>
      <c r="I678" s="5">
        <f t="shared" si="152"/>
        <v>3.4036016619225025E-3</v>
      </c>
      <c r="J678" s="5">
        <f t="shared" si="157"/>
        <v>1.2373264129376116E-4</v>
      </c>
      <c r="K678" s="60">
        <f t="shared" si="153"/>
        <v>17.240421326536946</v>
      </c>
      <c r="L678" s="5">
        <f t="shared" si="154"/>
        <v>499.03261550727518</v>
      </c>
      <c r="M678" s="5">
        <f t="shared" si="155"/>
        <v>1.7240421326536946E-2</v>
      </c>
    </row>
    <row r="679" spans="1:13" x14ac:dyDescent="0.25">
      <c r="A679" s="57"/>
      <c r="B679" s="5">
        <f>'Mg2+离子浓度'!B679</f>
        <v>17.882113355710093</v>
      </c>
      <c r="C679" s="5">
        <f t="shared" si="147"/>
        <v>7.486811963275386E-6</v>
      </c>
      <c r="D679" s="5">
        <f t="shared" si="156"/>
        <v>1093006.8311928215</v>
      </c>
      <c r="E679" s="5">
        <f t="shared" si="148"/>
        <v>8.1831366197161355</v>
      </c>
      <c r="F679" s="5">
        <f t="shared" si="149"/>
        <v>507.21575212699133</v>
      </c>
      <c r="G679" s="5">
        <f t="shared" si="150"/>
        <v>67747895.180886954</v>
      </c>
      <c r="H679" s="5">
        <f t="shared" si="151"/>
        <v>17.523129748216178</v>
      </c>
      <c r="I679" s="5">
        <f t="shared" si="152"/>
        <v>3.4593905412487673E-3</v>
      </c>
      <c r="J679" s="5">
        <f t="shared" si="157"/>
        <v>6.3555735022392161E-7</v>
      </c>
      <c r="K679" s="60">
        <f t="shared" si="153"/>
        <v>17.523129112658829</v>
      </c>
      <c r="L679" s="5">
        <f t="shared" si="154"/>
        <v>507.21573373046618</v>
      </c>
      <c r="M679" s="5">
        <f t="shared" si="155"/>
        <v>1.7523129112658829E-2</v>
      </c>
    </row>
    <row r="680" spans="1:13" x14ac:dyDescent="0.25">
      <c r="A680" s="57">
        <v>62</v>
      </c>
      <c r="B680" s="5">
        <f>'Mg2+离子浓度'!B680</f>
        <v>18.175254899968198</v>
      </c>
      <c r="C680" s="5">
        <f t="shared" si="147"/>
        <v>0.29314154425810557</v>
      </c>
      <c r="D680" s="5">
        <f t="shared" si="156"/>
        <v>0</v>
      </c>
      <c r="E680" s="5">
        <f t="shared" si="148"/>
        <v>0</v>
      </c>
      <c r="F680" s="5">
        <f t="shared" si="149"/>
        <v>507.21573373046618</v>
      </c>
      <c r="G680" s="5">
        <f t="shared" si="150"/>
        <v>1730.2758468239233</v>
      </c>
      <c r="H680" s="5">
        <f t="shared" si="151"/>
        <v>17.523129112658829</v>
      </c>
      <c r="I680" s="5">
        <f t="shared" si="152"/>
        <v>3.5161002144746107E-3</v>
      </c>
      <c r="J680" s="5">
        <f t="shared" si="157"/>
        <v>1.2576070196148562E-4</v>
      </c>
      <c r="K680" s="60">
        <f t="shared" si="153"/>
        <v>17.523003351956866</v>
      </c>
      <c r="L680" s="5">
        <f t="shared" si="154"/>
        <v>507.21209352406748</v>
      </c>
      <c r="M680" s="5">
        <f t="shared" si="155"/>
        <v>1.7523003351956865E-2</v>
      </c>
    </row>
    <row r="681" spans="1:13" x14ac:dyDescent="0.25">
      <c r="A681" s="57"/>
      <c r="B681" s="5">
        <f>'Mg2+离子浓度'!B681</f>
        <v>18.175262386780162</v>
      </c>
      <c r="C681" s="5">
        <f t="shared" si="147"/>
        <v>7.486811963275386E-6</v>
      </c>
      <c r="D681" s="5">
        <f t="shared" si="156"/>
        <v>1093006.8311928215</v>
      </c>
      <c r="E681" s="5">
        <f t="shared" si="148"/>
        <v>8.1831366197161355</v>
      </c>
      <c r="F681" s="5">
        <f t="shared" si="149"/>
        <v>515.39523014378358</v>
      </c>
      <c r="G681" s="5">
        <f t="shared" si="150"/>
        <v>68840413.339071587</v>
      </c>
      <c r="H681" s="5">
        <f t="shared" si="151"/>
        <v>17.805711773636094</v>
      </c>
      <c r="I681" s="5">
        <f t="shared" si="152"/>
        <v>3.572803257500153E-3</v>
      </c>
      <c r="J681" s="5">
        <f t="shared" si="157"/>
        <v>6.4580649440520433E-7</v>
      </c>
      <c r="K681" s="60">
        <f t="shared" si="153"/>
        <v>17.8057111278296</v>
      </c>
      <c r="L681" s="5">
        <f t="shared" si="154"/>
        <v>515.39521145059177</v>
      </c>
      <c r="M681" s="5">
        <f t="shared" si="155"/>
        <v>1.7805711127829599E-2</v>
      </c>
    </row>
    <row r="682" spans="1:13" x14ac:dyDescent="0.25">
      <c r="A682" s="57">
        <v>63</v>
      </c>
      <c r="B682" s="5">
        <f>'Mg2+离子浓度'!B682</f>
        <v>18.468403931038267</v>
      </c>
      <c r="C682" s="5">
        <f t="shared" si="147"/>
        <v>0.29314154425810557</v>
      </c>
      <c r="D682" s="5">
        <f t="shared" si="156"/>
        <v>0</v>
      </c>
      <c r="E682" s="5">
        <f t="shared" si="148"/>
        <v>0</v>
      </c>
      <c r="F682" s="5">
        <f t="shared" si="149"/>
        <v>515.39521145059177</v>
      </c>
      <c r="G682" s="5">
        <f t="shared" si="150"/>
        <v>1758.1786735652729</v>
      </c>
      <c r="H682" s="5">
        <f t="shared" si="151"/>
        <v>17.805711127829603</v>
      </c>
      <c r="I682" s="5">
        <f t="shared" si="152"/>
        <v>3.6304274418850662E-3</v>
      </c>
      <c r="J682" s="5">
        <f t="shared" si="157"/>
        <v>1.2778874800058575E-4</v>
      </c>
      <c r="K682" s="60">
        <f t="shared" si="153"/>
        <v>17.805583339081604</v>
      </c>
      <c r="L682" s="5">
        <f t="shared" si="154"/>
        <v>515.39151254138653</v>
      </c>
      <c r="M682" s="5">
        <f t="shared" si="155"/>
        <v>1.7805583339081603E-2</v>
      </c>
    </row>
    <row r="683" spans="1:13" x14ac:dyDescent="0.25">
      <c r="A683" s="57"/>
      <c r="B683" s="5">
        <f>'Mg2+离子浓度'!B683</f>
        <v>18.468411417850231</v>
      </c>
      <c r="C683" s="5">
        <f t="shared" si="147"/>
        <v>7.486811963275386E-6</v>
      </c>
      <c r="D683" s="5">
        <f t="shared" si="156"/>
        <v>1093006.8311928215</v>
      </c>
      <c r="E683" s="5">
        <f t="shared" si="148"/>
        <v>8.1831366197161355</v>
      </c>
      <c r="F683" s="5">
        <f t="shared" si="149"/>
        <v>523.57464916110268</v>
      </c>
      <c r="G683" s="5">
        <f t="shared" si="150"/>
        <v>69932923.616802767</v>
      </c>
      <c r="H683" s="5">
        <f t="shared" si="151"/>
        <v>18.088291760760836</v>
      </c>
      <c r="I683" s="5">
        <f t="shared" si="152"/>
        <v>3.6880446354856126E-3</v>
      </c>
      <c r="J683" s="5">
        <f t="shared" si="157"/>
        <v>6.5605556465828469E-7</v>
      </c>
      <c r="K683" s="60">
        <f t="shared" si="153"/>
        <v>18.08829110470527</v>
      </c>
      <c r="L683" s="5">
        <f t="shared" si="154"/>
        <v>523.57463017124644</v>
      </c>
      <c r="M683" s="5">
        <f t="shared" si="155"/>
        <v>1.8088291104705272E-2</v>
      </c>
    </row>
    <row r="684" spans="1:13" x14ac:dyDescent="0.25">
      <c r="A684" s="57">
        <v>64</v>
      </c>
      <c r="B684" s="5">
        <f>'Mg2+离子浓度'!B684</f>
        <v>18.761552962108336</v>
      </c>
      <c r="C684" s="5">
        <f t="shared" si="147"/>
        <v>0.29314154425810557</v>
      </c>
      <c r="D684" s="5">
        <f t="shared" si="156"/>
        <v>0</v>
      </c>
      <c r="E684" s="5">
        <f t="shared" si="148"/>
        <v>0</v>
      </c>
      <c r="F684" s="5">
        <f t="shared" si="149"/>
        <v>523.57463017124644</v>
      </c>
      <c r="G684" s="5">
        <f t="shared" si="150"/>
        <v>1786.0812990404693</v>
      </c>
      <c r="H684" s="5">
        <f t="shared" si="151"/>
        <v>18.08829110470527</v>
      </c>
      <c r="I684" s="5">
        <f t="shared" si="152"/>
        <v>3.7465833243667695E-3</v>
      </c>
      <c r="J684" s="5">
        <f t="shared" si="157"/>
        <v>1.2981677941116708E-4</v>
      </c>
      <c r="K684" s="60">
        <f t="shared" si="153"/>
        <v>18.08816128792586</v>
      </c>
      <c r="L684" s="5">
        <f t="shared" si="154"/>
        <v>523.57087255965803</v>
      </c>
      <c r="M684" s="5">
        <f t="shared" si="155"/>
        <v>1.8088161287925862E-2</v>
      </c>
    </row>
    <row r="685" spans="1:13" x14ac:dyDescent="0.25">
      <c r="A685" s="57"/>
      <c r="B685" s="5">
        <f>'Mg2+离子浓度'!B685</f>
        <v>18.761560448920299</v>
      </c>
      <c r="C685" s="5">
        <f t="shared" si="147"/>
        <v>7.486811963275386E-6</v>
      </c>
      <c r="D685" s="5">
        <f t="shared" si="156"/>
        <v>1093006.8311928215</v>
      </c>
      <c r="E685" s="5">
        <f t="shared" si="148"/>
        <v>8.1831366197161355</v>
      </c>
      <c r="F685" s="5">
        <f t="shared" si="149"/>
        <v>531.75400917937418</v>
      </c>
      <c r="G685" s="5">
        <f t="shared" si="150"/>
        <v>71025426.014137328</v>
      </c>
      <c r="H685" s="5">
        <f t="shared" si="151"/>
        <v>18.370869709605088</v>
      </c>
      <c r="I685" s="5">
        <f t="shared" si="152"/>
        <v>3.8051146554181825E-3</v>
      </c>
      <c r="J685" s="5">
        <f t="shared" si="157"/>
        <v>6.6630456098369547E-7</v>
      </c>
      <c r="K685" s="60">
        <f t="shared" si="153"/>
        <v>18.370869043300527</v>
      </c>
      <c r="L685" s="5">
        <f t="shared" si="154"/>
        <v>531.75398989285543</v>
      </c>
      <c r="M685" s="5">
        <f t="shared" si="155"/>
        <v>1.8370869043300528E-2</v>
      </c>
    </row>
    <row r="686" spans="1:13" x14ac:dyDescent="0.25">
      <c r="A686" s="57">
        <v>65</v>
      </c>
      <c r="B686" s="5">
        <f>'Mg2+离子浓度'!B686</f>
        <v>19.054701993178405</v>
      </c>
      <c r="C686" s="5">
        <f t="shared" si="147"/>
        <v>0.29314154425810557</v>
      </c>
      <c r="D686" s="5">
        <f t="shared" si="156"/>
        <v>0</v>
      </c>
      <c r="E686" s="5">
        <f t="shared" si="148"/>
        <v>0</v>
      </c>
      <c r="F686" s="5">
        <f t="shared" si="149"/>
        <v>531.75398989285543</v>
      </c>
      <c r="G686" s="5">
        <f t="shared" si="150"/>
        <v>1813.9837232509635</v>
      </c>
      <c r="H686" s="5">
        <f t="shared" si="151"/>
        <v>18.370869043300527</v>
      </c>
      <c r="I686" s="5">
        <f t="shared" si="152"/>
        <v>3.8645678421328098E-3</v>
      </c>
      <c r="J686" s="5">
        <f t="shared" si="157"/>
        <v>1.3184479619333508E-4</v>
      </c>
      <c r="K686" s="60">
        <f t="shared" si="153"/>
        <v>18.370737198504333</v>
      </c>
      <c r="L686" s="5">
        <f t="shared" si="154"/>
        <v>531.75017357930722</v>
      </c>
      <c r="M686" s="5">
        <f t="shared" si="155"/>
        <v>1.8370737198504333E-2</v>
      </c>
    </row>
    <row r="687" spans="1:13" x14ac:dyDescent="0.25">
      <c r="A687" s="57"/>
      <c r="B687" s="5">
        <f>'Mg2+离子浓度'!B687</f>
        <v>19.054709479990368</v>
      </c>
      <c r="C687" s="5">
        <f t="shared" si="147"/>
        <v>7.486811963275386E-6</v>
      </c>
      <c r="D687" s="5">
        <f t="shared" si="156"/>
        <v>1093006.8311928215</v>
      </c>
      <c r="E687" s="5">
        <f t="shared" si="148"/>
        <v>8.1831366197161355</v>
      </c>
      <c r="F687" s="5">
        <f t="shared" si="149"/>
        <v>539.93331019902337</v>
      </c>
      <c r="G687" s="5">
        <f t="shared" si="150"/>
        <v>72117920.531132102</v>
      </c>
      <c r="H687" s="5">
        <f t="shared" si="151"/>
        <v>18.653445620183565</v>
      </c>
      <c r="I687" s="5">
        <f t="shared" si="152"/>
        <v>3.9240132975110979E-3</v>
      </c>
      <c r="J687" s="5">
        <f t="shared" si="157"/>
        <v>6.7655348338197029E-7</v>
      </c>
      <c r="K687" s="60">
        <f t="shared" si="153"/>
        <v>18.653444943630081</v>
      </c>
      <c r="L687" s="5">
        <f t="shared" si="154"/>
        <v>539.9332906158445</v>
      </c>
      <c r="M687" s="5">
        <f t="shared" si="155"/>
        <v>1.8653444943630082E-2</v>
      </c>
    </row>
    <row r="688" spans="1:13" x14ac:dyDescent="0.25">
      <c r="A688" s="57">
        <v>66</v>
      </c>
      <c r="B688" s="5">
        <f>'Mg2+离子浓度'!B688</f>
        <v>19.347851024248474</v>
      </c>
      <c r="C688" s="5">
        <f t="shared" si="147"/>
        <v>0.29314154425810557</v>
      </c>
      <c r="D688" s="5">
        <f t="shared" si="156"/>
        <v>0</v>
      </c>
      <c r="E688" s="5">
        <f t="shared" si="148"/>
        <v>0</v>
      </c>
      <c r="F688" s="5">
        <f t="shared" si="149"/>
        <v>539.9332906158445</v>
      </c>
      <c r="G688" s="5">
        <f t="shared" si="150"/>
        <v>1841.8859461982074</v>
      </c>
      <c r="H688" s="5">
        <f t="shared" si="151"/>
        <v>18.653444943630078</v>
      </c>
      <c r="I688" s="5">
        <f t="shared" si="152"/>
        <v>3.9843809753964676E-3</v>
      </c>
      <c r="J688" s="5">
        <f t="shared" si="157"/>
        <v>1.3387279834719534E-4</v>
      </c>
      <c r="K688" s="60">
        <f t="shared" si="153"/>
        <v>18.65331107083173</v>
      </c>
      <c r="L688" s="5">
        <f t="shared" si="154"/>
        <v>539.92941560075985</v>
      </c>
      <c r="M688" s="5">
        <f t="shared" si="155"/>
        <v>1.8653311070831732E-2</v>
      </c>
    </row>
    <row r="689" spans="1:13" x14ac:dyDescent="0.25">
      <c r="A689" s="57"/>
      <c r="B689" s="5">
        <f>'Mg2+离子浓度'!B689</f>
        <v>19.347858511060437</v>
      </c>
      <c r="C689" s="5">
        <f t="shared" si="147"/>
        <v>7.486811963275386E-6</v>
      </c>
      <c r="D689" s="5">
        <f t="shared" si="156"/>
        <v>1093006.8311928215</v>
      </c>
      <c r="E689" s="5">
        <f t="shared" si="148"/>
        <v>8.1831366197161355</v>
      </c>
      <c r="F689" s="5">
        <f t="shared" si="149"/>
        <v>548.112552220476</v>
      </c>
      <c r="G689" s="5">
        <f t="shared" si="150"/>
        <v>73210407.167843923</v>
      </c>
      <c r="H689" s="5">
        <f t="shared" si="151"/>
        <v>18.936019492510962</v>
      </c>
      <c r="I689" s="5">
        <f t="shared" si="152"/>
        <v>4.044740541977781E-3</v>
      </c>
      <c r="J689" s="5">
        <f t="shared" si="157"/>
        <v>6.8680233185364205E-7</v>
      </c>
      <c r="K689" s="60">
        <f t="shared" si="153"/>
        <v>18.936018805708631</v>
      </c>
      <c r="L689" s="5">
        <f t="shared" si="154"/>
        <v>548.11253234063929</v>
      </c>
      <c r="M689" s="5">
        <f t="shared" si="155"/>
        <v>1.8936018805708631E-2</v>
      </c>
    </row>
    <row r="690" spans="1:13" x14ac:dyDescent="0.25">
      <c r="A690" s="57">
        <v>67</v>
      </c>
      <c r="B690" s="5">
        <f>'Mg2+离子浓度'!B690</f>
        <v>19.641000055318543</v>
      </c>
      <c r="C690" s="5">
        <f t="shared" si="147"/>
        <v>0.29314154425810557</v>
      </c>
      <c r="D690" s="5">
        <f t="shared" si="156"/>
        <v>0</v>
      </c>
      <c r="E690" s="5">
        <f t="shared" si="148"/>
        <v>0</v>
      </c>
      <c r="F690" s="5">
        <f t="shared" si="149"/>
        <v>548.11253234063929</v>
      </c>
      <c r="G690" s="5">
        <f t="shared" si="150"/>
        <v>1869.7879678836534</v>
      </c>
      <c r="H690" s="5">
        <f t="shared" si="151"/>
        <v>18.936018805708631</v>
      </c>
      <c r="I690" s="5">
        <f t="shared" si="152"/>
        <v>4.1060227043712158E-3</v>
      </c>
      <c r="J690" s="5">
        <f t="shared" si="157"/>
        <v>1.3590078587285333E-4</v>
      </c>
      <c r="K690" s="60">
        <f t="shared" si="153"/>
        <v>18.935882904922757</v>
      </c>
      <c r="L690" s="5">
        <f t="shared" si="154"/>
        <v>548.1085986244417</v>
      </c>
      <c r="M690" s="5">
        <f t="shared" si="155"/>
        <v>1.8935882904922756E-2</v>
      </c>
    </row>
    <row r="691" spans="1:13" x14ac:dyDescent="0.25">
      <c r="A691" s="57"/>
      <c r="B691" s="5">
        <f>'Mg2+离子浓度'!B691</f>
        <v>19.641007542130506</v>
      </c>
      <c r="C691" s="5">
        <f t="shared" si="147"/>
        <v>7.486811963275386E-6</v>
      </c>
      <c r="D691" s="5">
        <f t="shared" si="156"/>
        <v>1093006.8311928215</v>
      </c>
      <c r="E691" s="5">
        <f t="shared" si="148"/>
        <v>8.1831366197161355</v>
      </c>
      <c r="F691" s="5">
        <f t="shared" si="149"/>
        <v>556.29173524415785</v>
      </c>
      <c r="G691" s="5">
        <f t="shared" si="150"/>
        <v>74302885.924329698</v>
      </c>
      <c r="H691" s="5">
        <f t="shared" si="151"/>
        <v>19.218591326601988</v>
      </c>
      <c r="I691" s="5">
        <f t="shared" si="152"/>
        <v>4.1672963690318459E-3</v>
      </c>
      <c r="J691" s="5">
        <f t="shared" si="157"/>
        <v>6.9705110639924448E-7</v>
      </c>
      <c r="K691" s="60">
        <f t="shared" si="153"/>
        <v>19.218590629550881</v>
      </c>
      <c r="L691" s="5">
        <f t="shared" si="154"/>
        <v>556.29171506766511</v>
      </c>
      <c r="M691" s="5">
        <f t="shared" si="155"/>
        <v>1.9218590629550881E-2</v>
      </c>
    </row>
    <row r="692" spans="1:13" x14ac:dyDescent="0.25">
      <c r="A692" s="57">
        <v>68</v>
      </c>
      <c r="B692" s="5">
        <f>'Mg2+离子浓度'!B692</f>
        <v>19.934149086388611</v>
      </c>
      <c r="C692" s="5">
        <f t="shared" si="147"/>
        <v>0.29314154425810557</v>
      </c>
      <c r="D692" s="5">
        <f t="shared" si="156"/>
        <v>0</v>
      </c>
      <c r="E692" s="5">
        <f t="shared" si="148"/>
        <v>0</v>
      </c>
      <c r="F692" s="5">
        <f t="shared" si="149"/>
        <v>556.29171506766511</v>
      </c>
      <c r="G692" s="5">
        <f t="shared" si="150"/>
        <v>1897.6897883087524</v>
      </c>
      <c r="H692" s="5">
        <f t="shared" si="151"/>
        <v>19.218590629550881</v>
      </c>
      <c r="I692" s="5">
        <f t="shared" si="152"/>
        <v>4.2294930092707126E-3</v>
      </c>
      <c r="J692" s="5">
        <f t="shared" si="157"/>
        <v>1.3792875877041461E-4</v>
      </c>
      <c r="K692" s="60">
        <f t="shared" si="153"/>
        <v>19.21845270079211</v>
      </c>
      <c r="L692" s="5">
        <f t="shared" si="154"/>
        <v>556.28772265077805</v>
      </c>
      <c r="M692" s="5">
        <f t="shared" si="155"/>
        <v>1.9218452700792109E-2</v>
      </c>
    </row>
    <row r="693" spans="1:13" x14ac:dyDescent="0.25">
      <c r="A693" s="57"/>
      <c r="B693" s="5">
        <f>'Mg2+离子浓度'!B693</f>
        <v>19.934156573200575</v>
      </c>
      <c r="C693" s="5">
        <f t="shared" si="147"/>
        <v>7.486811963275386E-6</v>
      </c>
      <c r="D693" s="5">
        <f t="shared" si="156"/>
        <v>1093006.8311928215</v>
      </c>
      <c r="E693" s="5">
        <f t="shared" si="148"/>
        <v>8.1831366197161355</v>
      </c>
      <c r="F693" s="5">
        <f t="shared" si="149"/>
        <v>564.4708592704942</v>
      </c>
      <c r="G693" s="5">
        <f t="shared" si="150"/>
        <v>75395356.800646201</v>
      </c>
      <c r="H693" s="5">
        <f t="shared" si="151"/>
        <v>19.501161122471341</v>
      </c>
      <c r="I693" s="5">
        <f t="shared" si="152"/>
        <v>4.2916807588870938E-3</v>
      </c>
      <c r="J693" s="5">
        <f t="shared" si="157"/>
        <v>7.0729980701931058E-7</v>
      </c>
      <c r="K693" s="60">
        <f t="shared" si="153"/>
        <v>19.501160415171533</v>
      </c>
      <c r="L693" s="5">
        <f t="shared" si="154"/>
        <v>564.4708387973476</v>
      </c>
      <c r="M693" s="5">
        <f t="shared" si="155"/>
        <v>1.9501160415171533E-2</v>
      </c>
    </row>
    <row r="694" spans="1:13" x14ac:dyDescent="0.25">
      <c r="A694" s="57">
        <v>69</v>
      </c>
      <c r="B694" s="5">
        <f>'Mg2+离子浓度'!B694</f>
        <v>20.22729811745868</v>
      </c>
      <c r="C694" s="5">
        <f t="shared" si="147"/>
        <v>0.29314154425810557</v>
      </c>
      <c r="D694" s="5">
        <f t="shared" si="156"/>
        <v>0</v>
      </c>
      <c r="E694" s="5">
        <f t="shared" si="148"/>
        <v>0</v>
      </c>
      <c r="F694" s="5">
        <f t="shared" si="149"/>
        <v>564.4708387973476</v>
      </c>
      <c r="G694" s="5">
        <f t="shared" si="150"/>
        <v>1925.591407474956</v>
      </c>
      <c r="H694" s="5">
        <f t="shared" si="151"/>
        <v>19.50116041517153</v>
      </c>
      <c r="I694" s="5">
        <f t="shared" si="152"/>
        <v>4.3547918703088096E-3</v>
      </c>
      <c r="J694" s="5">
        <f t="shared" si="157"/>
        <v>1.3995671703998457E-4</v>
      </c>
      <c r="K694" s="60">
        <f t="shared" si="153"/>
        <v>19.501020458454491</v>
      </c>
      <c r="L694" s="5">
        <f t="shared" si="154"/>
        <v>564.46678768019444</v>
      </c>
      <c r="M694" s="5">
        <f t="shared" si="155"/>
        <v>1.9501020458454491E-2</v>
      </c>
    </row>
    <row r="695" spans="1:13" x14ac:dyDescent="0.25">
      <c r="A695" s="57"/>
      <c r="B695" s="5">
        <f>'Mg2+离子浓度'!B695</f>
        <v>20.227305604270644</v>
      </c>
      <c r="C695" s="5">
        <f t="shared" si="147"/>
        <v>7.486811963275386E-6</v>
      </c>
      <c r="D695" s="5">
        <f t="shared" si="156"/>
        <v>1093006.8311928215</v>
      </c>
      <c r="E695" s="5">
        <f t="shared" si="148"/>
        <v>8.1831366197161355</v>
      </c>
      <c r="F695" s="5">
        <f t="shared" si="149"/>
        <v>572.64992429991059</v>
      </c>
      <c r="G695" s="5">
        <f t="shared" si="150"/>
        <v>76487819.796850279</v>
      </c>
      <c r="H695" s="5">
        <f t="shared" si="151"/>
        <v>19.783728880133719</v>
      </c>
      <c r="I695" s="5">
        <f t="shared" si="152"/>
        <v>4.4178936917575176E-3</v>
      </c>
      <c r="J695" s="5">
        <f t="shared" si="157"/>
        <v>7.1754843371437324E-7</v>
      </c>
      <c r="K695" s="60">
        <f t="shared" si="153"/>
        <v>19.783728162585284</v>
      </c>
      <c r="L695" s="5">
        <f t="shared" si="154"/>
        <v>572.6499035301124</v>
      </c>
      <c r="M695" s="5">
        <f t="shared" si="155"/>
        <v>1.9783728162585286E-2</v>
      </c>
    </row>
    <row r="696" spans="1:13" x14ac:dyDescent="0.25">
      <c r="A696" s="57">
        <v>70</v>
      </c>
      <c r="B696" s="5">
        <f>'Mg2+离子浓度'!B696</f>
        <v>20.520447148528749</v>
      </c>
      <c r="C696" s="5">
        <f t="shared" si="147"/>
        <v>0.29314154425810557</v>
      </c>
      <c r="D696" s="5">
        <f t="shared" si="156"/>
        <v>0</v>
      </c>
      <c r="E696" s="5">
        <f t="shared" si="148"/>
        <v>0</v>
      </c>
      <c r="F696" s="5">
        <f t="shared" si="149"/>
        <v>572.6499035301124</v>
      </c>
      <c r="G696" s="5">
        <f t="shared" si="150"/>
        <v>1953.4928253837163</v>
      </c>
      <c r="H696" s="5">
        <f t="shared" si="151"/>
        <v>19.783728162585284</v>
      </c>
      <c r="I696" s="5">
        <f t="shared" si="152"/>
        <v>4.48191926769955E-3</v>
      </c>
      <c r="J696" s="5">
        <f t="shared" si="157"/>
        <v>1.4198466068166888E-4</v>
      </c>
      <c r="K696" s="60">
        <f t="shared" si="153"/>
        <v>19.783586177924601</v>
      </c>
      <c r="L696" s="5">
        <f t="shared" si="154"/>
        <v>572.64579371311652</v>
      </c>
      <c r="M696" s="5">
        <f t="shared" si="155"/>
        <v>1.9783586177924601E-2</v>
      </c>
    </row>
    <row r="697" spans="1:13" x14ac:dyDescent="0.25">
      <c r="A697" s="57"/>
      <c r="B697" s="5">
        <f>'Mg2+离子浓度'!B697</f>
        <v>20.520454635340712</v>
      </c>
      <c r="C697" s="5">
        <f t="shared" si="147"/>
        <v>7.486811963275386E-6</v>
      </c>
      <c r="D697" s="5">
        <f t="shared" si="156"/>
        <v>1093006.8311928215</v>
      </c>
      <c r="E697" s="5">
        <f t="shared" si="148"/>
        <v>8.1831366197161355</v>
      </c>
      <c r="F697" s="5">
        <f t="shared" si="149"/>
        <v>580.82893033283267</v>
      </c>
      <c r="G697" s="5">
        <f t="shared" si="150"/>
        <v>77580274.912998796</v>
      </c>
      <c r="H697" s="5">
        <f t="shared" si="151"/>
        <v>20.066294599603829</v>
      </c>
      <c r="I697" s="5">
        <f t="shared" si="152"/>
        <v>4.545935147857302E-3</v>
      </c>
      <c r="J697" s="5">
        <f t="shared" si="157"/>
        <v>7.2779698648496619E-7</v>
      </c>
      <c r="K697" s="60">
        <f t="shared" si="153"/>
        <v>20.066293871806842</v>
      </c>
      <c r="L697" s="5">
        <f t="shared" si="154"/>
        <v>580.82890926638504</v>
      </c>
      <c r="M697" s="5">
        <f t="shared" si="155"/>
        <v>2.0066293871806841E-2</v>
      </c>
    </row>
    <row r="698" spans="1:13" x14ac:dyDescent="0.25">
      <c r="A698" s="57">
        <v>71</v>
      </c>
      <c r="B698" s="5">
        <f>'Mg2+离子浓度'!B698</f>
        <v>20.813596179598818</v>
      </c>
      <c r="C698" s="5">
        <f t="shared" si="147"/>
        <v>0.29314154425810557</v>
      </c>
      <c r="D698" s="5">
        <f t="shared" si="156"/>
        <v>0</v>
      </c>
      <c r="E698" s="5">
        <f t="shared" si="148"/>
        <v>0</v>
      </c>
      <c r="F698" s="5">
        <f t="shared" si="149"/>
        <v>580.82890926638504</v>
      </c>
      <c r="G698" s="5">
        <f t="shared" si="150"/>
        <v>1981.3940420364852</v>
      </c>
      <c r="H698" s="5">
        <f t="shared" si="151"/>
        <v>20.066293871806842</v>
      </c>
      <c r="I698" s="5">
        <f t="shared" si="152"/>
        <v>4.6108751816571645E-3</v>
      </c>
      <c r="J698" s="5">
        <f t="shared" si="157"/>
        <v>1.4401258969557297E-4</v>
      </c>
      <c r="K698" s="60">
        <f t="shared" si="153"/>
        <v>20.066149859217145</v>
      </c>
      <c r="L698" s="5">
        <f t="shared" si="154"/>
        <v>580.82474074996981</v>
      </c>
      <c r="M698" s="5">
        <f t="shared" si="155"/>
        <v>2.0066149859217144E-2</v>
      </c>
    </row>
    <row r="699" spans="1:13" x14ac:dyDescent="0.25">
      <c r="A699" s="57"/>
      <c r="B699" s="5">
        <f>'Mg2+离子浓度'!B699</f>
        <v>20.813603666410781</v>
      </c>
      <c r="C699" s="5">
        <f t="shared" si="147"/>
        <v>7.486811963275386E-6</v>
      </c>
      <c r="D699" s="5">
        <f t="shared" si="156"/>
        <v>1093006.8311928215</v>
      </c>
      <c r="E699" s="5">
        <f t="shared" si="148"/>
        <v>8.1831366197161355</v>
      </c>
      <c r="F699" s="5">
        <f t="shared" si="149"/>
        <v>589.00787736968596</v>
      </c>
      <c r="G699" s="5">
        <f t="shared" si="150"/>
        <v>78672722.149148569</v>
      </c>
      <c r="H699" s="5">
        <f t="shared" si="151"/>
        <v>20.348858280896373</v>
      </c>
      <c r="I699" s="5">
        <f t="shared" si="152"/>
        <v>4.6758051074008208E-3</v>
      </c>
      <c r="J699" s="5">
        <f t="shared" si="157"/>
        <v>7.3804546533162233E-7</v>
      </c>
      <c r="K699" s="60">
        <f t="shared" si="153"/>
        <v>20.348857542850908</v>
      </c>
      <c r="L699" s="5">
        <f t="shared" si="154"/>
        <v>589.00785600659094</v>
      </c>
      <c r="M699" s="5">
        <f t="shared" si="155"/>
        <v>2.0348857542850908E-2</v>
      </c>
    </row>
    <row r="700" spans="1:13" x14ac:dyDescent="0.25">
      <c r="A700" s="57">
        <v>72</v>
      </c>
      <c r="B700" s="5">
        <f>'Mg2+离子浓度'!B700</f>
        <v>21.106745210668887</v>
      </c>
      <c r="C700" s="5">
        <f t="shared" si="147"/>
        <v>0.29314154425810557</v>
      </c>
      <c r="D700" s="5">
        <f t="shared" si="156"/>
        <v>0</v>
      </c>
      <c r="E700" s="5">
        <f t="shared" si="148"/>
        <v>0</v>
      </c>
      <c r="F700" s="5">
        <f t="shared" si="149"/>
        <v>589.00785600659094</v>
      </c>
      <c r="G700" s="5">
        <f t="shared" si="150"/>
        <v>2009.295057434714</v>
      </c>
      <c r="H700" s="5">
        <f t="shared" si="151"/>
        <v>20.348857542850904</v>
      </c>
      <c r="I700" s="5">
        <f t="shared" si="152"/>
        <v>4.7416595923960754E-3</v>
      </c>
      <c r="J700" s="5">
        <f t="shared" si="157"/>
        <v>1.4604050408180232E-4</v>
      </c>
      <c r="K700" s="60">
        <f t="shared" si="153"/>
        <v>20.348711502346823</v>
      </c>
      <c r="L700" s="5">
        <f t="shared" si="154"/>
        <v>589.00362879117995</v>
      </c>
      <c r="M700" s="5">
        <f t="shared" si="155"/>
        <v>2.0348711502346822E-2</v>
      </c>
    </row>
    <row r="701" spans="1:13" x14ac:dyDescent="0.25">
      <c r="A701" s="57"/>
      <c r="B701" s="5">
        <f>'Mg2+离子浓度'!B701</f>
        <v>21.10675269748085</v>
      </c>
      <c r="C701" s="5">
        <f t="shared" si="147"/>
        <v>7.486811963275386E-6</v>
      </c>
      <c r="D701" s="5">
        <f t="shared" si="156"/>
        <v>1093006.8311928215</v>
      </c>
      <c r="E701" s="5">
        <f t="shared" si="148"/>
        <v>8.1831366197161355</v>
      </c>
      <c r="F701" s="5">
        <f t="shared" si="149"/>
        <v>597.1867654108961</v>
      </c>
      <c r="G701" s="5">
        <f t="shared" si="150"/>
        <v>79765161.505356461</v>
      </c>
      <c r="H701" s="5">
        <f t="shared" si="151"/>
        <v>20.631419924026055</v>
      </c>
      <c r="I701" s="5">
        <f t="shared" si="152"/>
        <v>4.8075035506026402E-3</v>
      </c>
      <c r="J701" s="5">
        <f t="shared" si="157"/>
        <v>7.4829387025487528E-7</v>
      </c>
      <c r="K701" s="60">
        <f t="shared" si="153"/>
        <v>20.631419175732184</v>
      </c>
      <c r="L701" s="5">
        <f t="shared" si="154"/>
        <v>597.18674375115597</v>
      </c>
      <c r="M701" s="5">
        <f t="shared" si="155"/>
        <v>2.0631419175732184E-2</v>
      </c>
    </row>
    <row r="702" spans="1:13" x14ac:dyDescent="0.25">
      <c r="A702" s="57">
        <v>73</v>
      </c>
      <c r="B702" s="5">
        <f>'Mg2+离子浓度'!B702</f>
        <v>21.399894241738956</v>
      </c>
      <c r="C702" s="5">
        <f t="shared" si="147"/>
        <v>0.29314154425810557</v>
      </c>
      <c r="D702" s="5">
        <f t="shared" si="156"/>
        <v>0</v>
      </c>
      <c r="E702" s="5">
        <f t="shared" si="148"/>
        <v>0</v>
      </c>
      <c r="F702" s="5">
        <f t="shared" si="149"/>
        <v>597.18674375115597</v>
      </c>
      <c r="G702" s="5">
        <f t="shared" si="150"/>
        <v>2037.1958715798548</v>
      </c>
      <c r="H702" s="5">
        <f t="shared" si="151"/>
        <v>20.631419175732184</v>
      </c>
      <c r="I702" s="5">
        <f t="shared" si="152"/>
        <v>4.8742724801308984E-3</v>
      </c>
      <c r="J702" s="5">
        <f t="shared" si="157"/>
        <v>1.4806840384046257E-4</v>
      </c>
      <c r="K702" s="60">
        <f t="shared" si="153"/>
        <v>20.631271107328342</v>
      </c>
      <c r="L702" s="5">
        <f t="shared" si="154"/>
        <v>597.18245783717259</v>
      </c>
      <c r="M702" s="5">
        <f t="shared" si="155"/>
        <v>2.0631271107328344E-2</v>
      </c>
    </row>
    <row r="703" spans="1:13" x14ac:dyDescent="0.25">
      <c r="A703" s="57"/>
      <c r="B703" s="5">
        <f>'Mg2+离子浓度'!B703</f>
        <v>21.399901728550919</v>
      </c>
      <c r="C703" s="5">
        <f t="shared" si="147"/>
        <v>7.486811963275386E-6</v>
      </c>
      <c r="D703" s="5">
        <f t="shared" si="156"/>
        <v>1093006.8311928215</v>
      </c>
      <c r="E703" s="5">
        <f t="shared" si="148"/>
        <v>8.1831366197161355</v>
      </c>
      <c r="F703" s="5">
        <f t="shared" si="149"/>
        <v>605.36559445688874</v>
      </c>
      <c r="G703" s="5">
        <f t="shared" si="150"/>
        <v>80857592.981679335</v>
      </c>
      <c r="H703" s="5">
        <f t="shared" si="151"/>
        <v>20.913979529007573</v>
      </c>
      <c r="I703" s="5">
        <f t="shared" si="152"/>
        <v>4.9410304576775121E-3</v>
      </c>
      <c r="J703" s="5">
        <f t="shared" si="157"/>
        <v>7.5854220125525794E-7</v>
      </c>
      <c r="K703" s="60">
        <f t="shared" si="153"/>
        <v>20.913978770465373</v>
      </c>
      <c r="L703" s="5">
        <f t="shared" si="154"/>
        <v>605.36557250050544</v>
      </c>
      <c r="M703" s="5">
        <f t="shared" si="155"/>
        <v>2.0913978770465375E-2</v>
      </c>
    </row>
    <row r="704" spans="1:13" x14ac:dyDescent="0.25">
      <c r="A704" s="57">
        <v>74</v>
      </c>
      <c r="B704" s="5">
        <f>'Mg2+离子浓度'!B704</f>
        <v>21.693043272809025</v>
      </c>
      <c r="C704" s="5">
        <f t="shared" si="147"/>
        <v>0.29314154425810557</v>
      </c>
      <c r="D704" s="5">
        <f t="shared" si="156"/>
        <v>0</v>
      </c>
      <c r="E704" s="5">
        <f t="shared" si="148"/>
        <v>0</v>
      </c>
      <c r="F704" s="5">
        <f t="shared" si="149"/>
        <v>605.36557250050544</v>
      </c>
      <c r="G704" s="5">
        <f t="shared" si="150"/>
        <v>2065.0964844733594</v>
      </c>
      <c r="H704" s="5">
        <f t="shared" si="151"/>
        <v>20.913978770465373</v>
      </c>
      <c r="I704" s="5">
        <f t="shared" si="152"/>
        <v>5.008713825076434E-3</v>
      </c>
      <c r="J704" s="5">
        <f t="shared" si="157"/>
        <v>1.5009628897165919E-4</v>
      </c>
      <c r="K704" s="60">
        <f t="shared" si="153"/>
        <v>20.913828674176401</v>
      </c>
      <c r="L704" s="5">
        <f t="shared" si="154"/>
        <v>605.36122788837292</v>
      </c>
      <c r="M704" s="5">
        <f t="shared" si="155"/>
        <v>2.0913828674176401E-2</v>
      </c>
    </row>
    <row r="705" spans="1:13" x14ac:dyDescent="0.25">
      <c r="A705" s="57"/>
      <c r="B705" s="5">
        <f>'Mg2+离子浓度'!B705</f>
        <v>21.693050759620988</v>
      </c>
      <c r="C705" s="5">
        <f t="shared" si="147"/>
        <v>7.486811963275386E-6</v>
      </c>
      <c r="D705" s="5">
        <f t="shared" si="156"/>
        <v>1093006.8311928215</v>
      </c>
      <c r="E705" s="5">
        <f t="shared" si="148"/>
        <v>8.1831366197161355</v>
      </c>
      <c r="F705" s="5">
        <f t="shared" si="149"/>
        <v>613.54436450808907</v>
      </c>
      <c r="G705" s="5">
        <f t="shared" si="150"/>
        <v>81950016.578173965</v>
      </c>
      <c r="H705" s="5">
        <f t="shared" si="151"/>
        <v>21.196537095855625</v>
      </c>
      <c r="I705" s="5">
        <f t="shared" si="152"/>
        <v>5.0763858088403819E-3</v>
      </c>
      <c r="J705" s="5">
        <f t="shared" si="157"/>
        <v>7.6879045833330351E-7</v>
      </c>
      <c r="K705" s="60">
        <f t="shared" si="153"/>
        <v>21.196536327065168</v>
      </c>
      <c r="L705" s="5">
        <f t="shared" si="154"/>
        <v>613.54434225506486</v>
      </c>
      <c r="M705" s="5">
        <f t="shared" si="155"/>
        <v>2.1196536327065169E-2</v>
      </c>
    </row>
    <row r="706" spans="1:13" x14ac:dyDescent="0.25">
      <c r="A706" s="57">
        <v>75</v>
      </c>
      <c r="B706" s="5">
        <f>'Mg2+离子浓度'!B706</f>
        <v>21.986192303879093</v>
      </c>
      <c r="C706" s="5">
        <f t="shared" si="147"/>
        <v>0.29314154425810557</v>
      </c>
      <c r="D706" s="5">
        <f t="shared" si="156"/>
        <v>0</v>
      </c>
      <c r="E706" s="5">
        <f t="shared" si="148"/>
        <v>0</v>
      </c>
      <c r="F706" s="5">
        <f t="shared" si="149"/>
        <v>613.54434225506486</v>
      </c>
      <c r="G706" s="5">
        <f t="shared" si="150"/>
        <v>2092.9968961166783</v>
      </c>
      <c r="H706" s="5">
        <f t="shared" si="151"/>
        <v>21.196536327065168</v>
      </c>
      <c r="I706" s="5">
        <f t="shared" si="152"/>
        <v>5.1449836074476726E-3</v>
      </c>
      <c r="J706" s="5">
        <f t="shared" si="157"/>
        <v>1.5212415947549757E-4</v>
      </c>
      <c r="K706" s="60">
        <f t="shared" si="153"/>
        <v>21.196384202905694</v>
      </c>
      <c r="L706" s="5">
        <f t="shared" si="154"/>
        <v>613.5399389452067</v>
      </c>
      <c r="M706" s="5">
        <f t="shared" si="155"/>
        <v>2.1196384202905694E-2</v>
      </c>
    </row>
    <row r="707" spans="1:13" x14ac:dyDescent="0.25">
      <c r="A707" s="57"/>
      <c r="B707" s="5">
        <f>'Mg2+离子浓度'!B707</f>
        <v>21.986199790691057</v>
      </c>
      <c r="C707" s="5">
        <f t="shared" si="147"/>
        <v>7.486811963275386E-6</v>
      </c>
      <c r="D707" s="5">
        <f t="shared" si="156"/>
        <v>1093006.8311928215</v>
      </c>
      <c r="E707" s="5">
        <f t="shared" si="148"/>
        <v>8.1831366197161355</v>
      </c>
      <c r="F707" s="5">
        <f t="shared" si="149"/>
        <v>621.72307556492285</v>
      </c>
      <c r="G707" s="5">
        <f t="shared" si="150"/>
        <v>83042432.294897228</v>
      </c>
      <c r="H707" s="5">
        <f t="shared" si="151"/>
        <v>21.479092624584922</v>
      </c>
      <c r="I707" s="5">
        <f t="shared" si="152"/>
        <v>5.2135695843063866E-3</v>
      </c>
      <c r="J707" s="5">
        <f t="shared" si="157"/>
        <v>7.7903864148954541E-7</v>
      </c>
      <c r="K707" s="60">
        <f t="shared" si="153"/>
        <v>21.479091845546282</v>
      </c>
      <c r="L707" s="5">
        <f t="shared" si="154"/>
        <v>621.72305301526001</v>
      </c>
      <c r="M707" s="5">
        <f t="shared" si="155"/>
        <v>2.1479091845546281E-2</v>
      </c>
    </row>
    <row r="708" spans="1:13" x14ac:dyDescent="0.25">
      <c r="A708" s="57">
        <v>76</v>
      </c>
      <c r="B708" s="5">
        <f>'Mg2+离子浓度'!B708</f>
        <v>22.279341334949162</v>
      </c>
      <c r="C708" s="5">
        <f t="shared" si="147"/>
        <v>0.29314154425810557</v>
      </c>
      <c r="D708" s="5">
        <f t="shared" si="156"/>
        <v>0</v>
      </c>
      <c r="E708" s="5">
        <f t="shared" si="148"/>
        <v>0</v>
      </c>
      <c r="F708" s="5">
        <f t="shared" si="149"/>
        <v>621.72305301526001</v>
      </c>
      <c r="G708" s="5">
        <f t="shared" si="150"/>
        <v>2120.8971065112651</v>
      </c>
      <c r="H708" s="5">
        <f t="shared" si="151"/>
        <v>21.479091845546282</v>
      </c>
      <c r="I708" s="5">
        <f t="shared" si="152"/>
        <v>5.2830818074598024E-3</v>
      </c>
      <c r="J708" s="5">
        <f t="shared" si="157"/>
        <v>1.5415201535208333E-4</v>
      </c>
      <c r="K708" s="60">
        <f t="shared" si="153"/>
        <v>21.478937693530931</v>
      </c>
      <c r="L708" s="5">
        <f t="shared" si="154"/>
        <v>621.71859100809957</v>
      </c>
      <c r="M708" s="5">
        <f t="shared" si="155"/>
        <v>2.1478937693530931E-2</v>
      </c>
    </row>
    <row r="709" spans="1:13" x14ac:dyDescent="0.25">
      <c r="A709" s="57"/>
      <c r="B709" s="5">
        <f>'Mg2+离子浓度'!B709</f>
        <v>22.279348821761126</v>
      </c>
      <c r="C709" s="5">
        <f t="shared" si="147"/>
        <v>7.486811963275386E-6</v>
      </c>
      <c r="D709" s="5">
        <f t="shared" si="156"/>
        <v>1093006.8311928215</v>
      </c>
      <c r="E709" s="5">
        <f t="shared" si="148"/>
        <v>8.1831366197161355</v>
      </c>
      <c r="F709" s="5">
        <f t="shared" si="149"/>
        <v>629.90172762781572</v>
      </c>
      <c r="G709" s="5">
        <f t="shared" si="150"/>
        <v>84134840.131905973</v>
      </c>
      <c r="H709" s="5">
        <f t="shared" si="151"/>
        <v>21.761646115210159</v>
      </c>
      <c r="I709" s="5">
        <f t="shared" si="152"/>
        <v>5.3525817642908497E-3</v>
      </c>
      <c r="J709" s="5">
        <f t="shared" si="157"/>
        <v>7.8928675072451674E-7</v>
      </c>
      <c r="K709" s="60">
        <f t="shared" si="153"/>
        <v>21.761645325923407</v>
      </c>
      <c r="L709" s="5">
        <f t="shared" si="154"/>
        <v>629.90170478151595</v>
      </c>
      <c r="M709" s="5">
        <f t="shared" si="155"/>
        <v>2.1761645325923406E-2</v>
      </c>
    </row>
    <row r="710" spans="1:13" x14ac:dyDescent="0.25">
      <c r="A710" s="57">
        <v>77</v>
      </c>
      <c r="B710" s="5">
        <f>'Mg2+离子浓度'!B710</f>
        <v>22.572490366019231</v>
      </c>
      <c r="C710" s="5">
        <f t="shared" si="147"/>
        <v>0.29314154425810557</v>
      </c>
      <c r="D710" s="5">
        <f t="shared" si="156"/>
        <v>0</v>
      </c>
      <c r="E710" s="5">
        <f t="shared" si="148"/>
        <v>0</v>
      </c>
      <c r="F710" s="5">
        <f t="shared" si="149"/>
        <v>629.90170478151595</v>
      </c>
      <c r="G710" s="5">
        <f t="shared" si="150"/>
        <v>2148.7971156585691</v>
      </c>
      <c r="H710" s="5">
        <f t="shared" si="151"/>
        <v>21.761645325923404</v>
      </c>
      <c r="I710" s="5">
        <f t="shared" si="152"/>
        <v>5.4230084053281929E-3</v>
      </c>
      <c r="J710" s="5">
        <f t="shared" si="157"/>
        <v>1.5617985660152192E-4</v>
      </c>
      <c r="K710" s="60">
        <f t="shared" si="153"/>
        <v>21.761489146066801</v>
      </c>
      <c r="L710" s="5">
        <f t="shared" si="154"/>
        <v>629.8971840774766</v>
      </c>
      <c r="M710" s="5">
        <f t="shared" si="155"/>
        <v>2.1761489146066799E-2</v>
      </c>
    </row>
    <row r="711" spans="1:13" x14ac:dyDescent="0.25">
      <c r="A711" s="57"/>
      <c r="B711" s="5">
        <f>'Mg2+离子浓度'!B711</f>
        <v>22.572497852831194</v>
      </c>
      <c r="C711" s="5">
        <f t="shared" si="147"/>
        <v>7.486811963275386E-6</v>
      </c>
      <c r="D711" s="5">
        <f t="shared" si="156"/>
        <v>1093006.8311928215</v>
      </c>
      <c r="E711" s="5">
        <f t="shared" si="148"/>
        <v>8.1831366197161355</v>
      </c>
      <c r="F711" s="5">
        <f t="shared" si="149"/>
        <v>638.08032069719275</v>
      </c>
      <c r="G711" s="5">
        <f t="shared" si="150"/>
        <v>85227240.089256987</v>
      </c>
      <c r="H711" s="5">
        <f t="shared" si="151"/>
        <v>22.044197567746028</v>
      </c>
      <c r="I711" s="5">
        <f t="shared" si="152"/>
        <v>5.4934223290092864E-3</v>
      </c>
      <c r="J711" s="5">
        <f t="shared" si="157"/>
        <v>7.995347860387505E-7</v>
      </c>
      <c r="K711" s="60">
        <f t="shared" si="153"/>
        <v>22.044196768211243</v>
      </c>
      <c r="L711" s="5">
        <f t="shared" si="154"/>
        <v>638.08029755425855</v>
      </c>
      <c r="M711" s="5">
        <f t="shared" si="155"/>
        <v>2.2044196768211243E-2</v>
      </c>
    </row>
    <row r="712" spans="1:13" x14ac:dyDescent="0.25">
      <c r="A712" s="57">
        <v>78</v>
      </c>
      <c r="B712" s="5">
        <f>'Mg2+离子浓度'!B712</f>
        <v>22.8656393970893</v>
      </c>
      <c r="C712" s="5">
        <f t="shared" si="147"/>
        <v>0.29314154425810557</v>
      </c>
      <c r="D712" s="5">
        <f t="shared" si="156"/>
        <v>0</v>
      </c>
      <c r="E712" s="5">
        <f t="shared" si="148"/>
        <v>0</v>
      </c>
      <c r="F712" s="5">
        <f t="shared" si="149"/>
        <v>638.08029755425855</v>
      </c>
      <c r="G712" s="5">
        <f t="shared" si="150"/>
        <v>2176.6969235600427</v>
      </c>
      <c r="H712" s="5">
        <f t="shared" si="151"/>
        <v>22.044196768211243</v>
      </c>
      <c r="I712" s="5">
        <f t="shared" si="152"/>
        <v>5.5647633812684122E-3</v>
      </c>
      <c r="J712" s="5">
        <f t="shared" si="157"/>
        <v>1.5820768322391887E-4</v>
      </c>
      <c r="K712" s="60">
        <f t="shared" si="153"/>
        <v>22.044038560528019</v>
      </c>
      <c r="L712" s="5">
        <f t="shared" si="154"/>
        <v>638.07571815376389</v>
      </c>
      <c r="M712" s="5">
        <f t="shared" si="155"/>
        <v>2.2044038560528018E-2</v>
      </c>
    </row>
    <row r="713" spans="1:13" x14ac:dyDescent="0.25">
      <c r="A713" s="57"/>
      <c r="B713" s="5">
        <f>'Mg2+离子浓度'!B713</f>
        <v>22.865646883901263</v>
      </c>
      <c r="C713" s="5">
        <f t="shared" si="147"/>
        <v>7.486811963275386E-6</v>
      </c>
      <c r="D713" s="5">
        <f t="shared" si="156"/>
        <v>1093006.8311928215</v>
      </c>
      <c r="E713" s="5">
        <f t="shared" si="148"/>
        <v>8.1831366197161355</v>
      </c>
      <c r="F713" s="5">
        <f t="shared" si="149"/>
        <v>646.25885477348004</v>
      </c>
      <c r="G713" s="5">
        <f t="shared" si="150"/>
        <v>86319632.167007163</v>
      </c>
      <c r="H713" s="5">
        <f t="shared" si="151"/>
        <v>22.326746982207251</v>
      </c>
      <c r="I713" s="5">
        <f t="shared" si="152"/>
        <v>5.6360912586774052E-3</v>
      </c>
      <c r="J713" s="5">
        <f t="shared" si="157"/>
        <v>8.0978274743278021E-7</v>
      </c>
      <c r="K713" s="60">
        <f t="shared" si="153"/>
        <v>22.326746172424503</v>
      </c>
      <c r="L713" s="5">
        <f t="shared" si="154"/>
        <v>646.25883133391346</v>
      </c>
      <c r="M713" s="5">
        <f t="shared" si="155"/>
        <v>2.2326746172424503E-2</v>
      </c>
    </row>
    <row r="714" spans="1:13" x14ac:dyDescent="0.25">
      <c r="A714" s="57">
        <v>79</v>
      </c>
      <c r="B714" s="5">
        <f>'Mg2+离子浓度'!B714</f>
        <v>23.158788428159369</v>
      </c>
      <c r="C714" s="5">
        <f t="shared" si="147"/>
        <v>0.29314154425810557</v>
      </c>
      <c r="D714" s="5">
        <f t="shared" si="156"/>
        <v>0</v>
      </c>
      <c r="E714" s="5">
        <f t="shared" si="148"/>
        <v>0</v>
      </c>
      <c r="F714" s="5">
        <f t="shared" si="149"/>
        <v>646.25883133391346</v>
      </c>
      <c r="G714" s="5">
        <f t="shared" si="150"/>
        <v>2204.5965302171389</v>
      </c>
      <c r="H714" s="5">
        <f t="shared" si="151"/>
        <v>22.326746172424503</v>
      </c>
      <c r="I714" s="5">
        <f t="shared" si="152"/>
        <v>5.7083467154962131E-3</v>
      </c>
      <c r="J714" s="5">
        <f t="shared" si="157"/>
        <v>1.6023549521937974E-4</v>
      </c>
      <c r="K714" s="60">
        <f t="shared" si="153"/>
        <v>22.326585936929284</v>
      </c>
      <c r="L714" s="5">
        <f t="shared" si="154"/>
        <v>646.25419323738663</v>
      </c>
      <c r="M714" s="5">
        <f t="shared" si="155"/>
        <v>2.2326585936929284E-2</v>
      </c>
    </row>
    <row r="715" spans="1:13" x14ac:dyDescent="0.25">
      <c r="A715" s="57"/>
      <c r="B715" s="5">
        <f>'Mg2+离子浓度'!B715</f>
        <v>23.158795914971332</v>
      </c>
      <c r="C715" s="5">
        <f t="shared" si="147"/>
        <v>7.486811963275386E-6</v>
      </c>
      <c r="D715" s="5">
        <f t="shared" si="156"/>
        <v>1093006.8311928215</v>
      </c>
      <c r="E715" s="5">
        <f t="shared" si="148"/>
        <v>8.1831366197161355</v>
      </c>
      <c r="F715" s="5">
        <f t="shared" si="149"/>
        <v>654.43732985710278</v>
      </c>
      <c r="G715" s="5">
        <f t="shared" si="150"/>
        <v>87412016.365213305</v>
      </c>
      <c r="H715" s="5">
        <f t="shared" si="151"/>
        <v>22.609294358608512</v>
      </c>
      <c r="I715" s="5">
        <f t="shared" si="152"/>
        <v>5.7805885335111004E-3</v>
      </c>
      <c r="J715" s="5">
        <f t="shared" si="157"/>
        <v>8.2003063490713898E-7</v>
      </c>
      <c r="K715" s="60">
        <f t="shared" si="153"/>
        <v>22.609293538577877</v>
      </c>
      <c r="L715" s="5">
        <f t="shared" si="154"/>
        <v>654.43730612090599</v>
      </c>
      <c r="M715" s="5">
        <f t="shared" si="155"/>
        <v>2.2609293538577876E-2</v>
      </c>
    </row>
    <row r="716" spans="1:13" x14ac:dyDescent="0.25">
      <c r="A716" s="57">
        <v>80</v>
      </c>
      <c r="B716" s="5">
        <f>'Mg2+离子浓度'!B716</f>
        <v>23.451937459229438</v>
      </c>
      <c r="C716" s="5">
        <f t="shared" si="147"/>
        <v>0.29314154425810557</v>
      </c>
      <c r="D716" s="5">
        <f t="shared" si="156"/>
        <v>0</v>
      </c>
      <c r="E716" s="5">
        <f t="shared" si="148"/>
        <v>0</v>
      </c>
      <c r="F716" s="5">
        <f t="shared" si="149"/>
        <v>654.43730612090599</v>
      </c>
      <c r="G716" s="5">
        <f t="shared" si="150"/>
        <v>2232.4959356313084</v>
      </c>
      <c r="H716" s="5">
        <f t="shared" si="151"/>
        <v>22.609293538577877</v>
      </c>
      <c r="I716" s="5">
        <f t="shared" si="152"/>
        <v>5.8537583882275384E-3</v>
      </c>
      <c r="J716" s="5">
        <f t="shared" si="157"/>
        <v>1.6226329258800997E-4</v>
      </c>
      <c r="K716" s="60">
        <f t="shared" si="153"/>
        <v>22.609131275285289</v>
      </c>
      <c r="L716" s="5">
        <f t="shared" si="154"/>
        <v>654.43260932877047</v>
      </c>
      <c r="M716" s="5">
        <f t="shared" si="155"/>
        <v>2.2609131275285289E-2</v>
      </c>
    </row>
    <row r="717" spans="1:13" x14ac:dyDescent="0.25">
      <c r="A717" s="57"/>
      <c r="B717" s="5">
        <f>'Mg2+离子浓度'!B717</f>
        <v>23.451944946041401</v>
      </c>
      <c r="C717" s="5">
        <f t="shared" si="147"/>
        <v>7.486811963275386E-6</v>
      </c>
      <c r="D717" s="5">
        <f t="shared" si="156"/>
        <v>1093006.8311928215</v>
      </c>
      <c r="E717" s="5">
        <f t="shared" si="148"/>
        <v>8.1831366197161355</v>
      </c>
      <c r="F717" s="5">
        <f t="shared" si="149"/>
        <v>662.61574594848662</v>
      </c>
      <c r="G717" s="5">
        <f t="shared" si="150"/>
        <v>88504392.68393226</v>
      </c>
      <c r="H717" s="5">
        <f t="shared" si="151"/>
        <v>22.891839696964524</v>
      </c>
      <c r="I717" s="5">
        <f t="shared" si="152"/>
        <v>5.9269141337264606E-3</v>
      </c>
      <c r="J717" s="5">
        <f t="shared" si="157"/>
        <v>8.3027844846236E-7</v>
      </c>
      <c r="K717" s="60">
        <f t="shared" si="153"/>
        <v>22.891838866686076</v>
      </c>
      <c r="L717" s="5">
        <f t="shared" si="154"/>
        <v>662.61572191566188</v>
      </c>
      <c r="M717" s="5">
        <f t="shared" si="155"/>
        <v>2.2891838866686075E-2</v>
      </c>
    </row>
    <row r="718" spans="1:13" x14ac:dyDescent="0.25">
      <c r="A718" s="57">
        <v>81</v>
      </c>
      <c r="B718" s="5">
        <f>'Mg2+离子浓度'!B718</f>
        <v>23.745086490299506</v>
      </c>
      <c r="C718" s="5">
        <f t="shared" si="147"/>
        <v>0.29314154425810557</v>
      </c>
      <c r="D718" s="5">
        <f t="shared" si="156"/>
        <v>0</v>
      </c>
      <c r="E718" s="5">
        <f t="shared" si="148"/>
        <v>0</v>
      </c>
      <c r="F718" s="5">
        <f t="shared" si="149"/>
        <v>662.61572191566188</v>
      </c>
      <c r="G718" s="5">
        <f t="shared" si="150"/>
        <v>2260.3951398040031</v>
      </c>
      <c r="H718" s="5">
        <f t="shared" si="151"/>
        <v>22.891838866686076</v>
      </c>
      <c r="I718" s="5">
        <f t="shared" si="152"/>
        <v>6.000998379678526E-3</v>
      </c>
      <c r="J718" s="5">
        <f t="shared" si="157"/>
        <v>1.6429107532991511E-4</v>
      </c>
      <c r="K718" s="60">
        <f t="shared" si="153"/>
        <v>22.891674575610747</v>
      </c>
      <c r="L718" s="5">
        <f t="shared" si="154"/>
        <v>662.61096642834093</v>
      </c>
      <c r="M718" s="5">
        <f t="shared" si="155"/>
        <v>2.2891674575610747E-2</v>
      </c>
    </row>
    <row r="719" spans="1:13" x14ac:dyDescent="0.25">
      <c r="A719" s="57"/>
      <c r="B719" s="5">
        <f>'Mg2+离子浓度'!B719</f>
        <v>23.74509397711147</v>
      </c>
      <c r="C719" s="5">
        <f t="shared" si="147"/>
        <v>7.486811963275386E-6</v>
      </c>
      <c r="D719" s="5">
        <f t="shared" si="156"/>
        <v>1093006.8311928215</v>
      </c>
      <c r="E719" s="5">
        <f t="shared" si="148"/>
        <v>8.1831366197161355</v>
      </c>
      <c r="F719" s="5">
        <f t="shared" si="149"/>
        <v>670.79410304805708</v>
      </c>
      <c r="G719" s="5">
        <f t="shared" si="150"/>
        <v>89596761.123220876</v>
      </c>
      <c r="H719" s="5">
        <f t="shared" si="151"/>
        <v>23.174382997289978</v>
      </c>
      <c r="I719" s="5">
        <f t="shared" si="152"/>
        <v>6.0750680395397615E-3</v>
      </c>
      <c r="J719" s="5">
        <f t="shared" si="157"/>
        <v>8.405261880989765E-7</v>
      </c>
      <c r="K719" s="60">
        <f t="shared" si="153"/>
        <v>23.174382156763791</v>
      </c>
      <c r="L719" s="5">
        <f t="shared" si="154"/>
        <v>670.79407871860633</v>
      </c>
      <c r="M719" s="5">
        <f t="shared" si="155"/>
        <v>2.317438215676379E-2</v>
      </c>
    </row>
    <row r="720" spans="1:13" x14ac:dyDescent="0.25">
      <c r="A720" s="57">
        <v>82</v>
      </c>
      <c r="B720" s="5">
        <f>'Mg2+离子浓度'!B720</f>
        <v>24.038235521369575</v>
      </c>
      <c r="C720" s="5">
        <f t="shared" si="147"/>
        <v>0.29314154425810557</v>
      </c>
      <c r="D720" s="5">
        <f t="shared" si="156"/>
        <v>0</v>
      </c>
      <c r="E720" s="5">
        <f t="shared" si="148"/>
        <v>0</v>
      </c>
      <c r="F720" s="5">
        <f t="shared" si="149"/>
        <v>670.79407871860633</v>
      </c>
      <c r="G720" s="5">
        <f t="shared" si="150"/>
        <v>2288.2941427366736</v>
      </c>
      <c r="H720" s="5">
        <f t="shared" si="151"/>
        <v>23.174382156763791</v>
      </c>
      <c r="I720" s="5">
        <f t="shared" si="152"/>
        <v>6.1500666700654997E-3</v>
      </c>
      <c r="J720" s="5">
        <f t="shared" si="157"/>
        <v>1.6631884344520063E-4</v>
      </c>
      <c r="K720" s="60">
        <f t="shared" si="153"/>
        <v>23.174215837920347</v>
      </c>
      <c r="L720" s="5">
        <f t="shared" si="154"/>
        <v>670.78926453652343</v>
      </c>
      <c r="M720" s="5">
        <f t="shared" si="155"/>
        <v>2.3174215837920346E-2</v>
      </c>
    </row>
    <row r="721" spans="1:13" x14ac:dyDescent="0.25">
      <c r="A721" s="57"/>
      <c r="B721" s="5">
        <f>'Mg2+离子浓度'!B721</f>
        <v>24.038243008181539</v>
      </c>
      <c r="C721" s="5">
        <f t="shared" ref="C721:C740" si="158">B721-B720</f>
        <v>7.486811963275386E-6</v>
      </c>
      <c r="D721" s="5">
        <f t="shared" si="156"/>
        <v>1093006.8311928215</v>
      </c>
      <c r="E721" s="5">
        <f t="shared" ref="E721:E740" si="159">C721*D721</f>
        <v>8.1831366197161355</v>
      </c>
      <c r="F721" s="5">
        <f t="shared" ref="F721:F740" si="160">E721+L720</f>
        <v>678.97240115623958</v>
      </c>
      <c r="G721" s="5">
        <f t="shared" ref="G721:G740" si="161">F721/C721</f>
        <v>90689121.683135971</v>
      </c>
      <c r="H721" s="5">
        <f t="shared" ref="H721:H740" si="162">F721/$C$9/96485/0.0001</f>
        <v>23.456924259599578</v>
      </c>
      <c r="I721" s="5">
        <f t="shared" ref="I721:I740" si="163">$C$8*H721/(50*0.000001)*B721</f>
        <v>6.2250502311674682E-3</v>
      </c>
      <c r="J721" s="5">
        <f t="shared" si="157"/>
        <v>8.5077385381752146E-7</v>
      </c>
      <c r="K721" s="60">
        <f t="shared" ref="K721:K740" si="164">H721-J721</f>
        <v>23.456923408825723</v>
      </c>
      <c r="L721" s="5">
        <f t="shared" ref="L721:L740" si="165">K721*0.0001*$C$9*96485</f>
        <v>678.97237653016509</v>
      </c>
      <c r="M721" s="5">
        <f t="shared" ref="M721:M740" si="166">K721*0.001</f>
        <v>2.3456923408825724E-2</v>
      </c>
    </row>
    <row r="722" spans="1:13" x14ac:dyDescent="0.25">
      <c r="A722" s="57">
        <v>83</v>
      </c>
      <c r="B722" s="5">
        <f>'Mg2+离子浓度'!B722</f>
        <v>24.331384552439644</v>
      </c>
      <c r="C722" s="5">
        <f t="shared" si="158"/>
        <v>0.29314154425810557</v>
      </c>
      <c r="D722" s="5">
        <f t="shared" si="156"/>
        <v>0</v>
      </c>
      <c r="E722" s="5">
        <f t="shared" si="159"/>
        <v>0</v>
      </c>
      <c r="F722" s="5">
        <f t="shared" si="160"/>
        <v>678.97237653016509</v>
      </c>
      <c r="G722" s="5">
        <f t="shared" si="161"/>
        <v>2316.1929444307725</v>
      </c>
      <c r="H722" s="5">
        <f t="shared" si="162"/>
        <v>23.456923408825727</v>
      </c>
      <c r="I722" s="5">
        <f t="shared" si="163"/>
        <v>6.3009632396049745E-3</v>
      </c>
      <c r="J722" s="5">
        <f t="shared" si="157"/>
        <v>1.6834659693397205E-4</v>
      </c>
      <c r="K722" s="60">
        <f t="shared" si="164"/>
        <v>23.456755062228794</v>
      </c>
      <c r="L722" s="5">
        <f t="shared" si="165"/>
        <v>678.96750365374351</v>
      </c>
      <c r="M722" s="5">
        <f t="shared" si="166"/>
        <v>2.3456755062228794E-2</v>
      </c>
    </row>
    <row r="723" spans="1:13" x14ac:dyDescent="0.25">
      <c r="A723" s="57"/>
      <c r="B723" s="5">
        <f>'Mg2+离子浓度'!B723</f>
        <v>24.331392039251607</v>
      </c>
      <c r="C723" s="5">
        <f t="shared" si="158"/>
        <v>7.486811963275386E-6</v>
      </c>
      <c r="D723" s="5">
        <f t="shared" si="156"/>
        <v>1093006.8311928215</v>
      </c>
      <c r="E723" s="5">
        <f t="shared" si="159"/>
        <v>8.1831366197161355</v>
      </c>
      <c r="F723" s="5">
        <f t="shared" si="160"/>
        <v>687.15064027345966</v>
      </c>
      <c r="G723" s="5">
        <f t="shared" si="161"/>
        <v>91781474.363734379</v>
      </c>
      <c r="H723" s="5">
        <f t="shared" si="162"/>
        <v>23.739463483908018</v>
      </c>
      <c r="I723" s="5">
        <f t="shared" si="163"/>
        <v>6.3768606888262407E-3</v>
      </c>
      <c r="J723" s="5">
        <f t="shared" si="157"/>
        <v>8.6102144561852809E-7</v>
      </c>
      <c r="K723" s="60">
        <f t="shared" si="164"/>
        <v>23.739462622886574</v>
      </c>
      <c r="L723" s="5">
        <f t="shared" si="165"/>
        <v>687.15061535076325</v>
      </c>
      <c r="M723" s="5">
        <f t="shared" si="166"/>
        <v>2.3739462622886575E-2</v>
      </c>
    </row>
    <row r="724" spans="1:13" x14ac:dyDescent="0.25">
      <c r="A724" s="57">
        <v>84</v>
      </c>
      <c r="B724" s="5">
        <f>'Mg2+离子浓度'!B724</f>
        <v>24.624533583509713</v>
      </c>
      <c r="C724" s="5">
        <f t="shared" si="158"/>
        <v>0.29314154425810557</v>
      </c>
      <c r="D724" s="5">
        <f t="shared" si="156"/>
        <v>0</v>
      </c>
      <c r="E724" s="5">
        <f t="shared" si="159"/>
        <v>0</v>
      </c>
      <c r="F724" s="5">
        <f t="shared" si="160"/>
        <v>687.15061535076325</v>
      </c>
      <c r="G724" s="5">
        <f t="shared" si="161"/>
        <v>2344.0915448877495</v>
      </c>
      <c r="H724" s="5">
        <f t="shared" si="162"/>
        <v>23.739462622886574</v>
      </c>
      <c r="I724" s="5">
        <f t="shared" si="163"/>
        <v>6.4536880685136539E-3</v>
      </c>
      <c r="J724" s="5">
        <f t="shared" si="157"/>
        <v>1.7037433579633482E-4</v>
      </c>
      <c r="K724" s="60">
        <f t="shared" si="164"/>
        <v>23.739292248550779</v>
      </c>
      <c r="L724" s="5">
        <f t="shared" si="165"/>
        <v>687.14568378042668</v>
      </c>
      <c r="M724" s="5">
        <f t="shared" si="166"/>
        <v>2.3739292248550779E-2</v>
      </c>
    </row>
    <row r="725" spans="1:13" x14ac:dyDescent="0.25">
      <c r="A725" s="57"/>
      <c r="B725" s="5">
        <f>'Mg2+离子浓度'!B725</f>
        <v>24.624541070321676</v>
      </c>
      <c r="C725" s="5">
        <f t="shared" si="158"/>
        <v>7.486811963275386E-6</v>
      </c>
      <c r="D725" s="5">
        <f t="shared" si="156"/>
        <v>1093006.8311928215</v>
      </c>
      <c r="E725" s="5">
        <f t="shared" si="159"/>
        <v>8.1831366197161355</v>
      </c>
      <c r="F725" s="5">
        <f t="shared" si="160"/>
        <v>695.32882040014283</v>
      </c>
      <c r="G725" s="5">
        <f t="shared" si="161"/>
        <v>92873819.165072933</v>
      </c>
      <c r="H725" s="5">
        <f t="shared" si="162"/>
        <v>24.022000670230014</v>
      </c>
      <c r="I725" s="5">
        <f t="shared" si="163"/>
        <v>6.5304993927329273E-3</v>
      </c>
      <c r="J725" s="5">
        <f t="shared" si="157"/>
        <v>8.7126896350252981E-7</v>
      </c>
      <c r="K725" s="60">
        <f t="shared" si="164"/>
        <v>24.021999798961051</v>
      </c>
      <c r="L725" s="5">
        <f t="shared" si="165"/>
        <v>695.32879518082711</v>
      </c>
      <c r="M725" s="5">
        <f t="shared" si="166"/>
        <v>2.4021999798961052E-2</v>
      </c>
    </row>
    <row r="726" spans="1:13" x14ac:dyDescent="0.25">
      <c r="A726" s="57">
        <v>85</v>
      </c>
      <c r="B726" s="5">
        <f>'Mg2+离子浓度'!B726</f>
        <v>24.917682614579782</v>
      </c>
      <c r="C726" s="5">
        <f t="shared" si="158"/>
        <v>0.29314154425810557</v>
      </c>
      <c r="D726" s="5">
        <f t="shared" si="156"/>
        <v>0</v>
      </c>
      <c r="E726" s="5">
        <f t="shared" si="159"/>
        <v>0</v>
      </c>
      <c r="F726" s="5">
        <f t="shared" si="160"/>
        <v>695.32879518082711</v>
      </c>
      <c r="G726" s="5">
        <f t="shared" si="161"/>
        <v>2371.9899441090593</v>
      </c>
      <c r="H726" s="5">
        <f t="shared" si="162"/>
        <v>24.021999798961048</v>
      </c>
      <c r="I726" s="5">
        <f t="shared" si="163"/>
        <v>6.6082411370084384E-3</v>
      </c>
      <c r="J726" s="5">
        <f t="shared" si="157"/>
        <v>1.7240206003239452E-4</v>
      </c>
      <c r="K726" s="60">
        <f t="shared" si="164"/>
        <v>24.021827396901017</v>
      </c>
      <c r="L726" s="5">
        <f t="shared" si="165"/>
        <v>695.32380491699837</v>
      </c>
      <c r="M726" s="5">
        <f t="shared" si="166"/>
        <v>2.4021827396901018E-2</v>
      </c>
    </row>
    <row r="727" spans="1:13" x14ac:dyDescent="0.25">
      <c r="A727" s="57"/>
      <c r="B727" s="5">
        <f>'Mg2+离子浓度'!B727</f>
        <v>24.917690101391745</v>
      </c>
      <c r="C727" s="5">
        <f t="shared" si="158"/>
        <v>7.486811963275386E-6</v>
      </c>
      <c r="D727" s="5">
        <f t="shared" si="156"/>
        <v>1093006.8311928215</v>
      </c>
      <c r="E727" s="5">
        <f t="shared" si="159"/>
        <v>8.1831366197161355</v>
      </c>
      <c r="F727" s="5">
        <f t="shared" si="160"/>
        <v>703.50694153671452</v>
      </c>
      <c r="G727" s="5">
        <f t="shared" si="161"/>
        <v>93966156.087208465</v>
      </c>
      <c r="H727" s="5">
        <f t="shared" si="162"/>
        <v>24.304535818580248</v>
      </c>
      <c r="I727" s="5">
        <f t="shared" si="163"/>
        <v>6.685966323104562E-3</v>
      </c>
      <c r="J727" s="5">
        <f t="shared" si="157"/>
        <v>8.8151640747005952E-7</v>
      </c>
      <c r="K727" s="60">
        <f t="shared" si="164"/>
        <v>24.304534937063842</v>
      </c>
      <c r="L727" s="5">
        <f t="shared" si="165"/>
        <v>703.50691602078155</v>
      </c>
      <c r="M727" s="5">
        <f t="shared" si="166"/>
        <v>2.4304534937063842E-2</v>
      </c>
    </row>
    <row r="728" spans="1:13" x14ac:dyDescent="0.25">
      <c r="A728" s="57">
        <v>86</v>
      </c>
      <c r="B728" s="5">
        <f>'Mg2+离子浓度'!B728</f>
        <v>25.210831645649851</v>
      </c>
      <c r="C728" s="5">
        <f t="shared" si="158"/>
        <v>0.29314154425810557</v>
      </c>
      <c r="D728" s="5">
        <f t="shared" si="156"/>
        <v>0</v>
      </c>
      <c r="E728" s="5">
        <f t="shared" si="159"/>
        <v>0</v>
      </c>
      <c r="F728" s="5">
        <f t="shared" si="160"/>
        <v>703.50691602078155</v>
      </c>
      <c r="G728" s="5">
        <f t="shared" si="161"/>
        <v>2399.8881420961507</v>
      </c>
      <c r="H728" s="5">
        <f t="shared" si="162"/>
        <v>24.304534937063842</v>
      </c>
      <c r="I728" s="5">
        <f t="shared" si="163"/>
        <v>6.7646224253064121E-3</v>
      </c>
      <c r="J728" s="5">
        <f t="shared" si="157"/>
        <v>1.7442976964225662E-4</v>
      </c>
      <c r="K728" s="60">
        <f t="shared" si="164"/>
        <v>24.304360507294199</v>
      </c>
      <c r="L728" s="5">
        <f t="shared" si="165"/>
        <v>703.50186706388422</v>
      </c>
      <c r="M728" s="5">
        <f t="shared" si="166"/>
        <v>2.43043605072942E-2</v>
      </c>
    </row>
    <row r="729" spans="1:13" x14ac:dyDescent="0.25">
      <c r="A729" s="57"/>
      <c r="B729" s="5">
        <f>'Mg2+离子浓度'!B729</f>
        <v>25.210839132461814</v>
      </c>
      <c r="C729" s="5">
        <f t="shared" si="158"/>
        <v>7.486811963275386E-6</v>
      </c>
      <c r="D729" s="5">
        <f t="shared" ref="D729:D792" si="167">D727</f>
        <v>1093006.8311928215</v>
      </c>
      <c r="E729" s="5">
        <f t="shared" si="159"/>
        <v>8.1831366197161355</v>
      </c>
      <c r="F729" s="5">
        <f t="shared" si="160"/>
        <v>711.68500368360037</v>
      </c>
      <c r="G729" s="5">
        <f t="shared" si="161"/>
        <v>95058485.130197808</v>
      </c>
      <c r="H729" s="5">
        <f t="shared" si="162"/>
        <v>24.587068928973427</v>
      </c>
      <c r="I729" s="5">
        <f t="shared" si="163"/>
        <v>6.8432614601583756E-3</v>
      </c>
      <c r="J729" s="5">
        <f t="shared" si="157"/>
        <v>8.9176377752165051E-7</v>
      </c>
      <c r="K729" s="60">
        <f t="shared" si="164"/>
        <v>24.587068037209647</v>
      </c>
      <c r="L729" s="5">
        <f t="shared" si="165"/>
        <v>711.68497787105196</v>
      </c>
      <c r="M729" s="5">
        <f t="shared" si="166"/>
        <v>2.4587068037209649E-2</v>
      </c>
    </row>
    <row r="730" spans="1:13" x14ac:dyDescent="0.25">
      <c r="A730" s="57">
        <v>87</v>
      </c>
      <c r="B730" s="5">
        <f>'Mg2+离子浓度'!B730</f>
        <v>25.50398067671992</v>
      </c>
      <c r="C730" s="5">
        <f t="shared" si="158"/>
        <v>0.29314154425810557</v>
      </c>
      <c r="D730" s="5">
        <f t="shared" si="167"/>
        <v>0</v>
      </c>
      <c r="E730" s="5">
        <f t="shared" si="159"/>
        <v>0</v>
      </c>
      <c r="F730" s="5">
        <f t="shared" si="160"/>
        <v>711.68497787105196</v>
      </c>
      <c r="G730" s="5">
        <f t="shared" si="161"/>
        <v>2427.7861388504757</v>
      </c>
      <c r="H730" s="5">
        <f t="shared" si="162"/>
        <v>24.587068037209647</v>
      </c>
      <c r="I730" s="5">
        <f t="shared" si="163"/>
        <v>6.9228319136248485E-3</v>
      </c>
      <c r="J730" s="5">
        <f t="shared" ref="J730:J793" si="168">H730*($C$8/3.1415926)^(1/2)*C730^(1/2)</f>
        <v>1.7645746462602657E-4</v>
      </c>
      <c r="K730" s="60">
        <f t="shared" si="164"/>
        <v>24.586891579745021</v>
      </c>
      <c r="L730" s="5">
        <f t="shared" si="165"/>
        <v>711.67987022150965</v>
      </c>
      <c r="M730" s="5">
        <f t="shared" si="166"/>
        <v>2.4586891579745022E-2</v>
      </c>
    </row>
    <row r="731" spans="1:13" x14ac:dyDescent="0.25">
      <c r="A731" s="57"/>
      <c r="B731" s="5">
        <f>'Mg2+离子浓度'!B731</f>
        <v>25.503988163531883</v>
      </c>
      <c r="C731" s="5">
        <f t="shared" si="158"/>
        <v>7.486811963275386E-6</v>
      </c>
      <c r="D731" s="5">
        <f t="shared" si="167"/>
        <v>1093006.8311928215</v>
      </c>
      <c r="E731" s="5">
        <f t="shared" si="159"/>
        <v>8.1831366197161355</v>
      </c>
      <c r="F731" s="5">
        <f t="shared" si="160"/>
        <v>719.8630068412258</v>
      </c>
      <c r="G731" s="5">
        <f t="shared" si="161"/>
        <v>96150806.294097811</v>
      </c>
      <c r="H731" s="5">
        <f t="shared" si="162"/>
        <v>24.869600001424253</v>
      </c>
      <c r="I731" s="5">
        <f t="shared" si="163"/>
        <v>7.0023847841117872E-3</v>
      </c>
      <c r="J731" s="5">
        <f t="shared" si="168"/>
        <v>9.0201107365783579E-7</v>
      </c>
      <c r="K731" s="60">
        <f t="shared" si="164"/>
        <v>24.869599099413179</v>
      </c>
      <c r="L731" s="5">
        <f t="shared" si="165"/>
        <v>719.86298073206422</v>
      </c>
      <c r="M731" s="5">
        <f t="shared" si="166"/>
        <v>2.4869599099413178E-2</v>
      </c>
    </row>
    <row r="732" spans="1:13" x14ac:dyDescent="0.25">
      <c r="A732" s="57">
        <v>88</v>
      </c>
      <c r="B732" s="5">
        <f>'Mg2+离子浓度'!B732</f>
        <v>25.797129707789988</v>
      </c>
      <c r="C732" s="5">
        <f t="shared" si="158"/>
        <v>0.29314154425810557</v>
      </c>
      <c r="D732" s="5">
        <f t="shared" si="167"/>
        <v>0</v>
      </c>
      <c r="E732" s="5">
        <f t="shared" si="159"/>
        <v>0</v>
      </c>
      <c r="F732" s="5">
        <f t="shared" si="160"/>
        <v>719.86298073206422</v>
      </c>
      <c r="G732" s="5">
        <f t="shared" si="161"/>
        <v>2455.6839343734864</v>
      </c>
      <c r="H732" s="5">
        <f t="shared" si="162"/>
        <v>24.869599099413179</v>
      </c>
      <c r="I732" s="5">
        <f t="shared" si="163"/>
        <v>7.0828695821812185E-3</v>
      </c>
      <c r="J732" s="5">
        <f t="shared" si="168"/>
        <v>1.7848514498380993E-4</v>
      </c>
      <c r="K732" s="60">
        <f t="shared" si="164"/>
        <v>24.869420614268194</v>
      </c>
      <c r="L732" s="5">
        <f t="shared" si="165"/>
        <v>719.85781439030006</v>
      </c>
      <c r="M732" s="5">
        <f t="shared" si="166"/>
        <v>2.4869420614268195E-2</v>
      </c>
    </row>
    <row r="733" spans="1:13" x14ac:dyDescent="0.25">
      <c r="A733" s="57"/>
      <c r="B733" s="5">
        <f>'Mg2+离子浓度'!B733</f>
        <v>25.797137194601952</v>
      </c>
      <c r="C733" s="5">
        <f t="shared" si="158"/>
        <v>7.486811963275386E-6</v>
      </c>
      <c r="D733" s="5">
        <f t="shared" si="167"/>
        <v>1093006.8311928215</v>
      </c>
      <c r="E733" s="5">
        <f t="shared" si="159"/>
        <v>8.1831366197161355</v>
      </c>
      <c r="F733" s="5">
        <f t="shared" si="160"/>
        <v>728.04095101001622</v>
      </c>
      <c r="G733" s="5">
        <f t="shared" si="161"/>
        <v>97243119.578965291</v>
      </c>
      <c r="H733" s="5">
        <f t="shared" si="162"/>
        <v>25.152129035947425</v>
      </c>
      <c r="I733" s="5">
        <f t="shared" si="163"/>
        <v>7.1633362751824048E-3</v>
      </c>
      <c r="J733" s="5">
        <f t="shared" si="168"/>
        <v>9.1225829587914878E-7</v>
      </c>
      <c r="K733" s="60">
        <f t="shared" si="164"/>
        <v>25.152128123689128</v>
      </c>
      <c r="L733" s="5">
        <f t="shared" si="165"/>
        <v>728.04092460424363</v>
      </c>
      <c r="M733" s="5">
        <f t="shared" si="166"/>
        <v>2.5152128123689128E-2</v>
      </c>
    </row>
    <row r="734" spans="1:13" x14ac:dyDescent="0.25">
      <c r="A734" s="57">
        <v>89</v>
      </c>
      <c r="B734" s="5">
        <f>'Mg2+离子浓度'!B734</f>
        <v>26.090278738860057</v>
      </c>
      <c r="C734" s="5">
        <f t="shared" si="158"/>
        <v>0.29314154425810557</v>
      </c>
      <c r="D734" s="5">
        <f t="shared" si="167"/>
        <v>0</v>
      </c>
      <c r="E734" s="5">
        <f t="shared" si="159"/>
        <v>0</v>
      </c>
      <c r="F734" s="5">
        <f t="shared" si="160"/>
        <v>728.04092460424363</v>
      </c>
      <c r="G734" s="5">
        <f t="shared" si="161"/>
        <v>2483.5815286666343</v>
      </c>
      <c r="H734" s="5">
        <f t="shared" si="162"/>
        <v>25.152128123689128</v>
      </c>
      <c r="I734" s="5">
        <f t="shared" si="163"/>
        <v>7.2447354111931789E-3</v>
      </c>
      <c r="J734" s="5">
        <f t="shared" si="168"/>
        <v>1.805128107157122E-4</v>
      </c>
      <c r="K734" s="60">
        <f t="shared" si="164"/>
        <v>25.151947610878413</v>
      </c>
      <c r="L734" s="5">
        <f t="shared" si="165"/>
        <v>728.03569957068112</v>
      </c>
      <c r="M734" s="5">
        <f t="shared" si="166"/>
        <v>2.5151947610878415E-2</v>
      </c>
    </row>
    <row r="735" spans="1:13" x14ac:dyDescent="0.25">
      <c r="A735" s="57"/>
      <c r="B735" s="5">
        <f>'Mg2+离子浓度'!B735</f>
        <v>26.09028622567202</v>
      </c>
      <c r="C735" s="5">
        <f t="shared" si="158"/>
        <v>7.486811963275386E-6</v>
      </c>
      <c r="D735" s="5">
        <f t="shared" si="167"/>
        <v>1093006.8311928215</v>
      </c>
      <c r="E735" s="5">
        <f t="shared" si="159"/>
        <v>8.1831366197161355</v>
      </c>
      <c r="F735" s="5">
        <f t="shared" si="160"/>
        <v>736.21883619039727</v>
      </c>
      <c r="G735" s="5">
        <f t="shared" si="161"/>
        <v>98335424.984857082</v>
      </c>
      <c r="H735" s="5">
        <f t="shared" si="162"/>
        <v>25.434656032557641</v>
      </c>
      <c r="I735" s="5">
        <f t="shared" si="163"/>
        <v>7.3261159135880258E-3</v>
      </c>
      <c r="J735" s="5">
        <f t="shared" si="168"/>
        <v>9.2250544418612227E-7</v>
      </c>
      <c r="K735" s="60">
        <f t="shared" si="164"/>
        <v>25.434655110052198</v>
      </c>
      <c r="L735" s="5">
        <f t="shared" si="165"/>
        <v>736.21880948801595</v>
      </c>
      <c r="M735" s="5">
        <f t="shared" si="166"/>
        <v>2.5434655110052197E-2</v>
      </c>
    </row>
    <row r="736" spans="1:13" x14ac:dyDescent="0.25">
      <c r="A736" s="57">
        <v>90</v>
      </c>
      <c r="B736" s="5">
        <f>'Mg2+离子浓度'!B736</f>
        <v>26.383427769930126</v>
      </c>
      <c r="C736" s="5">
        <f t="shared" si="158"/>
        <v>0.29314154425810557</v>
      </c>
      <c r="D736" s="5">
        <f t="shared" si="167"/>
        <v>0</v>
      </c>
      <c r="E736" s="5">
        <f t="shared" si="159"/>
        <v>0</v>
      </c>
      <c r="F736" s="5">
        <f t="shared" si="160"/>
        <v>736.21880948801595</v>
      </c>
      <c r="G736" s="5">
        <f t="shared" si="161"/>
        <v>2511.478921731371</v>
      </c>
      <c r="H736" s="5">
        <f t="shared" si="162"/>
        <v>25.434655110052198</v>
      </c>
      <c r="I736" s="5">
        <f t="shared" si="163"/>
        <v>7.4084293808785754E-3</v>
      </c>
      <c r="J736" s="5">
        <f t="shared" si="168"/>
        <v>1.8254046182183882E-4</v>
      </c>
      <c r="K736" s="60">
        <f t="shared" si="164"/>
        <v>25.434472569590376</v>
      </c>
      <c r="L736" s="5">
        <f t="shared" si="165"/>
        <v>736.21352576307822</v>
      </c>
      <c r="M736" s="5">
        <f t="shared" si="166"/>
        <v>2.5434472569590378E-2</v>
      </c>
    </row>
    <row r="737" spans="1:13" x14ac:dyDescent="0.25">
      <c r="A737" s="57"/>
      <c r="B737" s="5">
        <f>'Mg2+离子浓度'!B737</f>
        <v>26.383435256742089</v>
      </c>
      <c r="C737" s="5">
        <f t="shared" si="158"/>
        <v>7.486811963275386E-6</v>
      </c>
      <c r="D737" s="5">
        <f t="shared" si="167"/>
        <v>1093006.8311928215</v>
      </c>
      <c r="E737" s="5">
        <f t="shared" si="159"/>
        <v>8.1831366197161355</v>
      </c>
      <c r="F737" s="5">
        <f t="shared" si="160"/>
        <v>744.39666238279437</v>
      </c>
      <c r="G737" s="5">
        <f t="shared" si="161"/>
        <v>99427722.511830017</v>
      </c>
      <c r="H737" s="5">
        <f t="shared" si="162"/>
        <v>25.717180991269601</v>
      </c>
      <c r="I737" s="5">
        <f t="shared" si="163"/>
        <v>7.4907236795466424E-3</v>
      </c>
      <c r="J737" s="5">
        <f t="shared" si="168"/>
        <v>9.3275251857928966E-7</v>
      </c>
      <c r="K737" s="60">
        <f t="shared" si="164"/>
        <v>25.717180058517084</v>
      </c>
      <c r="L737" s="5">
        <f t="shared" si="165"/>
        <v>744.39663538380637</v>
      </c>
      <c r="M737" s="5">
        <f t="shared" si="166"/>
        <v>2.5717180058517083E-2</v>
      </c>
    </row>
    <row r="738" spans="1:13" x14ac:dyDescent="0.25">
      <c r="A738" s="57">
        <v>91</v>
      </c>
      <c r="B738" s="5">
        <f>'Mg2+离子浓度'!B738</f>
        <v>26.676576801000195</v>
      </c>
      <c r="C738" s="5">
        <f t="shared" si="158"/>
        <v>0.29314154425810557</v>
      </c>
      <c r="D738" s="5">
        <f t="shared" si="167"/>
        <v>0</v>
      </c>
      <c r="E738" s="5">
        <f t="shared" si="159"/>
        <v>0</v>
      </c>
      <c r="F738" s="5">
        <f t="shared" si="160"/>
        <v>744.39663538380637</v>
      </c>
      <c r="G738" s="5">
        <f t="shared" si="161"/>
        <v>2539.3761135691475</v>
      </c>
      <c r="H738" s="5">
        <f t="shared" si="162"/>
        <v>25.717180058517084</v>
      </c>
      <c r="I738" s="5">
        <f t="shared" si="163"/>
        <v>7.5739514714554456E-3</v>
      </c>
      <c r="J738" s="5">
        <f t="shared" si="168"/>
        <v>1.8456809830229534E-4</v>
      </c>
      <c r="K738" s="60">
        <f t="shared" si="164"/>
        <v>25.716995490418782</v>
      </c>
      <c r="L738" s="5">
        <f t="shared" si="165"/>
        <v>744.3912929679168</v>
      </c>
      <c r="M738" s="5">
        <f t="shared" si="166"/>
        <v>2.5716995490418781E-2</v>
      </c>
    </row>
    <row r="739" spans="1:13" x14ac:dyDescent="0.25">
      <c r="A739" s="57"/>
      <c r="B739" s="5">
        <f>'Mg2+离子浓度'!B739</f>
        <v>26.676584287812158</v>
      </c>
      <c r="C739" s="5">
        <f t="shared" si="158"/>
        <v>7.486811963275386E-6</v>
      </c>
      <c r="D739" s="5">
        <f t="shared" si="167"/>
        <v>1093006.8311928215</v>
      </c>
      <c r="E739" s="5">
        <f t="shared" si="159"/>
        <v>8.1831366197161355</v>
      </c>
      <c r="F739" s="5">
        <f t="shared" si="160"/>
        <v>752.57442958763295</v>
      </c>
      <c r="G739" s="5">
        <f t="shared" si="161"/>
        <v>100520012.15994091</v>
      </c>
      <c r="H739" s="5">
        <f t="shared" si="162"/>
        <v>25.99970391209801</v>
      </c>
      <c r="I739" s="5">
        <f t="shared" si="163"/>
        <v>7.6571595532764327E-3</v>
      </c>
      <c r="J739" s="5">
        <f t="shared" si="168"/>
        <v>9.4299951905918427E-7</v>
      </c>
      <c r="K739" s="60">
        <f t="shared" si="164"/>
        <v>25.99970296909849</v>
      </c>
      <c r="L739" s="5">
        <f t="shared" si="165"/>
        <v>752.57440229204042</v>
      </c>
      <c r="M739" s="5">
        <f t="shared" si="166"/>
        <v>2.5999702969098488E-2</v>
      </c>
    </row>
    <row r="740" spans="1:13" x14ac:dyDescent="0.25">
      <c r="A740" s="57">
        <v>92</v>
      </c>
      <c r="B740" s="5">
        <f>'Mg2+离子浓度'!B740</f>
        <v>26.969725832070264</v>
      </c>
      <c r="C740" s="5">
        <f t="shared" si="158"/>
        <v>0.29314154425810557</v>
      </c>
      <c r="D740" s="5">
        <f t="shared" si="167"/>
        <v>0</v>
      </c>
      <c r="E740" s="5">
        <f t="shared" si="159"/>
        <v>0</v>
      </c>
      <c r="F740" s="5">
        <f t="shared" si="160"/>
        <v>752.57440229204042</v>
      </c>
      <c r="G740" s="5">
        <f t="shared" si="161"/>
        <v>2567.2731041814154</v>
      </c>
      <c r="H740" s="5">
        <f t="shared" si="162"/>
        <v>25.99970296909849</v>
      </c>
      <c r="I740" s="5">
        <f t="shared" si="163"/>
        <v>7.7413016631420178E-3</v>
      </c>
      <c r="J740" s="5">
        <f t="shared" si="168"/>
        <v>1.8659572015718723E-4</v>
      </c>
      <c r="K740" s="60">
        <f t="shared" si="164"/>
        <v>25.999516373378331</v>
      </c>
      <c r="L740" s="5">
        <f t="shared" si="165"/>
        <v>752.56900118562248</v>
      </c>
      <c r="M740" s="5">
        <f t="shared" si="166"/>
        <v>2.5999516373378332E-2</v>
      </c>
    </row>
    <row r="741" spans="1:13" x14ac:dyDescent="0.25">
      <c r="A741" s="57"/>
      <c r="B741" s="5">
        <f>'Mg2+离子浓度'!B741</f>
        <v>26.969733318882227</v>
      </c>
      <c r="C741" s="5">
        <f t="shared" ref="C741:C766" si="169">B741-B740</f>
        <v>7.486811963275386E-6</v>
      </c>
      <c r="D741" s="5">
        <f t="shared" si="167"/>
        <v>1093006.8311928215</v>
      </c>
      <c r="E741" s="5">
        <f t="shared" ref="E741:E766" si="170">C741*D741</f>
        <v>8.1831366197161355</v>
      </c>
      <c r="F741" s="5">
        <f t="shared" ref="F741:F766" si="171">E741+L740</f>
        <v>760.75213780533863</v>
      </c>
      <c r="G741" s="5">
        <f t="shared" ref="G741:G766" si="172">F741/C741</f>
        <v>101612293.92924663</v>
      </c>
      <c r="H741" s="5">
        <f t="shared" ref="H741:H766" si="173">F741/$C$9/96485/0.0001</f>
        <v>26.282224795057562</v>
      </c>
      <c r="I741" s="5">
        <f t="shared" ref="I741:I766" si="174">$C$8*H741/(50*0.000001)*B741</f>
        <v>7.8254235149957663E-3</v>
      </c>
      <c r="J741" s="5">
        <f t="shared" si="168"/>
        <v>9.53246445626339E-7</v>
      </c>
      <c r="K741" s="60">
        <f t="shared" ref="K741:K766" si="175">H741-J741</f>
        <v>26.282223841811117</v>
      </c>
      <c r="L741" s="5">
        <f t="shared" ref="L741:L766" si="176">K741*0.0001*$C$9*96485</f>
        <v>760.75211021314374</v>
      </c>
      <c r="M741" s="5">
        <f t="shared" ref="M741:M766" si="177">K741*0.001</f>
        <v>2.6282223841811118E-2</v>
      </c>
    </row>
    <row r="742" spans="1:13" x14ac:dyDescent="0.25">
      <c r="A742" s="57">
        <v>93</v>
      </c>
      <c r="B742" s="5">
        <f>'Mg2+离子浓度'!B742</f>
        <v>27.262874863140333</v>
      </c>
      <c r="C742" s="5">
        <f t="shared" si="169"/>
        <v>0.29314154425810557</v>
      </c>
      <c r="D742" s="5">
        <f t="shared" si="167"/>
        <v>0</v>
      </c>
      <c r="E742" s="5">
        <f t="shared" si="170"/>
        <v>0</v>
      </c>
      <c r="F742" s="5">
        <f t="shared" si="171"/>
        <v>760.75211021314374</v>
      </c>
      <c r="G742" s="5">
        <f t="shared" si="172"/>
        <v>2595.1698935696263</v>
      </c>
      <c r="H742" s="5">
        <f t="shared" si="173"/>
        <v>26.282223841811117</v>
      </c>
      <c r="I742" s="5">
        <f t="shared" si="174"/>
        <v>7.910479936156711E-3</v>
      </c>
      <c r="J742" s="5">
        <f t="shared" si="168"/>
        <v>1.8862332738662008E-4</v>
      </c>
      <c r="K742" s="60">
        <f t="shared" si="175"/>
        <v>26.282035218483731</v>
      </c>
      <c r="L742" s="5">
        <f t="shared" si="176"/>
        <v>760.74665041662092</v>
      </c>
      <c r="M742" s="5">
        <f t="shared" si="177"/>
        <v>2.6282035218483733E-2</v>
      </c>
    </row>
    <row r="743" spans="1:13" x14ac:dyDescent="0.25">
      <c r="A743" s="57"/>
      <c r="B743" s="5">
        <f>'Mg2+离子浓度'!B743</f>
        <v>27.262882349952296</v>
      </c>
      <c r="C743" s="5">
        <f t="shared" si="169"/>
        <v>7.486811963275386E-6</v>
      </c>
      <c r="D743" s="5">
        <f t="shared" si="167"/>
        <v>1093006.8311928215</v>
      </c>
      <c r="E743" s="5">
        <f t="shared" si="170"/>
        <v>8.1831366197161355</v>
      </c>
      <c r="F743" s="5">
        <f t="shared" si="171"/>
        <v>768.92978703633707</v>
      </c>
      <c r="G743" s="5">
        <f t="shared" si="172"/>
        <v>102704567.81980403</v>
      </c>
      <c r="H743" s="5">
        <f t="shared" si="173"/>
        <v>26.564743640162963</v>
      </c>
      <c r="I743" s="5">
        <f t="shared" si="174"/>
        <v>7.9955155449232072E-3</v>
      </c>
      <c r="J743" s="5">
        <f t="shared" si="168"/>
        <v>9.6349329828128715E-7</v>
      </c>
      <c r="K743" s="60">
        <f t="shared" si="175"/>
        <v>26.564742676669663</v>
      </c>
      <c r="L743" s="5">
        <f t="shared" si="176"/>
        <v>768.92975914754174</v>
      </c>
      <c r="M743" s="5">
        <f t="shared" si="177"/>
        <v>2.6564742676669664E-2</v>
      </c>
    </row>
    <row r="744" spans="1:13" x14ac:dyDescent="0.25">
      <c r="A744" s="57">
        <v>94</v>
      </c>
      <c r="B744" s="5">
        <f>'Mg2+离子浓度'!B744</f>
        <v>27.556023894210401</v>
      </c>
      <c r="C744" s="5">
        <f t="shared" si="169"/>
        <v>0.29314154425810557</v>
      </c>
      <c r="D744" s="5">
        <f t="shared" si="167"/>
        <v>0</v>
      </c>
      <c r="E744" s="5">
        <f t="shared" si="170"/>
        <v>0</v>
      </c>
      <c r="F744" s="5">
        <f t="shared" si="171"/>
        <v>768.92975914754174</v>
      </c>
      <c r="G744" s="5">
        <f t="shared" si="172"/>
        <v>2623.0664817352317</v>
      </c>
      <c r="H744" s="5">
        <f t="shared" si="173"/>
        <v>26.56474267666966</v>
      </c>
      <c r="I744" s="5">
        <f t="shared" si="174"/>
        <v>8.0814862707181342E-3</v>
      </c>
      <c r="J744" s="5">
        <f t="shared" si="168"/>
        <v>1.9065091999069924E-4</v>
      </c>
      <c r="K744" s="60">
        <f t="shared" si="175"/>
        <v>26.56455202574967</v>
      </c>
      <c r="L744" s="5">
        <f t="shared" si="176"/>
        <v>768.92424066133708</v>
      </c>
      <c r="M744" s="5">
        <f t="shared" si="177"/>
        <v>2.6564552025749671E-2</v>
      </c>
    </row>
    <row r="745" spans="1:13" x14ac:dyDescent="0.25">
      <c r="A745" s="57"/>
      <c r="B745" s="5">
        <f>'Mg2+离子浓度'!B745</f>
        <v>27.556031381022365</v>
      </c>
      <c r="C745" s="5">
        <f t="shared" si="169"/>
        <v>7.486811963275386E-6</v>
      </c>
      <c r="D745" s="5">
        <f t="shared" si="167"/>
        <v>1093006.8311928215</v>
      </c>
      <c r="E745" s="5">
        <f t="shared" si="170"/>
        <v>8.1831366197161355</v>
      </c>
      <c r="F745" s="5">
        <f t="shared" si="171"/>
        <v>777.10737728105323</v>
      </c>
      <c r="G745" s="5">
        <f t="shared" si="172"/>
        <v>103796833.83166987</v>
      </c>
      <c r="H745" s="5">
        <f t="shared" si="173"/>
        <v>26.847260447428894</v>
      </c>
      <c r="I745" s="5">
        <f t="shared" si="174"/>
        <v>8.1674356232774945E-3</v>
      </c>
      <c r="J745" s="5">
        <f t="shared" si="168"/>
        <v>9.7374007702456131E-7</v>
      </c>
      <c r="K745" s="60">
        <f t="shared" si="175"/>
        <v>26.847259473688815</v>
      </c>
      <c r="L745" s="5">
        <f t="shared" si="176"/>
        <v>777.10734909565952</v>
      </c>
      <c r="M745" s="5">
        <f t="shared" si="177"/>
        <v>2.6847259473688816E-2</v>
      </c>
    </row>
    <row r="746" spans="1:13" x14ac:dyDescent="0.25">
      <c r="A746" s="57">
        <v>95</v>
      </c>
      <c r="B746" s="5">
        <f>'Mg2+离子浓度'!B746</f>
        <v>27.84917292528047</v>
      </c>
      <c r="C746" s="5">
        <f t="shared" si="169"/>
        <v>0.29314154425810557</v>
      </c>
      <c r="D746" s="5">
        <f t="shared" si="167"/>
        <v>0</v>
      </c>
      <c r="E746" s="5">
        <f t="shared" si="170"/>
        <v>0</v>
      </c>
      <c r="F746" s="5">
        <f t="shared" si="171"/>
        <v>777.10734909565952</v>
      </c>
      <c r="G746" s="5">
        <f t="shared" si="172"/>
        <v>2650.9628686796818</v>
      </c>
      <c r="H746" s="5">
        <f t="shared" si="173"/>
        <v>26.847259473688812</v>
      </c>
      <c r="I746" s="5">
        <f t="shared" si="174"/>
        <v>8.2543206470450797E-3</v>
      </c>
      <c r="J746" s="5">
        <f t="shared" si="168"/>
        <v>1.926784979695302E-4</v>
      </c>
      <c r="K746" s="60">
        <f t="shared" si="175"/>
        <v>26.847066795190841</v>
      </c>
      <c r="L746" s="5">
        <f t="shared" si="176"/>
        <v>777.10177192019648</v>
      </c>
      <c r="M746" s="5">
        <f t="shared" si="177"/>
        <v>2.6847066795190843E-2</v>
      </c>
    </row>
    <row r="747" spans="1:13" x14ac:dyDescent="0.25">
      <c r="A747" s="57"/>
      <c r="B747" s="5">
        <f>'Mg2+离子浓度'!B747</f>
        <v>27.849180412092434</v>
      </c>
      <c r="C747" s="5">
        <f t="shared" si="169"/>
        <v>7.486811963275386E-6</v>
      </c>
      <c r="D747" s="5">
        <f t="shared" si="167"/>
        <v>1093006.8311928215</v>
      </c>
      <c r="E747" s="5">
        <f t="shared" si="170"/>
        <v>8.1831366197161355</v>
      </c>
      <c r="F747" s="5">
        <f t="shared" si="171"/>
        <v>785.28490853991264</v>
      </c>
      <c r="G747" s="5">
        <f t="shared" si="172"/>
        <v>104889091.96490096</v>
      </c>
      <c r="H747" s="5">
        <f t="shared" si="173"/>
        <v>27.129775216870069</v>
      </c>
      <c r="I747" s="5">
        <f t="shared" si="174"/>
        <v>8.34118373027758E-3</v>
      </c>
      <c r="J747" s="5">
        <f t="shared" si="168"/>
        <v>9.839867818566953E-7</v>
      </c>
      <c r="K747" s="60">
        <f t="shared" si="175"/>
        <v>27.129774232883285</v>
      </c>
      <c r="L747" s="5">
        <f t="shared" si="176"/>
        <v>785.28488005792315</v>
      </c>
      <c r="M747" s="5">
        <f t="shared" si="177"/>
        <v>2.7129774232883284E-2</v>
      </c>
    </row>
    <row r="748" spans="1:13" x14ac:dyDescent="0.25">
      <c r="A748" s="57">
        <v>96</v>
      </c>
      <c r="B748" s="5">
        <f>'Mg2+离子浓度'!B748</f>
        <v>28.142321956350539</v>
      </c>
      <c r="C748" s="5">
        <f t="shared" si="169"/>
        <v>0.29314154425810557</v>
      </c>
      <c r="D748" s="5">
        <f t="shared" si="167"/>
        <v>0</v>
      </c>
      <c r="E748" s="5">
        <f t="shared" si="170"/>
        <v>0</v>
      </c>
      <c r="F748" s="5">
        <f t="shared" si="171"/>
        <v>785.28488005792315</v>
      </c>
      <c r="G748" s="5">
        <f t="shared" si="172"/>
        <v>2678.8590544044305</v>
      </c>
      <c r="H748" s="5">
        <f t="shared" si="173"/>
        <v>27.129774232883285</v>
      </c>
      <c r="I748" s="5">
        <f t="shared" si="174"/>
        <v>8.4289830453565442E-3</v>
      </c>
      <c r="J748" s="5">
        <f t="shared" si="168"/>
        <v>1.9470606132321859E-4</v>
      </c>
      <c r="K748" s="60">
        <f t="shared" si="175"/>
        <v>27.129579526821963</v>
      </c>
      <c r="L748" s="5">
        <f t="shared" si="176"/>
        <v>785.27924419362523</v>
      </c>
      <c r="M748" s="5">
        <f t="shared" si="177"/>
        <v>2.7129579526821965E-2</v>
      </c>
    </row>
    <row r="749" spans="1:13" x14ac:dyDescent="0.25">
      <c r="A749" s="57"/>
      <c r="B749" s="5">
        <f>'Mg2+离子浓度'!B749</f>
        <v>28.142329443162502</v>
      </c>
      <c r="C749" s="5">
        <f t="shared" si="169"/>
        <v>7.486811963275386E-6</v>
      </c>
      <c r="D749" s="5">
        <f t="shared" si="167"/>
        <v>1093006.8311928215</v>
      </c>
      <c r="E749" s="5">
        <f t="shared" si="170"/>
        <v>8.1831366197161355</v>
      </c>
      <c r="F749" s="5">
        <f t="shared" si="171"/>
        <v>793.46238081334138</v>
      </c>
      <c r="G749" s="5">
        <f t="shared" si="172"/>
        <v>105981342.21955423</v>
      </c>
      <c r="H749" s="5">
        <f t="shared" si="173"/>
        <v>27.412287948501191</v>
      </c>
      <c r="I749" s="5">
        <f t="shared" si="174"/>
        <v>8.516759846142594E-3</v>
      </c>
      <c r="J749" s="5">
        <f t="shared" si="168"/>
        <v>9.9423341277822213E-7</v>
      </c>
      <c r="K749" s="60">
        <f t="shared" si="175"/>
        <v>27.412286954267778</v>
      </c>
      <c r="L749" s="5">
        <f t="shared" si="176"/>
        <v>793.46235203475806</v>
      </c>
      <c r="M749" s="5">
        <f t="shared" si="177"/>
        <v>2.7412286954267777E-2</v>
      </c>
    </row>
    <row r="750" spans="1:13" x14ac:dyDescent="0.25">
      <c r="A750" s="57">
        <v>97</v>
      </c>
      <c r="B750" s="5">
        <f>'Mg2+离子浓度'!B750</f>
        <v>28.435470987420608</v>
      </c>
      <c r="C750" s="5">
        <f t="shared" si="169"/>
        <v>0.29314154425810557</v>
      </c>
      <c r="D750" s="5">
        <f t="shared" si="167"/>
        <v>0</v>
      </c>
      <c r="E750" s="5">
        <f t="shared" si="170"/>
        <v>0</v>
      </c>
      <c r="F750" s="5">
        <f t="shared" si="171"/>
        <v>793.46235203475806</v>
      </c>
      <c r="G750" s="5">
        <f t="shared" si="172"/>
        <v>2706.7550389109279</v>
      </c>
      <c r="H750" s="5">
        <f t="shared" si="173"/>
        <v>27.412286954267781</v>
      </c>
      <c r="I750" s="5">
        <f t="shared" si="174"/>
        <v>8.6054734458717065E-3</v>
      </c>
      <c r="J750" s="5">
        <f t="shared" si="168"/>
        <v>1.9673361005186988E-4</v>
      </c>
      <c r="K750" s="60">
        <f t="shared" si="175"/>
        <v>27.412090220657728</v>
      </c>
      <c r="L750" s="5">
        <f t="shared" si="176"/>
        <v>793.45665748204829</v>
      </c>
      <c r="M750" s="5">
        <f t="shared" si="177"/>
        <v>2.7412090220657728E-2</v>
      </c>
    </row>
    <row r="751" spans="1:13" x14ac:dyDescent="0.25">
      <c r="A751" s="57"/>
      <c r="B751" s="5">
        <f>'Mg2+离子浓度'!B751</f>
        <v>28.435478474232571</v>
      </c>
      <c r="C751" s="5">
        <f t="shared" si="169"/>
        <v>7.486811963275386E-6</v>
      </c>
      <c r="D751" s="5">
        <f t="shared" si="167"/>
        <v>1093006.8311928215</v>
      </c>
      <c r="E751" s="5">
        <f t="shared" si="170"/>
        <v>8.1831366197161355</v>
      </c>
      <c r="F751" s="5">
        <f t="shared" si="171"/>
        <v>801.63979410176444</v>
      </c>
      <c r="G751" s="5">
        <f t="shared" si="172"/>
        <v>107073584.59568645</v>
      </c>
      <c r="H751" s="5">
        <f t="shared" si="173"/>
        <v>27.694798642336952</v>
      </c>
      <c r="I751" s="5">
        <f t="shared" si="174"/>
        <v>8.6941639510918507E-3</v>
      </c>
      <c r="J751" s="5">
        <f t="shared" si="168"/>
        <v>1.0044799697896746E-6</v>
      </c>
      <c r="K751" s="60">
        <f t="shared" si="175"/>
        <v>27.694797637856983</v>
      </c>
      <c r="L751" s="5">
        <f t="shared" si="176"/>
        <v>801.63976502658932</v>
      </c>
      <c r="M751" s="5">
        <f t="shared" si="177"/>
        <v>2.7694797637856983E-2</v>
      </c>
    </row>
    <row r="752" spans="1:13" x14ac:dyDescent="0.25">
      <c r="A752" s="57">
        <v>98</v>
      </c>
      <c r="B752" s="5">
        <f>'Mg2+离子浓度'!B752</f>
        <v>28.728620018490677</v>
      </c>
      <c r="C752" s="5">
        <f t="shared" si="169"/>
        <v>0.29314154425810557</v>
      </c>
      <c r="D752" s="5">
        <f t="shared" si="167"/>
        <v>0</v>
      </c>
      <c r="E752" s="5">
        <f t="shared" si="170"/>
        <v>0</v>
      </c>
      <c r="F752" s="5">
        <f t="shared" si="171"/>
        <v>801.63976502658932</v>
      </c>
      <c r="G752" s="5">
        <f t="shared" si="172"/>
        <v>2734.650822200625</v>
      </c>
      <c r="H752" s="5">
        <f t="shared" si="173"/>
        <v>27.694797637856983</v>
      </c>
      <c r="I752" s="5">
        <f t="shared" si="174"/>
        <v>8.7837918288099295E-3</v>
      </c>
      <c r="J752" s="5">
        <f t="shared" si="168"/>
        <v>1.9876114415558945E-4</v>
      </c>
      <c r="K752" s="60">
        <f t="shared" si="175"/>
        <v>27.694598876712828</v>
      </c>
      <c r="L752" s="5">
        <f t="shared" si="176"/>
        <v>801.63401178589129</v>
      </c>
      <c r="M752" s="5">
        <f t="shared" si="177"/>
        <v>2.7694598876712828E-2</v>
      </c>
    </row>
    <row r="753" spans="1:13" x14ac:dyDescent="0.25">
      <c r="A753" s="57"/>
      <c r="B753" s="5">
        <f>'Mg2+离子浓度'!B753</f>
        <v>28.72862750530264</v>
      </c>
      <c r="C753" s="5">
        <f t="shared" si="169"/>
        <v>7.486811963275386E-6</v>
      </c>
      <c r="D753" s="5">
        <f t="shared" si="167"/>
        <v>1093006.8311928215</v>
      </c>
      <c r="E753" s="5">
        <f t="shared" si="170"/>
        <v>8.1831366197161355</v>
      </c>
      <c r="F753" s="5">
        <f t="shared" si="171"/>
        <v>809.81714840560744</v>
      </c>
      <c r="G753" s="5">
        <f t="shared" si="172"/>
        <v>108165819.09335448</v>
      </c>
      <c r="H753" s="5">
        <f t="shared" si="173"/>
        <v>27.977307298392063</v>
      </c>
      <c r="I753" s="5">
        <f t="shared" si="174"/>
        <v>8.8733960253448724E-3</v>
      </c>
      <c r="J753" s="5">
        <f t="shared" si="168"/>
        <v>1.0147264528915867E-6</v>
      </c>
      <c r="K753" s="60">
        <f t="shared" si="175"/>
        <v>27.977306283665609</v>
      </c>
      <c r="L753" s="5">
        <f t="shared" si="176"/>
        <v>809.8171190338428</v>
      </c>
      <c r="M753" s="5">
        <f t="shared" si="177"/>
        <v>2.7977306283665609E-2</v>
      </c>
    </row>
    <row r="754" spans="1:13" x14ac:dyDescent="0.25">
      <c r="A754" s="57">
        <v>99</v>
      </c>
      <c r="B754" s="5">
        <f>'Mg2+离子浓度'!B754</f>
        <v>29.021769049560746</v>
      </c>
      <c r="C754" s="5">
        <f t="shared" si="169"/>
        <v>0.29314154425810557</v>
      </c>
      <c r="D754" s="5">
        <f t="shared" si="167"/>
        <v>0</v>
      </c>
      <c r="E754" s="5">
        <f t="shared" si="170"/>
        <v>0</v>
      </c>
      <c r="F754" s="5">
        <f t="shared" si="171"/>
        <v>809.8171190338428</v>
      </c>
      <c r="G754" s="5">
        <f t="shared" si="172"/>
        <v>2762.5464042749745</v>
      </c>
      <c r="H754" s="5">
        <f t="shared" si="173"/>
        <v>27.977306283665605</v>
      </c>
      <c r="I754" s="5">
        <f t="shared" si="174"/>
        <v>8.9639381743907825E-3</v>
      </c>
      <c r="J754" s="5">
        <f t="shared" si="168"/>
        <v>2.0078866363448293E-4</v>
      </c>
      <c r="K754" s="60">
        <f t="shared" si="175"/>
        <v>27.977105495001972</v>
      </c>
      <c r="L754" s="5">
        <f t="shared" si="176"/>
        <v>809.81130710557954</v>
      </c>
      <c r="M754" s="5">
        <f t="shared" si="177"/>
        <v>2.7977105495001972E-2</v>
      </c>
    </row>
    <row r="755" spans="1:13" x14ac:dyDescent="0.25">
      <c r="A755" s="57"/>
      <c r="B755" s="5">
        <f>'Mg2+离子浓度'!B755</f>
        <v>29.021776536372709</v>
      </c>
      <c r="C755" s="5">
        <f t="shared" si="169"/>
        <v>7.486811963275386E-6</v>
      </c>
      <c r="D755" s="5">
        <f t="shared" si="167"/>
        <v>1093006.8311928215</v>
      </c>
      <c r="E755" s="5">
        <f t="shared" si="170"/>
        <v>8.1831366197161355</v>
      </c>
      <c r="F755" s="5">
        <f t="shared" si="171"/>
        <v>817.9944437252957</v>
      </c>
      <c r="G755" s="5">
        <f t="shared" si="172"/>
        <v>109258045.7126151</v>
      </c>
      <c r="H755" s="5">
        <f t="shared" si="173"/>
        <v>28.259813916681196</v>
      </c>
      <c r="I755" s="5">
        <f t="shared" si="174"/>
        <v>9.0544560491213465E-3</v>
      </c>
      <c r="J755" s="5">
        <f t="shared" si="168"/>
        <v>1.02497286208449E-6</v>
      </c>
      <c r="K755" s="60">
        <f t="shared" si="175"/>
        <v>28.259812891708336</v>
      </c>
      <c r="L755" s="5">
        <f t="shared" si="176"/>
        <v>817.9944140569437</v>
      </c>
      <c r="M755" s="5">
        <f t="shared" si="177"/>
        <v>2.8259812891708338E-2</v>
      </c>
    </row>
    <row r="756" spans="1:13" x14ac:dyDescent="0.25">
      <c r="A756" s="57">
        <v>100</v>
      </c>
      <c r="B756" s="5">
        <f>'Mg2+离子浓度'!B756</f>
        <v>29.314918080630815</v>
      </c>
      <c r="C756" s="5">
        <f t="shared" si="169"/>
        <v>0.29314154425810557</v>
      </c>
      <c r="D756" s="5">
        <f t="shared" si="167"/>
        <v>0</v>
      </c>
      <c r="E756" s="5">
        <f t="shared" si="170"/>
        <v>0</v>
      </c>
      <c r="F756" s="5">
        <f t="shared" si="171"/>
        <v>817.9944140569437</v>
      </c>
      <c r="G756" s="5">
        <f t="shared" si="172"/>
        <v>2790.4417851354265</v>
      </c>
      <c r="H756" s="5">
        <f t="shared" si="173"/>
        <v>28.259812891708332</v>
      </c>
      <c r="I756" s="5">
        <f t="shared" si="174"/>
        <v>9.1459124628340046E-3</v>
      </c>
      <c r="J756" s="5">
        <f t="shared" si="168"/>
        <v>2.0281616848865568E-4</v>
      </c>
      <c r="K756" s="60">
        <f t="shared" si="175"/>
        <v>28.259610075539843</v>
      </c>
      <c r="L756" s="5">
        <f t="shared" si="176"/>
        <v>817.9885434415387</v>
      </c>
      <c r="M756" s="5">
        <f t="shared" si="177"/>
        <v>2.8259610075539843E-2</v>
      </c>
    </row>
    <row r="757" spans="1:13" x14ac:dyDescent="0.25">
      <c r="A757" s="57"/>
      <c r="B757" s="5">
        <f>'Mg2+离子浓度'!B757</f>
        <v>29.314925567442778</v>
      </c>
      <c r="C757" s="5">
        <f t="shared" si="169"/>
        <v>7.486811963275386E-6</v>
      </c>
      <c r="D757" s="5">
        <f t="shared" si="167"/>
        <v>1093006.8311928215</v>
      </c>
      <c r="E757" s="5">
        <f t="shared" si="170"/>
        <v>8.1831366197161355</v>
      </c>
      <c r="F757" s="5">
        <f t="shared" si="171"/>
        <v>826.17168006125485</v>
      </c>
      <c r="G757" s="5">
        <f t="shared" si="172"/>
        <v>110350264.45352517</v>
      </c>
      <c r="H757" s="5">
        <f t="shared" si="173"/>
        <v>28.542318497219078</v>
      </c>
      <c r="I757" s="5">
        <f t="shared" si="174"/>
        <v>9.2373440026411752E-3</v>
      </c>
      <c r="J757" s="5">
        <f t="shared" si="168"/>
        <v>1.0352191973689192E-6</v>
      </c>
      <c r="K757" s="60">
        <f t="shared" si="175"/>
        <v>28.542317461999883</v>
      </c>
      <c r="L757" s="5">
        <f t="shared" si="176"/>
        <v>826.17165009631765</v>
      </c>
      <c r="M757" s="5">
        <f t="shared" si="177"/>
        <v>2.8542317461999884E-2</v>
      </c>
    </row>
    <row r="758" spans="1:13" x14ac:dyDescent="0.25">
      <c r="A758" s="57">
        <v>101</v>
      </c>
      <c r="B758" s="5">
        <f>'Mg2+离子浓度'!B758</f>
        <v>29.608067111700883</v>
      </c>
      <c r="C758" s="5">
        <f t="shared" si="169"/>
        <v>0.29314154425810557</v>
      </c>
      <c r="D758" s="5">
        <f t="shared" si="167"/>
        <v>0</v>
      </c>
      <c r="E758" s="5">
        <f t="shared" si="170"/>
        <v>0</v>
      </c>
      <c r="F758" s="5">
        <f t="shared" si="171"/>
        <v>826.17165009631765</v>
      </c>
      <c r="G758" s="5">
        <f t="shared" si="172"/>
        <v>2818.3369647834329</v>
      </c>
      <c r="H758" s="5">
        <f t="shared" si="173"/>
        <v>28.542317461999879</v>
      </c>
      <c r="I758" s="5">
        <f t="shared" si="174"/>
        <v>9.329714674359545E-3</v>
      </c>
      <c r="J758" s="5">
        <f t="shared" si="168"/>
        <v>2.0484365871821332E-4</v>
      </c>
      <c r="K758" s="60">
        <f t="shared" si="175"/>
        <v>28.542112618341161</v>
      </c>
      <c r="L758" s="5">
        <f t="shared" si="176"/>
        <v>826.16572079419416</v>
      </c>
      <c r="M758" s="5">
        <f t="shared" si="177"/>
        <v>2.8542112618341161E-2</v>
      </c>
    </row>
    <row r="759" spans="1:13" x14ac:dyDescent="0.25">
      <c r="A759" s="57"/>
      <c r="B759" s="5">
        <f>'Mg2+离子浓度'!B759</f>
        <v>29.608074598512847</v>
      </c>
      <c r="C759" s="5">
        <f t="shared" si="169"/>
        <v>7.486811963275386E-6</v>
      </c>
      <c r="D759" s="5">
        <f t="shared" si="167"/>
        <v>1093006.8311928215</v>
      </c>
      <c r="E759" s="5">
        <f t="shared" si="170"/>
        <v>8.1831366197161355</v>
      </c>
      <c r="F759" s="5">
        <f t="shared" si="171"/>
        <v>834.34885741391031</v>
      </c>
      <c r="G759" s="5">
        <f t="shared" si="172"/>
        <v>111442475.31614153</v>
      </c>
      <c r="H759" s="5">
        <f t="shared" si="173"/>
        <v>28.824821040020396</v>
      </c>
      <c r="I759" s="5">
        <f t="shared" si="174"/>
        <v>9.4220598661244395E-3</v>
      </c>
      <c r="J759" s="5">
        <f t="shared" si="168"/>
        <v>1.0454654587454066E-6</v>
      </c>
      <c r="K759" s="60">
        <f t="shared" si="175"/>
        <v>28.824819994554936</v>
      </c>
      <c r="L759" s="5">
        <f t="shared" si="176"/>
        <v>834.34882715238996</v>
      </c>
      <c r="M759" s="5">
        <f t="shared" si="177"/>
        <v>2.8824819994554936E-2</v>
      </c>
    </row>
    <row r="760" spans="1:13" x14ac:dyDescent="0.25">
      <c r="A760" s="57">
        <v>102</v>
      </c>
      <c r="B760" s="5">
        <f>'Mg2+离子浓度'!B760</f>
        <v>29.901216142770952</v>
      </c>
      <c r="C760" s="5">
        <f t="shared" si="169"/>
        <v>0.29314154425810557</v>
      </c>
      <c r="D760" s="5">
        <f t="shared" si="167"/>
        <v>0</v>
      </c>
      <c r="E760" s="5">
        <f t="shared" si="170"/>
        <v>0</v>
      </c>
      <c r="F760" s="5">
        <f t="shared" si="171"/>
        <v>834.34882715238996</v>
      </c>
      <c r="G760" s="5">
        <f t="shared" si="172"/>
        <v>2846.2319432204454</v>
      </c>
      <c r="H760" s="5">
        <f t="shared" si="173"/>
        <v>28.824819994554939</v>
      </c>
      <c r="I760" s="5">
        <f t="shared" si="174"/>
        <v>9.5153447891875298E-3</v>
      </c>
      <c r="J760" s="5">
        <f t="shared" si="168"/>
        <v>2.068711343232613E-4</v>
      </c>
      <c r="K760" s="60">
        <f t="shared" si="175"/>
        <v>28.824613123420615</v>
      </c>
      <c r="L760" s="5">
        <f t="shared" si="176"/>
        <v>834.34283916397158</v>
      </c>
      <c r="M760" s="5">
        <f t="shared" si="177"/>
        <v>2.8824613123420616E-2</v>
      </c>
    </row>
    <row r="761" spans="1:13" x14ac:dyDescent="0.25">
      <c r="A761" s="57"/>
      <c r="B761" s="5">
        <f>'Mg2+离子浓度'!B761</f>
        <v>29.901223629582915</v>
      </c>
      <c r="C761" s="5">
        <f t="shared" si="169"/>
        <v>7.486811963275386E-6</v>
      </c>
      <c r="D761" s="5">
        <f t="shared" si="167"/>
        <v>1093006.8311928215</v>
      </c>
      <c r="E761" s="5">
        <f t="shared" si="170"/>
        <v>8.1831366197161355</v>
      </c>
      <c r="F761" s="5">
        <f t="shared" si="171"/>
        <v>842.52597578368773</v>
      </c>
      <c r="G761" s="5">
        <f t="shared" si="172"/>
        <v>112534678.30052102</v>
      </c>
      <c r="H761" s="5">
        <f t="shared" si="173"/>
        <v>29.107321545099847</v>
      </c>
      <c r="I761" s="5">
        <f t="shared" si="174"/>
        <v>9.6086036197914112E-3</v>
      </c>
      <c r="J761" s="5">
        <f t="shared" si="168"/>
        <v>1.0557116462144855E-6</v>
      </c>
      <c r="K761" s="60">
        <f t="shared" si="175"/>
        <v>29.107320489388201</v>
      </c>
      <c r="L761" s="5">
        <f t="shared" si="176"/>
        <v>842.52594522558604</v>
      </c>
      <c r="M761" s="5">
        <f t="shared" si="177"/>
        <v>2.9107320489388203E-2</v>
      </c>
    </row>
    <row r="762" spans="1:13" x14ac:dyDescent="0.25">
      <c r="A762" s="57">
        <v>103</v>
      </c>
      <c r="B762" s="5">
        <f>'Mg2+离子浓度'!B762</f>
        <v>30.194365173841021</v>
      </c>
      <c r="C762" s="5">
        <f t="shared" si="169"/>
        <v>0.29314154425810557</v>
      </c>
      <c r="D762" s="5">
        <f t="shared" si="167"/>
        <v>0</v>
      </c>
      <c r="E762" s="5">
        <f t="shared" si="170"/>
        <v>0</v>
      </c>
      <c r="F762" s="5">
        <f t="shared" si="171"/>
        <v>842.52594522558604</v>
      </c>
      <c r="G762" s="5">
        <f t="shared" si="172"/>
        <v>2874.1267204479141</v>
      </c>
      <c r="H762" s="5">
        <f t="shared" si="173"/>
        <v>29.107320489388194</v>
      </c>
      <c r="I762" s="5">
        <f t="shared" si="174"/>
        <v>9.7028027875382776E-3</v>
      </c>
      <c r="J762" s="5">
        <f t="shared" si="168"/>
        <v>2.0889859530390497E-4</v>
      </c>
      <c r="K762" s="60">
        <f t="shared" si="175"/>
        <v>29.10711159079289</v>
      </c>
      <c r="L762" s="5">
        <f t="shared" si="176"/>
        <v>842.51989855129557</v>
      </c>
      <c r="M762" s="5">
        <f t="shared" si="177"/>
        <v>2.9107111590792892E-2</v>
      </c>
    </row>
    <row r="763" spans="1:13" x14ac:dyDescent="0.25">
      <c r="A763" s="57"/>
      <c r="B763" s="5">
        <f>'Mg2+离子浓度'!B763</f>
        <v>30.194372660652984</v>
      </c>
      <c r="C763" s="5">
        <f t="shared" si="169"/>
        <v>7.486811963275386E-6</v>
      </c>
      <c r="D763" s="5">
        <f t="shared" si="167"/>
        <v>1093006.8311928215</v>
      </c>
      <c r="E763" s="5">
        <f t="shared" si="170"/>
        <v>8.1831366197161355</v>
      </c>
      <c r="F763" s="5">
        <f t="shared" si="171"/>
        <v>850.70303517101172</v>
      </c>
      <c r="G763" s="5">
        <f t="shared" si="172"/>
        <v>113626873.40672036</v>
      </c>
      <c r="H763" s="5">
        <f t="shared" si="173"/>
        <v>29.389820012472114</v>
      </c>
      <c r="I763" s="5">
        <f t="shared" si="174"/>
        <v>9.7969752438625424E-3</v>
      </c>
      <c r="J763" s="5">
        <f t="shared" si="168"/>
        <v>1.0659577597766882E-6</v>
      </c>
      <c r="K763" s="60">
        <f t="shared" si="175"/>
        <v>29.389818946514353</v>
      </c>
      <c r="L763" s="5">
        <f t="shared" si="176"/>
        <v>850.7030043163312</v>
      </c>
      <c r="M763" s="5">
        <f t="shared" si="177"/>
        <v>2.9389818946514355E-2</v>
      </c>
    </row>
    <row r="764" spans="1:13" x14ac:dyDescent="0.25">
      <c r="A764" s="57">
        <v>104</v>
      </c>
      <c r="B764" s="5">
        <f>'Mg2+离子浓度'!B764</f>
        <v>30.48751420491109</v>
      </c>
      <c r="C764" s="5">
        <f t="shared" si="169"/>
        <v>0.29314154425810557</v>
      </c>
      <c r="D764" s="5">
        <f t="shared" si="167"/>
        <v>0</v>
      </c>
      <c r="E764" s="5">
        <f t="shared" si="170"/>
        <v>0</v>
      </c>
      <c r="F764" s="5">
        <f t="shared" si="171"/>
        <v>850.7030043163312</v>
      </c>
      <c r="G764" s="5">
        <f t="shared" si="172"/>
        <v>2902.0212964672905</v>
      </c>
      <c r="H764" s="5">
        <f t="shared" si="173"/>
        <v>29.38981894651435</v>
      </c>
      <c r="I764" s="5">
        <f t="shared" si="174"/>
        <v>9.8920886496322979E-3</v>
      </c>
      <c r="J764" s="5">
        <f t="shared" si="168"/>
        <v>2.1092604166024991E-4</v>
      </c>
      <c r="K764" s="60">
        <f t="shared" si="175"/>
        <v>29.389608020472689</v>
      </c>
      <c r="L764" s="5">
        <f t="shared" si="176"/>
        <v>850.69689895659212</v>
      </c>
      <c r="M764" s="5">
        <f t="shared" si="177"/>
        <v>2.9389608020472691E-2</v>
      </c>
    </row>
    <row r="765" spans="1:13" x14ac:dyDescent="0.25">
      <c r="A765" s="57"/>
      <c r="B765" s="5">
        <f>'Mg2+离子浓度'!B765</f>
        <v>30.487521691723053</v>
      </c>
      <c r="C765" s="5">
        <f t="shared" si="169"/>
        <v>7.486811963275386E-6</v>
      </c>
      <c r="D765" s="5">
        <f t="shared" si="167"/>
        <v>1093006.8311928215</v>
      </c>
      <c r="E765" s="5">
        <f t="shared" si="170"/>
        <v>8.1831366197161355</v>
      </c>
      <c r="F765" s="5">
        <f t="shared" si="171"/>
        <v>858.88003557630827</v>
      </c>
      <c r="G765" s="5">
        <f t="shared" si="172"/>
        <v>114719060.63479643</v>
      </c>
      <c r="H765" s="5">
        <f t="shared" si="173"/>
        <v>29.672316442151917</v>
      </c>
      <c r="I765" s="5">
        <f t="shared" si="174"/>
        <v>9.9871747185585006E-3</v>
      </c>
      <c r="J765" s="5">
        <f t="shared" si="168"/>
        <v>1.0762037994325489E-6</v>
      </c>
      <c r="K765" s="60">
        <f t="shared" si="175"/>
        <v>29.672315365948119</v>
      </c>
      <c r="L765" s="5">
        <f t="shared" si="176"/>
        <v>858.88000442505131</v>
      </c>
      <c r="M765" s="5">
        <f t="shared" si="177"/>
        <v>2.967231536594812E-2</v>
      </c>
    </row>
    <row r="766" spans="1:13" x14ac:dyDescent="0.25">
      <c r="A766" s="57">
        <v>105</v>
      </c>
      <c r="B766" s="5">
        <f>'Mg2+离子浓度'!B766</f>
        <v>30.780663235981159</v>
      </c>
      <c r="C766" s="5">
        <f t="shared" si="169"/>
        <v>0.29314154425810557</v>
      </c>
      <c r="D766" s="5">
        <f t="shared" si="167"/>
        <v>0</v>
      </c>
      <c r="E766" s="5">
        <f t="shared" si="170"/>
        <v>0</v>
      </c>
      <c r="F766" s="5">
        <f t="shared" si="171"/>
        <v>858.88000442505131</v>
      </c>
      <c r="G766" s="5">
        <f t="shared" si="172"/>
        <v>2929.9156712800277</v>
      </c>
      <c r="H766" s="5">
        <f t="shared" si="173"/>
        <v>29.672315365948116</v>
      </c>
      <c r="I766" s="5">
        <f t="shared" si="174"/>
        <v>1.0083202355690301E-2</v>
      </c>
      <c r="J766" s="5">
        <f t="shared" si="168"/>
        <v>2.1295347339240166E-4</v>
      </c>
      <c r="K766" s="60">
        <f t="shared" si="175"/>
        <v>29.672102412474722</v>
      </c>
      <c r="L766" s="5">
        <f t="shared" si="176"/>
        <v>858.87384038028711</v>
      </c>
      <c r="M766" s="5">
        <f t="shared" si="177"/>
        <v>2.9672102412474723E-2</v>
      </c>
    </row>
    <row r="767" spans="1:13" x14ac:dyDescent="0.25">
      <c r="A767" s="57"/>
      <c r="B767" s="5">
        <f>'Mg2+离子浓度'!B767</f>
        <v>30.780670722793122</v>
      </c>
      <c r="C767" s="5">
        <f t="shared" ref="C767:C830" si="178">B767-B766</f>
        <v>7.486811963275386E-6</v>
      </c>
      <c r="D767" s="5">
        <f t="shared" si="167"/>
        <v>1093006.8311928215</v>
      </c>
      <c r="E767" s="5">
        <f t="shared" ref="E767:E830" si="179">C767*D767</f>
        <v>8.1831366197161355</v>
      </c>
      <c r="F767" s="5">
        <f t="shared" ref="F767:F830" si="180">E767+L766</f>
        <v>867.05697700000326</v>
      </c>
      <c r="G767" s="5">
        <f t="shared" ref="G767:G830" si="181">F767/C767</f>
        <v>115811239.98480614</v>
      </c>
      <c r="H767" s="5">
        <f t="shared" ref="H767:H830" si="182">F767/$C$9/96485/0.0001</f>
        <v>29.954810834153953</v>
      </c>
      <c r="I767" s="5">
        <f t="shared" ref="I767:I830" si="183">$C$8*H767/(50*0.000001)*B767</f>
        <v>1.0179202024100123E-2</v>
      </c>
      <c r="J767" s="5">
        <f t="shared" si="168"/>
        <v>1.0864497651826005E-6</v>
      </c>
      <c r="K767" s="60">
        <f t="shared" ref="K767:K830" si="184">H767-J767</f>
        <v>29.954809747704189</v>
      </c>
      <c r="L767" s="5">
        <f t="shared" ref="L767:L830" si="185">K767*0.0001*$C$9*96485</f>
        <v>867.05694555217156</v>
      </c>
      <c r="M767" s="5">
        <f t="shared" ref="M767:M830" si="186">K767*0.001</f>
        <v>2.9954809747704189E-2</v>
      </c>
    </row>
    <row r="768" spans="1:13" x14ac:dyDescent="0.25">
      <c r="A768" s="57">
        <v>106</v>
      </c>
      <c r="B768" s="5">
        <f>'Mg2+离子浓度'!B768</f>
        <v>31.073812267051228</v>
      </c>
      <c r="C768" s="5">
        <f t="shared" si="178"/>
        <v>0.29314154425810557</v>
      </c>
      <c r="D768" s="5">
        <f t="shared" si="167"/>
        <v>0</v>
      </c>
      <c r="E768" s="5">
        <f t="shared" si="179"/>
        <v>0</v>
      </c>
      <c r="F768" s="5">
        <f t="shared" si="180"/>
        <v>867.05694555217156</v>
      </c>
      <c r="G768" s="5">
        <f t="shared" si="181"/>
        <v>2957.8098448875753</v>
      </c>
      <c r="H768" s="5">
        <f t="shared" si="182"/>
        <v>29.954809747704182</v>
      </c>
      <c r="I768" s="5">
        <f t="shared" si="183"/>
        <v>1.027614388593317E-2</v>
      </c>
      <c r="J768" s="5">
        <f t="shared" si="168"/>
        <v>2.1498089050046569E-4</v>
      </c>
      <c r="K768" s="60">
        <f t="shared" si="184"/>
        <v>29.954594766813681</v>
      </c>
      <c r="L768" s="5">
        <f t="shared" si="185"/>
        <v>867.05072282280537</v>
      </c>
      <c r="M768" s="5">
        <f t="shared" si="186"/>
        <v>2.9954594766813683E-2</v>
      </c>
    </row>
    <row r="769" spans="1:13" x14ac:dyDescent="0.25">
      <c r="A769" s="57"/>
      <c r="B769" s="5">
        <f>'Mg2+离子浓度'!B769</f>
        <v>31.073819753863191</v>
      </c>
      <c r="C769" s="5">
        <f t="shared" si="178"/>
        <v>7.486811963275386E-6</v>
      </c>
      <c r="D769" s="5">
        <f t="shared" si="167"/>
        <v>1093006.8311928215</v>
      </c>
      <c r="E769" s="5">
        <f t="shared" si="179"/>
        <v>8.1831366197161355</v>
      </c>
      <c r="F769" s="5">
        <f t="shared" si="180"/>
        <v>875.23385944252152</v>
      </c>
      <c r="G769" s="5">
        <f t="shared" si="181"/>
        <v>116903411.45680621</v>
      </c>
      <c r="H769" s="5">
        <f t="shared" si="182"/>
        <v>30.237303188492913</v>
      </c>
      <c r="I769" s="5">
        <f t="shared" si="183"/>
        <v>1.0373057140708443E-2</v>
      </c>
      <c r="J769" s="5">
        <f t="shared" si="168"/>
        <v>1.0966956570273757E-6</v>
      </c>
      <c r="K769" s="60">
        <f t="shared" si="184"/>
        <v>30.237302091797254</v>
      </c>
      <c r="L769" s="5">
        <f t="shared" si="185"/>
        <v>875.23382769811747</v>
      </c>
      <c r="M769" s="5">
        <f t="shared" si="186"/>
        <v>3.0237302091797254E-2</v>
      </c>
    </row>
    <row r="770" spans="1:13" x14ac:dyDescent="0.25">
      <c r="A770" s="57">
        <v>107</v>
      </c>
      <c r="B770" s="5">
        <f>'Mg2+离子浓度'!B770</f>
        <v>31.366961298121296</v>
      </c>
      <c r="C770" s="5">
        <f t="shared" si="178"/>
        <v>0.29314154425810557</v>
      </c>
      <c r="D770" s="5">
        <f t="shared" si="167"/>
        <v>0</v>
      </c>
      <c r="E770" s="5">
        <f t="shared" si="179"/>
        <v>0</v>
      </c>
      <c r="F770" s="5">
        <f t="shared" si="180"/>
        <v>875.23382769811747</v>
      </c>
      <c r="G770" s="5">
        <f t="shared" si="181"/>
        <v>2985.7038172913858</v>
      </c>
      <c r="H770" s="5">
        <f t="shared" si="182"/>
        <v>30.237302091797254</v>
      </c>
      <c r="I770" s="5">
        <f t="shared" si="183"/>
        <v>1.0470913220581992E-2</v>
      </c>
      <c r="J770" s="5">
        <f t="shared" si="168"/>
        <v>2.1700829298454744E-4</v>
      </c>
      <c r="K770" s="60">
        <f t="shared" si="184"/>
        <v>30.237085083504269</v>
      </c>
      <c r="L770" s="5">
        <f t="shared" si="185"/>
        <v>875.2275462845729</v>
      </c>
      <c r="M770" s="5">
        <f t="shared" si="186"/>
        <v>3.023708508350427E-2</v>
      </c>
    </row>
    <row r="771" spans="1:13" x14ac:dyDescent="0.25">
      <c r="A771" s="57"/>
      <c r="B771" s="5">
        <f>'Mg2+离子浓度'!B771</f>
        <v>31.36696878493326</v>
      </c>
      <c r="C771" s="5">
        <f t="shared" si="178"/>
        <v>7.486811963275386E-6</v>
      </c>
      <c r="D771" s="5">
        <f t="shared" si="167"/>
        <v>1093006.8311928215</v>
      </c>
      <c r="E771" s="5">
        <f t="shared" si="179"/>
        <v>8.1831366197161355</v>
      </c>
      <c r="F771" s="5">
        <f t="shared" si="180"/>
        <v>883.41068290428905</v>
      </c>
      <c r="G771" s="5">
        <f t="shared" si="181"/>
        <v>117995575.05085355</v>
      </c>
      <c r="H771" s="5">
        <f t="shared" si="182"/>
        <v>30.5197935051835</v>
      </c>
      <c r="I771" s="5">
        <f t="shared" si="183"/>
        <v>1.0568740048604685E-2</v>
      </c>
      <c r="J771" s="5">
        <f t="shared" si="168"/>
        <v>1.106941474967408E-6</v>
      </c>
      <c r="K771" s="60">
        <f t="shared" si="184"/>
        <v>30.519792398242025</v>
      </c>
      <c r="L771" s="5">
        <f t="shared" si="185"/>
        <v>883.41065086331469</v>
      </c>
      <c r="M771" s="5">
        <f t="shared" si="186"/>
        <v>3.0519792398242027E-2</v>
      </c>
    </row>
    <row r="772" spans="1:13" x14ac:dyDescent="0.25">
      <c r="A772" s="57">
        <v>108</v>
      </c>
      <c r="B772" s="5">
        <f>'Mg2+离子浓度'!B772</f>
        <v>31.660110329191365</v>
      </c>
      <c r="C772" s="5">
        <f t="shared" si="178"/>
        <v>0.29314154425810557</v>
      </c>
      <c r="D772" s="5">
        <f t="shared" si="167"/>
        <v>0</v>
      </c>
      <c r="E772" s="5">
        <f t="shared" si="179"/>
        <v>0</v>
      </c>
      <c r="F772" s="5">
        <f t="shared" si="180"/>
        <v>883.41065086331469</v>
      </c>
      <c r="G772" s="5">
        <f t="shared" si="181"/>
        <v>3013.5975884929103</v>
      </c>
      <c r="H772" s="5">
        <f t="shared" si="182"/>
        <v>30.519792398242028</v>
      </c>
      <c r="I772" s="5">
        <f t="shared" si="183"/>
        <v>1.0667510339858039E-2</v>
      </c>
      <c r="J772" s="5">
        <f t="shared" si="168"/>
        <v>2.190356808447525E-4</v>
      </c>
      <c r="K772" s="60">
        <f t="shared" si="184"/>
        <v>30.519573362561182</v>
      </c>
      <c r="L772" s="5">
        <f t="shared" si="185"/>
        <v>883.40431076601487</v>
      </c>
      <c r="M772" s="5">
        <f t="shared" si="186"/>
        <v>3.0519573362561184E-2</v>
      </c>
    </row>
    <row r="773" spans="1:13" x14ac:dyDescent="0.25">
      <c r="A773" s="57"/>
      <c r="B773" s="5">
        <f>'Mg2+离子浓度'!B773</f>
        <v>31.660117816003329</v>
      </c>
      <c r="C773" s="5">
        <f t="shared" si="178"/>
        <v>7.486811963275386E-6</v>
      </c>
      <c r="D773" s="5">
        <f t="shared" si="167"/>
        <v>1093006.8311928215</v>
      </c>
      <c r="E773" s="5">
        <f t="shared" si="179"/>
        <v>8.1831366197161355</v>
      </c>
      <c r="F773" s="5">
        <f t="shared" si="180"/>
        <v>891.58744738573102</v>
      </c>
      <c r="G773" s="5">
        <f t="shared" si="181"/>
        <v>119087730.76700497</v>
      </c>
      <c r="H773" s="5">
        <f t="shared" si="182"/>
        <v>30.802281784240417</v>
      </c>
      <c r="I773" s="5">
        <f t="shared" si="183"/>
        <v>1.0766250728010266E-2</v>
      </c>
      <c r="J773" s="5">
        <f t="shared" si="168"/>
        <v>1.1171872190032304E-6</v>
      </c>
      <c r="K773" s="60">
        <f t="shared" si="184"/>
        <v>30.8022806670532</v>
      </c>
      <c r="L773" s="5">
        <f t="shared" si="185"/>
        <v>891.58741504818852</v>
      </c>
      <c r="M773" s="5">
        <f t="shared" si="186"/>
        <v>3.0802280667053202E-2</v>
      </c>
    </row>
    <row r="774" spans="1:13" x14ac:dyDescent="0.25">
      <c r="A774" s="57">
        <v>109</v>
      </c>
      <c r="B774" s="5">
        <f>'Mg2+离子浓度'!B774</f>
        <v>31.953259360261434</v>
      </c>
      <c r="C774" s="5">
        <f t="shared" si="178"/>
        <v>0.29314154425810557</v>
      </c>
      <c r="D774" s="5">
        <f t="shared" si="167"/>
        <v>0</v>
      </c>
      <c r="E774" s="5">
        <f t="shared" si="179"/>
        <v>0</v>
      </c>
      <c r="F774" s="5">
        <f t="shared" si="180"/>
        <v>891.58741504818852</v>
      </c>
      <c r="G774" s="5">
        <f t="shared" si="181"/>
        <v>3041.4911584936003</v>
      </c>
      <c r="H774" s="5">
        <f t="shared" si="182"/>
        <v>30.8022806670532</v>
      </c>
      <c r="I774" s="5">
        <f t="shared" si="183"/>
        <v>1.0865935223982768E-2</v>
      </c>
      <c r="J774" s="5">
        <f t="shared" si="168"/>
        <v>2.2106305408118625E-4</v>
      </c>
      <c r="K774" s="60">
        <f t="shared" si="184"/>
        <v>30.802059603999119</v>
      </c>
      <c r="L774" s="5">
        <f t="shared" si="185"/>
        <v>891.58101626755649</v>
      </c>
      <c r="M774" s="5">
        <f t="shared" si="186"/>
        <v>3.0802059603999121E-2</v>
      </c>
    </row>
    <row r="775" spans="1:13" x14ac:dyDescent="0.25">
      <c r="A775" s="57"/>
      <c r="B775" s="5">
        <f>'Mg2+离子浓度'!B775</f>
        <v>31.953266847073397</v>
      </c>
      <c r="C775" s="5">
        <f t="shared" si="178"/>
        <v>7.486811963275386E-6</v>
      </c>
      <c r="D775" s="5">
        <f t="shared" si="167"/>
        <v>1093006.8311928215</v>
      </c>
      <c r="E775" s="5">
        <f t="shared" si="179"/>
        <v>8.1831366197161355</v>
      </c>
      <c r="F775" s="5">
        <f t="shared" si="180"/>
        <v>899.76415288727264</v>
      </c>
      <c r="G775" s="5">
        <f t="shared" si="181"/>
        <v>120179878.60531723</v>
      </c>
      <c r="H775" s="5">
        <f t="shared" si="182"/>
        <v>31.084768025678347</v>
      </c>
      <c r="I775" s="5">
        <f t="shared" si="183"/>
        <v>1.096558915914678E-2</v>
      </c>
      <c r="J775" s="5">
        <f t="shared" si="168"/>
        <v>1.1274328891353757E-6</v>
      </c>
      <c r="K775" s="60">
        <f t="shared" si="184"/>
        <v>31.084766898245459</v>
      </c>
      <c r="L775" s="5">
        <f t="shared" si="185"/>
        <v>899.76412025316392</v>
      </c>
      <c r="M775" s="5">
        <f t="shared" si="186"/>
        <v>3.108476689824546E-2</v>
      </c>
    </row>
    <row r="776" spans="1:13" x14ac:dyDescent="0.25">
      <c r="A776" s="57">
        <v>110</v>
      </c>
      <c r="B776" s="5">
        <f>'Mg2+离子浓度'!B776</f>
        <v>32.246408391331499</v>
      </c>
      <c r="C776" s="5">
        <f t="shared" si="178"/>
        <v>0.29314154425810202</v>
      </c>
      <c r="D776" s="5">
        <f t="shared" si="167"/>
        <v>0</v>
      </c>
      <c r="E776" s="5">
        <f t="shared" si="179"/>
        <v>0</v>
      </c>
      <c r="F776" s="5">
        <f t="shared" si="180"/>
        <v>899.76412025316392</v>
      </c>
      <c r="G776" s="5">
        <f t="shared" si="181"/>
        <v>3069.3845272949425</v>
      </c>
      <c r="H776" s="5">
        <f t="shared" si="182"/>
        <v>31.084766898245462</v>
      </c>
      <c r="I776" s="5">
        <f t="shared" si="183"/>
        <v>1.1066187853177834E-2</v>
      </c>
      <c r="J776" s="5">
        <f t="shared" si="168"/>
        <v>2.2309041269395286E-4</v>
      </c>
      <c r="K776" s="60">
        <f t="shared" si="184"/>
        <v>31.08454380783277</v>
      </c>
      <c r="L776" s="5">
        <f t="shared" si="185"/>
        <v>899.75766278962351</v>
      </c>
      <c r="M776" s="5">
        <f t="shared" si="186"/>
        <v>3.1084543807832769E-2</v>
      </c>
    </row>
    <row r="777" spans="1:13" x14ac:dyDescent="0.25">
      <c r="A777" s="57"/>
      <c r="B777" s="5">
        <f>'Mg2+离子浓度'!B777</f>
        <v>32.246415878143466</v>
      </c>
      <c r="C777" s="5">
        <f t="shared" si="178"/>
        <v>7.4868119668280997E-6</v>
      </c>
      <c r="D777" s="5">
        <f t="shared" si="167"/>
        <v>1093006.8311928215</v>
      </c>
      <c r="E777" s="5">
        <f t="shared" si="179"/>
        <v>8.1831366235992764</v>
      </c>
      <c r="F777" s="5">
        <f t="shared" si="180"/>
        <v>907.94079941322275</v>
      </c>
      <c r="G777" s="5">
        <f t="shared" si="181"/>
        <v>121272018.50881872</v>
      </c>
      <c r="H777" s="5">
        <f t="shared" si="182"/>
        <v>31.367252229646152</v>
      </c>
      <c r="I777" s="5">
        <f t="shared" si="183"/>
        <v>1.1166755322283792E-2</v>
      </c>
      <c r="J777" s="5">
        <f t="shared" si="168"/>
        <v>1.1376784856391739E-6</v>
      </c>
      <c r="K777" s="60">
        <f t="shared" si="184"/>
        <v>31.367251091967667</v>
      </c>
      <c r="L777" s="5">
        <f t="shared" si="185"/>
        <v>907.94076648255032</v>
      </c>
      <c r="M777" s="5">
        <f t="shared" si="186"/>
        <v>3.1367251091967668E-2</v>
      </c>
    </row>
    <row r="778" spans="1:13" x14ac:dyDescent="0.25">
      <c r="A778" s="57">
        <v>111</v>
      </c>
      <c r="B778" s="5">
        <f>'Mg2+离子浓度'!B778</f>
        <v>32.539557422401572</v>
      </c>
      <c r="C778" s="5">
        <f t="shared" si="178"/>
        <v>0.29314154425810557</v>
      </c>
      <c r="D778" s="5">
        <f t="shared" si="167"/>
        <v>0</v>
      </c>
      <c r="E778" s="5">
        <f t="shared" si="179"/>
        <v>0</v>
      </c>
      <c r="F778" s="5">
        <f t="shared" si="180"/>
        <v>907.94076648255032</v>
      </c>
      <c r="G778" s="5">
        <f t="shared" si="181"/>
        <v>3097.2776949115259</v>
      </c>
      <c r="H778" s="5">
        <f t="shared" si="182"/>
        <v>31.367251091967674</v>
      </c>
      <c r="I778" s="5">
        <f t="shared" si="183"/>
        <v>1.1268268207713277E-2</v>
      </c>
      <c r="J778" s="5">
        <f t="shared" si="168"/>
        <v>2.2511775668412461E-4</v>
      </c>
      <c r="K778" s="60">
        <f t="shared" si="184"/>
        <v>31.367025974210989</v>
      </c>
      <c r="L778" s="5">
        <f t="shared" si="185"/>
        <v>907.93425033652431</v>
      </c>
      <c r="M778" s="5">
        <f t="shared" si="186"/>
        <v>3.1367025974210989E-2</v>
      </c>
    </row>
    <row r="779" spans="1:13" x14ac:dyDescent="0.25">
      <c r="A779" s="57"/>
      <c r="B779" s="5">
        <f>'Mg2+离子浓度'!B779</f>
        <v>32.539564909213539</v>
      </c>
      <c r="C779" s="5">
        <f t="shared" si="178"/>
        <v>7.4868119668280997E-6</v>
      </c>
      <c r="D779" s="5">
        <f t="shared" si="167"/>
        <v>1093006.8311928215</v>
      </c>
      <c r="E779" s="5">
        <f t="shared" si="179"/>
        <v>8.1831366235992764</v>
      </c>
      <c r="F779" s="5">
        <f t="shared" si="180"/>
        <v>916.11738696012355</v>
      </c>
      <c r="G779" s="5">
        <f t="shared" si="181"/>
        <v>122364150.59162363</v>
      </c>
      <c r="H779" s="5">
        <f t="shared" si="182"/>
        <v>31.649734396024375</v>
      </c>
      <c r="I779" s="5">
        <f t="shared" si="183"/>
        <v>1.1369749197596391E-2</v>
      </c>
      <c r="J779" s="5">
        <f t="shared" si="168"/>
        <v>1.1479240079728616E-6</v>
      </c>
      <c r="K779" s="60">
        <f t="shared" si="184"/>
        <v>31.649733248100368</v>
      </c>
      <c r="L779" s="5">
        <f t="shared" si="185"/>
        <v>916.11735373288923</v>
      </c>
      <c r="M779" s="5">
        <f t="shared" si="186"/>
        <v>3.1649733248100366E-2</v>
      </c>
    </row>
    <row r="780" spans="1:13" x14ac:dyDescent="0.25">
      <c r="A780" s="57">
        <v>112</v>
      </c>
      <c r="B780" s="5">
        <f>'Mg2+离子浓度'!B780</f>
        <v>32.832706453471644</v>
      </c>
      <c r="C780" s="5">
        <f t="shared" si="178"/>
        <v>0.29314154425810557</v>
      </c>
      <c r="D780" s="5">
        <f t="shared" si="167"/>
        <v>0</v>
      </c>
      <c r="E780" s="5">
        <f t="shared" si="179"/>
        <v>0</v>
      </c>
      <c r="F780" s="5">
        <f t="shared" si="180"/>
        <v>916.11735373288923</v>
      </c>
      <c r="G780" s="5">
        <f t="shared" si="181"/>
        <v>3125.1706613316646</v>
      </c>
      <c r="H780" s="5">
        <f t="shared" si="182"/>
        <v>31.649733248100368</v>
      </c>
      <c r="I780" s="5">
        <f t="shared" si="183"/>
        <v>1.1472176267763794E-2</v>
      </c>
      <c r="J780" s="5">
        <f t="shared" si="168"/>
        <v>2.2714508605084017E-4</v>
      </c>
      <c r="K780" s="60">
        <f t="shared" si="184"/>
        <v>31.649506103014318</v>
      </c>
      <c r="L780" s="5">
        <f t="shared" si="185"/>
        <v>916.1107789048009</v>
      </c>
      <c r="M780" s="5">
        <f t="shared" si="186"/>
        <v>3.164950610301432E-2</v>
      </c>
    </row>
    <row r="781" spans="1:13" x14ac:dyDescent="0.25">
      <c r="A781" s="57"/>
      <c r="B781" s="5">
        <f>'Mg2+离子浓度'!B781</f>
        <v>32.832713940283611</v>
      </c>
      <c r="C781" s="5">
        <f t="shared" si="178"/>
        <v>7.4868119668280997E-6</v>
      </c>
      <c r="D781" s="5">
        <f t="shared" si="167"/>
        <v>1093006.8311928215</v>
      </c>
      <c r="E781" s="5">
        <f t="shared" si="179"/>
        <v>8.1831366235992764</v>
      </c>
      <c r="F781" s="5">
        <f t="shared" si="180"/>
        <v>924.29391552840013</v>
      </c>
      <c r="G781" s="5">
        <f t="shared" si="181"/>
        <v>123456274.79675987</v>
      </c>
      <c r="H781" s="5">
        <f t="shared" si="182"/>
        <v>31.9322145248277</v>
      </c>
      <c r="I781" s="5">
        <f t="shared" si="183"/>
        <v>1.1574570765306748E-2</v>
      </c>
      <c r="J781" s="5">
        <f t="shared" si="168"/>
        <v>1.1581694564044709E-6</v>
      </c>
      <c r="K781" s="60">
        <f t="shared" si="184"/>
        <v>31.932213366658242</v>
      </c>
      <c r="L781" s="5">
        <f t="shared" si="185"/>
        <v>924.29388200460619</v>
      </c>
      <c r="M781" s="5">
        <f t="shared" si="186"/>
        <v>3.1932213366658246E-2</v>
      </c>
    </row>
    <row r="782" spans="1:13" x14ac:dyDescent="0.25">
      <c r="A782" s="57">
        <v>113</v>
      </c>
      <c r="B782" s="5">
        <f>'Mg2+离子浓度'!B782</f>
        <v>33.125855484541717</v>
      </c>
      <c r="C782" s="5">
        <f t="shared" si="178"/>
        <v>0.29314154425810557</v>
      </c>
      <c r="D782" s="5">
        <f t="shared" si="167"/>
        <v>0</v>
      </c>
      <c r="E782" s="5">
        <f t="shared" si="179"/>
        <v>0</v>
      </c>
      <c r="F782" s="5">
        <f t="shared" si="180"/>
        <v>924.29388200460619</v>
      </c>
      <c r="G782" s="5">
        <f t="shared" si="181"/>
        <v>3153.0634265567728</v>
      </c>
      <c r="H782" s="5">
        <f t="shared" si="182"/>
        <v>31.932213366658242</v>
      </c>
      <c r="I782" s="5">
        <f t="shared" si="183"/>
        <v>1.1677912013551613E-2</v>
      </c>
      <c r="J782" s="5">
        <f t="shared" si="168"/>
        <v>2.2917240079420634E-4</v>
      </c>
      <c r="K782" s="60">
        <f t="shared" si="184"/>
        <v>31.931984194257449</v>
      </c>
      <c r="L782" s="5">
        <f t="shared" si="185"/>
        <v>924.28724849487901</v>
      </c>
      <c r="M782" s="5">
        <f t="shared" si="186"/>
        <v>3.1931984194257447E-2</v>
      </c>
    </row>
    <row r="783" spans="1:13" x14ac:dyDescent="0.25">
      <c r="A783" s="57"/>
      <c r="B783" s="5">
        <f>'Mg2+离子浓度'!B783</f>
        <v>33.125862971353683</v>
      </c>
      <c r="C783" s="5">
        <f t="shared" si="178"/>
        <v>7.4868119668280997E-6</v>
      </c>
      <c r="D783" s="5">
        <f t="shared" si="167"/>
        <v>1093006.8311928215</v>
      </c>
      <c r="E783" s="5">
        <f t="shared" si="179"/>
        <v>8.1831366235992764</v>
      </c>
      <c r="F783" s="5">
        <f t="shared" si="180"/>
        <v>932.47038511847825</v>
      </c>
      <c r="G783" s="5">
        <f t="shared" si="181"/>
        <v>124548391.12428428</v>
      </c>
      <c r="H783" s="5">
        <f t="shared" si="182"/>
        <v>32.214692616070835</v>
      </c>
      <c r="I783" s="5">
        <f t="shared" si="183"/>
        <v>1.1781220005637229E-2</v>
      </c>
      <c r="J783" s="5">
        <f t="shared" si="168"/>
        <v>1.1684148309345356E-6</v>
      </c>
      <c r="K783" s="60">
        <f t="shared" si="184"/>
        <v>32.214691447656001</v>
      </c>
      <c r="L783" s="5">
        <f t="shared" si="185"/>
        <v>932.47035129812684</v>
      </c>
      <c r="M783" s="5">
        <f t="shared" si="186"/>
        <v>3.2214691447655999E-2</v>
      </c>
    </row>
    <row r="784" spans="1:13" x14ac:dyDescent="0.25">
      <c r="A784" s="57">
        <v>114</v>
      </c>
      <c r="B784" s="5">
        <f>'Mg2+离子浓度'!B784</f>
        <v>33.419004515611789</v>
      </c>
      <c r="C784" s="5">
        <f t="shared" si="178"/>
        <v>0.29314154425810557</v>
      </c>
      <c r="D784" s="5">
        <f t="shared" si="167"/>
        <v>0</v>
      </c>
      <c r="E784" s="5">
        <f t="shared" si="179"/>
        <v>0</v>
      </c>
      <c r="F784" s="5">
        <f t="shared" si="180"/>
        <v>932.47035129812684</v>
      </c>
      <c r="G784" s="5">
        <f t="shared" si="181"/>
        <v>3180.955990588302</v>
      </c>
      <c r="H784" s="5">
        <f t="shared" si="182"/>
        <v>32.214691447656001</v>
      </c>
      <c r="I784" s="5">
        <f t="shared" si="183"/>
        <v>1.1885475425299151E-2</v>
      </c>
      <c r="J784" s="5">
        <f t="shared" si="168"/>
        <v>2.3119970091432863E-4</v>
      </c>
      <c r="K784" s="60">
        <f t="shared" si="184"/>
        <v>32.214460247955088</v>
      </c>
      <c r="L784" s="5">
        <f t="shared" si="185"/>
        <v>932.46365910718418</v>
      </c>
      <c r="M784" s="5">
        <f t="shared" si="186"/>
        <v>3.2214460247955087E-2</v>
      </c>
    </row>
    <row r="785" spans="1:13" x14ac:dyDescent="0.25">
      <c r="A785" s="57"/>
      <c r="B785" s="5">
        <f>'Mg2+离子浓度'!B785</f>
        <v>33.419012002423756</v>
      </c>
      <c r="C785" s="5">
        <f t="shared" si="178"/>
        <v>7.4868119668280997E-6</v>
      </c>
      <c r="D785" s="5">
        <f t="shared" si="167"/>
        <v>1093006.8311928215</v>
      </c>
      <c r="E785" s="5">
        <f t="shared" si="179"/>
        <v>8.1831366235992764</v>
      </c>
      <c r="F785" s="5">
        <f t="shared" si="180"/>
        <v>940.64679573078342</v>
      </c>
      <c r="G785" s="5">
        <f t="shared" si="181"/>
        <v>125640499.57425371</v>
      </c>
      <c r="H785" s="5">
        <f t="shared" si="182"/>
        <v>32.497168669768477</v>
      </c>
      <c r="I785" s="5">
        <f t="shared" si="183"/>
        <v>1.1989696898810394E-2</v>
      </c>
      <c r="J785" s="5">
        <f t="shared" si="168"/>
        <v>1.1786601315635888E-6</v>
      </c>
      <c r="K785" s="60">
        <f t="shared" si="184"/>
        <v>32.497167491108343</v>
      </c>
      <c r="L785" s="5">
        <f t="shared" si="185"/>
        <v>940.64676161387661</v>
      </c>
      <c r="M785" s="5">
        <f t="shared" si="186"/>
        <v>3.2497167491108342E-2</v>
      </c>
    </row>
    <row r="786" spans="1:13" x14ac:dyDescent="0.25">
      <c r="A786" s="57">
        <v>115</v>
      </c>
      <c r="B786" s="5">
        <f>'Mg2+离子浓度'!B786</f>
        <v>33.712153546681861</v>
      </c>
      <c r="C786" s="5">
        <f t="shared" si="178"/>
        <v>0.29314154425810557</v>
      </c>
      <c r="D786" s="5">
        <f t="shared" si="167"/>
        <v>0</v>
      </c>
      <c r="E786" s="5">
        <f t="shared" si="179"/>
        <v>0</v>
      </c>
      <c r="F786" s="5">
        <f t="shared" si="180"/>
        <v>940.64676161387661</v>
      </c>
      <c r="G786" s="5">
        <f t="shared" si="181"/>
        <v>3208.8483534277043</v>
      </c>
      <c r="H786" s="5">
        <f t="shared" si="182"/>
        <v>32.497167491108343</v>
      </c>
      <c r="I786" s="5">
        <f t="shared" si="183"/>
        <v>1.2094866483229006E-2</v>
      </c>
      <c r="J786" s="5">
        <f t="shared" si="168"/>
        <v>2.3322698641131253E-4</v>
      </c>
      <c r="K786" s="60">
        <f t="shared" si="184"/>
        <v>32.496934264121933</v>
      </c>
      <c r="L786" s="5">
        <f t="shared" si="185"/>
        <v>940.6400107421415</v>
      </c>
      <c r="M786" s="5">
        <f t="shared" si="186"/>
        <v>3.2496934264121931E-2</v>
      </c>
    </row>
    <row r="787" spans="1:13" x14ac:dyDescent="0.25">
      <c r="A787" s="57"/>
      <c r="B787" s="5">
        <f>'Mg2+离子浓度'!B787</f>
        <v>33.712161033493828</v>
      </c>
      <c r="C787" s="5">
        <f t="shared" si="178"/>
        <v>7.4868119668280997E-6</v>
      </c>
      <c r="D787" s="5">
        <f t="shared" si="167"/>
        <v>1093006.8311928215</v>
      </c>
      <c r="E787" s="5">
        <f t="shared" si="179"/>
        <v>8.1831366235992764</v>
      </c>
      <c r="F787" s="5">
        <f t="shared" si="180"/>
        <v>948.82314736574074</v>
      </c>
      <c r="G787" s="5">
        <f t="shared" si="181"/>
        <v>126732600.14672492</v>
      </c>
      <c r="H787" s="5">
        <f t="shared" si="182"/>
        <v>32.779642685935315</v>
      </c>
      <c r="I787" s="5">
        <f t="shared" si="183"/>
        <v>1.2200001425048979E-2</v>
      </c>
      <c r="J787" s="5">
        <f t="shared" si="168"/>
        <v>1.1889053582921632E-6</v>
      </c>
      <c r="K787" s="60">
        <f t="shared" si="184"/>
        <v>32.779641497029957</v>
      </c>
      <c r="L787" s="5">
        <f t="shared" si="185"/>
        <v>948.82311295228055</v>
      </c>
      <c r="M787" s="5">
        <f t="shared" si="186"/>
        <v>3.2779641497029957E-2</v>
      </c>
    </row>
    <row r="788" spans="1:13" x14ac:dyDescent="0.25">
      <c r="A788" s="57">
        <v>116</v>
      </c>
      <c r="B788" s="5">
        <f>'Mg2+离子浓度'!B788</f>
        <v>34.005302577751934</v>
      </c>
      <c r="C788" s="5">
        <f t="shared" si="178"/>
        <v>0.29314154425810557</v>
      </c>
      <c r="D788" s="5">
        <f t="shared" si="167"/>
        <v>0</v>
      </c>
      <c r="E788" s="5">
        <f t="shared" si="179"/>
        <v>0</v>
      </c>
      <c r="F788" s="5">
        <f t="shared" si="180"/>
        <v>948.82311295228055</v>
      </c>
      <c r="G788" s="5">
        <f t="shared" si="181"/>
        <v>3236.7405150764293</v>
      </c>
      <c r="H788" s="5">
        <f t="shared" si="182"/>
        <v>32.779641497029957</v>
      </c>
      <c r="I788" s="5">
        <f t="shared" si="183"/>
        <v>1.2306085167563976E-2</v>
      </c>
      <c r="J788" s="5">
        <f t="shared" si="168"/>
        <v>2.3525425728526347E-4</v>
      </c>
      <c r="K788" s="60">
        <f t="shared" si="184"/>
        <v>32.779406242772673</v>
      </c>
      <c r="L788" s="5">
        <f t="shared" si="185"/>
        <v>948.81630340017648</v>
      </c>
      <c r="M788" s="5">
        <f t="shared" si="186"/>
        <v>3.2779406242772674E-2</v>
      </c>
    </row>
    <row r="789" spans="1:13" x14ac:dyDescent="0.25">
      <c r="A789" s="57"/>
      <c r="B789" s="5">
        <f>'Mg2+离子浓度'!B789</f>
        <v>34.005310064563901</v>
      </c>
      <c r="C789" s="5">
        <f t="shared" si="178"/>
        <v>7.4868119668280997E-6</v>
      </c>
      <c r="D789" s="5">
        <f t="shared" si="167"/>
        <v>1093006.8311928215</v>
      </c>
      <c r="E789" s="5">
        <f t="shared" si="179"/>
        <v>8.1831366235992764</v>
      </c>
      <c r="F789" s="5">
        <f t="shared" si="180"/>
        <v>956.99944002377572</v>
      </c>
      <c r="G789" s="5">
        <f t="shared" si="181"/>
        <v>127824692.84175476</v>
      </c>
      <c r="H789" s="5">
        <f t="shared" si="182"/>
        <v>33.062114664586055</v>
      </c>
      <c r="I789" s="5">
        <f t="shared" si="183"/>
        <v>1.2412133564575928E-2</v>
      </c>
      <c r="J789" s="5">
        <f t="shared" si="168"/>
        <v>1.1991505111207922E-6</v>
      </c>
      <c r="K789" s="60">
        <f t="shared" si="184"/>
        <v>33.062113465435544</v>
      </c>
      <c r="L789" s="5">
        <f t="shared" si="185"/>
        <v>956.99940531376467</v>
      </c>
      <c r="M789" s="5">
        <f t="shared" si="186"/>
        <v>3.3062113465435548E-2</v>
      </c>
    </row>
    <row r="790" spans="1:13" x14ac:dyDescent="0.25">
      <c r="A790" s="57">
        <v>117</v>
      </c>
      <c r="B790" s="5">
        <f>'Mg2+离子浓度'!B790</f>
        <v>34.298451608822006</v>
      </c>
      <c r="C790" s="5">
        <f t="shared" si="178"/>
        <v>0.29314154425810557</v>
      </c>
      <c r="D790" s="5">
        <f t="shared" si="167"/>
        <v>0</v>
      </c>
      <c r="E790" s="5">
        <f t="shared" si="179"/>
        <v>0</v>
      </c>
      <c r="F790" s="5">
        <f t="shared" si="180"/>
        <v>956.99940531376467</v>
      </c>
      <c r="G790" s="5">
        <f t="shared" si="181"/>
        <v>3264.6324755359306</v>
      </c>
      <c r="H790" s="5">
        <f t="shared" si="182"/>
        <v>33.062113465435552</v>
      </c>
      <c r="I790" s="5">
        <f t="shared" si="183"/>
        <v>1.2519131458527044E-2</v>
      </c>
      <c r="J790" s="5">
        <f t="shared" si="168"/>
        <v>2.37281513536287E-4</v>
      </c>
      <c r="K790" s="60">
        <f t="shared" si="184"/>
        <v>33.061876183922017</v>
      </c>
      <c r="L790" s="5">
        <f t="shared" si="185"/>
        <v>956.99253708171477</v>
      </c>
      <c r="M790" s="5">
        <f t="shared" si="186"/>
        <v>3.306187618392202E-2</v>
      </c>
    </row>
    <row r="791" spans="1:13" x14ac:dyDescent="0.25">
      <c r="A791" s="57"/>
      <c r="B791" s="5">
        <f>'Mg2+离子浓度'!B791</f>
        <v>34.298459095633973</v>
      </c>
      <c r="C791" s="5">
        <f t="shared" si="178"/>
        <v>7.4868119668280997E-6</v>
      </c>
      <c r="D791" s="5">
        <f t="shared" si="167"/>
        <v>1093006.8311928215</v>
      </c>
      <c r="E791" s="5">
        <f t="shared" si="179"/>
        <v>8.1831366235992764</v>
      </c>
      <c r="F791" s="5">
        <f t="shared" si="180"/>
        <v>965.17567370531401</v>
      </c>
      <c r="G791" s="5">
        <f t="shared" si="181"/>
        <v>128916777.65940009</v>
      </c>
      <c r="H791" s="5">
        <f t="shared" si="182"/>
        <v>33.344584605735399</v>
      </c>
      <c r="I791" s="5">
        <f t="shared" si="183"/>
        <v>1.2626093297614369E-2</v>
      </c>
      <c r="J791" s="5">
        <f t="shared" si="168"/>
        <v>1.2093955900500089E-6</v>
      </c>
      <c r="K791" s="60">
        <f t="shared" si="184"/>
        <v>33.344583396339807</v>
      </c>
      <c r="L791" s="5">
        <f t="shared" si="185"/>
        <v>965.17563869875391</v>
      </c>
      <c r="M791" s="5">
        <f t="shared" si="186"/>
        <v>3.3344583396339805E-2</v>
      </c>
    </row>
    <row r="792" spans="1:13" x14ac:dyDescent="0.25">
      <c r="A792" s="57">
        <v>118</v>
      </c>
      <c r="B792" s="5">
        <f>'Mg2+离子浓度'!B792</f>
        <v>34.591600639892079</v>
      </c>
      <c r="C792" s="5">
        <f t="shared" si="178"/>
        <v>0.29314154425810557</v>
      </c>
      <c r="D792" s="5">
        <f t="shared" si="167"/>
        <v>0</v>
      </c>
      <c r="E792" s="5">
        <f t="shared" si="179"/>
        <v>0</v>
      </c>
      <c r="F792" s="5">
        <f t="shared" si="180"/>
        <v>965.17563869875391</v>
      </c>
      <c r="G792" s="5">
        <f t="shared" si="181"/>
        <v>3292.5242348076567</v>
      </c>
      <c r="H792" s="5">
        <f t="shared" si="182"/>
        <v>33.3445833963398</v>
      </c>
      <c r="I792" s="5">
        <f t="shared" si="183"/>
        <v>1.273400533634138E-2</v>
      </c>
      <c r="J792" s="5">
        <f t="shared" si="168"/>
        <v>2.3930875516448846E-4</v>
      </c>
      <c r="K792" s="60">
        <f t="shared" si="184"/>
        <v>33.344344087584638</v>
      </c>
      <c r="L792" s="5">
        <f t="shared" si="185"/>
        <v>965.16871178718122</v>
      </c>
      <c r="M792" s="5">
        <f t="shared" si="186"/>
        <v>3.3344344087584639E-2</v>
      </c>
    </row>
    <row r="793" spans="1:13" x14ac:dyDescent="0.25">
      <c r="A793" s="57"/>
      <c r="B793" s="5">
        <f>'Mg2+离子浓度'!B793</f>
        <v>34.591608126704045</v>
      </c>
      <c r="C793" s="5">
        <f t="shared" si="178"/>
        <v>7.4868119668280997E-6</v>
      </c>
      <c r="D793" s="5">
        <f t="shared" ref="D793:D856" si="187">D791</f>
        <v>1093006.8311928215</v>
      </c>
      <c r="E793" s="5">
        <f t="shared" si="179"/>
        <v>8.1831366235992764</v>
      </c>
      <c r="F793" s="5">
        <f t="shared" si="180"/>
        <v>973.35184841078046</v>
      </c>
      <c r="G793" s="5">
        <f t="shared" si="181"/>
        <v>130008854.59971765</v>
      </c>
      <c r="H793" s="5">
        <f t="shared" si="182"/>
        <v>33.62705250939802</v>
      </c>
      <c r="I793" s="5">
        <f t="shared" si="183"/>
        <v>1.2841880604387608E-2</v>
      </c>
      <c r="J793" s="5">
        <f t="shared" si="168"/>
        <v>1.2196405950803454E-6</v>
      </c>
      <c r="K793" s="60">
        <f t="shared" si="184"/>
        <v>33.627051289757425</v>
      </c>
      <c r="L793" s="5">
        <f t="shared" si="185"/>
        <v>973.35181310767359</v>
      </c>
      <c r="M793" s="5">
        <f t="shared" si="186"/>
        <v>3.3627051289757424E-2</v>
      </c>
    </row>
    <row r="794" spans="1:13" x14ac:dyDescent="0.25">
      <c r="A794" s="57">
        <v>119</v>
      </c>
      <c r="B794" s="5">
        <f>'Mg2+离子浓度'!B794</f>
        <v>34.884749670962151</v>
      </c>
      <c r="C794" s="5">
        <f t="shared" si="178"/>
        <v>0.29314154425810557</v>
      </c>
      <c r="D794" s="5">
        <f t="shared" si="187"/>
        <v>0</v>
      </c>
      <c r="E794" s="5">
        <f t="shared" si="179"/>
        <v>0</v>
      </c>
      <c r="F794" s="5">
        <f t="shared" si="180"/>
        <v>973.35181310767359</v>
      </c>
      <c r="G794" s="5">
        <f t="shared" si="181"/>
        <v>3320.4157928930599</v>
      </c>
      <c r="H794" s="5">
        <f t="shared" si="182"/>
        <v>33.627051289757425</v>
      </c>
      <c r="I794" s="5">
        <f t="shared" si="183"/>
        <v>1.2950706781230352E-2</v>
      </c>
      <c r="J794" s="5">
        <f t="shared" ref="J794:J857" si="188">H794*($C$8/3.1415926)^(1/2)*C794^(1/2)</f>
        <v>2.4133598216997346E-4</v>
      </c>
      <c r="K794" s="60">
        <f t="shared" si="184"/>
        <v>33.626809953775258</v>
      </c>
      <c r="L794" s="5">
        <f t="shared" si="185"/>
        <v>973.3448275170017</v>
      </c>
      <c r="M794" s="5">
        <f t="shared" si="186"/>
        <v>3.3626809953775261E-2</v>
      </c>
    </row>
    <row r="795" spans="1:13" x14ac:dyDescent="0.25">
      <c r="A795" s="57"/>
      <c r="B795" s="5">
        <f>'Mg2+离子浓度'!B795</f>
        <v>34.884757157774118</v>
      </c>
      <c r="C795" s="5">
        <f t="shared" si="178"/>
        <v>7.4868119668280997E-6</v>
      </c>
      <c r="D795" s="5">
        <f t="shared" si="187"/>
        <v>1093006.8311928215</v>
      </c>
      <c r="E795" s="5">
        <f t="shared" si="179"/>
        <v>8.1831366235992764</v>
      </c>
      <c r="F795" s="5">
        <f t="shared" si="180"/>
        <v>981.52796414060094</v>
      </c>
      <c r="G795" s="5">
        <f t="shared" si="181"/>
        <v>131100923.6627643</v>
      </c>
      <c r="H795" s="5">
        <f t="shared" si="182"/>
        <v>33.909518375588632</v>
      </c>
      <c r="I795" s="5">
        <f t="shared" si="183"/>
        <v>1.3059495465119152E-2</v>
      </c>
      <c r="J795" s="5">
        <f t="shared" si="188"/>
        <v>1.2298855262123356E-6</v>
      </c>
      <c r="K795" s="60">
        <f t="shared" si="184"/>
        <v>33.909517145703106</v>
      </c>
      <c r="L795" s="5">
        <f t="shared" si="185"/>
        <v>981.52792854094923</v>
      </c>
      <c r="M795" s="5">
        <f t="shared" si="186"/>
        <v>3.3909517145703109E-2</v>
      </c>
    </row>
    <row r="796" spans="1:13" x14ac:dyDescent="0.25">
      <c r="A796" s="57">
        <v>120</v>
      </c>
      <c r="B796" s="5">
        <f>'Mg2+离子浓度'!B796</f>
        <v>35.177898702032223</v>
      </c>
      <c r="C796" s="5">
        <f t="shared" si="178"/>
        <v>0.29314154425810557</v>
      </c>
      <c r="D796" s="5">
        <f t="shared" si="187"/>
        <v>0</v>
      </c>
      <c r="E796" s="5">
        <f t="shared" si="179"/>
        <v>0</v>
      </c>
      <c r="F796" s="5">
        <f t="shared" si="180"/>
        <v>981.52792854094923</v>
      </c>
      <c r="G796" s="5">
        <f t="shared" si="181"/>
        <v>3348.3071497935907</v>
      </c>
      <c r="H796" s="5">
        <f t="shared" si="182"/>
        <v>33.909517145703106</v>
      </c>
      <c r="I796" s="5">
        <f t="shared" si="183"/>
        <v>1.316923577341751E-2</v>
      </c>
      <c r="J796" s="5">
        <f t="shared" si="188"/>
        <v>2.433631945528474E-4</v>
      </c>
      <c r="K796" s="60">
        <f t="shared" si="184"/>
        <v>33.909273782508556</v>
      </c>
      <c r="L796" s="5">
        <f t="shared" si="185"/>
        <v>981.5208842716014</v>
      </c>
      <c r="M796" s="5">
        <f t="shared" si="186"/>
        <v>3.3909273782508555E-2</v>
      </c>
    </row>
    <row r="797" spans="1:13" x14ac:dyDescent="0.25">
      <c r="A797" s="57"/>
      <c r="B797" s="5">
        <f>'Mg2+离子浓度'!B797</f>
        <v>35.17790618884419</v>
      </c>
      <c r="C797" s="5">
        <f t="shared" si="178"/>
        <v>7.4868119668280997E-6</v>
      </c>
      <c r="D797" s="5">
        <f t="shared" si="187"/>
        <v>1093006.8311928215</v>
      </c>
      <c r="E797" s="5">
        <f t="shared" si="179"/>
        <v>8.1831366235992764</v>
      </c>
      <c r="F797" s="5">
        <f t="shared" si="180"/>
        <v>989.70402089520064</v>
      </c>
      <c r="G797" s="5">
        <f t="shared" si="181"/>
        <v>132192984.84859686</v>
      </c>
      <c r="H797" s="5">
        <f t="shared" si="182"/>
        <v>34.191982204321938</v>
      </c>
      <c r="I797" s="5">
        <f t="shared" si="183"/>
        <v>1.3278937860032709E-2</v>
      </c>
      <c r="J797" s="5">
        <f t="shared" si="188"/>
        <v>1.240130383446513E-6</v>
      </c>
      <c r="K797" s="60">
        <f t="shared" si="184"/>
        <v>34.191980964191558</v>
      </c>
      <c r="L797" s="5">
        <f t="shared" si="185"/>
        <v>989.70398499900682</v>
      </c>
      <c r="M797" s="5">
        <f t="shared" si="186"/>
        <v>3.4191980964191557E-2</v>
      </c>
    </row>
    <row r="798" spans="1:13" x14ac:dyDescent="0.25">
      <c r="A798" s="57">
        <v>121</v>
      </c>
      <c r="B798" s="5">
        <f>'Mg2+离子浓度'!B798</f>
        <v>35.471047733102296</v>
      </c>
      <c r="C798" s="5">
        <f t="shared" si="178"/>
        <v>0.29314154425810557</v>
      </c>
      <c r="D798" s="5">
        <f t="shared" si="187"/>
        <v>0</v>
      </c>
      <c r="E798" s="5">
        <f t="shared" si="179"/>
        <v>0</v>
      </c>
      <c r="F798" s="5">
        <f t="shared" si="180"/>
        <v>989.70398499900682</v>
      </c>
      <c r="G798" s="5">
        <f t="shared" si="181"/>
        <v>3376.198305510703</v>
      </c>
      <c r="H798" s="5">
        <f t="shared" si="182"/>
        <v>34.191980964191558</v>
      </c>
      <c r="I798" s="5">
        <f t="shared" si="183"/>
        <v>1.3389592293126609E-2</v>
      </c>
      <c r="J798" s="5">
        <f t="shared" si="188"/>
        <v>2.4539039231321588E-4</v>
      </c>
      <c r="K798" s="60">
        <f t="shared" si="184"/>
        <v>34.191735573799242</v>
      </c>
      <c r="L798" s="5">
        <f t="shared" si="185"/>
        <v>989.69688205140608</v>
      </c>
      <c r="M798" s="5">
        <f t="shared" si="186"/>
        <v>3.4191735573799245E-2</v>
      </c>
    </row>
    <row r="799" spans="1:13" x14ac:dyDescent="0.25">
      <c r="A799" s="57"/>
      <c r="B799" s="5">
        <f>'Mg2+离子浓度'!B799</f>
        <v>35.471055219914263</v>
      </c>
      <c r="C799" s="5">
        <f t="shared" si="178"/>
        <v>7.4868119668280997E-6</v>
      </c>
      <c r="D799" s="5">
        <f t="shared" si="187"/>
        <v>1093006.8311928215</v>
      </c>
      <c r="E799" s="5">
        <f t="shared" si="179"/>
        <v>8.1831366235992764</v>
      </c>
      <c r="F799" s="5">
        <f t="shared" si="180"/>
        <v>997.88001867500532</v>
      </c>
      <c r="G799" s="5">
        <f t="shared" si="181"/>
        <v>133285038.15727219</v>
      </c>
      <c r="H799" s="5">
        <f t="shared" si="182"/>
        <v>34.474443995612624</v>
      </c>
      <c r="I799" s="5">
        <f t="shared" si="183"/>
        <v>1.3500207769352159E-2</v>
      </c>
      <c r="J799" s="5">
        <f t="shared" si="188"/>
        <v>1.2503751667834096E-6</v>
      </c>
      <c r="K799" s="60">
        <f t="shared" si="184"/>
        <v>34.474442745237461</v>
      </c>
      <c r="L799" s="5">
        <f t="shared" si="185"/>
        <v>997.87998248227086</v>
      </c>
      <c r="M799" s="5">
        <f t="shared" si="186"/>
        <v>3.4474442745237463E-2</v>
      </c>
    </row>
    <row r="800" spans="1:13" x14ac:dyDescent="0.25">
      <c r="A800" s="57">
        <v>122</v>
      </c>
      <c r="B800" s="5">
        <f>'Mg2+离子浓度'!B800</f>
        <v>35.764196764172368</v>
      </c>
      <c r="C800" s="5">
        <f t="shared" si="178"/>
        <v>0.29314154425810557</v>
      </c>
      <c r="D800" s="5">
        <f t="shared" si="187"/>
        <v>0</v>
      </c>
      <c r="E800" s="5">
        <f t="shared" si="179"/>
        <v>0</v>
      </c>
      <c r="F800" s="5">
        <f t="shared" si="180"/>
        <v>997.87998248227086</v>
      </c>
      <c r="G800" s="5">
        <f t="shared" si="181"/>
        <v>3404.0892600458446</v>
      </c>
      <c r="H800" s="5">
        <f t="shared" si="182"/>
        <v>34.474442745237454</v>
      </c>
      <c r="I800" s="5">
        <f t="shared" si="183"/>
        <v>1.3611776320581569E-2</v>
      </c>
      <c r="J800" s="5">
        <f t="shared" si="188"/>
        <v>2.4741757545118415E-4</v>
      </c>
      <c r="K800" s="60">
        <f t="shared" si="184"/>
        <v>34.474195327662002</v>
      </c>
      <c r="L800" s="5">
        <f t="shared" si="185"/>
        <v>997.87282085684058</v>
      </c>
      <c r="M800" s="5">
        <f t="shared" si="186"/>
        <v>3.4474195327662001E-2</v>
      </c>
    </row>
    <row r="801" spans="1:13" x14ac:dyDescent="0.25">
      <c r="A801" s="57"/>
      <c r="B801" s="5">
        <f>'Mg2+离子浓度'!B801</f>
        <v>35.764204250984335</v>
      </c>
      <c r="C801" s="5">
        <f t="shared" si="178"/>
        <v>7.4868119668280997E-6</v>
      </c>
      <c r="D801" s="5">
        <f t="shared" si="187"/>
        <v>1093006.8311928215</v>
      </c>
      <c r="E801" s="5">
        <f t="shared" si="179"/>
        <v>8.1831366235992764</v>
      </c>
      <c r="F801" s="5">
        <f t="shared" si="180"/>
        <v>1006.0559574804398</v>
      </c>
      <c r="G801" s="5">
        <f t="shared" si="181"/>
        <v>134377083.58884704</v>
      </c>
      <c r="H801" s="5">
        <f t="shared" si="182"/>
        <v>34.756903749475384</v>
      </c>
      <c r="I801" s="5">
        <f t="shared" si="183"/>
        <v>1.3723305173301573E-2</v>
      </c>
      <c r="J801" s="5">
        <f t="shared" si="188"/>
        <v>1.260619876223559E-6</v>
      </c>
      <c r="K801" s="60">
        <f t="shared" si="184"/>
        <v>34.756902488855509</v>
      </c>
      <c r="L801" s="5">
        <f t="shared" si="185"/>
        <v>1006.0559209911672</v>
      </c>
      <c r="M801" s="5">
        <f t="shared" si="186"/>
        <v>3.4756902488855511E-2</v>
      </c>
    </row>
    <row r="802" spans="1:13" x14ac:dyDescent="0.25">
      <c r="A802" s="57">
        <v>123</v>
      </c>
      <c r="B802" s="5">
        <f>'Mg2+离子浓度'!B802</f>
        <v>36.057345795242441</v>
      </c>
      <c r="C802" s="5">
        <f t="shared" si="178"/>
        <v>0.29314154425810557</v>
      </c>
      <c r="D802" s="5">
        <f t="shared" si="187"/>
        <v>0</v>
      </c>
      <c r="E802" s="5">
        <f t="shared" si="179"/>
        <v>0</v>
      </c>
      <c r="F802" s="5">
        <f t="shared" si="180"/>
        <v>1006.0559209911672</v>
      </c>
      <c r="G802" s="5">
        <f t="shared" si="181"/>
        <v>3431.9800134004686</v>
      </c>
      <c r="H802" s="5">
        <f t="shared" si="182"/>
        <v>34.756902488855509</v>
      </c>
      <c r="I802" s="5">
        <f t="shared" si="183"/>
        <v>1.383578783600653E-2</v>
      </c>
      <c r="J802" s="5">
        <f t="shared" si="188"/>
        <v>2.4944474396685788E-4</v>
      </c>
      <c r="K802" s="60">
        <f t="shared" si="184"/>
        <v>34.756653044111545</v>
      </c>
      <c r="L802" s="5">
        <f t="shared" si="185"/>
        <v>1006.0487006883307</v>
      </c>
      <c r="M802" s="5">
        <f t="shared" si="186"/>
        <v>3.4756653044111546E-2</v>
      </c>
    </row>
    <row r="803" spans="1:13" x14ac:dyDescent="0.25">
      <c r="A803" s="57"/>
      <c r="B803" s="5">
        <f>'Mg2+离子浓度'!B803</f>
        <v>36.057353282054407</v>
      </c>
      <c r="C803" s="5">
        <f t="shared" si="178"/>
        <v>7.4868119668280997E-6</v>
      </c>
      <c r="D803" s="5">
        <f t="shared" si="187"/>
        <v>1093006.8311928215</v>
      </c>
      <c r="E803" s="5">
        <f t="shared" si="179"/>
        <v>8.1831366235992764</v>
      </c>
      <c r="F803" s="5">
        <f t="shared" si="180"/>
        <v>1014.2318373119299</v>
      </c>
      <c r="G803" s="5">
        <f t="shared" si="181"/>
        <v>135469121.14337826</v>
      </c>
      <c r="H803" s="5">
        <f t="shared" si="182"/>
        <v>35.039361465924927</v>
      </c>
      <c r="I803" s="5">
        <f t="shared" si="183"/>
        <v>1.3948230052105227E-2</v>
      </c>
      <c r="J803" s="5">
        <f t="shared" si="188"/>
        <v>1.2708645117674941E-6</v>
      </c>
      <c r="K803" s="60">
        <f t="shared" si="184"/>
        <v>35.039360195060418</v>
      </c>
      <c r="L803" s="5">
        <f t="shared" si="185"/>
        <v>1014.2318005261213</v>
      </c>
      <c r="M803" s="5">
        <f t="shared" si="186"/>
        <v>3.5039360195060418E-2</v>
      </c>
    </row>
    <row r="804" spans="1:13" x14ac:dyDescent="0.25">
      <c r="A804" s="57">
        <v>124</v>
      </c>
      <c r="B804" s="5">
        <f>'Mg2+离子浓度'!B804</f>
        <v>36.350494826312513</v>
      </c>
      <c r="C804" s="5">
        <f t="shared" si="178"/>
        <v>0.29314154425810557</v>
      </c>
      <c r="D804" s="5">
        <f t="shared" si="187"/>
        <v>0</v>
      </c>
      <c r="E804" s="5">
        <f t="shared" si="179"/>
        <v>0</v>
      </c>
      <c r="F804" s="5">
        <f t="shared" si="180"/>
        <v>1014.2318005261213</v>
      </c>
      <c r="G804" s="5">
        <f t="shared" si="181"/>
        <v>3459.8705655760259</v>
      </c>
      <c r="H804" s="5">
        <f t="shared" si="182"/>
        <v>35.039360195060418</v>
      </c>
      <c r="I804" s="5">
        <f t="shared" si="183"/>
        <v>1.40616268196258E-2</v>
      </c>
      <c r="J804" s="5">
        <f t="shared" si="188"/>
        <v>2.5147189786034252E-4</v>
      </c>
      <c r="K804" s="60">
        <f t="shared" si="184"/>
        <v>35.039108723162556</v>
      </c>
      <c r="L804" s="5">
        <f t="shared" si="185"/>
        <v>1014.2245215463018</v>
      </c>
      <c r="M804" s="5">
        <f t="shared" si="186"/>
        <v>3.5039108723162557E-2</v>
      </c>
    </row>
    <row r="805" spans="1:13" x14ac:dyDescent="0.25">
      <c r="A805" s="57"/>
      <c r="B805" s="5">
        <f>'Mg2+离子浓度'!B805</f>
        <v>36.35050231312448</v>
      </c>
      <c r="C805" s="5">
        <f t="shared" si="178"/>
        <v>7.4868119668280997E-6</v>
      </c>
      <c r="D805" s="5">
        <f t="shared" si="187"/>
        <v>1093006.8311928215</v>
      </c>
      <c r="E805" s="5">
        <f t="shared" si="179"/>
        <v>8.1831366235992764</v>
      </c>
      <c r="F805" s="5">
        <f t="shared" si="180"/>
        <v>1022.4076581699011</v>
      </c>
      <c r="G805" s="5">
        <f t="shared" si="181"/>
        <v>136561150.8209227</v>
      </c>
      <c r="H805" s="5">
        <f t="shared" si="182"/>
        <v>35.321817144975938</v>
      </c>
      <c r="I805" s="5">
        <f t="shared" si="183"/>
        <v>1.4174982385987573E-2</v>
      </c>
      <c r="J805" s="5">
        <f t="shared" si="188"/>
        <v>1.281109073415748E-6</v>
      </c>
      <c r="K805" s="60">
        <f t="shared" si="184"/>
        <v>35.321815863866867</v>
      </c>
      <c r="L805" s="5">
        <f t="shared" si="185"/>
        <v>1022.4076210875585</v>
      </c>
      <c r="M805" s="5">
        <f t="shared" si="186"/>
        <v>3.5321815863866866E-2</v>
      </c>
    </row>
    <row r="806" spans="1:13" x14ac:dyDescent="0.25">
      <c r="A806" s="57">
        <v>125</v>
      </c>
      <c r="B806" s="5">
        <f>'Mg2+离子浓度'!B806</f>
        <v>36.643643857382585</v>
      </c>
      <c r="C806" s="5">
        <f t="shared" si="178"/>
        <v>0.29314154425810557</v>
      </c>
      <c r="D806" s="5">
        <f t="shared" si="187"/>
        <v>0</v>
      </c>
      <c r="E806" s="5">
        <f t="shared" si="179"/>
        <v>0</v>
      </c>
      <c r="F806" s="5">
        <f t="shared" si="180"/>
        <v>1022.4076210875585</v>
      </c>
      <c r="G806" s="5">
        <f t="shared" si="181"/>
        <v>3487.7609165739673</v>
      </c>
      <c r="H806" s="5">
        <f t="shared" si="182"/>
        <v>35.321815863866867</v>
      </c>
      <c r="I806" s="5">
        <f t="shared" si="183"/>
        <v>1.4289293251663887E-2</v>
      </c>
      <c r="J806" s="5">
        <f t="shared" si="188"/>
        <v>2.534990371317435E-4</v>
      </c>
      <c r="K806" s="60">
        <f t="shared" si="184"/>
        <v>35.321562364829738</v>
      </c>
      <c r="L806" s="5">
        <f t="shared" si="185"/>
        <v>1022.4002834311793</v>
      </c>
      <c r="M806" s="5">
        <f t="shared" si="186"/>
        <v>3.5321562364829737E-2</v>
      </c>
    </row>
    <row r="807" spans="1:13" x14ac:dyDescent="0.25">
      <c r="A807" s="57"/>
      <c r="B807" s="5">
        <f>'Mg2+离子浓度'!B807</f>
        <v>36.643651344194552</v>
      </c>
      <c r="C807" s="5">
        <f t="shared" si="178"/>
        <v>7.4868119668280997E-6</v>
      </c>
      <c r="D807" s="5">
        <f t="shared" si="187"/>
        <v>1093006.8311928215</v>
      </c>
      <c r="E807" s="5">
        <f t="shared" si="179"/>
        <v>8.1831366235992764</v>
      </c>
      <c r="F807" s="5">
        <f t="shared" si="180"/>
        <v>1030.5834200547786</v>
      </c>
      <c r="G807" s="5">
        <f t="shared" si="181"/>
        <v>137653172.62153715</v>
      </c>
      <c r="H807" s="5">
        <f t="shared" si="182"/>
        <v>35.604270786643127</v>
      </c>
      <c r="I807" s="5">
        <f t="shared" si="183"/>
        <v>1.4403562155173267E-2</v>
      </c>
      <c r="J807" s="5">
        <f t="shared" si="188"/>
        <v>1.2913535611688541E-6</v>
      </c>
      <c r="K807" s="60">
        <f t="shared" si="184"/>
        <v>35.604269495289564</v>
      </c>
      <c r="L807" s="5">
        <f t="shared" si="185"/>
        <v>1030.583382675904</v>
      </c>
      <c r="M807" s="5">
        <f t="shared" si="186"/>
        <v>3.5604269495289567E-2</v>
      </c>
    </row>
    <row r="808" spans="1:13" x14ac:dyDescent="0.25">
      <c r="A808" s="57">
        <v>126</v>
      </c>
      <c r="B808" s="5">
        <f>'Mg2+离子浓度'!B808</f>
        <v>36.936792888452658</v>
      </c>
      <c r="C808" s="5">
        <f t="shared" si="178"/>
        <v>0.29314154425810557</v>
      </c>
      <c r="D808" s="5">
        <f t="shared" si="187"/>
        <v>0</v>
      </c>
      <c r="E808" s="5">
        <f t="shared" si="179"/>
        <v>0</v>
      </c>
      <c r="F808" s="5">
        <f t="shared" si="180"/>
        <v>1030.583382675904</v>
      </c>
      <c r="G808" s="5">
        <f t="shared" si="181"/>
        <v>3515.6510663957438</v>
      </c>
      <c r="H808" s="5">
        <f t="shared" si="182"/>
        <v>35.604269495289557</v>
      </c>
      <c r="I808" s="5">
        <f t="shared" si="183"/>
        <v>1.4518787112345482E-2</v>
      </c>
      <c r="J808" s="5">
        <f t="shared" si="188"/>
        <v>2.5552616178116621E-4</v>
      </c>
      <c r="K808" s="60">
        <f t="shared" si="184"/>
        <v>35.604013969127777</v>
      </c>
      <c r="L808" s="5">
        <f t="shared" si="185"/>
        <v>1030.575986343388</v>
      </c>
      <c r="M808" s="5">
        <f t="shared" si="186"/>
        <v>3.5604013969127775E-2</v>
      </c>
    </row>
    <row r="809" spans="1:13" x14ac:dyDescent="0.25">
      <c r="A809" s="57"/>
      <c r="B809" s="5">
        <f>'Mg2+离子浓度'!B809</f>
        <v>36.936800375264625</v>
      </c>
      <c r="C809" s="5">
        <f t="shared" si="178"/>
        <v>7.4868119668280997E-6</v>
      </c>
      <c r="D809" s="5">
        <f t="shared" si="187"/>
        <v>1093006.8311928215</v>
      </c>
      <c r="E809" s="5">
        <f t="shared" si="179"/>
        <v>8.1831366235992764</v>
      </c>
      <c r="F809" s="5">
        <f t="shared" si="180"/>
        <v>1038.7591229669872</v>
      </c>
      <c r="G809" s="5">
        <f t="shared" si="181"/>
        <v>138745186.54527837</v>
      </c>
      <c r="H809" s="5">
        <f t="shared" si="182"/>
        <v>35.886722390941152</v>
      </c>
      <c r="I809" s="5">
        <f t="shared" si="183"/>
        <v>1.4633969339887129E-2</v>
      </c>
      <c r="J809" s="5">
        <f t="shared" si="188"/>
        <v>1.3015979750273438E-6</v>
      </c>
      <c r="K809" s="60">
        <f t="shared" si="184"/>
        <v>35.886721089343176</v>
      </c>
      <c r="L809" s="5">
        <f t="shared" si="185"/>
        <v>1038.759085291583</v>
      </c>
      <c r="M809" s="5">
        <f t="shared" si="186"/>
        <v>3.5886721089343175E-2</v>
      </c>
    </row>
    <row r="810" spans="1:13" x14ac:dyDescent="0.25">
      <c r="A810" s="57">
        <v>127</v>
      </c>
      <c r="B810" s="5">
        <f>'Mg2+离子浓度'!B810</f>
        <v>37.22994191952273</v>
      </c>
      <c r="C810" s="5">
        <f t="shared" si="178"/>
        <v>0.29314154425810557</v>
      </c>
      <c r="D810" s="5">
        <f t="shared" si="187"/>
        <v>0</v>
      </c>
      <c r="E810" s="5">
        <f t="shared" si="179"/>
        <v>0</v>
      </c>
      <c r="F810" s="5">
        <f t="shared" si="180"/>
        <v>1038.759085291583</v>
      </c>
      <c r="G810" s="5">
        <f t="shared" si="181"/>
        <v>3543.5410150428061</v>
      </c>
      <c r="H810" s="5">
        <f t="shared" si="182"/>
        <v>35.886721089343176</v>
      </c>
      <c r="I810" s="5">
        <f t="shared" si="183"/>
        <v>1.4750108381895473E-2</v>
      </c>
      <c r="J810" s="5">
        <f t="shared" si="188"/>
        <v>2.5755327180871621E-4</v>
      </c>
      <c r="K810" s="60">
        <f t="shared" si="184"/>
        <v>35.886463536071368</v>
      </c>
      <c r="L810" s="5">
        <f t="shared" si="185"/>
        <v>1038.7516302833537</v>
      </c>
      <c r="M810" s="5">
        <f t="shared" si="186"/>
        <v>3.5886463536071368E-2</v>
      </c>
    </row>
    <row r="811" spans="1:13" x14ac:dyDescent="0.25">
      <c r="A811" s="57"/>
      <c r="B811" s="5">
        <f>'Mg2+离子浓度'!B811</f>
        <v>37.229949406334697</v>
      </c>
      <c r="C811" s="5">
        <f t="shared" si="178"/>
        <v>7.4868119668280997E-6</v>
      </c>
      <c r="D811" s="5">
        <f t="shared" si="187"/>
        <v>1093006.8311928215</v>
      </c>
      <c r="E811" s="5">
        <f t="shared" si="179"/>
        <v>8.1831366235992764</v>
      </c>
      <c r="F811" s="5">
        <f t="shared" si="180"/>
        <v>1046.934766906953</v>
      </c>
      <c r="G811" s="5">
        <f t="shared" si="181"/>
        <v>139837192.59220326</v>
      </c>
      <c r="H811" s="5">
        <f t="shared" si="182"/>
        <v>36.16917195788475</v>
      </c>
      <c r="I811" s="5">
        <f t="shared" si="183"/>
        <v>1.4866203920354202E-2</v>
      </c>
      <c r="J811" s="5">
        <f t="shared" si="188"/>
        <v>1.311842314991752E-6</v>
      </c>
      <c r="K811" s="60">
        <f t="shared" si="184"/>
        <v>36.169170646042431</v>
      </c>
      <c r="L811" s="5">
        <f t="shared" si="185"/>
        <v>1046.9347289350212</v>
      </c>
      <c r="M811" s="5">
        <f t="shared" si="186"/>
        <v>3.6169170646042435E-2</v>
      </c>
    </row>
    <row r="812" spans="1:13" x14ac:dyDescent="0.25">
      <c r="A812" s="57">
        <v>128</v>
      </c>
      <c r="B812" s="5">
        <f>'Mg2+离子浓度'!B812</f>
        <v>37.523090950592803</v>
      </c>
      <c r="C812" s="5">
        <f t="shared" si="178"/>
        <v>0.29314154425810557</v>
      </c>
      <c r="D812" s="5">
        <f t="shared" si="187"/>
        <v>0</v>
      </c>
      <c r="E812" s="5">
        <f t="shared" si="179"/>
        <v>0</v>
      </c>
      <c r="F812" s="5">
        <f t="shared" si="180"/>
        <v>1046.9347289350212</v>
      </c>
      <c r="G812" s="5">
        <f t="shared" si="181"/>
        <v>3571.4307625166052</v>
      </c>
      <c r="H812" s="5">
        <f t="shared" si="182"/>
        <v>36.169170646042431</v>
      </c>
      <c r="I812" s="5">
        <f t="shared" si="183"/>
        <v>1.4983257040538937E-2</v>
      </c>
      <c r="J812" s="5">
        <f t="shared" si="188"/>
        <v>2.5958036721449897E-4</v>
      </c>
      <c r="K812" s="60">
        <f t="shared" si="184"/>
        <v>36.168911065675218</v>
      </c>
      <c r="L812" s="5">
        <f t="shared" si="185"/>
        <v>1046.927215251502</v>
      </c>
      <c r="M812" s="5">
        <f t="shared" si="186"/>
        <v>3.616891106567522E-2</v>
      </c>
    </row>
    <row r="813" spans="1:13" x14ac:dyDescent="0.25">
      <c r="A813" s="57"/>
      <c r="B813" s="5">
        <f>'Mg2+离子浓度'!B813</f>
        <v>37.523098437404769</v>
      </c>
      <c r="C813" s="5">
        <f t="shared" si="178"/>
        <v>7.4868119668280997E-6</v>
      </c>
      <c r="D813" s="5">
        <f t="shared" si="187"/>
        <v>1093006.8311928215</v>
      </c>
      <c r="E813" s="5">
        <f t="shared" si="179"/>
        <v>8.1831366235992764</v>
      </c>
      <c r="F813" s="5">
        <f t="shared" si="180"/>
        <v>1055.1103518751013</v>
      </c>
      <c r="G813" s="5">
        <f t="shared" si="181"/>
        <v>140929190.76236859</v>
      </c>
      <c r="H813" s="5">
        <f t="shared" si="182"/>
        <v>36.4516194874886</v>
      </c>
      <c r="I813" s="5">
        <f t="shared" si="183"/>
        <v>1.5100265876799699E-2</v>
      </c>
      <c r="J813" s="5">
        <f t="shared" si="188"/>
        <v>1.3220865810626107E-6</v>
      </c>
      <c r="K813" s="60">
        <f t="shared" si="184"/>
        <v>36.451618165402017</v>
      </c>
      <c r="L813" s="5">
        <f t="shared" si="185"/>
        <v>1055.1103136066442</v>
      </c>
      <c r="M813" s="5">
        <f t="shared" si="186"/>
        <v>3.6451618165402017E-2</v>
      </c>
    </row>
    <row r="814" spans="1:13" x14ac:dyDescent="0.25">
      <c r="A814" s="57">
        <v>129</v>
      </c>
      <c r="B814" s="5">
        <f>'Mg2+离子浓度'!B814</f>
        <v>37.816239981662875</v>
      </c>
      <c r="C814" s="5">
        <f t="shared" si="178"/>
        <v>0.29314154425810557</v>
      </c>
      <c r="D814" s="5">
        <f t="shared" si="187"/>
        <v>0</v>
      </c>
      <c r="E814" s="5">
        <f t="shared" si="179"/>
        <v>0</v>
      </c>
      <c r="F814" s="5">
        <f t="shared" si="180"/>
        <v>1055.1103136066442</v>
      </c>
      <c r="G814" s="5">
        <f t="shared" si="181"/>
        <v>3599.3203088185946</v>
      </c>
      <c r="H814" s="5">
        <f t="shared" si="182"/>
        <v>36.451618165402017</v>
      </c>
      <c r="I814" s="5">
        <f t="shared" si="183"/>
        <v>1.5218233068501142E-2</v>
      </c>
      <c r="J814" s="5">
        <f t="shared" si="188"/>
        <v>2.6160744799861994E-4</v>
      </c>
      <c r="K814" s="60">
        <f t="shared" si="184"/>
        <v>36.451356557954021</v>
      </c>
      <c r="L814" s="5">
        <f t="shared" si="185"/>
        <v>1055.1027412482583</v>
      </c>
      <c r="M814" s="5">
        <f t="shared" si="186"/>
        <v>3.6451356557954021E-2</v>
      </c>
    </row>
    <row r="815" spans="1:13" x14ac:dyDescent="0.25">
      <c r="A815" s="57"/>
      <c r="B815" s="5">
        <f>'Mg2+离子浓度'!B815</f>
        <v>37.816247468474842</v>
      </c>
      <c r="C815" s="5">
        <f t="shared" si="178"/>
        <v>7.4868119668280997E-6</v>
      </c>
      <c r="D815" s="5">
        <f t="shared" si="187"/>
        <v>1093006.8311928215</v>
      </c>
      <c r="E815" s="5">
        <f t="shared" si="179"/>
        <v>8.1831366235992764</v>
      </c>
      <c r="F815" s="5">
        <f t="shared" si="180"/>
        <v>1063.2858778718576</v>
      </c>
      <c r="G815" s="5">
        <f t="shared" si="181"/>
        <v>142021181.05583125</v>
      </c>
      <c r="H815" s="5">
        <f t="shared" si="182"/>
        <v>36.73406497976741</v>
      </c>
      <c r="I815" s="5">
        <f t="shared" si="183"/>
        <v>1.5336155189449035E-2</v>
      </c>
      <c r="J815" s="5">
        <f t="shared" si="188"/>
        <v>1.3323307732404537E-6</v>
      </c>
      <c r="K815" s="60">
        <f t="shared" si="184"/>
        <v>36.734063647436635</v>
      </c>
      <c r="L815" s="5">
        <f t="shared" si="185"/>
        <v>1063.2858393068773</v>
      </c>
      <c r="M815" s="5">
        <f t="shared" si="186"/>
        <v>3.6734063647436636E-2</v>
      </c>
    </row>
    <row r="816" spans="1:13" x14ac:dyDescent="0.25">
      <c r="A816" s="57">
        <v>130</v>
      </c>
      <c r="B816" s="5">
        <f>'Mg2+离子浓度'!B816</f>
        <v>38.109389012732947</v>
      </c>
      <c r="C816" s="5">
        <f t="shared" si="178"/>
        <v>0.29314154425810557</v>
      </c>
      <c r="D816" s="5">
        <f t="shared" si="187"/>
        <v>0</v>
      </c>
      <c r="E816" s="5">
        <f t="shared" si="179"/>
        <v>0</v>
      </c>
      <c r="F816" s="5">
        <f t="shared" si="180"/>
        <v>1063.2858393068773</v>
      </c>
      <c r="G816" s="5">
        <f t="shared" si="181"/>
        <v>3627.2096539502236</v>
      </c>
      <c r="H816" s="5">
        <f t="shared" si="182"/>
        <v>36.734063647436642</v>
      </c>
      <c r="I816" s="5">
        <f t="shared" si="183"/>
        <v>1.5455036446007547E-2</v>
      </c>
      <c r="J816" s="5">
        <f t="shared" si="188"/>
        <v>2.6363451416118477E-4</v>
      </c>
      <c r="K816" s="60">
        <f t="shared" si="184"/>
        <v>36.73380001292248</v>
      </c>
      <c r="L816" s="5">
        <f t="shared" si="185"/>
        <v>1063.2782082740475</v>
      </c>
      <c r="M816" s="5">
        <f t="shared" si="186"/>
        <v>3.673380001292248E-2</v>
      </c>
    </row>
    <row r="817" spans="1:13" x14ac:dyDescent="0.25">
      <c r="A817" s="57"/>
      <c r="B817" s="5">
        <f>'Mg2+离子浓度'!B817</f>
        <v>38.109396499544914</v>
      </c>
      <c r="C817" s="5">
        <f t="shared" si="178"/>
        <v>7.4868119668280997E-6</v>
      </c>
      <c r="D817" s="5">
        <f t="shared" si="187"/>
        <v>1093006.8311928215</v>
      </c>
      <c r="E817" s="5">
        <f t="shared" si="179"/>
        <v>8.1831366235992764</v>
      </c>
      <c r="F817" s="5">
        <f t="shared" si="180"/>
        <v>1071.4613448976468</v>
      </c>
      <c r="G817" s="5">
        <f t="shared" si="181"/>
        <v>143113163.47264796</v>
      </c>
      <c r="H817" s="5">
        <f t="shared" si="182"/>
        <v>37.016508434735861</v>
      </c>
      <c r="I817" s="5">
        <f t="shared" si="183"/>
        <v>1.5573871838527799E-2</v>
      </c>
      <c r="J817" s="5">
        <f t="shared" si="188"/>
        <v>1.3425748915258132E-6</v>
      </c>
      <c r="K817" s="60">
        <f t="shared" si="184"/>
        <v>37.016507092160971</v>
      </c>
      <c r="L817" s="5">
        <f t="shared" si="185"/>
        <v>1071.4613060361455</v>
      </c>
      <c r="M817" s="5">
        <f t="shared" si="186"/>
        <v>3.701650709216097E-2</v>
      </c>
    </row>
    <row r="818" spans="1:13" x14ac:dyDescent="0.25">
      <c r="A818" s="57">
        <v>131</v>
      </c>
      <c r="B818" s="5">
        <f>'Mg2+离子浓度'!B818</f>
        <v>38.40253804380302</v>
      </c>
      <c r="C818" s="5">
        <f t="shared" si="178"/>
        <v>0.29314154425810557</v>
      </c>
      <c r="D818" s="5">
        <f t="shared" si="187"/>
        <v>0</v>
      </c>
      <c r="E818" s="5">
        <f t="shared" si="179"/>
        <v>0</v>
      </c>
      <c r="F818" s="5">
        <f t="shared" si="180"/>
        <v>1071.4613060361455</v>
      </c>
      <c r="G818" s="5">
        <f t="shared" si="181"/>
        <v>3655.0987979129432</v>
      </c>
      <c r="H818" s="5">
        <f t="shared" si="182"/>
        <v>37.016507092160971</v>
      </c>
      <c r="I818" s="5">
        <f t="shared" si="183"/>
        <v>1.5693667153283793E-2</v>
      </c>
      <c r="J818" s="5">
        <f t="shared" si="188"/>
        <v>2.6566156570229858E-4</v>
      </c>
      <c r="K818" s="60">
        <f t="shared" si="184"/>
        <v>37.016241430595272</v>
      </c>
      <c r="L818" s="5">
        <f t="shared" si="185"/>
        <v>1071.4536163292955</v>
      </c>
      <c r="M818" s="5">
        <f t="shared" si="186"/>
        <v>3.7016241430595273E-2</v>
      </c>
    </row>
    <row r="819" spans="1:13" x14ac:dyDescent="0.25">
      <c r="A819" s="57"/>
      <c r="B819" s="5">
        <f>'Mg2+离子浓度'!B819</f>
        <v>38.402545530614987</v>
      </c>
      <c r="C819" s="5">
        <f t="shared" si="178"/>
        <v>7.4868119668280997E-6</v>
      </c>
      <c r="D819" s="5">
        <f t="shared" si="187"/>
        <v>1093006.8311928215</v>
      </c>
      <c r="E819" s="5">
        <f t="shared" si="179"/>
        <v>8.1831366235992764</v>
      </c>
      <c r="F819" s="5">
        <f t="shared" si="180"/>
        <v>1079.6367529528948</v>
      </c>
      <c r="G819" s="5">
        <f t="shared" si="181"/>
        <v>144205138.01287562</v>
      </c>
      <c r="H819" s="5">
        <f t="shared" si="182"/>
        <v>37.298949852408654</v>
      </c>
      <c r="I819" s="5">
        <f t="shared" si="183"/>
        <v>1.5813415804261783E-2</v>
      </c>
      <c r="J819" s="5">
        <f t="shared" si="188"/>
        <v>1.3528189359192228E-6</v>
      </c>
      <c r="K819" s="60">
        <f t="shared" si="184"/>
        <v>37.29894849958972</v>
      </c>
      <c r="L819" s="5">
        <f t="shared" si="185"/>
        <v>1079.6367137948744</v>
      </c>
      <c r="M819" s="5">
        <f t="shared" si="186"/>
        <v>3.7298948499589722E-2</v>
      </c>
    </row>
    <row r="820" spans="1:13" x14ac:dyDescent="0.25">
      <c r="A820" s="57">
        <v>132</v>
      </c>
      <c r="B820" s="5">
        <f>'Mg2+离子浓度'!B820</f>
        <v>38.695687074873092</v>
      </c>
      <c r="C820" s="5">
        <f t="shared" si="178"/>
        <v>0.29314154425810557</v>
      </c>
      <c r="D820" s="5">
        <f t="shared" si="187"/>
        <v>0</v>
      </c>
      <c r="E820" s="5">
        <f t="shared" si="179"/>
        <v>0</v>
      </c>
      <c r="F820" s="5">
        <f t="shared" si="180"/>
        <v>1079.6367137948744</v>
      </c>
      <c r="G820" s="5">
        <f t="shared" si="181"/>
        <v>3682.9877407082045</v>
      </c>
      <c r="H820" s="5">
        <f t="shared" si="182"/>
        <v>37.298948499589727</v>
      </c>
      <c r="I820" s="5">
        <f t="shared" si="183"/>
        <v>1.5934125170555719E-2</v>
      </c>
      <c r="J820" s="5">
        <f t="shared" si="188"/>
        <v>2.6768860262206713E-4</v>
      </c>
      <c r="K820" s="60">
        <f t="shared" si="184"/>
        <v>37.298680810987108</v>
      </c>
      <c r="L820" s="5">
        <f t="shared" si="185"/>
        <v>1079.6289654144273</v>
      </c>
      <c r="M820" s="5">
        <f t="shared" si="186"/>
        <v>3.7298680810987112E-2</v>
      </c>
    </row>
    <row r="821" spans="1:13" x14ac:dyDescent="0.25">
      <c r="A821" s="57"/>
      <c r="B821" s="5">
        <f>'Mg2+离子浓度'!B821</f>
        <v>38.695694561685059</v>
      </c>
      <c r="C821" s="5">
        <f t="shared" si="178"/>
        <v>7.4868119668280997E-6</v>
      </c>
      <c r="D821" s="5">
        <f t="shared" si="187"/>
        <v>1093006.8311928215</v>
      </c>
      <c r="E821" s="5">
        <f t="shared" si="179"/>
        <v>8.1831366235992764</v>
      </c>
      <c r="F821" s="5">
        <f t="shared" si="180"/>
        <v>1087.8121020380265</v>
      </c>
      <c r="G821" s="5">
        <f t="shared" si="181"/>
        <v>145297104.67657095</v>
      </c>
      <c r="H821" s="5">
        <f t="shared" si="182"/>
        <v>37.58138923280049</v>
      </c>
      <c r="I821" s="5">
        <f t="shared" si="183"/>
        <v>1.605478706687697E-2</v>
      </c>
      <c r="J821" s="5">
        <f t="shared" si="188"/>
        <v>1.3630629064212151E-6</v>
      </c>
      <c r="K821" s="60">
        <f t="shared" si="184"/>
        <v>37.581387869737583</v>
      </c>
      <c r="L821" s="5">
        <f t="shared" si="185"/>
        <v>1087.8120625834893</v>
      </c>
      <c r="M821" s="5">
        <f t="shared" si="186"/>
        <v>3.7581387869737581E-2</v>
      </c>
    </row>
    <row r="822" spans="1:13" x14ac:dyDescent="0.25">
      <c r="A822" s="57">
        <v>133</v>
      </c>
      <c r="B822" s="5">
        <f>'Mg2+离子浓度'!B822</f>
        <v>38.988836105943165</v>
      </c>
      <c r="C822" s="5">
        <f t="shared" si="178"/>
        <v>0.29314154425810557</v>
      </c>
      <c r="D822" s="5">
        <f t="shared" si="187"/>
        <v>0</v>
      </c>
      <c r="E822" s="5">
        <f t="shared" si="179"/>
        <v>0</v>
      </c>
      <c r="F822" s="5">
        <f t="shared" si="180"/>
        <v>1087.8120625834893</v>
      </c>
      <c r="G822" s="5">
        <f t="shared" si="181"/>
        <v>3710.8764823374586</v>
      </c>
      <c r="H822" s="5">
        <f t="shared" si="182"/>
        <v>37.581387869737583</v>
      </c>
      <c r="I822" s="5">
        <f t="shared" si="183"/>
        <v>1.6176410478049352E-2</v>
      </c>
      <c r="J822" s="5">
        <f t="shared" si="188"/>
        <v>2.6971562492059565E-4</v>
      </c>
      <c r="K822" s="60">
        <f t="shared" si="184"/>
        <v>37.581118154112659</v>
      </c>
      <c r="L822" s="5">
        <f t="shared" si="185"/>
        <v>1087.804255529868</v>
      </c>
      <c r="M822" s="5">
        <f t="shared" si="186"/>
        <v>3.7581118154112657E-2</v>
      </c>
    </row>
    <row r="823" spans="1:13" x14ac:dyDescent="0.25">
      <c r="A823" s="57"/>
      <c r="B823" s="5">
        <f>'Mg2+离子浓度'!B823</f>
        <v>38.988843592755131</v>
      </c>
      <c r="C823" s="5">
        <f t="shared" si="178"/>
        <v>7.4868119668280997E-6</v>
      </c>
      <c r="D823" s="5">
        <f t="shared" si="187"/>
        <v>1093006.8311928215</v>
      </c>
      <c r="E823" s="5">
        <f t="shared" si="179"/>
        <v>8.1831366235992764</v>
      </c>
      <c r="F823" s="5">
        <f t="shared" si="180"/>
        <v>1095.9873921534672</v>
      </c>
      <c r="G823" s="5">
        <f t="shared" si="181"/>
        <v>146389063.4637908</v>
      </c>
      <c r="H823" s="5">
        <f t="shared" si="182"/>
        <v>37.863826575926041</v>
      </c>
      <c r="I823" s="5">
        <f t="shared" si="183"/>
        <v>1.6297985606599522E-2</v>
      </c>
      <c r="J823" s="5">
        <f t="shared" si="188"/>
        <v>1.3733068030323224E-6</v>
      </c>
      <c r="K823" s="60">
        <f t="shared" si="184"/>
        <v>37.863825202619239</v>
      </c>
      <c r="L823" s="5">
        <f t="shared" si="185"/>
        <v>1095.9873524024151</v>
      </c>
      <c r="M823" s="5">
        <f t="shared" si="186"/>
        <v>3.7863825202619238E-2</v>
      </c>
    </row>
    <row r="824" spans="1:13" x14ac:dyDescent="0.25">
      <c r="A824" s="57">
        <v>134</v>
      </c>
      <c r="B824" s="5">
        <f>'Mg2+离子浓度'!B824</f>
        <v>39.281985137013237</v>
      </c>
      <c r="C824" s="5">
        <f t="shared" si="178"/>
        <v>0.29314154425810557</v>
      </c>
      <c r="D824" s="5">
        <f t="shared" si="187"/>
        <v>0</v>
      </c>
      <c r="E824" s="5">
        <f t="shared" si="179"/>
        <v>0</v>
      </c>
      <c r="F824" s="5">
        <f t="shared" si="180"/>
        <v>1095.9873524024151</v>
      </c>
      <c r="G824" s="5">
        <f t="shared" si="181"/>
        <v>3738.7650228021553</v>
      </c>
      <c r="H824" s="5">
        <f t="shared" si="182"/>
        <v>37.863825202619232</v>
      </c>
      <c r="I824" s="5">
        <f t="shared" si="183"/>
        <v>1.6420523055990906E-2</v>
      </c>
      <c r="J824" s="5">
        <f t="shared" si="188"/>
        <v>2.7174263259798967E-4</v>
      </c>
      <c r="K824" s="60">
        <f t="shared" si="184"/>
        <v>37.863553459986633</v>
      </c>
      <c r="L824" s="5">
        <f t="shared" si="185"/>
        <v>1095.9794866760433</v>
      </c>
      <c r="M824" s="5">
        <f t="shared" si="186"/>
        <v>3.7863553459986633E-2</v>
      </c>
    </row>
    <row r="825" spans="1:13" x14ac:dyDescent="0.25">
      <c r="A825" s="57"/>
      <c r="B825" s="5">
        <f>'Mg2+离子浓度'!B825</f>
        <v>39.281992623825204</v>
      </c>
      <c r="C825" s="5">
        <f t="shared" si="178"/>
        <v>7.4868119668280997E-6</v>
      </c>
      <c r="D825" s="5">
        <f t="shared" si="187"/>
        <v>1093006.8311928215</v>
      </c>
      <c r="E825" s="5">
        <f t="shared" si="179"/>
        <v>8.1831366235992764</v>
      </c>
      <c r="F825" s="5">
        <f t="shared" si="180"/>
        <v>1104.1626232996425</v>
      </c>
      <c r="G825" s="5">
        <f t="shared" si="181"/>
        <v>147481014.37459201</v>
      </c>
      <c r="H825" s="5">
        <f t="shared" si="182"/>
        <v>38.146261881800022</v>
      </c>
      <c r="I825" s="5">
        <f t="shared" si="183"/>
        <v>1.6543011403655796E-2</v>
      </c>
      <c r="J825" s="5">
        <f t="shared" si="188"/>
        <v>1.3835506257530789E-6</v>
      </c>
      <c r="K825" s="60">
        <f t="shared" si="184"/>
        <v>38.146260498249397</v>
      </c>
      <c r="L825" s="5">
        <f t="shared" si="185"/>
        <v>1104.1625832520779</v>
      </c>
      <c r="M825" s="5">
        <f t="shared" si="186"/>
        <v>3.8146260498249401E-2</v>
      </c>
    </row>
    <row r="826" spans="1:13" x14ac:dyDescent="0.25">
      <c r="A826" s="57">
        <v>135</v>
      </c>
      <c r="B826" s="5">
        <f>'Mg2+离子浓度'!B826</f>
        <v>39.575134168083309</v>
      </c>
      <c r="C826" s="5">
        <f t="shared" si="178"/>
        <v>0.29314154425810557</v>
      </c>
      <c r="D826" s="5">
        <f t="shared" si="187"/>
        <v>0</v>
      </c>
      <c r="E826" s="5">
        <f t="shared" si="179"/>
        <v>0</v>
      </c>
      <c r="F826" s="5">
        <f t="shared" si="180"/>
        <v>1104.1625832520779</v>
      </c>
      <c r="G826" s="5">
        <f t="shared" si="181"/>
        <v>3766.6533621037474</v>
      </c>
      <c r="H826" s="5">
        <f t="shared" si="182"/>
        <v>38.14626049824939</v>
      </c>
      <c r="I826" s="5">
        <f t="shared" si="183"/>
        <v>1.6666462884606791E-2</v>
      </c>
      <c r="J826" s="5">
        <f t="shared" si="188"/>
        <v>2.7376962565435475E-4</v>
      </c>
      <c r="K826" s="60">
        <f t="shared" si="184"/>
        <v>38.145986728623733</v>
      </c>
      <c r="L826" s="5">
        <f t="shared" si="185"/>
        <v>1104.1546588533784</v>
      </c>
      <c r="M826" s="5">
        <f t="shared" si="186"/>
        <v>3.8145986728623731E-2</v>
      </c>
    </row>
    <row r="827" spans="1:13" x14ac:dyDescent="0.25">
      <c r="A827" s="57"/>
      <c r="B827" s="5">
        <f>'Mg2+离子浓度'!B827</f>
        <v>39.575141654895276</v>
      </c>
      <c r="C827" s="5">
        <f t="shared" si="178"/>
        <v>7.4868119668280997E-6</v>
      </c>
      <c r="D827" s="5">
        <f t="shared" si="187"/>
        <v>1093006.8311928215</v>
      </c>
      <c r="E827" s="5">
        <f t="shared" si="179"/>
        <v>8.1831366235992764</v>
      </c>
      <c r="F827" s="5">
        <f t="shared" si="180"/>
        <v>1112.3377954769776</v>
      </c>
      <c r="G827" s="5">
        <f t="shared" si="181"/>
        <v>148572957.40903136</v>
      </c>
      <c r="H827" s="5">
        <f t="shared" si="182"/>
        <v>38.428695150437115</v>
      </c>
      <c r="I827" s="5">
        <f t="shared" si="183"/>
        <v>1.6789864438272351E-2</v>
      </c>
      <c r="J827" s="5">
        <f t="shared" si="188"/>
        <v>1.3937943745840168E-6</v>
      </c>
      <c r="K827" s="60">
        <f t="shared" si="184"/>
        <v>38.428693756642737</v>
      </c>
      <c r="L827" s="5">
        <f t="shared" si="185"/>
        <v>1112.3377551329024</v>
      </c>
      <c r="M827" s="5">
        <f t="shared" si="186"/>
        <v>3.8428693756642734E-2</v>
      </c>
    </row>
    <row r="828" spans="1:13" x14ac:dyDescent="0.25">
      <c r="A828" s="57">
        <v>136</v>
      </c>
      <c r="B828" s="5">
        <f>'Mg2+离子浓度'!B828</f>
        <v>39.868283199153382</v>
      </c>
      <c r="C828" s="5">
        <f t="shared" si="178"/>
        <v>0.29314154425810557</v>
      </c>
      <c r="D828" s="5">
        <f t="shared" si="187"/>
        <v>0</v>
      </c>
      <c r="E828" s="5">
        <f t="shared" si="179"/>
        <v>0</v>
      </c>
      <c r="F828" s="5">
        <f t="shared" si="180"/>
        <v>1112.3377551329024</v>
      </c>
      <c r="G828" s="5">
        <f t="shared" si="181"/>
        <v>3794.5415002436848</v>
      </c>
      <c r="H828" s="5">
        <f t="shared" si="182"/>
        <v>38.428693756642737</v>
      </c>
      <c r="I828" s="5">
        <f t="shared" si="183"/>
        <v>1.6914229944123605E-2</v>
      </c>
      <c r="J828" s="5">
        <f t="shared" si="188"/>
        <v>2.7579660408979628E-4</v>
      </c>
      <c r="K828" s="60">
        <f t="shared" si="184"/>
        <v>38.428417960038644</v>
      </c>
      <c r="L828" s="5">
        <f t="shared" si="185"/>
        <v>1112.3297720622986</v>
      </c>
      <c r="M828" s="5">
        <f t="shared" si="186"/>
        <v>3.8428417960038645E-2</v>
      </c>
    </row>
    <row r="829" spans="1:13" x14ac:dyDescent="0.25">
      <c r="A829" s="57"/>
      <c r="B829" s="5">
        <f>'Mg2+离子浓度'!B829</f>
        <v>39.868290685965349</v>
      </c>
      <c r="C829" s="5">
        <f t="shared" si="178"/>
        <v>7.4868119668280997E-6</v>
      </c>
      <c r="D829" s="5">
        <f t="shared" si="187"/>
        <v>1093006.8311928215</v>
      </c>
      <c r="E829" s="5">
        <f t="shared" si="179"/>
        <v>8.1831366235992764</v>
      </c>
      <c r="F829" s="5">
        <f t="shared" si="180"/>
        <v>1120.5129086858979</v>
      </c>
      <c r="G829" s="5">
        <f t="shared" si="181"/>
        <v>149664892.56716567</v>
      </c>
      <c r="H829" s="5">
        <f t="shared" si="182"/>
        <v>38.711126381852026</v>
      </c>
      <c r="I829" s="5">
        <f t="shared" si="183"/>
        <v>1.7038544690675915E-2</v>
      </c>
      <c r="J829" s="5">
        <f t="shared" si="188"/>
        <v>1.4040380495256694E-6</v>
      </c>
      <c r="K829" s="60">
        <f t="shared" si="184"/>
        <v>38.711124977813974</v>
      </c>
      <c r="L829" s="5">
        <f t="shared" si="185"/>
        <v>1120.5128680453145</v>
      </c>
      <c r="M829" s="5">
        <f t="shared" si="186"/>
        <v>3.8711124977813975E-2</v>
      </c>
    </row>
    <row r="830" spans="1:13" x14ac:dyDescent="0.25">
      <c r="A830" s="57">
        <v>137</v>
      </c>
      <c r="B830" s="5">
        <f>'Mg2+离子浓度'!B830</f>
        <v>40.161432230223454</v>
      </c>
      <c r="C830" s="5">
        <f t="shared" si="178"/>
        <v>0.29314154425810557</v>
      </c>
      <c r="D830" s="5">
        <f t="shared" si="187"/>
        <v>0</v>
      </c>
      <c r="E830" s="5">
        <f t="shared" si="179"/>
        <v>0</v>
      </c>
      <c r="F830" s="5">
        <f t="shared" si="180"/>
        <v>1120.5128680453145</v>
      </c>
      <c r="G830" s="5">
        <f t="shared" si="181"/>
        <v>3822.429437223419</v>
      </c>
      <c r="H830" s="5">
        <f t="shared" si="182"/>
        <v>38.711124977813974</v>
      </c>
      <c r="I830" s="5">
        <f t="shared" si="183"/>
        <v>1.7163824214768138E-2</v>
      </c>
      <c r="J830" s="5">
        <f t="shared" si="188"/>
        <v>2.7782356790441974E-4</v>
      </c>
      <c r="K830" s="60">
        <f t="shared" si="184"/>
        <v>38.710847154246068</v>
      </c>
      <c r="L830" s="5">
        <f t="shared" si="185"/>
        <v>1120.5048263032297</v>
      </c>
      <c r="M830" s="5">
        <f t="shared" si="186"/>
        <v>3.8710847154246067E-2</v>
      </c>
    </row>
    <row r="831" spans="1:13" x14ac:dyDescent="0.25">
      <c r="A831" s="57"/>
      <c r="B831" s="5">
        <f>'Mg2+离子浓度'!B831</f>
        <v>40.161439717035421</v>
      </c>
      <c r="C831" s="5">
        <f t="shared" ref="C831:C894" si="189">B831-B830</f>
        <v>7.4868119668280997E-6</v>
      </c>
      <c r="D831" s="5">
        <f t="shared" si="187"/>
        <v>1093006.8311928215</v>
      </c>
      <c r="E831" s="5">
        <f t="shared" ref="E831:E894" si="190">C831*D831</f>
        <v>8.1831366235992764</v>
      </c>
      <c r="F831" s="5">
        <f t="shared" ref="F831:F894" si="191">E831+L830</f>
        <v>1128.687962926829</v>
      </c>
      <c r="G831" s="5">
        <f t="shared" ref="G831:G894" si="192">F831/C831</f>
        <v>150756819.8490518</v>
      </c>
      <c r="H831" s="5">
        <f t="shared" ref="H831:H894" si="193">F831/$C$9/96485/0.0001</f>
        <v>38.993555576059457</v>
      </c>
      <c r="I831" s="5">
        <f t="shared" ref="I831:I894" si="194">$C$8*H831/(50*0.000001)*B831</f>
        <v>1.7289052141093438E-2</v>
      </c>
      <c r="J831" s="5">
        <f t="shared" si="188"/>
        <v>1.41428165057857E-6</v>
      </c>
      <c r="K831" s="60">
        <f t="shared" ref="K831:K894" si="195">H831-J831</f>
        <v>38.993554161777809</v>
      </c>
      <c r="L831" s="5">
        <f t="shared" ref="L831:L894" si="196">K831*0.0001*$C$9*96485</f>
        <v>1128.6879219897396</v>
      </c>
      <c r="M831" s="5">
        <f t="shared" ref="M831:M894" si="197">K831*0.001</f>
        <v>3.8993554161777806E-2</v>
      </c>
    </row>
    <row r="832" spans="1:13" x14ac:dyDescent="0.25">
      <c r="A832" s="57">
        <v>138</v>
      </c>
      <c r="B832" s="5">
        <f>'Mg2+离子浓度'!B832</f>
        <v>40.454581261293526</v>
      </c>
      <c r="C832" s="5">
        <f t="shared" si="189"/>
        <v>0.29314154425810557</v>
      </c>
      <c r="D832" s="5">
        <f t="shared" si="187"/>
        <v>0</v>
      </c>
      <c r="E832" s="5">
        <f t="shared" si="190"/>
        <v>0</v>
      </c>
      <c r="F832" s="5">
        <f t="shared" si="191"/>
        <v>1128.6879219897396</v>
      </c>
      <c r="G832" s="5">
        <f t="shared" si="192"/>
        <v>3850.3171730444024</v>
      </c>
      <c r="H832" s="5">
        <f t="shared" si="193"/>
        <v>38.993554161777809</v>
      </c>
      <c r="I832" s="5">
        <f t="shared" si="194"/>
        <v>1.7415245676767371E-2</v>
      </c>
      <c r="J832" s="5">
        <f t="shared" si="188"/>
        <v>2.7985051709833068E-4</v>
      </c>
      <c r="K832" s="60">
        <f t="shared" si="195"/>
        <v>38.993274311260713</v>
      </c>
      <c r="L832" s="5">
        <f t="shared" si="196"/>
        <v>1128.6798215765971</v>
      </c>
      <c r="M832" s="5">
        <f t="shared" si="197"/>
        <v>3.8993274311260713E-2</v>
      </c>
    </row>
    <row r="833" spans="1:13" x14ac:dyDescent="0.25">
      <c r="A833" s="57"/>
      <c r="B833" s="5">
        <f>'Mg2+离子浓度'!B833</f>
        <v>40.454588748105493</v>
      </c>
      <c r="C833" s="5">
        <f t="shared" si="189"/>
        <v>7.4868119668280997E-6</v>
      </c>
      <c r="D833" s="5">
        <f t="shared" si="187"/>
        <v>1093006.8311928215</v>
      </c>
      <c r="E833" s="5">
        <f t="shared" si="190"/>
        <v>8.1831366235992764</v>
      </c>
      <c r="F833" s="5">
        <f t="shared" si="191"/>
        <v>1136.8629582001963</v>
      </c>
      <c r="G833" s="5">
        <f t="shared" si="192"/>
        <v>151848739.25474656</v>
      </c>
      <c r="H833" s="5">
        <f t="shared" si="193"/>
        <v>39.275982733074095</v>
      </c>
      <c r="I833" s="5">
        <f t="shared" si="194"/>
        <v>1.7541386769752022E-2</v>
      </c>
      <c r="J833" s="5">
        <f t="shared" si="188"/>
        <v>1.4245251777432513E-6</v>
      </c>
      <c r="K833" s="60">
        <f t="shared" si="195"/>
        <v>39.275981308548914</v>
      </c>
      <c r="L833" s="5">
        <f t="shared" si="196"/>
        <v>1136.8629169666026</v>
      </c>
      <c r="M833" s="5">
        <f t="shared" si="197"/>
        <v>3.9275981308548917E-2</v>
      </c>
    </row>
    <row r="834" spans="1:13" x14ac:dyDescent="0.25">
      <c r="A834" s="57">
        <v>139</v>
      </c>
      <c r="B834" s="5">
        <f>'Mg2+离子浓度'!B834</f>
        <v>40.747730292363599</v>
      </c>
      <c r="C834" s="5">
        <f t="shared" si="189"/>
        <v>0.29314154425810557</v>
      </c>
      <c r="D834" s="5">
        <f t="shared" si="187"/>
        <v>0</v>
      </c>
      <c r="E834" s="5">
        <f t="shared" si="190"/>
        <v>0</v>
      </c>
      <c r="F834" s="5">
        <f t="shared" si="191"/>
        <v>1136.8629169666026</v>
      </c>
      <c r="G834" s="5">
        <f t="shared" si="192"/>
        <v>3878.2047077080838</v>
      </c>
      <c r="H834" s="5">
        <f t="shared" si="193"/>
        <v>39.275981308548907</v>
      </c>
      <c r="I834" s="5">
        <f t="shared" si="194"/>
        <v>1.7668494310348462E-2</v>
      </c>
      <c r="J834" s="5">
        <f t="shared" si="188"/>
        <v>2.8187745167163438E-4</v>
      </c>
      <c r="K834" s="60">
        <f t="shared" si="195"/>
        <v>39.275699431097237</v>
      </c>
      <c r="L834" s="5">
        <f t="shared" si="196"/>
        <v>1136.854757882825</v>
      </c>
      <c r="M834" s="5">
        <f t="shared" si="197"/>
        <v>3.9275699431097238E-2</v>
      </c>
    </row>
    <row r="835" spans="1:13" x14ac:dyDescent="0.25">
      <c r="A835" s="57"/>
      <c r="B835" s="5">
        <f>'Mg2+离子浓度'!B835</f>
        <v>40.747737779175566</v>
      </c>
      <c r="C835" s="5">
        <f t="shared" si="189"/>
        <v>7.4868119668280997E-6</v>
      </c>
      <c r="D835" s="5">
        <f t="shared" si="187"/>
        <v>1093006.8311928215</v>
      </c>
      <c r="E835" s="5">
        <f t="shared" si="190"/>
        <v>8.1831366235992764</v>
      </c>
      <c r="F835" s="5">
        <f t="shared" si="191"/>
        <v>1145.0378945064242</v>
      </c>
      <c r="G835" s="5">
        <f t="shared" si="192"/>
        <v>152940650.78430662</v>
      </c>
      <c r="H835" s="5">
        <f t="shared" si="193"/>
        <v>39.558407852910612</v>
      </c>
      <c r="I835" s="5">
        <f t="shared" si="194"/>
        <v>1.7795548556878975E-2</v>
      </c>
      <c r="J835" s="5">
        <f t="shared" si="188"/>
        <v>1.4347686310202456E-6</v>
      </c>
      <c r="K835" s="60">
        <f t="shared" si="195"/>
        <v>39.558406418141978</v>
      </c>
      <c r="L835" s="5">
        <f t="shared" si="196"/>
        <v>1145.0378529763286</v>
      </c>
      <c r="M835" s="5">
        <f t="shared" si="197"/>
        <v>3.9558406418141977E-2</v>
      </c>
    </row>
    <row r="836" spans="1:13" x14ac:dyDescent="0.25">
      <c r="A836" s="57">
        <v>140</v>
      </c>
      <c r="B836" s="5">
        <f>'Mg2+离子浓度'!B836</f>
        <v>41.040879323433671</v>
      </c>
      <c r="C836" s="5">
        <f t="shared" si="189"/>
        <v>0.29314154425810557</v>
      </c>
      <c r="D836" s="5">
        <f t="shared" si="187"/>
        <v>0</v>
      </c>
      <c r="E836" s="5">
        <f t="shared" si="190"/>
        <v>0</v>
      </c>
      <c r="F836" s="5">
        <f t="shared" si="191"/>
        <v>1145.0378529763286</v>
      </c>
      <c r="G836" s="5">
        <f t="shared" si="192"/>
        <v>3906.0920412159135</v>
      </c>
      <c r="H836" s="5">
        <f t="shared" si="193"/>
        <v>39.558406418141978</v>
      </c>
      <c r="I836" s="5">
        <f t="shared" si="194"/>
        <v>1.7923570095738767E-2</v>
      </c>
      <c r="J836" s="5">
        <f t="shared" si="188"/>
        <v>2.8390437162443644E-4</v>
      </c>
      <c r="K836" s="60">
        <f t="shared" si="195"/>
        <v>39.55812251377035</v>
      </c>
      <c r="L836" s="5">
        <f t="shared" si="196"/>
        <v>1145.0296352223397</v>
      </c>
      <c r="M836" s="5">
        <f t="shared" si="197"/>
        <v>3.9558122513770354E-2</v>
      </c>
    </row>
    <row r="837" spans="1:13" x14ac:dyDescent="0.25">
      <c r="A837" s="57"/>
      <c r="B837" s="5">
        <f>'Mg2+离子浓度'!B837</f>
        <v>41.040886810245638</v>
      </c>
      <c r="C837" s="5">
        <f t="shared" si="189"/>
        <v>7.4868119668280997E-6</v>
      </c>
      <c r="D837" s="5">
        <f t="shared" si="187"/>
        <v>1093006.8311928215</v>
      </c>
      <c r="E837" s="5">
        <f t="shared" si="190"/>
        <v>8.1831366235992764</v>
      </c>
      <c r="F837" s="5">
        <f t="shared" si="191"/>
        <v>1153.212771845939</v>
      </c>
      <c r="G837" s="5">
        <f t="shared" si="192"/>
        <v>154032554.43778893</v>
      </c>
      <c r="H837" s="5">
        <f t="shared" si="193"/>
        <v>39.840830935583732</v>
      </c>
      <c r="I837" s="5">
        <f t="shared" si="194"/>
        <v>1.8051537482701809E-2</v>
      </c>
      <c r="J837" s="5">
        <f t="shared" si="188"/>
        <v>1.4450120104100864E-6</v>
      </c>
      <c r="K837" s="60">
        <f t="shared" si="195"/>
        <v>39.840829490571721</v>
      </c>
      <c r="L837" s="5">
        <f t="shared" si="196"/>
        <v>1153.2127300193438</v>
      </c>
      <c r="M837" s="5">
        <f t="shared" si="197"/>
        <v>3.9840829490571723E-2</v>
      </c>
    </row>
    <row r="838" spans="1:13" x14ac:dyDescent="0.25">
      <c r="A838" s="57">
        <v>141</v>
      </c>
      <c r="B838" s="5">
        <f>'Mg2+离子浓度'!B838</f>
        <v>41.334028354503744</v>
      </c>
      <c r="C838" s="5">
        <f t="shared" si="189"/>
        <v>0.29314154425810557</v>
      </c>
      <c r="D838" s="5">
        <f t="shared" si="187"/>
        <v>0</v>
      </c>
      <c r="E838" s="5">
        <f t="shared" si="190"/>
        <v>0</v>
      </c>
      <c r="F838" s="5">
        <f t="shared" si="191"/>
        <v>1153.2127300193438</v>
      </c>
      <c r="G838" s="5">
        <f t="shared" si="192"/>
        <v>3933.9791735693452</v>
      </c>
      <c r="H838" s="5">
        <f t="shared" si="193"/>
        <v>39.840829490571721</v>
      </c>
      <c r="I838" s="5">
        <f t="shared" si="194"/>
        <v>1.8180473013165856E-2</v>
      </c>
      <c r="J838" s="5">
        <f t="shared" si="188"/>
        <v>2.8593127695684229E-4</v>
      </c>
      <c r="K838" s="60">
        <f t="shared" si="195"/>
        <v>39.840543559294765</v>
      </c>
      <c r="L838" s="5">
        <f t="shared" si="196"/>
        <v>1153.2044535955665</v>
      </c>
      <c r="M838" s="5">
        <f t="shared" si="197"/>
        <v>3.9840543559294769E-2</v>
      </c>
    </row>
    <row r="839" spans="1:13" x14ac:dyDescent="0.25">
      <c r="A839" s="57"/>
      <c r="B839" s="5">
        <f>'Mg2+离子浓度'!B839</f>
        <v>41.334035841315711</v>
      </c>
      <c r="C839" s="5">
        <f t="shared" si="189"/>
        <v>7.4868119668280997E-6</v>
      </c>
      <c r="D839" s="5">
        <f t="shared" si="187"/>
        <v>1093006.8311928215</v>
      </c>
      <c r="E839" s="5">
        <f t="shared" si="190"/>
        <v>8.1831366235992764</v>
      </c>
      <c r="F839" s="5">
        <f t="shared" si="191"/>
        <v>1161.3875902191658</v>
      </c>
      <c r="G839" s="5">
        <f t="shared" si="192"/>
        <v>155124450.21525031</v>
      </c>
      <c r="H839" s="5">
        <f t="shared" si="193"/>
        <v>40.12325198110814</v>
      </c>
      <c r="I839" s="5">
        <f t="shared" si="194"/>
        <v>1.8309353527448211E-2</v>
      </c>
      <c r="J839" s="5">
        <f t="shared" si="188"/>
        <v>1.455255315913307E-6</v>
      </c>
      <c r="K839" s="60">
        <f t="shared" si="195"/>
        <v>40.123250525852825</v>
      </c>
      <c r="L839" s="5">
        <f t="shared" si="196"/>
        <v>1161.387548096073</v>
      </c>
      <c r="M839" s="5">
        <f t="shared" si="197"/>
        <v>4.0123250525852826E-2</v>
      </c>
    </row>
    <row r="840" spans="1:13" x14ac:dyDescent="0.25">
      <c r="A840" s="57">
        <v>142</v>
      </c>
      <c r="B840" s="5">
        <f>'Mg2+离子浓度'!B840</f>
        <v>41.627177385573816</v>
      </c>
      <c r="C840" s="5">
        <f t="shared" si="189"/>
        <v>0.29314154425810557</v>
      </c>
      <c r="D840" s="5">
        <f t="shared" si="187"/>
        <v>0</v>
      </c>
      <c r="E840" s="5">
        <f t="shared" si="190"/>
        <v>0</v>
      </c>
      <c r="F840" s="5">
        <f t="shared" si="191"/>
        <v>1161.387548096073</v>
      </c>
      <c r="G840" s="5">
        <f t="shared" si="192"/>
        <v>3961.8661047698288</v>
      </c>
      <c r="H840" s="5">
        <f t="shared" si="193"/>
        <v>40.123250525852832</v>
      </c>
      <c r="I840" s="5">
        <f t="shared" si="194"/>
        <v>1.8439203042857451E-2</v>
      </c>
      <c r="J840" s="5">
        <f t="shared" si="188"/>
        <v>2.8795816766895738E-4</v>
      </c>
      <c r="K840" s="60">
        <f t="shared" si="195"/>
        <v>40.122962567685164</v>
      </c>
      <c r="L840" s="5">
        <f t="shared" si="196"/>
        <v>1161.379213002931</v>
      </c>
      <c r="M840" s="5">
        <f t="shared" si="197"/>
        <v>4.0122962567685168E-2</v>
      </c>
    </row>
    <row r="841" spans="1:13" x14ac:dyDescent="0.25">
      <c r="A841" s="57"/>
      <c r="B841" s="5">
        <f>'Mg2+离子浓度'!B841</f>
        <v>41.627184872385783</v>
      </c>
      <c r="C841" s="5">
        <f t="shared" si="189"/>
        <v>7.4868119668280997E-6</v>
      </c>
      <c r="D841" s="5">
        <f t="shared" si="187"/>
        <v>1093006.8311928215</v>
      </c>
      <c r="E841" s="5">
        <f t="shared" si="190"/>
        <v>8.1831366235992764</v>
      </c>
      <c r="F841" s="5">
        <f t="shared" si="191"/>
        <v>1169.5623496265302</v>
      </c>
      <c r="G841" s="5">
        <f t="shared" si="192"/>
        <v>156216338.11674756</v>
      </c>
      <c r="H841" s="5">
        <f t="shared" si="193"/>
        <v>40.405670989498553</v>
      </c>
      <c r="I841" s="5">
        <f t="shared" si="194"/>
        <v>1.856899667134607E-2</v>
      </c>
      <c r="J841" s="5">
        <f t="shared" si="188"/>
        <v>1.4654985475304407E-6</v>
      </c>
      <c r="K841" s="60">
        <f t="shared" si="195"/>
        <v>40.405669524000004</v>
      </c>
      <c r="L841" s="5">
        <f t="shared" si="196"/>
        <v>1169.562307206942</v>
      </c>
      <c r="M841" s="5">
        <f t="shared" si="197"/>
        <v>4.0405669524000001E-2</v>
      </c>
    </row>
    <row r="842" spans="1:13" x14ac:dyDescent="0.25">
      <c r="A842" s="57">
        <v>143</v>
      </c>
      <c r="B842" s="5">
        <f>'Mg2+离子浓度'!B842</f>
        <v>41.920326416643888</v>
      </c>
      <c r="C842" s="5">
        <f t="shared" si="189"/>
        <v>0.29314154425810557</v>
      </c>
      <c r="D842" s="5">
        <f t="shared" si="187"/>
        <v>0</v>
      </c>
      <c r="E842" s="5">
        <f t="shared" si="190"/>
        <v>0</v>
      </c>
      <c r="F842" s="5">
        <f t="shared" si="191"/>
        <v>1169.562307206942</v>
      </c>
      <c r="G842" s="5">
        <f t="shared" si="192"/>
        <v>3989.7528348188157</v>
      </c>
      <c r="H842" s="5">
        <f t="shared" si="193"/>
        <v>40.405669524000004</v>
      </c>
      <c r="I842" s="5">
        <f t="shared" si="194"/>
        <v>1.8699760165041487E-2</v>
      </c>
      <c r="J842" s="5">
        <f t="shared" si="188"/>
        <v>2.899850437608872E-4</v>
      </c>
      <c r="K842" s="60">
        <f t="shared" si="195"/>
        <v>40.40537953895624</v>
      </c>
      <c r="L842" s="5">
        <f t="shared" si="196"/>
        <v>1169.5539134448579</v>
      </c>
      <c r="M842" s="5">
        <f t="shared" si="197"/>
        <v>4.0405379538956239E-2</v>
      </c>
    </row>
    <row r="843" spans="1:13" x14ac:dyDescent="0.25">
      <c r="A843" s="57"/>
      <c r="B843" s="5">
        <f>'Mg2+离子浓度'!B843</f>
        <v>41.920333903455855</v>
      </c>
      <c r="C843" s="5">
        <f t="shared" si="189"/>
        <v>7.4868119668280997E-6</v>
      </c>
      <c r="D843" s="5">
        <f t="shared" si="187"/>
        <v>1093006.8311928215</v>
      </c>
      <c r="E843" s="5">
        <f t="shared" si="190"/>
        <v>8.1831366235992764</v>
      </c>
      <c r="F843" s="5">
        <f t="shared" si="191"/>
        <v>1177.7370500684572</v>
      </c>
      <c r="G843" s="5">
        <f t="shared" si="192"/>
        <v>157308218.14233744</v>
      </c>
      <c r="H843" s="5">
        <f t="shared" si="193"/>
        <v>40.688087960769622</v>
      </c>
      <c r="I843" s="5">
        <f t="shared" si="194"/>
        <v>1.8830466894623438E-2</v>
      </c>
      <c r="J843" s="5">
        <f t="shared" si="188"/>
        <v>1.4757417052620194E-6</v>
      </c>
      <c r="K843" s="60">
        <f t="shared" si="195"/>
        <v>40.688086485027917</v>
      </c>
      <c r="L843" s="5">
        <f t="shared" si="196"/>
        <v>1177.7370073523755</v>
      </c>
      <c r="M843" s="5">
        <f t="shared" si="197"/>
        <v>4.0688086485027919E-2</v>
      </c>
    </row>
    <row r="844" spans="1:13" x14ac:dyDescent="0.25">
      <c r="A844" s="57">
        <v>144</v>
      </c>
      <c r="B844" s="5">
        <f>'Mg2+离子浓度'!B844</f>
        <v>42.213475447713961</v>
      </c>
      <c r="C844" s="5">
        <f t="shared" si="189"/>
        <v>0.29314154425810557</v>
      </c>
      <c r="D844" s="5">
        <f t="shared" si="187"/>
        <v>0</v>
      </c>
      <c r="E844" s="5">
        <f t="shared" si="190"/>
        <v>0</v>
      </c>
      <c r="F844" s="5">
        <f t="shared" si="191"/>
        <v>1177.7370073523755</v>
      </c>
      <c r="G844" s="5">
        <f t="shared" si="192"/>
        <v>4017.6393637177553</v>
      </c>
      <c r="H844" s="5">
        <f t="shared" si="193"/>
        <v>40.688086485027917</v>
      </c>
      <c r="I844" s="5">
        <f t="shared" si="194"/>
        <v>1.896214435994608E-2</v>
      </c>
      <c r="J844" s="5">
        <f t="shared" si="188"/>
        <v>2.9201190523273714E-4</v>
      </c>
      <c r="K844" s="60">
        <f t="shared" si="195"/>
        <v>40.687794473122686</v>
      </c>
      <c r="L844" s="5">
        <f t="shared" si="196"/>
        <v>1177.7285549217727</v>
      </c>
      <c r="M844" s="5">
        <f t="shared" si="197"/>
        <v>4.0687794473122686E-2</v>
      </c>
    </row>
    <row r="845" spans="1:13" x14ac:dyDescent="0.25">
      <c r="A845" s="57"/>
      <c r="B845" s="5">
        <f>'Mg2+离子浓度'!B845</f>
        <v>42.213482934525928</v>
      </c>
      <c r="C845" s="5">
        <f t="shared" si="189"/>
        <v>7.4868119668280997E-6</v>
      </c>
      <c r="D845" s="5">
        <f t="shared" si="187"/>
        <v>1093006.8311928215</v>
      </c>
      <c r="E845" s="5">
        <f t="shared" si="190"/>
        <v>8.1831366235992764</v>
      </c>
      <c r="F845" s="5">
        <f t="shared" si="191"/>
        <v>1185.9116915453719</v>
      </c>
      <c r="G845" s="5">
        <f t="shared" si="192"/>
        <v>158400090.29207677</v>
      </c>
      <c r="H845" s="5">
        <f t="shared" si="193"/>
        <v>40.970502894936068</v>
      </c>
      <c r="I845" s="5">
        <f t="shared" si="194"/>
        <v>1.9093764177508587E-2</v>
      </c>
      <c r="J845" s="5">
        <f t="shared" si="188"/>
        <v>1.4859847891085765E-6</v>
      </c>
      <c r="K845" s="60">
        <f t="shared" si="195"/>
        <v>40.970501408951279</v>
      </c>
      <c r="L845" s="5">
        <f t="shared" si="196"/>
        <v>1185.9116485327993</v>
      </c>
      <c r="M845" s="5">
        <f t="shared" si="197"/>
        <v>4.0970501408951282E-2</v>
      </c>
    </row>
    <row r="846" spans="1:13" x14ac:dyDescent="0.25">
      <c r="A846" s="57">
        <v>145</v>
      </c>
      <c r="B846" s="5">
        <f>'Mg2+离子浓度'!B846</f>
        <v>42.506624478784033</v>
      </c>
      <c r="C846" s="5">
        <f t="shared" si="189"/>
        <v>0.29314154425810557</v>
      </c>
      <c r="D846" s="5">
        <f t="shared" si="187"/>
        <v>0</v>
      </c>
      <c r="E846" s="5">
        <f t="shared" si="190"/>
        <v>0</v>
      </c>
      <c r="F846" s="5">
        <f t="shared" si="191"/>
        <v>1185.9116485327993</v>
      </c>
      <c r="G846" s="5">
        <f t="shared" si="192"/>
        <v>4045.5256914681004</v>
      </c>
      <c r="H846" s="5">
        <f t="shared" si="193"/>
        <v>40.970501408951272</v>
      </c>
      <c r="I846" s="5">
        <f t="shared" si="194"/>
        <v>1.9226355607799533E-2</v>
      </c>
      <c r="J846" s="5">
        <f t="shared" si="188"/>
        <v>2.9403875208461262E-4</v>
      </c>
      <c r="K846" s="60">
        <f t="shared" si="195"/>
        <v>40.970207370199184</v>
      </c>
      <c r="L846" s="5">
        <f t="shared" si="196"/>
        <v>1185.9031374341007</v>
      </c>
      <c r="M846" s="5">
        <f t="shared" si="197"/>
        <v>4.0970207370199185E-2</v>
      </c>
    </row>
    <row r="847" spans="1:13" x14ac:dyDescent="0.25">
      <c r="A847" s="57"/>
      <c r="B847" s="5">
        <f>'Mg2+离子浓度'!B847</f>
        <v>42.506631965596</v>
      </c>
      <c r="C847" s="5">
        <f t="shared" si="189"/>
        <v>7.4868119668280997E-6</v>
      </c>
      <c r="D847" s="5">
        <f t="shared" si="187"/>
        <v>1093006.8311928215</v>
      </c>
      <c r="E847" s="5">
        <f t="shared" si="190"/>
        <v>8.1831366235992764</v>
      </c>
      <c r="F847" s="5">
        <f t="shared" si="191"/>
        <v>1194.0862740576999</v>
      </c>
      <c r="G847" s="5">
        <f t="shared" si="192"/>
        <v>159491954.5660224</v>
      </c>
      <c r="H847" s="5">
        <f t="shared" si="193"/>
        <v>41.252915792012566</v>
      </c>
      <c r="I847" s="5">
        <f t="shared" si="194"/>
        <v>1.9358888500229966E-2</v>
      </c>
      <c r="J847" s="5">
        <f t="shared" si="188"/>
        <v>1.4962277990706444E-6</v>
      </c>
      <c r="K847" s="60">
        <f t="shared" si="195"/>
        <v>41.25291429578477</v>
      </c>
      <c r="L847" s="5">
        <f t="shared" si="196"/>
        <v>1194.0862307486384</v>
      </c>
      <c r="M847" s="5">
        <f t="shared" si="197"/>
        <v>4.1252914295784773E-2</v>
      </c>
    </row>
    <row r="848" spans="1:13" x14ac:dyDescent="0.25">
      <c r="A848" s="57">
        <v>146</v>
      </c>
      <c r="B848" s="5">
        <f>'Mg2+离子浓度'!B848</f>
        <v>42.799773509854106</v>
      </c>
      <c r="C848" s="5">
        <f t="shared" si="189"/>
        <v>0.29314154425810557</v>
      </c>
      <c r="D848" s="5">
        <f t="shared" si="187"/>
        <v>0</v>
      </c>
      <c r="E848" s="5">
        <f t="shared" si="190"/>
        <v>0</v>
      </c>
      <c r="F848" s="5">
        <f t="shared" si="191"/>
        <v>1194.0862307486384</v>
      </c>
      <c r="G848" s="5">
        <f t="shared" si="192"/>
        <v>4073.4118180713003</v>
      </c>
      <c r="H848" s="5">
        <f t="shared" si="193"/>
        <v>41.252914295784784</v>
      </c>
      <c r="I848" s="5">
        <f t="shared" si="194"/>
        <v>1.9492393888830364E-2</v>
      </c>
      <c r="J848" s="5">
        <f t="shared" si="188"/>
        <v>2.9606558431661937E-4</v>
      </c>
      <c r="K848" s="60">
        <f t="shared" si="195"/>
        <v>41.252618230200468</v>
      </c>
      <c r="L848" s="5">
        <f t="shared" si="196"/>
        <v>1194.0776609822678</v>
      </c>
      <c r="M848" s="5">
        <f t="shared" si="197"/>
        <v>4.1252618230200468E-2</v>
      </c>
    </row>
    <row r="849" spans="1:13" x14ac:dyDescent="0.25">
      <c r="A849" s="57"/>
      <c r="B849" s="5">
        <f>'Mg2+离子浓度'!B849</f>
        <v>42.799780996666072</v>
      </c>
      <c r="C849" s="5">
        <f t="shared" si="189"/>
        <v>7.4868119668280997E-6</v>
      </c>
      <c r="D849" s="5">
        <f t="shared" si="187"/>
        <v>1093006.8311928215</v>
      </c>
      <c r="E849" s="5">
        <f t="shared" si="190"/>
        <v>8.1831366235992764</v>
      </c>
      <c r="F849" s="5">
        <f t="shared" si="191"/>
        <v>1202.2607976058671</v>
      </c>
      <c r="G849" s="5">
        <f t="shared" si="192"/>
        <v>160583810.96423113</v>
      </c>
      <c r="H849" s="5">
        <f t="shared" si="193"/>
        <v>41.535326652013858</v>
      </c>
      <c r="I849" s="5">
        <f t="shared" si="194"/>
        <v>1.9625839843016236E-2</v>
      </c>
      <c r="J849" s="5">
        <f t="shared" si="188"/>
        <v>1.5064707351487578E-6</v>
      </c>
      <c r="K849" s="60">
        <f t="shared" si="195"/>
        <v>41.535325145543119</v>
      </c>
      <c r="L849" s="5">
        <f t="shared" si="196"/>
        <v>1202.2607540003185</v>
      </c>
      <c r="M849" s="5">
        <f t="shared" si="197"/>
        <v>4.1535325145543117E-2</v>
      </c>
    </row>
    <row r="850" spans="1:13" x14ac:dyDescent="0.25">
      <c r="A850" s="57">
        <v>147</v>
      </c>
      <c r="B850" s="5">
        <f>'Mg2+离子浓度'!B850</f>
        <v>43.092922540924178</v>
      </c>
      <c r="C850" s="5">
        <f t="shared" si="189"/>
        <v>0.29314154425810557</v>
      </c>
      <c r="D850" s="5">
        <f t="shared" si="187"/>
        <v>0</v>
      </c>
      <c r="E850" s="5">
        <f t="shared" si="190"/>
        <v>0</v>
      </c>
      <c r="F850" s="5">
        <f t="shared" si="191"/>
        <v>1202.2607540003185</v>
      </c>
      <c r="G850" s="5">
        <f t="shared" si="192"/>
        <v>4101.2977435288076</v>
      </c>
      <c r="H850" s="5">
        <f t="shared" si="193"/>
        <v>41.535325145543119</v>
      </c>
      <c r="I850" s="5">
        <f t="shared" si="194"/>
        <v>1.9760259183267247E-2</v>
      </c>
      <c r="J850" s="5">
        <f t="shared" si="188"/>
        <v>2.980924019288625E-4</v>
      </c>
      <c r="K850" s="60">
        <f t="shared" si="195"/>
        <v>41.535027053141192</v>
      </c>
      <c r="L850" s="5">
        <f t="shared" si="196"/>
        <v>1202.2521255666984</v>
      </c>
      <c r="M850" s="5">
        <f t="shared" si="197"/>
        <v>4.1535027053141195E-2</v>
      </c>
    </row>
    <row r="851" spans="1:13" x14ac:dyDescent="0.25">
      <c r="A851" s="57"/>
      <c r="B851" s="5">
        <f>'Mg2+离子浓度'!B851</f>
        <v>43.092930027736145</v>
      </c>
      <c r="C851" s="5">
        <f t="shared" si="189"/>
        <v>7.4868119668280997E-6</v>
      </c>
      <c r="D851" s="5">
        <f t="shared" si="187"/>
        <v>1093006.8311928215</v>
      </c>
      <c r="E851" s="5">
        <f t="shared" si="190"/>
        <v>8.1831366235992764</v>
      </c>
      <c r="F851" s="5">
        <f t="shared" si="191"/>
        <v>1210.4352621902976</v>
      </c>
      <c r="G851" s="5">
        <f t="shared" si="192"/>
        <v>161675659.48675972</v>
      </c>
      <c r="H851" s="5">
        <f t="shared" si="193"/>
        <v>41.817735474954574</v>
      </c>
      <c r="I851" s="5">
        <f t="shared" si="194"/>
        <v>1.9894618186096193E-2</v>
      </c>
      <c r="J851" s="5">
        <f t="shared" si="188"/>
        <v>1.5167135973434472E-6</v>
      </c>
      <c r="K851" s="60">
        <f t="shared" si="195"/>
        <v>41.817733958240979</v>
      </c>
      <c r="L851" s="5">
        <f t="shared" si="196"/>
        <v>1210.4352182882642</v>
      </c>
      <c r="M851" s="5">
        <f t="shared" si="197"/>
        <v>4.1817733958240982E-2</v>
      </c>
    </row>
    <row r="852" spans="1:13" x14ac:dyDescent="0.25">
      <c r="A852" s="57">
        <v>148</v>
      </c>
      <c r="B852" s="5">
        <f>'Mg2+离子浓度'!B852</f>
        <v>43.38607157199425</v>
      </c>
      <c r="C852" s="5">
        <f t="shared" si="189"/>
        <v>0.29314154425810557</v>
      </c>
      <c r="D852" s="5">
        <f t="shared" si="187"/>
        <v>0</v>
      </c>
      <c r="E852" s="5">
        <f t="shared" si="190"/>
        <v>0</v>
      </c>
      <c r="F852" s="5">
        <f t="shared" si="191"/>
        <v>1210.4352182882642</v>
      </c>
      <c r="G852" s="5">
        <f t="shared" si="192"/>
        <v>4129.183467842071</v>
      </c>
      <c r="H852" s="5">
        <f t="shared" si="193"/>
        <v>41.817733958240979</v>
      </c>
      <c r="I852" s="5">
        <f t="shared" si="194"/>
        <v>2.0029951471339069E-2</v>
      </c>
      <c r="J852" s="5">
        <f t="shared" si="188"/>
        <v>3.0011920492144765E-4</v>
      </c>
      <c r="K852" s="60">
        <f t="shared" si="195"/>
        <v>41.817433839036056</v>
      </c>
      <c r="L852" s="5">
        <f t="shared" si="196"/>
        <v>1210.4265311878182</v>
      </c>
      <c r="M852" s="5">
        <f t="shared" si="197"/>
        <v>4.1817433839036057E-2</v>
      </c>
    </row>
    <row r="853" spans="1:13" x14ac:dyDescent="0.25">
      <c r="A853" s="57"/>
      <c r="B853" s="5">
        <f>'Mg2+离子浓度'!B853</f>
        <v>43.386079058806217</v>
      </c>
      <c r="C853" s="5">
        <f t="shared" si="189"/>
        <v>7.4868119668280997E-6</v>
      </c>
      <c r="D853" s="5">
        <f t="shared" si="187"/>
        <v>1093006.8311928215</v>
      </c>
      <c r="E853" s="5">
        <f t="shared" si="190"/>
        <v>8.1831366235992764</v>
      </c>
      <c r="F853" s="5">
        <f t="shared" si="191"/>
        <v>1218.6096678114175</v>
      </c>
      <c r="G853" s="5">
        <f t="shared" si="192"/>
        <v>162767500.133665</v>
      </c>
      <c r="H853" s="5">
        <f t="shared" si="193"/>
        <v>42.100142260849438</v>
      </c>
      <c r="I853" s="5">
        <f t="shared" si="194"/>
        <v>2.0165223509698876E-2</v>
      </c>
      <c r="J853" s="5">
        <f t="shared" si="188"/>
        <v>1.5269563856552473E-6</v>
      </c>
      <c r="K853" s="60">
        <f t="shared" si="195"/>
        <v>42.100140733893049</v>
      </c>
      <c r="L853" s="5">
        <f t="shared" si="196"/>
        <v>1218.6096236129013</v>
      </c>
      <c r="M853" s="5">
        <f t="shared" si="197"/>
        <v>4.2100140733893052E-2</v>
      </c>
    </row>
    <row r="854" spans="1:13" x14ac:dyDescent="0.25">
      <c r="A854" s="57">
        <v>149</v>
      </c>
      <c r="B854" s="5">
        <f>'Mg2+离子浓度'!B854</f>
        <v>43.679220603064323</v>
      </c>
      <c r="C854" s="5">
        <f t="shared" si="189"/>
        <v>0.29314154425810557</v>
      </c>
      <c r="D854" s="5">
        <f t="shared" si="187"/>
        <v>0</v>
      </c>
      <c r="E854" s="5">
        <f t="shared" si="190"/>
        <v>0</v>
      </c>
      <c r="F854" s="5">
        <f t="shared" si="191"/>
        <v>1218.6096236129013</v>
      </c>
      <c r="G854" s="5">
        <f t="shared" si="192"/>
        <v>4157.068991012542</v>
      </c>
      <c r="H854" s="5">
        <f t="shared" si="193"/>
        <v>42.100140733893049</v>
      </c>
      <c r="I854" s="5">
        <f t="shared" si="194"/>
        <v>2.0301470733274887E-2</v>
      </c>
      <c r="J854" s="5">
        <f t="shared" si="188"/>
        <v>3.0214599329448017E-4</v>
      </c>
      <c r="K854" s="60">
        <f t="shared" si="195"/>
        <v>42.099838587899754</v>
      </c>
      <c r="L854" s="5">
        <f t="shared" si="196"/>
        <v>1218.6008778460523</v>
      </c>
      <c r="M854" s="5">
        <f t="shared" si="197"/>
        <v>4.2099838587899757E-2</v>
      </c>
    </row>
    <row r="855" spans="1:13" x14ac:dyDescent="0.25">
      <c r="A855" s="57"/>
      <c r="B855" s="5">
        <f>'Mg2+离子浓度'!B855</f>
        <v>43.67922808987629</v>
      </c>
      <c r="C855" s="5">
        <f t="shared" si="189"/>
        <v>7.4868119668280997E-6</v>
      </c>
      <c r="D855" s="5">
        <f t="shared" si="187"/>
        <v>1093006.8311928215</v>
      </c>
      <c r="E855" s="5">
        <f t="shared" si="190"/>
        <v>8.1831366235992764</v>
      </c>
      <c r="F855" s="5">
        <f t="shared" si="191"/>
        <v>1226.7840144696515</v>
      </c>
      <c r="G855" s="5">
        <f t="shared" si="192"/>
        <v>163859332.90500376</v>
      </c>
      <c r="H855" s="5">
        <f t="shared" si="193"/>
        <v>42.382547009713136</v>
      </c>
      <c r="I855" s="5">
        <f t="shared" si="194"/>
        <v>2.0437655794053496E-2</v>
      </c>
      <c r="J855" s="5">
        <f t="shared" si="188"/>
        <v>1.5371991000846897E-6</v>
      </c>
      <c r="K855" s="60">
        <f t="shared" si="195"/>
        <v>42.382545472514039</v>
      </c>
      <c r="L855" s="5">
        <f t="shared" si="196"/>
        <v>1226.7839699746553</v>
      </c>
      <c r="M855" s="5">
        <f t="shared" si="197"/>
        <v>4.2382545472514042E-2</v>
      </c>
    </row>
    <row r="856" spans="1:13" x14ac:dyDescent="0.25">
      <c r="A856" s="57">
        <v>150</v>
      </c>
      <c r="B856" s="5">
        <f>'Mg2+离子浓度'!B856</f>
        <v>43.972369634134395</v>
      </c>
      <c r="C856" s="5">
        <f t="shared" si="189"/>
        <v>0.29314154425810557</v>
      </c>
      <c r="D856" s="5">
        <f t="shared" si="187"/>
        <v>0</v>
      </c>
      <c r="E856" s="5">
        <f t="shared" si="190"/>
        <v>0</v>
      </c>
      <c r="F856" s="5">
        <f t="shared" si="191"/>
        <v>1226.7839699746553</v>
      </c>
      <c r="G856" s="5">
        <f t="shared" si="192"/>
        <v>4184.9543130416723</v>
      </c>
      <c r="H856" s="5">
        <f t="shared" si="193"/>
        <v>42.382545472514046</v>
      </c>
      <c r="I856" s="5">
        <f t="shared" si="194"/>
        <v>2.0574816949303982E-2</v>
      </c>
      <c r="J856" s="5">
        <f t="shared" si="188"/>
        <v>3.041727670480656E-4</v>
      </c>
      <c r="K856" s="60">
        <f t="shared" si="195"/>
        <v>42.382241299747001</v>
      </c>
      <c r="L856" s="5">
        <f t="shared" si="196"/>
        <v>1226.7751655418267</v>
      </c>
      <c r="M856" s="5">
        <f t="shared" si="197"/>
        <v>4.2382241299746999E-2</v>
      </c>
    </row>
    <row r="857" spans="1:13" x14ac:dyDescent="0.25">
      <c r="A857" s="57"/>
      <c r="B857" s="5">
        <f>'Mg2+离子浓度'!B857</f>
        <v>43.972377120946362</v>
      </c>
      <c r="C857" s="5">
        <f t="shared" si="189"/>
        <v>7.4868119668280997E-6</v>
      </c>
      <c r="D857" s="5">
        <f t="shared" ref="D857:D920" si="198">D855</f>
        <v>1093006.8311928215</v>
      </c>
      <c r="E857" s="5">
        <f t="shared" si="190"/>
        <v>8.1831366235992764</v>
      </c>
      <c r="F857" s="5">
        <f t="shared" si="191"/>
        <v>1234.9583021654259</v>
      </c>
      <c r="G857" s="5">
        <f t="shared" si="192"/>
        <v>164951157.8008329</v>
      </c>
      <c r="H857" s="5">
        <f t="shared" si="193"/>
        <v>42.664949721560376</v>
      </c>
      <c r="I857" s="5">
        <f t="shared" si="194"/>
        <v>2.071191501938946E-2</v>
      </c>
      <c r="J857" s="5">
        <f t="shared" si="188"/>
        <v>1.5474417406323086E-6</v>
      </c>
      <c r="K857" s="60">
        <f t="shared" si="195"/>
        <v>42.664948174118635</v>
      </c>
      <c r="L857" s="5">
        <f t="shared" si="196"/>
        <v>1234.9582573739513</v>
      </c>
      <c r="M857" s="5">
        <f t="shared" si="197"/>
        <v>4.2664948174118637E-2</v>
      </c>
    </row>
    <row r="858" spans="1:13" x14ac:dyDescent="0.25">
      <c r="A858" s="57">
        <v>151</v>
      </c>
      <c r="B858" s="5">
        <f>'Mg2+离子浓度'!B858</f>
        <v>44.265518665204468</v>
      </c>
      <c r="C858" s="5">
        <f t="shared" si="189"/>
        <v>0.29314154425810557</v>
      </c>
      <c r="D858" s="5">
        <f t="shared" si="198"/>
        <v>0</v>
      </c>
      <c r="E858" s="5">
        <f t="shared" si="190"/>
        <v>0</v>
      </c>
      <c r="F858" s="5">
        <f t="shared" si="191"/>
        <v>1234.9582573739513</v>
      </c>
      <c r="G858" s="5">
        <f t="shared" si="192"/>
        <v>4212.8394339309134</v>
      </c>
      <c r="H858" s="5">
        <f t="shared" si="193"/>
        <v>42.664948174118649</v>
      </c>
      <c r="I858" s="5">
        <f t="shared" si="194"/>
        <v>2.0849990099655789E-2</v>
      </c>
      <c r="J858" s="5">
        <f t="shared" ref="J858:J921" si="199">H858*($C$8/3.1415926)^(1/2)*C858^(1/2)</f>
        <v>3.0619952618230937E-4</v>
      </c>
      <c r="K858" s="60">
        <f t="shared" si="195"/>
        <v>42.66464197459247</v>
      </c>
      <c r="L858" s="5">
        <f t="shared" si="196"/>
        <v>1234.9493942755662</v>
      </c>
      <c r="M858" s="5">
        <f t="shared" si="197"/>
        <v>4.2664641974592472E-2</v>
      </c>
    </row>
    <row r="859" spans="1:13" x14ac:dyDescent="0.25">
      <c r="A859" s="57"/>
      <c r="B859" s="5">
        <f>'Mg2+离子浓度'!B859</f>
        <v>44.265526152016434</v>
      </c>
      <c r="C859" s="5">
        <f t="shared" si="189"/>
        <v>7.4868119668280997E-6</v>
      </c>
      <c r="D859" s="5">
        <f t="shared" si="198"/>
        <v>1093006.8311928215</v>
      </c>
      <c r="E859" s="5">
        <f t="shared" si="190"/>
        <v>8.1831366235992764</v>
      </c>
      <c r="F859" s="5">
        <f t="shared" si="191"/>
        <v>1243.1325308991654</v>
      </c>
      <c r="G859" s="5">
        <f t="shared" si="192"/>
        <v>166042974.82120913</v>
      </c>
      <c r="H859" s="5">
        <f t="shared" si="193"/>
        <v>42.947350396405838</v>
      </c>
      <c r="I859" s="5">
        <f t="shared" si="194"/>
        <v>2.0988001165936354E-2</v>
      </c>
      <c r="J859" s="5">
        <f t="shared" si="199"/>
        <v>1.5576843072986364E-6</v>
      </c>
      <c r="K859" s="60">
        <f t="shared" si="195"/>
        <v>42.947348838721531</v>
      </c>
      <c r="L859" s="5">
        <f t="shared" si="196"/>
        <v>1243.1324858112141</v>
      </c>
      <c r="M859" s="5">
        <f t="shared" si="197"/>
        <v>4.2947348838721533E-2</v>
      </c>
    </row>
    <row r="860" spans="1:13" x14ac:dyDescent="0.25">
      <c r="A860" s="57">
        <v>152</v>
      </c>
      <c r="B860" s="5">
        <f>'Mg2+离子浓度'!B860</f>
        <v>44.55866769627454</v>
      </c>
      <c r="C860" s="5">
        <f t="shared" si="189"/>
        <v>0.29314154425810557</v>
      </c>
      <c r="D860" s="5">
        <f t="shared" si="198"/>
        <v>0</v>
      </c>
      <c r="E860" s="5">
        <f t="shared" si="190"/>
        <v>0</v>
      </c>
      <c r="F860" s="5">
        <f t="shared" si="191"/>
        <v>1243.1324858112141</v>
      </c>
      <c r="G860" s="5">
        <f t="shared" si="192"/>
        <v>4240.7243536817132</v>
      </c>
      <c r="H860" s="5">
        <f t="shared" si="193"/>
        <v>42.947348838721531</v>
      </c>
      <c r="I860" s="5">
        <f t="shared" si="194"/>
        <v>2.1126990164559951E-2</v>
      </c>
      <c r="J860" s="5">
        <f t="shared" si="199"/>
        <v>3.0822627069731682E-4</v>
      </c>
      <c r="K860" s="60">
        <f t="shared" si="195"/>
        <v>42.947040612450834</v>
      </c>
      <c r="L860" s="5">
        <f t="shared" si="196"/>
        <v>1243.1235640476957</v>
      </c>
      <c r="M860" s="5">
        <f t="shared" si="197"/>
        <v>4.2947040612450832E-2</v>
      </c>
    </row>
    <row r="861" spans="1:13" x14ac:dyDescent="0.25">
      <c r="A861" s="57"/>
      <c r="B861" s="5">
        <f>'Mg2+离子浓度'!B861</f>
        <v>44.558675183086507</v>
      </c>
      <c r="C861" s="5">
        <f t="shared" si="189"/>
        <v>7.4868119668280997E-6</v>
      </c>
      <c r="D861" s="5">
        <f t="shared" si="198"/>
        <v>1093006.8311928215</v>
      </c>
      <c r="E861" s="5">
        <f t="shared" si="190"/>
        <v>8.1831366235992764</v>
      </c>
      <c r="F861" s="5">
        <f t="shared" si="191"/>
        <v>1251.3067006712949</v>
      </c>
      <c r="G861" s="5">
        <f t="shared" si="192"/>
        <v>167134783.96618927</v>
      </c>
      <c r="H861" s="5">
        <f t="shared" si="193"/>
        <v>43.229749034264216</v>
      </c>
      <c r="I861" s="5">
        <f t="shared" si="194"/>
        <v>2.1265914213923962E-2</v>
      </c>
      <c r="J861" s="5">
        <f t="shared" si="199"/>
        <v>1.5679268000842057E-6</v>
      </c>
      <c r="K861" s="60">
        <f t="shared" si="195"/>
        <v>43.229747466337415</v>
      </c>
      <c r="L861" s="5">
        <f t="shared" si="196"/>
        <v>1251.30665528687</v>
      </c>
      <c r="M861" s="5">
        <f t="shared" si="197"/>
        <v>4.3229747466337412E-2</v>
      </c>
    </row>
    <row r="862" spans="1:13" x14ac:dyDescent="0.25">
      <c r="A862" s="57">
        <v>153</v>
      </c>
      <c r="B862" s="5">
        <f>'Mg2+离子浓度'!B862</f>
        <v>44.851816727344612</v>
      </c>
      <c r="C862" s="5">
        <f t="shared" si="189"/>
        <v>0.29314154425810557</v>
      </c>
      <c r="D862" s="5">
        <f t="shared" si="198"/>
        <v>0</v>
      </c>
      <c r="E862" s="5">
        <f t="shared" si="190"/>
        <v>0</v>
      </c>
      <c r="F862" s="5">
        <f t="shared" si="191"/>
        <v>1251.30665528687</v>
      </c>
      <c r="G862" s="5">
        <f t="shared" si="192"/>
        <v>4268.6090722955259</v>
      </c>
      <c r="H862" s="5">
        <f t="shared" si="193"/>
        <v>43.229747466337422</v>
      </c>
      <c r="I862" s="5">
        <f t="shared" si="194"/>
        <v>2.1405817124246301E-2</v>
      </c>
      <c r="J862" s="5">
        <f t="shared" si="199"/>
        <v>3.102530005931936E-4</v>
      </c>
      <c r="K862" s="60">
        <f t="shared" si="195"/>
        <v>43.22943721333683</v>
      </c>
      <c r="L862" s="5">
        <f t="shared" si="196"/>
        <v>1251.2976748586411</v>
      </c>
      <c r="M862" s="5">
        <f t="shared" si="197"/>
        <v>4.322943721333683E-2</v>
      </c>
    </row>
    <row r="863" spans="1:13" x14ac:dyDescent="0.25">
      <c r="A863" s="57"/>
      <c r="B863" s="5">
        <f>'Mg2+离子浓度'!B863</f>
        <v>44.851824214156579</v>
      </c>
      <c r="C863" s="5">
        <f t="shared" si="189"/>
        <v>7.4868119668280997E-6</v>
      </c>
      <c r="D863" s="5">
        <f t="shared" si="198"/>
        <v>1093006.8311928215</v>
      </c>
      <c r="E863" s="5">
        <f t="shared" si="190"/>
        <v>8.1831366235992764</v>
      </c>
      <c r="F863" s="5">
        <f t="shared" si="191"/>
        <v>1259.4808114822404</v>
      </c>
      <c r="G863" s="5">
        <f t="shared" si="192"/>
        <v>168226585.23583013</v>
      </c>
      <c r="H863" s="5">
        <f t="shared" si="193"/>
        <v>43.512145635150212</v>
      </c>
      <c r="I863" s="5">
        <f t="shared" si="194"/>
        <v>2.1545654143582258E-2</v>
      </c>
      <c r="J863" s="5">
        <f t="shared" si="199"/>
        <v>1.57816921898955E-6</v>
      </c>
      <c r="K863" s="60">
        <f t="shared" si="195"/>
        <v>43.512144056980993</v>
      </c>
      <c r="L863" s="5">
        <f t="shared" si="196"/>
        <v>1259.4807658013433</v>
      </c>
      <c r="M863" s="5">
        <f t="shared" si="197"/>
        <v>4.3512144056980992E-2</v>
      </c>
    </row>
    <row r="864" spans="1:13" x14ac:dyDescent="0.25">
      <c r="A864" s="57">
        <v>154</v>
      </c>
      <c r="B864" s="5">
        <f>'Mg2+离子浓度'!B864</f>
        <v>45.144965758414685</v>
      </c>
      <c r="C864" s="5">
        <f t="shared" si="189"/>
        <v>0.29314154425810557</v>
      </c>
      <c r="D864" s="5">
        <f t="shared" si="198"/>
        <v>0</v>
      </c>
      <c r="E864" s="5">
        <f t="shared" si="190"/>
        <v>0</v>
      </c>
      <c r="F864" s="5">
        <f t="shared" si="191"/>
        <v>1259.4807658013433</v>
      </c>
      <c r="G864" s="5">
        <f t="shared" si="192"/>
        <v>4296.4935897738005</v>
      </c>
      <c r="H864" s="5">
        <f t="shared" si="193"/>
        <v>43.512144056980993</v>
      </c>
      <c r="I864" s="5">
        <f t="shared" si="194"/>
        <v>2.1686470958944857E-2</v>
      </c>
      <c r="J864" s="5">
        <f t="shared" si="199"/>
        <v>3.1227971587004504E-4</v>
      </c>
      <c r="K864" s="60">
        <f t="shared" si="195"/>
        <v>43.511831777265122</v>
      </c>
      <c r="L864" s="5">
        <f t="shared" si="196"/>
        <v>1259.4717267088276</v>
      </c>
      <c r="M864" s="5">
        <f t="shared" si="197"/>
        <v>4.3511831777265121E-2</v>
      </c>
    </row>
    <row r="865" spans="1:13" x14ac:dyDescent="0.25">
      <c r="A865" s="57"/>
      <c r="B865" s="5">
        <f>'Mg2+离子浓度'!B865</f>
        <v>45.144973245226652</v>
      </c>
      <c r="C865" s="5">
        <f t="shared" si="189"/>
        <v>7.4868119668280997E-6</v>
      </c>
      <c r="D865" s="5">
        <f t="shared" si="198"/>
        <v>1093006.8311928215</v>
      </c>
      <c r="E865" s="5">
        <f t="shared" si="190"/>
        <v>8.1831366235992764</v>
      </c>
      <c r="F865" s="5">
        <f t="shared" si="191"/>
        <v>1267.6548633324269</v>
      </c>
      <c r="G865" s="5">
        <f t="shared" si="192"/>
        <v>169318378.63018855</v>
      </c>
      <c r="H865" s="5">
        <f t="shared" si="193"/>
        <v>43.794540199078511</v>
      </c>
      <c r="I865" s="5">
        <f t="shared" si="194"/>
        <v>2.1827220935141407E-2</v>
      </c>
      <c r="J865" s="5">
        <f t="shared" si="199"/>
        <v>1.5884115640152018E-6</v>
      </c>
      <c r="K865" s="60">
        <f t="shared" si="195"/>
        <v>43.794538610666947</v>
      </c>
      <c r="L865" s="5">
        <f t="shared" si="196"/>
        <v>1267.65481735506</v>
      </c>
      <c r="M865" s="5">
        <f t="shared" si="197"/>
        <v>4.3794538610666948E-2</v>
      </c>
    </row>
    <row r="866" spans="1:13" x14ac:dyDescent="0.25">
      <c r="A866" s="57">
        <v>155</v>
      </c>
      <c r="B866" s="5">
        <f>'Mg2+离子浓度'!B866</f>
        <v>45.438114789484757</v>
      </c>
      <c r="C866" s="5">
        <f t="shared" si="189"/>
        <v>0.29314154425810557</v>
      </c>
      <c r="D866" s="5">
        <f t="shared" si="198"/>
        <v>0</v>
      </c>
      <c r="E866" s="5">
        <f t="shared" si="190"/>
        <v>0</v>
      </c>
      <c r="F866" s="5">
        <f t="shared" si="191"/>
        <v>1267.65481735506</v>
      </c>
      <c r="G866" s="5">
        <f t="shared" si="192"/>
        <v>4324.3779061179875</v>
      </c>
      <c r="H866" s="5">
        <f t="shared" si="193"/>
        <v>43.794538610666947</v>
      </c>
      <c r="I866" s="5">
        <f t="shared" si="194"/>
        <v>2.1968951648885838E-2</v>
      </c>
      <c r="J866" s="5">
        <f t="shared" si="199"/>
        <v>3.143064165279767E-4</v>
      </c>
      <c r="K866" s="60">
        <f t="shared" si="195"/>
        <v>43.79422430425042</v>
      </c>
      <c r="L866" s="5">
        <f t="shared" si="196"/>
        <v>1267.6457195986804</v>
      </c>
      <c r="M866" s="5">
        <f t="shared" si="197"/>
        <v>4.3794224304250423E-2</v>
      </c>
    </row>
    <row r="867" spans="1:13" x14ac:dyDescent="0.25">
      <c r="A867" s="57"/>
      <c r="B867" s="5">
        <f>'Mg2+离子浓度'!B867</f>
        <v>45.438122276296724</v>
      </c>
      <c r="C867" s="5">
        <f t="shared" si="189"/>
        <v>7.4868119668280997E-6</v>
      </c>
      <c r="D867" s="5">
        <f t="shared" si="198"/>
        <v>1093006.8311928215</v>
      </c>
      <c r="E867" s="5">
        <f t="shared" si="190"/>
        <v>8.1831366235992764</v>
      </c>
      <c r="F867" s="5">
        <f t="shared" si="191"/>
        <v>1275.8288562222797</v>
      </c>
      <c r="G867" s="5">
        <f t="shared" si="192"/>
        <v>170410164.14932132</v>
      </c>
      <c r="H867" s="5">
        <f t="shared" si="193"/>
        <v>44.076932726063795</v>
      </c>
      <c r="I867" s="5">
        <f t="shared" si="194"/>
        <v>2.2110614568831746E-2</v>
      </c>
      <c r="J867" s="5">
        <f t="shared" si="199"/>
        <v>1.5986538351616937E-6</v>
      </c>
      <c r="K867" s="60">
        <f t="shared" si="195"/>
        <v>44.076931127409956</v>
      </c>
      <c r="L867" s="5">
        <f t="shared" si="196"/>
        <v>1275.828809948445</v>
      </c>
      <c r="M867" s="5">
        <f t="shared" si="197"/>
        <v>4.4076931127409957E-2</v>
      </c>
    </row>
    <row r="868" spans="1:13" x14ac:dyDescent="0.25">
      <c r="A868" s="57">
        <v>156</v>
      </c>
      <c r="B868" s="5">
        <f>'Mg2+离子浓度'!B868</f>
        <v>45.73126382055483</v>
      </c>
      <c r="C868" s="5">
        <f t="shared" si="189"/>
        <v>0.29314154425810557</v>
      </c>
      <c r="D868" s="5">
        <f t="shared" si="198"/>
        <v>0</v>
      </c>
      <c r="E868" s="5">
        <f t="shared" si="190"/>
        <v>0</v>
      </c>
      <c r="F868" s="5">
        <f t="shared" si="191"/>
        <v>1275.828809948445</v>
      </c>
      <c r="G868" s="5">
        <f t="shared" si="192"/>
        <v>4352.2620213295386</v>
      </c>
      <c r="H868" s="5">
        <f t="shared" si="193"/>
        <v>44.076931127409956</v>
      </c>
      <c r="I868" s="5">
        <f t="shared" si="194"/>
        <v>2.2253259174299631E-2</v>
      </c>
      <c r="J868" s="5">
        <f t="shared" si="199"/>
        <v>3.1633310256709373E-4</v>
      </c>
      <c r="K868" s="60">
        <f t="shared" si="195"/>
        <v>44.076614794307389</v>
      </c>
      <c r="L868" s="5">
        <f t="shared" si="196"/>
        <v>1275.8196535286247</v>
      </c>
      <c r="M868" s="5">
        <f t="shared" si="197"/>
        <v>4.4076614794307391E-2</v>
      </c>
    </row>
    <row r="869" spans="1:13" x14ac:dyDescent="0.25">
      <c r="A869" s="57"/>
      <c r="B869" s="5">
        <f>'Mg2+离子浓度'!B869</f>
        <v>45.731271307366796</v>
      </c>
      <c r="C869" s="5">
        <f t="shared" si="189"/>
        <v>7.4868119668280997E-6</v>
      </c>
      <c r="D869" s="5">
        <f t="shared" si="198"/>
        <v>1093006.8311928215</v>
      </c>
      <c r="E869" s="5">
        <f t="shared" si="190"/>
        <v>8.1831366235992764</v>
      </c>
      <c r="F869" s="5">
        <f t="shared" si="191"/>
        <v>1284.002790152224</v>
      </c>
      <c r="G869" s="5">
        <f t="shared" si="192"/>
        <v>171501941.79328522</v>
      </c>
      <c r="H869" s="5">
        <f t="shared" si="193"/>
        <v>44.359323216120771</v>
      </c>
      <c r="I869" s="5">
        <f t="shared" si="194"/>
        <v>2.2395835024883834E-2</v>
      </c>
      <c r="J869" s="5">
        <f t="shared" si="199"/>
        <v>1.608896032429559E-6</v>
      </c>
      <c r="K869" s="60">
        <f t="shared" si="195"/>
        <v>44.359321607224736</v>
      </c>
      <c r="L869" s="5">
        <f t="shared" si="196"/>
        <v>1284.0027435819236</v>
      </c>
      <c r="M869" s="5">
        <f t="shared" si="197"/>
        <v>4.4359321607224736E-2</v>
      </c>
    </row>
    <row r="870" spans="1:13" x14ac:dyDescent="0.25">
      <c r="A870" s="57">
        <v>157</v>
      </c>
      <c r="B870" s="5">
        <f>'Mg2+离子浓度'!B870</f>
        <v>46.024412851624902</v>
      </c>
      <c r="C870" s="5">
        <f t="shared" si="189"/>
        <v>0.29314154425810557</v>
      </c>
      <c r="D870" s="5">
        <f t="shared" si="198"/>
        <v>0</v>
      </c>
      <c r="E870" s="5">
        <f t="shared" si="190"/>
        <v>0</v>
      </c>
      <c r="F870" s="5">
        <f t="shared" si="191"/>
        <v>1284.0027435819236</v>
      </c>
      <c r="G870" s="5">
        <f t="shared" si="192"/>
        <v>4380.1459354099043</v>
      </c>
      <c r="H870" s="5">
        <f t="shared" si="193"/>
        <v>44.359321607224736</v>
      </c>
      <c r="I870" s="5">
        <f t="shared" si="194"/>
        <v>2.2539393515416836E-2</v>
      </c>
      <c r="J870" s="5">
        <f t="shared" si="199"/>
        <v>3.1835977398750185E-4</v>
      </c>
      <c r="K870" s="60">
        <f t="shared" si="195"/>
        <v>44.359003247450751</v>
      </c>
      <c r="L870" s="5">
        <f t="shared" si="196"/>
        <v>1283.9935284990859</v>
      </c>
      <c r="M870" s="5">
        <f t="shared" si="197"/>
        <v>4.4359003247450755E-2</v>
      </c>
    </row>
    <row r="871" spans="1:13" x14ac:dyDescent="0.25">
      <c r="A871" s="57"/>
      <c r="B871" s="5">
        <f>'Mg2+离子浓度'!B871</f>
        <v>46.024420338436869</v>
      </c>
      <c r="C871" s="5">
        <f t="shared" si="189"/>
        <v>7.4868119668280997E-6</v>
      </c>
      <c r="D871" s="5">
        <f t="shared" si="198"/>
        <v>1093006.8311928215</v>
      </c>
      <c r="E871" s="5">
        <f t="shared" si="190"/>
        <v>8.1831366235992764</v>
      </c>
      <c r="F871" s="5">
        <f t="shared" si="191"/>
        <v>1292.1766651226851</v>
      </c>
      <c r="G871" s="5">
        <f t="shared" si="192"/>
        <v>172593711.56213707</v>
      </c>
      <c r="H871" s="5">
        <f t="shared" si="193"/>
        <v>44.64171166926414</v>
      </c>
      <c r="I871" s="5">
        <f t="shared" si="194"/>
        <v>2.2682882283528404E-2</v>
      </c>
      <c r="J871" s="5">
        <f t="shared" si="199"/>
        <v>1.6191381558193311E-6</v>
      </c>
      <c r="K871" s="60">
        <f t="shared" si="195"/>
        <v>44.641710050125987</v>
      </c>
      <c r="L871" s="5">
        <f t="shared" si="196"/>
        <v>1292.1766182559218</v>
      </c>
      <c r="M871" s="5">
        <f t="shared" si="197"/>
        <v>4.4641710050125988E-2</v>
      </c>
    </row>
    <row r="872" spans="1:13" x14ac:dyDescent="0.25">
      <c r="A872" s="57">
        <v>158</v>
      </c>
      <c r="B872" s="5">
        <f>'Mg2+离子浓度'!B872</f>
        <v>46.317561882694974</v>
      </c>
      <c r="C872" s="5">
        <f t="shared" si="189"/>
        <v>0.29314154425810557</v>
      </c>
      <c r="D872" s="5">
        <f t="shared" si="198"/>
        <v>0</v>
      </c>
      <c r="E872" s="5">
        <f t="shared" si="190"/>
        <v>0</v>
      </c>
      <c r="F872" s="5">
        <f t="shared" si="191"/>
        <v>1292.1766182559218</v>
      </c>
      <c r="G872" s="5">
        <f t="shared" si="192"/>
        <v>4408.0296483605362</v>
      </c>
      <c r="H872" s="5">
        <f t="shared" si="193"/>
        <v>44.641710050125987</v>
      </c>
      <c r="I872" s="5">
        <f t="shared" si="194"/>
        <v>2.2827354652468244E-2</v>
      </c>
      <c r="J872" s="5">
        <f t="shared" si="199"/>
        <v>3.203864307893066E-4</v>
      </c>
      <c r="K872" s="60">
        <f t="shared" si="195"/>
        <v>44.6413896636952</v>
      </c>
      <c r="L872" s="5">
        <f t="shared" si="196"/>
        <v>1292.1673445104896</v>
      </c>
      <c r="M872" s="5">
        <f t="shared" si="197"/>
        <v>4.46413896636952E-2</v>
      </c>
    </row>
    <row r="873" spans="1:13" x14ac:dyDescent="0.25">
      <c r="A873" s="57"/>
      <c r="B873" s="5">
        <f>'Mg2+离子浓度'!B873</f>
        <v>46.317569369506941</v>
      </c>
      <c r="C873" s="5">
        <f t="shared" si="189"/>
        <v>7.4868119668280997E-6</v>
      </c>
      <c r="D873" s="5">
        <f t="shared" si="198"/>
        <v>1093006.8311928215</v>
      </c>
      <c r="E873" s="5">
        <f t="shared" si="190"/>
        <v>8.1831366235992764</v>
      </c>
      <c r="F873" s="5">
        <f t="shared" si="191"/>
        <v>1300.3504811340888</v>
      </c>
      <c r="G873" s="5">
        <f t="shared" si="192"/>
        <v>173685473.45593372</v>
      </c>
      <c r="H873" s="5">
        <f t="shared" si="193"/>
        <v>44.924098085508582</v>
      </c>
      <c r="I873" s="5">
        <f t="shared" si="194"/>
        <v>2.2971756324996376E-2</v>
      </c>
      <c r="J873" s="5">
        <f t="shared" si="199"/>
        <v>1.6293802053315419E-6</v>
      </c>
      <c r="K873" s="60">
        <f t="shared" si="195"/>
        <v>44.924096456128375</v>
      </c>
      <c r="L873" s="5">
        <f t="shared" si="196"/>
        <v>1300.3504339708641</v>
      </c>
      <c r="M873" s="5">
        <f t="shared" si="197"/>
        <v>4.4924096456128375E-2</v>
      </c>
    </row>
    <row r="874" spans="1:13" x14ac:dyDescent="0.25">
      <c r="A874" s="57">
        <v>159</v>
      </c>
      <c r="B874" s="5">
        <f>'Mg2+离子浓度'!B874</f>
        <v>46.610710913765047</v>
      </c>
      <c r="C874" s="5">
        <f t="shared" si="189"/>
        <v>0.29314154425810557</v>
      </c>
      <c r="D874" s="5">
        <f t="shared" si="198"/>
        <v>0</v>
      </c>
      <c r="E874" s="5">
        <f t="shared" si="190"/>
        <v>0</v>
      </c>
      <c r="F874" s="5">
        <f t="shared" si="191"/>
        <v>1300.3504339708641</v>
      </c>
      <c r="G874" s="5">
        <f t="shared" si="192"/>
        <v>4435.9131601828849</v>
      </c>
      <c r="H874" s="5">
        <f t="shared" si="193"/>
        <v>44.924096456128382</v>
      </c>
      <c r="I874" s="5">
        <f t="shared" si="194"/>
        <v>2.3117142565684815E-2</v>
      </c>
      <c r="J874" s="5">
        <f t="shared" si="199"/>
        <v>3.2241307297261321E-4</v>
      </c>
      <c r="K874" s="60">
        <f t="shared" si="195"/>
        <v>44.92377404305541</v>
      </c>
      <c r="L874" s="5">
        <f t="shared" si="196"/>
        <v>1300.3411015632603</v>
      </c>
      <c r="M874" s="5">
        <f t="shared" si="197"/>
        <v>4.4923774043055413E-2</v>
      </c>
    </row>
    <row r="875" spans="1:13" x14ac:dyDescent="0.25">
      <c r="A875" s="57"/>
      <c r="B875" s="5">
        <f>'Mg2+离子浓度'!B875</f>
        <v>46.610718400577014</v>
      </c>
      <c r="C875" s="5">
        <f t="shared" si="189"/>
        <v>7.4868119668280997E-6</v>
      </c>
      <c r="D875" s="5">
        <f t="shared" si="198"/>
        <v>1093006.8311928215</v>
      </c>
      <c r="E875" s="5">
        <f t="shared" si="190"/>
        <v>8.1831366235992764</v>
      </c>
      <c r="F875" s="5">
        <f t="shared" si="191"/>
        <v>1308.5242381868595</v>
      </c>
      <c r="G875" s="5">
        <f t="shared" si="192"/>
        <v>174777227.47473186</v>
      </c>
      <c r="H875" s="5">
        <f t="shared" si="193"/>
        <v>45.206482464868785</v>
      </c>
      <c r="I875" s="5">
        <f t="shared" si="194"/>
        <v>2.3262457129518861E-2</v>
      </c>
      <c r="J875" s="5">
        <f t="shared" si="199"/>
        <v>1.639622180966725E-6</v>
      </c>
      <c r="K875" s="60">
        <f t="shared" si="195"/>
        <v>45.206480825246601</v>
      </c>
      <c r="L875" s="5">
        <f t="shared" si="196"/>
        <v>1308.5241907271757</v>
      </c>
      <c r="M875" s="5">
        <f t="shared" si="197"/>
        <v>4.52064808252466E-2</v>
      </c>
    </row>
    <row r="876" spans="1:13" x14ac:dyDescent="0.25">
      <c r="A876" s="57">
        <v>160</v>
      </c>
      <c r="B876" s="5">
        <f>'Mg2+离子浓度'!B876</f>
        <v>46.903859944835119</v>
      </c>
      <c r="C876" s="5">
        <f t="shared" si="189"/>
        <v>0.29314154425810557</v>
      </c>
      <c r="D876" s="5">
        <f t="shared" si="198"/>
        <v>0</v>
      </c>
      <c r="E876" s="5">
        <f t="shared" si="190"/>
        <v>0</v>
      </c>
      <c r="F876" s="5">
        <f t="shared" si="191"/>
        <v>1308.5241907271757</v>
      </c>
      <c r="G876" s="5">
        <f t="shared" si="192"/>
        <v>4463.7964708783993</v>
      </c>
      <c r="H876" s="5">
        <f t="shared" si="193"/>
        <v>45.206480825246608</v>
      </c>
      <c r="I876" s="5">
        <f t="shared" si="194"/>
        <v>2.3408757235297707E-2</v>
      </c>
      <c r="J876" s="5">
        <f t="shared" si="199"/>
        <v>3.2443970053752706E-4</v>
      </c>
      <c r="K876" s="60">
        <f t="shared" si="195"/>
        <v>45.206156385546073</v>
      </c>
      <c r="L876" s="5">
        <f t="shared" si="196"/>
        <v>1308.5147996578239</v>
      </c>
      <c r="M876" s="5">
        <f t="shared" si="197"/>
        <v>4.5206156385546072E-2</v>
      </c>
    </row>
    <row r="877" spans="1:13" x14ac:dyDescent="0.25">
      <c r="A877" s="57"/>
      <c r="B877" s="5">
        <f>'Mg2+离子浓度'!B877</f>
        <v>46.903867431647086</v>
      </c>
      <c r="C877" s="5">
        <f t="shared" si="189"/>
        <v>7.4868119668280997E-6</v>
      </c>
      <c r="D877" s="5">
        <f t="shared" si="198"/>
        <v>1093006.8311928215</v>
      </c>
      <c r="E877" s="5">
        <f t="shared" si="190"/>
        <v>8.1831366235992764</v>
      </c>
      <c r="F877" s="5">
        <f t="shared" si="191"/>
        <v>1316.6979362814232</v>
      </c>
      <c r="G877" s="5">
        <f t="shared" si="192"/>
        <v>175868973.61858842</v>
      </c>
      <c r="H877" s="5">
        <f t="shared" si="193"/>
        <v>45.488864807359455</v>
      </c>
      <c r="I877" s="5">
        <f t="shared" si="194"/>
        <v>2.3554984677327168E-2</v>
      </c>
      <c r="J877" s="5">
        <f t="shared" si="199"/>
        <v>1.6498640827254134E-6</v>
      </c>
      <c r="K877" s="60">
        <f t="shared" si="195"/>
        <v>45.488863157495373</v>
      </c>
      <c r="L877" s="5">
        <f t="shared" si="196"/>
        <v>1316.6978885252825</v>
      </c>
      <c r="M877" s="5">
        <f t="shared" si="197"/>
        <v>4.5488863157495375E-2</v>
      </c>
    </row>
    <row r="878" spans="1:13" x14ac:dyDescent="0.25">
      <c r="A878" s="57">
        <v>161</v>
      </c>
      <c r="B878" s="5">
        <f>'Mg2+离子浓度'!B878</f>
        <v>47.197008975905192</v>
      </c>
      <c r="C878" s="5">
        <f t="shared" si="189"/>
        <v>0.29314154425810557</v>
      </c>
      <c r="D878" s="5">
        <f t="shared" si="198"/>
        <v>0</v>
      </c>
      <c r="E878" s="5">
        <f t="shared" si="190"/>
        <v>0</v>
      </c>
      <c r="F878" s="5">
        <f t="shared" si="191"/>
        <v>1316.6978885252825</v>
      </c>
      <c r="G878" s="5">
        <f t="shared" si="192"/>
        <v>4491.6795804485319</v>
      </c>
      <c r="H878" s="5">
        <f t="shared" si="193"/>
        <v>45.488863157495373</v>
      </c>
      <c r="I878" s="5">
        <f t="shared" si="194"/>
        <v>2.3702198641538275E-2</v>
      </c>
      <c r="J878" s="5">
        <f t="shared" si="199"/>
        <v>3.2646631348415381E-4</v>
      </c>
      <c r="K878" s="60">
        <f t="shared" si="195"/>
        <v>45.488536691181892</v>
      </c>
      <c r="L878" s="5">
        <f t="shared" si="196"/>
        <v>1316.6884387946054</v>
      </c>
      <c r="M878" s="5">
        <f t="shared" si="197"/>
        <v>4.5488536691181893E-2</v>
      </c>
    </row>
    <row r="879" spans="1:13" x14ac:dyDescent="0.25">
      <c r="A879" s="57"/>
      <c r="B879" s="5">
        <f>'Mg2+离子浓度'!B879</f>
        <v>47.197016462717158</v>
      </c>
      <c r="C879" s="5">
        <f t="shared" si="189"/>
        <v>7.4868119668280997E-6</v>
      </c>
      <c r="D879" s="5">
        <f t="shared" si="198"/>
        <v>1093006.8311928215</v>
      </c>
      <c r="E879" s="5">
        <f t="shared" si="190"/>
        <v>8.1831366235992764</v>
      </c>
      <c r="F879" s="5">
        <f t="shared" si="191"/>
        <v>1324.8715754182047</v>
      </c>
      <c r="G879" s="5">
        <f t="shared" si="192"/>
        <v>176960711.88756013</v>
      </c>
      <c r="H879" s="5">
        <f t="shared" si="193"/>
        <v>45.771245112995267</v>
      </c>
      <c r="I879" s="5">
        <f t="shared" si="194"/>
        <v>2.3849338948652783E-2</v>
      </c>
      <c r="J879" s="5">
        <f t="shared" si="199"/>
        <v>1.6601059106081388E-6</v>
      </c>
      <c r="K879" s="60">
        <f t="shared" si="195"/>
        <v>45.771243452889358</v>
      </c>
      <c r="L879" s="5">
        <f t="shared" si="196"/>
        <v>1324.8715273656092</v>
      </c>
      <c r="M879" s="5">
        <f t="shared" si="197"/>
        <v>4.5771243452889361E-2</v>
      </c>
    </row>
    <row r="880" spans="1:13" x14ac:dyDescent="0.25">
      <c r="A880" s="57">
        <v>162</v>
      </c>
      <c r="B880" s="5">
        <f>'Mg2+离子浓度'!B880</f>
        <v>47.490158006975264</v>
      </c>
      <c r="C880" s="5">
        <f t="shared" si="189"/>
        <v>0.29314154425810557</v>
      </c>
      <c r="D880" s="5">
        <f t="shared" si="198"/>
        <v>0</v>
      </c>
      <c r="E880" s="5">
        <f t="shared" si="190"/>
        <v>0</v>
      </c>
      <c r="F880" s="5">
        <f t="shared" si="191"/>
        <v>1324.8715273656092</v>
      </c>
      <c r="G880" s="5">
        <f t="shared" si="192"/>
        <v>4519.5624888947332</v>
      </c>
      <c r="H880" s="5">
        <f t="shared" si="193"/>
        <v>45.771243452889365</v>
      </c>
      <c r="I880" s="5">
        <f t="shared" si="194"/>
        <v>2.3997466764638067E-2</v>
      </c>
      <c r="J880" s="5">
        <f t="shared" si="199"/>
        <v>3.2849291181259878E-4</v>
      </c>
      <c r="K880" s="60">
        <f t="shared" si="195"/>
        <v>45.770914959977553</v>
      </c>
      <c r="L880" s="5">
        <f t="shared" si="196"/>
        <v>1324.8620189740302</v>
      </c>
      <c r="M880" s="5">
        <f t="shared" si="197"/>
        <v>4.5770914959977552E-2</v>
      </c>
    </row>
    <row r="881" spans="1:13" x14ac:dyDescent="0.25">
      <c r="A881" s="57"/>
      <c r="B881" s="5">
        <f>'Mg2+离子浓度'!B881</f>
        <v>47.490165493787231</v>
      </c>
      <c r="C881" s="5">
        <f t="shared" si="189"/>
        <v>7.4868119668280997E-6</v>
      </c>
      <c r="D881" s="5">
        <f t="shared" si="198"/>
        <v>1093006.8311928215</v>
      </c>
      <c r="E881" s="5">
        <f t="shared" si="190"/>
        <v>8.1831366235992764</v>
      </c>
      <c r="F881" s="5">
        <f t="shared" si="191"/>
        <v>1333.0451555976294</v>
      </c>
      <c r="G881" s="5">
        <f t="shared" si="192"/>
        <v>178052442.2817038</v>
      </c>
      <c r="H881" s="5">
        <f t="shared" si="193"/>
        <v>46.053623381790928</v>
      </c>
      <c r="I881" s="5">
        <f t="shared" si="194"/>
        <v>2.4145519923727397E-2</v>
      </c>
      <c r="J881" s="5">
        <f t="shared" si="199"/>
        <v>1.6703476646154353E-6</v>
      </c>
      <c r="K881" s="60">
        <f t="shared" si="195"/>
        <v>46.053621711443263</v>
      </c>
      <c r="L881" s="5">
        <f t="shared" si="196"/>
        <v>1333.045107248581</v>
      </c>
      <c r="M881" s="5">
        <f t="shared" si="197"/>
        <v>4.6053621711443261E-2</v>
      </c>
    </row>
    <row r="882" spans="1:13" x14ac:dyDescent="0.25">
      <c r="A882" s="57">
        <v>163</v>
      </c>
      <c r="B882" s="5">
        <f>'Mg2+离子浓度'!B882</f>
        <v>47.783307038045336</v>
      </c>
      <c r="C882" s="5">
        <f t="shared" si="189"/>
        <v>0.29314154425810557</v>
      </c>
      <c r="D882" s="5">
        <f t="shared" si="198"/>
        <v>0</v>
      </c>
      <c r="E882" s="5">
        <f t="shared" si="190"/>
        <v>0</v>
      </c>
      <c r="F882" s="5">
        <f t="shared" si="191"/>
        <v>1333.045107248581</v>
      </c>
      <c r="G882" s="5">
        <f t="shared" si="192"/>
        <v>4547.4451962184521</v>
      </c>
      <c r="H882" s="5">
        <f t="shared" si="193"/>
        <v>46.053621711443256</v>
      </c>
      <c r="I882" s="5">
        <f t="shared" si="194"/>
        <v>2.4294561584828799E-2</v>
      </c>
      <c r="J882" s="5">
        <f t="shared" si="199"/>
        <v>3.3051949552296737E-4</v>
      </c>
      <c r="K882" s="60">
        <f t="shared" si="195"/>
        <v>46.053291191947736</v>
      </c>
      <c r="L882" s="5">
        <f t="shared" si="196"/>
        <v>1333.0355401965232</v>
      </c>
      <c r="M882" s="5">
        <f t="shared" si="197"/>
        <v>4.6053291191947739E-2</v>
      </c>
    </row>
    <row r="883" spans="1:13" x14ac:dyDescent="0.25">
      <c r="A883" s="57"/>
      <c r="B883" s="5">
        <f>'Mg2+离子浓度'!B883</f>
        <v>47.783314524857303</v>
      </c>
      <c r="C883" s="5">
        <f t="shared" si="189"/>
        <v>7.4868119668280997E-6</v>
      </c>
      <c r="D883" s="5">
        <f t="shared" si="198"/>
        <v>1093006.8311928215</v>
      </c>
      <c r="E883" s="5">
        <f t="shared" si="190"/>
        <v>8.1831366235992764</v>
      </c>
      <c r="F883" s="5">
        <f t="shared" si="191"/>
        <v>1341.2186768201225</v>
      </c>
      <c r="G883" s="5">
        <f t="shared" si="192"/>
        <v>179144164.8010762</v>
      </c>
      <c r="H883" s="5">
        <f t="shared" si="193"/>
        <v>46.335999613761118</v>
      </c>
      <c r="I883" s="5">
        <f t="shared" si="194"/>
        <v>2.4443527582782874E-2</v>
      </c>
      <c r="J883" s="5">
        <f t="shared" si="199"/>
        <v>1.6805893447478354E-6</v>
      </c>
      <c r="K883" s="60">
        <f t="shared" si="195"/>
        <v>46.335997933171775</v>
      </c>
      <c r="L883" s="5">
        <f t="shared" si="196"/>
        <v>1341.2186281746237</v>
      </c>
      <c r="M883" s="5">
        <f t="shared" si="197"/>
        <v>4.6335997933171773E-2</v>
      </c>
    </row>
    <row r="884" spans="1:13" x14ac:dyDescent="0.25">
      <c r="A884" s="57">
        <v>164</v>
      </c>
      <c r="B884" s="5">
        <f>'Mg2+离子浓度'!B884</f>
        <v>48.076456069115409</v>
      </c>
      <c r="C884" s="5">
        <f t="shared" si="189"/>
        <v>0.29314154425810557</v>
      </c>
      <c r="D884" s="5">
        <f t="shared" si="198"/>
        <v>0</v>
      </c>
      <c r="E884" s="5">
        <f t="shared" si="190"/>
        <v>0</v>
      </c>
      <c r="F884" s="5">
        <f t="shared" si="191"/>
        <v>1341.2186281746237</v>
      </c>
      <c r="G884" s="5">
        <f t="shared" si="192"/>
        <v>4575.327702421142</v>
      </c>
      <c r="H884" s="5">
        <f t="shared" si="193"/>
        <v>46.335997933171775</v>
      </c>
      <c r="I884" s="5">
        <f t="shared" si="194"/>
        <v>2.459348308234242E-2</v>
      </c>
      <c r="J884" s="5">
        <f t="shared" si="199"/>
        <v>3.3254606461536511E-4</v>
      </c>
      <c r="K884" s="60">
        <f t="shared" si="195"/>
        <v>46.335665387107163</v>
      </c>
      <c r="L884" s="5">
        <f t="shared" si="196"/>
        <v>1341.2090024625102</v>
      </c>
      <c r="M884" s="5">
        <f t="shared" si="197"/>
        <v>4.6335665387107164E-2</v>
      </c>
    </row>
    <row r="885" spans="1:13" x14ac:dyDescent="0.25">
      <c r="A885" s="57"/>
      <c r="B885" s="5">
        <f>'Mg2+离子浓度'!B885</f>
        <v>48.076463555927376</v>
      </c>
      <c r="C885" s="5">
        <f t="shared" si="189"/>
        <v>7.4868119668280997E-6</v>
      </c>
      <c r="D885" s="5">
        <f t="shared" si="198"/>
        <v>1093006.8311928215</v>
      </c>
      <c r="E885" s="5">
        <f t="shared" si="190"/>
        <v>8.1831366235992764</v>
      </c>
      <c r="F885" s="5">
        <f t="shared" si="191"/>
        <v>1349.3921390861094</v>
      </c>
      <c r="G885" s="5">
        <f t="shared" si="192"/>
        <v>180235879.44573417</v>
      </c>
      <c r="H885" s="5">
        <f t="shared" si="193"/>
        <v>46.618373808920531</v>
      </c>
      <c r="I885" s="5">
        <f t="shared" si="194"/>
        <v>2.4743361906051285E-2</v>
      </c>
      <c r="J885" s="5">
        <f t="shared" si="199"/>
        <v>1.6908309510058711E-6</v>
      </c>
      <c r="K885" s="60">
        <f t="shared" si="195"/>
        <v>46.618372118089582</v>
      </c>
      <c r="L885" s="5">
        <f t="shared" si="196"/>
        <v>1349.3920901441622</v>
      </c>
      <c r="M885" s="5">
        <f t="shared" si="197"/>
        <v>4.6618372118089585E-2</v>
      </c>
    </row>
    <row r="886" spans="1:13" x14ac:dyDescent="0.25">
      <c r="A886" s="57">
        <v>165</v>
      </c>
      <c r="B886" s="5">
        <f>'Mg2+离子浓度'!B886</f>
        <v>48.369605100185481</v>
      </c>
      <c r="C886" s="5">
        <f t="shared" si="189"/>
        <v>0.29314154425810557</v>
      </c>
      <c r="D886" s="5">
        <f t="shared" si="198"/>
        <v>0</v>
      </c>
      <c r="E886" s="5">
        <f t="shared" si="190"/>
        <v>0</v>
      </c>
      <c r="F886" s="5">
        <f t="shared" si="191"/>
        <v>1349.3920901441622</v>
      </c>
      <c r="G886" s="5">
        <f t="shared" si="192"/>
        <v>4603.2100075042526</v>
      </c>
      <c r="H886" s="5">
        <f t="shared" si="193"/>
        <v>46.618372118089582</v>
      </c>
      <c r="I886" s="5">
        <f t="shared" si="194"/>
        <v>2.4894231237411017E-2</v>
      </c>
      <c r="J886" s="5">
        <f t="shared" si="199"/>
        <v>3.345726190898974E-4</v>
      </c>
      <c r="K886" s="60">
        <f t="shared" si="195"/>
        <v>46.618037545470493</v>
      </c>
      <c r="L886" s="5">
        <f t="shared" si="196"/>
        <v>1349.3824057724164</v>
      </c>
      <c r="M886" s="5">
        <f t="shared" si="197"/>
        <v>4.6618037545470496E-2</v>
      </c>
    </row>
    <row r="887" spans="1:13" x14ac:dyDescent="0.25">
      <c r="A887" s="57"/>
      <c r="B887" s="5">
        <f>'Mg2+离子浓度'!B887</f>
        <v>48.369612586997448</v>
      </c>
      <c r="C887" s="5">
        <f t="shared" si="189"/>
        <v>7.4868119668280997E-6</v>
      </c>
      <c r="D887" s="5">
        <f t="shared" si="198"/>
        <v>1093006.8311928215</v>
      </c>
      <c r="E887" s="5">
        <f t="shared" si="190"/>
        <v>8.1831366235992764</v>
      </c>
      <c r="F887" s="5">
        <f t="shared" si="191"/>
        <v>1357.5655423960156</v>
      </c>
      <c r="G887" s="5">
        <f t="shared" si="192"/>
        <v>181327586.21573457</v>
      </c>
      <c r="H887" s="5">
        <f t="shared" si="193"/>
        <v>46.900745967283882</v>
      </c>
      <c r="I887" s="5">
        <f t="shared" si="194"/>
        <v>2.5045022873764894E-2</v>
      </c>
      <c r="J887" s="5">
        <f t="shared" si="199"/>
        <v>1.7010724833900774E-6</v>
      </c>
      <c r="K887" s="60">
        <f t="shared" si="195"/>
        <v>46.900744266211397</v>
      </c>
      <c r="L887" s="5">
        <f t="shared" si="196"/>
        <v>1357.5654931576221</v>
      </c>
      <c r="M887" s="5">
        <f t="shared" si="197"/>
        <v>4.6900744266211401E-2</v>
      </c>
    </row>
    <row r="888" spans="1:13" x14ac:dyDescent="0.25">
      <c r="A888" s="57">
        <v>166</v>
      </c>
      <c r="B888" s="5">
        <f>'Mg2+离子浓度'!B888</f>
        <v>48.662754131255554</v>
      </c>
      <c r="C888" s="5">
        <f t="shared" si="189"/>
        <v>0.29314154425810557</v>
      </c>
      <c r="D888" s="5">
        <f t="shared" si="198"/>
        <v>0</v>
      </c>
      <c r="E888" s="5">
        <f t="shared" si="190"/>
        <v>0</v>
      </c>
      <c r="F888" s="5">
        <f t="shared" si="191"/>
        <v>1357.5654931576221</v>
      </c>
      <c r="G888" s="5">
        <f t="shared" si="192"/>
        <v>4631.0921114692346</v>
      </c>
      <c r="H888" s="5">
        <f t="shared" si="193"/>
        <v>46.900744266211397</v>
      </c>
      <c r="I888" s="5">
        <f t="shared" si="194"/>
        <v>2.5196806030266909E-2</v>
      </c>
      <c r="J888" s="5">
        <f t="shared" si="199"/>
        <v>3.3659915894666983E-4</v>
      </c>
      <c r="K888" s="60">
        <f t="shared" si="195"/>
        <v>46.900407667052448</v>
      </c>
      <c r="L888" s="5">
        <f t="shared" si="196"/>
        <v>1357.5557501266667</v>
      </c>
      <c r="M888" s="5">
        <f t="shared" si="197"/>
        <v>4.6900407667052446E-2</v>
      </c>
    </row>
    <row r="889" spans="1:13" x14ac:dyDescent="0.25">
      <c r="A889" s="57"/>
      <c r="B889" s="5">
        <f>'Mg2+离子浓度'!B889</f>
        <v>48.66276161806752</v>
      </c>
      <c r="C889" s="5">
        <f t="shared" si="189"/>
        <v>7.4868119668280997E-6</v>
      </c>
      <c r="D889" s="5">
        <f t="shared" si="198"/>
        <v>1093006.8311928215</v>
      </c>
      <c r="E889" s="5">
        <f t="shared" si="190"/>
        <v>8.1831366235992764</v>
      </c>
      <c r="F889" s="5">
        <f t="shared" si="191"/>
        <v>1365.7388867502659</v>
      </c>
      <c r="G889" s="5">
        <f t="shared" si="192"/>
        <v>182419285.11113411</v>
      </c>
      <c r="H889" s="5">
        <f t="shared" si="193"/>
        <v>47.183116088865823</v>
      </c>
      <c r="I889" s="5">
        <f t="shared" si="194"/>
        <v>2.5348510466156122E-2</v>
      </c>
      <c r="J889" s="5">
        <f t="shared" si="199"/>
        <v>1.711313941900985E-6</v>
      </c>
      <c r="K889" s="60">
        <f t="shared" si="195"/>
        <v>47.183114377551881</v>
      </c>
      <c r="L889" s="5">
        <f t="shared" si="196"/>
        <v>1365.738837215428</v>
      </c>
      <c r="M889" s="5">
        <f t="shared" si="197"/>
        <v>4.7183114377551884E-2</v>
      </c>
    </row>
    <row r="890" spans="1:13" x14ac:dyDescent="0.25">
      <c r="A890" s="57">
        <v>167</v>
      </c>
      <c r="B890" s="5">
        <f>'Mg2+离子浓度'!B890</f>
        <v>48.955903162325626</v>
      </c>
      <c r="C890" s="5">
        <f t="shared" si="189"/>
        <v>0.29314154425810557</v>
      </c>
      <c r="D890" s="5">
        <f t="shared" si="198"/>
        <v>0</v>
      </c>
      <c r="E890" s="5">
        <f t="shared" si="190"/>
        <v>0</v>
      </c>
      <c r="F890" s="5">
        <f t="shared" si="191"/>
        <v>1365.738837215428</v>
      </c>
      <c r="G890" s="5">
        <f t="shared" si="192"/>
        <v>4658.9740143175368</v>
      </c>
      <c r="H890" s="5">
        <f t="shared" si="193"/>
        <v>47.183114377551881</v>
      </c>
      <c r="I890" s="5">
        <f t="shared" si="194"/>
        <v>2.5501207441142575E-2</v>
      </c>
      <c r="J890" s="5">
        <f t="shared" si="199"/>
        <v>3.3862568418578762E-4</v>
      </c>
      <c r="K890" s="60">
        <f t="shared" si="195"/>
        <v>47.182775751867695</v>
      </c>
      <c r="L890" s="5">
        <f t="shared" si="196"/>
        <v>1365.7290355256864</v>
      </c>
      <c r="M890" s="5">
        <f t="shared" si="197"/>
        <v>4.7182775751867696E-2</v>
      </c>
    </row>
    <row r="891" spans="1:13" x14ac:dyDescent="0.25">
      <c r="A891" s="57"/>
      <c r="B891" s="5">
        <f>'Mg2+离子浓度'!B891</f>
        <v>48.955910649137593</v>
      </c>
      <c r="C891" s="5">
        <f t="shared" si="189"/>
        <v>7.4868119668280997E-6</v>
      </c>
      <c r="D891" s="5">
        <f t="shared" si="198"/>
        <v>1093006.8311928215</v>
      </c>
      <c r="E891" s="5">
        <f t="shared" si="190"/>
        <v>8.1831366235992764</v>
      </c>
      <c r="F891" s="5">
        <f t="shared" si="191"/>
        <v>1373.9121721492857</v>
      </c>
      <c r="G891" s="5">
        <f t="shared" si="192"/>
        <v>183510976.13198963</v>
      </c>
      <c r="H891" s="5">
        <f t="shared" si="193"/>
        <v>47.465484173681077</v>
      </c>
      <c r="I891" s="5">
        <f t="shared" si="194"/>
        <v>2.5653824663457631E-2</v>
      </c>
      <c r="J891" s="5">
        <f t="shared" si="199"/>
        <v>1.7215553265391277E-6</v>
      </c>
      <c r="K891" s="60">
        <f t="shared" si="195"/>
        <v>47.465482452125748</v>
      </c>
      <c r="L891" s="5">
        <f t="shared" si="196"/>
        <v>1373.9121223180057</v>
      </c>
      <c r="M891" s="5">
        <f t="shared" si="197"/>
        <v>4.746548245212575E-2</v>
      </c>
    </row>
    <row r="892" spans="1:13" x14ac:dyDescent="0.25">
      <c r="A892" s="57">
        <v>168</v>
      </c>
      <c r="B892" s="5">
        <f>'Mg2+离子浓度'!B892</f>
        <v>49.249052193395698</v>
      </c>
      <c r="C892" s="5">
        <f t="shared" si="189"/>
        <v>0.29314154425810557</v>
      </c>
      <c r="D892" s="5">
        <f t="shared" si="198"/>
        <v>0</v>
      </c>
      <c r="E892" s="5">
        <f t="shared" si="190"/>
        <v>0</v>
      </c>
      <c r="F892" s="5">
        <f t="shared" si="191"/>
        <v>1373.9121223180057</v>
      </c>
      <c r="G892" s="5">
        <f t="shared" si="192"/>
        <v>4686.8557160506125</v>
      </c>
      <c r="H892" s="5">
        <f t="shared" si="193"/>
        <v>47.465482452125734</v>
      </c>
      <c r="I892" s="5">
        <f t="shared" si="194"/>
        <v>2.580743545027071E-2</v>
      </c>
      <c r="J892" s="5">
        <f t="shared" si="199"/>
        <v>3.4065219480735622E-4</v>
      </c>
      <c r="K892" s="60">
        <f t="shared" si="195"/>
        <v>47.465141799930926</v>
      </c>
      <c r="L892" s="5">
        <f t="shared" si="196"/>
        <v>1373.9022619699006</v>
      </c>
      <c r="M892" s="5">
        <f t="shared" si="197"/>
        <v>4.7465141799930929E-2</v>
      </c>
    </row>
    <row r="893" spans="1:13" x14ac:dyDescent="0.25">
      <c r="A893" s="57"/>
      <c r="B893" s="5">
        <f>'Mg2+离子浓度'!B893</f>
        <v>49.249059680207665</v>
      </c>
      <c r="C893" s="5">
        <f t="shared" si="189"/>
        <v>7.4868119668280997E-6</v>
      </c>
      <c r="D893" s="5">
        <f t="shared" si="198"/>
        <v>1093006.8311928215</v>
      </c>
      <c r="E893" s="5">
        <f t="shared" si="190"/>
        <v>8.1831366235992764</v>
      </c>
      <c r="F893" s="5">
        <f t="shared" si="191"/>
        <v>1382.0853985934998</v>
      </c>
      <c r="G893" s="5">
        <f t="shared" si="192"/>
        <v>184602659.27835783</v>
      </c>
      <c r="H893" s="5">
        <f t="shared" si="193"/>
        <v>47.747850221744308</v>
      </c>
      <c r="I893" s="5">
        <f t="shared" si="194"/>
        <v>2.5960965445902217E-2</v>
      </c>
      <c r="J893" s="5">
        <f t="shared" si="199"/>
        <v>1.731796637305038E-6</v>
      </c>
      <c r="K893" s="60">
        <f t="shared" si="195"/>
        <v>47.747848489947671</v>
      </c>
      <c r="L893" s="5">
        <f t="shared" si="196"/>
        <v>1382.0853484657805</v>
      </c>
      <c r="M893" s="5">
        <f t="shared" si="197"/>
        <v>4.7747848489947675E-2</v>
      </c>
    </row>
    <row r="894" spans="1:13" x14ac:dyDescent="0.25">
      <c r="A894" s="57">
        <v>169</v>
      </c>
      <c r="B894" s="5">
        <f>'Mg2+离子浓度'!B894</f>
        <v>49.542201224465771</v>
      </c>
      <c r="C894" s="5">
        <f t="shared" si="189"/>
        <v>0.29314154425810557</v>
      </c>
      <c r="D894" s="5">
        <f t="shared" si="198"/>
        <v>0</v>
      </c>
      <c r="E894" s="5">
        <f t="shared" si="190"/>
        <v>0</v>
      </c>
      <c r="F894" s="5">
        <f t="shared" si="191"/>
        <v>1382.0853484657805</v>
      </c>
      <c r="G894" s="5">
        <f t="shared" si="192"/>
        <v>4714.7372166699124</v>
      </c>
      <c r="H894" s="5">
        <f t="shared" si="193"/>
        <v>47.747848489947671</v>
      </c>
      <c r="I894" s="5">
        <f t="shared" si="194"/>
        <v>2.611549003788418E-2</v>
      </c>
      <c r="J894" s="5">
        <f t="shared" si="199"/>
        <v>3.4267869081148122E-4</v>
      </c>
      <c r="K894" s="60">
        <f t="shared" si="195"/>
        <v>47.747505811256858</v>
      </c>
      <c r="L894" s="5">
        <f t="shared" si="196"/>
        <v>1382.0754294597355</v>
      </c>
      <c r="M894" s="5">
        <f t="shared" si="197"/>
        <v>4.7747505811256856E-2</v>
      </c>
    </row>
    <row r="895" spans="1:13" x14ac:dyDescent="0.25">
      <c r="A895" s="57"/>
      <c r="B895" s="5">
        <f>'Mg2+离子浓度'!B895</f>
        <v>49.542208711277738</v>
      </c>
      <c r="C895" s="5">
        <f t="shared" ref="C895:C956" si="200">B895-B894</f>
        <v>7.4868119668280997E-6</v>
      </c>
      <c r="D895" s="5">
        <f t="shared" si="198"/>
        <v>1093006.8311928215</v>
      </c>
      <c r="E895" s="5">
        <f t="shared" ref="E895:E956" si="201">C895*D895</f>
        <v>8.1831366235992764</v>
      </c>
      <c r="F895" s="5">
        <f t="shared" ref="F895:F956" si="202">E895+L894</f>
        <v>1390.2585660833347</v>
      </c>
      <c r="G895" s="5">
        <f t="shared" ref="G895:G956" si="203">F895/C895</f>
        <v>185694334.55029574</v>
      </c>
      <c r="H895" s="5">
        <f t="shared" ref="H895:H956" si="204">F895/$C$9/96485/0.0001</f>
        <v>48.03021423307024</v>
      </c>
      <c r="I895" s="5">
        <f t="shared" ref="I895:I956" si="205">$C$8*H895/(50*0.000001)*B895</f>
        <v>2.6269932793722917E-2</v>
      </c>
      <c r="J895" s="5">
        <f t="shared" si="199"/>
        <v>1.7420378741992496E-6</v>
      </c>
      <c r="K895" s="60">
        <f t="shared" ref="K895:K956" si="206">H895-J895</f>
        <v>48.030212491032366</v>
      </c>
      <c r="L895" s="5">
        <f t="shared" ref="L895:L956" si="207">K895*0.0001*$C$9*96485</f>
        <v>1390.2585156591774</v>
      </c>
      <c r="M895" s="5">
        <f t="shared" ref="M895:M956" si="208">K895*0.001</f>
        <v>4.8030212491032363E-2</v>
      </c>
    </row>
    <row r="896" spans="1:13" x14ac:dyDescent="0.25">
      <c r="A896" s="57">
        <v>170</v>
      </c>
      <c r="B896" s="5">
        <f>'Mg2+离子浓度'!B896</f>
        <v>49.835350255535843</v>
      </c>
      <c r="C896" s="5">
        <f t="shared" si="200"/>
        <v>0.29314154425810557</v>
      </c>
      <c r="D896" s="5">
        <f t="shared" si="198"/>
        <v>0</v>
      </c>
      <c r="E896" s="5">
        <f t="shared" si="201"/>
        <v>0</v>
      </c>
      <c r="F896" s="5">
        <f t="shared" si="202"/>
        <v>1390.2585156591774</v>
      </c>
      <c r="G896" s="5">
        <f t="shared" si="203"/>
        <v>4742.6185161768854</v>
      </c>
      <c r="H896" s="5">
        <f t="shared" si="204"/>
        <v>48.030212491032366</v>
      </c>
      <c r="I896" s="5">
        <f t="shared" si="205"/>
        <v>2.6425371184216055E-2</v>
      </c>
      <c r="J896" s="5">
        <f t="shared" si="199"/>
        <v>3.4470517219826802E-4</v>
      </c>
      <c r="K896" s="60">
        <f t="shared" si="206"/>
        <v>48.029867785860169</v>
      </c>
      <c r="L896" s="5">
        <f t="shared" si="207"/>
        <v>1390.2485379956156</v>
      </c>
      <c r="M896" s="5">
        <f t="shared" si="208"/>
        <v>4.8029867785860172E-2</v>
      </c>
    </row>
    <row r="897" spans="1:13" x14ac:dyDescent="0.25">
      <c r="A897" s="57"/>
      <c r="B897" s="5">
        <f>'Mg2+离子浓度'!B897</f>
        <v>49.83535774234781</v>
      </c>
      <c r="C897" s="5">
        <f t="shared" si="200"/>
        <v>7.4868119668280997E-6</v>
      </c>
      <c r="D897" s="5">
        <f t="shared" si="198"/>
        <v>1093006.8311928215</v>
      </c>
      <c r="E897" s="5">
        <f t="shared" si="201"/>
        <v>8.1831366235992764</v>
      </c>
      <c r="F897" s="5">
        <f t="shared" si="202"/>
        <v>1398.4316746192148</v>
      </c>
      <c r="G897" s="5">
        <f t="shared" si="203"/>
        <v>186786001.94785997</v>
      </c>
      <c r="H897" s="5">
        <f t="shared" si="204"/>
        <v>48.312576207673551</v>
      </c>
      <c r="I897" s="5">
        <f t="shared" si="205"/>
        <v>2.6580726687152931E-2</v>
      </c>
      <c r="J897" s="5">
        <f t="shared" si="199"/>
        <v>1.7522790372222945E-6</v>
      </c>
      <c r="K897" s="60">
        <f t="shared" si="206"/>
        <v>48.312574455394511</v>
      </c>
      <c r="L897" s="5">
        <f t="shared" si="207"/>
        <v>1398.4316238986219</v>
      </c>
      <c r="M897" s="5">
        <f t="shared" si="208"/>
        <v>4.8312574455394511E-2</v>
      </c>
    </row>
    <row r="898" spans="1:13" x14ac:dyDescent="0.25">
      <c r="A898" s="57">
        <v>171</v>
      </c>
      <c r="B898" s="5">
        <f>'Mg2+离子浓度'!B898</f>
        <v>50.128499286605916</v>
      </c>
      <c r="C898" s="5">
        <f t="shared" si="200"/>
        <v>0.29314154425810557</v>
      </c>
      <c r="D898" s="5">
        <f t="shared" si="198"/>
        <v>0</v>
      </c>
      <c r="E898" s="5">
        <f t="shared" si="201"/>
        <v>0</v>
      </c>
      <c r="F898" s="5">
        <f t="shared" si="202"/>
        <v>1398.4316238986219</v>
      </c>
      <c r="G898" s="5">
        <f t="shared" si="203"/>
        <v>4770.4996145729838</v>
      </c>
      <c r="H898" s="5">
        <f t="shared" si="204"/>
        <v>48.312574455394511</v>
      </c>
      <c r="I898" s="5">
        <f t="shared" si="205"/>
        <v>2.6737078869499581E-2</v>
      </c>
      <c r="J898" s="5">
        <f t="shared" si="199"/>
        <v>3.4673163896782204E-4</v>
      </c>
      <c r="K898" s="60">
        <f t="shared" si="206"/>
        <v>48.312227723755541</v>
      </c>
      <c r="L898" s="5">
        <f t="shared" si="207"/>
        <v>1398.421587577966</v>
      </c>
      <c r="M898" s="5">
        <f t="shared" si="208"/>
        <v>4.8312227723755541E-2</v>
      </c>
    </row>
    <row r="899" spans="1:13" x14ac:dyDescent="0.25">
      <c r="A899" s="57"/>
      <c r="B899" s="5">
        <f>'Mg2+离子浓度'!B899</f>
        <v>50.128506773417882</v>
      </c>
      <c r="C899" s="5">
        <f t="shared" si="200"/>
        <v>7.4868119668280997E-6</v>
      </c>
      <c r="D899" s="5">
        <f t="shared" si="198"/>
        <v>1093006.8311928215</v>
      </c>
      <c r="E899" s="5">
        <f t="shared" si="201"/>
        <v>8.1831366235992764</v>
      </c>
      <c r="F899" s="5">
        <f t="shared" si="202"/>
        <v>1406.6047242015652</v>
      </c>
      <c r="G899" s="5">
        <f t="shared" si="203"/>
        <v>187877661.47110736</v>
      </c>
      <c r="H899" s="5">
        <f t="shared" si="204"/>
        <v>48.594936145568923</v>
      </c>
      <c r="I899" s="5">
        <f t="shared" si="205"/>
        <v>2.6893347106425651E-2</v>
      </c>
      <c r="J899" s="5">
        <f t="shared" si="199"/>
        <v>1.762520126374706E-6</v>
      </c>
      <c r="K899" s="60">
        <f t="shared" si="206"/>
        <v>48.594934383048795</v>
      </c>
      <c r="L899" s="5">
        <f t="shared" si="207"/>
        <v>1406.604673184539</v>
      </c>
      <c r="M899" s="5">
        <f t="shared" si="208"/>
        <v>4.8594934383048793E-2</v>
      </c>
    </row>
    <row r="900" spans="1:13" x14ac:dyDescent="0.25">
      <c r="A900" s="57">
        <v>172</v>
      </c>
      <c r="B900" s="5">
        <f>'Mg2+离子浓度'!B900</f>
        <v>50.421648317675988</v>
      </c>
      <c r="C900" s="5">
        <f t="shared" si="200"/>
        <v>0.29314154425810557</v>
      </c>
      <c r="D900" s="5">
        <f t="shared" si="198"/>
        <v>0</v>
      </c>
      <c r="E900" s="5">
        <f t="shared" si="201"/>
        <v>0</v>
      </c>
      <c r="F900" s="5">
        <f t="shared" si="202"/>
        <v>1406.604673184539</v>
      </c>
      <c r="G900" s="5">
        <f t="shared" si="203"/>
        <v>4798.3805118596574</v>
      </c>
      <c r="H900" s="5">
        <f t="shared" si="204"/>
        <v>48.594934383048795</v>
      </c>
      <c r="I900" s="5">
        <f t="shared" si="205"/>
        <v>2.7050613073968208E-2</v>
      </c>
      <c r="J900" s="5">
        <f t="shared" si="199"/>
        <v>3.4875809112024862E-4</v>
      </c>
      <c r="K900" s="60">
        <f t="shared" si="206"/>
        <v>48.594585624957674</v>
      </c>
      <c r="L900" s="5">
        <f t="shared" si="207"/>
        <v>1406.5945782072124</v>
      </c>
      <c r="M900" s="5">
        <f t="shared" si="208"/>
        <v>4.8594585624957672E-2</v>
      </c>
    </row>
    <row r="901" spans="1:13" x14ac:dyDescent="0.25">
      <c r="A901" s="57"/>
      <c r="B901" s="5">
        <f>'Mg2+离子浓度'!B901</f>
        <v>50.421655804487955</v>
      </c>
      <c r="C901" s="5">
        <f t="shared" si="200"/>
        <v>7.4868119668280997E-6</v>
      </c>
      <c r="D901" s="5">
        <f t="shared" si="198"/>
        <v>1093006.8311928215</v>
      </c>
      <c r="E901" s="5">
        <f t="shared" si="201"/>
        <v>8.1831366235992764</v>
      </c>
      <c r="F901" s="5">
        <f t="shared" si="202"/>
        <v>1414.7777148308116</v>
      </c>
      <c r="G901" s="5">
        <f t="shared" si="203"/>
        <v>188969313.12009475</v>
      </c>
      <c r="H901" s="5">
        <f t="shared" si="204"/>
        <v>48.877294046771055</v>
      </c>
      <c r="I901" s="5">
        <f t="shared" si="205"/>
        <v>2.7207794031774663E-2</v>
      </c>
      <c r="J901" s="5">
        <f t="shared" si="199"/>
        <v>1.7727611416570163E-6</v>
      </c>
      <c r="K901" s="60">
        <f t="shared" si="206"/>
        <v>48.87729227400991</v>
      </c>
      <c r="L901" s="5">
        <f t="shared" si="207"/>
        <v>1414.7776635173541</v>
      </c>
      <c r="M901" s="5">
        <f t="shared" si="208"/>
        <v>4.8877292274009915E-2</v>
      </c>
    </row>
    <row r="902" spans="1:13" x14ac:dyDescent="0.25">
      <c r="A902" s="57">
        <v>173</v>
      </c>
      <c r="B902" s="5">
        <f>'Mg2+离子浓度'!B902</f>
        <v>50.71479734874606</v>
      </c>
      <c r="C902" s="5">
        <f t="shared" si="200"/>
        <v>0.29314154425810557</v>
      </c>
      <c r="D902" s="5">
        <f t="shared" si="198"/>
        <v>0</v>
      </c>
      <c r="E902" s="5">
        <f t="shared" si="201"/>
        <v>0</v>
      </c>
      <c r="F902" s="5">
        <f t="shared" si="202"/>
        <v>1414.7776635173541</v>
      </c>
      <c r="G902" s="5">
        <f t="shared" si="203"/>
        <v>4826.2612080383569</v>
      </c>
      <c r="H902" s="5">
        <f t="shared" si="204"/>
        <v>48.877292274009918</v>
      </c>
      <c r="I902" s="5">
        <f t="shared" si="205"/>
        <v>2.7365973777855563E-2</v>
      </c>
      <c r="J902" s="5">
        <f t="shared" si="199"/>
        <v>3.5078452865565336E-4</v>
      </c>
      <c r="K902" s="60">
        <f t="shared" si="206"/>
        <v>48.876941489481261</v>
      </c>
      <c r="L902" s="5">
        <f t="shared" si="207"/>
        <v>1414.7675098837799</v>
      </c>
      <c r="M902" s="5">
        <f t="shared" si="208"/>
        <v>4.8876941489481261E-2</v>
      </c>
    </row>
    <row r="903" spans="1:13" x14ac:dyDescent="0.25">
      <c r="A903" s="57"/>
      <c r="B903" s="5">
        <f>'Mg2+离子浓度'!B903</f>
        <v>50.714804835558027</v>
      </c>
      <c r="C903" s="5">
        <f t="shared" si="200"/>
        <v>7.4868119668280997E-6</v>
      </c>
      <c r="D903" s="5">
        <f t="shared" si="198"/>
        <v>1093006.8311928215</v>
      </c>
      <c r="E903" s="5">
        <f t="shared" si="201"/>
        <v>8.1831366235992764</v>
      </c>
      <c r="F903" s="5">
        <f t="shared" si="202"/>
        <v>1422.9506465073791</v>
      </c>
      <c r="G903" s="5">
        <f t="shared" si="203"/>
        <v>190060956.89487892</v>
      </c>
      <c r="H903" s="5">
        <f t="shared" si="204"/>
        <v>49.159649911294636</v>
      </c>
      <c r="I903" s="5">
        <f t="shared" si="205"/>
        <v>2.7524067443433744E-2</v>
      </c>
      <c r="J903" s="5">
        <f t="shared" si="199"/>
        <v>1.7830020830697593E-6</v>
      </c>
      <c r="K903" s="60">
        <f t="shared" si="206"/>
        <v>49.159648128292552</v>
      </c>
      <c r="L903" s="5">
        <f t="shared" si="207"/>
        <v>1422.950594897492</v>
      </c>
      <c r="M903" s="5">
        <f t="shared" si="208"/>
        <v>4.915964812829255E-2</v>
      </c>
    </row>
    <row r="904" spans="1:13" x14ac:dyDescent="0.25">
      <c r="A904" s="57">
        <v>174</v>
      </c>
      <c r="B904" s="5">
        <f>'Mg2+离子浓度'!B904</f>
        <v>51.007946379816133</v>
      </c>
      <c r="C904" s="5">
        <f t="shared" si="200"/>
        <v>0.29314154425810557</v>
      </c>
      <c r="D904" s="5">
        <f t="shared" si="198"/>
        <v>0</v>
      </c>
      <c r="E904" s="5">
        <f t="shared" si="201"/>
        <v>0</v>
      </c>
      <c r="F904" s="5">
        <f t="shared" si="202"/>
        <v>1422.950594897492</v>
      </c>
      <c r="G904" s="5">
        <f t="shared" si="203"/>
        <v>4854.141703110532</v>
      </c>
      <c r="H904" s="5">
        <f t="shared" si="204"/>
        <v>49.159648128292552</v>
      </c>
      <c r="I904" s="5">
        <f t="shared" si="205"/>
        <v>2.7683160961395469E-2</v>
      </c>
      <c r="J904" s="5">
        <f t="shared" si="199"/>
        <v>3.5281095157414154E-4</v>
      </c>
      <c r="K904" s="60">
        <f t="shared" si="206"/>
        <v>49.159295317340977</v>
      </c>
      <c r="L904" s="5">
        <f t="shared" si="207"/>
        <v>1422.9403826080934</v>
      </c>
      <c r="M904" s="5">
        <f t="shared" si="208"/>
        <v>4.9159295317340979E-2</v>
      </c>
    </row>
    <row r="905" spans="1:13" x14ac:dyDescent="0.25">
      <c r="A905" s="57"/>
      <c r="B905" s="5">
        <f>'Mg2+离子浓度'!B905</f>
        <v>51.0079538666281</v>
      </c>
      <c r="C905" s="5">
        <f t="shared" si="200"/>
        <v>7.4868119668280997E-6</v>
      </c>
      <c r="D905" s="5">
        <f t="shared" si="198"/>
        <v>1093006.8311928215</v>
      </c>
      <c r="E905" s="5">
        <f t="shared" si="201"/>
        <v>8.1831366235992764</v>
      </c>
      <c r="F905" s="5">
        <f t="shared" si="202"/>
        <v>1431.1235192316926</v>
      </c>
      <c r="G905" s="5">
        <f t="shared" si="203"/>
        <v>191152592.79551661</v>
      </c>
      <c r="H905" s="5">
        <f t="shared" si="204"/>
        <v>49.442003739154366</v>
      </c>
      <c r="I905" s="5">
        <f t="shared" si="205"/>
        <v>2.7842167321636854E-2</v>
      </c>
      <c r="J905" s="5">
        <f t="shared" si="199"/>
        <v>1.793242950613467E-6</v>
      </c>
      <c r="K905" s="60">
        <f t="shared" si="206"/>
        <v>49.442001945911414</v>
      </c>
      <c r="L905" s="5">
        <f t="shared" si="207"/>
        <v>1431.1234673253791</v>
      </c>
      <c r="M905" s="5">
        <f t="shared" si="208"/>
        <v>4.9442001945911418E-2</v>
      </c>
    </row>
    <row r="906" spans="1:13" x14ac:dyDescent="0.25">
      <c r="A906" s="57">
        <v>175</v>
      </c>
      <c r="B906" s="5">
        <f>'Mg2+离子浓度'!B906</f>
        <v>51.301095410886205</v>
      </c>
      <c r="C906" s="5">
        <f t="shared" si="200"/>
        <v>0.29314154425810557</v>
      </c>
      <c r="D906" s="5">
        <f t="shared" si="198"/>
        <v>0</v>
      </c>
      <c r="E906" s="5">
        <f t="shared" si="201"/>
        <v>0</v>
      </c>
      <c r="F906" s="5">
        <f t="shared" si="202"/>
        <v>1431.1234673253791</v>
      </c>
      <c r="G906" s="5">
        <f t="shared" si="203"/>
        <v>4882.021997077637</v>
      </c>
      <c r="H906" s="5">
        <f t="shared" si="204"/>
        <v>49.442001945911414</v>
      </c>
      <c r="I906" s="5">
        <f t="shared" si="205"/>
        <v>2.8002174604821951E-2</v>
      </c>
      <c r="J906" s="5">
        <f t="shared" si="199"/>
        <v>3.5483735987581875E-4</v>
      </c>
      <c r="K906" s="60">
        <f t="shared" si="206"/>
        <v>49.441647108551535</v>
      </c>
      <c r="L906" s="5">
        <f t="shared" si="207"/>
        <v>1431.1131963805785</v>
      </c>
      <c r="M906" s="5">
        <f t="shared" si="208"/>
        <v>4.9441647108551534E-2</v>
      </c>
    </row>
    <row r="907" spans="1:13" x14ac:dyDescent="0.25">
      <c r="A907" s="57"/>
      <c r="B907" s="5">
        <f>'Mg2+离子浓度'!B907</f>
        <v>51.301102897698172</v>
      </c>
      <c r="C907" s="5">
        <f t="shared" si="200"/>
        <v>7.4868119668280997E-6</v>
      </c>
      <c r="D907" s="5">
        <f t="shared" si="198"/>
        <v>1093006.8311928215</v>
      </c>
      <c r="E907" s="5">
        <f t="shared" si="201"/>
        <v>8.1831366235992764</v>
      </c>
      <c r="F907" s="5">
        <f t="shared" si="202"/>
        <v>1439.2963330041778</v>
      </c>
      <c r="G907" s="5">
        <f t="shared" si="203"/>
        <v>192244220.8220647</v>
      </c>
      <c r="H907" s="5">
        <f t="shared" si="204"/>
        <v>49.724355530364925</v>
      </c>
      <c r="I907" s="5">
        <f t="shared" si="205"/>
        <v>2.8162093646618157E-2</v>
      </c>
      <c r="J907" s="5">
        <f t="shared" si="199"/>
        <v>1.8034837442886725E-6</v>
      </c>
      <c r="K907" s="60">
        <f t="shared" si="206"/>
        <v>49.724353726881183</v>
      </c>
      <c r="L907" s="5">
        <f t="shared" si="207"/>
        <v>1439.2962808014395</v>
      </c>
      <c r="M907" s="5">
        <f t="shared" si="208"/>
        <v>4.9724353726881186E-2</v>
      </c>
    </row>
    <row r="908" spans="1:13" x14ac:dyDescent="0.25">
      <c r="A908" s="57">
        <v>176</v>
      </c>
      <c r="B908" s="5">
        <f>'Mg2+离子浓度'!B908</f>
        <v>51.594244441956278</v>
      </c>
      <c r="C908" s="5">
        <f t="shared" si="200"/>
        <v>0.29314154425810557</v>
      </c>
      <c r="D908" s="5">
        <f t="shared" si="198"/>
        <v>0</v>
      </c>
      <c r="E908" s="5">
        <f t="shared" si="201"/>
        <v>0</v>
      </c>
      <c r="F908" s="5">
        <f t="shared" si="202"/>
        <v>1439.2962808014395</v>
      </c>
      <c r="G908" s="5">
        <f t="shared" si="203"/>
        <v>4909.9020899411189</v>
      </c>
      <c r="H908" s="5">
        <f t="shared" si="204"/>
        <v>49.724353726881191</v>
      </c>
      <c r="I908" s="5">
        <f t="shared" si="205"/>
        <v>2.8323014688369209E-2</v>
      </c>
      <c r="J908" s="5">
        <f t="shared" si="199"/>
        <v>3.5686375356079039E-4</v>
      </c>
      <c r="K908" s="60">
        <f t="shared" si="206"/>
        <v>49.723996863127631</v>
      </c>
      <c r="L908" s="5">
        <f t="shared" si="207"/>
        <v>1439.285951201661</v>
      </c>
      <c r="M908" s="5">
        <f t="shared" si="208"/>
        <v>4.9723996863127631E-2</v>
      </c>
    </row>
    <row r="909" spans="1:13" x14ac:dyDescent="0.25">
      <c r="A909" s="57"/>
      <c r="B909" s="5">
        <f>'Mg2+离子浓度'!B909</f>
        <v>51.594251928768244</v>
      </c>
      <c r="C909" s="5">
        <f t="shared" si="200"/>
        <v>7.4868119668280997E-6</v>
      </c>
      <c r="D909" s="5">
        <f t="shared" si="198"/>
        <v>1093006.8311928215</v>
      </c>
      <c r="E909" s="5">
        <f t="shared" si="201"/>
        <v>8.1831366235992764</v>
      </c>
      <c r="F909" s="5">
        <f t="shared" si="202"/>
        <v>1447.4690878252602</v>
      </c>
      <c r="G909" s="5">
        <f t="shared" si="203"/>
        <v>193335840.97458002</v>
      </c>
      <c r="H909" s="5">
        <f t="shared" si="204"/>
        <v>50.006705284941013</v>
      </c>
      <c r="I909" s="5">
        <f t="shared" si="205"/>
        <v>2.8483846398611998E-2</v>
      </c>
      <c r="J909" s="5">
        <f t="shared" si="199"/>
        <v>1.8137244640959088E-6</v>
      </c>
      <c r="K909" s="60">
        <f t="shared" si="206"/>
        <v>50.006703471216547</v>
      </c>
      <c r="L909" s="5">
        <f t="shared" si="207"/>
        <v>1447.4690353260985</v>
      </c>
      <c r="M909" s="5">
        <f t="shared" si="208"/>
        <v>5.0006703471216545E-2</v>
      </c>
    </row>
    <row r="910" spans="1:13" x14ac:dyDescent="0.25">
      <c r="A910" s="57">
        <v>177</v>
      </c>
      <c r="B910" s="5">
        <f>'Mg2+离子浓度'!B910</f>
        <v>51.88739347302635</v>
      </c>
      <c r="C910" s="5">
        <f t="shared" si="200"/>
        <v>0.29314154425810557</v>
      </c>
      <c r="D910" s="5">
        <f t="shared" si="198"/>
        <v>0</v>
      </c>
      <c r="E910" s="5">
        <f t="shared" si="201"/>
        <v>0</v>
      </c>
      <c r="F910" s="5">
        <f t="shared" si="202"/>
        <v>1447.4690353260985</v>
      </c>
      <c r="G910" s="5">
        <f t="shared" si="203"/>
        <v>4937.7819817024283</v>
      </c>
      <c r="H910" s="5">
        <f t="shared" si="204"/>
        <v>50.006703471216539</v>
      </c>
      <c r="I910" s="5">
        <f t="shared" si="205"/>
        <v>2.8645681192271618E-2</v>
      </c>
      <c r="J910" s="5">
        <f t="shared" si="199"/>
        <v>3.5889013262916167E-4</v>
      </c>
      <c r="K910" s="60">
        <f t="shared" si="206"/>
        <v>50.006344581083908</v>
      </c>
      <c r="L910" s="5">
        <f t="shared" si="207"/>
        <v>1447.4586470717643</v>
      </c>
      <c r="M910" s="5">
        <f t="shared" si="208"/>
        <v>5.0006344581083911E-2</v>
      </c>
    </row>
    <row r="911" spans="1:13" x14ac:dyDescent="0.25">
      <c r="A911" s="57"/>
      <c r="B911" s="5">
        <f>'Mg2+离子浓度'!B911</f>
        <v>51.887400959838317</v>
      </c>
      <c r="C911" s="5">
        <f t="shared" si="200"/>
        <v>7.4868119668280997E-6</v>
      </c>
      <c r="D911" s="5">
        <f t="shared" si="198"/>
        <v>1093006.8311928215</v>
      </c>
      <c r="E911" s="5">
        <f t="shared" si="201"/>
        <v>8.1831366235992764</v>
      </c>
      <c r="F911" s="5">
        <f t="shared" si="202"/>
        <v>1455.6417836953635</v>
      </c>
      <c r="G911" s="5">
        <f t="shared" si="203"/>
        <v>194427453.25311917</v>
      </c>
      <c r="H911" s="5">
        <f t="shared" si="204"/>
        <v>50.28905300289729</v>
      </c>
      <c r="I911" s="5">
        <f t="shared" si="205"/>
        <v>2.8807425557852893E-2</v>
      </c>
      <c r="J911" s="5">
        <f t="shared" si="199"/>
        <v>1.8239651100357078E-6</v>
      </c>
      <c r="K911" s="60">
        <f t="shared" si="206"/>
        <v>50.289051178932183</v>
      </c>
      <c r="L911" s="5">
        <f t="shared" si="207"/>
        <v>1455.6417308997816</v>
      </c>
      <c r="M911" s="5">
        <f t="shared" si="208"/>
        <v>5.0289051178932183E-2</v>
      </c>
    </row>
    <row r="912" spans="1:13" x14ac:dyDescent="0.25">
      <c r="A912" s="57">
        <v>178</v>
      </c>
      <c r="B912" s="5">
        <f>'Mg2+离子浓度'!B912</f>
        <v>52.180542504096422</v>
      </c>
      <c r="C912" s="5">
        <f t="shared" si="200"/>
        <v>0.29314154425810557</v>
      </c>
      <c r="D912" s="5">
        <f t="shared" si="198"/>
        <v>0</v>
      </c>
      <c r="E912" s="5">
        <f t="shared" si="201"/>
        <v>0</v>
      </c>
      <c r="F912" s="5">
        <f t="shared" si="202"/>
        <v>1455.6417308997816</v>
      </c>
      <c r="G912" s="5">
        <f t="shared" si="203"/>
        <v>4965.6616723630159</v>
      </c>
      <c r="H912" s="5">
        <f t="shared" si="204"/>
        <v>50.289051178932183</v>
      </c>
      <c r="I912" s="5">
        <f t="shared" si="205"/>
        <v>2.8970174096763775E-2</v>
      </c>
      <c r="J912" s="5">
        <f t="shared" si="199"/>
        <v>3.609164970810383E-4</v>
      </c>
      <c r="K912" s="60">
        <f t="shared" si="206"/>
        <v>50.288690262435104</v>
      </c>
      <c r="L912" s="5">
        <f t="shared" si="207"/>
        <v>1455.6312839913155</v>
      </c>
      <c r="M912" s="5">
        <f t="shared" si="208"/>
        <v>5.0288690262435105E-2</v>
      </c>
    </row>
    <row r="913" spans="1:13" x14ac:dyDescent="0.25">
      <c r="A913" s="57"/>
      <c r="B913" s="5">
        <f>'Mg2+离子浓度'!B913</f>
        <v>52.180549990908389</v>
      </c>
      <c r="C913" s="5">
        <f t="shared" si="200"/>
        <v>7.4868119668280997E-6</v>
      </c>
      <c r="D913" s="5">
        <f t="shared" si="198"/>
        <v>1093006.8311928215</v>
      </c>
      <c r="E913" s="5">
        <f t="shared" si="201"/>
        <v>8.1831366235992764</v>
      </c>
      <c r="F913" s="5">
        <f t="shared" si="202"/>
        <v>1463.8144206149148</v>
      </c>
      <c r="G913" s="5">
        <f t="shared" si="203"/>
        <v>195519057.65773916</v>
      </c>
      <c r="H913" s="5">
        <f t="shared" si="204"/>
        <v>50.571398684248493</v>
      </c>
      <c r="I913" s="5">
        <f t="shared" si="205"/>
        <v>2.9132831104575603E-2</v>
      </c>
      <c r="J913" s="5">
        <f t="shared" si="199"/>
        <v>1.8342056821086038E-6</v>
      </c>
      <c r="K913" s="60">
        <f t="shared" si="206"/>
        <v>50.571396850042809</v>
      </c>
      <c r="L913" s="5">
        <f t="shared" si="207"/>
        <v>1463.8143675229142</v>
      </c>
      <c r="M913" s="5">
        <f t="shared" si="208"/>
        <v>5.0571396850042812E-2</v>
      </c>
    </row>
    <row r="914" spans="1:13" x14ac:dyDescent="0.25">
      <c r="A914" s="57">
        <v>179</v>
      </c>
      <c r="B914" s="5">
        <f>'Mg2+离子浓度'!B914</f>
        <v>52.473691535166495</v>
      </c>
      <c r="C914" s="5">
        <f t="shared" si="200"/>
        <v>0.29314154425810557</v>
      </c>
      <c r="D914" s="5">
        <f t="shared" si="198"/>
        <v>0</v>
      </c>
      <c r="E914" s="5">
        <f t="shared" si="201"/>
        <v>0</v>
      </c>
      <c r="F914" s="5">
        <f t="shared" si="202"/>
        <v>1463.8143675229142</v>
      </c>
      <c r="G914" s="5">
        <f t="shared" si="203"/>
        <v>4993.5411619243341</v>
      </c>
      <c r="H914" s="5">
        <f t="shared" si="204"/>
        <v>50.571396850042809</v>
      </c>
      <c r="I914" s="5">
        <f t="shared" si="205"/>
        <v>2.9296493382080471E-2</v>
      </c>
      <c r="J914" s="5">
        <f t="shared" si="199"/>
        <v>3.6294284691652557E-4</v>
      </c>
      <c r="K914" s="60">
        <f t="shared" si="206"/>
        <v>50.57103390719589</v>
      </c>
      <c r="L914" s="5">
        <f t="shared" si="207"/>
        <v>1463.8038619607387</v>
      </c>
      <c r="M914" s="5">
        <f t="shared" si="208"/>
        <v>5.0571033907195889E-2</v>
      </c>
    </row>
    <row r="915" spans="1:13" x14ac:dyDescent="0.25">
      <c r="A915" s="57"/>
      <c r="B915" s="5">
        <f>'Mg2+离子浓度'!B915</f>
        <v>52.473699021978462</v>
      </c>
      <c r="C915" s="5">
        <f t="shared" si="200"/>
        <v>7.4868119668280997E-6</v>
      </c>
      <c r="D915" s="5">
        <f t="shared" si="198"/>
        <v>1093006.8311928215</v>
      </c>
      <c r="E915" s="5">
        <f t="shared" si="201"/>
        <v>8.1831366235992764</v>
      </c>
      <c r="F915" s="5">
        <f t="shared" si="202"/>
        <v>1471.9869985843379</v>
      </c>
      <c r="G915" s="5">
        <f t="shared" si="203"/>
        <v>196610654.18849665</v>
      </c>
      <c r="H915" s="5">
        <f t="shared" si="204"/>
        <v>50.853742329009265</v>
      </c>
      <c r="I915" s="5">
        <f t="shared" si="205"/>
        <v>2.9460063019015006E-2</v>
      </c>
      <c r="J915" s="5">
        <f t="shared" si="199"/>
        <v>1.8444461803151279E-6</v>
      </c>
      <c r="K915" s="60">
        <f t="shared" si="206"/>
        <v>50.853740484563083</v>
      </c>
      <c r="L915" s="5">
        <f t="shared" si="207"/>
        <v>1471.9869451959207</v>
      </c>
      <c r="M915" s="5">
        <f t="shared" si="208"/>
        <v>5.0853740484563086E-2</v>
      </c>
    </row>
    <row r="916" spans="1:13" x14ac:dyDescent="0.25">
      <c r="A916" s="57">
        <v>180</v>
      </c>
      <c r="B916" s="5">
        <f>'Mg2+离子浓度'!B916</f>
        <v>52.766840566236567</v>
      </c>
      <c r="C916" s="5">
        <f t="shared" si="200"/>
        <v>0.29314154425810557</v>
      </c>
      <c r="D916" s="5">
        <f t="shared" si="198"/>
        <v>0</v>
      </c>
      <c r="E916" s="5">
        <f t="shared" si="201"/>
        <v>0</v>
      </c>
      <c r="F916" s="5">
        <f t="shared" si="202"/>
        <v>1471.9869451959207</v>
      </c>
      <c r="G916" s="5">
        <f t="shared" si="203"/>
        <v>5021.4204503878309</v>
      </c>
      <c r="H916" s="5">
        <f t="shared" si="204"/>
        <v>50.853740484563083</v>
      </c>
      <c r="I916" s="5">
        <f t="shared" si="205"/>
        <v>2.9624639028456638E-2</v>
      </c>
      <c r="J916" s="5">
        <f t="shared" si="199"/>
        <v>3.6496918213572884E-4</v>
      </c>
      <c r="K916" s="60">
        <f t="shared" si="206"/>
        <v>50.853375515380947</v>
      </c>
      <c r="L916" s="5">
        <f t="shared" si="207"/>
        <v>1471.9763809804595</v>
      </c>
      <c r="M916" s="5">
        <f t="shared" si="208"/>
        <v>5.0853375515380946E-2</v>
      </c>
    </row>
    <row r="917" spans="1:13" x14ac:dyDescent="0.25">
      <c r="A917" s="57"/>
      <c r="B917" s="5">
        <f>'Mg2+离子浓度'!B917</f>
        <v>52.766848053048534</v>
      </c>
      <c r="C917" s="5">
        <f t="shared" si="200"/>
        <v>7.4868119668280997E-6</v>
      </c>
      <c r="D917" s="5">
        <f t="shared" si="198"/>
        <v>1093006.8311928215</v>
      </c>
      <c r="E917" s="5">
        <f t="shared" si="201"/>
        <v>8.1831366235992764</v>
      </c>
      <c r="F917" s="5">
        <f t="shared" si="202"/>
        <v>1480.1595176040587</v>
      </c>
      <c r="G917" s="5">
        <f t="shared" si="203"/>
        <v>197702242.84544846</v>
      </c>
      <c r="H917" s="5">
        <f t="shared" si="204"/>
        <v>51.136083937194343</v>
      </c>
      <c r="I917" s="5">
        <f t="shared" si="205"/>
        <v>2.9789121281406244E-2</v>
      </c>
      <c r="J917" s="5">
        <f t="shared" si="199"/>
        <v>1.8546866046558145E-6</v>
      </c>
      <c r="K917" s="60">
        <f t="shared" si="206"/>
        <v>51.136082082507741</v>
      </c>
      <c r="L917" s="5">
        <f t="shared" si="207"/>
        <v>1480.1594639192281</v>
      </c>
      <c r="M917" s="5">
        <f t="shared" si="208"/>
        <v>5.1136082082507743E-2</v>
      </c>
    </row>
    <row r="918" spans="1:13" x14ac:dyDescent="0.25">
      <c r="A918" s="57">
        <v>181</v>
      </c>
      <c r="B918" s="5">
        <f>'Mg2+离子浓度'!B918</f>
        <v>53.05998959730664</v>
      </c>
      <c r="C918" s="5">
        <f t="shared" si="200"/>
        <v>0.29314154425810557</v>
      </c>
      <c r="D918" s="5">
        <f t="shared" si="198"/>
        <v>0</v>
      </c>
      <c r="E918" s="5">
        <f t="shared" si="201"/>
        <v>0</v>
      </c>
      <c r="F918" s="5">
        <f t="shared" si="202"/>
        <v>1480.1594639192281</v>
      </c>
      <c r="G918" s="5">
        <f t="shared" si="203"/>
        <v>5049.2995377549614</v>
      </c>
      <c r="H918" s="5">
        <f t="shared" si="204"/>
        <v>51.136082082507755</v>
      </c>
      <c r="I918" s="5">
        <f t="shared" si="205"/>
        <v>2.9954611016127477E-2</v>
      </c>
      <c r="J918" s="5">
        <f t="shared" si="199"/>
        <v>3.6699550273875401E-4</v>
      </c>
      <c r="K918" s="60">
        <f t="shared" si="206"/>
        <v>51.135715087005018</v>
      </c>
      <c r="L918" s="5">
        <f t="shared" si="207"/>
        <v>1480.1488410509037</v>
      </c>
      <c r="M918" s="5">
        <f t="shared" si="208"/>
        <v>5.1135715087005019E-2</v>
      </c>
    </row>
    <row r="919" spans="1:13" x14ac:dyDescent="0.25">
      <c r="A919" s="57"/>
      <c r="B919" s="5">
        <f>'Mg2+离子浓度'!B919</f>
        <v>53.059997084118606</v>
      </c>
      <c r="C919" s="5">
        <f t="shared" si="200"/>
        <v>7.4868119668280997E-6</v>
      </c>
      <c r="D919" s="5">
        <f t="shared" si="198"/>
        <v>1093006.8311928215</v>
      </c>
      <c r="E919" s="5">
        <f t="shared" si="201"/>
        <v>8.1831366235992764</v>
      </c>
      <c r="F919" s="5">
        <f t="shared" si="202"/>
        <v>1488.3319776745029</v>
      </c>
      <c r="G919" s="5">
        <f t="shared" si="203"/>
        <v>198793823.62865153</v>
      </c>
      <c r="H919" s="5">
        <f t="shared" si="204"/>
        <v>51.418423508818393</v>
      </c>
      <c r="I919" s="5">
        <f t="shared" si="205"/>
        <v>3.0120005871984587E-2</v>
      </c>
      <c r="J919" s="5">
        <f t="shared" si="199"/>
        <v>1.8649269551311959E-6</v>
      </c>
      <c r="K919" s="60">
        <f t="shared" si="206"/>
        <v>51.418421643891435</v>
      </c>
      <c r="L919" s="5">
        <f t="shared" si="207"/>
        <v>1488.3319236932596</v>
      </c>
      <c r="M919" s="5">
        <f t="shared" si="208"/>
        <v>5.1418421643891439E-2</v>
      </c>
    </row>
    <row r="920" spans="1:13" x14ac:dyDescent="0.25">
      <c r="A920" s="57">
        <v>182</v>
      </c>
      <c r="B920" s="5">
        <f>'Mg2+离子浓度'!B920</f>
        <v>53.353138628376712</v>
      </c>
      <c r="C920" s="5">
        <f t="shared" si="200"/>
        <v>0.29314154425810557</v>
      </c>
      <c r="D920" s="5">
        <f t="shared" si="198"/>
        <v>0</v>
      </c>
      <c r="E920" s="5">
        <f t="shared" si="201"/>
        <v>0</v>
      </c>
      <c r="F920" s="5">
        <f t="shared" si="202"/>
        <v>1488.3319236932596</v>
      </c>
      <c r="G920" s="5">
        <f t="shared" si="203"/>
        <v>5077.1784240271709</v>
      </c>
      <c r="H920" s="5">
        <f t="shared" si="204"/>
        <v>51.418421643891435</v>
      </c>
      <c r="I920" s="5">
        <f t="shared" si="205"/>
        <v>3.0286409325328272E-2</v>
      </c>
      <c r="J920" s="5">
        <f t="shared" si="199"/>
        <v>3.6902180872570574E-4</v>
      </c>
      <c r="K920" s="60">
        <f t="shared" si="206"/>
        <v>51.418052622082712</v>
      </c>
      <c r="L920" s="5">
        <f t="shared" si="207"/>
        <v>1488.3212421724952</v>
      </c>
      <c r="M920" s="5">
        <f t="shared" si="208"/>
        <v>5.1418052622082711E-2</v>
      </c>
    </row>
    <row r="921" spans="1:13" x14ac:dyDescent="0.25">
      <c r="A921" s="57"/>
      <c r="B921" s="5">
        <f>'Mg2+离子浓度'!B921</f>
        <v>53.353146115188679</v>
      </c>
      <c r="C921" s="5">
        <f t="shared" si="200"/>
        <v>7.4868119668280997E-6</v>
      </c>
      <c r="D921" s="5">
        <f t="shared" ref="D921:D956" si="209">D919</f>
        <v>1093006.8311928215</v>
      </c>
      <c r="E921" s="5">
        <f t="shared" si="201"/>
        <v>8.1831366235992764</v>
      </c>
      <c r="F921" s="5">
        <f t="shared" si="202"/>
        <v>1496.5043787960944</v>
      </c>
      <c r="G921" s="5">
        <f t="shared" si="203"/>
        <v>199885396.53816241</v>
      </c>
      <c r="H921" s="5">
        <f t="shared" si="204"/>
        <v>51.700761043896094</v>
      </c>
      <c r="I921" s="5">
        <f t="shared" si="205"/>
        <v>3.0452716770985534E-2</v>
      </c>
      <c r="J921" s="5">
        <f t="shared" si="199"/>
        <v>1.875167231741804E-6</v>
      </c>
      <c r="K921" s="60">
        <f t="shared" si="206"/>
        <v>51.700759168728865</v>
      </c>
      <c r="L921" s="5">
        <f t="shared" si="207"/>
        <v>1496.5043245184415</v>
      </c>
      <c r="M921" s="5">
        <f t="shared" si="208"/>
        <v>5.1700759168728863E-2</v>
      </c>
    </row>
    <row r="922" spans="1:13" x14ac:dyDescent="0.25">
      <c r="A922" s="57">
        <v>183</v>
      </c>
      <c r="B922" s="5">
        <f>'Mg2+离子浓度'!B922</f>
        <v>53.646287659446784</v>
      </c>
      <c r="C922" s="5">
        <f t="shared" si="200"/>
        <v>0.29314154425810557</v>
      </c>
      <c r="D922" s="5">
        <f t="shared" si="209"/>
        <v>0</v>
      </c>
      <c r="E922" s="5">
        <f t="shared" si="201"/>
        <v>0</v>
      </c>
      <c r="F922" s="5">
        <f t="shared" si="202"/>
        <v>1496.5043245184415</v>
      </c>
      <c r="G922" s="5">
        <f t="shared" si="203"/>
        <v>5105.0571092059126</v>
      </c>
      <c r="H922" s="5">
        <f t="shared" si="204"/>
        <v>51.700759168728872</v>
      </c>
      <c r="I922" s="5">
        <f t="shared" si="205"/>
        <v>3.0620033936294606E-2</v>
      </c>
      <c r="J922" s="5">
        <f t="shared" ref="J922:J956" si="210">H922*($C$8/3.1415926)^(1/2)*C922^(1/2)</f>
        <v>3.7104810009669001E-4</v>
      </c>
      <c r="K922" s="60">
        <f t="shared" si="206"/>
        <v>51.700388120628773</v>
      </c>
      <c r="L922" s="5">
        <f t="shared" si="207"/>
        <v>1496.4935843456603</v>
      </c>
      <c r="M922" s="5">
        <f t="shared" si="208"/>
        <v>5.1700388120628771E-2</v>
      </c>
    </row>
    <row r="923" spans="1:13" x14ac:dyDescent="0.25">
      <c r="A923" s="57"/>
      <c r="B923" s="5">
        <f>'Mg2+离子浓度'!B923</f>
        <v>53.646295146258751</v>
      </c>
      <c r="C923" s="5">
        <f t="shared" si="200"/>
        <v>7.4868119668280997E-6</v>
      </c>
      <c r="D923" s="5">
        <f t="shared" si="209"/>
        <v>1093006.8311928215</v>
      </c>
      <c r="E923" s="5">
        <f t="shared" si="201"/>
        <v>8.1831366235992764</v>
      </c>
      <c r="F923" s="5">
        <f t="shared" si="202"/>
        <v>1504.6767209692596</v>
      </c>
      <c r="G923" s="5">
        <f t="shared" si="203"/>
        <v>200976961.57403809</v>
      </c>
      <c r="H923" s="5">
        <f t="shared" si="204"/>
        <v>51.983096542442155</v>
      </c>
      <c r="I923" s="5">
        <f t="shared" si="205"/>
        <v>3.0787253958644754E-2</v>
      </c>
      <c r="J923" s="5">
        <f t="shared" si="210"/>
        <v>1.8854074344881729E-6</v>
      </c>
      <c r="K923" s="60">
        <f t="shared" si="206"/>
        <v>51.983094657034719</v>
      </c>
      <c r="L923" s="5">
        <f t="shared" si="207"/>
        <v>1504.6766663951985</v>
      </c>
      <c r="M923" s="5">
        <f t="shared" si="208"/>
        <v>5.1983094657034719E-2</v>
      </c>
    </row>
    <row r="924" spans="1:13" x14ac:dyDescent="0.25">
      <c r="A924" s="57">
        <v>184</v>
      </c>
      <c r="B924" s="5">
        <f>'Mg2+离子浓度'!B924</f>
        <v>53.939436690516857</v>
      </c>
      <c r="C924" s="5">
        <f t="shared" si="200"/>
        <v>0.29314154425810557</v>
      </c>
      <c r="D924" s="5">
        <f t="shared" si="209"/>
        <v>0</v>
      </c>
      <c r="E924" s="5">
        <f t="shared" si="201"/>
        <v>0</v>
      </c>
      <c r="F924" s="5">
        <f t="shared" si="202"/>
        <v>1504.6766663951985</v>
      </c>
      <c r="G924" s="5">
        <f t="shared" si="203"/>
        <v>5132.9355932926355</v>
      </c>
      <c r="H924" s="5">
        <f t="shared" si="204"/>
        <v>51.983094657034719</v>
      </c>
      <c r="I924" s="5">
        <f t="shared" si="205"/>
        <v>3.0955484829262175E-2</v>
      </c>
      <c r="J924" s="5">
        <f t="shared" si="210"/>
        <v>3.7307437685181206E-4</v>
      </c>
      <c r="K924" s="60">
        <f t="shared" si="206"/>
        <v>51.982721582657867</v>
      </c>
      <c r="L924" s="5">
        <f t="shared" si="207"/>
        <v>1504.6658675708236</v>
      </c>
      <c r="M924" s="5">
        <f t="shared" si="208"/>
        <v>5.1982721582657869E-2</v>
      </c>
    </row>
    <row r="925" spans="1:13" x14ac:dyDescent="0.25">
      <c r="A925" s="57"/>
      <c r="B925" s="5">
        <f>'Mg2+离子浓度'!B925</f>
        <v>53.939444177328824</v>
      </c>
      <c r="C925" s="5">
        <f t="shared" si="200"/>
        <v>7.4868119668280997E-6</v>
      </c>
      <c r="D925" s="5">
        <f t="shared" si="209"/>
        <v>1093006.8311928215</v>
      </c>
      <c r="E925" s="5">
        <f t="shared" si="201"/>
        <v>8.1831366235992764</v>
      </c>
      <c r="F925" s="5">
        <f t="shared" si="202"/>
        <v>1512.8490041944228</v>
      </c>
      <c r="G925" s="5">
        <f t="shared" si="203"/>
        <v>202068518.73633525</v>
      </c>
      <c r="H925" s="5">
        <f t="shared" si="204"/>
        <v>52.265430004471256</v>
      </c>
      <c r="I925" s="5">
        <f t="shared" si="205"/>
        <v>3.1123617415198118E-2</v>
      </c>
      <c r="J925" s="5">
        <f t="shared" si="210"/>
        <v>1.8956475633708346E-6</v>
      </c>
      <c r="K925" s="60">
        <f t="shared" si="206"/>
        <v>52.265428108823691</v>
      </c>
      <c r="L925" s="5">
        <f t="shared" si="207"/>
        <v>1512.8489493239565</v>
      </c>
      <c r="M925" s="5">
        <f t="shared" si="208"/>
        <v>5.2265428108823696E-2</v>
      </c>
    </row>
    <row r="926" spans="1:13" x14ac:dyDescent="0.25">
      <c r="A926" s="57">
        <v>185</v>
      </c>
      <c r="B926" s="5">
        <f>'Mg2+离子浓度'!B926</f>
        <v>54.232585721586929</v>
      </c>
      <c r="C926" s="5">
        <f t="shared" si="200"/>
        <v>0.29314154425810557</v>
      </c>
      <c r="D926" s="5">
        <f t="shared" si="209"/>
        <v>0</v>
      </c>
      <c r="E926" s="5">
        <f t="shared" si="201"/>
        <v>0</v>
      </c>
      <c r="F926" s="5">
        <f t="shared" si="202"/>
        <v>1512.8489493239565</v>
      </c>
      <c r="G926" s="5">
        <f t="shared" si="203"/>
        <v>5160.8138762887929</v>
      </c>
      <c r="H926" s="5">
        <f t="shared" si="204"/>
        <v>52.265428108823706</v>
      </c>
      <c r="I926" s="5">
        <f t="shared" si="205"/>
        <v>3.129276198446692E-2</v>
      </c>
      <c r="J926" s="5">
        <f t="shared" si="210"/>
        <v>3.7510063899117747E-4</v>
      </c>
      <c r="K926" s="60">
        <f t="shared" si="206"/>
        <v>52.265053008184715</v>
      </c>
      <c r="L926" s="5">
        <f t="shared" si="207"/>
        <v>1512.8380918484106</v>
      </c>
      <c r="M926" s="5">
        <f t="shared" si="208"/>
        <v>5.2265053008184716E-2</v>
      </c>
    </row>
    <row r="927" spans="1:13" x14ac:dyDescent="0.25">
      <c r="A927" s="57"/>
      <c r="B927" s="5">
        <f>'Mg2+离子浓度'!B927</f>
        <v>54.232593208398896</v>
      </c>
      <c r="C927" s="5">
        <f t="shared" si="200"/>
        <v>7.4868119668280997E-6</v>
      </c>
      <c r="D927" s="5">
        <f t="shared" si="209"/>
        <v>1093006.8311928215</v>
      </c>
      <c r="E927" s="5">
        <f t="shared" si="201"/>
        <v>8.1831366235992764</v>
      </c>
      <c r="F927" s="5">
        <f t="shared" si="202"/>
        <v>1521.0212284720099</v>
      </c>
      <c r="G927" s="5">
        <f t="shared" si="203"/>
        <v>203160068.02511075</v>
      </c>
      <c r="H927" s="5">
        <f t="shared" si="204"/>
        <v>52.54776142999809</v>
      </c>
      <c r="I927" s="5">
        <f t="shared" si="205"/>
        <v>3.1461807120881681E-2</v>
      </c>
      <c r="J927" s="5">
        <f t="shared" si="210"/>
        <v>1.9058876183903221E-6</v>
      </c>
      <c r="K927" s="60">
        <f t="shared" si="206"/>
        <v>52.547759524110475</v>
      </c>
      <c r="L927" s="5">
        <f t="shared" si="207"/>
        <v>1521.0211733051399</v>
      </c>
      <c r="M927" s="5">
        <f t="shared" si="208"/>
        <v>5.2547759524110477E-2</v>
      </c>
    </row>
    <row r="928" spans="1:13" x14ac:dyDescent="0.25">
      <c r="A928" s="57">
        <v>186</v>
      </c>
      <c r="B928" s="5">
        <f>'Mg2+离子浓度'!B928</f>
        <v>54.525734752657002</v>
      </c>
      <c r="C928" s="5">
        <f t="shared" si="200"/>
        <v>0.29314154425810557</v>
      </c>
      <c r="D928" s="5">
        <f t="shared" si="209"/>
        <v>0</v>
      </c>
      <c r="E928" s="5">
        <f t="shared" si="201"/>
        <v>0</v>
      </c>
      <c r="F928" s="5">
        <f t="shared" si="202"/>
        <v>1521.0211733051399</v>
      </c>
      <c r="G928" s="5">
        <f t="shared" si="203"/>
        <v>5188.6919581958318</v>
      </c>
      <c r="H928" s="5">
        <f t="shared" si="204"/>
        <v>52.547759524110482</v>
      </c>
      <c r="I928" s="5">
        <f t="shared" si="205"/>
        <v>3.1631865382144915E-2</v>
      </c>
      <c r="J928" s="5">
        <f t="shared" si="210"/>
        <v>3.7712688651489137E-4</v>
      </c>
      <c r="K928" s="60">
        <f t="shared" si="206"/>
        <v>52.54738239722397</v>
      </c>
      <c r="L928" s="5">
        <f t="shared" si="207"/>
        <v>1521.0102571788466</v>
      </c>
      <c r="M928" s="5">
        <f t="shared" si="208"/>
        <v>5.2547382397223973E-2</v>
      </c>
    </row>
    <row r="929" spans="1:13" x14ac:dyDescent="0.25">
      <c r="A929" s="57"/>
      <c r="B929" s="5">
        <f>'Mg2+离子浓度'!B929</f>
        <v>54.525742239468968</v>
      </c>
      <c r="C929" s="5">
        <f t="shared" si="200"/>
        <v>7.4868119668280997E-6</v>
      </c>
      <c r="D929" s="5">
        <f t="shared" si="209"/>
        <v>1093006.8311928215</v>
      </c>
      <c r="E929" s="5">
        <f t="shared" si="201"/>
        <v>8.1831366235992764</v>
      </c>
      <c r="F929" s="5">
        <f t="shared" si="202"/>
        <v>1529.1933938024458</v>
      </c>
      <c r="G929" s="5">
        <f t="shared" si="203"/>
        <v>204251609.44042134</v>
      </c>
      <c r="H929" s="5">
        <f t="shared" si="204"/>
        <v>52.830090819037352</v>
      </c>
      <c r="I929" s="5">
        <f t="shared" si="205"/>
        <v>3.1801823055931697E-2</v>
      </c>
      <c r="J929" s="5">
        <f t="shared" si="210"/>
        <v>1.9161275995471685E-6</v>
      </c>
      <c r="K929" s="60">
        <f t="shared" si="206"/>
        <v>52.83008890290975</v>
      </c>
      <c r="L929" s="5">
        <f t="shared" si="207"/>
        <v>1529.1933383391743</v>
      </c>
      <c r="M929" s="5">
        <f t="shared" si="208"/>
        <v>5.2830088902909751E-2</v>
      </c>
    </row>
    <row r="930" spans="1:13" x14ac:dyDescent="0.25">
      <c r="A930" s="57">
        <v>187</v>
      </c>
      <c r="B930" s="5">
        <f>'Mg2+离子浓度'!B930</f>
        <v>54.818883783727074</v>
      </c>
      <c r="C930" s="5">
        <f t="shared" si="200"/>
        <v>0.29314154425810557</v>
      </c>
      <c r="D930" s="5">
        <f t="shared" si="209"/>
        <v>0</v>
      </c>
      <c r="E930" s="5">
        <f t="shared" si="201"/>
        <v>0</v>
      </c>
      <c r="F930" s="5">
        <f t="shared" si="202"/>
        <v>1529.1933383391743</v>
      </c>
      <c r="G930" s="5">
        <f t="shared" si="203"/>
        <v>5216.5698390152047</v>
      </c>
      <c r="H930" s="5">
        <f t="shared" si="204"/>
        <v>52.83008890290975</v>
      </c>
      <c r="I930" s="5">
        <f t="shared" si="205"/>
        <v>3.1972795002532473E-2</v>
      </c>
      <c r="J930" s="5">
        <f t="shared" si="210"/>
        <v>3.7915311942305941E-4</v>
      </c>
      <c r="K930" s="60">
        <f t="shared" si="206"/>
        <v>52.829709749790325</v>
      </c>
      <c r="L930" s="5">
        <f t="shared" si="207"/>
        <v>1529.182363562556</v>
      </c>
      <c r="M930" s="5">
        <f t="shared" si="208"/>
        <v>5.282970974979033E-2</v>
      </c>
    </row>
    <row r="931" spans="1:13" x14ac:dyDescent="0.25">
      <c r="A931" s="57"/>
      <c r="B931" s="5">
        <f>'Mg2+离子浓度'!B931</f>
        <v>54.818891270539041</v>
      </c>
      <c r="C931" s="5">
        <f t="shared" si="200"/>
        <v>7.4868119668280997E-6</v>
      </c>
      <c r="D931" s="5">
        <f t="shared" si="209"/>
        <v>1093006.8311928215</v>
      </c>
      <c r="E931" s="5">
        <f t="shared" si="201"/>
        <v>8.1831366235992764</v>
      </c>
      <c r="F931" s="5">
        <f t="shared" si="202"/>
        <v>1537.3655001861553</v>
      </c>
      <c r="G931" s="5">
        <f t="shared" si="203"/>
        <v>205343142.9823238</v>
      </c>
      <c r="H931" s="5">
        <f t="shared" si="204"/>
        <v>53.112418171603707</v>
      </c>
      <c r="I931" s="5">
        <f t="shared" si="205"/>
        <v>3.2143665200584579E-2</v>
      </c>
      <c r="J931" s="5">
        <f t="shared" si="210"/>
        <v>1.926367506841905E-6</v>
      </c>
      <c r="K931" s="60">
        <f t="shared" si="206"/>
        <v>53.112416245236197</v>
      </c>
      <c r="L931" s="5">
        <f t="shared" si="207"/>
        <v>1537.3654444264841</v>
      </c>
      <c r="M931" s="5">
        <f t="shared" si="208"/>
        <v>5.3112416245236195E-2</v>
      </c>
    </row>
    <row r="932" spans="1:13" x14ac:dyDescent="0.25">
      <c r="A932" s="57">
        <v>188</v>
      </c>
      <c r="B932" s="5">
        <f>'Mg2+离子浓度'!B932</f>
        <v>55.112032814797146</v>
      </c>
      <c r="C932" s="5">
        <f t="shared" si="200"/>
        <v>0.29314154425810557</v>
      </c>
      <c r="D932" s="5">
        <f t="shared" si="209"/>
        <v>0</v>
      </c>
      <c r="E932" s="5">
        <f t="shared" si="201"/>
        <v>0</v>
      </c>
      <c r="F932" s="5">
        <f t="shared" si="202"/>
        <v>1537.3654444264841</v>
      </c>
      <c r="G932" s="5">
        <f t="shared" si="203"/>
        <v>5244.4475187483595</v>
      </c>
      <c r="H932" s="5">
        <f t="shared" si="204"/>
        <v>53.112416245236197</v>
      </c>
      <c r="I932" s="5">
        <f t="shared" si="205"/>
        <v>3.2315550825866068E-2</v>
      </c>
      <c r="J932" s="5">
        <f t="shared" si="210"/>
        <v>3.8117933771578686E-4</v>
      </c>
      <c r="K932" s="60">
        <f t="shared" si="206"/>
        <v>53.112035065898482</v>
      </c>
      <c r="L932" s="5">
        <f t="shared" si="207"/>
        <v>1537.3544109999648</v>
      </c>
      <c r="M932" s="5">
        <f t="shared" si="208"/>
        <v>5.3112035065898483E-2</v>
      </c>
    </row>
    <row r="933" spans="1:13" x14ac:dyDescent="0.25">
      <c r="A933" s="57"/>
      <c r="B933" s="5">
        <f>'Mg2+离子浓度'!B933</f>
        <v>55.112040301609113</v>
      </c>
      <c r="C933" s="5">
        <f t="shared" si="200"/>
        <v>7.4868119668280997E-6</v>
      </c>
      <c r="D933" s="5">
        <f t="shared" si="209"/>
        <v>1093006.8311928215</v>
      </c>
      <c r="E933" s="5">
        <f t="shared" si="201"/>
        <v>8.1831366235992764</v>
      </c>
      <c r="F933" s="5">
        <f t="shared" si="202"/>
        <v>1545.537547623564</v>
      </c>
      <c r="G933" s="5">
        <f t="shared" si="203"/>
        <v>206434668.65087494</v>
      </c>
      <c r="H933" s="5">
        <f t="shared" si="204"/>
        <v>53.394743487711864</v>
      </c>
      <c r="I933" s="5">
        <f t="shared" si="205"/>
        <v>3.2487333535076976E-2</v>
      </c>
      <c r="J933" s="5">
        <f t="shared" si="210"/>
        <v>1.9366073402750665E-6</v>
      </c>
      <c r="K933" s="60">
        <f t="shared" si="206"/>
        <v>53.394741551104524</v>
      </c>
      <c r="L933" s="5">
        <f t="shared" si="207"/>
        <v>1545.5374915674961</v>
      </c>
      <c r="M933" s="5">
        <f t="shared" si="208"/>
        <v>5.3394741551104526E-2</v>
      </c>
    </row>
    <row r="934" spans="1:13" x14ac:dyDescent="0.25">
      <c r="A934" s="57">
        <v>189</v>
      </c>
      <c r="B934" s="5">
        <f>'Mg2+离子浓度'!B934</f>
        <v>55.405181845867219</v>
      </c>
      <c r="C934" s="5">
        <f t="shared" si="200"/>
        <v>0.29314154425810557</v>
      </c>
      <c r="D934" s="5">
        <f t="shared" si="209"/>
        <v>0</v>
      </c>
      <c r="E934" s="5">
        <f t="shared" si="201"/>
        <v>0</v>
      </c>
      <c r="F934" s="5">
        <f t="shared" si="202"/>
        <v>1545.5374915674961</v>
      </c>
      <c r="G934" s="5">
        <f t="shared" si="203"/>
        <v>5272.3249973967513</v>
      </c>
      <c r="H934" s="5">
        <f t="shared" si="204"/>
        <v>53.394741551104524</v>
      </c>
      <c r="I934" s="5">
        <f t="shared" si="205"/>
        <v>3.2660132832382394E-2</v>
      </c>
      <c r="J934" s="5">
        <f t="shared" si="210"/>
        <v>3.8320554139317933E-4</v>
      </c>
      <c r="K934" s="60">
        <f t="shared" si="206"/>
        <v>53.394358345563127</v>
      </c>
      <c r="L934" s="5">
        <f t="shared" si="207"/>
        <v>1545.5263994914976</v>
      </c>
      <c r="M934" s="5">
        <f t="shared" si="208"/>
        <v>5.339435834556313E-2</v>
      </c>
    </row>
    <row r="935" spans="1:13" x14ac:dyDescent="0.25">
      <c r="A935" s="57"/>
      <c r="B935" s="5">
        <f>'Mg2+离子浓度'!B935</f>
        <v>55.405189332679186</v>
      </c>
      <c r="C935" s="5">
        <f t="shared" si="200"/>
        <v>7.4868119668280997E-6</v>
      </c>
      <c r="D935" s="5">
        <f t="shared" si="209"/>
        <v>1093006.8311928215</v>
      </c>
      <c r="E935" s="5">
        <f t="shared" si="201"/>
        <v>8.1831366235992764</v>
      </c>
      <c r="F935" s="5">
        <f t="shared" si="202"/>
        <v>1553.7095361150969</v>
      </c>
      <c r="G935" s="5">
        <f t="shared" si="203"/>
        <v>207526186.44613153</v>
      </c>
      <c r="H935" s="5">
        <f t="shared" si="204"/>
        <v>53.677066767376509</v>
      </c>
      <c r="I935" s="5">
        <f t="shared" si="205"/>
        <v>3.2832828039645705E-2</v>
      </c>
      <c r="J935" s="5">
        <f t="shared" si="210"/>
        <v>1.9468470998471846E-6</v>
      </c>
      <c r="K935" s="60">
        <f t="shared" si="206"/>
        <v>53.677064820529409</v>
      </c>
      <c r="L935" s="5">
        <f t="shared" si="207"/>
        <v>1553.7094797626341</v>
      </c>
      <c r="M935" s="5">
        <f t="shared" si="208"/>
        <v>5.3677064820529412E-2</v>
      </c>
    </row>
    <row r="936" spans="1:13" x14ac:dyDescent="0.25">
      <c r="A936" s="57">
        <v>190</v>
      </c>
      <c r="B936" s="5">
        <f>'Mg2+离子浓度'!B936</f>
        <v>55.698330876937291</v>
      </c>
      <c r="C936" s="5">
        <f t="shared" si="200"/>
        <v>0.29314154425810557</v>
      </c>
      <c r="D936" s="5">
        <f t="shared" si="209"/>
        <v>0</v>
      </c>
      <c r="E936" s="5">
        <f t="shared" si="201"/>
        <v>0</v>
      </c>
      <c r="F936" s="5">
        <f t="shared" si="202"/>
        <v>1553.7094797626341</v>
      </c>
      <c r="G936" s="5">
        <f t="shared" si="203"/>
        <v>5300.2022749618263</v>
      </c>
      <c r="H936" s="5">
        <f t="shared" si="204"/>
        <v>53.677064820529402</v>
      </c>
      <c r="I936" s="5">
        <f t="shared" si="205"/>
        <v>3.3006541002318299E-2</v>
      </c>
      <c r="J936" s="5">
        <f t="shared" si="210"/>
        <v>3.8523173045534198E-4</v>
      </c>
      <c r="K936" s="60">
        <f t="shared" si="206"/>
        <v>53.676679588798947</v>
      </c>
      <c r="L936" s="5">
        <f t="shared" si="207"/>
        <v>1553.6983290375802</v>
      </c>
      <c r="M936" s="5">
        <f t="shared" si="208"/>
        <v>5.3676679588798945E-2</v>
      </c>
    </row>
    <row r="937" spans="1:13" x14ac:dyDescent="0.25">
      <c r="A937" s="57"/>
      <c r="B937" s="5">
        <f>'Mg2+离子浓度'!B937</f>
        <v>55.698338363749258</v>
      </c>
      <c r="C937" s="5">
        <f t="shared" si="200"/>
        <v>7.4868119668280997E-6</v>
      </c>
      <c r="D937" s="5">
        <f t="shared" si="209"/>
        <v>1093006.8311928215</v>
      </c>
      <c r="E937" s="5">
        <f t="shared" si="201"/>
        <v>8.1831366235992764</v>
      </c>
      <c r="F937" s="5">
        <f t="shared" si="202"/>
        <v>1561.8814656611794</v>
      </c>
      <c r="G937" s="5">
        <f t="shared" si="203"/>
        <v>208617696.36815041</v>
      </c>
      <c r="H937" s="5">
        <f t="shared" si="204"/>
        <v>53.959388010612329</v>
      </c>
      <c r="I937" s="5">
        <f t="shared" si="205"/>
        <v>3.3180148694527761E-2</v>
      </c>
      <c r="J937" s="5">
        <f t="shared" si="210"/>
        <v>1.957086785558792E-6</v>
      </c>
      <c r="K937" s="60">
        <f t="shared" si="206"/>
        <v>53.959386053525542</v>
      </c>
      <c r="L937" s="5">
        <f t="shared" si="207"/>
        <v>1561.8814090123237</v>
      </c>
      <c r="M937" s="5">
        <f t="shared" si="208"/>
        <v>5.3959386053525543E-2</v>
      </c>
    </row>
    <row r="938" spans="1:13" x14ac:dyDescent="0.25">
      <c r="A938" s="57">
        <v>191</v>
      </c>
      <c r="B938" s="5">
        <f>'Mg2+离子浓度'!B938</f>
        <v>55.991479908007364</v>
      </c>
      <c r="C938" s="5">
        <f t="shared" si="200"/>
        <v>0.29314154425810557</v>
      </c>
      <c r="D938" s="5">
        <f t="shared" si="209"/>
        <v>0</v>
      </c>
      <c r="E938" s="5">
        <f t="shared" si="201"/>
        <v>0</v>
      </c>
      <c r="F938" s="5">
        <f t="shared" si="202"/>
        <v>1561.8814090123237</v>
      </c>
      <c r="G938" s="5">
        <f t="shared" si="203"/>
        <v>5328.079351445037</v>
      </c>
      <c r="H938" s="5">
        <f t="shared" si="204"/>
        <v>53.959386053525549</v>
      </c>
      <c r="I938" s="5">
        <f t="shared" si="205"/>
        <v>3.3354775315910849E-2</v>
      </c>
      <c r="J938" s="5">
        <f t="shared" si="210"/>
        <v>3.8725790490238063E-4</v>
      </c>
      <c r="K938" s="60">
        <f t="shared" si="206"/>
        <v>53.958998795620644</v>
      </c>
      <c r="L938" s="5">
        <f t="shared" si="207"/>
        <v>1561.8701996386374</v>
      </c>
      <c r="M938" s="5">
        <f t="shared" si="208"/>
        <v>5.3958998795620647E-2</v>
      </c>
    </row>
    <row r="939" spans="1:13" x14ac:dyDescent="0.25">
      <c r="A939" s="57"/>
      <c r="B939" s="5">
        <f>'Mg2+离子浓度'!B939</f>
        <v>55.99148739481933</v>
      </c>
      <c r="C939" s="5">
        <f t="shared" si="200"/>
        <v>7.4868119668280997E-6</v>
      </c>
      <c r="D939" s="5">
        <f t="shared" si="209"/>
        <v>1093006.8311928215</v>
      </c>
      <c r="E939" s="5">
        <f t="shared" si="201"/>
        <v>8.1831366235992764</v>
      </c>
      <c r="F939" s="5">
        <f t="shared" si="202"/>
        <v>1570.0533362622366</v>
      </c>
      <c r="G939" s="5">
        <f t="shared" si="203"/>
        <v>209709198.41698834</v>
      </c>
      <c r="H939" s="5">
        <f t="shared" si="204"/>
        <v>54.241707217434019</v>
      </c>
      <c r="I939" s="5">
        <f t="shared" si="205"/>
        <v>3.352929547996035E-2</v>
      </c>
      <c r="J939" s="5">
        <f t="shared" si="210"/>
        <v>1.9673263974104219E-6</v>
      </c>
      <c r="K939" s="60">
        <f t="shared" si="206"/>
        <v>54.241705250107621</v>
      </c>
      <c r="L939" s="5">
        <f t="shared" si="207"/>
        <v>1570.05327931699</v>
      </c>
      <c r="M939" s="5">
        <f t="shared" si="208"/>
        <v>5.4241705250107623E-2</v>
      </c>
    </row>
    <row r="940" spans="1:13" x14ac:dyDescent="0.25">
      <c r="A940" s="57">
        <v>192</v>
      </c>
      <c r="B940" s="5">
        <f>'Mg2+离子浓度'!B940</f>
        <v>56.284628939077436</v>
      </c>
      <c r="C940" s="5">
        <f t="shared" si="200"/>
        <v>0.29314154425810557</v>
      </c>
      <c r="D940" s="5">
        <f t="shared" si="209"/>
        <v>0</v>
      </c>
      <c r="E940" s="5">
        <f t="shared" si="201"/>
        <v>0</v>
      </c>
      <c r="F940" s="5">
        <f t="shared" si="202"/>
        <v>1570.05327931699</v>
      </c>
      <c r="G940" s="5">
        <f t="shared" si="203"/>
        <v>5355.956226847833</v>
      </c>
      <c r="H940" s="5">
        <f t="shared" si="204"/>
        <v>54.241705250107621</v>
      </c>
      <c r="I940" s="5">
        <f t="shared" si="205"/>
        <v>3.3704835753397278E-2</v>
      </c>
      <c r="J940" s="5">
        <f t="shared" si="210"/>
        <v>3.8928406473440029E-4</v>
      </c>
      <c r="K940" s="60">
        <f t="shared" si="206"/>
        <v>54.24131596604289</v>
      </c>
      <c r="L940" s="5">
        <f t="shared" si="207"/>
        <v>1570.0420112950944</v>
      </c>
      <c r="M940" s="5">
        <f t="shared" si="208"/>
        <v>5.424131596604289E-2</v>
      </c>
    </row>
    <row r="941" spans="1:13" x14ac:dyDescent="0.25">
      <c r="A941" s="57"/>
      <c r="B941" s="5">
        <f>'Mg2+离子浓度'!B941</f>
        <v>56.284636425889403</v>
      </c>
      <c r="C941" s="5">
        <f t="shared" si="200"/>
        <v>7.4868119668280997E-6</v>
      </c>
      <c r="D941" s="5">
        <f t="shared" si="209"/>
        <v>1093006.8311928215</v>
      </c>
      <c r="E941" s="5">
        <f t="shared" si="201"/>
        <v>8.1831366235992764</v>
      </c>
      <c r="F941" s="5">
        <f t="shared" si="202"/>
        <v>1578.2251479186937</v>
      </c>
      <c r="G941" s="5">
        <f t="shared" si="203"/>
        <v>210800692.59270209</v>
      </c>
      <c r="H941" s="5">
        <f t="shared" si="204"/>
        <v>54.524024387856265</v>
      </c>
      <c r="I941" s="5">
        <f t="shared" si="205"/>
        <v>3.3880268376180855E-2</v>
      </c>
      <c r="J941" s="5">
        <f t="shared" si="210"/>
        <v>1.9775659354026072E-6</v>
      </c>
      <c r="K941" s="60">
        <f t="shared" si="206"/>
        <v>54.524022410290328</v>
      </c>
      <c r="L941" s="5">
        <f t="shared" si="207"/>
        <v>1578.2250906770589</v>
      </c>
      <c r="M941" s="5">
        <f t="shared" si="208"/>
        <v>5.4524022410290328E-2</v>
      </c>
    </row>
    <row r="942" spans="1:13" x14ac:dyDescent="0.25">
      <c r="A942" s="57">
        <v>193</v>
      </c>
      <c r="B942" s="5">
        <f>'Mg2+离子浓度'!B942</f>
        <v>56.577777970147508</v>
      </c>
      <c r="C942" s="5">
        <f t="shared" si="200"/>
        <v>0.29314154425810557</v>
      </c>
      <c r="D942" s="5">
        <f t="shared" si="209"/>
        <v>0</v>
      </c>
      <c r="E942" s="5">
        <f t="shared" si="201"/>
        <v>0</v>
      </c>
      <c r="F942" s="5">
        <f t="shared" si="202"/>
        <v>1578.2250906770589</v>
      </c>
      <c r="G942" s="5">
        <f t="shared" si="203"/>
        <v>5383.832901171666</v>
      </c>
      <c r="H942" s="5">
        <f t="shared" si="204"/>
        <v>54.524022410290335</v>
      </c>
      <c r="I942" s="5">
        <f t="shared" si="205"/>
        <v>3.4056722295015038E-2</v>
      </c>
      <c r="J942" s="5">
        <f t="shared" si="210"/>
        <v>3.9131020995150667E-4</v>
      </c>
      <c r="K942" s="60">
        <f t="shared" si="206"/>
        <v>54.523631100080387</v>
      </c>
      <c r="L942" s="5">
        <f t="shared" si="207"/>
        <v>1578.213764007377</v>
      </c>
      <c r="M942" s="5">
        <f t="shared" si="208"/>
        <v>5.4523631100080384E-2</v>
      </c>
    </row>
    <row r="943" spans="1:13" x14ac:dyDescent="0.25">
      <c r="A943" s="57"/>
      <c r="B943" s="5">
        <f>'Mg2+离子浓度'!B943</f>
        <v>56.577785456959475</v>
      </c>
      <c r="C943" s="5">
        <f t="shared" si="200"/>
        <v>7.4868119668280997E-6</v>
      </c>
      <c r="D943" s="5">
        <f t="shared" si="209"/>
        <v>1093006.8311928215</v>
      </c>
      <c r="E943" s="5">
        <f t="shared" si="201"/>
        <v>8.1831366235992764</v>
      </c>
      <c r="F943" s="5">
        <f t="shared" si="202"/>
        <v>1586.3969006309762</v>
      </c>
      <c r="G943" s="5">
        <f t="shared" si="203"/>
        <v>211892178.89534858</v>
      </c>
      <c r="H943" s="5">
        <f t="shared" si="204"/>
        <v>54.806339521893769</v>
      </c>
      <c r="I943" s="5">
        <f t="shared" si="205"/>
        <v>3.4233067363426871E-2</v>
      </c>
      <c r="J943" s="5">
        <f t="shared" si="210"/>
        <v>1.9878053995358809E-6</v>
      </c>
      <c r="K943" s="60">
        <f t="shared" si="206"/>
        <v>54.806337534088371</v>
      </c>
      <c r="L943" s="5">
        <f t="shared" si="207"/>
        <v>1586.3968430929551</v>
      </c>
      <c r="M943" s="5">
        <f t="shared" si="208"/>
        <v>5.4806337534088374E-2</v>
      </c>
    </row>
    <row r="944" spans="1:13" x14ac:dyDescent="0.25">
      <c r="A944" s="57">
        <v>194</v>
      </c>
      <c r="B944" s="5">
        <f>'Mg2+离子浓度'!B944</f>
        <v>56.870927001217581</v>
      </c>
      <c r="C944" s="5">
        <f t="shared" si="200"/>
        <v>0.29314154425810557</v>
      </c>
      <c r="D944" s="5">
        <f t="shared" si="209"/>
        <v>0</v>
      </c>
      <c r="E944" s="5">
        <f t="shared" si="201"/>
        <v>0</v>
      </c>
      <c r="F944" s="5">
        <f t="shared" si="202"/>
        <v>1586.3968430929551</v>
      </c>
      <c r="G944" s="5">
        <f t="shared" si="203"/>
        <v>5411.7093744179865</v>
      </c>
      <c r="H944" s="5">
        <f t="shared" si="204"/>
        <v>54.806337534088371</v>
      </c>
      <c r="I944" s="5">
        <f t="shared" si="205"/>
        <v>3.4410434921001751E-2</v>
      </c>
      <c r="J944" s="5">
        <f t="shared" si="210"/>
        <v>3.9333634055380509E-4</v>
      </c>
      <c r="K944" s="60">
        <f t="shared" si="206"/>
        <v>54.80594419774782</v>
      </c>
      <c r="L944" s="5">
        <f t="shared" si="207"/>
        <v>1586.3854577759093</v>
      </c>
      <c r="M944" s="5">
        <f t="shared" si="208"/>
        <v>5.480594419774782E-2</v>
      </c>
    </row>
    <row r="945" spans="1:13" x14ac:dyDescent="0.25">
      <c r="A945" s="57"/>
      <c r="B945" s="5">
        <f>'Mg2+离子浓度'!B945</f>
        <v>56.870934488029548</v>
      </c>
      <c r="C945" s="5">
        <f t="shared" si="200"/>
        <v>7.4868119668280997E-6</v>
      </c>
      <c r="D945" s="5">
        <f t="shared" si="209"/>
        <v>1093006.8311928215</v>
      </c>
      <c r="E945" s="5">
        <f t="shared" si="201"/>
        <v>8.1831366235992764</v>
      </c>
      <c r="F945" s="5">
        <f t="shared" si="202"/>
        <v>1594.5685943995086</v>
      </c>
      <c r="G945" s="5">
        <f t="shared" si="203"/>
        <v>212983657.32498443</v>
      </c>
      <c r="H945" s="5">
        <f t="shared" si="204"/>
        <v>55.088652619561188</v>
      </c>
      <c r="I945" s="5">
        <f t="shared" si="205"/>
        <v>3.4587692421936135E-2</v>
      </c>
      <c r="J945" s="5">
        <f t="shared" si="210"/>
        <v>1.9980447898107743E-6</v>
      </c>
      <c r="K945" s="60">
        <f t="shared" si="206"/>
        <v>55.0886506215164</v>
      </c>
      <c r="L945" s="5">
        <f t="shared" si="207"/>
        <v>1594.5685365651032</v>
      </c>
      <c r="M945" s="5">
        <f t="shared" si="208"/>
        <v>5.5088650621516404E-2</v>
      </c>
    </row>
    <row r="946" spans="1:13" x14ac:dyDescent="0.25">
      <c r="A946" s="57">
        <v>195</v>
      </c>
      <c r="B946" s="5">
        <f>'Mg2+离子浓度'!B946</f>
        <v>57.164076032287653</v>
      </c>
      <c r="C946" s="5">
        <f t="shared" si="200"/>
        <v>0.29314154425810557</v>
      </c>
      <c r="D946" s="5">
        <f t="shared" si="209"/>
        <v>0</v>
      </c>
      <c r="E946" s="5">
        <f t="shared" si="201"/>
        <v>0</v>
      </c>
      <c r="F946" s="5">
        <f t="shared" si="202"/>
        <v>1594.5685365651032</v>
      </c>
      <c r="G946" s="5">
        <f t="shared" si="203"/>
        <v>5439.5856465882425</v>
      </c>
      <c r="H946" s="5">
        <f t="shared" si="204"/>
        <v>55.0886506215164</v>
      </c>
      <c r="I946" s="5">
        <f t="shared" si="205"/>
        <v>3.4765973611595218E-2</v>
      </c>
      <c r="J946" s="5">
        <f t="shared" si="210"/>
        <v>3.9536245654140094E-4</v>
      </c>
      <c r="K946" s="60">
        <f t="shared" si="206"/>
        <v>55.088255259059856</v>
      </c>
      <c r="L946" s="5">
        <f t="shared" si="207"/>
        <v>1594.5570926011169</v>
      </c>
      <c r="M946" s="5">
        <f t="shared" si="208"/>
        <v>5.508825525905986E-2</v>
      </c>
    </row>
    <row r="947" spans="1:13" x14ac:dyDescent="0.25">
      <c r="A947" s="57"/>
      <c r="B947" s="5">
        <f>'Mg2+离子浓度'!B947</f>
        <v>57.16408351909962</v>
      </c>
      <c r="C947" s="5">
        <f t="shared" si="200"/>
        <v>7.4868119668280997E-6</v>
      </c>
      <c r="D947" s="5">
        <f t="shared" si="209"/>
        <v>1093006.8311928215</v>
      </c>
      <c r="E947" s="5">
        <f t="shared" si="201"/>
        <v>8.1831366235992764</v>
      </c>
      <c r="F947" s="5">
        <f t="shared" si="202"/>
        <v>1602.7402292247161</v>
      </c>
      <c r="G947" s="5">
        <f t="shared" si="203"/>
        <v>214075127.88166645</v>
      </c>
      <c r="H947" s="5">
        <f t="shared" si="204"/>
        <v>55.370963680873224</v>
      </c>
      <c r="I947" s="5">
        <f t="shared" si="205"/>
        <v>3.4944143531946616E-2</v>
      </c>
      <c r="J947" s="5">
        <f t="shared" si="210"/>
        <v>2.008284106227821E-6</v>
      </c>
      <c r="K947" s="60">
        <f t="shared" si="206"/>
        <v>55.370961672589118</v>
      </c>
      <c r="L947" s="5">
        <f t="shared" si="207"/>
        <v>1602.7401710939284</v>
      </c>
      <c r="M947" s="5">
        <f t="shared" si="208"/>
        <v>5.537096167258912E-2</v>
      </c>
    </row>
    <row r="948" spans="1:13" x14ac:dyDescent="0.25">
      <c r="A948" s="57">
        <v>196</v>
      </c>
      <c r="B948" s="5">
        <f>'Mg2+离子浓度'!B948</f>
        <v>57.457225063357726</v>
      </c>
      <c r="C948" s="5">
        <f t="shared" si="200"/>
        <v>0.29314154425810557</v>
      </c>
      <c r="D948" s="5">
        <f t="shared" si="209"/>
        <v>0</v>
      </c>
      <c r="E948" s="5">
        <f t="shared" si="201"/>
        <v>0</v>
      </c>
      <c r="F948" s="5">
        <f t="shared" si="202"/>
        <v>1602.7401710939284</v>
      </c>
      <c r="G948" s="5">
        <f t="shared" si="203"/>
        <v>5467.4617176838847</v>
      </c>
      <c r="H948" s="5">
        <f t="shared" si="204"/>
        <v>55.370961672589111</v>
      </c>
      <c r="I948" s="5">
        <f t="shared" si="205"/>
        <v>3.5123338347033441E-2</v>
      </c>
      <c r="J948" s="5">
        <f t="shared" si="210"/>
        <v>3.9738855791439945E-4</v>
      </c>
      <c r="K948" s="60">
        <f t="shared" si="206"/>
        <v>55.370564284031197</v>
      </c>
      <c r="L948" s="5">
        <f t="shared" si="207"/>
        <v>1602.7286684834248</v>
      </c>
      <c r="M948" s="5">
        <f t="shared" si="208"/>
        <v>5.5370564284031198E-2</v>
      </c>
    </row>
    <row r="949" spans="1:13" x14ac:dyDescent="0.25">
      <c r="A949" s="57"/>
      <c r="B949" s="5">
        <f>'Mg2+离子浓度'!B949</f>
        <v>57.457232550169692</v>
      </c>
      <c r="C949" s="5">
        <f t="shared" si="200"/>
        <v>7.4868119668280997E-6</v>
      </c>
      <c r="D949" s="5">
        <f t="shared" si="209"/>
        <v>1093006.8311928215</v>
      </c>
      <c r="E949" s="5">
        <f t="shared" si="201"/>
        <v>8.1831366235992764</v>
      </c>
      <c r="F949" s="5">
        <f t="shared" si="202"/>
        <v>1610.9118051070241</v>
      </c>
      <c r="G949" s="5">
        <f t="shared" si="203"/>
        <v>215166590.56545144</v>
      </c>
      <c r="H949" s="5">
        <f t="shared" si="204"/>
        <v>55.653272705844564</v>
      </c>
      <c r="I949" s="5">
        <f t="shared" si="205"/>
        <v>3.5302420673696468E-2</v>
      </c>
      <c r="J949" s="5">
        <f t="shared" si="210"/>
        <v>2.0185233487875541E-6</v>
      </c>
      <c r="K949" s="60">
        <f t="shared" si="206"/>
        <v>55.653270687321218</v>
      </c>
      <c r="L949" s="5">
        <f t="shared" si="207"/>
        <v>1610.9117466798562</v>
      </c>
      <c r="M949" s="5">
        <f t="shared" si="208"/>
        <v>5.5653270687321219E-2</v>
      </c>
    </row>
    <row r="950" spans="1:13" x14ac:dyDescent="0.25">
      <c r="A950" s="57">
        <v>197</v>
      </c>
      <c r="B950" s="5">
        <f>'Mg2+离子浓度'!B950</f>
        <v>57.750374094427798</v>
      </c>
      <c r="C950" s="5">
        <f t="shared" si="200"/>
        <v>0.29314154425810557</v>
      </c>
      <c r="D950" s="5">
        <f t="shared" si="209"/>
        <v>0</v>
      </c>
      <c r="E950" s="5">
        <f t="shared" si="201"/>
        <v>0</v>
      </c>
      <c r="F950" s="5">
        <f t="shared" si="202"/>
        <v>1610.9117466798562</v>
      </c>
      <c r="G950" s="5">
        <f t="shared" si="203"/>
        <v>5495.3375877063636</v>
      </c>
      <c r="H950" s="5">
        <f t="shared" si="204"/>
        <v>55.653270687321204</v>
      </c>
      <c r="I950" s="5">
        <f t="shared" si="205"/>
        <v>3.5482529107554624E-2</v>
      </c>
      <c r="J950" s="5">
        <f t="shared" si="210"/>
        <v>3.9941464467290632E-4</v>
      </c>
      <c r="K950" s="60">
        <f t="shared" si="206"/>
        <v>55.652871272676528</v>
      </c>
      <c r="L950" s="5">
        <f t="shared" si="207"/>
        <v>1610.9001854232586</v>
      </c>
      <c r="M950" s="5">
        <f t="shared" si="208"/>
        <v>5.5652871272676527E-2</v>
      </c>
    </row>
    <row r="951" spans="1:13" x14ac:dyDescent="0.25">
      <c r="A951" s="57"/>
      <c r="B951" s="5">
        <f>'Mg2+离子浓度'!B951</f>
        <v>57.750381581239765</v>
      </c>
      <c r="C951" s="5">
        <f t="shared" si="200"/>
        <v>7.4868119668280997E-6</v>
      </c>
      <c r="D951" s="5">
        <f t="shared" si="209"/>
        <v>1093006.8311928215</v>
      </c>
      <c r="E951" s="5">
        <f t="shared" si="201"/>
        <v>8.1831366235992764</v>
      </c>
      <c r="F951" s="5">
        <f t="shared" si="202"/>
        <v>1619.0833220468578</v>
      </c>
      <c r="G951" s="5">
        <f t="shared" si="203"/>
        <v>216258045.37639627</v>
      </c>
      <c r="H951" s="5">
        <f t="shared" si="204"/>
        <v>55.93557969448991</v>
      </c>
      <c r="I951" s="5">
        <f t="shared" si="205"/>
        <v>3.566252382742402E-2</v>
      </c>
      <c r="J951" s="5">
        <f t="shared" si="210"/>
        <v>2.0287625174905056E-6</v>
      </c>
      <c r="K951" s="60">
        <f t="shared" si="206"/>
        <v>55.935577665727394</v>
      </c>
      <c r="L951" s="5">
        <f t="shared" si="207"/>
        <v>1619.0832633233124</v>
      </c>
      <c r="M951" s="5">
        <f t="shared" si="208"/>
        <v>5.5935577665727397E-2</v>
      </c>
    </row>
    <row r="952" spans="1:13" x14ac:dyDescent="0.25">
      <c r="A952" s="57">
        <v>198</v>
      </c>
      <c r="B952" s="5">
        <f>'Mg2+离子浓度'!B952</f>
        <v>58.04352312549787</v>
      </c>
      <c r="C952" s="5">
        <f t="shared" si="200"/>
        <v>0.29314154425810557</v>
      </c>
      <c r="D952" s="5">
        <f t="shared" si="209"/>
        <v>0</v>
      </c>
      <c r="E952" s="5">
        <f t="shared" si="201"/>
        <v>0</v>
      </c>
      <c r="F952" s="5">
        <f t="shared" si="202"/>
        <v>1619.0832633233124</v>
      </c>
      <c r="G952" s="5">
        <f t="shared" si="203"/>
        <v>5523.2132566571336</v>
      </c>
      <c r="H952" s="5">
        <f t="shared" si="204"/>
        <v>55.935577665727401</v>
      </c>
      <c r="I952" s="5">
        <f t="shared" si="205"/>
        <v>3.5843545873397178E-2</v>
      </c>
      <c r="J952" s="5">
        <f t="shared" si="210"/>
        <v>4.0144071681702699E-4</v>
      </c>
      <c r="K952" s="60">
        <f t="shared" si="206"/>
        <v>55.935176225010586</v>
      </c>
      <c r="L952" s="5">
        <f t="shared" si="207"/>
        <v>1619.0716434210442</v>
      </c>
      <c r="M952" s="5">
        <f t="shared" si="208"/>
        <v>5.593517622501059E-2</v>
      </c>
    </row>
    <row r="953" spans="1:13" x14ac:dyDescent="0.25">
      <c r="A953" s="57"/>
      <c r="B953" s="5">
        <f>'Mg2+离子浓度'!B953</f>
        <v>58.043530612309837</v>
      </c>
      <c r="C953" s="5">
        <f t="shared" si="200"/>
        <v>7.4868119668280997E-6</v>
      </c>
      <c r="D953" s="5">
        <f t="shared" si="209"/>
        <v>1093006.8311928215</v>
      </c>
      <c r="E953" s="5">
        <f t="shared" si="201"/>
        <v>8.1831366235992764</v>
      </c>
      <c r="F953" s="5">
        <f t="shared" si="202"/>
        <v>1627.2547800446434</v>
      </c>
      <c r="G953" s="5">
        <f t="shared" si="203"/>
        <v>217349492.31455779</v>
      </c>
      <c r="H953" s="5">
        <f t="shared" si="204"/>
        <v>56.217884646823983</v>
      </c>
      <c r="I953" s="5">
        <f t="shared" si="205"/>
        <v>3.6024452973367836E-2</v>
      </c>
      <c r="J953" s="5">
        <f t="shared" si="210"/>
        <v>2.0390016123372108E-6</v>
      </c>
      <c r="K953" s="60">
        <f t="shared" si="206"/>
        <v>56.217882607822368</v>
      </c>
      <c r="L953" s="5">
        <f t="shared" si="207"/>
        <v>1627.2547210247221</v>
      </c>
      <c r="M953" s="5">
        <f t="shared" si="208"/>
        <v>5.6217882607822366E-2</v>
      </c>
    </row>
    <row r="954" spans="1:13" x14ac:dyDescent="0.25">
      <c r="A954" s="57">
        <v>199</v>
      </c>
      <c r="B954" s="5">
        <f>'Mg2+离子浓度'!B954</f>
        <v>58.336672156567943</v>
      </c>
      <c r="C954" s="5">
        <f t="shared" si="200"/>
        <v>0.29314154425810557</v>
      </c>
      <c r="D954" s="5">
        <f t="shared" si="209"/>
        <v>0</v>
      </c>
      <c r="E954" s="5">
        <f t="shared" si="201"/>
        <v>0</v>
      </c>
      <c r="F954" s="5">
        <f t="shared" si="202"/>
        <v>1627.2547210247221</v>
      </c>
      <c r="G954" s="5">
        <f t="shared" si="203"/>
        <v>5551.0887245376425</v>
      </c>
      <c r="H954" s="5">
        <f t="shared" si="204"/>
        <v>56.217882607822361</v>
      </c>
      <c r="I954" s="5">
        <f t="shared" si="205"/>
        <v>3.6206388624799676E-2</v>
      </c>
      <c r="J954" s="5">
        <f t="shared" si="210"/>
        <v>4.034667743468669E-4</v>
      </c>
      <c r="K954" s="60">
        <f t="shared" si="206"/>
        <v>56.217479141048017</v>
      </c>
      <c r="L954" s="5">
        <f t="shared" si="207"/>
        <v>1627.2430424772056</v>
      </c>
      <c r="M954" s="5">
        <f t="shared" si="208"/>
        <v>5.6217479141048021E-2</v>
      </c>
    </row>
    <row r="955" spans="1:13" x14ac:dyDescent="0.25">
      <c r="A955" s="57"/>
      <c r="B955" s="5">
        <f>'Mg2+离子浓度'!B955</f>
        <v>58.33667964337991</v>
      </c>
      <c r="C955" s="5">
        <f t="shared" si="200"/>
        <v>7.4868119668280997E-6</v>
      </c>
      <c r="D955" s="5">
        <f t="shared" si="209"/>
        <v>1093006.8311928215</v>
      </c>
      <c r="E955" s="5">
        <f t="shared" si="201"/>
        <v>8.1831366235992764</v>
      </c>
      <c r="F955" s="5">
        <f t="shared" si="202"/>
        <v>1635.4261791008048</v>
      </c>
      <c r="G955" s="5">
        <f t="shared" si="203"/>
        <v>218440931.37999266</v>
      </c>
      <c r="H955" s="5">
        <f t="shared" si="204"/>
        <v>56.500187562861406</v>
      </c>
      <c r="I955" s="5">
        <f t="shared" si="205"/>
        <v>3.6388208091766579E-2</v>
      </c>
      <c r="J955" s="5">
        <f t="shared" si="210"/>
        <v>2.0492406333281996E-6</v>
      </c>
      <c r="K955" s="60">
        <f t="shared" si="206"/>
        <v>56.500185513620771</v>
      </c>
      <c r="L955" s="5">
        <f t="shared" si="207"/>
        <v>1635.4261197845101</v>
      </c>
      <c r="M955" s="5">
        <f t="shared" si="208"/>
        <v>5.6500185513620772E-2</v>
      </c>
    </row>
    <row r="956" spans="1:13" x14ac:dyDescent="0.25">
      <c r="A956" s="57">
        <v>200</v>
      </c>
      <c r="B956" s="5">
        <f>'Mg2+离子浓度'!B956</f>
        <v>58.629821187638015</v>
      </c>
      <c r="C956" s="5">
        <f t="shared" si="200"/>
        <v>0.29314154425810557</v>
      </c>
      <c r="D956" s="5">
        <f t="shared" si="209"/>
        <v>0</v>
      </c>
      <c r="E956" s="5">
        <f t="shared" si="201"/>
        <v>0</v>
      </c>
      <c r="F956" s="5">
        <f t="shared" si="202"/>
        <v>1635.4261197845101</v>
      </c>
      <c r="G956" s="5">
        <f t="shared" si="203"/>
        <v>5578.9639913493411</v>
      </c>
      <c r="H956" s="5">
        <f t="shared" si="204"/>
        <v>56.500185513620771</v>
      </c>
      <c r="I956" s="5">
        <f t="shared" si="205"/>
        <v>3.6571057342000848E-2</v>
      </c>
      <c r="J956" s="5">
        <f t="shared" si="210"/>
        <v>4.0549281726253128E-4</v>
      </c>
      <c r="K956" s="60">
        <f t="shared" si="206"/>
        <v>56.499780020803506</v>
      </c>
      <c r="L956" s="5">
        <f t="shared" si="207"/>
        <v>1635.4143825921681</v>
      </c>
      <c r="M956" s="5">
        <f t="shared" si="208"/>
        <v>5.6499780020803504E-2</v>
      </c>
    </row>
  </sheetData>
  <phoneticPr fontId="2" type="noConversion"/>
  <pageMargins left="0.7" right="0.7" top="0.75" bottom="0.75" header="0.3" footer="0.3"/>
  <pageSetup paperSize="9" orientation="portrait" horizontalDpi="1200" verticalDpi="120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81C430-B56F-4AD8-9804-F02E132AC061}">
  <dimension ref="A1:M3510"/>
  <sheetViews>
    <sheetView topLeftCell="A568" zoomScale="90" zoomScaleNormal="90" workbookViewId="0">
      <selection activeCell="I24" sqref="I24"/>
    </sheetView>
  </sheetViews>
  <sheetFormatPr defaultRowHeight="13.8" x14ac:dyDescent="0.25"/>
  <cols>
    <col min="2" max="2" width="24.44140625" customWidth="1"/>
    <col min="3" max="3" width="9.33203125" bestFit="1" customWidth="1"/>
    <col min="4" max="4" width="12.44140625" customWidth="1"/>
    <col min="5" max="5" width="13.77734375" customWidth="1"/>
    <col min="6" max="6" width="16.109375" customWidth="1"/>
    <col min="7" max="7" width="15" customWidth="1"/>
    <col min="8" max="8" width="15" style="57" customWidth="1"/>
    <col min="9" max="9" width="23" style="59" customWidth="1"/>
    <col min="10" max="10" width="15.44140625" customWidth="1"/>
    <col min="11" max="11" width="13.6640625" style="106" bestFit="1" customWidth="1"/>
  </cols>
  <sheetData>
    <row r="1" spans="2:13" x14ac:dyDescent="0.25">
      <c r="B1" t="s">
        <v>97</v>
      </c>
      <c r="C1">
        <v>1</v>
      </c>
    </row>
    <row r="2" spans="2:13" x14ac:dyDescent="0.25">
      <c r="B2" t="s">
        <v>98</v>
      </c>
      <c r="C2">
        <v>100</v>
      </c>
    </row>
    <row r="3" spans="2:13" x14ac:dyDescent="0.25">
      <c r="B3" t="s">
        <v>99</v>
      </c>
      <c r="C3">
        <f>C1*C2*0.000001</f>
        <v>9.9999999999999991E-5</v>
      </c>
    </row>
    <row r="4" spans="2:13" x14ac:dyDescent="0.25">
      <c r="C4" t="str">
        <f>溶解电流密度!C9</f>
        <v>JMg</v>
      </c>
      <c r="D4" s="5" t="s">
        <v>115</v>
      </c>
      <c r="F4" t="str">
        <f>'M1完全溶解的层数 (2)'!B17</f>
        <v>溶解一层In需要的时间s</v>
      </c>
    </row>
    <row r="5" spans="2:13" x14ac:dyDescent="0.25">
      <c r="B5" t="str">
        <f>溶解电流密度!B11</f>
        <v>JM溶解电流密度A/m2)</v>
      </c>
      <c r="C5" s="5">
        <f>溶解电流密度!C11</f>
        <v>381251909.24384427</v>
      </c>
      <c r="D5" s="5">
        <f>M1完全溶解的层数!C27</f>
        <v>7.4868119641229509E-6</v>
      </c>
      <c r="E5" s="5"/>
      <c r="F5">
        <f>'M1完全溶解的层数 (2)'!C17</f>
        <v>0.2931415442581049</v>
      </c>
    </row>
    <row r="6" spans="2:13" x14ac:dyDescent="0.25">
      <c r="C6" s="5"/>
      <c r="D6" s="5"/>
      <c r="E6" s="5"/>
    </row>
    <row r="7" spans="2:13" x14ac:dyDescent="0.25">
      <c r="B7" t="str">
        <f>原始数据!B7</f>
        <v>扩散系数D(cm2/s)</v>
      </c>
      <c r="C7" s="5">
        <f>原始数据!F7</f>
        <v>7.0600000000000002E-6</v>
      </c>
    </row>
    <row r="8" spans="2:13" x14ac:dyDescent="0.25">
      <c r="B8" t="s">
        <v>100</v>
      </c>
      <c r="C8" s="5">
        <f>C7*0.0001</f>
        <v>7.0600000000000004E-10</v>
      </c>
      <c r="J8" s="59" t="s">
        <v>259</v>
      </c>
    </row>
    <row r="9" spans="2:13" x14ac:dyDescent="0.25">
      <c r="B9" t="s">
        <v>101</v>
      </c>
      <c r="C9">
        <v>2</v>
      </c>
      <c r="J9" t="s">
        <v>296</v>
      </c>
    </row>
    <row r="10" spans="2:13" x14ac:dyDescent="0.25">
      <c r="B10" t="s">
        <v>102</v>
      </c>
      <c r="C10" s="5">
        <f>3.1415926/2/C8/C9/96485/C3</f>
        <v>115298955.1576439</v>
      </c>
    </row>
    <row r="11" spans="2:13" x14ac:dyDescent="0.25">
      <c r="B11" t="s">
        <v>103</v>
      </c>
      <c r="C11" s="5">
        <f>-2*(C8/3.1415926)^(1/2)</f>
        <v>-2.9981780032491859E-5</v>
      </c>
    </row>
    <row r="12" spans="2:13" x14ac:dyDescent="0.25">
      <c r="B12" t="s">
        <v>104</v>
      </c>
      <c r="C12">
        <f>1/2/96485/C3</f>
        <v>5.1821526662175474E-2</v>
      </c>
    </row>
    <row r="13" spans="2:13" x14ac:dyDescent="0.25">
      <c r="B13" t="s">
        <v>105</v>
      </c>
      <c r="C13" s="5">
        <f>(3.1415926/C8)^(1/2)</f>
        <v>66707.180088459048</v>
      </c>
      <c r="K13" s="106" t="s">
        <v>262</v>
      </c>
    </row>
    <row r="14" spans="2:13" x14ac:dyDescent="0.25">
      <c r="B14" t="s">
        <v>106</v>
      </c>
      <c r="J14" s="35" t="s">
        <v>127</v>
      </c>
    </row>
    <row r="15" spans="2:13" ht="82.8" x14ac:dyDescent="0.25">
      <c r="B15" s="2" t="s">
        <v>115</v>
      </c>
      <c r="C15" s="31" t="s">
        <v>116</v>
      </c>
      <c r="D15" s="32" t="s">
        <v>117</v>
      </c>
      <c r="E15" s="32" t="s">
        <v>118</v>
      </c>
      <c r="F15" s="32" t="s">
        <v>119</v>
      </c>
      <c r="G15" s="32" t="s">
        <v>120</v>
      </c>
      <c r="H15" s="92" t="s">
        <v>126</v>
      </c>
      <c r="I15" s="75" t="s">
        <v>261</v>
      </c>
      <c r="J15" s="33" t="s">
        <v>121</v>
      </c>
      <c r="K15" s="109" t="s">
        <v>122</v>
      </c>
      <c r="L15" s="33" t="s">
        <v>125</v>
      </c>
      <c r="M15" s="33" t="s">
        <v>123</v>
      </c>
    </row>
    <row r="16" spans="2:13" x14ac:dyDescent="0.25">
      <c r="B16" s="5">
        <v>0</v>
      </c>
      <c r="I16" s="59">
        <v>0</v>
      </c>
      <c r="K16" s="106">
        <v>0</v>
      </c>
      <c r="L16">
        <v>0</v>
      </c>
      <c r="M16">
        <v>0</v>
      </c>
    </row>
    <row r="17" spans="1:13" s="17" customFormat="1" x14ac:dyDescent="0.25">
      <c r="B17" s="18">
        <v>1E-10</v>
      </c>
      <c r="C17" s="18">
        <f>B17-B16</f>
        <v>1E-10</v>
      </c>
      <c r="D17" s="18">
        <f>C5</f>
        <v>381251909.24384427</v>
      </c>
      <c r="E17" s="18">
        <f>C17*D17</f>
        <v>3.8125190924384426E-2</v>
      </c>
      <c r="F17" s="18">
        <f>E17+L16</f>
        <v>3.8125190924384426E-2</v>
      </c>
      <c r="G17" s="18">
        <f>F17/C17</f>
        <v>381251909.24384427</v>
      </c>
      <c r="H17" s="58">
        <f>C17*D17/$C$9/96485/$C$3</f>
        <v>1.9757055979885176E-3</v>
      </c>
      <c r="I17" s="60">
        <f>F17/$C$9/96485/0.0001</f>
        <v>1.9757055979885176E-3</v>
      </c>
      <c r="J17" s="5">
        <f>2*I17*($C$8/3.1415926)^(1/2)*C17^(1/2)</f>
        <v>5.9235170647854527E-13</v>
      </c>
      <c r="K17" s="106">
        <f>I17-J17</f>
        <v>1.9757055973961659E-3</v>
      </c>
      <c r="L17" s="18">
        <f>K17*0.0001*$C$9*96485</f>
        <v>3.8125190912953813E-2</v>
      </c>
      <c r="M17" s="18">
        <f>K17*0.001</f>
        <v>1.9757055973961661E-6</v>
      </c>
    </row>
    <row r="18" spans="1:13" s="17" customFormat="1" x14ac:dyDescent="0.25">
      <c r="B18" s="18">
        <v>4.0000000000000001E-10</v>
      </c>
      <c r="C18" s="18">
        <f t="shared" ref="C18:C81" si="0">B18-B17</f>
        <v>3E-10</v>
      </c>
      <c r="D18" s="18">
        <f>D17</f>
        <v>381251909.24384427</v>
      </c>
      <c r="E18" s="18">
        <f t="shared" ref="E18:E27" si="1">C18*D18</f>
        <v>0.11437557277315329</v>
      </c>
      <c r="F18" s="18">
        <f>E18+L17</f>
        <v>0.1525007636861071</v>
      </c>
      <c r="G18" s="18">
        <f t="shared" ref="G18:G23" si="2">F18/C18</f>
        <v>508335878.95369035</v>
      </c>
      <c r="H18" s="58">
        <f>C18*D18/$C$9/96485/$C$3+H17</f>
        <v>7.9028223919540719E-3</v>
      </c>
      <c r="I18" s="60">
        <f t="shared" ref="I18:I24" si="3">F18/$C$9/96485/0.0001</f>
        <v>7.9028223913617194E-3</v>
      </c>
      <c r="J18" s="5">
        <f>2*I18*($C$8/3.1415926)^(1/2)*C18^(1/2)</f>
        <v>4.1039330059762599E-12</v>
      </c>
      <c r="K18" s="106">
        <f>I18-J18</f>
        <v>7.9028223872577869E-3</v>
      </c>
      <c r="L18" s="18">
        <f t="shared" ref="L18:L24" si="4">K18*0.0001*$C$9*96485</f>
        <v>0.15250076360691353</v>
      </c>
      <c r="M18" s="18">
        <f t="shared" ref="M18:M24" si="5">K18*0.001</f>
        <v>7.9028223872577868E-6</v>
      </c>
    </row>
    <row r="19" spans="1:13" s="17" customFormat="1" x14ac:dyDescent="0.25">
      <c r="B19" s="18">
        <v>8.0000000000000003E-10</v>
      </c>
      <c r="C19" s="18">
        <f t="shared" si="0"/>
        <v>4.0000000000000001E-10</v>
      </c>
      <c r="D19" s="18">
        <f t="shared" ref="D19:D24" si="6">D18</f>
        <v>381251909.24384427</v>
      </c>
      <c r="E19" s="18">
        <f>C19*D19</f>
        <v>0.15250076369753771</v>
      </c>
      <c r="F19" s="18">
        <f t="shared" ref="F19:F23" si="7">E19+L18</f>
        <v>0.30500152730445124</v>
      </c>
      <c r="G19" s="18">
        <f t="shared" si="2"/>
        <v>762503818.26112807</v>
      </c>
      <c r="H19" s="58">
        <f t="shared" ref="H19:H22" si="8">C19*D19/$C$9/96485/$C$3+H18</f>
        <v>1.580564478390814E-2</v>
      </c>
      <c r="I19" s="60">
        <f t="shared" si="3"/>
        <v>1.5805644779211859E-2</v>
      </c>
      <c r="J19" s="5">
        <f t="shared" ref="J19:J82" si="9">2*I19*($C$8/3.1415926)^(1/2)*C19^(1/2)</f>
        <v>9.4776273008406671E-12</v>
      </c>
      <c r="K19" s="106">
        <f t="shared" ref="K19:K24" si="10">I19-J19</f>
        <v>1.5805644769734232E-2</v>
      </c>
      <c r="L19" s="18">
        <f t="shared" si="4"/>
        <v>0.30500152712156148</v>
      </c>
      <c r="M19" s="18">
        <f t="shared" si="5"/>
        <v>1.5805644769734232E-5</v>
      </c>
    </row>
    <row r="20" spans="1:13" s="17" customFormat="1" x14ac:dyDescent="0.25">
      <c r="B20" s="18">
        <v>1.0000000000000001E-9</v>
      </c>
      <c r="C20" s="18">
        <f t="shared" si="0"/>
        <v>2.0000000000000003E-10</v>
      </c>
      <c r="D20" s="18">
        <f t="shared" si="6"/>
        <v>381251909.24384427</v>
      </c>
      <c r="E20" s="18">
        <f t="shared" si="1"/>
        <v>7.6250381848768867E-2</v>
      </c>
      <c r="F20" s="18">
        <f t="shared" si="7"/>
        <v>0.38125190897033034</v>
      </c>
      <c r="G20" s="18">
        <f t="shared" si="2"/>
        <v>1906259544.8516514</v>
      </c>
      <c r="H20" s="58">
        <f t="shared" si="8"/>
        <v>1.9757055979885176E-2</v>
      </c>
      <c r="I20" s="60">
        <f t="shared" si="3"/>
        <v>1.9757055965711267E-2</v>
      </c>
      <c r="J20" s="5">
        <f t="shared" si="9"/>
        <v>8.3771181639582268E-12</v>
      </c>
      <c r="K20" s="106">
        <f t="shared" si="10"/>
        <v>1.9757055957334149E-2</v>
      </c>
      <c r="L20" s="18">
        <f t="shared" si="4"/>
        <v>0.3812519088086771</v>
      </c>
      <c r="M20" s="18">
        <f t="shared" si="5"/>
        <v>1.9757055957334148E-5</v>
      </c>
    </row>
    <row r="21" spans="1:13" s="17" customFormat="1" x14ac:dyDescent="0.25">
      <c r="B21" s="18">
        <v>1E-8</v>
      </c>
      <c r="C21" s="18">
        <f t="shared" si="0"/>
        <v>8.9999999999999995E-9</v>
      </c>
      <c r="D21" s="18">
        <f t="shared" si="6"/>
        <v>381251909.24384427</v>
      </c>
      <c r="E21" s="18">
        <f t="shared" si="1"/>
        <v>3.4312671831945982</v>
      </c>
      <c r="F21" s="18">
        <f t="shared" si="7"/>
        <v>3.8125190920032752</v>
      </c>
      <c r="G21" s="18">
        <f t="shared" si="2"/>
        <v>423613232.44480836</v>
      </c>
      <c r="H21" s="58">
        <f t="shared" si="8"/>
        <v>0.19757055979885177</v>
      </c>
      <c r="I21" s="60">
        <f t="shared" si="3"/>
        <v>0.19757055977630072</v>
      </c>
      <c r="J21" s="5">
        <f t="shared" si="9"/>
        <v>5.6195417044377389E-10</v>
      </c>
      <c r="K21" s="106">
        <f t="shared" si="10"/>
        <v>0.19757055921434655</v>
      </c>
      <c r="L21" s="18">
        <f t="shared" si="4"/>
        <v>3.8125190811592455</v>
      </c>
      <c r="M21" s="18">
        <f t="shared" si="5"/>
        <v>1.9757055921434656E-4</v>
      </c>
    </row>
    <row r="22" spans="1:13" s="17" customFormat="1" x14ac:dyDescent="0.25">
      <c r="B22" s="18">
        <v>9.9999999999999995E-8</v>
      </c>
      <c r="C22" s="18">
        <f t="shared" si="0"/>
        <v>8.9999999999999999E-8</v>
      </c>
      <c r="D22" s="18">
        <f t="shared" si="6"/>
        <v>381251909.24384427</v>
      </c>
      <c r="E22" s="18">
        <f t="shared" si="1"/>
        <v>34.312671831945984</v>
      </c>
      <c r="F22" s="18">
        <f t="shared" si="7"/>
        <v>38.125190913105229</v>
      </c>
      <c r="G22" s="18">
        <f t="shared" si="2"/>
        <v>423613232.36783588</v>
      </c>
      <c r="H22" s="58">
        <f t="shared" si="8"/>
        <v>1.9757055979885181</v>
      </c>
      <c r="I22" s="60">
        <f t="shared" si="3"/>
        <v>1.9757055974040123</v>
      </c>
      <c r="J22" s="5">
        <f t="shared" si="9"/>
        <v>1.7770551189099004E-8</v>
      </c>
      <c r="K22" s="106">
        <f t="shared" si="10"/>
        <v>1.9757055796334611</v>
      </c>
      <c r="L22" s="18">
        <f t="shared" si="4"/>
        <v>38.125190570186902</v>
      </c>
      <c r="M22" s="18">
        <f t="shared" si="5"/>
        <v>1.9757055796334609E-3</v>
      </c>
    </row>
    <row r="23" spans="1:13" s="17" customFormat="1" x14ac:dyDescent="0.25">
      <c r="B23" s="18">
        <v>9.9999999999999995E-7</v>
      </c>
      <c r="C23" s="18">
        <f t="shared" si="0"/>
        <v>8.9999999999999996E-7</v>
      </c>
      <c r="D23" s="18">
        <f t="shared" si="6"/>
        <v>381251909.24384427</v>
      </c>
      <c r="E23" s="18">
        <f t="shared" si="1"/>
        <v>343.12671831945983</v>
      </c>
      <c r="F23" s="18">
        <f t="shared" si="7"/>
        <v>381.25190888964676</v>
      </c>
      <c r="G23" s="18">
        <f t="shared" si="2"/>
        <v>423613232.09960753</v>
      </c>
      <c r="H23" s="58">
        <f>C23*D23/$C$9/96485/$C$3+H22</f>
        <v>19.75705597988518</v>
      </c>
      <c r="I23" s="60">
        <f t="shared" si="3"/>
        <v>19.757055961530121</v>
      </c>
      <c r="J23" s="5">
        <f t="shared" si="9"/>
        <v>5.6195416998583947E-7</v>
      </c>
      <c r="K23" s="106">
        <f t="shared" si="10"/>
        <v>19.75705539957595</v>
      </c>
      <c r="L23" s="18">
        <f t="shared" si="4"/>
        <v>381.25189804561711</v>
      </c>
      <c r="M23" s="18">
        <f t="shared" si="5"/>
        <v>1.9757055399575951E-2</v>
      </c>
    </row>
    <row r="24" spans="1:13" s="17" customFormat="1" x14ac:dyDescent="0.25">
      <c r="A24" s="18">
        <f>D5</f>
        <v>7.4868119641229509E-6</v>
      </c>
      <c r="B24" s="18">
        <f>D5</f>
        <v>7.4868119641229509E-6</v>
      </c>
      <c r="C24" s="18">
        <f>B24-B23</f>
        <v>6.4868119641229511E-6</v>
      </c>
      <c r="D24" s="18">
        <f t="shared" si="6"/>
        <v>381251909.24384427</v>
      </c>
      <c r="E24" s="18">
        <f t="shared" si="1"/>
        <v>2473.1094462276865</v>
      </c>
      <c r="F24" s="18">
        <f t="shared" ref="F24" si="11">E24+L23</f>
        <v>2854.3613442733035</v>
      </c>
      <c r="G24" s="18">
        <f t="shared" ref="G24" si="12">F24/C24</f>
        <v>440025294.4065764</v>
      </c>
      <c r="H24" s="58">
        <f>C24*D24/$C$9/96485/$C$3+H23</f>
        <v>147.91736308605124</v>
      </c>
      <c r="I24" s="60">
        <f t="shared" si="3"/>
        <v>147.91736250574201</v>
      </c>
      <c r="J24" s="5">
        <f t="shared" si="9"/>
        <v>1.1295155713989203E-5</v>
      </c>
      <c r="K24" s="106">
        <f t="shared" si="10"/>
        <v>147.9173512105863</v>
      </c>
      <c r="L24" s="18">
        <f t="shared" si="4"/>
        <v>2854.3611263106841</v>
      </c>
      <c r="M24" s="18">
        <f t="shared" si="5"/>
        <v>0.1479173512105863</v>
      </c>
    </row>
    <row r="25" spans="1:13" x14ac:dyDescent="0.25">
      <c r="B25" s="5">
        <v>1.0000000000000001E-5</v>
      </c>
      <c r="C25" s="5">
        <f t="shared" si="0"/>
        <v>2.5131880358770499E-6</v>
      </c>
      <c r="D25" s="5">
        <v>0</v>
      </c>
      <c r="E25" s="5">
        <f t="shared" si="1"/>
        <v>0</v>
      </c>
      <c r="F25" s="5">
        <f t="shared" ref="F25:F45" si="13">E25+L24</f>
        <v>2854.3611263106841</v>
      </c>
      <c r="G25" s="5">
        <f t="shared" ref="G25:G45" si="14">F25/C25</f>
        <v>1135753109.4224598</v>
      </c>
      <c r="H25" s="58">
        <f>C25*D25/$C$9/96485/$C$3+H24</f>
        <v>147.91736308605124</v>
      </c>
      <c r="I25" s="60">
        <f t="shared" ref="I25:I45" si="15">F25/$C$9/96485/0.0001</f>
        <v>147.9173512105863</v>
      </c>
      <c r="J25" s="5">
        <f t="shared" si="9"/>
        <v>7.0305455535992769E-6</v>
      </c>
      <c r="K25" s="106">
        <f t="shared" ref="K25:K45" si="16">I25-J25</f>
        <v>147.91734418004074</v>
      </c>
      <c r="L25" s="5">
        <f t="shared" ref="L25:L45" si="17">K25*0.0001*$C$9*96485</f>
        <v>2854.3609906422462</v>
      </c>
      <c r="M25" s="5">
        <f t="shared" ref="M25:M45" si="18">K25*0.001</f>
        <v>0.14791734418004074</v>
      </c>
    </row>
    <row r="26" spans="1:13" x14ac:dyDescent="0.25">
      <c r="B26" s="5">
        <v>2.0000000000000002E-5</v>
      </c>
      <c r="C26" s="5">
        <f t="shared" si="0"/>
        <v>1.0000000000000001E-5</v>
      </c>
      <c r="D26" s="5">
        <f>D25</f>
        <v>0</v>
      </c>
      <c r="E26" s="5">
        <f t="shared" si="1"/>
        <v>0</v>
      </c>
      <c r="F26" s="5">
        <f t="shared" si="13"/>
        <v>2854.3609906422462</v>
      </c>
      <c r="G26" s="5">
        <f t="shared" si="14"/>
        <v>285436099.0642246</v>
      </c>
      <c r="H26" s="58">
        <f t="shared" ref="H26:H45" si="19">C26*D26/$C$9/96485/$C$3+H25</f>
        <v>147.91736308605124</v>
      </c>
      <c r="I26" s="60">
        <f t="shared" si="15"/>
        <v>147.91734418004074</v>
      </c>
      <c r="J26" s="5">
        <f t="shared" si="9"/>
        <v>1.4024148897665847E-5</v>
      </c>
      <c r="K26" s="106">
        <f t="shared" si="16"/>
        <v>147.91733015589185</v>
      </c>
      <c r="L26" s="5">
        <f t="shared" si="17"/>
        <v>2854.360720018245</v>
      </c>
      <c r="M26" s="5">
        <f t="shared" si="18"/>
        <v>0.14791733015589184</v>
      </c>
    </row>
    <row r="27" spans="1:13" x14ac:dyDescent="0.25">
      <c r="B27" s="5">
        <v>5.0000000000000002E-5</v>
      </c>
      <c r="C27" s="5">
        <f t="shared" si="0"/>
        <v>3.0000000000000001E-5</v>
      </c>
      <c r="D27" s="5">
        <f t="shared" ref="D27:D45" si="20">D26</f>
        <v>0</v>
      </c>
      <c r="E27" s="5">
        <f t="shared" si="1"/>
        <v>0</v>
      </c>
      <c r="F27" s="5">
        <f t="shared" si="13"/>
        <v>2854.360720018245</v>
      </c>
      <c r="G27" s="5">
        <f t="shared" si="14"/>
        <v>95145357.333941504</v>
      </c>
      <c r="H27" s="58">
        <f t="shared" si="19"/>
        <v>147.91736308605124</v>
      </c>
      <c r="I27" s="60">
        <f t="shared" si="15"/>
        <v>147.91733015589185</v>
      </c>
      <c r="J27" s="5">
        <f t="shared" si="9"/>
        <v>2.4290536120665043E-5</v>
      </c>
      <c r="K27" s="106">
        <f t="shared" si="16"/>
        <v>147.91730586535573</v>
      </c>
      <c r="L27" s="5">
        <f t="shared" si="17"/>
        <v>2854.3602512837697</v>
      </c>
      <c r="M27" s="5">
        <f t="shared" si="18"/>
        <v>0.14791730586535573</v>
      </c>
    </row>
    <row r="28" spans="1:13" x14ac:dyDescent="0.25">
      <c r="B28" s="5">
        <v>8.0000000000000007E-5</v>
      </c>
      <c r="C28" s="5">
        <f t="shared" si="0"/>
        <v>3.0000000000000004E-5</v>
      </c>
      <c r="D28" s="5">
        <f t="shared" si="20"/>
        <v>0</v>
      </c>
      <c r="E28" s="5">
        <f t="shared" ref="E28:E45" si="21">C28*D28</f>
        <v>0</v>
      </c>
      <c r="F28" s="5">
        <f t="shared" si="13"/>
        <v>2854.3602512837697</v>
      </c>
      <c r="G28" s="5">
        <f t="shared" si="14"/>
        <v>95145341.709458977</v>
      </c>
      <c r="H28" s="58">
        <f t="shared" si="19"/>
        <v>147.91736308605124</v>
      </c>
      <c r="I28" s="60">
        <f t="shared" si="15"/>
        <v>147.91730586535573</v>
      </c>
      <c r="J28" s="5">
        <f t="shared" si="9"/>
        <v>2.4290532131746744E-5</v>
      </c>
      <c r="K28" s="106">
        <f t="shared" si="16"/>
        <v>147.91728157482359</v>
      </c>
      <c r="L28" s="5">
        <f t="shared" si="17"/>
        <v>2854.3597825493707</v>
      </c>
      <c r="M28" s="5">
        <f t="shared" si="18"/>
        <v>0.14791728157482359</v>
      </c>
    </row>
    <row r="29" spans="1:13" x14ac:dyDescent="0.25">
      <c r="B29" s="5">
        <v>1E-4</v>
      </c>
      <c r="C29" s="5">
        <f t="shared" si="0"/>
        <v>1.9999999999999998E-5</v>
      </c>
      <c r="D29" s="5">
        <f t="shared" si="20"/>
        <v>0</v>
      </c>
      <c r="E29" s="5">
        <f t="shared" si="21"/>
        <v>0</v>
      </c>
      <c r="F29" s="5">
        <f t="shared" si="13"/>
        <v>2854.3597825493707</v>
      </c>
      <c r="G29" s="5">
        <f t="shared" si="14"/>
        <v>142717989.12746856</v>
      </c>
      <c r="H29" s="58">
        <f t="shared" si="19"/>
        <v>147.91736308605124</v>
      </c>
      <c r="I29" s="60">
        <f t="shared" si="15"/>
        <v>147.91728157482359</v>
      </c>
      <c r="J29" s="5">
        <f t="shared" si="9"/>
        <v>1.9833133177548662E-5</v>
      </c>
      <c r="K29" s="106">
        <f t="shared" si="16"/>
        <v>147.91726174169042</v>
      </c>
      <c r="L29" s="5">
        <f t="shared" si="17"/>
        <v>2854.3593998294004</v>
      </c>
      <c r="M29" s="5">
        <f t="shared" si="18"/>
        <v>0.14791726174169043</v>
      </c>
    </row>
    <row r="30" spans="1:13" x14ac:dyDescent="0.25">
      <c r="B30" s="5">
        <v>2.0000000000000001E-4</v>
      </c>
      <c r="C30" s="5">
        <f t="shared" si="0"/>
        <v>1E-4</v>
      </c>
      <c r="D30" s="5">
        <f t="shared" si="20"/>
        <v>0</v>
      </c>
      <c r="E30" s="5">
        <f t="shared" si="21"/>
        <v>0</v>
      </c>
      <c r="F30" s="5">
        <f t="shared" si="13"/>
        <v>2854.3593998294004</v>
      </c>
      <c r="G30" s="5">
        <f t="shared" si="14"/>
        <v>28543593.998294003</v>
      </c>
      <c r="H30" s="58">
        <f t="shared" si="19"/>
        <v>147.91736308605124</v>
      </c>
      <c r="I30" s="60">
        <f t="shared" si="15"/>
        <v>147.91726174169042</v>
      </c>
      <c r="J30" s="5">
        <f t="shared" si="9"/>
        <v>4.4348228045478859E-5</v>
      </c>
      <c r="K30" s="106">
        <f t="shared" si="16"/>
        <v>147.91721739346238</v>
      </c>
      <c r="L30" s="5">
        <f t="shared" si="17"/>
        <v>2854.3585440416437</v>
      </c>
      <c r="M30" s="5">
        <f t="shared" si="18"/>
        <v>0.14791721739346239</v>
      </c>
    </row>
    <row r="31" spans="1:13" x14ac:dyDescent="0.25">
      <c r="B31" s="5">
        <v>5.0000000000000001E-4</v>
      </c>
      <c r="C31" s="5">
        <f t="shared" si="0"/>
        <v>3.0000000000000003E-4</v>
      </c>
      <c r="D31" s="5">
        <f t="shared" si="20"/>
        <v>0</v>
      </c>
      <c r="E31" s="5">
        <f t="shared" si="21"/>
        <v>0</v>
      </c>
      <c r="F31" s="5">
        <f t="shared" si="13"/>
        <v>2854.3585440416437</v>
      </c>
      <c r="G31" s="5">
        <f t="shared" si="14"/>
        <v>9514528.4801388122</v>
      </c>
      <c r="H31" s="58">
        <f t="shared" si="19"/>
        <v>147.91736308605124</v>
      </c>
      <c r="I31" s="60">
        <f t="shared" si="15"/>
        <v>147.91721739346238</v>
      </c>
      <c r="J31" s="5">
        <f t="shared" si="9"/>
        <v>7.681336117040051E-5</v>
      </c>
      <c r="K31" s="106">
        <f t="shared" si="16"/>
        <v>147.9171405801012</v>
      </c>
      <c r="L31" s="5">
        <f t="shared" si="17"/>
        <v>2854.3570617742134</v>
      </c>
      <c r="M31" s="5">
        <f t="shared" si="18"/>
        <v>0.14791714058010122</v>
      </c>
    </row>
    <row r="32" spans="1:13" x14ac:dyDescent="0.25">
      <c r="B32" s="5">
        <v>8.0000000000000004E-4</v>
      </c>
      <c r="C32" s="5">
        <f t="shared" si="0"/>
        <v>3.0000000000000003E-4</v>
      </c>
      <c r="D32" s="5">
        <f t="shared" si="20"/>
        <v>0</v>
      </c>
      <c r="E32" s="5">
        <f t="shared" si="21"/>
        <v>0</v>
      </c>
      <c r="F32" s="5">
        <f t="shared" si="13"/>
        <v>2854.3570617742134</v>
      </c>
      <c r="G32" s="5">
        <f t="shared" si="14"/>
        <v>9514523.5392473768</v>
      </c>
      <c r="H32" s="58">
        <f t="shared" si="19"/>
        <v>147.91736308605124</v>
      </c>
      <c r="I32" s="60">
        <f t="shared" si="15"/>
        <v>147.91714058010123</v>
      </c>
      <c r="J32" s="5">
        <f t="shared" si="9"/>
        <v>7.6813321281247942E-5</v>
      </c>
      <c r="K32" s="106">
        <f t="shared" si="16"/>
        <v>147.91706376677996</v>
      </c>
      <c r="L32" s="5">
        <f t="shared" si="17"/>
        <v>2854.3555795075531</v>
      </c>
      <c r="M32" s="5">
        <f t="shared" si="18"/>
        <v>0.14791706376677996</v>
      </c>
    </row>
    <row r="33" spans="1:13" x14ac:dyDescent="0.25">
      <c r="B33" s="5">
        <v>1E-3</v>
      </c>
      <c r="C33" s="5">
        <f t="shared" si="0"/>
        <v>1.9999999999999998E-4</v>
      </c>
      <c r="D33" s="5">
        <f t="shared" si="20"/>
        <v>0</v>
      </c>
      <c r="E33" s="5">
        <f t="shared" si="21"/>
        <v>0</v>
      </c>
      <c r="F33" s="5">
        <f t="shared" si="13"/>
        <v>2854.3555795075531</v>
      </c>
      <c r="G33" s="5">
        <f t="shared" si="14"/>
        <v>14271777.897537766</v>
      </c>
      <c r="H33" s="58">
        <f t="shared" si="19"/>
        <v>147.91736308605124</v>
      </c>
      <c r="I33" s="60">
        <f t="shared" si="15"/>
        <v>147.91706376677996</v>
      </c>
      <c r="J33" s="5">
        <f t="shared" si="9"/>
        <v>6.2717781626502091E-5</v>
      </c>
      <c r="K33" s="106">
        <f t="shared" si="16"/>
        <v>147.91700104899834</v>
      </c>
      <c r="L33" s="5">
        <f t="shared" si="17"/>
        <v>2854.354369242521</v>
      </c>
      <c r="M33" s="5">
        <f t="shared" si="18"/>
        <v>0.14791700104899835</v>
      </c>
    </row>
    <row r="34" spans="1:13" x14ac:dyDescent="0.25">
      <c r="B34" s="5">
        <v>2E-3</v>
      </c>
      <c r="C34" s="5">
        <f t="shared" si="0"/>
        <v>1E-3</v>
      </c>
      <c r="D34" s="5">
        <f t="shared" si="20"/>
        <v>0</v>
      </c>
      <c r="E34" s="5">
        <f t="shared" si="21"/>
        <v>0</v>
      </c>
      <c r="F34" s="5">
        <f t="shared" si="13"/>
        <v>2854.354369242521</v>
      </c>
      <c r="G34" s="5">
        <f t="shared" si="14"/>
        <v>2854354.369242521</v>
      </c>
      <c r="H34" s="58">
        <f t="shared" si="19"/>
        <v>147.91736308605124</v>
      </c>
      <c r="I34" s="60">
        <f t="shared" si="15"/>
        <v>147.91700104899832</v>
      </c>
      <c r="J34" s="5">
        <f t="shared" si="9"/>
        <v>1.4024116365166992E-4</v>
      </c>
      <c r="K34" s="106">
        <f t="shared" si="16"/>
        <v>147.91686080783467</v>
      </c>
      <c r="L34" s="5">
        <f t="shared" si="17"/>
        <v>2854.3516630087856</v>
      </c>
      <c r="M34" s="5">
        <f t="shared" si="18"/>
        <v>0.14791686080783467</v>
      </c>
    </row>
    <row r="35" spans="1:13" x14ac:dyDescent="0.25">
      <c r="B35" s="5">
        <v>5.0000000000000001E-3</v>
      </c>
      <c r="C35" s="5">
        <f t="shared" si="0"/>
        <v>3.0000000000000001E-3</v>
      </c>
      <c r="D35" s="5">
        <f t="shared" si="20"/>
        <v>0</v>
      </c>
      <c r="E35" s="5">
        <f t="shared" si="21"/>
        <v>0</v>
      </c>
      <c r="F35" s="5">
        <f t="shared" si="13"/>
        <v>2854.3516630087856</v>
      </c>
      <c r="G35" s="5">
        <f t="shared" si="14"/>
        <v>951450.55433626182</v>
      </c>
      <c r="H35" s="58">
        <f t="shared" si="19"/>
        <v>147.91736308605124</v>
      </c>
      <c r="I35" s="60">
        <f t="shared" si="15"/>
        <v>147.91686080783467</v>
      </c>
      <c r="J35" s="5">
        <f t="shared" si="9"/>
        <v>2.4290459045748098E-4</v>
      </c>
      <c r="K35" s="106">
        <f t="shared" si="16"/>
        <v>147.9166179032442</v>
      </c>
      <c r="L35" s="5">
        <f t="shared" si="17"/>
        <v>2854.3469756789036</v>
      </c>
      <c r="M35" s="5">
        <f t="shared" si="18"/>
        <v>0.1479166179032442</v>
      </c>
    </row>
    <row r="36" spans="1:13" x14ac:dyDescent="0.25">
      <c r="B36" s="5">
        <v>8.0000000000000002E-3</v>
      </c>
      <c r="C36" s="5">
        <f t="shared" si="0"/>
        <v>3.0000000000000001E-3</v>
      </c>
      <c r="D36" s="5">
        <f t="shared" si="20"/>
        <v>0</v>
      </c>
      <c r="E36" s="5">
        <f t="shared" si="21"/>
        <v>0</v>
      </c>
      <c r="F36" s="5">
        <f t="shared" si="13"/>
        <v>2854.3469756789036</v>
      </c>
      <c r="G36" s="5">
        <f t="shared" si="14"/>
        <v>951448.99189296784</v>
      </c>
      <c r="H36" s="58">
        <f t="shared" si="19"/>
        <v>147.91736308605124</v>
      </c>
      <c r="I36" s="60">
        <f t="shared" si="15"/>
        <v>147.9166179032442</v>
      </c>
      <c r="J36" s="5">
        <f t="shared" si="9"/>
        <v>2.4290419156691674E-4</v>
      </c>
      <c r="K36" s="106">
        <f t="shared" si="16"/>
        <v>147.91637499905264</v>
      </c>
      <c r="L36" s="5">
        <f t="shared" si="17"/>
        <v>2854.3422883567191</v>
      </c>
      <c r="M36" s="5">
        <f t="shared" si="18"/>
        <v>0.14791637499905264</v>
      </c>
    </row>
    <row r="37" spans="1:13" x14ac:dyDescent="0.25">
      <c r="B37" s="5">
        <v>0.01</v>
      </c>
      <c r="C37" s="5">
        <f t="shared" si="0"/>
        <v>2E-3</v>
      </c>
      <c r="D37" s="5">
        <f t="shared" si="20"/>
        <v>0</v>
      </c>
      <c r="E37" s="5">
        <f t="shared" si="21"/>
        <v>0</v>
      </c>
      <c r="F37" s="5">
        <f t="shared" si="13"/>
        <v>2854.3422883567191</v>
      </c>
      <c r="G37" s="5">
        <f t="shared" si="14"/>
        <v>1427171.1441783595</v>
      </c>
      <c r="H37" s="58">
        <f t="shared" si="19"/>
        <v>147.91736308605124</v>
      </c>
      <c r="I37" s="60">
        <f t="shared" si="15"/>
        <v>147.91637499905266</v>
      </c>
      <c r="J37" s="5">
        <f t="shared" si="9"/>
        <v>1.9833011621515394E-4</v>
      </c>
      <c r="K37" s="106">
        <f t="shared" si="16"/>
        <v>147.91617666893646</v>
      </c>
      <c r="L37" s="5">
        <f t="shared" si="17"/>
        <v>2854.3384611804668</v>
      </c>
      <c r="M37" s="5">
        <f t="shared" si="18"/>
        <v>0.14791617666893647</v>
      </c>
    </row>
    <row r="38" spans="1:13" x14ac:dyDescent="0.25">
      <c r="B38" s="5">
        <v>0.02</v>
      </c>
      <c r="C38" s="5">
        <f t="shared" si="0"/>
        <v>0.01</v>
      </c>
      <c r="D38" s="5">
        <f t="shared" si="20"/>
        <v>0</v>
      </c>
      <c r="E38" s="5">
        <f t="shared" si="21"/>
        <v>0</v>
      </c>
      <c r="F38" s="5">
        <f t="shared" si="13"/>
        <v>2854.3384611804668</v>
      </c>
      <c r="G38" s="5">
        <f t="shared" si="14"/>
        <v>285433.84611804667</v>
      </c>
      <c r="H38" s="58">
        <f t="shared" si="19"/>
        <v>147.91736308605124</v>
      </c>
      <c r="I38" s="60">
        <f t="shared" si="15"/>
        <v>147.91617666893646</v>
      </c>
      <c r="J38" s="5">
        <f t="shared" si="9"/>
        <v>4.4347902721352574E-4</v>
      </c>
      <c r="K38" s="106">
        <f t="shared" si="16"/>
        <v>147.91573318990925</v>
      </c>
      <c r="L38" s="5">
        <f t="shared" si="17"/>
        <v>2854.329903365679</v>
      </c>
      <c r="M38" s="5">
        <f t="shared" si="18"/>
        <v>0.14791573318990925</v>
      </c>
    </row>
    <row r="39" spans="1:13" x14ac:dyDescent="0.25">
      <c r="B39" s="5">
        <v>0.05</v>
      </c>
      <c r="C39" s="5">
        <f t="shared" si="0"/>
        <v>3.0000000000000002E-2</v>
      </c>
      <c r="D39" s="5">
        <f t="shared" si="20"/>
        <v>0</v>
      </c>
      <c r="E39" s="5">
        <f t="shared" si="21"/>
        <v>0</v>
      </c>
      <c r="F39" s="5">
        <f t="shared" si="13"/>
        <v>2854.329903365679</v>
      </c>
      <c r="G39" s="5">
        <f t="shared" si="14"/>
        <v>95144.330112189287</v>
      </c>
      <c r="H39" s="58">
        <f t="shared" si="19"/>
        <v>147.91736308605124</v>
      </c>
      <c r="I39" s="60">
        <f t="shared" si="15"/>
        <v>147.91573318990925</v>
      </c>
      <c r="J39" s="5">
        <f t="shared" si="9"/>
        <v>7.681259042399527E-4</v>
      </c>
      <c r="K39" s="106">
        <f t="shared" si="16"/>
        <v>147.914965064005</v>
      </c>
      <c r="L39" s="5">
        <f t="shared" si="17"/>
        <v>2854.3150808401047</v>
      </c>
      <c r="M39" s="5">
        <f t="shared" si="18"/>
        <v>0.14791496506400501</v>
      </c>
    </row>
    <row r="40" spans="1:13" x14ac:dyDescent="0.25">
      <c r="B40" s="5">
        <v>0.08</v>
      </c>
      <c r="C40" s="5">
        <f t="shared" si="0"/>
        <v>0.03</v>
      </c>
      <c r="D40" s="5">
        <f t="shared" si="20"/>
        <v>0</v>
      </c>
      <c r="E40" s="5">
        <f t="shared" si="21"/>
        <v>0</v>
      </c>
      <c r="F40" s="5">
        <f t="shared" si="13"/>
        <v>2854.3150808401047</v>
      </c>
      <c r="G40" s="5">
        <f t="shared" si="14"/>
        <v>95143.836028003498</v>
      </c>
      <c r="H40" s="58">
        <f t="shared" si="19"/>
        <v>147.91736308605124</v>
      </c>
      <c r="I40" s="60">
        <f t="shared" si="15"/>
        <v>147.914965064005</v>
      </c>
      <c r="J40" s="5">
        <f t="shared" si="9"/>
        <v>7.6812191536471922E-4</v>
      </c>
      <c r="K40" s="106">
        <f t="shared" si="16"/>
        <v>147.91419694208963</v>
      </c>
      <c r="L40" s="5">
        <f t="shared" si="17"/>
        <v>2854.300258391504</v>
      </c>
      <c r="M40" s="5">
        <f t="shared" si="18"/>
        <v>0.14791419694208963</v>
      </c>
    </row>
    <row r="41" spans="1:13" x14ac:dyDescent="0.25">
      <c r="B41" s="5">
        <v>0.1</v>
      </c>
      <c r="C41" s="5">
        <f t="shared" si="0"/>
        <v>2.0000000000000004E-2</v>
      </c>
      <c r="D41" s="5">
        <f t="shared" si="20"/>
        <v>0</v>
      </c>
      <c r="E41" s="5">
        <f t="shared" si="21"/>
        <v>0</v>
      </c>
      <c r="F41" s="5">
        <f t="shared" si="13"/>
        <v>2854.300258391504</v>
      </c>
      <c r="G41" s="5">
        <f t="shared" si="14"/>
        <v>142715.01291957518</v>
      </c>
      <c r="H41" s="58">
        <f t="shared" si="19"/>
        <v>147.91736308605124</v>
      </c>
      <c r="I41" s="60">
        <f t="shared" si="15"/>
        <v>147.91419694208963</v>
      </c>
      <c r="J41" s="5">
        <f t="shared" si="9"/>
        <v>6.2716566074487261E-4</v>
      </c>
      <c r="K41" s="106">
        <f t="shared" si="16"/>
        <v>147.91356977642889</v>
      </c>
      <c r="L41" s="5">
        <f t="shared" si="17"/>
        <v>2854.2881559757484</v>
      </c>
      <c r="M41" s="5">
        <f t="shared" si="18"/>
        <v>0.14791356977642889</v>
      </c>
    </row>
    <row r="42" spans="1:13" x14ac:dyDescent="0.25">
      <c r="B42" s="5">
        <v>0.15</v>
      </c>
      <c r="C42" s="5">
        <f t="shared" si="0"/>
        <v>4.9999999999999989E-2</v>
      </c>
      <c r="D42" s="5">
        <f t="shared" si="20"/>
        <v>0</v>
      </c>
      <c r="E42" s="5">
        <f t="shared" si="21"/>
        <v>0</v>
      </c>
      <c r="F42" s="5">
        <f t="shared" si="13"/>
        <v>2854.2881559757484</v>
      </c>
      <c r="G42" s="5">
        <f t="shared" si="14"/>
        <v>57085.763119514981</v>
      </c>
      <c r="H42" s="58">
        <f t="shared" si="19"/>
        <v>147.91736308605124</v>
      </c>
      <c r="I42" s="60">
        <f t="shared" si="15"/>
        <v>147.91356977642889</v>
      </c>
      <c r="J42" s="5">
        <f t="shared" si="9"/>
        <v>9.9163177449911478E-4</v>
      </c>
      <c r="K42" s="106">
        <f t="shared" si="16"/>
        <v>147.91257814465439</v>
      </c>
      <c r="L42" s="5">
        <f t="shared" si="17"/>
        <v>2854.269020457396</v>
      </c>
      <c r="M42" s="5">
        <f t="shared" si="18"/>
        <v>0.14791257814465439</v>
      </c>
    </row>
    <row r="43" spans="1:13" x14ac:dyDescent="0.25">
      <c r="B43" s="5">
        <v>0.2</v>
      </c>
      <c r="C43" s="5">
        <f t="shared" si="0"/>
        <v>5.0000000000000017E-2</v>
      </c>
      <c r="D43" s="5">
        <f t="shared" si="20"/>
        <v>0</v>
      </c>
      <c r="E43" s="5">
        <f t="shared" si="21"/>
        <v>0</v>
      </c>
      <c r="F43" s="5">
        <f t="shared" si="13"/>
        <v>2854.269020457396</v>
      </c>
      <c r="G43" s="5">
        <f t="shared" si="14"/>
        <v>57085.380409147903</v>
      </c>
      <c r="H43" s="58">
        <f t="shared" si="19"/>
        <v>147.91736308605124</v>
      </c>
      <c r="I43" s="60">
        <f t="shared" si="15"/>
        <v>147.91257814465439</v>
      </c>
      <c r="J43" s="5">
        <f t="shared" si="9"/>
        <v>9.9162512647096141E-4</v>
      </c>
      <c r="K43" s="106">
        <f t="shared" si="16"/>
        <v>147.91158651952793</v>
      </c>
      <c r="L43" s="5">
        <f t="shared" si="17"/>
        <v>2854.2498850673305</v>
      </c>
      <c r="M43" s="5">
        <f t="shared" si="18"/>
        <v>0.14791158651952793</v>
      </c>
    </row>
    <row r="44" spans="1:13" x14ac:dyDescent="0.25">
      <c r="B44" s="5">
        <v>0.25</v>
      </c>
      <c r="C44" s="5">
        <f t="shared" si="0"/>
        <v>4.9999999999999989E-2</v>
      </c>
      <c r="D44" s="5">
        <f t="shared" si="20"/>
        <v>0</v>
      </c>
      <c r="E44" s="5">
        <f t="shared" si="21"/>
        <v>0</v>
      </c>
      <c r="F44" s="5">
        <f t="shared" si="13"/>
        <v>2854.2498850673305</v>
      </c>
      <c r="G44" s="5">
        <f t="shared" si="14"/>
        <v>57084.99770134662</v>
      </c>
      <c r="H44" s="58">
        <f t="shared" si="19"/>
        <v>147.91736308605124</v>
      </c>
      <c r="I44" s="60">
        <f t="shared" si="15"/>
        <v>147.91158651952793</v>
      </c>
      <c r="J44" s="5">
        <f t="shared" si="9"/>
        <v>9.9161847848737656E-4</v>
      </c>
      <c r="K44" s="106">
        <f t="shared" si="16"/>
        <v>147.91059490104945</v>
      </c>
      <c r="L44" s="5">
        <f t="shared" si="17"/>
        <v>2854.2307498055511</v>
      </c>
      <c r="M44" s="5">
        <f t="shared" si="18"/>
        <v>0.14791059490104946</v>
      </c>
    </row>
    <row r="45" spans="1:13" s="79" customFormat="1" x14ac:dyDescent="0.25">
      <c r="A45" s="79">
        <f>F5</f>
        <v>0.2931415442581049</v>
      </c>
      <c r="B45" s="78">
        <v>0.29314903107006901</v>
      </c>
      <c r="C45" s="78">
        <f t="shared" si="0"/>
        <v>4.3149031070069011E-2</v>
      </c>
      <c r="D45" s="78">
        <f t="shared" si="20"/>
        <v>0</v>
      </c>
      <c r="E45" s="78">
        <f t="shared" si="21"/>
        <v>0</v>
      </c>
      <c r="F45" s="5">
        <f t="shared" si="13"/>
        <v>2854.2307498055511</v>
      </c>
      <c r="G45" s="5">
        <f t="shared" si="14"/>
        <v>66148.200296099632</v>
      </c>
      <c r="H45" s="58">
        <f t="shared" si="19"/>
        <v>147.91736308605124</v>
      </c>
      <c r="I45" s="60">
        <f t="shared" si="15"/>
        <v>147.91059490104945</v>
      </c>
      <c r="J45" s="5">
        <f t="shared" si="9"/>
        <v>9.2117516604772254E-4</v>
      </c>
      <c r="K45" s="106">
        <f t="shared" si="16"/>
        <v>147.90967372588341</v>
      </c>
      <c r="L45" s="5">
        <f t="shared" si="17"/>
        <v>2854.2129738883723</v>
      </c>
      <c r="M45" s="5">
        <f t="shared" si="18"/>
        <v>0.1479096737258834</v>
      </c>
    </row>
    <row r="46" spans="1:13" s="17" customFormat="1" x14ac:dyDescent="0.25">
      <c r="B46" s="18">
        <f>$B$45+B17</f>
        <v>0.29314903117006902</v>
      </c>
      <c r="C46" s="18">
        <f t="shared" si="0"/>
        <v>1.000000082740371E-10</v>
      </c>
      <c r="D46" s="18">
        <f>D17</f>
        <v>381251909.24384427</v>
      </c>
      <c r="E46" s="18">
        <f t="shared" ref="E46:E74" si="22">C46*D46</f>
        <v>3.8125194078876871E-2</v>
      </c>
      <c r="F46" s="18">
        <f t="shared" ref="F46:F109" si="23">E46+L45</f>
        <v>2854.2510990824512</v>
      </c>
      <c r="G46" s="18">
        <f t="shared" ref="G46:G109" si="24">F46/C46</f>
        <v>28542508629206.758</v>
      </c>
      <c r="H46" s="58">
        <f t="shared" ref="H46:H109" si="25">C46*D46/$C$9/96485/$C$3+H45</f>
        <v>147.91933879181269</v>
      </c>
      <c r="I46" s="60">
        <f t="shared" ref="I46:I109" si="26">F46/$C$9/96485/0.0001</f>
        <v>147.91164943164489</v>
      </c>
      <c r="J46" s="5">
        <f t="shared" si="9"/>
        <v>4.4346547209651035E-8</v>
      </c>
      <c r="K46" s="106">
        <f t="shared" ref="K46:K109" si="27">I46-J46</f>
        <v>147.91164938729835</v>
      </c>
      <c r="L46" s="18">
        <f t="shared" ref="L46:L109" si="28">K46*0.0001*$C$9*96485</f>
        <v>2854.2510982266963</v>
      </c>
      <c r="M46" s="18">
        <f t="shared" ref="M46:M109" si="29">K46*0.001</f>
        <v>0.14791164938729837</v>
      </c>
    </row>
    <row r="47" spans="1:13" s="17" customFormat="1" x14ac:dyDescent="0.25">
      <c r="B47" s="18">
        <f t="shared" ref="B47:B51" si="30">$B$45+B18</f>
        <v>0.29314903147006899</v>
      </c>
      <c r="C47" s="18">
        <f t="shared" si="0"/>
        <v>2.9999996931096007E-10</v>
      </c>
      <c r="D47" s="18">
        <f t="shared" ref="D47:D110" si="31">D18</f>
        <v>381251909.24384427</v>
      </c>
      <c r="E47" s="18">
        <f t="shared" si="22"/>
        <v>0.11437556107289822</v>
      </c>
      <c r="F47" s="18">
        <f t="shared" si="23"/>
        <v>2854.3654737877691</v>
      </c>
      <c r="G47" s="18">
        <f t="shared" si="24"/>
        <v>9514552552600.8418</v>
      </c>
      <c r="H47" s="58">
        <f t="shared" si="25"/>
        <v>147.92526590800034</v>
      </c>
      <c r="I47" s="60">
        <f t="shared" si="26"/>
        <v>147.91757650348598</v>
      </c>
      <c r="J47" s="5">
        <f t="shared" si="9"/>
        <v>7.6813543727224649E-8</v>
      </c>
      <c r="K47" s="106">
        <f t="shared" si="27"/>
        <v>147.91757642667244</v>
      </c>
      <c r="L47" s="18">
        <f t="shared" si="28"/>
        <v>2854.3654723054983</v>
      </c>
      <c r="M47" s="18">
        <f t="shared" si="29"/>
        <v>0.14791757642667244</v>
      </c>
    </row>
    <row r="48" spans="1:13" s="17" customFormat="1" x14ac:dyDescent="0.25">
      <c r="B48" s="18">
        <f t="shared" si="30"/>
        <v>0.29314903187006902</v>
      </c>
      <c r="C48" s="18">
        <f t="shared" si="0"/>
        <v>4.000000330961484E-10</v>
      </c>
      <c r="D48" s="18">
        <f t="shared" si="31"/>
        <v>381251909.24384427</v>
      </c>
      <c r="E48" s="18">
        <f t="shared" si="22"/>
        <v>0.15250077631550749</v>
      </c>
      <c r="F48" s="18">
        <f t="shared" si="23"/>
        <v>2854.517973081814</v>
      </c>
      <c r="G48" s="18">
        <f t="shared" si="24"/>
        <v>7136294342244.8936</v>
      </c>
      <c r="H48" s="58">
        <f t="shared" si="25"/>
        <v>147.93316873104618</v>
      </c>
      <c r="I48" s="60">
        <f t="shared" si="26"/>
        <v>147.92547924971828</v>
      </c>
      <c r="J48" s="5">
        <f t="shared" si="9"/>
        <v>8.8701387270912459E-8</v>
      </c>
      <c r="K48" s="106">
        <f t="shared" si="27"/>
        <v>147.92547916101688</v>
      </c>
      <c r="L48" s="18">
        <f t="shared" si="28"/>
        <v>2854.5179713701427</v>
      </c>
      <c r="M48" s="18">
        <f t="shared" si="29"/>
        <v>0.14792547916101689</v>
      </c>
    </row>
    <row r="49" spans="1:13" s="17" customFormat="1" x14ac:dyDescent="0.25">
      <c r="B49" s="18">
        <f t="shared" si="30"/>
        <v>0.29314903207006904</v>
      </c>
      <c r="C49" s="18">
        <f t="shared" si="0"/>
        <v>2.000000165480742E-10</v>
      </c>
      <c r="D49" s="18">
        <f t="shared" si="31"/>
        <v>381251909.24384427</v>
      </c>
      <c r="E49" s="18">
        <f t="shared" si="22"/>
        <v>7.6250388157753743E-2</v>
      </c>
      <c r="F49" s="18">
        <f t="shared" si="23"/>
        <v>2854.5942217583006</v>
      </c>
      <c r="G49" s="18">
        <f t="shared" si="24"/>
        <v>14272969927840.676</v>
      </c>
      <c r="H49" s="58">
        <f t="shared" si="25"/>
        <v>147.93712014256909</v>
      </c>
      <c r="I49" s="60">
        <f t="shared" si="26"/>
        <v>147.92943057253979</v>
      </c>
      <c r="J49" s="5">
        <f t="shared" si="9"/>
        <v>6.2723027826148269E-8</v>
      </c>
      <c r="K49" s="106">
        <f t="shared" si="27"/>
        <v>147.92943050981677</v>
      </c>
      <c r="L49" s="18">
        <f t="shared" si="28"/>
        <v>2854.5942205479346</v>
      </c>
      <c r="M49" s="18">
        <f t="shared" si="29"/>
        <v>0.14792943050981677</v>
      </c>
    </row>
    <row r="50" spans="1:13" s="17" customFormat="1" x14ac:dyDescent="0.25">
      <c r="B50" s="18">
        <f t="shared" si="30"/>
        <v>0.29314904107006901</v>
      </c>
      <c r="C50" s="18">
        <f t="shared" si="0"/>
        <v>8.9999999675072218E-9</v>
      </c>
      <c r="D50" s="18">
        <f t="shared" si="31"/>
        <v>381251909.24384427</v>
      </c>
      <c r="E50" s="18">
        <f t="shared" si="22"/>
        <v>3.4312671708066649</v>
      </c>
      <c r="F50" s="18">
        <f t="shared" si="23"/>
        <v>2858.0254877187413</v>
      </c>
      <c r="G50" s="18">
        <f t="shared" si="24"/>
        <v>317558388670.78839</v>
      </c>
      <c r="H50" s="58">
        <f t="shared" si="25"/>
        <v>148.11493364574608</v>
      </c>
      <c r="I50" s="60">
        <f t="shared" si="26"/>
        <v>148.10724401299379</v>
      </c>
      <c r="J50" s="5">
        <f t="shared" si="9"/>
        <v>4.2126460232754327E-7</v>
      </c>
      <c r="K50" s="106">
        <f t="shared" si="27"/>
        <v>148.10724359172917</v>
      </c>
      <c r="L50" s="18">
        <f t="shared" si="28"/>
        <v>2858.025479589598</v>
      </c>
      <c r="M50" s="18">
        <f t="shared" si="29"/>
        <v>0.14810724359172917</v>
      </c>
    </row>
    <row r="51" spans="1:13" s="17" customFormat="1" x14ac:dyDescent="0.25">
      <c r="B51" s="18">
        <f t="shared" si="30"/>
        <v>0.29314913107006901</v>
      </c>
      <c r="C51" s="18">
        <f t="shared" si="0"/>
        <v>9.0000000008139125E-8</v>
      </c>
      <c r="D51" s="18">
        <f t="shared" si="31"/>
        <v>381251909.24384427</v>
      </c>
      <c r="E51" s="18">
        <f t="shared" si="22"/>
        <v>34.312671835049038</v>
      </c>
      <c r="F51" s="18">
        <f t="shared" si="23"/>
        <v>2892.3381514246471</v>
      </c>
      <c r="G51" s="18">
        <f t="shared" si="24"/>
        <v>32137090568.478661</v>
      </c>
      <c r="H51" s="58">
        <f t="shared" si="25"/>
        <v>149.89306868409656</v>
      </c>
      <c r="I51" s="60">
        <f t="shared" si="26"/>
        <v>149.88537863007966</v>
      </c>
      <c r="J51" s="5">
        <f t="shared" si="9"/>
        <v>1.348149135713101E-6</v>
      </c>
      <c r="K51" s="106">
        <f t="shared" si="27"/>
        <v>149.88537728193052</v>
      </c>
      <c r="L51" s="18">
        <f t="shared" si="28"/>
        <v>2892.3381254094134</v>
      </c>
      <c r="M51" s="18">
        <f t="shared" si="29"/>
        <v>0.14988537728193052</v>
      </c>
    </row>
    <row r="52" spans="1:13" s="17" customFormat="1" x14ac:dyDescent="0.25">
      <c r="B52" s="18">
        <f>$B$45+B23</f>
        <v>0.29315003107006898</v>
      </c>
      <c r="C52" s="18">
        <f t="shared" si="0"/>
        <v>8.9999999997036895E-7</v>
      </c>
      <c r="D52" s="18">
        <f t="shared" si="31"/>
        <v>381251909.24384427</v>
      </c>
      <c r="E52" s="18">
        <f t="shared" si="22"/>
        <v>343.12671830816294</v>
      </c>
      <c r="F52" s="18">
        <f t="shared" si="23"/>
        <v>3235.4648437175765</v>
      </c>
      <c r="G52" s="18">
        <f t="shared" si="24"/>
        <v>3594960937.5823321</v>
      </c>
      <c r="H52" s="58">
        <f t="shared" si="25"/>
        <v>167.67441906540779</v>
      </c>
      <c r="I52" s="60">
        <f t="shared" si="26"/>
        <v>167.66672766324177</v>
      </c>
      <c r="J52" s="5">
        <f t="shared" si="9"/>
        <v>4.7689806092643504E-6</v>
      </c>
      <c r="K52" s="106">
        <f t="shared" si="27"/>
        <v>167.66672289426117</v>
      </c>
      <c r="L52" s="18">
        <f t="shared" si="28"/>
        <v>3235.4647516905579</v>
      </c>
      <c r="M52" s="18">
        <f t="shared" si="29"/>
        <v>0.16766672289426118</v>
      </c>
    </row>
    <row r="53" spans="1:13" s="17" customFormat="1" x14ac:dyDescent="0.25">
      <c r="A53" s="18">
        <v>7.4868119641229509E-6</v>
      </c>
      <c r="B53" s="18">
        <f>$B$45+B24</f>
        <v>0.29315651788203312</v>
      </c>
      <c r="C53" s="18">
        <f t="shared" si="0"/>
        <v>6.4868119641348088E-6</v>
      </c>
      <c r="D53" s="18">
        <f t="shared" si="31"/>
        <v>381251909.24384427</v>
      </c>
      <c r="E53" s="18">
        <f t="shared" si="22"/>
        <v>2473.1094462322071</v>
      </c>
      <c r="F53" s="18">
        <f t="shared" si="23"/>
        <v>5708.5741979227651</v>
      </c>
      <c r="G53" s="18">
        <f t="shared" si="24"/>
        <v>880027697.65566301</v>
      </c>
      <c r="H53" s="58">
        <f t="shared" si="25"/>
        <v>295.83472617180814</v>
      </c>
      <c r="I53" s="60">
        <f t="shared" si="26"/>
        <v>295.82703000066147</v>
      </c>
      <c r="J53" s="5">
        <f t="shared" si="9"/>
        <v>2.2589723827301011E-5</v>
      </c>
      <c r="K53" s="106">
        <f t="shared" si="27"/>
        <v>295.82700741093765</v>
      </c>
      <c r="L53" s="18">
        <f t="shared" si="28"/>
        <v>5708.5737620088639</v>
      </c>
      <c r="M53" s="18">
        <f t="shared" si="29"/>
        <v>0.29582700741093765</v>
      </c>
    </row>
    <row r="54" spans="1:13" s="17" customFormat="1" x14ac:dyDescent="0.25">
      <c r="B54" s="18">
        <f>$B$53+B25</f>
        <v>0.29316651788203313</v>
      </c>
      <c r="C54" s="18">
        <f t="shared" si="0"/>
        <v>1.0000000000010001E-5</v>
      </c>
      <c r="D54" s="18">
        <f t="shared" si="31"/>
        <v>0</v>
      </c>
      <c r="E54" s="18">
        <f t="shared" si="22"/>
        <v>0</v>
      </c>
      <c r="F54" s="18">
        <f t="shared" si="23"/>
        <v>5708.5737620088639</v>
      </c>
      <c r="G54" s="18">
        <f t="shared" si="24"/>
        <v>570857376.20031548</v>
      </c>
      <c r="H54" s="58">
        <f t="shared" si="25"/>
        <v>295.83472617180814</v>
      </c>
      <c r="I54" s="60">
        <f t="shared" si="26"/>
        <v>295.82700741093765</v>
      </c>
      <c r="J54" s="5">
        <f t="shared" si="9"/>
        <v>2.8047569559079273E-5</v>
      </c>
      <c r="K54" s="106">
        <f t="shared" si="27"/>
        <v>295.82697936336808</v>
      </c>
      <c r="L54" s="18">
        <f t="shared" si="28"/>
        <v>5708.5732207749143</v>
      </c>
      <c r="M54" s="18">
        <f t="shared" si="29"/>
        <v>0.2958269793633681</v>
      </c>
    </row>
    <row r="55" spans="1:13" x14ac:dyDescent="0.25">
      <c r="B55" s="5">
        <f t="shared" ref="B55:B74" si="32">$B$53+B26</f>
        <v>0.29317651788203314</v>
      </c>
      <c r="C55" s="5">
        <f t="shared" si="0"/>
        <v>1.0000000000010001E-5</v>
      </c>
      <c r="D55" s="5">
        <f t="shared" si="31"/>
        <v>0</v>
      </c>
      <c r="E55" s="5">
        <f t="shared" si="22"/>
        <v>0</v>
      </c>
      <c r="F55" s="5">
        <f t="shared" si="23"/>
        <v>5708.5732207749143</v>
      </c>
      <c r="G55" s="5">
        <f t="shared" si="24"/>
        <v>570857322.07692051</v>
      </c>
      <c r="H55" s="58">
        <f t="shared" si="25"/>
        <v>295.83472617180814</v>
      </c>
      <c r="I55" s="60">
        <f t="shared" si="26"/>
        <v>295.82697936336808</v>
      </c>
      <c r="J55" s="5">
        <f t="shared" si="9"/>
        <v>2.8047566899869202E-5</v>
      </c>
      <c r="K55" s="106">
        <f t="shared" si="27"/>
        <v>295.82695131580118</v>
      </c>
      <c r="L55" s="5">
        <f t="shared" si="28"/>
        <v>5708.5726795410155</v>
      </c>
      <c r="M55" s="5">
        <f t="shared" si="29"/>
        <v>0.29582695131580117</v>
      </c>
    </row>
    <row r="56" spans="1:13" x14ac:dyDescent="0.25">
      <c r="B56" s="5">
        <f t="shared" si="32"/>
        <v>0.29320651788203311</v>
      </c>
      <c r="C56" s="5">
        <f t="shared" si="0"/>
        <v>2.9999999999974492E-5</v>
      </c>
      <c r="D56" s="5">
        <f t="shared" si="31"/>
        <v>0</v>
      </c>
      <c r="E56" s="5">
        <f t="shared" si="22"/>
        <v>0</v>
      </c>
      <c r="F56" s="5">
        <f t="shared" si="23"/>
        <v>5708.5726795410155</v>
      </c>
      <c r="G56" s="5">
        <f t="shared" si="24"/>
        <v>190285755.98486233</v>
      </c>
      <c r="H56" s="58">
        <f t="shared" si="25"/>
        <v>295.83472617180814</v>
      </c>
      <c r="I56" s="60">
        <f t="shared" si="26"/>
        <v>295.82695131580118</v>
      </c>
      <c r="J56" s="5">
        <f t="shared" si="9"/>
        <v>4.8579806293329097E-5</v>
      </c>
      <c r="K56" s="106">
        <f t="shared" si="27"/>
        <v>295.82690273599491</v>
      </c>
      <c r="L56" s="5">
        <f t="shared" si="28"/>
        <v>5708.5717420964938</v>
      </c>
      <c r="M56" s="5">
        <f t="shared" si="29"/>
        <v>0.29582690273599493</v>
      </c>
    </row>
    <row r="57" spans="1:13" x14ac:dyDescent="0.25">
      <c r="B57" s="5">
        <f t="shared" si="32"/>
        <v>0.29323651788203314</v>
      </c>
      <c r="C57" s="5">
        <f t="shared" si="0"/>
        <v>3.0000000000030003E-5</v>
      </c>
      <c r="D57" s="5">
        <f t="shared" si="31"/>
        <v>0</v>
      </c>
      <c r="E57" s="5">
        <f t="shared" si="22"/>
        <v>0</v>
      </c>
      <c r="F57" s="5">
        <f t="shared" si="23"/>
        <v>5708.5717420964938</v>
      </c>
      <c r="G57" s="5">
        <f t="shared" si="24"/>
        <v>190285724.73635948</v>
      </c>
      <c r="H57" s="58">
        <f t="shared" si="25"/>
        <v>295.83472617180814</v>
      </c>
      <c r="I57" s="60">
        <f t="shared" si="26"/>
        <v>295.82690273599491</v>
      </c>
      <c r="J57" s="5">
        <f t="shared" si="9"/>
        <v>4.8579798315745334E-5</v>
      </c>
      <c r="K57" s="106">
        <f t="shared" si="27"/>
        <v>295.82685415619659</v>
      </c>
      <c r="L57" s="5">
        <f t="shared" si="28"/>
        <v>5708.5708046521258</v>
      </c>
      <c r="M57" s="5">
        <f t="shared" si="29"/>
        <v>0.29582685415619658</v>
      </c>
    </row>
    <row r="58" spans="1:13" x14ac:dyDescent="0.25">
      <c r="B58" s="5">
        <f t="shared" si="32"/>
        <v>0.29325651788203311</v>
      </c>
      <c r="C58" s="5">
        <f t="shared" si="0"/>
        <v>1.9999999999964491E-5</v>
      </c>
      <c r="D58" s="5">
        <f t="shared" si="31"/>
        <v>0</v>
      </c>
      <c r="E58" s="5">
        <f t="shared" si="22"/>
        <v>0</v>
      </c>
      <c r="F58" s="5">
        <f t="shared" si="23"/>
        <v>5708.5708046521258</v>
      </c>
      <c r="G58" s="5">
        <f t="shared" si="24"/>
        <v>285428540.23311305</v>
      </c>
      <c r="H58" s="58">
        <f t="shared" si="25"/>
        <v>295.83472617180814</v>
      </c>
      <c r="I58" s="60">
        <f t="shared" si="26"/>
        <v>295.82685415619659</v>
      </c>
      <c r="J58" s="5">
        <f t="shared" si="9"/>
        <v>3.9665232713204027E-5</v>
      </c>
      <c r="K58" s="106">
        <f t="shared" si="27"/>
        <v>295.8268144909639</v>
      </c>
      <c r="L58" s="5">
        <f t="shared" si="28"/>
        <v>5708.5700392321305</v>
      </c>
      <c r="M58" s="5">
        <f t="shared" si="29"/>
        <v>0.29582681449096393</v>
      </c>
    </row>
    <row r="59" spans="1:13" x14ac:dyDescent="0.25">
      <c r="B59" s="5">
        <f t="shared" si="32"/>
        <v>0.2933565178820331</v>
      </c>
      <c r="C59" s="5">
        <f t="shared" si="0"/>
        <v>9.9999999999988987E-5</v>
      </c>
      <c r="D59" s="5">
        <f t="shared" si="31"/>
        <v>0</v>
      </c>
      <c r="E59" s="5">
        <f t="shared" si="22"/>
        <v>0</v>
      </c>
      <c r="F59" s="5">
        <f t="shared" si="23"/>
        <v>5708.5700392321305</v>
      </c>
      <c r="G59" s="5">
        <f t="shared" si="24"/>
        <v>57085700.392327592</v>
      </c>
      <c r="H59" s="58">
        <f t="shared" si="25"/>
        <v>295.83472617180814</v>
      </c>
      <c r="I59" s="60">
        <f t="shared" si="26"/>
        <v>295.8268144909639</v>
      </c>
      <c r="J59" s="5">
        <f t="shared" si="9"/>
        <v>8.8694144797803659E-5</v>
      </c>
      <c r="K59" s="106">
        <f t="shared" si="27"/>
        <v>295.82672579681912</v>
      </c>
      <c r="L59" s="5">
        <f t="shared" si="28"/>
        <v>5708.5683277012195</v>
      </c>
      <c r="M59" s="5">
        <f t="shared" si="29"/>
        <v>0.29582672579681912</v>
      </c>
    </row>
    <row r="60" spans="1:13" x14ac:dyDescent="0.25">
      <c r="B60" s="5">
        <f t="shared" si="32"/>
        <v>0.29365651788203312</v>
      </c>
      <c r="C60" s="5">
        <f t="shared" si="0"/>
        <v>3.0000000000002247E-4</v>
      </c>
      <c r="D60" s="5">
        <f t="shared" si="31"/>
        <v>0</v>
      </c>
      <c r="E60" s="5">
        <f t="shared" si="22"/>
        <v>0</v>
      </c>
      <c r="F60" s="5">
        <f t="shared" si="23"/>
        <v>5708.5683277012195</v>
      </c>
      <c r="G60" s="5">
        <f t="shared" si="24"/>
        <v>19028561.092335973</v>
      </c>
      <c r="H60" s="58">
        <f t="shared" si="25"/>
        <v>295.83472617180814</v>
      </c>
      <c r="I60" s="60">
        <f t="shared" si="26"/>
        <v>295.82672579681918</v>
      </c>
      <c r="J60" s="5">
        <f t="shared" si="9"/>
        <v>1.5362271906484148E-4</v>
      </c>
      <c r="K60" s="106">
        <f t="shared" si="27"/>
        <v>295.82657217410014</v>
      </c>
      <c r="L60" s="5">
        <f t="shared" si="28"/>
        <v>5708.5653632436106</v>
      </c>
      <c r="M60" s="5">
        <f t="shared" si="29"/>
        <v>0.29582657217410013</v>
      </c>
    </row>
    <row r="61" spans="1:13" x14ac:dyDescent="0.25">
      <c r="B61" s="5">
        <f t="shared" si="32"/>
        <v>0.29395651788203314</v>
      </c>
      <c r="C61" s="5">
        <f t="shared" si="0"/>
        <v>3.0000000000002247E-4</v>
      </c>
      <c r="D61" s="5">
        <f t="shared" si="31"/>
        <v>0</v>
      </c>
      <c r="E61" s="5">
        <f t="shared" si="22"/>
        <v>0</v>
      </c>
      <c r="F61" s="5">
        <f t="shared" si="23"/>
        <v>5708.5653632436106</v>
      </c>
      <c r="G61" s="5">
        <f t="shared" si="24"/>
        <v>19028551.210810609</v>
      </c>
      <c r="H61" s="58">
        <f t="shared" si="25"/>
        <v>295.83472617180814</v>
      </c>
      <c r="I61" s="60">
        <f t="shared" si="26"/>
        <v>295.82657217410014</v>
      </c>
      <c r="J61" s="5">
        <f t="shared" si="9"/>
        <v>1.5362263928861525E-4</v>
      </c>
      <c r="K61" s="106">
        <f t="shared" si="27"/>
        <v>295.82641855146085</v>
      </c>
      <c r="L61" s="5">
        <f t="shared" si="28"/>
        <v>5708.5623987875406</v>
      </c>
      <c r="M61" s="5">
        <f t="shared" si="29"/>
        <v>0.29582641855146086</v>
      </c>
    </row>
    <row r="62" spans="1:13" x14ac:dyDescent="0.25">
      <c r="B62" s="5">
        <f t="shared" si="32"/>
        <v>0.29415651788203312</v>
      </c>
      <c r="C62" s="5">
        <f t="shared" si="0"/>
        <v>1.9999999999997797E-4</v>
      </c>
      <c r="D62" s="5">
        <f t="shared" si="31"/>
        <v>0</v>
      </c>
      <c r="E62" s="5">
        <f t="shared" si="22"/>
        <v>0</v>
      </c>
      <c r="F62" s="5">
        <f t="shared" si="23"/>
        <v>5708.5623987875406</v>
      </c>
      <c r="G62" s="5">
        <f t="shared" si="24"/>
        <v>28542811.993940845</v>
      </c>
      <c r="H62" s="58">
        <f t="shared" si="25"/>
        <v>295.83472617180814</v>
      </c>
      <c r="I62" s="60">
        <f t="shared" si="26"/>
        <v>295.8264185514609</v>
      </c>
      <c r="J62" s="5">
        <f t="shared" si="9"/>
        <v>1.2543229459525398E-4</v>
      </c>
      <c r="K62" s="106">
        <f t="shared" si="27"/>
        <v>295.82629311916634</v>
      </c>
      <c r="L62" s="5">
        <f t="shared" si="28"/>
        <v>5708.5599783205525</v>
      </c>
      <c r="M62" s="5">
        <f t="shared" si="29"/>
        <v>0.29582629311916636</v>
      </c>
    </row>
    <row r="63" spans="1:13" x14ac:dyDescent="0.25">
      <c r="B63" s="5">
        <f t="shared" si="32"/>
        <v>0.29515651788203312</v>
      </c>
      <c r="C63" s="5">
        <f t="shared" si="0"/>
        <v>1.0000000000000009E-3</v>
      </c>
      <c r="D63" s="5">
        <f t="shared" si="31"/>
        <v>0</v>
      </c>
      <c r="E63" s="5">
        <f t="shared" si="22"/>
        <v>0</v>
      </c>
      <c r="F63" s="5">
        <f t="shared" si="23"/>
        <v>5708.5599783205525</v>
      </c>
      <c r="G63" s="5">
        <f t="shared" si="24"/>
        <v>5708559.9783205474</v>
      </c>
      <c r="H63" s="58">
        <f t="shared" si="25"/>
        <v>295.83472617180814</v>
      </c>
      <c r="I63" s="60">
        <f t="shared" si="26"/>
        <v>295.82629311916634</v>
      </c>
      <c r="J63" s="5">
        <f t="shared" si="9"/>
        <v>2.8047501836552983E-4</v>
      </c>
      <c r="K63" s="106">
        <f t="shared" si="27"/>
        <v>295.82601264414797</v>
      </c>
      <c r="L63" s="5">
        <f t="shared" si="28"/>
        <v>5708.5545659941235</v>
      </c>
      <c r="M63" s="5">
        <f t="shared" si="29"/>
        <v>0.29582601264414798</v>
      </c>
    </row>
    <row r="64" spans="1:13" x14ac:dyDescent="0.25">
      <c r="B64" s="5">
        <f t="shared" si="32"/>
        <v>0.29815651788203312</v>
      </c>
      <c r="C64" s="5">
        <f t="shared" si="0"/>
        <v>3.0000000000000027E-3</v>
      </c>
      <c r="D64" s="5">
        <f t="shared" si="31"/>
        <v>0</v>
      </c>
      <c r="E64" s="5">
        <f t="shared" si="22"/>
        <v>0</v>
      </c>
      <c r="F64" s="5">
        <f t="shared" si="23"/>
        <v>5708.5545659941235</v>
      </c>
      <c r="G64" s="5">
        <f t="shared" si="24"/>
        <v>1902851.5219980394</v>
      </c>
      <c r="H64" s="58">
        <f t="shared" si="25"/>
        <v>295.83472617180814</v>
      </c>
      <c r="I64" s="60">
        <f t="shared" si="26"/>
        <v>295.82601264414797</v>
      </c>
      <c r="J64" s="5">
        <f t="shared" si="9"/>
        <v>4.8579652147532818E-4</v>
      </c>
      <c r="K64" s="106">
        <f t="shared" si="27"/>
        <v>295.82552684762646</v>
      </c>
      <c r="L64" s="5">
        <f t="shared" si="28"/>
        <v>5708.545191578648</v>
      </c>
      <c r="M64" s="5">
        <f t="shared" si="29"/>
        <v>0.29582552684762647</v>
      </c>
    </row>
    <row r="65" spans="1:13" x14ac:dyDescent="0.25">
      <c r="B65" s="5">
        <f t="shared" si="32"/>
        <v>0.30115651788203313</v>
      </c>
      <c r="C65" s="5">
        <f t="shared" si="0"/>
        <v>3.0000000000000027E-3</v>
      </c>
      <c r="D65" s="5">
        <f t="shared" si="31"/>
        <v>0</v>
      </c>
      <c r="E65" s="5">
        <f t="shared" si="22"/>
        <v>0</v>
      </c>
      <c r="F65" s="5">
        <f t="shared" si="23"/>
        <v>5708.545191578648</v>
      </c>
      <c r="G65" s="5">
        <f t="shared" si="24"/>
        <v>1902848.397192881</v>
      </c>
      <c r="H65" s="58">
        <f t="shared" si="25"/>
        <v>295.83472617180814</v>
      </c>
      <c r="I65" s="60">
        <f t="shared" si="26"/>
        <v>295.82552684762646</v>
      </c>
      <c r="J65" s="5">
        <f t="shared" si="9"/>
        <v>4.8579572371498862E-4</v>
      </c>
      <c r="K65" s="106">
        <f t="shared" si="27"/>
        <v>295.82504105190276</v>
      </c>
      <c r="L65" s="5">
        <f t="shared" si="28"/>
        <v>5708.5358171785674</v>
      </c>
      <c r="M65" s="5">
        <f t="shared" si="29"/>
        <v>0.29582504105190277</v>
      </c>
    </row>
    <row r="66" spans="1:13" x14ac:dyDescent="0.25">
      <c r="B66" s="5">
        <f t="shared" si="32"/>
        <v>0.30315651788203313</v>
      </c>
      <c r="C66" s="5">
        <f t="shared" si="0"/>
        <v>2.0000000000000018E-3</v>
      </c>
      <c r="D66" s="5">
        <f t="shared" si="31"/>
        <v>0</v>
      </c>
      <c r="E66" s="5">
        <f t="shared" si="22"/>
        <v>0</v>
      </c>
      <c r="F66" s="5">
        <f t="shared" si="23"/>
        <v>5708.5358171785674</v>
      </c>
      <c r="G66" s="5">
        <f t="shared" si="24"/>
        <v>2854267.9085892811</v>
      </c>
      <c r="H66" s="58">
        <f t="shared" si="25"/>
        <v>295.83472617180814</v>
      </c>
      <c r="I66" s="60">
        <f t="shared" si="26"/>
        <v>295.82504105190276</v>
      </c>
      <c r="J66" s="5">
        <f t="shared" si="9"/>
        <v>3.9664989607507851E-4</v>
      </c>
      <c r="K66" s="106">
        <f t="shared" si="27"/>
        <v>295.8246444020067</v>
      </c>
      <c r="L66" s="5">
        <f t="shared" si="28"/>
        <v>5708.5281630255231</v>
      </c>
      <c r="M66" s="5">
        <f t="shared" si="29"/>
        <v>0.29582464440200673</v>
      </c>
    </row>
    <row r="67" spans="1:13" x14ac:dyDescent="0.25">
      <c r="B67" s="5">
        <f t="shared" si="32"/>
        <v>0.31315651788203314</v>
      </c>
      <c r="C67" s="5">
        <f t="shared" si="0"/>
        <v>1.0000000000000009E-2</v>
      </c>
      <c r="D67" s="5">
        <f t="shared" si="31"/>
        <v>0</v>
      </c>
      <c r="E67" s="5">
        <f t="shared" si="22"/>
        <v>0</v>
      </c>
      <c r="F67" s="5">
        <f t="shared" si="23"/>
        <v>5708.5281630255231</v>
      </c>
      <c r="G67" s="5">
        <f t="shared" si="24"/>
        <v>570852.81630255177</v>
      </c>
      <c r="H67" s="58">
        <f t="shared" si="25"/>
        <v>295.83472617180814</v>
      </c>
      <c r="I67" s="60">
        <f t="shared" si="26"/>
        <v>295.8246444020067</v>
      </c>
      <c r="J67" s="5">
        <f t="shared" si="9"/>
        <v>8.8693494166510931E-4</v>
      </c>
      <c r="K67" s="106">
        <f t="shared" si="27"/>
        <v>295.82375746706504</v>
      </c>
      <c r="L67" s="5">
        <f t="shared" si="28"/>
        <v>5708.5110478419547</v>
      </c>
      <c r="M67" s="5">
        <f t="shared" si="29"/>
        <v>0.29582375746706502</v>
      </c>
    </row>
    <row r="68" spans="1:13" x14ac:dyDescent="0.25">
      <c r="B68" s="5">
        <f t="shared" si="32"/>
        <v>0.34315651788203311</v>
      </c>
      <c r="C68" s="5">
        <f t="shared" si="0"/>
        <v>2.9999999999999971E-2</v>
      </c>
      <c r="D68" s="5">
        <f t="shared" si="31"/>
        <v>0</v>
      </c>
      <c r="E68" s="5">
        <f t="shared" si="22"/>
        <v>0</v>
      </c>
      <c r="F68" s="5">
        <f t="shared" si="23"/>
        <v>5708.5110478419547</v>
      </c>
      <c r="G68" s="5">
        <f t="shared" si="24"/>
        <v>190283.701594732</v>
      </c>
      <c r="H68" s="58">
        <f t="shared" si="25"/>
        <v>295.83472617180814</v>
      </c>
      <c r="I68" s="60">
        <f t="shared" si="26"/>
        <v>295.82375746706504</v>
      </c>
      <c r="J68" s="5">
        <f t="shared" si="9"/>
        <v>1.5362117761219417E-3</v>
      </c>
      <c r="K68" s="106">
        <f t="shared" si="27"/>
        <v>295.82222125528892</v>
      </c>
      <c r="L68" s="5">
        <f t="shared" si="28"/>
        <v>5708.4814035633108</v>
      </c>
      <c r="M68" s="5">
        <f t="shared" si="29"/>
        <v>0.29582222125528895</v>
      </c>
    </row>
    <row r="69" spans="1:13" x14ac:dyDescent="0.25">
      <c r="B69" s="5">
        <f t="shared" si="32"/>
        <v>0.37315651788203313</v>
      </c>
      <c r="C69" s="5">
        <f t="shared" si="0"/>
        <v>3.0000000000000027E-2</v>
      </c>
      <c r="D69" s="5">
        <f t="shared" si="31"/>
        <v>0</v>
      </c>
      <c r="E69" s="5">
        <f t="shared" si="22"/>
        <v>0</v>
      </c>
      <c r="F69" s="5">
        <f t="shared" si="23"/>
        <v>5708.4814035633108</v>
      </c>
      <c r="G69" s="5">
        <f t="shared" si="24"/>
        <v>190282.71345211018</v>
      </c>
      <c r="H69" s="58">
        <f t="shared" si="25"/>
        <v>295.83472617180814</v>
      </c>
      <c r="I69" s="60">
        <f t="shared" si="26"/>
        <v>295.82222125528892</v>
      </c>
      <c r="J69" s="5">
        <f t="shared" si="9"/>
        <v>1.536203798579364E-3</v>
      </c>
      <c r="K69" s="106">
        <f t="shared" si="27"/>
        <v>295.82068505149033</v>
      </c>
      <c r="L69" s="5">
        <f t="shared" si="28"/>
        <v>5708.4517594386089</v>
      </c>
      <c r="M69" s="5">
        <f t="shared" si="29"/>
        <v>0.29582068505149034</v>
      </c>
    </row>
    <row r="70" spans="1:13" x14ac:dyDescent="0.25">
      <c r="B70" s="5">
        <f t="shared" si="32"/>
        <v>0.3931565178820331</v>
      </c>
      <c r="C70" s="5">
        <f t="shared" si="0"/>
        <v>1.9999999999999962E-2</v>
      </c>
      <c r="D70" s="5">
        <f t="shared" si="31"/>
        <v>0</v>
      </c>
      <c r="E70" s="5">
        <f t="shared" si="22"/>
        <v>0</v>
      </c>
      <c r="F70" s="5">
        <f t="shared" si="23"/>
        <v>5708.4517594386089</v>
      </c>
      <c r="G70" s="5">
        <f t="shared" si="24"/>
        <v>285422.58797193097</v>
      </c>
      <c r="H70" s="58">
        <f t="shared" si="25"/>
        <v>295.83472617180814</v>
      </c>
      <c r="I70" s="60">
        <f t="shared" si="26"/>
        <v>295.82068505149033</v>
      </c>
      <c r="J70" s="5">
        <f t="shared" si="9"/>
        <v>1.2542986355458191E-3</v>
      </c>
      <c r="K70" s="106">
        <f t="shared" si="27"/>
        <v>295.81943075285477</v>
      </c>
      <c r="L70" s="5">
        <f t="shared" si="28"/>
        <v>5708.4275552378385</v>
      </c>
      <c r="M70" s="5">
        <f t="shared" si="29"/>
        <v>0.29581943075285477</v>
      </c>
    </row>
    <row r="71" spans="1:13" x14ac:dyDescent="0.25">
      <c r="B71" s="5">
        <f t="shared" si="32"/>
        <v>0.44315651788203314</v>
      </c>
      <c r="C71" s="5">
        <f t="shared" si="0"/>
        <v>5.0000000000000044E-2</v>
      </c>
      <c r="D71" s="5">
        <f t="shared" si="31"/>
        <v>0</v>
      </c>
      <c r="E71" s="5">
        <f t="shared" si="22"/>
        <v>0</v>
      </c>
      <c r="F71" s="5">
        <f t="shared" si="23"/>
        <v>5708.4275552378385</v>
      </c>
      <c r="G71" s="5">
        <f t="shared" si="24"/>
        <v>114168.55110475667</v>
      </c>
      <c r="H71" s="58">
        <f t="shared" si="25"/>
        <v>295.83472617180814</v>
      </c>
      <c r="I71" s="60">
        <f t="shared" si="26"/>
        <v>295.81943075285477</v>
      </c>
      <c r="J71" s="5">
        <f t="shared" si="9"/>
        <v>1.983211868202224E-3</v>
      </c>
      <c r="K71" s="106">
        <f t="shared" si="27"/>
        <v>295.81744754098656</v>
      </c>
      <c r="L71" s="5">
        <f t="shared" si="28"/>
        <v>5708.3892851984183</v>
      </c>
      <c r="M71" s="5">
        <f t="shared" si="29"/>
        <v>0.29581744754098654</v>
      </c>
    </row>
    <row r="72" spans="1:13" x14ac:dyDescent="0.25">
      <c r="B72" s="5">
        <f t="shared" si="32"/>
        <v>0.49315651788203313</v>
      </c>
      <c r="C72" s="5">
        <f t="shared" si="0"/>
        <v>4.9999999999999989E-2</v>
      </c>
      <c r="D72" s="5">
        <f t="shared" si="31"/>
        <v>0</v>
      </c>
      <c r="E72" s="5">
        <f t="shared" si="22"/>
        <v>0</v>
      </c>
      <c r="F72" s="5">
        <f t="shared" si="23"/>
        <v>5708.3892851984183</v>
      </c>
      <c r="G72" s="5">
        <f t="shared" si="24"/>
        <v>114167.78570396839</v>
      </c>
      <c r="H72" s="58">
        <f t="shared" si="25"/>
        <v>295.83472617180814</v>
      </c>
      <c r="I72" s="60">
        <f t="shared" si="26"/>
        <v>295.81744754098656</v>
      </c>
      <c r="J72" s="5">
        <f t="shared" si="9"/>
        <v>1.9831985724923901E-3</v>
      </c>
      <c r="K72" s="106">
        <f t="shared" si="27"/>
        <v>295.81546434241409</v>
      </c>
      <c r="L72" s="5">
        <f t="shared" si="28"/>
        <v>5708.3510154155647</v>
      </c>
      <c r="M72" s="5">
        <f t="shared" si="29"/>
        <v>0.29581546434241407</v>
      </c>
    </row>
    <row r="73" spans="1:13" x14ac:dyDescent="0.25">
      <c r="B73" s="5">
        <f t="shared" si="32"/>
        <v>0.54315651788203312</v>
      </c>
      <c r="C73" s="5">
        <f t="shared" si="0"/>
        <v>4.9999999999999989E-2</v>
      </c>
      <c r="D73" s="5">
        <f t="shared" si="31"/>
        <v>0</v>
      </c>
      <c r="E73" s="5">
        <f t="shared" si="22"/>
        <v>0</v>
      </c>
      <c r="F73" s="5">
        <f t="shared" si="23"/>
        <v>5708.3510154155647</v>
      </c>
      <c r="G73" s="5">
        <f t="shared" si="24"/>
        <v>114167.02030831132</v>
      </c>
      <c r="H73" s="58">
        <f t="shared" si="25"/>
        <v>295.83472617180814</v>
      </c>
      <c r="I73" s="60">
        <f t="shared" si="26"/>
        <v>295.81546434241409</v>
      </c>
      <c r="J73" s="5">
        <f t="shared" si="9"/>
        <v>1.9831852768716933E-3</v>
      </c>
      <c r="K73" s="106">
        <f t="shared" si="27"/>
        <v>295.81348115713723</v>
      </c>
      <c r="L73" s="5">
        <f t="shared" si="28"/>
        <v>5708.3127458892768</v>
      </c>
      <c r="M73" s="5">
        <f t="shared" si="29"/>
        <v>0.29581348115713724</v>
      </c>
    </row>
    <row r="74" spans="1:13" s="102" customFormat="1" x14ac:dyDescent="0.25">
      <c r="A74" s="102">
        <v>0.2931415442581049</v>
      </c>
      <c r="B74" s="103">
        <f t="shared" si="32"/>
        <v>0.58630554895210207</v>
      </c>
      <c r="C74" s="103">
        <f t="shared" si="0"/>
        <v>4.3149031070068955E-2</v>
      </c>
      <c r="D74" s="103">
        <f t="shared" si="31"/>
        <v>0</v>
      </c>
      <c r="E74" s="103">
        <f t="shared" si="22"/>
        <v>0</v>
      </c>
      <c r="F74" s="103">
        <f t="shared" si="23"/>
        <v>5708.3127458892768</v>
      </c>
      <c r="G74" s="103">
        <f t="shared" si="24"/>
        <v>132292.9531515933</v>
      </c>
      <c r="H74" s="103">
        <f t="shared" si="25"/>
        <v>295.83472617180814</v>
      </c>
      <c r="I74" s="103">
        <f t="shared" si="26"/>
        <v>295.81348115713718</v>
      </c>
      <c r="J74" s="5">
        <f t="shared" si="9"/>
        <v>1.8423023232810158E-3</v>
      </c>
      <c r="K74" s="110">
        <f t="shared" si="27"/>
        <v>295.81163885481391</v>
      </c>
      <c r="L74" s="103">
        <f t="shared" si="28"/>
        <v>5708.2771949813441</v>
      </c>
      <c r="M74" s="103">
        <f t="shared" si="29"/>
        <v>0.29581163885481393</v>
      </c>
    </row>
    <row r="75" spans="1:13" s="17" customFormat="1" x14ac:dyDescent="0.25">
      <c r="B75" s="18">
        <f>$B$74+B17</f>
        <v>0.58630554905210208</v>
      </c>
      <c r="C75" s="18">
        <f t="shared" si="0"/>
        <v>1.000000082740371E-10</v>
      </c>
      <c r="D75" s="18">
        <f t="shared" si="31"/>
        <v>381251909.24384427</v>
      </c>
      <c r="E75" s="18">
        <f t="shared" ref="E75:E103" si="33">C75*D75</f>
        <v>3.8125194078876871E-2</v>
      </c>
      <c r="F75" s="18">
        <f t="shared" si="23"/>
        <v>5708.315320175423</v>
      </c>
      <c r="G75" s="18">
        <f t="shared" si="24"/>
        <v>57083148478673.344</v>
      </c>
      <c r="H75" s="58">
        <f t="shared" si="25"/>
        <v>295.83670187756962</v>
      </c>
      <c r="I75" s="60">
        <f t="shared" si="26"/>
        <v>295.81361456057533</v>
      </c>
      <c r="J75" s="5">
        <f t="shared" si="9"/>
        <v>8.8690190892844429E-8</v>
      </c>
      <c r="K75" s="106">
        <f t="shared" si="27"/>
        <v>295.81361447188516</v>
      </c>
      <c r="L75" s="18">
        <f t="shared" si="28"/>
        <v>5708.3153184639677</v>
      </c>
      <c r="M75" s="18">
        <f t="shared" si="29"/>
        <v>0.29581361447188514</v>
      </c>
    </row>
    <row r="76" spans="1:13" s="17" customFormat="1" x14ac:dyDescent="0.25">
      <c r="B76" s="18">
        <f t="shared" ref="B76:B103" si="34">$B$74+B18</f>
        <v>0.58630554935210211</v>
      </c>
      <c r="C76" s="18">
        <f t="shared" si="0"/>
        <v>3.000000248221113E-10</v>
      </c>
      <c r="D76" s="18">
        <f t="shared" si="31"/>
        <v>381251909.24384427</v>
      </c>
      <c r="E76" s="18">
        <f t="shared" si="33"/>
        <v>0.11437558223663061</v>
      </c>
      <c r="F76" s="18">
        <f t="shared" si="23"/>
        <v>5708.4296940462045</v>
      </c>
      <c r="G76" s="18">
        <f t="shared" si="24"/>
        <v>19028097405762.176</v>
      </c>
      <c r="H76" s="58">
        <f t="shared" si="25"/>
        <v>295.84262899485401</v>
      </c>
      <c r="I76" s="60">
        <f t="shared" si="26"/>
        <v>295.81954158916949</v>
      </c>
      <c r="J76" s="5">
        <f t="shared" si="9"/>
        <v>1.5361899466346899E-7</v>
      </c>
      <c r="K76" s="106">
        <f t="shared" si="27"/>
        <v>295.81954143555049</v>
      </c>
      <c r="L76" s="18">
        <f t="shared" si="28"/>
        <v>5708.4296910818184</v>
      </c>
      <c r="M76" s="18">
        <f t="shared" si="29"/>
        <v>0.2958195414355505</v>
      </c>
    </row>
    <row r="77" spans="1:13" s="17" customFormat="1" x14ac:dyDescent="0.25">
      <c r="B77" s="18">
        <f t="shared" si="34"/>
        <v>0.58630554975210203</v>
      </c>
      <c r="C77" s="18">
        <f t="shared" si="0"/>
        <v>3.9999992207384594E-10</v>
      </c>
      <c r="D77" s="18">
        <f t="shared" si="31"/>
        <v>381251909.24384427</v>
      </c>
      <c r="E77" s="18">
        <f t="shared" si="33"/>
        <v>0.1525007339880427</v>
      </c>
      <c r="F77" s="18">
        <f t="shared" si="23"/>
        <v>5708.5821918158063</v>
      </c>
      <c r="G77" s="18">
        <f t="shared" si="24"/>
        <v>14271458259839.152</v>
      </c>
      <c r="H77" s="58">
        <f t="shared" si="25"/>
        <v>295.85053181570635</v>
      </c>
      <c r="I77" s="60">
        <f t="shared" si="26"/>
        <v>295.82744425640288</v>
      </c>
      <c r="J77" s="5">
        <f t="shared" si="9"/>
        <v>1.7738864994637276E-7</v>
      </c>
      <c r="K77" s="106">
        <f t="shared" si="27"/>
        <v>295.82744407901424</v>
      </c>
      <c r="L77" s="18">
        <f t="shared" si="28"/>
        <v>5708.5821883927383</v>
      </c>
      <c r="M77" s="18">
        <f t="shared" si="29"/>
        <v>0.29582744407901423</v>
      </c>
    </row>
    <row r="78" spans="1:13" s="17" customFormat="1" x14ac:dyDescent="0.25">
      <c r="B78" s="18">
        <f t="shared" si="34"/>
        <v>0.58630554995210205</v>
      </c>
      <c r="C78" s="18">
        <f t="shared" si="0"/>
        <v>2.000000165480742E-10</v>
      </c>
      <c r="D78" s="18">
        <f t="shared" si="31"/>
        <v>381251909.24384427</v>
      </c>
      <c r="E78" s="18">
        <f t="shared" si="33"/>
        <v>7.6250388157753743E-2</v>
      </c>
      <c r="F78" s="18">
        <f t="shared" si="23"/>
        <v>5708.6584387808962</v>
      </c>
      <c r="G78" s="18">
        <f t="shared" si="24"/>
        <v>28543289832222.09</v>
      </c>
      <c r="H78" s="58">
        <f t="shared" si="25"/>
        <v>295.85448322722925</v>
      </c>
      <c r="I78" s="60">
        <f t="shared" si="26"/>
        <v>295.8313954905372</v>
      </c>
      <c r="J78" s="5">
        <f t="shared" si="9"/>
        <v>1.2543441003852344E-7</v>
      </c>
      <c r="K78" s="106">
        <f t="shared" si="27"/>
        <v>295.83139536510282</v>
      </c>
      <c r="L78" s="18">
        <f t="shared" si="28"/>
        <v>5708.6584363603888</v>
      </c>
      <c r="M78" s="18">
        <f t="shared" si="29"/>
        <v>0.29583139536510283</v>
      </c>
    </row>
    <row r="79" spans="1:13" s="17" customFormat="1" x14ac:dyDescent="0.25">
      <c r="B79" s="18">
        <f t="shared" si="34"/>
        <v>0.58630555895210212</v>
      </c>
      <c r="C79" s="18">
        <f t="shared" si="0"/>
        <v>9.0000000785295242E-9</v>
      </c>
      <c r="D79" s="18">
        <f t="shared" si="31"/>
        <v>381251909.24384427</v>
      </c>
      <c r="E79" s="18">
        <f t="shared" si="33"/>
        <v>3.4312672131341295</v>
      </c>
      <c r="F79" s="18">
        <f t="shared" si="23"/>
        <v>5712.0897035735234</v>
      </c>
      <c r="G79" s="18">
        <f t="shared" si="24"/>
        <v>634676628192.5188</v>
      </c>
      <c r="H79" s="58">
        <f t="shared" si="25"/>
        <v>296.03229673259972</v>
      </c>
      <c r="I79" s="60">
        <f t="shared" si="26"/>
        <v>296.00920887047329</v>
      </c>
      <c r="J79" s="5">
        <f t="shared" si="9"/>
        <v>8.419453299549434E-7</v>
      </c>
      <c r="K79" s="106">
        <f t="shared" si="27"/>
        <v>296.00920802852795</v>
      </c>
      <c r="L79" s="18">
        <f t="shared" si="28"/>
        <v>5712.0896873265046</v>
      </c>
      <c r="M79" s="18">
        <f t="shared" si="29"/>
        <v>0.29600920802852798</v>
      </c>
    </row>
    <row r="80" spans="1:13" s="17" customFormat="1" x14ac:dyDescent="0.25">
      <c r="B80" s="18">
        <f t="shared" si="34"/>
        <v>0.58630564895210202</v>
      </c>
      <c r="C80" s="18">
        <f t="shared" si="0"/>
        <v>8.9999999897116822E-8</v>
      </c>
      <c r="D80" s="18">
        <f t="shared" si="31"/>
        <v>381251909.24384427</v>
      </c>
      <c r="E80" s="18">
        <f t="shared" si="33"/>
        <v>34.312671792721574</v>
      </c>
      <c r="F80" s="18">
        <f t="shared" si="23"/>
        <v>5746.4023591192263</v>
      </c>
      <c r="G80" s="18">
        <f t="shared" si="24"/>
        <v>63848915174.313393</v>
      </c>
      <c r="H80" s="58">
        <f t="shared" si="25"/>
        <v>297.8104317687567</v>
      </c>
      <c r="I80" s="60">
        <f t="shared" si="26"/>
        <v>297.78734306468499</v>
      </c>
      <c r="J80" s="5">
        <f t="shared" si="9"/>
        <v>2.6784583833367377E-6</v>
      </c>
      <c r="K80" s="106">
        <f t="shared" si="27"/>
        <v>297.78734038622662</v>
      </c>
      <c r="L80" s="18">
        <f t="shared" si="28"/>
        <v>5746.4023074330153</v>
      </c>
      <c r="M80" s="18">
        <f t="shared" si="29"/>
        <v>0.29778734038622662</v>
      </c>
    </row>
    <row r="81" spans="1:13" s="17" customFormat="1" x14ac:dyDescent="0.25">
      <c r="B81" s="18">
        <f t="shared" si="34"/>
        <v>0.5863065489521021</v>
      </c>
      <c r="C81" s="18">
        <f t="shared" si="0"/>
        <v>9.0000000008139125E-7</v>
      </c>
      <c r="D81" s="18">
        <f t="shared" si="31"/>
        <v>381251909.24384427</v>
      </c>
      <c r="E81" s="18">
        <f t="shared" si="33"/>
        <v>343.12671835049042</v>
      </c>
      <c r="F81" s="18">
        <f t="shared" si="23"/>
        <v>6089.5290257835059</v>
      </c>
      <c r="G81" s="18">
        <f t="shared" si="24"/>
        <v>6766143361.3697786</v>
      </c>
      <c r="H81" s="58">
        <f t="shared" si="25"/>
        <v>315.59178215226143</v>
      </c>
      <c r="I81" s="60">
        <f t="shared" si="26"/>
        <v>315.56869076973135</v>
      </c>
      <c r="J81" s="5">
        <f t="shared" si="9"/>
        <v>8.9757877918824804E-6</v>
      </c>
      <c r="K81" s="106">
        <f t="shared" si="27"/>
        <v>315.56868179394354</v>
      </c>
      <c r="L81" s="18">
        <f t="shared" si="28"/>
        <v>6089.5288525777287</v>
      </c>
      <c r="M81" s="18">
        <f t="shared" si="29"/>
        <v>0.31556868179394354</v>
      </c>
    </row>
    <row r="82" spans="1:13" s="17" customFormat="1" x14ac:dyDescent="0.25">
      <c r="A82" s="18">
        <v>7.4868119641229509E-6</v>
      </c>
      <c r="B82" s="18">
        <f t="shared" si="34"/>
        <v>0.58631303576406624</v>
      </c>
      <c r="C82" s="18">
        <f t="shared" ref="C82:C145" si="35">B82-B81</f>
        <v>6.4868119641348088E-6</v>
      </c>
      <c r="D82" s="18">
        <f t="shared" si="31"/>
        <v>381251909.24384427</v>
      </c>
      <c r="E82" s="18">
        <f t="shared" si="33"/>
        <v>2473.1094462322071</v>
      </c>
      <c r="F82" s="18">
        <f t="shared" si="23"/>
        <v>8562.6382988099358</v>
      </c>
      <c r="G82" s="18">
        <f t="shared" si="24"/>
        <v>1320007169.3386898</v>
      </c>
      <c r="H82" s="58">
        <f t="shared" si="25"/>
        <v>443.75208925866173</v>
      </c>
      <c r="I82" s="60">
        <f t="shared" si="26"/>
        <v>443.72898890034384</v>
      </c>
      <c r="J82" s="5">
        <f t="shared" si="9"/>
        <v>3.388370330258147E-5</v>
      </c>
      <c r="K82" s="106">
        <f t="shared" si="27"/>
        <v>443.72895501664055</v>
      </c>
      <c r="L82" s="18">
        <f t="shared" si="28"/>
        <v>8562.6376449561139</v>
      </c>
      <c r="M82" s="18">
        <f t="shared" si="29"/>
        <v>0.44372895501664056</v>
      </c>
    </row>
    <row r="83" spans="1:13" x14ac:dyDescent="0.25">
      <c r="B83" s="5">
        <f t="shared" si="34"/>
        <v>0.58631554895210203</v>
      </c>
      <c r="C83" s="5">
        <f t="shared" si="35"/>
        <v>2.5131880357909253E-6</v>
      </c>
      <c r="D83" s="5">
        <f t="shared" si="31"/>
        <v>0</v>
      </c>
      <c r="E83" s="5">
        <f t="shared" si="33"/>
        <v>0</v>
      </c>
      <c r="F83" s="5">
        <f t="shared" si="23"/>
        <v>8562.6376449561139</v>
      </c>
      <c r="G83" s="5">
        <f t="shared" si="24"/>
        <v>3407081970.3951702</v>
      </c>
      <c r="H83" s="58">
        <f t="shared" si="25"/>
        <v>443.75208925866173</v>
      </c>
      <c r="I83" s="60">
        <f t="shared" si="26"/>
        <v>443.72895501664055</v>
      </c>
      <c r="J83" s="5">
        <f t="shared" ref="J83:J146" si="36">2*I83*($C$8/3.1415926)^(1/2)*C83^(1/2)</f>
        <v>2.1090538777973814E-5</v>
      </c>
      <c r="K83" s="106">
        <f t="shared" si="27"/>
        <v>443.72893392610177</v>
      </c>
      <c r="L83" s="5">
        <f t="shared" si="28"/>
        <v>8562.6372379719851</v>
      </c>
      <c r="M83" s="5">
        <f t="shared" si="29"/>
        <v>0.4437289339261018</v>
      </c>
    </row>
    <row r="84" spans="1:13" x14ac:dyDescent="0.25">
      <c r="B84" s="5">
        <f t="shared" si="34"/>
        <v>0.58632554895210209</v>
      </c>
      <c r="C84" s="5">
        <f t="shared" si="35"/>
        <v>1.0000000000065512E-5</v>
      </c>
      <c r="D84" s="5">
        <f t="shared" si="31"/>
        <v>0</v>
      </c>
      <c r="E84" s="5">
        <f t="shared" si="33"/>
        <v>0</v>
      </c>
      <c r="F84" s="5">
        <f t="shared" si="23"/>
        <v>8562.6372379719851</v>
      </c>
      <c r="G84" s="5">
        <f t="shared" si="24"/>
        <v>856263723.7915889</v>
      </c>
      <c r="H84" s="58">
        <f t="shared" si="25"/>
        <v>443.75208925866173</v>
      </c>
      <c r="I84" s="60">
        <f t="shared" si="26"/>
        <v>443.72893392610166</v>
      </c>
      <c r="J84" s="5">
        <f t="shared" si="36"/>
        <v>4.2070256697065929E-5</v>
      </c>
      <c r="K84" s="106">
        <f t="shared" si="27"/>
        <v>443.72889185584495</v>
      </c>
      <c r="L84" s="5">
        <f t="shared" si="28"/>
        <v>8562.6364261422405</v>
      </c>
      <c r="M84" s="5">
        <f t="shared" si="29"/>
        <v>0.44372889185584496</v>
      </c>
    </row>
    <row r="85" spans="1:13" x14ac:dyDescent="0.25">
      <c r="B85" s="5">
        <f t="shared" si="34"/>
        <v>0.58635554895210207</v>
      </c>
      <c r="C85" s="5">
        <f t="shared" si="35"/>
        <v>2.9999999999974492E-5</v>
      </c>
      <c r="D85" s="5">
        <f t="shared" si="31"/>
        <v>0</v>
      </c>
      <c r="E85" s="5">
        <f t="shared" si="33"/>
        <v>0</v>
      </c>
      <c r="F85" s="5">
        <f t="shared" si="23"/>
        <v>8562.6364261422405</v>
      </c>
      <c r="G85" s="5">
        <f t="shared" si="24"/>
        <v>285421214.20498401</v>
      </c>
      <c r="H85" s="58">
        <f t="shared" si="25"/>
        <v>443.75208925866173</v>
      </c>
      <c r="I85" s="60">
        <f t="shared" si="26"/>
        <v>443.72889185584495</v>
      </c>
      <c r="J85" s="5">
        <f t="shared" si="36"/>
        <v>7.2867815177863151E-5</v>
      </c>
      <c r="K85" s="106">
        <f t="shared" si="27"/>
        <v>443.72881898802979</v>
      </c>
      <c r="L85" s="5">
        <f t="shared" si="28"/>
        <v>8562.6350200120105</v>
      </c>
      <c r="M85" s="5">
        <f t="shared" si="29"/>
        <v>0.44372881898802979</v>
      </c>
    </row>
    <row r="86" spans="1:13" x14ac:dyDescent="0.25">
      <c r="B86" s="5">
        <f t="shared" si="34"/>
        <v>0.58638554895210204</v>
      </c>
      <c r="C86" s="5">
        <f t="shared" si="35"/>
        <v>2.9999999999974492E-5</v>
      </c>
      <c r="D86" s="5">
        <f t="shared" si="31"/>
        <v>0</v>
      </c>
      <c r="E86" s="5">
        <f t="shared" si="33"/>
        <v>0</v>
      </c>
      <c r="F86" s="5">
        <f t="shared" si="23"/>
        <v>8562.6350200120105</v>
      </c>
      <c r="G86" s="5">
        <f t="shared" si="24"/>
        <v>285421167.33397639</v>
      </c>
      <c r="H86" s="58">
        <f t="shared" si="25"/>
        <v>443.75208925866173</v>
      </c>
      <c r="I86" s="60">
        <f t="shared" si="26"/>
        <v>443.72881898802979</v>
      </c>
      <c r="J86" s="5">
        <f t="shared" si="36"/>
        <v>7.2867803211731154E-5</v>
      </c>
      <c r="K86" s="106">
        <f t="shared" si="27"/>
        <v>443.72874612022656</v>
      </c>
      <c r="L86" s="5">
        <f t="shared" si="28"/>
        <v>8562.6336138820134</v>
      </c>
      <c r="M86" s="5">
        <f t="shared" si="29"/>
        <v>0.44372874612022656</v>
      </c>
    </row>
    <row r="87" spans="1:13" x14ac:dyDescent="0.25">
      <c r="B87" s="5">
        <f t="shared" si="34"/>
        <v>0.58640554895210206</v>
      </c>
      <c r="C87" s="5">
        <f t="shared" si="35"/>
        <v>2.0000000000020002E-5</v>
      </c>
      <c r="D87" s="5">
        <f t="shared" si="31"/>
        <v>0</v>
      </c>
      <c r="E87" s="5">
        <f t="shared" si="33"/>
        <v>0</v>
      </c>
      <c r="F87" s="5">
        <f t="shared" si="23"/>
        <v>8562.6336138820134</v>
      </c>
      <c r="G87" s="5">
        <f t="shared" si="24"/>
        <v>428131680.69367248</v>
      </c>
      <c r="H87" s="58">
        <f t="shared" si="25"/>
        <v>443.75208925866173</v>
      </c>
      <c r="I87" s="60">
        <f t="shared" si="26"/>
        <v>443.72874612022662</v>
      </c>
      <c r="J87" s="5">
        <f t="shared" si="36"/>
        <v>5.9496302411843669E-5</v>
      </c>
      <c r="K87" s="106">
        <f t="shared" si="27"/>
        <v>443.7286866239242</v>
      </c>
      <c r="L87" s="5">
        <f t="shared" si="28"/>
        <v>8562.6324657818659</v>
      </c>
      <c r="M87" s="5">
        <f t="shared" si="29"/>
        <v>0.44372868662392423</v>
      </c>
    </row>
    <row r="88" spans="1:13" x14ac:dyDescent="0.25">
      <c r="B88" s="5">
        <f t="shared" si="34"/>
        <v>0.58650554895210205</v>
      </c>
      <c r="C88" s="5">
        <f t="shared" si="35"/>
        <v>9.9999999999988987E-5</v>
      </c>
      <c r="D88" s="5">
        <f t="shared" si="31"/>
        <v>0</v>
      </c>
      <c r="E88" s="5">
        <f t="shared" si="33"/>
        <v>0</v>
      </c>
      <c r="F88" s="5">
        <f t="shared" si="23"/>
        <v>8562.6324657818659</v>
      </c>
      <c r="G88" s="5">
        <f t="shared" si="24"/>
        <v>85626324.657828093</v>
      </c>
      <c r="H88" s="58">
        <f t="shared" si="25"/>
        <v>443.75208925866173</v>
      </c>
      <c r="I88" s="60">
        <f t="shared" si="26"/>
        <v>443.7286866239242</v>
      </c>
      <c r="J88" s="5">
        <f t="shared" si="36"/>
        <v>1.3303775876464274E-4</v>
      </c>
      <c r="K88" s="106">
        <f t="shared" si="27"/>
        <v>443.72855358616545</v>
      </c>
      <c r="L88" s="5">
        <f t="shared" si="28"/>
        <v>8562.6298985522353</v>
      </c>
      <c r="M88" s="5">
        <f t="shared" si="29"/>
        <v>0.44372855358616548</v>
      </c>
    </row>
    <row r="89" spans="1:13" x14ac:dyDescent="0.25">
      <c r="B89" s="5">
        <f t="shared" si="34"/>
        <v>0.58680554895210202</v>
      </c>
      <c r="C89" s="5">
        <f t="shared" si="35"/>
        <v>2.9999999999996696E-4</v>
      </c>
      <c r="D89" s="5">
        <f t="shared" si="31"/>
        <v>0</v>
      </c>
      <c r="E89" s="5">
        <f t="shared" si="33"/>
        <v>0</v>
      </c>
      <c r="F89" s="5">
        <f t="shared" si="23"/>
        <v>8562.6298985522353</v>
      </c>
      <c r="G89" s="5">
        <f t="shared" si="24"/>
        <v>28542099.661843929</v>
      </c>
      <c r="H89" s="58">
        <f t="shared" si="25"/>
        <v>443.75208925866173</v>
      </c>
      <c r="I89" s="60">
        <f t="shared" si="26"/>
        <v>443.72855358616545</v>
      </c>
      <c r="J89" s="5">
        <f t="shared" si="36"/>
        <v>2.3042808841898966E-4</v>
      </c>
      <c r="K89" s="106">
        <f t="shared" si="27"/>
        <v>443.72832315807705</v>
      </c>
      <c r="L89" s="5">
        <f t="shared" si="28"/>
        <v>8562.6254519814138</v>
      </c>
      <c r="M89" s="5">
        <f t="shared" si="29"/>
        <v>0.44372832315807703</v>
      </c>
    </row>
    <row r="90" spans="1:13" x14ac:dyDescent="0.25">
      <c r="B90" s="5">
        <f t="shared" si="34"/>
        <v>0.5871055489521021</v>
      </c>
      <c r="C90" s="5">
        <f t="shared" si="35"/>
        <v>3.0000000000007798E-4</v>
      </c>
      <c r="D90" s="5">
        <f t="shared" si="31"/>
        <v>0</v>
      </c>
      <c r="E90" s="5">
        <f t="shared" si="33"/>
        <v>0</v>
      </c>
      <c r="F90" s="5">
        <f t="shared" si="23"/>
        <v>8562.6254519814138</v>
      </c>
      <c r="G90" s="5">
        <f t="shared" si="24"/>
        <v>28542084.839930627</v>
      </c>
      <c r="H90" s="58">
        <f t="shared" si="25"/>
        <v>443.75208925866173</v>
      </c>
      <c r="I90" s="60">
        <f t="shared" si="26"/>
        <v>443.72832315807705</v>
      </c>
      <c r="J90" s="5">
        <f t="shared" si="36"/>
        <v>2.3042796875780361E-4</v>
      </c>
      <c r="K90" s="106">
        <f t="shared" si="27"/>
        <v>443.7280927301083</v>
      </c>
      <c r="L90" s="5">
        <f t="shared" si="28"/>
        <v>8562.6210054129006</v>
      </c>
      <c r="M90" s="5">
        <f t="shared" si="29"/>
        <v>0.44372809273010833</v>
      </c>
    </row>
    <row r="91" spans="1:13" x14ac:dyDescent="0.25">
      <c r="B91" s="5">
        <f t="shared" si="34"/>
        <v>0.58730554895210207</v>
      </c>
      <c r="C91" s="5">
        <f t="shared" si="35"/>
        <v>1.9999999999997797E-4</v>
      </c>
      <c r="D91" s="5">
        <f t="shared" si="31"/>
        <v>0</v>
      </c>
      <c r="E91" s="5">
        <f t="shared" si="33"/>
        <v>0</v>
      </c>
      <c r="F91" s="5">
        <f t="shared" si="23"/>
        <v>8562.6210054129006</v>
      </c>
      <c r="G91" s="5">
        <f t="shared" si="24"/>
        <v>42813105.027069218</v>
      </c>
      <c r="H91" s="58">
        <f t="shared" si="25"/>
        <v>443.75208925866173</v>
      </c>
      <c r="I91" s="60">
        <f t="shared" si="26"/>
        <v>443.72809273010836</v>
      </c>
      <c r="J91" s="5">
        <f t="shared" si="36"/>
        <v>1.8814355093789935E-4</v>
      </c>
      <c r="K91" s="106">
        <f t="shared" si="27"/>
        <v>443.72790458655743</v>
      </c>
      <c r="L91" s="5">
        <f t="shared" si="28"/>
        <v>8562.6173748067995</v>
      </c>
      <c r="M91" s="5">
        <f t="shared" si="29"/>
        <v>0.44372790458655742</v>
      </c>
    </row>
    <row r="92" spans="1:13" x14ac:dyDescent="0.25">
      <c r="B92" s="5">
        <f t="shared" si="34"/>
        <v>0.58830554895210208</v>
      </c>
      <c r="C92" s="5">
        <f t="shared" si="35"/>
        <v>1.0000000000000009E-3</v>
      </c>
      <c r="D92" s="5">
        <f t="shared" si="31"/>
        <v>0</v>
      </c>
      <c r="E92" s="5">
        <f t="shared" si="33"/>
        <v>0</v>
      </c>
      <c r="F92" s="5">
        <f t="shared" si="23"/>
        <v>8562.6173748067995</v>
      </c>
      <c r="G92" s="5">
        <f t="shared" si="24"/>
        <v>8562617.3748067915</v>
      </c>
      <c r="H92" s="58">
        <f t="shared" si="25"/>
        <v>443.75208925866173</v>
      </c>
      <c r="I92" s="60">
        <f t="shared" si="26"/>
        <v>443.72790458655743</v>
      </c>
      <c r="J92" s="5">
        <f t="shared" si="36"/>
        <v>4.2070159104511812E-4</v>
      </c>
      <c r="K92" s="106">
        <f t="shared" si="27"/>
        <v>443.72748388496638</v>
      </c>
      <c r="L92" s="5">
        <f t="shared" si="28"/>
        <v>8562.6092565281961</v>
      </c>
      <c r="M92" s="5">
        <f t="shared" si="29"/>
        <v>0.44372748388496641</v>
      </c>
    </row>
    <row r="93" spans="1:13" x14ac:dyDescent="0.25">
      <c r="B93" s="5">
        <f t="shared" si="34"/>
        <v>0.59130554895210208</v>
      </c>
      <c r="C93" s="5">
        <f t="shared" si="35"/>
        <v>3.0000000000000027E-3</v>
      </c>
      <c r="D93" s="5">
        <f t="shared" si="31"/>
        <v>0</v>
      </c>
      <c r="E93" s="5">
        <f t="shared" si="33"/>
        <v>0</v>
      </c>
      <c r="F93" s="5">
        <f t="shared" si="23"/>
        <v>8562.6092565281961</v>
      </c>
      <c r="G93" s="5">
        <f t="shared" si="24"/>
        <v>2854203.0855093962</v>
      </c>
      <c r="H93" s="58">
        <f t="shared" si="25"/>
        <v>443.75208925866173</v>
      </c>
      <c r="I93" s="60">
        <f t="shared" si="26"/>
        <v>443.72748388496632</v>
      </c>
      <c r="J93" s="5">
        <f t="shared" si="36"/>
        <v>7.2867583965179278E-4</v>
      </c>
      <c r="K93" s="106">
        <f t="shared" si="27"/>
        <v>443.72675520912668</v>
      </c>
      <c r="L93" s="5">
        <f t="shared" si="28"/>
        <v>8562.5951952705182</v>
      </c>
      <c r="M93" s="5">
        <f t="shared" si="29"/>
        <v>0.44372675520912669</v>
      </c>
    </row>
    <row r="94" spans="1:13" x14ac:dyDescent="0.25">
      <c r="B94" s="5">
        <f t="shared" si="34"/>
        <v>0.59430554895210208</v>
      </c>
      <c r="C94" s="5">
        <f t="shared" si="35"/>
        <v>3.0000000000000027E-3</v>
      </c>
      <c r="D94" s="5">
        <f t="shared" si="31"/>
        <v>0</v>
      </c>
      <c r="E94" s="5">
        <f t="shared" si="33"/>
        <v>0</v>
      </c>
      <c r="F94" s="5">
        <f t="shared" si="23"/>
        <v>8562.5951952705182</v>
      </c>
      <c r="G94" s="5">
        <f t="shared" si="24"/>
        <v>2854198.3984235036</v>
      </c>
      <c r="H94" s="58">
        <f t="shared" si="25"/>
        <v>443.75208925866173</v>
      </c>
      <c r="I94" s="60">
        <f t="shared" si="26"/>
        <v>443.72675520912674</v>
      </c>
      <c r="J94" s="5">
        <f t="shared" si="36"/>
        <v>7.286746430423905E-4</v>
      </c>
      <c r="K94" s="106">
        <f t="shared" si="27"/>
        <v>443.72602653448371</v>
      </c>
      <c r="L94" s="5">
        <f t="shared" si="28"/>
        <v>8562.5811340359323</v>
      </c>
      <c r="M94" s="5">
        <f t="shared" si="29"/>
        <v>0.44372602653448373</v>
      </c>
    </row>
    <row r="95" spans="1:13" x14ac:dyDescent="0.25">
      <c r="B95" s="5">
        <f t="shared" si="34"/>
        <v>0.59630554895210208</v>
      </c>
      <c r="C95" s="5">
        <f t="shared" si="35"/>
        <v>2.0000000000000018E-3</v>
      </c>
      <c r="D95" s="5">
        <f t="shared" si="31"/>
        <v>0</v>
      </c>
      <c r="E95" s="5">
        <f t="shared" si="33"/>
        <v>0</v>
      </c>
      <c r="F95" s="5">
        <f t="shared" si="23"/>
        <v>8562.5811340359323</v>
      </c>
      <c r="G95" s="5">
        <f t="shared" si="24"/>
        <v>4281290.5670179622</v>
      </c>
      <c r="H95" s="58">
        <f t="shared" si="25"/>
        <v>443.75208925866173</v>
      </c>
      <c r="I95" s="60">
        <f t="shared" si="26"/>
        <v>443.72602653448365</v>
      </c>
      <c r="J95" s="5">
        <f t="shared" si="36"/>
        <v>5.9495937762696176E-4</v>
      </c>
      <c r="K95" s="106">
        <f t="shared" si="27"/>
        <v>443.72543157510603</v>
      </c>
      <c r="L95" s="5">
        <f t="shared" si="28"/>
        <v>8562.5696531048216</v>
      </c>
      <c r="M95" s="5">
        <f t="shared" si="29"/>
        <v>0.44372543157510602</v>
      </c>
    </row>
    <row r="96" spans="1:13" x14ac:dyDescent="0.25">
      <c r="B96" s="5">
        <f t="shared" si="34"/>
        <v>0.60630554895210209</v>
      </c>
      <c r="C96" s="5">
        <f t="shared" si="35"/>
        <v>1.0000000000000009E-2</v>
      </c>
      <c r="D96" s="5">
        <f t="shared" si="31"/>
        <v>0</v>
      </c>
      <c r="E96" s="5">
        <f t="shared" si="33"/>
        <v>0</v>
      </c>
      <c r="F96" s="5">
        <f t="shared" si="23"/>
        <v>8562.5696531048216</v>
      </c>
      <c r="G96" s="5">
        <f t="shared" si="24"/>
        <v>856256.96531048138</v>
      </c>
      <c r="H96" s="58">
        <f t="shared" si="25"/>
        <v>443.75208925866173</v>
      </c>
      <c r="I96" s="60">
        <f t="shared" si="26"/>
        <v>443.72543157510603</v>
      </c>
      <c r="J96" s="5">
        <f t="shared" si="36"/>
        <v>1.3303678284307353E-3</v>
      </c>
      <c r="K96" s="106">
        <f t="shared" si="27"/>
        <v>443.72410120727761</v>
      </c>
      <c r="L96" s="5">
        <f t="shared" si="28"/>
        <v>8562.5439809968357</v>
      </c>
      <c r="M96" s="5">
        <f t="shared" si="29"/>
        <v>0.44372410120727762</v>
      </c>
    </row>
    <row r="97" spans="1:13" x14ac:dyDescent="0.25">
      <c r="B97" s="5">
        <f t="shared" si="34"/>
        <v>0.63630554895210212</v>
      </c>
      <c r="C97" s="5">
        <f t="shared" si="35"/>
        <v>3.0000000000000027E-2</v>
      </c>
      <c r="D97" s="5">
        <f t="shared" si="31"/>
        <v>0</v>
      </c>
      <c r="E97" s="5">
        <f t="shared" si="33"/>
        <v>0</v>
      </c>
      <c r="F97" s="5">
        <f t="shared" si="23"/>
        <v>8562.5439809968357</v>
      </c>
      <c r="G97" s="5">
        <f t="shared" si="24"/>
        <v>285418.13269989425</v>
      </c>
      <c r="H97" s="58">
        <f t="shared" si="25"/>
        <v>443.75208925866173</v>
      </c>
      <c r="I97" s="60">
        <f t="shared" si="26"/>
        <v>443.72410120727761</v>
      </c>
      <c r="J97" s="5">
        <f t="shared" si="36"/>
        <v>2.3042577630014568E-3</v>
      </c>
      <c r="K97" s="106">
        <f t="shared" si="27"/>
        <v>443.72179694951461</v>
      </c>
      <c r="L97" s="5">
        <f t="shared" si="28"/>
        <v>8562.4995157347839</v>
      </c>
      <c r="M97" s="5">
        <f t="shared" si="29"/>
        <v>0.44372179694951464</v>
      </c>
    </row>
    <row r="98" spans="1:13" x14ac:dyDescent="0.25">
      <c r="B98" s="5">
        <f t="shared" si="34"/>
        <v>0.66630554895210203</v>
      </c>
      <c r="C98" s="5">
        <f t="shared" si="35"/>
        <v>2.9999999999999916E-2</v>
      </c>
      <c r="D98" s="5">
        <f t="shared" si="31"/>
        <v>0</v>
      </c>
      <c r="E98" s="5">
        <f t="shared" si="33"/>
        <v>0</v>
      </c>
      <c r="F98" s="5">
        <f t="shared" si="23"/>
        <v>8562.4995157347839</v>
      </c>
      <c r="G98" s="5">
        <f t="shared" si="24"/>
        <v>285416.6505244936</v>
      </c>
      <c r="H98" s="58">
        <f t="shared" si="25"/>
        <v>443.75208925866173</v>
      </c>
      <c r="I98" s="60">
        <f t="shared" si="26"/>
        <v>443.72179694951461</v>
      </c>
      <c r="J98" s="5">
        <f t="shared" si="36"/>
        <v>2.3042457969986501E-3</v>
      </c>
      <c r="K98" s="106">
        <f t="shared" si="27"/>
        <v>443.71949270371761</v>
      </c>
      <c r="L98" s="5">
        <f t="shared" si="28"/>
        <v>8562.4550507036383</v>
      </c>
      <c r="M98" s="5">
        <f t="shared" si="29"/>
        <v>0.44371949270371763</v>
      </c>
    </row>
    <row r="99" spans="1:13" x14ac:dyDescent="0.25">
      <c r="B99" s="5">
        <f t="shared" si="34"/>
        <v>0.68630554895210205</v>
      </c>
      <c r="C99" s="5">
        <f t="shared" si="35"/>
        <v>2.0000000000000018E-2</v>
      </c>
      <c r="D99" s="5">
        <f t="shared" si="31"/>
        <v>0</v>
      </c>
      <c r="E99" s="5">
        <f t="shared" si="33"/>
        <v>0</v>
      </c>
      <c r="F99" s="5">
        <f t="shared" si="23"/>
        <v>8562.4550507036383</v>
      </c>
      <c r="G99" s="5">
        <f t="shared" si="24"/>
        <v>428122.75253518153</v>
      </c>
      <c r="H99" s="58">
        <f t="shared" si="25"/>
        <v>443.75208925866173</v>
      </c>
      <c r="I99" s="60">
        <f t="shared" si="26"/>
        <v>443.71949270371761</v>
      </c>
      <c r="J99" s="5">
        <f t="shared" si="36"/>
        <v>1.8813990447168456E-3</v>
      </c>
      <c r="K99" s="106">
        <f t="shared" si="27"/>
        <v>443.71761130467291</v>
      </c>
      <c r="L99" s="5">
        <f t="shared" si="28"/>
        <v>8562.4187453462728</v>
      </c>
      <c r="M99" s="5">
        <f t="shared" si="29"/>
        <v>0.44371761130467291</v>
      </c>
    </row>
    <row r="100" spans="1:13" x14ac:dyDescent="0.25">
      <c r="B100" s="5">
        <f t="shared" si="34"/>
        <v>0.7363055489521021</v>
      </c>
      <c r="C100" s="5">
        <f t="shared" si="35"/>
        <v>5.0000000000000044E-2</v>
      </c>
      <c r="D100" s="5">
        <f t="shared" si="31"/>
        <v>0</v>
      </c>
      <c r="E100" s="5">
        <f t="shared" si="33"/>
        <v>0</v>
      </c>
      <c r="F100" s="5">
        <f t="shared" si="23"/>
        <v>8562.4187453462728</v>
      </c>
      <c r="G100" s="5">
        <f t="shared" si="24"/>
        <v>171248.37490692531</v>
      </c>
      <c r="H100" s="58">
        <f t="shared" si="25"/>
        <v>443.75208925866173</v>
      </c>
      <c r="I100" s="60">
        <f t="shared" si="26"/>
        <v>443.71761130467291</v>
      </c>
      <c r="J100" s="5">
        <f t="shared" si="36"/>
        <v>2.9747404713416597E-3</v>
      </c>
      <c r="K100" s="106">
        <f t="shared" si="27"/>
        <v>443.71463656420156</v>
      </c>
      <c r="L100" s="5">
        <f t="shared" si="28"/>
        <v>8562.3613417793968</v>
      </c>
      <c r="M100" s="5">
        <f t="shared" si="29"/>
        <v>0.44371463656420157</v>
      </c>
    </row>
    <row r="101" spans="1:13" x14ac:dyDescent="0.25">
      <c r="A101" t="s">
        <v>214</v>
      </c>
      <c r="B101" s="5">
        <f t="shared" si="34"/>
        <v>0.78630554895210203</v>
      </c>
      <c r="C101" s="5">
        <f t="shared" si="35"/>
        <v>4.9999999999999933E-2</v>
      </c>
      <c r="D101" s="5">
        <f t="shared" si="31"/>
        <v>0</v>
      </c>
      <c r="E101" s="5">
        <f t="shared" si="33"/>
        <v>0</v>
      </c>
      <c r="F101" s="5">
        <f t="shared" si="23"/>
        <v>8562.3613417793968</v>
      </c>
      <c r="G101" s="5">
        <f t="shared" si="24"/>
        <v>171247.22683558817</v>
      </c>
      <c r="H101" s="58">
        <f t="shared" si="25"/>
        <v>443.75208925866173</v>
      </c>
      <c r="I101" s="60">
        <f t="shared" si="26"/>
        <v>443.7146365642015</v>
      </c>
      <c r="J101" s="5">
        <f t="shared" si="36"/>
        <v>2.9747205282953434E-3</v>
      </c>
      <c r="K101" s="106">
        <f t="shared" si="27"/>
        <v>443.7116618436732</v>
      </c>
      <c r="L101" s="5">
        <f t="shared" si="28"/>
        <v>8562.3039385973625</v>
      </c>
      <c r="M101" s="5">
        <f t="shared" si="29"/>
        <v>0.44371166184367322</v>
      </c>
    </row>
    <row r="102" spans="1:13" x14ac:dyDescent="0.25">
      <c r="A102" s="5">
        <f>(A82+A103)*3</f>
        <v>0.87944709321020698</v>
      </c>
      <c r="B102" s="5">
        <f t="shared" si="34"/>
        <v>0.83630554895210207</v>
      </c>
      <c r="C102" s="5">
        <f t="shared" si="35"/>
        <v>5.0000000000000044E-2</v>
      </c>
      <c r="D102" s="5">
        <f t="shared" si="31"/>
        <v>0</v>
      </c>
      <c r="E102" s="5">
        <f t="shared" si="33"/>
        <v>0</v>
      </c>
      <c r="F102" s="5">
        <f t="shared" si="23"/>
        <v>8562.3039385973625</v>
      </c>
      <c r="G102" s="5">
        <f t="shared" si="24"/>
        <v>171246.0787719471</v>
      </c>
      <c r="H102" s="58">
        <f t="shared" si="25"/>
        <v>443.75208925866173</v>
      </c>
      <c r="I102" s="60">
        <f t="shared" si="26"/>
        <v>443.7116618436732</v>
      </c>
      <c r="J102" s="5">
        <f t="shared" si="36"/>
        <v>2.9747005853827352E-3</v>
      </c>
      <c r="K102" s="106">
        <f t="shared" si="27"/>
        <v>443.70868714308784</v>
      </c>
      <c r="L102" s="5">
        <f t="shared" si="28"/>
        <v>8562.2465358001664</v>
      </c>
      <c r="M102" s="5">
        <f t="shared" si="29"/>
        <v>0.44370868714308787</v>
      </c>
    </row>
    <row r="103" spans="1:13" x14ac:dyDescent="0.25">
      <c r="A103" s="79">
        <v>0.2931415442581049</v>
      </c>
      <c r="B103" s="5">
        <f t="shared" si="34"/>
        <v>0.87945458002217114</v>
      </c>
      <c r="C103" s="5">
        <f t="shared" si="35"/>
        <v>4.3149031070069066E-2</v>
      </c>
      <c r="D103" s="5">
        <f t="shared" si="31"/>
        <v>0</v>
      </c>
      <c r="E103" s="5">
        <f t="shared" si="33"/>
        <v>0</v>
      </c>
      <c r="F103" s="5">
        <f t="shared" si="23"/>
        <v>8562.2465358001664</v>
      </c>
      <c r="G103" s="5">
        <f t="shared" si="24"/>
        <v>198434.27125619721</v>
      </c>
      <c r="H103" s="58">
        <f t="shared" si="25"/>
        <v>443.75208925866173</v>
      </c>
      <c r="I103" s="60">
        <f t="shared" si="26"/>
        <v>443.70868714308784</v>
      </c>
      <c r="J103" s="5">
        <f t="shared" si="36"/>
        <v>2.7633816484159859E-3</v>
      </c>
      <c r="K103" s="106">
        <f t="shared" si="27"/>
        <v>443.70592376143941</v>
      </c>
      <c r="L103" s="5">
        <f t="shared" si="28"/>
        <v>8562.1932108244964</v>
      </c>
      <c r="M103" s="5">
        <f t="shared" si="29"/>
        <v>0.44370592376143941</v>
      </c>
    </row>
    <row r="104" spans="1:13" s="17" customFormat="1" x14ac:dyDescent="0.25">
      <c r="B104" s="18">
        <f>$B$103+B17</f>
        <v>0.87945458012217115</v>
      </c>
      <c r="C104" s="18">
        <f t="shared" si="35"/>
        <v>1.000000082740371E-10</v>
      </c>
      <c r="D104" s="18">
        <f t="shared" si="31"/>
        <v>381251909.24384427</v>
      </c>
      <c r="E104" s="18">
        <f t="shared" ref="E104:E132" si="37">C104*D104</f>
        <v>3.8125194078876871E-2</v>
      </c>
      <c r="F104" s="18">
        <f t="shared" si="23"/>
        <v>8562.2313360185744</v>
      </c>
      <c r="G104" s="18">
        <f t="shared" si="24"/>
        <v>85622306275764.359</v>
      </c>
      <c r="H104" s="58">
        <f t="shared" si="25"/>
        <v>443.75406496442321</v>
      </c>
      <c r="I104" s="60">
        <f t="shared" si="26"/>
        <v>443.70789946720083</v>
      </c>
      <c r="J104" s="5">
        <f t="shared" si="36"/>
        <v>1.3303153190858507E-7</v>
      </c>
      <c r="K104" s="106">
        <f t="shared" si="27"/>
        <v>443.70789933416933</v>
      </c>
      <c r="L104" s="18">
        <f t="shared" si="28"/>
        <v>8562.2313334514656</v>
      </c>
      <c r="M104" s="18">
        <f t="shared" si="29"/>
        <v>0.44370789933416932</v>
      </c>
    </row>
    <row r="105" spans="1:13" s="17" customFormat="1" x14ac:dyDescent="0.25">
      <c r="B105" s="18">
        <f t="shared" ref="B105:B132" si="38">$B$103+B18</f>
        <v>0.87945458042217117</v>
      </c>
      <c r="C105" s="18">
        <f t="shared" si="35"/>
        <v>3.000000248221113E-10</v>
      </c>
      <c r="D105" s="18">
        <f t="shared" si="31"/>
        <v>381251909.24384427</v>
      </c>
      <c r="E105" s="18">
        <f t="shared" si="37"/>
        <v>0.11437558223663061</v>
      </c>
      <c r="F105" s="18">
        <f t="shared" si="23"/>
        <v>8562.3457090337015</v>
      </c>
      <c r="G105" s="18">
        <f t="shared" si="24"/>
        <v>28541150001940.332</v>
      </c>
      <c r="H105" s="58">
        <f t="shared" si="25"/>
        <v>443.75999208170759</v>
      </c>
      <c r="I105" s="60">
        <f t="shared" si="26"/>
        <v>443.71382645145366</v>
      </c>
      <c r="J105" s="5">
        <f t="shared" si="36"/>
        <v>2.3042045015544313E-7</v>
      </c>
      <c r="K105" s="106">
        <f t="shared" si="27"/>
        <v>443.71382622103323</v>
      </c>
      <c r="L105" s="18">
        <f t="shared" si="28"/>
        <v>8562.3457045872801</v>
      </c>
      <c r="M105" s="18">
        <f t="shared" si="29"/>
        <v>0.44371382622103323</v>
      </c>
    </row>
    <row r="106" spans="1:13" s="17" customFormat="1" x14ac:dyDescent="0.25">
      <c r="B106" s="18">
        <f t="shared" si="38"/>
        <v>0.87945458082217109</v>
      </c>
      <c r="C106" s="18">
        <f t="shared" si="35"/>
        <v>3.9999992207384594E-10</v>
      </c>
      <c r="D106" s="18">
        <f t="shared" si="31"/>
        <v>381251909.24384427</v>
      </c>
      <c r="E106" s="18">
        <f t="shared" si="37"/>
        <v>0.1525007339880427</v>
      </c>
      <c r="F106" s="18">
        <f t="shared" si="23"/>
        <v>8562.498205321268</v>
      </c>
      <c r="G106" s="18">
        <f t="shared" si="24"/>
        <v>21406249683569.945</v>
      </c>
      <c r="H106" s="58">
        <f t="shared" si="25"/>
        <v>443.76789490255993</v>
      </c>
      <c r="I106" s="60">
        <f t="shared" si="26"/>
        <v>443.72172904188562</v>
      </c>
      <c r="J106" s="5">
        <f t="shared" si="36"/>
        <v>2.660713195980183E-7</v>
      </c>
      <c r="K106" s="106">
        <f t="shared" si="27"/>
        <v>443.72172877581431</v>
      </c>
      <c r="L106" s="18">
        <f t="shared" si="28"/>
        <v>8562.4982001868884</v>
      </c>
      <c r="M106" s="18">
        <f t="shared" si="29"/>
        <v>0.44372172877581434</v>
      </c>
    </row>
    <row r="107" spans="1:13" s="17" customFormat="1" x14ac:dyDescent="0.25">
      <c r="B107" s="18">
        <f t="shared" si="38"/>
        <v>0.87945458102217111</v>
      </c>
      <c r="C107" s="18">
        <f t="shared" si="35"/>
        <v>2.000000165480742E-10</v>
      </c>
      <c r="D107" s="18">
        <f t="shared" si="31"/>
        <v>381251909.24384427</v>
      </c>
      <c r="E107" s="18">
        <f t="shared" si="37"/>
        <v>7.6250388157753743E-2</v>
      </c>
      <c r="F107" s="18">
        <f t="shared" si="23"/>
        <v>8562.5744505750463</v>
      </c>
      <c r="G107" s="18">
        <f t="shared" si="24"/>
        <v>42812868710522.594</v>
      </c>
      <c r="H107" s="58">
        <f t="shared" si="25"/>
        <v>443.77184631408284</v>
      </c>
      <c r="I107" s="60">
        <f t="shared" si="26"/>
        <v>443.72568018733722</v>
      </c>
      <c r="J107" s="5">
        <f t="shared" si="36"/>
        <v>1.8814253578782691E-7</v>
      </c>
      <c r="K107" s="106">
        <f t="shared" si="27"/>
        <v>443.72567999919471</v>
      </c>
      <c r="L107" s="18">
        <f t="shared" si="28"/>
        <v>8562.5744469444617</v>
      </c>
      <c r="M107" s="18">
        <f t="shared" si="29"/>
        <v>0.44372567999919471</v>
      </c>
    </row>
    <row r="108" spans="1:13" s="17" customFormat="1" x14ac:dyDescent="0.25">
      <c r="B108" s="18">
        <f t="shared" si="38"/>
        <v>0.87945459002217119</v>
      </c>
      <c r="C108" s="18">
        <f t="shared" si="35"/>
        <v>9.0000000785295242E-9</v>
      </c>
      <c r="D108" s="18">
        <f t="shared" si="31"/>
        <v>381251909.24384427</v>
      </c>
      <c r="E108" s="18">
        <f t="shared" si="37"/>
        <v>3.4312672131341295</v>
      </c>
      <c r="F108" s="18">
        <f t="shared" si="23"/>
        <v>8566.0057141575962</v>
      </c>
      <c r="G108" s="18">
        <f t="shared" si="24"/>
        <v>951778404379.43237</v>
      </c>
      <c r="H108" s="58">
        <f t="shared" si="25"/>
        <v>443.9496598194533</v>
      </c>
      <c r="I108" s="60">
        <f t="shared" si="26"/>
        <v>443.90349350456523</v>
      </c>
      <c r="J108" s="5">
        <f t="shared" si="36"/>
        <v>1.2626042099602185E-6</v>
      </c>
      <c r="K108" s="106">
        <f t="shared" si="27"/>
        <v>443.90349224196103</v>
      </c>
      <c r="L108" s="18">
        <f t="shared" si="28"/>
        <v>8566.0056897931227</v>
      </c>
      <c r="M108" s="18">
        <f t="shared" si="29"/>
        <v>0.44390349224196102</v>
      </c>
    </row>
    <row r="109" spans="1:13" s="17" customFormat="1" x14ac:dyDescent="0.25">
      <c r="B109" s="18">
        <f t="shared" si="38"/>
        <v>0.87945468002217109</v>
      </c>
      <c r="C109" s="18">
        <f t="shared" si="35"/>
        <v>8.9999999897116822E-8</v>
      </c>
      <c r="D109" s="18">
        <f t="shared" si="31"/>
        <v>381251909.24384427</v>
      </c>
      <c r="E109" s="18">
        <f t="shared" si="37"/>
        <v>34.312671792721574</v>
      </c>
      <c r="F109" s="18">
        <f t="shared" si="23"/>
        <v>8600.3183615858434</v>
      </c>
      <c r="G109" s="18">
        <f t="shared" si="24"/>
        <v>95559093015.747406</v>
      </c>
      <c r="H109" s="58">
        <f t="shared" si="25"/>
        <v>445.72779485561028</v>
      </c>
      <c r="I109" s="60">
        <f t="shared" si="26"/>
        <v>445.68162727811796</v>
      </c>
      <c r="J109" s="5">
        <f t="shared" si="36"/>
        <v>4.0086985517814021E-6</v>
      </c>
      <c r="K109" s="106">
        <f t="shared" si="27"/>
        <v>445.68162326941939</v>
      </c>
      <c r="L109" s="18">
        <f t="shared" si="28"/>
        <v>8600.3182842299866</v>
      </c>
      <c r="M109" s="18">
        <f t="shared" si="29"/>
        <v>0.4456816232694194</v>
      </c>
    </row>
    <row r="110" spans="1:13" s="17" customFormat="1" x14ac:dyDescent="0.25">
      <c r="B110" s="18">
        <f t="shared" si="38"/>
        <v>0.87945558002217117</v>
      </c>
      <c r="C110" s="18">
        <f t="shared" si="35"/>
        <v>9.0000000008139125E-7</v>
      </c>
      <c r="D110" s="18">
        <f t="shared" si="31"/>
        <v>381251909.24384427</v>
      </c>
      <c r="E110" s="18">
        <f t="shared" si="37"/>
        <v>343.12671835049042</v>
      </c>
      <c r="F110" s="18">
        <f t="shared" ref="F110:F173" si="39">E110+L109</f>
        <v>8943.4450025804763</v>
      </c>
      <c r="G110" s="18">
        <f t="shared" ref="G110:G173" si="40">F110/C110</f>
        <v>9937161113.0796432</v>
      </c>
      <c r="H110" s="58">
        <f t="shared" ref="H110:H173" si="41">C110*D110/$C$9/96485/$C$3+H109</f>
        <v>463.50914523911501</v>
      </c>
      <c r="I110" s="60">
        <f t="shared" ref="I110:I173" si="42">F110/$C$9/96485/0.0001</f>
        <v>463.46297365292406</v>
      </c>
      <c r="J110" s="5">
        <f t="shared" si="36"/>
        <v>1.3182376523971941E-5</v>
      </c>
      <c r="K110" s="106">
        <f t="shared" ref="K110:K173" si="43">I110-J110</f>
        <v>463.46296047054756</v>
      </c>
      <c r="L110" s="18">
        <f t="shared" ref="L110:L173" si="44">K110*0.0001*$C$9*96485</f>
        <v>8943.444748200156</v>
      </c>
      <c r="M110" s="18">
        <f t="shared" ref="M110:M173" si="45">K110*0.001</f>
        <v>0.46346296047054758</v>
      </c>
    </row>
    <row r="111" spans="1:13" s="17" customFormat="1" x14ac:dyDescent="0.25">
      <c r="A111" s="18">
        <v>7.4868119641229509E-6</v>
      </c>
      <c r="B111" s="18">
        <f t="shared" si="38"/>
        <v>0.8794620668341353</v>
      </c>
      <c r="C111" s="18">
        <f t="shared" si="35"/>
        <v>6.4868119641348088E-6</v>
      </c>
      <c r="D111" s="18">
        <f t="shared" ref="D111:D174" si="46">D82</f>
        <v>381251909.24384427</v>
      </c>
      <c r="E111" s="18">
        <f t="shared" si="37"/>
        <v>2473.1094462322071</v>
      </c>
      <c r="F111" s="18">
        <f t="shared" si="39"/>
        <v>11416.554194432363</v>
      </c>
      <c r="G111" s="18">
        <f t="shared" si="40"/>
        <v>1759963793.8564894</v>
      </c>
      <c r="H111" s="58">
        <f t="shared" si="41"/>
        <v>591.66945234551531</v>
      </c>
      <c r="I111" s="60">
        <f t="shared" si="42"/>
        <v>591.62326757694791</v>
      </c>
      <c r="J111" s="5">
        <f t="shared" si="36"/>
        <v>4.517709630637463E-5</v>
      </c>
      <c r="K111" s="106">
        <f t="shared" si="43"/>
        <v>591.62322239985156</v>
      </c>
      <c r="L111" s="18">
        <f t="shared" si="44"/>
        <v>11416.553322649936</v>
      </c>
      <c r="M111" s="18">
        <f t="shared" si="45"/>
        <v>0.59162322239985154</v>
      </c>
    </row>
    <row r="112" spans="1:13" x14ac:dyDescent="0.25">
      <c r="B112" s="5">
        <f t="shared" si="38"/>
        <v>0.87946458002217109</v>
      </c>
      <c r="C112" s="5">
        <f t="shared" si="35"/>
        <v>2.5131880357909253E-6</v>
      </c>
      <c r="D112" s="5">
        <f t="shared" si="46"/>
        <v>0</v>
      </c>
      <c r="E112" s="5">
        <f t="shared" si="37"/>
        <v>0</v>
      </c>
      <c r="F112" s="5">
        <f t="shared" si="39"/>
        <v>11416.553322649936</v>
      </c>
      <c r="G112" s="5">
        <f t="shared" si="40"/>
        <v>4542657835.4122362</v>
      </c>
      <c r="H112" s="58">
        <f t="shared" si="41"/>
        <v>591.66945234551531</v>
      </c>
      <c r="I112" s="60">
        <f t="shared" si="42"/>
        <v>591.62322239985156</v>
      </c>
      <c r="J112" s="5">
        <f t="shared" si="36"/>
        <v>2.8119987151854809E-5</v>
      </c>
      <c r="K112" s="106">
        <f t="shared" si="43"/>
        <v>591.62319427986438</v>
      </c>
      <c r="L112" s="5">
        <f t="shared" si="44"/>
        <v>11416.552780018545</v>
      </c>
      <c r="M112" s="5">
        <f t="shared" si="45"/>
        <v>0.59162319427986443</v>
      </c>
    </row>
    <row r="113" spans="2:13" x14ac:dyDescent="0.25">
      <c r="B113" s="5">
        <f t="shared" si="38"/>
        <v>0.87947458002217116</v>
      </c>
      <c r="C113" s="5">
        <f t="shared" si="35"/>
        <v>1.0000000000065512E-5</v>
      </c>
      <c r="D113" s="5">
        <f t="shared" si="46"/>
        <v>0</v>
      </c>
      <c r="E113" s="5">
        <f t="shared" si="37"/>
        <v>0</v>
      </c>
      <c r="F113" s="5">
        <f t="shared" si="39"/>
        <v>11416.552780018545</v>
      </c>
      <c r="G113" s="5">
        <f t="shared" si="40"/>
        <v>1141655277.9943752</v>
      </c>
      <c r="H113" s="58">
        <f t="shared" si="41"/>
        <v>591.66945234551531</v>
      </c>
      <c r="I113" s="60">
        <f t="shared" si="42"/>
        <v>591.62319427986449</v>
      </c>
      <c r="J113" s="5">
        <f t="shared" si="36"/>
        <v>5.6092217000744702E-5</v>
      </c>
      <c r="K113" s="106">
        <f t="shared" si="43"/>
        <v>591.62313818764744</v>
      </c>
      <c r="L113" s="5">
        <f t="shared" si="44"/>
        <v>11416.551697607032</v>
      </c>
      <c r="M113" s="5">
        <f t="shared" si="45"/>
        <v>0.59162313818764745</v>
      </c>
    </row>
    <row r="114" spans="2:13" x14ac:dyDescent="0.25">
      <c r="B114" s="5">
        <f t="shared" si="38"/>
        <v>0.87950458002217113</v>
      </c>
      <c r="C114" s="5">
        <f t="shared" si="35"/>
        <v>2.9999999999974492E-5</v>
      </c>
      <c r="D114" s="5">
        <f t="shared" si="46"/>
        <v>0</v>
      </c>
      <c r="E114" s="5">
        <f t="shared" si="37"/>
        <v>0</v>
      </c>
      <c r="F114" s="5">
        <f t="shared" si="39"/>
        <v>11416.551697607032</v>
      </c>
      <c r="G114" s="5">
        <f t="shared" si="40"/>
        <v>380551723.25389129</v>
      </c>
      <c r="H114" s="58">
        <f t="shared" si="41"/>
        <v>591.66945234551531</v>
      </c>
      <c r="I114" s="60">
        <f t="shared" si="42"/>
        <v>591.62313818764744</v>
      </c>
      <c r="J114" s="5">
        <f t="shared" si="36"/>
        <v>9.7154560542814976E-5</v>
      </c>
      <c r="K114" s="106">
        <f t="shared" si="43"/>
        <v>591.62304103308691</v>
      </c>
      <c r="L114" s="5">
        <f t="shared" si="44"/>
        <v>11416.549822815479</v>
      </c>
      <c r="M114" s="5">
        <f t="shared" si="45"/>
        <v>0.59162304103308694</v>
      </c>
    </row>
    <row r="115" spans="2:13" x14ac:dyDescent="0.25">
      <c r="B115" s="5">
        <f t="shared" si="38"/>
        <v>0.87953458002217111</v>
      </c>
      <c r="C115" s="5">
        <f t="shared" si="35"/>
        <v>2.9999999999974492E-5</v>
      </c>
      <c r="D115" s="5">
        <f t="shared" si="46"/>
        <v>0</v>
      </c>
      <c r="E115" s="5">
        <f t="shared" si="37"/>
        <v>0</v>
      </c>
      <c r="F115" s="5">
        <f t="shared" si="39"/>
        <v>11416.549822815479</v>
      </c>
      <c r="G115" s="5">
        <f t="shared" si="40"/>
        <v>380551660.76083958</v>
      </c>
      <c r="H115" s="58">
        <f t="shared" si="41"/>
        <v>591.66945234551531</v>
      </c>
      <c r="I115" s="60">
        <f t="shared" si="42"/>
        <v>591.62304103308691</v>
      </c>
      <c r="J115" s="5">
        <f t="shared" si="36"/>
        <v>9.7154544588387188E-5</v>
      </c>
      <c r="K115" s="106">
        <f t="shared" si="43"/>
        <v>591.62294387854229</v>
      </c>
      <c r="L115" s="5">
        <f t="shared" si="44"/>
        <v>11416.547948024232</v>
      </c>
      <c r="M115" s="5">
        <f t="shared" si="45"/>
        <v>0.59162294387854231</v>
      </c>
    </row>
    <row r="116" spans="2:13" x14ac:dyDescent="0.25">
      <c r="B116" s="5">
        <f t="shared" si="38"/>
        <v>0.87955458002217113</v>
      </c>
      <c r="C116" s="5">
        <f t="shared" si="35"/>
        <v>2.0000000000020002E-5</v>
      </c>
      <c r="D116" s="5">
        <f t="shared" si="46"/>
        <v>0</v>
      </c>
      <c r="E116" s="5">
        <f t="shared" si="37"/>
        <v>0</v>
      </c>
      <c r="F116" s="5">
        <f t="shared" si="39"/>
        <v>11416.547948024232</v>
      </c>
      <c r="G116" s="5">
        <f t="shared" si="40"/>
        <v>570827397.40064073</v>
      </c>
      <c r="H116" s="58">
        <f t="shared" si="41"/>
        <v>591.66945234551531</v>
      </c>
      <c r="I116" s="60">
        <f t="shared" si="42"/>
        <v>591.6229438785424</v>
      </c>
      <c r="J116" s="5">
        <f t="shared" si="36"/>
        <v>7.9326340451348258E-5</v>
      </c>
      <c r="K116" s="106">
        <f t="shared" si="43"/>
        <v>591.62286455220192</v>
      </c>
      <c r="L116" s="5">
        <f t="shared" si="44"/>
        <v>11416.546417263842</v>
      </c>
      <c r="M116" s="5">
        <f t="shared" si="45"/>
        <v>0.59162286455220192</v>
      </c>
    </row>
    <row r="117" spans="2:13" x14ac:dyDescent="0.25">
      <c r="B117" s="5">
        <f t="shared" si="38"/>
        <v>0.87965458002217112</v>
      </c>
      <c r="C117" s="5">
        <f t="shared" si="35"/>
        <v>9.9999999999988987E-5</v>
      </c>
      <c r="D117" s="5">
        <f t="shared" si="46"/>
        <v>0</v>
      </c>
      <c r="E117" s="5">
        <f t="shared" si="37"/>
        <v>0</v>
      </c>
      <c r="F117" s="5">
        <f t="shared" si="39"/>
        <v>11416.546417263842</v>
      </c>
      <c r="G117" s="5">
        <f t="shared" si="40"/>
        <v>114165464.17265099</v>
      </c>
      <c r="H117" s="58">
        <f t="shared" si="41"/>
        <v>591.66945234551531</v>
      </c>
      <c r="I117" s="60">
        <f t="shared" si="42"/>
        <v>591.62286455220203</v>
      </c>
      <c r="J117" s="5">
        <f t="shared" si="36"/>
        <v>1.7737906587195871E-4</v>
      </c>
      <c r="K117" s="106">
        <f t="shared" si="43"/>
        <v>591.62268717313611</v>
      </c>
      <c r="L117" s="5">
        <f t="shared" si="44"/>
        <v>11416.542994380008</v>
      </c>
      <c r="M117" s="5">
        <f t="shared" si="45"/>
        <v>0.59162268717313615</v>
      </c>
    </row>
    <row r="118" spans="2:13" x14ac:dyDescent="0.25">
      <c r="B118" s="5">
        <f t="shared" si="38"/>
        <v>0.87995458002217108</v>
      </c>
      <c r="C118" s="5">
        <f t="shared" si="35"/>
        <v>2.9999999999996696E-4</v>
      </c>
      <c r="D118" s="5">
        <f t="shared" si="46"/>
        <v>0</v>
      </c>
      <c r="E118" s="5">
        <f t="shared" si="37"/>
        <v>0</v>
      </c>
      <c r="F118" s="5">
        <f t="shared" si="39"/>
        <v>11416.542994380008</v>
      </c>
      <c r="G118" s="5">
        <f t="shared" si="40"/>
        <v>38055143.314604215</v>
      </c>
      <c r="H118" s="58">
        <f t="shared" si="41"/>
        <v>591.66945234551531</v>
      </c>
      <c r="I118" s="60">
        <f t="shared" si="42"/>
        <v>591.62268717313611</v>
      </c>
      <c r="J118" s="5">
        <f t="shared" si="36"/>
        <v>3.0722946217645001E-4</v>
      </c>
      <c r="K118" s="106">
        <f t="shared" si="43"/>
        <v>591.62237994367399</v>
      </c>
      <c r="L118" s="5">
        <f t="shared" si="44"/>
        <v>11416.537065773076</v>
      </c>
      <c r="M118" s="5">
        <f t="shared" si="45"/>
        <v>0.59162237994367395</v>
      </c>
    </row>
    <row r="119" spans="2:13" x14ac:dyDescent="0.25">
      <c r="B119" s="5">
        <f t="shared" si="38"/>
        <v>0.88025458002217116</v>
      </c>
      <c r="C119" s="5">
        <f t="shared" si="35"/>
        <v>3.0000000000007798E-4</v>
      </c>
      <c r="D119" s="5">
        <f t="shared" si="46"/>
        <v>0</v>
      </c>
      <c r="E119" s="5">
        <f t="shared" si="37"/>
        <v>0</v>
      </c>
      <c r="F119" s="5">
        <f t="shared" si="39"/>
        <v>11416.537065773076</v>
      </c>
      <c r="G119" s="5">
        <f t="shared" si="40"/>
        <v>38055123.552567028</v>
      </c>
      <c r="H119" s="58">
        <f t="shared" si="41"/>
        <v>591.66945234551531</v>
      </c>
      <c r="I119" s="60">
        <f t="shared" si="42"/>
        <v>591.62237994367388</v>
      </c>
      <c r="J119" s="5">
        <f t="shared" si="36"/>
        <v>3.0722930263235056E-4</v>
      </c>
      <c r="K119" s="106">
        <f t="shared" si="43"/>
        <v>591.62207271437126</v>
      </c>
      <c r="L119" s="5">
        <f t="shared" si="44"/>
        <v>11416.531137169222</v>
      </c>
      <c r="M119" s="5">
        <f t="shared" si="45"/>
        <v>0.59162207271437128</v>
      </c>
    </row>
    <row r="120" spans="2:13" x14ac:dyDescent="0.25">
      <c r="B120" s="5">
        <f t="shared" si="38"/>
        <v>0.88045458002217114</v>
      </c>
      <c r="C120" s="5">
        <f t="shared" si="35"/>
        <v>1.9999999999997797E-4</v>
      </c>
      <c r="D120" s="5">
        <f t="shared" si="46"/>
        <v>0</v>
      </c>
      <c r="E120" s="5">
        <f t="shared" si="37"/>
        <v>0</v>
      </c>
      <c r="F120" s="5">
        <f t="shared" si="39"/>
        <v>11416.531137169222</v>
      </c>
      <c r="G120" s="5">
        <f t="shared" si="40"/>
        <v>57082655.685852401</v>
      </c>
      <c r="H120" s="58">
        <f t="shared" si="41"/>
        <v>591.66945234551531</v>
      </c>
      <c r="I120" s="60">
        <f t="shared" si="42"/>
        <v>591.62207271437126</v>
      </c>
      <c r="J120" s="5">
        <f t="shared" si="36"/>
        <v>2.5085154489288701E-4</v>
      </c>
      <c r="K120" s="106">
        <f t="shared" si="43"/>
        <v>591.62182186282632</v>
      </c>
      <c r="L120" s="5">
        <f t="shared" si="44"/>
        <v>11416.52629648696</v>
      </c>
      <c r="M120" s="5">
        <f t="shared" si="45"/>
        <v>0.5916218218628263</v>
      </c>
    </row>
    <row r="121" spans="2:13" x14ac:dyDescent="0.25">
      <c r="B121" s="5">
        <f t="shared" si="38"/>
        <v>0.88145458002217114</v>
      </c>
      <c r="C121" s="5">
        <f t="shared" si="35"/>
        <v>1.0000000000000009E-3</v>
      </c>
      <c r="D121" s="5">
        <f t="shared" si="46"/>
        <v>0</v>
      </c>
      <c r="E121" s="5">
        <f t="shared" si="37"/>
        <v>0</v>
      </c>
      <c r="F121" s="5">
        <f t="shared" si="39"/>
        <v>11416.52629648696</v>
      </c>
      <c r="G121" s="5">
        <f t="shared" si="40"/>
        <v>11416526.29648695</v>
      </c>
      <c r="H121" s="58">
        <f t="shared" si="41"/>
        <v>591.66945234551531</v>
      </c>
      <c r="I121" s="60">
        <f t="shared" si="42"/>
        <v>591.62182186282632</v>
      </c>
      <c r="J121" s="5">
        <f t="shared" si="36"/>
        <v>5.6092086880722778E-4</v>
      </c>
      <c r="K121" s="106">
        <f t="shared" si="43"/>
        <v>591.62126094195753</v>
      </c>
      <c r="L121" s="5">
        <f t="shared" si="44"/>
        <v>11416.515472396955</v>
      </c>
      <c r="M121" s="5">
        <f t="shared" si="45"/>
        <v>0.59162126094195755</v>
      </c>
    </row>
    <row r="122" spans="2:13" x14ac:dyDescent="0.25">
      <c r="B122" s="5">
        <f t="shared" si="38"/>
        <v>0.88445458002217114</v>
      </c>
      <c r="C122" s="5">
        <f t="shared" si="35"/>
        <v>3.0000000000000027E-3</v>
      </c>
      <c r="D122" s="5">
        <f t="shared" si="46"/>
        <v>0</v>
      </c>
      <c r="E122" s="5">
        <f t="shared" si="37"/>
        <v>0</v>
      </c>
      <c r="F122" s="5">
        <f t="shared" si="39"/>
        <v>11416.515472396955</v>
      </c>
      <c r="G122" s="5">
        <f t="shared" si="40"/>
        <v>3805505.1574656484</v>
      </c>
      <c r="H122" s="58">
        <f t="shared" si="41"/>
        <v>591.66945234551531</v>
      </c>
      <c r="I122" s="60">
        <f t="shared" si="42"/>
        <v>591.62126094195753</v>
      </c>
      <c r="J122" s="5">
        <f t="shared" si="36"/>
        <v>9.7154252267252716E-4</v>
      </c>
      <c r="K122" s="106">
        <f t="shared" si="43"/>
        <v>591.62028939943491</v>
      </c>
      <c r="L122" s="5">
        <f t="shared" si="44"/>
        <v>11416.496724540897</v>
      </c>
      <c r="M122" s="5">
        <f t="shared" si="45"/>
        <v>0.5916202893994349</v>
      </c>
    </row>
    <row r="123" spans="2:13" x14ac:dyDescent="0.25">
      <c r="B123" s="5">
        <f t="shared" si="38"/>
        <v>0.88745458002217115</v>
      </c>
      <c r="C123" s="5">
        <f t="shared" si="35"/>
        <v>3.0000000000000027E-3</v>
      </c>
      <c r="D123" s="5">
        <f t="shared" si="46"/>
        <v>0</v>
      </c>
      <c r="E123" s="5">
        <f t="shared" si="37"/>
        <v>0</v>
      </c>
      <c r="F123" s="5">
        <f t="shared" si="39"/>
        <v>11416.496724540897</v>
      </c>
      <c r="G123" s="5">
        <f t="shared" si="40"/>
        <v>3805498.9081802955</v>
      </c>
      <c r="H123" s="58">
        <f t="shared" si="41"/>
        <v>591.66945234551531</v>
      </c>
      <c r="I123" s="60">
        <f t="shared" si="42"/>
        <v>591.62028939943491</v>
      </c>
      <c r="J123" s="5">
        <f t="shared" si="36"/>
        <v>9.7154092723481108E-4</v>
      </c>
      <c r="K123" s="106">
        <f t="shared" si="43"/>
        <v>591.61931785850766</v>
      </c>
      <c r="L123" s="5">
        <f t="shared" si="44"/>
        <v>11416.477976715623</v>
      </c>
      <c r="M123" s="5">
        <f t="shared" si="45"/>
        <v>0.59161931785850763</v>
      </c>
    </row>
    <row r="124" spans="2:13" x14ac:dyDescent="0.25">
      <c r="B124" s="5">
        <f t="shared" si="38"/>
        <v>0.88945458002217115</v>
      </c>
      <c r="C124" s="5">
        <f t="shared" si="35"/>
        <v>2.0000000000000018E-3</v>
      </c>
      <c r="D124" s="5">
        <f t="shared" si="46"/>
        <v>0</v>
      </c>
      <c r="E124" s="5">
        <f t="shared" si="37"/>
        <v>0</v>
      </c>
      <c r="F124" s="5">
        <f t="shared" si="39"/>
        <v>11416.477976715623</v>
      </c>
      <c r="G124" s="5">
        <f t="shared" si="40"/>
        <v>5708238.9883578066</v>
      </c>
      <c r="H124" s="58">
        <f t="shared" si="41"/>
        <v>591.66945234551531</v>
      </c>
      <c r="I124" s="60">
        <f t="shared" si="42"/>
        <v>591.61931785850777</v>
      </c>
      <c r="J124" s="5">
        <f t="shared" si="36"/>
        <v>7.9325854265127496E-4</v>
      </c>
      <c r="K124" s="106">
        <f t="shared" si="43"/>
        <v>591.6185245999651</v>
      </c>
      <c r="L124" s="5">
        <f t="shared" si="44"/>
        <v>11416.462669205528</v>
      </c>
      <c r="M124" s="5">
        <f t="shared" si="45"/>
        <v>0.59161852459996511</v>
      </c>
    </row>
    <row r="125" spans="2:13" x14ac:dyDescent="0.25">
      <c r="B125" s="5">
        <f t="shared" si="38"/>
        <v>0.89945458002217116</v>
      </c>
      <c r="C125" s="5">
        <f t="shared" si="35"/>
        <v>1.0000000000000009E-2</v>
      </c>
      <c r="D125" s="5">
        <f t="shared" si="46"/>
        <v>0</v>
      </c>
      <c r="E125" s="5">
        <f t="shared" si="37"/>
        <v>0</v>
      </c>
      <c r="F125" s="5">
        <f t="shared" si="39"/>
        <v>11416.462669205528</v>
      </c>
      <c r="G125" s="5">
        <f t="shared" si="40"/>
        <v>1141646.2669205519</v>
      </c>
      <c r="H125" s="58">
        <f t="shared" si="41"/>
        <v>591.66945234551531</v>
      </c>
      <c r="I125" s="60">
        <f t="shared" si="42"/>
        <v>591.61852459996521</v>
      </c>
      <c r="J125" s="5">
        <f t="shared" si="36"/>
        <v>1.7737776467703537E-3</v>
      </c>
      <c r="K125" s="106">
        <f t="shared" si="43"/>
        <v>591.61675082231841</v>
      </c>
      <c r="L125" s="5">
        <f t="shared" si="44"/>
        <v>11416.42844061828</v>
      </c>
      <c r="M125" s="5">
        <f t="shared" si="45"/>
        <v>0.59161675082231846</v>
      </c>
    </row>
    <row r="126" spans="2:13" x14ac:dyDescent="0.25">
      <c r="B126" s="5">
        <f t="shared" si="38"/>
        <v>0.92945458002217118</v>
      </c>
      <c r="C126" s="5">
        <f t="shared" si="35"/>
        <v>3.0000000000000027E-2</v>
      </c>
      <c r="D126" s="5">
        <f t="shared" si="46"/>
        <v>0</v>
      </c>
      <c r="E126" s="5">
        <f t="shared" si="37"/>
        <v>0</v>
      </c>
      <c r="F126" s="5">
        <f t="shared" si="39"/>
        <v>11416.42844061828</v>
      </c>
      <c r="G126" s="5">
        <f t="shared" si="40"/>
        <v>380547.61468727567</v>
      </c>
      <c r="H126" s="58">
        <f t="shared" si="41"/>
        <v>591.66945234551531</v>
      </c>
      <c r="I126" s="60">
        <f t="shared" si="42"/>
        <v>591.61675082231852</v>
      </c>
      <c r="J126" s="5">
        <f t="shared" si="36"/>
        <v>3.0722637943148699E-3</v>
      </c>
      <c r="K126" s="106">
        <f t="shared" si="43"/>
        <v>591.61367855852416</v>
      </c>
      <c r="L126" s="5">
        <f t="shared" si="44"/>
        <v>11416.369155143841</v>
      </c>
      <c r="M126" s="5">
        <f t="shared" si="45"/>
        <v>0.5916136785585242</v>
      </c>
    </row>
    <row r="127" spans="2:13" x14ac:dyDescent="0.25">
      <c r="B127" s="5">
        <f t="shared" si="38"/>
        <v>0.9594545800221711</v>
      </c>
      <c r="C127" s="5">
        <f t="shared" si="35"/>
        <v>2.9999999999999916E-2</v>
      </c>
      <c r="D127" s="5">
        <f t="shared" si="46"/>
        <v>0</v>
      </c>
      <c r="E127" s="5">
        <f t="shared" si="37"/>
        <v>0</v>
      </c>
      <c r="F127" s="5">
        <f t="shared" si="39"/>
        <v>11416.369155143841</v>
      </c>
      <c r="G127" s="5">
        <f t="shared" si="40"/>
        <v>380545.63850479573</v>
      </c>
      <c r="H127" s="58">
        <f t="shared" si="41"/>
        <v>591.66945234551531</v>
      </c>
      <c r="I127" s="60">
        <f t="shared" si="42"/>
        <v>591.61367855852416</v>
      </c>
      <c r="J127" s="5">
        <f t="shared" si="36"/>
        <v>3.0722478400593274E-3</v>
      </c>
      <c r="K127" s="106">
        <f t="shared" si="43"/>
        <v>591.61060631068415</v>
      </c>
      <c r="L127" s="5">
        <f t="shared" si="44"/>
        <v>11416.309869977273</v>
      </c>
      <c r="M127" s="5">
        <f t="shared" si="45"/>
        <v>0.59161060631068418</v>
      </c>
    </row>
    <row r="128" spans="2:13" x14ac:dyDescent="0.25">
      <c r="B128" s="5">
        <f t="shared" si="38"/>
        <v>0.97945458002217112</v>
      </c>
      <c r="C128" s="5">
        <f t="shared" si="35"/>
        <v>2.0000000000000018E-2</v>
      </c>
      <c r="D128" s="5">
        <f t="shared" si="46"/>
        <v>0</v>
      </c>
      <c r="E128" s="5">
        <f t="shared" si="37"/>
        <v>0</v>
      </c>
      <c r="F128" s="5">
        <f t="shared" si="39"/>
        <v>11416.309869977273</v>
      </c>
      <c r="G128" s="5">
        <f t="shared" si="40"/>
        <v>570815.49349886307</v>
      </c>
      <c r="H128" s="58">
        <f t="shared" si="41"/>
        <v>591.66945234551531</v>
      </c>
      <c r="I128" s="60">
        <f t="shared" si="42"/>
        <v>591.61060631068415</v>
      </c>
      <c r="J128" s="5">
        <f t="shared" si="36"/>
        <v>2.5084668306435882E-3</v>
      </c>
      <c r="K128" s="106">
        <f t="shared" si="43"/>
        <v>591.60809784385356</v>
      </c>
      <c r="L128" s="5">
        <f t="shared" si="44"/>
        <v>11416.261464092842</v>
      </c>
      <c r="M128" s="5">
        <f t="shared" si="45"/>
        <v>0.5916080978438536</v>
      </c>
    </row>
    <row r="129" spans="1:13" x14ac:dyDescent="0.25">
      <c r="B129" s="5">
        <f t="shared" si="38"/>
        <v>1.0294545800221711</v>
      </c>
      <c r="C129" s="5">
        <f t="shared" si="35"/>
        <v>4.9999999999999933E-2</v>
      </c>
      <c r="D129" s="5">
        <f t="shared" si="46"/>
        <v>0</v>
      </c>
      <c r="E129" s="5">
        <f t="shared" si="37"/>
        <v>0</v>
      </c>
      <c r="F129" s="5">
        <f t="shared" si="39"/>
        <v>11416.261464092842</v>
      </c>
      <c r="G129" s="5">
        <f t="shared" si="40"/>
        <v>228325.22928185714</v>
      </c>
      <c r="H129" s="58">
        <f t="shared" si="41"/>
        <v>591.66945234551531</v>
      </c>
      <c r="I129" s="60">
        <f t="shared" si="42"/>
        <v>591.60809784385356</v>
      </c>
      <c r="J129" s="5">
        <f t="shared" si="36"/>
        <v>3.9662174928215017E-3</v>
      </c>
      <c r="K129" s="106">
        <f t="shared" si="43"/>
        <v>591.60413162636075</v>
      </c>
      <c r="L129" s="5">
        <f t="shared" si="44"/>
        <v>11416.184927993885</v>
      </c>
      <c r="M129" s="5">
        <f t="shared" si="45"/>
        <v>0.59160413162636072</v>
      </c>
    </row>
    <row r="130" spans="1:13" x14ac:dyDescent="0.25">
      <c r="A130" t="s">
        <v>218</v>
      </c>
      <c r="B130" s="5">
        <f t="shared" si="38"/>
        <v>1.0794545800221711</v>
      </c>
      <c r="C130" s="5">
        <f t="shared" si="35"/>
        <v>5.0000000000000044E-2</v>
      </c>
      <c r="D130" s="5">
        <f t="shared" si="46"/>
        <v>0</v>
      </c>
      <c r="E130" s="5">
        <f t="shared" si="37"/>
        <v>0</v>
      </c>
      <c r="F130" s="5">
        <f t="shared" si="39"/>
        <v>11416.184927993885</v>
      </c>
      <c r="G130" s="5">
        <f t="shared" si="40"/>
        <v>228323.69855987749</v>
      </c>
      <c r="H130" s="58">
        <f t="shared" si="41"/>
        <v>591.66945234551531</v>
      </c>
      <c r="I130" s="60">
        <f t="shared" si="42"/>
        <v>591.60413162636087</v>
      </c>
      <c r="J130" s="5">
        <f t="shared" si="36"/>
        <v>3.9661909027845265E-3</v>
      </c>
      <c r="K130" s="106">
        <f t="shared" si="43"/>
        <v>591.60016543545805</v>
      </c>
      <c r="L130" s="5">
        <f t="shared" si="44"/>
        <v>11416.108392408034</v>
      </c>
      <c r="M130" s="5">
        <f t="shared" si="45"/>
        <v>0.59160016543545801</v>
      </c>
    </row>
    <row r="131" spans="1:13" x14ac:dyDescent="0.25">
      <c r="A131" s="5">
        <f>(A111+A132)*4</f>
        <v>1.172596124280276</v>
      </c>
      <c r="B131" s="5">
        <f t="shared" si="38"/>
        <v>1.1294545800221711</v>
      </c>
      <c r="C131" s="5">
        <f t="shared" si="35"/>
        <v>5.0000000000000044E-2</v>
      </c>
      <c r="D131" s="5">
        <f t="shared" si="46"/>
        <v>0</v>
      </c>
      <c r="E131" s="5">
        <f t="shared" si="37"/>
        <v>0</v>
      </c>
      <c r="F131" s="5">
        <f t="shared" si="39"/>
        <v>11416.108392408034</v>
      </c>
      <c r="G131" s="5">
        <f t="shared" si="40"/>
        <v>228322.16784816049</v>
      </c>
      <c r="H131" s="58">
        <f t="shared" si="41"/>
        <v>591.66945234551531</v>
      </c>
      <c r="I131" s="60">
        <f t="shared" si="42"/>
        <v>591.60016543545805</v>
      </c>
      <c r="J131" s="5">
        <f t="shared" si="36"/>
        <v>3.9661643129258071E-3</v>
      </c>
      <c r="K131" s="106">
        <f t="shared" si="43"/>
        <v>591.59619927114511</v>
      </c>
      <c r="L131" s="5">
        <f t="shared" si="44"/>
        <v>11416.031857335287</v>
      </c>
      <c r="M131" s="5">
        <f t="shared" si="45"/>
        <v>0.59159619927114515</v>
      </c>
    </row>
    <row r="132" spans="1:13" x14ac:dyDescent="0.25">
      <c r="A132" s="79">
        <v>0.2931415442581049</v>
      </c>
      <c r="B132" s="5">
        <f t="shared" si="38"/>
        <v>1.1726036110922402</v>
      </c>
      <c r="C132" s="5">
        <f t="shared" si="35"/>
        <v>4.3149031070069066E-2</v>
      </c>
      <c r="D132" s="5">
        <f t="shared" si="46"/>
        <v>0</v>
      </c>
      <c r="E132" s="5">
        <f t="shared" si="37"/>
        <v>0</v>
      </c>
      <c r="F132" s="5">
        <f t="shared" si="39"/>
        <v>11416.031857335287</v>
      </c>
      <c r="G132" s="5">
        <f t="shared" si="40"/>
        <v>264572.14853323041</v>
      </c>
      <c r="H132" s="58">
        <f t="shared" si="41"/>
        <v>591.66945234551531</v>
      </c>
      <c r="I132" s="60">
        <f t="shared" si="42"/>
        <v>591.596199271145</v>
      </c>
      <c r="J132" s="5">
        <f t="shared" si="36"/>
        <v>3.6844130568291856E-3</v>
      </c>
      <c r="K132" s="106">
        <f t="shared" si="43"/>
        <v>591.59251485808818</v>
      </c>
      <c r="L132" s="5">
        <f t="shared" si="44"/>
        <v>11415.960759216528</v>
      </c>
      <c r="M132" s="5">
        <f t="shared" si="45"/>
        <v>0.59159251485808817</v>
      </c>
    </row>
    <row r="133" spans="1:13" s="17" customFormat="1" x14ac:dyDescent="0.25">
      <c r="B133" s="18">
        <f>$B$132+B17</f>
        <v>1.1726036111922402</v>
      </c>
      <c r="C133" s="18">
        <f t="shared" si="35"/>
        <v>1.000000082740371E-10</v>
      </c>
      <c r="D133" s="18">
        <f t="shared" si="46"/>
        <v>381251909.24384427</v>
      </c>
      <c r="E133" s="18">
        <f t="shared" ref="E133:E161" si="47">C133*D133</f>
        <v>3.8125194078876871E-2</v>
      </c>
      <c r="F133" s="18">
        <f t="shared" si="39"/>
        <v>11415.998884410606</v>
      </c>
      <c r="G133" s="18">
        <f t="shared" si="40"/>
        <v>114159979398467.02</v>
      </c>
      <c r="H133" s="58">
        <f t="shared" si="41"/>
        <v>591.67142805127673</v>
      </c>
      <c r="I133" s="60">
        <f t="shared" si="42"/>
        <v>591.5944905638496</v>
      </c>
      <c r="J133" s="5">
        <f t="shared" si="36"/>
        <v>1.7737056618304696E-7</v>
      </c>
      <c r="K133" s="106">
        <f t="shared" si="43"/>
        <v>591.59449038647904</v>
      </c>
      <c r="L133" s="18">
        <f t="shared" si="44"/>
        <v>11415.998880987887</v>
      </c>
      <c r="M133" s="18">
        <f t="shared" si="45"/>
        <v>0.59159449038647904</v>
      </c>
    </row>
    <row r="134" spans="1:13" s="17" customFormat="1" x14ac:dyDescent="0.25">
      <c r="B134" s="18">
        <f t="shared" ref="B134:B161" si="48">$B$132+B18</f>
        <v>1.1726036114922402</v>
      </c>
      <c r="C134" s="18">
        <f t="shared" si="35"/>
        <v>3.000000248221113E-10</v>
      </c>
      <c r="D134" s="18">
        <f t="shared" si="46"/>
        <v>381251909.24384427</v>
      </c>
      <c r="E134" s="18">
        <f t="shared" si="47"/>
        <v>0.11437558223663061</v>
      </c>
      <c r="F134" s="18">
        <f t="shared" si="39"/>
        <v>11416.113256570123</v>
      </c>
      <c r="G134" s="18">
        <f t="shared" si="40"/>
        <v>38053707706655.852</v>
      </c>
      <c r="H134" s="58">
        <f t="shared" si="41"/>
        <v>591.67735516856112</v>
      </c>
      <c r="I134" s="60">
        <f t="shared" si="42"/>
        <v>591.60041750376342</v>
      </c>
      <c r="J134" s="5">
        <f t="shared" si="36"/>
        <v>3.0721791025432372E-7</v>
      </c>
      <c r="K134" s="106">
        <f t="shared" si="43"/>
        <v>591.60041719654555</v>
      </c>
      <c r="L134" s="18">
        <f t="shared" si="44"/>
        <v>11416.11325064174</v>
      </c>
      <c r="M134" s="18">
        <f t="shared" si="45"/>
        <v>0.59160041719654555</v>
      </c>
    </row>
    <row r="135" spans="1:13" s="17" customFormat="1" x14ac:dyDescent="0.25">
      <c r="B135" s="18">
        <f t="shared" si="48"/>
        <v>1.1726036118922403</v>
      </c>
      <c r="C135" s="18">
        <f t="shared" si="35"/>
        <v>4.000000330961484E-10</v>
      </c>
      <c r="D135" s="18">
        <f t="shared" si="46"/>
        <v>381251909.24384427</v>
      </c>
      <c r="E135" s="18">
        <f t="shared" si="47"/>
        <v>0.15250077631550749</v>
      </c>
      <c r="F135" s="18">
        <f t="shared" si="39"/>
        <v>11416.265751418056</v>
      </c>
      <c r="G135" s="18">
        <f t="shared" si="40"/>
        <v>28540662017080.176</v>
      </c>
      <c r="H135" s="58">
        <f t="shared" si="41"/>
        <v>591.68525799160693</v>
      </c>
      <c r="I135" s="60">
        <f t="shared" si="42"/>
        <v>591.60832001959147</v>
      </c>
      <c r="J135" s="5">
        <f t="shared" si="36"/>
        <v>3.5474942500043739E-7</v>
      </c>
      <c r="K135" s="106">
        <f t="shared" si="43"/>
        <v>591.60831966484204</v>
      </c>
      <c r="L135" s="18">
        <f t="shared" si="44"/>
        <v>11416.265744572458</v>
      </c>
      <c r="M135" s="18">
        <f t="shared" si="45"/>
        <v>0.59160831966484206</v>
      </c>
    </row>
    <row r="136" spans="1:13" s="17" customFormat="1" x14ac:dyDescent="0.25">
      <c r="B136" s="18">
        <f t="shared" si="48"/>
        <v>1.1726036120922403</v>
      </c>
      <c r="C136" s="18">
        <f t="shared" si="35"/>
        <v>2.000000165480742E-10</v>
      </c>
      <c r="D136" s="18">
        <f t="shared" si="46"/>
        <v>381251909.24384427</v>
      </c>
      <c r="E136" s="18">
        <f t="shared" si="47"/>
        <v>7.6250388157753743E-2</v>
      </c>
      <c r="F136" s="18">
        <f t="shared" si="39"/>
        <v>11416.341994960616</v>
      </c>
      <c r="G136" s="18">
        <f t="shared" si="40"/>
        <v>57081705251841.609</v>
      </c>
      <c r="H136" s="58">
        <f t="shared" si="41"/>
        <v>591.68920940312989</v>
      </c>
      <c r="I136" s="60">
        <f t="shared" si="42"/>
        <v>591.612271076365</v>
      </c>
      <c r="J136" s="5">
        <f t="shared" si="36"/>
        <v>2.5084739931326379E-7</v>
      </c>
      <c r="K136" s="106">
        <f t="shared" si="43"/>
        <v>591.61227082551761</v>
      </c>
      <c r="L136" s="18">
        <f t="shared" si="44"/>
        <v>11416.341990120014</v>
      </c>
      <c r="M136" s="18">
        <f t="shared" si="45"/>
        <v>0.59161227082551759</v>
      </c>
    </row>
    <row r="137" spans="1:13" s="17" customFormat="1" x14ac:dyDescent="0.25">
      <c r="B137" s="18">
        <f t="shared" si="48"/>
        <v>1.1726036210922401</v>
      </c>
      <c r="C137" s="18">
        <f t="shared" si="35"/>
        <v>8.9999998564849193E-9</v>
      </c>
      <c r="D137" s="18">
        <f t="shared" si="46"/>
        <v>381251909.24384427</v>
      </c>
      <c r="E137" s="18">
        <f t="shared" si="47"/>
        <v>3.4312671284791998</v>
      </c>
      <c r="F137" s="18">
        <f t="shared" si="39"/>
        <v>11419.773257248493</v>
      </c>
      <c r="G137" s="18">
        <f t="shared" si="40"/>
        <v>1268863715483.2856</v>
      </c>
      <c r="H137" s="58">
        <f t="shared" si="41"/>
        <v>591.86702290411347</v>
      </c>
      <c r="I137" s="60">
        <f t="shared" si="42"/>
        <v>591.79008432650107</v>
      </c>
      <c r="J137" s="5">
        <f t="shared" si="36"/>
        <v>1.6832411855267179E-6</v>
      </c>
      <c r="K137" s="106">
        <f t="shared" si="43"/>
        <v>591.79008264325989</v>
      </c>
      <c r="L137" s="18">
        <f t="shared" si="44"/>
        <v>11419.773224766986</v>
      </c>
      <c r="M137" s="18">
        <f t="shared" si="45"/>
        <v>0.59179008264325994</v>
      </c>
    </row>
    <row r="138" spans="1:13" s="17" customFormat="1" x14ac:dyDescent="0.25">
      <c r="B138" s="18">
        <f t="shared" si="48"/>
        <v>1.1726037110922403</v>
      </c>
      <c r="C138" s="18">
        <f t="shared" si="35"/>
        <v>9.0000000119161427E-8</v>
      </c>
      <c r="D138" s="18">
        <f t="shared" si="46"/>
        <v>381251909.24384427</v>
      </c>
      <c r="E138" s="18">
        <f t="shared" si="47"/>
        <v>34.312671877376509</v>
      </c>
      <c r="F138" s="18">
        <f t="shared" si="39"/>
        <v>11454.085896644363</v>
      </c>
      <c r="G138" s="18">
        <f t="shared" si="40"/>
        <v>127267620905.3219</v>
      </c>
      <c r="H138" s="58">
        <f t="shared" si="41"/>
        <v>593.6451579446574</v>
      </c>
      <c r="I138" s="60">
        <f t="shared" si="42"/>
        <v>593.56821768380382</v>
      </c>
      <c r="J138" s="5">
        <f t="shared" si="36"/>
        <v>5.3388695245965897E-6</v>
      </c>
      <c r="K138" s="106">
        <f t="shared" si="43"/>
        <v>593.5682123449343</v>
      </c>
      <c r="L138" s="18">
        <f t="shared" si="44"/>
        <v>11454.085793620199</v>
      </c>
      <c r="M138" s="18">
        <f t="shared" si="45"/>
        <v>0.59356821234493429</v>
      </c>
    </row>
    <row r="139" spans="1:13" s="17" customFormat="1" x14ac:dyDescent="0.25">
      <c r="B139" s="18">
        <f t="shared" si="48"/>
        <v>1.1726046110922401</v>
      </c>
      <c r="C139" s="18">
        <f t="shared" si="35"/>
        <v>8.9999999985934664E-7</v>
      </c>
      <c r="D139" s="18">
        <f t="shared" si="46"/>
        <v>381251909.24384427</v>
      </c>
      <c r="E139" s="18">
        <f t="shared" si="47"/>
        <v>343.12671826583551</v>
      </c>
      <c r="F139" s="18">
        <f t="shared" si="39"/>
        <v>11797.212511886035</v>
      </c>
      <c r="G139" s="18">
        <f t="shared" si="40"/>
        <v>13108013904.144135</v>
      </c>
      <c r="H139" s="58">
        <f t="shared" si="41"/>
        <v>611.42650832377512</v>
      </c>
      <c r="I139" s="60">
        <f t="shared" si="42"/>
        <v>611.34956272405213</v>
      </c>
      <c r="J139" s="5">
        <f t="shared" si="36"/>
        <v>1.7388746417173607E-5</v>
      </c>
      <c r="K139" s="106">
        <f t="shared" si="43"/>
        <v>611.34954533530572</v>
      </c>
      <c r="L139" s="18">
        <f t="shared" si="44"/>
        <v>11797.212176335395</v>
      </c>
      <c r="M139" s="18">
        <f t="shared" si="45"/>
        <v>0.61134954533530572</v>
      </c>
    </row>
    <row r="140" spans="1:13" s="17" customFormat="1" x14ac:dyDescent="0.25">
      <c r="A140" s="18">
        <v>7.4868119641229509E-6</v>
      </c>
      <c r="B140" s="18">
        <f t="shared" si="48"/>
        <v>1.1726110979042044</v>
      </c>
      <c r="C140" s="18">
        <f t="shared" si="35"/>
        <v>6.4868119642458311E-6</v>
      </c>
      <c r="D140" s="18">
        <f t="shared" si="46"/>
        <v>381251909.24384427</v>
      </c>
      <c r="E140" s="18">
        <f t="shared" si="47"/>
        <v>2473.1094462745345</v>
      </c>
      <c r="F140" s="18">
        <f t="shared" si="39"/>
        <v>14270.32162260993</v>
      </c>
      <c r="G140" s="18">
        <f t="shared" si="40"/>
        <v>2199897530.7540035</v>
      </c>
      <c r="H140" s="58">
        <f t="shared" si="41"/>
        <v>739.58681543236889</v>
      </c>
      <c r="I140" s="60">
        <f t="shared" si="42"/>
        <v>739.5098524438996</v>
      </c>
      <c r="J140" s="5">
        <f t="shared" si="36"/>
        <v>5.6469901801675853E-5</v>
      </c>
      <c r="K140" s="106">
        <f t="shared" si="43"/>
        <v>739.50979597399783</v>
      </c>
      <c r="L140" s="18">
        <f t="shared" si="44"/>
        <v>14270.320532910237</v>
      </c>
      <c r="M140" s="18">
        <f t="shared" si="45"/>
        <v>0.7395097959739978</v>
      </c>
    </row>
    <row r="141" spans="1:13" x14ac:dyDescent="0.25">
      <c r="B141" s="5">
        <f t="shared" si="48"/>
        <v>1.1726136110922403</v>
      </c>
      <c r="C141" s="5">
        <f t="shared" si="35"/>
        <v>2.5131880359019476E-6</v>
      </c>
      <c r="D141" s="5">
        <f t="shared" si="46"/>
        <v>0</v>
      </c>
      <c r="E141" s="5">
        <f t="shared" si="47"/>
        <v>0</v>
      </c>
      <c r="F141" s="5">
        <f t="shared" si="39"/>
        <v>14270.320532910237</v>
      </c>
      <c r="G141" s="5">
        <f t="shared" si="40"/>
        <v>5678174624.840127</v>
      </c>
      <c r="H141" s="58">
        <f t="shared" si="41"/>
        <v>739.58681543236889</v>
      </c>
      <c r="I141" s="60">
        <f t="shared" si="42"/>
        <v>739.50979597399783</v>
      </c>
      <c r="J141" s="5">
        <f t="shared" si="36"/>
        <v>3.5149069838006626E-5</v>
      </c>
      <c r="K141" s="106">
        <f t="shared" si="43"/>
        <v>739.50976082492798</v>
      </c>
      <c r="L141" s="5">
        <f t="shared" si="44"/>
        <v>14270.319854638637</v>
      </c>
      <c r="M141" s="5">
        <f t="shared" si="45"/>
        <v>0.73950976082492803</v>
      </c>
    </row>
    <row r="142" spans="1:13" x14ac:dyDescent="0.25">
      <c r="B142" s="5">
        <f t="shared" si="48"/>
        <v>1.1726236110922401</v>
      </c>
      <c r="C142" s="5">
        <f t="shared" si="35"/>
        <v>9.9999999998434674E-6</v>
      </c>
      <c r="D142" s="5">
        <f t="shared" si="46"/>
        <v>0</v>
      </c>
      <c r="E142" s="5">
        <f t="shared" si="47"/>
        <v>0</v>
      </c>
      <c r="F142" s="5">
        <f t="shared" si="39"/>
        <v>14270.319854638637</v>
      </c>
      <c r="G142" s="5">
        <f t="shared" si="40"/>
        <v>1427031985.4862015</v>
      </c>
      <c r="H142" s="58">
        <f t="shared" si="41"/>
        <v>739.58681543236889</v>
      </c>
      <c r="I142" s="60">
        <f t="shared" si="42"/>
        <v>739.50976082492798</v>
      </c>
      <c r="J142" s="5">
        <f t="shared" si="36"/>
        <v>7.0113447848154989E-5</v>
      </c>
      <c r="K142" s="106">
        <f t="shared" si="43"/>
        <v>739.50969071148018</v>
      </c>
      <c r="L142" s="5">
        <f t="shared" si="44"/>
        <v>14270.318501659434</v>
      </c>
      <c r="M142" s="5">
        <f t="shared" si="45"/>
        <v>0.73950969071148021</v>
      </c>
    </row>
    <row r="143" spans="1:13" x14ac:dyDescent="0.25">
      <c r="B143" s="5">
        <f t="shared" si="48"/>
        <v>1.1726536110922403</v>
      </c>
      <c r="C143" s="5">
        <f t="shared" si="35"/>
        <v>3.0000000000196536E-5</v>
      </c>
      <c r="D143" s="5">
        <f t="shared" si="46"/>
        <v>0</v>
      </c>
      <c r="E143" s="5">
        <f t="shared" si="47"/>
        <v>0</v>
      </c>
      <c r="F143" s="5">
        <f t="shared" si="39"/>
        <v>14270.318501659434</v>
      </c>
      <c r="G143" s="5">
        <f t="shared" si="40"/>
        <v>475677283.38553154</v>
      </c>
      <c r="H143" s="58">
        <f t="shared" si="41"/>
        <v>739.58681543236889</v>
      </c>
      <c r="I143" s="60">
        <f t="shared" si="42"/>
        <v>739.50969071148018</v>
      </c>
      <c r="J143" s="5">
        <f t="shared" si="36"/>
        <v>1.2144004245436536E-4</v>
      </c>
      <c r="K143" s="106">
        <f t="shared" si="43"/>
        <v>739.50956927143773</v>
      </c>
      <c r="L143" s="5">
        <f t="shared" si="44"/>
        <v>14270.316158230935</v>
      </c>
      <c r="M143" s="5">
        <f t="shared" si="45"/>
        <v>0.73950956927143774</v>
      </c>
    </row>
    <row r="144" spans="1:13" x14ac:dyDescent="0.25">
      <c r="B144" s="5">
        <f t="shared" si="48"/>
        <v>1.1726836110922403</v>
      </c>
      <c r="C144" s="5">
        <f t="shared" si="35"/>
        <v>2.9999999999974492E-5</v>
      </c>
      <c r="D144" s="5">
        <f t="shared" si="46"/>
        <v>0</v>
      </c>
      <c r="E144" s="5">
        <f t="shared" si="47"/>
        <v>0</v>
      </c>
      <c r="F144" s="5">
        <f t="shared" si="39"/>
        <v>14270.316158230935</v>
      </c>
      <c r="G144" s="5">
        <f t="shared" si="40"/>
        <v>475677205.27476895</v>
      </c>
      <c r="H144" s="58">
        <f t="shared" si="41"/>
        <v>739.58681543236889</v>
      </c>
      <c r="I144" s="60">
        <f t="shared" si="42"/>
        <v>739.50956927143773</v>
      </c>
      <c r="J144" s="5">
        <f t="shared" si="36"/>
        <v>1.2144002251139984E-4</v>
      </c>
      <c r="K144" s="106">
        <f t="shared" si="43"/>
        <v>739.50944783141517</v>
      </c>
      <c r="L144" s="5">
        <f t="shared" si="44"/>
        <v>14270.313814802817</v>
      </c>
      <c r="M144" s="5">
        <f t="shared" si="45"/>
        <v>0.73950944783141515</v>
      </c>
    </row>
    <row r="145" spans="1:13" x14ac:dyDescent="0.25">
      <c r="B145" s="5">
        <f t="shared" si="48"/>
        <v>1.1727036110922402</v>
      </c>
      <c r="C145" s="5">
        <f t="shared" si="35"/>
        <v>1.9999999999908979E-5</v>
      </c>
      <c r="D145" s="5">
        <f t="shared" si="46"/>
        <v>0</v>
      </c>
      <c r="E145" s="5">
        <f t="shared" si="47"/>
        <v>0</v>
      </c>
      <c r="F145" s="5">
        <f t="shared" si="39"/>
        <v>14270.313814802817</v>
      </c>
      <c r="G145" s="5">
        <f t="shared" si="40"/>
        <v>713515690.74338806</v>
      </c>
      <c r="H145" s="58">
        <f t="shared" si="41"/>
        <v>739.58681543236889</v>
      </c>
      <c r="I145" s="60">
        <f t="shared" si="42"/>
        <v>739.50944783141506</v>
      </c>
      <c r="J145" s="5">
        <f t="shared" si="36"/>
        <v>9.9155346885167002E-5</v>
      </c>
      <c r="K145" s="106">
        <f t="shared" si="43"/>
        <v>739.50934867606816</v>
      </c>
      <c r="L145" s="5">
        <f t="shared" si="44"/>
        <v>14270.311901402087</v>
      </c>
      <c r="M145" s="5">
        <f t="shared" si="45"/>
        <v>0.73950934867606821</v>
      </c>
    </row>
    <row r="146" spans="1:13" x14ac:dyDescent="0.25">
      <c r="B146" s="5">
        <f t="shared" si="48"/>
        <v>1.1728036110922402</v>
      </c>
      <c r="C146" s="5">
        <f t="shared" ref="C146:C209" si="49">B146-B145</f>
        <v>9.9999999999988987E-5</v>
      </c>
      <c r="D146" s="5">
        <f t="shared" si="46"/>
        <v>0</v>
      </c>
      <c r="E146" s="5">
        <f t="shared" si="47"/>
        <v>0</v>
      </c>
      <c r="F146" s="5">
        <f t="shared" si="39"/>
        <v>14270.311901402087</v>
      </c>
      <c r="G146" s="5">
        <f t="shared" si="40"/>
        <v>142703119.0140366</v>
      </c>
      <c r="H146" s="58">
        <f t="shared" si="41"/>
        <v>739.58681543236889</v>
      </c>
      <c r="I146" s="60">
        <f t="shared" si="42"/>
        <v>739.50934867606816</v>
      </c>
      <c r="J146" s="5">
        <f t="shared" si="36"/>
        <v>2.2171806623975975E-4</v>
      </c>
      <c r="K146" s="106">
        <f t="shared" si="43"/>
        <v>739.50912695800196</v>
      </c>
      <c r="L146" s="5">
        <f t="shared" si="44"/>
        <v>14270.307622908565</v>
      </c>
      <c r="M146" s="5">
        <f t="shared" si="45"/>
        <v>0.73950912695800197</v>
      </c>
    </row>
    <row r="147" spans="1:13" x14ac:dyDescent="0.25">
      <c r="B147" s="5">
        <f t="shared" si="48"/>
        <v>1.1731036110922402</v>
      </c>
      <c r="C147" s="5">
        <f t="shared" si="49"/>
        <v>2.9999999999996696E-4</v>
      </c>
      <c r="D147" s="5">
        <f t="shared" si="46"/>
        <v>0</v>
      </c>
      <c r="E147" s="5">
        <f t="shared" si="47"/>
        <v>0</v>
      </c>
      <c r="F147" s="5">
        <f t="shared" si="39"/>
        <v>14270.307622908565</v>
      </c>
      <c r="G147" s="5">
        <f t="shared" si="40"/>
        <v>47567692.076367125</v>
      </c>
      <c r="H147" s="58">
        <f t="shared" si="41"/>
        <v>739.58681543236889</v>
      </c>
      <c r="I147" s="60">
        <f t="shared" si="42"/>
        <v>739.50912695800196</v>
      </c>
      <c r="J147" s="5">
        <f t="shared" ref="J147:J210" si="50">2*I147*($C$8/3.1415926)^(1/2)*C147^(1/2)</f>
        <v>3.840268405450687E-4</v>
      </c>
      <c r="K147" s="106">
        <f t="shared" si="43"/>
        <v>739.50874293116146</v>
      </c>
      <c r="L147" s="5">
        <f t="shared" si="44"/>
        <v>14270.300212342625</v>
      </c>
      <c r="M147" s="5">
        <f t="shared" si="45"/>
        <v>0.73950874293116153</v>
      </c>
    </row>
    <row r="148" spans="1:13" x14ac:dyDescent="0.25">
      <c r="B148" s="5">
        <f t="shared" si="48"/>
        <v>1.1734036110922401</v>
      </c>
      <c r="C148" s="5">
        <f t="shared" si="49"/>
        <v>2.9999999999996696E-4</v>
      </c>
      <c r="D148" s="5">
        <f t="shared" si="46"/>
        <v>0</v>
      </c>
      <c r="E148" s="5">
        <f t="shared" si="47"/>
        <v>0</v>
      </c>
      <c r="F148" s="5">
        <f t="shared" si="39"/>
        <v>14270.300212342625</v>
      </c>
      <c r="G148" s="5">
        <f t="shared" si="40"/>
        <v>47567667.374480657</v>
      </c>
      <c r="H148" s="58">
        <f t="shared" si="41"/>
        <v>739.58681543236889</v>
      </c>
      <c r="I148" s="60">
        <f t="shared" si="42"/>
        <v>739.50874293116158</v>
      </c>
      <c r="J148" s="5">
        <f t="shared" si="50"/>
        <v>3.8402664112005986E-4</v>
      </c>
      <c r="K148" s="106">
        <f t="shared" si="43"/>
        <v>739.50835890452049</v>
      </c>
      <c r="L148" s="5">
        <f t="shared" si="44"/>
        <v>14270.292801780532</v>
      </c>
      <c r="M148" s="5">
        <f t="shared" si="45"/>
        <v>0.73950835890452049</v>
      </c>
    </row>
    <row r="149" spans="1:13" x14ac:dyDescent="0.25">
      <c r="B149" s="5">
        <f t="shared" si="48"/>
        <v>1.1736036110922401</v>
      </c>
      <c r="C149" s="5">
        <f t="shared" si="49"/>
        <v>1.9999999999997797E-4</v>
      </c>
      <c r="D149" s="5">
        <f t="shared" si="46"/>
        <v>0</v>
      </c>
      <c r="E149" s="5">
        <f t="shared" si="47"/>
        <v>0</v>
      </c>
      <c r="F149" s="5">
        <f t="shared" si="39"/>
        <v>14270.292801780532</v>
      </c>
      <c r="G149" s="5">
        <f t="shared" si="40"/>
        <v>71351464.008910522</v>
      </c>
      <c r="H149" s="58">
        <f t="shared" si="41"/>
        <v>739.58681543236889</v>
      </c>
      <c r="I149" s="60">
        <f t="shared" si="42"/>
        <v>739.50835890452049</v>
      </c>
      <c r="J149" s="5">
        <f t="shared" si="50"/>
        <v>3.1355627662993434E-4</v>
      </c>
      <c r="K149" s="106">
        <f t="shared" si="43"/>
        <v>739.50804534824385</v>
      </c>
      <c r="L149" s="5">
        <f t="shared" si="44"/>
        <v>14270.286751085063</v>
      </c>
      <c r="M149" s="5">
        <f t="shared" si="45"/>
        <v>0.73950804534824388</v>
      </c>
    </row>
    <row r="150" spans="1:13" x14ac:dyDescent="0.25">
      <c r="B150" s="5">
        <f t="shared" si="48"/>
        <v>1.1746036110922402</v>
      </c>
      <c r="C150" s="5">
        <f t="shared" si="49"/>
        <v>1.0000000000001119E-3</v>
      </c>
      <c r="D150" s="5">
        <f t="shared" si="46"/>
        <v>0</v>
      </c>
      <c r="E150" s="5">
        <f t="shared" si="47"/>
        <v>0</v>
      </c>
      <c r="F150" s="5">
        <f t="shared" si="39"/>
        <v>14270.286751085063</v>
      </c>
      <c r="G150" s="5">
        <f t="shared" si="40"/>
        <v>14270286.751083465</v>
      </c>
      <c r="H150" s="58">
        <f t="shared" si="41"/>
        <v>739.58681543236889</v>
      </c>
      <c r="I150" s="60">
        <f t="shared" si="42"/>
        <v>739.50804534824385</v>
      </c>
      <c r="J150" s="5">
        <f t="shared" si="50"/>
        <v>7.0113285203139751E-4</v>
      </c>
      <c r="K150" s="106">
        <f t="shared" si="43"/>
        <v>739.50734421539187</v>
      </c>
      <c r="L150" s="5">
        <f t="shared" si="44"/>
        <v>14270.273221324418</v>
      </c>
      <c r="M150" s="5">
        <f t="shared" si="45"/>
        <v>0.73950734421539188</v>
      </c>
    </row>
    <row r="151" spans="1:13" x14ac:dyDescent="0.25">
      <c r="B151" s="5">
        <f t="shared" si="48"/>
        <v>1.1776036110922401</v>
      </c>
      <c r="C151" s="5">
        <f t="shared" si="49"/>
        <v>2.9999999999998916E-3</v>
      </c>
      <c r="D151" s="5">
        <f t="shared" si="46"/>
        <v>0</v>
      </c>
      <c r="E151" s="5">
        <f t="shared" si="47"/>
        <v>0</v>
      </c>
      <c r="F151" s="5">
        <f t="shared" si="39"/>
        <v>14270.273221324418</v>
      </c>
      <c r="G151" s="5">
        <f t="shared" si="40"/>
        <v>4756757.7404416446</v>
      </c>
      <c r="H151" s="58">
        <f t="shared" si="41"/>
        <v>739.58681543236889</v>
      </c>
      <c r="I151" s="60">
        <f t="shared" si="42"/>
        <v>739.50734421539198</v>
      </c>
      <c r="J151" s="5">
        <f t="shared" si="50"/>
        <v>1.2143965711948206E-3</v>
      </c>
      <c r="K151" s="106">
        <f t="shared" si="43"/>
        <v>739.5061298188208</v>
      </c>
      <c r="L151" s="5">
        <f t="shared" si="44"/>
        <v>14270.249787113786</v>
      </c>
      <c r="M151" s="5">
        <f t="shared" si="45"/>
        <v>0.7395061298188208</v>
      </c>
    </row>
    <row r="152" spans="1:13" x14ac:dyDescent="0.25">
      <c r="B152" s="5">
        <f t="shared" si="48"/>
        <v>1.1806036110922402</v>
      </c>
      <c r="C152" s="5">
        <f t="shared" si="49"/>
        <v>3.0000000000001137E-3</v>
      </c>
      <c r="D152" s="5">
        <f t="shared" si="46"/>
        <v>0</v>
      </c>
      <c r="E152" s="5">
        <f t="shared" si="47"/>
        <v>0</v>
      </c>
      <c r="F152" s="5">
        <f t="shared" si="39"/>
        <v>14270.249787113786</v>
      </c>
      <c r="G152" s="5">
        <f t="shared" si="40"/>
        <v>4756749.9290377479</v>
      </c>
      <c r="H152" s="58">
        <f t="shared" si="41"/>
        <v>739.58681543236889</v>
      </c>
      <c r="I152" s="60">
        <f t="shared" si="42"/>
        <v>739.5061298188208</v>
      </c>
      <c r="J152" s="5">
        <f t="shared" si="50"/>
        <v>1.2143945769495835E-3</v>
      </c>
      <c r="K152" s="106">
        <f t="shared" si="43"/>
        <v>739.50491542424379</v>
      </c>
      <c r="L152" s="5">
        <f t="shared" si="44"/>
        <v>14270.226352941632</v>
      </c>
      <c r="M152" s="5">
        <f t="shared" si="45"/>
        <v>0.73950491542424379</v>
      </c>
    </row>
    <row r="153" spans="1:13" x14ac:dyDescent="0.25">
      <c r="B153" s="5">
        <f t="shared" si="48"/>
        <v>1.1826036110922402</v>
      </c>
      <c r="C153" s="5">
        <f t="shared" si="49"/>
        <v>2.0000000000000018E-3</v>
      </c>
      <c r="D153" s="5">
        <f t="shared" si="46"/>
        <v>0</v>
      </c>
      <c r="E153" s="5">
        <f t="shared" si="47"/>
        <v>0</v>
      </c>
      <c r="F153" s="5">
        <f t="shared" si="39"/>
        <v>14270.226352941632</v>
      </c>
      <c r="G153" s="5">
        <f t="shared" si="40"/>
        <v>7135113.1764708096</v>
      </c>
      <c r="H153" s="58">
        <f t="shared" si="41"/>
        <v>739.58681543236889</v>
      </c>
      <c r="I153" s="60">
        <f t="shared" si="42"/>
        <v>739.50491542424368</v>
      </c>
      <c r="J153" s="5">
        <f t="shared" si="50"/>
        <v>9.915473916847085E-4</v>
      </c>
      <c r="K153" s="106">
        <f t="shared" si="43"/>
        <v>739.50392387685201</v>
      </c>
      <c r="L153" s="5">
        <f t="shared" si="44"/>
        <v>14270.207219051614</v>
      </c>
      <c r="M153" s="5">
        <f t="shared" si="45"/>
        <v>0.73950392387685204</v>
      </c>
    </row>
    <row r="154" spans="1:13" x14ac:dyDescent="0.25">
      <c r="B154" s="5">
        <f t="shared" si="48"/>
        <v>1.1926036110922402</v>
      </c>
      <c r="C154" s="5">
        <f t="shared" si="49"/>
        <v>1.0000000000000009E-2</v>
      </c>
      <c r="D154" s="5">
        <f t="shared" si="46"/>
        <v>0</v>
      </c>
      <c r="E154" s="5">
        <f t="shared" si="47"/>
        <v>0</v>
      </c>
      <c r="F154" s="5">
        <f t="shared" si="39"/>
        <v>14270.207219051614</v>
      </c>
      <c r="G154" s="5">
        <f t="shared" si="40"/>
        <v>1427020.72190516</v>
      </c>
      <c r="H154" s="58">
        <f t="shared" si="41"/>
        <v>739.58681543236889</v>
      </c>
      <c r="I154" s="60">
        <f t="shared" si="42"/>
        <v>739.50392387685201</v>
      </c>
      <c r="J154" s="5">
        <f t="shared" si="50"/>
        <v>2.2171643978840393E-3</v>
      </c>
      <c r="K154" s="106">
        <f t="shared" si="43"/>
        <v>739.50170671245417</v>
      </c>
      <c r="L154" s="5">
        <f t="shared" si="44"/>
        <v>14270.164434430228</v>
      </c>
      <c r="M154" s="5">
        <f t="shared" si="45"/>
        <v>0.73950170671245419</v>
      </c>
    </row>
    <row r="155" spans="1:13" x14ac:dyDescent="0.25">
      <c r="B155" s="5">
        <f t="shared" si="48"/>
        <v>1.2226036110922403</v>
      </c>
      <c r="C155" s="5">
        <f t="shared" si="49"/>
        <v>3.0000000000000027E-2</v>
      </c>
      <c r="D155" s="5">
        <f t="shared" si="46"/>
        <v>0</v>
      </c>
      <c r="E155" s="5">
        <f t="shared" si="47"/>
        <v>0</v>
      </c>
      <c r="F155" s="5">
        <f t="shared" si="39"/>
        <v>14270.164434430228</v>
      </c>
      <c r="G155" s="5">
        <f t="shared" si="40"/>
        <v>475672.14781434048</v>
      </c>
      <c r="H155" s="58">
        <f t="shared" si="41"/>
        <v>739.58681543236889</v>
      </c>
      <c r="I155" s="60">
        <f t="shared" si="42"/>
        <v>739.50170671245417</v>
      </c>
      <c r="J155" s="5">
        <f t="shared" si="50"/>
        <v>3.8402298721407638E-3</v>
      </c>
      <c r="K155" s="106">
        <f t="shared" si="43"/>
        <v>739.49786648258203</v>
      </c>
      <c r="L155" s="5">
        <f t="shared" si="44"/>
        <v>14270.090329514385</v>
      </c>
      <c r="M155" s="5">
        <f t="shared" si="45"/>
        <v>0.73949786648258209</v>
      </c>
    </row>
    <row r="156" spans="1:13" x14ac:dyDescent="0.25">
      <c r="B156" s="5">
        <f t="shared" si="48"/>
        <v>1.2526036110922403</v>
      </c>
      <c r="C156" s="5">
        <f t="shared" si="49"/>
        <v>3.0000000000000027E-2</v>
      </c>
      <c r="D156" s="5">
        <f t="shared" si="46"/>
        <v>0</v>
      </c>
      <c r="E156" s="5">
        <f t="shared" si="47"/>
        <v>0</v>
      </c>
      <c r="F156" s="5">
        <f t="shared" si="39"/>
        <v>14270.090329514385</v>
      </c>
      <c r="G156" s="5">
        <f t="shared" si="40"/>
        <v>475669.67765047908</v>
      </c>
      <c r="H156" s="58">
        <f t="shared" si="41"/>
        <v>739.58681543236889</v>
      </c>
      <c r="I156" s="60">
        <f t="shared" si="42"/>
        <v>739.49786648258203</v>
      </c>
      <c r="J156" s="5">
        <f t="shared" si="50"/>
        <v>3.8402099298399722E-3</v>
      </c>
      <c r="K156" s="106">
        <f t="shared" si="43"/>
        <v>739.49402627265215</v>
      </c>
      <c r="L156" s="5">
        <f t="shared" si="44"/>
        <v>14270.01622498337</v>
      </c>
      <c r="M156" s="5">
        <f t="shared" si="45"/>
        <v>0.73949402627265215</v>
      </c>
    </row>
    <row r="157" spans="1:13" x14ac:dyDescent="0.25">
      <c r="B157" s="5">
        <f t="shared" si="48"/>
        <v>1.2726036110922403</v>
      </c>
      <c r="C157" s="5">
        <f t="shared" si="49"/>
        <v>2.0000000000000018E-2</v>
      </c>
      <c r="D157" s="5">
        <f t="shared" si="46"/>
        <v>0</v>
      </c>
      <c r="E157" s="5">
        <f t="shared" si="47"/>
        <v>0</v>
      </c>
      <c r="F157" s="5">
        <f t="shared" si="39"/>
        <v>14270.01622498337</v>
      </c>
      <c r="G157" s="5">
        <f t="shared" si="40"/>
        <v>713500.81124916789</v>
      </c>
      <c r="H157" s="58">
        <f t="shared" si="41"/>
        <v>739.58681543236889</v>
      </c>
      <c r="I157" s="60">
        <f t="shared" si="42"/>
        <v>739.49402627265215</v>
      </c>
      <c r="J157" s="5">
        <f t="shared" si="50"/>
        <v>3.1355019950231842E-3</v>
      </c>
      <c r="K157" s="106">
        <f t="shared" si="43"/>
        <v>739.49089077065707</v>
      </c>
      <c r="L157" s="5">
        <f t="shared" si="44"/>
        <v>14269.955719201371</v>
      </c>
      <c r="M157" s="5">
        <f t="shared" si="45"/>
        <v>0.73949089077065711</v>
      </c>
    </row>
    <row r="158" spans="1:13" x14ac:dyDescent="0.25">
      <c r="B158" s="5">
        <f t="shared" si="48"/>
        <v>1.3226036110922401</v>
      </c>
      <c r="C158" s="5">
        <f t="shared" si="49"/>
        <v>4.9999999999999822E-2</v>
      </c>
      <c r="D158" s="5">
        <f t="shared" si="46"/>
        <v>0</v>
      </c>
      <c r="E158" s="5">
        <f t="shared" si="47"/>
        <v>0</v>
      </c>
      <c r="F158" s="5">
        <f t="shared" si="39"/>
        <v>14269.955719201371</v>
      </c>
      <c r="G158" s="5">
        <f t="shared" si="40"/>
        <v>285399.11438402842</v>
      </c>
      <c r="H158" s="58">
        <f t="shared" si="41"/>
        <v>739.58681543236889</v>
      </c>
      <c r="I158" s="60">
        <f t="shared" si="42"/>
        <v>739.49089077065707</v>
      </c>
      <c r="J158" s="5">
        <f t="shared" si="50"/>
        <v>4.9576429353251515E-3</v>
      </c>
      <c r="K158" s="106">
        <f t="shared" si="43"/>
        <v>739.48593312772175</v>
      </c>
      <c r="L158" s="5">
        <f t="shared" si="44"/>
        <v>14269.860051565647</v>
      </c>
      <c r="M158" s="5">
        <f t="shared" si="45"/>
        <v>0.73948593312772182</v>
      </c>
    </row>
    <row r="159" spans="1:13" x14ac:dyDescent="0.25">
      <c r="A159" t="s">
        <v>224</v>
      </c>
      <c r="B159" s="5">
        <f t="shared" si="48"/>
        <v>1.3726036110922402</v>
      </c>
      <c r="C159" s="5">
        <f t="shared" si="49"/>
        <v>5.0000000000000044E-2</v>
      </c>
      <c r="D159" s="5">
        <f t="shared" si="46"/>
        <v>0</v>
      </c>
      <c r="E159" s="5">
        <f t="shared" si="47"/>
        <v>0</v>
      </c>
      <c r="F159" s="5">
        <f t="shared" si="39"/>
        <v>14269.860051565647</v>
      </c>
      <c r="G159" s="5">
        <f t="shared" si="40"/>
        <v>285397.2010313127</v>
      </c>
      <c r="H159" s="58">
        <f t="shared" si="41"/>
        <v>739.58681543236889</v>
      </c>
      <c r="I159" s="60">
        <f t="shared" si="42"/>
        <v>739.48593312772175</v>
      </c>
      <c r="J159" s="5">
        <f t="shared" si="50"/>
        <v>4.9576096986433038E-3</v>
      </c>
      <c r="K159" s="106">
        <f t="shared" si="43"/>
        <v>739.48097551802312</v>
      </c>
      <c r="L159" s="5">
        <f t="shared" si="44"/>
        <v>14269.764384571294</v>
      </c>
      <c r="M159" s="5">
        <f t="shared" si="45"/>
        <v>0.73948097551802316</v>
      </c>
    </row>
    <row r="160" spans="1:13" x14ac:dyDescent="0.25">
      <c r="A160" s="5">
        <f>(A140+A161)*5</f>
        <v>1.4657451553503451</v>
      </c>
      <c r="B160" s="5">
        <f t="shared" si="48"/>
        <v>1.4226036110922402</v>
      </c>
      <c r="C160" s="5">
        <f t="shared" si="49"/>
        <v>5.0000000000000044E-2</v>
      </c>
      <c r="D160" s="5">
        <f t="shared" si="46"/>
        <v>0</v>
      </c>
      <c r="E160" s="5">
        <f t="shared" si="47"/>
        <v>0</v>
      </c>
      <c r="F160" s="5">
        <f t="shared" si="39"/>
        <v>14269.764384571294</v>
      </c>
      <c r="G160" s="5">
        <f t="shared" si="40"/>
        <v>285395.28769142565</v>
      </c>
      <c r="H160" s="58">
        <f t="shared" si="41"/>
        <v>739.58681543236889</v>
      </c>
      <c r="I160" s="60">
        <f t="shared" si="42"/>
        <v>739.48097551802312</v>
      </c>
      <c r="J160" s="5">
        <f t="shared" si="50"/>
        <v>4.9575764621842674E-3</v>
      </c>
      <c r="K160" s="106">
        <f t="shared" si="43"/>
        <v>739.47601794156094</v>
      </c>
      <c r="L160" s="5">
        <f t="shared" si="44"/>
        <v>14269.668718218303</v>
      </c>
      <c r="M160" s="5">
        <f t="shared" si="45"/>
        <v>0.73947601794156093</v>
      </c>
    </row>
    <row r="161" spans="1:13" s="45" customFormat="1" ht="13.5" customHeight="1" x14ac:dyDescent="0.25">
      <c r="A161" s="45">
        <v>0.2931415442581049</v>
      </c>
      <c r="B161" s="44">
        <f t="shared" si="48"/>
        <v>1.4657526421623093</v>
      </c>
      <c r="C161" s="44">
        <f t="shared" si="49"/>
        <v>4.3149031070069066E-2</v>
      </c>
      <c r="D161" s="44">
        <f t="shared" si="46"/>
        <v>0</v>
      </c>
      <c r="E161" s="44">
        <f t="shared" si="47"/>
        <v>0</v>
      </c>
      <c r="F161" s="44">
        <f t="shared" si="39"/>
        <v>14269.668718218303</v>
      </c>
      <c r="G161" s="44">
        <f t="shared" si="40"/>
        <v>330706.58516169229</v>
      </c>
      <c r="H161" s="44">
        <f t="shared" si="41"/>
        <v>739.58681543236889</v>
      </c>
      <c r="I161" s="44">
        <f t="shared" si="42"/>
        <v>739.47601794156105</v>
      </c>
      <c r="J161" s="5">
        <f t="shared" si="50"/>
        <v>4.6053965510133551E-3</v>
      </c>
      <c r="K161" s="120">
        <f t="shared" si="43"/>
        <v>739.47141254501003</v>
      </c>
      <c r="L161" s="44">
        <f t="shared" si="44"/>
        <v>14269.579847881059</v>
      </c>
      <c r="M161" s="44">
        <f t="shared" si="45"/>
        <v>0.73947141254501003</v>
      </c>
    </row>
    <row r="162" spans="1:13" s="17" customFormat="1" x14ac:dyDescent="0.25">
      <c r="B162" s="18">
        <f>$B$161+B17</f>
        <v>1.4657526422623093</v>
      </c>
      <c r="C162" s="18">
        <f t="shared" si="49"/>
        <v>1.000000082740371E-10</v>
      </c>
      <c r="D162" s="18">
        <f t="shared" si="46"/>
        <v>381251909.24384427</v>
      </c>
      <c r="E162" s="18">
        <f t="shared" ref="E162:E190" si="51">C162*D162</f>
        <v>3.8125194078876871E-2</v>
      </c>
      <c r="F162" s="18">
        <f t="shared" si="39"/>
        <v>14269.617973075137</v>
      </c>
      <c r="G162" s="18">
        <f t="shared" si="40"/>
        <v>142696167924017.5</v>
      </c>
      <c r="H162" s="58">
        <f t="shared" si="41"/>
        <v>739.58879113813032</v>
      </c>
      <c r="I162" s="60">
        <f t="shared" si="42"/>
        <v>739.47338825077145</v>
      </c>
      <c r="J162" s="5">
        <f t="shared" si="50"/>
        <v>2.217072938362321E-7</v>
      </c>
      <c r="K162" s="106">
        <f t="shared" si="43"/>
        <v>739.47338802906415</v>
      </c>
      <c r="L162" s="18">
        <f t="shared" si="44"/>
        <v>14269.617968796852</v>
      </c>
      <c r="M162" s="18">
        <f t="shared" si="45"/>
        <v>0.73947338802906415</v>
      </c>
    </row>
    <row r="163" spans="1:13" s="17" customFormat="1" x14ac:dyDescent="0.25">
      <c r="B163" s="18">
        <f t="shared" ref="B163:B190" si="52">$B$161+B18</f>
        <v>1.4657526425623093</v>
      </c>
      <c r="C163" s="18">
        <f t="shared" si="49"/>
        <v>3.000000248221113E-10</v>
      </c>
      <c r="D163" s="18">
        <f t="shared" si="46"/>
        <v>381251909.24384427</v>
      </c>
      <c r="E163" s="18">
        <f t="shared" si="51"/>
        <v>0.11437558223663061</v>
      </c>
      <c r="F163" s="18">
        <f t="shared" si="39"/>
        <v>14269.732344379088</v>
      </c>
      <c r="G163" s="18">
        <f t="shared" si="40"/>
        <v>47565770545654.125</v>
      </c>
      <c r="H163" s="58">
        <f t="shared" si="41"/>
        <v>739.5947182554147</v>
      </c>
      <c r="I163" s="60">
        <f t="shared" si="42"/>
        <v>739.47931514634854</v>
      </c>
      <c r="J163" s="5">
        <f t="shared" si="50"/>
        <v>3.8401137516796041E-7</v>
      </c>
      <c r="K163" s="106">
        <f t="shared" si="43"/>
        <v>739.47931476233714</v>
      </c>
      <c r="L163" s="18">
        <f t="shared" si="44"/>
        <v>14269.73233696882</v>
      </c>
      <c r="M163" s="18">
        <f t="shared" si="45"/>
        <v>0.73947931476233719</v>
      </c>
    </row>
    <row r="164" spans="1:13" s="17" customFormat="1" x14ac:dyDescent="0.25">
      <c r="B164" s="18">
        <f t="shared" si="52"/>
        <v>1.4657526429623093</v>
      </c>
      <c r="C164" s="18">
        <f t="shared" si="49"/>
        <v>4.000000330961484E-10</v>
      </c>
      <c r="D164" s="18">
        <f t="shared" si="46"/>
        <v>381251909.24384427</v>
      </c>
      <c r="E164" s="18">
        <f t="shared" si="51"/>
        <v>0.15250077631550749</v>
      </c>
      <c r="F164" s="18">
        <f t="shared" si="39"/>
        <v>14269.884837745136</v>
      </c>
      <c r="G164" s="18">
        <f t="shared" si="40"/>
        <v>35674709142624.172</v>
      </c>
      <c r="H164" s="58">
        <f t="shared" si="41"/>
        <v>739.60262107846052</v>
      </c>
      <c r="I164" s="60">
        <f t="shared" si="42"/>
        <v>739.48721758538295</v>
      </c>
      <c r="J164" s="5">
        <f t="shared" si="50"/>
        <v>4.4342288023417359E-7</v>
      </c>
      <c r="K164" s="106">
        <f t="shared" si="43"/>
        <v>739.48721714196006</v>
      </c>
      <c r="L164" s="18">
        <f t="shared" si="44"/>
        <v>14269.884829188402</v>
      </c>
      <c r="M164" s="18">
        <f t="shared" si="45"/>
        <v>0.73948721714196008</v>
      </c>
    </row>
    <row r="165" spans="1:13" s="17" customFormat="1" x14ac:dyDescent="0.25">
      <c r="B165" s="18">
        <f t="shared" si="52"/>
        <v>1.4657526431623094</v>
      </c>
      <c r="C165" s="18">
        <f t="shared" si="49"/>
        <v>2.000000165480742E-10</v>
      </c>
      <c r="D165" s="18">
        <f t="shared" si="46"/>
        <v>381251909.24384427</v>
      </c>
      <c r="E165" s="18">
        <f t="shared" si="51"/>
        <v>7.6250388157753743E-2</v>
      </c>
      <c r="F165" s="18">
        <f t="shared" si="39"/>
        <v>14269.96107957656</v>
      </c>
      <c r="G165" s="18">
        <f t="shared" si="40"/>
        <v>71349799494373.922</v>
      </c>
      <c r="H165" s="58">
        <f t="shared" si="41"/>
        <v>739.60657248998348</v>
      </c>
      <c r="I165" s="60">
        <f t="shared" si="42"/>
        <v>739.49116855348279</v>
      </c>
      <c r="J165" s="5">
        <f t="shared" si="50"/>
        <v>3.1354900078268218E-7</v>
      </c>
      <c r="K165" s="106">
        <f t="shared" si="43"/>
        <v>739.49116823993381</v>
      </c>
      <c r="L165" s="18">
        <f t="shared" si="44"/>
        <v>14269.961073526003</v>
      </c>
      <c r="M165" s="18">
        <f t="shared" si="45"/>
        <v>0.73949116823993388</v>
      </c>
    </row>
    <row r="166" spans="1:13" s="17" customFormat="1" x14ac:dyDescent="0.25">
      <c r="B166" s="18">
        <f t="shared" si="52"/>
        <v>1.4657526521623092</v>
      </c>
      <c r="C166" s="18">
        <f t="shared" si="49"/>
        <v>8.9999998564849193E-9</v>
      </c>
      <c r="D166" s="18">
        <f t="shared" si="46"/>
        <v>381251909.24384427</v>
      </c>
      <c r="E166" s="18">
        <f t="shared" si="51"/>
        <v>3.4312671284791998</v>
      </c>
      <c r="F166" s="18">
        <f t="shared" si="39"/>
        <v>14273.392340654482</v>
      </c>
      <c r="G166" s="18">
        <f t="shared" si="40"/>
        <v>1585932507584.4126</v>
      </c>
      <c r="H166" s="58">
        <f t="shared" si="41"/>
        <v>739.78438599096705</v>
      </c>
      <c r="I166" s="60">
        <f t="shared" si="42"/>
        <v>739.66898174091727</v>
      </c>
      <c r="J166" s="5">
        <f t="shared" si="50"/>
        <v>2.1038562941450205E-6</v>
      </c>
      <c r="K166" s="106">
        <f t="shared" si="43"/>
        <v>739.66897963706094</v>
      </c>
      <c r="L166" s="18">
        <f t="shared" si="44"/>
        <v>14273.392300056366</v>
      </c>
      <c r="M166" s="18">
        <f t="shared" si="45"/>
        <v>0.73966897963706091</v>
      </c>
    </row>
    <row r="167" spans="1:13" s="17" customFormat="1" x14ac:dyDescent="0.25">
      <c r="B167" s="18">
        <f t="shared" si="52"/>
        <v>1.4657527421623093</v>
      </c>
      <c r="C167" s="18">
        <f t="shared" si="49"/>
        <v>9.0000000119161427E-8</v>
      </c>
      <c r="D167" s="18">
        <f t="shared" si="46"/>
        <v>381251909.24384427</v>
      </c>
      <c r="E167" s="18">
        <f t="shared" si="51"/>
        <v>34.312671877376509</v>
      </c>
      <c r="F167" s="18">
        <f t="shared" si="39"/>
        <v>14307.704971933743</v>
      </c>
      <c r="G167" s="18">
        <f t="shared" si="40"/>
        <v>158974499477.66794</v>
      </c>
      <c r="H167" s="58">
        <f t="shared" si="41"/>
        <v>741.56252103151098</v>
      </c>
      <c r="I167" s="60">
        <f t="shared" si="42"/>
        <v>741.44711467760499</v>
      </c>
      <c r="J167" s="5">
        <f t="shared" si="50"/>
        <v>6.6689712938118277E-6</v>
      </c>
      <c r="K167" s="106">
        <f t="shared" si="43"/>
        <v>741.44710800863368</v>
      </c>
      <c r="L167" s="18">
        <f t="shared" si="44"/>
        <v>14307.704843242605</v>
      </c>
      <c r="M167" s="18">
        <f t="shared" si="45"/>
        <v>0.74144710800863367</v>
      </c>
    </row>
    <row r="168" spans="1:13" s="17" customFormat="1" x14ac:dyDescent="0.25">
      <c r="B168" s="18">
        <f t="shared" si="52"/>
        <v>1.4657536421623092</v>
      </c>
      <c r="C168" s="18">
        <f t="shared" si="49"/>
        <v>8.9999999985934664E-7</v>
      </c>
      <c r="D168" s="18">
        <f t="shared" si="46"/>
        <v>381251909.24384427</v>
      </c>
      <c r="E168" s="18">
        <f t="shared" si="51"/>
        <v>343.12671826583551</v>
      </c>
      <c r="F168" s="18">
        <f t="shared" si="39"/>
        <v>14650.831561508441</v>
      </c>
      <c r="G168" s="18">
        <f t="shared" si="40"/>
        <v>16278701737.553438</v>
      </c>
      <c r="H168" s="58">
        <f t="shared" si="41"/>
        <v>759.34387141062871</v>
      </c>
      <c r="I168" s="60">
        <f t="shared" si="42"/>
        <v>759.2284583877514</v>
      </c>
      <c r="J168" s="5">
        <f t="shared" si="50"/>
        <v>2.1594897486767843E-5</v>
      </c>
      <c r="K168" s="106">
        <f t="shared" si="43"/>
        <v>759.22843679285393</v>
      </c>
      <c r="L168" s="18">
        <f t="shared" si="44"/>
        <v>14650.831144791702</v>
      </c>
      <c r="M168" s="18">
        <f t="shared" si="45"/>
        <v>0.7592284367928539</v>
      </c>
    </row>
    <row r="169" spans="1:13" s="17" customFormat="1" x14ac:dyDescent="0.25">
      <c r="A169" s="18">
        <v>7.4868119641229509E-6</v>
      </c>
      <c r="B169" s="18">
        <f t="shared" si="52"/>
        <v>1.4657601289742734</v>
      </c>
      <c r="C169" s="18">
        <f t="shared" si="49"/>
        <v>6.4868119642458311E-6</v>
      </c>
      <c r="D169" s="18">
        <f t="shared" si="46"/>
        <v>381251909.24384427</v>
      </c>
      <c r="E169" s="18">
        <f t="shared" si="51"/>
        <v>2473.1094462745345</v>
      </c>
      <c r="F169" s="18">
        <f t="shared" si="39"/>
        <v>17123.940591066235</v>
      </c>
      <c r="G169" s="18">
        <f t="shared" si="40"/>
        <v>2639808381.2896676</v>
      </c>
      <c r="H169" s="58">
        <f t="shared" si="41"/>
        <v>887.50417851922248</v>
      </c>
      <c r="I169" s="60">
        <f t="shared" si="42"/>
        <v>887.38874390144758</v>
      </c>
      <c r="J169" s="5">
        <f t="shared" si="50"/>
        <v>6.7762119818178768E-5</v>
      </c>
      <c r="K169" s="106">
        <f t="shared" si="43"/>
        <v>887.3886761393278</v>
      </c>
      <c r="L169" s="18">
        <f t="shared" si="44"/>
        <v>17123.939283460608</v>
      </c>
      <c r="M169" s="18">
        <f t="shared" si="45"/>
        <v>0.88738867613932781</v>
      </c>
    </row>
    <row r="170" spans="1:13" x14ac:dyDescent="0.25">
      <c r="B170" s="5">
        <f t="shared" si="52"/>
        <v>1.4657626421623093</v>
      </c>
      <c r="C170" s="5">
        <f t="shared" si="49"/>
        <v>2.5131880359019476E-6</v>
      </c>
      <c r="D170" s="5">
        <f t="shared" si="46"/>
        <v>0</v>
      </c>
      <c r="E170" s="5">
        <f t="shared" si="51"/>
        <v>0</v>
      </c>
      <c r="F170" s="5">
        <f t="shared" si="39"/>
        <v>17123.939283460608</v>
      </c>
      <c r="G170" s="5">
        <f t="shared" si="40"/>
        <v>6813632342.2035818</v>
      </c>
      <c r="H170" s="58">
        <f t="shared" si="41"/>
        <v>887.50417851922248</v>
      </c>
      <c r="I170" s="60">
        <f t="shared" si="42"/>
        <v>887.3886761393278</v>
      </c>
      <c r="J170" s="5">
        <f t="shared" si="50"/>
        <v>4.2177786854055673E-5</v>
      </c>
      <c r="K170" s="106">
        <f t="shared" si="43"/>
        <v>887.3886339615409</v>
      </c>
      <c r="L170" s="5">
        <f t="shared" si="44"/>
        <v>17123.938469555855</v>
      </c>
      <c r="M170" s="5">
        <f t="shared" si="45"/>
        <v>0.88738863396154088</v>
      </c>
    </row>
    <row r="171" spans="1:13" x14ac:dyDescent="0.25">
      <c r="B171" s="5">
        <f t="shared" si="52"/>
        <v>1.4657726421623092</v>
      </c>
      <c r="C171" s="5">
        <f t="shared" si="49"/>
        <v>9.9999999998434674E-6</v>
      </c>
      <c r="D171" s="5">
        <f t="shared" si="46"/>
        <v>0</v>
      </c>
      <c r="E171" s="5">
        <f t="shared" si="51"/>
        <v>0</v>
      </c>
      <c r="F171" s="5">
        <f t="shared" si="39"/>
        <v>17123.938469555855</v>
      </c>
      <c r="G171" s="5">
        <f t="shared" si="40"/>
        <v>1712393846.9823899</v>
      </c>
      <c r="H171" s="58">
        <f t="shared" si="41"/>
        <v>887.50417851922248</v>
      </c>
      <c r="I171" s="60">
        <f t="shared" si="42"/>
        <v>887.38863396154079</v>
      </c>
      <c r="J171" s="5">
        <f t="shared" si="50"/>
        <v>8.4133949278645818E-5</v>
      </c>
      <c r="K171" s="106">
        <f t="shared" si="43"/>
        <v>887.38854982759153</v>
      </c>
      <c r="L171" s="5">
        <f t="shared" si="44"/>
        <v>17123.936846023036</v>
      </c>
      <c r="M171" s="5">
        <f t="shared" si="45"/>
        <v>0.88738854982759152</v>
      </c>
    </row>
    <row r="172" spans="1:13" x14ac:dyDescent="0.25">
      <c r="B172" s="5">
        <f t="shared" si="52"/>
        <v>1.4658026421623094</v>
      </c>
      <c r="C172" s="5">
        <f t="shared" si="49"/>
        <v>3.0000000000196536E-5</v>
      </c>
      <c r="D172" s="5">
        <f t="shared" si="46"/>
        <v>0</v>
      </c>
      <c r="E172" s="5">
        <f t="shared" si="51"/>
        <v>0</v>
      </c>
      <c r="F172" s="5">
        <f t="shared" si="39"/>
        <v>17123.936846023036</v>
      </c>
      <c r="G172" s="5">
        <f t="shared" si="40"/>
        <v>570797894.86369514</v>
      </c>
      <c r="H172" s="58">
        <f t="shared" si="41"/>
        <v>887.50417851922248</v>
      </c>
      <c r="I172" s="60">
        <f t="shared" si="42"/>
        <v>887.38854982759165</v>
      </c>
      <c r="J172" s="5">
        <f t="shared" si="50"/>
        <v>1.457242609774329E-4</v>
      </c>
      <c r="K172" s="106">
        <f t="shared" si="43"/>
        <v>887.38840410333069</v>
      </c>
      <c r="L172" s="5">
        <f t="shared" si="44"/>
        <v>17123.934033981972</v>
      </c>
      <c r="M172" s="5">
        <f t="shared" si="45"/>
        <v>0.88738840410333075</v>
      </c>
    </row>
    <row r="173" spans="1:13" x14ac:dyDescent="0.25">
      <c r="B173" s="5">
        <f t="shared" si="52"/>
        <v>1.4658326421623094</v>
      </c>
      <c r="C173" s="5">
        <f t="shared" si="49"/>
        <v>2.9999999999974492E-5</v>
      </c>
      <c r="D173" s="5">
        <f t="shared" si="46"/>
        <v>0</v>
      </c>
      <c r="E173" s="5">
        <f t="shared" si="51"/>
        <v>0</v>
      </c>
      <c r="F173" s="5">
        <f t="shared" si="39"/>
        <v>17123.934033981972</v>
      </c>
      <c r="G173" s="5">
        <f t="shared" si="40"/>
        <v>570797801.13321769</v>
      </c>
      <c r="H173" s="58">
        <f t="shared" si="41"/>
        <v>887.50417851922248</v>
      </c>
      <c r="I173" s="60">
        <f t="shared" si="42"/>
        <v>887.38840410333069</v>
      </c>
      <c r="J173" s="5">
        <f t="shared" si="50"/>
        <v>1.4572423704649668E-4</v>
      </c>
      <c r="K173" s="106">
        <f t="shared" si="43"/>
        <v>887.3882583790936</v>
      </c>
      <c r="L173" s="5">
        <f t="shared" si="44"/>
        <v>17123.93122194137</v>
      </c>
      <c r="M173" s="5">
        <f t="shared" si="45"/>
        <v>0.88738825837909363</v>
      </c>
    </row>
    <row r="174" spans="1:13" x14ac:dyDescent="0.25">
      <c r="B174" s="5">
        <f t="shared" si="52"/>
        <v>1.4658526421623093</v>
      </c>
      <c r="C174" s="5">
        <f t="shared" si="49"/>
        <v>1.9999999999908979E-5</v>
      </c>
      <c r="D174" s="5">
        <f t="shared" si="46"/>
        <v>0</v>
      </c>
      <c r="E174" s="5">
        <f t="shared" si="51"/>
        <v>0</v>
      </c>
      <c r="F174" s="5">
        <f t="shared" ref="F174:F237" si="53">E174+L173</f>
        <v>17123.93122194137</v>
      </c>
      <c r="G174" s="5">
        <f t="shared" ref="G174:G237" si="54">F174/C174</f>
        <v>856196561.10096502</v>
      </c>
      <c r="H174" s="58">
        <f t="shared" ref="H174:H237" si="55">C174*D174/$C$9/96485/$C$3+H173</f>
        <v>887.50417851922248</v>
      </c>
      <c r="I174" s="60">
        <f t="shared" ref="I174:I237" si="56">F174/$C$9/96485/0.0001</f>
        <v>887.3882583790936</v>
      </c>
      <c r="J174" s="5">
        <f t="shared" si="50"/>
        <v>1.1898332176746176E-4</v>
      </c>
      <c r="K174" s="106">
        <f t="shared" ref="K174:K237" si="57">I174-J174</f>
        <v>887.38813939577187</v>
      </c>
      <c r="L174" s="5">
        <f t="shared" ref="L174:L237" si="58">K174*0.0001*$C$9*96485</f>
        <v>17123.928925920212</v>
      </c>
      <c r="M174" s="5">
        <f t="shared" ref="M174:M237" si="59">K174*0.001</f>
        <v>0.88738813939577188</v>
      </c>
    </row>
    <row r="175" spans="1:13" x14ac:dyDescent="0.25">
      <c r="B175" s="5">
        <f t="shared" si="52"/>
        <v>1.4659526421623092</v>
      </c>
      <c r="C175" s="5">
        <f t="shared" si="49"/>
        <v>9.9999999999988987E-5</v>
      </c>
      <c r="D175" s="5">
        <f t="shared" ref="D175:D238" si="60">D146</f>
        <v>0</v>
      </c>
      <c r="E175" s="5">
        <f t="shared" si="51"/>
        <v>0</v>
      </c>
      <c r="F175" s="5">
        <f t="shared" si="53"/>
        <v>17123.928925920212</v>
      </c>
      <c r="G175" s="5">
        <f t="shared" si="54"/>
        <v>171239289.25922099</v>
      </c>
      <c r="H175" s="58">
        <f t="shared" si="55"/>
        <v>887.50417851922248</v>
      </c>
      <c r="I175" s="60">
        <f t="shared" si="56"/>
        <v>887.38813939577187</v>
      </c>
      <c r="J175" s="5">
        <f t="shared" si="50"/>
        <v>2.6605475998804791E-4</v>
      </c>
      <c r="K175" s="106">
        <f t="shared" si="57"/>
        <v>887.38787334101187</v>
      </c>
      <c r="L175" s="5">
        <f t="shared" si="58"/>
        <v>17123.923791861507</v>
      </c>
      <c r="M175" s="5">
        <f t="shared" si="59"/>
        <v>0.88738787334101188</v>
      </c>
    </row>
    <row r="176" spans="1:13" x14ac:dyDescent="0.25">
      <c r="B176" s="5">
        <f t="shared" si="52"/>
        <v>1.4662526421623092</v>
      </c>
      <c r="C176" s="5">
        <f t="shared" si="49"/>
        <v>2.9999999999996696E-4</v>
      </c>
      <c r="D176" s="5">
        <f t="shared" si="60"/>
        <v>0</v>
      </c>
      <c r="E176" s="5">
        <f t="shared" si="51"/>
        <v>0</v>
      </c>
      <c r="F176" s="5">
        <f t="shared" si="53"/>
        <v>17123.923791861507</v>
      </c>
      <c r="G176" s="5">
        <f t="shared" si="54"/>
        <v>57079745.972877979</v>
      </c>
      <c r="H176" s="58">
        <f t="shared" si="55"/>
        <v>887.50417851922248</v>
      </c>
      <c r="I176" s="60">
        <f t="shared" si="56"/>
        <v>887.38787334101187</v>
      </c>
      <c r="J176" s="5">
        <f t="shared" si="50"/>
        <v>4.6082022373269488E-4</v>
      </c>
      <c r="K176" s="106">
        <f t="shared" si="57"/>
        <v>887.38741252078819</v>
      </c>
      <c r="L176" s="5">
        <f t="shared" si="58"/>
        <v>17123.914899413652</v>
      </c>
      <c r="M176" s="5">
        <f t="shared" si="59"/>
        <v>0.88738741252078823</v>
      </c>
    </row>
    <row r="177" spans="1:13" x14ac:dyDescent="0.25">
      <c r="B177" s="5">
        <f t="shared" si="52"/>
        <v>1.4665526421623092</v>
      </c>
      <c r="C177" s="5">
        <f t="shared" si="49"/>
        <v>2.9999999999996696E-4</v>
      </c>
      <c r="D177" s="5">
        <f t="shared" si="60"/>
        <v>0</v>
      </c>
      <c r="E177" s="5">
        <f t="shared" si="51"/>
        <v>0</v>
      </c>
      <c r="F177" s="5">
        <f t="shared" si="53"/>
        <v>17123.914899413652</v>
      </c>
      <c r="G177" s="5">
        <f t="shared" si="54"/>
        <v>57079716.331385128</v>
      </c>
      <c r="H177" s="58">
        <f t="shared" si="55"/>
        <v>887.50417851922248</v>
      </c>
      <c r="I177" s="60">
        <f t="shared" si="56"/>
        <v>887.38741252078819</v>
      </c>
      <c r="J177" s="5">
        <f t="shared" si="50"/>
        <v>4.6081998442890803E-4</v>
      </c>
      <c r="K177" s="106">
        <f t="shared" si="57"/>
        <v>887.38695170080371</v>
      </c>
      <c r="L177" s="5">
        <f t="shared" si="58"/>
        <v>17123.90600697041</v>
      </c>
      <c r="M177" s="5">
        <f t="shared" si="59"/>
        <v>0.88738695170080373</v>
      </c>
    </row>
    <row r="178" spans="1:13" x14ac:dyDescent="0.25">
      <c r="B178" s="5">
        <f t="shared" si="52"/>
        <v>1.4667526421623092</v>
      </c>
      <c r="C178" s="5">
        <f t="shared" si="49"/>
        <v>1.9999999999997797E-4</v>
      </c>
      <c r="D178" s="5">
        <f t="shared" si="60"/>
        <v>0</v>
      </c>
      <c r="E178" s="5">
        <f t="shared" si="51"/>
        <v>0</v>
      </c>
      <c r="F178" s="5">
        <f t="shared" si="53"/>
        <v>17123.90600697041</v>
      </c>
      <c r="G178" s="5">
        <f t="shared" si="54"/>
        <v>85619530.034861475</v>
      </c>
      <c r="H178" s="58">
        <f t="shared" si="55"/>
        <v>887.50417851922248</v>
      </c>
      <c r="I178" s="60">
        <f t="shared" si="56"/>
        <v>887.38695170080371</v>
      </c>
      <c r="J178" s="5">
        <f t="shared" si="50"/>
        <v>3.7625774631874889E-4</v>
      </c>
      <c r="K178" s="106">
        <f t="shared" si="57"/>
        <v>887.38657544305738</v>
      </c>
      <c r="L178" s="5">
        <f t="shared" si="58"/>
        <v>17123.898746324678</v>
      </c>
      <c r="M178" s="5">
        <f t="shared" si="59"/>
        <v>0.88738657544305743</v>
      </c>
    </row>
    <row r="179" spans="1:13" x14ac:dyDescent="0.25">
      <c r="B179" s="5">
        <f t="shared" si="52"/>
        <v>1.4677526421623093</v>
      </c>
      <c r="C179" s="5">
        <f t="shared" si="49"/>
        <v>1.0000000000001119E-3</v>
      </c>
      <c r="D179" s="5">
        <f t="shared" si="60"/>
        <v>0</v>
      </c>
      <c r="E179" s="5">
        <f t="shared" si="51"/>
        <v>0</v>
      </c>
      <c r="F179" s="5">
        <f t="shared" si="53"/>
        <v>17123.898746324678</v>
      </c>
      <c r="G179" s="5">
        <f t="shared" si="54"/>
        <v>17123898.746322762</v>
      </c>
      <c r="H179" s="58">
        <f t="shared" si="55"/>
        <v>887.50417851922248</v>
      </c>
      <c r="I179" s="60">
        <f t="shared" si="56"/>
        <v>887.38657544305738</v>
      </c>
      <c r="J179" s="5">
        <f t="shared" si="50"/>
        <v>8.4133754109703431E-4</v>
      </c>
      <c r="K179" s="106">
        <f t="shared" si="57"/>
        <v>887.38573410551624</v>
      </c>
      <c r="L179" s="5">
        <f t="shared" si="58"/>
        <v>17123.882511034146</v>
      </c>
      <c r="M179" s="5">
        <f t="shared" si="59"/>
        <v>0.88738573410551624</v>
      </c>
    </row>
    <row r="180" spans="1:13" x14ac:dyDescent="0.25">
      <c r="B180" s="5">
        <f t="shared" si="52"/>
        <v>1.4707526421623092</v>
      </c>
      <c r="C180" s="5">
        <f t="shared" si="49"/>
        <v>2.9999999999998916E-3</v>
      </c>
      <c r="D180" s="5">
        <f t="shared" si="60"/>
        <v>0</v>
      </c>
      <c r="E180" s="5">
        <f t="shared" si="51"/>
        <v>0</v>
      </c>
      <c r="F180" s="5">
        <f t="shared" si="53"/>
        <v>17123.882511034146</v>
      </c>
      <c r="G180" s="5">
        <f t="shared" si="54"/>
        <v>5707960.8370115878</v>
      </c>
      <c r="H180" s="58">
        <f t="shared" si="55"/>
        <v>887.50417851922248</v>
      </c>
      <c r="I180" s="60">
        <f t="shared" si="56"/>
        <v>887.38573410551612</v>
      </c>
      <c r="J180" s="5">
        <f t="shared" si="50"/>
        <v>1.4572379858759862E-3</v>
      </c>
      <c r="K180" s="106">
        <f t="shared" si="57"/>
        <v>887.38427686753028</v>
      </c>
      <c r="L180" s="5">
        <f t="shared" si="58"/>
        <v>17123.854390712735</v>
      </c>
      <c r="M180" s="5">
        <f t="shared" si="59"/>
        <v>0.8873842768675303</v>
      </c>
    </row>
    <row r="181" spans="1:13" x14ac:dyDescent="0.25">
      <c r="B181" s="5">
        <f t="shared" si="52"/>
        <v>1.4737526421623093</v>
      </c>
      <c r="C181" s="5">
        <f t="shared" si="49"/>
        <v>3.0000000000001137E-3</v>
      </c>
      <c r="D181" s="5">
        <f t="shared" si="60"/>
        <v>0</v>
      </c>
      <c r="E181" s="5">
        <f t="shared" si="51"/>
        <v>0</v>
      </c>
      <c r="F181" s="5">
        <f t="shared" si="53"/>
        <v>17123.854390712735</v>
      </c>
      <c r="G181" s="5">
        <f t="shared" si="54"/>
        <v>5707951.4635706954</v>
      </c>
      <c r="H181" s="58">
        <f t="shared" si="55"/>
        <v>887.50417851922248</v>
      </c>
      <c r="I181" s="60">
        <f t="shared" si="56"/>
        <v>887.38427686753039</v>
      </c>
      <c r="J181" s="5">
        <f t="shared" si="50"/>
        <v>1.4572355928439396E-3</v>
      </c>
      <c r="K181" s="106">
        <f t="shared" si="57"/>
        <v>887.38281963193754</v>
      </c>
      <c r="L181" s="5">
        <f t="shared" si="58"/>
        <v>17123.826270437501</v>
      </c>
      <c r="M181" s="5">
        <f t="shared" si="59"/>
        <v>0.88738281963193755</v>
      </c>
    </row>
    <row r="182" spans="1:13" x14ac:dyDescent="0.25">
      <c r="B182" s="5">
        <f t="shared" si="52"/>
        <v>1.4757526421623093</v>
      </c>
      <c r="C182" s="5">
        <f t="shared" si="49"/>
        <v>2.0000000000000018E-3</v>
      </c>
      <c r="D182" s="5">
        <f t="shared" si="60"/>
        <v>0</v>
      </c>
      <c r="E182" s="5">
        <f t="shared" si="51"/>
        <v>0</v>
      </c>
      <c r="F182" s="5">
        <f t="shared" si="53"/>
        <v>17123.826270437501</v>
      </c>
      <c r="G182" s="5">
        <f t="shared" si="54"/>
        <v>8561913.1352187432</v>
      </c>
      <c r="H182" s="58">
        <f t="shared" si="55"/>
        <v>887.50417851922248</v>
      </c>
      <c r="I182" s="60">
        <f t="shared" si="56"/>
        <v>887.38281963193754</v>
      </c>
      <c r="J182" s="5">
        <f t="shared" si="50"/>
        <v>1.189825925263923E-3</v>
      </c>
      <c r="K182" s="106">
        <f t="shared" si="57"/>
        <v>887.38162980601226</v>
      </c>
      <c r="L182" s="5">
        <f t="shared" si="58"/>
        <v>17123.80331036662</v>
      </c>
      <c r="M182" s="5">
        <f t="shared" si="59"/>
        <v>0.88738162980601232</v>
      </c>
    </row>
    <row r="183" spans="1:13" x14ac:dyDescent="0.25">
      <c r="B183" s="5">
        <f t="shared" si="52"/>
        <v>1.4857526421623093</v>
      </c>
      <c r="C183" s="5">
        <f t="shared" si="49"/>
        <v>1.0000000000000009E-2</v>
      </c>
      <c r="D183" s="5">
        <f t="shared" si="60"/>
        <v>0</v>
      </c>
      <c r="E183" s="5">
        <f t="shared" si="51"/>
        <v>0</v>
      </c>
      <c r="F183" s="5">
        <f t="shared" si="53"/>
        <v>17123.80331036662</v>
      </c>
      <c r="G183" s="5">
        <f t="shared" si="54"/>
        <v>1712380.3310366606</v>
      </c>
      <c r="H183" s="58">
        <f t="shared" si="55"/>
        <v>887.50417851922248</v>
      </c>
      <c r="I183" s="60">
        <f t="shared" si="56"/>
        <v>887.38162980601226</v>
      </c>
      <c r="J183" s="5">
        <f t="shared" si="50"/>
        <v>2.6605280829717992E-3</v>
      </c>
      <c r="K183" s="106">
        <f t="shared" si="57"/>
        <v>887.37896927792929</v>
      </c>
      <c r="L183" s="5">
        <f t="shared" si="58"/>
        <v>17123.751970156201</v>
      </c>
      <c r="M183" s="5">
        <f t="shared" si="59"/>
        <v>0.88737896927792925</v>
      </c>
    </row>
    <row r="184" spans="1:13" x14ac:dyDescent="0.25">
      <c r="B184" s="5">
        <f t="shared" si="52"/>
        <v>1.5157526421623093</v>
      </c>
      <c r="C184" s="5">
        <f t="shared" si="49"/>
        <v>3.0000000000000027E-2</v>
      </c>
      <c r="D184" s="5">
        <f t="shared" si="60"/>
        <v>0</v>
      </c>
      <c r="E184" s="5">
        <f t="shared" si="51"/>
        <v>0</v>
      </c>
      <c r="F184" s="5">
        <f t="shared" si="53"/>
        <v>17123.751970156201</v>
      </c>
      <c r="G184" s="5">
        <f t="shared" si="54"/>
        <v>570791.73233853956</v>
      </c>
      <c r="H184" s="58">
        <f t="shared" si="55"/>
        <v>887.50417851922248</v>
      </c>
      <c r="I184" s="60">
        <f t="shared" si="56"/>
        <v>887.37896927792917</v>
      </c>
      <c r="J184" s="5">
        <f t="shared" si="50"/>
        <v>4.6081559985576082E-3</v>
      </c>
      <c r="K184" s="106">
        <f t="shared" si="57"/>
        <v>887.37436112193063</v>
      </c>
      <c r="L184" s="5">
        <f t="shared" si="58"/>
        <v>17123.663046569895</v>
      </c>
      <c r="M184" s="5">
        <f t="shared" si="59"/>
        <v>0.88737436112193069</v>
      </c>
    </row>
    <row r="185" spans="1:13" x14ac:dyDescent="0.25">
      <c r="B185" s="5">
        <f t="shared" si="52"/>
        <v>1.5457526421623093</v>
      </c>
      <c r="C185" s="5">
        <f t="shared" si="49"/>
        <v>3.0000000000000027E-2</v>
      </c>
      <c r="D185" s="5">
        <f t="shared" si="60"/>
        <v>0</v>
      </c>
      <c r="E185" s="5">
        <f t="shared" si="51"/>
        <v>0</v>
      </c>
      <c r="F185" s="5">
        <f t="shared" si="53"/>
        <v>17123.663046569895</v>
      </c>
      <c r="G185" s="5">
        <f t="shared" si="54"/>
        <v>570788.768218996</v>
      </c>
      <c r="H185" s="58">
        <f t="shared" si="55"/>
        <v>887.50417851922248</v>
      </c>
      <c r="I185" s="60">
        <f t="shared" si="56"/>
        <v>887.37436112193063</v>
      </c>
      <c r="J185" s="5">
        <f t="shared" si="50"/>
        <v>4.6081320684190291E-3</v>
      </c>
      <c r="K185" s="106">
        <f t="shared" si="57"/>
        <v>887.36975298986226</v>
      </c>
      <c r="L185" s="5">
        <f t="shared" si="58"/>
        <v>17123.574123445374</v>
      </c>
      <c r="M185" s="5">
        <f t="shared" si="59"/>
        <v>0.88736975298986231</v>
      </c>
    </row>
    <row r="186" spans="1:13" x14ac:dyDescent="0.25">
      <c r="B186" s="5">
        <f t="shared" si="52"/>
        <v>1.5657526421623094</v>
      </c>
      <c r="C186" s="5">
        <f t="shared" si="49"/>
        <v>2.0000000000000018E-2</v>
      </c>
      <c r="D186" s="5">
        <f t="shared" si="60"/>
        <v>0</v>
      </c>
      <c r="E186" s="5">
        <f t="shared" si="51"/>
        <v>0</v>
      </c>
      <c r="F186" s="5">
        <f t="shared" si="53"/>
        <v>17123.574123445374</v>
      </c>
      <c r="G186" s="5">
        <f t="shared" si="54"/>
        <v>856178.70617226791</v>
      </c>
      <c r="H186" s="58">
        <f t="shared" si="55"/>
        <v>887.50417851922248</v>
      </c>
      <c r="I186" s="60">
        <f t="shared" si="56"/>
        <v>887.36975298986226</v>
      </c>
      <c r="J186" s="5">
        <f t="shared" si="50"/>
        <v>3.762504539552681E-3</v>
      </c>
      <c r="K186" s="106">
        <f t="shared" si="57"/>
        <v>887.36599048532275</v>
      </c>
      <c r="L186" s="5">
        <f t="shared" si="58"/>
        <v>17123.501518395275</v>
      </c>
      <c r="M186" s="5">
        <f t="shared" si="59"/>
        <v>0.88736599048532272</v>
      </c>
    </row>
    <row r="187" spans="1:13" x14ac:dyDescent="0.25">
      <c r="B187" s="5">
        <f t="shared" si="52"/>
        <v>1.6157526421623092</v>
      </c>
      <c r="C187" s="5">
        <f t="shared" si="49"/>
        <v>4.9999999999999822E-2</v>
      </c>
      <c r="D187" s="5">
        <f t="shared" si="60"/>
        <v>0</v>
      </c>
      <c r="E187" s="5">
        <f t="shared" si="51"/>
        <v>0</v>
      </c>
      <c r="F187" s="5">
        <f t="shared" si="53"/>
        <v>17123.501518395275</v>
      </c>
      <c r="G187" s="5">
        <f t="shared" si="54"/>
        <v>342470.03036790673</v>
      </c>
      <c r="H187" s="58">
        <f t="shared" si="55"/>
        <v>887.50417851922248</v>
      </c>
      <c r="I187" s="60">
        <f t="shared" si="56"/>
        <v>887.36599048532287</v>
      </c>
      <c r="J187" s="5">
        <f t="shared" si="50"/>
        <v>5.9490168015358712E-3</v>
      </c>
      <c r="K187" s="106">
        <f t="shared" si="57"/>
        <v>887.36004146852133</v>
      </c>
      <c r="L187" s="5">
        <f t="shared" si="58"/>
        <v>17123.386720218055</v>
      </c>
      <c r="M187" s="5">
        <f t="shared" si="59"/>
        <v>0.88736004146852132</v>
      </c>
    </row>
    <row r="188" spans="1:13" x14ac:dyDescent="0.25">
      <c r="A188" t="s">
        <v>226</v>
      </c>
      <c r="B188" s="5">
        <f t="shared" si="52"/>
        <v>1.6657526421623092</v>
      </c>
      <c r="C188" s="5">
        <f t="shared" si="49"/>
        <v>5.0000000000000044E-2</v>
      </c>
      <c r="D188" s="5">
        <f t="shared" si="60"/>
        <v>0</v>
      </c>
      <c r="E188" s="5">
        <f t="shared" si="51"/>
        <v>0</v>
      </c>
      <c r="F188" s="5">
        <f t="shared" si="53"/>
        <v>17123.386720218055</v>
      </c>
      <c r="G188" s="5">
        <f t="shared" si="54"/>
        <v>342467.73440436082</v>
      </c>
      <c r="H188" s="58">
        <f t="shared" si="55"/>
        <v>887.50417851922248</v>
      </c>
      <c r="I188" s="60">
        <f t="shared" si="56"/>
        <v>887.36004146852133</v>
      </c>
      <c r="J188" s="5">
        <f t="shared" si="50"/>
        <v>5.948976918554923E-3</v>
      </c>
      <c r="K188" s="106">
        <f t="shared" si="57"/>
        <v>887.35409249160273</v>
      </c>
      <c r="L188" s="5">
        <f t="shared" si="58"/>
        <v>17123.271922810458</v>
      </c>
      <c r="M188" s="5">
        <f t="shared" si="59"/>
        <v>0.8873540924916028</v>
      </c>
    </row>
    <row r="189" spans="1:13" x14ac:dyDescent="0.25">
      <c r="A189" s="5">
        <f>(A169+A190)*6</f>
        <v>1.758894186420414</v>
      </c>
      <c r="B189" s="5">
        <f t="shared" si="52"/>
        <v>1.7157526421623093</v>
      </c>
      <c r="C189" s="5">
        <f t="shared" si="49"/>
        <v>5.0000000000000044E-2</v>
      </c>
      <c r="D189" s="5">
        <f t="shared" si="60"/>
        <v>0</v>
      </c>
      <c r="E189" s="5">
        <f t="shared" si="51"/>
        <v>0</v>
      </c>
      <c r="F189" s="5">
        <f t="shared" si="53"/>
        <v>17123.271922810458</v>
      </c>
      <c r="G189" s="5">
        <f t="shared" si="54"/>
        <v>342465.43845620885</v>
      </c>
      <c r="H189" s="58">
        <f t="shared" si="55"/>
        <v>887.50417851922248</v>
      </c>
      <c r="I189" s="60">
        <f t="shared" si="56"/>
        <v>887.35409249160273</v>
      </c>
      <c r="J189" s="5">
        <f t="shared" si="50"/>
        <v>5.9489370358413408E-3</v>
      </c>
      <c r="K189" s="106">
        <f t="shared" si="57"/>
        <v>887.34814355456683</v>
      </c>
      <c r="L189" s="5">
        <f t="shared" si="58"/>
        <v>17123.157126172478</v>
      </c>
      <c r="M189" s="5">
        <f t="shared" si="59"/>
        <v>0.88734814355456682</v>
      </c>
    </row>
    <row r="190" spans="1:13" x14ac:dyDescent="0.25">
      <c r="A190" s="79">
        <v>0.2931415442581049</v>
      </c>
      <c r="B190" s="5">
        <f t="shared" si="52"/>
        <v>1.7589016732323783</v>
      </c>
      <c r="C190" s="5">
        <f t="shared" si="49"/>
        <v>4.3149031070069066E-2</v>
      </c>
      <c r="D190" s="5">
        <f t="shared" si="60"/>
        <v>0</v>
      </c>
      <c r="E190" s="5">
        <f t="shared" si="51"/>
        <v>0</v>
      </c>
      <c r="F190" s="5">
        <f t="shared" si="53"/>
        <v>17123.157126172478</v>
      </c>
      <c r="G190" s="5">
        <f t="shared" si="54"/>
        <v>396837.58132057334</v>
      </c>
      <c r="H190" s="58">
        <f t="shared" si="55"/>
        <v>887.50417851922248</v>
      </c>
      <c r="I190" s="60">
        <f t="shared" si="56"/>
        <v>887.34814355456695</v>
      </c>
      <c r="J190" s="5">
        <f t="shared" si="50"/>
        <v>5.5263321334610999E-3</v>
      </c>
      <c r="K190" s="106">
        <f t="shared" si="57"/>
        <v>887.34261722243343</v>
      </c>
      <c r="L190" s="5">
        <f t="shared" si="58"/>
        <v>17123.050484541298</v>
      </c>
      <c r="M190" s="5">
        <f t="shared" si="59"/>
        <v>0.88734261722243346</v>
      </c>
    </row>
    <row r="191" spans="1:13" s="17" customFormat="1" x14ac:dyDescent="0.25">
      <c r="B191" s="18">
        <f>$B$190+B17</f>
        <v>1.7589016733323783</v>
      </c>
      <c r="C191" s="18">
        <f t="shared" si="49"/>
        <v>1.000000082740371E-10</v>
      </c>
      <c r="D191" s="18">
        <f t="shared" si="60"/>
        <v>381251909.24384427</v>
      </c>
      <c r="E191" s="18">
        <f t="shared" ref="E191:E248" si="61">C191*D191</f>
        <v>3.8125194078876871E-2</v>
      </c>
      <c r="F191" s="18">
        <f t="shared" si="53"/>
        <v>17123.088609735376</v>
      </c>
      <c r="G191" s="18">
        <f t="shared" si="54"/>
        <v>171230871929647.88</v>
      </c>
      <c r="H191" s="58">
        <f t="shared" si="55"/>
        <v>887.5061542249839</v>
      </c>
      <c r="I191" s="60">
        <f t="shared" si="56"/>
        <v>887.34459292819474</v>
      </c>
      <c r="J191" s="5">
        <f t="shared" si="50"/>
        <v>2.6604171498813608E-7</v>
      </c>
      <c r="K191" s="106">
        <f t="shared" si="57"/>
        <v>887.34459266215299</v>
      </c>
      <c r="L191" s="18">
        <f t="shared" si="58"/>
        <v>17123.088604601566</v>
      </c>
      <c r="M191" s="18">
        <f t="shared" si="59"/>
        <v>0.88734459266215304</v>
      </c>
    </row>
    <row r="192" spans="1:13" s="17" customFormat="1" x14ac:dyDescent="0.25">
      <c r="B192" s="18">
        <f t="shared" ref="B192:B219" si="62">$B$190+B18</f>
        <v>1.7589016736323784</v>
      </c>
      <c r="C192" s="18">
        <f t="shared" si="49"/>
        <v>3.000000248221113E-10</v>
      </c>
      <c r="D192" s="18">
        <f t="shared" si="60"/>
        <v>381251909.24384427</v>
      </c>
      <c r="E192" s="18">
        <f t="shared" si="61"/>
        <v>0.11437558223663061</v>
      </c>
      <c r="F192" s="18">
        <f t="shared" si="53"/>
        <v>17123.202980183803</v>
      </c>
      <c r="G192" s="18">
        <f t="shared" si="54"/>
        <v>57077338544679.18</v>
      </c>
      <c r="H192" s="58">
        <f t="shared" si="55"/>
        <v>887.51208134226829</v>
      </c>
      <c r="I192" s="60">
        <f t="shared" si="56"/>
        <v>887.35051977943726</v>
      </c>
      <c r="J192" s="5">
        <f t="shared" si="50"/>
        <v>4.608008451041915E-7</v>
      </c>
      <c r="K192" s="106">
        <f t="shared" si="57"/>
        <v>887.35051931863643</v>
      </c>
      <c r="L192" s="18">
        <f t="shared" si="58"/>
        <v>17123.202971291728</v>
      </c>
      <c r="M192" s="18">
        <f t="shared" si="59"/>
        <v>0.8873505193186364</v>
      </c>
    </row>
    <row r="193" spans="1:13" s="17" customFormat="1" x14ac:dyDescent="0.25">
      <c r="B193" s="18">
        <f t="shared" si="62"/>
        <v>1.7589016740323784</v>
      </c>
      <c r="C193" s="18">
        <f t="shared" si="49"/>
        <v>4.000000330961484E-10</v>
      </c>
      <c r="D193" s="18">
        <f t="shared" si="60"/>
        <v>381251909.24384427</v>
      </c>
      <c r="E193" s="18">
        <f t="shared" si="61"/>
        <v>0.15250077631550749</v>
      </c>
      <c r="F193" s="18">
        <f t="shared" si="53"/>
        <v>17123.355472068044</v>
      </c>
      <c r="G193" s="18">
        <f t="shared" si="54"/>
        <v>42808385138188.445</v>
      </c>
      <c r="H193" s="58">
        <f t="shared" si="55"/>
        <v>887.5199841653141</v>
      </c>
      <c r="I193" s="60">
        <f t="shared" si="56"/>
        <v>887.35842214168235</v>
      </c>
      <c r="J193" s="5">
        <f t="shared" si="50"/>
        <v>5.3209172246535132E-7</v>
      </c>
      <c r="K193" s="106">
        <f t="shared" si="57"/>
        <v>887.35842160959066</v>
      </c>
      <c r="L193" s="18">
        <f t="shared" si="58"/>
        <v>17123.355461800271</v>
      </c>
      <c r="M193" s="18">
        <f t="shared" si="59"/>
        <v>0.88735842160959066</v>
      </c>
    </row>
    <row r="194" spans="1:13" s="17" customFormat="1" x14ac:dyDescent="0.25">
      <c r="B194" s="18">
        <f t="shared" si="62"/>
        <v>1.7589016742323784</v>
      </c>
      <c r="C194" s="18">
        <f t="shared" si="49"/>
        <v>2.000000165480742E-10</v>
      </c>
      <c r="D194" s="18">
        <f t="shared" si="60"/>
        <v>381251909.24384427</v>
      </c>
      <c r="E194" s="18">
        <f t="shared" si="61"/>
        <v>7.6250388157753743E-2</v>
      </c>
      <c r="F194" s="18">
        <f t="shared" si="53"/>
        <v>17123.431712188427</v>
      </c>
      <c r="G194" s="18">
        <f t="shared" si="54"/>
        <v>85617151476947.25</v>
      </c>
      <c r="H194" s="58">
        <f t="shared" si="55"/>
        <v>887.52393557683706</v>
      </c>
      <c r="I194" s="60">
        <f t="shared" si="56"/>
        <v>887.3623730211134</v>
      </c>
      <c r="J194" s="5">
        <f t="shared" si="50"/>
        <v>3.7624734036671194E-7</v>
      </c>
      <c r="K194" s="106">
        <f t="shared" si="57"/>
        <v>887.36237264486601</v>
      </c>
      <c r="L194" s="18">
        <f t="shared" si="58"/>
        <v>17123.431704927982</v>
      </c>
      <c r="M194" s="18">
        <f t="shared" si="59"/>
        <v>0.88736237264486606</v>
      </c>
    </row>
    <row r="195" spans="1:13" s="17" customFormat="1" x14ac:dyDescent="0.25">
      <c r="B195" s="18">
        <f t="shared" si="62"/>
        <v>1.7589016832323783</v>
      </c>
      <c r="C195" s="18">
        <f t="shared" si="49"/>
        <v>8.9999998564849193E-9</v>
      </c>
      <c r="D195" s="18">
        <f t="shared" si="60"/>
        <v>381251909.24384427</v>
      </c>
      <c r="E195" s="18">
        <f t="shared" si="61"/>
        <v>3.4312671284791998</v>
      </c>
      <c r="F195" s="18">
        <f t="shared" si="53"/>
        <v>17126.86297205646</v>
      </c>
      <c r="G195" s="18">
        <f t="shared" si="54"/>
        <v>1902984805018.1643</v>
      </c>
      <c r="H195" s="58">
        <f t="shared" si="55"/>
        <v>887.70174907782064</v>
      </c>
      <c r="I195" s="60">
        <f t="shared" si="56"/>
        <v>887.5401861458497</v>
      </c>
      <c r="J195" s="5">
        <f t="shared" si="50"/>
        <v>2.5244495213720214E-6</v>
      </c>
      <c r="K195" s="106">
        <f t="shared" si="57"/>
        <v>887.54018362140016</v>
      </c>
      <c r="L195" s="18">
        <f t="shared" si="58"/>
        <v>17126.86292334216</v>
      </c>
      <c r="M195" s="18">
        <f t="shared" si="59"/>
        <v>0.88754018362140019</v>
      </c>
    </row>
    <row r="196" spans="1:13" s="17" customFormat="1" x14ac:dyDescent="0.25">
      <c r="B196" s="18">
        <f t="shared" si="62"/>
        <v>1.7589017732323784</v>
      </c>
      <c r="C196" s="18">
        <f t="shared" si="49"/>
        <v>9.0000000119161427E-8</v>
      </c>
      <c r="D196" s="18">
        <f t="shared" si="60"/>
        <v>381251909.24384427</v>
      </c>
      <c r="E196" s="18">
        <f t="shared" si="61"/>
        <v>34.312671877376509</v>
      </c>
      <c r="F196" s="18">
        <f t="shared" si="53"/>
        <v>17161.175595219538</v>
      </c>
      <c r="G196" s="18">
        <f t="shared" si="54"/>
        <v>190679728583.30966</v>
      </c>
      <c r="H196" s="58">
        <f t="shared" si="55"/>
        <v>889.47988411836457</v>
      </c>
      <c r="I196" s="60">
        <f t="shared" si="56"/>
        <v>889.3183186619442</v>
      </c>
      <c r="J196" s="5">
        <f t="shared" si="50"/>
        <v>7.999003867991777E-6</v>
      </c>
      <c r="K196" s="106">
        <f t="shared" si="57"/>
        <v>889.31831066294035</v>
      </c>
      <c r="L196" s="18">
        <f t="shared" si="58"/>
        <v>17161.17544086276</v>
      </c>
      <c r="M196" s="18">
        <f t="shared" si="59"/>
        <v>0.88931831066294031</v>
      </c>
    </row>
    <row r="197" spans="1:13" s="17" customFormat="1" x14ac:dyDescent="0.25">
      <c r="B197" s="18">
        <f t="shared" si="62"/>
        <v>1.7589026732323783</v>
      </c>
      <c r="C197" s="18">
        <f t="shared" si="49"/>
        <v>8.9999999985934664E-7</v>
      </c>
      <c r="D197" s="18">
        <f t="shared" si="60"/>
        <v>381251909.24384427</v>
      </c>
      <c r="E197" s="18">
        <f t="shared" si="61"/>
        <v>343.12671826583551</v>
      </c>
      <c r="F197" s="18">
        <f t="shared" si="53"/>
        <v>17504.302159128594</v>
      </c>
      <c r="G197" s="18">
        <f t="shared" si="54"/>
        <v>19449224624.293549</v>
      </c>
      <c r="H197" s="58">
        <f t="shared" si="55"/>
        <v>907.26123449748229</v>
      </c>
      <c r="I197" s="60">
        <f t="shared" si="56"/>
        <v>907.09966104205796</v>
      </c>
      <c r="J197" s="5">
        <f t="shared" si="50"/>
        <v>2.5800829742449919E-5</v>
      </c>
      <c r="K197" s="106">
        <f t="shared" si="57"/>
        <v>907.09963524122827</v>
      </c>
      <c r="L197" s="18">
        <f t="shared" si="58"/>
        <v>17504.301661249981</v>
      </c>
      <c r="M197" s="18">
        <f t="shared" si="59"/>
        <v>0.90709963524122827</v>
      </c>
    </row>
    <row r="198" spans="1:13" s="17" customFormat="1" x14ac:dyDescent="0.25">
      <c r="A198" s="18">
        <v>7.4868119641229509E-6</v>
      </c>
      <c r="B198" s="18">
        <f t="shared" si="62"/>
        <v>1.7589091600443425</v>
      </c>
      <c r="C198" s="18">
        <f t="shared" si="49"/>
        <v>6.4868119642458311E-6</v>
      </c>
      <c r="D198" s="18">
        <f t="shared" si="60"/>
        <v>381251909.24384427</v>
      </c>
      <c r="E198" s="18">
        <f t="shared" si="61"/>
        <v>2473.1094462745345</v>
      </c>
      <c r="F198" s="18">
        <f t="shared" si="53"/>
        <v>19977.411107524516</v>
      </c>
      <c r="G198" s="18">
        <f t="shared" si="54"/>
        <v>3079696346.6239657</v>
      </c>
      <c r="H198" s="58">
        <f t="shared" si="55"/>
        <v>1035.4215416060761</v>
      </c>
      <c r="I198" s="60">
        <f t="shared" si="56"/>
        <v>1035.259942349822</v>
      </c>
      <c r="J198" s="5">
        <f t="shared" si="50"/>
        <v>7.9053750386832075E-5</v>
      </c>
      <c r="K198" s="106">
        <f t="shared" si="57"/>
        <v>1035.2598632960717</v>
      </c>
      <c r="L198" s="18">
        <f t="shared" si="58"/>
        <v>19977.409582024298</v>
      </c>
      <c r="M198" s="18">
        <f t="shared" si="59"/>
        <v>1.0352598632960717</v>
      </c>
    </row>
    <row r="199" spans="1:13" x14ac:dyDescent="0.25">
      <c r="B199" s="5">
        <f t="shared" si="62"/>
        <v>1.7589116732323784</v>
      </c>
      <c r="C199" s="5">
        <f t="shared" si="49"/>
        <v>2.5131880359019476E-6</v>
      </c>
      <c r="D199" s="5">
        <f t="shared" si="60"/>
        <v>0</v>
      </c>
      <c r="E199" s="5">
        <f t="shared" si="61"/>
        <v>0</v>
      </c>
      <c r="F199" s="5">
        <f t="shared" si="53"/>
        <v>19977.409582024298</v>
      </c>
      <c r="G199" s="5">
        <f t="shared" si="54"/>
        <v>7949030990.3750153</v>
      </c>
      <c r="H199" s="58">
        <f t="shared" si="55"/>
        <v>1035.4215416060761</v>
      </c>
      <c r="I199" s="60">
        <f t="shared" si="56"/>
        <v>1035.2598632960719</v>
      </c>
      <c r="J199" s="5">
        <f t="shared" si="50"/>
        <v>4.9206138219646099E-5</v>
      </c>
      <c r="K199" s="106">
        <f t="shared" si="57"/>
        <v>1035.2598140899336</v>
      </c>
      <c r="L199" s="5">
        <f t="shared" si="58"/>
        <v>19977.408632493447</v>
      </c>
      <c r="M199" s="5">
        <f t="shared" si="59"/>
        <v>1.0352598140899336</v>
      </c>
    </row>
    <row r="200" spans="1:13" x14ac:dyDescent="0.25">
      <c r="B200" s="5">
        <f t="shared" si="62"/>
        <v>1.7589216732323782</v>
      </c>
      <c r="C200" s="5">
        <f t="shared" si="49"/>
        <v>9.9999999998434674E-6</v>
      </c>
      <c r="D200" s="5">
        <f t="shared" si="60"/>
        <v>0</v>
      </c>
      <c r="E200" s="5">
        <f t="shared" si="61"/>
        <v>0</v>
      </c>
      <c r="F200" s="5">
        <f t="shared" si="53"/>
        <v>19977.408632493447</v>
      </c>
      <c r="G200" s="5">
        <f t="shared" si="54"/>
        <v>1997740863.2806158</v>
      </c>
      <c r="H200" s="58">
        <f t="shared" si="55"/>
        <v>1035.4215416060761</v>
      </c>
      <c r="I200" s="60">
        <f t="shared" si="56"/>
        <v>1035.2598140899336</v>
      </c>
      <c r="J200" s="5">
        <f t="shared" si="50"/>
        <v>9.815372132954058E-5</v>
      </c>
      <c r="K200" s="106">
        <f t="shared" si="57"/>
        <v>1035.2597159362122</v>
      </c>
      <c r="L200" s="5">
        <f t="shared" si="58"/>
        <v>19977.406738421087</v>
      </c>
      <c r="M200" s="5">
        <f t="shared" si="59"/>
        <v>1.0352597159362122</v>
      </c>
    </row>
    <row r="201" spans="1:13" x14ac:dyDescent="0.25">
      <c r="B201" s="5">
        <f t="shared" si="62"/>
        <v>1.7589516732323784</v>
      </c>
      <c r="C201" s="5">
        <f t="shared" si="49"/>
        <v>3.0000000000196536E-5</v>
      </c>
      <c r="D201" s="5">
        <f t="shared" si="60"/>
        <v>0</v>
      </c>
      <c r="E201" s="5">
        <f t="shared" si="61"/>
        <v>0</v>
      </c>
      <c r="F201" s="5">
        <f t="shared" si="53"/>
        <v>19977.406738421087</v>
      </c>
      <c r="G201" s="5">
        <f t="shared" si="54"/>
        <v>665913557.94300699</v>
      </c>
      <c r="H201" s="58">
        <f t="shared" si="55"/>
        <v>1035.4215416060761</v>
      </c>
      <c r="I201" s="60">
        <f t="shared" si="56"/>
        <v>1035.2597159362122</v>
      </c>
      <c r="J201" s="5">
        <f t="shared" si="50"/>
        <v>1.7000721617810183E-4</v>
      </c>
      <c r="K201" s="106">
        <f t="shared" si="57"/>
        <v>1035.259545928996</v>
      </c>
      <c r="L201" s="5">
        <f t="shared" si="58"/>
        <v>19977.403457791836</v>
      </c>
      <c r="M201" s="5">
        <f t="shared" si="59"/>
        <v>1.0352595459289959</v>
      </c>
    </row>
    <row r="202" spans="1:13" x14ac:dyDescent="0.25">
      <c r="B202" s="5">
        <f t="shared" si="62"/>
        <v>1.7589816732323784</v>
      </c>
      <c r="C202" s="5">
        <f t="shared" si="49"/>
        <v>2.9999999999974492E-5</v>
      </c>
      <c r="D202" s="5">
        <f t="shared" si="60"/>
        <v>0</v>
      </c>
      <c r="E202" s="5">
        <f t="shared" si="61"/>
        <v>0</v>
      </c>
      <c r="F202" s="5">
        <f t="shared" si="53"/>
        <v>19977.403457791836</v>
      </c>
      <c r="G202" s="5">
        <f t="shared" si="54"/>
        <v>665913448.59362745</v>
      </c>
      <c r="H202" s="58">
        <f t="shared" si="55"/>
        <v>1035.4215416060761</v>
      </c>
      <c r="I202" s="60">
        <f t="shared" si="56"/>
        <v>1035.259545928996</v>
      </c>
      <c r="J202" s="5">
        <f t="shared" si="50"/>
        <v>1.7000718825940233E-4</v>
      </c>
      <c r="K202" s="106">
        <f t="shared" si="57"/>
        <v>1035.2593759218078</v>
      </c>
      <c r="L202" s="5">
        <f t="shared" si="58"/>
        <v>19977.400177163123</v>
      </c>
      <c r="M202" s="5">
        <f t="shared" si="59"/>
        <v>1.0352593759218078</v>
      </c>
    </row>
    <row r="203" spans="1:13" x14ac:dyDescent="0.25">
      <c r="B203" s="5">
        <f t="shared" si="62"/>
        <v>1.7590016732323783</v>
      </c>
      <c r="C203" s="5">
        <f t="shared" si="49"/>
        <v>1.9999999999908979E-5</v>
      </c>
      <c r="D203" s="5">
        <f t="shared" si="60"/>
        <v>0</v>
      </c>
      <c r="E203" s="5">
        <f t="shared" si="61"/>
        <v>0</v>
      </c>
      <c r="F203" s="5">
        <f t="shared" si="53"/>
        <v>19977.400177163123</v>
      </c>
      <c r="G203" s="5">
        <f t="shared" si="54"/>
        <v>998870008.86270201</v>
      </c>
      <c r="H203" s="58">
        <f t="shared" si="55"/>
        <v>1035.4215416060761</v>
      </c>
      <c r="I203" s="60">
        <f t="shared" si="56"/>
        <v>1035.2593759218078</v>
      </c>
      <c r="J203" s="5">
        <f t="shared" si="50"/>
        <v>1.3881026515167618E-4</v>
      </c>
      <c r="K203" s="106">
        <f t="shared" si="57"/>
        <v>1035.2592371115427</v>
      </c>
      <c r="L203" s="5">
        <f t="shared" si="58"/>
        <v>19977.397498541442</v>
      </c>
      <c r="M203" s="5">
        <f t="shared" si="59"/>
        <v>1.0352592371115428</v>
      </c>
    </row>
    <row r="204" spans="1:13" x14ac:dyDescent="0.25">
      <c r="B204" s="5">
        <f t="shared" si="62"/>
        <v>1.7591016732323783</v>
      </c>
      <c r="C204" s="5">
        <f t="shared" si="49"/>
        <v>9.9999999999988987E-5</v>
      </c>
      <c r="D204" s="5">
        <f t="shared" si="60"/>
        <v>0</v>
      </c>
      <c r="E204" s="5">
        <f t="shared" si="61"/>
        <v>0</v>
      </c>
      <c r="F204" s="5">
        <f t="shared" si="53"/>
        <v>19977.397498541442</v>
      </c>
      <c r="G204" s="5">
        <f t="shared" si="54"/>
        <v>199773974.98543644</v>
      </c>
      <c r="H204" s="58">
        <f t="shared" si="55"/>
        <v>1035.4215416060761</v>
      </c>
      <c r="I204" s="60">
        <f t="shared" si="56"/>
        <v>1035.2592371115427</v>
      </c>
      <c r="J204" s="5">
        <f t="shared" si="50"/>
        <v>3.1038914723681893E-4</v>
      </c>
      <c r="K204" s="106">
        <f t="shared" si="57"/>
        <v>1035.2589267223955</v>
      </c>
      <c r="L204" s="5">
        <f t="shared" si="58"/>
        <v>19977.391508962068</v>
      </c>
      <c r="M204" s="5">
        <f t="shared" si="59"/>
        <v>1.0352589267223955</v>
      </c>
    </row>
    <row r="205" spans="1:13" x14ac:dyDescent="0.25">
      <c r="B205" s="5">
        <f t="shared" si="62"/>
        <v>1.7594016732323783</v>
      </c>
      <c r="C205" s="5">
        <f t="shared" si="49"/>
        <v>2.9999999999996696E-4</v>
      </c>
      <c r="D205" s="5">
        <f t="shared" si="60"/>
        <v>0</v>
      </c>
      <c r="E205" s="5">
        <f t="shared" si="61"/>
        <v>0</v>
      </c>
      <c r="F205" s="5">
        <f t="shared" si="53"/>
        <v>19977.391508962068</v>
      </c>
      <c r="G205" s="5">
        <f t="shared" si="54"/>
        <v>66591305.029880896</v>
      </c>
      <c r="H205" s="58">
        <f t="shared" si="55"/>
        <v>1035.4215416060761</v>
      </c>
      <c r="I205" s="60">
        <f t="shared" si="56"/>
        <v>1035.2589267223957</v>
      </c>
      <c r="J205" s="5">
        <f t="shared" si="50"/>
        <v>5.3760961194716794E-4</v>
      </c>
      <c r="K205" s="106">
        <f t="shared" si="57"/>
        <v>1035.2583891127838</v>
      </c>
      <c r="L205" s="5">
        <f t="shared" si="58"/>
        <v>19977.381134709391</v>
      </c>
      <c r="M205" s="5">
        <f t="shared" si="59"/>
        <v>1.0352583891127838</v>
      </c>
    </row>
    <row r="206" spans="1:13" x14ac:dyDescent="0.25">
      <c r="B206" s="5">
        <f t="shared" si="62"/>
        <v>1.7597016732323782</v>
      </c>
      <c r="C206" s="5">
        <f t="shared" si="49"/>
        <v>2.9999999999996696E-4</v>
      </c>
      <c r="D206" s="5">
        <f t="shared" si="60"/>
        <v>0</v>
      </c>
      <c r="E206" s="5">
        <f t="shared" si="61"/>
        <v>0</v>
      </c>
      <c r="F206" s="5">
        <f t="shared" si="53"/>
        <v>19977.381134709391</v>
      </c>
      <c r="G206" s="5">
        <f t="shared" si="54"/>
        <v>66591270.44903864</v>
      </c>
      <c r="H206" s="58">
        <f t="shared" si="55"/>
        <v>1035.4215416060761</v>
      </c>
      <c r="I206" s="60">
        <f t="shared" si="56"/>
        <v>1035.2583891127838</v>
      </c>
      <c r="J206" s="5">
        <f t="shared" si="50"/>
        <v>5.3760933276667758E-4</v>
      </c>
      <c r="K206" s="106">
        <f t="shared" si="57"/>
        <v>1035.2578515034511</v>
      </c>
      <c r="L206" s="5">
        <f t="shared" si="58"/>
        <v>19977.370760462098</v>
      </c>
      <c r="M206" s="5">
        <f t="shared" si="59"/>
        <v>1.0352578515034512</v>
      </c>
    </row>
    <row r="207" spans="1:13" x14ac:dyDescent="0.25">
      <c r="B207" s="5">
        <f t="shared" si="62"/>
        <v>1.7599016732323782</v>
      </c>
      <c r="C207" s="5">
        <f t="shared" si="49"/>
        <v>1.9999999999997797E-4</v>
      </c>
      <c r="D207" s="5">
        <f t="shared" si="60"/>
        <v>0</v>
      </c>
      <c r="E207" s="5">
        <f t="shared" si="61"/>
        <v>0</v>
      </c>
      <c r="F207" s="5">
        <f t="shared" si="53"/>
        <v>19977.370760462098</v>
      </c>
      <c r="G207" s="5">
        <f t="shared" si="54"/>
        <v>99886853.802321494</v>
      </c>
      <c r="H207" s="58">
        <f t="shared" si="55"/>
        <v>1035.4215416060761</v>
      </c>
      <c r="I207" s="60">
        <f t="shared" si="56"/>
        <v>1035.2578515034511</v>
      </c>
      <c r="J207" s="5">
        <f t="shared" si="50"/>
        <v>4.3895595412903087E-4</v>
      </c>
      <c r="K207" s="106">
        <f t="shared" si="57"/>
        <v>1035.2574125474969</v>
      </c>
      <c r="L207" s="5">
        <f t="shared" si="58"/>
        <v>19977.362289929049</v>
      </c>
      <c r="M207" s="5">
        <f t="shared" si="59"/>
        <v>1.0352574125474969</v>
      </c>
    </row>
    <row r="208" spans="1:13" x14ac:dyDescent="0.25">
      <c r="B208" s="5">
        <f t="shared" si="62"/>
        <v>1.7609016732323783</v>
      </c>
      <c r="C208" s="5">
        <f t="shared" si="49"/>
        <v>1.0000000000001119E-3</v>
      </c>
      <c r="D208" s="5">
        <f t="shared" si="60"/>
        <v>0</v>
      </c>
      <c r="E208" s="5">
        <f t="shared" si="61"/>
        <v>0</v>
      </c>
      <c r="F208" s="5">
        <f t="shared" si="53"/>
        <v>19977.362289929049</v>
      </c>
      <c r="G208" s="5">
        <f t="shared" si="54"/>
        <v>19977362.289926812</v>
      </c>
      <c r="H208" s="58">
        <f t="shared" si="55"/>
        <v>1035.4215416060761</v>
      </c>
      <c r="I208" s="60">
        <f t="shared" si="56"/>
        <v>1035.2574125474969</v>
      </c>
      <c r="J208" s="5">
        <f t="shared" si="50"/>
        <v>9.8153493638363063E-4</v>
      </c>
      <c r="K208" s="106">
        <f t="shared" si="57"/>
        <v>1035.2564310125606</v>
      </c>
      <c r="L208" s="5">
        <f t="shared" si="58"/>
        <v>19977.343349249382</v>
      </c>
      <c r="M208" s="5">
        <f t="shared" si="59"/>
        <v>1.0352564310125607</v>
      </c>
    </row>
    <row r="209" spans="1:13" x14ac:dyDescent="0.25">
      <c r="B209" s="5">
        <f t="shared" si="62"/>
        <v>1.7639016732323782</v>
      </c>
      <c r="C209" s="5">
        <f t="shared" si="49"/>
        <v>2.9999999999998916E-3</v>
      </c>
      <c r="D209" s="5">
        <f t="shared" si="60"/>
        <v>0</v>
      </c>
      <c r="E209" s="5">
        <f t="shared" si="61"/>
        <v>0</v>
      </c>
      <c r="F209" s="5">
        <f t="shared" si="53"/>
        <v>19977.343349249382</v>
      </c>
      <c r="G209" s="5">
        <f t="shared" si="54"/>
        <v>6659114.4497500351</v>
      </c>
      <c r="H209" s="58">
        <f t="shared" si="55"/>
        <v>1035.4215416060761</v>
      </c>
      <c r="I209" s="60">
        <f t="shared" si="56"/>
        <v>1035.2564310125606</v>
      </c>
      <c r="J209" s="5">
        <f t="shared" si="50"/>
        <v>1.7000667673732529E-3</v>
      </c>
      <c r="K209" s="106">
        <f t="shared" si="57"/>
        <v>1035.2547309457932</v>
      </c>
      <c r="L209" s="5">
        <f t="shared" si="58"/>
        <v>19977.310543060972</v>
      </c>
      <c r="M209" s="5">
        <f t="shared" si="59"/>
        <v>1.0352547309457931</v>
      </c>
    </row>
    <row r="210" spans="1:13" x14ac:dyDescent="0.25">
      <c r="B210" s="5">
        <f t="shared" si="62"/>
        <v>1.7669016732323783</v>
      </c>
      <c r="C210" s="5">
        <f t="shared" ref="C210:C273" si="63">B210-B209</f>
        <v>3.0000000000001137E-3</v>
      </c>
      <c r="D210" s="5">
        <f t="shared" si="60"/>
        <v>0</v>
      </c>
      <c r="E210" s="5">
        <f t="shared" si="61"/>
        <v>0</v>
      </c>
      <c r="F210" s="5">
        <f t="shared" si="53"/>
        <v>19977.310543060972</v>
      </c>
      <c r="G210" s="5">
        <f t="shared" si="54"/>
        <v>6659103.5143534048</v>
      </c>
      <c r="H210" s="58">
        <f t="shared" si="55"/>
        <v>1035.4215416060761</v>
      </c>
      <c r="I210" s="60">
        <f t="shared" si="56"/>
        <v>1035.2547309457932</v>
      </c>
      <c r="J210" s="5">
        <f t="shared" si="50"/>
        <v>1.7000639755751419E-3</v>
      </c>
      <c r="K210" s="106">
        <f t="shared" si="57"/>
        <v>1035.2530308818177</v>
      </c>
      <c r="L210" s="5">
        <f t="shared" si="58"/>
        <v>19977.277736926437</v>
      </c>
      <c r="M210" s="5">
        <f t="shared" si="59"/>
        <v>1.0352530308818177</v>
      </c>
    </row>
    <row r="211" spans="1:13" x14ac:dyDescent="0.25">
      <c r="B211" s="5">
        <f t="shared" si="62"/>
        <v>1.7689016732323783</v>
      </c>
      <c r="C211" s="5">
        <f t="shared" si="63"/>
        <v>2.0000000000000018E-3</v>
      </c>
      <c r="D211" s="5">
        <f t="shared" si="60"/>
        <v>0</v>
      </c>
      <c r="E211" s="5">
        <f t="shared" si="61"/>
        <v>0</v>
      </c>
      <c r="F211" s="5">
        <f t="shared" si="53"/>
        <v>19977.277736926437</v>
      </c>
      <c r="G211" s="5">
        <f t="shared" si="54"/>
        <v>9988638.8684632089</v>
      </c>
      <c r="H211" s="58">
        <f t="shared" si="55"/>
        <v>1035.4215416060761</v>
      </c>
      <c r="I211" s="60">
        <f t="shared" si="56"/>
        <v>1035.2530308818177</v>
      </c>
      <c r="J211" s="5">
        <f t="shared" ref="J211:J274" si="64">2*I211*($C$8/3.1415926)^(1/2)*C211^(1/2)</f>
        <v>1.3880941439255549E-3</v>
      </c>
      <c r="K211" s="106">
        <f t="shared" si="57"/>
        <v>1035.2516427876737</v>
      </c>
      <c r="L211" s="5">
        <f t="shared" si="58"/>
        <v>19977.250950873738</v>
      </c>
      <c r="M211" s="5">
        <f t="shared" si="59"/>
        <v>1.0352516427876737</v>
      </c>
    </row>
    <row r="212" spans="1:13" x14ac:dyDescent="0.25">
      <c r="B212" s="5">
        <f t="shared" si="62"/>
        <v>1.7789016732323784</v>
      </c>
      <c r="C212" s="5">
        <f t="shared" si="63"/>
        <v>1.0000000000000009E-2</v>
      </c>
      <c r="D212" s="5">
        <f t="shared" si="60"/>
        <v>0</v>
      </c>
      <c r="E212" s="5">
        <f t="shared" si="61"/>
        <v>0</v>
      </c>
      <c r="F212" s="5">
        <f t="shared" si="53"/>
        <v>19977.250950873738</v>
      </c>
      <c r="G212" s="5">
        <f t="shared" si="54"/>
        <v>1997725.095087372</v>
      </c>
      <c r="H212" s="58">
        <f t="shared" si="55"/>
        <v>1035.4215416060761</v>
      </c>
      <c r="I212" s="60">
        <f t="shared" si="56"/>
        <v>1035.2516427876735</v>
      </c>
      <c r="J212" s="5">
        <f t="shared" si="64"/>
        <v>3.1038687032335882E-3</v>
      </c>
      <c r="K212" s="106">
        <f t="shared" si="57"/>
        <v>1035.2485389189703</v>
      </c>
      <c r="L212" s="5">
        <f t="shared" si="58"/>
        <v>19977.191055519372</v>
      </c>
      <c r="M212" s="5">
        <f t="shared" si="59"/>
        <v>1.0352485389189703</v>
      </c>
    </row>
    <row r="213" spans="1:13" x14ac:dyDescent="0.25">
      <c r="B213" s="5">
        <f t="shared" si="62"/>
        <v>1.8089016732323784</v>
      </c>
      <c r="C213" s="5">
        <f t="shared" si="63"/>
        <v>3.0000000000000027E-2</v>
      </c>
      <c r="D213" s="5">
        <f t="shared" si="60"/>
        <v>0</v>
      </c>
      <c r="E213" s="5">
        <f t="shared" si="61"/>
        <v>0</v>
      </c>
      <c r="F213" s="5">
        <f t="shared" si="53"/>
        <v>19977.191055519372</v>
      </c>
      <c r="G213" s="5">
        <f t="shared" si="54"/>
        <v>665906.36851731176</v>
      </c>
      <c r="H213" s="58">
        <f t="shared" si="55"/>
        <v>1035.4215416060761</v>
      </c>
      <c r="I213" s="60">
        <f t="shared" si="56"/>
        <v>1035.2485389189703</v>
      </c>
      <c r="J213" s="5">
        <f t="shared" si="64"/>
        <v>5.3760421756437792E-3</v>
      </c>
      <c r="K213" s="106">
        <f t="shared" si="57"/>
        <v>1035.2431628767947</v>
      </c>
      <c r="L213" s="5">
        <f t="shared" si="58"/>
        <v>19977.08731403351</v>
      </c>
      <c r="M213" s="5">
        <f t="shared" si="59"/>
        <v>1.0352431628767946</v>
      </c>
    </row>
    <row r="214" spans="1:13" x14ac:dyDescent="0.25">
      <c r="B214" s="5">
        <f t="shared" si="62"/>
        <v>1.8389016732323784</v>
      </c>
      <c r="C214" s="5">
        <f t="shared" si="63"/>
        <v>3.0000000000000027E-2</v>
      </c>
      <c r="D214" s="5">
        <f t="shared" si="60"/>
        <v>0</v>
      </c>
      <c r="E214" s="5">
        <f t="shared" si="61"/>
        <v>0</v>
      </c>
      <c r="F214" s="5">
        <f t="shared" si="53"/>
        <v>19977.08731403351</v>
      </c>
      <c r="G214" s="5">
        <f t="shared" si="54"/>
        <v>665902.91046778311</v>
      </c>
      <c r="H214" s="58">
        <f t="shared" si="55"/>
        <v>1035.4215416060761</v>
      </c>
      <c r="I214" s="60">
        <f t="shared" si="56"/>
        <v>1035.2431628767947</v>
      </c>
      <c r="J214" s="5">
        <f t="shared" si="64"/>
        <v>5.3760142578748683E-3</v>
      </c>
      <c r="K214" s="106">
        <f t="shared" si="57"/>
        <v>1035.237786862537</v>
      </c>
      <c r="L214" s="5">
        <f t="shared" si="58"/>
        <v>19976.983573086378</v>
      </c>
      <c r="M214" s="5">
        <f t="shared" si="59"/>
        <v>1.0352377868625369</v>
      </c>
    </row>
    <row r="215" spans="1:13" x14ac:dyDescent="0.25">
      <c r="B215" s="5">
        <f t="shared" si="62"/>
        <v>1.8589016732323784</v>
      </c>
      <c r="C215" s="5">
        <f t="shared" si="63"/>
        <v>2.0000000000000018E-2</v>
      </c>
      <c r="D215" s="5">
        <f t="shared" si="60"/>
        <v>0</v>
      </c>
      <c r="E215" s="5">
        <f t="shared" si="61"/>
        <v>0</v>
      </c>
      <c r="F215" s="5">
        <f t="shared" si="53"/>
        <v>19976.983573086378</v>
      </c>
      <c r="G215" s="5">
        <f t="shared" si="54"/>
        <v>998849.17865431798</v>
      </c>
      <c r="H215" s="58">
        <f t="shared" si="55"/>
        <v>1035.4215416060761</v>
      </c>
      <c r="I215" s="60">
        <f t="shared" si="56"/>
        <v>1035.237786862537</v>
      </c>
      <c r="J215" s="5">
        <f t="shared" si="64"/>
        <v>4.3894744659290479E-3</v>
      </c>
      <c r="K215" s="106">
        <f t="shared" si="57"/>
        <v>1035.2333973880711</v>
      </c>
      <c r="L215" s="5">
        <f t="shared" si="58"/>
        <v>19976.89886939761</v>
      </c>
      <c r="M215" s="5">
        <f t="shared" si="59"/>
        <v>1.0352333973880712</v>
      </c>
    </row>
    <row r="216" spans="1:13" x14ac:dyDescent="0.25">
      <c r="B216" s="5">
        <f t="shared" si="62"/>
        <v>1.9089016732323782</v>
      </c>
      <c r="C216" s="5">
        <f t="shared" si="63"/>
        <v>4.9999999999999822E-2</v>
      </c>
      <c r="D216" s="5">
        <f t="shared" si="60"/>
        <v>0</v>
      </c>
      <c r="E216" s="5">
        <f t="shared" si="61"/>
        <v>0</v>
      </c>
      <c r="F216" s="5">
        <f t="shared" si="53"/>
        <v>19976.89886939761</v>
      </c>
      <c r="G216" s="5">
        <f t="shared" si="54"/>
        <v>399537.97738795361</v>
      </c>
      <c r="H216" s="58">
        <f t="shared" si="55"/>
        <v>1035.4215416060761</v>
      </c>
      <c r="I216" s="60">
        <f t="shared" si="56"/>
        <v>1035.2333973880711</v>
      </c>
      <c r="J216" s="5">
        <f t="shared" si="64"/>
        <v>6.9403390941367845E-3</v>
      </c>
      <c r="K216" s="106">
        <f t="shared" si="57"/>
        <v>1035.226457048977</v>
      </c>
      <c r="L216" s="5">
        <f t="shared" si="58"/>
        <v>19976.764941674111</v>
      </c>
      <c r="M216" s="5">
        <f t="shared" si="59"/>
        <v>1.0352264570489769</v>
      </c>
    </row>
    <row r="217" spans="1:13" x14ac:dyDescent="0.25">
      <c r="A217" t="s">
        <v>228</v>
      </c>
      <c r="B217" s="5">
        <f t="shared" si="62"/>
        <v>1.9589016732323783</v>
      </c>
      <c r="C217" s="5">
        <f t="shared" si="63"/>
        <v>5.0000000000000044E-2</v>
      </c>
      <c r="D217" s="5">
        <f t="shared" si="60"/>
        <v>0</v>
      </c>
      <c r="E217" s="5">
        <f t="shared" si="61"/>
        <v>0</v>
      </c>
      <c r="F217" s="5">
        <f t="shared" si="53"/>
        <v>19976.764941674111</v>
      </c>
      <c r="G217" s="5">
        <f t="shared" si="54"/>
        <v>399535.29883348185</v>
      </c>
      <c r="H217" s="58">
        <f t="shared" si="55"/>
        <v>1035.4215416060761</v>
      </c>
      <c r="I217" s="60">
        <f t="shared" si="56"/>
        <v>1035.226457048977</v>
      </c>
      <c r="J217" s="5">
        <f t="shared" si="64"/>
        <v>6.9402925652024905E-3</v>
      </c>
      <c r="K217" s="106">
        <f t="shared" si="57"/>
        <v>1035.2195167564118</v>
      </c>
      <c r="L217" s="5">
        <f t="shared" si="58"/>
        <v>19976.631014848481</v>
      </c>
      <c r="M217" s="5">
        <f t="shared" si="59"/>
        <v>1.0352195167564118</v>
      </c>
    </row>
    <row r="218" spans="1:13" x14ac:dyDescent="0.25">
      <c r="A218" s="5">
        <f>(A198+A219)*7</f>
        <v>2.0520432174904832</v>
      </c>
      <c r="B218" s="5">
        <f t="shared" si="62"/>
        <v>2.0089016732323781</v>
      </c>
      <c r="C218" s="5">
        <f t="shared" si="63"/>
        <v>4.9999999999999822E-2</v>
      </c>
      <c r="D218" s="5">
        <f t="shared" si="60"/>
        <v>0</v>
      </c>
      <c r="E218" s="5">
        <f t="shared" si="61"/>
        <v>0</v>
      </c>
      <c r="F218" s="5">
        <f t="shared" si="53"/>
        <v>19976.631014848481</v>
      </c>
      <c r="G218" s="5">
        <f t="shared" si="54"/>
        <v>399532.62029697106</v>
      </c>
      <c r="H218" s="58">
        <f t="shared" si="55"/>
        <v>1035.4215416060761</v>
      </c>
      <c r="I218" s="60">
        <f t="shared" si="56"/>
        <v>1035.2195167564118</v>
      </c>
      <c r="J218" s="5">
        <f t="shared" si="64"/>
        <v>6.9402460365801033E-3</v>
      </c>
      <c r="K218" s="106">
        <f t="shared" si="57"/>
        <v>1035.2125765103754</v>
      </c>
      <c r="L218" s="5">
        <f t="shared" si="58"/>
        <v>19976.497088920714</v>
      </c>
      <c r="M218" s="5">
        <f t="shared" si="59"/>
        <v>1.0352125765103755</v>
      </c>
    </row>
    <row r="219" spans="1:13" x14ac:dyDescent="0.25">
      <c r="A219" s="79">
        <v>0.2931415442581049</v>
      </c>
      <c r="B219" s="5">
        <f t="shared" si="62"/>
        <v>2.0520507043024474</v>
      </c>
      <c r="C219" s="5">
        <f t="shared" si="63"/>
        <v>4.3149031070069288E-2</v>
      </c>
      <c r="D219" s="5">
        <f t="shared" si="60"/>
        <v>0</v>
      </c>
      <c r="E219" s="5">
        <f t="shared" si="61"/>
        <v>0</v>
      </c>
      <c r="F219" s="5">
        <f t="shared" si="53"/>
        <v>19976.497088920714</v>
      </c>
      <c r="G219" s="5">
        <f t="shared" si="54"/>
        <v>462965.13718885311</v>
      </c>
      <c r="H219" s="58">
        <f t="shared" si="55"/>
        <v>1035.4215416060761</v>
      </c>
      <c r="I219" s="60">
        <f t="shared" si="56"/>
        <v>1035.2125765103754</v>
      </c>
      <c r="J219" s="5">
        <f t="shared" si="64"/>
        <v>6.4472198066649307E-3</v>
      </c>
      <c r="K219" s="106">
        <f t="shared" si="57"/>
        <v>1035.2061292905687</v>
      </c>
      <c r="L219" s="5">
        <f t="shared" si="58"/>
        <v>19976.372676920106</v>
      </c>
      <c r="M219" s="5">
        <f t="shared" si="59"/>
        <v>1.0352061292905688</v>
      </c>
    </row>
    <row r="220" spans="1:13" s="17" customFormat="1" x14ac:dyDescent="0.25">
      <c r="B220" s="18">
        <f>$B$219+B17</f>
        <v>2.0520507044024474</v>
      </c>
      <c r="C220" s="18">
        <f t="shared" si="63"/>
        <v>1.000000082740371E-10</v>
      </c>
      <c r="D220" s="18">
        <f t="shared" si="60"/>
        <v>381251909.24384427</v>
      </c>
      <c r="E220" s="18">
        <f t="shared" si="61"/>
        <v>3.8125194078876871E-2</v>
      </c>
      <c r="F220" s="18">
        <f t="shared" si="53"/>
        <v>19976.410802114184</v>
      </c>
      <c r="G220" s="18">
        <f t="shared" si="54"/>
        <v>199764091492586.78</v>
      </c>
      <c r="H220" s="58">
        <f t="shared" si="55"/>
        <v>1035.4235173118375</v>
      </c>
      <c r="I220" s="60">
        <f t="shared" si="56"/>
        <v>1035.2081049963301</v>
      </c>
      <c r="J220" s="5">
        <f t="shared" si="64"/>
        <v>3.1037382975874915E-7</v>
      </c>
      <c r="K220" s="106">
        <f t="shared" si="57"/>
        <v>1035.2081046859562</v>
      </c>
      <c r="L220" s="18">
        <f t="shared" si="58"/>
        <v>19976.410796124899</v>
      </c>
      <c r="M220" s="18">
        <f t="shared" si="59"/>
        <v>1.0352081046859563</v>
      </c>
    </row>
    <row r="221" spans="1:13" s="17" customFormat="1" x14ac:dyDescent="0.25">
      <c r="B221" s="18">
        <f t="shared" ref="B221:B248" si="65">$B$219+B18</f>
        <v>2.0520507047024474</v>
      </c>
      <c r="C221" s="18">
        <f t="shared" si="63"/>
        <v>3.000000248221113E-10</v>
      </c>
      <c r="D221" s="18">
        <f t="shared" si="60"/>
        <v>381251909.24384427</v>
      </c>
      <c r="E221" s="18">
        <f t="shared" si="61"/>
        <v>0.11437558223663061</v>
      </c>
      <c r="F221" s="18">
        <f t="shared" si="53"/>
        <v>19976.525171707137</v>
      </c>
      <c r="G221" s="18">
        <f t="shared" si="54"/>
        <v>66588411729473.898</v>
      </c>
      <c r="H221" s="58">
        <f t="shared" si="55"/>
        <v>1035.4294444291218</v>
      </c>
      <c r="I221" s="60">
        <f t="shared" si="56"/>
        <v>1035.2140318032407</v>
      </c>
      <c r="J221" s="5">
        <f t="shared" si="64"/>
        <v>5.3758632027084649E-7</v>
      </c>
      <c r="K221" s="106">
        <f t="shared" si="57"/>
        <v>1035.2140312656543</v>
      </c>
      <c r="L221" s="18">
        <f t="shared" si="58"/>
        <v>19976.525161333331</v>
      </c>
      <c r="M221" s="18">
        <f t="shared" si="59"/>
        <v>1.0352140312656544</v>
      </c>
    </row>
    <row r="222" spans="1:13" s="17" customFormat="1" x14ac:dyDescent="0.25">
      <c r="B222" s="18">
        <f t="shared" si="65"/>
        <v>2.0520507051024475</v>
      </c>
      <c r="C222" s="18">
        <f t="shared" si="63"/>
        <v>4.000000330961484E-10</v>
      </c>
      <c r="D222" s="18">
        <f t="shared" si="60"/>
        <v>381251909.24384427</v>
      </c>
      <c r="E222" s="18">
        <f t="shared" si="61"/>
        <v>0.15250077631550749</v>
      </c>
      <c r="F222" s="18">
        <f t="shared" si="53"/>
        <v>19976.677662109647</v>
      </c>
      <c r="G222" s="18">
        <f t="shared" si="54"/>
        <v>49941690023080.156</v>
      </c>
      <c r="H222" s="58">
        <f t="shared" si="55"/>
        <v>1035.4373472521677</v>
      </c>
      <c r="I222" s="60">
        <f t="shared" si="56"/>
        <v>1035.2219340887002</v>
      </c>
      <c r="J222" s="5">
        <f t="shared" si="64"/>
        <v>6.2075595193395116E-7</v>
      </c>
      <c r="K222" s="106">
        <f t="shared" si="57"/>
        <v>1035.2219334679442</v>
      </c>
      <c r="L222" s="18">
        <f t="shared" si="58"/>
        <v>19976.677650130921</v>
      </c>
      <c r="M222" s="18">
        <f t="shared" si="59"/>
        <v>1.0352219334679442</v>
      </c>
    </row>
    <row r="223" spans="1:13" s="17" customFormat="1" x14ac:dyDescent="0.25">
      <c r="B223" s="18">
        <f t="shared" si="65"/>
        <v>2.0520507053024475</v>
      </c>
      <c r="C223" s="18">
        <f t="shared" si="63"/>
        <v>2.000000165480742E-10</v>
      </c>
      <c r="D223" s="18">
        <f t="shared" si="60"/>
        <v>381251909.24384427</v>
      </c>
      <c r="E223" s="18">
        <f t="shared" si="61"/>
        <v>7.6250388157753743E-2</v>
      </c>
      <c r="F223" s="18">
        <f t="shared" si="53"/>
        <v>19976.753900519077</v>
      </c>
      <c r="G223" s="18">
        <f t="shared" si="54"/>
        <v>99883761238175.922</v>
      </c>
      <c r="H223" s="58">
        <f t="shared" si="55"/>
        <v>1035.4412986636905</v>
      </c>
      <c r="I223" s="60">
        <f t="shared" si="56"/>
        <v>1035.225884879467</v>
      </c>
      <c r="J223" s="5">
        <f t="shared" si="64"/>
        <v>4.3894241823504478E-7</v>
      </c>
      <c r="K223" s="106">
        <f t="shared" si="57"/>
        <v>1035.2258844405246</v>
      </c>
      <c r="L223" s="18">
        <f t="shared" si="58"/>
        <v>19976.753892048804</v>
      </c>
      <c r="M223" s="18">
        <f t="shared" si="59"/>
        <v>1.0352258844405247</v>
      </c>
    </row>
    <row r="224" spans="1:13" s="17" customFormat="1" x14ac:dyDescent="0.25">
      <c r="B224" s="18">
        <f t="shared" si="65"/>
        <v>2.0520507143024473</v>
      </c>
      <c r="C224" s="18">
        <f t="shared" si="63"/>
        <v>8.9999998564849193E-9</v>
      </c>
      <c r="D224" s="18">
        <f t="shared" si="60"/>
        <v>381251909.24384427</v>
      </c>
      <c r="E224" s="18">
        <f t="shared" si="61"/>
        <v>3.4312671284791998</v>
      </c>
      <c r="F224" s="18">
        <f t="shared" si="53"/>
        <v>19980.185159177283</v>
      </c>
      <c r="G224" s="18">
        <f t="shared" si="54"/>
        <v>2220020608642.6357</v>
      </c>
      <c r="H224" s="58">
        <f t="shared" si="55"/>
        <v>1035.6191121646741</v>
      </c>
      <c r="I224" s="60">
        <f t="shared" si="56"/>
        <v>1035.4036979415082</v>
      </c>
      <c r="J224" s="5">
        <f t="shared" si="64"/>
        <v>2.9450208683460456E-6</v>
      </c>
      <c r="K224" s="106">
        <f t="shared" si="57"/>
        <v>1035.4036949964873</v>
      </c>
      <c r="L224" s="18">
        <f t="shared" si="58"/>
        <v>19980.185102347215</v>
      </c>
      <c r="M224" s="18">
        <f t="shared" si="59"/>
        <v>1.0354036949964873</v>
      </c>
    </row>
    <row r="225" spans="1:13" s="17" customFormat="1" x14ac:dyDescent="0.25">
      <c r="B225" s="18">
        <f t="shared" si="65"/>
        <v>2.0520508043024472</v>
      </c>
      <c r="C225" s="18">
        <f t="shared" si="63"/>
        <v>8.9999999897116822E-8</v>
      </c>
      <c r="D225" s="18">
        <f t="shared" si="60"/>
        <v>381251909.24384427</v>
      </c>
      <c r="E225" s="18">
        <f t="shared" si="61"/>
        <v>34.312671792721574</v>
      </c>
      <c r="F225" s="18">
        <f t="shared" si="53"/>
        <v>20014.497774139938</v>
      </c>
      <c r="G225" s="18">
        <f t="shared" si="54"/>
        <v>222383308855.77155</v>
      </c>
      <c r="H225" s="58">
        <f t="shared" si="55"/>
        <v>1037.3972472008311</v>
      </c>
      <c r="I225" s="60">
        <f t="shared" si="56"/>
        <v>1037.1818300326443</v>
      </c>
      <c r="J225" s="5">
        <f t="shared" si="64"/>
        <v>9.3289672391886412E-6</v>
      </c>
      <c r="K225" s="106">
        <f t="shared" si="57"/>
        <v>1037.181820703677</v>
      </c>
      <c r="L225" s="18">
        <f t="shared" si="58"/>
        <v>20014.497594118857</v>
      </c>
      <c r="M225" s="18">
        <f t="shared" si="59"/>
        <v>1.0371818207036769</v>
      </c>
    </row>
    <row r="226" spans="1:13" s="17" customFormat="1" x14ac:dyDescent="0.25">
      <c r="B226" s="18">
        <f t="shared" si="65"/>
        <v>2.0520517043024475</v>
      </c>
      <c r="C226" s="18">
        <f t="shared" si="63"/>
        <v>9.0000000030343585E-7</v>
      </c>
      <c r="D226" s="18">
        <f t="shared" si="60"/>
        <v>381251909.24384427</v>
      </c>
      <c r="E226" s="18">
        <f t="shared" si="61"/>
        <v>343.12671843514534</v>
      </c>
      <c r="F226" s="18">
        <f t="shared" si="53"/>
        <v>20357.624312554002</v>
      </c>
      <c r="G226" s="18">
        <f t="shared" si="54"/>
        <v>22619582561.878235</v>
      </c>
      <c r="H226" s="58">
        <f t="shared" si="55"/>
        <v>1055.1785975887228</v>
      </c>
      <c r="I226" s="60">
        <f t="shared" si="56"/>
        <v>1054.9631710915687</v>
      </c>
      <c r="J226" s="5">
        <f t="shared" si="64"/>
        <v>3.0006543203130982E-5</v>
      </c>
      <c r="K226" s="106">
        <f t="shared" si="57"/>
        <v>1054.9631410850254</v>
      </c>
      <c r="L226" s="18">
        <f t="shared" si="58"/>
        <v>20357.623733517736</v>
      </c>
      <c r="M226" s="18">
        <f t="shared" si="59"/>
        <v>1.0549631410850255</v>
      </c>
    </row>
    <row r="227" spans="1:13" s="17" customFormat="1" x14ac:dyDescent="0.25">
      <c r="A227" s="18">
        <v>7.4868119641229509E-6</v>
      </c>
      <c r="B227" s="18">
        <f t="shared" si="65"/>
        <v>2.0520581911144116</v>
      </c>
      <c r="C227" s="18">
        <f t="shared" si="63"/>
        <v>6.4868119640237865E-6</v>
      </c>
      <c r="D227" s="18">
        <f t="shared" si="60"/>
        <v>381251909.24384427</v>
      </c>
      <c r="E227" s="18">
        <f t="shared" si="61"/>
        <v>2473.1094461898797</v>
      </c>
      <c r="F227" s="18">
        <f t="shared" si="53"/>
        <v>22830.733179707615</v>
      </c>
      <c r="G227" s="18">
        <f t="shared" si="54"/>
        <v>3519561428.0679183</v>
      </c>
      <c r="H227" s="58">
        <f t="shared" si="55"/>
        <v>1183.3389046929296</v>
      </c>
      <c r="I227" s="60">
        <f t="shared" si="56"/>
        <v>1183.1234481892322</v>
      </c>
      <c r="J227" s="5">
        <f t="shared" si="64"/>
        <v>9.0344793536649952E-5</v>
      </c>
      <c r="K227" s="106">
        <f t="shared" si="57"/>
        <v>1183.1233578444387</v>
      </c>
      <c r="L227" s="18">
        <f t="shared" si="58"/>
        <v>22830.731436324135</v>
      </c>
      <c r="M227" s="18">
        <f t="shared" si="59"/>
        <v>1.1831233578444387</v>
      </c>
    </row>
    <row r="228" spans="1:13" x14ac:dyDescent="0.25">
      <c r="B228" s="5">
        <f t="shared" si="65"/>
        <v>2.0520607043024475</v>
      </c>
      <c r="C228" s="5">
        <f t="shared" si="63"/>
        <v>2.5131880359019476E-6</v>
      </c>
      <c r="D228" s="5">
        <f t="shared" si="60"/>
        <v>0</v>
      </c>
      <c r="E228" s="5">
        <f t="shared" si="61"/>
        <v>0</v>
      </c>
      <c r="F228" s="5">
        <f t="shared" si="53"/>
        <v>22830.731436324135</v>
      </c>
      <c r="G228" s="5">
        <f t="shared" si="54"/>
        <v>9084370572.4273472</v>
      </c>
      <c r="H228" s="58">
        <f t="shared" si="55"/>
        <v>1183.3389046929296</v>
      </c>
      <c r="I228" s="60">
        <f t="shared" si="56"/>
        <v>1183.1233578444387</v>
      </c>
      <c r="J228" s="5">
        <f t="shared" si="64"/>
        <v>5.6234123953799919E-5</v>
      </c>
      <c r="K228" s="106">
        <f t="shared" si="57"/>
        <v>1183.1233016103147</v>
      </c>
      <c r="L228" s="5">
        <f t="shared" si="58"/>
        <v>22830.730351174243</v>
      </c>
      <c r="M228" s="5">
        <f t="shared" si="59"/>
        <v>1.1831233016103146</v>
      </c>
    </row>
    <row r="229" spans="1:13" x14ac:dyDescent="0.25">
      <c r="B229" s="5">
        <f t="shared" si="65"/>
        <v>2.0520707043024475</v>
      </c>
      <c r="C229" s="5">
        <f t="shared" si="63"/>
        <v>1.0000000000065512E-5</v>
      </c>
      <c r="D229" s="5">
        <f t="shared" si="60"/>
        <v>0</v>
      </c>
      <c r="E229" s="5">
        <f t="shared" si="61"/>
        <v>0</v>
      </c>
      <c r="F229" s="5">
        <f t="shared" si="53"/>
        <v>22830.730351174243</v>
      </c>
      <c r="G229" s="5">
        <f t="shared" si="54"/>
        <v>2283073035.1024675</v>
      </c>
      <c r="H229" s="58">
        <f t="shared" si="55"/>
        <v>1183.3389046929296</v>
      </c>
      <c r="I229" s="60">
        <f t="shared" si="56"/>
        <v>1183.1233016103147</v>
      </c>
      <c r="J229" s="5">
        <f t="shared" si="64"/>
        <v>1.121727640400287E-4</v>
      </c>
      <c r="K229" s="106">
        <f t="shared" si="57"/>
        <v>1183.1231894375505</v>
      </c>
      <c r="L229" s="5">
        <f t="shared" si="58"/>
        <v>22830.728186576413</v>
      </c>
      <c r="M229" s="5">
        <f t="shared" si="59"/>
        <v>1.1831231894375505</v>
      </c>
    </row>
    <row r="230" spans="1:13" x14ac:dyDescent="0.25">
      <c r="B230" s="5">
        <f t="shared" si="65"/>
        <v>2.0521007043024473</v>
      </c>
      <c r="C230" s="5">
        <f t="shared" si="63"/>
        <v>2.9999999999752447E-5</v>
      </c>
      <c r="D230" s="5">
        <f t="shared" si="60"/>
        <v>0</v>
      </c>
      <c r="E230" s="5">
        <f t="shared" si="61"/>
        <v>0</v>
      </c>
      <c r="F230" s="5">
        <f t="shared" si="53"/>
        <v>22830.728186576413</v>
      </c>
      <c r="G230" s="5">
        <f t="shared" si="54"/>
        <v>761024272.89216018</v>
      </c>
      <c r="H230" s="58">
        <f t="shared" si="55"/>
        <v>1183.3389046929296</v>
      </c>
      <c r="I230" s="60">
        <f t="shared" si="56"/>
        <v>1183.1231894375503</v>
      </c>
      <c r="J230" s="5">
        <f t="shared" si="64"/>
        <v>1.9428890812065507E-4</v>
      </c>
      <c r="K230" s="106">
        <f t="shared" si="57"/>
        <v>1183.1229951486421</v>
      </c>
      <c r="L230" s="5">
        <f t="shared" si="58"/>
        <v>22830.724437383349</v>
      </c>
      <c r="M230" s="5">
        <f t="shared" si="59"/>
        <v>1.1831229951486422</v>
      </c>
    </row>
    <row r="231" spans="1:13" x14ac:dyDescent="0.25">
      <c r="B231" s="5">
        <f t="shared" si="65"/>
        <v>2.0521307043024475</v>
      </c>
      <c r="C231" s="5">
        <f t="shared" si="63"/>
        <v>3.0000000000196536E-5</v>
      </c>
      <c r="D231" s="5">
        <f t="shared" si="60"/>
        <v>0</v>
      </c>
      <c r="E231" s="5">
        <f t="shared" si="61"/>
        <v>0</v>
      </c>
      <c r="F231" s="5">
        <f t="shared" si="53"/>
        <v>22830.724437383349</v>
      </c>
      <c r="G231" s="5">
        <f t="shared" si="54"/>
        <v>761024147.90779269</v>
      </c>
      <c r="H231" s="58">
        <f t="shared" si="55"/>
        <v>1183.3389046929296</v>
      </c>
      <c r="I231" s="60">
        <f t="shared" si="56"/>
        <v>1183.1229951486421</v>
      </c>
      <c r="J231" s="5">
        <f t="shared" si="64"/>
        <v>1.9428887621655681E-4</v>
      </c>
      <c r="K231" s="106">
        <f t="shared" si="57"/>
        <v>1183.1228008597659</v>
      </c>
      <c r="L231" s="5">
        <f t="shared" si="58"/>
        <v>22830.720688190904</v>
      </c>
      <c r="M231" s="5">
        <f t="shared" si="59"/>
        <v>1.1831228008597658</v>
      </c>
    </row>
    <row r="232" spans="1:13" x14ac:dyDescent="0.25">
      <c r="B232" s="5">
        <f t="shared" si="65"/>
        <v>2.0521507043024476</v>
      </c>
      <c r="C232" s="5">
        <f t="shared" si="63"/>
        <v>2.0000000000131024E-5</v>
      </c>
      <c r="D232" s="5">
        <f t="shared" si="60"/>
        <v>0</v>
      </c>
      <c r="E232" s="5">
        <f t="shared" si="61"/>
        <v>0</v>
      </c>
      <c r="F232" s="5">
        <f t="shared" si="53"/>
        <v>22830.720688190904</v>
      </c>
      <c r="G232" s="5">
        <f t="shared" si="54"/>
        <v>1141536034.4020667</v>
      </c>
      <c r="H232" s="58">
        <f t="shared" si="55"/>
        <v>1183.3389046929296</v>
      </c>
      <c r="I232" s="60">
        <f t="shared" si="56"/>
        <v>1183.1228008597659</v>
      </c>
      <c r="J232" s="5">
        <f t="shared" si="64"/>
        <v>1.5863617709235185E-4</v>
      </c>
      <c r="K232" s="106">
        <f t="shared" si="57"/>
        <v>1183.1226422235889</v>
      </c>
      <c r="L232" s="5">
        <f t="shared" si="58"/>
        <v>22830.717626988597</v>
      </c>
      <c r="M232" s="5">
        <f t="shared" si="59"/>
        <v>1.183122642223589</v>
      </c>
    </row>
    <row r="233" spans="1:13" x14ac:dyDescent="0.25">
      <c r="B233" s="5">
        <f t="shared" si="65"/>
        <v>2.0522507043024474</v>
      </c>
      <c r="C233" s="5">
        <f t="shared" si="63"/>
        <v>9.9999999999766942E-5</v>
      </c>
      <c r="D233" s="5">
        <f t="shared" si="60"/>
        <v>0</v>
      </c>
      <c r="E233" s="5">
        <f t="shared" si="61"/>
        <v>0</v>
      </c>
      <c r="F233" s="5">
        <f t="shared" si="53"/>
        <v>22830.717626988597</v>
      </c>
      <c r="G233" s="5">
        <f t="shared" si="54"/>
        <v>228307176.27041805</v>
      </c>
      <c r="H233" s="58">
        <f t="shared" si="55"/>
        <v>1183.3389046929296</v>
      </c>
      <c r="I233" s="60">
        <f t="shared" si="56"/>
        <v>1183.1226422235889</v>
      </c>
      <c r="J233" s="5">
        <f t="shared" si="64"/>
        <v>3.5472122810566869E-4</v>
      </c>
      <c r="K233" s="106">
        <f t="shared" si="57"/>
        <v>1183.1222875023607</v>
      </c>
      <c r="L233" s="5">
        <f t="shared" si="58"/>
        <v>22830.710781933056</v>
      </c>
      <c r="M233" s="5">
        <f t="shared" si="59"/>
        <v>1.1831222875023606</v>
      </c>
    </row>
    <row r="234" spans="1:13" x14ac:dyDescent="0.25">
      <c r="B234" s="5">
        <f t="shared" si="65"/>
        <v>2.0525507043024476</v>
      </c>
      <c r="C234" s="5">
        <f t="shared" si="63"/>
        <v>3.00000000000189E-4</v>
      </c>
      <c r="D234" s="5">
        <f t="shared" si="60"/>
        <v>0</v>
      </c>
      <c r="E234" s="5">
        <f t="shared" si="61"/>
        <v>0</v>
      </c>
      <c r="F234" s="5">
        <f t="shared" si="53"/>
        <v>22830.710781933056</v>
      </c>
      <c r="G234" s="5">
        <f t="shared" si="54"/>
        <v>76102369.273062244</v>
      </c>
      <c r="H234" s="58">
        <f t="shared" si="55"/>
        <v>1183.3389046929296</v>
      </c>
      <c r="I234" s="60">
        <f t="shared" si="56"/>
        <v>1183.1222875023607</v>
      </c>
      <c r="J234" s="5">
        <f t="shared" si="64"/>
        <v>6.1439500539654259E-4</v>
      </c>
      <c r="K234" s="106">
        <f t="shared" si="57"/>
        <v>1183.1216731073553</v>
      </c>
      <c r="L234" s="5">
        <f t="shared" si="58"/>
        <v>22830.698925952634</v>
      </c>
      <c r="M234" s="5">
        <f t="shared" si="59"/>
        <v>1.1831216731073553</v>
      </c>
    </row>
    <row r="235" spans="1:13" x14ac:dyDescent="0.25">
      <c r="B235" s="5">
        <f t="shared" si="65"/>
        <v>2.0528507043024473</v>
      </c>
      <c r="C235" s="5">
        <f t="shared" si="63"/>
        <v>2.9999999999974492E-4</v>
      </c>
      <c r="D235" s="5">
        <f t="shared" si="60"/>
        <v>0</v>
      </c>
      <c r="E235" s="5">
        <f t="shared" si="61"/>
        <v>0</v>
      </c>
      <c r="F235" s="5">
        <f t="shared" si="53"/>
        <v>22830.698925952634</v>
      </c>
      <c r="G235" s="5">
        <f t="shared" si="54"/>
        <v>76102329.753240153</v>
      </c>
      <c r="H235" s="58">
        <f t="shared" si="55"/>
        <v>1183.3389046929296</v>
      </c>
      <c r="I235" s="60">
        <f t="shared" si="56"/>
        <v>1183.1216731073553</v>
      </c>
      <c r="J235" s="5">
        <f t="shared" si="64"/>
        <v>6.1439468634096853E-4</v>
      </c>
      <c r="K235" s="106">
        <f t="shared" si="57"/>
        <v>1183.1210587126689</v>
      </c>
      <c r="L235" s="5">
        <f t="shared" si="58"/>
        <v>22830.687069978372</v>
      </c>
      <c r="M235" s="5">
        <f t="shared" si="59"/>
        <v>1.1831210587126688</v>
      </c>
    </row>
    <row r="236" spans="1:13" x14ac:dyDescent="0.25">
      <c r="B236" s="5">
        <f t="shared" si="65"/>
        <v>2.0530507043024473</v>
      </c>
      <c r="C236" s="5">
        <f t="shared" si="63"/>
        <v>1.9999999999997797E-4</v>
      </c>
      <c r="D236" s="5">
        <f t="shared" si="60"/>
        <v>0</v>
      </c>
      <c r="E236" s="5">
        <f t="shared" si="61"/>
        <v>0</v>
      </c>
      <c r="F236" s="5">
        <f t="shared" si="53"/>
        <v>22830.687069978372</v>
      </c>
      <c r="G236" s="5">
        <f t="shared" si="54"/>
        <v>114153435.34990443</v>
      </c>
      <c r="H236" s="58">
        <f t="shared" si="55"/>
        <v>1183.3389046929296</v>
      </c>
      <c r="I236" s="60">
        <f t="shared" si="56"/>
        <v>1183.1210587126689</v>
      </c>
      <c r="J236" s="5">
        <f t="shared" si="64"/>
        <v>5.0165090023047022E-4</v>
      </c>
      <c r="K236" s="106">
        <f t="shared" si="57"/>
        <v>1183.1205570617685</v>
      </c>
      <c r="L236" s="5">
        <f t="shared" si="58"/>
        <v>22830.677389620949</v>
      </c>
      <c r="M236" s="5">
        <f t="shared" si="59"/>
        <v>1.1831205570617684</v>
      </c>
    </row>
    <row r="237" spans="1:13" x14ac:dyDescent="0.25">
      <c r="B237" s="5">
        <f t="shared" si="65"/>
        <v>2.0540507043024472</v>
      </c>
      <c r="C237" s="5">
        <f t="shared" si="63"/>
        <v>9.9999999999988987E-4</v>
      </c>
      <c r="D237" s="5">
        <f t="shared" si="60"/>
        <v>0</v>
      </c>
      <c r="E237" s="5">
        <f t="shared" si="61"/>
        <v>0</v>
      </c>
      <c r="F237" s="5">
        <f t="shared" si="53"/>
        <v>22830.677389620949</v>
      </c>
      <c r="G237" s="5">
        <f t="shared" si="54"/>
        <v>22830677.389623463</v>
      </c>
      <c r="H237" s="58">
        <f t="shared" si="55"/>
        <v>1183.3389046929296</v>
      </c>
      <c r="I237" s="60">
        <f t="shared" si="56"/>
        <v>1183.1205570617685</v>
      </c>
      <c r="J237" s="5">
        <f t="shared" si="64"/>
        <v>1.1217250382704997E-3</v>
      </c>
      <c r="K237" s="106">
        <f t="shared" si="57"/>
        <v>1183.1194353367302</v>
      </c>
      <c r="L237" s="5">
        <f t="shared" si="58"/>
        <v>22830.655743692885</v>
      </c>
      <c r="M237" s="5">
        <f t="shared" si="59"/>
        <v>1.1831194353367303</v>
      </c>
    </row>
    <row r="238" spans="1:13" x14ac:dyDescent="0.25">
      <c r="B238" s="5">
        <f t="shared" si="65"/>
        <v>2.0570507043024473</v>
      </c>
      <c r="C238" s="5">
        <f t="shared" si="63"/>
        <v>3.0000000000001137E-3</v>
      </c>
      <c r="D238" s="5">
        <f t="shared" si="60"/>
        <v>0</v>
      </c>
      <c r="E238" s="5">
        <f t="shared" si="61"/>
        <v>0</v>
      </c>
      <c r="F238" s="5">
        <f t="shared" ref="F238:F301" si="66">E238+L237</f>
        <v>22830.655743692885</v>
      </c>
      <c r="G238" s="5">
        <f t="shared" ref="G238:G301" si="67">F238/C238</f>
        <v>7610218.581230673</v>
      </c>
      <c r="H238" s="58">
        <f t="shared" ref="H238:H301" si="68">C238*D238/$C$9/96485/$C$3+H237</f>
        <v>1183.3389046929296</v>
      </c>
      <c r="I238" s="60">
        <f t="shared" ref="I238:I301" si="69">F238/$C$9/96485/0.0001</f>
        <v>1183.1194353367302</v>
      </c>
      <c r="J238" s="5">
        <f t="shared" si="64"/>
        <v>1.9428829163438965E-3</v>
      </c>
      <c r="K238" s="106">
        <f t="shared" ref="K238:K301" si="70">I238-J238</f>
        <v>1183.1174924538138</v>
      </c>
      <c r="L238" s="5">
        <f t="shared" ref="L238:L301" si="71">K238*0.0001*$C$9*96485</f>
        <v>22830.618251881246</v>
      </c>
      <c r="M238" s="5">
        <f t="shared" ref="M238:M301" si="72">K238*0.001</f>
        <v>1.1831174924538139</v>
      </c>
    </row>
    <row r="239" spans="1:13" x14ac:dyDescent="0.25">
      <c r="B239" s="5">
        <f t="shared" si="65"/>
        <v>2.0600507043024474</v>
      </c>
      <c r="C239" s="5">
        <f t="shared" si="63"/>
        <v>3.0000000000001137E-3</v>
      </c>
      <c r="D239" s="5">
        <f t="shared" ref="D239:D302" si="73">D210</f>
        <v>0</v>
      </c>
      <c r="E239" s="5">
        <f t="shared" si="61"/>
        <v>0</v>
      </c>
      <c r="F239" s="5">
        <f t="shared" si="66"/>
        <v>22830.618251881246</v>
      </c>
      <c r="G239" s="5">
        <f t="shared" si="67"/>
        <v>7610206.0839601271</v>
      </c>
      <c r="H239" s="58">
        <f t="shared" si="68"/>
        <v>1183.3389046929296</v>
      </c>
      <c r="I239" s="60">
        <f t="shared" si="69"/>
        <v>1183.1174924538138</v>
      </c>
      <c r="J239" s="5">
        <f t="shared" si="64"/>
        <v>1.9428797258003944E-3</v>
      </c>
      <c r="K239" s="106">
        <f t="shared" si="70"/>
        <v>1183.1155495740879</v>
      </c>
      <c r="L239" s="5">
        <f t="shared" si="71"/>
        <v>22830.580760131175</v>
      </c>
      <c r="M239" s="5">
        <f t="shared" si="72"/>
        <v>1.1831155495740879</v>
      </c>
    </row>
    <row r="240" spans="1:13" x14ac:dyDescent="0.25">
      <c r="B240" s="5">
        <f t="shared" si="65"/>
        <v>2.0620507043024472</v>
      </c>
      <c r="C240" s="5">
        <f t="shared" si="63"/>
        <v>1.9999999999997797E-3</v>
      </c>
      <c r="D240" s="5">
        <f t="shared" si="73"/>
        <v>0</v>
      </c>
      <c r="E240" s="5">
        <f t="shared" si="61"/>
        <v>0</v>
      </c>
      <c r="F240" s="5">
        <f t="shared" si="66"/>
        <v>22830.580760131175</v>
      </c>
      <c r="G240" s="5">
        <f t="shared" si="67"/>
        <v>11415290.380066846</v>
      </c>
      <c r="H240" s="58">
        <f t="shared" si="68"/>
        <v>1183.3389046929296</v>
      </c>
      <c r="I240" s="60">
        <f t="shared" si="69"/>
        <v>1183.1155495740879</v>
      </c>
      <c r="J240" s="5">
        <f t="shared" si="64"/>
        <v>1.5863520482061195E-3</v>
      </c>
      <c r="K240" s="106">
        <f t="shared" si="70"/>
        <v>1183.1139632220397</v>
      </c>
      <c r="L240" s="5">
        <f t="shared" si="71"/>
        <v>22830.550148295704</v>
      </c>
      <c r="M240" s="5">
        <f t="shared" si="72"/>
        <v>1.1831139632220398</v>
      </c>
    </row>
    <row r="241" spans="1:13" x14ac:dyDescent="0.25">
      <c r="B241" s="5">
        <f t="shared" si="65"/>
        <v>2.0720507043024474</v>
      </c>
      <c r="C241" s="5">
        <f t="shared" si="63"/>
        <v>1.0000000000000231E-2</v>
      </c>
      <c r="D241" s="5">
        <f t="shared" si="73"/>
        <v>0</v>
      </c>
      <c r="E241" s="5">
        <f t="shared" si="61"/>
        <v>0</v>
      </c>
      <c r="F241" s="5">
        <f t="shared" si="66"/>
        <v>22830.550148295704</v>
      </c>
      <c r="G241" s="5">
        <f t="shared" si="67"/>
        <v>2283055.0148295178</v>
      </c>
      <c r="H241" s="58">
        <f t="shared" si="68"/>
        <v>1183.3389046929296</v>
      </c>
      <c r="I241" s="60">
        <f t="shared" si="69"/>
        <v>1183.1139632220397</v>
      </c>
      <c r="J241" s="5">
        <f t="shared" si="64"/>
        <v>3.5471862598693269E-3</v>
      </c>
      <c r="K241" s="106">
        <f t="shared" si="70"/>
        <v>1183.11041603578</v>
      </c>
      <c r="L241" s="5">
        <f t="shared" si="71"/>
        <v>22830.481698242445</v>
      </c>
      <c r="M241" s="5">
        <f t="shared" si="72"/>
        <v>1.1831104160357799</v>
      </c>
    </row>
    <row r="242" spans="1:13" x14ac:dyDescent="0.25">
      <c r="B242" s="5">
        <f t="shared" si="65"/>
        <v>2.1020507043024472</v>
      </c>
      <c r="C242" s="5">
        <f t="shared" si="63"/>
        <v>2.9999999999999805E-2</v>
      </c>
      <c r="D242" s="5">
        <f t="shared" si="73"/>
        <v>0</v>
      </c>
      <c r="E242" s="5">
        <f t="shared" si="61"/>
        <v>0</v>
      </c>
      <c r="F242" s="5">
        <f t="shared" si="66"/>
        <v>22830.481698242445</v>
      </c>
      <c r="G242" s="5">
        <f t="shared" si="67"/>
        <v>761016.05660808645</v>
      </c>
      <c r="H242" s="58">
        <f t="shared" si="68"/>
        <v>1183.3389046929296</v>
      </c>
      <c r="I242" s="60">
        <f t="shared" si="69"/>
        <v>1183.11041603578</v>
      </c>
      <c r="J242" s="5">
        <f t="shared" si="64"/>
        <v>6.1438884054775024E-3</v>
      </c>
      <c r="K242" s="106">
        <f t="shared" si="70"/>
        <v>1183.1042721473746</v>
      </c>
      <c r="L242" s="5">
        <f t="shared" si="71"/>
        <v>22830.363139627887</v>
      </c>
      <c r="M242" s="5">
        <f t="shared" si="72"/>
        <v>1.1831042721473746</v>
      </c>
    </row>
    <row r="243" spans="1:13" x14ac:dyDescent="0.25">
      <c r="B243" s="5">
        <f t="shared" si="65"/>
        <v>2.1320507043024475</v>
      </c>
      <c r="C243" s="5">
        <f t="shared" si="63"/>
        <v>3.0000000000000249E-2</v>
      </c>
      <c r="D243" s="5">
        <f t="shared" si="73"/>
        <v>0</v>
      </c>
      <c r="E243" s="5">
        <f t="shared" si="61"/>
        <v>0</v>
      </c>
      <c r="F243" s="5">
        <f t="shared" si="66"/>
        <v>22830.363139627887</v>
      </c>
      <c r="G243" s="5">
        <f t="shared" si="67"/>
        <v>761012.1046542566</v>
      </c>
      <c r="H243" s="58">
        <f t="shared" si="68"/>
        <v>1183.3389046929296</v>
      </c>
      <c r="I243" s="60">
        <f t="shared" si="69"/>
        <v>1183.1042721473746</v>
      </c>
      <c r="J243" s="5">
        <f t="shared" si="64"/>
        <v>6.1438565002857526E-3</v>
      </c>
      <c r="K243" s="106">
        <f t="shared" si="70"/>
        <v>1183.0981282908742</v>
      </c>
      <c r="L243" s="5">
        <f t="shared" si="71"/>
        <v>22830.244581629002</v>
      </c>
      <c r="M243" s="5">
        <f t="shared" si="72"/>
        <v>1.1830981282908744</v>
      </c>
    </row>
    <row r="244" spans="1:13" x14ac:dyDescent="0.25">
      <c r="B244" s="5">
        <f t="shared" si="65"/>
        <v>2.1520507043024475</v>
      </c>
      <c r="C244" s="5">
        <f t="shared" si="63"/>
        <v>2.0000000000000018E-2</v>
      </c>
      <c r="D244" s="5">
        <f t="shared" si="73"/>
        <v>0</v>
      </c>
      <c r="E244" s="5">
        <f t="shared" si="61"/>
        <v>0</v>
      </c>
      <c r="F244" s="5">
        <f t="shared" si="66"/>
        <v>22830.244581629002</v>
      </c>
      <c r="G244" s="5">
        <f t="shared" si="67"/>
        <v>1141512.2290814491</v>
      </c>
      <c r="H244" s="58">
        <f t="shared" si="68"/>
        <v>1183.3389046929296</v>
      </c>
      <c r="I244" s="60">
        <f t="shared" si="69"/>
        <v>1183.0981282908742</v>
      </c>
      <c r="J244" s="5">
        <f t="shared" si="64"/>
        <v>5.0164117758491481E-3</v>
      </c>
      <c r="K244" s="106">
        <f t="shared" si="70"/>
        <v>1183.0931118790984</v>
      </c>
      <c r="L244" s="5">
        <f t="shared" si="71"/>
        <v>22830.147779930961</v>
      </c>
      <c r="M244" s="5">
        <f t="shared" si="72"/>
        <v>1.1830931118790984</v>
      </c>
    </row>
    <row r="245" spans="1:13" x14ac:dyDescent="0.25">
      <c r="B245" s="5">
        <f t="shared" si="65"/>
        <v>2.2020507043024473</v>
      </c>
      <c r="C245" s="5">
        <f t="shared" si="63"/>
        <v>4.9999999999999822E-2</v>
      </c>
      <c r="D245" s="5">
        <f t="shared" si="73"/>
        <v>0</v>
      </c>
      <c r="E245" s="5">
        <f t="shared" si="61"/>
        <v>0</v>
      </c>
      <c r="F245" s="5">
        <f t="shared" si="66"/>
        <v>22830.147779930961</v>
      </c>
      <c r="G245" s="5">
        <f t="shared" si="67"/>
        <v>456602.95559862087</v>
      </c>
      <c r="H245" s="58">
        <f t="shared" si="68"/>
        <v>1183.3389046929296</v>
      </c>
      <c r="I245" s="60">
        <f t="shared" si="69"/>
        <v>1183.0931118790984</v>
      </c>
      <c r="J245" s="5">
        <f t="shared" si="64"/>
        <v>7.9316098158108608E-3</v>
      </c>
      <c r="K245" s="106">
        <f t="shared" si="70"/>
        <v>1183.0851802692825</v>
      </c>
      <c r="L245" s="5">
        <f t="shared" si="71"/>
        <v>22829.994723656349</v>
      </c>
      <c r="M245" s="5">
        <f t="shared" si="72"/>
        <v>1.1830851802692826</v>
      </c>
    </row>
    <row r="246" spans="1:13" x14ac:dyDescent="0.25">
      <c r="A246" t="s">
        <v>230</v>
      </c>
      <c r="B246" s="5">
        <f t="shared" si="65"/>
        <v>2.2520507043024476</v>
      </c>
      <c r="C246" s="5">
        <f t="shared" si="63"/>
        <v>5.0000000000000266E-2</v>
      </c>
      <c r="D246" s="5">
        <f t="shared" si="73"/>
        <v>0</v>
      </c>
      <c r="E246" s="5">
        <f t="shared" si="61"/>
        <v>0</v>
      </c>
      <c r="F246" s="5">
        <f t="shared" si="66"/>
        <v>22829.994723656349</v>
      </c>
      <c r="G246" s="5">
        <f t="shared" si="67"/>
        <v>456599.89447312453</v>
      </c>
      <c r="H246" s="58">
        <f t="shared" si="68"/>
        <v>1183.3389046929296</v>
      </c>
      <c r="I246" s="60">
        <f t="shared" si="69"/>
        <v>1183.0851802692828</v>
      </c>
      <c r="J246" s="5">
        <f t="shared" si="64"/>
        <v>7.9315566412689817E-3</v>
      </c>
      <c r="K246" s="106">
        <f t="shared" si="70"/>
        <v>1183.0772487126414</v>
      </c>
      <c r="L246" s="5">
        <f t="shared" si="71"/>
        <v>22829.841668407844</v>
      </c>
      <c r="M246" s="5">
        <f t="shared" si="72"/>
        <v>1.1830772487126415</v>
      </c>
    </row>
    <row r="247" spans="1:13" x14ac:dyDescent="0.25">
      <c r="A247" s="5">
        <f>(A227+A248)*8</f>
        <v>2.3451922485605521</v>
      </c>
      <c r="B247" s="5">
        <f t="shared" si="65"/>
        <v>2.3020507043024474</v>
      </c>
      <c r="C247" s="5">
        <f t="shared" si="63"/>
        <v>4.9999999999999822E-2</v>
      </c>
      <c r="D247" s="5">
        <f t="shared" si="73"/>
        <v>0</v>
      </c>
      <c r="E247" s="5">
        <f t="shared" si="61"/>
        <v>0</v>
      </c>
      <c r="F247" s="5">
        <f t="shared" si="66"/>
        <v>22829.841668407844</v>
      </c>
      <c r="G247" s="5">
        <f t="shared" si="67"/>
        <v>456596.83336815849</v>
      </c>
      <c r="H247" s="58">
        <f t="shared" si="68"/>
        <v>1183.3389046929296</v>
      </c>
      <c r="I247" s="60">
        <f t="shared" si="69"/>
        <v>1183.0772487126414</v>
      </c>
      <c r="J247" s="5">
        <f t="shared" si="64"/>
        <v>7.9315034670835154E-3</v>
      </c>
      <c r="K247" s="106">
        <f t="shared" si="70"/>
        <v>1183.0693172091744</v>
      </c>
      <c r="L247" s="5">
        <f t="shared" si="71"/>
        <v>22829.688614185437</v>
      </c>
      <c r="M247" s="5">
        <f t="shared" si="72"/>
        <v>1.1830693172091744</v>
      </c>
    </row>
    <row r="248" spans="1:13" x14ac:dyDescent="0.25">
      <c r="A248" s="79">
        <v>0.2931415442581049</v>
      </c>
      <c r="B248" s="5">
        <f t="shared" si="65"/>
        <v>2.3451997353725162</v>
      </c>
      <c r="C248" s="5">
        <f t="shared" si="63"/>
        <v>4.3149031070068844E-2</v>
      </c>
      <c r="D248" s="5">
        <f t="shared" si="73"/>
        <v>0</v>
      </c>
      <c r="E248" s="5">
        <f t="shared" si="61"/>
        <v>0</v>
      </c>
      <c r="F248" s="5">
        <f t="shared" si="66"/>
        <v>22829.688614185437</v>
      </c>
      <c r="G248" s="5">
        <f t="shared" si="67"/>
        <v>529089.25294551265</v>
      </c>
      <c r="H248" s="58">
        <f t="shared" si="68"/>
        <v>1183.3389046929296</v>
      </c>
      <c r="I248" s="60">
        <f t="shared" si="69"/>
        <v>1183.0693172091744</v>
      </c>
      <c r="J248" s="5">
        <f t="shared" si="64"/>
        <v>7.3680595731171151E-3</v>
      </c>
      <c r="K248" s="106">
        <f t="shared" si="70"/>
        <v>1183.0619491496013</v>
      </c>
      <c r="L248" s="5">
        <f t="shared" si="71"/>
        <v>22829.546432739859</v>
      </c>
      <c r="M248" s="5">
        <f t="shared" si="72"/>
        <v>1.1830619491496013</v>
      </c>
    </row>
    <row r="249" spans="1:13" s="17" customFormat="1" x14ac:dyDescent="0.25">
      <c r="B249" s="18">
        <f>$B$248+B17</f>
        <v>2.3451997354725163</v>
      </c>
      <c r="C249" s="18">
        <f t="shared" si="63"/>
        <v>1.000000082740371E-10</v>
      </c>
      <c r="D249" s="18">
        <f t="shared" si="73"/>
        <v>381251909.24384427</v>
      </c>
      <c r="E249" s="18">
        <f t="shared" ref="E249:E306" si="74">C249*D249</f>
        <v>3.8125194078876871E-2</v>
      </c>
      <c r="F249" s="18">
        <f t="shared" si="66"/>
        <v>22829.584557933937</v>
      </c>
      <c r="G249" s="18">
        <f t="shared" si="67"/>
        <v>228295826690057.97</v>
      </c>
      <c r="H249" s="58">
        <f t="shared" si="68"/>
        <v>1183.3408803986911</v>
      </c>
      <c r="I249" s="60">
        <f t="shared" si="69"/>
        <v>1183.0639248553628</v>
      </c>
      <c r="J249" s="5">
        <f t="shared" si="64"/>
        <v>3.5470363826805399E-7</v>
      </c>
      <c r="K249" s="106">
        <f t="shared" si="70"/>
        <v>1183.0639245006591</v>
      </c>
      <c r="L249" s="18">
        <f t="shared" si="71"/>
        <v>22829.584551089221</v>
      </c>
      <c r="M249" s="18">
        <f t="shared" si="72"/>
        <v>1.1830639245006591</v>
      </c>
    </row>
    <row r="250" spans="1:13" s="17" customFormat="1" x14ac:dyDescent="0.25">
      <c r="B250" s="18">
        <f t="shared" ref="B250:B277" si="75">$B$248+B18</f>
        <v>2.3451997357725163</v>
      </c>
      <c r="C250" s="18">
        <f t="shared" si="63"/>
        <v>3.000000248221113E-10</v>
      </c>
      <c r="D250" s="18">
        <f t="shared" si="73"/>
        <v>381251909.24384427</v>
      </c>
      <c r="E250" s="18">
        <f t="shared" si="74"/>
        <v>0.11437558223663061</v>
      </c>
      <c r="F250" s="18">
        <f t="shared" si="66"/>
        <v>22829.698926671459</v>
      </c>
      <c r="G250" s="18">
        <f t="shared" si="67"/>
        <v>76098990125779.516</v>
      </c>
      <c r="H250" s="58">
        <f t="shared" si="68"/>
        <v>1183.3468075159753</v>
      </c>
      <c r="I250" s="60">
        <f t="shared" si="69"/>
        <v>1183.0698516179436</v>
      </c>
      <c r="J250" s="5">
        <f t="shared" si="64"/>
        <v>6.143678008757413E-7</v>
      </c>
      <c r="K250" s="106">
        <f t="shared" si="70"/>
        <v>1183.0698510035759</v>
      </c>
      <c r="L250" s="18">
        <f t="shared" si="71"/>
        <v>22829.698914816003</v>
      </c>
      <c r="M250" s="18">
        <f t="shared" si="72"/>
        <v>1.183069851003576</v>
      </c>
    </row>
    <row r="251" spans="1:13" s="17" customFormat="1" x14ac:dyDescent="0.25">
      <c r="B251" s="18">
        <f t="shared" si="75"/>
        <v>2.3451997361725163</v>
      </c>
      <c r="C251" s="18">
        <f t="shared" si="63"/>
        <v>4.000000330961484E-10</v>
      </c>
      <c r="D251" s="18">
        <f t="shared" si="73"/>
        <v>381251909.24384427</v>
      </c>
      <c r="E251" s="18">
        <f t="shared" si="74"/>
        <v>0.15250077631550749</v>
      </c>
      <c r="F251" s="18">
        <f t="shared" si="66"/>
        <v>22829.851415592319</v>
      </c>
      <c r="G251" s="18">
        <f t="shared" si="67"/>
        <v>57074623816605.25</v>
      </c>
      <c r="H251" s="58">
        <f t="shared" si="68"/>
        <v>1183.3547103390213</v>
      </c>
      <c r="I251" s="60">
        <f t="shared" si="69"/>
        <v>1183.0777538266216</v>
      </c>
      <c r="J251" s="5">
        <f t="shared" si="64"/>
        <v>7.0941556887993824E-7</v>
      </c>
      <c r="K251" s="106">
        <f t="shared" si="70"/>
        <v>1183.0777531172059</v>
      </c>
      <c r="L251" s="18">
        <f t="shared" si="71"/>
        <v>22829.851401902724</v>
      </c>
      <c r="M251" s="18">
        <f t="shared" si="72"/>
        <v>1.1830777531172059</v>
      </c>
    </row>
    <row r="252" spans="1:13" s="17" customFormat="1" x14ac:dyDescent="0.25">
      <c r="B252" s="18">
        <f t="shared" si="75"/>
        <v>2.3451997363725163</v>
      </c>
      <c r="C252" s="18">
        <f t="shared" si="63"/>
        <v>2.000000165480742E-10</v>
      </c>
      <c r="D252" s="18">
        <f t="shared" si="73"/>
        <v>381251909.24384427</v>
      </c>
      <c r="E252" s="18">
        <f t="shared" si="74"/>
        <v>7.6250388157753743E-2</v>
      </c>
      <c r="F252" s="18">
        <f t="shared" si="66"/>
        <v>22829.92765229088</v>
      </c>
      <c r="G252" s="18">
        <f t="shared" si="67"/>
        <v>114149628816671.77</v>
      </c>
      <c r="H252" s="58">
        <f t="shared" si="68"/>
        <v>1183.3586617505441</v>
      </c>
      <c r="I252" s="60">
        <f t="shared" si="69"/>
        <v>1183.0817045287288</v>
      </c>
      <c r="J252" s="5">
        <f t="shared" si="64"/>
        <v>5.0163423455736185E-7</v>
      </c>
      <c r="K252" s="106">
        <f t="shared" si="70"/>
        <v>1183.0817040270945</v>
      </c>
      <c r="L252" s="18">
        <f t="shared" si="71"/>
        <v>22829.927642610844</v>
      </c>
      <c r="M252" s="18">
        <f t="shared" si="72"/>
        <v>1.1830817040270944</v>
      </c>
    </row>
    <row r="253" spans="1:13" s="17" customFormat="1" x14ac:dyDescent="0.25">
      <c r="B253" s="18">
        <f t="shared" si="75"/>
        <v>2.3451997453725162</v>
      </c>
      <c r="C253" s="18">
        <f t="shared" si="63"/>
        <v>8.9999998564849193E-9</v>
      </c>
      <c r="D253" s="18">
        <f t="shared" si="73"/>
        <v>381251909.24384427</v>
      </c>
      <c r="E253" s="18">
        <f t="shared" si="74"/>
        <v>3.4312671284791998</v>
      </c>
      <c r="F253" s="18">
        <f t="shared" si="66"/>
        <v>22833.358909739323</v>
      </c>
      <c r="G253" s="18">
        <f t="shared" si="67"/>
        <v>2537039919315.8682</v>
      </c>
      <c r="H253" s="58">
        <f t="shared" si="68"/>
        <v>1183.5364752515277</v>
      </c>
      <c r="I253" s="60">
        <f t="shared" si="69"/>
        <v>1183.259517528078</v>
      </c>
      <c r="J253" s="5">
        <f t="shared" si="64"/>
        <v>3.3655703362053496E-6</v>
      </c>
      <c r="K253" s="106">
        <f t="shared" si="70"/>
        <v>1183.2595141625077</v>
      </c>
      <c r="L253" s="18">
        <f t="shared" si="71"/>
        <v>22833.358844793911</v>
      </c>
      <c r="M253" s="18">
        <f t="shared" si="72"/>
        <v>1.1832595141625077</v>
      </c>
    </row>
    <row r="254" spans="1:13" s="17" customFormat="1" x14ac:dyDescent="0.25">
      <c r="B254" s="18">
        <f t="shared" si="75"/>
        <v>2.3451998353725161</v>
      </c>
      <c r="C254" s="18">
        <f t="shared" si="63"/>
        <v>8.9999999897116822E-8</v>
      </c>
      <c r="D254" s="18">
        <f t="shared" si="73"/>
        <v>381251909.24384427</v>
      </c>
      <c r="E254" s="18">
        <f t="shared" si="74"/>
        <v>34.312671792721574</v>
      </c>
      <c r="F254" s="18">
        <f t="shared" si="66"/>
        <v>22867.671516586634</v>
      </c>
      <c r="G254" s="18">
        <f t="shared" si="67"/>
        <v>254085239363.64145</v>
      </c>
      <c r="H254" s="58">
        <f t="shared" si="68"/>
        <v>1185.3146102876847</v>
      </c>
      <c r="I254" s="60">
        <f t="shared" si="69"/>
        <v>1185.0376491986647</v>
      </c>
      <c r="J254" s="5">
        <f t="shared" si="64"/>
        <v>1.0658861432456365E-5</v>
      </c>
      <c r="K254" s="106">
        <f t="shared" si="70"/>
        <v>1185.0376385398033</v>
      </c>
      <c r="L254" s="18">
        <f t="shared" si="71"/>
        <v>22867.671310902588</v>
      </c>
      <c r="M254" s="18">
        <f t="shared" si="72"/>
        <v>1.1850376385398034</v>
      </c>
    </row>
    <row r="255" spans="1:13" s="17" customFormat="1" x14ac:dyDescent="0.25">
      <c r="B255" s="18">
        <f t="shared" si="75"/>
        <v>2.3452007353725164</v>
      </c>
      <c r="C255" s="18">
        <f t="shared" si="63"/>
        <v>9.0000000030343585E-7</v>
      </c>
      <c r="D255" s="18">
        <f t="shared" si="73"/>
        <v>381251909.24384427</v>
      </c>
      <c r="E255" s="18">
        <f t="shared" si="74"/>
        <v>343.12671843514534</v>
      </c>
      <c r="F255" s="18">
        <f t="shared" si="66"/>
        <v>23210.798029337733</v>
      </c>
      <c r="G255" s="18">
        <f t="shared" si="67"/>
        <v>25789775579.457989</v>
      </c>
      <c r="H255" s="58">
        <f t="shared" si="68"/>
        <v>1203.0959606755764</v>
      </c>
      <c r="I255" s="60">
        <f t="shared" si="69"/>
        <v>1202.818988927695</v>
      </c>
      <c r="J255" s="5">
        <f t="shared" si="64"/>
        <v>3.4212037866175382E-5</v>
      </c>
      <c r="K255" s="106">
        <f t="shared" si="70"/>
        <v>1202.8189547156571</v>
      </c>
      <c r="L255" s="18">
        <f t="shared" si="71"/>
        <v>23210.797369148037</v>
      </c>
      <c r="M255" s="18">
        <f t="shared" si="72"/>
        <v>1.2028189547156571</v>
      </c>
    </row>
    <row r="256" spans="1:13" s="17" customFormat="1" x14ac:dyDescent="0.25">
      <c r="A256" s="18">
        <v>7.4868119641229509E-6</v>
      </c>
      <c r="B256" s="18">
        <f t="shared" si="75"/>
        <v>2.3452072221844804</v>
      </c>
      <c r="C256" s="18">
        <f t="shared" si="63"/>
        <v>6.4868119640237865E-6</v>
      </c>
      <c r="D256" s="18">
        <f t="shared" si="73"/>
        <v>381251909.24384427</v>
      </c>
      <c r="E256" s="18">
        <f t="shared" si="74"/>
        <v>2473.1094461898797</v>
      </c>
      <c r="F256" s="18">
        <f t="shared" si="66"/>
        <v>25683.906815337916</v>
      </c>
      <c r="G256" s="18">
        <f t="shared" si="67"/>
        <v>3959403626.5861053</v>
      </c>
      <c r="H256" s="58">
        <f t="shared" si="68"/>
        <v>1331.2562677797832</v>
      </c>
      <c r="I256" s="60">
        <f t="shared" si="69"/>
        <v>1330.979261819864</v>
      </c>
      <c r="J256" s="5">
        <f t="shared" si="64"/>
        <v>1.0163524930109046E-4</v>
      </c>
      <c r="K256" s="106">
        <f t="shared" si="70"/>
        <v>1330.9791601846146</v>
      </c>
      <c r="L256" s="18">
        <f t="shared" si="71"/>
        <v>25683.90485408251</v>
      </c>
      <c r="M256" s="18">
        <f t="shared" si="72"/>
        <v>1.3309791601846146</v>
      </c>
    </row>
    <row r="257" spans="2:13" x14ac:dyDescent="0.25">
      <c r="B257" s="5">
        <f t="shared" si="75"/>
        <v>2.3452097353725163</v>
      </c>
      <c r="C257" s="5">
        <f t="shared" si="63"/>
        <v>2.5131880359019476E-6</v>
      </c>
      <c r="D257" s="5">
        <f t="shared" si="73"/>
        <v>0</v>
      </c>
      <c r="E257" s="5">
        <f t="shared" si="74"/>
        <v>0</v>
      </c>
      <c r="F257" s="5">
        <f t="shared" si="66"/>
        <v>25683.90485408251</v>
      </c>
      <c r="G257" s="5">
        <f t="shared" si="67"/>
        <v>10219651091.433323</v>
      </c>
      <c r="H257" s="58">
        <f t="shared" si="68"/>
        <v>1331.2562677797832</v>
      </c>
      <c r="I257" s="60">
        <f t="shared" si="69"/>
        <v>1330.9791601846146</v>
      </c>
      <c r="J257" s="5">
        <f t="shared" si="64"/>
        <v>6.3261744075538071E-5</v>
      </c>
      <c r="K257" s="106">
        <f t="shared" si="70"/>
        <v>1330.9790969228704</v>
      </c>
      <c r="L257" s="5">
        <f t="shared" si="71"/>
        <v>25683.903633320631</v>
      </c>
      <c r="M257" s="5">
        <f t="shared" si="72"/>
        <v>1.3309790969228705</v>
      </c>
    </row>
    <row r="258" spans="2:13" x14ac:dyDescent="0.25">
      <c r="B258" s="5">
        <f t="shared" si="75"/>
        <v>2.3452197353725164</v>
      </c>
      <c r="C258" s="5">
        <f t="shared" si="63"/>
        <v>1.0000000000065512E-5</v>
      </c>
      <c r="D258" s="5">
        <f t="shared" si="73"/>
        <v>0</v>
      </c>
      <c r="E258" s="5">
        <f t="shared" si="74"/>
        <v>0</v>
      </c>
      <c r="F258" s="5">
        <f t="shared" si="66"/>
        <v>25683.903633320631</v>
      </c>
      <c r="G258" s="5">
        <f t="shared" si="67"/>
        <v>2568390363.315237</v>
      </c>
      <c r="H258" s="58">
        <f t="shared" si="68"/>
        <v>1331.2562677797832</v>
      </c>
      <c r="I258" s="60">
        <f t="shared" si="69"/>
        <v>1330.9790969228704</v>
      </c>
      <c r="J258" s="5">
        <f t="shared" si="64"/>
        <v>1.2619107744571702E-4</v>
      </c>
      <c r="K258" s="106">
        <f t="shared" si="70"/>
        <v>1330.978970731793</v>
      </c>
      <c r="L258" s="5">
        <f t="shared" si="71"/>
        <v>25683.901198211413</v>
      </c>
      <c r="M258" s="5">
        <f t="shared" si="72"/>
        <v>1.3309789707317929</v>
      </c>
    </row>
    <row r="259" spans="2:13" x14ac:dyDescent="0.25">
      <c r="B259" s="5">
        <f t="shared" si="75"/>
        <v>2.3452497353725161</v>
      </c>
      <c r="C259" s="5">
        <f t="shared" si="63"/>
        <v>2.9999999999752447E-5</v>
      </c>
      <c r="D259" s="5">
        <f t="shared" si="73"/>
        <v>0</v>
      </c>
      <c r="E259" s="5">
        <f t="shared" si="74"/>
        <v>0</v>
      </c>
      <c r="F259" s="5">
        <f t="shared" si="66"/>
        <v>25683.901198211413</v>
      </c>
      <c r="G259" s="5">
        <f t="shared" si="67"/>
        <v>856130039.94744503</v>
      </c>
      <c r="H259" s="58">
        <f t="shared" si="68"/>
        <v>1331.2562677797832</v>
      </c>
      <c r="I259" s="60">
        <f t="shared" si="69"/>
        <v>1330.9789707317932</v>
      </c>
      <c r="J259" s="5">
        <f t="shared" si="64"/>
        <v>2.1856933687350652E-4</v>
      </c>
      <c r="K259" s="106">
        <f t="shared" si="70"/>
        <v>1330.9787521624564</v>
      </c>
      <c r="L259" s="5">
        <f t="shared" si="71"/>
        <v>25683.896980478919</v>
      </c>
      <c r="M259" s="5">
        <f t="shared" si="72"/>
        <v>1.3309787521624565</v>
      </c>
    </row>
    <row r="260" spans="2:13" x14ac:dyDescent="0.25">
      <c r="B260" s="5">
        <f t="shared" si="75"/>
        <v>2.3452797353725163</v>
      </c>
      <c r="C260" s="5">
        <f t="shared" si="63"/>
        <v>3.0000000000196536E-5</v>
      </c>
      <c r="D260" s="5">
        <f t="shared" si="73"/>
        <v>0</v>
      </c>
      <c r="E260" s="5">
        <f t="shared" si="74"/>
        <v>0</v>
      </c>
      <c r="F260" s="5">
        <f t="shared" si="66"/>
        <v>25683.896980478919</v>
      </c>
      <c r="G260" s="5">
        <f t="shared" si="67"/>
        <v>856129899.34368861</v>
      </c>
      <c r="H260" s="58">
        <f t="shared" si="68"/>
        <v>1331.2562677797832</v>
      </c>
      <c r="I260" s="60">
        <f t="shared" si="69"/>
        <v>1330.9787521624562</v>
      </c>
      <c r="J260" s="5">
        <f t="shared" si="64"/>
        <v>2.185693009823295E-4</v>
      </c>
      <c r="K260" s="106">
        <f t="shared" si="70"/>
        <v>1330.9785335931551</v>
      </c>
      <c r="L260" s="5">
        <f t="shared" si="71"/>
        <v>25683.892762747113</v>
      </c>
      <c r="M260" s="5">
        <f t="shared" si="72"/>
        <v>1.3309785335931552</v>
      </c>
    </row>
    <row r="261" spans="2:13" x14ac:dyDescent="0.25">
      <c r="B261" s="5">
        <f t="shared" si="75"/>
        <v>2.3452997353725165</v>
      </c>
      <c r="C261" s="5">
        <f t="shared" si="63"/>
        <v>2.0000000000131024E-5</v>
      </c>
      <c r="D261" s="5">
        <f t="shared" si="73"/>
        <v>0</v>
      </c>
      <c r="E261" s="5">
        <f t="shared" si="74"/>
        <v>0</v>
      </c>
      <c r="F261" s="5">
        <f t="shared" si="66"/>
        <v>25683.892762747113</v>
      </c>
      <c r="G261" s="5">
        <f t="shared" si="67"/>
        <v>1284194638.1289427</v>
      </c>
      <c r="H261" s="58">
        <f t="shared" si="68"/>
        <v>1331.2562677797832</v>
      </c>
      <c r="I261" s="60">
        <f t="shared" si="69"/>
        <v>1330.9785335931551</v>
      </c>
      <c r="J261" s="5">
        <f t="shared" si="64"/>
        <v>1.784610576414957E-4</v>
      </c>
      <c r="K261" s="106">
        <f t="shared" si="70"/>
        <v>1330.9783551320975</v>
      </c>
      <c r="L261" s="5">
        <f t="shared" si="71"/>
        <v>25683.889318984086</v>
      </c>
      <c r="M261" s="5">
        <f t="shared" si="72"/>
        <v>1.3309783551320975</v>
      </c>
    </row>
    <row r="262" spans="2:13" x14ac:dyDescent="0.25">
      <c r="B262" s="5">
        <f t="shared" si="75"/>
        <v>2.3453997353725162</v>
      </c>
      <c r="C262" s="5">
        <f t="shared" si="63"/>
        <v>9.9999999999766942E-5</v>
      </c>
      <c r="D262" s="5">
        <f t="shared" si="73"/>
        <v>0</v>
      </c>
      <c r="E262" s="5">
        <f t="shared" si="74"/>
        <v>0</v>
      </c>
      <c r="F262" s="5">
        <f t="shared" si="66"/>
        <v>25683.889318984086</v>
      </c>
      <c r="G262" s="5">
        <f t="shared" si="67"/>
        <v>256838893.19043943</v>
      </c>
      <c r="H262" s="58">
        <f t="shared" si="68"/>
        <v>1331.2562677797832</v>
      </c>
      <c r="I262" s="60">
        <f t="shared" si="69"/>
        <v>1330.9783551320975</v>
      </c>
      <c r="J262" s="5">
        <f t="shared" si="64"/>
        <v>3.9905100271531873E-4</v>
      </c>
      <c r="K262" s="106">
        <f t="shared" si="70"/>
        <v>1330.9779560810948</v>
      </c>
      <c r="L262" s="5">
        <f t="shared" si="71"/>
        <v>25683.881618496889</v>
      </c>
      <c r="M262" s="5">
        <f t="shared" si="72"/>
        <v>1.3309779560810948</v>
      </c>
    </row>
    <row r="263" spans="2:13" x14ac:dyDescent="0.25">
      <c r="B263" s="5">
        <f t="shared" si="75"/>
        <v>2.3456997353725164</v>
      </c>
      <c r="C263" s="5">
        <f t="shared" si="63"/>
        <v>3.00000000000189E-4</v>
      </c>
      <c r="D263" s="5">
        <f t="shared" si="73"/>
        <v>0</v>
      </c>
      <c r="E263" s="5">
        <f t="shared" si="74"/>
        <v>0</v>
      </c>
      <c r="F263" s="5">
        <f t="shared" si="66"/>
        <v>25683.881618496889</v>
      </c>
      <c r="G263" s="5">
        <f t="shared" si="67"/>
        <v>85612938.728269026</v>
      </c>
      <c r="H263" s="58">
        <f t="shared" si="68"/>
        <v>1331.2562677797832</v>
      </c>
      <c r="I263" s="60">
        <f t="shared" si="69"/>
        <v>1330.9779560810948</v>
      </c>
      <c r="J263" s="5">
        <f t="shared" si="64"/>
        <v>6.9117640428821006E-4</v>
      </c>
      <c r="K263" s="106">
        <f t="shared" si="70"/>
        <v>1330.9772649046906</v>
      </c>
      <c r="L263" s="5">
        <f t="shared" si="71"/>
        <v>25683.86828086582</v>
      </c>
      <c r="M263" s="5">
        <f t="shared" si="72"/>
        <v>1.3309772649046907</v>
      </c>
    </row>
    <row r="264" spans="2:13" x14ac:dyDescent="0.25">
      <c r="B264" s="5">
        <f t="shared" si="75"/>
        <v>2.3459997353725162</v>
      </c>
      <c r="C264" s="5">
        <f t="shared" si="63"/>
        <v>2.9999999999974492E-4</v>
      </c>
      <c r="D264" s="5">
        <f t="shared" si="73"/>
        <v>0</v>
      </c>
      <c r="E264" s="5">
        <f t="shared" si="74"/>
        <v>0</v>
      </c>
      <c r="F264" s="5">
        <f t="shared" si="66"/>
        <v>25683.86828086582</v>
      </c>
      <c r="G264" s="5">
        <f t="shared" si="67"/>
        <v>85612894.26962553</v>
      </c>
      <c r="H264" s="58">
        <f t="shared" si="68"/>
        <v>1331.2562677797832</v>
      </c>
      <c r="I264" s="60">
        <f t="shared" si="69"/>
        <v>1330.9772649046909</v>
      </c>
      <c r="J264" s="5">
        <f t="shared" si="64"/>
        <v>6.9117604536002482E-4</v>
      </c>
      <c r="K264" s="106">
        <f t="shared" si="70"/>
        <v>1330.9765737286455</v>
      </c>
      <c r="L264" s="5">
        <f t="shared" si="71"/>
        <v>25683.854943241673</v>
      </c>
      <c r="M264" s="5">
        <f t="shared" si="72"/>
        <v>1.3309765737286454</v>
      </c>
    </row>
    <row r="265" spans="2:13" x14ac:dyDescent="0.25">
      <c r="B265" s="5">
        <f t="shared" si="75"/>
        <v>2.3461997353725161</v>
      </c>
      <c r="C265" s="5">
        <f t="shared" si="63"/>
        <v>1.9999999999997797E-4</v>
      </c>
      <c r="D265" s="5">
        <f t="shared" si="73"/>
        <v>0</v>
      </c>
      <c r="E265" s="5">
        <f t="shared" si="74"/>
        <v>0</v>
      </c>
      <c r="F265" s="5">
        <f t="shared" si="66"/>
        <v>25683.854943241673</v>
      </c>
      <c r="G265" s="5">
        <f t="shared" si="67"/>
        <v>128419274.71622251</v>
      </c>
      <c r="H265" s="58">
        <f t="shared" si="68"/>
        <v>1331.2562677797832</v>
      </c>
      <c r="I265" s="60">
        <f t="shared" si="69"/>
        <v>1330.9765737286455</v>
      </c>
      <c r="J265" s="5">
        <f t="shared" si="64"/>
        <v>5.6434258479274939E-4</v>
      </c>
      <c r="K265" s="106">
        <f t="shared" si="70"/>
        <v>1330.9760093860607</v>
      </c>
      <c r="L265" s="5">
        <f t="shared" si="71"/>
        <v>25683.844053122812</v>
      </c>
      <c r="M265" s="5">
        <f t="shared" si="72"/>
        <v>1.3309760093860608</v>
      </c>
    </row>
    <row r="266" spans="2:13" x14ac:dyDescent="0.25">
      <c r="B266" s="5">
        <f t="shared" si="75"/>
        <v>2.347199735372516</v>
      </c>
      <c r="C266" s="5">
        <f t="shared" si="63"/>
        <v>9.9999999999988987E-4</v>
      </c>
      <c r="D266" s="5">
        <f t="shared" si="73"/>
        <v>0</v>
      </c>
      <c r="E266" s="5">
        <f t="shared" si="74"/>
        <v>0</v>
      </c>
      <c r="F266" s="5">
        <f t="shared" si="66"/>
        <v>25683.844053122812</v>
      </c>
      <c r="G266" s="5">
        <f t="shared" si="67"/>
        <v>25683844.053125639</v>
      </c>
      <c r="H266" s="58">
        <f t="shared" si="68"/>
        <v>1331.2562677797832</v>
      </c>
      <c r="I266" s="60">
        <f t="shared" si="69"/>
        <v>1330.9760093860605</v>
      </c>
      <c r="J266" s="5">
        <f t="shared" si="64"/>
        <v>1.261907847137297E-3</v>
      </c>
      <c r="K266" s="106">
        <f t="shared" si="70"/>
        <v>1330.9747474782134</v>
      </c>
      <c r="L266" s="5">
        <f t="shared" si="71"/>
        <v>25683.819702087087</v>
      </c>
      <c r="M266" s="5">
        <f t="shared" si="72"/>
        <v>1.3309747474782134</v>
      </c>
    </row>
    <row r="267" spans="2:13" x14ac:dyDescent="0.25">
      <c r="B267" s="5">
        <f t="shared" si="75"/>
        <v>2.3501997353725161</v>
      </c>
      <c r="C267" s="5">
        <f t="shared" si="63"/>
        <v>3.0000000000001137E-3</v>
      </c>
      <c r="D267" s="5">
        <f t="shared" si="73"/>
        <v>0</v>
      </c>
      <c r="E267" s="5">
        <f t="shared" si="74"/>
        <v>0</v>
      </c>
      <c r="F267" s="5">
        <f t="shared" si="66"/>
        <v>25683.819702087087</v>
      </c>
      <c r="G267" s="5">
        <f t="shared" si="67"/>
        <v>8561273.2340287045</v>
      </c>
      <c r="H267" s="58">
        <f t="shared" si="68"/>
        <v>1331.2562677797832</v>
      </c>
      <c r="I267" s="60">
        <f t="shared" si="69"/>
        <v>1330.9747474782134</v>
      </c>
      <c r="J267" s="5">
        <f t="shared" si="64"/>
        <v>2.1856864334449601E-3</v>
      </c>
      <c r="K267" s="106">
        <f t="shared" si="70"/>
        <v>1330.97256179178</v>
      </c>
      <c r="L267" s="5">
        <f t="shared" si="71"/>
        <v>25683.777524895981</v>
      </c>
      <c r="M267" s="5">
        <f t="shared" si="72"/>
        <v>1.33097256179178</v>
      </c>
    </row>
    <row r="268" spans="2:13" x14ac:dyDescent="0.25">
      <c r="B268" s="5">
        <f t="shared" si="75"/>
        <v>2.3531997353725163</v>
      </c>
      <c r="C268" s="5">
        <f t="shared" si="63"/>
        <v>3.0000000000001137E-3</v>
      </c>
      <c r="D268" s="5">
        <f t="shared" si="73"/>
        <v>0</v>
      </c>
      <c r="E268" s="5">
        <f t="shared" si="74"/>
        <v>0</v>
      </c>
      <c r="F268" s="5">
        <f t="shared" si="66"/>
        <v>25683.777524895981</v>
      </c>
      <c r="G268" s="5">
        <f t="shared" si="67"/>
        <v>8561259.1749650016</v>
      </c>
      <c r="H268" s="58">
        <f t="shared" si="68"/>
        <v>1331.2562677797832</v>
      </c>
      <c r="I268" s="60">
        <f t="shared" si="69"/>
        <v>1330.97256179178</v>
      </c>
      <c r="J268" s="5">
        <f t="shared" si="64"/>
        <v>2.1856828441768734E-3</v>
      </c>
      <c r="K268" s="106">
        <f t="shared" si="70"/>
        <v>1330.9703761089359</v>
      </c>
      <c r="L268" s="5">
        <f t="shared" si="71"/>
        <v>25683.735347774134</v>
      </c>
      <c r="M268" s="5">
        <f t="shared" si="72"/>
        <v>1.330970376108936</v>
      </c>
    </row>
    <row r="269" spans="2:13" x14ac:dyDescent="0.25">
      <c r="B269" s="5">
        <f t="shared" si="75"/>
        <v>2.355199735372516</v>
      </c>
      <c r="C269" s="5">
        <f t="shared" si="63"/>
        <v>1.9999999999997797E-3</v>
      </c>
      <c r="D269" s="5">
        <f t="shared" si="73"/>
        <v>0</v>
      </c>
      <c r="E269" s="5">
        <f t="shared" si="74"/>
        <v>0</v>
      </c>
      <c r="F269" s="5">
        <f t="shared" si="66"/>
        <v>25683.735347774134</v>
      </c>
      <c r="G269" s="5">
        <f t="shared" si="67"/>
        <v>12841867.673888482</v>
      </c>
      <c r="H269" s="58">
        <f t="shared" si="68"/>
        <v>1331.2562677797832</v>
      </c>
      <c r="I269" s="60">
        <f t="shared" si="69"/>
        <v>1330.9703761089359</v>
      </c>
      <c r="J269" s="5">
        <f t="shared" si="64"/>
        <v>1.7845996386423645E-3</v>
      </c>
      <c r="K269" s="106">
        <f t="shared" si="70"/>
        <v>1330.9685915092973</v>
      </c>
      <c r="L269" s="5">
        <f t="shared" si="71"/>
        <v>25683.70091035491</v>
      </c>
      <c r="M269" s="5">
        <f t="shared" si="72"/>
        <v>1.3309685915092972</v>
      </c>
    </row>
    <row r="270" spans="2:13" x14ac:dyDescent="0.25">
      <c r="B270" s="5">
        <f t="shared" si="75"/>
        <v>2.3651997353725163</v>
      </c>
      <c r="C270" s="5">
        <f t="shared" si="63"/>
        <v>1.0000000000000231E-2</v>
      </c>
      <c r="D270" s="5">
        <f t="shared" si="73"/>
        <v>0</v>
      </c>
      <c r="E270" s="5">
        <f t="shared" si="74"/>
        <v>0</v>
      </c>
      <c r="F270" s="5">
        <f t="shared" si="66"/>
        <v>25683.70091035491</v>
      </c>
      <c r="G270" s="5">
        <f t="shared" si="67"/>
        <v>2568370.0910354317</v>
      </c>
      <c r="H270" s="58">
        <f t="shared" si="68"/>
        <v>1331.2562677797832</v>
      </c>
      <c r="I270" s="60">
        <f t="shared" si="69"/>
        <v>1330.9685915092971</v>
      </c>
      <c r="J270" s="5">
        <f t="shared" si="64"/>
        <v>3.9904807540787719E-3</v>
      </c>
      <c r="K270" s="106">
        <f t="shared" si="70"/>
        <v>1330.964601028543</v>
      </c>
      <c r="L270" s="5">
        <f t="shared" si="71"/>
        <v>25683.623906047796</v>
      </c>
      <c r="M270" s="5">
        <f t="shared" si="72"/>
        <v>1.330964601028543</v>
      </c>
    </row>
    <row r="271" spans="2:13" x14ac:dyDescent="0.25">
      <c r="B271" s="5">
        <f t="shared" si="75"/>
        <v>2.3951997353725161</v>
      </c>
      <c r="C271" s="5">
        <f t="shared" si="63"/>
        <v>2.9999999999999805E-2</v>
      </c>
      <c r="D271" s="5">
        <f t="shared" si="73"/>
        <v>0</v>
      </c>
      <c r="E271" s="5">
        <f t="shared" si="74"/>
        <v>0</v>
      </c>
      <c r="F271" s="5">
        <f t="shared" si="66"/>
        <v>25683.623906047796</v>
      </c>
      <c r="G271" s="5">
        <f t="shared" si="67"/>
        <v>856120.79686826549</v>
      </c>
      <c r="H271" s="58">
        <f t="shared" si="68"/>
        <v>1331.2562677797832</v>
      </c>
      <c r="I271" s="60">
        <f t="shared" si="69"/>
        <v>1330.964601028543</v>
      </c>
      <c r="J271" s="5">
        <f t="shared" si="64"/>
        <v>6.9116946901369818E-3</v>
      </c>
      <c r="K271" s="106">
        <f t="shared" si="70"/>
        <v>1330.9576893338528</v>
      </c>
      <c r="L271" s="5">
        <f t="shared" si="71"/>
        <v>25683.49053107536</v>
      </c>
      <c r="M271" s="5">
        <f t="shared" si="72"/>
        <v>1.3309576893338528</v>
      </c>
    </row>
    <row r="272" spans="2:13" x14ac:dyDescent="0.25">
      <c r="B272" s="5">
        <f t="shared" si="75"/>
        <v>2.4251997353725163</v>
      </c>
      <c r="C272" s="5">
        <f t="shared" si="63"/>
        <v>3.0000000000000249E-2</v>
      </c>
      <c r="D272" s="5">
        <f t="shared" si="73"/>
        <v>0</v>
      </c>
      <c r="E272" s="5">
        <f t="shared" si="74"/>
        <v>0</v>
      </c>
      <c r="F272" s="5">
        <f t="shared" si="66"/>
        <v>25683.49053107536</v>
      </c>
      <c r="G272" s="5">
        <f t="shared" si="67"/>
        <v>856116.35103583825</v>
      </c>
      <c r="H272" s="58">
        <f t="shared" si="68"/>
        <v>1331.2562677797832</v>
      </c>
      <c r="I272" s="60">
        <f t="shared" si="69"/>
        <v>1330.9576893338528</v>
      </c>
      <c r="J272" s="5">
        <f t="shared" si="64"/>
        <v>6.911658797729787E-3</v>
      </c>
      <c r="K272" s="106">
        <f t="shared" si="70"/>
        <v>1330.9507776750552</v>
      </c>
      <c r="L272" s="5">
        <f t="shared" si="71"/>
        <v>25683.357156795544</v>
      </c>
      <c r="M272" s="5">
        <f t="shared" si="72"/>
        <v>1.3309507776750551</v>
      </c>
    </row>
    <row r="273" spans="1:13" x14ac:dyDescent="0.25">
      <c r="B273" s="5">
        <f t="shared" si="75"/>
        <v>2.4451997353725163</v>
      </c>
      <c r="C273" s="5">
        <f t="shared" si="63"/>
        <v>2.0000000000000018E-2</v>
      </c>
      <c r="D273" s="5">
        <f t="shared" si="73"/>
        <v>0</v>
      </c>
      <c r="E273" s="5">
        <f t="shared" si="74"/>
        <v>0</v>
      </c>
      <c r="F273" s="5">
        <f t="shared" si="66"/>
        <v>25683.357156795544</v>
      </c>
      <c r="G273" s="5">
        <f t="shared" si="67"/>
        <v>1284167.857839776</v>
      </c>
      <c r="H273" s="58">
        <f t="shared" si="68"/>
        <v>1331.2562677797832</v>
      </c>
      <c r="I273" s="60">
        <f t="shared" si="69"/>
        <v>1330.9507776750554</v>
      </c>
      <c r="J273" s="5">
        <f t="shared" si="64"/>
        <v>5.6433164710097778E-3</v>
      </c>
      <c r="K273" s="106">
        <f t="shared" si="70"/>
        <v>1330.9451343585845</v>
      </c>
      <c r="L273" s="5">
        <f t="shared" si="71"/>
        <v>25683.248257717605</v>
      </c>
      <c r="M273" s="5">
        <f t="shared" si="72"/>
        <v>1.3309451343585845</v>
      </c>
    </row>
    <row r="274" spans="1:13" x14ac:dyDescent="0.25">
      <c r="B274" s="5">
        <f t="shared" si="75"/>
        <v>2.4951997353725162</v>
      </c>
      <c r="C274" s="5">
        <f t="shared" ref="C274:C306" si="76">B274-B273</f>
        <v>4.9999999999999822E-2</v>
      </c>
      <c r="D274" s="5">
        <f t="shared" si="73"/>
        <v>0</v>
      </c>
      <c r="E274" s="5">
        <f t="shared" si="74"/>
        <v>0</v>
      </c>
      <c r="F274" s="5">
        <f t="shared" si="66"/>
        <v>25683.248257717605</v>
      </c>
      <c r="G274" s="5">
        <f t="shared" si="67"/>
        <v>513664.96515435394</v>
      </c>
      <c r="H274" s="58">
        <f t="shared" si="68"/>
        <v>1331.2562677797832</v>
      </c>
      <c r="I274" s="60">
        <f t="shared" si="69"/>
        <v>1330.9451343585845</v>
      </c>
      <c r="J274" s="5">
        <f t="shared" si="64"/>
        <v>8.9228289692409608E-3</v>
      </c>
      <c r="K274" s="106">
        <f t="shared" si="70"/>
        <v>1330.9362115296153</v>
      </c>
      <c r="L274" s="5">
        <f t="shared" si="71"/>
        <v>25683.076073886987</v>
      </c>
      <c r="M274" s="5">
        <f t="shared" si="72"/>
        <v>1.3309362115296153</v>
      </c>
    </row>
    <row r="275" spans="1:13" x14ac:dyDescent="0.25">
      <c r="A275" t="s">
        <v>232</v>
      </c>
      <c r="B275" s="5">
        <f t="shared" si="75"/>
        <v>2.5451997353725164</v>
      </c>
      <c r="C275" s="5">
        <f t="shared" si="76"/>
        <v>5.0000000000000266E-2</v>
      </c>
      <c r="D275" s="5">
        <f t="shared" si="73"/>
        <v>0</v>
      </c>
      <c r="E275" s="5">
        <f t="shared" si="74"/>
        <v>0</v>
      </c>
      <c r="F275" s="5">
        <f t="shared" si="66"/>
        <v>25683.076073886987</v>
      </c>
      <c r="G275" s="5">
        <f t="shared" si="67"/>
        <v>513661.521477737</v>
      </c>
      <c r="H275" s="58">
        <f t="shared" si="68"/>
        <v>1331.2562677797832</v>
      </c>
      <c r="I275" s="60">
        <f t="shared" si="69"/>
        <v>1330.9362115296153</v>
      </c>
      <c r="J275" s="5">
        <f t="shared" ref="J275:J338" si="77">2*I275*($C$8/3.1415926)^(1/2)*C275^(1/2)</f>
        <v>8.9227691494371923E-3</v>
      </c>
      <c r="K275" s="106">
        <f t="shared" si="70"/>
        <v>1330.9272887604659</v>
      </c>
      <c r="L275" s="5">
        <f t="shared" si="71"/>
        <v>25682.90389121071</v>
      </c>
      <c r="M275" s="5">
        <f t="shared" si="72"/>
        <v>1.330927288760466</v>
      </c>
    </row>
    <row r="276" spans="1:13" x14ac:dyDescent="0.25">
      <c r="A276" s="5">
        <f>(A256+A277)*9</f>
        <v>2.6383412796306209</v>
      </c>
      <c r="B276" s="5">
        <f t="shared" si="75"/>
        <v>2.5951997353725162</v>
      </c>
      <c r="C276" s="5">
        <f t="shared" si="76"/>
        <v>4.9999999999999822E-2</v>
      </c>
      <c r="D276" s="5">
        <f t="shared" si="73"/>
        <v>0</v>
      </c>
      <c r="E276" s="5">
        <f t="shared" si="74"/>
        <v>0</v>
      </c>
      <c r="F276" s="5">
        <f t="shared" si="66"/>
        <v>25682.90389121071</v>
      </c>
      <c r="G276" s="5">
        <f t="shared" si="67"/>
        <v>513658.07782421604</v>
      </c>
      <c r="H276" s="58">
        <f t="shared" si="68"/>
        <v>1331.2562677797832</v>
      </c>
      <c r="I276" s="60">
        <f t="shared" si="69"/>
        <v>1330.9272887604659</v>
      </c>
      <c r="J276" s="5">
        <f t="shared" si="77"/>
        <v>8.9227093300343861E-3</v>
      </c>
      <c r="K276" s="106">
        <f t="shared" si="70"/>
        <v>1330.9183660511358</v>
      </c>
      <c r="L276" s="5">
        <f t="shared" si="71"/>
        <v>25682.731709688771</v>
      </c>
      <c r="M276" s="5">
        <f t="shared" si="72"/>
        <v>1.3309183660511359</v>
      </c>
    </row>
    <row r="277" spans="1:13" x14ac:dyDescent="0.25">
      <c r="A277" s="79">
        <v>0.2931415442581049</v>
      </c>
      <c r="B277" s="5">
        <f t="shared" si="75"/>
        <v>2.6383487664425851</v>
      </c>
      <c r="C277" s="5">
        <f t="shared" si="76"/>
        <v>4.3149031070068844E-2</v>
      </c>
      <c r="D277" s="5">
        <f t="shared" si="73"/>
        <v>0</v>
      </c>
      <c r="E277" s="5">
        <f t="shared" si="74"/>
        <v>0</v>
      </c>
      <c r="F277" s="5">
        <f t="shared" si="66"/>
        <v>25682.731709688771</v>
      </c>
      <c r="G277" s="5">
        <f t="shared" si="67"/>
        <v>595209.92876950349</v>
      </c>
      <c r="H277" s="58">
        <f t="shared" si="68"/>
        <v>1331.2562677797832</v>
      </c>
      <c r="I277" s="60">
        <f t="shared" si="69"/>
        <v>1330.9183660511358</v>
      </c>
      <c r="J277" s="5">
        <f t="shared" si="77"/>
        <v>8.2888514353099772E-3</v>
      </c>
      <c r="K277" s="106">
        <f t="shared" si="70"/>
        <v>1330.9100771997005</v>
      </c>
      <c r="L277" s="5">
        <f t="shared" si="71"/>
        <v>25682.571759722625</v>
      </c>
      <c r="M277" s="5">
        <f t="shared" si="72"/>
        <v>1.3309100771997004</v>
      </c>
    </row>
    <row r="278" spans="1:13" s="17" customFormat="1" x14ac:dyDescent="0.25">
      <c r="B278" s="18">
        <f>$B$277+B17</f>
        <v>2.6383487665425851</v>
      </c>
      <c r="C278" s="18">
        <f t="shared" si="76"/>
        <v>1.000000082740371E-10</v>
      </c>
      <c r="D278" s="18">
        <f t="shared" si="73"/>
        <v>381251909.24384427</v>
      </c>
      <c r="E278" s="18">
        <f t="shared" si="74"/>
        <v>3.8125194078876871E-2</v>
      </c>
      <c r="F278" s="18">
        <f t="shared" si="66"/>
        <v>25682.609884916703</v>
      </c>
      <c r="G278" s="18">
        <f t="shared" si="67"/>
        <v>256826077599282.09</v>
      </c>
      <c r="H278" s="58">
        <f t="shared" si="68"/>
        <v>1331.2582434855447</v>
      </c>
      <c r="I278" s="60">
        <f t="shared" si="69"/>
        <v>1330.9120529054621</v>
      </c>
      <c r="J278" s="5">
        <f t="shared" si="77"/>
        <v>3.9903114063602862E-7</v>
      </c>
      <c r="K278" s="106">
        <f t="shared" si="70"/>
        <v>1330.9120525064309</v>
      </c>
      <c r="L278" s="18">
        <f t="shared" si="71"/>
        <v>25682.609877216601</v>
      </c>
      <c r="M278" s="18">
        <f t="shared" si="72"/>
        <v>1.3309120525064309</v>
      </c>
    </row>
    <row r="279" spans="1:13" s="17" customFormat="1" x14ac:dyDescent="0.25">
      <c r="B279" s="18">
        <f t="shared" ref="B279:B305" si="78">$B$277+B18</f>
        <v>2.6383487668425851</v>
      </c>
      <c r="C279" s="18">
        <f t="shared" si="76"/>
        <v>3.000000248221113E-10</v>
      </c>
      <c r="D279" s="18">
        <f t="shared" si="73"/>
        <v>381251909.24384427</v>
      </c>
      <c r="E279" s="18">
        <f t="shared" si="74"/>
        <v>0.11437558223663061</v>
      </c>
      <c r="F279" s="18">
        <f t="shared" si="66"/>
        <v>25682.724252798838</v>
      </c>
      <c r="G279" s="18">
        <f t="shared" si="67"/>
        <v>85609073759336.266</v>
      </c>
      <c r="H279" s="58">
        <f t="shared" si="68"/>
        <v>1331.2641706028289</v>
      </c>
      <c r="I279" s="60">
        <f t="shared" si="69"/>
        <v>1330.9179796237154</v>
      </c>
      <c r="J279" s="5">
        <f t="shared" si="77"/>
        <v>6.9114528712668362E-7</v>
      </c>
      <c r="K279" s="106">
        <f t="shared" si="70"/>
        <v>1330.9179789325701</v>
      </c>
      <c r="L279" s="18">
        <f t="shared" si="71"/>
        <v>25682.724239461804</v>
      </c>
      <c r="M279" s="18">
        <f t="shared" si="72"/>
        <v>1.3309179789325702</v>
      </c>
    </row>
    <row r="280" spans="1:13" s="17" customFormat="1" x14ac:dyDescent="0.25">
      <c r="B280" s="18">
        <f t="shared" si="78"/>
        <v>2.6383487672425852</v>
      </c>
      <c r="C280" s="18">
        <f t="shared" si="76"/>
        <v>4.000000330961484E-10</v>
      </c>
      <c r="D280" s="18">
        <f t="shared" si="73"/>
        <v>381251909.24384427</v>
      </c>
      <c r="E280" s="18">
        <f t="shared" si="74"/>
        <v>0.15250077631550749</v>
      </c>
      <c r="F280" s="18">
        <f t="shared" si="66"/>
        <v>25682.87674023812</v>
      </c>
      <c r="G280" s="18">
        <f t="shared" si="67"/>
        <v>64207186538068.867</v>
      </c>
      <c r="H280" s="58">
        <f t="shared" si="68"/>
        <v>1331.2720734258749</v>
      </c>
      <c r="I280" s="60">
        <f t="shared" si="69"/>
        <v>1330.9258817556158</v>
      </c>
      <c r="J280" s="5">
        <f t="shared" si="77"/>
        <v>7.9807057354326842E-7</v>
      </c>
      <c r="K280" s="106">
        <f t="shared" si="70"/>
        <v>1330.9258809575451</v>
      </c>
      <c r="L280" s="18">
        <f t="shared" si="71"/>
        <v>25682.876724837752</v>
      </c>
      <c r="M280" s="18">
        <f t="shared" si="72"/>
        <v>1.3309258809575453</v>
      </c>
    </row>
    <row r="281" spans="1:13" s="17" customFormat="1" x14ac:dyDescent="0.25">
      <c r="B281" s="18">
        <f t="shared" si="78"/>
        <v>2.6383487674425852</v>
      </c>
      <c r="C281" s="18">
        <f t="shared" si="76"/>
        <v>2.000000165480742E-10</v>
      </c>
      <c r="D281" s="18">
        <f t="shared" si="73"/>
        <v>381251909.24384427</v>
      </c>
      <c r="E281" s="18">
        <f t="shared" si="74"/>
        <v>7.6250388157753743E-2</v>
      </c>
      <c r="F281" s="18">
        <f t="shared" si="66"/>
        <v>25682.952975225908</v>
      </c>
      <c r="G281" s="18">
        <f t="shared" si="67"/>
        <v>128414754251045.13</v>
      </c>
      <c r="H281" s="58">
        <f t="shared" si="68"/>
        <v>1331.2760248373977</v>
      </c>
      <c r="I281" s="60">
        <f t="shared" si="69"/>
        <v>1330.9298323690682</v>
      </c>
      <c r="J281" s="5">
        <f t="shared" si="77"/>
        <v>5.6432278950333728E-7</v>
      </c>
      <c r="K281" s="106">
        <f t="shared" si="70"/>
        <v>1330.9298318047454</v>
      </c>
      <c r="L281" s="18">
        <f t="shared" si="71"/>
        <v>25682.952964336175</v>
      </c>
      <c r="M281" s="18">
        <f t="shared" si="72"/>
        <v>1.3309298318047453</v>
      </c>
    </row>
    <row r="282" spans="1:13" s="17" customFormat="1" x14ac:dyDescent="0.25">
      <c r="B282" s="18">
        <f t="shared" si="78"/>
        <v>2.638348776442585</v>
      </c>
      <c r="C282" s="18">
        <f t="shared" si="76"/>
        <v>8.9999998564849193E-9</v>
      </c>
      <c r="D282" s="18">
        <f t="shared" si="73"/>
        <v>381251909.24384427</v>
      </c>
      <c r="E282" s="18">
        <f t="shared" si="74"/>
        <v>3.4312671284791998</v>
      </c>
      <c r="F282" s="18">
        <f t="shared" si="66"/>
        <v>25686.384231464654</v>
      </c>
      <c r="G282" s="18">
        <f t="shared" si="67"/>
        <v>2854042737895.8696</v>
      </c>
      <c r="H282" s="58">
        <f t="shared" si="68"/>
        <v>1331.4538383383813</v>
      </c>
      <c r="I282" s="60">
        <f t="shared" si="69"/>
        <v>1331.107645305729</v>
      </c>
      <c r="J282" s="5">
        <f t="shared" si="77"/>
        <v>3.7860979260881435E-6</v>
      </c>
      <c r="K282" s="106">
        <f t="shared" si="70"/>
        <v>1331.107641519631</v>
      </c>
      <c r="L282" s="18">
        <f t="shared" si="71"/>
        <v>25686.384158404318</v>
      </c>
      <c r="M282" s="18">
        <f t="shared" si="72"/>
        <v>1.331107641519631</v>
      </c>
    </row>
    <row r="283" spans="1:13" s="17" customFormat="1" x14ac:dyDescent="0.25">
      <c r="B283" s="18">
        <f t="shared" si="78"/>
        <v>2.6383488664425849</v>
      </c>
      <c r="C283" s="18">
        <f t="shared" si="76"/>
        <v>8.9999999897116822E-8</v>
      </c>
      <c r="D283" s="18">
        <f t="shared" si="73"/>
        <v>381251909.24384427</v>
      </c>
      <c r="E283" s="18">
        <f t="shared" si="74"/>
        <v>34.312671792721574</v>
      </c>
      <c r="F283" s="18">
        <f t="shared" si="66"/>
        <v>25720.696830197041</v>
      </c>
      <c r="G283" s="18">
        <f t="shared" si="67"/>
        <v>285785520662.21735</v>
      </c>
      <c r="H283" s="58">
        <f t="shared" si="68"/>
        <v>1333.2319733745383</v>
      </c>
      <c r="I283" s="60">
        <f t="shared" si="69"/>
        <v>1332.885776555788</v>
      </c>
      <c r="J283" s="5">
        <f t="shared" si="77"/>
        <v>1.1988686441487407E-5</v>
      </c>
      <c r="K283" s="106">
        <f t="shared" si="70"/>
        <v>1332.8857645671014</v>
      </c>
      <c r="L283" s="18">
        <f t="shared" si="71"/>
        <v>25720.696598851358</v>
      </c>
      <c r="M283" s="18">
        <f t="shared" si="72"/>
        <v>1.3328857645671015</v>
      </c>
    </row>
    <row r="284" spans="1:13" s="17" customFormat="1" x14ac:dyDescent="0.25">
      <c r="B284" s="18">
        <f t="shared" si="78"/>
        <v>2.6383497664425852</v>
      </c>
      <c r="C284" s="18">
        <f t="shared" si="76"/>
        <v>9.0000000030343585E-7</v>
      </c>
      <c r="D284" s="18">
        <f t="shared" si="73"/>
        <v>381251909.24384427</v>
      </c>
      <c r="E284" s="18">
        <f t="shared" si="74"/>
        <v>343.12671843514534</v>
      </c>
      <c r="F284" s="18">
        <f t="shared" si="66"/>
        <v>26063.823317286504</v>
      </c>
      <c r="G284" s="18">
        <f t="shared" si="67"/>
        <v>28959803676.110069</v>
      </c>
      <c r="H284" s="58">
        <f t="shared" si="68"/>
        <v>1351.01332376243</v>
      </c>
      <c r="I284" s="60">
        <f t="shared" si="69"/>
        <v>1350.6671149549932</v>
      </c>
      <c r="J284" s="5">
        <f t="shared" si="77"/>
        <v>3.8417313749455481E-5</v>
      </c>
      <c r="K284" s="106">
        <f t="shared" si="70"/>
        <v>1350.6670765376793</v>
      </c>
      <c r="L284" s="18">
        <f t="shared" si="71"/>
        <v>26063.822575947597</v>
      </c>
      <c r="M284" s="18">
        <f t="shared" si="72"/>
        <v>1.3506670765376794</v>
      </c>
    </row>
    <row r="285" spans="1:13" s="17" customFormat="1" x14ac:dyDescent="0.25">
      <c r="A285" s="18">
        <v>7.4868119641229509E-6</v>
      </c>
      <c r="B285" s="18">
        <f t="shared" si="78"/>
        <v>2.6383562532545493</v>
      </c>
      <c r="C285" s="18">
        <f t="shared" si="76"/>
        <v>6.4868119640237865E-6</v>
      </c>
      <c r="D285" s="18">
        <f t="shared" si="73"/>
        <v>381251909.24384427</v>
      </c>
      <c r="E285" s="18">
        <f t="shared" si="74"/>
        <v>2473.1094461898797</v>
      </c>
      <c r="F285" s="18">
        <f t="shared" si="66"/>
        <v>28536.932022137476</v>
      </c>
      <c r="G285" s="18">
        <f t="shared" si="67"/>
        <v>4399222943.474369</v>
      </c>
      <c r="H285" s="58">
        <f t="shared" si="68"/>
        <v>1479.1736308666368</v>
      </c>
      <c r="I285" s="60">
        <f t="shared" si="69"/>
        <v>1478.8273836418859</v>
      </c>
      <c r="J285" s="5">
        <f t="shared" si="77"/>
        <v>1.1292511770935788E-4</v>
      </c>
      <c r="K285" s="106">
        <f t="shared" si="70"/>
        <v>1478.8272707167682</v>
      </c>
      <c r="L285" s="18">
        <f t="shared" si="71"/>
        <v>28536.929843021477</v>
      </c>
      <c r="M285" s="18">
        <f t="shared" si="72"/>
        <v>1.4788272707167682</v>
      </c>
    </row>
    <row r="286" spans="1:13" x14ac:dyDescent="0.25">
      <c r="B286" s="5">
        <f t="shared" si="78"/>
        <v>2.6383587664425852</v>
      </c>
      <c r="C286" s="5">
        <f t="shared" si="76"/>
        <v>2.5131880359019476E-6</v>
      </c>
      <c r="D286" s="5">
        <f t="shared" si="73"/>
        <v>0</v>
      </c>
      <c r="E286" s="5">
        <f t="shared" si="74"/>
        <v>0</v>
      </c>
      <c r="F286" s="5">
        <f t="shared" si="66"/>
        <v>28536.929843021477</v>
      </c>
      <c r="G286" s="5">
        <f t="shared" si="67"/>
        <v>11354872550.465559</v>
      </c>
      <c r="H286" s="58">
        <f t="shared" si="68"/>
        <v>1479.1736308666368</v>
      </c>
      <c r="I286" s="60">
        <f t="shared" si="69"/>
        <v>1478.8272707167682</v>
      </c>
      <c r="J286" s="5">
        <f t="shared" si="77"/>
        <v>7.0288998603880686E-5</v>
      </c>
      <c r="K286" s="106">
        <f t="shared" si="70"/>
        <v>1478.8272004277696</v>
      </c>
      <c r="L286" s="5">
        <f t="shared" si="71"/>
        <v>28536.928486654673</v>
      </c>
      <c r="M286" s="5">
        <f t="shared" si="72"/>
        <v>1.4788272004277696</v>
      </c>
    </row>
    <row r="287" spans="1:13" x14ac:dyDescent="0.25">
      <c r="B287" s="5">
        <f t="shared" si="78"/>
        <v>2.6383687664425852</v>
      </c>
      <c r="C287" s="5">
        <f t="shared" si="76"/>
        <v>1.0000000000065512E-5</v>
      </c>
      <c r="D287" s="5">
        <f t="shared" si="73"/>
        <v>0</v>
      </c>
      <c r="E287" s="5">
        <f t="shared" si="74"/>
        <v>0</v>
      </c>
      <c r="F287" s="5">
        <f t="shared" si="66"/>
        <v>28536.928486654673</v>
      </c>
      <c r="G287" s="5">
        <f t="shared" si="67"/>
        <v>2853692848.6467724</v>
      </c>
      <c r="H287" s="58">
        <f t="shared" si="68"/>
        <v>1479.1736308666368</v>
      </c>
      <c r="I287" s="60">
        <f t="shared" si="69"/>
        <v>1478.8272004277696</v>
      </c>
      <c r="J287" s="5">
        <f t="shared" si="77"/>
        <v>1.4020866158563554E-4</v>
      </c>
      <c r="K287" s="106">
        <f t="shared" si="70"/>
        <v>1478.827060219108</v>
      </c>
      <c r="L287" s="5">
        <f t="shared" si="71"/>
        <v>28536.925781048129</v>
      </c>
      <c r="M287" s="5">
        <f t="shared" si="72"/>
        <v>1.478827060219108</v>
      </c>
    </row>
    <row r="288" spans="1:13" x14ac:dyDescent="0.25">
      <c r="B288" s="5">
        <f t="shared" si="78"/>
        <v>2.638398766442585</v>
      </c>
      <c r="C288" s="5">
        <f t="shared" si="76"/>
        <v>2.9999999999752447E-5</v>
      </c>
      <c r="D288" s="5">
        <f t="shared" si="73"/>
        <v>0</v>
      </c>
      <c r="E288" s="5">
        <f t="shared" si="74"/>
        <v>0</v>
      </c>
      <c r="F288" s="5">
        <f t="shared" si="66"/>
        <v>28536.925781048129</v>
      </c>
      <c r="G288" s="5">
        <f t="shared" si="67"/>
        <v>951230859.37612033</v>
      </c>
      <c r="H288" s="58">
        <f t="shared" si="68"/>
        <v>1479.1736308666368</v>
      </c>
      <c r="I288" s="60">
        <f t="shared" si="69"/>
        <v>1478.827060219108</v>
      </c>
      <c r="J288" s="5">
        <f t="shared" si="77"/>
        <v>2.4284850250111216E-4</v>
      </c>
      <c r="K288" s="106">
        <f t="shared" si="70"/>
        <v>1478.8268173706056</v>
      </c>
      <c r="L288" s="5">
        <f t="shared" si="71"/>
        <v>28536.921094800578</v>
      </c>
      <c r="M288" s="5">
        <f t="shared" si="72"/>
        <v>1.4788268173706056</v>
      </c>
    </row>
    <row r="289" spans="1:13" x14ac:dyDescent="0.25">
      <c r="B289" s="5">
        <f t="shared" si="78"/>
        <v>2.6384287664425852</v>
      </c>
      <c r="C289" s="5">
        <f t="shared" si="76"/>
        <v>3.0000000000196536E-5</v>
      </c>
      <c r="D289" s="5">
        <f t="shared" si="73"/>
        <v>0</v>
      </c>
      <c r="E289" s="5">
        <f t="shared" si="74"/>
        <v>0</v>
      </c>
      <c r="F289" s="5">
        <f t="shared" si="66"/>
        <v>28536.921094800578</v>
      </c>
      <c r="G289" s="5">
        <f t="shared" si="67"/>
        <v>951230703.15378761</v>
      </c>
      <c r="H289" s="58">
        <f t="shared" si="68"/>
        <v>1479.1736308666368</v>
      </c>
      <c r="I289" s="60">
        <f t="shared" si="69"/>
        <v>1478.8268173706056</v>
      </c>
      <c r="J289" s="5">
        <f t="shared" si="77"/>
        <v>2.4284846262306379E-4</v>
      </c>
      <c r="K289" s="106">
        <f t="shared" si="70"/>
        <v>1478.8265745221429</v>
      </c>
      <c r="L289" s="5">
        <f t="shared" si="71"/>
        <v>28536.916408553792</v>
      </c>
      <c r="M289" s="5">
        <f t="shared" si="72"/>
        <v>1.4788265745221429</v>
      </c>
    </row>
    <row r="290" spans="1:13" x14ac:dyDescent="0.25">
      <c r="B290" s="5">
        <f t="shared" si="78"/>
        <v>2.6384487664425853</v>
      </c>
      <c r="C290" s="5">
        <f t="shared" si="76"/>
        <v>2.0000000000131024E-5</v>
      </c>
      <c r="D290" s="5">
        <f t="shared" si="73"/>
        <v>0</v>
      </c>
      <c r="E290" s="5">
        <f t="shared" si="74"/>
        <v>0</v>
      </c>
      <c r="F290" s="5">
        <f t="shared" si="66"/>
        <v>28536.916408553792</v>
      </c>
      <c r="G290" s="5">
        <f t="shared" si="67"/>
        <v>1426845820.4183421</v>
      </c>
      <c r="H290" s="58">
        <f t="shared" si="68"/>
        <v>1479.1736308666368</v>
      </c>
      <c r="I290" s="60">
        <f t="shared" si="69"/>
        <v>1478.8265745221429</v>
      </c>
      <c r="J290" s="5">
        <f t="shared" si="77"/>
        <v>1.9828490685353382E-4</v>
      </c>
      <c r="K290" s="106">
        <f t="shared" si="70"/>
        <v>1478.826376237236</v>
      </c>
      <c r="L290" s="5">
        <f t="shared" si="71"/>
        <v>28536.912582249945</v>
      </c>
      <c r="M290" s="5">
        <f t="shared" si="72"/>
        <v>1.478826376237236</v>
      </c>
    </row>
    <row r="291" spans="1:13" x14ac:dyDescent="0.25">
      <c r="B291" s="5">
        <f t="shared" si="78"/>
        <v>2.6385487664425851</v>
      </c>
      <c r="C291" s="5">
        <f t="shared" si="76"/>
        <v>9.9999999999766942E-5</v>
      </c>
      <c r="D291" s="5">
        <f t="shared" si="73"/>
        <v>0</v>
      </c>
      <c r="E291" s="5">
        <f t="shared" si="74"/>
        <v>0</v>
      </c>
      <c r="F291" s="5">
        <f t="shared" si="66"/>
        <v>28536.912582249945</v>
      </c>
      <c r="G291" s="5">
        <f t="shared" si="67"/>
        <v>285369125.82316452</v>
      </c>
      <c r="H291" s="58">
        <f t="shared" si="68"/>
        <v>1479.1736308666368</v>
      </c>
      <c r="I291" s="60">
        <f t="shared" si="69"/>
        <v>1478.826376237236</v>
      </c>
      <c r="J291" s="5">
        <f t="shared" si="77"/>
        <v>4.4337847118540186E-4</v>
      </c>
      <c r="K291" s="106">
        <f t="shared" si="70"/>
        <v>1478.8259328587649</v>
      </c>
      <c r="L291" s="5">
        <f t="shared" si="71"/>
        <v>28536.904026375589</v>
      </c>
      <c r="M291" s="5">
        <f t="shared" si="72"/>
        <v>1.478825932858765</v>
      </c>
    </row>
    <row r="292" spans="1:13" x14ac:dyDescent="0.25">
      <c r="B292" s="5">
        <f t="shared" si="78"/>
        <v>2.6388487664425853</v>
      </c>
      <c r="C292" s="5">
        <f t="shared" si="76"/>
        <v>3.00000000000189E-4</v>
      </c>
      <c r="D292" s="5">
        <f t="shared" si="73"/>
        <v>0</v>
      </c>
      <c r="E292" s="5">
        <f t="shared" si="74"/>
        <v>0</v>
      </c>
      <c r="F292" s="5">
        <f t="shared" si="66"/>
        <v>28536.904026375589</v>
      </c>
      <c r="G292" s="5">
        <f t="shared" si="67"/>
        <v>95123013.421192035</v>
      </c>
      <c r="H292" s="58">
        <f t="shared" si="68"/>
        <v>1479.1736308666368</v>
      </c>
      <c r="I292" s="60">
        <f t="shared" si="69"/>
        <v>1478.8259328587649</v>
      </c>
      <c r="J292" s="5">
        <f t="shared" si="77"/>
        <v>7.6795380883017573E-4</v>
      </c>
      <c r="K292" s="106">
        <f t="shared" si="70"/>
        <v>1478.825164904956</v>
      </c>
      <c r="L292" s="5">
        <f t="shared" si="71"/>
        <v>28536.889207170938</v>
      </c>
      <c r="M292" s="5">
        <f t="shared" si="72"/>
        <v>1.478825164904956</v>
      </c>
    </row>
    <row r="293" spans="1:13" x14ac:dyDescent="0.25">
      <c r="B293" s="5">
        <f t="shared" si="78"/>
        <v>2.639148766442585</v>
      </c>
      <c r="C293" s="5">
        <f t="shared" si="76"/>
        <v>2.9999999999974492E-4</v>
      </c>
      <c r="D293" s="5">
        <f t="shared" si="73"/>
        <v>0</v>
      </c>
      <c r="E293" s="5">
        <f t="shared" si="74"/>
        <v>0</v>
      </c>
      <c r="F293" s="5">
        <f t="shared" si="66"/>
        <v>28536.889207170938</v>
      </c>
      <c r="G293" s="5">
        <f t="shared" si="67"/>
        <v>95122964.023984015</v>
      </c>
      <c r="H293" s="58">
        <f t="shared" si="68"/>
        <v>1479.1736308666368</v>
      </c>
      <c r="I293" s="60">
        <f t="shared" si="69"/>
        <v>1478.825164904956</v>
      </c>
      <c r="J293" s="5">
        <f t="shared" si="77"/>
        <v>7.6795341003145306E-4</v>
      </c>
      <c r="K293" s="106">
        <f t="shared" si="70"/>
        <v>1478.8243969515459</v>
      </c>
      <c r="L293" s="5">
        <f t="shared" si="71"/>
        <v>28536.874387973985</v>
      </c>
      <c r="M293" s="5">
        <f t="shared" si="72"/>
        <v>1.4788243969515458</v>
      </c>
    </row>
    <row r="294" spans="1:13" x14ac:dyDescent="0.25">
      <c r="B294" s="5">
        <f t="shared" si="78"/>
        <v>2.639348766442585</v>
      </c>
      <c r="C294" s="5">
        <f t="shared" si="76"/>
        <v>1.9999999999997797E-4</v>
      </c>
      <c r="D294" s="5">
        <f t="shared" si="73"/>
        <v>0</v>
      </c>
      <c r="E294" s="5">
        <f t="shared" si="74"/>
        <v>0</v>
      </c>
      <c r="F294" s="5">
        <f t="shared" si="66"/>
        <v>28536.874387973985</v>
      </c>
      <c r="G294" s="5">
        <f t="shared" si="67"/>
        <v>142684371.93988565</v>
      </c>
      <c r="H294" s="58">
        <f t="shared" si="68"/>
        <v>1479.1736308666368</v>
      </c>
      <c r="I294" s="60">
        <f t="shared" si="69"/>
        <v>1478.8243969515461</v>
      </c>
      <c r="J294" s="5">
        <f t="shared" si="77"/>
        <v>6.2703100798554116E-4</v>
      </c>
      <c r="K294" s="106">
        <f t="shared" si="70"/>
        <v>1478.8237699205381</v>
      </c>
      <c r="L294" s="5">
        <f t="shared" si="71"/>
        <v>28536.862288156623</v>
      </c>
      <c r="M294" s="5">
        <f t="shared" si="72"/>
        <v>1.4788237699205382</v>
      </c>
    </row>
    <row r="295" spans="1:13" x14ac:dyDescent="0.25">
      <c r="B295" s="5">
        <f t="shared" si="78"/>
        <v>2.6403487664425849</v>
      </c>
      <c r="C295" s="5">
        <f t="shared" si="76"/>
        <v>9.9999999999988987E-4</v>
      </c>
      <c r="D295" s="5">
        <f t="shared" si="73"/>
        <v>0</v>
      </c>
      <c r="E295" s="5">
        <f t="shared" si="74"/>
        <v>0</v>
      </c>
      <c r="F295" s="5">
        <f t="shared" si="66"/>
        <v>28536.862288156623</v>
      </c>
      <c r="G295" s="5">
        <f t="shared" si="67"/>
        <v>28536862.288159765</v>
      </c>
      <c r="H295" s="58">
        <f t="shared" si="68"/>
        <v>1479.1736308666368</v>
      </c>
      <c r="I295" s="60">
        <f t="shared" si="69"/>
        <v>1478.8237699205381</v>
      </c>
      <c r="J295" s="5">
        <f t="shared" si="77"/>
        <v>1.4020833633633127E-3</v>
      </c>
      <c r="K295" s="106">
        <f t="shared" si="70"/>
        <v>1478.8223678371746</v>
      </c>
      <c r="L295" s="5">
        <f t="shared" si="71"/>
        <v>28536.835232153961</v>
      </c>
      <c r="M295" s="5">
        <f t="shared" si="72"/>
        <v>1.4788223678371746</v>
      </c>
    </row>
    <row r="296" spans="1:13" x14ac:dyDescent="0.25">
      <c r="B296" s="5">
        <f t="shared" si="78"/>
        <v>2.643348766442585</v>
      </c>
      <c r="C296" s="5">
        <f t="shared" si="76"/>
        <v>3.0000000000001137E-3</v>
      </c>
      <c r="D296" s="5">
        <f t="shared" si="73"/>
        <v>0</v>
      </c>
      <c r="E296" s="5">
        <f t="shared" si="74"/>
        <v>0</v>
      </c>
      <c r="F296" s="5">
        <f t="shared" si="66"/>
        <v>28536.835232153961</v>
      </c>
      <c r="G296" s="5">
        <f t="shared" si="67"/>
        <v>9512278.410717627</v>
      </c>
      <c r="H296" s="58">
        <f t="shared" si="68"/>
        <v>1479.1736308666368</v>
      </c>
      <c r="I296" s="60">
        <f t="shared" si="69"/>
        <v>1478.8223678371746</v>
      </c>
      <c r="J296" s="5">
        <f t="shared" si="77"/>
        <v>2.4284773193336434E-3</v>
      </c>
      <c r="K296" s="106">
        <f t="shared" si="70"/>
        <v>1478.8199393598552</v>
      </c>
      <c r="L296" s="5">
        <f t="shared" si="71"/>
        <v>28536.788369827129</v>
      </c>
      <c r="M296" s="5">
        <f t="shared" si="72"/>
        <v>1.4788199393598551</v>
      </c>
    </row>
    <row r="297" spans="1:13" x14ac:dyDescent="0.25">
      <c r="B297" s="5">
        <f t="shared" si="78"/>
        <v>2.6463487664425851</v>
      </c>
      <c r="C297" s="5">
        <f t="shared" si="76"/>
        <v>3.0000000000001137E-3</v>
      </c>
      <c r="D297" s="5">
        <f t="shared" si="73"/>
        <v>0</v>
      </c>
      <c r="E297" s="5">
        <f t="shared" si="74"/>
        <v>0</v>
      </c>
      <c r="F297" s="5">
        <f t="shared" si="66"/>
        <v>28536.788369827129</v>
      </c>
      <c r="G297" s="5">
        <f t="shared" si="67"/>
        <v>9512262.789942015</v>
      </c>
      <c r="H297" s="58">
        <f t="shared" si="68"/>
        <v>1479.1736308666368</v>
      </c>
      <c r="I297" s="60">
        <f t="shared" si="69"/>
        <v>1478.8199393598552</v>
      </c>
      <c r="J297" s="5">
        <f t="shared" si="77"/>
        <v>2.4284733313617141E-3</v>
      </c>
      <c r="K297" s="106">
        <f t="shared" si="70"/>
        <v>1478.8175108865239</v>
      </c>
      <c r="L297" s="5">
        <f t="shared" si="71"/>
        <v>28536.741507577251</v>
      </c>
      <c r="M297" s="5">
        <f t="shared" si="72"/>
        <v>1.478817510886524</v>
      </c>
    </row>
    <row r="298" spans="1:13" x14ac:dyDescent="0.25">
      <c r="B298" s="5">
        <f t="shared" si="78"/>
        <v>2.6483487664425849</v>
      </c>
      <c r="C298" s="5">
        <f t="shared" si="76"/>
        <v>1.9999999999997797E-3</v>
      </c>
      <c r="D298" s="5">
        <f t="shared" si="73"/>
        <v>0</v>
      </c>
      <c r="E298" s="5">
        <f t="shared" si="74"/>
        <v>0</v>
      </c>
      <c r="F298" s="5">
        <f t="shared" si="66"/>
        <v>28536.741507577251</v>
      </c>
      <c r="G298" s="5">
        <f t="shared" si="67"/>
        <v>14268370.753790198</v>
      </c>
      <c r="H298" s="58">
        <f t="shared" si="68"/>
        <v>1479.1736308666368</v>
      </c>
      <c r="I298" s="60">
        <f t="shared" si="69"/>
        <v>1478.8175108865239</v>
      </c>
      <c r="J298" s="5">
        <f t="shared" si="77"/>
        <v>1.9828369157707604E-3</v>
      </c>
      <c r="K298" s="106">
        <f t="shared" si="70"/>
        <v>1478.8155280496082</v>
      </c>
      <c r="L298" s="5">
        <f t="shared" si="71"/>
        <v>28536.703244773289</v>
      </c>
      <c r="M298" s="5">
        <f t="shared" si="72"/>
        <v>1.4788155280496083</v>
      </c>
    </row>
    <row r="299" spans="1:13" x14ac:dyDescent="0.25">
      <c r="B299" s="5">
        <f t="shared" si="78"/>
        <v>2.6583487664425851</v>
      </c>
      <c r="C299" s="5">
        <f t="shared" si="76"/>
        <v>1.0000000000000231E-2</v>
      </c>
      <c r="D299" s="5">
        <f t="shared" si="73"/>
        <v>0</v>
      </c>
      <c r="E299" s="5">
        <f t="shared" si="74"/>
        <v>0</v>
      </c>
      <c r="F299" s="5">
        <f t="shared" si="66"/>
        <v>28536.703244773289</v>
      </c>
      <c r="G299" s="5">
        <f t="shared" si="67"/>
        <v>2853670.3244772628</v>
      </c>
      <c r="H299" s="58">
        <f t="shared" si="68"/>
        <v>1479.1736308666368</v>
      </c>
      <c r="I299" s="60">
        <f t="shared" si="69"/>
        <v>1478.815528049608</v>
      </c>
      <c r="J299" s="5">
        <f t="shared" si="77"/>
        <v>4.4337521870617151E-3</v>
      </c>
      <c r="K299" s="106">
        <f t="shared" si="70"/>
        <v>1478.8110942974211</v>
      </c>
      <c r="L299" s="5">
        <f t="shared" si="71"/>
        <v>28536.617686657337</v>
      </c>
      <c r="M299" s="5">
        <f t="shared" si="72"/>
        <v>1.4788110942974211</v>
      </c>
    </row>
    <row r="300" spans="1:13" x14ac:dyDescent="0.25">
      <c r="B300" s="5">
        <f t="shared" si="78"/>
        <v>2.6883487664425849</v>
      </c>
      <c r="C300" s="5">
        <f t="shared" si="76"/>
        <v>2.9999999999999805E-2</v>
      </c>
      <c r="D300" s="5">
        <f t="shared" si="73"/>
        <v>0</v>
      </c>
      <c r="E300" s="5">
        <f t="shared" si="74"/>
        <v>0</v>
      </c>
      <c r="F300" s="5">
        <f t="shared" si="66"/>
        <v>28536.617686657337</v>
      </c>
      <c r="G300" s="5">
        <f t="shared" si="67"/>
        <v>951220.58955525071</v>
      </c>
      <c r="H300" s="58">
        <f t="shared" si="68"/>
        <v>1479.1736308666368</v>
      </c>
      <c r="I300" s="60">
        <f t="shared" si="69"/>
        <v>1478.8110942974211</v>
      </c>
      <c r="J300" s="5">
        <f t="shared" si="77"/>
        <v>7.6794610317002339E-3</v>
      </c>
      <c r="K300" s="106">
        <f t="shared" si="70"/>
        <v>1478.8034148363893</v>
      </c>
      <c r="L300" s="5">
        <f t="shared" si="71"/>
        <v>28536.469496097805</v>
      </c>
      <c r="M300" s="5">
        <f t="shared" si="72"/>
        <v>1.4788034148363893</v>
      </c>
    </row>
    <row r="301" spans="1:13" x14ac:dyDescent="0.25">
      <c r="B301" s="5">
        <f t="shared" si="78"/>
        <v>2.7183487664425852</v>
      </c>
      <c r="C301" s="5">
        <f t="shared" si="76"/>
        <v>3.0000000000000249E-2</v>
      </c>
      <c r="D301" s="5">
        <f t="shared" si="73"/>
        <v>0</v>
      </c>
      <c r="E301" s="5">
        <f t="shared" si="74"/>
        <v>0</v>
      </c>
      <c r="F301" s="5">
        <f t="shared" si="66"/>
        <v>28536.469496097805</v>
      </c>
      <c r="G301" s="5">
        <f t="shared" si="67"/>
        <v>951215.64986991894</v>
      </c>
      <c r="H301" s="58">
        <f t="shared" si="68"/>
        <v>1479.1736308666368</v>
      </c>
      <c r="I301" s="60">
        <f t="shared" si="69"/>
        <v>1478.8034148363893</v>
      </c>
      <c r="J301" s="5">
        <f t="shared" si="77"/>
        <v>7.6794211522850193E-3</v>
      </c>
      <c r="K301" s="106">
        <f t="shared" si="70"/>
        <v>1478.795735415237</v>
      </c>
      <c r="L301" s="5">
        <f t="shared" si="71"/>
        <v>28536.321306307829</v>
      </c>
      <c r="M301" s="5">
        <f t="shared" si="72"/>
        <v>1.478795735415237</v>
      </c>
    </row>
    <row r="302" spans="1:13" x14ac:dyDescent="0.25">
      <c r="B302" s="5">
        <f t="shared" si="78"/>
        <v>2.7383487664425852</v>
      </c>
      <c r="C302" s="5">
        <f t="shared" si="76"/>
        <v>2.0000000000000018E-2</v>
      </c>
      <c r="D302" s="5">
        <f t="shared" si="73"/>
        <v>0</v>
      </c>
      <c r="E302" s="5">
        <f t="shared" si="74"/>
        <v>0</v>
      </c>
      <c r="F302" s="5">
        <f t="shared" ref="F302:F365" si="79">E302+L301</f>
        <v>28536.321306307829</v>
      </c>
      <c r="G302" s="5">
        <f t="shared" ref="G302:G365" si="80">F302/C302</f>
        <v>1426816.0653153902</v>
      </c>
      <c r="H302" s="58">
        <f t="shared" ref="H302:H365" si="81">C302*D302/$C$9/96485/$C$3+H301</f>
        <v>1479.1736308666368</v>
      </c>
      <c r="I302" s="60">
        <f t="shared" ref="I302:I365" si="82">F302/$C$9/96485/0.0001</f>
        <v>1478.795735415237</v>
      </c>
      <c r="J302" s="5">
        <f t="shared" si="77"/>
        <v>6.2701885531076251E-3</v>
      </c>
      <c r="K302" s="106">
        <f t="shared" ref="K302:K365" si="83">I302-J302</f>
        <v>1478.7894652266839</v>
      </c>
      <c r="L302" s="5">
        <f t="shared" ref="L302:L365" si="84">K302*0.0001*$C$9*96485</f>
        <v>28536.200310479318</v>
      </c>
      <c r="M302" s="5">
        <f t="shared" ref="M302:M365" si="85">K302*0.001</f>
        <v>1.478789465226684</v>
      </c>
    </row>
    <row r="303" spans="1:13" x14ac:dyDescent="0.25">
      <c r="B303" s="5">
        <f t="shared" si="78"/>
        <v>2.788348766442585</v>
      </c>
      <c r="C303" s="5">
        <f t="shared" si="76"/>
        <v>4.9999999999999822E-2</v>
      </c>
      <c r="D303" s="5">
        <f t="shared" ref="D303:D366" si="86">D274</f>
        <v>0</v>
      </c>
      <c r="E303" s="5">
        <f t="shared" si="74"/>
        <v>0</v>
      </c>
      <c r="F303" s="5">
        <f t="shared" si="79"/>
        <v>28536.200310479318</v>
      </c>
      <c r="G303" s="5">
        <f t="shared" si="80"/>
        <v>570724.00620958838</v>
      </c>
      <c r="H303" s="58">
        <f t="shared" si="81"/>
        <v>1479.1736308666368</v>
      </c>
      <c r="I303" s="60">
        <f t="shared" si="82"/>
        <v>1478.7894652266839</v>
      </c>
      <c r="J303" s="5">
        <f t="shared" si="77"/>
        <v>9.9139965571097659E-3</v>
      </c>
      <c r="K303" s="106">
        <f t="shared" si="83"/>
        <v>1478.7795512301268</v>
      </c>
      <c r="L303" s="5">
        <f t="shared" si="84"/>
        <v>28536.009000087757</v>
      </c>
      <c r="M303" s="5">
        <f t="shared" si="85"/>
        <v>1.4787795512301267</v>
      </c>
    </row>
    <row r="304" spans="1:13" x14ac:dyDescent="0.25">
      <c r="A304" t="s">
        <v>234</v>
      </c>
      <c r="B304" s="5">
        <f t="shared" si="78"/>
        <v>2.8383487664425853</v>
      </c>
      <c r="C304" s="5">
        <f t="shared" si="76"/>
        <v>5.0000000000000266E-2</v>
      </c>
      <c r="D304" s="5">
        <f t="shared" si="86"/>
        <v>0</v>
      </c>
      <c r="E304" s="5">
        <f t="shared" si="74"/>
        <v>0</v>
      </c>
      <c r="F304" s="5">
        <f t="shared" si="79"/>
        <v>28536.009000087757</v>
      </c>
      <c r="G304" s="5">
        <f t="shared" si="80"/>
        <v>570720.1800017521</v>
      </c>
      <c r="H304" s="58">
        <f t="shared" si="81"/>
        <v>1479.1736308666368</v>
      </c>
      <c r="I304" s="60">
        <f t="shared" si="82"/>
        <v>1478.7795512301268</v>
      </c>
      <c r="J304" s="5">
        <f t="shared" si="77"/>
        <v>9.9139300923898176E-3</v>
      </c>
      <c r="K304" s="106">
        <f t="shared" si="83"/>
        <v>1478.7696373000344</v>
      </c>
      <c r="L304" s="5">
        <f t="shared" si="84"/>
        <v>28535.817690978765</v>
      </c>
      <c r="M304" s="5">
        <f t="shared" si="85"/>
        <v>1.4787696373000345</v>
      </c>
    </row>
    <row r="305" spans="1:13" x14ac:dyDescent="0.25">
      <c r="A305" s="5">
        <f>(A285+A306)*10</f>
        <v>2.9314903107006902</v>
      </c>
      <c r="B305" s="5">
        <f t="shared" si="78"/>
        <v>2.8883487664425851</v>
      </c>
      <c r="C305" s="5">
        <f t="shared" si="76"/>
        <v>4.9999999999999822E-2</v>
      </c>
      <c r="D305" s="5">
        <f t="shared" si="86"/>
        <v>0</v>
      </c>
      <c r="E305" s="5">
        <f t="shared" si="74"/>
        <v>0</v>
      </c>
      <c r="F305" s="5">
        <f t="shared" si="79"/>
        <v>28535.817690978765</v>
      </c>
      <c r="G305" s="5">
        <f t="shared" si="80"/>
        <v>570716.35381957737</v>
      </c>
      <c r="H305" s="58">
        <f t="shared" si="81"/>
        <v>1479.1736308666368</v>
      </c>
      <c r="I305" s="60">
        <f t="shared" si="82"/>
        <v>1478.7696373000344</v>
      </c>
      <c r="J305" s="5">
        <f t="shared" si="77"/>
        <v>9.9138636281153689E-3</v>
      </c>
      <c r="K305" s="106">
        <f t="shared" si="83"/>
        <v>1478.7597234364064</v>
      </c>
      <c r="L305" s="5">
        <f t="shared" si="84"/>
        <v>28535.626383152336</v>
      </c>
      <c r="M305" s="5">
        <f t="shared" si="85"/>
        <v>1.4787597234364065</v>
      </c>
    </row>
    <row r="306" spans="1:13" x14ac:dyDescent="0.25">
      <c r="A306" s="79">
        <v>0.2931415442581049</v>
      </c>
      <c r="B306" s="5">
        <f>$B$277+B45</f>
        <v>2.9314977975126539</v>
      </c>
      <c r="C306" s="5">
        <f t="shared" si="76"/>
        <v>4.3149031070068844E-2</v>
      </c>
      <c r="D306" s="5">
        <f t="shared" si="86"/>
        <v>0</v>
      </c>
      <c r="E306" s="5">
        <f t="shared" si="74"/>
        <v>0</v>
      </c>
      <c r="F306" s="5">
        <f t="shared" si="79"/>
        <v>28535.626383152336</v>
      </c>
      <c r="G306" s="5">
        <f t="shared" si="80"/>
        <v>661327.16483978298</v>
      </c>
      <c r="H306" s="58">
        <f t="shared" si="81"/>
        <v>1479.1736308666368</v>
      </c>
      <c r="I306" s="60">
        <f t="shared" si="82"/>
        <v>1478.7597234364064</v>
      </c>
      <c r="J306" s="5">
        <f t="shared" si="77"/>
        <v>9.2095953957355651E-3</v>
      </c>
      <c r="K306" s="106">
        <f t="shared" si="83"/>
        <v>1478.7505138410106</v>
      </c>
      <c r="L306" s="5">
        <f t="shared" si="84"/>
        <v>28535.448665589982</v>
      </c>
      <c r="M306" s="5">
        <f t="shared" si="85"/>
        <v>1.4787505138410106</v>
      </c>
    </row>
    <row r="307" spans="1:13" s="17" customFormat="1" x14ac:dyDescent="0.25">
      <c r="B307" s="18">
        <f>$B$306+B17</f>
        <v>2.9314977976126539</v>
      </c>
      <c r="C307" s="18">
        <f t="shared" ref="C307:C335" si="87">B307-B306</f>
        <v>1.000000082740371E-10</v>
      </c>
      <c r="D307" s="18">
        <f t="shared" si="86"/>
        <v>381251909.24384427</v>
      </c>
      <c r="E307" s="18">
        <f t="shared" ref="E307:E335" si="88">C307*D307</f>
        <v>3.8125194078876871E-2</v>
      </c>
      <c r="F307" s="18">
        <f t="shared" si="79"/>
        <v>28535.48679078406</v>
      </c>
      <c r="G307" s="18">
        <f t="shared" si="80"/>
        <v>285354844297474.94</v>
      </c>
      <c r="H307" s="58">
        <f t="shared" si="81"/>
        <v>1479.1756065723982</v>
      </c>
      <c r="I307" s="60">
        <f t="shared" si="82"/>
        <v>1478.752489546772</v>
      </c>
      <c r="J307" s="5">
        <f t="shared" si="77"/>
        <v>4.433563369826431E-7</v>
      </c>
      <c r="K307" s="106">
        <f t="shared" si="83"/>
        <v>1478.7524891034157</v>
      </c>
      <c r="L307" s="18">
        <f t="shared" si="84"/>
        <v>28535.486782228611</v>
      </c>
      <c r="M307" s="18">
        <f t="shared" si="85"/>
        <v>1.4787524891034156</v>
      </c>
    </row>
    <row r="308" spans="1:13" s="17" customFormat="1" x14ac:dyDescent="0.25">
      <c r="B308" s="18">
        <f t="shared" ref="B308:B335" si="89">$B$306+B18</f>
        <v>2.931497797912654</v>
      </c>
      <c r="C308" s="18">
        <f t="shared" si="87"/>
        <v>3.000000248221113E-10</v>
      </c>
      <c r="D308" s="18">
        <f t="shared" si="86"/>
        <v>381251909.24384427</v>
      </c>
      <c r="E308" s="18">
        <f t="shared" si="88"/>
        <v>0.11437558223663061</v>
      </c>
      <c r="F308" s="18">
        <f t="shared" si="79"/>
        <v>28535.601157810848</v>
      </c>
      <c r="G308" s="18">
        <f t="shared" si="80"/>
        <v>95118662655882.719</v>
      </c>
      <c r="H308" s="58">
        <f t="shared" si="81"/>
        <v>1479.1815336896825</v>
      </c>
      <c r="I308" s="60">
        <f t="shared" si="82"/>
        <v>1478.7584162207002</v>
      </c>
      <c r="J308" s="5">
        <f t="shared" si="77"/>
        <v>7.679187792314683E-7</v>
      </c>
      <c r="K308" s="106">
        <f t="shared" si="83"/>
        <v>1478.7584154527813</v>
      </c>
      <c r="L308" s="18">
        <f t="shared" si="84"/>
        <v>28535.601142992324</v>
      </c>
      <c r="M308" s="18">
        <f t="shared" si="85"/>
        <v>1.4787584154527813</v>
      </c>
    </row>
    <row r="309" spans="1:13" s="17" customFormat="1" x14ac:dyDescent="0.25">
      <c r="B309" s="18">
        <f t="shared" si="89"/>
        <v>2.931497798312654</v>
      </c>
      <c r="C309" s="18">
        <f t="shared" si="87"/>
        <v>4.000000330961484E-10</v>
      </c>
      <c r="D309" s="18">
        <f t="shared" si="86"/>
        <v>381251909.24384427</v>
      </c>
      <c r="E309" s="18">
        <f t="shared" si="88"/>
        <v>0.15250077631550749</v>
      </c>
      <c r="F309" s="18">
        <f t="shared" si="79"/>
        <v>28535.753643768639</v>
      </c>
      <c r="G309" s="18">
        <f t="shared" si="80"/>
        <v>71339378206774.984</v>
      </c>
      <c r="H309" s="58">
        <f t="shared" si="81"/>
        <v>1479.1894365127284</v>
      </c>
      <c r="I309" s="60">
        <f t="shared" si="82"/>
        <v>1478.7663182758272</v>
      </c>
      <c r="J309" s="5">
        <f t="shared" si="77"/>
        <v>8.867209661638824E-7</v>
      </c>
      <c r="K309" s="106">
        <f t="shared" si="83"/>
        <v>1478.7663173891062</v>
      </c>
      <c r="L309" s="18">
        <f t="shared" si="84"/>
        <v>28535.753626657584</v>
      </c>
      <c r="M309" s="18">
        <f t="shared" si="85"/>
        <v>1.4787663173891064</v>
      </c>
    </row>
    <row r="310" spans="1:13" s="17" customFormat="1" x14ac:dyDescent="0.25">
      <c r="B310" s="18">
        <f t="shared" si="89"/>
        <v>2.931497798512654</v>
      </c>
      <c r="C310" s="18">
        <f t="shared" si="87"/>
        <v>2.000000165480742E-10</v>
      </c>
      <c r="D310" s="18">
        <f t="shared" si="86"/>
        <v>381251909.24384427</v>
      </c>
      <c r="E310" s="18">
        <f t="shared" si="88"/>
        <v>7.6250388157753743E-2</v>
      </c>
      <c r="F310" s="18">
        <f t="shared" si="79"/>
        <v>28535.82987704574</v>
      </c>
      <c r="G310" s="18">
        <f t="shared" si="80"/>
        <v>142679137579903.94</v>
      </c>
      <c r="H310" s="58">
        <f t="shared" si="81"/>
        <v>1479.1933879242513</v>
      </c>
      <c r="I310" s="60">
        <f t="shared" si="82"/>
        <v>1478.7702688006291</v>
      </c>
      <c r="J310" s="5">
        <f t="shared" si="77"/>
        <v>6.2700808324263501E-7</v>
      </c>
      <c r="K310" s="106">
        <f t="shared" si="83"/>
        <v>1478.7702681736209</v>
      </c>
      <c r="L310" s="18">
        <f t="shared" si="84"/>
        <v>28535.829864946361</v>
      </c>
      <c r="M310" s="18">
        <f t="shared" si="85"/>
        <v>1.478770268173621</v>
      </c>
    </row>
    <row r="311" spans="1:13" s="17" customFormat="1" x14ac:dyDescent="0.25">
      <c r="B311" s="18">
        <f t="shared" si="89"/>
        <v>2.9314978075126539</v>
      </c>
      <c r="C311" s="18">
        <f t="shared" si="87"/>
        <v>8.9999998564849193E-9</v>
      </c>
      <c r="D311" s="18">
        <f t="shared" si="86"/>
        <v>381251909.24384427</v>
      </c>
      <c r="E311" s="18">
        <f t="shared" si="88"/>
        <v>3.4312671284791998</v>
      </c>
      <c r="F311" s="18">
        <f t="shared" si="79"/>
        <v>28539.26113207484</v>
      </c>
      <c r="G311" s="18">
        <f t="shared" si="80"/>
        <v>3171029065240.5923</v>
      </c>
      <c r="H311" s="58">
        <f t="shared" si="81"/>
        <v>1479.3712014252349</v>
      </c>
      <c r="I311" s="60">
        <f t="shared" si="82"/>
        <v>1478.9480816746041</v>
      </c>
      <c r="J311" s="5">
        <f t="shared" si="77"/>
        <v>4.206603639132563E-6</v>
      </c>
      <c r="K311" s="106">
        <f t="shared" si="83"/>
        <v>1478.9480774680005</v>
      </c>
      <c r="L311" s="18">
        <f t="shared" si="84"/>
        <v>28539.261050900008</v>
      </c>
      <c r="M311" s="18">
        <f t="shared" si="85"/>
        <v>1.4789480774680006</v>
      </c>
    </row>
    <row r="312" spans="1:13" s="17" customFormat="1" x14ac:dyDescent="0.25">
      <c r="B312" s="18">
        <f t="shared" si="89"/>
        <v>2.9314978975126538</v>
      </c>
      <c r="C312" s="18">
        <f t="shared" si="87"/>
        <v>8.9999999897116822E-8</v>
      </c>
      <c r="D312" s="18">
        <f t="shared" si="86"/>
        <v>381251909.24384427</v>
      </c>
      <c r="E312" s="18">
        <f t="shared" si="88"/>
        <v>34.312671792721574</v>
      </c>
      <c r="F312" s="18">
        <f t="shared" si="79"/>
        <v>28573.57372269273</v>
      </c>
      <c r="G312" s="18">
        <f t="shared" si="80"/>
        <v>317484152837.29456</v>
      </c>
      <c r="H312" s="58">
        <f t="shared" si="81"/>
        <v>1481.1493364613918</v>
      </c>
      <c r="I312" s="60">
        <f t="shared" si="82"/>
        <v>1480.7262125041575</v>
      </c>
      <c r="J312" s="5">
        <f t="shared" si="77"/>
        <v>1.3318442269880868E-5</v>
      </c>
      <c r="K312" s="106">
        <f t="shared" si="83"/>
        <v>1480.7261991857151</v>
      </c>
      <c r="L312" s="18">
        <f t="shared" si="84"/>
        <v>28573.573465686746</v>
      </c>
      <c r="M312" s="18">
        <f t="shared" si="85"/>
        <v>1.4807261991857152</v>
      </c>
    </row>
    <row r="313" spans="1:13" s="17" customFormat="1" x14ac:dyDescent="0.25">
      <c r="B313" s="18">
        <f t="shared" si="89"/>
        <v>2.9314987975126541</v>
      </c>
      <c r="C313" s="18">
        <f t="shared" si="87"/>
        <v>9.0000000030343585E-7</v>
      </c>
      <c r="D313" s="18">
        <f t="shared" si="86"/>
        <v>381251909.24384427</v>
      </c>
      <c r="E313" s="18">
        <f t="shared" si="88"/>
        <v>343.12671843514534</v>
      </c>
      <c r="F313" s="18">
        <f t="shared" si="79"/>
        <v>28916.700184121892</v>
      </c>
      <c r="G313" s="18">
        <f t="shared" si="80"/>
        <v>32129666860.413998</v>
      </c>
      <c r="H313" s="58">
        <f t="shared" si="81"/>
        <v>1498.9306868492836</v>
      </c>
      <c r="I313" s="60">
        <f t="shared" si="82"/>
        <v>1498.5075495736069</v>
      </c>
      <c r="J313" s="5">
        <f t="shared" si="77"/>
        <v>4.2622370864352662E-5</v>
      </c>
      <c r="K313" s="106">
        <f t="shared" si="83"/>
        <v>1498.5075069512361</v>
      </c>
      <c r="L313" s="18">
        <f t="shared" si="84"/>
        <v>28916.699361638006</v>
      </c>
      <c r="M313" s="18">
        <f t="shared" si="85"/>
        <v>1.4985075069512361</v>
      </c>
    </row>
    <row r="314" spans="1:13" s="17" customFormat="1" x14ac:dyDescent="0.25">
      <c r="A314" s="18">
        <v>7.4868119641229509E-6</v>
      </c>
      <c r="B314" s="18">
        <f t="shared" si="89"/>
        <v>2.9315052843246181</v>
      </c>
      <c r="C314" s="18">
        <f t="shared" si="87"/>
        <v>6.4868119640237865E-6</v>
      </c>
      <c r="D314" s="18">
        <f t="shared" si="86"/>
        <v>381251909.24384427</v>
      </c>
      <c r="E314" s="18">
        <f t="shared" si="88"/>
        <v>2473.1094461898797</v>
      </c>
      <c r="F314" s="18">
        <f t="shared" si="79"/>
        <v>31389.808807827885</v>
      </c>
      <c r="G314" s="18">
        <f t="shared" si="80"/>
        <v>4839019379.9230623</v>
      </c>
      <c r="H314" s="58">
        <f t="shared" si="81"/>
        <v>1627.0909939534904</v>
      </c>
      <c r="I314" s="60">
        <f t="shared" si="82"/>
        <v>1626.6678140554429</v>
      </c>
      <c r="J314" s="5">
        <f t="shared" si="77"/>
        <v>1.2421439879200784E-4</v>
      </c>
      <c r="K314" s="106">
        <f t="shared" si="83"/>
        <v>1626.6676898410442</v>
      </c>
      <c r="L314" s="18">
        <f t="shared" si="84"/>
        <v>31389.806410862631</v>
      </c>
      <c r="M314" s="18">
        <f t="shared" si="85"/>
        <v>1.6266676898410442</v>
      </c>
    </row>
    <row r="315" spans="1:13" x14ac:dyDescent="0.25">
      <c r="B315" s="5">
        <f t="shared" si="89"/>
        <v>2.931507797512654</v>
      </c>
      <c r="C315" s="5">
        <f t="shared" si="87"/>
        <v>2.5131880359019476E-6</v>
      </c>
      <c r="D315" s="5">
        <f t="shared" si="86"/>
        <v>0</v>
      </c>
      <c r="E315" s="5">
        <f t="shared" si="88"/>
        <v>0</v>
      </c>
      <c r="F315" s="5">
        <f t="shared" si="79"/>
        <v>31389.806410862631</v>
      </c>
      <c r="G315" s="5">
        <f t="shared" si="80"/>
        <v>12490034952.596483</v>
      </c>
      <c r="H315" s="58">
        <f t="shared" si="81"/>
        <v>1627.0909939534904</v>
      </c>
      <c r="I315" s="60">
        <f t="shared" si="82"/>
        <v>1626.6676898410442</v>
      </c>
      <c r="J315" s="5">
        <f t="shared" si="77"/>
        <v>7.7315887557846704E-5</v>
      </c>
      <c r="K315" s="106">
        <f t="shared" si="83"/>
        <v>1626.6676125251565</v>
      </c>
      <c r="L315" s="5">
        <f t="shared" si="84"/>
        <v>31389.804918897949</v>
      </c>
      <c r="M315" s="5">
        <f t="shared" si="85"/>
        <v>1.6266676125251565</v>
      </c>
    </row>
    <row r="316" spans="1:13" x14ac:dyDescent="0.25">
      <c r="B316" s="5">
        <f t="shared" si="89"/>
        <v>2.9315177975126541</v>
      </c>
      <c r="C316" s="5">
        <f t="shared" si="87"/>
        <v>1.0000000000065512E-5</v>
      </c>
      <c r="D316" s="5">
        <f t="shared" si="86"/>
        <v>0</v>
      </c>
      <c r="E316" s="5">
        <f t="shared" si="88"/>
        <v>0</v>
      </c>
      <c r="F316" s="5">
        <f t="shared" si="79"/>
        <v>31389.804918897949</v>
      </c>
      <c r="G316" s="5">
        <f t="shared" si="80"/>
        <v>3138980491.8692307</v>
      </c>
      <c r="H316" s="58">
        <f t="shared" si="81"/>
        <v>1627.0909939534904</v>
      </c>
      <c r="I316" s="60">
        <f t="shared" si="82"/>
        <v>1626.6676125251565</v>
      </c>
      <c r="J316" s="5">
        <f t="shared" si="77"/>
        <v>1.5422551649772227E-4</v>
      </c>
      <c r="K316" s="106">
        <f t="shared" si="83"/>
        <v>1626.66745829964</v>
      </c>
      <c r="L316" s="5">
        <f t="shared" si="84"/>
        <v>31389.801942808157</v>
      </c>
      <c r="M316" s="5">
        <f t="shared" si="85"/>
        <v>1.6266674582996401</v>
      </c>
    </row>
    <row r="317" spans="1:13" x14ac:dyDescent="0.25">
      <c r="B317" s="5">
        <f t="shared" si="89"/>
        <v>2.9315477975126538</v>
      </c>
      <c r="C317" s="5">
        <f t="shared" si="87"/>
        <v>2.9999999999752447E-5</v>
      </c>
      <c r="D317" s="5">
        <f t="shared" si="86"/>
        <v>0</v>
      </c>
      <c r="E317" s="5">
        <f t="shared" si="88"/>
        <v>0</v>
      </c>
      <c r="F317" s="5">
        <f t="shared" si="79"/>
        <v>31389.801942808157</v>
      </c>
      <c r="G317" s="5">
        <f t="shared" si="80"/>
        <v>1046326731.4355726</v>
      </c>
      <c r="H317" s="58">
        <f t="shared" si="81"/>
        <v>1627.0909939534904</v>
      </c>
      <c r="I317" s="60">
        <f t="shared" si="82"/>
        <v>1626.66745829964</v>
      </c>
      <c r="J317" s="5">
        <f t="shared" si="77"/>
        <v>2.6712640506918259E-4</v>
      </c>
      <c r="K317" s="106">
        <f t="shared" si="83"/>
        <v>1626.6671911732349</v>
      </c>
      <c r="L317" s="5">
        <f t="shared" si="84"/>
        <v>31389.796788069914</v>
      </c>
      <c r="M317" s="5">
        <f t="shared" si="85"/>
        <v>1.6266671911732349</v>
      </c>
    </row>
    <row r="318" spans="1:13" x14ac:dyDescent="0.25">
      <c r="B318" s="5">
        <f t="shared" si="89"/>
        <v>2.931577797512654</v>
      </c>
      <c r="C318" s="5">
        <f t="shared" si="87"/>
        <v>3.0000000000196536E-5</v>
      </c>
      <c r="D318" s="5">
        <f t="shared" si="86"/>
        <v>0</v>
      </c>
      <c r="E318" s="5">
        <f t="shared" si="88"/>
        <v>0</v>
      </c>
      <c r="F318" s="5">
        <f t="shared" si="79"/>
        <v>31389.796788069914</v>
      </c>
      <c r="G318" s="5">
        <f t="shared" si="80"/>
        <v>1046326559.5954758</v>
      </c>
      <c r="H318" s="58">
        <f t="shared" si="81"/>
        <v>1627.0909939534904</v>
      </c>
      <c r="I318" s="60">
        <f t="shared" si="82"/>
        <v>1626.6671911732349</v>
      </c>
      <c r="J318" s="5">
        <f t="shared" si="77"/>
        <v>2.6712636120447021E-4</v>
      </c>
      <c r="K318" s="106">
        <f t="shared" si="83"/>
        <v>1626.6669240468736</v>
      </c>
      <c r="L318" s="5">
        <f t="shared" si="84"/>
        <v>31389.791633332523</v>
      </c>
      <c r="M318" s="5">
        <f t="shared" si="85"/>
        <v>1.6266669240468736</v>
      </c>
    </row>
    <row r="319" spans="1:13" x14ac:dyDescent="0.25">
      <c r="B319" s="5">
        <f t="shared" si="89"/>
        <v>2.9315977975126541</v>
      </c>
      <c r="C319" s="5">
        <f t="shared" si="87"/>
        <v>2.0000000000131024E-5</v>
      </c>
      <c r="D319" s="5">
        <f t="shared" si="86"/>
        <v>0</v>
      </c>
      <c r="E319" s="5">
        <f t="shared" si="88"/>
        <v>0</v>
      </c>
      <c r="F319" s="5">
        <f t="shared" si="79"/>
        <v>31389.791633332523</v>
      </c>
      <c r="G319" s="5">
        <f t="shared" si="80"/>
        <v>1569489581.6563442</v>
      </c>
      <c r="H319" s="58">
        <f t="shared" si="81"/>
        <v>1627.0909939534904</v>
      </c>
      <c r="I319" s="60">
        <f t="shared" si="82"/>
        <v>1626.6669240468736</v>
      </c>
      <c r="J319" s="5">
        <f t="shared" si="77"/>
        <v>2.1810772478211859E-4</v>
      </c>
      <c r="K319" s="106">
        <f t="shared" si="83"/>
        <v>1626.6667059391489</v>
      </c>
      <c r="L319" s="5">
        <f t="shared" si="84"/>
        <v>31389.787424507758</v>
      </c>
      <c r="M319" s="5">
        <f t="shared" si="85"/>
        <v>1.6266667059391489</v>
      </c>
    </row>
    <row r="320" spans="1:13" x14ac:dyDescent="0.25">
      <c r="B320" s="5">
        <f t="shared" si="89"/>
        <v>2.9316977975126539</v>
      </c>
      <c r="C320" s="5">
        <f t="shared" si="87"/>
        <v>9.9999999999766942E-5</v>
      </c>
      <c r="D320" s="5">
        <f t="shared" si="86"/>
        <v>0</v>
      </c>
      <c r="E320" s="5">
        <f t="shared" si="88"/>
        <v>0</v>
      </c>
      <c r="F320" s="5">
        <f t="shared" si="79"/>
        <v>31389.787424507758</v>
      </c>
      <c r="G320" s="5">
        <f t="shared" si="80"/>
        <v>313897874.24580914</v>
      </c>
      <c r="H320" s="58">
        <f t="shared" si="81"/>
        <v>1627.0909939534904</v>
      </c>
      <c r="I320" s="60">
        <f t="shared" si="82"/>
        <v>1626.6667059391489</v>
      </c>
      <c r="J320" s="5">
        <f t="shared" si="77"/>
        <v>4.8770363363588847E-4</v>
      </c>
      <c r="K320" s="106">
        <f t="shared" si="83"/>
        <v>1626.6662182355153</v>
      </c>
      <c r="L320" s="5">
        <f t="shared" si="84"/>
        <v>31389.778013290743</v>
      </c>
      <c r="M320" s="5">
        <f t="shared" si="85"/>
        <v>1.6266662182355154</v>
      </c>
    </row>
    <row r="321" spans="1:13" x14ac:dyDescent="0.25">
      <c r="B321" s="5">
        <f t="shared" si="89"/>
        <v>2.9319977975126541</v>
      </c>
      <c r="C321" s="5">
        <f t="shared" si="87"/>
        <v>3.00000000000189E-4</v>
      </c>
      <c r="D321" s="5">
        <f t="shared" si="86"/>
        <v>0</v>
      </c>
      <c r="E321" s="5">
        <f t="shared" si="88"/>
        <v>0</v>
      </c>
      <c r="F321" s="5">
        <f t="shared" si="79"/>
        <v>31389.778013290743</v>
      </c>
      <c r="G321" s="5">
        <f t="shared" si="80"/>
        <v>104632593.37756988</v>
      </c>
      <c r="H321" s="58">
        <f t="shared" si="81"/>
        <v>1627.0909939534904</v>
      </c>
      <c r="I321" s="60">
        <f t="shared" si="82"/>
        <v>1626.6662182355153</v>
      </c>
      <c r="J321" s="5">
        <f t="shared" si="77"/>
        <v>8.4472721923023442E-4</v>
      </c>
      <c r="K321" s="106">
        <f t="shared" si="83"/>
        <v>1626.6653735082962</v>
      </c>
      <c r="L321" s="5">
        <f t="shared" si="84"/>
        <v>31389.761712589592</v>
      </c>
      <c r="M321" s="5">
        <f t="shared" si="85"/>
        <v>1.6266653735082961</v>
      </c>
    </row>
    <row r="322" spans="1:13" x14ac:dyDescent="0.25">
      <c r="B322" s="5">
        <f t="shared" si="89"/>
        <v>2.9322977975126538</v>
      </c>
      <c r="C322" s="5">
        <f t="shared" si="87"/>
        <v>2.9999999999974492E-4</v>
      </c>
      <c r="D322" s="5">
        <f t="shared" si="86"/>
        <v>0</v>
      </c>
      <c r="E322" s="5">
        <f t="shared" si="88"/>
        <v>0</v>
      </c>
      <c r="F322" s="5">
        <f t="shared" si="79"/>
        <v>31389.761712589592</v>
      </c>
      <c r="G322" s="5">
        <f t="shared" si="80"/>
        <v>104632539.04205428</v>
      </c>
      <c r="H322" s="58">
        <f t="shared" si="81"/>
        <v>1627.0909939534904</v>
      </c>
      <c r="I322" s="60">
        <f t="shared" si="82"/>
        <v>1626.6653735082962</v>
      </c>
      <c r="J322" s="5">
        <f t="shared" si="77"/>
        <v>8.4472678056304873E-4</v>
      </c>
      <c r="K322" s="106">
        <f t="shared" si="83"/>
        <v>1626.6645287815156</v>
      </c>
      <c r="L322" s="5">
        <f t="shared" si="84"/>
        <v>31389.745411896907</v>
      </c>
      <c r="M322" s="5">
        <f t="shared" si="85"/>
        <v>1.6266645287815156</v>
      </c>
    </row>
    <row r="323" spans="1:13" x14ac:dyDescent="0.25">
      <c r="B323" s="5">
        <f t="shared" si="89"/>
        <v>2.9324977975126538</v>
      </c>
      <c r="C323" s="5">
        <f t="shared" si="87"/>
        <v>1.9999999999997797E-4</v>
      </c>
      <c r="D323" s="5">
        <f t="shared" si="86"/>
        <v>0</v>
      </c>
      <c r="E323" s="5">
        <f t="shared" si="88"/>
        <v>0</v>
      </c>
      <c r="F323" s="5">
        <f t="shared" si="79"/>
        <v>31389.745411896907</v>
      </c>
      <c r="G323" s="5">
        <f t="shared" si="80"/>
        <v>156948727.05950183</v>
      </c>
      <c r="H323" s="58">
        <f t="shared" si="81"/>
        <v>1627.0909939534904</v>
      </c>
      <c r="I323" s="60">
        <f t="shared" si="82"/>
        <v>1626.6645287815156</v>
      </c>
      <c r="J323" s="5">
        <f t="shared" si="77"/>
        <v>6.8971616997850929E-4</v>
      </c>
      <c r="K323" s="106">
        <f t="shared" si="83"/>
        <v>1626.6638390653457</v>
      </c>
      <c r="L323" s="5">
        <f t="shared" si="84"/>
        <v>31389.732102443977</v>
      </c>
      <c r="M323" s="5">
        <f t="shared" si="85"/>
        <v>1.6266638390653456</v>
      </c>
    </row>
    <row r="324" spans="1:13" x14ac:dyDescent="0.25">
      <c r="B324" s="5">
        <f t="shared" si="89"/>
        <v>2.9334977975126537</v>
      </c>
      <c r="C324" s="5">
        <f t="shared" si="87"/>
        <v>9.9999999999988987E-4</v>
      </c>
      <c r="D324" s="5">
        <f t="shared" si="86"/>
        <v>0</v>
      </c>
      <c r="E324" s="5">
        <f t="shared" si="88"/>
        <v>0</v>
      </c>
      <c r="F324" s="5">
        <f t="shared" si="79"/>
        <v>31389.732102443977</v>
      </c>
      <c r="G324" s="5">
        <f t="shared" si="80"/>
        <v>31389732.102447435</v>
      </c>
      <c r="H324" s="58">
        <f t="shared" si="81"/>
        <v>1627.0909939534904</v>
      </c>
      <c r="I324" s="60">
        <f t="shared" si="82"/>
        <v>1626.6638390653457</v>
      </c>
      <c r="J324" s="5">
        <f t="shared" si="77"/>
        <v>1.5422515873279264E-3</v>
      </c>
      <c r="K324" s="106">
        <f t="shared" si="83"/>
        <v>1626.6622968137583</v>
      </c>
      <c r="L324" s="5">
        <f t="shared" si="84"/>
        <v>31389.702341615095</v>
      </c>
      <c r="M324" s="5">
        <f t="shared" si="85"/>
        <v>1.6266622968137583</v>
      </c>
    </row>
    <row r="325" spans="1:13" x14ac:dyDescent="0.25">
      <c r="B325" s="5">
        <f t="shared" si="89"/>
        <v>2.9364977975126538</v>
      </c>
      <c r="C325" s="5">
        <f t="shared" si="87"/>
        <v>3.0000000000001137E-3</v>
      </c>
      <c r="D325" s="5">
        <f t="shared" si="86"/>
        <v>0</v>
      </c>
      <c r="E325" s="5">
        <f t="shared" si="88"/>
        <v>0</v>
      </c>
      <c r="F325" s="5">
        <f t="shared" si="79"/>
        <v>31389.702341615095</v>
      </c>
      <c r="G325" s="5">
        <f t="shared" si="80"/>
        <v>10463234.113871302</v>
      </c>
      <c r="H325" s="58">
        <f t="shared" si="81"/>
        <v>1627.0909939534904</v>
      </c>
      <c r="I325" s="60">
        <f t="shared" si="82"/>
        <v>1626.6622968137583</v>
      </c>
      <c r="J325" s="5">
        <f t="shared" si="77"/>
        <v>2.6712555746670526E-3</v>
      </c>
      <c r="K325" s="106">
        <f t="shared" si="83"/>
        <v>1626.6596255581837</v>
      </c>
      <c r="L325" s="5">
        <f t="shared" si="84"/>
        <v>31389.650794396275</v>
      </c>
      <c r="M325" s="5">
        <f t="shared" si="85"/>
        <v>1.6266596255581838</v>
      </c>
    </row>
    <row r="326" spans="1:13" x14ac:dyDescent="0.25">
      <c r="B326" s="5">
        <f t="shared" si="89"/>
        <v>2.9394977975126539</v>
      </c>
      <c r="C326" s="5">
        <f t="shared" si="87"/>
        <v>3.0000000000001137E-3</v>
      </c>
      <c r="D326" s="5">
        <f t="shared" si="86"/>
        <v>0</v>
      </c>
      <c r="E326" s="5">
        <f t="shared" si="88"/>
        <v>0</v>
      </c>
      <c r="F326" s="5">
        <f t="shared" si="79"/>
        <v>31389.650794396275</v>
      </c>
      <c r="G326" s="5">
        <f t="shared" si="80"/>
        <v>10463216.931465028</v>
      </c>
      <c r="H326" s="58">
        <f t="shared" si="81"/>
        <v>1627.0909939534904</v>
      </c>
      <c r="I326" s="60">
        <f t="shared" si="82"/>
        <v>1626.6596255581837</v>
      </c>
      <c r="J326" s="5">
        <f t="shared" si="77"/>
        <v>2.6712511880120234E-3</v>
      </c>
      <c r="K326" s="106">
        <f t="shared" si="83"/>
        <v>1626.6569543069957</v>
      </c>
      <c r="L326" s="5">
        <f t="shared" si="84"/>
        <v>31389.5992472621</v>
      </c>
      <c r="M326" s="5">
        <f t="shared" si="85"/>
        <v>1.6266569543069958</v>
      </c>
    </row>
    <row r="327" spans="1:13" x14ac:dyDescent="0.25">
      <c r="B327" s="5">
        <f t="shared" si="89"/>
        <v>2.9414977975126537</v>
      </c>
      <c r="C327" s="5">
        <f t="shared" si="87"/>
        <v>1.9999999999997797E-3</v>
      </c>
      <c r="D327" s="5">
        <f t="shared" si="86"/>
        <v>0</v>
      </c>
      <c r="E327" s="5">
        <f t="shared" si="88"/>
        <v>0</v>
      </c>
      <c r="F327" s="5">
        <f t="shared" si="79"/>
        <v>31389.5992472621</v>
      </c>
      <c r="G327" s="5">
        <f t="shared" si="80"/>
        <v>15694799.623632779</v>
      </c>
      <c r="H327" s="58">
        <f t="shared" si="81"/>
        <v>1627.0909939534904</v>
      </c>
      <c r="I327" s="60">
        <f t="shared" si="82"/>
        <v>1626.6569543069959</v>
      </c>
      <c r="J327" s="5">
        <f t="shared" si="77"/>
        <v>2.1810638801278309E-3</v>
      </c>
      <c r="K327" s="106">
        <f t="shared" si="83"/>
        <v>1626.6547732431159</v>
      </c>
      <c r="L327" s="5">
        <f t="shared" si="84"/>
        <v>31389.557159272412</v>
      </c>
      <c r="M327" s="5">
        <f t="shared" si="85"/>
        <v>1.6266547732431158</v>
      </c>
    </row>
    <row r="328" spans="1:13" x14ac:dyDescent="0.25">
      <c r="B328" s="5">
        <f t="shared" si="89"/>
        <v>2.951497797512654</v>
      </c>
      <c r="C328" s="5">
        <f t="shared" si="87"/>
        <v>1.0000000000000231E-2</v>
      </c>
      <c r="D328" s="5">
        <f t="shared" si="86"/>
        <v>0</v>
      </c>
      <c r="E328" s="5">
        <f t="shared" si="88"/>
        <v>0</v>
      </c>
      <c r="F328" s="5">
        <f t="shared" si="79"/>
        <v>31389.557159272412</v>
      </c>
      <c r="G328" s="5">
        <f t="shared" si="80"/>
        <v>3138955.7159271687</v>
      </c>
      <c r="H328" s="58">
        <f t="shared" si="81"/>
        <v>1627.0909939534904</v>
      </c>
      <c r="I328" s="60">
        <f t="shared" si="82"/>
        <v>1626.6547732431161</v>
      </c>
      <c r="J328" s="5">
        <f t="shared" si="77"/>
        <v>4.8770005600178596E-3</v>
      </c>
      <c r="K328" s="106">
        <f t="shared" si="83"/>
        <v>1626.649896242556</v>
      </c>
      <c r="L328" s="5">
        <f t="shared" si="84"/>
        <v>31389.463047792604</v>
      </c>
      <c r="M328" s="5">
        <f t="shared" si="85"/>
        <v>1.626649896242556</v>
      </c>
    </row>
    <row r="329" spans="1:13" x14ac:dyDescent="0.25">
      <c r="B329" s="5">
        <f t="shared" si="89"/>
        <v>2.9814977975126538</v>
      </c>
      <c r="C329" s="5">
        <f t="shared" si="87"/>
        <v>2.9999999999999805E-2</v>
      </c>
      <c r="D329" s="5">
        <f t="shared" si="86"/>
        <v>0</v>
      </c>
      <c r="E329" s="5">
        <f t="shared" si="88"/>
        <v>0</v>
      </c>
      <c r="F329" s="5">
        <f t="shared" si="79"/>
        <v>31389.463047792604</v>
      </c>
      <c r="G329" s="5">
        <f t="shared" si="80"/>
        <v>1046315.434926427</v>
      </c>
      <c r="H329" s="58">
        <f t="shared" si="81"/>
        <v>1627.0909939534904</v>
      </c>
      <c r="I329" s="60">
        <f t="shared" si="82"/>
        <v>1626.649896242556</v>
      </c>
      <c r="J329" s="5">
        <f t="shared" si="77"/>
        <v>8.4471874322451946E-3</v>
      </c>
      <c r="K329" s="106">
        <f t="shared" si="83"/>
        <v>1626.6414490551238</v>
      </c>
      <c r="L329" s="5">
        <f t="shared" si="84"/>
        <v>31389.300042416722</v>
      </c>
      <c r="M329" s="5">
        <f t="shared" si="85"/>
        <v>1.6266414490551238</v>
      </c>
    </row>
    <row r="330" spans="1:13" x14ac:dyDescent="0.25">
      <c r="B330" s="5">
        <f t="shared" si="89"/>
        <v>3.011497797512654</v>
      </c>
      <c r="C330" s="5">
        <f t="shared" si="87"/>
        <v>3.0000000000000249E-2</v>
      </c>
      <c r="D330" s="5">
        <f t="shared" si="86"/>
        <v>0</v>
      </c>
      <c r="E330" s="5">
        <f t="shared" si="88"/>
        <v>0</v>
      </c>
      <c r="F330" s="5">
        <f t="shared" si="79"/>
        <v>31389.300042416722</v>
      </c>
      <c r="G330" s="5">
        <f t="shared" si="80"/>
        <v>1046310.001413882</v>
      </c>
      <c r="H330" s="58">
        <f t="shared" si="81"/>
        <v>1627.0909939534904</v>
      </c>
      <c r="I330" s="60">
        <f t="shared" si="82"/>
        <v>1626.6414490551235</v>
      </c>
      <c r="J330" s="5">
        <f t="shared" si="77"/>
        <v>8.4471435660293717E-3</v>
      </c>
      <c r="K330" s="106">
        <f t="shared" si="83"/>
        <v>1626.6330019115576</v>
      </c>
      <c r="L330" s="5">
        <f t="shared" si="84"/>
        <v>31389.137037887329</v>
      </c>
      <c r="M330" s="5">
        <f t="shared" si="85"/>
        <v>1.6266330019115576</v>
      </c>
    </row>
    <row r="331" spans="1:13" x14ac:dyDescent="0.25">
      <c r="B331" s="5">
        <f t="shared" si="89"/>
        <v>3.031497797512654</v>
      </c>
      <c r="C331" s="5">
        <f t="shared" si="87"/>
        <v>2.0000000000000018E-2</v>
      </c>
      <c r="D331" s="5">
        <f t="shared" si="86"/>
        <v>0</v>
      </c>
      <c r="E331" s="5">
        <f t="shared" si="88"/>
        <v>0</v>
      </c>
      <c r="F331" s="5">
        <f t="shared" si="79"/>
        <v>31389.137037887329</v>
      </c>
      <c r="G331" s="5">
        <f t="shared" si="80"/>
        <v>1569456.8518943652</v>
      </c>
      <c r="H331" s="58">
        <f t="shared" si="81"/>
        <v>1627.0909939534904</v>
      </c>
      <c r="I331" s="60">
        <f t="shared" si="82"/>
        <v>1626.6330019115576</v>
      </c>
      <c r="J331" s="5">
        <f t="shared" si="77"/>
        <v>6.8970280238393042E-3</v>
      </c>
      <c r="K331" s="106">
        <f t="shared" si="83"/>
        <v>1626.6261048835338</v>
      </c>
      <c r="L331" s="5">
        <f t="shared" si="84"/>
        <v>31389.003945937555</v>
      </c>
      <c r="M331" s="5">
        <f t="shared" si="85"/>
        <v>1.6266261048835338</v>
      </c>
    </row>
    <row r="332" spans="1:13" x14ac:dyDescent="0.25">
      <c r="B332" s="5">
        <f t="shared" si="89"/>
        <v>3.0814977975126538</v>
      </c>
      <c r="C332" s="5">
        <f t="shared" si="87"/>
        <v>4.9999999999999822E-2</v>
      </c>
      <c r="D332" s="5">
        <f t="shared" si="86"/>
        <v>0</v>
      </c>
      <c r="E332" s="5">
        <f t="shared" si="88"/>
        <v>0</v>
      </c>
      <c r="F332" s="5">
        <f t="shared" si="79"/>
        <v>31389.003945937555</v>
      </c>
      <c r="G332" s="5">
        <f t="shared" si="80"/>
        <v>627780.07891875331</v>
      </c>
      <c r="H332" s="58">
        <f t="shared" si="81"/>
        <v>1627.0909939534904</v>
      </c>
      <c r="I332" s="60">
        <f t="shared" si="82"/>
        <v>1626.6261048835338</v>
      </c>
      <c r="J332" s="5">
        <f t="shared" si="77"/>
        <v>1.0905112582099854E-2</v>
      </c>
      <c r="K332" s="106">
        <f t="shared" si="83"/>
        <v>1626.6151997709517</v>
      </c>
      <c r="L332" s="5">
        <f t="shared" si="84"/>
        <v>31388.79350998006</v>
      </c>
      <c r="M332" s="5">
        <f t="shared" si="85"/>
        <v>1.6266151997709517</v>
      </c>
    </row>
    <row r="333" spans="1:13" x14ac:dyDescent="0.25">
      <c r="A333" t="s">
        <v>246</v>
      </c>
      <c r="B333" s="5">
        <f t="shared" si="89"/>
        <v>3.1314977975126541</v>
      </c>
      <c r="C333" s="5">
        <f t="shared" si="87"/>
        <v>5.0000000000000266E-2</v>
      </c>
      <c r="D333" s="5">
        <f t="shared" si="86"/>
        <v>0</v>
      </c>
      <c r="E333" s="5">
        <f t="shared" si="88"/>
        <v>0</v>
      </c>
      <c r="F333" s="5">
        <f t="shared" si="79"/>
        <v>31388.79350998006</v>
      </c>
      <c r="G333" s="5">
        <f t="shared" si="80"/>
        <v>627775.87019959791</v>
      </c>
      <c r="H333" s="58">
        <f t="shared" si="81"/>
        <v>1627.0909939534904</v>
      </c>
      <c r="I333" s="60">
        <f t="shared" si="82"/>
        <v>1626.6151997709519</v>
      </c>
      <c r="J333" s="5">
        <f t="shared" si="77"/>
        <v>1.0905039472809408E-2</v>
      </c>
      <c r="K333" s="106">
        <f t="shared" si="83"/>
        <v>1626.6042947314791</v>
      </c>
      <c r="L333" s="5">
        <f t="shared" si="84"/>
        <v>31388.583075433351</v>
      </c>
      <c r="M333" s="5">
        <f t="shared" si="85"/>
        <v>1.6266042947314792</v>
      </c>
    </row>
    <row r="334" spans="1:13" x14ac:dyDescent="0.25">
      <c r="A334" s="5">
        <f>(A314+A335)*11</f>
        <v>3.2246393417707591</v>
      </c>
      <c r="B334" s="5">
        <f t="shared" si="89"/>
        <v>3.1814977975126539</v>
      </c>
      <c r="C334" s="5">
        <f t="shared" si="87"/>
        <v>4.9999999999999822E-2</v>
      </c>
      <c r="D334" s="5">
        <f t="shared" si="86"/>
        <v>0</v>
      </c>
      <c r="E334" s="5">
        <f t="shared" si="88"/>
        <v>0</v>
      </c>
      <c r="F334" s="5">
        <f t="shared" si="79"/>
        <v>31388.583075433351</v>
      </c>
      <c r="G334" s="5">
        <f t="shared" si="80"/>
        <v>627771.66150866926</v>
      </c>
      <c r="H334" s="58">
        <f t="shared" si="81"/>
        <v>1627.0909939534904</v>
      </c>
      <c r="I334" s="60">
        <f t="shared" si="82"/>
        <v>1626.6042947314791</v>
      </c>
      <c r="J334" s="5">
        <f t="shared" si="77"/>
        <v>1.0904966364008999E-2</v>
      </c>
      <c r="K334" s="106">
        <f t="shared" si="83"/>
        <v>1626.593389765115</v>
      </c>
      <c r="L334" s="5">
        <f t="shared" si="84"/>
        <v>31388.372642297429</v>
      </c>
      <c r="M334" s="5">
        <f t="shared" si="85"/>
        <v>1.626593389765115</v>
      </c>
    </row>
    <row r="335" spans="1:13" x14ac:dyDescent="0.25">
      <c r="A335" s="79">
        <v>0.2931415442581049</v>
      </c>
      <c r="B335" s="5">
        <f t="shared" si="89"/>
        <v>3.2246468285827228</v>
      </c>
      <c r="C335" s="5">
        <f t="shared" si="87"/>
        <v>4.3149031070068844E-2</v>
      </c>
      <c r="D335" s="5">
        <f t="shared" si="86"/>
        <v>0</v>
      </c>
      <c r="E335" s="5">
        <f t="shared" si="88"/>
        <v>0</v>
      </c>
      <c r="F335" s="5">
        <f t="shared" si="79"/>
        <v>31388.372642297429</v>
      </c>
      <c r="G335" s="5">
        <f t="shared" si="80"/>
        <v>727440.96133529581</v>
      </c>
      <c r="H335" s="58">
        <f t="shared" si="81"/>
        <v>1627.0909939534904</v>
      </c>
      <c r="I335" s="60">
        <f t="shared" si="82"/>
        <v>1626.5933897651153</v>
      </c>
      <c r="J335" s="5">
        <f t="shared" si="77"/>
        <v>1.013029145688585E-2</v>
      </c>
      <c r="K335" s="106">
        <f t="shared" si="83"/>
        <v>1626.5832594736585</v>
      </c>
      <c r="L335" s="5">
        <f t="shared" si="84"/>
        <v>31388.177158063187</v>
      </c>
      <c r="M335" s="5">
        <f t="shared" si="85"/>
        <v>1.6265832594736584</v>
      </c>
    </row>
    <row r="336" spans="1:13" s="17" customFormat="1" x14ac:dyDescent="0.25">
      <c r="B336" s="18">
        <f>$B$335+B17</f>
        <v>3.2246468286827228</v>
      </c>
      <c r="C336" s="18">
        <f t="shared" ref="C336:C364" si="90">B336-B335</f>
        <v>1.000000082740371E-10</v>
      </c>
      <c r="D336" s="18">
        <f t="shared" si="86"/>
        <v>381251909.24384427</v>
      </c>
      <c r="E336" s="18">
        <f t="shared" ref="E336:E364" si="91">C336*D336</f>
        <v>3.8125194078876871E-2</v>
      </c>
      <c r="F336" s="18">
        <f t="shared" si="79"/>
        <v>31388.215283257265</v>
      </c>
      <c r="G336" s="18">
        <f t="shared" si="80"/>
        <v>313882126861849</v>
      </c>
      <c r="H336" s="58">
        <f t="shared" si="81"/>
        <v>1627.0929696592518</v>
      </c>
      <c r="I336" s="60">
        <f t="shared" si="82"/>
        <v>1626.5852351794199</v>
      </c>
      <c r="J336" s="5">
        <f t="shared" si="77"/>
        <v>4.8767922742786285E-7</v>
      </c>
      <c r="K336" s="106">
        <f t="shared" si="83"/>
        <v>1626.5852346917407</v>
      </c>
      <c r="L336" s="18">
        <f t="shared" si="84"/>
        <v>31388.215273846519</v>
      </c>
      <c r="M336" s="18">
        <f t="shared" si="85"/>
        <v>1.6265852346917407</v>
      </c>
    </row>
    <row r="337" spans="1:13" s="17" customFormat="1" x14ac:dyDescent="0.25">
      <c r="B337" s="18">
        <f t="shared" ref="B337:B364" si="92">$B$335+B18</f>
        <v>3.2246468289827228</v>
      </c>
      <c r="C337" s="18">
        <f t="shared" si="90"/>
        <v>3.000000248221113E-10</v>
      </c>
      <c r="D337" s="18">
        <f t="shared" si="86"/>
        <v>381251909.24384427</v>
      </c>
      <c r="E337" s="18">
        <f t="shared" si="91"/>
        <v>0.11437558223663061</v>
      </c>
      <c r="F337" s="18">
        <f t="shared" si="79"/>
        <v>31388.329649428757</v>
      </c>
      <c r="G337" s="18">
        <f t="shared" si="80"/>
        <v>104627756841156.44</v>
      </c>
      <c r="H337" s="58">
        <f t="shared" si="81"/>
        <v>1627.0988967765361</v>
      </c>
      <c r="I337" s="60">
        <f t="shared" si="82"/>
        <v>1626.5911618090249</v>
      </c>
      <c r="J337" s="5">
        <f t="shared" si="77"/>
        <v>8.4468827739788121E-7</v>
      </c>
      <c r="K337" s="106">
        <f t="shared" si="83"/>
        <v>1626.5911609643367</v>
      </c>
      <c r="L337" s="18">
        <f t="shared" si="84"/>
        <v>31388.329633128807</v>
      </c>
      <c r="M337" s="18">
        <f t="shared" si="85"/>
        <v>1.6265911609643366</v>
      </c>
    </row>
    <row r="338" spans="1:13" s="17" customFormat="1" x14ac:dyDescent="0.25">
      <c r="B338" s="18">
        <f t="shared" si="92"/>
        <v>3.2246468293827228</v>
      </c>
      <c r="C338" s="18">
        <f t="shared" si="90"/>
        <v>4.000000330961484E-10</v>
      </c>
      <c r="D338" s="18">
        <f t="shared" si="86"/>
        <v>381251909.24384427</v>
      </c>
      <c r="E338" s="18">
        <f t="shared" si="91"/>
        <v>0.15250077631550749</v>
      </c>
      <c r="F338" s="18">
        <f t="shared" si="79"/>
        <v>31388.482133905123</v>
      </c>
      <c r="G338" s="18">
        <f t="shared" si="80"/>
        <v>78471198842026.703</v>
      </c>
      <c r="H338" s="58">
        <f t="shared" si="81"/>
        <v>1627.106799599582</v>
      </c>
      <c r="I338" s="60">
        <f t="shared" si="82"/>
        <v>1626.5990637873824</v>
      </c>
      <c r="J338" s="5">
        <f t="shared" si="77"/>
        <v>9.7536674698171064E-7</v>
      </c>
      <c r="K338" s="106">
        <f t="shared" si="83"/>
        <v>1626.5990628120157</v>
      </c>
      <c r="L338" s="18">
        <f t="shared" si="84"/>
        <v>31388.482115083469</v>
      </c>
      <c r="M338" s="18">
        <f t="shared" si="85"/>
        <v>1.6265990628120157</v>
      </c>
    </row>
    <row r="339" spans="1:13" s="17" customFormat="1" x14ac:dyDescent="0.25">
      <c r="B339" s="18">
        <f t="shared" si="92"/>
        <v>3.2246468295827229</v>
      </c>
      <c r="C339" s="18">
        <f t="shared" si="90"/>
        <v>2.000000165480742E-10</v>
      </c>
      <c r="D339" s="18">
        <f t="shared" si="86"/>
        <v>381251909.24384427</v>
      </c>
      <c r="E339" s="18">
        <f t="shared" si="91"/>
        <v>7.6250388157753743E-2</v>
      </c>
      <c r="F339" s="18">
        <f t="shared" si="79"/>
        <v>31388.558365471625</v>
      </c>
      <c r="G339" s="18">
        <f t="shared" si="80"/>
        <v>156942778841854.38</v>
      </c>
      <c r="H339" s="58">
        <f t="shared" si="81"/>
        <v>1627.1107510111049</v>
      </c>
      <c r="I339" s="60">
        <f t="shared" si="82"/>
        <v>1626.6030142235384</v>
      </c>
      <c r="J339" s="5">
        <f t="shared" ref="J339:J402" si="93">2*I339*($C$8/3.1415926)^(1/2)*C339^(1/2)</f>
        <v>6.8969011594491118E-7</v>
      </c>
      <c r="K339" s="106">
        <f t="shared" si="83"/>
        <v>1626.6030135338483</v>
      </c>
      <c r="L339" s="18">
        <f t="shared" si="84"/>
        <v>31388.558352162669</v>
      </c>
      <c r="M339" s="18">
        <f t="shared" si="85"/>
        <v>1.6266030135338483</v>
      </c>
    </row>
    <row r="340" spans="1:13" s="17" customFormat="1" x14ac:dyDescent="0.25">
      <c r="B340" s="18">
        <f t="shared" si="92"/>
        <v>3.2246468385827227</v>
      </c>
      <c r="C340" s="18">
        <f t="shared" si="90"/>
        <v>8.9999998564849193E-9</v>
      </c>
      <c r="D340" s="18">
        <f t="shared" si="86"/>
        <v>381251909.24384427</v>
      </c>
      <c r="E340" s="18">
        <f t="shared" si="91"/>
        <v>3.4312671284791998</v>
      </c>
      <c r="F340" s="18">
        <f t="shared" si="79"/>
        <v>31391.989619291147</v>
      </c>
      <c r="G340" s="18">
        <f t="shared" si="80"/>
        <v>3487998902207.9546</v>
      </c>
      <c r="H340" s="58">
        <f t="shared" si="81"/>
        <v>1627.2885645120884</v>
      </c>
      <c r="I340" s="60">
        <f t="shared" si="82"/>
        <v>1626.7808270348316</v>
      </c>
      <c r="J340" s="5">
        <f t="shared" si="93"/>
        <v>4.6270874764767017E-6</v>
      </c>
      <c r="K340" s="106">
        <f t="shared" si="83"/>
        <v>1626.7808224077442</v>
      </c>
      <c r="L340" s="18">
        <f t="shared" si="84"/>
        <v>31391.98953000224</v>
      </c>
      <c r="M340" s="18">
        <f t="shared" si="85"/>
        <v>1.6267808224077442</v>
      </c>
    </row>
    <row r="341" spans="1:13" s="17" customFormat="1" x14ac:dyDescent="0.25">
      <c r="B341" s="18">
        <f t="shared" si="92"/>
        <v>3.2246469285827226</v>
      </c>
      <c r="C341" s="18">
        <f t="shared" si="90"/>
        <v>8.9999999897116822E-8</v>
      </c>
      <c r="D341" s="18">
        <f t="shared" si="86"/>
        <v>381251909.24384427</v>
      </c>
      <c r="E341" s="18">
        <f t="shared" si="91"/>
        <v>34.312671792721574</v>
      </c>
      <c r="F341" s="18">
        <f t="shared" si="79"/>
        <v>31426.302201794962</v>
      </c>
      <c r="G341" s="18">
        <f t="shared" si="80"/>
        <v>349181135974.66473</v>
      </c>
      <c r="H341" s="58">
        <f t="shared" si="81"/>
        <v>1629.0666995482454</v>
      </c>
      <c r="I341" s="60">
        <f t="shared" si="82"/>
        <v>1628.5589574439014</v>
      </c>
      <c r="J341" s="5">
        <f t="shared" si="93"/>
        <v>1.4648128921235716E-5</v>
      </c>
      <c r="K341" s="106">
        <f t="shared" si="83"/>
        <v>1628.5589427957725</v>
      </c>
      <c r="L341" s="18">
        <f t="shared" si="84"/>
        <v>31426.301919130023</v>
      </c>
      <c r="M341" s="18">
        <f t="shared" si="85"/>
        <v>1.6285589427957725</v>
      </c>
    </row>
    <row r="342" spans="1:13" s="17" customFormat="1" x14ac:dyDescent="0.25">
      <c r="B342" s="18">
        <f t="shared" si="92"/>
        <v>3.2246478285827229</v>
      </c>
      <c r="C342" s="18">
        <f t="shared" si="90"/>
        <v>9.0000000030343585E-7</v>
      </c>
      <c r="D342" s="18">
        <f t="shared" si="86"/>
        <v>381251909.24384427</v>
      </c>
      <c r="E342" s="18">
        <f t="shared" si="91"/>
        <v>343.12671843514534</v>
      </c>
      <c r="F342" s="18">
        <f t="shared" si="79"/>
        <v>31769.428637565168</v>
      </c>
      <c r="G342" s="18">
        <f t="shared" si="80"/>
        <v>35299365140.948975</v>
      </c>
      <c r="H342" s="58">
        <f t="shared" si="81"/>
        <v>1646.8480499361372</v>
      </c>
      <c r="I342" s="60">
        <f t="shared" si="82"/>
        <v>1646.3402931836642</v>
      </c>
      <c r="J342" s="5">
        <f t="shared" si="93"/>
        <v>4.6827209222247848E-5</v>
      </c>
      <c r="K342" s="106">
        <f t="shared" si="83"/>
        <v>1646.3402463564551</v>
      </c>
      <c r="L342" s="18">
        <f t="shared" si="84"/>
        <v>31769.427733940516</v>
      </c>
      <c r="M342" s="18">
        <f t="shared" si="85"/>
        <v>1.6463402463564552</v>
      </c>
    </row>
    <row r="343" spans="1:13" s="17" customFormat="1" x14ac:dyDescent="0.25">
      <c r="A343" s="18">
        <v>7.4868119641229509E-6</v>
      </c>
      <c r="B343" s="18">
        <f t="shared" si="92"/>
        <v>3.2246543153946869</v>
      </c>
      <c r="C343" s="18">
        <f t="shared" si="90"/>
        <v>6.4868119640237865E-6</v>
      </c>
      <c r="D343" s="18">
        <f t="shared" si="86"/>
        <v>381251909.24384427</v>
      </c>
      <c r="E343" s="18">
        <f t="shared" si="91"/>
        <v>2473.1094461898797</v>
      </c>
      <c r="F343" s="18">
        <f t="shared" si="79"/>
        <v>34242.537180130399</v>
      </c>
      <c r="G343" s="18">
        <f t="shared" si="80"/>
        <v>5278792937.1224852</v>
      </c>
      <c r="H343" s="58">
        <f t="shared" si="81"/>
        <v>1775.008357040344</v>
      </c>
      <c r="I343" s="60">
        <f t="shared" si="82"/>
        <v>1774.5005534606621</v>
      </c>
      <c r="J343" s="5">
        <f t="shared" si="93"/>
        <v>1.355030925795945E-4</v>
      </c>
      <c r="K343" s="106">
        <f t="shared" si="83"/>
        <v>1774.5004179575694</v>
      </c>
      <c r="L343" s="18">
        <f t="shared" si="84"/>
        <v>34242.534565327223</v>
      </c>
      <c r="M343" s="18">
        <f t="shared" si="85"/>
        <v>1.7745004179575694</v>
      </c>
    </row>
    <row r="344" spans="1:13" x14ac:dyDescent="0.25">
      <c r="B344" s="5">
        <f t="shared" si="92"/>
        <v>3.2246568285827228</v>
      </c>
      <c r="C344" s="5">
        <f t="shared" si="90"/>
        <v>2.5131880359019476E-6</v>
      </c>
      <c r="D344" s="5">
        <f t="shared" si="86"/>
        <v>0</v>
      </c>
      <c r="E344" s="5">
        <f t="shared" si="91"/>
        <v>0</v>
      </c>
      <c r="F344" s="5">
        <f t="shared" si="79"/>
        <v>34242.534565327223</v>
      </c>
      <c r="G344" s="5">
        <f t="shared" si="80"/>
        <v>13625138300.89839</v>
      </c>
      <c r="H344" s="58">
        <f t="shared" si="81"/>
        <v>1775.008357040344</v>
      </c>
      <c r="I344" s="60">
        <f t="shared" si="82"/>
        <v>1774.5004179575697</v>
      </c>
      <c r="J344" s="5">
        <f t="shared" si="93"/>
        <v>8.4342410956454264E-5</v>
      </c>
      <c r="K344" s="106">
        <f t="shared" si="83"/>
        <v>1774.5003336151588</v>
      </c>
      <c r="L344" s="5">
        <f t="shared" si="84"/>
        <v>34242.532937771721</v>
      </c>
      <c r="M344" s="5">
        <f t="shared" si="85"/>
        <v>1.7745003336151588</v>
      </c>
    </row>
    <row r="345" spans="1:13" x14ac:dyDescent="0.25">
      <c r="B345" s="5">
        <f t="shared" si="92"/>
        <v>3.2246668285827229</v>
      </c>
      <c r="C345" s="5">
        <f t="shared" si="90"/>
        <v>1.0000000000065512E-5</v>
      </c>
      <c r="D345" s="5">
        <f t="shared" si="86"/>
        <v>0</v>
      </c>
      <c r="E345" s="5">
        <f t="shared" si="91"/>
        <v>0</v>
      </c>
      <c r="F345" s="5">
        <f t="shared" si="79"/>
        <v>34242.532937771721</v>
      </c>
      <c r="G345" s="5">
        <f t="shared" si="80"/>
        <v>3424253293.7547393</v>
      </c>
      <c r="H345" s="58">
        <f t="shared" si="81"/>
        <v>1775.008357040344</v>
      </c>
      <c r="I345" s="60">
        <f t="shared" si="82"/>
        <v>1774.5003336151588</v>
      </c>
      <c r="J345" s="5">
        <f t="shared" si="93"/>
        <v>1.6824164221991355E-4</v>
      </c>
      <c r="K345" s="106">
        <f t="shared" si="83"/>
        <v>1774.5001653735164</v>
      </c>
      <c r="L345" s="5">
        <f t="shared" si="84"/>
        <v>34242.529691212745</v>
      </c>
      <c r="M345" s="5">
        <f t="shared" si="85"/>
        <v>1.7745001653735164</v>
      </c>
    </row>
    <row r="346" spans="1:13" x14ac:dyDescent="0.25">
      <c r="B346" s="5">
        <f t="shared" si="92"/>
        <v>3.2246968285827227</v>
      </c>
      <c r="C346" s="5">
        <f t="shared" si="90"/>
        <v>2.9999999999752447E-5</v>
      </c>
      <c r="D346" s="5">
        <f t="shared" si="86"/>
        <v>0</v>
      </c>
      <c r="E346" s="5">
        <f t="shared" si="91"/>
        <v>0</v>
      </c>
      <c r="F346" s="5">
        <f t="shared" si="79"/>
        <v>34242.529691212745</v>
      </c>
      <c r="G346" s="5">
        <f t="shared" si="80"/>
        <v>1141417656.3831768</v>
      </c>
      <c r="H346" s="58">
        <f t="shared" si="81"/>
        <v>1775.008357040344</v>
      </c>
      <c r="I346" s="60">
        <f t="shared" si="82"/>
        <v>1774.5001653735162</v>
      </c>
      <c r="J346" s="5">
        <f t="shared" si="93"/>
        <v>2.9140304464342538E-4</v>
      </c>
      <c r="K346" s="106">
        <f t="shared" si="83"/>
        <v>1774.4998739704715</v>
      </c>
      <c r="L346" s="5">
        <f t="shared" si="84"/>
        <v>34242.524068008192</v>
      </c>
      <c r="M346" s="5">
        <f t="shared" si="85"/>
        <v>1.7744998739704716</v>
      </c>
    </row>
    <row r="347" spans="1:13" x14ac:dyDescent="0.25">
      <c r="B347" s="5">
        <f t="shared" si="92"/>
        <v>3.2247268285827229</v>
      </c>
      <c r="C347" s="5">
        <f t="shared" si="90"/>
        <v>3.0000000000196536E-5</v>
      </c>
      <c r="D347" s="5">
        <f t="shared" si="86"/>
        <v>0</v>
      </c>
      <c r="E347" s="5">
        <f t="shared" si="91"/>
        <v>0</v>
      </c>
      <c r="F347" s="5">
        <f t="shared" si="79"/>
        <v>34242.524068008192</v>
      </c>
      <c r="G347" s="5">
        <f t="shared" si="80"/>
        <v>1141417468.9261286</v>
      </c>
      <c r="H347" s="58">
        <f t="shared" si="81"/>
        <v>1775.008357040344</v>
      </c>
      <c r="I347" s="60">
        <f t="shared" si="82"/>
        <v>1774.4998739704718</v>
      </c>
      <c r="J347" s="5">
        <f t="shared" si="93"/>
        <v>2.914029967922565E-4</v>
      </c>
      <c r="K347" s="106">
        <f t="shared" si="83"/>
        <v>1774.499582567475</v>
      </c>
      <c r="L347" s="5">
        <f t="shared" si="84"/>
        <v>34242.518444804569</v>
      </c>
      <c r="M347" s="5">
        <f t="shared" si="85"/>
        <v>1.774499582567475</v>
      </c>
    </row>
    <row r="348" spans="1:13" x14ac:dyDescent="0.25">
      <c r="B348" s="5">
        <f t="shared" si="92"/>
        <v>3.224746828582723</v>
      </c>
      <c r="C348" s="5">
        <f t="shared" si="90"/>
        <v>2.0000000000131024E-5</v>
      </c>
      <c r="D348" s="5">
        <f t="shared" si="86"/>
        <v>0</v>
      </c>
      <c r="E348" s="5">
        <f t="shared" si="91"/>
        <v>0</v>
      </c>
      <c r="F348" s="5">
        <f t="shared" si="79"/>
        <v>34242.518444804569</v>
      </c>
      <c r="G348" s="5">
        <f t="shared" si="80"/>
        <v>1712125922.229012</v>
      </c>
      <c r="H348" s="58">
        <f t="shared" si="81"/>
        <v>1775.008357040344</v>
      </c>
      <c r="I348" s="60">
        <f t="shared" si="82"/>
        <v>1774.4995825674753</v>
      </c>
      <c r="J348" s="5">
        <f t="shared" si="93"/>
        <v>2.3792951148090017E-4</v>
      </c>
      <c r="K348" s="106">
        <f t="shared" si="83"/>
        <v>1774.4993446379638</v>
      </c>
      <c r="L348" s="5">
        <f t="shared" si="84"/>
        <v>34242.513853478791</v>
      </c>
      <c r="M348" s="5">
        <f t="shared" si="85"/>
        <v>1.7744993446379638</v>
      </c>
    </row>
    <row r="349" spans="1:13" x14ac:dyDescent="0.25">
      <c r="B349" s="5">
        <f t="shared" si="92"/>
        <v>3.2248468285827228</v>
      </c>
      <c r="C349" s="5">
        <f t="shared" si="90"/>
        <v>9.9999999999766942E-5</v>
      </c>
      <c r="D349" s="5">
        <f t="shared" si="86"/>
        <v>0</v>
      </c>
      <c r="E349" s="5">
        <f t="shared" si="91"/>
        <v>0</v>
      </c>
      <c r="F349" s="5">
        <f t="shared" si="79"/>
        <v>34242.513853478791</v>
      </c>
      <c r="G349" s="5">
        <f t="shared" si="80"/>
        <v>342425138.53558594</v>
      </c>
      <c r="H349" s="58">
        <f t="shared" si="81"/>
        <v>1775.008357040344</v>
      </c>
      <c r="I349" s="60">
        <f t="shared" si="82"/>
        <v>1774.4993446379638</v>
      </c>
      <c r="J349" s="5">
        <f t="shared" si="93"/>
        <v>5.3202649018674396E-4</v>
      </c>
      <c r="K349" s="106">
        <f t="shared" si="83"/>
        <v>1774.4988126114736</v>
      </c>
      <c r="L349" s="5">
        <f t="shared" si="84"/>
        <v>34242.503586963605</v>
      </c>
      <c r="M349" s="5">
        <f t="shared" si="85"/>
        <v>1.7744988126114736</v>
      </c>
    </row>
    <row r="350" spans="1:13" x14ac:dyDescent="0.25">
      <c r="B350" s="5">
        <f t="shared" si="92"/>
        <v>3.2251468285827229</v>
      </c>
      <c r="C350" s="5">
        <f t="shared" si="90"/>
        <v>3.00000000000189E-4</v>
      </c>
      <c r="D350" s="5">
        <f t="shared" si="86"/>
        <v>0</v>
      </c>
      <c r="E350" s="5">
        <f t="shared" si="91"/>
        <v>0</v>
      </c>
      <c r="F350" s="5">
        <f t="shared" si="79"/>
        <v>34242.503586963605</v>
      </c>
      <c r="G350" s="5">
        <f t="shared" si="80"/>
        <v>114141678.62314011</v>
      </c>
      <c r="H350" s="58">
        <f t="shared" si="81"/>
        <v>1775.008357040344</v>
      </c>
      <c r="I350" s="60">
        <f t="shared" si="82"/>
        <v>1774.4988126114736</v>
      </c>
      <c r="J350" s="5">
        <f t="shared" si="93"/>
        <v>9.2149663569617219E-4</v>
      </c>
      <c r="K350" s="106">
        <f t="shared" si="83"/>
        <v>1774.4978911148378</v>
      </c>
      <c r="L350" s="5">
        <f t="shared" si="84"/>
        <v>34242.485804843025</v>
      </c>
      <c r="M350" s="5">
        <f t="shared" si="85"/>
        <v>1.7744978911148379</v>
      </c>
    </row>
    <row r="351" spans="1:13" x14ac:dyDescent="0.25">
      <c r="B351" s="5">
        <f t="shared" si="92"/>
        <v>3.2254468285827227</v>
      </c>
      <c r="C351" s="5">
        <f t="shared" si="90"/>
        <v>2.9999999999974492E-4</v>
      </c>
      <c r="D351" s="5">
        <f t="shared" si="86"/>
        <v>0</v>
      </c>
      <c r="E351" s="5">
        <f t="shared" si="91"/>
        <v>0</v>
      </c>
      <c r="F351" s="5">
        <f t="shared" si="79"/>
        <v>34242.485804843025</v>
      </c>
      <c r="G351" s="5">
        <f t="shared" si="80"/>
        <v>114141619.34957381</v>
      </c>
      <c r="H351" s="58">
        <f t="shared" si="81"/>
        <v>1775.008357040344</v>
      </c>
      <c r="I351" s="60">
        <f t="shared" si="82"/>
        <v>1774.4978911148378</v>
      </c>
      <c r="J351" s="5">
        <f t="shared" si="93"/>
        <v>9.2149615716259766E-4</v>
      </c>
      <c r="K351" s="106">
        <f t="shared" si="83"/>
        <v>1774.4969696186806</v>
      </c>
      <c r="L351" s="5">
        <f t="shared" si="84"/>
        <v>34242.468022731686</v>
      </c>
      <c r="M351" s="5">
        <f t="shared" si="85"/>
        <v>1.7744969696186808</v>
      </c>
    </row>
    <row r="352" spans="1:13" x14ac:dyDescent="0.25">
      <c r="B352" s="5">
        <f t="shared" si="92"/>
        <v>3.2256468285827227</v>
      </c>
      <c r="C352" s="5">
        <f t="shared" si="90"/>
        <v>1.9999999999997797E-4</v>
      </c>
      <c r="D352" s="5">
        <f t="shared" si="86"/>
        <v>0</v>
      </c>
      <c r="E352" s="5">
        <f t="shared" si="91"/>
        <v>0</v>
      </c>
      <c r="F352" s="5">
        <f t="shared" si="79"/>
        <v>34242.468022731686</v>
      </c>
      <c r="G352" s="5">
        <f t="shared" si="80"/>
        <v>171212340.11367729</v>
      </c>
      <c r="H352" s="58">
        <f t="shared" si="81"/>
        <v>1775.008357040344</v>
      </c>
      <c r="I352" s="60">
        <f t="shared" si="82"/>
        <v>1774.4969696186809</v>
      </c>
      <c r="J352" s="5">
        <f t="shared" si="93"/>
        <v>7.5239807094131027E-4</v>
      </c>
      <c r="K352" s="106">
        <f t="shared" si="83"/>
        <v>1774.4962172206099</v>
      </c>
      <c r="L352" s="5">
        <f t="shared" si="84"/>
        <v>34242.453503706107</v>
      </c>
      <c r="M352" s="5">
        <f t="shared" si="85"/>
        <v>1.77449621722061</v>
      </c>
    </row>
    <row r="353" spans="1:13" x14ac:dyDescent="0.25">
      <c r="B353" s="5">
        <f t="shared" si="92"/>
        <v>3.2266468285827226</v>
      </c>
      <c r="C353" s="5">
        <f t="shared" si="90"/>
        <v>9.9999999999988987E-4</v>
      </c>
      <c r="D353" s="5">
        <f t="shared" si="86"/>
        <v>0</v>
      </c>
      <c r="E353" s="5">
        <f t="shared" si="91"/>
        <v>0</v>
      </c>
      <c r="F353" s="5">
        <f t="shared" si="79"/>
        <v>34242.453503706107</v>
      </c>
      <c r="G353" s="5">
        <f t="shared" si="80"/>
        <v>34242453.503709875</v>
      </c>
      <c r="H353" s="58">
        <f t="shared" si="81"/>
        <v>1775.008357040344</v>
      </c>
      <c r="I353" s="60">
        <f t="shared" si="82"/>
        <v>1774.4962172206097</v>
      </c>
      <c r="J353" s="5">
        <f t="shared" si="93"/>
        <v>1.6824125194105013E-3</v>
      </c>
      <c r="K353" s="106">
        <f t="shared" si="83"/>
        <v>1774.4945348080903</v>
      </c>
      <c r="L353" s="5">
        <f t="shared" si="84"/>
        <v>34242.421038191722</v>
      </c>
      <c r="M353" s="5">
        <f t="shared" si="85"/>
        <v>1.7744945348080903</v>
      </c>
    </row>
    <row r="354" spans="1:13" x14ac:dyDescent="0.25">
      <c r="B354" s="5">
        <f t="shared" si="92"/>
        <v>3.2296468285827227</v>
      </c>
      <c r="C354" s="5">
        <f t="shared" si="90"/>
        <v>3.0000000000001137E-3</v>
      </c>
      <c r="D354" s="5">
        <f t="shared" si="86"/>
        <v>0</v>
      </c>
      <c r="E354" s="5">
        <f t="shared" si="91"/>
        <v>0</v>
      </c>
      <c r="F354" s="5">
        <f t="shared" si="79"/>
        <v>34242.421038191722</v>
      </c>
      <c r="G354" s="5">
        <f t="shared" si="80"/>
        <v>11414140.346063474</v>
      </c>
      <c r="H354" s="58">
        <f t="shared" si="81"/>
        <v>1775.008357040344</v>
      </c>
      <c r="I354" s="60">
        <f t="shared" si="82"/>
        <v>1774.4945348080903</v>
      </c>
      <c r="J354" s="5">
        <f t="shared" si="93"/>
        <v>2.9140212001022613E-3</v>
      </c>
      <c r="K354" s="106">
        <f t="shared" si="83"/>
        <v>1774.4916207868903</v>
      </c>
      <c r="L354" s="5">
        <f t="shared" si="84"/>
        <v>34242.364806324629</v>
      </c>
      <c r="M354" s="5">
        <f t="shared" si="85"/>
        <v>1.7744916207868904</v>
      </c>
    </row>
    <row r="355" spans="1:13" x14ac:dyDescent="0.25">
      <c r="B355" s="5">
        <f t="shared" si="92"/>
        <v>3.2326468285827228</v>
      </c>
      <c r="C355" s="5">
        <f t="shared" si="90"/>
        <v>3.0000000000001137E-3</v>
      </c>
      <c r="D355" s="5">
        <f t="shared" si="86"/>
        <v>0</v>
      </c>
      <c r="E355" s="5">
        <f t="shared" si="91"/>
        <v>0</v>
      </c>
      <c r="F355" s="5">
        <f t="shared" si="79"/>
        <v>34242.364806324629</v>
      </c>
      <c r="G355" s="5">
        <f t="shared" si="80"/>
        <v>11414121.602107776</v>
      </c>
      <c r="H355" s="58">
        <f t="shared" si="81"/>
        <v>1775.008357040344</v>
      </c>
      <c r="I355" s="60">
        <f t="shared" si="82"/>
        <v>1774.4916207868907</v>
      </c>
      <c r="J355" s="5">
        <f t="shared" si="93"/>
        <v>2.9140164147848733E-3</v>
      </c>
      <c r="K355" s="106">
        <f t="shared" si="83"/>
        <v>1774.488706770476</v>
      </c>
      <c r="L355" s="5">
        <f t="shared" si="84"/>
        <v>34242.308574549883</v>
      </c>
      <c r="M355" s="5">
        <f t="shared" si="85"/>
        <v>1.774488706770476</v>
      </c>
    </row>
    <row r="356" spans="1:13" x14ac:dyDescent="0.25">
      <c r="B356" s="5">
        <f t="shared" si="92"/>
        <v>3.2346468285827226</v>
      </c>
      <c r="C356" s="5">
        <f t="shared" si="90"/>
        <v>1.9999999999997797E-3</v>
      </c>
      <c r="D356" s="5">
        <f t="shared" si="86"/>
        <v>0</v>
      </c>
      <c r="E356" s="5">
        <f t="shared" si="91"/>
        <v>0</v>
      </c>
      <c r="F356" s="5">
        <f t="shared" si="79"/>
        <v>34242.308574549883</v>
      </c>
      <c r="G356" s="5">
        <f t="shared" si="80"/>
        <v>17121154.287276827</v>
      </c>
      <c r="H356" s="58">
        <f t="shared" si="81"/>
        <v>1775.008357040344</v>
      </c>
      <c r="I356" s="60">
        <f t="shared" si="82"/>
        <v>1774.4887067704765</v>
      </c>
      <c r="J356" s="5">
        <f t="shared" si="93"/>
        <v>2.3792805322500731E-3</v>
      </c>
      <c r="K356" s="106">
        <f t="shared" si="83"/>
        <v>1774.4863274899442</v>
      </c>
      <c r="L356" s="5">
        <f t="shared" si="84"/>
        <v>34242.262661573455</v>
      </c>
      <c r="M356" s="5">
        <f t="shared" si="85"/>
        <v>1.7744863274899443</v>
      </c>
    </row>
    <row r="357" spans="1:13" x14ac:dyDescent="0.25">
      <c r="B357" s="5">
        <f t="shared" si="92"/>
        <v>3.2446468285827228</v>
      </c>
      <c r="C357" s="5">
        <f t="shared" si="90"/>
        <v>1.0000000000000231E-2</v>
      </c>
      <c r="D357" s="5">
        <f t="shared" si="86"/>
        <v>0</v>
      </c>
      <c r="E357" s="5">
        <f t="shared" si="91"/>
        <v>0</v>
      </c>
      <c r="F357" s="5">
        <f t="shared" si="79"/>
        <v>34242.262661573455</v>
      </c>
      <c r="G357" s="5">
        <f t="shared" si="80"/>
        <v>3424226.2661572667</v>
      </c>
      <c r="H357" s="58">
        <f t="shared" si="81"/>
        <v>1775.008357040344</v>
      </c>
      <c r="I357" s="60">
        <f t="shared" si="82"/>
        <v>1774.4863274899442</v>
      </c>
      <c r="J357" s="5">
        <f t="shared" si="93"/>
        <v>5.3202258741468439E-3</v>
      </c>
      <c r="K357" s="106">
        <f t="shared" si="83"/>
        <v>1774.4810072640701</v>
      </c>
      <c r="L357" s="5">
        <f t="shared" si="84"/>
        <v>34242.159997174764</v>
      </c>
      <c r="M357" s="5">
        <f t="shared" si="85"/>
        <v>1.77448100726407</v>
      </c>
    </row>
    <row r="358" spans="1:13" x14ac:dyDescent="0.25">
      <c r="B358" s="5">
        <f t="shared" si="92"/>
        <v>3.2746468285827226</v>
      </c>
      <c r="C358" s="5">
        <f t="shared" si="90"/>
        <v>2.9999999999999805E-2</v>
      </c>
      <c r="D358" s="5">
        <f t="shared" si="86"/>
        <v>0</v>
      </c>
      <c r="E358" s="5">
        <f t="shared" si="91"/>
        <v>0</v>
      </c>
      <c r="F358" s="5">
        <f t="shared" si="79"/>
        <v>34242.159997174764</v>
      </c>
      <c r="G358" s="5">
        <f t="shared" si="80"/>
        <v>1141405.3332391663</v>
      </c>
      <c r="H358" s="58">
        <f t="shared" si="81"/>
        <v>1775.008357040344</v>
      </c>
      <c r="I358" s="60">
        <f t="shared" si="82"/>
        <v>1774.4810072640701</v>
      </c>
      <c r="J358" s="5">
        <f t="shared" si="93"/>
        <v>9.2148738938496958E-3</v>
      </c>
      <c r="K358" s="106">
        <f t="shared" si="83"/>
        <v>1774.4717923901762</v>
      </c>
      <c r="L358" s="5">
        <f t="shared" si="84"/>
        <v>34241.982177753227</v>
      </c>
      <c r="M358" s="5">
        <f t="shared" si="85"/>
        <v>1.7744717923901763</v>
      </c>
    </row>
    <row r="359" spans="1:13" x14ac:dyDescent="0.25">
      <c r="B359" s="5">
        <f t="shared" si="92"/>
        <v>3.3046468285827229</v>
      </c>
      <c r="C359" s="5">
        <f t="shared" si="90"/>
        <v>3.0000000000000249E-2</v>
      </c>
      <c r="D359" s="5">
        <f t="shared" si="86"/>
        <v>0</v>
      </c>
      <c r="E359" s="5">
        <f t="shared" si="91"/>
        <v>0</v>
      </c>
      <c r="F359" s="5">
        <f t="shared" si="79"/>
        <v>34241.982177753227</v>
      </c>
      <c r="G359" s="5">
        <f t="shared" si="80"/>
        <v>1141399.4059250981</v>
      </c>
      <c r="H359" s="58">
        <f t="shared" si="81"/>
        <v>1775.008357040344</v>
      </c>
      <c r="I359" s="60">
        <f t="shared" si="82"/>
        <v>1774.4717923901758</v>
      </c>
      <c r="J359" s="5">
        <f t="shared" si="93"/>
        <v>9.214826041040668E-3</v>
      </c>
      <c r="K359" s="106">
        <f t="shared" si="83"/>
        <v>1774.4625775641348</v>
      </c>
      <c r="L359" s="5">
        <f t="shared" si="84"/>
        <v>34241.804359255111</v>
      </c>
      <c r="M359" s="5">
        <f t="shared" si="85"/>
        <v>1.7744625775641347</v>
      </c>
    </row>
    <row r="360" spans="1:13" x14ac:dyDescent="0.25">
      <c r="B360" s="5">
        <f t="shared" si="92"/>
        <v>3.3246468285827229</v>
      </c>
      <c r="C360" s="5">
        <f t="shared" si="90"/>
        <v>2.0000000000000018E-2</v>
      </c>
      <c r="D360" s="5">
        <f t="shared" si="86"/>
        <v>0</v>
      </c>
      <c r="E360" s="5">
        <f t="shared" si="91"/>
        <v>0</v>
      </c>
      <c r="F360" s="5">
        <f t="shared" si="79"/>
        <v>34241.804359255111</v>
      </c>
      <c r="G360" s="5">
        <f t="shared" si="80"/>
        <v>1712090.217962754</v>
      </c>
      <c r="H360" s="58">
        <f t="shared" si="81"/>
        <v>1775.008357040344</v>
      </c>
      <c r="I360" s="60">
        <f t="shared" si="82"/>
        <v>1774.4625775641348</v>
      </c>
      <c r="J360" s="5">
        <f t="shared" si="93"/>
        <v>7.523834884901338E-3</v>
      </c>
      <c r="K360" s="106">
        <f t="shared" si="83"/>
        <v>1774.4550537292498</v>
      </c>
      <c r="L360" s="5">
        <f t="shared" si="84"/>
        <v>34241.659171813335</v>
      </c>
      <c r="M360" s="5">
        <f t="shared" si="85"/>
        <v>1.7744550537292498</v>
      </c>
    </row>
    <row r="361" spans="1:13" x14ac:dyDescent="0.25">
      <c r="B361" s="5">
        <f t="shared" si="92"/>
        <v>3.3746468285827227</v>
      </c>
      <c r="C361" s="5">
        <f t="shared" si="90"/>
        <v>4.9999999999999822E-2</v>
      </c>
      <c r="D361" s="5">
        <f t="shared" si="86"/>
        <v>0</v>
      </c>
      <c r="E361" s="5">
        <f t="shared" si="91"/>
        <v>0</v>
      </c>
      <c r="F361" s="5">
        <f t="shared" si="79"/>
        <v>34241.659171813335</v>
      </c>
      <c r="G361" s="5">
        <f t="shared" si="80"/>
        <v>684833.18343626917</v>
      </c>
      <c r="H361" s="58">
        <f t="shared" si="81"/>
        <v>1775.008357040344</v>
      </c>
      <c r="I361" s="60">
        <f t="shared" si="82"/>
        <v>1774.4550537292498</v>
      </c>
      <c r="J361" s="5">
        <f t="shared" si="93"/>
        <v>1.1896177046893648E-2</v>
      </c>
      <c r="K361" s="106">
        <f t="shared" si="83"/>
        <v>1774.4431575522028</v>
      </c>
      <c r="L361" s="5">
        <f t="shared" si="84"/>
        <v>34241.429611284861</v>
      </c>
      <c r="M361" s="5">
        <f t="shared" si="85"/>
        <v>1.7744431575522028</v>
      </c>
    </row>
    <row r="362" spans="1:13" x14ac:dyDescent="0.25">
      <c r="A362" t="s">
        <v>247</v>
      </c>
      <c r="B362" s="5">
        <f t="shared" si="92"/>
        <v>3.424646828582723</v>
      </c>
      <c r="C362" s="5">
        <f t="shared" si="90"/>
        <v>5.0000000000000266E-2</v>
      </c>
      <c r="D362" s="5">
        <f t="shared" si="86"/>
        <v>0</v>
      </c>
      <c r="E362" s="5">
        <f t="shared" si="91"/>
        <v>0</v>
      </c>
      <c r="F362" s="5">
        <f t="shared" si="79"/>
        <v>34241.429611284861</v>
      </c>
      <c r="G362" s="5">
        <f t="shared" si="80"/>
        <v>684828.59222569352</v>
      </c>
      <c r="H362" s="58">
        <f t="shared" si="81"/>
        <v>1775.008357040344</v>
      </c>
      <c r="I362" s="60">
        <f t="shared" si="82"/>
        <v>1774.4431575522028</v>
      </c>
      <c r="J362" s="5">
        <f t="shared" si="93"/>
        <v>1.1896097293378368E-2</v>
      </c>
      <c r="K362" s="106">
        <f t="shared" si="83"/>
        <v>1774.4312614549094</v>
      </c>
      <c r="L362" s="5">
        <f t="shared" si="84"/>
        <v>34241.200052295389</v>
      </c>
      <c r="M362" s="5">
        <f t="shared" si="85"/>
        <v>1.7744312614549094</v>
      </c>
    </row>
    <row r="363" spans="1:13" x14ac:dyDescent="0.25">
      <c r="A363" s="5">
        <f>(A343+A364)*12</f>
        <v>3.5177883728408279</v>
      </c>
      <c r="B363" s="5">
        <f t="shared" si="92"/>
        <v>3.4746468285827228</v>
      </c>
      <c r="C363" s="5">
        <f t="shared" si="90"/>
        <v>4.9999999999999822E-2</v>
      </c>
      <c r="D363" s="5">
        <f t="shared" si="86"/>
        <v>0</v>
      </c>
      <c r="E363" s="5">
        <f t="shared" si="91"/>
        <v>0</v>
      </c>
      <c r="F363" s="5">
        <f t="shared" si="79"/>
        <v>34241.200052295389</v>
      </c>
      <c r="G363" s="5">
        <f t="shared" si="80"/>
        <v>684824.00104591018</v>
      </c>
      <c r="H363" s="58">
        <f t="shared" si="81"/>
        <v>1775.008357040344</v>
      </c>
      <c r="I363" s="60">
        <f t="shared" si="82"/>
        <v>1774.4312614549094</v>
      </c>
      <c r="J363" s="5">
        <f t="shared" si="93"/>
        <v>1.1896017540397662E-2</v>
      </c>
      <c r="K363" s="106">
        <f t="shared" si="83"/>
        <v>1774.4193654373689</v>
      </c>
      <c r="L363" s="5">
        <f t="shared" si="84"/>
        <v>34240.970494844914</v>
      </c>
      <c r="M363" s="5">
        <f t="shared" si="85"/>
        <v>1.774419365437369</v>
      </c>
    </row>
    <row r="364" spans="1:13" x14ac:dyDescent="0.25">
      <c r="A364" s="79">
        <v>0.2931415442581049</v>
      </c>
      <c r="B364" s="5">
        <f t="shared" si="92"/>
        <v>3.5177958596527916</v>
      </c>
      <c r="C364" s="5">
        <f t="shared" si="90"/>
        <v>4.3149031070068844E-2</v>
      </c>
      <c r="D364" s="5">
        <f t="shared" si="86"/>
        <v>0</v>
      </c>
      <c r="E364" s="5">
        <f t="shared" si="91"/>
        <v>0</v>
      </c>
      <c r="F364" s="5">
        <f t="shared" si="79"/>
        <v>34240.970494844914</v>
      </c>
      <c r="G364" s="5">
        <f t="shared" si="80"/>
        <v>793551.31843497697</v>
      </c>
      <c r="H364" s="58">
        <f t="shared" si="81"/>
        <v>1775.008357040344</v>
      </c>
      <c r="I364" s="60">
        <f t="shared" si="82"/>
        <v>1774.4193654373689</v>
      </c>
      <c r="J364" s="5">
        <f t="shared" si="93"/>
        <v>1.1050939621252663E-2</v>
      </c>
      <c r="K364" s="106">
        <f t="shared" si="83"/>
        <v>1774.4083144977476</v>
      </c>
      <c r="L364" s="5">
        <f t="shared" si="84"/>
        <v>34240.757244863038</v>
      </c>
      <c r="M364" s="5">
        <f t="shared" si="85"/>
        <v>1.7744083144977476</v>
      </c>
    </row>
    <row r="365" spans="1:13" s="17" customFormat="1" x14ac:dyDescent="0.25">
      <c r="B365" s="18">
        <f>$B$364+B17</f>
        <v>3.5177958597527916</v>
      </c>
      <c r="C365" s="18">
        <f t="shared" ref="C365:C393" si="94">B365-B364</f>
        <v>1.000000082740371E-10</v>
      </c>
      <c r="D365" s="18">
        <f t="shared" si="86"/>
        <v>381251909.24384427</v>
      </c>
      <c r="E365" s="18">
        <f t="shared" ref="E365:E393" si="95">C365*D365</f>
        <v>3.8125194078876871E-2</v>
      </c>
      <c r="F365" s="18">
        <f t="shared" si="79"/>
        <v>34240.795370057116</v>
      </c>
      <c r="G365" s="18">
        <f t="shared" si="80"/>
        <v>342407925369612.38</v>
      </c>
      <c r="H365" s="58">
        <f t="shared" si="81"/>
        <v>1775.0103327461054</v>
      </c>
      <c r="I365" s="60">
        <f t="shared" si="82"/>
        <v>1774.410290203509</v>
      </c>
      <c r="J365" s="5">
        <f t="shared" si="93"/>
        <v>5.3199981209164601E-7</v>
      </c>
      <c r="K365" s="106">
        <f t="shared" si="83"/>
        <v>1774.4102896715092</v>
      </c>
      <c r="L365" s="18">
        <f t="shared" si="84"/>
        <v>34240.795359791111</v>
      </c>
      <c r="M365" s="18">
        <f t="shared" si="85"/>
        <v>1.7744102896715093</v>
      </c>
    </row>
    <row r="366" spans="1:13" s="17" customFormat="1" x14ac:dyDescent="0.25">
      <c r="B366" s="18">
        <f t="shared" ref="B366:B393" si="96">$B$364+B18</f>
        <v>3.5177958600527917</v>
      </c>
      <c r="C366" s="18">
        <f t="shared" si="94"/>
        <v>3.000000248221113E-10</v>
      </c>
      <c r="D366" s="18">
        <f t="shared" si="86"/>
        <v>381251909.24384427</v>
      </c>
      <c r="E366" s="18">
        <f t="shared" si="95"/>
        <v>0.11437558223663061</v>
      </c>
      <c r="F366" s="18">
        <f t="shared" ref="F366:F429" si="97">E366+L365</f>
        <v>34240.909735373345</v>
      </c>
      <c r="G366" s="18">
        <f t="shared" ref="G366:G429" si="98">F366/C366</f>
        <v>114136356340893.34</v>
      </c>
      <c r="H366" s="58">
        <f t="shared" ref="H366:H429" si="99">C366*D366/$C$9/96485/$C$3+H365</f>
        <v>1775.0162598633897</v>
      </c>
      <c r="I366" s="60">
        <f t="shared" ref="I366:I429" si="100">F366/$C$9/96485/0.0001</f>
        <v>1774.4162167887932</v>
      </c>
      <c r="J366" s="5">
        <f t="shared" si="93"/>
        <v>9.2145378183369582E-7</v>
      </c>
      <c r="K366" s="106">
        <f t="shared" ref="K366:K429" si="101">I366-J366</f>
        <v>1774.4162158673394</v>
      </c>
      <c r="L366" s="18">
        <f t="shared" ref="L366:L429" si="102">K366*0.0001*$C$9*96485</f>
        <v>34240.909717592047</v>
      </c>
      <c r="M366" s="18">
        <f t="shared" ref="M366:M429" si="103">K366*0.001</f>
        <v>1.7744162158673393</v>
      </c>
    </row>
    <row r="367" spans="1:13" s="17" customFormat="1" x14ac:dyDescent="0.25">
      <c r="B367" s="18">
        <f t="shared" si="96"/>
        <v>3.5177958604527917</v>
      </c>
      <c r="C367" s="18">
        <f t="shared" si="94"/>
        <v>4.000000330961484E-10</v>
      </c>
      <c r="D367" s="18">
        <f t="shared" ref="D367:D430" si="104">D338</f>
        <v>381251909.24384427</v>
      </c>
      <c r="E367" s="18">
        <f t="shared" si="95"/>
        <v>0.15250077631550749</v>
      </c>
      <c r="F367" s="18">
        <f t="shared" si="97"/>
        <v>34241.062218368359</v>
      </c>
      <c r="G367" s="18">
        <f t="shared" si="98"/>
        <v>85602648463126</v>
      </c>
      <c r="H367" s="58">
        <f t="shared" si="99"/>
        <v>1775.0241626864356</v>
      </c>
      <c r="I367" s="60">
        <f t="shared" si="100"/>
        <v>1774.4241186903848</v>
      </c>
      <c r="J367" s="5">
        <f t="shared" si="93"/>
        <v>1.0640079162366691E-6</v>
      </c>
      <c r="K367" s="106">
        <f t="shared" si="101"/>
        <v>1774.424117626377</v>
      </c>
      <c r="L367" s="18">
        <f t="shared" si="102"/>
        <v>34241.062197836196</v>
      </c>
      <c r="M367" s="18">
        <f t="shared" si="103"/>
        <v>1.7744241176263771</v>
      </c>
    </row>
    <row r="368" spans="1:13" s="17" customFormat="1" x14ac:dyDescent="0.25">
      <c r="B368" s="18">
        <f t="shared" si="96"/>
        <v>3.5177958606527917</v>
      </c>
      <c r="C368" s="18">
        <f t="shared" si="94"/>
        <v>2.000000165480742E-10</v>
      </c>
      <c r="D368" s="18">
        <f t="shared" si="104"/>
        <v>381251909.24384427</v>
      </c>
      <c r="E368" s="18">
        <f t="shared" si="95"/>
        <v>7.6250388157753743E-2</v>
      </c>
      <c r="F368" s="18">
        <f t="shared" si="97"/>
        <v>34241.138448224352</v>
      </c>
      <c r="G368" s="18">
        <f t="shared" si="98"/>
        <v>171205678075500.44</v>
      </c>
      <c r="H368" s="58">
        <f t="shared" si="99"/>
        <v>1775.0281140979585</v>
      </c>
      <c r="I368" s="60">
        <f t="shared" si="100"/>
        <v>1774.4280690378996</v>
      </c>
      <c r="J368" s="5">
        <f t="shared" si="93"/>
        <v>7.5236888777981241E-7</v>
      </c>
      <c r="K368" s="106">
        <f t="shared" si="101"/>
        <v>1774.4280682855308</v>
      </c>
      <c r="L368" s="18">
        <f t="shared" si="102"/>
        <v>34241.138433705892</v>
      </c>
      <c r="M368" s="18">
        <f t="shared" si="103"/>
        <v>1.7744280682855309</v>
      </c>
    </row>
    <row r="369" spans="1:13" s="17" customFormat="1" x14ac:dyDescent="0.25">
      <c r="B369" s="18">
        <f t="shared" si="96"/>
        <v>3.5177958696527916</v>
      </c>
      <c r="C369" s="18">
        <f t="shared" si="94"/>
        <v>8.9999998564849193E-9</v>
      </c>
      <c r="D369" s="18">
        <f t="shared" si="104"/>
        <v>381251909.24384427</v>
      </c>
      <c r="E369" s="18">
        <f t="shared" si="95"/>
        <v>3.4312671284791998</v>
      </c>
      <c r="F369" s="18">
        <f t="shared" si="97"/>
        <v>34244.56970083437</v>
      </c>
      <c r="G369" s="18">
        <f t="shared" si="98"/>
        <v>3804952249655.8223</v>
      </c>
      <c r="H369" s="58">
        <f t="shared" si="99"/>
        <v>1775.205927598942</v>
      </c>
      <c r="I369" s="60">
        <f t="shared" si="100"/>
        <v>1774.6058817865144</v>
      </c>
      <c r="J369" s="5">
        <f t="shared" si="93"/>
        <v>5.0475494392585812E-6</v>
      </c>
      <c r="K369" s="106">
        <f t="shared" si="101"/>
        <v>1774.605876738965</v>
      </c>
      <c r="L369" s="18">
        <f t="shared" si="102"/>
        <v>34244.56960343181</v>
      </c>
      <c r="M369" s="18">
        <f t="shared" si="103"/>
        <v>1.774605876738965</v>
      </c>
    </row>
    <row r="370" spans="1:13" s="17" customFormat="1" x14ac:dyDescent="0.25">
      <c r="B370" s="18">
        <f t="shared" si="96"/>
        <v>3.5177959596527915</v>
      </c>
      <c r="C370" s="18">
        <f t="shared" si="94"/>
        <v>8.9999999897116822E-8</v>
      </c>
      <c r="D370" s="18">
        <f t="shared" si="104"/>
        <v>381251909.24384427</v>
      </c>
      <c r="E370" s="18">
        <f t="shared" si="95"/>
        <v>34.312671792721574</v>
      </c>
      <c r="F370" s="18">
        <f t="shared" si="97"/>
        <v>34278.882275224532</v>
      </c>
      <c r="G370" s="18">
        <f t="shared" si="98"/>
        <v>380876470160.11462</v>
      </c>
      <c r="H370" s="58">
        <f t="shared" si="99"/>
        <v>1776.984062635099</v>
      </c>
      <c r="I370" s="60">
        <f t="shared" si="100"/>
        <v>1776.3840117751222</v>
      </c>
      <c r="J370" s="5">
        <f t="shared" si="93"/>
        <v>1.597774639915069E-5</v>
      </c>
      <c r="K370" s="106">
        <f t="shared" si="101"/>
        <v>1776.3839957973757</v>
      </c>
      <c r="L370" s="18">
        <f t="shared" si="102"/>
        <v>34278.881966901965</v>
      </c>
      <c r="M370" s="18">
        <f t="shared" si="103"/>
        <v>1.7763839957973757</v>
      </c>
    </row>
    <row r="371" spans="1:13" s="17" customFormat="1" x14ac:dyDescent="0.25">
      <c r="B371" s="18">
        <f t="shared" si="96"/>
        <v>3.5177968596527918</v>
      </c>
      <c r="C371" s="18">
        <f t="shared" si="94"/>
        <v>9.0000000030343585E-7</v>
      </c>
      <c r="D371" s="18">
        <f t="shared" si="104"/>
        <v>381251909.24384427</v>
      </c>
      <c r="E371" s="18">
        <f t="shared" si="95"/>
        <v>343.12671843514534</v>
      </c>
      <c r="F371" s="18">
        <f t="shared" si="97"/>
        <v>34622.00868533711</v>
      </c>
      <c r="G371" s="18">
        <f t="shared" si="98"/>
        <v>38468898526.293633</v>
      </c>
      <c r="H371" s="58">
        <f t="shared" si="99"/>
        <v>1794.7654130229907</v>
      </c>
      <c r="I371" s="60">
        <f t="shared" si="100"/>
        <v>1794.1653461852677</v>
      </c>
      <c r="J371" s="5">
        <f t="shared" si="93"/>
        <v>5.1031828834521246E-5</v>
      </c>
      <c r="K371" s="106">
        <f t="shared" si="101"/>
        <v>1794.1652951534388</v>
      </c>
      <c r="L371" s="18">
        <f t="shared" si="102"/>
        <v>34622.007700575909</v>
      </c>
      <c r="M371" s="18">
        <f t="shared" si="103"/>
        <v>1.7941652951534388</v>
      </c>
    </row>
    <row r="372" spans="1:13" s="17" customFormat="1" x14ac:dyDescent="0.25">
      <c r="A372" s="18">
        <v>7.4868119641229509E-6</v>
      </c>
      <c r="B372" s="18">
        <f t="shared" si="96"/>
        <v>3.5178033464647558</v>
      </c>
      <c r="C372" s="18">
        <f t="shared" si="94"/>
        <v>6.4868119640237865E-6</v>
      </c>
      <c r="D372" s="18">
        <f t="shared" si="104"/>
        <v>381251909.24384427</v>
      </c>
      <c r="E372" s="18">
        <f t="shared" si="95"/>
        <v>2473.1094461898797</v>
      </c>
      <c r="F372" s="18">
        <f t="shared" si="97"/>
        <v>37095.117146765791</v>
      </c>
      <c r="G372" s="18">
        <f t="shared" si="98"/>
        <v>5718543616.2628632</v>
      </c>
      <c r="H372" s="58">
        <f t="shared" si="99"/>
        <v>1922.9257201271976</v>
      </c>
      <c r="I372" s="60">
        <f t="shared" si="100"/>
        <v>1922.3256022576456</v>
      </c>
      <c r="J372" s="5">
        <f t="shared" si="93"/>
        <v>1.4679119910267018E-4</v>
      </c>
      <c r="K372" s="106">
        <f t="shared" si="101"/>
        <v>1922.3254554664466</v>
      </c>
      <c r="L372" s="18">
        <f t="shared" si="102"/>
        <v>37095.114314136023</v>
      </c>
      <c r="M372" s="18">
        <f t="shared" si="103"/>
        <v>1.9223254554664466</v>
      </c>
    </row>
    <row r="373" spans="1:13" x14ac:dyDescent="0.25">
      <c r="B373" s="5">
        <f t="shared" si="96"/>
        <v>3.5178058596527917</v>
      </c>
      <c r="C373" s="5">
        <f t="shared" si="94"/>
        <v>2.5131880359019476E-6</v>
      </c>
      <c r="D373" s="5">
        <f t="shared" si="104"/>
        <v>0</v>
      </c>
      <c r="E373" s="5">
        <f t="shared" si="95"/>
        <v>0</v>
      </c>
      <c r="F373" s="5">
        <f t="shared" si="97"/>
        <v>37095.114314136023</v>
      </c>
      <c r="G373" s="5">
        <f t="shared" si="98"/>
        <v>14760182598.44338</v>
      </c>
      <c r="H373" s="58">
        <f t="shared" si="99"/>
        <v>1922.9257201271976</v>
      </c>
      <c r="I373" s="60">
        <f t="shared" si="100"/>
        <v>1922.3254554664468</v>
      </c>
      <c r="J373" s="5">
        <f t="shared" si="93"/>
        <v>9.1368568818720312E-5</v>
      </c>
      <c r="K373" s="106">
        <f t="shared" si="101"/>
        <v>1922.325364097878</v>
      </c>
      <c r="L373" s="5">
        <f t="shared" si="102"/>
        <v>37095.112550996753</v>
      </c>
      <c r="M373" s="5">
        <f t="shared" si="103"/>
        <v>1.9223253640978781</v>
      </c>
    </row>
    <row r="374" spans="1:13" x14ac:dyDescent="0.25">
      <c r="B374" s="5">
        <f t="shared" si="96"/>
        <v>3.5178158596527918</v>
      </c>
      <c r="C374" s="5">
        <f t="shared" si="94"/>
        <v>1.0000000000065512E-5</v>
      </c>
      <c r="D374" s="5">
        <f t="shared" si="104"/>
        <v>0</v>
      </c>
      <c r="E374" s="5">
        <f t="shared" si="95"/>
        <v>0</v>
      </c>
      <c r="F374" s="5">
        <f t="shared" si="97"/>
        <v>37095.112550996753</v>
      </c>
      <c r="G374" s="5">
        <f t="shared" si="98"/>
        <v>3709511255.0753736</v>
      </c>
      <c r="H374" s="58">
        <f t="shared" si="99"/>
        <v>1922.9257201271976</v>
      </c>
      <c r="I374" s="60">
        <f t="shared" si="100"/>
        <v>1922.3253640978778</v>
      </c>
      <c r="J374" s="5">
        <f t="shared" si="93"/>
        <v>1.8225703879014328E-4</v>
      </c>
      <c r="K374" s="106">
        <f t="shared" si="101"/>
        <v>1922.3251818408389</v>
      </c>
      <c r="L374" s="5">
        <f t="shared" si="102"/>
        <v>37095.10903398267</v>
      </c>
      <c r="M374" s="5">
        <f t="shared" si="103"/>
        <v>1.9223251818408389</v>
      </c>
    </row>
    <row r="375" spans="1:13" x14ac:dyDescent="0.25">
      <c r="B375" s="5">
        <f t="shared" si="96"/>
        <v>3.5178458596527915</v>
      </c>
      <c r="C375" s="5">
        <f t="shared" si="94"/>
        <v>2.9999999999752447E-5</v>
      </c>
      <c r="D375" s="5">
        <f t="shared" si="104"/>
        <v>0</v>
      </c>
      <c r="E375" s="5">
        <f t="shared" si="95"/>
        <v>0</v>
      </c>
      <c r="F375" s="5">
        <f t="shared" si="97"/>
        <v>37095.10903398267</v>
      </c>
      <c r="G375" s="5">
        <f t="shared" si="98"/>
        <v>1236503634.4762924</v>
      </c>
      <c r="H375" s="58">
        <f t="shared" si="99"/>
        <v>1922.9257201271976</v>
      </c>
      <c r="I375" s="60">
        <f t="shared" si="100"/>
        <v>1922.3251818408389</v>
      </c>
      <c r="J375" s="5">
        <f t="shared" si="93"/>
        <v>3.1567842128954427E-4</v>
      </c>
      <c r="K375" s="106">
        <f t="shared" si="101"/>
        <v>1922.3248661624177</v>
      </c>
      <c r="L375" s="5">
        <f t="shared" si="102"/>
        <v>37095.102942336176</v>
      </c>
      <c r="M375" s="5">
        <f t="shared" si="103"/>
        <v>1.9223248661624177</v>
      </c>
    </row>
    <row r="376" spans="1:13" x14ac:dyDescent="0.25">
      <c r="B376" s="5">
        <f t="shared" si="96"/>
        <v>3.5178758596527917</v>
      </c>
      <c r="C376" s="5">
        <f t="shared" si="94"/>
        <v>3.0000000000196536E-5</v>
      </c>
      <c r="D376" s="5">
        <f t="shared" si="104"/>
        <v>0</v>
      </c>
      <c r="E376" s="5">
        <f t="shared" si="95"/>
        <v>0</v>
      </c>
      <c r="F376" s="5">
        <f t="shared" si="97"/>
        <v>37095.102942336176</v>
      </c>
      <c r="G376" s="5">
        <f t="shared" si="98"/>
        <v>1236503431.4031053</v>
      </c>
      <c r="H376" s="58">
        <f t="shared" si="99"/>
        <v>1922.9257201271976</v>
      </c>
      <c r="I376" s="60">
        <f t="shared" si="100"/>
        <v>1922.3248661624177</v>
      </c>
      <c r="J376" s="5">
        <f t="shared" si="93"/>
        <v>3.1567836945212618E-4</v>
      </c>
      <c r="K376" s="106">
        <f t="shared" si="101"/>
        <v>1922.3245504840484</v>
      </c>
      <c r="L376" s="5">
        <f t="shared" si="102"/>
        <v>37095.096850690679</v>
      </c>
      <c r="M376" s="5">
        <f t="shared" si="103"/>
        <v>1.9223245504840485</v>
      </c>
    </row>
    <row r="377" spans="1:13" x14ac:dyDescent="0.25">
      <c r="B377" s="5">
        <f t="shared" si="96"/>
        <v>3.5178958596527918</v>
      </c>
      <c r="C377" s="5">
        <f t="shared" si="94"/>
        <v>2.0000000000131024E-5</v>
      </c>
      <c r="D377" s="5">
        <f t="shared" si="104"/>
        <v>0</v>
      </c>
      <c r="E377" s="5">
        <f t="shared" si="95"/>
        <v>0</v>
      </c>
      <c r="F377" s="5">
        <f t="shared" si="97"/>
        <v>37095.096850690679</v>
      </c>
      <c r="G377" s="5">
        <f t="shared" si="98"/>
        <v>1854754842.522383</v>
      </c>
      <c r="H377" s="58">
        <f t="shared" si="99"/>
        <v>1922.9257201271976</v>
      </c>
      <c r="I377" s="60">
        <f t="shared" si="100"/>
        <v>1922.3245504840481</v>
      </c>
      <c r="J377" s="5">
        <f t="shared" si="93"/>
        <v>2.5775026700352509E-4</v>
      </c>
      <c r="K377" s="106">
        <f t="shared" si="101"/>
        <v>1922.324292733781</v>
      </c>
      <c r="L377" s="5">
        <f t="shared" si="102"/>
        <v>37095.091876883773</v>
      </c>
      <c r="M377" s="5">
        <f t="shared" si="103"/>
        <v>1.9223242927337811</v>
      </c>
    </row>
    <row r="378" spans="1:13" x14ac:dyDescent="0.25">
      <c r="B378" s="5">
        <f t="shared" si="96"/>
        <v>3.5179958596527916</v>
      </c>
      <c r="C378" s="5">
        <f t="shared" si="94"/>
        <v>9.9999999999766942E-5</v>
      </c>
      <c r="D378" s="5">
        <f t="shared" si="104"/>
        <v>0</v>
      </c>
      <c r="E378" s="5">
        <f t="shared" si="95"/>
        <v>0</v>
      </c>
      <c r="F378" s="5">
        <f t="shared" si="97"/>
        <v>37095.091876883773</v>
      </c>
      <c r="G378" s="5">
        <f t="shared" si="98"/>
        <v>370950918.76970226</v>
      </c>
      <c r="H378" s="58">
        <f t="shared" si="99"/>
        <v>1922.9257201271976</v>
      </c>
      <c r="I378" s="60">
        <f t="shared" si="100"/>
        <v>1922.324292733781</v>
      </c>
      <c r="J378" s="5">
        <f t="shared" si="93"/>
        <v>5.7634704095792548E-4</v>
      </c>
      <c r="K378" s="106">
        <f t="shared" si="101"/>
        <v>1922.32371638674</v>
      </c>
      <c r="L378" s="5">
        <f t="shared" si="102"/>
        <v>37095.080755114926</v>
      </c>
      <c r="M378" s="5">
        <f t="shared" si="103"/>
        <v>1.9223237163867399</v>
      </c>
    </row>
    <row r="379" spans="1:13" x14ac:dyDescent="0.25">
      <c r="B379" s="5">
        <f t="shared" si="96"/>
        <v>3.5182958596527918</v>
      </c>
      <c r="C379" s="5">
        <f t="shared" si="94"/>
        <v>3.00000000000189E-4</v>
      </c>
      <c r="D379" s="5">
        <f t="shared" si="104"/>
        <v>0</v>
      </c>
      <c r="E379" s="5">
        <f t="shared" si="95"/>
        <v>0</v>
      </c>
      <c r="F379" s="5">
        <f t="shared" si="97"/>
        <v>37095.080755114926</v>
      </c>
      <c r="G379" s="5">
        <f t="shared" si="98"/>
        <v>123650269.18363851</v>
      </c>
      <c r="H379" s="58">
        <f t="shared" si="99"/>
        <v>1922.9257201271976</v>
      </c>
      <c r="I379" s="60">
        <f t="shared" si="100"/>
        <v>1922.32371638674</v>
      </c>
      <c r="J379" s="5">
        <f t="shared" si="93"/>
        <v>9.982620584357612E-4</v>
      </c>
      <c r="K379" s="106">
        <f t="shared" si="101"/>
        <v>1922.3227181246816</v>
      </c>
      <c r="L379" s="5">
        <f t="shared" si="102"/>
        <v>37095.061491651977</v>
      </c>
      <c r="M379" s="5">
        <f t="shared" si="103"/>
        <v>1.9223227181246816</v>
      </c>
    </row>
    <row r="380" spans="1:13" x14ac:dyDescent="0.25">
      <c r="B380" s="5">
        <f t="shared" si="96"/>
        <v>3.5185958596527915</v>
      </c>
      <c r="C380" s="5">
        <f t="shared" si="94"/>
        <v>2.9999999999974492E-4</v>
      </c>
      <c r="D380" s="5">
        <f t="shared" si="104"/>
        <v>0</v>
      </c>
      <c r="E380" s="5">
        <f t="shared" si="95"/>
        <v>0</v>
      </c>
      <c r="F380" s="5">
        <f t="shared" si="97"/>
        <v>37095.061491651977</v>
      </c>
      <c r="G380" s="5">
        <f t="shared" si="98"/>
        <v>123650204.9722784</v>
      </c>
      <c r="H380" s="58">
        <f t="shared" si="99"/>
        <v>1922.9257201271976</v>
      </c>
      <c r="I380" s="60">
        <f t="shared" si="100"/>
        <v>1922.3227181246812</v>
      </c>
      <c r="J380" s="5">
        <f t="shared" si="93"/>
        <v>9.9826154003787126E-4</v>
      </c>
      <c r="K380" s="106">
        <f t="shared" si="101"/>
        <v>1922.3217198631412</v>
      </c>
      <c r="L380" s="5">
        <f t="shared" si="102"/>
        <v>37095.04222819904</v>
      </c>
      <c r="M380" s="5">
        <f t="shared" si="103"/>
        <v>1.9223217198631413</v>
      </c>
    </row>
    <row r="381" spans="1:13" x14ac:dyDescent="0.25">
      <c r="B381" s="5">
        <f t="shared" si="96"/>
        <v>3.5187958596527915</v>
      </c>
      <c r="C381" s="5">
        <f t="shared" si="94"/>
        <v>1.9999999999997797E-4</v>
      </c>
      <c r="D381" s="5">
        <f t="shared" si="104"/>
        <v>0</v>
      </c>
      <c r="E381" s="5">
        <f t="shared" si="95"/>
        <v>0</v>
      </c>
      <c r="F381" s="5">
        <f t="shared" si="97"/>
        <v>37095.04222819904</v>
      </c>
      <c r="G381" s="5">
        <f t="shared" si="98"/>
        <v>185475211.14101562</v>
      </c>
      <c r="H381" s="58">
        <f t="shared" si="99"/>
        <v>1922.9257201271976</v>
      </c>
      <c r="I381" s="60">
        <f t="shared" si="100"/>
        <v>1922.3217198631414</v>
      </c>
      <c r="J381" s="5">
        <f t="shared" si="93"/>
        <v>8.1507671104358867E-4</v>
      </c>
      <c r="K381" s="106">
        <f t="shared" si="101"/>
        <v>1922.3209047864304</v>
      </c>
      <c r="L381" s="5">
        <f t="shared" si="102"/>
        <v>37095.026499663749</v>
      </c>
      <c r="M381" s="5">
        <f t="shared" si="103"/>
        <v>1.9223209047864305</v>
      </c>
    </row>
    <row r="382" spans="1:13" x14ac:dyDescent="0.25">
      <c r="B382" s="5">
        <f t="shared" si="96"/>
        <v>3.5197958596527914</v>
      </c>
      <c r="C382" s="5">
        <f t="shared" si="94"/>
        <v>9.9999999999988987E-4</v>
      </c>
      <c r="D382" s="5">
        <f t="shared" si="104"/>
        <v>0</v>
      </c>
      <c r="E382" s="5">
        <f t="shared" si="95"/>
        <v>0</v>
      </c>
      <c r="F382" s="5">
        <f t="shared" si="97"/>
        <v>37095.026499663749</v>
      </c>
      <c r="G382" s="5">
        <f t="shared" si="98"/>
        <v>37095026.499667831</v>
      </c>
      <c r="H382" s="58">
        <f t="shared" si="99"/>
        <v>1922.9257201271976</v>
      </c>
      <c r="I382" s="60">
        <f t="shared" si="100"/>
        <v>1922.3209047864302</v>
      </c>
      <c r="J382" s="5">
        <f t="shared" si="93"/>
        <v>1.8225661599903748E-3</v>
      </c>
      <c r="K382" s="106">
        <f t="shared" si="101"/>
        <v>1922.3190822202703</v>
      </c>
      <c r="L382" s="5">
        <f t="shared" si="102"/>
        <v>37094.991329604556</v>
      </c>
      <c r="M382" s="5">
        <f t="shared" si="103"/>
        <v>1.9223190822202703</v>
      </c>
    </row>
    <row r="383" spans="1:13" x14ac:dyDescent="0.25">
      <c r="B383" s="5">
        <f t="shared" si="96"/>
        <v>3.5227958596527915</v>
      </c>
      <c r="C383" s="5">
        <f t="shared" si="94"/>
        <v>3.0000000000001137E-3</v>
      </c>
      <c r="D383" s="5">
        <f t="shared" si="104"/>
        <v>0</v>
      </c>
      <c r="E383" s="5">
        <f t="shared" si="95"/>
        <v>0</v>
      </c>
      <c r="F383" s="5">
        <f t="shared" si="97"/>
        <v>37094.991329604556</v>
      </c>
      <c r="G383" s="5">
        <f t="shared" si="98"/>
        <v>12364997.109867716</v>
      </c>
      <c r="H383" s="58">
        <f t="shared" si="99"/>
        <v>1922.9257201271976</v>
      </c>
      <c r="I383" s="60">
        <f t="shared" si="100"/>
        <v>1922.3190822202703</v>
      </c>
      <c r="J383" s="5">
        <f t="shared" si="93"/>
        <v>3.1567741962963023E-3</v>
      </c>
      <c r="K383" s="106">
        <f t="shared" si="101"/>
        <v>1922.3159254460741</v>
      </c>
      <c r="L383" s="5">
        <f t="shared" si="102"/>
        <v>37094.930413332891</v>
      </c>
      <c r="M383" s="5">
        <f t="shared" si="103"/>
        <v>1.922315925446074</v>
      </c>
    </row>
    <row r="384" spans="1:13" x14ac:dyDescent="0.25">
      <c r="B384" s="5">
        <f t="shared" si="96"/>
        <v>3.5257958596527916</v>
      </c>
      <c r="C384" s="5">
        <f t="shared" si="94"/>
        <v>3.0000000000001137E-3</v>
      </c>
      <c r="D384" s="5">
        <f t="shared" si="104"/>
        <v>0</v>
      </c>
      <c r="E384" s="5">
        <f t="shared" si="95"/>
        <v>0</v>
      </c>
      <c r="F384" s="5">
        <f t="shared" si="97"/>
        <v>37094.930413332891</v>
      </c>
      <c r="G384" s="5">
        <f t="shared" si="98"/>
        <v>12364976.804443829</v>
      </c>
      <c r="H384" s="58">
        <f t="shared" si="99"/>
        <v>1922.9257201271976</v>
      </c>
      <c r="I384" s="60">
        <f t="shared" si="100"/>
        <v>1922.3159254460741</v>
      </c>
      <c r="J384" s="5">
        <f t="shared" si="93"/>
        <v>3.1567690123372925E-3</v>
      </c>
      <c r="K384" s="106">
        <f t="shared" si="101"/>
        <v>1922.3127686770617</v>
      </c>
      <c r="L384" s="5">
        <f t="shared" si="102"/>
        <v>37094.869497161264</v>
      </c>
      <c r="M384" s="5">
        <f t="shared" si="103"/>
        <v>1.9223127686770618</v>
      </c>
    </row>
    <row r="385" spans="1:13" x14ac:dyDescent="0.25">
      <c r="B385" s="5">
        <f t="shared" si="96"/>
        <v>3.5277958596527914</v>
      </c>
      <c r="C385" s="5">
        <f t="shared" si="94"/>
        <v>1.9999999999997797E-3</v>
      </c>
      <c r="D385" s="5">
        <f t="shared" si="104"/>
        <v>0</v>
      </c>
      <c r="E385" s="5">
        <f t="shared" si="95"/>
        <v>0</v>
      </c>
      <c r="F385" s="5">
        <f t="shared" si="97"/>
        <v>37094.869497161264</v>
      </c>
      <c r="G385" s="5">
        <f t="shared" si="98"/>
        <v>18547434.748582676</v>
      </c>
      <c r="H385" s="58">
        <f t="shared" si="99"/>
        <v>1922.9257201271976</v>
      </c>
      <c r="I385" s="60">
        <f t="shared" si="100"/>
        <v>1922.3127686770617</v>
      </c>
      <c r="J385" s="5">
        <f t="shared" si="93"/>
        <v>2.5774868726739465E-3</v>
      </c>
      <c r="K385" s="106">
        <f t="shared" si="101"/>
        <v>1922.310191190189</v>
      </c>
      <c r="L385" s="5">
        <f t="shared" si="102"/>
        <v>37094.819759397076</v>
      </c>
      <c r="M385" s="5">
        <f t="shared" si="103"/>
        <v>1.922310191190189</v>
      </c>
    </row>
    <row r="386" spans="1:13" x14ac:dyDescent="0.25">
      <c r="B386" s="5">
        <f t="shared" si="96"/>
        <v>3.5377958596527916</v>
      </c>
      <c r="C386" s="5">
        <f t="shared" si="94"/>
        <v>1.0000000000000231E-2</v>
      </c>
      <c r="D386" s="5">
        <f t="shared" si="104"/>
        <v>0</v>
      </c>
      <c r="E386" s="5">
        <f t="shared" si="95"/>
        <v>0</v>
      </c>
      <c r="F386" s="5">
        <f t="shared" si="97"/>
        <v>37094.819759397076</v>
      </c>
      <c r="G386" s="5">
        <f t="shared" si="98"/>
        <v>3709481.9759396221</v>
      </c>
      <c r="H386" s="58">
        <f t="shared" si="99"/>
        <v>1922.9257201271976</v>
      </c>
      <c r="I386" s="60">
        <f t="shared" si="100"/>
        <v>1922.310191190189</v>
      </c>
      <c r="J386" s="5">
        <f t="shared" si="93"/>
        <v>5.7634281306482285E-3</v>
      </c>
      <c r="K386" s="106">
        <f t="shared" si="101"/>
        <v>1922.3044277620584</v>
      </c>
      <c r="L386" s="5">
        <f t="shared" si="102"/>
        <v>37094.708542524444</v>
      </c>
      <c r="M386" s="5">
        <f t="shared" si="103"/>
        <v>1.9223044277620585</v>
      </c>
    </row>
    <row r="387" spans="1:13" x14ac:dyDescent="0.25">
      <c r="B387" s="5">
        <f t="shared" si="96"/>
        <v>3.5677958596527914</v>
      </c>
      <c r="C387" s="5">
        <f t="shared" si="94"/>
        <v>2.9999999999999805E-2</v>
      </c>
      <c r="D387" s="5">
        <f t="shared" si="104"/>
        <v>0</v>
      </c>
      <c r="E387" s="5">
        <f t="shared" si="95"/>
        <v>0</v>
      </c>
      <c r="F387" s="5">
        <f t="shared" si="97"/>
        <v>37094.708542524444</v>
      </c>
      <c r="G387" s="5">
        <f t="shared" si="98"/>
        <v>1236490.2847508229</v>
      </c>
      <c r="H387" s="58">
        <f t="shared" si="99"/>
        <v>1922.9257201271976</v>
      </c>
      <c r="I387" s="60">
        <f t="shared" si="100"/>
        <v>1922.3044277620584</v>
      </c>
      <c r="J387" s="5">
        <f t="shared" si="93"/>
        <v>9.9825204185914305E-3</v>
      </c>
      <c r="K387" s="106">
        <f t="shared" si="101"/>
        <v>1922.2944452416398</v>
      </c>
      <c r="L387" s="5">
        <f t="shared" si="102"/>
        <v>37094.515909827925</v>
      </c>
      <c r="M387" s="5">
        <f t="shared" si="103"/>
        <v>1.9222944452416397</v>
      </c>
    </row>
    <row r="388" spans="1:13" x14ac:dyDescent="0.25">
      <c r="B388" s="5">
        <f t="shared" si="96"/>
        <v>3.5977958596527917</v>
      </c>
      <c r="C388" s="5">
        <f t="shared" si="94"/>
        <v>3.0000000000000249E-2</v>
      </c>
      <c r="D388" s="5">
        <f t="shared" si="104"/>
        <v>0</v>
      </c>
      <c r="E388" s="5">
        <f t="shared" si="95"/>
        <v>0</v>
      </c>
      <c r="F388" s="5">
        <f t="shared" si="97"/>
        <v>37094.515909827925</v>
      </c>
      <c r="G388" s="5">
        <f t="shared" si="98"/>
        <v>1236483.8636609206</v>
      </c>
      <c r="H388" s="58">
        <f t="shared" si="99"/>
        <v>1922.9257201271976</v>
      </c>
      <c r="I388" s="60">
        <f t="shared" si="100"/>
        <v>1922.2944452416398</v>
      </c>
      <c r="J388" s="5">
        <f t="shared" si="93"/>
        <v>9.9824685793965945E-3</v>
      </c>
      <c r="K388" s="106">
        <f t="shared" si="101"/>
        <v>1922.2844627730603</v>
      </c>
      <c r="L388" s="5">
        <f t="shared" si="102"/>
        <v>37094.323278131749</v>
      </c>
      <c r="M388" s="5">
        <f t="shared" si="103"/>
        <v>1.9222844627730604</v>
      </c>
    </row>
    <row r="389" spans="1:13" x14ac:dyDescent="0.25">
      <c r="B389" s="5">
        <f t="shared" si="96"/>
        <v>3.6177958596527917</v>
      </c>
      <c r="C389" s="5">
        <f t="shared" si="94"/>
        <v>2.0000000000000018E-2</v>
      </c>
      <c r="D389" s="5">
        <f t="shared" si="104"/>
        <v>0</v>
      </c>
      <c r="E389" s="5">
        <f t="shared" si="95"/>
        <v>0</v>
      </c>
      <c r="F389" s="5">
        <f t="shared" si="97"/>
        <v>37094.323278131749</v>
      </c>
      <c r="G389" s="5">
        <f t="shared" si="98"/>
        <v>1854716.1639065859</v>
      </c>
      <c r="H389" s="58">
        <f t="shared" si="99"/>
        <v>1922.9257201271976</v>
      </c>
      <c r="I389" s="60">
        <f t="shared" si="100"/>
        <v>1922.2844627730606</v>
      </c>
      <c r="J389" s="5">
        <f t="shared" si="93"/>
        <v>8.1506091379901432E-3</v>
      </c>
      <c r="K389" s="106">
        <f t="shared" si="101"/>
        <v>1922.2763121639225</v>
      </c>
      <c r="L389" s="5">
        <f t="shared" si="102"/>
        <v>37094.165995827214</v>
      </c>
      <c r="M389" s="5">
        <f t="shared" si="103"/>
        <v>1.9222763121639226</v>
      </c>
    </row>
    <row r="390" spans="1:13" x14ac:dyDescent="0.25">
      <c r="B390" s="5">
        <f t="shared" si="96"/>
        <v>3.6677958596527915</v>
      </c>
      <c r="C390" s="5">
        <f t="shared" si="94"/>
        <v>4.9999999999999822E-2</v>
      </c>
      <c r="D390" s="5">
        <f t="shared" si="104"/>
        <v>0</v>
      </c>
      <c r="E390" s="5">
        <f t="shared" si="95"/>
        <v>0</v>
      </c>
      <c r="F390" s="5">
        <f t="shared" si="97"/>
        <v>37094.165995827214</v>
      </c>
      <c r="G390" s="5">
        <f t="shared" si="98"/>
        <v>741883.31991654693</v>
      </c>
      <c r="H390" s="58">
        <f t="shared" si="99"/>
        <v>1922.9257201271976</v>
      </c>
      <c r="I390" s="60">
        <f t="shared" si="100"/>
        <v>1922.2763121639223</v>
      </c>
      <c r="J390" s="5">
        <f t="shared" si="93"/>
        <v>1.2887189954173407E-2</v>
      </c>
      <c r="K390" s="106">
        <f t="shared" si="101"/>
        <v>1922.2634249739681</v>
      </c>
      <c r="L390" s="5">
        <f t="shared" si="102"/>
        <v>37093.91731172266</v>
      </c>
      <c r="M390" s="5">
        <f t="shared" si="103"/>
        <v>1.9222634249739681</v>
      </c>
    </row>
    <row r="391" spans="1:13" x14ac:dyDescent="0.25">
      <c r="A391" t="s">
        <v>248</v>
      </c>
      <c r="B391" s="5">
        <f t="shared" si="96"/>
        <v>3.7177958596527918</v>
      </c>
      <c r="C391" s="5">
        <f t="shared" si="94"/>
        <v>5.0000000000000266E-2</v>
      </c>
      <c r="D391" s="5">
        <f t="shared" si="104"/>
        <v>0</v>
      </c>
      <c r="E391" s="5">
        <f t="shared" si="95"/>
        <v>0</v>
      </c>
      <c r="F391" s="5">
        <f t="shared" si="97"/>
        <v>37093.91731172266</v>
      </c>
      <c r="G391" s="5">
        <f t="shared" si="98"/>
        <v>741878.3462344493</v>
      </c>
      <c r="H391" s="58">
        <f t="shared" si="99"/>
        <v>1922.9257201271976</v>
      </c>
      <c r="I391" s="60">
        <f t="shared" si="100"/>
        <v>1922.2634249739679</v>
      </c>
      <c r="J391" s="5">
        <f t="shared" si="93"/>
        <v>1.2887103556778945E-2</v>
      </c>
      <c r="K391" s="106">
        <f t="shared" si="101"/>
        <v>1922.2505378704111</v>
      </c>
      <c r="L391" s="5">
        <f t="shared" si="102"/>
        <v>37093.668629285326</v>
      </c>
      <c r="M391" s="5">
        <f t="shared" si="103"/>
        <v>1.9222505378704111</v>
      </c>
    </row>
    <row r="392" spans="1:13" x14ac:dyDescent="0.25">
      <c r="A392" s="5">
        <f>(A372+A393)*13</f>
        <v>3.8109374039108972</v>
      </c>
      <c r="B392" s="5">
        <f t="shared" si="96"/>
        <v>3.7677958596527916</v>
      </c>
      <c r="C392" s="5">
        <f t="shared" si="94"/>
        <v>4.9999999999999822E-2</v>
      </c>
      <c r="D392" s="5">
        <f t="shared" si="104"/>
        <v>0</v>
      </c>
      <c r="E392" s="5">
        <f t="shared" si="95"/>
        <v>0</v>
      </c>
      <c r="F392" s="5">
        <f t="shared" si="97"/>
        <v>37093.668629285326</v>
      </c>
      <c r="G392" s="5">
        <f t="shared" si="98"/>
        <v>741873.37258570921</v>
      </c>
      <c r="H392" s="58">
        <f t="shared" si="99"/>
        <v>1922.9257201271976</v>
      </c>
      <c r="I392" s="60">
        <f t="shared" si="100"/>
        <v>1922.2505378704113</v>
      </c>
      <c r="J392" s="5">
        <f t="shared" si="93"/>
        <v>1.288701715996359E-2</v>
      </c>
      <c r="K392" s="106">
        <f t="shared" si="101"/>
        <v>1922.2376508532514</v>
      </c>
      <c r="L392" s="5">
        <f t="shared" si="102"/>
        <v>37093.419948515198</v>
      </c>
      <c r="M392" s="5">
        <f t="shared" si="103"/>
        <v>1.9222376508532515</v>
      </c>
    </row>
    <row r="393" spans="1:13" x14ac:dyDescent="0.25">
      <c r="A393" s="79">
        <v>0.2931415442581049</v>
      </c>
      <c r="B393" s="5">
        <f t="shared" si="96"/>
        <v>3.8109448907228605</v>
      </c>
      <c r="C393" s="5">
        <f t="shared" si="94"/>
        <v>4.3149031070068844E-2</v>
      </c>
      <c r="D393" s="5">
        <f t="shared" si="104"/>
        <v>0</v>
      </c>
      <c r="E393" s="5">
        <f t="shared" si="95"/>
        <v>0</v>
      </c>
      <c r="F393" s="5">
        <f t="shared" si="97"/>
        <v>37093.419948515198</v>
      </c>
      <c r="G393" s="5">
        <f t="shared" si="98"/>
        <v>859658.23631775042</v>
      </c>
      <c r="H393" s="58">
        <f t="shared" si="99"/>
        <v>1922.9257201271976</v>
      </c>
      <c r="I393" s="60">
        <f t="shared" si="100"/>
        <v>1922.2376508532518</v>
      </c>
      <c r="J393" s="5">
        <f t="shared" si="93"/>
        <v>1.1971539891327701E-2</v>
      </c>
      <c r="K393" s="106">
        <f t="shared" si="101"/>
        <v>1922.2256793133604</v>
      </c>
      <c r="L393" s="5">
        <f t="shared" si="102"/>
        <v>37093.18893370992</v>
      </c>
      <c r="M393" s="5">
        <f t="shared" si="103"/>
        <v>1.9222256793133605</v>
      </c>
    </row>
    <row r="394" spans="1:13" s="17" customFormat="1" x14ac:dyDescent="0.25">
      <c r="B394" s="18">
        <f>$B$393+B17</f>
        <v>3.8109448908228605</v>
      </c>
      <c r="C394" s="18">
        <f t="shared" ref="C394:C422" si="105">B394-B393</f>
        <v>1.000000082740371E-10</v>
      </c>
      <c r="D394" s="18">
        <f t="shared" si="104"/>
        <v>381251909.24384427</v>
      </c>
      <c r="E394" s="18">
        <f t="shared" ref="E394:E422" si="106">C394*D394</f>
        <v>3.8125194078876871E-2</v>
      </c>
      <c r="F394" s="18">
        <f t="shared" si="97"/>
        <v>37093.227058903998</v>
      </c>
      <c r="G394" s="18">
        <f t="shared" si="98"/>
        <v>370932239897968.81</v>
      </c>
      <c r="H394" s="58">
        <f t="shared" si="99"/>
        <v>1922.927695832959</v>
      </c>
      <c r="I394" s="60">
        <f t="shared" si="100"/>
        <v>1922.2276550191218</v>
      </c>
      <c r="J394" s="5">
        <f t="shared" si="93"/>
        <v>5.763180910939444E-7</v>
      </c>
      <c r="K394" s="106">
        <f t="shared" si="101"/>
        <v>1922.2276544428037</v>
      </c>
      <c r="L394" s="18">
        <f t="shared" si="102"/>
        <v>37093.227047782784</v>
      </c>
      <c r="M394" s="18">
        <f t="shared" si="103"/>
        <v>1.9222276544428036</v>
      </c>
    </row>
    <row r="395" spans="1:13" s="17" customFormat="1" x14ac:dyDescent="0.25">
      <c r="B395" s="18">
        <f t="shared" ref="B395:B458" si="107">$B$393+B18</f>
        <v>3.8109448911228605</v>
      </c>
      <c r="C395" s="18">
        <f t="shared" si="105"/>
        <v>3.000000248221113E-10</v>
      </c>
      <c r="D395" s="18">
        <f t="shared" si="104"/>
        <v>381251909.24384427</v>
      </c>
      <c r="E395" s="18">
        <f t="shared" si="106"/>
        <v>0.11437558223663061</v>
      </c>
      <c r="F395" s="18">
        <f t="shared" si="97"/>
        <v>37093.341423365018</v>
      </c>
      <c r="G395" s="18">
        <f t="shared" si="98"/>
        <v>123644461180828.14</v>
      </c>
      <c r="H395" s="58">
        <f t="shared" si="99"/>
        <v>1922.9336229502433</v>
      </c>
      <c r="I395" s="60">
        <f t="shared" si="100"/>
        <v>1922.2335815600879</v>
      </c>
      <c r="J395" s="5">
        <f t="shared" si="93"/>
        <v>9.9821529274667524E-7</v>
      </c>
      <c r="K395" s="106">
        <f t="shared" si="101"/>
        <v>1922.2335805618727</v>
      </c>
      <c r="L395" s="18">
        <f t="shared" si="102"/>
        <v>37093.341404102459</v>
      </c>
      <c r="M395" s="18">
        <f t="shared" si="103"/>
        <v>1.9222335805618727</v>
      </c>
    </row>
    <row r="396" spans="1:13" s="17" customFormat="1" x14ac:dyDescent="0.25">
      <c r="B396" s="18">
        <f t="shared" si="107"/>
        <v>3.8109448915228605</v>
      </c>
      <c r="C396" s="18">
        <f t="shared" si="105"/>
        <v>4.000000330961484E-10</v>
      </c>
      <c r="D396" s="18">
        <f t="shared" si="104"/>
        <v>381251909.24384427</v>
      </c>
      <c r="E396" s="18">
        <f t="shared" si="106"/>
        <v>0.15250077631550749</v>
      </c>
      <c r="F396" s="18">
        <f t="shared" si="97"/>
        <v>37093.493904878771</v>
      </c>
      <c r="G396" s="18">
        <f t="shared" si="98"/>
        <v>92733727089373.938</v>
      </c>
      <c r="H396" s="58">
        <f t="shared" si="99"/>
        <v>1922.9415257732892</v>
      </c>
      <c r="I396" s="60">
        <f t="shared" si="100"/>
        <v>1922.2414833849184</v>
      </c>
      <c r="J396" s="5">
        <f t="shared" si="93"/>
        <v>1.1526444741686624E-6</v>
      </c>
      <c r="K396" s="106">
        <f t="shared" si="101"/>
        <v>1922.2414822322739</v>
      </c>
      <c r="L396" s="18">
        <f t="shared" si="102"/>
        <v>37093.49388263619</v>
      </c>
      <c r="M396" s="18">
        <f t="shared" si="103"/>
        <v>1.922241482232274</v>
      </c>
    </row>
    <row r="397" spans="1:13" s="17" customFormat="1" x14ac:dyDescent="0.25">
      <c r="B397" s="18">
        <f t="shared" si="107"/>
        <v>3.8109448917228606</v>
      </c>
      <c r="C397" s="18">
        <f t="shared" si="105"/>
        <v>2.000000165480742E-10</v>
      </c>
      <c r="D397" s="18">
        <f t="shared" si="104"/>
        <v>381251909.24384427</v>
      </c>
      <c r="E397" s="18">
        <f t="shared" si="106"/>
        <v>7.6250388157753743E-2</v>
      </c>
      <c r="F397" s="18">
        <f t="shared" si="97"/>
        <v>37093.570133024346</v>
      </c>
      <c r="G397" s="18">
        <f t="shared" si="98"/>
        <v>185467835319444.22</v>
      </c>
      <c r="H397" s="58">
        <f t="shared" si="99"/>
        <v>1922.945477184812</v>
      </c>
      <c r="I397" s="60">
        <f t="shared" si="100"/>
        <v>1922.2454336437968</v>
      </c>
      <c r="J397" s="5">
        <f t="shared" si="93"/>
        <v>8.1504439891697663E-7</v>
      </c>
      <c r="K397" s="106">
        <f t="shared" si="101"/>
        <v>1922.2454328287524</v>
      </c>
      <c r="L397" s="18">
        <f t="shared" si="102"/>
        <v>37093.57011729644</v>
      </c>
      <c r="M397" s="18">
        <f t="shared" si="103"/>
        <v>1.9222454328287524</v>
      </c>
    </row>
    <row r="398" spans="1:13" s="17" customFormat="1" x14ac:dyDescent="0.25">
      <c r="B398" s="18">
        <f t="shared" si="107"/>
        <v>3.8109449007228604</v>
      </c>
      <c r="C398" s="18">
        <f t="shared" si="105"/>
        <v>8.9999998564849193E-9</v>
      </c>
      <c r="D398" s="18">
        <f t="shared" si="104"/>
        <v>381251909.24384427</v>
      </c>
      <c r="E398" s="18">
        <f t="shared" si="106"/>
        <v>3.4312671284791998</v>
      </c>
      <c r="F398" s="18">
        <f t="shared" si="97"/>
        <v>37097.001384424919</v>
      </c>
      <c r="G398" s="18">
        <f t="shared" si="98"/>
        <v>4121889108442.0186</v>
      </c>
      <c r="H398" s="58">
        <f t="shared" si="99"/>
        <v>1923.1232906857956</v>
      </c>
      <c r="I398" s="60">
        <f t="shared" si="100"/>
        <v>1922.423246329736</v>
      </c>
      <c r="J398" s="5">
        <f t="shared" si="93"/>
        <v>5.4679895286161675E-6</v>
      </c>
      <c r="K398" s="106">
        <f t="shared" si="101"/>
        <v>1922.4232408617465</v>
      </c>
      <c r="L398" s="18">
        <f t="shared" si="102"/>
        <v>37097.001278909127</v>
      </c>
      <c r="M398" s="18">
        <f t="shared" si="103"/>
        <v>1.9224232408617465</v>
      </c>
    </row>
    <row r="399" spans="1:13" s="17" customFormat="1" x14ac:dyDescent="0.25">
      <c r="B399" s="18">
        <f t="shared" si="107"/>
        <v>3.8109449907228603</v>
      </c>
      <c r="C399" s="18">
        <f t="shared" si="105"/>
        <v>8.9999999897116822E-8</v>
      </c>
      <c r="D399" s="18">
        <f t="shared" si="104"/>
        <v>381251909.24384427</v>
      </c>
      <c r="E399" s="18">
        <f t="shared" si="106"/>
        <v>34.312671792721574</v>
      </c>
      <c r="F399" s="18">
        <f t="shared" si="97"/>
        <v>37131.31395070185</v>
      </c>
      <c r="G399" s="18">
        <f t="shared" si="98"/>
        <v>412570155479.42645</v>
      </c>
      <c r="H399" s="58">
        <f t="shared" si="99"/>
        <v>1924.9014257219526</v>
      </c>
      <c r="I399" s="60">
        <f t="shared" si="100"/>
        <v>1924.2013758979037</v>
      </c>
      <c r="J399" s="5">
        <f t="shared" si="93"/>
        <v>1.7307294707224355E-5</v>
      </c>
      <c r="K399" s="106">
        <f t="shared" si="101"/>
        <v>1924.2013585906091</v>
      </c>
      <c r="L399" s="18">
        <f t="shared" si="102"/>
        <v>37131.31361672299</v>
      </c>
      <c r="M399" s="18">
        <f t="shared" si="103"/>
        <v>1.924201358590609</v>
      </c>
    </row>
    <row r="400" spans="1:13" s="17" customFormat="1" x14ac:dyDescent="0.25">
      <c r="B400" s="18">
        <f t="shared" si="107"/>
        <v>3.8109458907228606</v>
      </c>
      <c r="C400" s="18">
        <f t="shared" si="105"/>
        <v>9.0000000030343585E-7</v>
      </c>
      <c r="D400" s="18">
        <f t="shared" si="104"/>
        <v>381251909.24384427</v>
      </c>
      <c r="E400" s="18">
        <f t="shared" si="106"/>
        <v>343.12671843514534</v>
      </c>
      <c r="F400" s="18">
        <f t="shared" si="97"/>
        <v>37474.440335158135</v>
      </c>
      <c r="G400" s="18">
        <f t="shared" si="98"/>
        <v>41638267025.026215</v>
      </c>
      <c r="H400" s="58">
        <f t="shared" si="99"/>
        <v>1942.6827761098443</v>
      </c>
      <c r="I400" s="60">
        <f t="shared" si="100"/>
        <v>1941.982708978501</v>
      </c>
      <c r="J400" s="5">
        <f t="shared" si="93"/>
        <v>5.5236229712552519E-5</v>
      </c>
      <c r="K400" s="106">
        <f t="shared" si="101"/>
        <v>1941.9826537422714</v>
      </c>
      <c r="L400" s="18">
        <f t="shared" si="102"/>
        <v>37474.439269264614</v>
      </c>
      <c r="M400" s="18">
        <f t="shared" si="103"/>
        <v>1.9419826537422715</v>
      </c>
    </row>
    <row r="401" spans="1:13" s="17" customFormat="1" x14ac:dyDescent="0.25">
      <c r="A401" s="18">
        <v>7.4868119641229509E-6</v>
      </c>
      <c r="B401" s="18">
        <f t="shared" si="107"/>
        <v>3.8109523775348246</v>
      </c>
      <c r="C401" s="18">
        <f t="shared" si="105"/>
        <v>6.4868119640237865E-6</v>
      </c>
      <c r="D401" s="18">
        <f t="shared" si="104"/>
        <v>381251909.24384427</v>
      </c>
      <c r="E401" s="18">
        <f t="shared" si="106"/>
        <v>2473.1094461898797</v>
      </c>
      <c r="F401" s="18">
        <f t="shared" si="97"/>
        <v>39947.548715454497</v>
      </c>
      <c r="G401" s="18">
        <f t="shared" si="98"/>
        <v>6158271418.5343714</v>
      </c>
      <c r="H401" s="58">
        <f t="shared" si="99"/>
        <v>2070.8430832140511</v>
      </c>
      <c r="I401" s="60">
        <f t="shared" si="100"/>
        <v>2070.1429608464787</v>
      </c>
      <c r="J401" s="5">
        <f t="shared" si="93"/>
        <v>1.5807871839178592E-4</v>
      </c>
      <c r="K401" s="106">
        <f t="shared" si="101"/>
        <v>2070.1428027677603</v>
      </c>
      <c r="L401" s="18">
        <f t="shared" si="102"/>
        <v>39947.545665009471</v>
      </c>
      <c r="M401" s="18">
        <f t="shared" si="103"/>
        <v>2.0701428027677604</v>
      </c>
    </row>
    <row r="402" spans="1:13" x14ac:dyDescent="0.25">
      <c r="B402" s="5">
        <f t="shared" si="107"/>
        <v>3.8109548907228605</v>
      </c>
      <c r="C402" s="5">
        <f t="shared" si="105"/>
        <v>2.5131880359019476E-6</v>
      </c>
      <c r="D402" s="5">
        <f t="shared" si="104"/>
        <v>0</v>
      </c>
      <c r="E402" s="5">
        <f t="shared" si="106"/>
        <v>0</v>
      </c>
      <c r="F402" s="5">
        <f t="shared" si="97"/>
        <v>39947.545665009471</v>
      </c>
      <c r="G402" s="5">
        <f t="shared" si="98"/>
        <v>15895167848.303425</v>
      </c>
      <c r="H402" s="58">
        <f t="shared" si="99"/>
        <v>2070.8430832140511</v>
      </c>
      <c r="I402" s="60">
        <f t="shared" si="100"/>
        <v>2070.1428027677603</v>
      </c>
      <c r="J402" s="5">
        <f t="shared" si="93"/>
        <v>9.8394361163660983E-5</v>
      </c>
      <c r="K402" s="106">
        <f t="shared" si="101"/>
        <v>2070.1427043733993</v>
      </c>
      <c r="L402" s="5">
        <f t="shared" si="102"/>
        <v>39947.543766293486</v>
      </c>
      <c r="M402" s="5">
        <f t="shared" si="103"/>
        <v>2.0701427043733993</v>
      </c>
    </row>
    <row r="403" spans="1:13" x14ac:dyDescent="0.25">
      <c r="B403" s="5">
        <f t="shared" si="107"/>
        <v>3.8109648907228606</v>
      </c>
      <c r="C403" s="5">
        <f t="shared" si="105"/>
        <v>1.0000000000065512E-5</v>
      </c>
      <c r="D403" s="5">
        <f t="shared" si="104"/>
        <v>0</v>
      </c>
      <c r="E403" s="5">
        <f t="shared" si="106"/>
        <v>0</v>
      </c>
      <c r="F403" s="5">
        <f t="shared" si="97"/>
        <v>39947.543766293486</v>
      </c>
      <c r="G403" s="5">
        <f t="shared" si="98"/>
        <v>3994754376.603178</v>
      </c>
      <c r="H403" s="58">
        <f t="shared" si="99"/>
        <v>2070.8430832140511</v>
      </c>
      <c r="I403" s="60">
        <f t="shared" si="100"/>
        <v>2070.1427043733988</v>
      </c>
      <c r="J403" s="5">
        <f t="shared" ref="J403:J466" si="108">2*I403*($C$8/3.1415926)^(1/2)*C403^(1/2)</f>
        <v>1.9627170624634386E-4</v>
      </c>
      <c r="K403" s="106">
        <f t="shared" si="101"/>
        <v>2070.1425081016928</v>
      </c>
      <c r="L403" s="5">
        <f t="shared" si="102"/>
        <v>39947.539978838366</v>
      </c>
      <c r="M403" s="5">
        <f t="shared" si="103"/>
        <v>2.0701425081016929</v>
      </c>
    </row>
    <row r="404" spans="1:13" x14ac:dyDescent="0.25">
      <c r="B404" s="5">
        <f t="shared" si="107"/>
        <v>3.8109948907228604</v>
      </c>
      <c r="C404" s="5">
        <f t="shared" si="105"/>
        <v>2.9999999999752447E-5</v>
      </c>
      <c r="D404" s="5">
        <f t="shared" si="104"/>
        <v>0</v>
      </c>
      <c r="E404" s="5">
        <f t="shared" si="106"/>
        <v>0</v>
      </c>
      <c r="F404" s="5">
        <f t="shared" si="97"/>
        <v>39947.539978838366</v>
      </c>
      <c r="G404" s="5">
        <f t="shared" si="98"/>
        <v>1331584665.9722667</v>
      </c>
      <c r="H404" s="58">
        <f t="shared" si="99"/>
        <v>2070.8430832140511</v>
      </c>
      <c r="I404" s="60">
        <f t="shared" si="100"/>
        <v>2070.1425081016928</v>
      </c>
      <c r="J404" s="5">
        <f t="shared" si="108"/>
        <v>3.3995253507323987E-4</v>
      </c>
      <c r="K404" s="106">
        <f t="shared" si="101"/>
        <v>2070.1421681491579</v>
      </c>
      <c r="L404" s="5">
        <f t="shared" si="102"/>
        <v>39947.533418774299</v>
      </c>
      <c r="M404" s="5">
        <f t="shared" si="103"/>
        <v>2.0701421681491579</v>
      </c>
    </row>
    <row r="405" spans="1:13" x14ac:dyDescent="0.25">
      <c r="B405" s="5">
        <f t="shared" si="107"/>
        <v>3.8110248907228605</v>
      </c>
      <c r="C405" s="5">
        <f t="shared" si="105"/>
        <v>3.0000000000196536E-5</v>
      </c>
      <c r="D405" s="5">
        <f t="shared" si="104"/>
        <v>0</v>
      </c>
      <c r="E405" s="5">
        <f t="shared" si="106"/>
        <v>0</v>
      </c>
      <c r="F405" s="5">
        <f t="shared" si="97"/>
        <v>39947.533418774299</v>
      </c>
      <c r="G405" s="5">
        <f t="shared" si="98"/>
        <v>1331584447.2837532</v>
      </c>
      <c r="H405" s="58">
        <f t="shared" si="99"/>
        <v>2070.8430832140511</v>
      </c>
      <c r="I405" s="60">
        <f t="shared" si="100"/>
        <v>2070.1421681491574</v>
      </c>
      <c r="J405" s="5">
        <f t="shared" si="108"/>
        <v>3.3995247924977992E-4</v>
      </c>
      <c r="K405" s="106">
        <f t="shared" si="101"/>
        <v>2070.141828196678</v>
      </c>
      <c r="L405" s="5">
        <f t="shared" si="102"/>
        <v>39947.526858711302</v>
      </c>
      <c r="M405" s="5">
        <f t="shared" si="103"/>
        <v>2.0701418281966779</v>
      </c>
    </row>
    <row r="406" spans="1:13" x14ac:dyDescent="0.25">
      <c r="B406" s="5">
        <f t="shared" si="107"/>
        <v>3.8110448907228607</v>
      </c>
      <c r="C406" s="5">
        <f t="shared" si="105"/>
        <v>2.0000000000131024E-5</v>
      </c>
      <c r="D406" s="5">
        <f t="shared" si="104"/>
        <v>0</v>
      </c>
      <c r="E406" s="5">
        <f t="shared" si="106"/>
        <v>0</v>
      </c>
      <c r="F406" s="5">
        <f t="shared" si="97"/>
        <v>39947.526858711302</v>
      </c>
      <c r="G406" s="5">
        <f t="shared" si="98"/>
        <v>1997376342.9224799</v>
      </c>
      <c r="H406" s="58">
        <f t="shared" si="99"/>
        <v>2070.8430832140511</v>
      </c>
      <c r="I406" s="60">
        <f t="shared" si="100"/>
        <v>2070.141828196678</v>
      </c>
      <c r="J406" s="5">
        <f t="shared" si="108"/>
        <v>2.7756999140363792E-4</v>
      </c>
      <c r="K406" s="106">
        <f t="shared" si="101"/>
        <v>2070.1415506266867</v>
      </c>
      <c r="L406" s="5">
        <f t="shared" si="102"/>
        <v>39947.521502443175</v>
      </c>
      <c r="M406" s="5">
        <f t="shared" si="103"/>
        <v>2.0701415506266869</v>
      </c>
    </row>
    <row r="407" spans="1:13" x14ac:dyDescent="0.25">
      <c r="B407" s="5">
        <f t="shared" si="107"/>
        <v>3.8111448907228604</v>
      </c>
      <c r="C407" s="5">
        <f t="shared" si="105"/>
        <v>9.9999999999766942E-5</v>
      </c>
      <c r="D407" s="5">
        <f t="shared" si="104"/>
        <v>0</v>
      </c>
      <c r="E407" s="5">
        <f t="shared" si="106"/>
        <v>0</v>
      </c>
      <c r="F407" s="5">
        <f t="shared" si="97"/>
        <v>39947.521502443175</v>
      </c>
      <c r="G407" s="5">
        <f t="shared" si="98"/>
        <v>399475215.02536273</v>
      </c>
      <c r="H407" s="58">
        <f t="shared" si="99"/>
        <v>2070.8430832140511</v>
      </c>
      <c r="I407" s="60">
        <f t="shared" si="100"/>
        <v>2070.1415506266867</v>
      </c>
      <c r="J407" s="5">
        <f t="shared" si="108"/>
        <v>6.2066528606938602E-4</v>
      </c>
      <c r="K407" s="106">
        <f t="shared" si="101"/>
        <v>2070.1409299614006</v>
      </c>
      <c r="L407" s="5">
        <f t="shared" si="102"/>
        <v>39947.509525465146</v>
      </c>
      <c r="M407" s="5">
        <f t="shared" si="103"/>
        <v>2.0701409299614006</v>
      </c>
    </row>
    <row r="408" spans="1:13" x14ac:dyDescent="0.25">
      <c r="B408" s="5">
        <f t="shared" si="107"/>
        <v>3.8114448907228606</v>
      </c>
      <c r="C408" s="5">
        <f t="shared" si="105"/>
        <v>3.00000000000189E-4</v>
      </c>
      <c r="D408" s="5">
        <f t="shared" si="104"/>
        <v>0</v>
      </c>
      <c r="E408" s="5">
        <f t="shared" si="106"/>
        <v>0</v>
      </c>
      <c r="F408" s="5">
        <f t="shared" si="97"/>
        <v>39947.509525465146</v>
      </c>
      <c r="G408" s="5">
        <f t="shared" si="98"/>
        <v>133158365.08479993</v>
      </c>
      <c r="H408" s="58">
        <f t="shared" si="99"/>
        <v>2070.8430832140511</v>
      </c>
      <c r="I408" s="60">
        <f t="shared" si="100"/>
        <v>2070.1409299614002</v>
      </c>
      <c r="J408" s="5">
        <f t="shared" si="108"/>
        <v>1.0750234876567655E-3</v>
      </c>
      <c r="K408" s="106">
        <f t="shared" si="101"/>
        <v>2070.1398549379123</v>
      </c>
      <c r="L408" s="5">
        <f t="shared" si="102"/>
        <v>39947.488780736894</v>
      </c>
      <c r="M408" s="5">
        <f t="shared" si="103"/>
        <v>2.0701398549379122</v>
      </c>
    </row>
    <row r="409" spans="1:13" x14ac:dyDescent="0.25">
      <c r="B409" s="5">
        <f t="shared" si="107"/>
        <v>3.8117448907228604</v>
      </c>
      <c r="C409" s="5">
        <f t="shared" si="105"/>
        <v>2.9999999999974492E-4</v>
      </c>
      <c r="D409" s="5">
        <f t="shared" si="104"/>
        <v>0</v>
      </c>
      <c r="E409" s="5">
        <f t="shared" si="106"/>
        <v>0</v>
      </c>
      <c r="F409" s="5">
        <f t="shared" si="97"/>
        <v>39947.488780736894</v>
      </c>
      <c r="G409" s="5">
        <f t="shared" si="98"/>
        <v>133158295.93590286</v>
      </c>
      <c r="H409" s="58">
        <f t="shared" si="99"/>
        <v>2070.8430832140511</v>
      </c>
      <c r="I409" s="60">
        <f t="shared" si="100"/>
        <v>2070.1398549379123</v>
      </c>
      <c r="J409" s="5">
        <f t="shared" si="108"/>
        <v>1.0750229293966347E-3</v>
      </c>
      <c r="K409" s="106">
        <f t="shared" si="101"/>
        <v>2070.1387799149829</v>
      </c>
      <c r="L409" s="5">
        <f t="shared" si="102"/>
        <v>39947.468036019432</v>
      </c>
      <c r="M409" s="5">
        <f t="shared" si="103"/>
        <v>2.0701387799149829</v>
      </c>
    </row>
    <row r="410" spans="1:13" x14ac:dyDescent="0.25">
      <c r="B410" s="5">
        <f t="shared" si="107"/>
        <v>3.8119448907228604</v>
      </c>
      <c r="C410" s="5">
        <f t="shared" si="105"/>
        <v>1.9999999999997797E-4</v>
      </c>
      <c r="D410" s="5">
        <f t="shared" si="104"/>
        <v>0</v>
      </c>
      <c r="E410" s="5">
        <f t="shared" si="106"/>
        <v>0</v>
      </c>
      <c r="F410" s="5">
        <f t="shared" si="97"/>
        <v>39947.468036019432</v>
      </c>
      <c r="G410" s="5">
        <f t="shared" si="98"/>
        <v>199737340.18011916</v>
      </c>
      <c r="H410" s="58">
        <f t="shared" si="99"/>
        <v>2070.8430832140511</v>
      </c>
      <c r="I410" s="60">
        <f t="shared" si="100"/>
        <v>2070.1387799149834</v>
      </c>
      <c r="J410" s="5">
        <f t="shared" si="108"/>
        <v>8.7775209045498376E-4</v>
      </c>
      <c r="K410" s="106">
        <f t="shared" si="101"/>
        <v>2070.1379021628927</v>
      </c>
      <c r="L410" s="5">
        <f t="shared" si="102"/>
        <v>39947.451098037345</v>
      </c>
      <c r="M410" s="5">
        <f t="shared" si="103"/>
        <v>2.0701379021628927</v>
      </c>
    </row>
    <row r="411" spans="1:13" x14ac:dyDescent="0.25">
      <c r="B411" s="5">
        <f t="shared" si="107"/>
        <v>3.8129448907228602</v>
      </c>
      <c r="C411" s="5">
        <f t="shared" si="105"/>
        <v>9.9999999999988987E-4</v>
      </c>
      <c r="D411" s="5">
        <f t="shared" si="104"/>
        <v>0</v>
      </c>
      <c r="E411" s="5">
        <f t="shared" si="106"/>
        <v>0</v>
      </c>
      <c r="F411" s="5">
        <f t="shared" si="97"/>
        <v>39947.451098037345</v>
      </c>
      <c r="G411" s="5">
        <f t="shared" si="98"/>
        <v>39947451.098041743</v>
      </c>
      <c r="H411" s="58">
        <f t="shared" si="99"/>
        <v>2070.8430832140511</v>
      </c>
      <c r="I411" s="60">
        <f t="shared" si="100"/>
        <v>2070.1379021628927</v>
      </c>
      <c r="J411" s="5">
        <f t="shared" si="108"/>
        <v>1.9627125094468707E-3</v>
      </c>
      <c r="K411" s="106">
        <f t="shared" si="101"/>
        <v>2070.1359394503834</v>
      </c>
      <c r="L411" s="5">
        <f t="shared" si="102"/>
        <v>39947.413223574047</v>
      </c>
      <c r="M411" s="5">
        <f t="shared" si="103"/>
        <v>2.0701359394503833</v>
      </c>
    </row>
    <row r="412" spans="1:13" x14ac:dyDescent="0.25">
      <c r="B412" s="5">
        <f t="shared" si="107"/>
        <v>3.8159448907228604</v>
      </c>
      <c r="C412" s="5">
        <f t="shared" si="105"/>
        <v>3.0000000000001137E-3</v>
      </c>
      <c r="D412" s="5">
        <f t="shared" si="104"/>
        <v>0</v>
      </c>
      <c r="E412" s="5">
        <f t="shared" si="106"/>
        <v>0</v>
      </c>
      <c r="F412" s="5">
        <f t="shared" si="97"/>
        <v>39947.413223574047</v>
      </c>
      <c r="G412" s="5">
        <f t="shared" si="98"/>
        <v>13315804.407857511</v>
      </c>
      <c r="H412" s="58">
        <f t="shared" si="99"/>
        <v>2070.8430832140511</v>
      </c>
      <c r="I412" s="60">
        <f t="shared" si="100"/>
        <v>2070.1359394503829</v>
      </c>
      <c r="J412" s="5">
        <f t="shared" si="108"/>
        <v>3.3995145639061815E-3</v>
      </c>
      <c r="K412" s="106">
        <f t="shared" si="101"/>
        <v>2070.1325399358188</v>
      </c>
      <c r="L412" s="5">
        <f t="shared" si="102"/>
        <v>39947.347623141497</v>
      </c>
      <c r="M412" s="5">
        <f t="shared" si="103"/>
        <v>2.0701325399358188</v>
      </c>
    </row>
    <row r="413" spans="1:13" x14ac:dyDescent="0.25">
      <c r="B413" s="5">
        <f t="shared" si="107"/>
        <v>3.8189448907228605</v>
      </c>
      <c r="C413" s="5">
        <f t="shared" si="105"/>
        <v>3.0000000000001137E-3</v>
      </c>
      <c r="D413" s="5">
        <f t="shared" si="104"/>
        <v>0</v>
      </c>
      <c r="E413" s="5">
        <f t="shared" si="106"/>
        <v>0</v>
      </c>
      <c r="F413" s="5">
        <f t="shared" si="97"/>
        <v>39947.347623141497</v>
      </c>
      <c r="G413" s="5">
        <f t="shared" si="98"/>
        <v>13315782.54104666</v>
      </c>
      <c r="H413" s="58">
        <f t="shared" si="99"/>
        <v>2070.8430832140511</v>
      </c>
      <c r="I413" s="60">
        <f t="shared" si="100"/>
        <v>2070.1325399358188</v>
      </c>
      <c r="J413" s="5">
        <f t="shared" si="108"/>
        <v>3.3995089813262888E-3</v>
      </c>
      <c r="K413" s="106">
        <f t="shared" si="101"/>
        <v>2070.1291404268377</v>
      </c>
      <c r="L413" s="5">
        <f t="shared" si="102"/>
        <v>39947.282022816689</v>
      </c>
      <c r="M413" s="5">
        <f t="shared" si="103"/>
        <v>2.0701291404268378</v>
      </c>
    </row>
    <row r="414" spans="1:13" x14ac:dyDescent="0.25">
      <c r="B414" s="5">
        <f t="shared" si="107"/>
        <v>3.8209448907228603</v>
      </c>
      <c r="C414" s="5">
        <f t="shared" si="105"/>
        <v>1.9999999999997797E-3</v>
      </c>
      <c r="D414" s="5">
        <f t="shared" si="104"/>
        <v>0</v>
      </c>
      <c r="E414" s="5">
        <f t="shared" si="106"/>
        <v>0</v>
      </c>
      <c r="F414" s="5">
        <f t="shared" si="97"/>
        <v>39947.282022816689</v>
      </c>
      <c r="G414" s="5">
        <f t="shared" si="98"/>
        <v>19973641.011410546</v>
      </c>
      <c r="H414" s="58">
        <f t="shared" si="99"/>
        <v>2070.8430832140511</v>
      </c>
      <c r="I414" s="60">
        <f t="shared" si="100"/>
        <v>2070.1291404268377</v>
      </c>
      <c r="J414" s="5">
        <f t="shared" si="108"/>
        <v>2.7756829019358969E-3</v>
      </c>
      <c r="K414" s="106">
        <f t="shared" si="101"/>
        <v>2070.1263647439359</v>
      </c>
      <c r="L414" s="5">
        <f t="shared" si="102"/>
        <v>39947.228460463732</v>
      </c>
      <c r="M414" s="5">
        <f t="shared" si="103"/>
        <v>2.0701263647439361</v>
      </c>
    </row>
    <row r="415" spans="1:13" x14ac:dyDescent="0.25">
      <c r="B415" s="5">
        <f t="shared" si="107"/>
        <v>3.8309448907228605</v>
      </c>
      <c r="C415" s="5">
        <f t="shared" si="105"/>
        <v>1.0000000000000231E-2</v>
      </c>
      <c r="D415" s="5">
        <f t="shared" si="104"/>
        <v>0</v>
      </c>
      <c r="E415" s="5">
        <f t="shared" si="106"/>
        <v>0</v>
      </c>
      <c r="F415" s="5">
        <f t="shared" si="97"/>
        <v>39947.228460463732</v>
      </c>
      <c r="G415" s="5">
        <f t="shared" si="98"/>
        <v>3994722.846046281</v>
      </c>
      <c r="H415" s="58">
        <f t="shared" si="99"/>
        <v>2070.8430832140511</v>
      </c>
      <c r="I415" s="60">
        <f t="shared" si="100"/>
        <v>2070.1263647439355</v>
      </c>
      <c r="J415" s="5">
        <f t="shared" si="108"/>
        <v>6.2066073307215398E-3</v>
      </c>
      <c r="K415" s="106">
        <f t="shared" si="101"/>
        <v>2070.1201581366049</v>
      </c>
      <c r="L415" s="5">
        <f t="shared" si="102"/>
        <v>39947.108691562069</v>
      </c>
      <c r="M415" s="5">
        <f t="shared" si="103"/>
        <v>2.0701201581366049</v>
      </c>
    </row>
    <row r="416" spans="1:13" x14ac:dyDescent="0.25">
      <c r="B416" s="5">
        <f t="shared" si="107"/>
        <v>3.8609448907228603</v>
      </c>
      <c r="C416" s="5">
        <f t="shared" si="105"/>
        <v>2.9999999999999805E-2</v>
      </c>
      <c r="D416" s="5">
        <f t="shared" si="104"/>
        <v>0</v>
      </c>
      <c r="E416" s="5">
        <f t="shared" si="106"/>
        <v>0</v>
      </c>
      <c r="F416" s="5">
        <f t="shared" si="97"/>
        <v>39947.108691562069</v>
      </c>
      <c r="G416" s="5">
        <f t="shared" si="98"/>
        <v>1331570.2897187443</v>
      </c>
      <c r="H416" s="58">
        <f t="shared" si="99"/>
        <v>2070.8430832140511</v>
      </c>
      <c r="I416" s="60">
        <f t="shared" si="100"/>
        <v>2070.1201581366049</v>
      </c>
      <c r="J416" s="5">
        <f t="shared" si="108"/>
        <v>1.0750127008548037E-2</v>
      </c>
      <c r="K416" s="106">
        <f t="shared" si="101"/>
        <v>2070.1094080095963</v>
      </c>
      <c r="L416" s="5">
        <f t="shared" si="102"/>
        <v>39946.90124636118</v>
      </c>
      <c r="M416" s="5">
        <f t="shared" si="103"/>
        <v>2.0701094080095963</v>
      </c>
    </row>
    <row r="417" spans="1:13" x14ac:dyDescent="0.25">
      <c r="B417" s="5">
        <f t="shared" si="107"/>
        <v>3.8909448907228605</v>
      </c>
      <c r="C417" s="5">
        <f t="shared" si="105"/>
        <v>3.0000000000000249E-2</v>
      </c>
      <c r="D417" s="5">
        <f t="shared" si="104"/>
        <v>0</v>
      </c>
      <c r="E417" s="5">
        <f t="shared" si="106"/>
        <v>0</v>
      </c>
      <c r="F417" s="5">
        <f t="shared" si="97"/>
        <v>39946.90124636118</v>
      </c>
      <c r="G417" s="5">
        <f t="shared" si="98"/>
        <v>1331563.374878695</v>
      </c>
      <c r="H417" s="58">
        <f t="shared" si="99"/>
        <v>2070.8430832140511</v>
      </c>
      <c r="I417" s="60">
        <f t="shared" si="100"/>
        <v>2070.1094080095963</v>
      </c>
      <c r="J417" s="5">
        <f t="shared" si="108"/>
        <v>1.0750071183174769E-2</v>
      </c>
      <c r="K417" s="106">
        <f t="shared" si="101"/>
        <v>2070.098657938413</v>
      </c>
      <c r="L417" s="5">
        <f t="shared" si="102"/>
        <v>39946.693802237562</v>
      </c>
      <c r="M417" s="5">
        <f t="shared" si="103"/>
        <v>2.0700986579384129</v>
      </c>
    </row>
    <row r="418" spans="1:13" x14ac:dyDescent="0.25">
      <c r="B418" s="5">
        <f t="shared" si="107"/>
        <v>3.9109448907228606</v>
      </c>
      <c r="C418" s="5">
        <f t="shared" si="105"/>
        <v>2.0000000000000018E-2</v>
      </c>
      <c r="D418" s="5">
        <f t="shared" si="104"/>
        <v>0</v>
      </c>
      <c r="E418" s="5">
        <f t="shared" si="106"/>
        <v>0</v>
      </c>
      <c r="F418" s="5">
        <f t="shared" si="97"/>
        <v>39946.693802237562</v>
      </c>
      <c r="G418" s="5">
        <f t="shared" si="98"/>
        <v>1997334.6901118762</v>
      </c>
      <c r="H418" s="58">
        <f t="shared" si="99"/>
        <v>2070.8430832140511</v>
      </c>
      <c r="I418" s="60">
        <f t="shared" si="100"/>
        <v>2070.0986579384135</v>
      </c>
      <c r="J418" s="5">
        <f t="shared" si="108"/>
        <v>8.7773507848020772E-3</v>
      </c>
      <c r="K418" s="106">
        <f t="shared" si="101"/>
        <v>2070.0898805876286</v>
      </c>
      <c r="L418" s="5">
        <f t="shared" si="102"/>
        <v>39946.52442569947</v>
      </c>
      <c r="M418" s="5">
        <f t="shared" si="103"/>
        <v>2.0700898805876284</v>
      </c>
    </row>
    <row r="419" spans="1:13" x14ac:dyDescent="0.25">
      <c r="B419" s="5">
        <f t="shared" si="107"/>
        <v>3.9609448907228604</v>
      </c>
      <c r="C419" s="5">
        <f t="shared" si="105"/>
        <v>4.9999999999999822E-2</v>
      </c>
      <c r="D419" s="5">
        <f t="shared" si="104"/>
        <v>0</v>
      </c>
      <c r="E419" s="5">
        <f t="shared" si="106"/>
        <v>0</v>
      </c>
      <c r="F419" s="5">
        <f t="shared" si="97"/>
        <v>39946.52442569947</v>
      </c>
      <c r="G419" s="5">
        <f t="shared" si="98"/>
        <v>798930.48851399228</v>
      </c>
      <c r="H419" s="58">
        <f t="shared" si="99"/>
        <v>2070.8430832140511</v>
      </c>
      <c r="I419" s="60">
        <f t="shared" si="100"/>
        <v>2070.0898805876286</v>
      </c>
      <c r="J419" s="5">
        <f t="shared" si="108"/>
        <v>1.3878151306621301E-2</v>
      </c>
      <c r="K419" s="106">
        <f t="shared" si="101"/>
        <v>2070.0760024363221</v>
      </c>
      <c r="L419" s="5">
        <f t="shared" si="102"/>
        <v>39946.256619013708</v>
      </c>
      <c r="M419" s="5">
        <f t="shared" si="103"/>
        <v>2.0700760024363221</v>
      </c>
    </row>
    <row r="420" spans="1:13" x14ac:dyDescent="0.25">
      <c r="A420" t="s">
        <v>249</v>
      </c>
      <c r="B420" s="5">
        <f t="shared" si="107"/>
        <v>4.0109448907228602</v>
      </c>
      <c r="C420" s="5">
        <f t="shared" si="105"/>
        <v>4.9999999999999822E-2</v>
      </c>
      <c r="D420" s="5">
        <f t="shared" si="104"/>
        <v>0</v>
      </c>
      <c r="E420" s="5">
        <f t="shared" si="106"/>
        <v>0</v>
      </c>
      <c r="F420" s="5">
        <f t="shared" si="97"/>
        <v>39946.256619013708</v>
      </c>
      <c r="G420" s="5">
        <f t="shared" si="98"/>
        <v>798925.13238027703</v>
      </c>
      <c r="H420" s="58">
        <f t="shared" si="99"/>
        <v>2070.8430832140511</v>
      </c>
      <c r="I420" s="60">
        <f t="shared" si="100"/>
        <v>2070.0760024363221</v>
      </c>
      <c r="J420" s="5">
        <f t="shared" si="108"/>
        <v>1.3878058265693227E-2</v>
      </c>
      <c r="K420" s="106">
        <f t="shared" si="101"/>
        <v>2070.0621243780565</v>
      </c>
      <c r="L420" s="5">
        <f t="shared" si="102"/>
        <v>39945.98881412336</v>
      </c>
      <c r="M420" s="5">
        <f t="shared" si="103"/>
        <v>2.0700621243780564</v>
      </c>
    </row>
    <row r="421" spans="1:13" x14ac:dyDescent="0.25">
      <c r="A421" s="5">
        <f>(A401+A422)*14</f>
        <v>4.1040864349809665</v>
      </c>
      <c r="B421" s="5">
        <f t="shared" si="107"/>
        <v>4.06094489072286</v>
      </c>
      <c r="C421" s="5">
        <f t="shared" si="105"/>
        <v>4.9999999999999822E-2</v>
      </c>
      <c r="D421" s="5">
        <f t="shared" si="104"/>
        <v>0</v>
      </c>
      <c r="E421" s="5">
        <f t="shared" si="106"/>
        <v>0</v>
      </c>
      <c r="F421" s="5">
        <f t="shared" si="97"/>
        <v>39945.98881412336</v>
      </c>
      <c r="G421" s="5">
        <f t="shared" si="98"/>
        <v>798919.77628247009</v>
      </c>
      <c r="H421" s="58">
        <f t="shared" si="99"/>
        <v>2070.8430832140511</v>
      </c>
      <c r="I421" s="60">
        <f t="shared" si="100"/>
        <v>2070.0621243780565</v>
      </c>
      <c r="J421" s="5">
        <f t="shared" si="108"/>
        <v>1.387796522538891E-2</v>
      </c>
      <c r="K421" s="106">
        <f t="shared" si="101"/>
        <v>2070.0482464128313</v>
      </c>
      <c r="L421" s="5">
        <f t="shared" si="102"/>
        <v>39945.721011028407</v>
      </c>
      <c r="M421" s="5">
        <f t="shared" si="103"/>
        <v>2.0700482464128314</v>
      </c>
    </row>
    <row r="422" spans="1:13" x14ac:dyDescent="0.25">
      <c r="A422" s="79">
        <v>0.2931415442581049</v>
      </c>
      <c r="B422" s="5">
        <f t="shared" si="107"/>
        <v>4.1040939217929298</v>
      </c>
      <c r="C422" s="5">
        <f t="shared" si="105"/>
        <v>4.3149031070069732E-2</v>
      </c>
      <c r="D422" s="5">
        <f t="shared" si="104"/>
        <v>0</v>
      </c>
      <c r="E422" s="5">
        <f t="shared" si="106"/>
        <v>0</v>
      </c>
      <c r="F422" s="5">
        <f t="shared" si="97"/>
        <v>39945.721011028407</v>
      </c>
      <c r="G422" s="5">
        <f t="shared" si="98"/>
        <v>925761.71516251506</v>
      </c>
      <c r="H422" s="58">
        <f t="shared" si="99"/>
        <v>2070.8430832140511</v>
      </c>
      <c r="I422" s="60">
        <f t="shared" si="100"/>
        <v>2070.0482464128313</v>
      </c>
      <c r="J422" s="5">
        <f t="shared" si="108"/>
        <v>1.2892092269602678E-2</v>
      </c>
      <c r="K422" s="106">
        <f t="shared" si="101"/>
        <v>2070.0353543205615</v>
      </c>
      <c r="L422" s="5">
        <f t="shared" si="102"/>
        <v>39945.472232323875</v>
      </c>
      <c r="M422" s="5">
        <f t="shared" si="103"/>
        <v>2.0700353543205616</v>
      </c>
    </row>
    <row r="423" spans="1:13" s="17" customFormat="1" x14ac:dyDescent="0.25">
      <c r="B423" s="18">
        <f t="shared" si="107"/>
        <v>4.1040939218929298</v>
      </c>
      <c r="C423" s="18">
        <f t="shared" ref="C423:C451" si="109">B423-B422</f>
        <v>1.000000082740371E-10</v>
      </c>
      <c r="D423" s="18">
        <f t="shared" si="104"/>
        <v>381251909.24384427</v>
      </c>
      <c r="E423" s="18">
        <f t="shared" ref="E423:E451" si="110">C423*D423</f>
        <v>3.8125194078876871E-2</v>
      </c>
      <c r="F423" s="18">
        <f t="shared" si="97"/>
        <v>39945.510357517953</v>
      </c>
      <c r="G423" s="18">
        <f t="shared" si="98"/>
        <v>399455070524118.81</v>
      </c>
      <c r="H423" s="58">
        <f t="shared" si="99"/>
        <v>2070.8450589198128</v>
      </c>
      <c r="I423" s="60">
        <f t="shared" si="100"/>
        <v>2070.0373300263227</v>
      </c>
      <c r="J423" s="5">
        <f t="shared" si="108"/>
        <v>6.2063406455470435E-7</v>
      </c>
      <c r="K423" s="106">
        <f t="shared" si="101"/>
        <v>2070.0373294056885</v>
      </c>
      <c r="L423" s="18">
        <f t="shared" si="102"/>
        <v>39945.510345541574</v>
      </c>
      <c r="M423" s="18">
        <f t="shared" si="103"/>
        <v>2.0700373294056886</v>
      </c>
    </row>
    <row r="424" spans="1:13" s="17" customFormat="1" x14ac:dyDescent="0.25">
      <c r="B424" s="18">
        <f t="shared" si="107"/>
        <v>4.1040939221929298</v>
      </c>
      <c r="C424" s="18">
        <f t="shared" si="109"/>
        <v>3.000000248221113E-10</v>
      </c>
      <c r="D424" s="18">
        <f t="shared" si="104"/>
        <v>381251909.24384427</v>
      </c>
      <c r="E424" s="18">
        <f t="shared" si="110"/>
        <v>0.11437558223663061</v>
      </c>
      <c r="F424" s="18">
        <f t="shared" si="97"/>
        <v>39945.624721123808</v>
      </c>
      <c r="G424" s="18">
        <f t="shared" si="98"/>
        <v>133152071386694.23</v>
      </c>
      <c r="H424" s="58">
        <f t="shared" si="99"/>
        <v>2070.8509860370973</v>
      </c>
      <c r="I424" s="60">
        <f t="shared" si="100"/>
        <v>2070.0432565229726</v>
      </c>
      <c r="J424" s="5">
        <f t="shared" si="108"/>
        <v>1.0749728103445721E-6</v>
      </c>
      <c r="K424" s="106">
        <f t="shared" si="101"/>
        <v>2070.0432554479999</v>
      </c>
      <c r="L424" s="18">
        <f t="shared" si="102"/>
        <v>39945.624700380053</v>
      </c>
      <c r="M424" s="18">
        <f t="shared" si="103"/>
        <v>2.0700432554479997</v>
      </c>
    </row>
    <row r="425" spans="1:13" s="17" customFormat="1" x14ac:dyDescent="0.25">
      <c r="B425" s="18">
        <f t="shared" si="107"/>
        <v>4.1040939225929298</v>
      </c>
      <c r="C425" s="18">
        <f t="shared" si="109"/>
        <v>4.000000330961484E-10</v>
      </c>
      <c r="D425" s="18">
        <f t="shared" si="104"/>
        <v>381251909.24384427</v>
      </c>
      <c r="E425" s="18">
        <f t="shared" si="110"/>
        <v>0.15250077631550749</v>
      </c>
      <c r="F425" s="18">
        <f t="shared" si="97"/>
        <v>39945.777201156365</v>
      </c>
      <c r="G425" s="18">
        <f t="shared" si="98"/>
        <v>99864434740070.531</v>
      </c>
      <c r="H425" s="58">
        <f t="shared" si="99"/>
        <v>2070.858888860143</v>
      </c>
      <c r="I425" s="60">
        <f t="shared" si="100"/>
        <v>2070.0511582710451</v>
      </c>
      <c r="J425" s="5">
        <f t="shared" si="108"/>
        <v>1.2412764210175819E-6</v>
      </c>
      <c r="K425" s="106">
        <f t="shared" si="101"/>
        <v>2070.0511570297685</v>
      </c>
      <c r="L425" s="18">
        <f t="shared" si="102"/>
        <v>39945.777177203447</v>
      </c>
      <c r="M425" s="18">
        <f t="shared" si="103"/>
        <v>2.0700511570297686</v>
      </c>
    </row>
    <row r="426" spans="1:13" s="17" customFormat="1" x14ac:dyDescent="0.25">
      <c r="B426" s="18">
        <f t="shared" si="107"/>
        <v>4.1040939227929298</v>
      </c>
      <c r="C426" s="18">
        <f t="shared" si="109"/>
        <v>2.000000165480742E-10</v>
      </c>
      <c r="D426" s="18">
        <f t="shared" si="104"/>
        <v>381251909.24384427</v>
      </c>
      <c r="E426" s="18">
        <f t="shared" si="110"/>
        <v>7.6250388157753743E-2</v>
      </c>
      <c r="F426" s="18">
        <f t="shared" si="97"/>
        <v>39945.853427591603</v>
      </c>
      <c r="G426" s="18">
        <f t="shared" si="98"/>
        <v>199729250612285.72</v>
      </c>
      <c r="H426" s="58">
        <f t="shared" si="99"/>
        <v>2070.8628402716658</v>
      </c>
      <c r="I426" s="60">
        <f t="shared" si="100"/>
        <v>2070.0551084412914</v>
      </c>
      <c r="J426" s="5">
        <f t="shared" si="108"/>
        <v>8.7771664952603289E-7</v>
      </c>
      <c r="K426" s="106">
        <f t="shared" si="101"/>
        <v>2070.0551075635749</v>
      </c>
      <c r="L426" s="18">
        <f t="shared" si="102"/>
        <v>39945.853410654308</v>
      </c>
      <c r="M426" s="18">
        <f t="shared" si="103"/>
        <v>2.0700551075635749</v>
      </c>
    </row>
    <row r="427" spans="1:13" s="17" customFormat="1" x14ac:dyDescent="0.25">
      <c r="B427" s="18">
        <f t="shared" si="107"/>
        <v>4.1040939317929297</v>
      </c>
      <c r="C427" s="18">
        <f t="shared" si="109"/>
        <v>8.9999998564849193E-9</v>
      </c>
      <c r="D427" s="18">
        <f t="shared" si="104"/>
        <v>381251909.24384427</v>
      </c>
      <c r="E427" s="18">
        <f t="shared" si="110"/>
        <v>3.4312671284791998</v>
      </c>
      <c r="F427" s="18">
        <f t="shared" si="97"/>
        <v>39949.284677782787</v>
      </c>
      <c r="G427" s="18">
        <f t="shared" si="98"/>
        <v>4438809479424.3213</v>
      </c>
      <c r="H427" s="58">
        <f t="shared" si="99"/>
        <v>2071.0406537726494</v>
      </c>
      <c r="I427" s="60">
        <f t="shared" si="100"/>
        <v>2070.2329210645585</v>
      </c>
      <c r="J427" s="5">
        <f t="shared" si="108"/>
        <v>5.8884077456873645E-6</v>
      </c>
      <c r="K427" s="106">
        <f t="shared" si="101"/>
        <v>2070.2329151761505</v>
      </c>
      <c r="L427" s="18">
        <f t="shared" si="102"/>
        <v>39949.284564154179</v>
      </c>
      <c r="M427" s="18">
        <f t="shared" si="103"/>
        <v>2.0702329151761507</v>
      </c>
    </row>
    <row r="428" spans="1:13" s="17" customFormat="1" x14ac:dyDescent="0.25">
      <c r="B428" s="18">
        <f t="shared" si="107"/>
        <v>4.1040940217929291</v>
      </c>
      <c r="C428" s="18">
        <f t="shared" si="109"/>
        <v>8.9999999453027613E-8</v>
      </c>
      <c r="D428" s="18">
        <f t="shared" si="104"/>
        <v>381251909.24384427</v>
      </c>
      <c r="E428" s="18">
        <f t="shared" si="110"/>
        <v>34.312671623411717</v>
      </c>
      <c r="F428" s="18">
        <f t="shared" si="97"/>
        <v>39983.59723577759</v>
      </c>
      <c r="G428" s="18">
        <f t="shared" si="98"/>
        <v>444262194208.63049</v>
      </c>
      <c r="H428" s="58">
        <f t="shared" si="99"/>
        <v>2072.8187888000325</v>
      </c>
      <c r="I428" s="60">
        <f t="shared" si="100"/>
        <v>2072.0110502035336</v>
      </c>
      <c r="J428" s="5">
        <f t="shared" si="108"/>
        <v>1.8636773802996213E-5</v>
      </c>
      <c r="K428" s="106">
        <f t="shared" si="101"/>
        <v>2072.0110315667598</v>
      </c>
      <c r="L428" s="18">
        <f t="shared" si="102"/>
        <v>39983.596876143769</v>
      </c>
      <c r="M428" s="18">
        <f t="shared" si="103"/>
        <v>2.0720110315667597</v>
      </c>
    </row>
    <row r="429" spans="1:13" s="17" customFormat="1" x14ac:dyDescent="0.25">
      <c r="B429" s="18">
        <f t="shared" si="107"/>
        <v>4.1040949217929299</v>
      </c>
      <c r="C429" s="18">
        <f t="shared" si="109"/>
        <v>9.0000000074752506E-7</v>
      </c>
      <c r="D429" s="18">
        <f t="shared" si="104"/>
        <v>381251909.24384427</v>
      </c>
      <c r="E429" s="18">
        <f t="shared" si="110"/>
        <v>343.12671860445522</v>
      </c>
      <c r="F429" s="18">
        <f t="shared" si="97"/>
        <v>40326.723594748226</v>
      </c>
      <c r="G429" s="18">
        <f t="shared" si="98"/>
        <v>44807470623.615021</v>
      </c>
      <c r="H429" s="58">
        <f t="shared" si="99"/>
        <v>2090.6001391966979</v>
      </c>
      <c r="I429" s="60">
        <f t="shared" si="100"/>
        <v>2089.7923819634257</v>
      </c>
      <c r="J429" s="5">
        <f t="shared" si="108"/>
        <v>5.9440411882385606E-5</v>
      </c>
      <c r="K429" s="106">
        <f t="shared" si="101"/>
        <v>2089.7923225230138</v>
      </c>
      <c r="L429" s="18">
        <f t="shared" si="102"/>
        <v>40326.722447726599</v>
      </c>
      <c r="M429" s="18">
        <f t="shared" si="103"/>
        <v>2.0897923225230137</v>
      </c>
    </row>
    <row r="430" spans="1:13" s="17" customFormat="1" x14ac:dyDescent="0.25">
      <c r="A430" s="18">
        <v>7.4868119641229509E-6</v>
      </c>
      <c r="B430" s="18">
        <f t="shared" si="107"/>
        <v>4.1041014086048939</v>
      </c>
      <c r="C430" s="18">
        <f t="shared" si="109"/>
        <v>6.4868119640237865E-6</v>
      </c>
      <c r="D430" s="18">
        <f t="shared" si="104"/>
        <v>381251909.24384427</v>
      </c>
      <c r="E430" s="18">
        <f t="shared" si="110"/>
        <v>2473.1094461898797</v>
      </c>
      <c r="F430" s="18">
        <f t="shared" ref="F430:F493" si="111">E430+L429</f>
        <v>42799.831893916482</v>
      </c>
      <c r="G430" s="18">
        <f t="shared" ref="G430:G493" si="112">F430/C430</f>
        <v>6597976345.1271114</v>
      </c>
      <c r="H430" s="58">
        <f t="shared" ref="H430:H493" si="113">C430*D430/$C$9/96485/$C$3+H429</f>
        <v>2218.7604463009047</v>
      </c>
      <c r="I430" s="60">
        <f t="shared" ref="I430:I493" si="114">F430/$C$9/96485/0.0001</f>
        <v>2217.9526296272206</v>
      </c>
      <c r="J430" s="5">
        <f t="shared" si="108"/>
        <v>1.6936565047749073E-4</v>
      </c>
      <c r="K430" s="106">
        <f t="shared" ref="K430:K493" si="115">I430-J430</f>
        <v>2217.9524602615702</v>
      </c>
      <c r="L430" s="18">
        <f t="shared" ref="L430:L493" si="116">K430*0.0001*$C$9*96485</f>
        <v>42799.82862566752</v>
      </c>
      <c r="M430" s="18">
        <f t="shared" ref="M430:M493" si="117">K430*0.001</f>
        <v>2.2179524602615701</v>
      </c>
    </row>
    <row r="431" spans="1:13" x14ac:dyDescent="0.25">
      <c r="B431" s="5">
        <f t="shared" si="107"/>
        <v>4.1041114086048935</v>
      </c>
      <c r="C431" s="5">
        <f t="shared" si="109"/>
        <v>9.9999999996214228E-6</v>
      </c>
      <c r="D431" s="5">
        <f t="shared" ref="D431:D494" si="118">D402</f>
        <v>0</v>
      </c>
      <c r="E431" s="5">
        <f t="shared" si="110"/>
        <v>0</v>
      </c>
      <c r="F431" s="5">
        <f t="shared" si="111"/>
        <v>42799.82862566752</v>
      </c>
      <c r="G431" s="5">
        <f t="shared" si="112"/>
        <v>4279982862.7287822</v>
      </c>
      <c r="H431" s="58">
        <f t="shared" si="113"/>
        <v>2218.7604463009047</v>
      </c>
      <c r="I431" s="60">
        <f t="shared" si="114"/>
        <v>2217.9524602615702</v>
      </c>
      <c r="J431" s="5">
        <f t="shared" si="108"/>
        <v>2.1028565461670128E-4</v>
      </c>
      <c r="K431" s="106">
        <f t="shared" si="115"/>
        <v>2217.9522499759155</v>
      </c>
      <c r="L431" s="5">
        <f t="shared" si="116"/>
        <v>42799.824567785239</v>
      </c>
      <c r="M431" s="5">
        <f t="shared" si="117"/>
        <v>2.2179522499759154</v>
      </c>
    </row>
    <row r="432" spans="1:13" x14ac:dyDescent="0.25">
      <c r="B432" s="5">
        <f t="shared" si="107"/>
        <v>4.1041214086048932</v>
      </c>
      <c r="C432" s="5">
        <f t="shared" si="109"/>
        <v>9.9999999996214228E-6</v>
      </c>
      <c r="D432" s="5">
        <f t="shared" si="118"/>
        <v>0</v>
      </c>
      <c r="E432" s="5">
        <f t="shared" si="110"/>
        <v>0</v>
      </c>
      <c r="F432" s="5">
        <f t="shared" si="111"/>
        <v>42799.824567785239</v>
      </c>
      <c r="G432" s="5">
        <f t="shared" si="112"/>
        <v>4279982456.9405541</v>
      </c>
      <c r="H432" s="58">
        <f t="shared" si="113"/>
        <v>2218.7604463009047</v>
      </c>
      <c r="I432" s="60">
        <f t="shared" si="114"/>
        <v>2217.9522499759155</v>
      </c>
      <c r="J432" s="5">
        <f t="shared" si="108"/>
        <v>2.1028563467936838E-4</v>
      </c>
      <c r="K432" s="106">
        <f t="shared" si="115"/>
        <v>2217.9520396902808</v>
      </c>
      <c r="L432" s="5">
        <f t="shared" si="116"/>
        <v>42799.820509903351</v>
      </c>
      <c r="M432" s="5">
        <f t="shared" si="117"/>
        <v>2.2179520396902808</v>
      </c>
    </row>
    <row r="433" spans="2:13" x14ac:dyDescent="0.25">
      <c r="B433" s="5">
        <f t="shared" si="107"/>
        <v>4.1041514086048938</v>
      </c>
      <c r="C433" s="5">
        <f t="shared" si="109"/>
        <v>3.0000000000640625E-5</v>
      </c>
      <c r="D433" s="5">
        <f t="shared" si="118"/>
        <v>0</v>
      </c>
      <c r="E433" s="5">
        <f t="shared" si="110"/>
        <v>0</v>
      </c>
      <c r="F433" s="5">
        <f t="shared" si="111"/>
        <v>42799.820509903351</v>
      </c>
      <c r="G433" s="5">
        <f t="shared" si="112"/>
        <v>1426660683.6329799</v>
      </c>
      <c r="H433" s="58">
        <f t="shared" si="113"/>
        <v>2218.7604463009047</v>
      </c>
      <c r="I433" s="60">
        <f t="shared" si="114"/>
        <v>2217.9520396902808</v>
      </c>
      <c r="J433" s="5">
        <f t="shared" si="108"/>
        <v>3.6422536884484689E-4</v>
      </c>
      <c r="K433" s="106">
        <f t="shared" si="115"/>
        <v>2217.9516754649121</v>
      </c>
      <c r="L433" s="5">
        <f t="shared" si="116"/>
        <v>42799.813481446414</v>
      </c>
      <c r="M433" s="5">
        <f t="shared" si="117"/>
        <v>2.2179516754649122</v>
      </c>
    </row>
    <row r="434" spans="2:13" x14ac:dyDescent="0.25">
      <c r="B434" s="5">
        <f t="shared" si="107"/>
        <v>4.1041814086048936</v>
      </c>
      <c r="C434" s="5">
        <f t="shared" si="109"/>
        <v>2.9999999999752447E-5</v>
      </c>
      <c r="D434" s="5">
        <f t="shared" si="118"/>
        <v>0</v>
      </c>
      <c r="E434" s="5">
        <f t="shared" si="110"/>
        <v>0</v>
      </c>
      <c r="F434" s="5">
        <f t="shared" si="111"/>
        <v>42799.813481446414</v>
      </c>
      <c r="G434" s="5">
        <f t="shared" si="112"/>
        <v>1426660449.3933196</v>
      </c>
      <c r="H434" s="58">
        <f t="shared" si="113"/>
        <v>2218.7604463009047</v>
      </c>
      <c r="I434" s="60">
        <f t="shared" si="114"/>
        <v>2217.9516754649121</v>
      </c>
      <c r="J434" s="5">
        <f t="shared" si="108"/>
        <v>3.6422530902746793E-4</v>
      </c>
      <c r="K434" s="106">
        <f t="shared" si="115"/>
        <v>2217.951311239603</v>
      </c>
      <c r="L434" s="5">
        <f t="shared" si="116"/>
        <v>42799.806452990626</v>
      </c>
      <c r="M434" s="5">
        <f t="shared" si="117"/>
        <v>2.2179513112396032</v>
      </c>
    </row>
    <row r="435" spans="2:13" x14ac:dyDescent="0.25">
      <c r="B435" s="5">
        <f t="shared" si="107"/>
        <v>4.1042014086048937</v>
      </c>
      <c r="C435" s="5">
        <f t="shared" si="109"/>
        <v>2.0000000000131024E-5</v>
      </c>
      <c r="D435" s="5">
        <f t="shared" si="118"/>
        <v>0</v>
      </c>
      <c r="E435" s="5">
        <f t="shared" si="110"/>
        <v>0</v>
      </c>
      <c r="F435" s="5">
        <f t="shared" si="111"/>
        <v>42799.806452990626</v>
      </c>
      <c r="G435" s="5">
        <f t="shared" si="112"/>
        <v>2139990322.6355119</v>
      </c>
      <c r="H435" s="58">
        <f t="shared" si="113"/>
        <v>2218.7604463009047</v>
      </c>
      <c r="I435" s="60">
        <f t="shared" si="114"/>
        <v>2217.9513112396035</v>
      </c>
      <c r="J435" s="5">
        <f t="shared" si="108"/>
        <v>2.9738867067419803E-4</v>
      </c>
      <c r="K435" s="106">
        <f t="shared" si="115"/>
        <v>2217.9510138509327</v>
      </c>
      <c r="L435" s="5">
        <f t="shared" si="116"/>
        <v>42799.800714281453</v>
      </c>
      <c r="M435" s="5">
        <f t="shared" si="117"/>
        <v>2.2179510138509326</v>
      </c>
    </row>
    <row r="436" spans="2:13" x14ac:dyDescent="0.25">
      <c r="B436" s="5">
        <f t="shared" si="107"/>
        <v>4.1043014086048935</v>
      </c>
      <c r="C436" s="5">
        <f t="shared" si="109"/>
        <v>9.9999999999766942E-5</v>
      </c>
      <c r="D436" s="5">
        <f t="shared" si="118"/>
        <v>0</v>
      </c>
      <c r="E436" s="5">
        <f t="shared" si="110"/>
        <v>0</v>
      </c>
      <c r="F436" s="5">
        <f t="shared" si="111"/>
        <v>42799.800714281453</v>
      </c>
      <c r="G436" s="5">
        <f t="shared" si="112"/>
        <v>427998007.143812</v>
      </c>
      <c r="H436" s="58">
        <f t="shared" si="113"/>
        <v>2218.7604463009047</v>
      </c>
      <c r="I436" s="60">
        <f t="shared" si="114"/>
        <v>2217.9510138509327</v>
      </c>
      <c r="J436" s="5">
        <f t="shared" si="108"/>
        <v>6.6498119420043463E-4</v>
      </c>
      <c r="K436" s="106">
        <f t="shared" si="115"/>
        <v>2217.9503488697383</v>
      </c>
      <c r="L436" s="5">
        <f t="shared" si="116"/>
        <v>42799.787882139339</v>
      </c>
      <c r="M436" s="5">
        <f t="shared" si="117"/>
        <v>2.2179503488697385</v>
      </c>
    </row>
    <row r="437" spans="2:13" x14ac:dyDescent="0.25">
      <c r="B437" s="5">
        <f t="shared" si="107"/>
        <v>4.1046014086048936</v>
      </c>
      <c r="C437" s="5">
        <f t="shared" si="109"/>
        <v>3.00000000000189E-4</v>
      </c>
      <c r="D437" s="5">
        <f t="shared" si="118"/>
        <v>0</v>
      </c>
      <c r="E437" s="5">
        <f t="shared" si="110"/>
        <v>0</v>
      </c>
      <c r="F437" s="5">
        <f t="shared" si="111"/>
        <v>42799.787882139339</v>
      </c>
      <c r="G437" s="5">
        <f t="shared" si="112"/>
        <v>142665959.60704124</v>
      </c>
      <c r="H437" s="58">
        <f t="shared" si="113"/>
        <v>2218.7604463009047</v>
      </c>
      <c r="I437" s="60">
        <f t="shared" si="114"/>
        <v>2217.9503488697383</v>
      </c>
      <c r="J437" s="5">
        <f t="shared" si="108"/>
        <v>1.1517808691101743E-3</v>
      </c>
      <c r="K437" s="106">
        <f t="shared" si="115"/>
        <v>2217.9491970888694</v>
      </c>
      <c r="L437" s="5">
        <f t="shared" si="116"/>
        <v>42799.765656223914</v>
      </c>
      <c r="M437" s="5">
        <f t="shared" si="117"/>
        <v>2.2179491970888696</v>
      </c>
    </row>
    <row r="438" spans="2:13" x14ac:dyDescent="0.25">
      <c r="B438" s="5">
        <f t="shared" si="107"/>
        <v>4.1049014086048938</v>
      </c>
      <c r="C438" s="5">
        <f t="shared" si="109"/>
        <v>3.00000000000189E-4</v>
      </c>
      <c r="D438" s="5">
        <f t="shared" si="118"/>
        <v>0</v>
      </c>
      <c r="E438" s="5">
        <f t="shared" si="110"/>
        <v>0</v>
      </c>
      <c r="F438" s="5">
        <f t="shared" si="111"/>
        <v>42799.765656223914</v>
      </c>
      <c r="G438" s="5">
        <f t="shared" si="112"/>
        <v>142665885.5206565</v>
      </c>
      <c r="H438" s="58">
        <f t="shared" si="113"/>
        <v>2218.7604463009047</v>
      </c>
      <c r="I438" s="60">
        <f t="shared" si="114"/>
        <v>2217.9491970888694</v>
      </c>
      <c r="J438" s="5">
        <f t="shared" si="108"/>
        <v>1.151780270990757E-3</v>
      </c>
      <c r="K438" s="106">
        <f t="shared" si="115"/>
        <v>2217.9480453085985</v>
      </c>
      <c r="L438" s="5">
        <f t="shared" si="116"/>
        <v>42799.743430320028</v>
      </c>
      <c r="M438" s="5">
        <f t="shared" si="117"/>
        <v>2.2179480453085985</v>
      </c>
    </row>
    <row r="439" spans="2:13" x14ac:dyDescent="0.25">
      <c r="B439" s="5">
        <f t="shared" si="107"/>
        <v>4.1051014086048934</v>
      </c>
      <c r="C439" s="5">
        <f t="shared" si="109"/>
        <v>1.9999999999953388E-4</v>
      </c>
      <c r="D439" s="5">
        <f t="shared" si="118"/>
        <v>0</v>
      </c>
      <c r="E439" s="5">
        <f t="shared" si="110"/>
        <v>0</v>
      </c>
      <c r="F439" s="5">
        <f t="shared" si="111"/>
        <v>42799.743430320028</v>
      </c>
      <c r="G439" s="5">
        <f t="shared" si="112"/>
        <v>213998717.15209889</v>
      </c>
      <c r="H439" s="58">
        <f t="shared" si="113"/>
        <v>2218.7604463009047</v>
      </c>
      <c r="I439" s="60">
        <f t="shared" si="114"/>
        <v>2217.9480453085985</v>
      </c>
      <c r="J439" s="5">
        <f t="shared" si="108"/>
        <v>9.4042416488036504E-4</v>
      </c>
      <c r="K439" s="106">
        <f t="shared" si="115"/>
        <v>2217.9471048844334</v>
      </c>
      <c r="L439" s="5">
        <f t="shared" si="116"/>
        <v>42799.725282954911</v>
      </c>
      <c r="M439" s="5">
        <f t="shared" si="117"/>
        <v>2.2179471048844337</v>
      </c>
    </row>
    <row r="440" spans="2:13" x14ac:dyDescent="0.25">
      <c r="B440" s="5">
        <f t="shared" si="107"/>
        <v>4.1061014086048937</v>
      </c>
      <c r="C440" s="5">
        <f t="shared" si="109"/>
        <v>1.000000000000334E-3</v>
      </c>
      <c r="D440" s="5">
        <f t="shared" si="118"/>
        <v>0</v>
      </c>
      <c r="E440" s="5">
        <f t="shared" si="110"/>
        <v>0</v>
      </c>
      <c r="F440" s="5">
        <f t="shared" si="111"/>
        <v>42799.725282954911</v>
      </c>
      <c r="G440" s="5">
        <f t="shared" si="112"/>
        <v>42799725.282940619</v>
      </c>
      <c r="H440" s="58">
        <f t="shared" si="113"/>
        <v>2218.7604463009047</v>
      </c>
      <c r="I440" s="60">
        <f t="shared" si="114"/>
        <v>2217.9471048844334</v>
      </c>
      <c r="J440" s="5">
        <f t="shared" si="108"/>
        <v>2.1028514687359101E-3</v>
      </c>
      <c r="K440" s="106">
        <f t="shared" si="115"/>
        <v>2217.9450020329646</v>
      </c>
      <c r="L440" s="5">
        <f t="shared" si="116"/>
        <v>42799.684704230116</v>
      </c>
      <c r="M440" s="5">
        <f t="shared" si="117"/>
        <v>2.2179450020329647</v>
      </c>
    </row>
    <row r="441" spans="2:13" x14ac:dyDescent="0.25">
      <c r="B441" s="5">
        <f t="shared" si="107"/>
        <v>4.1091014086048938</v>
      </c>
      <c r="C441" s="5">
        <f t="shared" si="109"/>
        <v>3.0000000000001137E-3</v>
      </c>
      <c r="D441" s="5">
        <f t="shared" si="118"/>
        <v>0</v>
      </c>
      <c r="E441" s="5">
        <f t="shared" si="110"/>
        <v>0</v>
      </c>
      <c r="F441" s="5">
        <f t="shared" si="111"/>
        <v>42799.684704230116</v>
      </c>
      <c r="G441" s="5">
        <f t="shared" si="112"/>
        <v>14266561.568076165</v>
      </c>
      <c r="H441" s="58">
        <f t="shared" si="113"/>
        <v>2218.7604463009047</v>
      </c>
      <c r="I441" s="60">
        <f t="shared" si="114"/>
        <v>2217.9450020329641</v>
      </c>
      <c r="J441" s="5">
        <f t="shared" si="108"/>
        <v>3.6422421313818767E-3</v>
      </c>
      <c r="K441" s="106">
        <f t="shared" si="115"/>
        <v>2217.9413597908328</v>
      </c>
      <c r="L441" s="5">
        <f t="shared" si="116"/>
        <v>42799.614419883699</v>
      </c>
      <c r="M441" s="5">
        <f t="shared" si="117"/>
        <v>2.2179413597908328</v>
      </c>
    </row>
    <row r="442" spans="2:13" x14ac:dyDescent="0.25">
      <c r="B442" s="5">
        <f t="shared" si="107"/>
        <v>4.1121014086048939</v>
      </c>
      <c r="C442" s="5">
        <f t="shared" si="109"/>
        <v>3.0000000000001137E-3</v>
      </c>
      <c r="D442" s="5">
        <f t="shared" si="118"/>
        <v>0</v>
      </c>
      <c r="E442" s="5">
        <f t="shared" si="110"/>
        <v>0</v>
      </c>
      <c r="F442" s="5">
        <f t="shared" si="111"/>
        <v>42799.614419883699</v>
      </c>
      <c r="G442" s="5">
        <f t="shared" si="112"/>
        <v>14266538.139960693</v>
      </c>
      <c r="H442" s="58">
        <f t="shared" si="113"/>
        <v>2218.7604463009047</v>
      </c>
      <c r="I442" s="60">
        <f t="shared" si="114"/>
        <v>2217.9413597908324</v>
      </c>
      <c r="J442" s="5">
        <f t="shared" si="108"/>
        <v>3.6422361502021217E-3</v>
      </c>
      <c r="K442" s="106">
        <f t="shared" si="115"/>
        <v>2217.937717554682</v>
      </c>
      <c r="L442" s="5">
        <f t="shared" si="116"/>
        <v>42799.544135652701</v>
      </c>
      <c r="M442" s="5">
        <f t="shared" si="117"/>
        <v>2.2179377175546819</v>
      </c>
    </row>
    <row r="443" spans="2:13" x14ac:dyDescent="0.25">
      <c r="B443" s="5">
        <f t="shared" si="107"/>
        <v>4.1141014086048937</v>
      </c>
      <c r="C443" s="5">
        <f t="shared" si="109"/>
        <v>1.9999999999997797E-3</v>
      </c>
      <c r="D443" s="5">
        <f t="shared" si="118"/>
        <v>0</v>
      </c>
      <c r="E443" s="5">
        <f t="shared" si="110"/>
        <v>0</v>
      </c>
      <c r="F443" s="5">
        <f t="shared" si="111"/>
        <v>42799.544135652701</v>
      </c>
      <c r="G443" s="5">
        <f t="shared" si="112"/>
        <v>21399772.067828707</v>
      </c>
      <c r="H443" s="58">
        <f t="shared" si="113"/>
        <v>2218.7604463009047</v>
      </c>
      <c r="I443" s="60">
        <f t="shared" si="114"/>
        <v>2217.937717554682</v>
      </c>
      <c r="J443" s="5">
        <f t="shared" si="108"/>
        <v>2.9738684799663754E-3</v>
      </c>
      <c r="K443" s="106">
        <f t="shared" si="115"/>
        <v>2217.9347436862022</v>
      </c>
      <c r="L443" s="5">
        <f t="shared" si="116"/>
        <v>42799.486748912648</v>
      </c>
      <c r="M443" s="5">
        <f t="shared" si="117"/>
        <v>2.217934743686202</v>
      </c>
    </row>
    <row r="444" spans="2:13" x14ac:dyDescent="0.25">
      <c r="B444" s="5">
        <f t="shared" si="107"/>
        <v>4.1241014086048935</v>
      </c>
      <c r="C444" s="5">
        <f t="shared" si="109"/>
        <v>9.9999999999997868E-3</v>
      </c>
      <c r="D444" s="5">
        <f t="shared" si="118"/>
        <v>0</v>
      </c>
      <c r="E444" s="5">
        <f t="shared" si="110"/>
        <v>0</v>
      </c>
      <c r="F444" s="5">
        <f t="shared" si="111"/>
        <v>42799.486748912648</v>
      </c>
      <c r="G444" s="5">
        <f t="shared" si="112"/>
        <v>4279948.6748913564</v>
      </c>
      <c r="H444" s="58">
        <f t="shared" si="113"/>
        <v>2218.7604463009047</v>
      </c>
      <c r="I444" s="60">
        <f t="shared" si="114"/>
        <v>2217.9347436862022</v>
      </c>
      <c r="J444" s="5">
        <f t="shared" si="108"/>
        <v>6.6497631611620216E-3</v>
      </c>
      <c r="K444" s="106">
        <f t="shared" si="115"/>
        <v>2217.9280939230412</v>
      </c>
      <c r="L444" s="5">
        <f t="shared" si="116"/>
        <v>42799.358428432926</v>
      </c>
      <c r="M444" s="5">
        <f t="shared" si="117"/>
        <v>2.217928093923041</v>
      </c>
    </row>
    <row r="445" spans="2:13" x14ac:dyDescent="0.25">
      <c r="B445" s="5">
        <f t="shared" si="107"/>
        <v>4.1541014086048937</v>
      </c>
      <c r="C445" s="5">
        <f t="shared" si="109"/>
        <v>3.0000000000000249E-2</v>
      </c>
      <c r="D445" s="5">
        <f t="shared" si="118"/>
        <v>0</v>
      </c>
      <c r="E445" s="5">
        <f t="shared" si="110"/>
        <v>0</v>
      </c>
      <c r="F445" s="5">
        <f t="shared" si="111"/>
        <v>42799.358428432926</v>
      </c>
      <c r="G445" s="5">
        <f t="shared" si="112"/>
        <v>1426645.2809477523</v>
      </c>
      <c r="H445" s="58">
        <f t="shared" si="113"/>
        <v>2218.7604463009047</v>
      </c>
      <c r="I445" s="60">
        <f t="shared" si="114"/>
        <v>2217.9280939230412</v>
      </c>
      <c r="J445" s="5">
        <f t="shared" si="108"/>
        <v>1.1517693121234924E-2</v>
      </c>
      <c r="K445" s="106">
        <f t="shared" si="115"/>
        <v>2217.9165762299199</v>
      </c>
      <c r="L445" s="5">
        <f t="shared" si="116"/>
        <v>42799.136171508762</v>
      </c>
      <c r="M445" s="5">
        <f t="shared" si="117"/>
        <v>2.21791657622992</v>
      </c>
    </row>
    <row r="446" spans="2:13" x14ac:dyDescent="0.25">
      <c r="B446" s="5">
        <f t="shared" si="107"/>
        <v>4.184101408604894</v>
      </c>
      <c r="C446" s="5">
        <f t="shared" si="109"/>
        <v>3.0000000000000249E-2</v>
      </c>
      <c r="D446" s="5">
        <f t="shared" si="118"/>
        <v>0</v>
      </c>
      <c r="E446" s="5">
        <f t="shared" si="110"/>
        <v>0</v>
      </c>
      <c r="F446" s="5">
        <f t="shared" si="111"/>
        <v>42799.136171508762</v>
      </c>
      <c r="G446" s="5">
        <f t="shared" si="112"/>
        <v>1426637.8723836136</v>
      </c>
      <c r="H446" s="58">
        <f t="shared" si="113"/>
        <v>2218.7604463009047</v>
      </c>
      <c r="I446" s="60">
        <f t="shared" si="114"/>
        <v>2217.9165762299194</v>
      </c>
      <c r="J446" s="5">
        <f t="shared" si="108"/>
        <v>1.1517633309893336E-2</v>
      </c>
      <c r="K446" s="106">
        <f t="shared" si="115"/>
        <v>2217.9050585966097</v>
      </c>
      <c r="L446" s="5">
        <f t="shared" si="116"/>
        <v>42798.913915738776</v>
      </c>
      <c r="M446" s="5">
        <f t="shared" si="117"/>
        <v>2.2179050585966098</v>
      </c>
    </row>
    <row r="447" spans="2:13" x14ac:dyDescent="0.25">
      <c r="B447" s="5">
        <f t="shared" si="107"/>
        <v>4.2041014086048936</v>
      </c>
      <c r="C447" s="5">
        <f t="shared" si="109"/>
        <v>1.9999999999999574E-2</v>
      </c>
      <c r="D447" s="5">
        <f t="shared" si="118"/>
        <v>0</v>
      </c>
      <c r="E447" s="5">
        <f t="shared" si="110"/>
        <v>0</v>
      </c>
      <c r="F447" s="5">
        <f t="shared" si="111"/>
        <v>42798.913915738776</v>
      </c>
      <c r="G447" s="5">
        <f t="shared" si="112"/>
        <v>2139945.6957869846</v>
      </c>
      <c r="H447" s="58">
        <f t="shared" si="113"/>
        <v>2218.7604463009047</v>
      </c>
      <c r="I447" s="60">
        <f t="shared" si="114"/>
        <v>2217.9050585966093</v>
      </c>
      <c r="J447" s="5">
        <f t="shared" si="108"/>
        <v>9.4040593824047565E-3</v>
      </c>
      <c r="K447" s="106">
        <f t="shared" si="115"/>
        <v>2217.8956545372266</v>
      </c>
      <c r="L447" s="5">
        <f t="shared" si="116"/>
        <v>42798.732445604859</v>
      </c>
      <c r="M447" s="5">
        <f t="shared" si="117"/>
        <v>2.2178956545372266</v>
      </c>
    </row>
    <row r="448" spans="2:13" x14ac:dyDescent="0.25">
      <c r="B448" s="5">
        <f t="shared" si="107"/>
        <v>4.2541014086048934</v>
      </c>
      <c r="C448" s="5">
        <f t="shared" si="109"/>
        <v>4.9999999999999822E-2</v>
      </c>
      <c r="D448" s="5">
        <f t="shared" si="118"/>
        <v>0</v>
      </c>
      <c r="E448" s="5">
        <f t="shared" si="110"/>
        <v>0</v>
      </c>
      <c r="F448" s="5">
        <f t="shared" si="111"/>
        <v>42798.732445604859</v>
      </c>
      <c r="G448" s="5">
        <f t="shared" si="112"/>
        <v>855974.64891210024</v>
      </c>
      <c r="H448" s="58">
        <f t="shared" si="113"/>
        <v>2218.7604463009047</v>
      </c>
      <c r="I448" s="60">
        <f t="shared" si="114"/>
        <v>2217.8956545372262</v>
      </c>
      <c r="J448" s="5">
        <f t="shared" si="108"/>
        <v>1.4869060403902862E-2</v>
      </c>
      <c r="K448" s="106">
        <f t="shared" si="115"/>
        <v>2217.8807854768224</v>
      </c>
      <c r="L448" s="5">
        <f t="shared" si="116"/>
        <v>42798.445517346248</v>
      </c>
      <c r="M448" s="5">
        <f t="shared" si="117"/>
        <v>2.2178807854768223</v>
      </c>
    </row>
    <row r="449" spans="1:13" x14ac:dyDescent="0.25">
      <c r="A449" t="s">
        <v>250</v>
      </c>
      <c r="B449" s="5">
        <f t="shared" si="107"/>
        <v>4.3041014086048932</v>
      </c>
      <c r="C449" s="5">
        <f t="shared" si="109"/>
        <v>4.9999999999999822E-2</v>
      </c>
      <c r="D449" s="5">
        <f t="shared" si="118"/>
        <v>0</v>
      </c>
      <c r="E449" s="5">
        <f t="shared" si="110"/>
        <v>0</v>
      </c>
      <c r="F449" s="5">
        <f t="shared" si="111"/>
        <v>42798.445517346248</v>
      </c>
      <c r="G449" s="5">
        <f t="shared" si="112"/>
        <v>855968.91034692805</v>
      </c>
      <c r="H449" s="58">
        <f t="shared" si="113"/>
        <v>2218.7604463009047</v>
      </c>
      <c r="I449" s="60">
        <f t="shared" si="114"/>
        <v>2217.8807854768224</v>
      </c>
      <c r="J449" s="5">
        <f t="shared" si="108"/>
        <v>1.4868960719791555E-2</v>
      </c>
      <c r="K449" s="106">
        <f t="shared" si="115"/>
        <v>2217.8659165161025</v>
      </c>
      <c r="L449" s="5">
        <f t="shared" si="116"/>
        <v>42798.158591011234</v>
      </c>
      <c r="M449" s="5">
        <f t="shared" si="117"/>
        <v>2.2178659165161028</v>
      </c>
    </row>
    <row r="450" spans="1:13" x14ac:dyDescent="0.25">
      <c r="A450" s="5">
        <f>(A430+A451)*15</f>
        <v>4.3972354660510353</v>
      </c>
      <c r="B450" s="5">
        <f t="shared" si="107"/>
        <v>4.3541014086048939</v>
      </c>
      <c r="C450" s="5">
        <f t="shared" si="109"/>
        <v>5.0000000000000711E-2</v>
      </c>
      <c r="D450" s="5">
        <f t="shared" si="118"/>
        <v>0</v>
      </c>
      <c r="E450" s="5">
        <f t="shared" si="110"/>
        <v>0</v>
      </c>
      <c r="F450" s="5">
        <f t="shared" si="111"/>
        <v>42798.158591011234</v>
      </c>
      <c r="G450" s="5">
        <f t="shared" si="112"/>
        <v>855963.1718202125</v>
      </c>
      <c r="H450" s="58">
        <f t="shared" si="113"/>
        <v>2218.7604463009047</v>
      </c>
      <c r="I450" s="60">
        <f t="shared" si="114"/>
        <v>2217.8659165161025</v>
      </c>
      <c r="J450" s="5">
        <f t="shared" si="108"/>
        <v>1.4868861036348673E-2</v>
      </c>
      <c r="K450" s="106">
        <f t="shared" si="115"/>
        <v>2217.8510476550659</v>
      </c>
      <c r="L450" s="5">
        <f t="shared" si="116"/>
        <v>42797.871666599814</v>
      </c>
      <c r="M450" s="5">
        <f t="shared" si="117"/>
        <v>2.2178510476550661</v>
      </c>
    </row>
    <row r="451" spans="1:13" x14ac:dyDescent="0.25">
      <c r="A451" s="79">
        <v>0.2931415442581049</v>
      </c>
      <c r="B451" s="5">
        <f t="shared" si="107"/>
        <v>4.3972504396749628</v>
      </c>
      <c r="C451" s="5">
        <f t="shared" si="109"/>
        <v>4.3149031070068844E-2</v>
      </c>
      <c r="D451" s="5">
        <f t="shared" si="118"/>
        <v>0</v>
      </c>
      <c r="E451" s="5">
        <f t="shared" si="110"/>
        <v>0</v>
      </c>
      <c r="F451" s="5">
        <f t="shared" si="111"/>
        <v>42797.871666599814</v>
      </c>
      <c r="G451" s="5">
        <f t="shared" si="112"/>
        <v>991861.70825252624</v>
      </c>
      <c r="H451" s="58">
        <f t="shared" si="113"/>
        <v>2218.7604463009047</v>
      </c>
      <c r="I451" s="60">
        <f t="shared" si="114"/>
        <v>2217.8510476550664</v>
      </c>
      <c r="J451" s="5">
        <f t="shared" si="108"/>
        <v>1.3812596105502322E-2</v>
      </c>
      <c r="K451" s="106">
        <f t="shared" si="115"/>
        <v>2217.8372350589607</v>
      </c>
      <c r="L451" s="5">
        <f t="shared" si="116"/>
        <v>42797.605124932772</v>
      </c>
      <c r="M451" s="5">
        <f t="shared" si="117"/>
        <v>2.2178372350589606</v>
      </c>
    </row>
    <row r="452" spans="1:13" s="17" customFormat="1" x14ac:dyDescent="0.25">
      <c r="B452" s="18">
        <f t="shared" si="107"/>
        <v>4.3972504397749628</v>
      </c>
      <c r="C452" s="18">
        <f t="shared" ref="C452:C480" si="119">B452-B451</f>
        <v>1.000000082740371E-10</v>
      </c>
      <c r="D452" s="18">
        <f t="shared" si="118"/>
        <v>381251909.24384427</v>
      </c>
      <c r="E452" s="18">
        <f t="shared" ref="E452:E480" si="120">C452*D452</f>
        <v>3.8125194078876871E-2</v>
      </c>
      <c r="F452" s="18">
        <f t="shared" si="111"/>
        <v>42797.64325012685</v>
      </c>
      <c r="G452" s="18">
        <f t="shared" si="112"/>
        <v>427976397090342.63</v>
      </c>
      <c r="H452" s="58">
        <f t="shared" si="113"/>
        <v>2218.7624220066664</v>
      </c>
      <c r="I452" s="60">
        <f t="shared" si="114"/>
        <v>2217.8392107647223</v>
      </c>
      <c r="J452" s="5">
        <f t="shared" si="108"/>
        <v>6.6494770115484049E-7</v>
      </c>
      <c r="K452" s="106">
        <f t="shared" si="115"/>
        <v>2217.8392100997748</v>
      </c>
      <c r="L452" s="18">
        <f t="shared" si="116"/>
        <v>42797.643237295357</v>
      </c>
      <c r="M452" s="18">
        <f t="shared" si="117"/>
        <v>2.217839210099775</v>
      </c>
    </row>
    <row r="453" spans="1:13" s="17" customFormat="1" x14ac:dyDescent="0.25">
      <c r="B453" s="18">
        <f t="shared" si="107"/>
        <v>4.3972504400749628</v>
      </c>
      <c r="C453" s="18">
        <f t="shared" si="119"/>
        <v>3.000000248221113E-10</v>
      </c>
      <c r="D453" s="18">
        <f t="shared" si="118"/>
        <v>381251909.24384427</v>
      </c>
      <c r="E453" s="18">
        <f t="shared" si="120"/>
        <v>0.11437558223663061</v>
      </c>
      <c r="F453" s="18">
        <f t="shared" si="111"/>
        <v>42797.757612877591</v>
      </c>
      <c r="G453" s="18">
        <f t="shared" si="112"/>
        <v>142659180239251.81</v>
      </c>
      <c r="H453" s="58">
        <f t="shared" si="113"/>
        <v>2218.7683491239509</v>
      </c>
      <c r="I453" s="60">
        <f t="shared" si="114"/>
        <v>2217.8451372170589</v>
      </c>
      <c r="J453" s="5">
        <f t="shared" si="108"/>
        <v>1.1517262803811398E-6</v>
      </c>
      <c r="K453" s="106">
        <f t="shared" si="115"/>
        <v>2217.8451360653326</v>
      </c>
      <c r="L453" s="18">
        <f t="shared" si="116"/>
        <v>42797.75759065272</v>
      </c>
      <c r="M453" s="18">
        <f t="shared" si="117"/>
        <v>2.2178451360653324</v>
      </c>
    </row>
    <row r="454" spans="1:13" s="17" customFormat="1" x14ac:dyDescent="0.25">
      <c r="B454" s="18">
        <f t="shared" si="107"/>
        <v>4.3972504404749628</v>
      </c>
      <c r="C454" s="18">
        <f t="shared" si="119"/>
        <v>4.000000330961484E-10</v>
      </c>
      <c r="D454" s="18">
        <f t="shared" si="118"/>
        <v>381251909.24384427</v>
      </c>
      <c r="E454" s="18">
        <f t="shared" si="120"/>
        <v>0.15250077631550749</v>
      </c>
      <c r="F454" s="18">
        <f t="shared" si="111"/>
        <v>42797.910091429032</v>
      </c>
      <c r="G454" s="18">
        <f t="shared" si="112"/>
        <v>106994766375785.92</v>
      </c>
      <c r="H454" s="58">
        <f t="shared" si="113"/>
        <v>2218.7762519469966</v>
      </c>
      <c r="I454" s="60">
        <f t="shared" si="114"/>
        <v>2217.8530388883778</v>
      </c>
      <c r="J454" s="5">
        <f t="shared" si="108"/>
        <v>1.3299036941452583E-6</v>
      </c>
      <c r="K454" s="106">
        <f t="shared" si="115"/>
        <v>2217.8530375584742</v>
      </c>
      <c r="L454" s="18">
        <f t="shared" si="116"/>
        <v>42797.910065765878</v>
      </c>
      <c r="M454" s="18">
        <f t="shared" si="117"/>
        <v>2.2178530375584744</v>
      </c>
    </row>
    <row r="455" spans="1:13" s="17" customFormat="1" x14ac:dyDescent="0.25">
      <c r="B455" s="18">
        <f t="shared" si="107"/>
        <v>4.3972504406749628</v>
      </c>
      <c r="C455" s="18">
        <f t="shared" si="119"/>
        <v>2.000000165480742E-10</v>
      </c>
      <c r="D455" s="18">
        <f t="shared" si="118"/>
        <v>381251909.24384427</v>
      </c>
      <c r="E455" s="18">
        <f t="shared" si="120"/>
        <v>7.6250388157753743E-2</v>
      </c>
      <c r="F455" s="18">
        <f t="shared" si="111"/>
        <v>42797.986316154034</v>
      </c>
      <c r="G455" s="18">
        <f t="shared" si="112"/>
        <v>213989913875165.31</v>
      </c>
      <c r="H455" s="58">
        <f t="shared" si="113"/>
        <v>2218.7802033585194</v>
      </c>
      <c r="I455" s="60">
        <f t="shared" si="114"/>
        <v>2217.856988969997</v>
      </c>
      <c r="J455" s="5">
        <f t="shared" si="108"/>
        <v>9.4038559531510661E-7</v>
      </c>
      <c r="K455" s="106">
        <f t="shared" si="115"/>
        <v>2217.8569880296113</v>
      </c>
      <c r="L455" s="18">
        <f t="shared" si="116"/>
        <v>42797.98629800741</v>
      </c>
      <c r="M455" s="18">
        <f t="shared" si="117"/>
        <v>2.2178569880296113</v>
      </c>
    </row>
    <row r="456" spans="1:13" s="17" customFormat="1" x14ac:dyDescent="0.25">
      <c r="B456" s="18">
        <f t="shared" si="107"/>
        <v>4.3972504496749627</v>
      </c>
      <c r="C456" s="18">
        <f t="shared" si="119"/>
        <v>8.9999998564849193E-9</v>
      </c>
      <c r="D456" s="18">
        <f t="shared" si="118"/>
        <v>381251909.24384427</v>
      </c>
      <c r="E456" s="18">
        <f t="shared" si="120"/>
        <v>3.4312671284791998</v>
      </c>
      <c r="F456" s="18">
        <f t="shared" si="111"/>
        <v>42801.417565135889</v>
      </c>
      <c r="G456" s="18">
        <f t="shared" si="112"/>
        <v>4755713138628.0498</v>
      </c>
      <c r="H456" s="58">
        <f t="shared" si="113"/>
        <v>2218.958016859503</v>
      </c>
      <c r="I456" s="60">
        <f t="shared" si="114"/>
        <v>2218.0348015305949</v>
      </c>
      <c r="J456" s="5">
        <f t="shared" si="108"/>
        <v>6.3088037933532629E-6</v>
      </c>
      <c r="K456" s="106">
        <f t="shared" si="115"/>
        <v>2218.0347952217912</v>
      </c>
      <c r="L456" s="18">
        <f t="shared" si="116"/>
        <v>42801.417443394908</v>
      </c>
      <c r="M456" s="18">
        <f t="shared" si="117"/>
        <v>2.2180347952217914</v>
      </c>
    </row>
    <row r="457" spans="1:13" s="17" customFormat="1" x14ac:dyDescent="0.25">
      <c r="B457" s="18">
        <f t="shared" si="107"/>
        <v>4.3972505396749622</v>
      </c>
      <c r="C457" s="18">
        <f t="shared" si="119"/>
        <v>8.9999999453027613E-8</v>
      </c>
      <c r="D457" s="18">
        <f t="shared" si="118"/>
        <v>381251909.24384427</v>
      </c>
      <c r="E457" s="18">
        <f t="shared" si="120"/>
        <v>34.312671623411717</v>
      </c>
      <c r="F457" s="18">
        <f t="shared" si="111"/>
        <v>42835.730115018319</v>
      </c>
      <c r="G457" s="18">
        <f t="shared" si="112"/>
        <v>475952559726.12476</v>
      </c>
      <c r="H457" s="58">
        <f t="shared" si="113"/>
        <v>2220.7361518868861</v>
      </c>
      <c r="I457" s="60">
        <f t="shared" si="114"/>
        <v>2219.8129302491743</v>
      </c>
      <c r="J457" s="5">
        <f t="shared" si="108"/>
        <v>1.9966182835731633E-5</v>
      </c>
      <c r="K457" s="106">
        <f t="shared" si="115"/>
        <v>2219.8129102829917</v>
      </c>
      <c r="L457" s="18">
        <f t="shared" si="116"/>
        <v>42835.729729730891</v>
      </c>
      <c r="M457" s="18">
        <f t="shared" si="117"/>
        <v>2.2198129102829918</v>
      </c>
    </row>
    <row r="458" spans="1:13" s="17" customFormat="1" x14ac:dyDescent="0.25">
      <c r="B458" s="18">
        <f t="shared" si="107"/>
        <v>4.3972514396749629</v>
      </c>
      <c r="C458" s="18">
        <f t="shared" si="119"/>
        <v>9.0000000074752506E-7</v>
      </c>
      <c r="D458" s="18">
        <f t="shared" si="118"/>
        <v>381251909.24384427</v>
      </c>
      <c r="E458" s="18">
        <f t="shared" si="120"/>
        <v>343.12671860445522</v>
      </c>
      <c r="F458" s="18">
        <f t="shared" si="111"/>
        <v>43178.856448335348</v>
      </c>
      <c r="G458" s="18">
        <f t="shared" si="112"/>
        <v>47976507124.968559</v>
      </c>
      <c r="H458" s="58">
        <f t="shared" si="113"/>
        <v>2238.5175022835515</v>
      </c>
      <c r="I458" s="60">
        <f t="shared" si="114"/>
        <v>2237.5942606796571</v>
      </c>
      <c r="J458" s="5">
        <f t="shared" si="108"/>
        <v>6.3644372344538803E-5</v>
      </c>
      <c r="K458" s="106">
        <f t="shared" si="115"/>
        <v>2237.5941970352847</v>
      </c>
      <c r="L458" s="18">
        <f t="shared" si="116"/>
        <v>43178.855220189893</v>
      </c>
      <c r="M458" s="18">
        <f t="shared" si="117"/>
        <v>2.2375941970352846</v>
      </c>
    </row>
    <row r="459" spans="1:13" s="17" customFormat="1" x14ac:dyDescent="0.25">
      <c r="A459" s="18">
        <v>7.4868119641229509E-6</v>
      </c>
      <c r="B459" s="18">
        <f t="shared" ref="B459:B522" si="121">$B$393+B82</f>
        <v>4.3972579264869269</v>
      </c>
      <c r="C459" s="18">
        <f t="shared" si="119"/>
        <v>6.4868119640237865E-6</v>
      </c>
      <c r="D459" s="18">
        <f t="shared" si="118"/>
        <v>381251909.24384427</v>
      </c>
      <c r="E459" s="18">
        <f t="shared" si="120"/>
        <v>2473.1094461898797</v>
      </c>
      <c r="F459" s="18">
        <f t="shared" si="111"/>
        <v>45651.964666379776</v>
      </c>
      <c r="G459" s="18">
        <f t="shared" si="112"/>
        <v>7037658085.2918301</v>
      </c>
      <c r="H459" s="58">
        <f t="shared" si="113"/>
        <v>2366.6778093877583</v>
      </c>
      <c r="I459" s="60">
        <f t="shared" si="114"/>
        <v>2365.7545041394919</v>
      </c>
      <c r="J459" s="5">
        <f t="shared" si="108"/>
        <v>1.8065198738305871E-4</v>
      </c>
      <c r="K459" s="106">
        <f t="shared" si="115"/>
        <v>2365.7543234875047</v>
      </c>
      <c r="L459" s="18">
        <f t="shared" si="116"/>
        <v>45651.961180338381</v>
      </c>
      <c r="M459" s="18">
        <f t="shared" si="117"/>
        <v>2.3657543234875047</v>
      </c>
    </row>
    <row r="460" spans="1:13" x14ac:dyDescent="0.25">
      <c r="B460" s="5">
        <f t="shared" si="121"/>
        <v>4.3972604396749624</v>
      </c>
      <c r="C460" s="5">
        <f t="shared" si="119"/>
        <v>2.5131880354578584E-6</v>
      </c>
      <c r="D460" s="5">
        <f t="shared" si="118"/>
        <v>0</v>
      </c>
      <c r="E460" s="5">
        <f t="shared" si="120"/>
        <v>0</v>
      </c>
      <c r="F460" s="5">
        <f t="shared" si="111"/>
        <v>45651.961180338381</v>
      </c>
      <c r="G460" s="5">
        <f t="shared" si="112"/>
        <v>18164960415.316238</v>
      </c>
      <c r="H460" s="58">
        <f t="shared" si="113"/>
        <v>2366.6778093877583</v>
      </c>
      <c r="I460" s="60">
        <f t="shared" si="114"/>
        <v>2365.7543234875047</v>
      </c>
      <c r="J460" s="5">
        <f t="shared" si="108"/>
        <v>1.124448443836509E-4</v>
      </c>
      <c r="K460" s="106">
        <f t="shared" si="115"/>
        <v>2365.7542110426602</v>
      </c>
      <c r="L460" s="5">
        <f t="shared" si="116"/>
        <v>45651.959010490216</v>
      </c>
      <c r="M460" s="5">
        <f t="shared" si="117"/>
        <v>2.3657542110426601</v>
      </c>
    </row>
    <row r="461" spans="1:13" x14ac:dyDescent="0.25">
      <c r="B461" s="5">
        <f t="shared" si="121"/>
        <v>4.3972704396749629</v>
      </c>
      <c r="C461" s="5">
        <f t="shared" si="119"/>
        <v>1.0000000000509601E-5</v>
      </c>
      <c r="D461" s="5">
        <f t="shared" si="118"/>
        <v>0</v>
      </c>
      <c r="E461" s="5">
        <f t="shared" si="120"/>
        <v>0</v>
      </c>
      <c r="F461" s="5">
        <f t="shared" si="111"/>
        <v>45651.959010490216</v>
      </c>
      <c r="G461" s="5">
        <f t="shared" si="112"/>
        <v>4565195900.8163786</v>
      </c>
      <c r="H461" s="58">
        <f t="shared" si="113"/>
        <v>2366.6778093877583</v>
      </c>
      <c r="I461" s="60">
        <f t="shared" si="114"/>
        <v>2365.7542110426602</v>
      </c>
      <c r="J461" s="5">
        <f t="shared" si="108"/>
        <v>2.2429884403146597E-4</v>
      </c>
      <c r="K461" s="106">
        <f t="shared" si="115"/>
        <v>2365.7539867438163</v>
      </c>
      <c r="L461" s="5">
        <f t="shared" si="116"/>
        <v>45651.954682195428</v>
      </c>
      <c r="M461" s="5">
        <f t="shared" si="117"/>
        <v>2.3657539867438162</v>
      </c>
    </row>
    <row r="462" spans="1:13" x14ac:dyDescent="0.25">
      <c r="B462" s="5">
        <f t="shared" si="121"/>
        <v>4.3973004396749626</v>
      </c>
      <c r="C462" s="5">
        <f t="shared" si="119"/>
        <v>2.9999999999752447E-5</v>
      </c>
      <c r="D462" s="5">
        <f t="shared" si="118"/>
        <v>0</v>
      </c>
      <c r="E462" s="5">
        <f t="shared" si="120"/>
        <v>0</v>
      </c>
      <c r="F462" s="5">
        <f t="shared" si="111"/>
        <v>45651.954682195428</v>
      </c>
      <c r="G462" s="5">
        <f t="shared" si="112"/>
        <v>1521731822.7524047</v>
      </c>
      <c r="H462" s="58">
        <f t="shared" si="113"/>
        <v>2366.6778093877583</v>
      </c>
      <c r="I462" s="60">
        <f t="shared" si="114"/>
        <v>2365.7539867438163</v>
      </c>
      <c r="J462" s="5">
        <f t="shared" si="108"/>
        <v>3.8849695709628743E-4</v>
      </c>
      <c r="K462" s="106">
        <f t="shared" si="115"/>
        <v>2365.7535982468594</v>
      </c>
      <c r="L462" s="5">
        <f t="shared" si="116"/>
        <v>45651.947185369645</v>
      </c>
      <c r="M462" s="5">
        <f t="shared" si="117"/>
        <v>2.3657535982468594</v>
      </c>
    </row>
    <row r="463" spans="1:13" x14ac:dyDescent="0.25">
      <c r="B463" s="5">
        <f t="shared" si="121"/>
        <v>4.3973304396749624</v>
      </c>
      <c r="C463" s="5">
        <f t="shared" si="119"/>
        <v>2.9999999999752447E-5</v>
      </c>
      <c r="D463" s="5">
        <f t="shared" si="118"/>
        <v>0</v>
      </c>
      <c r="E463" s="5">
        <f t="shared" si="120"/>
        <v>0</v>
      </c>
      <c r="F463" s="5">
        <f t="shared" si="111"/>
        <v>45651.947185369645</v>
      </c>
      <c r="G463" s="5">
        <f t="shared" si="112"/>
        <v>1521731572.8582118</v>
      </c>
      <c r="H463" s="58">
        <f t="shared" si="113"/>
        <v>2366.6778093877583</v>
      </c>
      <c r="I463" s="60">
        <f t="shared" si="114"/>
        <v>2365.7535982468594</v>
      </c>
      <c r="J463" s="5">
        <f t="shared" si="108"/>
        <v>3.8849689329849339E-4</v>
      </c>
      <c r="K463" s="106">
        <f t="shared" si="115"/>
        <v>2365.7532097499661</v>
      </c>
      <c r="L463" s="5">
        <f t="shared" si="116"/>
        <v>45651.939688545099</v>
      </c>
      <c r="M463" s="5">
        <f t="shared" si="117"/>
        <v>2.3657532097499661</v>
      </c>
    </row>
    <row r="464" spans="1:13" x14ac:dyDescent="0.25">
      <c r="B464" s="5">
        <f t="shared" si="121"/>
        <v>4.3973504396749625</v>
      </c>
      <c r="C464" s="5">
        <f t="shared" si="119"/>
        <v>2.0000000000131024E-5</v>
      </c>
      <c r="D464" s="5">
        <f t="shared" si="118"/>
        <v>0</v>
      </c>
      <c r="E464" s="5">
        <f t="shared" si="120"/>
        <v>0</v>
      </c>
      <c r="F464" s="5">
        <f t="shared" si="111"/>
        <v>45651.939688545099</v>
      </c>
      <c r="G464" s="5">
        <f t="shared" si="112"/>
        <v>2282596984.4123011</v>
      </c>
      <c r="H464" s="58">
        <f t="shared" si="113"/>
        <v>2366.6778093877583</v>
      </c>
      <c r="I464" s="60">
        <f t="shared" si="114"/>
        <v>2365.7532097499661</v>
      </c>
      <c r="J464" s="5">
        <f t="shared" si="108"/>
        <v>3.1720633299093907E-4</v>
      </c>
      <c r="K464" s="106">
        <f t="shared" si="115"/>
        <v>2365.7528925436332</v>
      </c>
      <c r="L464" s="5">
        <f t="shared" si="116"/>
        <v>45651.93356741449</v>
      </c>
      <c r="M464" s="5">
        <f t="shared" si="117"/>
        <v>2.3657528925436333</v>
      </c>
    </row>
    <row r="465" spans="1:13" x14ac:dyDescent="0.25">
      <c r="B465" s="5">
        <f t="shared" si="121"/>
        <v>4.3974504396749623</v>
      </c>
      <c r="C465" s="5">
        <f t="shared" si="119"/>
        <v>9.9999999999766942E-5</v>
      </c>
      <c r="D465" s="5">
        <f t="shared" si="118"/>
        <v>0</v>
      </c>
      <c r="E465" s="5">
        <f t="shared" si="120"/>
        <v>0</v>
      </c>
      <c r="F465" s="5">
        <f t="shared" si="111"/>
        <v>45651.93356741449</v>
      </c>
      <c r="G465" s="5">
        <f t="shared" si="112"/>
        <v>456519335.67520887</v>
      </c>
      <c r="H465" s="58">
        <f t="shared" si="113"/>
        <v>2366.6778093877583</v>
      </c>
      <c r="I465" s="60">
        <f t="shared" si="114"/>
        <v>2365.7528925436332</v>
      </c>
      <c r="J465" s="5">
        <f t="shared" si="108"/>
        <v>7.0929482835391895E-4</v>
      </c>
      <c r="K465" s="106">
        <f t="shared" si="115"/>
        <v>2365.7521832488046</v>
      </c>
      <c r="L465" s="5">
        <f t="shared" si="116"/>
        <v>45651.919880152185</v>
      </c>
      <c r="M465" s="5">
        <f t="shared" si="117"/>
        <v>2.3657521832488047</v>
      </c>
    </row>
    <row r="466" spans="1:13" x14ac:dyDescent="0.25">
      <c r="B466" s="5">
        <f t="shared" si="121"/>
        <v>4.3977504396749625</v>
      </c>
      <c r="C466" s="5">
        <f t="shared" si="119"/>
        <v>3.00000000000189E-4</v>
      </c>
      <c r="D466" s="5">
        <f t="shared" si="118"/>
        <v>0</v>
      </c>
      <c r="E466" s="5">
        <f t="shared" si="120"/>
        <v>0</v>
      </c>
      <c r="F466" s="5">
        <f t="shared" si="111"/>
        <v>45651.919880152185</v>
      </c>
      <c r="G466" s="5">
        <f t="shared" si="112"/>
        <v>152173066.26707807</v>
      </c>
      <c r="H466" s="58">
        <f t="shared" si="113"/>
        <v>2366.6778093877583</v>
      </c>
      <c r="I466" s="60">
        <f t="shared" si="114"/>
        <v>2365.7521832488046</v>
      </c>
      <c r="J466" s="5">
        <f t="shared" si="108"/>
        <v>1.2285343119200869E-3</v>
      </c>
      <c r="K466" s="106">
        <f t="shared" si="115"/>
        <v>2365.7509547144928</v>
      </c>
      <c r="L466" s="5">
        <f t="shared" si="116"/>
        <v>45651.896173125569</v>
      </c>
      <c r="M466" s="5">
        <f t="shared" si="117"/>
        <v>2.3657509547144926</v>
      </c>
    </row>
    <row r="467" spans="1:13" x14ac:dyDescent="0.25">
      <c r="B467" s="5">
        <f t="shared" si="121"/>
        <v>4.3980504396749627</v>
      </c>
      <c r="C467" s="5">
        <f t="shared" si="119"/>
        <v>3.00000000000189E-4</v>
      </c>
      <c r="D467" s="5">
        <f t="shared" si="118"/>
        <v>0</v>
      </c>
      <c r="E467" s="5">
        <f t="shared" si="120"/>
        <v>0</v>
      </c>
      <c r="F467" s="5">
        <f t="shared" si="111"/>
        <v>45651.896173125569</v>
      </c>
      <c r="G467" s="5">
        <f t="shared" si="112"/>
        <v>152172987.24365604</v>
      </c>
      <c r="H467" s="58">
        <f t="shared" si="113"/>
        <v>2366.6778093877583</v>
      </c>
      <c r="I467" s="60">
        <f t="shared" si="114"/>
        <v>2365.7509547144928</v>
      </c>
      <c r="J467" s="5">
        <f t="shared" ref="J467:J530" si="122">2*I467*($C$8/3.1415926)^(1/2)*C467^(1/2)</f>
        <v>1.2285336739426326E-3</v>
      </c>
      <c r="K467" s="106">
        <f t="shared" si="115"/>
        <v>2365.7497261808189</v>
      </c>
      <c r="L467" s="5">
        <f t="shared" si="116"/>
        <v>45651.872466111265</v>
      </c>
      <c r="M467" s="5">
        <f t="shared" si="117"/>
        <v>2.3657497261808191</v>
      </c>
    </row>
    <row r="468" spans="1:13" x14ac:dyDescent="0.25">
      <c r="B468" s="5">
        <f t="shared" si="121"/>
        <v>4.3982504396749622</v>
      </c>
      <c r="C468" s="5">
        <f t="shared" si="119"/>
        <v>1.9999999999953388E-4</v>
      </c>
      <c r="D468" s="5">
        <f t="shared" si="118"/>
        <v>0</v>
      </c>
      <c r="E468" s="5">
        <f t="shared" si="120"/>
        <v>0</v>
      </c>
      <c r="F468" s="5">
        <f t="shared" si="111"/>
        <v>45651.872466111265</v>
      </c>
      <c r="G468" s="5">
        <f t="shared" si="112"/>
        <v>228259362.3310883</v>
      </c>
      <c r="H468" s="58">
        <f t="shared" si="113"/>
        <v>2366.6778093877583</v>
      </c>
      <c r="I468" s="60">
        <f t="shared" si="114"/>
        <v>2365.7497261808189</v>
      </c>
      <c r="J468" s="5">
        <f t="shared" si="122"/>
        <v>1.0030930234211127E-3</v>
      </c>
      <c r="K468" s="106">
        <f t="shared" si="115"/>
        <v>2365.7487230877955</v>
      </c>
      <c r="L468" s="5">
        <f t="shared" si="116"/>
        <v>45651.853109425188</v>
      </c>
      <c r="M468" s="5">
        <f t="shared" si="117"/>
        <v>2.3657487230877954</v>
      </c>
    </row>
    <row r="469" spans="1:13" x14ac:dyDescent="0.25">
      <c r="B469" s="5">
        <f t="shared" si="121"/>
        <v>4.3992504396749625</v>
      </c>
      <c r="C469" s="5">
        <f t="shared" si="119"/>
        <v>1.000000000000334E-3</v>
      </c>
      <c r="D469" s="5">
        <f t="shared" si="118"/>
        <v>0</v>
      </c>
      <c r="E469" s="5">
        <f t="shared" si="120"/>
        <v>0</v>
      </c>
      <c r="F469" s="5">
        <f t="shared" si="111"/>
        <v>45651.853109425188</v>
      </c>
      <c r="G469" s="5">
        <f t="shared" si="112"/>
        <v>45651853.109409943</v>
      </c>
      <c r="H469" s="58">
        <f t="shared" si="113"/>
        <v>2366.6778093877583</v>
      </c>
      <c r="I469" s="60">
        <f t="shared" si="114"/>
        <v>2365.7487230877955</v>
      </c>
      <c r="J469" s="5">
        <f t="shared" si="122"/>
        <v>2.242983237088735E-3</v>
      </c>
      <c r="K469" s="106">
        <f t="shared" si="115"/>
        <v>2365.7464801045585</v>
      </c>
      <c r="L469" s="5">
        <f t="shared" si="116"/>
        <v>45651.809826577664</v>
      </c>
      <c r="M469" s="5">
        <f t="shared" si="117"/>
        <v>2.3657464801045585</v>
      </c>
    </row>
    <row r="470" spans="1:13" x14ac:dyDescent="0.25">
      <c r="B470" s="5">
        <f t="shared" si="121"/>
        <v>4.4022504396749627</v>
      </c>
      <c r="C470" s="5">
        <f t="shared" si="119"/>
        <v>3.0000000000001137E-3</v>
      </c>
      <c r="D470" s="5">
        <f t="shared" si="118"/>
        <v>0</v>
      </c>
      <c r="E470" s="5">
        <f t="shared" si="120"/>
        <v>0</v>
      </c>
      <c r="F470" s="5">
        <f t="shared" si="111"/>
        <v>45651.809826577664</v>
      </c>
      <c r="G470" s="5">
        <f t="shared" si="112"/>
        <v>15217269.942191979</v>
      </c>
      <c r="H470" s="58">
        <f t="shared" si="113"/>
        <v>2366.6778093877583</v>
      </c>
      <c r="I470" s="60">
        <f t="shared" si="114"/>
        <v>2365.7464801045585</v>
      </c>
      <c r="J470" s="5">
        <f t="shared" si="122"/>
        <v>3.8849572438032598E-3</v>
      </c>
      <c r="K470" s="106">
        <f t="shared" si="115"/>
        <v>2365.7425951473147</v>
      </c>
      <c r="L470" s="5">
        <f t="shared" si="116"/>
        <v>45651.734858557735</v>
      </c>
      <c r="M470" s="5">
        <f t="shared" si="117"/>
        <v>2.3657425951473146</v>
      </c>
    </row>
    <row r="471" spans="1:13" x14ac:dyDescent="0.25">
      <c r="B471" s="5">
        <f t="shared" si="121"/>
        <v>4.4052504396749628</v>
      </c>
      <c r="C471" s="5">
        <f t="shared" si="119"/>
        <v>3.0000000000001137E-3</v>
      </c>
      <c r="D471" s="5">
        <f t="shared" si="118"/>
        <v>0</v>
      </c>
      <c r="E471" s="5">
        <f t="shared" si="120"/>
        <v>0</v>
      </c>
      <c r="F471" s="5">
        <f t="shared" si="111"/>
        <v>45651.734858557735</v>
      </c>
      <c r="G471" s="5">
        <f t="shared" si="112"/>
        <v>15217244.952852001</v>
      </c>
      <c r="H471" s="58">
        <f t="shared" si="113"/>
        <v>2366.6778093877583</v>
      </c>
      <c r="I471" s="60">
        <f t="shared" si="114"/>
        <v>2365.7425951473147</v>
      </c>
      <c r="J471" s="5">
        <f t="shared" si="122"/>
        <v>3.8849508640440957E-3</v>
      </c>
      <c r="K471" s="106">
        <f t="shared" si="115"/>
        <v>2365.7387101964505</v>
      </c>
      <c r="L471" s="5">
        <f t="shared" si="116"/>
        <v>45651.659890660907</v>
      </c>
      <c r="M471" s="5">
        <f t="shared" si="117"/>
        <v>2.3657387101964504</v>
      </c>
    </row>
    <row r="472" spans="1:13" x14ac:dyDescent="0.25">
      <c r="B472" s="5">
        <f t="shared" si="121"/>
        <v>4.4072504396749625</v>
      </c>
      <c r="C472" s="5">
        <f t="shared" si="119"/>
        <v>1.9999999999997797E-3</v>
      </c>
      <c r="D472" s="5">
        <f t="shared" si="118"/>
        <v>0</v>
      </c>
      <c r="E472" s="5">
        <f t="shared" si="120"/>
        <v>0</v>
      </c>
      <c r="F472" s="5">
        <f t="shared" si="111"/>
        <v>45651.659890660907</v>
      </c>
      <c r="G472" s="5">
        <f t="shared" si="112"/>
        <v>22825829.945332967</v>
      </c>
      <c r="H472" s="58">
        <f t="shared" si="113"/>
        <v>2366.6778093877583</v>
      </c>
      <c r="I472" s="60">
        <f t="shared" si="114"/>
        <v>2365.7387101964505</v>
      </c>
      <c r="J472" s="5">
        <f t="shared" si="122"/>
        <v>3.172043888520994E-3</v>
      </c>
      <c r="K472" s="106">
        <f t="shared" si="115"/>
        <v>2365.7355381525622</v>
      </c>
      <c r="L472" s="5">
        <f t="shared" si="116"/>
        <v>45651.598679729999</v>
      </c>
      <c r="M472" s="5">
        <f t="shared" si="117"/>
        <v>2.3657355381525624</v>
      </c>
    </row>
    <row r="473" spans="1:13" x14ac:dyDescent="0.25">
      <c r="B473" s="5">
        <f t="shared" si="121"/>
        <v>4.4172504396749623</v>
      </c>
      <c r="C473" s="5">
        <f t="shared" si="119"/>
        <v>9.9999999999997868E-3</v>
      </c>
      <c r="D473" s="5">
        <f t="shared" si="118"/>
        <v>0</v>
      </c>
      <c r="E473" s="5">
        <f t="shared" si="120"/>
        <v>0</v>
      </c>
      <c r="F473" s="5">
        <f t="shared" si="111"/>
        <v>45651.598679729999</v>
      </c>
      <c r="G473" s="5">
        <f t="shared" si="112"/>
        <v>4565159.8679730976</v>
      </c>
      <c r="H473" s="58">
        <f t="shared" si="113"/>
        <v>2366.6778093877583</v>
      </c>
      <c r="I473" s="60">
        <f t="shared" si="114"/>
        <v>2365.7355381525622</v>
      </c>
      <c r="J473" s="5">
        <f t="shared" si="122"/>
        <v>7.0928962519938117E-3</v>
      </c>
      <c r="K473" s="106">
        <f t="shared" si="115"/>
        <v>2365.7284452563104</v>
      </c>
      <c r="L473" s="5">
        <f t="shared" si="116"/>
        <v>45651.461808111024</v>
      </c>
      <c r="M473" s="5">
        <f t="shared" si="117"/>
        <v>2.3657284452563103</v>
      </c>
    </row>
    <row r="474" spans="1:13" x14ac:dyDescent="0.25">
      <c r="B474" s="5">
        <f t="shared" si="121"/>
        <v>4.4472504396749626</v>
      </c>
      <c r="C474" s="5">
        <f t="shared" si="119"/>
        <v>3.0000000000000249E-2</v>
      </c>
      <c r="D474" s="5">
        <f t="shared" si="118"/>
        <v>0</v>
      </c>
      <c r="E474" s="5">
        <f t="shared" si="120"/>
        <v>0</v>
      </c>
      <c r="F474" s="5">
        <f t="shared" si="111"/>
        <v>45651.461808111024</v>
      </c>
      <c r="G474" s="5">
        <f t="shared" si="112"/>
        <v>1521715.3936036881</v>
      </c>
      <c r="H474" s="58">
        <f t="shared" si="113"/>
        <v>2366.6778093877583</v>
      </c>
      <c r="I474" s="60">
        <f t="shared" si="114"/>
        <v>2365.7284452563104</v>
      </c>
      <c r="J474" s="5">
        <f t="shared" si="122"/>
        <v>1.2285219847881982E-2</v>
      </c>
      <c r="K474" s="106">
        <f t="shared" si="115"/>
        <v>2365.7161600364625</v>
      </c>
      <c r="L474" s="5">
        <f t="shared" si="116"/>
        <v>45651.224740223617</v>
      </c>
      <c r="M474" s="5">
        <f t="shared" si="117"/>
        <v>2.3657161600364627</v>
      </c>
    </row>
    <row r="475" spans="1:13" x14ac:dyDescent="0.25">
      <c r="B475" s="5">
        <f t="shared" si="121"/>
        <v>4.4772504396749628</v>
      </c>
      <c r="C475" s="5">
        <f t="shared" si="119"/>
        <v>3.0000000000000249E-2</v>
      </c>
      <c r="D475" s="5">
        <f t="shared" si="118"/>
        <v>0</v>
      </c>
      <c r="E475" s="5">
        <f t="shared" si="120"/>
        <v>0</v>
      </c>
      <c r="F475" s="5">
        <f t="shared" si="111"/>
        <v>45651.224740223617</v>
      </c>
      <c r="G475" s="5">
        <f t="shared" si="112"/>
        <v>1521707.4913407746</v>
      </c>
      <c r="H475" s="58">
        <f t="shared" si="113"/>
        <v>2366.6778093877583</v>
      </c>
      <c r="I475" s="60">
        <f t="shared" si="114"/>
        <v>2365.7161600364625</v>
      </c>
      <c r="J475" s="5">
        <f t="shared" si="122"/>
        <v>1.228515605077669E-2</v>
      </c>
      <c r="K475" s="106">
        <f t="shared" si="115"/>
        <v>2365.7038748804116</v>
      </c>
      <c r="L475" s="5">
        <f t="shared" si="116"/>
        <v>45650.98767356731</v>
      </c>
      <c r="M475" s="5">
        <f t="shared" si="117"/>
        <v>2.3657038748804116</v>
      </c>
    </row>
    <row r="476" spans="1:13" x14ac:dyDescent="0.25">
      <c r="B476" s="5">
        <f t="shared" si="121"/>
        <v>4.4972504396749624</v>
      </c>
      <c r="C476" s="5">
        <f t="shared" si="119"/>
        <v>1.9999999999999574E-2</v>
      </c>
      <c r="D476" s="5">
        <f t="shared" si="118"/>
        <v>0</v>
      </c>
      <c r="E476" s="5">
        <f t="shared" si="120"/>
        <v>0</v>
      </c>
      <c r="F476" s="5">
        <f t="shared" si="111"/>
        <v>45650.98767356731</v>
      </c>
      <c r="G476" s="5">
        <f t="shared" si="112"/>
        <v>2282549.3836784139</v>
      </c>
      <c r="H476" s="58">
        <f t="shared" si="113"/>
        <v>2366.6778093877583</v>
      </c>
      <c r="I476" s="60">
        <f t="shared" si="114"/>
        <v>2365.7038748804116</v>
      </c>
      <c r="J476" s="5">
        <f t="shared" si="122"/>
        <v>1.0030735821774746E-2</v>
      </c>
      <c r="K476" s="106">
        <f t="shared" si="115"/>
        <v>2365.69384414459</v>
      </c>
      <c r="L476" s="5">
        <f t="shared" si="116"/>
        <v>45650.794110458155</v>
      </c>
      <c r="M476" s="5">
        <f t="shared" si="117"/>
        <v>2.3656938441445901</v>
      </c>
    </row>
    <row r="477" spans="1:13" x14ac:dyDescent="0.25">
      <c r="B477" s="5">
        <f t="shared" si="121"/>
        <v>4.5472504396749622</v>
      </c>
      <c r="C477" s="5">
        <f t="shared" si="119"/>
        <v>4.9999999999999822E-2</v>
      </c>
      <c r="D477" s="5">
        <f t="shared" si="118"/>
        <v>0</v>
      </c>
      <c r="E477" s="5">
        <f t="shared" si="120"/>
        <v>0</v>
      </c>
      <c r="F477" s="5">
        <f t="shared" si="111"/>
        <v>45650.794110458155</v>
      </c>
      <c r="G477" s="5">
        <f t="shared" si="112"/>
        <v>913015.8822091663</v>
      </c>
      <c r="H477" s="58">
        <f t="shared" si="113"/>
        <v>2366.6778093877583</v>
      </c>
      <c r="I477" s="60">
        <f t="shared" si="114"/>
        <v>2365.69384414459</v>
      </c>
      <c r="J477" s="5">
        <f t="shared" si="122"/>
        <v>1.5859918654769458E-2</v>
      </c>
      <c r="K477" s="106">
        <f t="shared" si="115"/>
        <v>2365.6779842259352</v>
      </c>
      <c r="L477" s="5">
        <f t="shared" si="116"/>
        <v>45650.488061607874</v>
      </c>
      <c r="M477" s="5">
        <f t="shared" si="117"/>
        <v>2.3656779842259352</v>
      </c>
    </row>
    <row r="478" spans="1:13" x14ac:dyDescent="0.25">
      <c r="A478" t="s">
        <v>251</v>
      </c>
      <c r="B478" s="5">
        <f t="shared" si="121"/>
        <v>4.5972504396749621</v>
      </c>
      <c r="C478" s="5">
        <f t="shared" si="119"/>
        <v>4.9999999999999822E-2</v>
      </c>
      <c r="D478" s="5">
        <f t="shared" si="118"/>
        <v>0</v>
      </c>
      <c r="E478" s="5">
        <f t="shared" si="120"/>
        <v>0</v>
      </c>
      <c r="F478" s="5">
        <f t="shared" si="111"/>
        <v>45650.488061607874</v>
      </c>
      <c r="G478" s="5">
        <f t="shared" si="112"/>
        <v>913009.76123216073</v>
      </c>
      <c r="H478" s="58">
        <f t="shared" si="113"/>
        <v>2366.6778093877583</v>
      </c>
      <c r="I478" s="60">
        <f t="shared" si="114"/>
        <v>2365.6779842259352</v>
      </c>
      <c r="J478" s="5">
        <f t="shared" si="122"/>
        <v>1.5859812327815796E-2</v>
      </c>
      <c r="K478" s="106">
        <f t="shared" si="115"/>
        <v>2365.6621244136072</v>
      </c>
      <c r="L478" s="5">
        <f t="shared" si="116"/>
        <v>45650.182014809376</v>
      </c>
      <c r="M478" s="5">
        <f t="shared" si="117"/>
        <v>2.3656621244136073</v>
      </c>
    </row>
    <row r="479" spans="1:13" x14ac:dyDescent="0.25">
      <c r="A479" s="5">
        <f>(A459+A480)*16</f>
        <v>4.6903844971211042</v>
      </c>
      <c r="B479" s="5">
        <f t="shared" si="121"/>
        <v>4.6472504396749628</v>
      </c>
      <c r="C479" s="5">
        <f t="shared" si="119"/>
        <v>5.0000000000000711E-2</v>
      </c>
      <c r="D479" s="5">
        <f t="shared" si="118"/>
        <v>0</v>
      </c>
      <c r="E479" s="5">
        <f t="shared" si="120"/>
        <v>0</v>
      </c>
      <c r="F479" s="5">
        <f t="shared" si="111"/>
        <v>45650.182014809376</v>
      </c>
      <c r="G479" s="5">
        <f t="shared" si="112"/>
        <v>913003.64029617456</v>
      </c>
      <c r="H479" s="58">
        <f t="shared" si="113"/>
        <v>2366.6778093877583</v>
      </c>
      <c r="I479" s="60">
        <f t="shared" si="114"/>
        <v>2365.6621244136068</v>
      </c>
      <c r="J479" s="5">
        <f t="shared" si="122"/>
        <v>1.5859706001575106E-2</v>
      </c>
      <c r="K479" s="106">
        <f t="shared" si="115"/>
        <v>2365.646264707605</v>
      </c>
      <c r="L479" s="5">
        <f t="shared" si="116"/>
        <v>45649.875970062654</v>
      </c>
      <c r="M479" s="5">
        <f t="shared" si="117"/>
        <v>2.3656462647076051</v>
      </c>
    </row>
    <row r="480" spans="1:13" x14ac:dyDescent="0.25">
      <c r="A480" s="79">
        <v>0.2931415442581049</v>
      </c>
      <c r="B480" s="5">
        <f t="shared" si="121"/>
        <v>4.6903994707450316</v>
      </c>
      <c r="C480" s="5">
        <f t="shared" si="119"/>
        <v>4.3149031070068844E-2</v>
      </c>
      <c r="D480" s="5">
        <f t="shared" si="118"/>
        <v>0</v>
      </c>
      <c r="E480" s="5">
        <f t="shared" si="120"/>
        <v>0</v>
      </c>
      <c r="F480" s="5">
        <f t="shared" si="111"/>
        <v>45649.875970062654</v>
      </c>
      <c r="G480" s="5">
        <f t="shared" si="112"/>
        <v>1057958.3095604798</v>
      </c>
      <c r="H480" s="58">
        <f t="shared" si="113"/>
        <v>2366.6778093877583</v>
      </c>
      <c r="I480" s="60">
        <f t="shared" si="114"/>
        <v>2365.646264707605</v>
      </c>
      <c r="J480" s="5">
        <f t="shared" si="122"/>
        <v>1.4733052707684952E-2</v>
      </c>
      <c r="K480" s="106">
        <f t="shared" si="115"/>
        <v>2365.6315316548976</v>
      </c>
      <c r="L480" s="5">
        <f t="shared" si="116"/>
        <v>45649.591666344561</v>
      </c>
      <c r="M480" s="5">
        <f t="shared" si="117"/>
        <v>2.3656315316548975</v>
      </c>
    </row>
    <row r="481" spans="1:13" s="17" customFormat="1" x14ac:dyDescent="0.25">
      <c r="B481" s="18">
        <f t="shared" si="121"/>
        <v>4.6903994708450316</v>
      </c>
      <c r="C481" s="18">
        <f t="shared" ref="C481:C509" si="123">B481-B480</f>
        <v>1.000000082740371E-10</v>
      </c>
      <c r="D481" s="18">
        <f t="shared" si="118"/>
        <v>381251909.24384427</v>
      </c>
      <c r="E481" s="18">
        <f t="shared" ref="E481:E509" si="124">C481*D481</f>
        <v>3.8125194078876871E-2</v>
      </c>
      <c r="F481" s="18">
        <f t="shared" si="111"/>
        <v>45649.629791538639</v>
      </c>
      <c r="G481" s="18">
        <f t="shared" si="112"/>
        <v>456496260144716.44</v>
      </c>
      <c r="H481" s="58">
        <f t="shared" si="113"/>
        <v>2366.67978509352</v>
      </c>
      <c r="I481" s="60">
        <f t="shared" si="114"/>
        <v>2365.6335073606588</v>
      </c>
      <c r="J481" s="5">
        <f t="shared" si="122"/>
        <v>7.0925906389397199E-7</v>
      </c>
      <c r="K481" s="106">
        <f t="shared" si="115"/>
        <v>2365.6335066513998</v>
      </c>
      <c r="L481" s="18">
        <f t="shared" si="116"/>
        <v>45649.62977785206</v>
      </c>
      <c r="M481" s="18">
        <f t="shared" si="117"/>
        <v>2.3656335066513998</v>
      </c>
    </row>
    <row r="482" spans="1:13" s="17" customFormat="1" x14ac:dyDescent="0.25">
      <c r="B482" s="18">
        <f t="shared" si="121"/>
        <v>4.6903994711450316</v>
      </c>
      <c r="C482" s="18">
        <f t="shared" si="123"/>
        <v>3.000000248221113E-10</v>
      </c>
      <c r="D482" s="18">
        <f t="shared" si="118"/>
        <v>381251909.24384427</v>
      </c>
      <c r="E482" s="18">
        <f t="shared" si="124"/>
        <v>0.11437558223663061</v>
      </c>
      <c r="F482" s="18">
        <f t="shared" si="111"/>
        <v>45649.744153434294</v>
      </c>
      <c r="G482" s="18">
        <f t="shared" si="112"/>
        <v>152165801254526.13</v>
      </c>
      <c r="H482" s="58">
        <f t="shared" si="113"/>
        <v>2366.6857122108045</v>
      </c>
      <c r="I482" s="60">
        <f t="shared" si="114"/>
        <v>2365.6394337686838</v>
      </c>
      <c r="J482" s="5">
        <f t="shared" si="122"/>
        <v>1.2284758119749188E-6</v>
      </c>
      <c r="K482" s="106">
        <f t="shared" si="115"/>
        <v>2365.639432540208</v>
      </c>
      <c r="L482" s="18">
        <f t="shared" si="116"/>
        <v>45649.744129728395</v>
      </c>
      <c r="M482" s="18">
        <f t="shared" si="117"/>
        <v>2.3656394325402079</v>
      </c>
    </row>
    <row r="483" spans="1:13" s="17" customFormat="1" x14ac:dyDescent="0.25">
      <c r="B483" s="18">
        <f t="shared" si="121"/>
        <v>4.6903994715450317</v>
      </c>
      <c r="C483" s="18">
        <f t="shared" si="123"/>
        <v>4.000000330961484E-10</v>
      </c>
      <c r="D483" s="18">
        <f t="shared" si="118"/>
        <v>381251909.24384427</v>
      </c>
      <c r="E483" s="18">
        <f t="shared" si="124"/>
        <v>0.15250077631550749</v>
      </c>
      <c r="F483" s="18">
        <f t="shared" si="111"/>
        <v>45649.896630504707</v>
      </c>
      <c r="G483" s="18">
        <f t="shared" si="112"/>
        <v>114124732133539.09</v>
      </c>
      <c r="H483" s="58">
        <f t="shared" si="113"/>
        <v>2366.6936150338502</v>
      </c>
      <c r="I483" s="60">
        <f t="shared" si="114"/>
        <v>2365.6473353632537</v>
      </c>
      <c r="J483" s="5">
        <f t="shared" si="122"/>
        <v>1.4185264195509287E-6</v>
      </c>
      <c r="K483" s="106">
        <f t="shared" si="115"/>
        <v>2365.6473339447271</v>
      </c>
      <c r="L483" s="18">
        <f t="shared" si="116"/>
        <v>45649.896603131398</v>
      </c>
      <c r="M483" s="18">
        <f t="shared" si="117"/>
        <v>2.365647333944727</v>
      </c>
    </row>
    <row r="484" spans="1:13" s="17" customFormat="1" x14ac:dyDescent="0.25">
      <c r="B484" s="18">
        <f t="shared" si="121"/>
        <v>4.6903994717450317</v>
      </c>
      <c r="C484" s="18">
        <f t="shared" si="123"/>
        <v>2.000000165480742E-10</v>
      </c>
      <c r="D484" s="18">
        <f t="shared" si="118"/>
        <v>381251909.24384427</v>
      </c>
      <c r="E484" s="18">
        <f t="shared" si="124"/>
        <v>7.6250388157753743E-2</v>
      </c>
      <c r="F484" s="18">
        <f t="shared" si="111"/>
        <v>45649.972853519554</v>
      </c>
      <c r="G484" s="18">
        <f t="shared" si="112"/>
        <v>228249845382120.88</v>
      </c>
      <c r="H484" s="58">
        <f t="shared" si="113"/>
        <v>2366.697566445373</v>
      </c>
      <c r="I484" s="60">
        <f t="shared" si="114"/>
        <v>2365.6512853562494</v>
      </c>
      <c r="J484" s="5">
        <f t="shared" si="122"/>
        <v>1.0030513253791128E-6</v>
      </c>
      <c r="K484" s="106">
        <f t="shared" si="115"/>
        <v>2365.6512843531982</v>
      </c>
      <c r="L484" s="18">
        <f t="shared" si="116"/>
        <v>45649.972834163666</v>
      </c>
      <c r="M484" s="18">
        <f t="shared" si="117"/>
        <v>2.365651284353198</v>
      </c>
    </row>
    <row r="485" spans="1:13" s="17" customFormat="1" x14ac:dyDescent="0.25">
      <c r="B485" s="18">
        <f t="shared" si="121"/>
        <v>4.6903994807450315</v>
      </c>
      <c r="C485" s="18">
        <f t="shared" si="123"/>
        <v>8.9999998564849193E-9</v>
      </c>
      <c r="D485" s="18">
        <f t="shared" si="118"/>
        <v>381251909.24384427</v>
      </c>
      <c r="E485" s="18">
        <f t="shared" si="124"/>
        <v>3.4312671284791998</v>
      </c>
      <c r="F485" s="18">
        <f t="shared" si="111"/>
        <v>45653.404101292144</v>
      </c>
      <c r="G485" s="18">
        <f t="shared" si="112"/>
        <v>5072600536587.4248</v>
      </c>
      <c r="H485" s="58">
        <f t="shared" si="113"/>
        <v>2366.8753799463566</v>
      </c>
      <c r="I485" s="60">
        <f t="shared" si="114"/>
        <v>2365.8290978541818</v>
      </c>
      <c r="J485" s="5">
        <f t="shared" si="122"/>
        <v>6.7291782692806912E-6</v>
      </c>
      <c r="K485" s="106">
        <f t="shared" si="115"/>
        <v>2365.8290911250033</v>
      </c>
      <c r="L485" s="18">
        <f t="shared" si="116"/>
        <v>45653.403971439191</v>
      </c>
      <c r="M485" s="18">
        <f t="shared" si="117"/>
        <v>2.3658290911250033</v>
      </c>
    </row>
    <row r="486" spans="1:13" s="17" customFormat="1" x14ac:dyDescent="0.25">
      <c r="B486" s="18">
        <f t="shared" si="121"/>
        <v>4.6903995707450319</v>
      </c>
      <c r="C486" s="18">
        <f t="shared" si="123"/>
        <v>9.0000000341206032E-8</v>
      </c>
      <c r="D486" s="18">
        <f t="shared" si="118"/>
        <v>381251909.24384427</v>
      </c>
      <c r="E486" s="18">
        <f t="shared" si="124"/>
        <v>34.312671962031438</v>
      </c>
      <c r="F486" s="18">
        <f t="shared" si="111"/>
        <v>45687.716643401225</v>
      </c>
      <c r="G486" s="18">
        <f t="shared" si="112"/>
        <v>507641294113.23279</v>
      </c>
      <c r="H486" s="58">
        <f t="shared" si="113"/>
        <v>2368.6535149912875</v>
      </c>
      <c r="I486" s="60">
        <f t="shared" si="114"/>
        <v>2367.6072261699342</v>
      </c>
      <c r="J486" s="5">
        <f t="shared" si="122"/>
        <v>2.1295523757877111E-5</v>
      </c>
      <c r="K486" s="106">
        <f t="shared" si="115"/>
        <v>2367.6072048744104</v>
      </c>
      <c r="L486" s="18">
        <f t="shared" si="116"/>
        <v>45687.716232461498</v>
      </c>
      <c r="M486" s="18">
        <f t="shared" si="117"/>
        <v>2.3676072048744103</v>
      </c>
    </row>
    <row r="487" spans="1:13" s="17" customFormat="1" x14ac:dyDescent="0.25">
      <c r="B487" s="18">
        <f t="shared" si="121"/>
        <v>4.6904004707450317</v>
      </c>
      <c r="C487" s="18">
        <f t="shared" si="123"/>
        <v>8.9999999985934664E-7</v>
      </c>
      <c r="D487" s="18">
        <f t="shared" si="118"/>
        <v>381251909.24384427</v>
      </c>
      <c r="E487" s="18">
        <f t="shared" si="124"/>
        <v>343.12671826583551</v>
      </c>
      <c r="F487" s="18">
        <f t="shared" si="111"/>
        <v>46030.842950727332</v>
      </c>
      <c r="G487" s="18">
        <f t="shared" si="112"/>
        <v>51145381064.356781</v>
      </c>
      <c r="H487" s="58">
        <f t="shared" si="113"/>
        <v>2386.4348653704051</v>
      </c>
      <c r="I487" s="60">
        <f t="shared" si="114"/>
        <v>2385.388555253528</v>
      </c>
      <c r="J487" s="5">
        <f t="shared" si="122"/>
        <v>6.7848117055829566E-5</v>
      </c>
      <c r="K487" s="106">
        <f t="shared" si="115"/>
        <v>2385.3884874054111</v>
      </c>
      <c r="L487" s="18">
        <f t="shared" si="116"/>
        <v>46030.841641462219</v>
      </c>
      <c r="M487" s="18">
        <f t="shared" si="117"/>
        <v>2.385388487405411</v>
      </c>
    </row>
    <row r="488" spans="1:13" s="17" customFormat="1" x14ac:dyDescent="0.25">
      <c r="A488" s="18">
        <v>7.4868119641229509E-6</v>
      </c>
      <c r="B488" s="18">
        <f t="shared" si="121"/>
        <v>4.6904069575569958</v>
      </c>
      <c r="C488" s="18">
        <f t="shared" si="123"/>
        <v>6.4868119640237865E-6</v>
      </c>
      <c r="D488" s="18">
        <f t="shared" si="118"/>
        <v>381251909.24384427</v>
      </c>
      <c r="E488" s="18">
        <f t="shared" si="124"/>
        <v>2473.1094461898797</v>
      </c>
      <c r="F488" s="18">
        <f t="shared" si="111"/>
        <v>48503.951087652102</v>
      </c>
      <c r="G488" s="18">
        <f t="shared" si="112"/>
        <v>7477317264.1133528</v>
      </c>
      <c r="H488" s="58">
        <f t="shared" si="113"/>
        <v>2514.5951724746119</v>
      </c>
      <c r="I488" s="60">
        <f t="shared" si="114"/>
        <v>2513.5487945096179</v>
      </c>
      <c r="J488" s="5">
        <f t="shared" si="122"/>
        <v>1.9193774515400021E-4</v>
      </c>
      <c r="K488" s="106">
        <f t="shared" si="115"/>
        <v>2513.5486025718728</v>
      </c>
      <c r="L488" s="18">
        <f t="shared" si="116"/>
        <v>48503.947383829429</v>
      </c>
      <c r="M488" s="18">
        <f t="shared" si="117"/>
        <v>2.513548602571873</v>
      </c>
    </row>
    <row r="489" spans="1:13" x14ac:dyDescent="0.25">
      <c r="B489" s="5">
        <f t="shared" si="121"/>
        <v>4.6904094707450312</v>
      </c>
      <c r="C489" s="5">
        <f t="shared" si="123"/>
        <v>2.5131880354578584E-6</v>
      </c>
      <c r="D489" s="5">
        <f t="shared" si="118"/>
        <v>0</v>
      </c>
      <c r="E489" s="5">
        <f t="shared" si="124"/>
        <v>0</v>
      </c>
      <c r="F489" s="5">
        <f t="shared" si="111"/>
        <v>48503.947383829429</v>
      </c>
      <c r="G489" s="5">
        <f t="shared" si="112"/>
        <v>19299768540.793991</v>
      </c>
      <c r="H489" s="58">
        <f t="shared" si="113"/>
        <v>2514.5951724746119</v>
      </c>
      <c r="I489" s="60">
        <f t="shared" si="114"/>
        <v>2513.5486025718728</v>
      </c>
      <c r="J489" s="5">
        <f t="shared" si="122"/>
        <v>1.1946954029034041E-4</v>
      </c>
      <c r="K489" s="106">
        <f t="shared" si="115"/>
        <v>2513.5484831023327</v>
      </c>
      <c r="L489" s="5">
        <f t="shared" si="116"/>
        <v>48503.945078425721</v>
      </c>
      <c r="M489" s="5">
        <f t="shared" si="117"/>
        <v>2.5135484831023329</v>
      </c>
    </row>
    <row r="490" spans="1:13" x14ac:dyDescent="0.25">
      <c r="B490" s="5">
        <f t="shared" si="121"/>
        <v>4.6904194707450317</v>
      </c>
      <c r="C490" s="5">
        <f t="shared" si="123"/>
        <v>1.0000000000509601E-5</v>
      </c>
      <c r="D490" s="5">
        <f t="shared" si="118"/>
        <v>0</v>
      </c>
      <c r="E490" s="5">
        <f t="shared" si="124"/>
        <v>0</v>
      </c>
      <c r="F490" s="5">
        <f t="shared" si="111"/>
        <v>48503.945078425721</v>
      </c>
      <c r="G490" s="5">
        <f t="shared" si="112"/>
        <v>4850394507.5953951</v>
      </c>
      <c r="H490" s="58">
        <f t="shared" si="113"/>
        <v>2514.5951724746119</v>
      </c>
      <c r="I490" s="60">
        <f t="shared" si="114"/>
        <v>2513.5484831023327</v>
      </c>
      <c r="J490" s="5">
        <f t="shared" si="122"/>
        <v>2.3831132437398061E-4</v>
      </c>
      <c r="K490" s="106">
        <f t="shared" si="115"/>
        <v>2513.5482447910085</v>
      </c>
      <c r="L490" s="5">
        <f t="shared" si="116"/>
        <v>48503.940479732089</v>
      </c>
      <c r="M490" s="5">
        <f t="shared" si="117"/>
        <v>2.5135482447910085</v>
      </c>
    </row>
    <row r="491" spans="1:13" x14ac:dyDescent="0.25">
      <c r="B491" s="5">
        <f t="shared" si="121"/>
        <v>4.6904494707450315</v>
      </c>
      <c r="C491" s="5">
        <f t="shared" si="123"/>
        <v>2.9999999999752447E-5</v>
      </c>
      <c r="D491" s="5">
        <f t="shared" si="118"/>
        <v>0</v>
      </c>
      <c r="E491" s="5">
        <f t="shared" si="124"/>
        <v>0</v>
      </c>
      <c r="F491" s="5">
        <f t="shared" si="111"/>
        <v>48503.940479732089</v>
      </c>
      <c r="G491" s="5">
        <f t="shared" si="112"/>
        <v>1616798016.004411</v>
      </c>
      <c r="H491" s="58">
        <f t="shared" si="113"/>
        <v>2514.5951724746119</v>
      </c>
      <c r="I491" s="60">
        <f t="shared" si="114"/>
        <v>2513.5482447910085</v>
      </c>
      <c r="J491" s="5">
        <f t="shared" si="122"/>
        <v>4.1276728268777729E-4</v>
      </c>
      <c r="K491" s="106">
        <f t="shared" si="115"/>
        <v>2513.5478320237257</v>
      </c>
      <c r="L491" s="5">
        <f t="shared" si="116"/>
        <v>48503.932514561835</v>
      </c>
      <c r="M491" s="5">
        <f t="shared" si="117"/>
        <v>2.5135478320237259</v>
      </c>
    </row>
    <row r="492" spans="1:13" x14ac:dyDescent="0.25">
      <c r="B492" s="5">
        <f t="shared" si="121"/>
        <v>4.6904794707450312</v>
      </c>
      <c r="C492" s="5">
        <f t="shared" si="123"/>
        <v>2.9999999999752447E-5</v>
      </c>
      <c r="D492" s="5">
        <f t="shared" si="118"/>
        <v>0</v>
      </c>
      <c r="E492" s="5">
        <f t="shared" si="124"/>
        <v>0</v>
      </c>
      <c r="F492" s="5">
        <f t="shared" si="111"/>
        <v>48503.932514561835</v>
      </c>
      <c r="G492" s="5">
        <f t="shared" si="112"/>
        <v>1616797750.4987359</v>
      </c>
      <c r="H492" s="58">
        <f t="shared" si="113"/>
        <v>2514.5951724746119</v>
      </c>
      <c r="I492" s="60">
        <f t="shared" si="114"/>
        <v>2513.5478320237257</v>
      </c>
      <c r="J492" s="5">
        <f t="shared" si="122"/>
        <v>4.1276721490438387E-4</v>
      </c>
      <c r="K492" s="106">
        <f t="shared" si="115"/>
        <v>2513.5474192565107</v>
      </c>
      <c r="L492" s="5">
        <f t="shared" si="116"/>
        <v>48503.92454939289</v>
      </c>
      <c r="M492" s="5">
        <f t="shared" si="117"/>
        <v>2.5135474192565108</v>
      </c>
    </row>
    <row r="493" spans="1:13" x14ac:dyDescent="0.25">
      <c r="B493" s="5">
        <f t="shared" si="121"/>
        <v>4.6904994707450314</v>
      </c>
      <c r="C493" s="5">
        <f t="shared" si="123"/>
        <v>2.0000000000131024E-5</v>
      </c>
      <c r="D493" s="5">
        <f t="shared" si="118"/>
        <v>0</v>
      </c>
      <c r="E493" s="5">
        <f t="shared" si="124"/>
        <v>0</v>
      </c>
      <c r="F493" s="5">
        <f t="shared" si="111"/>
        <v>48503.92454939289</v>
      </c>
      <c r="G493" s="5">
        <f t="shared" si="112"/>
        <v>2425196227.4537563</v>
      </c>
      <c r="H493" s="58">
        <f t="shared" si="113"/>
        <v>2514.5951724746119</v>
      </c>
      <c r="I493" s="60">
        <f t="shared" si="114"/>
        <v>2513.5474192565107</v>
      </c>
      <c r="J493" s="5">
        <f t="shared" si="122"/>
        <v>3.3702296434608392E-4</v>
      </c>
      <c r="K493" s="106">
        <f t="shared" si="115"/>
        <v>2513.5470822335465</v>
      </c>
      <c r="L493" s="5">
        <f t="shared" si="116"/>
        <v>48503.918045860744</v>
      </c>
      <c r="M493" s="5">
        <f t="shared" si="117"/>
        <v>2.5135470822335466</v>
      </c>
    </row>
    <row r="494" spans="1:13" x14ac:dyDescent="0.25">
      <c r="B494" s="5">
        <f t="shared" si="121"/>
        <v>4.6905994707450311</v>
      </c>
      <c r="C494" s="5">
        <f t="shared" si="123"/>
        <v>9.9999999999766942E-5</v>
      </c>
      <c r="D494" s="5">
        <f t="shared" si="118"/>
        <v>0</v>
      </c>
      <c r="E494" s="5">
        <f t="shared" si="124"/>
        <v>0</v>
      </c>
      <c r="F494" s="5">
        <f t="shared" ref="F494:F557" si="125">E494+L493</f>
        <v>48503.918045860744</v>
      </c>
      <c r="G494" s="5">
        <f t="shared" ref="G494:G557" si="126">F494/C494</f>
        <v>485039180.45973784</v>
      </c>
      <c r="H494" s="58">
        <f t="shared" ref="H494:H557" si="127">C494*D494/$C$9/96485/$C$3+H493</f>
        <v>2514.5951724746119</v>
      </c>
      <c r="I494" s="60">
        <f t="shared" ref="I494:I557" si="128">F494/$C$9/96485/0.0001</f>
        <v>2513.5470822335465</v>
      </c>
      <c r="J494" s="5">
        <f t="shared" si="122"/>
        <v>7.536061572075009E-4</v>
      </c>
      <c r="K494" s="106">
        <f t="shared" ref="K494:K557" si="129">I494-J494</f>
        <v>2513.5463286273894</v>
      </c>
      <c r="L494" s="5">
        <f t="shared" ref="L494:L557" si="130">K494*0.0001*$C$9*96485</f>
        <v>48503.903503522735</v>
      </c>
      <c r="M494" s="5">
        <f t="shared" ref="M494:M557" si="131">K494*0.001</f>
        <v>2.5135463286273896</v>
      </c>
    </row>
    <row r="495" spans="1:13" x14ac:dyDescent="0.25">
      <c r="B495" s="5">
        <f t="shared" si="121"/>
        <v>4.6908994707450313</v>
      </c>
      <c r="C495" s="5">
        <f t="shared" si="123"/>
        <v>3.00000000000189E-4</v>
      </c>
      <c r="D495" s="5">
        <f t="shared" ref="D495:D558" si="132">D466</f>
        <v>0</v>
      </c>
      <c r="E495" s="5">
        <f t="shared" si="124"/>
        <v>0</v>
      </c>
      <c r="F495" s="5">
        <f t="shared" si="125"/>
        <v>48503.903503522735</v>
      </c>
      <c r="G495" s="5">
        <f t="shared" si="126"/>
        <v>161679678.34497392</v>
      </c>
      <c r="H495" s="58">
        <f t="shared" si="127"/>
        <v>2514.5951724746119</v>
      </c>
      <c r="I495" s="60">
        <f t="shared" si="128"/>
        <v>2513.5463286273894</v>
      </c>
      <c r="J495" s="5">
        <f t="shared" si="122"/>
        <v>1.3052837618346392E-3</v>
      </c>
      <c r="K495" s="106">
        <f t="shared" si="129"/>
        <v>2513.5450233436277</v>
      </c>
      <c r="L495" s="5">
        <f t="shared" si="130"/>
        <v>48503.878315461989</v>
      </c>
      <c r="M495" s="5">
        <f t="shared" si="131"/>
        <v>2.5135450233436276</v>
      </c>
    </row>
    <row r="496" spans="1:13" x14ac:dyDescent="0.25">
      <c r="B496" s="5">
        <f t="shared" si="121"/>
        <v>4.6911994707450315</v>
      </c>
      <c r="C496" s="5">
        <f t="shared" si="123"/>
        <v>3.00000000000189E-4</v>
      </c>
      <c r="D496" s="5">
        <f t="shared" si="132"/>
        <v>0</v>
      </c>
      <c r="E496" s="5">
        <f t="shared" si="124"/>
        <v>0</v>
      </c>
      <c r="F496" s="5">
        <f t="shared" si="125"/>
        <v>48503.878315461989</v>
      </c>
      <c r="G496" s="5">
        <f t="shared" si="126"/>
        <v>161679594.38477144</v>
      </c>
      <c r="H496" s="58">
        <f t="shared" si="127"/>
        <v>2514.5951724746119</v>
      </c>
      <c r="I496" s="60">
        <f t="shared" si="128"/>
        <v>2513.5450233436277</v>
      </c>
      <c r="J496" s="5">
        <f t="shared" si="122"/>
        <v>1.3052830840012213E-3</v>
      </c>
      <c r="K496" s="106">
        <f t="shared" si="129"/>
        <v>2513.5437180605436</v>
      </c>
      <c r="L496" s="5">
        <f t="shared" si="130"/>
        <v>48503.85312741431</v>
      </c>
      <c r="M496" s="5">
        <f t="shared" si="131"/>
        <v>2.5135437180605438</v>
      </c>
    </row>
    <row r="497" spans="1:13" x14ac:dyDescent="0.25">
      <c r="B497" s="5">
        <f t="shared" si="121"/>
        <v>4.6913994707450319</v>
      </c>
      <c r="C497" s="5">
        <f t="shared" si="123"/>
        <v>2.0000000000042206E-4</v>
      </c>
      <c r="D497" s="5">
        <f t="shared" si="132"/>
        <v>0</v>
      </c>
      <c r="E497" s="5">
        <f t="shared" si="124"/>
        <v>0</v>
      </c>
      <c r="F497" s="5">
        <f t="shared" si="125"/>
        <v>48503.85312741431</v>
      </c>
      <c r="G497" s="5">
        <f t="shared" si="126"/>
        <v>242519265.63655975</v>
      </c>
      <c r="H497" s="58">
        <f t="shared" si="127"/>
        <v>2514.5951724746119</v>
      </c>
      <c r="I497" s="60">
        <f t="shared" si="128"/>
        <v>2513.5437180605436</v>
      </c>
      <c r="J497" s="5">
        <f t="shared" si="122"/>
        <v>1.065758621782203E-3</v>
      </c>
      <c r="K497" s="106">
        <f t="shared" si="129"/>
        <v>2513.5426523019219</v>
      </c>
      <c r="L497" s="5">
        <f t="shared" si="130"/>
        <v>48503.83256147019</v>
      </c>
      <c r="M497" s="5">
        <f t="shared" si="131"/>
        <v>2.513542652301922</v>
      </c>
    </row>
    <row r="498" spans="1:13" x14ac:dyDescent="0.25">
      <c r="B498" s="5">
        <f t="shared" si="121"/>
        <v>4.6923994707450314</v>
      </c>
      <c r="C498" s="5">
        <f t="shared" si="123"/>
        <v>9.9999999999944578E-4</v>
      </c>
      <c r="D498" s="5">
        <f t="shared" si="132"/>
        <v>0</v>
      </c>
      <c r="E498" s="5">
        <f t="shared" si="124"/>
        <v>0</v>
      </c>
      <c r="F498" s="5">
        <f t="shared" si="125"/>
        <v>48503.83256147019</v>
      </c>
      <c r="G498" s="5">
        <f t="shared" si="126"/>
        <v>48503832.56149707</v>
      </c>
      <c r="H498" s="58">
        <f t="shared" si="127"/>
        <v>2514.5951724746119</v>
      </c>
      <c r="I498" s="60">
        <f t="shared" si="128"/>
        <v>2513.5426523019219</v>
      </c>
      <c r="J498" s="5">
        <f t="shared" si="122"/>
        <v>2.3831077154549689E-3</v>
      </c>
      <c r="K498" s="106">
        <f t="shared" si="129"/>
        <v>2513.5402691942063</v>
      </c>
      <c r="L498" s="5">
        <f t="shared" si="130"/>
        <v>48503.786574640602</v>
      </c>
      <c r="M498" s="5">
        <f t="shared" si="131"/>
        <v>2.5135402691942064</v>
      </c>
    </row>
    <row r="499" spans="1:13" x14ac:dyDescent="0.25">
      <c r="B499" s="5">
        <f t="shared" si="121"/>
        <v>4.6953994707450315</v>
      </c>
      <c r="C499" s="5">
        <f t="shared" si="123"/>
        <v>3.0000000000001137E-3</v>
      </c>
      <c r="D499" s="5">
        <f t="shared" si="132"/>
        <v>0</v>
      </c>
      <c r="E499" s="5">
        <f t="shared" si="124"/>
        <v>0</v>
      </c>
      <c r="F499" s="5">
        <f t="shared" si="125"/>
        <v>48503.786574640602</v>
      </c>
      <c r="G499" s="5">
        <f t="shared" si="126"/>
        <v>16167928.858212922</v>
      </c>
      <c r="H499" s="58">
        <f t="shared" si="127"/>
        <v>2514.5951724746119</v>
      </c>
      <c r="I499" s="60">
        <f t="shared" si="128"/>
        <v>2513.5402691942063</v>
      </c>
      <c r="J499" s="5">
        <f t="shared" si="122"/>
        <v>4.1276597296112834E-3</v>
      </c>
      <c r="K499" s="106">
        <f t="shared" si="129"/>
        <v>2513.5361415344769</v>
      </c>
      <c r="L499" s="5">
        <f t="shared" si="130"/>
        <v>48503.706923190803</v>
      </c>
      <c r="M499" s="5">
        <f t="shared" si="131"/>
        <v>2.5135361415344768</v>
      </c>
    </row>
    <row r="500" spans="1:13" x14ac:dyDescent="0.25">
      <c r="B500" s="5">
        <f t="shared" si="121"/>
        <v>4.6983994707450316</v>
      </c>
      <c r="C500" s="5">
        <f t="shared" si="123"/>
        <v>3.0000000000001137E-3</v>
      </c>
      <c r="D500" s="5">
        <f t="shared" si="132"/>
        <v>0</v>
      </c>
      <c r="E500" s="5">
        <f t="shared" si="124"/>
        <v>0</v>
      </c>
      <c r="F500" s="5">
        <f t="shared" si="125"/>
        <v>48503.706923190803</v>
      </c>
      <c r="G500" s="5">
        <f t="shared" si="126"/>
        <v>16167902.307729654</v>
      </c>
      <c r="H500" s="58">
        <f t="shared" si="127"/>
        <v>2514.5951724746119</v>
      </c>
      <c r="I500" s="60">
        <f t="shared" si="128"/>
        <v>2513.5361415344769</v>
      </c>
      <c r="J500" s="5">
        <f t="shared" si="122"/>
        <v>4.1276529512934458E-3</v>
      </c>
      <c r="K500" s="106">
        <f t="shared" si="129"/>
        <v>2513.5320138815255</v>
      </c>
      <c r="L500" s="5">
        <f t="shared" si="130"/>
        <v>48503.627271871796</v>
      </c>
      <c r="M500" s="5">
        <f t="shared" si="131"/>
        <v>2.5135320138815254</v>
      </c>
    </row>
    <row r="501" spans="1:13" x14ac:dyDescent="0.25">
      <c r="B501" s="5">
        <f t="shared" si="121"/>
        <v>4.7003994707450314</v>
      </c>
      <c r="C501" s="5">
        <f t="shared" si="123"/>
        <v>1.9999999999997797E-3</v>
      </c>
      <c r="D501" s="5">
        <f t="shared" si="132"/>
        <v>0</v>
      </c>
      <c r="E501" s="5">
        <f t="shared" si="124"/>
        <v>0</v>
      </c>
      <c r="F501" s="5">
        <f t="shared" si="125"/>
        <v>48503.627271871796</v>
      </c>
      <c r="G501" s="5">
        <f t="shared" si="126"/>
        <v>24251813.63593857</v>
      </c>
      <c r="H501" s="58">
        <f t="shared" si="127"/>
        <v>2514.5951724746119</v>
      </c>
      <c r="I501" s="60">
        <f t="shared" si="128"/>
        <v>2513.532013881525</v>
      </c>
      <c r="J501" s="5">
        <f t="shared" si="122"/>
        <v>3.3702089875228356E-3</v>
      </c>
      <c r="K501" s="106">
        <f t="shared" si="129"/>
        <v>2513.5286436725373</v>
      </c>
      <c r="L501" s="5">
        <f t="shared" si="130"/>
        <v>48503.56223694895</v>
      </c>
      <c r="M501" s="5">
        <f t="shared" si="131"/>
        <v>2.5135286436725375</v>
      </c>
    </row>
    <row r="502" spans="1:13" x14ac:dyDescent="0.25">
      <c r="B502" s="5">
        <f t="shared" si="121"/>
        <v>4.7103994707450312</v>
      </c>
      <c r="C502" s="5">
        <f t="shared" si="123"/>
        <v>9.9999999999997868E-3</v>
      </c>
      <c r="D502" s="5">
        <f t="shared" si="132"/>
        <v>0</v>
      </c>
      <c r="E502" s="5">
        <f t="shared" si="124"/>
        <v>0</v>
      </c>
      <c r="F502" s="5">
        <f t="shared" si="125"/>
        <v>48503.56223694895</v>
      </c>
      <c r="G502" s="5">
        <f t="shared" si="126"/>
        <v>4850356.2236949988</v>
      </c>
      <c r="H502" s="58">
        <f t="shared" si="127"/>
        <v>2514.5951724746119</v>
      </c>
      <c r="I502" s="60">
        <f t="shared" si="128"/>
        <v>2513.5286436725373</v>
      </c>
      <c r="J502" s="5">
        <f t="shared" si="122"/>
        <v>7.5360062899956825E-3</v>
      </c>
      <c r="K502" s="106">
        <f t="shared" si="129"/>
        <v>2513.5211076662472</v>
      </c>
      <c r="L502" s="5">
        <f t="shared" si="130"/>
        <v>48503.416814635573</v>
      </c>
      <c r="M502" s="5">
        <f t="shared" si="131"/>
        <v>2.5135211076662474</v>
      </c>
    </row>
    <row r="503" spans="1:13" x14ac:dyDescent="0.25">
      <c r="B503" s="5">
        <f t="shared" si="121"/>
        <v>4.7403994707450314</v>
      </c>
      <c r="C503" s="5">
        <f t="shared" si="123"/>
        <v>3.0000000000000249E-2</v>
      </c>
      <c r="D503" s="5">
        <f t="shared" si="132"/>
        <v>0</v>
      </c>
      <c r="E503" s="5">
        <f t="shared" si="124"/>
        <v>0</v>
      </c>
      <c r="F503" s="5">
        <f t="shared" si="125"/>
        <v>48503.416814635573</v>
      </c>
      <c r="G503" s="5">
        <f t="shared" si="126"/>
        <v>1616780.5604878389</v>
      </c>
      <c r="H503" s="58">
        <f t="shared" si="127"/>
        <v>2514.5951724746119</v>
      </c>
      <c r="I503" s="60">
        <f t="shared" si="128"/>
        <v>2513.5211076662472</v>
      </c>
      <c r="J503" s="5">
        <f t="shared" si="122"/>
        <v>1.3052706645976072E-2</v>
      </c>
      <c r="K503" s="106">
        <f t="shared" si="129"/>
        <v>2513.5080549596014</v>
      </c>
      <c r="L503" s="5">
        <f t="shared" si="130"/>
        <v>48503.164936555433</v>
      </c>
      <c r="M503" s="5">
        <f t="shared" si="131"/>
        <v>2.5135080549596016</v>
      </c>
    </row>
    <row r="504" spans="1:13" x14ac:dyDescent="0.25">
      <c r="B504" s="5">
        <f t="shared" si="121"/>
        <v>4.7703994707450317</v>
      </c>
      <c r="C504" s="5">
        <f t="shared" si="123"/>
        <v>3.0000000000000249E-2</v>
      </c>
      <c r="D504" s="5">
        <f t="shared" si="132"/>
        <v>0</v>
      </c>
      <c r="E504" s="5">
        <f t="shared" si="124"/>
        <v>0</v>
      </c>
      <c r="F504" s="5">
        <f t="shared" si="125"/>
        <v>48503.164936555433</v>
      </c>
      <c r="G504" s="5">
        <f t="shared" si="126"/>
        <v>1616772.1645518343</v>
      </c>
      <c r="H504" s="58">
        <f t="shared" si="127"/>
        <v>2514.5951724746119</v>
      </c>
      <c r="I504" s="60">
        <f t="shared" si="128"/>
        <v>2513.5080549596014</v>
      </c>
      <c r="J504" s="5">
        <f t="shared" si="122"/>
        <v>1.3052638863314425E-2</v>
      </c>
      <c r="K504" s="106">
        <f t="shared" si="129"/>
        <v>2513.495002320738</v>
      </c>
      <c r="L504" s="5">
        <f t="shared" si="130"/>
        <v>48502.913059783285</v>
      </c>
      <c r="M504" s="5">
        <f t="shared" si="131"/>
        <v>2.5134950023207381</v>
      </c>
    </row>
    <row r="505" spans="1:13" x14ac:dyDescent="0.25">
      <c r="B505" s="5">
        <f t="shared" si="121"/>
        <v>4.7903994707450313</v>
      </c>
      <c r="C505" s="5">
        <f t="shared" si="123"/>
        <v>1.9999999999999574E-2</v>
      </c>
      <c r="D505" s="5">
        <f t="shared" si="132"/>
        <v>0</v>
      </c>
      <c r="E505" s="5">
        <f t="shared" si="124"/>
        <v>0</v>
      </c>
      <c r="F505" s="5">
        <f t="shared" si="125"/>
        <v>48502.913059783285</v>
      </c>
      <c r="G505" s="5">
        <f t="shared" si="126"/>
        <v>2425145.6529892161</v>
      </c>
      <c r="H505" s="58">
        <f t="shared" si="127"/>
        <v>2514.5951724746119</v>
      </c>
      <c r="I505" s="60">
        <f t="shared" si="128"/>
        <v>2513.495002320738</v>
      </c>
      <c r="J505" s="5">
        <f t="shared" si="122"/>
        <v>1.0657379659956352E-2</v>
      </c>
      <c r="K505" s="106">
        <f t="shared" si="129"/>
        <v>2513.4843449410782</v>
      </c>
      <c r="L505" s="5">
        <f t="shared" si="130"/>
        <v>48502.707404327986</v>
      </c>
      <c r="M505" s="5">
        <f t="shared" si="131"/>
        <v>2.5134843449410784</v>
      </c>
    </row>
    <row r="506" spans="1:13" x14ac:dyDescent="0.25">
      <c r="B506" s="5">
        <f t="shared" si="121"/>
        <v>4.840399470745032</v>
      </c>
      <c r="C506" s="5">
        <f t="shared" si="123"/>
        <v>5.0000000000000711E-2</v>
      </c>
      <c r="D506" s="5">
        <f t="shared" si="132"/>
        <v>0</v>
      </c>
      <c r="E506" s="5">
        <f t="shared" si="124"/>
        <v>0</v>
      </c>
      <c r="F506" s="5">
        <f t="shared" si="125"/>
        <v>48502.707404327986</v>
      </c>
      <c r="G506" s="5">
        <f t="shared" si="126"/>
        <v>970054.14808654599</v>
      </c>
      <c r="H506" s="58">
        <f t="shared" si="127"/>
        <v>2514.5951724746119</v>
      </c>
      <c r="I506" s="60">
        <f t="shared" si="128"/>
        <v>2513.4843449410782</v>
      </c>
      <c r="J506" s="5">
        <f t="shared" si="122"/>
        <v>1.6850725358849902E-2</v>
      </c>
      <c r="K506" s="106">
        <f t="shared" si="129"/>
        <v>2513.4674942157194</v>
      </c>
      <c r="L506" s="5">
        <f t="shared" si="130"/>
        <v>48502.382235880737</v>
      </c>
      <c r="M506" s="5">
        <f t="shared" si="131"/>
        <v>2.5134674942157194</v>
      </c>
    </row>
    <row r="507" spans="1:13" x14ac:dyDescent="0.25">
      <c r="A507" t="s">
        <v>252</v>
      </c>
      <c r="B507" s="5">
        <f t="shared" si="121"/>
        <v>4.8903994707450318</v>
      </c>
      <c r="C507" s="5">
        <f t="shared" si="123"/>
        <v>4.9999999999999822E-2</v>
      </c>
      <c r="D507" s="5">
        <f t="shared" si="132"/>
        <v>0</v>
      </c>
      <c r="E507" s="5">
        <f t="shared" si="124"/>
        <v>0</v>
      </c>
      <c r="F507" s="5">
        <f t="shared" si="125"/>
        <v>48502.382235880737</v>
      </c>
      <c r="G507" s="5">
        <f t="shared" si="126"/>
        <v>970047.64471761824</v>
      </c>
      <c r="H507" s="58">
        <f t="shared" si="127"/>
        <v>2514.5951724746119</v>
      </c>
      <c r="I507" s="60">
        <f t="shared" si="128"/>
        <v>2513.4674942157189</v>
      </c>
      <c r="J507" s="5">
        <f t="shared" si="122"/>
        <v>1.6850612389399316E-2</v>
      </c>
      <c r="K507" s="106">
        <f t="shared" si="129"/>
        <v>2513.4506436033294</v>
      </c>
      <c r="L507" s="5">
        <f t="shared" si="130"/>
        <v>48502.057069613445</v>
      </c>
      <c r="M507" s="5">
        <f t="shared" si="131"/>
        <v>2.5134506436033295</v>
      </c>
    </row>
    <row r="508" spans="1:13" x14ac:dyDescent="0.25">
      <c r="A508" s="5">
        <f>(A488+A509)*17</f>
        <v>4.983533528191173</v>
      </c>
      <c r="B508" s="5">
        <f t="shared" si="121"/>
        <v>4.9403994707450316</v>
      </c>
      <c r="C508" s="5">
        <f t="shared" si="123"/>
        <v>4.9999999999999822E-2</v>
      </c>
      <c r="D508" s="5">
        <f t="shared" si="132"/>
        <v>0</v>
      </c>
      <c r="E508" s="5">
        <f t="shared" si="124"/>
        <v>0</v>
      </c>
      <c r="F508" s="5">
        <f t="shared" si="125"/>
        <v>48502.057069613445</v>
      </c>
      <c r="G508" s="5">
        <f t="shared" si="126"/>
        <v>970041.14139227231</v>
      </c>
      <c r="H508" s="58">
        <f t="shared" si="127"/>
        <v>2514.5951724746119</v>
      </c>
      <c r="I508" s="60">
        <f t="shared" si="128"/>
        <v>2513.4506436033294</v>
      </c>
      <c r="J508" s="5">
        <f t="shared" si="122"/>
        <v>1.6850499420706246E-2</v>
      </c>
      <c r="K508" s="106">
        <f t="shared" si="129"/>
        <v>2513.4337931039086</v>
      </c>
      <c r="L508" s="5">
        <f t="shared" si="130"/>
        <v>48501.731905526125</v>
      </c>
      <c r="M508" s="5">
        <f t="shared" si="131"/>
        <v>2.5134337931039088</v>
      </c>
    </row>
    <row r="509" spans="1:13" x14ac:dyDescent="0.25">
      <c r="A509" s="79">
        <v>0.2931415442581049</v>
      </c>
      <c r="B509" s="5">
        <f t="shared" si="121"/>
        <v>4.9835485018151005</v>
      </c>
      <c r="C509" s="5">
        <f t="shared" si="123"/>
        <v>4.3149031070068844E-2</v>
      </c>
      <c r="D509" s="5">
        <f t="shared" si="132"/>
        <v>0</v>
      </c>
      <c r="E509" s="5">
        <f t="shared" si="124"/>
        <v>0</v>
      </c>
      <c r="F509" s="5">
        <f t="shared" si="125"/>
        <v>48501.731905526125</v>
      </c>
      <c r="G509" s="5">
        <f t="shared" si="126"/>
        <v>1124051.4723671346</v>
      </c>
      <c r="H509" s="58">
        <f t="shared" si="127"/>
        <v>2514.5951724746119</v>
      </c>
      <c r="I509" s="60">
        <f t="shared" si="128"/>
        <v>2513.4337931039086</v>
      </c>
      <c r="J509" s="5">
        <f t="shared" si="122"/>
        <v>1.5653461425541318E-2</v>
      </c>
      <c r="K509" s="106">
        <f t="shared" si="129"/>
        <v>2513.4181396424829</v>
      </c>
      <c r="L509" s="5">
        <f t="shared" si="130"/>
        <v>48501.429840680998</v>
      </c>
      <c r="M509" s="5">
        <f t="shared" si="131"/>
        <v>2.5134181396424831</v>
      </c>
    </row>
    <row r="510" spans="1:13" s="17" customFormat="1" x14ac:dyDescent="0.25">
      <c r="B510" s="18">
        <f t="shared" si="121"/>
        <v>4.9835485019151005</v>
      </c>
      <c r="C510" s="18">
        <f t="shared" ref="C510:C538" si="133">B510-B509</f>
        <v>1.000000082740371E-10</v>
      </c>
      <c r="D510" s="18">
        <f t="shared" si="132"/>
        <v>381251909.24384427</v>
      </c>
      <c r="E510" s="18">
        <f t="shared" ref="E510:E538" si="134">C510*D510</f>
        <v>3.8125194078876871E-2</v>
      </c>
      <c r="F510" s="18">
        <f t="shared" si="125"/>
        <v>48501.467965875076</v>
      </c>
      <c r="G510" s="18">
        <f t="shared" si="126"/>
        <v>485014639528459.56</v>
      </c>
      <c r="H510" s="58">
        <f t="shared" si="127"/>
        <v>2514.5971481803736</v>
      </c>
      <c r="I510" s="60">
        <f t="shared" si="128"/>
        <v>2513.4201153482441</v>
      </c>
      <c r="J510" s="5">
        <f t="shared" si="122"/>
        <v>7.5356812145136464E-7</v>
      </c>
      <c r="K510" s="106">
        <f t="shared" si="129"/>
        <v>2513.4201145946759</v>
      </c>
      <c r="L510" s="18">
        <f t="shared" si="130"/>
        <v>48501.467951333463</v>
      </c>
      <c r="M510" s="18">
        <f t="shared" si="131"/>
        <v>2.513420114594676</v>
      </c>
    </row>
    <row r="511" spans="1:13" s="17" customFormat="1" x14ac:dyDescent="0.25">
      <c r="B511" s="18">
        <f t="shared" si="121"/>
        <v>4.9835485022151005</v>
      </c>
      <c r="C511" s="18">
        <f t="shared" si="133"/>
        <v>3.000000248221113E-10</v>
      </c>
      <c r="D511" s="18">
        <f t="shared" si="132"/>
        <v>381251909.24384427</v>
      </c>
      <c r="E511" s="18">
        <f t="shared" si="134"/>
        <v>0.11437558223663061</v>
      </c>
      <c r="F511" s="18">
        <f t="shared" si="125"/>
        <v>48501.582326915697</v>
      </c>
      <c r="G511" s="18">
        <f t="shared" si="126"/>
        <v>161671927712923.72</v>
      </c>
      <c r="H511" s="58">
        <f t="shared" si="127"/>
        <v>2514.6030752976581</v>
      </c>
      <c r="I511" s="60">
        <f t="shared" si="128"/>
        <v>2513.4260417119604</v>
      </c>
      <c r="J511" s="5">
        <f t="shared" si="122"/>
        <v>1.3052213508768072E-6</v>
      </c>
      <c r="K511" s="106">
        <f t="shared" si="129"/>
        <v>2513.426040406739</v>
      </c>
      <c r="L511" s="18">
        <f t="shared" si="130"/>
        <v>48501.582301728849</v>
      </c>
      <c r="M511" s="18">
        <f t="shared" si="131"/>
        <v>2.5134260404067392</v>
      </c>
    </row>
    <row r="512" spans="1:13" s="17" customFormat="1" x14ac:dyDescent="0.25">
      <c r="B512" s="18">
        <f t="shared" si="121"/>
        <v>4.9835485026151005</v>
      </c>
      <c r="C512" s="18">
        <f t="shared" si="133"/>
        <v>4.000000330961484E-10</v>
      </c>
      <c r="D512" s="18">
        <f t="shared" si="132"/>
        <v>381251909.24384427</v>
      </c>
      <c r="E512" s="18">
        <f t="shared" si="134"/>
        <v>0.15250077631550749</v>
      </c>
      <c r="F512" s="18">
        <f t="shared" si="125"/>
        <v>48501.734802505161</v>
      </c>
      <c r="G512" s="18">
        <f t="shared" si="126"/>
        <v>121254326973634.91</v>
      </c>
      <c r="H512" s="58">
        <f t="shared" si="127"/>
        <v>2514.6109781207037</v>
      </c>
      <c r="I512" s="60">
        <f t="shared" si="128"/>
        <v>2513.4339432297847</v>
      </c>
      <c r="J512" s="5">
        <f t="shared" si="122"/>
        <v>1.5071445345931258E-6</v>
      </c>
      <c r="K512" s="106">
        <f t="shared" si="129"/>
        <v>2513.4339417226402</v>
      </c>
      <c r="L512" s="18">
        <f t="shared" si="130"/>
        <v>48501.734773421791</v>
      </c>
      <c r="M512" s="18">
        <f t="shared" si="131"/>
        <v>2.5134339417226403</v>
      </c>
    </row>
    <row r="513" spans="1:13" s="17" customFormat="1" x14ac:dyDescent="0.25">
      <c r="B513" s="18">
        <f t="shared" si="121"/>
        <v>4.9835485028151005</v>
      </c>
      <c r="C513" s="18">
        <f t="shared" si="133"/>
        <v>2.000000165480742E-10</v>
      </c>
      <c r="D513" s="18">
        <f t="shared" si="132"/>
        <v>381251909.24384427</v>
      </c>
      <c r="E513" s="18">
        <f t="shared" si="134"/>
        <v>7.6250388157753743E-2</v>
      </c>
      <c r="F513" s="18">
        <f t="shared" si="125"/>
        <v>48501.811023809947</v>
      </c>
      <c r="G513" s="18">
        <f t="shared" si="126"/>
        <v>242509035053762.22</v>
      </c>
      <c r="H513" s="58">
        <f t="shared" si="127"/>
        <v>2514.6149295322266</v>
      </c>
      <c r="I513" s="60">
        <f t="shared" si="128"/>
        <v>2513.437893134163</v>
      </c>
      <c r="J513" s="5">
        <f t="shared" si="122"/>
        <v>1.0657137954238453E-6</v>
      </c>
      <c r="K513" s="106">
        <f t="shared" si="129"/>
        <v>2513.4378920684494</v>
      </c>
      <c r="L513" s="18">
        <f t="shared" si="130"/>
        <v>48501.811003244875</v>
      </c>
      <c r="M513" s="18">
        <f t="shared" si="131"/>
        <v>2.5134378920684495</v>
      </c>
    </row>
    <row r="514" spans="1:13" s="17" customFormat="1" x14ac:dyDescent="0.25">
      <c r="B514" s="18">
        <f t="shared" si="121"/>
        <v>4.9835485118151004</v>
      </c>
      <c r="C514" s="18">
        <f t="shared" si="133"/>
        <v>8.9999998564849193E-9</v>
      </c>
      <c r="D514" s="18">
        <f t="shared" si="132"/>
        <v>381251909.24384427</v>
      </c>
      <c r="E514" s="18">
        <f t="shared" si="134"/>
        <v>3.4312671284791998</v>
      </c>
      <c r="F514" s="18">
        <f t="shared" si="125"/>
        <v>48505.242270373354</v>
      </c>
      <c r="G514" s="18">
        <f t="shared" si="126"/>
        <v>5389471449315.9756</v>
      </c>
      <c r="H514" s="58">
        <f t="shared" si="127"/>
        <v>2514.7927430332102</v>
      </c>
      <c r="I514" s="60">
        <f t="shared" si="128"/>
        <v>2513.615705569433</v>
      </c>
      <c r="J514" s="5">
        <f t="shared" si="122"/>
        <v>7.1495308763350969E-6</v>
      </c>
      <c r="K514" s="106">
        <f t="shared" si="129"/>
        <v>2513.6156984199019</v>
      </c>
      <c r="L514" s="18">
        <f t="shared" si="130"/>
        <v>48505.24213240885</v>
      </c>
      <c r="M514" s="18">
        <f t="shared" si="131"/>
        <v>2.5136156984199021</v>
      </c>
    </row>
    <row r="515" spans="1:13" s="17" customFormat="1" x14ac:dyDescent="0.25">
      <c r="B515" s="18">
        <f t="shared" si="121"/>
        <v>4.9835486018151007</v>
      </c>
      <c r="C515" s="18">
        <f t="shared" si="133"/>
        <v>9.0000000341206032E-8</v>
      </c>
      <c r="D515" s="18">
        <f t="shared" si="132"/>
        <v>381251909.24384427</v>
      </c>
      <c r="E515" s="18">
        <f t="shared" si="134"/>
        <v>34.312671962031438</v>
      </c>
      <c r="F515" s="18">
        <f t="shared" si="125"/>
        <v>48539.554804370884</v>
      </c>
      <c r="G515" s="18">
        <f t="shared" si="126"/>
        <v>539328384670.54205</v>
      </c>
      <c r="H515" s="58">
        <f t="shared" si="127"/>
        <v>2516.570878078141</v>
      </c>
      <c r="I515" s="60">
        <f t="shared" si="128"/>
        <v>2515.3938334648328</v>
      </c>
      <c r="J515" s="5">
        <f t="shared" si="122"/>
        <v>2.2624795425896037E-5</v>
      </c>
      <c r="K515" s="106">
        <f t="shared" si="129"/>
        <v>2515.3938108400375</v>
      </c>
      <c r="L515" s="18">
        <f t="shared" si="130"/>
        <v>48539.554367780205</v>
      </c>
      <c r="M515" s="18">
        <f t="shared" si="131"/>
        <v>2.5153938108400378</v>
      </c>
    </row>
    <row r="516" spans="1:13" s="17" customFormat="1" x14ac:dyDescent="0.25">
      <c r="B516" s="18">
        <f t="shared" si="121"/>
        <v>4.9835495018151006</v>
      </c>
      <c r="C516" s="18">
        <f t="shared" si="133"/>
        <v>8.9999999985934664E-7</v>
      </c>
      <c r="D516" s="18">
        <f t="shared" si="132"/>
        <v>381251909.24384427</v>
      </c>
      <c r="E516" s="18">
        <f t="shared" si="134"/>
        <v>343.12671826583551</v>
      </c>
      <c r="F516" s="18">
        <f t="shared" si="125"/>
        <v>48882.681086046039</v>
      </c>
      <c r="G516" s="18">
        <f t="shared" si="126"/>
        <v>54314090104.095001</v>
      </c>
      <c r="H516" s="58">
        <f t="shared" si="127"/>
        <v>2534.3522284572587</v>
      </c>
      <c r="I516" s="60">
        <f t="shared" si="128"/>
        <v>2533.1751612191556</v>
      </c>
      <c r="J516" s="5">
        <f t="shared" si="122"/>
        <v>7.2051643109795213E-5</v>
      </c>
      <c r="K516" s="106">
        <f t="shared" si="129"/>
        <v>2533.1750891675124</v>
      </c>
      <c r="L516" s="18">
        <f t="shared" si="130"/>
        <v>48882.679695665487</v>
      </c>
      <c r="M516" s="18">
        <f t="shared" si="131"/>
        <v>2.5331750891675124</v>
      </c>
    </row>
    <row r="517" spans="1:13" s="17" customFormat="1" x14ac:dyDescent="0.25">
      <c r="A517" s="18">
        <v>7.4868119641229509E-6</v>
      </c>
      <c r="B517" s="18">
        <f t="shared" si="121"/>
        <v>4.9835559886270646</v>
      </c>
      <c r="C517" s="18">
        <f t="shared" si="133"/>
        <v>6.4868119640237865E-6</v>
      </c>
      <c r="D517" s="18">
        <f t="shared" si="132"/>
        <v>381251909.24384427</v>
      </c>
      <c r="E517" s="18">
        <f t="shared" si="134"/>
        <v>2473.1094461898797</v>
      </c>
      <c r="F517" s="18">
        <f t="shared" si="125"/>
        <v>51355.78914185537</v>
      </c>
      <c r="G517" s="18">
        <f t="shared" si="126"/>
        <v>7916953570.826067</v>
      </c>
      <c r="H517" s="58">
        <f t="shared" si="127"/>
        <v>2662.5125355614655</v>
      </c>
      <c r="I517" s="60">
        <f t="shared" si="128"/>
        <v>2661.3353962717192</v>
      </c>
      <c r="J517" s="5">
        <f t="shared" si="122"/>
        <v>2.0322291581316939E-4</v>
      </c>
      <c r="K517" s="106">
        <f t="shared" si="129"/>
        <v>2661.3351930488034</v>
      </c>
      <c r="L517" s="18">
        <f t="shared" si="130"/>
        <v>51355.785220262755</v>
      </c>
      <c r="M517" s="18">
        <f t="shared" si="131"/>
        <v>2.6613351930488034</v>
      </c>
    </row>
    <row r="518" spans="1:13" x14ac:dyDescent="0.25">
      <c r="B518" s="5">
        <f t="shared" si="121"/>
        <v>4.983558501815101</v>
      </c>
      <c r="C518" s="5">
        <f t="shared" si="133"/>
        <v>2.5131880363460368E-6</v>
      </c>
      <c r="D518" s="5">
        <f t="shared" si="132"/>
        <v>0</v>
      </c>
      <c r="E518" s="5">
        <f t="shared" si="134"/>
        <v>0</v>
      </c>
      <c r="F518" s="5">
        <f t="shared" si="125"/>
        <v>51355.785220262755</v>
      </c>
      <c r="G518" s="5">
        <f t="shared" si="126"/>
        <v>20434517623.651325</v>
      </c>
      <c r="H518" s="58">
        <f t="shared" si="127"/>
        <v>2662.5125355614655</v>
      </c>
      <c r="I518" s="60">
        <f t="shared" si="128"/>
        <v>2661.3351930488034</v>
      </c>
      <c r="J518" s="5">
        <f t="shared" si="122"/>
        <v>1.2649387077811081E-4</v>
      </c>
      <c r="K518" s="106">
        <f t="shared" si="129"/>
        <v>2661.3350665549324</v>
      </c>
      <c r="L518" s="5">
        <f t="shared" si="130"/>
        <v>51355.782779310532</v>
      </c>
      <c r="M518" s="5">
        <f t="shared" si="131"/>
        <v>2.6613350665549325</v>
      </c>
    </row>
    <row r="519" spans="1:13" x14ac:dyDescent="0.25">
      <c r="B519" s="5">
        <f t="shared" si="121"/>
        <v>4.9835685018151006</v>
      </c>
      <c r="C519" s="5">
        <f t="shared" si="133"/>
        <v>9.9999999996214228E-6</v>
      </c>
      <c r="D519" s="5">
        <f t="shared" si="132"/>
        <v>0</v>
      </c>
      <c r="E519" s="5">
        <f t="shared" si="134"/>
        <v>0</v>
      </c>
      <c r="F519" s="5">
        <f t="shared" si="125"/>
        <v>51355.782779310532</v>
      </c>
      <c r="G519" s="5">
        <f t="shared" si="126"/>
        <v>5135578278.125474</v>
      </c>
      <c r="H519" s="58">
        <f t="shared" si="127"/>
        <v>2662.5125355614655</v>
      </c>
      <c r="I519" s="60">
        <f t="shared" si="128"/>
        <v>2661.3350665549324</v>
      </c>
      <c r="J519" s="5">
        <f t="shared" si="122"/>
        <v>2.5232307574296972E-4</v>
      </c>
      <c r="K519" s="106">
        <f t="shared" si="129"/>
        <v>2661.3348142318569</v>
      </c>
      <c r="L519" s="5">
        <f t="shared" si="130"/>
        <v>51355.777910232144</v>
      </c>
      <c r="M519" s="5">
        <f t="shared" si="131"/>
        <v>2.6613348142318567</v>
      </c>
    </row>
    <row r="520" spans="1:13" x14ac:dyDescent="0.25">
      <c r="B520" s="5">
        <f t="shared" si="121"/>
        <v>4.9835985018151003</v>
      </c>
      <c r="C520" s="5">
        <f t="shared" si="133"/>
        <v>2.9999999999752447E-5</v>
      </c>
      <c r="D520" s="5">
        <f t="shared" si="132"/>
        <v>0</v>
      </c>
      <c r="E520" s="5">
        <f t="shared" si="134"/>
        <v>0</v>
      </c>
      <c r="F520" s="5">
        <f t="shared" si="125"/>
        <v>51355.777910232144</v>
      </c>
      <c r="G520" s="5">
        <f t="shared" si="126"/>
        <v>1711859263.6885307</v>
      </c>
      <c r="H520" s="58">
        <f t="shared" si="127"/>
        <v>2662.5125355614655</v>
      </c>
      <c r="I520" s="60">
        <f t="shared" si="128"/>
        <v>2661.3348142318569</v>
      </c>
      <c r="J520" s="5">
        <f t="shared" si="122"/>
        <v>4.3703634567961164E-4</v>
      </c>
      <c r="K520" s="106">
        <f t="shared" si="129"/>
        <v>2661.334377195511</v>
      </c>
      <c r="L520" s="5">
        <f t="shared" si="130"/>
        <v>51355.769476741778</v>
      </c>
      <c r="M520" s="5">
        <f t="shared" si="131"/>
        <v>2.6613343771955109</v>
      </c>
    </row>
    <row r="521" spans="1:13" x14ac:dyDescent="0.25">
      <c r="B521" s="5">
        <f t="shared" si="121"/>
        <v>4.983628501815101</v>
      </c>
      <c r="C521" s="5">
        <f t="shared" si="133"/>
        <v>3.0000000000640625E-5</v>
      </c>
      <c r="D521" s="5">
        <f t="shared" si="132"/>
        <v>0</v>
      </c>
      <c r="E521" s="5">
        <f t="shared" si="134"/>
        <v>0</v>
      </c>
      <c r="F521" s="5">
        <f t="shared" si="125"/>
        <v>51355.769476741778</v>
      </c>
      <c r="G521" s="5">
        <f t="shared" si="126"/>
        <v>1711858982.5215039</v>
      </c>
      <c r="H521" s="58">
        <f t="shared" si="127"/>
        <v>2662.5125355614655</v>
      </c>
      <c r="I521" s="60">
        <f t="shared" si="128"/>
        <v>2661.334377195511</v>
      </c>
      <c r="J521" s="5">
        <f t="shared" si="122"/>
        <v>4.370362739172955E-4</v>
      </c>
      <c r="K521" s="106">
        <f t="shared" si="129"/>
        <v>2661.333940159237</v>
      </c>
      <c r="L521" s="5">
        <f t="shared" si="130"/>
        <v>51355.761043252802</v>
      </c>
      <c r="M521" s="5">
        <f t="shared" si="131"/>
        <v>2.6613339401592371</v>
      </c>
    </row>
    <row r="522" spans="1:13" x14ac:dyDescent="0.25">
      <c r="B522" s="5">
        <f t="shared" si="121"/>
        <v>4.9836485018151002</v>
      </c>
      <c r="C522" s="5">
        <f t="shared" si="133"/>
        <v>1.9999999999242846E-5</v>
      </c>
      <c r="D522" s="5">
        <f t="shared" si="132"/>
        <v>0</v>
      </c>
      <c r="E522" s="5">
        <f t="shared" si="134"/>
        <v>0</v>
      </c>
      <c r="F522" s="5">
        <f t="shared" si="125"/>
        <v>51355.761043252802</v>
      </c>
      <c r="G522" s="5">
        <f t="shared" si="126"/>
        <v>2567788052.2598505</v>
      </c>
      <c r="H522" s="58">
        <f t="shared" si="127"/>
        <v>2662.5125355614655</v>
      </c>
      <c r="I522" s="60">
        <f t="shared" si="128"/>
        <v>2661.333940159237</v>
      </c>
      <c r="J522" s="5">
        <f t="shared" si="122"/>
        <v>3.5683856478534198E-4</v>
      </c>
      <c r="K522" s="106">
        <f t="shared" si="129"/>
        <v>2661.3335833206725</v>
      </c>
      <c r="L522" s="5">
        <f t="shared" si="130"/>
        <v>51355.754157339019</v>
      </c>
      <c r="M522" s="5">
        <f t="shared" si="131"/>
        <v>2.6613335833206726</v>
      </c>
    </row>
    <row r="523" spans="1:13" x14ac:dyDescent="0.25">
      <c r="B523" s="5">
        <f t="shared" ref="B523:B538" si="135">$B$393+B146</f>
        <v>4.9837485018151009</v>
      </c>
      <c r="C523" s="5">
        <f t="shared" si="133"/>
        <v>1.0000000000065512E-4</v>
      </c>
      <c r="D523" s="5">
        <f t="shared" si="132"/>
        <v>0</v>
      </c>
      <c r="E523" s="5">
        <f t="shared" si="134"/>
        <v>0</v>
      </c>
      <c r="F523" s="5">
        <f t="shared" si="125"/>
        <v>51355.754157339019</v>
      </c>
      <c r="G523" s="5">
        <f t="shared" si="126"/>
        <v>513557541.57002574</v>
      </c>
      <c r="H523" s="58">
        <f t="shared" si="127"/>
        <v>2662.5125355614655</v>
      </c>
      <c r="I523" s="60">
        <f t="shared" si="128"/>
        <v>2661.3335833206725</v>
      </c>
      <c r="J523" s="5">
        <f t="shared" si="122"/>
        <v>7.9791518088465096E-4</v>
      </c>
      <c r="K523" s="106">
        <f t="shared" si="129"/>
        <v>2661.3327854054914</v>
      </c>
      <c r="L523" s="5">
        <f t="shared" si="130"/>
        <v>51355.738759969769</v>
      </c>
      <c r="M523" s="5">
        <f t="shared" si="131"/>
        <v>2.6613327854054916</v>
      </c>
    </row>
    <row r="524" spans="1:13" x14ac:dyDescent="0.25">
      <c r="B524" s="5">
        <f t="shared" si="135"/>
        <v>4.9840485018151011</v>
      </c>
      <c r="C524" s="5">
        <f t="shared" si="133"/>
        <v>3.00000000000189E-4</v>
      </c>
      <c r="D524" s="5">
        <f t="shared" si="132"/>
        <v>0</v>
      </c>
      <c r="E524" s="5">
        <f t="shared" si="134"/>
        <v>0</v>
      </c>
      <c r="F524" s="5">
        <f t="shared" si="125"/>
        <v>51355.738759969769</v>
      </c>
      <c r="G524" s="5">
        <f t="shared" si="126"/>
        <v>171185795.86645806</v>
      </c>
      <c r="H524" s="58">
        <f t="shared" si="127"/>
        <v>2662.5125355614655</v>
      </c>
      <c r="I524" s="60">
        <f t="shared" si="128"/>
        <v>2661.332785405491</v>
      </c>
      <c r="J524" s="5">
        <f t="shared" si="122"/>
        <v>1.3820292190615503E-3</v>
      </c>
      <c r="K524" s="106">
        <f t="shared" si="129"/>
        <v>2661.3314033762717</v>
      </c>
      <c r="L524" s="5">
        <f t="shared" si="130"/>
        <v>51355.712090951922</v>
      </c>
      <c r="M524" s="5">
        <f t="shared" si="131"/>
        <v>2.6613314033762716</v>
      </c>
    </row>
    <row r="525" spans="1:13" x14ac:dyDescent="0.25">
      <c r="B525" s="5">
        <f t="shared" si="135"/>
        <v>4.9843485018151004</v>
      </c>
      <c r="C525" s="5">
        <f t="shared" si="133"/>
        <v>2.9999999999930083E-4</v>
      </c>
      <c r="D525" s="5">
        <f t="shared" si="132"/>
        <v>0</v>
      </c>
      <c r="E525" s="5">
        <f t="shared" si="134"/>
        <v>0</v>
      </c>
      <c r="F525" s="5">
        <f t="shared" si="125"/>
        <v>51355.712090951922</v>
      </c>
      <c r="G525" s="5">
        <f t="shared" si="126"/>
        <v>171185706.97023872</v>
      </c>
      <c r="H525" s="58">
        <f t="shared" si="127"/>
        <v>2662.5125355614655</v>
      </c>
      <c r="I525" s="60">
        <f t="shared" si="128"/>
        <v>2661.3314033762717</v>
      </c>
      <c r="J525" s="5">
        <f t="shared" si="122"/>
        <v>1.3820285013721961E-3</v>
      </c>
      <c r="K525" s="106">
        <f t="shared" si="129"/>
        <v>2661.3300213477705</v>
      </c>
      <c r="L525" s="5">
        <f t="shared" si="130"/>
        <v>51355.685421947936</v>
      </c>
      <c r="M525" s="5">
        <f t="shared" si="131"/>
        <v>2.6613300213477706</v>
      </c>
    </row>
    <row r="526" spans="1:13" x14ac:dyDescent="0.25">
      <c r="B526" s="5">
        <f t="shared" si="135"/>
        <v>4.9845485018151008</v>
      </c>
      <c r="C526" s="5">
        <f t="shared" si="133"/>
        <v>2.0000000000042206E-4</v>
      </c>
      <c r="D526" s="5">
        <f t="shared" si="132"/>
        <v>0</v>
      </c>
      <c r="E526" s="5">
        <f t="shared" si="134"/>
        <v>0</v>
      </c>
      <c r="F526" s="5">
        <f t="shared" si="125"/>
        <v>51355.685421947936</v>
      </c>
      <c r="G526" s="5">
        <f t="shared" si="126"/>
        <v>256778427.1091978</v>
      </c>
      <c r="H526" s="58">
        <f t="shared" si="127"/>
        <v>2662.5125355614655</v>
      </c>
      <c r="I526" s="60">
        <f t="shared" si="128"/>
        <v>2661.3300213477705</v>
      </c>
      <c r="J526" s="5">
        <f t="shared" si="122"/>
        <v>1.1284209601286443E-3</v>
      </c>
      <c r="K526" s="106">
        <f t="shared" si="129"/>
        <v>2661.3288929268106</v>
      </c>
      <c r="L526" s="5">
        <f t="shared" si="130"/>
        <v>51355.663646808673</v>
      </c>
      <c r="M526" s="5">
        <f t="shared" si="131"/>
        <v>2.6613288929268104</v>
      </c>
    </row>
    <row r="527" spans="1:13" x14ac:dyDescent="0.25">
      <c r="B527" s="5">
        <f t="shared" si="135"/>
        <v>4.9855485018151011</v>
      </c>
      <c r="C527" s="5">
        <f t="shared" si="133"/>
        <v>1.000000000000334E-3</v>
      </c>
      <c r="D527" s="5">
        <f t="shared" si="132"/>
        <v>0</v>
      </c>
      <c r="E527" s="5">
        <f t="shared" si="134"/>
        <v>0</v>
      </c>
      <c r="F527" s="5">
        <f t="shared" si="125"/>
        <v>51355.663646808673</v>
      </c>
      <c r="G527" s="5">
        <f t="shared" si="126"/>
        <v>51355663.646791525</v>
      </c>
      <c r="H527" s="58">
        <f t="shared" si="127"/>
        <v>2662.5125355614655</v>
      </c>
      <c r="I527" s="60">
        <f t="shared" si="128"/>
        <v>2661.3288929268106</v>
      </c>
      <c r="J527" s="5">
        <f t="shared" si="122"/>
        <v>2.5232249042170269E-3</v>
      </c>
      <c r="K527" s="106">
        <f t="shared" si="129"/>
        <v>2661.3263697019065</v>
      </c>
      <c r="L527" s="5">
        <f t="shared" si="130"/>
        <v>51355.614956137695</v>
      </c>
      <c r="M527" s="5">
        <f t="shared" si="131"/>
        <v>2.6613263697019067</v>
      </c>
    </row>
    <row r="528" spans="1:13" x14ac:dyDescent="0.25">
      <c r="B528" s="5">
        <f t="shared" si="135"/>
        <v>4.9885485018151003</v>
      </c>
      <c r="C528" s="5">
        <f t="shared" si="133"/>
        <v>2.9999999999992255E-3</v>
      </c>
      <c r="D528" s="5">
        <f t="shared" si="132"/>
        <v>0</v>
      </c>
      <c r="E528" s="5">
        <f t="shared" si="134"/>
        <v>0</v>
      </c>
      <c r="F528" s="5">
        <f t="shared" si="125"/>
        <v>51355.614956137695</v>
      </c>
      <c r="G528" s="5">
        <f t="shared" si="126"/>
        <v>17118538.318716984</v>
      </c>
      <c r="H528" s="58">
        <f t="shared" si="127"/>
        <v>2662.5125355614655</v>
      </c>
      <c r="I528" s="60">
        <f t="shared" si="128"/>
        <v>2661.3263697019065</v>
      </c>
      <c r="J528" s="5">
        <f t="shared" si="122"/>
        <v>4.3703495894621674E-3</v>
      </c>
      <c r="K528" s="106">
        <f t="shared" si="129"/>
        <v>2661.3219993523171</v>
      </c>
      <c r="L528" s="5">
        <f t="shared" si="130"/>
        <v>51355.530621501668</v>
      </c>
      <c r="M528" s="5">
        <f t="shared" si="131"/>
        <v>2.6613219993523169</v>
      </c>
    </row>
    <row r="529" spans="1:13" x14ac:dyDescent="0.25">
      <c r="B529" s="5">
        <f t="shared" si="135"/>
        <v>4.9915485018151005</v>
      </c>
      <c r="C529" s="5">
        <f t="shared" si="133"/>
        <v>3.0000000000001137E-3</v>
      </c>
      <c r="D529" s="5">
        <f t="shared" si="132"/>
        <v>0</v>
      </c>
      <c r="E529" s="5">
        <f t="shared" si="134"/>
        <v>0</v>
      </c>
      <c r="F529" s="5">
        <f t="shared" si="125"/>
        <v>51355.530621501668</v>
      </c>
      <c r="G529" s="5">
        <f t="shared" si="126"/>
        <v>17118510.207166575</v>
      </c>
      <c r="H529" s="58">
        <f t="shared" si="127"/>
        <v>2662.5125355614655</v>
      </c>
      <c r="I529" s="60">
        <f t="shared" si="128"/>
        <v>2661.3219993523171</v>
      </c>
      <c r="J529" s="5">
        <f t="shared" si="122"/>
        <v>4.3703424126070355E-3</v>
      </c>
      <c r="K529" s="106">
        <f t="shared" si="129"/>
        <v>2661.3176290099045</v>
      </c>
      <c r="L529" s="5">
        <f t="shared" si="130"/>
        <v>51355.446287004124</v>
      </c>
      <c r="M529" s="5">
        <f t="shared" si="131"/>
        <v>2.6613176290099045</v>
      </c>
    </row>
    <row r="530" spans="1:13" x14ac:dyDescent="0.25">
      <c r="B530" s="5">
        <f t="shared" si="135"/>
        <v>4.9935485018151002</v>
      </c>
      <c r="C530" s="5">
        <f t="shared" si="133"/>
        <v>1.9999999999997797E-3</v>
      </c>
      <c r="D530" s="5">
        <f t="shared" si="132"/>
        <v>0</v>
      </c>
      <c r="E530" s="5">
        <f t="shared" si="134"/>
        <v>0</v>
      </c>
      <c r="F530" s="5">
        <f t="shared" si="125"/>
        <v>51355.446287004124</v>
      </c>
      <c r="G530" s="5">
        <f t="shared" si="126"/>
        <v>25677723.143504892</v>
      </c>
      <c r="H530" s="58">
        <f t="shared" si="127"/>
        <v>2662.5125355614655</v>
      </c>
      <c r="I530" s="60">
        <f t="shared" si="128"/>
        <v>2661.3176290099045</v>
      </c>
      <c r="J530" s="5">
        <f t="shared" si="122"/>
        <v>3.5683637775082286E-3</v>
      </c>
      <c r="K530" s="106">
        <f t="shared" si="129"/>
        <v>2661.314060646127</v>
      </c>
      <c r="L530" s="5">
        <f t="shared" si="130"/>
        <v>51355.377428288317</v>
      </c>
      <c r="M530" s="5">
        <f t="shared" si="131"/>
        <v>2.6613140606461272</v>
      </c>
    </row>
    <row r="531" spans="1:13" x14ac:dyDescent="0.25">
      <c r="B531" s="5">
        <f t="shared" si="135"/>
        <v>5.0035485018151009</v>
      </c>
      <c r="C531" s="5">
        <f t="shared" si="133"/>
        <v>1.0000000000000675E-2</v>
      </c>
      <c r="D531" s="5">
        <f t="shared" si="132"/>
        <v>0</v>
      </c>
      <c r="E531" s="5">
        <f t="shared" si="134"/>
        <v>0</v>
      </c>
      <c r="F531" s="5">
        <f t="shared" si="125"/>
        <v>51355.377428288317</v>
      </c>
      <c r="G531" s="5">
        <f t="shared" si="126"/>
        <v>5135537.7428284846</v>
      </c>
      <c r="H531" s="58">
        <f t="shared" si="127"/>
        <v>2662.5125355614655</v>
      </c>
      <c r="I531" s="60">
        <f t="shared" si="128"/>
        <v>2661.314060646127</v>
      </c>
      <c r="J531" s="5">
        <f t="shared" ref="J531:J594" si="136">2*I531*($C$8/3.1415926)^(1/2)*C531^(1/2)</f>
        <v>7.9790932763672568E-3</v>
      </c>
      <c r="K531" s="106">
        <f t="shared" si="129"/>
        <v>2661.3060815528506</v>
      </c>
      <c r="L531" s="5">
        <f t="shared" si="130"/>
        <v>51355.223455725354</v>
      </c>
      <c r="M531" s="5">
        <f t="shared" si="131"/>
        <v>2.6613060815528509</v>
      </c>
    </row>
    <row r="532" spans="1:13" x14ac:dyDescent="0.25">
      <c r="B532" s="5">
        <f t="shared" si="135"/>
        <v>5.0335485018151012</v>
      </c>
      <c r="C532" s="5">
        <f t="shared" si="133"/>
        <v>3.0000000000000249E-2</v>
      </c>
      <c r="D532" s="5">
        <f t="shared" si="132"/>
        <v>0</v>
      </c>
      <c r="E532" s="5">
        <f t="shared" si="134"/>
        <v>0</v>
      </c>
      <c r="F532" s="5">
        <f t="shared" si="125"/>
        <v>51355.223455725354</v>
      </c>
      <c r="G532" s="5">
        <f t="shared" si="126"/>
        <v>1711840.7818574975</v>
      </c>
      <c r="H532" s="58">
        <f t="shared" si="127"/>
        <v>2662.5125355614655</v>
      </c>
      <c r="I532" s="60">
        <f t="shared" si="128"/>
        <v>2661.3060815528506</v>
      </c>
      <c r="J532" s="5">
        <f t="shared" si="136"/>
        <v>1.3820153517594387E-2</v>
      </c>
      <c r="K532" s="106">
        <f t="shared" si="129"/>
        <v>2661.2922613993333</v>
      </c>
      <c r="L532" s="5">
        <f t="shared" si="130"/>
        <v>51354.956768222939</v>
      </c>
      <c r="M532" s="5">
        <f t="shared" si="131"/>
        <v>2.6612922613993333</v>
      </c>
    </row>
    <row r="533" spans="1:13" x14ac:dyDescent="0.25">
      <c r="B533" s="5">
        <f t="shared" si="135"/>
        <v>5.0635485018151005</v>
      </c>
      <c r="C533" s="5">
        <f t="shared" si="133"/>
        <v>2.9999999999999361E-2</v>
      </c>
      <c r="D533" s="5">
        <f t="shared" si="132"/>
        <v>0</v>
      </c>
      <c r="E533" s="5">
        <f t="shared" si="134"/>
        <v>0</v>
      </c>
      <c r="F533" s="5">
        <f t="shared" si="125"/>
        <v>51354.956768222939</v>
      </c>
      <c r="G533" s="5">
        <f t="shared" si="126"/>
        <v>1711831.8922741346</v>
      </c>
      <c r="H533" s="58">
        <f t="shared" si="127"/>
        <v>2662.5125355614655</v>
      </c>
      <c r="I533" s="60">
        <f t="shared" si="128"/>
        <v>2661.2922613993333</v>
      </c>
      <c r="J533" s="5">
        <f t="shared" si="136"/>
        <v>1.3820081749583518E-2</v>
      </c>
      <c r="K533" s="106">
        <f t="shared" si="129"/>
        <v>2661.2784413175837</v>
      </c>
      <c r="L533" s="5">
        <f t="shared" si="130"/>
        <v>51354.690082105415</v>
      </c>
      <c r="M533" s="5">
        <f t="shared" si="131"/>
        <v>2.6612784413175836</v>
      </c>
    </row>
    <row r="534" spans="1:13" x14ac:dyDescent="0.25">
      <c r="B534" s="5">
        <f t="shared" si="135"/>
        <v>5.083548501815101</v>
      </c>
      <c r="C534" s="5">
        <f t="shared" si="133"/>
        <v>2.0000000000000462E-2</v>
      </c>
      <c r="D534" s="5">
        <f t="shared" si="132"/>
        <v>0</v>
      </c>
      <c r="E534" s="5">
        <f t="shared" si="134"/>
        <v>0</v>
      </c>
      <c r="F534" s="5">
        <f t="shared" si="125"/>
        <v>51354.690082105415</v>
      </c>
      <c r="G534" s="5">
        <f t="shared" si="126"/>
        <v>2567734.5041052112</v>
      </c>
      <c r="H534" s="58">
        <f t="shared" si="127"/>
        <v>2662.5125355614655</v>
      </c>
      <c r="I534" s="60">
        <f t="shared" si="128"/>
        <v>2661.2784413175837</v>
      </c>
      <c r="J534" s="5">
        <f t="shared" si="136"/>
        <v>1.128399089864583E-2</v>
      </c>
      <c r="K534" s="106">
        <f t="shared" si="129"/>
        <v>2661.2671573266848</v>
      </c>
      <c r="L534" s="5">
        <f t="shared" si="130"/>
        <v>51354.472334933038</v>
      </c>
      <c r="M534" s="5">
        <f t="shared" si="131"/>
        <v>2.6612671573266851</v>
      </c>
    </row>
    <row r="535" spans="1:13" x14ac:dyDescent="0.25">
      <c r="B535" s="5">
        <f t="shared" si="135"/>
        <v>5.1335485018151008</v>
      </c>
      <c r="C535" s="5">
        <f t="shared" si="133"/>
        <v>4.9999999999999822E-2</v>
      </c>
      <c r="D535" s="5">
        <f t="shared" si="132"/>
        <v>0</v>
      </c>
      <c r="E535" s="5">
        <f t="shared" si="134"/>
        <v>0</v>
      </c>
      <c r="F535" s="5">
        <f t="shared" si="125"/>
        <v>51354.472334933038</v>
      </c>
      <c r="G535" s="5">
        <f t="shared" si="126"/>
        <v>1027089.4466986645</v>
      </c>
      <c r="H535" s="58">
        <f t="shared" si="127"/>
        <v>2662.5125355614655</v>
      </c>
      <c r="I535" s="60">
        <f t="shared" si="128"/>
        <v>2661.2671573266848</v>
      </c>
      <c r="J535" s="5">
        <f t="shared" si="136"/>
        <v>1.7841480518825358E-2</v>
      </c>
      <c r="K535" s="106">
        <f t="shared" si="129"/>
        <v>2661.2493158461662</v>
      </c>
      <c r="L535" s="5">
        <f t="shared" si="130"/>
        <v>51354.128047883474</v>
      </c>
      <c r="M535" s="5">
        <f t="shared" si="131"/>
        <v>2.6612493158461663</v>
      </c>
    </row>
    <row r="536" spans="1:13" x14ac:dyDescent="0.25">
      <c r="A536" t="s">
        <v>253</v>
      </c>
      <c r="B536" s="5">
        <f t="shared" si="135"/>
        <v>5.1835485018151006</v>
      </c>
      <c r="C536" s="5">
        <f t="shared" si="133"/>
        <v>4.9999999999999822E-2</v>
      </c>
      <c r="D536" s="5">
        <f t="shared" si="132"/>
        <v>0</v>
      </c>
      <c r="E536" s="5">
        <f t="shared" si="134"/>
        <v>0</v>
      </c>
      <c r="F536" s="5">
        <f t="shared" si="125"/>
        <v>51354.128047883474</v>
      </c>
      <c r="G536" s="5">
        <f t="shared" si="126"/>
        <v>1027082.5609576731</v>
      </c>
      <c r="H536" s="58">
        <f t="shared" si="127"/>
        <v>2662.5125355614655</v>
      </c>
      <c r="I536" s="60">
        <f t="shared" si="128"/>
        <v>2661.2493158461662</v>
      </c>
      <c r="J536" s="5">
        <f t="shared" si="136"/>
        <v>1.784136090722371E-2</v>
      </c>
      <c r="K536" s="106">
        <f t="shared" si="129"/>
        <v>2661.2314744852588</v>
      </c>
      <c r="L536" s="5">
        <f t="shared" si="130"/>
        <v>51353.783763142041</v>
      </c>
      <c r="M536" s="5">
        <f t="shared" si="131"/>
        <v>2.661231474485259</v>
      </c>
    </row>
    <row r="537" spans="1:13" x14ac:dyDescent="0.25">
      <c r="A537" s="5">
        <f>(A517+A538)*18</f>
        <v>5.2766825592612419</v>
      </c>
      <c r="B537" s="5">
        <f t="shared" si="135"/>
        <v>5.2335485018151005</v>
      </c>
      <c r="C537" s="5">
        <f t="shared" si="133"/>
        <v>4.9999999999999822E-2</v>
      </c>
      <c r="D537" s="5">
        <f t="shared" si="132"/>
        <v>0</v>
      </c>
      <c r="E537" s="5">
        <f t="shared" si="134"/>
        <v>0</v>
      </c>
      <c r="F537" s="5">
        <f t="shared" si="125"/>
        <v>51353.783763142041</v>
      </c>
      <c r="G537" s="5">
        <f t="shared" si="126"/>
        <v>1027075.6752628444</v>
      </c>
      <c r="H537" s="58">
        <f t="shared" si="127"/>
        <v>2662.5125355614655</v>
      </c>
      <c r="I537" s="60">
        <f t="shared" si="128"/>
        <v>2661.2314744852588</v>
      </c>
      <c r="J537" s="5">
        <f t="shared" si="136"/>
        <v>1.7841241296423949E-2</v>
      </c>
      <c r="K537" s="106">
        <f t="shared" si="129"/>
        <v>2661.2136332439622</v>
      </c>
      <c r="L537" s="5">
        <f t="shared" si="130"/>
        <v>51353.439480708737</v>
      </c>
      <c r="M537" s="5">
        <f t="shared" si="131"/>
        <v>2.6612136332439622</v>
      </c>
    </row>
    <row r="538" spans="1:13" x14ac:dyDescent="0.25">
      <c r="A538" s="79">
        <v>0.2931415442581049</v>
      </c>
      <c r="B538" s="5">
        <f t="shared" si="135"/>
        <v>5.2766975328851693</v>
      </c>
      <c r="C538" s="5">
        <f t="shared" si="133"/>
        <v>4.3149031070068844E-2</v>
      </c>
      <c r="D538" s="5">
        <f t="shared" si="132"/>
        <v>0</v>
      </c>
      <c r="E538" s="5">
        <f t="shared" si="134"/>
        <v>0</v>
      </c>
      <c r="F538" s="5">
        <f t="shared" si="125"/>
        <v>51353.439480708737</v>
      </c>
      <c r="G538" s="5">
        <f t="shared" si="126"/>
        <v>1190141.1968513713</v>
      </c>
      <c r="H538" s="58">
        <f t="shared" si="127"/>
        <v>2662.5125355614655</v>
      </c>
      <c r="I538" s="60">
        <f t="shared" si="128"/>
        <v>2661.2136332439622</v>
      </c>
      <c r="J538" s="5">
        <f t="shared" si="136"/>
        <v>1.6573822261562492E-2</v>
      </c>
      <c r="K538" s="106">
        <f t="shared" si="129"/>
        <v>2661.1970594217005</v>
      </c>
      <c r="L538" s="5">
        <f t="shared" si="130"/>
        <v>51353.119655660557</v>
      </c>
      <c r="M538" s="5">
        <f t="shared" si="131"/>
        <v>2.6611970594217005</v>
      </c>
    </row>
    <row r="539" spans="1:13" s="17" customFormat="1" x14ac:dyDescent="0.25">
      <c r="B539" s="18">
        <f>$B$538+B17</f>
        <v>5.2766975329851693</v>
      </c>
      <c r="C539" s="18">
        <f t="shared" ref="C539:C567" si="137">B539-B538</f>
        <v>1.000000082740371E-10</v>
      </c>
      <c r="D539" s="18">
        <f t="shared" si="132"/>
        <v>381251909.24384427</v>
      </c>
      <c r="E539" s="18">
        <f t="shared" ref="E539:E567" si="138">C539*D539</f>
        <v>3.8125194078876871E-2</v>
      </c>
      <c r="F539" s="18">
        <f t="shared" si="125"/>
        <v>51353.157780854635</v>
      </c>
      <c r="G539" s="18">
        <f t="shared" si="126"/>
        <v>513531535318756.63</v>
      </c>
      <c r="H539" s="58">
        <f t="shared" si="127"/>
        <v>2662.5145112672271</v>
      </c>
      <c r="I539" s="60">
        <f t="shared" si="128"/>
        <v>2661.1990351274621</v>
      </c>
      <c r="J539" s="5">
        <f t="shared" si="136"/>
        <v>7.9787487394694083E-7</v>
      </c>
      <c r="K539" s="106">
        <f t="shared" si="129"/>
        <v>2661.1990343295874</v>
      </c>
      <c r="L539" s="18">
        <f t="shared" si="130"/>
        <v>51353.157765458054</v>
      </c>
      <c r="M539" s="18">
        <f t="shared" si="131"/>
        <v>2.6611990343295875</v>
      </c>
    </row>
    <row r="540" spans="1:13" s="17" customFormat="1" x14ac:dyDescent="0.25">
      <c r="B540" s="18">
        <f t="shared" ref="B540:B567" si="139">$B$538+B18</f>
        <v>5.2766975332851693</v>
      </c>
      <c r="C540" s="18">
        <f t="shared" si="137"/>
        <v>3.000000248221113E-10</v>
      </c>
      <c r="D540" s="18">
        <f t="shared" si="132"/>
        <v>381251909.24384427</v>
      </c>
      <c r="E540" s="18">
        <f t="shared" si="138"/>
        <v>0.11437558223663061</v>
      </c>
      <c r="F540" s="18">
        <f t="shared" si="125"/>
        <v>51353.272141040288</v>
      </c>
      <c r="G540" s="18">
        <f t="shared" si="126"/>
        <v>171177559640172.84</v>
      </c>
      <c r="H540" s="58">
        <f t="shared" si="127"/>
        <v>2662.5204383845116</v>
      </c>
      <c r="I540" s="60">
        <f t="shared" si="128"/>
        <v>2661.2049614468719</v>
      </c>
      <c r="J540" s="5">
        <f t="shared" si="136"/>
        <v>1.3819628972945162E-6</v>
      </c>
      <c r="K540" s="106">
        <f t="shared" si="129"/>
        <v>2661.2049600649088</v>
      </c>
      <c r="L540" s="18">
        <f t="shared" si="130"/>
        <v>51353.27211437255</v>
      </c>
      <c r="M540" s="18">
        <f t="shared" si="131"/>
        <v>2.661204960064909</v>
      </c>
    </row>
    <row r="541" spans="1:13" s="17" customFormat="1" x14ac:dyDescent="0.25">
      <c r="B541" s="18">
        <f t="shared" si="139"/>
        <v>5.2766975336851694</v>
      </c>
      <c r="C541" s="18">
        <f t="shared" si="137"/>
        <v>4.000000330961484E-10</v>
      </c>
      <c r="D541" s="18">
        <f t="shared" si="132"/>
        <v>381251909.24384427</v>
      </c>
      <c r="E541" s="18">
        <f t="shared" si="138"/>
        <v>0.15250077631550749</v>
      </c>
      <c r="F541" s="18">
        <f t="shared" si="125"/>
        <v>51353.424615148862</v>
      </c>
      <c r="G541" s="18">
        <f t="shared" si="126"/>
        <v>128383550915369.52</v>
      </c>
      <c r="H541" s="58">
        <f t="shared" si="127"/>
        <v>2662.5283412075573</v>
      </c>
      <c r="I541" s="60">
        <f t="shared" si="128"/>
        <v>2661.212862887955</v>
      </c>
      <c r="J541" s="5">
        <f t="shared" si="136"/>
        <v>1.5957580395116938E-6</v>
      </c>
      <c r="K541" s="106">
        <f t="shared" si="129"/>
        <v>2661.212861292197</v>
      </c>
      <c r="L541" s="18">
        <f t="shared" si="130"/>
        <v>51353.424584355525</v>
      </c>
      <c r="M541" s="18">
        <f t="shared" si="131"/>
        <v>2.661212861292197</v>
      </c>
    </row>
    <row r="542" spans="1:13" s="17" customFormat="1" x14ac:dyDescent="0.25">
      <c r="B542" s="18">
        <f t="shared" si="139"/>
        <v>5.2766975338851694</v>
      </c>
      <c r="C542" s="18">
        <f t="shared" si="137"/>
        <v>2.000000165480742E-10</v>
      </c>
      <c r="D542" s="18">
        <f t="shared" si="132"/>
        <v>381251909.24384427</v>
      </c>
      <c r="E542" s="18">
        <f t="shared" si="138"/>
        <v>7.6250388157753743E-2</v>
      </c>
      <c r="F542" s="18">
        <f t="shared" si="125"/>
        <v>51353.500834743681</v>
      </c>
      <c r="G542" s="18">
        <f t="shared" si="126"/>
        <v>256767482928681.63</v>
      </c>
      <c r="H542" s="58">
        <f t="shared" si="127"/>
        <v>2662.5322926190802</v>
      </c>
      <c r="I542" s="60">
        <f t="shared" si="128"/>
        <v>2661.2168127037198</v>
      </c>
      <c r="J542" s="5">
        <f t="shared" si="136"/>
        <v>1.1283730056188995E-6</v>
      </c>
      <c r="K542" s="106">
        <f t="shared" si="129"/>
        <v>2661.216811575347</v>
      </c>
      <c r="L542" s="18">
        <f t="shared" si="130"/>
        <v>51353.500812969469</v>
      </c>
      <c r="M542" s="18">
        <f t="shared" si="131"/>
        <v>2.661216811575347</v>
      </c>
    </row>
    <row r="543" spans="1:13" s="17" customFormat="1" x14ac:dyDescent="0.25">
      <c r="B543" s="18">
        <f t="shared" si="139"/>
        <v>5.2766975428851692</v>
      </c>
      <c r="C543" s="18">
        <f t="shared" si="137"/>
        <v>8.9999998564849193E-9</v>
      </c>
      <c r="D543" s="18">
        <f t="shared" si="132"/>
        <v>381251909.24384427</v>
      </c>
      <c r="E543" s="18">
        <f t="shared" si="138"/>
        <v>3.4312671284791998</v>
      </c>
      <c r="F543" s="18">
        <f t="shared" si="125"/>
        <v>51356.932080097948</v>
      </c>
      <c r="G543" s="18">
        <f t="shared" si="126"/>
        <v>5706325877671.3076</v>
      </c>
      <c r="H543" s="58">
        <f t="shared" si="127"/>
        <v>2662.7101061200638</v>
      </c>
      <c r="I543" s="60">
        <f t="shared" si="128"/>
        <v>2661.3946250763302</v>
      </c>
      <c r="J543" s="5">
        <f t="shared" si="136"/>
        <v>7.5698616156541563E-6</v>
      </c>
      <c r="K543" s="106">
        <f t="shared" si="129"/>
        <v>2661.3946175064684</v>
      </c>
      <c r="L543" s="18">
        <f t="shared" si="130"/>
        <v>51356.931934022323</v>
      </c>
      <c r="M543" s="18">
        <f t="shared" si="131"/>
        <v>2.6613946175064687</v>
      </c>
    </row>
    <row r="544" spans="1:13" s="17" customFormat="1" x14ac:dyDescent="0.25">
      <c r="B544" s="18">
        <f t="shared" si="139"/>
        <v>5.2766976328851696</v>
      </c>
      <c r="C544" s="18">
        <f t="shared" si="137"/>
        <v>9.0000000341206032E-8</v>
      </c>
      <c r="D544" s="18">
        <f t="shared" si="132"/>
        <v>381251909.24384427</v>
      </c>
      <c r="E544" s="18">
        <f t="shared" si="138"/>
        <v>34.312671962031438</v>
      </c>
      <c r="F544" s="18">
        <f t="shared" si="125"/>
        <v>51391.244605984357</v>
      </c>
      <c r="G544" s="18">
        <f t="shared" si="126"/>
        <v>571013826790.56665</v>
      </c>
      <c r="H544" s="58">
        <f t="shared" si="127"/>
        <v>2664.4882411649946</v>
      </c>
      <c r="I544" s="60">
        <f t="shared" si="128"/>
        <v>2663.1727525513993</v>
      </c>
      <c r="J544" s="5">
        <f t="shared" si="136"/>
        <v>2.3953997942063515E-5</v>
      </c>
      <c r="K544" s="106">
        <f t="shared" si="129"/>
        <v>2663.1727285974011</v>
      </c>
      <c r="L544" s="18">
        <f t="shared" si="130"/>
        <v>51391.24414374405</v>
      </c>
      <c r="M544" s="18">
        <f t="shared" si="131"/>
        <v>2.6631727285974014</v>
      </c>
    </row>
    <row r="545" spans="1:13" s="17" customFormat="1" x14ac:dyDescent="0.25">
      <c r="B545" s="18">
        <f t="shared" si="139"/>
        <v>5.2766985328851694</v>
      </c>
      <c r="C545" s="18">
        <f t="shared" si="137"/>
        <v>8.9999999985934664E-7</v>
      </c>
      <c r="D545" s="18">
        <f t="shared" si="132"/>
        <v>381251909.24384427</v>
      </c>
      <c r="E545" s="18">
        <f t="shared" si="138"/>
        <v>343.12671826583551</v>
      </c>
      <c r="F545" s="18">
        <f t="shared" si="125"/>
        <v>51734.370862009884</v>
      </c>
      <c r="G545" s="18">
        <f t="shared" si="126"/>
        <v>57482634300.105568</v>
      </c>
      <c r="H545" s="58">
        <f t="shared" si="127"/>
        <v>2682.2695915441122</v>
      </c>
      <c r="I545" s="60">
        <f t="shared" si="128"/>
        <v>2680.9540789765188</v>
      </c>
      <c r="J545" s="5">
        <f t="shared" si="136"/>
        <v>7.6254950486408213E-5</v>
      </c>
      <c r="K545" s="106">
        <f t="shared" si="129"/>
        <v>2680.9540027215685</v>
      </c>
      <c r="L545" s="18">
        <f t="shared" si="130"/>
        <v>51734.369390518106</v>
      </c>
      <c r="M545" s="18">
        <f t="shared" si="131"/>
        <v>2.6809540027215686</v>
      </c>
    </row>
    <row r="546" spans="1:13" s="17" customFormat="1" x14ac:dyDescent="0.25">
      <c r="A546" s="18">
        <v>7.4868119641229509E-6</v>
      </c>
      <c r="B546" s="18">
        <f t="shared" si="139"/>
        <v>5.2767050196971335</v>
      </c>
      <c r="C546" s="18">
        <f t="shared" si="137"/>
        <v>6.4868119640237865E-6</v>
      </c>
      <c r="D546" s="18">
        <f t="shared" si="132"/>
        <v>381251909.24384427</v>
      </c>
      <c r="E546" s="18">
        <f t="shared" si="138"/>
        <v>2473.1094461898797</v>
      </c>
      <c r="F546" s="18">
        <f t="shared" si="125"/>
        <v>54207.478836707989</v>
      </c>
      <c r="G546" s="18">
        <f t="shared" si="126"/>
        <v>8356567006.6198359</v>
      </c>
      <c r="H546" s="58">
        <f t="shared" si="127"/>
        <v>2810.4298986483191</v>
      </c>
      <c r="I546" s="60">
        <f t="shared" si="128"/>
        <v>2809.1143098257753</v>
      </c>
      <c r="J546" s="5">
        <f t="shared" si="136"/>
        <v>2.145074993911091E-4</v>
      </c>
      <c r="K546" s="106">
        <f t="shared" si="129"/>
        <v>2809.1140953182758</v>
      </c>
      <c r="L546" s="18">
        <f t="shared" si="130"/>
        <v>54207.474697356767</v>
      </c>
      <c r="M546" s="18">
        <f t="shared" si="131"/>
        <v>2.8091140953182756</v>
      </c>
    </row>
    <row r="547" spans="1:13" x14ac:dyDescent="0.25">
      <c r="B547" s="5">
        <f t="shared" si="139"/>
        <v>5.2767075328851689</v>
      </c>
      <c r="C547" s="5">
        <f t="shared" si="137"/>
        <v>2.5131880354578584E-6</v>
      </c>
      <c r="D547" s="5">
        <f t="shared" si="132"/>
        <v>0</v>
      </c>
      <c r="E547" s="5">
        <f t="shared" si="138"/>
        <v>0</v>
      </c>
      <c r="F547" s="5">
        <f t="shared" si="125"/>
        <v>54207.474697356767</v>
      </c>
      <c r="G547" s="5">
        <f t="shared" si="126"/>
        <v>21569207688.624512</v>
      </c>
      <c r="H547" s="58">
        <f t="shared" si="127"/>
        <v>2810.4298986483191</v>
      </c>
      <c r="I547" s="60">
        <f t="shared" si="128"/>
        <v>2809.1140953182758</v>
      </c>
      <c r="J547" s="5">
        <f t="shared" si="136"/>
        <v>1.3351783579891753E-4</v>
      </c>
      <c r="K547" s="106">
        <f t="shared" si="129"/>
        <v>2809.1139618004399</v>
      </c>
      <c r="L547" s="5">
        <f t="shared" si="130"/>
        <v>54207.472120863094</v>
      </c>
      <c r="M547" s="5">
        <f t="shared" si="131"/>
        <v>2.8091139618004402</v>
      </c>
    </row>
    <row r="548" spans="1:13" x14ac:dyDescent="0.25">
      <c r="B548" s="5">
        <f t="shared" si="139"/>
        <v>5.2767175328851694</v>
      </c>
      <c r="C548" s="5">
        <f t="shared" si="137"/>
        <v>1.0000000000509601E-5</v>
      </c>
      <c r="D548" s="5">
        <f t="shared" si="132"/>
        <v>0</v>
      </c>
      <c r="E548" s="5">
        <f t="shared" si="138"/>
        <v>0</v>
      </c>
      <c r="F548" s="5">
        <f t="shared" si="125"/>
        <v>54207.472120863094</v>
      </c>
      <c r="G548" s="5">
        <f t="shared" si="126"/>
        <v>5420747211.8100672</v>
      </c>
      <c r="H548" s="58">
        <f t="shared" si="127"/>
        <v>2810.4298986483191</v>
      </c>
      <c r="I548" s="60">
        <f t="shared" si="128"/>
        <v>2809.1139618004399</v>
      </c>
      <c r="J548" s="5">
        <f t="shared" si="136"/>
        <v>2.6633409820997185E-4</v>
      </c>
      <c r="K548" s="106">
        <f t="shared" si="129"/>
        <v>2809.1136954663416</v>
      </c>
      <c r="L548" s="5">
        <f t="shared" si="130"/>
        <v>54207.466981413992</v>
      </c>
      <c r="M548" s="5">
        <f t="shared" si="131"/>
        <v>2.8091136954663418</v>
      </c>
    </row>
    <row r="549" spans="1:13" x14ac:dyDescent="0.25">
      <c r="B549" s="5">
        <f t="shared" si="139"/>
        <v>5.2767475328851692</v>
      </c>
      <c r="C549" s="5">
        <f t="shared" si="137"/>
        <v>2.9999999999752447E-5</v>
      </c>
      <c r="D549" s="5">
        <f t="shared" si="132"/>
        <v>0</v>
      </c>
      <c r="E549" s="5">
        <f t="shared" si="138"/>
        <v>0</v>
      </c>
      <c r="F549" s="5">
        <f t="shared" si="125"/>
        <v>54207.466981413992</v>
      </c>
      <c r="G549" s="5">
        <f t="shared" si="126"/>
        <v>1806915566.0620434</v>
      </c>
      <c r="H549" s="58">
        <f t="shared" si="127"/>
        <v>2810.4298986483191</v>
      </c>
      <c r="I549" s="60">
        <f t="shared" si="128"/>
        <v>2809.1136954663411</v>
      </c>
      <c r="J549" s="5">
        <f t="shared" si="136"/>
        <v>4.6130414613747381E-4</v>
      </c>
      <c r="K549" s="106">
        <f t="shared" si="129"/>
        <v>2809.1132341621951</v>
      </c>
      <c r="L549" s="5">
        <f t="shared" si="130"/>
        <v>54207.45807962789</v>
      </c>
      <c r="M549" s="5">
        <f t="shared" si="131"/>
        <v>2.8091132341621954</v>
      </c>
    </row>
    <row r="550" spans="1:13" x14ac:dyDescent="0.25">
      <c r="B550" s="5">
        <f t="shared" si="139"/>
        <v>5.2767775328851689</v>
      </c>
      <c r="C550" s="5">
        <f t="shared" si="137"/>
        <v>2.9999999999752447E-5</v>
      </c>
      <c r="D550" s="5">
        <f t="shared" si="132"/>
        <v>0</v>
      </c>
      <c r="E550" s="5">
        <f t="shared" si="138"/>
        <v>0</v>
      </c>
      <c r="F550" s="5">
        <f t="shared" si="125"/>
        <v>54207.45807962789</v>
      </c>
      <c r="G550" s="5">
        <f t="shared" si="126"/>
        <v>1806915269.33584</v>
      </c>
      <c r="H550" s="58">
        <f t="shared" si="127"/>
        <v>2810.4298986483191</v>
      </c>
      <c r="I550" s="60">
        <f t="shared" si="128"/>
        <v>2809.1132341621956</v>
      </c>
      <c r="J550" s="5">
        <f t="shared" si="136"/>
        <v>4.613040703835036E-4</v>
      </c>
      <c r="K550" s="106">
        <f t="shared" si="129"/>
        <v>2809.112772858125</v>
      </c>
      <c r="L550" s="5">
        <f t="shared" si="130"/>
        <v>54207.449177843235</v>
      </c>
      <c r="M550" s="5">
        <f t="shared" si="131"/>
        <v>2.8091127728581249</v>
      </c>
    </row>
    <row r="551" spans="1:13" x14ac:dyDescent="0.25">
      <c r="B551" s="5">
        <f t="shared" si="139"/>
        <v>5.2767975328851691</v>
      </c>
      <c r="C551" s="5">
        <f t="shared" si="137"/>
        <v>2.0000000000131024E-5</v>
      </c>
      <c r="D551" s="5">
        <f t="shared" si="132"/>
        <v>0</v>
      </c>
      <c r="E551" s="5">
        <f t="shared" si="138"/>
        <v>0</v>
      </c>
      <c r="F551" s="5">
        <f t="shared" si="125"/>
        <v>54207.449177843235</v>
      </c>
      <c r="G551" s="5">
        <f t="shared" si="126"/>
        <v>2710372458.8744054</v>
      </c>
      <c r="H551" s="58">
        <f t="shared" si="127"/>
        <v>2810.4298986483191</v>
      </c>
      <c r="I551" s="60">
        <f t="shared" si="128"/>
        <v>2809.112772858125</v>
      </c>
      <c r="J551" s="5">
        <f t="shared" si="136"/>
        <v>3.7665313438611407E-4</v>
      </c>
      <c r="K551" s="106">
        <f t="shared" si="129"/>
        <v>2809.1123962049905</v>
      </c>
      <c r="L551" s="5">
        <f t="shared" si="130"/>
        <v>54207.441909567708</v>
      </c>
      <c r="M551" s="5">
        <f t="shared" si="131"/>
        <v>2.8091123962049904</v>
      </c>
    </row>
    <row r="552" spans="1:13" x14ac:dyDescent="0.25">
      <c r="B552" s="5">
        <f t="shared" si="139"/>
        <v>5.2768975328851697</v>
      </c>
      <c r="C552" s="5">
        <f t="shared" si="137"/>
        <v>1.0000000000065512E-4</v>
      </c>
      <c r="D552" s="5">
        <f t="shared" si="132"/>
        <v>0</v>
      </c>
      <c r="E552" s="5">
        <f t="shared" si="138"/>
        <v>0</v>
      </c>
      <c r="F552" s="5">
        <f t="shared" si="125"/>
        <v>54207.441909567708</v>
      </c>
      <c r="G552" s="5">
        <f t="shared" si="126"/>
        <v>542074419.09212589</v>
      </c>
      <c r="H552" s="58">
        <f t="shared" si="127"/>
        <v>2810.4298986483191</v>
      </c>
      <c r="I552" s="60">
        <f t="shared" si="128"/>
        <v>2809.1123962049905</v>
      </c>
      <c r="J552" s="5">
        <f t="shared" si="136"/>
        <v>8.4222189949840012E-4</v>
      </c>
      <c r="K552" s="106">
        <f t="shared" si="129"/>
        <v>2809.1115539830912</v>
      </c>
      <c r="L552" s="5">
        <f t="shared" si="130"/>
        <v>54207.425657211716</v>
      </c>
      <c r="M552" s="5">
        <f t="shared" si="131"/>
        <v>2.8091115539830911</v>
      </c>
    </row>
    <row r="553" spans="1:13" x14ac:dyDescent="0.25">
      <c r="B553" s="5">
        <f t="shared" si="139"/>
        <v>5.277197532885169</v>
      </c>
      <c r="C553" s="5">
        <f t="shared" si="137"/>
        <v>2.9999999999930083E-4</v>
      </c>
      <c r="D553" s="5">
        <f t="shared" si="132"/>
        <v>0</v>
      </c>
      <c r="E553" s="5">
        <f t="shared" si="138"/>
        <v>0</v>
      </c>
      <c r="F553" s="5">
        <f t="shared" si="125"/>
        <v>54207.425657211716</v>
      </c>
      <c r="G553" s="5">
        <f t="shared" si="126"/>
        <v>180691418.85779351</v>
      </c>
      <c r="H553" s="58">
        <f t="shared" si="127"/>
        <v>2810.4298986483191</v>
      </c>
      <c r="I553" s="60">
        <f t="shared" si="128"/>
        <v>2809.1115539830912</v>
      </c>
      <c r="J553" s="5">
        <f t="shared" si="136"/>
        <v>1.4587706838063708E-3</v>
      </c>
      <c r="K553" s="106">
        <f t="shared" si="129"/>
        <v>2809.1100952124075</v>
      </c>
      <c r="L553" s="5">
        <f t="shared" si="130"/>
        <v>54207.397507313828</v>
      </c>
      <c r="M553" s="5">
        <f t="shared" si="131"/>
        <v>2.8091100952124077</v>
      </c>
    </row>
    <row r="554" spans="1:13" x14ac:dyDescent="0.25">
      <c r="B554" s="5">
        <f t="shared" si="139"/>
        <v>5.2774975328851692</v>
      </c>
      <c r="C554" s="5">
        <f t="shared" si="137"/>
        <v>3.00000000000189E-4</v>
      </c>
      <c r="D554" s="5">
        <f t="shared" si="132"/>
        <v>0</v>
      </c>
      <c r="E554" s="5">
        <f t="shared" si="138"/>
        <v>0</v>
      </c>
      <c r="F554" s="5">
        <f t="shared" si="125"/>
        <v>54207.397507313828</v>
      </c>
      <c r="G554" s="5">
        <f t="shared" si="126"/>
        <v>180691325.02426559</v>
      </c>
      <c r="H554" s="58">
        <f t="shared" si="127"/>
        <v>2810.4298986483191</v>
      </c>
      <c r="I554" s="60">
        <f t="shared" si="128"/>
        <v>2809.1100952124075</v>
      </c>
      <c r="J554" s="5">
        <f t="shared" si="136"/>
        <v>1.458769926269406E-3</v>
      </c>
      <c r="K554" s="106">
        <f t="shared" si="129"/>
        <v>2809.1086364424814</v>
      </c>
      <c r="L554" s="5">
        <f t="shared" si="130"/>
        <v>54207.369357430565</v>
      </c>
      <c r="M554" s="5">
        <f t="shared" si="131"/>
        <v>2.8091086364424815</v>
      </c>
    </row>
    <row r="555" spans="1:13" x14ac:dyDescent="0.25">
      <c r="B555" s="5">
        <f t="shared" si="139"/>
        <v>5.2776975328851696</v>
      </c>
      <c r="C555" s="5">
        <f t="shared" si="137"/>
        <v>2.0000000000042206E-4</v>
      </c>
      <c r="D555" s="5">
        <f t="shared" si="132"/>
        <v>0</v>
      </c>
      <c r="E555" s="5">
        <f t="shared" si="138"/>
        <v>0</v>
      </c>
      <c r="F555" s="5">
        <f t="shared" si="125"/>
        <v>54207.369357430565</v>
      </c>
      <c r="G555" s="5">
        <f t="shared" si="126"/>
        <v>271036846.78658086</v>
      </c>
      <c r="H555" s="58">
        <f t="shared" si="127"/>
        <v>2810.4298986483191</v>
      </c>
      <c r="I555" s="60">
        <f t="shared" si="128"/>
        <v>2809.1086364424814</v>
      </c>
      <c r="J555" s="5">
        <f t="shared" si="136"/>
        <v>1.1910800386322584E-3</v>
      </c>
      <c r="K555" s="106">
        <f t="shared" si="129"/>
        <v>2809.1074453624428</v>
      </c>
      <c r="L555" s="5">
        <f t="shared" si="130"/>
        <v>54207.346373159067</v>
      </c>
      <c r="M555" s="5">
        <f t="shared" si="131"/>
        <v>2.8091074453624429</v>
      </c>
    </row>
    <row r="556" spans="1:13" x14ac:dyDescent="0.25">
      <c r="B556" s="5">
        <f t="shared" si="139"/>
        <v>5.2786975328851691</v>
      </c>
      <c r="C556" s="5">
        <f t="shared" si="137"/>
        <v>9.9999999999944578E-4</v>
      </c>
      <c r="D556" s="5">
        <f t="shared" si="132"/>
        <v>0</v>
      </c>
      <c r="E556" s="5">
        <f t="shared" si="138"/>
        <v>0</v>
      </c>
      <c r="F556" s="5">
        <f t="shared" si="125"/>
        <v>54207.346373159067</v>
      </c>
      <c r="G556" s="5">
        <f t="shared" si="126"/>
        <v>54207346.373189107</v>
      </c>
      <c r="H556" s="58">
        <f t="shared" si="127"/>
        <v>2810.4298986483191</v>
      </c>
      <c r="I556" s="60">
        <f t="shared" si="128"/>
        <v>2809.1074453624428</v>
      </c>
      <c r="J556" s="5">
        <f t="shared" si="136"/>
        <v>2.6633348037497775E-3</v>
      </c>
      <c r="K556" s="106">
        <f t="shared" si="129"/>
        <v>2809.104782027639</v>
      </c>
      <c r="L556" s="5">
        <f t="shared" si="130"/>
        <v>54207.294978787359</v>
      </c>
      <c r="M556" s="5">
        <f t="shared" si="131"/>
        <v>2.8091047820276391</v>
      </c>
    </row>
    <row r="557" spans="1:13" x14ac:dyDescent="0.25">
      <c r="B557" s="5">
        <f t="shared" si="139"/>
        <v>5.2816975328851692</v>
      </c>
      <c r="C557" s="5">
        <f t="shared" si="137"/>
        <v>3.0000000000001137E-3</v>
      </c>
      <c r="D557" s="5">
        <f t="shared" si="132"/>
        <v>0</v>
      </c>
      <c r="E557" s="5">
        <f t="shared" si="138"/>
        <v>0</v>
      </c>
      <c r="F557" s="5">
        <f t="shared" si="125"/>
        <v>54207.294978787359</v>
      </c>
      <c r="G557" s="5">
        <f t="shared" si="126"/>
        <v>18069098.326261766</v>
      </c>
      <c r="H557" s="58">
        <f t="shared" si="127"/>
        <v>2810.4298986483191</v>
      </c>
      <c r="I557" s="60">
        <f t="shared" si="128"/>
        <v>2809.1047820276394</v>
      </c>
      <c r="J557" s="5">
        <f t="shared" si="136"/>
        <v>4.6130268240146865E-3</v>
      </c>
      <c r="K557" s="106">
        <f t="shared" si="129"/>
        <v>2809.1001690008156</v>
      </c>
      <c r="L557" s="5">
        <f t="shared" si="130"/>
        <v>54207.205961208747</v>
      </c>
      <c r="M557" s="5">
        <f t="shared" si="131"/>
        <v>2.8091001690008155</v>
      </c>
    </row>
    <row r="558" spans="1:13" x14ac:dyDescent="0.25">
      <c r="B558" s="5">
        <f t="shared" si="139"/>
        <v>5.2846975328851693</v>
      </c>
      <c r="C558" s="5">
        <f t="shared" si="137"/>
        <v>3.0000000000001137E-3</v>
      </c>
      <c r="D558" s="5">
        <f t="shared" si="132"/>
        <v>0</v>
      </c>
      <c r="E558" s="5">
        <f t="shared" si="138"/>
        <v>0</v>
      </c>
      <c r="F558" s="5">
        <f t="shared" ref="F558:F596" si="140">E558+L557</f>
        <v>54207.205961208747</v>
      </c>
      <c r="G558" s="5">
        <f t="shared" ref="G558:G596" si="141">F558/C558</f>
        <v>18069068.653735563</v>
      </c>
      <c r="H558" s="58">
        <f t="shared" ref="H558:H596" si="142">C558*D558/$C$9/96485/$C$3+H557</f>
        <v>2810.4298986483191</v>
      </c>
      <c r="I558" s="60">
        <f t="shared" ref="I558:I596" si="143">F558/$C$9/96485/0.0001</f>
        <v>2809.1001690008161</v>
      </c>
      <c r="J558" s="5">
        <f t="shared" si="136"/>
        <v>4.6130192486417022E-3</v>
      </c>
      <c r="K558" s="106">
        <f t="shared" ref="K558:K596" si="144">I558-J558</f>
        <v>2809.0955559815675</v>
      </c>
      <c r="L558" s="5">
        <f t="shared" ref="L558:L596" si="145">K558*0.0001*$C$9*96485</f>
        <v>54207.116943776316</v>
      </c>
      <c r="M558" s="5">
        <f t="shared" ref="M558:M596" si="146">K558*0.001</f>
        <v>2.8090955559815676</v>
      </c>
    </row>
    <row r="559" spans="1:13" x14ac:dyDescent="0.25">
      <c r="B559" s="5">
        <f t="shared" si="139"/>
        <v>5.2866975328851691</v>
      </c>
      <c r="C559" s="5">
        <f t="shared" si="137"/>
        <v>1.9999999999997797E-3</v>
      </c>
      <c r="D559" s="5">
        <f t="shared" ref="D559:D596" si="147">D530</f>
        <v>0</v>
      </c>
      <c r="E559" s="5">
        <f t="shared" si="138"/>
        <v>0</v>
      </c>
      <c r="F559" s="5">
        <f t="shared" si="140"/>
        <v>54207.116943776316</v>
      </c>
      <c r="G559" s="5">
        <f t="shared" si="141"/>
        <v>27103558.471891142</v>
      </c>
      <c r="H559" s="58">
        <f t="shared" si="142"/>
        <v>2810.4298986483191</v>
      </c>
      <c r="I559" s="60">
        <f t="shared" si="143"/>
        <v>2809.0955559815675</v>
      </c>
      <c r="J559" s="5">
        <f t="shared" si="136"/>
        <v>3.7665082590134743E-3</v>
      </c>
      <c r="K559" s="106">
        <f t="shared" si="144"/>
        <v>2809.0917894733084</v>
      </c>
      <c r="L559" s="5">
        <f t="shared" si="145"/>
        <v>54207.044261466435</v>
      </c>
      <c r="M559" s="5">
        <f t="shared" si="146"/>
        <v>2.8090917894733085</v>
      </c>
    </row>
    <row r="560" spans="1:13" x14ac:dyDescent="0.25">
      <c r="B560" s="5">
        <f t="shared" si="139"/>
        <v>5.2966975328851689</v>
      </c>
      <c r="C560" s="5">
        <f t="shared" si="137"/>
        <v>9.9999999999997868E-3</v>
      </c>
      <c r="D560" s="5">
        <f t="shared" si="147"/>
        <v>0</v>
      </c>
      <c r="E560" s="5">
        <f t="shared" si="138"/>
        <v>0</v>
      </c>
      <c r="F560" s="5">
        <f t="shared" si="140"/>
        <v>54207.044261466435</v>
      </c>
      <c r="G560" s="5">
        <f t="shared" si="141"/>
        <v>5420704.4261467587</v>
      </c>
      <c r="H560" s="58">
        <f t="shared" si="142"/>
        <v>2810.4298986483191</v>
      </c>
      <c r="I560" s="60">
        <f t="shared" si="143"/>
        <v>2809.0917894733084</v>
      </c>
      <c r="J560" s="5">
        <f t="shared" si="136"/>
        <v>8.422157212306677E-3</v>
      </c>
      <c r="K560" s="106">
        <f t="shared" si="144"/>
        <v>2809.083367316096</v>
      </c>
      <c r="L560" s="5">
        <f t="shared" si="145"/>
        <v>54206.881739098702</v>
      </c>
      <c r="M560" s="5">
        <f t="shared" si="146"/>
        <v>2.809083367316096</v>
      </c>
    </row>
    <row r="561" spans="1:13" x14ac:dyDescent="0.25">
      <c r="B561" s="5">
        <f t="shared" si="139"/>
        <v>5.3266975328851691</v>
      </c>
      <c r="C561" s="5">
        <f t="shared" si="137"/>
        <v>3.0000000000000249E-2</v>
      </c>
      <c r="D561" s="5">
        <f t="shared" si="147"/>
        <v>0</v>
      </c>
      <c r="E561" s="5">
        <f t="shared" si="138"/>
        <v>0</v>
      </c>
      <c r="F561" s="5">
        <f t="shared" si="140"/>
        <v>54206.881739098702</v>
      </c>
      <c r="G561" s="5">
        <f t="shared" si="141"/>
        <v>1806896.0579699418</v>
      </c>
      <c r="H561" s="58">
        <f t="shared" si="142"/>
        <v>2810.4298986483191</v>
      </c>
      <c r="I561" s="60">
        <f t="shared" si="143"/>
        <v>2809.0833673160955</v>
      </c>
      <c r="J561" s="5">
        <f t="shared" si="136"/>
        <v>1.4587560464814001E-2</v>
      </c>
      <c r="K561" s="106">
        <f t="shared" si="144"/>
        <v>2809.0687797556307</v>
      </c>
      <c r="L561" s="5">
        <f t="shared" si="145"/>
        <v>54206.600242944405</v>
      </c>
      <c r="M561" s="5">
        <f t="shared" si="146"/>
        <v>2.8090687797556306</v>
      </c>
    </row>
    <row r="562" spans="1:13" x14ac:dyDescent="0.25">
      <c r="B562" s="5">
        <f t="shared" si="139"/>
        <v>5.3566975328851694</v>
      </c>
      <c r="C562" s="5">
        <f t="shared" si="137"/>
        <v>3.0000000000000249E-2</v>
      </c>
      <c r="D562" s="5">
        <f t="shared" si="147"/>
        <v>0</v>
      </c>
      <c r="E562" s="5">
        <f t="shared" si="138"/>
        <v>0</v>
      </c>
      <c r="F562" s="5">
        <f t="shared" si="140"/>
        <v>54206.600242944405</v>
      </c>
      <c r="G562" s="5">
        <f t="shared" si="141"/>
        <v>1806886.6747647985</v>
      </c>
      <c r="H562" s="58">
        <f t="shared" si="142"/>
        <v>2810.4298986483191</v>
      </c>
      <c r="I562" s="60">
        <f t="shared" si="143"/>
        <v>2809.0687797556307</v>
      </c>
      <c r="J562" s="5">
        <f t="shared" si="136"/>
        <v>1.4587484711661641E-2</v>
      </c>
      <c r="K562" s="106">
        <f t="shared" si="144"/>
        <v>2809.054192270919</v>
      </c>
      <c r="L562" s="5">
        <f t="shared" si="145"/>
        <v>54206.318748251921</v>
      </c>
      <c r="M562" s="5">
        <f t="shared" si="146"/>
        <v>2.8090541922709189</v>
      </c>
    </row>
    <row r="563" spans="1:13" x14ac:dyDescent="0.25">
      <c r="B563" s="5">
        <f t="shared" si="139"/>
        <v>5.3766975328851689</v>
      </c>
      <c r="C563" s="5">
        <f t="shared" si="137"/>
        <v>1.9999999999999574E-2</v>
      </c>
      <c r="D563" s="5">
        <f t="shared" si="147"/>
        <v>0</v>
      </c>
      <c r="E563" s="5">
        <f t="shared" si="138"/>
        <v>0</v>
      </c>
      <c r="F563" s="5">
        <f t="shared" si="140"/>
        <v>54206.318748251921</v>
      </c>
      <c r="G563" s="5">
        <f t="shared" si="141"/>
        <v>2710315.9374126536</v>
      </c>
      <c r="H563" s="58">
        <f t="shared" si="142"/>
        <v>2810.4298986483191</v>
      </c>
      <c r="I563" s="60">
        <f t="shared" si="143"/>
        <v>2809.054192270919</v>
      </c>
      <c r="J563" s="5">
        <f t="shared" si="136"/>
        <v>1.1910569539538332E-2</v>
      </c>
      <c r="K563" s="106">
        <f t="shared" si="144"/>
        <v>2809.0422817013796</v>
      </c>
      <c r="L563" s="5">
        <f t="shared" si="145"/>
        <v>54206.088909991529</v>
      </c>
      <c r="M563" s="5">
        <f t="shared" si="146"/>
        <v>2.8090422817013798</v>
      </c>
    </row>
    <row r="564" spans="1:13" x14ac:dyDescent="0.25">
      <c r="B564" s="5">
        <f t="shared" si="139"/>
        <v>5.4266975328851697</v>
      </c>
      <c r="C564" s="5">
        <f t="shared" si="137"/>
        <v>5.0000000000000711E-2</v>
      </c>
      <c r="D564" s="5">
        <f t="shared" si="147"/>
        <v>0</v>
      </c>
      <c r="E564" s="5">
        <f t="shared" si="138"/>
        <v>0</v>
      </c>
      <c r="F564" s="5">
        <f t="shared" si="140"/>
        <v>54206.088909991529</v>
      </c>
      <c r="G564" s="5">
        <f t="shared" si="141"/>
        <v>1084121.7781998152</v>
      </c>
      <c r="H564" s="58">
        <f t="shared" si="142"/>
        <v>2810.4298986483191</v>
      </c>
      <c r="I564" s="60">
        <f t="shared" si="143"/>
        <v>2809.0422817013796</v>
      </c>
      <c r="J564" s="5">
        <f t="shared" si="136"/>
        <v>1.8832184137377885E-2</v>
      </c>
      <c r="K564" s="106">
        <f t="shared" si="144"/>
        <v>2809.0234495172422</v>
      </c>
      <c r="L564" s="5">
        <f t="shared" si="145"/>
        <v>54205.725505334223</v>
      </c>
      <c r="M564" s="5">
        <f t="shared" si="146"/>
        <v>2.8090234495172424</v>
      </c>
    </row>
    <row r="565" spans="1:13" x14ac:dyDescent="0.25">
      <c r="A565" t="s">
        <v>254</v>
      </c>
      <c r="B565" s="5">
        <f t="shared" si="139"/>
        <v>5.4766975328851695</v>
      </c>
      <c r="C565" s="5">
        <f t="shared" si="137"/>
        <v>4.9999999999999822E-2</v>
      </c>
      <c r="D565" s="5">
        <f t="shared" si="147"/>
        <v>0</v>
      </c>
      <c r="E565" s="5">
        <f t="shared" si="138"/>
        <v>0</v>
      </c>
      <c r="F565" s="5">
        <f t="shared" si="140"/>
        <v>54205.725505334223</v>
      </c>
      <c r="G565" s="5">
        <f t="shared" si="141"/>
        <v>1084114.5101066884</v>
      </c>
      <c r="H565" s="58">
        <f t="shared" si="142"/>
        <v>2810.4298986483191</v>
      </c>
      <c r="I565" s="60">
        <f t="shared" si="143"/>
        <v>2809.0234495172422</v>
      </c>
      <c r="J565" s="5">
        <f t="shared" si="136"/>
        <v>1.8832057883970396E-2</v>
      </c>
      <c r="K565" s="106">
        <f t="shared" si="144"/>
        <v>2809.0046174593581</v>
      </c>
      <c r="L565" s="5">
        <f t="shared" si="145"/>
        <v>54205.362103113235</v>
      </c>
      <c r="M565" s="5">
        <f t="shared" si="146"/>
        <v>2.8090046174593581</v>
      </c>
    </row>
    <row r="566" spans="1:13" x14ac:dyDescent="0.25">
      <c r="A566" s="5">
        <f>(A546+A567)*19</f>
        <v>5.5698315903313116</v>
      </c>
      <c r="B566" s="5">
        <f t="shared" si="139"/>
        <v>5.5266975328851693</v>
      </c>
      <c r="C566" s="5">
        <f t="shared" si="137"/>
        <v>4.9999999999999822E-2</v>
      </c>
      <c r="D566" s="5">
        <f t="shared" si="147"/>
        <v>0</v>
      </c>
      <c r="E566" s="5">
        <f t="shared" si="138"/>
        <v>0</v>
      </c>
      <c r="F566" s="5">
        <f t="shared" si="140"/>
        <v>54205.362103113235</v>
      </c>
      <c r="G566" s="5">
        <f t="shared" si="141"/>
        <v>1084107.2420622685</v>
      </c>
      <c r="H566" s="58">
        <f t="shared" si="142"/>
        <v>2810.4298986483191</v>
      </c>
      <c r="I566" s="60">
        <f t="shared" si="143"/>
        <v>2809.0046174593581</v>
      </c>
      <c r="J566" s="5">
        <f t="shared" si="136"/>
        <v>1.883193163140949E-2</v>
      </c>
      <c r="K566" s="106">
        <f t="shared" si="144"/>
        <v>2808.9857855277269</v>
      </c>
      <c r="L566" s="5">
        <f t="shared" si="145"/>
        <v>54204.998703328551</v>
      </c>
      <c r="M566" s="5">
        <f t="shared" si="146"/>
        <v>2.8089857855277272</v>
      </c>
    </row>
    <row r="567" spans="1:13" x14ac:dyDescent="0.25">
      <c r="A567" s="79">
        <v>0.2931415442581049</v>
      </c>
      <c r="B567" s="5">
        <f t="shared" si="139"/>
        <v>5.5698465639552381</v>
      </c>
      <c r="C567" s="5">
        <f t="shared" si="137"/>
        <v>4.3149031070068844E-2</v>
      </c>
      <c r="D567" s="5">
        <f t="shared" si="147"/>
        <v>0</v>
      </c>
      <c r="E567" s="5">
        <f t="shared" si="138"/>
        <v>0</v>
      </c>
      <c r="F567" s="5">
        <f t="shared" si="140"/>
        <v>54204.998703328551</v>
      </c>
      <c r="G567" s="5">
        <f t="shared" si="141"/>
        <v>1256227.4831920592</v>
      </c>
      <c r="H567" s="58">
        <f t="shared" si="142"/>
        <v>2810.4298986483191</v>
      </c>
      <c r="I567" s="60">
        <f t="shared" si="143"/>
        <v>2808.9857855277273</v>
      </c>
      <c r="J567" s="5">
        <f t="shared" si="136"/>
        <v>1.7494135218239407E-2</v>
      </c>
      <c r="K567" s="106">
        <f t="shared" si="144"/>
        <v>2808.9682913925089</v>
      </c>
      <c r="L567" s="5">
        <f t="shared" si="145"/>
        <v>54204.661119001248</v>
      </c>
      <c r="M567" s="5">
        <f t="shared" si="146"/>
        <v>2.8089682913925089</v>
      </c>
    </row>
    <row r="568" spans="1:13" s="17" customFormat="1" x14ac:dyDescent="0.25">
      <c r="B568" s="18">
        <f>$B$567+B17</f>
        <v>5.5698465640552381</v>
      </c>
      <c r="C568" s="18">
        <f t="shared" ref="C568:C602" si="148">B568-B567</f>
        <v>1.000000082740371E-10</v>
      </c>
      <c r="D568" s="18">
        <f t="shared" si="147"/>
        <v>381251909.24384427</v>
      </c>
      <c r="E568" s="18">
        <f t="shared" ref="E568:E602" si="149">C568*D568</f>
        <v>3.8125194078876871E-2</v>
      </c>
      <c r="F568" s="18">
        <f t="shared" si="140"/>
        <v>54204.699244195326</v>
      </c>
      <c r="G568" s="18">
        <f t="shared" si="141"/>
        <v>542046947592787.75</v>
      </c>
      <c r="H568" s="58">
        <f t="shared" si="142"/>
        <v>2810.4318743540807</v>
      </c>
      <c r="I568" s="60">
        <f t="shared" si="143"/>
        <v>2808.9702670982701</v>
      </c>
      <c r="J568" s="5">
        <f t="shared" si="136"/>
        <v>8.4217932150061491E-7</v>
      </c>
      <c r="K568" s="106">
        <f t="shared" si="144"/>
        <v>2808.9702662560908</v>
      </c>
      <c r="L568" s="18">
        <f t="shared" si="145"/>
        <v>54204.699227943791</v>
      </c>
      <c r="M568" s="18">
        <f t="shared" si="146"/>
        <v>2.8089702662560909</v>
      </c>
    </row>
    <row r="569" spans="1:13" s="17" customFormat="1" x14ac:dyDescent="0.25">
      <c r="B569" s="18">
        <f t="shared" ref="B569:B596" si="150">$B$567+B18</f>
        <v>5.5698465643552382</v>
      </c>
      <c r="C569" s="18">
        <f t="shared" si="148"/>
        <v>3.000000248221113E-10</v>
      </c>
      <c r="D569" s="18">
        <f t="shared" si="147"/>
        <v>381251909.24384427</v>
      </c>
      <c r="E569" s="18">
        <f t="shared" si="149"/>
        <v>0.11437558223663061</v>
      </c>
      <c r="F569" s="18">
        <f t="shared" si="140"/>
        <v>54204.813603526025</v>
      </c>
      <c r="G569" s="18">
        <f t="shared" si="141"/>
        <v>180682697062000.03</v>
      </c>
      <c r="H569" s="58">
        <f t="shared" si="142"/>
        <v>2810.4378014713652</v>
      </c>
      <c r="I569" s="60">
        <f t="shared" si="143"/>
        <v>2808.9761933733753</v>
      </c>
      <c r="J569" s="5">
        <f t="shared" si="136"/>
        <v>1.4587004514357427E-6</v>
      </c>
      <c r="K569" s="106">
        <f t="shared" si="144"/>
        <v>2808.9761919146749</v>
      </c>
      <c r="L569" s="18">
        <f t="shared" si="145"/>
        <v>54204.813575377484</v>
      </c>
      <c r="M569" s="18">
        <f t="shared" si="146"/>
        <v>2.8089761919146752</v>
      </c>
    </row>
    <row r="570" spans="1:13" s="17" customFormat="1" x14ac:dyDescent="0.25">
      <c r="B570" s="18">
        <f t="shared" si="150"/>
        <v>5.5698465647552382</v>
      </c>
      <c r="C570" s="18">
        <f t="shared" si="148"/>
        <v>4.000000330961484E-10</v>
      </c>
      <c r="D570" s="18">
        <f t="shared" si="147"/>
        <v>381251909.24384427</v>
      </c>
      <c r="E570" s="18">
        <f t="shared" si="149"/>
        <v>0.15250077631550749</v>
      </c>
      <c r="F570" s="18">
        <f t="shared" si="140"/>
        <v>54204.966076153796</v>
      </c>
      <c r="G570" s="18">
        <f t="shared" si="141"/>
        <v>135512403978037.91</v>
      </c>
      <c r="H570" s="58">
        <f t="shared" si="142"/>
        <v>2810.4457042944109</v>
      </c>
      <c r="I570" s="60">
        <f t="shared" si="143"/>
        <v>2808.9840947377206</v>
      </c>
      <c r="J570" s="5">
        <f t="shared" si="136"/>
        <v>1.6843669345464606E-6</v>
      </c>
      <c r="K570" s="106">
        <f t="shared" si="144"/>
        <v>2808.9840930533537</v>
      </c>
      <c r="L570" s="18">
        <f t="shared" si="145"/>
        <v>54204.966043650566</v>
      </c>
      <c r="M570" s="18">
        <f t="shared" si="146"/>
        <v>2.8089840930533536</v>
      </c>
    </row>
    <row r="571" spans="1:13" s="17" customFormat="1" x14ac:dyDescent="0.25">
      <c r="B571" s="18">
        <f t="shared" si="150"/>
        <v>5.5698465649552382</v>
      </c>
      <c r="C571" s="18">
        <f t="shared" si="148"/>
        <v>2.000000165480742E-10</v>
      </c>
      <c r="D571" s="18">
        <f t="shared" si="147"/>
        <v>381251909.24384427</v>
      </c>
      <c r="E571" s="18">
        <f t="shared" si="149"/>
        <v>7.6250388157753743E-2</v>
      </c>
      <c r="F571" s="18">
        <f t="shared" si="140"/>
        <v>54205.042294038722</v>
      </c>
      <c r="G571" s="18">
        <f t="shared" si="141"/>
        <v>271025189045468.91</v>
      </c>
      <c r="H571" s="58">
        <f t="shared" si="142"/>
        <v>2810.4496557059338</v>
      </c>
      <c r="I571" s="60">
        <f t="shared" si="143"/>
        <v>2808.9880444648761</v>
      </c>
      <c r="J571" s="5">
        <f t="shared" si="136"/>
        <v>1.1910289561338593E-6</v>
      </c>
      <c r="K571" s="106">
        <f t="shared" si="144"/>
        <v>2808.9880432738473</v>
      </c>
      <c r="L571" s="18">
        <f t="shared" si="145"/>
        <v>54205.042271055434</v>
      </c>
      <c r="M571" s="18">
        <f t="shared" si="146"/>
        <v>2.8089880432738474</v>
      </c>
    </row>
    <row r="572" spans="1:13" s="17" customFormat="1" x14ac:dyDescent="0.25">
      <c r="B572" s="18">
        <f t="shared" si="150"/>
        <v>5.5698465739552381</v>
      </c>
      <c r="C572" s="18">
        <f t="shared" si="148"/>
        <v>8.9999998564849193E-9</v>
      </c>
      <c r="D572" s="18">
        <f t="shared" si="147"/>
        <v>381251909.24384427</v>
      </c>
      <c r="E572" s="18">
        <f t="shared" si="149"/>
        <v>3.4312671284791998</v>
      </c>
      <c r="F572" s="18">
        <f t="shared" si="140"/>
        <v>54208.473538183913</v>
      </c>
      <c r="G572" s="18">
        <f t="shared" si="141"/>
        <v>6023163822510.9727</v>
      </c>
      <c r="H572" s="58">
        <f t="shared" si="142"/>
        <v>2810.6274692069173</v>
      </c>
      <c r="I572" s="60">
        <f t="shared" si="143"/>
        <v>2809.1658567748309</v>
      </c>
      <c r="J572" s="5">
        <f t="shared" si="136"/>
        <v>7.9901704883754785E-6</v>
      </c>
      <c r="K572" s="106">
        <f t="shared" si="144"/>
        <v>2809.1658487846603</v>
      </c>
      <c r="L572" s="18">
        <f t="shared" si="145"/>
        <v>54208.473383997596</v>
      </c>
      <c r="M572" s="18">
        <f t="shared" si="146"/>
        <v>2.8091658487846605</v>
      </c>
    </row>
    <row r="573" spans="1:13" s="17" customFormat="1" x14ac:dyDescent="0.25">
      <c r="B573" s="18">
        <f t="shared" si="150"/>
        <v>5.5698466639552384</v>
      </c>
      <c r="C573" s="18">
        <f t="shared" si="148"/>
        <v>9.0000000341206032E-8</v>
      </c>
      <c r="D573" s="18">
        <f t="shared" si="147"/>
        <v>381251909.24384427</v>
      </c>
      <c r="E573" s="18">
        <f t="shared" si="149"/>
        <v>34.312671962031438</v>
      </c>
      <c r="F573" s="18">
        <f t="shared" si="140"/>
        <v>54242.78605595963</v>
      </c>
      <c r="G573" s="18">
        <f t="shared" si="141"/>
        <v>602697620559.06189</v>
      </c>
      <c r="H573" s="58">
        <f t="shared" si="142"/>
        <v>2812.4056042518482</v>
      </c>
      <c r="I573" s="60">
        <f t="shared" si="143"/>
        <v>2810.9439838295916</v>
      </c>
      <c r="J573" s="5">
        <f t="shared" si="136"/>
        <v>2.5283131309976976E-5</v>
      </c>
      <c r="K573" s="106">
        <f t="shared" si="144"/>
        <v>2810.9439585464602</v>
      </c>
      <c r="L573" s="18">
        <f t="shared" si="145"/>
        <v>54242.785568071042</v>
      </c>
      <c r="M573" s="18">
        <f t="shared" si="146"/>
        <v>2.8109439585464604</v>
      </c>
    </row>
    <row r="574" spans="1:13" s="17" customFormat="1" x14ac:dyDescent="0.25">
      <c r="B574" s="18">
        <f t="shared" si="150"/>
        <v>5.5698475639552383</v>
      </c>
      <c r="C574" s="18">
        <f t="shared" si="148"/>
        <v>8.9999999985934664E-7</v>
      </c>
      <c r="D574" s="18">
        <f t="shared" si="147"/>
        <v>381251909.24384427</v>
      </c>
      <c r="E574" s="18">
        <f t="shared" si="149"/>
        <v>343.12671826583551</v>
      </c>
      <c r="F574" s="18">
        <f t="shared" si="140"/>
        <v>54585.912286336876</v>
      </c>
      <c r="G574" s="18">
        <f t="shared" si="141"/>
        <v>60651013660.96405</v>
      </c>
      <c r="H574" s="58">
        <f t="shared" si="142"/>
        <v>2830.1869546309658</v>
      </c>
      <c r="I574" s="60">
        <f t="shared" si="143"/>
        <v>2828.7253089255773</v>
      </c>
      <c r="J574" s="5">
        <f t="shared" si="136"/>
        <v>8.045803919704472E-5</v>
      </c>
      <c r="K574" s="106">
        <f t="shared" si="144"/>
        <v>2828.7252284675383</v>
      </c>
      <c r="L574" s="18">
        <f t="shared" si="145"/>
        <v>54585.910733738092</v>
      </c>
      <c r="M574" s="18">
        <f t="shared" si="146"/>
        <v>2.8287252284675382</v>
      </c>
    </row>
    <row r="575" spans="1:13" s="17" customFormat="1" x14ac:dyDescent="0.25">
      <c r="A575" s="18">
        <v>7.4868119641229509E-6</v>
      </c>
      <c r="B575" s="18">
        <f t="shared" si="150"/>
        <v>5.5698540507672023</v>
      </c>
      <c r="C575" s="18">
        <f t="shared" si="148"/>
        <v>6.4868119640237865E-6</v>
      </c>
      <c r="D575" s="18">
        <f t="shared" si="147"/>
        <v>381251909.24384427</v>
      </c>
      <c r="E575" s="18">
        <f t="shared" si="149"/>
        <v>2473.1094461898797</v>
      </c>
      <c r="F575" s="18">
        <f t="shared" si="140"/>
        <v>57059.020179927975</v>
      </c>
      <c r="G575" s="18">
        <f t="shared" si="141"/>
        <v>8796157572.6844578</v>
      </c>
      <c r="H575" s="58">
        <f t="shared" si="142"/>
        <v>2958.3472617351727</v>
      </c>
      <c r="I575" s="60">
        <f t="shared" si="143"/>
        <v>2956.8855355717455</v>
      </c>
      <c r="J575" s="5">
        <f t="shared" si="136"/>
        <v>2.257914959183608E-4</v>
      </c>
      <c r="K575" s="106">
        <f t="shared" si="144"/>
        <v>2956.8853097802498</v>
      </c>
      <c r="L575" s="18">
        <f t="shared" si="145"/>
        <v>57059.015822829482</v>
      </c>
      <c r="M575" s="18">
        <f t="shared" si="146"/>
        <v>2.9568853097802501</v>
      </c>
    </row>
    <row r="576" spans="1:13" x14ac:dyDescent="0.25">
      <c r="B576" s="5">
        <f t="shared" si="150"/>
        <v>5.5698565639552378</v>
      </c>
      <c r="C576" s="5">
        <f t="shared" si="148"/>
        <v>2.5131880354578584E-6</v>
      </c>
      <c r="D576" s="5">
        <f t="shared" si="147"/>
        <v>0</v>
      </c>
      <c r="E576" s="5">
        <f t="shared" si="149"/>
        <v>0</v>
      </c>
      <c r="F576" s="5">
        <f t="shared" si="140"/>
        <v>57059.015822829482</v>
      </c>
      <c r="G576" s="5">
        <f t="shared" si="141"/>
        <v>22703838717.119446</v>
      </c>
      <c r="H576" s="58">
        <f t="shared" si="142"/>
        <v>2958.3472617351727</v>
      </c>
      <c r="I576" s="60">
        <f t="shared" si="143"/>
        <v>2956.8853097802498</v>
      </c>
      <c r="J576" s="5">
        <f t="shared" si="136"/>
        <v>1.4054143543882643E-4</v>
      </c>
      <c r="K576" s="106">
        <f t="shared" si="144"/>
        <v>2956.8851692388143</v>
      </c>
      <c r="L576" s="5">
        <f t="shared" si="145"/>
        <v>57059.013110801396</v>
      </c>
      <c r="M576" s="5">
        <f t="shared" si="146"/>
        <v>2.9568851692388143</v>
      </c>
    </row>
    <row r="577" spans="2:13" x14ac:dyDescent="0.25">
      <c r="B577" s="5">
        <f t="shared" si="150"/>
        <v>5.5698665639552383</v>
      </c>
      <c r="C577" s="5">
        <f t="shared" si="148"/>
        <v>1.0000000000509601E-5</v>
      </c>
      <c r="D577" s="5">
        <f t="shared" si="147"/>
        <v>0</v>
      </c>
      <c r="E577" s="5">
        <f t="shared" si="149"/>
        <v>0</v>
      </c>
      <c r="F577" s="5">
        <f t="shared" si="140"/>
        <v>57059.013110801396</v>
      </c>
      <c r="G577" s="5">
        <f t="shared" si="141"/>
        <v>5705901310.7893658</v>
      </c>
      <c r="H577" s="58">
        <f t="shared" si="142"/>
        <v>2958.3472617351727</v>
      </c>
      <c r="I577" s="60">
        <f t="shared" si="143"/>
        <v>2956.8851692388143</v>
      </c>
      <c r="J577" s="5">
        <f t="shared" si="136"/>
        <v>2.8034439177929127E-4</v>
      </c>
      <c r="K577" s="106">
        <f t="shared" si="144"/>
        <v>2956.8848888944226</v>
      </c>
      <c r="L577" s="5">
        <f t="shared" si="145"/>
        <v>57059.007700995673</v>
      </c>
      <c r="M577" s="5">
        <f t="shared" si="146"/>
        <v>2.9568848888944226</v>
      </c>
    </row>
    <row r="578" spans="2:13" x14ac:dyDescent="0.25">
      <c r="B578" s="5">
        <f t="shared" si="150"/>
        <v>5.569896563955238</v>
      </c>
      <c r="C578" s="5">
        <f t="shared" si="148"/>
        <v>2.9999999999752447E-5</v>
      </c>
      <c r="D578" s="5">
        <f t="shared" si="147"/>
        <v>0</v>
      </c>
      <c r="E578" s="5">
        <f t="shared" si="149"/>
        <v>0</v>
      </c>
      <c r="F578" s="5">
        <f t="shared" si="140"/>
        <v>57059.007700995673</v>
      </c>
      <c r="G578" s="5">
        <f t="shared" si="141"/>
        <v>1901966923.3822169</v>
      </c>
      <c r="H578" s="58">
        <f t="shared" si="142"/>
        <v>2958.3472617351727</v>
      </c>
      <c r="I578" s="60">
        <f t="shared" si="143"/>
        <v>2956.8848888944226</v>
      </c>
      <c r="J578" s="5">
        <f t="shared" si="136"/>
        <v>4.8557068412704419E-4</v>
      </c>
      <c r="K578" s="106">
        <f t="shared" si="144"/>
        <v>2956.8844033237383</v>
      </c>
      <c r="L578" s="5">
        <f t="shared" si="145"/>
        <v>57058.998330938179</v>
      </c>
      <c r="M578" s="5">
        <f t="shared" si="146"/>
        <v>2.9568844033237385</v>
      </c>
    </row>
    <row r="579" spans="2:13" x14ac:dyDescent="0.25">
      <c r="B579" s="5">
        <f t="shared" si="150"/>
        <v>5.5699265639552378</v>
      </c>
      <c r="C579" s="5">
        <f t="shared" si="148"/>
        <v>2.9999999999752447E-5</v>
      </c>
      <c r="D579" s="5">
        <f t="shared" si="147"/>
        <v>0</v>
      </c>
      <c r="E579" s="5">
        <f t="shared" si="149"/>
        <v>0</v>
      </c>
      <c r="F579" s="5">
        <f t="shared" si="140"/>
        <v>57058.998330938179</v>
      </c>
      <c r="G579" s="5">
        <f t="shared" si="141"/>
        <v>1901966611.0469673</v>
      </c>
      <c r="H579" s="58">
        <f t="shared" si="142"/>
        <v>2958.3472617351727</v>
      </c>
      <c r="I579" s="60">
        <f t="shared" si="143"/>
        <v>2956.8844033237383</v>
      </c>
      <c r="J579" s="5">
        <f t="shared" si="136"/>
        <v>4.8557060438809654E-4</v>
      </c>
      <c r="K579" s="106">
        <f t="shared" si="144"/>
        <v>2956.883917753134</v>
      </c>
      <c r="L579" s="5">
        <f t="shared" si="145"/>
        <v>57058.988960882234</v>
      </c>
      <c r="M579" s="5">
        <f t="shared" si="146"/>
        <v>2.9568839177531343</v>
      </c>
    </row>
    <row r="580" spans="2:13" x14ac:dyDescent="0.25">
      <c r="B580" s="5">
        <f t="shared" si="150"/>
        <v>5.5699465639552379</v>
      </c>
      <c r="C580" s="5">
        <f t="shared" si="148"/>
        <v>2.0000000000131024E-5</v>
      </c>
      <c r="D580" s="5">
        <f t="shared" si="147"/>
        <v>0</v>
      </c>
      <c r="E580" s="5">
        <f t="shared" si="149"/>
        <v>0</v>
      </c>
      <c r="F580" s="5">
        <f t="shared" si="140"/>
        <v>57058.988960882234</v>
      </c>
      <c r="G580" s="5">
        <f t="shared" si="141"/>
        <v>2852949448.0254216</v>
      </c>
      <c r="H580" s="58">
        <f t="shared" si="142"/>
        <v>2958.3472617351727</v>
      </c>
      <c r="I580" s="60">
        <f t="shared" si="143"/>
        <v>2956.883917753134</v>
      </c>
      <c r="J580" s="5">
        <f t="shared" si="136"/>
        <v>3.9646667317825738E-4</v>
      </c>
      <c r="K580" s="106">
        <f t="shared" si="144"/>
        <v>2956.883521286461</v>
      </c>
      <c r="L580" s="5">
        <f t="shared" si="145"/>
        <v>57058.981310264848</v>
      </c>
      <c r="M580" s="5">
        <f t="shared" si="146"/>
        <v>2.956883521286461</v>
      </c>
    </row>
    <row r="581" spans="2:13" x14ac:dyDescent="0.25">
      <c r="B581" s="5">
        <f t="shared" si="150"/>
        <v>5.5700465639552386</v>
      </c>
      <c r="C581" s="5">
        <f t="shared" si="148"/>
        <v>1.0000000000065512E-4</v>
      </c>
      <c r="D581" s="5">
        <f t="shared" si="147"/>
        <v>0</v>
      </c>
      <c r="E581" s="5">
        <f t="shared" si="149"/>
        <v>0</v>
      </c>
      <c r="F581" s="5">
        <f t="shared" si="140"/>
        <v>57058.981310264848</v>
      </c>
      <c r="G581" s="5">
        <f t="shared" si="141"/>
        <v>570589813.09891045</v>
      </c>
      <c r="H581" s="58">
        <f t="shared" si="142"/>
        <v>2958.3472617351727</v>
      </c>
      <c r="I581" s="60">
        <f t="shared" si="143"/>
        <v>2956.883521286461</v>
      </c>
      <c r="J581" s="5">
        <f t="shared" si="136"/>
        <v>8.8652631317201014E-4</v>
      </c>
      <c r="K581" s="106">
        <f t="shared" si="144"/>
        <v>2956.882634760148</v>
      </c>
      <c r="L581" s="5">
        <f t="shared" si="145"/>
        <v>57058.964202966577</v>
      </c>
      <c r="M581" s="5">
        <f t="shared" si="146"/>
        <v>2.9568826347601482</v>
      </c>
    </row>
    <row r="582" spans="2:13" x14ac:dyDescent="0.25">
      <c r="B582" s="5">
        <f t="shared" si="150"/>
        <v>5.5703465639552379</v>
      </c>
      <c r="C582" s="5">
        <f t="shared" si="148"/>
        <v>2.9999999999930083E-4</v>
      </c>
      <c r="D582" s="5">
        <f t="shared" si="147"/>
        <v>0</v>
      </c>
      <c r="E582" s="5">
        <f t="shared" si="149"/>
        <v>0</v>
      </c>
      <c r="F582" s="5">
        <f t="shared" si="140"/>
        <v>57058.964202966577</v>
      </c>
      <c r="G582" s="5">
        <f t="shared" si="141"/>
        <v>190196547.34366518</v>
      </c>
      <c r="H582" s="58">
        <f t="shared" si="142"/>
        <v>2958.3472617351727</v>
      </c>
      <c r="I582" s="60">
        <f t="shared" si="143"/>
        <v>2956.8826347601475</v>
      </c>
      <c r="J582" s="5">
        <f t="shared" si="136"/>
        <v>1.5355081562810045E-3</v>
      </c>
      <c r="K582" s="106">
        <f t="shared" si="144"/>
        <v>2956.8810992519911</v>
      </c>
      <c r="L582" s="5">
        <f t="shared" si="145"/>
        <v>57058.934572265673</v>
      </c>
      <c r="M582" s="5">
        <f t="shared" si="146"/>
        <v>2.9568810992519912</v>
      </c>
    </row>
    <row r="583" spans="2:13" x14ac:dyDescent="0.25">
      <c r="B583" s="5">
        <f t="shared" si="150"/>
        <v>5.5706465639552381</v>
      </c>
      <c r="C583" s="5">
        <f t="shared" si="148"/>
        <v>3.00000000000189E-4</v>
      </c>
      <c r="D583" s="5">
        <f t="shared" si="147"/>
        <v>0</v>
      </c>
      <c r="E583" s="5">
        <f t="shared" si="149"/>
        <v>0</v>
      </c>
      <c r="F583" s="5">
        <f t="shared" si="140"/>
        <v>57058.934572265673</v>
      </c>
      <c r="G583" s="5">
        <f t="shared" si="141"/>
        <v>190196448.57409909</v>
      </c>
      <c r="H583" s="58">
        <f t="shared" si="142"/>
        <v>2958.3472617351727</v>
      </c>
      <c r="I583" s="60">
        <f t="shared" si="143"/>
        <v>2956.8810992519911</v>
      </c>
      <c r="J583" s="5">
        <f t="shared" si="136"/>
        <v>1.5355073588944094E-3</v>
      </c>
      <c r="K583" s="106">
        <f t="shared" si="144"/>
        <v>2956.8795637446324</v>
      </c>
      <c r="L583" s="5">
        <f t="shared" si="145"/>
        <v>57058.904941580178</v>
      </c>
      <c r="M583" s="5">
        <f t="shared" si="146"/>
        <v>2.9568795637446326</v>
      </c>
    </row>
    <row r="584" spans="2:13" x14ac:dyDescent="0.25">
      <c r="B584" s="5">
        <f t="shared" si="150"/>
        <v>5.5708465639552385</v>
      </c>
      <c r="C584" s="5">
        <f t="shared" si="148"/>
        <v>2.0000000000042206E-4</v>
      </c>
      <c r="D584" s="5">
        <f t="shared" si="147"/>
        <v>0</v>
      </c>
      <c r="E584" s="5">
        <f t="shared" si="149"/>
        <v>0</v>
      </c>
      <c r="F584" s="5">
        <f t="shared" si="140"/>
        <v>57058.904941580178</v>
      </c>
      <c r="G584" s="5">
        <f t="shared" si="141"/>
        <v>285294524.70729882</v>
      </c>
      <c r="H584" s="58">
        <f t="shared" si="142"/>
        <v>2958.3472617351727</v>
      </c>
      <c r="I584" s="60">
        <f t="shared" si="143"/>
        <v>2956.8795637446324</v>
      </c>
      <c r="J584" s="5">
        <f t="shared" si="136"/>
        <v>1.2537358574626293E-3</v>
      </c>
      <c r="K584" s="106">
        <f t="shared" si="144"/>
        <v>2956.8783100087749</v>
      </c>
      <c r="L584" s="5">
        <f t="shared" si="145"/>
        <v>57058.880748239324</v>
      </c>
      <c r="M584" s="5">
        <f t="shared" si="146"/>
        <v>2.9568783100087748</v>
      </c>
    </row>
    <row r="585" spans="2:13" x14ac:dyDescent="0.25">
      <c r="B585" s="5">
        <f t="shared" si="150"/>
        <v>5.5718465639552379</v>
      </c>
      <c r="C585" s="5">
        <f t="shared" si="148"/>
        <v>9.9999999999944578E-4</v>
      </c>
      <c r="D585" s="5">
        <f t="shared" si="147"/>
        <v>0</v>
      </c>
      <c r="E585" s="5">
        <f t="shared" si="149"/>
        <v>0</v>
      </c>
      <c r="F585" s="5">
        <f t="shared" si="140"/>
        <v>57058.880748239324</v>
      </c>
      <c r="G585" s="5">
        <f t="shared" si="141"/>
        <v>57058880.748270944</v>
      </c>
      <c r="H585" s="58">
        <f t="shared" si="142"/>
        <v>2958.3472617351727</v>
      </c>
      <c r="I585" s="60">
        <f t="shared" si="143"/>
        <v>2956.8783100087744</v>
      </c>
      <c r="J585" s="5">
        <f t="shared" si="136"/>
        <v>2.8034374144357823E-3</v>
      </c>
      <c r="K585" s="106">
        <f t="shared" si="144"/>
        <v>2956.8755065713599</v>
      </c>
      <c r="L585" s="5">
        <f t="shared" si="145"/>
        <v>57058.826650307528</v>
      </c>
      <c r="M585" s="5">
        <f t="shared" si="146"/>
        <v>2.9568755065713601</v>
      </c>
    </row>
    <row r="586" spans="2:13" x14ac:dyDescent="0.25">
      <c r="B586" s="5">
        <f t="shared" si="150"/>
        <v>5.574846563955238</v>
      </c>
      <c r="C586" s="5">
        <f t="shared" si="148"/>
        <v>3.0000000000001137E-3</v>
      </c>
      <c r="D586" s="5">
        <f t="shared" si="147"/>
        <v>0</v>
      </c>
      <c r="E586" s="5">
        <f t="shared" si="149"/>
        <v>0</v>
      </c>
      <c r="F586" s="5">
        <f t="shared" si="140"/>
        <v>57058.826650307528</v>
      </c>
      <c r="G586" s="5">
        <f t="shared" si="141"/>
        <v>19019608.883435123</v>
      </c>
      <c r="H586" s="58">
        <f t="shared" si="142"/>
        <v>2958.3472617351727</v>
      </c>
      <c r="I586" s="60">
        <f t="shared" si="143"/>
        <v>2956.8755065713594</v>
      </c>
      <c r="J586" s="5">
        <f t="shared" si="136"/>
        <v>4.8556914339236944E-3</v>
      </c>
      <c r="K586" s="106">
        <f t="shared" si="144"/>
        <v>2956.8706508799255</v>
      </c>
      <c r="L586" s="5">
        <f t="shared" si="145"/>
        <v>57058.732950029931</v>
      </c>
      <c r="M586" s="5">
        <f t="shared" si="146"/>
        <v>2.9568706508799254</v>
      </c>
    </row>
    <row r="587" spans="2:13" x14ac:dyDescent="0.25">
      <c r="B587" s="5">
        <f t="shared" si="150"/>
        <v>5.5778465639552381</v>
      </c>
      <c r="C587" s="5">
        <f t="shared" si="148"/>
        <v>3.0000000000001137E-3</v>
      </c>
      <c r="D587" s="5">
        <f t="shared" si="147"/>
        <v>0</v>
      </c>
      <c r="E587" s="5">
        <f t="shared" si="149"/>
        <v>0</v>
      </c>
      <c r="F587" s="5">
        <f t="shared" si="140"/>
        <v>57058.732950029931</v>
      </c>
      <c r="G587" s="5">
        <f t="shared" si="141"/>
        <v>19019577.650009256</v>
      </c>
      <c r="H587" s="58">
        <f t="shared" si="142"/>
        <v>2958.3472617351727</v>
      </c>
      <c r="I587" s="60">
        <f t="shared" si="143"/>
        <v>2956.8706508799255</v>
      </c>
      <c r="J587" s="5">
        <f t="shared" si="136"/>
        <v>4.8556834600542338E-3</v>
      </c>
      <c r="K587" s="106">
        <f t="shared" si="144"/>
        <v>2956.8657951964656</v>
      </c>
      <c r="L587" s="5">
        <f t="shared" si="145"/>
        <v>57058.639249906199</v>
      </c>
      <c r="M587" s="5">
        <f t="shared" si="146"/>
        <v>2.9568657951964656</v>
      </c>
    </row>
    <row r="588" spans="2:13" x14ac:dyDescent="0.25">
      <c r="B588" s="5">
        <f t="shared" si="150"/>
        <v>5.5798465639552379</v>
      </c>
      <c r="C588" s="5">
        <f t="shared" si="148"/>
        <v>1.9999999999997797E-3</v>
      </c>
      <c r="D588" s="5">
        <f t="shared" si="147"/>
        <v>0</v>
      </c>
      <c r="E588" s="5">
        <f t="shared" si="149"/>
        <v>0</v>
      </c>
      <c r="F588" s="5">
        <f t="shared" si="140"/>
        <v>57058.639249906199</v>
      </c>
      <c r="G588" s="5">
        <f t="shared" si="141"/>
        <v>28529319.624956243</v>
      </c>
      <c r="H588" s="58">
        <f t="shared" si="142"/>
        <v>2958.3472617351727</v>
      </c>
      <c r="I588" s="60">
        <f t="shared" si="143"/>
        <v>2956.8657951964656</v>
      </c>
      <c r="J588" s="5">
        <f t="shared" si="136"/>
        <v>3.9646424325748388E-3</v>
      </c>
      <c r="K588" s="106">
        <f t="shared" si="144"/>
        <v>2956.8618305540331</v>
      </c>
      <c r="L588" s="5">
        <f t="shared" si="145"/>
        <v>57058.562744201183</v>
      </c>
      <c r="M588" s="5">
        <f t="shared" si="146"/>
        <v>2.9568618305540331</v>
      </c>
    </row>
    <row r="589" spans="2:13" x14ac:dyDescent="0.25">
      <c r="B589" s="5">
        <f t="shared" si="150"/>
        <v>5.5898465639552377</v>
      </c>
      <c r="C589" s="5">
        <f t="shared" si="148"/>
        <v>9.9999999999997868E-3</v>
      </c>
      <c r="D589" s="5">
        <f t="shared" si="147"/>
        <v>0</v>
      </c>
      <c r="E589" s="5">
        <f t="shared" si="149"/>
        <v>0</v>
      </c>
      <c r="F589" s="5">
        <f t="shared" si="140"/>
        <v>57058.562744201183</v>
      </c>
      <c r="G589" s="5">
        <f t="shared" si="141"/>
        <v>5705856.27442024</v>
      </c>
      <c r="H589" s="58">
        <f t="shared" si="142"/>
        <v>2958.3472617351727</v>
      </c>
      <c r="I589" s="60">
        <f t="shared" si="143"/>
        <v>2956.8618305540331</v>
      </c>
      <c r="J589" s="5">
        <f t="shared" si="136"/>
        <v>8.8651980990141297E-3</v>
      </c>
      <c r="K589" s="106">
        <f t="shared" si="144"/>
        <v>2956.852965355934</v>
      </c>
      <c r="L589" s="5">
        <f t="shared" si="145"/>
        <v>57058.391672473459</v>
      </c>
      <c r="M589" s="5">
        <f t="shared" si="146"/>
        <v>2.9568529653559339</v>
      </c>
    </row>
    <row r="590" spans="2:13" x14ac:dyDescent="0.25">
      <c r="B590" s="5">
        <f t="shared" si="150"/>
        <v>5.619846563955238</v>
      </c>
      <c r="C590" s="5">
        <f t="shared" si="148"/>
        <v>3.0000000000000249E-2</v>
      </c>
      <c r="D590" s="5">
        <f t="shared" si="147"/>
        <v>0</v>
      </c>
      <c r="E590" s="5">
        <f t="shared" si="149"/>
        <v>0</v>
      </c>
      <c r="F590" s="5">
        <f t="shared" si="140"/>
        <v>57058.391672473459</v>
      </c>
      <c r="G590" s="5">
        <f t="shared" si="141"/>
        <v>1901946.389082433</v>
      </c>
      <c r="H590" s="58">
        <f t="shared" si="142"/>
        <v>2958.3472617351727</v>
      </c>
      <c r="I590" s="60">
        <f t="shared" si="143"/>
        <v>2956.852965355934</v>
      </c>
      <c r="J590" s="5">
        <f t="shared" si="136"/>
        <v>1.5354927489711859E-2</v>
      </c>
      <c r="K590" s="106">
        <f t="shared" si="144"/>
        <v>2956.8376104284443</v>
      </c>
      <c r="L590" s="5">
        <f t="shared" si="145"/>
        <v>57058.095368437695</v>
      </c>
      <c r="M590" s="5">
        <f t="shared" si="146"/>
        <v>2.9568376104284444</v>
      </c>
    </row>
    <row r="591" spans="2:13" x14ac:dyDescent="0.25">
      <c r="B591" s="5">
        <f t="shared" si="150"/>
        <v>5.6498465639552382</v>
      </c>
      <c r="C591" s="5">
        <f t="shared" si="148"/>
        <v>3.0000000000000249E-2</v>
      </c>
      <c r="D591" s="5">
        <f t="shared" si="147"/>
        <v>0</v>
      </c>
      <c r="E591" s="5">
        <f t="shared" si="149"/>
        <v>0</v>
      </c>
      <c r="F591" s="5">
        <f t="shared" si="140"/>
        <v>57058.095368437695</v>
      </c>
      <c r="G591" s="5">
        <f t="shared" si="141"/>
        <v>1901936.5122812407</v>
      </c>
      <c r="H591" s="58">
        <f t="shared" si="142"/>
        <v>2958.3472617351727</v>
      </c>
      <c r="I591" s="60">
        <f t="shared" si="143"/>
        <v>2956.8376104284443</v>
      </c>
      <c r="J591" s="5">
        <f t="shared" si="136"/>
        <v>1.5354847751625123E-2</v>
      </c>
      <c r="K591" s="106">
        <f t="shared" si="144"/>
        <v>2956.8222555806929</v>
      </c>
      <c r="L591" s="5">
        <f t="shared" si="145"/>
        <v>57057.799065940628</v>
      </c>
      <c r="M591" s="5">
        <f t="shared" si="146"/>
        <v>2.9568222555806929</v>
      </c>
    </row>
    <row r="592" spans="2:13" x14ac:dyDescent="0.25">
      <c r="B592" s="5">
        <f t="shared" si="150"/>
        <v>5.6698465639552378</v>
      </c>
      <c r="C592" s="5">
        <f t="shared" si="148"/>
        <v>1.9999999999999574E-2</v>
      </c>
      <c r="D592" s="5">
        <f t="shared" si="147"/>
        <v>0</v>
      </c>
      <c r="E592" s="5">
        <f t="shared" si="149"/>
        <v>0</v>
      </c>
      <c r="F592" s="5">
        <f t="shared" si="140"/>
        <v>57057.799065940628</v>
      </c>
      <c r="G592" s="5">
        <f t="shared" si="141"/>
        <v>2852889.9532970921</v>
      </c>
      <c r="H592" s="58">
        <f t="shared" si="142"/>
        <v>2958.3472617351727</v>
      </c>
      <c r="I592" s="60">
        <f t="shared" si="143"/>
        <v>2956.8222555806929</v>
      </c>
      <c r="J592" s="5">
        <f t="shared" si="136"/>
        <v>1.2537115584330414E-2</v>
      </c>
      <c r="K592" s="106">
        <f t="shared" si="144"/>
        <v>2956.8097184651087</v>
      </c>
      <c r="L592" s="5">
        <f t="shared" si="145"/>
        <v>57057.557137221207</v>
      </c>
      <c r="M592" s="5">
        <f t="shared" si="146"/>
        <v>2.956809718465109</v>
      </c>
    </row>
    <row r="593" spans="1:13" x14ac:dyDescent="0.25">
      <c r="B593" s="5">
        <f t="shared" si="150"/>
        <v>5.7198465639552385</v>
      </c>
      <c r="C593" s="5">
        <f t="shared" si="148"/>
        <v>5.0000000000000711E-2</v>
      </c>
      <c r="D593" s="5">
        <f t="shared" si="147"/>
        <v>0</v>
      </c>
      <c r="E593" s="5">
        <f t="shared" si="149"/>
        <v>0</v>
      </c>
      <c r="F593" s="5">
        <f t="shared" si="140"/>
        <v>57057.557137221207</v>
      </c>
      <c r="G593" s="5">
        <f t="shared" si="141"/>
        <v>1141151.142744408</v>
      </c>
      <c r="H593" s="58">
        <f t="shared" si="142"/>
        <v>2958.3472617351727</v>
      </c>
      <c r="I593" s="60">
        <f t="shared" si="143"/>
        <v>2956.8097184651087</v>
      </c>
      <c r="J593" s="5">
        <f t="shared" si="136"/>
        <v>1.9822836217188312E-2</v>
      </c>
      <c r="K593" s="106">
        <f t="shared" si="144"/>
        <v>2956.7898956288914</v>
      </c>
      <c r="L593" s="5">
        <f t="shared" si="145"/>
        <v>57057.174615950717</v>
      </c>
      <c r="M593" s="5">
        <f t="shared" si="146"/>
        <v>2.9567898956288916</v>
      </c>
    </row>
    <row r="594" spans="1:13" x14ac:dyDescent="0.25">
      <c r="A594" t="s">
        <v>255</v>
      </c>
      <c r="B594" s="5">
        <f t="shared" si="150"/>
        <v>5.7698465639552383</v>
      </c>
      <c r="C594" s="5">
        <f t="shared" si="148"/>
        <v>4.9999999999999822E-2</v>
      </c>
      <c r="D594" s="5">
        <f t="shared" si="147"/>
        <v>0</v>
      </c>
      <c r="E594" s="5">
        <f t="shared" si="149"/>
        <v>0</v>
      </c>
      <c r="F594" s="5">
        <f t="shared" si="140"/>
        <v>57057.174615950717</v>
      </c>
      <c r="G594" s="5">
        <f t="shared" si="141"/>
        <v>1141143.4923190183</v>
      </c>
      <c r="H594" s="58">
        <f t="shared" si="142"/>
        <v>2958.3472617351727</v>
      </c>
      <c r="I594" s="60">
        <f t="shared" si="143"/>
        <v>2956.7898956288909</v>
      </c>
      <c r="J594" s="5">
        <f t="shared" si="136"/>
        <v>1.9822703322320653E-2</v>
      </c>
      <c r="K594" s="106">
        <f t="shared" si="144"/>
        <v>2956.7700729255685</v>
      </c>
      <c r="L594" s="5">
        <f t="shared" si="145"/>
        <v>57056.792097244695</v>
      </c>
      <c r="M594" s="5">
        <f t="shared" si="146"/>
        <v>2.9567700729255684</v>
      </c>
    </row>
    <row r="595" spans="1:13" x14ac:dyDescent="0.25">
      <c r="A595" s="5">
        <f>(A575+A596)*20</f>
        <v>5.8629806214013804</v>
      </c>
      <c r="B595" s="5">
        <f t="shared" si="150"/>
        <v>5.8198465639552381</v>
      </c>
      <c r="C595" s="5">
        <f t="shared" si="148"/>
        <v>4.9999999999999822E-2</v>
      </c>
      <c r="D595" s="5">
        <f t="shared" si="147"/>
        <v>0</v>
      </c>
      <c r="E595" s="5">
        <f t="shared" si="149"/>
        <v>0</v>
      </c>
      <c r="F595" s="5">
        <f t="shared" si="140"/>
        <v>57056.792097244695</v>
      </c>
      <c r="G595" s="5">
        <f t="shared" si="141"/>
        <v>1141135.841944898</v>
      </c>
      <c r="H595" s="58">
        <f t="shared" si="142"/>
        <v>2958.3472617351727</v>
      </c>
      <c r="I595" s="60">
        <f t="shared" si="143"/>
        <v>2956.7700729255685</v>
      </c>
      <c r="J595" s="5">
        <f t="shared" ref="J595:J658" si="151">2*I595*($C$8/3.1415926)^(1/2)*C595^(1/2)</f>
        <v>1.9822570428344118E-2</v>
      </c>
      <c r="K595" s="106">
        <f t="shared" si="144"/>
        <v>2956.75025035514</v>
      </c>
      <c r="L595" s="5">
        <f t="shared" si="145"/>
        <v>57056.409581103137</v>
      </c>
      <c r="M595" s="5">
        <f t="shared" si="146"/>
        <v>2.9567502503551402</v>
      </c>
    </row>
    <row r="596" spans="1:13" s="94" customFormat="1" x14ac:dyDescent="0.25">
      <c r="A596" s="94">
        <v>0.2931415442581049</v>
      </c>
      <c r="B596" s="93">
        <f t="shared" si="150"/>
        <v>5.862995595025307</v>
      </c>
      <c r="C596" s="93">
        <f t="shared" si="148"/>
        <v>4.3149031070068844E-2</v>
      </c>
      <c r="D596" s="93">
        <f t="shared" si="147"/>
        <v>0</v>
      </c>
      <c r="E596" s="93">
        <f t="shared" si="149"/>
        <v>0</v>
      </c>
      <c r="F596" s="93">
        <f t="shared" si="140"/>
        <v>57056.409581103137</v>
      </c>
      <c r="G596" s="93">
        <f t="shared" si="141"/>
        <v>1322310.3315680572</v>
      </c>
      <c r="H596" s="93">
        <f t="shared" si="142"/>
        <v>2958.3472617351727</v>
      </c>
      <c r="I596" s="93">
        <f t="shared" si="143"/>
        <v>2956.75025035514</v>
      </c>
      <c r="J596" s="5">
        <f t="shared" si="151"/>
        <v>1.8414400298062836E-2</v>
      </c>
      <c r="K596" s="111">
        <f t="shared" si="144"/>
        <v>2956.7318359548422</v>
      </c>
      <c r="L596" s="93">
        <f t="shared" si="145"/>
        <v>57056.054238420591</v>
      </c>
      <c r="M596" s="93">
        <f t="shared" si="146"/>
        <v>2.9567318359548422</v>
      </c>
    </row>
    <row r="597" spans="1:13" x14ac:dyDescent="0.25">
      <c r="A597" s="57"/>
      <c r="B597" s="58">
        <f>B596+$A$575</f>
        <v>5.8630030818372711</v>
      </c>
      <c r="C597" s="5">
        <f t="shared" si="148"/>
        <v>7.4868119641635644E-6</v>
      </c>
      <c r="D597" s="5">
        <f>D575</f>
        <v>381251909.24384427</v>
      </c>
      <c r="E597" s="5">
        <f t="shared" si="149"/>
        <v>2854.3613554870149</v>
      </c>
      <c r="F597" s="5">
        <f t="shared" ref="F597:F602" si="152">E597+L596</f>
        <v>59910.415593907608</v>
      </c>
      <c r="G597" s="5">
        <f t="shared" ref="G597:G602" si="153">F597/C597</f>
        <v>8002126389.8005314</v>
      </c>
      <c r="H597" s="58">
        <f t="shared" ref="H597:H602" si="154">C597*D597/$C$9/96485/$C$3+H596</f>
        <v>3106.2646248220262</v>
      </c>
      <c r="I597" s="60">
        <f t="shared" ref="I597:I602" si="155">F597/$C$9/96485/0.0001</f>
        <v>3104.6491990416957</v>
      </c>
      <c r="J597" s="5">
        <f t="shared" si="151"/>
        <v>2.5469382271648626E-4</v>
      </c>
      <c r="K597" s="106">
        <f t="shared" ref="K597:K602" si="156">I597-J597</f>
        <v>3104.6489443478731</v>
      </c>
      <c r="L597" s="5">
        <f t="shared" ref="L597:L602" si="157">K597*0.0001*$C$9*96485</f>
        <v>59910.410679080909</v>
      </c>
      <c r="M597" s="5">
        <f t="shared" ref="M597:M602" si="158">K597*0.001</f>
        <v>3.1046489443478733</v>
      </c>
    </row>
    <row r="598" spans="1:13" x14ac:dyDescent="0.25">
      <c r="A598" s="57">
        <v>21</v>
      </c>
      <c r="B598" s="58">
        <f>B597+$A$596</f>
        <v>6.1561446260953758</v>
      </c>
      <c r="C598" s="5">
        <f t="shared" si="148"/>
        <v>0.29314154425810468</v>
      </c>
      <c r="D598" s="5">
        <f>D576</f>
        <v>0</v>
      </c>
      <c r="E598" s="5">
        <f t="shared" si="149"/>
        <v>0</v>
      </c>
      <c r="F598" s="5">
        <f t="shared" si="152"/>
        <v>59910.410679080909</v>
      </c>
      <c r="G598" s="5">
        <f t="shared" si="153"/>
        <v>204373.66129971365</v>
      </c>
      <c r="H598" s="58">
        <f t="shared" si="154"/>
        <v>3106.2646248220262</v>
      </c>
      <c r="I598" s="60">
        <f t="shared" si="155"/>
        <v>3104.6489443478731</v>
      </c>
      <c r="J598" s="5">
        <f t="shared" si="151"/>
        <v>5.0397454220248154E-2</v>
      </c>
      <c r="K598" s="106">
        <f t="shared" si="156"/>
        <v>3104.5985468936528</v>
      </c>
      <c r="L598" s="5">
        <f t="shared" si="157"/>
        <v>59909.438159406825</v>
      </c>
      <c r="M598" s="5">
        <f t="shared" si="158"/>
        <v>3.1045985468936528</v>
      </c>
    </row>
    <row r="599" spans="1:13" x14ac:dyDescent="0.25">
      <c r="A599" s="57"/>
      <c r="B599" s="58">
        <f>B598+$A$575</f>
        <v>6.15615211290734</v>
      </c>
      <c r="C599" s="5">
        <f t="shared" si="148"/>
        <v>7.4868119641635644E-6</v>
      </c>
      <c r="D599" s="5">
        <f>D597</f>
        <v>381251909.24384427</v>
      </c>
      <c r="E599" s="5">
        <f t="shared" si="149"/>
        <v>2854.3613554870149</v>
      </c>
      <c r="F599" s="5">
        <f t="shared" si="152"/>
        <v>62763.799514893843</v>
      </c>
      <c r="G599" s="5">
        <f t="shared" si="153"/>
        <v>8383247744.8772001</v>
      </c>
      <c r="H599" s="58">
        <f t="shared" si="154"/>
        <v>3254.1819879088798</v>
      </c>
      <c r="I599" s="60">
        <f t="shared" si="155"/>
        <v>3252.5159099805064</v>
      </c>
      <c r="J599" s="5">
        <f t="shared" si="151"/>
        <v>2.6682425531838664E-4</v>
      </c>
      <c r="K599" s="106">
        <f t="shared" si="156"/>
        <v>3252.5156431562509</v>
      </c>
      <c r="L599" s="5">
        <f t="shared" si="157"/>
        <v>62763.794365986185</v>
      </c>
      <c r="M599" s="5">
        <f t="shared" si="158"/>
        <v>3.2525156431562512</v>
      </c>
    </row>
    <row r="600" spans="1:13" x14ac:dyDescent="0.25">
      <c r="A600" s="57">
        <v>22</v>
      </c>
      <c r="B600" s="58">
        <f>B599+$A$596</f>
        <v>6.4492936571654447</v>
      </c>
      <c r="C600" s="5">
        <f t="shared" si="148"/>
        <v>0.29314154425810468</v>
      </c>
      <c r="D600" s="5">
        <f>D598</f>
        <v>0</v>
      </c>
      <c r="E600" s="5">
        <f t="shared" si="149"/>
        <v>0</v>
      </c>
      <c r="F600" s="5">
        <f t="shared" si="152"/>
        <v>62763.794365986185</v>
      </c>
      <c r="G600" s="5">
        <f t="shared" si="153"/>
        <v>214107.46990786146</v>
      </c>
      <c r="H600" s="58">
        <f t="shared" si="154"/>
        <v>3254.1819879088798</v>
      </c>
      <c r="I600" s="60">
        <f t="shared" si="155"/>
        <v>3252.5156431562514</v>
      </c>
      <c r="J600" s="5">
        <f t="shared" si="151"/>
        <v>5.2797759477775347E-2</v>
      </c>
      <c r="K600" s="106">
        <f t="shared" si="156"/>
        <v>3252.4628453967734</v>
      </c>
      <c r="L600" s="5">
        <f t="shared" si="157"/>
        <v>62762.775527621539</v>
      </c>
      <c r="M600" s="5">
        <f t="shared" si="158"/>
        <v>3.2524628453967734</v>
      </c>
    </row>
    <row r="601" spans="1:13" x14ac:dyDescent="0.25">
      <c r="A601" s="57"/>
      <c r="B601" s="58">
        <f>B600+$A$575</f>
        <v>6.4493011439774088</v>
      </c>
      <c r="C601" s="5">
        <f t="shared" si="148"/>
        <v>7.4868119641635644E-6</v>
      </c>
      <c r="D601" s="5">
        <f>D599</f>
        <v>381251909.24384427</v>
      </c>
      <c r="E601" s="5">
        <f t="shared" si="149"/>
        <v>2854.3613554870149</v>
      </c>
      <c r="F601" s="5">
        <f t="shared" si="152"/>
        <v>65617.136883108557</v>
      </c>
      <c r="G601" s="5">
        <f t="shared" si="153"/>
        <v>8764362881.9839573</v>
      </c>
      <c r="H601" s="58">
        <f t="shared" si="154"/>
        <v>3402.0993509957334</v>
      </c>
      <c r="I601" s="60">
        <f t="shared" si="155"/>
        <v>3400.380208483627</v>
      </c>
      <c r="J601" s="5">
        <f t="shared" si="151"/>
        <v>2.7895449001307481E-4</v>
      </c>
      <c r="K601" s="106">
        <f t="shared" si="156"/>
        <v>3400.3799295291369</v>
      </c>
      <c r="L601" s="5">
        <f t="shared" si="157"/>
        <v>65617.131500123753</v>
      </c>
      <c r="M601" s="5">
        <f t="shared" si="158"/>
        <v>3.4003799295291368</v>
      </c>
    </row>
    <row r="602" spans="1:13" x14ac:dyDescent="0.25">
      <c r="A602" s="57">
        <v>23</v>
      </c>
      <c r="B602" s="58">
        <f>B601+$A$596</f>
        <v>6.7424426882355135</v>
      </c>
      <c r="C602" s="5">
        <f t="shared" si="148"/>
        <v>0.29314154425810468</v>
      </c>
      <c r="D602" s="5">
        <f>D600</f>
        <v>0</v>
      </c>
      <c r="E602" s="5">
        <f t="shared" si="149"/>
        <v>0</v>
      </c>
      <c r="F602" s="5">
        <f t="shared" si="152"/>
        <v>65617.131500123753</v>
      </c>
      <c r="G602" s="5">
        <f t="shared" si="153"/>
        <v>223841.11970956021</v>
      </c>
      <c r="H602" s="58">
        <f t="shared" si="154"/>
        <v>3402.0993509957334</v>
      </c>
      <c r="I602" s="60">
        <f t="shared" si="155"/>
        <v>3400.3799295291369</v>
      </c>
      <c r="J602" s="5">
        <f t="shared" si="151"/>
        <v>5.5198025574479705E-2</v>
      </c>
      <c r="K602" s="106">
        <f t="shared" si="156"/>
        <v>3400.3247315035624</v>
      </c>
      <c r="L602" s="5">
        <f t="shared" si="157"/>
        <v>65616.066343824248</v>
      </c>
      <c r="M602" s="5">
        <f t="shared" si="158"/>
        <v>3.4003247315035625</v>
      </c>
    </row>
    <row r="603" spans="1:13" x14ac:dyDescent="0.25">
      <c r="A603" s="57"/>
      <c r="B603" s="58">
        <f t="shared" ref="B603" si="159">B602+$A$575</f>
        <v>6.7424501750474777</v>
      </c>
      <c r="C603" s="5">
        <f t="shared" ref="C603:C612" si="160">B603-B602</f>
        <v>7.4868119641635644E-6</v>
      </c>
      <c r="D603" s="5">
        <f t="shared" ref="D603:D666" si="161">D601</f>
        <v>381251909.24384427</v>
      </c>
      <c r="E603" s="5">
        <f t="shared" ref="E603:E612" si="162">C603*D603</f>
        <v>2854.3613554870149</v>
      </c>
      <c r="F603" s="5">
        <f t="shared" ref="F603:F612" si="163">E603+L602</f>
        <v>68470.427699311258</v>
      </c>
      <c r="G603" s="5">
        <f t="shared" ref="G603:G612" si="164">F603/C603</f>
        <v>9145471801.2222519</v>
      </c>
      <c r="H603" s="58">
        <f t="shared" ref="H603:H612" si="165">C603*D603/$C$9/96485/$C$3+H602</f>
        <v>3550.016714082587</v>
      </c>
      <c r="I603" s="60">
        <f t="shared" ref="I603:I612" si="166">F603/$C$9/96485/0.0001</f>
        <v>3548.2420945904155</v>
      </c>
      <c r="J603" s="5">
        <f t="shared" si="151"/>
        <v>2.9108452680377952E-4</v>
      </c>
      <c r="K603" s="106">
        <f t="shared" ref="K603:K612" si="167">I603-J603</f>
        <v>3548.2418035058886</v>
      </c>
      <c r="L603" s="5">
        <f t="shared" ref="L603:L612" si="168">K603*0.0001*$C$9*96485</f>
        <v>68470.422082253135</v>
      </c>
      <c r="M603" s="5">
        <f t="shared" ref="M603:M612" si="169">K603*0.001</f>
        <v>3.5482418035058885</v>
      </c>
    </row>
    <row r="604" spans="1:13" x14ac:dyDescent="0.25">
      <c r="A604" s="57">
        <v>24</v>
      </c>
      <c r="B604" s="58">
        <f t="shared" ref="B604" si="170">B603+$A$596</f>
        <v>7.0355917193055824</v>
      </c>
      <c r="C604" s="5">
        <f t="shared" si="160"/>
        <v>0.29314154425810468</v>
      </c>
      <c r="D604" s="5">
        <f t="shared" si="161"/>
        <v>0</v>
      </c>
      <c r="E604" s="5">
        <f t="shared" si="162"/>
        <v>0</v>
      </c>
      <c r="F604" s="5">
        <f t="shared" si="163"/>
        <v>68470.422082253135</v>
      </c>
      <c r="G604" s="5">
        <f t="shared" si="164"/>
        <v>233574.61070740092</v>
      </c>
      <c r="H604" s="58">
        <f t="shared" si="165"/>
        <v>3550.016714082587</v>
      </c>
      <c r="I604" s="60">
        <f t="shared" si="166"/>
        <v>3548.2418035058886</v>
      </c>
      <c r="J604" s="5">
        <f t="shared" si="151"/>
        <v>5.759825251100012E-2</v>
      </c>
      <c r="K604" s="106">
        <f t="shared" si="167"/>
        <v>3548.1842052533775</v>
      </c>
      <c r="L604" s="5">
        <f t="shared" si="168"/>
        <v>68469.310608774424</v>
      </c>
      <c r="M604" s="5">
        <f t="shared" si="169"/>
        <v>3.5481842052533774</v>
      </c>
    </row>
    <row r="605" spans="1:13" x14ac:dyDescent="0.25">
      <c r="A605" s="57"/>
      <c r="B605" s="58">
        <f t="shared" ref="B605" si="171">B604+$A$575</f>
        <v>7.0355992061175465</v>
      </c>
      <c r="C605" s="5">
        <f t="shared" si="160"/>
        <v>7.4868119641635644E-6</v>
      </c>
      <c r="D605" s="5">
        <f t="shared" si="161"/>
        <v>381251909.24384427</v>
      </c>
      <c r="E605" s="5">
        <f t="shared" si="162"/>
        <v>2854.3613554870149</v>
      </c>
      <c r="F605" s="5">
        <f t="shared" si="163"/>
        <v>71323.671964261433</v>
      </c>
      <c r="G605" s="5">
        <f t="shared" si="164"/>
        <v>9526574502.6935234</v>
      </c>
      <c r="H605" s="58">
        <f t="shared" si="165"/>
        <v>3697.9340771694406</v>
      </c>
      <c r="I605" s="60">
        <f t="shared" si="166"/>
        <v>3696.1015683402306</v>
      </c>
      <c r="J605" s="5">
        <f t="shared" si="151"/>
        <v>3.0321436569372959E-4</v>
      </c>
      <c r="K605" s="106">
        <f t="shared" si="167"/>
        <v>3696.1012651258648</v>
      </c>
      <c r="L605" s="5">
        <f t="shared" si="168"/>
        <v>71323.666113133819</v>
      </c>
      <c r="M605" s="5">
        <f t="shared" si="169"/>
        <v>3.6961012651258649</v>
      </c>
    </row>
    <row r="606" spans="1:13" x14ac:dyDescent="0.25">
      <c r="A606" s="57">
        <v>25</v>
      </c>
      <c r="B606" s="58">
        <f t="shared" ref="B606" si="172">B605+$A$596</f>
        <v>7.3287407503756512</v>
      </c>
      <c r="C606" s="5">
        <f t="shared" si="160"/>
        <v>0.29314154425810468</v>
      </c>
      <c r="D606" s="5">
        <f t="shared" si="161"/>
        <v>0</v>
      </c>
      <c r="E606" s="5">
        <f t="shared" si="162"/>
        <v>0</v>
      </c>
      <c r="F606" s="5">
        <f t="shared" si="163"/>
        <v>71323.666113133819</v>
      </c>
      <c r="G606" s="5">
        <f t="shared" si="164"/>
        <v>243307.94290397441</v>
      </c>
      <c r="H606" s="58">
        <f t="shared" si="165"/>
        <v>3697.9340771694406</v>
      </c>
      <c r="I606" s="60">
        <f t="shared" si="166"/>
        <v>3696.1012651258648</v>
      </c>
      <c r="J606" s="5">
        <f t="shared" si="151"/>
        <v>5.9998440287975498E-2</v>
      </c>
      <c r="K606" s="106">
        <f t="shared" si="167"/>
        <v>3696.0412666855768</v>
      </c>
      <c r="L606" s="5">
        <f t="shared" si="168"/>
        <v>71322.508323231581</v>
      </c>
      <c r="M606" s="5">
        <f t="shared" si="169"/>
        <v>3.6960412666855769</v>
      </c>
    </row>
    <row r="607" spans="1:13" x14ac:dyDescent="0.25">
      <c r="A607" s="57"/>
      <c r="B607" s="58">
        <f t="shared" ref="B607" si="173">B606+$A$575</f>
        <v>7.3287482371876154</v>
      </c>
      <c r="C607" s="5">
        <f t="shared" si="160"/>
        <v>7.4868119641635644E-6</v>
      </c>
      <c r="D607" s="5">
        <f t="shared" si="161"/>
        <v>381251909.24384427</v>
      </c>
      <c r="E607" s="5">
        <f t="shared" si="162"/>
        <v>2854.3613554870149</v>
      </c>
      <c r="F607" s="5">
        <f t="shared" si="163"/>
        <v>74176.869678718591</v>
      </c>
      <c r="G607" s="5">
        <f t="shared" si="164"/>
        <v>9907670986.4992199</v>
      </c>
      <c r="H607" s="58">
        <f t="shared" si="165"/>
        <v>3845.8514402562942</v>
      </c>
      <c r="I607" s="60">
        <f t="shared" si="166"/>
        <v>3843.9586297724304</v>
      </c>
      <c r="J607" s="5">
        <f t="shared" si="151"/>
        <v>3.1534400668615386E-4</v>
      </c>
      <c r="K607" s="106">
        <f t="shared" si="167"/>
        <v>3843.9583144284238</v>
      </c>
      <c r="L607" s="5">
        <f t="shared" si="168"/>
        <v>74176.863593525297</v>
      </c>
      <c r="M607" s="5">
        <f t="shared" si="169"/>
        <v>3.843958314428424</v>
      </c>
    </row>
    <row r="608" spans="1:13" x14ac:dyDescent="0.25">
      <c r="A608" s="57">
        <v>26</v>
      </c>
      <c r="B608" s="58">
        <f t="shared" ref="B608" si="174">B607+$A$596</f>
        <v>7.62188978144572</v>
      </c>
      <c r="C608" s="5">
        <f t="shared" si="160"/>
        <v>0.29314154425810468</v>
      </c>
      <c r="D608" s="5">
        <f t="shared" si="161"/>
        <v>0</v>
      </c>
      <c r="E608" s="5">
        <f t="shared" si="162"/>
        <v>0</v>
      </c>
      <c r="F608" s="5">
        <f t="shared" si="163"/>
        <v>74176.863593525297</v>
      </c>
      <c r="G608" s="5">
        <f t="shared" si="164"/>
        <v>253041.11630187157</v>
      </c>
      <c r="H608" s="58">
        <f t="shared" si="165"/>
        <v>3845.8514402562942</v>
      </c>
      <c r="I608" s="60">
        <f t="shared" si="166"/>
        <v>3843.9583144284238</v>
      </c>
      <c r="J608" s="5">
        <f t="shared" si="151"/>
        <v>6.2398588906044751E-2</v>
      </c>
      <c r="K608" s="106">
        <f t="shared" si="167"/>
        <v>3843.8959158395178</v>
      </c>
      <c r="L608" s="5">
        <f t="shared" si="168"/>
        <v>74175.659487955185</v>
      </c>
      <c r="M608" s="5">
        <f t="shared" si="169"/>
        <v>3.8438959158395178</v>
      </c>
    </row>
    <row r="609" spans="1:13" x14ac:dyDescent="0.25">
      <c r="A609" s="57"/>
      <c r="B609" s="58">
        <f t="shared" ref="B609" si="175">B608+$A$575</f>
        <v>7.6218972682576842</v>
      </c>
      <c r="C609" s="5">
        <f t="shared" si="160"/>
        <v>7.4868119641635644E-6</v>
      </c>
      <c r="D609" s="5">
        <f t="shared" si="161"/>
        <v>381251909.24384427</v>
      </c>
      <c r="E609" s="5">
        <f t="shared" si="162"/>
        <v>2854.3613554870149</v>
      </c>
      <c r="F609" s="5">
        <f t="shared" si="163"/>
        <v>77030.020843442195</v>
      </c>
      <c r="G609" s="5">
        <f t="shared" si="164"/>
        <v>10288761252.740782</v>
      </c>
      <c r="H609" s="58">
        <f t="shared" si="165"/>
        <v>3993.7688033431477</v>
      </c>
      <c r="I609" s="60">
        <f t="shared" si="166"/>
        <v>3991.8132789263714</v>
      </c>
      <c r="J609" s="5">
        <f t="shared" si="151"/>
        <v>3.2747344978428095E-4</v>
      </c>
      <c r="K609" s="106">
        <f t="shared" si="167"/>
        <v>3991.8129514529214</v>
      </c>
      <c r="L609" s="5">
        <f t="shared" si="168"/>
        <v>77030.014524187034</v>
      </c>
      <c r="M609" s="5">
        <f t="shared" si="169"/>
        <v>3.9918129514529217</v>
      </c>
    </row>
    <row r="610" spans="1:13" x14ac:dyDescent="0.25">
      <c r="A610" s="57">
        <v>27</v>
      </c>
      <c r="B610" s="58">
        <f t="shared" ref="B610" si="176">B609+$A$596</f>
        <v>7.9150388125157889</v>
      </c>
      <c r="C610" s="5">
        <f t="shared" si="160"/>
        <v>0.29314154425810468</v>
      </c>
      <c r="D610" s="5">
        <f t="shared" si="161"/>
        <v>0</v>
      </c>
      <c r="E610" s="5">
        <f t="shared" si="162"/>
        <v>0</v>
      </c>
      <c r="F610" s="5">
        <f t="shared" si="163"/>
        <v>77030.014524187034</v>
      </c>
      <c r="G610" s="5">
        <f t="shared" si="164"/>
        <v>262774.1309036832</v>
      </c>
      <c r="H610" s="58">
        <f t="shared" si="165"/>
        <v>3993.7688033431477</v>
      </c>
      <c r="I610" s="60">
        <f t="shared" si="166"/>
        <v>3991.8129514529219</v>
      </c>
      <c r="J610" s="5">
        <f t="shared" si="151"/>
        <v>6.479869836584673E-2</v>
      </c>
      <c r="K610" s="106">
        <f t="shared" si="167"/>
        <v>3991.748152754556</v>
      </c>
      <c r="L610" s="5">
        <f t="shared" si="168"/>
        <v>77028.764103704671</v>
      </c>
      <c r="M610" s="5">
        <f t="shared" si="169"/>
        <v>3.991748152754556</v>
      </c>
    </row>
    <row r="611" spans="1:13" x14ac:dyDescent="0.25">
      <c r="A611" s="57"/>
      <c r="B611" s="58">
        <f t="shared" ref="B611" si="177">B610+$A$575</f>
        <v>7.9150462993277531</v>
      </c>
      <c r="C611" s="5">
        <f t="shared" si="160"/>
        <v>7.4868119641635644E-6</v>
      </c>
      <c r="D611" s="5">
        <f t="shared" si="161"/>
        <v>381251909.24384427</v>
      </c>
      <c r="E611" s="5">
        <f t="shared" si="162"/>
        <v>2854.3613554870149</v>
      </c>
      <c r="F611" s="5">
        <f t="shared" si="163"/>
        <v>79883.12545919168</v>
      </c>
      <c r="G611" s="5">
        <f t="shared" si="164"/>
        <v>10669845301.519646</v>
      </c>
      <c r="H611" s="58">
        <f t="shared" si="165"/>
        <v>4141.6861664300013</v>
      </c>
      <c r="I611" s="60">
        <f t="shared" si="166"/>
        <v>4139.6655158414096</v>
      </c>
      <c r="J611" s="5">
        <f t="shared" si="151"/>
        <v>3.3960269499133948E-4</v>
      </c>
      <c r="K611" s="106">
        <f t="shared" si="167"/>
        <v>4139.6651762387146</v>
      </c>
      <c r="L611" s="5">
        <f t="shared" si="168"/>
        <v>79883.11890587848</v>
      </c>
      <c r="M611" s="5">
        <f t="shared" si="169"/>
        <v>4.1396651762387151</v>
      </c>
    </row>
    <row r="612" spans="1:13" x14ac:dyDescent="0.25">
      <c r="A612" s="57">
        <v>28</v>
      </c>
      <c r="B612" s="58">
        <f t="shared" ref="B612" si="178">B611+$A$596</f>
        <v>8.2081878435858577</v>
      </c>
      <c r="C612" s="5">
        <f t="shared" si="160"/>
        <v>0.29314154425810468</v>
      </c>
      <c r="D612" s="5">
        <f t="shared" si="161"/>
        <v>0</v>
      </c>
      <c r="E612" s="5">
        <f t="shared" si="162"/>
        <v>0</v>
      </c>
      <c r="F612" s="5">
        <f t="shared" si="163"/>
        <v>79883.11890587848</v>
      </c>
      <c r="G612" s="5">
        <f t="shared" si="164"/>
        <v>272506.98671199998</v>
      </c>
      <c r="H612" s="58">
        <f t="shared" si="165"/>
        <v>4141.6861664300013</v>
      </c>
      <c r="I612" s="60">
        <f t="shared" si="166"/>
        <v>4139.6651762387146</v>
      </c>
      <c r="J612" s="5">
        <f t="shared" si="151"/>
        <v>6.7198768668020284E-2</v>
      </c>
      <c r="K612" s="106">
        <f t="shared" si="167"/>
        <v>4139.5979774700463</v>
      </c>
      <c r="L612" s="5">
        <f t="shared" si="168"/>
        <v>79881.822171239488</v>
      </c>
      <c r="M612" s="5">
        <f t="shared" si="169"/>
        <v>4.1395979774700464</v>
      </c>
    </row>
    <row r="613" spans="1:13" x14ac:dyDescent="0.25">
      <c r="A613" s="57"/>
      <c r="B613" s="58">
        <f t="shared" ref="B613" si="179">B612+$A$575</f>
        <v>8.208195330397821</v>
      </c>
      <c r="C613" s="5">
        <f t="shared" ref="C613:C618" si="180">B613-B612</f>
        <v>7.486811963275386E-6</v>
      </c>
      <c r="D613" s="5">
        <f t="shared" si="161"/>
        <v>381251909.24384427</v>
      </c>
      <c r="E613" s="5">
        <f t="shared" ref="E613:E618" si="181">C613*D613</f>
        <v>2854.361355148395</v>
      </c>
      <c r="F613" s="5">
        <f t="shared" ref="F613:F618" si="182">E613+L612</f>
        <v>82736.183526387889</v>
      </c>
      <c r="G613" s="5">
        <f t="shared" ref="G613:G618" si="183">F613/C613</f>
        <v>11050923134.20302</v>
      </c>
      <c r="H613" s="58">
        <f t="shared" ref="H613:H618" si="184">C613*D613/$C$9/96485/$C$3+H612</f>
        <v>4289.6035294993071</v>
      </c>
      <c r="I613" s="60">
        <f t="shared" ref="I613:I618" si="185">F613/$C$9/96485/0.0001</f>
        <v>4287.515340539353</v>
      </c>
      <c r="J613" s="5">
        <f t="shared" si="151"/>
        <v>3.5173174228825521E-4</v>
      </c>
      <c r="K613" s="106">
        <f t="shared" ref="K613:K618" si="186">I613-J613</f>
        <v>4287.5149888076103</v>
      </c>
      <c r="L613" s="5">
        <f t="shared" ref="L613:L618" si="187">K613*0.0001*$C$9*96485</f>
        <v>82736.176739020462</v>
      </c>
      <c r="M613" s="5">
        <f t="shared" ref="M613:M618" si="188">K613*0.001</f>
        <v>4.2875149888076107</v>
      </c>
    </row>
    <row r="614" spans="1:13" x14ac:dyDescent="0.25">
      <c r="A614" s="57">
        <v>29</v>
      </c>
      <c r="B614" s="58">
        <f t="shared" ref="B614" si="189">B613+$A$596</f>
        <v>8.5013368746559266</v>
      </c>
      <c r="C614" s="5">
        <f t="shared" si="180"/>
        <v>0.29314154425810557</v>
      </c>
      <c r="D614" s="5">
        <f t="shared" si="161"/>
        <v>0</v>
      </c>
      <c r="E614" s="5">
        <f t="shared" si="181"/>
        <v>0</v>
      </c>
      <c r="F614" s="5">
        <f t="shared" si="182"/>
        <v>82736.176739020462</v>
      </c>
      <c r="G614" s="5">
        <f t="shared" si="183"/>
        <v>282239.68372825661</v>
      </c>
      <c r="H614" s="58">
        <f t="shared" si="184"/>
        <v>4289.6035294993071</v>
      </c>
      <c r="I614" s="60">
        <f t="shared" si="185"/>
        <v>4287.5149888076103</v>
      </c>
      <c r="J614" s="5">
        <f t="shared" si="151"/>
        <v>6.9598799812919554E-2</v>
      </c>
      <c r="K614" s="106">
        <f t="shared" si="186"/>
        <v>4287.445390007797</v>
      </c>
      <c r="L614" s="5">
        <f t="shared" si="187"/>
        <v>82734.833690980464</v>
      </c>
      <c r="M614" s="5">
        <f t="shared" si="188"/>
        <v>4.2874453900077967</v>
      </c>
    </row>
    <row r="615" spans="1:13" x14ac:dyDescent="0.25">
      <c r="A615" s="57"/>
      <c r="B615" s="58">
        <f t="shared" ref="B615" si="190">B614+$A$575</f>
        <v>8.5013443614678899</v>
      </c>
      <c r="C615" s="5">
        <f t="shared" si="180"/>
        <v>7.486811963275386E-6</v>
      </c>
      <c r="D615" s="5">
        <f t="shared" si="161"/>
        <v>381251909.24384427</v>
      </c>
      <c r="E615" s="5">
        <f t="shared" si="181"/>
        <v>2854.361355148395</v>
      </c>
      <c r="F615" s="5">
        <f t="shared" si="182"/>
        <v>85589.195046128865</v>
      </c>
      <c r="G615" s="5">
        <f t="shared" si="183"/>
        <v>11431994748.360779</v>
      </c>
      <c r="H615" s="58">
        <f t="shared" si="184"/>
        <v>4437.5208925686129</v>
      </c>
      <c r="I615" s="60">
        <f t="shared" si="185"/>
        <v>4435.3627530771028</v>
      </c>
      <c r="J615" s="5">
        <f t="shared" si="151"/>
        <v>3.6386059172070323E-4</v>
      </c>
      <c r="K615" s="106">
        <f t="shared" si="186"/>
        <v>4435.3623892165115</v>
      </c>
      <c r="L615" s="5">
        <f t="shared" si="187"/>
        <v>85589.188024711024</v>
      </c>
      <c r="M615" s="5">
        <f t="shared" si="188"/>
        <v>4.4353623892165119</v>
      </c>
    </row>
    <row r="616" spans="1:13" x14ac:dyDescent="0.25">
      <c r="A616" s="57">
        <v>30</v>
      </c>
      <c r="B616" s="58">
        <f t="shared" ref="B616" si="191">B615+$A$596</f>
        <v>8.7944859057259954</v>
      </c>
      <c r="C616" s="5">
        <f t="shared" si="180"/>
        <v>0.29314154425810557</v>
      </c>
      <c r="D616" s="5">
        <f t="shared" si="161"/>
        <v>0</v>
      </c>
      <c r="E616" s="5">
        <f t="shared" si="181"/>
        <v>0</v>
      </c>
      <c r="F616" s="5">
        <f t="shared" si="182"/>
        <v>85589.188024711024</v>
      </c>
      <c r="G616" s="5">
        <f t="shared" si="183"/>
        <v>291972.22195620066</v>
      </c>
      <c r="H616" s="58">
        <f t="shared" si="184"/>
        <v>4437.5208925686129</v>
      </c>
      <c r="I616" s="60">
        <f t="shared" si="185"/>
        <v>4435.3623892165115</v>
      </c>
      <c r="J616" s="5">
        <f t="shared" si="151"/>
        <v>7.1998791801467996E-2</v>
      </c>
      <c r="K616" s="106">
        <f t="shared" si="186"/>
        <v>4435.2903904247096</v>
      </c>
      <c r="L616" s="5">
        <f t="shared" si="187"/>
        <v>85587.798664025628</v>
      </c>
      <c r="M616" s="5">
        <f t="shared" si="188"/>
        <v>4.4352903904247096</v>
      </c>
    </row>
    <row r="617" spans="1:13" x14ac:dyDescent="0.25">
      <c r="A617" s="57"/>
      <c r="B617" s="58">
        <f t="shared" ref="B617" si="192">B616+$A$575</f>
        <v>8.7944933925379587</v>
      </c>
      <c r="C617" s="5">
        <f t="shared" si="180"/>
        <v>7.486811963275386E-6</v>
      </c>
      <c r="D617" s="5">
        <f t="shared" si="161"/>
        <v>381251909.24384427</v>
      </c>
      <c r="E617" s="5">
        <f t="shared" si="181"/>
        <v>2854.361355148395</v>
      </c>
      <c r="F617" s="5">
        <f t="shared" si="182"/>
        <v>88442.160019174029</v>
      </c>
      <c r="G617" s="5">
        <f t="shared" si="183"/>
        <v>11813060145.360147</v>
      </c>
      <c r="H617" s="58">
        <f t="shared" si="184"/>
        <v>4585.4382556379187</v>
      </c>
      <c r="I617" s="60">
        <f t="shared" si="185"/>
        <v>4583.2077534940163</v>
      </c>
      <c r="J617" s="5">
        <f t="shared" si="151"/>
        <v>3.7598924327176853E-4</v>
      </c>
      <c r="K617" s="106">
        <f t="shared" si="186"/>
        <v>4583.2073775047729</v>
      </c>
      <c r="L617" s="5">
        <f t="shared" si="187"/>
        <v>88442.152763709615</v>
      </c>
      <c r="M617" s="5">
        <f t="shared" si="188"/>
        <v>4.583207377504773</v>
      </c>
    </row>
    <row r="618" spans="1:13" x14ac:dyDescent="0.25">
      <c r="A618" s="57">
        <v>31</v>
      </c>
      <c r="B618" s="58">
        <f t="shared" ref="B618" si="193">B617+$A$596</f>
        <v>9.0876349367960643</v>
      </c>
      <c r="C618" s="5">
        <f t="shared" si="180"/>
        <v>0.29314154425810557</v>
      </c>
      <c r="D618" s="5">
        <f t="shared" si="161"/>
        <v>0</v>
      </c>
      <c r="E618" s="5">
        <f t="shared" si="181"/>
        <v>0</v>
      </c>
      <c r="F618" s="5">
        <f t="shared" si="182"/>
        <v>88442.152763709615</v>
      </c>
      <c r="G618" s="5">
        <f t="shared" si="183"/>
        <v>301704.60139842198</v>
      </c>
      <c r="H618" s="58">
        <f t="shared" si="184"/>
        <v>4585.4382556379187</v>
      </c>
      <c r="I618" s="60">
        <f t="shared" si="185"/>
        <v>4583.2073775047738</v>
      </c>
      <c r="J618" s="5">
        <f t="shared" si="151"/>
        <v>7.4398744634304598E-2</v>
      </c>
      <c r="K618" s="106">
        <f t="shared" si="186"/>
        <v>4583.1329787601398</v>
      </c>
      <c r="L618" s="5">
        <f t="shared" si="187"/>
        <v>88440.717091134415</v>
      </c>
      <c r="M618" s="5">
        <f t="shared" si="188"/>
        <v>4.5831329787601396</v>
      </c>
    </row>
    <row r="619" spans="1:13" x14ac:dyDescent="0.25">
      <c r="A619" s="57"/>
      <c r="B619" s="58">
        <f t="shared" ref="B619" si="194">B618+$A$575</f>
        <v>9.0876424236080275</v>
      </c>
      <c r="C619" s="5">
        <f t="shared" ref="C619:C656" si="195">B619-B618</f>
        <v>7.486811963275386E-6</v>
      </c>
      <c r="D619" s="5">
        <f t="shared" si="161"/>
        <v>381251909.24384427</v>
      </c>
      <c r="E619" s="5">
        <f t="shared" ref="E619:E656" si="196">C619*D619</f>
        <v>2854.361355148395</v>
      </c>
      <c r="F619" s="5">
        <f t="shared" ref="F619:F656" si="197">E619+L618</f>
        <v>91295.078446282816</v>
      </c>
      <c r="G619" s="5">
        <f t="shared" ref="G619:G656" si="198">F619/C619</f>
        <v>12194119325.302565</v>
      </c>
      <c r="H619" s="58">
        <f t="shared" ref="H619:H656" si="199">C619*D619/$C$9/96485/$C$3+H618</f>
        <v>4733.3556187072245</v>
      </c>
      <c r="I619" s="60">
        <f t="shared" ref="I619:I656" si="200">F619/$C$9/96485/0.0001</f>
        <v>4731.0503418294456</v>
      </c>
      <c r="J619" s="5">
        <f t="shared" si="151"/>
        <v>3.8811769694467927E-4</v>
      </c>
      <c r="K619" s="106">
        <f t="shared" ref="K619:K656" si="201">I619-J619</f>
        <v>4731.0499537117485</v>
      </c>
      <c r="L619" s="5">
        <f t="shared" ref="L619:L656" si="202">K619*0.0001*$C$9*96485</f>
        <v>91295.070956775613</v>
      </c>
      <c r="M619" s="5">
        <f t="shared" ref="M619:M656" si="203">K619*0.001</f>
        <v>4.7310499537117483</v>
      </c>
    </row>
    <row r="620" spans="1:13" x14ac:dyDescent="0.25">
      <c r="A620" s="57">
        <v>32</v>
      </c>
      <c r="B620" s="58">
        <f t="shared" ref="B620" si="204">B619+$A$596</f>
        <v>9.3807839678661331</v>
      </c>
      <c r="C620" s="5">
        <f t="shared" si="195"/>
        <v>0.29314154425810557</v>
      </c>
      <c r="D620" s="5">
        <f t="shared" si="161"/>
        <v>0</v>
      </c>
      <c r="E620" s="5">
        <f t="shared" si="196"/>
        <v>0</v>
      </c>
      <c r="F620" s="5">
        <f t="shared" si="197"/>
        <v>91295.070956775613</v>
      </c>
      <c r="G620" s="5">
        <f t="shared" si="198"/>
        <v>311436.82205751102</v>
      </c>
      <c r="H620" s="58">
        <f t="shared" si="199"/>
        <v>4733.3556187072245</v>
      </c>
      <c r="I620" s="60">
        <f t="shared" si="200"/>
        <v>4731.0499537117485</v>
      </c>
      <c r="J620" s="5">
        <f t="shared" si="151"/>
        <v>7.6798658312068127E-2</v>
      </c>
      <c r="K620" s="106">
        <f t="shared" si="201"/>
        <v>4730.9731550534361</v>
      </c>
      <c r="L620" s="5">
        <f t="shared" si="202"/>
        <v>91293.588973066158</v>
      </c>
      <c r="M620" s="5">
        <f t="shared" si="203"/>
        <v>4.7309731550534364</v>
      </c>
    </row>
    <row r="621" spans="1:13" x14ac:dyDescent="0.25">
      <c r="A621" s="57"/>
      <c r="B621" s="58">
        <f t="shared" ref="B621" si="205">B620+$A$575</f>
        <v>9.3807914546780964</v>
      </c>
      <c r="C621" s="5">
        <f t="shared" si="195"/>
        <v>7.486811963275386E-6</v>
      </c>
      <c r="D621" s="5">
        <f t="shared" si="161"/>
        <v>381251909.24384427</v>
      </c>
      <c r="E621" s="5">
        <f t="shared" si="196"/>
        <v>2854.361355148395</v>
      </c>
      <c r="F621" s="5">
        <f t="shared" si="197"/>
        <v>94147.95032821456</v>
      </c>
      <c r="G621" s="5">
        <f t="shared" si="198"/>
        <v>12575172288.28945</v>
      </c>
      <c r="H621" s="58">
        <f t="shared" si="199"/>
        <v>4881.2729817765303</v>
      </c>
      <c r="I621" s="60">
        <f t="shared" si="200"/>
        <v>4878.8905181227419</v>
      </c>
      <c r="J621" s="5">
        <f t="shared" si="151"/>
        <v>4.0024595274266382E-4</v>
      </c>
      <c r="K621" s="106">
        <f t="shared" si="201"/>
        <v>4878.8901178767892</v>
      </c>
      <c r="L621" s="5">
        <f t="shared" si="202"/>
        <v>94147.942604668409</v>
      </c>
      <c r="M621" s="5">
        <f t="shared" si="203"/>
        <v>4.8788901178767894</v>
      </c>
    </row>
    <row r="622" spans="1:13" x14ac:dyDescent="0.25">
      <c r="A622" s="57">
        <v>33</v>
      </c>
      <c r="B622" s="58">
        <f t="shared" ref="B622" si="206">B621+$A$596</f>
        <v>9.673932998936202</v>
      </c>
      <c r="C622" s="5">
        <f t="shared" si="195"/>
        <v>0.29314154425810557</v>
      </c>
      <c r="D622" s="5">
        <f t="shared" si="161"/>
        <v>0</v>
      </c>
      <c r="E622" s="5">
        <f t="shared" si="196"/>
        <v>0</v>
      </c>
      <c r="F622" s="5">
        <f t="shared" si="197"/>
        <v>94147.942604668409</v>
      </c>
      <c r="G622" s="5">
        <f t="shared" si="198"/>
        <v>321168.88393605832</v>
      </c>
      <c r="H622" s="58">
        <f t="shared" si="199"/>
        <v>4881.2729817765303</v>
      </c>
      <c r="I622" s="60">
        <f t="shared" si="200"/>
        <v>4878.8901178767892</v>
      </c>
      <c r="J622" s="5">
        <f t="shared" si="151"/>
        <v>7.919853283539742E-2</v>
      </c>
      <c r="K622" s="106">
        <f t="shared" si="201"/>
        <v>4878.8109193439541</v>
      </c>
      <c r="L622" s="5">
        <f t="shared" si="202"/>
        <v>94146.414310580294</v>
      </c>
      <c r="M622" s="5">
        <f t="shared" si="203"/>
        <v>4.8788109193439544</v>
      </c>
    </row>
    <row r="623" spans="1:13" x14ac:dyDescent="0.25">
      <c r="A623" s="57"/>
      <c r="B623" s="58">
        <f t="shared" ref="B623" si="207">B622+$A$575</f>
        <v>9.6739404857481652</v>
      </c>
      <c r="C623" s="5">
        <f t="shared" si="195"/>
        <v>7.486811963275386E-6</v>
      </c>
      <c r="D623" s="5">
        <f t="shared" si="161"/>
        <v>381251909.24384427</v>
      </c>
      <c r="E623" s="5">
        <f t="shared" si="196"/>
        <v>2854.361355148395</v>
      </c>
      <c r="F623" s="5">
        <f t="shared" si="197"/>
        <v>97000.775665728695</v>
      </c>
      <c r="G623" s="5">
        <f t="shared" si="198"/>
        <v>12956219034.422239</v>
      </c>
      <c r="H623" s="58">
        <f t="shared" si="199"/>
        <v>5029.1903448458361</v>
      </c>
      <c r="I623" s="60">
        <f t="shared" si="200"/>
        <v>5026.7282824132608</v>
      </c>
      <c r="J623" s="5">
        <f t="shared" si="151"/>
        <v>4.1237401066895066E-4</v>
      </c>
      <c r="K623" s="106">
        <f t="shared" si="201"/>
        <v>5026.7278700392499</v>
      </c>
      <c r="L623" s="5">
        <f t="shared" si="202"/>
        <v>97000.76770814741</v>
      </c>
      <c r="M623" s="5">
        <f t="shared" si="203"/>
        <v>5.0267278700392497</v>
      </c>
    </row>
    <row r="624" spans="1:13" x14ac:dyDescent="0.25">
      <c r="A624" s="57">
        <v>34</v>
      </c>
      <c r="B624" s="58">
        <f t="shared" ref="B624" si="208">B623+$A$596</f>
        <v>9.9670820300062708</v>
      </c>
      <c r="C624" s="5">
        <f t="shared" si="195"/>
        <v>0.29314154425810557</v>
      </c>
      <c r="D624" s="5">
        <f t="shared" si="161"/>
        <v>0</v>
      </c>
      <c r="E624" s="5">
        <f t="shared" si="196"/>
        <v>0</v>
      </c>
      <c r="F624" s="5">
        <f t="shared" si="197"/>
        <v>97000.76770814741</v>
      </c>
      <c r="G624" s="5">
        <f t="shared" si="198"/>
        <v>330900.78703665448</v>
      </c>
      <c r="H624" s="58">
        <f t="shared" si="199"/>
        <v>5029.1903448458361</v>
      </c>
      <c r="I624" s="60">
        <f t="shared" si="200"/>
        <v>5026.7278700392499</v>
      </c>
      <c r="J624" s="5">
        <f t="shared" si="151"/>
        <v>8.1598368204931285E-2</v>
      </c>
      <c r="K624" s="106">
        <f t="shared" si="201"/>
        <v>5026.6462716710448</v>
      </c>
      <c r="L624" s="5">
        <f t="shared" si="202"/>
        <v>96999.193104436155</v>
      </c>
      <c r="M624" s="5">
        <f t="shared" si="203"/>
        <v>5.0266462716710452</v>
      </c>
    </row>
    <row r="625" spans="1:13" x14ac:dyDescent="0.25">
      <c r="A625" s="57"/>
      <c r="B625" s="58">
        <f t="shared" ref="B625" si="209">B624+$A$575</f>
        <v>9.9670895168182341</v>
      </c>
      <c r="C625" s="5">
        <f t="shared" si="195"/>
        <v>7.486811963275386E-6</v>
      </c>
      <c r="D625" s="5">
        <f t="shared" si="161"/>
        <v>381251909.24384427</v>
      </c>
      <c r="E625" s="5">
        <f t="shared" si="196"/>
        <v>2854.361355148395</v>
      </c>
      <c r="F625" s="5">
        <f t="shared" si="197"/>
        <v>99853.554459584557</v>
      </c>
      <c r="G625" s="5">
        <f t="shared" si="198"/>
        <v>13337259563.802359</v>
      </c>
      <c r="H625" s="58">
        <f t="shared" si="199"/>
        <v>5177.1077079151419</v>
      </c>
      <c r="I625" s="60">
        <f t="shared" si="200"/>
        <v>5174.5636347403506</v>
      </c>
      <c r="J625" s="5">
        <f t="shared" si="151"/>
        <v>4.2450187072676774E-4</v>
      </c>
      <c r="K625" s="106">
        <f t="shared" si="201"/>
        <v>5174.5632102384798</v>
      </c>
      <c r="L625" s="5">
        <f t="shared" si="202"/>
        <v>99853.546267971949</v>
      </c>
      <c r="M625" s="5">
        <f t="shared" si="203"/>
        <v>5.17456321023848</v>
      </c>
    </row>
    <row r="626" spans="1:13" x14ac:dyDescent="0.25">
      <c r="A626" s="57">
        <v>35</v>
      </c>
      <c r="B626" s="58">
        <f t="shared" ref="B626" si="210">B625+$A$596</f>
        <v>10.26023106107634</v>
      </c>
      <c r="C626" s="5">
        <f t="shared" si="195"/>
        <v>0.29314154425810557</v>
      </c>
      <c r="D626" s="5">
        <f t="shared" si="161"/>
        <v>0</v>
      </c>
      <c r="E626" s="5">
        <f t="shared" si="196"/>
        <v>0</v>
      </c>
      <c r="F626" s="5">
        <f t="shared" si="197"/>
        <v>99853.546267971949</v>
      </c>
      <c r="G626" s="5">
        <f t="shared" si="198"/>
        <v>340632.53136188979</v>
      </c>
      <c r="H626" s="58">
        <f t="shared" si="199"/>
        <v>5177.1077079151419</v>
      </c>
      <c r="I626" s="60">
        <f t="shared" si="200"/>
        <v>5174.5632102384798</v>
      </c>
      <c r="J626" s="5">
        <f t="shared" si="151"/>
        <v>8.3998164421308488E-2</v>
      </c>
      <c r="K626" s="106">
        <f t="shared" si="201"/>
        <v>5174.4792120740585</v>
      </c>
      <c r="L626" s="5">
        <f t="shared" si="202"/>
        <v>99851.925355393119</v>
      </c>
      <c r="M626" s="5">
        <f t="shared" si="203"/>
        <v>5.1744792120740586</v>
      </c>
    </row>
    <row r="627" spans="1:13" x14ac:dyDescent="0.25">
      <c r="A627" s="57"/>
      <c r="B627" s="58">
        <f t="shared" ref="B627" si="211">B626+$A$575</f>
        <v>10.260238547888303</v>
      </c>
      <c r="C627" s="5">
        <f t="shared" si="195"/>
        <v>7.486811963275386E-6</v>
      </c>
      <c r="D627" s="5">
        <f t="shared" si="161"/>
        <v>381251909.24384427</v>
      </c>
      <c r="E627" s="5">
        <f t="shared" si="196"/>
        <v>2854.361355148395</v>
      </c>
      <c r="F627" s="5">
        <f t="shared" si="197"/>
        <v>102706.28671054152</v>
      </c>
      <c r="G627" s="5">
        <f t="shared" si="198"/>
        <v>13718293876.531235</v>
      </c>
      <c r="H627" s="58">
        <f t="shared" si="199"/>
        <v>5325.0250709844477</v>
      </c>
      <c r="I627" s="60">
        <f t="shared" si="200"/>
        <v>5322.3965751433652</v>
      </c>
      <c r="J627" s="5">
        <f t="shared" si="151"/>
        <v>4.3662953291934359E-4</v>
      </c>
      <c r="K627" s="106">
        <f t="shared" si="201"/>
        <v>5322.3961385138327</v>
      </c>
      <c r="L627" s="5">
        <f t="shared" si="202"/>
        <v>102706.27828490143</v>
      </c>
      <c r="M627" s="5">
        <f t="shared" si="203"/>
        <v>5.3223961385138328</v>
      </c>
    </row>
    <row r="628" spans="1:13" x14ac:dyDescent="0.25">
      <c r="A628" s="57">
        <v>36</v>
      </c>
      <c r="B628" s="58">
        <f t="shared" ref="B628" si="212">B627+$A$596</f>
        <v>10.553380092146408</v>
      </c>
      <c r="C628" s="5">
        <f t="shared" si="195"/>
        <v>0.29314154425810557</v>
      </c>
      <c r="D628" s="5">
        <f t="shared" si="161"/>
        <v>0</v>
      </c>
      <c r="E628" s="5">
        <f t="shared" si="196"/>
        <v>0</v>
      </c>
      <c r="F628" s="5">
        <f t="shared" si="197"/>
        <v>102706.27828490143</v>
      </c>
      <c r="G628" s="5">
        <f t="shared" si="198"/>
        <v>350364.11691435485</v>
      </c>
      <c r="H628" s="58">
        <f t="shared" si="199"/>
        <v>5325.0250709844477</v>
      </c>
      <c r="I628" s="60">
        <f t="shared" si="200"/>
        <v>5322.3961385138327</v>
      </c>
      <c r="J628" s="5">
        <f t="shared" si="151"/>
        <v>8.6397921485167853E-2</v>
      </c>
      <c r="K628" s="106">
        <f t="shared" si="201"/>
        <v>5322.3097405923472</v>
      </c>
      <c r="L628" s="5">
        <f t="shared" si="202"/>
        <v>102704.61106421052</v>
      </c>
      <c r="M628" s="5">
        <f t="shared" si="203"/>
        <v>5.3223097405923472</v>
      </c>
    </row>
    <row r="629" spans="1:13" x14ac:dyDescent="0.25">
      <c r="A629" s="57"/>
      <c r="B629" s="58">
        <f t="shared" ref="B629" si="213">B628+$A$575</f>
        <v>10.553387578958372</v>
      </c>
      <c r="C629" s="5">
        <f t="shared" si="195"/>
        <v>7.486811963275386E-6</v>
      </c>
      <c r="D629" s="5">
        <f t="shared" si="161"/>
        <v>381251909.24384427</v>
      </c>
      <c r="E629" s="5">
        <f t="shared" si="196"/>
        <v>2854.361355148395</v>
      </c>
      <c r="F629" s="5">
        <f t="shared" si="197"/>
        <v>105558.97241935892</v>
      </c>
      <c r="G629" s="5">
        <f t="shared" si="198"/>
        <v>14099321972.710291</v>
      </c>
      <c r="H629" s="58">
        <f t="shared" si="199"/>
        <v>5472.9424340537535</v>
      </c>
      <c r="I629" s="60">
        <f t="shared" si="200"/>
        <v>5470.227103661653</v>
      </c>
      <c r="J629" s="5">
        <f t="shared" si="151"/>
        <v>4.4875699724990621E-4</v>
      </c>
      <c r="K629" s="106">
        <f t="shared" si="201"/>
        <v>5470.2266549046553</v>
      </c>
      <c r="L629" s="5">
        <f t="shared" si="202"/>
        <v>105558.96375969514</v>
      </c>
      <c r="M629" s="5">
        <f t="shared" si="203"/>
        <v>5.4702266549046552</v>
      </c>
    </row>
    <row r="630" spans="1:13" x14ac:dyDescent="0.25">
      <c r="A630" s="57">
        <v>37</v>
      </c>
      <c r="B630" s="58">
        <f t="shared" ref="B630" si="214">B629+$A$596</f>
        <v>10.846529123216477</v>
      </c>
      <c r="C630" s="5">
        <f t="shared" si="195"/>
        <v>0.29314154425810557</v>
      </c>
      <c r="D630" s="5">
        <f t="shared" si="161"/>
        <v>0</v>
      </c>
      <c r="E630" s="5">
        <f t="shared" si="196"/>
        <v>0</v>
      </c>
      <c r="F630" s="5">
        <f t="shared" si="197"/>
        <v>105558.96375969514</v>
      </c>
      <c r="G630" s="5">
        <f t="shared" si="198"/>
        <v>360095.54369663983</v>
      </c>
      <c r="H630" s="58">
        <f t="shared" si="199"/>
        <v>5472.9424340537535</v>
      </c>
      <c r="I630" s="60">
        <f t="shared" si="200"/>
        <v>5470.2266549046553</v>
      </c>
      <c r="J630" s="5">
        <f t="shared" si="151"/>
        <v>8.879763939714809E-2</v>
      </c>
      <c r="K630" s="106">
        <f t="shared" si="201"/>
        <v>5470.1378572652584</v>
      </c>
      <c r="L630" s="5">
        <f t="shared" si="202"/>
        <v>105557.25023164769</v>
      </c>
      <c r="M630" s="5">
        <f t="shared" si="203"/>
        <v>5.4701378572652581</v>
      </c>
    </row>
    <row r="631" spans="1:13" x14ac:dyDescent="0.25">
      <c r="A631" s="57"/>
      <c r="B631" s="58">
        <f t="shared" ref="B631" si="215">B630+$A$575</f>
        <v>10.846536610028441</v>
      </c>
      <c r="C631" s="5">
        <f t="shared" si="195"/>
        <v>7.486811963275386E-6</v>
      </c>
      <c r="D631" s="5">
        <f t="shared" si="161"/>
        <v>381251909.24384427</v>
      </c>
      <c r="E631" s="5">
        <f t="shared" si="196"/>
        <v>2854.361355148395</v>
      </c>
      <c r="F631" s="5">
        <f t="shared" si="197"/>
        <v>108411.61158679609</v>
      </c>
      <c r="G631" s="5">
        <f t="shared" si="198"/>
        <v>14480343852.440948</v>
      </c>
      <c r="H631" s="58">
        <f t="shared" si="199"/>
        <v>5620.8597971230593</v>
      </c>
      <c r="I631" s="60">
        <f t="shared" si="200"/>
        <v>5618.0552203345642</v>
      </c>
      <c r="J631" s="5">
        <f t="shared" si="151"/>
        <v>4.6088426372168371E-4</v>
      </c>
      <c r="K631" s="106">
        <f t="shared" si="201"/>
        <v>5618.0547594503005</v>
      </c>
      <c r="L631" s="5">
        <f t="shared" si="202"/>
        <v>108411.60269311245</v>
      </c>
      <c r="M631" s="5">
        <f t="shared" si="203"/>
        <v>5.6180547594503008</v>
      </c>
    </row>
    <row r="632" spans="1:13" x14ac:dyDescent="0.25">
      <c r="A632" s="57">
        <v>38</v>
      </c>
      <c r="B632" s="58">
        <f t="shared" ref="B632" si="216">B631+$A$596</f>
        <v>11.139678154286546</v>
      </c>
      <c r="C632" s="5">
        <f t="shared" si="195"/>
        <v>0.29314154425810557</v>
      </c>
      <c r="D632" s="5">
        <f t="shared" si="161"/>
        <v>0</v>
      </c>
      <c r="E632" s="5">
        <f t="shared" si="196"/>
        <v>0</v>
      </c>
      <c r="F632" s="5">
        <f t="shared" si="197"/>
        <v>108411.60269311245</v>
      </c>
      <c r="G632" s="5">
        <f t="shared" si="198"/>
        <v>369826.81171133521</v>
      </c>
      <c r="H632" s="58">
        <f t="shared" si="199"/>
        <v>5620.8597971230593</v>
      </c>
      <c r="I632" s="60">
        <f t="shared" si="200"/>
        <v>5618.0547594503005</v>
      </c>
      <c r="J632" s="5">
        <f t="shared" si="151"/>
        <v>9.1197318157888022E-2</v>
      </c>
      <c r="K632" s="106">
        <f t="shared" si="201"/>
        <v>5617.9635621321422</v>
      </c>
      <c r="L632" s="5">
        <f t="shared" si="202"/>
        <v>108409.84285846395</v>
      </c>
      <c r="M632" s="5">
        <f t="shared" si="203"/>
        <v>5.6179635621321422</v>
      </c>
    </row>
    <row r="633" spans="1:13" x14ac:dyDescent="0.25">
      <c r="A633" s="57"/>
      <c r="B633" s="58">
        <f t="shared" ref="B633" si="217">B632+$A$575</f>
        <v>11.139685641098509</v>
      </c>
      <c r="C633" s="5">
        <f t="shared" si="195"/>
        <v>7.486811963275386E-6</v>
      </c>
      <c r="D633" s="5">
        <f t="shared" si="161"/>
        <v>381251909.24384427</v>
      </c>
      <c r="E633" s="5">
        <f t="shared" si="196"/>
        <v>2854.361355148395</v>
      </c>
      <c r="F633" s="5">
        <f t="shared" si="197"/>
        <v>111264.20421361235</v>
      </c>
      <c r="G633" s="5">
        <f t="shared" si="198"/>
        <v>14861359515.824631</v>
      </c>
      <c r="H633" s="58">
        <f t="shared" si="199"/>
        <v>5768.777160192365</v>
      </c>
      <c r="I633" s="60">
        <f t="shared" si="200"/>
        <v>5765.880925201448</v>
      </c>
      <c r="J633" s="5">
        <f t="shared" si="151"/>
        <v>4.7301133233790412E-4</v>
      </c>
      <c r="K633" s="106">
        <f t="shared" si="201"/>
        <v>5765.8804521901156</v>
      </c>
      <c r="L633" s="5">
        <f t="shared" si="202"/>
        <v>111264.19508591268</v>
      </c>
      <c r="M633" s="5">
        <f t="shared" si="203"/>
        <v>5.7658804521901157</v>
      </c>
    </row>
    <row r="634" spans="1:13" x14ac:dyDescent="0.25">
      <c r="A634" s="57">
        <v>39</v>
      </c>
      <c r="B634" s="58">
        <f t="shared" ref="B634" si="218">B633+$A$596</f>
        <v>11.432827185356615</v>
      </c>
      <c r="C634" s="5">
        <f t="shared" si="195"/>
        <v>0.29314154425810557</v>
      </c>
      <c r="D634" s="5">
        <f t="shared" si="161"/>
        <v>0</v>
      </c>
      <c r="E634" s="5">
        <f t="shared" si="196"/>
        <v>0</v>
      </c>
      <c r="F634" s="5">
        <f t="shared" si="197"/>
        <v>111264.19508591268</v>
      </c>
      <c r="G634" s="5">
        <f t="shared" si="198"/>
        <v>379557.92096103128</v>
      </c>
      <c r="H634" s="58">
        <f t="shared" si="199"/>
        <v>5768.777160192365</v>
      </c>
      <c r="I634" s="60">
        <f t="shared" si="200"/>
        <v>5765.8804521901156</v>
      </c>
      <c r="J634" s="5">
        <f t="shared" si="151"/>
        <v>9.3596957768026359E-2</v>
      </c>
      <c r="K634" s="106">
        <f t="shared" si="201"/>
        <v>5765.786855232348</v>
      </c>
      <c r="L634" s="5">
        <f t="shared" si="202"/>
        <v>111262.38894541863</v>
      </c>
      <c r="M634" s="5">
        <f t="shared" si="203"/>
        <v>5.7657868552323484</v>
      </c>
    </row>
    <row r="635" spans="1:13" x14ac:dyDescent="0.25">
      <c r="A635" s="57"/>
      <c r="B635" s="58">
        <f t="shared" ref="B635" si="219">B634+$A$575</f>
        <v>11.432834672168578</v>
      </c>
      <c r="C635" s="5">
        <f t="shared" si="195"/>
        <v>7.486811963275386E-6</v>
      </c>
      <c r="D635" s="5">
        <f t="shared" si="161"/>
        <v>381251909.24384427</v>
      </c>
      <c r="E635" s="5">
        <f t="shared" si="196"/>
        <v>2854.361355148395</v>
      </c>
      <c r="F635" s="5">
        <f t="shared" si="197"/>
        <v>114116.75030056703</v>
      </c>
      <c r="G635" s="5">
        <f t="shared" si="198"/>
        <v>15242368962.962759</v>
      </c>
      <c r="H635" s="58">
        <f t="shared" si="199"/>
        <v>5916.6945232616708</v>
      </c>
      <c r="I635" s="60">
        <f t="shared" si="200"/>
        <v>5913.7042183016538</v>
      </c>
      <c r="J635" s="5">
        <f t="shared" si="151"/>
        <v>4.8513820310179561E-4</v>
      </c>
      <c r="K635" s="106">
        <f t="shared" si="201"/>
        <v>5913.703733163451</v>
      </c>
      <c r="L635" s="5">
        <f t="shared" si="202"/>
        <v>114116.74093885512</v>
      </c>
      <c r="M635" s="5">
        <f t="shared" si="203"/>
        <v>5.9137037331634508</v>
      </c>
    </row>
    <row r="636" spans="1:13" x14ac:dyDescent="0.25">
      <c r="A636" s="57">
        <v>40</v>
      </c>
      <c r="B636" s="58">
        <f t="shared" ref="B636" si="220">B635+$A$596</f>
        <v>11.725976216426684</v>
      </c>
      <c r="C636" s="5">
        <f t="shared" si="195"/>
        <v>0.29314154425810557</v>
      </c>
      <c r="D636" s="5">
        <f t="shared" si="161"/>
        <v>0</v>
      </c>
      <c r="E636" s="5">
        <f t="shared" si="196"/>
        <v>0</v>
      </c>
      <c r="F636" s="5">
        <f t="shared" si="197"/>
        <v>114116.74093885512</v>
      </c>
      <c r="G636" s="5">
        <f t="shared" si="198"/>
        <v>389288.87144831812</v>
      </c>
      <c r="H636" s="58">
        <f t="shared" si="199"/>
        <v>5916.6945232616708</v>
      </c>
      <c r="I636" s="60">
        <f t="shared" si="200"/>
        <v>5913.703733163451</v>
      </c>
      <c r="J636" s="5">
        <f t="shared" si="151"/>
        <v>9.5996558228201856E-2</v>
      </c>
      <c r="K636" s="106">
        <f t="shared" si="201"/>
        <v>5913.6077366052232</v>
      </c>
      <c r="L636" s="5">
        <f t="shared" si="202"/>
        <v>114114.88849327099</v>
      </c>
      <c r="M636" s="5">
        <f t="shared" si="203"/>
        <v>5.9136077366052229</v>
      </c>
    </row>
    <row r="637" spans="1:13" x14ac:dyDescent="0.25">
      <c r="A637" s="57"/>
      <c r="B637" s="58">
        <f t="shared" ref="B637" si="221">B636+$A$575</f>
        <v>11.725983703238647</v>
      </c>
      <c r="C637" s="5">
        <f t="shared" si="195"/>
        <v>7.486811963275386E-6</v>
      </c>
      <c r="D637" s="5">
        <f t="shared" si="161"/>
        <v>381251909.24384427</v>
      </c>
      <c r="E637" s="5">
        <f t="shared" si="196"/>
        <v>2854.361355148395</v>
      </c>
      <c r="F637" s="5">
        <f t="shared" si="197"/>
        <v>116969.24984841939</v>
      </c>
      <c r="G637" s="5">
        <f t="shared" si="198"/>
        <v>15623372193.956747</v>
      </c>
      <c r="H637" s="58">
        <f t="shared" si="199"/>
        <v>6064.6118863309766</v>
      </c>
      <c r="I637" s="60">
        <f t="shared" si="200"/>
        <v>6061.525099674529</v>
      </c>
      <c r="J637" s="5">
        <f t="shared" si="151"/>
        <v>4.9726487601658596E-4</v>
      </c>
      <c r="K637" s="106">
        <f t="shared" si="201"/>
        <v>6061.5246024096532</v>
      </c>
      <c r="L637" s="5">
        <f t="shared" si="202"/>
        <v>116969.24025269909</v>
      </c>
      <c r="M637" s="5">
        <f t="shared" si="203"/>
        <v>6.0615246024096532</v>
      </c>
    </row>
    <row r="638" spans="1:13" x14ac:dyDescent="0.25">
      <c r="A638" s="57">
        <v>41</v>
      </c>
      <c r="B638" s="58">
        <f t="shared" ref="B638" si="222">B637+$A$596</f>
        <v>12.019125247496753</v>
      </c>
      <c r="C638" s="5">
        <f t="shared" si="195"/>
        <v>0.29314154425810557</v>
      </c>
      <c r="D638" s="5">
        <f t="shared" si="161"/>
        <v>0</v>
      </c>
      <c r="E638" s="5">
        <f t="shared" si="196"/>
        <v>0</v>
      </c>
      <c r="F638" s="5">
        <f t="shared" si="197"/>
        <v>116969.24025269909</v>
      </c>
      <c r="G638" s="5">
        <f t="shared" si="198"/>
        <v>399019.66317578615</v>
      </c>
      <c r="H638" s="58">
        <f t="shared" si="199"/>
        <v>6064.6118863309766</v>
      </c>
      <c r="I638" s="60">
        <f t="shared" si="200"/>
        <v>6061.5246024096532</v>
      </c>
      <c r="J638" s="5">
        <f t="shared" si="151"/>
        <v>9.8396119539053251E-2</v>
      </c>
      <c r="K638" s="106">
        <f t="shared" si="201"/>
        <v>6061.4262062901144</v>
      </c>
      <c r="L638" s="5">
        <f t="shared" si="202"/>
        <v>116967.34150278034</v>
      </c>
      <c r="M638" s="5">
        <f t="shared" si="203"/>
        <v>6.0614262062901147</v>
      </c>
    </row>
    <row r="639" spans="1:13" x14ac:dyDescent="0.25">
      <c r="A639" s="57"/>
      <c r="B639" s="58">
        <f t="shared" ref="B639" si="223">B638+$A$575</f>
        <v>12.019132734308716</v>
      </c>
      <c r="C639" s="5">
        <f t="shared" si="195"/>
        <v>7.486811963275386E-6</v>
      </c>
      <c r="D639" s="5">
        <f t="shared" si="161"/>
        <v>381251909.24384427</v>
      </c>
      <c r="E639" s="5">
        <f t="shared" si="196"/>
        <v>2854.361355148395</v>
      </c>
      <c r="F639" s="5">
        <f t="shared" si="197"/>
        <v>119821.70285792874</v>
      </c>
      <c r="G639" s="5">
        <f t="shared" si="198"/>
        <v>16004369208.908014</v>
      </c>
      <c r="H639" s="58">
        <f t="shared" si="199"/>
        <v>6212.5292494002824</v>
      </c>
      <c r="I639" s="60">
        <f t="shared" si="200"/>
        <v>6209.3435693594211</v>
      </c>
      <c r="J639" s="5">
        <f t="shared" si="151"/>
        <v>5.0939135108550321E-4</v>
      </c>
      <c r="K639" s="106">
        <f t="shared" si="201"/>
        <v>6209.3430599680696</v>
      </c>
      <c r="L639" s="5">
        <f t="shared" si="202"/>
        <v>119821.69302820385</v>
      </c>
      <c r="M639" s="5">
        <f t="shared" si="203"/>
        <v>6.2093430599680701</v>
      </c>
    </row>
    <row r="640" spans="1:13" x14ac:dyDescent="0.25">
      <c r="A640" s="57">
        <v>42</v>
      </c>
      <c r="B640" s="58">
        <f t="shared" ref="B640" si="224">B639+$A$596</f>
        <v>12.312274278566822</v>
      </c>
      <c r="C640" s="5">
        <f t="shared" si="195"/>
        <v>0.29314154425810557</v>
      </c>
      <c r="D640" s="5">
        <f t="shared" si="161"/>
        <v>0</v>
      </c>
      <c r="E640" s="5">
        <f t="shared" si="196"/>
        <v>0</v>
      </c>
      <c r="F640" s="5">
        <f t="shared" si="197"/>
        <v>119821.69302820385</v>
      </c>
      <c r="G640" s="5">
        <f t="shared" si="198"/>
        <v>408750.29614602536</v>
      </c>
      <c r="H640" s="58">
        <f t="shared" si="199"/>
        <v>6212.5292494002824</v>
      </c>
      <c r="I640" s="60">
        <f t="shared" si="200"/>
        <v>6209.3430599680696</v>
      </c>
      <c r="J640" s="5">
        <f t="shared" si="151"/>
        <v>0.10079564170121925</v>
      </c>
      <c r="K640" s="106">
        <f t="shared" si="201"/>
        <v>6209.2422643263681</v>
      </c>
      <c r="L640" s="5">
        <f t="shared" si="202"/>
        <v>119819.74797470593</v>
      </c>
      <c r="M640" s="5">
        <f t="shared" si="203"/>
        <v>6.2092422643263685</v>
      </c>
    </row>
    <row r="641" spans="1:13" x14ac:dyDescent="0.25">
      <c r="A641" s="57"/>
      <c r="B641" s="58">
        <f t="shared" ref="B641" si="225">B640+$A$575</f>
        <v>12.312281765378785</v>
      </c>
      <c r="C641" s="5">
        <f t="shared" si="195"/>
        <v>7.486811963275386E-6</v>
      </c>
      <c r="D641" s="5">
        <f t="shared" si="161"/>
        <v>381251909.24384427</v>
      </c>
      <c r="E641" s="5">
        <f t="shared" si="196"/>
        <v>2854.361355148395</v>
      </c>
      <c r="F641" s="5">
        <f t="shared" si="197"/>
        <v>122674.10932985433</v>
      </c>
      <c r="G641" s="5">
        <f t="shared" si="198"/>
        <v>16385360007.917969</v>
      </c>
      <c r="H641" s="58">
        <f t="shared" si="199"/>
        <v>6360.4466124695882</v>
      </c>
      <c r="I641" s="60">
        <f t="shared" si="200"/>
        <v>6357.1596273956739</v>
      </c>
      <c r="J641" s="5">
        <f t="shared" si="151"/>
        <v>5.2151762831177488E-4</v>
      </c>
      <c r="K641" s="106">
        <f t="shared" si="201"/>
        <v>6357.1591058780459</v>
      </c>
      <c r="L641" s="5">
        <f t="shared" si="202"/>
        <v>122674.09926612866</v>
      </c>
      <c r="M641" s="5">
        <f t="shared" si="203"/>
        <v>6.3571591058780461</v>
      </c>
    </row>
    <row r="642" spans="1:13" x14ac:dyDescent="0.25">
      <c r="A642" s="57">
        <v>43</v>
      </c>
      <c r="B642" s="58">
        <f t="shared" ref="B642" si="226">B641+$A$596</f>
        <v>12.60542330963689</v>
      </c>
      <c r="C642" s="5">
        <f t="shared" si="195"/>
        <v>0.29314154425810557</v>
      </c>
      <c r="D642" s="5">
        <f t="shared" si="161"/>
        <v>0</v>
      </c>
      <c r="E642" s="5">
        <f t="shared" si="196"/>
        <v>0</v>
      </c>
      <c r="F642" s="5">
        <f t="shared" si="197"/>
        <v>122674.09926612866</v>
      </c>
      <c r="G642" s="5">
        <f t="shared" si="198"/>
        <v>418480.77036162588</v>
      </c>
      <c r="H642" s="58">
        <f t="shared" si="199"/>
        <v>6360.4466124695882</v>
      </c>
      <c r="I642" s="60">
        <f t="shared" si="200"/>
        <v>6357.1591058780459</v>
      </c>
      <c r="J642" s="5">
        <f t="shared" si="151"/>
        <v>0.10319512471533855</v>
      </c>
      <c r="K642" s="106">
        <f t="shared" si="201"/>
        <v>6357.0559107533309</v>
      </c>
      <c r="L642" s="5">
        <f t="shared" si="202"/>
        <v>122672.10790980703</v>
      </c>
      <c r="M642" s="5">
        <f t="shared" si="203"/>
        <v>6.3570559107533313</v>
      </c>
    </row>
    <row r="643" spans="1:13" x14ac:dyDescent="0.25">
      <c r="A643" s="57"/>
      <c r="B643" s="58">
        <f t="shared" ref="B643" si="227">B642+$A$575</f>
        <v>12.605430796448854</v>
      </c>
      <c r="C643" s="5">
        <f t="shared" si="195"/>
        <v>7.486811963275386E-6</v>
      </c>
      <c r="D643" s="5">
        <f t="shared" si="161"/>
        <v>381251909.24384427</v>
      </c>
      <c r="E643" s="5">
        <f t="shared" si="196"/>
        <v>2854.361355148395</v>
      </c>
      <c r="F643" s="5">
        <f t="shared" si="197"/>
        <v>125526.46926495543</v>
      </c>
      <c r="G643" s="5">
        <f t="shared" si="198"/>
        <v>16766344591.088032</v>
      </c>
      <c r="H643" s="58">
        <f t="shared" si="199"/>
        <v>6508.363975538894</v>
      </c>
      <c r="I643" s="60">
        <f t="shared" si="200"/>
        <v>6504.9732738226367</v>
      </c>
      <c r="J643" s="5">
        <f t="shared" si="151"/>
        <v>5.3364370769862918E-4</v>
      </c>
      <c r="K643" s="106">
        <f t="shared" si="201"/>
        <v>6504.9727401789287</v>
      </c>
      <c r="L643" s="5">
        <f t="shared" si="202"/>
        <v>125526.4589672328</v>
      </c>
      <c r="M643" s="5">
        <f t="shared" si="203"/>
        <v>6.5049727401789292</v>
      </c>
    </row>
    <row r="644" spans="1:13" x14ac:dyDescent="0.25">
      <c r="A644" s="57">
        <v>44</v>
      </c>
      <c r="B644" s="58">
        <f t="shared" ref="B644" si="228">B643+$A$596</f>
        <v>12.898572340706959</v>
      </c>
      <c r="C644" s="5">
        <f t="shared" si="195"/>
        <v>0.29314154425810557</v>
      </c>
      <c r="D644" s="5">
        <f t="shared" si="161"/>
        <v>0</v>
      </c>
      <c r="E644" s="5">
        <f t="shared" si="196"/>
        <v>0</v>
      </c>
      <c r="F644" s="5">
        <f t="shared" si="197"/>
        <v>125526.4589672328</v>
      </c>
      <c r="G644" s="5">
        <f t="shared" si="198"/>
        <v>428211.08582517778</v>
      </c>
      <c r="H644" s="58">
        <f t="shared" si="199"/>
        <v>6508.363975538894</v>
      </c>
      <c r="I644" s="60">
        <f t="shared" si="200"/>
        <v>6504.9727401789287</v>
      </c>
      <c r="J644" s="5">
        <f t="shared" si="151"/>
        <v>0.10559456858204987</v>
      </c>
      <c r="K644" s="106">
        <f t="shared" si="201"/>
        <v>6504.8671456103466</v>
      </c>
      <c r="L644" s="5">
        <f t="shared" si="202"/>
        <v>125524.42130884287</v>
      </c>
      <c r="M644" s="5">
        <f t="shared" si="203"/>
        <v>6.5048671456103468</v>
      </c>
    </row>
    <row r="645" spans="1:13" x14ac:dyDescent="0.25">
      <c r="A645" s="57"/>
      <c r="B645" s="58">
        <f t="shared" ref="B645" si="229">B644+$A$575</f>
        <v>12.898579827518923</v>
      </c>
      <c r="C645" s="5">
        <f t="shared" si="195"/>
        <v>7.486811963275386E-6</v>
      </c>
      <c r="D645" s="5">
        <f t="shared" si="161"/>
        <v>381251909.24384427</v>
      </c>
      <c r="E645" s="5">
        <f t="shared" si="196"/>
        <v>2854.361355148395</v>
      </c>
      <c r="F645" s="5">
        <f t="shared" si="197"/>
        <v>128378.78266399127</v>
      </c>
      <c r="G645" s="5">
        <f t="shared" si="198"/>
        <v>17147322958.519606</v>
      </c>
      <c r="H645" s="58">
        <f t="shared" si="199"/>
        <v>6656.2813386081998</v>
      </c>
      <c r="I645" s="60">
        <f t="shared" si="200"/>
        <v>6652.7845086796533</v>
      </c>
      <c r="J645" s="5">
        <f t="shared" si="151"/>
        <v>5.4576958924929366E-4</v>
      </c>
      <c r="K645" s="106">
        <f t="shared" si="201"/>
        <v>6652.7839629100645</v>
      </c>
      <c r="L645" s="5">
        <f t="shared" si="202"/>
        <v>128378.77213227552</v>
      </c>
      <c r="M645" s="5">
        <f t="shared" si="203"/>
        <v>6.6527839629100649</v>
      </c>
    </row>
    <row r="646" spans="1:13" x14ac:dyDescent="0.25">
      <c r="A646" s="57">
        <v>45</v>
      </c>
      <c r="B646" s="58">
        <f t="shared" ref="B646" si="230">B645+$A$596</f>
        <v>13.191721371777028</v>
      </c>
      <c r="C646" s="5">
        <f t="shared" si="195"/>
        <v>0.29314154425810557</v>
      </c>
      <c r="D646" s="5">
        <f t="shared" si="161"/>
        <v>0</v>
      </c>
      <c r="E646" s="5">
        <f t="shared" si="196"/>
        <v>0</v>
      </c>
      <c r="F646" s="5">
        <f t="shared" si="197"/>
        <v>128378.77213227552</v>
      </c>
      <c r="G646" s="5">
        <f t="shared" si="198"/>
        <v>437941.24253927125</v>
      </c>
      <c r="H646" s="58">
        <f t="shared" si="199"/>
        <v>6656.2813386081998</v>
      </c>
      <c r="I646" s="60">
        <f t="shared" si="200"/>
        <v>6652.7839629100645</v>
      </c>
      <c r="J646" s="5">
        <f t="shared" si="151"/>
        <v>0.1079939733019919</v>
      </c>
      <c r="K646" s="106">
        <f t="shared" si="201"/>
        <v>6652.6759689367627</v>
      </c>
      <c r="L646" s="5">
        <f t="shared" si="202"/>
        <v>128376.68817257271</v>
      </c>
      <c r="M646" s="5">
        <f t="shared" si="203"/>
        <v>6.6526759689367632</v>
      </c>
    </row>
    <row r="647" spans="1:13" x14ac:dyDescent="0.25">
      <c r="A647" s="57"/>
      <c r="B647" s="58">
        <f t="shared" ref="B647" si="231">B646+$A$575</f>
        <v>13.191728858588991</v>
      </c>
      <c r="C647" s="5">
        <f t="shared" si="195"/>
        <v>7.486811963275386E-6</v>
      </c>
      <c r="D647" s="5">
        <f t="shared" si="161"/>
        <v>381251909.24384427</v>
      </c>
      <c r="E647" s="5">
        <f t="shared" si="196"/>
        <v>2854.361355148395</v>
      </c>
      <c r="F647" s="5">
        <f t="shared" si="197"/>
        <v>131231.0495277211</v>
      </c>
      <c r="G647" s="5">
        <f t="shared" si="198"/>
        <v>17528295110.314106</v>
      </c>
      <c r="H647" s="58">
        <f t="shared" si="199"/>
        <v>6804.1987016775056</v>
      </c>
      <c r="I647" s="60">
        <f t="shared" si="200"/>
        <v>6800.5933320060685</v>
      </c>
      <c r="J647" s="5">
        <f t="shared" si="151"/>
        <v>5.57895272966996E-4</v>
      </c>
      <c r="K647" s="106">
        <f t="shared" si="201"/>
        <v>6800.5927741107953</v>
      </c>
      <c r="L647" s="5">
        <f t="shared" si="202"/>
        <v>131231.03876201602</v>
      </c>
      <c r="M647" s="5">
        <f t="shared" si="203"/>
        <v>6.800592774110795</v>
      </c>
    </row>
    <row r="648" spans="1:13" x14ac:dyDescent="0.25">
      <c r="A648" s="57">
        <v>46</v>
      </c>
      <c r="B648" s="58">
        <f t="shared" ref="B648" si="232">B647+$A$596</f>
        <v>13.484870402847097</v>
      </c>
      <c r="C648" s="5">
        <f t="shared" si="195"/>
        <v>0.29314154425810557</v>
      </c>
      <c r="D648" s="5">
        <f t="shared" si="161"/>
        <v>0</v>
      </c>
      <c r="E648" s="5">
        <f t="shared" si="196"/>
        <v>0</v>
      </c>
      <c r="F648" s="5">
        <f t="shared" si="197"/>
        <v>131231.03876201602</v>
      </c>
      <c r="G648" s="5">
        <f t="shared" si="198"/>
        <v>447671.24050649599</v>
      </c>
      <c r="H648" s="58">
        <f t="shared" si="199"/>
        <v>6804.1987016775056</v>
      </c>
      <c r="I648" s="60">
        <f t="shared" si="200"/>
        <v>6800.5927741107953</v>
      </c>
      <c r="J648" s="5">
        <f t="shared" si="151"/>
        <v>0.11039333887580328</v>
      </c>
      <c r="K648" s="106">
        <f t="shared" si="201"/>
        <v>6800.4823807719195</v>
      </c>
      <c r="L648" s="5">
        <f t="shared" si="202"/>
        <v>131228.90850175574</v>
      </c>
      <c r="M648" s="5">
        <f t="shared" si="203"/>
        <v>6.8004823807719195</v>
      </c>
    </row>
    <row r="649" spans="1:13" x14ac:dyDescent="0.25">
      <c r="A649" s="57"/>
      <c r="B649" s="58">
        <f t="shared" ref="B649" si="233">B648+$A$575</f>
        <v>13.48487788965906</v>
      </c>
      <c r="C649" s="5">
        <f t="shared" si="195"/>
        <v>7.486811963275386E-6</v>
      </c>
      <c r="D649" s="5">
        <f t="shared" si="161"/>
        <v>381251909.24384427</v>
      </c>
      <c r="E649" s="5">
        <f t="shared" si="196"/>
        <v>2854.361355148395</v>
      </c>
      <c r="F649" s="5">
        <f t="shared" si="197"/>
        <v>134083.26985690414</v>
      </c>
      <c r="G649" s="5">
        <f t="shared" si="198"/>
        <v>17909261046.572937</v>
      </c>
      <c r="H649" s="58">
        <f t="shared" si="199"/>
        <v>6952.1160647468114</v>
      </c>
      <c r="I649" s="60">
        <f t="shared" si="200"/>
        <v>6948.3997438412252</v>
      </c>
      <c r="J649" s="5">
        <f t="shared" si="151"/>
        <v>5.7002075885496375E-4</v>
      </c>
      <c r="K649" s="106">
        <f t="shared" si="201"/>
        <v>6948.3991738204668</v>
      </c>
      <c r="L649" s="5">
        <f t="shared" si="202"/>
        <v>134083.25885721357</v>
      </c>
      <c r="M649" s="5">
        <f t="shared" si="203"/>
        <v>6.9483991738204667</v>
      </c>
    </row>
    <row r="650" spans="1:13" x14ac:dyDescent="0.25">
      <c r="A650" s="57">
        <v>47</v>
      </c>
      <c r="B650" s="58">
        <f t="shared" ref="B650" si="234">B649+$A$596</f>
        <v>13.778019433917166</v>
      </c>
      <c r="C650" s="5">
        <f t="shared" si="195"/>
        <v>0.29314154425810557</v>
      </c>
      <c r="D650" s="5">
        <f t="shared" si="161"/>
        <v>0</v>
      </c>
      <c r="E650" s="5">
        <f t="shared" si="196"/>
        <v>0</v>
      </c>
      <c r="F650" s="5">
        <f t="shared" si="197"/>
        <v>134083.25885721357</v>
      </c>
      <c r="G650" s="5">
        <f t="shared" si="198"/>
        <v>457401.07972944225</v>
      </c>
      <c r="H650" s="58">
        <f t="shared" si="199"/>
        <v>6952.1160647468114</v>
      </c>
      <c r="I650" s="60">
        <f t="shared" si="200"/>
        <v>6948.3991738204668</v>
      </c>
      <c r="J650" s="5">
        <f t="shared" si="151"/>
        <v>0.11279266530412271</v>
      </c>
      <c r="K650" s="106">
        <f t="shared" si="201"/>
        <v>6948.2863811551624</v>
      </c>
      <c r="L650" s="5">
        <f t="shared" si="202"/>
        <v>134081.08229715118</v>
      </c>
      <c r="M650" s="5">
        <f t="shared" si="203"/>
        <v>6.9482863811551629</v>
      </c>
    </row>
    <row r="651" spans="1:13" x14ac:dyDescent="0.25">
      <c r="A651" s="57"/>
      <c r="B651" s="58">
        <f t="shared" ref="B651" si="235">B650+$A$575</f>
        <v>13.778026920729129</v>
      </c>
      <c r="C651" s="5">
        <f t="shared" si="195"/>
        <v>7.486811963275386E-6</v>
      </c>
      <c r="D651" s="5">
        <f t="shared" si="161"/>
        <v>381251909.24384427</v>
      </c>
      <c r="E651" s="5">
        <f t="shared" si="196"/>
        <v>2854.361355148395</v>
      </c>
      <c r="F651" s="5">
        <f t="shared" si="197"/>
        <v>136935.44365229958</v>
      </c>
      <c r="G651" s="5">
        <f t="shared" si="198"/>
        <v>18290220767.397511</v>
      </c>
      <c r="H651" s="58">
        <f t="shared" si="199"/>
        <v>7100.0334278161172</v>
      </c>
      <c r="I651" s="60">
        <f t="shared" si="200"/>
        <v>7096.2037442244691</v>
      </c>
      <c r="J651" s="5">
        <f t="shared" si="151"/>
        <v>5.821460469164246E-4</v>
      </c>
      <c r="K651" s="106">
        <f t="shared" si="201"/>
        <v>7096.2031620784219</v>
      </c>
      <c r="L651" s="5">
        <f t="shared" si="202"/>
        <v>136935.43241862732</v>
      </c>
      <c r="M651" s="5">
        <f t="shared" si="203"/>
        <v>7.0962031620784218</v>
      </c>
    </row>
    <row r="652" spans="1:13" x14ac:dyDescent="0.25">
      <c r="A652" s="57">
        <v>48</v>
      </c>
      <c r="B652" s="58">
        <f t="shared" ref="B652" si="236">B651+$A$596</f>
        <v>14.071168464987235</v>
      </c>
      <c r="C652" s="5">
        <f t="shared" si="195"/>
        <v>0.29314154425810557</v>
      </c>
      <c r="D652" s="5">
        <f t="shared" si="161"/>
        <v>0</v>
      </c>
      <c r="E652" s="5">
        <f t="shared" si="196"/>
        <v>0</v>
      </c>
      <c r="F652" s="5">
        <f t="shared" si="197"/>
        <v>136935.43241862732</v>
      </c>
      <c r="G652" s="5">
        <f t="shared" si="198"/>
        <v>467130.76021069963</v>
      </c>
      <c r="H652" s="58">
        <f t="shared" si="199"/>
        <v>7100.0334278161172</v>
      </c>
      <c r="I652" s="60">
        <f t="shared" si="200"/>
        <v>7096.2031620784228</v>
      </c>
      <c r="J652" s="5">
        <f t="shared" si="151"/>
        <v>0.11519195258758885</v>
      </c>
      <c r="K652" s="106">
        <f t="shared" si="201"/>
        <v>7096.0879701258355</v>
      </c>
      <c r="L652" s="5">
        <f t="shared" si="202"/>
        <v>136933.20955951826</v>
      </c>
      <c r="M652" s="5">
        <f t="shared" si="203"/>
        <v>7.0960879701258355</v>
      </c>
    </row>
    <row r="653" spans="1:13" x14ac:dyDescent="0.25">
      <c r="A653" s="57"/>
      <c r="B653" s="58">
        <f t="shared" ref="B653" si="237">B652+$A$575</f>
        <v>14.071175951799198</v>
      </c>
      <c r="C653" s="5">
        <f t="shared" si="195"/>
        <v>7.486811963275386E-6</v>
      </c>
      <c r="D653" s="5">
        <f t="shared" si="161"/>
        <v>381251909.24384427</v>
      </c>
      <c r="E653" s="5">
        <f t="shared" si="196"/>
        <v>2854.361355148395</v>
      </c>
      <c r="F653" s="5">
        <f t="shared" si="197"/>
        <v>139787.57091466666</v>
      </c>
      <c r="G653" s="5">
        <f t="shared" si="198"/>
        <v>18671174272.889225</v>
      </c>
      <c r="H653" s="58">
        <f t="shared" si="199"/>
        <v>7247.950790885423</v>
      </c>
      <c r="I653" s="60">
        <f t="shared" si="200"/>
        <v>7244.0053331951422</v>
      </c>
      <c r="J653" s="5">
        <f t="shared" si="151"/>
        <v>5.942711371546062E-4</v>
      </c>
      <c r="K653" s="106">
        <f t="shared" si="201"/>
        <v>7244.0047389240053</v>
      </c>
      <c r="L653" s="5">
        <f t="shared" si="202"/>
        <v>139787.55944701654</v>
      </c>
      <c r="M653" s="5">
        <f t="shared" si="203"/>
        <v>7.2440047389240059</v>
      </c>
    </row>
    <row r="654" spans="1:13" x14ac:dyDescent="0.25">
      <c r="A654" s="57">
        <v>49</v>
      </c>
      <c r="B654" s="58">
        <f t="shared" ref="B654" si="238">B653+$A$596</f>
        <v>14.364317496057303</v>
      </c>
      <c r="C654" s="5">
        <f t="shared" si="195"/>
        <v>0.29314154425810557</v>
      </c>
      <c r="D654" s="5">
        <f t="shared" si="161"/>
        <v>0</v>
      </c>
      <c r="E654" s="5">
        <f t="shared" si="196"/>
        <v>0</v>
      </c>
      <c r="F654" s="5">
        <f t="shared" si="197"/>
        <v>139787.55944701654</v>
      </c>
      <c r="G654" s="5">
        <f t="shared" si="198"/>
        <v>476860.28195285838</v>
      </c>
      <c r="H654" s="58">
        <f t="shared" si="199"/>
        <v>7247.950790885423</v>
      </c>
      <c r="I654" s="60">
        <f t="shared" si="200"/>
        <v>7244.0047389240053</v>
      </c>
      <c r="J654" s="5">
        <f t="shared" si="151"/>
        <v>0.11759120072684036</v>
      </c>
      <c r="K654" s="106">
        <f t="shared" si="201"/>
        <v>7243.8871477232788</v>
      </c>
      <c r="L654" s="5">
        <f t="shared" si="202"/>
        <v>139785.29028961612</v>
      </c>
      <c r="M654" s="5">
        <f t="shared" si="203"/>
        <v>7.2438871477232789</v>
      </c>
    </row>
    <row r="655" spans="1:13" x14ac:dyDescent="0.25">
      <c r="A655" s="57"/>
      <c r="B655" s="58">
        <f t="shared" ref="B655" si="239">B654+$A$575</f>
        <v>14.364324982869267</v>
      </c>
      <c r="C655" s="5">
        <f t="shared" si="195"/>
        <v>7.486811963275386E-6</v>
      </c>
      <c r="D655" s="5">
        <f t="shared" si="161"/>
        <v>381251909.24384427</v>
      </c>
      <c r="E655" s="5">
        <f t="shared" si="196"/>
        <v>2854.361355148395</v>
      </c>
      <c r="F655" s="5">
        <f t="shared" si="197"/>
        <v>142639.65164476453</v>
      </c>
      <c r="G655" s="5">
        <f t="shared" si="198"/>
        <v>19052121563.149487</v>
      </c>
      <c r="H655" s="58">
        <f t="shared" si="199"/>
        <v>7395.8681539547288</v>
      </c>
      <c r="I655" s="60">
        <f t="shared" si="200"/>
        <v>7391.8045107925855</v>
      </c>
      <c r="J655" s="5">
        <f t="shared" si="151"/>
        <v>6.0639602957273579E-4</v>
      </c>
      <c r="K655" s="106">
        <f t="shared" si="201"/>
        <v>7391.8039043965555</v>
      </c>
      <c r="L655" s="5">
        <f t="shared" si="202"/>
        <v>142639.63994314033</v>
      </c>
      <c r="M655" s="5">
        <f t="shared" si="203"/>
        <v>7.3918039043965553</v>
      </c>
    </row>
    <row r="656" spans="1:13" x14ac:dyDescent="0.25">
      <c r="A656" s="57">
        <v>50</v>
      </c>
      <c r="B656" s="58">
        <f t="shared" ref="B656" si="240">B655+$A$596</f>
        <v>14.657466527127372</v>
      </c>
      <c r="C656" s="5">
        <f t="shared" si="195"/>
        <v>0.29314154425810557</v>
      </c>
      <c r="D656" s="5">
        <f t="shared" si="161"/>
        <v>0</v>
      </c>
      <c r="E656" s="5">
        <f t="shared" si="196"/>
        <v>0</v>
      </c>
      <c r="F656" s="5">
        <f t="shared" si="197"/>
        <v>142639.63994314033</v>
      </c>
      <c r="G656" s="5">
        <f t="shared" si="198"/>
        <v>486589.64495850791</v>
      </c>
      <c r="H656" s="58">
        <f t="shared" si="199"/>
        <v>7395.8681539547288</v>
      </c>
      <c r="I656" s="60">
        <f t="shared" si="200"/>
        <v>7391.8039043965555</v>
      </c>
      <c r="J656" s="5">
        <f t="shared" si="151"/>
        <v>0.11999040972251582</v>
      </c>
      <c r="K656" s="106">
        <f t="shared" si="201"/>
        <v>7391.6839139868325</v>
      </c>
      <c r="L656" s="5">
        <f t="shared" si="202"/>
        <v>142637.32448820391</v>
      </c>
      <c r="M656" s="5">
        <f t="shared" si="203"/>
        <v>7.3916839139868324</v>
      </c>
    </row>
    <row r="657" spans="1:13" x14ac:dyDescent="0.25">
      <c r="A657" s="57"/>
      <c r="B657" s="58">
        <f t="shared" ref="B657" si="241">B656+$A$575</f>
        <v>14.657474013939336</v>
      </c>
      <c r="C657" s="5">
        <f t="shared" ref="C657:C690" si="242">B657-B656</f>
        <v>7.486811963275386E-6</v>
      </c>
      <c r="D657" s="5">
        <f t="shared" si="161"/>
        <v>381251909.24384427</v>
      </c>
      <c r="E657" s="5">
        <f t="shared" ref="E657:E690" si="243">C657*D657</f>
        <v>2854.361355148395</v>
      </c>
      <c r="F657" s="5">
        <f t="shared" ref="F657:F690" si="244">E657+L656</f>
        <v>145491.68584335232</v>
      </c>
      <c r="G657" s="5">
        <f t="shared" ref="G657:G690" si="245">F657/C657</f>
        <v>19433062638.27969</v>
      </c>
      <c r="H657" s="58">
        <f t="shared" ref="H657:H690" si="246">C657*D657/$C$9/96485/$C$3+H656</f>
        <v>7543.7855170240346</v>
      </c>
      <c r="I657" s="60">
        <f t="shared" ref="I657:I690" si="247">F657/$C$9/96485/0.0001</f>
        <v>7539.6012770561392</v>
      </c>
      <c r="J657" s="5">
        <f t="shared" si="151"/>
        <v>6.1852072417404073E-4</v>
      </c>
      <c r="K657" s="106">
        <f t="shared" ref="K657:K690" si="248">I657-J657</f>
        <v>7539.6006585354153</v>
      </c>
      <c r="L657" s="5">
        <f t="shared" ref="L657:L690" si="249">K657*0.0001*$C$9*96485</f>
        <v>145491.67390775791</v>
      </c>
      <c r="M657" s="5">
        <f t="shared" ref="M657:M690" si="250">K657*0.001</f>
        <v>7.5396006585354156</v>
      </c>
    </row>
    <row r="658" spans="1:13" x14ac:dyDescent="0.25">
      <c r="A658" s="57">
        <v>51</v>
      </c>
      <c r="B658" s="58">
        <f t="shared" ref="B658" si="251">B657+$A$596</f>
        <v>14.950615558197441</v>
      </c>
      <c r="C658" s="5">
        <f t="shared" si="242"/>
        <v>0.29314154425810557</v>
      </c>
      <c r="D658" s="5">
        <f t="shared" si="161"/>
        <v>0</v>
      </c>
      <c r="E658" s="5">
        <f t="shared" si="243"/>
        <v>0</v>
      </c>
      <c r="F658" s="5">
        <f t="shared" si="244"/>
        <v>145491.67390775791</v>
      </c>
      <c r="G658" s="5">
        <f t="shared" si="245"/>
        <v>496318.84923023824</v>
      </c>
      <c r="H658" s="58">
        <f t="shared" si="246"/>
        <v>7543.7855170240346</v>
      </c>
      <c r="I658" s="60">
        <f t="shared" si="247"/>
        <v>7539.6006585354153</v>
      </c>
      <c r="J658" s="5">
        <f t="shared" si="151"/>
        <v>0.12238957957525388</v>
      </c>
      <c r="K658" s="106">
        <f t="shared" si="248"/>
        <v>7539.4782689558397</v>
      </c>
      <c r="L658" s="5">
        <f t="shared" si="249"/>
        <v>145489.31215604086</v>
      </c>
      <c r="M658" s="5">
        <f t="shared" si="250"/>
        <v>7.5394782689558397</v>
      </c>
    </row>
    <row r="659" spans="1:13" x14ac:dyDescent="0.25">
      <c r="A659" s="57"/>
      <c r="B659" s="58">
        <f t="shared" ref="B659" si="252">B658+$A$575</f>
        <v>14.950623045009404</v>
      </c>
      <c r="C659" s="5">
        <f t="shared" si="242"/>
        <v>7.486811963275386E-6</v>
      </c>
      <c r="D659" s="5">
        <f t="shared" si="161"/>
        <v>381251909.24384427</v>
      </c>
      <c r="E659" s="5">
        <f t="shared" si="243"/>
        <v>2854.361355148395</v>
      </c>
      <c r="F659" s="5">
        <f t="shared" si="244"/>
        <v>148343.67351118926</v>
      </c>
      <c r="G659" s="5">
        <f t="shared" si="245"/>
        <v>19813997498.381245</v>
      </c>
      <c r="H659" s="58">
        <f t="shared" si="246"/>
        <v>7691.7028800933404</v>
      </c>
      <c r="I659" s="60">
        <f t="shared" si="247"/>
        <v>7687.3956320251464</v>
      </c>
      <c r="J659" s="5">
        <f t="shared" ref="J659:J722" si="253">2*I659*($C$8/3.1415926)^(1/2)*C659^(1/2)</f>
        <v>6.3064522096174867E-4</v>
      </c>
      <c r="K659" s="106">
        <f t="shared" si="248"/>
        <v>7687.3950013799258</v>
      </c>
      <c r="L659" s="5">
        <f t="shared" si="249"/>
        <v>148343.66134162844</v>
      </c>
      <c r="M659" s="5">
        <f t="shared" si="250"/>
        <v>7.6873950013799259</v>
      </c>
    </row>
    <row r="660" spans="1:13" x14ac:dyDescent="0.25">
      <c r="A660" s="57">
        <v>52</v>
      </c>
      <c r="B660" s="58">
        <f t="shared" ref="B660" si="254">B659+$A$596</f>
        <v>15.24376458926751</v>
      </c>
      <c r="C660" s="5">
        <f t="shared" si="242"/>
        <v>0.29314154425810557</v>
      </c>
      <c r="D660" s="5">
        <f t="shared" si="161"/>
        <v>0</v>
      </c>
      <c r="E660" s="5">
        <f t="shared" si="243"/>
        <v>0</v>
      </c>
      <c r="F660" s="5">
        <f t="shared" si="244"/>
        <v>148343.66134162844</v>
      </c>
      <c r="G660" s="5">
        <f t="shared" si="245"/>
        <v>506047.89477063908</v>
      </c>
      <c r="H660" s="58">
        <f t="shared" si="246"/>
        <v>7691.7028800933404</v>
      </c>
      <c r="I660" s="60">
        <f t="shared" si="247"/>
        <v>7687.3950013799258</v>
      </c>
      <c r="J660" s="5">
        <f t="shared" si="253"/>
        <v>0.12478871028569317</v>
      </c>
      <c r="K660" s="106">
        <f t="shared" si="248"/>
        <v>7687.2702126696404</v>
      </c>
      <c r="L660" s="5">
        <f t="shared" si="249"/>
        <v>148341.25329388608</v>
      </c>
      <c r="M660" s="5">
        <f t="shared" si="250"/>
        <v>7.6872702126696408</v>
      </c>
    </row>
    <row r="661" spans="1:13" x14ac:dyDescent="0.25">
      <c r="A661" s="57"/>
      <c r="B661" s="58">
        <f t="shared" ref="B661" si="255">B660+$A$575</f>
        <v>15.243772076079473</v>
      </c>
      <c r="C661" s="5">
        <f t="shared" si="242"/>
        <v>7.486811963275386E-6</v>
      </c>
      <c r="D661" s="5">
        <f t="shared" si="161"/>
        <v>381251909.24384427</v>
      </c>
      <c r="E661" s="5">
        <f t="shared" si="243"/>
        <v>2854.361355148395</v>
      </c>
      <c r="F661" s="5">
        <f t="shared" si="244"/>
        <v>151195.61464903448</v>
      </c>
      <c r="G661" s="5">
        <f t="shared" si="245"/>
        <v>20194926143.555542</v>
      </c>
      <c r="H661" s="58">
        <f t="shared" si="246"/>
        <v>7839.6202431626461</v>
      </c>
      <c r="I661" s="60">
        <f t="shared" si="247"/>
        <v>7835.1875757389471</v>
      </c>
      <c r="J661" s="5">
        <f t="shared" si="253"/>
        <v>6.4276951993908686E-4</v>
      </c>
      <c r="K661" s="106">
        <f t="shared" si="248"/>
        <v>7835.1869329694273</v>
      </c>
      <c r="L661" s="5">
        <f t="shared" si="249"/>
        <v>151195.60224551105</v>
      </c>
      <c r="M661" s="5">
        <f t="shared" si="250"/>
        <v>7.8351869329694273</v>
      </c>
    </row>
    <row r="662" spans="1:13" x14ac:dyDescent="0.25">
      <c r="A662" s="57">
        <v>53</v>
      </c>
      <c r="B662" s="58">
        <f t="shared" ref="B662" si="256">B661+$A$596</f>
        <v>15.536913620337579</v>
      </c>
      <c r="C662" s="5">
        <f t="shared" si="242"/>
        <v>0.29314154425810557</v>
      </c>
      <c r="D662" s="5">
        <f t="shared" si="161"/>
        <v>0</v>
      </c>
      <c r="E662" s="5">
        <f t="shared" si="243"/>
        <v>0</v>
      </c>
      <c r="F662" s="5">
        <f t="shared" si="244"/>
        <v>151195.60224551105</v>
      </c>
      <c r="G662" s="5">
        <f t="shared" si="245"/>
        <v>515776.78158230003</v>
      </c>
      <c r="H662" s="58">
        <f t="shared" si="246"/>
        <v>7839.6202431626461</v>
      </c>
      <c r="I662" s="60">
        <f t="shared" si="247"/>
        <v>7835.1869329694273</v>
      </c>
      <c r="J662" s="5">
        <f t="shared" si="253"/>
        <v>0.12718780185447229</v>
      </c>
      <c r="K662" s="106">
        <f t="shared" si="248"/>
        <v>7835.0597451675731</v>
      </c>
      <c r="L662" s="5">
        <f t="shared" si="249"/>
        <v>151193.14790249866</v>
      </c>
      <c r="M662" s="5">
        <f t="shared" si="250"/>
        <v>7.8350597451675732</v>
      </c>
    </row>
    <row r="663" spans="1:13" x14ac:dyDescent="0.25">
      <c r="A663" s="57"/>
      <c r="B663" s="58">
        <f t="shared" ref="B663" si="257">B662+$A$575</f>
        <v>15.536921107149542</v>
      </c>
      <c r="C663" s="5">
        <f t="shared" si="242"/>
        <v>7.486811963275386E-6</v>
      </c>
      <c r="D663" s="5">
        <f t="shared" si="161"/>
        <v>381251909.24384427</v>
      </c>
      <c r="E663" s="5">
        <f t="shared" si="243"/>
        <v>2854.361355148395</v>
      </c>
      <c r="F663" s="5">
        <f t="shared" si="244"/>
        <v>154047.50925764706</v>
      </c>
      <c r="G663" s="5">
        <f t="shared" si="245"/>
        <v>20575848573.903973</v>
      </c>
      <c r="H663" s="58">
        <f t="shared" si="246"/>
        <v>7987.5376062319519</v>
      </c>
      <c r="I663" s="60">
        <f t="shared" si="247"/>
        <v>7982.9771082368788</v>
      </c>
      <c r="J663" s="5">
        <f t="shared" si="253"/>
        <v>6.5489362110928231E-4</v>
      </c>
      <c r="K663" s="106">
        <f t="shared" si="248"/>
        <v>7982.9764533432581</v>
      </c>
      <c r="L663" s="5">
        <f t="shared" si="249"/>
        <v>154047.49662016486</v>
      </c>
      <c r="M663" s="5">
        <f t="shared" si="250"/>
        <v>7.9829764533432579</v>
      </c>
    </row>
    <row r="664" spans="1:13" x14ac:dyDescent="0.25">
      <c r="A664" s="57">
        <v>54</v>
      </c>
      <c r="B664" s="58">
        <f t="shared" ref="B664" si="258">B663+$A$596</f>
        <v>15.830062651407648</v>
      </c>
      <c r="C664" s="5">
        <f t="shared" si="242"/>
        <v>0.29314154425810557</v>
      </c>
      <c r="D664" s="5">
        <f t="shared" si="161"/>
        <v>0</v>
      </c>
      <c r="E664" s="5">
        <f t="shared" si="243"/>
        <v>0</v>
      </c>
      <c r="F664" s="5">
        <f t="shared" si="244"/>
        <v>154047.49662016486</v>
      </c>
      <c r="G664" s="5">
        <f t="shared" si="245"/>
        <v>525505.50966781075</v>
      </c>
      <c r="H664" s="58">
        <f t="shared" si="246"/>
        <v>7987.5376062319519</v>
      </c>
      <c r="I664" s="60">
        <f t="shared" si="247"/>
        <v>7982.976453343259</v>
      </c>
      <c r="J664" s="5">
        <f t="shared" si="253"/>
        <v>0.1295868542822298</v>
      </c>
      <c r="K664" s="106">
        <f t="shared" si="248"/>
        <v>7982.846866488977</v>
      </c>
      <c r="L664" s="5">
        <f t="shared" si="249"/>
        <v>154044.9959826378</v>
      </c>
      <c r="M664" s="5">
        <f t="shared" si="250"/>
        <v>7.9828468664889769</v>
      </c>
    </row>
    <row r="665" spans="1:13" x14ac:dyDescent="0.25">
      <c r="A665" s="57"/>
      <c r="B665" s="58">
        <f t="shared" ref="B665" si="259">B664+$A$575</f>
        <v>15.830070138219611</v>
      </c>
      <c r="C665" s="5">
        <f t="shared" si="242"/>
        <v>7.486811963275386E-6</v>
      </c>
      <c r="D665" s="5">
        <f t="shared" si="161"/>
        <v>381251909.24384427</v>
      </c>
      <c r="E665" s="5">
        <f t="shared" si="243"/>
        <v>2854.361355148395</v>
      </c>
      <c r="F665" s="5">
        <f t="shared" si="244"/>
        <v>156899.3573377862</v>
      </c>
      <c r="G665" s="5">
        <f t="shared" si="245"/>
        <v>20956764789.527946</v>
      </c>
      <c r="H665" s="58">
        <f t="shared" si="246"/>
        <v>8135.4549693012577</v>
      </c>
      <c r="I665" s="60">
        <f t="shared" si="247"/>
        <v>8130.7642295582837</v>
      </c>
      <c r="J665" s="5">
        <f t="shared" si="253"/>
        <v>6.6701752447556259E-4</v>
      </c>
      <c r="K665" s="106">
        <f t="shared" si="248"/>
        <v>8130.7635625407593</v>
      </c>
      <c r="L665" s="5">
        <f t="shared" si="249"/>
        <v>156899.34446634902</v>
      </c>
      <c r="M665" s="5">
        <f t="shared" si="250"/>
        <v>8.1307635625407588</v>
      </c>
    </row>
    <row r="666" spans="1:13" x14ac:dyDescent="0.25">
      <c r="A666" s="57">
        <v>55</v>
      </c>
      <c r="B666" s="58">
        <f t="shared" ref="B666" si="260">B665+$A$596</f>
        <v>16.123211682477717</v>
      </c>
      <c r="C666" s="5">
        <f t="shared" si="242"/>
        <v>0.29314154425810557</v>
      </c>
      <c r="D666" s="5">
        <f t="shared" si="161"/>
        <v>0</v>
      </c>
      <c r="E666" s="5">
        <f t="shared" si="243"/>
        <v>0</v>
      </c>
      <c r="F666" s="5">
        <f t="shared" si="244"/>
        <v>156899.34446634902</v>
      </c>
      <c r="G666" s="5">
        <f t="shared" si="245"/>
        <v>535234.07902976091</v>
      </c>
      <c r="H666" s="58">
        <f t="shared" si="246"/>
        <v>8135.4549693012577</v>
      </c>
      <c r="I666" s="60">
        <f t="shared" si="247"/>
        <v>8130.7635625407593</v>
      </c>
      <c r="J666" s="5">
        <f t="shared" si="253"/>
        <v>0.13198586756960434</v>
      </c>
      <c r="K666" s="106">
        <f t="shared" si="248"/>
        <v>8130.6315766731896</v>
      </c>
      <c r="L666" s="5">
        <f t="shared" si="249"/>
        <v>156896.79753506253</v>
      </c>
      <c r="M666" s="5">
        <f t="shared" si="250"/>
        <v>8.1306315766731903</v>
      </c>
    </row>
    <row r="667" spans="1:13" x14ac:dyDescent="0.25">
      <c r="A667" s="57"/>
      <c r="B667" s="58">
        <f t="shared" ref="B667" si="261">B666+$A$575</f>
        <v>16.12321916928968</v>
      </c>
      <c r="C667" s="5">
        <f t="shared" si="242"/>
        <v>7.486811963275386E-6</v>
      </c>
      <c r="D667" s="5">
        <f t="shared" ref="D667:D730" si="262">D665</f>
        <v>381251909.24384427</v>
      </c>
      <c r="E667" s="5">
        <f t="shared" si="243"/>
        <v>2854.361355148395</v>
      </c>
      <c r="F667" s="5">
        <f t="shared" si="244"/>
        <v>159751.15889021094</v>
      </c>
      <c r="G667" s="5">
        <f t="shared" si="245"/>
        <v>21337674790.528839</v>
      </c>
      <c r="H667" s="58">
        <f t="shared" si="246"/>
        <v>8283.3723323705635</v>
      </c>
      <c r="I667" s="60">
        <f t="shared" si="247"/>
        <v>8278.5489397424953</v>
      </c>
      <c r="J667" s="5">
        <f t="shared" si="253"/>
        <v>6.791412300411545E-4</v>
      </c>
      <c r="K667" s="106">
        <f t="shared" si="248"/>
        <v>8278.5482606012647</v>
      </c>
      <c r="L667" s="5">
        <f t="shared" si="249"/>
        <v>159751.14578482261</v>
      </c>
      <c r="M667" s="5">
        <f t="shared" si="250"/>
        <v>8.2785482606012657</v>
      </c>
    </row>
    <row r="668" spans="1:13" x14ac:dyDescent="0.25">
      <c r="A668" s="57">
        <v>56</v>
      </c>
      <c r="B668" s="58">
        <f t="shared" ref="B668" si="263">B667+$A$596</f>
        <v>16.416360713547785</v>
      </c>
      <c r="C668" s="5">
        <f t="shared" si="242"/>
        <v>0.29314154425810557</v>
      </c>
      <c r="D668" s="5">
        <f t="shared" si="262"/>
        <v>0</v>
      </c>
      <c r="E668" s="5">
        <f t="shared" si="243"/>
        <v>0</v>
      </c>
      <c r="F668" s="5">
        <f t="shared" si="244"/>
        <v>159751.14578482261</v>
      </c>
      <c r="G668" s="5">
        <f t="shared" si="245"/>
        <v>544962.48967073997</v>
      </c>
      <c r="H668" s="58">
        <f t="shared" si="246"/>
        <v>8283.3723323705635</v>
      </c>
      <c r="I668" s="60">
        <f t="shared" si="247"/>
        <v>8278.5482606012647</v>
      </c>
      <c r="J668" s="5">
        <f t="shared" si="253"/>
        <v>0.13438484171723439</v>
      </c>
      <c r="K668" s="106">
        <f t="shared" si="248"/>
        <v>8278.4138757595483</v>
      </c>
      <c r="L668" s="5">
        <f t="shared" si="249"/>
        <v>159748.552560532</v>
      </c>
      <c r="M668" s="5">
        <f t="shared" si="250"/>
        <v>8.2784138757595489</v>
      </c>
    </row>
    <row r="669" spans="1:13" x14ac:dyDescent="0.25">
      <c r="A669" s="57"/>
      <c r="B669" s="58">
        <f t="shared" ref="B669" si="264">B668+$A$575</f>
        <v>16.416368200359749</v>
      </c>
      <c r="C669" s="5">
        <f t="shared" si="242"/>
        <v>7.486811963275386E-6</v>
      </c>
      <c r="D669" s="5">
        <f t="shared" si="262"/>
        <v>381251909.24384427</v>
      </c>
      <c r="E669" s="5">
        <f t="shared" si="243"/>
        <v>2854.361355148395</v>
      </c>
      <c r="F669" s="5">
        <f t="shared" si="244"/>
        <v>162602.9139156804</v>
      </c>
      <c r="G669" s="5">
        <f t="shared" si="245"/>
        <v>21718578577.008053</v>
      </c>
      <c r="H669" s="58">
        <f t="shared" si="246"/>
        <v>8431.2896954398693</v>
      </c>
      <c r="I669" s="60">
        <f t="shared" si="247"/>
        <v>8426.3312388288541</v>
      </c>
      <c r="J669" s="5">
        <f t="shared" si="253"/>
        <v>6.9126473780928537E-4</v>
      </c>
      <c r="K669" s="106">
        <f t="shared" si="248"/>
        <v>8426.3305475641155</v>
      </c>
      <c r="L669" s="5">
        <f t="shared" si="249"/>
        <v>162602.90057634475</v>
      </c>
      <c r="M669" s="5">
        <f t="shared" si="250"/>
        <v>8.426330547564115</v>
      </c>
    </row>
    <row r="670" spans="1:13" x14ac:dyDescent="0.25">
      <c r="A670" s="57">
        <v>57</v>
      </c>
      <c r="B670" s="58">
        <f t="shared" ref="B670" si="265">B669+$A$596</f>
        <v>16.709509744617854</v>
      </c>
      <c r="C670" s="5">
        <f t="shared" si="242"/>
        <v>0.29314154425810557</v>
      </c>
      <c r="D670" s="5">
        <f t="shared" si="262"/>
        <v>0</v>
      </c>
      <c r="E670" s="5">
        <f t="shared" si="243"/>
        <v>0</v>
      </c>
      <c r="F670" s="5">
        <f t="shared" si="244"/>
        <v>162602.90057634475</v>
      </c>
      <c r="G670" s="5">
        <f t="shared" si="245"/>
        <v>554690.7415933375</v>
      </c>
      <c r="H670" s="58">
        <f t="shared" si="246"/>
        <v>8431.2896954398693</v>
      </c>
      <c r="I670" s="60">
        <f t="shared" si="247"/>
        <v>8426.3305475641155</v>
      </c>
      <c r="J670" s="5">
        <f t="shared" si="253"/>
        <v>0.13678377672575862</v>
      </c>
      <c r="K670" s="106">
        <f t="shared" si="248"/>
        <v>8426.1937637873889</v>
      </c>
      <c r="L670" s="5">
        <f t="shared" si="249"/>
        <v>162600.26105980526</v>
      </c>
      <c r="M670" s="5">
        <f t="shared" si="250"/>
        <v>8.4261937637873885</v>
      </c>
    </row>
    <row r="671" spans="1:13" x14ac:dyDescent="0.25">
      <c r="A671" s="57"/>
      <c r="B671" s="58">
        <f t="shared" ref="B671" si="266">B670+$A$575</f>
        <v>16.709517231429817</v>
      </c>
      <c r="C671" s="5">
        <f t="shared" si="242"/>
        <v>7.486811963275386E-6</v>
      </c>
      <c r="D671" s="5">
        <f t="shared" si="262"/>
        <v>381251909.24384427</v>
      </c>
      <c r="E671" s="5">
        <f t="shared" si="243"/>
        <v>2854.361355148395</v>
      </c>
      <c r="F671" s="5">
        <f t="shared" si="244"/>
        <v>165454.62241495366</v>
      </c>
      <c r="G671" s="5">
        <f t="shared" si="245"/>
        <v>22099476149.066971</v>
      </c>
      <c r="H671" s="58">
        <f t="shared" si="246"/>
        <v>8579.2070585091751</v>
      </c>
      <c r="I671" s="60">
        <f t="shared" si="247"/>
        <v>8574.1111268566965</v>
      </c>
      <c r="J671" s="5">
        <f t="shared" si="253"/>
        <v>7.0338804778318214E-4</v>
      </c>
      <c r="K671" s="106">
        <f t="shared" si="248"/>
        <v>8574.1104234686482</v>
      </c>
      <c r="L671" s="5">
        <f t="shared" si="249"/>
        <v>165454.60884167452</v>
      </c>
      <c r="M671" s="5">
        <f t="shared" si="250"/>
        <v>8.5741104234686478</v>
      </c>
    </row>
    <row r="672" spans="1:13" x14ac:dyDescent="0.25">
      <c r="A672" s="57">
        <v>58</v>
      </c>
      <c r="B672" s="58">
        <f t="shared" ref="B672" si="267">B671+$A$596</f>
        <v>17.002658775687923</v>
      </c>
      <c r="C672" s="5">
        <f t="shared" si="242"/>
        <v>0.29314154425810557</v>
      </c>
      <c r="D672" s="5">
        <f t="shared" si="262"/>
        <v>0</v>
      </c>
      <c r="E672" s="5">
        <f t="shared" si="243"/>
        <v>0</v>
      </c>
      <c r="F672" s="5">
        <f t="shared" si="244"/>
        <v>165454.60884167452</v>
      </c>
      <c r="G672" s="5">
        <f t="shared" si="245"/>
        <v>564418.83480014303</v>
      </c>
      <c r="H672" s="58">
        <f t="shared" si="246"/>
        <v>8579.2070585091751</v>
      </c>
      <c r="I672" s="60">
        <f t="shared" si="247"/>
        <v>8574.1104234686482</v>
      </c>
      <c r="J672" s="5">
        <f t="shared" si="253"/>
        <v>0.13918267259581552</v>
      </c>
      <c r="K672" s="106">
        <f t="shared" si="248"/>
        <v>8573.9712407960524</v>
      </c>
      <c r="L672" s="5">
        <f t="shared" si="249"/>
        <v>165451.92303364145</v>
      </c>
      <c r="M672" s="5">
        <f t="shared" si="250"/>
        <v>8.5739712407960518</v>
      </c>
    </row>
    <row r="673" spans="1:13" x14ac:dyDescent="0.25">
      <c r="A673" s="57"/>
      <c r="B673" s="58">
        <f t="shared" ref="B673" si="268">B672+$A$575</f>
        <v>17.002666262499886</v>
      </c>
      <c r="C673" s="5">
        <f t="shared" si="242"/>
        <v>7.486811963275386E-6</v>
      </c>
      <c r="D673" s="5">
        <f t="shared" si="262"/>
        <v>381251909.24384427</v>
      </c>
      <c r="E673" s="5">
        <f t="shared" si="243"/>
        <v>2854.361355148395</v>
      </c>
      <c r="F673" s="5">
        <f t="shared" si="244"/>
        <v>168306.28438878985</v>
      </c>
      <c r="G673" s="5">
        <f t="shared" si="245"/>
        <v>22480367506.806992</v>
      </c>
      <c r="H673" s="58">
        <f t="shared" si="246"/>
        <v>8727.1244215784809</v>
      </c>
      <c r="I673" s="60">
        <f t="shared" si="247"/>
        <v>8721.88860386536</v>
      </c>
      <c r="J673" s="5">
        <f t="shared" si="253"/>
        <v>7.1551115996607202E-4</v>
      </c>
      <c r="K673" s="106">
        <f t="shared" si="248"/>
        <v>8721.8878883542002</v>
      </c>
      <c r="L673" s="5">
        <f t="shared" si="249"/>
        <v>168306.27058157101</v>
      </c>
      <c r="M673" s="5">
        <f t="shared" si="250"/>
        <v>8.7218878883541997</v>
      </c>
    </row>
    <row r="674" spans="1:13" x14ac:dyDescent="0.25">
      <c r="A674" s="57">
        <v>59</v>
      </c>
      <c r="B674" s="58">
        <f t="shared" ref="B674" si="269">B673+$A$596</f>
        <v>17.295807806757992</v>
      </c>
      <c r="C674" s="5">
        <f t="shared" si="242"/>
        <v>0.29314154425810557</v>
      </c>
      <c r="D674" s="5">
        <f t="shared" si="262"/>
        <v>0</v>
      </c>
      <c r="E674" s="5">
        <f t="shared" si="243"/>
        <v>0</v>
      </c>
      <c r="F674" s="5">
        <f t="shared" si="244"/>
        <v>168306.27058157101</v>
      </c>
      <c r="G674" s="5">
        <f t="shared" si="245"/>
        <v>574146.7692937461</v>
      </c>
      <c r="H674" s="58">
        <f t="shared" si="246"/>
        <v>8727.1244215784809</v>
      </c>
      <c r="I674" s="60">
        <f t="shared" si="247"/>
        <v>8721.8878883542002</v>
      </c>
      <c r="J674" s="5">
        <f t="shared" si="253"/>
        <v>0.14158152932804369</v>
      </c>
      <c r="K674" s="106">
        <f t="shared" si="248"/>
        <v>8721.7463068248726</v>
      </c>
      <c r="L674" s="5">
        <f t="shared" si="249"/>
        <v>168303.53848279957</v>
      </c>
      <c r="M674" s="5">
        <f t="shared" si="250"/>
        <v>8.7217463068248726</v>
      </c>
    </row>
    <row r="675" spans="1:13" x14ac:dyDescent="0.25">
      <c r="A675" s="57"/>
      <c r="B675" s="58">
        <f t="shared" ref="B675" si="270">B674+$A$575</f>
        <v>17.295815293569955</v>
      </c>
      <c r="C675" s="5">
        <f t="shared" si="242"/>
        <v>7.486811963275386E-6</v>
      </c>
      <c r="D675" s="5">
        <f t="shared" si="262"/>
        <v>381251909.24384427</v>
      </c>
      <c r="E675" s="5">
        <f t="shared" si="243"/>
        <v>2854.361355148395</v>
      </c>
      <c r="F675" s="5">
        <f t="shared" si="244"/>
        <v>171157.89983794797</v>
      </c>
      <c r="G675" s="5">
        <f t="shared" si="245"/>
        <v>22861252650.329494</v>
      </c>
      <c r="H675" s="58">
        <f t="shared" si="246"/>
        <v>8875.0417846477867</v>
      </c>
      <c r="I675" s="60">
        <f t="shared" si="247"/>
        <v>8869.6636698941784</v>
      </c>
      <c r="J675" s="5">
        <f t="shared" si="253"/>
        <v>7.2763407436118172E-4</v>
      </c>
      <c r="K675" s="106">
        <f t="shared" si="248"/>
        <v>8869.6629422601036</v>
      </c>
      <c r="L675" s="5">
        <f t="shared" si="249"/>
        <v>171157.88579679321</v>
      </c>
      <c r="M675" s="5">
        <f t="shared" si="250"/>
        <v>8.8696629422601045</v>
      </c>
    </row>
    <row r="676" spans="1:13" x14ac:dyDescent="0.25">
      <c r="A676" s="57">
        <v>60</v>
      </c>
      <c r="B676" s="58">
        <f t="shared" ref="B676" si="271">B675+$A$596</f>
        <v>17.588956837828061</v>
      </c>
      <c r="C676" s="5">
        <f t="shared" si="242"/>
        <v>0.29314154425810557</v>
      </c>
      <c r="D676" s="5">
        <f t="shared" si="262"/>
        <v>0</v>
      </c>
      <c r="E676" s="5">
        <f t="shared" si="243"/>
        <v>0</v>
      </c>
      <c r="F676" s="5">
        <f t="shared" si="244"/>
        <v>171157.88579679321</v>
      </c>
      <c r="G676" s="5">
        <f t="shared" si="245"/>
        <v>583874.54507673578</v>
      </c>
      <c r="H676" s="58">
        <f t="shared" si="246"/>
        <v>8875.0417846477867</v>
      </c>
      <c r="I676" s="60">
        <f t="shared" si="247"/>
        <v>8869.6629422601036</v>
      </c>
      <c r="J676" s="5">
        <f t="shared" si="253"/>
        <v>0.14398034692308159</v>
      </c>
      <c r="K676" s="106">
        <f t="shared" si="248"/>
        <v>8869.5189619131797</v>
      </c>
      <c r="L676" s="5">
        <f t="shared" si="249"/>
        <v>171155.10740803863</v>
      </c>
      <c r="M676" s="5">
        <f t="shared" si="250"/>
        <v>8.8695189619131796</v>
      </c>
    </row>
    <row r="677" spans="1:13" x14ac:dyDescent="0.25">
      <c r="A677" s="57"/>
      <c r="B677" s="58">
        <f t="shared" ref="B677" si="272">B676+$A$575</f>
        <v>17.588964324640024</v>
      </c>
      <c r="C677" s="5">
        <f t="shared" si="242"/>
        <v>7.486811963275386E-6</v>
      </c>
      <c r="D677" s="5">
        <f t="shared" si="262"/>
        <v>381251909.24384427</v>
      </c>
      <c r="E677" s="5">
        <f t="shared" si="243"/>
        <v>2854.361355148395</v>
      </c>
      <c r="F677" s="5">
        <f t="shared" si="244"/>
        <v>174009.46876318703</v>
      </c>
      <c r="G677" s="5">
        <f t="shared" si="245"/>
        <v>23242131579.735855</v>
      </c>
      <c r="H677" s="58">
        <f t="shared" si="246"/>
        <v>9022.9591477170925</v>
      </c>
      <c r="I677" s="60">
        <f t="shared" si="247"/>
        <v>9017.4363249824855</v>
      </c>
      <c r="J677" s="5">
        <f t="shared" si="253"/>
        <v>7.3975679097173814E-4</v>
      </c>
      <c r="K677" s="106">
        <f t="shared" si="248"/>
        <v>9017.435585225694</v>
      </c>
      <c r="L677" s="5">
        <f t="shared" si="249"/>
        <v>174009.45448810022</v>
      </c>
      <c r="M677" s="5">
        <f t="shared" si="250"/>
        <v>9.0174355852256944</v>
      </c>
    </row>
    <row r="678" spans="1:13" x14ac:dyDescent="0.25">
      <c r="A678" s="57">
        <v>61</v>
      </c>
      <c r="B678" s="58">
        <f t="shared" ref="B678" si="273">B677+$A$596</f>
        <v>17.88210586889813</v>
      </c>
      <c r="C678" s="5">
        <f t="shared" si="242"/>
        <v>0.29314154425810557</v>
      </c>
      <c r="D678" s="5">
        <f t="shared" si="262"/>
        <v>0</v>
      </c>
      <c r="E678" s="5">
        <f t="shared" si="243"/>
        <v>0</v>
      </c>
      <c r="F678" s="5">
        <f t="shared" si="244"/>
        <v>174009.45448810022</v>
      </c>
      <c r="G678" s="5">
        <f t="shared" si="245"/>
        <v>593602.16215170175</v>
      </c>
      <c r="H678" s="58">
        <f t="shared" si="246"/>
        <v>9022.9591477170925</v>
      </c>
      <c r="I678" s="60">
        <f t="shared" si="247"/>
        <v>9017.435585225694</v>
      </c>
      <c r="J678" s="5">
        <f t="shared" si="253"/>
        <v>0.14637912538156772</v>
      </c>
      <c r="K678" s="106">
        <f t="shared" si="248"/>
        <v>9017.2892061003131</v>
      </c>
      <c r="L678" s="5">
        <f t="shared" si="249"/>
        <v>174006.62981011777</v>
      </c>
      <c r="M678" s="5">
        <f t="shared" si="250"/>
        <v>9.0172892061003136</v>
      </c>
    </row>
    <row r="679" spans="1:13" x14ac:dyDescent="0.25">
      <c r="A679" s="57"/>
      <c r="B679" s="58">
        <f t="shared" ref="B679" si="274">B678+$A$575</f>
        <v>17.882113355710093</v>
      </c>
      <c r="C679" s="5">
        <f t="shared" si="242"/>
        <v>7.486811963275386E-6</v>
      </c>
      <c r="D679" s="5">
        <f t="shared" si="262"/>
        <v>381251909.24384427</v>
      </c>
      <c r="E679" s="5">
        <f t="shared" si="243"/>
        <v>2854.361355148395</v>
      </c>
      <c r="F679" s="5">
        <f t="shared" si="244"/>
        <v>176860.99116526617</v>
      </c>
      <c r="G679" s="5">
        <f t="shared" si="245"/>
        <v>23623004295.127468</v>
      </c>
      <c r="H679" s="58">
        <f t="shared" si="246"/>
        <v>9170.8765107863983</v>
      </c>
      <c r="I679" s="60">
        <f t="shared" si="247"/>
        <v>9165.2065691696207</v>
      </c>
      <c r="J679" s="5">
        <f t="shared" si="253"/>
        <v>7.518793098009683E-4</v>
      </c>
      <c r="K679" s="106">
        <f t="shared" si="248"/>
        <v>9165.2058172903107</v>
      </c>
      <c r="L679" s="5">
        <f t="shared" si="249"/>
        <v>176860.97665625115</v>
      </c>
      <c r="M679" s="5">
        <f t="shared" si="250"/>
        <v>9.1652058172903104</v>
      </c>
    </row>
    <row r="680" spans="1:13" x14ac:dyDescent="0.25">
      <c r="A680" s="57">
        <v>62</v>
      </c>
      <c r="B680" s="58">
        <f t="shared" ref="B680" si="275">B679+$A$596</f>
        <v>18.175254899968198</v>
      </c>
      <c r="C680" s="5">
        <f t="shared" si="242"/>
        <v>0.29314154425810557</v>
      </c>
      <c r="D680" s="5">
        <f t="shared" si="262"/>
        <v>0</v>
      </c>
      <c r="E680" s="5">
        <f t="shared" si="243"/>
        <v>0</v>
      </c>
      <c r="F680" s="5">
        <f t="shared" si="244"/>
        <v>176860.97665625115</v>
      </c>
      <c r="G680" s="5">
        <f t="shared" si="245"/>
        <v>603329.6205212333</v>
      </c>
      <c r="H680" s="58">
        <f t="shared" si="246"/>
        <v>9170.8765107863983</v>
      </c>
      <c r="I680" s="60">
        <f t="shared" si="247"/>
        <v>9165.2058172903107</v>
      </c>
      <c r="J680" s="5">
        <f t="shared" si="253"/>
        <v>0.14877786470414073</v>
      </c>
      <c r="K680" s="106">
        <f t="shared" si="248"/>
        <v>9165.0570394256065</v>
      </c>
      <c r="L680" s="5">
        <f t="shared" si="249"/>
        <v>176858.10568979595</v>
      </c>
      <c r="M680" s="5">
        <f t="shared" si="250"/>
        <v>9.1650570394256068</v>
      </c>
    </row>
    <row r="681" spans="1:13" x14ac:dyDescent="0.25">
      <c r="A681" s="57"/>
      <c r="B681" s="58">
        <f t="shared" ref="B681" si="276">B680+$A$575</f>
        <v>18.175262386780162</v>
      </c>
      <c r="C681" s="5">
        <f t="shared" si="242"/>
        <v>7.486811963275386E-6</v>
      </c>
      <c r="D681" s="5">
        <f t="shared" si="262"/>
        <v>381251909.24384427</v>
      </c>
      <c r="E681" s="5">
        <f t="shared" si="243"/>
        <v>2854.361355148395</v>
      </c>
      <c r="F681" s="5">
        <f t="shared" si="244"/>
        <v>179712.46704494435</v>
      </c>
      <c r="G681" s="5">
        <f t="shared" si="245"/>
        <v>24003870796.605717</v>
      </c>
      <c r="H681" s="58">
        <f t="shared" si="246"/>
        <v>9318.7938738557041</v>
      </c>
      <c r="I681" s="60">
        <f t="shared" si="247"/>
        <v>9312.9744024949123</v>
      </c>
      <c r="J681" s="5">
        <f t="shared" si="253"/>
        <v>7.640016308520988E-4</v>
      </c>
      <c r="K681" s="106">
        <f t="shared" si="248"/>
        <v>9312.9736384932821</v>
      </c>
      <c r="L681" s="5">
        <f t="shared" si="249"/>
        <v>179712.45230200488</v>
      </c>
      <c r="M681" s="5">
        <f t="shared" si="250"/>
        <v>9.3129736384932826</v>
      </c>
    </row>
    <row r="682" spans="1:13" x14ac:dyDescent="0.25">
      <c r="A682" s="57">
        <v>63</v>
      </c>
      <c r="B682" s="58">
        <f t="shared" ref="B682" si="277">B681+$A$596</f>
        <v>18.468403931038267</v>
      </c>
      <c r="C682" s="5">
        <f t="shared" si="242"/>
        <v>0.29314154425810557</v>
      </c>
      <c r="D682" s="5">
        <f t="shared" si="262"/>
        <v>0</v>
      </c>
      <c r="E682" s="5">
        <f t="shared" si="243"/>
        <v>0</v>
      </c>
      <c r="F682" s="5">
        <f t="shared" si="244"/>
        <v>179712.45230200488</v>
      </c>
      <c r="G682" s="5">
        <f t="shared" si="245"/>
        <v>613056.9201879194</v>
      </c>
      <c r="H682" s="58">
        <f t="shared" si="246"/>
        <v>9318.7938738557041</v>
      </c>
      <c r="I682" s="60">
        <f t="shared" si="247"/>
        <v>9312.9736384932821</v>
      </c>
      <c r="J682" s="5">
        <f t="shared" si="253"/>
        <v>0.15117656489143896</v>
      </c>
      <c r="K682" s="106">
        <f t="shared" si="248"/>
        <v>9312.8224619283901</v>
      </c>
      <c r="L682" s="5">
        <f t="shared" si="249"/>
        <v>179709.53504783215</v>
      </c>
      <c r="M682" s="5">
        <f t="shared" si="250"/>
        <v>9.3128224619283895</v>
      </c>
    </row>
    <row r="683" spans="1:13" x14ac:dyDescent="0.25">
      <c r="A683" s="57"/>
      <c r="B683" s="58">
        <f t="shared" ref="B683" si="278">B682+$A$575</f>
        <v>18.468411417850231</v>
      </c>
      <c r="C683" s="5">
        <f t="shared" si="242"/>
        <v>7.486811963275386E-6</v>
      </c>
      <c r="D683" s="5">
        <f t="shared" si="262"/>
        <v>381251909.24384427</v>
      </c>
      <c r="E683" s="5">
        <f t="shared" si="243"/>
        <v>2854.361355148395</v>
      </c>
      <c r="F683" s="5">
        <f t="shared" si="244"/>
        <v>182563.89640298055</v>
      </c>
      <c r="G683" s="5">
        <f t="shared" si="245"/>
        <v>24384731084.271969</v>
      </c>
      <c r="H683" s="58">
        <f t="shared" si="246"/>
        <v>9466.7112369250099</v>
      </c>
      <c r="I683" s="60">
        <f t="shared" si="247"/>
        <v>9460.7398249976959</v>
      </c>
      <c r="J683" s="5">
        <f t="shared" si="253"/>
        <v>7.7612375412835664E-4</v>
      </c>
      <c r="K683" s="106">
        <f t="shared" si="248"/>
        <v>9460.739048873942</v>
      </c>
      <c r="L683" s="5">
        <f t="shared" si="249"/>
        <v>182563.88142612047</v>
      </c>
      <c r="M683" s="5">
        <f t="shared" si="250"/>
        <v>9.4607390488739416</v>
      </c>
    </row>
    <row r="684" spans="1:13" x14ac:dyDescent="0.25">
      <c r="A684" s="57">
        <v>64</v>
      </c>
      <c r="B684" s="58">
        <f t="shared" ref="B684" si="279">B683+$A$596</f>
        <v>18.761552962108336</v>
      </c>
      <c r="C684" s="5">
        <f t="shared" si="242"/>
        <v>0.29314154425810557</v>
      </c>
      <c r="D684" s="5">
        <f t="shared" si="262"/>
        <v>0</v>
      </c>
      <c r="E684" s="5">
        <f t="shared" si="243"/>
        <v>0</v>
      </c>
      <c r="F684" s="5">
        <f t="shared" si="244"/>
        <v>182563.88142612047</v>
      </c>
      <c r="G684" s="5">
        <f t="shared" si="245"/>
        <v>622784.06115434947</v>
      </c>
      <c r="H684" s="58">
        <f t="shared" si="246"/>
        <v>9466.7112369250099</v>
      </c>
      <c r="I684" s="60">
        <f t="shared" si="247"/>
        <v>9460.739048873942</v>
      </c>
      <c r="J684" s="5">
        <f t="shared" si="253"/>
        <v>0.15357522594410097</v>
      </c>
      <c r="K684" s="106">
        <f t="shared" si="248"/>
        <v>9460.5854736479978</v>
      </c>
      <c r="L684" s="5">
        <f t="shared" si="249"/>
        <v>182560.91788498542</v>
      </c>
      <c r="M684" s="5">
        <f t="shared" si="250"/>
        <v>9.4605854736479973</v>
      </c>
    </row>
    <row r="685" spans="1:13" x14ac:dyDescent="0.25">
      <c r="A685" s="57"/>
      <c r="B685" s="58">
        <f t="shared" ref="B685" si="280">B684+$A$575</f>
        <v>18.761560448920299</v>
      </c>
      <c r="C685" s="5">
        <f t="shared" si="242"/>
        <v>7.486811963275386E-6</v>
      </c>
      <c r="D685" s="5">
        <f t="shared" si="262"/>
        <v>381251909.24384427</v>
      </c>
      <c r="E685" s="5">
        <f t="shared" si="243"/>
        <v>2854.361355148395</v>
      </c>
      <c r="F685" s="5">
        <f t="shared" si="244"/>
        <v>185415.27924013382</v>
      </c>
      <c r="G685" s="5">
        <f t="shared" si="245"/>
        <v>24765585158.227612</v>
      </c>
      <c r="H685" s="58">
        <f t="shared" si="246"/>
        <v>9614.6285999943157</v>
      </c>
      <c r="I685" s="60">
        <f t="shared" si="247"/>
        <v>9608.5028367173036</v>
      </c>
      <c r="J685" s="5">
        <f t="shared" si="253"/>
        <v>7.882456796329682E-4</v>
      </c>
      <c r="K685" s="106">
        <f t="shared" si="248"/>
        <v>9608.5020484716242</v>
      </c>
      <c r="L685" s="5">
        <f t="shared" si="249"/>
        <v>185415.26402935694</v>
      </c>
      <c r="M685" s="5">
        <f t="shared" si="250"/>
        <v>9.6085020484716246</v>
      </c>
    </row>
    <row r="686" spans="1:13" x14ac:dyDescent="0.25">
      <c r="A686" s="57">
        <v>65</v>
      </c>
      <c r="B686" s="58">
        <f t="shared" ref="B686" si="281">B685+$A$596</f>
        <v>19.054701993178405</v>
      </c>
      <c r="C686" s="5">
        <f t="shared" si="242"/>
        <v>0.29314154425810557</v>
      </c>
      <c r="D686" s="5">
        <f t="shared" si="262"/>
        <v>0</v>
      </c>
      <c r="E686" s="5">
        <f t="shared" si="243"/>
        <v>0</v>
      </c>
      <c r="F686" s="5">
        <f t="shared" si="244"/>
        <v>185415.26402935694</v>
      </c>
      <c r="G686" s="5">
        <f t="shared" si="245"/>
        <v>632511.04342311271</v>
      </c>
      <c r="H686" s="58">
        <f t="shared" si="246"/>
        <v>9614.6285999943157</v>
      </c>
      <c r="I686" s="60">
        <f t="shared" si="247"/>
        <v>9608.5020484716242</v>
      </c>
      <c r="J686" s="5">
        <f t="shared" si="253"/>
        <v>0.15597384786276527</v>
      </c>
      <c r="K686" s="106">
        <f t="shared" si="248"/>
        <v>9608.3460746237615</v>
      </c>
      <c r="L686" s="5">
        <f t="shared" si="249"/>
        <v>185412.25420201474</v>
      </c>
      <c r="M686" s="5">
        <f t="shared" si="250"/>
        <v>9.6083460746237623</v>
      </c>
    </row>
    <row r="687" spans="1:13" x14ac:dyDescent="0.25">
      <c r="A687" s="57"/>
      <c r="B687" s="58">
        <f t="shared" ref="B687" si="282">B686+$A$575</f>
        <v>19.054709479990368</v>
      </c>
      <c r="C687" s="5">
        <f t="shared" si="242"/>
        <v>7.486811963275386E-6</v>
      </c>
      <c r="D687" s="5">
        <f t="shared" si="262"/>
        <v>381251909.24384427</v>
      </c>
      <c r="E687" s="5">
        <f t="shared" si="243"/>
        <v>2854.361355148395</v>
      </c>
      <c r="F687" s="5">
        <f t="shared" si="244"/>
        <v>188266.61555716314</v>
      </c>
      <c r="G687" s="5">
        <f t="shared" si="245"/>
        <v>25146433018.57402</v>
      </c>
      <c r="H687" s="58">
        <f t="shared" si="246"/>
        <v>9762.5459630636215</v>
      </c>
      <c r="I687" s="60">
        <f t="shared" si="247"/>
        <v>9756.2634376930673</v>
      </c>
      <c r="J687" s="5">
        <f t="shared" si="253"/>
        <v>8.0036740736916039E-4</v>
      </c>
      <c r="K687" s="106">
        <f t="shared" si="248"/>
        <v>9756.2626373256608</v>
      </c>
      <c r="L687" s="5">
        <f t="shared" si="249"/>
        <v>188266.60011247327</v>
      </c>
      <c r="M687" s="5">
        <f t="shared" si="250"/>
        <v>9.7562626373256602</v>
      </c>
    </row>
    <row r="688" spans="1:13" x14ac:dyDescent="0.25">
      <c r="A688" s="57">
        <v>66</v>
      </c>
      <c r="B688" s="58">
        <f t="shared" ref="B688" si="283">B687+$A$596</f>
        <v>19.347851024248474</v>
      </c>
      <c r="C688" s="5">
        <f t="shared" si="242"/>
        <v>0.29314154425810557</v>
      </c>
      <c r="D688" s="5">
        <f t="shared" si="262"/>
        <v>0</v>
      </c>
      <c r="E688" s="5">
        <f t="shared" si="243"/>
        <v>0</v>
      </c>
      <c r="F688" s="5">
        <f t="shared" si="244"/>
        <v>188266.60011247327</v>
      </c>
      <c r="G688" s="5">
        <f t="shared" si="245"/>
        <v>642237.86699679832</v>
      </c>
      <c r="H688" s="58">
        <f t="shared" si="246"/>
        <v>9762.5459630636215</v>
      </c>
      <c r="I688" s="60">
        <f t="shared" si="247"/>
        <v>9756.2626373256608</v>
      </c>
      <c r="J688" s="5">
        <f t="shared" si="253"/>
        <v>0.1583724306480703</v>
      </c>
      <c r="K688" s="106">
        <f t="shared" si="248"/>
        <v>9756.1042648950133</v>
      </c>
      <c r="L688" s="5">
        <f t="shared" si="249"/>
        <v>188263.54399967907</v>
      </c>
      <c r="M688" s="5">
        <f t="shared" si="250"/>
        <v>9.7561042648950131</v>
      </c>
    </row>
    <row r="689" spans="1:13" x14ac:dyDescent="0.25">
      <c r="A689" s="57"/>
      <c r="B689" s="58">
        <f t="shared" ref="B689" si="284">B688+$A$575</f>
        <v>19.347858511060437</v>
      </c>
      <c r="C689" s="5">
        <f t="shared" si="242"/>
        <v>7.486811963275386E-6</v>
      </c>
      <c r="D689" s="5">
        <f t="shared" si="262"/>
        <v>381251909.24384427</v>
      </c>
      <c r="E689" s="5">
        <f t="shared" si="243"/>
        <v>2854.361355148395</v>
      </c>
      <c r="F689" s="5">
        <f t="shared" si="244"/>
        <v>191117.90535482747</v>
      </c>
      <c r="G689" s="5">
        <f t="shared" si="245"/>
        <v>25527274665.412563</v>
      </c>
      <c r="H689" s="58">
        <f t="shared" si="246"/>
        <v>9910.4633261329273</v>
      </c>
      <c r="I689" s="60">
        <f t="shared" si="247"/>
        <v>9904.0216279643191</v>
      </c>
      <c r="J689" s="5">
        <f t="shared" si="253"/>
        <v>8.1248893734015958E-4</v>
      </c>
      <c r="K689" s="106">
        <f t="shared" si="248"/>
        <v>9904.0208154753818</v>
      </c>
      <c r="L689" s="5">
        <f t="shared" si="249"/>
        <v>191117.88967622846</v>
      </c>
      <c r="M689" s="5">
        <f t="shared" si="250"/>
        <v>9.9040208154753824</v>
      </c>
    </row>
    <row r="690" spans="1:13" x14ac:dyDescent="0.25">
      <c r="A690" s="57">
        <v>67</v>
      </c>
      <c r="B690" s="58">
        <f t="shared" ref="B690" si="285">B689+$A$596</f>
        <v>19.641000055318543</v>
      </c>
      <c r="C690" s="5">
        <f t="shared" si="242"/>
        <v>0.29314154425810557</v>
      </c>
      <c r="D690" s="5">
        <f t="shared" si="262"/>
        <v>0</v>
      </c>
      <c r="E690" s="5">
        <f t="shared" si="243"/>
        <v>0</v>
      </c>
      <c r="F690" s="5">
        <f t="shared" si="244"/>
        <v>191117.88967622846</v>
      </c>
      <c r="G690" s="5">
        <f t="shared" si="245"/>
        <v>651964.53187799535</v>
      </c>
      <c r="H690" s="58">
        <f t="shared" si="246"/>
        <v>9910.4633261329273</v>
      </c>
      <c r="I690" s="60">
        <f t="shared" si="247"/>
        <v>9904.0208154753818</v>
      </c>
      <c r="J690" s="5">
        <f t="shared" si="253"/>
        <v>0.16077097430065448</v>
      </c>
      <c r="K690" s="106">
        <f t="shared" si="248"/>
        <v>9903.8600445010816</v>
      </c>
      <c r="L690" s="5">
        <f t="shared" si="249"/>
        <v>191114.78727873738</v>
      </c>
      <c r="M690" s="5">
        <f t="shared" si="250"/>
        <v>9.9038600445010818</v>
      </c>
    </row>
    <row r="691" spans="1:13" x14ac:dyDescent="0.25">
      <c r="A691" s="57"/>
      <c r="B691" s="58">
        <f t="shared" ref="B691" si="286">B690+$A$575</f>
        <v>19.641007542130506</v>
      </c>
      <c r="C691" s="5">
        <f t="shared" ref="C691:C754" si="287">B691-B690</f>
        <v>7.486811963275386E-6</v>
      </c>
      <c r="D691" s="5">
        <f t="shared" si="262"/>
        <v>381251909.24384427</v>
      </c>
      <c r="E691" s="5">
        <f t="shared" ref="E691:E754" si="288">C691*D691</f>
        <v>2854.361355148395</v>
      </c>
      <c r="F691" s="5">
        <f t="shared" ref="F691:F754" si="289">E691+L690</f>
        <v>193969.14863388578</v>
      </c>
      <c r="G691" s="5">
        <f t="shared" ref="G691:G754" si="290">F691/C691</f>
        <v>25908110098.844624</v>
      </c>
      <c r="H691" s="58">
        <f t="shared" ref="H691:H754" si="291">C691*D691/$C$9/96485/$C$3+H690</f>
        <v>10058.380689202233</v>
      </c>
      <c r="I691" s="60">
        <f t="shared" ref="I691:I754" si="292">F691/$C$9/96485/0.0001</f>
        <v>10051.777407570387</v>
      </c>
      <c r="J691" s="5">
        <f t="shared" si="253"/>
        <v>8.2461026954919235E-4</v>
      </c>
      <c r="K691" s="106">
        <f t="shared" ref="K691:K754" si="293">I691-J691</f>
        <v>10051.776582960118</v>
      </c>
      <c r="L691" s="5">
        <f t="shared" ref="L691:L754" si="294">K691*0.0001*$C$9*96485</f>
        <v>193969.13272138141</v>
      </c>
      <c r="M691" s="5">
        <f t="shared" ref="M691:M754" si="295">K691*0.001</f>
        <v>10.051776582960118</v>
      </c>
    </row>
    <row r="692" spans="1:13" x14ac:dyDescent="0.25">
      <c r="A692" s="57">
        <v>68</v>
      </c>
      <c r="B692" s="58">
        <f t="shared" ref="B692" si="296">B691+$A$596</f>
        <v>19.934149086388611</v>
      </c>
      <c r="C692" s="5">
        <f t="shared" si="287"/>
        <v>0.29314154425810557</v>
      </c>
      <c r="D692" s="5">
        <f t="shared" si="262"/>
        <v>0</v>
      </c>
      <c r="E692" s="5">
        <f t="shared" si="288"/>
        <v>0</v>
      </c>
      <c r="F692" s="5">
        <f t="shared" si="289"/>
        <v>193969.13272138141</v>
      </c>
      <c r="G692" s="5">
        <f t="shared" si="290"/>
        <v>661691.03806929279</v>
      </c>
      <c r="H692" s="58">
        <f t="shared" si="291"/>
        <v>10058.380689202233</v>
      </c>
      <c r="I692" s="60">
        <f t="shared" si="292"/>
        <v>10051.776582960119</v>
      </c>
      <c r="J692" s="5">
        <f t="shared" si="253"/>
        <v>0.16316947882115637</v>
      </c>
      <c r="K692" s="106">
        <f t="shared" si="293"/>
        <v>10051.613413481298</v>
      </c>
      <c r="L692" s="5">
        <f t="shared" si="294"/>
        <v>193965.98403994864</v>
      </c>
      <c r="M692" s="5">
        <f t="shared" si="295"/>
        <v>10.051613413481299</v>
      </c>
    </row>
    <row r="693" spans="1:13" x14ac:dyDescent="0.25">
      <c r="A693" s="57"/>
      <c r="B693" s="58">
        <f t="shared" ref="B693" si="297">B692+$A$575</f>
        <v>19.934156573200575</v>
      </c>
      <c r="C693" s="5">
        <f t="shared" si="287"/>
        <v>7.486811963275386E-6</v>
      </c>
      <c r="D693" s="5">
        <f t="shared" si="262"/>
        <v>381251909.24384427</v>
      </c>
      <c r="E693" s="5">
        <f t="shared" si="288"/>
        <v>2854.361355148395</v>
      </c>
      <c r="F693" s="5">
        <f t="shared" si="289"/>
        <v>196820.34539509704</v>
      </c>
      <c r="G693" s="5">
        <f t="shared" si="290"/>
        <v>26288939318.971573</v>
      </c>
      <c r="H693" s="58">
        <f t="shared" si="291"/>
        <v>10206.298052271539</v>
      </c>
      <c r="I693" s="60">
        <f t="shared" si="292"/>
        <v>10199.530776550604</v>
      </c>
      <c r="J693" s="5">
        <f t="shared" si="253"/>
        <v>8.367314039994853E-4</v>
      </c>
      <c r="K693" s="106">
        <f t="shared" si="293"/>
        <v>10199.5299398192</v>
      </c>
      <c r="L693" s="5">
        <f t="shared" si="294"/>
        <v>196820.32924869112</v>
      </c>
      <c r="M693" s="5">
        <f t="shared" si="295"/>
        <v>10.1995299398192</v>
      </c>
    </row>
    <row r="694" spans="1:13" x14ac:dyDescent="0.25">
      <c r="A694" s="57">
        <v>69</v>
      </c>
      <c r="B694" s="58">
        <f t="shared" ref="B694" si="298">B693+$A$596</f>
        <v>20.22729811745868</v>
      </c>
      <c r="C694" s="5">
        <f t="shared" si="287"/>
        <v>0.29314154425810557</v>
      </c>
      <c r="D694" s="5">
        <f t="shared" si="262"/>
        <v>0</v>
      </c>
      <c r="E694" s="5">
        <f t="shared" si="288"/>
        <v>0</v>
      </c>
      <c r="F694" s="5">
        <f t="shared" si="289"/>
        <v>196820.32924869112</v>
      </c>
      <c r="G694" s="5">
        <f t="shared" si="290"/>
        <v>671417.38557327981</v>
      </c>
      <c r="H694" s="58">
        <f t="shared" si="291"/>
        <v>10206.298052271539</v>
      </c>
      <c r="I694" s="60">
        <f t="shared" si="292"/>
        <v>10199.5299398192</v>
      </c>
      <c r="J694" s="5">
        <f t="shared" si="253"/>
        <v>0.16556794421021429</v>
      </c>
      <c r="K694" s="106">
        <f t="shared" si="293"/>
        <v>10199.36437187499</v>
      </c>
      <c r="L694" s="5">
        <f t="shared" si="294"/>
        <v>196817.13428407168</v>
      </c>
      <c r="M694" s="5">
        <f t="shared" si="295"/>
        <v>10.19936437187499</v>
      </c>
    </row>
    <row r="695" spans="1:13" x14ac:dyDescent="0.25">
      <c r="A695" s="57"/>
      <c r="B695" s="58">
        <f t="shared" ref="B695" si="299">B694+$A$575</f>
        <v>20.227305604270644</v>
      </c>
      <c r="C695" s="5">
        <f t="shared" si="287"/>
        <v>7.486811963275386E-6</v>
      </c>
      <c r="D695" s="5">
        <f t="shared" si="262"/>
        <v>381251909.24384427</v>
      </c>
      <c r="E695" s="5">
        <f t="shared" si="288"/>
        <v>2854.361355148395</v>
      </c>
      <c r="F695" s="5">
        <f t="shared" si="289"/>
        <v>199671.49563922008</v>
      </c>
      <c r="G695" s="5">
        <f t="shared" si="290"/>
        <v>26669762325.89476</v>
      </c>
      <c r="H695" s="58">
        <f t="shared" si="291"/>
        <v>10354.215415340845</v>
      </c>
      <c r="I695" s="60">
        <f t="shared" si="292"/>
        <v>10347.281734944296</v>
      </c>
      <c r="J695" s="5">
        <f t="shared" si="253"/>
        <v>8.4885234069426467E-4</v>
      </c>
      <c r="K695" s="106">
        <f t="shared" si="293"/>
        <v>10347.280886091956</v>
      </c>
      <c r="L695" s="5">
        <f t="shared" si="294"/>
        <v>199671.47925891649</v>
      </c>
      <c r="M695" s="5">
        <f t="shared" si="295"/>
        <v>10.347280886091957</v>
      </c>
    </row>
    <row r="696" spans="1:13" x14ac:dyDescent="0.25">
      <c r="A696" s="57">
        <v>70</v>
      </c>
      <c r="B696" s="58">
        <f t="shared" ref="B696" si="300">B695+$A$596</f>
        <v>20.520447148528749</v>
      </c>
      <c r="C696" s="5">
        <f t="shared" si="287"/>
        <v>0.29314154425810557</v>
      </c>
      <c r="D696" s="5">
        <f t="shared" si="262"/>
        <v>0</v>
      </c>
      <c r="E696" s="5">
        <f t="shared" si="288"/>
        <v>0</v>
      </c>
      <c r="F696" s="5">
        <f t="shared" si="289"/>
        <v>199671.47925891649</v>
      </c>
      <c r="G696" s="5">
        <f t="shared" si="290"/>
        <v>681143.57439254515</v>
      </c>
      <c r="H696" s="58">
        <f t="shared" si="291"/>
        <v>10354.215415340845</v>
      </c>
      <c r="I696" s="60">
        <f t="shared" si="292"/>
        <v>10347.280886091956</v>
      </c>
      <c r="J696" s="5">
        <f t="shared" si="253"/>
        <v>0.16796637046846669</v>
      </c>
      <c r="K696" s="106">
        <f t="shared" si="293"/>
        <v>10347.112919721487</v>
      </c>
      <c r="L696" s="5">
        <f t="shared" si="294"/>
        <v>199668.23801186556</v>
      </c>
      <c r="M696" s="5">
        <f t="shared" si="295"/>
        <v>10.347112919721488</v>
      </c>
    </row>
    <row r="697" spans="1:13" x14ac:dyDescent="0.25">
      <c r="A697" s="57"/>
      <c r="B697" s="58">
        <f t="shared" ref="B697" si="301">B696+$A$575</f>
        <v>20.520454635340712</v>
      </c>
      <c r="C697" s="5">
        <f t="shared" si="287"/>
        <v>7.486811963275386E-6</v>
      </c>
      <c r="D697" s="5">
        <f t="shared" si="262"/>
        <v>381251909.24384427</v>
      </c>
      <c r="E697" s="5">
        <f t="shared" si="288"/>
        <v>2854.361355148395</v>
      </c>
      <c r="F697" s="5">
        <f t="shared" si="289"/>
        <v>202522.59936701396</v>
      </c>
      <c r="G697" s="5">
        <f t="shared" si="290"/>
        <v>27050579119.71558</v>
      </c>
      <c r="H697" s="58">
        <f t="shared" si="291"/>
        <v>10502.13277841015</v>
      </c>
      <c r="I697" s="60">
        <f t="shared" si="292"/>
        <v>10495.030282790793</v>
      </c>
      <c r="J697" s="5">
        <f t="shared" si="253"/>
        <v>8.6097307963675694E-4</v>
      </c>
      <c r="K697" s="106">
        <f t="shared" si="293"/>
        <v>10495.029421817713</v>
      </c>
      <c r="L697" s="5">
        <f t="shared" si="294"/>
        <v>202522.58275281644</v>
      </c>
      <c r="M697" s="5">
        <f t="shared" si="295"/>
        <v>10.495029421817714</v>
      </c>
    </row>
    <row r="698" spans="1:13" x14ac:dyDescent="0.25">
      <c r="A698" s="57">
        <v>71</v>
      </c>
      <c r="B698" s="58">
        <f t="shared" ref="B698" si="302">B697+$A$596</f>
        <v>20.813596179598818</v>
      </c>
      <c r="C698" s="5">
        <f t="shared" si="287"/>
        <v>0.29314154425810557</v>
      </c>
      <c r="D698" s="5">
        <f t="shared" si="262"/>
        <v>0</v>
      </c>
      <c r="E698" s="5">
        <f t="shared" si="288"/>
        <v>0</v>
      </c>
      <c r="F698" s="5">
        <f t="shared" si="289"/>
        <v>202522.58275281644</v>
      </c>
      <c r="G698" s="5">
        <f t="shared" si="290"/>
        <v>690869.60452967777</v>
      </c>
      <c r="H698" s="58">
        <f t="shared" si="291"/>
        <v>10502.13277841015</v>
      </c>
      <c r="I698" s="60">
        <f t="shared" si="292"/>
        <v>10495.029421817713</v>
      </c>
      <c r="J698" s="5">
        <f t="shared" si="253"/>
        <v>0.17036475759655198</v>
      </c>
      <c r="K698" s="106">
        <f t="shared" si="293"/>
        <v>10494.859057060117</v>
      </c>
      <c r="L698" s="5">
        <f t="shared" si="294"/>
        <v>202519.29522408909</v>
      </c>
      <c r="M698" s="5">
        <f t="shared" si="295"/>
        <v>10.494859057060118</v>
      </c>
    </row>
    <row r="699" spans="1:13" x14ac:dyDescent="0.25">
      <c r="A699" s="57"/>
      <c r="B699" s="58">
        <f t="shared" ref="B699" si="303">B698+$A$575</f>
        <v>20.813603666410781</v>
      </c>
      <c r="C699" s="5">
        <f t="shared" si="287"/>
        <v>7.486811963275386E-6</v>
      </c>
      <c r="D699" s="5">
        <f t="shared" si="262"/>
        <v>381251909.24384427</v>
      </c>
      <c r="E699" s="5">
        <f t="shared" si="288"/>
        <v>2854.361355148395</v>
      </c>
      <c r="F699" s="5">
        <f t="shared" si="289"/>
        <v>205373.65657923749</v>
      </c>
      <c r="G699" s="5">
        <f t="shared" si="290"/>
        <v>27431389700.535381</v>
      </c>
      <c r="H699" s="58">
        <f t="shared" si="291"/>
        <v>10650.050141479456</v>
      </c>
      <c r="I699" s="60">
        <f t="shared" si="292"/>
        <v>10642.776420129423</v>
      </c>
      <c r="J699" s="5">
        <f t="shared" si="253"/>
        <v>8.7309362083018817E-4</v>
      </c>
      <c r="K699" s="106">
        <f t="shared" si="293"/>
        <v>10642.775547035802</v>
      </c>
      <c r="L699" s="5">
        <f t="shared" si="294"/>
        <v>205373.63973114989</v>
      </c>
      <c r="M699" s="5">
        <f t="shared" si="295"/>
        <v>10.642775547035802</v>
      </c>
    </row>
    <row r="700" spans="1:13" x14ac:dyDescent="0.25">
      <c r="A700" s="57">
        <v>72</v>
      </c>
      <c r="B700" s="58">
        <f t="shared" ref="B700" si="304">B699+$A$596</f>
        <v>21.106745210668887</v>
      </c>
      <c r="C700" s="5">
        <f t="shared" si="287"/>
        <v>0.29314154425810557</v>
      </c>
      <c r="D700" s="5">
        <f t="shared" si="262"/>
        <v>0</v>
      </c>
      <c r="E700" s="5">
        <f t="shared" si="288"/>
        <v>0</v>
      </c>
      <c r="F700" s="5">
        <f t="shared" si="289"/>
        <v>205373.63973114989</v>
      </c>
      <c r="G700" s="5">
        <f t="shared" si="290"/>
        <v>700595.47598726675</v>
      </c>
      <c r="H700" s="58">
        <f t="shared" si="291"/>
        <v>10650.050141479456</v>
      </c>
      <c r="I700" s="60">
        <f t="shared" si="292"/>
        <v>10642.775547035802</v>
      </c>
      <c r="J700" s="5">
        <f t="shared" si="253"/>
        <v>0.17276310559510863</v>
      </c>
      <c r="K700" s="106">
        <f t="shared" si="293"/>
        <v>10642.602783930208</v>
      </c>
      <c r="L700" s="5">
        <f t="shared" si="294"/>
        <v>205370.30592150122</v>
      </c>
      <c r="M700" s="5">
        <f t="shared" si="295"/>
        <v>10.642602783930208</v>
      </c>
    </row>
    <row r="701" spans="1:13" x14ac:dyDescent="0.25">
      <c r="A701" s="57"/>
      <c r="B701" s="58">
        <f t="shared" ref="B701" si="305">B700+$A$575</f>
        <v>21.10675269748085</v>
      </c>
      <c r="C701" s="5">
        <f t="shared" si="287"/>
        <v>7.486811963275386E-6</v>
      </c>
      <c r="D701" s="5">
        <f t="shared" si="262"/>
        <v>381251909.24384427</v>
      </c>
      <c r="E701" s="5">
        <f t="shared" si="288"/>
        <v>2854.361355148395</v>
      </c>
      <c r="F701" s="5">
        <f t="shared" si="289"/>
        <v>208224.66727664962</v>
      </c>
      <c r="G701" s="5">
        <f t="shared" si="290"/>
        <v>27812194068.455532</v>
      </c>
      <c r="H701" s="58">
        <f t="shared" si="291"/>
        <v>10797.967504548762</v>
      </c>
      <c r="I701" s="60">
        <f t="shared" si="292"/>
        <v>10790.520146999514</v>
      </c>
      <c r="J701" s="5">
        <f t="shared" si="253"/>
        <v>8.8521396427778515E-4</v>
      </c>
      <c r="K701" s="106">
        <f t="shared" si="293"/>
        <v>10790.51926178555</v>
      </c>
      <c r="L701" s="5">
        <f t="shared" si="294"/>
        <v>208224.65019467578</v>
      </c>
      <c r="M701" s="5">
        <f t="shared" si="295"/>
        <v>10.790519261785549</v>
      </c>
    </row>
    <row r="702" spans="1:13" x14ac:dyDescent="0.25">
      <c r="A702" s="57">
        <v>73</v>
      </c>
      <c r="B702" s="58">
        <f t="shared" ref="B702" si="306">B701+$A$596</f>
        <v>21.399894241738956</v>
      </c>
      <c r="C702" s="5">
        <f t="shared" si="287"/>
        <v>0.29314154425810557</v>
      </c>
      <c r="D702" s="5">
        <f t="shared" si="262"/>
        <v>0</v>
      </c>
      <c r="E702" s="5">
        <f t="shared" si="288"/>
        <v>0</v>
      </c>
      <c r="F702" s="5">
        <f t="shared" si="289"/>
        <v>208224.65019467578</v>
      </c>
      <c r="G702" s="5">
        <f t="shared" si="290"/>
        <v>710321.18876790092</v>
      </c>
      <c r="H702" s="58">
        <f t="shared" si="291"/>
        <v>10797.967504548762</v>
      </c>
      <c r="I702" s="60">
        <f t="shared" si="292"/>
        <v>10790.519261785552</v>
      </c>
      <c r="J702" s="5">
        <f t="shared" si="253"/>
        <v>0.17516141446477501</v>
      </c>
      <c r="K702" s="106">
        <f t="shared" si="293"/>
        <v>10790.344100371087</v>
      </c>
      <c r="L702" s="5">
        <f t="shared" si="294"/>
        <v>208221.27010486089</v>
      </c>
      <c r="M702" s="5">
        <f t="shared" si="295"/>
        <v>10.790344100371087</v>
      </c>
    </row>
    <row r="703" spans="1:13" x14ac:dyDescent="0.25">
      <c r="A703" s="57"/>
      <c r="B703" s="58">
        <f t="shared" ref="B703" si="307">B702+$A$575</f>
        <v>21.399901728550919</v>
      </c>
      <c r="C703" s="5">
        <f t="shared" si="287"/>
        <v>7.486811963275386E-6</v>
      </c>
      <c r="D703" s="5">
        <f t="shared" si="262"/>
        <v>381251909.24384427</v>
      </c>
      <c r="E703" s="5">
        <f t="shared" si="288"/>
        <v>2854.361355148395</v>
      </c>
      <c r="F703" s="5">
        <f t="shared" si="289"/>
        <v>211075.63146000929</v>
      </c>
      <c r="G703" s="5">
        <f t="shared" si="290"/>
        <v>28192992223.577412</v>
      </c>
      <c r="H703" s="58">
        <f t="shared" si="291"/>
        <v>10945.884867618068</v>
      </c>
      <c r="I703" s="60">
        <f t="shared" si="292"/>
        <v>10938.261463440394</v>
      </c>
      <c r="J703" s="5">
        <f t="shared" si="253"/>
        <v>8.9733410998277382E-4</v>
      </c>
      <c r="K703" s="106">
        <f t="shared" si="293"/>
        <v>10938.260566106284</v>
      </c>
      <c r="L703" s="5">
        <f t="shared" si="294"/>
        <v>211075.61414415299</v>
      </c>
      <c r="M703" s="5">
        <f t="shared" si="295"/>
        <v>10.938260566106285</v>
      </c>
    </row>
    <row r="704" spans="1:13" x14ac:dyDescent="0.25">
      <c r="A704" s="57">
        <v>74</v>
      </c>
      <c r="B704" s="58">
        <f t="shared" ref="B704" si="308">B703+$A$596</f>
        <v>21.693043272809025</v>
      </c>
      <c r="C704" s="5">
        <f t="shared" si="287"/>
        <v>0.29314154425810557</v>
      </c>
      <c r="D704" s="5">
        <f t="shared" si="262"/>
        <v>0</v>
      </c>
      <c r="E704" s="5">
        <f t="shared" si="288"/>
        <v>0</v>
      </c>
      <c r="F704" s="5">
        <f t="shared" si="289"/>
        <v>211075.61414415299</v>
      </c>
      <c r="G704" s="5">
        <f t="shared" si="290"/>
        <v>720046.74287416902</v>
      </c>
      <c r="H704" s="58">
        <f t="shared" si="291"/>
        <v>10945.884867618068</v>
      </c>
      <c r="I704" s="60">
        <f t="shared" si="292"/>
        <v>10938.260566106286</v>
      </c>
      <c r="J704" s="5">
        <f t="shared" si="253"/>
        <v>0.17755968420618953</v>
      </c>
      <c r="K704" s="106">
        <f t="shared" si="293"/>
        <v>10938.083006422081</v>
      </c>
      <c r="L704" s="5">
        <f t="shared" si="294"/>
        <v>211072.18777492689</v>
      </c>
      <c r="M704" s="5">
        <f t="shared" si="295"/>
        <v>10.938083006422081</v>
      </c>
    </row>
    <row r="705" spans="1:13" x14ac:dyDescent="0.25">
      <c r="A705" s="57"/>
      <c r="B705" s="58">
        <f t="shared" ref="B705" si="309">B704+$A$575</f>
        <v>21.693050759620988</v>
      </c>
      <c r="C705" s="5">
        <f t="shared" si="287"/>
        <v>7.486811963275386E-6</v>
      </c>
      <c r="D705" s="5">
        <f t="shared" si="262"/>
        <v>381251909.24384427</v>
      </c>
      <c r="E705" s="5">
        <f t="shared" si="288"/>
        <v>2854.361355148395</v>
      </c>
      <c r="F705" s="5">
        <f t="shared" si="289"/>
        <v>213926.54913007529</v>
      </c>
      <c r="G705" s="5">
        <f t="shared" si="290"/>
        <v>28573784166.002365</v>
      </c>
      <c r="H705" s="58">
        <f t="shared" si="291"/>
        <v>11093.802230687374</v>
      </c>
      <c r="I705" s="60">
        <f t="shared" si="292"/>
        <v>11086.000369491387</v>
      </c>
      <c r="J705" s="5">
        <f t="shared" si="253"/>
        <v>9.0945405794838033E-4</v>
      </c>
      <c r="K705" s="106">
        <f t="shared" si="293"/>
        <v>11085.999460037328</v>
      </c>
      <c r="L705" s="5">
        <f t="shared" si="294"/>
        <v>213926.53158034032</v>
      </c>
      <c r="M705" s="5">
        <f t="shared" si="295"/>
        <v>11.085999460037328</v>
      </c>
    </row>
    <row r="706" spans="1:13" x14ac:dyDescent="0.25">
      <c r="A706" s="57">
        <v>75</v>
      </c>
      <c r="B706" s="58">
        <f t="shared" ref="B706" si="310">B705+$A$596</f>
        <v>21.986192303879093</v>
      </c>
      <c r="C706" s="5">
        <f t="shared" si="287"/>
        <v>0.29314154425810557</v>
      </c>
      <c r="D706" s="5">
        <f t="shared" si="262"/>
        <v>0</v>
      </c>
      <c r="E706" s="5">
        <f t="shared" si="288"/>
        <v>0</v>
      </c>
      <c r="F706" s="5">
        <f t="shared" si="289"/>
        <v>213926.53158034032</v>
      </c>
      <c r="G706" s="5">
        <f t="shared" si="290"/>
        <v>729772.13830865978</v>
      </c>
      <c r="H706" s="58">
        <f t="shared" si="291"/>
        <v>11093.802230687374</v>
      </c>
      <c r="I706" s="60">
        <f t="shared" si="292"/>
        <v>11085.999460037327</v>
      </c>
      <c r="J706" s="5">
        <f t="shared" si="253"/>
        <v>0.17995791481999041</v>
      </c>
      <c r="K706" s="106">
        <f t="shared" si="293"/>
        <v>11085.819502122507</v>
      </c>
      <c r="L706" s="5">
        <f t="shared" si="294"/>
        <v>213923.05893245802</v>
      </c>
      <c r="M706" s="5">
        <f t="shared" si="295"/>
        <v>11.085819502122508</v>
      </c>
    </row>
    <row r="707" spans="1:13" x14ac:dyDescent="0.25">
      <c r="A707" s="57"/>
      <c r="B707" s="58">
        <f t="shared" ref="B707" si="311">B706+$A$575</f>
        <v>21.986199790691057</v>
      </c>
      <c r="C707" s="5">
        <f t="shared" si="287"/>
        <v>7.486811963275386E-6</v>
      </c>
      <c r="D707" s="5">
        <f t="shared" si="262"/>
        <v>381251909.24384427</v>
      </c>
      <c r="E707" s="5">
        <f t="shared" si="288"/>
        <v>2854.361355148395</v>
      </c>
      <c r="F707" s="5">
        <f t="shared" si="289"/>
        <v>216777.42028760642</v>
      </c>
      <c r="G707" s="5">
        <f t="shared" si="290"/>
        <v>28954569895.831741</v>
      </c>
      <c r="H707" s="58">
        <f t="shared" si="291"/>
        <v>11241.719593756679</v>
      </c>
      <c r="I707" s="60">
        <f t="shared" si="292"/>
        <v>11233.736865191811</v>
      </c>
      <c r="J707" s="5">
        <f t="shared" si="253"/>
        <v>9.2157380817783018E-4</v>
      </c>
      <c r="K707" s="106">
        <f t="shared" si="293"/>
        <v>11233.735943618003</v>
      </c>
      <c r="L707" s="5">
        <f t="shared" si="294"/>
        <v>216777.40250399662</v>
      </c>
      <c r="M707" s="5">
        <f t="shared" si="295"/>
        <v>11.233735943618003</v>
      </c>
    </row>
    <row r="708" spans="1:13" x14ac:dyDescent="0.25">
      <c r="A708" s="57">
        <v>76</v>
      </c>
      <c r="B708" s="58">
        <f t="shared" ref="B708" si="312">B707+$A$596</f>
        <v>22.279341334949162</v>
      </c>
      <c r="C708" s="5">
        <f t="shared" si="287"/>
        <v>0.29314154425810557</v>
      </c>
      <c r="D708" s="5">
        <f t="shared" si="262"/>
        <v>0</v>
      </c>
      <c r="E708" s="5">
        <f t="shared" si="288"/>
        <v>0</v>
      </c>
      <c r="F708" s="5">
        <f t="shared" si="289"/>
        <v>216777.40250399662</v>
      </c>
      <c r="G708" s="5">
        <f t="shared" si="290"/>
        <v>739497.37507396168</v>
      </c>
      <c r="H708" s="58">
        <f t="shared" si="291"/>
        <v>11241.719593756679</v>
      </c>
      <c r="I708" s="60">
        <f t="shared" si="292"/>
        <v>11233.735943618003</v>
      </c>
      <c r="J708" s="5">
        <f t="shared" si="253"/>
        <v>0.18235610630681615</v>
      </c>
      <c r="K708" s="106">
        <f t="shared" si="293"/>
        <v>11233.553587511697</v>
      </c>
      <c r="L708" s="5">
        <f t="shared" si="294"/>
        <v>216773.88357821322</v>
      </c>
      <c r="M708" s="5">
        <f t="shared" si="295"/>
        <v>11.233553587511697</v>
      </c>
    </row>
    <row r="709" spans="1:13" x14ac:dyDescent="0.25">
      <c r="A709" s="57"/>
      <c r="B709" s="58">
        <f t="shared" ref="B709" si="313">B708+$A$575</f>
        <v>22.279348821761126</v>
      </c>
      <c r="C709" s="5">
        <f t="shared" si="287"/>
        <v>7.486811963275386E-6</v>
      </c>
      <c r="D709" s="5">
        <f t="shared" si="262"/>
        <v>381251909.24384427</v>
      </c>
      <c r="E709" s="5">
        <f t="shared" si="288"/>
        <v>2854.361355148395</v>
      </c>
      <c r="F709" s="5">
        <f t="shared" si="289"/>
        <v>219628.24493336162</v>
      </c>
      <c r="G709" s="5">
        <f t="shared" si="290"/>
        <v>29335349413.166912</v>
      </c>
      <c r="H709" s="58">
        <f t="shared" si="291"/>
        <v>11389.636956825985</v>
      </c>
      <c r="I709" s="60">
        <f t="shared" si="292"/>
        <v>11381.470950581002</v>
      </c>
      <c r="J709" s="5">
        <f t="shared" si="253"/>
        <v>9.3369336067435028E-4</v>
      </c>
      <c r="K709" s="106">
        <f t="shared" si="293"/>
        <v>11381.470016887642</v>
      </c>
      <c r="L709" s="5">
        <f t="shared" si="294"/>
        <v>219628.22691588083</v>
      </c>
      <c r="M709" s="5">
        <f t="shared" si="295"/>
        <v>11.381470016887643</v>
      </c>
    </row>
    <row r="710" spans="1:13" x14ac:dyDescent="0.25">
      <c r="A710" s="57">
        <v>77</v>
      </c>
      <c r="B710" s="58">
        <f t="shared" ref="B710" si="314">B709+$A$596</f>
        <v>22.572490366019231</v>
      </c>
      <c r="C710" s="5">
        <f t="shared" si="287"/>
        <v>0.29314154425810557</v>
      </c>
      <c r="D710" s="5">
        <f t="shared" si="262"/>
        <v>0</v>
      </c>
      <c r="E710" s="5">
        <f t="shared" si="288"/>
        <v>0</v>
      </c>
      <c r="F710" s="5">
        <f t="shared" si="289"/>
        <v>219628.22691588083</v>
      </c>
      <c r="G710" s="5">
        <f t="shared" si="290"/>
        <v>749222.45317266369</v>
      </c>
      <c r="H710" s="58">
        <f t="shared" si="291"/>
        <v>11389.636956825985</v>
      </c>
      <c r="I710" s="60">
        <f t="shared" si="292"/>
        <v>11381.470016887642</v>
      </c>
      <c r="J710" s="5">
        <f t="shared" si="253"/>
        <v>0.18475425866730513</v>
      </c>
      <c r="K710" s="106">
        <f t="shared" si="293"/>
        <v>11381.285262628975</v>
      </c>
      <c r="L710" s="5">
        <f t="shared" si="294"/>
        <v>219624.66171295135</v>
      </c>
      <c r="M710" s="5">
        <f t="shared" si="295"/>
        <v>11.381285262628975</v>
      </c>
    </row>
    <row r="711" spans="1:13" x14ac:dyDescent="0.25">
      <c r="A711" s="57"/>
      <c r="B711" s="58">
        <f t="shared" ref="B711" si="315">B710+$A$575</f>
        <v>22.572497852831194</v>
      </c>
      <c r="C711" s="5">
        <f t="shared" si="287"/>
        <v>7.486811963275386E-6</v>
      </c>
      <c r="D711" s="5">
        <f t="shared" si="262"/>
        <v>381251909.24384427</v>
      </c>
      <c r="E711" s="5">
        <f t="shared" si="288"/>
        <v>2854.361355148395</v>
      </c>
      <c r="F711" s="5">
        <f t="shared" si="289"/>
        <v>222479.02306809975</v>
      </c>
      <c r="G711" s="5">
        <f t="shared" si="290"/>
        <v>29716122718.109241</v>
      </c>
      <c r="H711" s="58">
        <f t="shared" si="291"/>
        <v>11537.554319895291</v>
      </c>
      <c r="I711" s="60">
        <f t="shared" si="292"/>
        <v>11529.202625698283</v>
      </c>
      <c r="J711" s="5">
        <f t="shared" si="253"/>
        <v>9.4581271544116646E-4</v>
      </c>
      <c r="K711" s="106">
        <f t="shared" si="293"/>
        <v>11529.201679885568</v>
      </c>
      <c r="L711" s="5">
        <f t="shared" si="294"/>
        <v>222479.00481675181</v>
      </c>
      <c r="M711" s="5">
        <f t="shared" si="295"/>
        <v>11.529201679885567</v>
      </c>
    </row>
    <row r="712" spans="1:13" x14ac:dyDescent="0.25">
      <c r="A712" s="57">
        <v>78</v>
      </c>
      <c r="B712" s="58">
        <f t="shared" ref="B712" si="316">B711+$A$596</f>
        <v>22.8656393970893</v>
      </c>
      <c r="C712" s="5">
        <f t="shared" si="287"/>
        <v>0.29314154425810557</v>
      </c>
      <c r="D712" s="5">
        <f t="shared" si="262"/>
        <v>0</v>
      </c>
      <c r="E712" s="5">
        <f t="shared" si="288"/>
        <v>0</v>
      </c>
      <c r="F712" s="5">
        <f t="shared" si="289"/>
        <v>222479.00481675181</v>
      </c>
      <c r="G712" s="5">
        <f t="shared" si="290"/>
        <v>758947.37260735477</v>
      </c>
      <c r="H712" s="58">
        <f t="shared" si="291"/>
        <v>11537.554319895291</v>
      </c>
      <c r="I712" s="60">
        <f t="shared" si="292"/>
        <v>11529.201679885568</v>
      </c>
      <c r="J712" s="5">
        <f t="shared" si="253"/>
        <v>0.18715237190209563</v>
      </c>
      <c r="K712" s="106">
        <f t="shared" si="293"/>
        <v>11529.014527513666</v>
      </c>
      <c r="L712" s="5">
        <f t="shared" si="294"/>
        <v>222475.39333743122</v>
      </c>
      <c r="M712" s="5">
        <f t="shared" si="295"/>
        <v>11.529014527513667</v>
      </c>
    </row>
    <row r="713" spans="1:13" x14ac:dyDescent="0.25">
      <c r="A713" s="57"/>
      <c r="B713" s="58">
        <f t="shared" ref="B713" si="317">B712+$A$575</f>
        <v>22.865646883901263</v>
      </c>
      <c r="C713" s="5">
        <f t="shared" si="287"/>
        <v>7.486811963275386E-6</v>
      </c>
      <c r="D713" s="5">
        <f t="shared" si="262"/>
        <v>381251909.24384427</v>
      </c>
      <c r="E713" s="5">
        <f t="shared" si="288"/>
        <v>2854.361355148395</v>
      </c>
      <c r="F713" s="5">
        <f t="shared" si="289"/>
        <v>225329.75469257962</v>
      </c>
      <c r="G713" s="5">
        <f t="shared" si="290"/>
        <v>30096889810.760078</v>
      </c>
      <c r="H713" s="58">
        <f t="shared" si="291"/>
        <v>11685.471682964597</v>
      </c>
      <c r="I713" s="60">
        <f t="shared" si="292"/>
        <v>11676.931890582973</v>
      </c>
      <c r="J713" s="5">
        <f t="shared" si="253"/>
        <v>9.5793187248150466E-4</v>
      </c>
      <c r="K713" s="106">
        <f t="shared" si="293"/>
        <v>11676.930932651101</v>
      </c>
      <c r="L713" s="5">
        <f t="shared" si="294"/>
        <v>225329.73620736832</v>
      </c>
      <c r="M713" s="5">
        <f t="shared" si="295"/>
        <v>11.676930932651102</v>
      </c>
    </row>
    <row r="714" spans="1:13" x14ac:dyDescent="0.25">
      <c r="A714" s="57">
        <v>79</v>
      </c>
      <c r="B714" s="58">
        <f t="shared" ref="B714" si="318">B713+$A$596</f>
        <v>23.158788428159369</v>
      </c>
      <c r="C714" s="5">
        <f t="shared" si="287"/>
        <v>0.29314154425810557</v>
      </c>
      <c r="D714" s="5">
        <f t="shared" si="262"/>
        <v>0</v>
      </c>
      <c r="E714" s="5">
        <f t="shared" si="288"/>
        <v>0</v>
      </c>
      <c r="F714" s="5">
        <f t="shared" si="289"/>
        <v>225329.73620736832</v>
      </c>
      <c r="G714" s="5">
        <f t="shared" si="290"/>
        <v>768672.13338062295</v>
      </c>
      <c r="H714" s="58">
        <f t="shared" si="291"/>
        <v>11685.471682964597</v>
      </c>
      <c r="I714" s="60">
        <f t="shared" si="292"/>
        <v>11676.930932651101</v>
      </c>
      <c r="J714" s="5">
        <f t="shared" si="253"/>
        <v>0.18955044601182605</v>
      </c>
      <c r="K714" s="106">
        <f t="shared" si="293"/>
        <v>11676.741382205089</v>
      </c>
      <c r="L714" s="5">
        <f t="shared" si="294"/>
        <v>225326.0784524116</v>
      </c>
      <c r="M714" s="5">
        <f t="shared" si="295"/>
        <v>11.676741382205091</v>
      </c>
    </row>
    <row r="715" spans="1:13" x14ac:dyDescent="0.25">
      <c r="A715" s="57"/>
      <c r="B715" s="58">
        <f t="shared" ref="B715" si="319">B714+$A$575</f>
        <v>23.158795914971332</v>
      </c>
      <c r="C715" s="5">
        <f t="shared" si="287"/>
        <v>7.486811963275386E-6</v>
      </c>
      <c r="D715" s="5">
        <f t="shared" si="262"/>
        <v>381251909.24384427</v>
      </c>
      <c r="E715" s="5">
        <f t="shared" si="288"/>
        <v>2854.361355148395</v>
      </c>
      <c r="F715" s="5">
        <f t="shared" si="289"/>
        <v>228180.43980756</v>
      </c>
      <c r="G715" s="5">
        <f t="shared" si="290"/>
        <v>30477650691.220772</v>
      </c>
      <c r="H715" s="58">
        <f t="shared" si="291"/>
        <v>11833.389046033903</v>
      </c>
      <c r="I715" s="60">
        <f t="shared" si="292"/>
        <v>11824.658745274393</v>
      </c>
      <c r="J715" s="5">
        <f t="shared" si="253"/>
        <v>9.7005083179859037E-4</v>
      </c>
      <c r="K715" s="106">
        <f t="shared" si="293"/>
        <v>11824.657775223561</v>
      </c>
      <c r="L715" s="5">
        <f t="shared" si="294"/>
        <v>228180.42108848906</v>
      </c>
      <c r="M715" s="5">
        <f t="shared" si="295"/>
        <v>11.82465777522356</v>
      </c>
    </row>
    <row r="716" spans="1:13" x14ac:dyDescent="0.25">
      <c r="A716" s="57">
        <v>80</v>
      </c>
      <c r="B716" s="58">
        <f t="shared" ref="B716" si="320">B715+$A$596</f>
        <v>23.451937459229438</v>
      </c>
      <c r="C716" s="5">
        <f t="shared" si="287"/>
        <v>0.29314154425810557</v>
      </c>
      <c r="D716" s="5">
        <f t="shared" si="262"/>
        <v>0</v>
      </c>
      <c r="E716" s="5">
        <f t="shared" si="288"/>
        <v>0</v>
      </c>
      <c r="F716" s="5">
        <f t="shared" si="289"/>
        <v>228180.42108848906</v>
      </c>
      <c r="G716" s="5">
        <f t="shared" si="290"/>
        <v>778396.73549505672</v>
      </c>
      <c r="H716" s="58">
        <f t="shared" si="291"/>
        <v>11833.389046033903</v>
      </c>
      <c r="I716" s="60">
        <f t="shared" si="292"/>
        <v>11824.657775223561</v>
      </c>
      <c r="J716" s="5">
        <f t="shared" si="253"/>
        <v>0.19194848099713455</v>
      </c>
      <c r="K716" s="106">
        <f t="shared" si="293"/>
        <v>11824.465826742564</v>
      </c>
      <c r="L716" s="5">
        <f t="shared" si="294"/>
        <v>228176.71705865127</v>
      </c>
      <c r="M716" s="5">
        <f t="shared" si="295"/>
        <v>11.824465826742564</v>
      </c>
    </row>
    <row r="717" spans="1:13" x14ac:dyDescent="0.25">
      <c r="A717" s="57"/>
      <c r="B717" s="58">
        <f t="shared" ref="B717" si="321">B716+$A$575</f>
        <v>23.451944946041401</v>
      </c>
      <c r="C717" s="5">
        <f t="shared" si="287"/>
        <v>7.486811963275386E-6</v>
      </c>
      <c r="D717" s="5">
        <f t="shared" si="262"/>
        <v>381251909.24384427</v>
      </c>
      <c r="E717" s="5">
        <f t="shared" si="288"/>
        <v>2854.361355148395</v>
      </c>
      <c r="F717" s="5">
        <f t="shared" si="289"/>
        <v>231031.07841379967</v>
      </c>
      <c r="G717" s="5">
        <f t="shared" si="290"/>
        <v>30858405359.592667</v>
      </c>
      <c r="H717" s="58">
        <f t="shared" si="291"/>
        <v>11981.306409103208</v>
      </c>
      <c r="I717" s="60">
        <f t="shared" si="292"/>
        <v>11972.38318981187</v>
      </c>
      <c r="J717" s="5">
        <f t="shared" si="253"/>
        <v>9.8216959339564964E-4</v>
      </c>
      <c r="K717" s="106">
        <f t="shared" si="293"/>
        <v>11972.382207642277</v>
      </c>
      <c r="L717" s="5">
        <f t="shared" si="294"/>
        <v>231031.05946087305</v>
      </c>
      <c r="M717" s="5">
        <f t="shared" si="295"/>
        <v>11.972382207642276</v>
      </c>
    </row>
    <row r="718" spans="1:13" x14ac:dyDescent="0.25">
      <c r="A718" s="57">
        <v>81</v>
      </c>
      <c r="B718" s="58">
        <f t="shared" ref="B718" si="322">B717+$A$596</f>
        <v>23.745086490299506</v>
      </c>
      <c r="C718" s="5">
        <f t="shared" si="287"/>
        <v>0.29314154425810557</v>
      </c>
      <c r="D718" s="5">
        <f t="shared" si="262"/>
        <v>0</v>
      </c>
      <c r="E718" s="5">
        <f t="shared" si="288"/>
        <v>0</v>
      </c>
      <c r="F718" s="5">
        <f t="shared" si="289"/>
        <v>231031.05946087305</v>
      </c>
      <c r="G718" s="5">
        <f t="shared" si="290"/>
        <v>788121.17895324517</v>
      </c>
      <c r="H718" s="58">
        <f t="shared" si="291"/>
        <v>11981.306409103208</v>
      </c>
      <c r="I718" s="60">
        <f t="shared" si="292"/>
        <v>11972.382207642278</v>
      </c>
      <c r="J718" s="5">
        <f t="shared" si="253"/>
        <v>0.19434647685865966</v>
      </c>
      <c r="K718" s="106">
        <f t="shared" si="293"/>
        <v>11972.187861165419</v>
      </c>
      <c r="L718" s="5">
        <f t="shared" si="294"/>
        <v>231027.30915690912</v>
      </c>
      <c r="M718" s="5">
        <f t="shared" si="295"/>
        <v>11.97218786116542</v>
      </c>
    </row>
    <row r="719" spans="1:13" x14ac:dyDescent="0.25">
      <c r="A719" s="57"/>
      <c r="B719" s="58">
        <f t="shared" ref="B719" si="323">B718+$A$575</f>
        <v>23.74509397711147</v>
      </c>
      <c r="C719" s="5">
        <f t="shared" si="287"/>
        <v>7.486811963275386E-6</v>
      </c>
      <c r="D719" s="5">
        <f t="shared" si="262"/>
        <v>381251909.24384427</v>
      </c>
      <c r="E719" s="5">
        <f t="shared" si="288"/>
        <v>2854.361355148395</v>
      </c>
      <c r="F719" s="5">
        <f t="shared" si="289"/>
        <v>233881.67051205752</v>
      </c>
      <c r="G719" s="5">
        <f t="shared" si="290"/>
        <v>31239153815.977131</v>
      </c>
      <c r="H719" s="58">
        <f t="shared" si="291"/>
        <v>12129.223772172514</v>
      </c>
      <c r="I719" s="60">
        <f t="shared" si="292"/>
        <v>12120.105224234727</v>
      </c>
      <c r="J719" s="5">
        <f t="shared" si="253"/>
        <v>9.9428815727590895E-4</v>
      </c>
      <c r="K719" s="106">
        <f t="shared" si="293"/>
        <v>12120.10422994657</v>
      </c>
      <c r="L719" s="5">
        <f t="shared" si="294"/>
        <v>233881.65132527897</v>
      </c>
      <c r="M719" s="5">
        <f t="shared" si="295"/>
        <v>12.12010422994657</v>
      </c>
    </row>
    <row r="720" spans="1:13" x14ac:dyDescent="0.25">
      <c r="A720" s="57">
        <v>82</v>
      </c>
      <c r="B720" s="58">
        <f t="shared" ref="B720" si="324">B719+$A$596</f>
        <v>24.038235521369575</v>
      </c>
      <c r="C720" s="5">
        <f t="shared" si="287"/>
        <v>0.29314154425810557</v>
      </c>
      <c r="D720" s="5">
        <f t="shared" si="262"/>
        <v>0</v>
      </c>
      <c r="E720" s="5">
        <f t="shared" si="288"/>
        <v>0</v>
      </c>
      <c r="F720" s="5">
        <f t="shared" si="289"/>
        <v>233881.65132527897</v>
      </c>
      <c r="G720" s="5">
        <f t="shared" si="290"/>
        <v>797845.46375777642</v>
      </c>
      <c r="H720" s="58">
        <f t="shared" si="291"/>
        <v>12129.223772172514</v>
      </c>
      <c r="I720" s="60">
        <f t="shared" si="292"/>
        <v>12120.10422994657</v>
      </c>
      <c r="J720" s="5">
        <f t="shared" si="253"/>
        <v>0.19674443359703958</v>
      </c>
      <c r="K720" s="106">
        <f t="shared" si="293"/>
        <v>12119.907485512973</v>
      </c>
      <c r="L720" s="5">
        <f t="shared" si="294"/>
        <v>233877.85474794384</v>
      </c>
      <c r="M720" s="5">
        <f t="shared" si="295"/>
        <v>12.119907485512973</v>
      </c>
    </row>
    <row r="721" spans="1:13" x14ac:dyDescent="0.25">
      <c r="A721" s="57"/>
      <c r="B721" s="58">
        <f t="shared" ref="B721" si="325">B720+$A$575</f>
        <v>24.038243008181539</v>
      </c>
      <c r="C721" s="5">
        <f t="shared" si="287"/>
        <v>7.486811963275386E-6</v>
      </c>
      <c r="D721" s="5">
        <f t="shared" si="262"/>
        <v>381251909.24384427</v>
      </c>
      <c r="E721" s="5">
        <f t="shared" si="288"/>
        <v>2854.361355148395</v>
      </c>
      <c r="F721" s="5">
        <f t="shared" si="289"/>
        <v>236732.21610309224</v>
      </c>
      <c r="G721" s="5">
        <f t="shared" si="290"/>
        <v>31619896060.475502</v>
      </c>
      <c r="H721" s="58">
        <f t="shared" si="291"/>
        <v>12277.14113524182</v>
      </c>
      <c r="I721" s="60">
        <f t="shared" si="292"/>
        <v>12267.824848582277</v>
      </c>
      <c r="J721" s="5">
        <f t="shared" si="253"/>
        <v>1.0064065234425927E-3</v>
      </c>
      <c r="K721" s="106">
        <f t="shared" si="293"/>
        <v>12267.823842175754</v>
      </c>
      <c r="L721" s="5">
        <f t="shared" si="294"/>
        <v>236732.19668246555</v>
      </c>
      <c r="M721" s="5">
        <f t="shared" si="295"/>
        <v>12.267823842175755</v>
      </c>
    </row>
    <row r="722" spans="1:13" x14ac:dyDescent="0.25">
      <c r="A722" s="57">
        <v>83</v>
      </c>
      <c r="B722" s="58">
        <f t="shared" ref="B722" si="326">B721+$A$596</f>
        <v>24.331384552439644</v>
      </c>
      <c r="C722" s="5">
        <f t="shared" si="287"/>
        <v>0.29314154425810557</v>
      </c>
      <c r="D722" s="5">
        <f t="shared" si="262"/>
        <v>0</v>
      </c>
      <c r="E722" s="5">
        <f t="shared" si="288"/>
        <v>0</v>
      </c>
      <c r="F722" s="5">
        <f t="shared" si="289"/>
        <v>236732.19668246555</v>
      </c>
      <c r="G722" s="5">
        <f t="shared" si="290"/>
        <v>807569.58991123876</v>
      </c>
      <c r="H722" s="58">
        <f t="shared" si="291"/>
        <v>12277.14113524182</v>
      </c>
      <c r="I722" s="60">
        <f t="shared" si="292"/>
        <v>12267.823842175756</v>
      </c>
      <c r="J722" s="5">
        <f t="shared" si="253"/>
        <v>0.19914235121291254</v>
      </c>
      <c r="K722" s="106">
        <f t="shared" si="293"/>
        <v>12267.624699824542</v>
      </c>
      <c r="L722" s="5">
        <f t="shared" si="294"/>
        <v>236728.3538325142</v>
      </c>
      <c r="M722" s="5">
        <f t="shared" si="295"/>
        <v>12.267624699824543</v>
      </c>
    </row>
    <row r="723" spans="1:13" x14ac:dyDescent="0.25">
      <c r="A723" s="57"/>
      <c r="B723" s="58">
        <f t="shared" ref="B723" si="327">B722+$A$575</f>
        <v>24.331392039251607</v>
      </c>
      <c r="C723" s="5">
        <f t="shared" si="287"/>
        <v>7.486811963275386E-6</v>
      </c>
      <c r="D723" s="5">
        <f t="shared" si="262"/>
        <v>381251909.24384427</v>
      </c>
      <c r="E723" s="5">
        <f t="shared" si="288"/>
        <v>2854.361355148395</v>
      </c>
      <c r="F723" s="5">
        <f t="shared" si="289"/>
        <v>239582.7151876626</v>
      </c>
      <c r="G723" s="5">
        <f t="shared" si="290"/>
        <v>32000632093.189125</v>
      </c>
      <c r="H723" s="58">
        <f t="shared" si="291"/>
        <v>12425.058498311126</v>
      </c>
      <c r="I723" s="60">
        <f t="shared" si="292"/>
        <v>12415.542062893848</v>
      </c>
      <c r="J723" s="5">
        <f t="shared" ref="J723:J786" si="328">2*I723*($C$8/3.1415926)^(1/2)*C723^(1/2)</f>
        <v>1.0185246918989279E-3</v>
      </c>
      <c r="K723" s="106">
        <f t="shared" si="293"/>
        <v>12415.541044369156</v>
      </c>
      <c r="L723" s="5">
        <f t="shared" si="294"/>
        <v>239582.69553319161</v>
      </c>
      <c r="M723" s="5">
        <f t="shared" si="295"/>
        <v>12.415541044369157</v>
      </c>
    </row>
    <row r="724" spans="1:13" x14ac:dyDescent="0.25">
      <c r="A724" s="57">
        <v>84</v>
      </c>
      <c r="B724" s="58">
        <f t="shared" ref="B724" si="329">B723+$A$596</f>
        <v>24.624533583509713</v>
      </c>
      <c r="C724" s="5">
        <f t="shared" si="287"/>
        <v>0.29314154425810557</v>
      </c>
      <c r="D724" s="5">
        <f t="shared" si="262"/>
        <v>0</v>
      </c>
      <c r="E724" s="5">
        <f t="shared" si="288"/>
        <v>0</v>
      </c>
      <c r="F724" s="5">
        <f t="shared" si="289"/>
        <v>239582.69553319161</v>
      </c>
      <c r="G724" s="5">
        <f t="shared" si="290"/>
        <v>817293.55741622066</v>
      </c>
      <c r="H724" s="58">
        <f t="shared" si="291"/>
        <v>12425.058498311126</v>
      </c>
      <c r="I724" s="60">
        <f t="shared" si="292"/>
        <v>12415.541044369156</v>
      </c>
      <c r="J724" s="5">
        <f t="shared" si="328"/>
        <v>0.2015402297069169</v>
      </c>
      <c r="K724" s="106">
        <f t="shared" si="293"/>
        <v>12415.339504139449</v>
      </c>
      <c r="L724" s="5">
        <f t="shared" si="294"/>
        <v>239578.80641137893</v>
      </c>
      <c r="M724" s="5">
        <f t="shared" si="295"/>
        <v>12.41533950413945</v>
      </c>
    </row>
    <row r="725" spans="1:13" x14ac:dyDescent="0.25">
      <c r="A725" s="57"/>
      <c r="B725" s="58">
        <f t="shared" ref="B725" si="330">B724+$A$575</f>
        <v>24.624541070321676</v>
      </c>
      <c r="C725" s="5">
        <f t="shared" si="287"/>
        <v>7.486811963275386E-6</v>
      </c>
      <c r="D725" s="5">
        <f t="shared" si="262"/>
        <v>381251909.24384427</v>
      </c>
      <c r="E725" s="5">
        <f t="shared" si="288"/>
        <v>2854.361355148395</v>
      </c>
      <c r="F725" s="5">
        <f t="shared" si="289"/>
        <v>242433.16776652733</v>
      </c>
      <c r="G725" s="5">
        <f t="shared" si="290"/>
        <v>32381361914.219341</v>
      </c>
      <c r="H725" s="58">
        <f t="shared" si="291"/>
        <v>12572.975861380432</v>
      </c>
      <c r="I725" s="60">
        <f t="shared" si="292"/>
        <v>12563.256867208753</v>
      </c>
      <c r="J725" s="5">
        <f t="shared" si="328"/>
        <v>1.0306426626481389E-3</v>
      </c>
      <c r="K725" s="106">
        <f t="shared" si="293"/>
        <v>12563.25583656609</v>
      </c>
      <c r="L725" s="5">
        <f t="shared" si="294"/>
        <v>242433.14787821582</v>
      </c>
      <c r="M725" s="5">
        <f t="shared" si="295"/>
        <v>12.563255836566091</v>
      </c>
    </row>
    <row r="726" spans="1:13" x14ac:dyDescent="0.25">
      <c r="A726" s="57">
        <v>85</v>
      </c>
      <c r="B726" s="58">
        <f t="shared" ref="B726" si="331">B725+$A$596</f>
        <v>24.917682614579782</v>
      </c>
      <c r="C726" s="5">
        <f t="shared" si="287"/>
        <v>0.29314154425810557</v>
      </c>
      <c r="D726" s="5">
        <f t="shared" si="262"/>
        <v>0</v>
      </c>
      <c r="E726" s="5">
        <f t="shared" si="288"/>
        <v>0</v>
      </c>
      <c r="F726" s="5">
        <f t="shared" si="289"/>
        <v>242433.14787821582</v>
      </c>
      <c r="G726" s="5">
        <f t="shared" si="290"/>
        <v>827017.3662753104</v>
      </c>
      <c r="H726" s="58">
        <f t="shared" si="291"/>
        <v>12572.975861380432</v>
      </c>
      <c r="I726" s="60">
        <f t="shared" si="292"/>
        <v>12563.25583656609</v>
      </c>
      <c r="J726" s="5">
        <f t="shared" si="328"/>
        <v>0.20393806907969084</v>
      </c>
      <c r="K726" s="106">
        <f t="shared" si="293"/>
        <v>12563.051898497009</v>
      </c>
      <c r="L726" s="5">
        <f t="shared" si="294"/>
        <v>242429.21248529683</v>
      </c>
      <c r="M726" s="5">
        <f t="shared" si="295"/>
        <v>12.56305189849701</v>
      </c>
    </row>
    <row r="727" spans="1:13" x14ac:dyDescent="0.25">
      <c r="A727" s="57"/>
      <c r="B727" s="58">
        <f t="shared" ref="B727" si="332">B726+$A$575</f>
        <v>24.917690101391745</v>
      </c>
      <c r="C727" s="5">
        <f t="shared" si="287"/>
        <v>7.486811963275386E-6</v>
      </c>
      <c r="D727" s="5">
        <f t="shared" si="262"/>
        <v>381251909.24384427</v>
      </c>
      <c r="E727" s="5">
        <f t="shared" si="288"/>
        <v>2854.361355148395</v>
      </c>
      <c r="F727" s="5">
        <f t="shared" si="289"/>
        <v>245283.57384044523</v>
      </c>
      <c r="G727" s="5">
        <f t="shared" si="290"/>
        <v>32762085523.667507</v>
      </c>
      <c r="H727" s="58">
        <f t="shared" si="291"/>
        <v>12720.893224449737</v>
      </c>
      <c r="I727" s="60">
        <f t="shared" si="292"/>
        <v>12710.969261566317</v>
      </c>
      <c r="J727" s="5">
        <f t="shared" si="328"/>
        <v>1.0427604356934527E-3</v>
      </c>
      <c r="K727" s="106">
        <f t="shared" si="293"/>
        <v>12710.968218805881</v>
      </c>
      <c r="L727" s="5">
        <f t="shared" si="294"/>
        <v>245283.5537182971</v>
      </c>
      <c r="M727" s="5">
        <f t="shared" si="295"/>
        <v>12.710968218805881</v>
      </c>
    </row>
    <row r="728" spans="1:13" x14ac:dyDescent="0.25">
      <c r="A728" s="57">
        <v>86</v>
      </c>
      <c r="B728" s="58">
        <f t="shared" ref="B728" si="333">B727+$A$596</f>
        <v>25.210831645649851</v>
      </c>
      <c r="C728" s="5">
        <f t="shared" si="287"/>
        <v>0.29314154425810557</v>
      </c>
      <c r="D728" s="5">
        <f t="shared" si="262"/>
        <v>0</v>
      </c>
      <c r="E728" s="5">
        <f t="shared" si="288"/>
        <v>0</v>
      </c>
      <c r="F728" s="5">
        <f t="shared" si="289"/>
        <v>245283.5537182971</v>
      </c>
      <c r="G728" s="5">
        <f t="shared" si="290"/>
        <v>836741.01649109682</v>
      </c>
      <c r="H728" s="58">
        <f t="shared" si="291"/>
        <v>12720.893224449737</v>
      </c>
      <c r="I728" s="60">
        <f t="shared" si="292"/>
        <v>12710.968218805881</v>
      </c>
      <c r="J728" s="5">
        <f t="shared" si="328"/>
        <v>0.20633586933187278</v>
      </c>
      <c r="K728" s="106">
        <f t="shared" si="293"/>
        <v>12710.761882936549</v>
      </c>
      <c r="L728" s="5">
        <f t="shared" si="294"/>
        <v>245279.5720550266</v>
      </c>
      <c r="M728" s="5">
        <f t="shared" si="295"/>
        <v>12.71076188293655</v>
      </c>
    </row>
    <row r="729" spans="1:13" x14ac:dyDescent="0.25">
      <c r="A729" s="57"/>
      <c r="B729" s="58">
        <f t="shared" ref="B729" si="334">B728+$A$575</f>
        <v>25.210839132461814</v>
      </c>
      <c r="C729" s="5">
        <f t="shared" si="287"/>
        <v>7.486811963275386E-6</v>
      </c>
      <c r="D729" s="5">
        <f t="shared" si="262"/>
        <v>381251909.24384427</v>
      </c>
      <c r="E729" s="5">
        <f t="shared" si="288"/>
        <v>2854.361355148395</v>
      </c>
      <c r="F729" s="5">
        <f t="shared" si="289"/>
        <v>248133.933410175</v>
      </c>
      <c r="G729" s="5">
        <f t="shared" si="290"/>
        <v>33142802921.634956</v>
      </c>
      <c r="H729" s="58">
        <f t="shared" si="291"/>
        <v>12868.810587519043</v>
      </c>
      <c r="I729" s="60">
        <f t="shared" si="292"/>
        <v>12858.679246005855</v>
      </c>
      <c r="J729" s="5">
        <f t="shared" si="328"/>
        <v>1.0548780110380934E-3</v>
      </c>
      <c r="K729" s="106">
        <f t="shared" si="293"/>
        <v>12858.678191127843</v>
      </c>
      <c r="L729" s="5">
        <f t="shared" si="294"/>
        <v>248133.91305419401</v>
      </c>
      <c r="M729" s="5">
        <f t="shared" si="295"/>
        <v>12.858678191127844</v>
      </c>
    </row>
    <row r="730" spans="1:13" x14ac:dyDescent="0.25">
      <c r="A730" s="57">
        <v>87</v>
      </c>
      <c r="B730" s="58">
        <f t="shared" ref="B730" si="335">B729+$A$596</f>
        <v>25.50398067671992</v>
      </c>
      <c r="C730" s="5">
        <f t="shared" si="287"/>
        <v>0.29314154425810557</v>
      </c>
      <c r="D730" s="5">
        <f t="shared" si="262"/>
        <v>0</v>
      </c>
      <c r="E730" s="5">
        <f t="shared" si="288"/>
        <v>0</v>
      </c>
      <c r="F730" s="5">
        <f t="shared" si="289"/>
        <v>248133.91305419401</v>
      </c>
      <c r="G730" s="5">
        <f t="shared" si="290"/>
        <v>846464.50806616759</v>
      </c>
      <c r="H730" s="58">
        <f t="shared" si="291"/>
        <v>12868.810587519043</v>
      </c>
      <c r="I730" s="60">
        <f t="shared" si="292"/>
        <v>12858.678191127843</v>
      </c>
      <c r="J730" s="5">
        <f t="shared" si="328"/>
        <v>0.20873363046410084</v>
      </c>
      <c r="K730" s="106">
        <f t="shared" si="293"/>
        <v>12858.469457497378</v>
      </c>
      <c r="L730" s="5">
        <f t="shared" si="294"/>
        <v>248129.88512132692</v>
      </c>
      <c r="M730" s="5">
        <f t="shared" si="295"/>
        <v>12.858469457497378</v>
      </c>
    </row>
    <row r="731" spans="1:13" x14ac:dyDescent="0.25">
      <c r="A731" s="57"/>
      <c r="B731" s="58">
        <f t="shared" ref="B731" si="336">B730+$A$575</f>
        <v>25.503988163531883</v>
      </c>
      <c r="C731" s="5">
        <f t="shared" si="287"/>
        <v>7.486811963275386E-6</v>
      </c>
      <c r="D731" s="5">
        <f t="shared" ref="D731:D794" si="337">D729</f>
        <v>381251909.24384427</v>
      </c>
      <c r="E731" s="5">
        <f t="shared" si="288"/>
        <v>2854.361355148395</v>
      </c>
      <c r="F731" s="5">
        <f t="shared" si="289"/>
        <v>250984.24647647532</v>
      </c>
      <c r="G731" s="5">
        <f t="shared" si="290"/>
        <v>33523514108.223026</v>
      </c>
      <c r="H731" s="58">
        <f t="shared" si="291"/>
        <v>13016.727950588349</v>
      </c>
      <c r="I731" s="60">
        <f t="shared" si="292"/>
        <v>13006.386820566684</v>
      </c>
      <c r="J731" s="5">
        <f t="shared" si="328"/>
        <v>1.0669953886852874E-3</v>
      </c>
      <c r="K731" s="106">
        <f t="shared" si="293"/>
        <v>13006.385753571296</v>
      </c>
      <c r="L731" s="5">
        <f t="shared" si="294"/>
        <v>250984.22588666531</v>
      </c>
      <c r="M731" s="5">
        <f t="shared" si="295"/>
        <v>13.006385753571296</v>
      </c>
    </row>
    <row r="732" spans="1:13" x14ac:dyDescent="0.25">
      <c r="A732" s="57">
        <v>88</v>
      </c>
      <c r="B732" s="58">
        <f t="shared" ref="B732" si="338">B731+$A$596</f>
        <v>25.797129707789988</v>
      </c>
      <c r="C732" s="5">
        <f t="shared" si="287"/>
        <v>0.29314154425810557</v>
      </c>
      <c r="D732" s="5">
        <f t="shared" si="337"/>
        <v>0</v>
      </c>
      <c r="E732" s="5">
        <f t="shared" si="288"/>
        <v>0</v>
      </c>
      <c r="F732" s="5">
        <f t="shared" si="289"/>
        <v>250984.22588666531</v>
      </c>
      <c r="G732" s="5">
        <f t="shared" si="290"/>
        <v>856187.84100311098</v>
      </c>
      <c r="H732" s="58">
        <f t="shared" si="291"/>
        <v>13016.727950588349</v>
      </c>
      <c r="I732" s="60">
        <f t="shared" si="292"/>
        <v>13006.385753571296</v>
      </c>
      <c r="J732" s="5">
        <f t="shared" si="328"/>
        <v>0.21113135247701331</v>
      </c>
      <c r="K732" s="106">
        <f t="shared" si="293"/>
        <v>13006.174622218819</v>
      </c>
      <c r="L732" s="5">
        <f t="shared" si="294"/>
        <v>250980.15168495657</v>
      </c>
      <c r="M732" s="5">
        <f t="shared" si="295"/>
        <v>13.00617462221882</v>
      </c>
    </row>
    <row r="733" spans="1:13" x14ac:dyDescent="0.25">
      <c r="A733" s="57"/>
      <c r="B733" s="58">
        <f t="shared" ref="B733" si="339">B732+$A$575</f>
        <v>25.797137194601952</v>
      </c>
      <c r="C733" s="5">
        <f t="shared" si="287"/>
        <v>7.486811963275386E-6</v>
      </c>
      <c r="D733" s="5">
        <f t="shared" si="337"/>
        <v>381251909.24384427</v>
      </c>
      <c r="E733" s="5">
        <f t="shared" si="288"/>
        <v>2854.361355148395</v>
      </c>
      <c r="F733" s="5">
        <f t="shared" si="289"/>
        <v>253834.51304010497</v>
      </c>
      <c r="G733" s="5">
        <f t="shared" si="290"/>
        <v>33904219083.533062</v>
      </c>
      <c r="H733" s="58">
        <f t="shared" si="291"/>
        <v>13164.645313657655</v>
      </c>
      <c r="I733" s="60">
        <f t="shared" si="292"/>
        <v>13154.091985288125</v>
      </c>
      <c r="J733" s="5">
        <f t="shared" si="328"/>
        <v>1.0791125686382601E-3</v>
      </c>
      <c r="K733" s="106">
        <f t="shared" si="293"/>
        <v>13154.090906175557</v>
      </c>
      <c r="L733" s="5">
        <f t="shared" si="294"/>
        <v>253834.49221646972</v>
      </c>
      <c r="M733" s="5">
        <f t="shared" si="295"/>
        <v>13.154090906175558</v>
      </c>
    </row>
    <row r="734" spans="1:13" x14ac:dyDescent="0.25">
      <c r="A734" s="57">
        <v>89</v>
      </c>
      <c r="B734" s="58">
        <f t="shared" ref="B734" si="340">B733+$A$596</f>
        <v>26.090278738860057</v>
      </c>
      <c r="C734" s="5">
        <f t="shared" si="287"/>
        <v>0.29314154425810557</v>
      </c>
      <c r="D734" s="5">
        <f t="shared" si="337"/>
        <v>0</v>
      </c>
      <c r="E734" s="5">
        <f t="shared" si="288"/>
        <v>0</v>
      </c>
      <c r="F734" s="5">
        <f t="shared" si="289"/>
        <v>253834.49221646972</v>
      </c>
      <c r="G734" s="5">
        <f t="shared" si="290"/>
        <v>865911.01530451537</v>
      </c>
      <c r="H734" s="58">
        <f t="shared" si="291"/>
        <v>13164.645313657655</v>
      </c>
      <c r="I734" s="60">
        <f t="shared" si="292"/>
        <v>13154.090906175557</v>
      </c>
      <c r="J734" s="5">
        <f t="shared" si="328"/>
        <v>0.21352903537124843</v>
      </c>
      <c r="K734" s="106">
        <f t="shared" si="293"/>
        <v>13153.877377140187</v>
      </c>
      <c r="L734" s="5">
        <f t="shared" si="294"/>
        <v>253830.37174667418</v>
      </c>
      <c r="M734" s="5">
        <f t="shared" si="295"/>
        <v>13.153877377140187</v>
      </c>
    </row>
    <row r="735" spans="1:13" x14ac:dyDescent="0.25">
      <c r="A735" s="57"/>
      <c r="B735" s="58">
        <f t="shared" ref="B735" si="341">B734+$A$575</f>
        <v>26.09028622567202</v>
      </c>
      <c r="C735" s="5">
        <f t="shared" si="287"/>
        <v>7.486811963275386E-6</v>
      </c>
      <c r="D735" s="5">
        <f t="shared" si="337"/>
        <v>381251909.24384427</v>
      </c>
      <c r="E735" s="5">
        <f t="shared" si="288"/>
        <v>2854.361355148395</v>
      </c>
      <c r="F735" s="5">
        <f t="shared" si="289"/>
        <v>256684.73310182258</v>
      </c>
      <c r="G735" s="5">
        <f t="shared" si="290"/>
        <v>34284917847.666397</v>
      </c>
      <c r="H735" s="58">
        <f t="shared" si="291"/>
        <v>13312.56267672696</v>
      </c>
      <c r="I735" s="60">
        <f t="shared" si="292"/>
        <v>13301.794740209492</v>
      </c>
      <c r="J735" s="5">
        <f t="shared" si="328"/>
        <v>1.0912295509002367E-3</v>
      </c>
      <c r="K735" s="106">
        <f t="shared" si="293"/>
        <v>13301.793648979941</v>
      </c>
      <c r="L735" s="5">
        <f t="shared" si="294"/>
        <v>256684.71204436597</v>
      </c>
      <c r="M735" s="5">
        <f t="shared" si="295"/>
        <v>13.301793648979942</v>
      </c>
    </row>
    <row r="736" spans="1:13" x14ac:dyDescent="0.25">
      <c r="A736" s="57">
        <v>90</v>
      </c>
      <c r="B736" s="58">
        <f t="shared" ref="B736" si="342">B735+$A$596</f>
        <v>26.383427769930126</v>
      </c>
      <c r="C736" s="5">
        <f t="shared" si="287"/>
        <v>0.29314154425810557</v>
      </c>
      <c r="D736" s="5">
        <f t="shared" si="337"/>
        <v>0</v>
      </c>
      <c r="E736" s="5">
        <f t="shared" si="288"/>
        <v>0</v>
      </c>
      <c r="F736" s="5">
        <f t="shared" si="289"/>
        <v>256684.71204436597</v>
      </c>
      <c r="G736" s="5">
        <f t="shared" si="290"/>
        <v>875634.03097296902</v>
      </c>
      <c r="H736" s="58">
        <f t="shared" si="291"/>
        <v>13312.56267672696</v>
      </c>
      <c r="I736" s="60">
        <f t="shared" si="292"/>
        <v>13301.793648979941</v>
      </c>
      <c r="J736" s="5">
        <f t="shared" si="328"/>
        <v>0.2159266791474444</v>
      </c>
      <c r="K736" s="106">
        <f t="shared" si="293"/>
        <v>13301.577722300794</v>
      </c>
      <c r="L736" s="5">
        <f t="shared" si="294"/>
        <v>256680.54530723844</v>
      </c>
      <c r="M736" s="5">
        <f t="shared" si="295"/>
        <v>13.301577722300793</v>
      </c>
    </row>
    <row r="737" spans="1:13" x14ac:dyDescent="0.25">
      <c r="A737" s="57"/>
      <c r="B737" s="58">
        <f t="shared" ref="B737" si="343">B736+$A$575</f>
        <v>26.383435256742089</v>
      </c>
      <c r="C737" s="5">
        <f t="shared" si="287"/>
        <v>7.486811963275386E-6</v>
      </c>
      <c r="D737" s="5">
        <f t="shared" si="337"/>
        <v>381251909.24384427</v>
      </c>
      <c r="E737" s="5">
        <f t="shared" si="288"/>
        <v>2854.361355148395</v>
      </c>
      <c r="F737" s="5">
        <f t="shared" si="289"/>
        <v>259534.90666238684</v>
      </c>
      <c r="G737" s="5">
        <f t="shared" si="290"/>
        <v>34665610400.724365</v>
      </c>
      <c r="H737" s="58">
        <f t="shared" si="291"/>
        <v>13460.480039796266</v>
      </c>
      <c r="I737" s="60">
        <f t="shared" si="292"/>
        <v>13449.495085370099</v>
      </c>
      <c r="J737" s="5">
        <f t="shared" si="328"/>
        <v>1.1033463354744421E-3</v>
      </c>
      <c r="K737" s="106">
        <f t="shared" si="293"/>
        <v>13449.493982023763</v>
      </c>
      <c r="L737" s="5">
        <f t="shared" si="294"/>
        <v>259534.88537111256</v>
      </c>
      <c r="M737" s="5">
        <f t="shared" si="295"/>
        <v>13.449493982023764</v>
      </c>
    </row>
    <row r="738" spans="1:13" x14ac:dyDescent="0.25">
      <c r="A738" s="57">
        <v>91</v>
      </c>
      <c r="B738" s="58">
        <f t="shared" ref="B738" si="344">B737+$A$596</f>
        <v>26.676576801000195</v>
      </c>
      <c r="C738" s="5">
        <f t="shared" si="287"/>
        <v>0.29314154425810557</v>
      </c>
      <c r="D738" s="5">
        <f t="shared" si="337"/>
        <v>0</v>
      </c>
      <c r="E738" s="5">
        <f t="shared" si="288"/>
        <v>0</v>
      </c>
      <c r="F738" s="5">
        <f t="shared" si="289"/>
        <v>259534.88537111256</v>
      </c>
      <c r="G738" s="5">
        <f t="shared" si="290"/>
        <v>885356.88801105926</v>
      </c>
      <c r="H738" s="58">
        <f t="shared" si="291"/>
        <v>13460.480039796266</v>
      </c>
      <c r="I738" s="60">
        <f t="shared" si="292"/>
        <v>13449.493982023763</v>
      </c>
      <c r="J738" s="5">
        <f t="shared" si="328"/>
        <v>0.21832428380623942</v>
      </c>
      <c r="K738" s="106">
        <f t="shared" si="293"/>
        <v>13449.275657739958</v>
      </c>
      <c r="L738" s="5">
        <f t="shared" si="294"/>
        <v>259530.67236740797</v>
      </c>
      <c r="M738" s="5">
        <f t="shared" si="295"/>
        <v>13.449275657739959</v>
      </c>
    </row>
    <row r="739" spans="1:13" x14ac:dyDescent="0.25">
      <c r="A739" s="57"/>
      <c r="B739" s="58">
        <f t="shared" ref="B739" si="345">B738+$A$575</f>
        <v>26.676584287812158</v>
      </c>
      <c r="C739" s="5">
        <f t="shared" si="287"/>
        <v>7.486811963275386E-6</v>
      </c>
      <c r="D739" s="5">
        <f t="shared" si="337"/>
        <v>381251909.24384427</v>
      </c>
      <c r="E739" s="5">
        <f t="shared" si="288"/>
        <v>2854.361355148395</v>
      </c>
      <c r="F739" s="5">
        <f t="shared" si="289"/>
        <v>262385.03372255637</v>
      </c>
      <c r="G739" s="5">
        <f t="shared" si="290"/>
        <v>35046296742.808296</v>
      </c>
      <c r="H739" s="58">
        <f t="shared" si="291"/>
        <v>13608.397402865572</v>
      </c>
      <c r="I739" s="60">
        <f t="shared" si="292"/>
        <v>13597.193020809264</v>
      </c>
      <c r="J739" s="5">
        <f t="shared" si="328"/>
        <v>1.1154629223641024E-3</v>
      </c>
      <c r="K739" s="106">
        <f t="shared" si="293"/>
        <v>13597.191905346341</v>
      </c>
      <c r="L739" s="5">
        <f t="shared" si="294"/>
        <v>262385.01219746837</v>
      </c>
      <c r="M739" s="5">
        <f t="shared" si="295"/>
        <v>13.597191905346341</v>
      </c>
    </row>
    <row r="740" spans="1:13" x14ac:dyDescent="0.25">
      <c r="A740" s="57">
        <v>92</v>
      </c>
      <c r="B740" s="58">
        <f t="shared" ref="B740" si="346">B739+$A$596</f>
        <v>26.969725832070264</v>
      </c>
      <c r="C740" s="5">
        <f t="shared" si="287"/>
        <v>0.29314154425810557</v>
      </c>
      <c r="D740" s="5">
        <f t="shared" si="337"/>
        <v>0</v>
      </c>
      <c r="E740" s="5">
        <f t="shared" si="288"/>
        <v>0</v>
      </c>
      <c r="F740" s="5">
        <f t="shared" si="289"/>
        <v>262385.01219746837</v>
      </c>
      <c r="G740" s="5">
        <f t="shared" si="290"/>
        <v>895079.58642137516</v>
      </c>
      <c r="H740" s="58">
        <f t="shared" si="291"/>
        <v>13608.397402865572</v>
      </c>
      <c r="I740" s="60">
        <f t="shared" si="292"/>
        <v>13597.191905346341</v>
      </c>
      <c r="J740" s="5">
        <f t="shared" si="328"/>
        <v>0.22072184934827166</v>
      </c>
      <c r="K740" s="106">
        <f t="shared" si="293"/>
        <v>13596.971183496993</v>
      </c>
      <c r="L740" s="5">
        <f t="shared" si="294"/>
        <v>262380.7529279415</v>
      </c>
      <c r="M740" s="5">
        <f t="shared" si="295"/>
        <v>13.596971183496994</v>
      </c>
    </row>
    <row r="741" spans="1:13" x14ac:dyDescent="0.25">
      <c r="A741" s="57"/>
      <c r="B741" s="58">
        <f t="shared" ref="B741" si="347">B740+$A$575</f>
        <v>26.969733318882227</v>
      </c>
      <c r="C741" s="5">
        <f t="shared" si="287"/>
        <v>7.486811963275386E-6</v>
      </c>
      <c r="D741" s="5">
        <f t="shared" si="337"/>
        <v>381251909.24384427</v>
      </c>
      <c r="E741" s="5">
        <f t="shared" si="288"/>
        <v>2854.361355148395</v>
      </c>
      <c r="F741" s="5">
        <f t="shared" si="289"/>
        <v>265235.11428308988</v>
      </c>
      <c r="G741" s="5">
        <f t="shared" si="290"/>
        <v>35426976874.019531</v>
      </c>
      <c r="H741" s="58">
        <f t="shared" si="291"/>
        <v>13756.314765934878</v>
      </c>
      <c r="I741" s="60">
        <f t="shared" si="292"/>
        <v>13744.888546566297</v>
      </c>
      <c r="J741" s="5">
        <f t="shared" si="328"/>
        <v>1.1275793115724418E-3</v>
      </c>
      <c r="K741" s="106">
        <f t="shared" si="293"/>
        <v>13744.887418986986</v>
      </c>
      <c r="L741" s="5">
        <f t="shared" si="294"/>
        <v>265235.09252419189</v>
      </c>
      <c r="M741" s="5">
        <f t="shared" si="295"/>
        <v>13.744887418986986</v>
      </c>
    </row>
    <row r="742" spans="1:13" x14ac:dyDescent="0.25">
      <c r="A742" s="57">
        <v>93</v>
      </c>
      <c r="B742" s="58">
        <f t="shared" ref="B742" si="348">B741+$A$596</f>
        <v>27.262874863140333</v>
      </c>
      <c r="C742" s="5">
        <f t="shared" si="287"/>
        <v>0.29314154425810557</v>
      </c>
      <c r="D742" s="5">
        <f t="shared" si="337"/>
        <v>0</v>
      </c>
      <c r="E742" s="5">
        <f t="shared" si="288"/>
        <v>0</v>
      </c>
      <c r="F742" s="5">
        <f t="shared" si="289"/>
        <v>265235.09252419189</v>
      </c>
      <c r="G742" s="5">
        <f t="shared" si="290"/>
        <v>904802.12620650395</v>
      </c>
      <c r="H742" s="58">
        <f t="shared" si="291"/>
        <v>13756.314765934878</v>
      </c>
      <c r="I742" s="60">
        <f t="shared" si="292"/>
        <v>13744.887418986986</v>
      </c>
      <c r="J742" s="5">
        <f t="shared" si="328"/>
        <v>0.22311937577417937</v>
      </c>
      <c r="K742" s="106">
        <f t="shared" si="293"/>
        <v>13744.664299611211</v>
      </c>
      <c r="L742" s="5">
        <f t="shared" si="294"/>
        <v>265230.78698959755</v>
      </c>
      <c r="M742" s="5">
        <f t="shared" si="295"/>
        <v>13.744664299611212</v>
      </c>
    </row>
    <row r="743" spans="1:13" x14ac:dyDescent="0.25">
      <c r="A743" s="57"/>
      <c r="B743" s="58">
        <f t="shared" ref="B743" si="349">B742+$A$575</f>
        <v>27.262882349952296</v>
      </c>
      <c r="C743" s="5">
        <f t="shared" si="287"/>
        <v>7.486811963275386E-6</v>
      </c>
      <c r="D743" s="5">
        <f t="shared" si="337"/>
        <v>381251909.24384427</v>
      </c>
      <c r="E743" s="5">
        <f t="shared" si="288"/>
        <v>2854.361355148395</v>
      </c>
      <c r="F743" s="5">
        <f t="shared" si="289"/>
        <v>268085.14834474592</v>
      </c>
      <c r="G743" s="5">
        <f t="shared" si="290"/>
        <v>35807650794.459389</v>
      </c>
      <c r="H743" s="58">
        <f t="shared" si="291"/>
        <v>13904.232129004184</v>
      </c>
      <c r="I743" s="60">
        <f t="shared" si="292"/>
        <v>13892.581662680515</v>
      </c>
      <c r="J743" s="5">
        <f t="shared" si="328"/>
        <v>1.1396955031026861E-3</v>
      </c>
      <c r="K743" s="106">
        <f t="shared" si="293"/>
        <v>13892.580522985012</v>
      </c>
      <c r="L743" s="5">
        <f t="shared" si="294"/>
        <v>268085.12635204179</v>
      </c>
      <c r="M743" s="5">
        <f t="shared" si="295"/>
        <v>13.892580522985012</v>
      </c>
    </row>
    <row r="744" spans="1:13" x14ac:dyDescent="0.25">
      <c r="A744" s="57">
        <v>94</v>
      </c>
      <c r="B744" s="58">
        <f t="shared" ref="B744" si="350">B743+$A$596</f>
        <v>27.556023894210401</v>
      </c>
      <c r="C744" s="5">
        <f t="shared" si="287"/>
        <v>0.29314154425810557</v>
      </c>
      <c r="D744" s="5">
        <f t="shared" si="337"/>
        <v>0</v>
      </c>
      <c r="E744" s="5">
        <f t="shared" si="288"/>
        <v>0</v>
      </c>
      <c r="F744" s="5">
        <f t="shared" si="289"/>
        <v>268085.12635204179</v>
      </c>
      <c r="G744" s="5">
        <f t="shared" si="290"/>
        <v>914524.50736903376</v>
      </c>
      <c r="H744" s="58">
        <f t="shared" si="291"/>
        <v>13904.232129004184</v>
      </c>
      <c r="I744" s="60">
        <f t="shared" si="292"/>
        <v>13892.580522985012</v>
      </c>
      <c r="J744" s="5">
        <f t="shared" si="328"/>
        <v>0.22551686308460067</v>
      </c>
      <c r="K744" s="106">
        <f t="shared" si="293"/>
        <v>13892.355006121927</v>
      </c>
      <c r="L744" s="5">
        <f t="shared" si="294"/>
        <v>268080.77455313486</v>
      </c>
      <c r="M744" s="5">
        <f t="shared" si="295"/>
        <v>13.892355006121926</v>
      </c>
    </row>
    <row r="745" spans="1:13" x14ac:dyDescent="0.25">
      <c r="A745" s="57"/>
      <c r="B745" s="58">
        <f t="shared" ref="B745" si="351">B744+$A$575</f>
        <v>27.556031381022365</v>
      </c>
      <c r="C745" s="5">
        <f t="shared" si="287"/>
        <v>7.486811963275386E-6</v>
      </c>
      <c r="D745" s="5">
        <f t="shared" si="337"/>
        <v>381251909.24384427</v>
      </c>
      <c r="E745" s="5">
        <f t="shared" si="288"/>
        <v>2854.361355148395</v>
      </c>
      <c r="F745" s="5">
        <f t="shared" si="289"/>
        <v>270935.13590828324</v>
      </c>
      <c r="G745" s="5">
        <f t="shared" si="290"/>
        <v>36188318504.229202</v>
      </c>
      <c r="H745" s="58">
        <f t="shared" si="291"/>
        <v>14052.149492073489</v>
      </c>
      <c r="I745" s="60">
        <f t="shared" si="292"/>
        <v>14040.272369191232</v>
      </c>
      <c r="J745" s="5">
        <f t="shared" si="328"/>
        <v>1.1518114969580604E-3</v>
      </c>
      <c r="K745" s="106">
        <f t="shared" si="293"/>
        <v>14040.271217379735</v>
      </c>
      <c r="L745" s="5">
        <f t="shared" si="294"/>
        <v>270935.11368177674</v>
      </c>
      <c r="M745" s="5">
        <f t="shared" si="295"/>
        <v>14.040271217379736</v>
      </c>
    </row>
    <row r="746" spans="1:13" x14ac:dyDescent="0.25">
      <c r="A746" s="57">
        <v>95</v>
      </c>
      <c r="B746" s="58">
        <f t="shared" ref="B746" si="352">B745+$A$596</f>
        <v>27.84917292528047</v>
      </c>
      <c r="C746" s="5">
        <f t="shared" si="287"/>
        <v>0.29314154425810557</v>
      </c>
      <c r="D746" s="5">
        <f t="shared" si="337"/>
        <v>0</v>
      </c>
      <c r="E746" s="5">
        <f t="shared" si="288"/>
        <v>0</v>
      </c>
      <c r="F746" s="5">
        <f t="shared" si="289"/>
        <v>270935.11368177674</v>
      </c>
      <c r="G746" s="5">
        <f t="shared" si="290"/>
        <v>924246.72991155263</v>
      </c>
      <c r="H746" s="58">
        <f t="shared" si="291"/>
        <v>14052.149492073489</v>
      </c>
      <c r="I746" s="60">
        <f t="shared" si="292"/>
        <v>14040.271217379734</v>
      </c>
      <c r="J746" s="5">
        <f t="shared" si="328"/>
        <v>0.22791431128017373</v>
      </c>
      <c r="K746" s="106">
        <f t="shared" si="293"/>
        <v>14040.043303068453</v>
      </c>
      <c r="L746" s="5">
        <f t="shared" si="294"/>
        <v>270930.7156193119</v>
      </c>
      <c r="M746" s="5">
        <f t="shared" si="295"/>
        <v>14.040043303068453</v>
      </c>
    </row>
    <row r="747" spans="1:13" x14ac:dyDescent="0.25">
      <c r="A747" s="57"/>
      <c r="B747" s="58">
        <f t="shared" ref="B747" si="353">B746+$A$575</f>
        <v>27.849180412092434</v>
      </c>
      <c r="C747" s="5">
        <f t="shared" si="287"/>
        <v>7.486811963275386E-6</v>
      </c>
      <c r="D747" s="5">
        <f t="shared" si="337"/>
        <v>381251909.24384427</v>
      </c>
      <c r="E747" s="5">
        <f t="shared" si="288"/>
        <v>2854.361355148395</v>
      </c>
      <c r="F747" s="5">
        <f t="shared" si="289"/>
        <v>273785.07697446027</v>
      </c>
      <c r="G747" s="5">
        <f t="shared" si="290"/>
        <v>36568980003.43029</v>
      </c>
      <c r="H747" s="58">
        <f t="shared" si="291"/>
        <v>14200.066855142795</v>
      </c>
      <c r="I747" s="60">
        <f t="shared" si="292"/>
        <v>14187.960666137755</v>
      </c>
      <c r="J747" s="5">
        <f t="shared" si="328"/>
        <v>1.1639272931417892E-3</v>
      </c>
      <c r="K747" s="106">
        <f t="shared" si="293"/>
        <v>14187.959502210462</v>
      </c>
      <c r="L747" s="5">
        <f t="shared" si="294"/>
        <v>273785.05451415532</v>
      </c>
      <c r="M747" s="5">
        <f t="shared" si="295"/>
        <v>14.187959502210463</v>
      </c>
    </row>
    <row r="748" spans="1:13" x14ac:dyDescent="0.25">
      <c r="A748" s="57">
        <v>96</v>
      </c>
      <c r="B748" s="58">
        <f t="shared" ref="B748" si="354">B747+$A$596</f>
        <v>28.142321956350539</v>
      </c>
      <c r="C748" s="5">
        <f t="shared" si="287"/>
        <v>0.29314154425810557</v>
      </c>
      <c r="D748" s="5">
        <f t="shared" si="337"/>
        <v>0</v>
      </c>
      <c r="E748" s="5">
        <f t="shared" si="288"/>
        <v>0</v>
      </c>
      <c r="F748" s="5">
        <f t="shared" si="289"/>
        <v>273785.05451415532</v>
      </c>
      <c r="G748" s="5">
        <f t="shared" si="290"/>
        <v>933968.79383664834</v>
      </c>
      <c r="H748" s="58">
        <f t="shared" si="291"/>
        <v>14200.066855142795</v>
      </c>
      <c r="I748" s="60">
        <f t="shared" si="292"/>
        <v>14187.959502210462</v>
      </c>
      <c r="J748" s="5">
        <f t="shared" si="328"/>
        <v>0.23031172036153674</v>
      </c>
      <c r="K748" s="106">
        <f t="shared" si="293"/>
        <v>14187.729190490101</v>
      </c>
      <c r="L748" s="5">
        <f t="shared" si="294"/>
        <v>273780.61018888751</v>
      </c>
      <c r="M748" s="5">
        <f t="shared" si="295"/>
        <v>14.187729190490101</v>
      </c>
    </row>
    <row r="749" spans="1:13" x14ac:dyDescent="0.25">
      <c r="A749" s="57"/>
      <c r="B749" s="58">
        <f t="shared" ref="B749" si="355">B748+$A$575</f>
        <v>28.142329443162502</v>
      </c>
      <c r="C749" s="5">
        <f t="shared" si="287"/>
        <v>7.486811963275386E-6</v>
      </c>
      <c r="D749" s="5">
        <f t="shared" si="337"/>
        <v>381251909.24384427</v>
      </c>
      <c r="E749" s="5">
        <f t="shared" si="288"/>
        <v>2854.361355148395</v>
      </c>
      <c r="F749" s="5">
        <f t="shared" si="289"/>
        <v>276634.97154403589</v>
      </c>
      <c r="G749" s="5">
        <f t="shared" si="290"/>
        <v>36949635292.164001</v>
      </c>
      <c r="H749" s="58">
        <f t="shared" si="291"/>
        <v>14347.984218212101</v>
      </c>
      <c r="I749" s="60">
        <f t="shared" si="292"/>
        <v>14335.646553559407</v>
      </c>
      <c r="J749" s="5">
        <f t="shared" si="328"/>
        <v>1.1760428916570986E-3</v>
      </c>
      <c r="K749" s="106">
        <f t="shared" si="293"/>
        <v>14335.645377516516</v>
      </c>
      <c r="L749" s="5">
        <f t="shared" si="294"/>
        <v>276634.94884993625</v>
      </c>
      <c r="M749" s="5">
        <f t="shared" si="295"/>
        <v>14.335645377516515</v>
      </c>
    </row>
    <row r="750" spans="1:13" x14ac:dyDescent="0.25">
      <c r="A750" s="57">
        <v>97</v>
      </c>
      <c r="B750" s="58">
        <f t="shared" ref="B750" si="356">B749+$A$596</f>
        <v>28.435470987420608</v>
      </c>
      <c r="C750" s="5">
        <f t="shared" si="287"/>
        <v>0.29314154425810557</v>
      </c>
      <c r="D750" s="5">
        <f t="shared" si="337"/>
        <v>0</v>
      </c>
      <c r="E750" s="5">
        <f t="shared" si="288"/>
        <v>0</v>
      </c>
      <c r="F750" s="5">
        <f t="shared" si="289"/>
        <v>276634.94884993625</v>
      </c>
      <c r="G750" s="5">
        <f t="shared" si="290"/>
        <v>943690.69914690917</v>
      </c>
      <c r="H750" s="58">
        <f t="shared" si="291"/>
        <v>14347.984218212101</v>
      </c>
      <c r="I750" s="60">
        <f t="shared" si="292"/>
        <v>14335.645377516517</v>
      </c>
      <c r="J750" s="5">
        <f t="shared" si="328"/>
        <v>0.23270909032932793</v>
      </c>
      <c r="K750" s="106">
        <f t="shared" si="293"/>
        <v>14335.412668426188</v>
      </c>
      <c r="L750" s="5">
        <f t="shared" si="294"/>
        <v>276630.45826262014</v>
      </c>
      <c r="M750" s="5">
        <f t="shared" si="295"/>
        <v>14.335412668426189</v>
      </c>
    </row>
    <row r="751" spans="1:13" x14ac:dyDescent="0.25">
      <c r="A751" s="57"/>
      <c r="B751" s="58">
        <f t="shared" ref="B751" si="357">B750+$A$575</f>
        <v>28.435478474232571</v>
      </c>
      <c r="C751" s="5">
        <f t="shared" si="287"/>
        <v>7.486811963275386E-6</v>
      </c>
      <c r="D751" s="5">
        <f t="shared" si="337"/>
        <v>381251909.24384427</v>
      </c>
      <c r="E751" s="5">
        <f t="shared" si="288"/>
        <v>2854.361355148395</v>
      </c>
      <c r="F751" s="5">
        <f t="shared" si="289"/>
        <v>279484.81961776852</v>
      </c>
      <c r="G751" s="5">
        <f t="shared" si="290"/>
        <v>37330284370.531647</v>
      </c>
      <c r="H751" s="58">
        <f t="shared" si="291"/>
        <v>14495.901581281407</v>
      </c>
      <c r="I751" s="60">
        <f t="shared" si="292"/>
        <v>14483.33003149549</v>
      </c>
      <c r="J751" s="5">
        <f t="shared" si="328"/>
        <v>1.1881582925072128E-3</v>
      </c>
      <c r="K751" s="106">
        <f t="shared" si="293"/>
        <v>14483.328843337198</v>
      </c>
      <c r="L751" s="5">
        <f t="shared" si="294"/>
        <v>279484.79668987793</v>
      </c>
      <c r="M751" s="5">
        <f t="shared" si="295"/>
        <v>14.483328843337198</v>
      </c>
    </row>
    <row r="752" spans="1:13" x14ac:dyDescent="0.25">
      <c r="A752" s="57">
        <v>98</v>
      </c>
      <c r="B752" s="58">
        <f t="shared" ref="B752" si="358">B751+$A$596</f>
        <v>28.728620018490677</v>
      </c>
      <c r="C752" s="5">
        <f t="shared" si="287"/>
        <v>0.29314154425810557</v>
      </c>
      <c r="D752" s="5">
        <f t="shared" si="337"/>
        <v>0</v>
      </c>
      <c r="E752" s="5">
        <f t="shared" si="288"/>
        <v>0</v>
      </c>
      <c r="F752" s="5">
        <f t="shared" si="289"/>
        <v>279484.79668987793</v>
      </c>
      <c r="G752" s="5">
        <f t="shared" si="290"/>
        <v>953412.4458449221</v>
      </c>
      <c r="H752" s="58">
        <f t="shared" si="291"/>
        <v>14495.901581281407</v>
      </c>
      <c r="I752" s="60">
        <f t="shared" si="292"/>
        <v>14483.3288433372</v>
      </c>
      <c r="J752" s="5">
        <f t="shared" si="328"/>
        <v>0.23510642118418529</v>
      </c>
      <c r="K752" s="106">
        <f t="shared" si="293"/>
        <v>14483.093736916016</v>
      </c>
      <c r="L752" s="5">
        <f t="shared" si="294"/>
        <v>279480.25984126836</v>
      </c>
      <c r="M752" s="5">
        <f t="shared" si="295"/>
        <v>14.483093736916016</v>
      </c>
    </row>
    <row r="753" spans="1:13" x14ac:dyDescent="0.25">
      <c r="A753" s="57"/>
      <c r="B753" s="58">
        <f t="shared" ref="B753" si="359">B752+$A$575</f>
        <v>28.72862750530264</v>
      </c>
      <c r="C753" s="5">
        <f t="shared" si="287"/>
        <v>7.486811963275386E-6</v>
      </c>
      <c r="D753" s="5">
        <f t="shared" si="337"/>
        <v>381251909.24384427</v>
      </c>
      <c r="E753" s="5">
        <f t="shared" si="288"/>
        <v>2854.361355148395</v>
      </c>
      <c r="F753" s="5">
        <f t="shared" si="289"/>
        <v>282334.62119641673</v>
      </c>
      <c r="G753" s="5">
        <f t="shared" si="290"/>
        <v>37710927238.634544</v>
      </c>
      <c r="H753" s="58">
        <f t="shared" si="291"/>
        <v>14643.818944350713</v>
      </c>
      <c r="I753" s="60">
        <f t="shared" si="292"/>
        <v>14631.01109998532</v>
      </c>
      <c r="J753" s="5">
        <f t="shared" si="328"/>
        <v>1.2002734956953569E-3</v>
      </c>
      <c r="K753" s="106">
        <f t="shared" si="293"/>
        <v>14631.009899711824</v>
      </c>
      <c r="L753" s="5">
        <f t="shared" si="294"/>
        <v>282334.59803473909</v>
      </c>
      <c r="M753" s="5">
        <f t="shared" si="295"/>
        <v>14.631009899711824</v>
      </c>
    </row>
    <row r="754" spans="1:13" x14ac:dyDescent="0.25">
      <c r="A754" s="57">
        <v>99</v>
      </c>
      <c r="B754" s="58">
        <f t="shared" ref="B754" si="360">B753+$A$596</f>
        <v>29.021769049560746</v>
      </c>
      <c r="C754" s="5">
        <f t="shared" si="287"/>
        <v>0.29314154425810557</v>
      </c>
      <c r="D754" s="5">
        <f t="shared" si="337"/>
        <v>0</v>
      </c>
      <c r="E754" s="5">
        <f t="shared" si="288"/>
        <v>0</v>
      </c>
      <c r="F754" s="5">
        <f t="shared" si="289"/>
        <v>282334.59803473909</v>
      </c>
      <c r="G754" s="5">
        <f t="shared" si="290"/>
        <v>963134.03393327573</v>
      </c>
      <c r="H754" s="58">
        <f t="shared" si="291"/>
        <v>14643.818944350713</v>
      </c>
      <c r="I754" s="60">
        <f t="shared" si="292"/>
        <v>14631.009899711824</v>
      </c>
      <c r="J754" s="5">
        <f t="shared" si="328"/>
        <v>0.23750371292674696</v>
      </c>
      <c r="K754" s="106">
        <f t="shared" si="293"/>
        <v>14630.772395998898</v>
      </c>
      <c r="L754" s="5">
        <f t="shared" si="294"/>
        <v>282330.01492559077</v>
      </c>
      <c r="M754" s="5">
        <f t="shared" si="295"/>
        <v>14.630772395998898</v>
      </c>
    </row>
    <row r="755" spans="1:13" x14ac:dyDescent="0.25">
      <c r="A755" s="57"/>
      <c r="B755" s="58">
        <f t="shared" ref="B755" si="361">B754+$A$575</f>
        <v>29.021776536372709</v>
      </c>
      <c r="C755" s="5">
        <f t="shared" ref="C755:C760" si="362">B755-B754</f>
        <v>7.486811963275386E-6</v>
      </c>
      <c r="D755" s="5">
        <f t="shared" si="337"/>
        <v>381251909.24384427</v>
      </c>
      <c r="E755" s="5">
        <f t="shared" ref="E755:E760" si="363">C755*D755</f>
        <v>2854.361355148395</v>
      </c>
      <c r="F755" s="5">
        <f t="shared" ref="F755:F760" si="364">E755+L754</f>
        <v>285184.37628073915</v>
      </c>
      <c r="G755" s="5">
        <f t="shared" ref="G755:G760" si="365">F755/C755</f>
        <v>38091563896.57402</v>
      </c>
      <c r="H755" s="58">
        <f t="shared" ref="H755:H760" si="366">C755*D755/$C$9/96485/$C$3+H754</f>
        <v>14791.736307420018</v>
      </c>
      <c r="I755" s="60">
        <f t="shared" ref="I755:I760" si="367">F755/$C$9/96485/0.0001</f>
        <v>14778.689759068204</v>
      </c>
      <c r="J755" s="5">
        <f t="shared" si="328"/>
        <v>1.2123885012247555E-3</v>
      </c>
      <c r="K755" s="106">
        <f t="shared" ref="K755:K760" si="368">I755-J755</f>
        <v>14778.688546679703</v>
      </c>
      <c r="L755" s="5">
        <f t="shared" ref="L755:L760" si="369">K755*0.0001*$C$9*96485</f>
        <v>285184.35288527823</v>
      </c>
      <c r="M755" s="5">
        <f t="shared" ref="M755:M760" si="370">K755*0.001</f>
        <v>14.778688546679703</v>
      </c>
    </row>
    <row r="756" spans="1:13" x14ac:dyDescent="0.25">
      <c r="A756" s="57">
        <v>100</v>
      </c>
      <c r="B756" s="58">
        <f t="shared" ref="B756" si="371">B755+$A$596</f>
        <v>29.314918080630815</v>
      </c>
      <c r="C756" s="5">
        <f t="shared" si="362"/>
        <v>0.29314154425810557</v>
      </c>
      <c r="D756" s="5">
        <f t="shared" si="337"/>
        <v>0</v>
      </c>
      <c r="E756" s="5">
        <f t="shared" si="363"/>
        <v>0</v>
      </c>
      <c r="F756" s="5">
        <f t="shared" si="364"/>
        <v>285184.35288527823</v>
      </c>
      <c r="G756" s="5">
        <f t="shared" si="365"/>
        <v>972855.46341455728</v>
      </c>
      <c r="H756" s="58">
        <f t="shared" si="366"/>
        <v>14791.736307420018</v>
      </c>
      <c r="I756" s="60">
        <f t="shared" si="367"/>
        <v>14778.688546679703</v>
      </c>
      <c r="J756" s="5">
        <f t="shared" si="328"/>
        <v>0.23990096555765114</v>
      </c>
      <c r="K756" s="106">
        <f t="shared" si="368"/>
        <v>14778.448645714145</v>
      </c>
      <c r="L756" s="5">
        <f t="shared" si="369"/>
        <v>285179.7235163459</v>
      </c>
      <c r="M756" s="5">
        <f t="shared" si="370"/>
        <v>14.778448645714144</v>
      </c>
    </row>
    <row r="757" spans="1:13" x14ac:dyDescent="0.25">
      <c r="A757" s="57"/>
      <c r="B757" s="58">
        <f t="shared" ref="B757" si="372">B756+$A$575</f>
        <v>29.314925567442778</v>
      </c>
      <c r="C757" s="5">
        <f t="shared" si="362"/>
        <v>7.486811963275386E-6</v>
      </c>
      <c r="D757" s="5">
        <f t="shared" si="337"/>
        <v>381251909.24384427</v>
      </c>
      <c r="E757" s="5">
        <f t="shared" si="363"/>
        <v>2854.361355148395</v>
      </c>
      <c r="F757" s="5">
        <f t="shared" si="364"/>
        <v>288034.08487149427</v>
      </c>
      <c r="G757" s="5">
        <f t="shared" si="365"/>
        <v>38472194344.451385</v>
      </c>
      <c r="H757" s="58">
        <f t="shared" si="366"/>
        <v>14939.653670489324</v>
      </c>
      <c r="I757" s="60">
        <f t="shared" si="367"/>
        <v>14926.366008783451</v>
      </c>
      <c r="J757" s="5">
        <f t="shared" si="328"/>
        <v>1.2245033090986335E-3</v>
      </c>
      <c r="K757" s="106">
        <f t="shared" si="368"/>
        <v>14926.364784280142</v>
      </c>
      <c r="L757" s="5">
        <f t="shared" si="369"/>
        <v>288034.06124225387</v>
      </c>
      <c r="M757" s="5">
        <f t="shared" si="370"/>
        <v>14.926364784280143</v>
      </c>
    </row>
    <row r="758" spans="1:13" x14ac:dyDescent="0.25">
      <c r="A758" s="57">
        <v>101</v>
      </c>
      <c r="B758" s="58">
        <f t="shared" ref="B758" si="373">B757+$A$596</f>
        <v>29.608067111700883</v>
      </c>
      <c r="C758" s="5">
        <f t="shared" si="362"/>
        <v>0.29314154425810557</v>
      </c>
      <c r="D758" s="5">
        <f t="shared" si="337"/>
        <v>0</v>
      </c>
      <c r="E758" s="5">
        <f t="shared" si="363"/>
        <v>0</v>
      </c>
      <c r="F758" s="5">
        <f t="shared" si="364"/>
        <v>288034.06124225387</v>
      </c>
      <c r="G758" s="5">
        <f t="shared" si="365"/>
        <v>982576.73429135431</v>
      </c>
      <c r="H758" s="58">
        <f t="shared" si="366"/>
        <v>14939.653670489324</v>
      </c>
      <c r="I758" s="60">
        <f t="shared" si="367"/>
        <v>14926.364784280138</v>
      </c>
      <c r="J758" s="5">
        <f t="shared" si="328"/>
        <v>0.24229817907753584</v>
      </c>
      <c r="K758" s="106">
        <f t="shared" si="368"/>
        <v>14926.122486101061</v>
      </c>
      <c r="L758" s="5">
        <f t="shared" si="369"/>
        <v>288029.38561429217</v>
      </c>
      <c r="M758" s="5">
        <f t="shared" si="370"/>
        <v>14.926122486101061</v>
      </c>
    </row>
    <row r="759" spans="1:13" x14ac:dyDescent="0.25">
      <c r="A759" s="57"/>
      <c r="B759" s="58">
        <f t="shared" ref="B759" si="374">B758+$A$575</f>
        <v>29.608074598512847</v>
      </c>
      <c r="C759" s="5">
        <f t="shared" si="362"/>
        <v>7.486811963275386E-6</v>
      </c>
      <c r="D759" s="5">
        <f t="shared" si="337"/>
        <v>381251909.24384427</v>
      </c>
      <c r="E759" s="5">
        <f t="shared" si="363"/>
        <v>2854.361355148395</v>
      </c>
      <c r="F759" s="5">
        <f t="shared" si="364"/>
        <v>290883.74696944054</v>
      </c>
      <c r="G759" s="5">
        <f t="shared" si="365"/>
        <v>38852818582.367943</v>
      </c>
      <c r="H759" s="58">
        <f t="shared" si="366"/>
        <v>15087.57103355863</v>
      </c>
      <c r="I759" s="60">
        <f t="shared" si="367"/>
        <v>15074.039849170365</v>
      </c>
      <c r="J759" s="5">
        <f t="shared" si="328"/>
        <v>1.2366179193202156E-3</v>
      </c>
      <c r="K759" s="106">
        <f t="shared" si="368"/>
        <v>15074.038612552446</v>
      </c>
      <c r="L759" s="5">
        <f t="shared" si="369"/>
        <v>290883.72310642456</v>
      </c>
      <c r="M759" s="5">
        <f t="shared" si="370"/>
        <v>15.074038612552446</v>
      </c>
    </row>
    <row r="760" spans="1:13" x14ac:dyDescent="0.25">
      <c r="A760" s="57">
        <v>102</v>
      </c>
      <c r="B760" s="58">
        <f t="shared" ref="B760" si="375">B759+$A$596</f>
        <v>29.901216142770952</v>
      </c>
      <c r="C760" s="5">
        <f t="shared" si="362"/>
        <v>0.29314154425810557</v>
      </c>
      <c r="D760" s="5">
        <f t="shared" si="337"/>
        <v>0</v>
      </c>
      <c r="E760" s="5">
        <f t="shared" si="363"/>
        <v>0</v>
      </c>
      <c r="F760" s="5">
        <f t="shared" si="364"/>
        <v>290883.72310642456</v>
      </c>
      <c r="G760" s="5">
        <f t="shared" si="365"/>
        <v>992297.84656625451</v>
      </c>
      <c r="H760" s="58">
        <f t="shared" si="366"/>
        <v>15087.57103355863</v>
      </c>
      <c r="I760" s="60">
        <f t="shared" si="367"/>
        <v>15074.038612552447</v>
      </c>
      <c r="J760" s="5">
        <f t="shared" si="328"/>
        <v>0.24469535348703925</v>
      </c>
      <c r="K760" s="106">
        <f t="shared" si="368"/>
        <v>15073.79391719896</v>
      </c>
      <c r="L760" s="5">
        <f t="shared" si="369"/>
        <v>290879.00122018834</v>
      </c>
      <c r="M760" s="5">
        <f t="shared" si="370"/>
        <v>15.073793917198961</v>
      </c>
    </row>
    <row r="761" spans="1:13" x14ac:dyDescent="0.25">
      <c r="A761" s="57"/>
      <c r="B761" s="58">
        <f t="shared" ref="B761" si="376">B760+$A$575</f>
        <v>29.901223629582915</v>
      </c>
      <c r="C761" s="5">
        <f t="shared" ref="C761:C824" si="377">B761-B760</f>
        <v>7.486811963275386E-6</v>
      </c>
      <c r="D761" s="5">
        <f t="shared" si="337"/>
        <v>381251909.24384427</v>
      </c>
      <c r="E761" s="5">
        <f t="shared" ref="E761:E824" si="378">C761*D761</f>
        <v>2854.361355148395</v>
      </c>
      <c r="F761" s="5">
        <f t="shared" ref="F761:F824" si="379">E761+L760</f>
        <v>293733.36257533671</v>
      </c>
      <c r="G761" s="5">
        <f t="shared" ref="G761:G824" si="380">F761/C761</f>
        <v>39233436610.425041</v>
      </c>
      <c r="H761" s="58">
        <f t="shared" ref="H761:H824" si="381">C761*D761/$C$9/96485/$C$3+H760</f>
        <v>15235.488396627936</v>
      </c>
      <c r="I761" s="60">
        <f t="shared" ref="I761:I824" si="382">F761/$C$9/96485/0.0001</f>
        <v>15221.711280268264</v>
      </c>
      <c r="J761" s="5">
        <f t="shared" si="328"/>
        <v>1.2487323318927266E-3</v>
      </c>
      <c r="K761" s="106">
        <f t="shared" ref="K761:K824" si="383">I761-J761</f>
        <v>15221.710031535933</v>
      </c>
      <c r="L761" s="5">
        <f t="shared" ref="L761:L824" si="384">K761*0.0001*$C$9*96485</f>
        <v>293733.33847854892</v>
      </c>
      <c r="M761" s="5">
        <f t="shared" ref="M761:M824" si="385">K761*0.001</f>
        <v>15.221710031535933</v>
      </c>
    </row>
    <row r="762" spans="1:13" x14ac:dyDescent="0.25">
      <c r="A762" s="57">
        <v>103</v>
      </c>
      <c r="B762" s="58">
        <f t="shared" ref="B762" si="386">B761+$A$596</f>
        <v>30.194365173841021</v>
      </c>
      <c r="C762" s="5">
        <f t="shared" si="377"/>
        <v>0.29314154425810557</v>
      </c>
      <c r="D762" s="5">
        <f t="shared" si="337"/>
        <v>0</v>
      </c>
      <c r="E762" s="5">
        <f t="shared" si="378"/>
        <v>0</v>
      </c>
      <c r="F762" s="5">
        <f t="shared" si="379"/>
        <v>293733.33847854892</v>
      </c>
      <c r="G762" s="5">
        <f t="shared" si="380"/>
        <v>1002018.8002418459</v>
      </c>
      <c r="H762" s="58">
        <f t="shared" si="381"/>
        <v>15235.488396627936</v>
      </c>
      <c r="I762" s="60">
        <f t="shared" si="382"/>
        <v>15221.710031535933</v>
      </c>
      <c r="J762" s="5">
        <f t="shared" si="328"/>
        <v>0.24709248878679937</v>
      </c>
      <c r="K762" s="106">
        <f t="shared" si="383"/>
        <v>15221.462939047145</v>
      </c>
      <c r="L762" s="5">
        <f t="shared" si="384"/>
        <v>293728.57033479278</v>
      </c>
      <c r="M762" s="5">
        <f t="shared" si="385"/>
        <v>15.221462939047147</v>
      </c>
    </row>
    <row r="763" spans="1:13" x14ac:dyDescent="0.25">
      <c r="A763" s="57"/>
      <c r="B763" s="58">
        <f t="shared" ref="B763" si="387">B762+$A$575</f>
        <v>30.194372660652984</v>
      </c>
      <c r="C763" s="5">
        <f t="shared" si="377"/>
        <v>7.486811963275386E-6</v>
      </c>
      <c r="D763" s="5">
        <f t="shared" si="337"/>
        <v>381251909.24384427</v>
      </c>
      <c r="E763" s="5">
        <f t="shared" si="378"/>
        <v>2854.361355148395</v>
      </c>
      <c r="F763" s="5">
        <f t="shared" si="379"/>
        <v>296582.93168994115</v>
      </c>
      <c r="G763" s="5">
        <f t="shared" si="380"/>
        <v>39614048428.723976</v>
      </c>
      <c r="H763" s="58">
        <f t="shared" si="381"/>
        <v>15383.405759697242</v>
      </c>
      <c r="I763" s="60">
        <f t="shared" si="382"/>
        <v>15369.380302116449</v>
      </c>
      <c r="J763" s="5">
        <f t="shared" si="328"/>
        <v>1.2608465468193909E-3</v>
      </c>
      <c r="K763" s="106">
        <f t="shared" si="383"/>
        <v>15369.379041269902</v>
      </c>
      <c r="L763" s="5">
        <f t="shared" si="384"/>
        <v>296582.90735938528</v>
      </c>
      <c r="M763" s="5">
        <f t="shared" si="385"/>
        <v>15.369379041269902</v>
      </c>
    </row>
    <row r="764" spans="1:13" x14ac:dyDescent="0.25">
      <c r="A764" s="57">
        <v>104</v>
      </c>
      <c r="B764" s="58">
        <f t="shared" ref="B764" si="388">B763+$A$596</f>
        <v>30.48751420491109</v>
      </c>
      <c r="C764" s="5">
        <f t="shared" si="377"/>
        <v>0.29314154425810557</v>
      </c>
      <c r="D764" s="5">
        <f t="shared" si="337"/>
        <v>0</v>
      </c>
      <c r="E764" s="5">
        <f t="shared" si="378"/>
        <v>0</v>
      </c>
      <c r="F764" s="5">
        <f t="shared" si="379"/>
        <v>296582.90735938528</v>
      </c>
      <c r="G764" s="5">
        <f t="shared" si="380"/>
        <v>1011739.5953207153</v>
      </c>
      <c r="H764" s="58">
        <f t="shared" si="381"/>
        <v>15383.405759697242</v>
      </c>
      <c r="I764" s="60">
        <f t="shared" si="382"/>
        <v>15369.379041269902</v>
      </c>
      <c r="J764" s="5">
        <f t="shared" si="328"/>
        <v>0.24948958497745427</v>
      </c>
      <c r="K764" s="106">
        <f t="shared" si="383"/>
        <v>15369.129551684924</v>
      </c>
      <c r="L764" s="5">
        <f t="shared" si="384"/>
        <v>296578.092958864</v>
      </c>
      <c r="M764" s="5">
        <f t="shared" si="385"/>
        <v>15.369129551684924</v>
      </c>
    </row>
    <row r="765" spans="1:13" x14ac:dyDescent="0.25">
      <c r="A765" s="57"/>
      <c r="B765" s="58">
        <f t="shared" ref="B765" si="389">B764+$A$575</f>
        <v>30.487521691723053</v>
      </c>
      <c r="C765" s="5">
        <f t="shared" si="377"/>
        <v>7.486811963275386E-6</v>
      </c>
      <c r="D765" s="5">
        <f t="shared" si="337"/>
        <v>381251909.24384427</v>
      </c>
      <c r="E765" s="5">
        <f t="shared" si="378"/>
        <v>2854.361355148395</v>
      </c>
      <c r="F765" s="5">
        <f t="shared" si="379"/>
        <v>299432.45431401237</v>
      </c>
      <c r="G765" s="5">
        <f t="shared" si="380"/>
        <v>39994654037.366051</v>
      </c>
      <c r="H765" s="58">
        <f t="shared" si="381"/>
        <v>15531.323122766547</v>
      </c>
      <c r="I765" s="60">
        <f t="shared" si="382"/>
        <v>15517.046914754228</v>
      </c>
      <c r="J765" s="5">
        <f t="shared" si="328"/>
        <v>1.2729605641034335E-3</v>
      </c>
      <c r="K765" s="106">
        <f t="shared" si="383"/>
        <v>15517.045641793664</v>
      </c>
      <c r="L765" s="5">
        <f t="shared" si="384"/>
        <v>299432.42974969238</v>
      </c>
      <c r="M765" s="5">
        <f t="shared" si="385"/>
        <v>15.517045641793665</v>
      </c>
    </row>
    <row r="766" spans="1:13" x14ac:dyDescent="0.25">
      <c r="A766" s="57">
        <v>105</v>
      </c>
      <c r="B766" s="58">
        <f t="shared" ref="B766" si="390">B765+$A$596</f>
        <v>30.780663235981159</v>
      </c>
      <c r="C766" s="5">
        <f t="shared" si="377"/>
        <v>0.29314154425810557</v>
      </c>
      <c r="D766" s="5">
        <f t="shared" si="337"/>
        <v>0</v>
      </c>
      <c r="E766" s="5">
        <f t="shared" si="378"/>
        <v>0</v>
      </c>
      <c r="F766" s="5">
        <f t="shared" si="379"/>
        <v>299432.42974969238</v>
      </c>
      <c r="G766" s="5">
        <f t="shared" si="380"/>
        <v>1021460.231805451</v>
      </c>
      <c r="H766" s="58">
        <f t="shared" si="381"/>
        <v>15531.323122766547</v>
      </c>
      <c r="I766" s="60">
        <f t="shared" si="382"/>
        <v>15517.045641793668</v>
      </c>
      <c r="J766" s="5">
        <f t="shared" si="328"/>
        <v>0.25188664205964217</v>
      </c>
      <c r="K766" s="106">
        <f t="shared" si="383"/>
        <v>15516.793755151608</v>
      </c>
      <c r="L766" s="5">
        <f t="shared" si="384"/>
        <v>299427.56909316056</v>
      </c>
      <c r="M766" s="5">
        <f t="shared" si="385"/>
        <v>15.516793755151609</v>
      </c>
    </row>
    <row r="767" spans="1:13" x14ac:dyDescent="0.25">
      <c r="A767" s="57"/>
      <c r="B767" s="58">
        <f t="shared" ref="B767" si="391">B766+$A$575</f>
        <v>30.780670722793122</v>
      </c>
      <c r="C767" s="5">
        <f t="shared" si="377"/>
        <v>7.486811963275386E-6</v>
      </c>
      <c r="D767" s="5">
        <f t="shared" si="337"/>
        <v>381251909.24384427</v>
      </c>
      <c r="E767" s="5">
        <f t="shared" si="378"/>
        <v>2854.361355148395</v>
      </c>
      <c r="F767" s="5">
        <f t="shared" si="379"/>
        <v>302281.93044830894</v>
      </c>
      <c r="G767" s="5">
        <f t="shared" si="380"/>
        <v>40375253436.452599</v>
      </c>
      <c r="H767" s="58">
        <f t="shared" si="381"/>
        <v>15679.240485835853</v>
      </c>
      <c r="I767" s="60">
        <f t="shared" si="382"/>
        <v>15664.71111822091</v>
      </c>
      <c r="J767" s="5">
        <f t="shared" si="328"/>
        <v>1.2850743837480787E-3</v>
      </c>
      <c r="K767" s="106">
        <f t="shared" si="383"/>
        <v>15664.709833146526</v>
      </c>
      <c r="L767" s="5">
        <f t="shared" si="384"/>
        <v>302281.90565022849</v>
      </c>
      <c r="M767" s="5">
        <f t="shared" si="385"/>
        <v>15.664709833146526</v>
      </c>
    </row>
    <row r="768" spans="1:13" x14ac:dyDescent="0.25">
      <c r="A768" s="57">
        <v>106</v>
      </c>
      <c r="B768" s="58">
        <f t="shared" ref="B768" si="392">B767+$A$596</f>
        <v>31.073812267051228</v>
      </c>
      <c r="C768" s="5">
        <f t="shared" si="377"/>
        <v>0.29314154425810557</v>
      </c>
      <c r="D768" s="5">
        <f t="shared" si="337"/>
        <v>0</v>
      </c>
      <c r="E768" s="5">
        <f t="shared" si="378"/>
        <v>0</v>
      </c>
      <c r="F768" s="5">
        <f t="shared" si="379"/>
        <v>302281.90565022849</v>
      </c>
      <c r="G768" s="5">
        <f t="shared" si="380"/>
        <v>1031180.7096986397</v>
      </c>
      <c r="H768" s="58">
        <f t="shared" si="381"/>
        <v>15679.240485835853</v>
      </c>
      <c r="I768" s="60">
        <f t="shared" si="382"/>
        <v>15664.709833146524</v>
      </c>
      <c r="J768" s="5">
        <f t="shared" si="328"/>
        <v>0.25428366003400082</v>
      </c>
      <c r="K768" s="106">
        <f t="shared" si="383"/>
        <v>15664.455549486491</v>
      </c>
      <c r="L768" s="5">
        <f t="shared" si="384"/>
        <v>302276.9987384408</v>
      </c>
      <c r="M768" s="5">
        <f t="shared" si="385"/>
        <v>15.66445554948649</v>
      </c>
    </row>
    <row r="769" spans="1:13" x14ac:dyDescent="0.25">
      <c r="A769" s="57"/>
      <c r="B769" s="58">
        <f t="shared" ref="B769" si="393">B768+$A$575</f>
        <v>31.073819753863191</v>
      </c>
      <c r="C769" s="5">
        <f t="shared" si="377"/>
        <v>7.486811963275386E-6</v>
      </c>
      <c r="D769" s="5">
        <f t="shared" si="337"/>
        <v>381251909.24384427</v>
      </c>
      <c r="E769" s="5">
        <f t="shared" si="378"/>
        <v>2854.361355148395</v>
      </c>
      <c r="F769" s="5">
        <f t="shared" si="379"/>
        <v>305131.36009358917</v>
      </c>
      <c r="G769" s="5">
        <f t="shared" si="380"/>
        <v>40755846626.084892</v>
      </c>
      <c r="H769" s="58">
        <f t="shared" si="381"/>
        <v>15827.157848905159</v>
      </c>
      <c r="I769" s="60">
        <f t="shared" si="382"/>
        <v>15812.372912555793</v>
      </c>
      <c r="J769" s="5">
        <f t="shared" si="328"/>
        <v>1.2971880057565505E-3</v>
      </c>
      <c r="K769" s="106">
        <f t="shared" si="383"/>
        <v>15812.371615367787</v>
      </c>
      <c r="L769" s="5">
        <f t="shared" si="384"/>
        <v>305131.33506175224</v>
      </c>
      <c r="M769" s="5">
        <f t="shared" si="385"/>
        <v>15.812371615367788</v>
      </c>
    </row>
    <row r="770" spans="1:13" x14ac:dyDescent="0.25">
      <c r="A770" s="57">
        <v>107</v>
      </c>
      <c r="B770" s="58">
        <f t="shared" ref="B770" si="394">B769+$A$596</f>
        <v>31.366961298121296</v>
      </c>
      <c r="C770" s="5">
        <f t="shared" si="377"/>
        <v>0.29314154425810557</v>
      </c>
      <c r="D770" s="5">
        <f t="shared" si="337"/>
        <v>0</v>
      </c>
      <c r="E770" s="5">
        <f t="shared" si="378"/>
        <v>0</v>
      </c>
      <c r="F770" s="5">
        <f t="shared" si="379"/>
        <v>305131.33506175224</v>
      </c>
      <c r="G770" s="5">
        <f t="shared" si="380"/>
        <v>1040901.0290028693</v>
      </c>
      <c r="H770" s="58">
        <f t="shared" si="381"/>
        <v>15827.157848905159</v>
      </c>
      <c r="I770" s="60">
        <f t="shared" si="382"/>
        <v>15812.371615367791</v>
      </c>
      <c r="J770" s="5">
        <f t="shared" si="328"/>
        <v>0.2566806389011686</v>
      </c>
      <c r="K770" s="106">
        <f t="shared" si="383"/>
        <v>15812.11493472889</v>
      </c>
      <c r="L770" s="5">
        <f t="shared" si="384"/>
        <v>305126.38189546339</v>
      </c>
      <c r="M770" s="5">
        <f t="shared" si="385"/>
        <v>15.812114934728891</v>
      </c>
    </row>
    <row r="771" spans="1:13" x14ac:dyDescent="0.25">
      <c r="A771" s="57"/>
      <c r="B771" s="58">
        <f t="shared" ref="B771" si="395">B770+$A$575</f>
        <v>31.36696878493326</v>
      </c>
      <c r="C771" s="5">
        <f t="shared" si="377"/>
        <v>7.486811963275386E-6</v>
      </c>
      <c r="D771" s="5">
        <f t="shared" si="337"/>
        <v>381251909.24384427</v>
      </c>
      <c r="E771" s="5">
        <f t="shared" si="378"/>
        <v>2854.361355148395</v>
      </c>
      <c r="F771" s="5">
        <f t="shared" si="379"/>
        <v>307980.74325061176</v>
      </c>
      <c r="G771" s="5">
        <f t="shared" si="380"/>
        <v>41136433606.364288</v>
      </c>
      <c r="H771" s="58">
        <f t="shared" si="381"/>
        <v>15975.075211974465</v>
      </c>
      <c r="I771" s="60">
        <f t="shared" si="382"/>
        <v>15960.032297798194</v>
      </c>
      <c r="J771" s="5">
        <f t="shared" si="328"/>
        <v>1.3093014301320746E-3</v>
      </c>
      <c r="K771" s="106">
        <f t="shared" si="383"/>
        <v>15960.030988496765</v>
      </c>
      <c r="L771" s="5">
        <f t="shared" si="384"/>
        <v>307980.71798502206</v>
      </c>
      <c r="M771" s="5">
        <f t="shared" si="385"/>
        <v>15.960030988496765</v>
      </c>
    </row>
    <row r="772" spans="1:13" x14ac:dyDescent="0.25">
      <c r="A772" s="57">
        <v>108</v>
      </c>
      <c r="B772" s="58">
        <f t="shared" ref="B772" si="396">B771+$A$596</f>
        <v>31.660110329191365</v>
      </c>
      <c r="C772" s="5">
        <f t="shared" si="377"/>
        <v>0.29314154425810557</v>
      </c>
      <c r="D772" s="5">
        <f t="shared" si="337"/>
        <v>0</v>
      </c>
      <c r="E772" s="5">
        <f t="shared" si="378"/>
        <v>0</v>
      </c>
      <c r="F772" s="5">
        <f t="shared" si="379"/>
        <v>307980.71798502206</v>
      </c>
      <c r="G772" s="5">
        <f t="shared" si="380"/>
        <v>1050621.189720727</v>
      </c>
      <c r="H772" s="58">
        <f t="shared" si="381"/>
        <v>15975.075211974465</v>
      </c>
      <c r="I772" s="60">
        <f t="shared" si="382"/>
        <v>15960.030988496765</v>
      </c>
      <c r="J772" s="5">
        <f t="shared" si="328"/>
        <v>0.25907757866178333</v>
      </c>
      <c r="K772" s="106">
        <f t="shared" si="383"/>
        <v>15959.771910918103</v>
      </c>
      <c r="L772" s="5">
        <f t="shared" si="384"/>
        <v>307975.71856498666</v>
      </c>
      <c r="M772" s="5">
        <f t="shared" si="385"/>
        <v>15.959771910918104</v>
      </c>
    </row>
    <row r="773" spans="1:13" x14ac:dyDescent="0.25">
      <c r="A773" s="57"/>
      <c r="B773" s="58">
        <f t="shared" ref="B773" si="397">B772+$A$575</f>
        <v>31.660117816003329</v>
      </c>
      <c r="C773" s="5">
        <f t="shared" si="377"/>
        <v>7.486811963275386E-6</v>
      </c>
      <c r="D773" s="5">
        <f t="shared" si="337"/>
        <v>381251909.24384427</v>
      </c>
      <c r="E773" s="5">
        <f t="shared" si="378"/>
        <v>2854.361355148395</v>
      </c>
      <c r="F773" s="5">
        <f t="shared" si="379"/>
        <v>310830.07992013503</v>
      </c>
      <c r="G773" s="5">
        <f t="shared" si="380"/>
        <v>41517014377.392052</v>
      </c>
      <c r="H773" s="58">
        <f t="shared" si="381"/>
        <v>16122.992575043771</v>
      </c>
      <c r="I773" s="60">
        <f t="shared" si="382"/>
        <v>16107.689273987407</v>
      </c>
      <c r="J773" s="5">
        <f t="shared" si="328"/>
        <v>1.3214146568778741E-3</v>
      </c>
      <c r="K773" s="106">
        <f t="shared" si="383"/>
        <v>16107.687952572751</v>
      </c>
      <c r="L773" s="5">
        <f t="shared" si="384"/>
        <v>310830.0544207964</v>
      </c>
      <c r="M773" s="5">
        <f t="shared" si="385"/>
        <v>16.10768795257275</v>
      </c>
    </row>
    <row r="774" spans="1:13" x14ac:dyDescent="0.25">
      <c r="A774" s="57">
        <v>109</v>
      </c>
      <c r="B774" s="58">
        <f t="shared" ref="B774" si="398">B773+$A$596</f>
        <v>31.953259360261434</v>
      </c>
      <c r="C774" s="5">
        <f t="shared" si="377"/>
        <v>0.29314154425810557</v>
      </c>
      <c r="D774" s="5">
        <f t="shared" si="337"/>
        <v>0</v>
      </c>
      <c r="E774" s="5">
        <f t="shared" si="378"/>
        <v>0</v>
      </c>
      <c r="F774" s="5">
        <f t="shared" si="379"/>
        <v>310830.0544207964</v>
      </c>
      <c r="G774" s="5">
        <f t="shared" si="380"/>
        <v>1060341.1918548006</v>
      </c>
      <c r="H774" s="58">
        <f t="shared" si="381"/>
        <v>16122.992575043771</v>
      </c>
      <c r="I774" s="60">
        <f t="shared" si="382"/>
        <v>16107.687952572751</v>
      </c>
      <c r="J774" s="5">
        <f t="shared" si="328"/>
        <v>0.2614744793164831</v>
      </c>
      <c r="K774" s="106">
        <f t="shared" si="383"/>
        <v>16107.426478093434</v>
      </c>
      <c r="L774" s="5">
        <f t="shared" si="384"/>
        <v>310825.008747769</v>
      </c>
      <c r="M774" s="5">
        <f t="shared" si="385"/>
        <v>16.107426478093434</v>
      </c>
    </row>
    <row r="775" spans="1:13" x14ac:dyDescent="0.25">
      <c r="A775" s="57"/>
      <c r="B775" s="58">
        <f t="shared" ref="B775" si="399">B774+$A$575</f>
        <v>31.953266847073397</v>
      </c>
      <c r="C775" s="5">
        <f t="shared" si="377"/>
        <v>7.486811963275386E-6</v>
      </c>
      <c r="D775" s="5">
        <f t="shared" si="337"/>
        <v>381251909.24384427</v>
      </c>
      <c r="E775" s="5">
        <f t="shared" si="378"/>
        <v>2854.361355148395</v>
      </c>
      <c r="F775" s="5">
        <f t="shared" si="379"/>
        <v>313679.37010291737</v>
      </c>
      <c r="G775" s="5">
        <f t="shared" si="380"/>
        <v>41897588939.269501</v>
      </c>
      <c r="H775" s="58">
        <f t="shared" si="381"/>
        <v>16270.909938113076</v>
      </c>
      <c r="I775" s="60">
        <f t="shared" si="382"/>
        <v>16255.343841162739</v>
      </c>
      <c r="J775" s="5">
        <f t="shared" si="328"/>
        <v>1.3335276859971739E-3</v>
      </c>
      <c r="K775" s="106">
        <f t="shared" si="383"/>
        <v>16255.342507635054</v>
      </c>
      <c r="L775" s="5">
        <f t="shared" si="384"/>
        <v>313679.34436983365</v>
      </c>
      <c r="M775" s="5">
        <f t="shared" si="385"/>
        <v>16.255342507635053</v>
      </c>
    </row>
    <row r="776" spans="1:13" x14ac:dyDescent="0.25">
      <c r="A776" s="57">
        <v>110</v>
      </c>
      <c r="B776" s="58">
        <f t="shared" ref="B776" si="400">B775+$A$596</f>
        <v>32.246408391331499</v>
      </c>
      <c r="C776" s="5">
        <f t="shared" si="377"/>
        <v>0.29314154425810202</v>
      </c>
      <c r="D776" s="5">
        <f t="shared" si="337"/>
        <v>0</v>
      </c>
      <c r="E776" s="5">
        <f t="shared" si="378"/>
        <v>0</v>
      </c>
      <c r="F776" s="5">
        <f t="shared" si="379"/>
        <v>313679.34436983365</v>
      </c>
      <c r="G776" s="5">
        <f t="shared" si="380"/>
        <v>1070061.0354076894</v>
      </c>
      <c r="H776" s="58">
        <f t="shared" si="381"/>
        <v>16270.909938113076</v>
      </c>
      <c r="I776" s="60">
        <f t="shared" si="382"/>
        <v>16255.342507635054</v>
      </c>
      <c r="J776" s="5">
        <f t="shared" si="328"/>
        <v>0.26387134086590436</v>
      </c>
      <c r="K776" s="106">
        <f t="shared" si="383"/>
        <v>16255.078636294189</v>
      </c>
      <c r="L776" s="5">
        <f t="shared" si="384"/>
        <v>313674.25244456896</v>
      </c>
      <c r="M776" s="5">
        <f t="shared" si="385"/>
        <v>16.25507863629419</v>
      </c>
    </row>
    <row r="777" spans="1:13" x14ac:dyDescent="0.25">
      <c r="A777" s="57"/>
      <c r="B777" s="58">
        <f t="shared" ref="B777" si="401">B776+$A$575</f>
        <v>32.246415878143466</v>
      </c>
      <c r="C777" s="5">
        <f t="shared" si="377"/>
        <v>7.4868119668280997E-6</v>
      </c>
      <c r="D777" s="5">
        <f t="shared" si="337"/>
        <v>381251909.24384427</v>
      </c>
      <c r="E777" s="5">
        <f t="shared" si="378"/>
        <v>2854.3613565028741</v>
      </c>
      <c r="F777" s="5">
        <f t="shared" si="379"/>
        <v>316528.61380107183</v>
      </c>
      <c r="G777" s="5">
        <f t="shared" si="380"/>
        <v>42278157272.216621</v>
      </c>
      <c r="H777" s="58">
        <f t="shared" si="381"/>
        <v>16418.827301252575</v>
      </c>
      <c r="I777" s="60">
        <f t="shared" si="382"/>
        <v>16402.995999433686</v>
      </c>
      <c r="J777" s="5">
        <f t="shared" si="328"/>
        <v>1.3456405178182294E-3</v>
      </c>
      <c r="K777" s="106">
        <f t="shared" si="383"/>
        <v>16402.994653793168</v>
      </c>
      <c r="L777" s="5">
        <f t="shared" si="384"/>
        <v>316528.58783424675</v>
      </c>
      <c r="M777" s="5">
        <f t="shared" si="385"/>
        <v>16.402994653793169</v>
      </c>
    </row>
    <row r="778" spans="1:13" x14ac:dyDescent="0.25">
      <c r="A778" s="57">
        <v>111</v>
      </c>
      <c r="B778" s="58">
        <f t="shared" ref="B778" si="402">B777+$A$596</f>
        <v>32.539557422401572</v>
      </c>
      <c r="C778" s="5">
        <f t="shared" si="377"/>
        <v>0.29314154425810557</v>
      </c>
      <c r="D778" s="5">
        <f t="shared" si="337"/>
        <v>0</v>
      </c>
      <c r="E778" s="5">
        <f t="shared" si="378"/>
        <v>0</v>
      </c>
      <c r="F778" s="5">
        <f t="shared" si="379"/>
        <v>316528.58783424675</v>
      </c>
      <c r="G778" s="5">
        <f t="shared" si="380"/>
        <v>1079780.7203865629</v>
      </c>
      <c r="H778" s="58">
        <f t="shared" si="381"/>
        <v>16418.827301252575</v>
      </c>
      <c r="I778" s="60">
        <f t="shared" si="382"/>
        <v>16402.994653793168</v>
      </c>
      <c r="J778" s="5">
        <f t="shared" si="328"/>
        <v>0.26626816331182918</v>
      </c>
      <c r="K778" s="106">
        <f t="shared" si="383"/>
        <v>16402.728385629856</v>
      </c>
      <c r="L778" s="5">
        <f t="shared" si="384"/>
        <v>316523.44965749932</v>
      </c>
      <c r="M778" s="5">
        <f t="shared" si="385"/>
        <v>16.402728385629857</v>
      </c>
    </row>
    <row r="779" spans="1:13" x14ac:dyDescent="0.25">
      <c r="A779" s="57"/>
      <c r="B779" s="58">
        <f t="shared" ref="B779" si="403">B778+$A$575</f>
        <v>32.539564909213539</v>
      </c>
      <c r="C779" s="5">
        <f t="shared" si="377"/>
        <v>7.4868119668280997E-6</v>
      </c>
      <c r="D779" s="5">
        <f t="shared" si="337"/>
        <v>381251909.24384427</v>
      </c>
      <c r="E779" s="5">
        <f t="shared" si="378"/>
        <v>2854.3613565028741</v>
      </c>
      <c r="F779" s="5">
        <f t="shared" si="379"/>
        <v>319377.81101400219</v>
      </c>
      <c r="G779" s="5">
        <f t="shared" si="380"/>
        <v>42658719416.097664</v>
      </c>
      <c r="H779" s="58">
        <f t="shared" si="381"/>
        <v>16566.744664392074</v>
      </c>
      <c r="I779" s="60">
        <f t="shared" si="382"/>
        <v>16550.645748769351</v>
      </c>
      <c r="J779" s="5">
        <f t="shared" si="328"/>
        <v>1.3577531517028343E-3</v>
      </c>
      <c r="K779" s="106">
        <f t="shared" si="383"/>
        <v>16550.644391016202</v>
      </c>
      <c r="L779" s="5">
        <f t="shared" si="384"/>
        <v>319377.78481343965</v>
      </c>
      <c r="M779" s="5">
        <f t="shared" si="385"/>
        <v>16.550644391016203</v>
      </c>
    </row>
    <row r="780" spans="1:13" x14ac:dyDescent="0.25">
      <c r="A780" s="57">
        <v>112</v>
      </c>
      <c r="B780" s="58">
        <f t="shared" ref="B780" si="404">B779+$A$596</f>
        <v>32.832706453471644</v>
      </c>
      <c r="C780" s="5">
        <f t="shared" si="377"/>
        <v>0.29314154425810557</v>
      </c>
      <c r="D780" s="5">
        <f t="shared" si="337"/>
        <v>0</v>
      </c>
      <c r="E780" s="5">
        <f t="shared" si="378"/>
        <v>0</v>
      </c>
      <c r="F780" s="5">
        <f t="shared" si="379"/>
        <v>319377.78481343965</v>
      </c>
      <c r="G780" s="5">
        <f t="shared" si="380"/>
        <v>1089500.2467894265</v>
      </c>
      <c r="H780" s="58">
        <f t="shared" si="381"/>
        <v>16566.744664392074</v>
      </c>
      <c r="I780" s="60">
        <f t="shared" si="382"/>
        <v>16550.644391016202</v>
      </c>
      <c r="J780" s="5">
        <f t="shared" si="328"/>
        <v>0.26866494665375146</v>
      </c>
      <c r="K780" s="106">
        <f t="shared" si="383"/>
        <v>16550.375726069549</v>
      </c>
      <c r="L780" s="5">
        <f t="shared" si="384"/>
        <v>319372.60038596409</v>
      </c>
      <c r="M780" s="5">
        <f t="shared" si="385"/>
        <v>16.55037572606955</v>
      </c>
    </row>
    <row r="781" spans="1:13" x14ac:dyDescent="0.25">
      <c r="A781" s="57"/>
      <c r="B781" s="58">
        <f t="shared" ref="B781" si="405">B780+$A$575</f>
        <v>32.832713940283611</v>
      </c>
      <c r="C781" s="5">
        <f t="shared" si="377"/>
        <v>7.4868119668280997E-6</v>
      </c>
      <c r="D781" s="5">
        <f t="shared" si="337"/>
        <v>381251909.24384427</v>
      </c>
      <c r="E781" s="5">
        <f t="shared" si="378"/>
        <v>2854.3613565028741</v>
      </c>
      <c r="F781" s="5">
        <f t="shared" si="379"/>
        <v>322226.96174246696</v>
      </c>
      <c r="G781" s="5">
        <f t="shared" si="380"/>
        <v>43039275351.132301</v>
      </c>
      <c r="H781" s="58">
        <f t="shared" si="381"/>
        <v>16714.662027531573</v>
      </c>
      <c r="I781" s="60">
        <f t="shared" si="382"/>
        <v>16698.293089209044</v>
      </c>
      <c r="J781" s="5">
        <f t="shared" si="328"/>
        <v>1.3698655879706121E-3</v>
      </c>
      <c r="K781" s="106">
        <f t="shared" si="383"/>
        <v>16698.291719343455</v>
      </c>
      <c r="L781" s="5">
        <f t="shared" si="384"/>
        <v>322226.93530817068</v>
      </c>
      <c r="M781" s="5">
        <f t="shared" si="385"/>
        <v>16.698291719343455</v>
      </c>
    </row>
    <row r="782" spans="1:13" x14ac:dyDescent="0.25">
      <c r="A782" s="57">
        <v>113</v>
      </c>
      <c r="B782" s="58">
        <f t="shared" ref="B782" si="406">B781+$A$596</f>
        <v>33.125855484541717</v>
      </c>
      <c r="C782" s="5">
        <f t="shared" si="377"/>
        <v>0.29314154425810557</v>
      </c>
      <c r="D782" s="5">
        <f t="shared" si="337"/>
        <v>0</v>
      </c>
      <c r="E782" s="5">
        <f t="shared" si="378"/>
        <v>0</v>
      </c>
      <c r="F782" s="5">
        <f t="shared" si="379"/>
        <v>322226.93530817068</v>
      </c>
      <c r="G782" s="5">
        <f t="shared" si="380"/>
        <v>1099219.6146188546</v>
      </c>
      <c r="H782" s="58">
        <f t="shared" si="381"/>
        <v>16714.662027531573</v>
      </c>
      <c r="I782" s="60">
        <f t="shared" si="382"/>
        <v>16698.291719343455</v>
      </c>
      <c r="J782" s="5">
        <f t="shared" si="328"/>
        <v>0.27106169089231064</v>
      </c>
      <c r="K782" s="106">
        <f t="shared" si="383"/>
        <v>16698.020657652563</v>
      </c>
      <c r="L782" s="5">
        <f t="shared" si="384"/>
        <v>322221.70463072154</v>
      </c>
      <c r="M782" s="5">
        <f t="shared" si="385"/>
        <v>16.698020657652563</v>
      </c>
    </row>
    <row r="783" spans="1:13" x14ac:dyDescent="0.25">
      <c r="A783" s="57"/>
      <c r="B783" s="58">
        <f t="shared" ref="B783" si="407">B782+$A$575</f>
        <v>33.125862971353683</v>
      </c>
      <c r="C783" s="5">
        <f t="shared" si="377"/>
        <v>7.4868119668280997E-6</v>
      </c>
      <c r="D783" s="5">
        <f t="shared" si="337"/>
        <v>381251909.24384427</v>
      </c>
      <c r="E783" s="5">
        <f t="shared" si="378"/>
        <v>2854.3613565028741</v>
      </c>
      <c r="F783" s="5">
        <f t="shared" si="379"/>
        <v>325076.0659872244</v>
      </c>
      <c r="G783" s="5">
        <f t="shared" si="380"/>
        <v>43419825077.421806</v>
      </c>
      <c r="H783" s="58">
        <f t="shared" si="381"/>
        <v>16862.579390671071</v>
      </c>
      <c r="I783" s="60">
        <f t="shared" si="382"/>
        <v>16845.938020792062</v>
      </c>
      <c r="J783" s="5">
        <f t="shared" si="328"/>
        <v>1.3819778266247864E-3</v>
      </c>
      <c r="K783" s="106">
        <f t="shared" si="383"/>
        <v>16845.936638814237</v>
      </c>
      <c r="L783" s="5">
        <f t="shared" si="384"/>
        <v>325076.03931919835</v>
      </c>
      <c r="M783" s="5">
        <f t="shared" si="385"/>
        <v>16.845936638814237</v>
      </c>
    </row>
    <row r="784" spans="1:13" x14ac:dyDescent="0.25">
      <c r="A784" s="57">
        <v>114</v>
      </c>
      <c r="B784" s="58">
        <f t="shared" ref="B784" si="408">B783+$A$596</f>
        <v>33.419004515611789</v>
      </c>
      <c r="C784" s="5">
        <f t="shared" si="377"/>
        <v>0.29314154425810557</v>
      </c>
      <c r="D784" s="5">
        <f t="shared" si="337"/>
        <v>0</v>
      </c>
      <c r="E784" s="5">
        <f t="shared" si="378"/>
        <v>0</v>
      </c>
      <c r="F784" s="5">
        <f t="shared" si="379"/>
        <v>325076.03931919835</v>
      </c>
      <c r="G784" s="5">
        <f t="shared" si="380"/>
        <v>1108938.823877434</v>
      </c>
      <c r="H784" s="58">
        <f t="shared" si="381"/>
        <v>16862.579390671071</v>
      </c>
      <c r="I784" s="60">
        <f t="shared" si="382"/>
        <v>16845.936638814237</v>
      </c>
      <c r="J784" s="5">
        <f t="shared" si="328"/>
        <v>0.27345839602814498</v>
      </c>
      <c r="K784" s="106">
        <f t="shared" si="383"/>
        <v>16845.663180418211</v>
      </c>
      <c r="L784" s="5">
        <f t="shared" si="384"/>
        <v>325070.76239253022</v>
      </c>
      <c r="M784" s="5">
        <f t="shared" si="385"/>
        <v>16.84566318041821</v>
      </c>
    </row>
    <row r="785" spans="1:13" x14ac:dyDescent="0.25">
      <c r="A785" s="57"/>
      <c r="B785" s="58">
        <f t="shared" ref="B785" si="409">B784+$A$575</f>
        <v>33.419012002423756</v>
      </c>
      <c r="C785" s="5">
        <f t="shared" si="377"/>
        <v>7.4868119668280997E-6</v>
      </c>
      <c r="D785" s="5">
        <f t="shared" si="337"/>
        <v>381251909.24384427</v>
      </c>
      <c r="E785" s="5">
        <f t="shared" si="378"/>
        <v>2854.3613565028741</v>
      </c>
      <c r="F785" s="5">
        <f t="shared" si="379"/>
        <v>327925.12374903308</v>
      </c>
      <c r="G785" s="5">
        <f t="shared" si="380"/>
        <v>43800368595.067505</v>
      </c>
      <c r="H785" s="58">
        <f t="shared" si="381"/>
        <v>17010.49675381057</v>
      </c>
      <c r="I785" s="60">
        <f t="shared" si="382"/>
        <v>16993.580543557706</v>
      </c>
      <c r="J785" s="5">
        <f t="shared" si="328"/>
        <v>1.3940898676685818E-3</v>
      </c>
      <c r="K785" s="106">
        <f t="shared" si="383"/>
        <v>16993.579149467838</v>
      </c>
      <c r="L785" s="5">
        <f t="shared" si="384"/>
        <v>327925.09684728086</v>
      </c>
      <c r="M785" s="5">
        <f t="shared" si="385"/>
        <v>16.993579149467838</v>
      </c>
    </row>
    <row r="786" spans="1:13" x14ac:dyDescent="0.25">
      <c r="A786" s="57">
        <v>115</v>
      </c>
      <c r="B786" s="58">
        <f t="shared" ref="B786" si="410">B785+$A$596</f>
        <v>33.712153546681861</v>
      </c>
      <c r="C786" s="5">
        <f t="shared" si="377"/>
        <v>0.29314154425810557</v>
      </c>
      <c r="D786" s="5">
        <f t="shared" si="337"/>
        <v>0</v>
      </c>
      <c r="E786" s="5">
        <f t="shared" si="378"/>
        <v>0</v>
      </c>
      <c r="F786" s="5">
        <f t="shared" si="379"/>
        <v>327925.09684728086</v>
      </c>
      <c r="G786" s="5">
        <f t="shared" si="380"/>
        <v>1118657.8745677515</v>
      </c>
      <c r="H786" s="58">
        <f t="shared" si="381"/>
        <v>17010.49675381057</v>
      </c>
      <c r="I786" s="60">
        <f t="shared" si="382"/>
        <v>16993.579149467834</v>
      </c>
      <c r="J786" s="5">
        <f t="shared" si="328"/>
        <v>0.27585506206189198</v>
      </c>
      <c r="K786" s="106">
        <f t="shared" si="383"/>
        <v>16993.303294405774</v>
      </c>
      <c r="L786" s="5">
        <f t="shared" si="384"/>
        <v>327919.77367214824</v>
      </c>
      <c r="M786" s="5">
        <f t="shared" si="385"/>
        <v>16.993303294405774</v>
      </c>
    </row>
    <row r="787" spans="1:13" x14ac:dyDescent="0.25">
      <c r="A787" s="57"/>
      <c r="B787" s="58">
        <f t="shared" ref="B787" si="411">B786+$A$575</f>
        <v>33.712161033493828</v>
      </c>
      <c r="C787" s="5">
        <f t="shared" si="377"/>
        <v>7.4868119668280997E-6</v>
      </c>
      <c r="D787" s="5">
        <f t="shared" si="337"/>
        <v>381251909.24384427</v>
      </c>
      <c r="E787" s="5">
        <f t="shared" si="378"/>
        <v>2854.3613565028741</v>
      </c>
      <c r="F787" s="5">
        <f t="shared" si="379"/>
        <v>330774.1350286511</v>
      </c>
      <c r="G787" s="5">
        <f t="shared" si="380"/>
        <v>44180905904.170654</v>
      </c>
      <c r="H787" s="58">
        <f t="shared" si="381"/>
        <v>17158.414116950069</v>
      </c>
      <c r="I787" s="60">
        <f t="shared" si="382"/>
        <v>17141.220657545269</v>
      </c>
      <c r="J787" s="5">
        <f t="shared" ref="J787:J850" si="412">2*I787*($C$8/3.1415926)^(1/2)*C787^(1/2)</f>
        <v>1.4062017111052213E-3</v>
      </c>
      <c r="K787" s="106">
        <f t="shared" si="383"/>
        <v>17141.219251343558</v>
      </c>
      <c r="L787" s="5">
        <f t="shared" si="384"/>
        <v>330774.10789317667</v>
      </c>
      <c r="M787" s="5">
        <f t="shared" si="385"/>
        <v>17.141219251343557</v>
      </c>
    </row>
    <row r="788" spans="1:13" x14ac:dyDescent="0.25">
      <c r="A788" s="57">
        <v>116</v>
      </c>
      <c r="B788" s="58">
        <f t="shared" ref="B788" si="413">B787+$A$596</f>
        <v>34.005302577751934</v>
      </c>
      <c r="C788" s="5">
        <f t="shared" si="377"/>
        <v>0.29314154425810557</v>
      </c>
      <c r="D788" s="5">
        <f t="shared" si="337"/>
        <v>0</v>
      </c>
      <c r="E788" s="5">
        <f t="shared" si="378"/>
        <v>0</v>
      </c>
      <c r="F788" s="5">
        <f t="shared" si="379"/>
        <v>330774.10789317667</v>
      </c>
      <c r="G788" s="5">
        <f t="shared" si="380"/>
        <v>1128376.7666923946</v>
      </c>
      <c r="H788" s="58">
        <f t="shared" si="381"/>
        <v>17158.414116950069</v>
      </c>
      <c r="I788" s="60">
        <f t="shared" si="382"/>
        <v>17141.219251343558</v>
      </c>
      <c r="J788" s="5">
        <f t="shared" si="412"/>
        <v>0.27825168899418995</v>
      </c>
      <c r="K788" s="106">
        <f t="shared" si="383"/>
        <v>17140.940999654566</v>
      </c>
      <c r="L788" s="5">
        <f t="shared" si="384"/>
        <v>330768.73847033415</v>
      </c>
      <c r="M788" s="5">
        <f t="shared" si="385"/>
        <v>17.140940999654568</v>
      </c>
    </row>
    <row r="789" spans="1:13" x14ac:dyDescent="0.25">
      <c r="A789" s="57"/>
      <c r="B789" s="58">
        <f t="shared" ref="B789" si="414">B788+$A$575</f>
        <v>34.005310064563901</v>
      </c>
      <c r="C789" s="5">
        <f t="shared" si="377"/>
        <v>7.4868119668280997E-6</v>
      </c>
      <c r="D789" s="5">
        <f t="shared" si="337"/>
        <v>381251909.24384427</v>
      </c>
      <c r="E789" s="5">
        <f t="shared" si="378"/>
        <v>2854.3613565028741</v>
      </c>
      <c r="F789" s="5">
        <f t="shared" si="379"/>
        <v>333623.09982683702</v>
      </c>
      <c r="G789" s="5">
        <f t="shared" si="380"/>
        <v>44561437004.832573</v>
      </c>
      <c r="H789" s="58">
        <f t="shared" si="381"/>
        <v>17306.331480089568</v>
      </c>
      <c r="I789" s="60">
        <f t="shared" si="382"/>
        <v>17288.858362794061</v>
      </c>
      <c r="J789" s="5">
        <f t="shared" si="412"/>
        <v>1.4183133569379302E-3</v>
      </c>
      <c r="K789" s="106">
        <f t="shared" si="383"/>
        <v>17288.856944480704</v>
      </c>
      <c r="L789" s="5">
        <f t="shared" si="384"/>
        <v>333623.07245764416</v>
      </c>
      <c r="M789" s="5">
        <f t="shared" si="385"/>
        <v>17.288856944480703</v>
      </c>
    </row>
    <row r="790" spans="1:13" x14ac:dyDescent="0.25">
      <c r="A790" s="57">
        <v>117</v>
      </c>
      <c r="B790" s="58">
        <f t="shared" ref="B790" si="415">B789+$A$596</f>
        <v>34.298451608822006</v>
      </c>
      <c r="C790" s="5">
        <f t="shared" si="377"/>
        <v>0.29314154425810557</v>
      </c>
      <c r="D790" s="5">
        <f t="shared" si="337"/>
        <v>0</v>
      </c>
      <c r="E790" s="5">
        <f t="shared" si="378"/>
        <v>0</v>
      </c>
      <c r="F790" s="5">
        <f t="shared" si="379"/>
        <v>333623.07245764416</v>
      </c>
      <c r="G790" s="5">
        <f t="shared" si="380"/>
        <v>1138095.5002539502</v>
      </c>
      <c r="H790" s="58">
        <f t="shared" si="381"/>
        <v>17306.331480089568</v>
      </c>
      <c r="I790" s="60">
        <f t="shared" si="382"/>
        <v>17288.856944480704</v>
      </c>
      <c r="J790" s="5">
        <f t="shared" si="412"/>
        <v>0.28064827682567672</v>
      </c>
      <c r="K790" s="106">
        <f t="shared" si="383"/>
        <v>17288.576296203879</v>
      </c>
      <c r="L790" s="5">
        <f t="shared" si="384"/>
        <v>333617.65678784624</v>
      </c>
      <c r="M790" s="5">
        <f t="shared" si="385"/>
        <v>17.288576296203878</v>
      </c>
    </row>
    <row r="791" spans="1:13" x14ac:dyDescent="0.25">
      <c r="A791" s="57"/>
      <c r="B791" s="58">
        <f t="shared" ref="B791" si="416">B790+$A$575</f>
        <v>34.298459095633973</v>
      </c>
      <c r="C791" s="5">
        <f t="shared" si="377"/>
        <v>7.4868119668280997E-6</v>
      </c>
      <c r="D791" s="5">
        <f t="shared" si="337"/>
        <v>381251909.24384427</v>
      </c>
      <c r="E791" s="5">
        <f t="shared" si="378"/>
        <v>2854.3613565028741</v>
      </c>
      <c r="F791" s="5">
        <f t="shared" si="379"/>
        <v>336472.0181443491</v>
      </c>
      <c r="G791" s="5">
        <f t="shared" si="380"/>
        <v>44941961897.154541</v>
      </c>
      <c r="H791" s="58">
        <f t="shared" si="381"/>
        <v>17454.248843229067</v>
      </c>
      <c r="I791" s="60">
        <f t="shared" si="382"/>
        <v>17436.493659343374</v>
      </c>
      <c r="J791" s="5">
        <f t="shared" si="412"/>
        <v>1.4304248051699314E-3</v>
      </c>
      <c r="K791" s="106">
        <f t="shared" si="383"/>
        <v>17436.492228918571</v>
      </c>
      <c r="L791" s="5">
        <f t="shared" si="384"/>
        <v>336471.99054144166</v>
      </c>
      <c r="M791" s="5">
        <f t="shared" si="385"/>
        <v>17.436492228918571</v>
      </c>
    </row>
    <row r="792" spans="1:13" x14ac:dyDescent="0.25">
      <c r="A792" s="57">
        <v>118</v>
      </c>
      <c r="B792" s="58">
        <f t="shared" ref="B792" si="417">B791+$A$596</f>
        <v>34.591600639892079</v>
      </c>
      <c r="C792" s="5">
        <f t="shared" si="377"/>
        <v>0.29314154425810557</v>
      </c>
      <c r="D792" s="5">
        <f t="shared" si="337"/>
        <v>0</v>
      </c>
      <c r="E792" s="5">
        <f t="shared" si="378"/>
        <v>0</v>
      </c>
      <c r="F792" s="5">
        <f t="shared" si="379"/>
        <v>336471.99054144166</v>
      </c>
      <c r="G792" s="5">
        <f t="shared" si="380"/>
        <v>1147814.0752550054</v>
      </c>
      <c r="H792" s="58">
        <f t="shared" si="381"/>
        <v>17454.248843229067</v>
      </c>
      <c r="I792" s="60">
        <f t="shared" si="382"/>
        <v>17436.492228918571</v>
      </c>
      <c r="J792" s="5">
        <f t="shared" si="412"/>
        <v>0.28304482555699018</v>
      </c>
      <c r="K792" s="106">
        <f t="shared" si="383"/>
        <v>17436.209184093015</v>
      </c>
      <c r="L792" s="5">
        <f t="shared" si="384"/>
        <v>336466.52862544294</v>
      </c>
      <c r="M792" s="5">
        <f t="shared" si="385"/>
        <v>17.436209184093016</v>
      </c>
    </row>
    <row r="793" spans="1:13" x14ac:dyDescent="0.25">
      <c r="A793" s="57"/>
      <c r="B793" s="58">
        <f t="shared" ref="B793" si="418">B792+$A$575</f>
        <v>34.591608126704045</v>
      </c>
      <c r="C793" s="5">
        <f t="shared" si="377"/>
        <v>7.4868119668280997E-6</v>
      </c>
      <c r="D793" s="5">
        <f t="shared" si="337"/>
        <v>381251909.24384427</v>
      </c>
      <c r="E793" s="5">
        <f t="shared" si="378"/>
        <v>2854.3613565028741</v>
      </c>
      <c r="F793" s="5">
        <f t="shared" si="379"/>
        <v>339320.8899819458</v>
      </c>
      <c r="G793" s="5">
        <f t="shared" si="380"/>
        <v>45322480581.237862</v>
      </c>
      <c r="H793" s="58">
        <f t="shared" si="381"/>
        <v>17602.166206368565</v>
      </c>
      <c r="I793" s="60">
        <f t="shared" si="382"/>
        <v>17584.12654723251</v>
      </c>
      <c r="J793" s="5">
        <f t="shared" si="412"/>
        <v>1.4425360558044495E-3</v>
      </c>
      <c r="K793" s="106">
        <f t="shared" si="383"/>
        <v>17584.125104696453</v>
      </c>
      <c r="L793" s="5">
        <f t="shared" si="384"/>
        <v>339320.8621453275</v>
      </c>
      <c r="M793" s="5">
        <f t="shared" si="385"/>
        <v>17.584125104696454</v>
      </c>
    </row>
    <row r="794" spans="1:13" x14ac:dyDescent="0.25">
      <c r="A794" s="57">
        <v>119</v>
      </c>
      <c r="B794" s="58">
        <f t="shared" ref="B794" si="419">B793+$A$596</f>
        <v>34.884749670962151</v>
      </c>
      <c r="C794" s="5">
        <f t="shared" si="377"/>
        <v>0.29314154425810557</v>
      </c>
      <c r="D794" s="5">
        <f t="shared" si="337"/>
        <v>0</v>
      </c>
      <c r="E794" s="5">
        <f t="shared" si="378"/>
        <v>0</v>
      </c>
      <c r="F794" s="5">
        <f t="shared" si="379"/>
        <v>339320.8621453275</v>
      </c>
      <c r="G794" s="5">
        <f t="shared" si="380"/>
        <v>1157532.4916981468</v>
      </c>
      <c r="H794" s="58">
        <f t="shared" si="381"/>
        <v>17602.166206368565</v>
      </c>
      <c r="I794" s="60">
        <f t="shared" si="382"/>
        <v>17584.125104696453</v>
      </c>
      <c r="J794" s="5">
        <f t="shared" si="412"/>
        <v>0.28544133518876835</v>
      </c>
      <c r="K794" s="106">
        <f t="shared" si="383"/>
        <v>17583.839663361265</v>
      </c>
      <c r="L794" s="5">
        <f t="shared" si="384"/>
        <v>339315.35398388235</v>
      </c>
      <c r="M794" s="5">
        <f t="shared" si="385"/>
        <v>17.583839663361264</v>
      </c>
    </row>
    <row r="795" spans="1:13" x14ac:dyDescent="0.25">
      <c r="A795" s="57"/>
      <c r="B795" s="58">
        <f t="shared" ref="B795" si="420">B794+$A$575</f>
        <v>34.884757157774118</v>
      </c>
      <c r="C795" s="5">
        <f t="shared" si="377"/>
        <v>7.4868119668280997E-6</v>
      </c>
      <c r="D795" s="5">
        <f t="shared" ref="D795:D858" si="421">D793</f>
        <v>381251909.24384427</v>
      </c>
      <c r="E795" s="5">
        <f t="shared" si="378"/>
        <v>2854.3613565028741</v>
      </c>
      <c r="F795" s="5">
        <f t="shared" si="379"/>
        <v>342169.71534038521</v>
      </c>
      <c r="G795" s="5">
        <f t="shared" si="380"/>
        <v>45702993057.1838</v>
      </c>
      <c r="H795" s="58">
        <f t="shared" si="381"/>
        <v>17750.083569508064</v>
      </c>
      <c r="I795" s="60">
        <f t="shared" si="382"/>
        <v>17731.757026500763</v>
      </c>
      <c r="J795" s="5">
        <f t="shared" si="412"/>
        <v>1.4546471088447079E-3</v>
      </c>
      <c r="K795" s="106">
        <f t="shared" si="383"/>
        <v>17731.755571853653</v>
      </c>
      <c r="L795" s="5">
        <f t="shared" si="384"/>
        <v>342169.68727005995</v>
      </c>
      <c r="M795" s="5">
        <f t="shared" si="385"/>
        <v>17.731755571853654</v>
      </c>
    </row>
    <row r="796" spans="1:13" x14ac:dyDescent="0.25">
      <c r="A796" s="57">
        <v>120</v>
      </c>
      <c r="B796" s="58">
        <f t="shared" ref="B796" si="422">B795+$A$596</f>
        <v>35.177898702032223</v>
      </c>
      <c r="C796" s="5">
        <f t="shared" si="377"/>
        <v>0.29314154425810557</v>
      </c>
      <c r="D796" s="5">
        <f t="shared" si="421"/>
        <v>0</v>
      </c>
      <c r="E796" s="5">
        <f t="shared" si="378"/>
        <v>0</v>
      </c>
      <c r="F796" s="5">
        <f t="shared" si="379"/>
        <v>342169.68727005995</v>
      </c>
      <c r="G796" s="5">
        <f t="shared" si="380"/>
        <v>1167250.7495859612</v>
      </c>
      <c r="H796" s="58">
        <f t="shared" si="381"/>
        <v>17750.083569508064</v>
      </c>
      <c r="I796" s="60">
        <f t="shared" si="382"/>
        <v>17731.755571853653</v>
      </c>
      <c r="J796" s="5">
        <f t="shared" si="412"/>
        <v>0.28783780572164902</v>
      </c>
      <c r="K796" s="106">
        <f t="shared" si="383"/>
        <v>17731.467734047932</v>
      </c>
      <c r="L796" s="5">
        <f t="shared" si="384"/>
        <v>342164.13286392292</v>
      </c>
      <c r="M796" s="5">
        <f t="shared" si="385"/>
        <v>17.731467734047932</v>
      </c>
    </row>
    <row r="797" spans="1:13" x14ac:dyDescent="0.25">
      <c r="A797" s="57"/>
      <c r="B797" s="58">
        <f t="shared" ref="B797" si="423">B796+$A$575</f>
        <v>35.17790618884419</v>
      </c>
      <c r="C797" s="5">
        <f t="shared" si="377"/>
        <v>7.4868119668280997E-6</v>
      </c>
      <c r="D797" s="5">
        <f t="shared" si="421"/>
        <v>381251909.24384427</v>
      </c>
      <c r="E797" s="5">
        <f t="shared" si="378"/>
        <v>2854.3613565028741</v>
      </c>
      <c r="F797" s="5">
        <f t="shared" si="379"/>
        <v>345018.49422042578</v>
      </c>
      <c r="G797" s="5">
        <f t="shared" si="380"/>
        <v>46083499325.093651</v>
      </c>
      <c r="H797" s="58">
        <f t="shared" si="381"/>
        <v>17898.000932647563</v>
      </c>
      <c r="I797" s="60">
        <f t="shared" si="382"/>
        <v>17879.385097187427</v>
      </c>
      <c r="J797" s="5">
        <f t="shared" si="412"/>
        <v>1.4667579642939296E-3</v>
      </c>
      <c r="K797" s="106">
        <f t="shared" si="383"/>
        <v>17879.383630429464</v>
      </c>
      <c r="L797" s="5">
        <f t="shared" si="384"/>
        <v>345018.46591639734</v>
      </c>
      <c r="M797" s="5">
        <f t="shared" si="385"/>
        <v>17.879383630429466</v>
      </c>
    </row>
    <row r="798" spans="1:13" x14ac:dyDescent="0.25">
      <c r="A798" s="57">
        <v>121</v>
      </c>
      <c r="B798" s="58">
        <f t="shared" ref="B798" si="424">B797+$A$596</f>
        <v>35.471047733102296</v>
      </c>
      <c r="C798" s="5">
        <f t="shared" si="377"/>
        <v>0.29314154425810557</v>
      </c>
      <c r="D798" s="5">
        <f t="shared" si="421"/>
        <v>0</v>
      </c>
      <c r="E798" s="5">
        <f t="shared" si="378"/>
        <v>0</v>
      </c>
      <c r="F798" s="5">
        <f t="shared" si="379"/>
        <v>345018.46591639734</v>
      </c>
      <c r="G798" s="5">
        <f t="shared" si="380"/>
        <v>1176968.8489210356</v>
      </c>
      <c r="H798" s="58">
        <f t="shared" si="381"/>
        <v>17898.000932647563</v>
      </c>
      <c r="I798" s="60">
        <f t="shared" si="382"/>
        <v>17879.38363042946</v>
      </c>
      <c r="J798" s="5">
        <f t="shared" si="412"/>
        <v>0.29023423715627011</v>
      </c>
      <c r="K798" s="106">
        <f t="shared" si="383"/>
        <v>17879.093396192304</v>
      </c>
      <c r="L798" s="5">
        <f t="shared" si="384"/>
        <v>345012.86526632291</v>
      </c>
      <c r="M798" s="5">
        <f t="shared" si="385"/>
        <v>17.879093396192303</v>
      </c>
    </row>
    <row r="799" spans="1:13" x14ac:dyDescent="0.25">
      <c r="A799" s="57"/>
      <c r="B799" s="58">
        <f t="shared" ref="B799" si="425">B798+$A$575</f>
        <v>35.471055219914263</v>
      </c>
      <c r="C799" s="5">
        <f t="shared" si="377"/>
        <v>7.4868119668280997E-6</v>
      </c>
      <c r="D799" s="5">
        <f t="shared" si="421"/>
        <v>381251909.24384427</v>
      </c>
      <c r="E799" s="5">
        <f t="shared" si="378"/>
        <v>2854.3613565028741</v>
      </c>
      <c r="F799" s="5">
        <f t="shared" si="379"/>
        <v>347867.22662282578</v>
      </c>
      <c r="G799" s="5">
        <f t="shared" si="380"/>
        <v>46463999385.068695</v>
      </c>
      <c r="H799" s="58">
        <f t="shared" si="381"/>
        <v>18045.918295787062</v>
      </c>
      <c r="I799" s="60">
        <f t="shared" si="382"/>
        <v>18027.010759331799</v>
      </c>
      <c r="J799" s="5">
        <f t="shared" si="412"/>
        <v>1.4788686221553393E-3</v>
      </c>
      <c r="K799" s="106">
        <f t="shared" si="383"/>
        <v>18027.009280463175</v>
      </c>
      <c r="L799" s="5">
        <f t="shared" si="384"/>
        <v>347867.19808509789</v>
      </c>
      <c r="M799" s="5">
        <f t="shared" si="385"/>
        <v>18.027009280463176</v>
      </c>
    </row>
    <row r="800" spans="1:13" x14ac:dyDescent="0.25">
      <c r="A800" s="57">
        <v>122</v>
      </c>
      <c r="B800" s="58">
        <f t="shared" ref="B800" si="426">B799+$A$596</f>
        <v>35.764196764172368</v>
      </c>
      <c r="C800" s="5">
        <f t="shared" si="377"/>
        <v>0.29314154425810557</v>
      </c>
      <c r="D800" s="5">
        <f t="shared" si="421"/>
        <v>0</v>
      </c>
      <c r="E800" s="5">
        <f t="shared" si="378"/>
        <v>0</v>
      </c>
      <c r="F800" s="5">
        <f t="shared" si="379"/>
        <v>347867.19808509789</v>
      </c>
      <c r="G800" s="5">
        <f t="shared" si="380"/>
        <v>1186686.7897059566</v>
      </c>
      <c r="H800" s="58">
        <f t="shared" si="381"/>
        <v>18045.918295787062</v>
      </c>
      <c r="I800" s="60">
        <f t="shared" si="382"/>
        <v>18027.009280463175</v>
      </c>
      <c r="J800" s="5">
        <f t="shared" si="412"/>
        <v>0.29263062949326951</v>
      </c>
      <c r="K800" s="106">
        <f t="shared" si="383"/>
        <v>18026.716649833681</v>
      </c>
      <c r="L800" s="5">
        <f t="shared" si="384"/>
        <v>347861.55119184055</v>
      </c>
      <c r="M800" s="5">
        <f t="shared" si="385"/>
        <v>18.026716649833681</v>
      </c>
    </row>
    <row r="801" spans="1:13" x14ac:dyDescent="0.25">
      <c r="A801" s="57"/>
      <c r="B801" s="58">
        <f t="shared" ref="B801" si="427">B800+$A$575</f>
        <v>35.764204250984335</v>
      </c>
      <c r="C801" s="5">
        <f t="shared" si="377"/>
        <v>7.4868119668280997E-6</v>
      </c>
      <c r="D801" s="5">
        <f t="shared" si="421"/>
        <v>381251909.24384427</v>
      </c>
      <c r="E801" s="5">
        <f t="shared" si="378"/>
        <v>2854.3613565028741</v>
      </c>
      <c r="F801" s="5">
        <f t="shared" si="379"/>
        <v>350715.91254834342</v>
      </c>
      <c r="G801" s="5">
        <f t="shared" si="380"/>
        <v>46844493237.210213</v>
      </c>
      <c r="H801" s="58">
        <f t="shared" si="381"/>
        <v>18193.83565892656</v>
      </c>
      <c r="I801" s="60">
        <f t="shared" si="382"/>
        <v>18174.634012973176</v>
      </c>
      <c r="J801" s="5">
        <f t="shared" si="412"/>
        <v>1.4909790824321602E-3</v>
      </c>
      <c r="K801" s="106">
        <f t="shared" si="383"/>
        <v>18174.632521994095</v>
      </c>
      <c r="L801" s="5">
        <f t="shared" si="384"/>
        <v>350715.88377692009</v>
      </c>
      <c r="M801" s="5">
        <f t="shared" si="385"/>
        <v>18.174632521994095</v>
      </c>
    </row>
    <row r="802" spans="1:13" x14ac:dyDescent="0.25">
      <c r="A802" s="57">
        <v>123</v>
      </c>
      <c r="B802" s="58">
        <f t="shared" ref="B802" si="428">B801+$A$596</f>
        <v>36.057345795242441</v>
      </c>
      <c r="C802" s="5">
        <f t="shared" si="377"/>
        <v>0.29314154425810557</v>
      </c>
      <c r="D802" s="5">
        <f t="shared" si="421"/>
        <v>0</v>
      </c>
      <c r="E802" s="5">
        <f t="shared" si="378"/>
        <v>0</v>
      </c>
      <c r="F802" s="5">
        <f t="shared" si="379"/>
        <v>350715.88377692009</v>
      </c>
      <c r="G802" s="5">
        <f t="shared" si="380"/>
        <v>1196404.5719433115</v>
      </c>
      <c r="H802" s="58">
        <f t="shared" si="381"/>
        <v>18193.83565892656</v>
      </c>
      <c r="I802" s="60">
        <f t="shared" si="382"/>
        <v>18174.632521994095</v>
      </c>
      <c r="J802" s="5">
        <f t="shared" si="412"/>
        <v>0.29502698273328515</v>
      </c>
      <c r="K802" s="106">
        <f t="shared" si="383"/>
        <v>18174.337495011361</v>
      </c>
      <c r="L802" s="5">
        <f t="shared" si="384"/>
        <v>350710.19064123422</v>
      </c>
      <c r="M802" s="5">
        <f t="shared" si="385"/>
        <v>18.174337495011361</v>
      </c>
    </row>
    <row r="803" spans="1:13" x14ac:dyDescent="0.25">
      <c r="A803" s="57"/>
      <c r="B803" s="58">
        <f t="shared" ref="B803" si="429">B802+$A$575</f>
        <v>36.057353282054407</v>
      </c>
      <c r="C803" s="5">
        <f t="shared" si="377"/>
        <v>7.4868119668280997E-6</v>
      </c>
      <c r="D803" s="5">
        <f t="shared" si="421"/>
        <v>381251909.24384427</v>
      </c>
      <c r="E803" s="5">
        <f t="shared" si="378"/>
        <v>2854.3613565028741</v>
      </c>
      <c r="F803" s="5">
        <f t="shared" si="379"/>
        <v>353564.55199773709</v>
      </c>
      <c r="G803" s="5">
        <f t="shared" si="380"/>
        <v>47224980881.619499</v>
      </c>
      <c r="H803" s="58">
        <f t="shared" si="381"/>
        <v>18341.753022066059</v>
      </c>
      <c r="I803" s="60">
        <f t="shared" si="382"/>
        <v>18322.254858150856</v>
      </c>
      <c r="J803" s="5">
        <f t="shared" si="412"/>
        <v>1.5030893451276164E-3</v>
      </c>
      <c r="K803" s="106">
        <f t="shared" si="383"/>
        <v>18322.253355061512</v>
      </c>
      <c r="L803" s="5">
        <f t="shared" si="384"/>
        <v>353564.52299262199</v>
      </c>
      <c r="M803" s="5">
        <f t="shared" si="385"/>
        <v>18.322253355061513</v>
      </c>
    </row>
    <row r="804" spans="1:13" x14ac:dyDescent="0.25">
      <c r="A804" s="57">
        <v>124</v>
      </c>
      <c r="B804" s="58">
        <f t="shared" ref="B804" si="430">B803+$A$596</f>
        <v>36.350494826312513</v>
      </c>
      <c r="C804" s="5">
        <f t="shared" si="377"/>
        <v>0.29314154425810557</v>
      </c>
      <c r="D804" s="5">
        <f t="shared" si="421"/>
        <v>0</v>
      </c>
      <c r="E804" s="5">
        <f t="shared" si="378"/>
        <v>0</v>
      </c>
      <c r="F804" s="5">
        <f t="shared" si="379"/>
        <v>353564.52299262199</v>
      </c>
      <c r="G804" s="5">
        <f t="shared" si="380"/>
        <v>1206122.1956356862</v>
      </c>
      <c r="H804" s="58">
        <f t="shared" si="381"/>
        <v>18341.753022066059</v>
      </c>
      <c r="I804" s="60">
        <f t="shared" si="382"/>
        <v>18322.253355061512</v>
      </c>
      <c r="J804" s="5">
        <f t="shared" si="412"/>
        <v>0.29742329687695485</v>
      </c>
      <c r="K804" s="106">
        <f t="shared" si="383"/>
        <v>18321.955931764634</v>
      </c>
      <c r="L804" s="5">
        <f t="shared" si="384"/>
        <v>353558.78361526219</v>
      </c>
      <c r="M804" s="5">
        <f t="shared" si="385"/>
        <v>18.321955931764634</v>
      </c>
    </row>
    <row r="805" spans="1:13" x14ac:dyDescent="0.25">
      <c r="A805" s="57"/>
      <c r="B805" s="58">
        <f t="shared" ref="B805" si="431">B804+$A$575</f>
        <v>36.35050231312448</v>
      </c>
      <c r="C805" s="5">
        <f t="shared" si="377"/>
        <v>7.4868119668280997E-6</v>
      </c>
      <c r="D805" s="5">
        <f t="shared" si="421"/>
        <v>381251909.24384427</v>
      </c>
      <c r="E805" s="5">
        <f t="shared" si="378"/>
        <v>2854.3613565028741</v>
      </c>
      <c r="F805" s="5">
        <f t="shared" si="379"/>
        <v>356413.14497176505</v>
      </c>
      <c r="G805" s="5">
        <f t="shared" si="380"/>
        <v>47605462318.397835</v>
      </c>
      <c r="H805" s="58">
        <f t="shared" si="381"/>
        <v>18489.670385205558</v>
      </c>
      <c r="I805" s="60">
        <f t="shared" si="382"/>
        <v>18469.873294904133</v>
      </c>
      <c r="J805" s="5">
        <f t="shared" si="412"/>
        <v>1.5151994102449312E-3</v>
      </c>
      <c r="K805" s="106">
        <f t="shared" si="383"/>
        <v>18469.871779704725</v>
      </c>
      <c r="L805" s="5">
        <f t="shared" si="384"/>
        <v>356413.11573296209</v>
      </c>
      <c r="M805" s="5">
        <f t="shared" si="385"/>
        <v>18.469871779704725</v>
      </c>
    </row>
    <row r="806" spans="1:13" x14ac:dyDescent="0.25">
      <c r="A806" s="57">
        <v>125</v>
      </c>
      <c r="B806" s="58">
        <f t="shared" ref="B806" si="432">B805+$A$596</f>
        <v>36.643643857382585</v>
      </c>
      <c r="C806" s="5">
        <f t="shared" si="377"/>
        <v>0.29314154425810557</v>
      </c>
      <c r="D806" s="5">
        <f t="shared" si="421"/>
        <v>0</v>
      </c>
      <c r="E806" s="5">
        <f t="shared" si="378"/>
        <v>0</v>
      </c>
      <c r="F806" s="5">
        <f t="shared" si="379"/>
        <v>356413.11573296209</v>
      </c>
      <c r="G806" s="5">
        <f t="shared" si="380"/>
        <v>1215839.6607856685</v>
      </c>
      <c r="H806" s="58">
        <f t="shared" si="381"/>
        <v>18489.670385205558</v>
      </c>
      <c r="I806" s="60">
        <f t="shared" si="382"/>
        <v>18469.871779704725</v>
      </c>
      <c r="J806" s="5">
        <f t="shared" si="412"/>
        <v>0.29981957192491659</v>
      </c>
      <c r="K806" s="106">
        <f t="shared" si="383"/>
        <v>18469.571960132798</v>
      </c>
      <c r="L806" s="5">
        <f t="shared" si="384"/>
        <v>356407.33011468267</v>
      </c>
      <c r="M806" s="5">
        <f t="shared" si="385"/>
        <v>18.4695719601328</v>
      </c>
    </row>
    <row r="807" spans="1:13" x14ac:dyDescent="0.25">
      <c r="A807" s="57"/>
      <c r="B807" s="58">
        <f t="shared" ref="B807" si="433">B806+$A$575</f>
        <v>36.643651344194552</v>
      </c>
      <c r="C807" s="5">
        <f t="shared" si="377"/>
        <v>7.4868119668280997E-6</v>
      </c>
      <c r="D807" s="5">
        <f t="shared" si="421"/>
        <v>381251909.24384427</v>
      </c>
      <c r="E807" s="5">
        <f t="shared" si="378"/>
        <v>2854.3613565028741</v>
      </c>
      <c r="F807" s="5">
        <f t="shared" si="379"/>
        <v>359261.69147118554</v>
      </c>
      <c r="G807" s="5">
        <f t="shared" si="380"/>
        <v>47985937547.646484</v>
      </c>
      <c r="H807" s="58">
        <f t="shared" si="381"/>
        <v>18637.587748345057</v>
      </c>
      <c r="I807" s="60">
        <f t="shared" si="382"/>
        <v>18617.489323272297</v>
      </c>
      <c r="J807" s="5">
        <f t="shared" si="412"/>
        <v>1.527309277787328E-3</v>
      </c>
      <c r="K807" s="106">
        <f t="shared" si="383"/>
        <v>18617.487795963018</v>
      </c>
      <c r="L807" s="5">
        <f t="shared" si="384"/>
        <v>359261.66199869837</v>
      </c>
      <c r="M807" s="5">
        <f t="shared" si="385"/>
        <v>18.617487795963019</v>
      </c>
    </row>
    <row r="808" spans="1:13" x14ac:dyDescent="0.25">
      <c r="A808" s="57">
        <v>126</v>
      </c>
      <c r="B808" s="58">
        <f t="shared" ref="B808" si="434">B807+$A$596</f>
        <v>36.936792888452658</v>
      </c>
      <c r="C808" s="5">
        <f t="shared" si="377"/>
        <v>0.29314154425810557</v>
      </c>
      <c r="D808" s="5">
        <f t="shared" si="421"/>
        <v>0</v>
      </c>
      <c r="E808" s="5">
        <f t="shared" si="378"/>
        <v>0</v>
      </c>
      <c r="F808" s="5">
        <f t="shared" si="379"/>
        <v>359261.66199869837</v>
      </c>
      <c r="G808" s="5">
        <f t="shared" si="380"/>
        <v>1225556.9673958437</v>
      </c>
      <c r="H808" s="58">
        <f t="shared" si="381"/>
        <v>18637.587748345057</v>
      </c>
      <c r="I808" s="60">
        <f t="shared" si="382"/>
        <v>18617.487795963018</v>
      </c>
      <c r="J808" s="5">
        <f t="shared" si="412"/>
        <v>0.302215807877808</v>
      </c>
      <c r="K808" s="106">
        <f t="shared" si="383"/>
        <v>18617.185580155139</v>
      </c>
      <c r="L808" s="5">
        <f t="shared" si="384"/>
        <v>359255.83014025376</v>
      </c>
      <c r="M808" s="5">
        <f t="shared" si="385"/>
        <v>18.617185580155141</v>
      </c>
    </row>
    <row r="809" spans="1:13" x14ac:dyDescent="0.25">
      <c r="A809" s="57"/>
      <c r="B809" s="58">
        <f t="shared" ref="B809" si="435">B808+$A$575</f>
        <v>36.936800375264625</v>
      </c>
      <c r="C809" s="5">
        <f t="shared" si="377"/>
        <v>7.4868119668280997E-6</v>
      </c>
      <c r="D809" s="5">
        <f t="shared" si="421"/>
        <v>381251909.24384427</v>
      </c>
      <c r="E809" s="5">
        <f t="shared" si="378"/>
        <v>2854.3613565028741</v>
      </c>
      <c r="F809" s="5">
        <f t="shared" si="379"/>
        <v>362110.19149675663</v>
      </c>
      <c r="G809" s="5">
        <f t="shared" si="380"/>
        <v>48366406569.466713</v>
      </c>
      <c r="H809" s="58">
        <f t="shared" si="381"/>
        <v>18785.505111484556</v>
      </c>
      <c r="I809" s="60">
        <f t="shared" si="382"/>
        <v>18765.102943294638</v>
      </c>
      <c r="J809" s="5">
        <f t="shared" si="412"/>
        <v>1.5394189477580299E-3</v>
      </c>
      <c r="K809" s="106">
        <f t="shared" si="383"/>
        <v>18765.101403875691</v>
      </c>
      <c r="L809" s="5">
        <f t="shared" si="384"/>
        <v>362110.16179058922</v>
      </c>
      <c r="M809" s="5">
        <f t="shared" si="385"/>
        <v>18.76510140387569</v>
      </c>
    </row>
    <row r="810" spans="1:13" x14ac:dyDescent="0.25">
      <c r="A810" s="57">
        <v>127</v>
      </c>
      <c r="B810" s="58">
        <f t="shared" ref="B810" si="436">B809+$A$596</f>
        <v>37.22994191952273</v>
      </c>
      <c r="C810" s="5">
        <f t="shared" si="377"/>
        <v>0.29314154425810557</v>
      </c>
      <c r="D810" s="5">
        <f t="shared" si="421"/>
        <v>0</v>
      </c>
      <c r="E810" s="5">
        <f t="shared" si="378"/>
        <v>0</v>
      </c>
      <c r="F810" s="5">
        <f t="shared" si="379"/>
        <v>362110.16179058922</v>
      </c>
      <c r="G810" s="5">
        <f t="shared" si="380"/>
        <v>1235274.1154687991</v>
      </c>
      <c r="H810" s="58">
        <f t="shared" si="381"/>
        <v>18785.505111484556</v>
      </c>
      <c r="I810" s="60">
        <f t="shared" si="382"/>
        <v>18765.101403875691</v>
      </c>
      <c r="J810" s="5">
        <f t="shared" si="412"/>
        <v>0.30461200473626709</v>
      </c>
      <c r="K810" s="106">
        <f t="shared" si="383"/>
        <v>18764.796791870955</v>
      </c>
      <c r="L810" s="5">
        <f t="shared" si="384"/>
        <v>362104.28369273379</v>
      </c>
      <c r="M810" s="5">
        <f t="shared" si="385"/>
        <v>18.764796791870953</v>
      </c>
    </row>
    <row r="811" spans="1:13" x14ac:dyDescent="0.25">
      <c r="A811" s="57"/>
      <c r="B811" s="58">
        <f t="shared" ref="B811" si="437">B810+$A$575</f>
        <v>37.229949406334697</v>
      </c>
      <c r="C811" s="5">
        <f t="shared" si="377"/>
        <v>7.4868119668280997E-6</v>
      </c>
      <c r="D811" s="5">
        <f t="shared" si="421"/>
        <v>381251909.24384427</v>
      </c>
      <c r="E811" s="5">
        <f t="shared" si="378"/>
        <v>2854.3613565028741</v>
      </c>
      <c r="F811" s="5">
        <f t="shared" si="379"/>
        <v>364958.64504923666</v>
      </c>
      <c r="G811" s="5">
        <f t="shared" si="380"/>
        <v>48746869383.959816</v>
      </c>
      <c r="H811" s="58">
        <f t="shared" si="381"/>
        <v>18933.422474624054</v>
      </c>
      <c r="I811" s="60">
        <f t="shared" si="382"/>
        <v>18912.71415501045</v>
      </c>
      <c r="J811" s="5">
        <f t="shared" si="412"/>
        <v>1.5515284201602605E-3</v>
      </c>
      <c r="K811" s="106">
        <f t="shared" si="383"/>
        <v>18912.712603482028</v>
      </c>
      <c r="L811" s="5">
        <f t="shared" si="384"/>
        <v>364958.61510939273</v>
      </c>
      <c r="M811" s="5">
        <f t="shared" si="385"/>
        <v>18.912712603482028</v>
      </c>
    </row>
    <row r="812" spans="1:13" x14ac:dyDescent="0.25">
      <c r="A812" s="57">
        <v>128</v>
      </c>
      <c r="B812" s="58">
        <f t="shared" ref="B812" si="438">B811+$A$596</f>
        <v>37.523090950592803</v>
      </c>
      <c r="C812" s="5">
        <f t="shared" si="377"/>
        <v>0.29314154425810557</v>
      </c>
      <c r="D812" s="5">
        <f t="shared" si="421"/>
        <v>0</v>
      </c>
      <c r="E812" s="5">
        <f t="shared" si="378"/>
        <v>0</v>
      </c>
      <c r="F812" s="5">
        <f t="shared" si="379"/>
        <v>364958.61510939273</v>
      </c>
      <c r="G812" s="5">
        <f t="shared" si="380"/>
        <v>1244991.1050071211</v>
      </c>
      <c r="H812" s="58">
        <f t="shared" si="381"/>
        <v>18933.422474624054</v>
      </c>
      <c r="I812" s="60">
        <f t="shared" si="382"/>
        <v>18912.712603482028</v>
      </c>
      <c r="J812" s="5">
        <f t="shared" si="412"/>
        <v>0.30700816250093149</v>
      </c>
      <c r="K812" s="106">
        <f t="shared" si="383"/>
        <v>18912.405595319527</v>
      </c>
      <c r="L812" s="5">
        <f t="shared" si="384"/>
        <v>364952.69077288092</v>
      </c>
      <c r="M812" s="5">
        <f t="shared" si="385"/>
        <v>18.912405595319527</v>
      </c>
    </row>
    <row r="813" spans="1:13" x14ac:dyDescent="0.25">
      <c r="A813" s="57"/>
      <c r="B813" s="58">
        <f t="shared" ref="B813" si="439">B812+$A$575</f>
        <v>37.523098437404769</v>
      </c>
      <c r="C813" s="5">
        <f t="shared" si="377"/>
        <v>7.4868119668280997E-6</v>
      </c>
      <c r="D813" s="5">
        <f t="shared" si="421"/>
        <v>381251909.24384427</v>
      </c>
      <c r="E813" s="5">
        <f t="shared" si="378"/>
        <v>2854.3613565028741</v>
      </c>
      <c r="F813" s="5">
        <f t="shared" si="379"/>
        <v>367807.05212938378</v>
      </c>
      <c r="G813" s="5">
        <f t="shared" si="380"/>
        <v>49127325991.227043</v>
      </c>
      <c r="H813" s="58">
        <f t="shared" si="381"/>
        <v>19081.339837763553</v>
      </c>
      <c r="I813" s="60">
        <f t="shared" si="382"/>
        <v>19060.322958459023</v>
      </c>
      <c r="J813" s="5">
        <f t="shared" si="412"/>
        <v>1.563637694997243E-3</v>
      </c>
      <c r="K813" s="106">
        <f t="shared" si="383"/>
        <v>19060.321394821327</v>
      </c>
      <c r="L813" s="5">
        <f t="shared" si="384"/>
        <v>367807.02195586712</v>
      </c>
      <c r="M813" s="5">
        <f t="shared" si="385"/>
        <v>19.060321394821326</v>
      </c>
    </row>
    <row r="814" spans="1:13" x14ac:dyDescent="0.25">
      <c r="A814" s="57">
        <v>129</v>
      </c>
      <c r="B814" s="58">
        <f t="shared" ref="B814" si="440">B813+$A$596</f>
        <v>37.816239981662875</v>
      </c>
      <c r="C814" s="5">
        <f t="shared" si="377"/>
        <v>0.29314154425810557</v>
      </c>
      <c r="D814" s="5">
        <f t="shared" si="421"/>
        <v>0</v>
      </c>
      <c r="E814" s="5">
        <f t="shared" si="378"/>
        <v>0</v>
      </c>
      <c r="F814" s="5">
        <f t="shared" si="379"/>
        <v>367807.02195586712</v>
      </c>
      <c r="G814" s="5">
        <f t="shared" si="380"/>
        <v>1254707.9360133957</v>
      </c>
      <c r="H814" s="58">
        <f t="shared" si="381"/>
        <v>19081.339837763553</v>
      </c>
      <c r="I814" s="60">
        <f t="shared" si="382"/>
        <v>19060.321394821327</v>
      </c>
      <c r="J814" s="5">
        <f t="shared" si="412"/>
        <v>0.30940428117243907</v>
      </c>
      <c r="K814" s="106">
        <f t="shared" si="383"/>
        <v>19060.011990540155</v>
      </c>
      <c r="L814" s="5">
        <f t="shared" si="384"/>
        <v>367801.05138145341</v>
      </c>
      <c r="M814" s="5">
        <f t="shared" si="385"/>
        <v>19.060011990540154</v>
      </c>
    </row>
    <row r="815" spans="1:13" x14ac:dyDescent="0.25">
      <c r="A815" s="57"/>
      <c r="B815" s="58">
        <f t="shared" ref="B815" si="441">B814+$A$575</f>
        <v>37.816247468474842</v>
      </c>
      <c r="C815" s="5">
        <f t="shared" si="377"/>
        <v>7.4868119668280997E-6</v>
      </c>
      <c r="D815" s="5">
        <f t="shared" si="421"/>
        <v>381251909.24384427</v>
      </c>
      <c r="E815" s="5">
        <f t="shared" si="378"/>
        <v>2854.3613565028741</v>
      </c>
      <c r="F815" s="5">
        <f t="shared" si="379"/>
        <v>370655.41273795627</v>
      </c>
      <c r="G815" s="5">
        <f t="shared" si="380"/>
        <v>49507776391.36969</v>
      </c>
      <c r="H815" s="58">
        <f t="shared" si="381"/>
        <v>19229.257200903052</v>
      </c>
      <c r="I815" s="60">
        <f t="shared" si="382"/>
        <v>19207.929353679654</v>
      </c>
      <c r="J815" s="5">
        <f t="shared" si="412"/>
        <v>1.5757467722722015E-3</v>
      </c>
      <c r="K815" s="106">
        <f t="shared" si="383"/>
        <v>19207.92777793288</v>
      </c>
      <c r="L815" s="5">
        <f t="shared" si="384"/>
        <v>370655.38233077078</v>
      </c>
      <c r="M815" s="5">
        <f t="shared" si="385"/>
        <v>19.207927777932881</v>
      </c>
    </row>
    <row r="816" spans="1:13" x14ac:dyDescent="0.25">
      <c r="A816" s="57">
        <v>130</v>
      </c>
      <c r="B816" s="58">
        <f t="shared" ref="B816" si="442">B815+$A$596</f>
        <v>38.109389012732947</v>
      </c>
      <c r="C816" s="5">
        <f t="shared" si="377"/>
        <v>0.29314154425810557</v>
      </c>
      <c r="D816" s="5">
        <f t="shared" si="421"/>
        <v>0</v>
      </c>
      <c r="E816" s="5">
        <f t="shared" si="378"/>
        <v>0</v>
      </c>
      <c r="F816" s="5">
        <f t="shared" si="379"/>
        <v>370655.38233077078</v>
      </c>
      <c r="G816" s="5">
        <f t="shared" si="380"/>
        <v>1264424.6084902103</v>
      </c>
      <c r="H816" s="58">
        <f t="shared" si="381"/>
        <v>19229.257200903052</v>
      </c>
      <c r="I816" s="60">
        <f t="shared" si="382"/>
        <v>19207.92777793288</v>
      </c>
      <c r="J816" s="5">
        <f t="shared" si="412"/>
        <v>0.31180036075142786</v>
      </c>
      <c r="K816" s="106">
        <f t="shared" si="383"/>
        <v>19207.615977572128</v>
      </c>
      <c r="L816" s="5">
        <f t="shared" si="384"/>
        <v>370649.36551920942</v>
      </c>
      <c r="M816" s="5">
        <f t="shared" si="385"/>
        <v>19.207615977572129</v>
      </c>
    </row>
    <row r="817" spans="1:13" x14ac:dyDescent="0.25">
      <c r="A817" s="57"/>
      <c r="B817" s="58">
        <f t="shared" ref="B817" si="443">B816+$A$575</f>
        <v>38.109396499544914</v>
      </c>
      <c r="C817" s="5">
        <f t="shared" si="377"/>
        <v>7.4868119668280997E-6</v>
      </c>
      <c r="D817" s="5">
        <f t="shared" si="421"/>
        <v>381251909.24384427</v>
      </c>
      <c r="E817" s="5">
        <f t="shared" si="378"/>
        <v>2854.3613565028741</v>
      </c>
      <c r="F817" s="5">
        <f t="shared" si="379"/>
        <v>373503.72687571228</v>
      </c>
      <c r="G817" s="5">
        <f t="shared" si="380"/>
        <v>49888220584.489014</v>
      </c>
      <c r="H817" s="58">
        <f t="shared" si="381"/>
        <v>19377.174564042551</v>
      </c>
      <c r="I817" s="60">
        <f t="shared" si="382"/>
        <v>19355.533340711627</v>
      </c>
      <c r="J817" s="5">
        <f t="shared" si="412"/>
        <v>1.5878556519883578E-3</v>
      </c>
      <c r="K817" s="106">
        <f t="shared" si="383"/>
        <v>19355.531752855975</v>
      </c>
      <c r="L817" s="5">
        <f t="shared" si="384"/>
        <v>373503.6962348618</v>
      </c>
      <c r="M817" s="5">
        <f t="shared" si="385"/>
        <v>19.355531752855974</v>
      </c>
    </row>
    <row r="818" spans="1:13" x14ac:dyDescent="0.25">
      <c r="A818" s="57">
        <v>131</v>
      </c>
      <c r="B818" s="58">
        <f t="shared" ref="B818" si="444">B817+$A$596</f>
        <v>38.40253804380302</v>
      </c>
      <c r="C818" s="5">
        <f t="shared" si="377"/>
        <v>0.29314154425810557</v>
      </c>
      <c r="D818" s="5">
        <f t="shared" si="421"/>
        <v>0</v>
      </c>
      <c r="E818" s="5">
        <f t="shared" si="378"/>
        <v>0</v>
      </c>
      <c r="F818" s="5">
        <f t="shared" si="379"/>
        <v>373503.6962348618</v>
      </c>
      <c r="G818" s="5">
        <f t="shared" si="380"/>
        <v>1274141.1224401509</v>
      </c>
      <c r="H818" s="58">
        <f t="shared" si="381"/>
        <v>19377.174564042551</v>
      </c>
      <c r="I818" s="60">
        <f t="shared" si="382"/>
        <v>19355.531752855975</v>
      </c>
      <c r="J818" s="5">
        <f t="shared" si="412"/>
        <v>0.31419640123853543</v>
      </c>
      <c r="K818" s="106">
        <f t="shared" si="383"/>
        <v>19355.217556454736</v>
      </c>
      <c r="L818" s="5">
        <f t="shared" si="384"/>
        <v>373497.6331869071</v>
      </c>
      <c r="M818" s="5">
        <f t="shared" si="385"/>
        <v>19.355217556454736</v>
      </c>
    </row>
    <row r="819" spans="1:13" x14ac:dyDescent="0.25">
      <c r="A819" s="57"/>
      <c r="B819" s="58">
        <f t="shared" ref="B819" si="445">B818+$A$575</f>
        <v>38.402545530614987</v>
      </c>
      <c r="C819" s="5">
        <f t="shared" si="377"/>
        <v>7.4868119668280997E-6</v>
      </c>
      <c r="D819" s="5">
        <f t="shared" si="421"/>
        <v>381251909.24384427</v>
      </c>
      <c r="E819" s="5">
        <f t="shared" si="378"/>
        <v>2854.3613565028741</v>
      </c>
      <c r="F819" s="5">
        <f t="shared" si="379"/>
        <v>376351.99454340996</v>
      </c>
      <c r="G819" s="5">
        <f t="shared" si="380"/>
        <v>50268658570.686279</v>
      </c>
      <c r="H819" s="58">
        <f t="shared" si="381"/>
        <v>19525.091927182049</v>
      </c>
      <c r="I819" s="60">
        <f t="shared" si="382"/>
        <v>19503.134919594235</v>
      </c>
      <c r="J819" s="5">
        <f t="shared" si="412"/>
        <v>1.5999643341489363E-3</v>
      </c>
      <c r="K819" s="106">
        <f t="shared" si="383"/>
        <v>19503.133319629902</v>
      </c>
      <c r="L819" s="5">
        <f t="shared" si="384"/>
        <v>376351.96366889827</v>
      </c>
      <c r="M819" s="5">
        <f t="shared" si="385"/>
        <v>19.503133319629903</v>
      </c>
    </row>
    <row r="820" spans="1:13" x14ac:dyDescent="0.25">
      <c r="A820" s="57">
        <v>132</v>
      </c>
      <c r="B820" s="58">
        <f t="shared" ref="B820" si="446">B819+$A$596</f>
        <v>38.695687074873092</v>
      </c>
      <c r="C820" s="5">
        <f t="shared" si="377"/>
        <v>0.29314154425810557</v>
      </c>
      <c r="D820" s="5">
        <f t="shared" si="421"/>
        <v>0</v>
      </c>
      <c r="E820" s="5">
        <f t="shared" si="378"/>
        <v>0</v>
      </c>
      <c r="F820" s="5">
        <f t="shared" si="379"/>
        <v>376351.96366889827</v>
      </c>
      <c r="G820" s="5">
        <f t="shared" si="380"/>
        <v>1283857.4778658038</v>
      </c>
      <c r="H820" s="58">
        <f t="shared" si="381"/>
        <v>19525.091927182049</v>
      </c>
      <c r="I820" s="60">
        <f t="shared" si="382"/>
        <v>19503.133319629902</v>
      </c>
      <c r="J820" s="5">
        <f t="shared" si="412"/>
        <v>0.31659240263439969</v>
      </c>
      <c r="K820" s="106">
        <f t="shared" si="383"/>
        <v>19502.816727227266</v>
      </c>
      <c r="L820" s="5">
        <f t="shared" si="384"/>
        <v>376345.85438530456</v>
      </c>
      <c r="M820" s="5">
        <f t="shared" si="385"/>
        <v>19.502816727227266</v>
      </c>
    </row>
    <row r="821" spans="1:13" x14ac:dyDescent="0.25">
      <c r="A821" s="57"/>
      <c r="B821" s="58">
        <f t="shared" ref="B821" si="447">B820+$A$575</f>
        <v>38.695694561685059</v>
      </c>
      <c r="C821" s="5">
        <f t="shared" si="377"/>
        <v>7.4868119668280997E-6</v>
      </c>
      <c r="D821" s="5">
        <f t="shared" si="421"/>
        <v>381251909.24384427</v>
      </c>
      <c r="E821" s="5">
        <f t="shared" si="378"/>
        <v>2854.3613565028741</v>
      </c>
      <c r="F821" s="5">
        <f t="shared" si="379"/>
        <v>379200.21574180742</v>
      </c>
      <c r="G821" s="5">
        <f t="shared" si="380"/>
        <v>50649090350.062752</v>
      </c>
      <c r="H821" s="58">
        <f t="shared" si="381"/>
        <v>19673.009290321548</v>
      </c>
      <c r="I821" s="60">
        <f t="shared" si="382"/>
        <v>19650.734090366765</v>
      </c>
      <c r="J821" s="5">
        <f t="shared" si="412"/>
        <v>1.6120728187571593E-3</v>
      </c>
      <c r="K821" s="106">
        <f t="shared" si="383"/>
        <v>19650.732478293947</v>
      </c>
      <c r="L821" s="5">
        <f t="shared" si="384"/>
        <v>379200.1846336383</v>
      </c>
      <c r="M821" s="5">
        <f t="shared" si="385"/>
        <v>19.650732478293946</v>
      </c>
    </row>
    <row r="822" spans="1:13" x14ac:dyDescent="0.25">
      <c r="A822" s="57">
        <v>133</v>
      </c>
      <c r="B822" s="58">
        <f t="shared" ref="B822" si="448">B821+$A$596</f>
        <v>38.988836105943165</v>
      </c>
      <c r="C822" s="5">
        <f t="shared" si="377"/>
        <v>0.29314154425810557</v>
      </c>
      <c r="D822" s="5">
        <f t="shared" si="421"/>
        <v>0</v>
      </c>
      <c r="E822" s="5">
        <f t="shared" si="378"/>
        <v>0</v>
      </c>
      <c r="F822" s="5">
        <f t="shared" si="379"/>
        <v>379200.1846336383</v>
      </c>
      <c r="G822" s="5">
        <f t="shared" si="380"/>
        <v>1293573.6747697548</v>
      </c>
      <c r="H822" s="58">
        <f t="shared" si="381"/>
        <v>19673.009290321548</v>
      </c>
      <c r="I822" s="60">
        <f t="shared" si="382"/>
        <v>19650.732478293947</v>
      </c>
      <c r="J822" s="5">
        <f t="shared" si="412"/>
        <v>0.31898836493965826</v>
      </c>
      <c r="K822" s="106">
        <f t="shared" si="383"/>
        <v>19650.413489929007</v>
      </c>
      <c r="L822" s="5">
        <f t="shared" si="384"/>
        <v>379194.02911516005</v>
      </c>
      <c r="M822" s="5">
        <f t="shared" si="385"/>
        <v>19.650413489929008</v>
      </c>
    </row>
    <row r="823" spans="1:13" x14ac:dyDescent="0.25">
      <c r="A823" s="57"/>
      <c r="B823" s="58">
        <f t="shared" ref="B823" si="449">B822+$A$575</f>
        <v>38.988843592755131</v>
      </c>
      <c r="C823" s="5">
        <f t="shared" si="377"/>
        <v>7.4868119668280997E-6</v>
      </c>
      <c r="D823" s="5">
        <f t="shared" si="421"/>
        <v>381251909.24384427</v>
      </c>
      <c r="E823" s="5">
        <f t="shared" si="378"/>
        <v>2854.3613565028741</v>
      </c>
      <c r="F823" s="5">
        <f t="shared" si="379"/>
        <v>382048.39047166292</v>
      </c>
      <c r="G823" s="5">
        <f t="shared" si="380"/>
        <v>51029515922.719704</v>
      </c>
      <c r="H823" s="58">
        <f t="shared" si="381"/>
        <v>19820.926653461047</v>
      </c>
      <c r="I823" s="60">
        <f t="shared" si="382"/>
        <v>19798.330853068503</v>
      </c>
      <c r="J823" s="5">
        <f t="shared" si="412"/>
        <v>1.6241811058162502E-3</v>
      </c>
      <c r="K823" s="106">
        <f t="shared" si="383"/>
        <v>19798.329228887396</v>
      </c>
      <c r="L823" s="5">
        <f t="shared" si="384"/>
        <v>382048.3591298401</v>
      </c>
      <c r="M823" s="5">
        <f t="shared" si="385"/>
        <v>19.798329228887397</v>
      </c>
    </row>
    <row r="824" spans="1:13" x14ac:dyDescent="0.25">
      <c r="A824" s="57">
        <v>134</v>
      </c>
      <c r="B824" s="58">
        <f t="shared" ref="B824" si="450">B823+$A$596</f>
        <v>39.281985137013237</v>
      </c>
      <c r="C824" s="5">
        <f t="shared" si="377"/>
        <v>0.29314154425810557</v>
      </c>
      <c r="D824" s="5">
        <f t="shared" si="421"/>
        <v>0</v>
      </c>
      <c r="E824" s="5">
        <f t="shared" si="378"/>
        <v>0</v>
      </c>
      <c r="F824" s="5">
        <f t="shared" si="379"/>
        <v>382048.3591298401</v>
      </c>
      <c r="G824" s="5">
        <f t="shared" si="380"/>
        <v>1303289.7131545905</v>
      </c>
      <c r="H824" s="58">
        <f t="shared" si="381"/>
        <v>19820.926653461047</v>
      </c>
      <c r="I824" s="60">
        <f t="shared" si="382"/>
        <v>19798.329228887396</v>
      </c>
      <c r="J824" s="5">
        <f t="shared" si="412"/>
        <v>0.32138428815494896</v>
      </c>
      <c r="K824" s="106">
        <f t="shared" si="383"/>
        <v>19798.00784459924</v>
      </c>
      <c r="L824" s="5">
        <f t="shared" si="384"/>
        <v>382042.15737723158</v>
      </c>
      <c r="M824" s="5">
        <f t="shared" si="385"/>
        <v>19.79800784459924</v>
      </c>
    </row>
    <row r="825" spans="1:13" x14ac:dyDescent="0.25">
      <c r="A825" s="57"/>
      <c r="B825" s="58">
        <f t="shared" ref="B825" si="451">B824+$A$575</f>
        <v>39.281992623825204</v>
      </c>
      <c r="C825" s="5">
        <f t="shared" ref="C825:C888" si="452">B825-B824</f>
        <v>7.4868119668280997E-6</v>
      </c>
      <c r="D825" s="5">
        <f t="shared" si="421"/>
        <v>381251909.24384427</v>
      </c>
      <c r="E825" s="5">
        <f t="shared" ref="E825:E888" si="453">C825*D825</f>
        <v>2854.3613565028741</v>
      </c>
      <c r="F825" s="5">
        <f t="shared" ref="F825:F888" si="454">E825+L824</f>
        <v>384896.51873373444</v>
      </c>
      <c r="G825" s="5">
        <f t="shared" ref="G825:G888" si="455">F825/C825</f>
        <v>51409935288.758377</v>
      </c>
      <c r="H825" s="58">
        <f t="shared" ref="H825:H888" si="456">C825*D825/$C$9/96485/$C$3+H824</f>
        <v>19968.844016600546</v>
      </c>
      <c r="I825" s="60">
        <f t="shared" ref="I825:I888" si="457">F825/$C$9/96485/0.0001</f>
        <v>19945.925207738739</v>
      </c>
      <c r="J825" s="5">
        <f t="shared" si="412"/>
        <v>1.6362891953294319E-3</v>
      </c>
      <c r="K825" s="106">
        <f t="shared" ref="K825:K888" si="458">I825-J825</f>
        <v>19945.923571449544</v>
      </c>
      <c r="L825" s="5">
        <f t="shared" ref="L825:L888" si="459">K825*0.0001*$C$9*96485</f>
        <v>384896.48715826188</v>
      </c>
      <c r="M825" s="5">
        <f t="shared" ref="M825:M888" si="460">K825*0.001</f>
        <v>19.945923571449544</v>
      </c>
    </row>
    <row r="826" spans="1:13" x14ac:dyDescent="0.25">
      <c r="A826" s="57">
        <v>135</v>
      </c>
      <c r="B826" s="58">
        <f t="shared" ref="B826" si="461">B825+$A$596</f>
        <v>39.575134168083309</v>
      </c>
      <c r="C826" s="5">
        <f t="shared" si="452"/>
        <v>0.29314154425810557</v>
      </c>
      <c r="D826" s="5">
        <f t="shared" si="421"/>
        <v>0</v>
      </c>
      <c r="E826" s="5">
        <f t="shared" si="453"/>
        <v>0</v>
      </c>
      <c r="F826" s="5">
        <f t="shared" si="454"/>
        <v>384896.48715826188</v>
      </c>
      <c r="G826" s="5">
        <f t="shared" si="455"/>
        <v>1313005.5930228976</v>
      </c>
      <c r="H826" s="58">
        <f t="shared" si="456"/>
        <v>19968.844016600546</v>
      </c>
      <c r="I826" s="60">
        <f t="shared" si="457"/>
        <v>19945.923571449544</v>
      </c>
      <c r="J826" s="5">
        <f t="shared" si="412"/>
        <v>0.32378017228090961</v>
      </c>
      <c r="K826" s="106">
        <f t="shared" si="458"/>
        <v>19945.599791277262</v>
      </c>
      <c r="L826" s="5">
        <f t="shared" si="459"/>
        <v>384890.23917227733</v>
      </c>
      <c r="M826" s="5">
        <f t="shared" si="460"/>
        <v>19.945599791277264</v>
      </c>
    </row>
    <row r="827" spans="1:13" x14ac:dyDescent="0.25">
      <c r="A827" s="57"/>
      <c r="B827" s="58">
        <f t="shared" ref="B827" si="462">B826+$A$575</f>
        <v>39.575141654895276</v>
      </c>
      <c r="C827" s="5">
        <f t="shared" si="452"/>
        <v>7.4868119668280997E-6</v>
      </c>
      <c r="D827" s="5">
        <f t="shared" si="421"/>
        <v>381251909.24384427</v>
      </c>
      <c r="E827" s="5">
        <f t="shared" si="453"/>
        <v>2854.3613565028741</v>
      </c>
      <c r="F827" s="5">
        <f t="shared" si="454"/>
        <v>387744.6005287802</v>
      </c>
      <c r="G827" s="5">
        <f t="shared" si="455"/>
        <v>51790348448.280052</v>
      </c>
      <c r="H827" s="58">
        <f t="shared" si="456"/>
        <v>20116.761379740045</v>
      </c>
      <c r="I827" s="60">
        <f t="shared" si="457"/>
        <v>20093.517154416757</v>
      </c>
      <c r="J827" s="5">
        <f t="shared" si="412"/>
        <v>1.6483970872999271E-3</v>
      </c>
      <c r="K827" s="106">
        <f t="shared" si="458"/>
        <v>20093.51550601967</v>
      </c>
      <c r="L827" s="5">
        <f t="shared" si="459"/>
        <v>387744.56871966162</v>
      </c>
      <c r="M827" s="5">
        <f t="shared" si="460"/>
        <v>20.093515506019671</v>
      </c>
    </row>
    <row r="828" spans="1:13" x14ac:dyDescent="0.25">
      <c r="A828" s="57">
        <v>136</v>
      </c>
      <c r="B828" s="58">
        <f t="shared" ref="B828" si="463">B827+$A$596</f>
        <v>39.868283199153382</v>
      </c>
      <c r="C828" s="5">
        <f t="shared" si="452"/>
        <v>0.29314154425810557</v>
      </c>
      <c r="D828" s="5">
        <f t="shared" si="421"/>
        <v>0</v>
      </c>
      <c r="E828" s="5">
        <f t="shared" si="453"/>
        <v>0</v>
      </c>
      <c r="F828" s="5">
        <f t="shared" si="454"/>
        <v>387744.56871966162</v>
      </c>
      <c r="G828" s="5">
        <f t="shared" si="455"/>
        <v>1322721.3143772616</v>
      </c>
      <c r="H828" s="58">
        <f t="shared" si="456"/>
        <v>20116.761379740045</v>
      </c>
      <c r="I828" s="60">
        <f t="shared" si="457"/>
        <v>20093.51550601967</v>
      </c>
      <c r="J828" s="5">
        <f t="shared" si="412"/>
        <v>0.32617601731817775</v>
      </c>
      <c r="K828" s="106">
        <f t="shared" si="458"/>
        <v>20093.189330002351</v>
      </c>
      <c r="L828" s="5">
        <f t="shared" si="459"/>
        <v>387738.27450105542</v>
      </c>
      <c r="M828" s="5">
        <f t="shared" si="460"/>
        <v>20.093189330002353</v>
      </c>
    </row>
    <row r="829" spans="1:13" x14ac:dyDescent="0.25">
      <c r="A829" s="57"/>
      <c r="B829" s="58">
        <f t="shared" ref="B829" si="464">B828+$A$575</f>
        <v>39.868290685965349</v>
      </c>
      <c r="C829" s="5">
        <f t="shared" si="452"/>
        <v>7.4868119668280997E-6</v>
      </c>
      <c r="D829" s="5">
        <f t="shared" si="421"/>
        <v>381251909.24384427</v>
      </c>
      <c r="E829" s="5">
        <f t="shared" si="453"/>
        <v>2854.3613565028741</v>
      </c>
      <c r="F829" s="5">
        <f t="shared" si="454"/>
        <v>390592.63585755829</v>
      </c>
      <c r="G829" s="5">
        <f t="shared" si="455"/>
        <v>52170755401.385979</v>
      </c>
      <c r="H829" s="58">
        <f t="shared" si="456"/>
        <v>20264.678742879543</v>
      </c>
      <c r="I829" s="60">
        <f t="shared" si="457"/>
        <v>20241.106693141846</v>
      </c>
      <c r="J829" s="5">
        <f t="shared" si="412"/>
        <v>1.660504781730959E-3</v>
      </c>
      <c r="K829" s="106">
        <f t="shared" si="458"/>
        <v>20241.105032637064</v>
      </c>
      <c r="L829" s="5">
        <f t="shared" si="459"/>
        <v>390592.60381479748</v>
      </c>
      <c r="M829" s="5">
        <f t="shared" si="460"/>
        <v>20.241105032637066</v>
      </c>
    </row>
    <row r="830" spans="1:13" x14ac:dyDescent="0.25">
      <c r="A830" s="57">
        <v>137</v>
      </c>
      <c r="B830" s="58">
        <f t="shared" ref="B830" si="465">B829+$A$596</f>
        <v>40.161432230223454</v>
      </c>
      <c r="C830" s="5">
        <f t="shared" si="452"/>
        <v>0.29314154425810557</v>
      </c>
      <c r="D830" s="5">
        <f t="shared" si="421"/>
        <v>0</v>
      </c>
      <c r="E830" s="5">
        <f t="shared" si="453"/>
        <v>0</v>
      </c>
      <c r="F830" s="5">
        <f t="shared" si="454"/>
        <v>390592.60381479748</v>
      </c>
      <c r="G830" s="5">
        <f t="shared" si="455"/>
        <v>1332436.8772202691</v>
      </c>
      <c r="H830" s="58">
        <f t="shared" si="456"/>
        <v>20264.678742879543</v>
      </c>
      <c r="I830" s="60">
        <f t="shared" si="457"/>
        <v>20241.105032637064</v>
      </c>
      <c r="J830" s="5">
        <f t="shared" si="412"/>
        <v>0.32857182326739132</v>
      </c>
      <c r="K830" s="106">
        <f t="shared" si="458"/>
        <v>20240.776460813795</v>
      </c>
      <c r="L830" s="5">
        <f t="shared" si="459"/>
        <v>390586.26336432382</v>
      </c>
      <c r="M830" s="5">
        <f t="shared" si="460"/>
        <v>20.240776460813795</v>
      </c>
    </row>
    <row r="831" spans="1:13" x14ac:dyDescent="0.25">
      <c r="A831" s="57"/>
      <c r="B831" s="58">
        <f t="shared" ref="B831" si="466">B830+$A$575</f>
        <v>40.161439717035421</v>
      </c>
      <c r="C831" s="5">
        <f t="shared" si="452"/>
        <v>7.4868119668280997E-6</v>
      </c>
      <c r="D831" s="5">
        <f t="shared" si="421"/>
        <v>381251909.24384427</v>
      </c>
      <c r="E831" s="5">
        <f t="shared" si="453"/>
        <v>2854.3613565028741</v>
      </c>
      <c r="F831" s="5">
        <f t="shared" si="454"/>
        <v>393440.62472082669</v>
      </c>
      <c r="G831" s="5">
        <f t="shared" si="455"/>
        <v>52551156148.177406</v>
      </c>
      <c r="H831" s="58">
        <f t="shared" si="456"/>
        <v>20412.596106019042</v>
      </c>
      <c r="I831" s="60">
        <f t="shared" si="457"/>
        <v>20388.69382395329</v>
      </c>
      <c r="J831" s="5">
        <f t="shared" si="412"/>
        <v>1.6726122786257503E-3</v>
      </c>
      <c r="K831" s="106">
        <f t="shared" si="458"/>
        <v>20388.692151341013</v>
      </c>
      <c r="L831" s="5">
        <f t="shared" si="459"/>
        <v>393440.59244442754</v>
      </c>
      <c r="M831" s="5">
        <f t="shared" si="460"/>
        <v>20.388692151341012</v>
      </c>
    </row>
    <row r="832" spans="1:13" x14ac:dyDescent="0.25">
      <c r="A832" s="57">
        <v>138</v>
      </c>
      <c r="B832" s="58">
        <f t="shared" ref="B832" si="467">B831+$A$596</f>
        <v>40.454581261293526</v>
      </c>
      <c r="C832" s="5">
        <f t="shared" si="452"/>
        <v>0.29314154425810557</v>
      </c>
      <c r="D832" s="5">
        <f t="shared" si="421"/>
        <v>0</v>
      </c>
      <c r="E832" s="5">
        <f t="shared" si="453"/>
        <v>0</v>
      </c>
      <c r="F832" s="5">
        <f t="shared" si="454"/>
        <v>393440.59244442754</v>
      </c>
      <c r="G832" s="5">
        <f t="shared" si="455"/>
        <v>1342152.2815545059</v>
      </c>
      <c r="H832" s="58">
        <f t="shared" si="456"/>
        <v>20412.596106019042</v>
      </c>
      <c r="I832" s="60">
        <f t="shared" si="457"/>
        <v>20388.692151341013</v>
      </c>
      <c r="J832" s="5">
        <f t="shared" si="412"/>
        <v>0.33096759012918792</v>
      </c>
      <c r="K832" s="106">
        <f t="shared" si="458"/>
        <v>20388.361183750883</v>
      </c>
      <c r="L832" s="5">
        <f t="shared" si="459"/>
        <v>393434.20576284081</v>
      </c>
      <c r="M832" s="5">
        <f t="shared" si="460"/>
        <v>20.388361183750884</v>
      </c>
    </row>
    <row r="833" spans="1:13" x14ac:dyDescent="0.25">
      <c r="A833" s="57"/>
      <c r="B833" s="58">
        <f t="shared" ref="B833" si="468">B832+$A$575</f>
        <v>40.454588748105493</v>
      </c>
      <c r="C833" s="5">
        <f t="shared" si="452"/>
        <v>7.4868119668280997E-6</v>
      </c>
      <c r="D833" s="5">
        <f t="shared" si="421"/>
        <v>381251909.24384427</v>
      </c>
      <c r="E833" s="5">
        <f t="shared" si="453"/>
        <v>2854.3613565028741</v>
      </c>
      <c r="F833" s="5">
        <f t="shared" si="454"/>
        <v>396288.56711934367</v>
      </c>
      <c r="G833" s="5">
        <f t="shared" si="455"/>
        <v>52931550688.755615</v>
      </c>
      <c r="H833" s="58">
        <f t="shared" si="456"/>
        <v>20560.513469158541</v>
      </c>
      <c r="I833" s="60">
        <f t="shared" si="457"/>
        <v>20536.278546890378</v>
      </c>
      <c r="J833" s="5">
        <f t="shared" si="412"/>
        <v>1.6847195779875243E-3</v>
      </c>
      <c r="K833" s="106">
        <f t="shared" si="458"/>
        <v>20536.276862170802</v>
      </c>
      <c r="L833" s="5">
        <f t="shared" si="459"/>
        <v>396288.53460930998</v>
      </c>
      <c r="M833" s="5">
        <f t="shared" si="460"/>
        <v>20.536276862170801</v>
      </c>
    </row>
    <row r="834" spans="1:13" x14ac:dyDescent="0.25">
      <c r="A834" s="57">
        <v>139</v>
      </c>
      <c r="B834" s="58">
        <f t="shared" ref="B834" si="469">B833+$A$596</f>
        <v>40.747730292363599</v>
      </c>
      <c r="C834" s="5">
        <f t="shared" si="452"/>
        <v>0.29314154425810557</v>
      </c>
      <c r="D834" s="5">
        <f t="shared" si="421"/>
        <v>0</v>
      </c>
      <c r="E834" s="5">
        <f t="shared" si="453"/>
        <v>0</v>
      </c>
      <c r="F834" s="5">
        <f t="shared" si="454"/>
        <v>396288.53460930998</v>
      </c>
      <c r="G834" s="5">
        <f t="shared" si="455"/>
        <v>1351867.5273825584</v>
      </c>
      <c r="H834" s="58">
        <f t="shared" si="456"/>
        <v>20560.513469158541</v>
      </c>
      <c r="I834" s="60">
        <f t="shared" si="457"/>
        <v>20536.276862170802</v>
      </c>
      <c r="J834" s="5">
        <f t="shared" si="412"/>
        <v>0.33336331790420543</v>
      </c>
      <c r="K834" s="106">
        <f t="shared" si="458"/>
        <v>20535.943498852899</v>
      </c>
      <c r="L834" s="5">
        <f t="shared" si="459"/>
        <v>396282.10169736441</v>
      </c>
      <c r="M834" s="5">
        <f t="shared" si="460"/>
        <v>20.535943498852898</v>
      </c>
    </row>
    <row r="835" spans="1:13" x14ac:dyDescent="0.25">
      <c r="A835" s="57"/>
      <c r="B835" s="58">
        <f t="shared" ref="B835" si="470">B834+$A$575</f>
        <v>40.747737779175566</v>
      </c>
      <c r="C835" s="5">
        <f t="shared" si="452"/>
        <v>7.4868119668280997E-6</v>
      </c>
      <c r="D835" s="5">
        <f t="shared" si="421"/>
        <v>381251909.24384427</v>
      </c>
      <c r="E835" s="5">
        <f t="shared" si="453"/>
        <v>2854.3613565028741</v>
      </c>
      <c r="F835" s="5">
        <f t="shared" si="454"/>
        <v>399136.46305386728</v>
      </c>
      <c r="G835" s="5">
        <f t="shared" si="455"/>
        <v>53311939023.221848</v>
      </c>
      <c r="H835" s="58">
        <f t="shared" si="456"/>
        <v>20708.43083229804</v>
      </c>
      <c r="I835" s="60">
        <f t="shared" si="457"/>
        <v>20683.860861992394</v>
      </c>
      <c r="J835" s="5">
        <f t="shared" si="412"/>
        <v>1.6968266798195034E-3</v>
      </c>
      <c r="K835" s="106">
        <f t="shared" si="458"/>
        <v>20683.859165165715</v>
      </c>
      <c r="L835" s="5">
        <f t="shared" si="459"/>
        <v>399136.43031020282</v>
      </c>
      <c r="M835" s="5">
        <f t="shared" si="460"/>
        <v>20.683859165165714</v>
      </c>
    </row>
    <row r="836" spans="1:13" x14ac:dyDescent="0.25">
      <c r="A836" s="57">
        <v>140</v>
      </c>
      <c r="B836" s="58">
        <f t="shared" ref="B836" si="471">B835+$A$596</f>
        <v>41.040879323433671</v>
      </c>
      <c r="C836" s="5">
        <f t="shared" si="452"/>
        <v>0.29314154425810557</v>
      </c>
      <c r="D836" s="5">
        <f t="shared" si="421"/>
        <v>0</v>
      </c>
      <c r="E836" s="5">
        <f t="shared" si="453"/>
        <v>0</v>
      </c>
      <c r="F836" s="5">
        <f t="shared" si="454"/>
        <v>399136.43031020282</v>
      </c>
      <c r="G836" s="5">
        <f t="shared" si="455"/>
        <v>1361582.6147070127</v>
      </c>
      <c r="H836" s="58">
        <f t="shared" si="456"/>
        <v>20708.43083229804</v>
      </c>
      <c r="I836" s="60">
        <f t="shared" si="457"/>
        <v>20683.859165165715</v>
      </c>
      <c r="J836" s="5">
        <f t="shared" si="412"/>
        <v>0.33575900659308139</v>
      </c>
      <c r="K836" s="106">
        <f t="shared" si="458"/>
        <v>20683.523406159122</v>
      </c>
      <c r="L836" s="5">
        <f t="shared" si="459"/>
        <v>399129.95116865262</v>
      </c>
      <c r="M836" s="5">
        <f t="shared" si="460"/>
        <v>20.683523406159122</v>
      </c>
    </row>
    <row r="837" spans="1:13" x14ac:dyDescent="0.25">
      <c r="A837" s="57"/>
      <c r="B837" s="58">
        <f t="shared" ref="B837" si="472">B836+$A$575</f>
        <v>41.040886810245638</v>
      </c>
      <c r="C837" s="5">
        <f t="shared" si="452"/>
        <v>7.4868119668280997E-6</v>
      </c>
      <c r="D837" s="5">
        <f t="shared" si="421"/>
        <v>381251909.24384427</v>
      </c>
      <c r="E837" s="5">
        <f t="shared" si="453"/>
        <v>2854.3613565028741</v>
      </c>
      <c r="F837" s="5">
        <f t="shared" si="454"/>
        <v>401984.31252515549</v>
      </c>
      <c r="G837" s="5">
        <f t="shared" si="455"/>
        <v>53692321151.677353</v>
      </c>
      <c r="H837" s="58">
        <f t="shared" si="456"/>
        <v>20856.348195437538</v>
      </c>
      <c r="I837" s="60">
        <f t="shared" si="457"/>
        <v>20831.440769298617</v>
      </c>
      <c r="J837" s="5">
        <f t="shared" si="412"/>
        <v>1.7089335841249101E-3</v>
      </c>
      <c r="K837" s="106">
        <f t="shared" si="458"/>
        <v>20831.439060365032</v>
      </c>
      <c r="L837" s="5">
        <f t="shared" si="459"/>
        <v>401984.27954786405</v>
      </c>
      <c r="M837" s="5">
        <f t="shared" si="460"/>
        <v>20.831439060365032</v>
      </c>
    </row>
    <row r="838" spans="1:13" x14ac:dyDescent="0.25">
      <c r="A838" s="57">
        <v>141</v>
      </c>
      <c r="B838" s="58">
        <f t="shared" ref="B838" si="473">B837+$A$596</f>
        <v>41.334028354503744</v>
      </c>
      <c r="C838" s="5">
        <f t="shared" si="452"/>
        <v>0.29314154425810557</v>
      </c>
      <c r="D838" s="5">
        <f t="shared" si="421"/>
        <v>0</v>
      </c>
      <c r="E838" s="5">
        <f t="shared" si="453"/>
        <v>0</v>
      </c>
      <c r="F838" s="5">
        <f t="shared" si="454"/>
        <v>401984.27954786405</v>
      </c>
      <c r="G838" s="5">
        <f t="shared" si="455"/>
        <v>1371297.5435304542</v>
      </c>
      <c r="H838" s="58">
        <f t="shared" si="456"/>
        <v>20856.348195437538</v>
      </c>
      <c r="I838" s="60">
        <f t="shared" si="457"/>
        <v>20831.439060365032</v>
      </c>
      <c r="J838" s="5">
        <f t="shared" si="412"/>
        <v>0.33815465619645352</v>
      </c>
      <c r="K838" s="106">
        <f t="shared" si="458"/>
        <v>20831.100905708834</v>
      </c>
      <c r="L838" s="5">
        <f t="shared" si="459"/>
        <v>401977.75417746342</v>
      </c>
      <c r="M838" s="5">
        <f t="shared" si="460"/>
        <v>20.831100905708833</v>
      </c>
    </row>
    <row r="839" spans="1:13" x14ac:dyDescent="0.25">
      <c r="A839" s="57"/>
      <c r="B839" s="58">
        <f t="shared" ref="B839" si="474">B838+$A$575</f>
        <v>41.334035841315711</v>
      </c>
      <c r="C839" s="5">
        <f t="shared" si="452"/>
        <v>7.4868119668280997E-6</v>
      </c>
      <c r="D839" s="5">
        <f t="shared" si="421"/>
        <v>381251909.24384427</v>
      </c>
      <c r="E839" s="5">
        <f t="shared" si="453"/>
        <v>2854.3613565028741</v>
      </c>
      <c r="F839" s="5">
        <f t="shared" si="454"/>
        <v>404832.11553396628</v>
      </c>
      <c r="G839" s="5">
        <f t="shared" si="455"/>
        <v>54072697074.223366</v>
      </c>
      <c r="H839" s="58">
        <f t="shared" si="456"/>
        <v>21004.265558577037</v>
      </c>
      <c r="I839" s="60">
        <f t="shared" si="457"/>
        <v>20979.018268848333</v>
      </c>
      <c r="J839" s="5">
        <f t="shared" si="412"/>
        <v>1.7210402909069672E-3</v>
      </c>
      <c r="K839" s="106">
        <f t="shared" si="458"/>
        <v>20979.016547808042</v>
      </c>
      <c r="L839" s="5">
        <f t="shared" si="459"/>
        <v>404832.08232305181</v>
      </c>
      <c r="M839" s="5">
        <f t="shared" si="460"/>
        <v>20.97901654780804</v>
      </c>
    </row>
    <row r="840" spans="1:13" x14ac:dyDescent="0.25">
      <c r="A840" s="57">
        <v>142</v>
      </c>
      <c r="B840" s="58">
        <f t="shared" ref="B840" si="475">B839+$A$596</f>
        <v>41.627177385573816</v>
      </c>
      <c r="C840" s="5">
        <f t="shared" si="452"/>
        <v>0.29314154425810557</v>
      </c>
      <c r="D840" s="5">
        <f t="shared" si="421"/>
        <v>0</v>
      </c>
      <c r="E840" s="5">
        <f t="shared" si="453"/>
        <v>0</v>
      </c>
      <c r="F840" s="5">
        <f t="shared" si="454"/>
        <v>404832.08232305181</v>
      </c>
      <c r="G840" s="5">
        <f t="shared" si="455"/>
        <v>1381012.3138554692</v>
      </c>
      <c r="H840" s="58">
        <f t="shared" si="456"/>
        <v>21004.265558577037</v>
      </c>
      <c r="I840" s="60">
        <f t="shared" si="457"/>
        <v>20979.016547808045</v>
      </c>
      <c r="J840" s="5">
        <f t="shared" si="412"/>
        <v>0.34055026671495958</v>
      </c>
      <c r="K840" s="106">
        <f t="shared" si="458"/>
        <v>20978.67599754133</v>
      </c>
      <c r="L840" s="5">
        <f t="shared" si="459"/>
        <v>404825.51072455506</v>
      </c>
      <c r="M840" s="5">
        <f t="shared" si="460"/>
        <v>20.97867599754133</v>
      </c>
    </row>
    <row r="841" spans="1:13" x14ac:dyDescent="0.25">
      <c r="A841" s="57"/>
      <c r="B841" s="58">
        <f t="shared" ref="B841" si="476">B840+$A$575</f>
        <v>41.627184872385783</v>
      </c>
      <c r="C841" s="5">
        <f t="shared" si="452"/>
        <v>7.4868119668280997E-6</v>
      </c>
      <c r="D841" s="5">
        <f t="shared" si="421"/>
        <v>381251909.24384427</v>
      </c>
      <c r="E841" s="5">
        <f t="shared" si="453"/>
        <v>2854.3613565028741</v>
      </c>
      <c r="F841" s="5">
        <f t="shared" si="454"/>
        <v>407679.87208105793</v>
      </c>
      <c r="G841" s="5">
        <f t="shared" si="455"/>
        <v>54453066790.961174</v>
      </c>
      <c r="H841" s="58">
        <f t="shared" si="456"/>
        <v>21152.182921716536</v>
      </c>
      <c r="I841" s="60">
        <f t="shared" si="457"/>
        <v>21126.593360680825</v>
      </c>
      <c r="J841" s="5">
        <f t="shared" si="412"/>
        <v>1.7331468001688974E-3</v>
      </c>
      <c r="K841" s="106">
        <f t="shared" si="458"/>
        <v>21126.591627534024</v>
      </c>
      <c r="L841" s="5">
        <f t="shared" si="459"/>
        <v>407679.8386365241</v>
      </c>
      <c r="M841" s="5">
        <f t="shared" si="460"/>
        <v>21.126591627534026</v>
      </c>
    </row>
    <row r="842" spans="1:13" x14ac:dyDescent="0.25">
      <c r="A842" s="57">
        <v>143</v>
      </c>
      <c r="B842" s="58">
        <f t="shared" ref="B842" si="477">B841+$A$596</f>
        <v>41.920326416643888</v>
      </c>
      <c r="C842" s="5">
        <f t="shared" si="452"/>
        <v>0.29314154425810557</v>
      </c>
      <c r="D842" s="5">
        <f t="shared" si="421"/>
        <v>0</v>
      </c>
      <c r="E842" s="5">
        <f t="shared" si="453"/>
        <v>0</v>
      </c>
      <c r="F842" s="5">
        <f t="shared" si="454"/>
        <v>407679.8386365241</v>
      </c>
      <c r="G842" s="5">
        <f t="shared" si="455"/>
        <v>1390726.9256846437</v>
      </c>
      <c r="H842" s="58">
        <f t="shared" si="456"/>
        <v>21152.182921716536</v>
      </c>
      <c r="I842" s="60">
        <f t="shared" si="457"/>
        <v>21126.591627534024</v>
      </c>
      <c r="J842" s="5">
        <f t="shared" si="412"/>
        <v>0.34294583814923707</v>
      </c>
      <c r="K842" s="106">
        <f t="shared" si="458"/>
        <v>21126.248681695874</v>
      </c>
      <c r="L842" s="5">
        <f t="shared" si="459"/>
        <v>407673.22081068531</v>
      </c>
      <c r="M842" s="5">
        <f t="shared" si="460"/>
        <v>21.126248681695873</v>
      </c>
    </row>
    <row r="843" spans="1:13" x14ac:dyDescent="0.25">
      <c r="A843" s="57"/>
      <c r="B843" s="58">
        <f t="shared" ref="B843" si="478">B842+$A$575</f>
        <v>41.920333903455855</v>
      </c>
      <c r="C843" s="5">
        <f t="shared" si="452"/>
        <v>7.4868119668280997E-6</v>
      </c>
      <c r="D843" s="5">
        <f t="shared" si="421"/>
        <v>381251909.24384427</v>
      </c>
      <c r="E843" s="5">
        <f t="shared" si="453"/>
        <v>2854.3613565028741</v>
      </c>
      <c r="F843" s="5">
        <f t="shared" si="454"/>
        <v>410527.58216718817</v>
      </c>
      <c r="G843" s="5">
        <f t="shared" si="455"/>
        <v>54833430301.991989</v>
      </c>
      <c r="H843" s="58">
        <f t="shared" si="456"/>
        <v>21300.100284856035</v>
      </c>
      <c r="I843" s="60">
        <f t="shared" si="457"/>
        <v>21274.166044835372</v>
      </c>
      <c r="J843" s="5">
        <f t="shared" si="412"/>
        <v>1.7452531119139228E-3</v>
      </c>
      <c r="K843" s="106">
        <f t="shared" si="458"/>
        <v>21274.164299582262</v>
      </c>
      <c r="L843" s="5">
        <f t="shared" si="459"/>
        <v>410527.54848903889</v>
      </c>
      <c r="M843" s="5">
        <f t="shared" si="460"/>
        <v>21.274164299582264</v>
      </c>
    </row>
    <row r="844" spans="1:13" x14ac:dyDescent="0.25">
      <c r="A844" s="57">
        <v>144</v>
      </c>
      <c r="B844" s="58">
        <f t="shared" ref="B844" si="479">B843+$A$596</f>
        <v>42.213475447713961</v>
      </c>
      <c r="C844" s="5">
        <f t="shared" si="452"/>
        <v>0.29314154425810557</v>
      </c>
      <c r="D844" s="5">
        <f t="shared" si="421"/>
        <v>0</v>
      </c>
      <c r="E844" s="5">
        <f t="shared" si="453"/>
        <v>0</v>
      </c>
      <c r="F844" s="5">
        <f t="shared" si="454"/>
        <v>410527.54848903889</v>
      </c>
      <c r="G844" s="5">
        <f t="shared" si="455"/>
        <v>1400441.3790205633</v>
      </c>
      <c r="H844" s="58">
        <f t="shared" si="456"/>
        <v>21300.100284856035</v>
      </c>
      <c r="I844" s="60">
        <f t="shared" si="457"/>
        <v>21274.164299582259</v>
      </c>
      <c r="J844" s="5">
        <f t="shared" si="412"/>
        <v>0.34534137049992381</v>
      </c>
      <c r="K844" s="106">
        <f t="shared" si="458"/>
        <v>21273.818958211759</v>
      </c>
      <c r="L844" s="5">
        <f t="shared" si="459"/>
        <v>410520.88443661237</v>
      </c>
      <c r="M844" s="5">
        <f t="shared" si="460"/>
        <v>21.273818958211759</v>
      </c>
    </row>
    <row r="845" spans="1:13" x14ac:dyDescent="0.25">
      <c r="A845" s="57"/>
      <c r="B845" s="58">
        <f t="shared" ref="B845" si="480">B844+$A$575</f>
        <v>42.213482934525928</v>
      </c>
      <c r="C845" s="5">
        <f t="shared" si="452"/>
        <v>7.4868119668280997E-6</v>
      </c>
      <c r="D845" s="5">
        <f t="shared" si="421"/>
        <v>381251909.24384427</v>
      </c>
      <c r="E845" s="5">
        <f t="shared" si="453"/>
        <v>2854.3613565028741</v>
      </c>
      <c r="F845" s="5">
        <f t="shared" si="454"/>
        <v>413375.24579311523</v>
      </c>
      <c r="G845" s="5">
        <f t="shared" si="455"/>
        <v>55213787607.417084</v>
      </c>
      <c r="H845" s="58">
        <f t="shared" si="456"/>
        <v>21448.017647995533</v>
      </c>
      <c r="I845" s="60">
        <f t="shared" si="457"/>
        <v>21421.736321351254</v>
      </c>
      <c r="J845" s="5">
        <f t="shared" si="412"/>
        <v>1.7573592261452661E-3</v>
      </c>
      <c r="K845" s="106">
        <f t="shared" si="458"/>
        <v>21421.734563992028</v>
      </c>
      <c r="L845" s="5">
        <f t="shared" si="459"/>
        <v>413375.21188135422</v>
      </c>
      <c r="M845" s="5">
        <f t="shared" si="460"/>
        <v>21.421734563992029</v>
      </c>
    </row>
    <row r="846" spans="1:13" x14ac:dyDescent="0.25">
      <c r="A846" s="57">
        <v>145</v>
      </c>
      <c r="B846" s="58">
        <f t="shared" ref="B846" si="481">B845+$A$596</f>
        <v>42.506624478784033</v>
      </c>
      <c r="C846" s="5">
        <f t="shared" si="452"/>
        <v>0.29314154425810557</v>
      </c>
      <c r="D846" s="5">
        <f t="shared" si="421"/>
        <v>0</v>
      </c>
      <c r="E846" s="5">
        <f t="shared" si="453"/>
        <v>0</v>
      </c>
      <c r="F846" s="5">
        <f t="shared" si="454"/>
        <v>413375.21188135422</v>
      </c>
      <c r="G846" s="5">
        <f t="shared" si="455"/>
        <v>1410155.673865814</v>
      </c>
      <c r="H846" s="58">
        <f t="shared" si="456"/>
        <v>21448.017647995533</v>
      </c>
      <c r="I846" s="60">
        <f t="shared" si="457"/>
        <v>21421.734563992028</v>
      </c>
      <c r="J846" s="5">
        <f t="shared" si="412"/>
        <v>0.34773686376765728</v>
      </c>
      <c r="K846" s="106">
        <f t="shared" si="458"/>
        <v>21421.386827128259</v>
      </c>
      <c r="L846" s="5">
        <f t="shared" si="459"/>
        <v>413368.50160309405</v>
      </c>
      <c r="M846" s="5">
        <f t="shared" si="460"/>
        <v>21.421386827128259</v>
      </c>
    </row>
    <row r="847" spans="1:13" x14ac:dyDescent="0.25">
      <c r="A847" s="57"/>
      <c r="B847" s="58">
        <f t="shared" ref="B847" si="482">B846+$A$575</f>
        <v>42.506631965596</v>
      </c>
      <c r="C847" s="5">
        <f t="shared" si="452"/>
        <v>7.4868119668280997E-6</v>
      </c>
      <c r="D847" s="5">
        <f t="shared" si="421"/>
        <v>381251909.24384427</v>
      </c>
      <c r="E847" s="5">
        <f t="shared" si="453"/>
        <v>2854.3613565028741</v>
      </c>
      <c r="F847" s="5">
        <f t="shared" si="454"/>
        <v>416222.86295959691</v>
      </c>
      <c r="G847" s="5">
        <f t="shared" si="455"/>
        <v>55594138707.337669</v>
      </c>
      <c r="H847" s="58">
        <f t="shared" si="456"/>
        <v>21595.935011135032</v>
      </c>
      <c r="I847" s="60">
        <f t="shared" si="457"/>
        <v>21569.304190267754</v>
      </c>
      <c r="J847" s="5">
        <f t="shared" si="412"/>
        <v>1.7694651428661497E-3</v>
      </c>
      <c r="K847" s="106">
        <f t="shared" si="458"/>
        <v>21569.302420802611</v>
      </c>
      <c r="L847" s="5">
        <f t="shared" si="459"/>
        <v>416222.82881422801</v>
      </c>
      <c r="M847" s="5">
        <f t="shared" si="460"/>
        <v>21.569302420802611</v>
      </c>
    </row>
    <row r="848" spans="1:13" x14ac:dyDescent="0.25">
      <c r="A848" s="57">
        <v>146</v>
      </c>
      <c r="B848" s="58">
        <f t="shared" ref="B848" si="483">B847+$A$596</f>
        <v>42.799773509854106</v>
      </c>
      <c r="C848" s="5">
        <f t="shared" si="452"/>
        <v>0.29314154425810557</v>
      </c>
      <c r="D848" s="5">
        <f t="shared" si="421"/>
        <v>0</v>
      </c>
      <c r="E848" s="5">
        <f t="shared" si="453"/>
        <v>0</v>
      </c>
      <c r="F848" s="5">
        <f t="shared" si="454"/>
        <v>416222.82881422801</v>
      </c>
      <c r="G848" s="5">
        <f t="shared" si="455"/>
        <v>1419869.8102229813</v>
      </c>
      <c r="H848" s="58">
        <f t="shared" si="456"/>
        <v>21595.935011135032</v>
      </c>
      <c r="I848" s="60">
        <f t="shared" si="457"/>
        <v>21569.302420802611</v>
      </c>
      <c r="J848" s="5">
        <f t="shared" si="412"/>
        <v>0.3501323179530752</v>
      </c>
      <c r="K848" s="106">
        <f t="shared" si="458"/>
        <v>21568.952288484659</v>
      </c>
      <c r="L848" s="5">
        <f t="shared" si="459"/>
        <v>416216.0723108885</v>
      </c>
      <c r="M848" s="5">
        <f t="shared" si="460"/>
        <v>21.56895228848466</v>
      </c>
    </row>
    <row r="849" spans="1:13" x14ac:dyDescent="0.25">
      <c r="A849" s="57"/>
      <c r="B849" s="58">
        <f t="shared" ref="B849" si="484">B848+$A$575</f>
        <v>42.799780996666072</v>
      </c>
      <c r="C849" s="5">
        <f t="shared" si="452"/>
        <v>7.4868119668280997E-6</v>
      </c>
      <c r="D849" s="5">
        <f t="shared" si="421"/>
        <v>381251909.24384427</v>
      </c>
      <c r="E849" s="5">
        <f t="shared" si="453"/>
        <v>2854.3613565028741</v>
      </c>
      <c r="F849" s="5">
        <f t="shared" si="454"/>
        <v>419070.43366739136</v>
      </c>
      <c r="G849" s="5">
        <f t="shared" si="455"/>
        <v>55974483601.855019</v>
      </c>
      <c r="H849" s="58">
        <f t="shared" si="456"/>
        <v>21743.852374274531</v>
      </c>
      <c r="I849" s="60">
        <f t="shared" si="457"/>
        <v>21716.869651624154</v>
      </c>
      <c r="J849" s="5">
        <f t="shared" si="412"/>
        <v>1.7815708620797963E-3</v>
      </c>
      <c r="K849" s="106">
        <f t="shared" si="458"/>
        <v>21716.867870053291</v>
      </c>
      <c r="L849" s="5">
        <f t="shared" si="459"/>
        <v>419070.39928841835</v>
      </c>
      <c r="M849" s="5">
        <f t="shared" si="460"/>
        <v>21.716867870053292</v>
      </c>
    </row>
    <row r="850" spans="1:13" x14ac:dyDescent="0.25">
      <c r="A850" s="57">
        <v>147</v>
      </c>
      <c r="B850" s="58">
        <f t="shared" ref="B850" si="485">B849+$A$596</f>
        <v>43.092922540924178</v>
      </c>
      <c r="C850" s="5">
        <f t="shared" si="452"/>
        <v>0.29314154425810557</v>
      </c>
      <c r="D850" s="5">
        <f t="shared" si="421"/>
        <v>0</v>
      </c>
      <c r="E850" s="5">
        <f t="shared" si="453"/>
        <v>0</v>
      </c>
      <c r="F850" s="5">
        <f t="shared" si="454"/>
        <v>419070.39928841835</v>
      </c>
      <c r="G850" s="5">
        <f t="shared" si="455"/>
        <v>1429583.788094651</v>
      </c>
      <c r="H850" s="58">
        <f t="shared" si="456"/>
        <v>21743.852374274531</v>
      </c>
      <c r="I850" s="60">
        <f t="shared" si="457"/>
        <v>21716.867870053291</v>
      </c>
      <c r="J850" s="5">
        <f t="shared" si="412"/>
        <v>0.35252773305681528</v>
      </c>
      <c r="K850" s="106">
        <f t="shared" si="458"/>
        <v>21716.515342320236</v>
      </c>
      <c r="L850" s="5">
        <f t="shared" si="459"/>
        <v>419063.59656075359</v>
      </c>
      <c r="M850" s="5">
        <f t="shared" si="460"/>
        <v>21.716515342320236</v>
      </c>
    </row>
    <row r="851" spans="1:13" x14ac:dyDescent="0.25">
      <c r="A851" s="57"/>
      <c r="B851" s="58">
        <f t="shared" ref="B851" si="486">B850+$A$575</f>
        <v>43.092930027736145</v>
      </c>
      <c r="C851" s="5">
        <f t="shared" si="452"/>
        <v>7.4868119668280997E-6</v>
      </c>
      <c r="D851" s="5">
        <f t="shared" si="421"/>
        <v>381251909.24384427</v>
      </c>
      <c r="E851" s="5">
        <f t="shared" si="453"/>
        <v>2854.3613565028741</v>
      </c>
      <c r="F851" s="5">
        <f t="shared" si="454"/>
        <v>421917.95791725646</v>
      </c>
      <c r="G851" s="5">
        <f t="shared" si="455"/>
        <v>56354822291.070351</v>
      </c>
      <c r="H851" s="58">
        <f t="shared" si="456"/>
        <v>21891.76973741403</v>
      </c>
      <c r="I851" s="60">
        <f t="shared" si="457"/>
        <v>21864.432705459731</v>
      </c>
      <c r="J851" s="5">
        <f t="shared" ref="J851:J914" si="487">2*I851*($C$8/3.1415926)^(1/2)*C851^(1/2)</f>
        <v>1.7936763837894279E-3</v>
      </c>
      <c r="K851" s="106">
        <f t="shared" si="458"/>
        <v>21864.430911783347</v>
      </c>
      <c r="L851" s="5">
        <f t="shared" si="459"/>
        <v>421917.92330468324</v>
      </c>
      <c r="M851" s="5">
        <f t="shared" si="460"/>
        <v>21.864430911783348</v>
      </c>
    </row>
    <row r="852" spans="1:13" x14ac:dyDescent="0.25">
      <c r="A852" s="57">
        <v>148</v>
      </c>
      <c r="B852" s="58">
        <f t="shared" ref="B852" si="488">B851+$A$596</f>
        <v>43.38607157199425</v>
      </c>
      <c r="C852" s="5">
        <f t="shared" si="452"/>
        <v>0.29314154425810557</v>
      </c>
      <c r="D852" s="5">
        <f t="shared" si="421"/>
        <v>0</v>
      </c>
      <c r="E852" s="5">
        <f t="shared" si="453"/>
        <v>0</v>
      </c>
      <c r="F852" s="5">
        <f t="shared" si="454"/>
        <v>421917.92330468324</v>
      </c>
      <c r="G852" s="5">
        <f t="shared" si="455"/>
        <v>1439297.6074834091</v>
      </c>
      <c r="H852" s="58">
        <f t="shared" si="456"/>
        <v>21891.76973741403</v>
      </c>
      <c r="I852" s="60">
        <f t="shared" si="457"/>
        <v>21864.430911783347</v>
      </c>
      <c r="J852" s="5">
        <f t="shared" si="487"/>
        <v>0.35492310907951502</v>
      </c>
      <c r="K852" s="106">
        <f t="shared" si="458"/>
        <v>21864.075988674267</v>
      </c>
      <c r="L852" s="5">
        <f t="shared" si="459"/>
        <v>421911.07435344736</v>
      </c>
      <c r="M852" s="5">
        <f t="shared" si="460"/>
        <v>21.864075988674269</v>
      </c>
    </row>
    <row r="853" spans="1:13" x14ac:dyDescent="0.25">
      <c r="A853" s="57"/>
      <c r="B853" s="58">
        <f t="shared" ref="B853" si="489">B852+$A$575</f>
        <v>43.386079058806217</v>
      </c>
      <c r="C853" s="5">
        <f t="shared" si="452"/>
        <v>7.4868119668280997E-6</v>
      </c>
      <c r="D853" s="5">
        <f t="shared" si="421"/>
        <v>381251909.24384427</v>
      </c>
      <c r="E853" s="5">
        <f t="shared" si="453"/>
        <v>2854.3613565028741</v>
      </c>
      <c r="F853" s="5">
        <f t="shared" si="454"/>
        <v>424765.43570995022</v>
      </c>
      <c r="G853" s="5">
        <f t="shared" si="455"/>
        <v>56735154775.084923</v>
      </c>
      <c r="H853" s="58">
        <f t="shared" si="456"/>
        <v>22039.687100553529</v>
      </c>
      <c r="I853" s="60">
        <f t="shared" si="457"/>
        <v>22011.993351813762</v>
      </c>
      <c r="J853" s="5">
        <f t="shared" si="487"/>
        <v>1.8057817079982668E-3</v>
      </c>
      <c r="K853" s="106">
        <f t="shared" si="458"/>
        <v>22011.991546032055</v>
      </c>
      <c r="L853" s="5">
        <f t="shared" si="459"/>
        <v>424765.40086378058</v>
      </c>
      <c r="M853" s="5">
        <f t="shared" si="460"/>
        <v>22.011991546032057</v>
      </c>
    </row>
    <row r="854" spans="1:13" x14ac:dyDescent="0.25">
      <c r="A854" s="57">
        <v>149</v>
      </c>
      <c r="B854" s="58">
        <f t="shared" ref="B854" si="490">B853+$A$596</f>
        <v>43.679220603064323</v>
      </c>
      <c r="C854" s="5">
        <f t="shared" si="452"/>
        <v>0.29314154425810557</v>
      </c>
      <c r="D854" s="5">
        <f t="shared" si="421"/>
        <v>0</v>
      </c>
      <c r="E854" s="5">
        <f t="shared" si="453"/>
        <v>0</v>
      </c>
      <c r="F854" s="5">
        <f t="shared" si="454"/>
        <v>424765.40086378058</v>
      </c>
      <c r="G854" s="5">
        <f t="shared" si="455"/>
        <v>1449011.2683918411</v>
      </c>
      <c r="H854" s="58">
        <f t="shared" si="456"/>
        <v>22039.687100553529</v>
      </c>
      <c r="I854" s="60">
        <f t="shared" si="457"/>
        <v>22011.991546032055</v>
      </c>
      <c r="J854" s="5">
        <f t="shared" si="487"/>
        <v>0.35731844602181212</v>
      </c>
      <c r="K854" s="106">
        <f t="shared" si="458"/>
        <v>22011.634227586033</v>
      </c>
      <c r="L854" s="5">
        <f t="shared" si="459"/>
        <v>424758.50568972772</v>
      </c>
      <c r="M854" s="5">
        <f t="shared" si="460"/>
        <v>22.011634227586033</v>
      </c>
    </row>
    <row r="855" spans="1:13" x14ac:dyDescent="0.25">
      <c r="A855" s="57"/>
      <c r="B855" s="58">
        <f t="shared" ref="B855" si="491">B854+$A$575</f>
        <v>43.67922808987629</v>
      </c>
      <c r="C855" s="5">
        <f t="shared" si="452"/>
        <v>7.4868119668280997E-6</v>
      </c>
      <c r="D855" s="5">
        <f t="shared" si="421"/>
        <v>381251909.24384427</v>
      </c>
      <c r="E855" s="5">
        <f t="shared" si="453"/>
        <v>2854.3613565028741</v>
      </c>
      <c r="F855" s="5">
        <f t="shared" si="454"/>
        <v>427612.86704623059</v>
      </c>
      <c r="G855" s="5">
        <f t="shared" si="455"/>
        <v>57115481053.999969</v>
      </c>
      <c r="H855" s="58">
        <f t="shared" si="456"/>
        <v>22187.604463693027</v>
      </c>
      <c r="I855" s="60">
        <f t="shared" si="457"/>
        <v>22159.551590725529</v>
      </c>
      <c r="J855" s="5">
        <f t="shared" si="487"/>
        <v>1.8178868347095353E-3</v>
      </c>
      <c r="K855" s="106">
        <f t="shared" si="458"/>
        <v>22159.549772838694</v>
      </c>
      <c r="L855" s="5">
        <f t="shared" si="459"/>
        <v>427612.83196646825</v>
      </c>
      <c r="M855" s="5">
        <f t="shared" si="460"/>
        <v>22.159549772838695</v>
      </c>
    </row>
    <row r="856" spans="1:13" x14ac:dyDescent="0.25">
      <c r="A856" s="57">
        <v>150</v>
      </c>
      <c r="B856" s="58">
        <f t="shared" ref="B856" si="492">B855+$A$596</f>
        <v>43.972369634134395</v>
      </c>
      <c r="C856" s="5">
        <f t="shared" si="452"/>
        <v>0.29314154425810557</v>
      </c>
      <c r="D856" s="5">
        <f t="shared" si="421"/>
        <v>0</v>
      </c>
      <c r="E856" s="5">
        <f t="shared" si="453"/>
        <v>0</v>
      </c>
      <c r="F856" s="5">
        <f t="shared" si="454"/>
        <v>427612.83196646825</v>
      </c>
      <c r="G856" s="5">
        <f t="shared" si="455"/>
        <v>1458724.7708225322</v>
      </c>
      <c r="H856" s="58">
        <f t="shared" si="456"/>
        <v>22187.604463693027</v>
      </c>
      <c r="I856" s="60">
        <f t="shared" si="457"/>
        <v>22159.549772838691</v>
      </c>
      <c r="J856" s="5">
        <f t="shared" si="487"/>
        <v>0.35971374388434402</v>
      </c>
      <c r="K856" s="106">
        <f t="shared" si="458"/>
        <v>22159.190059094806</v>
      </c>
      <c r="L856" s="5">
        <f t="shared" si="459"/>
        <v>427605.89057035255</v>
      </c>
      <c r="M856" s="5">
        <f t="shared" si="460"/>
        <v>22.159190059094808</v>
      </c>
    </row>
    <row r="857" spans="1:13" x14ac:dyDescent="0.25">
      <c r="A857" s="57"/>
      <c r="B857" s="58">
        <f t="shared" ref="B857" si="493">B856+$A$575</f>
        <v>43.972377120946362</v>
      </c>
      <c r="C857" s="5">
        <f t="shared" si="452"/>
        <v>7.4868119668280997E-6</v>
      </c>
      <c r="D857" s="5">
        <f t="shared" si="421"/>
        <v>381251909.24384427</v>
      </c>
      <c r="E857" s="5">
        <f t="shared" si="453"/>
        <v>2854.3613565028741</v>
      </c>
      <c r="F857" s="5">
        <f t="shared" si="454"/>
        <v>430460.25192685542</v>
      </c>
      <c r="G857" s="5">
        <f t="shared" si="455"/>
        <v>57495801127.916718</v>
      </c>
      <c r="H857" s="58">
        <f t="shared" si="456"/>
        <v>22335.521826832526</v>
      </c>
      <c r="I857" s="60">
        <f t="shared" si="457"/>
        <v>22307.107422234305</v>
      </c>
      <c r="J857" s="5">
        <f t="shared" si="487"/>
        <v>1.8299917639264555E-3</v>
      </c>
      <c r="K857" s="106">
        <f t="shared" si="458"/>
        <v>22307.10559224254</v>
      </c>
      <c r="L857" s="5">
        <f t="shared" si="459"/>
        <v>430460.21661350434</v>
      </c>
      <c r="M857" s="5">
        <f t="shared" si="460"/>
        <v>22.307105592242539</v>
      </c>
    </row>
    <row r="858" spans="1:13" x14ac:dyDescent="0.25">
      <c r="A858" s="57">
        <v>151</v>
      </c>
      <c r="B858" s="58">
        <f t="shared" ref="B858" si="494">B857+$A$596</f>
        <v>44.265518665204468</v>
      </c>
      <c r="C858" s="5">
        <f t="shared" si="452"/>
        <v>0.29314154425810557</v>
      </c>
      <c r="D858" s="5">
        <f t="shared" si="421"/>
        <v>0</v>
      </c>
      <c r="E858" s="5">
        <f t="shared" si="453"/>
        <v>0</v>
      </c>
      <c r="F858" s="5">
        <f t="shared" si="454"/>
        <v>430460.21661350434</v>
      </c>
      <c r="G858" s="5">
        <f t="shared" si="455"/>
        <v>1468438.1147780686</v>
      </c>
      <c r="H858" s="58">
        <f t="shared" si="456"/>
        <v>22335.521826832526</v>
      </c>
      <c r="I858" s="60">
        <f t="shared" si="457"/>
        <v>22307.10559224254</v>
      </c>
      <c r="J858" s="5">
        <f t="shared" si="487"/>
        <v>0.36210900266774848</v>
      </c>
      <c r="K858" s="106">
        <f t="shared" si="458"/>
        <v>22306.743483239872</v>
      </c>
      <c r="L858" s="5">
        <f t="shared" si="459"/>
        <v>430453.22899607988</v>
      </c>
      <c r="M858" s="5">
        <f t="shared" si="460"/>
        <v>22.306743483239874</v>
      </c>
    </row>
    <row r="859" spans="1:13" x14ac:dyDescent="0.25">
      <c r="A859" s="57"/>
      <c r="B859" s="58">
        <f t="shared" ref="B859" si="495">B858+$A$575</f>
        <v>44.265526152016434</v>
      </c>
      <c r="C859" s="5">
        <f t="shared" si="452"/>
        <v>7.4868119668280997E-6</v>
      </c>
      <c r="D859" s="5">
        <f t="shared" ref="D859:D922" si="496">D857</f>
        <v>381251909.24384427</v>
      </c>
      <c r="E859" s="5">
        <f t="shared" si="453"/>
        <v>2854.3613565028741</v>
      </c>
      <c r="F859" s="5">
        <f t="shared" si="454"/>
        <v>433307.59035258275</v>
      </c>
      <c r="G859" s="5">
        <f t="shared" si="455"/>
        <v>57876114996.936409</v>
      </c>
      <c r="H859" s="58">
        <f t="shared" si="456"/>
        <v>22483.439189972025</v>
      </c>
      <c r="I859" s="60">
        <f t="shared" si="457"/>
        <v>22454.660846379371</v>
      </c>
      <c r="J859" s="5">
        <f t="shared" si="487"/>
        <v>1.8420964956522496E-3</v>
      </c>
      <c r="K859" s="106">
        <f t="shared" si="458"/>
        <v>22454.659004282876</v>
      </c>
      <c r="L859" s="5">
        <f t="shared" si="459"/>
        <v>433307.55480564671</v>
      </c>
      <c r="M859" s="5">
        <f t="shared" si="460"/>
        <v>22.454659004282878</v>
      </c>
    </row>
    <row r="860" spans="1:13" x14ac:dyDescent="0.25">
      <c r="A860" s="57">
        <v>152</v>
      </c>
      <c r="B860" s="58">
        <f t="shared" ref="B860" si="497">B859+$A$596</f>
        <v>44.55866769627454</v>
      </c>
      <c r="C860" s="5">
        <f t="shared" si="452"/>
        <v>0.29314154425810557</v>
      </c>
      <c r="D860" s="5">
        <f t="shared" si="496"/>
        <v>0</v>
      </c>
      <c r="E860" s="5">
        <f t="shared" si="453"/>
        <v>0</v>
      </c>
      <c r="F860" s="5">
        <f t="shared" si="454"/>
        <v>433307.55480564671</v>
      </c>
      <c r="G860" s="5">
        <f t="shared" si="455"/>
        <v>1478151.3002610358</v>
      </c>
      <c r="H860" s="58">
        <f t="shared" si="456"/>
        <v>22483.439189972025</v>
      </c>
      <c r="I860" s="60">
        <f t="shared" si="457"/>
        <v>22454.659004282876</v>
      </c>
      <c r="J860" s="5">
        <f t="shared" si="487"/>
        <v>0.36450422237266311</v>
      </c>
      <c r="K860" s="106">
        <f t="shared" si="458"/>
        <v>22454.294500060503</v>
      </c>
      <c r="L860" s="5">
        <f t="shared" si="459"/>
        <v>433300.52096766751</v>
      </c>
      <c r="M860" s="5">
        <f t="shared" si="460"/>
        <v>22.454294500060502</v>
      </c>
    </row>
    <row r="861" spans="1:13" x14ac:dyDescent="0.25">
      <c r="A861" s="57"/>
      <c r="B861" s="58">
        <f t="shared" ref="B861" si="498">B860+$A$575</f>
        <v>44.558675183086507</v>
      </c>
      <c r="C861" s="5">
        <f t="shared" si="452"/>
        <v>7.4868119668280997E-6</v>
      </c>
      <c r="D861" s="5">
        <f t="shared" si="496"/>
        <v>381251909.24384427</v>
      </c>
      <c r="E861" s="5">
        <f t="shared" si="453"/>
        <v>2854.3613565028741</v>
      </c>
      <c r="F861" s="5">
        <f t="shared" si="454"/>
        <v>436154.88232417038</v>
      </c>
      <c r="G861" s="5">
        <f t="shared" si="455"/>
        <v>58256422661.160271</v>
      </c>
      <c r="H861" s="58">
        <f t="shared" si="456"/>
        <v>22631.356553111524</v>
      </c>
      <c r="I861" s="60">
        <f t="shared" si="457"/>
        <v>22602.211863199998</v>
      </c>
      <c r="J861" s="5">
        <f t="shared" si="487"/>
        <v>1.8542010298901394E-3</v>
      </c>
      <c r="K861" s="106">
        <f t="shared" si="458"/>
        <v>22602.210008998969</v>
      </c>
      <c r="L861" s="5">
        <f t="shared" si="459"/>
        <v>436154.84654365311</v>
      </c>
      <c r="M861" s="5">
        <f t="shared" si="460"/>
        <v>22.60221000899897</v>
      </c>
    </row>
    <row r="862" spans="1:13" x14ac:dyDescent="0.25">
      <c r="A862" s="57">
        <v>153</v>
      </c>
      <c r="B862" s="58">
        <f t="shared" ref="B862" si="499">B861+$A$596</f>
        <v>44.851816727344612</v>
      </c>
      <c r="C862" s="5">
        <f t="shared" si="452"/>
        <v>0.29314154425810557</v>
      </c>
      <c r="D862" s="5">
        <f t="shared" si="496"/>
        <v>0</v>
      </c>
      <c r="E862" s="5">
        <f t="shared" si="453"/>
        <v>0</v>
      </c>
      <c r="F862" s="5">
        <f t="shared" si="454"/>
        <v>436154.84654365311</v>
      </c>
      <c r="G862" s="5">
        <f t="shared" si="455"/>
        <v>1487864.3272740184</v>
      </c>
      <c r="H862" s="58">
        <f t="shared" si="456"/>
        <v>22631.356553111524</v>
      </c>
      <c r="I862" s="60">
        <f t="shared" si="457"/>
        <v>22602.210008998969</v>
      </c>
      <c r="J862" s="5">
        <f t="shared" si="487"/>
        <v>0.36689940299972523</v>
      </c>
      <c r="K862" s="106">
        <f t="shared" si="458"/>
        <v>22601.843109595968</v>
      </c>
      <c r="L862" s="5">
        <f t="shared" si="459"/>
        <v>436147.76648587344</v>
      </c>
      <c r="M862" s="5">
        <f t="shared" si="460"/>
        <v>22.601843109595968</v>
      </c>
    </row>
    <row r="863" spans="1:13" x14ac:dyDescent="0.25">
      <c r="A863" s="57"/>
      <c r="B863" s="58">
        <f t="shared" ref="B863" si="500">B862+$A$575</f>
        <v>44.851824214156579</v>
      </c>
      <c r="C863" s="5">
        <f t="shared" si="452"/>
        <v>7.4868119668280997E-6</v>
      </c>
      <c r="D863" s="5">
        <f t="shared" si="496"/>
        <v>381251909.24384427</v>
      </c>
      <c r="E863" s="5">
        <f t="shared" si="453"/>
        <v>2854.3613565028741</v>
      </c>
      <c r="F863" s="5">
        <f t="shared" si="454"/>
        <v>439002.1278423763</v>
      </c>
      <c r="G863" s="5">
        <f t="shared" si="455"/>
        <v>58636724120.689537</v>
      </c>
      <c r="H863" s="58">
        <f t="shared" si="456"/>
        <v>22779.273916251022</v>
      </c>
      <c r="I863" s="60">
        <f t="shared" si="457"/>
        <v>22749.760472735463</v>
      </c>
      <c r="J863" s="5">
        <f t="shared" si="487"/>
        <v>1.8663053666433469E-3</v>
      </c>
      <c r="K863" s="106">
        <f t="shared" si="458"/>
        <v>22749.758606430096</v>
      </c>
      <c r="L863" s="5">
        <f t="shared" si="459"/>
        <v>439002.09182828158</v>
      </c>
      <c r="M863" s="5">
        <f t="shared" si="460"/>
        <v>22.749758606430095</v>
      </c>
    </row>
    <row r="864" spans="1:13" x14ac:dyDescent="0.25">
      <c r="A864" s="57">
        <v>154</v>
      </c>
      <c r="B864" s="58">
        <f t="shared" ref="B864" si="501">B863+$A$596</f>
        <v>45.144965758414685</v>
      </c>
      <c r="C864" s="5">
        <f t="shared" si="452"/>
        <v>0.29314154425810557</v>
      </c>
      <c r="D864" s="5">
        <f t="shared" si="496"/>
        <v>0</v>
      </c>
      <c r="E864" s="5">
        <f t="shared" si="453"/>
        <v>0</v>
      </c>
      <c r="F864" s="5">
        <f t="shared" si="454"/>
        <v>439002.09182828158</v>
      </c>
      <c r="G864" s="5">
        <f t="shared" si="455"/>
        <v>1497577.1958196023</v>
      </c>
      <c r="H864" s="58">
        <f t="shared" si="456"/>
        <v>22779.273916251022</v>
      </c>
      <c r="I864" s="60">
        <f t="shared" si="457"/>
        <v>22749.758606430096</v>
      </c>
      <c r="J864" s="5">
        <f t="shared" si="487"/>
        <v>0.3692945445495725</v>
      </c>
      <c r="K864" s="106">
        <f t="shared" si="458"/>
        <v>22749.389311885545</v>
      </c>
      <c r="L864" s="5">
        <f t="shared" si="459"/>
        <v>438994.96555145533</v>
      </c>
      <c r="M864" s="5">
        <f t="shared" si="460"/>
        <v>22.749389311885544</v>
      </c>
    </row>
    <row r="865" spans="1:13" x14ac:dyDescent="0.25">
      <c r="A865" s="57"/>
      <c r="B865" s="58">
        <f t="shared" ref="B865" si="502">B864+$A$575</f>
        <v>45.144973245226652</v>
      </c>
      <c r="C865" s="5">
        <f t="shared" si="452"/>
        <v>7.4868119668280997E-6</v>
      </c>
      <c r="D865" s="5">
        <f t="shared" si="496"/>
        <v>381251909.24384427</v>
      </c>
      <c r="E865" s="5">
        <f t="shared" si="453"/>
        <v>2854.3613565028741</v>
      </c>
      <c r="F865" s="5">
        <f t="shared" si="454"/>
        <v>441849.3269079582</v>
      </c>
      <c r="G865" s="5">
        <f t="shared" si="455"/>
        <v>59017019375.62542</v>
      </c>
      <c r="H865" s="58">
        <f t="shared" si="456"/>
        <v>22927.191279390521</v>
      </c>
      <c r="I865" s="60">
        <f t="shared" si="457"/>
        <v>22897.30667502504</v>
      </c>
      <c r="J865" s="5">
        <f t="shared" si="487"/>
        <v>1.8784095059150943E-3</v>
      </c>
      <c r="K865" s="106">
        <f t="shared" si="458"/>
        <v>22897.304796615535</v>
      </c>
      <c r="L865" s="5">
        <f t="shared" si="459"/>
        <v>441849.29066028999</v>
      </c>
      <c r="M865" s="5">
        <f t="shared" si="460"/>
        <v>22.897304796615536</v>
      </c>
    </row>
    <row r="866" spans="1:13" x14ac:dyDescent="0.25">
      <c r="A866" s="57">
        <v>155</v>
      </c>
      <c r="B866" s="58">
        <f t="shared" ref="B866" si="503">B865+$A$596</f>
        <v>45.438114789484757</v>
      </c>
      <c r="C866" s="5">
        <f t="shared" si="452"/>
        <v>0.29314154425810557</v>
      </c>
      <c r="D866" s="5">
        <f t="shared" si="496"/>
        <v>0</v>
      </c>
      <c r="E866" s="5">
        <f t="shared" si="453"/>
        <v>0</v>
      </c>
      <c r="F866" s="5">
        <f t="shared" si="454"/>
        <v>441849.29066028999</v>
      </c>
      <c r="G866" s="5">
        <f t="shared" si="455"/>
        <v>1507289.9059003731</v>
      </c>
      <c r="H866" s="58">
        <f t="shared" si="456"/>
        <v>22927.191279390521</v>
      </c>
      <c r="I866" s="60">
        <f t="shared" si="457"/>
        <v>22897.304796615535</v>
      </c>
      <c r="J866" s="5">
        <f t="shared" si="487"/>
        <v>0.37168964702284252</v>
      </c>
      <c r="K866" s="106">
        <f t="shared" si="458"/>
        <v>22896.933106968514</v>
      </c>
      <c r="L866" s="5">
        <f t="shared" si="459"/>
        <v>441842.11816517147</v>
      </c>
      <c r="M866" s="5">
        <f t="shared" si="460"/>
        <v>22.896933106968515</v>
      </c>
    </row>
    <row r="867" spans="1:13" x14ac:dyDescent="0.25">
      <c r="A867" s="57"/>
      <c r="B867" s="58">
        <f t="shared" ref="B867" si="504">B866+$A$575</f>
        <v>45.438122276296724</v>
      </c>
      <c r="C867" s="5">
        <f t="shared" si="452"/>
        <v>7.4868119668280997E-6</v>
      </c>
      <c r="D867" s="5">
        <f t="shared" si="496"/>
        <v>381251909.24384427</v>
      </c>
      <c r="E867" s="5">
        <f t="shared" si="453"/>
        <v>2854.3613565028741</v>
      </c>
      <c r="F867" s="5">
        <f t="shared" si="454"/>
        <v>444696.47952167434</v>
      </c>
      <c r="G867" s="5">
        <f t="shared" si="455"/>
        <v>59397308426.069191</v>
      </c>
      <c r="H867" s="58">
        <f t="shared" si="456"/>
        <v>23075.10864253002</v>
      </c>
      <c r="I867" s="60">
        <f t="shared" si="457"/>
        <v>23044.850470108009</v>
      </c>
      <c r="J867" s="5">
        <f t="shared" si="487"/>
        <v>1.8905134477086036E-3</v>
      </c>
      <c r="K867" s="106">
        <f t="shared" si="458"/>
        <v>23044.84857959456</v>
      </c>
      <c r="L867" s="5">
        <f t="shared" si="459"/>
        <v>444696.44304043619</v>
      </c>
      <c r="M867" s="5">
        <f t="shared" si="460"/>
        <v>23.044848579594561</v>
      </c>
    </row>
    <row r="868" spans="1:13" x14ac:dyDescent="0.25">
      <c r="A868" s="57">
        <v>156</v>
      </c>
      <c r="B868" s="58">
        <f t="shared" ref="B868" si="505">B867+$A$596</f>
        <v>45.73126382055483</v>
      </c>
      <c r="C868" s="5">
        <f t="shared" si="452"/>
        <v>0.29314154425810557</v>
      </c>
      <c r="D868" s="5">
        <f t="shared" si="496"/>
        <v>0</v>
      </c>
      <c r="E868" s="5">
        <f t="shared" si="453"/>
        <v>0</v>
      </c>
      <c r="F868" s="5">
        <f t="shared" si="454"/>
        <v>444696.44304043619</v>
      </c>
      <c r="G868" s="5">
        <f t="shared" si="455"/>
        <v>1517002.4575189159</v>
      </c>
      <c r="H868" s="58">
        <f t="shared" si="456"/>
        <v>23075.10864253002</v>
      </c>
      <c r="I868" s="60">
        <f t="shared" si="457"/>
        <v>23044.848579594556</v>
      </c>
      <c r="J868" s="5">
        <f t="shared" si="487"/>
        <v>0.37408471042017266</v>
      </c>
      <c r="K868" s="106">
        <f t="shared" si="458"/>
        <v>23044.474494884136</v>
      </c>
      <c r="L868" s="5">
        <f t="shared" si="459"/>
        <v>444689.2243277792</v>
      </c>
      <c r="M868" s="5">
        <f t="shared" si="460"/>
        <v>23.044474494884138</v>
      </c>
    </row>
    <row r="869" spans="1:13" x14ac:dyDescent="0.25">
      <c r="A869" s="57"/>
      <c r="B869" s="58">
        <f t="shared" ref="B869" si="506">B868+$A$575</f>
        <v>45.731271307366796</v>
      </c>
      <c r="C869" s="5">
        <f t="shared" si="452"/>
        <v>7.4868119668280997E-6</v>
      </c>
      <c r="D869" s="5">
        <f t="shared" si="496"/>
        <v>381251909.24384427</v>
      </c>
      <c r="E869" s="5">
        <f t="shared" si="453"/>
        <v>2854.3613565028741</v>
      </c>
      <c r="F869" s="5">
        <f t="shared" si="454"/>
        <v>447543.58568428206</v>
      </c>
      <c r="G869" s="5">
        <f t="shared" si="455"/>
        <v>59777591272.122017</v>
      </c>
      <c r="H869" s="58">
        <f t="shared" si="456"/>
        <v>23223.026005669519</v>
      </c>
      <c r="I869" s="60">
        <f t="shared" si="457"/>
        <v>23192.391858023631</v>
      </c>
      <c r="J869" s="5">
        <f t="shared" si="487"/>
        <v>1.9026171920270962E-3</v>
      </c>
      <c r="K869" s="106">
        <f t="shared" si="458"/>
        <v>23192.389955406441</v>
      </c>
      <c r="L869" s="5">
        <f t="shared" si="459"/>
        <v>447543.54896947806</v>
      </c>
      <c r="M869" s="5">
        <f t="shared" si="460"/>
        <v>23.192389955406441</v>
      </c>
    </row>
    <row r="870" spans="1:13" x14ac:dyDescent="0.25">
      <c r="A870" s="57">
        <v>157</v>
      </c>
      <c r="B870" s="58">
        <f t="shared" ref="B870" si="507">B869+$A$596</f>
        <v>46.024412851624902</v>
      </c>
      <c r="C870" s="5">
        <f t="shared" si="452"/>
        <v>0.29314154425810557</v>
      </c>
      <c r="D870" s="5">
        <f t="shared" si="496"/>
        <v>0</v>
      </c>
      <c r="E870" s="5">
        <f t="shared" si="453"/>
        <v>0</v>
      </c>
      <c r="F870" s="5">
        <f t="shared" si="454"/>
        <v>447543.54896947806</v>
      </c>
      <c r="G870" s="5">
        <f t="shared" si="455"/>
        <v>1526714.850677816</v>
      </c>
      <c r="H870" s="58">
        <f t="shared" si="456"/>
        <v>23223.026005669519</v>
      </c>
      <c r="I870" s="60">
        <f t="shared" si="457"/>
        <v>23192.389955406441</v>
      </c>
      <c r="J870" s="5">
        <f t="shared" si="487"/>
        <v>0.37647973474220076</v>
      </c>
      <c r="K870" s="106">
        <f t="shared" si="458"/>
        <v>23192.013475671698</v>
      </c>
      <c r="L870" s="5">
        <f t="shared" si="459"/>
        <v>447536.28404003673</v>
      </c>
      <c r="M870" s="5">
        <f t="shared" si="460"/>
        <v>23.192013475671697</v>
      </c>
    </row>
    <row r="871" spans="1:13" x14ac:dyDescent="0.25">
      <c r="A871" s="57"/>
      <c r="B871" s="58">
        <f t="shared" ref="B871" si="508">B870+$A$575</f>
        <v>46.024420338436869</v>
      </c>
      <c r="C871" s="5">
        <f t="shared" si="452"/>
        <v>7.4868119668280997E-6</v>
      </c>
      <c r="D871" s="5">
        <f t="shared" si="496"/>
        <v>381251909.24384427</v>
      </c>
      <c r="E871" s="5">
        <f t="shared" si="453"/>
        <v>2854.3613565028741</v>
      </c>
      <c r="F871" s="5">
        <f t="shared" si="454"/>
        <v>450390.64539653959</v>
      </c>
      <c r="G871" s="5">
        <f t="shared" si="455"/>
        <v>60157867913.885162</v>
      </c>
      <c r="H871" s="58">
        <f t="shared" si="456"/>
        <v>23370.943368809018</v>
      </c>
      <c r="I871" s="60">
        <f t="shared" si="457"/>
        <v>23339.930838811193</v>
      </c>
      <c r="J871" s="5">
        <f t="shared" si="487"/>
        <v>1.9147207388737944E-3</v>
      </c>
      <c r="K871" s="106">
        <f t="shared" si="458"/>
        <v>23339.928924090455</v>
      </c>
      <c r="L871" s="5">
        <f t="shared" si="459"/>
        <v>450390.60844817356</v>
      </c>
      <c r="M871" s="5">
        <f t="shared" si="460"/>
        <v>23.339928924090454</v>
      </c>
    </row>
    <row r="872" spans="1:13" x14ac:dyDescent="0.25">
      <c r="A872" s="57">
        <v>158</v>
      </c>
      <c r="B872" s="58">
        <f t="shared" ref="B872" si="509">B871+$A$596</f>
        <v>46.317561882694974</v>
      </c>
      <c r="C872" s="5">
        <f t="shared" si="452"/>
        <v>0.29314154425810557</v>
      </c>
      <c r="D872" s="5">
        <f t="shared" si="496"/>
        <v>0</v>
      </c>
      <c r="E872" s="5">
        <f t="shared" si="453"/>
        <v>0</v>
      </c>
      <c r="F872" s="5">
        <f t="shared" si="454"/>
        <v>450390.60844817356</v>
      </c>
      <c r="G872" s="5">
        <f t="shared" si="455"/>
        <v>1536427.0853796594</v>
      </c>
      <c r="H872" s="58">
        <f t="shared" si="456"/>
        <v>23370.943368809018</v>
      </c>
      <c r="I872" s="60">
        <f t="shared" si="457"/>
        <v>23339.928924090455</v>
      </c>
      <c r="J872" s="5">
        <f t="shared" si="487"/>
        <v>0.37887471998956407</v>
      </c>
      <c r="K872" s="106">
        <f t="shared" si="458"/>
        <v>23339.550049370464</v>
      </c>
      <c r="L872" s="5">
        <f t="shared" si="459"/>
        <v>450383.2973027018</v>
      </c>
      <c r="M872" s="5">
        <f t="shared" si="460"/>
        <v>23.339550049370466</v>
      </c>
    </row>
    <row r="873" spans="1:13" x14ac:dyDescent="0.25">
      <c r="A873" s="57"/>
      <c r="B873" s="58">
        <f t="shared" ref="B873" si="510">B872+$A$575</f>
        <v>46.317569369506941</v>
      </c>
      <c r="C873" s="5">
        <f t="shared" si="452"/>
        <v>7.4868119668280997E-6</v>
      </c>
      <c r="D873" s="5">
        <f t="shared" si="496"/>
        <v>381251909.24384427</v>
      </c>
      <c r="E873" s="5">
        <f t="shared" si="453"/>
        <v>2854.3613565028741</v>
      </c>
      <c r="F873" s="5">
        <f t="shared" si="454"/>
        <v>453237.65865920467</v>
      </c>
      <c r="G873" s="5">
        <f t="shared" si="455"/>
        <v>60538138351.459839</v>
      </c>
      <c r="H873" s="58">
        <f t="shared" si="456"/>
        <v>23518.860731948516</v>
      </c>
      <c r="I873" s="60">
        <f t="shared" si="457"/>
        <v>23487.467412509959</v>
      </c>
      <c r="J873" s="5">
        <f t="shared" si="487"/>
        <v>1.9268240882519196E-3</v>
      </c>
      <c r="K873" s="106">
        <f t="shared" si="458"/>
        <v>23487.465485685872</v>
      </c>
      <c r="L873" s="5">
        <f t="shared" si="459"/>
        <v>453237.62147728028</v>
      </c>
      <c r="M873" s="5">
        <f t="shared" si="460"/>
        <v>23.487465485685874</v>
      </c>
    </row>
    <row r="874" spans="1:13" x14ac:dyDescent="0.25">
      <c r="A874" s="57">
        <v>159</v>
      </c>
      <c r="B874" s="58">
        <f t="shared" ref="B874" si="511">B873+$A$596</f>
        <v>46.610710913765047</v>
      </c>
      <c r="C874" s="5">
        <f t="shared" si="452"/>
        <v>0.29314154425810557</v>
      </c>
      <c r="D874" s="5">
        <f t="shared" si="496"/>
        <v>0</v>
      </c>
      <c r="E874" s="5">
        <f t="shared" si="453"/>
        <v>0</v>
      </c>
      <c r="F874" s="5">
        <f t="shared" si="454"/>
        <v>453237.62147728028</v>
      </c>
      <c r="G874" s="5">
        <f t="shared" si="455"/>
        <v>1546139.16162703</v>
      </c>
      <c r="H874" s="58">
        <f t="shared" si="456"/>
        <v>23518.860731948516</v>
      </c>
      <c r="I874" s="60">
        <f t="shared" si="457"/>
        <v>23487.465485685872</v>
      </c>
      <c r="J874" s="5">
        <f t="shared" si="487"/>
        <v>0.38126966616290014</v>
      </c>
      <c r="K874" s="106">
        <f t="shared" si="458"/>
        <v>23487.08421601971</v>
      </c>
      <c r="L874" s="5">
        <f t="shared" si="459"/>
        <v>453230.26411653234</v>
      </c>
      <c r="M874" s="5">
        <f t="shared" si="460"/>
        <v>23.48708421601971</v>
      </c>
    </row>
    <row r="875" spans="1:13" x14ac:dyDescent="0.25">
      <c r="A875" s="57"/>
      <c r="B875" s="58">
        <f t="shared" ref="B875" si="512">B874+$A$575</f>
        <v>46.610718400577014</v>
      </c>
      <c r="C875" s="5">
        <f t="shared" si="452"/>
        <v>7.4868119668280997E-6</v>
      </c>
      <c r="D875" s="5">
        <f t="shared" si="496"/>
        <v>381251909.24384427</v>
      </c>
      <c r="E875" s="5">
        <f t="shared" si="453"/>
        <v>2854.3613565028741</v>
      </c>
      <c r="F875" s="5">
        <f t="shared" si="454"/>
        <v>456084.62547303521</v>
      </c>
      <c r="G875" s="5">
        <f t="shared" si="455"/>
        <v>60918402584.947289</v>
      </c>
      <c r="H875" s="58">
        <f t="shared" si="456"/>
        <v>23666.778095088015</v>
      </c>
      <c r="I875" s="60">
        <f t="shared" si="457"/>
        <v>23635.001579159205</v>
      </c>
      <c r="J875" s="5">
        <f t="shared" si="487"/>
        <v>1.9389272401646937E-3</v>
      </c>
      <c r="K875" s="106">
        <f t="shared" si="458"/>
        <v>23634.999640231967</v>
      </c>
      <c r="L875" s="5">
        <f t="shared" si="459"/>
        <v>456084.58805755631</v>
      </c>
      <c r="M875" s="5">
        <f t="shared" si="460"/>
        <v>23.634999640231968</v>
      </c>
    </row>
    <row r="876" spans="1:13" x14ac:dyDescent="0.25">
      <c r="A876" s="57">
        <v>160</v>
      </c>
      <c r="B876" s="58">
        <f t="shared" ref="B876" si="513">B875+$A$596</f>
        <v>46.903859944835119</v>
      </c>
      <c r="C876" s="5">
        <f t="shared" si="452"/>
        <v>0.29314154425810557</v>
      </c>
      <c r="D876" s="5">
        <f t="shared" si="496"/>
        <v>0</v>
      </c>
      <c r="E876" s="5">
        <f t="shared" si="453"/>
        <v>0</v>
      </c>
      <c r="F876" s="5">
        <f t="shared" si="454"/>
        <v>456084.58805755631</v>
      </c>
      <c r="G876" s="5">
        <f t="shared" si="455"/>
        <v>1555851.0794225144</v>
      </c>
      <c r="H876" s="58">
        <f t="shared" si="456"/>
        <v>23666.778095088015</v>
      </c>
      <c r="I876" s="60">
        <f t="shared" si="457"/>
        <v>23634.999640231967</v>
      </c>
      <c r="J876" s="5">
        <f t="shared" si="487"/>
        <v>0.38366457326284653</v>
      </c>
      <c r="K876" s="106">
        <f t="shared" si="458"/>
        <v>23634.615975658704</v>
      </c>
      <c r="L876" s="5">
        <f t="shared" si="459"/>
        <v>456077.18448228604</v>
      </c>
      <c r="M876" s="5">
        <f t="shared" si="460"/>
        <v>23.634615975658704</v>
      </c>
    </row>
    <row r="877" spans="1:13" x14ac:dyDescent="0.25">
      <c r="A877" s="57"/>
      <c r="B877" s="58">
        <f t="shared" ref="B877" si="514">B876+$A$575</f>
        <v>46.903867431647086</v>
      </c>
      <c r="C877" s="5">
        <f t="shared" si="452"/>
        <v>7.4868119668280997E-6</v>
      </c>
      <c r="D877" s="5">
        <f t="shared" si="496"/>
        <v>381251909.24384427</v>
      </c>
      <c r="E877" s="5">
        <f t="shared" si="453"/>
        <v>2854.3613565028741</v>
      </c>
      <c r="F877" s="5">
        <f t="shared" si="454"/>
        <v>458931.54583878891</v>
      </c>
      <c r="G877" s="5">
        <f t="shared" si="455"/>
        <v>61298660614.448708</v>
      </c>
      <c r="H877" s="58">
        <f t="shared" si="456"/>
        <v>23814.695458227514</v>
      </c>
      <c r="I877" s="60">
        <f t="shared" si="457"/>
        <v>23782.533338798199</v>
      </c>
      <c r="J877" s="5">
        <f t="shared" si="487"/>
        <v>1.951030194615338E-3</v>
      </c>
      <c r="K877" s="106">
        <f t="shared" si="458"/>
        <v>23782.531387768006</v>
      </c>
      <c r="L877" s="5">
        <f t="shared" si="459"/>
        <v>458931.50818975922</v>
      </c>
      <c r="M877" s="5">
        <f t="shared" si="460"/>
        <v>23.782531387768007</v>
      </c>
    </row>
    <row r="878" spans="1:13" x14ac:dyDescent="0.25">
      <c r="A878" s="57">
        <v>161</v>
      </c>
      <c r="B878" s="58">
        <f t="shared" ref="B878" si="515">B877+$A$596</f>
        <v>47.197008975905192</v>
      </c>
      <c r="C878" s="5">
        <f t="shared" si="452"/>
        <v>0.29314154425810557</v>
      </c>
      <c r="D878" s="5">
        <f t="shared" si="496"/>
        <v>0</v>
      </c>
      <c r="E878" s="5">
        <f t="shared" si="453"/>
        <v>0</v>
      </c>
      <c r="F878" s="5">
        <f t="shared" si="454"/>
        <v>458931.50818975922</v>
      </c>
      <c r="G878" s="5">
        <f t="shared" si="455"/>
        <v>1565562.8387686964</v>
      </c>
      <c r="H878" s="58">
        <f t="shared" si="456"/>
        <v>23814.695458227514</v>
      </c>
      <c r="I878" s="60">
        <f t="shared" si="457"/>
        <v>23782.531387768006</v>
      </c>
      <c r="J878" s="5">
        <f t="shared" si="487"/>
        <v>0.38605944129004072</v>
      </c>
      <c r="K878" s="106">
        <f t="shared" si="458"/>
        <v>23782.145328326715</v>
      </c>
      <c r="L878" s="5">
        <f t="shared" si="459"/>
        <v>458924.05840072065</v>
      </c>
      <c r="M878" s="5">
        <f t="shared" si="460"/>
        <v>23.782145328326717</v>
      </c>
    </row>
    <row r="879" spans="1:13" x14ac:dyDescent="0.25">
      <c r="A879" s="57"/>
      <c r="B879" s="58">
        <f t="shared" ref="B879" si="516">B878+$A$575</f>
        <v>47.197016462717158</v>
      </c>
      <c r="C879" s="5">
        <f t="shared" si="452"/>
        <v>7.4868119668280997E-6</v>
      </c>
      <c r="D879" s="5">
        <f t="shared" si="496"/>
        <v>381251909.24384427</v>
      </c>
      <c r="E879" s="5">
        <f t="shared" si="453"/>
        <v>2854.3613565028741</v>
      </c>
      <c r="F879" s="5">
        <f t="shared" si="454"/>
        <v>461778.41975722351</v>
      </c>
      <c r="G879" s="5">
        <f t="shared" si="455"/>
        <v>61678912440.065308</v>
      </c>
      <c r="H879" s="58">
        <f t="shared" si="456"/>
        <v>23962.612821367013</v>
      </c>
      <c r="I879" s="60">
        <f t="shared" si="457"/>
        <v>23930.06269146621</v>
      </c>
      <c r="J879" s="5">
        <f t="shared" si="487"/>
        <v>1.9631329516070746E-3</v>
      </c>
      <c r="K879" s="106">
        <f t="shared" si="458"/>
        <v>23930.060728333257</v>
      </c>
      <c r="L879" s="5">
        <f t="shared" si="459"/>
        <v>461778.38187464688</v>
      </c>
      <c r="M879" s="5">
        <f t="shared" si="460"/>
        <v>23.93006072833326</v>
      </c>
    </row>
    <row r="880" spans="1:13" x14ac:dyDescent="0.25">
      <c r="A880" s="57">
        <v>162</v>
      </c>
      <c r="B880" s="58">
        <f t="shared" ref="B880" si="517">B879+$A$596</f>
        <v>47.490158006975264</v>
      </c>
      <c r="C880" s="5">
        <f t="shared" si="452"/>
        <v>0.29314154425810557</v>
      </c>
      <c r="D880" s="5">
        <f t="shared" si="496"/>
        <v>0</v>
      </c>
      <c r="E880" s="5">
        <f t="shared" si="453"/>
        <v>0</v>
      </c>
      <c r="F880" s="5">
        <f t="shared" si="454"/>
        <v>461778.38187464688</v>
      </c>
      <c r="G880" s="5">
        <f t="shared" si="455"/>
        <v>1575274.4396681618</v>
      </c>
      <c r="H880" s="58">
        <f t="shared" si="456"/>
        <v>23962.612821367013</v>
      </c>
      <c r="I880" s="60">
        <f t="shared" si="457"/>
        <v>23930.060728333257</v>
      </c>
      <c r="J880" s="5">
        <f t="shared" si="487"/>
        <v>0.38845427024511997</v>
      </c>
      <c r="K880" s="106">
        <f t="shared" si="458"/>
        <v>23929.672274063014</v>
      </c>
      <c r="L880" s="5">
        <f t="shared" si="459"/>
        <v>461770.88587259396</v>
      </c>
      <c r="M880" s="5">
        <f t="shared" si="460"/>
        <v>23.929672274063016</v>
      </c>
    </row>
    <row r="881" spans="1:13" x14ac:dyDescent="0.25">
      <c r="A881" s="57"/>
      <c r="B881" s="58">
        <f t="shared" ref="B881" si="518">B880+$A$575</f>
        <v>47.490165493787231</v>
      </c>
      <c r="C881" s="5">
        <f t="shared" si="452"/>
        <v>7.4868119668280997E-6</v>
      </c>
      <c r="D881" s="5">
        <f t="shared" si="496"/>
        <v>381251909.24384427</v>
      </c>
      <c r="E881" s="5">
        <f t="shared" si="453"/>
        <v>2854.3613565028741</v>
      </c>
      <c r="F881" s="5">
        <f t="shared" si="454"/>
        <v>464625.24722909683</v>
      </c>
      <c r="G881" s="5">
        <f t="shared" si="455"/>
        <v>62059158061.898315</v>
      </c>
      <c r="H881" s="58">
        <f t="shared" si="456"/>
        <v>24110.530184506511</v>
      </c>
      <c r="I881" s="60">
        <f t="shared" si="457"/>
        <v>24077.589637202509</v>
      </c>
      <c r="J881" s="5">
        <f t="shared" si="487"/>
        <v>1.9752355111431245E-3</v>
      </c>
      <c r="K881" s="106">
        <f t="shared" si="458"/>
        <v>24077.587661966998</v>
      </c>
      <c r="L881" s="5">
        <f t="shared" si="459"/>
        <v>464625.20911297714</v>
      </c>
      <c r="M881" s="5">
        <f t="shared" si="460"/>
        <v>24.077587661966998</v>
      </c>
    </row>
    <row r="882" spans="1:13" x14ac:dyDescent="0.25">
      <c r="A882" s="57">
        <v>163</v>
      </c>
      <c r="B882" s="58">
        <f t="shared" ref="B882" si="519">B881+$A$596</f>
        <v>47.783307038045336</v>
      </c>
      <c r="C882" s="5">
        <f t="shared" si="452"/>
        <v>0.29314154425810557</v>
      </c>
      <c r="D882" s="5">
        <f t="shared" si="496"/>
        <v>0</v>
      </c>
      <c r="E882" s="5">
        <f t="shared" si="453"/>
        <v>0</v>
      </c>
      <c r="F882" s="5">
        <f t="shared" si="454"/>
        <v>464625.20911297714</v>
      </c>
      <c r="G882" s="5">
        <f t="shared" si="455"/>
        <v>1584985.8821234955</v>
      </c>
      <c r="H882" s="58">
        <f t="shared" si="456"/>
        <v>24110.530184506511</v>
      </c>
      <c r="I882" s="60">
        <f t="shared" si="457"/>
        <v>24077.587661966994</v>
      </c>
      <c r="J882" s="5">
        <f t="shared" si="487"/>
        <v>0.390849060128722</v>
      </c>
      <c r="K882" s="106">
        <f t="shared" si="458"/>
        <v>24077.196812906866</v>
      </c>
      <c r="L882" s="5">
        <f t="shared" si="459"/>
        <v>464617.6668986638</v>
      </c>
      <c r="M882" s="5">
        <f t="shared" si="460"/>
        <v>24.077196812906866</v>
      </c>
    </row>
    <row r="883" spans="1:13" x14ac:dyDescent="0.25">
      <c r="A883" s="57"/>
      <c r="B883" s="58">
        <f t="shared" ref="B883" si="520">B882+$A$575</f>
        <v>47.783314524857303</v>
      </c>
      <c r="C883" s="5">
        <f t="shared" si="452"/>
        <v>7.4868119668280997E-6</v>
      </c>
      <c r="D883" s="5">
        <f t="shared" si="496"/>
        <v>381251909.24384427</v>
      </c>
      <c r="E883" s="5">
        <f t="shared" si="453"/>
        <v>2854.3613565028741</v>
      </c>
      <c r="F883" s="5">
        <f t="shared" si="454"/>
        <v>467472.02825516666</v>
      </c>
      <c r="G883" s="5">
        <f t="shared" si="455"/>
        <v>62439397480.048935</v>
      </c>
      <c r="H883" s="58">
        <f t="shared" si="456"/>
        <v>24258.44754764601</v>
      </c>
      <c r="I883" s="60">
        <f t="shared" si="457"/>
        <v>24225.114176046362</v>
      </c>
      <c r="J883" s="5">
        <f t="shared" si="487"/>
        <v>1.9873378732267093E-3</v>
      </c>
      <c r="K883" s="106">
        <f t="shared" si="458"/>
        <v>24225.112188708488</v>
      </c>
      <c r="L883" s="5">
        <f t="shared" si="459"/>
        <v>467471.98990550777</v>
      </c>
      <c r="M883" s="5">
        <f t="shared" si="460"/>
        <v>24.22511218870849</v>
      </c>
    </row>
    <row r="884" spans="1:13" x14ac:dyDescent="0.25">
      <c r="A884" s="57">
        <v>164</v>
      </c>
      <c r="B884" s="58">
        <f t="shared" ref="B884" si="521">B883+$A$596</f>
        <v>48.076456069115409</v>
      </c>
      <c r="C884" s="5">
        <f t="shared" si="452"/>
        <v>0.29314154425810557</v>
      </c>
      <c r="D884" s="5">
        <f t="shared" si="496"/>
        <v>0</v>
      </c>
      <c r="E884" s="5">
        <f t="shared" si="453"/>
        <v>0</v>
      </c>
      <c r="F884" s="5">
        <f t="shared" si="454"/>
        <v>467471.98990550777</v>
      </c>
      <c r="G884" s="5">
        <f t="shared" si="455"/>
        <v>1594697.1661372827</v>
      </c>
      <c r="H884" s="58">
        <f t="shared" si="456"/>
        <v>24258.44754764601</v>
      </c>
      <c r="I884" s="60">
        <f t="shared" si="457"/>
        <v>24225.112188708488</v>
      </c>
      <c r="J884" s="5">
        <f t="shared" si="487"/>
        <v>0.39324381094148414</v>
      </c>
      <c r="K884" s="106">
        <f t="shared" si="458"/>
        <v>24224.718944897548</v>
      </c>
      <c r="L884" s="5">
        <f t="shared" si="459"/>
        <v>467464.40147968801</v>
      </c>
      <c r="M884" s="5">
        <f t="shared" si="460"/>
        <v>24.22471894489755</v>
      </c>
    </row>
    <row r="885" spans="1:13" x14ac:dyDescent="0.25">
      <c r="A885" s="57"/>
      <c r="B885" s="58">
        <f t="shared" ref="B885" si="522">B884+$A$575</f>
        <v>48.076463555927376</v>
      </c>
      <c r="C885" s="5">
        <f t="shared" si="452"/>
        <v>7.4868119668280997E-6</v>
      </c>
      <c r="D885" s="5">
        <f t="shared" si="496"/>
        <v>381251909.24384427</v>
      </c>
      <c r="E885" s="5">
        <f t="shared" si="453"/>
        <v>2854.3613565028741</v>
      </c>
      <c r="F885" s="5">
        <f t="shared" si="454"/>
        <v>470318.76283619087</v>
      </c>
      <c r="G885" s="5">
        <f t="shared" si="455"/>
        <v>62819630694.618401</v>
      </c>
      <c r="H885" s="58">
        <f t="shared" si="456"/>
        <v>24406.364910785509</v>
      </c>
      <c r="I885" s="60">
        <f t="shared" si="457"/>
        <v>24372.636308037043</v>
      </c>
      <c r="J885" s="5">
        <f t="shared" si="487"/>
        <v>1.9994400378610506E-3</v>
      </c>
      <c r="K885" s="106">
        <f t="shared" si="458"/>
        <v>24372.634308597004</v>
      </c>
      <c r="L885" s="5">
        <f t="shared" si="459"/>
        <v>470318.72425299644</v>
      </c>
      <c r="M885" s="5">
        <f t="shared" si="460"/>
        <v>24.372634308597004</v>
      </c>
    </row>
    <row r="886" spans="1:13" x14ac:dyDescent="0.25">
      <c r="A886" s="57">
        <v>165</v>
      </c>
      <c r="B886" s="58">
        <f t="shared" ref="B886" si="523">B885+$A$596</f>
        <v>48.369605100185481</v>
      </c>
      <c r="C886" s="5">
        <f t="shared" si="452"/>
        <v>0.29314154425810557</v>
      </c>
      <c r="D886" s="5">
        <f t="shared" si="496"/>
        <v>0</v>
      </c>
      <c r="E886" s="5">
        <f t="shared" si="453"/>
        <v>0</v>
      </c>
      <c r="F886" s="5">
        <f t="shared" si="454"/>
        <v>470318.72425299644</v>
      </c>
      <c r="G886" s="5">
        <f t="shared" si="455"/>
        <v>1604408.2917121078</v>
      </c>
      <c r="H886" s="58">
        <f t="shared" si="456"/>
        <v>24406.364910785509</v>
      </c>
      <c r="I886" s="60">
        <f t="shared" si="457"/>
        <v>24372.634308597004</v>
      </c>
      <c r="J886" s="5">
        <f t="shared" si="487"/>
        <v>0.39563852268404387</v>
      </c>
      <c r="K886" s="106">
        <f t="shared" si="458"/>
        <v>24372.238670074319</v>
      </c>
      <c r="L886" s="5">
        <f t="shared" si="459"/>
        <v>470311.08961642417</v>
      </c>
      <c r="M886" s="5">
        <f t="shared" si="460"/>
        <v>24.372238670074321</v>
      </c>
    </row>
    <row r="887" spans="1:13" x14ac:dyDescent="0.25">
      <c r="A887" s="57"/>
      <c r="B887" s="58">
        <f t="shared" ref="B887" si="524">B886+$A$575</f>
        <v>48.369612586997448</v>
      </c>
      <c r="C887" s="5">
        <f t="shared" si="452"/>
        <v>7.4868119668280997E-6</v>
      </c>
      <c r="D887" s="5">
        <f t="shared" si="496"/>
        <v>381251909.24384427</v>
      </c>
      <c r="E887" s="5">
        <f t="shared" si="453"/>
        <v>2854.3613565028741</v>
      </c>
      <c r="F887" s="5">
        <f t="shared" si="454"/>
        <v>473165.45097292704</v>
      </c>
      <c r="G887" s="5">
        <f t="shared" si="455"/>
        <v>63199857705.707909</v>
      </c>
      <c r="H887" s="58">
        <f t="shared" si="456"/>
        <v>24554.282273925008</v>
      </c>
      <c r="I887" s="60">
        <f t="shared" si="457"/>
        <v>24520.156033213814</v>
      </c>
      <c r="J887" s="5">
        <f t="shared" si="487"/>
        <v>2.0115420050493692E-3</v>
      </c>
      <c r="K887" s="106">
        <f t="shared" si="458"/>
        <v>24520.154021671809</v>
      </c>
      <c r="L887" s="5">
        <f t="shared" si="459"/>
        <v>473165.41215620097</v>
      </c>
      <c r="M887" s="5">
        <f t="shared" si="460"/>
        <v>24.520154021671811</v>
      </c>
    </row>
    <row r="888" spans="1:13" x14ac:dyDescent="0.25">
      <c r="A888" s="57">
        <v>166</v>
      </c>
      <c r="B888" s="58">
        <f t="shared" ref="B888" si="525">B887+$A$596</f>
        <v>48.662754131255554</v>
      </c>
      <c r="C888" s="5">
        <f t="shared" si="452"/>
        <v>0.29314154425810557</v>
      </c>
      <c r="D888" s="5">
        <f t="shared" si="496"/>
        <v>0</v>
      </c>
      <c r="E888" s="5">
        <f t="shared" si="453"/>
        <v>0</v>
      </c>
      <c r="F888" s="5">
        <f t="shared" si="454"/>
        <v>473165.41215620097</v>
      </c>
      <c r="G888" s="5">
        <f t="shared" si="455"/>
        <v>1614119.2588505566</v>
      </c>
      <c r="H888" s="58">
        <f t="shared" si="456"/>
        <v>24554.282273925008</v>
      </c>
      <c r="I888" s="60">
        <f t="shared" si="457"/>
        <v>24520.154021671809</v>
      </c>
      <c r="J888" s="5">
        <f t="shared" si="487"/>
        <v>0.39803319535703852</v>
      </c>
      <c r="K888" s="106">
        <f t="shared" si="458"/>
        <v>24519.755988476452</v>
      </c>
      <c r="L888" s="5">
        <f t="shared" si="459"/>
        <v>473157.73130963009</v>
      </c>
      <c r="M888" s="5">
        <f t="shared" si="460"/>
        <v>24.519755988476454</v>
      </c>
    </row>
    <row r="889" spans="1:13" x14ac:dyDescent="0.25">
      <c r="A889" s="57"/>
      <c r="B889" s="58">
        <f t="shared" ref="B889" si="526">B888+$A$575</f>
        <v>48.66276161806752</v>
      </c>
      <c r="C889" s="5">
        <f t="shared" ref="C889:C952" si="527">B889-B888</f>
        <v>7.4868119668280997E-6</v>
      </c>
      <c r="D889" s="5">
        <f t="shared" si="496"/>
        <v>381251909.24384427</v>
      </c>
      <c r="E889" s="5">
        <f t="shared" ref="E889:E952" si="528">C889*D889</f>
        <v>2854.3613565028741</v>
      </c>
      <c r="F889" s="5">
        <f t="shared" ref="F889:F952" si="529">E889+L888</f>
        <v>476012.09266613296</v>
      </c>
      <c r="G889" s="5">
        <f t="shared" ref="G889:G952" si="530">F889/C889</f>
        <v>63580078513.418663</v>
      </c>
      <c r="H889" s="58">
        <f t="shared" ref="H889:H952" si="531">C889*D889/$C$9/96485/$C$3+H888</f>
        <v>24702.199637064507</v>
      </c>
      <c r="I889" s="60">
        <f t="shared" ref="I889:I952" si="532">F889/$C$9/96485/0.0001</f>
        <v>24667.673351615947</v>
      </c>
      <c r="J889" s="5">
        <f t="shared" si="487"/>
        <v>2.0236437747948879E-3</v>
      </c>
      <c r="K889" s="106">
        <f t="shared" ref="K889:K952" si="533">I889-J889</f>
        <v>24667.671327972173</v>
      </c>
      <c r="L889" s="5">
        <f t="shared" ref="L889:L952" si="534">K889*0.0001*$C$9*96485</f>
        <v>476012.05361587909</v>
      </c>
      <c r="M889" s="5">
        <f t="shared" ref="M889:M952" si="535">K889*0.001</f>
        <v>24.667671327972172</v>
      </c>
    </row>
    <row r="890" spans="1:13" x14ac:dyDescent="0.25">
      <c r="A890" s="57">
        <v>167</v>
      </c>
      <c r="B890" s="58">
        <f t="shared" ref="B890" si="536">B889+$A$596</f>
        <v>48.955903162325626</v>
      </c>
      <c r="C890" s="5">
        <f t="shared" si="527"/>
        <v>0.29314154425810557</v>
      </c>
      <c r="D890" s="5">
        <f t="shared" si="496"/>
        <v>0</v>
      </c>
      <c r="E890" s="5">
        <f t="shared" si="528"/>
        <v>0</v>
      </c>
      <c r="F890" s="5">
        <f t="shared" si="529"/>
        <v>476012.05361587909</v>
      </c>
      <c r="G890" s="5">
        <f t="shared" si="530"/>
        <v>1623830.0675552131</v>
      </c>
      <c r="H890" s="58">
        <f t="shared" si="531"/>
        <v>24702.199637064507</v>
      </c>
      <c r="I890" s="60">
        <f t="shared" si="532"/>
        <v>24667.671327972173</v>
      </c>
      <c r="J890" s="5">
        <f t="shared" si="487"/>
        <v>0.40042782896110563</v>
      </c>
      <c r="K890" s="106">
        <f t="shared" si="533"/>
        <v>24667.270900143212</v>
      </c>
      <c r="L890" s="5">
        <f t="shared" si="534"/>
        <v>476004.32656006364</v>
      </c>
      <c r="M890" s="5">
        <f t="shared" si="535"/>
        <v>24.667270900143212</v>
      </c>
    </row>
    <row r="891" spans="1:13" x14ac:dyDescent="0.25">
      <c r="A891" s="57"/>
      <c r="B891" s="58">
        <f t="shared" ref="B891" si="537">B890+$A$575</f>
        <v>48.955910649137593</v>
      </c>
      <c r="C891" s="5">
        <f t="shared" si="527"/>
        <v>7.4868119668280997E-6</v>
      </c>
      <c r="D891" s="5">
        <f t="shared" si="496"/>
        <v>381251909.24384427</v>
      </c>
      <c r="E891" s="5">
        <f t="shared" si="528"/>
        <v>2854.3613565028741</v>
      </c>
      <c r="F891" s="5">
        <f t="shared" si="529"/>
        <v>478858.6879165665</v>
      </c>
      <c r="G891" s="5">
        <f t="shared" si="530"/>
        <v>63960293117.851891</v>
      </c>
      <c r="H891" s="58">
        <f t="shared" si="531"/>
        <v>24850.117000204005</v>
      </c>
      <c r="I891" s="60">
        <f t="shared" si="532"/>
        <v>24815.188263282707</v>
      </c>
      <c r="J891" s="5">
        <f t="shared" si="487"/>
        <v>2.0357453471008262E-3</v>
      </c>
      <c r="K891" s="106">
        <f t="shared" si="533"/>
        <v>24815.186227537361</v>
      </c>
      <c r="L891" s="5">
        <f t="shared" si="534"/>
        <v>478858.64863278845</v>
      </c>
      <c r="M891" s="5">
        <f t="shared" si="535"/>
        <v>24.81518622753736</v>
      </c>
    </row>
    <row r="892" spans="1:13" x14ac:dyDescent="0.25">
      <c r="A892" s="57">
        <v>168</v>
      </c>
      <c r="B892" s="58">
        <f t="shared" ref="B892" si="538">B891+$A$596</f>
        <v>49.249052193395698</v>
      </c>
      <c r="C892" s="5">
        <f t="shared" si="527"/>
        <v>0.29314154425810557</v>
      </c>
      <c r="D892" s="5">
        <f t="shared" si="496"/>
        <v>0</v>
      </c>
      <c r="E892" s="5">
        <f t="shared" si="528"/>
        <v>0</v>
      </c>
      <c r="F892" s="5">
        <f t="shared" si="529"/>
        <v>478858.64863278845</v>
      </c>
      <c r="G892" s="5">
        <f t="shared" si="530"/>
        <v>1633540.7178286626</v>
      </c>
      <c r="H892" s="58">
        <f t="shared" si="531"/>
        <v>24850.117000204005</v>
      </c>
      <c r="I892" s="60">
        <f t="shared" si="532"/>
        <v>24815.186227537361</v>
      </c>
      <c r="J892" s="5">
        <f t="shared" si="487"/>
        <v>0.40282242349688258</v>
      </c>
      <c r="K892" s="106">
        <f t="shared" si="533"/>
        <v>24814.783405113863</v>
      </c>
      <c r="L892" s="5">
        <f t="shared" si="534"/>
        <v>478850.8753684822</v>
      </c>
      <c r="M892" s="5">
        <f t="shared" si="535"/>
        <v>24.814783405113864</v>
      </c>
    </row>
    <row r="893" spans="1:13" x14ac:dyDescent="0.25">
      <c r="A893" s="57"/>
      <c r="B893" s="58">
        <f t="shared" ref="B893" si="539">B892+$A$575</f>
        <v>49.249059680207665</v>
      </c>
      <c r="C893" s="5">
        <f t="shared" si="527"/>
        <v>7.4868119668280997E-6</v>
      </c>
      <c r="D893" s="5">
        <f t="shared" si="496"/>
        <v>381251909.24384427</v>
      </c>
      <c r="E893" s="5">
        <f t="shared" si="528"/>
        <v>2854.3613565028741</v>
      </c>
      <c r="F893" s="5">
        <f t="shared" si="529"/>
        <v>481705.23672498506</v>
      </c>
      <c r="G893" s="5">
        <f t="shared" si="530"/>
        <v>64340501519.108772</v>
      </c>
      <c r="H893" s="58">
        <f t="shared" si="531"/>
        <v>24998.034363343504</v>
      </c>
      <c r="I893" s="60">
        <f t="shared" si="532"/>
        <v>24962.700768253359</v>
      </c>
      <c r="J893" s="5">
        <f t="shared" si="487"/>
        <v>2.0478467219704065E-3</v>
      </c>
      <c r="K893" s="106">
        <f t="shared" si="533"/>
        <v>24962.698720406635</v>
      </c>
      <c r="L893" s="5">
        <f t="shared" si="534"/>
        <v>481705.19720768684</v>
      </c>
      <c r="M893" s="5">
        <f t="shared" si="535"/>
        <v>24.962698720406635</v>
      </c>
    </row>
    <row r="894" spans="1:13" x14ac:dyDescent="0.25">
      <c r="A894" s="57">
        <v>169</v>
      </c>
      <c r="B894" s="58">
        <f t="shared" ref="B894" si="540">B893+$A$596</f>
        <v>49.542201224465771</v>
      </c>
      <c r="C894" s="5">
        <f t="shared" si="527"/>
        <v>0.29314154425810557</v>
      </c>
      <c r="D894" s="5">
        <f t="shared" si="496"/>
        <v>0</v>
      </c>
      <c r="E894" s="5">
        <f t="shared" si="528"/>
        <v>0</v>
      </c>
      <c r="F894" s="5">
        <f t="shared" si="529"/>
        <v>481705.19720768684</v>
      </c>
      <c r="G894" s="5">
        <f t="shared" si="530"/>
        <v>1643251.2096734899</v>
      </c>
      <c r="H894" s="58">
        <f t="shared" si="531"/>
        <v>24998.034363343504</v>
      </c>
      <c r="I894" s="60">
        <f t="shared" si="532"/>
        <v>24962.698720406635</v>
      </c>
      <c r="J894" s="5">
        <f t="shared" si="487"/>
        <v>0.40521697896500669</v>
      </c>
      <c r="K894" s="106">
        <f t="shared" si="533"/>
        <v>24962.293503427671</v>
      </c>
      <c r="L894" s="5">
        <f t="shared" si="534"/>
        <v>481697.37773564382</v>
      </c>
      <c r="M894" s="5">
        <f t="shared" si="535"/>
        <v>24.96229350342767</v>
      </c>
    </row>
    <row r="895" spans="1:13" x14ac:dyDescent="0.25">
      <c r="A895" s="57"/>
      <c r="B895" s="58">
        <f t="shared" ref="B895" si="541">B894+$A$575</f>
        <v>49.542208711277738</v>
      </c>
      <c r="C895" s="5">
        <f t="shared" si="527"/>
        <v>7.4868119668280997E-6</v>
      </c>
      <c r="D895" s="5">
        <f t="shared" si="496"/>
        <v>381251909.24384427</v>
      </c>
      <c r="E895" s="5">
        <f t="shared" si="528"/>
        <v>2854.3613565028741</v>
      </c>
      <c r="F895" s="5">
        <f t="shared" si="529"/>
        <v>484551.73909214669</v>
      </c>
      <c r="G895" s="5">
        <f t="shared" si="530"/>
        <v>64720703717.290543</v>
      </c>
      <c r="H895" s="58">
        <f t="shared" si="531"/>
        <v>25145.951726483003</v>
      </c>
      <c r="I895" s="60">
        <f t="shared" si="532"/>
        <v>25110.210866567166</v>
      </c>
      <c r="J895" s="5">
        <f t="shared" si="487"/>
        <v>2.0599478994068497E-3</v>
      </c>
      <c r="K895" s="106">
        <f t="shared" si="533"/>
        <v>25110.208806619266</v>
      </c>
      <c r="L895" s="5">
        <f t="shared" si="534"/>
        <v>484551.69934133202</v>
      </c>
      <c r="M895" s="5">
        <f t="shared" si="535"/>
        <v>25.110208806619266</v>
      </c>
    </row>
    <row r="896" spans="1:13" x14ac:dyDescent="0.25">
      <c r="A896" s="57">
        <v>170</v>
      </c>
      <c r="B896" s="58">
        <f t="shared" ref="B896" si="542">B895+$A$596</f>
        <v>49.835350255535843</v>
      </c>
      <c r="C896" s="5">
        <f t="shared" si="527"/>
        <v>0.29314154425810557</v>
      </c>
      <c r="D896" s="5">
        <f t="shared" si="496"/>
        <v>0</v>
      </c>
      <c r="E896" s="5">
        <f t="shared" si="528"/>
        <v>0</v>
      </c>
      <c r="F896" s="5">
        <f t="shared" si="529"/>
        <v>484551.69934133202</v>
      </c>
      <c r="G896" s="5">
        <f t="shared" si="530"/>
        <v>1652961.5430922797</v>
      </c>
      <c r="H896" s="58">
        <f t="shared" si="531"/>
        <v>25145.951726483003</v>
      </c>
      <c r="I896" s="60">
        <f t="shared" si="532"/>
        <v>25110.208806619266</v>
      </c>
      <c r="J896" s="5">
        <f t="shared" si="487"/>
        <v>0.40761149536611546</v>
      </c>
      <c r="K896" s="106">
        <f t="shared" si="533"/>
        <v>25109.801195123899</v>
      </c>
      <c r="L896" s="5">
        <f t="shared" si="534"/>
        <v>484543.83366230596</v>
      </c>
      <c r="M896" s="5">
        <f t="shared" si="535"/>
        <v>25.1098011951239</v>
      </c>
    </row>
    <row r="897" spans="1:13" x14ac:dyDescent="0.25">
      <c r="A897" s="57"/>
      <c r="B897" s="58">
        <f t="shared" ref="B897" si="543">B896+$A$575</f>
        <v>49.83535774234781</v>
      </c>
      <c r="C897" s="5">
        <f t="shared" si="527"/>
        <v>7.4868119668280997E-6</v>
      </c>
      <c r="D897" s="5">
        <f t="shared" si="496"/>
        <v>381251909.24384427</v>
      </c>
      <c r="E897" s="5">
        <f t="shared" si="528"/>
        <v>2854.3613565028741</v>
      </c>
      <c r="F897" s="5">
        <f t="shared" si="529"/>
        <v>487398.19501880882</v>
      </c>
      <c r="G897" s="5">
        <f t="shared" si="530"/>
        <v>65100899712.498375</v>
      </c>
      <c r="H897" s="58">
        <f t="shared" si="531"/>
        <v>25293.869089622502</v>
      </c>
      <c r="I897" s="60">
        <f t="shared" si="532"/>
        <v>25257.718558263397</v>
      </c>
      <c r="J897" s="5">
        <f t="shared" si="487"/>
        <v>2.0720488794133767E-3</v>
      </c>
      <c r="K897" s="106">
        <f t="shared" si="533"/>
        <v>25257.716486214518</v>
      </c>
      <c r="L897" s="5">
        <f t="shared" si="534"/>
        <v>487398.15503448155</v>
      </c>
      <c r="M897" s="5">
        <f t="shared" si="535"/>
        <v>25.25771648621452</v>
      </c>
    </row>
    <row r="898" spans="1:13" x14ac:dyDescent="0.25">
      <c r="A898" s="57">
        <v>171</v>
      </c>
      <c r="B898" s="58">
        <f t="shared" ref="B898" si="544">B897+$A$596</f>
        <v>50.128499286605916</v>
      </c>
      <c r="C898" s="5">
        <f t="shared" si="527"/>
        <v>0.29314154425810557</v>
      </c>
      <c r="D898" s="5">
        <f t="shared" si="496"/>
        <v>0</v>
      </c>
      <c r="E898" s="5">
        <f t="shared" si="528"/>
        <v>0</v>
      </c>
      <c r="F898" s="5">
        <f t="shared" si="529"/>
        <v>487398.15503448155</v>
      </c>
      <c r="G898" s="5">
        <f t="shared" si="530"/>
        <v>1662671.7180876168</v>
      </c>
      <c r="H898" s="58">
        <f t="shared" si="531"/>
        <v>25293.869089622502</v>
      </c>
      <c r="I898" s="60">
        <f t="shared" si="532"/>
        <v>25257.716486214518</v>
      </c>
      <c r="J898" s="5">
        <f t="shared" si="487"/>
        <v>0.41000597270084621</v>
      </c>
      <c r="K898" s="106">
        <f t="shared" si="533"/>
        <v>25257.306480241816</v>
      </c>
      <c r="L898" s="5">
        <f t="shared" si="534"/>
        <v>487390.24314922636</v>
      </c>
      <c r="M898" s="5">
        <f t="shared" si="535"/>
        <v>25.257306480241816</v>
      </c>
    </row>
    <row r="899" spans="1:13" x14ac:dyDescent="0.25">
      <c r="A899" s="57"/>
      <c r="B899" s="58">
        <f t="shared" ref="B899" si="545">B898+$A$575</f>
        <v>50.128506773417882</v>
      </c>
      <c r="C899" s="5">
        <f t="shared" si="527"/>
        <v>7.4868119668280997E-6</v>
      </c>
      <c r="D899" s="5">
        <f t="shared" si="496"/>
        <v>381251909.24384427</v>
      </c>
      <c r="E899" s="5">
        <f t="shared" si="528"/>
        <v>2854.3613565028741</v>
      </c>
      <c r="F899" s="5">
        <f t="shared" si="529"/>
        <v>490244.60450572922</v>
      </c>
      <c r="G899" s="5">
        <f t="shared" si="530"/>
        <v>65481089504.833488</v>
      </c>
      <c r="H899" s="58">
        <f t="shared" si="531"/>
        <v>25441.786452762</v>
      </c>
      <c r="I899" s="60">
        <f t="shared" si="532"/>
        <v>25405.223843381311</v>
      </c>
      <c r="J899" s="5">
        <f t="shared" si="487"/>
        <v>2.0841496619932081E-3</v>
      </c>
      <c r="K899" s="106">
        <f t="shared" si="533"/>
        <v>25405.221759231648</v>
      </c>
      <c r="L899" s="5">
        <f t="shared" si="534"/>
        <v>490244.56428789318</v>
      </c>
      <c r="M899" s="5">
        <f t="shared" si="535"/>
        <v>25.405221759231647</v>
      </c>
    </row>
    <row r="900" spans="1:13" x14ac:dyDescent="0.25">
      <c r="A900" s="57">
        <v>172</v>
      </c>
      <c r="B900" s="58">
        <f t="shared" ref="B900" si="546">B899+$A$596</f>
        <v>50.421648317675988</v>
      </c>
      <c r="C900" s="5">
        <f t="shared" si="527"/>
        <v>0.29314154425810557</v>
      </c>
      <c r="D900" s="5">
        <f t="shared" si="496"/>
        <v>0</v>
      </c>
      <c r="E900" s="5">
        <f t="shared" si="528"/>
        <v>0</v>
      </c>
      <c r="F900" s="5">
        <f t="shared" si="529"/>
        <v>490244.56428789318</v>
      </c>
      <c r="G900" s="5">
        <f t="shared" si="530"/>
        <v>1672381.7346620858</v>
      </c>
      <c r="H900" s="58">
        <f t="shared" si="531"/>
        <v>25441.786452762</v>
      </c>
      <c r="I900" s="60">
        <f t="shared" si="532"/>
        <v>25405.221759231648</v>
      </c>
      <c r="J900" s="5">
        <f t="shared" si="487"/>
        <v>0.41240041096983621</v>
      </c>
      <c r="K900" s="106">
        <f t="shared" si="533"/>
        <v>25404.809358820679</v>
      </c>
      <c r="L900" s="5">
        <f t="shared" si="534"/>
        <v>490236.60619716265</v>
      </c>
      <c r="M900" s="5">
        <f t="shared" si="535"/>
        <v>25.404809358820678</v>
      </c>
    </row>
    <row r="901" spans="1:13" x14ac:dyDescent="0.25">
      <c r="A901" s="57"/>
      <c r="B901" s="58">
        <f t="shared" ref="B901" si="547">B900+$A$575</f>
        <v>50.421655804487955</v>
      </c>
      <c r="C901" s="5">
        <f t="shared" si="527"/>
        <v>7.4868119668280997E-6</v>
      </c>
      <c r="D901" s="5">
        <f t="shared" si="496"/>
        <v>381251909.24384427</v>
      </c>
      <c r="E901" s="5">
        <f t="shared" si="528"/>
        <v>2854.3613565028741</v>
      </c>
      <c r="F901" s="5">
        <f t="shared" si="529"/>
        <v>493090.96755366551</v>
      </c>
      <c r="G901" s="5">
        <f t="shared" si="530"/>
        <v>65861273094.397064</v>
      </c>
      <c r="H901" s="58">
        <f t="shared" si="531"/>
        <v>25589.703815901499</v>
      </c>
      <c r="I901" s="60">
        <f t="shared" si="532"/>
        <v>25552.726721960174</v>
      </c>
      <c r="J901" s="5">
        <f t="shared" si="487"/>
        <v>2.0962502471495656E-3</v>
      </c>
      <c r="K901" s="106">
        <f t="shared" si="533"/>
        <v>25552.724625709929</v>
      </c>
      <c r="L901" s="5">
        <f t="shared" si="534"/>
        <v>493090.92710232455</v>
      </c>
      <c r="M901" s="5">
        <f t="shared" si="535"/>
        <v>25.552724625709928</v>
      </c>
    </row>
    <row r="902" spans="1:13" x14ac:dyDescent="0.25">
      <c r="A902" s="57">
        <v>173</v>
      </c>
      <c r="B902" s="58">
        <f t="shared" ref="B902" si="548">B901+$A$596</f>
        <v>50.71479734874606</v>
      </c>
      <c r="C902" s="5">
        <f t="shared" si="527"/>
        <v>0.29314154425810557</v>
      </c>
      <c r="D902" s="5">
        <f t="shared" si="496"/>
        <v>0</v>
      </c>
      <c r="E902" s="5">
        <f t="shared" si="528"/>
        <v>0</v>
      </c>
      <c r="F902" s="5">
        <f t="shared" si="529"/>
        <v>493090.92710232455</v>
      </c>
      <c r="G902" s="5">
        <f t="shared" si="530"/>
        <v>1682091.5928182711</v>
      </c>
      <c r="H902" s="58">
        <f t="shared" si="531"/>
        <v>25589.703815901499</v>
      </c>
      <c r="I902" s="60">
        <f t="shared" si="532"/>
        <v>25552.724625709929</v>
      </c>
      <c r="J902" s="5">
        <f t="shared" si="487"/>
        <v>0.41479481017372299</v>
      </c>
      <c r="K902" s="106">
        <f t="shared" si="533"/>
        <v>25552.309830899754</v>
      </c>
      <c r="L902" s="5">
        <f t="shared" si="534"/>
        <v>493082.92280687258</v>
      </c>
      <c r="M902" s="5">
        <f t="shared" si="535"/>
        <v>25.552309830899755</v>
      </c>
    </row>
    <row r="903" spans="1:13" x14ac:dyDescent="0.25">
      <c r="A903" s="57"/>
      <c r="B903" s="58">
        <f t="shared" ref="B903" si="549">B902+$A$575</f>
        <v>50.714804835558027</v>
      </c>
      <c r="C903" s="5">
        <f t="shared" si="527"/>
        <v>7.4868119668280997E-6</v>
      </c>
      <c r="D903" s="5">
        <f t="shared" si="496"/>
        <v>381251909.24384427</v>
      </c>
      <c r="E903" s="5">
        <f t="shared" si="528"/>
        <v>2854.3613565028741</v>
      </c>
      <c r="F903" s="5">
        <f t="shared" si="529"/>
        <v>495937.28416337544</v>
      </c>
      <c r="G903" s="5">
        <f t="shared" si="530"/>
        <v>66241450481.290329</v>
      </c>
      <c r="H903" s="58">
        <f t="shared" si="531"/>
        <v>25737.621179040998</v>
      </c>
      <c r="I903" s="60">
        <f t="shared" si="532"/>
        <v>25700.227194039249</v>
      </c>
      <c r="J903" s="5">
        <f t="shared" si="487"/>
        <v>2.1083506348856702E-3</v>
      </c>
      <c r="K903" s="106">
        <f t="shared" si="533"/>
        <v>25700.225085688613</v>
      </c>
      <c r="L903" s="5">
        <f t="shared" si="534"/>
        <v>495937.24347853323</v>
      </c>
      <c r="M903" s="5">
        <f t="shared" si="535"/>
        <v>25.700225085688615</v>
      </c>
    </row>
    <row r="904" spans="1:13" x14ac:dyDescent="0.25">
      <c r="A904" s="57">
        <v>174</v>
      </c>
      <c r="B904" s="58">
        <f t="shared" ref="B904" si="550">B903+$A$596</f>
        <v>51.007946379816133</v>
      </c>
      <c r="C904" s="5">
        <f t="shared" si="527"/>
        <v>0.29314154425810557</v>
      </c>
      <c r="D904" s="5">
        <f t="shared" si="496"/>
        <v>0</v>
      </c>
      <c r="E904" s="5">
        <f t="shared" si="528"/>
        <v>0</v>
      </c>
      <c r="F904" s="5">
        <f t="shared" si="529"/>
        <v>495937.24347853323</v>
      </c>
      <c r="G904" s="5">
        <f t="shared" si="530"/>
        <v>1691801.2925587576</v>
      </c>
      <c r="H904" s="58">
        <f t="shared" si="531"/>
        <v>25737.621179040998</v>
      </c>
      <c r="I904" s="60">
        <f t="shared" si="532"/>
        <v>25700.225085688613</v>
      </c>
      <c r="J904" s="5">
        <f t="shared" si="487"/>
        <v>0.41718917031314379</v>
      </c>
      <c r="K904" s="106">
        <f t="shared" si="533"/>
        <v>25699.807896518301</v>
      </c>
      <c r="L904" s="5">
        <f t="shared" si="534"/>
        <v>495929.19297911366</v>
      </c>
      <c r="M904" s="5">
        <f t="shared" si="535"/>
        <v>25.699807896518301</v>
      </c>
    </row>
    <row r="905" spans="1:13" x14ac:dyDescent="0.25">
      <c r="A905" s="57"/>
      <c r="B905" s="58">
        <f t="shared" ref="B905" si="551">B904+$A$575</f>
        <v>51.0079538666281</v>
      </c>
      <c r="C905" s="5">
        <f t="shared" si="527"/>
        <v>7.4868119668280997E-6</v>
      </c>
      <c r="D905" s="5">
        <f t="shared" si="496"/>
        <v>381251909.24384427</v>
      </c>
      <c r="E905" s="5">
        <f t="shared" si="528"/>
        <v>2854.3613565028741</v>
      </c>
      <c r="F905" s="5">
        <f t="shared" si="529"/>
        <v>498783.55433561653</v>
      </c>
      <c r="G905" s="5">
        <f t="shared" si="530"/>
        <v>66621621665.614456</v>
      </c>
      <c r="H905" s="58">
        <f t="shared" si="531"/>
        <v>25885.538542180497</v>
      </c>
      <c r="I905" s="60">
        <f t="shared" si="532"/>
        <v>25847.725259657796</v>
      </c>
      <c r="J905" s="5">
        <f t="shared" si="487"/>
        <v>2.1204508252047425E-3</v>
      </c>
      <c r="K905" s="106">
        <f t="shared" si="533"/>
        <v>25847.72313920697</v>
      </c>
      <c r="L905" s="5">
        <f t="shared" si="534"/>
        <v>498783.5134172769</v>
      </c>
      <c r="M905" s="5">
        <f t="shared" si="535"/>
        <v>25.84772313920697</v>
      </c>
    </row>
    <row r="906" spans="1:13" x14ac:dyDescent="0.25">
      <c r="A906" s="57">
        <v>175</v>
      </c>
      <c r="B906" s="58">
        <f t="shared" ref="B906" si="552">B905+$A$596</f>
        <v>51.301095410886205</v>
      </c>
      <c r="C906" s="5">
        <f t="shared" si="527"/>
        <v>0.29314154425810557</v>
      </c>
      <c r="D906" s="5">
        <f t="shared" si="496"/>
        <v>0</v>
      </c>
      <c r="E906" s="5">
        <f t="shared" si="528"/>
        <v>0</v>
      </c>
      <c r="F906" s="5">
        <f t="shared" si="529"/>
        <v>498783.5134172769</v>
      </c>
      <c r="G906" s="5">
        <f t="shared" si="530"/>
        <v>1701510.8338861293</v>
      </c>
      <c r="H906" s="58">
        <f t="shared" si="531"/>
        <v>25885.538542180497</v>
      </c>
      <c r="I906" s="60">
        <f t="shared" si="532"/>
        <v>25847.72313920697</v>
      </c>
      <c r="J906" s="5">
        <f t="shared" si="487"/>
        <v>0.41958349138873596</v>
      </c>
      <c r="K906" s="106">
        <f t="shared" si="533"/>
        <v>25847.303555715582</v>
      </c>
      <c r="L906" s="5">
        <f t="shared" si="534"/>
        <v>498775.41671464359</v>
      </c>
      <c r="M906" s="5">
        <f t="shared" si="535"/>
        <v>25.847303555715584</v>
      </c>
    </row>
    <row r="907" spans="1:13" x14ac:dyDescent="0.25">
      <c r="A907" s="57"/>
      <c r="B907" s="58">
        <f t="shared" ref="B907" si="553">B906+$A$575</f>
        <v>51.301102897698172</v>
      </c>
      <c r="C907" s="5">
        <f t="shared" si="527"/>
        <v>7.4868119668280997E-6</v>
      </c>
      <c r="D907" s="5">
        <f t="shared" si="496"/>
        <v>381251909.24384427</v>
      </c>
      <c r="E907" s="5">
        <f t="shared" si="528"/>
        <v>2854.3613565028741</v>
      </c>
      <c r="F907" s="5">
        <f t="shared" si="529"/>
        <v>501629.77807114646</v>
      </c>
      <c r="G907" s="5">
        <f t="shared" si="530"/>
        <v>67001786647.47065</v>
      </c>
      <c r="H907" s="58">
        <f t="shared" si="531"/>
        <v>26033.455905319996</v>
      </c>
      <c r="I907" s="60">
        <f t="shared" si="532"/>
        <v>25995.220918855077</v>
      </c>
      <c r="J907" s="5">
        <f t="shared" si="487"/>
        <v>2.1325508181100033E-3</v>
      </c>
      <c r="K907" s="106">
        <f t="shared" si="533"/>
        <v>25995.21878630426</v>
      </c>
      <c r="L907" s="5">
        <f t="shared" si="534"/>
        <v>501629.73691931332</v>
      </c>
      <c r="M907" s="5">
        <f t="shared" si="535"/>
        <v>25.99521878630426</v>
      </c>
    </row>
    <row r="908" spans="1:13" x14ac:dyDescent="0.25">
      <c r="A908" s="57">
        <v>176</v>
      </c>
      <c r="B908" s="58">
        <f t="shared" ref="B908" si="554">B907+$A$596</f>
        <v>51.594244441956278</v>
      </c>
      <c r="C908" s="5">
        <f t="shared" si="527"/>
        <v>0.29314154425810557</v>
      </c>
      <c r="D908" s="5">
        <f t="shared" si="496"/>
        <v>0</v>
      </c>
      <c r="E908" s="5">
        <f t="shared" si="528"/>
        <v>0</v>
      </c>
      <c r="F908" s="5">
        <f t="shared" si="529"/>
        <v>501629.73691931332</v>
      </c>
      <c r="G908" s="5">
        <f t="shared" si="530"/>
        <v>1711220.2168029717</v>
      </c>
      <c r="H908" s="58">
        <f t="shared" si="531"/>
        <v>26033.455905319996</v>
      </c>
      <c r="I908" s="60">
        <f t="shared" si="532"/>
        <v>25995.218786304256</v>
      </c>
      <c r="J908" s="5">
        <f t="shared" si="487"/>
        <v>0.42197777340113679</v>
      </c>
      <c r="K908" s="106">
        <f t="shared" si="533"/>
        <v>25994.796808530857</v>
      </c>
      <c r="L908" s="5">
        <f t="shared" si="534"/>
        <v>501621.59401422</v>
      </c>
      <c r="M908" s="5">
        <f t="shared" si="535"/>
        <v>25.994796808530857</v>
      </c>
    </row>
    <row r="909" spans="1:13" x14ac:dyDescent="0.25">
      <c r="A909" s="57"/>
      <c r="B909" s="58">
        <f t="shared" ref="B909" si="555">B908+$A$575</f>
        <v>51.594251928768244</v>
      </c>
      <c r="C909" s="5">
        <f t="shared" si="527"/>
        <v>7.4868119668280997E-6</v>
      </c>
      <c r="D909" s="5">
        <f t="shared" si="496"/>
        <v>381251909.24384427</v>
      </c>
      <c r="E909" s="5">
        <f t="shared" si="528"/>
        <v>2854.3613565028741</v>
      </c>
      <c r="F909" s="5">
        <f t="shared" si="529"/>
        <v>504475.95537072286</v>
      </c>
      <c r="G909" s="5">
        <f t="shared" si="530"/>
        <v>67381945426.960106</v>
      </c>
      <c r="H909" s="58">
        <f t="shared" si="531"/>
        <v>26181.373268459494</v>
      </c>
      <c r="I909" s="60">
        <f t="shared" si="532"/>
        <v>26142.714171670355</v>
      </c>
      <c r="J909" s="5">
        <f t="shared" si="487"/>
        <v>2.1446506136046737E-3</v>
      </c>
      <c r="K909" s="106">
        <f t="shared" si="533"/>
        <v>26142.712027019741</v>
      </c>
      <c r="L909" s="5">
        <f t="shared" si="534"/>
        <v>504475.91398539999</v>
      </c>
      <c r="M909" s="5">
        <f t="shared" si="535"/>
        <v>26.142712027019741</v>
      </c>
    </row>
    <row r="910" spans="1:13" x14ac:dyDescent="0.25">
      <c r="A910" s="57">
        <v>177</v>
      </c>
      <c r="B910" s="58">
        <f t="shared" ref="B910" si="556">B909+$A$596</f>
        <v>51.88739347302635</v>
      </c>
      <c r="C910" s="5">
        <f t="shared" si="527"/>
        <v>0.29314154425810557</v>
      </c>
      <c r="D910" s="5">
        <f t="shared" si="496"/>
        <v>0</v>
      </c>
      <c r="E910" s="5">
        <f t="shared" si="528"/>
        <v>0</v>
      </c>
      <c r="F910" s="5">
        <f t="shared" si="529"/>
        <v>504475.91398539999</v>
      </c>
      <c r="G910" s="5">
        <f t="shared" si="530"/>
        <v>1720929.4413118686</v>
      </c>
      <c r="H910" s="58">
        <f t="shared" si="531"/>
        <v>26181.373268459494</v>
      </c>
      <c r="I910" s="60">
        <f t="shared" si="532"/>
        <v>26142.712027019741</v>
      </c>
      <c r="J910" s="5">
        <f t="shared" si="487"/>
        <v>0.42437201635098376</v>
      </c>
      <c r="K910" s="106">
        <f t="shared" si="533"/>
        <v>26142.287655003391</v>
      </c>
      <c r="L910" s="5">
        <f t="shared" si="534"/>
        <v>504467.72487860051</v>
      </c>
      <c r="M910" s="5">
        <f t="shared" si="535"/>
        <v>26.14228765500339</v>
      </c>
    </row>
    <row r="911" spans="1:13" x14ac:dyDescent="0.25">
      <c r="A911" s="57"/>
      <c r="B911" s="58">
        <f t="shared" ref="B911" si="557">B910+$A$575</f>
        <v>51.887400959838317</v>
      </c>
      <c r="C911" s="5">
        <f t="shared" si="527"/>
        <v>7.4868119668280997E-6</v>
      </c>
      <c r="D911" s="5">
        <f t="shared" si="496"/>
        <v>381251909.24384427</v>
      </c>
      <c r="E911" s="5">
        <f t="shared" si="528"/>
        <v>2854.3613565028741</v>
      </c>
      <c r="F911" s="5">
        <f t="shared" si="529"/>
        <v>507322.08623510337</v>
      </c>
      <c r="G911" s="5">
        <f t="shared" si="530"/>
        <v>67762098004.184013</v>
      </c>
      <c r="H911" s="58">
        <f t="shared" si="531"/>
        <v>26329.290631598993</v>
      </c>
      <c r="I911" s="60">
        <f t="shared" si="532"/>
        <v>26290.205018142889</v>
      </c>
      <c r="J911" s="5">
        <f t="shared" si="487"/>
        <v>2.156750211691975E-3</v>
      </c>
      <c r="K911" s="106">
        <f t="shared" si="533"/>
        <v>26290.202861392678</v>
      </c>
      <c r="L911" s="5">
        <f t="shared" si="534"/>
        <v>507322.04461629456</v>
      </c>
      <c r="M911" s="5">
        <f t="shared" si="535"/>
        <v>26.290202861392679</v>
      </c>
    </row>
    <row r="912" spans="1:13" x14ac:dyDescent="0.25">
      <c r="A912" s="57">
        <v>178</v>
      </c>
      <c r="B912" s="58">
        <f t="shared" ref="B912" si="558">B911+$A$596</f>
        <v>52.180542504096422</v>
      </c>
      <c r="C912" s="5">
        <f t="shared" si="527"/>
        <v>0.29314154425810557</v>
      </c>
      <c r="D912" s="5">
        <f t="shared" si="496"/>
        <v>0</v>
      </c>
      <c r="E912" s="5">
        <f t="shared" si="528"/>
        <v>0</v>
      </c>
      <c r="F912" s="5">
        <f t="shared" si="529"/>
        <v>507322.04461629456</v>
      </c>
      <c r="G912" s="5">
        <f t="shared" si="530"/>
        <v>1730638.5074154045</v>
      </c>
      <c r="H912" s="58">
        <f t="shared" si="531"/>
        <v>26329.290631598993</v>
      </c>
      <c r="I912" s="60">
        <f t="shared" si="532"/>
        <v>26290.202861392678</v>
      </c>
      <c r="J912" s="5">
        <f t="shared" si="487"/>
        <v>0.42676622023891403</v>
      </c>
      <c r="K912" s="106">
        <f t="shared" si="533"/>
        <v>26289.776095172438</v>
      </c>
      <c r="L912" s="5">
        <f t="shared" si="534"/>
        <v>507313.80930854252</v>
      </c>
      <c r="M912" s="5">
        <f t="shared" si="535"/>
        <v>26.289776095172439</v>
      </c>
    </row>
    <row r="913" spans="1:13" x14ac:dyDescent="0.25">
      <c r="A913" s="57"/>
      <c r="B913" s="58">
        <f t="shared" ref="B913" si="559">B912+$A$575</f>
        <v>52.180549990908389</v>
      </c>
      <c r="C913" s="5">
        <f t="shared" si="527"/>
        <v>7.4868119668280997E-6</v>
      </c>
      <c r="D913" s="5">
        <f t="shared" si="496"/>
        <v>381251909.24384427</v>
      </c>
      <c r="E913" s="5">
        <f t="shared" si="528"/>
        <v>2854.3613565028741</v>
      </c>
      <c r="F913" s="5">
        <f t="shared" si="529"/>
        <v>510168.17066504539</v>
      </c>
      <c r="G913" s="5">
        <f t="shared" si="530"/>
        <v>68142244379.243546</v>
      </c>
      <c r="H913" s="58">
        <f t="shared" si="531"/>
        <v>26477.207994738492</v>
      </c>
      <c r="I913" s="60">
        <f t="shared" si="532"/>
        <v>26437.693458311933</v>
      </c>
      <c r="J913" s="5">
        <f t="shared" si="487"/>
        <v>2.1688496123751259E-3</v>
      </c>
      <c r="K913" s="106">
        <f t="shared" si="533"/>
        <v>26437.69128946232</v>
      </c>
      <c r="L913" s="5">
        <f t="shared" si="534"/>
        <v>510168.12881275441</v>
      </c>
      <c r="M913" s="5">
        <f t="shared" si="535"/>
        <v>26.437691289462322</v>
      </c>
    </row>
    <row r="914" spans="1:13" x14ac:dyDescent="0.25">
      <c r="A914" s="57">
        <v>179</v>
      </c>
      <c r="B914" s="58">
        <f t="shared" ref="B914" si="560">B913+$A$596</f>
        <v>52.473691535166495</v>
      </c>
      <c r="C914" s="5">
        <f t="shared" si="527"/>
        <v>0.29314154425810557</v>
      </c>
      <c r="D914" s="5">
        <f t="shared" si="496"/>
        <v>0</v>
      </c>
      <c r="E914" s="5">
        <f t="shared" si="528"/>
        <v>0</v>
      </c>
      <c r="F914" s="5">
        <f t="shared" si="529"/>
        <v>510168.12881275441</v>
      </c>
      <c r="G914" s="5">
        <f t="shared" si="530"/>
        <v>1740347.4151161632</v>
      </c>
      <c r="H914" s="58">
        <f t="shared" si="531"/>
        <v>26477.207994738492</v>
      </c>
      <c r="I914" s="60">
        <f t="shared" si="532"/>
        <v>26437.69128946232</v>
      </c>
      <c r="J914" s="5">
        <f t="shared" si="487"/>
        <v>0.42916038506556481</v>
      </c>
      <c r="K914" s="106">
        <f t="shared" si="533"/>
        <v>26437.262129077255</v>
      </c>
      <c r="L914" s="5">
        <f t="shared" si="534"/>
        <v>510159.84730480384</v>
      </c>
      <c r="M914" s="5">
        <f t="shared" si="535"/>
        <v>26.437262129077254</v>
      </c>
    </row>
    <row r="915" spans="1:13" x14ac:dyDescent="0.25">
      <c r="A915" s="57"/>
      <c r="B915" s="58">
        <f t="shared" ref="B915" si="561">B914+$A$575</f>
        <v>52.473699021978462</v>
      </c>
      <c r="C915" s="5">
        <f t="shared" si="527"/>
        <v>7.4868119668280997E-6</v>
      </c>
      <c r="D915" s="5">
        <f t="shared" si="496"/>
        <v>381251909.24384427</v>
      </c>
      <c r="E915" s="5">
        <f t="shared" si="528"/>
        <v>2854.3613565028741</v>
      </c>
      <c r="F915" s="5">
        <f t="shared" si="529"/>
        <v>513014.20866130671</v>
      </c>
      <c r="G915" s="5">
        <f t="shared" si="530"/>
        <v>68522384552.239914</v>
      </c>
      <c r="H915" s="58">
        <f t="shared" si="531"/>
        <v>26625.125357877991</v>
      </c>
      <c r="I915" s="60">
        <f t="shared" si="532"/>
        <v>26585.17949221675</v>
      </c>
      <c r="J915" s="5">
        <f t="shared" ref="J915:J956" si="562">2*I915*($C$8/3.1415926)^(1/2)*C915^(1/2)</f>
        <v>2.1809488156573488E-3</v>
      </c>
      <c r="K915" s="106">
        <f t="shared" si="533"/>
        <v>26585.177311267933</v>
      </c>
      <c r="L915" s="5">
        <f t="shared" si="534"/>
        <v>513014.16657553735</v>
      </c>
      <c r="M915" s="5">
        <f t="shared" si="535"/>
        <v>26.585177311267934</v>
      </c>
    </row>
    <row r="916" spans="1:13" x14ac:dyDescent="0.25">
      <c r="A916" s="57">
        <v>180</v>
      </c>
      <c r="B916" s="58">
        <f t="shared" ref="B916" si="563">B915+$A$596</f>
        <v>52.766840566236567</v>
      </c>
      <c r="C916" s="5">
        <f t="shared" si="527"/>
        <v>0.29314154425810557</v>
      </c>
      <c r="D916" s="5">
        <f t="shared" si="496"/>
        <v>0</v>
      </c>
      <c r="E916" s="5">
        <f t="shared" si="528"/>
        <v>0</v>
      </c>
      <c r="F916" s="5">
        <f t="shared" si="529"/>
        <v>513014.16657553735</v>
      </c>
      <c r="G916" s="5">
        <f t="shared" si="530"/>
        <v>1750056.1644167302</v>
      </c>
      <c r="H916" s="58">
        <f t="shared" si="531"/>
        <v>26625.125357877991</v>
      </c>
      <c r="I916" s="60">
        <f t="shared" si="532"/>
        <v>26585.177311267933</v>
      </c>
      <c r="J916" s="5">
        <f t="shared" si="562"/>
        <v>0.43155451083157353</v>
      </c>
      <c r="K916" s="106">
        <f t="shared" si="533"/>
        <v>26584.7457567571</v>
      </c>
      <c r="L916" s="5">
        <f t="shared" si="534"/>
        <v>513005.83886814181</v>
      </c>
      <c r="M916" s="5">
        <f t="shared" si="535"/>
        <v>26.584745756757101</v>
      </c>
    </row>
    <row r="917" spans="1:13" x14ac:dyDescent="0.25">
      <c r="A917" s="57"/>
      <c r="B917" s="58">
        <f t="shared" ref="B917" si="564">B916+$A$575</f>
        <v>52.766848053048534</v>
      </c>
      <c r="C917" s="5">
        <f t="shared" si="527"/>
        <v>7.4868119668280997E-6</v>
      </c>
      <c r="D917" s="5">
        <f t="shared" si="496"/>
        <v>381251909.24384427</v>
      </c>
      <c r="E917" s="5">
        <f t="shared" si="528"/>
        <v>2854.3613565028741</v>
      </c>
      <c r="F917" s="5">
        <f t="shared" si="529"/>
        <v>515860.20022464468</v>
      </c>
      <c r="G917" s="5">
        <f t="shared" si="530"/>
        <v>68902518523.274277</v>
      </c>
      <c r="H917" s="58">
        <f t="shared" si="531"/>
        <v>26773.042721017489</v>
      </c>
      <c r="I917" s="60">
        <f t="shared" si="532"/>
        <v>26732.663119896595</v>
      </c>
      <c r="J917" s="5">
        <f t="shared" si="562"/>
        <v>2.1930478215418632E-3</v>
      </c>
      <c r="K917" s="106">
        <f t="shared" si="533"/>
        <v>26732.660926848774</v>
      </c>
      <c r="L917" s="5">
        <f t="shared" si="534"/>
        <v>515860.15790540079</v>
      </c>
      <c r="M917" s="5">
        <f t="shared" si="535"/>
        <v>26.732660926848773</v>
      </c>
    </row>
    <row r="918" spans="1:13" x14ac:dyDescent="0.25">
      <c r="A918" s="57">
        <v>181</v>
      </c>
      <c r="B918" s="58">
        <f t="shared" ref="B918" si="565">B917+$A$596</f>
        <v>53.05998959730664</v>
      </c>
      <c r="C918" s="5">
        <f t="shared" si="527"/>
        <v>0.29314154425810557</v>
      </c>
      <c r="D918" s="5">
        <f t="shared" si="496"/>
        <v>0</v>
      </c>
      <c r="E918" s="5">
        <f t="shared" si="528"/>
        <v>0</v>
      </c>
      <c r="F918" s="5">
        <f t="shared" si="529"/>
        <v>515860.15790540079</v>
      </c>
      <c r="G918" s="5">
        <f t="shared" si="530"/>
        <v>1759764.7553196885</v>
      </c>
      <c r="H918" s="58">
        <f t="shared" si="531"/>
        <v>26773.042721017489</v>
      </c>
      <c r="I918" s="60">
        <f t="shared" si="532"/>
        <v>26732.660926848774</v>
      </c>
      <c r="J918" s="5">
        <f t="shared" si="562"/>
        <v>0.43394859753757736</v>
      </c>
      <c r="K918" s="106">
        <f t="shared" si="533"/>
        <v>26732.226978251238</v>
      </c>
      <c r="L918" s="5">
        <f t="shared" si="534"/>
        <v>515851.78399931418</v>
      </c>
      <c r="M918" s="5">
        <f t="shared" si="535"/>
        <v>26.732226978251237</v>
      </c>
    </row>
    <row r="919" spans="1:13" x14ac:dyDescent="0.25">
      <c r="A919" s="57"/>
      <c r="B919" s="58">
        <f t="shared" ref="B919" si="566">B918+$A$575</f>
        <v>53.059997084118606</v>
      </c>
      <c r="C919" s="5">
        <f t="shared" si="527"/>
        <v>7.4868119668280997E-6</v>
      </c>
      <c r="D919" s="5">
        <f t="shared" si="496"/>
        <v>381251909.24384427</v>
      </c>
      <c r="E919" s="5">
        <f t="shared" si="528"/>
        <v>2854.3613565028741</v>
      </c>
      <c r="F919" s="5">
        <f t="shared" si="529"/>
        <v>518706.14535581705</v>
      </c>
      <c r="G919" s="5">
        <f t="shared" si="530"/>
        <v>69282646292.447845</v>
      </c>
      <c r="H919" s="58">
        <f t="shared" si="531"/>
        <v>26920.960084156988</v>
      </c>
      <c r="I919" s="60">
        <f t="shared" si="532"/>
        <v>26880.144341390733</v>
      </c>
      <c r="J919" s="5">
        <f t="shared" si="562"/>
        <v>2.2051466300318906E-3</v>
      </c>
      <c r="K919" s="106">
        <f t="shared" si="533"/>
        <v>26880.142136244103</v>
      </c>
      <c r="L919" s="5">
        <f t="shared" si="534"/>
        <v>518706.10280310252</v>
      </c>
      <c r="M919" s="5">
        <f t="shared" si="535"/>
        <v>26.880142136244103</v>
      </c>
    </row>
    <row r="920" spans="1:13" x14ac:dyDescent="0.25">
      <c r="A920" s="57">
        <v>182</v>
      </c>
      <c r="B920" s="58">
        <f t="shared" ref="B920" si="567">B919+$A$596</f>
        <v>53.353138628376712</v>
      </c>
      <c r="C920" s="5">
        <f t="shared" si="527"/>
        <v>0.29314154425810557</v>
      </c>
      <c r="D920" s="5">
        <f t="shared" si="496"/>
        <v>0</v>
      </c>
      <c r="E920" s="5">
        <f t="shared" si="528"/>
        <v>0</v>
      </c>
      <c r="F920" s="5">
        <f t="shared" si="529"/>
        <v>518706.10280310252</v>
      </c>
      <c r="G920" s="5">
        <f t="shared" si="530"/>
        <v>1769473.1878276237</v>
      </c>
      <c r="H920" s="58">
        <f t="shared" si="531"/>
        <v>26920.960084156988</v>
      </c>
      <c r="I920" s="60">
        <f t="shared" si="532"/>
        <v>26880.142136244103</v>
      </c>
      <c r="J920" s="5">
        <f t="shared" si="562"/>
        <v>0.43634264518421362</v>
      </c>
      <c r="K920" s="106">
        <f t="shared" si="533"/>
        <v>26879.705793598918</v>
      </c>
      <c r="L920" s="5">
        <f t="shared" si="534"/>
        <v>518697.68269907834</v>
      </c>
      <c r="M920" s="5">
        <f t="shared" si="535"/>
        <v>26.879705793598919</v>
      </c>
    </row>
    <row r="921" spans="1:13" x14ac:dyDescent="0.25">
      <c r="A921" s="57"/>
      <c r="B921" s="58">
        <f t="shared" ref="B921" si="568">B920+$A$575</f>
        <v>53.353146115188679</v>
      </c>
      <c r="C921" s="5">
        <f t="shared" si="527"/>
        <v>7.4868119668280997E-6</v>
      </c>
      <c r="D921" s="5">
        <f t="shared" si="496"/>
        <v>381251909.24384427</v>
      </c>
      <c r="E921" s="5">
        <f t="shared" si="528"/>
        <v>2854.3613565028741</v>
      </c>
      <c r="F921" s="5">
        <f t="shared" si="529"/>
        <v>521552.04405558121</v>
      </c>
      <c r="G921" s="5">
        <f t="shared" si="530"/>
        <v>69662767859.861801</v>
      </c>
      <c r="H921" s="58">
        <f t="shared" si="531"/>
        <v>27068.877447296487</v>
      </c>
      <c r="I921" s="60">
        <f t="shared" si="532"/>
        <v>27027.623156738417</v>
      </c>
      <c r="J921" s="5">
        <f t="shared" si="562"/>
        <v>2.2172452411306515E-3</v>
      </c>
      <c r="K921" s="106">
        <f t="shared" si="533"/>
        <v>27027.620939493176</v>
      </c>
      <c r="L921" s="5">
        <f t="shared" si="534"/>
        <v>521552.00126939983</v>
      </c>
      <c r="M921" s="5">
        <f t="shared" si="535"/>
        <v>27.027620939493175</v>
      </c>
    </row>
    <row r="922" spans="1:13" x14ac:dyDescent="0.25">
      <c r="A922" s="57">
        <v>183</v>
      </c>
      <c r="B922" s="58">
        <f t="shared" ref="B922" si="569">B921+$A$596</f>
        <v>53.646287659446784</v>
      </c>
      <c r="C922" s="5">
        <f t="shared" si="527"/>
        <v>0.29314154425810557</v>
      </c>
      <c r="D922" s="5">
        <f t="shared" si="496"/>
        <v>0</v>
      </c>
      <c r="E922" s="5">
        <f t="shared" si="528"/>
        <v>0</v>
      </c>
      <c r="F922" s="5">
        <f t="shared" si="529"/>
        <v>521552.00126939983</v>
      </c>
      <c r="G922" s="5">
        <f t="shared" si="530"/>
        <v>1779181.4619431191</v>
      </c>
      <c r="H922" s="58">
        <f t="shared" si="531"/>
        <v>27068.877447296487</v>
      </c>
      <c r="I922" s="60">
        <f t="shared" si="532"/>
        <v>27027.620939493176</v>
      </c>
      <c r="J922" s="5">
        <f t="shared" si="562"/>
        <v>0.43873665377211968</v>
      </c>
      <c r="K922" s="106">
        <f t="shared" si="533"/>
        <v>27027.182202839405</v>
      </c>
      <c r="L922" s="5">
        <f t="shared" si="534"/>
        <v>521543.53496819205</v>
      </c>
      <c r="M922" s="5">
        <f t="shared" si="535"/>
        <v>27.027182202839406</v>
      </c>
    </row>
    <row r="923" spans="1:13" x14ac:dyDescent="0.25">
      <c r="A923" s="57"/>
      <c r="B923" s="58">
        <f t="shared" ref="B923" si="570">B922+$A$575</f>
        <v>53.646295146258751</v>
      </c>
      <c r="C923" s="5">
        <f t="shared" si="527"/>
        <v>7.4868119668280997E-6</v>
      </c>
      <c r="D923" s="5">
        <f t="shared" ref="D923:D956" si="571">D921</f>
        <v>381251909.24384427</v>
      </c>
      <c r="E923" s="5">
        <f t="shared" si="528"/>
        <v>2854.3613565028741</v>
      </c>
      <c r="F923" s="5">
        <f t="shared" si="529"/>
        <v>524397.89632469497</v>
      </c>
      <c r="G923" s="5">
        <f t="shared" si="530"/>
        <v>70042883225.617325</v>
      </c>
      <c r="H923" s="58">
        <f t="shared" si="531"/>
        <v>27216.794810435986</v>
      </c>
      <c r="I923" s="60">
        <f t="shared" si="532"/>
        <v>27175.099565978908</v>
      </c>
      <c r="J923" s="5">
        <f t="shared" si="562"/>
        <v>2.2293436548413664E-3</v>
      </c>
      <c r="K923" s="106">
        <f t="shared" si="533"/>
        <v>27175.097336635252</v>
      </c>
      <c r="L923" s="5">
        <f t="shared" si="534"/>
        <v>524397.8533050504</v>
      </c>
      <c r="M923" s="5">
        <f t="shared" si="535"/>
        <v>27.175097336635254</v>
      </c>
    </row>
    <row r="924" spans="1:13" x14ac:dyDescent="0.25">
      <c r="A924" s="57">
        <v>184</v>
      </c>
      <c r="B924" s="58">
        <f t="shared" ref="B924" si="572">B923+$A$596</f>
        <v>53.939436690516857</v>
      </c>
      <c r="C924" s="5">
        <f t="shared" si="527"/>
        <v>0.29314154425810557</v>
      </c>
      <c r="D924" s="5">
        <f t="shared" si="571"/>
        <v>0</v>
      </c>
      <c r="E924" s="5">
        <f t="shared" si="528"/>
        <v>0</v>
      </c>
      <c r="F924" s="5">
        <f t="shared" si="529"/>
        <v>524397.8533050504</v>
      </c>
      <c r="G924" s="5">
        <f t="shared" si="530"/>
        <v>1788889.5776687593</v>
      </c>
      <c r="H924" s="58">
        <f t="shared" si="531"/>
        <v>27216.794810435986</v>
      </c>
      <c r="I924" s="60">
        <f t="shared" si="532"/>
        <v>27175.097336635248</v>
      </c>
      <c r="J924" s="5">
        <f t="shared" si="562"/>
        <v>0.44113062330193259</v>
      </c>
      <c r="K924" s="106">
        <f t="shared" si="533"/>
        <v>27174.656206011947</v>
      </c>
      <c r="L924" s="5">
        <f t="shared" si="534"/>
        <v>524389.34080741252</v>
      </c>
      <c r="M924" s="5">
        <f t="shared" si="535"/>
        <v>27.174656206011946</v>
      </c>
    </row>
    <row r="925" spans="1:13" x14ac:dyDescent="0.25">
      <c r="A925" s="57"/>
      <c r="B925" s="58">
        <f t="shared" ref="B925" si="573">B924+$A$575</f>
        <v>53.939444177328824</v>
      </c>
      <c r="C925" s="5">
        <f t="shared" si="527"/>
        <v>7.4868119668280997E-6</v>
      </c>
      <c r="D925" s="5">
        <f t="shared" si="571"/>
        <v>381251909.24384427</v>
      </c>
      <c r="E925" s="5">
        <f t="shared" si="528"/>
        <v>2854.3613565028741</v>
      </c>
      <c r="F925" s="5">
        <f t="shared" si="529"/>
        <v>527243.70216391538</v>
      </c>
      <c r="G925" s="5">
        <f t="shared" si="530"/>
        <v>70422992389.815567</v>
      </c>
      <c r="H925" s="58">
        <f t="shared" si="531"/>
        <v>27364.712173575484</v>
      </c>
      <c r="I925" s="60">
        <f t="shared" si="532"/>
        <v>27322.573569151442</v>
      </c>
      <c r="J925" s="5">
        <f t="shared" si="562"/>
        <v>2.2414418711672536E-3</v>
      </c>
      <c r="K925" s="106">
        <f t="shared" si="533"/>
        <v>27322.571327709571</v>
      </c>
      <c r="L925" s="5">
        <f t="shared" si="534"/>
        <v>527243.65891081153</v>
      </c>
      <c r="M925" s="5">
        <f t="shared" si="535"/>
        <v>27.322571327709571</v>
      </c>
    </row>
    <row r="926" spans="1:13" x14ac:dyDescent="0.25">
      <c r="A926" s="57">
        <v>185</v>
      </c>
      <c r="B926" s="58">
        <f t="shared" ref="B926" si="574">B925+$A$596</f>
        <v>54.232585721586929</v>
      </c>
      <c r="C926" s="5">
        <f t="shared" si="527"/>
        <v>0.29314154425810557</v>
      </c>
      <c r="D926" s="5">
        <f t="shared" si="571"/>
        <v>0</v>
      </c>
      <c r="E926" s="5">
        <f t="shared" si="528"/>
        <v>0</v>
      </c>
      <c r="F926" s="5">
        <f t="shared" si="529"/>
        <v>527243.65891081153</v>
      </c>
      <c r="G926" s="5">
        <f t="shared" si="530"/>
        <v>1798597.5350071278</v>
      </c>
      <c r="H926" s="58">
        <f t="shared" si="531"/>
        <v>27364.712173575484</v>
      </c>
      <c r="I926" s="60">
        <f t="shared" si="532"/>
        <v>27322.571327709564</v>
      </c>
      <c r="J926" s="5">
        <f t="shared" si="562"/>
        <v>0.44352455377428956</v>
      </c>
      <c r="K926" s="106">
        <f t="shared" si="533"/>
        <v>27322.127803155789</v>
      </c>
      <c r="L926" s="5">
        <f t="shared" si="534"/>
        <v>527235.10021749721</v>
      </c>
      <c r="M926" s="5">
        <f t="shared" si="535"/>
        <v>27.322127803155791</v>
      </c>
    </row>
    <row r="927" spans="1:13" x14ac:dyDescent="0.25">
      <c r="A927" s="57"/>
      <c r="B927" s="58">
        <f t="shared" ref="B927" si="575">B926+$A$575</f>
        <v>54.232593208398896</v>
      </c>
      <c r="C927" s="5">
        <f t="shared" si="527"/>
        <v>7.4868119668280997E-6</v>
      </c>
      <c r="D927" s="5">
        <f t="shared" si="571"/>
        <v>381251909.24384427</v>
      </c>
      <c r="E927" s="5">
        <f t="shared" si="528"/>
        <v>2854.3613565028741</v>
      </c>
      <c r="F927" s="5">
        <f t="shared" si="529"/>
        <v>530089.46157400007</v>
      </c>
      <c r="G927" s="5">
        <f t="shared" si="530"/>
        <v>70803095352.557709</v>
      </c>
      <c r="H927" s="58">
        <f t="shared" si="531"/>
        <v>27512.629536714983</v>
      </c>
      <c r="I927" s="60">
        <f t="shared" si="532"/>
        <v>27470.045166295284</v>
      </c>
      <c r="J927" s="5">
        <f t="shared" si="562"/>
        <v>2.253539890111535E-3</v>
      </c>
      <c r="K927" s="106">
        <f t="shared" si="533"/>
        <v>27470.042912755394</v>
      </c>
      <c r="L927" s="5">
        <f t="shared" si="534"/>
        <v>530089.41808744089</v>
      </c>
      <c r="M927" s="5">
        <f t="shared" si="535"/>
        <v>27.470042912755396</v>
      </c>
    </row>
    <row r="928" spans="1:13" x14ac:dyDescent="0.25">
      <c r="A928" s="57">
        <v>186</v>
      </c>
      <c r="B928" s="58">
        <f t="shared" ref="B928" si="576">B927+$A$596</f>
        <v>54.525734752657002</v>
      </c>
      <c r="C928" s="5">
        <f t="shared" si="527"/>
        <v>0.29314154425810557</v>
      </c>
      <c r="D928" s="5">
        <f t="shared" si="571"/>
        <v>0</v>
      </c>
      <c r="E928" s="5">
        <f t="shared" si="528"/>
        <v>0</v>
      </c>
      <c r="F928" s="5">
        <f t="shared" si="529"/>
        <v>530089.41808744089</v>
      </c>
      <c r="G928" s="5">
        <f t="shared" si="530"/>
        <v>1808305.333960809</v>
      </c>
      <c r="H928" s="58">
        <f t="shared" si="531"/>
        <v>27512.629536714983</v>
      </c>
      <c r="I928" s="60">
        <f t="shared" si="532"/>
        <v>27470.042912755394</v>
      </c>
      <c r="J928" s="5">
        <f t="shared" si="562"/>
        <v>0.44591844518982793</v>
      </c>
      <c r="K928" s="106">
        <f t="shared" si="533"/>
        <v>27469.596994310203</v>
      </c>
      <c r="L928" s="5">
        <f t="shared" si="534"/>
        <v>530080.81319920404</v>
      </c>
      <c r="M928" s="5">
        <f t="shared" si="535"/>
        <v>27.469596994310205</v>
      </c>
    </row>
    <row r="929" spans="1:13" x14ac:dyDescent="0.25">
      <c r="A929" s="57"/>
      <c r="B929" s="58">
        <f t="shared" ref="B929" si="577">B928+$A$575</f>
        <v>54.525742239468968</v>
      </c>
      <c r="C929" s="5">
        <f t="shared" si="527"/>
        <v>7.4868119668280997E-6</v>
      </c>
      <c r="D929" s="5">
        <f t="shared" si="571"/>
        <v>381251909.24384427</v>
      </c>
      <c r="E929" s="5">
        <f t="shared" si="528"/>
        <v>2854.3613565028741</v>
      </c>
      <c r="F929" s="5">
        <f t="shared" si="529"/>
        <v>532935.17455570691</v>
      </c>
      <c r="G929" s="5">
        <f t="shared" si="530"/>
        <v>71183192113.944977</v>
      </c>
      <c r="H929" s="58">
        <f t="shared" si="531"/>
        <v>27660.546899854482</v>
      </c>
      <c r="I929" s="60">
        <f t="shared" si="532"/>
        <v>27617.514357449701</v>
      </c>
      <c r="J929" s="5">
        <f t="shared" si="562"/>
        <v>2.2656377116774319E-3</v>
      </c>
      <c r="K929" s="106">
        <f t="shared" si="533"/>
        <v>27617.51209181199</v>
      </c>
      <c r="L929" s="5">
        <f t="shared" si="534"/>
        <v>532935.13083569601</v>
      </c>
      <c r="M929" s="5">
        <f t="shared" si="535"/>
        <v>27.617512091811992</v>
      </c>
    </row>
    <row r="930" spans="1:13" x14ac:dyDescent="0.25">
      <c r="A930" s="57">
        <v>187</v>
      </c>
      <c r="B930" s="58">
        <f t="shared" ref="B930" si="578">B929+$A$596</f>
        <v>54.818883783727074</v>
      </c>
      <c r="C930" s="5">
        <f t="shared" si="527"/>
        <v>0.29314154425810557</v>
      </c>
      <c r="D930" s="5">
        <f t="shared" si="571"/>
        <v>0</v>
      </c>
      <c r="E930" s="5">
        <f t="shared" si="528"/>
        <v>0</v>
      </c>
      <c r="F930" s="5">
        <f t="shared" si="529"/>
        <v>532935.13083569601</v>
      </c>
      <c r="G930" s="5">
        <f t="shared" si="530"/>
        <v>1818012.9745323875</v>
      </c>
      <c r="H930" s="58">
        <f t="shared" si="531"/>
        <v>27660.546899854482</v>
      </c>
      <c r="I930" s="60">
        <f t="shared" si="532"/>
        <v>27617.51209181199</v>
      </c>
      <c r="J930" s="5">
        <f t="shared" si="562"/>
        <v>0.44831229754918495</v>
      </c>
      <c r="K930" s="106">
        <f t="shared" si="533"/>
        <v>27617.063779514439</v>
      </c>
      <c r="L930" s="5">
        <f t="shared" si="534"/>
        <v>532926.47975329019</v>
      </c>
      <c r="M930" s="5">
        <f t="shared" si="535"/>
        <v>27.617063779514439</v>
      </c>
    </row>
    <row r="931" spans="1:13" x14ac:dyDescent="0.25">
      <c r="A931" s="57"/>
      <c r="B931" s="58">
        <f t="shared" ref="B931" si="579">B930+$A$575</f>
        <v>54.818891270539041</v>
      </c>
      <c r="C931" s="5">
        <f t="shared" si="527"/>
        <v>7.4868119668280997E-6</v>
      </c>
      <c r="D931" s="5">
        <f t="shared" si="571"/>
        <v>381251909.24384427</v>
      </c>
      <c r="E931" s="5">
        <f t="shared" si="528"/>
        <v>2854.3613565028741</v>
      </c>
      <c r="F931" s="5">
        <f t="shared" si="529"/>
        <v>535780.84110979305</v>
      </c>
      <c r="G931" s="5">
        <f t="shared" si="530"/>
        <v>71563282674.078522</v>
      </c>
      <c r="H931" s="58">
        <f t="shared" si="531"/>
        <v>27808.464262993981</v>
      </c>
      <c r="I931" s="60">
        <f t="shared" si="532"/>
        <v>27764.981142653935</v>
      </c>
      <c r="J931" s="5">
        <f t="shared" si="562"/>
        <v>2.2777353358681631E-3</v>
      </c>
      <c r="K931" s="106">
        <f t="shared" si="533"/>
        <v>27764.978864918598</v>
      </c>
      <c r="L931" s="5">
        <f t="shared" si="534"/>
        <v>535780.79715633416</v>
      </c>
      <c r="M931" s="5">
        <f t="shared" si="535"/>
        <v>27.764978864918596</v>
      </c>
    </row>
    <row r="932" spans="1:13" x14ac:dyDescent="0.25">
      <c r="A932" s="57">
        <v>188</v>
      </c>
      <c r="B932" s="58">
        <f t="shared" ref="B932" si="580">B931+$A$596</f>
        <v>55.112032814797146</v>
      </c>
      <c r="C932" s="5">
        <f t="shared" si="527"/>
        <v>0.29314154425810557</v>
      </c>
      <c r="D932" s="5">
        <f t="shared" si="571"/>
        <v>0</v>
      </c>
      <c r="E932" s="5">
        <f t="shared" si="528"/>
        <v>0</v>
      </c>
      <c r="F932" s="5">
        <f t="shared" si="529"/>
        <v>535780.79715633416</v>
      </c>
      <c r="G932" s="5">
        <f t="shared" si="530"/>
        <v>1827720.4567244463</v>
      </c>
      <c r="H932" s="58">
        <f t="shared" si="531"/>
        <v>27808.464262993981</v>
      </c>
      <c r="I932" s="60">
        <f t="shared" si="532"/>
        <v>27764.978864918594</v>
      </c>
      <c r="J932" s="5">
        <f t="shared" si="562"/>
        <v>0.45070611085299761</v>
      </c>
      <c r="K932" s="106">
        <f t="shared" si="533"/>
        <v>27764.528158807741</v>
      </c>
      <c r="L932" s="5">
        <f t="shared" si="534"/>
        <v>535772.09988051304</v>
      </c>
      <c r="M932" s="5">
        <f t="shared" si="535"/>
        <v>27.764528158807742</v>
      </c>
    </row>
    <row r="933" spans="1:13" x14ac:dyDescent="0.25">
      <c r="A933" s="57"/>
      <c r="B933" s="58">
        <f t="shared" ref="B933" si="581">B932+$A$575</f>
        <v>55.112040301609113</v>
      </c>
      <c r="C933" s="5">
        <f t="shared" si="527"/>
        <v>7.4868119668280997E-6</v>
      </c>
      <c r="D933" s="5">
        <f t="shared" si="571"/>
        <v>381251909.24384427</v>
      </c>
      <c r="E933" s="5">
        <f t="shared" si="528"/>
        <v>2854.3613565028741</v>
      </c>
      <c r="F933" s="5">
        <f t="shared" si="529"/>
        <v>538626.4612370159</v>
      </c>
      <c r="G933" s="5">
        <f t="shared" si="530"/>
        <v>71943367033.059479</v>
      </c>
      <c r="H933" s="58">
        <f t="shared" si="531"/>
        <v>27956.38162613348</v>
      </c>
      <c r="I933" s="60">
        <f t="shared" si="532"/>
        <v>27912.44552194724</v>
      </c>
      <c r="J933" s="5">
        <f t="shared" si="562"/>
        <v>2.2898327626869486E-3</v>
      </c>
      <c r="K933" s="106">
        <f t="shared" si="533"/>
        <v>27912.443232114478</v>
      </c>
      <c r="L933" s="5">
        <f t="shared" si="534"/>
        <v>538626.41705011309</v>
      </c>
      <c r="M933" s="5">
        <f t="shared" si="535"/>
        <v>27.912443232114477</v>
      </c>
    </row>
    <row r="934" spans="1:13" x14ac:dyDescent="0.25">
      <c r="A934" s="57">
        <v>189</v>
      </c>
      <c r="B934" s="58">
        <f t="shared" ref="B934" si="582">B933+$A$596</f>
        <v>55.405181845867219</v>
      </c>
      <c r="C934" s="5">
        <f t="shared" si="527"/>
        <v>0.29314154425810557</v>
      </c>
      <c r="D934" s="5">
        <f t="shared" si="571"/>
        <v>0</v>
      </c>
      <c r="E934" s="5">
        <f t="shared" si="528"/>
        <v>0</v>
      </c>
      <c r="F934" s="5">
        <f t="shared" si="529"/>
        <v>538626.41705011309</v>
      </c>
      <c r="G934" s="5">
        <f t="shared" si="530"/>
        <v>1837427.7805395701</v>
      </c>
      <c r="H934" s="58">
        <f t="shared" si="531"/>
        <v>27956.38162613348</v>
      </c>
      <c r="I934" s="60">
        <f t="shared" si="532"/>
        <v>27912.443232114474</v>
      </c>
      <c r="J934" s="5">
        <f t="shared" si="562"/>
        <v>0.45309988510190324</v>
      </c>
      <c r="K934" s="106">
        <f t="shared" si="533"/>
        <v>27911.990132229374</v>
      </c>
      <c r="L934" s="5">
        <f t="shared" si="534"/>
        <v>538617.67358163022</v>
      </c>
      <c r="M934" s="5">
        <f t="shared" si="535"/>
        <v>27.911990132229374</v>
      </c>
    </row>
    <row r="935" spans="1:13" x14ac:dyDescent="0.25">
      <c r="A935" s="57"/>
      <c r="B935" s="58">
        <f t="shared" ref="B935" si="583">B934+$A$575</f>
        <v>55.405189332679186</v>
      </c>
      <c r="C935" s="5">
        <f t="shared" si="527"/>
        <v>7.4868119668280997E-6</v>
      </c>
      <c r="D935" s="5">
        <f t="shared" si="571"/>
        <v>381251909.24384427</v>
      </c>
      <c r="E935" s="5">
        <f t="shared" si="528"/>
        <v>2854.3613565028741</v>
      </c>
      <c r="F935" s="5">
        <f t="shared" si="529"/>
        <v>541472.03493813309</v>
      </c>
      <c r="G935" s="5">
        <f t="shared" si="530"/>
        <v>72323445190.989059</v>
      </c>
      <c r="H935" s="58">
        <f t="shared" si="531"/>
        <v>28104.298989272978</v>
      </c>
      <c r="I935" s="60">
        <f t="shared" si="532"/>
        <v>28059.907495368872</v>
      </c>
      <c r="J935" s="5">
        <f t="shared" si="562"/>
        <v>2.30192999213701E-3</v>
      </c>
      <c r="K935" s="106">
        <f t="shared" si="533"/>
        <v>28059.905193438881</v>
      </c>
      <c r="L935" s="5">
        <f t="shared" si="534"/>
        <v>541471.99051779008</v>
      </c>
      <c r="M935" s="5">
        <f t="shared" si="535"/>
        <v>28.05990519343888</v>
      </c>
    </row>
    <row r="936" spans="1:13" x14ac:dyDescent="0.25">
      <c r="A936" s="57">
        <v>190</v>
      </c>
      <c r="B936" s="58">
        <f t="shared" ref="B936" si="584">B935+$A$596</f>
        <v>55.698330876937291</v>
      </c>
      <c r="C936" s="5">
        <f t="shared" si="527"/>
        <v>0.29314154425810557</v>
      </c>
      <c r="D936" s="5">
        <f t="shared" si="571"/>
        <v>0</v>
      </c>
      <c r="E936" s="5">
        <f t="shared" si="528"/>
        <v>0</v>
      </c>
      <c r="F936" s="5">
        <f t="shared" si="529"/>
        <v>541471.99051779008</v>
      </c>
      <c r="G936" s="5">
        <f t="shared" si="530"/>
        <v>1847134.9459803428</v>
      </c>
      <c r="H936" s="58">
        <f t="shared" si="531"/>
        <v>28104.298989272978</v>
      </c>
      <c r="I936" s="60">
        <f t="shared" si="532"/>
        <v>28059.905193438877</v>
      </c>
      <c r="J936" s="5">
        <f t="shared" si="562"/>
        <v>0.45549362029653917</v>
      </c>
      <c r="K936" s="106">
        <f t="shared" si="533"/>
        <v>28059.449699818582</v>
      </c>
      <c r="L936" s="5">
        <f t="shared" si="534"/>
        <v>541463.20085739915</v>
      </c>
      <c r="M936" s="5">
        <f t="shared" si="535"/>
        <v>28.059449699818583</v>
      </c>
    </row>
    <row r="937" spans="1:13" x14ac:dyDescent="0.25">
      <c r="A937" s="57"/>
      <c r="B937" s="58">
        <f t="shared" ref="B937" si="585">B936+$A$575</f>
        <v>55.698338363749258</v>
      </c>
      <c r="C937" s="5">
        <f t="shared" si="527"/>
        <v>7.4868119668280997E-6</v>
      </c>
      <c r="D937" s="5">
        <f t="shared" si="571"/>
        <v>381251909.24384427</v>
      </c>
      <c r="E937" s="5">
        <f t="shared" si="528"/>
        <v>2854.3613565028741</v>
      </c>
      <c r="F937" s="5">
        <f t="shared" si="529"/>
        <v>544317.56221390201</v>
      </c>
      <c r="G937" s="5">
        <f t="shared" si="530"/>
        <v>72703517147.96843</v>
      </c>
      <c r="H937" s="58">
        <f t="shared" si="531"/>
        <v>28252.216352412477</v>
      </c>
      <c r="I937" s="60">
        <f t="shared" si="532"/>
        <v>28207.367062958077</v>
      </c>
      <c r="J937" s="5">
        <f t="shared" si="562"/>
        <v>2.3140270242215659E-3</v>
      </c>
      <c r="K937" s="106">
        <f t="shared" si="533"/>
        <v>28207.364748931053</v>
      </c>
      <c r="L937" s="5">
        <f t="shared" si="534"/>
        <v>544317.51756012253</v>
      </c>
      <c r="M937" s="5">
        <f t="shared" si="535"/>
        <v>28.207364748931052</v>
      </c>
    </row>
    <row r="938" spans="1:13" x14ac:dyDescent="0.25">
      <c r="A938" s="57">
        <v>191</v>
      </c>
      <c r="B938" s="58">
        <f t="shared" ref="B938" si="586">B937+$A$596</f>
        <v>55.991479908007364</v>
      </c>
      <c r="C938" s="5">
        <f t="shared" si="527"/>
        <v>0.29314154425810557</v>
      </c>
      <c r="D938" s="5">
        <f t="shared" si="571"/>
        <v>0</v>
      </c>
      <c r="E938" s="5">
        <f t="shared" si="528"/>
        <v>0</v>
      </c>
      <c r="F938" s="5">
        <f t="shared" si="529"/>
        <v>544317.51756012253</v>
      </c>
      <c r="G938" s="5">
        <f t="shared" si="530"/>
        <v>1856841.9530493477</v>
      </c>
      <c r="H938" s="58">
        <f t="shared" si="531"/>
        <v>28252.216352412477</v>
      </c>
      <c r="I938" s="60">
        <f t="shared" si="532"/>
        <v>28207.364748931053</v>
      </c>
      <c r="J938" s="5">
        <f t="shared" si="562"/>
        <v>0.45788731643754232</v>
      </c>
      <c r="K938" s="106">
        <f t="shared" si="533"/>
        <v>28206.906861614614</v>
      </c>
      <c r="L938" s="5">
        <f t="shared" si="534"/>
        <v>544308.68170857721</v>
      </c>
      <c r="M938" s="5">
        <f t="shared" si="535"/>
        <v>28.206906861614616</v>
      </c>
    </row>
    <row r="939" spans="1:13" x14ac:dyDescent="0.25">
      <c r="A939" s="57"/>
      <c r="B939" s="58">
        <f t="shared" ref="B939" si="587">B938+$A$575</f>
        <v>55.99148739481933</v>
      </c>
      <c r="C939" s="5">
        <f t="shared" si="527"/>
        <v>7.4868119668280997E-6</v>
      </c>
      <c r="D939" s="5">
        <f t="shared" si="571"/>
        <v>381251909.24384427</v>
      </c>
      <c r="E939" s="5">
        <f t="shared" si="528"/>
        <v>2854.3613565028741</v>
      </c>
      <c r="F939" s="5">
        <f t="shared" si="529"/>
        <v>547163.04306508007</v>
      </c>
      <c r="G939" s="5">
        <f t="shared" si="530"/>
        <v>73083582904.098755</v>
      </c>
      <c r="H939" s="58">
        <f t="shared" si="531"/>
        <v>28400.133715551976</v>
      </c>
      <c r="I939" s="60">
        <f t="shared" si="532"/>
        <v>28354.824224754109</v>
      </c>
      <c r="J939" s="5">
        <f t="shared" si="562"/>
        <v>2.3261238589438364E-3</v>
      </c>
      <c r="K939" s="106">
        <f t="shared" si="533"/>
        <v>28354.821898630249</v>
      </c>
      <c r="L939" s="5">
        <f t="shared" si="534"/>
        <v>547162.99817786796</v>
      </c>
      <c r="M939" s="5">
        <f t="shared" si="535"/>
        <v>28.354821898630249</v>
      </c>
    </row>
    <row r="940" spans="1:13" x14ac:dyDescent="0.25">
      <c r="A940" s="57">
        <v>192</v>
      </c>
      <c r="B940" s="58">
        <f t="shared" ref="B940" si="588">B939+$A$596</f>
        <v>56.284628939077436</v>
      </c>
      <c r="C940" s="5">
        <f t="shared" si="527"/>
        <v>0.29314154425810557</v>
      </c>
      <c r="D940" s="5">
        <f t="shared" si="571"/>
        <v>0</v>
      </c>
      <c r="E940" s="5">
        <f t="shared" si="528"/>
        <v>0</v>
      </c>
      <c r="F940" s="5">
        <f t="shared" si="529"/>
        <v>547162.99817786796</v>
      </c>
      <c r="G940" s="5">
        <f t="shared" si="530"/>
        <v>1866548.8017491691</v>
      </c>
      <c r="H940" s="58">
        <f t="shared" si="531"/>
        <v>28400.133715551976</v>
      </c>
      <c r="I940" s="60">
        <f t="shared" si="532"/>
        <v>28354.821898630249</v>
      </c>
      <c r="J940" s="5">
        <f t="shared" si="562"/>
        <v>0.46028097352554992</v>
      </c>
      <c r="K940" s="106">
        <f t="shared" si="533"/>
        <v>28354.361617656723</v>
      </c>
      <c r="L940" s="5">
        <f t="shared" si="534"/>
        <v>547154.11613592179</v>
      </c>
      <c r="M940" s="5">
        <f t="shared" si="535"/>
        <v>28.354361617656725</v>
      </c>
    </row>
    <row r="941" spans="1:13" x14ac:dyDescent="0.25">
      <c r="A941" s="57"/>
      <c r="B941" s="58">
        <f t="shared" ref="B941" si="589">B940+$A$575</f>
        <v>56.284636425889403</v>
      </c>
      <c r="C941" s="5">
        <f t="shared" si="527"/>
        <v>7.4868119668280997E-6</v>
      </c>
      <c r="D941" s="5">
        <f t="shared" si="571"/>
        <v>381251909.24384427</v>
      </c>
      <c r="E941" s="5">
        <f t="shared" si="528"/>
        <v>2854.3613565028741</v>
      </c>
      <c r="F941" s="5">
        <f t="shared" si="529"/>
        <v>550008.47749242466</v>
      </c>
      <c r="G941" s="5">
        <f t="shared" si="530"/>
        <v>73463642459.481186</v>
      </c>
      <c r="H941" s="58">
        <f t="shared" si="531"/>
        <v>28548.051078691475</v>
      </c>
      <c r="I941" s="60">
        <f t="shared" si="532"/>
        <v>28502.278980796218</v>
      </c>
      <c r="J941" s="5">
        <f t="shared" si="562"/>
        <v>2.3382204963070421E-3</v>
      </c>
      <c r="K941" s="106">
        <f t="shared" si="533"/>
        <v>28502.276642575722</v>
      </c>
      <c r="L941" s="5">
        <f t="shared" si="534"/>
        <v>550008.43237178377</v>
      </c>
      <c r="M941" s="5">
        <f t="shared" si="535"/>
        <v>28.502276642575723</v>
      </c>
    </row>
    <row r="942" spans="1:13" x14ac:dyDescent="0.25">
      <c r="A942" s="57">
        <v>193</v>
      </c>
      <c r="B942" s="58">
        <f t="shared" ref="B942" si="590">B941+$A$596</f>
        <v>56.577777970147508</v>
      </c>
      <c r="C942" s="5">
        <f t="shared" si="527"/>
        <v>0.29314154425810557</v>
      </c>
      <c r="D942" s="5">
        <f t="shared" si="571"/>
        <v>0</v>
      </c>
      <c r="E942" s="5">
        <f t="shared" si="528"/>
        <v>0</v>
      </c>
      <c r="F942" s="5">
        <f t="shared" si="529"/>
        <v>550008.43237178377</v>
      </c>
      <c r="G942" s="5">
        <f t="shared" si="530"/>
        <v>1876255.4920823907</v>
      </c>
      <c r="H942" s="58">
        <f t="shared" si="531"/>
        <v>28548.051078691475</v>
      </c>
      <c r="I942" s="60">
        <f t="shared" si="532"/>
        <v>28502.276642575722</v>
      </c>
      <c r="J942" s="5">
        <f t="shared" si="562"/>
        <v>0.46267459156119911</v>
      </c>
      <c r="K942" s="106">
        <f t="shared" si="533"/>
        <v>28501.813967984159</v>
      </c>
      <c r="L942" s="5">
        <f t="shared" si="534"/>
        <v>549999.50414019031</v>
      </c>
      <c r="M942" s="5">
        <f t="shared" si="535"/>
        <v>28.501813967984159</v>
      </c>
    </row>
    <row r="943" spans="1:13" x14ac:dyDescent="0.25">
      <c r="A943" s="57"/>
      <c r="B943" s="58">
        <f t="shared" ref="B943" si="591">B942+$A$575</f>
        <v>56.577785456959475</v>
      </c>
      <c r="C943" s="5">
        <f t="shared" si="527"/>
        <v>7.4868119668280997E-6</v>
      </c>
      <c r="D943" s="5">
        <f t="shared" si="571"/>
        <v>381251909.24384427</v>
      </c>
      <c r="E943" s="5">
        <f t="shared" si="528"/>
        <v>2854.3613565028741</v>
      </c>
      <c r="F943" s="5">
        <f t="shared" si="529"/>
        <v>552853.86549669318</v>
      </c>
      <c r="G943" s="5">
        <f t="shared" si="530"/>
        <v>73843695814.216904</v>
      </c>
      <c r="H943" s="58">
        <f t="shared" si="531"/>
        <v>28695.968441830973</v>
      </c>
      <c r="I943" s="60">
        <f t="shared" si="532"/>
        <v>28649.731331123654</v>
      </c>
      <c r="J943" s="5">
        <f t="shared" si="562"/>
        <v>2.350316936314403E-3</v>
      </c>
      <c r="K943" s="106">
        <f t="shared" si="533"/>
        <v>28649.728980806718</v>
      </c>
      <c r="L943" s="5">
        <f t="shared" si="534"/>
        <v>552853.82014262723</v>
      </c>
      <c r="M943" s="5">
        <f t="shared" si="535"/>
        <v>28.649728980806717</v>
      </c>
    </row>
    <row r="944" spans="1:13" x14ac:dyDescent="0.25">
      <c r="A944" s="57">
        <v>194</v>
      </c>
      <c r="B944" s="58">
        <f t="shared" ref="B944" si="592">B943+$A$596</f>
        <v>56.870927001217581</v>
      </c>
      <c r="C944" s="5">
        <f t="shared" si="527"/>
        <v>0.29314154425810557</v>
      </c>
      <c r="D944" s="5">
        <f t="shared" si="571"/>
        <v>0</v>
      </c>
      <c r="E944" s="5">
        <f t="shared" si="528"/>
        <v>0</v>
      </c>
      <c r="F944" s="5">
        <f t="shared" si="529"/>
        <v>552853.82014262723</v>
      </c>
      <c r="G944" s="5">
        <f t="shared" si="530"/>
        <v>1885962.0240515957</v>
      </c>
      <c r="H944" s="58">
        <f t="shared" si="531"/>
        <v>28695.968441830973</v>
      </c>
      <c r="I944" s="60">
        <f t="shared" si="532"/>
        <v>28649.728980806718</v>
      </c>
      <c r="J944" s="5">
        <f t="shared" si="562"/>
        <v>0.46506817054512711</v>
      </c>
      <c r="K944" s="106">
        <f t="shared" si="533"/>
        <v>28649.263912636172</v>
      </c>
      <c r="L944" s="5">
        <f t="shared" si="534"/>
        <v>552844.84572214016</v>
      </c>
      <c r="M944" s="5">
        <f t="shared" si="535"/>
        <v>28.649263912636172</v>
      </c>
    </row>
    <row r="945" spans="1:13" x14ac:dyDescent="0.25">
      <c r="A945" s="57"/>
      <c r="B945" s="58">
        <f t="shared" ref="B945" si="593">B944+$A$575</f>
        <v>56.870934488029548</v>
      </c>
      <c r="C945" s="5">
        <f t="shared" si="527"/>
        <v>7.4868119668280997E-6</v>
      </c>
      <c r="D945" s="5">
        <f t="shared" si="571"/>
        <v>381251909.24384427</v>
      </c>
      <c r="E945" s="5">
        <f t="shared" si="528"/>
        <v>2854.3613565028741</v>
      </c>
      <c r="F945" s="5">
        <f t="shared" si="529"/>
        <v>555699.20707864303</v>
      </c>
      <c r="G945" s="5">
        <f t="shared" si="530"/>
        <v>74223742968.407059</v>
      </c>
      <c r="H945" s="58">
        <f t="shared" si="531"/>
        <v>28843.885804970472</v>
      </c>
      <c r="I945" s="60">
        <f t="shared" si="532"/>
        <v>28797.181275775667</v>
      </c>
      <c r="J945" s="5">
        <f t="shared" si="562"/>
        <v>2.3624131789691384E-3</v>
      </c>
      <c r="K945" s="106">
        <f t="shared" si="533"/>
        <v>28797.178913362488</v>
      </c>
      <c r="L945" s="5">
        <f t="shared" si="534"/>
        <v>555699.16149115597</v>
      </c>
      <c r="M945" s="5">
        <f t="shared" si="535"/>
        <v>28.79717891336249</v>
      </c>
    </row>
    <row r="946" spans="1:13" x14ac:dyDescent="0.25">
      <c r="A946" s="57">
        <v>195</v>
      </c>
      <c r="B946" s="58">
        <f t="shared" ref="B946" si="594">B945+$A$596</f>
        <v>57.164076032287653</v>
      </c>
      <c r="C946" s="5">
        <f t="shared" si="527"/>
        <v>0.29314154425810557</v>
      </c>
      <c r="D946" s="5">
        <f t="shared" si="571"/>
        <v>0</v>
      </c>
      <c r="E946" s="5">
        <f t="shared" si="528"/>
        <v>0</v>
      </c>
      <c r="F946" s="5">
        <f t="shared" si="529"/>
        <v>555699.16149115597</v>
      </c>
      <c r="G946" s="5">
        <f t="shared" si="530"/>
        <v>1895668.397659369</v>
      </c>
      <c r="H946" s="58">
        <f t="shared" si="531"/>
        <v>28843.885804970472</v>
      </c>
      <c r="I946" s="60">
        <f t="shared" si="532"/>
        <v>28797.178913362488</v>
      </c>
      <c r="J946" s="5">
        <f t="shared" si="562"/>
        <v>0.46746171047797092</v>
      </c>
      <c r="K946" s="106">
        <f t="shared" si="533"/>
        <v>28796.711451652009</v>
      </c>
      <c r="L946" s="5">
        <f t="shared" si="534"/>
        <v>555690.14088252885</v>
      </c>
      <c r="M946" s="5">
        <f t="shared" si="535"/>
        <v>28.796711451652008</v>
      </c>
    </row>
    <row r="947" spans="1:13" x14ac:dyDescent="0.25">
      <c r="A947" s="57"/>
      <c r="B947" s="58">
        <f t="shared" ref="B947" si="595">B946+$A$575</f>
        <v>57.16408351909962</v>
      </c>
      <c r="C947" s="5">
        <f t="shared" si="527"/>
        <v>7.4868119668280997E-6</v>
      </c>
      <c r="D947" s="5">
        <f t="shared" si="571"/>
        <v>381251909.24384427</v>
      </c>
      <c r="E947" s="5">
        <f t="shared" si="528"/>
        <v>2854.3613565028741</v>
      </c>
      <c r="F947" s="5">
        <f t="shared" si="529"/>
        <v>558544.50223903172</v>
      </c>
      <c r="G947" s="5">
        <f t="shared" si="530"/>
        <v>74603783922.152847</v>
      </c>
      <c r="H947" s="58">
        <f t="shared" si="531"/>
        <v>28991.803168109971</v>
      </c>
      <c r="I947" s="60">
        <f t="shared" si="532"/>
        <v>28944.628814791507</v>
      </c>
      <c r="J947" s="5">
        <f t="shared" si="562"/>
        <v>2.3745092242744687E-3</v>
      </c>
      <c r="K947" s="106">
        <f t="shared" si="533"/>
        <v>28944.626440282282</v>
      </c>
      <c r="L947" s="5">
        <f t="shared" si="534"/>
        <v>558544.45641812729</v>
      </c>
      <c r="M947" s="5">
        <f t="shared" si="535"/>
        <v>28.944626440282281</v>
      </c>
    </row>
    <row r="948" spans="1:13" x14ac:dyDescent="0.25">
      <c r="A948" s="57">
        <v>196</v>
      </c>
      <c r="B948" s="58">
        <f t="shared" ref="B948" si="596">B947+$A$596</f>
        <v>57.457225063357726</v>
      </c>
      <c r="C948" s="5">
        <f t="shared" si="527"/>
        <v>0.29314154425810557</v>
      </c>
      <c r="D948" s="5">
        <f t="shared" si="571"/>
        <v>0</v>
      </c>
      <c r="E948" s="5">
        <f t="shared" si="528"/>
        <v>0</v>
      </c>
      <c r="F948" s="5">
        <f t="shared" si="529"/>
        <v>558544.45641812729</v>
      </c>
      <c r="G948" s="5">
        <f t="shared" si="530"/>
        <v>1905374.6129082935</v>
      </c>
      <c r="H948" s="58">
        <f t="shared" si="531"/>
        <v>28991.803168109971</v>
      </c>
      <c r="I948" s="60">
        <f t="shared" si="532"/>
        <v>28944.626440282285</v>
      </c>
      <c r="J948" s="5">
        <f t="shared" si="562"/>
        <v>0.46985521136036784</v>
      </c>
      <c r="K948" s="106">
        <f t="shared" si="533"/>
        <v>28944.156585070927</v>
      </c>
      <c r="L948" s="5">
        <f t="shared" si="534"/>
        <v>558535.38962211367</v>
      </c>
      <c r="M948" s="5">
        <f t="shared" si="535"/>
        <v>28.944156585070928</v>
      </c>
    </row>
    <row r="949" spans="1:13" x14ac:dyDescent="0.25">
      <c r="A949" s="57"/>
      <c r="B949" s="58">
        <f t="shared" ref="B949" si="597">B948+$A$575</f>
        <v>57.457232550169692</v>
      </c>
      <c r="C949" s="5">
        <f t="shared" si="527"/>
        <v>7.4868119668280997E-6</v>
      </c>
      <c r="D949" s="5">
        <f t="shared" si="571"/>
        <v>381251909.24384427</v>
      </c>
      <c r="E949" s="5">
        <f t="shared" si="528"/>
        <v>2854.3613565028741</v>
      </c>
      <c r="F949" s="5">
        <f t="shared" si="529"/>
        <v>561389.75097861653</v>
      </c>
      <c r="G949" s="5">
        <f t="shared" si="530"/>
        <v>74983818675.555405</v>
      </c>
      <c r="H949" s="58">
        <f t="shared" si="531"/>
        <v>29139.72053124947</v>
      </c>
      <c r="I949" s="60">
        <f t="shared" si="532"/>
        <v>29092.073948210422</v>
      </c>
      <c r="J949" s="5">
        <f t="shared" si="562"/>
        <v>2.3866050722336132E-3</v>
      </c>
      <c r="K949" s="106">
        <f t="shared" si="533"/>
        <v>29092.071561605349</v>
      </c>
      <c r="L949" s="5">
        <f t="shared" si="534"/>
        <v>561389.70492429845</v>
      </c>
      <c r="M949" s="5">
        <f t="shared" si="535"/>
        <v>29.092071561605351</v>
      </c>
    </row>
    <row r="950" spans="1:13" x14ac:dyDescent="0.25">
      <c r="A950" s="57">
        <v>197</v>
      </c>
      <c r="B950" s="58">
        <f t="shared" ref="B950" si="598">B949+$A$596</f>
        <v>57.750374094427798</v>
      </c>
      <c r="C950" s="5">
        <f t="shared" si="527"/>
        <v>0.29314154425810557</v>
      </c>
      <c r="D950" s="5">
        <f t="shared" si="571"/>
        <v>0</v>
      </c>
      <c r="E950" s="5">
        <f t="shared" si="528"/>
        <v>0</v>
      </c>
      <c r="F950" s="5">
        <f t="shared" si="529"/>
        <v>561389.70492429845</v>
      </c>
      <c r="G950" s="5">
        <f t="shared" si="530"/>
        <v>1915080.6698009528</v>
      </c>
      <c r="H950" s="58">
        <f t="shared" si="531"/>
        <v>29139.72053124947</v>
      </c>
      <c r="I950" s="60">
        <f t="shared" si="532"/>
        <v>29092.071561605349</v>
      </c>
      <c r="J950" s="5">
        <f t="shared" si="562"/>
        <v>0.47224867319295483</v>
      </c>
      <c r="K950" s="106">
        <f t="shared" si="533"/>
        <v>29091.599312932158</v>
      </c>
      <c r="L950" s="5">
        <f t="shared" si="534"/>
        <v>561380.59194165189</v>
      </c>
      <c r="M950" s="5">
        <f t="shared" si="535"/>
        <v>29.091599312932157</v>
      </c>
    </row>
    <row r="951" spans="1:13" x14ac:dyDescent="0.25">
      <c r="A951" s="57"/>
      <c r="B951" s="58">
        <f t="shared" ref="B951" si="599">B950+$A$575</f>
        <v>57.750381581239765</v>
      </c>
      <c r="C951" s="5">
        <f t="shared" si="527"/>
        <v>7.4868119668280997E-6</v>
      </c>
      <c r="D951" s="5">
        <f t="shared" si="571"/>
        <v>381251909.24384427</v>
      </c>
      <c r="E951" s="5">
        <f t="shared" si="528"/>
        <v>2854.3613565028741</v>
      </c>
      <c r="F951" s="5">
        <f t="shared" si="529"/>
        <v>564234.95329815475</v>
      </c>
      <c r="G951" s="5">
        <f t="shared" si="530"/>
        <v>75363847228.715881</v>
      </c>
      <c r="H951" s="58">
        <f t="shared" si="531"/>
        <v>29287.637894388969</v>
      </c>
      <c r="I951" s="60">
        <f t="shared" si="532"/>
        <v>29239.516676071657</v>
      </c>
      <c r="J951" s="5">
        <f t="shared" si="562"/>
        <v>2.3987007228497914E-3</v>
      </c>
      <c r="K951" s="106">
        <f t="shared" si="533"/>
        <v>29239.514277370934</v>
      </c>
      <c r="L951" s="5">
        <f t="shared" si="534"/>
        <v>564234.90701042698</v>
      </c>
      <c r="M951" s="5">
        <f t="shared" si="535"/>
        <v>29.239514277370933</v>
      </c>
    </row>
    <row r="952" spans="1:13" x14ac:dyDescent="0.25">
      <c r="A952" s="57">
        <v>198</v>
      </c>
      <c r="B952" s="58">
        <f t="shared" ref="B952" si="600">B951+$A$596</f>
        <v>58.04352312549787</v>
      </c>
      <c r="C952" s="5">
        <f t="shared" si="527"/>
        <v>0.29314154425810557</v>
      </c>
      <c r="D952" s="5">
        <f t="shared" si="571"/>
        <v>0</v>
      </c>
      <c r="E952" s="5">
        <f t="shared" si="528"/>
        <v>0</v>
      </c>
      <c r="F952" s="5">
        <f t="shared" si="529"/>
        <v>564234.90701042698</v>
      </c>
      <c r="G952" s="5">
        <f t="shared" si="530"/>
        <v>1924786.5683399308</v>
      </c>
      <c r="H952" s="58">
        <f t="shared" si="531"/>
        <v>29287.637894388969</v>
      </c>
      <c r="I952" s="60">
        <f t="shared" si="532"/>
        <v>29239.514277370938</v>
      </c>
      <c r="J952" s="5">
        <f t="shared" si="562"/>
        <v>0.47464209597636908</v>
      </c>
      <c r="K952" s="106">
        <f t="shared" si="533"/>
        <v>29239.039635274963</v>
      </c>
      <c r="L952" s="5">
        <f t="shared" si="534"/>
        <v>564225.74784190103</v>
      </c>
      <c r="M952" s="5">
        <f t="shared" si="535"/>
        <v>29.239039635274963</v>
      </c>
    </row>
    <row r="953" spans="1:13" x14ac:dyDescent="0.25">
      <c r="A953" s="57"/>
      <c r="B953" s="58">
        <f t="shared" ref="B953" si="601">B952+$A$575</f>
        <v>58.043530612309837</v>
      </c>
      <c r="C953" s="5">
        <f t="shared" ref="C953:C956" si="602">B953-B952</f>
        <v>7.4868119668280997E-6</v>
      </c>
      <c r="D953" s="5">
        <f t="shared" si="571"/>
        <v>381251909.24384427</v>
      </c>
      <c r="E953" s="5">
        <f t="shared" ref="E953:E956" si="603">C953*D953</f>
        <v>2854.3613565028741</v>
      </c>
      <c r="F953" s="5">
        <f t="shared" ref="F953:F956" si="604">E953+L952</f>
        <v>567080.10919840389</v>
      </c>
      <c r="G953" s="5">
        <f t="shared" ref="G953:G956" si="605">F953/C953</f>
        <v>75743869581.735458</v>
      </c>
      <c r="H953" s="58">
        <f t="shared" ref="H953:H956" si="606">C953*D953/$C$9/96485/$C$3+H952</f>
        <v>29435.555257528467</v>
      </c>
      <c r="I953" s="60">
        <f t="shared" ref="I953:I956" si="607">F953/$C$9/96485/0.0001</f>
        <v>29386.956998414462</v>
      </c>
      <c r="J953" s="5">
        <f t="shared" si="562"/>
        <v>2.4107961761262241E-3</v>
      </c>
      <c r="K953" s="106">
        <f t="shared" ref="K953:K956" si="608">I953-J953</f>
        <v>29386.954587618286</v>
      </c>
      <c r="L953" s="5">
        <f t="shared" ref="L953:L956" si="609">K953*0.0001*$C$9*96485</f>
        <v>567080.06267727003</v>
      </c>
      <c r="M953" s="5">
        <f t="shared" ref="M953:M956" si="610">K953*0.001</f>
        <v>29.386954587618288</v>
      </c>
    </row>
    <row r="954" spans="1:13" x14ac:dyDescent="0.25">
      <c r="A954" s="57">
        <v>199</v>
      </c>
      <c r="B954" s="58">
        <f t="shared" ref="B954" si="611">B953+$A$596</f>
        <v>58.336672156567943</v>
      </c>
      <c r="C954" s="5">
        <f t="shared" si="602"/>
        <v>0.29314154425810557</v>
      </c>
      <c r="D954" s="5">
        <f t="shared" si="571"/>
        <v>0</v>
      </c>
      <c r="E954" s="5">
        <f t="shared" si="603"/>
        <v>0</v>
      </c>
      <c r="F954" s="5">
        <f t="shared" si="604"/>
        <v>567080.06267727003</v>
      </c>
      <c r="G954" s="5">
        <f t="shared" si="605"/>
        <v>1934492.3085278107</v>
      </c>
      <c r="H954" s="58">
        <f t="shared" si="606"/>
        <v>29435.555257528467</v>
      </c>
      <c r="I954" s="60">
        <f t="shared" si="607"/>
        <v>29386.954587618286</v>
      </c>
      <c r="J954" s="5">
        <f t="shared" si="562"/>
        <v>0.4770354797112476</v>
      </c>
      <c r="K954" s="106">
        <f t="shared" si="608"/>
        <v>29386.477552138575</v>
      </c>
      <c r="L954" s="5">
        <f t="shared" si="609"/>
        <v>567070.85732361814</v>
      </c>
      <c r="M954" s="5">
        <f t="shared" si="610"/>
        <v>29.386477552138576</v>
      </c>
    </row>
    <row r="955" spans="1:13" x14ac:dyDescent="0.25">
      <c r="A955" s="57"/>
      <c r="B955" s="58">
        <f t="shared" ref="B955" si="612">B954+$A$575</f>
        <v>58.33667964337991</v>
      </c>
      <c r="C955" s="5">
        <f t="shared" si="602"/>
        <v>7.4868119668280997E-6</v>
      </c>
      <c r="D955" s="5">
        <f t="shared" si="571"/>
        <v>381251909.24384427</v>
      </c>
      <c r="E955" s="5">
        <f t="shared" si="603"/>
        <v>2854.3613565028741</v>
      </c>
      <c r="F955" s="5">
        <f t="shared" si="604"/>
        <v>569925.218680121</v>
      </c>
      <c r="G955" s="5">
        <f t="shared" si="605"/>
        <v>76123885734.715256</v>
      </c>
      <c r="H955" s="58">
        <f t="shared" si="606"/>
        <v>29583.472620667966</v>
      </c>
      <c r="I955" s="60">
        <f t="shared" si="607"/>
        <v>29534.39491527807</v>
      </c>
      <c r="J955" s="5">
        <f t="shared" si="562"/>
        <v>2.4228914320661289E-3</v>
      </c>
      <c r="K955" s="106">
        <f t="shared" si="608"/>
        <v>29534.392492386636</v>
      </c>
      <c r="L955" s="5">
        <f t="shared" si="609"/>
        <v>569925.17192558502</v>
      </c>
      <c r="M955" s="5">
        <f t="shared" si="610"/>
        <v>29.534392492386637</v>
      </c>
    </row>
    <row r="956" spans="1:13" x14ac:dyDescent="0.25">
      <c r="A956" s="57">
        <v>200</v>
      </c>
      <c r="B956" s="58">
        <f t="shared" ref="B956" si="613">B955+$A$596</f>
        <v>58.629821187638015</v>
      </c>
      <c r="C956" s="5">
        <f t="shared" si="602"/>
        <v>0.29314154425810557</v>
      </c>
      <c r="D956" s="5">
        <f t="shared" si="571"/>
        <v>0</v>
      </c>
      <c r="E956" s="5">
        <f t="shared" si="603"/>
        <v>0</v>
      </c>
      <c r="F956" s="5">
        <f t="shared" si="604"/>
        <v>569925.17192558502</v>
      </c>
      <c r="G956" s="5">
        <f t="shared" si="605"/>
        <v>1944197.8903671762</v>
      </c>
      <c r="H956" s="58">
        <f t="shared" si="606"/>
        <v>29583.472620667966</v>
      </c>
      <c r="I956" s="60">
        <f t="shared" si="607"/>
        <v>29534.39249238664</v>
      </c>
      <c r="J956" s="5">
        <f t="shared" si="562"/>
        <v>0.47942882439822743</v>
      </c>
      <c r="K956" s="106">
        <f t="shared" si="608"/>
        <v>29533.913063562242</v>
      </c>
      <c r="L956" s="5">
        <f t="shared" si="609"/>
        <v>569915.92038756062</v>
      </c>
      <c r="M956" s="5">
        <f t="shared" si="610"/>
        <v>29.533913063562242</v>
      </c>
    </row>
    <row r="957" spans="1:13" x14ac:dyDescent="0.25">
      <c r="A957" s="57"/>
      <c r="B957" s="58"/>
      <c r="C957" s="5"/>
      <c r="D957" s="5"/>
      <c r="E957" s="5"/>
      <c r="F957" s="5"/>
      <c r="G957" s="5"/>
      <c r="H957" s="58"/>
      <c r="I957" s="60"/>
      <c r="J957" s="5"/>
      <c r="L957" s="5"/>
      <c r="M957" s="5"/>
    </row>
    <row r="958" spans="1:13" x14ac:dyDescent="0.25">
      <c r="A958" s="57"/>
      <c r="B958" s="58"/>
      <c r="C958" s="5"/>
      <c r="D958" s="5"/>
      <c r="E958" s="5"/>
      <c r="F958" s="5"/>
      <c r="G958" s="5"/>
      <c r="H958" s="58"/>
      <c r="I958" s="60"/>
      <c r="J958" s="5"/>
      <c r="L958" s="5"/>
      <c r="M958" s="5"/>
    </row>
    <row r="959" spans="1:13" x14ac:dyDescent="0.25">
      <c r="A959" s="57"/>
      <c r="B959" s="58"/>
      <c r="C959" s="5"/>
      <c r="D959" s="5"/>
      <c r="E959" s="5"/>
      <c r="F959" s="5"/>
      <c r="G959" s="5"/>
      <c r="H959" s="58"/>
      <c r="I959" s="60"/>
      <c r="J959" s="5"/>
      <c r="L959" s="5"/>
      <c r="M959" s="5"/>
    </row>
    <row r="960" spans="1:13" x14ac:dyDescent="0.25">
      <c r="A960" s="57"/>
      <c r="B960" s="58"/>
      <c r="C960" s="5"/>
      <c r="D960" s="5"/>
      <c r="E960" s="5"/>
      <c r="F960" s="5"/>
      <c r="G960" s="5"/>
      <c r="H960" s="58"/>
      <c r="I960" s="60"/>
      <c r="J960" s="5"/>
      <c r="L960" s="5"/>
      <c r="M960" s="5"/>
    </row>
    <row r="961" spans="1:13" x14ac:dyDescent="0.25">
      <c r="A961" s="57"/>
      <c r="B961" s="58"/>
      <c r="C961" s="5"/>
      <c r="D961" s="5"/>
      <c r="E961" s="5"/>
      <c r="F961" s="5"/>
      <c r="G961" s="5"/>
      <c r="H961" s="58"/>
      <c r="I961" s="60"/>
      <c r="J961" s="5"/>
      <c r="L961" s="5"/>
      <c r="M961" s="5"/>
    </row>
    <row r="962" spans="1:13" x14ac:dyDescent="0.25">
      <c r="A962" s="57"/>
      <c r="B962" s="58"/>
      <c r="C962" s="5"/>
      <c r="D962" s="5"/>
      <c r="E962" s="5"/>
      <c r="F962" s="5"/>
      <c r="G962" s="5"/>
      <c r="H962" s="58"/>
      <c r="I962" s="60"/>
      <c r="J962" s="5"/>
      <c r="L962" s="5"/>
      <c r="M962" s="5"/>
    </row>
    <row r="963" spans="1:13" x14ac:dyDescent="0.25">
      <c r="A963" s="57"/>
      <c r="B963" s="58"/>
      <c r="C963" s="5"/>
      <c r="D963" s="5"/>
      <c r="E963" s="5"/>
      <c r="F963" s="5"/>
      <c r="G963" s="5"/>
      <c r="H963" s="58"/>
      <c r="I963" s="60"/>
      <c r="J963" s="5"/>
      <c r="L963" s="5"/>
      <c r="M963" s="5"/>
    </row>
    <row r="964" spans="1:13" x14ac:dyDescent="0.25">
      <c r="A964" s="57"/>
      <c r="B964" s="58"/>
      <c r="C964" s="5"/>
      <c r="D964" s="5"/>
      <c r="E964" s="5"/>
      <c r="F964" s="5"/>
      <c r="G964" s="5"/>
      <c r="H964" s="58"/>
      <c r="I964" s="60"/>
      <c r="J964" s="5"/>
      <c r="L964" s="5"/>
      <c r="M964" s="5"/>
    </row>
    <row r="965" spans="1:13" x14ac:dyDescent="0.25">
      <c r="A965" s="57"/>
      <c r="B965" s="58"/>
      <c r="C965" s="5"/>
      <c r="D965" s="5"/>
      <c r="E965" s="5"/>
      <c r="F965" s="5"/>
      <c r="G965" s="5"/>
      <c r="H965" s="58"/>
      <c r="I965" s="60"/>
      <c r="J965" s="5"/>
      <c r="L965" s="5"/>
      <c r="M965" s="5"/>
    </row>
    <row r="966" spans="1:13" x14ac:dyDescent="0.25">
      <c r="A966" s="57"/>
      <c r="B966" s="58"/>
      <c r="C966" s="5"/>
      <c r="D966" s="5"/>
      <c r="E966" s="5"/>
      <c r="F966" s="5"/>
      <c r="G966" s="5"/>
      <c r="H966" s="58"/>
      <c r="I966" s="60"/>
      <c r="J966" s="5"/>
      <c r="L966" s="5"/>
      <c r="M966" s="5"/>
    </row>
    <row r="967" spans="1:13" x14ac:dyDescent="0.25">
      <c r="A967" s="57"/>
      <c r="B967" s="58"/>
      <c r="C967" s="5"/>
      <c r="D967" s="5"/>
      <c r="E967" s="5"/>
      <c r="F967" s="5"/>
      <c r="G967" s="5"/>
      <c r="H967" s="58"/>
      <c r="I967" s="60"/>
      <c r="J967" s="5"/>
      <c r="L967" s="5"/>
      <c r="M967" s="5"/>
    </row>
    <row r="968" spans="1:13" x14ac:dyDescent="0.25">
      <c r="A968" s="57"/>
      <c r="B968" s="58"/>
      <c r="C968" s="5"/>
      <c r="D968" s="5"/>
      <c r="E968" s="5"/>
      <c r="F968" s="5"/>
      <c r="G968" s="5"/>
      <c r="H968" s="58"/>
      <c r="I968" s="60"/>
      <c r="J968" s="5"/>
      <c r="L968" s="5"/>
      <c r="M968" s="5"/>
    </row>
    <row r="969" spans="1:13" x14ac:dyDescent="0.25">
      <c r="A969" s="57"/>
      <c r="B969" s="58"/>
      <c r="C969" s="5"/>
      <c r="D969" s="5"/>
      <c r="E969" s="5"/>
      <c r="F969" s="5"/>
      <c r="G969" s="5"/>
      <c r="H969" s="58"/>
      <c r="I969" s="60"/>
      <c r="J969" s="5"/>
      <c r="L969" s="5"/>
      <c r="M969" s="5"/>
    </row>
    <row r="970" spans="1:13" x14ac:dyDescent="0.25">
      <c r="A970" s="57"/>
      <c r="B970" s="58"/>
      <c r="C970" s="5"/>
      <c r="D970" s="5"/>
      <c r="E970" s="5"/>
      <c r="F970" s="5"/>
      <c r="G970" s="5"/>
      <c r="H970" s="58"/>
      <c r="I970" s="60"/>
      <c r="J970" s="5"/>
      <c r="L970" s="5"/>
      <c r="M970" s="5"/>
    </row>
    <row r="971" spans="1:13" x14ac:dyDescent="0.25">
      <c r="A971" s="57"/>
      <c r="B971" s="58"/>
      <c r="C971" s="5"/>
      <c r="D971" s="5"/>
      <c r="E971" s="5"/>
      <c r="F971" s="5"/>
      <c r="G971" s="5"/>
      <c r="H971" s="58"/>
      <c r="I971" s="60"/>
      <c r="J971" s="5"/>
      <c r="L971" s="5"/>
      <c r="M971" s="5"/>
    </row>
    <row r="972" spans="1:13" x14ac:dyDescent="0.25">
      <c r="A972" s="57"/>
      <c r="B972" s="58"/>
      <c r="C972" s="5"/>
      <c r="D972" s="5"/>
      <c r="E972" s="5"/>
      <c r="F972" s="5"/>
      <c r="G972" s="5"/>
      <c r="H972" s="58"/>
      <c r="I972" s="60"/>
      <c r="J972" s="5"/>
      <c r="L972" s="5"/>
      <c r="M972" s="5"/>
    </row>
    <row r="973" spans="1:13" x14ac:dyDescent="0.25">
      <c r="A973" s="57"/>
      <c r="B973" s="58"/>
      <c r="C973" s="5"/>
      <c r="D973" s="5"/>
      <c r="E973" s="5"/>
      <c r="F973" s="5"/>
      <c r="G973" s="5"/>
      <c r="H973" s="58"/>
      <c r="I973" s="60"/>
      <c r="J973" s="5"/>
      <c r="L973" s="5"/>
      <c r="M973" s="5"/>
    </row>
    <row r="974" spans="1:13" x14ac:dyDescent="0.25">
      <c r="A974" s="57"/>
      <c r="B974" s="58"/>
      <c r="C974" s="5"/>
      <c r="D974" s="5"/>
      <c r="E974" s="5"/>
      <c r="F974" s="5"/>
      <c r="G974" s="5"/>
      <c r="H974" s="58"/>
      <c r="I974" s="60"/>
      <c r="J974" s="5"/>
      <c r="L974" s="5"/>
      <c r="M974" s="5"/>
    </row>
    <row r="975" spans="1:13" x14ac:dyDescent="0.25">
      <c r="A975" s="57"/>
      <c r="B975" s="58"/>
      <c r="C975" s="5"/>
      <c r="D975" s="5"/>
      <c r="E975" s="5"/>
      <c r="F975" s="5"/>
      <c r="G975" s="5"/>
      <c r="H975" s="58"/>
      <c r="I975" s="60"/>
      <c r="J975" s="5"/>
      <c r="L975" s="5"/>
      <c r="M975" s="5"/>
    </row>
    <row r="976" spans="1:13" x14ac:dyDescent="0.25">
      <c r="A976" s="57"/>
      <c r="B976" s="58"/>
      <c r="C976" s="5"/>
      <c r="D976" s="5"/>
      <c r="E976" s="5"/>
      <c r="F976" s="5"/>
      <c r="G976" s="5"/>
      <c r="H976" s="58"/>
      <c r="I976" s="60"/>
      <c r="J976" s="5"/>
      <c r="L976" s="5"/>
      <c r="M976" s="5"/>
    </row>
    <row r="977" spans="1:13" x14ac:dyDescent="0.25">
      <c r="A977" s="57"/>
      <c r="B977" s="58"/>
      <c r="C977" s="5"/>
      <c r="D977" s="5"/>
      <c r="E977" s="5"/>
      <c r="F977" s="5"/>
      <c r="G977" s="5"/>
      <c r="H977" s="58"/>
      <c r="I977" s="60"/>
      <c r="J977" s="5"/>
      <c r="L977" s="5"/>
      <c r="M977" s="5"/>
    </row>
    <row r="978" spans="1:13" x14ac:dyDescent="0.25">
      <c r="A978" s="57"/>
      <c r="B978" s="58"/>
      <c r="C978" s="5"/>
      <c r="D978" s="5"/>
      <c r="E978" s="5"/>
      <c r="F978" s="5"/>
      <c r="G978" s="5"/>
      <c r="H978" s="58"/>
      <c r="I978" s="60"/>
      <c r="J978" s="5"/>
      <c r="L978" s="5"/>
      <c r="M978" s="5"/>
    </row>
    <row r="979" spans="1:13" x14ac:dyDescent="0.25">
      <c r="B979" s="5"/>
      <c r="C979" s="5"/>
      <c r="D979" s="5"/>
      <c r="E979" s="5"/>
      <c r="F979" s="5"/>
      <c r="G979" s="5"/>
      <c r="H979" s="58"/>
      <c r="I979" s="60"/>
      <c r="J979" s="5"/>
      <c r="L979" s="5"/>
      <c r="M979" s="5"/>
    </row>
    <row r="980" spans="1:13" x14ac:dyDescent="0.25">
      <c r="B980" s="5"/>
      <c r="C980" s="5"/>
      <c r="D980" s="5"/>
      <c r="E980" s="5"/>
      <c r="F980" s="5"/>
      <c r="G980" s="5"/>
      <c r="H980" s="58"/>
      <c r="I980" s="60"/>
      <c r="J980" s="5"/>
      <c r="L980" s="5"/>
      <c r="M980" s="5"/>
    </row>
    <row r="981" spans="1:13" x14ac:dyDescent="0.25">
      <c r="B981" s="5"/>
      <c r="C981" s="5"/>
      <c r="D981" s="5"/>
      <c r="E981" s="5"/>
      <c r="F981" s="5"/>
      <c r="G981" s="5"/>
      <c r="H981" s="58"/>
      <c r="I981" s="60"/>
      <c r="J981" s="5"/>
      <c r="L981" s="5"/>
      <c r="M981" s="5"/>
    </row>
    <row r="982" spans="1:13" x14ac:dyDescent="0.25">
      <c r="B982" s="5"/>
      <c r="C982" s="5"/>
      <c r="D982" s="5"/>
      <c r="E982" s="5"/>
      <c r="F982" s="5"/>
      <c r="G982" s="5"/>
      <c r="H982" s="58"/>
      <c r="I982" s="60"/>
      <c r="J982" s="5"/>
      <c r="L982" s="5"/>
      <c r="M982" s="5"/>
    </row>
    <row r="983" spans="1:13" x14ac:dyDescent="0.25">
      <c r="B983" s="5"/>
      <c r="C983" s="5"/>
      <c r="D983" s="5"/>
      <c r="E983" s="5"/>
      <c r="F983" s="5"/>
      <c r="G983" s="5"/>
      <c r="H983" s="58"/>
      <c r="I983" s="60"/>
      <c r="J983" s="5"/>
      <c r="L983" s="5"/>
      <c r="M983" s="5"/>
    </row>
    <row r="984" spans="1:13" x14ac:dyDescent="0.25">
      <c r="B984" s="5"/>
      <c r="C984" s="5"/>
      <c r="D984" s="5"/>
      <c r="E984" s="5"/>
      <c r="F984" s="5"/>
      <c r="G984" s="5"/>
      <c r="H984" s="58"/>
      <c r="I984" s="60"/>
      <c r="J984" s="5"/>
      <c r="L984" s="5"/>
      <c r="M984" s="5"/>
    </row>
    <row r="985" spans="1:13" x14ac:dyDescent="0.25">
      <c r="B985" s="5"/>
      <c r="C985" s="5"/>
      <c r="D985" s="5"/>
      <c r="E985" s="5"/>
      <c r="F985" s="5"/>
      <c r="G985" s="5"/>
      <c r="H985" s="58"/>
      <c r="I985" s="60"/>
      <c r="J985" s="5"/>
      <c r="L985" s="5"/>
      <c r="M985" s="5"/>
    </row>
    <row r="986" spans="1:13" x14ac:dyDescent="0.25">
      <c r="B986" s="5"/>
      <c r="C986" s="5"/>
      <c r="D986" s="5"/>
      <c r="E986" s="5"/>
      <c r="F986" s="5"/>
      <c r="G986" s="5"/>
      <c r="H986" s="58"/>
      <c r="I986" s="60"/>
      <c r="J986" s="5"/>
      <c r="L986" s="5"/>
      <c r="M986" s="5"/>
    </row>
    <row r="987" spans="1:13" x14ac:dyDescent="0.25">
      <c r="B987" s="5"/>
      <c r="C987" s="5"/>
      <c r="D987" s="5"/>
      <c r="E987" s="5"/>
      <c r="F987" s="5"/>
      <c r="G987" s="5"/>
      <c r="H987" s="58"/>
      <c r="I987" s="60"/>
      <c r="J987" s="5"/>
      <c r="L987" s="5"/>
      <c r="M987" s="5"/>
    </row>
    <row r="988" spans="1:13" x14ac:dyDescent="0.25">
      <c r="B988" s="5"/>
      <c r="C988" s="5"/>
      <c r="D988" s="5"/>
      <c r="E988" s="5"/>
      <c r="F988" s="5"/>
      <c r="G988" s="5"/>
      <c r="H988" s="58"/>
      <c r="I988" s="60"/>
      <c r="J988" s="5"/>
      <c r="L988" s="5"/>
      <c r="M988" s="5"/>
    </row>
    <row r="989" spans="1:13" x14ac:dyDescent="0.25">
      <c r="B989" s="5"/>
      <c r="C989" s="5"/>
      <c r="D989" s="5"/>
      <c r="E989" s="5"/>
      <c r="F989" s="5"/>
      <c r="G989" s="5"/>
      <c r="H989" s="58"/>
      <c r="I989" s="60"/>
      <c r="J989" s="5"/>
      <c r="L989" s="5"/>
      <c r="M989" s="5"/>
    </row>
    <row r="990" spans="1:13" x14ac:dyDescent="0.25">
      <c r="B990" s="5"/>
      <c r="C990" s="5"/>
      <c r="D990" s="5"/>
      <c r="E990" s="5"/>
      <c r="F990" s="5"/>
      <c r="G990" s="5"/>
      <c r="H990" s="58"/>
      <c r="I990" s="60"/>
      <c r="J990" s="5"/>
      <c r="L990" s="5"/>
      <c r="M990" s="5"/>
    </row>
    <row r="991" spans="1:13" x14ac:dyDescent="0.25">
      <c r="B991" s="5"/>
      <c r="C991" s="5"/>
      <c r="D991" s="5"/>
      <c r="E991" s="5"/>
      <c r="F991" s="5"/>
      <c r="G991" s="5"/>
      <c r="H991" s="58"/>
      <c r="I991" s="60"/>
      <c r="J991" s="5"/>
      <c r="L991" s="5"/>
      <c r="M991" s="5"/>
    </row>
    <row r="992" spans="1:13" x14ac:dyDescent="0.25">
      <c r="B992" s="5"/>
      <c r="C992" s="5"/>
      <c r="D992" s="5"/>
      <c r="E992" s="5"/>
      <c r="F992" s="5"/>
      <c r="G992" s="5"/>
      <c r="H992" s="58"/>
      <c r="I992" s="60"/>
      <c r="J992" s="5"/>
      <c r="L992" s="5"/>
      <c r="M992" s="5"/>
    </row>
    <row r="993" spans="2:13" x14ac:dyDescent="0.25">
      <c r="B993" s="5"/>
      <c r="C993" s="5"/>
      <c r="D993" s="5"/>
      <c r="E993" s="5"/>
      <c r="F993" s="5"/>
      <c r="G993" s="5"/>
      <c r="H993" s="58"/>
      <c r="I993" s="60"/>
      <c r="J993" s="5"/>
      <c r="L993" s="5"/>
      <c r="M993" s="5"/>
    </row>
    <row r="994" spans="2:13" x14ac:dyDescent="0.25">
      <c r="B994" s="5"/>
      <c r="C994" s="5"/>
      <c r="D994" s="5"/>
      <c r="E994" s="5"/>
      <c r="F994" s="5"/>
      <c r="G994" s="5"/>
      <c r="H994" s="58"/>
      <c r="I994" s="60"/>
      <c r="J994" s="5"/>
      <c r="L994" s="5"/>
      <c r="M994" s="5"/>
    </row>
    <row r="995" spans="2:13" x14ac:dyDescent="0.25">
      <c r="B995" s="5"/>
      <c r="C995" s="5"/>
      <c r="D995" s="5"/>
      <c r="E995" s="5"/>
      <c r="F995" s="5"/>
      <c r="G995" s="5"/>
      <c r="H995" s="58"/>
      <c r="I995" s="60"/>
      <c r="J995" s="5"/>
      <c r="L995" s="5"/>
      <c r="M995" s="5"/>
    </row>
    <row r="996" spans="2:13" x14ac:dyDescent="0.25">
      <c r="B996" s="5"/>
      <c r="C996" s="5"/>
      <c r="D996" s="5"/>
      <c r="E996" s="5"/>
      <c r="F996" s="5"/>
      <c r="G996" s="5"/>
      <c r="H996" s="58"/>
      <c r="I996" s="60"/>
      <c r="J996" s="5"/>
      <c r="L996" s="5"/>
      <c r="M996" s="5"/>
    </row>
    <row r="997" spans="2:13" x14ac:dyDescent="0.25">
      <c r="B997" s="5"/>
      <c r="C997" s="5"/>
      <c r="D997" s="5"/>
      <c r="E997" s="5"/>
      <c r="F997" s="5"/>
      <c r="G997" s="5"/>
      <c r="H997" s="58"/>
      <c r="I997" s="60"/>
      <c r="J997" s="5"/>
      <c r="L997" s="5"/>
      <c r="M997" s="5"/>
    </row>
    <row r="998" spans="2:13" x14ac:dyDescent="0.25">
      <c r="B998" s="5"/>
      <c r="C998" s="5"/>
      <c r="D998" s="5"/>
      <c r="E998" s="5"/>
      <c r="F998" s="5"/>
      <c r="G998" s="5"/>
      <c r="H998" s="58"/>
      <c r="I998" s="60"/>
      <c r="J998" s="5"/>
      <c r="L998" s="5"/>
      <c r="M998" s="5"/>
    </row>
    <row r="999" spans="2:13" x14ac:dyDescent="0.25">
      <c r="B999" s="5"/>
      <c r="C999" s="5"/>
      <c r="D999" s="5"/>
      <c r="E999" s="5"/>
      <c r="F999" s="5"/>
      <c r="G999" s="5"/>
      <c r="H999" s="58"/>
      <c r="I999" s="60"/>
      <c r="J999" s="5"/>
      <c r="L999" s="5"/>
      <c r="M999" s="5"/>
    </row>
    <row r="1000" spans="2:13" x14ac:dyDescent="0.25">
      <c r="B1000" s="5"/>
      <c r="C1000" s="5"/>
      <c r="D1000" s="5"/>
      <c r="E1000" s="5"/>
      <c r="F1000" s="5"/>
      <c r="G1000" s="5"/>
      <c r="H1000" s="58"/>
      <c r="I1000" s="60"/>
      <c r="J1000" s="5"/>
      <c r="L1000" s="5"/>
      <c r="M1000" s="5"/>
    </row>
    <row r="1001" spans="2:13" x14ac:dyDescent="0.25">
      <c r="B1001" s="5"/>
      <c r="C1001" s="5"/>
      <c r="D1001" s="5"/>
      <c r="E1001" s="5"/>
      <c r="F1001" s="5"/>
      <c r="G1001" s="5"/>
      <c r="H1001" s="58"/>
      <c r="I1001" s="60"/>
      <c r="J1001" s="5"/>
      <c r="L1001" s="5"/>
      <c r="M1001" s="5"/>
    </row>
    <row r="1002" spans="2:13" x14ac:dyDescent="0.25">
      <c r="B1002" s="5"/>
      <c r="C1002" s="5"/>
      <c r="D1002" s="5"/>
      <c r="E1002" s="5"/>
      <c r="F1002" s="5"/>
      <c r="G1002" s="5"/>
      <c r="H1002" s="58"/>
      <c r="I1002" s="60"/>
      <c r="J1002" s="5"/>
      <c r="L1002" s="5"/>
      <c r="M1002" s="5"/>
    </row>
    <row r="1003" spans="2:13" x14ac:dyDescent="0.25">
      <c r="B1003" s="5"/>
      <c r="C1003" s="5"/>
      <c r="D1003" s="5"/>
      <c r="E1003" s="5"/>
      <c r="F1003" s="5"/>
      <c r="G1003" s="5"/>
      <c r="H1003" s="58"/>
      <c r="I1003" s="60"/>
      <c r="J1003" s="5"/>
      <c r="L1003" s="5"/>
      <c r="M1003" s="5"/>
    </row>
    <row r="1004" spans="2:13" x14ac:dyDescent="0.25">
      <c r="B1004" s="5"/>
      <c r="C1004" s="5"/>
      <c r="D1004" s="5"/>
      <c r="E1004" s="5"/>
      <c r="F1004" s="5"/>
      <c r="G1004" s="5"/>
      <c r="H1004" s="58"/>
      <c r="I1004" s="60"/>
      <c r="J1004" s="5"/>
      <c r="L1004" s="5"/>
      <c r="M1004" s="5"/>
    </row>
    <row r="1005" spans="2:13" x14ac:dyDescent="0.25">
      <c r="B1005" s="5"/>
      <c r="C1005" s="5"/>
      <c r="D1005" s="5"/>
      <c r="E1005" s="5"/>
      <c r="F1005" s="5"/>
      <c r="G1005" s="5"/>
      <c r="H1005" s="58"/>
      <c r="I1005" s="60"/>
      <c r="J1005" s="5"/>
      <c r="L1005" s="5"/>
      <c r="M1005" s="5"/>
    </row>
    <row r="1006" spans="2:13" x14ac:dyDescent="0.25">
      <c r="B1006" s="5"/>
      <c r="C1006" s="5"/>
      <c r="D1006" s="5"/>
      <c r="E1006" s="5"/>
      <c r="F1006" s="5"/>
      <c r="G1006" s="5"/>
      <c r="H1006" s="58"/>
      <c r="I1006" s="60"/>
      <c r="J1006" s="5"/>
      <c r="L1006" s="5"/>
      <c r="M1006" s="5"/>
    </row>
    <row r="1007" spans="2:13" x14ac:dyDescent="0.25">
      <c r="B1007" s="5"/>
      <c r="C1007" s="5"/>
      <c r="D1007" s="5"/>
      <c r="E1007" s="5"/>
      <c r="F1007" s="5"/>
      <c r="G1007" s="5"/>
      <c r="H1007" s="58"/>
      <c r="I1007" s="60"/>
      <c r="J1007" s="5"/>
      <c r="L1007" s="5"/>
      <c r="M1007" s="5"/>
    </row>
    <row r="1008" spans="2:13" x14ac:dyDescent="0.25">
      <c r="B1008" s="5"/>
      <c r="C1008" s="5"/>
      <c r="D1008" s="5"/>
      <c r="E1008" s="5"/>
      <c r="F1008" s="5"/>
      <c r="G1008" s="5"/>
      <c r="H1008" s="58"/>
      <c r="I1008" s="60"/>
      <c r="J1008" s="5"/>
      <c r="L1008" s="5"/>
      <c r="M1008" s="5"/>
    </row>
    <row r="1009" spans="2:13" x14ac:dyDescent="0.25">
      <c r="B1009" s="5"/>
      <c r="C1009" s="5"/>
      <c r="D1009" s="5"/>
      <c r="E1009" s="5"/>
      <c r="F1009" s="5"/>
      <c r="G1009" s="5"/>
      <c r="H1009" s="58"/>
      <c r="I1009" s="60"/>
      <c r="J1009" s="5"/>
      <c r="L1009" s="5"/>
      <c r="M1009" s="5"/>
    </row>
    <row r="1010" spans="2:13" x14ac:dyDescent="0.25">
      <c r="B1010" s="5"/>
      <c r="C1010" s="5"/>
      <c r="D1010" s="5"/>
      <c r="E1010" s="5"/>
      <c r="F1010" s="5"/>
      <c r="G1010" s="5"/>
      <c r="H1010" s="58"/>
      <c r="I1010" s="60"/>
      <c r="J1010" s="5"/>
      <c r="L1010" s="5"/>
      <c r="M1010" s="5"/>
    </row>
    <row r="1011" spans="2:13" x14ac:dyDescent="0.25">
      <c r="B1011" s="5"/>
      <c r="C1011" s="5"/>
      <c r="D1011" s="5"/>
      <c r="E1011" s="5"/>
      <c r="F1011" s="5"/>
      <c r="G1011" s="5"/>
      <c r="H1011" s="58"/>
      <c r="I1011" s="60"/>
      <c r="J1011" s="5"/>
      <c r="L1011" s="5"/>
      <c r="M1011" s="5"/>
    </row>
    <row r="1012" spans="2:13" x14ac:dyDescent="0.25">
      <c r="B1012" s="5"/>
      <c r="C1012" s="5"/>
      <c r="D1012" s="5"/>
      <c r="E1012" s="5"/>
      <c r="F1012" s="5"/>
      <c r="G1012" s="5"/>
      <c r="H1012" s="58"/>
      <c r="I1012" s="60"/>
      <c r="J1012" s="5"/>
      <c r="L1012" s="5"/>
      <c r="M1012" s="5"/>
    </row>
    <row r="1013" spans="2:13" x14ac:dyDescent="0.25">
      <c r="B1013" s="5"/>
      <c r="C1013" s="5"/>
      <c r="D1013" s="5"/>
      <c r="E1013" s="5"/>
      <c r="F1013" s="5"/>
      <c r="G1013" s="5"/>
      <c r="H1013" s="58"/>
      <c r="I1013" s="60"/>
      <c r="J1013" s="5"/>
      <c r="L1013" s="5"/>
      <c r="M1013" s="5"/>
    </row>
    <row r="1014" spans="2:13" x14ac:dyDescent="0.25">
      <c r="B1014" s="5"/>
      <c r="C1014" s="5"/>
      <c r="D1014" s="5"/>
      <c r="E1014" s="5"/>
      <c r="F1014" s="5"/>
      <c r="G1014" s="5"/>
      <c r="H1014" s="58"/>
      <c r="I1014" s="60"/>
      <c r="J1014" s="5"/>
      <c r="L1014" s="5"/>
      <c r="M1014" s="5"/>
    </row>
    <row r="1015" spans="2:13" x14ac:dyDescent="0.25">
      <c r="B1015" s="5"/>
      <c r="C1015" s="5"/>
      <c r="D1015" s="5"/>
      <c r="E1015" s="5"/>
      <c r="F1015" s="5"/>
      <c r="G1015" s="5"/>
      <c r="H1015" s="58"/>
      <c r="I1015" s="60"/>
      <c r="J1015" s="5"/>
      <c r="L1015" s="5"/>
      <c r="M1015" s="5"/>
    </row>
    <row r="1016" spans="2:13" x14ac:dyDescent="0.25">
      <c r="B1016" s="5"/>
      <c r="C1016" s="5"/>
      <c r="D1016" s="5"/>
      <c r="E1016" s="5"/>
      <c r="F1016" s="5"/>
      <c r="G1016" s="5"/>
      <c r="H1016" s="58"/>
      <c r="I1016" s="60"/>
      <c r="J1016" s="5"/>
      <c r="L1016" s="5"/>
      <c r="M1016" s="5"/>
    </row>
    <row r="1017" spans="2:13" x14ac:dyDescent="0.25">
      <c r="B1017" s="5"/>
      <c r="C1017" s="5"/>
      <c r="D1017" s="5"/>
      <c r="E1017" s="5"/>
      <c r="F1017" s="5"/>
      <c r="G1017" s="5"/>
      <c r="H1017" s="58"/>
      <c r="I1017" s="60"/>
      <c r="J1017" s="5"/>
      <c r="L1017" s="5"/>
      <c r="M1017" s="5"/>
    </row>
    <row r="1018" spans="2:13" x14ac:dyDescent="0.25">
      <c r="B1018" s="5"/>
      <c r="C1018" s="5"/>
      <c r="D1018" s="5"/>
      <c r="E1018" s="5"/>
      <c r="F1018" s="5"/>
      <c r="G1018" s="5"/>
      <c r="H1018" s="58"/>
      <c r="I1018" s="60"/>
      <c r="J1018" s="5"/>
      <c r="L1018" s="5"/>
      <c r="M1018" s="5"/>
    </row>
    <row r="1019" spans="2:13" x14ac:dyDescent="0.25">
      <c r="B1019" s="5"/>
      <c r="C1019" s="5"/>
      <c r="D1019" s="5"/>
      <c r="E1019" s="5"/>
      <c r="F1019" s="5"/>
      <c r="G1019" s="5"/>
      <c r="H1019" s="58"/>
      <c r="I1019" s="60"/>
      <c r="J1019" s="5"/>
      <c r="L1019" s="5"/>
      <c r="M1019" s="5"/>
    </row>
    <row r="1020" spans="2:13" x14ac:dyDescent="0.25">
      <c r="B1020" s="5"/>
      <c r="C1020" s="5"/>
      <c r="D1020" s="5"/>
      <c r="E1020" s="5"/>
      <c r="F1020" s="5"/>
      <c r="G1020" s="5"/>
      <c r="H1020" s="58"/>
      <c r="I1020" s="60"/>
      <c r="J1020" s="5"/>
      <c r="L1020" s="5"/>
      <c r="M1020" s="5"/>
    </row>
    <row r="1021" spans="2:13" x14ac:dyDescent="0.25">
      <c r="B1021" s="5"/>
      <c r="C1021" s="5"/>
      <c r="D1021" s="5"/>
      <c r="E1021" s="5"/>
      <c r="F1021" s="5"/>
      <c r="G1021" s="5"/>
      <c r="H1021" s="58"/>
      <c r="I1021" s="60"/>
      <c r="J1021" s="5"/>
      <c r="L1021" s="5"/>
      <c r="M1021" s="5"/>
    </row>
    <row r="1022" spans="2:13" x14ac:dyDescent="0.25">
      <c r="B1022" s="5"/>
      <c r="C1022" s="5"/>
      <c r="D1022" s="5"/>
      <c r="E1022" s="5"/>
      <c r="F1022" s="5"/>
      <c r="G1022" s="5"/>
      <c r="H1022" s="58"/>
      <c r="I1022" s="60"/>
      <c r="J1022" s="5"/>
      <c r="L1022" s="5"/>
      <c r="M1022" s="5"/>
    </row>
    <row r="1023" spans="2:13" x14ac:dyDescent="0.25">
      <c r="B1023" s="5"/>
      <c r="C1023" s="5"/>
      <c r="D1023" s="5"/>
      <c r="E1023" s="5"/>
      <c r="F1023" s="5"/>
      <c r="G1023" s="5"/>
      <c r="H1023" s="58"/>
      <c r="I1023" s="60"/>
      <c r="J1023" s="5"/>
      <c r="L1023" s="5"/>
      <c r="M1023" s="5"/>
    </row>
    <row r="1024" spans="2:13" x14ac:dyDescent="0.25">
      <c r="B1024" s="5"/>
      <c r="C1024" s="5"/>
      <c r="D1024" s="5"/>
      <c r="E1024" s="5"/>
      <c r="F1024" s="5"/>
      <c r="G1024" s="5"/>
      <c r="H1024" s="58"/>
      <c r="I1024" s="60"/>
      <c r="J1024" s="5"/>
      <c r="L1024" s="5"/>
      <c r="M1024" s="5"/>
    </row>
    <row r="1025" spans="2:13" x14ac:dyDescent="0.25">
      <c r="B1025" s="5"/>
      <c r="C1025" s="5"/>
      <c r="D1025" s="5"/>
      <c r="E1025" s="5"/>
      <c r="F1025" s="5"/>
      <c r="G1025" s="5"/>
      <c r="H1025" s="58"/>
      <c r="I1025" s="60"/>
      <c r="J1025" s="5"/>
      <c r="L1025" s="5"/>
      <c r="M1025" s="5"/>
    </row>
    <row r="1026" spans="2:13" x14ac:dyDescent="0.25">
      <c r="B1026" s="5"/>
      <c r="C1026" s="5"/>
      <c r="D1026" s="5"/>
      <c r="E1026" s="5"/>
      <c r="F1026" s="5"/>
      <c r="G1026" s="5"/>
      <c r="H1026" s="58"/>
      <c r="I1026" s="60"/>
      <c r="J1026" s="5"/>
      <c r="L1026" s="5"/>
      <c r="M1026" s="5"/>
    </row>
    <row r="1027" spans="2:13" x14ac:dyDescent="0.25">
      <c r="B1027" s="5"/>
      <c r="C1027" s="5"/>
      <c r="D1027" s="5"/>
      <c r="E1027" s="5"/>
      <c r="F1027" s="5"/>
      <c r="G1027" s="5"/>
      <c r="H1027" s="58"/>
      <c r="I1027" s="60"/>
      <c r="J1027" s="5"/>
      <c r="L1027" s="5"/>
      <c r="M1027" s="5"/>
    </row>
    <row r="1028" spans="2:13" x14ac:dyDescent="0.25">
      <c r="B1028" s="5"/>
      <c r="C1028" s="5"/>
      <c r="D1028" s="5"/>
      <c r="E1028" s="5"/>
      <c r="F1028" s="5"/>
      <c r="G1028" s="5"/>
      <c r="H1028" s="58"/>
      <c r="I1028" s="60"/>
      <c r="J1028" s="5"/>
      <c r="L1028" s="5"/>
      <c r="M1028" s="5"/>
    </row>
    <row r="1029" spans="2:13" x14ac:dyDescent="0.25">
      <c r="B1029" s="5"/>
      <c r="C1029" s="5"/>
      <c r="D1029" s="5"/>
      <c r="E1029" s="5"/>
      <c r="F1029" s="5"/>
      <c r="G1029" s="5"/>
      <c r="H1029" s="58"/>
      <c r="I1029" s="60"/>
      <c r="J1029" s="5"/>
      <c r="L1029" s="5"/>
      <c r="M1029" s="5"/>
    </row>
    <row r="1030" spans="2:13" x14ac:dyDescent="0.25">
      <c r="B1030" s="5"/>
      <c r="C1030" s="5"/>
      <c r="D1030" s="5"/>
      <c r="E1030" s="5"/>
      <c r="F1030" s="5"/>
      <c r="G1030" s="5"/>
      <c r="H1030" s="58"/>
      <c r="I1030" s="60"/>
      <c r="J1030" s="5"/>
      <c r="L1030" s="5"/>
      <c r="M1030" s="5"/>
    </row>
    <row r="1031" spans="2:13" x14ac:dyDescent="0.25">
      <c r="B1031" s="5"/>
      <c r="C1031" s="5"/>
      <c r="D1031" s="5"/>
      <c r="E1031" s="5"/>
      <c r="F1031" s="5"/>
      <c r="G1031" s="5"/>
      <c r="H1031" s="58"/>
      <c r="I1031" s="60"/>
      <c r="J1031" s="5"/>
      <c r="L1031" s="5"/>
      <c r="M1031" s="5"/>
    </row>
    <row r="1032" spans="2:13" x14ac:dyDescent="0.25">
      <c r="B1032" s="5"/>
      <c r="C1032" s="5"/>
      <c r="D1032" s="5"/>
      <c r="E1032" s="5"/>
      <c r="F1032" s="5"/>
      <c r="G1032" s="5"/>
      <c r="H1032" s="58"/>
      <c r="I1032" s="60"/>
      <c r="J1032" s="5"/>
      <c r="L1032" s="5"/>
      <c r="M1032" s="5"/>
    </row>
    <row r="1033" spans="2:13" x14ac:dyDescent="0.25">
      <c r="B1033" s="5"/>
      <c r="C1033" s="5"/>
      <c r="D1033" s="5"/>
      <c r="E1033" s="5"/>
      <c r="F1033" s="5"/>
      <c r="G1033" s="5"/>
      <c r="H1033" s="58"/>
      <c r="I1033" s="60"/>
      <c r="J1033" s="5"/>
      <c r="L1033" s="5"/>
      <c r="M1033" s="5"/>
    </row>
    <row r="1034" spans="2:13" x14ac:dyDescent="0.25">
      <c r="B1034" s="5"/>
      <c r="C1034" s="5"/>
      <c r="D1034" s="5"/>
      <c r="E1034" s="5"/>
      <c r="F1034" s="5"/>
      <c r="G1034" s="5"/>
      <c r="H1034" s="58"/>
      <c r="I1034" s="60"/>
      <c r="J1034" s="5"/>
      <c r="L1034" s="5"/>
      <c r="M1034" s="5"/>
    </row>
    <row r="1035" spans="2:13" x14ac:dyDescent="0.25">
      <c r="B1035" s="5"/>
      <c r="C1035" s="5"/>
      <c r="D1035" s="5"/>
      <c r="E1035" s="5"/>
      <c r="F1035" s="5"/>
      <c r="G1035" s="5"/>
      <c r="H1035" s="58"/>
      <c r="I1035" s="60"/>
      <c r="J1035" s="5"/>
      <c r="L1035" s="5"/>
      <c r="M1035" s="5"/>
    </row>
    <row r="1036" spans="2:13" x14ac:dyDescent="0.25">
      <c r="B1036" s="5"/>
      <c r="C1036" s="5"/>
      <c r="D1036" s="5"/>
      <c r="E1036" s="5"/>
      <c r="F1036" s="5"/>
      <c r="G1036" s="5"/>
      <c r="H1036" s="58"/>
      <c r="I1036" s="60"/>
      <c r="J1036" s="5"/>
      <c r="L1036" s="5"/>
      <c r="M1036" s="5"/>
    </row>
    <row r="1037" spans="2:13" x14ac:dyDescent="0.25">
      <c r="B1037" s="5"/>
      <c r="C1037" s="5"/>
      <c r="D1037" s="5"/>
      <c r="E1037" s="5"/>
      <c r="F1037" s="5"/>
      <c r="G1037" s="5"/>
      <c r="H1037" s="58"/>
      <c r="I1037" s="60"/>
      <c r="J1037" s="5"/>
      <c r="L1037" s="5"/>
      <c r="M1037" s="5"/>
    </row>
    <row r="1038" spans="2:13" x14ac:dyDescent="0.25">
      <c r="B1038" s="5"/>
      <c r="C1038" s="5"/>
      <c r="D1038" s="5"/>
      <c r="E1038" s="5"/>
      <c r="F1038" s="5"/>
      <c r="G1038" s="5"/>
      <c r="H1038" s="58"/>
      <c r="I1038" s="60"/>
      <c r="J1038" s="5"/>
      <c r="L1038" s="5"/>
      <c r="M1038" s="5"/>
    </row>
    <row r="1039" spans="2:13" x14ac:dyDescent="0.25">
      <c r="B1039" s="5"/>
      <c r="C1039" s="5"/>
      <c r="D1039" s="5"/>
      <c r="E1039" s="5"/>
      <c r="F1039" s="5"/>
      <c r="G1039" s="5"/>
      <c r="H1039" s="58"/>
      <c r="I1039" s="60"/>
      <c r="J1039" s="5"/>
      <c r="L1039" s="5"/>
      <c r="M1039" s="5"/>
    </row>
    <row r="1040" spans="2:13" x14ac:dyDescent="0.25">
      <c r="B1040" s="5"/>
      <c r="C1040" s="5"/>
      <c r="D1040" s="5"/>
      <c r="E1040" s="5"/>
      <c r="F1040" s="5"/>
      <c r="G1040" s="5"/>
      <c r="H1040" s="58"/>
      <c r="I1040" s="60"/>
      <c r="J1040" s="5"/>
      <c r="L1040" s="5"/>
      <c r="M1040" s="5"/>
    </row>
    <row r="1041" spans="2:13" x14ac:dyDescent="0.25">
      <c r="B1041" s="5"/>
      <c r="C1041" s="5"/>
      <c r="D1041" s="5"/>
      <c r="E1041" s="5"/>
      <c r="F1041" s="5"/>
      <c r="G1041" s="5"/>
      <c r="H1041" s="58"/>
      <c r="I1041" s="60"/>
      <c r="J1041" s="5"/>
      <c r="L1041" s="5"/>
      <c r="M1041" s="5"/>
    </row>
    <row r="1042" spans="2:13" x14ac:dyDescent="0.25">
      <c r="B1042" s="5"/>
      <c r="C1042" s="5"/>
      <c r="D1042" s="5"/>
      <c r="E1042" s="5"/>
      <c r="F1042" s="5"/>
      <c r="G1042" s="5"/>
      <c r="H1042" s="58"/>
      <c r="I1042" s="60"/>
      <c r="J1042" s="5"/>
      <c r="L1042" s="5"/>
      <c r="M1042" s="5"/>
    </row>
    <row r="1043" spans="2:13" x14ac:dyDescent="0.25">
      <c r="B1043" s="5"/>
      <c r="C1043" s="5"/>
      <c r="D1043" s="5"/>
      <c r="E1043" s="5"/>
      <c r="F1043" s="5"/>
      <c r="G1043" s="5"/>
      <c r="H1043" s="58"/>
      <c r="I1043" s="60"/>
      <c r="J1043" s="5"/>
      <c r="L1043" s="5"/>
      <c r="M1043" s="5"/>
    </row>
    <row r="1044" spans="2:13" x14ac:dyDescent="0.25">
      <c r="B1044" s="5"/>
      <c r="C1044" s="5"/>
      <c r="D1044" s="5"/>
      <c r="E1044" s="5"/>
      <c r="F1044" s="5"/>
      <c r="G1044" s="5"/>
      <c r="H1044" s="58"/>
      <c r="I1044" s="60"/>
      <c r="J1044" s="5"/>
      <c r="L1044" s="5"/>
      <c r="M1044" s="5"/>
    </row>
    <row r="1045" spans="2:13" x14ac:dyDescent="0.25">
      <c r="B1045" s="5"/>
      <c r="C1045" s="5"/>
      <c r="D1045" s="5"/>
      <c r="E1045" s="5"/>
      <c r="F1045" s="5"/>
      <c r="G1045" s="5"/>
      <c r="H1045" s="58"/>
      <c r="I1045" s="60"/>
      <c r="J1045" s="5"/>
      <c r="L1045" s="5"/>
      <c r="M1045" s="5"/>
    </row>
    <row r="1046" spans="2:13" x14ac:dyDescent="0.25">
      <c r="B1046" s="5"/>
      <c r="C1046" s="5"/>
      <c r="D1046" s="5"/>
      <c r="E1046" s="5"/>
      <c r="F1046" s="5"/>
      <c r="G1046" s="5"/>
      <c r="H1046" s="58"/>
      <c r="I1046" s="60"/>
      <c r="J1046" s="5"/>
      <c r="L1046" s="5"/>
      <c r="M1046" s="5"/>
    </row>
    <row r="1047" spans="2:13" x14ac:dyDescent="0.25">
      <c r="B1047" s="5"/>
      <c r="C1047" s="5"/>
      <c r="D1047" s="5"/>
      <c r="E1047" s="5"/>
      <c r="F1047" s="5"/>
      <c r="G1047" s="5"/>
      <c r="H1047" s="58"/>
      <c r="I1047" s="60"/>
      <c r="J1047" s="5"/>
      <c r="L1047" s="5"/>
      <c r="M1047" s="5"/>
    </row>
    <row r="1048" spans="2:13" x14ac:dyDescent="0.25">
      <c r="B1048" s="5"/>
      <c r="C1048" s="5"/>
      <c r="D1048" s="5"/>
      <c r="E1048" s="5"/>
      <c r="F1048" s="5"/>
      <c r="G1048" s="5"/>
      <c r="H1048" s="58"/>
      <c r="I1048" s="60"/>
      <c r="J1048" s="5"/>
      <c r="L1048" s="5"/>
      <c r="M1048" s="5"/>
    </row>
    <row r="1049" spans="2:13" x14ac:dyDescent="0.25">
      <c r="B1049" s="5"/>
      <c r="C1049" s="5"/>
      <c r="D1049" s="5"/>
      <c r="E1049" s="5"/>
      <c r="F1049" s="5"/>
      <c r="G1049" s="5"/>
      <c r="H1049" s="58"/>
      <c r="I1049" s="60"/>
      <c r="J1049" s="5"/>
      <c r="L1049" s="5"/>
      <c r="M1049" s="5"/>
    </row>
    <row r="1050" spans="2:13" x14ac:dyDescent="0.25">
      <c r="B1050" s="5"/>
      <c r="C1050" s="5"/>
      <c r="D1050" s="5"/>
      <c r="E1050" s="5"/>
      <c r="F1050" s="5"/>
      <c r="G1050" s="5"/>
      <c r="H1050" s="58"/>
      <c r="I1050" s="60"/>
      <c r="J1050" s="5"/>
      <c r="L1050" s="5"/>
      <c r="M1050" s="5"/>
    </row>
    <row r="1051" spans="2:13" x14ac:dyDescent="0.25">
      <c r="B1051" s="5"/>
      <c r="C1051" s="5"/>
      <c r="D1051" s="5"/>
      <c r="E1051" s="5"/>
      <c r="F1051" s="5"/>
      <c r="G1051" s="5"/>
      <c r="H1051" s="58"/>
      <c r="I1051" s="60"/>
      <c r="J1051" s="5"/>
      <c r="L1051" s="5"/>
      <c r="M1051" s="5"/>
    </row>
    <row r="1052" spans="2:13" x14ac:dyDescent="0.25">
      <c r="B1052" s="5"/>
      <c r="C1052" s="5"/>
      <c r="D1052" s="5"/>
      <c r="E1052" s="5"/>
      <c r="F1052" s="5"/>
      <c r="G1052" s="5"/>
      <c r="H1052" s="58"/>
      <c r="I1052" s="60"/>
      <c r="J1052" s="5"/>
      <c r="L1052" s="5"/>
      <c r="M1052" s="5"/>
    </row>
    <row r="1053" spans="2:13" x14ac:dyDescent="0.25">
      <c r="B1053" s="5"/>
      <c r="C1053" s="5"/>
      <c r="D1053" s="5"/>
      <c r="E1053" s="5"/>
      <c r="F1053" s="5"/>
      <c r="G1053" s="5"/>
      <c r="H1053" s="58"/>
      <c r="I1053" s="60"/>
      <c r="J1053" s="5"/>
      <c r="L1053" s="5"/>
      <c r="M1053" s="5"/>
    </row>
    <row r="1054" spans="2:13" x14ac:dyDescent="0.25">
      <c r="B1054" s="5"/>
      <c r="C1054" s="5"/>
      <c r="D1054" s="5"/>
      <c r="E1054" s="5"/>
      <c r="F1054" s="5"/>
      <c r="G1054" s="5"/>
      <c r="H1054" s="58"/>
      <c r="I1054" s="60"/>
      <c r="J1054" s="5"/>
      <c r="L1054" s="5"/>
      <c r="M1054" s="5"/>
    </row>
    <row r="1055" spans="2:13" x14ac:dyDescent="0.25">
      <c r="B1055" s="5"/>
      <c r="C1055" s="5"/>
      <c r="D1055" s="5"/>
      <c r="E1055" s="5"/>
      <c r="F1055" s="5"/>
      <c r="G1055" s="5"/>
      <c r="H1055" s="58"/>
      <c r="I1055" s="60"/>
      <c r="J1055" s="5"/>
      <c r="L1055" s="5"/>
      <c r="M1055" s="5"/>
    </row>
    <row r="1056" spans="2:13" x14ac:dyDescent="0.25">
      <c r="B1056" s="5"/>
      <c r="C1056" s="5"/>
      <c r="D1056" s="5"/>
      <c r="E1056" s="5"/>
      <c r="F1056" s="5"/>
      <c r="G1056" s="5"/>
      <c r="H1056" s="58"/>
      <c r="I1056" s="60"/>
      <c r="J1056" s="5"/>
      <c r="L1056" s="5"/>
      <c r="M1056" s="5"/>
    </row>
    <row r="1057" spans="2:13" x14ac:dyDescent="0.25">
      <c r="B1057" s="5"/>
      <c r="C1057" s="5"/>
      <c r="D1057" s="5"/>
      <c r="E1057" s="5"/>
      <c r="F1057" s="5"/>
      <c r="G1057" s="5"/>
      <c r="H1057" s="58"/>
      <c r="I1057" s="60"/>
      <c r="J1057" s="5"/>
      <c r="L1057" s="5"/>
      <c r="M1057" s="5"/>
    </row>
    <row r="1058" spans="2:13" x14ac:dyDescent="0.25">
      <c r="B1058" s="5"/>
      <c r="C1058" s="5"/>
      <c r="D1058" s="5"/>
      <c r="E1058" s="5"/>
      <c r="F1058" s="5"/>
      <c r="G1058" s="5"/>
      <c r="H1058" s="58"/>
      <c r="I1058" s="60"/>
      <c r="J1058" s="5"/>
      <c r="L1058" s="5"/>
      <c r="M1058" s="5"/>
    </row>
    <row r="1059" spans="2:13" x14ac:dyDescent="0.25">
      <c r="B1059" s="5"/>
      <c r="C1059" s="5"/>
      <c r="D1059" s="5"/>
      <c r="E1059" s="5"/>
      <c r="F1059" s="5"/>
      <c r="G1059" s="5"/>
      <c r="H1059" s="58"/>
      <c r="I1059" s="60"/>
      <c r="J1059" s="5"/>
      <c r="L1059" s="5"/>
      <c r="M1059" s="5"/>
    </row>
    <row r="1060" spans="2:13" x14ac:dyDescent="0.25">
      <c r="B1060" s="5"/>
      <c r="C1060" s="5"/>
      <c r="D1060" s="5"/>
      <c r="E1060" s="5"/>
      <c r="F1060" s="5"/>
      <c r="G1060" s="5"/>
      <c r="H1060" s="58"/>
      <c r="I1060" s="60"/>
      <c r="J1060" s="5"/>
      <c r="L1060" s="5"/>
      <c r="M1060" s="5"/>
    </row>
    <row r="1061" spans="2:13" x14ac:dyDescent="0.25">
      <c r="B1061" s="5"/>
      <c r="C1061" s="5"/>
      <c r="D1061" s="5"/>
      <c r="E1061" s="5"/>
      <c r="F1061" s="5"/>
      <c r="G1061" s="5"/>
      <c r="H1061" s="58"/>
      <c r="I1061" s="60"/>
      <c r="J1061" s="5"/>
      <c r="L1061" s="5"/>
      <c r="M1061" s="5"/>
    </row>
    <row r="1062" spans="2:13" x14ac:dyDescent="0.25">
      <c r="B1062" s="5"/>
      <c r="C1062" s="5"/>
      <c r="D1062" s="5"/>
      <c r="E1062" s="5"/>
      <c r="F1062" s="5"/>
      <c r="G1062" s="5"/>
      <c r="H1062" s="58"/>
      <c r="I1062" s="60"/>
      <c r="J1062" s="5"/>
      <c r="L1062" s="5"/>
      <c r="M1062" s="5"/>
    </row>
    <row r="1063" spans="2:13" x14ac:dyDescent="0.25">
      <c r="B1063" s="5"/>
      <c r="C1063" s="5"/>
      <c r="D1063" s="5"/>
      <c r="E1063" s="5"/>
      <c r="F1063" s="5"/>
      <c r="G1063" s="5"/>
      <c r="H1063" s="58"/>
      <c r="I1063" s="60"/>
      <c r="J1063" s="5"/>
      <c r="L1063" s="5"/>
      <c r="M1063" s="5"/>
    </row>
    <row r="1064" spans="2:13" x14ac:dyDescent="0.25">
      <c r="B1064" s="5"/>
      <c r="C1064" s="5"/>
      <c r="D1064" s="5"/>
      <c r="E1064" s="5"/>
      <c r="F1064" s="5"/>
      <c r="G1064" s="5"/>
      <c r="H1064" s="58"/>
      <c r="I1064" s="60"/>
      <c r="J1064" s="5"/>
      <c r="L1064" s="5"/>
      <c r="M1064" s="5"/>
    </row>
    <row r="1065" spans="2:13" x14ac:dyDescent="0.25">
      <c r="B1065" s="5"/>
      <c r="C1065" s="5"/>
      <c r="D1065" s="5"/>
      <c r="E1065" s="5"/>
      <c r="F1065" s="5"/>
      <c r="G1065" s="5"/>
      <c r="H1065" s="58"/>
      <c r="I1065" s="60"/>
      <c r="J1065" s="5"/>
      <c r="L1065" s="5"/>
      <c r="M1065" s="5"/>
    </row>
    <row r="1066" spans="2:13" x14ac:dyDescent="0.25">
      <c r="B1066" s="5"/>
      <c r="C1066" s="5"/>
      <c r="D1066" s="5"/>
      <c r="E1066" s="5"/>
      <c r="F1066" s="5"/>
      <c r="G1066" s="5"/>
      <c r="H1066" s="58"/>
      <c r="I1066" s="60"/>
      <c r="J1066" s="5"/>
      <c r="L1066" s="5"/>
      <c r="M1066" s="5"/>
    </row>
    <row r="1067" spans="2:13" x14ac:dyDescent="0.25">
      <c r="B1067" s="5"/>
      <c r="C1067" s="5"/>
      <c r="D1067" s="5"/>
      <c r="E1067" s="5"/>
      <c r="F1067" s="5"/>
      <c r="G1067" s="5"/>
      <c r="H1067" s="58"/>
      <c r="I1067" s="60"/>
      <c r="J1067" s="5"/>
      <c r="L1067" s="5"/>
      <c r="M1067" s="5"/>
    </row>
    <row r="1068" spans="2:13" x14ac:dyDescent="0.25">
      <c r="B1068" s="5"/>
      <c r="C1068" s="5"/>
      <c r="D1068" s="5"/>
      <c r="E1068" s="5"/>
      <c r="F1068" s="5"/>
      <c r="G1068" s="5"/>
      <c r="H1068" s="58"/>
      <c r="I1068" s="60"/>
      <c r="J1068" s="5"/>
      <c r="L1068" s="5"/>
      <c r="M1068" s="5"/>
    </row>
    <row r="1069" spans="2:13" x14ac:dyDescent="0.25">
      <c r="B1069" s="5"/>
      <c r="C1069" s="5"/>
      <c r="D1069" s="5"/>
      <c r="E1069" s="5"/>
      <c r="F1069" s="5"/>
      <c r="G1069" s="5"/>
      <c r="H1069" s="58"/>
      <c r="I1069" s="60"/>
      <c r="J1069" s="5"/>
      <c r="L1069" s="5"/>
      <c r="M1069" s="5"/>
    </row>
    <row r="1070" spans="2:13" x14ac:dyDescent="0.25">
      <c r="B1070" s="5"/>
      <c r="C1070" s="5"/>
      <c r="D1070" s="5"/>
      <c r="E1070" s="5"/>
      <c r="F1070" s="5"/>
      <c r="G1070" s="5"/>
      <c r="H1070" s="58"/>
      <c r="I1070" s="60"/>
      <c r="J1070" s="5"/>
      <c r="L1070" s="5"/>
      <c r="M1070" s="5"/>
    </row>
    <row r="1071" spans="2:13" x14ac:dyDescent="0.25">
      <c r="B1071" s="5"/>
      <c r="C1071" s="5"/>
      <c r="D1071" s="5"/>
      <c r="E1071" s="5"/>
      <c r="F1071" s="5"/>
      <c r="G1071" s="5"/>
      <c r="H1071" s="58"/>
      <c r="I1071" s="60"/>
      <c r="J1071" s="5"/>
      <c r="L1071" s="5"/>
      <c r="M1071" s="5"/>
    </row>
    <row r="1072" spans="2:13" x14ac:dyDescent="0.25">
      <c r="B1072" s="5"/>
      <c r="C1072" s="5"/>
      <c r="D1072" s="5"/>
      <c r="E1072" s="5"/>
      <c r="F1072" s="5"/>
      <c r="G1072" s="5"/>
      <c r="H1072" s="58"/>
      <c r="I1072" s="60"/>
      <c r="J1072" s="5"/>
      <c r="L1072" s="5"/>
      <c r="M1072" s="5"/>
    </row>
    <row r="1073" spans="2:13" x14ac:dyDescent="0.25">
      <c r="B1073" s="5"/>
      <c r="C1073" s="5"/>
      <c r="D1073" s="5"/>
      <c r="E1073" s="5"/>
      <c r="F1073" s="5"/>
      <c r="G1073" s="5"/>
      <c r="H1073" s="58"/>
      <c r="I1073" s="60"/>
      <c r="J1073" s="5"/>
      <c r="L1073" s="5"/>
      <c r="M1073" s="5"/>
    </row>
    <row r="1074" spans="2:13" x14ac:dyDescent="0.25">
      <c r="B1074" s="5"/>
      <c r="C1074" s="5"/>
      <c r="D1074" s="5"/>
      <c r="E1074" s="5"/>
      <c r="F1074" s="5"/>
      <c r="G1074" s="5"/>
      <c r="H1074" s="58"/>
      <c r="I1074" s="60"/>
      <c r="J1074" s="5"/>
      <c r="L1074" s="5"/>
      <c r="M1074" s="5"/>
    </row>
    <row r="1075" spans="2:13" x14ac:dyDescent="0.25">
      <c r="B1075" s="5"/>
      <c r="C1075" s="5"/>
      <c r="D1075" s="5"/>
      <c r="E1075" s="5"/>
      <c r="F1075" s="5"/>
      <c r="G1075" s="5"/>
      <c r="H1075" s="58"/>
      <c r="I1075" s="60"/>
      <c r="J1075" s="5"/>
      <c r="L1075" s="5"/>
      <c r="M1075" s="5"/>
    </row>
    <row r="1076" spans="2:13" x14ac:dyDescent="0.25">
      <c r="B1076" s="5"/>
      <c r="C1076" s="5"/>
      <c r="D1076" s="5"/>
      <c r="E1076" s="5"/>
      <c r="F1076" s="5"/>
      <c r="G1076" s="5"/>
      <c r="H1076" s="58"/>
      <c r="I1076" s="60"/>
      <c r="J1076" s="5"/>
      <c r="L1076" s="5"/>
      <c r="M1076" s="5"/>
    </row>
    <row r="1077" spans="2:13" x14ac:dyDescent="0.25">
      <c r="B1077" s="5"/>
      <c r="C1077" s="5"/>
      <c r="D1077" s="5"/>
      <c r="E1077" s="5"/>
      <c r="F1077" s="5"/>
      <c r="G1077" s="5"/>
      <c r="H1077" s="58"/>
      <c r="I1077" s="60"/>
      <c r="J1077" s="5"/>
      <c r="L1077" s="5"/>
      <c r="M1077" s="5"/>
    </row>
    <row r="1078" spans="2:13" x14ac:dyDescent="0.25">
      <c r="B1078" s="5"/>
      <c r="C1078" s="5"/>
      <c r="D1078" s="5"/>
      <c r="E1078" s="5"/>
      <c r="F1078" s="5"/>
      <c r="G1078" s="5"/>
      <c r="H1078" s="58"/>
      <c r="I1078" s="60"/>
      <c r="J1078" s="5"/>
      <c r="L1078" s="5"/>
      <c r="M1078" s="5"/>
    </row>
    <row r="1079" spans="2:13" x14ac:dyDescent="0.25">
      <c r="B1079" s="5"/>
      <c r="C1079" s="5"/>
      <c r="D1079" s="5"/>
      <c r="E1079" s="5"/>
      <c r="F1079" s="5"/>
      <c r="G1079" s="5"/>
      <c r="H1079" s="58"/>
      <c r="I1079" s="60"/>
      <c r="J1079" s="5"/>
      <c r="L1079" s="5"/>
      <c r="M1079" s="5"/>
    </row>
    <row r="1080" spans="2:13" x14ac:dyDescent="0.25">
      <c r="B1080" s="5"/>
      <c r="C1080" s="5"/>
      <c r="D1080" s="5"/>
      <c r="E1080" s="5"/>
      <c r="F1080" s="5"/>
      <c r="G1080" s="5"/>
      <c r="H1080" s="58"/>
      <c r="I1080" s="60"/>
      <c r="J1080" s="5"/>
      <c r="L1080" s="5"/>
      <c r="M1080" s="5"/>
    </row>
    <row r="1081" spans="2:13" x14ac:dyDescent="0.25">
      <c r="B1081" s="5"/>
      <c r="C1081" s="5"/>
      <c r="D1081" s="5"/>
      <c r="E1081" s="5"/>
      <c r="F1081" s="5"/>
      <c r="G1081" s="5"/>
      <c r="H1081" s="58"/>
      <c r="I1081" s="60"/>
      <c r="J1081" s="5"/>
      <c r="L1081" s="5"/>
      <c r="M1081" s="5"/>
    </row>
    <row r="1082" spans="2:13" x14ac:dyDescent="0.25">
      <c r="B1082" s="5"/>
      <c r="C1082" s="5"/>
      <c r="D1082" s="5"/>
      <c r="E1082" s="5"/>
      <c r="F1082" s="5"/>
      <c r="G1082" s="5"/>
      <c r="H1082" s="58"/>
      <c r="I1082" s="60"/>
      <c r="J1082" s="5"/>
      <c r="L1082" s="5"/>
      <c r="M1082" s="5"/>
    </row>
    <row r="1083" spans="2:13" x14ac:dyDescent="0.25">
      <c r="B1083" s="5"/>
      <c r="C1083" s="5"/>
      <c r="D1083" s="5"/>
      <c r="E1083" s="5"/>
      <c r="F1083" s="5"/>
      <c r="G1083" s="5"/>
      <c r="H1083" s="58"/>
      <c r="I1083" s="60"/>
      <c r="J1083" s="5"/>
      <c r="L1083" s="5"/>
      <c r="M1083" s="5"/>
    </row>
    <row r="1084" spans="2:13" x14ac:dyDescent="0.25">
      <c r="B1084" s="5"/>
      <c r="C1084" s="5"/>
      <c r="D1084" s="5"/>
      <c r="E1084" s="5"/>
      <c r="F1084" s="5"/>
      <c r="G1084" s="5"/>
      <c r="H1084" s="58"/>
      <c r="I1084" s="60"/>
      <c r="J1084" s="5"/>
      <c r="L1084" s="5"/>
      <c r="M1084" s="5"/>
    </row>
    <row r="1085" spans="2:13" x14ac:dyDescent="0.25">
      <c r="B1085" s="5"/>
      <c r="C1085" s="5"/>
      <c r="D1085" s="5"/>
      <c r="E1085" s="5"/>
      <c r="F1085" s="5"/>
      <c r="G1085" s="5"/>
      <c r="H1085" s="58"/>
      <c r="I1085" s="60"/>
      <c r="J1085" s="5"/>
      <c r="L1085" s="5"/>
      <c r="M1085" s="5"/>
    </row>
    <row r="1086" spans="2:13" x14ac:dyDescent="0.25">
      <c r="B1086" s="5"/>
      <c r="C1086" s="5"/>
      <c r="D1086" s="5"/>
      <c r="E1086" s="5"/>
      <c r="F1086" s="5"/>
      <c r="G1086" s="5"/>
      <c r="H1086" s="58"/>
      <c r="I1086" s="60"/>
      <c r="J1086" s="5"/>
      <c r="L1086" s="5"/>
      <c r="M1086" s="5"/>
    </row>
    <row r="1087" spans="2:13" x14ac:dyDescent="0.25">
      <c r="B1087" s="5"/>
      <c r="C1087" s="5"/>
      <c r="D1087" s="5"/>
      <c r="E1087" s="5"/>
      <c r="F1087" s="5"/>
      <c r="G1087" s="5"/>
      <c r="H1087" s="58"/>
      <c r="I1087" s="60"/>
      <c r="J1087" s="5"/>
      <c r="L1087" s="5"/>
      <c r="M1087" s="5"/>
    </row>
    <row r="1088" spans="2:13" x14ac:dyDescent="0.25">
      <c r="B1088" s="5"/>
      <c r="C1088" s="5"/>
      <c r="D1088" s="5"/>
      <c r="E1088" s="5"/>
      <c r="F1088" s="5"/>
      <c r="G1088" s="5"/>
      <c r="H1088" s="58"/>
      <c r="I1088" s="60"/>
      <c r="J1088" s="5"/>
      <c r="L1088" s="5"/>
      <c r="M1088" s="5"/>
    </row>
    <row r="1089" spans="2:13" x14ac:dyDescent="0.25">
      <c r="B1089" s="5"/>
      <c r="C1089" s="5"/>
      <c r="D1089" s="5"/>
      <c r="E1089" s="5"/>
      <c r="F1089" s="5"/>
      <c r="G1089" s="5"/>
      <c r="H1089" s="58"/>
      <c r="I1089" s="60"/>
      <c r="J1089" s="5"/>
      <c r="L1089" s="5"/>
      <c r="M1089" s="5"/>
    </row>
    <row r="1090" spans="2:13" x14ac:dyDescent="0.25">
      <c r="B1090" s="5"/>
      <c r="C1090" s="5"/>
      <c r="D1090" s="5"/>
      <c r="E1090" s="5"/>
      <c r="F1090" s="5"/>
      <c r="G1090" s="5"/>
      <c r="H1090" s="58"/>
      <c r="I1090" s="60"/>
      <c r="J1090" s="5"/>
      <c r="L1090" s="5"/>
      <c r="M1090" s="5"/>
    </row>
    <row r="1091" spans="2:13" x14ac:dyDescent="0.25">
      <c r="B1091" s="5"/>
      <c r="C1091" s="5"/>
      <c r="D1091" s="5"/>
      <c r="E1091" s="5"/>
      <c r="F1091" s="5"/>
      <c r="G1091" s="5"/>
      <c r="H1091" s="58"/>
      <c r="I1091" s="60"/>
      <c r="J1091" s="5"/>
      <c r="L1091" s="5"/>
      <c r="M1091" s="5"/>
    </row>
    <row r="1092" spans="2:13" x14ac:dyDescent="0.25">
      <c r="B1092" s="5"/>
      <c r="C1092" s="5"/>
      <c r="D1092" s="5"/>
      <c r="E1092" s="5"/>
      <c r="F1092" s="5"/>
      <c r="G1092" s="5"/>
      <c r="H1092" s="58"/>
      <c r="I1092" s="60"/>
      <c r="J1092" s="5"/>
      <c r="L1092" s="5"/>
      <c r="M1092" s="5"/>
    </row>
    <row r="1093" spans="2:13" x14ac:dyDescent="0.25">
      <c r="B1093" s="5"/>
      <c r="C1093" s="5"/>
      <c r="D1093" s="5"/>
      <c r="E1093" s="5"/>
      <c r="F1093" s="5"/>
      <c r="G1093" s="5"/>
      <c r="H1093" s="58"/>
      <c r="I1093" s="60"/>
      <c r="J1093" s="5"/>
      <c r="L1093" s="5"/>
      <c r="M1093" s="5"/>
    </row>
    <row r="1094" spans="2:13" x14ac:dyDescent="0.25">
      <c r="B1094" s="5"/>
      <c r="C1094" s="5"/>
      <c r="D1094" s="5"/>
      <c r="E1094" s="5"/>
      <c r="F1094" s="5"/>
      <c r="G1094" s="5"/>
      <c r="H1094" s="58"/>
      <c r="I1094" s="60"/>
      <c r="J1094" s="5"/>
      <c r="L1094" s="5"/>
      <c r="M1094" s="5"/>
    </row>
    <row r="1095" spans="2:13" x14ac:dyDescent="0.25">
      <c r="B1095" s="5"/>
      <c r="C1095" s="5"/>
      <c r="D1095" s="5"/>
      <c r="E1095" s="5"/>
      <c r="F1095" s="5"/>
      <c r="G1095" s="5"/>
      <c r="H1095" s="58"/>
      <c r="I1095" s="60"/>
      <c r="J1095" s="5"/>
      <c r="L1095" s="5"/>
      <c r="M1095" s="5"/>
    </row>
    <row r="1096" spans="2:13" x14ac:dyDescent="0.25">
      <c r="B1096" s="5"/>
      <c r="C1096" s="5"/>
      <c r="D1096" s="5"/>
      <c r="E1096" s="5"/>
      <c r="F1096" s="5"/>
      <c r="G1096" s="5"/>
      <c r="H1096" s="58"/>
      <c r="I1096" s="60"/>
      <c r="J1096" s="5"/>
      <c r="L1096" s="5"/>
      <c r="M1096" s="5"/>
    </row>
    <row r="1097" spans="2:13" x14ac:dyDescent="0.25">
      <c r="B1097" s="5"/>
      <c r="C1097" s="5"/>
      <c r="D1097" s="5"/>
      <c r="E1097" s="5"/>
      <c r="F1097" s="5"/>
      <c r="G1097" s="5"/>
      <c r="H1097" s="58"/>
      <c r="I1097" s="60"/>
      <c r="J1097" s="5"/>
      <c r="L1097" s="5"/>
      <c r="M1097" s="5"/>
    </row>
    <row r="1098" spans="2:13" x14ac:dyDescent="0.25">
      <c r="B1098" s="5"/>
      <c r="C1098" s="5"/>
      <c r="D1098" s="5"/>
      <c r="E1098" s="5"/>
      <c r="F1098" s="5"/>
      <c r="G1098" s="5"/>
      <c r="H1098" s="58"/>
      <c r="I1098" s="60"/>
      <c r="J1098" s="5"/>
      <c r="L1098" s="5"/>
      <c r="M1098" s="5"/>
    </row>
    <row r="1099" spans="2:13" x14ac:dyDescent="0.25">
      <c r="B1099" s="5"/>
      <c r="C1099" s="5"/>
      <c r="D1099" s="5"/>
      <c r="E1099" s="5"/>
      <c r="F1099" s="5"/>
      <c r="G1099" s="5"/>
      <c r="H1099" s="58"/>
      <c r="I1099" s="60"/>
      <c r="J1099" s="5"/>
      <c r="L1099" s="5"/>
      <c r="M1099" s="5"/>
    </row>
    <row r="1100" spans="2:13" x14ac:dyDescent="0.25">
      <c r="B1100" s="5"/>
      <c r="C1100" s="5"/>
      <c r="D1100" s="5"/>
      <c r="E1100" s="5"/>
      <c r="F1100" s="5"/>
      <c r="G1100" s="5"/>
      <c r="H1100" s="58"/>
      <c r="I1100" s="60"/>
      <c r="J1100" s="5"/>
      <c r="L1100" s="5"/>
      <c r="M1100" s="5"/>
    </row>
    <row r="1101" spans="2:13" x14ac:dyDescent="0.25">
      <c r="B1101" s="5"/>
      <c r="C1101" s="5"/>
      <c r="D1101" s="5"/>
      <c r="E1101" s="5"/>
      <c r="F1101" s="5"/>
      <c r="G1101" s="5"/>
      <c r="H1101" s="58"/>
      <c r="I1101" s="60"/>
      <c r="J1101" s="5"/>
      <c r="L1101" s="5"/>
      <c r="M1101" s="5"/>
    </row>
    <row r="1102" spans="2:13" x14ac:dyDescent="0.25">
      <c r="B1102" s="5"/>
      <c r="C1102" s="5"/>
      <c r="D1102" s="5"/>
      <c r="E1102" s="5"/>
      <c r="F1102" s="5"/>
      <c r="G1102" s="5"/>
      <c r="H1102" s="58"/>
      <c r="I1102" s="60"/>
      <c r="J1102" s="5"/>
      <c r="L1102" s="5"/>
      <c r="M1102" s="5"/>
    </row>
    <row r="1103" spans="2:13" x14ac:dyDescent="0.25">
      <c r="B1103" s="5"/>
      <c r="C1103" s="5"/>
      <c r="D1103" s="5"/>
      <c r="E1103" s="5"/>
      <c r="F1103" s="5"/>
      <c r="G1103" s="5"/>
      <c r="H1103" s="58"/>
      <c r="I1103" s="60"/>
      <c r="J1103" s="5"/>
      <c r="L1103" s="5"/>
      <c r="M1103" s="5"/>
    </row>
    <row r="1104" spans="2:13" x14ac:dyDescent="0.25">
      <c r="B1104" s="5"/>
      <c r="C1104" s="5"/>
      <c r="D1104" s="5"/>
      <c r="E1104" s="5"/>
      <c r="F1104" s="5"/>
      <c r="G1104" s="5"/>
      <c r="H1104" s="58"/>
      <c r="I1104" s="60"/>
      <c r="J1104" s="5"/>
      <c r="L1104" s="5"/>
      <c r="M1104" s="5"/>
    </row>
    <row r="1105" spans="2:13" x14ac:dyDescent="0.25">
      <c r="B1105" s="5"/>
      <c r="C1105" s="5"/>
      <c r="D1105" s="5"/>
      <c r="E1105" s="5"/>
      <c r="F1105" s="5"/>
      <c r="G1105" s="5"/>
      <c r="H1105" s="58"/>
      <c r="I1105" s="60"/>
      <c r="J1105" s="5"/>
      <c r="L1105" s="5"/>
      <c r="M1105" s="5"/>
    </row>
    <row r="1106" spans="2:13" x14ac:dyDescent="0.25">
      <c r="B1106" s="5"/>
      <c r="C1106" s="5"/>
      <c r="D1106" s="5"/>
      <c r="E1106" s="5"/>
      <c r="F1106" s="5"/>
      <c r="G1106" s="5"/>
      <c r="H1106" s="58"/>
      <c r="I1106" s="60"/>
      <c r="J1106" s="5"/>
      <c r="L1106" s="5"/>
      <c r="M1106" s="5"/>
    </row>
    <row r="1107" spans="2:13" x14ac:dyDescent="0.25">
      <c r="B1107" s="5"/>
      <c r="C1107" s="5"/>
      <c r="D1107" s="5"/>
      <c r="E1107" s="5"/>
      <c r="F1107" s="5"/>
      <c r="G1107" s="5"/>
      <c r="H1107" s="58"/>
      <c r="I1107" s="60"/>
      <c r="J1107" s="5"/>
      <c r="L1107" s="5"/>
      <c r="M1107" s="5"/>
    </row>
    <row r="1108" spans="2:13" x14ac:dyDescent="0.25">
      <c r="B1108" s="5"/>
      <c r="C1108" s="5"/>
      <c r="D1108" s="5"/>
      <c r="E1108" s="5"/>
      <c r="F1108" s="5"/>
      <c r="G1108" s="5"/>
      <c r="H1108" s="58"/>
      <c r="I1108" s="60"/>
      <c r="J1108" s="5"/>
      <c r="L1108" s="5"/>
      <c r="M1108" s="5"/>
    </row>
    <row r="1109" spans="2:13" x14ac:dyDescent="0.25">
      <c r="B1109" s="5"/>
      <c r="C1109" s="5"/>
      <c r="D1109" s="5"/>
      <c r="E1109" s="5"/>
      <c r="F1109" s="5"/>
      <c r="G1109" s="5"/>
      <c r="H1109" s="58"/>
      <c r="I1109" s="60"/>
      <c r="J1109" s="5"/>
      <c r="L1109" s="5"/>
      <c r="M1109" s="5"/>
    </row>
    <row r="1110" spans="2:13" x14ac:dyDescent="0.25">
      <c r="B1110" s="5"/>
      <c r="C1110" s="5"/>
      <c r="D1110" s="5"/>
      <c r="E1110" s="5"/>
      <c r="F1110" s="5"/>
      <c r="G1110" s="5"/>
      <c r="H1110" s="58"/>
      <c r="I1110" s="60"/>
      <c r="J1110" s="5"/>
      <c r="L1110" s="5"/>
      <c r="M1110" s="5"/>
    </row>
    <row r="1111" spans="2:13" x14ac:dyDescent="0.25">
      <c r="B1111" s="5"/>
      <c r="C1111" s="5"/>
      <c r="D1111" s="5"/>
      <c r="E1111" s="5"/>
      <c r="F1111" s="5"/>
      <c r="G1111" s="5"/>
      <c r="H1111" s="58"/>
      <c r="I1111" s="60"/>
      <c r="J1111" s="5"/>
      <c r="L1111" s="5"/>
      <c r="M1111" s="5"/>
    </row>
    <row r="1112" spans="2:13" x14ac:dyDescent="0.25">
      <c r="B1112" s="5"/>
      <c r="C1112" s="5"/>
      <c r="D1112" s="5"/>
      <c r="E1112" s="5"/>
      <c r="F1112" s="5"/>
      <c r="G1112" s="5"/>
      <c r="H1112" s="58"/>
      <c r="I1112" s="60"/>
      <c r="J1112" s="5"/>
      <c r="L1112" s="5"/>
      <c r="M1112" s="5"/>
    </row>
    <row r="1113" spans="2:13" x14ac:dyDescent="0.25">
      <c r="B1113" s="5"/>
      <c r="C1113" s="5"/>
      <c r="D1113" s="5"/>
      <c r="E1113" s="5"/>
      <c r="F1113" s="5"/>
      <c r="G1113" s="5"/>
      <c r="H1113" s="58"/>
      <c r="I1113" s="60"/>
      <c r="J1113" s="5"/>
      <c r="L1113" s="5"/>
      <c r="M1113" s="5"/>
    </row>
    <row r="1114" spans="2:13" x14ac:dyDescent="0.25">
      <c r="B1114" s="5"/>
      <c r="C1114" s="5"/>
      <c r="D1114" s="5"/>
      <c r="E1114" s="5"/>
      <c r="F1114" s="5"/>
      <c r="G1114" s="5"/>
      <c r="H1114" s="58"/>
      <c r="I1114" s="60"/>
      <c r="J1114" s="5"/>
      <c r="L1114" s="5"/>
      <c r="M1114" s="5"/>
    </row>
    <row r="1115" spans="2:13" x14ac:dyDescent="0.25">
      <c r="B1115" s="5"/>
      <c r="C1115" s="5"/>
      <c r="D1115" s="5"/>
      <c r="E1115" s="5"/>
      <c r="F1115" s="5"/>
      <c r="G1115" s="5"/>
      <c r="H1115" s="58"/>
      <c r="I1115" s="60"/>
      <c r="J1115" s="5"/>
      <c r="L1115" s="5"/>
      <c r="M1115" s="5"/>
    </row>
    <row r="1116" spans="2:13" x14ac:dyDescent="0.25">
      <c r="B1116" s="5"/>
      <c r="C1116" s="5"/>
      <c r="D1116" s="5"/>
      <c r="E1116" s="5"/>
      <c r="F1116" s="5"/>
      <c r="G1116" s="5"/>
      <c r="H1116" s="58"/>
      <c r="I1116" s="60"/>
      <c r="J1116" s="5"/>
      <c r="L1116" s="5"/>
      <c r="M1116" s="5"/>
    </row>
    <row r="1117" spans="2:13" x14ac:dyDescent="0.25">
      <c r="B1117" s="5"/>
      <c r="C1117" s="5"/>
      <c r="D1117" s="5"/>
      <c r="E1117" s="5"/>
      <c r="F1117" s="5"/>
      <c r="G1117" s="5"/>
      <c r="H1117" s="58"/>
      <c r="I1117" s="60"/>
      <c r="J1117" s="5"/>
      <c r="L1117" s="5"/>
      <c r="M1117" s="5"/>
    </row>
    <row r="1118" spans="2:13" x14ac:dyDescent="0.25">
      <c r="B1118" s="5"/>
      <c r="C1118" s="5"/>
      <c r="D1118" s="5"/>
      <c r="E1118" s="5"/>
      <c r="F1118" s="5"/>
      <c r="G1118" s="5"/>
      <c r="H1118" s="58"/>
      <c r="I1118" s="60"/>
      <c r="J1118" s="5"/>
      <c r="L1118" s="5"/>
      <c r="M1118" s="5"/>
    </row>
    <row r="1119" spans="2:13" x14ac:dyDescent="0.25">
      <c r="B1119" s="5"/>
      <c r="C1119" s="5"/>
      <c r="D1119" s="5"/>
      <c r="E1119" s="5"/>
      <c r="F1119" s="5"/>
      <c r="G1119" s="5"/>
      <c r="H1119" s="58"/>
      <c r="I1119" s="60"/>
      <c r="J1119" s="5"/>
      <c r="L1119" s="5"/>
      <c r="M1119" s="5"/>
    </row>
    <row r="1120" spans="2:13" x14ac:dyDescent="0.25">
      <c r="B1120" s="5"/>
      <c r="C1120" s="5"/>
      <c r="D1120" s="5"/>
      <c r="E1120" s="5"/>
      <c r="F1120" s="5"/>
      <c r="G1120" s="5"/>
      <c r="H1120" s="58"/>
      <c r="I1120" s="60"/>
      <c r="J1120" s="5"/>
      <c r="L1120" s="5"/>
      <c r="M1120" s="5"/>
    </row>
    <row r="1121" spans="2:13" x14ac:dyDescent="0.25">
      <c r="B1121" s="5"/>
      <c r="C1121" s="5"/>
      <c r="D1121" s="5"/>
      <c r="E1121" s="5"/>
      <c r="F1121" s="5"/>
      <c r="G1121" s="5"/>
      <c r="H1121" s="58"/>
      <c r="I1121" s="60"/>
      <c r="J1121" s="5"/>
      <c r="L1121" s="5"/>
      <c r="M1121" s="5"/>
    </row>
    <row r="1122" spans="2:13" x14ac:dyDescent="0.25">
      <c r="B1122" s="5"/>
      <c r="C1122" s="5"/>
      <c r="D1122" s="5"/>
      <c r="E1122" s="5"/>
      <c r="F1122" s="5"/>
      <c r="G1122" s="5"/>
      <c r="H1122" s="58"/>
      <c r="I1122" s="60"/>
      <c r="J1122" s="5"/>
      <c r="L1122" s="5"/>
      <c r="M1122" s="5"/>
    </row>
    <row r="1123" spans="2:13" x14ac:dyDescent="0.25">
      <c r="B1123" s="5"/>
      <c r="C1123" s="5"/>
      <c r="D1123" s="5"/>
      <c r="E1123" s="5"/>
      <c r="F1123" s="5"/>
      <c r="G1123" s="5"/>
      <c r="H1123" s="58"/>
      <c r="I1123" s="60"/>
      <c r="J1123" s="5"/>
      <c r="L1123" s="5"/>
      <c r="M1123" s="5"/>
    </row>
    <row r="1124" spans="2:13" x14ac:dyDescent="0.25">
      <c r="B1124" s="5"/>
      <c r="C1124" s="5"/>
      <c r="D1124" s="5"/>
      <c r="E1124" s="5"/>
      <c r="F1124" s="5"/>
      <c r="G1124" s="5"/>
      <c r="H1124" s="58"/>
      <c r="I1124" s="60"/>
      <c r="J1124" s="5"/>
      <c r="L1124" s="5"/>
      <c r="M1124" s="5"/>
    </row>
    <row r="1125" spans="2:13" x14ac:dyDescent="0.25">
      <c r="B1125" s="5"/>
      <c r="C1125" s="5"/>
      <c r="D1125" s="5"/>
      <c r="E1125" s="5"/>
      <c r="F1125" s="5"/>
      <c r="G1125" s="5"/>
      <c r="H1125" s="58"/>
      <c r="I1125" s="60"/>
      <c r="J1125" s="5"/>
      <c r="L1125" s="5"/>
      <c r="M1125" s="5"/>
    </row>
    <row r="1126" spans="2:13" x14ac:dyDescent="0.25">
      <c r="B1126" s="5"/>
      <c r="C1126" s="5"/>
      <c r="D1126" s="5"/>
      <c r="E1126" s="5"/>
      <c r="F1126" s="5"/>
      <c r="G1126" s="5"/>
      <c r="H1126" s="58"/>
      <c r="I1126" s="60"/>
      <c r="J1126" s="5"/>
      <c r="L1126" s="5"/>
      <c r="M1126" s="5"/>
    </row>
    <row r="1127" spans="2:13" x14ac:dyDescent="0.25">
      <c r="B1127" s="5"/>
      <c r="C1127" s="5"/>
      <c r="D1127" s="5"/>
      <c r="E1127" s="5"/>
      <c r="F1127" s="5"/>
      <c r="G1127" s="5"/>
      <c r="H1127" s="58"/>
      <c r="I1127" s="60"/>
      <c r="J1127" s="5"/>
      <c r="L1127" s="5"/>
      <c r="M1127" s="5"/>
    </row>
    <row r="1128" spans="2:13" x14ac:dyDescent="0.25">
      <c r="B1128" s="5"/>
      <c r="C1128" s="5"/>
      <c r="D1128" s="5"/>
      <c r="E1128" s="5"/>
      <c r="F1128" s="5"/>
      <c r="G1128" s="5"/>
      <c r="H1128" s="58"/>
      <c r="I1128" s="60"/>
      <c r="J1128" s="5"/>
      <c r="L1128" s="5"/>
      <c r="M1128" s="5"/>
    </row>
    <row r="1129" spans="2:13" x14ac:dyDescent="0.25">
      <c r="B1129" s="5"/>
      <c r="C1129" s="5"/>
      <c r="D1129" s="5"/>
      <c r="E1129" s="5"/>
      <c r="F1129" s="5"/>
      <c r="G1129" s="5"/>
      <c r="H1129" s="58"/>
      <c r="I1129" s="60"/>
      <c r="J1129" s="5"/>
      <c r="L1129" s="5"/>
      <c r="M1129" s="5"/>
    </row>
    <row r="1130" spans="2:13" x14ac:dyDescent="0.25">
      <c r="B1130" s="5"/>
      <c r="C1130" s="5"/>
      <c r="D1130" s="5"/>
      <c r="E1130" s="5"/>
      <c r="F1130" s="5"/>
      <c r="G1130" s="5"/>
      <c r="H1130" s="58"/>
      <c r="I1130" s="60"/>
      <c r="J1130" s="5"/>
      <c r="L1130" s="5"/>
      <c r="M1130" s="5"/>
    </row>
    <row r="1131" spans="2:13" x14ac:dyDescent="0.25">
      <c r="B1131" s="5"/>
      <c r="C1131" s="5"/>
      <c r="D1131" s="5"/>
      <c r="E1131" s="5"/>
      <c r="F1131" s="5"/>
      <c r="G1131" s="5"/>
      <c r="H1131" s="58"/>
      <c r="I1131" s="60"/>
      <c r="J1131" s="5"/>
      <c r="L1131" s="5"/>
      <c r="M1131" s="5"/>
    </row>
    <row r="1132" spans="2:13" x14ac:dyDescent="0.25">
      <c r="B1132" s="5"/>
      <c r="C1132" s="5"/>
      <c r="D1132" s="5"/>
      <c r="E1132" s="5"/>
      <c r="F1132" s="5"/>
      <c r="G1132" s="5"/>
      <c r="H1132" s="58"/>
      <c r="I1132" s="60"/>
      <c r="J1132" s="5"/>
      <c r="L1132" s="5"/>
      <c r="M1132" s="5"/>
    </row>
    <row r="1133" spans="2:13" x14ac:dyDescent="0.25">
      <c r="B1133" s="5"/>
      <c r="C1133" s="5"/>
      <c r="D1133" s="5"/>
      <c r="E1133" s="5"/>
      <c r="F1133" s="5"/>
      <c r="G1133" s="5"/>
      <c r="H1133" s="58"/>
      <c r="I1133" s="60"/>
      <c r="J1133" s="5"/>
      <c r="L1133" s="5"/>
      <c r="M1133" s="5"/>
    </row>
    <row r="1134" spans="2:13" x14ac:dyDescent="0.25">
      <c r="B1134" s="5"/>
      <c r="C1134" s="5"/>
      <c r="D1134" s="5"/>
      <c r="E1134" s="5"/>
      <c r="F1134" s="5"/>
      <c r="G1134" s="5"/>
      <c r="H1134" s="58"/>
      <c r="I1134" s="60"/>
      <c r="J1134" s="5"/>
      <c r="L1134" s="5"/>
      <c r="M1134" s="5"/>
    </row>
    <row r="1135" spans="2:13" x14ac:dyDescent="0.25">
      <c r="B1135" s="5"/>
      <c r="C1135" s="5"/>
      <c r="D1135" s="5"/>
      <c r="E1135" s="5"/>
      <c r="F1135" s="5"/>
      <c r="G1135" s="5"/>
      <c r="H1135" s="58"/>
      <c r="I1135" s="60"/>
      <c r="J1135" s="5"/>
      <c r="L1135" s="5"/>
      <c r="M1135" s="5"/>
    </row>
    <row r="1136" spans="2:13" x14ac:dyDescent="0.25">
      <c r="B1136" s="5"/>
      <c r="C1136" s="5"/>
      <c r="D1136" s="5"/>
      <c r="E1136" s="5"/>
      <c r="F1136" s="5"/>
      <c r="G1136" s="5"/>
      <c r="H1136" s="58"/>
      <c r="I1136" s="60"/>
      <c r="J1136" s="5"/>
      <c r="L1136" s="5"/>
      <c r="M1136" s="5"/>
    </row>
    <row r="1137" spans="2:13" x14ac:dyDescent="0.25">
      <c r="B1137" s="5"/>
      <c r="C1137" s="5"/>
      <c r="D1137" s="5"/>
      <c r="E1137" s="5"/>
      <c r="F1137" s="5"/>
      <c r="G1137" s="5"/>
      <c r="H1137" s="58"/>
      <c r="I1137" s="60"/>
      <c r="J1137" s="5"/>
      <c r="L1137" s="5"/>
      <c r="M1137" s="5"/>
    </row>
    <row r="1138" spans="2:13" x14ac:dyDescent="0.25">
      <c r="B1138" s="5"/>
      <c r="C1138" s="5"/>
      <c r="D1138" s="5"/>
      <c r="E1138" s="5"/>
      <c r="F1138" s="5"/>
      <c r="G1138" s="5"/>
      <c r="H1138" s="58"/>
      <c r="I1138" s="60"/>
      <c r="J1138" s="5"/>
      <c r="L1138" s="5"/>
      <c r="M1138" s="5"/>
    </row>
    <row r="1139" spans="2:13" x14ac:dyDescent="0.25">
      <c r="B1139" s="5"/>
      <c r="C1139" s="5"/>
      <c r="D1139" s="5"/>
      <c r="E1139" s="5"/>
      <c r="F1139" s="5"/>
      <c r="G1139" s="5"/>
      <c r="H1139" s="58"/>
      <c r="I1139" s="60"/>
      <c r="J1139" s="5"/>
      <c r="L1139" s="5"/>
      <c r="M1139" s="5"/>
    </row>
    <row r="1140" spans="2:13" x14ac:dyDescent="0.25">
      <c r="B1140" s="5"/>
      <c r="C1140" s="5"/>
      <c r="D1140" s="5"/>
      <c r="E1140" s="5"/>
      <c r="F1140" s="5"/>
      <c r="G1140" s="5"/>
      <c r="H1140" s="58"/>
      <c r="I1140" s="60"/>
      <c r="J1140" s="5"/>
      <c r="L1140" s="5"/>
      <c r="M1140" s="5"/>
    </row>
    <row r="1141" spans="2:13" x14ac:dyDescent="0.25">
      <c r="B1141" s="5"/>
      <c r="C1141" s="5"/>
      <c r="D1141" s="5"/>
      <c r="E1141" s="5"/>
      <c r="F1141" s="5"/>
      <c r="G1141" s="5"/>
      <c r="H1141" s="58"/>
      <c r="I1141" s="60"/>
      <c r="J1141" s="5"/>
      <c r="L1141" s="5"/>
      <c r="M1141" s="5"/>
    </row>
    <row r="1142" spans="2:13" x14ac:dyDescent="0.25">
      <c r="B1142" s="5"/>
      <c r="C1142" s="5"/>
      <c r="D1142" s="5"/>
      <c r="E1142" s="5"/>
      <c r="F1142" s="5"/>
      <c r="G1142" s="5"/>
      <c r="H1142" s="58"/>
      <c r="I1142" s="60"/>
      <c r="J1142" s="5"/>
      <c r="L1142" s="5"/>
      <c r="M1142" s="5"/>
    </row>
    <row r="1143" spans="2:13" x14ac:dyDescent="0.25">
      <c r="B1143" s="5"/>
      <c r="C1143" s="5"/>
      <c r="D1143" s="5"/>
      <c r="E1143" s="5"/>
      <c r="F1143" s="5"/>
      <c r="G1143" s="5"/>
      <c r="H1143" s="58"/>
      <c r="I1143" s="60"/>
      <c r="J1143" s="5"/>
      <c r="L1143" s="5"/>
      <c r="M1143" s="5"/>
    </row>
    <row r="1144" spans="2:13" x14ac:dyDescent="0.25">
      <c r="B1144" s="5"/>
      <c r="C1144" s="5"/>
      <c r="D1144" s="5"/>
      <c r="E1144" s="5"/>
      <c r="F1144" s="5"/>
      <c r="G1144" s="5"/>
      <c r="H1144" s="58"/>
      <c r="I1144" s="60"/>
      <c r="J1144" s="5"/>
      <c r="L1144" s="5"/>
      <c r="M1144" s="5"/>
    </row>
    <row r="1145" spans="2:13" x14ac:dyDescent="0.25">
      <c r="B1145" s="5"/>
      <c r="C1145" s="5"/>
      <c r="D1145" s="5"/>
      <c r="E1145" s="5"/>
      <c r="F1145" s="5"/>
      <c r="G1145" s="5"/>
      <c r="H1145" s="58"/>
      <c r="I1145" s="60"/>
      <c r="J1145" s="5"/>
      <c r="L1145" s="5"/>
      <c r="M1145" s="5"/>
    </row>
    <row r="1146" spans="2:13" x14ac:dyDescent="0.25">
      <c r="B1146" s="5"/>
      <c r="C1146" s="5"/>
      <c r="D1146" s="5"/>
      <c r="E1146" s="5"/>
      <c r="F1146" s="5"/>
      <c r="G1146" s="5"/>
      <c r="H1146" s="58"/>
      <c r="I1146" s="60"/>
      <c r="J1146" s="5"/>
      <c r="L1146" s="5"/>
      <c r="M1146" s="5"/>
    </row>
    <row r="1147" spans="2:13" x14ac:dyDescent="0.25">
      <c r="B1147" s="5"/>
      <c r="C1147" s="5"/>
      <c r="D1147" s="5"/>
      <c r="E1147" s="5"/>
      <c r="F1147" s="5"/>
      <c r="G1147" s="5"/>
      <c r="H1147" s="58"/>
      <c r="I1147" s="60"/>
      <c r="J1147" s="5"/>
      <c r="L1147" s="5"/>
      <c r="M1147" s="5"/>
    </row>
    <row r="1148" spans="2:13" x14ac:dyDescent="0.25">
      <c r="B1148" s="5"/>
      <c r="C1148" s="5"/>
      <c r="D1148" s="5"/>
      <c r="E1148" s="5"/>
      <c r="F1148" s="5"/>
      <c r="G1148" s="5"/>
      <c r="H1148" s="58"/>
      <c r="I1148" s="60"/>
      <c r="J1148" s="5"/>
      <c r="L1148" s="5"/>
      <c r="M1148" s="5"/>
    </row>
    <row r="1149" spans="2:13" x14ac:dyDescent="0.25">
      <c r="B1149" s="5"/>
      <c r="C1149" s="5"/>
      <c r="D1149" s="5"/>
      <c r="E1149" s="5"/>
      <c r="F1149" s="5"/>
      <c r="G1149" s="5"/>
      <c r="H1149" s="58"/>
      <c r="I1149" s="60"/>
      <c r="J1149" s="5"/>
      <c r="L1149" s="5"/>
      <c r="M1149" s="5"/>
    </row>
    <row r="1150" spans="2:13" x14ac:dyDescent="0.25">
      <c r="B1150" s="5"/>
      <c r="C1150" s="5"/>
      <c r="D1150" s="5"/>
      <c r="E1150" s="5"/>
      <c r="F1150" s="5"/>
      <c r="G1150" s="5"/>
      <c r="H1150" s="58"/>
      <c r="I1150" s="60"/>
      <c r="J1150" s="5"/>
      <c r="L1150" s="5"/>
      <c r="M1150" s="5"/>
    </row>
    <row r="1151" spans="2:13" x14ac:dyDescent="0.25">
      <c r="B1151" s="5"/>
      <c r="C1151" s="5"/>
      <c r="D1151" s="5"/>
      <c r="E1151" s="5"/>
      <c r="F1151" s="5"/>
      <c r="G1151" s="5"/>
      <c r="H1151" s="58"/>
      <c r="I1151" s="60"/>
      <c r="J1151" s="5"/>
      <c r="L1151" s="5"/>
      <c r="M1151" s="5"/>
    </row>
    <row r="1152" spans="2:13" x14ac:dyDescent="0.25">
      <c r="B1152" s="5"/>
      <c r="C1152" s="5"/>
      <c r="D1152" s="5"/>
      <c r="E1152" s="5"/>
      <c r="F1152" s="5"/>
      <c r="G1152" s="5"/>
      <c r="H1152" s="58"/>
      <c r="I1152" s="60"/>
      <c r="J1152" s="5"/>
      <c r="L1152" s="5"/>
      <c r="M1152" s="5"/>
    </row>
    <row r="1153" spans="2:13" x14ac:dyDescent="0.25">
      <c r="B1153" s="5"/>
      <c r="C1153" s="5"/>
      <c r="D1153" s="5"/>
      <c r="E1153" s="5"/>
      <c r="F1153" s="5"/>
      <c r="G1153" s="5"/>
      <c r="H1153" s="58"/>
      <c r="I1153" s="60"/>
      <c r="J1153" s="5"/>
      <c r="L1153" s="5"/>
      <c r="M1153" s="5"/>
    </row>
    <row r="1154" spans="2:13" x14ac:dyDescent="0.25">
      <c r="B1154" s="5"/>
      <c r="C1154" s="5"/>
      <c r="D1154" s="5"/>
      <c r="E1154" s="5"/>
      <c r="F1154" s="5"/>
      <c r="G1154" s="5"/>
      <c r="H1154" s="58"/>
      <c r="I1154" s="60"/>
      <c r="J1154" s="5"/>
      <c r="L1154" s="5"/>
      <c r="M1154" s="5"/>
    </row>
    <row r="1155" spans="2:13" x14ac:dyDescent="0.25">
      <c r="B1155" s="5"/>
      <c r="C1155" s="5"/>
      <c r="D1155" s="5"/>
      <c r="E1155" s="5"/>
      <c r="F1155" s="5"/>
      <c r="G1155" s="5"/>
      <c r="H1155" s="58"/>
      <c r="I1155" s="60"/>
      <c r="J1155" s="5"/>
      <c r="L1155" s="5"/>
      <c r="M1155" s="5"/>
    </row>
    <row r="1156" spans="2:13" x14ac:dyDescent="0.25">
      <c r="B1156" s="5"/>
      <c r="C1156" s="5"/>
      <c r="D1156" s="5"/>
      <c r="E1156" s="5"/>
      <c r="F1156" s="5"/>
      <c r="G1156" s="5"/>
      <c r="H1156" s="58"/>
      <c r="I1156" s="60"/>
      <c r="J1156" s="5"/>
      <c r="L1156" s="5"/>
      <c r="M1156" s="5"/>
    </row>
    <row r="1157" spans="2:13" x14ac:dyDescent="0.25">
      <c r="B1157" s="5"/>
      <c r="C1157" s="5"/>
      <c r="D1157" s="5"/>
      <c r="E1157" s="5"/>
      <c r="F1157" s="5"/>
      <c r="G1157" s="5"/>
      <c r="H1157" s="58"/>
      <c r="I1157" s="60"/>
      <c r="J1157" s="5"/>
      <c r="L1157" s="5"/>
      <c r="M1157" s="5"/>
    </row>
    <row r="1158" spans="2:13" x14ac:dyDescent="0.25">
      <c r="B1158" s="5"/>
      <c r="C1158" s="5"/>
      <c r="D1158" s="5"/>
      <c r="E1158" s="5"/>
      <c r="F1158" s="5"/>
      <c r="G1158" s="5"/>
      <c r="H1158" s="58"/>
      <c r="I1158" s="60"/>
      <c r="J1158" s="5"/>
      <c r="L1158" s="5"/>
      <c r="M1158" s="5"/>
    </row>
    <row r="1159" spans="2:13" x14ac:dyDescent="0.25">
      <c r="B1159" s="5"/>
      <c r="C1159" s="5"/>
      <c r="D1159" s="5"/>
      <c r="E1159" s="5"/>
      <c r="F1159" s="5"/>
      <c r="G1159" s="5"/>
      <c r="H1159" s="58"/>
      <c r="I1159" s="60"/>
      <c r="J1159" s="5"/>
      <c r="L1159" s="5"/>
      <c r="M1159" s="5"/>
    </row>
    <row r="1160" spans="2:13" x14ac:dyDescent="0.25">
      <c r="B1160" s="5"/>
      <c r="C1160" s="5"/>
      <c r="D1160" s="5"/>
      <c r="E1160" s="5"/>
      <c r="F1160" s="5"/>
      <c r="G1160" s="5"/>
      <c r="H1160" s="58"/>
      <c r="I1160" s="60"/>
      <c r="J1160" s="5"/>
      <c r="L1160" s="5"/>
      <c r="M1160" s="5"/>
    </row>
    <row r="1161" spans="2:13" x14ac:dyDescent="0.25">
      <c r="B1161" s="5"/>
      <c r="C1161" s="5"/>
      <c r="D1161" s="5"/>
      <c r="E1161" s="5"/>
      <c r="F1161" s="5"/>
      <c r="G1161" s="5"/>
      <c r="H1161" s="58"/>
      <c r="I1161" s="60"/>
      <c r="J1161" s="5"/>
      <c r="L1161" s="5"/>
      <c r="M1161" s="5"/>
    </row>
    <row r="1162" spans="2:13" x14ac:dyDescent="0.25">
      <c r="B1162" s="5"/>
      <c r="C1162" s="5"/>
      <c r="D1162" s="5"/>
      <c r="E1162" s="5"/>
      <c r="F1162" s="5"/>
      <c r="G1162" s="5"/>
      <c r="H1162" s="58"/>
      <c r="I1162" s="60"/>
      <c r="J1162" s="5"/>
      <c r="L1162" s="5"/>
      <c r="M1162" s="5"/>
    </row>
    <row r="1163" spans="2:13" x14ac:dyDescent="0.25">
      <c r="B1163" s="5"/>
      <c r="C1163" s="5"/>
      <c r="D1163" s="5"/>
      <c r="E1163" s="5"/>
      <c r="F1163" s="5"/>
      <c r="G1163" s="5"/>
      <c r="H1163" s="58"/>
      <c r="I1163" s="60"/>
      <c r="J1163" s="5"/>
      <c r="L1163" s="5"/>
      <c r="M1163" s="5"/>
    </row>
    <row r="1164" spans="2:13" x14ac:dyDescent="0.25">
      <c r="B1164" s="5"/>
      <c r="C1164" s="5"/>
      <c r="D1164" s="5"/>
      <c r="E1164" s="5"/>
      <c r="F1164" s="5"/>
      <c r="G1164" s="5"/>
      <c r="H1164" s="58"/>
      <c r="I1164" s="60"/>
      <c r="J1164" s="5"/>
      <c r="L1164" s="5"/>
      <c r="M1164" s="5"/>
    </row>
    <row r="1165" spans="2:13" x14ac:dyDescent="0.25">
      <c r="B1165" s="5"/>
      <c r="C1165" s="5"/>
      <c r="D1165" s="5"/>
      <c r="E1165" s="5"/>
      <c r="F1165" s="5"/>
      <c r="G1165" s="5"/>
      <c r="H1165" s="58"/>
      <c r="I1165" s="60"/>
      <c r="J1165" s="5"/>
      <c r="L1165" s="5"/>
      <c r="M1165" s="5"/>
    </row>
    <row r="1166" spans="2:13" x14ac:dyDescent="0.25">
      <c r="B1166" s="5"/>
      <c r="C1166" s="5"/>
      <c r="D1166" s="5"/>
      <c r="E1166" s="5"/>
      <c r="F1166" s="5"/>
      <c r="G1166" s="5"/>
      <c r="H1166" s="58"/>
      <c r="I1166" s="60"/>
      <c r="J1166" s="5"/>
      <c r="L1166" s="5"/>
      <c r="M1166" s="5"/>
    </row>
    <row r="1167" spans="2:13" x14ac:dyDescent="0.25">
      <c r="B1167" s="5"/>
      <c r="C1167" s="5"/>
      <c r="D1167" s="5"/>
      <c r="E1167" s="5"/>
      <c r="F1167" s="5"/>
      <c r="G1167" s="5"/>
      <c r="H1167" s="58"/>
      <c r="I1167" s="60"/>
      <c r="J1167" s="5"/>
      <c r="L1167" s="5"/>
      <c r="M1167" s="5"/>
    </row>
    <row r="1168" spans="2:13" x14ac:dyDescent="0.25">
      <c r="B1168" s="5"/>
      <c r="C1168" s="5"/>
      <c r="D1168" s="5"/>
      <c r="E1168" s="5"/>
      <c r="F1168" s="5"/>
      <c r="G1168" s="5"/>
      <c r="H1168" s="58"/>
      <c r="I1168" s="60"/>
      <c r="J1168" s="5"/>
      <c r="L1168" s="5"/>
      <c r="M1168" s="5"/>
    </row>
    <row r="1169" spans="2:13" x14ac:dyDescent="0.25">
      <c r="B1169" s="5"/>
      <c r="C1169" s="5"/>
      <c r="D1169" s="5"/>
      <c r="E1169" s="5"/>
      <c r="F1169" s="5"/>
      <c r="G1169" s="5"/>
      <c r="H1169" s="58"/>
      <c r="I1169" s="60"/>
      <c r="J1169" s="5"/>
      <c r="L1169" s="5"/>
      <c r="M1169" s="5"/>
    </row>
    <row r="1170" spans="2:13" x14ac:dyDescent="0.25">
      <c r="B1170" s="5"/>
      <c r="C1170" s="5"/>
      <c r="D1170" s="5"/>
      <c r="E1170" s="5"/>
      <c r="F1170" s="5"/>
      <c r="G1170" s="5"/>
      <c r="H1170" s="58"/>
      <c r="I1170" s="60"/>
      <c r="J1170" s="5"/>
      <c r="L1170" s="5"/>
      <c r="M1170" s="5"/>
    </row>
    <row r="1171" spans="2:13" x14ac:dyDescent="0.25">
      <c r="B1171" s="5"/>
      <c r="C1171" s="5"/>
      <c r="D1171" s="5"/>
      <c r="E1171" s="5"/>
      <c r="F1171" s="5"/>
      <c r="G1171" s="5"/>
      <c r="H1171" s="58"/>
      <c r="I1171" s="60"/>
      <c r="J1171" s="5"/>
      <c r="L1171" s="5"/>
      <c r="M1171" s="5"/>
    </row>
    <row r="1172" spans="2:13" x14ac:dyDescent="0.25">
      <c r="B1172" s="5"/>
      <c r="C1172" s="5"/>
      <c r="D1172" s="5"/>
      <c r="E1172" s="5"/>
      <c r="F1172" s="5"/>
      <c r="G1172" s="5"/>
      <c r="H1172" s="58"/>
      <c r="I1172" s="60"/>
      <c r="J1172" s="5"/>
      <c r="L1172" s="5"/>
      <c r="M1172" s="5"/>
    </row>
    <row r="1173" spans="2:13" x14ac:dyDescent="0.25">
      <c r="B1173" s="5"/>
      <c r="C1173" s="5"/>
      <c r="D1173" s="5"/>
      <c r="E1173" s="5"/>
      <c r="F1173" s="5"/>
      <c r="G1173" s="5"/>
      <c r="H1173" s="58"/>
      <c r="I1173" s="60"/>
      <c r="J1173" s="5"/>
      <c r="L1173" s="5"/>
      <c r="M1173" s="5"/>
    </row>
    <row r="1174" spans="2:13" x14ac:dyDescent="0.25">
      <c r="B1174" s="5"/>
      <c r="C1174" s="5"/>
      <c r="D1174" s="5"/>
      <c r="E1174" s="5"/>
      <c r="F1174" s="5"/>
      <c r="G1174" s="5"/>
      <c r="H1174" s="58"/>
      <c r="I1174" s="60"/>
      <c r="J1174" s="5"/>
      <c r="L1174" s="5"/>
      <c r="M1174" s="5"/>
    </row>
    <row r="1175" spans="2:13" x14ac:dyDescent="0.25">
      <c r="B1175" s="5"/>
      <c r="C1175" s="5"/>
      <c r="D1175" s="5"/>
      <c r="E1175" s="5"/>
      <c r="F1175" s="5"/>
      <c r="G1175" s="5"/>
      <c r="H1175" s="58"/>
      <c r="I1175" s="60"/>
      <c r="J1175" s="5"/>
      <c r="L1175" s="5"/>
      <c r="M1175" s="5"/>
    </row>
    <row r="1176" spans="2:13" x14ac:dyDescent="0.25">
      <c r="B1176" s="5"/>
      <c r="C1176" s="5"/>
      <c r="D1176" s="5"/>
      <c r="E1176" s="5"/>
      <c r="F1176" s="5"/>
      <c r="G1176" s="5"/>
      <c r="H1176" s="58"/>
      <c r="I1176" s="60"/>
      <c r="J1176" s="5"/>
      <c r="L1176" s="5"/>
      <c r="M1176" s="5"/>
    </row>
    <row r="1177" spans="2:13" x14ac:dyDescent="0.25">
      <c r="B1177" s="5"/>
      <c r="C1177" s="5"/>
      <c r="D1177" s="5"/>
      <c r="E1177" s="5"/>
      <c r="F1177" s="5"/>
      <c r="G1177" s="5"/>
      <c r="H1177" s="58"/>
      <c r="I1177" s="60"/>
      <c r="J1177" s="5"/>
      <c r="L1177" s="5"/>
      <c r="M1177" s="5"/>
    </row>
    <row r="1178" spans="2:13" x14ac:dyDescent="0.25">
      <c r="B1178" s="5"/>
      <c r="C1178" s="5"/>
      <c r="D1178" s="5"/>
      <c r="E1178" s="5"/>
      <c r="F1178" s="5"/>
      <c r="G1178" s="5"/>
      <c r="H1178" s="58"/>
      <c r="I1178" s="60"/>
      <c r="J1178" s="5"/>
      <c r="L1178" s="5"/>
      <c r="M1178" s="5"/>
    </row>
    <row r="1179" spans="2:13" x14ac:dyDescent="0.25">
      <c r="B1179" s="5"/>
      <c r="C1179" s="5"/>
      <c r="D1179" s="5"/>
      <c r="E1179" s="5"/>
      <c r="F1179" s="5"/>
      <c r="G1179" s="5"/>
      <c r="H1179" s="58"/>
      <c r="I1179" s="60"/>
      <c r="J1179" s="5"/>
      <c r="L1179" s="5"/>
      <c r="M1179" s="5"/>
    </row>
    <row r="1180" spans="2:13" x14ac:dyDescent="0.25">
      <c r="B1180" s="5"/>
      <c r="C1180" s="5"/>
      <c r="D1180" s="5"/>
      <c r="E1180" s="5"/>
      <c r="F1180" s="5"/>
      <c r="G1180" s="5"/>
      <c r="H1180" s="58"/>
      <c r="I1180" s="60"/>
      <c r="J1180" s="5"/>
      <c r="L1180" s="5"/>
      <c r="M1180" s="5"/>
    </row>
    <row r="1181" spans="2:13" x14ac:dyDescent="0.25">
      <c r="B1181" s="5"/>
      <c r="C1181" s="5"/>
      <c r="D1181" s="5"/>
      <c r="E1181" s="5"/>
      <c r="F1181" s="5"/>
      <c r="G1181" s="5"/>
      <c r="H1181" s="58"/>
      <c r="I1181" s="60"/>
      <c r="J1181" s="5"/>
      <c r="L1181" s="5"/>
      <c r="M1181" s="5"/>
    </row>
    <row r="1182" spans="2:13" x14ac:dyDescent="0.25">
      <c r="B1182" s="5"/>
      <c r="C1182" s="5"/>
      <c r="D1182" s="5"/>
      <c r="E1182" s="5"/>
      <c r="F1182" s="5"/>
      <c r="G1182" s="5"/>
      <c r="H1182" s="58"/>
      <c r="I1182" s="60"/>
      <c r="J1182" s="5"/>
      <c r="L1182" s="5"/>
      <c r="M1182" s="5"/>
    </row>
    <row r="1183" spans="2:13" x14ac:dyDescent="0.25">
      <c r="B1183" s="5"/>
      <c r="C1183" s="5"/>
      <c r="D1183" s="5"/>
      <c r="E1183" s="5"/>
      <c r="F1183" s="5"/>
      <c r="G1183" s="5"/>
      <c r="H1183" s="58"/>
      <c r="I1183" s="60"/>
      <c r="J1183" s="5"/>
      <c r="L1183" s="5"/>
      <c r="M1183" s="5"/>
    </row>
    <row r="1184" spans="2:13" x14ac:dyDescent="0.25">
      <c r="B1184" s="5"/>
      <c r="C1184" s="5"/>
      <c r="D1184" s="5"/>
      <c r="E1184" s="5"/>
      <c r="F1184" s="5"/>
      <c r="G1184" s="5"/>
      <c r="H1184" s="58"/>
      <c r="I1184" s="60"/>
      <c r="J1184" s="5"/>
      <c r="L1184" s="5"/>
      <c r="M1184" s="5"/>
    </row>
    <row r="1185" spans="2:13" x14ac:dyDescent="0.25">
      <c r="B1185" s="5"/>
      <c r="C1185" s="5"/>
      <c r="D1185" s="5"/>
      <c r="E1185" s="5"/>
      <c r="F1185" s="5"/>
      <c r="G1185" s="5"/>
      <c r="H1185" s="58"/>
      <c r="I1185" s="60"/>
      <c r="J1185" s="5"/>
      <c r="L1185" s="5"/>
      <c r="M1185" s="5"/>
    </row>
    <row r="1186" spans="2:13" x14ac:dyDescent="0.25">
      <c r="B1186" s="5"/>
      <c r="C1186" s="5"/>
      <c r="D1186" s="5"/>
      <c r="E1186" s="5"/>
      <c r="F1186" s="5"/>
      <c r="G1186" s="5"/>
      <c r="H1186" s="58"/>
      <c r="I1186" s="60"/>
      <c r="J1186" s="5"/>
      <c r="L1186" s="5"/>
      <c r="M1186" s="5"/>
    </row>
    <row r="1187" spans="2:13" x14ac:dyDescent="0.25">
      <c r="B1187" s="5"/>
      <c r="C1187" s="5"/>
      <c r="D1187" s="5"/>
      <c r="E1187" s="5"/>
      <c r="F1187" s="5"/>
      <c r="G1187" s="5"/>
      <c r="H1187" s="58"/>
      <c r="I1187" s="60"/>
      <c r="J1187" s="5"/>
      <c r="L1187" s="5"/>
      <c r="M1187" s="5"/>
    </row>
    <row r="1188" spans="2:13" x14ac:dyDescent="0.25">
      <c r="B1188" s="5"/>
      <c r="C1188" s="5"/>
      <c r="D1188" s="5"/>
      <c r="E1188" s="5"/>
      <c r="F1188" s="5"/>
      <c r="G1188" s="5"/>
      <c r="H1188" s="58"/>
      <c r="I1188" s="60"/>
      <c r="J1188" s="5"/>
      <c r="L1188" s="5"/>
      <c r="M1188" s="5"/>
    </row>
    <row r="1189" spans="2:13" x14ac:dyDescent="0.25">
      <c r="B1189" s="5"/>
      <c r="C1189" s="5"/>
      <c r="D1189" s="5"/>
      <c r="E1189" s="5"/>
      <c r="F1189" s="5"/>
      <c r="G1189" s="5"/>
      <c r="H1189" s="58"/>
      <c r="I1189" s="60"/>
      <c r="J1189" s="5"/>
      <c r="L1189" s="5"/>
      <c r="M1189" s="5"/>
    </row>
    <row r="1190" spans="2:13" x14ac:dyDescent="0.25">
      <c r="B1190" s="5"/>
      <c r="C1190" s="5"/>
      <c r="D1190" s="5"/>
      <c r="E1190" s="5"/>
      <c r="F1190" s="5"/>
      <c r="G1190" s="5"/>
      <c r="H1190" s="58"/>
      <c r="I1190" s="60"/>
      <c r="J1190" s="5"/>
      <c r="L1190" s="5"/>
      <c r="M1190" s="5"/>
    </row>
    <row r="1191" spans="2:13" x14ac:dyDescent="0.25">
      <c r="B1191" s="5"/>
      <c r="C1191" s="5"/>
      <c r="D1191" s="5"/>
      <c r="E1191" s="5"/>
      <c r="F1191" s="5"/>
      <c r="G1191" s="5"/>
      <c r="H1191" s="58"/>
      <c r="I1191" s="60"/>
      <c r="J1191" s="5"/>
      <c r="L1191" s="5"/>
      <c r="M1191" s="5"/>
    </row>
    <row r="1192" spans="2:13" x14ac:dyDescent="0.25">
      <c r="B1192" s="5"/>
      <c r="C1192" s="5"/>
      <c r="D1192" s="5"/>
      <c r="E1192" s="5"/>
      <c r="F1192" s="5"/>
      <c r="G1192" s="5"/>
      <c r="H1192" s="58"/>
      <c r="I1192" s="60"/>
      <c r="J1192" s="5"/>
      <c r="L1192" s="5"/>
      <c r="M1192" s="5"/>
    </row>
    <row r="1193" spans="2:13" x14ac:dyDescent="0.25">
      <c r="B1193" s="5"/>
      <c r="C1193" s="5"/>
      <c r="D1193" s="5"/>
      <c r="E1193" s="5"/>
      <c r="F1193" s="5"/>
      <c r="G1193" s="5"/>
      <c r="H1193" s="58"/>
      <c r="I1193" s="60"/>
      <c r="J1193" s="5"/>
      <c r="L1193" s="5"/>
      <c r="M1193" s="5"/>
    </row>
    <row r="1194" spans="2:13" x14ac:dyDescent="0.25">
      <c r="B1194" s="5"/>
      <c r="C1194" s="5"/>
      <c r="D1194" s="5"/>
      <c r="E1194" s="5"/>
      <c r="F1194" s="5"/>
      <c r="G1194" s="5"/>
      <c r="H1194" s="58"/>
      <c r="I1194" s="60"/>
      <c r="J1194" s="5"/>
      <c r="L1194" s="5"/>
      <c r="M1194" s="5"/>
    </row>
    <row r="1195" spans="2:13" x14ac:dyDescent="0.25">
      <c r="B1195" s="5"/>
      <c r="C1195" s="5"/>
      <c r="D1195" s="5"/>
      <c r="E1195" s="5"/>
      <c r="F1195" s="5"/>
      <c r="G1195" s="5"/>
      <c r="H1195" s="58"/>
      <c r="I1195" s="60"/>
      <c r="J1195" s="5"/>
      <c r="L1195" s="5"/>
      <c r="M1195" s="5"/>
    </row>
    <row r="1196" spans="2:13" x14ac:dyDescent="0.25">
      <c r="B1196" s="5"/>
      <c r="C1196" s="5"/>
      <c r="D1196" s="5"/>
      <c r="E1196" s="5"/>
      <c r="F1196" s="5"/>
      <c r="G1196" s="5"/>
      <c r="H1196" s="58"/>
      <c r="I1196" s="60"/>
      <c r="J1196" s="5"/>
      <c r="L1196" s="5"/>
      <c r="M1196" s="5"/>
    </row>
    <row r="1197" spans="2:13" x14ac:dyDescent="0.25">
      <c r="B1197" s="5"/>
      <c r="C1197" s="5"/>
      <c r="D1197" s="5"/>
      <c r="E1197" s="5"/>
      <c r="F1197" s="5"/>
      <c r="G1197" s="5"/>
      <c r="H1197" s="58"/>
      <c r="I1197" s="60"/>
      <c r="J1197" s="5"/>
      <c r="L1197" s="5"/>
      <c r="M1197" s="5"/>
    </row>
    <row r="1198" spans="2:13" x14ac:dyDescent="0.25">
      <c r="B1198" s="5"/>
      <c r="C1198" s="5"/>
      <c r="D1198" s="5"/>
      <c r="E1198" s="5"/>
      <c r="F1198" s="5"/>
      <c r="G1198" s="5"/>
      <c r="H1198" s="58"/>
      <c r="I1198" s="60"/>
      <c r="J1198" s="5"/>
      <c r="L1198" s="5"/>
      <c r="M1198" s="5"/>
    </row>
    <row r="1199" spans="2:13" x14ac:dyDescent="0.25">
      <c r="B1199" s="5"/>
      <c r="C1199" s="5"/>
      <c r="D1199" s="5"/>
      <c r="E1199" s="5"/>
      <c r="F1199" s="5"/>
      <c r="G1199" s="5"/>
      <c r="H1199" s="58"/>
      <c r="I1199" s="60"/>
      <c r="J1199" s="5"/>
      <c r="L1199" s="5"/>
      <c r="M1199" s="5"/>
    </row>
    <row r="1200" spans="2:13" x14ac:dyDescent="0.25">
      <c r="B1200" s="5"/>
      <c r="C1200" s="5"/>
      <c r="D1200" s="5"/>
      <c r="E1200" s="5"/>
      <c r="F1200" s="5"/>
      <c r="G1200" s="5"/>
      <c r="H1200" s="58"/>
      <c r="I1200" s="60"/>
      <c r="J1200" s="5"/>
      <c r="L1200" s="5"/>
      <c r="M1200" s="5"/>
    </row>
    <row r="1201" spans="2:13" x14ac:dyDescent="0.25">
      <c r="B1201" s="5"/>
      <c r="C1201" s="5"/>
      <c r="D1201" s="5"/>
      <c r="E1201" s="5"/>
      <c r="F1201" s="5"/>
      <c r="G1201" s="5"/>
      <c r="H1201" s="58"/>
      <c r="I1201" s="60"/>
      <c r="J1201" s="5"/>
      <c r="L1201" s="5"/>
      <c r="M1201" s="5"/>
    </row>
    <row r="1202" spans="2:13" x14ac:dyDescent="0.25">
      <c r="B1202" s="5"/>
      <c r="C1202" s="5"/>
      <c r="D1202" s="5"/>
      <c r="E1202" s="5"/>
      <c r="F1202" s="5"/>
      <c r="G1202" s="5"/>
      <c r="H1202" s="58"/>
      <c r="I1202" s="60"/>
      <c r="J1202" s="5"/>
      <c r="L1202" s="5"/>
      <c r="M1202" s="5"/>
    </row>
    <row r="1203" spans="2:13" x14ac:dyDescent="0.25">
      <c r="B1203" s="5"/>
      <c r="C1203" s="5"/>
      <c r="D1203" s="5"/>
      <c r="E1203" s="5"/>
      <c r="F1203" s="5"/>
      <c r="G1203" s="5"/>
      <c r="H1203" s="58"/>
      <c r="I1203" s="60"/>
      <c r="J1203" s="5"/>
      <c r="L1203" s="5"/>
      <c r="M1203" s="5"/>
    </row>
    <row r="1204" spans="2:13" x14ac:dyDescent="0.25">
      <c r="B1204" s="5"/>
      <c r="C1204" s="5"/>
      <c r="D1204" s="5"/>
      <c r="E1204" s="5"/>
      <c r="F1204" s="5"/>
      <c r="G1204" s="5"/>
      <c r="H1204" s="58"/>
      <c r="I1204" s="60"/>
      <c r="J1204" s="5"/>
      <c r="L1204" s="5"/>
      <c r="M1204" s="5"/>
    </row>
    <row r="1205" spans="2:13" x14ac:dyDescent="0.25">
      <c r="B1205" s="5"/>
      <c r="C1205" s="5"/>
      <c r="D1205" s="5"/>
      <c r="E1205" s="5"/>
      <c r="F1205" s="5"/>
      <c r="G1205" s="5"/>
      <c r="H1205" s="58"/>
      <c r="I1205" s="60"/>
      <c r="J1205" s="5"/>
      <c r="L1205" s="5"/>
      <c r="M1205" s="5"/>
    </row>
    <row r="1206" spans="2:13" x14ac:dyDescent="0.25">
      <c r="B1206" s="5"/>
      <c r="C1206" s="5"/>
      <c r="D1206" s="5"/>
      <c r="E1206" s="5"/>
      <c r="F1206" s="5"/>
      <c r="G1206" s="5"/>
      <c r="H1206" s="58"/>
      <c r="I1206" s="60"/>
      <c r="J1206" s="5"/>
      <c r="L1206" s="5"/>
      <c r="M1206" s="5"/>
    </row>
    <row r="1207" spans="2:13" x14ac:dyDescent="0.25">
      <c r="B1207" s="5"/>
      <c r="C1207" s="5"/>
      <c r="D1207" s="5"/>
      <c r="E1207" s="5"/>
      <c r="F1207" s="5"/>
      <c r="G1207" s="5"/>
      <c r="H1207" s="58"/>
      <c r="I1207" s="60"/>
      <c r="J1207" s="5"/>
      <c r="L1207" s="5"/>
      <c r="M1207" s="5"/>
    </row>
    <row r="1208" spans="2:13" x14ac:dyDescent="0.25">
      <c r="B1208" s="5"/>
      <c r="C1208" s="5"/>
      <c r="D1208" s="5"/>
      <c r="E1208" s="5"/>
      <c r="F1208" s="5"/>
      <c r="G1208" s="5"/>
      <c r="H1208" s="58"/>
      <c r="I1208" s="60"/>
      <c r="J1208" s="5"/>
      <c r="L1208" s="5"/>
      <c r="M1208" s="5"/>
    </row>
    <row r="1209" spans="2:13" x14ac:dyDescent="0.25">
      <c r="B1209" s="5"/>
      <c r="C1209" s="5"/>
      <c r="D1209" s="5"/>
      <c r="E1209" s="5"/>
      <c r="F1209" s="5"/>
      <c r="G1209" s="5"/>
      <c r="H1209" s="58"/>
      <c r="I1209" s="60"/>
      <c r="J1209" s="5"/>
      <c r="L1209" s="5"/>
      <c r="M1209" s="5"/>
    </row>
    <row r="1210" spans="2:13" x14ac:dyDescent="0.25">
      <c r="B1210" s="5"/>
      <c r="C1210" s="5"/>
      <c r="D1210" s="5"/>
      <c r="E1210" s="5"/>
      <c r="F1210" s="5"/>
      <c r="G1210" s="5"/>
      <c r="H1210" s="58"/>
      <c r="I1210" s="60"/>
      <c r="J1210" s="5"/>
      <c r="L1210" s="5"/>
      <c r="M1210" s="5"/>
    </row>
    <row r="1211" spans="2:13" x14ac:dyDescent="0.25">
      <c r="B1211" s="5"/>
      <c r="C1211" s="5"/>
      <c r="D1211" s="5"/>
      <c r="E1211" s="5"/>
      <c r="F1211" s="5"/>
      <c r="G1211" s="5"/>
      <c r="H1211" s="58"/>
      <c r="I1211" s="60"/>
      <c r="J1211" s="5"/>
      <c r="L1211" s="5"/>
      <c r="M1211" s="5"/>
    </row>
    <row r="1212" spans="2:13" x14ac:dyDescent="0.25">
      <c r="B1212" s="5"/>
      <c r="C1212" s="5"/>
      <c r="D1212" s="5"/>
      <c r="E1212" s="5"/>
      <c r="F1212" s="5"/>
      <c r="G1212" s="5"/>
      <c r="H1212" s="58"/>
      <c r="I1212" s="60"/>
      <c r="J1212" s="5"/>
      <c r="L1212" s="5"/>
      <c r="M1212" s="5"/>
    </row>
    <row r="1213" spans="2:13" x14ac:dyDescent="0.25">
      <c r="B1213" s="5"/>
      <c r="C1213" s="5"/>
      <c r="D1213" s="5"/>
      <c r="E1213" s="5"/>
      <c r="F1213" s="5"/>
      <c r="G1213" s="5"/>
      <c r="H1213" s="58"/>
      <c r="I1213" s="60"/>
      <c r="J1213" s="5"/>
      <c r="L1213" s="5"/>
      <c r="M1213" s="5"/>
    </row>
    <row r="1214" spans="2:13" x14ac:dyDescent="0.25">
      <c r="B1214" s="5"/>
      <c r="C1214" s="5"/>
      <c r="D1214" s="5"/>
      <c r="E1214" s="5"/>
      <c r="F1214" s="5"/>
      <c r="G1214" s="5"/>
      <c r="H1214" s="58"/>
      <c r="I1214" s="60"/>
      <c r="J1214" s="5"/>
      <c r="L1214" s="5"/>
      <c r="M1214" s="5"/>
    </row>
    <row r="1215" spans="2:13" x14ac:dyDescent="0.25">
      <c r="B1215" s="5"/>
      <c r="C1215" s="5"/>
      <c r="D1215" s="5"/>
      <c r="E1215" s="5"/>
      <c r="F1215" s="5"/>
      <c r="G1215" s="5"/>
      <c r="H1215" s="58"/>
      <c r="I1215" s="60"/>
      <c r="J1215" s="5"/>
      <c r="L1215" s="5"/>
      <c r="M1215" s="5"/>
    </row>
    <row r="1216" spans="2:13" x14ac:dyDescent="0.25">
      <c r="B1216" s="5"/>
      <c r="C1216" s="5"/>
      <c r="D1216" s="5"/>
      <c r="E1216" s="5"/>
      <c r="F1216" s="5"/>
      <c r="G1216" s="5"/>
      <c r="H1216" s="58"/>
      <c r="I1216" s="60"/>
      <c r="J1216" s="5"/>
      <c r="L1216" s="5"/>
      <c r="M1216" s="5"/>
    </row>
    <row r="1217" spans="2:13" x14ac:dyDescent="0.25">
      <c r="B1217" s="5"/>
      <c r="C1217" s="5"/>
      <c r="D1217" s="5"/>
      <c r="E1217" s="5"/>
      <c r="F1217" s="5"/>
      <c r="G1217" s="5"/>
      <c r="H1217" s="58"/>
      <c r="I1217" s="60"/>
      <c r="J1217" s="5"/>
      <c r="L1217" s="5"/>
      <c r="M1217" s="5"/>
    </row>
    <row r="1218" spans="2:13" x14ac:dyDescent="0.25">
      <c r="B1218" s="5"/>
      <c r="C1218" s="5"/>
      <c r="D1218" s="5"/>
      <c r="E1218" s="5"/>
      <c r="F1218" s="5"/>
      <c r="G1218" s="5"/>
      <c r="H1218" s="58"/>
      <c r="I1218" s="60"/>
      <c r="J1218" s="5"/>
      <c r="L1218" s="5"/>
      <c r="M1218" s="5"/>
    </row>
    <row r="1219" spans="2:13" x14ac:dyDescent="0.25">
      <c r="B1219" s="5"/>
      <c r="C1219" s="5"/>
      <c r="D1219" s="5"/>
      <c r="E1219" s="5"/>
      <c r="F1219" s="5"/>
      <c r="G1219" s="5"/>
      <c r="H1219" s="58"/>
      <c r="I1219" s="60"/>
      <c r="J1219" s="5"/>
      <c r="L1219" s="5"/>
      <c r="M1219" s="5"/>
    </row>
    <row r="1220" spans="2:13" x14ac:dyDescent="0.25">
      <c r="B1220" s="5"/>
      <c r="C1220" s="5"/>
      <c r="D1220" s="5"/>
      <c r="E1220" s="5"/>
      <c r="F1220" s="5"/>
      <c r="G1220" s="5"/>
      <c r="H1220" s="58"/>
      <c r="I1220" s="60"/>
      <c r="J1220" s="5"/>
      <c r="L1220" s="5"/>
      <c r="M1220" s="5"/>
    </row>
    <row r="1221" spans="2:13" x14ac:dyDescent="0.25">
      <c r="B1221" s="5"/>
      <c r="C1221" s="5"/>
      <c r="D1221" s="5"/>
      <c r="E1221" s="5"/>
      <c r="F1221" s="5"/>
      <c r="G1221" s="5"/>
      <c r="H1221" s="58"/>
      <c r="I1221" s="60"/>
      <c r="J1221" s="5"/>
      <c r="L1221" s="5"/>
      <c r="M1221" s="5"/>
    </row>
    <row r="1222" spans="2:13" x14ac:dyDescent="0.25">
      <c r="B1222" s="5"/>
      <c r="C1222" s="5"/>
      <c r="D1222" s="5"/>
      <c r="E1222" s="5"/>
      <c r="F1222" s="5"/>
      <c r="G1222" s="5"/>
      <c r="H1222" s="58"/>
      <c r="I1222" s="60"/>
      <c r="J1222" s="5"/>
      <c r="L1222" s="5"/>
      <c r="M1222" s="5"/>
    </row>
    <row r="1223" spans="2:13" x14ac:dyDescent="0.25">
      <c r="B1223" s="5"/>
      <c r="C1223" s="5"/>
      <c r="D1223" s="5"/>
      <c r="E1223" s="5"/>
      <c r="F1223" s="5"/>
      <c r="G1223" s="5"/>
      <c r="H1223" s="58"/>
      <c r="I1223" s="60"/>
      <c r="J1223" s="5"/>
      <c r="L1223" s="5"/>
      <c r="M1223" s="5"/>
    </row>
    <row r="1224" spans="2:13" x14ac:dyDescent="0.25">
      <c r="B1224" s="5"/>
      <c r="C1224" s="5"/>
      <c r="D1224" s="5"/>
      <c r="E1224" s="5"/>
      <c r="F1224" s="5"/>
      <c r="G1224" s="5"/>
      <c r="H1224" s="58"/>
      <c r="I1224" s="60"/>
      <c r="J1224" s="5"/>
      <c r="L1224" s="5"/>
      <c r="M1224" s="5"/>
    </row>
    <row r="1225" spans="2:13" x14ac:dyDescent="0.25">
      <c r="B1225" s="5"/>
      <c r="C1225" s="5"/>
      <c r="D1225" s="5"/>
      <c r="E1225" s="5"/>
      <c r="F1225" s="5"/>
      <c r="G1225" s="5"/>
      <c r="H1225" s="58"/>
      <c r="I1225" s="60"/>
      <c r="J1225" s="5"/>
      <c r="L1225" s="5"/>
      <c r="M1225" s="5"/>
    </row>
    <row r="1226" spans="2:13" x14ac:dyDescent="0.25">
      <c r="B1226" s="5"/>
      <c r="C1226" s="5"/>
      <c r="D1226" s="5"/>
      <c r="E1226" s="5"/>
      <c r="F1226" s="5"/>
      <c r="G1226" s="5"/>
      <c r="H1226" s="58"/>
      <c r="I1226" s="60"/>
      <c r="J1226" s="5"/>
      <c r="L1226" s="5"/>
      <c r="M1226" s="5"/>
    </row>
    <row r="1227" spans="2:13" x14ac:dyDescent="0.25">
      <c r="B1227" s="5"/>
      <c r="C1227" s="5"/>
      <c r="D1227" s="5"/>
      <c r="E1227" s="5"/>
      <c r="F1227" s="5"/>
      <c r="G1227" s="5"/>
      <c r="H1227" s="58"/>
      <c r="I1227" s="60"/>
      <c r="J1227" s="5"/>
      <c r="L1227" s="5"/>
      <c r="M1227" s="5"/>
    </row>
    <row r="1228" spans="2:13" x14ac:dyDescent="0.25">
      <c r="B1228" s="5"/>
      <c r="C1228" s="5"/>
      <c r="D1228" s="5"/>
      <c r="E1228" s="5"/>
      <c r="F1228" s="5"/>
      <c r="G1228" s="5"/>
      <c r="H1228" s="58"/>
      <c r="I1228" s="60"/>
      <c r="J1228" s="5"/>
      <c r="L1228" s="5"/>
      <c r="M1228" s="5"/>
    </row>
    <row r="1229" spans="2:13" x14ac:dyDescent="0.25">
      <c r="B1229" s="5"/>
      <c r="C1229" s="5"/>
      <c r="D1229" s="5"/>
      <c r="E1229" s="5"/>
      <c r="F1229" s="5"/>
      <c r="G1229" s="5"/>
      <c r="H1229" s="58"/>
      <c r="I1229" s="60"/>
      <c r="J1229" s="5"/>
      <c r="L1229" s="5"/>
      <c r="M1229" s="5"/>
    </row>
    <row r="1230" spans="2:13" x14ac:dyDescent="0.25">
      <c r="B1230" s="5"/>
      <c r="C1230" s="5"/>
      <c r="D1230" s="5"/>
      <c r="E1230" s="5"/>
      <c r="F1230" s="5"/>
      <c r="G1230" s="5"/>
      <c r="H1230" s="58"/>
      <c r="I1230" s="60"/>
      <c r="J1230" s="5"/>
      <c r="L1230" s="5"/>
      <c r="M1230" s="5"/>
    </row>
    <row r="1231" spans="2:13" x14ac:dyDescent="0.25">
      <c r="B1231" s="5"/>
      <c r="C1231" s="5"/>
      <c r="D1231" s="5"/>
      <c r="E1231" s="5"/>
      <c r="F1231" s="5"/>
      <c r="G1231" s="5"/>
      <c r="H1231" s="58"/>
      <c r="I1231" s="60"/>
      <c r="J1231" s="5"/>
      <c r="L1231" s="5"/>
      <c r="M1231" s="5"/>
    </row>
    <row r="1232" spans="2:13" x14ac:dyDescent="0.25">
      <c r="B1232" s="5"/>
      <c r="C1232" s="5"/>
      <c r="D1232" s="5"/>
      <c r="E1232" s="5"/>
      <c r="F1232" s="5"/>
      <c r="G1232" s="5"/>
      <c r="H1232" s="58"/>
      <c r="I1232" s="60"/>
      <c r="J1232" s="5"/>
      <c r="L1232" s="5"/>
      <c r="M1232" s="5"/>
    </row>
    <row r="1233" spans="2:13" x14ac:dyDescent="0.25">
      <c r="B1233" s="5"/>
      <c r="C1233" s="5"/>
      <c r="D1233" s="5"/>
      <c r="E1233" s="5"/>
      <c r="F1233" s="5"/>
      <c r="G1233" s="5"/>
      <c r="H1233" s="58"/>
      <c r="I1233" s="60"/>
      <c r="J1233" s="5"/>
      <c r="L1233" s="5"/>
      <c r="M1233" s="5"/>
    </row>
    <row r="1234" spans="2:13" x14ac:dyDescent="0.25">
      <c r="B1234" s="5"/>
      <c r="C1234" s="5"/>
      <c r="D1234" s="5"/>
      <c r="E1234" s="5"/>
      <c r="F1234" s="5"/>
      <c r="G1234" s="5"/>
      <c r="H1234" s="58"/>
      <c r="I1234" s="60"/>
      <c r="J1234" s="5"/>
      <c r="L1234" s="5"/>
      <c r="M1234" s="5"/>
    </row>
    <row r="1235" spans="2:13" x14ac:dyDescent="0.25">
      <c r="B1235" s="5"/>
      <c r="C1235" s="5"/>
      <c r="D1235" s="5"/>
      <c r="E1235" s="5"/>
      <c r="F1235" s="5"/>
      <c r="G1235" s="5"/>
      <c r="H1235" s="58"/>
      <c r="I1235" s="60"/>
      <c r="J1235" s="5"/>
      <c r="L1235" s="5"/>
      <c r="M1235" s="5"/>
    </row>
    <row r="1236" spans="2:13" x14ac:dyDescent="0.25">
      <c r="B1236" s="5"/>
      <c r="C1236" s="5"/>
      <c r="D1236" s="5"/>
      <c r="E1236" s="5"/>
      <c r="F1236" s="5"/>
      <c r="G1236" s="5"/>
      <c r="H1236" s="58"/>
      <c r="I1236" s="60"/>
      <c r="J1236" s="5"/>
      <c r="L1236" s="5"/>
      <c r="M1236" s="5"/>
    </row>
    <row r="1237" spans="2:13" x14ac:dyDescent="0.25">
      <c r="B1237" s="5"/>
      <c r="C1237" s="5"/>
      <c r="D1237" s="5"/>
      <c r="E1237" s="5"/>
      <c r="F1237" s="5"/>
      <c r="G1237" s="5"/>
      <c r="H1237" s="58"/>
      <c r="I1237" s="60"/>
      <c r="J1237" s="5"/>
      <c r="L1237" s="5"/>
      <c r="M1237" s="5"/>
    </row>
    <row r="1238" spans="2:13" x14ac:dyDescent="0.25">
      <c r="B1238" s="5"/>
      <c r="C1238" s="5"/>
      <c r="D1238" s="5"/>
      <c r="E1238" s="5"/>
      <c r="F1238" s="5"/>
      <c r="G1238" s="5"/>
      <c r="H1238" s="58"/>
      <c r="I1238" s="60"/>
      <c r="J1238" s="5"/>
      <c r="L1238" s="5"/>
      <c r="M1238" s="5"/>
    </row>
    <row r="1239" spans="2:13" x14ac:dyDescent="0.25">
      <c r="B1239" s="5"/>
      <c r="C1239" s="5"/>
      <c r="D1239" s="5"/>
      <c r="E1239" s="5"/>
      <c r="F1239" s="5"/>
      <c r="G1239" s="5"/>
      <c r="H1239" s="58"/>
      <c r="I1239" s="60"/>
      <c r="J1239" s="5"/>
      <c r="L1239" s="5"/>
      <c r="M1239" s="5"/>
    </row>
    <row r="1240" spans="2:13" x14ac:dyDescent="0.25">
      <c r="B1240" s="5"/>
      <c r="C1240" s="5"/>
      <c r="D1240" s="5"/>
      <c r="E1240" s="5"/>
      <c r="F1240" s="5"/>
      <c r="G1240" s="5"/>
      <c r="H1240" s="58"/>
      <c r="I1240" s="60"/>
      <c r="J1240" s="5"/>
      <c r="L1240" s="5"/>
      <c r="M1240" s="5"/>
    </row>
    <row r="1241" spans="2:13" x14ac:dyDescent="0.25">
      <c r="B1241" s="5"/>
      <c r="C1241" s="5"/>
      <c r="D1241" s="5"/>
      <c r="E1241" s="5"/>
      <c r="F1241" s="5"/>
      <c r="G1241" s="5"/>
      <c r="H1241" s="58"/>
      <c r="I1241" s="60"/>
      <c r="J1241" s="5"/>
      <c r="L1241" s="5"/>
      <c r="M1241" s="5"/>
    </row>
    <row r="1242" spans="2:13" x14ac:dyDescent="0.25">
      <c r="B1242" s="5"/>
      <c r="C1242" s="5"/>
      <c r="D1242" s="5"/>
      <c r="E1242" s="5"/>
      <c r="F1242" s="5"/>
      <c r="G1242" s="5"/>
      <c r="H1242" s="58"/>
      <c r="I1242" s="60"/>
      <c r="J1242" s="5"/>
      <c r="L1242" s="5"/>
      <c r="M1242" s="5"/>
    </row>
    <row r="1243" spans="2:13" x14ac:dyDescent="0.25">
      <c r="B1243" s="5"/>
      <c r="C1243" s="5"/>
      <c r="D1243" s="5"/>
      <c r="E1243" s="5"/>
      <c r="F1243" s="5"/>
      <c r="G1243" s="5"/>
      <c r="H1243" s="58"/>
      <c r="I1243" s="60"/>
      <c r="J1243" s="5"/>
      <c r="L1243" s="5"/>
      <c r="M1243" s="5"/>
    </row>
    <row r="1244" spans="2:13" x14ac:dyDescent="0.25">
      <c r="B1244" s="5"/>
      <c r="C1244" s="5"/>
      <c r="D1244" s="5"/>
      <c r="E1244" s="5"/>
      <c r="F1244" s="5"/>
      <c r="G1244" s="5"/>
      <c r="H1244" s="58"/>
      <c r="I1244" s="60"/>
      <c r="J1244" s="5"/>
      <c r="L1244" s="5"/>
      <c r="M1244" s="5"/>
    </row>
    <row r="1245" spans="2:13" x14ac:dyDescent="0.25">
      <c r="B1245" s="5"/>
      <c r="C1245" s="5"/>
      <c r="D1245" s="5"/>
      <c r="E1245" s="5"/>
      <c r="F1245" s="5"/>
      <c r="G1245" s="5"/>
      <c r="H1245" s="58"/>
      <c r="I1245" s="60"/>
      <c r="J1245" s="5"/>
      <c r="L1245" s="5"/>
      <c r="M1245" s="5"/>
    </row>
    <row r="1246" spans="2:13" x14ac:dyDescent="0.25">
      <c r="B1246" s="5"/>
      <c r="C1246" s="5"/>
      <c r="D1246" s="5"/>
      <c r="E1246" s="5"/>
      <c r="F1246" s="5"/>
      <c r="G1246" s="5"/>
      <c r="H1246" s="58"/>
      <c r="I1246" s="60"/>
      <c r="J1246" s="5"/>
      <c r="L1246" s="5"/>
      <c r="M1246" s="5"/>
    </row>
    <row r="1247" spans="2:13" x14ac:dyDescent="0.25">
      <c r="B1247" s="5"/>
      <c r="C1247" s="5"/>
      <c r="D1247" s="5"/>
      <c r="E1247" s="5"/>
      <c r="F1247" s="5"/>
      <c r="G1247" s="5"/>
      <c r="H1247" s="58"/>
      <c r="I1247" s="60"/>
      <c r="J1247" s="5"/>
      <c r="L1247" s="5"/>
      <c r="M1247" s="5"/>
    </row>
    <row r="1248" spans="2:13" x14ac:dyDescent="0.25">
      <c r="B1248" s="5"/>
      <c r="C1248" s="5"/>
      <c r="D1248" s="5"/>
      <c r="E1248" s="5"/>
      <c r="F1248" s="5"/>
      <c r="G1248" s="5"/>
      <c r="H1248" s="58"/>
      <c r="I1248" s="60"/>
      <c r="J1248" s="5"/>
      <c r="L1248" s="5"/>
      <c r="M1248" s="5"/>
    </row>
    <row r="1249" spans="2:13" x14ac:dyDescent="0.25">
      <c r="B1249" s="5"/>
      <c r="C1249" s="5"/>
      <c r="D1249" s="5"/>
      <c r="E1249" s="5"/>
      <c r="F1249" s="5"/>
      <c r="G1249" s="5"/>
      <c r="H1249" s="58"/>
      <c r="I1249" s="60"/>
      <c r="J1249" s="5"/>
      <c r="L1249" s="5"/>
      <c r="M1249" s="5"/>
    </row>
    <row r="1250" spans="2:13" x14ac:dyDescent="0.25">
      <c r="B1250" s="5"/>
      <c r="C1250" s="5"/>
      <c r="D1250" s="5"/>
      <c r="E1250" s="5"/>
      <c r="F1250" s="5"/>
      <c r="G1250" s="5"/>
      <c r="H1250" s="58"/>
      <c r="I1250" s="60"/>
      <c r="J1250" s="5"/>
      <c r="L1250" s="5"/>
      <c r="M1250" s="5"/>
    </row>
    <row r="1251" spans="2:13" x14ac:dyDescent="0.25">
      <c r="B1251" s="5"/>
      <c r="C1251" s="5"/>
      <c r="D1251" s="5"/>
      <c r="E1251" s="5"/>
      <c r="F1251" s="5"/>
      <c r="G1251" s="5"/>
      <c r="H1251" s="58"/>
      <c r="I1251" s="60"/>
      <c r="J1251" s="5"/>
      <c r="L1251" s="5"/>
      <c r="M1251" s="5"/>
    </row>
    <row r="1252" spans="2:13" x14ac:dyDescent="0.25">
      <c r="B1252" s="5"/>
      <c r="C1252" s="5"/>
      <c r="D1252" s="5"/>
      <c r="E1252" s="5"/>
      <c r="F1252" s="5"/>
      <c r="G1252" s="5"/>
      <c r="H1252" s="58"/>
      <c r="I1252" s="60"/>
      <c r="J1252" s="5"/>
      <c r="L1252" s="5"/>
      <c r="M1252" s="5"/>
    </row>
    <row r="1253" spans="2:13" x14ac:dyDescent="0.25">
      <c r="B1253" s="5"/>
      <c r="C1253" s="5"/>
      <c r="D1253" s="5"/>
      <c r="E1253" s="5"/>
      <c r="F1253" s="5"/>
      <c r="G1253" s="5"/>
      <c r="H1253" s="58"/>
      <c r="I1253" s="60"/>
      <c r="J1253" s="5"/>
      <c r="L1253" s="5"/>
      <c r="M1253" s="5"/>
    </row>
    <row r="1254" spans="2:13" x14ac:dyDescent="0.25">
      <c r="B1254" s="5"/>
      <c r="C1254" s="5"/>
      <c r="D1254" s="5"/>
      <c r="E1254" s="5"/>
      <c r="F1254" s="5"/>
      <c r="G1254" s="5"/>
      <c r="H1254" s="58"/>
      <c r="I1254" s="60"/>
      <c r="J1254" s="5"/>
      <c r="L1254" s="5"/>
      <c r="M1254" s="5"/>
    </row>
    <row r="1255" spans="2:13" x14ac:dyDescent="0.25">
      <c r="B1255" s="5"/>
      <c r="C1255" s="5"/>
      <c r="D1255" s="5"/>
      <c r="E1255" s="5"/>
      <c r="F1255" s="5"/>
      <c r="G1255" s="5"/>
      <c r="H1255" s="58"/>
      <c r="I1255" s="60"/>
      <c r="J1255" s="5"/>
      <c r="L1255" s="5"/>
      <c r="M1255" s="5"/>
    </row>
    <row r="1256" spans="2:13" x14ac:dyDescent="0.25">
      <c r="B1256" s="5"/>
      <c r="C1256" s="5"/>
      <c r="D1256" s="5"/>
      <c r="E1256" s="5"/>
      <c r="F1256" s="5"/>
      <c r="G1256" s="5"/>
      <c r="H1256" s="58"/>
      <c r="I1256" s="60"/>
      <c r="J1256" s="5"/>
      <c r="L1256" s="5"/>
      <c r="M1256" s="5"/>
    </row>
    <row r="1257" spans="2:13" x14ac:dyDescent="0.25">
      <c r="B1257" s="5"/>
      <c r="C1257" s="5"/>
      <c r="D1257" s="5"/>
      <c r="E1257" s="5"/>
      <c r="F1257" s="5"/>
      <c r="G1257" s="5"/>
      <c r="H1257" s="58"/>
      <c r="I1257" s="60"/>
      <c r="J1257" s="5"/>
      <c r="L1257" s="5"/>
      <c r="M1257" s="5"/>
    </row>
    <row r="1258" spans="2:13" x14ac:dyDescent="0.25">
      <c r="B1258" s="5"/>
      <c r="C1258" s="5"/>
      <c r="D1258" s="5"/>
      <c r="E1258" s="5"/>
      <c r="F1258" s="5"/>
      <c r="G1258" s="5"/>
      <c r="H1258" s="58"/>
      <c r="I1258" s="60"/>
      <c r="J1258" s="5"/>
      <c r="L1258" s="5"/>
      <c r="M1258" s="5"/>
    </row>
    <row r="1259" spans="2:13" x14ac:dyDescent="0.25">
      <c r="B1259" s="5"/>
      <c r="C1259" s="5"/>
      <c r="D1259" s="5"/>
      <c r="E1259" s="5"/>
      <c r="F1259" s="5"/>
      <c r="G1259" s="5"/>
      <c r="H1259" s="58"/>
      <c r="I1259" s="60"/>
      <c r="J1259" s="5"/>
      <c r="L1259" s="5"/>
      <c r="M1259" s="5"/>
    </row>
    <row r="1260" spans="2:13" x14ac:dyDescent="0.25">
      <c r="B1260" s="5"/>
      <c r="C1260" s="5"/>
      <c r="D1260" s="5"/>
      <c r="E1260" s="5"/>
      <c r="F1260" s="5"/>
      <c r="G1260" s="5"/>
      <c r="H1260" s="58"/>
      <c r="I1260" s="60"/>
      <c r="J1260" s="5"/>
      <c r="L1260" s="5"/>
      <c r="M1260" s="5"/>
    </row>
    <row r="1261" spans="2:13" x14ac:dyDescent="0.25">
      <c r="B1261" s="5"/>
      <c r="C1261" s="5"/>
      <c r="D1261" s="5"/>
      <c r="E1261" s="5"/>
      <c r="F1261" s="5"/>
      <c r="G1261" s="5"/>
      <c r="H1261" s="58"/>
      <c r="I1261" s="60"/>
      <c r="J1261" s="5"/>
      <c r="L1261" s="5"/>
      <c r="M1261" s="5"/>
    </row>
    <row r="1262" spans="2:13" x14ac:dyDescent="0.25">
      <c r="B1262" s="5"/>
      <c r="C1262" s="5"/>
      <c r="D1262" s="5"/>
      <c r="E1262" s="5"/>
      <c r="F1262" s="5"/>
      <c r="G1262" s="5"/>
      <c r="H1262" s="58"/>
      <c r="I1262" s="60"/>
      <c r="J1262" s="5"/>
      <c r="L1262" s="5"/>
      <c r="M1262" s="5"/>
    </row>
    <row r="1263" spans="2:13" x14ac:dyDescent="0.25">
      <c r="B1263" s="5"/>
      <c r="C1263" s="5"/>
      <c r="D1263" s="5"/>
      <c r="E1263" s="5"/>
      <c r="F1263" s="5"/>
      <c r="G1263" s="5"/>
      <c r="H1263" s="58"/>
      <c r="I1263" s="60"/>
      <c r="J1263" s="5"/>
      <c r="L1263" s="5"/>
      <c r="M1263" s="5"/>
    </row>
    <row r="1264" spans="2:13" x14ac:dyDescent="0.25">
      <c r="B1264" s="5"/>
      <c r="C1264" s="5"/>
      <c r="D1264" s="5"/>
      <c r="E1264" s="5"/>
      <c r="F1264" s="5"/>
      <c r="G1264" s="5"/>
      <c r="H1264" s="58"/>
      <c r="I1264" s="60"/>
      <c r="J1264" s="5"/>
      <c r="L1264" s="5"/>
      <c r="M1264" s="5"/>
    </row>
    <row r="1265" spans="2:13" x14ac:dyDescent="0.25">
      <c r="B1265" s="5"/>
      <c r="C1265" s="5"/>
      <c r="D1265" s="5"/>
      <c r="E1265" s="5"/>
      <c r="F1265" s="5"/>
      <c r="G1265" s="5"/>
      <c r="H1265" s="58"/>
      <c r="I1265" s="60"/>
      <c r="J1265" s="5"/>
      <c r="L1265" s="5"/>
      <c r="M1265" s="5"/>
    </row>
    <row r="1266" spans="2:13" x14ac:dyDescent="0.25">
      <c r="B1266" s="5"/>
      <c r="C1266" s="5"/>
      <c r="D1266" s="5"/>
      <c r="E1266" s="5"/>
      <c r="F1266" s="5"/>
      <c r="G1266" s="5"/>
      <c r="H1266" s="58"/>
      <c r="I1266" s="60"/>
      <c r="J1266" s="5"/>
      <c r="L1266" s="5"/>
      <c r="M1266" s="5"/>
    </row>
    <row r="1267" spans="2:13" x14ac:dyDescent="0.25">
      <c r="B1267" s="5"/>
      <c r="C1267" s="5"/>
      <c r="D1267" s="5"/>
      <c r="E1267" s="5"/>
      <c r="F1267" s="5"/>
      <c r="G1267" s="5"/>
      <c r="H1267" s="58"/>
      <c r="I1267" s="60"/>
      <c r="J1267" s="5"/>
      <c r="L1267" s="5"/>
      <c r="M1267" s="5"/>
    </row>
    <row r="1268" spans="2:13" x14ac:dyDescent="0.25">
      <c r="B1268" s="5"/>
      <c r="C1268" s="5"/>
      <c r="D1268" s="5"/>
      <c r="E1268" s="5"/>
      <c r="F1268" s="5"/>
      <c r="G1268" s="5"/>
      <c r="H1268" s="58"/>
      <c r="I1268" s="60"/>
      <c r="J1268" s="5"/>
      <c r="L1268" s="5"/>
      <c r="M1268" s="5"/>
    </row>
    <row r="1269" spans="2:13" x14ac:dyDescent="0.25">
      <c r="B1269" s="5"/>
      <c r="C1269" s="5"/>
      <c r="D1269" s="5"/>
      <c r="E1269" s="5"/>
      <c r="F1269" s="5"/>
      <c r="G1269" s="5"/>
      <c r="H1269" s="58"/>
      <c r="I1269" s="60"/>
      <c r="J1269" s="5"/>
      <c r="L1269" s="5"/>
      <c r="M1269" s="5"/>
    </row>
    <row r="1270" spans="2:13" x14ac:dyDescent="0.25">
      <c r="B1270" s="5"/>
      <c r="C1270" s="5"/>
      <c r="D1270" s="5"/>
      <c r="E1270" s="5"/>
      <c r="F1270" s="5"/>
      <c r="G1270" s="5"/>
      <c r="H1270" s="58"/>
      <c r="I1270" s="60"/>
      <c r="J1270" s="5"/>
      <c r="L1270" s="5"/>
      <c r="M1270" s="5"/>
    </row>
    <row r="1271" spans="2:13" x14ac:dyDescent="0.25">
      <c r="B1271" s="5"/>
      <c r="C1271" s="5"/>
      <c r="D1271" s="5"/>
      <c r="E1271" s="5"/>
      <c r="F1271" s="5"/>
      <c r="G1271" s="5"/>
      <c r="H1271" s="58"/>
      <c r="I1271" s="60"/>
      <c r="J1271" s="5"/>
      <c r="L1271" s="5"/>
      <c r="M1271" s="5"/>
    </row>
    <row r="1272" spans="2:13" x14ac:dyDescent="0.25">
      <c r="B1272" s="5"/>
      <c r="C1272" s="5"/>
      <c r="D1272" s="5"/>
      <c r="E1272" s="5"/>
      <c r="F1272" s="5"/>
      <c r="G1272" s="5"/>
      <c r="H1272" s="58"/>
      <c r="I1272" s="60"/>
      <c r="J1272" s="5"/>
      <c r="L1272" s="5"/>
      <c r="M1272" s="5"/>
    </row>
    <row r="1273" spans="2:13" x14ac:dyDescent="0.25">
      <c r="B1273" s="5"/>
      <c r="C1273" s="5"/>
      <c r="D1273" s="5"/>
      <c r="E1273" s="5"/>
      <c r="F1273" s="5"/>
      <c r="G1273" s="5"/>
      <c r="H1273" s="58"/>
      <c r="I1273" s="60"/>
      <c r="J1273" s="5"/>
      <c r="L1273" s="5"/>
      <c r="M1273" s="5"/>
    </row>
    <row r="1274" spans="2:13" x14ac:dyDescent="0.25">
      <c r="B1274" s="5"/>
      <c r="C1274" s="5"/>
      <c r="D1274" s="5"/>
      <c r="E1274" s="5"/>
      <c r="F1274" s="5"/>
      <c r="G1274" s="5"/>
      <c r="H1274" s="58"/>
      <c r="I1274" s="60"/>
      <c r="J1274" s="5"/>
      <c r="L1274" s="5"/>
      <c r="M1274" s="5"/>
    </row>
    <row r="1275" spans="2:13" x14ac:dyDescent="0.25">
      <c r="B1275" s="5"/>
      <c r="C1275" s="5"/>
      <c r="D1275" s="5"/>
      <c r="E1275" s="5"/>
      <c r="F1275" s="5"/>
      <c r="G1275" s="5"/>
      <c r="H1275" s="58"/>
      <c r="I1275" s="60"/>
      <c r="J1275" s="5"/>
      <c r="L1275" s="5"/>
      <c r="M1275" s="5"/>
    </row>
    <row r="1276" spans="2:13" x14ac:dyDescent="0.25">
      <c r="B1276" s="5"/>
      <c r="C1276" s="5"/>
      <c r="D1276" s="5"/>
      <c r="E1276" s="5"/>
      <c r="F1276" s="5"/>
      <c r="G1276" s="5"/>
      <c r="H1276" s="58"/>
      <c r="I1276" s="60"/>
      <c r="J1276" s="5"/>
      <c r="L1276" s="5"/>
      <c r="M1276" s="5"/>
    </row>
    <row r="1277" spans="2:13" x14ac:dyDescent="0.25">
      <c r="B1277" s="5"/>
      <c r="C1277" s="5"/>
      <c r="D1277" s="5"/>
      <c r="E1277" s="5"/>
      <c r="F1277" s="5"/>
      <c r="G1277" s="5"/>
      <c r="H1277" s="58"/>
      <c r="I1277" s="60"/>
      <c r="J1277" s="5"/>
      <c r="L1277" s="5"/>
      <c r="M1277" s="5"/>
    </row>
    <row r="1278" spans="2:13" x14ac:dyDescent="0.25">
      <c r="B1278" s="5"/>
      <c r="C1278" s="5"/>
      <c r="D1278" s="5"/>
      <c r="E1278" s="5"/>
      <c r="F1278" s="5"/>
      <c r="G1278" s="5"/>
      <c r="H1278" s="58"/>
      <c r="I1278" s="60"/>
      <c r="J1278" s="5"/>
      <c r="L1278" s="5"/>
      <c r="M1278" s="5"/>
    </row>
    <row r="1279" spans="2:13" x14ac:dyDescent="0.25">
      <c r="B1279" s="5"/>
      <c r="C1279" s="5"/>
      <c r="D1279" s="5"/>
      <c r="E1279" s="5"/>
      <c r="F1279" s="5"/>
      <c r="G1279" s="5"/>
      <c r="H1279" s="58"/>
      <c r="I1279" s="60"/>
      <c r="J1279" s="5"/>
      <c r="L1279" s="5"/>
      <c r="M1279" s="5"/>
    </row>
    <row r="1280" spans="2:13" x14ac:dyDescent="0.25">
      <c r="B1280" s="5"/>
      <c r="C1280" s="5"/>
      <c r="D1280" s="5"/>
      <c r="E1280" s="5"/>
      <c r="F1280" s="5"/>
      <c r="G1280" s="5"/>
      <c r="H1280" s="58"/>
      <c r="I1280" s="60"/>
      <c r="J1280" s="5"/>
      <c r="L1280" s="5"/>
      <c r="M1280" s="5"/>
    </row>
    <row r="1281" spans="2:13" x14ac:dyDescent="0.25">
      <c r="B1281" s="5"/>
      <c r="C1281" s="5"/>
      <c r="D1281" s="5"/>
      <c r="E1281" s="5"/>
      <c r="F1281" s="5"/>
      <c r="G1281" s="5"/>
      <c r="H1281" s="58"/>
      <c r="I1281" s="60"/>
      <c r="J1281" s="5"/>
      <c r="L1281" s="5"/>
      <c r="M1281" s="5"/>
    </row>
    <row r="1282" spans="2:13" x14ac:dyDescent="0.25">
      <c r="B1282" s="5"/>
      <c r="C1282" s="5"/>
      <c r="D1282" s="5"/>
      <c r="E1282" s="5"/>
      <c r="F1282" s="5"/>
      <c r="G1282" s="5"/>
      <c r="H1282" s="58"/>
      <c r="I1282" s="60"/>
      <c r="J1282" s="5"/>
      <c r="L1282" s="5"/>
      <c r="M1282" s="5"/>
    </row>
    <row r="1283" spans="2:13" x14ac:dyDescent="0.25">
      <c r="B1283" s="5"/>
      <c r="C1283" s="5"/>
      <c r="D1283" s="5"/>
      <c r="E1283" s="5"/>
      <c r="F1283" s="5"/>
      <c r="G1283" s="5"/>
      <c r="H1283" s="58"/>
      <c r="I1283" s="60"/>
      <c r="J1283" s="5"/>
      <c r="L1283" s="5"/>
      <c r="M1283" s="5"/>
    </row>
    <row r="1284" spans="2:13" x14ac:dyDescent="0.25">
      <c r="B1284" s="5"/>
      <c r="C1284" s="5"/>
      <c r="D1284" s="5"/>
      <c r="E1284" s="5"/>
      <c r="F1284" s="5"/>
      <c r="G1284" s="5"/>
      <c r="H1284" s="58"/>
      <c r="I1284" s="60"/>
      <c r="J1284" s="5"/>
      <c r="L1284" s="5"/>
      <c r="M1284" s="5"/>
    </row>
    <row r="1285" spans="2:13" x14ac:dyDescent="0.25">
      <c r="B1285" s="5"/>
      <c r="C1285" s="5"/>
      <c r="D1285" s="5"/>
      <c r="E1285" s="5"/>
      <c r="F1285" s="5"/>
      <c r="G1285" s="5"/>
      <c r="H1285" s="58"/>
      <c r="I1285" s="60"/>
      <c r="J1285" s="5"/>
      <c r="L1285" s="5"/>
      <c r="M1285" s="5"/>
    </row>
    <row r="1286" spans="2:13" x14ac:dyDescent="0.25">
      <c r="B1286" s="5"/>
      <c r="C1286" s="5"/>
      <c r="D1286" s="5"/>
      <c r="E1286" s="5"/>
      <c r="F1286" s="5"/>
      <c r="G1286" s="5"/>
      <c r="H1286" s="58"/>
      <c r="I1286" s="60"/>
      <c r="J1286" s="5"/>
      <c r="L1286" s="5"/>
      <c r="M1286" s="5"/>
    </row>
    <row r="1287" spans="2:13" x14ac:dyDescent="0.25">
      <c r="B1287" s="5"/>
      <c r="C1287" s="5"/>
      <c r="D1287" s="5"/>
      <c r="E1287" s="5"/>
      <c r="F1287" s="5"/>
      <c r="G1287" s="5"/>
      <c r="H1287" s="58"/>
      <c r="I1287" s="60"/>
      <c r="J1287" s="5"/>
      <c r="L1287" s="5"/>
      <c r="M1287" s="5"/>
    </row>
    <row r="1288" spans="2:13" x14ac:dyDescent="0.25">
      <c r="B1288" s="5"/>
      <c r="C1288" s="5"/>
      <c r="D1288" s="5"/>
      <c r="E1288" s="5"/>
      <c r="F1288" s="5"/>
      <c r="G1288" s="5"/>
      <c r="H1288" s="58"/>
      <c r="I1288" s="60"/>
      <c r="J1288" s="5"/>
      <c r="L1288" s="5"/>
      <c r="M1288" s="5"/>
    </row>
    <row r="1289" spans="2:13" x14ac:dyDescent="0.25">
      <c r="B1289" s="5"/>
      <c r="C1289" s="5"/>
      <c r="D1289" s="5"/>
      <c r="E1289" s="5"/>
      <c r="F1289" s="5"/>
      <c r="G1289" s="5"/>
      <c r="H1289" s="58"/>
      <c r="I1289" s="60"/>
      <c r="J1289" s="5"/>
      <c r="L1289" s="5"/>
      <c r="M1289" s="5"/>
    </row>
    <row r="1290" spans="2:13" x14ac:dyDescent="0.25">
      <c r="B1290" s="5"/>
      <c r="C1290" s="5"/>
      <c r="D1290" s="5"/>
      <c r="E1290" s="5"/>
      <c r="F1290" s="5"/>
      <c r="G1290" s="5"/>
      <c r="H1290" s="58"/>
      <c r="I1290" s="60"/>
      <c r="J1290" s="5"/>
      <c r="L1290" s="5"/>
      <c r="M1290" s="5"/>
    </row>
    <row r="1291" spans="2:13" x14ac:dyDescent="0.25">
      <c r="B1291" s="5"/>
      <c r="C1291" s="5"/>
      <c r="D1291" s="5"/>
      <c r="E1291" s="5"/>
      <c r="F1291" s="5"/>
      <c r="G1291" s="5"/>
      <c r="H1291" s="58"/>
      <c r="I1291" s="60"/>
      <c r="J1291" s="5"/>
      <c r="L1291" s="5"/>
      <c r="M1291" s="5"/>
    </row>
    <row r="1292" spans="2:13" x14ac:dyDescent="0.25">
      <c r="B1292" s="5"/>
      <c r="C1292" s="5"/>
      <c r="D1292" s="5"/>
      <c r="E1292" s="5"/>
      <c r="F1292" s="5"/>
      <c r="G1292" s="5"/>
      <c r="H1292" s="58"/>
      <c r="I1292" s="60"/>
      <c r="J1292" s="5"/>
      <c r="L1292" s="5"/>
      <c r="M1292" s="5"/>
    </row>
    <row r="1293" spans="2:13" x14ac:dyDescent="0.25">
      <c r="B1293" s="5"/>
      <c r="C1293" s="5"/>
      <c r="D1293" s="5"/>
      <c r="E1293" s="5"/>
      <c r="F1293" s="5"/>
      <c r="G1293" s="5"/>
      <c r="H1293" s="58"/>
      <c r="I1293" s="60"/>
      <c r="J1293" s="5"/>
      <c r="L1293" s="5"/>
      <c r="M1293" s="5"/>
    </row>
    <row r="1294" spans="2:13" x14ac:dyDescent="0.25">
      <c r="B1294" s="5"/>
      <c r="C1294" s="5"/>
      <c r="D1294" s="5"/>
      <c r="E1294" s="5"/>
      <c r="F1294" s="5"/>
      <c r="G1294" s="5"/>
      <c r="H1294" s="58"/>
      <c r="I1294" s="60"/>
      <c r="J1294" s="5"/>
      <c r="L1294" s="5"/>
      <c r="M1294" s="5"/>
    </row>
    <row r="1295" spans="2:13" x14ac:dyDescent="0.25">
      <c r="B1295" s="5"/>
      <c r="C1295" s="5"/>
      <c r="D1295" s="5"/>
      <c r="E1295" s="5"/>
      <c r="F1295" s="5"/>
      <c r="G1295" s="5"/>
      <c r="H1295" s="58"/>
      <c r="I1295" s="60"/>
      <c r="J1295" s="5"/>
      <c r="L1295" s="5"/>
      <c r="M1295" s="5"/>
    </row>
    <row r="1296" spans="2:13" x14ac:dyDescent="0.25">
      <c r="B1296" s="5"/>
      <c r="C1296" s="5"/>
      <c r="D1296" s="5"/>
      <c r="E1296" s="5"/>
      <c r="F1296" s="5"/>
      <c r="G1296" s="5"/>
      <c r="H1296" s="58"/>
      <c r="I1296" s="60"/>
      <c r="J1296" s="5"/>
      <c r="L1296" s="5"/>
      <c r="M1296" s="5"/>
    </row>
    <row r="1297" spans="2:13" x14ac:dyDescent="0.25">
      <c r="B1297" s="5"/>
      <c r="C1297" s="5"/>
      <c r="D1297" s="5"/>
      <c r="E1297" s="5"/>
      <c r="F1297" s="5"/>
      <c r="G1297" s="5"/>
      <c r="H1297" s="58"/>
      <c r="I1297" s="60"/>
      <c r="J1297" s="5"/>
      <c r="L1297" s="5"/>
      <c r="M1297" s="5"/>
    </row>
    <row r="1298" spans="2:13" x14ac:dyDescent="0.25">
      <c r="B1298" s="5"/>
      <c r="C1298" s="5"/>
      <c r="D1298" s="5"/>
      <c r="E1298" s="5"/>
      <c r="F1298" s="5"/>
      <c r="G1298" s="5"/>
      <c r="H1298" s="58"/>
      <c r="I1298" s="60"/>
      <c r="J1298" s="5"/>
      <c r="L1298" s="5"/>
      <c r="M1298" s="5"/>
    </row>
    <row r="1299" spans="2:13" x14ac:dyDescent="0.25">
      <c r="B1299" s="5"/>
      <c r="C1299" s="5"/>
      <c r="D1299" s="5"/>
      <c r="E1299" s="5"/>
      <c r="F1299" s="5"/>
      <c r="G1299" s="5"/>
      <c r="H1299" s="58"/>
      <c r="I1299" s="60"/>
      <c r="J1299" s="5"/>
      <c r="L1299" s="5"/>
      <c r="M1299" s="5"/>
    </row>
    <row r="1300" spans="2:13" x14ac:dyDescent="0.25">
      <c r="B1300" s="5"/>
      <c r="C1300" s="5"/>
      <c r="D1300" s="5"/>
      <c r="E1300" s="5"/>
      <c r="F1300" s="5"/>
      <c r="G1300" s="5"/>
      <c r="H1300" s="58"/>
      <c r="I1300" s="60"/>
      <c r="J1300" s="5"/>
      <c r="L1300" s="5"/>
      <c r="M1300" s="5"/>
    </row>
    <row r="1301" spans="2:13" x14ac:dyDescent="0.25">
      <c r="B1301" s="5"/>
      <c r="C1301" s="5"/>
      <c r="D1301" s="5"/>
      <c r="E1301" s="5"/>
      <c r="F1301" s="5"/>
      <c r="G1301" s="5"/>
      <c r="H1301" s="58"/>
      <c r="I1301" s="60"/>
      <c r="J1301" s="5"/>
      <c r="L1301" s="5"/>
      <c r="M1301" s="5"/>
    </row>
    <row r="1302" spans="2:13" x14ac:dyDescent="0.25">
      <c r="B1302" s="5"/>
      <c r="C1302" s="5"/>
      <c r="D1302" s="5"/>
      <c r="E1302" s="5"/>
      <c r="F1302" s="5"/>
      <c r="G1302" s="5"/>
      <c r="H1302" s="58"/>
      <c r="I1302" s="60"/>
      <c r="J1302" s="5"/>
      <c r="L1302" s="5"/>
      <c r="M1302" s="5"/>
    </row>
    <row r="1303" spans="2:13" x14ac:dyDescent="0.25">
      <c r="B1303" s="5"/>
      <c r="C1303" s="5"/>
      <c r="D1303" s="5"/>
      <c r="E1303" s="5"/>
      <c r="F1303" s="5"/>
      <c r="G1303" s="5"/>
      <c r="H1303" s="58"/>
      <c r="I1303" s="60"/>
      <c r="J1303" s="5"/>
      <c r="L1303" s="5"/>
      <c r="M1303" s="5"/>
    </row>
    <row r="1304" spans="2:13" x14ac:dyDescent="0.25">
      <c r="B1304" s="5"/>
      <c r="C1304" s="5"/>
      <c r="D1304" s="5"/>
      <c r="E1304" s="5"/>
      <c r="F1304" s="5"/>
      <c r="G1304" s="5"/>
      <c r="H1304" s="58"/>
      <c r="I1304" s="60"/>
      <c r="J1304" s="5"/>
      <c r="L1304" s="5"/>
      <c r="M1304" s="5"/>
    </row>
    <row r="1305" spans="2:13" x14ac:dyDescent="0.25">
      <c r="B1305" s="5"/>
      <c r="C1305" s="5"/>
      <c r="D1305" s="5"/>
      <c r="E1305" s="5"/>
      <c r="F1305" s="5"/>
      <c r="G1305" s="5"/>
      <c r="H1305" s="58"/>
      <c r="I1305" s="60"/>
      <c r="J1305" s="5"/>
      <c r="L1305" s="5"/>
      <c r="M1305" s="5"/>
    </row>
    <row r="1306" spans="2:13" x14ac:dyDescent="0.25">
      <c r="B1306" s="5"/>
      <c r="C1306" s="5"/>
      <c r="D1306" s="5"/>
      <c r="E1306" s="5"/>
      <c r="F1306" s="5"/>
      <c r="G1306" s="5"/>
      <c r="H1306" s="58"/>
      <c r="I1306" s="60"/>
      <c r="J1306" s="5"/>
      <c r="L1306" s="5"/>
      <c r="M1306" s="5"/>
    </row>
    <row r="1307" spans="2:13" x14ac:dyDescent="0.25">
      <c r="B1307" s="5"/>
      <c r="C1307" s="5"/>
      <c r="D1307" s="5"/>
      <c r="E1307" s="5"/>
      <c r="F1307" s="5"/>
      <c r="G1307" s="5"/>
      <c r="H1307" s="58"/>
      <c r="I1307" s="60"/>
      <c r="J1307" s="5"/>
      <c r="L1307" s="5"/>
      <c r="M1307" s="5"/>
    </row>
    <row r="1308" spans="2:13" x14ac:dyDescent="0.25">
      <c r="B1308" s="5"/>
      <c r="C1308" s="5"/>
      <c r="D1308" s="5"/>
      <c r="E1308" s="5"/>
      <c r="F1308" s="5"/>
      <c r="G1308" s="5"/>
      <c r="H1308" s="58"/>
      <c r="I1308" s="60"/>
      <c r="J1308" s="5"/>
      <c r="L1308" s="5"/>
      <c r="M1308" s="5"/>
    </row>
    <row r="1309" spans="2:13" x14ac:dyDescent="0.25">
      <c r="B1309" s="5"/>
      <c r="C1309" s="5"/>
      <c r="D1309" s="5"/>
      <c r="E1309" s="5"/>
      <c r="F1309" s="5"/>
      <c r="G1309" s="5"/>
      <c r="H1309" s="58"/>
      <c r="I1309" s="60"/>
      <c r="J1309" s="5"/>
      <c r="L1309" s="5"/>
      <c r="M1309" s="5"/>
    </row>
    <row r="1310" spans="2:13" x14ac:dyDescent="0.25">
      <c r="B1310" s="5"/>
      <c r="C1310" s="5"/>
      <c r="D1310" s="5"/>
      <c r="E1310" s="5"/>
      <c r="F1310" s="5"/>
      <c r="G1310" s="5"/>
      <c r="H1310" s="58"/>
      <c r="I1310" s="60"/>
      <c r="J1310" s="5"/>
      <c r="L1310" s="5"/>
      <c r="M1310" s="5"/>
    </row>
    <row r="1311" spans="2:13" x14ac:dyDescent="0.25">
      <c r="B1311" s="5"/>
      <c r="C1311" s="5"/>
      <c r="D1311" s="5"/>
      <c r="E1311" s="5"/>
      <c r="F1311" s="5"/>
      <c r="G1311" s="5"/>
      <c r="H1311" s="58"/>
      <c r="I1311" s="60"/>
      <c r="J1311" s="5"/>
      <c r="L1311" s="5"/>
      <c r="M1311" s="5"/>
    </row>
    <row r="1312" spans="2:13" x14ac:dyDescent="0.25">
      <c r="B1312" s="5"/>
      <c r="C1312" s="5"/>
      <c r="D1312" s="5"/>
      <c r="E1312" s="5"/>
      <c r="F1312" s="5"/>
      <c r="G1312" s="5"/>
      <c r="H1312" s="58"/>
      <c r="I1312" s="60"/>
      <c r="J1312" s="5"/>
      <c r="L1312" s="5"/>
      <c r="M1312" s="5"/>
    </row>
    <row r="1313" spans="2:13" x14ac:dyDescent="0.25">
      <c r="B1313" s="5"/>
      <c r="C1313" s="5"/>
      <c r="D1313" s="5"/>
      <c r="E1313" s="5"/>
      <c r="F1313" s="5"/>
      <c r="G1313" s="5"/>
      <c r="H1313" s="58"/>
      <c r="I1313" s="60"/>
      <c r="J1313" s="5"/>
      <c r="L1313" s="5"/>
      <c r="M1313" s="5"/>
    </row>
    <row r="1314" spans="2:13" x14ac:dyDescent="0.25">
      <c r="B1314" s="5"/>
      <c r="C1314" s="5"/>
      <c r="D1314" s="5"/>
      <c r="E1314" s="5"/>
      <c r="F1314" s="5"/>
      <c r="G1314" s="5"/>
      <c r="H1314" s="58"/>
      <c r="I1314" s="60"/>
      <c r="J1314" s="5"/>
      <c r="L1314" s="5"/>
      <c r="M1314" s="5"/>
    </row>
    <row r="1315" spans="2:13" x14ac:dyDescent="0.25">
      <c r="B1315" s="5"/>
      <c r="C1315" s="5"/>
      <c r="D1315" s="5"/>
      <c r="E1315" s="5"/>
      <c r="F1315" s="5"/>
      <c r="G1315" s="5"/>
      <c r="H1315" s="58"/>
      <c r="I1315" s="60"/>
      <c r="J1315" s="5"/>
      <c r="L1315" s="5"/>
      <c r="M1315" s="5"/>
    </row>
    <row r="1316" spans="2:13" x14ac:dyDescent="0.25">
      <c r="B1316" s="5"/>
      <c r="C1316" s="5"/>
      <c r="D1316" s="5"/>
      <c r="E1316" s="5"/>
      <c r="F1316" s="5"/>
      <c r="G1316" s="5"/>
      <c r="H1316" s="58"/>
      <c r="I1316" s="60"/>
      <c r="J1316" s="5"/>
      <c r="L1316" s="5"/>
      <c r="M1316" s="5"/>
    </row>
    <row r="1317" spans="2:13" x14ac:dyDescent="0.25">
      <c r="B1317" s="5"/>
      <c r="C1317" s="5"/>
      <c r="D1317" s="5"/>
      <c r="E1317" s="5"/>
      <c r="F1317" s="5"/>
      <c r="G1317" s="5"/>
      <c r="H1317" s="58"/>
      <c r="I1317" s="60"/>
      <c r="J1317" s="5"/>
      <c r="L1317" s="5"/>
      <c r="M1317" s="5"/>
    </row>
    <row r="1318" spans="2:13" x14ac:dyDescent="0.25">
      <c r="B1318" s="5"/>
      <c r="C1318" s="5"/>
      <c r="D1318" s="5"/>
      <c r="E1318" s="5"/>
      <c r="F1318" s="5"/>
      <c r="G1318" s="5"/>
      <c r="H1318" s="58"/>
      <c r="I1318" s="60"/>
      <c r="J1318" s="5"/>
      <c r="L1318" s="5"/>
      <c r="M1318" s="5"/>
    </row>
    <row r="1319" spans="2:13" x14ac:dyDescent="0.25">
      <c r="B1319" s="5"/>
      <c r="C1319" s="5"/>
      <c r="D1319" s="5"/>
      <c r="E1319" s="5"/>
      <c r="F1319" s="5"/>
      <c r="G1319" s="5"/>
      <c r="H1319" s="58"/>
      <c r="I1319" s="60"/>
      <c r="J1319" s="5"/>
      <c r="L1319" s="5"/>
      <c r="M1319" s="5"/>
    </row>
    <row r="1320" spans="2:13" x14ac:dyDescent="0.25">
      <c r="B1320" s="5"/>
      <c r="C1320" s="5"/>
      <c r="D1320" s="5"/>
      <c r="E1320" s="5"/>
      <c r="F1320" s="5"/>
      <c r="G1320" s="5"/>
      <c r="H1320" s="58"/>
      <c r="I1320" s="60"/>
      <c r="J1320" s="5"/>
      <c r="L1320" s="5"/>
      <c r="M1320" s="5"/>
    </row>
    <row r="1321" spans="2:13" x14ac:dyDescent="0.25">
      <c r="B1321" s="5"/>
      <c r="C1321" s="5"/>
      <c r="D1321" s="5"/>
      <c r="E1321" s="5"/>
      <c r="F1321" s="5"/>
      <c r="G1321" s="5"/>
      <c r="H1321" s="58"/>
      <c r="I1321" s="60"/>
      <c r="J1321" s="5"/>
      <c r="L1321" s="5"/>
      <c r="M1321" s="5"/>
    </row>
    <row r="1322" spans="2:13" x14ac:dyDescent="0.25">
      <c r="B1322" s="5"/>
      <c r="C1322" s="5"/>
      <c r="D1322" s="5"/>
      <c r="E1322" s="5"/>
      <c r="F1322" s="5"/>
      <c r="G1322" s="5"/>
      <c r="H1322" s="58"/>
      <c r="I1322" s="60"/>
      <c r="J1322" s="5"/>
      <c r="L1322" s="5"/>
      <c r="M1322" s="5"/>
    </row>
    <row r="1323" spans="2:13" x14ac:dyDescent="0.25">
      <c r="B1323" s="5"/>
      <c r="C1323" s="5"/>
      <c r="D1323" s="5"/>
      <c r="E1323" s="5"/>
      <c r="F1323" s="5"/>
      <c r="G1323" s="5"/>
      <c r="H1323" s="58"/>
      <c r="I1323" s="60"/>
      <c r="J1323" s="5"/>
      <c r="L1323" s="5"/>
      <c r="M1323" s="5"/>
    </row>
    <row r="1324" spans="2:13" x14ac:dyDescent="0.25">
      <c r="B1324" s="5"/>
      <c r="C1324" s="5"/>
      <c r="D1324" s="5"/>
      <c r="E1324" s="5"/>
      <c r="F1324" s="5"/>
      <c r="G1324" s="5"/>
      <c r="H1324" s="58"/>
      <c r="I1324" s="60"/>
      <c r="J1324" s="5"/>
      <c r="L1324" s="5"/>
      <c r="M1324" s="5"/>
    </row>
    <row r="1325" spans="2:13" x14ac:dyDescent="0.25">
      <c r="B1325" s="5"/>
      <c r="C1325" s="5"/>
      <c r="D1325" s="5"/>
      <c r="E1325" s="5"/>
      <c r="F1325" s="5"/>
      <c r="G1325" s="5"/>
      <c r="H1325" s="58"/>
      <c r="I1325" s="60"/>
      <c r="J1325" s="5"/>
      <c r="L1325" s="5"/>
      <c r="M1325" s="5"/>
    </row>
    <row r="1326" spans="2:13" x14ac:dyDescent="0.25">
      <c r="B1326" s="5"/>
      <c r="C1326" s="5"/>
      <c r="D1326" s="5"/>
      <c r="E1326" s="5"/>
      <c r="F1326" s="5"/>
      <c r="G1326" s="5"/>
      <c r="H1326" s="58"/>
      <c r="I1326" s="60"/>
      <c r="J1326" s="5"/>
      <c r="L1326" s="5"/>
      <c r="M1326" s="5"/>
    </row>
    <row r="1327" spans="2:13" x14ac:dyDescent="0.25">
      <c r="B1327" s="5"/>
      <c r="C1327" s="5"/>
      <c r="D1327" s="5"/>
      <c r="E1327" s="5"/>
      <c r="F1327" s="5"/>
      <c r="G1327" s="5"/>
      <c r="H1327" s="58"/>
      <c r="I1327" s="60"/>
      <c r="J1327" s="5"/>
      <c r="L1327" s="5"/>
      <c r="M1327" s="5"/>
    </row>
    <row r="1328" spans="2:13" x14ac:dyDescent="0.25">
      <c r="B1328" s="5"/>
      <c r="C1328" s="5"/>
      <c r="D1328" s="5"/>
      <c r="E1328" s="5"/>
      <c r="F1328" s="5"/>
      <c r="G1328" s="5"/>
      <c r="H1328" s="58"/>
      <c r="I1328" s="60"/>
      <c r="J1328" s="5"/>
      <c r="L1328" s="5"/>
      <c r="M1328" s="5"/>
    </row>
    <row r="1329" spans="2:13" x14ac:dyDescent="0.25">
      <c r="B1329" s="5"/>
      <c r="C1329" s="5"/>
      <c r="D1329" s="5"/>
      <c r="E1329" s="5"/>
      <c r="F1329" s="5"/>
      <c r="G1329" s="5"/>
      <c r="H1329" s="58"/>
      <c r="I1329" s="60"/>
      <c r="J1329" s="5"/>
      <c r="L1329" s="5"/>
      <c r="M1329" s="5"/>
    </row>
    <row r="1330" spans="2:13" x14ac:dyDescent="0.25">
      <c r="B1330" s="5"/>
      <c r="C1330" s="5"/>
      <c r="D1330" s="5"/>
      <c r="E1330" s="5"/>
      <c r="F1330" s="5"/>
      <c r="G1330" s="5"/>
      <c r="H1330" s="58"/>
      <c r="I1330" s="60"/>
      <c r="J1330" s="5"/>
      <c r="L1330" s="5"/>
      <c r="M1330" s="5"/>
    </row>
    <row r="1331" spans="2:13" x14ac:dyDescent="0.25">
      <c r="B1331" s="5"/>
      <c r="C1331" s="5"/>
      <c r="D1331" s="5"/>
      <c r="E1331" s="5"/>
      <c r="F1331" s="5"/>
      <c r="G1331" s="5"/>
      <c r="H1331" s="58"/>
      <c r="I1331" s="60"/>
      <c r="J1331" s="5"/>
      <c r="L1331" s="5"/>
      <c r="M1331" s="5"/>
    </row>
    <row r="1332" spans="2:13" x14ac:dyDescent="0.25">
      <c r="B1332" s="5"/>
      <c r="C1332" s="5"/>
      <c r="D1332" s="5"/>
      <c r="E1332" s="5"/>
      <c r="F1332" s="5"/>
      <c r="G1332" s="5"/>
      <c r="H1332" s="58"/>
      <c r="I1332" s="60"/>
      <c r="J1332" s="5"/>
      <c r="L1332" s="5"/>
      <c r="M1332" s="5"/>
    </row>
    <row r="1333" spans="2:13" x14ac:dyDescent="0.25">
      <c r="B1333" s="5"/>
      <c r="C1333" s="5"/>
      <c r="D1333" s="5"/>
      <c r="E1333" s="5"/>
      <c r="F1333" s="5"/>
      <c r="G1333" s="5"/>
      <c r="H1333" s="58"/>
      <c r="I1333" s="60"/>
      <c r="J1333" s="5"/>
      <c r="L1333" s="5"/>
      <c r="M1333" s="5"/>
    </row>
    <row r="1334" spans="2:13" x14ac:dyDescent="0.25">
      <c r="B1334" s="5"/>
      <c r="C1334" s="5"/>
      <c r="D1334" s="5"/>
      <c r="E1334" s="5"/>
      <c r="F1334" s="5"/>
      <c r="G1334" s="5"/>
      <c r="H1334" s="58"/>
      <c r="I1334" s="60"/>
      <c r="J1334" s="5"/>
      <c r="L1334" s="5"/>
      <c r="M1334" s="5"/>
    </row>
    <row r="1335" spans="2:13" x14ac:dyDescent="0.25">
      <c r="B1335" s="5"/>
      <c r="C1335" s="5"/>
      <c r="D1335" s="5"/>
      <c r="E1335" s="5"/>
      <c r="F1335" s="5"/>
      <c r="G1335" s="5"/>
      <c r="H1335" s="58"/>
      <c r="I1335" s="60"/>
      <c r="J1335" s="5"/>
      <c r="L1335" s="5"/>
      <c r="M1335" s="5"/>
    </row>
    <row r="1336" spans="2:13" x14ac:dyDescent="0.25">
      <c r="B1336" s="5"/>
      <c r="C1336" s="5"/>
      <c r="D1336" s="5"/>
      <c r="E1336" s="5"/>
      <c r="F1336" s="5"/>
      <c r="G1336" s="5"/>
      <c r="H1336" s="58"/>
      <c r="I1336" s="60"/>
      <c r="J1336" s="5"/>
      <c r="L1336" s="5"/>
      <c r="M1336" s="5"/>
    </row>
    <row r="1337" spans="2:13" x14ac:dyDescent="0.25">
      <c r="B1337" s="5"/>
      <c r="C1337" s="5"/>
      <c r="D1337" s="5"/>
      <c r="E1337" s="5"/>
      <c r="F1337" s="5"/>
      <c r="G1337" s="5"/>
      <c r="H1337" s="58"/>
      <c r="I1337" s="60"/>
      <c r="J1337" s="5"/>
      <c r="L1337" s="5"/>
      <c r="M1337" s="5"/>
    </row>
    <row r="1338" spans="2:13" x14ac:dyDescent="0.25">
      <c r="B1338" s="5"/>
      <c r="C1338" s="5"/>
      <c r="D1338" s="5"/>
      <c r="E1338" s="5"/>
      <c r="F1338" s="5"/>
      <c r="G1338" s="5"/>
      <c r="H1338" s="58"/>
      <c r="I1338" s="60"/>
      <c r="J1338" s="5"/>
      <c r="L1338" s="5"/>
      <c r="M1338" s="5"/>
    </row>
    <row r="1339" spans="2:13" x14ac:dyDescent="0.25">
      <c r="B1339" s="5"/>
      <c r="C1339" s="5"/>
      <c r="D1339" s="5"/>
      <c r="E1339" s="5"/>
      <c r="F1339" s="5"/>
      <c r="G1339" s="5"/>
      <c r="H1339" s="58"/>
      <c r="I1339" s="60"/>
      <c r="J1339" s="5"/>
      <c r="L1339" s="5"/>
      <c r="M1339" s="5"/>
    </row>
    <row r="1340" spans="2:13" x14ac:dyDescent="0.25">
      <c r="B1340" s="5"/>
      <c r="C1340" s="5"/>
      <c r="D1340" s="5"/>
      <c r="E1340" s="5"/>
      <c r="F1340" s="5"/>
      <c r="G1340" s="5"/>
      <c r="H1340" s="58"/>
      <c r="I1340" s="60"/>
      <c r="J1340" s="5"/>
      <c r="L1340" s="5"/>
      <c r="M1340" s="5"/>
    </row>
    <row r="1341" spans="2:13" x14ac:dyDescent="0.25">
      <c r="B1341" s="5"/>
      <c r="C1341" s="5"/>
      <c r="D1341" s="5"/>
      <c r="E1341" s="5"/>
      <c r="F1341" s="5"/>
      <c r="G1341" s="5"/>
      <c r="H1341" s="58"/>
      <c r="I1341" s="60"/>
      <c r="J1341" s="5"/>
      <c r="L1341" s="5"/>
      <c r="M1341" s="5"/>
    </row>
    <row r="1342" spans="2:13" x14ac:dyDescent="0.25">
      <c r="B1342" s="5"/>
      <c r="C1342" s="5"/>
      <c r="D1342" s="5"/>
      <c r="E1342" s="5"/>
      <c r="F1342" s="5"/>
      <c r="G1342" s="5"/>
      <c r="H1342" s="58"/>
      <c r="I1342" s="60"/>
      <c r="J1342" s="5"/>
      <c r="L1342" s="5"/>
      <c r="M1342" s="5"/>
    </row>
    <row r="1343" spans="2:13" x14ac:dyDescent="0.25">
      <c r="B1343" s="5"/>
      <c r="C1343" s="5"/>
      <c r="D1343" s="5"/>
      <c r="E1343" s="5"/>
      <c r="F1343" s="5"/>
      <c r="G1343" s="5"/>
      <c r="H1343" s="58"/>
      <c r="I1343" s="60"/>
      <c r="J1343" s="5"/>
      <c r="L1343" s="5"/>
      <c r="M1343" s="5"/>
    </row>
    <row r="1344" spans="2:13" x14ac:dyDescent="0.25">
      <c r="B1344" s="5"/>
      <c r="C1344" s="5"/>
      <c r="D1344" s="5"/>
      <c r="E1344" s="5"/>
      <c r="F1344" s="5"/>
      <c r="G1344" s="5"/>
      <c r="H1344" s="58"/>
      <c r="I1344" s="60"/>
      <c r="J1344" s="5"/>
      <c r="L1344" s="5"/>
      <c r="M1344" s="5"/>
    </row>
    <row r="1345" spans="2:13" x14ac:dyDescent="0.25">
      <c r="B1345" s="5"/>
      <c r="C1345" s="5"/>
      <c r="D1345" s="5"/>
      <c r="E1345" s="5"/>
      <c r="F1345" s="5"/>
      <c r="G1345" s="5"/>
      <c r="H1345" s="58"/>
      <c r="I1345" s="60"/>
      <c r="J1345" s="5"/>
      <c r="L1345" s="5"/>
      <c r="M1345" s="5"/>
    </row>
    <row r="1346" spans="2:13" x14ac:dyDescent="0.25">
      <c r="B1346" s="5"/>
      <c r="C1346" s="5"/>
      <c r="D1346" s="5"/>
      <c r="E1346" s="5"/>
      <c r="F1346" s="5"/>
      <c r="G1346" s="5"/>
      <c r="H1346" s="58"/>
      <c r="I1346" s="60"/>
      <c r="J1346" s="5"/>
      <c r="L1346" s="5"/>
      <c r="M1346" s="5"/>
    </row>
    <row r="1347" spans="2:13" x14ac:dyDescent="0.25">
      <c r="B1347" s="5"/>
      <c r="C1347" s="5"/>
      <c r="D1347" s="5"/>
      <c r="E1347" s="5"/>
      <c r="F1347" s="5"/>
      <c r="G1347" s="5"/>
      <c r="H1347" s="58"/>
      <c r="I1347" s="60"/>
      <c r="J1347" s="5"/>
      <c r="L1347" s="5"/>
      <c r="M1347" s="5"/>
    </row>
    <row r="1348" spans="2:13" x14ac:dyDescent="0.25">
      <c r="B1348" s="5"/>
      <c r="C1348" s="5"/>
      <c r="D1348" s="5"/>
      <c r="E1348" s="5"/>
      <c r="F1348" s="5"/>
      <c r="G1348" s="5"/>
      <c r="H1348" s="58"/>
      <c r="I1348" s="60"/>
      <c r="J1348" s="5"/>
      <c r="L1348" s="5"/>
      <c r="M1348" s="5"/>
    </row>
    <row r="1349" spans="2:13" x14ac:dyDescent="0.25">
      <c r="B1349" s="5"/>
      <c r="C1349" s="5"/>
      <c r="D1349" s="5"/>
      <c r="E1349" s="5"/>
      <c r="F1349" s="5"/>
      <c r="G1349" s="5"/>
      <c r="H1349" s="58"/>
      <c r="I1349" s="60"/>
      <c r="J1349" s="5"/>
      <c r="L1349" s="5"/>
      <c r="M1349" s="5"/>
    </row>
    <row r="1350" spans="2:13" x14ac:dyDescent="0.25">
      <c r="B1350" s="5"/>
      <c r="C1350" s="5"/>
      <c r="D1350" s="5"/>
      <c r="E1350" s="5"/>
      <c r="F1350" s="5"/>
      <c r="G1350" s="5"/>
      <c r="H1350" s="58"/>
      <c r="I1350" s="60"/>
      <c r="J1350" s="5"/>
      <c r="L1350" s="5"/>
      <c r="M1350" s="5"/>
    </row>
    <row r="1351" spans="2:13" x14ac:dyDescent="0.25">
      <c r="B1351" s="5"/>
      <c r="C1351" s="5"/>
      <c r="D1351" s="5"/>
      <c r="E1351" s="5"/>
      <c r="F1351" s="5"/>
      <c r="G1351" s="5"/>
      <c r="H1351" s="58"/>
      <c r="I1351" s="60"/>
      <c r="J1351" s="5"/>
      <c r="L1351" s="5"/>
      <c r="M1351" s="5"/>
    </row>
    <row r="1352" spans="2:13" x14ac:dyDescent="0.25">
      <c r="B1352" s="5"/>
      <c r="C1352" s="5"/>
      <c r="D1352" s="5"/>
      <c r="E1352" s="5"/>
      <c r="F1352" s="5"/>
      <c r="G1352" s="5"/>
      <c r="H1352" s="58"/>
      <c r="I1352" s="60"/>
      <c r="J1352" s="5"/>
      <c r="L1352" s="5"/>
      <c r="M1352" s="5"/>
    </row>
    <row r="1353" spans="2:13" x14ac:dyDescent="0.25">
      <c r="B1353" s="5"/>
      <c r="C1353" s="5"/>
      <c r="D1353" s="5"/>
      <c r="E1353" s="5"/>
      <c r="F1353" s="5"/>
      <c r="G1353" s="5"/>
      <c r="H1353" s="58"/>
      <c r="I1353" s="60"/>
      <c r="J1353" s="5"/>
      <c r="L1353" s="5"/>
      <c r="M1353" s="5"/>
    </row>
    <row r="1354" spans="2:13" x14ac:dyDescent="0.25">
      <c r="B1354" s="5"/>
      <c r="C1354" s="5"/>
      <c r="D1354" s="5"/>
      <c r="E1354" s="5"/>
      <c r="F1354" s="5"/>
      <c r="G1354" s="5"/>
      <c r="H1354" s="58"/>
      <c r="I1354" s="60"/>
      <c r="J1354" s="5"/>
      <c r="L1354" s="5"/>
      <c r="M1354" s="5"/>
    </row>
    <row r="1355" spans="2:13" x14ac:dyDescent="0.25">
      <c r="B1355" s="5"/>
      <c r="C1355" s="5"/>
      <c r="D1355" s="5"/>
      <c r="E1355" s="5"/>
      <c r="F1355" s="5"/>
      <c r="G1355" s="5"/>
      <c r="H1355" s="58"/>
      <c r="I1355" s="60"/>
      <c r="J1355" s="5"/>
      <c r="L1355" s="5"/>
      <c r="M1355" s="5"/>
    </row>
    <row r="1356" spans="2:13" x14ac:dyDescent="0.25">
      <c r="B1356" s="5"/>
      <c r="C1356" s="5"/>
      <c r="D1356" s="5"/>
      <c r="E1356" s="5"/>
      <c r="F1356" s="5"/>
      <c r="G1356" s="5"/>
      <c r="H1356" s="58"/>
      <c r="I1356" s="60"/>
      <c r="J1356" s="5"/>
      <c r="L1356" s="5"/>
      <c r="M1356" s="5"/>
    </row>
    <row r="1357" spans="2:13" x14ac:dyDescent="0.25">
      <c r="B1357" s="5"/>
      <c r="C1357" s="5"/>
      <c r="D1357" s="5"/>
      <c r="E1357" s="5"/>
      <c r="F1357" s="5"/>
      <c r="G1357" s="5"/>
      <c r="H1357" s="58"/>
      <c r="I1357" s="60"/>
      <c r="J1357" s="5"/>
      <c r="L1357" s="5"/>
      <c r="M1357" s="5"/>
    </row>
    <row r="1358" spans="2:13" x14ac:dyDescent="0.25">
      <c r="B1358" s="5"/>
      <c r="C1358" s="5"/>
      <c r="D1358" s="5"/>
      <c r="E1358" s="5"/>
      <c r="F1358" s="5"/>
      <c r="G1358" s="5"/>
      <c r="H1358" s="58"/>
      <c r="I1358" s="60"/>
      <c r="J1358" s="5"/>
      <c r="L1358" s="5"/>
      <c r="M1358" s="5"/>
    </row>
    <row r="1359" spans="2:13" x14ac:dyDescent="0.25">
      <c r="B1359" s="5"/>
      <c r="C1359" s="5"/>
      <c r="D1359" s="5"/>
      <c r="E1359" s="5"/>
      <c r="F1359" s="5"/>
      <c r="G1359" s="5"/>
      <c r="H1359" s="58"/>
      <c r="I1359" s="60"/>
      <c r="J1359" s="5"/>
      <c r="L1359" s="5"/>
      <c r="M1359" s="5"/>
    </row>
    <row r="1360" spans="2:13" x14ac:dyDescent="0.25">
      <c r="B1360" s="5"/>
      <c r="C1360" s="5"/>
      <c r="D1360" s="5"/>
      <c r="E1360" s="5"/>
      <c r="F1360" s="5"/>
      <c r="G1360" s="5"/>
      <c r="H1360" s="58"/>
      <c r="I1360" s="60"/>
      <c r="J1360" s="5"/>
      <c r="L1360" s="5"/>
      <c r="M1360" s="5"/>
    </row>
    <row r="1361" spans="2:13" x14ac:dyDescent="0.25">
      <c r="B1361" s="5"/>
      <c r="C1361" s="5"/>
      <c r="D1361" s="5"/>
      <c r="E1361" s="5"/>
      <c r="F1361" s="5"/>
      <c r="G1361" s="5"/>
      <c r="H1361" s="58"/>
      <c r="I1361" s="60"/>
      <c r="J1361" s="5"/>
      <c r="L1361" s="5"/>
      <c r="M1361" s="5"/>
    </row>
    <row r="1362" spans="2:13" x14ac:dyDescent="0.25">
      <c r="B1362" s="5"/>
      <c r="C1362" s="5"/>
      <c r="D1362" s="5"/>
      <c r="E1362" s="5"/>
      <c r="F1362" s="5"/>
      <c r="G1362" s="5"/>
      <c r="H1362" s="58"/>
      <c r="I1362" s="60"/>
      <c r="J1362" s="5"/>
      <c r="L1362" s="5"/>
      <c r="M1362" s="5"/>
    </row>
    <row r="1363" spans="2:13" x14ac:dyDescent="0.25">
      <c r="B1363" s="5"/>
      <c r="C1363" s="5"/>
      <c r="D1363" s="5"/>
      <c r="E1363" s="5"/>
      <c r="F1363" s="5"/>
      <c r="G1363" s="5"/>
      <c r="H1363" s="58"/>
      <c r="I1363" s="60"/>
      <c r="J1363" s="5"/>
      <c r="L1363" s="5"/>
      <c r="M1363" s="5"/>
    </row>
    <row r="1364" spans="2:13" x14ac:dyDescent="0.25">
      <c r="B1364" s="5"/>
      <c r="C1364" s="5"/>
      <c r="D1364" s="5"/>
      <c r="E1364" s="5"/>
      <c r="F1364" s="5"/>
      <c r="G1364" s="5"/>
      <c r="H1364" s="58"/>
      <c r="I1364" s="60"/>
      <c r="J1364" s="5"/>
      <c r="L1364" s="5"/>
      <c r="M1364" s="5"/>
    </row>
    <row r="1365" spans="2:13" x14ac:dyDescent="0.25">
      <c r="B1365" s="5"/>
      <c r="C1365" s="5"/>
      <c r="D1365" s="5"/>
      <c r="E1365" s="5"/>
      <c r="F1365" s="5"/>
      <c r="G1365" s="5"/>
      <c r="H1365" s="58"/>
      <c r="I1365" s="60"/>
      <c r="J1365" s="5"/>
      <c r="L1365" s="5"/>
      <c r="M1365" s="5"/>
    </row>
    <row r="1366" spans="2:13" x14ac:dyDescent="0.25">
      <c r="B1366" s="5"/>
      <c r="C1366" s="5"/>
      <c r="D1366" s="5"/>
      <c r="E1366" s="5"/>
      <c r="F1366" s="5"/>
      <c r="G1366" s="5"/>
      <c r="H1366" s="58"/>
      <c r="I1366" s="60"/>
      <c r="J1366" s="5"/>
      <c r="L1366" s="5"/>
      <c r="M1366" s="5"/>
    </row>
    <row r="1367" spans="2:13" x14ac:dyDescent="0.25">
      <c r="B1367" s="5"/>
      <c r="C1367" s="5"/>
      <c r="D1367" s="5"/>
      <c r="E1367" s="5"/>
      <c r="F1367" s="5"/>
      <c r="G1367" s="5"/>
      <c r="H1367" s="58"/>
      <c r="I1367" s="60"/>
      <c r="J1367" s="5"/>
      <c r="L1367" s="5"/>
      <c r="M1367" s="5"/>
    </row>
    <row r="1368" spans="2:13" x14ac:dyDescent="0.25">
      <c r="B1368" s="5"/>
      <c r="C1368" s="5"/>
      <c r="D1368" s="5"/>
      <c r="E1368" s="5"/>
      <c r="F1368" s="5"/>
      <c r="G1368" s="5"/>
      <c r="H1368" s="58"/>
      <c r="I1368" s="60"/>
      <c r="J1368" s="5"/>
      <c r="L1368" s="5"/>
      <c r="M1368" s="5"/>
    </row>
    <row r="1369" spans="2:13" x14ac:dyDescent="0.25">
      <c r="B1369" s="5"/>
      <c r="C1369" s="5"/>
      <c r="D1369" s="5"/>
      <c r="E1369" s="5"/>
      <c r="F1369" s="5"/>
      <c r="G1369" s="5"/>
      <c r="H1369" s="58"/>
      <c r="I1369" s="60"/>
      <c r="J1369" s="5"/>
      <c r="L1369" s="5"/>
      <c r="M1369" s="5"/>
    </row>
    <row r="1370" spans="2:13" x14ac:dyDescent="0.25">
      <c r="B1370" s="5"/>
      <c r="C1370" s="5"/>
      <c r="D1370" s="5"/>
      <c r="E1370" s="5"/>
      <c r="F1370" s="5"/>
      <c r="G1370" s="5"/>
      <c r="H1370" s="58"/>
      <c r="I1370" s="60"/>
      <c r="J1370" s="5"/>
      <c r="L1370" s="5"/>
      <c r="M1370" s="5"/>
    </row>
    <row r="1371" spans="2:13" x14ac:dyDescent="0.25">
      <c r="B1371" s="5"/>
      <c r="C1371" s="5"/>
      <c r="D1371" s="5"/>
      <c r="E1371" s="5"/>
      <c r="F1371" s="5"/>
      <c r="G1371" s="5"/>
      <c r="H1371" s="58"/>
      <c r="I1371" s="60"/>
      <c r="J1371" s="5"/>
      <c r="L1371" s="5"/>
      <c r="M1371" s="5"/>
    </row>
    <row r="1372" spans="2:13" x14ac:dyDescent="0.25">
      <c r="B1372" s="5"/>
      <c r="C1372" s="5"/>
      <c r="D1372" s="5"/>
      <c r="E1372" s="5"/>
      <c r="F1372" s="5"/>
      <c r="G1372" s="5"/>
      <c r="H1372" s="58"/>
      <c r="I1372" s="60"/>
      <c r="J1372" s="5"/>
      <c r="L1372" s="5"/>
      <c r="M1372" s="5"/>
    </row>
    <row r="1373" spans="2:13" x14ac:dyDescent="0.25">
      <c r="B1373" s="5"/>
      <c r="C1373" s="5"/>
      <c r="D1373" s="5"/>
      <c r="E1373" s="5"/>
      <c r="F1373" s="5"/>
      <c r="G1373" s="5"/>
      <c r="H1373" s="58"/>
      <c r="I1373" s="60"/>
      <c r="J1373" s="5"/>
      <c r="L1373" s="5"/>
      <c r="M1373" s="5"/>
    </row>
    <row r="1374" spans="2:13" x14ac:dyDescent="0.25">
      <c r="B1374" s="5"/>
      <c r="C1374" s="5"/>
      <c r="D1374" s="5"/>
      <c r="E1374" s="5"/>
      <c r="F1374" s="5"/>
      <c r="G1374" s="5"/>
      <c r="H1374" s="58"/>
      <c r="I1374" s="60"/>
      <c r="J1374" s="5"/>
      <c r="L1374" s="5"/>
      <c r="M1374" s="5"/>
    </row>
    <row r="1375" spans="2:13" x14ac:dyDescent="0.25">
      <c r="B1375" s="5"/>
      <c r="C1375" s="5"/>
      <c r="D1375" s="5"/>
      <c r="E1375" s="5"/>
      <c r="F1375" s="5"/>
      <c r="G1375" s="5"/>
      <c r="H1375" s="58"/>
      <c r="I1375" s="60"/>
      <c r="J1375" s="5"/>
      <c r="L1375" s="5"/>
      <c r="M1375" s="5"/>
    </row>
    <row r="1376" spans="2:13" x14ac:dyDescent="0.25">
      <c r="B1376" s="5"/>
      <c r="C1376" s="5"/>
      <c r="D1376" s="5"/>
      <c r="E1376" s="5"/>
      <c r="F1376" s="5"/>
      <c r="G1376" s="5"/>
      <c r="H1376" s="58"/>
      <c r="I1376" s="60"/>
      <c r="J1376" s="5"/>
      <c r="L1376" s="5"/>
      <c r="M1376" s="5"/>
    </row>
    <row r="1377" spans="2:13" x14ac:dyDescent="0.25">
      <c r="B1377" s="5"/>
      <c r="C1377" s="5"/>
      <c r="D1377" s="5"/>
      <c r="E1377" s="5"/>
      <c r="F1377" s="5"/>
      <c r="G1377" s="5"/>
      <c r="H1377" s="58"/>
      <c r="I1377" s="60"/>
      <c r="J1377" s="5"/>
      <c r="L1377" s="5"/>
      <c r="M1377" s="5"/>
    </row>
    <row r="1378" spans="2:13" x14ac:dyDescent="0.25">
      <c r="B1378" s="5"/>
      <c r="C1378" s="5"/>
      <c r="D1378" s="5"/>
      <c r="E1378" s="5"/>
      <c r="F1378" s="5"/>
      <c r="G1378" s="5"/>
      <c r="H1378" s="58"/>
      <c r="I1378" s="60"/>
      <c r="J1378" s="5"/>
      <c r="L1378" s="5"/>
      <c r="M1378" s="5"/>
    </row>
    <row r="1379" spans="2:13" x14ac:dyDescent="0.25">
      <c r="B1379" s="5"/>
      <c r="C1379" s="5"/>
      <c r="D1379" s="5"/>
      <c r="E1379" s="5"/>
      <c r="F1379" s="5"/>
      <c r="G1379" s="5"/>
      <c r="H1379" s="58"/>
      <c r="I1379" s="60"/>
      <c r="J1379" s="5"/>
      <c r="L1379" s="5"/>
      <c r="M1379" s="5"/>
    </row>
    <row r="1380" spans="2:13" x14ac:dyDescent="0.25">
      <c r="B1380" s="5"/>
      <c r="C1380" s="5"/>
      <c r="D1380" s="5"/>
      <c r="E1380" s="5"/>
      <c r="F1380" s="5"/>
      <c r="G1380" s="5"/>
      <c r="H1380" s="58"/>
      <c r="I1380" s="60"/>
      <c r="J1380" s="5"/>
      <c r="L1380" s="5"/>
      <c r="M1380" s="5"/>
    </row>
    <row r="1381" spans="2:13" x14ac:dyDescent="0.25">
      <c r="B1381" s="5"/>
      <c r="C1381" s="5"/>
      <c r="D1381" s="5"/>
      <c r="E1381" s="5"/>
      <c r="F1381" s="5"/>
      <c r="G1381" s="5"/>
      <c r="H1381" s="58"/>
      <c r="I1381" s="60"/>
      <c r="J1381" s="5"/>
      <c r="L1381" s="5"/>
      <c r="M1381" s="5"/>
    </row>
    <row r="1382" spans="2:13" x14ac:dyDescent="0.25">
      <c r="B1382" s="5"/>
      <c r="C1382" s="5"/>
      <c r="D1382" s="5"/>
      <c r="E1382" s="5"/>
      <c r="F1382" s="5"/>
      <c r="G1382" s="5"/>
      <c r="H1382" s="58"/>
      <c r="I1382" s="60"/>
      <c r="J1382" s="5"/>
      <c r="L1382" s="5"/>
      <c r="M1382" s="5"/>
    </row>
    <row r="1383" spans="2:13" x14ac:dyDescent="0.25">
      <c r="B1383" s="5"/>
      <c r="C1383" s="5"/>
      <c r="D1383" s="5"/>
      <c r="E1383" s="5"/>
      <c r="F1383" s="5"/>
      <c r="G1383" s="5"/>
      <c r="H1383" s="58"/>
      <c r="I1383" s="60"/>
      <c r="J1383" s="5"/>
      <c r="L1383" s="5"/>
      <c r="M1383" s="5"/>
    </row>
    <row r="1384" spans="2:13" x14ac:dyDescent="0.25">
      <c r="B1384" s="5"/>
      <c r="C1384" s="5"/>
      <c r="D1384" s="5"/>
      <c r="E1384" s="5"/>
      <c r="F1384" s="5"/>
      <c r="G1384" s="5"/>
      <c r="H1384" s="58"/>
      <c r="I1384" s="60"/>
      <c r="J1384" s="5"/>
      <c r="L1384" s="5"/>
      <c r="M1384" s="5"/>
    </row>
    <row r="1385" spans="2:13" x14ac:dyDescent="0.25">
      <c r="B1385" s="5"/>
      <c r="C1385" s="5"/>
      <c r="D1385" s="5"/>
      <c r="E1385" s="5"/>
      <c r="F1385" s="5"/>
      <c r="G1385" s="5"/>
      <c r="H1385" s="58"/>
      <c r="I1385" s="60"/>
      <c r="J1385" s="5"/>
      <c r="L1385" s="5"/>
      <c r="M1385" s="5"/>
    </row>
    <row r="1386" spans="2:13" x14ac:dyDescent="0.25">
      <c r="B1386" s="5"/>
      <c r="C1386" s="5"/>
      <c r="D1386" s="5"/>
      <c r="E1386" s="5"/>
      <c r="F1386" s="5"/>
      <c r="G1386" s="5"/>
      <c r="H1386" s="58"/>
      <c r="I1386" s="60"/>
      <c r="J1386" s="5"/>
      <c r="L1386" s="5"/>
      <c r="M1386" s="5"/>
    </row>
    <row r="1387" spans="2:13" x14ac:dyDescent="0.25">
      <c r="B1387" s="5"/>
      <c r="C1387" s="5"/>
      <c r="D1387" s="5"/>
      <c r="E1387" s="5"/>
      <c r="F1387" s="5"/>
      <c r="G1387" s="5"/>
      <c r="H1387" s="58"/>
      <c r="I1387" s="60"/>
      <c r="J1387" s="5"/>
      <c r="L1387" s="5"/>
      <c r="M1387" s="5"/>
    </row>
    <row r="1388" spans="2:13" x14ac:dyDescent="0.25">
      <c r="B1388" s="5"/>
      <c r="C1388" s="5"/>
      <c r="D1388" s="5"/>
      <c r="E1388" s="5"/>
      <c r="F1388" s="5"/>
      <c r="G1388" s="5"/>
      <c r="H1388" s="58"/>
      <c r="I1388" s="60"/>
      <c r="J1388" s="5"/>
      <c r="L1388" s="5"/>
      <c r="M1388" s="5"/>
    </row>
    <row r="1389" spans="2:13" x14ac:dyDescent="0.25">
      <c r="B1389" s="5"/>
      <c r="C1389" s="5"/>
      <c r="D1389" s="5"/>
      <c r="E1389" s="5"/>
      <c r="F1389" s="5"/>
      <c r="G1389" s="5"/>
      <c r="H1389" s="58"/>
      <c r="I1389" s="60"/>
      <c r="J1389" s="5"/>
      <c r="L1389" s="5"/>
      <c r="M1389" s="5"/>
    </row>
    <row r="1390" spans="2:13" x14ac:dyDescent="0.25">
      <c r="B1390" s="5"/>
      <c r="C1390" s="5"/>
      <c r="D1390" s="5"/>
      <c r="E1390" s="5"/>
      <c r="F1390" s="5"/>
      <c r="G1390" s="5"/>
      <c r="H1390" s="58"/>
      <c r="I1390" s="60"/>
      <c r="J1390" s="5"/>
      <c r="L1390" s="5"/>
      <c r="M1390" s="5"/>
    </row>
    <row r="1391" spans="2:13" x14ac:dyDescent="0.25">
      <c r="B1391" s="5"/>
      <c r="C1391" s="5"/>
      <c r="D1391" s="5"/>
      <c r="E1391" s="5"/>
      <c r="F1391" s="5"/>
      <c r="G1391" s="5"/>
      <c r="H1391" s="58"/>
      <c r="I1391" s="60"/>
      <c r="J1391" s="5"/>
      <c r="L1391" s="5"/>
      <c r="M1391" s="5"/>
    </row>
    <row r="1392" spans="2:13" x14ac:dyDescent="0.25">
      <c r="B1392" s="5"/>
      <c r="C1392" s="5"/>
      <c r="D1392" s="5"/>
      <c r="E1392" s="5"/>
      <c r="F1392" s="5"/>
      <c r="G1392" s="5"/>
      <c r="H1392" s="58"/>
      <c r="I1392" s="60"/>
      <c r="J1392" s="5"/>
      <c r="L1392" s="5"/>
      <c r="M1392" s="5"/>
    </row>
    <row r="1393" spans="2:13" x14ac:dyDescent="0.25">
      <c r="B1393" s="5"/>
      <c r="C1393" s="5"/>
      <c r="D1393" s="5"/>
      <c r="E1393" s="5"/>
      <c r="F1393" s="5"/>
      <c r="G1393" s="5"/>
      <c r="H1393" s="58"/>
      <c r="I1393" s="60"/>
      <c r="J1393" s="5"/>
      <c r="L1393" s="5"/>
      <c r="M1393" s="5"/>
    </row>
    <row r="1394" spans="2:13" x14ac:dyDescent="0.25">
      <c r="B1394" s="5"/>
      <c r="C1394" s="5"/>
      <c r="D1394" s="5"/>
      <c r="E1394" s="5"/>
      <c r="F1394" s="5"/>
      <c r="G1394" s="5"/>
      <c r="H1394" s="58"/>
      <c r="I1394" s="60"/>
      <c r="J1394" s="5"/>
      <c r="L1394" s="5"/>
      <c r="M1394" s="5"/>
    </row>
    <row r="1395" spans="2:13" x14ac:dyDescent="0.25">
      <c r="B1395" s="5"/>
      <c r="C1395" s="5"/>
      <c r="D1395" s="5"/>
      <c r="E1395" s="5"/>
      <c r="F1395" s="5"/>
      <c r="G1395" s="5"/>
      <c r="H1395" s="58"/>
      <c r="I1395" s="60"/>
      <c r="J1395" s="5"/>
      <c r="L1395" s="5"/>
      <c r="M1395" s="5"/>
    </row>
    <row r="1396" spans="2:13" x14ac:dyDescent="0.25">
      <c r="B1396" s="5"/>
      <c r="C1396" s="5"/>
      <c r="D1396" s="5"/>
      <c r="E1396" s="5"/>
      <c r="F1396" s="5"/>
      <c r="G1396" s="5"/>
      <c r="H1396" s="58"/>
      <c r="I1396" s="60"/>
      <c r="J1396" s="5"/>
      <c r="L1396" s="5"/>
      <c r="M1396" s="5"/>
    </row>
    <row r="1397" spans="2:13" x14ac:dyDescent="0.25">
      <c r="B1397" s="5"/>
      <c r="C1397" s="5"/>
      <c r="D1397" s="5"/>
      <c r="E1397" s="5"/>
      <c r="F1397" s="5"/>
      <c r="G1397" s="5"/>
      <c r="H1397" s="58"/>
      <c r="I1397" s="60"/>
      <c r="J1397" s="5"/>
      <c r="L1397" s="5"/>
      <c r="M1397" s="5"/>
    </row>
    <row r="1398" spans="2:13" x14ac:dyDescent="0.25">
      <c r="B1398" s="5"/>
      <c r="C1398" s="5"/>
      <c r="D1398" s="5"/>
      <c r="E1398" s="5"/>
      <c r="F1398" s="5"/>
      <c r="G1398" s="5"/>
      <c r="H1398" s="58"/>
      <c r="I1398" s="60"/>
      <c r="J1398" s="5"/>
      <c r="L1398" s="5"/>
      <c r="M1398" s="5"/>
    </row>
    <row r="1399" spans="2:13" x14ac:dyDescent="0.25">
      <c r="B1399" s="5"/>
      <c r="C1399" s="5"/>
      <c r="D1399" s="5"/>
      <c r="E1399" s="5"/>
      <c r="F1399" s="5"/>
      <c r="G1399" s="5"/>
      <c r="H1399" s="58"/>
      <c r="I1399" s="60"/>
      <c r="J1399" s="5"/>
      <c r="L1399" s="5"/>
      <c r="M1399" s="5"/>
    </row>
    <row r="1400" spans="2:13" x14ac:dyDescent="0.25">
      <c r="B1400" s="5"/>
      <c r="C1400" s="5"/>
      <c r="D1400" s="5"/>
      <c r="E1400" s="5"/>
      <c r="F1400" s="5"/>
      <c r="G1400" s="5"/>
      <c r="H1400" s="58"/>
      <c r="I1400" s="60"/>
      <c r="J1400" s="5"/>
      <c r="L1400" s="5"/>
      <c r="M1400" s="5"/>
    </row>
    <row r="1401" spans="2:13" x14ac:dyDescent="0.25">
      <c r="B1401" s="5"/>
      <c r="C1401" s="5"/>
      <c r="D1401" s="5"/>
      <c r="E1401" s="5"/>
      <c r="F1401" s="5"/>
      <c r="G1401" s="5"/>
      <c r="H1401" s="58"/>
      <c r="I1401" s="60"/>
      <c r="J1401" s="5"/>
      <c r="L1401" s="5"/>
      <c r="M1401" s="5"/>
    </row>
    <row r="1402" spans="2:13" x14ac:dyDescent="0.25">
      <c r="B1402" s="5"/>
      <c r="C1402" s="5"/>
      <c r="D1402" s="5"/>
      <c r="E1402" s="5"/>
      <c r="F1402" s="5"/>
      <c r="G1402" s="5"/>
      <c r="H1402" s="58"/>
      <c r="I1402" s="60"/>
      <c r="J1402" s="5"/>
      <c r="L1402" s="5"/>
      <c r="M1402" s="5"/>
    </row>
    <row r="1403" spans="2:13" x14ac:dyDescent="0.25">
      <c r="B1403" s="5"/>
      <c r="C1403" s="5"/>
      <c r="D1403" s="5"/>
      <c r="E1403" s="5"/>
      <c r="F1403" s="5"/>
      <c r="G1403" s="5"/>
      <c r="H1403" s="58"/>
      <c r="I1403" s="60"/>
      <c r="J1403" s="5"/>
      <c r="L1403" s="5"/>
      <c r="M1403" s="5"/>
    </row>
    <row r="1404" spans="2:13" x14ac:dyDescent="0.25">
      <c r="B1404" s="5"/>
      <c r="C1404" s="5"/>
      <c r="D1404" s="5"/>
      <c r="E1404" s="5"/>
      <c r="F1404" s="5"/>
      <c r="G1404" s="5"/>
      <c r="H1404" s="58"/>
      <c r="I1404" s="60"/>
      <c r="J1404" s="5"/>
      <c r="L1404" s="5"/>
      <c r="M1404" s="5"/>
    </row>
    <row r="1405" spans="2:13" x14ac:dyDescent="0.25">
      <c r="B1405" s="5"/>
      <c r="C1405" s="5"/>
      <c r="D1405" s="5"/>
      <c r="E1405" s="5"/>
      <c r="F1405" s="5"/>
      <c r="G1405" s="5"/>
      <c r="H1405" s="58"/>
      <c r="I1405" s="60"/>
      <c r="J1405" s="5"/>
      <c r="L1405" s="5"/>
      <c r="M1405" s="5"/>
    </row>
    <row r="1406" spans="2:13" x14ac:dyDescent="0.25">
      <c r="B1406" s="5"/>
      <c r="C1406" s="5"/>
      <c r="D1406" s="5"/>
      <c r="E1406" s="5"/>
      <c r="F1406" s="5"/>
      <c r="G1406" s="5"/>
      <c r="H1406" s="58"/>
      <c r="I1406" s="60"/>
      <c r="J1406" s="5"/>
      <c r="L1406" s="5"/>
      <c r="M1406" s="5"/>
    </row>
    <row r="1407" spans="2:13" x14ac:dyDescent="0.25">
      <c r="B1407" s="5"/>
      <c r="C1407" s="5"/>
      <c r="D1407" s="5"/>
      <c r="E1407" s="5"/>
      <c r="F1407" s="5"/>
      <c r="G1407" s="5"/>
      <c r="H1407" s="58"/>
      <c r="I1407" s="60"/>
      <c r="J1407" s="5"/>
      <c r="L1407" s="5"/>
      <c r="M1407" s="5"/>
    </row>
    <row r="1408" spans="2:13" x14ac:dyDescent="0.25">
      <c r="B1408" s="5"/>
      <c r="C1408" s="5"/>
      <c r="D1408" s="5"/>
      <c r="E1408" s="5"/>
      <c r="F1408" s="5"/>
      <c r="G1408" s="5"/>
      <c r="H1408" s="58"/>
      <c r="I1408" s="60"/>
      <c r="J1408" s="5"/>
      <c r="L1408" s="5"/>
      <c r="M1408" s="5"/>
    </row>
    <row r="1409" spans="2:13" x14ac:dyDescent="0.25">
      <c r="B1409" s="5"/>
      <c r="C1409" s="5"/>
      <c r="D1409" s="5"/>
      <c r="E1409" s="5"/>
      <c r="F1409" s="5"/>
      <c r="G1409" s="5"/>
      <c r="H1409" s="58"/>
      <c r="I1409" s="60"/>
      <c r="J1409" s="5"/>
      <c r="L1409" s="5"/>
      <c r="M1409" s="5"/>
    </row>
    <row r="1410" spans="2:13" x14ac:dyDescent="0.25">
      <c r="B1410" s="5"/>
      <c r="C1410" s="5"/>
      <c r="D1410" s="5"/>
      <c r="E1410" s="5"/>
      <c r="F1410" s="5"/>
      <c r="G1410" s="5"/>
      <c r="H1410" s="58"/>
      <c r="I1410" s="60"/>
      <c r="J1410" s="5"/>
      <c r="L1410" s="5"/>
      <c r="M1410" s="5"/>
    </row>
    <row r="1411" spans="2:13" x14ac:dyDescent="0.25">
      <c r="B1411" s="5"/>
      <c r="C1411" s="5"/>
      <c r="D1411" s="5"/>
      <c r="E1411" s="5"/>
      <c r="F1411" s="5"/>
      <c r="G1411" s="5"/>
      <c r="H1411" s="58"/>
      <c r="I1411" s="60"/>
      <c r="J1411" s="5"/>
      <c r="L1411" s="5"/>
      <c r="M1411" s="5"/>
    </row>
    <row r="1412" spans="2:13" x14ac:dyDescent="0.25">
      <c r="B1412" s="5"/>
      <c r="C1412" s="5"/>
      <c r="D1412" s="5"/>
      <c r="E1412" s="5"/>
      <c r="F1412" s="5"/>
      <c r="G1412" s="5"/>
      <c r="H1412" s="58"/>
      <c r="I1412" s="60"/>
      <c r="J1412" s="5"/>
      <c r="L1412" s="5"/>
      <c r="M1412" s="5"/>
    </row>
    <row r="1413" spans="2:13" x14ac:dyDescent="0.25">
      <c r="B1413" s="5"/>
      <c r="C1413" s="5"/>
      <c r="D1413" s="5"/>
      <c r="E1413" s="5"/>
      <c r="F1413" s="5"/>
      <c r="G1413" s="5"/>
      <c r="H1413" s="58"/>
      <c r="I1413" s="60"/>
      <c r="J1413" s="5"/>
      <c r="L1413" s="5"/>
      <c r="M1413" s="5"/>
    </row>
    <row r="1414" spans="2:13" x14ac:dyDescent="0.25">
      <c r="B1414" s="5"/>
      <c r="C1414" s="5"/>
      <c r="D1414" s="5"/>
      <c r="E1414" s="5"/>
      <c r="F1414" s="5"/>
      <c r="G1414" s="5"/>
      <c r="H1414" s="58"/>
      <c r="I1414" s="60"/>
      <c r="J1414" s="5"/>
      <c r="L1414" s="5"/>
      <c r="M1414" s="5"/>
    </row>
    <row r="1415" spans="2:13" x14ac:dyDescent="0.25">
      <c r="B1415" s="5"/>
      <c r="C1415" s="5"/>
      <c r="D1415" s="5"/>
      <c r="E1415" s="5"/>
      <c r="F1415" s="5"/>
      <c r="G1415" s="5"/>
      <c r="H1415" s="58"/>
      <c r="I1415" s="60"/>
      <c r="J1415" s="5"/>
      <c r="L1415" s="5"/>
      <c r="M1415" s="5"/>
    </row>
    <row r="1416" spans="2:13" x14ac:dyDescent="0.25">
      <c r="B1416" s="5"/>
      <c r="C1416" s="5"/>
      <c r="D1416" s="5"/>
      <c r="E1416" s="5"/>
      <c r="F1416" s="5"/>
      <c r="G1416" s="5"/>
      <c r="H1416" s="58"/>
      <c r="I1416" s="60"/>
      <c r="J1416" s="5"/>
      <c r="L1416" s="5"/>
      <c r="M1416" s="5"/>
    </row>
    <row r="1417" spans="2:13" x14ac:dyDescent="0.25">
      <c r="B1417" s="5"/>
      <c r="C1417" s="5"/>
      <c r="D1417" s="5"/>
      <c r="E1417" s="5"/>
      <c r="F1417" s="5"/>
      <c r="G1417" s="5"/>
      <c r="H1417" s="58"/>
      <c r="I1417" s="60"/>
      <c r="J1417" s="5"/>
      <c r="L1417" s="5"/>
      <c r="M1417" s="5"/>
    </row>
    <row r="1418" spans="2:13" x14ac:dyDescent="0.25">
      <c r="B1418" s="5"/>
      <c r="C1418" s="5"/>
      <c r="D1418" s="5"/>
      <c r="E1418" s="5"/>
      <c r="F1418" s="5"/>
      <c r="G1418" s="5"/>
      <c r="H1418" s="58"/>
      <c r="I1418" s="60"/>
      <c r="J1418" s="5"/>
      <c r="L1418" s="5"/>
      <c r="M1418" s="5"/>
    </row>
    <row r="1419" spans="2:13" x14ac:dyDescent="0.25">
      <c r="B1419" s="5"/>
      <c r="C1419" s="5"/>
      <c r="D1419" s="5"/>
      <c r="E1419" s="5"/>
      <c r="F1419" s="5"/>
      <c r="G1419" s="5"/>
      <c r="H1419" s="58"/>
      <c r="I1419" s="60"/>
      <c r="J1419" s="5"/>
      <c r="L1419" s="5"/>
      <c r="M1419" s="5"/>
    </row>
    <row r="1420" spans="2:13" x14ac:dyDescent="0.25">
      <c r="B1420" s="5"/>
      <c r="C1420" s="5"/>
      <c r="D1420" s="5"/>
      <c r="E1420" s="5"/>
      <c r="F1420" s="5"/>
      <c r="G1420" s="5"/>
      <c r="H1420" s="58"/>
      <c r="I1420" s="60"/>
      <c r="J1420" s="5"/>
      <c r="L1420" s="5"/>
      <c r="M1420" s="5"/>
    </row>
    <row r="1421" spans="2:13" x14ac:dyDescent="0.25">
      <c r="B1421" s="5"/>
      <c r="C1421" s="5"/>
      <c r="D1421" s="5"/>
      <c r="E1421" s="5"/>
      <c r="F1421" s="5"/>
      <c r="G1421" s="5"/>
      <c r="H1421" s="58"/>
      <c r="I1421" s="60"/>
      <c r="J1421" s="5"/>
      <c r="L1421" s="5"/>
      <c r="M1421" s="5"/>
    </row>
    <row r="1422" spans="2:13" x14ac:dyDescent="0.25">
      <c r="B1422" s="5"/>
      <c r="C1422" s="5"/>
      <c r="D1422" s="5"/>
      <c r="E1422" s="5"/>
      <c r="F1422" s="5"/>
      <c r="G1422" s="5"/>
      <c r="H1422" s="58"/>
      <c r="I1422" s="60"/>
      <c r="J1422" s="5"/>
      <c r="L1422" s="5"/>
      <c r="M1422" s="5"/>
    </row>
    <row r="1423" spans="2:13" x14ac:dyDescent="0.25">
      <c r="B1423" s="5"/>
      <c r="C1423" s="5"/>
      <c r="D1423" s="5"/>
      <c r="E1423" s="5"/>
      <c r="F1423" s="5"/>
      <c r="G1423" s="5"/>
      <c r="H1423" s="58"/>
      <c r="I1423" s="60"/>
      <c r="J1423" s="5"/>
      <c r="L1423" s="5"/>
      <c r="M1423" s="5"/>
    </row>
    <row r="1424" spans="2:13" x14ac:dyDescent="0.25">
      <c r="B1424" s="5"/>
      <c r="C1424" s="5"/>
      <c r="D1424" s="5"/>
      <c r="E1424" s="5"/>
      <c r="F1424" s="5"/>
      <c r="G1424" s="5"/>
      <c r="H1424" s="58"/>
      <c r="I1424" s="60"/>
      <c r="J1424" s="5"/>
      <c r="L1424" s="5"/>
      <c r="M1424" s="5"/>
    </row>
    <row r="1425" spans="2:13" x14ac:dyDescent="0.25">
      <c r="B1425" s="5"/>
      <c r="C1425" s="5"/>
      <c r="D1425" s="5"/>
      <c r="E1425" s="5"/>
      <c r="F1425" s="5"/>
      <c r="G1425" s="5"/>
      <c r="H1425" s="58"/>
      <c r="I1425" s="60"/>
      <c r="J1425" s="5"/>
      <c r="L1425" s="5"/>
      <c r="M1425" s="5"/>
    </row>
    <row r="1426" spans="2:13" x14ac:dyDescent="0.25">
      <c r="B1426" s="5"/>
      <c r="C1426" s="5"/>
      <c r="D1426" s="5"/>
      <c r="E1426" s="5"/>
      <c r="F1426" s="5"/>
      <c r="G1426" s="5"/>
      <c r="H1426" s="58"/>
      <c r="I1426" s="60"/>
      <c r="J1426" s="5"/>
      <c r="L1426" s="5"/>
      <c r="M1426" s="5"/>
    </row>
    <row r="1427" spans="2:13" x14ac:dyDescent="0.25">
      <c r="B1427" s="5"/>
      <c r="C1427" s="5"/>
      <c r="D1427" s="5"/>
      <c r="E1427" s="5"/>
      <c r="F1427" s="5"/>
      <c r="G1427" s="5"/>
      <c r="H1427" s="58"/>
      <c r="I1427" s="60"/>
      <c r="J1427" s="5"/>
      <c r="L1427" s="5"/>
      <c r="M1427" s="5"/>
    </row>
    <row r="1428" spans="2:13" x14ac:dyDescent="0.25">
      <c r="B1428" s="5"/>
      <c r="C1428" s="5"/>
      <c r="D1428" s="5"/>
      <c r="E1428" s="5"/>
      <c r="F1428" s="5"/>
      <c r="G1428" s="5"/>
      <c r="H1428" s="58"/>
      <c r="I1428" s="60"/>
      <c r="J1428" s="5"/>
      <c r="L1428" s="5"/>
      <c r="M1428" s="5"/>
    </row>
    <row r="1429" spans="2:13" x14ac:dyDescent="0.25">
      <c r="B1429" s="5"/>
      <c r="C1429" s="5"/>
      <c r="D1429" s="5"/>
      <c r="E1429" s="5"/>
      <c r="F1429" s="5"/>
      <c r="G1429" s="5"/>
      <c r="H1429" s="58"/>
      <c r="I1429" s="60"/>
      <c r="J1429" s="5"/>
      <c r="L1429" s="5"/>
      <c r="M1429" s="5"/>
    </row>
    <row r="1430" spans="2:13" x14ac:dyDescent="0.25">
      <c r="B1430" s="5"/>
      <c r="C1430" s="5"/>
      <c r="D1430" s="5"/>
      <c r="E1430" s="5"/>
      <c r="F1430" s="5"/>
      <c r="G1430" s="5"/>
      <c r="H1430" s="58"/>
      <c r="I1430" s="60"/>
      <c r="J1430" s="5"/>
      <c r="L1430" s="5"/>
      <c r="M1430" s="5"/>
    </row>
    <row r="1431" spans="2:13" x14ac:dyDescent="0.25">
      <c r="B1431" s="5"/>
      <c r="C1431" s="5"/>
      <c r="D1431" s="5"/>
      <c r="E1431" s="5"/>
      <c r="F1431" s="5"/>
      <c r="G1431" s="5"/>
      <c r="H1431" s="58"/>
      <c r="I1431" s="60"/>
      <c r="J1431" s="5"/>
      <c r="L1431" s="5"/>
      <c r="M1431" s="5"/>
    </row>
    <row r="1432" spans="2:13" x14ac:dyDescent="0.25">
      <c r="B1432" s="5"/>
      <c r="C1432" s="5"/>
      <c r="D1432" s="5"/>
      <c r="E1432" s="5"/>
      <c r="F1432" s="5"/>
      <c r="G1432" s="5"/>
      <c r="H1432" s="58"/>
      <c r="I1432" s="60"/>
      <c r="J1432" s="5"/>
      <c r="L1432" s="5"/>
      <c r="M1432" s="5"/>
    </row>
    <row r="1433" spans="2:13" x14ac:dyDescent="0.25">
      <c r="B1433" s="5"/>
      <c r="C1433" s="5"/>
      <c r="D1433" s="5"/>
      <c r="E1433" s="5"/>
      <c r="F1433" s="5"/>
      <c r="G1433" s="5"/>
      <c r="H1433" s="58"/>
      <c r="I1433" s="60"/>
      <c r="J1433" s="5"/>
      <c r="L1433" s="5"/>
      <c r="M1433" s="5"/>
    </row>
    <row r="1434" spans="2:13" x14ac:dyDescent="0.25">
      <c r="B1434" s="5"/>
      <c r="C1434" s="5"/>
      <c r="D1434" s="5"/>
      <c r="E1434" s="5"/>
      <c r="F1434" s="5"/>
      <c r="G1434" s="5"/>
      <c r="H1434" s="58"/>
      <c r="I1434" s="60"/>
      <c r="J1434" s="5"/>
      <c r="L1434" s="5"/>
      <c r="M1434" s="5"/>
    </row>
    <row r="1435" spans="2:13" x14ac:dyDescent="0.25">
      <c r="B1435" s="5"/>
      <c r="C1435" s="5"/>
      <c r="D1435" s="5"/>
      <c r="E1435" s="5"/>
      <c r="F1435" s="5"/>
      <c r="G1435" s="5"/>
      <c r="H1435" s="58"/>
      <c r="I1435" s="60"/>
      <c r="J1435" s="5"/>
      <c r="L1435" s="5"/>
      <c r="M1435" s="5"/>
    </row>
    <row r="1436" spans="2:13" x14ac:dyDescent="0.25">
      <c r="B1436" s="5"/>
      <c r="C1436" s="5"/>
      <c r="D1436" s="5"/>
      <c r="E1436" s="5"/>
      <c r="F1436" s="5"/>
      <c r="G1436" s="5"/>
      <c r="H1436" s="58"/>
      <c r="I1436" s="60"/>
      <c r="J1436" s="5"/>
      <c r="L1436" s="5"/>
      <c r="M1436" s="5"/>
    </row>
    <row r="1437" spans="2:13" x14ac:dyDescent="0.25">
      <c r="B1437" s="5"/>
      <c r="C1437" s="5"/>
      <c r="D1437" s="5"/>
      <c r="E1437" s="5"/>
      <c r="F1437" s="5"/>
      <c r="G1437" s="5"/>
      <c r="H1437" s="58"/>
      <c r="I1437" s="60"/>
      <c r="J1437" s="5"/>
      <c r="L1437" s="5"/>
      <c r="M1437" s="5"/>
    </row>
    <row r="1438" spans="2:13" x14ac:dyDescent="0.25">
      <c r="B1438" s="5"/>
      <c r="C1438" s="5"/>
      <c r="D1438" s="5"/>
      <c r="E1438" s="5"/>
      <c r="F1438" s="5"/>
      <c r="G1438" s="5"/>
      <c r="H1438" s="58"/>
      <c r="I1438" s="60"/>
      <c r="J1438" s="5"/>
      <c r="L1438" s="5"/>
      <c r="M1438" s="5"/>
    </row>
    <row r="1439" spans="2:13" x14ac:dyDescent="0.25">
      <c r="B1439" s="5"/>
      <c r="C1439" s="5"/>
      <c r="D1439" s="5"/>
      <c r="E1439" s="5"/>
      <c r="F1439" s="5"/>
      <c r="G1439" s="5"/>
      <c r="H1439" s="58"/>
      <c r="I1439" s="60"/>
      <c r="J1439" s="5"/>
      <c r="L1439" s="5"/>
      <c r="M1439" s="5"/>
    </row>
    <row r="1440" spans="2:13" x14ac:dyDescent="0.25">
      <c r="B1440" s="5"/>
      <c r="C1440" s="5"/>
      <c r="D1440" s="5"/>
      <c r="E1440" s="5"/>
      <c r="F1440" s="5"/>
      <c r="G1440" s="5"/>
      <c r="H1440" s="58"/>
      <c r="I1440" s="60"/>
      <c r="J1440" s="5"/>
      <c r="L1440" s="5"/>
      <c r="M1440" s="5"/>
    </row>
    <row r="1441" spans="2:13" x14ac:dyDescent="0.25">
      <c r="B1441" s="5"/>
      <c r="C1441" s="5"/>
      <c r="D1441" s="5"/>
      <c r="E1441" s="5"/>
      <c r="F1441" s="5"/>
      <c r="G1441" s="5"/>
      <c r="H1441" s="58"/>
      <c r="I1441" s="60"/>
      <c r="J1441" s="5"/>
      <c r="L1441" s="5"/>
      <c r="M1441" s="5"/>
    </row>
    <row r="1442" spans="2:13" x14ac:dyDescent="0.25">
      <c r="B1442" s="5"/>
      <c r="C1442" s="5"/>
      <c r="D1442" s="5"/>
      <c r="E1442" s="5"/>
      <c r="F1442" s="5"/>
      <c r="G1442" s="5"/>
      <c r="H1442" s="58"/>
      <c r="I1442" s="60"/>
      <c r="J1442" s="5"/>
      <c r="L1442" s="5"/>
      <c r="M1442" s="5"/>
    </row>
    <row r="1443" spans="2:13" x14ac:dyDescent="0.25">
      <c r="B1443" s="5"/>
      <c r="C1443" s="5"/>
      <c r="D1443" s="5"/>
      <c r="E1443" s="5"/>
      <c r="F1443" s="5"/>
      <c r="G1443" s="5"/>
      <c r="H1443" s="58"/>
      <c r="I1443" s="60"/>
      <c r="J1443" s="5"/>
      <c r="L1443" s="5"/>
      <c r="M1443" s="5"/>
    </row>
    <row r="1444" spans="2:13" x14ac:dyDescent="0.25">
      <c r="B1444" s="5"/>
      <c r="C1444" s="5"/>
      <c r="D1444" s="5"/>
      <c r="E1444" s="5"/>
      <c r="F1444" s="5"/>
      <c r="G1444" s="5"/>
      <c r="H1444" s="58"/>
      <c r="I1444" s="60"/>
      <c r="J1444" s="5"/>
      <c r="L1444" s="5"/>
      <c r="M1444" s="5"/>
    </row>
    <row r="1445" spans="2:13" x14ac:dyDescent="0.25">
      <c r="B1445" s="5"/>
      <c r="C1445" s="5"/>
      <c r="D1445" s="5"/>
      <c r="E1445" s="5"/>
      <c r="F1445" s="5"/>
      <c r="G1445" s="5"/>
      <c r="H1445" s="58"/>
      <c r="I1445" s="60"/>
      <c r="J1445" s="5"/>
      <c r="L1445" s="5"/>
      <c r="M1445" s="5"/>
    </row>
    <row r="1446" spans="2:13" x14ac:dyDescent="0.25">
      <c r="B1446" s="5"/>
      <c r="C1446" s="5"/>
      <c r="D1446" s="5"/>
      <c r="E1446" s="5"/>
      <c r="F1446" s="5"/>
      <c r="G1446" s="5"/>
      <c r="H1446" s="58"/>
      <c r="I1446" s="60"/>
      <c r="J1446" s="5"/>
      <c r="L1446" s="5"/>
      <c r="M1446" s="5"/>
    </row>
    <row r="1447" spans="2:13" x14ac:dyDescent="0.25">
      <c r="B1447" s="5"/>
      <c r="C1447" s="5"/>
      <c r="D1447" s="5"/>
      <c r="E1447" s="5"/>
      <c r="F1447" s="5"/>
      <c r="G1447" s="5"/>
      <c r="H1447" s="58"/>
      <c r="I1447" s="60"/>
      <c r="J1447" s="5"/>
      <c r="L1447" s="5"/>
      <c r="M1447" s="5"/>
    </row>
    <row r="1448" spans="2:13" x14ac:dyDescent="0.25">
      <c r="B1448" s="5"/>
      <c r="C1448" s="5"/>
      <c r="D1448" s="5"/>
      <c r="E1448" s="5"/>
      <c r="F1448" s="5"/>
      <c r="G1448" s="5"/>
      <c r="H1448" s="58"/>
      <c r="I1448" s="60"/>
      <c r="J1448" s="5"/>
      <c r="L1448" s="5"/>
      <c r="M1448" s="5"/>
    </row>
    <row r="1449" spans="2:13" x14ac:dyDescent="0.25">
      <c r="B1449" s="5"/>
      <c r="C1449" s="5"/>
      <c r="D1449" s="5"/>
      <c r="E1449" s="5"/>
      <c r="F1449" s="5"/>
      <c r="G1449" s="5"/>
      <c r="H1449" s="58"/>
      <c r="I1449" s="60"/>
      <c r="J1449" s="5"/>
      <c r="L1449" s="5"/>
      <c r="M1449" s="5"/>
    </row>
    <row r="1450" spans="2:13" x14ac:dyDescent="0.25">
      <c r="B1450" s="5"/>
      <c r="C1450" s="5"/>
      <c r="D1450" s="5"/>
      <c r="E1450" s="5"/>
      <c r="F1450" s="5"/>
      <c r="G1450" s="5"/>
      <c r="H1450" s="58"/>
      <c r="I1450" s="60"/>
      <c r="J1450" s="5"/>
      <c r="L1450" s="5"/>
      <c r="M1450" s="5"/>
    </row>
    <row r="1451" spans="2:13" x14ac:dyDescent="0.25">
      <c r="B1451" s="5"/>
      <c r="C1451" s="5"/>
      <c r="D1451" s="5"/>
      <c r="E1451" s="5"/>
      <c r="F1451" s="5"/>
      <c r="G1451" s="5"/>
      <c r="H1451" s="58"/>
      <c r="I1451" s="60"/>
      <c r="J1451" s="5"/>
      <c r="L1451" s="5"/>
      <c r="M1451" s="5"/>
    </row>
    <row r="1452" spans="2:13" x14ac:dyDescent="0.25">
      <c r="B1452" s="5"/>
      <c r="C1452" s="5"/>
      <c r="D1452" s="5"/>
      <c r="E1452" s="5"/>
      <c r="F1452" s="5"/>
      <c r="G1452" s="5"/>
      <c r="H1452" s="58"/>
      <c r="I1452" s="60"/>
      <c r="J1452" s="5"/>
      <c r="L1452" s="5"/>
      <c r="M1452" s="5"/>
    </row>
    <row r="1453" spans="2:13" x14ac:dyDescent="0.25">
      <c r="B1453" s="5"/>
      <c r="C1453" s="5"/>
      <c r="D1453" s="5"/>
      <c r="E1453" s="5"/>
      <c r="F1453" s="5"/>
      <c r="G1453" s="5"/>
      <c r="H1453" s="58"/>
      <c r="I1453" s="60"/>
      <c r="J1453" s="5"/>
      <c r="L1453" s="5"/>
      <c r="M1453" s="5"/>
    </row>
    <row r="1454" spans="2:13" x14ac:dyDescent="0.25">
      <c r="B1454" s="5"/>
      <c r="C1454" s="5"/>
      <c r="D1454" s="5"/>
      <c r="E1454" s="5"/>
      <c r="F1454" s="5"/>
      <c r="G1454" s="5"/>
      <c r="H1454" s="58"/>
      <c r="I1454" s="60"/>
      <c r="J1454" s="5"/>
      <c r="L1454" s="5"/>
      <c r="M1454" s="5"/>
    </row>
    <row r="1455" spans="2:13" x14ac:dyDescent="0.25">
      <c r="B1455" s="5"/>
      <c r="C1455" s="5"/>
      <c r="D1455" s="5"/>
      <c r="E1455" s="5"/>
      <c r="F1455" s="5"/>
      <c r="G1455" s="5"/>
      <c r="H1455" s="58"/>
      <c r="I1455" s="60"/>
      <c r="J1455" s="5"/>
      <c r="L1455" s="5"/>
      <c r="M1455" s="5"/>
    </row>
    <row r="1456" spans="2:13" x14ac:dyDescent="0.25">
      <c r="B1456" s="5"/>
      <c r="C1456" s="5"/>
      <c r="D1456" s="5"/>
      <c r="E1456" s="5"/>
      <c r="F1456" s="5"/>
      <c r="G1456" s="5"/>
      <c r="H1456" s="58"/>
      <c r="I1456" s="60"/>
      <c r="J1456" s="5"/>
      <c r="L1456" s="5"/>
      <c r="M1456" s="5"/>
    </row>
    <row r="1457" spans="2:13" x14ac:dyDescent="0.25">
      <c r="B1457" s="5"/>
      <c r="C1457" s="5"/>
      <c r="D1457" s="5"/>
      <c r="E1457" s="5"/>
      <c r="F1457" s="5"/>
      <c r="G1457" s="5"/>
      <c r="H1457" s="58"/>
      <c r="I1457" s="60"/>
      <c r="J1457" s="5"/>
      <c r="L1457" s="5"/>
      <c r="M1457" s="5"/>
    </row>
    <row r="1458" spans="2:13" x14ac:dyDescent="0.25">
      <c r="B1458" s="5"/>
      <c r="C1458" s="5"/>
      <c r="D1458" s="5"/>
      <c r="E1458" s="5"/>
      <c r="F1458" s="5"/>
      <c r="G1458" s="5"/>
      <c r="H1458" s="58"/>
      <c r="I1458" s="60"/>
      <c r="J1458" s="5"/>
      <c r="L1458" s="5"/>
      <c r="M1458" s="5"/>
    </row>
    <row r="1459" spans="2:13" x14ac:dyDescent="0.25">
      <c r="B1459" s="5"/>
      <c r="C1459" s="5"/>
      <c r="D1459" s="5"/>
      <c r="E1459" s="5"/>
      <c r="F1459" s="5"/>
      <c r="G1459" s="5"/>
      <c r="H1459" s="58"/>
      <c r="I1459" s="60"/>
      <c r="J1459" s="5"/>
      <c r="L1459" s="5"/>
      <c r="M1459" s="5"/>
    </row>
    <row r="1460" spans="2:13" x14ac:dyDescent="0.25">
      <c r="B1460" s="5"/>
      <c r="C1460" s="5"/>
      <c r="D1460" s="5"/>
      <c r="E1460" s="5"/>
      <c r="F1460" s="5"/>
      <c r="G1460" s="5"/>
      <c r="H1460" s="58"/>
      <c r="I1460" s="60"/>
      <c r="J1460" s="5"/>
      <c r="L1460" s="5"/>
      <c r="M1460" s="5"/>
    </row>
    <row r="1461" spans="2:13" x14ac:dyDescent="0.25">
      <c r="B1461" s="5"/>
      <c r="C1461" s="5"/>
      <c r="D1461" s="5"/>
      <c r="E1461" s="5"/>
      <c r="F1461" s="5"/>
      <c r="G1461" s="5"/>
      <c r="H1461" s="58"/>
      <c r="I1461" s="60"/>
      <c r="J1461" s="5"/>
      <c r="L1461" s="5"/>
      <c r="M1461" s="5"/>
    </row>
    <row r="1462" spans="2:13" x14ac:dyDescent="0.25">
      <c r="B1462" s="5"/>
      <c r="C1462" s="5"/>
      <c r="D1462" s="5"/>
      <c r="E1462" s="5"/>
      <c r="F1462" s="5"/>
      <c r="G1462" s="5"/>
      <c r="H1462" s="58"/>
      <c r="I1462" s="60"/>
      <c r="J1462" s="5"/>
      <c r="L1462" s="5"/>
      <c r="M1462" s="5"/>
    </row>
    <row r="1463" spans="2:13" x14ac:dyDescent="0.25">
      <c r="B1463" s="5"/>
      <c r="C1463" s="5"/>
      <c r="D1463" s="5"/>
      <c r="E1463" s="5"/>
      <c r="F1463" s="5"/>
      <c r="G1463" s="5"/>
      <c r="H1463" s="58"/>
      <c r="I1463" s="60"/>
      <c r="J1463" s="5"/>
      <c r="L1463" s="5"/>
      <c r="M1463" s="5"/>
    </row>
    <row r="1464" spans="2:13" x14ac:dyDescent="0.25">
      <c r="B1464" s="5"/>
      <c r="C1464" s="5"/>
      <c r="D1464" s="5"/>
      <c r="E1464" s="5"/>
      <c r="F1464" s="5"/>
      <c r="G1464" s="5"/>
      <c r="H1464" s="58"/>
      <c r="I1464" s="60"/>
      <c r="J1464" s="5"/>
      <c r="L1464" s="5"/>
      <c r="M1464" s="5"/>
    </row>
    <row r="1465" spans="2:13" x14ac:dyDescent="0.25">
      <c r="B1465" s="5"/>
      <c r="C1465" s="5"/>
      <c r="D1465" s="5"/>
      <c r="E1465" s="5"/>
      <c r="F1465" s="5"/>
      <c r="G1465" s="5"/>
      <c r="H1465" s="58"/>
      <c r="I1465" s="60"/>
      <c r="J1465" s="5"/>
      <c r="L1465" s="5"/>
      <c r="M1465" s="5"/>
    </row>
    <row r="1466" spans="2:13" x14ac:dyDescent="0.25">
      <c r="B1466" s="5"/>
      <c r="C1466" s="5"/>
      <c r="D1466" s="5"/>
      <c r="E1466" s="5"/>
      <c r="F1466" s="5"/>
      <c r="G1466" s="5"/>
      <c r="H1466" s="58"/>
      <c r="I1466" s="60"/>
      <c r="J1466" s="5"/>
      <c r="L1466" s="5"/>
      <c r="M1466" s="5"/>
    </row>
    <row r="1467" spans="2:13" x14ac:dyDescent="0.25">
      <c r="B1467" s="5"/>
      <c r="C1467" s="5"/>
      <c r="D1467" s="5"/>
      <c r="E1467" s="5"/>
      <c r="F1467" s="5"/>
      <c r="G1467" s="5"/>
      <c r="H1467" s="58"/>
      <c r="I1467" s="60"/>
      <c r="J1467" s="5"/>
      <c r="L1467" s="5"/>
      <c r="M1467" s="5"/>
    </row>
    <row r="1468" spans="2:13" x14ac:dyDescent="0.25">
      <c r="B1468" s="5"/>
      <c r="C1468" s="5"/>
      <c r="D1468" s="5"/>
      <c r="E1468" s="5"/>
      <c r="F1468" s="5"/>
      <c r="G1468" s="5"/>
      <c r="H1468" s="58"/>
      <c r="I1468" s="60"/>
      <c r="J1468" s="5"/>
      <c r="L1468" s="5"/>
      <c r="M1468" s="5"/>
    </row>
    <row r="1469" spans="2:13" x14ac:dyDescent="0.25">
      <c r="B1469" s="5"/>
      <c r="C1469" s="5"/>
      <c r="D1469" s="5"/>
      <c r="E1469" s="5"/>
      <c r="F1469" s="5"/>
      <c r="G1469" s="5"/>
      <c r="H1469" s="58"/>
      <c r="I1469" s="60"/>
      <c r="J1469" s="5"/>
      <c r="L1469" s="5"/>
      <c r="M1469" s="5"/>
    </row>
    <row r="1470" spans="2:13" x14ac:dyDescent="0.25">
      <c r="B1470" s="5"/>
      <c r="C1470" s="5"/>
      <c r="D1470" s="5"/>
      <c r="E1470" s="5"/>
      <c r="F1470" s="5"/>
      <c r="G1470" s="5"/>
      <c r="H1470" s="58"/>
      <c r="I1470" s="60"/>
      <c r="J1470" s="5"/>
      <c r="L1470" s="5"/>
      <c r="M1470" s="5"/>
    </row>
    <row r="1471" spans="2:13" x14ac:dyDescent="0.25">
      <c r="B1471" s="5"/>
      <c r="C1471" s="5"/>
      <c r="D1471" s="5"/>
      <c r="E1471" s="5"/>
      <c r="F1471" s="5"/>
      <c r="G1471" s="5"/>
      <c r="H1471" s="58"/>
      <c r="I1471" s="60"/>
      <c r="J1471" s="5"/>
      <c r="L1471" s="5"/>
      <c r="M1471" s="5"/>
    </row>
    <row r="1472" spans="2:13" x14ac:dyDescent="0.25">
      <c r="B1472" s="5"/>
      <c r="C1472" s="5"/>
      <c r="D1472" s="5"/>
      <c r="E1472" s="5"/>
      <c r="F1472" s="5"/>
      <c r="G1472" s="5"/>
      <c r="H1472" s="58"/>
      <c r="I1472" s="60"/>
      <c r="J1472" s="5"/>
      <c r="L1472" s="5"/>
      <c r="M1472" s="5"/>
    </row>
    <row r="1473" spans="2:13" x14ac:dyDescent="0.25">
      <c r="B1473" s="5"/>
      <c r="C1473" s="5"/>
      <c r="D1473" s="5"/>
      <c r="E1473" s="5"/>
      <c r="F1473" s="5"/>
      <c r="G1473" s="5"/>
      <c r="H1473" s="58"/>
      <c r="I1473" s="60"/>
      <c r="J1473" s="5"/>
      <c r="L1473" s="5"/>
      <c r="M1473" s="5"/>
    </row>
    <row r="1474" spans="2:13" x14ac:dyDescent="0.25">
      <c r="B1474" s="5"/>
      <c r="C1474" s="5"/>
      <c r="D1474" s="5"/>
      <c r="E1474" s="5"/>
      <c r="F1474" s="5"/>
      <c r="G1474" s="5"/>
      <c r="H1474" s="58"/>
      <c r="I1474" s="60"/>
      <c r="J1474" s="5"/>
      <c r="L1474" s="5"/>
      <c r="M1474" s="5"/>
    </row>
    <row r="1475" spans="2:13" x14ac:dyDescent="0.25">
      <c r="B1475" s="5"/>
      <c r="C1475" s="5"/>
      <c r="D1475" s="5"/>
      <c r="E1475" s="5"/>
      <c r="F1475" s="5"/>
      <c r="G1475" s="5"/>
      <c r="H1475" s="58"/>
      <c r="I1475" s="60"/>
      <c r="J1475" s="5"/>
      <c r="L1475" s="5"/>
      <c r="M1475" s="5"/>
    </row>
    <row r="1476" spans="2:13" x14ac:dyDescent="0.25">
      <c r="B1476" s="5"/>
      <c r="C1476" s="5"/>
      <c r="D1476" s="5"/>
      <c r="E1476" s="5"/>
      <c r="F1476" s="5"/>
      <c r="G1476" s="5"/>
      <c r="H1476" s="58"/>
      <c r="I1476" s="60"/>
      <c r="J1476" s="5"/>
      <c r="L1476" s="5"/>
      <c r="M1476" s="5"/>
    </row>
    <row r="1477" spans="2:13" x14ac:dyDescent="0.25">
      <c r="B1477" s="5"/>
      <c r="C1477" s="5"/>
      <c r="D1477" s="5"/>
      <c r="E1477" s="5"/>
      <c r="F1477" s="5"/>
      <c r="G1477" s="5"/>
      <c r="H1477" s="58"/>
      <c r="I1477" s="60"/>
      <c r="J1477" s="5"/>
      <c r="L1477" s="5"/>
      <c r="M1477" s="5"/>
    </row>
    <row r="1478" spans="2:13" x14ac:dyDescent="0.25">
      <c r="B1478" s="5"/>
      <c r="C1478" s="5"/>
      <c r="D1478" s="5"/>
      <c r="E1478" s="5"/>
      <c r="F1478" s="5"/>
      <c r="G1478" s="5"/>
      <c r="H1478" s="58"/>
      <c r="I1478" s="60"/>
      <c r="J1478" s="5"/>
      <c r="L1478" s="5"/>
      <c r="M1478" s="5"/>
    </row>
    <row r="1479" spans="2:13" x14ac:dyDescent="0.25">
      <c r="B1479" s="5"/>
      <c r="C1479" s="5"/>
      <c r="D1479" s="5"/>
      <c r="E1479" s="5"/>
      <c r="F1479" s="5"/>
      <c r="G1479" s="5"/>
      <c r="H1479" s="58"/>
      <c r="I1479" s="60"/>
      <c r="J1479" s="5"/>
      <c r="L1479" s="5"/>
      <c r="M1479" s="5"/>
    </row>
    <row r="1480" spans="2:13" x14ac:dyDescent="0.25">
      <c r="B1480" s="5"/>
      <c r="C1480" s="5"/>
      <c r="D1480" s="5"/>
      <c r="E1480" s="5"/>
      <c r="F1480" s="5"/>
      <c r="G1480" s="5"/>
      <c r="H1480" s="58"/>
      <c r="I1480" s="60"/>
      <c r="J1480" s="5"/>
      <c r="L1480" s="5"/>
      <c r="M1480" s="5"/>
    </row>
    <row r="1481" spans="2:13" x14ac:dyDescent="0.25">
      <c r="B1481" s="5"/>
      <c r="C1481" s="5"/>
      <c r="D1481" s="5"/>
      <c r="E1481" s="5"/>
      <c r="F1481" s="5"/>
      <c r="G1481" s="5"/>
      <c r="H1481" s="58"/>
      <c r="I1481" s="60"/>
      <c r="J1481" s="5"/>
      <c r="L1481" s="5"/>
      <c r="M1481" s="5"/>
    </row>
    <row r="1482" spans="2:13" x14ac:dyDescent="0.25">
      <c r="B1482" s="5"/>
      <c r="C1482" s="5"/>
      <c r="D1482" s="5"/>
      <c r="E1482" s="5"/>
      <c r="F1482" s="5"/>
      <c r="G1482" s="5"/>
      <c r="H1482" s="58"/>
      <c r="I1482" s="60"/>
      <c r="J1482" s="5"/>
      <c r="L1482" s="5"/>
      <c r="M1482" s="5"/>
    </row>
    <row r="1483" spans="2:13" x14ac:dyDescent="0.25">
      <c r="B1483" s="5"/>
      <c r="C1483" s="5"/>
      <c r="D1483" s="5"/>
      <c r="E1483" s="5"/>
      <c r="F1483" s="5"/>
      <c r="G1483" s="5"/>
      <c r="H1483" s="58"/>
      <c r="I1483" s="60"/>
      <c r="J1483" s="5"/>
      <c r="L1483" s="5"/>
      <c r="M1483" s="5"/>
    </row>
    <row r="1484" spans="2:13" x14ac:dyDescent="0.25">
      <c r="B1484" s="5"/>
      <c r="C1484" s="5"/>
      <c r="D1484" s="5"/>
      <c r="E1484" s="5"/>
      <c r="F1484" s="5"/>
      <c r="G1484" s="5"/>
      <c r="H1484" s="58"/>
      <c r="I1484" s="60"/>
      <c r="J1484" s="5"/>
      <c r="L1484" s="5"/>
      <c r="M1484" s="5"/>
    </row>
    <row r="1485" spans="2:13" x14ac:dyDescent="0.25">
      <c r="B1485" s="5"/>
      <c r="C1485" s="5"/>
      <c r="D1485" s="5"/>
      <c r="E1485" s="5"/>
      <c r="F1485" s="5"/>
      <c r="G1485" s="5"/>
      <c r="H1485" s="58"/>
      <c r="I1485" s="60"/>
      <c r="J1485" s="5"/>
      <c r="L1485" s="5"/>
      <c r="M1485" s="5"/>
    </row>
    <row r="1486" spans="2:13" x14ac:dyDescent="0.25">
      <c r="B1486" s="5"/>
      <c r="C1486" s="5"/>
      <c r="D1486" s="5"/>
      <c r="E1486" s="5"/>
      <c r="F1486" s="5"/>
      <c r="G1486" s="5"/>
      <c r="H1486" s="58"/>
      <c r="I1486" s="60"/>
      <c r="J1486" s="5"/>
      <c r="L1486" s="5"/>
      <c r="M1486" s="5"/>
    </row>
    <row r="1487" spans="2:13" x14ac:dyDescent="0.25">
      <c r="B1487" s="5"/>
      <c r="C1487" s="5"/>
      <c r="D1487" s="5"/>
      <c r="E1487" s="5"/>
      <c r="F1487" s="5"/>
      <c r="G1487" s="5"/>
      <c r="H1487" s="58"/>
      <c r="I1487" s="60"/>
      <c r="J1487" s="5"/>
      <c r="L1487" s="5"/>
      <c r="M1487" s="5"/>
    </row>
    <row r="1488" spans="2:13" x14ac:dyDescent="0.25">
      <c r="B1488" s="5"/>
      <c r="C1488" s="5"/>
      <c r="D1488" s="5"/>
      <c r="E1488" s="5"/>
      <c r="F1488" s="5"/>
      <c r="G1488" s="5"/>
      <c r="H1488" s="58"/>
      <c r="I1488" s="60"/>
      <c r="J1488" s="5"/>
      <c r="L1488" s="5"/>
      <c r="M1488" s="5"/>
    </row>
    <row r="1489" spans="2:13" x14ac:dyDescent="0.25">
      <c r="B1489" s="5"/>
      <c r="C1489" s="5"/>
      <c r="D1489" s="5"/>
      <c r="E1489" s="5"/>
      <c r="F1489" s="5"/>
      <c r="G1489" s="5"/>
      <c r="H1489" s="58"/>
      <c r="I1489" s="60"/>
      <c r="J1489" s="5"/>
      <c r="L1489" s="5"/>
      <c r="M1489" s="5"/>
    </row>
    <row r="1490" spans="2:13" x14ac:dyDescent="0.25">
      <c r="B1490" s="5"/>
      <c r="C1490" s="5"/>
      <c r="D1490" s="5"/>
      <c r="E1490" s="5"/>
      <c r="F1490" s="5"/>
      <c r="G1490" s="5"/>
      <c r="H1490" s="58"/>
      <c r="I1490" s="60"/>
      <c r="J1490" s="5"/>
      <c r="L1490" s="5"/>
      <c r="M1490" s="5"/>
    </row>
    <row r="1491" spans="2:13" x14ac:dyDescent="0.25">
      <c r="B1491" s="5"/>
      <c r="C1491" s="5"/>
      <c r="D1491" s="5"/>
      <c r="E1491" s="5"/>
      <c r="F1491" s="5"/>
      <c r="G1491" s="5"/>
      <c r="H1491" s="58"/>
      <c r="I1491" s="60"/>
      <c r="J1491" s="5"/>
      <c r="L1491" s="5"/>
      <c r="M1491" s="5"/>
    </row>
    <row r="1492" spans="2:13" x14ac:dyDescent="0.25">
      <c r="B1492" s="5"/>
      <c r="C1492" s="5"/>
      <c r="D1492" s="5"/>
      <c r="E1492" s="5"/>
      <c r="F1492" s="5"/>
      <c r="G1492" s="5"/>
      <c r="H1492" s="58"/>
      <c r="I1492" s="60"/>
      <c r="J1492" s="5"/>
      <c r="L1492" s="5"/>
      <c r="M1492" s="5"/>
    </row>
    <row r="1493" spans="2:13" x14ac:dyDescent="0.25">
      <c r="B1493" s="5"/>
      <c r="C1493" s="5"/>
      <c r="D1493" s="5"/>
      <c r="E1493" s="5"/>
      <c r="F1493" s="5"/>
      <c r="G1493" s="5"/>
      <c r="H1493" s="58"/>
      <c r="I1493" s="60"/>
      <c r="J1493" s="5"/>
      <c r="L1493" s="5"/>
      <c r="M1493" s="5"/>
    </row>
    <row r="1494" spans="2:13" x14ac:dyDescent="0.25">
      <c r="B1494" s="5"/>
      <c r="C1494" s="5"/>
      <c r="D1494" s="5"/>
      <c r="E1494" s="5"/>
      <c r="F1494" s="5"/>
      <c r="G1494" s="5"/>
      <c r="H1494" s="58"/>
      <c r="I1494" s="60"/>
      <c r="J1494" s="5"/>
      <c r="L1494" s="5"/>
      <c r="M1494" s="5"/>
    </row>
    <row r="1495" spans="2:13" x14ac:dyDescent="0.25">
      <c r="B1495" s="5"/>
      <c r="C1495" s="5"/>
      <c r="D1495" s="5"/>
      <c r="E1495" s="5"/>
      <c r="F1495" s="5"/>
      <c r="G1495" s="5"/>
      <c r="H1495" s="58"/>
      <c r="I1495" s="60"/>
      <c r="J1495" s="5"/>
      <c r="L1495" s="5"/>
      <c r="M1495" s="5"/>
    </row>
    <row r="1496" spans="2:13" x14ac:dyDescent="0.25">
      <c r="B1496" s="5"/>
      <c r="C1496" s="5"/>
      <c r="D1496" s="5"/>
      <c r="E1496" s="5"/>
      <c r="F1496" s="5"/>
      <c r="G1496" s="5"/>
      <c r="H1496" s="58"/>
      <c r="I1496" s="60"/>
      <c r="J1496" s="5"/>
      <c r="L1496" s="5"/>
      <c r="M1496" s="5"/>
    </row>
    <row r="1497" spans="2:13" x14ac:dyDescent="0.25">
      <c r="B1497" s="5"/>
      <c r="C1497" s="5"/>
      <c r="D1497" s="5"/>
      <c r="E1497" s="5"/>
      <c r="F1497" s="5"/>
      <c r="G1497" s="5"/>
      <c r="H1497" s="58"/>
      <c r="I1497" s="60"/>
      <c r="J1497" s="5"/>
      <c r="L1497" s="5"/>
      <c r="M1497" s="5"/>
    </row>
    <row r="1498" spans="2:13" x14ac:dyDescent="0.25">
      <c r="B1498" s="5"/>
      <c r="C1498" s="5"/>
      <c r="D1498" s="5"/>
      <c r="E1498" s="5"/>
      <c r="F1498" s="5"/>
      <c r="G1498" s="5"/>
      <c r="H1498" s="58"/>
      <c r="I1498" s="60"/>
      <c r="J1498" s="5"/>
      <c r="L1498" s="5"/>
      <c r="M1498" s="5"/>
    </row>
    <row r="1499" spans="2:13" x14ac:dyDescent="0.25">
      <c r="B1499" s="5"/>
      <c r="C1499" s="5"/>
      <c r="D1499" s="5"/>
      <c r="E1499" s="5"/>
      <c r="F1499" s="5"/>
      <c r="G1499" s="5"/>
      <c r="H1499" s="58"/>
      <c r="I1499" s="60"/>
      <c r="J1499" s="5"/>
      <c r="L1499" s="5"/>
      <c r="M1499" s="5"/>
    </row>
    <row r="1500" spans="2:13" x14ac:dyDescent="0.25">
      <c r="B1500" s="5"/>
      <c r="C1500" s="5"/>
      <c r="D1500" s="5"/>
      <c r="E1500" s="5"/>
      <c r="F1500" s="5"/>
      <c r="G1500" s="5"/>
      <c r="H1500" s="58"/>
      <c r="I1500" s="60"/>
      <c r="J1500" s="5"/>
      <c r="L1500" s="5"/>
      <c r="M1500" s="5"/>
    </row>
    <row r="1501" spans="2:13" x14ac:dyDescent="0.25">
      <c r="B1501" s="5"/>
      <c r="C1501" s="5"/>
      <c r="D1501" s="5"/>
      <c r="E1501" s="5"/>
      <c r="F1501" s="5"/>
      <c r="G1501" s="5"/>
      <c r="H1501" s="58"/>
      <c r="I1501" s="60"/>
      <c r="J1501" s="5"/>
      <c r="L1501" s="5"/>
      <c r="M1501" s="5"/>
    </row>
    <row r="1502" spans="2:13" x14ac:dyDescent="0.25">
      <c r="B1502" s="5"/>
      <c r="C1502" s="5"/>
      <c r="D1502" s="5"/>
      <c r="E1502" s="5"/>
      <c r="F1502" s="5"/>
      <c r="G1502" s="5"/>
      <c r="H1502" s="58"/>
      <c r="I1502" s="60"/>
      <c r="J1502" s="5"/>
      <c r="L1502" s="5"/>
      <c r="M1502" s="5"/>
    </row>
    <row r="1503" spans="2:13" x14ac:dyDescent="0.25">
      <c r="B1503" s="5"/>
      <c r="C1503" s="5"/>
      <c r="D1503" s="5"/>
      <c r="E1503" s="5"/>
      <c r="F1503" s="5"/>
      <c r="G1503" s="5"/>
      <c r="H1503" s="58"/>
      <c r="I1503" s="60"/>
      <c r="J1503" s="5"/>
      <c r="L1503" s="5"/>
      <c r="M1503" s="5"/>
    </row>
    <row r="1504" spans="2:13" x14ac:dyDescent="0.25">
      <c r="B1504" s="5"/>
      <c r="C1504" s="5"/>
      <c r="D1504" s="5"/>
      <c r="E1504" s="5"/>
      <c r="F1504" s="5"/>
      <c r="G1504" s="5"/>
      <c r="H1504" s="58"/>
      <c r="I1504" s="60"/>
      <c r="J1504" s="5"/>
      <c r="L1504" s="5"/>
      <c r="M1504" s="5"/>
    </row>
    <row r="1505" spans="2:13" x14ac:dyDescent="0.25">
      <c r="B1505" s="5"/>
      <c r="C1505" s="5"/>
      <c r="D1505" s="5"/>
      <c r="E1505" s="5"/>
      <c r="F1505" s="5"/>
      <c r="G1505" s="5"/>
      <c r="H1505" s="58"/>
      <c r="I1505" s="60"/>
      <c r="J1505" s="5"/>
      <c r="L1505" s="5"/>
      <c r="M1505" s="5"/>
    </row>
    <row r="1506" spans="2:13" x14ac:dyDescent="0.25">
      <c r="B1506" s="5"/>
      <c r="C1506" s="5"/>
      <c r="D1506" s="5"/>
      <c r="E1506" s="5"/>
      <c r="F1506" s="5"/>
      <c r="G1506" s="5"/>
      <c r="H1506" s="58"/>
      <c r="I1506" s="60"/>
      <c r="J1506" s="5"/>
      <c r="L1506" s="5"/>
      <c r="M1506" s="5"/>
    </row>
    <row r="1507" spans="2:13" x14ac:dyDescent="0.25">
      <c r="B1507" s="5"/>
      <c r="C1507" s="5"/>
      <c r="D1507" s="5"/>
      <c r="E1507" s="5"/>
      <c r="F1507" s="5"/>
      <c r="G1507" s="5"/>
      <c r="H1507" s="58"/>
      <c r="I1507" s="60"/>
      <c r="J1507" s="5"/>
      <c r="L1507" s="5"/>
      <c r="M1507" s="5"/>
    </row>
    <row r="1508" spans="2:13" x14ac:dyDescent="0.25">
      <c r="B1508" s="5"/>
      <c r="C1508" s="5"/>
      <c r="D1508" s="5"/>
      <c r="E1508" s="5"/>
      <c r="F1508" s="5"/>
      <c r="G1508" s="5"/>
      <c r="H1508" s="58"/>
      <c r="I1508" s="60"/>
      <c r="J1508" s="5"/>
      <c r="L1508" s="5"/>
      <c r="M1508" s="5"/>
    </row>
    <row r="1509" spans="2:13" x14ac:dyDescent="0.25">
      <c r="B1509" s="5"/>
      <c r="C1509" s="5"/>
      <c r="D1509" s="5"/>
      <c r="E1509" s="5"/>
      <c r="F1509" s="5"/>
      <c r="G1509" s="5"/>
      <c r="H1509" s="58"/>
      <c r="I1509" s="60"/>
      <c r="J1509" s="5"/>
      <c r="L1509" s="5"/>
      <c r="M1509" s="5"/>
    </row>
    <row r="1510" spans="2:13" x14ac:dyDescent="0.25">
      <c r="B1510" s="5"/>
      <c r="C1510" s="5"/>
      <c r="D1510" s="5"/>
      <c r="E1510" s="5"/>
      <c r="F1510" s="5"/>
      <c r="G1510" s="5"/>
      <c r="H1510" s="58"/>
      <c r="I1510" s="60"/>
      <c r="J1510" s="5"/>
      <c r="L1510" s="5"/>
      <c r="M1510" s="5"/>
    </row>
    <row r="1511" spans="2:13" x14ac:dyDescent="0.25">
      <c r="B1511" s="5"/>
      <c r="C1511" s="5"/>
      <c r="D1511" s="5"/>
      <c r="E1511" s="5"/>
      <c r="F1511" s="5"/>
      <c r="G1511" s="5"/>
      <c r="H1511" s="58"/>
      <c r="I1511" s="60"/>
      <c r="J1511" s="5"/>
      <c r="L1511" s="5"/>
      <c r="M1511" s="5"/>
    </row>
    <row r="1512" spans="2:13" x14ac:dyDescent="0.25">
      <c r="B1512" s="5"/>
      <c r="C1512" s="5"/>
      <c r="D1512" s="5"/>
      <c r="E1512" s="5"/>
      <c r="F1512" s="5"/>
      <c r="G1512" s="5"/>
      <c r="H1512" s="58"/>
      <c r="I1512" s="60"/>
      <c r="J1512" s="5"/>
      <c r="L1512" s="5"/>
      <c r="M1512" s="5"/>
    </row>
    <row r="1513" spans="2:13" x14ac:dyDescent="0.25">
      <c r="B1513" s="5"/>
      <c r="C1513" s="5"/>
      <c r="D1513" s="5"/>
      <c r="E1513" s="5"/>
      <c r="F1513" s="5"/>
      <c r="G1513" s="5"/>
      <c r="H1513" s="58"/>
      <c r="I1513" s="60"/>
      <c r="J1513" s="5"/>
      <c r="L1513" s="5"/>
      <c r="M1513" s="5"/>
    </row>
    <row r="1514" spans="2:13" x14ac:dyDescent="0.25">
      <c r="B1514" s="5"/>
      <c r="C1514" s="5"/>
      <c r="D1514" s="5"/>
      <c r="E1514" s="5"/>
      <c r="F1514" s="5"/>
      <c r="G1514" s="5"/>
      <c r="H1514" s="58"/>
      <c r="I1514" s="60"/>
      <c r="J1514" s="5"/>
      <c r="L1514" s="5"/>
      <c r="M1514" s="5"/>
    </row>
    <row r="1515" spans="2:13" x14ac:dyDescent="0.25">
      <c r="B1515" s="5"/>
      <c r="C1515" s="5"/>
      <c r="D1515" s="5"/>
      <c r="E1515" s="5"/>
      <c r="F1515" s="5"/>
      <c r="G1515" s="5"/>
      <c r="H1515" s="58"/>
      <c r="I1515" s="60"/>
      <c r="J1515" s="5"/>
      <c r="L1515" s="5"/>
      <c r="M1515" s="5"/>
    </row>
    <row r="1516" spans="2:13" x14ac:dyDescent="0.25">
      <c r="B1516" s="5"/>
      <c r="C1516" s="5"/>
      <c r="D1516" s="5"/>
      <c r="E1516" s="5"/>
      <c r="F1516" s="5"/>
      <c r="G1516" s="5"/>
      <c r="H1516" s="58"/>
      <c r="I1516" s="60"/>
      <c r="J1516" s="5"/>
      <c r="L1516" s="5"/>
      <c r="M1516" s="5"/>
    </row>
    <row r="1517" spans="2:13" x14ac:dyDescent="0.25">
      <c r="B1517" s="5"/>
      <c r="C1517" s="5"/>
      <c r="D1517" s="5"/>
      <c r="E1517" s="5"/>
      <c r="F1517" s="5"/>
      <c r="G1517" s="5"/>
      <c r="H1517" s="58"/>
      <c r="I1517" s="60"/>
      <c r="J1517" s="5"/>
      <c r="L1517" s="5"/>
      <c r="M1517" s="5"/>
    </row>
    <row r="1518" spans="2:13" x14ac:dyDescent="0.25">
      <c r="B1518" s="5"/>
      <c r="C1518" s="5"/>
      <c r="D1518" s="5"/>
      <c r="E1518" s="5"/>
      <c r="F1518" s="5"/>
      <c r="G1518" s="5"/>
      <c r="H1518" s="58"/>
      <c r="I1518" s="60"/>
      <c r="J1518" s="5"/>
      <c r="L1518" s="5"/>
      <c r="M1518" s="5"/>
    </row>
    <row r="1519" spans="2:13" x14ac:dyDescent="0.25">
      <c r="B1519" s="5"/>
      <c r="C1519" s="5"/>
      <c r="D1519" s="5"/>
      <c r="E1519" s="5"/>
      <c r="F1519" s="5"/>
      <c r="G1519" s="5"/>
      <c r="H1519" s="58"/>
      <c r="I1519" s="60"/>
      <c r="J1519" s="5"/>
      <c r="L1519" s="5"/>
      <c r="M1519" s="5"/>
    </row>
    <row r="1520" spans="2:13" x14ac:dyDescent="0.25">
      <c r="B1520" s="5"/>
      <c r="C1520" s="5"/>
      <c r="D1520" s="5"/>
      <c r="E1520" s="5"/>
      <c r="F1520" s="5"/>
      <c r="G1520" s="5"/>
      <c r="H1520" s="58"/>
      <c r="I1520" s="60"/>
      <c r="J1520" s="5"/>
      <c r="L1520" s="5"/>
      <c r="M1520" s="5"/>
    </row>
    <row r="1521" spans="2:13" x14ac:dyDescent="0.25">
      <c r="B1521" s="5"/>
      <c r="C1521" s="5"/>
      <c r="D1521" s="5"/>
      <c r="E1521" s="5"/>
      <c r="F1521" s="5"/>
      <c r="G1521" s="5"/>
      <c r="H1521" s="58"/>
      <c r="I1521" s="60"/>
      <c r="J1521" s="5"/>
      <c r="L1521" s="5"/>
      <c r="M1521" s="5"/>
    </row>
    <row r="1522" spans="2:13" x14ac:dyDescent="0.25">
      <c r="B1522" s="5"/>
      <c r="C1522" s="5"/>
      <c r="D1522" s="5"/>
      <c r="E1522" s="5"/>
      <c r="F1522" s="5"/>
      <c r="G1522" s="5"/>
      <c r="H1522" s="58"/>
      <c r="I1522" s="60"/>
      <c r="J1522" s="5"/>
      <c r="L1522" s="5"/>
      <c r="M1522" s="5"/>
    </row>
    <row r="1523" spans="2:13" x14ac:dyDescent="0.25">
      <c r="B1523" s="5"/>
      <c r="C1523" s="5"/>
      <c r="D1523" s="5"/>
      <c r="E1523" s="5"/>
      <c r="F1523" s="5"/>
      <c r="G1523" s="5"/>
      <c r="H1523" s="58"/>
      <c r="I1523" s="60"/>
      <c r="J1523" s="5"/>
      <c r="L1523" s="5"/>
      <c r="M1523" s="5"/>
    </row>
    <row r="1524" spans="2:13" x14ac:dyDescent="0.25">
      <c r="B1524" s="5"/>
      <c r="C1524" s="5"/>
      <c r="D1524" s="5"/>
      <c r="E1524" s="5"/>
      <c r="F1524" s="5"/>
      <c r="G1524" s="5"/>
      <c r="H1524" s="58"/>
      <c r="I1524" s="60"/>
      <c r="J1524" s="5"/>
      <c r="L1524" s="5"/>
      <c r="M1524" s="5"/>
    </row>
    <row r="1525" spans="2:13" x14ac:dyDescent="0.25">
      <c r="B1525" s="5"/>
      <c r="C1525" s="5"/>
      <c r="D1525" s="5"/>
      <c r="E1525" s="5"/>
      <c r="F1525" s="5"/>
      <c r="G1525" s="5"/>
      <c r="H1525" s="58"/>
      <c r="I1525" s="60"/>
      <c r="J1525" s="5"/>
      <c r="L1525" s="5"/>
      <c r="M1525" s="5"/>
    </row>
    <row r="1526" spans="2:13" x14ac:dyDescent="0.25">
      <c r="B1526" s="5"/>
      <c r="C1526" s="5"/>
      <c r="D1526" s="5"/>
      <c r="E1526" s="5"/>
      <c r="F1526" s="5"/>
      <c r="G1526" s="5"/>
      <c r="H1526" s="58"/>
      <c r="I1526" s="60"/>
      <c r="J1526" s="5"/>
      <c r="L1526" s="5"/>
      <c r="M1526" s="5"/>
    </row>
    <row r="1527" spans="2:13" x14ac:dyDescent="0.25">
      <c r="B1527" s="5"/>
      <c r="C1527" s="5"/>
      <c r="D1527" s="5"/>
      <c r="E1527" s="5"/>
      <c r="F1527" s="5"/>
      <c r="G1527" s="5"/>
      <c r="H1527" s="58"/>
      <c r="I1527" s="60"/>
      <c r="J1527" s="5"/>
      <c r="L1527" s="5"/>
      <c r="M1527" s="5"/>
    </row>
    <row r="1528" spans="2:13" x14ac:dyDescent="0.25">
      <c r="B1528" s="5"/>
      <c r="C1528" s="5"/>
      <c r="D1528" s="5"/>
      <c r="E1528" s="5"/>
      <c r="F1528" s="5"/>
      <c r="G1528" s="5"/>
      <c r="H1528" s="58"/>
      <c r="I1528" s="60"/>
      <c r="J1528" s="5"/>
      <c r="L1528" s="5"/>
      <c r="M1528" s="5"/>
    </row>
    <row r="1529" spans="2:13" x14ac:dyDescent="0.25">
      <c r="B1529" s="5"/>
      <c r="C1529" s="5"/>
      <c r="D1529" s="5"/>
      <c r="E1529" s="5"/>
      <c r="F1529" s="5"/>
      <c r="G1529" s="5"/>
      <c r="H1529" s="58"/>
      <c r="I1529" s="60"/>
      <c r="J1529" s="5"/>
      <c r="L1529" s="5"/>
      <c r="M1529" s="5"/>
    </row>
    <row r="1530" spans="2:13" x14ac:dyDescent="0.25">
      <c r="B1530" s="5"/>
      <c r="C1530" s="5"/>
      <c r="D1530" s="5"/>
      <c r="E1530" s="5"/>
      <c r="F1530" s="5"/>
      <c r="G1530" s="5"/>
      <c r="H1530" s="58"/>
      <c r="I1530" s="60"/>
      <c r="J1530" s="5"/>
      <c r="L1530" s="5"/>
      <c r="M1530" s="5"/>
    </row>
    <row r="1531" spans="2:13" x14ac:dyDescent="0.25">
      <c r="B1531" s="5"/>
      <c r="C1531" s="5"/>
      <c r="D1531" s="5"/>
      <c r="E1531" s="5"/>
      <c r="F1531" s="5"/>
      <c r="G1531" s="5"/>
      <c r="H1531" s="58"/>
      <c r="I1531" s="60"/>
      <c r="J1531" s="5"/>
      <c r="L1531" s="5"/>
      <c r="M1531" s="5"/>
    </row>
    <row r="1532" spans="2:13" x14ac:dyDescent="0.25">
      <c r="B1532" s="5"/>
      <c r="C1532" s="5"/>
      <c r="D1532" s="5"/>
      <c r="E1532" s="5"/>
      <c r="F1532" s="5"/>
      <c r="G1532" s="5"/>
      <c r="H1532" s="58"/>
      <c r="I1532" s="60"/>
      <c r="J1532" s="5"/>
      <c r="L1532" s="5"/>
      <c r="M1532" s="5"/>
    </row>
    <row r="1533" spans="2:13" x14ac:dyDescent="0.25">
      <c r="B1533" s="5"/>
      <c r="C1533" s="5"/>
      <c r="D1533" s="5"/>
      <c r="E1533" s="5"/>
      <c r="F1533" s="5"/>
      <c r="G1533" s="5"/>
      <c r="H1533" s="58"/>
      <c r="I1533" s="60"/>
      <c r="J1533" s="5"/>
      <c r="L1533" s="5"/>
      <c r="M1533" s="5"/>
    </row>
    <row r="1534" spans="2:13" x14ac:dyDescent="0.25">
      <c r="B1534" s="5"/>
      <c r="C1534" s="5"/>
      <c r="D1534" s="5"/>
      <c r="E1534" s="5"/>
      <c r="F1534" s="5"/>
      <c r="G1534" s="5"/>
      <c r="H1534" s="58"/>
      <c r="I1534" s="60"/>
      <c r="J1534" s="5"/>
      <c r="L1534" s="5"/>
      <c r="M1534" s="5"/>
    </row>
    <row r="1535" spans="2:13" x14ac:dyDescent="0.25">
      <c r="B1535" s="5"/>
      <c r="C1535" s="5"/>
      <c r="D1535" s="5"/>
      <c r="E1535" s="5"/>
      <c r="F1535" s="5"/>
      <c r="G1535" s="5"/>
      <c r="H1535" s="58"/>
      <c r="I1535" s="60"/>
      <c r="J1535" s="5"/>
      <c r="L1535" s="5"/>
      <c r="M1535" s="5"/>
    </row>
    <row r="1536" spans="2:13" x14ac:dyDescent="0.25">
      <c r="B1536" s="5"/>
      <c r="C1536" s="5"/>
      <c r="D1536" s="5"/>
      <c r="E1536" s="5"/>
      <c r="F1536" s="5"/>
      <c r="G1536" s="5"/>
      <c r="H1536" s="58"/>
      <c r="I1536" s="60"/>
      <c r="J1536" s="5"/>
      <c r="L1536" s="5"/>
      <c r="M1536" s="5"/>
    </row>
    <row r="1537" spans="2:13" x14ac:dyDescent="0.25">
      <c r="B1537" s="5"/>
      <c r="C1537" s="5"/>
      <c r="D1537" s="5"/>
      <c r="E1537" s="5"/>
      <c r="F1537" s="5"/>
      <c r="G1537" s="5"/>
      <c r="H1537" s="58"/>
      <c r="I1537" s="60"/>
      <c r="J1537" s="5"/>
      <c r="L1537" s="5"/>
      <c r="M1537" s="5"/>
    </row>
    <row r="1538" spans="2:13" x14ac:dyDescent="0.25">
      <c r="B1538" s="5"/>
      <c r="C1538" s="5"/>
      <c r="D1538" s="5"/>
      <c r="E1538" s="5"/>
      <c r="F1538" s="5"/>
      <c r="G1538" s="5"/>
      <c r="H1538" s="58"/>
      <c r="I1538" s="60"/>
      <c r="J1538" s="5"/>
      <c r="L1538" s="5"/>
      <c r="M1538" s="5"/>
    </row>
    <row r="1539" spans="2:13" x14ac:dyDescent="0.25">
      <c r="B1539" s="5"/>
      <c r="C1539" s="5"/>
      <c r="D1539" s="5"/>
      <c r="E1539" s="5"/>
      <c r="F1539" s="5"/>
      <c r="G1539" s="5"/>
      <c r="H1539" s="58"/>
      <c r="I1539" s="60"/>
      <c r="J1539" s="5"/>
      <c r="L1539" s="5"/>
      <c r="M1539" s="5"/>
    </row>
    <row r="1540" spans="2:13" x14ac:dyDescent="0.25">
      <c r="B1540" s="5"/>
      <c r="C1540" s="5"/>
      <c r="D1540" s="5"/>
      <c r="E1540" s="5"/>
      <c r="F1540" s="5"/>
      <c r="G1540" s="5"/>
      <c r="H1540" s="58"/>
      <c r="I1540" s="60"/>
      <c r="J1540" s="5"/>
      <c r="L1540" s="5"/>
      <c r="M1540" s="5"/>
    </row>
    <row r="1541" spans="2:13" x14ac:dyDescent="0.25">
      <c r="B1541" s="5"/>
      <c r="C1541" s="5"/>
      <c r="D1541" s="5"/>
      <c r="E1541" s="5"/>
      <c r="F1541" s="5"/>
      <c r="G1541" s="5"/>
      <c r="H1541" s="58"/>
      <c r="I1541" s="60"/>
      <c r="J1541" s="5"/>
      <c r="L1541" s="5"/>
      <c r="M1541" s="5"/>
    </row>
    <row r="1542" spans="2:13" x14ac:dyDescent="0.25">
      <c r="B1542" s="5"/>
      <c r="C1542" s="5"/>
      <c r="D1542" s="5"/>
      <c r="E1542" s="5"/>
      <c r="F1542" s="5"/>
      <c r="G1542" s="5"/>
      <c r="H1542" s="58"/>
      <c r="I1542" s="60"/>
      <c r="J1542" s="5"/>
      <c r="L1542" s="5"/>
      <c r="M1542" s="5"/>
    </row>
    <row r="1543" spans="2:13" x14ac:dyDescent="0.25">
      <c r="B1543" s="5"/>
      <c r="C1543" s="5"/>
      <c r="D1543" s="5"/>
      <c r="E1543" s="5"/>
      <c r="F1543" s="5"/>
      <c r="G1543" s="5"/>
      <c r="H1543" s="58"/>
      <c r="I1543" s="60"/>
      <c r="J1543" s="5"/>
      <c r="L1543" s="5"/>
      <c r="M1543" s="5"/>
    </row>
    <row r="1544" spans="2:13" x14ac:dyDescent="0.25">
      <c r="B1544" s="5"/>
      <c r="C1544" s="5"/>
      <c r="D1544" s="5"/>
      <c r="E1544" s="5"/>
      <c r="F1544" s="5"/>
      <c r="G1544" s="5"/>
      <c r="H1544" s="58"/>
      <c r="I1544" s="60"/>
      <c r="J1544" s="5"/>
      <c r="L1544" s="5"/>
      <c r="M1544" s="5"/>
    </row>
    <row r="1545" spans="2:13" x14ac:dyDescent="0.25">
      <c r="B1545" s="5"/>
      <c r="C1545" s="5"/>
      <c r="D1545" s="5"/>
      <c r="E1545" s="5"/>
      <c r="F1545" s="5"/>
      <c r="G1545" s="5"/>
      <c r="H1545" s="58"/>
      <c r="I1545" s="60"/>
      <c r="J1545" s="5"/>
      <c r="L1545" s="5"/>
      <c r="M1545" s="5"/>
    </row>
    <row r="1546" spans="2:13" x14ac:dyDescent="0.25">
      <c r="B1546" s="5"/>
      <c r="C1546" s="5"/>
      <c r="D1546" s="5"/>
      <c r="E1546" s="5"/>
      <c r="F1546" s="5"/>
      <c r="G1546" s="5"/>
      <c r="H1546" s="58"/>
      <c r="I1546" s="60"/>
      <c r="J1546" s="5"/>
      <c r="L1546" s="5"/>
      <c r="M1546" s="5"/>
    </row>
    <row r="1547" spans="2:13" x14ac:dyDescent="0.25">
      <c r="B1547" s="5"/>
      <c r="C1547" s="5"/>
      <c r="D1547" s="5"/>
      <c r="E1547" s="5"/>
      <c r="F1547" s="5"/>
      <c r="G1547" s="5"/>
      <c r="H1547" s="58"/>
      <c r="I1547" s="60"/>
      <c r="J1547" s="5"/>
      <c r="L1547" s="5"/>
      <c r="M1547" s="5"/>
    </row>
    <row r="1548" spans="2:13" x14ac:dyDescent="0.25">
      <c r="B1548" s="5"/>
      <c r="C1548" s="5"/>
      <c r="D1548" s="5"/>
      <c r="E1548" s="5"/>
      <c r="F1548" s="5"/>
      <c r="G1548" s="5"/>
      <c r="H1548" s="58"/>
      <c r="I1548" s="60"/>
      <c r="J1548" s="5"/>
      <c r="L1548" s="5"/>
      <c r="M1548" s="5"/>
    </row>
    <row r="1549" spans="2:13" x14ac:dyDescent="0.25">
      <c r="B1549" s="5"/>
      <c r="C1549" s="5"/>
      <c r="D1549" s="5"/>
      <c r="E1549" s="5"/>
      <c r="F1549" s="5"/>
      <c r="G1549" s="5"/>
      <c r="H1549" s="58"/>
      <c r="I1549" s="60"/>
      <c r="J1549" s="5"/>
      <c r="L1549" s="5"/>
      <c r="M1549" s="5"/>
    </row>
    <row r="1550" spans="2:13" x14ac:dyDescent="0.25">
      <c r="B1550" s="5"/>
      <c r="C1550" s="5"/>
      <c r="D1550" s="5"/>
      <c r="E1550" s="5"/>
      <c r="F1550" s="5"/>
      <c r="G1550" s="5"/>
      <c r="H1550" s="58"/>
      <c r="I1550" s="60"/>
      <c r="J1550" s="5"/>
      <c r="L1550" s="5"/>
      <c r="M1550" s="5"/>
    </row>
    <row r="1551" spans="2:13" x14ac:dyDescent="0.25">
      <c r="B1551" s="5"/>
      <c r="C1551" s="5"/>
      <c r="D1551" s="5"/>
      <c r="E1551" s="5"/>
      <c r="F1551" s="5"/>
      <c r="G1551" s="5"/>
      <c r="H1551" s="58"/>
      <c r="I1551" s="60"/>
      <c r="J1551" s="5"/>
      <c r="L1551" s="5"/>
      <c r="M1551" s="5"/>
    </row>
    <row r="1552" spans="2:13" x14ac:dyDescent="0.25">
      <c r="B1552" s="5"/>
      <c r="C1552" s="5"/>
      <c r="D1552" s="5"/>
      <c r="E1552" s="5"/>
      <c r="F1552" s="5"/>
      <c r="G1552" s="5"/>
      <c r="H1552" s="58"/>
      <c r="I1552" s="60"/>
      <c r="J1552" s="5"/>
      <c r="L1552" s="5"/>
      <c r="M1552" s="5"/>
    </row>
    <row r="1553" spans="2:13" x14ac:dyDescent="0.25">
      <c r="B1553" s="5"/>
      <c r="C1553" s="5"/>
      <c r="D1553" s="5"/>
      <c r="E1553" s="5"/>
      <c r="F1553" s="5"/>
      <c r="G1553" s="5"/>
      <c r="H1553" s="58"/>
      <c r="I1553" s="60"/>
      <c r="J1553" s="5"/>
      <c r="L1553" s="5"/>
      <c r="M1553" s="5"/>
    </row>
    <row r="1554" spans="2:13" x14ac:dyDescent="0.25">
      <c r="B1554" s="5"/>
      <c r="C1554" s="5"/>
      <c r="D1554" s="5"/>
      <c r="E1554" s="5"/>
      <c r="F1554" s="5"/>
      <c r="G1554" s="5"/>
      <c r="H1554" s="58"/>
      <c r="I1554" s="60"/>
      <c r="J1554" s="5"/>
      <c r="L1554" s="5"/>
      <c r="M1554" s="5"/>
    </row>
    <row r="1555" spans="2:13" x14ac:dyDescent="0.25">
      <c r="B1555" s="5"/>
      <c r="C1555" s="5"/>
      <c r="D1555" s="5"/>
      <c r="E1555" s="5"/>
      <c r="F1555" s="5"/>
      <c r="G1555" s="5"/>
      <c r="H1555" s="58"/>
      <c r="I1555" s="60"/>
      <c r="J1555" s="5"/>
      <c r="L1555" s="5"/>
      <c r="M1555" s="5"/>
    </row>
    <row r="1556" spans="2:13" x14ac:dyDescent="0.25">
      <c r="B1556" s="5"/>
      <c r="C1556" s="5"/>
      <c r="D1556" s="5"/>
      <c r="E1556" s="5"/>
      <c r="F1556" s="5"/>
      <c r="G1556" s="5"/>
      <c r="H1556" s="58"/>
      <c r="I1556" s="60"/>
      <c r="J1556" s="5"/>
      <c r="L1556" s="5"/>
      <c r="M1556" s="5"/>
    </row>
    <row r="1557" spans="2:13" x14ac:dyDescent="0.25">
      <c r="B1557" s="5"/>
      <c r="C1557" s="5"/>
      <c r="D1557" s="5"/>
      <c r="E1557" s="5"/>
      <c r="F1557" s="5"/>
      <c r="G1557" s="5"/>
      <c r="H1557" s="58"/>
      <c r="I1557" s="60"/>
      <c r="J1557" s="5"/>
      <c r="L1557" s="5"/>
      <c r="M1557" s="5"/>
    </row>
    <row r="1558" spans="2:13" x14ac:dyDescent="0.25">
      <c r="B1558" s="5"/>
      <c r="C1558" s="5"/>
      <c r="D1558" s="5"/>
      <c r="E1558" s="5"/>
      <c r="F1558" s="5"/>
      <c r="G1558" s="5"/>
      <c r="H1558" s="58"/>
      <c r="I1558" s="60"/>
      <c r="J1558" s="5"/>
      <c r="L1558" s="5"/>
      <c r="M1558" s="5"/>
    </row>
    <row r="1559" spans="2:13" x14ac:dyDescent="0.25">
      <c r="B1559" s="5"/>
      <c r="C1559" s="5"/>
      <c r="D1559" s="5"/>
      <c r="E1559" s="5"/>
      <c r="F1559" s="5"/>
      <c r="G1559" s="5"/>
      <c r="H1559" s="58"/>
      <c r="I1559" s="60"/>
      <c r="J1559" s="5"/>
      <c r="L1559" s="5"/>
      <c r="M1559" s="5"/>
    </row>
    <row r="1560" spans="2:13" x14ac:dyDescent="0.25">
      <c r="B1560" s="5"/>
      <c r="C1560" s="5"/>
      <c r="D1560" s="5"/>
      <c r="E1560" s="5"/>
      <c r="F1560" s="5"/>
      <c r="G1560" s="5"/>
      <c r="H1560" s="58"/>
      <c r="I1560" s="60"/>
      <c r="J1560" s="5"/>
      <c r="L1560" s="5"/>
      <c r="M1560" s="5"/>
    </row>
    <row r="1561" spans="2:13" x14ac:dyDescent="0.25">
      <c r="B1561" s="5"/>
      <c r="C1561" s="5"/>
      <c r="D1561" s="5"/>
      <c r="E1561" s="5"/>
      <c r="F1561" s="5"/>
      <c r="G1561" s="5"/>
      <c r="H1561" s="58"/>
      <c r="I1561" s="60"/>
      <c r="J1561" s="5"/>
      <c r="L1561" s="5"/>
      <c r="M1561" s="5"/>
    </row>
    <row r="1562" spans="2:13" x14ac:dyDescent="0.25">
      <c r="B1562" s="5"/>
      <c r="C1562" s="5"/>
      <c r="D1562" s="5"/>
      <c r="E1562" s="5"/>
      <c r="F1562" s="5"/>
      <c r="G1562" s="5"/>
      <c r="H1562" s="58"/>
      <c r="I1562" s="60"/>
      <c r="J1562" s="5"/>
      <c r="L1562" s="5"/>
      <c r="M1562" s="5"/>
    </row>
    <row r="1563" spans="2:13" x14ac:dyDescent="0.25">
      <c r="B1563" s="5"/>
      <c r="C1563" s="5"/>
      <c r="D1563" s="5"/>
      <c r="E1563" s="5"/>
      <c r="F1563" s="5"/>
      <c r="G1563" s="5"/>
      <c r="H1563" s="58"/>
      <c r="I1563" s="60"/>
      <c r="J1563" s="5"/>
      <c r="L1563" s="5"/>
      <c r="M1563" s="5"/>
    </row>
    <row r="1564" spans="2:13" x14ac:dyDescent="0.25">
      <c r="B1564" s="5"/>
      <c r="C1564" s="5"/>
      <c r="D1564" s="5"/>
      <c r="E1564" s="5"/>
      <c r="F1564" s="5"/>
      <c r="G1564" s="5"/>
      <c r="H1564" s="58"/>
      <c r="I1564" s="60"/>
      <c r="J1564" s="5"/>
      <c r="L1564" s="5"/>
      <c r="M1564" s="5"/>
    </row>
    <row r="1565" spans="2:13" x14ac:dyDescent="0.25">
      <c r="B1565" s="5"/>
      <c r="C1565" s="5"/>
      <c r="D1565" s="5"/>
      <c r="E1565" s="5"/>
      <c r="F1565" s="5"/>
      <c r="G1565" s="5"/>
      <c r="H1565" s="58"/>
      <c r="I1565" s="60"/>
      <c r="J1565" s="5"/>
      <c r="L1565" s="5"/>
      <c r="M1565" s="5"/>
    </row>
    <row r="1566" spans="2:13" x14ac:dyDescent="0.25">
      <c r="B1566" s="5"/>
      <c r="C1566" s="5"/>
      <c r="D1566" s="5"/>
      <c r="E1566" s="5"/>
      <c r="F1566" s="5"/>
      <c r="G1566" s="5"/>
      <c r="H1566" s="58"/>
      <c r="I1566" s="60"/>
      <c r="J1566" s="5"/>
      <c r="L1566" s="5"/>
      <c r="M1566" s="5"/>
    </row>
    <row r="1567" spans="2:13" x14ac:dyDescent="0.25">
      <c r="B1567" s="5"/>
      <c r="C1567" s="5"/>
      <c r="D1567" s="5"/>
      <c r="E1567" s="5"/>
      <c r="F1567" s="5"/>
      <c r="G1567" s="5"/>
      <c r="H1567" s="58"/>
      <c r="I1567" s="60"/>
      <c r="J1567" s="5"/>
      <c r="L1567" s="5"/>
      <c r="M1567" s="5"/>
    </row>
    <row r="1568" spans="2:13" x14ac:dyDescent="0.25">
      <c r="B1568" s="5"/>
      <c r="C1568" s="5"/>
      <c r="D1568" s="5"/>
      <c r="E1568" s="5"/>
      <c r="F1568" s="5"/>
      <c r="G1568" s="5"/>
      <c r="H1568" s="58"/>
      <c r="I1568" s="60"/>
      <c r="J1568" s="5"/>
      <c r="L1568" s="5"/>
      <c r="M1568" s="5"/>
    </row>
    <row r="1569" spans="2:13" x14ac:dyDescent="0.25">
      <c r="B1569" s="5"/>
      <c r="C1569" s="5"/>
      <c r="D1569" s="5"/>
      <c r="E1569" s="5"/>
      <c r="F1569" s="5"/>
      <c r="G1569" s="5"/>
      <c r="H1569" s="58"/>
      <c r="I1569" s="60"/>
      <c r="J1569" s="5"/>
      <c r="L1569" s="5"/>
      <c r="M1569" s="5"/>
    </row>
    <row r="1570" spans="2:13" x14ac:dyDescent="0.25">
      <c r="B1570" s="5"/>
      <c r="C1570" s="5"/>
      <c r="D1570" s="5"/>
      <c r="E1570" s="5"/>
      <c r="F1570" s="5"/>
      <c r="G1570" s="5"/>
      <c r="H1570" s="58"/>
      <c r="I1570" s="60"/>
      <c r="J1570" s="5"/>
      <c r="L1570" s="5"/>
      <c r="M1570" s="5"/>
    </row>
    <row r="1571" spans="2:13" x14ac:dyDescent="0.25">
      <c r="B1571" s="5"/>
      <c r="C1571" s="5"/>
      <c r="D1571" s="5"/>
      <c r="E1571" s="5"/>
      <c r="F1571" s="5"/>
      <c r="G1571" s="5"/>
      <c r="H1571" s="58"/>
      <c r="I1571" s="60"/>
      <c r="J1571" s="5"/>
      <c r="L1571" s="5"/>
      <c r="M1571" s="5"/>
    </row>
    <row r="1572" spans="2:13" x14ac:dyDescent="0.25">
      <c r="B1572" s="5"/>
      <c r="C1572" s="5"/>
      <c r="D1572" s="5"/>
      <c r="E1572" s="5"/>
      <c r="F1572" s="5"/>
      <c r="G1572" s="5"/>
      <c r="H1572" s="58"/>
      <c r="I1572" s="60"/>
      <c r="J1572" s="5"/>
      <c r="L1572" s="5"/>
      <c r="M1572" s="5"/>
    </row>
    <row r="1573" spans="2:13" x14ac:dyDescent="0.25">
      <c r="B1573" s="5"/>
      <c r="C1573" s="5"/>
      <c r="D1573" s="5"/>
      <c r="E1573" s="5"/>
      <c r="F1573" s="5"/>
      <c r="G1573" s="5"/>
      <c r="H1573" s="58"/>
      <c r="I1573" s="60"/>
      <c r="J1573" s="5"/>
      <c r="L1573" s="5"/>
      <c r="M1573" s="5"/>
    </row>
    <row r="1574" spans="2:13" x14ac:dyDescent="0.25">
      <c r="B1574" s="5"/>
      <c r="C1574" s="5"/>
      <c r="D1574" s="5"/>
      <c r="E1574" s="5"/>
      <c r="F1574" s="5"/>
      <c r="G1574" s="5"/>
      <c r="H1574" s="58"/>
      <c r="I1574" s="60"/>
      <c r="J1574" s="5"/>
      <c r="L1574" s="5"/>
      <c r="M1574" s="5"/>
    </row>
    <row r="1575" spans="2:13" x14ac:dyDescent="0.25">
      <c r="B1575" s="5"/>
      <c r="C1575" s="5"/>
      <c r="D1575" s="5"/>
      <c r="E1575" s="5"/>
      <c r="F1575" s="5"/>
      <c r="G1575" s="5"/>
      <c r="H1575" s="58"/>
      <c r="I1575" s="60"/>
      <c r="J1575" s="5"/>
      <c r="L1575" s="5"/>
      <c r="M1575" s="5"/>
    </row>
    <row r="1576" spans="2:13" x14ac:dyDescent="0.25">
      <c r="B1576" s="5"/>
      <c r="C1576" s="5"/>
      <c r="D1576" s="5"/>
      <c r="E1576" s="5"/>
      <c r="F1576" s="5"/>
      <c r="G1576" s="5"/>
      <c r="H1576" s="58"/>
      <c r="I1576" s="60"/>
      <c r="J1576" s="5"/>
      <c r="L1576" s="5"/>
      <c r="M1576" s="5"/>
    </row>
    <row r="1577" spans="2:13" x14ac:dyDescent="0.25">
      <c r="B1577" s="5"/>
      <c r="C1577" s="5"/>
      <c r="D1577" s="5"/>
      <c r="E1577" s="5"/>
      <c r="F1577" s="5"/>
      <c r="G1577" s="5"/>
      <c r="H1577" s="58"/>
      <c r="I1577" s="60"/>
      <c r="J1577" s="5"/>
      <c r="L1577" s="5"/>
      <c r="M1577" s="5"/>
    </row>
    <row r="1578" spans="2:13" x14ac:dyDescent="0.25">
      <c r="B1578" s="5"/>
      <c r="C1578" s="5"/>
      <c r="D1578" s="5"/>
      <c r="E1578" s="5"/>
      <c r="F1578" s="5"/>
      <c r="G1578" s="5"/>
      <c r="H1578" s="58"/>
      <c r="I1578" s="60"/>
      <c r="J1578" s="5"/>
      <c r="L1578" s="5"/>
      <c r="M1578" s="5"/>
    </row>
    <row r="1579" spans="2:13" x14ac:dyDescent="0.25">
      <c r="B1579" s="5"/>
      <c r="C1579" s="5"/>
      <c r="D1579" s="5"/>
      <c r="E1579" s="5"/>
      <c r="F1579" s="5"/>
      <c r="G1579" s="5"/>
      <c r="H1579" s="58"/>
      <c r="I1579" s="60"/>
      <c r="J1579" s="5"/>
      <c r="L1579" s="5"/>
      <c r="M1579" s="5"/>
    </row>
    <row r="1580" spans="2:13" x14ac:dyDescent="0.25">
      <c r="B1580" s="5"/>
      <c r="C1580" s="5"/>
      <c r="D1580" s="5"/>
      <c r="E1580" s="5"/>
      <c r="F1580" s="5"/>
      <c r="G1580" s="5"/>
      <c r="H1580" s="58"/>
      <c r="I1580" s="60"/>
      <c r="J1580" s="5"/>
      <c r="L1580" s="5"/>
      <c r="M1580" s="5"/>
    </row>
    <row r="1581" spans="2:13" x14ac:dyDescent="0.25">
      <c r="B1581" s="5"/>
      <c r="C1581" s="5"/>
      <c r="D1581" s="5"/>
      <c r="E1581" s="5"/>
      <c r="F1581" s="5"/>
      <c r="G1581" s="5"/>
      <c r="H1581" s="58"/>
      <c r="I1581" s="60"/>
      <c r="J1581" s="5"/>
      <c r="L1581" s="5"/>
      <c r="M1581" s="5"/>
    </row>
    <row r="1582" spans="2:13" x14ac:dyDescent="0.25">
      <c r="B1582" s="5"/>
      <c r="C1582" s="5"/>
      <c r="D1582" s="5"/>
      <c r="E1582" s="5"/>
      <c r="F1582" s="5"/>
      <c r="G1582" s="5"/>
      <c r="H1582" s="58"/>
      <c r="I1582" s="60"/>
      <c r="J1582" s="5"/>
      <c r="L1582" s="5"/>
      <c r="M1582" s="5"/>
    </row>
    <row r="1583" spans="2:13" x14ac:dyDescent="0.25">
      <c r="B1583" s="5"/>
      <c r="C1583" s="5"/>
      <c r="D1583" s="5"/>
      <c r="E1583" s="5"/>
      <c r="F1583" s="5"/>
      <c r="G1583" s="5"/>
      <c r="H1583" s="58"/>
      <c r="I1583" s="60"/>
      <c r="J1583" s="5"/>
      <c r="L1583" s="5"/>
      <c r="M1583" s="5"/>
    </row>
    <row r="1584" spans="2:13" x14ac:dyDescent="0.25">
      <c r="B1584" s="5"/>
      <c r="C1584" s="5"/>
      <c r="D1584" s="5"/>
      <c r="E1584" s="5"/>
      <c r="F1584" s="5"/>
      <c r="G1584" s="5"/>
      <c r="H1584" s="58"/>
      <c r="I1584" s="60"/>
      <c r="J1584" s="5"/>
      <c r="L1584" s="5"/>
      <c r="M1584" s="5"/>
    </row>
    <row r="1585" spans="2:13" x14ac:dyDescent="0.25">
      <c r="B1585" s="5"/>
      <c r="C1585" s="5"/>
      <c r="D1585" s="5"/>
      <c r="E1585" s="5"/>
      <c r="F1585" s="5"/>
      <c r="G1585" s="5"/>
      <c r="H1585" s="58"/>
      <c r="I1585" s="60"/>
      <c r="J1585" s="5"/>
      <c r="L1585" s="5"/>
      <c r="M1585" s="5"/>
    </row>
    <row r="1586" spans="2:13" x14ac:dyDescent="0.25">
      <c r="B1586" s="5"/>
      <c r="C1586" s="5"/>
      <c r="D1586" s="5"/>
      <c r="E1586" s="5"/>
      <c r="F1586" s="5"/>
      <c r="G1586" s="5"/>
      <c r="H1586" s="58"/>
      <c r="I1586" s="60"/>
      <c r="J1586" s="5"/>
      <c r="L1586" s="5"/>
      <c r="M1586" s="5"/>
    </row>
    <row r="1587" spans="2:13" x14ac:dyDescent="0.25">
      <c r="B1587" s="5"/>
      <c r="C1587" s="5"/>
      <c r="D1587" s="5"/>
      <c r="E1587" s="5"/>
      <c r="F1587" s="5"/>
      <c r="G1587" s="5"/>
      <c r="H1587" s="58"/>
      <c r="I1587" s="60"/>
      <c r="J1587" s="5"/>
      <c r="L1587" s="5"/>
      <c r="M1587" s="5"/>
    </row>
    <row r="1588" spans="2:13" x14ac:dyDescent="0.25">
      <c r="B1588" s="5"/>
      <c r="C1588" s="5"/>
      <c r="D1588" s="5"/>
      <c r="E1588" s="5"/>
      <c r="F1588" s="5"/>
      <c r="G1588" s="5"/>
      <c r="H1588" s="58"/>
      <c r="I1588" s="60"/>
      <c r="J1588" s="5"/>
      <c r="L1588" s="5"/>
      <c r="M1588" s="5"/>
    </row>
    <row r="1589" spans="2:13" x14ac:dyDescent="0.25">
      <c r="B1589" s="5"/>
      <c r="C1589" s="5"/>
      <c r="D1589" s="5"/>
      <c r="E1589" s="5"/>
      <c r="F1589" s="5"/>
      <c r="G1589" s="5"/>
      <c r="H1589" s="58"/>
      <c r="I1589" s="60"/>
      <c r="J1589" s="5"/>
      <c r="L1589" s="5"/>
      <c r="M1589" s="5"/>
    </row>
    <row r="1590" spans="2:13" x14ac:dyDescent="0.25">
      <c r="B1590" s="5"/>
      <c r="C1590" s="5"/>
      <c r="D1590" s="5"/>
      <c r="E1590" s="5"/>
      <c r="F1590" s="5"/>
      <c r="G1590" s="5"/>
      <c r="H1590" s="58"/>
      <c r="I1590" s="60"/>
      <c r="J1590" s="5"/>
      <c r="L1590" s="5"/>
      <c r="M1590" s="5"/>
    </row>
    <row r="1591" spans="2:13" x14ac:dyDescent="0.25">
      <c r="B1591" s="5"/>
      <c r="C1591" s="5"/>
      <c r="D1591" s="5"/>
      <c r="E1591" s="5"/>
      <c r="F1591" s="5"/>
      <c r="G1591" s="5"/>
      <c r="H1591" s="58"/>
      <c r="I1591" s="60"/>
      <c r="J1591" s="5"/>
      <c r="L1591" s="5"/>
      <c r="M1591" s="5"/>
    </row>
    <row r="1592" spans="2:13" x14ac:dyDescent="0.25">
      <c r="B1592" s="5"/>
      <c r="C1592" s="5"/>
      <c r="D1592" s="5"/>
      <c r="E1592" s="5"/>
      <c r="F1592" s="5"/>
      <c r="G1592" s="5"/>
      <c r="H1592" s="58"/>
      <c r="I1592" s="60"/>
      <c r="J1592" s="5"/>
      <c r="L1592" s="5"/>
      <c r="M1592" s="5"/>
    </row>
    <row r="1593" spans="2:13" x14ac:dyDescent="0.25">
      <c r="B1593" s="5"/>
      <c r="C1593" s="5"/>
      <c r="D1593" s="5"/>
      <c r="E1593" s="5"/>
      <c r="F1593" s="5"/>
      <c r="G1593" s="5"/>
      <c r="H1593" s="58"/>
      <c r="I1593" s="60"/>
      <c r="J1593" s="5"/>
      <c r="L1593" s="5"/>
      <c r="M1593" s="5"/>
    </row>
    <row r="1594" spans="2:13" x14ac:dyDescent="0.25">
      <c r="B1594" s="5"/>
      <c r="C1594" s="5"/>
      <c r="D1594" s="5"/>
      <c r="E1594" s="5"/>
      <c r="F1594" s="5"/>
      <c r="G1594" s="5"/>
      <c r="H1594" s="58"/>
      <c r="I1594" s="60"/>
      <c r="J1594" s="5"/>
      <c r="L1594" s="5"/>
      <c r="M1594" s="5"/>
    </row>
    <row r="1595" spans="2:13" x14ac:dyDescent="0.25">
      <c r="B1595" s="5"/>
      <c r="C1595" s="5"/>
      <c r="D1595" s="5"/>
      <c r="E1595" s="5"/>
      <c r="F1595" s="5"/>
      <c r="G1595" s="5"/>
      <c r="H1595" s="58"/>
      <c r="I1595" s="60"/>
      <c r="J1595" s="5"/>
      <c r="L1595" s="5"/>
      <c r="M1595" s="5"/>
    </row>
    <row r="1596" spans="2:13" x14ac:dyDescent="0.25">
      <c r="B1596" s="5"/>
      <c r="C1596" s="5"/>
      <c r="D1596" s="5"/>
      <c r="E1596" s="5"/>
      <c r="F1596" s="5"/>
      <c r="G1596" s="5"/>
      <c r="H1596" s="58"/>
      <c r="I1596" s="60"/>
      <c r="J1596" s="5"/>
      <c r="L1596" s="5"/>
      <c r="M1596" s="5"/>
    </row>
    <row r="1597" spans="2:13" x14ac:dyDescent="0.25">
      <c r="B1597" s="5"/>
      <c r="C1597" s="5"/>
      <c r="D1597" s="5"/>
      <c r="E1597" s="5"/>
      <c r="F1597" s="5"/>
      <c r="G1597" s="5"/>
      <c r="H1597" s="58"/>
      <c r="I1597" s="60"/>
      <c r="J1597" s="5"/>
      <c r="L1597" s="5"/>
      <c r="M1597" s="5"/>
    </row>
    <row r="1598" spans="2:13" x14ac:dyDescent="0.25">
      <c r="B1598" s="5"/>
      <c r="C1598" s="5"/>
      <c r="D1598" s="5"/>
      <c r="E1598" s="5"/>
      <c r="F1598" s="5"/>
      <c r="G1598" s="5"/>
      <c r="H1598" s="58"/>
      <c r="I1598" s="60"/>
      <c r="J1598" s="5"/>
      <c r="L1598" s="5"/>
      <c r="M1598" s="5"/>
    </row>
    <row r="1599" spans="2:13" x14ac:dyDescent="0.25">
      <c r="B1599" s="5"/>
      <c r="C1599" s="5"/>
      <c r="D1599" s="5"/>
      <c r="E1599" s="5"/>
      <c r="F1599" s="5"/>
      <c r="G1599" s="5"/>
      <c r="H1599" s="58"/>
      <c r="I1599" s="60"/>
      <c r="J1599" s="5"/>
      <c r="L1599" s="5"/>
      <c r="M1599" s="5"/>
    </row>
    <row r="1600" spans="2:13" x14ac:dyDescent="0.25">
      <c r="B1600" s="5"/>
      <c r="C1600" s="5"/>
      <c r="D1600" s="5"/>
      <c r="E1600" s="5"/>
      <c r="F1600" s="5"/>
      <c r="G1600" s="5"/>
      <c r="H1600" s="58"/>
      <c r="I1600" s="60"/>
      <c r="J1600" s="5"/>
      <c r="L1600" s="5"/>
      <c r="M1600" s="5"/>
    </row>
    <row r="1601" spans="2:13" x14ac:dyDescent="0.25">
      <c r="B1601" s="5"/>
      <c r="C1601" s="5"/>
      <c r="D1601" s="5"/>
      <c r="E1601" s="5"/>
      <c r="F1601" s="5"/>
      <c r="G1601" s="5"/>
      <c r="H1601" s="58"/>
      <c r="I1601" s="60"/>
      <c r="J1601" s="5"/>
      <c r="L1601" s="5"/>
      <c r="M1601" s="5"/>
    </row>
    <row r="1602" spans="2:13" x14ac:dyDescent="0.25">
      <c r="B1602" s="5"/>
      <c r="C1602" s="5"/>
      <c r="D1602" s="5"/>
      <c r="E1602" s="5"/>
      <c r="F1602" s="5"/>
      <c r="G1602" s="5"/>
      <c r="H1602" s="58"/>
      <c r="I1602" s="60"/>
      <c r="J1602" s="5"/>
      <c r="L1602" s="5"/>
      <c r="M1602" s="5"/>
    </row>
    <row r="1603" spans="2:13" x14ac:dyDescent="0.25">
      <c r="B1603" s="5"/>
      <c r="C1603" s="5"/>
      <c r="D1603" s="5"/>
      <c r="E1603" s="5"/>
      <c r="F1603" s="5"/>
      <c r="G1603" s="5"/>
      <c r="H1603" s="58"/>
      <c r="I1603" s="60"/>
      <c r="J1603" s="5"/>
      <c r="L1603" s="5"/>
      <c r="M1603" s="5"/>
    </row>
    <row r="1604" spans="2:13" x14ac:dyDescent="0.25">
      <c r="B1604" s="5"/>
      <c r="C1604" s="5"/>
      <c r="D1604" s="5"/>
      <c r="E1604" s="5"/>
      <c r="F1604" s="5"/>
      <c r="G1604" s="5"/>
      <c r="H1604" s="58"/>
      <c r="I1604" s="60"/>
      <c r="J1604" s="5"/>
      <c r="L1604" s="5"/>
      <c r="M1604" s="5"/>
    </row>
    <row r="1605" spans="2:13" x14ac:dyDescent="0.25">
      <c r="B1605" s="5"/>
      <c r="C1605" s="5"/>
      <c r="D1605" s="5"/>
      <c r="E1605" s="5"/>
      <c r="F1605" s="5"/>
      <c r="G1605" s="5"/>
      <c r="H1605" s="58"/>
      <c r="I1605" s="60"/>
      <c r="J1605" s="5"/>
      <c r="L1605" s="5"/>
      <c r="M1605" s="5"/>
    </row>
    <row r="1606" spans="2:13" x14ac:dyDescent="0.25">
      <c r="B1606" s="5"/>
      <c r="C1606" s="5"/>
      <c r="D1606" s="5"/>
      <c r="E1606" s="5"/>
      <c r="F1606" s="5"/>
      <c r="G1606" s="5"/>
      <c r="H1606" s="58"/>
      <c r="I1606" s="60"/>
      <c r="J1606" s="5"/>
      <c r="L1606" s="5"/>
      <c r="M1606" s="5"/>
    </row>
    <row r="1607" spans="2:13" x14ac:dyDescent="0.25">
      <c r="B1607" s="5"/>
      <c r="C1607" s="5"/>
      <c r="D1607" s="5"/>
      <c r="E1607" s="5"/>
      <c r="F1607" s="5"/>
      <c r="G1607" s="5"/>
      <c r="H1607" s="58"/>
      <c r="I1607" s="60"/>
      <c r="J1607" s="5"/>
      <c r="L1607" s="5"/>
      <c r="M1607" s="5"/>
    </row>
    <row r="1608" spans="2:13" x14ac:dyDescent="0.25">
      <c r="B1608" s="5"/>
      <c r="C1608" s="5"/>
      <c r="D1608" s="5"/>
      <c r="E1608" s="5"/>
      <c r="F1608" s="5"/>
      <c r="G1608" s="5"/>
      <c r="H1608" s="58"/>
      <c r="I1608" s="60"/>
      <c r="J1608" s="5"/>
      <c r="L1608" s="5"/>
      <c r="M1608" s="5"/>
    </row>
    <row r="1609" spans="2:13" x14ac:dyDescent="0.25">
      <c r="B1609" s="5"/>
      <c r="C1609" s="5"/>
      <c r="D1609" s="5"/>
      <c r="E1609" s="5"/>
      <c r="F1609" s="5"/>
      <c r="G1609" s="5"/>
      <c r="H1609" s="58"/>
      <c r="I1609" s="60"/>
      <c r="J1609" s="5"/>
      <c r="L1609" s="5"/>
      <c r="M1609" s="5"/>
    </row>
    <row r="1610" spans="2:13" x14ac:dyDescent="0.25">
      <c r="B1610" s="5"/>
      <c r="C1610" s="5"/>
      <c r="D1610" s="5"/>
      <c r="E1610" s="5"/>
      <c r="F1610" s="5"/>
      <c r="G1610" s="5"/>
      <c r="H1610" s="58"/>
      <c r="I1610" s="60"/>
      <c r="J1610" s="5"/>
      <c r="L1610" s="5"/>
      <c r="M1610" s="5"/>
    </row>
    <row r="1611" spans="2:13" x14ac:dyDescent="0.25">
      <c r="B1611" s="5"/>
      <c r="C1611" s="5"/>
      <c r="D1611" s="5"/>
      <c r="E1611" s="5"/>
      <c r="F1611" s="5"/>
      <c r="G1611" s="5"/>
      <c r="H1611" s="58"/>
      <c r="I1611" s="60"/>
      <c r="J1611" s="5"/>
      <c r="L1611" s="5"/>
      <c r="M1611" s="5"/>
    </row>
    <row r="1612" spans="2:13" x14ac:dyDescent="0.25">
      <c r="B1612" s="5"/>
      <c r="C1612" s="5"/>
      <c r="D1612" s="5"/>
      <c r="E1612" s="5"/>
      <c r="F1612" s="5"/>
      <c r="G1612" s="5"/>
      <c r="H1612" s="58"/>
      <c r="I1612" s="60"/>
      <c r="J1612" s="5"/>
      <c r="L1612" s="5"/>
      <c r="M1612" s="5"/>
    </row>
    <row r="1613" spans="2:13" x14ac:dyDescent="0.25">
      <c r="B1613" s="5"/>
      <c r="C1613" s="5"/>
      <c r="D1613" s="5"/>
      <c r="E1613" s="5"/>
      <c r="F1613" s="5"/>
      <c r="G1613" s="5"/>
      <c r="H1613" s="58"/>
      <c r="I1613" s="60"/>
      <c r="J1613" s="5"/>
      <c r="L1613" s="5"/>
      <c r="M1613" s="5"/>
    </row>
    <row r="1614" spans="2:13" x14ac:dyDescent="0.25">
      <c r="B1614" s="5"/>
      <c r="C1614" s="5"/>
      <c r="D1614" s="5"/>
      <c r="E1614" s="5"/>
      <c r="F1614" s="5"/>
      <c r="G1614" s="5"/>
      <c r="H1614" s="58"/>
      <c r="I1614" s="60"/>
      <c r="J1614" s="5"/>
      <c r="L1614" s="5"/>
      <c r="M1614" s="5"/>
    </row>
    <row r="1615" spans="2:13" x14ac:dyDescent="0.25">
      <c r="B1615" s="5"/>
      <c r="C1615" s="5"/>
      <c r="D1615" s="5"/>
      <c r="E1615" s="5"/>
      <c r="F1615" s="5"/>
      <c r="G1615" s="5"/>
      <c r="H1615" s="58"/>
      <c r="I1615" s="60"/>
      <c r="J1615" s="5"/>
      <c r="L1615" s="5"/>
      <c r="M1615" s="5"/>
    </row>
    <row r="1616" spans="2:13" x14ac:dyDescent="0.25">
      <c r="B1616" s="5"/>
      <c r="C1616" s="5"/>
      <c r="D1616" s="5"/>
      <c r="E1616" s="5"/>
      <c r="F1616" s="5"/>
      <c r="G1616" s="5"/>
      <c r="H1616" s="58"/>
      <c r="I1616" s="60"/>
      <c r="J1616" s="5"/>
      <c r="L1616" s="5"/>
      <c r="M1616" s="5"/>
    </row>
    <row r="1617" spans="2:13" x14ac:dyDescent="0.25">
      <c r="B1617" s="5"/>
      <c r="C1617" s="5"/>
      <c r="D1617" s="5"/>
      <c r="E1617" s="5"/>
      <c r="F1617" s="5"/>
      <c r="G1617" s="5"/>
      <c r="H1617" s="58"/>
      <c r="I1617" s="60"/>
      <c r="J1617" s="5"/>
      <c r="L1617" s="5"/>
      <c r="M1617" s="5"/>
    </row>
    <row r="1618" spans="2:13" x14ac:dyDescent="0.25">
      <c r="B1618" s="5"/>
      <c r="C1618" s="5"/>
      <c r="D1618" s="5"/>
      <c r="E1618" s="5"/>
      <c r="F1618" s="5"/>
      <c r="G1618" s="5"/>
      <c r="H1618" s="58"/>
      <c r="I1618" s="60"/>
      <c r="J1618" s="5"/>
      <c r="L1618" s="5"/>
      <c r="M1618" s="5"/>
    </row>
    <row r="1619" spans="2:13" x14ac:dyDescent="0.25">
      <c r="B1619" s="5"/>
      <c r="C1619" s="5"/>
      <c r="D1619" s="5"/>
      <c r="E1619" s="5"/>
      <c r="F1619" s="5"/>
      <c r="G1619" s="5"/>
      <c r="H1619" s="58"/>
      <c r="I1619" s="60"/>
      <c r="J1619" s="5"/>
      <c r="L1619" s="5"/>
      <c r="M1619" s="5"/>
    </row>
    <row r="1620" spans="2:13" x14ac:dyDescent="0.25">
      <c r="B1620" s="5"/>
      <c r="C1620" s="5"/>
      <c r="D1620" s="5"/>
      <c r="E1620" s="5"/>
      <c r="F1620" s="5"/>
      <c r="G1620" s="5"/>
      <c r="H1620" s="58"/>
      <c r="I1620" s="60"/>
      <c r="J1620" s="5"/>
      <c r="L1620" s="5"/>
      <c r="M1620" s="5"/>
    </row>
    <row r="1621" spans="2:13" x14ac:dyDescent="0.25">
      <c r="B1621" s="5"/>
      <c r="C1621" s="5"/>
      <c r="D1621" s="5"/>
      <c r="E1621" s="5"/>
      <c r="F1621" s="5"/>
      <c r="G1621" s="5"/>
      <c r="H1621" s="58"/>
      <c r="I1621" s="60"/>
      <c r="J1621" s="5"/>
      <c r="L1621" s="5"/>
      <c r="M1621" s="5"/>
    </row>
    <row r="1622" spans="2:13" x14ac:dyDescent="0.25">
      <c r="B1622" s="5"/>
      <c r="C1622" s="5"/>
      <c r="D1622" s="5"/>
      <c r="E1622" s="5"/>
      <c r="F1622" s="5"/>
      <c r="G1622" s="5"/>
      <c r="H1622" s="58"/>
      <c r="I1622" s="60"/>
      <c r="J1622" s="5"/>
      <c r="L1622" s="5"/>
      <c r="M1622" s="5"/>
    </row>
    <row r="1623" spans="2:13" x14ac:dyDescent="0.25">
      <c r="B1623" s="5"/>
      <c r="C1623" s="5"/>
      <c r="D1623" s="5"/>
      <c r="E1623" s="5"/>
      <c r="F1623" s="5"/>
      <c r="G1623" s="5"/>
      <c r="H1623" s="58"/>
      <c r="I1623" s="60"/>
      <c r="J1623" s="5"/>
      <c r="L1623" s="5"/>
      <c r="M1623" s="5"/>
    </row>
    <row r="1624" spans="2:13" x14ac:dyDescent="0.25">
      <c r="B1624" s="5"/>
      <c r="C1624" s="5"/>
      <c r="D1624" s="5"/>
      <c r="E1624" s="5"/>
      <c r="F1624" s="5"/>
      <c r="G1624" s="5"/>
      <c r="H1624" s="58"/>
      <c r="I1624" s="60"/>
      <c r="J1624" s="5"/>
      <c r="L1624" s="5"/>
      <c r="M1624" s="5"/>
    </row>
    <row r="1625" spans="2:13" x14ac:dyDescent="0.25">
      <c r="B1625" s="5"/>
      <c r="C1625" s="5"/>
      <c r="D1625" s="5"/>
      <c r="E1625" s="5"/>
      <c r="F1625" s="5"/>
      <c r="G1625" s="5"/>
      <c r="H1625" s="58"/>
      <c r="I1625" s="60"/>
      <c r="J1625" s="5"/>
      <c r="L1625" s="5"/>
      <c r="M1625" s="5"/>
    </row>
    <row r="1626" spans="2:13" x14ac:dyDescent="0.25">
      <c r="B1626" s="5"/>
      <c r="C1626" s="5"/>
      <c r="D1626" s="5"/>
      <c r="E1626" s="5"/>
      <c r="F1626" s="5"/>
      <c r="G1626" s="5"/>
      <c r="H1626" s="58"/>
      <c r="I1626" s="60"/>
      <c r="J1626" s="5"/>
      <c r="L1626" s="5"/>
      <c r="M1626" s="5"/>
    </row>
    <row r="1627" spans="2:13" x14ac:dyDescent="0.25">
      <c r="B1627" s="5"/>
      <c r="C1627" s="5"/>
      <c r="D1627" s="5"/>
      <c r="E1627" s="5"/>
      <c r="F1627" s="5"/>
      <c r="G1627" s="5"/>
      <c r="H1627" s="58"/>
      <c r="I1627" s="60"/>
      <c r="J1627" s="5"/>
      <c r="L1627" s="5"/>
      <c r="M1627" s="5"/>
    </row>
    <row r="1628" spans="2:13" x14ac:dyDescent="0.25">
      <c r="B1628" s="5"/>
      <c r="C1628" s="5"/>
      <c r="D1628" s="5"/>
      <c r="E1628" s="5"/>
      <c r="F1628" s="5"/>
      <c r="G1628" s="5"/>
      <c r="H1628" s="58"/>
      <c r="I1628" s="60"/>
      <c r="J1628" s="5"/>
      <c r="L1628" s="5"/>
      <c r="M1628" s="5"/>
    </row>
    <row r="1629" spans="2:13" x14ac:dyDescent="0.25">
      <c r="B1629" s="5"/>
      <c r="C1629" s="5"/>
      <c r="D1629" s="5"/>
      <c r="E1629" s="5"/>
      <c r="F1629" s="5"/>
      <c r="G1629" s="5"/>
      <c r="H1629" s="58"/>
      <c r="I1629" s="60"/>
      <c r="J1629" s="5"/>
      <c r="L1629" s="5"/>
      <c r="M1629" s="5"/>
    </row>
    <row r="1630" spans="2:13" x14ac:dyDescent="0.25">
      <c r="B1630" s="5"/>
      <c r="C1630" s="5"/>
      <c r="D1630" s="5"/>
      <c r="E1630" s="5"/>
      <c r="F1630" s="5"/>
      <c r="G1630" s="5"/>
      <c r="H1630" s="58"/>
      <c r="I1630" s="60"/>
      <c r="J1630" s="5"/>
      <c r="L1630" s="5"/>
      <c r="M1630" s="5"/>
    </row>
    <row r="1631" spans="2:13" x14ac:dyDescent="0.25">
      <c r="B1631" s="5"/>
      <c r="C1631" s="5"/>
      <c r="D1631" s="5"/>
      <c r="E1631" s="5"/>
      <c r="F1631" s="5"/>
      <c r="G1631" s="5"/>
      <c r="H1631" s="58"/>
      <c r="I1631" s="60"/>
      <c r="J1631" s="5"/>
      <c r="L1631" s="5"/>
      <c r="M1631" s="5"/>
    </row>
    <row r="1632" spans="2:13" x14ac:dyDescent="0.25">
      <c r="B1632" s="5"/>
      <c r="C1632" s="5"/>
      <c r="D1632" s="5"/>
      <c r="E1632" s="5"/>
      <c r="F1632" s="5"/>
      <c r="G1632" s="5"/>
      <c r="H1632" s="58"/>
      <c r="I1632" s="60"/>
      <c r="J1632" s="5"/>
      <c r="L1632" s="5"/>
      <c r="M1632" s="5"/>
    </row>
    <row r="1633" spans="2:13" x14ac:dyDescent="0.25">
      <c r="B1633" s="5"/>
      <c r="C1633" s="5"/>
      <c r="D1633" s="5"/>
      <c r="E1633" s="5"/>
      <c r="F1633" s="5"/>
      <c r="G1633" s="5"/>
      <c r="H1633" s="58"/>
      <c r="I1633" s="60"/>
      <c r="J1633" s="5"/>
      <c r="L1633" s="5"/>
      <c r="M1633" s="5"/>
    </row>
    <row r="1634" spans="2:13" x14ac:dyDescent="0.25">
      <c r="B1634" s="5"/>
      <c r="C1634" s="5"/>
      <c r="D1634" s="5"/>
      <c r="E1634" s="5"/>
      <c r="F1634" s="5"/>
      <c r="G1634" s="5"/>
      <c r="H1634" s="58"/>
      <c r="I1634" s="60"/>
      <c r="J1634" s="5"/>
      <c r="L1634" s="5"/>
      <c r="M1634" s="5"/>
    </row>
    <row r="1635" spans="2:13" x14ac:dyDescent="0.25">
      <c r="B1635" s="5"/>
      <c r="C1635" s="5"/>
      <c r="D1635" s="5"/>
      <c r="E1635" s="5"/>
      <c r="F1635" s="5"/>
      <c r="G1635" s="5"/>
      <c r="H1635" s="58"/>
      <c r="I1635" s="60"/>
      <c r="J1635" s="5"/>
      <c r="L1635" s="5"/>
      <c r="M1635" s="5"/>
    </row>
    <row r="1636" spans="2:13" x14ac:dyDescent="0.25">
      <c r="B1636" s="5"/>
      <c r="C1636" s="5"/>
      <c r="D1636" s="5"/>
      <c r="E1636" s="5"/>
      <c r="F1636" s="5"/>
      <c r="G1636" s="5"/>
      <c r="H1636" s="58"/>
      <c r="I1636" s="60"/>
      <c r="J1636" s="5"/>
      <c r="L1636" s="5"/>
      <c r="M1636" s="5"/>
    </row>
    <row r="1637" spans="2:13" x14ac:dyDescent="0.25">
      <c r="B1637" s="5"/>
      <c r="C1637" s="5"/>
      <c r="D1637" s="5"/>
      <c r="E1637" s="5"/>
      <c r="F1637" s="5"/>
      <c r="G1637" s="5"/>
      <c r="H1637" s="58"/>
      <c r="I1637" s="60"/>
      <c r="J1637" s="5"/>
      <c r="L1637" s="5"/>
      <c r="M1637" s="5"/>
    </row>
    <row r="1638" spans="2:13" x14ac:dyDescent="0.25">
      <c r="B1638" s="5"/>
      <c r="C1638" s="5"/>
      <c r="D1638" s="5"/>
      <c r="E1638" s="5"/>
      <c r="F1638" s="5"/>
      <c r="G1638" s="5"/>
      <c r="H1638" s="58"/>
      <c r="I1638" s="60"/>
      <c r="J1638" s="5"/>
      <c r="L1638" s="5"/>
      <c r="M1638" s="5"/>
    </row>
    <row r="1639" spans="2:13" x14ac:dyDescent="0.25">
      <c r="B1639" s="5"/>
      <c r="C1639" s="5"/>
      <c r="D1639" s="5"/>
      <c r="E1639" s="5"/>
      <c r="F1639" s="5"/>
      <c r="G1639" s="5"/>
      <c r="H1639" s="58"/>
      <c r="I1639" s="60"/>
      <c r="J1639" s="5"/>
      <c r="L1639" s="5"/>
      <c r="M1639" s="5"/>
    </row>
    <row r="1640" spans="2:13" x14ac:dyDescent="0.25">
      <c r="B1640" s="5"/>
      <c r="C1640" s="5"/>
      <c r="D1640" s="5"/>
      <c r="E1640" s="5"/>
      <c r="F1640" s="5"/>
      <c r="G1640" s="5"/>
      <c r="H1640" s="58"/>
      <c r="I1640" s="60"/>
      <c r="J1640" s="5"/>
      <c r="L1640" s="5"/>
      <c r="M1640" s="5"/>
    </row>
    <row r="1641" spans="2:13" x14ac:dyDescent="0.25">
      <c r="B1641" s="5"/>
      <c r="C1641" s="5"/>
      <c r="D1641" s="5"/>
      <c r="E1641" s="5"/>
      <c r="F1641" s="5"/>
      <c r="G1641" s="5"/>
      <c r="H1641" s="58"/>
      <c r="I1641" s="60"/>
      <c r="J1641" s="5"/>
      <c r="L1641" s="5"/>
      <c r="M1641" s="5"/>
    </row>
    <row r="1642" spans="2:13" x14ac:dyDescent="0.25">
      <c r="B1642" s="5"/>
      <c r="C1642" s="5"/>
      <c r="D1642" s="5"/>
      <c r="E1642" s="5"/>
      <c r="F1642" s="5"/>
      <c r="G1642" s="5"/>
      <c r="H1642" s="58"/>
      <c r="I1642" s="60"/>
      <c r="J1642" s="5"/>
      <c r="L1642" s="5"/>
      <c r="M1642" s="5"/>
    </row>
    <row r="1643" spans="2:13" x14ac:dyDescent="0.25">
      <c r="B1643" s="5"/>
      <c r="C1643" s="5"/>
      <c r="D1643" s="5"/>
      <c r="E1643" s="5"/>
      <c r="F1643" s="5"/>
      <c r="G1643" s="5"/>
      <c r="H1643" s="58"/>
      <c r="I1643" s="60"/>
      <c r="J1643" s="5"/>
      <c r="L1643" s="5"/>
      <c r="M1643" s="5"/>
    </row>
    <row r="1644" spans="2:13" x14ac:dyDescent="0.25">
      <c r="B1644" s="5"/>
      <c r="C1644" s="5"/>
      <c r="D1644" s="5"/>
      <c r="E1644" s="5"/>
      <c r="F1644" s="5"/>
      <c r="G1644" s="5"/>
      <c r="H1644" s="58"/>
      <c r="I1644" s="60"/>
      <c r="J1644" s="5"/>
      <c r="L1644" s="5"/>
      <c r="M1644" s="5"/>
    </row>
    <row r="1645" spans="2:13" x14ac:dyDescent="0.25">
      <c r="B1645" s="5"/>
      <c r="C1645" s="5"/>
      <c r="D1645" s="5"/>
      <c r="E1645" s="5"/>
      <c r="F1645" s="5"/>
      <c r="G1645" s="5"/>
      <c r="H1645" s="58"/>
      <c r="I1645" s="60"/>
      <c r="J1645" s="5"/>
      <c r="L1645" s="5"/>
      <c r="M1645" s="5"/>
    </row>
    <row r="1646" spans="2:13" x14ac:dyDescent="0.25">
      <c r="B1646" s="5"/>
      <c r="C1646" s="5"/>
      <c r="D1646" s="5"/>
      <c r="E1646" s="5"/>
      <c r="F1646" s="5"/>
      <c r="G1646" s="5"/>
      <c r="H1646" s="58"/>
      <c r="I1646" s="60"/>
      <c r="J1646" s="5"/>
      <c r="L1646" s="5"/>
      <c r="M1646" s="5"/>
    </row>
    <row r="1647" spans="2:13" x14ac:dyDescent="0.25">
      <c r="B1647" s="5"/>
      <c r="C1647" s="5"/>
      <c r="D1647" s="5"/>
      <c r="E1647" s="5"/>
      <c r="F1647" s="5"/>
      <c r="G1647" s="5"/>
      <c r="H1647" s="58"/>
      <c r="I1647" s="60"/>
      <c r="J1647" s="5"/>
      <c r="L1647" s="5"/>
      <c r="M1647" s="5"/>
    </row>
    <row r="1648" spans="2:13" x14ac:dyDescent="0.25">
      <c r="B1648" s="5"/>
      <c r="C1648" s="5"/>
      <c r="D1648" s="5"/>
      <c r="E1648" s="5"/>
      <c r="F1648" s="5"/>
      <c r="G1648" s="5"/>
      <c r="H1648" s="58"/>
      <c r="I1648" s="60"/>
      <c r="J1648" s="5"/>
      <c r="L1648" s="5"/>
      <c r="M1648" s="5"/>
    </row>
    <row r="1649" spans="2:13" x14ac:dyDescent="0.25">
      <c r="B1649" s="5"/>
      <c r="C1649" s="5"/>
      <c r="D1649" s="5"/>
      <c r="E1649" s="5"/>
      <c r="F1649" s="5"/>
      <c r="G1649" s="5"/>
      <c r="H1649" s="58"/>
      <c r="I1649" s="60"/>
      <c r="J1649" s="5"/>
      <c r="L1649" s="5"/>
      <c r="M1649" s="5"/>
    </row>
    <row r="1650" spans="2:13" x14ac:dyDescent="0.25">
      <c r="B1650" s="5"/>
      <c r="C1650" s="5"/>
      <c r="D1650" s="5"/>
      <c r="E1650" s="5"/>
      <c r="F1650" s="5"/>
      <c r="G1650" s="5"/>
      <c r="H1650" s="58"/>
      <c r="I1650" s="60"/>
      <c r="J1650" s="5"/>
      <c r="L1650" s="5"/>
      <c r="M1650" s="5"/>
    </row>
    <row r="1651" spans="2:13" x14ac:dyDescent="0.25">
      <c r="B1651" s="5"/>
      <c r="C1651" s="5"/>
      <c r="D1651" s="5"/>
      <c r="E1651" s="5"/>
      <c r="F1651" s="5"/>
      <c r="G1651" s="5"/>
      <c r="H1651" s="58"/>
      <c r="I1651" s="60"/>
      <c r="J1651" s="5"/>
      <c r="L1651" s="5"/>
      <c r="M1651" s="5"/>
    </row>
    <row r="1652" spans="2:13" x14ac:dyDescent="0.25">
      <c r="B1652" s="5"/>
      <c r="C1652" s="5"/>
      <c r="D1652" s="5"/>
      <c r="E1652" s="5"/>
      <c r="F1652" s="5"/>
      <c r="G1652" s="5"/>
      <c r="H1652" s="58"/>
      <c r="I1652" s="60"/>
      <c r="J1652" s="5"/>
      <c r="L1652" s="5"/>
      <c r="M1652" s="5"/>
    </row>
    <row r="1653" spans="2:13" x14ac:dyDescent="0.25">
      <c r="B1653" s="5"/>
      <c r="C1653" s="5"/>
      <c r="D1653" s="5"/>
      <c r="E1653" s="5"/>
      <c r="F1653" s="5"/>
      <c r="G1653" s="5"/>
      <c r="H1653" s="58"/>
      <c r="I1653" s="60"/>
      <c r="J1653" s="5"/>
      <c r="L1653" s="5"/>
      <c r="M1653" s="5"/>
    </row>
    <row r="1654" spans="2:13" x14ac:dyDescent="0.25">
      <c r="B1654" s="5"/>
      <c r="C1654" s="5"/>
      <c r="D1654" s="5"/>
      <c r="E1654" s="5"/>
      <c r="F1654" s="5"/>
      <c r="G1654" s="5"/>
      <c r="H1654" s="58"/>
      <c r="I1654" s="60"/>
      <c r="J1654" s="5"/>
      <c r="L1654" s="5"/>
      <c r="M1654" s="5"/>
    </row>
    <row r="1655" spans="2:13" x14ac:dyDescent="0.25">
      <c r="B1655" s="5"/>
      <c r="C1655" s="5"/>
      <c r="D1655" s="5"/>
      <c r="E1655" s="5"/>
      <c r="F1655" s="5"/>
      <c r="G1655" s="5"/>
      <c r="H1655" s="58"/>
      <c r="I1655" s="60"/>
      <c r="J1655" s="5"/>
      <c r="L1655" s="5"/>
      <c r="M1655" s="5"/>
    </row>
    <row r="1656" spans="2:13" x14ac:dyDescent="0.25">
      <c r="B1656" s="5"/>
      <c r="C1656" s="5"/>
      <c r="D1656" s="5"/>
      <c r="E1656" s="5"/>
      <c r="F1656" s="5"/>
      <c r="G1656" s="5"/>
      <c r="H1656" s="58"/>
      <c r="I1656" s="60"/>
      <c r="J1656" s="5"/>
      <c r="L1656" s="5"/>
      <c r="M1656" s="5"/>
    </row>
    <row r="1657" spans="2:13" x14ac:dyDescent="0.25">
      <c r="B1657" s="5"/>
      <c r="C1657" s="5"/>
      <c r="D1657" s="5"/>
      <c r="E1657" s="5"/>
      <c r="F1657" s="5"/>
      <c r="G1657" s="5"/>
      <c r="H1657" s="58"/>
      <c r="I1657" s="60"/>
      <c r="J1657" s="5"/>
      <c r="L1657" s="5"/>
      <c r="M1657" s="5"/>
    </row>
    <row r="1658" spans="2:13" x14ac:dyDescent="0.25">
      <c r="B1658" s="5"/>
      <c r="C1658" s="5"/>
      <c r="D1658" s="5"/>
      <c r="E1658" s="5"/>
      <c r="F1658" s="5"/>
      <c r="G1658" s="5"/>
      <c r="H1658" s="58"/>
      <c r="I1658" s="60"/>
      <c r="J1658" s="5"/>
      <c r="L1658" s="5"/>
      <c r="M1658" s="5"/>
    </row>
    <row r="1659" spans="2:13" x14ac:dyDescent="0.25">
      <c r="B1659" s="5"/>
      <c r="C1659" s="5"/>
      <c r="D1659" s="5"/>
      <c r="E1659" s="5"/>
      <c r="F1659" s="5"/>
      <c r="G1659" s="5"/>
      <c r="H1659" s="58"/>
      <c r="I1659" s="60"/>
      <c r="J1659" s="5"/>
      <c r="L1659" s="5"/>
      <c r="M1659" s="5"/>
    </row>
    <row r="1660" spans="2:13" x14ac:dyDescent="0.25">
      <c r="B1660" s="5"/>
      <c r="C1660" s="5"/>
      <c r="D1660" s="5"/>
      <c r="E1660" s="5"/>
      <c r="F1660" s="5"/>
      <c r="G1660" s="5"/>
      <c r="H1660" s="58"/>
      <c r="I1660" s="60"/>
      <c r="J1660" s="5"/>
      <c r="L1660" s="5"/>
      <c r="M1660" s="5"/>
    </row>
    <row r="1661" spans="2:13" x14ac:dyDescent="0.25">
      <c r="B1661" s="5"/>
      <c r="C1661" s="5"/>
      <c r="D1661" s="5"/>
      <c r="E1661" s="5"/>
      <c r="F1661" s="5"/>
      <c r="G1661" s="5"/>
      <c r="H1661" s="58"/>
      <c r="I1661" s="60"/>
      <c r="J1661" s="5"/>
      <c r="L1661" s="5"/>
      <c r="M1661" s="5"/>
    </row>
    <row r="1662" spans="2:13" x14ac:dyDescent="0.25">
      <c r="B1662" s="5"/>
      <c r="C1662" s="5"/>
      <c r="D1662" s="5"/>
      <c r="E1662" s="5"/>
      <c r="F1662" s="5"/>
      <c r="G1662" s="5"/>
      <c r="H1662" s="58"/>
      <c r="I1662" s="60"/>
      <c r="J1662" s="5"/>
      <c r="L1662" s="5"/>
      <c r="M1662" s="5"/>
    </row>
    <row r="1663" spans="2:13" x14ac:dyDescent="0.25">
      <c r="B1663" s="5"/>
      <c r="C1663" s="5"/>
      <c r="D1663" s="5"/>
      <c r="E1663" s="5"/>
      <c r="F1663" s="5"/>
      <c r="G1663" s="5"/>
      <c r="H1663" s="58"/>
      <c r="I1663" s="60"/>
      <c r="J1663" s="5"/>
      <c r="L1663" s="5"/>
      <c r="M1663" s="5"/>
    </row>
    <row r="1664" spans="2:13" x14ac:dyDescent="0.25">
      <c r="B1664" s="5"/>
      <c r="C1664" s="5"/>
      <c r="D1664" s="5"/>
      <c r="E1664" s="5"/>
      <c r="F1664" s="5"/>
      <c r="G1664" s="5"/>
      <c r="H1664" s="58"/>
      <c r="I1664" s="60"/>
      <c r="J1664" s="5"/>
      <c r="L1664" s="5"/>
      <c r="M1664" s="5"/>
    </row>
    <row r="1665" spans="2:13" x14ac:dyDescent="0.25">
      <c r="B1665" s="5"/>
      <c r="C1665" s="5"/>
      <c r="D1665" s="5"/>
      <c r="E1665" s="5"/>
      <c r="F1665" s="5"/>
      <c r="G1665" s="5"/>
      <c r="H1665" s="58"/>
      <c r="I1665" s="60"/>
      <c r="J1665" s="5"/>
      <c r="L1665" s="5"/>
      <c r="M1665" s="5"/>
    </row>
    <row r="1666" spans="2:13" x14ac:dyDescent="0.25">
      <c r="B1666" s="5"/>
      <c r="C1666" s="5"/>
      <c r="D1666" s="5"/>
      <c r="E1666" s="5"/>
      <c r="F1666" s="5"/>
      <c r="G1666" s="5"/>
      <c r="H1666" s="58"/>
      <c r="I1666" s="60"/>
      <c r="J1666" s="5"/>
      <c r="L1666" s="5"/>
      <c r="M1666" s="5"/>
    </row>
    <row r="1667" spans="2:13" x14ac:dyDescent="0.25">
      <c r="B1667" s="5"/>
      <c r="C1667" s="5"/>
      <c r="D1667" s="5"/>
      <c r="E1667" s="5"/>
      <c r="F1667" s="5"/>
      <c r="G1667" s="5"/>
      <c r="H1667" s="58"/>
      <c r="I1667" s="60"/>
      <c r="J1667" s="5"/>
      <c r="L1667" s="5"/>
      <c r="M1667" s="5"/>
    </row>
    <row r="1668" spans="2:13" x14ac:dyDescent="0.25">
      <c r="B1668" s="5"/>
      <c r="C1668" s="5"/>
      <c r="D1668" s="5"/>
      <c r="E1668" s="5"/>
      <c r="F1668" s="5"/>
      <c r="G1668" s="5"/>
      <c r="H1668" s="58"/>
      <c r="I1668" s="60"/>
      <c r="J1668" s="5"/>
      <c r="L1668" s="5"/>
      <c r="M1668" s="5"/>
    </row>
    <row r="1669" spans="2:13" x14ac:dyDescent="0.25">
      <c r="B1669" s="5"/>
      <c r="C1669" s="5"/>
      <c r="D1669" s="5"/>
      <c r="E1669" s="5"/>
      <c r="F1669" s="5"/>
      <c r="G1669" s="5"/>
      <c r="H1669" s="58"/>
      <c r="I1669" s="60"/>
      <c r="J1669" s="5"/>
      <c r="L1669" s="5"/>
      <c r="M1669" s="5"/>
    </row>
    <row r="1670" spans="2:13" x14ac:dyDescent="0.25">
      <c r="B1670" s="5"/>
      <c r="C1670" s="5"/>
      <c r="D1670" s="5"/>
      <c r="E1670" s="5"/>
      <c r="F1670" s="5"/>
      <c r="G1670" s="5"/>
      <c r="H1670" s="58"/>
      <c r="I1670" s="60"/>
      <c r="J1670" s="5"/>
      <c r="L1670" s="5"/>
      <c r="M1670" s="5"/>
    </row>
    <row r="1671" spans="2:13" x14ac:dyDescent="0.25">
      <c r="B1671" s="5"/>
      <c r="C1671" s="5"/>
      <c r="D1671" s="5"/>
      <c r="E1671" s="5"/>
      <c r="F1671" s="5"/>
      <c r="G1671" s="5"/>
      <c r="H1671" s="58"/>
      <c r="I1671" s="60"/>
      <c r="J1671" s="5"/>
      <c r="L1671" s="5"/>
      <c r="M1671" s="5"/>
    </row>
    <row r="1672" spans="2:13" x14ac:dyDescent="0.25">
      <c r="B1672" s="5"/>
      <c r="C1672" s="5"/>
      <c r="D1672" s="5"/>
      <c r="E1672" s="5"/>
      <c r="F1672" s="5"/>
      <c r="G1672" s="5"/>
      <c r="H1672" s="58"/>
      <c r="I1672" s="60"/>
      <c r="J1672" s="5"/>
      <c r="L1672" s="5"/>
      <c r="M1672" s="5"/>
    </row>
    <row r="1673" spans="2:13" x14ac:dyDescent="0.25">
      <c r="B1673" s="5"/>
      <c r="C1673" s="5"/>
      <c r="D1673" s="5"/>
      <c r="E1673" s="5"/>
      <c r="F1673" s="5"/>
      <c r="G1673" s="5"/>
      <c r="H1673" s="58"/>
      <c r="I1673" s="60"/>
      <c r="J1673" s="5"/>
      <c r="L1673" s="5"/>
      <c r="M1673" s="5"/>
    </row>
    <row r="1674" spans="2:13" x14ac:dyDescent="0.25">
      <c r="B1674" s="5"/>
      <c r="C1674" s="5"/>
      <c r="D1674" s="5"/>
      <c r="E1674" s="5"/>
      <c r="F1674" s="5"/>
      <c r="G1674" s="5"/>
      <c r="H1674" s="58"/>
      <c r="I1674" s="60"/>
      <c r="J1674" s="5"/>
      <c r="L1674" s="5"/>
      <c r="M1674" s="5"/>
    </row>
    <row r="1675" spans="2:13" x14ac:dyDescent="0.25">
      <c r="B1675" s="5"/>
      <c r="C1675" s="5"/>
      <c r="D1675" s="5"/>
      <c r="E1675" s="5"/>
      <c r="F1675" s="5"/>
      <c r="G1675" s="5"/>
      <c r="H1675" s="58"/>
      <c r="I1675" s="60"/>
      <c r="J1675" s="5"/>
      <c r="L1675" s="5"/>
      <c r="M1675" s="5"/>
    </row>
    <row r="1676" spans="2:13" x14ac:dyDescent="0.25">
      <c r="B1676" s="5"/>
      <c r="C1676" s="5"/>
      <c r="D1676" s="5"/>
      <c r="E1676" s="5"/>
      <c r="F1676" s="5"/>
      <c r="G1676" s="5"/>
      <c r="H1676" s="58"/>
      <c r="I1676" s="60"/>
      <c r="J1676" s="5"/>
      <c r="L1676" s="5"/>
      <c r="M1676" s="5"/>
    </row>
    <row r="1677" spans="2:13" x14ac:dyDescent="0.25">
      <c r="B1677" s="5"/>
      <c r="C1677" s="5"/>
      <c r="D1677" s="5"/>
      <c r="E1677" s="5"/>
      <c r="F1677" s="5"/>
      <c r="G1677" s="5"/>
      <c r="H1677" s="58"/>
      <c r="I1677" s="60"/>
      <c r="J1677" s="5"/>
      <c r="L1677" s="5"/>
      <c r="M1677" s="5"/>
    </row>
    <row r="1678" spans="2:13" x14ac:dyDescent="0.25">
      <c r="B1678" s="5"/>
      <c r="C1678" s="5"/>
      <c r="D1678" s="5"/>
      <c r="E1678" s="5"/>
      <c r="F1678" s="5"/>
      <c r="G1678" s="5"/>
      <c r="H1678" s="58"/>
      <c r="I1678" s="60"/>
      <c r="J1678" s="5"/>
      <c r="L1678" s="5"/>
      <c r="M1678" s="5"/>
    </row>
    <row r="1679" spans="2:13" x14ac:dyDescent="0.25">
      <c r="B1679" s="5"/>
      <c r="C1679" s="5"/>
      <c r="D1679" s="5"/>
      <c r="E1679" s="5"/>
      <c r="F1679" s="5"/>
      <c r="G1679" s="5"/>
      <c r="H1679" s="58"/>
      <c r="I1679" s="60"/>
      <c r="J1679" s="5"/>
      <c r="L1679" s="5"/>
      <c r="M1679" s="5"/>
    </row>
    <row r="1680" spans="2:13" x14ac:dyDescent="0.25">
      <c r="B1680" s="5"/>
      <c r="C1680" s="5"/>
      <c r="D1680" s="5"/>
      <c r="E1680" s="5"/>
      <c r="F1680" s="5"/>
      <c r="G1680" s="5"/>
      <c r="H1680" s="58"/>
      <c r="I1680" s="60"/>
      <c r="J1680" s="5"/>
      <c r="L1680" s="5"/>
      <c r="M1680" s="5"/>
    </row>
    <row r="1681" spans="2:13" x14ac:dyDescent="0.25">
      <c r="B1681" s="5"/>
      <c r="C1681" s="5"/>
      <c r="D1681" s="5"/>
      <c r="E1681" s="5"/>
      <c r="F1681" s="5"/>
      <c r="G1681" s="5"/>
      <c r="H1681" s="58"/>
      <c r="I1681" s="60"/>
      <c r="J1681" s="5"/>
      <c r="L1681" s="5"/>
      <c r="M1681" s="5"/>
    </row>
    <row r="1682" spans="2:13" x14ac:dyDescent="0.25">
      <c r="B1682" s="5"/>
      <c r="C1682" s="5"/>
      <c r="D1682" s="5"/>
      <c r="E1682" s="5"/>
      <c r="F1682" s="5"/>
      <c r="G1682" s="5"/>
      <c r="H1682" s="58"/>
      <c r="I1682" s="60"/>
      <c r="J1682" s="5"/>
      <c r="L1682" s="5"/>
      <c r="M1682" s="5"/>
    </row>
    <row r="1683" spans="2:13" x14ac:dyDescent="0.25">
      <c r="B1683" s="5"/>
      <c r="C1683" s="5"/>
      <c r="D1683" s="5"/>
      <c r="E1683" s="5"/>
      <c r="F1683" s="5"/>
      <c r="G1683" s="5"/>
      <c r="H1683" s="58"/>
      <c r="I1683" s="60"/>
      <c r="J1683" s="5"/>
      <c r="L1683" s="5"/>
      <c r="M1683" s="5"/>
    </row>
    <row r="1684" spans="2:13" x14ac:dyDescent="0.25">
      <c r="B1684" s="5"/>
      <c r="C1684" s="5"/>
      <c r="D1684" s="5"/>
      <c r="E1684" s="5"/>
      <c r="F1684" s="5"/>
      <c r="G1684" s="5"/>
      <c r="H1684" s="58"/>
      <c r="I1684" s="60"/>
      <c r="J1684" s="5"/>
      <c r="L1684" s="5"/>
      <c r="M1684" s="5"/>
    </row>
    <row r="1685" spans="2:13" x14ac:dyDescent="0.25">
      <c r="B1685" s="5"/>
      <c r="C1685" s="5"/>
      <c r="D1685" s="5"/>
      <c r="E1685" s="5"/>
      <c r="F1685" s="5"/>
      <c r="G1685" s="5"/>
      <c r="H1685" s="58"/>
      <c r="I1685" s="60"/>
      <c r="J1685" s="5"/>
      <c r="L1685" s="5"/>
      <c r="M1685" s="5"/>
    </row>
    <row r="1686" spans="2:13" x14ac:dyDescent="0.25">
      <c r="B1686" s="5"/>
      <c r="C1686" s="5"/>
      <c r="D1686" s="5"/>
      <c r="E1686" s="5"/>
      <c r="F1686" s="5"/>
      <c r="G1686" s="5"/>
      <c r="H1686" s="58"/>
      <c r="I1686" s="60"/>
      <c r="J1686" s="5"/>
      <c r="L1686" s="5"/>
      <c r="M1686" s="5"/>
    </row>
    <row r="1687" spans="2:13" x14ac:dyDescent="0.25">
      <c r="B1687" s="5"/>
      <c r="C1687" s="5"/>
      <c r="D1687" s="5"/>
      <c r="E1687" s="5"/>
      <c r="F1687" s="5"/>
      <c r="G1687" s="5"/>
      <c r="H1687" s="58"/>
      <c r="I1687" s="60"/>
      <c r="J1687" s="5"/>
      <c r="L1687" s="5"/>
      <c r="M1687" s="5"/>
    </row>
    <row r="1688" spans="2:13" x14ac:dyDescent="0.25">
      <c r="B1688" s="5"/>
      <c r="C1688" s="5"/>
      <c r="D1688" s="5"/>
      <c r="E1688" s="5"/>
      <c r="F1688" s="5"/>
      <c r="G1688" s="5"/>
      <c r="H1688" s="58"/>
      <c r="I1688" s="60"/>
      <c r="J1688" s="5"/>
      <c r="L1688" s="5"/>
      <c r="M1688" s="5"/>
    </row>
    <row r="1689" spans="2:13" x14ac:dyDescent="0.25">
      <c r="B1689" s="5"/>
      <c r="C1689" s="5"/>
      <c r="D1689" s="5"/>
      <c r="E1689" s="5"/>
      <c r="F1689" s="5"/>
      <c r="G1689" s="5"/>
      <c r="H1689" s="58"/>
      <c r="I1689" s="60"/>
      <c r="J1689" s="5"/>
      <c r="L1689" s="5"/>
      <c r="M1689" s="5"/>
    </row>
    <row r="1690" spans="2:13" x14ac:dyDescent="0.25">
      <c r="B1690" s="5"/>
      <c r="C1690" s="5"/>
      <c r="D1690" s="5"/>
      <c r="E1690" s="5"/>
      <c r="F1690" s="5"/>
      <c r="G1690" s="5"/>
      <c r="H1690" s="58"/>
      <c r="I1690" s="60"/>
      <c r="J1690" s="5"/>
      <c r="L1690" s="5"/>
      <c r="M1690" s="5"/>
    </row>
    <row r="1691" spans="2:13" x14ac:dyDescent="0.25">
      <c r="B1691" s="5"/>
      <c r="C1691" s="5"/>
      <c r="D1691" s="5"/>
      <c r="E1691" s="5"/>
      <c r="F1691" s="5"/>
      <c r="G1691" s="5"/>
      <c r="H1691" s="58"/>
      <c r="I1691" s="60"/>
      <c r="J1691" s="5"/>
      <c r="L1691" s="5"/>
      <c r="M1691" s="5"/>
    </row>
    <row r="1692" spans="2:13" x14ac:dyDescent="0.25">
      <c r="B1692" s="5"/>
      <c r="C1692" s="5"/>
      <c r="D1692" s="5"/>
      <c r="E1692" s="5"/>
      <c r="F1692" s="5"/>
      <c r="G1692" s="5"/>
      <c r="H1692" s="58"/>
      <c r="I1692" s="60"/>
      <c r="J1692" s="5"/>
      <c r="L1692" s="5"/>
      <c r="M1692" s="5"/>
    </row>
    <row r="1693" spans="2:13" x14ac:dyDescent="0.25">
      <c r="B1693" s="5"/>
      <c r="C1693" s="5"/>
      <c r="D1693" s="5"/>
      <c r="E1693" s="5"/>
      <c r="F1693" s="5"/>
      <c r="G1693" s="5"/>
      <c r="H1693" s="58"/>
      <c r="I1693" s="60"/>
      <c r="J1693" s="5"/>
      <c r="L1693" s="5"/>
      <c r="M1693" s="5"/>
    </row>
    <row r="1694" spans="2:13" x14ac:dyDescent="0.25">
      <c r="B1694" s="5"/>
      <c r="C1694" s="5"/>
      <c r="D1694" s="5"/>
      <c r="E1694" s="5"/>
      <c r="F1694" s="5"/>
      <c r="G1694" s="5"/>
      <c r="H1694" s="58"/>
      <c r="I1694" s="60"/>
      <c r="J1694" s="5"/>
      <c r="L1694" s="5"/>
      <c r="M1694" s="5"/>
    </row>
    <row r="1695" spans="2:13" x14ac:dyDescent="0.25">
      <c r="B1695" s="5"/>
      <c r="C1695" s="5"/>
      <c r="D1695" s="5"/>
      <c r="E1695" s="5"/>
      <c r="F1695" s="5"/>
      <c r="G1695" s="5"/>
      <c r="H1695" s="58"/>
      <c r="I1695" s="60"/>
      <c r="J1695" s="5"/>
      <c r="L1695" s="5"/>
      <c r="M1695" s="5"/>
    </row>
    <row r="1696" spans="2:13" x14ac:dyDescent="0.25">
      <c r="B1696" s="5"/>
      <c r="C1696" s="5"/>
      <c r="D1696" s="5"/>
      <c r="E1696" s="5"/>
      <c r="F1696" s="5"/>
      <c r="G1696" s="5"/>
      <c r="H1696" s="58"/>
      <c r="I1696" s="60"/>
      <c r="J1696" s="5"/>
      <c r="L1696" s="5"/>
      <c r="M1696" s="5"/>
    </row>
    <row r="1697" spans="2:13" x14ac:dyDescent="0.25">
      <c r="B1697" s="5"/>
      <c r="C1697" s="5"/>
      <c r="D1697" s="5"/>
      <c r="E1697" s="5"/>
      <c r="F1697" s="5"/>
      <c r="G1697" s="5"/>
      <c r="H1697" s="58"/>
      <c r="I1697" s="60"/>
      <c r="J1697" s="5"/>
      <c r="L1697" s="5"/>
      <c r="M1697" s="5"/>
    </row>
    <row r="1698" spans="2:13" x14ac:dyDescent="0.25">
      <c r="B1698" s="5"/>
      <c r="C1698" s="5"/>
      <c r="D1698" s="5"/>
      <c r="E1698" s="5"/>
      <c r="F1698" s="5"/>
      <c r="G1698" s="5"/>
      <c r="H1698" s="58"/>
      <c r="I1698" s="60"/>
      <c r="J1698" s="5"/>
      <c r="L1698" s="5"/>
      <c r="M1698" s="5"/>
    </row>
    <row r="1699" spans="2:13" x14ac:dyDescent="0.25">
      <c r="B1699" s="5"/>
      <c r="C1699" s="5"/>
      <c r="D1699" s="5"/>
      <c r="E1699" s="5"/>
      <c r="F1699" s="5"/>
      <c r="G1699" s="5"/>
      <c r="H1699" s="58"/>
      <c r="I1699" s="60"/>
      <c r="J1699" s="5"/>
      <c r="L1699" s="5"/>
      <c r="M1699" s="5"/>
    </row>
    <row r="1700" spans="2:13" x14ac:dyDescent="0.25">
      <c r="B1700" s="5"/>
      <c r="C1700" s="5"/>
      <c r="D1700" s="5"/>
      <c r="E1700" s="5"/>
      <c r="F1700" s="5"/>
      <c r="G1700" s="5"/>
      <c r="H1700" s="58"/>
      <c r="I1700" s="60"/>
      <c r="J1700" s="5"/>
      <c r="L1700" s="5"/>
      <c r="M1700" s="5"/>
    </row>
    <row r="1701" spans="2:13" x14ac:dyDescent="0.25">
      <c r="B1701" s="5"/>
      <c r="C1701" s="5"/>
      <c r="D1701" s="5"/>
      <c r="E1701" s="5"/>
      <c r="F1701" s="5"/>
      <c r="G1701" s="5"/>
      <c r="H1701" s="58"/>
      <c r="I1701" s="60"/>
      <c r="J1701" s="5"/>
      <c r="L1701" s="5"/>
      <c r="M1701" s="5"/>
    </row>
    <row r="1702" spans="2:13" x14ac:dyDescent="0.25">
      <c r="B1702" s="5"/>
      <c r="C1702" s="5"/>
      <c r="D1702" s="5"/>
      <c r="E1702" s="5"/>
      <c r="F1702" s="5"/>
      <c r="G1702" s="5"/>
      <c r="H1702" s="58"/>
      <c r="I1702" s="60"/>
      <c r="J1702" s="5"/>
      <c r="L1702" s="5"/>
      <c r="M1702" s="5"/>
    </row>
    <row r="1703" spans="2:13" x14ac:dyDescent="0.25">
      <c r="B1703" s="5"/>
      <c r="C1703" s="5"/>
      <c r="D1703" s="5"/>
      <c r="E1703" s="5"/>
      <c r="F1703" s="5"/>
      <c r="G1703" s="5"/>
      <c r="H1703" s="58"/>
      <c r="I1703" s="60"/>
      <c r="J1703" s="5"/>
      <c r="L1703" s="5"/>
      <c r="M1703" s="5"/>
    </row>
    <row r="1704" spans="2:13" x14ac:dyDescent="0.25">
      <c r="B1704" s="5"/>
      <c r="C1704" s="5"/>
      <c r="D1704" s="5"/>
      <c r="E1704" s="5"/>
      <c r="F1704" s="5"/>
      <c r="G1704" s="5"/>
      <c r="H1704" s="58"/>
      <c r="I1704" s="60"/>
      <c r="J1704" s="5"/>
      <c r="L1704" s="5"/>
      <c r="M1704" s="5"/>
    </row>
    <row r="1705" spans="2:13" x14ac:dyDescent="0.25">
      <c r="B1705" s="5"/>
      <c r="C1705" s="5"/>
      <c r="D1705" s="5"/>
      <c r="E1705" s="5"/>
      <c r="F1705" s="5"/>
      <c r="G1705" s="5"/>
      <c r="H1705" s="58"/>
      <c r="I1705" s="60"/>
      <c r="J1705" s="5"/>
      <c r="L1705" s="5"/>
      <c r="M1705" s="5"/>
    </row>
    <row r="1706" spans="2:13" x14ac:dyDescent="0.25">
      <c r="B1706" s="5"/>
      <c r="C1706" s="5"/>
      <c r="D1706" s="5"/>
      <c r="E1706" s="5"/>
      <c r="F1706" s="5"/>
      <c r="G1706" s="5"/>
      <c r="H1706" s="58"/>
      <c r="I1706" s="60"/>
      <c r="J1706" s="5"/>
      <c r="L1706" s="5"/>
      <c r="M1706" s="5"/>
    </row>
    <row r="1707" spans="2:13" x14ac:dyDescent="0.25">
      <c r="B1707" s="5"/>
      <c r="C1707" s="5"/>
      <c r="D1707" s="5"/>
      <c r="E1707" s="5"/>
      <c r="F1707" s="5"/>
      <c r="G1707" s="5"/>
      <c r="H1707" s="58"/>
      <c r="I1707" s="60"/>
      <c r="J1707" s="5"/>
      <c r="L1707" s="5"/>
      <c r="M1707" s="5"/>
    </row>
    <row r="1708" spans="2:13" x14ac:dyDescent="0.25">
      <c r="B1708" s="5"/>
      <c r="C1708" s="5"/>
      <c r="D1708" s="5"/>
      <c r="E1708" s="5"/>
      <c r="F1708" s="5"/>
      <c r="G1708" s="5"/>
      <c r="H1708" s="58"/>
      <c r="I1708" s="60"/>
      <c r="J1708" s="5"/>
      <c r="L1708" s="5"/>
      <c r="M1708" s="5"/>
    </row>
    <row r="1709" spans="2:13" x14ac:dyDescent="0.25">
      <c r="B1709" s="5"/>
      <c r="C1709" s="5"/>
      <c r="D1709" s="5"/>
      <c r="E1709" s="5"/>
      <c r="F1709" s="5"/>
      <c r="G1709" s="5"/>
      <c r="H1709" s="58"/>
      <c r="I1709" s="60"/>
      <c r="J1709" s="5"/>
      <c r="L1709" s="5"/>
      <c r="M1709" s="5"/>
    </row>
    <row r="1710" spans="2:13" x14ac:dyDescent="0.25">
      <c r="B1710" s="5"/>
      <c r="C1710" s="5"/>
      <c r="D1710" s="5"/>
      <c r="E1710" s="5"/>
      <c r="F1710" s="5"/>
      <c r="G1710" s="5"/>
      <c r="H1710" s="58"/>
      <c r="I1710" s="60"/>
      <c r="J1710" s="5"/>
      <c r="L1710" s="5"/>
      <c r="M1710" s="5"/>
    </row>
    <row r="1711" spans="2:13" x14ac:dyDescent="0.25">
      <c r="B1711" s="5"/>
      <c r="C1711" s="5"/>
      <c r="D1711" s="5"/>
      <c r="E1711" s="5"/>
      <c r="F1711" s="5"/>
      <c r="G1711" s="5"/>
      <c r="H1711" s="58"/>
      <c r="I1711" s="60"/>
      <c r="J1711" s="5"/>
      <c r="L1711" s="5"/>
      <c r="M1711" s="5"/>
    </row>
    <row r="1712" spans="2:13" x14ac:dyDescent="0.25">
      <c r="B1712" s="5"/>
      <c r="C1712" s="5"/>
      <c r="D1712" s="5"/>
      <c r="E1712" s="5"/>
      <c r="F1712" s="5"/>
      <c r="G1712" s="5"/>
      <c r="H1712" s="58"/>
      <c r="I1712" s="60"/>
      <c r="J1712" s="5"/>
      <c r="L1712" s="5"/>
      <c r="M1712" s="5"/>
    </row>
    <row r="1713" spans="2:13" x14ac:dyDescent="0.25">
      <c r="B1713" s="5"/>
      <c r="C1713" s="5"/>
      <c r="D1713" s="5"/>
      <c r="E1713" s="5"/>
      <c r="F1713" s="5"/>
      <c r="G1713" s="5"/>
      <c r="H1713" s="58"/>
      <c r="I1713" s="60"/>
      <c r="J1713" s="5"/>
      <c r="L1713" s="5"/>
      <c r="M1713" s="5"/>
    </row>
    <row r="1714" spans="2:13" x14ac:dyDescent="0.25">
      <c r="B1714" s="5"/>
      <c r="C1714" s="5"/>
      <c r="D1714" s="5"/>
      <c r="E1714" s="5"/>
      <c r="F1714" s="5"/>
      <c r="G1714" s="5"/>
      <c r="H1714" s="58"/>
      <c r="I1714" s="60"/>
      <c r="J1714" s="5"/>
      <c r="L1714" s="5"/>
      <c r="M1714" s="5"/>
    </row>
    <row r="1715" spans="2:13" x14ac:dyDescent="0.25">
      <c r="B1715" s="5"/>
      <c r="C1715" s="5"/>
      <c r="D1715" s="5"/>
      <c r="E1715" s="5"/>
      <c r="F1715" s="5"/>
      <c r="G1715" s="5"/>
      <c r="H1715" s="58"/>
      <c r="I1715" s="60"/>
      <c r="J1715" s="5"/>
      <c r="L1715" s="5"/>
      <c r="M1715" s="5"/>
    </row>
    <row r="1716" spans="2:13" x14ac:dyDescent="0.25">
      <c r="B1716" s="5"/>
      <c r="C1716" s="5"/>
      <c r="D1716" s="5"/>
      <c r="E1716" s="5"/>
      <c r="F1716" s="5"/>
      <c r="G1716" s="5"/>
      <c r="H1716" s="58"/>
      <c r="I1716" s="60"/>
      <c r="J1716" s="5"/>
      <c r="L1716" s="5"/>
      <c r="M1716" s="5"/>
    </row>
    <row r="1717" spans="2:13" x14ac:dyDescent="0.25">
      <c r="B1717" s="5"/>
      <c r="C1717" s="5"/>
      <c r="D1717" s="5"/>
      <c r="E1717" s="5"/>
      <c r="F1717" s="5"/>
      <c r="G1717" s="5"/>
      <c r="H1717" s="58"/>
      <c r="I1717" s="60"/>
      <c r="J1717" s="5"/>
      <c r="L1717" s="5"/>
      <c r="M1717" s="5"/>
    </row>
    <row r="1718" spans="2:13" x14ac:dyDescent="0.25">
      <c r="B1718" s="5"/>
      <c r="C1718" s="5"/>
      <c r="D1718" s="5"/>
      <c r="E1718" s="5"/>
      <c r="F1718" s="5"/>
      <c r="G1718" s="5"/>
      <c r="H1718" s="58"/>
      <c r="I1718" s="60"/>
      <c r="J1718" s="5"/>
      <c r="L1718" s="5"/>
      <c r="M1718" s="5"/>
    </row>
    <row r="1719" spans="2:13" x14ac:dyDescent="0.25">
      <c r="B1719" s="5"/>
      <c r="C1719" s="5"/>
      <c r="D1719" s="5"/>
      <c r="E1719" s="5"/>
      <c r="F1719" s="5"/>
      <c r="G1719" s="5"/>
      <c r="H1719" s="58"/>
      <c r="I1719" s="60"/>
      <c r="J1719" s="5"/>
      <c r="L1719" s="5"/>
      <c r="M1719" s="5"/>
    </row>
    <row r="1720" spans="2:13" x14ac:dyDescent="0.25">
      <c r="B1720" s="5"/>
      <c r="C1720" s="5"/>
      <c r="D1720" s="5"/>
      <c r="E1720" s="5"/>
      <c r="F1720" s="5"/>
      <c r="G1720" s="5"/>
      <c r="H1720" s="58"/>
      <c r="I1720" s="60"/>
      <c r="J1720" s="5"/>
      <c r="L1720" s="5"/>
      <c r="M1720" s="5"/>
    </row>
    <row r="1721" spans="2:13" x14ac:dyDescent="0.25">
      <c r="B1721" s="5"/>
      <c r="C1721" s="5"/>
      <c r="D1721" s="5"/>
      <c r="E1721" s="5"/>
      <c r="F1721" s="5"/>
      <c r="G1721" s="5"/>
      <c r="H1721" s="58"/>
      <c r="I1721" s="60"/>
      <c r="J1721" s="5"/>
      <c r="L1721" s="5"/>
      <c r="M1721" s="5"/>
    </row>
    <row r="1722" spans="2:13" x14ac:dyDescent="0.25">
      <c r="B1722" s="5"/>
      <c r="C1722" s="5"/>
      <c r="D1722" s="5"/>
      <c r="E1722" s="5"/>
      <c r="F1722" s="5"/>
      <c r="G1722" s="5"/>
      <c r="H1722" s="58"/>
      <c r="I1722" s="60"/>
      <c r="J1722" s="5"/>
      <c r="L1722" s="5"/>
      <c r="M1722" s="5"/>
    </row>
    <row r="1723" spans="2:13" x14ac:dyDescent="0.25">
      <c r="B1723" s="5"/>
      <c r="C1723" s="5"/>
      <c r="D1723" s="5"/>
      <c r="E1723" s="5"/>
      <c r="F1723" s="5"/>
      <c r="G1723" s="5"/>
      <c r="H1723" s="58"/>
      <c r="I1723" s="60"/>
      <c r="J1723" s="5"/>
      <c r="L1723" s="5"/>
      <c r="M1723" s="5"/>
    </row>
    <row r="1724" spans="2:13" x14ac:dyDescent="0.25">
      <c r="B1724" s="5"/>
      <c r="C1724" s="5"/>
      <c r="D1724" s="5"/>
      <c r="E1724" s="5"/>
      <c r="F1724" s="5"/>
      <c r="G1724" s="5"/>
      <c r="H1724" s="58"/>
      <c r="I1724" s="60"/>
      <c r="J1724" s="5"/>
      <c r="L1724" s="5"/>
      <c r="M1724" s="5"/>
    </row>
    <row r="1725" spans="2:13" x14ac:dyDescent="0.25">
      <c r="B1725" s="5"/>
      <c r="C1725" s="5"/>
      <c r="D1725" s="5"/>
      <c r="E1725" s="5"/>
      <c r="F1725" s="5"/>
      <c r="G1725" s="5"/>
      <c r="H1725" s="58"/>
      <c r="I1725" s="60"/>
      <c r="J1725" s="5"/>
      <c r="L1725" s="5"/>
      <c r="M1725" s="5"/>
    </row>
    <row r="1726" spans="2:13" x14ac:dyDescent="0.25">
      <c r="B1726" s="5"/>
      <c r="C1726" s="5"/>
      <c r="D1726" s="5"/>
      <c r="E1726" s="5"/>
      <c r="F1726" s="5"/>
      <c r="G1726" s="5"/>
      <c r="H1726" s="58"/>
      <c r="I1726" s="60"/>
      <c r="J1726" s="5"/>
      <c r="L1726" s="5"/>
      <c r="M1726" s="5"/>
    </row>
    <row r="1727" spans="2:13" x14ac:dyDescent="0.25">
      <c r="B1727" s="5"/>
      <c r="C1727" s="5"/>
      <c r="D1727" s="5"/>
      <c r="E1727" s="5"/>
      <c r="F1727" s="5"/>
      <c r="G1727" s="5"/>
      <c r="H1727" s="58"/>
      <c r="I1727" s="60"/>
      <c r="J1727" s="5"/>
      <c r="L1727" s="5"/>
      <c r="M1727" s="5"/>
    </row>
    <row r="1728" spans="2:13" x14ac:dyDescent="0.25">
      <c r="B1728" s="5"/>
      <c r="C1728" s="5"/>
      <c r="D1728" s="5"/>
      <c r="E1728" s="5"/>
      <c r="F1728" s="5"/>
      <c r="G1728" s="5"/>
      <c r="H1728" s="58"/>
      <c r="I1728" s="60"/>
      <c r="J1728" s="5"/>
      <c r="L1728" s="5"/>
      <c r="M1728" s="5"/>
    </row>
    <row r="1729" spans="2:13" x14ac:dyDescent="0.25">
      <c r="B1729" s="5"/>
      <c r="C1729" s="5"/>
      <c r="D1729" s="5"/>
      <c r="E1729" s="5"/>
      <c r="F1729" s="5"/>
      <c r="G1729" s="5"/>
      <c r="H1729" s="58"/>
      <c r="I1729" s="60"/>
      <c r="J1729" s="5"/>
      <c r="L1729" s="5"/>
      <c r="M1729" s="5"/>
    </row>
    <row r="1730" spans="2:13" x14ac:dyDescent="0.25">
      <c r="B1730" s="5"/>
      <c r="C1730" s="5"/>
      <c r="D1730" s="5"/>
      <c r="E1730" s="5"/>
      <c r="F1730" s="5"/>
      <c r="G1730" s="5"/>
      <c r="H1730" s="58"/>
      <c r="I1730" s="60"/>
      <c r="J1730" s="5"/>
      <c r="L1730" s="5"/>
      <c r="M1730" s="5"/>
    </row>
    <row r="1731" spans="2:13" x14ac:dyDescent="0.25">
      <c r="B1731" s="5"/>
      <c r="C1731" s="5"/>
      <c r="D1731" s="5"/>
      <c r="E1731" s="5"/>
      <c r="F1731" s="5"/>
      <c r="G1731" s="5"/>
      <c r="H1731" s="58"/>
      <c r="I1731" s="60"/>
      <c r="J1731" s="5"/>
      <c r="L1731" s="5"/>
      <c r="M1731" s="5"/>
    </row>
    <row r="1732" spans="2:13" x14ac:dyDescent="0.25">
      <c r="B1732" s="5"/>
      <c r="C1732" s="5"/>
      <c r="D1732" s="5"/>
      <c r="E1732" s="5"/>
      <c r="F1732" s="5"/>
      <c r="G1732" s="5"/>
      <c r="H1732" s="58"/>
      <c r="I1732" s="60"/>
      <c r="J1732" s="5"/>
      <c r="L1732" s="5"/>
      <c r="M1732" s="5"/>
    </row>
    <row r="1733" spans="2:13" x14ac:dyDescent="0.25">
      <c r="B1733" s="5"/>
      <c r="C1733" s="5"/>
      <c r="D1733" s="5"/>
      <c r="E1733" s="5"/>
      <c r="F1733" s="5"/>
      <c r="G1733" s="5"/>
      <c r="H1733" s="58"/>
      <c r="I1733" s="60"/>
      <c r="J1733" s="5"/>
      <c r="L1733" s="5"/>
      <c r="M1733" s="5"/>
    </row>
    <row r="1734" spans="2:13" x14ac:dyDescent="0.25">
      <c r="B1734" s="5"/>
      <c r="C1734" s="5"/>
      <c r="D1734" s="5"/>
      <c r="E1734" s="5"/>
      <c r="F1734" s="5"/>
      <c r="G1734" s="5"/>
      <c r="H1734" s="58"/>
      <c r="I1734" s="60"/>
      <c r="J1734" s="5"/>
      <c r="L1734" s="5"/>
      <c r="M1734" s="5"/>
    </row>
    <row r="1735" spans="2:13" x14ac:dyDescent="0.25">
      <c r="B1735" s="5"/>
      <c r="C1735" s="5"/>
      <c r="D1735" s="5"/>
      <c r="E1735" s="5"/>
      <c r="F1735" s="5"/>
      <c r="G1735" s="5"/>
      <c r="H1735" s="58"/>
      <c r="I1735" s="60"/>
      <c r="J1735" s="5"/>
      <c r="L1735" s="5"/>
      <c r="M1735" s="5"/>
    </row>
    <row r="1736" spans="2:13" x14ac:dyDescent="0.25">
      <c r="B1736" s="5"/>
      <c r="C1736" s="5"/>
      <c r="D1736" s="5"/>
      <c r="E1736" s="5"/>
      <c r="F1736" s="5"/>
      <c r="G1736" s="5"/>
      <c r="H1736" s="58"/>
      <c r="I1736" s="60"/>
      <c r="J1736" s="5"/>
      <c r="L1736" s="5"/>
      <c r="M1736" s="5"/>
    </row>
    <row r="1737" spans="2:13" x14ac:dyDescent="0.25">
      <c r="B1737" s="5"/>
      <c r="C1737" s="5"/>
      <c r="D1737" s="5"/>
      <c r="E1737" s="5"/>
      <c r="F1737" s="5"/>
      <c r="G1737" s="5"/>
      <c r="H1737" s="58"/>
      <c r="I1737" s="60"/>
      <c r="J1737" s="5"/>
      <c r="L1737" s="5"/>
      <c r="M1737" s="5"/>
    </row>
    <row r="1738" spans="2:13" x14ac:dyDescent="0.25">
      <c r="B1738" s="5"/>
      <c r="C1738" s="5"/>
      <c r="D1738" s="5"/>
      <c r="E1738" s="5"/>
      <c r="F1738" s="5"/>
      <c r="G1738" s="5"/>
      <c r="H1738" s="58"/>
      <c r="I1738" s="60"/>
      <c r="J1738" s="5"/>
      <c r="L1738" s="5"/>
      <c r="M1738" s="5"/>
    </row>
    <row r="1739" spans="2:13" x14ac:dyDescent="0.25">
      <c r="B1739" s="5"/>
      <c r="C1739" s="5"/>
      <c r="D1739" s="5"/>
      <c r="E1739" s="5"/>
      <c r="F1739" s="5"/>
      <c r="G1739" s="5"/>
      <c r="H1739" s="58"/>
      <c r="I1739" s="60"/>
      <c r="J1739" s="5"/>
      <c r="L1739" s="5"/>
      <c r="M1739" s="5"/>
    </row>
    <row r="1740" spans="2:13" x14ac:dyDescent="0.25">
      <c r="B1740" s="5"/>
      <c r="C1740" s="5"/>
      <c r="D1740" s="5"/>
      <c r="E1740" s="5"/>
      <c r="F1740" s="5"/>
      <c r="G1740" s="5"/>
      <c r="H1740" s="58"/>
      <c r="I1740" s="60"/>
      <c r="J1740" s="5"/>
      <c r="L1740" s="5"/>
      <c r="M1740" s="5"/>
    </row>
    <row r="1741" spans="2:13" x14ac:dyDescent="0.25">
      <c r="B1741" s="5"/>
      <c r="C1741" s="5"/>
      <c r="D1741" s="5"/>
      <c r="E1741" s="5"/>
      <c r="F1741" s="5"/>
      <c r="G1741" s="5"/>
      <c r="H1741" s="58"/>
      <c r="I1741" s="60"/>
      <c r="J1741" s="5"/>
      <c r="L1741" s="5"/>
      <c r="M1741" s="5"/>
    </row>
    <row r="1742" spans="2:13" x14ac:dyDescent="0.25">
      <c r="B1742" s="5"/>
      <c r="C1742" s="5"/>
      <c r="D1742" s="5"/>
      <c r="E1742" s="5"/>
      <c r="F1742" s="5"/>
      <c r="G1742" s="5"/>
      <c r="H1742" s="58"/>
      <c r="I1742" s="60"/>
      <c r="J1742" s="5"/>
      <c r="L1742" s="5"/>
      <c r="M1742" s="5"/>
    </row>
    <row r="1743" spans="2:13" x14ac:dyDescent="0.25">
      <c r="B1743" s="5"/>
      <c r="C1743" s="5"/>
      <c r="D1743" s="5"/>
      <c r="E1743" s="5"/>
      <c r="F1743" s="5"/>
      <c r="G1743" s="5"/>
      <c r="H1743" s="58"/>
      <c r="I1743" s="60"/>
      <c r="J1743" s="5"/>
      <c r="L1743" s="5"/>
      <c r="M1743" s="5"/>
    </row>
    <row r="1744" spans="2:13" x14ac:dyDescent="0.25">
      <c r="B1744" s="5"/>
      <c r="C1744" s="5"/>
      <c r="D1744" s="5"/>
      <c r="E1744" s="5"/>
      <c r="F1744" s="5"/>
      <c r="G1744" s="5"/>
      <c r="H1744" s="58"/>
      <c r="I1744" s="60"/>
      <c r="J1744" s="5"/>
      <c r="L1744" s="5"/>
      <c r="M1744" s="5"/>
    </row>
    <row r="1745" spans="2:13" x14ac:dyDescent="0.25">
      <c r="B1745" s="5"/>
      <c r="C1745" s="5"/>
      <c r="D1745" s="5"/>
      <c r="E1745" s="5"/>
      <c r="F1745" s="5"/>
      <c r="G1745" s="5"/>
      <c r="H1745" s="58"/>
      <c r="I1745" s="60"/>
      <c r="J1745" s="5"/>
      <c r="L1745" s="5"/>
      <c r="M1745" s="5"/>
    </row>
    <row r="1746" spans="2:13" x14ac:dyDescent="0.25">
      <c r="B1746" s="5"/>
      <c r="C1746" s="5"/>
      <c r="D1746" s="5"/>
      <c r="E1746" s="5"/>
      <c r="F1746" s="5"/>
      <c r="G1746" s="5"/>
      <c r="H1746" s="58"/>
      <c r="I1746" s="60"/>
      <c r="J1746" s="5"/>
      <c r="L1746" s="5"/>
      <c r="M1746" s="5"/>
    </row>
    <row r="1747" spans="2:13" x14ac:dyDescent="0.25">
      <c r="B1747" s="5"/>
      <c r="C1747" s="5"/>
      <c r="D1747" s="5"/>
      <c r="E1747" s="5"/>
      <c r="F1747" s="5"/>
      <c r="G1747" s="5"/>
      <c r="H1747" s="58"/>
      <c r="I1747" s="60"/>
      <c r="J1747" s="5"/>
      <c r="L1747" s="5"/>
      <c r="M1747" s="5"/>
    </row>
    <row r="1748" spans="2:13" x14ac:dyDescent="0.25">
      <c r="B1748" s="5"/>
      <c r="C1748" s="5"/>
      <c r="D1748" s="5"/>
      <c r="E1748" s="5"/>
      <c r="F1748" s="5"/>
      <c r="G1748" s="5"/>
      <c r="H1748" s="58"/>
      <c r="I1748" s="60"/>
      <c r="J1748" s="5"/>
      <c r="L1748" s="5"/>
      <c r="M1748" s="5"/>
    </row>
    <row r="1749" spans="2:13" x14ac:dyDescent="0.25">
      <c r="B1749" s="5"/>
      <c r="C1749" s="5"/>
      <c r="D1749" s="5"/>
      <c r="E1749" s="5"/>
      <c r="F1749" s="5"/>
      <c r="G1749" s="5"/>
      <c r="H1749" s="58"/>
      <c r="I1749" s="60"/>
      <c r="J1749" s="5"/>
      <c r="L1749" s="5"/>
      <c r="M1749" s="5"/>
    </row>
    <row r="1750" spans="2:13" x14ac:dyDescent="0.25">
      <c r="B1750" s="5"/>
      <c r="C1750" s="5"/>
      <c r="D1750" s="5"/>
      <c r="E1750" s="5"/>
      <c r="F1750" s="5"/>
      <c r="G1750" s="5"/>
      <c r="H1750" s="58"/>
      <c r="I1750" s="60"/>
      <c r="J1750" s="5"/>
      <c r="L1750" s="5"/>
      <c r="M1750" s="5"/>
    </row>
    <row r="1751" spans="2:13" x14ac:dyDescent="0.25">
      <c r="B1751" s="5"/>
      <c r="C1751" s="5"/>
      <c r="D1751" s="5"/>
      <c r="E1751" s="5"/>
      <c r="F1751" s="5"/>
      <c r="G1751" s="5"/>
      <c r="H1751" s="58"/>
      <c r="I1751" s="60"/>
      <c r="J1751" s="5"/>
      <c r="L1751" s="5"/>
      <c r="M1751" s="5"/>
    </row>
    <row r="1752" spans="2:13" x14ac:dyDescent="0.25">
      <c r="B1752" s="5"/>
      <c r="C1752" s="5"/>
      <c r="D1752" s="5"/>
      <c r="E1752" s="5"/>
      <c r="F1752" s="5"/>
      <c r="G1752" s="5"/>
      <c r="H1752" s="58"/>
      <c r="I1752" s="60"/>
      <c r="J1752" s="5"/>
      <c r="L1752" s="5"/>
      <c r="M1752" s="5"/>
    </row>
    <row r="1753" spans="2:13" x14ac:dyDescent="0.25">
      <c r="B1753" s="5"/>
      <c r="C1753" s="5"/>
      <c r="D1753" s="5"/>
      <c r="E1753" s="5"/>
      <c r="F1753" s="5"/>
      <c r="G1753" s="5"/>
      <c r="H1753" s="58"/>
      <c r="I1753" s="60"/>
      <c r="J1753" s="5"/>
      <c r="L1753" s="5"/>
      <c r="M1753" s="5"/>
    </row>
    <row r="1754" spans="2:13" x14ac:dyDescent="0.25">
      <c r="B1754" s="5"/>
      <c r="C1754" s="5"/>
      <c r="D1754" s="5"/>
      <c r="E1754" s="5"/>
      <c r="F1754" s="5"/>
      <c r="G1754" s="5"/>
      <c r="H1754" s="58"/>
      <c r="I1754" s="60"/>
      <c r="J1754" s="5"/>
      <c r="L1754" s="5"/>
      <c r="M1754" s="5"/>
    </row>
    <row r="1755" spans="2:13" x14ac:dyDescent="0.25">
      <c r="B1755" s="5"/>
      <c r="C1755" s="5"/>
      <c r="D1755" s="5"/>
      <c r="E1755" s="5"/>
      <c r="F1755" s="5"/>
      <c r="G1755" s="5"/>
      <c r="H1755" s="58"/>
      <c r="I1755" s="60"/>
      <c r="J1755" s="5"/>
      <c r="L1755" s="5"/>
      <c r="M1755" s="5"/>
    </row>
    <row r="1756" spans="2:13" x14ac:dyDescent="0.25">
      <c r="B1756" s="5"/>
      <c r="C1756" s="5"/>
      <c r="D1756" s="5"/>
      <c r="E1756" s="5"/>
      <c r="F1756" s="5"/>
      <c r="G1756" s="5"/>
      <c r="H1756" s="58"/>
      <c r="I1756" s="60"/>
      <c r="J1756" s="5"/>
      <c r="L1756" s="5"/>
      <c r="M1756" s="5"/>
    </row>
    <row r="1757" spans="2:13" x14ac:dyDescent="0.25">
      <c r="B1757" s="5"/>
      <c r="C1757" s="5"/>
      <c r="D1757" s="5"/>
      <c r="E1757" s="5"/>
      <c r="F1757" s="5"/>
      <c r="G1757" s="5"/>
      <c r="H1757" s="58"/>
      <c r="I1757" s="60"/>
      <c r="J1757" s="5"/>
      <c r="L1757" s="5"/>
      <c r="M1757" s="5"/>
    </row>
    <row r="1758" spans="2:13" x14ac:dyDescent="0.25">
      <c r="B1758" s="5"/>
      <c r="C1758" s="5"/>
      <c r="D1758" s="5"/>
      <c r="E1758" s="5"/>
      <c r="F1758" s="5"/>
      <c r="G1758" s="5"/>
      <c r="H1758" s="58"/>
      <c r="I1758" s="60"/>
      <c r="J1758" s="5"/>
      <c r="L1758" s="5"/>
      <c r="M1758" s="5"/>
    </row>
    <row r="1759" spans="2:13" x14ac:dyDescent="0.25">
      <c r="B1759" s="5"/>
      <c r="C1759" s="5"/>
      <c r="D1759" s="5"/>
      <c r="E1759" s="5"/>
      <c r="F1759" s="5"/>
      <c r="G1759" s="5"/>
      <c r="H1759" s="58"/>
      <c r="I1759" s="60"/>
      <c r="J1759" s="5"/>
      <c r="L1759" s="5"/>
      <c r="M1759" s="5"/>
    </row>
    <row r="1760" spans="2:13" x14ac:dyDescent="0.25">
      <c r="B1760" s="5"/>
      <c r="C1760" s="5"/>
      <c r="D1760" s="5"/>
      <c r="E1760" s="5"/>
      <c r="F1760" s="5"/>
      <c r="G1760" s="5"/>
      <c r="H1760" s="58"/>
      <c r="I1760" s="60"/>
      <c r="J1760" s="5"/>
      <c r="L1760" s="5"/>
      <c r="M1760" s="5"/>
    </row>
    <row r="1761" spans="2:13" x14ac:dyDescent="0.25">
      <c r="B1761" s="5"/>
      <c r="C1761" s="5"/>
      <c r="D1761" s="5"/>
      <c r="E1761" s="5"/>
      <c r="F1761" s="5"/>
      <c r="G1761" s="5"/>
      <c r="H1761" s="58"/>
      <c r="I1761" s="60"/>
      <c r="J1761" s="5"/>
      <c r="L1761" s="5"/>
      <c r="M1761" s="5"/>
    </row>
    <row r="1762" spans="2:13" x14ac:dyDescent="0.25">
      <c r="B1762" s="5"/>
      <c r="C1762" s="5"/>
      <c r="D1762" s="5"/>
      <c r="E1762" s="5"/>
      <c r="F1762" s="5"/>
      <c r="G1762" s="5"/>
      <c r="H1762" s="58"/>
      <c r="I1762" s="60"/>
      <c r="J1762" s="5"/>
      <c r="L1762" s="5"/>
      <c r="M1762" s="5"/>
    </row>
    <row r="1763" spans="2:13" x14ac:dyDescent="0.25">
      <c r="B1763" s="5"/>
      <c r="C1763" s="5"/>
      <c r="D1763" s="5"/>
      <c r="E1763" s="5"/>
      <c r="F1763" s="5"/>
      <c r="G1763" s="5"/>
      <c r="H1763" s="58"/>
      <c r="I1763" s="60"/>
      <c r="J1763" s="5"/>
      <c r="L1763" s="5"/>
      <c r="M1763" s="5"/>
    </row>
    <row r="1764" spans="2:13" x14ac:dyDescent="0.25">
      <c r="B1764" s="5"/>
      <c r="C1764" s="5"/>
      <c r="D1764" s="5"/>
      <c r="E1764" s="5"/>
      <c r="F1764" s="5"/>
      <c r="G1764" s="5"/>
      <c r="H1764" s="58"/>
      <c r="I1764" s="60"/>
      <c r="J1764" s="5"/>
      <c r="L1764" s="5"/>
      <c r="M1764" s="5"/>
    </row>
    <row r="1765" spans="2:13" x14ac:dyDescent="0.25">
      <c r="B1765" s="5"/>
      <c r="C1765" s="5"/>
      <c r="D1765" s="5"/>
      <c r="E1765" s="5"/>
      <c r="F1765" s="5"/>
      <c r="G1765" s="5"/>
      <c r="H1765" s="58"/>
      <c r="I1765" s="60"/>
      <c r="J1765" s="5"/>
      <c r="L1765" s="5"/>
      <c r="M1765" s="5"/>
    </row>
    <row r="1766" spans="2:13" x14ac:dyDescent="0.25">
      <c r="B1766" s="5"/>
      <c r="C1766" s="5"/>
      <c r="D1766" s="5"/>
      <c r="E1766" s="5"/>
      <c r="F1766" s="5"/>
      <c r="G1766" s="5"/>
      <c r="H1766" s="58"/>
      <c r="I1766" s="60"/>
      <c r="J1766" s="5"/>
      <c r="L1766" s="5"/>
      <c r="M1766" s="5"/>
    </row>
    <row r="1767" spans="2:13" x14ac:dyDescent="0.25">
      <c r="B1767" s="5"/>
      <c r="C1767" s="5"/>
      <c r="D1767" s="5"/>
      <c r="E1767" s="5"/>
      <c r="F1767" s="5"/>
      <c r="G1767" s="5"/>
      <c r="H1767" s="58"/>
      <c r="I1767" s="60"/>
      <c r="J1767" s="5"/>
      <c r="L1767" s="5"/>
      <c r="M1767" s="5"/>
    </row>
    <row r="1768" spans="2:13" x14ac:dyDescent="0.25">
      <c r="B1768" s="5"/>
      <c r="C1768" s="5"/>
      <c r="D1768" s="5"/>
      <c r="E1768" s="5"/>
      <c r="F1768" s="5"/>
      <c r="G1768" s="5"/>
      <c r="H1768" s="58"/>
      <c r="I1768" s="60"/>
      <c r="J1768" s="5"/>
      <c r="L1768" s="5"/>
      <c r="M1768" s="5"/>
    </row>
    <row r="1769" spans="2:13" x14ac:dyDescent="0.25">
      <c r="B1769" s="5"/>
      <c r="C1769" s="5"/>
      <c r="D1769" s="5"/>
      <c r="E1769" s="5"/>
      <c r="F1769" s="5"/>
      <c r="G1769" s="5"/>
      <c r="H1769" s="58"/>
      <c r="I1769" s="60"/>
      <c r="J1769" s="5"/>
      <c r="L1769" s="5"/>
      <c r="M1769" s="5"/>
    </row>
    <row r="1770" spans="2:13" x14ac:dyDescent="0.25">
      <c r="B1770" s="5"/>
      <c r="C1770" s="5"/>
      <c r="D1770" s="5"/>
      <c r="E1770" s="5"/>
      <c r="F1770" s="5"/>
      <c r="G1770" s="5"/>
      <c r="H1770" s="58"/>
      <c r="I1770" s="60"/>
      <c r="J1770" s="5"/>
      <c r="L1770" s="5"/>
      <c r="M1770" s="5"/>
    </row>
    <row r="1771" spans="2:13" x14ac:dyDescent="0.25">
      <c r="B1771" s="5"/>
      <c r="C1771" s="5"/>
      <c r="D1771" s="5"/>
      <c r="E1771" s="5"/>
      <c r="F1771" s="5"/>
      <c r="G1771" s="5"/>
      <c r="H1771" s="58"/>
      <c r="I1771" s="60"/>
      <c r="J1771" s="5"/>
      <c r="L1771" s="5"/>
      <c r="M1771" s="5"/>
    </row>
    <row r="1772" spans="2:13" x14ac:dyDescent="0.25">
      <c r="B1772" s="5"/>
      <c r="C1772" s="5"/>
      <c r="D1772" s="5"/>
      <c r="E1772" s="5"/>
      <c r="F1772" s="5"/>
      <c r="G1772" s="5"/>
      <c r="H1772" s="58"/>
      <c r="I1772" s="60"/>
      <c r="J1772" s="5"/>
      <c r="L1772" s="5"/>
      <c r="M1772" s="5"/>
    </row>
    <row r="1773" spans="2:13" x14ac:dyDescent="0.25">
      <c r="B1773" s="5"/>
      <c r="C1773" s="5"/>
      <c r="D1773" s="5"/>
      <c r="E1773" s="5"/>
      <c r="F1773" s="5"/>
      <c r="G1773" s="5"/>
      <c r="H1773" s="58"/>
      <c r="I1773" s="60"/>
      <c r="J1773" s="5"/>
      <c r="L1773" s="5"/>
      <c r="M1773" s="5"/>
    </row>
    <row r="1774" spans="2:13" x14ac:dyDescent="0.25">
      <c r="B1774" s="5"/>
      <c r="C1774" s="5"/>
      <c r="D1774" s="5"/>
      <c r="E1774" s="5"/>
      <c r="F1774" s="5"/>
      <c r="G1774" s="5"/>
      <c r="H1774" s="58"/>
      <c r="I1774" s="60"/>
      <c r="J1774" s="5"/>
      <c r="L1774" s="5"/>
      <c r="M1774" s="5"/>
    </row>
    <row r="1775" spans="2:13" x14ac:dyDescent="0.25">
      <c r="B1775" s="5"/>
      <c r="C1775" s="5"/>
      <c r="D1775" s="5"/>
      <c r="E1775" s="5"/>
      <c r="F1775" s="5"/>
      <c r="G1775" s="5"/>
      <c r="H1775" s="58"/>
      <c r="I1775" s="60"/>
      <c r="J1775" s="5"/>
      <c r="L1775" s="5"/>
      <c r="M1775" s="5"/>
    </row>
    <row r="1776" spans="2:13" x14ac:dyDescent="0.25">
      <c r="B1776" s="5"/>
      <c r="C1776" s="5"/>
      <c r="D1776" s="5"/>
      <c r="E1776" s="5"/>
      <c r="F1776" s="5"/>
      <c r="G1776" s="5"/>
      <c r="H1776" s="58"/>
      <c r="I1776" s="60"/>
      <c r="J1776" s="5"/>
      <c r="L1776" s="5"/>
      <c r="M1776" s="5"/>
    </row>
    <row r="1777" spans="2:13" x14ac:dyDescent="0.25">
      <c r="B1777" s="5"/>
      <c r="C1777" s="5"/>
      <c r="D1777" s="5"/>
      <c r="E1777" s="5"/>
      <c r="F1777" s="5"/>
      <c r="G1777" s="5"/>
      <c r="H1777" s="58"/>
      <c r="I1777" s="60"/>
      <c r="J1777" s="5"/>
      <c r="L1777" s="5"/>
      <c r="M1777" s="5"/>
    </row>
    <row r="1778" spans="2:13" x14ac:dyDescent="0.25">
      <c r="B1778" s="5"/>
      <c r="C1778" s="5"/>
      <c r="D1778" s="5"/>
      <c r="E1778" s="5"/>
      <c r="F1778" s="5"/>
      <c r="G1778" s="5"/>
      <c r="H1778" s="58"/>
      <c r="I1778" s="60"/>
      <c r="J1778" s="5"/>
      <c r="L1778" s="5"/>
      <c r="M1778" s="5"/>
    </row>
    <row r="1779" spans="2:13" x14ac:dyDescent="0.25">
      <c r="B1779" s="5"/>
      <c r="C1779" s="5"/>
      <c r="D1779" s="5"/>
      <c r="E1779" s="5"/>
      <c r="F1779" s="5"/>
      <c r="G1779" s="5"/>
      <c r="H1779" s="58"/>
      <c r="I1779" s="60"/>
      <c r="J1779" s="5"/>
      <c r="L1779" s="5"/>
      <c r="M1779" s="5"/>
    </row>
    <row r="1780" spans="2:13" x14ac:dyDescent="0.25">
      <c r="B1780" s="5"/>
      <c r="C1780" s="5"/>
      <c r="D1780" s="5"/>
      <c r="E1780" s="5"/>
      <c r="F1780" s="5"/>
      <c r="G1780" s="5"/>
      <c r="H1780" s="58"/>
      <c r="I1780" s="60"/>
      <c r="J1780" s="5"/>
      <c r="L1780" s="5"/>
      <c r="M1780" s="5"/>
    </row>
    <row r="1781" spans="2:13" x14ac:dyDescent="0.25">
      <c r="B1781" s="5"/>
      <c r="C1781" s="5"/>
      <c r="D1781" s="5"/>
      <c r="E1781" s="5"/>
      <c r="F1781" s="5"/>
      <c r="G1781" s="5"/>
      <c r="H1781" s="58"/>
      <c r="I1781" s="60"/>
      <c r="J1781" s="5"/>
      <c r="L1781" s="5"/>
      <c r="M1781" s="5"/>
    </row>
    <row r="1782" spans="2:13" x14ac:dyDescent="0.25">
      <c r="B1782" s="5"/>
      <c r="C1782" s="5"/>
      <c r="D1782" s="5"/>
      <c r="E1782" s="5"/>
      <c r="F1782" s="5"/>
      <c r="G1782" s="5"/>
      <c r="H1782" s="58"/>
      <c r="I1782" s="60"/>
      <c r="J1782" s="5"/>
      <c r="L1782" s="5"/>
      <c r="M1782" s="5"/>
    </row>
    <row r="1783" spans="2:13" x14ac:dyDescent="0.25">
      <c r="B1783" s="5"/>
      <c r="C1783" s="5"/>
      <c r="D1783" s="5"/>
      <c r="E1783" s="5"/>
      <c r="F1783" s="5"/>
      <c r="G1783" s="5"/>
      <c r="H1783" s="58"/>
      <c r="I1783" s="60"/>
      <c r="J1783" s="5"/>
      <c r="L1783" s="5"/>
      <c r="M1783" s="5"/>
    </row>
    <row r="1784" spans="2:13" x14ac:dyDescent="0.25">
      <c r="B1784" s="5"/>
      <c r="C1784" s="5"/>
      <c r="D1784" s="5"/>
      <c r="E1784" s="5"/>
      <c r="F1784" s="5"/>
      <c r="G1784" s="5"/>
      <c r="H1784" s="58"/>
      <c r="I1784" s="60"/>
      <c r="J1784" s="5"/>
      <c r="L1784" s="5"/>
      <c r="M1784" s="5"/>
    </row>
    <row r="1785" spans="2:13" x14ac:dyDescent="0.25">
      <c r="B1785" s="5"/>
      <c r="C1785" s="5"/>
      <c r="D1785" s="5"/>
      <c r="E1785" s="5"/>
      <c r="F1785" s="5"/>
      <c r="G1785" s="5"/>
      <c r="H1785" s="58"/>
      <c r="I1785" s="60"/>
      <c r="J1785" s="5"/>
      <c r="L1785" s="5"/>
      <c r="M1785" s="5"/>
    </row>
    <row r="1786" spans="2:13" x14ac:dyDescent="0.25">
      <c r="B1786" s="5"/>
      <c r="C1786" s="5"/>
      <c r="D1786" s="5"/>
      <c r="E1786" s="5"/>
      <c r="F1786" s="5"/>
      <c r="G1786" s="5"/>
      <c r="H1786" s="58"/>
      <c r="I1786" s="60"/>
      <c r="J1786" s="5"/>
      <c r="L1786" s="5"/>
      <c r="M1786" s="5"/>
    </row>
    <row r="1787" spans="2:13" x14ac:dyDescent="0.25">
      <c r="B1787" s="5"/>
      <c r="C1787" s="5"/>
      <c r="D1787" s="5"/>
      <c r="E1787" s="5"/>
      <c r="F1787" s="5"/>
      <c r="G1787" s="5"/>
      <c r="H1787" s="58"/>
      <c r="I1787" s="60"/>
      <c r="J1787" s="5"/>
      <c r="L1787" s="5"/>
      <c r="M1787" s="5"/>
    </row>
    <row r="1788" spans="2:13" x14ac:dyDescent="0.25">
      <c r="B1788" s="5"/>
      <c r="C1788" s="5"/>
      <c r="D1788" s="5"/>
      <c r="E1788" s="5"/>
      <c r="F1788" s="5"/>
      <c r="G1788" s="5"/>
      <c r="H1788" s="58"/>
      <c r="I1788" s="60"/>
      <c r="J1788" s="5"/>
      <c r="L1788" s="5"/>
      <c r="M1788" s="5"/>
    </row>
    <row r="1789" spans="2:13" x14ac:dyDescent="0.25">
      <c r="B1789" s="5"/>
      <c r="C1789" s="5"/>
      <c r="D1789" s="5"/>
      <c r="E1789" s="5"/>
      <c r="F1789" s="5"/>
      <c r="G1789" s="5"/>
      <c r="H1789" s="58"/>
      <c r="I1789" s="60"/>
      <c r="J1789" s="5"/>
      <c r="L1789" s="5"/>
      <c r="M1789" s="5"/>
    </row>
    <row r="1790" spans="2:13" x14ac:dyDescent="0.25">
      <c r="B1790" s="5"/>
      <c r="C1790" s="5"/>
      <c r="D1790" s="5"/>
      <c r="E1790" s="5"/>
      <c r="F1790" s="5"/>
      <c r="G1790" s="5"/>
      <c r="H1790" s="58"/>
      <c r="I1790" s="60"/>
      <c r="J1790" s="5"/>
      <c r="L1790" s="5"/>
      <c r="M1790" s="5"/>
    </row>
    <row r="1791" spans="2:13" x14ac:dyDescent="0.25">
      <c r="B1791" s="5"/>
      <c r="C1791" s="5"/>
      <c r="D1791" s="5"/>
      <c r="E1791" s="5"/>
      <c r="F1791" s="5"/>
      <c r="G1791" s="5"/>
      <c r="H1791" s="58"/>
      <c r="I1791" s="60"/>
      <c r="J1791" s="5"/>
      <c r="L1791" s="5"/>
      <c r="M1791" s="5"/>
    </row>
    <row r="1792" spans="2:13" x14ac:dyDescent="0.25">
      <c r="B1792" s="5"/>
      <c r="C1792" s="5"/>
      <c r="D1792" s="5"/>
      <c r="E1792" s="5"/>
      <c r="F1792" s="5"/>
      <c r="G1792" s="5"/>
      <c r="H1792" s="58"/>
      <c r="I1792" s="60"/>
      <c r="J1792" s="5"/>
      <c r="L1792" s="5"/>
      <c r="M1792" s="5"/>
    </row>
    <row r="1793" spans="2:13" x14ac:dyDescent="0.25">
      <c r="B1793" s="5"/>
      <c r="C1793" s="5"/>
      <c r="D1793" s="5"/>
      <c r="E1793" s="5"/>
      <c r="F1793" s="5"/>
      <c r="G1793" s="5"/>
      <c r="H1793" s="58"/>
      <c r="I1793" s="60"/>
      <c r="J1793" s="5"/>
      <c r="L1793" s="5"/>
      <c r="M1793" s="5"/>
    </row>
    <row r="1794" spans="2:13" x14ac:dyDescent="0.25">
      <c r="B1794" s="5"/>
      <c r="C1794" s="5"/>
      <c r="D1794" s="5"/>
      <c r="E1794" s="5"/>
      <c r="F1794" s="5"/>
      <c r="G1794" s="5"/>
      <c r="H1794" s="58"/>
      <c r="I1794" s="60"/>
      <c r="J1794" s="5"/>
      <c r="L1794" s="5"/>
      <c r="M1794" s="5"/>
    </row>
    <row r="1795" spans="2:13" x14ac:dyDescent="0.25">
      <c r="B1795" s="5"/>
      <c r="C1795" s="5"/>
      <c r="D1795" s="5"/>
      <c r="E1795" s="5"/>
      <c r="F1795" s="5"/>
      <c r="G1795" s="5"/>
      <c r="H1795" s="58"/>
      <c r="I1795" s="60"/>
      <c r="J1795" s="5"/>
      <c r="L1795" s="5"/>
      <c r="M1795" s="5"/>
    </row>
    <row r="1796" spans="2:13" x14ac:dyDescent="0.25">
      <c r="B1796" s="5"/>
      <c r="C1796" s="5"/>
      <c r="D1796" s="5"/>
      <c r="E1796" s="5"/>
      <c r="F1796" s="5"/>
      <c r="G1796" s="5"/>
      <c r="H1796" s="58"/>
      <c r="I1796" s="60"/>
      <c r="J1796" s="5"/>
      <c r="L1796" s="5"/>
      <c r="M1796" s="5"/>
    </row>
    <row r="1797" spans="2:13" x14ac:dyDescent="0.25">
      <c r="B1797" s="5"/>
      <c r="C1797" s="5"/>
      <c r="D1797" s="5"/>
      <c r="E1797" s="5"/>
      <c r="F1797" s="5"/>
      <c r="G1797" s="5"/>
      <c r="H1797" s="58"/>
      <c r="I1797" s="60"/>
      <c r="J1797" s="5"/>
      <c r="L1797" s="5"/>
      <c r="M1797" s="5"/>
    </row>
    <row r="1798" spans="2:13" x14ac:dyDescent="0.25">
      <c r="B1798" s="5"/>
      <c r="C1798" s="5"/>
      <c r="D1798" s="5"/>
      <c r="E1798" s="5"/>
      <c r="F1798" s="5"/>
      <c r="G1798" s="5"/>
      <c r="H1798" s="58"/>
      <c r="I1798" s="60"/>
      <c r="J1798" s="5"/>
      <c r="L1798" s="5"/>
      <c r="M1798" s="5"/>
    </row>
    <row r="1799" spans="2:13" x14ac:dyDescent="0.25">
      <c r="B1799" s="5"/>
      <c r="C1799" s="5"/>
      <c r="D1799" s="5"/>
      <c r="E1799" s="5"/>
      <c r="F1799" s="5"/>
      <c r="G1799" s="5"/>
      <c r="H1799" s="58"/>
      <c r="I1799" s="60"/>
      <c r="J1799" s="5"/>
      <c r="L1799" s="5"/>
      <c r="M1799" s="5"/>
    </row>
    <row r="1800" spans="2:13" x14ac:dyDescent="0.25">
      <c r="B1800" s="5"/>
      <c r="C1800" s="5"/>
      <c r="D1800" s="5"/>
      <c r="E1800" s="5"/>
      <c r="F1800" s="5"/>
      <c r="G1800" s="5"/>
      <c r="H1800" s="58"/>
      <c r="I1800" s="60"/>
      <c r="J1800" s="5"/>
      <c r="L1800" s="5"/>
      <c r="M1800" s="5"/>
    </row>
    <row r="1801" spans="2:13" x14ac:dyDescent="0.25">
      <c r="B1801" s="5"/>
      <c r="C1801" s="5"/>
      <c r="D1801" s="5"/>
      <c r="E1801" s="5"/>
      <c r="F1801" s="5"/>
      <c r="G1801" s="5"/>
      <c r="H1801" s="58"/>
      <c r="I1801" s="60"/>
      <c r="J1801" s="5"/>
      <c r="L1801" s="5"/>
      <c r="M1801" s="5"/>
    </row>
    <row r="1802" spans="2:13" x14ac:dyDescent="0.25">
      <c r="B1802" s="5"/>
      <c r="C1802" s="5"/>
      <c r="D1802" s="5"/>
      <c r="E1802" s="5"/>
      <c r="F1802" s="5"/>
      <c r="G1802" s="5"/>
      <c r="H1802" s="58"/>
      <c r="I1802" s="60"/>
      <c r="J1802" s="5"/>
      <c r="L1802" s="5"/>
      <c r="M1802" s="5"/>
    </row>
    <row r="1803" spans="2:13" x14ac:dyDescent="0.25">
      <c r="B1803" s="5"/>
      <c r="C1803" s="5"/>
      <c r="D1803" s="5"/>
      <c r="E1803" s="5"/>
      <c r="F1803" s="5"/>
      <c r="G1803" s="5"/>
      <c r="H1803" s="58"/>
      <c r="I1803" s="60"/>
      <c r="J1803" s="5"/>
      <c r="L1803" s="5"/>
      <c r="M1803" s="5"/>
    </row>
    <row r="1804" spans="2:13" x14ac:dyDescent="0.25">
      <c r="B1804" s="5"/>
      <c r="C1804" s="5"/>
      <c r="D1804" s="5"/>
      <c r="E1804" s="5"/>
      <c r="F1804" s="5"/>
      <c r="G1804" s="5"/>
      <c r="H1804" s="58"/>
      <c r="I1804" s="60"/>
      <c r="J1804" s="5"/>
      <c r="L1804" s="5"/>
      <c r="M1804" s="5"/>
    </row>
    <row r="1805" spans="2:13" x14ac:dyDescent="0.25">
      <c r="B1805" s="5"/>
      <c r="C1805" s="5"/>
      <c r="D1805" s="5"/>
      <c r="E1805" s="5"/>
      <c r="F1805" s="5"/>
      <c r="G1805" s="5"/>
      <c r="H1805" s="58"/>
      <c r="I1805" s="60"/>
      <c r="J1805" s="5"/>
      <c r="L1805" s="5"/>
      <c r="M1805" s="5"/>
    </row>
    <row r="1806" spans="2:13" x14ac:dyDescent="0.25">
      <c r="B1806" s="5"/>
      <c r="C1806" s="5"/>
      <c r="D1806" s="5"/>
      <c r="E1806" s="5"/>
      <c r="F1806" s="5"/>
      <c r="G1806" s="5"/>
      <c r="H1806" s="58"/>
      <c r="I1806" s="60"/>
      <c r="J1806" s="5"/>
      <c r="L1806" s="5"/>
      <c r="M1806" s="5"/>
    </row>
    <row r="1807" spans="2:13" x14ac:dyDescent="0.25">
      <c r="B1807" s="5"/>
      <c r="C1807" s="5"/>
      <c r="D1807" s="5"/>
      <c r="E1807" s="5"/>
      <c r="F1807" s="5"/>
      <c r="G1807" s="5"/>
      <c r="H1807" s="58"/>
      <c r="I1807" s="60"/>
      <c r="J1807" s="5"/>
      <c r="L1807" s="5"/>
      <c r="M1807" s="5"/>
    </row>
    <row r="1808" spans="2:13" x14ac:dyDescent="0.25">
      <c r="B1808" s="5"/>
      <c r="C1808" s="5"/>
      <c r="D1808" s="5"/>
      <c r="E1808" s="5"/>
      <c r="F1808" s="5"/>
      <c r="G1808" s="5"/>
      <c r="H1808" s="58"/>
      <c r="I1808" s="60"/>
      <c r="J1808" s="5"/>
      <c r="L1808" s="5"/>
      <c r="M1808" s="5"/>
    </row>
    <row r="1809" spans="2:13" x14ac:dyDescent="0.25">
      <c r="B1809" s="5"/>
      <c r="C1809" s="5"/>
      <c r="D1809" s="5"/>
      <c r="E1809" s="5"/>
      <c r="F1809" s="5"/>
      <c r="G1809" s="5"/>
      <c r="H1809" s="58"/>
      <c r="I1809" s="60"/>
      <c r="J1809" s="5"/>
      <c r="L1809" s="5"/>
      <c r="M1809" s="5"/>
    </row>
    <row r="1810" spans="2:13" x14ac:dyDescent="0.25">
      <c r="B1810" s="5"/>
      <c r="C1810" s="5"/>
      <c r="D1810" s="5"/>
      <c r="E1810" s="5"/>
      <c r="F1810" s="5"/>
      <c r="G1810" s="5"/>
      <c r="H1810" s="58"/>
      <c r="I1810" s="60"/>
      <c r="J1810" s="5"/>
      <c r="L1810" s="5"/>
      <c r="M1810" s="5"/>
    </row>
    <row r="1811" spans="2:13" x14ac:dyDescent="0.25">
      <c r="B1811" s="5"/>
      <c r="C1811" s="5"/>
      <c r="D1811" s="5"/>
      <c r="E1811" s="5"/>
      <c r="F1811" s="5"/>
      <c r="G1811" s="5"/>
      <c r="H1811" s="58"/>
      <c r="I1811" s="60"/>
      <c r="J1811" s="5"/>
      <c r="L1811" s="5"/>
      <c r="M1811" s="5"/>
    </row>
    <row r="1812" spans="2:13" x14ac:dyDescent="0.25">
      <c r="B1812" s="5"/>
      <c r="C1812" s="5"/>
      <c r="D1812" s="5"/>
      <c r="E1812" s="5"/>
      <c r="F1812" s="5"/>
      <c r="G1812" s="5"/>
      <c r="H1812" s="58"/>
      <c r="I1812" s="60"/>
      <c r="J1812" s="5"/>
      <c r="L1812" s="5"/>
      <c r="M1812" s="5"/>
    </row>
    <row r="1813" spans="2:13" x14ac:dyDescent="0.25">
      <c r="B1813" s="5"/>
      <c r="C1813" s="5"/>
      <c r="D1813" s="5"/>
      <c r="E1813" s="5"/>
      <c r="F1813" s="5"/>
      <c r="G1813" s="5"/>
      <c r="H1813" s="58"/>
      <c r="I1813" s="60"/>
      <c r="J1813" s="5"/>
      <c r="L1813" s="5"/>
      <c r="M1813" s="5"/>
    </row>
    <row r="1814" spans="2:13" x14ac:dyDescent="0.25">
      <c r="B1814" s="5"/>
      <c r="C1814" s="5"/>
      <c r="D1814" s="5"/>
      <c r="E1814" s="5"/>
      <c r="F1814" s="5"/>
      <c r="G1814" s="5"/>
      <c r="H1814" s="58"/>
      <c r="I1814" s="60"/>
      <c r="J1814" s="5"/>
      <c r="L1814" s="5"/>
      <c r="M1814" s="5"/>
    </row>
    <row r="1815" spans="2:13" x14ac:dyDescent="0.25">
      <c r="B1815" s="5"/>
      <c r="C1815" s="5"/>
      <c r="D1815" s="5"/>
      <c r="E1815" s="5"/>
      <c r="F1815" s="5"/>
      <c r="G1815" s="5"/>
      <c r="H1815" s="58"/>
      <c r="I1815" s="60"/>
      <c r="J1815" s="5"/>
      <c r="L1815" s="5"/>
      <c r="M1815" s="5"/>
    </row>
    <row r="1816" spans="2:13" x14ac:dyDescent="0.25">
      <c r="B1816" s="5"/>
      <c r="C1816" s="5"/>
      <c r="D1816" s="5"/>
      <c r="E1816" s="5"/>
      <c r="F1816" s="5"/>
      <c r="G1816" s="5"/>
      <c r="H1816" s="58"/>
      <c r="I1816" s="60"/>
      <c r="J1816" s="5"/>
      <c r="L1816" s="5"/>
      <c r="M1816" s="5"/>
    </row>
    <row r="1817" spans="2:13" x14ac:dyDescent="0.25">
      <c r="B1817" s="5"/>
      <c r="C1817" s="5"/>
      <c r="D1817" s="5"/>
      <c r="E1817" s="5"/>
      <c r="F1817" s="5"/>
      <c r="G1817" s="5"/>
      <c r="H1817" s="58"/>
      <c r="I1817" s="60"/>
      <c r="J1817" s="5"/>
      <c r="L1817" s="5"/>
      <c r="M1817" s="5"/>
    </row>
    <row r="1818" spans="2:13" x14ac:dyDescent="0.25">
      <c r="B1818" s="5"/>
      <c r="C1818" s="5"/>
      <c r="D1818" s="5"/>
      <c r="E1818" s="5"/>
      <c r="F1818" s="5"/>
      <c r="G1818" s="5"/>
      <c r="H1818" s="58"/>
      <c r="I1818" s="60"/>
      <c r="J1818" s="5"/>
      <c r="L1818" s="5"/>
      <c r="M1818" s="5"/>
    </row>
    <row r="1819" spans="2:13" x14ac:dyDescent="0.25">
      <c r="B1819" s="5"/>
      <c r="C1819" s="5"/>
      <c r="D1819" s="5"/>
      <c r="E1819" s="5"/>
      <c r="F1819" s="5"/>
      <c r="G1819" s="5"/>
      <c r="H1819" s="58"/>
      <c r="I1819" s="60"/>
      <c r="J1819" s="5"/>
      <c r="L1819" s="5"/>
      <c r="M1819" s="5"/>
    </row>
    <row r="1820" spans="2:13" x14ac:dyDescent="0.25">
      <c r="B1820" s="5"/>
      <c r="C1820" s="5"/>
      <c r="D1820" s="5"/>
      <c r="E1820" s="5"/>
      <c r="F1820" s="5"/>
      <c r="G1820" s="5"/>
      <c r="H1820" s="58"/>
      <c r="I1820" s="60"/>
      <c r="J1820" s="5"/>
      <c r="L1820" s="5"/>
      <c r="M1820" s="5"/>
    </row>
    <row r="1821" spans="2:13" x14ac:dyDescent="0.25">
      <c r="B1821" s="5"/>
      <c r="C1821" s="5"/>
      <c r="D1821" s="5"/>
      <c r="E1821" s="5"/>
      <c r="F1821" s="5"/>
      <c r="G1821" s="5"/>
      <c r="H1821" s="58"/>
      <c r="I1821" s="60"/>
      <c r="J1821" s="5"/>
      <c r="L1821" s="5"/>
      <c r="M1821" s="5"/>
    </row>
    <row r="1822" spans="2:13" x14ac:dyDescent="0.25">
      <c r="B1822" s="5"/>
      <c r="C1822" s="5"/>
      <c r="D1822" s="5"/>
      <c r="E1822" s="5"/>
      <c r="F1822" s="5"/>
      <c r="G1822" s="5"/>
      <c r="H1822" s="58"/>
      <c r="I1822" s="60"/>
      <c r="J1822" s="5"/>
      <c r="L1822" s="5"/>
      <c r="M1822" s="5"/>
    </row>
    <row r="1823" spans="2:13" x14ac:dyDescent="0.25">
      <c r="B1823" s="5"/>
      <c r="C1823" s="5"/>
      <c r="D1823" s="5"/>
      <c r="E1823" s="5"/>
      <c r="F1823" s="5"/>
      <c r="G1823" s="5"/>
      <c r="H1823" s="58"/>
      <c r="I1823" s="60"/>
      <c r="J1823" s="5"/>
      <c r="L1823" s="5"/>
      <c r="M1823" s="5"/>
    </row>
    <row r="1824" spans="2:13" x14ac:dyDescent="0.25">
      <c r="B1824" s="5"/>
      <c r="C1824" s="5"/>
      <c r="D1824" s="5"/>
      <c r="E1824" s="5"/>
      <c r="F1824" s="5"/>
      <c r="G1824" s="5"/>
      <c r="H1824" s="58"/>
      <c r="I1824" s="60"/>
      <c r="J1824" s="5"/>
      <c r="L1824" s="5"/>
      <c r="M1824" s="5"/>
    </row>
    <row r="1825" spans="2:13" x14ac:dyDescent="0.25">
      <c r="B1825" s="5"/>
      <c r="C1825" s="5"/>
      <c r="D1825" s="5"/>
      <c r="E1825" s="5"/>
      <c r="F1825" s="5"/>
      <c r="G1825" s="5"/>
      <c r="H1825" s="58"/>
      <c r="I1825" s="60"/>
      <c r="J1825" s="5"/>
      <c r="L1825" s="5"/>
      <c r="M1825" s="5"/>
    </row>
    <row r="1826" spans="2:13" x14ac:dyDescent="0.25">
      <c r="B1826" s="5"/>
      <c r="C1826" s="5"/>
      <c r="D1826" s="5"/>
      <c r="E1826" s="5"/>
      <c r="F1826" s="5"/>
      <c r="G1826" s="5"/>
      <c r="H1826" s="58"/>
      <c r="I1826" s="60"/>
      <c r="J1826" s="5"/>
      <c r="L1826" s="5"/>
      <c r="M1826" s="5"/>
    </row>
    <row r="1827" spans="2:13" x14ac:dyDescent="0.25">
      <c r="B1827" s="5"/>
      <c r="C1827" s="5"/>
      <c r="D1827" s="5"/>
      <c r="E1827" s="5"/>
      <c r="F1827" s="5"/>
      <c r="G1827" s="5"/>
      <c r="H1827" s="58"/>
      <c r="I1827" s="60"/>
      <c r="J1827" s="5"/>
      <c r="L1827" s="5"/>
      <c r="M1827" s="5"/>
    </row>
    <row r="1828" spans="2:13" x14ac:dyDescent="0.25">
      <c r="B1828" s="5"/>
      <c r="C1828" s="5"/>
      <c r="D1828" s="5"/>
      <c r="E1828" s="5"/>
      <c r="F1828" s="5"/>
      <c r="G1828" s="5"/>
      <c r="H1828" s="58"/>
      <c r="I1828" s="60"/>
      <c r="J1828" s="5"/>
      <c r="L1828" s="5"/>
      <c r="M1828" s="5"/>
    </row>
    <row r="1829" spans="2:13" x14ac:dyDescent="0.25">
      <c r="B1829" s="5"/>
      <c r="C1829" s="5"/>
      <c r="D1829" s="5"/>
      <c r="E1829" s="5"/>
      <c r="F1829" s="5"/>
      <c r="G1829" s="5"/>
      <c r="H1829" s="58"/>
      <c r="I1829" s="60"/>
      <c r="J1829" s="5"/>
      <c r="L1829" s="5"/>
      <c r="M1829" s="5"/>
    </row>
    <row r="1830" spans="2:13" x14ac:dyDescent="0.25">
      <c r="B1830" s="5"/>
      <c r="C1830" s="5"/>
      <c r="D1830" s="5"/>
      <c r="E1830" s="5"/>
      <c r="F1830" s="5"/>
      <c r="G1830" s="5"/>
      <c r="H1830" s="58"/>
      <c r="I1830" s="60"/>
      <c r="J1830" s="5"/>
      <c r="L1830" s="5"/>
      <c r="M1830" s="5"/>
    </row>
    <row r="1831" spans="2:13" x14ac:dyDescent="0.25">
      <c r="B1831" s="5"/>
      <c r="C1831" s="5"/>
      <c r="D1831" s="5"/>
      <c r="E1831" s="5"/>
      <c r="F1831" s="5"/>
      <c r="G1831" s="5"/>
      <c r="H1831" s="58"/>
      <c r="I1831" s="60"/>
      <c r="J1831" s="5"/>
      <c r="L1831" s="5"/>
      <c r="M1831" s="5"/>
    </row>
    <row r="1832" spans="2:13" x14ac:dyDescent="0.25">
      <c r="B1832" s="5"/>
      <c r="C1832" s="5"/>
      <c r="D1832" s="5"/>
      <c r="E1832" s="5"/>
      <c r="F1832" s="5"/>
      <c r="G1832" s="5"/>
      <c r="H1832" s="58"/>
      <c r="I1832" s="60"/>
      <c r="J1832" s="5"/>
      <c r="L1832" s="5"/>
      <c r="M1832" s="5"/>
    </row>
    <row r="1833" spans="2:13" x14ac:dyDescent="0.25">
      <c r="B1833" s="5"/>
      <c r="C1833" s="5"/>
      <c r="D1833" s="5"/>
      <c r="E1833" s="5"/>
      <c r="F1833" s="5"/>
      <c r="G1833" s="5"/>
      <c r="H1833" s="58"/>
      <c r="I1833" s="60"/>
      <c r="J1833" s="5"/>
      <c r="L1833" s="5"/>
      <c r="M1833" s="5"/>
    </row>
    <row r="1834" spans="2:13" x14ac:dyDescent="0.25">
      <c r="B1834" s="5"/>
      <c r="C1834" s="5"/>
      <c r="D1834" s="5"/>
      <c r="E1834" s="5"/>
      <c r="F1834" s="5"/>
      <c r="G1834" s="5"/>
      <c r="H1834" s="58"/>
      <c r="I1834" s="60"/>
      <c r="J1834" s="5"/>
      <c r="L1834" s="5"/>
      <c r="M1834" s="5"/>
    </row>
    <row r="1835" spans="2:13" x14ac:dyDescent="0.25">
      <c r="B1835" s="5"/>
      <c r="C1835" s="5"/>
      <c r="D1835" s="5"/>
      <c r="E1835" s="5"/>
      <c r="F1835" s="5"/>
      <c r="G1835" s="5"/>
      <c r="H1835" s="58"/>
      <c r="I1835" s="60"/>
      <c r="J1835" s="5"/>
      <c r="L1835" s="5"/>
      <c r="M1835" s="5"/>
    </row>
    <row r="1836" spans="2:13" x14ac:dyDescent="0.25">
      <c r="B1836" s="5"/>
      <c r="C1836" s="5"/>
      <c r="D1836" s="5"/>
      <c r="E1836" s="5"/>
      <c r="F1836" s="5"/>
      <c r="G1836" s="5"/>
      <c r="H1836" s="58"/>
      <c r="I1836" s="60"/>
      <c r="J1836" s="5"/>
      <c r="L1836" s="5"/>
      <c r="M1836" s="5"/>
    </row>
    <row r="1837" spans="2:13" x14ac:dyDescent="0.25">
      <c r="B1837" s="5"/>
      <c r="C1837" s="5"/>
      <c r="D1837" s="5"/>
      <c r="E1837" s="5"/>
      <c r="F1837" s="5"/>
      <c r="G1837" s="5"/>
      <c r="H1837" s="58"/>
      <c r="I1837" s="60"/>
      <c r="J1837" s="5"/>
      <c r="L1837" s="5"/>
      <c r="M1837" s="5"/>
    </row>
    <row r="1838" spans="2:13" x14ac:dyDescent="0.25">
      <c r="B1838" s="5"/>
      <c r="C1838" s="5"/>
      <c r="D1838" s="5"/>
      <c r="E1838" s="5"/>
      <c r="F1838" s="5"/>
      <c r="G1838" s="5"/>
      <c r="H1838" s="58"/>
      <c r="I1838" s="60"/>
      <c r="J1838" s="5"/>
      <c r="L1838" s="5"/>
      <c r="M1838" s="5"/>
    </row>
    <row r="1839" spans="2:13" x14ac:dyDescent="0.25">
      <c r="B1839" s="5"/>
      <c r="C1839" s="5"/>
      <c r="D1839" s="5"/>
      <c r="E1839" s="5"/>
      <c r="F1839" s="5"/>
      <c r="G1839" s="5"/>
      <c r="H1839" s="58"/>
      <c r="I1839" s="60"/>
      <c r="J1839" s="5"/>
      <c r="L1839" s="5"/>
      <c r="M1839" s="5"/>
    </row>
    <row r="1840" spans="2:13" x14ac:dyDescent="0.25">
      <c r="B1840" s="5"/>
      <c r="C1840" s="5"/>
      <c r="D1840" s="5"/>
      <c r="E1840" s="5"/>
      <c r="F1840" s="5"/>
      <c r="G1840" s="5"/>
      <c r="H1840" s="58"/>
      <c r="I1840" s="60"/>
      <c r="J1840" s="5"/>
      <c r="L1840" s="5"/>
      <c r="M1840" s="5"/>
    </row>
    <row r="1841" spans="2:13" x14ac:dyDescent="0.25">
      <c r="B1841" s="5"/>
      <c r="C1841" s="5"/>
      <c r="D1841" s="5"/>
      <c r="E1841" s="5"/>
      <c r="F1841" s="5"/>
      <c r="G1841" s="5"/>
      <c r="H1841" s="58"/>
      <c r="I1841" s="60"/>
      <c r="J1841" s="5"/>
      <c r="L1841" s="5"/>
      <c r="M1841" s="5"/>
    </row>
    <row r="1842" spans="2:13" x14ac:dyDescent="0.25">
      <c r="B1842" s="5"/>
      <c r="C1842" s="5"/>
      <c r="D1842" s="5"/>
      <c r="E1842" s="5"/>
      <c r="F1842" s="5"/>
      <c r="G1842" s="5"/>
      <c r="H1842" s="58"/>
      <c r="I1842" s="60"/>
      <c r="J1842" s="5"/>
      <c r="L1842" s="5"/>
      <c r="M1842" s="5"/>
    </row>
    <row r="1843" spans="2:13" x14ac:dyDescent="0.25">
      <c r="B1843" s="5"/>
      <c r="C1843" s="5"/>
      <c r="D1843" s="5"/>
      <c r="E1843" s="5"/>
      <c r="F1843" s="5"/>
      <c r="G1843" s="5"/>
      <c r="H1843" s="58"/>
      <c r="I1843" s="60"/>
      <c r="J1843" s="5"/>
      <c r="L1843" s="5"/>
      <c r="M1843" s="5"/>
    </row>
    <row r="1844" spans="2:13" x14ac:dyDescent="0.25">
      <c r="B1844" s="5"/>
      <c r="C1844" s="5"/>
      <c r="D1844" s="5"/>
      <c r="E1844" s="5"/>
      <c r="F1844" s="5"/>
      <c r="G1844" s="5"/>
      <c r="H1844" s="58"/>
      <c r="I1844" s="60"/>
      <c r="J1844" s="5"/>
      <c r="L1844" s="5"/>
      <c r="M1844" s="5"/>
    </row>
    <row r="1845" spans="2:13" x14ac:dyDescent="0.25">
      <c r="B1845" s="5"/>
      <c r="C1845" s="5"/>
      <c r="D1845" s="5"/>
      <c r="E1845" s="5"/>
      <c r="F1845" s="5"/>
      <c r="G1845" s="5"/>
      <c r="H1845" s="58"/>
      <c r="I1845" s="60"/>
      <c r="J1845" s="5"/>
      <c r="L1845" s="5"/>
      <c r="M1845" s="5"/>
    </row>
    <row r="1846" spans="2:13" x14ac:dyDescent="0.25">
      <c r="B1846" s="5"/>
      <c r="C1846" s="5"/>
      <c r="D1846" s="5"/>
      <c r="E1846" s="5"/>
      <c r="F1846" s="5"/>
      <c r="G1846" s="5"/>
      <c r="H1846" s="58"/>
      <c r="I1846" s="60"/>
      <c r="J1846" s="5"/>
      <c r="L1846" s="5"/>
      <c r="M1846" s="5"/>
    </row>
    <row r="1847" spans="2:13" x14ac:dyDescent="0.25">
      <c r="B1847" s="5"/>
      <c r="C1847" s="5"/>
      <c r="D1847" s="5"/>
      <c r="E1847" s="5"/>
      <c r="F1847" s="5"/>
      <c r="G1847" s="5"/>
      <c r="H1847" s="58"/>
      <c r="I1847" s="60"/>
      <c r="J1847" s="5"/>
      <c r="L1847" s="5"/>
      <c r="M1847" s="5"/>
    </row>
    <row r="1848" spans="2:13" x14ac:dyDescent="0.25">
      <c r="B1848" s="5"/>
      <c r="C1848" s="5"/>
      <c r="D1848" s="5"/>
      <c r="E1848" s="5"/>
      <c r="F1848" s="5"/>
      <c r="G1848" s="5"/>
      <c r="H1848" s="58"/>
      <c r="I1848" s="60"/>
      <c r="J1848" s="5"/>
      <c r="L1848" s="5"/>
      <c r="M1848" s="5"/>
    </row>
    <row r="1849" spans="2:13" x14ac:dyDescent="0.25">
      <c r="B1849" s="5"/>
      <c r="C1849" s="5"/>
      <c r="D1849" s="5"/>
      <c r="E1849" s="5"/>
      <c r="F1849" s="5"/>
      <c r="G1849" s="5"/>
      <c r="H1849" s="58"/>
      <c r="I1849" s="60"/>
      <c r="J1849" s="5"/>
      <c r="L1849" s="5"/>
      <c r="M1849" s="5"/>
    </row>
    <row r="1850" spans="2:13" x14ac:dyDescent="0.25">
      <c r="B1850" s="5"/>
      <c r="C1850" s="5"/>
      <c r="D1850" s="5"/>
      <c r="E1850" s="5"/>
      <c r="F1850" s="5"/>
      <c r="G1850" s="5"/>
      <c r="H1850" s="58"/>
      <c r="I1850" s="60"/>
      <c r="J1850" s="5"/>
      <c r="L1850" s="5"/>
      <c r="M1850" s="5"/>
    </row>
    <row r="1851" spans="2:13" x14ac:dyDescent="0.25">
      <c r="B1851" s="5"/>
      <c r="C1851" s="5"/>
      <c r="D1851" s="5"/>
      <c r="E1851" s="5"/>
      <c r="F1851" s="5"/>
      <c r="G1851" s="5"/>
      <c r="H1851" s="58"/>
      <c r="I1851" s="60"/>
      <c r="J1851" s="5"/>
      <c r="L1851" s="5"/>
      <c r="M1851" s="5"/>
    </row>
    <row r="1852" spans="2:13" x14ac:dyDescent="0.25">
      <c r="B1852" s="5"/>
      <c r="C1852" s="5"/>
      <c r="D1852" s="5"/>
      <c r="E1852" s="5"/>
      <c r="F1852" s="5"/>
      <c r="G1852" s="5"/>
      <c r="H1852" s="58"/>
      <c r="I1852" s="60"/>
      <c r="J1852" s="5"/>
      <c r="L1852" s="5"/>
      <c r="M1852" s="5"/>
    </row>
    <row r="1853" spans="2:13" x14ac:dyDescent="0.25">
      <c r="B1853" s="5"/>
      <c r="C1853" s="5"/>
      <c r="D1853" s="5"/>
      <c r="E1853" s="5"/>
      <c r="F1853" s="5"/>
      <c r="G1853" s="5"/>
      <c r="H1853" s="58"/>
      <c r="I1853" s="60"/>
      <c r="J1853" s="5"/>
      <c r="L1853" s="5"/>
      <c r="M1853" s="5"/>
    </row>
    <row r="1854" spans="2:13" x14ac:dyDescent="0.25">
      <c r="B1854" s="5"/>
      <c r="C1854" s="5"/>
      <c r="D1854" s="5"/>
      <c r="E1854" s="5"/>
      <c r="F1854" s="5"/>
      <c r="G1854" s="5"/>
      <c r="H1854" s="58"/>
      <c r="I1854" s="60"/>
      <c r="J1854" s="5"/>
      <c r="L1854" s="5"/>
      <c r="M1854" s="5"/>
    </row>
    <row r="1855" spans="2:13" x14ac:dyDescent="0.25">
      <c r="B1855" s="5"/>
      <c r="C1855" s="5"/>
      <c r="D1855" s="5"/>
      <c r="E1855" s="5"/>
      <c r="F1855" s="5"/>
      <c r="G1855" s="5"/>
      <c r="H1855" s="58"/>
      <c r="I1855" s="60"/>
      <c r="J1855" s="5"/>
      <c r="L1855" s="5"/>
      <c r="M1855" s="5"/>
    </row>
    <row r="1856" spans="2:13" x14ac:dyDescent="0.25">
      <c r="B1856" s="5"/>
      <c r="C1856" s="5"/>
      <c r="D1856" s="5"/>
      <c r="E1856" s="5"/>
      <c r="F1856" s="5"/>
      <c r="G1856" s="5"/>
      <c r="H1856" s="58"/>
      <c r="I1856" s="60"/>
      <c r="J1856" s="5"/>
      <c r="L1856" s="5"/>
      <c r="M1856" s="5"/>
    </row>
    <row r="1857" spans="2:13" x14ac:dyDescent="0.25">
      <c r="B1857" s="5"/>
      <c r="C1857" s="5"/>
      <c r="D1857" s="5"/>
      <c r="E1857" s="5"/>
      <c r="F1857" s="5"/>
      <c r="G1857" s="5"/>
      <c r="H1857" s="58"/>
      <c r="I1857" s="60"/>
      <c r="J1857" s="5"/>
      <c r="L1857" s="5"/>
      <c r="M1857" s="5"/>
    </row>
    <row r="1858" spans="2:13" x14ac:dyDescent="0.25">
      <c r="B1858" s="5"/>
      <c r="C1858" s="5"/>
      <c r="D1858" s="5"/>
      <c r="E1858" s="5"/>
      <c r="F1858" s="5"/>
      <c r="G1858" s="5"/>
      <c r="H1858" s="58"/>
      <c r="I1858" s="60"/>
      <c r="J1858" s="5"/>
      <c r="L1858" s="5"/>
      <c r="M1858" s="5"/>
    </row>
    <row r="1859" spans="2:13" x14ac:dyDescent="0.25">
      <c r="B1859" s="5"/>
      <c r="C1859" s="5"/>
      <c r="D1859" s="5"/>
      <c r="E1859" s="5"/>
      <c r="F1859" s="5"/>
      <c r="G1859" s="5"/>
      <c r="H1859" s="58"/>
      <c r="I1859" s="60"/>
      <c r="J1859" s="5"/>
      <c r="L1859" s="5"/>
      <c r="M1859" s="5"/>
    </row>
    <row r="1860" spans="2:13" x14ac:dyDescent="0.25">
      <c r="B1860" s="5"/>
      <c r="C1860" s="5"/>
      <c r="D1860" s="5"/>
      <c r="E1860" s="5"/>
      <c r="F1860" s="5"/>
      <c r="G1860" s="5"/>
      <c r="H1860" s="58"/>
      <c r="I1860" s="60"/>
      <c r="J1860" s="5"/>
      <c r="L1860" s="5"/>
      <c r="M1860" s="5"/>
    </row>
    <row r="1861" spans="2:13" x14ac:dyDescent="0.25">
      <c r="B1861" s="5"/>
      <c r="C1861" s="5"/>
      <c r="D1861" s="5"/>
      <c r="E1861" s="5"/>
      <c r="F1861" s="5"/>
      <c r="G1861" s="5"/>
      <c r="H1861" s="58"/>
      <c r="I1861" s="60"/>
      <c r="J1861" s="5"/>
      <c r="L1861" s="5"/>
      <c r="M1861" s="5"/>
    </row>
    <row r="1862" spans="2:13" x14ac:dyDescent="0.25">
      <c r="B1862" s="5"/>
      <c r="C1862" s="5"/>
      <c r="D1862" s="5"/>
      <c r="E1862" s="5"/>
      <c r="F1862" s="5"/>
      <c r="G1862" s="5"/>
      <c r="H1862" s="58"/>
      <c r="I1862" s="60"/>
      <c r="J1862" s="5"/>
      <c r="L1862" s="5"/>
      <c r="M1862" s="5"/>
    </row>
    <row r="1863" spans="2:13" x14ac:dyDescent="0.25">
      <c r="B1863" s="5"/>
      <c r="C1863" s="5"/>
      <c r="D1863" s="5"/>
      <c r="E1863" s="5"/>
      <c r="F1863" s="5"/>
      <c r="G1863" s="5"/>
      <c r="H1863" s="58"/>
      <c r="I1863" s="60"/>
      <c r="J1863" s="5"/>
      <c r="L1863" s="5"/>
      <c r="M1863" s="5"/>
    </row>
    <row r="1864" spans="2:13" x14ac:dyDescent="0.25">
      <c r="B1864" s="5"/>
      <c r="C1864" s="5"/>
      <c r="D1864" s="5"/>
      <c r="E1864" s="5"/>
      <c r="F1864" s="5"/>
      <c r="G1864" s="5"/>
      <c r="H1864" s="58"/>
      <c r="I1864" s="60"/>
      <c r="J1864" s="5"/>
      <c r="L1864" s="5"/>
      <c r="M1864" s="5"/>
    </row>
    <row r="1865" spans="2:13" x14ac:dyDescent="0.25">
      <c r="B1865" s="5"/>
      <c r="C1865" s="5"/>
      <c r="D1865" s="5"/>
      <c r="E1865" s="5"/>
      <c r="F1865" s="5"/>
      <c r="G1865" s="5"/>
      <c r="H1865" s="58"/>
      <c r="I1865" s="60"/>
      <c r="J1865" s="5"/>
      <c r="L1865" s="5"/>
      <c r="M1865" s="5"/>
    </row>
    <row r="1866" spans="2:13" x14ac:dyDescent="0.25">
      <c r="B1866" s="5"/>
      <c r="C1866" s="5"/>
      <c r="D1866" s="5"/>
      <c r="E1866" s="5"/>
      <c r="F1866" s="5"/>
      <c r="G1866" s="5"/>
      <c r="H1866" s="58"/>
      <c r="I1866" s="60"/>
      <c r="J1866" s="5"/>
      <c r="L1866" s="5"/>
      <c r="M1866" s="5"/>
    </row>
    <row r="1867" spans="2:13" x14ac:dyDescent="0.25">
      <c r="B1867" s="5"/>
      <c r="C1867" s="5"/>
      <c r="D1867" s="5"/>
      <c r="E1867" s="5"/>
      <c r="F1867" s="5"/>
      <c r="G1867" s="5"/>
      <c r="H1867" s="58"/>
      <c r="I1867" s="60"/>
      <c r="J1867" s="5"/>
      <c r="L1867" s="5"/>
      <c r="M1867" s="5"/>
    </row>
    <row r="1868" spans="2:13" x14ac:dyDescent="0.25">
      <c r="B1868" s="5"/>
      <c r="C1868" s="5"/>
      <c r="D1868" s="5"/>
      <c r="E1868" s="5"/>
      <c r="F1868" s="5"/>
      <c r="G1868" s="5"/>
      <c r="H1868" s="58"/>
      <c r="I1868" s="60"/>
      <c r="J1868" s="5"/>
      <c r="L1868" s="5"/>
      <c r="M1868" s="5"/>
    </row>
    <row r="1869" spans="2:13" x14ac:dyDescent="0.25">
      <c r="B1869" s="5"/>
      <c r="C1869" s="5"/>
      <c r="D1869" s="5"/>
      <c r="E1869" s="5"/>
      <c r="F1869" s="5"/>
      <c r="G1869" s="5"/>
      <c r="H1869" s="58"/>
      <c r="I1869" s="60"/>
      <c r="J1869" s="5"/>
      <c r="L1869" s="5"/>
      <c r="M1869" s="5"/>
    </row>
    <row r="1870" spans="2:13" x14ac:dyDescent="0.25">
      <c r="B1870" s="5"/>
      <c r="C1870" s="5"/>
      <c r="D1870" s="5"/>
      <c r="E1870" s="5"/>
      <c r="F1870" s="5"/>
      <c r="G1870" s="5"/>
      <c r="H1870" s="58"/>
      <c r="I1870" s="60"/>
      <c r="J1870" s="5"/>
      <c r="L1870" s="5"/>
      <c r="M1870" s="5"/>
    </row>
    <row r="1871" spans="2:13" x14ac:dyDescent="0.25">
      <c r="B1871" s="5"/>
      <c r="C1871" s="5"/>
      <c r="D1871" s="5"/>
      <c r="E1871" s="5"/>
      <c r="F1871" s="5"/>
      <c r="G1871" s="5"/>
      <c r="H1871" s="58"/>
      <c r="I1871" s="60"/>
      <c r="J1871" s="5"/>
      <c r="L1871" s="5"/>
      <c r="M1871" s="5"/>
    </row>
    <row r="1872" spans="2:13" x14ac:dyDescent="0.25">
      <c r="B1872" s="5"/>
      <c r="C1872" s="5"/>
      <c r="D1872" s="5"/>
      <c r="E1872" s="5"/>
      <c r="F1872" s="5"/>
      <c r="G1872" s="5"/>
      <c r="H1872" s="58"/>
      <c r="I1872" s="60"/>
      <c r="J1872" s="5"/>
      <c r="L1872" s="5"/>
      <c r="M1872" s="5"/>
    </row>
    <row r="1873" spans="2:13" x14ac:dyDescent="0.25">
      <c r="B1873" s="5"/>
      <c r="C1873" s="5"/>
      <c r="D1873" s="5"/>
      <c r="E1873" s="5"/>
      <c r="F1873" s="5"/>
      <c r="G1873" s="5"/>
      <c r="H1873" s="58"/>
      <c r="I1873" s="60"/>
      <c r="J1873" s="5"/>
      <c r="L1873" s="5"/>
      <c r="M1873" s="5"/>
    </row>
    <row r="1874" spans="2:13" x14ac:dyDescent="0.25">
      <c r="B1874" s="5"/>
      <c r="C1874" s="5"/>
      <c r="D1874" s="5"/>
      <c r="E1874" s="5"/>
      <c r="F1874" s="5"/>
      <c r="G1874" s="5"/>
      <c r="H1874" s="58"/>
      <c r="I1874" s="60"/>
      <c r="J1874" s="5"/>
      <c r="L1874" s="5"/>
      <c r="M1874" s="5"/>
    </row>
    <row r="1875" spans="2:13" x14ac:dyDescent="0.25">
      <c r="B1875" s="5"/>
      <c r="C1875" s="5"/>
      <c r="D1875" s="5"/>
      <c r="E1875" s="5"/>
      <c r="F1875" s="5"/>
      <c r="G1875" s="5"/>
      <c r="H1875" s="58"/>
      <c r="I1875" s="60"/>
      <c r="J1875" s="5"/>
      <c r="L1875" s="5"/>
      <c r="M1875" s="5"/>
    </row>
    <row r="1876" spans="2:13" x14ac:dyDescent="0.25">
      <c r="B1876" s="5"/>
      <c r="C1876" s="5"/>
      <c r="D1876" s="5"/>
      <c r="E1876" s="5"/>
      <c r="F1876" s="5"/>
      <c r="G1876" s="5"/>
      <c r="H1876" s="58"/>
      <c r="I1876" s="60"/>
      <c r="J1876" s="5"/>
      <c r="L1876" s="5"/>
      <c r="M1876" s="5"/>
    </row>
    <row r="1877" spans="2:13" x14ac:dyDescent="0.25">
      <c r="B1877" s="5"/>
      <c r="C1877" s="5"/>
      <c r="D1877" s="5"/>
      <c r="E1877" s="5"/>
      <c r="F1877" s="5"/>
      <c r="G1877" s="5"/>
      <c r="H1877" s="58"/>
      <c r="I1877" s="60"/>
      <c r="J1877" s="5"/>
      <c r="L1877" s="5"/>
      <c r="M1877" s="5"/>
    </row>
    <row r="1878" spans="2:13" x14ac:dyDescent="0.25">
      <c r="B1878" s="5"/>
      <c r="C1878" s="5"/>
      <c r="D1878" s="5"/>
      <c r="E1878" s="5"/>
      <c r="F1878" s="5"/>
      <c r="G1878" s="5"/>
      <c r="H1878" s="58"/>
      <c r="I1878" s="60"/>
      <c r="J1878" s="5"/>
      <c r="L1878" s="5"/>
      <c r="M1878" s="5"/>
    </row>
    <row r="1879" spans="2:13" x14ac:dyDescent="0.25">
      <c r="B1879" s="5"/>
      <c r="C1879" s="5"/>
      <c r="D1879" s="5"/>
      <c r="E1879" s="5"/>
      <c r="F1879" s="5"/>
      <c r="G1879" s="5"/>
      <c r="H1879" s="58"/>
      <c r="I1879" s="60"/>
      <c r="J1879" s="5"/>
      <c r="L1879" s="5"/>
      <c r="M1879" s="5"/>
    </row>
    <row r="1880" spans="2:13" x14ac:dyDescent="0.25">
      <c r="B1880" s="5"/>
      <c r="C1880" s="5"/>
      <c r="D1880" s="5"/>
      <c r="E1880" s="5"/>
      <c r="F1880" s="5"/>
      <c r="G1880" s="5"/>
      <c r="H1880" s="58"/>
      <c r="I1880" s="60"/>
      <c r="J1880" s="5"/>
      <c r="L1880" s="5"/>
      <c r="M1880" s="5"/>
    </row>
    <row r="1881" spans="2:13" x14ac:dyDescent="0.25">
      <c r="B1881" s="5"/>
      <c r="C1881" s="5"/>
      <c r="D1881" s="5"/>
      <c r="E1881" s="5"/>
      <c r="F1881" s="5"/>
      <c r="G1881" s="5"/>
      <c r="H1881" s="58"/>
      <c r="I1881" s="60"/>
      <c r="J1881" s="5"/>
      <c r="L1881" s="5"/>
      <c r="M1881" s="5"/>
    </row>
    <row r="1882" spans="2:13" x14ac:dyDescent="0.25">
      <c r="B1882" s="5"/>
      <c r="C1882" s="5"/>
      <c r="D1882" s="5"/>
      <c r="E1882" s="5"/>
      <c r="F1882" s="5"/>
      <c r="G1882" s="5"/>
      <c r="H1882" s="58"/>
      <c r="I1882" s="60"/>
      <c r="J1882" s="5"/>
      <c r="L1882" s="5"/>
      <c r="M1882" s="5"/>
    </row>
    <row r="1883" spans="2:13" x14ac:dyDescent="0.25">
      <c r="B1883" s="5"/>
      <c r="C1883" s="5"/>
      <c r="D1883" s="5"/>
      <c r="E1883" s="5"/>
      <c r="F1883" s="5"/>
      <c r="G1883" s="5"/>
      <c r="H1883" s="58"/>
      <c r="I1883" s="60"/>
      <c r="J1883" s="5"/>
      <c r="L1883" s="5"/>
      <c r="M1883" s="5"/>
    </row>
    <row r="1884" spans="2:13" x14ac:dyDescent="0.25">
      <c r="B1884" s="5"/>
      <c r="C1884" s="5"/>
      <c r="D1884" s="5"/>
      <c r="E1884" s="5"/>
      <c r="F1884" s="5"/>
      <c r="G1884" s="5"/>
      <c r="H1884" s="58"/>
      <c r="I1884" s="60"/>
      <c r="J1884" s="5"/>
      <c r="L1884" s="5"/>
      <c r="M1884" s="5"/>
    </row>
    <row r="1885" spans="2:13" x14ac:dyDescent="0.25">
      <c r="B1885" s="5"/>
      <c r="C1885" s="5"/>
      <c r="D1885" s="5"/>
      <c r="E1885" s="5"/>
      <c r="F1885" s="5"/>
      <c r="G1885" s="5"/>
      <c r="H1885" s="58"/>
      <c r="I1885" s="60"/>
      <c r="J1885" s="5"/>
      <c r="L1885" s="5"/>
      <c r="M1885" s="5"/>
    </row>
    <row r="1886" spans="2:13" x14ac:dyDescent="0.25">
      <c r="B1886" s="5"/>
      <c r="C1886" s="5"/>
      <c r="D1886" s="5"/>
      <c r="E1886" s="5"/>
      <c r="F1886" s="5"/>
      <c r="G1886" s="5"/>
      <c r="H1886" s="58"/>
      <c r="I1886" s="60"/>
      <c r="J1886" s="5"/>
      <c r="L1886" s="5"/>
      <c r="M1886" s="5"/>
    </row>
    <row r="1887" spans="2:13" x14ac:dyDescent="0.25">
      <c r="B1887" s="5"/>
      <c r="C1887" s="5"/>
      <c r="D1887" s="5"/>
      <c r="E1887" s="5"/>
      <c r="F1887" s="5"/>
      <c r="G1887" s="5"/>
      <c r="H1887" s="58"/>
      <c r="I1887" s="60"/>
      <c r="J1887" s="5"/>
      <c r="L1887" s="5"/>
      <c r="M1887" s="5"/>
    </row>
    <row r="1888" spans="2:13" x14ac:dyDescent="0.25">
      <c r="B1888" s="5"/>
      <c r="C1888" s="5"/>
      <c r="D1888" s="5"/>
      <c r="E1888" s="5"/>
      <c r="F1888" s="5"/>
      <c r="G1888" s="5"/>
      <c r="H1888" s="58"/>
      <c r="I1888" s="60"/>
      <c r="J1888" s="5"/>
      <c r="L1888" s="5"/>
      <c r="M1888" s="5"/>
    </row>
    <row r="1889" spans="2:13" x14ac:dyDescent="0.25">
      <c r="B1889" s="5"/>
      <c r="C1889" s="5"/>
      <c r="D1889" s="5"/>
      <c r="E1889" s="5"/>
      <c r="F1889" s="5"/>
      <c r="G1889" s="5"/>
      <c r="H1889" s="58"/>
      <c r="I1889" s="60"/>
      <c r="J1889" s="5"/>
      <c r="L1889" s="5"/>
      <c r="M1889" s="5"/>
    </row>
    <row r="1890" spans="2:13" x14ac:dyDescent="0.25">
      <c r="B1890" s="5"/>
      <c r="C1890" s="5"/>
      <c r="D1890" s="5"/>
      <c r="E1890" s="5"/>
      <c r="F1890" s="5"/>
      <c r="G1890" s="5"/>
      <c r="H1890" s="58"/>
      <c r="I1890" s="60"/>
      <c r="J1890" s="5"/>
      <c r="L1890" s="5"/>
      <c r="M1890" s="5"/>
    </row>
    <row r="1891" spans="2:13" x14ac:dyDescent="0.25">
      <c r="B1891" s="5"/>
      <c r="C1891" s="5"/>
      <c r="D1891" s="5"/>
      <c r="E1891" s="5"/>
      <c r="F1891" s="5"/>
      <c r="G1891" s="5"/>
      <c r="H1891" s="58"/>
      <c r="I1891" s="60"/>
      <c r="J1891" s="5"/>
      <c r="L1891" s="5"/>
      <c r="M1891" s="5"/>
    </row>
    <row r="1892" spans="2:13" x14ac:dyDescent="0.25">
      <c r="B1892" s="5"/>
      <c r="C1892" s="5"/>
      <c r="D1892" s="5"/>
      <c r="E1892" s="5"/>
      <c r="F1892" s="5"/>
      <c r="G1892" s="5"/>
      <c r="H1892" s="58"/>
      <c r="I1892" s="60"/>
      <c r="J1892" s="5"/>
      <c r="L1892" s="5"/>
      <c r="M1892" s="5"/>
    </row>
    <row r="1893" spans="2:13" x14ac:dyDescent="0.25">
      <c r="B1893" s="5"/>
      <c r="C1893" s="5"/>
      <c r="D1893" s="5"/>
      <c r="E1893" s="5"/>
      <c r="F1893" s="5"/>
      <c r="G1893" s="5"/>
      <c r="H1893" s="58"/>
      <c r="I1893" s="60"/>
      <c r="J1893" s="5"/>
      <c r="L1893" s="5"/>
      <c r="M1893" s="5"/>
    </row>
    <row r="1894" spans="2:13" x14ac:dyDescent="0.25">
      <c r="B1894" s="5"/>
      <c r="C1894" s="5"/>
      <c r="D1894" s="5"/>
      <c r="E1894" s="5"/>
      <c r="F1894" s="5"/>
      <c r="G1894" s="5"/>
      <c r="H1894" s="58"/>
      <c r="I1894" s="60"/>
      <c r="J1894" s="5"/>
      <c r="L1894" s="5"/>
      <c r="M1894" s="5"/>
    </row>
    <row r="1895" spans="2:13" x14ac:dyDescent="0.25">
      <c r="B1895" s="5"/>
      <c r="C1895" s="5"/>
      <c r="D1895" s="5"/>
      <c r="E1895" s="5"/>
      <c r="F1895" s="5"/>
      <c r="G1895" s="5"/>
      <c r="H1895" s="58"/>
      <c r="I1895" s="60"/>
      <c r="J1895" s="5"/>
      <c r="L1895" s="5"/>
      <c r="M1895" s="5"/>
    </row>
    <row r="1896" spans="2:13" x14ac:dyDescent="0.25">
      <c r="B1896" s="5"/>
      <c r="C1896" s="5"/>
      <c r="D1896" s="5"/>
      <c r="E1896" s="5"/>
      <c r="F1896" s="5"/>
      <c r="G1896" s="5"/>
      <c r="H1896" s="58"/>
      <c r="I1896" s="60"/>
      <c r="J1896" s="5"/>
      <c r="L1896" s="5"/>
      <c r="M1896" s="5"/>
    </row>
    <row r="1897" spans="2:13" x14ac:dyDescent="0.25">
      <c r="B1897" s="5"/>
      <c r="C1897" s="5"/>
      <c r="D1897" s="5"/>
      <c r="E1897" s="5"/>
      <c r="F1897" s="5"/>
      <c r="G1897" s="5"/>
      <c r="H1897" s="58"/>
      <c r="I1897" s="60"/>
      <c r="J1897" s="5"/>
      <c r="L1897" s="5"/>
      <c r="M1897" s="5"/>
    </row>
    <row r="1898" spans="2:13" x14ac:dyDescent="0.25">
      <c r="B1898" s="5"/>
      <c r="C1898" s="5"/>
      <c r="D1898" s="5"/>
      <c r="E1898" s="5"/>
      <c r="F1898" s="5"/>
      <c r="G1898" s="5"/>
      <c r="H1898" s="58"/>
      <c r="I1898" s="60"/>
      <c r="J1898" s="5"/>
      <c r="L1898" s="5"/>
      <c r="M1898" s="5"/>
    </row>
    <row r="1899" spans="2:13" x14ac:dyDescent="0.25">
      <c r="B1899" s="5"/>
      <c r="C1899" s="5"/>
      <c r="D1899" s="5"/>
      <c r="E1899" s="5"/>
      <c r="F1899" s="5"/>
      <c r="G1899" s="5"/>
      <c r="H1899" s="58"/>
      <c r="I1899" s="60"/>
      <c r="J1899" s="5"/>
      <c r="L1899" s="5"/>
      <c r="M1899" s="5"/>
    </row>
    <row r="1900" spans="2:13" x14ac:dyDescent="0.25">
      <c r="B1900" s="5"/>
      <c r="C1900" s="5"/>
      <c r="D1900" s="5"/>
      <c r="E1900" s="5"/>
      <c r="F1900" s="5"/>
      <c r="G1900" s="5"/>
      <c r="H1900" s="58"/>
      <c r="I1900" s="60"/>
      <c r="J1900" s="5"/>
      <c r="L1900" s="5"/>
      <c r="M1900" s="5"/>
    </row>
    <row r="1901" spans="2:13" x14ac:dyDescent="0.25">
      <c r="B1901" s="5"/>
      <c r="C1901" s="5"/>
      <c r="D1901" s="5"/>
      <c r="E1901" s="5"/>
      <c r="F1901" s="5"/>
      <c r="G1901" s="5"/>
      <c r="H1901" s="58"/>
      <c r="I1901" s="60"/>
      <c r="J1901" s="5"/>
      <c r="L1901" s="5"/>
      <c r="M1901" s="5"/>
    </row>
    <row r="1902" spans="2:13" x14ac:dyDescent="0.25">
      <c r="B1902" s="5"/>
      <c r="C1902" s="5"/>
      <c r="D1902" s="5"/>
      <c r="E1902" s="5"/>
      <c r="F1902" s="5"/>
      <c r="G1902" s="5"/>
      <c r="H1902" s="58"/>
      <c r="I1902" s="60"/>
      <c r="J1902" s="5"/>
      <c r="L1902" s="5"/>
      <c r="M1902" s="5"/>
    </row>
    <row r="1903" spans="2:13" x14ac:dyDescent="0.25">
      <c r="B1903" s="5"/>
      <c r="C1903" s="5"/>
      <c r="D1903" s="5"/>
      <c r="E1903" s="5"/>
      <c r="F1903" s="5"/>
      <c r="G1903" s="5"/>
      <c r="H1903" s="58"/>
      <c r="I1903" s="60"/>
      <c r="J1903" s="5"/>
      <c r="L1903" s="5"/>
      <c r="M1903" s="5"/>
    </row>
    <row r="1904" spans="2:13" x14ac:dyDescent="0.25">
      <c r="B1904" s="5"/>
      <c r="C1904" s="5"/>
      <c r="D1904" s="5"/>
      <c r="E1904" s="5"/>
      <c r="F1904" s="5"/>
      <c r="G1904" s="5"/>
      <c r="H1904" s="58"/>
      <c r="I1904" s="60"/>
      <c r="J1904" s="5"/>
      <c r="L1904" s="5"/>
      <c r="M1904" s="5"/>
    </row>
    <row r="1905" spans="2:13" x14ac:dyDescent="0.25">
      <c r="B1905" s="5"/>
      <c r="C1905" s="5"/>
      <c r="D1905" s="5"/>
      <c r="E1905" s="5"/>
      <c r="F1905" s="5"/>
      <c r="G1905" s="5"/>
      <c r="H1905" s="58"/>
      <c r="I1905" s="60"/>
      <c r="J1905" s="5"/>
      <c r="L1905" s="5"/>
      <c r="M1905" s="5"/>
    </row>
    <row r="1906" spans="2:13" x14ac:dyDescent="0.25">
      <c r="B1906" s="5"/>
      <c r="C1906" s="5"/>
      <c r="D1906" s="5"/>
      <c r="E1906" s="5"/>
      <c r="F1906" s="5"/>
      <c r="G1906" s="5"/>
      <c r="H1906" s="58"/>
      <c r="I1906" s="60"/>
      <c r="J1906" s="5"/>
      <c r="L1906" s="5"/>
      <c r="M1906" s="5"/>
    </row>
    <row r="1907" spans="2:13" x14ac:dyDescent="0.25">
      <c r="B1907" s="5"/>
      <c r="C1907" s="5"/>
      <c r="D1907" s="5"/>
      <c r="E1907" s="5"/>
      <c r="F1907" s="5"/>
      <c r="G1907" s="5"/>
      <c r="H1907" s="58"/>
      <c r="I1907" s="60"/>
      <c r="J1907" s="5"/>
      <c r="L1907" s="5"/>
      <c r="M1907" s="5"/>
    </row>
    <row r="1908" spans="2:13" x14ac:dyDescent="0.25">
      <c r="B1908" s="5"/>
      <c r="C1908" s="5"/>
      <c r="D1908" s="5"/>
      <c r="E1908" s="5"/>
      <c r="F1908" s="5"/>
      <c r="G1908" s="5"/>
      <c r="H1908" s="58"/>
      <c r="I1908" s="60"/>
      <c r="J1908" s="5"/>
      <c r="L1908" s="5"/>
      <c r="M1908" s="5"/>
    </row>
    <row r="1909" spans="2:13" x14ac:dyDescent="0.25">
      <c r="B1909" s="5"/>
      <c r="C1909" s="5"/>
      <c r="D1909" s="5"/>
      <c r="E1909" s="5"/>
      <c r="F1909" s="5"/>
      <c r="G1909" s="5"/>
      <c r="H1909" s="58"/>
      <c r="I1909" s="60"/>
      <c r="J1909" s="5"/>
      <c r="L1909" s="5"/>
      <c r="M1909" s="5"/>
    </row>
    <row r="1910" spans="2:13" x14ac:dyDescent="0.25">
      <c r="B1910" s="5"/>
      <c r="C1910" s="5"/>
      <c r="D1910" s="5"/>
      <c r="E1910" s="5"/>
      <c r="F1910" s="5"/>
      <c r="G1910" s="5"/>
      <c r="H1910" s="58"/>
      <c r="I1910" s="60"/>
      <c r="J1910" s="5"/>
      <c r="L1910" s="5"/>
      <c r="M1910" s="5"/>
    </row>
    <row r="1911" spans="2:13" x14ac:dyDescent="0.25">
      <c r="B1911" s="5"/>
      <c r="C1911" s="5"/>
      <c r="D1911" s="5"/>
      <c r="E1911" s="5"/>
      <c r="F1911" s="5"/>
      <c r="G1911" s="5"/>
      <c r="H1911" s="58"/>
      <c r="I1911" s="60"/>
      <c r="J1911" s="5"/>
      <c r="L1911" s="5"/>
      <c r="M1911" s="5"/>
    </row>
    <row r="1912" spans="2:13" x14ac:dyDescent="0.25">
      <c r="B1912" s="5"/>
      <c r="C1912" s="5"/>
      <c r="D1912" s="5"/>
      <c r="E1912" s="5"/>
      <c r="F1912" s="5"/>
      <c r="G1912" s="5"/>
      <c r="H1912" s="58"/>
      <c r="I1912" s="60"/>
      <c r="J1912" s="5"/>
      <c r="L1912" s="5"/>
      <c r="M1912" s="5"/>
    </row>
    <row r="1913" spans="2:13" x14ac:dyDescent="0.25">
      <c r="B1913" s="5"/>
      <c r="C1913" s="5"/>
      <c r="D1913" s="5"/>
      <c r="E1913" s="5"/>
      <c r="F1913" s="5"/>
      <c r="G1913" s="5"/>
      <c r="H1913" s="58"/>
      <c r="I1913" s="60"/>
      <c r="J1913" s="5"/>
      <c r="L1913" s="5"/>
      <c r="M1913" s="5"/>
    </row>
    <row r="1914" spans="2:13" x14ac:dyDescent="0.25">
      <c r="B1914" s="5"/>
      <c r="C1914" s="5"/>
      <c r="D1914" s="5"/>
      <c r="E1914" s="5"/>
      <c r="F1914" s="5"/>
      <c r="G1914" s="5"/>
      <c r="H1914" s="58"/>
      <c r="I1914" s="60"/>
      <c r="J1914" s="5"/>
      <c r="L1914" s="5"/>
      <c r="M1914" s="5"/>
    </row>
    <row r="1915" spans="2:13" x14ac:dyDescent="0.25">
      <c r="B1915" s="5"/>
      <c r="C1915" s="5"/>
      <c r="D1915" s="5"/>
      <c r="E1915" s="5"/>
      <c r="F1915" s="5"/>
      <c r="G1915" s="5"/>
      <c r="H1915" s="58"/>
      <c r="I1915" s="60"/>
      <c r="J1915" s="5"/>
      <c r="L1915" s="5"/>
      <c r="M1915" s="5"/>
    </row>
    <row r="1916" spans="2:13" x14ac:dyDescent="0.25">
      <c r="B1916" s="5"/>
      <c r="C1916" s="5"/>
      <c r="D1916" s="5"/>
      <c r="E1916" s="5"/>
      <c r="F1916" s="5"/>
      <c r="G1916" s="5"/>
      <c r="H1916" s="58"/>
      <c r="I1916" s="60"/>
      <c r="J1916" s="5"/>
      <c r="L1916" s="5"/>
      <c r="M1916" s="5"/>
    </row>
    <row r="1917" spans="2:13" x14ac:dyDescent="0.25">
      <c r="B1917" s="5"/>
      <c r="C1917" s="5"/>
      <c r="D1917" s="5"/>
      <c r="E1917" s="5"/>
      <c r="F1917" s="5"/>
      <c r="G1917" s="5"/>
      <c r="H1917" s="58"/>
      <c r="I1917" s="60"/>
      <c r="J1917" s="5"/>
      <c r="L1917" s="5"/>
      <c r="M1917" s="5"/>
    </row>
    <row r="1918" spans="2:13" x14ac:dyDescent="0.25">
      <c r="B1918" s="5"/>
      <c r="C1918" s="5"/>
      <c r="D1918" s="5"/>
      <c r="E1918" s="5"/>
      <c r="F1918" s="5"/>
      <c r="G1918" s="5"/>
      <c r="H1918" s="58"/>
      <c r="I1918" s="60"/>
      <c r="J1918" s="5"/>
      <c r="L1918" s="5"/>
      <c r="M1918" s="5"/>
    </row>
    <row r="1919" spans="2:13" x14ac:dyDescent="0.25">
      <c r="B1919" s="5"/>
      <c r="C1919" s="5"/>
      <c r="D1919" s="5"/>
      <c r="E1919" s="5"/>
      <c r="F1919" s="5"/>
      <c r="G1919" s="5"/>
      <c r="H1919" s="58"/>
      <c r="I1919" s="60"/>
      <c r="J1919" s="5"/>
      <c r="L1919" s="5"/>
      <c r="M1919" s="5"/>
    </row>
    <row r="1920" spans="2:13" x14ac:dyDescent="0.25">
      <c r="B1920" s="5"/>
      <c r="C1920" s="5"/>
      <c r="D1920" s="5"/>
      <c r="E1920" s="5"/>
      <c r="F1920" s="5"/>
      <c r="G1920" s="5"/>
      <c r="H1920" s="58"/>
      <c r="I1920" s="60"/>
      <c r="J1920" s="5"/>
      <c r="L1920" s="5"/>
      <c r="M1920" s="5"/>
    </row>
    <row r="1921" spans="2:13" x14ac:dyDescent="0.25">
      <c r="B1921" s="5"/>
      <c r="C1921" s="5"/>
      <c r="D1921" s="5"/>
      <c r="E1921" s="5"/>
      <c r="F1921" s="5"/>
      <c r="G1921" s="5"/>
      <c r="H1921" s="58"/>
      <c r="I1921" s="60"/>
      <c r="J1921" s="5"/>
      <c r="L1921" s="5"/>
      <c r="M1921" s="5"/>
    </row>
    <row r="1922" spans="2:13" x14ac:dyDescent="0.25">
      <c r="B1922" s="5"/>
      <c r="C1922" s="5"/>
      <c r="D1922" s="5"/>
      <c r="E1922" s="5"/>
      <c r="F1922" s="5"/>
      <c r="G1922" s="5"/>
      <c r="H1922" s="58"/>
      <c r="I1922" s="60"/>
      <c r="J1922" s="5"/>
      <c r="L1922" s="5"/>
      <c r="M1922" s="5"/>
    </row>
    <row r="1923" spans="2:13" x14ac:dyDescent="0.25">
      <c r="B1923" s="5"/>
      <c r="C1923" s="5"/>
      <c r="D1923" s="5"/>
      <c r="E1923" s="5"/>
      <c r="F1923" s="5"/>
      <c r="G1923" s="5"/>
      <c r="H1923" s="58"/>
      <c r="I1923" s="60"/>
      <c r="J1923" s="5"/>
      <c r="L1923" s="5"/>
      <c r="M1923" s="5"/>
    </row>
    <row r="1924" spans="2:13" x14ac:dyDescent="0.25">
      <c r="B1924" s="5"/>
      <c r="C1924" s="5"/>
      <c r="D1924" s="5"/>
      <c r="E1924" s="5"/>
      <c r="F1924" s="5"/>
      <c r="G1924" s="5"/>
      <c r="H1924" s="58"/>
      <c r="I1924" s="60"/>
      <c r="J1924" s="5"/>
      <c r="L1924" s="5"/>
      <c r="M1924" s="5"/>
    </row>
    <row r="1925" spans="2:13" x14ac:dyDescent="0.25">
      <c r="B1925" s="5"/>
      <c r="C1925" s="5"/>
      <c r="D1925" s="5"/>
      <c r="E1925" s="5"/>
      <c r="F1925" s="5"/>
      <c r="G1925" s="5"/>
      <c r="H1925" s="58"/>
      <c r="I1925" s="60"/>
      <c r="J1925" s="5"/>
      <c r="L1925" s="5"/>
      <c r="M1925" s="5"/>
    </row>
    <row r="1926" spans="2:13" x14ac:dyDescent="0.25">
      <c r="B1926" s="5"/>
      <c r="C1926" s="5"/>
      <c r="D1926" s="5"/>
      <c r="E1926" s="5"/>
      <c r="F1926" s="5"/>
      <c r="G1926" s="5"/>
      <c r="H1926" s="58"/>
      <c r="I1926" s="60"/>
      <c r="J1926" s="5"/>
      <c r="L1926" s="5"/>
      <c r="M1926" s="5"/>
    </row>
    <row r="1927" spans="2:13" x14ac:dyDescent="0.25">
      <c r="B1927" s="5"/>
      <c r="C1927" s="5"/>
      <c r="D1927" s="5"/>
      <c r="E1927" s="5"/>
      <c r="F1927" s="5"/>
      <c r="G1927" s="5"/>
      <c r="H1927" s="58"/>
      <c r="I1927" s="60"/>
      <c r="J1927" s="5"/>
      <c r="L1927" s="5"/>
      <c r="M1927" s="5"/>
    </row>
    <row r="1928" spans="2:13" x14ac:dyDescent="0.25">
      <c r="B1928" s="5"/>
      <c r="C1928" s="5"/>
      <c r="D1928" s="5"/>
      <c r="E1928" s="5"/>
      <c r="F1928" s="5"/>
      <c r="G1928" s="5"/>
      <c r="H1928" s="58"/>
      <c r="I1928" s="60"/>
      <c r="J1928" s="5"/>
      <c r="L1928" s="5"/>
      <c r="M1928" s="5"/>
    </row>
    <row r="1929" spans="2:13" x14ac:dyDescent="0.25">
      <c r="B1929" s="5"/>
      <c r="C1929" s="5"/>
      <c r="D1929" s="5"/>
      <c r="E1929" s="5"/>
      <c r="F1929" s="5"/>
      <c r="G1929" s="5"/>
      <c r="H1929" s="58"/>
      <c r="I1929" s="60"/>
      <c r="J1929" s="5"/>
      <c r="L1929" s="5"/>
      <c r="M1929" s="5"/>
    </row>
    <row r="1930" spans="2:13" x14ac:dyDescent="0.25">
      <c r="B1930" s="5"/>
      <c r="C1930" s="5"/>
      <c r="D1930" s="5"/>
      <c r="E1930" s="5"/>
      <c r="F1930" s="5"/>
      <c r="G1930" s="5"/>
      <c r="H1930" s="58"/>
      <c r="I1930" s="60"/>
      <c r="J1930" s="5"/>
      <c r="L1930" s="5"/>
      <c r="M1930" s="5"/>
    </row>
    <row r="1931" spans="2:13" x14ac:dyDescent="0.25">
      <c r="B1931" s="5"/>
      <c r="C1931" s="5"/>
      <c r="D1931" s="5"/>
      <c r="E1931" s="5"/>
      <c r="F1931" s="5"/>
      <c r="G1931" s="5"/>
      <c r="H1931" s="58"/>
      <c r="I1931" s="60"/>
      <c r="J1931" s="5"/>
      <c r="L1931" s="5"/>
      <c r="M1931" s="5"/>
    </row>
    <row r="1932" spans="2:13" x14ac:dyDescent="0.25">
      <c r="B1932" s="5"/>
      <c r="C1932" s="5"/>
      <c r="D1932" s="5"/>
      <c r="E1932" s="5"/>
      <c r="F1932" s="5"/>
      <c r="G1932" s="5"/>
      <c r="H1932" s="58"/>
      <c r="I1932" s="60"/>
      <c r="J1932" s="5"/>
      <c r="L1932" s="5"/>
      <c r="M1932" s="5"/>
    </row>
    <row r="1933" spans="2:13" x14ac:dyDescent="0.25">
      <c r="B1933" s="5"/>
      <c r="C1933" s="5"/>
      <c r="D1933" s="5"/>
      <c r="E1933" s="5"/>
      <c r="F1933" s="5"/>
      <c r="G1933" s="5"/>
      <c r="H1933" s="58"/>
      <c r="I1933" s="60"/>
      <c r="J1933" s="5"/>
      <c r="L1933" s="5"/>
      <c r="M1933" s="5"/>
    </row>
    <row r="1934" spans="2:13" x14ac:dyDescent="0.25">
      <c r="B1934" s="5"/>
      <c r="C1934" s="5"/>
      <c r="D1934" s="5"/>
      <c r="E1934" s="5"/>
      <c r="F1934" s="5"/>
      <c r="G1934" s="5"/>
      <c r="H1934" s="58"/>
      <c r="I1934" s="60"/>
      <c r="J1934" s="5"/>
      <c r="L1934" s="5"/>
      <c r="M1934" s="5"/>
    </row>
    <row r="1935" spans="2:13" x14ac:dyDescent="0.25">
      <c r="B1935" s="5"/>
      <c r="C1935" s="5"/>
      <c r="D1935" s="5"/>
      <c r="E1935" s="5"/>
      <c r="F1935" s="5"/>
      <c r="G1935" s="5"/>
      <c r="H1935" s="58"/>
      <c r="I1935" s="60"/>
      <c r="J1935" s="5"/>
      <c r="L1935" s="5"/>
      <c r="M1935" s="5"/>
    </row>
    <row r="1936" spans="2:13" x14ac:dyDescent="0.25">
      <c r="B1936" s="5"/>
      <c r="C1936" s="5"/>
      <c r="D1936" s="5"/>
      <c r="E1936" s="5"/>
      <c r="F1936" s="5"/>
      <c r="G1936" s="5"/>
      <c r="H1936" s="58"/>
      <c r="I1936" s="60"/>
      <c r="J1936" s="5"/>
      <c r="L1936" s="5"/>
      <c r="M1936" s="5"/>
    </row>
    <row r="1937" spans="2:13" x14ac:dyDescent="0.25">
      <c r="B1937" s="5"/>
      <c r="C1937" s="5"/>
      <c r="D1937" s="5"/>
      <c r="E1937" s="5"/>
      <c r="F1937" s="5"/>
      <c r="G1937" s="5"/>
      <c r="H1937" s="58"/>
      <c r="I1937" s="60"/>
      <c r="J1937" s="5"/>
      <c r="L1937" s="5"/>
      <c r="M1937" s="5"/>
    </row>
    <row r="1938" spans="2:13" x14ac:dyDescent="0.25">
      <c r="B1938" s="5"/>
      <c r="C1938" s="5"/>
      <c r="D1938" s="5"/>
      <c r="E1938" s="5"/>
      <c r="F1938" s="5"/>
      <c r="G1938" s="5"/>
      <c r="H1938" s="58"/>
      <c r="I1938" s="60"/>
      <c r="J1938" s="5"/>
      <c r="L1938" s="5"/>
      <c r="M1938" s="5"/>
    </row>
    <row r="1939" spans="2:13" x14ac:dyDescent="0.25">
      <c r="B1939" s="5"/>
      <c r="C1939" s="5"/>
      <c r="D1939" s="5"/>
      <c r="E1939" s="5"/>
      <c r="F1939" s="5"/>
      <c r="G1939" s="5"/>
      <c r="H1939" s="58"/>
      <c r="I1939" s="60"/>
      <c r="J1939" s="5"/>
      <c r="L1939" s="5"/>
      <c r="M1939" s="5"/>
    </row>
    <row r="1940" spans="2:13" x14ac:dyDescent="0.25">
      <c r="B1940" s="5"/>
      <c r="C1940" s="5"/>
      <c r="D1940" s="5"/>
      <c r="E1940" s="5"/>
      <c r="F1940" s="5"/>
      <c r="G1940" s="5"/>
      <c r="H1940" s="58"/>
      <c r="I1940" s="60"/>
      <c r="J1940" s="5"/>
      <c r="L1940" s="5"/>
      <c r="M1940" s="5"/>
    </row>
    <row r="1941" spans="2:13" x14ac:dyDescent="0.25">
      <c r="B1941" s="5"/>
      <c r="C1941" s="5"/>
      <c r="D1941" s="5"/>
      <c r="E1941" s="5"/>
      <c r="F1941" s="5"/>
      <c r="G1941" s="5"/>
      <c r="H1941" s="58"/>
      <c r="I1941" s="60"/>
      <c r="J1941" s="5"/>
      <c r="L1941" s="5"/>
      <c r="M1941" s="5"/>
    </row>
    <row r="1942" spans="2:13" x14ac:dyDescent="0.25">
      <c r="B1942" s="5"/>
      <c r="C1942" s="5"/>
      <c r="D1942" s="5"/>
      <c r="E1942" s="5"/>
      <c r="F1942" s="5"/>
      <c r="G1942" s="5"/>
      <c r="H1942" s="58"/>
      <c r="I1942" s="60"/>
      <c r="J1942" s="5"/>
      <c r="L1942" s="5"/>
      <c r="M1942" s="5"/>
    </row>
    <row r="1943" spans="2:13" x14ac:dyDescent="0.25">
      <c r="B1943" s="5"/>
      <c r="C1943" s="5"/>
      <c r="D1943" s="5"/>
      <c r="E1943" s="5"/>
      <c r="F1943" s="5"/>
      <c r="G1943" s="5"/>
      <c r="H1943" s="58"/>
      <c r="I1943" s="60"/>
      <c r="J1943" s="5"/>
      <c r="L1943" s="5"/>
      <c r="M1943" s="5"/>
    </row>
    <row r="1944" spans="2:13" x14ac:dyDescent="0.25">
      <c r="B1944" s="5"/>
      <c r="C1944" s="5"/>
      <c r="D1944" s="5"/>
      <c r="E1944" s="5"/>
      <c r="F1944" s="5"/>
      <c r="G1944" s="5"/>
      <c r="H1944" s="58"/>
      <c r="I1944" s="60"/>
      <c r="J1944" s="5"/>
      <c r="L1944" s="5"/>
      <c r="M1944" s="5"/>
    </row>
    <row r="1945" spans="2:13" x14ac:dyDescent="0.25">
      <c r="B1945" s="5"/>
      <c r="C1945" s="5"/>
      <c r="D1945" s="5"/>
      <c r="E1945" s="5"/>
      <c r="F1945" s="5"/>
      <c r="G1945" s="5"/>
      <c r="H1945" s="58"/>
      <c r="I1945" s="60"/>
      <c r="J1945" s="5"/>
      <c r="L1945" s="5"/>
      <c r="M1945" s="5"/>
    </row>
    <row r="1946" spans="2:13" x14ac:dyDescent="0.25">
      <c r="B1946" s="5"/>
      <c r="C1946" s="5"/>
      <c r="D1946" s="5"/>
      <c r="E1946" s="5"/>
      <c r="F1946" s="5"/>
      <c r="G1946" s="5"/>
      <c r="H1946" s="58"/>
      <c r="I1946" s="60"/>
      <c r="J1946" s="5"/>
      <c r="L1946" s="5"/>
      <c r="M1946" s="5"/>
    </row>
    <row r="1947" spans="2:13" x14ac:dyDescent="0.25">
      <c r="B1947" s="5"/>
      <c r="C1947" s="5"/>
      <c r="D1947" s="5"/>
      <c r="E1947" s="5"/>
      <c r="F1947" s="5"/>
      <c r="G1947" s="5"/>
      <c r="H1947" s="58"/>
      <c r="I1947" s="60"/>
      <c r="J1947" s="5"/>
      <c r="L1947" s="5"/>
      <c r="M1947" s="5"/>
    </row>
    <row r="1948" spans="2:13" x14ac:dyDescent="0.25">
      <c r="B1948" s="5"/>
      <c r="C1948" s="5"/>
      <c r="D1948" s="5"/>
      <c r="E1948" s="5"/>
      <c r="F1948" s="5"/>
      <c r="G1948" s="5"/>
      <c r="H1948" s="58"/>
      <c r="I1948" s="60"/>
      <c r="J1948" s="5"/>
      <c r="L1948" s="5"/>
      <c r="M1948" s="5"/>
    </row>
    <row r="1949" spans="2:13" x14ac:dyDescent="0.25">
      <c r="B1949" s="5"/>
      <c r="C1949" s="5"/>
      <c r="D1949" s="5"/>
      <c r="E1949" s="5"/>
      <c r="F1949" s="5"/>
      <c r="G1949" s="5"/>
      <c r="H1949" s="58"/>
      <c r="I1949" s="60"/>
      <c r="J1949" s="5"/>
      <c r="L1949" s="5"/>
      <c r="M1949" s="5"/>
    </row>
    <row r="1950" spans="2:13" x14ac:dyDescent="0.25">
      <c r="B1950" s="5"/>
      <c r="C1950" s="5"/>
      <c r="D1950" s="5"/>
      <c r="E1950" s="5"/>
      <c r="F1950" s="5"/>
      <c r="G1950" s="5"/>
      <c r="H1950" s="58"/>
      <c r="I1950" s="60"/>
      <c r="J1950" s="5"/>
      <c r="L1950" s="5"/>
      <c r="M1950" s="5"/>
    </row>
    <row r="1951" spans="2:13" x14ac:dyDescent="0.25">
      <c r="B1951" s="5"/>
      <c r="C1951" s="5"/>
      <c r="D1951" s="5"/>
      <c r="E1951" s="5"/>
      <c r="F1951" s="5"/>
      <c r="G1951" s="5"/>
      <c r="H1951" s="58"/>
      <c r="I1951" s="60"/>
      <c r="J1951" s="5"/>
      <c r="L1951" s="5"/>
      <c r="M1951" s="5"/>
    </row>
    <row r="1952" spans="2:13" x14ac:dyDescent="0.25">
      <c r="B1952" s="5"/>
      <c r="C1952" s="5"/>
      <c r="D1952" s="5"/>
      <c r="E1952" s="5"/>
      <c r="F1952" s="5"/>
      <c r="G1952" s="5"/>
      <c r="H1952" s="58"/>
      <c r="I1952" s="60"/>
      <c r="J1952" s="5"/>
      <c r="L1952" s="5"/>
      <c r="M1952" s="5"/>
    </row>
    <row r="1953" spans="2:13" x14ac:dyDescent="0.25">
      <c r="B1953" s="5"/>
      <c r="C1953" s="5"/>
      <c r="D1953" s="5"/>
      <c r="E1953" s="5"/>
      <c r="F1953" s="5"/>
      <c r="G1953" s="5"/>
      <c r="H1953" s="58"/>
      <c r="I1953" s="60"/>
      <c r="J1953" s="5"/>
      <c r="L1953" s="5"/>
      <c r="M1953" s="5"/>
    </row>
    <row r="1954" spans="2:13" x14ac:dyDescent="0.25">
      <c r="B1954" s="5"/>
      <c r="C1954" s="5"/>
      <c r="D1954" s="5"/>
      <c r="E1954" s="5"/>
      <c r="F1954" s="5"/>
      <c r="G1954" s="5"/>
      <c r="H1954" s="58"/>
      <c r="I1954" s="60"/>
      <c r="J1954" s="5"/>
      <c r="L1954" s="5"/>
      <c r="M1954" s="5"/>
    </row>
    <row r="1955" spans="2:13" x14ac:dyDescent="0.25">
      <c r="B1955" s="5"/>
      <c r="C1955" s="5"/>
      <c r="D1955" s="5"/>
      <c r="E1955" s="5"/>
      <c r="F1955" s="5"/>
      <c r="G1955" s="5"/>
      <c r="H1955" s="58"/>
      <c r="I1955" s="60"/>
      <c r="J1955" s="5"/>
      <c r="L1955" s="5"/>
      <c r="M1955" s="5"/>
    </row>
    <row r="1956" spans="2:13" x14ac:dyDescent="0.25">
      <c r="B1956" s="5"/>
      <c r="C1956" s="5"/>
      <c r="D1956" s="5"/>
      <c r="E1956" s="5"/>
      <c r="F1956" s="5"/>
      <c r="G1956" s="5"/>
      <c r="H1956" s="58"/>
      <c r="I1956" s="60"/>
      <c r="J1956" s="5"/>
      <c r="L1956" s="5"/>
      <c r="M1956" s="5"/>
    </row>
    <row r="1957" spans="2:13" x14ac:dyDescent="0.25">
      <c r="B1957" s="5"/>
      <c r="C1957" s="5"/>
      <c r="D1957" s="5"/>
      <c r="E1957" s="5"/>
      <c r="F1957" s="5"/>
      <c r="G1957" s="5"/>
      <c r="H1957" s="58"/>
      <c r="I1957" s="60"/>
      <c r="J1957" s="5"/>
      <c r="L1957" s="5"/>
      <c r="M1957" s="5"/>
    </row>
    <row r="1958" spans="2:13" x14ac:dyDescent="0.25">
      <c r="B1958" s="5"/>
      <c r="C1958" s="5"/>
      <c r="D1958" s="5"/>
      <c r="E1958" s="5"/>
      <c r="F1958" s="5"/>
      <c r="G1958" s="5"/>
      <c r="H1958" s="58"/>
      <c r="I1958" s="60"/>
      <c r="J1958" s="5"/>
      <c r="L1958" s="5"/>
      <c r="M1958" s="5"/>
    </row>
    <row r="1959" spans="2:13" x14ac:dyDescent="0.25">
      <c r="B1959" s="5"/>
      <c r="C1959" s="5"/>
      <c r="D1959" s="5"/>
      <c r="E1959" s="5"/>
      <c r="F1959" s="5"/>
      <c r="G1959" s="5"/>
      <c r="H1959" s="58"/>
      <c r="I1959" s="60"/>
      <c r="J1959" s="5"/>
      <c r="L1959" s="5"/>
      <c r="M1959" s="5"/>
    </row>
    <row r="1960" spans="2:13" x14ac:dyDescent="0.25">
      <c r="B1960" s="5"/>
      <c r="C1960" s="5"/>
      <c r="D1960" s="5"/>
      <c r="E1960" s="5"/>
      <c r="F1960" s="5"/>
      <c r="G1960" s="5"/>
      <c r="H1960" s="58"/>
      <c r="I1960" s="60"/>
      <c r="J1960" s="5"/>
      <c r="L1960" s="5"/>
      <c r="M1960" s="5"/>
    </row>
    <row r="1961" spans="2:13" x14ac:dyDescent="0.25">
      <c r="B1961" s="5"/>
      <c r="C1961" s="5"/>
      <c r="D1961" s="5"/>
      <c r="E1961" s="5"/>
      <c r="F1961" s="5"/>
      <c r="G1961" s="5"/>
      <c r="H1961" s="58"/>
      <c r="I1961" s="60"/>
      <c r="J1961" s="5"/>
      <c r="L1961" s="5"/>
      <c r="M1961" s="5"/>
    </row>
    <row r="1962" spans="2:13" x14ac:dyDescent="0.25">
      <c r="B1962" s="5"/>
      <c r="C1962" s="5"/>
      <c r="D1962" s="5"/>
      <c r="E1962" s="5"/>
      <c r="F1962" s="5"/>
      <c r="G1962" s="5"/>
      <c r="H1962" s="58"/>
      <c r="I1962" s="60"/>
      <c r="J1962" s="5"/>
      <c r="L1962" s="5"/>
      <c r="M1962" s="5"/>
    </row>
    <row r="1963" spans="2:13" x14ac:dyDescent="0.25">
      <c r="B1963" s="5"/>
      <c r="C1963" s="5"/>
      <c r="D1963" s="5"/>
      <c r="E1963" s="5"/>
      <c r="F1963" s="5"/>
      <c r="G1963" s="5"/>
      <c r="H1963" s="58"/>
      <c r="I1963" s="60"/>
      <c r="J1963" s="5"/>
      <c r="L1963" s="5"/>
      <c r="M1963" s="5"/>
    </row>
    <row r="1964" spans="2:13" x14ac:dyDescent="0.25">
      <c r="B1964" s="5"/>
      <c r="C1964" s="5"/>
      <c r="D1964" s="5"/>
      <c r="E1964" s="5"/>
      <c r="F1964" s="5"/>
      <c r="G1964" s="5"/>
      <c r="H1964" s="58"/>
      <c r="I1964" s="60"/>
      <c r="J1964" s="5"/>
      <c r="L1964" s="5"/>
      <c r="M1964" s="5"/>
    </row>
    <row r="1965" spans="2:13" x14ac:dyDescent="0.25">
      <c r="B1965" s="5"/>
      <c r="C1965" s="5"/>
      <c r="D1965" s="5"/>
      <c r="E1965" s="5"/>
      <c r="F1965" s="5"/>
      <c r="G1965" s="5"/>
      <c r="H1965" s="58"/>
      <c r="I1965" s="60"/>
      <c r="J1965" s="5"/>
      <c r="L1965" s="5"/>
      <c r="M1965" s="5"/>
    </row>
    <row r="1966" spans="2:13" x14ac:dyDescent="0.25">
      <c r="B1966" s="5"/>
      <c r="C1966" s="5"/>
      <c r="D1966" s="5"/>
      <c r="E1966" s="5"/>
      <c r="F1966" s="5"/>
      <c r="G1966" s="5"/>
      <c r="H1966" s="58"/>
      <c r="I1966" s="60"/>
      <c r="J1966" s="5"/>
      <c r="L1966" s="5"/>
      <c r="M1966" s="5"/>
    </row>
    <row r="1967" spans="2:13" x14ac:dyDescent="0.25">
      <c r="B1967" s="5"/>
      <c r="C1967" s="5"/>
      <c r="D1967" s="5"/>
      <c r="E1967" s="5"/>
      <c r="F1967" s="5"/>
      <c r="G1967" s="5"/>
      <c r="H1967" s="58"/>
      <c r="I1967" s="60"/>
      <c r="J1967" s="5"/>
      <c r="L1967" s="5"/>
      <c r="M1967" s="5"/>
    </row>
    <row r="1968" spans="2:13" x14ac:dyDescent="0.25">
      <c r="B1968" s="5"/>
      <c r="C1968" s="5"/>
      <c r="D1968" s="5"/>
      <c r="E1968" s="5"/>
      <c r="F1968" s="5"/>
      <c r="G1968" s="5"/>
      <c r="H1968" s="58"/>
      <c r="I1968" s="60"/>
      <c r="J1968" s="5"/>
      <c r="L1968" s="5"/>
      <c r="M1968" s="5"/>
    </row>
    <row r="1969" spans="2:13" x14ac:dyDescent="0.25">
      <c r="B1969" s="5"/>
      <c r="C1969" s="5"/>
      <c r="D1969" s="5"/>
      <c r="E1969" s="5"/>
      <c r="F1969" s="5"/>
      <c r="G1969" s="5"/>
      <c r="H1969" s="58"/>
      <c r="I1969" s="60"/>
      <c r="J1969" s="5"/>
      <c r="L1969" s="5"/>
      <c r="M1969" s="5"/>
    </row>
    <row r="1970" spans="2:13" x14ac:dyDescent="0.25">
      <c r="B1970" s="5"/>
      <c r="C1970" s="5"/>
      <c r="D1970" s="5"/>
      <c r="E1970" s="5"/>
      <c r="F1970" s="5"/>
      <c r="G1970" s="5"/>
      <c r="H1970" s="58"/>
      <c r="I1970" s="60"/>
      <c r="J1970" s="5"/>
      <c r="L1970" s="5"/>
      <c r="M1970" s="5"/>
    </row>
    <row r="1971" spans="2:13" x14ac:dyDescent="0.25">
      <c r="B1971" s="5"/>
      <c r="C1971" s="5"/>
      <c r="D1971" s="5"/>
      <c r="E1971" s="5"/>
      <c r="F1971" s="5"/>
      <c r="G1971" s="5"/>
      <c r="H1971" s="58"/>
      <c r="I1971" s="60"/>
      <c r="J1971" s="5"/>
      <c r="L1971" s="5"/>
      <c r="M1971" s="5"/>
    </row>
    <row r="1972" spans="2:13" x14ac:dyDescent="0.25">
      <c r="B1972" s="5"/>
      <c r="C1972" s="5"/>
      <c r="D1972" s="5"/>
      <c r="E1972" s="5"/>
      <c r="F1972" s="5"/>
      <c r="G1972" s="5"/>
      <c r="H1972" s="58"/>
      <c r="I1972" s="60"/>
      <c r="J1972" s="5"/>
      <c r="L1972" s="5"/>
      <c r="M1972" s="5"/>
    </row>
    <row r="1973" spans="2:13" x14ac:dyDescent="0.25">
      <c r="B1973" s="5"/>
      <c r="C1973" s="5"/>
      <c r="D1973" s="5"/>
      <c r="E1973" s="5"/>
      <c r="F1973" s="5"/>
      <c r="G1973" s="5"/>
      <c r="H1973" s="58"/>
      <c r="I1973" s="60"/>
      <c r="J1973" s="5"/>
      <c r="L1973" s="5"/>
      <c r="M1973" s="5"/>
    </row>
    <row r="1974" spans="2:13" x14ac:dyDescent="0.25">
      <c r="B1974" s="5"/>
      <c r="C1974" s="5"/>
      <c r="D1974" s="5"/>
      <c r="E1974" s="5"/>
      <c r="F1974" s="5"/>
      <c r="G1974" s="5"/>
      <c r="H1974" s="58"/>
      <c r="I1974" s="60"/>
      <c r="J1974" s="5"/>
      <c r="L1974" s="5"/>
      <c r="M1974" s="5"/>
    </row>
    <row r="1975" spans="2:13" x14ac:dyDescent="0.25">
      <c r="B1975" s="5"/>
      <c r="C1975" s="5"/>
      <c r="D1975" s="5"/>
      <c r="E1975" s="5"/>
      <c r="F1975" s="5"/>
      <c r="G1975" s="5"/>
      <c r="H1975" s="58"/>
      <c r="I1975" s="60"/>
      <c r="J1975" s="5"/>
      <c r="L1975" s="5"/>
      <c r="M1975" s="5"/>
    </row>
    <row r="1976" spans="2:13" x14ac:dyDescent="0.25">
      <c r="B1976" s="5"/>
      <c r="C1976" s="5"/>
      <c r="D1976" s="5"/>
      <c r="E1976" s="5"/>
      <c r="F1976" s="5"/>
      <c r="G1976" s="5"/>
      <c r="H1976" s="58"/>
      <c r="I1976" s="60"/>
      <c r="J1976" s="5"/>
      <c r="L1976" s="5"/>
      <c r="M1976" s="5"/>
    </row>
    <row r="1977" spans="2:13" x14ac:dyDescent="0.25">
      <c r="B1977" s="5"/>
      <c r="C1977" s="5"/>
      <c r="D1977" s="5"/>
      <c r="E1977" s="5"/>
      <c r="F1977" s="5"/>
      <c r="G1977" s="5"/>
      <c r="H1977" s="58"/>
      <c r="I1977" s="60"/>
      <c r="J1977" s="5"/>
      <c r="L1977" s="5"/>
      <c r="M1977" s="5"/>
    </row>
    <row r="1978" spans="2:13" x14ac:dyDescent="0.25">
      <c r="B1978" s="5"/>
      <c r="C1978" s="5"/>
      <c r="D1978" s="5"/>
      <c r="E1978" s="5"/>
      <c r="F1978" s="5"/>
      <c r="G1978" s="5"/>
      <c r="H1978" s="58"/>
      <c r="I1978" s="60"/>
      <c r="J1978" s="5"/>
      <c r="L1978" s="5"/>
      <c r="M1978" s="5"/>
    </row>
    <row r="1979" spans="2:13" x14ac:dyDescent="0.25">
      <c r="B1979" s="5"/>
      <c r="C1979" s="5"/>
      <c r="D1979" s="5"/>
      <c r="E1979" s="5"/>
      <c r="F1979" s="5"/>
      <c r="G1979" s="5"/>
      <c r="H1979" s="58"/>
      <c r="I1979" s="60"/>
      <c r="J1979" s="5"/>
      <c r="L1979" s="5"/>
      <c r="M1979" s="5"/>
    </row>
    <row r="1980" spans="2:13" x14ac:dyDescent="0.25">
      <c r="B1980" s="5"/>
      <c r="C1980" s="5"/>
      <c r="D1980" s="5"/>
      <c r="E1980" s="5"/>
      <c r="F1980" s="5"/>
      <c r="G1980" s="5"/>
      <c r="H1980" s="58"/>
      <c r="I1980" s="60"/>
      <c r="J1980" s="5"/>
      <c r="L1980" s="5"/>
      <c r="M1980" s="5"/>
    </row>
    <row r="1981" spans="2:13" x14ac:dyDescent="0.25">
      <c r="B1981" s="5"/>
      <c r="C1981" s="5"/>
      <c r="D1981" s="5"/>
      <c r="E1981" s="5"/>
      <c r="F1981" s="5"/>
      <c r="G1981" s="5"/>
      <c r="H1981" s="58"/>
      <c r="I1981" s="60"/>
      <c r="J1981" s="5"/>
      <c r="L1981" s="5"/>
      <c r="M1981" s="5"/>
    </row>
    <row r="1982" spans="2:13" x14ac:dyDescent="0.25">
      <c r="B1982" s="5"/>
      <c r="C1982" s="5"/>
      <c r="D1982" s="5"/>
      <c r="E1982" s="5"/>
      <c r="F1982" s="5"/>
      <c r="G1982" s="5"/>
      <c r="H1982" s="58"/>
      <c r="I1982" s="60"/>
      <c r="J1982" s="5"/>
      <c r="L1982" s="5"/>
      <c r="M1982" s="5"/>
    </row>
    <row r="1983" spans="2:13" x14ac:dyDescent="0.25">
      <c r="B1983" s="5"/>
      <c r="C1983" s="5"/>
      <c r="D1983" s="5"/>
      <c r="E1983" s="5"/>
      <c r="F1983" s="5"/>
      <c r="G1983" s="5"/>
      <c r="H1983" s="58"/>
      <c r="I1983" s="60"/>
      <c r="J1983" s="5"/>
      <c r="L1983" s="5"/>
      <c r="M1983" s="5"/>
    </row>
    <row r="1984" spans="2:13" x14ac:dyDescent="0.25">
      <c r="B1984" s="5"/>
      <c r="C1984" s="5"/>
      <c r="D1984" s="5"/>
      <c r="E1984" s="5"/>
      <c r="F1984" s="5"/>
      <c r="G1984" s="5"/>
      <c r="H1984" s="58"/>
      <c r="I1984" s="60"/>
      <c r="J1984" s="5"/>
      <c r="L1984" s="5"/>
      <c r="M1984" s="5"/>
    </row>
    <row r="1985" spans="2:13" x14ac:dyDescent="0.25">
      <c r="B1985" s="5"/>
      <c r="C1985" s="5"/>
      <c r="D1985" s="5"/>
      <c r="E1985" s="5"/>
      <c r="F1985" s="5"/>
      <c r="G1985" s="5"/>
      <c r="H1985" s="58"/>
      <c r="I1985" s="60"/>
      <c r="J1985" s="5"/>
      <c r="L1985" s="5"/>
      <c r="M1985" s="5"/>
    </row>
    <row r="1986" spans="2:13" x14ac:dyDescent="0.25">
      <c r="B1986" s="5"/>
      <c r="C1986" s="5"/>
      <c r="D1986" s="5"/>
      <c r="E1986" s="5"/>
      <c r="F1986" s="5"/>
      <c r="G1986" s="5"/>
      <c r="H1986" s="58"/>
      <c r="I1986" s="60"/>
      <c r="J1986" s="5"/>
      <c r="L1986" s="5"/>
      <c r="M1986" s="5"/>
    </row>
    <row r="1987" spans="2:13" x14ac:dyDescent="0.25">
      <c r="B1987" s="5"/>
      <c r="C1987" s="5"/>
      <c r="D1987" s="5"/>
      <c r="E1987" s="5"/>
      <c r="F1987" s="5"/>
      <c r="G1987" s="5"/>
      <c r="H1987" s="58"/>
      <c r="I1987" s="60"/>
      <c r="J1987" s="5"/>
      <c r="L1987" s="5"/>
      <c r="M1987" s="5"/>
    </row>
    <row r="1988" spans="2:13" x14ac:dyDescent="0.25">
      <c r="B1988" s="5"/>
      <c r="C1988" s="5"/>
      <c r="D1988" s="5"/>
      <c r="E1988" s="5"/>
      <c r="F1988" s="5"/>
      <c r="G1988" s="5"/>
      <c r="H1988" s="58"/>
      <c r="I1988" s="60"/>
      <c r="J1988" s="5"/>
      <c r="L1988" s="5"/>
      <c r="M1988" s="5"/>
    </row>
    <row r="1989" spans="2:13" x14ac:dyDescent="0.25">
      <c r="B1989" s="5"/>
      <c r="C1989" s="5"/>
      <c r="D1989" s="5"/>
      <c r="E1989" s="5"/>
      <c r="F1989" s="5"/>
      <c r="G1989" s="5"/>
      <c r="H1989" s="58"/>
      <c r="I1989" s="60"/>
      <c r="J1989" s="5"/>
      <c r="L1989" s="5"/>
      <c r="M1989" s="5"/>
    </row>
    <row r="1990" spans="2:13" x14ac:dyDescent="0.25">
      <c r="B1990" s="5"/>
      <c r="C1990" s="5"/>
      <c r="D1990" s="5"/>
      <c r="E1990" s="5"/>
      <c r="F1990" s="5"/>
      <c r="G1990" s="5"/>
      <c r="H1990" s="58"/>
      <c r="I1990" s="60"/>
      <c r="J1990" s="5"/>
      <c r="L1990" s="5"/>
      <c r="M1990" s="5"/>
    </row>
    <row r="1991" spans="2:13" x14ac:dyDescent="0.25">
      <c r="B1991" s="5"/>
      <c r="C1991" s="5"/>
      <c r="D1991" s="5"/>
      <c r="E1991" s="5"/>
      <c r="F1991" s="5"/>
      <c r="G1991" s="5"/>
      <c r="H1991" s="58"/>
      <c r="I1991" s="60"/>
      <c r="J1991" s="5"/>
      <c r="L1991" s="5"/>
      <c r="M1991" s="5"/>
    </row>
    <row r="1992" spans="2:13" x14ac:dyDescent="0.25">
      <c r="B1992" s="5"/>
      <c r="C1992" s="5"/>
      <c r="D1992" s="5"/>
      <c r="E1992" s="5"/>
      <c r="F1992" s="5"/>
      <c r="G1992" s="5"/>
      <c r="H1992" s="58"/>
      <c r="I1992" s="60"/>
      <c r="J1992" s="5"/>
      <c r="L1992" s="5"/>
      <c r="M1992" s="5"/>
    </row>
    <row r="1993" spans="2:13" x14ac:dyDescent="0.25">
      <c r="B1993" s="5"/>
      <c r="C1993" s="5"/>
      <c r="D1993" s="5"/>
      <c r="E1993" s="5"/>
      <c r="F1993" s="5"/>
      <c r="G1993" s="5"/>
      <c r="H1993" s="58"/>
      <c r="I1993" s="60"/>
      <c r="J1993" s="5"/>
      <c r="L1993" s="5"/>
      <c r="M1993" s="5"/>
    </row>
    <row r="1994" spans="2:13" x14ac:dyDescent="0.25">
      <c r="B1994" s="5"/>
      <c r="C1994" s="5"/>
      <c r="D1994" s="5"/>
      <c r="E1994" s="5"/>
      <c r="F1994" s="5"/>
      <c r="G1994" s="5"/>
      <c r="H1994" s="58"/>
      <c r="I1994" s="60"/>
      <c r="J1994" s="5"/>
      <c r="L1994" s="5"/>
      <c r="M1994" s="5"/>
    </row>
    <row r="1995" spans="2:13" x14ac:dyDescent="0.25">
      <c r="B1995" s="5"/>
      <c r="C1995" s="5"/>
      <c r="D1995" s="5"/>
      <c r="E1995" s="5"/>
      <c r="F1995" s="5"/>
      <c r="G1995" s="5"/>
      <c r="H1995" s="58"/>
      <c r="I1995" s="60"/>
      <c r="J1995" s="5"/>
      <c r="L1995" s="5"/>
      <c r="M1995" s="5"/>
    </row>
    <row r="1996" spans="2:13" x14ac:dyDescent="0.25">
      <c r="B1996" s="5"/>
      <c r="C1996" s="5"/>
      <c r="D1996" s="5"/>
      <c r="E1996" s="5"/>
      <c r="F1996" s="5"/>
      <c r="G1996" s="5"/>
      <c r="H1996" s="58"/>
      <c r="I1996" s="60"/>
      <c r="J1996" s="5"/>
      <c r="L1996" s="5"/>
      <c r="M1996" s="5"/>
    </row>
    <row r="1997" spans="2:13" x14ac:dyDescent="0.25">
      <c r="B1997" s="5"/>
      <c r="C1997" s="5"/>
      <c r="D1997" s="5"/>
      <c r="E1997" s="5"/>
      <c r="F1997" s="5"/>
      <c r="G1997" s="5"/>
      <c r="H1997" s="58"/>
      <c r="I1997" s="60"/>
      <c r="J1997" s="5"/>
      <c r="L1997" s="5"/>
      <c r="M1997" s="5"/>
    </row>
    <row r="1998" spans="2:13" x14ac:dyDescent="0.25">
      <c r="B1998" s="5"/>
      <c r="C1998" s="5"/>
      <c r="D1998" s="5"/>
      <c r="E1998" s="5"/>
      <c r="F1998" s="5"/>
      <c r="G1998" s="5"/>
      <c r="H1998" s="58"/>
      <c r="I1998" s="60"/>
      <c r="J1998" s="5"/>
      <c r="L1998" s="5"/>
      <c r="M1998" s="5"/>
    </row>
    <row r="1999" spans="2:13" x14ac:dyDescent="0.25">
      <c r="B1999" s="5"/>
      <c r="C1999" s="5"/>
      <c r="D1999" s="5"/>
      <c r="E1999" s="5"/>
      <c r="F1999" s="5"/>
      <c r="G1999" s="5"/>
      <c r="H1999" s="58"/>
      <c r="I1999" s="60"/>
      <c r="J1999" s="5"/>
      <c r="L1999" s="5"/>
      <c r="M1999" s="5"/>
    </row>
    <row r="2000" spans="2:13" x14ac:dyDescent="0.25">
      <c r="B2000" s="5"/>
      <c r="C2000" s="5"/>
      <c r="D2000" s="5"/>
      <c r="E2000" s="5"/>
      <c r="F2000" s="5"/>
      <c r="G2000" s="5"/>
      <c r="H2000" s="58"/>
      <c r="I2000" s="60"/>
      <c r="J2000" s="5"/>
      <c r="L2000" s="5"/>
      <c r="M2000" s="5"/>
    </row>
    <row r="2001" spans="2:13" x14ac:dyDescent="0.25">
      <c r="B2001" s="5"/>
      <c r="C2001" s="5"/>
      <c r="D2001" s="5"/>
      <c r="E2001" s="5"/>
      <c r="F2001" s="5"/>
      <c r="G2001" s="5"/>
      <c r="H2001" s="58"/>
      <c r="I2001" s="60"/>
      <c r="J2001" s="5"/>
      <c r="L2001" s="5"/>
      <c r="M2001" s="5"/>
    </row>
    <row r="2002" spans="2:13" x14ac:dyDescent="0.25">
      <c r="B2002" s="5"/>
      <c r="C2002" s="5"/>
      <c r="D2002" s="5"/>
      <c r="E2002" s="5"/>
      <c r="F2002" s="5"/>
      <c r="G2002" s="5"/>
      <c r="H2002" s="58"/>
      <c r="I2002" s="60"/>
      <c r="J2002" s="5"/>
      <c r="L2002" s="5"/>
      <c r="M2002" s="5"/>
    </row>
    <row r="2003" spans="2:13" x14ac:dyDescent="0.25">
      <c r="B2003" s="5"/>
      <c r="C2003" s="5"/>
      <c r="D2003" s="5"/>
      <c r="E2003" s="5"/>
      <c r="F2003" s="5"/>
      <c r="G2003" s="5"/>
      <c r="H2003" s="58"/>
      <c r="I2003" s="60"/>
      <c r="J2003" s="5"/>
      <c r="L2003" s="5"/>
      <c r="M2003" s="5"/>
    </row>
    <row r="2004" spans="2:13" x14ac:dyDescent="0.25">
      <c r="B2004" s="5"/>
      <c r="C2004" s="5"/>
      <c r="D2004" s="5"/>
      <c r="E2004" s="5"/>
      <c r="F2004" s="5"/>
      <c r="G2004" s="5"/>
      <c r="H2004" s="58"/>
      <c r="I2004" s="60"/>
      <c r="J2004" s="5"/>
      <c r="L2004" s="5"/>
      <c r="M2004" s="5"/>
    </row>
    <row r="2005" spans="2:13" x14ac:dyDescent="0.25">
      <c r="B2005" s="5"/>
      <c r="C2005" s="5"/>
      <c r="D2005" s="5"/>
      <c r="E2005" s="5"/>
      <c r="F2005" s="5"/>
      <c r="G2005" s="5"/>
      <c r="H2005" s="58"/>
      <c r="I2005" s="60"/>
      <c r="J2005" s="5"/>
      <c r="L2005" s="5"/>
      <c r="M2005" s="5"/>
    </row>
    <row r="2006" spans="2:13" x14ac:dyDescent="0.25">
      <c r="B2006" s="5"/>
      <c r="C2006" s="5"/>
      <c r="D2006" s="5"/>
      <c r="E2006" s="5"/>
      <c r="F2006" s="5"/>
      <c r="G2006" s="5"/>
      <c r="H2006" s="58"/>
      <c r="I2006" s="60"/>
      <c r="J2006" s="5"/>
      <c r="L2006" s="5"/>
      <c r="M2006" s="5"/>
    </row>
    <row r="2007" spans="2:13" x14ac:dyDescent="0.25">
      <c r="B2007" s="5"/>
      <c r="C2007" s="5"/>
      <c r="D2007" s="5"/>
      <c r="E2007" s="5"/>
      <c r="F2007" s="5"/>
      <c r="G2007" s="5"/>
      <c r="H2007" s="58"/>
      <c r="I2007" s="60"/>
      <c r="J2007" s="5"/>
      <c r="L2007" s="5"/>
      <c r="M2007" s="5"/>
    </row>
    <row r="2008" spans="2:13" x14ac:dyDescent="0.25">
      <c r="B2008" s="5"/>
      <c r="C2008" s="5"/>
      <c r="D2008" s="5"/>
      <c r="E2008" s="5"/>
      <c r="F2008" s="5"/>
      <c r="G2008" s="5"/>
      <c r="H2008" s="58"/>
      <c r="I2008" s="60"/>
      <c r="J2008" s="5"/>
      <c r="L2008" s="5"/>
      <c r="M2008" s="5"/>
    </row>
    <row r="2009" spans="2:13" x14ac:dyDescent="0.25">
      <c r="B2009" s="5"/>
      <c r="C2009" s="5"/>
      <c r="D2009" s="5"/>
      <c r="E2009" s="5"/>
      <c r="F2009" s="5"/>
      <c r="G2009" s="5"/>
      <c r="H2009" s="58"/>
      <c r="I2009" s="60"/>
      <c r="J2009" s="5"/>
      <c r="L2009" s="5"/>
      <c r="M2009" s="5"/>
    </row>
    <row r="2010" spans="2:13" x14ac:dyDescent="0.25">
      <c r="B2010" s="5"/>
      <c r="C2010" s="5"/>
      <c r="D2010" s="5"/>
      <c r="E2010" s="5"/>
      <c r="F2010" s="5"/>
      <c r="G2010" s="5"/>
      <c r="H2010" s="58"/>
      <c r="I2010" s="60"/>
      <c r="J2010" s="5"/>
      <c r="L2010" s="5"/>
      <c r="M2010" s="5"/>
    </row>
    <row r="2011" spans="2:13" x14ac:dyDescent="0.25">
      <c r="B2011" s="5"/>
      <c r="C2011" s="5"/>
      <c r="D2011" s="5"/>
      <c r="E2011" s="5"/>
      <c r="F2011" s="5"/>
      <c r="G2011" s="5"/>
      <c r="H2011" s="58"/>
      <c r="I2011" s="60"/>
      <c r="J2011" s="5"/>
      <c r="L2011" s="5"/>
      <c r="M2011" s="5"/>
    </row>
    <row r="2012" spans="2:13" x14ac:dyDescent="0.25">
      <c r="B2012" s="5"/>
      <c r="C2012" s="5"/>
      <c r="D2012" s="5"/>
      <c r="E2012" s="5"/>
      <c r="F2012" s="5"/>
      <c r="G2012" s="5"/>
      <c r="H2012" s="58"/>
      <c r="I2012" s="60"/>
      <c r="J2012" s="5"/>
      <c r="L2012" s="5"/>
      <c r="M2012" s="5"/>
    </row>
    <row r="2013" spans="2:13" x14ac:dyDescent="0.25">
      <c r="B2013" s="5"/>
      <c r="C2013" s="5"/>
      <c r="D2013" s="5"/>
      <c r="E2013" s="5"/>
      <c r="F2013" s="5"/>
      <c r="G2013" s="5"/>
      <c r="H2013" s="58"/>
      <c r="I2013" s="60"/>
      <c r="J2013" s="5"/>
      <c r="L2013" s="5"/>
      <c r="M2013" s="5"/>
    </row>
    <row r="2014" spans="2:13" x14ac:dyDescent="0.25">
      <c r="B2014" s="5"/>
      <c r="C2014" s="5"/>
      <c r="D2014" s="5"/>
      <c r="E2014" s="5"/>
      <c r="F2014" s="5"/>
      <c r="G2014" s="5"/>
      <c r="H2014" s="58"/>
      <c r="I2014" s="60"/>
      <c r="J2014" s="5"/>
      <c r="L2014" s="5"/>
      <c r="M2014" s="5"/>
    </row>
    <row r="2015" spans="2:13" x14ac:dyDescent="0.25">
      <c r="B2015" s="5"/>
      <c r="C2015" s="5"/>
      <c r="D2015" s="5"/>
      <c r="E2015" s="5"/>
      <c r="F2015" s="5"/>
      <c r="G2015" s="5"/>
      <c r="H2015" s="58"/>
      <c r="I2015" s="60"/>
      <c r="J2015" s="5"/>
      <c r="L2015" s="5"/>
      <c r="M2015" s="5"/>
    </row>
    <row r="2016" spans="2:13" x14ac:dyDescent="0.25">
      <c r="B2016" s="5"/>
      <c r="C2016" s="5"/>
      <c r="D2016" s="5"/>
      <c r="E2016" s="5"/>
      <c r="F2016" s="5"/>
      <c r="G2016" s="5"/>
      <c r="H2016" s="58"/>
      <c r="I2016" s="60"/>
      <c r="J2016" s="5"/>
      <c r="L2016" s="5"/>
      <c r="M2016" s="5"/>
    </row>
    <row r="2017" spans="2:13" x14ac:dyDescent="0.25">
      <c r="B2017" s="5"/>
      <c r="C2017" s="5"/>
      <c r="D2017" s="5"/>
      <c r="E2017" s="5"/>
      <c r="F2017" s="5"/>
      <c r="G2017" s="5"/>
      <c r="H2017" s="58"/>
      <c r="I2017" s="60"/>
      <c r="J2017" s="5"/>
      <c r="L2017" s="5"/>
      <c r="M2017" s="5"/>
    </row>
    <row r="2018" spans="2:13" x14ac:dyDescent="0.25">
      <c r="B2018" s="5"/>
      <c r="C2018" s="5"/>
      <c r="D2018" s="5"/>
      <c r="E2018" s="5"/>
      <c r="F2018" s="5"/>
      <c r="G2018" s="5"/>
      <c r="H2018" s="58"/>
      <c r="I2018" s="60"/>
      <c r="J2018" s="5"/>
      <c r="L2018" s="5"/>
      <c r="M2018" s="5"/>
    </row>
    <row r="2019" spans="2:13" x14ac:dyDescent="0.25">
      <c r="B2019" s="5"/>
      <c r="C2019" s="5"/>
      <c r="D2019" s="5"/>
      <c r="E2019" s="5"/>
      <c r="F2019" s="5"/>
      <c r="G2019" s="5"/>
      <c r="H2019" s="58"/>
      <c r="I2019" s="60"/>
      <c r="J2019" s="5"/>
      <c r="L2019" s="5"/>
      <c r="M2019" s="5"/>
    </row>
    <row r="2020" spans="2:13" x14ac:dyDescent="0.25">
      <c r="B2020" s="5"/>
      <c r="C2020" s="5"/>
      <c r="D2020" s="5"/>
      <c r="E2020" s="5"/>
      <c r="F2020" s="5"/>
      <c r="G2020" s="5"/>
      <c r="H2020" s="58"/>
      <c r="I2020" s="60"/>
      <c r="J2020" s="5"/>
      <c r="L2020" s="5"/>
      <c r="M2020" s="5"/>
    </row>
    <row r="2021" spans="2:13" x14ac:dyDescent="0.25">
      <c r="B2021" s="5"/>
      <c r="C2021" s="5"/>
      <c r="D2021" s="5"/>
      <c r="E2021" s="5"/>
      <c r="F2021" s="5"/>
      <c r="G2021" s="5"/>
      <c r="H2021" s="58"/>
      <c r="I2021" s="60"/>
      <c r="J2021" s="5"/>
      <c r="L2021" s="5"/>
      <c r="M2021" s="5"/>
    </row>
    <row r="2022" spans="2:13" x14ac:dyDescent="0.25">
      <c r="B2022" s="5"/>
      <c r="C2022" s="5"/>
      <c r="D2022" s="5"/>
      <c r="E2022" s="5"/>
      <c r="F2022" s="5"/>
      <c r="G2022" s="5"/>
      <c r="H2022" s="58"/>
      <c r="I2022" s="60"/>
      <c r="J2022" s="5"/>
      <c r="L2022" s="5"/>
      <c r="M2022" s="5"/>
    </row>
    <row r="2023" spans="2:13" x14ac:dyDescent="0.25">
      <c r="B2023" s="5"/>
      <c r="C2023" s="5"/>
      <c r="D2023" s="5"/>
      <c r="E2023" s="5"/>
      <c r="F2023" s="5"/>
      <c r="G2023" s="5"/>
      <c r="H2023" s="58"/>
      <c r="I2023" s="60"/>
      <c r="J2023" s="5"/>
      <c r="L2023" s="5"/>
      <c r="M2023" s="5"/>
    </row>
    <row r="2024" spans="2:13" x14ac:dyDescent="0.25">
      <c r="B2024" s="5"/>
      <c r="C2024" s="5"/>
      <c r="D2024" s="5"/>
      <c r="E2024" s="5"/>
      <c r="F2024" s="5"/>
      <c r="G2024" s="5"/>
      <c r="H2024" s="58"/>
      <c r="I2024" s="60"/>
      <c r="J2024" s="5"/>
      <c r="L2024" s="5"/>
      <c r="M2024" s="5"/>
    </row>
    <row r="2025" spans="2:13" x14ac:dyDescent="0.25">
      <c r="B2025" s="5"/>
      <c r="C2025" s="5"/>
      <c r="D2025" s="5"/>
      <c r="E2025" s="5"/>
      <c r="F2025" s="5"/>
      <c r="G2025" s="5"/>
      <c r="H2025" s="58"/>
      <c r="I2025" s="60"/>
      <c r="J2025" s="5"/>
      <c r="L2025" s="5"/>
      <c r="M2025" s="5"/>
    </row>
    <row r="2026" spans="2:13" x14ac:dyDescent="0.25">
      <c r="B2026" s="5"/>
      <c r="C2026" s="5"/>
      <c r="D2026" s="5"/>
      <c r="E2026" s="5"/>
      <c r="F2026" s="5"/>
      <c r="G2026" s="5"/>
      <c r="H2026" s="58"/>
      <c r="I2026" s="60"/>
      <c r="J2026" s="5"/>
      <c r="L2026" s="5"/>
      <c r="M2026" s="5"/>
    </row>
    <row r="2027" spans="2:13" x14ac:dyDescent="0.25">
      <c r="B2027" s="5"/>
      <c r="C2027" s="5"/>
      <c r="D2027" s="5"/>
      <c r="E2027" s="5"/>
      <c r="F2027" s="5"/>
      <c r="G2027" s="5"/>
      <c r="H2027" s="58"/>
      <c r="I2027" s="60"/>
      <c r="J2027" s="5"/>
      <c r="L2027" s="5"/>
      <c r="M2027" s="5"/>
    </row>
    <row r="2028" spans="2:13" x14ac:dyDescent="0.25">
      <c r="B2028" s="5"/>
      <c r="C2028" s="5"/>
      <c r="D2028" s="5"/>
      <c r="E2028" s="5"/>
      <c r="F2028" s="5"/>
      <c r="G2028" s="5"/>
      <c r="H2028" s="58"/>
      <c r="I2028" s="60"/>
      <c r="J2028" s="5"/>
      <c r="L2028" s="5"/>
      <c r="M2028" s="5"/>
    </row>
    <row r="2029" spans="2:13" x14ac:dyDescent="0.25">
      <c r="B2029" s="5"/>
      <c r="C2029" s="5"/>
      <c r="D2029" s="5"/>
      <c r="E2029" s="5"/>
      <c r="F2029" s="5"/>
      <c r="G2029" s="5"/>
      <c r="H2029" s="58"/>
      <c r="I2029" s="60"/>
      <c r="J2029" s="5"/>
      <c r="L2029" s="5"/>
      <c r="M2029" s="5"/>
    </row>
    <row r="2030" spans="2:13" x14ac:dyDescent="0.25">
      <c r="B2030" s="5"/>
      <c r="C2030" s="5"/>
      <c r="D2030" s="5"/>
      <c r="E2030" s="5"/>
      <c r="F2030" s="5"/>
      <c r="G2030" s="5"/>
      <c r="H2030" s="58"/>
      <c r="I2030" s="60"/>
      <c r="J2030" s="5"/>
      <c r="L2030" s="5"/>
      <c r="M2030" s="5"/>
    </row>
    <row r="2031" spans="2:13" x14ac:dyDescent="0.25">
      <c r="B2031" s="5"/>
      <c r="C2031" s="5"/>
      <c r="D2031" s="5"/>
      <c r="E2031" s="5"/>
      <c r="F2031" s="5"/>
      <c r="G2031" s="5"/>
      <c r="H2031" s="58"/>
      <c r="I2031" s="60"/>
      <c r="J2031" s="5"/>
      <c r="L2031" s="5"/>
      <c r="M2031" s="5"/>
    </row>
    <row r="2032" spans="2:13" x14ac:dyDescent="0.25">
      <c r="B2032" s="5"/>
      <c r="C2032" s="5"/>
      <c r="D2032" s="5"/>
      <c r="E2032" s="5"/>
      <c r="F2032" s="5"/>
      <c r="G2032" s="5"/>
      <c r="H2032" s="58"/>
      <c r="I2032" s="60"/>
      <c r="J2032" s="5"/>
      <c r="L2032" s="5"/>
      <c r="M2032" s="5"/>
    </row>
    <row r="2033" spans="2:13" x14ac:dyDescent="0.25">
      <c r="B2033" s="5"/>
      <c r="C2033" s="5"/>
      <c r="D2033" s="5"/>
      <c r="E2033" s="5"/>
      <c r="F2033" s="5"/>
      <c r="G2033" s="5"/>
      <c r="H2033" s="58"/>
      <c r="I2033" s="60"/>
      <c r="J2033" s="5"/>
      <c r="L2033" s="5"/>
      <c r="M2033" s="5"/>
    </row>
    <row r="2034" spans="2:13" x14ac:dyDescent="0.25">
      <c r="B2034" s="5"/>
      <c r="C2034" s="5"/>
      <c r="D2034" s="5"/>
      <c r="E2034" s="5"/>
      <c r="F2034" s="5"/>
      <c r="G2034" s="5"/>
      <c r="H2034" s="58"/>
      <c r="I2034" s="60"/>
      <c r="J2034" s="5"/>
      <c r="L2034" s="5"/>
      <c r="M2034" s="5"/>
    </row>
    <row r="2035" spans="2:13" x14ac:dyDescent="0.25">
      <c r="B2035" s="5"/>
      <c r="C2035" s="5"/>
      <c r="D2035" s="5"/>
      <c r="E2035" s="5"/>
      <c r="F2035" s="5"/>
      <c r="G2035" s="5"/>
      <c r="H2035" s="58"/>
      <c r="I2035" s="60"/>
      <c r="J2035" s="5"/>
      <c r="L2035" s="5"/>
      <c r="M2035" s="5"/>
    </row>
    <row r="2036" spans="2:13" x14ac:dyDescent="0.25">
      <c r="B2036" s="5"/>
      <c r="C2036" s="5"/>
      <c r="D2036" s="5"/>
      <c r="E2036" s="5"/>
      <c r="F2036" s="5"/>
      <c r="G2036" s="5"/>
      <c r="H2036" s="58"/>
      <c r="I2036" s="60"/>
      <c r="J2036" s="5"/>
      <c r="L2036" s="5"/>
      <c r="M2036" s="5"/>
    </row>
    <row r="2037" spans="2:13" x14ac:dyDescent="0.25">
      <c r="B2037" s="5"/>
      <c r="C2037" s="5"/>
      <c r="D2037" s="5"/>
      <c r="E2037" s="5"/>
      <c r="F2037" s="5"/>
      <c r="G2037" s="5"/>
      <c r="H2037" s="58"/>
      <c r="I2037" s="60"/>
      <c r="J2037" s="5"/>
      <c r="L2037" s="5"/>
      <c r="M2037" s="5"/>
    </row>
    <row r="2038" spans="2:13" x14ac:dyDescent="0.25">
      <c r="B2038" s="5"/>
      <c r="C2038" s="5"/>
      <c r="D2038" s="5"/>
      <c r="E2038" s="5"/>
      <c r="F2038" s="5"/>
      <c r="G2038" s="5"/>
      <c r="H2038" s="58"/>
      <c r="I2038" s="60"/>
      <c r="J2038" s="5"/>
      <c r="L2038" s="5"/>
      <c r="M2038" s="5"/>
    </row>
    <row r="2039" spans="2:13" x14ac:dyDescent="0.25">
      <c r="B2039" s="5"/>
      <c r="C2039" s="5"/>
      <c r="D2039" s="5"/>
      <c r="E2039" s="5"/>
      <c r="F2039" s="5"/>
      <c r="G2039" s="5"/>
      <c r="H2039" s="58"/>
      <c r="I2039" s="60"/>
      <c r="J2039" s="5"/>
      <c r="L2039" s="5"/>
      <c r="M2039" s="5"/>
    </row>
    <row r="2040" spans="2:13" x14ac:dyDescent="0.25">
      <c r="B2040" s="5"/>
      <c r="C2040" s="5"/>
      <c r="D2040" s="5"/>
      <c r="E2040" s="5"/>
      <c r="F2040" s="5"/>
      <c r="G2040" s="5"/>
      <c r="H2040" s="58"/>
      <c r="I2040" s="60"/>
      <c r="J2040" s="5"/>
      <c r="L2040" s="5"/>
      <c r="M2040" s="5"/>
    </row>
    <row r="2041" spans="2:13" x14ac:dyDescent="0.25">
      <c r="B2041" s="5"/>
      <c r="C2041" s="5"/>
      <c r="D2041" s="5"/>
      <c r="E2041" s="5"/>
      <c r="F2041" s="5"/>
      <c r="G2041" s="5"/>
      <c r="H2041" s="58"/>
      <c r="I2041" s="60"/>
      <c r="J2041" s="5"/>
      <c r="L2041" s="5"/>
      <c r="M2041" s="5"/>
    </row>
    <row r="2042" spans="2:13" x14ac:dyDescent="0.25">
      <c r="B2042" s="5"/>
      <c r="C2042" s="5"/>
      <c r="D2042" s="5"/>
      <c r="E2042" s="5"/>
      <c r="F2042" s="5"/>
      <c r="G2042" s="5"/>
      <c r="H2042" s="58"/>
      <c r="I2042" s="60"/>
      <c r="J2042" s="5"/>
      <c r="L2042" s="5"/>
      <c r="M2042" s="5"/>
    </row>
    <row r="2043" spans="2:13" x14ac:dyDescent="0.25">
      <c r="B2043" s="5"/>
      <c r="C2043" s="5"/>
      <c r="D2043" s="5"/>
      <c r="E2043" s="5"/>
      <c r="F2043" s="5"/>
      <c r="G2043" s="5"/>
      <c r="H2043" s="58"/>
      <c r="I2043" s="60"/>
      <c r="J2043" s="5"/>
      <c r="L2043" s="5"/>
      <c r="M2043" s="5"/>
    </row>
    <row r="2044" spans="2:13" x14ac:dyDescent="0.25">
      <c r="B2044" s="5"/>
      <c r="C2044" s="5"/>
      <c r="D2044" s="5"/>
      <c r="E2044" s="5"/>
      <c r="F2044" s="5"/>
      <c r="G2044" s="5"/>
      <c r="H2044" s="58"/>
      <c r="I2044" s="60"/>
      <c r="J2044" s="5"/>
      <c r="L2044" s="5"/>
      <c r="M2044" s="5"/>
    </row>
    <row r="2045" spans="2:13" x14ac:dyDescent="0.25">
      <c r="B2045" s="5"/>
      <c r="C2045" s="5"/>
      <c r="D2045" s="5"/>
      <c r="E2045" s="5"/>
      <c r="F2045" s="5"/>
      <c r="G2045" s="5"/>
      <c r="H2045" s="58"/>
      <c r="I2045" s="60"/>
      <c r="J2045" s="5"/>
      <c r="L2045" s="5"/>
      <c r="M2045" s="5"/>
    </row>
    <row r="2046" spans="2:13" x14ac:dyDescent="0.25">
      <c r="B2046" s="5"/>
      <c r="C2046" s="5"/>
      <c r="D2046" s="5"/>
      <c r="E2046" s="5"/>
      <c r="F2046" s="5"/>
      <c r="G2046" s="5"/>
      <c r="H2046" s="58"/>
      <c r="I2046" s="60"/>
      <c r="J2046" s="5"/>
      <c r="L2046" s="5"/>
      <c r="M2046" s="5"/>
    </row>
    <row r="2047" spans="2:13" x14ac:dyDescent="0.25">
      <c r="B2047" s="5"/>
      <c r="C2047" s="5"/>
      <c r="D2047" s="5"/>
      <c r="E2047" s="5"/>
      <c r="F2047" s="5"/>
      <c r="G2047" s="5"/>
      <c r="H2047" s="58"/>
      <c r="I2047" s="60"/>
      <c r="J2047" s="5"/>
      <c r="L2047" s="5"/>
      <c r="M2047" s="5"/>
    </row>
    <row r="2048" spans="2:13" x14ac:dyDescent="0.25">
      <c r="B2048" s="5"/>
      <c r="C2048" s="5"/>
      <c r="D2048" s="5"/>
      <c r="E2048" s="5"/>
      <c r="F2048" s="5"/>
      <c r="G2048" s="5"/>
      <c r="H2048" s="58"/>
      <c r="I2048" s="60"/>
      <c r="J2048" s="5"/>
      <c r="L2048" s="5"/>
      <c r="M2048" s="5"/>
    </row>
    <row r="2049" spans="2:13" x14ac:dyDescent="0.25">
      <c r="B2049" s="5"/>
      <c r="C2049" s="5"/>
      <c r="D2049" s="5"/>
      <c r="E2049" s="5"/>
      <c r="F2049" s="5"/>
      <c r="G2049" s="5"/>
      <c r="H2049" s="58"/>
      <c r="I2049" s="60"/>
      <c r="J2049" s="5"/>
      <c r="L2049" s="5"/>
      <c r="M2049" s="5"/>
    </row>
    <row r="2050" spans="2:13" x14ac:dyDescent="0.25">
      <c r="B2050" s="5"/>
      <c r="C2050" s="5"/>
      <c r="D2050" s="5"/>
      <c r="E2050" s="5"/>
      <c r="F2050" s="5"/>
      <c r="G2050" s="5"/>
      <c r="H2050" s="58"/>
      <c r="I2050" s="60"/>
      <c r="J2050" s="5"/>
      <c r="L2050" s="5"/>
      <c r="M2050" s="5"/>
    </row>
    <row r="2051" spans="2:13" x14ac:dyDescent="0.25">
      <c r="B2051" s="5"/>
      <c r="C2051" s="5"/>
      <c r="D2051" s="5"/>
      <c r="E2051" s="5"/>
      <c r="F2051" s="5"/>
      <c r="G2051" s="5"/>
      <c r="H2051" s="58"/>
      <c r="I2051" s="60"/>
      <c r="J2051" s="5"/>
      <c r="L2051" s="5"/>
      <c r="M2051" s="5"/>
    </row>
    <row r="2052" spans="2:13" x14ac:dyDescent="0.25">
      <c r="B2052" s="5"/>
      <c r="C2052" s="5"/>
      <c r="D2052" s="5"/>
      <c r="E2052" s="5"/>
      <c r="F2052" s="5"/>
      <c r="G2052" s="5"/>
      <c r="H2052" s="58"/>
      <c r="I2052" s="60"/>
      <c r="J2052" s="5"/>
      <c r="L2052" s="5"/>
      <c r="M2052" s="5"/>
    </row>
    <row r="2053" spans="2:13" x14ac:dyDescent="0.25">
      <c r="B2053" s="5"/>
      <c r="C2053" s="5"/>
      <c r="D2053" s="5"/>
      <c r="E2053" s="5"/>
      <c r="F2053" s="5"/>
      <c r="G2053" s="5"/>
      <c r="H2053" s="58"/>
      <c r="I2053" s="60"/>
      <c r="J2053" s="5"/>
      <c r="L2053" s="5"/>
      <c r="M2053" s="5"/>
    </row>
    <row r="2054" spans="2:13" x14ac:dyDescent="0.25">
      <c r="B2054" s="5"/>
      <c r="C2054" s="5"/>
      <c r="D2054" s="5"/>
      <c r="E2054" s="5"/>
      <c r="F2054" s="5"/>
      <c r="G2054" s="5"/>
      <c r="H2054" s="58"/>
      <c r="I2054" s="60"/>
      <c r="J2054" s="5"/>
      <c r="L2054" s="5"/>
      <c r="M2054" s="5"/>
    </row>
    <row r="2055" spans="2:13" x14ac:dyDescent="0.25">
      <c r="B2055" s="5"/>
      <c r="C2055" s="5"/>
      <c r="D2055" s="5"/>
      <c r="E2055" s="5"/>
      <c r="F2055" s="5"/>
      <c r="G2055" s="5"/>
      <c r="H2055" s="58"/>
      <c r="I2055" s="60"/>
      <c r="J2055" s="5"/>
      <c r="L2055" s="5"/>
      <c r="M2055" s="5"/>
    </row>
    <row r="2056" spans="2:13" x14ac:dyDescent="0.25">
      <c r="B2056" s="5"/>
      <c r="C2056" s="5"/>
      <c r="D2056" s="5"/>
      <c r="E2056" s="5"/>
      <c r="F2056" s="5"/>
      <c r="G2056" s="5"/>
      <c r="H2056" s="58"/>
      <c r="I2056" s="60"/>
      <c r="J2056" s="5"/>
      <c r="L2056" s="5"/>
      <c r="M2056" s="5"/>
    </row>
    <row r="2057" spans="2:13" x14ac:dyDescent="0.25">
      <c r="B2057" s="5"/>
      <c r="C2057" s="5"/>
      <c r="D2057" s="5"/>
      <c r="E2057" s="5"/>
      <c r="F2057" s="5"/>
      <c r="G2057" s="5"/>
      <c r="H2057" s="58"/>
      <c r="I2057" s="60"/>
      <c r="J2057" s="5"/>
      <c r="L2057" s="5"/>
      <c r="M2057" s="5"/>
    </row>
    <row r="2058" spans="2:13" x14ac:dyDescent="0.25">
      <c r="B2058" s="5"/>
      <c r="C2058" s="5"/>
      <c r="D2058" s="5"/>
      <c r="E2058" s="5"/>
      <c r="F2058" s="5"/>
      <c r="G2058" s="5"/>
      <c r="H2058" s="58"/>
      <c r="I2058" s="60"/>
      <c r="J2058" s="5"/>
      <c r="L2058" s="5"/>
      <c r="M2058" s="5"/>
    </row>
    <row r="2059" spans="2:13" x14ac:dyDescent="0.25">
      <c r="B2059" s="5"/>
      <c r="C2059" s="5"/>
      <c r="D2059" s="5"/>
      <c r="E2059" s="5"/>
      <c r="F2059" s="5"/>
      <c r="G2059" s="5"/>
      <c r="H2059" s="58"/>
      <c r="I2059" s="60"/>
      <c r="J2059" s="5"/>
      <c r="L2059" s="5"/>
      <c r="M2059" s="5"/>
    </row>
    <row r="2060" spans="2:13" x14ac:dyDescent="0.25">
      <c r="B2060" s="5"/>
      <c r="C2060" s="5"/>
      <c r="D2060" s="5"/>
      <c r="E2060" s="5"/>
      <c r="F2060" s="5"/>
      <c r="G2060" s="5"/>
      <c r="H2060" s="58"/>
      <c r="I2060" s="60"/>
      <c r="J2060" s="5"/>
      <c r="L2060" s="5"/>
      <c r="M2060" s="5"/>
    </row>
    <row r="2061" spans="2:13" x14ac:dyDescent="0.25">
      <c r="B2061" s="5"/>
      <c r="C2061" s="5"/>
      <c r="D2061" s="5"/>
      <c r="E2061" s="5"/>
      <c r="F2061" s="5"/>
      <c r="G2061" s="5"/>
      <c r="H2061" s="58"/>
      <c r="I2061" s="60"/>
      <c r="J2061" s="5"/>
      <c r="L2061" s="5"/>
      <c r="M2061" s="5"/>
    </row>
    <row r="2062" spans="2:13" x14ac:dyDescent="0.25">
      <c r="B2062" s="5"/>
      <c r="C2062" s="5"/>
      <c r="D2062" s="5"/>
      <c r="E2062" s="5"/>
      <c r="F2062" s="5"/>
      <c r="G2062" s="5"/>
      <c r="H2062" s="58"/>
      <c r="I2062" s="60"/>
      <c r="J2062" s="5"/>
      <c r="L2062" s="5"/>
      <c r="M2062" s="5"/>
    </row>
    <row r="2063" spans="2:13" x14ac:dyDescent="0.25">
      <c r="B2063" s="5"/>
      <c r="C2063" s="5"/>
      <c r="D2063" s="5"/>
      <c r="E2063" s="5"/>
      <c r="F2063" s="5"/>
      <c r="G2063" s="5"/>
      <c r="H2063" s="58"/>
      <c r="I2063" s="60"/>
      <c r="J2063" s="5"/>
      <c r="L2063" s="5"/>
      <c r="M2063" s="5"/>
    </row>
    <row r="2064" spans="2:13" x14ac:dyDescent="0.25">
      <c r="B2064" s="5"/>
      <c r="C2064" s="5"/>
      <c r="D2064" s="5"/>
      <c r="E2064" s="5"/>
      <c r="F2064" s="5"/>
      <c r="G2064" s="5"/>
      <c r="H2064" s="58"/>
      <c r="I2064" s="60"/>
      <c r="J2064" s="5"/>
      <c r="L2064" s="5"/>
      <c r="M2064" s="5"/>
    </row>
    <row r="2065" spans="2:13" x14ac:dyDescent="0.25">
      <c r="B2065" s="5"/>
      <c r="C2065" s="5"/>
      <c r="D2065" s="5"/>
      <c r="E2065" s="5"/>
      <c r="F2065" s="5"/>
      <c r="G2065" s="5"/>
      <c r="H2065" s="58"/>
      <c r="I2065" s="60"/>
      <c r="J2065" s="5"/>
      <c r="L2065" s="5"/>
      <c r="M2065" s="5"/>
    </row>
    <row r="2066" spans="2:13" x14ac:dyDescent="0.25">
      <c r="B2066" s="5"/>
      <c r="C2066" s="5"/>
      <c r="D2066" s="5"/>
      <c r="E2066" s="5"/>
      <c r="F2066" s="5"/>
      <c r="G2066" s="5"/>
      <c r="H2066" s="58"/>
      <c r="I2066" s="60"/>
      <c r="J2066" s="5"/>
      <c r="L2066" s="5"/>
      <c r="M2066" s="5"/>
    </row>
    <row r="2067" spans="2:13" x14ac:dyDescent="0.25">
      <c r="B2067" s="5"/>
      <c r="C2067" s="5"/>
      <c r="D2067" s="5"/>
      <c r="E2067" s="5"/>
      <c r="F2067" s="5"/>
      <c r="G2067" s="5"/>
      <c r="H2067" s="58"/>
      <c r="I2067" s="60"/>
      <c r="J2067" s="5"/>
      <c r="L2067" s="5"/>
      <c r="M2067" s="5"/>
    </row>
    <row r="2068" spans="2:13" x14ac:dyDescent="0.25">
      <c r="B2068" s="5"/>
      <c r="C2068" s="5"/>
      <c r="D2068" s="5"/>
      <c r="E2068" s="5"/>
      <c r="F2068" s="5"/>
      <c r="G2068" s="5"/>
      <c r="H2068" s="58"/>
      <c r="I2068" s="60"/>
      <c r="J2068" s="5"/>
      <c r="L2068" s="5"/>
      <c r="M2068" s="5"/>
    </row>
    <row r="2069" spans="2:13" x14ac:dyDescent="0.25">
      <c r="B2069" s="5"/>
      <c r="C2069" s="5"/>
      <c r="D2069" s="5"/>
      <c r="E2069" s="5"/>
      <c r="F2069" s="5"/>
      <c r="G2069" s="5"/>
      <c r="H2069" s="58"/>
      <c r="I2069" s="60"/>
      <c r="J2069" s="5"/>
      <c r="L2069" s="5"/>
      <c r="M2069" s="5"/>
    </row>
    <row r="2070" spans="2:13" x14ac:dyDescent="0.25">
      <c r="B2070" s="5"/>
      <c r="C2070" s="5"/>
      <c r="D2070" s="5"/>
      <c r="E2070" s="5"/>
      <c r="F2070" s="5"/>
      <c r="G2070" s="5"/>
      <c r="H2070" s="58"/>
      <c r="I2070" s="60"/>
      <c r="J2070" s="5"/>
      <c r="L2070" s="5"/>
      <c r="M2070" s="5"/>
    </row>
    <row r="2071" spans="2:13" x14ac:dyDescent="0.25">
      <c r="B2071" s="5"/>
      <c r="C2071" s="5"/>
      <c r="D2071" s="5"/>
      <c r="E2071" s="5"/>
      <c r="F2071" s="5"/>
      <c r="G2071" s="5"/>
      <c r="H2071" s="58"/>
      <c r="I2071" s="60"/>
      <c r="J2071" s="5"/>
      <c r="L2071" s="5"/>
      <c r="M2071" s="5"/>
    </row>
    <row r="2072" spans="2:13" x14ac:dyDescent="0.25">
      <c r="B2072" s="5"/>
      <c r="C2072" s="5"/>
      <c r="D2072" s="5"/>
      <c r="E2072" s="5"/>
      <c r="F2072" s="5"/>
      <c r="G2072" s="5"/>
      <c r="H2072" s="58"/>
      <c r="I2072" s="60"/>
      <c r="J2072" s="5"/>
      <c r="L2072" s="5"/>
      <c r="M2072" s="5"/>
    </row>
    <row r="2073" spans="2:13" x14ac:dyDescent="0.25">
      <c r="B2073" s="5"/>
      <c r="C2073" s="5"/>
      <c r="D2073" s="5"/>
      <c r="E2073" s="5"/>
      <c r="F2073" s="5"/>
      <c r="G2073" s="5"/>
      <c r="H2073" s="58"/>
      <c r="I2073" s="60"/>
      <c r="J2073" s="5"/>
      <c r="L2073" s="5"/>
      <c r="M2073" s="5"/>
    </row>
    <row r="2074" spans="2:13" x14ac:dyDescent="0.25">
      <c r="B2074" s="5"/>
      <c r="C2074" s="5"/>
      <c r="D2074" s="5"/>
      <c r="E2074" s="5"/>
      <c r="F2074" s="5"/>
      <c r="G2074" s="5"/>
      <c r="H2074" s="58"/>
      <c r="I2074" s="60"/>
      <c r="J2074" s="5"/>
      <c r="L2074" s="5"/>
      <c r="M2074" s="5"/>
    </row>
    <row r="2075" spans="2:13" x14ac:dyDescent="0.25">
      <c r="B2075" s="5"/>
      <c r="C2075" s="5"/>
      <c r="D2075" s="5"/>
      <c r="E2075" s="5"/>
      <c r="F2075" s="5"/>
      <c r="G2075" s="5"/>
      <c r="H2075" s="58"/>
      <c r="I2075" s="60"/>
      <c r="J2075" s="5"/>
      <c r="L2075" s="5"/>
      <c r="M2075" s="5"/>
    </row>
    <row r="2076" spans="2:13" x14ac:dyDescent="0.25">
      <c r="B2076" s="5"/>
      <c r="C2076" s="5"/>
      <c r="D2076" s="5"/>
      <c r="E2076" s="5"/>
      <c r="F2076" s="5"/>
      <c r="G2076" s="5"/>
      <c r="H2076" s="58"/>
      <c r="I2076" s="60"/>
      <c r="J2076" s="5"/>
      <c r="L2076" s="5"/>
      <c r="M2076" s="5"/>
    </row>
    <row r="2077" spans="2:13" x14ac:dyDescent="0.25">
      <c r="B2077" s="5"/>
      <c r="C2077" s="5"/>
      <c r="D2077" s="5"/>
      <c r="E2077" s="5"/>
      <c r="F2077" s="5"/>
      <c r="G2077" s="5"/>
      <c r="H2077" s="58"/>
      <c r="I2077" s="60"/>
      <c r="J2077" s="5"/>
      <c r="L2077" s="5"/>
      <c r="M2077" s="5"/>
    </row>
    <row r="2078" spans="2:13" x14ac:dyDescent="0.25">
      <c r="B2078" s="5"/>
      <c r="C2078" s="5"/>
      <c r="D2078" s="5"/>
      <c r="E2078" s="5"/>
      <c r="F2078" s="5"/>
      <c r="G2078" s="5"/>
      <c r="H2078" s="58"/>
      <c r="I2078" s="60"/>
      <c r="J2078" s="5"/>
      <c r="L2078" s="5"/>
      <c r="M2078" s="5"/>
    </row>
    <row r="2079" spans="2:13" x14ac:dyDescent="0.25">
      <c r="B2079" s="5"/>
      <c r="C2079" s="5"/>
      <c r="D2079" s="5"/>
      <c r="E2079" s="5"/>
      <c r="F2079" s="5"/>
      <c r="G2079" s="5"/>
      <c r="H2079" s="58"/>
      <c r="I2079" s="60"/>
      <c r="J2079" s="5"/>
      <c r="L2079" s="5"/>
      <c r="M2079" s="5"/>
    </row>
    <row r="2080" spans="2:13" x14ac:dyDescent="0.25">
      <c r="B2080" s="5"/>
      <c r="C2080" s="5"/>
      <c r="D2080" s="5"/>
      <c r="E2080" s="5"/>
      <c r="F2080" s="5"/>
      <c r="G2080" s="5"/>
      <c r="H2080" s="58"/>
      <c r="I2080" s="60"/>
      <c r="J2080" s="5"/>
      <c r="L2080" s="5"/>
      <c r="M2080" s="5"/>
    </row>
    <row r="2081" spans="2:13" x14ac:dyDescent="0.25">
      <c r="B2081" s="5"/>
      <c r="C2081" s="5"/>
      <c r="D2081" s="5"/>
      <c r="E2081" s="5"/>
      <c r="F2081" s="5"/>
      <c r="G2081" s="5"/>
      <c r="H2081" s="58"/>
      <c r="I2081" s="60"/>
      <c r="J2081" s="5"/>
      <c r="L2081" s="5"/>
      <c r="M2081" s="5"/>
    </row>
    <row r="2082" spans="2:13" x14ac:dyDescent="0.25">
      <c r="B2082" s="5"/>
      <c r="C2082" s="5"/>
      <c r="D2082" s="5"/>
      <c r="E2082" s="5"/>
      <c r="F2082" s="5"/>
      <c r="G2082" s="5"/>
      <c r="H2082" s="58"/>
      <c r="I2082" s="60"/>
      <c r="J2082" s="5"/>
      <c r="L2082" s="5"/>
      <c r="M2082" s="5"/>
    </row>
    <row r="2083" spans="2:13" x14ac:dyDescent="0.25">
      <c r="B2083" s="5"/>
      <c r="C2083" s="5"/>
      <c r="D2083" s="5"/>
      <c r="E2083" s="5"/>
      <c r="F2083" s="5"/>
      <c r="G2083" s="5"/>
      <c r="H2083" s="58"/>
      <c r="I2083" s="60"/>
      <c r="J2083" s="5"/>
      <c r="L2083" s="5"/>
      <c r="M2083" s="5"/>
    </row>
    <row r="2084" spans="2:13" x14ac:dyDescent="0.25">
      <c r="B2084" s="5"/>
      <c r="C2084" s="5"/>
      <c r="D2084" s="5"/>
      <c r="E2084" s="5"/>
      <c r="F2084" s="5"/>
      <c r="G2084" s="5"/>
      <c r="H2084" s="58"/>
      <c r="I2084" s="60"/>
      <c r="J2084" s="5"/>
      <c r="L2084" s="5"/>
      <c r="M2084" s="5"/>
    </row>
    <row r="2085" spans="2:13" x14ac:dyDescent="0.25">
      <c r="B2085" s="5"/>
      <c r="C2085" s="5"/>
      <c r="D2085" s="5"/>
      <c r="E2085" s="5"/>
      <c r="F2085" s="5"/>
      <c r="G2085" s="5"/>
      <c r="H2085" s="58"/>
      <c r="I2085" s="60"/>
      <c r="J2085" s="5"/>
      <c r="L2085" s="5"/>
      <c r="M2085" s="5"/>
    </row>
    <row r="2086" spans="2:13" x14ac:dyDescent="0.25">
      <c r="B2086" s="5"/>
      <c r="C2086" s="5"/>
      <c r="D2086" s="5"/>
      <c r="E2086" s="5"/>
      <c r="F2086" s="5"/>
      <c r="G2086" s="5"/>
      <c r="H2086" s="58"/>
      <c r="I2086" s="60"/>
      <c r="J2086" s="5"/>
      <c r="L2086" s="5"/>
      <c r="M2086" s="5"/>
    </row>
    <row r="2087" spans="2:13" x14ac:dyDescent="0.25">
      <c r="B2087" s="5"/>
      <c r="C2087" s="5"/>
      <c r="D2087" s="5"/>
      <c r="E2087" s="5"/>
      <c r="F2087" s="5"/>
      <c r="G2087" s="5"/>
      <c r="H2087" s="58"/>
      <c r="I2087" s="60"/>
      <c r="J2087" s="5"/>
      <c r="L2087" s="5"/>
      <c r="M2087" s="5"/>
    </row>
    <row r="2088" spans="2:13" x14ac:dyDescent="0.25">
      <c r="B2088" s="5"/>
      <c r="C2088" s="5"/>
      <c r="D2088" s="5"/>
      <c r="E2088" s="5"/>
      <c r="F2088" s="5"/>
      <c r="G2088" s="5"/>
      <c r="H2088" s="58"/>
      <c r="I2088" s="60"/>
      <c r="J2088" s="5"/>
      <c r="L2088" s="5"/>
      <c r="M2088" s="5"/>
    </row>
    <row r="2089" spans="2:13" x14ac:dyDescent="0.25">
      <c r="B2089" s="5"/>
      <c r="C2089" s="5"/>
      <c r="D2089" s="5"/>
      <c r="E2089" s="5"/>
      <c r="F2089" s="5"/>
      <c r="G2089" s="5"/>
      <c r="H2089" s="58"/>
      <c r="I2089" s="60"/>
      <c r="J2089" s="5"/>
      <c r="L2089" s="5"/>
      <c r="M2089" s="5"/>
    </row>
    <row r="2090" spans="2:13" x14ac:dyDescent="0.25">
      <c r="B2090" s="5"/>
      <c r="C2090" s="5"/>
      <c r="D2090" s="5"/>
      <c r="E2090" s="5"/>
      <c r="F2090" s="5"/>
      <c r="G2090" s="5"/>
      <c r="H2090" s="58"/>
      <c r="I2090" s="60"/>
      <c r="J2090" s="5"/>
      <c r="L2090" s="5"/>
      <c r="M2090" s="5"/>
    </row>
    <row r="2091" spans="2:13" x14ac:dyDescent="0.25">
      <c r="B2091" s="5"/>
      <c r="C2091" s="5"/>
      <c r="D2091" s="5"/>
      <c r="E2091" s="5"/>
      <c r="F2091" s="5"/>
      <c r="G2091" s="5"/>
      <c r="H2091" s="58"/>
      <c r="I2091" s="60"/>
      <c r="J2091" s="5"/>
      <c r="L2091" s="5"/>
      <c r="M2091" s="5"/>
    </row>
    <row r="2092" spans="2:13" x14ac:dyDescent="0.25">
      <c r="B2092" s="5"/>
      <c r="C2092" s="5"/>
      <c r="D2092" s="5"/>
      <c r="E2092" s="5"/>
      <c r="F2092" s="5"/>
      <c r="G2092" s="5"/>
      <c r="H2092" s="58"/>
      <c r="I2092" s="60"/>
      <c r="J2092" s="5"/>
      <c r="L2092" s="5"/>
      <c r="M2092" s="5"/>
    </row>
    <row r="2093" spans="2:13" x14ac:dyDescent="0.25">
      <c r="B2093" s="5"/>
      <c r="C2093" s="5"/>
      <c r="D2093" s="5"/>
      <c r="E2093" s="5"/>
      <c r="F2093" s="5"/>
      <c r="G2093" s="5"/>
      <c r="H2093" s="58"/>
      <c r="I2093" s="60"/>
      <c r="J2093" s="5"/>
      <c r="L2093" s="5"/>
      <c r="M2093" s="5"/>
    </row>
    <row r="2094" spans="2:13" x14ac:dyDescent="0.25">
      <c r="B2094" s="5"/>
      <c r="C2094" s="5"/>
      <c r="D2094" s="5"/>
      <c r="E2094" s="5"/>
      <c r="F2094" s="5"/>
      <c r="G2094" s="5"/>
      <c r="H2094" s="58"/>
      <c r="I2094" s="60"/>
      <c r="J2094" s="5"/>
      <c r="L2094" s="5"/>
      <c r="M2094" s="5"/>
    </row>
    <row r="2095" spans="2:13" x14ac:dyDescent="0.25">
      <c r="B2095" s="5"/>
      <c r="C2095" s="5"/>
      <c r="D2095" s="5"/>
      <c r="E2095" s="5"/>
      <c r="F2095" s="5"/>
      <c r="G2095" s="5"/>
      <c r="H2095" s="58"/>
      <c r="I2095" s="60"/>
      <c r="J2095" s="5"/>
      <c r="L2095" s="5"/>
      <c r="M2095" s="5"/>
    </row>
    <row r="2096" spans="2:13" x14ac:dyDescent="0.25">
      <c r="B2096" s="5"/>
      <c r="C2096" s="5"/>
      <c r="D2096" s="5"/>
      <c r="E2096" s="5"/>
      <c r="F2096" s="5"/>
      <c r="G2096" s="5"/>
      <c r="H2096" s="58"/>
      <c r="I2096" s="60"/>
      <c r="J2096" s="5"/>
      <c r="L2096" s="5"/>
      <c r="M2096" s="5"/>
    </row>
    <row r="2097" spans="2:13" x14ac:dyDescent="0.25">
      <c r="B2097" s="5"/>
      <c r="C2097" s="5"/>
      <c r="D2097" s="5"/>
      <c r="E2097" s="5"/>
      <c r="F2097" s="5"/>
      <c r="G2097" s="5"/>
      <c r="H2097" s="58"/>
      <c r="I2097" s="60"/>
      <c r="J2097" s="5"/>
      <c r="L2097" s="5"/>
      <c r="M2097" s="5"/>
    </row>
    <row r="2098" spans="2:13" x14ac:dyDescent="0.25">
      <c r="B2098" s="5"/>
      <c r="C2098" s="5"/>
      <c r="D2098" s="5"/>
      <c r="E2098" s="5"/>
      <c r="F2098" s="5"/>
      <c r="G2098" s="5"/>
      <c r="H2098" s="58"/>
      <c r="I2098" s="60"/>
      <c r="J2098" s="5"/>
      <c r="L2098" s="5"/>
      <c r="M2098" s="5"/>
    </row>
    <row r="2099" spans="2:13" x14ac:dyDescent="0.25">
      <c r="B2099" s="5"/>
      <c r="C2099" s="5"/>
      <c r="D2099" s="5"/>
      <c r="E2099" s="5"/>
      <c r="F2099" s="5"/>
      <c r="G2099" s="5"/>
      <c r="H2099" s="58"/>
      <c r="I2099" s="60"/>
      <c r="J2099" s="5"/>
      <c r="L2099" s="5"/>
      <c r="M2099" s="5"/>
    </row>
    <row r="2100" spans="2:13" x14ac:dyDescent="0.25">
      <c r="B2100" s="5"/>
      <c r="C2100" s="5"/>
      <c r="D2100" s="5"/>
      <c r="E2100" s="5"/>
      <c r="F2100" s="5"/>
      <c r="G2100" s="5"/>
      <c r="H2100" s="58"/>
      <c r="I2100" s="60"/>
      <c r="J2100" s="5"/>
      <c r="L2100" s="5"/>
      <c r="M2100" s="5"/>
    </row>
    <row r="2101" spans="2:13" x14ac:dyDescent="0.25">
      <c r="B2101" s="5"/>
      <c r="C2101" s="5"/>
      <c r="D2101" s="5"/>
      <c r="E2101" s="5"/>
      <c r="F2101" s="5"/>
      <c r="G2101" s="5"/>
      <c r="H2101" s="58"/>
      <c r="I2101" s="60"/>
      <c r="J2101" s="5"/>
      <c r="L2101" s="5"/>
      <c r="M2101" s="5"/>
    </row>
    <row r="2102" spans="2:13" x14ac:dyDescent="0.25">
      <c r="B2102" s="5"/>
      <c r="C2102" s="5"/>
      <c r="D2102" s="5"/>
      <c r="E2102" s="5"/>
      <c r="F2102" s="5"/>
      <c r="G2102" s="5"/>
      <c r="H2102" s="58"/>
      <c r="I2102" s="60"/>
      <c r="J2102" s="5"/>
      <c r="L2102" s="5"/>
      <c r="M2102" s="5"/>
    </row>
    <row r="2103" spans="2:13" x14ac:dyDescent="0.25">
      <c r="B2103" s="5"/>
      <c r="C2103" s="5"/>
      <c r="D2103" s="5"/>
      <c r="E2103" s="5"/>
      <c r="F2103" s="5"/>
      <c r="G2103" s="5"/>
      <c r="H2103" s="58"/>
      <c r="I2103" s="60"/>
      <c r="J2103" s="5"/>
      <c r="L2103" s="5"/>
      <c r="M2103" s="5"/>
    </row>
    <row r="2104" spans="2:13" x14ac:dyDescent="0.25">
      <c r="B2104" s="5"/>
      <c r="C2104" s="5"/>
      <c r="D2104" s="5"/>
      <c r="E2104" s="5"/>
      <c r="F2104" s="5"/>
      <c r="G2104" s="5"/>
      <c r="H2104" s="58"/>
      <c r="I2104" s="60"/>
      <c r="J2104" s="5"/>
      <c r="L2104" s="5"/>
      <c r="M2104" s="5"/>
    </row>
    <row r="2105" spans="2:13" x14ac:dyDescent="0.25">
      <c r="B2105" s="5"/>
      <c r="C2105" s="5"/>
      <c r="D2105" s="5"/>
      <c r="E2105" s="5"/>
      <c r="F2105" s="5"/>
      <c r="G2105" s="5"/>
      <c r="H2105" s="58"/>
      <c r="I2105" s="60"/>
      <c r="J2105" s="5"/>
      <c r="L2105" s="5"/>
      <c r="M2105" s="5"/>
    </row>
    <row r="2106" spans="2:13" x14ac:dyDescent="0.25">
      <c r="B2106" s="5"/>
      <c r="C2106" s="5"/>
      <c r="D2106" s="5"/>
      <c r="E2106" s="5"/>
      <c r="F2106" s="5"/>
      <c r="G2106" s="5"/>
      <c r="H2106" s="58"/>
      <c r="I2106" s="60"/>
      <c r="J2106" s="5"/>
      <c r="L2106" s="5"/>
      <c r="M2106" s="5"/>
    </row>
    <row r="2107" spans="2:13" x14ac:dyDescent="0.25">
      <c r="B2107" s="5"/>
      <c r="C2107" s="5"/>
      <c r="D2107" s="5"/>
      <c r="E2107" s="5"/>
      <c r="F2107" s="5"/>
      <c r="G2107" s="5"/>
      <c r="H2107" s="58"/>
      <c r="I2107" s="60"/>
      <c r="J2107" s="5"/>
      <c r="L2107" s="5"/>
      <c r="M2107" s="5"/>
    </row>
    <row r="2108" spans="2:13" x14ac:dyDescent="0.25">
      <c r="B2108" s="5"/>
      <c r="C2108" s="5"/>
      <c r="D2108" s="5"/>
      <c r="E2108" s="5"/>
      <c r="F2108" s="5"/>
      <c r="G2108" s="5"/>
      <c r="H2108" s="58"/>
      <c r="I2108" s="60"/>
      <c r="J2108" s="5"/>
      <c r="L2108" s="5"/>
      <c r="M2108" s="5"/>
    </row>
    <row r="2109" spans="2:13" x14ac:dyDescent="0.25">
      <c r="B2109" s="5"/>
      <c r="C2109" s="5"/>
      <c r="D2109" s="5"/>
      <c r="E2109" s="5"/>
      <c r="F2109" s="5"/>
      <c r="G2109" s="5"/>
      <c r="H2109" s="58"/>
      <c r="I2109" s="60"/>
      <c r="J2109" s="5"/>
      <c r="L2109" s="5"/>
      <c r="M2109" s="5"/>
    </row>
    <row r="2110" spans="2:13" x14ac:dyDescent="0.25">
      <c r="B2110" s="5"/>
      <c r="C2110" s="5"/>
      <c r="D2110" s="5"/>
      <c r="E2110" s="5"/>
      <c r="F2110" s="5"/>
      <c r="G2110" s="5"/>
      <c r="H2110" s="58"/>
      <c r="I2110" s="60"/>
      <c r="J2110" s="5"/>
      <c r="L2110" s="5"/>
      <c r="M2110" s="5"/>
    </row>
    <row r="2111" spans="2:13" x14ac:dyDescent="0.25">
      <c r="B2111" s="5"/>
      <c r="C2111" s="5"/>
      <c r="D2111" s="5"/>
      <c r="E2111" s="5"/>
      <c r="F2111" s="5"/>
      <c r="G2111" s="5"/>
      <c r="H2111" s="58"/>
      <c r="I2111" s="60"/>
      <c r="J2111" s="5"/>
      <c r="L2111" s="5"/>
      <c r="M2111" s="5"/>
    </row>
    <row r="2112" spans="2:13" x14ac:dyDescent="0.25">
      <c r="B2112" s="5"/>
      <c r="C2112" s="5"/>
      <c r="D2112" s="5"/>
      <c r="E2112" s="5"/>
      <c r="F2112" s="5"/>
      <c r="G2112" s="5"/>
      <c r="H2112" s="58"/>
      <c r="I2112" s="60"/>
      <c r="J2112" s="5"/>
      <c r="L2112" s="5"/>
      <c r="M2112" s="5"/>
    </row>
    <row r="2113" spans="2:13" x14ac:dyDescent="0.25">
      <c r="B2113" s="5"/>
      <c r="C2113" s="5"/>
      <c r="D2113" s="5"/>
      <c r="E2113" s="5"/>
      <c r="F2113" s="5"/>
      <c r="G2113" s="5"/>
      <c r="H2113" s="58"/>
      <c r="I2113" s="60"/>
      <c r="J2113" s="5"/>
      <c r="L2113" s="5"/>
      <c r="M2113" s="5"/>
    </row>
    <row r="2114" spans="2:13" x14ac:dyDescent="0.25">
      <c r="B2114" s="5"/>
      <c r="C2114" s="5"/>
      <c r="D2114" s="5"/>
      <c r="E2114" s="5"/>
      <c r="F2114" s="5"/>
      <c r="G2114" s="5"/>
      <c r="H2114" s="58"/>
      <c r="I2114" s="60"/>
      <c r="J2114" s="5"/>
      <c r="L2114" s="5"/>
      <c r="M2114" s="5"/>
    </row>
    <row r="2115" spans="2:13" x14ac:dyDescent="0.25">
      <c r="B2115" s="5"/>
      <c r="C2115" s="5"/>
      <c r="D2115" s="5"/>
      <c r="E2115" s="5"/>
      <c r="F2115" s="5"/>
      <c r="G2115" s="5"/>
      <c r="H2115" s="58"/>
      <c r="I2115" s="60"/>
      <c r="J2115" s="5"/>
      <c r="L2115" s="5"/>
      <c r="M2115" s="5"/>
    </row>
    <row r="2116" spans="2:13" x14ac:dyDescent="0.25">
      <c r="B2116" s="5"/>
      <c r="C2116" s="5"/>
      <c r="D2116" s="5"/>
      <c r="E2116" s="5"/>
      <c r="F2116" s="5"/>
      <c r="G2116" s="5"/>
      <c r="H2116" s="58"/>
      <c r="I2116" s="60"/>
      <c r="J2116" s="5"/>
      <c r="L2116" s="5"/>
      <c r="M2116" s="5"/>
    </row>
    <row r="2117" spans="2:13" x14ac:dyDescent="0.25">
      <c r="B2117" s="5"/>
      <c r="C2117" s="5"/>
      <c r="D2117" s="5"/>
      <c r="E2117" s="5"/>
      <c r="F2117" s="5"/>
      <c r="G2117" s="5"/>
      <c r="H2117" s="58"/>
      <c r="I2117" s="60"/>
      <c r="J2117" s="5"/>
      <c r="L2117" s="5"/>
      <c r="M2117" s="5"/>
    </row>
    <row r="2118" spans="2:13" x14ac:dyDescent="0.25">
      <c r="B2118" s="5"/>
      <c r="C2118" s="5"/>
      <c r="D2118" s="5"/>
      <c r="E2118" s="5"/>
      <c r="F2118" s="5"/>
      <c r="G2118" s="5"/>
      <c r="H2118" s="58"/>
      <c r="I2118" s="60"/>
      <c r="J2118" s="5"/>
      <c r="L2118" s="5"/>
      <c r="M2118" s="5"/>
    </row>
    <row r="2119" spans="2:13" x14ac:dyDescent="0.25">
      <c r="B2119" s="5"/>
      <c r="C2119" s="5"/>
      <c r="D2119" s="5"/>
      <c r="E2119" s="5"/>
      <c r="F2119" s="5"/>
      <c r="G2119" s="5"/>
      <c r="H2119" s="58"/>
      <c r="I2119" s="60"/>
      <c r="J2119" s="5"/>
      <c r="L2119" s="5"/>
      <c r="M2119" s="5"/>
    </row>
    <row r="2120" spans="2:13" x14ac:dyDescent="0.25">
      <c r="B2120" s="5"/>
      <c r="C2120" s="5"/>
      <c r="D2120" s="5"/>
      <c r="E2120" s="5"/>
      <c r="F2120" s="5"/>
      <c r="G2120" s="5"/>
      <c r="H2120" s="58"/>
      <c r="I2120" s="60"/>
      <c r="J2120" s="5"/>
      <c r="L2120" s="5"/>
      <c r="M2120" s="5"/>
    </row>
    <row r="2121" spans="2:13" x14ac:dyDescent="0.25">
      <c r="B2121" s="5"/>
      <c r="C2121" s="5"/>
      <c r="D2121" s="5"/>
      <c r="E2121" s="5"/>
      <c r="F2121" s="5"/>
      <c r="G2121" s="5"/>
      <c r="H2121" s="58"/>
      <c r="I2121" s="60"/>
      <c r="J2121" s="5"/>
      <c r="L2121" s="5"/>
      <c r="M2121" s="5"/>
    </row>
    <row r="2122" spans="2:13" x14ac:dyDescent="0.25">
      <c r="B2122" s="5"/>
      <c r="C2122" s="5"/>
      <c r="D2122" s="5"/>
      <c r="E2122" s="5"/>
      <c r="F2122" s="5"/>
      <c r="G2122" s="5"/>
      <c r="H2122" s="58"/>
      <c r="I2122" s="60"/>
      <c r="J2122" s="5"/>
      <c r="L2122" s="5"/>
      <c r="M2122" s="5"/>
    </row>
    <row r="2123" spans="2:13" x14ac:dyDescent="0.25">
      <c r="B2123" s="5"/>
      <c r="C2123" s="5"/>
      <c r="D2123" s="5"/>
      <c r="E2123" s="5"/>
      <c r="F2123" s="5"/>
      <c r="G2123" s="5"/>
      <c r="H2123" s="58"/>
      <c r="I2123" s="60"/>
      <c r="J2123" s="5"/>
      <c r="L2123" s="5"/>
      <c r="M2123" s="5"/>
    </row>
    <row r="2124" spans="2:13" x14ac:dyDescent="0.25">
      <c r="B2124" s="5"/>
      <c r="C2124" s="5"/>
      <c r="D2124" s="5"/>
      <c r="E2124" s="5"/>
      <c r="F2124" s="5"/>
      <c r="G2124" s="5"/>
      <c r="H2124" s="58"/>
      <c r="I2124" s="60"/>
      <c r="J2124" s="5"/>
      <c r="L2124" s="5"/>
      <c r="M2124" s="5"/>
    </row>
    <row r="2125" spans="2:13" x14ac:dyDescent="0.25">
      <c r="B2125" s="5"/>
      <c r="C2125" s="5"/>
      <c r="D2125" s="5"/>
      <c r="E2125" s="5"/>
      <c r="F2125" s="5"/>
      <c r="G2125" s="5"/>
      <c r="H2125" s="58"/>
      <c r="I2125" s="60"/>
      <c r="J2125" s="5"/>
      <c r="L2125" s="5"/>
      <c r="M2125" s="5"/>
    </row>
    <row r="2126" spans="2:13" x14ac:dyDescent="0.25">
      <c r="B2126" s="5"/>
      <c r="C2126" s="5"/>
      <c r="D2126" s="5"/>
      <c r="E2126" s="5"/>
      <c r="F2126" s="5"/>
      <c r="G2126" s="5"/>
      <c r="H2126" s="58"/>
      <c r="I2126" s="60"/>
      <c r="J2126" s="5"/>
      <c r="L2126" s="5"/>
      <c r="M2126" s="5"/>
    </row>
    <row r="2127" spans="2:13" x14ac:dyDescent="0.25">
      <c r="B2127" s="5"/>
      <c r="C2127" s="5"/>
      <c r="D2127" s="5"/>
      <c r="E2127" s="5"/>
      <c r="F2127" s="5"/>
      <c r="G2127" s="5"/>
      <c r="H2127" s="58"/>
      <c r="I2127" s="60"/>
      <c r="J2127" s="5"/>
      <c r="L2127" s="5"/>
      <c r="M2127" s="5"/>
    </row>
    <row r="2128" spans="2:13" x14ac:dyDescent="0.25">
      <c r="B2128" s="5"/>
      <c r="C2128" s="5"/>
      <c r="D2128" s="5"/>
      <c r="E2128" s="5"/>
      <c r="F2128" s="5"/>
      <c r="G2128" s="5"/>
      <c r="H2128" s="58"/>
      <c r="I2128" s="60"/>
      <c r="J2128" s="5"/>
      <c r="L2128" s="5"/>
      <c r="M2128" s="5"/>
    </row>
    <row r="2129" spans="2:13" x14ac:dyDescent="0.25">
      <c r="B2129" s="5"/>
      <c r="C2129" s="5"/>
      <c r="D2129" s="5"/>
      <c r="E2129" s="5"/>
      <c r="F2129" s="5"/>
      <c r="G2129" s="5"/>
      <c r="H2129" s="58"/>
      <c r="I2129" s="60"/>
      <c r="J2129" s="5"/>
      <c r="L2129" s="5"/>
      <c r="M2129" s="5"/>
    </row>
    <row r="2130" spans="2:13" x14ac:dyDescent="0.25">
      <c r="B2130" s="5"/>
      <c r="C2130" s="5"/>
      <c r="D2130" s="5"/>
      <c r="E2130" s="5"/>
      <c r="F2130" s="5"/>
      <c r="G2130" s="5"/>
      <c r="H2130" s="58"/>
      <c r="I2130" s="60"/>
      <c r="J2130" s="5"/>
      <c r="L2130" s="5"/>
      <c r="M2130" s="5"/>
    </row>
    <row r="2131" spans="2:13" x14ac:dyDescent="0.25">
      <c r="B2131" s="5"/>
      <c r="C2131" s="5"/>
      <c r="D2131" s="5"/>
      <c r="E2131" s="5"/>
      <c r="F2131" s="5"/>
      <c r="G2131" s="5"/>
      <c r="H2131" s="58"/>
      <c r="I2131" s="60"/>
      <c r="J2131" s="5"/>
      <c r="L2131" s="5"/>
      <c r="M2131" s="5"/>
    </row>
    <row r="2132" spans="2:13" x14ac:dyDescent="0.25">
      <c r="B2132" s="5"/>
      <c r="C2132" s="5"/>
      <c r="D2132" s="5"/>
      <c r="E2132" s="5"/>
      <c r="F2132" s="5"/>
      <c r="G2132" s="5"/>
      <c r="H2132" s="58"/>
      <c r="I2132" s="60"/>
      <c r="J2132" s="5"/>
      <c r="L2132" s="5"/>
      <c r="M2132" s="5"/>
    </row>
    <row r="2133" spans="2:13" x14ac:dyDescent="0.25">
      <c r="B2133" s="5"/>
      <c r="C2133" s="5"/>
      <c r="D2133" s="5"/>
      <c r="E2133" s="5"/>
      <c r="F2133" s="5"/>
      <c r="G2133" s="5"/>
      <c r="H2133" s="58"/>
      <c r="I2133" s="60"/>
      <c r="J2133" s="5"/>
      <c r="L2133" s="5"/>
      <c r="M2133" s="5"/>
    </row>
    <row r="2134" spans="2:13" x14ac:dyDescent="0.25">
      <c r="B2134" s="5"/>
      <c r="C2134" s="5"/>
      <c r="D2134" s="5"/>
      <c r="E2134" s="5"/>
      <c r="F2134" s="5"/>
      <c r="G2134" s="5"/>
      <c r="H2134" s="58"/>
      <c r="I2134" s="60"/>
      <c r="J2134" s="5"/>
      <c r="L2134" s="5"/>
      <c r="M2134" s="5"/>
    </row>
    <row r="2135" spans="2:13" x14ac:dyDescent="0.25">
      <c r="B2135" s="5"/>
      <c r="C2135" s="5"/>
      <c r="D2135" s="5"/>
      <c r="E2135" s="5"/>
      <c r="F2135" s="5"/>
      <c r="G2135" s="5"/>
      <c r="H2135" s="58"/>
      <c r="I2135" s="60"/>
      <c r="J2135" s="5"/>
      <c r="L2135" s="5"/>
      <c r="M2135" s="5"/>
    </row>
    <row r="2136" spans="2:13" x14ac:dyDescent="0.25">
      <c r="B2136" s="5"/>
      <c r="C2136" s="5"/>
      <c r="D2136" s="5"/>
      <c r="E2136" s="5"/>
      <c r="F2136" s="5"/>
      <c r="G2136" s="5"/>
      <c r="H2136" s="58"/>
      <c r="I2136" s="60"/>
      <c r="J2136" s="5"/>
      <c r="L2136" s="5"/>
      <c r="M2136" s="5"/>
    </row>
    <row r="2137" spans="2:13" x14ac:dyDescent="0.25">
      <c r="B2137" s="5"/>
      <c r="C2137" s="5"/>
      <c r="D2137" s="5"/>
      <c r="E2137" s="5"/>
      <c r="F2137" s="5"/>
      <c r="G2137" s="5"/>
      <c r="H2137" s="58"/>
      <c r="I2137" s="60"/>
      <c r="J2137" s="5"/>
      <c r="L2137" s="5"/>
      <c r="M2137" s="5"/>
    </row>
    <row r="2138" spans="2:13" x14ac:dyDescent="0.25">
      <c r="B2138" s="5"/>
      <c r="C2138" s="5"/>
      <c r="D2138" s="5"/>
      <c r="E2138" s="5"/>
      <c r="F2138" s="5"/>
      <c r="G2138" s="5"/>
      <c r="H2138" s="58"/>
      <c r="I2138" s="60"/>
      <c r="J2138" s="5"/>
      <c r="L2138" s="5"/>
      <c r="M2138" s="5"/>
    </row>
    <row r="2139" spans="2:13" x14ac:dyDescent="0.25">
      <c r="B2139" s="5"/>
      <c r="C2139" s="5"/>
      <c r="D2139" s="5"/>
      <c r="E2139" s="5"/>
      <c r="F2139" s="5"/>
      <c r="G2139" s="5"/>
      <c r="H2139" s="58"/>
      <c r="I2139" s="60"/>
      <c r="J2139" s="5"/>
      <c r="L2139" s="5"/>
      <c r="M2139" s="5"/>
    </row>
    <row r="2140" spans="2:13" x14ac:dyDescent="0.25">
      <c r="B2140" s="5"/>
      <c r="C2140" s="5"/>
      <c r="D2140" s="5"/>
      <c r="E2140" s="5"/>
      <c r="F2140" s="5"/>
      <c r="G2140" s="5"/>
      <c r="H2140" s="58"/>
      <c r="I2140" s="60"/>
      <c r="J2140" s="5"/>
      <c r="L2140" s="5"/>
      <c r="M2140" s="5"/>
    </row>
    <row r="2141" spans="2:13" x14ac:dyDescent="0.25">
      <c r="B2141" s="5"/>
      <c r="C2141" s="5"/>
      <c r="D2141" s="5"/>
      <c r="E2141" s="5"/>
      <c r="F2141" s="5"/>
      <c r="G2141" s="5"/>
      <c r="H2141" s="58"/>
      <c r="I2141" s="60"/>
      <c r="J2141" s="5"/>
      <c r="L2141" s="5"/>
      <c r="M2141" s="5"/>
    </row>
    <row r="2142" spans="2:13" x14ac:dyDescent="0.25">
      <c r="B2142" s="5"/>
      <c r="C2142" s="5"/>
      <c r="D2142" s="5"/>
      <c r="E2142" s="5"/>
      <c r="F2142" s="5"/>
      <c r="G2142" s="5"/>
      <c r="H2142" s="58"/>
      <c r="I2142" s="60"/>
      <c r="J2142" s="5"/>
      <c r="L2142" s="5"/>
      <c r="M2142" s="5"/>
    </row>
    <row r="2143" spans="2:13" x14ac:dyDescent="0.25">
      <c r="B2143" s="5"/>
      <c r="C2143" s="5"/>
      <c r="D2143" s="5"/>
      <c r="E2143" s="5"/>
      <c r="F2143" s="5"/>
      <c r="G2143" s="5"/>
      <c r="H2143" s="58"/>
      <c r="I2143" s="60"/>
      <c r="J2143" s="5"/>
      <c r="L2143" s="5"/>
      <c r="M2143" s="5"/>
    </row>
    <row r="2144" spans="2:13" x14ac:dyDescent="0.25">
      <c r="B2144" s="5"/>
      <c r="C2144" s="5"/>
      <c r="D2144" s="5"/>
      <c r="E2144" s="5"/>
      <c r="F2144" s="5"/>
      <c r="G2144" s="5"/>
      <c r="H2144" s="58"/>
      <c r="I2144" s="60"/>
      <c r="J2144" s="5"/>
      <c r="L2144" s="5"/>
      <c r="M2144" s="5"/>
    </row>
    <row r="2145" spans="2:13" x14ac:dyDescent="0.25">
      <c r="B2145" s="5"/>
      <c r="C2145" s="5"/>
      <c r="D2145" s="5"/>
      <c r="E2145" s="5"/>
      <c r="F2145" s="5"/>
      <c r="G2145" s="5"/>
      <c r="H2145" s="58"/>
      <c r="I2145" s="60"/>
      <c r="J2145" s="5"/>
      <c r="L2145" s="5"/>
      <c r="M2145" s="5"/>
    </row>
    <row r="2146" spans="2:13" x14ac:dyDescent="0.25">
      <c r="B2146" s="5"/>
      <c r="C2146" s="5"/>
      <c r="D2146" s="5"/>
      <c r="E2146" s="5"/>
      <c r="F2146" s="5"/>
      <c r="G2146" s="5"/>
      <c r="H2146" s="58"/>
      <c r="I2146" s="60"/>
      <c r="J2146" s="5"/>
      <c r="L2146" s="5"/>
      <c r="M2146" s="5"/>
    </row>
    <row r="2147" spans="2:13" x14ac:dyDescent="0.25">
      <c r="B2147" s="5"/>
      <c r="C2147" s="5"/>
      <c r="D2147" s="5"/>
      <c r="E2147" s="5"/>
      <c r="F2147" s="5"/>
      <c r="G2147" s="5"/>
      <c r="H2147" s="58"/>
      <c r="I2147" s="60"/>
      <c r="J2147" s="5"/>
      <c r="L2147" s="5"/>
      <c r="M2147" s="5"/>
    </row>
    <row r="2148" spans="2:13" x14ac:dyDescent="0.25">
      <c r="B2148" s="5"/>
      <c r="C2148" s="5"/>
      <c r="D2148" s="5"/>
      <c r="E2148" s="5"/>
      <c r="F2148" s="5"/>
      <c r="G2148" s="5"/>
      <c r="H2148" s="58"/>
      <c r="I2148" s="60"/>
      <c r="J2148" s="5"/>
      <c r="L2148" s="5"/>
      <c r="M2148" s="5"/>
    </row>
    <row r="2149" spans="2:13" x14ac:dyDescent="0.25">
      <c r="B2149" s="5"/>
      <c r="C2149" s="5"/>
      <c r="D2149" s="5"/>
      <c r="E2149" s="5"/>
      <c r="F2149" s="5"/>
      <c r="G2149" s="5"/>
      <c r="H2149" s="58"/>
      <c r="I2149" s="60"/>
      <c r="J2149" s="5"/>
      <c r="L2149" s="5"/>
      <c r="M2149" s="5"/>
    </row>
    <row r="2150" spans="2:13" x14ac:dyDescent="0.25">
      <c r="B2150" s="5"/>
      <c r="C2150" s="5"/>
      <c r="D2150" s="5"/>
      <c r="E2150" s="5"/>
      <c r="F2150" s="5"/>
      <c r="G2150" s="5"/>
      <c r="H2150" s="58"/>
      <c r="I2150" s="60"/>
      <c r="J2150" s="5"/>
      <c r="L2150" s="5"/>
      <c r="M2150" s="5"/>
    </row>
    <row r="2151" spans="2:13" x14ac:dyDescent="0.25">
      <c r="B2151" s="5"/>
      <c r="C2151" s="5"/>
      <c r="D2151" s="5"/>
      <c r="E2151" s="5"/>
      <c r="F2151" s="5"/>
      <c r="G2151" s="5"/>
      <c r="H2151" s="58"/>
      <c r="I2151" s="60"/>
      <c r="J2151" s="5"/>
      <c r="L2151" s="5"/>
      <c r="M2151" s="5"/>
    </row>
    <row r="2152" spans="2:13" x14ac:dyDescent="0.25">
      <c r="B2152" s="5"/>
      <c r="C2152" s="5"/>
      <c r="D2152" s="5"/>
      <c r="E2152" s="5"/>
      <c r="F2152" s="5"/>
      <c r="G2152" s="5"/>
      <c r="H2152" s="58"/>
      <c r="I2152" s="60"/>
      <c r="J2152" s="5"/>
      <c r="L2152" s="5"/>
      <c r="M2152" s="5"/>
    </row>
    <row r="2153" spans="2:13" x14ac:dyDescent="0.25">
      <c r="B2153" s="5"/>
      <c r="C2153" s="5"/>
      <c r="D2153" s="5"/>
      <c r="E2153" s="5"/>
      <c r="F2153" s="5"/>
      <c r="G2153" s="5"/>
      <c r="H2153" s="58"/>
      <c r="I2153" s="60"/>
      <c r="J2153" s="5"/>
      <c r="L2153" s="5"/>
      <c r="M2153" s="5"/>
    </row>
    <row r="2154" spans="2:13" x14ac:dyDescent="0.25">
      <c r="B2154" s="5"/>
      <c r="C2154" s="5"/>
      <c r="D2154" s="5"/>
      <c r="E2154" s="5"/>
      <c r="F2154" s="5"/>
      <c r="G2154" s="5"/>
      <c r="H2154" s="58"/>
      <c r="I2154" s="60"/>
      <c r="J2154" s="5"/>
      <c r="L2154" s="5"/>
      <c r="M2154" s="5"/>
    </row>
    <row r="2155" spans="2:13" x14ac:dyDescent="0.25">
      <c r="B2155" s="5"/>
      <c r="C2155" s="5"/>
      <c r="D2155" s="5"/>
      <c r="E2155" s="5"/>
      <c r="F2155" s="5"/>
      <c r="G2155" s="5"/>
      <c r="H2155" s="58"/>
      <c r="I2155" s="60"/>
      <c r="J2155" s="5"/>
      <c r="L2155" s="5"/>
      <c r="M2155" s="5"/>
    </row>
    <row r="2156" spans="2:13" x14ac:dyDescent="0.25">
      <c r="B2156" s="5"/>
      <c r="C2156" s="5"/>
      <c r="D2156" s="5"/>
      <c r="E2156" s="5"/>
      <c r="F2156" s="5"/>
      <c r="G2156" s="5"/>
      <c r="H2156" s="58"/>
      <c r="I2156" s="60"/>
      <c r="J2156" s="5"/>
      <c r="L2156" s="5"/>
      <c r="M2156" s="5"/>
    </row>
    <row r="2157" spans="2:13" x14ac:dyDescent="0.25">
      <c r="B2157" s="5"/>
      <c r="C2157" s="5"/>
      <c r="D2157" s="5"/>
      <c r="E2157" s="5"/>
      <c r="F2157" s="5"/>
      <c r="G2157" s="5"/>
      <c r="H2157" s="58"/>
      <c r="I2157" s="60"/>
      <c r="J2157" s="5"/>
      <c r="L2157" s="5"/>
      <c r="M2157" s="5"/>
    </row>
    <row r="2158" spans="2:13" x14ac:dyDescent="0.25">
      <c r="B2158" s="5"/>
      <c r="C2158" s="5"/>
      <c r="D2158" s="5"/>
      <c r="E2158" s="5"/>
      <c r="F2158" s="5"/>
      <c r="G2158" s="5"/>
      <c r="H2158" s="58"/>
      <c r="I2158" s="60"/>
      <c r="J2158" s="5"/>
      <c r="L2158" s="5"/>
      <c r="M2158" s="5"/>
    </row>
    <row r="2159" spans="2:13" x14ac:dyDescent="0.25">
      <c r="B2159" s="5"/>
      <c r="C2159" s="5"/>
      <c r="D2159" s="5"/>
      <c r="E2159" s="5"/>
      <c r="F2159" s="5"/>
      <c r="G2159" s="5"/>
      <c r="H2159" s="58"/>
      <c r="I2159" s="60"/>
      <c r="J2159" s="5"/>
      <c r="L2159" s="5"/>
      <c r="M2159" s="5"/>
    </row>
    <row r="2160" spans="2:13" x14ac:dyDescent="0.25">
      <c r="B2160" s="5"/>
      <c r="C2160" s="5"/>
      <c r="D2160" s="5"/>
      <c r="E2160" s="5"/>
      <c r="F2160" s="5"/>
      <c r="G2160" s="5"/>
      <c r="H2160" s="58"/>
      <c r="I2160" s="60"/>
      <c r="J2160" s="5"/>
      <c r="L2160" s="5"/>
      <c r="M2160" s="5"/>
    </row>
    <row r="2161" spans="2:13" x14ac:dyDescent="0.25">
      <c r="B2161" s="5"/>
      <c r="C2161" s="5"/>
      <c r="D2161" s="5"/>
      <c r="E2161" s="5"/>
      <c r="F2161" s="5"/>
      <c r="G2161" s="5"/>
      <c r="H2161" s="58"/>
      <c r="I2161" s="60"/>
      <c r="J2161" s="5"/>
      <c r="L2161" s="5"/>
      <c r="M2161" s="5"/>
    </row>
    <row r="2162" spans="2:13" x14ac:dyDescent="0.25">
      <c r="B2162" s="5"/>
      <c r="C2162" s="5"/>
      <c r="D2162" s="5"/>
      <c r="E2162" s="5"/>
      <c r="F2162" s="5"/>
      <c r="G2162" s="5"/>
      <c r="H2162" s="58"/>
      <c r="I2162" s="60"/>
      <c r="J2162" s="5"/>
      <c r="L2162" s="5"/>
      <c r="M2162" s="5"/>
    </row>
    <row r="2163" spans="2:13" x14ac:dyDescent="0.25">
      <c r="B2163" s="5"/>
      <c r="C2163" s="5"/>
      <c r="D2163" s="5"/>
      <c r="E2163" s="5"/>
      <c r="F2163" s="5"/>
      <c r="G2163" s="5"/>
      <c r="H2163" s="58"/>
      <c r="I2163" s="60"/>
      <c r="J2163" s="5"/>
      <c r="L2163" s="5"/>
      <c r="M2163" s="5"/>
    </row>
    <row r="2164" spans="2:13" x14ac:dyDescent="0.25">
      <c r="B2164" s="5"/>
      <c r="C2164" s="5"/>
      <c r="D2164" s="5"/>
      <c r="E2164" s="5"/>
      <c r="F2164" s="5"/>
      <c r="G2164" s="5"/>
      <c r="H2164" s="58"/>
      <c r="I2164" s="60"/>
      <c r="J2164" s="5"/>
      <c r="L2164" s="5"/>
      <c r="M2164" s="5"/>
    </row>
    <row r="2165" spans="2:13" x14ac:dyDescent="0.25">
      <c r="B2165" s="5"/>
      <c r="C2165" s="5"/>
      <c r="D2165" s="5"/>
      <c r="E2165" s="5"/>
      <c r="F2165" s="5"/>
      <c r="G2165" s="5"/>
      <c r="H2165" s="58"/>
      <c r="I2165" s="60"/>
      <c r="J2165" s="5"/>
      <c r="L2165" s="5"/>
      <c r="M2165" s="5"/>
    </row>
    <row r="2166" spans="2:13" x14ac:dyDescent="0.25">
      <c r="B2166" s="5"/>
      <c r="C2166" s="5"/>
      <c r="D2166" s="5"/>
      <c r="E2166" s="5"/>
      <c r="F2166" s="5"/>
      <c r="G2166" s="5"/>
      <c r="H2166" s="58"/>
      <c r="I2166" s="60"/>
      <c r="J2166" s="5"/>
      <c r="L2166" s="5"/>
      <c r="M2166" s="5"/>
    </row>
    <row r="2167" spans="2:13" x14ac:dyDescent="0.25">
      <c r="B2167" s="5"/>
      <c r="C2167" s="5"/>
      <c r="D2167" s="5"/>
      <c r="E2167" s="5"/>
      <c r="F2167" s="5"/>
      <c r="G2167" s="5"/>
      <c r="H2167" s="58"/>
      <c r="I2167" s="60"/>
      <c r="J2167" s="5"/>
      <c r="L2167" s="5"/>
      <c r="M2167" s="5"/>
    </row>
    <row r="2168" spans="2:13" x14ac:dyDescent="0.25">
      <c r="B2168" s="5"/>
      <c r="C2168" s="5"/>
      <c r="D2168" s="5"/>
      <c r="E2168" s="5"/>
      <c r="F2168" s="5"/>
      <c r="G2168" s="5"/>
      <c r="H2168" s="58"/>
      <c r="I2168" s="60"/>
      <c r="J2168" s="5"/>
      <c r="L2168" s="5"/>
      <c r="M2168" s="5"/>
    </row>
    <row r="2169" spans="2:13" x14ac:dyDescent="0.25">
      <c r="B2169" s="5"/>
      <c r="C2169" s="5"/>
      <c r="D2169" s="5"/>
      <c r="E2169" s="5"/>
      <c r="F2169" s="5"/>
      <c r="G2169" s="5"/>
      <c r="H2169" s="58"/>
      <c r="I2169" s="60"/>
      <c r="J2169" s="5"/>
      <c r="L2169" s="5"/>
      <c r="M2169" s="5"/>
    </row>
    <row r="2170" spans="2:13" x14ac:dyDescent="0.25">
      <c r="B2170" s="5"/>
      <c r="C2170" s="5"/>
      <c r="D2170" s="5"/>
      <c r="E2170" s="5"/>
      <c r="F2170" s="5"/>
      <c r="G2170" s="5"/>
      <c r="H2170" s="58"/>
      <c r="I2170" s="60"/>
      <c r="J2170" s="5"/>
      <c r="L2170" s="5"/>
      <c r="M2170" s="5"/>
    </row>
    <row r="2171" spans="2:13" x14ac:dyDescent="0.25">
      <c r="B2171" s="5"/>
      <c r="C2171" s="5"/>
      <c r="D2171" s="5"/>
      <c r="E2171" s="5"/>
      <c r="F2171" s="5"/>
      <c r="G2171" s="5"/>
      <c r="H2171" s="58"/>
      <c r="I2171" s="60"/>
      <c r="J2171" s="5"/>
      <c r="L2171" s="5"/>
      <c r="M2171" s="5"/>
    </row>
    <row r="2172" spans="2:13" x14ac:dyDescent="0.25">
      <c r="B2172" s="5"/>
      <c r="C2172" s="5"/>
      <c r="D2172" s="5"/>
      <c r="E2172" s="5"/>
      <c r="F2172" s="5"/>
      <c r="G2172" s="5"/>
      <c r="H2172" s="58"/>
      <c r="I2172" s="60"/>
      <c r="J2172" s="5"/>
      <c r="L2172" s="5"/>
      <c r="M2172" s="5"/>
    </row>
    <row r="2173" spans="2:13" x14ac:dyDescent="0.25">
      <c r="B2173" s="5"/>
      <c r="C2173" s="5"/>
      <c r="D2173" s="5"/>
      <c r="E2173" s="5"/>
      <c r="F2173" s="5"/>
      <c r="G2173" s="5"/>
      <c r="H2173" s="58"/>
      <c r="I2173" s="60"/>
      <c r="J2173" s="5"/>
      <c r="L2173" s="5"/>
      <c r="M2173" s="5"/>
    </row>
    <row r="2174" spans="2:13" x14ac:dyDescent="0.25">
      <c r="B2174" s="5"/>
      <c r="C2174" s="5"/>
      <c r="D2174" s="5"/>
      <c r="E2174" s="5"/>
      <c r="F2174" s="5"/>
      <c r="G2174" s="5"/>
      <c r="H2174" s="58"/>
      <c r="I2174" s="60"/>
      <c r="J2174" s="5"/>
      <c r="L2174" s="5"/>
      <c r="M2174" s="5"/>
    </row>
    <row r="2175" spans="2:13" x14ac:dyDescent="0.25">
      <c r="B2175" s="5"/>
      <c r="C2175" s="5"/>
      <c r="D2175" s="5"/>
      <c r="E2175" s="5"/>
      <c r="F2175" s="5"/>
      <c r="G2175" s="5"/>
      <c r="H2175" s="58"/>
      <c r="I2175" s="60"/>
      <c r="J2175" s="5"/>
      <c r="L2175" s="5"/>
      <c r="M2175" s="5"/>
    </row>
    <row r="2176" spans="2:13" x14ac:dyDescent="0.25">
      <c r="B2176" s="5"/>
      <c r="C2176" s="5"/>
      <c r="D2176" s="5"/>
      <c r="E2176" s="5"/>
      <c r="F2176" s="5"/>
      <c r="G2176" s="5"/>
      <c r="H2176" s="58"/>
      <c r="I2176" s="60"/>
      <c r="J2176" s="5"/>
      <c r="L2176" s="5"/>
      <c r="M2176" s="5"/>
    </row>
    <row r="2177" spans="2:13" x14ac:dyDescent="0.25">
      <c r="B2177" s="5"/>
      <c r="C2177" s="5"/>
      <c r="D2177" s="5"/>
      <c r="E2177" s="5"/>
      <c r="F2177" s="5"/>
      <c r="G2177" s="5"/>
      <c r="H2177" s="58"/>
      <c r="I2177" s="60"/>
      <c r="J2177" s="5"/>
      <c r="L2177" s="5"/>
      <c r="M2177" s="5"/>
    </row>
    <row r="2178" spans="2:13" x14ac:dyDescent="0.25">
      <c r="B2178" s="5"/>
      <c r="C2178" s="5"/>
      <c r="D2178" s="5"/>
      <c r="E2178" s="5"/>
      <c r="F2178" s="5"/>
      <c r="G2178" s="5"/>
      <c r="H2178" s="58"/>
      <c r="I2178" s="60"/>
      <c r="J2178" s="5"/>
      <c r="L2178" s="5"/>
      <c r="M2178" s="5"/>
    </row>
    <row r="2179" spans="2:13" x14ac:dyDescent="0.25">
      <c r="B2179" s="5"/>
      <c r="C2179" s="5"/>
      <c r="D2179" s="5"/>
      <c r="E2179" s="5"/>
      <c r="F2179" s="5"/>
      <c r="G2179" s="5"/>
      <c r="H2179" s="58"/>
      <c r="I2179" s="60"/>
      <c r="J2179" s="5"/>
      <c r="L2179" s="5"/>
      <c r="M2179" s="5"/>
    </row>
    <row r="2180" spans="2:13" x14ac:dyDescent="0.25">
      <c r="B2180" s="5"/>
      <c r="C2180" s="5"/>
      <c r="D2180" s="5"/>
      <c r="E2180" s="5"/>
      <c r="F2180" s="5"/>
      <c r="G2180" s="5"/>
      <c r="H2180" s="58"/>
      <c r="I2180" s="60"/>
      <c r="J2180" s="5"/>
      <c r="L2180" s="5"/>
      <c r="M2180" s="5"/>
    </row>
    <row r="2181" spans="2:13" x14ac:dyDescent="0.25">
      <c r="B2181" s="5"/>
      <c r="C2181" s="5"/>
      <c r="D2181" s="5"/>
      <c r="E2181" s="5"/>
      <c r="F2181" s="5"/>
      <c r="G2181" s="5"/>
      <c r="H2181" s="58"/>
      <c r="I2181" s="60"/>
      <c r="J2181" s="5"/>
      <c r="L2181" s="5"/>
      <c r="M2181" s="5"/>
    </row>
    <row r="2182" spans="2:13" x14ac:dyDescent="0.25">
      <c r="B2182" s="5"/>
      <c r="C2182" s="5"/>
      <c r="D2182" s="5"/>
      <c r="E2182" s="5"/>
      <c r="F2182" s="5"/>
      <c r="G2182" s="5"/>
      <c r="H2182" s="58"/>
      <c r="I2182" s="60"/>
      <c r="J2182" s="5"/>
      <c r="L2182" s="5"/>
      <c r="M2182" s="5"/>
    </row>
    <row r="2183" spans="2:13" x14ac:dyDescent="0.25">
      <c r="B2183" s="5"/>
      <c r="C2183" s="5"/>
      <c r="D2183" s="5"/>
      <c r="E2183" s="5"/>
      <c r="F2183" s="5"/>
      <c r="G2183" s="5"/>
      <c r="H2183" s="58"/>
      <c r="I2183" s="60"/>
      <c r="J2183" s="5"/>
      <c r="L2183" s="5"/>
      <c r="M2183" s="5"/>
    </row>
    <row r="2184" spans="2:13" x14ac:dyDescent="0.25">
      <c r="B2184" s="5"/>
      <c r="C2184" s="5"/>
      <c r="D2184" s="5"/>
      <c r="E2184" s="5"/>
      <c r="F2184" s="5"/>
      <c r="G2184" s="5"/>
      <c r="H2184" s="58"/>
      <c r="I2184" s="60"/>
      <c r="J2184" s="5"/>
      <c r="L2184" s="5"/>
      <c r="M2184" s="5"/>
    </row>
    <row r="2185" spans="2:13" x14ac:dyDescent="0.25">
      <c r="B2185" s="5"/>
      <c r="C2185" s="5"/>
      <c r="D2185" s="5"/>
      <c r="E2185" s="5"/>
      <c r="F2185" s="5"/>
      <c r="G2185" s="5"/>
      <c r="H2185" s="58"/>
      <c r="I2185" s="60"/>
      <c r="J2185" s="5"/>
      <c r="L2185" s="5"/>
      <c r="M2185" s="5"/>
    </row>
    <row r="2186" spans="2:13" x14ac:dyDescent="0.25">
      <c r="B2186" s="5"/>
      <c r="C2186" s="5"/>
      <c r="D2186" s="5"/>
      <c r="E2186" s="5"/>
      <c r="F2186" s="5"/>
      <c r="G2186" s="5"/>
      <c r="H2186" s="58"/>
      <c r="I2186" s="60"/>
      <c r="J2186" s="5"/>
      <c r="L2186" s="5"/>
      <c r="M2186" s="5"/>
    </row>
    <row r="2187" spans="2:13" x14ac:dyDescent="0.25">
      <c r="B2187" s="5"/>
      <c r="C2187" s="5"/>
      <c r="D2187" s="5"/>
      <c r="E2187" s="5"/>
      <c r="F2187" s="5"/>
      <c r="G2187" s="5"/>
      <c r="H2187" s="58"/>
      <c r="I2187" s="60"/>
      <c r="J2187" s="5"/>
      <c r="L2187" s="5"/>
      <c r="M2187" s="5"/>
    </row>
    <row r="2188" spans="2:13" x14ac:dyDescent="0.25">
      <c r="B2188" s="5"/>
      <c r="C2188" s="5"/>
      <c r="D2188" s="5"/>
      <c r="E2188" s="5"/>
      <c r="F2188" s="5"/>
      <c r="G2188" s="5"/>
      <c r="H2188" s="58"/>
      <c r="I2188" s="60"/>
      <c r="J2188" s="5"/>
      <c r="L2188" s="5"/>
      <c r="M2188" s="5"/>
    </row>
    <row r="2189" spans="2:13" x14ac:dyDescent="0.25">
      <c r="B2189" s="5"/>
      <c r="C2189" s="5"/>
      <c r="D2189" s="5"/>
      <c r="E2189" s="5"/>
      <c r="F2189" s="5"/>
      <c r="G2189" s="5"/>
      <c r="H2189" s="58"/>
      <c r="I2189" s="60"/>
      <c r="J2189" s="5"/>
      <c r="L2189" s="5"/>
      <c r="M2189" s="5"/>
    </row>
    <row r="2190" spans="2:13" x14ac:dyDescent="0.25">
      <c r="B2190" s="5"/>
      <c r="C2190" s="5"/>
      <c r="D2190" s="5"/>
      <c r="E2190" s="5"/>
      <c r="F2190" s="5"/>
      <c r="G2190" s="5"/>
      <c r="H2190" s="58"/>
      <c r="I2190" s="60"/>
      <c r="J2190" s="5"/>
      <c r="L2190" s="5"/>
      <c r="M2190" s="5"/>
    </row>
    <row r="2191" spans="2:13" x14ac:dyDescent="0.25">
      <c r="B2191" s="5"/>
      <c r="C2191" s="5"/>
      <c r="D2191" s="5"/>
      <c r="E2191" s="5"/>
      <c r="F2191" s="5"/>
      <c r="G2191" s="5"/>
      <c r="H2191" s="58"/>
      <c r="I2191" s="60"/>
      <c r="J2191" s="5"/>
      <c r="L2191" s="5"/>
      <c r="M2191" s="5"/>
    </row>
    <row r="2192" spans="2:13" x14ac:dyDescent="0.25">
      <c r="B2192" s="5"/>
      <c r="C2192" s="5"/>
      <c r="D2192" s="5"/>
      <c r="E2192" s="5"/>
      <c r="F2192" s="5"/>
      <c r="G2192" s="5"/>
      <c r="H2192" s="58"/>
      <c r="I2192" s="60"/>
      <c r="J2192" s="5"/>
      <c r="L2192" s="5"/>
      <c r="M2192" s="5"/>
    </row>
    <row r="2193" spans="2:13" x14ac:dyDescent="0.25">
      <c r="B2193" s="5"/>
      <c r="C2193" s="5"/>
      <c r="D2193" s="5"/>
      <c r="E2193" s="5"/>
      <c r="F2193" s="5"/>
      <c r="G2193" s="5"/>
      <c r="H2193" s="58"/>
      <c r="I2193" s="60"/>
      <c r="J2193" s="5"/>
      <c r="L2193" s="5"/>
      <c r="M2193" s="5"/>
    </row>
    <row r="2194" spans="2:13" x14ac:dyDescent="0.25">
      <c r="B2194" s="5"/>
      <c r="C2194" s="5"/>
      <c r="D2194" s="5"/>
      <c r="E2194" s="5"/>
      <c r="F2194" s="5"/>
      <c r="G2194" s="5"/>
      <c r="H2194" s="58"/>
      <c r="I2194" s="60"/>
      <c r="J2194" s="5"/>
      <c r="L2194" s="5"/>
      <c r="M2194" s="5"/>
    </row>
    <row r="2195" spans="2:13" x14ac:dyDescent="0.25">
      <c r="B2195" s="5"/>
      <c r="C2195" s="5"/>
      <c r="D2195" s="5"/>
      <c r="E2195" s="5"/>
      <c r="F2195" s="5"/>
      <c r="G2195" s="5"/>
      <c r="H2195" s="58"/>
      <c r="I2195" s="60"/>
      <c r="J2195" s="5"/>
      <c r="L2195" s="5"/>
      <c r="M2195" s="5"/>
    </row>
    <row r="2196" spans="2:13" x14ac:dyDescent="0.25">
      <c r="B2196" s="5"/>
      <c r="C2196" s="5"/>
      <c r="D2196" s="5"/>
      <c r="E2196" s="5"/>
      <c r="F2196" s="5"/>
      <c r="G2196" s="5"/>
      <c r="H2196" s="58"/>
      <c r="I2196" s="60"/>
      <c r="J2196" s="5"/>
      <c r="L2196" s="5"/>
      <c r="M2196" s="5"/>
    </row>
    <row r="2197" spans="2:13" x14ac:dyDescent="0.25">
      <c r="B2197" s="5"/>
      <c r="C2197" s="5"/>
      <c r="D2197" s="5"/>
      <c r="E2197" s="5"/>
      <c r="F2197" s="5"/>
      <c r="G2197" s="5"/>
      <c r="H2197" s="58"/>
      <c r="I2197" s="60"/>
      <c r="J2197" s="5"/>
      <c r="L2197" s="5"/>
      <c r="M2197" s="5"/>
    </row>
    <row r="2198" spans="2:13" x14ac:dyDescent="0.25">
      <c r="B2198" s="5"/>
      <c r="C2198" s="5"/>
      <c r="D2198" s="5"/>
      <c r="E2198" s="5"/>
      <c r="F2198" s="5"/>
      <c r="G2198" s="5"/>
      <c r="H2198" s="58"/>
      <c r="I2198" s="60"/>
      <c r="J2198" s="5"/>
      <c r="L2198" s="5"/>
      <c r="M2198" s="5"/>
    </row>
    <row r="2199" spans="2:13" x14ac:dyDescent="0.25">
      <c r="B2199" s="5"/>
      <c r="C2199" s="5"/>
      <c r="D2199" s="5"/>
      <c r="E2199" s="5"/>
      <c r="F2199" s="5"/>
      <c r="G2199" s="5"/>
      <c r="H2199" s="58"/>
      <c r="I2199" s="60"/>
      <c r="J2199" s="5"/>
      <c r="L2199" s="5"/>
      <c r="M2199" s="5"/>
    </row>
    <row r="2200" spans="2:13" x14ac:dyDescent="0.25">
      <c r="B2200" s="5"/>
      <c r="C2200" s="5"/>
      <c r="D2200" s="5"/>
      <c r="E2200" s="5"/>
      <c r="F2200" s="5"/>
      <c r="G2200" s="5"/>
      <c r="H2200" s="58"/>
      <c r="I2200" s="60"/>
      <c r="J2200" s="5"/>
      <c r="L2200" s="5"/>
      <c r="M2200" s="5"/>
    </row>
    <row r="2201" spans="2:13" x14ac:dyDescent="0.25">
      <c r="B2201" s="5"/>
      <c r="C2201" s="5"/>
      <c r="D2201" s="5"/>
      <c r="E2201" s="5"/>
      <c r="F2201" s="5"/>
      <c r="G2201" s="5"/>
      <c r="H2201" s="58"/>
      <c r="I2201" s="60"/>
      <c r="J2201" s="5"/>
      <c r="L2201" s="5"/>
      <c r="M2201" s="5"/>
    </row>
    <row r="2202" spans="2:13" x14ac:dyDescent="0.25">
      <c r="B2202" s="5"/>
      <c r="C2202" s="5"/>
      <c r="D2202" s="5"/>
      <c r="E2202" s="5"/>
      <c r="F2202" s="5"/>
      <c r="G2202" s="5"/>
      <c r="H2202" s="58"/>
      <c r="I2202" s="60"/>
      <c r="J2202" s="5"/>
      <c r="L2202" s="5"/>
      <c r="M2202" s="5"/>
    </row>
    <row r="2203" spans="2:13" x14ac:dyDescent="0.25">
      <c r="B2203" s="5"/>
      <c r="C2203" s="5"/>
      <c r="D2203" s="5"/>
      <c r="E2203" s="5"/>
      <c r="F2203" s="5"/>
      <c r="G2203" s="5"/>
      <c r="H2203" s="58"/>
      <c r="I2203" s="60"/>
      <c r="J2203" s="5"/>
      <c r="L2203" s="5"/>
      <c r="M2203" s="5"/>
    </row>
    <row r="2204" spans="2:13" x14ac:dyDescent="0.25">
      <c r="B2204" s="5"/>
      <c r="C2204" s="5"/>
      <c r="D2204" s="5"/>
      <c r="E2204" s="5"/>
      <c r="F2204" s="5"/>
      <c r="G2204" s="5"/>
      <c r="H2204" s="58"/>
      <c r="I2204" s="60"/>
      <c r="J2204" s="5"/>
      <c r="L2204" s="5"/>
      <c r="M2204" s="5"/>
    </row>
    <row r="2205" spans="2:13" x14ac:dyDescent="0.25">
      <c r="B2205" s="5"/>
      <c r="C2205" s="5"/>
      <c r="D2205" s="5"/>
      <c r="E2205" s="5"/>
      <c r="F2205" s="5"/>
      <c r="G2205" s="5"/>
      <c r="H2205" s="58"/>
      <c r="I2205" s="60"/>
      <c r="J2205" s="5"/>
      <c r="L2205" s="5"/>
      <c r="M2205" s="5"/>
    </row>
    <row r="2206" spans="2:13" x14ac:dyDescent="0.25">
      <c r="B2206" s="5"/>
      <c r="C2206" s="5"/>
      <c r="D2206" s="5"/>
      <c r="E2206" s="5"/>
      <c r="F2206" s="5"/>
      <c r="G2206" s="5"/>
      <c r="H2206" s="58"/>
      <c r="I2206" s="60"/>
      <c r="J2206" s="5"/>
      <c r="L2206" s="5"/>
      <c r="M2206" s="5"/>
    </row>
    <row r="2207" spans="2:13" x14ac:dyDescent="0.25">
      <c r="B2207" s="5"/>
      <c r="C2207" s="5"/>
      <c r="D2207" s="5"/>
      <c r="E2207" s="5"/>
      <c r="F2207" s="5"/>
      <c r="G2207" s="5"/>
      <c r="H2207" s="58"/>
      <c r="I2207" s="60"/>
      <c r="J2207" s="5"/>
      <c r="L2207" s="5"/>
      <c r="M2207" s="5"/>
    </row>
    <row r="2208" spans="2:13" x14ac:dyDescent="0.25">
      <c r="B2208" s="5"/>
      <c r="C2208" s="5"/>
      <c r="D2208" s="5"/>
      <c r="E2208" s="5"/>
      <c r="F2208" s="5"/>
      <c r="G2208" s="5"/>
      <c r="H2208" s="58"/>
      <c r="I2208" s="60"/>
      <c r="J2208" s="5"/>
      <c r="L2208" s="5"/>
      <c r="M2208" s="5"/>
    </row>
    <row r="2209" spans="2:13" x14ac:dyDescent="0.25">
      <c r="B2209" s="5"/>
      <c r="C2209" s="5"/>
      <c r="D2209" s="5"/>
      <c r="E2209" s="5"/>
      <c r="F2209" s="5"/>
      <c r="G2209" s="5"/>
      <c r="H2209" s="58"/>
      <c r="I2209" s="60"/>
      <c r="J2209" s="5"/>
      <c r="L2209" s="5"/>
      <c r="M2209" s="5"/>
    </row>
    <row r="2210" spans="2:13" x14ac:dyDescent="0.25">
      <c r="B2210" s="5"/>
      <c r="C2210" s="5"/>
      <c r="D2210" s="5"/>
      <c r="E2210" s="5"/>
      <c r="F2210" s="5"/>
      <c r="G2210" s="5"/>
      <c r="H2210" s="58"/>
      <c r="I2210" s="60"/>
      <c r="J2210" s="5"/>
      <c r="L2210" s="5"/>
      <c r="M2210" s="5"/>
    </row>
    <row r="2211" spans="2:13" x14ac:dyDescent="0.25">
      <c r="B2211" s="5"/>
      <c r="C2211" s="5"/>
      <c r="D2211" s="5"/>
      <c r="E2211" s="5"/>
      <c r="F2211" s="5"/>
      <c r="G2211" s="5"/>
      <c r="H2211" s="58"/>
      <c r="I2211" s="60"/>
      <c r="J2211" s="5"/>
      <c r="L2211" s="5"/>
      <c r="M2211" s="5"/>
    </row>
    <row r="2212" spans="2:13" x14ac:dyDescent="0.25">
      <c r="B2212" s="5"/>
      <c r="C2212" s="5"/>
      <c r="D2212" s="5"/>
      <c r="E2212" s="5"/>
      <c r="F2212" s="5"/>
      <c r="G2212" s="5"/>
      <c r="H2212" s="58"/>
      <c r="I2212" s="60"/>
      <c r="J2212" s="5"/>
      <c r="L2212" s="5"/>
      <c r="M2212" s="5"/>
    </row>
    <row r="2213" spans="2:13" x14ac:dyDescent="0.25">
      <c r="B2213" s="5"/>
      <c r="C2213" s="5"/>
      <c r="D2213" s="5"/>
      <c r="E2213" s="5"/>
      <c r="F2213" s="5"/>
      <c r="G2213" s="5"/>
      <c r="H2213" s="58"/>
      <c r="I2213" s="60"/>
      <c r="J2213" s="5"/>
      <c r="L2213" s="5"/>
      <c r="M2213" s="5"/>
    </row>
    <row r="2214" spans="2:13" x14ac:dyDescent="0.25">
      <c r="B2214" s="5"/>
      <c r="C2214" s="5"/>
      <c r="D2214" s="5"/>
      <c r="E2214" s="5"/>
      <c r="F2214" s="5"/>
      <c r="G2214" s="5"/>
      <c r="H2214" s="58"/>
      <c r="I2214" s="60"/>
      <c r="J2214" s="5"/>
      <c r="L2214" s="5"/>
      <c r="M2214" s="5"/>
    </row>
    <row r="2215" spans="2:13" x14ac:dyDescent="0.25">
      <c r="B2215" s="5"/>
      <c r="C2215" s="5"/>
      <c r="D2215" s="5"/>
      <c r="E2215" s="5"/>
      <c r="F2215" s="5"/>
      <c r="G2215" s="5"/>
      <c r="H2215" s="58"/>
      <c r="I2215" s="60"/>
      <c r="J2215" s="5"/>
      <c r="L2215" s="5"/>
      <c r="M2215" s="5"/>
    </row>
    <row r="2216" spans="2:13" x14ac:dyDescent="0.25">
      <c r="B2216" s="5"/>
      <c r="C2216" s="5"/>
      <c r="D2216" s="5"/>
      <c r="E2216" s="5"/>
      <c r="F2216" s="5"/>
      <c r="G2216" s="5"/>
      <c r="H2216" s="58"/>
      <c r="I2216" s="60"/>
      <c r="J2216" s="5"/>
      <c r="L2216" s="5"/>
      <c r="M2216" s="5"/>
    </row>
    <row r="2217" spans="2:13" x14ac:dyDescent="0.25">
      <c r="B2217" s="5"/>
      <c r="C2217" s="5"/>
      <c r="D2217" s="5"/>
      <c r="E2217" s="5"/>
      <c r="F2217" s="5"/>
      <c r="G2217" s="5"/>
      <c r="H2217" s="58"/>
      <c r="I2217" s="60"/>
      <c r="J2217" s="5"/>
      <c r="L2217" s="5"/>
      <c r="M2217" s="5"/>
    </row>
    <row r="2218" spans="2:13" x14ac:dyDescent="0.25">
      <c r="B2218" s="5"/>
      <c r="C2218" s="5"/>
      <c r="D2218" s="5"/>
      <c r="E2218" s="5"/>
      <c r="F2218" s="5"/>
      <c r="G2218" s="5"/>
      <c r="H2218" s="58"/>
      <c r="I2218" s="60"/>
      <c r="J2218" s="5"/>
      <c r="L2218" s="5"/>
      <c r="M2218" s="5"/>
    </row>
    <row r="2219" spans="2:13" x14ac:dyDescent="0.25">
      <c r="B2219" s="5"/>
      <c r="C2219" s="5"/>
      <c r="D2219" s="5"/>
      <c r="E2219" s="5"/>
      <c r="F2219" s="5"/>
      <c r="G2219" s="5"/>
      <c r="H2219" s="58"/>
      <c r="I2219" s="60"/>
      <c r="J2219" s="5"/>
      <c r="L2219" s="5"/>
      <c r="M2219" s="5"/>
    </row>
    <row r="2220" spans="2:13" x14ac:dyDescent="0.25">
      <c r="B2220" s="5"/>
      <c r="C2220" s="5"/>
      <c r="D2220" s="5"/>
      <c r="E2220" s="5"/>
      <c r="F2220" s="5"/>
      <c r="G2220" s="5"/>
      <c r="H2220" s="58"/>
      <c r="I2220" s="60"/>
      <c r="J2220" s="5"/>
      <c r="L2220" s="5"/>
      <c r="M2220" s="5"/>
    </row>
    <row r="2221" spans="2:13" x14ac:dyDescent="0.25">
      <c r="B2221" s="5"/>
      <c r="C2221" s="5"/>
      <c r="D2221" s="5"/>
      <c r="E2221" s="5"/>
      <c r="F2221" s="5"/>
      <c r="G2221" s="5"/>
      <c r="H2221" s="58"/>
      <c r="I2221" s="60"/>
      <c r="J2221" s="5"/>
      <c r="L2221" s="5"/>
      <c r="M2221" s="5"/>
    </row>
    <row r="2222" spans="2:13" x14ac:dyDescent="0.25">
      <c r="B2222" s="5"/>
      <c r="C2222" s="5"/>
      <c r="D2222" s="5"/>
      <c r="E2222" s="5"/>
      <c r="F2222" s="5"/>
      <c r="G2222" s="5"/>
      <c r="H2222" s="58"/>
      <c r="I2222" s="60"/>
      <c r="J2222" s="5"/>
      <c r="L2222" s="5"/>
      <c r="M2222" s="5"/>
    </row>
    <row r="2223" spans="2:13" x14ac:dyDescent="0.25">
      <c r="B2223" s="5"/>
      <c r="C2223" s="5"/>
      <c r="D2223" s="5"/>
      <c r="E2223" s="5"/>
      <c r="F2223" s="5"/>
      <c r="G2223" s="5"/>
      <c r="H2223" s="58"/>
      <c r="I2223" s="60"/>
      <c r="J2223" s="5"/>
      <c r="L2223" s="5"/>
      <c r="M2223" s="5"/>
    </row>
    <row r="2224" spans="2:13" x14ac:dyDescent="0.25">
      <c r="B2224" s="5"/>
      <c r="C2224" s="5"/>
      <c r="D2224" s="5"/>
      <c r="E2224" s="5"/>
      <c r="F2224" s="5"/>
      <c r="G2224" s="5"/>
      <c r="H2224" s="58"/>
      <c r="I2224" s="60"/>
      <c r="J2224" s="5"/>
      <c r="L2224" s="5"/>
      <c r="M2224" s="5"/>
    </row>
    <row r="2225" spans="2:13" x14ac:dyDescent="0.25">
      <c r="B2225" s="5"/>
      <c r="C2225" s="5"/>
      <c r="D2225" s="5"/>
      <c r="E2225" s="5"/>
      <c r="F2225" s="5"/>
      <c r="G2225" s="5"/>
      <c r="H2225" s="58"/>
      <c r="I2225" s="60"/>
      <c r="J2225" s="5"/>
      <c r="L2225" s="5"/>
      <c r="M2225" s="5"/>
    </row>
    <row r="2226" spans="2:13" x14ac:dyDescent="0.25">
      <c r="B2226" s="5"/>
      <c r="C2226" s="5"/>
      <c r="D2226" s="5"/>
      <c r="E2226" s="5"/>
      <c r="F2226" s="5"/>
      <c r="G2226" s="5"/>
      <c r="H2226" s="58"/>
      <c r="I2226" s="60"/>
      <c r="J2226" s="5"/>
      <c r="L2226" s="5"/>
      <c r="M2226" s="5"/>
    </row>
    <row r="2227" spans="2:13" x14ac:dyDescent="0.25">
      <c r="B2227" s="5"/>
      <c r="C2227" s="5"/>
      <c r="D2227" s="5"/>
      <c r="E2227" s="5"/>
      <c r="F2227" s="5"/>
      <c r="G2227" s="5"/>
      <c r="H2227" s="58"/>
      <c r="I2227" s="60"/>
      <c r="J2227" s="5"/>
      <c r="L2227" s="5"/>
      <c r="M2227" s="5"/>
    </row>
    <row r="2228" spans="2:13" x14ac:dyDescent="0.25">
      <c r="B2228" s="5"/>
      <c r="C2228" s="5"/>
      <c r="D2228" s="5"/>
      <c r="E2228" s="5"/>
      <c r="F2228" s="5"/>
      <c r="G2228" s="5"/>
      <c r="H2228" s="58"/>
      <c r="I2228" s="60"/>
      <c r="J2228" s="5"/>
      <c r="L2228" s="5"/>
      <c r="M2228" s="5"/>
    </row>
    <row r="2229" spans="2:13" x14ac:dyDescent="0.25">
      <c r="B2229" s="5"/>
      <c r="C2229" s="5"/>
      <c r="D2229" s="5"/>
      <c r="E2229" s="5"/>
      <c r="F2229" s="5"/>
      <c r="G2229" s="5"/>
      <c r="H2229" s="58"/>
      <c r="I2229" s="60"/>
      <c r="J2229" s="5"/>
      <c r="L2229" s="5"/>
      <c r="M2229" s="5"/>
    </row>
    <row r="2230" spans="2:13" x14ac:dyDescent="0.25">
      <c r="B2230" s="5"/>
      <c r="C2230" s="5"/>
      <c r="D2230" s="5"/>
      <c r="E2230" s="5"/>
      <c r="F2230" s="5"/>
      <c r="G2230" s="5"/>
      <c r="H2230" s="58"/>
      <c r="I2230" s="60"/>
      <c r="J2230" s="5"/>
      <c r="L2230" s="5"/>
      <c r="M2230" s="5"/>
    </row>
    <row r="2231" spans="2:13" x14ac:dyDescent="0.25">
      <c r="B2231" s="5"/>
      <c r="C2231" s="5"/>
      <c r="D2231" s="5"/>
      <c r="E2231" s="5"/>
      <c r="F2231" s="5"/>
      <c r="G2231" s="5"/>
      <c r="H2231" s="58"/>
      <c r="I2231" s="60"/>
      <c r="J2231" s="5"/>
      <c r="L2231" s="5"/>
      <c r="M2231" s="5"/>
    </row>
    <row r="2232" spans="2:13" x14ac:dyDescent="0.25">
      <c r="B2232" s="5"/>
      <c r="C2232" s="5"/>
      <c r="D2232" s="5"/>
      <c r="E2232" s="5"/>
      <c r="F2232" s="5"/>
      <c r="G2232" s="5"/>
      <c r="H2232" s="58"/>
      <c r="I2232" s="60"/>
      <c r="J2232" s="5"/>
      <c r="L2232" s="5"/>
      <c r="M2232" s="5"/>
    </row>
    <row r="2233" spans="2:13" x14ac:dyDescent="0.25">
      <c r="B2233" s="5"/>
      <c r="C2233" s="5"/>
      <c r="D2233" s="5"/>
      <c r="E2233" s="5"/>
      <c r="F2233" s="5"/>
      <c r="G2233" s="5"/>
      <c r="H2233" s="58"/>
      <c r="I2233" s="60"/>
      <c r="J2233" s="5"/>
      <c r="L2233" s="5"/>
      <c r="M2233" s="5"/>
    </row>
    <row r="2234" spans="2:13" x14ac:dyDescent="0.25">
      <c r="B2234" s="5"/>
      <c r="C2234" s="5"/>
      <c r="D2234" s="5"/>
      <c r="E2234" s="5"/>
      <c r="F2234" s="5"/>
      <c r="G2234" s="5"/>
      <c r="H2234" s="58"/>
      <c r="I2234" s="60"/>
      <c r="J2234" s="5"/>
      <c r="L2234" s="5"/>
      <c r="M2234" s="5"/>
    </row>
    <row r="2235" spans="2:13" x14ac:dyDescent="0.25">
      <c r="B2235" s="5"/>
      <c r="C2235" s="5"/>
      <c r="D2235" s="5"/>
      <c r="E2235" s="5"/>
      <c r="F2235" s="5"/>
      <c r="G2235" s="5"/>
      <c r="H2235" s="58"/>
      <c r="I2235" s="60"/>
      <c r="J2235" s="5"/>
      <c r="L2235" s="5"/>
      <c r="M2235" s="5"/>
    </row>
    <row r="2236" spans="2:13" x14ac:dyDescent="0.25">
      <c r="B2236" s="5"/>
      <c r="C2236" s="5"/>
      <c r="D2236" s="5"/>
      <c r="E2236" s="5"/>
      <c r="F2236" s="5"/>
      <c r="G2236" s="5"/>
      <c r="H2236" s="58"/>
      <c r="I2236" s="60"/>
      <c r="J2236" s="5"/>
      <c r="L2236" s="5"/>
      <c r="M2236" s="5"/>
    </row>
    <row r="2237" spans="2:13" x14ac:dyDescent="0.25">
      <c r="B2237" s="5"/>
      <c r="C2237" s="5"/>
      <c r="D2237" s="5"/>
      <c r="E2237" s="5"/>
      <c r="F2237" s="5"/>
      <c r="G2237" s="5"/>
      <c r="H2237" s="58"/>
      <c r="I2237" s="60"/>
      <c r="J2237" s="5"/>
      <c r="L2237" s="5"/>
      <c r="M2237" s="5"/>
    </row>
    <row r="2238" spans="2:13" x14ac:dyDescent="0.25">
      <c r="B2238" s="5"/>
      <c r="C2238" s="5"/>
      <c r="D2238" s="5"/>
      <c r="E2238" s="5"/>
      <c r="F2238" s="5"/>
      <c r="G2238" s="5"/>
      <c r="H2238" s="58"/>
      <c r="I2238" s="60"/>
      <c r="J2238" s="5"/>
      <c r="L2238" s="5"/>
      <c r="M2238" s="5"/>
    </row>
    <row r="2239" spans="2:13" x14ac:dyDescent="0.25">
      <c r="B2239" s="5"/>
      <c r="C2239" s="5"/>
      <c r="D2239" s="5"/>
      <c r="E2239" s="5"/>
      <c r="F2239" s="5"/>
      <c r="G2239" s="5"/>
      <c r="H2239" s="58"/>
      <c r="I2239" s="60"/>
      <c r="J2239" s="5"/>
      <c r="L2239" s="5"/>
      <c r="M2239" s="5"/>
    </row>
    <row r="2240" spans="2:13" x14ac:dyDescent="0.25">
      <c r="B2240" s="5"/>
      <c r="C2240" s="5"/>
      <c r="D2240" s="5"/>
      <c r="E2240" s="5"/>
      <c r="F2240" s="5"/>
      <c r="G2240" s="5"/>
      <c r="H2240" s="58"/>
      <c r="I2240" s="60"/>
      <c r="J2240" s="5"/>
      <c r="L2240" s="5"/>
      <c r="M2240" s="5"/>
    </row>
    <row r="2241" spans="2:13" x14ac:dyDescent="0.25">
      <c r="B2241" s="5"/>
      <c r="C2241" s="5"/>
      <c r="D2241" s="5"/>
      <c r="E2241" s="5"/>
      <c r="F2241" s="5"/>
      <c r="G2241" s="5"/>
      <c r="H2241" s="58"/>
      <c r="I2241" s="60"/>
      <c r="J2241" s="5"/>
      <c r="L2241" s="5"/>
      <c r="M2241" s="5"/>
    </row>
    <row r="2242" spans="2:13" x14ac:dyDescent="0.25">
      <c r="B2242" s="5"/>
      <c r="C2242" s="5"/>
      <c r="D2242" s="5"/>
      <c r="E2242" s="5"/>
      <c r="F2242" s="5"/>
      <c r="G2242" s="5"/>
      <c r="H2242" s="58"/>
      <c r="I2242" s="60"/>
      <c r="J2242" s="5"/>
      <c r="L2242" s="5"/>
      <c r="M2242" s="5"/>
    </row>
    <row r="2243" spans="2:13" x14ac:dyDescent="0.25">
      <c r="B2243" s="5"/>
      <c r="C2243" s="5"/>
      <c r="D2243" s="5"/>
      <c r="E2243" s="5"/>
      <c r="F2243" s="5"/>
      <c r="G2243" s="5"/>
      <c r="H2243" s="58"/>
      <c r="I2243" s="60"/>
      <c r="J2243" s="5"/>
      <c r="L2243" s="5"/>
      <c r="M2243" s="5"/>
    </row>
    <row r="2244" spans="2:13" x14ac:dyDescent="0.25">
      <c r="B2244" s="5"/>
      <c r="C2244" s="5"/>
      <c r="D2244" s="5"/>
      <c r="E2244" s="5"/>
      <c r="F2244" s="5"/>
      <c r="G2244" s="5"/>
      <c r="H2244" s="58"/>
      <c r="I2244" s="60"/>
      <c r="J2244" s="5"/>
      <c r="L2244" s="5"/>
      <c r="M2244" s="5"/>
    </row>
    <row r="2245" spans="2:13" x14ac:dyDescent="0.25">
      <c r="B2245" s="5"/>
      <c r="C2245" s="5"/>
      <c r="D2245" s="5"/>
      <c r="E2245" s="5"/>
      <c r="F2245" s="5"/>
      <c r="G2245" s="5"/>
      <c r="H2245" s="58"/>
      <c r="I2245" s="60"/>
      <c r="J2245" s="5"/>
      <c r="L2245" s="5"/>
      <c r="M2245" s="5"/>
    </row>
    <row r="2246" spans="2:13" x14ac:dyDescent="0.25">
      <c r="B2246" s="5"/>
      <c r="C2246" s="5"/>
      <c r="D2246" s="5"/>
      <c r="E2246" s="5"/>
      <c r="F2246" s="5"/>
      <c r="G2246" s="5"/>
      <c r="H2246" s="58"/>
      <c r="I2246" s="60"/>
      <c r="J2246" s="5"/>
      <c r="L2246" s="5"/>
      <c r="M2246" s="5"/>
    </row>
    <row r="2247" spans="2:13" x14ac:dyDescent="0.25">
      <c r="B2247" s="5"/>
      <c r="C2247" s="5"/>
      <c r="D2247" s="5"/>
      <c r="E2247" s="5"/>
      <c r="F2247" s="5"/>
      <c r="G2247" s="5"/>
      <c r="H2247" s="58"/>
      <c r="I2247" s="60"/>
      <c r="J2247" s="5"/>
      <c r="L2247" s="5"/>
      <c r="M2247" s="5"/>
    </row>
    <row r="2248" spans="2:13" x14ac:dyDescent="0.25">
      <c r="B2248" s="5"/>
      <c r="C2248" s="5"/>
      <c r="D2248" s="5"/>
      <c r="E2248" s="5"/>
      <c r="F2248" s="5"/>
      <c r="G2248" s="5"/>
      <c r="H2248" s="58"/>
      <c r="I2248" s="60"/>
      <c r="J2248" s="5"/>
      <c r="L2248" s="5"/>
      <c r="M2248" s="5"/>
    </row>
    <row r="2249" spans="2:13" x14ac:dyDescent="0.25">
      <c r="B2249" s="5"/>
      <c r="C2249" s="5"/>
      <c r="D2249" s="5"/>
      <c r="E2249" s="5"/>
      <c r="F2249" s="5"/>
      <c r="G2249" s="5"/>
      <c r="H2249" s="58"/>
      <c r="I2249" s="60"/>
      <c r="J2249" s="5"/>
      <c r="L2249" s="5"/>
      <c r="M2249" s="5"/>
    </row>
    <row r="2250" spans="2:13" x14ac:dyDescent="0.25">
      <c r="B2250" s="5"/>
      <c r="C2250" s="5"/>
      <c r="D2250" s="5"/>
      <c r="E2250" s="5"/>
      <c r="F2250" s="5"/>
      <c r="G2250" s="5"/>
      <c r="H2250" s="58"/>
      <c r="I2250" s="60"/>
      <c r="J2250" s="5"/>
      <c r="L2250" s="5"/>
      <c r="M2250" s="5"/>
    </row>
    <row r="2251" spans="2:13" x14ac:dyDescent="0.25">
      <c r="B2251" s="5"/>
      <c r="C2251" s="5"/>
      <c r="D2251" s="5"/>
      <c r="E2251" s="5"/>
      <c r="F2251" s="5"/>
      <c r="G2251" s="5"/>
      <c r="H2251" s="58"/>
      <c r="I2251" s="60"/>
      <c r="J2251" s="5"/>
      <c r="L2251" s="5"/>
      <c r="M2251" s="5"/>
    </row>
    <row r="2252" spans="2:13" x14ac:dyDescent="0.25">
      <c r="B2252" s="5"/>
      <c r="C2252" s="5"/>
      <c r="D2252" s="5"/>
      <c r="E2252" s="5"/>
      <c r="F2252" s="5"/>
      <c r="G2252" s="5"/>
      <c r="H2252" s="58"/>
      <c r="I2252" s="60"/>
      <c r="J2252" s="5"/>
      <c r="L2252" s="5"/>
      <c r="M2252" s="5"/>
    </row>
    <row r="2253" spans="2:13" x14ac:dyDescent="0.25">
      <c r="B2253" s="5"/>
      <c r="C2253" s="5"/>
      <c r="D2253" s="5"/>
      <c r="E2253" s="5"/>
      <c r="F2253" s="5"/>
      <c r="G2253" s="5"/>
      <c r="H2253" s="58"/>
      <c r="I2253" s="60"/>
      <c r="J2253" s="5"/>
      <c r="L2253" s="5"/>
      <c r="M2253" s="5"/>
    </row>
    <row r="2254" spans="2:13" x14ac:dyDescent="0.25">
      <c r="B2254" s="5"/>
      <c r="C2254" s="5"/>
      <c r="D2254" s="5"/>
      <c r="E2254" s="5"/>
      <c r="F2254" s="5"/>
      <c r="G2254" s="5"/>
      <c r="H2254" s="58"/>
      <c r="I2254" s="60"/>
      <c r="J2254" s="5"/>
      <c r="L2254" s="5"/>
      <c r="M2254" s="5"/>
    </row>
    <row r="2255" spans="2:13" x14ac:dyDescent="0.25">
      <c r="B2255" s="5"/>
      <c r="C2255" s="5"/>
      <c r="D2255" s="5"/>
      <c r="E2255" s="5"/>
      <c r="F2255" s="5"/>
      <c r="G2255" s="5"/>
      <c r="H2255" s="58"/>
      <c r="I2255" s="60"/>
      <c r="J2255" s="5"/>
      <c r="L2255" s="5"/>
      <c r="M2255" s="5"/>
    </row>
    <row r="2256" spans="2:13" x14ac:dyDescent="0.25">
      <c r="B2256" s="5"/>
      <c r="C2256" s="5"/>
      <c r="D2256" s="5"/>
      <c r="E2256" s="5"/>
      <c r="F2256" s="5"/>
      <c r="G2256" s="5"/>
      <c r="H2256" s="58"/>
      <c r="I2256" s="60"/>
      <c r="J2256" s="5"/>
      <c r="L2256" s="5"/>
      <c r="M2256" s="5"/>
    </row>
    <row r="2257" spans="2:13" x14ac:dyDescent="0.25">
      <c r="B2257" s="5"/>
      <c r="C2257" s="5"/>
      <c r="D2257" s="5"/>
      <c r="E2257" s="5"/>
      <c r="F2257" s="5"/>
      <c r="G2257" s="5"/>
      <c r="H2257" s="58"/>
      <c r="I2257" s="60"/>
      <c r="J2257" s="5"/>
      <c r="L2257" s="5"/>
      <c r="M2257" s="5"/>
    </row>
    <row r="2258" spans="2:13" x14ac:dyDescent="0.25">
      <c r="B2258" s="5"/>
      <c r="C2258" s="5"/>
      <c r="D2258" s="5"/>
      <c r="E2258" s="5"/>
      <c r="F2258" s="5"/>
      <c r="G2258" s="5"/>
      <c r="H2258" s="58"/>
      <c r="I2258" s="60"/>
      <c r="J2258" s="5"/>
      <c r="L2258" s="5"/>
      <c r="M2258" s="5"/>
    </row>
    <row r="2259" spans="2:13" x14ac:dyDescent="0.25">
      <c r="B2259" s="5"/>
      <c r="C2259" s="5"/>
      <c r="D2259" s="5"/>
      <c r="E2259" s="5"/>
      <c r="F2259" s="5"/>
      <c r="G2259" s="5"/>
      <c r="H2259" s="58"/>
      <c r="I2259" s="60"/>
      <c r="J2259" s="5"/>
      <c r="L2259" s="5"/>
      <c r="M2259" s="5"/>
    </row>
    <row r="2260" spans="2:13" x14ac:dyDescent="0.25">
      <c r="B2260" s="5"/>
      <c r="C2260" s="5"/>
      <c r="D2260" s="5"/>
      <c r="E2260" s="5"/>
      <c r="F2260" s="5"/>
      <c r="G2260" s="5"/>
      <c r="H2260" s="58"/>
      <c r="I2260" s="60"/>
      <c r="J2260" s="5"/>
      <c r="L2260" s="5"/>
      <c r="M2260" s="5"/>
    </row>
    <row r="2261" spans="2:13" x14ac:dyDescent="0.25">
      <c r="B2261" s="5"/>
      <c r="C2261" s="5"/>
      <c r="D2261" s="5"/>
      <c r="E2261" s="5"/>
      <c r="F2261" s="5"/>
      <c r="G2261" s="5"/>
      <c r="H2261" s="58"/>
      <c r="I2261" s="60"/>
      <c r="J2261" s="5"/>
      <c r="L2261" s="5"/>
      <c r="M2261" s="5"/>
    </row>
    <row r="2262" spans="2:13" x14ac:dyDescent="0.25">
      <c r="B2262" s="5"/>
      <c r="C2262" s="5"/>
      <c r="D2262" s="5"/>
      <c r="E2262" s="5"/>
      <c r="F2262" s="5"/>
      <c r="G2262" s="5"/>
      <c r="H2262" s="58"/>
      <c r="I2262" s="60"/>
      <c r="J2262" s="5"/>
      <c r="L2262" s="5"/>
      <c r="M2262" s="5"/>
    </row>
    <row r="2263" spans="2:13" x14ac:dyDescent="0.25">
      <c r="B2263" s="5"/>
      <c r="C2263" s="5"/>
      <c r="D2263" s="5"/>
      <c r="E2263" s="5"/>
      <c r="F2263" s="5"/>
      <c r="G2263" s="5"/>
      <c r="H2263" s="58"/>
      <c r="I2263" s="60"/>
      <c r="J2263" s="5"/>
      <c r="L2263" s="5"/>
      <c r="M2263" s="5"/>
    </row>
    <row r="2264" spans="2:13" x14ac:dyDescent="0.25">
      <c r="B2264" s="5"/>
      <c r="C2264" s="5"/>
      <c r="D2264" s="5"/>
      <c r="E2264" s="5"/>
      <c r="F2264" s="5"/>
      <c r="G2264" s="5"/>
      <c r="H2264" s="58"/>
      <c r="I2264" s="60"/>
      <c r="J2264" s="5"/>
      <c r="L2264" s="5"/>
      <c r="M2264" s="5"/>
    </row>
    <row r="2265" spans="2:13" x14ac:dyDescent="0.25">
      <c r="B2265" s="5"/>
      <c r="C2265" s="5"/>
      <c r="D2265" s="5"/>
      <c r="E2265" s="5"/>
      <c r="F2265" s="5"/>
      <c r="G2265" s="5"/>
      <c r="H2265" s="58"/>
      <c r="I2265" s="60"/>
      <c r="J2265" s="5"/>
      <c r="L2265" s="5"/>
      <c r="M2265" s="5"/>
    </row>
    <row r="2266" spans="2:13" x14ac:dyDescent="0.25">
      <c r="B2266" s="5"/>
      <c r="C2266" s="5"/>
      <c r="D2266" s="5"/>
      <c r="E2266" s="5"/>
      <c r="F2266" s="5"/>
      <c r="G2266" s="5"/>
      <c r="H2266" s="58"/>
      <c r="I2266" s="60"/>
      <c r="J2266" s="5"/>
      <c r="L2266" s="5"/>
      <c r="M2266" s="5"/>
    </row>
    <row r="2267" spans="2:13" x14ac:dyDescent="0.25">
      <c r="B2267" s="5"/>
      <c r="C2267" s="5"/>
      <c r="D2267" s="5"/>
      <c r="E2267" s="5"/>
      <c r="F2267" s="5"/>
      <c r="G2267" s="5"/>
      <c r="H2267" s="58"/>
      <c r="I2267" s="60"/>
      <c r="J2267" s="5"/>
      <c r="L2267" s="5"/>
      <c r="M2267" s="5"/>
    </row>
    <row r="2268" spans="2:13" x14ac:dyDescent="0.25">
      <c r="B2268" s="5"/>
      <c r="C2268" s="5"/>
      <c r="D2268" s="5"/>
      <c r="E2268" s="5"/>
      <c r="F2268" s="5"/>
      <c r="G2268" s="5"/>
      <c r="H2268" s="58"/>
      <c r="I2268" s="60"/>
      <c r="J2268" s="5"/>
      <c r="L2268" s="5"/>
      <c r="M2268" s="5"/>
    </row>
    <row r="2269" spans="2:13" x14ac:dyDescent="0.25">
      <c r="B2269" s="5"/>
      <c r="C2269" s="5"/>
      <c r="D2269" s="5"/>
      <c r="E2269" s="5"/>
      <c r="F2269" s="5"/>
      <c r="G2269" s="5"/>
      <c r="H2269" s="58"/>
      <c r="I2269" s="60"/>
      <c r="J2269" s="5"/>
      <c r="L2269" s="5"/>
      <c r="M2269" s="5"/>
    </row>
    <row r="2270" spans="2:13" x14ac:dyDescent="0.25">
      <c r="B2270" s="5"/>
      <c r="C2270" s="5"/>
      <c r="D2270" s="5"/>
      <c r="E2270" s="5"/>
      <c r="F2270" s="5"/>
      <c r="G2270" s="5"/>
      <c r="H2270" s="58"/>
      <c r="I2270" s="60"/>
      <c r="J2270" s="5"/>
      <c r="L2270" s="5"/>
      <c r="M2270" s="5"/>
    </row>
    <row r="2271" spans="2:13" x14ac:dyDescent="0.25">
      <c r="B2271" s="5"/>
      <c r="C2271" s="5"/>
      <c r="D2271" s="5"/>
      <c r="E2271" s="5"/>
      <c r="F2271" s="5"/>
      <c r="G2271" s="5"/>
      <c r="H2271" s="58"/>
      <c r="I2271" s="60"/>
      <c r="J2271" s="5"/>
      <c r="L2271" s="5"/>
      <c r="M2271" s="5"/>
    </row>
    <row r="2272" spans="2:13" x14ac:dyDescent="0.25">
      <c r="B2272" s="5"/>
      <c r="C2272" s="5"/>
      <c r="D2272" s="5"/>
      <c r="E2272" s="5"/>
      <c r="F2272" s="5"/>
      <c r="G2272" s="5"/>
      <c r="H2272" s="58"/>
      <c r="I2272" s="60"/>
      <c r="J2272" s="5"/>
      <c r="L2272" s="5"/>
      <c r="M2272" s="5"/>
    </row>
    <row r="2273" spans="2:13" x14ac:dyDescent="0.25">
      <c r="B2273" s="5"/>
      <c r="C2273" s="5"/>
      <c r="D2273" s="5"/>
      <c r="E2273" s="5"/>
      <c r="F2273" s="5"/>
      <c r="G2273" s="5"/>
      <c r="H2273" s="58"/>
      <c r="I2273" s="60"/>
      <c r="J2273" s="5"/>
      <c r="L2273" s="5"/>
      <c r="M2273" s="5"/>
    </row>
    <row r="2274" spans="2:13" x14ac:dyDescent="0.25">
      <c r="B2274" s="5"/>
      <c r="C2274" s="5"/>
      <c r="D2274" s="5"/>
      <c r="E2274" s="5"/>
      <c r="F2274" s="5"/>
      <c r="G2274" s="5"/>
      <c r="H2274" s="58"/>
      <c r="I2274" s="60"/>
      <c r="J2274" s="5"/>
      <c r="L2274" s="5"/>
      <c r="M2274" s="5"/>
    </row>
    <row r="2275" spans="2:13" x14ac:dyDescent="0.25">
      <c r="B2275" s="5"/>
      <c r="C2275" s="5"/>
      <c r="D2275" s="5"/>
      <c r="E2275" s="5"/>
      <c r="F2275" s="5"/>
      <c r="G2275" s="5"/>
      <c r="H2275" s="58"/>
      <c r="I2275" s="60"/>
      <c r="J2275" s="5"/>
      <c r="L2275" s="5"/>
      <c r="M2275" s="5"/>
    </row>
    <row r="2276" spans="2:13" x14ac:dyDescent="0.25">
      <c r="B2276" s="5"/>
      <c r="C2276" s="5"/>
      <c r="D2276" s="5"/>
      <c r="E2276" s="5"/>
      <c r="F2276" s="5"/>
      <c r="G2276" s="5"/>
      <c r="H2276" s="58"/>
      <c r="I2276" s="60"/>
      <c r="J2276" s="5"/>
      <c r="L2276" s="5"/>
      <c r="M2276" s="5"/>
    </row>
    <row r="2277" spans="2:13" x14ac:dyDescent="0.25">
      <c r="B2277" s="5"/>
      <c r="C2277" s="5"/>
      <c r="D2277" s="5"/>
      <c r="E2277" s="5"/>
      <c r="F2277" s="5"/>
      <c r="G2277" s="5"/>
      <c r="H2277" s="58"/>
      <c r="I2277" s="60"/>
      <c r="J2277" s="5"/>
      <c r="L2277" s="5"/>
      <c r="M2277" s="5"/>
    </row>
    <row r="2278" spans="2:13" x14ac:dyDescent="0.25">
      <c r="B2278" s="5"/>
      <c r="C2278" s="5"/>
      <c r="D2278" s="5"/>
      <c r="E2278" s="5"/>
      <c r="F2278" s="5"/>
      <c r="G2278" s="5"/>
      <c r="H2278" s="58"/>
      <c r="I2278" s="60"/>
      <c r="J2278" s="5"/>
      <c r="L2278" s="5"/>
      <c r="M2278" s="5"/>
    </row>
    <row r="2279" spans="2:13" x14ac:dyDescent="0.25">
      <c r="B2279" s="5"/>
      <c r="C2279" s="5"/>
      <c r="D2279" s="5"/>
      <c r="E2279" s="5"/>
      <c r="F2279" s="5"/>
      <c r="G2279" s="5"/>
      <c r="H2279" s="58"/>
      <c r="I2279" s="60"/>
      <c r="J2279" s="5"/>
      <c r="L2279" s="5"/>
      <c r="M2279" s="5"/>
    </row>
    <row r="2280" spans="2:13" x14ac:dyDescent="0.25">
      <c r="B2280" s="5"/>
      <c r="C2280" s="5"/>
      <c r="D2280" s="5"/>
      <c r="E2280" s="5"/>
      <c r="F2280" s="5"/>
      <c r="G2280" s="5"/>
      <c r="H2280" s="58"/>
      <c r="I2280" s="60"/>
      <c r="J2280" s="5"/>
      <c r="L2280" s="5"/>
      <c r="M2280" s="5"/>
    </row>
    <row r="2281" spans="2:13" x14ac:dyDescent="0.25">
      <c r="B2281" s="5"/>
      <c r="C2281" s="5"/>
      <c r="D2281" s="5"/>
      <c r="E2281" s="5"/>
      <c r="F2281" s="5"/>
      <c r="G2281" s="5"/>
      <c r="H2281" s="58"/>
      <c r="I2281" s="60"/>
      <c r="J2281" s="5"/>
      <c r="L2281" s="5"/>
      <c r="M2281" s="5"/>
    </row>
    <row r="2282" spans="2:13" x14ac:dyDescent="0.25">
      <c r="B2282" s="5"/>
      <c r="C2282" s="5"/>
      <c r="D2282" s="5"/>
      <c r="E2282" s="5"/>
      <c r="F2282" s="5"/>
      <c r="G2282" s="5"/>
      <c r="H2282" s="58"/>
      <c r="I2282" s="60"/>
      <c r="J2282" s="5"/>
      <c r="L2282" s="5"/>
      <c r="M2282" s="5"/>
    </row>
    <row r="2283" spans="2:13" x14ac:dyDescent="0.25">
      <c r="B2283" s="5"/>
      <c r="C2283" s="5"/>
      <c r="D2283" s="5"/>
      <c r="E2283" s="5"/>
      <c r="F2283" s="5"/>
      <c r="G2283" s="5"/>
      <c r="H2283" s="58"/>
      <c r="I2283" s="60"/>
      <c r="J2283" s="5"/>
      <c r="L2283" s="5"/>
      <c r="M2283" s="5"/>
    </row>
    <row r="2284" spans="2:13" x14ac:dyDescent="0.25">
      <c r="B2284" s="5"/>
      <c r="C2284" s="5"/>
      <c r="D2284" s="5"/>
      <c r="E2284" s="5"/>
      <c r="F2284" s="5"/>
      <c r="G2284" s="5"/>
      <c r="H2284" s="58"/>
      <c r="I2284" s="60"/>
      <c r="J2284" s="5"/>
      <c r="L2284" s="5"/>
      <c r="M2284" s="5"/>
    </row>
    <row r="2285" spans="2:13" x14ac:dyDescent="0.25">
      <c r="B2285" s="5"/>
      <c r="C2285" s="5"/>
      <c r="D2285" s="5"/>
      <c r="E2285" s="5"/>
      <c r="F2285" s="5"/>
      <c r="G2285" s="5"/>
      <c r="H2285" s="58"/>
      <c r="I2285" s="60"/>
      <c r="J2285" s="5"/>
      <c r="L2285" s="5"/>
      <c r="M2285" s="5"/>
    </row>
    <row r="2286" spans="2:13" x14ac:dyDescent="0.25">
      <c r="B2286" s="5"/>
      <c r="C2286" s="5"/>
      <c r="D2286" s="5"/>
      <c r="E2286" s="5"/>
      <c r="F2286" s="5"/>
      <c r="G2286" s="5"/>
      <c r="H2286" s="58"/>
      <c r="I2286" s="60"/>
      <c r="J2286" s="5"/>
      <c r="L2286" s="5"/>
      <c r="M2286" s="5"/>
    </row>
    <row r="2287" spans="2:13" x14ac:dyDescent="0.25">
      <c r="B2287" s="5"/>
      <c r="C2287" s="5"/>
      <c r="D2287" s="5"/>
      <c r="E2287" s="5"/>
      <c r="F2287" s="5"/>
      <c r="G2287" s="5"/>
      <c r="H2287" s="58"/>
      <c r="I2287" s="60"/>
      <c r="J2287" s="5"/>
      <c r="L2287" s="5"/>
      <c r="M2287" s="5"/>
    </row>
    <row r="2288" spans="2:13" x14ac:dyDescent="0.25">
      <c r="B2288" s="5"/>
      <c r="C2288" s="5"/>
      <c r="D2288" s="5"/>
      <c r="E2288" s="5"/>
      <c r="F2288" s="5"/>
      <c r="G2288" s="5"/>
      <c r="H2288" s="58"/>
      <c r="I2288" s="60"/>
      <c r="J2288" s="5"/>
      <c r="L2288" s="5"/>
      <c r="M2288" s="5"/>
    </row>
    <row r="2289" spans="2:13" x14ac:dyDescent="0.25">
      <c r="B2289" s="5"/>
      <c r="C2289" s="5"/>
      <c r="D2289" s="5"/>
      <c r="E2289" s="5"/>
      <c r="F2289" s="5"/>
      <c r="G2289" s="5"/>
      <c r="H2289" s="58"/>
      <c r="I2289" s="60"/>
      <c r="J2289" s="5"/>
      <c r="L2289" s="5"/>
      <c r="M2289" s="5"/>
    </row>
    <row r="2290" spans="2:13" x14ac:dyDescent="0.25">
      <c r="B2290" s="5"/>
      <c r="C2290" s="5"/>
      <c r="D2290" s="5"/>
      <c r="E2290" s="5"/>
      <c r="F2290" s="5"/>
      <c r="G2290" s="5"/>
      <c r="H2290" s="58"/>
      <c r="I2290" s="60"/>
      <c r="J2290" s="5"/>
      <c r="L2290" s="5"/>
      <c r="M2290" s="5"/>
    </row>
    <row r="2291" spans="2:13" x14ac:dyDescent="0.25">
      <c r="B2291" s="5"/>
      <c r="C2291" s="5"/>
      <c r="D2291" s="5"/>
      <c r="E2291" s="5"/>
      <c r="F2291" s="5"/>
      <c r="G2291" s="5"/>
      <c r="H2291" s="58"/>
      <c r="I2291" s="60"/>
      <c r="J2291" s="5"/>
      <c r="L2291" s="5"/>
      <c r="M2291" s="5"/>
    </row>
    <row r="2292" spans="2:13" x14ac:dyDescent="0.25">
      <c r="B2292" s="5"/>
      <c r="C2292" s="5"/>
      <c r="D2292" s="5"/>
      <c r="E2292" s="5"/>
      <c r="F2292" s="5"/>
      <c r="G2292" s="5"/>
      <c r="H2292" s="58"/>
      <c r="I2292" s="60"/>
      <c r="J2292" s="5"/>
      <c r="L2292" s="5"/>
      <c r="M2292" s="5"/>
    </row>
    <row r="2293" spans="2:13" x14ac:dyDescent="0.25">
      <c r="B2293" s="5"/>
      <c r="C2293" s="5"/>
      <c r="D2293" s="5"/>
      <c r="E2293" s="5"/>
      <c r="F2293" s="5"/>
      <c r="G2293" s="5"/>
      <c r="H2293" s="58"/>
      <c r="I2293" s="60"/>
      <c r="J2293" s="5"/>
      <c r="L2293" s="5"/>
      <c r="M2293" s="5"/>
    </row>
    <row r="2294" spans="2:13" x14ac:dyDescent="0.25">
      <c r="B2294" s="5"/>
      <c r="C2294" s="5"/>
      <c r="D2294" s="5"/>
      <c r="E2294" s="5"/>
      <c r="F2294" s="5"/>
      <c r="G2294" s="5"/>
      <c r="H2294" s="58"/>
      <c r="I2294" s="60"/>
      <c r="J2294" s="5"/>
      <c r="L2294" s="5"/>
      <c r="M2294" s="5"/>
    </row>
    <row r="2295" spans="2:13" x14ac:dyDescent="0.25">
      <c r="B2295" s="5"/>
      <c r="C2295" s="5"/>
      <c r="D2295" s="5"/>
      <c r="E2295" s="5"/>
      <c r="F2295" s="5"/>
      <c r="G2295" s="5"/>
      <c r="H2295" s="58"/>
      <c r="I2295" s="60"/>
      <c r="J2295" s="5"/>
      <c r="L2295" s="5"/>
      <c r="M2295" s="5"/>
    </row>
    <row r="2296" spans="2:13" x14ac:dyDescent="0.25">
      <c r="B2296" s="5"/>
      <c r="C2296" s="5"/>
      <c r="D2296" s="5"/>
      <c r="E2296" s="5"/>
      <c r="F2296" s="5"/>
      <c r="G2296" s="5"/>
      <c r="H2296" s="58"/>
      <c r="I2296" s="60"/>
      <c r="J2296" s="5"/>
      <c r="L2296" s="5"/>
      <c r="M2296" s="5"/>
    </row>
    <row r="2297" spans="2:13" x14ac:dyDescent="0.25">
      <c r="B2297" s="5"/>
      <c r="C2297" s="5"/>
      <c r="D2297" s="5"/>
      <c r="E2297" s="5"/>
      <c r="F2297" s="5"/>
      <c r="G2297" s="5"/>
      <c r="H2297" s="58"/>
      <c r="I2297" s="60"/>
      <c r="J2297" s="5"/>
      <c r="L2297" s="5"/>
      <c r="M2297" s="5"/>
    </row>
    <row r="2298" spans="2:13" x14ac:dyDescent="0.25">
      <c r="B2298" s="5"/>
      <c r="C2298" s="5"/>
      <c r="D2298" s="5"/>
      <c r="E2298" s="5"/>
      <c r="F2298" s="5"/>
      <c r="G2298" s="5"/>
      <c r="H2298" s="58"/>
      <c r="I2298" s="60"/>
      <c r="J2298" s="5"/>
      <c r="L2298" s="5"/>
      <c r="M2298" s="5"/>
    </row>
    <row r="2299" spans="2:13" x14ac:dyDescent="0.25">
      <c r="B2299" s="5"/>
      <c r="C2299" s="5"/>
      <c r="D2299" s="5"/>
      <c r="E2299" s="5"/>
      <c r="F2299" s="5"/>
      <c r="G2299" s="5"/>
      <c r="H2299" s="58"/>
      <c r="I2299" s="60"/>
      <c r="J2299" s="5"/>
      <c r="L2299" s="5"/>
      <c r="M2299" s="5"/>
    </row>
    <row r="2300" spans="2:13" x14ac:dyDescent="0.25">
      <c r="B2300" s="5"/>
      <c r="C2300" s="5"/>
      <c r="D2300" s="5"/>
      <c r="E2300" s="5"/>
      <c r="F2300" s="5"/>
      <c r="G2300" s="5"/>
      <c r="H2300" s="58"/>
      <c r="I2300" s="60"/>
      <c r="J2300" s="5"/>
      <c r="L2300" s="5"/>
      <c r="M2300" s="5"/>
    </row>
    <row r="2301" spans="2:13" x14ac:dyDescent="0.25">
      <c r="B2301" s="5"/>
      <c r="C2301" s="5"/>
      <c r="D2301" s="5"/>
      <c r="E2301" s="5"/>
      <c r="F2301" s="5"/>
      <c r="G2301" s="5"/>
      <c r="H2301" s="58"/>
      <c r="I2301" s="60"/>
      <c r="J2301" s="5"/>
      <c r="L2301" s="5"/>
      <c r="M2301" s="5"/>
    </row>
    <row r="2302" spans="2:13" x14ac:dyDescent="0.25">
      <c r="B2302" s="5"/>
      <c r="C2302" s="5"/>
      <c r="D2302" s="5"/>
      <c r="E2302" s="5"/>
      <c r="F2302" s="5"/>
      <c r="G2302" s="5"/>
      <c r="H2302" s="58"/>
      <c r="I2302" s="60"/>
      <c r="J2302" s="5"/>
      <c r="L2302" s="5"/>
      <c r="M2302" s="5"/>
    </row>
    <row r="2303" spans="2:13" x14ac:dyDescent="0.25">
      <c r="B2303" s="5"/>
      <c r="C2303" s="5"/>
      <c r="D2303" s="5"/>
      <c r="E2303" s="5"/>
      <c r="F2303" s="5"/>
      <c r="G2303" s="5"/>
      <c r="H2303" s="58"/>
      <c r="I2303" s="60"/>
      <c r="J2303" s="5"/>
      <c r="L2303" s="5"/>
      <c r="M2303" s="5"/>
    </row>
    <row r="2304" spans="2:13" x14ac:dyDescent="0.25">
      <c r="B2304" s="5"/>
      <c r="C2304" s="5"/>
      <c r="D2304" s="5"/>
      <c r="E2304" s="5"/>
      <c r="F2304" s="5"/>
      <c r="G2304" s="5"/>
      <c r="H2304" s="58"/>
      <c r="I2304" s="60"/>
      <c r="J2304" s="5"/>
      <c r="L2304" s="5"/>
      <c r="M2304" s="5"/>
    </row>
    <row r="2305" spans="2:13" x14ac:dyDescent="0.25">
      <c r="B2305" s="5"/>
      <c r="C2305" s="5"/>
      <c r="D2305" s="5"/>
      <c r="E2305" s="5"/>
      <c r="F2305" s="5"/>
      <c r="G2305" s="5"/>
      <c r="H2305" s="58"/>
      <c r="I2305" s="60"/>
      <c r="J2305" s="5"/>
      <c r="L2305" s="5"/>
      <c r="M2305" s="5"/>
    </row>
    <row r="2306" spans="2:13" x14ac:dyDescent="0.25">
      <c r="B2306" s="5"/>
      <c r="C2306" s="5"/>
      <c r="D2306" s="5"/>
      <c r="E2306" s="5"/>
      <c r="F2306" s="5"/>
      <c r="G2306" s="5"/>
      <c r="H2306" s="58"/>
      <c r="I2306" s="60"/>
      <c r="J2306" s="5"/>
      <c r="L2306" s="5"/>
      <c r="M2306" s="5"/>
    </row>
    <row r="2307" spans="2:13" x14ac:dyDescent="0.25">
      <c r="B2307" s="5"/>
      <c r="C2307" s="5"/>
      <c r="D2307" s="5"/>
      <c r="E2307" s="5"/>
      <c r="F2307" s="5"/>
      <c r="G2307" s="5"/>
      <c r="H2307" s="58"/>
      <c r="I2307" s="60"/>
      <c r="J2307" s="5"/>
      <c r="L2307" s="5"/>
      <c r="M2307" s="5"/>
    </row>
    <row r="2308" spans="2:13" x14ac:dyDescent="0.25">
      <c r="B2308" s="5"/>
      <c r="C2308" s="5"/>
      <c r="D2308" s="5"/>
      <c r="E2308" s="5"/>
      <c r="F2308" s="5"/>
      <c r="G2308" s="5"/>
      <c r="H2308" s="58"/>
      <c r="I2308" s="60"/>
      <c r="J2308" s="5"/>
      <c r="L2308" s="5"/>
      <c r="M2308" s="5"/>
    </row>
    <row r="2309" spans="2:13" x14ac:dyDescent="0.25">
      <c r="B2309" s="5"/>
      <c r="C2309" s="5"/>
      <c r="D2309" s="5"/>
      <c r="E2309" s="5"/>
      <c r="F2309" s="5"/>
      <c r="G2309" s="5"/>
      <c r="H2309" s="58"/>
      <c r="I2309" s="60"/>
      <c r="J2309" s="5"/>
      <c r="L2309" s="5"/>
      <c r="M2309" s="5"/>
    </row>
    <row r="2310" spans="2:13" x14ac:dyDescent="0.25">
      <c r="B2310" s="5"/>
      <c r="C2310" s="5"/>
      <c r="D2310" s="5"/>
      <c r="E2310" s="5"/>
      <c r="F2310" s="5"/>
      <c r="G2310" s="5"/>
      <c r="H2310" s="58"/>
      <c r="I2310" s="60"/>
      <c r="J2310" s="5"/>
      <c r="L2310" s="5"/>
      <c r="M2310" s="5"/>
    </row>
    <row r="2311" spans="2:13" x14ac:dyDescent="0.25">
      <c r="B2311" s="5"/>
      <c r="C2311" s="5"/>
      <c r="D2311" s="5"/>
      <c r="E2311" s="5"/>
      <c r="F2311" s="5"/>
      <c r="G2311" s="5"/>
      <c r="H2311" s="58"/>
      <c r="I2311" s="60"/>
      <c r="J2311" s="5"/>
      <c r="L2311" s="5"/>
      <c r="M2311" s="5"/>
    </row>
    <row r="2312" spans="2:13" x14ac:dyDescent="0.25">
      <c r="B2312" s="5"/>
      <c r="C2312" s="5"/>
      <c r="D2312" s="5"/>
      <c r="E2312" s="5"/>
      <c r="F2312" s="5"/>
      <c r="G2312" s="5"/>
      <c r="H2312" s="58"/>
      <c r="I2312" s="60"/>
      <c r="J2312" s="5"/>
      <c r="L2312" s="5"/>
      <c r="M2312" s="5"/>
    </row>
    <row r="2313" spans="2:13" x14ac:dyDescent="0.25">
      <c r="B2313" s="5"/>
      <c r="C2313" s="5"/>
      <c r="D2313" s="5"/>
      <c r="E2313" s="5"/>
      <c r="F2313" s="5"/>
      <c r="G2313" s="5"/>
      <c r="H2313" s="58"/>
      <c r="I2313" s="60"/>
      <c r="J2313" s="5"/>
      <c r="L2313" s="5"/>
      <c r="M2313" s="5"/>
    </row>
    <row r="2314" spans="2:13" x14ac:dyDescent="0.25">
      <c r="B2314" s="5"/>
      <c r="C2314" s="5"/>
      <c r="D2314" s="5"/>
      <c r="E2314" s="5"/>
      <c r="F2314" s="5"/>
      <c r="G2314" s="5"/>
      <c r="H2314" s="58"/>
      <c r="I2314" s="60"/>
      <c r="J2314" s="5"/>
      <c r="L2314" s="5"/>
      <c r="M2314" s="5"/>
    </row>
    <row r="2315" spans="2:13" x14ac:dyDescent="0.25">
      <c r="B2315" s="5"/>
      <c r="C2315" s="5"/>
      <c r="D2315" s="5"/>
      <c r="E2315" s="5"/>
      <c r="F2315" s="5"/>
      <c r="G2315" s="5"/>
      <c r="H2315" s="58"/>
      <c r="I2315" s="60"/>
      <c r="J2315" s="5"/>
      <c r="L2315" s="5"/>
      <c r="M2315" s="5"/>
    </row>
    <row r="2316" spans="2:13" x14ac:dyDescent="0.25">
      <c r="B2316" s="5"/>
      <c r="C2316" s="5"/>
      <c r="D2316" s="5"/>
      <c r="E2316" s="5"/>
      <c r="F2316" s="5"/>
      <c r="G2316" s="5"/>
      <c r="H2316" s="58"/>
      <c r="I2316" s="60"/>
      <c r="J2316" s="5"/>
      <c r="L2316" s="5"/>
      <c r="M2316" s="5"/>
    </row>
    <row r="2317" spans="2:13" x14ac:dyDescent="0.25">
      <c r="B2317" s="5"/>
      <c r="C2317" s="5"/>
      <c r="D2317" s="5"/>
      <c r="E2317" s="5"/>
      <c r="F2317" s="5"/>
      <c r="G2317" s="5"/>
      <c r="H2317" s="58"/>
      <c r="I2317" s="60"/>
      <c r="J2317" s="5"/>
      <c r="L2317" s="5"/>
      <c r="M2317" s="5"/>
    </row>
    <row r="2318" spans="2:13" x14ac:dyDescent="0.25">
      <c r="B2318" s="5"/>
      <c r="C2318" s="5"/>
      <c r="D2318" s="5"/>
      <c r="E2318" s="5"/>
      <c r="F2318" s="5"/>
      <c r="G2318" s="5"/>
      <c r="H2318" s="58"/>
      <c r="I2318" s="60"/>
      <c r="J2318" s="5"/>
      <c r="L2318" s="5"/>
      <c r="M2318" s="5"/>
    </row>
    <row r="2319" spans="2:13" x14ac:dyDescent="0.25">
      <c r="B2319" s="5"/>
      <c r="C2319" s="5"/>
      <c r="D2319" s="5"/>
      <c r="E2319" s="5"/>
      <c r="F2319" s="5"/>
      <c r="G2319" s="5"/>
      <c r="H2319" s="58"/>
      <c r="I2319" s="60"/>
      <c r="J2319" s="5"/>
      <c r="L2319" s="5"/>
      <c r="M2319" s="5"/>
    </row>
    <row r="2320" spans="2:13" x14ac:dyDescent="0.25">
      <c r="B2320" s="5"/>
      <c r="C2320" s="5"/>
      <c r="D2320" s="5"/>
      <c r="E2320" s="5"/>
      <c r="F2320" s="5"/>
      <c r="G2320" s="5"/>
      <c r="H2320" s="58"/>
      <c r="I2320" s="60"/>
      <c r="J2320" s="5"/>
      <c r="L2320" s="5"/>
      <c r="M2320" s="5"/>
    </row>
    <row r="2321" spans="2:13" x14ac:dyDescent="0.25">
      <c r="B2321" s="5"/>
      <c r="C2321" s="5"/>
      <c r="D2321" s="5"/>
      <c r="E2321" s="5"/>
      <c r="F2321" s="5"/>
      <c r="G2321" s="5"/>
      <c r="H2321" s="58"/>
      <c r="I2321" s="60"/>
      <c r="J2321" s="5"/>
      <c r="L2321" s="5"/>
      <c r="M2321" s="5"/>
    </row>
    <row r="2322" spans="2:13" x14ac:dyDescent="0.25">
      <c r="B2322" s="5"/>
      <c r="C2322" s="5"/>
      <c r="D2322" s="5"/>
      <c r="E2322" s="5"/>
      <c r="F2322" s="5"/>
      <c r="G2322" s="5"/>
      <c r="H2322" s="58"/>
      <c r="I2322" s="60"/>
      <c r="J2322" s="5"/>
      <c r="L2322" s="5"/>
      <c r="M2322" s="5"/>
    </row>
    <row r="2323" spans="2:13" x14ac:dyDescent="0.25">
      <c r="B2323" s="5"/>
      <c r="C2323" s="5"/>
      <c r="D2323" s="5"/>
      <c r="E2323" s="5"/>
      <c r="F2323" s="5"/>
      <c r="G2323" s="5"/>
      <c r="H2323" s="58"/>
      <c r="I2323" s="60"/>
      <c r="J2323" s="5"/>
      <c r="L2323" s="5"/>
      <c r="M2323" s="5"/>
    </row>
    <row r="2324" spans="2:13" x14ac:dyDescent="0.25">
      <c r="B2324" s="5"/>
      <c r="C2324" s="5"/>
      <c r="D2324" s="5"/>
      <c r="E2324" s="5"/>
      <c r="F2324" s="5"/>
      <c r="G2324" s="5"/>
      <c r="H2324" s="58"/>
      <c r="I2324" s="60"/>
      <c r="J2324" s="5"/>
      <c r="L2324" s="5"/>
      <c r="M2324" s="5"/>
    </row>
    <row r="2325" spans="2:13" x14ac:dyDescent="0.25">
      <c r="B2325" s="5"/>
      <c r="C2325" s="5"/>
      <c r="D2325" s="5"/>
      <c r="E2325" s="5"/>
      <c r="F2325" s="5"/>
      <c r="G2325" s="5"/>
      <c r="H2325" s="58"/>
      <c r="I2325" s="60"/>
      <c r="J2325" s="5"/>
      <c r="L2325" s="5"/>
      <c r="M2325" s="5"/>
    </row>
    <row r="2326" spans="2:13" x14ac:dyDescent="0.25">
      <c r="B2326" s="5"/>
      <c r="C2326" s="5"/>
      <c r="D2326" s="5"/>
      <c r="E2326" s="5"/>
      <c r="F2326" s="5"/>
      <c r="G2326" s="5"/>
      <c r="H2326" s="58"/>
      <c r="I2326" s="60"/>
      <c r="J2326" s="5"/>
      <c r="L2326" s="5"/>
      <c r="M2326" s="5"/>
    </row>
    <row r="2327" spans="2:13" x14ac:dyDescent="0.25">
      <c r="B2327" s="5"/>
      <c r="C2327" s="5"/>
      <c r="D2327" s="5"/>
      <c r="E2327" s="5"/>
      <c r="F2327" s="5"/>
      <c r="G2327" s="5"/>
      <c r="H2327" s="58"/>
      <c r="I2327" s="60"/>
      <c r="J2327" s="5"/>
      <c r="L2327" s="5"/>
      <c r="M2327" s="5"/>
    </row>
    <row r="2328" spans="2:13" x14ac:dyDescent="0.25">
      <c r="B2328" s="5"/>
      <c r="C2328" s="5"/>
      <c r="D2328" s="5"/>
      <c r="E2328" s="5"/>
      <c r="F2328" s="5"/>
      <c r="G2328" s="5"/>
      <c r="H2328" s="58"/>
      <c r="I2328" s="60"/>
      <c r="J2328" s="5"/>
      <c r="L2328" s="5"/>
      <c r="M2328" s="5"/>
    </row>
    <row r="2329" spans="2:13" x14ac:dyDescent="0.25">
      <c r="B2329" s="5"/>
      <c r="C2329" s="5"/>
      <c r="D2329" s="5"/>
      <c r="E2329" s="5"/>
      <c r="F2329" s="5"/>
      <c r="G2329" s="5"/>
      <c r="H2329" s="58"/>
      <c r="I2329" s="60"/>
      <c r="J2329" s="5"/>
      <c r="L2329" s="5"/>
      <c r="M2329" s="5"/>
    </row>
    <row r="2330" spans="2:13" x14ac:dyDescent="0.25">
      <c r="B2330" s="5"/>
      <c r="C2330" s="5"/>
      <c r="D2330" s="5"/>
      <c r="E2330" s="5"/>
      <c r="F2330" s="5"/>
      <c r="G2330" s="5"/>
      <c r="H2330" s="58"/>
      <c r="I2330" s="60"/>
      <c r="J2330" s="5"/>
      <c r="L2330" s="5"/>
      <c r="M2330" s="5"/>
    </row>
    <row r="2331" spans="2:13" x14ac:dyDescent="0.25">
      <c r="B2331" s="5"/>
      <c r="C2331" s="5"/>
      <c r="D2331" s="5"/>
      <c r="E2331" s="5"/>
      <c r="F2331" s="5"/>
      <c r="G2331" s="5"/>
      <c r="H2331" s="58"/>
      <c r="I2331" s="60"/>
      <c r="J2331" s="5"/>
      <c r="L2331" s="5"/>
      <c r="M2331" s="5"/>
    </row>
    <row r="2332" spans="2:13" x14ac:dyDescent="0.25">
      <c r="B2332" s="5"/>
      <c r="C2332" s="5"/>
      <c r="D2332" s="5"/>
      <c r="E2332" s="5"/>
      <c r="F2332" s="5"/>
      <c r="G2332" s="5"/>
      <c r="H2332" s="58"/>
      <c r="I2332" s="60"/>
      <c r="J2332" s="5"/>
      <c r="L2332" s="5"/>
      <c r="M2332" s="5"/>
    </row>
    <row r="2333" spans="2:13" x14ac:dyDescent="0.25">
      <c r="B2333" s="5"/>
      <c r="C2333" s="5"/>
      <c r="D2333" s="5"/>
      <c r="E2333" s="5"/>
      <c r="F2333" s="5"/>
      <c r="G2333" s="5"/>
      <c r="H2333" s="58"/>
      <c r="I2333" s="60"/>
      <c r="J2333" s="5"/>
      <c r="L2333" s="5"/>
      <c r="M2333" s="5"/>
    </row>
    <row r="2334" spans="2:13" x14ac:dyDescent="0.25">
      <c r="B2334" s="5"/>
      <c r="C2334" s="5"/>
      <c r="D2334" s="5"/>
      <c r="E2334" s="5"/>
      <c r="F2334" s="5"/>
      <c r="G2334" s="5"/>
      <c r="H2334" s="58"/>
      <c r="I2334" s="60"/>
      <c r="J2334" s="5"/>
      <c r="L2334" s="5"/>
      <c r="M2334" s="5"/>
    </row>
    <row r="2335" spans="2:13" x14ac:dyDescent="0.25">
      <c r="B2335" s="5"/>
      <c r="C2335" s="5"/>
      <c r="D2335" s="5"/>
      <c r="E2335" s="5"/>
      <c r="F2335" s="5"/>
      <c r="G2335" s="5"/>
      <c r="H2335" s="58"/>
      <c r="I2335" s="60"/>
      <c r="J2335" s="5"/>
      <c r="L2335" s="5"/>
      <c r="M2335" s="5"/>
    </row>
    <row r="2336" spans="2:13" x14ac:dyDescent="0.25">
      <c r="B2336" s="5"/>
      <c r="C2336" s="5"/>
      <c r="D2336" s="5"/>
      <c r="E2336" s="5"/>
      <c r="F2336" s="5"/>
      <c r="G2336" s="5"/>
      <c r="H2336" s="58"/>
      <c r="I2336" s="60"/>
      <c r="J2336" s="5"/>
      <c r="L2336" s="5"/>
      <c r="M2336" s="5"/>
    </row>
    <row r="2337" spans="2:13" x14ac:dyDescent="0.25">
      <c r="B2337" s="5"/>
      <c r="C2337" s="5"/>
      <c r="D2337" s="5"/>
      <c r="E2337" s="5"/>
      <c r="F2337" s="5"/>
      <c r="G2337" s="5"/>
      <c r="H2337" s="58"/>
      <c r="I2337" s="60"/>
      <c r="J2337" s="5"/>
      <c r="L2337" s="5"/>
      <c r="M2337" s="5"/>
    </row>
    <row r="2338" spans="2:13" x14ac:dyDescent="0.25">
      <c r="B2338" s="5"/>
      <c r="C2338" s="5"/>
      <c r="D2338" s="5"/>
      <c r="E2338" s="5"/>
      <c r="F2338" s="5"/>
      <c r="G2338" s="5"/>
      <c r="H2338" s="58"/>
      <c r="I2338" s="60"/>
      <c r="J2338" s="5"/>
      <c r="L2338" s="5"/>
      <c r="M2338" s="5"/>
    </row>
    <row r="2339" spans="2:13" x14ac:dyDescent="0.25">
      <c r="B2339" s="5"/>
      <c r="C2339" s="5"/>
      <c r="D2339" s="5"/>
      <c r="E2339" s="5"/>
      <c r="F2339" s="5"/>
      <c r="G2339" s="5"/>
      <c r="H2339" s="58"/>
      <c r="I2339" s="60"/>
      <c r="J2339" s="5"/>
      <c r="L2339" s="5"/>
      <c r="M2339" s="5"/>
    </row>
    <row r="2340" spans="2:13" x14ac:dyDescent="0.25">
      <c r="B2340" s="5"/>
      <c r="C2340" s="5"/>
      <c r="D2340" s="5"/>
      <c r="E2340" s="5"/>
      <c r="F2340" s="5"/>
      <c r="G2340" s="5"/>
      <c r="H2340" s="58"/>
      <c r="I2340" s="60"/>
      <c r="J2340" s="5"/>
      <c r="L2340" s="5"/>
      <c r="M2340" s="5"/>
    </row>
    <row r="2341" spans="2:13" x14ac:dyDescent="0.25">
      <c r="B2341" s="5"/>
      <c r="C2341" s="5"/>
      <c r="D2341" s="5"/>
      <c r="E2341" s="5"/>
      <c r="F2341" s="5"/>
      <c r="G2341" s="5"/>
      <c r="H2341" s="58"/>
      <c r="I2341" s="60"/>
      <c r="J2341" s="5"/>
      <c r="L2341" s="5"/>
      <c r="M2341" s="5"/>
    </row>
    <row r="2342" spans="2:13" x14ac:dyDescent="0.25">
      <c r="B2342" s="5"/>
      <c r="C2342" s="5"/>
      <c r="D2342" s="5"/>
      <c r="E2342" s="5"/>
      <c r="F2342" s="5"/>
      <c r="G2342" s="5"/>
      <c r="H2342" s="58"/>
      <c r="I2342" s="60"/>
      <c r="J2342" s="5"/>
      <c r="L2342" s="5"/>
      <c r="M2342" s="5"/>
    </row>
    <row r="2343" spans="2:13" x14ac:dyDescent="0.25">
      <c r="B2343" s="5"/>
      <c r="C2343" s="5"/>
      <c r="D2343" s="5"/>
      <c r="E2343" s="5"/>
      <c r="F2343" s="5"/>
      <c r="G2343" s="5"/>
      <c r="H2343" s="58"/>
      <c r="I2343" s="60"/>
      <c r="J2343" s="5"/>
      <c r="L2343" s="5"/>
      <c r="M2343" s="5"/>
    </row>
    <row r="2344" spans="2:13" x14ac:dyDescent="0.25">
      <c r="B2344" s="5"/>
      <c r="C2344" s="5"/>
      <c r="D2344" s="5"/>
      <c r="E2344" s="5"/>
      <c r="F2344" s="5"/>
      <c r="G2344" s="5"/>
      <c r="H2344" s="58"/>
      <c r="I2344" s="60"/>
      <c r="J2344" s="5"/>
      <c r="L2344" s="5"/>
      <c r="M2344" s="5"/>
    </row>
    <row r="2345" spans="2:13" x14ac:dyDescent="0.25">
      <c r="B2345" s="5"/>
      <c r="C2345" s="5"/>
      <c r="D2345" s="5"/>
      <c r="E2345" s="5"/>
      <c r="F2345" s="5"/>
      <c r="G2345" s="5"/>
      <c r="H2345" s="58"/>
      <c r="I2345" s="60"/>
      <c r="J2345" s="5"/>
      <c r="L2345" s="5"/>
      <c r="M2345" s="5"/>
    </row>
    <row r="2346" spans="2:13" x14ac:dyDescent="0.25">
      <c r="B2346" s="5"/>
      <c r="C2346" s="5"/>
      <c r="D2346" s="5"/>
      <c r="E2346" s="5"/>
      <c r="F2346" s="5"/>
      <c r="G2346" s="5"/>
      <c r="H2346" s="58"/>
      <c r="I2346" s="60"/>
      <c r="J2346" s="5"/>
      <c r="L2346" s="5"/>
      <c r="M2346" s="5"/>
    </row>
    <row r="2347" spans="2:13" x14ac:dyDescent="0.25">
      <c r="B2347" s="5"/>
      <c r="C2347" s="5"/>
      <c r="D2347" s="5"/>
      <c r="E2347" s="5"/>
      <c r="F2347" s="5"/>
      <c r="G2347" s="5"/>
      <c r="H2347" s="58"/>
      <c r="I2347" s="60"/>
      <c r="J2347" s="5"/>
      <c r="L2347" s="5"/>
      <c r="M2347" s="5"/>
    </row>
    <row r="2348" spans="2:13" x14ac:dyDescent="0.25">
      <c r="B2348" s="5"/>
      <c r="C2348" s="5"/>
      <c r="D2348" s="5"/>
      <c r="E2348" s="5"/>
      <c r="F2348" s="5"/>
      <c r="G2348" s="5"/>
      <c r="H2348" s="58"/>
      <c r="I2348" s="60"/>
      <c r="J2348" s="5"/>
      <c r="L2348" s="5"/>
      <c r="M2348" s="5"/>
    </row>
    <row r="2349" spans="2:13" x14ac:dyDescent="0.25">
      <c r="B2349" s="5"/>
      <c r="C2349" s="5"/>
      <c r="D2349" s="5"/>
      <c r="E2349" s="5"/>
      <c r="F2349" s="5"/>
      <c r="G2349" s="5"/>
      <c r="H2349" s="58"/>
      <c r="I2349" s="60"/>
      <c r="J2349" s="5"/>
      <c r="L2349" s="5"/>
      <c r="M2349" s="5"/>
    </row>
    <row r="2350" spans="2:13" x14ac:dyDescent="0.25">
      <c r="B2350" s="5"/>
      <c r="C2350" s="5"/>
      <c r="D2350" s="5"/>
      <c r="E2350" s="5"/>
      <c r="F2350" s="5"/>
      <c r="G2350" s="5"/>
      <c r="H2350" s="58"/>
      <c r="I2350" s="60"/>
      <c r="J2350" s="5"/>
      <c r="L2350" s="5"/>
      <c r="M2350" s="5"/>
    </row>
    <row r="2351" spans="2:13" x14ac:dyDescent="0.25">
      <c r="B2351" s="5"/>
      <c r="C2351" s="5"/>
      <c r="D2351" s="5"/>
      <c r="E2351" s="5"/>
      <c r="F2351" s="5"/>
      <c r="G2351" s="5"/>
      <c r="H2351" s="58"/>
      <c r="I2351" s="60"/>
      <c r="J2351" s="5"/>
      <c r="L2351" s="5"/>
      <c r="M2351" s="5"/>
    </row>
    <row r="2352" spans="2:13" x14ac:dyDescent="0.25">
      <c r="B2352" s="5"/>
      <c r="C2352" s="5"/>
      <c r="D2352" s="5"/>
      <c r="E2352" s="5"/>
      <c r="F2352" s="5"/>
      <c r="G2352" s="5"/>
      <c r="H2352" s="58"/>
      <c r="I2352" s="60"/>
      <c r="J2352" s="5"/>
      <c r="L2352" s="5"/>
      <c r="M2352" s="5"/>
    </row>
    <row r="2353" spans="2:13" x14ac:dyDescent="0.25">
      <c r="B2353" s="5"/>
      <c r="C2353" s="5"/>
      <c r="D2353" s="5"/>
      <c r="E2353" s="5"/>
      <c r="F2353" s="5"/>
      <c r="G2353" s="5"/>
      <c r="H2353" s="58"/>
      <c r="I2353" s="60"/>
      <c r="J2353" s="5"/>
      <c r="L2353" s="5"/>
      <c r="M2353" s="5"/>
    </row>
    <row r="2354" spans="2:13" x14ac:dyDescent="0.25">
      <c r="B2354" s="5"/>
      <c r="C2354" s="5"/>
      <c r="D2354" s="5"/>
      <c r="E2354" s="5"/>
      <c r="F2354" s="5"/>
      <c r="G2354" s="5"/>
      <c r="H2354" s="58"/>
      <c r="I2354" s="60"/>
      <c r="J2354" s="5"/>
      <c r="L2354" s="5"/>
      <c r="M2354" s="5"/>
    </row>
    <row r="2355" spans="2:13" x14ac:dyDescent="0.25">
      <c r="B2355" s="5"/>
      <c r="C2355" s="5"/>
      <c r="D2355" s="5"/>
      <c r="E2355" s="5"/>
      <c r="F2355" s="5"/>
      <c r="G2355" s="5"/>
      <c r="H2355" s="58"/>
      <c r="I2355" s="60"/>
      <c r="J2355" s="5"/>
      <c r="L2355" s="5"/>
      <c r="M2355" s="5"/>
    </row>
    <row r="2356" spans="2:13" x14ac:dyDescent="0.25">
      <c r="B2356" s="5"/>
      <c r="C2356" s="5"/>
      <c r="D2356" s="5"/>
      <c r="E2356" s="5"/>
      <c r="F2356" s="5"/>
      <c r="G2356" s="5"/>
      <c r="H2356" s="58"/>
      <c r="I2356" s="60"/>
      <c r="J2356" s="5"/>
      <c r="L2356" s="5"/>
      <c r="M2356" s="5"/>
    </row>
    <row r="2357" spans="2:13" x14ac:dyDescent="0.25">
      <c r="B2357" s="5"/>
      <c r="C2357" s="5"/>
      <c r="D2357" s="5"/>
      <c r="E2357" s="5"/>
      <c r="F2357" s="5"/>
      <c r="G2357" s="5"/>
      <c r="H2357" s="58"/>
      <c r="I2357" s="60"/>
      <c r="J2357" s="5"/>
      <c r="L2357" s="5"/>
      <c r="M2357" s="5"/>
    </row>
    <row r="2358" spans="2:13" x14ac:dyDescent="0.25">
      <c r="B2358" s="5"/>
      <c r="C2358" s="5"/>
      <c r="D2358" s="5"/>
      <c r="E2358" s="5"/>
      <c r="F2358" s="5"/>
      <c r="G2358" s="5"/>
      <c r="H2358" s="58"/>
      <c r="I2358" s="60"/>
      <c r="J2358" s="5"/>
      <c r="L2358" s="5"/>
      <c r="M2358" s="5"/>
    </row>
    <row r="2359" spans="2:13" x14ac:dyDescent="0.25">
      <c r="B2359" s="5"/>
      <c r="C2359" s="5"/>
      <c r="D2359" s="5"/>
      <c r="E2359" s="5"/>
      <c r="F2359" s="5"/>
      <c r="G2359" s="5"/>
      <c r="H2359" s="58"/>
      <c r="I2359" s="60"/>
      <c r="J2359" s="5"/>
      <c r="L2359" s="5"/>
      <c r="M2359" s="5"/>
    </row>
    <row r="2360" spans="2:13" x14ac:dyDescent="0.25">
      <c r="B2360" s="5"/>
      <c r="C2360" s="5"/>
      <c r="D2360" s="5"/>
      <c r="E2360" s="5"/>
      <c r="F2360" s="5"/>
      <c r="G2360" s="5"/>
      <c r="H2360" s="58"/>
      <c r="I2360" s="60"/>
      <c r="J2360" s="5"/>
      <c r="L2360" s="5"/>
      <c r="M2360" s="5"/>
    </row>
    <row r="2361" spans="2:13" x14ac:dyDescent="0.25">
      <c r="B2361" s="5"/>
      <c r="C2361" s="5"/>
      <c r="D2361" s="5"/>
      <c r="E2361" s="5"/>
      <c r="F2361" s="5"/>
      <c r="G2361" s="5"/>
      <c r="H2361" s="58"/>
      <c r="I2361" s="60"/>
      <c r="J2361" s="5"/>
      <c r="L2361" s="5"/>
      <c r="M2361" s="5"/>
    </row>
    <row r="2362" spans="2:13" x14ac:dyDescent="0.25">
      <c r="B2362" s="5"/>
      <c r="C2362" s="5"/>
      <c r="D2362" s="5"/>
      <c r="E2362" s="5"/>
      <c r="F2362" s="5"/>
      <c r="G2362" s="5"/>
      <c r="H2362" s="58"/>
      <c r="I2362" s="60"/>
      <c r="J2362" s="5"/>
      <c r="L2362" s="5"/>
      <c r="M2362" s="5"/>
    </row>
    <row r="2363" spans="2:13" x14ac:dyDescent="0.25">
      <c r="B2363" s="5"/>
      <c r="C2363" s="5"/>
      <c r="D2363" s="5"/>
      <c r="E2363" s="5"/>
      <c r="F2363" s="5"/>
      <c r="G2363" s="5"/>
      <c r="H2363" s="58"/>
      <c r="I2363" s="60"/>
      <c r="J2363" s="5"/>
      <c r="L2363" s="5"/>
      <c r="M2363" s="5"/>
    </row>
    <row r="2364" spans="2:13" x14ac:dyDescent="0.25">
      <c r="B2364" s="5"/>
      <c r="C2364" s="5"/>
      <c r="D2364" s="5"/>
      <c r="E2364" s="5"/>
      <c r="F2364" s="5"/>
      <c r="G2364" s="5"/>
      <c r="H2364" s="58"/>
      <c r="I2364" s="60"/>
      <c r="J2364" s="5"/>
      <c r="L2364" s="5"/>
      <c r="M2364" s="5"/>
    </row>
    <row r="2365" spans="2:13" x14ac:dyDescent="0.25">
      <c r="B2365" s="5"/>
      <c r="C2365" s="5"/>
      <c r="D2365" s="5"/>
      <c r="E2365" s="5"/>
      <c r="F2365" s="5"/>
      <c r="G2365" s="5"/>
      <c r="H2365" s="58"/>
      <c r="I2365" s="60"/>
      <c r="J2365" s="5"/>
      <c r="L2365" s="5"/>
      <c r="M2365" s="5"/>
    </row>
    <row r="2366" spans="2:13" x14ac:dyDescent="0.25">
      <c r="B2366" s="5"/>
      <c r="C2366" s="5"/>
      <c r="D2366" s="5"/>
      <c r="E2366" s="5"/>
      <c r="F2366" s="5"/>
      <c r="G2366" s="5"/>
      <c r="H2366" s="58"/>
      <c r="I2366" s="60"/>
      <c r="J2366" s="5"/>
      <c r="L2366" s="5"/>
      <c r="M2366" s="5"/>
    </row>
    <row r="2367" spans="2:13" x14ac:dyDescent="0.25">
      <c r="B2367" s="5"/>
      <c r="C2367" s="5"/>
      <c r="D2367" s="5"/>
      <c r="E2367" s="5"/>
      <c r="F2367" s="5"/>
      <c r="G2367" s="5"/>
      <c r="H2367" s="58"/>
      <c r="I2367" s="60"/>
      <c r="J2367" s="5"/>
      <c r="L2367" s="5"/>
      <c r="M2367" s="5"/>
    </row>
    <row r="2368" spans="2:13" x14ac:dyDescent="0.25">
      <c r="B2368" s="5"/>
      <c r="C2368" s="5"/>
      <c r="D2368" s="5"/>
      <c r="E2368" s="5"/>
      <c r="F2368" s="5"/>
      <c r="G2368" s="5"/>
      <c r="H2368" s="58"/>
      <c r="I2368" s="60"/>
      <c r="J2368" s="5"/>
      <c r="L2368" s="5"/>
      <c r="M2368" s="5"/>
    </row>
    <row r="2369" spans="2:13" x14ac:dyDescent="0.25">
      <c r="B2369" s="5"/>
      <c r="C2369" s="5"/>
      <c r="D2369" s="5"/>
      <c r="E2369" s="5"/>
      <c r="F2369" s="5"/>
      <c r="G2369" s="5"/>
      <c r="H2369" s="58"/>
      <c r="I2369" s="60"/>
      <c r="J2369" s="5"/>
      <c r="L2369" s="5"/>
      <c r="M2369" s="5"/>
    </row>
    <row r="2370" spans="2:13" x14ac:dyDescent="0.25">
      <c r="B2370" s="5"/>
      <c r="C2370" s="5"/>
      <c r="D2370" s="5"/>
      <c r="E2370" s="5"/>
      <c r="F2370" s="5"/>
      <c r="G2370" s="5"/>
      <c r="H2370" s="58"/>
      <c r="I2370" s="60"/>
      <c r="J2370" s="5"/>
      <c r="L2370" s="5"/>
      <c r="M2370" s="5"/>
    </row>
    <row r="2371" spans="2:13" x14ac:dyDescent="0.25">
      <c r="B2371" s="5"/>
      <c r="C2371" s="5"/>
      <c r="D2371" s="5"/>
      <c r="E2371" s="5"/>
      <c r="F2371" s="5"/>
      <c r="G2371" s="5"/>
      <c r="H2371" s="58"/>
      <c r="I2371" s="60"/>
      <c r="J2371" s="5"/>
      <c r="L2371" s="5"/>
      <c r="M2371" s="5"/>
    </row>
    <row r="2372" spans="2:13" x14ac:dyDescent="0.25">
      <c r="B2372" s="5"/>
      <c r="C2372" s="5"/>
      <c r="D2372" s="5"/>
      <c r="E2372" s="5"/>
      <c r="F2372" s="5"/>
      <c r="G2372" s="5"/>
      <c r="H2372" s="58"/>
      <c r="I2372" s="60"/>
      <c r="J2372" s="5"/>
      <c r="L2372" s="5"/>
      <c r="M2372" s="5"/>
    </row>
    <row r="2373" spans="2:13" x14ac:dyDescent="0.25">
      <c r="B2373" s="5"/>
      <c r="C2373" s="5"/>
      <c r="D2373" s="5"/>
      <c r="E2373" s="5"/>
      <c r="F2373" s="5"/>
      <c r="G2373" s="5"/>
      <c r="H2373" s="58"/>
      <c r="I2373" s="60"/>
      <c r="J2373" s="5"/>
      <c r="L2373" s="5"/>
      <c r="M2373" s="5"/>
    </row>
    <row r="2374" spans="2:13" x14ac:dyDescent="0.25">
      <c r="B2374" s="5"/>
      <c r="C2374" s="5"/>
      <c r="D2374" s="5"/>
      <c r="E2374" s="5"/>
      <c r="F2374" s="5"/>
      <c r="G2374" s="5"/>
      <c r="H2374" s="58"/>
      <c r="I2374" s="60"/>
      <c r="J2374" s="5"/>
      <c r="L2374" s="5"/>
      <c r="M2374" s="5"/>
    </row>
    <row r="2375" spans="2:13" x14ac:dyDescent="0.25">
      <c r="B2375" s="5"/>
      <c r="C2375" s="5"/>
      <c r="D2375" s="5"/>
      <c r="E2375" s="5"/>
      <c r="F2375" s="5"/>
      <c r="G2375" s="5"/>
      <c r="H2375" s="58"/>
      <c r="I2375" s="60"/>
      <c r="J2375" s="5"/>
      <c r="L2375" s="5"/>
      <c r="M2375" s="5"/>
    </row>
    <row r="2376" spans="2:13" x14ac:dyDescent="0.25">
      <c r="B2376" s="5"/>
      <c r="C2376" s="5"/>
      <c r="D2376" s="5"/>
      <c r="E2376" s="5"/>
      <c r="F2376" s="5"/>
      <c r="G2376" s="5"/>
      <c r="H2376" s="58"/>
      <c r="I2376" s="60"/>
      <c r="J2376" s="5"/>
      <c r="L2376" s="5"/>
      <c r="M2376" s="5"/>
    </row>
    <row r="2377" spans="2:13" x14ac:dyDescent="0.25">
      <c r="B2377" s="5"/>
      <c r="C2377" s="5"/>
      <c r="D2377" s="5"/>
      <c r="E2377" s="5"/>
      <c r="F2377" s="5"/>
      <c r="G2377" s="5"/>
      <c r="H2377" s="58"/>
      <c r="I2377" s="60"/>
      <c r="J2377" s="5"/>
      <c r="L2377" s="5"/>
      <c r="M2377" s="5"/>
    </row>
    <row r="2378" spans="2:13" x14ac:dyDescent="0.25">
      <c r="B2378" s="5"/>
      <c r="C2378" s="5"/>
      <c r="D2378" s="5"/>
      <c r="E2378" s="5"/>
      <c r="F2378" s="5"/>
      <c r="G2378" s="5"/>
      <c r="H2378" s="58"/>
      <c r="I2378" s="60"/>
      <c r="J2378" s="5"/>
      <c r="L2378" s="5"/>
      <c r="M2378" s="5"/>
    </row>
    <row r="2379" spans="2:13" x14ac:dyDescent="0.25">
      <c r="B2379" s="5"/>
      <c r="C2379" s="5"/>
      <c r="D2379" s="5"/>
      <c r="E2379" s="5"/>
      <c r="F2379" s="5"/>
      <c r="G2379" s="5"/>
      <c r="H2379" s="58"/>
      <c r="I2379" s="60"/>
      <c r="J2379" s="5"/>
      <c r="L2379" s="5"/>
      <c r="M2379" s="5"/>
    </row>
    <row r="2380" spans="2:13" x14ac:dyDescent="0.25">
      <c r="B2380" s="5"/>
      <c r="C2380" s="5"/>
      <c r="D2380" s="5"/>
      <c r="E2380" s="5"/>
      <c r="F2380" s="5"/>
      <c r="G2380" s="5"/>
      <c r="H2380" s="58"/>
      <c r="I2380" s="60"/>
      <c r="J2380" s="5"/>
      <c r="L2380" s="5"/>
      <c r="M2380" s="5"/>
    </row>
    <row r="2381" spans="2:13" x14ac:dyDescent="0.25">
      <c r="B2381" s="5"/>
      <c r="C2381" s="5"/>
      <c r="D2381" s="5"/>
      <c r="E2381" s="5"/>
      <c r="F2381" s="5"/>
      <c r="G2381" s="5"/>
      <c r="H2381" s="58"/>
      <c r="I2381" s="60"/>
      <c r="J2381" s="5"/>
      <c r="L2381" s="5"/>
      <c r="M2381" s="5"/>
    </row>
    <row r="2382" spans="2:13" x14ac:dyDescent="0.25">
      <c r="B2382" s="5"/>
      <c r="C2382" s="5"/>
      <c r="D2382" s="5"/>
      <c r="E2382" s="5"/>
      <c r="F2382" s="5"/>
      <c r="G2382" s="5"/>
      <c r="H2382" s="58"/>
      <c r="I2382" s="60"/>
      <c r="J2382" s="5"/>
      <c r="L2382" s="5"/>
      <c r="M2382" s="5"/>
    </row>
    <row r="2383" spans="2:13" x14ac:dyDescent="0.25">
      <c r="B2383" s="5"/>
      <c r="C2383" s="5"/>
      <c r="D2383" s="5"/>
      <c r="E2383" s="5"/>
      <c r="F2383" s="5"/>
      <c r="G2383" s="5"/>
      <c r="H2383" s="58"/>
      <c r="I2383" s="60"/>
      <c r="J2383" s="5"/>
      <c r="L2383" s="5"/>
      <c r="M2383" s="5"/>
    </row>
    <row r="2384" spans="2:13" x14ac:dyDescent="0.25">
      <c r="B2384" s="5"/>
      <c r="C2384" s="5"/>
      <c r="D2384" s="5"/>
      <c r="E2384" s="5"/>
      <c r="F2384" s="5"/>
      <c r="G2384" s="5"/>
      <c r="H2384" s="58"/>
      <c r="I2384" s="60"/>
      <c r="J2384" s="5"/>
      <c r="L2384" s="5"/>
      <c r="M2384" s="5"/>
    </row>
    <row r="2385" spans="2:13" x14ac:dyDescent="0.25">
      <c r="B2385" s="5"/>
      <c r="C2385" s="5"/>
      <c r="D2385" s="5"/>
      <c r="E2385" s="5"/>
      <c r="F2385" s="5"/>
      <c r="G2385" s="5"/>
      <c r="H2385" s="58"/>
      <c r="I2385" s="60"/>
      <c r="J2385" s="5"/>
      <c r="L2385" s="5"/>
      <c r="M2385" s="5"/>
    </row>
    <row r="2386" spans="2:13" x14ac:dyDescent="0.25">
      <c r="B2386" s="5"/>
      <c r="C2386" s="5"/>
      <c r="D2386" s="5"/>
      <c r="E2386" s="5"/>
      <c r="F2386" s="5"/>
      <c r="G2386" s="5"/>
      <c r="H2386" s="58"/>
      <c r="I2386" s="60"/>
      <c r="J2386" s="5"/>
      <c r="L2386" s="5"/>
      <c r="M2386" s="5"/>
    </row>
    <row r="2387" spans="2:13" x14ac:dyDescent="0.25">
      <c r="B2387" s="5"/>
      <c r="C2387" s="5"/>
      <c r="D2387" s="5"/>
      <c r="E2387" s="5"/>
      <c r="F2387" s="5"/>
      <c r="G2387" s="5"/>
      <c r="H2387" s="58"/>
      <c r="I2387" s="60"/>
      <c r="J2387" s="5"/>
      <c r="L2387" s="5"/>
      <c r="M2387" s="5"/>
    </row>
    <row r="2388" spans="2:13" x14ac:dyDescent="0.25">
      <c r="B2388" s="5"/>
      <c r="C2388" s="5"/>
      <c r="D2388" s="5"/>
      <c r="E2388" s="5"/>
      <c r="F2388" s="5"/>
      <c r="G2388" s="5"/>
      <c r="H2388" s="58"/>
      <c r="I2388" s="60"/>
      <c r="J2388" s="5"/>
      <c r="L2388" s="5"/>
      <c r="M2388" s="5"/>
    </row>
    <row r="2389" spans="2:13" x14ac:dyDescent="0.25">
      <c r="B2389" s="5"/>
      <c r="C2389" s="5"/>
      <c r="D2389" s="5"/>
      <c r="E2389" s="5"/>
      <c r="F2389" s="5"/>
      <c r="G2389" s="5"/>
      <c r="H2389" s="58"/>
      <c r="I2389" s="60"/>
      <c r="J2389" s="5"/>
      <c r="L2389" s="5"/>
      <c r="M2389" s="5"/>
    </row>
    <row r="2390" spans="2:13" x14ac:dyDescent="0.25">
      <c r="B2390" s="5"/>
      <c r="C2390" s="5"/>
      <c r="D2390" s="5"/>
      <c r="E2390" s="5"/>
      <c r="F2390" s="5"/>
      <c r="G2390" s="5"/>
      <c r="H2390" s="58"/>
      <c r="I2390" s="60"/>
      <c r="J2390" s="5"/>
      <c r="L2390" s="5"/>
      <c r="M2390" s="5"/>
    </row>
    <row r="2391" spans="2:13" x14ac:dyDescent="0.25">
      <c r="B2391" s="5"/>
      <c r="C2391" s="5"/>
      <c r="D2391" s="5"/>
      <c r="E2391" s="5"/>
      <c r="F2391" s="5"/>
      <c r="G2391" s="5"/>
      <c r="H2391" s="58"/>
      <c r="I2391" s="60"/>
      <c r="J2391" s="5"/>
      <c r="L2391" s="5"/>
      <c r="M2391" s="5"/>
    </row>
    <row r="2392" spans="2:13" x14ac:dyDescent="0.25">
      <c r="B2392" s="5"/>
      <c r="C2392" s="5"/>
      <c r="D2392" s="5"/>
      <c r="E2392" s="5"/>
      <c r="F2392" s="5"/>
      <c r="G2392" s="5"/>
      <c r="H2392" s="58"/>
      <c r="I2392" s="60"/>
      <c r="J2392" s="5"/>
      <c r="L2392" s="5"/>
      <c r="M2392" s="5"/>
    </row>
    <row r="2393" spans="2:13" x14ac:dyDescent="0.25">
      <c r="B2393" s="5"/>
      <c r="C2393" s="5"/>
      <c r="D2393" s="5"/>
      <c r="E2393" s="5"/>
      <c r="F2393" s="5"/>
      <c r="G2393" s="5"/>
      <c r="H2393" s="58"/>
      <c r="I2393" s="60"/>
      <c r="J2393" s="5"/>
      <c r="L2393" s="5"/>
      <c r="M2393" s="5"/>
    </row>
    <row r="2394" spans="2:13" x14ac:dyDescent="0.25">
      <c r="B2394" s="5"/>
      <c r="C2394" s="5"/>
      <c r="D2394" s="5"/>
      <c r="E2394" s="5"/>
      <c r="F2394" s="5"/>
      <c r="G2394" s="5"/>
      <c r="H2394" s="58"/>
      <c r="I2394" s="60"/>
      <c r="J2394" s="5"/>
      <c r="L2394" s="5"/>
      <c r="M2394" s="5"/>
    </row>
    <row r="2395" spans="2:13" x14ac:dyDescent="0.25">
      <c r="B2395" s="5"/>
      <c r="C2395" s="5"/>
      <c r="D2395" s="5"/>
      <c r="E2395" s="5"/>
      <c r="F2395" s="5"/>
      <c r="G2395" s="5"/>
      <c r="H2395" s="58"/>
      <c r="I2395" s="60"/>
      <c r="J2395" s="5"/>
      <c r="L2395" s="5"/>
      <c r="M2395" s="5"/>
    </row>
    <row r="2396" spans="2:13" x14ac:dyDescent="0.25">
      <c r="B2396" s="5"/>
      <c r="C2396" s="5"/>
      <c r="D2396" s="5"/>
      <c r="E2396" s="5"/>
      <c r="F2396" s="5"/>
      <c r="G2396" s="5"/>
      <c r="H2396" s="58"/>
      <c r="I2396" s="60"/>
      <c r="J2396" s="5"/>
      <c r="L2396" s="5"/>
      <c r="M2396" s="5"/>
    </row>
    <row r="2397" spans="2:13" x14ac:dyDescent="0.25">
      <c r="B2397" s="5"/>
      <c r="C2397" s="5"/>
      <c r="D2397" s="5"/>
      <c r="E2397" s="5"/>
      <c r="F2397" s="5"/>
      <c r="G2397" s="5"/>
      <c r="H2397" s="58"/>
      <c r="I2397" s="60"/>
      <c r="J2397" s="5"/>
      <c r="L2397" s="5"/>
      <c r="M2397" s="5"/>
    </row>
    <row r="2398" spans="2:13" x14ac:dyDescent="0.25">
      <c r="B2398" s="5"/>
      <c r="C2398" s="5"/>
      <c r="D2398" s="5"/>
      <c r="E2398" s="5"/>
      <c r="F2398" s="5"/>
      <c r="G2398" s="5"/>
      <c r="H2398" s="58"/>
      <c r="I2398" s="60"/>
      <c r="J2398" s="5"/>
      <c r="L2398" s="5"/>
      <c r="M2398" s="5"/>
    </row>
    <row r="2399" spans="2:13" x14ac:dyDescent="0.25">
      <c r="B2399" s="5"/>
      <c r="C2399" s="5"/>
      <c r="D2399" s="5"/>
      <c r="E2399" s="5"/>
      <c r="F2399" s="5"/>
      <c r="G2399" s="5"/>
      <c r="H2399" s="58"/>
      <c r="I2399" s="60"/>
      <c r="J2399" s="5"/>
      <c r="L2399" s="5"/>
      <c r="M2399" s="5"/>
    </row>
    <row r="2400" spans="2:13" x14ac:dyDescent="0.25">
      <c r="B2400" s="5"/>
      <c r="C2400" s="5"/>
      <c r="D2400" s="5"/>
      <c r="E2400" s="5"/>
      <c r="F2400" s="5"/>
      <c r="G2400" s="5"/>
      <c r="H2400" s="58"/>
      <c r="I2400" s="60"/>
      <c r="J2400" s="5"/>
      <c r="L2400" s="5"/>
      <c r="M2400" s="5"/>
    </row>
    <row r="2401" spans="2:13" x14ac:dyDescent="0.25">
      <c r="B2401" s="5"/>
      <c r="C2401" s="5"/>
      <c r="D2401" s="5"/>
      <c r="E2401" s="5"/>
      <c r="F2401" s="5"/>
      <c r="G2401" s="5"/>
      <c r="H2401" s="58"/>
      <c r="I2401" s="60"/>
      <c r="J2401" s="5"/>
      <c r="L2401" s="5"/>
      <c r="M2401" s="5"/>
    </row>
    <row r="2402" spans="2:13" x14ac:dyDescent="0.25">
      <c r="B2402" s="5"/>
      <c r="C2402" s="5"/>
      <c r="D2402" s="5"/>
      <c r="E2402" s="5"/>
      <c r="F2402" s="5"/>
      <c r="G2402" s="5"/>
      <c r="H2402" s="58"/>
      <c r="I2402" s="60"/>
      <c r="J2402" s="5"/>
      <c r="L2402" s="5"/>
      <c r="M2402" s="5"/>
    </row>
    <row r="2403" spans="2:13" x14ac:dyDescent="0.25">
      <c r="B2403" s="5"/>
      <c r="C2403" s="5"/>
      <c r="D2403" s="5"/>
      <c r="E2403" s="5"/>
      <c r="F2403" s="5"/>
      <c r="G2403" s="5"/>
      <c r="H2403" s="58"/>
      <c r="I2403" s="60"/>
      <c r="J2403" s="5"/>
      <c r="L2403" s="5"/>
      <c r="M2403" s="5"/>
    </row>
    <row r="2404" spans="2:13" x14ac:dyDescent="0.25">
      <c r="B2404" s="5"/>
      <c r="C2404" s="5"/>
      <c r="D2404" s="5"/>
      <c r="E2404" s="5"/>
      <c r="F2404" s="5"/>
      <c r="G2404" s="5"/>
      <c r="H2404" s="58"/>
      <c r="I2404" s="60"/>
      <c r="J2404" s="5"/>
      <c r="L2404" s="5"/>
      <c r="M2404" s="5"/>
    </row>
    <row r="2405" spans="2:13" x14ac:dyDescent="0.25">
      <c r="B2405" s="5"/>
      <c r="C2405" s="5"/>
      <c r="D2405" s="5"/>
      <c r="E2405" s="5"/>
      <c r="F2405" s="5"/>
      <c r="G2405" s="5"/>
      <c r="H2405" s="58"/>
      <c r="I2405" s="60"/>
      <c r="J2405" s="5"/>
      <c r="L2405" s="5"/>
      <c r="M2405" s="5"/>
    </row>
    <row r="2406" spans="2:13" x14ac:dyDescent="0.25">
      <c r="B2406" s="5"/>
      <c r="C2406" s="5"/>
      <c r="D2406" s="5"/>
      <c r="E2406" s="5"/>
      <c r="F2406" s="5"/>
      <c r="G2406" s="5"/>
      <c r="H2406" s="58"/>
      <c r="I2406" s="60"/>
      <c r="J2406" s="5"/>
      <c r="L2406" s="5"/>
      <c r="M2406" s="5"/>
    </row>
    <row r="2407" spans="2:13" x14ac:dyDescent="0.25">
      <c r="B2407" s="5"/>
      <c r="C2407" s="5"/>
      <c r="D2407" s="5"/>
      <c r="E2407" s="5"/>
      <c r="F2407" s="5"/>
      <c r="G2407" s="5"/>
      <c r="H2407" s="58"/>
      <c r="I2407" s="60"/>
      <c r="J2407" s="5"/>
      <c r="L2407" s="5"/>
      <c r="M2407" s="5"/>
    </row>
    <row r="2408" spans="2:13" x14ac:dyDescent="0.25">
      <c r="B2408" s="5"/>
      <c r="C2408" s="5"/>
      <c r="D2408" s="5"/>
      <c r="E2408" s="5"/>
      <c r="F2408" s="5"/>
      <c r="G2408" s="5"/>
      <c r="H2408" s="58"/>
      <c r="I2408" s="60"/>
      <c r="J2408" s="5"/>
      <c r="L2408" s="5"/>
      <c r="M2408" s="5"/>
    </row>
    <row r="2409" spans="2:13" x14ac:dyDescent="0.25">
      <c r="B2409" s="5"/>
      <c r="C2409" s="5"/>
      <c r="D2409" s="5"/>
      <c r="E2409" s="5"/>
      <c r="F2409" s="5"/>
      <c r="G2409" s="5"/>
      <c r="H2409" s="58"/>
      <c r="I2409" s="60"/>
      <c r="J2409" s="5"/>
      <c r="L2409" s="5"/>
      <c r="M2409" s="5"/>
    </row>
    <row r="2410" spans="2:13" x14ac:dyDescent="0.25">
      <c r="B2410" s="5"/>
      <c r="C2410" s="5"/>
      <c r="D2410" s="5"/>
      <c r="E2410" s="5"/>
      <c r="F2410" s="5"/>
      <c r="G2410" s="5"/>
      <c r="H2410" s="58"/>
      <c r="I2410" s="60"/>
      <c r="J2410" s="5"/>
      <c r="L2410" s="5"/>
      <c r="M2410" s="5"/>
    </row>
    <row r="2411" spans="2:13" x14ac:dyDescent="0.25">
      <c r="B2411" s="5"/>
      <c r="C2411" s="5"/>
      <c r="D2411" s="5"/>
      <c r="E2411" s="5"/>
      <c r="F2411" s="5"/>
      <c r="G2411" s="5"/>
      <c r="H2411" s="58"/>
      <c r="I2411" s="60"/>
      <c r="J2411" s="5"/>
      <c r="L2411" s="5"/>
      <c r="M2411" s="5"/>
    </row>
    <row r="2412" spans="2:13" x14ac:dyDescent="0.25">
      <c r="B2412" s="5"/>
      <c r="C2412" s="5"/>
      <c r="D2412" s="5"/>
      <c r="E2412" s="5"/>
      <c r="F2412" s="5"/>
      <c r="G2412" s="5"/>
      <c r="H2412" s="58"/>
      <c r="I2412" s="60"/>
      <c r="J2412" s="5"/>
      <c r="L2412" s="5"/>
      <c r="M2412" s="5"/>
    </row>
    <row r="2413" spans="2:13" x14ac:dyDescent="0.25">
      <c r="B2413" s="5"/>
      <c r="C2413" s="5"/>
      <c r="D2413" s="5"/>
      <c r="E2413" s="5"/>
      <c r="F2413" s="5"/>
      <c r="G2413" s="5"/>
      <c r="H2413" s="58"/>
      <c r="I2413" s="60"/>
      <c r="J2413" s="5"/>
      <c r="L2413" s="5"/>
      <c r="M2413" s="5"/>
    </row>
    <row r="2414" spans="2:13" x14ac:dyDescent="0.25">
      <c r="B2414" s="5"/>
      <c r="C2414" s="5"/>
      <c r="D2414" s="5"/>
      <c r="E2414" s="5"/>
      <c r="F2414" s="5"/>
      <c r="G2414" s="5"/>
      <c r="H2414" s="58"/>
      <c r="I2414" s="60"/>
      <c r="J2414" s="5"/>
      <c r="L2414" s="5"/>
      <c r="M2414" s="5"/>
    </row>
    <row r="2415" spans="2:13" x14ac:dyDescent="0.25">
      <c r="B2415" s="5"/>
      <c r="C2415" s="5"/>
      <c r="D2415" s="5"/>
      <c r="E2415" s="5"/>
      <c r="F2415" s="5"/>
      <c r="G2415" s="5"/>
      <c r="H2415" s="58"/>
      <c r="I2415" s="60"/>
      <c r="J2415" s="5"/>
      <c r="L2415" s="5"/>
      <c r="M2415" s="5"/>
    </row>
    <row r="2416" spans="2:13" x14ac:dyDescent="0.25">
      <c r="B2416" s="5"/>
      <c r="C2416" s="5"/>
      <c r="D2416" s="5"/>
      <c r="E2416" s="5"/>
      <c r="F2416" s="5"/>
      <c r="G2416" s="5"/>
      <c r="H2416" s="58"/>
      <c r="I2416" s="60"/>
      <c r="J2416" s="5"/>
      <c r="L2416" s="5"/>
      <c r="M2416" s="5"/>
    </row>
    <row r="2417" spans="2:13" x14ac:dyDescent="0.25">
      <c r="B2417" s="5"/>
      <c r="C2417" s="5"/>
      <c r="D2417" s="5"/>
      <c r="E2417" s="5"/>
      <c r="F2417" s="5"/>
      <c r="G2417" s="5"/>
      <c r="H2417" s="58"/>
      <c r="I2417" s="60"/>
      <c r="J2417" s="5"/>
      <c r="L2417" s="5"/>
      <c r="M2417" s="5"/>
    </row>
    <row r="2418" spans="2:13" x14ac:dyDescent="0.25">
      <c r="B2418" s="5"/>
      <c r="C2418" s="5"/>
      <c r="D2418" s="5"/>
      <c r="E2418" s="5"/>
      <c r="F2418" s="5"/>
      <c r="G2418" s="5"/>
      <c r="H2418" s="58"/>
      <c r="I2418" s="60"/>
      <c r="J2418" s="5"/>
      <c r="L2418" s="5"/>
      <c r="M2418" s="5"/>
    </row>
    <row r="2419" spans="2:13" x14ac:dyDescent="0.25">
      <c r="B2419" s="5"/>
      <c r="C2419" s="5"/>
      <c r="D2419" s="5"/>
      <c r="E2419" s="5"/>
      <c r="F2419" s="5"/>
      <c r="G2419" s="5"/>
      <c r="H2419" s="58"/>
      <c r="I2419" s="60"/>
      <c r="J2419" s="5"/>
      <c r="L2419" s="5"/>
      <c r="M2419" s="5"/>
    </row>
    <row r="2420" spans="2:13" x14ac:dyDescent="0.25">
      <c r="B2420" s="5"/>
      <c r="C2420" s="5"/>
      <c r="D2420" s="5"/>
      <c r="E2420" s="5"/>
      <c r="F2420" s="5"/>
      <c r="G2420" s="5"/>
      <c r="H2420" s="58"/>
      <c r="I2420" s="60"/>
      <c r="J2420" s="5"/>
      <c r="L2420" s="5"/>
      <c r="M2420" s="5"/>
    </row>
    <row r="2421" spans="2:13" x14ac:dyDescent="0.25">
      <c r="B2421" s="5"/>
      <c r="C2421" s="5"/>
      <c r="D2421" s="5"/>
      <c r="E2421" s="5"/>
      <c r="F2421" s="5"/>
      <c r="G2421" s="5"/>
      <c r="H2421" s="58"/>
      <c r="I2421" s="60"/>
      <c r="J2421" s="5"/>
      <c r="L2421" s="5"/>
      <c r="M2421" s="5"/>
    </row>
    <row r="2422" spans="2:13" x14ac:dyDescent="0.25">
      <c r="B2422" s="5"/>
      <c r="C2422" s="5"/>
      <c r="D2422" s="5"/>
      <c r="E2422" s="5"/>
      <c r="F2422" s="5"/>
      <c r="G2422" s="5"/>
      <c r="H2422" s="58"/>
      <c r="I2422" s="60"/>
      <c r="J2422" s="5"/>
      <c r="L2422" s="5"/>
      <c r="M2422" s="5"/>
    </row>
    <row r="2423" spans="2:13" x14ac:dyDescent="0.25">
      <c r="B2423" s="5"/>
      <c r="C2423" s="5"/>
      <c r="D2423" s="5"/>
      <c r="E2423" s="5"/>
      <c r="F2423" s="5"/>
      <c r="G2423" s="5"/>
      <c r="H2423" s="58"/>
      <c r="I2423" s="60"/>
      <c r="J2423" s="5"/>
      <c r="L2423" s="5"/>
      <c r="M2423" s="5"/>
    </row>
    <row r="2424" spans="2:13" x14ac:dyDescent="0.25">
      <c r="B2424" s="5"/>
      <c r="C2424" s="5"/>
      <c r="D2424" s="5"/>
      <c r="E2424" s="5"/>
      <c r="F2424" s="5"/>
      <c r="G2424" s="5"/>
      <c r="H2424" s="58"/>
      <c r="I2424" s="60"/>
      <c r="J2424" s="5"/>
      <c r="L2424" s="5"/>
      <c r="M2424" s="5"/>
    </row>
    <row r="2425" spans="2:13" x14ac:dyDescent="0.25">
      <c r="B2425" s="5"/>
      <c r="C2425" s="5"/>
      <c r="D2425" s="5"/>
      <c r="E2425" s="5"/>
      <c r="F2425" s="5"/>
      <c r="G2425" s="5"/>
      <c r="H2425" s="58"/>
      <c r="I2425" s="60"/>
      <c r="J2425" s="5"/>
      <c r="L2425" s="5"/>
      <c r="M2425" s="5"/>
    </row>
    <row r="2426" spans="2:13" x14ac:dyDescent="0.25">
      <c r="B2426" s="5"/>
      <c r="C2426" s="5"/>
      <c r="D2426" s="5"/>
      <c r="E2426" s="5"/>
      <c r="F2426" s="5"/>
      <c r="G2426" s="5"/>
      <c r="H2426" s="58"/>
      <c r="I2426" s="60"/>
      <c r="J2426" s="5"/>
      <c r="L2426" s="5"/>
      <c r="M2426" s="5"/>
    </row>
    <row r="2427" spans="2:13" x14ac:dyDescent="0.25">
      <c r="B2427" s="5"/>
      <c r="C2427" s="5"/>
      <c r="D2427" s="5"/>
      <c r="E2427" s="5"/>
      <c r="F2427" s="5"/>
      <c r="G2427" s="5"/>
      <c r="H2427" s="58"/>
      <c r="I2427" s="60"/>
      <c r="J2427" s="5"/>
      <c r="L2427" s="5"/>
      <c r="M2427" s="5"/>
    </row>
    <row r="2428" spans="2:13" x14ac:dyDescent="0.25">
      <c r="B2428" s="5"/>
      <c r="C2428" s="5"/>
      <c r="D2428" s="5"/>
      <c r="E2428" s="5"/>
      <c r="F2428" s="5"/>
      <c r="G2428" s="5"/>
      <c r="H2428" s="58"/>
      <c r="I2428" s="60"/>
      <c r="J2428" s="5"/>
      <c r="L2428" s="5"/>
      <c r="M2428" s="5"/>
    </row>
    <row r="2429" spans="2:13" x14ac:dyDescent="0.25">
      <c r="B2429" s="5"/>
      <c r="C2429" s="5"/>
      <c r="D2429" s="5"/>
      <c r="E2429" s="5"/>
      <c r="F2429" s="5"/>
      <c r="G2429" s="5"/>
      <c r="H2429" s="58"/>
      <c r="I2429" s="60"/>
      <c r="J2429" s="5"/>
      <c r="L2429" s="5"/>
      <c r="M2429" s="5"/>
    </row>
    <row r="2430" spans="2:13" x14ac:dyDescent="0.25">
      <c r="B2430" s="5"/>
      <c r="C2430" s="5"/>
      <c r="D2430" s="5"/>
      <c r="E2430" s="5"/>
      <c r="F2430" s="5"/>
      <c r="G2430" s="5"/>
      <c r="H2430" s="58"/>
      <c r="I2430" s="60"/>
      <c r="J2430" s="5"/>
      <c r="L2430" s="5"/>
      <c r="M2430" s="5"/>
    </row>
    <row r="2431" spans="2:13" x14ac:dyDescent="0.25">
      <c r="B2431" s="5"/>
      <c r="C2431" s="5"/>
      <c r="D2431" s="5"/>
      <c r="E2431" s="5"/>
      <c r="F2431" s="5"/>
      <c r="G2431" s="5"/>
      <c r="H2431" s="58"/>
      <c r="I2431" s="60"/>
      <c r="J2431" s="5"/>
      <c r="L2431" s="5"/>
      <c r="M2431" s="5"/>
    </row>
    <row r="2432" spans="2:13" x14ac:dyDescent="0.25">
      <c r="B2432" s="5"/>
      <c r="C2432" s="5"/>
      <c r="D2432" s="5"/>
      <c r="E2432" s="5"/>
      <c r="F2432" s="5"/>
      <c r="G2432" s="5"/>
      <c r="H2432" s="58"/>
      <c r="I2432" s="60"/>
      <c r="J2432" s="5"/>
      <c r="L2432" s="5"/>
      <c r="M2432" s="5"/>
    </row>
    <row r="2433" spans="2:13" x14ac:dyDescent="0.25">
      <c r="B2433" s="5"/>
      <c r="C2433" s="5"/>
      <c r="D2433" s="5"/>
      <c r="E2433" s="5"/>
      <c r="F2433" s="5"/>
      <c r="G2433" s="5"/>
      <c r="H2433" s="58"/>
      <c r="I2433" s="60"/>
      <c r="J2433" s="5"/>
      <c r="L2433" s="5"/>
      <c r="M2433" s="5"/>
    </row>
    <row r="2434" spans="2:13" x14ac:dyDescent="0.25">
      <c r="B2434" s="5"/>
      <c r="C2434" s="5"/>
      <c r="D2434" s="5"/>
      <c r="E2434" s="5"/>
      <c r="F2434" s="5"/>
      <c r="G2434" s="5"/>
      <c r="H2434" s="58"/>
      <c r="I2434" s="60"/>
      <c r="J2434" s="5"/>
      <c r="L2434" s="5"/>
      <c r="M2434" s="5"/>
    </row>
    <row r="2435" spans="2:13" x14ac:dyDescent="0.25">
      <c r="B2435" s="5"/>
      <c r="C2435" s="5"/>
      <c r="D2435" s="5"/>
      <c r="E2435" s="5"/>
      <c r="F2435" s="5"/>
      <c r="G2435" s="5"/>
      <c r="H2435" s="58"/>
      <c r="I2435" s="60"/>
      <c r="J2435" s="5"/>
      <c r="L2435" s="5"/>
      <c r="M2435" s="5"/>
    </row>
    <row r="2436" spans="2:13" x14ac:dyDescent="0.25">
      <c r="B2436" s="5"/>
      <c r="C2436" s="5"/>
      <c r="D2436" s="5"/>
      <c r="E2436" s="5"/>
      <c r="F2436" s="5"/>
      <c r="G2436" s="5"/>
      <c r="H2436" s="58"/>
      <c r="I2436" s="60"/>
      <c r="J2436" s="5"/>
      <c r="L2436" s="5"/>
      <c r="M2436" s="5"/>
    </row>
    <row r="2437" spans="2:13" x14ac:dyDescent="0.25">
      <c r="B2437" s="5"/>
      <c r="C2437" s="5"/>
      <c r="D2437" s="5"/>
      <c r="E2437" s="5"/>
      <c r="F2437" s="5"/>
      <c r="G2437" s="5"/>
      <c r="H2437" s="58"/>
      <c r="I2437" s="60"/>
      <c r="J2437" s="5"/>
      <c r="L2437" s="5"/>
      <c r="M2437" s="5"/>
    </row>
    <row r="2438" spans="2:13" x14ac:dyDescent="0.25">
      <c r="B2438" s="5"/>
      <c r="C2438" s="5"/>
      <c r="D2438" s="5"/>
      <c r="E2438" s="5"/>
      <c r="F2438" s="5"/>
      <c r="G2438" s="5"/>
      <c r="H2438" s="58"/>
      <c r="I2438" s="60"/>
      <c r="J2438" s="5"/>
      <c r="L2438" s="5"/>
      <c r="M2438" s="5"/>
    </row>
    <row r="2439" spans="2:13" x14ac:dyDescent="0.25">
      <c r="B2439" s="5"/>
      <c r="C2439" s="5"/>
      <c r="D2439" s="5"/>
      <c r="E2439" s="5"/>
      <c r="F2439" s="5"/>
      <c r="G2439" s="5"/>
      <c r="H2439" s="58"/>
      <c r="I2439" s="60"/>
      <c r="J2439" s="5"/>
      <c r="L2439" s="5"/>
      <c r="M2439" s="5"/>
    </row>
    <row r="2440" spans="2:13" x14ac:dyDescent="0.25">
      <c r="B2440" s="5"/>
      <c r="C2440" s="5"/>
      <c r="D2440" s="5"/>
      <c r="E2440" s="5"/>
      <c r="F2440" s="5"/>
      <c r="G2440" s="5"/>
      <c r="H2440" s="58"/>
      <c r="I2440" s="60"/>
      <c r="J2440" s="5"/>
      <c r="L2440" s="5"/>
      <c r="M2440" s="5"/>
    </row>
    <row r="2441" spans="2:13" x14ac:dyDescent="0.25">
      <c r="B2441" s="5"/>
      <c r="C2441" s="5"/>
      <c r="D2441" s="5"/>
      <c r="E2441" s="5"/>
      <c r="F2441" s="5"/>
      <c r="G2441" s="5"/>
      <c r="H2441" s="58"/>
      <c r="I2441" s="60"/>
      <c r="J2441" s="5"/>
      <c r="L2441" s="5"/>
      <c r="M2441" s="5"/>
    </row>
    <row r="2442" spans="2:13" x14ac:dyDescent="0.25">
      <c r="B2442" s="5"/>
      <c r="C2442" s="5"/>
      <c r="D2442" s="5"/>
      <c r="E2442" s="5"/>
      <c r="F2442" s="5"/>
      <c r="G2442" s="5"/>
      <c r="H2442" s="58"/>
      <c r="I2442" s="60"/>
      <c r="J2442" s="5"/>
      <c r="L2442" s="5"/>
      <c r="M2442" s="5"/>
    </row>
    <row r="2443" spans="2:13" x14ac:dyDescent="0.25">
      <c r="B2443" s="5"/>
      <c r="C2443" s="5"/>
      <c r="D2443" s="5"/>
      <c r="E2443" s="5"/>
      <c r="F2443" s="5"/>
      <c r="G2443" s="5"/>
      <c r="H2443" s="58"/>
      <c r="I2443" s="60"/>
      <c r="J2443" s="5"/>
      <c r="L2443" s="5"/>
      <c r="M2443" s="5"/>
    </row>
    <row r="2444" spans="2:13" x14ac:dyDescent="0.25">
      <c r="B2444" s="5"/>
      <c r="C2444" s="5"/>
      <c r="D2444" s="5"/>
      <c r="E2444" s="5"/>
      <c r="F2444" s="5"/>
      <c r="G2444" s="5"/>
      <c r="H2444" s="58"/>
      <c r="I2444" s="60"/>
      <c r="J2444" s="5"/>
      <c r="L2444" s="5"/>
      <c r="M2444" s="5"/>
    </row>
    <row r="2445" spans="2:13" x14ac:dyDescent="0.25">
      <c r="B2445" s="5"/>
      <c r="C2445" s="5"/>
      <c r="D2445" s="5"/>
      <c r="E2445" s="5"/>
      <c r="F2445" s="5"/>
      <c r="G2445" s="5"/>
      <c r="H2445" s="58"/>
      <c r="I2445" s="60"/>
      <c r="J2445" s="5"/>
      <c r="L2445" s="5"/>
      <c r="M2445" s="5"/>
    </row>
    <row r="2446" spans="2:13" x14ac:dyDescent="0.25">
      <c r="B2446" s="5"/>
      <c r="C2446" s="5"/>
      <c r="D2446" s="5"/>
      <c r="E2446" s="5"/>
      <c r="F2446" s="5"/>
      <c r="G2446" s="5"/>
      <c r="H2446" s="58"/>
      <c r="I2446" s="60"/>
      <c r="J2446" s="5"/>
      <c r="L2446" s="5"/>
      <c r="M2446" s="5"/>
    </row>
    <row r="2447" spans="2:13" x14ac:dyDescent="0.25">
      <c r="B2447" s="5"/>
      <c r="C2447" s="5"/>
      <c r="D2447" s="5"/>
      <c r="E2447" s="5"/>
      <c r="F2447" s="5"/>
      <c r="G2447" s="5"/>
      <c r="H2447" s="58"/>
      <c r="I2447" s="60"/>
      <c r="J2447" s="5"/>
      <c r="L2447" s="5"/>
      <c r="M2447" s="5"/>
    </row>
    <row r="2448" spans="2:13" x14ac:dyDescent="0.25">
      <c r="B2448" s="5"/>
      <c r="C2448" s="5"/>
      <c r="D2448" s="5"/>
      <c r="E2448" s="5"/>
      <c r="F2448" s="5"/>
      <c r="G2448" s="5"/>
      <c r="H2448" s="58"/>
      <c r="I2448" s="60"/>
      <c r="J2448" s="5"/>
      <c r="L2448" s="5"/>
      <c r="M2448" s="5"/>
    </row>
    <row r="2449" spans="2:13" x14ac:dyDescent="0.25">
      <c r="B2449" s="5"/>
      <c r="C2449" s="5"/>
      <c r="D2449" s="5"/>
      <c r="E2449" s="5"/>
      <c r="F2449" s="5"/>
      <c r="G2449" s="5"/>
      <c r="H2449" s="58"/>
      <c r="I2449" s="60"/>
      <c r="J2449" s="5"/>
      <c r="L2449" s="5"/>
      <c r="M2449" s="5"/>
    </row>
    <row r="2450" spans="2:13" x14ac:dyDescent="0.25">
      <c r="B2450" s="5"/>
      <c r="C2450" s="5"/>
      <c r="D2450" s="5"/>
      <c r="E2450" s="5"/>
      <c r="F2450" s="5"/>
      <c r="G2450" s="5"/>
      <c r="H2450" s="58"/>
      <c r="I2450" s="60"/>
      <c r="J2450" s="5"/>
      <c r="L2450" s="5"/>
      <c r="M2450" s="5"/>
    </row>
    <row r="2451" spans="2:13" x14ac:dyDescent="0.25">
      <c r="B2451" s="5"/>
      <c r="C2451" s="5"/>
      <c r="D2451" s="5"/>
      <c r="E2451" s="5"/>
      <c r="F2451" s="5"/>
      <c r="G2451" s="5"/>
      <c r="H2451" s="58"/>
      <c r="I2451" s="60"/>
      <c r="J2451" s="5"/>
      <c r="L2451" s="5"/>
      <c r="M2451" s="5"/>
    </row>
    <row r="2452" spans="2:13" x14ac:dyDescent="0.25">
      <c r="B2452" s="5"/>
      <c r="C2452" s="5"/>
      <c r="D2452" s="5"/>
      <c r="E2452" s="5"/>
      <c r="F2452" s="5"/>
      <c r="G2452" s="5"/>
      <c r="H2452" s="58"/>
      <c r="I2452" s="60"/>
      <c r="J2452" s="5"/>
      <c r="L2452" s="5"/>
      <c r="M2452" s="5"/>
    </row>
    <row r="2453" spans="2:13" x14ac:dyDescent="0.25">
      <c r="B2453" s="5"/>
      <c r="C2453" s="5"/>
      <c r="D2453" s="5"/>
      <c r="E2453" s="5"/>
      <c r="F2453" s="5"/>
      <c r="G2453" s="5"/>
      <c r="H2453" s="58"/>
      <c r="I2453" s="60"/>
      <c r="J2453" s="5"/>
      <c r="L2453" s="5"/>
      <c r="M2453" s="5"/>
    </row>
    <row r="2454" spans="2:13" x14ac:dyDescent="0.25">
      <c r="B2454" s="5"/>
      <c r="C2454" s="5"/>
      <c r="D2454" s="5"/>
      <c r="E2454" s="5"/>
      <c r="F2454" s="5"/>
      <c r="G2454" s="5"/>
      <c r="H2454" s="58"/>
      <c r="I2454" s="60"/>
      <c r="J2454" s="5"/>
      <c r="L2454" s="5"/>
      <c r="M2454" s="5"/>
    </row>
    <row r="2455" spans="2:13" x14ac:dyDescent="0.25">
      <c r="B2455" s="5"/>
      <c r="C2455" s="5"/>
      <c r="D2455" s="5"/>
      <c r="E2455" s="5"/>
      <c r="F2455" s="5"/>
      <c r="G2455" s="5"/>
      <c r="H2455" s="58"/>
      <c r="I2455" s="60"/>
      <c r="J2455" s="5"/>
      <c r="L2455" s="5"/>
      <c r="M2455" s="5"/>
    </row>
    <row r="2456" spans="2:13" x14ac:dyDescent="0.25">
      <c r="B2456" s="5"/>
      <c r="C2456" s="5"/>
      <c r="D2456" s="5"/>
      <c r="E2456" s="5"/>
      <c r="F2456" s="5"/>
      <c r="G2456" s="5"/>
      <c r="H2456" s="58"/>
      <c r="I2456" s="60"/>
      <c r="J2456" s="5"/>
      <c r="L2456" s="5"/>
      <c r="M2456" s="5"/>
    </row>
    <row r="2457" spans="2:13" x14ac:dyDescent="0.25">
      <c r="B2457" s="5"/>
      <c r="C2457" s="5"/>
      <c r="D2457" s="5"/>
      <c r="E2457" s="5"/>
      <c r="F2457" s="5"/>
      <c r="G2457" s="5"/>
      <c r="H2457" s="58"/>
      <c r="I2457" s="60"/>
      <c r="J2457" s="5"/>
      <c r="L2457" s="5"/>
      <c r="M2457" s="5"/>
    </row>
    <row r="2458" spans="2:13" x14ac:dyDescent="0.25">
      <c r="B2458" s="5"/>
      <c r="C2458" s="5"/>
      <c r="D2458" s="5"/>
      <c r="E2458" s="5"/>
      <c r="F2458" s="5"/>
      <c r="G2458" s="5"/>
      <c r="H2458" s="58"/>
      <c r="I2458" s="60"/>
      <c r="J2458" s="5"/>
      <c r="L2458" s="5"/>
      <c r="M2458" s="5"/>
    </row>
    <row r="2459" spans="2:13" x14ac:dyDescent="0.25">
      <c r="B2459" s="5"/>
      <c r="C2459" s="5"/>
      <c r="D2459" s="5"/>
      <c r="E2459" s="5"/>
      <c r="F2459" s="5"/>
      <c r="G2459" s="5"/>
      <c r="H2459" s="58"/>
      <c r="I2459" s="60"/>
      <c r="J2459" s="5"/>
      <c r="L2459" s="5"/>
      <c r="M2459" s="5"/>
    </row>
    <row r="2460" spans="2:13" x14ac:dyDescent="0.25">
      <c r="B2460" s="5"/>
      <c r="C2460" s="5"/>
      <c r="D2460" s="5"/>
      <c r="E2460" s="5"/>
      <c r="F2460" s="5"/>
      <c r="G2460" s="5"/>
      <c r="H2460" s="58"/>
      <c r="I2460" s="60"/>
      <c r="J2460" s="5"/>
      <c r="L2460" s="5"/>
      <c r="M2460" s="5"/>
    </row>
    <row r="2461" spans="2:13" x14ac:dyDescent="0.25">
      <c r="B2461" s="5"/>
      <c r="C2461" s="5"/>
      <c r="D2461" s="5"/>
      <c r="E2461" s="5"/>
      <c r="F2461" s="5"/>
      <c r="G2461" s="5"/>
      <c r="H2461" s="58"/>
      <c r="I2461" s="60"/>
      <c r="J2461" s="5"/>
      <c r="L2461" s="5"/>
      <c r="M2461" s="5"/>
    </row>
    <row r="2462" spans="2:13" x14ac:dyDescent="0.25">
      <c r="B2462" s="5"/>
      <c r="C2462" s="5"/>
      <c r="D2462" s="5"/>
      <c r="E2462" s="5"/>
      <c r="F2462" s="5"/>
      <c r="G2462" s="5"/>
      <c r="H2462" s="58"/>
      <c r="I2462" s="60"/>
      <c r="J2462" s="5"/>
      <c r="L2462" s="5"/>
      <c r="M2462" s="5"/>
    </row>
    <row r="2463" spans="2:13" x14ac:dyDescent="0.25">
      <c r="B2463" s="5"/>
      <c r="C2463" s="5"/>
      <c r="D2463" s="5"/>
      <c r="E2463" s="5"/>
      <c r="F2463" s="5"/>
      <c r="G2463" s="5"/>
      <c r="H2463" s="58"/>
      <c r="I2463" s="60"/>
      <c r="J2463" s="5"/>
      <c r="L2463" s="5"/>
      <c r="M2463" s="5"/>
    </row>
    <row r="2464" spans="2:13" x14ac:dyDescent="0.25">
      <c r="B2464" s="5"/>
      <c r="C2464" s="5"/>
      <c r="D2464" s="5"/>
      <c r="E2464" s="5"/>
      <c r="F2464" s="5"/>
      <c r="G2464" s="5"/>
      <c r="H2464" s="58"/>
      <c r="I2464" s="60"/>
      <c r="J2464" s="5"/>
      <c r="L2464" s="5"/>
      <c r="M2464" s="5"/>
    </row>
    <row r="2465" spans="2:13" x14ac:dyDescent="0.25">
      <c r="B2465" s="5"/>
      <c r="C2465" s="5"/>
      <c r="D2465" s="5"/>
      <c r="E2465" s="5"/>
      <c r="F2465" s="5"/>
      <c r="G2465" s="5"/>
      <c r="H2465" s="58"/>
      <c r="I2465" s="60"/>
      <c r="J2465" s="5"/>
      <c r="L2465" s="5"/>
      <c r="M2465" s="5"/>
    </row>
    <row r="2466" spans="2:13" x14ac:dyDescent="0.25">
      <c r="B2466" s="5"/>
      <c r="C2466" s="5"/>
      <c r="D2466" s="5"/>
      <c r="E2466" s="5"/>
      <c r="F2466" s="5"/>
      <c r="G2466" s="5"/>
      <c r="H2466" s="58"/>
      <c r="I2466" s="60"/>
      <c r="J2466" s="5"/>
      <c r="L2466" s="5"/>
      <c r="M2466" s="5"/>
    </row>
    <row r="2467" spans="2:13" x14ac:dyDescent="0.25">
      <c r="B2467" s="5"/>
      <c r="C2467" s="5"/>
      <c r="D2467" s="5"/>
      <c r="E2467" s="5"/>
      <c r="F2467" s="5"/>
      <c r="G2467" s="5"/>
      <c r="H2467" s="58"/>
      <c r="I2467" s="60"/>
      <c r="J2467" s="5"/>
      <c r="L2467" s="5"/>
      <c r="M2467" s="5"/>
    </row>
    <row r="2468" spans="2:13" x14ac:dyDescent="0.25">
      <c r="B2468" s="5"/>
      <c r="C2468" s="5"/>
      <c r="D2468" s="5"/>
      <c r="E2468" s="5"/>
      <c r="F2468" s="5"/>
      <c r="G2468" s="5"/>
      <c r="H2468" s="58"/>
      <c r="I2468" s="60"/>
      <c r="J2468" s="5"/>
      <c r="L2468" s="5"/>
      <c r="M2468" s="5"/>
    </row>
    <row r="2469" spans="2:13" x14ac:dyDescent="0.25">
      <c r="B2469" s="5"/>
      <c r="C2469" s="5"/>
      <c r="D2469" s="5"/>
      <c r="E2469" s="5"/>
      <c r="F2469" s="5"/>
      <c r="G2469" s="5"/>
      <c r="H2469" s="58"/>
      <c r="I2469" s="60"/>
      <c r="J2469" s="5"/>
      <c r="L2469" s="5"/>
      <c r="M2469" s="5"/>
    </row>
    <row r="2470" spans="2:13" x14ac:dyDescent="0.25">
      <c r="B2470" s="5"/>
      <c r="C2470" s="5"/>
      <c r="D2470" s="5"/>
      <c r="E2470" s="5"/>
      <c r="F2470" s="5"/>
      <c r="G2470" s="5"/>
      <c r="H2470" s="58"/>
      <c r="I2470" s="60"/>
      <c r="J2470" s="5"/>
      <c r="L2470" s="5"/>
      <c r="M2470" s="5"/>
    </row>
    <row r="2471" spans="2:13" x14ac:dyDescent="0.25">
      <c r="B2471" s="5"/>
      <c r="C2471" s="5"/>
      <c r="D2471" s="5"/>
      <c r="E2471" s="5"/>
      <c r="F2471" s="5"/>
      <c r="G2471" s="5"/>
      <c r="H2471" s="58"/>
      <c r="I2471" s="60"/>
      <c r="J2471" s="5"/>
      <c r="L2471" s="5"/>
      <c r="M2471" s="5"/>
    </row>
    <row r="2472" spans="2:13" x14ac:dyDescent="0.25">
      <c r="B2472" s="5"/>
      <c r="C2472" s="5"/>
      <c r="D2472" s="5"/>
      <c r="E2472" s="5"/>
      <c r="F2472" s="5"/>
      <c r="G2472" s="5"/>
      <c r="H2472" s="58"/>
      <c r="I2472" s="60"/>
      <c r="J2472" s="5"/>
      <c r="L2472" s="5"/>
      <c r="M2472" s="5"/>
    </row>
    <row r="2473" spans="2:13" x14ac:dyDescent="0.25">
      <c r="B2473" s="5"/>
      <c r="C2473" s="5"/>
      <c r="D2473" s="5"/>
      <c r="E2473" s="5"/>
      <c r="F2473" s="5"/>
      <c r="G2473" s="5"/>
      <c r="H2473" s="58"/>
      <c r="I2473" s="60"/>
      <c r="J2473" s="5"/>
      <c r="L2473" s="5"/>
      <c r="M2473" s="5"/>
    </row>
    <row r="2474" spans="2:13" x14ac:dyDescent="0.25">
      <c r="B2474" s="5"/>
      <c r="C2474" s="5"/>
      <c r="D2474" s="5"/>
      <c r="E2474" s="5"/>
      <c r="F2474" s="5"/>
      <c r="G2474" s="5"/>
      <c r="H2474" s="58"/>
      <c r="I2474" s="60"/>
      <c r="J2474" s="5"/>
      <c r="L2474" s="5"/>
      <c r="M2474" s="5"/>
    </row>
    <row r="2475" spans="2:13" x14ac:dyDescent="0.25">
      <c r="B2475" s="5"/>
      <c r="C2475" s="5"/>
      <c r="D2475" s="5"/>
      <c r="E2475" s="5"/>
      <c r="F2475" s="5"/>
      <c r="G2475" s="5"/>
      <c r="H2475" s="58"/>
      <c r="I2475" s="60"/>
      <c r="J2475" s="5"/>
      <c r="L2475" s="5"/>
      <c r="M2475" s="5"/>
    </row>
    <row r="2476" spans="2:13" x14ac:dyDescent="0.25">
      <c r="B2476" s="5"/>
      <c r="C2476" s="5"/>
      <c r="D2476" s="5"/>
      <c r="E2476" s="5"/>
      <c r="F2476" s="5"/>
      <c r="G2476" s="5"/>
      <c r="H2476" s="58"/>
      <c r="I2476" s="60"/>
      <c r="J2476" s="5"/>
      <c r="L2476" s="5"/>
      <c r="M2476" s="5"/>
    </row>
    <row r="2477" spans="2:13" x14ac:dyDescent="0.25">
      <c r="B2477" s="5"/>
      <c r="C2477" s="5"/>
      <c r="D2477" s="5"/>
      <c r="E2477" s="5"/>
      <c r="F2477" s="5"/>
      <c r="G2477" s="5"/>
      <c r="H2477" s="58"/>
      <c r="I2477" s="60"/>
      <c r="J2477" s="5"/>
      <c r="L2477" s="5"/>
      <c r="M2477" s="5"/>
    </row>
    <row r="2478" spans="2:13" x14ac:dyDescent="0.25">
      <c r="B2478" s="5"/>
      <c r="C2478" s="5"/>
      <c r="D2478" s="5"/>
      <c r="E2478" s="5"/>
      <c r="F2478" s="5"/>
      <c r="G2478" s="5"/>
      <c r="H2478" s="58"/>
      <c r="I2478" s="60"/>
      <c r="J2478" s="5"/>
      <c r="L2478" s="5"/>
      <c r="M2478" s="5"/>
    </row>
    <row r="2479" spans="2:13" x14ac:dyDescent="0.25">
      <c r="B2479" s="5"/>
      <c r="C2479" s="5"/>
      <c r="D2479" s="5"/>
      <c r="E2479" s="5"/>
      <c r="F2479" s="5"/>
      <c r="G2479" s="5"/>
      <c r="H2479" s="58"/>
      <c r="I2479" s="60"/>
      <c r="J2479" s="5"/>
      <c r="L2479" s="5"/>
      <c r="M2479" s="5"/>
    </row>
    <row r="2480" spans="2:13" x14ac:dyDescent="0.25">
      <c r="B2480" s="5"/>
      <c r="C2480" s="5"/>
      <c r="D2480" s="5"/>
      <c r="E2480" s="5"/>
      <c r="F2480" s="5"/>
      <c r="G2480" s="5"/>
      <c r="H2480" s="58"/>
      <c r="I2480" s="60"/>
      <c r="J2480" s="5"/>
      <c r="L2480" s="5"/>
      <c r="M2480" s="5"/>
    </row>
    <row r="2481" spans="2:13" x14ac:dyDescent="0.25">
      <c r="B2481" s="5"/>
      <c r="C2481" s="5"/>
      <c r="D2481" s="5"/>
      <c r="E2481" s="5"/>
      <c r="F2481" s="5"/>
      <c r="G2481" s="5"/>
      <c r="H2481" s="58"/>
      <c r="I2481" s="60"/>
      <c r="J2481" s="5"/>
      <c r="L2481" s="5"/>
      <c r="M2481" s="5"/>
    </row>
    <row r="2482" spans="2:13" x14ac:dyDescent="0.25">
      <c r="B2482" s="5"/>
      <c r="C2482" s="5"/>
      <c r="D2482" s="5"/>
      <c r="E2482" s="5"/>
      <c r="F2482" s="5"/>
      <c r="G2482" s="5"/>
      <c r="H2482" s="58"/>
      <c r="I2482" s="60"/>
      <c r="J2482" s="5"/>
      <c r="L2482" s="5"/>
      <c r="M2482" s="5"/>
    </row>
    <row r="2483" spans="2:13" x14ac:dyDescent="0.25">
      <c r="B2483" s="5"/>
      <c r="C2483" s="5"/>
      <c r="D2483" s="5"/>
      <c r="E2483" s="5"/>
      <c r="F2483" s="5"/>
      <c r="G2483" s="5"/>
      <c r="H2483" s="58"/>
      <c r="I2483" s="60"/>
      <c r="J2483" s="5"/>
      <c r="L2483" s="5"/>
      <c r="M2483" s="5"/>
    </row>
    <row r="2484" spans="2:13" x14ac:dyDescent="0.25">
      <c r="B2484" s="5"/>
      <c r="C2484" s="5"/>
      <c r="D2484" s="5"/>
      <c r="E2484" s="5"/>
      <c r="F2484" s="5"/>
      <c r="G2484" s="5"/>
      <c r="H2484" s="58"/>
      <c r="I2484" s="60"/>
      <c r="J2484" s="5"/>
      <c r="L2484" s="5"/>
      <c r="M2484" s="5"/>
    </row>
    <row r="2485" spans="2:13" x14ac:dyDescent="0.25">
      <c r="B2485" s="5"/>
      <c r="C2485" s="5"/>
      <c r="D2485" s="5"/>
      <c r="E2485" s="5"/>
      <c r="F2485" s="5"/>
      <c r="G2485" s="5"/>
      <c r="H2485" s="58"/>
      <c r="I2485" s="60"/>
      <c r="J2485" s="5"/>
      <c r="L2485" s="5"/>
      <c r="M2485" s="5"/>
    </row>
    <row r="2486" spans="2:13" x14ac:dyDescent="0.25">
      <c r="B2486" s="5"/>
      <c r="C2486" s="5"/>
      <c r="D2486" s="5"/>
      <c r="E2486" s="5"/>
      <c r="F2486" s="5"/>
      <c r="G2486" s="5"/>
      <c r="H2486" s="58"/>
      <c r="I2486" s="60"/>
      <c r="J2486" s="5"/>
      <c r="L2486" s="5"/>
      <c r="M2486" s="5"/>
    </row>
    <row r="2487" spans="2:13" x14ac:dyDescent="0.25">
      <c r="B2487" s="5"/>
      <c r="C2487" s="5"/>
      <c r="D2487" s="5"/>
      <c r="E2487" s="5"/>
      <c r="F2487" s="5"/>
      <c r="G2487" s="5"/>
      <c r="H2487" s="58"/>
      <c r="I2487" s="60"/>
      <c r="J2487" s="5"/>
      <c r="L2487" s="5"/>
      <c r="M2487" s="5"/>
    </row>
    <row r="2488" spans="2:13" x14ac:dyDescent="0.25">
      <c r="B2488" s="5"/>
      <c r="C2488" s="5"/>
      <c r="D2488" s="5"/>
      <c r="E2488" s="5"/>
      <c r="F2488" s="5"/>
      <c r="G2488" s="5"/>
      <c r="H2488" s="58"/>
      <c r="I2488" s="60"/>
      <c r="J2488" s="5"/>
      <c r="L2488" s="5"/>
      <c r="M2488" s="5"/>
    </row>
    <row r="2489" spans="2:13" x14ac:dyDescent="0.25">
      <c r="B2489" s="5"/>
      <c r="C2489" s="5"/>
      <c r="D2489" s="5"/>
      <c r="E2489" s="5"/>
      <c r="F2489" s="5"/>
      <c r="G2489" s="5"/>
      <c r="H2489" s="58"/>
      <c r="I2489" s="60"/>
      <c r="J2489" s="5"/>
      <c r="L2489" s="5"/>
      <c r="M2489" s="5"/>
    </row>
    <row r="2490" spans="2:13" x14ac:dyDescent="0.25">
      <c r="B2490" s="5"/>
      <c r="C2490" s="5"/>
      <c r="D2490" s="5"/>
      <c r="E2490" s="5"/>
      <c r="F2490" s="5"/>
      <c r="G2490" s="5"/>
      <c r="H2490" s="58"/>
      <c r="I2490" s="60"/>
      <c r="J2490" s="5"/>
      <c r="L2490" s="5"/>
      <c r="M2490" s="5"/>
    </row>
    <row r="2491" spans="2:13" x14ac:dyDescent="0.25">
      <c r="B2491" s="5"/>
      <c r="C2491" s="5"/>
      <c r="D2491" s="5"/>
      <c r="E2491" s="5"/>
      <c r="F2491" s="5"/>
      <c r="G2491" s="5"/>
      <c r="H2491" s="58"/>
      <c r="I2491" s="60"/>
      <c r="J2491" s="5"/>
      <c r="L2491" s="5"/>
      <c r="M2491" s="5"/>
    </row>
    <row r="2492" spans="2:13" x14ac:dyDescent="0.25">
      <c r="B2492" s="5"/>
      <c r="C2492" s="5"/>
      <c r="D2492" s="5"/>
      <c r="E2492" s="5"/>
      <c r="F2492" s="5"/>
      <c r="G2492" s="5"/>
      <c r="H2492" s="58"/>
      <c r="I2492" s="60"/>
      <c r="J2492" s="5"/>
      <c r="L2492" s="5"/>
      <c r="M2492" s="5"/>
    </row>
    <row r="2493" spans="2:13" x14ac:dyDescent="0.25">
      <c r="B2493" s="5"/>
      <c r="C2493" s="5"/>
      <c r="D2493" s="5"/>
      <c r="E2493" s="5"/>
      <c r="F2493" s="5"/>
      <c r="G2493" s="5"/>
      <c r="H2493" s="58"/>
      <c r="I2493" s="60"/>
      <c r="J2493" s="5"/>
      <c r="L2493" s="5"/>
      <c r="M2493" s="5"/>
    </row>
    <row r="2494" spans="2:13" x14ac:dyDescent="0.25">
      <c r="B2494" s="5"/>
      <c r="C2494" s="5"/>
      <c r="D2494" s="5"/>
      <c r="E2494" s="5"/>
      <c r="F2494" s="5"/>
      <c r="G2494" s="5"/>
      <c r="H2494" s="58"/>
      <c r="I2494" s="60"/>
      <c r="J2494" s="5"/>
      <c r="L2494" s="5"/>
      <c r="M2494" s="5"/>
    </row>
    <row r="2495" spans="2:13" x14ac:dyDescent="0.25">
      <c r="B2495" s="5"/>
      <c r="C2495" s="5"/>
      <c r="D2495" s="5"/>
      <c r="E2495" s="5"/>
      <c r="F2495" s="5"/>
      <c r="G2495" s="5"/>
      <c r="H2495" s="58"/>
      <c r="I2495" s="60"/>
      <c r="J2495" s="5"/>
      <c r="L2495" s="5"/>
      <c r="M2495" s="5"/>
    </row>
    <row r="2496" spans="2:13" x14ac:dyDescent="0.25">
      <c r="B2496" s="5"/>
      <c r="C2496" s="5"/>
      <c r="D2496" s="5"/>
      <c r="E2496" s="5"/>
      <c r="F2496" s="5"/>
      <c r="G2496" s="5"/>
      <c r="H2496" s="58"/>
      <c r="I2496" s="60"/>
      <c r="J2496" s="5"/>
      <c r="L2496" s="5"/>
      <c r="M2496" s="5"/>
    </row>
    <row r="2497" spans="2:13" x14ac:dyDescent="0.25">
      <c r="B2497" s="5"/>
      <c r="C2497" s="5"/>
      <c r="D2497" s="5"/>
      <c r="E2497" s="5"/>
      <c r="F2497" s="5"/>
      <c r="G2497" s="5"/>
      <c r="H2497" s="58"/>
      <c r="I2497" s="60"/>
      <c r="J2497" s="5"/>
      <c r="L2497" s="5"/>
      <c r="M2497" s="5"/>
    </row>
    <row r="2498" spans="2:13" x14ac:dyDescent="0.25">
      <c r="B2498" s="5"/>
      <c r="C2498" s="5"/>
      <c r="D2498" s="5"/>
      <c r="E2498" s="5"/>
      <c r="F2498" s="5"/>
      <c r="G2498" s="5"/>
      <c r="H2498" s="58"/>
      <c r="I2498" s="60"/>
      <c r="J2498" s="5"/>
      <c r="L2498" s="5"/>
      <c r="M2498" s="5"/>
    </row>
    <row r="2499" spans="2:13" x14ac:dyDescent="0.25">
      <c r="B2499" s="5"/>
      <c r="C2499" s="5"/>
      <c r="D2499" s="5"/>
      <c r="E2499" s="5"/>
      <c r="F2499" s="5"/>
      <c r="G2499" s="5"/>
      <c r="H2499" s="58"/>
      <c r="I2499" s="60"/>
      <c r="J2499" s="5"/>
      <c r="L2499" s="5"/>
      <c r="M2499" s="5"/>
    </row>
    <row r="2500" spans="2:13" x14ac:dyDescent="0.25">
      <c r="B2500" s="5"/>
      <c r="C2500" s="5"/>
      <c r="D2500" s="5"/>
      <c r="E2500" s="5"/>
      <c r="F2500" s="5"/>
      <c r="G2500" s="5"/>
      <c r="H2500" s="58"/>
      <c r="I2500" s="60"/>
      <c r="J2500" s="5"/>
      <c r="L2500" s="5"/>
      <c r="M2500" s="5"/>
    </row>
    <row r="2501" spans="2:13" x14ac:dyDescent="0.25">
      <c r="B2501" s="5"/>
      <c r="C2501" s="5"/>
      <c r="D2501" s="5"/>
      <c r="E2501" s="5"/>
      <c r="F2501" s="5"/>
      <c r="G2501" s="5"/>
      <c r="H2501" s="58"/>
      <c r="I2501" s="60"/>
      <c r="J2501" s="5"/>
      <c r="L2501" s="5"/>
      <c r="M2501" s="5"/>
    </row>
    <row r="2502" spans="2:13" x14ac:dyDescent="0.25">
      <c r="B2502" s="5"/>
      <c r="C2502" s="5"/>
      <c r="D2502" s="5"/>
      <c r="E2502" s="5"/>
      <c r="F2502" s="5"/>
      <c r="G2502" s="5"/>
      <c r="H2502" s="58"/>
      <c r="I2502" s="60"/>
      <c r="J2502" s="5"/>
      <c r="L2502" s="5"/>
      <c r="M2502" s="5"/>
    </row>
    <row r="2503" spans="2:13" x14ac:dyDescent="0.25">
      <c r="B2503" s="5"/>
      <c r="C2503" s="5"/>
      <c r="D2503" s="5"/>
      <c r="E2503" s="5"/>
      <c r="F2503" s="5"/>
      <c r="G2503" s="5"/>
      <c r="H2503" s="58"/>
      <c r="I2503" s="60"/>
      <c r="J2503" s="5"/>
      <c r="L2503" s="5"/>
      <c r="M2503" s="5"/>
    </row>
    <row r="2504" spans="2:13" x14ac:dyDescent="0.25">
      <c r="B2504" s="5"/>
      <c r="C2504" s="5"/>
      <c r="D2504" s="5"/>
      <c r="E2504" s="5"/>
      <c r="F2504" s="5"/>
      <c r="G2504" s="5"/>
      <c r="H2504" s="58"/>
      <c r="I2504" s="60"/>
      <c r="J2504" s="5"/>
      <c r="L2504" s="5"/>
      <c r="M2504" s="5"/>
    </row>
    <row r="2505" spans="2:13" x14ac:dyDescent="0.25">
      <c r="B2505" s="5"/>
      <c r="C2505" s="5"/>
      <c r="D2505" s="5"/>
      <c r="E2505" s="5"/>
      <c r="F2505" s="5"/>
      <c r="G2505" s="5"/>
      <c r="H2505" s="58"/>
      <c r="I2505" s="60"/>
      <c r="J2505" s="5"/>
      <c r="L2505" s="5"/>
      <c r="M2505" s="5"/>
    </row>
    <row r="2506" spans="2:13" x14ac:dyDescent="0.25">
      <c r="B2506" s="5"/>
      <c r="C2506" s="5"/>
      <c r="D2506" s="5"/>
      <c r="E2506" s="5"/>
      <c r="F2506" s="5"/>
      <c r="G2506" s="5"/>
      <c r="H2506" s="58"/>
      <c r="I2506" s="60"/>
      <c r="J2506" s="5"/>
      <c r="L2506" s="5"/>
      <c r="M2506" s="5"/>
    </row>
    <row r="2507" spans="2:13" x14ac:dyDescent="0.25">
      <c r="B2507" s="5"/>
      <c r="C2507" s="5"/>
      <c r="D2507" s="5"/>
      <c r="E2507" s="5"/>
      <c r="F2507" s="5"/>
      <c r="G2507" s="5"/>
      <c r="H2507" s="58"/>
      <c r="I2507" s="60"/>
      <c r="J2507" s="5"/>
      <c r="L2507" s="5"/>
      <c r="M2507" s="5"/>
    </row>
    <row r="2508" spans="2:13" x14ac:dyDescent="0.25">
      <c r="B2508" s="5"/>
      <c r="C2508" s="5"/>
      <c r="D2508" s="5"/>
      <c r="E2508" s="5"/>
      <c r="F2508" s="5"/>
      <c r="G2508" s="5"/>
      <c r="H2508" s="58"/>
      <c r="I2508" s="60"/>
      <c r="J2508" s="5"/>
      <c r="L2508" s="5"/>
      <c r="M2508" s="5"/>
    </row>
    <row r="2509" spans="2:13" x14ac:dyDescent="0.25">
      <c r="B2509" s="5"/>
      <c r="C2509" s="5"/>
      <c r="D2509" s="5"/>
      <c r="E2509" s="5"/>
      <c r="F2509" s="5"/>
      <c r="G2509" s="5"/>
      <c r="H2509" s="58"/>
      <c r="I2509" s="60"/>
      <c r="J2509" s="5"/>
      <c r="L2509" s="5"/>
      <c r="M2509" s="5"/>
    </row>
    <row r="2510" spans="2:13" x14ac:dyDescent="0.25">
      <c r="B2510" s="5"/>
      <c r="C2510" s="5"/>
      <c r="D2510" s="5"/>
      <c r="E2510" s="5"/>
      <c r="F2510" s="5"/>
      <c r="G2510" s="5"/>
      <c r="H2510" s="58"/>
      <c r="I2510" s="60"/>
      <c r="J2510" s="5"/>
      <c r="L2510" s="5"/>
      <c r="M2510" s="5"/>
    </row>
    <row r="2511" spans="2:13" x14ac:dyDescent="0.25">
      <c r="B2511" s="5"/>
      <c r="C2511" s="5"/>
      <c r="D2511" s="5"/>
      <c r="E2511" s="5"/>
      <c r="F2511" s="5"/>
      <c r="G2511" s="5"/>
      <c r="H2511" s="58"/>
      <c r="I2511" s="60"/>
      <c r="J2511" s="5"/>
      <c r="L2511" s="5"/>
      <c r="M2511" s="5"/>
    </row>
    <row r="2512" spans="2:13" x14ac:dyDescent="0.25">
      <c r="B2512" s="5"/>
      <c r="C2512" s="5"/>
      <c r="D2512" s="5"/>
      <c r="E2512" s="5"/>
      <c r="F2512" s="5"/>
      <c r="G2512" s="5"/>
      <c r="H2512" s="58"/>
      <c r="I2512" s="60"/>
      <c r="J2512" s="5"/>
      <c r="L2512" s="5"/>
      <c r="M2512" s="5"/>
    </row>
    <row r="2513" spans="2:13" x14ac:dyDescent="0.25">
      <c r="B2513" s="5"/>
      <c r="C2513" s="5"/>
      <c r="D2513" s="5"/>
      <c r="E2513" s="5"/>
      <c r="F2513" s="5"/>
      <c r="G2513" s="5"/>
      <c r="H2513" s="58"/>
      <c r="I2513" s="60"/>
      <c r="J2513" s="5"/>
      <c r="L2513" s="5"/>
      <c r="M2513" s="5"/>
    </row>
    <row r="2514" spans="2:13" x14ac:dyDescent="0.25">
      <c r="B2514" s="5"/>
      <c r="C2514" s="5"/>
      <c r="D2514" s="5"/>
      <c r="E2514" s="5"/>
      <c r="F2514" s="5"/>
      <c r="G2514" s="5"/>
      <c r="H2514" s="58"/>
      <c r="I2514" s="60"/>
      <c r="J2514" s="5"/>
      <c r="L2514" s="5"/>
      <c r="M2514" s="5"/>
    </row>
    <row r="2515" spans="2:13" x14ac:dyDescent="0.25">
      <c r="B2515" s="5"/>
      <c r="C2515" s="5"/>
      <c r="D2515" s="5"/>
      <c r="E2515" s="5"/>
      <c r="F2515" s="5"/>
      <c r="G2515" s="5"/>
      <c r="H2515" s="58"/>
      <c r="I2515" s="60"/>
      <c r="J2515" s="5"/>
      <c r="L2515" s="5"/>
      <c r="M2515" s="5"/>
    </row>
    <row r="2516" spans="2:13" x14ac:dyDescent="0.25">
      <c r="B2516" s="5"/>
      <c r="C2516" s="5"/>
      <c r="D2516" s="5"/>
      <c r="E2516" s="5"/>
      <c r="F2516" s="5"/>
      <c r="G2516" s="5"/>
      <c r="H2516" s="58"/>
      <c r="I2516" s="60"/>
      <c r="J2516" s="5"/>
      <c r="L2516" s="5"/>
      <c r="M2516" s="5"/>
    </row>
    <row r="2517" spans="2:13" x14ac:dyDescent="0.25">
      <c r="B2517" s="5"/>
      <c r="C2517" s="5"/>
      <c r="D2517" s="5"/>
      <c r="E2517" s="5"/>
      <c r="F2517" s="5"/>
      <c r="G2517" s="5"/>
      <c r="H2517" s="58"/>
      <c r="I2517" s="60"/>
      <c r="J2517" s="5"/>
      <c r="L2517" s="5"/>
      <c r="M2517" s="5"/>
    </row>
    <row r="2518" spans="2:13" x14ac:dyDescent="0.25">
      <c r="B2518" s="5"/>
      <c r="C2518" s="5"/>
      <c r="D2518" s="5"/>
      <c r="E2518" s="5"/>
      <c r="F2518" s="5"/>
      <c r="G2518" s="5"/>
      <c r="H2518" s="58"/>
      <c r="I2518" s="60"/>
      <c r="J2518" s="5"/>
      <c r="L2518" s="5"/>
      <c r="M2518" s="5"/>
    </row>
    <row r="2519" spans="2:13" x14ac:dyDescent="0.25">
      <c r="B2519" s="5"/>
      <c r="C2519" s="5"/>
      <c r="D2519" s="5"/>
      <c r="E2519" s="5"/>
      <c r="F2519" s="5"/>
      <c r="G2519" s="5"/>
      <c r="H2519" s="58"/>
      <c r="I2519" s="60"/>
      <c r="J2519" s="5"/>
      <c r="L2519" s="5"/>
      <c r="M2519" s="5"/>
    </row>
    <row r="2520" spans="2:13" x14ac:dyDescent="0.25">
      <c r="B2520" s="5"/>
      <c r="C2520" s="5"/>
      <c r="D2520" s="5"/>
      <c r="E2520" s="5"/>
      <c r="F2520" s="5"/>
      <c r="G2520" s="5"/>
      <c r="H2520" s="58"/>
      <c r="I2520" s="60"/>
      <c r="J2520" s="5"/>
      <c r="L2520" s="5"/>
      <c r="M2520" s="5"/>
    </row>
    <row r="2521" spans="2:13" x14ac:dyDescent="0.25">
      <c r="B2521" s="5"/>
      <c r="C2521" s="5"/>
      <c r="D2521" s="5"/>
      <c r="E2521" s="5"/>
      <c r="F2521" s="5"/>
      <c r="G2521" s="5"/>
      <c r="H2521" s="58"/>
      <c r="I2521" s="60"/>
      <c r="J2521" s="5"/>
      <c r="L2521" s="5"/>
      <c r="M2521" s="5"/>
    </row>
    <row r="2522" spans="2:13" x14ac:dyDescent="0.25">
      <c r="B2522" s="5"/>
      <c r="C2522" s="5"/>
      <c r="D2522" s="5"/>
      <c r="E2522" s="5"/>
      <c r="F2522" s="5"/>
      <c r="G2522" s="5"/>
      <c r="H2522" s="58"/>
      <c r="I2522" s="60"/>
      <c r="J2522" s="5"/>
      <c r="L2522" s="5"/>
      <c r="M2522" s="5"/>
    </row>
    <row r="2523" spans="2:13" x14ac:dyDescent="0.25">
      <c r="B2523" s="5"/>
      <c r="C2523" s="5"/>
      <c r="D2523" s="5"/>
      <c r="E2523" s="5"/>
      <c r="F2523" s="5"/>
      <c r="G2523" s="5"/>
      <c r="H2523" s="58"/>
      <c r="I2523" s="60"/>
      <c r="J2523" s="5"/>
      <c r="L2523" s="5"/>
      <c r="M2523" s="5"/>
    </row>
    <row r="2524" spans="2:13" x14ac:dyDescent="0.25">
      <c r="B2524" s="5"/>
      <c r="C2524" s="5"/>
      <c r="D2524" s="5"/>
      <c r="E2524" s="5"/>
      <c r="F2524" s="5"/>
      <c r="G2524" s="5"/>
      <c r="H2524" s="58"/>
      <c r="I2524" s="60"/>
      <c r="J2524" s="5"/>
      <c r="L2524" s="5"/>
      <c r="M2524" s="5"/>
    </row>
    <row r="2525" spans="2:13" x14ac:dyDescent="0.25">
      <c r="B2525" s="5"/>
      <c r="C2525" s="5"/>
      <c r="D2525" s="5"/>
      <c r="E2525" s="5"/>
      <c r="F2525" s="5"/>
      <c r="G2525" s="5"/>
      <c r="H2525" s="58"/>
      <c r="I2525" s="60"/>
      <c r="J2525" s="5"/>
      <c r="L2525" s="5"/>
      <c r="M2525" s="5"/>
    </row>
    <row r="2526" spans="2:13" x14ac:dyDescent="0.25">
      <c r="B2526" s="5"/>
      <c r="C2526" s="5"/>
      <c r="D2526" s="5"/>
      <c r="E2526" s="5"/>
      <c r="F2526" s="5"/>
      <c r="G2526" s="5"/>
      <c r="H2526" s="58"/>
      <c r="I2526" s="60"/>
      <c r="J2526" s="5"/>
      <c r="L2526" s="5"/>
      <c r="M2526" s="5"/>
    </row>
    <row r="2527" spans="2:13" x14ac:dyDescent="0.25">
      <c r="B2527" s="5"/>
      <c r="C2527" s="5"/>
      <c r="D2527" s="5"/>
      <c r="E2527" s="5"/>
      <c r="F2527" s="5"/>
      <c r="G2527" s="5"/>
      <c r="H2527" s="58"/>
      <c r="I2527" s="60"/>
      <c r="J2527" s="5"/>
      <c r="L2527" s="5"/>
      <c r="M2527" s="5"/>
    </row>
    <row r="2528" spans="2:13" x14ac:dyDescent="0.25">
      <c r="B2528" s="5"/>
      <c r="C2528" s="5"/>
      <c r="D2528" s="5"/>
      <c r="E2528" s="5"/>
      <c r="F2528" s="5"/>
      <c r="G2528" s="5"/>
      <c r="H2528" s="58"/>
      <c r="I2528" s="60"/>
      <c r="J2528" s="5"/>
      <c r="L2528" s="5"/>
      <c r="M2528" s="5"/>
    </row>
    <row r="2529" spans="2:13" x14ac:dyDescent="0.25">
      <c r="B2529" s="5"/>
      <c r="C2529" s="5"/>
      <c r="D2529" s="5"/>
      <c r="E2529" s="5"/>
      <c r="F2529" s="5"/>
      <c r="G2529" s="5"/>
      <c r="H2529" s="58"/>
      <c r="I2529" s="60"/>
      <c r="J2529" s="5"/>
      <c r="L2529" s="5"/>
      <c r="M2529" s="5"/>
    </row>
    <row r="2530" spans="2:13" x14ac:dyDescent="0.25">
      <c r="B2530" s="5"/>
      <c r="C2530" s="5"/>
      <c r="D2530" s="5"/>
      <c r="E2530" s="5"/>
      <c r="F2530" s="5"/>
      <c r="G2530" s="5"/>
      <c r="H2530" s="58"/>
      <c r="I2530" s="60"/>
      <c r="J2530" s="5"/>
      <c r="L2530" s="5"/>
      <c r="M2530" s="5"/>
    </row>
    <row r="2531" spans="2:13" x14ac:dyDescent="0.25">
      <c r="B2531" s="5"/>
      <c r="C2531" s="5"/>
      <c r="D2531" s="5"/>
      <c r="E2531" s="5"/>
      <c r="F2531" s="5"/>
      <c r="G2531" s="5"/>
      <c r="H2531" s="58"/>
      <c r="I2531" s="60"/>
      <c r="J2531" s="5"/>
      <c r="L2531" s="5"/>
      <c r="M2531" s="5"/>
    </row>
    <row r="2532" spans="2:13" x14ac:dyDescent="0.25">
      <c r="B2532" s="5"/>
      <c r="C2532" s="5"/>
      <c r="D2532" s="5"/>
      <c r="E2532" s="5"/>
      <c r="F2532" s="5"/>
      <c r="G2532" s="5"/>
      <c r="H2532" s="58"/>
      <c r="I2532" s="60"/>
      <c r="J2532" s="5"/>
      <c r="L2532" s="5"/>
      <c r="M2532" s="5"/>
    </row>
    <row r="2533" spans="2:13" x14ac:dyDescent="0.25">
      <c r="B2533" s="5"/>
      <c r="C2533" s="5"/>
      <c r="D2533" s="5"/>
      <c r="E2533" s="5"/>
      <c r="F2533" s="5"/>
      <c r="G2533" s="5"/>
      <c r="H2533" s="58"/>
      <c r="I2533" s="60"/>
      <c r="J2533" s="5"/>
      <c r="L2533" s="5"/>
      <c r="M2533" s="5"/>
    </row>
    <row r="2534" spans="2:13" x14ac:dyDescent="0.25">
      <c r="B2534" s="5"/>
      <c r="C2534" s="5"/>
      <c r="D2534" s="5"/>
      <c r="E2534" s="5"/>
      <c r="F2534" s="5"/>
      <c r="G2534" s="5"/>
      <c r="H2534" s="58"/>
      <c r="I2534" s="60"/>
      <c r="J2534" s="5"/>
      <c r="L2534" s="5"/>
      <c r="M2534" s="5"/>
    </row>
    <row r="2535" spans="2:13" x14ac:dyDescent="0.25">
      <c r="B2535" s="5"/>
      <c r="C2535" s="5"/>
      <c r="D2535" s="5"/>
      <c r="E2535" s="5"/>
      <c r="F2535" s="5"/>
      <c r="G2535" s="5"/>
      <c r="H2535" s="58"/>
      <c r="I2535" s="60"/>
      <c r="J2535" s="5"/>
      <c r="L2535" s="5"/>
      <c r="M2535" s="5"/>
    </row>
    <row r="2536" spans="2:13" x14ac:dyDescent="0.25">
      <c r="B2536" s="5"/>
      <c r="C2536" s="5"/>
      <c r="D2536" s="5"/>
      <c r="E2536" s="5"/>
      <c r="F2536" s="5"/>
      <c r="G2536" s="5"/>
      <c r="H2536" s="58"/>
      <c r="I2536" s="60"/>
      <c r="J2536" s="5"/>
      <c r="L2536" s="5"/>
      <c r="M2536" s="5"/>
    </row>
    <row r="2537" spans="2:13" x14ac:dyDescent="0.25">
      <c r="B2537" s="5"/>
      <c r="C2537" s="5"/>
      <c r="D2537" s="5"/>
      <c r="E2537" s="5"/>
      <c r="F2537" s="5"/>
      <c r="G2537" s="5"/>
      <c r="H2537" s="58"/>
      <c r="I2537" s="60"/>
      <c r="J2537" s="5"/>
      <c r="L2537" s="5"/>
      <c r="M2537" s="5"/>
    </row>
    <row r="2538" spans="2:13" x14ac:dyDescent="0.25">
      <c r="B2538" s="5"/>
      <c r="C2538" s="5"/>
      <c r="D2538" s="5"/>
      <c r="E2538" s="5"/>
      <c r="F2538" s="5"/>
      <c r="G2538" s="5"/>
      <c r="H2538" s="58"/>
      <c r="I2538" s="60"/>
      <c r="J2538" s="5"/>
      <c r="L2538" s="5"/>
      <c r="M2538" s="5"/>
    </row>
    <row r="2539" spans="2:13" x14ac:dyDescent="0.25">
      <c r="B2539" s="5"/>
      <c r="C2539" s="5"/>
      <c r="D2539" s="5"/>
      <c r="E2539" s="5"/>
      <c r="F2539" s="5"/>
      <c r="G2539" s="5"/>
      <c r="H2539" s="58"/>
      <c r="I2539" s="60"/>
      <c r="J2539" s="5"/>
      <c r="L2539" s="5"/>
      <c r="M2539" s="5"/>
    </row>
    <row r="2540" spans="2:13" x14ac:dyDescent="0.25">
      <c r="B2540" s="5"/>
      <c r="C2540" s="5"/>
      <c r="D2540" s="5"/>
      <c r="E2540" s="5"/>
      <c r="F2540" s="5"/>
      <c r="G2540" s="5"/>
      <c r="H2540" s="58"/>
      <c r="I2540" s="60"/>
      <c r="J2540" s="5"/>
      <c r="L2540" s="5"/>
      <c r="M2540" s="5"/>
    </row>
    <row r="2541" spans="2:13" x14ac:dyDescent="0.25">
      <c r="B2541" s="5"/>
      <c r="C2541" s="5"/>
      <c r="D2541" s="5"/>
      <c r="E2541" s="5"/>
      <c r="F2541" s="5"/>
      <c r="G2541" s="5"/>
      <c r="H2541" s="58"/>
      <c r="I2541" s="60"/>
      <c r="J2541" s="5"/>
      <c r="L2541" s="5"/>
      <c r="M2541" s="5"/>
    </row>
    <row r="2542" spans="2:13" x14ac:dyDescent="0.25">
      <c r="B2542" s="5"/>
      <c r="C2542" s="5"/>
      <c r="D2542" s="5"/>
      <c r="E2542" s="5"/>
      <c r="F2542" s="5"/>
      <c r="G2542" s="5"/>
      <c r="H2542" s="58"/>
      <c r="I2542" s="60"/>
      <c r="J2542" s="5"/>
      <c r="L2542" s="5"/>
      <c r="M2542" s="5"/>
    </row>
    <row r="2543" spans="2:13" x14ac:dyDescent="0.25">
      <c r="B2543" s="5"/>
      <c r="C2543" s="5"/>
      <c r="D2543" s="5"/>
      <c r="E2543" s="5"/>
      <c r="F2543" s="5"/>
      <c r="G2543" s="5"/>
      <c r="H2543" s="58"/>
      <c r="I2543" s="60"/>
      <c r="J2543" s="5"/>
      <c r="L2543" s="5"/>
      <c r="M2543" s="5"/>
    </row>
    <row r="2544" spans="2:13" x14ac:dyDescent="0.25">
      <c r="B2544" s="5"/>
      <c r="C2544" s="5"/>
      <c r="D2544" s="5"/>
      <c r="E2544" s="5"/>
      <c r="F2544" s="5"/>
      <c r="G2544" s="5"/>
      <c r="H2544" s="58"/>
      <c r="I2544" s="60"/>
      <c r="J2544" s="5"/>
      <c r="L2544" s="5"/>
      <c r="M2544" s="5"/>
    </row>
    <row r="2545" spans="2:13" x14ac:dyDescent="0.25">
      <c r="B2545" s="5"/>
      <c r="C2545" s="5"/>
      <c r="D2545" s="5"/>
      <c r="E2545" s="5"/>
      <c r="F2545" s="5"/>
      <c r="G2545" s="5"/>
      <c r="H2545" s="58"/>
      <c r="I2545" s="60"/>
      <c r="J2545" s="5"/>
      <c r="L2545" s="5"/>
      <c r="M2545" s="5"/>
    </row>
    <row r="2546" spans="2:13" x14ac:dyDescent="0.25">
      <c r="B2546" s="5"/>
      <c r="C2546" s="5"/>
      <c r="D2546" s="5"/>
      <c r="E2546" s="5"/>
      <c r="F2546" s="5"/>
      <c r="G2546" s="5"/>
      <c r="H2546" s="58"/>
      <c r="I2546" s="60"/>
      <c r="J2546" s="5"/>
      <c r="L2546" s="5"/>
      <c r="M2546" s="5"/>
    </row>
    <row r="2547" spans="2:13" x14ac:dyDescent="0.25">
      <c r="B2547" s="5"/>
      <c r="C2547" s="5"/>
      <c r="D2547" s="5"/>
      <c r="E2547" s="5"/>
      <c r="F2547" s="5"/>
      <c r="G2547" s="5"/>
      <c r="H2547" s="58"/>
      <c r="I2547" s="60"/>
      <c r="J2547" s="5"/>
      <c r="L2547" s="5"/>
      <c r="M2547" s="5"/>
    </row>
    <row r="2548" spans="2:13" x14ac:dyDescent="0.25">
      <c r="B2548" s="5"/>
      <c r="C2548" s="5"/>
      <c r="D2548" s="5"/>
      <c r="E2548" s="5"/>
      <c r="F2548" s="5"/>
      <c r="G2548" s="5"/>
      <c r="H2548" s="58"/>
      <c r="I2548" s="60"/>
      <c r="J2548" s="5"/>
      <c r="L2548" s="5"/>
      <c r="M2548" s="5"/>
    </row>
    <row r="2549" spans="2:13" x14ac:dyDescent="0.25">
      <c r="B2549" s="5"/>
      <c r="C2549" s="5"/>
      <c r="D2549" s="5"/>
      <c r="E2549" s="5"/>
      <c r="F2549" s="5"/>
      <c r="G2549" s="5"/>
      <c r="H2549" s="58"/>
      <c r="I2549" s="60"/>
      <c r="J2549" s="5"/>
      <c r="L2549" s="5"/>
      <c r="M2549" s="5"/>
    </row>
    <row r="2550" spans="2:13" x14ac:dyDescent="0.25">
      <c r="B2550" s="5"/>
      <c r="C2550" s="5"/>
      <c r="D2550" s="5"/>
      <c r="E2550" s="5"/>
      <c r="F2550" s="5"/>
      <c r="G2550" s="5"/>
      <c r="H2550" s="58"/>
      <c r="I2550" s="60"/>
      <c r="J2550" s="5"/>
      <c r="L2550" s="5"/>
      <c r="M2550" s="5"/>
    </row>
    <row r="2551" spans="2:13" x14ac:dyDescent="0.25">
      <c r="B2551" s="5"/>
      <c r="C2551" s="5"/>
      <c r="D2551" s="5"/>
      <c r="E2551" s="5"/>
      <c r="F2551" s="5"/>
      <c r="G2551" s="5"/>
      <c r="H2551" s="58"/>
      <c r="I2551" s="60"/>
      <c r="J2551" s="5"/>
      <c r="L2551" s="5"/>
      <c r="M2551" s="5"/>
    </row>
    <row r="2552" spans="2:13" x14ac:dyDescent="0.25">
      <c r="B2552" s="5"/>
      <c r="C2552" s="5"/>
      <c r="D2552" s="5"/>
      <c r="E2552" s="5"/>
      <c r="F2552" s="5"/>
      <c r="G2552" s="5"/>
      <c r="H2552" s="58"/>
      <c r="I2552" s="60"/>
      <c r="J2552" s="5"/>
      <c r="L2552" s="5"/>
      <c r="M2552" s="5"/>
    </row>
    <row r="2553" spans="2:13" x14ac:dyDescent="0.25">
      <c r="B2553" s="5"/>
      <c r="C2553" s="5"/>
      <c r="D2553" s="5"/>
      <c r="E2553" s="5"/>
      <c r="F2553" s="5"/>
      <c r="G2553" s="5"/>
      <c r="H2553" s="58"/>
      <c r="I2553" s="60"/>
      <c r="J2553" s="5"/>
      <c r="L2553" s="5"/>
      <c r="M2553" s="5"/>
    </row>
    <row r="2554" spans="2:13" x14ac:dyDescent="0.25">
      <c r="B2554" s="5"/>
      <c r="C2554" s="5"/>
      <c r="D2554" s="5"/>
      <c r="E2554" s="5"/>
      <c r="F2554" s="5"/>
      <c r="G2554" s="5"/>
      <c r="H2554" s="58"/>
      <c r="I2554" s="60"/>
      <c r="J2554" s="5"/>
      <c r="L2554" s="5"/>
      <c r="M2554" s="5"/>
    </row>
    <row r="2555" spans="2:13" x14ac:dyDescent="0.25">
      <c r="B2555" s="5"/>
      <c r="C2555" s="5"/>
      <c r="D2555" s="5"/>
      <c r="E2555" s="5"/>
      <c r="F2555" s="5"/>
      <c r="G2555" s="5"/>
      <c r="H2555" s="58"/>
      <c r="I2555" s="60"/>
      <c r="J2555" s="5"/>
      <c r="L2555" s="5"/>
      <c r="M2555" s="5"/>
    </row>
    <row r="2556" spans="2:13" x14ac:dyDescent="0.25">
      <c r="B2556" s="5"/>
      <c r="C2556" s="5"/>
      <c r="D2556" s="5"/>
      <c r="E2556" s="5"/>
      <c r="F2556" s="5"/>
      <c r="G2556" s="5"/>
      <c r="H2556" s="58"/>
      <c r="I2556" s="60"/>
      <c r="J2556" s="5"/>
      <c r="L2556" s="5"/>
      <c r="M2556" s="5"/>
    </row>
    <row r="2557" spans="2:13" x14ac:dyDescent="0.25">
      <c r="B2557" s="5"/>
      <c r="C2557" s="5"/>
      <c r="D2557" s="5"/>
      <c r="E2557" s="5"/>
      <c r="F2557" s="5"/>
      <c r="G2557" s="5"/>
      <c r="H2557" s="58"/>
      <c r="I2557" s="60"/>
      <c r="J2557" s="5"/>
      <c r="L2557" s="5"/>
      <c r="M2557" s="5"/>
    </row>
    <row r="2558" spans="2:13" x14ac:dyDescent="0.25">
      <c r="B2558" s="5"/>
      <c r="C2558" s="5"/>
      <c r="D2558" s="5"/>
      <c r="E2558" s="5"/>
      <c r="F2558" s="5"/>
      <c r="G2558" s="5"/>
      <c r="H2558" s="58"/>
      <c r="I2558" s="60"/>
      <c r="J2558" s="5"/>
      <c r="L2558" s="5"/>
      <c r="M2558" s="5"/>
    </row>
    <row r="2559" spans="2:13" x14ac:dyDescent="0.25">
      <c r="B2559" s="5"/>
      <c r="C2559" s="5"/>
      <c r="D2559" s="5"/>
      <c r="E2559" s="5"/>
      <c r="F2559" s="5"/>
      <c r="G2559" s="5"/>
      <c r="H2559" s="58"/>
      <c r="I2559" s="60"/>
      <c r="J2559" s="5"/>
      <c r="L2559" s="5"/>
      <c r="M2559" s="5"/>
    </row>
    <row r="2560" spans="2:13" x14ac:dyDescent="0.25">
      <c r="B2560" s="5"/>
      <c r="C2560" s="5"/>
      <c r="D2560" s="5"/>
      <c r="E2560" s="5"/>
      <c r="F2560" s="5"/>
      <c r="G2560" s="5"/>
      <c r="H2560" s="58"/>
      <c r="I2560" s="60"/>
      <c r="J2560" s="5"/>
      <c r="L2560" s="5"/>
      <c r="M2560" s="5"/>
    </row>
    <row r="2561" spans="2:13" x14ac:dyDescent="0.25">
      <c r="B2561" s="5"/>
      <c r="C2561" s="5"/>
      <c r="D2561" s="5"/>
      <c r="E2561" s="5"/>
      <c r="F2561" s="5"/>
      <c r="G2561" s="5"/>
      <c r="H2561" s="58"/>
      <c r="I2561" s="60"/>
      <c r="J2561" s="5"/>
      <c r="L2561" s="5"/>
      <c r="M2561" s="5"/>
    </row>
    <row r="2562" spans="2:13" x14ac:dyDescent="0.25">
      <c r="B2562" s="5"/>
      <c r="C2562" s="5"/>
      <c r="D2562" s="5"/>
      <c r="E2562" s="5"/>
      <c r="F2562" s="5"/>
      <c r="G2562" s="5"/>
      <c r="H2562" s="58"/>
      <c r="I2562" s="60"/>
      <c r="J2562" s="5"/>
      <c r="L2562" s="5"/>
      <c r="M2562" s="5"/>
    </row>
    <row r="2563" spans="2:13" x14ac:dyDescent="0.25">
      <c r="B2563" s="5"/>
      <c r="C2563" s="5"/>
      <c r="D2563" s="5"/>
      <c r="E2563" s="5"/>
      <c r="F2563" s="5"/>
      <c r="G2563" s="5"/>
      <c r="H2563" s="58"/>
      <c r="I2563" s="60"/>
      <c r="J2563" s="5"/>
      <c r="L2563" s="5"/>
      <c r="M2563" s="5"/>
    </row>
    <row r="2564" spans="2:13" x14ac:dyDescent="0.25">
      <c r="B2564" s="5"/>
      <c r="C2564" s="5"/>
      <c r="D2564" s="5"/>
      <c r="E2564" s="5"/>
      <c r="F2564" s="5"/>
      <c r="G2564" s="5"/>
      <c r="H2564" s="58"/>
      <c r="I2564" s="60"/>
      <c r="J2564" s="5"/>
      <c r="L2564" s="5"/>
      <c r="M2564" s="5"/>
    </row>
    <row r="2565" spans="2:13" x14ac:dyDescent="0.25">
      <c r="B2565" s="5"/>
      <c r="C2565" s="5"/>
      <c r="D2565" s="5"/>
      <c r="E2565" s="5"/>
      <c r="F2565" s="5"/>
      <c r="G2565" s="5"/>
      <c r="H2565" s="58"/>
      <c r="I2565" s="60"/>
      <c r="J2565" s="5"/>
      <c r="L2565" s="5"/>
      <c r="M2565" s="5"/>
    </row>
    <row r="2566" spans="2:13" x14ac:dyDescent="0.25">
      <c r="B2566" s="5"/>
      <c r="C2566" s="5"/>
      <c r="D2566" s="5"/>
      <c r="E2566" s="5"/>
      <c r="F2566" s="5"/>
      <c r="G2566" s="5"/>
      <c r="H2566" s="58"/>
      <c r="I2566" s="60"/>
      <c r="J2566" s="5"/>
      <c r="L2566" s="5"/>
      <c r="M2566" s="5"/>
    </row>
    <row r="2567" spans="2:13" x14ac:dyDescent="0.25">
      <c r="B2567" s="5"/>
      <c r="C2567" s="5"/>
      <c r="D2567" s="5"/>
      <c r="E2567" s="5"/>
      <c r="F2567" s="5"/>
      <c r="G2567" s="5"/>
      <c r="H2567" s="58"/>
      <c r="I2567" s="60"/>
      <c r="J2567" s="5"/>
      <c r="L2567" s="5"/>
      <c r="M2567" s="5"/>
    </row>
    <row r="2568" spans="2:13" x14ac:dyDescent="0.25">
      <c r="B2568" s="5"/>
      <c r="C2568" s="5"/>
      <c r="D2568" s="5"/>
      <c r="E2568" s="5"/>
      <c r="F2568" s="5"/>
      <c r="G2568" s="5"/>
      <c r="H2568" s="58"/>
      <c r="I2568" s="60"/>
      <c r="J2568" s="5"/>
      <c r="L2568" s="5"/>
      <c r="M2568" s="5"/>
    </row>
    <row r="2569" spans="2:13" x14ac:dyDescent="0.25">
      <c r="B2569" s="5"/>
      <c r="C2569" s="5"/>
      <c r="D2569" s="5"/>
      <c r="E2569" s="5"/>
      <c r="F2569" s="5"/>
      <c r="G2569" s="5"/>
      <c r="H2569" s="58"/>
      <c r="I2569" s="60"/>
      <c r="J2569" s="5"/>
      <c r="L2569" s="5"/>
      <c r="M2569" s="5"/>
    </row>
    <row r="2570" spans="2:13" x14ac:dyDescent="0.25">
      <c r="B2570" s="5"/>
      <c r="C2570" s="5"/>
      <c r="D2570" s="5"/>
      <c r="E2570" s="5"/>
      <c r="F2570" s="5"/>
      <c r="G2570" s="5"/>
      <c r="H2570" s="58"/>
      <c r="I2570" s="60"/>
      <c r="J2570" s="5"/>
      <c r="L2570" s="5"/>
      <c r="M2570" s="5"/>
    </row>
    <row r="2571" spans="2:13" x14ac:dyDescent="0.25">
      <c r="B2571" s="5"/>
      <c r="C2571" s="5"/>
      <c r="D2571" s="5"/>
      <c r="E2571" s="5"/>
      <c r="F2571" s="5"/>
      <c r="G2571" s="5"/>
      <c r="H2571" s="58"/>
      <c r="I2571" s="60"/>
      <c r="J2571" s="5"/>
      <c r="L2571" s="5"/>
      <c r="M2571" s="5"/>
    </row>
    <row r="2572" spans="2:13" x14ac:dyDescent="0.25">
      <c r="B2572" s="5"/>
      <c r="C2572" s="5"/>
      <c r="D2572" s="5"/>
      <c r="E2572" s="5"/>
      <c r="F2572" s="5"/>
      <c r="G2572" s="5"/>
      <c r="H2572" s="58"/>
      <c r="I2572" s="60"/>
      <c r="J2572" s="5"/>
      <c r="L2572" s="5"/>
      <c r="M2572" s="5"/>
    </row>
    <row r="2573" spans="2:13" x14ac:dyDescent="0.25">
      <c r="B2573" s="5"/>
      <c r="C2573" s="5"/>
      <c r="D2573" s="5"/>
      <c r="E2573" s="5"/>
      <c r="F2573" s="5"/>
      <c r="G2573" s="5"/>
      <c r="H2573" s="58"/>
      <c r="I2573" s="60"/>
      <c r="J2573" s="5"/>
      <c r="L2573" s="5"/>
      <c r="M2573" s="5"/>
    </row>
    <row r="2574" spans="2:13" x14ac:dyDescent="0.25">
      <c r="B2574" s="5"/>
      <c r="C2574" s="5"/>
      <c r="D2574" s="5"/>
      <c r="E2574" s="5"/>
      <c r="F2574" s="5"/>
      <c r="G2574" s="5"/>
      <c r="H2574" s="58"/>
      <c r="I2574" s="60"/>
      <c r="J2574" s="5"/>
      <c r="L2574" s="5"/>
      <c r="M2574" s="5"/>
    </row>
    <row r="2575" spans="2:13" x14ac:dyDescent="0.25">
      <c r="B2575" s="5"/>
      <c r="C2575" s="5"/>
      <c r="D2575" s="5"/>
      <c r="E2575" s="5"/>
      <c r="F2575" s="5"/>
      <c r="G2575" s="5"/>
      <c r="H2575" s="58"/>
      <c r="I2575" s="60"/>
      <c r="J2575" s="5"/>
      <c r="L2575" s="5"/>
      <c r="M2575" s="5"/>
    </row>
    <row r="2576" spans="2:13" x14ac:dyDescent="0.25">
      <c r="B2576" s="5"/>
      <c r="C2576" s="5"/>
      <c r="D2576" s="5"/>
      <c r="E2576" s="5"/>
      <c r="F2576" s="5"/>
      <c r="G2576" s="5"/>
      <c r="H2576" s="58"/>
      <c r="I2576" s="60"/>
      <c r="J2576" s="5"/>
      <c r="L2576" s="5"/>
      <c r="M2576" s="5"/>
    </row>
    <row r="2577" spans="2:13" x14ac:dyDescent="0.25">
      <c r="B2577" s="5"/>
      <c r="C2577" s="5"/>
      <c r="D2577" s="5"/>
      <c r="E2577" s="5"/>
      <c r="F2577" s="5"/>
      <c r="G2577" s="5"/>
      <c r="H2577" s="58"/>
      <c r="I2577" s="60"/>
      <c r="J2577" s="5"/>
      <c r="L2577" s="5"/>
      <c r="M2577" s="5"/>
    </row>
    <row r="2578" spans="2:13" x14ac:dyDescent="0.25">
      <c r="B2578" s="5"/>
      <c r="C2578" s="5"/>
      <c r="D2578" s="5"/>
      <c r="E2578" s="5"/>
      <c r="F2578" s="5"/>
      <c r="G2578" s="5"/>
      <c r="H2578" s="58"/>
      <c r="I2578" s="60"/>
      <c r="J2578" s="5"/>
      <c r="L2578" s="5"/>
      <c r="M2578" s="5"/>
    </row>
    <row r="2579" spans="2:13" x14ac:dyDescent="0.25">
      <c r="B2579" s="5"/>
      <c r="C2579" s="5"/>
      <c r="D2579" s="5"/>
      <c r="E2579" s="5"/>
      <c r="F2579" s="5"/>
      <c r="G2579" s="5"/>
      <c r="H2579" s="58"/>
      <c r="I2579" s="60"/>
      <c r="J2579" s="5"/>
      <c r="L2579" s="5"/>
      <c r="M2579" s="5"/>
    </row>
    <row r="2580" spans="2:13" x14ac:dyDescent="0.25">
      <c r="B2580" s="5"/>
      <c r="C2580" s="5"/>
      <c r="D2580" s="5"/>
      <c r="E2580" s="5"/>
      <c r="F2580" s="5"/>
      <c r="G2580" s="5"/>
      <c r="H2580" s="58"/>
      <c r="I2580" s="60"/>
      <c r="J2580" s="5"/>
      <c r="L2580" s="5"/>
      <c r="M2580" s="5"/>
    </row>
    <row r="2581" spans="2:13" x14ac:dyDescent="0.25">
      <c r="B2581" s="5"/>
      <c r="C2581" s="5"/>
      <c r="D2581" s="5"/>
      <c r="E2581" s="5"/>
      <c r="F2581" s="5"/>
      <c r="G2581" s="5"/>
      <c r="H2581" s="58"/>
      <c r="I2581" s="60"/>
      <c r="J2581" s="5"/>
      <c r="L2581" s="5"/>
      <c r="M2581" s="5"/>
    </row>
    <row r="2582" spans="2:13" x14ac:dyDescent="0.25">
      <c r="B2582" s="5"/>
      <c r="C2582" s="5"/>
      <c r="D2582" s="5"/>
      <c r="E2582" s="5"/>
      <c r="F2582" s="5"/>
      <c r="G2582" s="5"/>
      <c r="H2582" s="58"/>
      <c r="I2582" s="60"/>
      <c r="J2582" s="5"/>
      <c r="L2582" s="5"/>
      <c r="M2582" s="5"/>
    </row>
    <row r="2583" spans="2:13" x14ac:dyDescent="0.25">
      <c r="B2583" s="5"/>
      <c r="C2583" s="5"/>
      <c r="D2583" s="5"/>
      <c r="E2583" s="5"/>
      <c r="F2583" s="5"/>
      <c r="G2583" s="5"/>
      <c r="H2583" s="58"/>
      <c r="I2583" s="60"/>
      <c r="J2583" s="5"/>
      <c r="L2583" s="5"/>
      <c r="M2583" s="5"/>
    </row>
    <row r="2584" spans="2:13" x14ac:dyDescent="0.25">
      <c r="B2584" s="5"/>
      <c r="C2584" s="5"/>
      <c r="D2584" s="5"/>
      <c r="E2584" s="5"/>
      <c r="F2584" s="5"/>
      <c r="G2584" s="5"/>
      <c r="H2584" s="58"/>
      <c r="I2584" s="60"/>
      <c r="J2584" s="5"/>
      <c r="L2584" s="5"/>
      <c r="M2584" s="5"/>
    </row>
    <row r="2585" spans="2:13" x14ac:dyDescent="0.25">
      <c r="B2585" s="5"/>
      <c r="C2585" s="5"/>
      <c r="D2585" s="5"/>
      <c r="E2585" s="5"/>
      <c r="F2585" s="5"/>
      <c r="G2585" s="5"/>
      <c r="H2585" s="58"/>
      <c r="I2585" s="60"/>
      <c r="J2585" s="5"/>
      <c r="L2585" s="5"/>
      <c r="M2585" s="5"/>
    </row>
    <row r="2586" spans="2:13" x14ac:dyDescent="0.25">
      <c r="B2586" s="5"/>
      <c r="C2586" s="5"/>
      <c r="D2586" s="5"/>
      <c r="E2586" s="5"/>
      <c r="F2586" s="5"/>
      <c r="G2586" s="5"/>
      <c r="H2586" s="58"/>
      <c r="I2586" s="60"/>
      <c r="J2586" s="5"/>
      <c r="L2586" s="5"/>
      <c r="M2586" s="5"/>
    </row>
    <row r="2587" spans="2:13" x14ac:dyDescent="0.25">
      <c r="B2587" s="5"/>
      <c r="C2587" s="5"/>
      <c r="D2587" s="5"/>
      <c r="E2587" s="5"/>
      <c r="F2587" s="5"/>
      <c r="G2587" s="5"/>
      <c r="H2587" s="58"/>
      <c r="I2587" s="60"/>
      <c r="J2587" s="5"/>
      <c r="L2587" s="5"/>
      <c r="M2587" s="5"/>
    </row>
    <row r="2588" spans="2:13" x14ac:dyDescent="0.25">
      <c r="B2588" s="5"/>
      <c r="C2588" s="5"/>
      <c r="D2588" s="5"/>
      <c r="E2588" s="5"/>
      <c r="F2588" s="5"/>
      <c r="G2588" s="5"/>
      <c r="H2588" s="58"/>
      <c r="I2588" s="60"/>
      <c r="J2588" s="5"/>
      <c r="L2588" s="5"/>
      <c r="M2588" s="5"/>
    </row>
    <row r="2589" spans="2:13" x14ac:dyDescent="0.25">
      <c r="B2589" s="5"/>
      <c r="C2589" s="5"/>
      <c r="D2589" s="5"/>
      <c r="E2589" s="5"/>
      <c r="F2589" s="5"/>
      <c r="G2589" s="5"/>
      <c r="H2589" s="58"/>
      <c r="I2589" s="60"/>
      <c r="J2589" s="5"/>
      <c r="L2589" s="5"/>
      <c r="M2589" s="5"/>
    </row>
    <row r="2590" spans="2:13" x14ac:dyDescent="0.25">
      <c r="B2590" s="5"/>
      <c r="C2590" s="5"/>
      <c r="D2590" s="5"/>
      <c r="E2590" s="5"/>
      <c r="F2590" s="5"/>
      <c r="G2590" s="5"/>
      <c r="H2590" s="58"/>
      <c r="I2590" s="60"/>
      <c r="J2590" s="5"/>
      <c r="L2590" s="5"/>
      <c r="M2590" s="5"/>
    </row>
    <row r="2591" spans="2:13" x14ac:dyDescent="0.25">
      <c r="B2591" s="5"/>
      <c r="C2591" s="5"/>
      <c r="D2591" s="5"/>
      <c r="E2591" s="5"/>
      <c r="F2591" s="5"/>
      <c r="G2591" s="5"/>
      <c r="H2591" s="58"/>
      <c r="I2591" s="60"/>
      <c r="J2591" s="5"/>
      <c r="L2591" s="5"/>
      <c r="M2591" s="5"/>
    </row>
    <row r="2592" spans="2:13" x14ac:dyDescent="0.25">
      <c r="B2592" s="5"/>
      <c r="C2592" s="5"/>
      <c r="D2592" s="5"/>
      <c r="E2592" s="5"/>
      <c r="F2592" s="5"/>
      <c r="G2592" s="5"/>
      <c r="H2592" s="58"/>
      <c r="I2592" s="60"/>
      <c r="J2592" s="5"/>
      <c r="L2592" s="5"/>
      <c r="M2592" s="5"/>
    </row>
    <row r="2593" spans="2:13" x14ac:dyDescent="0.25">
      <c r="B2593" s="5"/>
      <c r="C2593" s="5"/>
      <c r="D2593" s="5"/>
      <c r="E2593" s="5"/>
      <c r="F2593" s="5"/>
      <c r="G2593" s="5"/>
      <c r="H2593" s="58"/>
      <c r="I2593" s="60"/>
      <c r="J2593" s="5"/>
      <c r="L2593" s="5"/>
      <c r="M2593" s="5"/>
    </row>
    <row r="2594" spans="2:13" x14ac:dyDescent="0.25">
      <c r="B2594" s="5"/>
      <c r="C2594" s="5"/>
      <c r="D2594" s="5"/>
      <c r="E2594" s="5"/>
      <c r="F2594" s="5"/>
      <c r="G2594" s="5"/>
      <c r="H2594" s="58"/>
      <c r="I2594" s="60"/>
      <c r="J2594" s="5"/>
      <c r="L2594" s="5"/>
      <c r="M2594" s="5"/>
    </row>
    <row r="2595" spans="2:13" x14ac:dyDescent="0.25">
      <c r="B2595" s="5"/>
      <c r="C2595" s="5"/>
      <c r="D2595" s="5"/>
      <c r="E2595" s="5"/>
      <c r="F2595" s="5"/>
      <c r="G2595" s="5"/>
      <c r="H2595" s="58"/>
      <c r="I2595" s="60"/>
      <c r="J2595" s="5"/>
      <c r="L2595" s="5"/>
      <c r="M2595" s="5"/>
    </row>
    <row r="2596" spans="2:13" x14ac:dyDescent="0.25">
      <c r="B2596" s="5"/>
      <c r="C2596" s="5"/>
      <c r="D2596" s="5"/>
      <c r="E2596" s="5"/>
      <c r="F2596" s="5"/>
      <c r="G2596" s="5"/>
      <c r="H2596" s="58"/>
      <c r="I2596" s="60"/>
      <c r="J2596" s="5"/>
      <c r="L2596" s="5"/>
      <c r="M2596" s="5"/>
    </row>
    <row r="2597" spans="2:13" x14ac:dyDescent="0.25">
      <c r="B2597" s="5"/>
      <c r="C2597" s="5"/>
      <c r="D2597" s="5"/>
      <c r="E2597" s="5"/>
      <c r="F2597" s="5"/>
      <c r="G2597" s="5"/>
      <c r="H2597" s="58"/>
      <c r="I2597" s="60"/>
      <c r="J2597" s="5"/>
      <c r="L2597" s="5"/>
      <c r="M2597" s="5"/>
    </row>
    <row r="2598" spans="2:13" x14ac:dyDescent="0.25">
      <c r="B2598" s="5"/>
      <c r="C2598" s="5"/>
      <c r="D2598" s="5"/>
      <c r="E2598" s="5"/>
      <c r="F2598" s="5"/>
      <c r="G2598" s="5"/>
      <c r="H2598" s="58"/>
      <c r="I2598" s="60"/>
      <c r="J2598" s="5"/>
      <c r="L2598" s="5"/>
      <c r="M2598" s="5"/>
    </row>
    <row r="2599" spans="2:13" x14ac:dyDescent="0.25">
      <c r="B2599" s="5"/>
      <c r="C2599" s="5"/>
      <c r="D2599" s="5"/>
      <c r="E2599" s="5"/>
      <c r="F2599" s="5"/>
      <c r="G2599" s="5"/>
      <c r="H2599" s="58"/>
      <c r="I2599" s="60"/>
      <c r="J2599" s="5"/>
      <c r="L2599" s="5"/>
      <c r="M2599" s="5"/>
    </row>
    <row r="2600" spans="2:13" x14ac:dyDescent="0.25">
      <c r="B2600" s="5"/>
      <c r="C2600" s="5"/>
      <c r="D2600" s="5"/>
      <c r="E2600" s="5"/>
      <c r="F2600" s="5"/>
      <c r="G2600" s="5"/>
      <c r="H2600" s="58"/>
      <c r="I2600" s="60"/>
      <c r="J2600" s="5"/>
      <c r="L2600" s="5"/>
      <c r="M2600" s="5"/>
    </row>
    <row r="2601" spans="2:13" x14ac:dyDescent="0.25">
      <c r="B2601" s="5"/>
      <c r="C2601" s="5"/>
      <c r="D2601" s="5"/>
      <c r="E2601" s="5"/>
      <c r="F2601" s="5"/>
      <c r="G2601" s="5"/>
      <c r="H2601" s="58"/>
      <c r="I2601" s="60"/>
      <c r="J2601" s="5"/>
      <c r="L2601" s="5"/>
      <c r="M2601" s="5"/>
    </row>
    <row r="2602" spans="2:13" x14ac:dyDescent="0.25">
      <c r="B2602" s="5"/>
      <c r="C2602" s="5"/>
      <c r="D2602" s="5"/>
      <c r="E2602" s="5"/>
      <c r="F2602" s="5"/>
      <c r="G2602" s="5"/>
      <c r="H2602" s="58"/>
      <c r="I2602" s="60"/>
      <c r="J2602" s="5"/>
      <c r="L2602" s="5"/>
      <c r="M2602" s="5"/>
    </row>
    <row r="2603" spans="2:13" x14ac:dyDescent="0.25">
      <c r="B2603" s="5"/>
      <c r="C2603" s="5"/>
      <c r="D2603" s="5"/>
      <c r="E2603" s="5"/>
      <c r="F2603" s="5"/>
      <c r="G2603" s="5"/>
      <c r="H2603" s="58"/>
      <c r="I2603" s="60"/>
      <c r="J2603" s="5"/>
      <c r="L2603" s="5"/>
      <c r="M2603" s="5"/>
    </row>
    <row r="2604" spans="2:13" x14ac:dyDescent="0.25">
      <c r="B2604" s="5"/>
      <c r="C2604" s="5"/>
      <c r="D2604" s="5"/>
      <c r="E2604" s="5"/>
      <c r="F2604" s="5"/>
      <c r="G2604" s="5"/>
      <c r="H2604" s="58"/>
      <c r="I2604" s="60"/>
      <c r="J2604" s="5"/>
      <c r="L2604" s="5"/>
      <c r="M2604" s="5"/>
    </row>
    <row r="2605" spans="2:13" x14ac:dyDescent="0.25">
      <c r="B2605" s="5"/>
      <c r="C2605" s="5"/>
      <c r="D2605" s="5"/>
      <c r="E2605" s="5"/>
      <c r="F2605" s="5"/>
      <c r="G2605" s="5"/>
      <c r="H2605" s="58"/>
      <c r="I2605" s="60"/>
      <c r="J2605" s="5"/>
      <c r="L2605" s="5"/>
      <c r="M2605" s="5"/>
    </row>
    <row r="2606" spans="2:13" x14ac:dyDescent="0.25">
      <c r="B2606" s="5"/>
      <c r="C2606" s="5"/>
      <c r="D2606" s="5"/>
      <c r="E2606" s="5"/>
      <c r="F2606" s="5"/>
      <c r="G2606" s="5"/>
      <c r="H2606" s="58"/>
      <c r="I2606" s="60"/>
      <c r="J2606" s="5"/>
      <c r="L2606" s="5"/>
      <c r="M2606" s="5"/>
    </row>
    <row r="2607" spans="2:13" x14ac:dyDescent="0.25">
      <c r="B2607" s="5"/>
      <c r="C2607" s="5"/>
      <c r="D2607" s="5"/>
      <c r="E2607" s="5"/>
      <c r="F2607" s="5"/>
      <c r="G2607" s="5"/>
      <c r="H2607" s="58"/>
      <c r="I2607" s="60"/>
      <c r="J2607" s="5"/>
      <c r="L2607" s="5"/>
      <c r="M2607" s="5"/>
    </row>
    <row r="2608" spans="2:13" x14ac:dyDescent="0.25">
      <c r="B2608" s="5"/>
      <c r="C2608" s="5"/>
      <c r="D2608" s="5"/>
      <c r="E2608" s="5"/>
      <c r="F2608" s="5"/>
      <c r="G2608" s="5"/>
      <c r="H2608" s="58"/>
      <c r="I2608" s="60"/>
      <c r="J2608" s="5"/>
      <c r="L2608" s="5"/>
      <c r="M2608" s="5"/>
    </row>
    <row r="2609" spans="2:13" x14ac:dyDescent="0.25">
      <c r="B2609" s="5"/>
      <c r="C2609" s="5"/>
      <c r="D2609" s="5"/>
      <c r="E2609" s="5"/>
      <c r="F2609" s="5"/>
      <c r="G2609" s="5"/>
      <c r="H2609" s="58"/>
      <c r="I2609" s="60"/>
      <c r="J2609" s="5"/>
      <c r="L2609" s="5"/>
      <c r="M2609" s="5"/>
    </row>
    <row r="2610" spans="2:13" x14ac:dyDescent="0.25">
      <c r="B2610" s="5"/>
      <c r="C2610" s="5"/>
      <c r="D2610" s="5"/>
      <c r="E2610" s="5"/>
      <c r="F2610" s="5"/>
      <c r="G2610" s="5"/>
      <c r="H2610" s="58"/>
      <c r="I2610" s="60"/>
      <c r="J2610" s="5"/>
      <c r="L2610" s="5"/>
      <c r="M2610" s="5"/>
    </row>
    <row r="2611" spans="2:13" x14ac:dyDescent="0.25">
      <c r="B2611" s="5"/>
      <c r="C2611" s="5"/>
      <c r="D2611" s="5"/>
      <c r="E2611" s="5"/>
      <c r="F2611" s="5"/>
      <c r="G2611" s="5"/>
      <c r="H2611" s="58"/>
      <c r="I2611" s="60"/>
      <c r="J2611" s="5"/>
      <c r="L2611" s="5"/>
      <c r="M2611" s="5"/>
    </row>
    <row r="2612" spans="2:13" x14ac:dyDescent="0.25">
      <c r="B2612" s="5"/>
      <c r="C2612" s="5"/>
      <c r="D2612" s="5"/>
      <c r="E2612" s="5"/>
      <c r="F2612" s="5"/>
      <c r="G2612" s="5"/>
      <c r="H2612" s="58"/>
      <c r="I2612" s="60"/>
      <c r="J2612" s="5"/>
      <c r="L2612" s="5"/>
      <c r="M2612" s="5"/>
    </row>
    <row r="2613" spans="2:13" x14ac:dyDescent="0.25">
      <c r="B2613" s="5"/>
      <c r="C2613" s="5"/>
      <c r="D2613" s="5"/>
      <c r="E2613" s="5"/>
      <c r="F2613" s="5"/>
      <c r="G2613" s="5"/>
      <c r="H2613" s="58"/>
      <c r="I2613" s="60"/>
      <c r="J2613" s="5"/>
      <c r="L2613" s="5"/>
      <c r="M2613" s="5"/>
    </row>
    <row r="2614" spans="2:13" x14ac:dyDescent="0.25">
      <c r="B2614" s="5"/>
      <c r="C2614" s="5"/>
      <c r="D2614" s="5"/>
      <c r="E2614" s="5"/>
      <c r="F2614" s="5"/>
      <c r="G2614" s="5"/>
      <c r="H2614" s="58"/>
      <c r="I2614" s="60"/>
      <c r="J2614" s="5"/>
      <c r="L2614" s="5"/>
      <c r="M2614" s="5"/>
    </row>
    <row r="2615" spans="2:13" x14ac:dyDescent="0.25">
      <c r="B2615" s="5"/>
      <c r="C2615" s="5"/>
      <c r="D2615" s="5"/>
      <c r="E2615" s="5"/>
      <c r="F2615" s="5"/>
      <c r="G2615" s="5"/>
      <c r="H2615" s="58"/>
      <c r="I2615" s="60"/>
      <c r="J2615" s="5"/>
      <c r="L2615" s="5"/>
      <c r="M2615" s="5"/>
    </row>
    <row r="2616" spans="2:13" x14ac:dyDescent="0.25">
      <c r="B2616" s="5"/>
      <c r="C2616" s="5"/>
      <c r="D2616" s="5"/>
      <c r="E2616" s="5"/>
      <c r="F2616" s="5"/>
      <c r="G2616" s="5"/>
      <c r="H2616" s="58"/>
      <c r="I2616" s="60"/>
      <c r="J2616" s="5"/>
      <c r="L2616" s="5"/>
      <c r="M2616" s="5"/>
    </row>
    <row r="2617" spans="2:13" x14ac:dyDescent="0.25">
      <c r="B2617" s="5"/>
      <c r="C2617" s="5"/>
      <c r="D2617" s="5"/>
      <c r="E2617" s="5"/>
      <c r="F2617" s="5"/>
      <c r="G2617" s="5"/>
      <c r="H2617" s="58"/>
      <c r="I2617" s="60"/>
      <c r="J2617" s="5"/>
      <c r="L2617" s="5"/>
      <c r="M2617" s="5"/>
    </row>
    <row r="2618" spans="2:13" x14ac:dyDescent="0.25">
      <c r="B2618" s="5"/>
      <c r="C2618" s="5"/>
      <c r="D2618" s="5"/>
      <c r="E2618" s="5"/>
      <c r="F2618" s="5"/>
      <c r="G2618" s="5"/>
      <c r="H2618" s="58"/>
      <c r="I2618" s="60"/>
      <c r="J2618" s="5"/>
      <c r="L2618" s="5"/>
      <c r="M2618" s="5"/>
    </row>
    <row r="2619" spans="2:13" x14ac:dyDescent="0.25">
      <c r="B2619" s="5"/>
      <c r="C2619" s="5"/>
      <c r="D2619" s="5"/>
      <c r="E2619" s="5"/>
      <c r="F2619" s="5"/>
      <c r="G2619" s="5"/>
      <c r="H2619" s="58"/>
      <c r="I2619" s="60"/>
      <c r="J2619" s="5"/>
      <c r="L2619" s="5"/>
      <c r="M2619" s="5"/>
    </row>
    <row r="2620" spans="2:13" x14ac:dyDescent="0.25">
      <c r="B2620" s="5"/>
      <c r="C2620" s="5"/>
      <c r="D2620" s="5"/>
      <c r="E2620" s="5"/>
      <c r="F2620" s="5"/>
      <c r="G2620" s="5"/>
      <c r="H2620" s="58"/>
      <c r="I2620" s="60"/>
      <c r="J2620" s="5"/>
      <c r="L2620" s="5"/>
      <c r="M2620" s="5"/>
    </row>
    <row r="2621" spans="2:13" x14ac:dyDescent="0.25">
      <c r="B2621" s="5"/>
      <c r="C2621" s="5"/>
      <c r="D2621" s="5"/>
      <c r="E2621" s="5"/>
      <c r="F2621" s="5"/>
      <c r="G2621" s="5"/>
      <c r="H2621" s="58"/>
      <c r="I2621" s="60"/>
      <c r="J2621" s="5"/>
      <c r="L2621" s="5"/>
      <c r="M2621" s="5"/>
    </row>
    <row r="2622" spans="2:13" x14ac:dyDescent="0.25">
      <c r="B2622" s="5"/>
      <c r="C2622" s="5"/>
      <c r="D2622" s="5"/>
      <c r="E2622" s="5"/>
      <c r="F2622" s="5"/>
      <c r="G2622" s="5"/>
      <c r="H2622" s="58"/>
      <c r="I2622" s="60"/>
      <c r="J2622" s="5"/>
      <c r="L2622" s="5"/>
      <c r="M2622" s="5"/>
    </row>
    <row r="2623" spans="2:13" x14ac:dyDescent="0.25">
      <c r="B2623" s="5"/>
      <c r="C2623" s="5"/>
      <c r="D2623" s="5"/>
      <c r="E2623" s="5"/>
      <c r="F2623" s="5"/>
      <c r="G2623" s="5"/>
      <c r="H2623" s="58"/>
      <c r="I2623" s="60"/>
      <c r="J2623" s="5"/>
      <c r="L2623" s="5"/>
      <c r="M2623" s="5"/>
    </row>
    <row r="2624" spans="2:13" x14ac:dyDescent="0.25">
      <c r="B2624" s="5"/>
      <c r="C2624" s="5"/>
      <c r="D2624" s="5"/>
      <c r="E2624" s="5"/>
      <c r="F2624" s="5"/>
      <c r="G2624" s="5"/>
      <c r="H2624" s="58"/>
      <c r="I2624" s="60"/>
      <c r="J2624" s="5"/>
      <c r="L2624" s="5"/>
      <c r="M2624" s="5"/>
    </row>
    <row r="2625" spans="2:13" x14ac:dyDescent="0.25">
      <c r="B2625" s="5"/>
      <c r="C2625" s="5"/>
      <c r="D2625" s="5"/>
      <c r="E2625" s="5"/>
      <c r="F2625" s="5"/>
      <c r="G2625" s="5"/>
      <c r="H2625" s="58"/>
      <c r="I2625" s="60"/>
      <c r="J2625" s="5"/>
      <c r="L2625" s="5"/>
      <c r="M2625" s="5"/>
    </row>
    <row r="2626" spans="2:13" x14ac:dyDescent="0.25">
      <c r="B2626" s="5"/>
      <c r="C2626" s="5"/>
      <c r="D2626" s="5"/>
      <c r="E2626" s="5"/>
      <c r="F2626" s="5"/>
      <c r="G2626" s="5"/>
      <c r="H2626" s="58"/>
      <c r="I2626" s="60"/>
      <c r="J2626" s="5"/>
      <c r="L2626" s="5"/>
      <c r="M2626" s="5"/>
    </row>
    <row r="2627" spans="2:13" x14ac:dyDescent="0.25">
      <c r="B2627" s="5"/>
      <c r="C2627" s="5"/>
      <c r="D2627" s="5"/>
      <c r="E2627" s="5"/>
      <c r="F2627" s="5"/>
      <c r="G2627" s="5"/>
      <c r="H2627" s="58"/>
      <c r="I2627" s="60"/>
      <c r="J2627" s="5"/>
      <c r="L2627" s="5"/>
      <c r="M2627" s="5"/>
    </row>
    <row r="2628" spans="2:13" x14ac:dyDescent="0.25">
      <c r="B2628" s="5"/>
      <c r="C2628" s="5"/>
      <c r="D2628" s="5"/>
      <c r="E2628" s="5"/>
      <c r="F2628" s="5"/>
      <c r="G2628" s="5"/>
      <c r="H2628" s="58"/>
      <c r="I2628" s="60"/>
      <c r="J2628" s="5"/>
      <c r="L2628" s="5"/>
      <c r="M2628" s="5"/>
    </row>
    <row r="2629" spans="2:13" x14ac:dyDescent="0.25">
      <c r="B2629" s="5"/>
      <c r="C2629" s="5"/>
      <c r="D2629" s="5"/>
      <c r="E2629" s="5"/>
      <c r="F2629" s="5"/>
      <c r="G2629" s="5"/>
      <c r="H2629" s="58"/>
      <c r="I2629" s="60"/>
      <c r="J2629" s="5"/>
      <c r="L2629" s="5"/>
      <c r="M2629" s="5"/>
    </row>
    <row r="2630" spans="2:13" x14ac:dyDescent="0.25">
      <c r="B2630" s="5"/>
      <c r="C2630" s="5"/>
      <c r="D2630" s="5"/>
      <c r="E2630" s="5"/>
      <c r="F2630" s="5"/>
      <c r="G2630" s="5"/>
      <c r="H2630" s="58"/>
      <c r="I2630" s="60"/>
      <c r="J2630" s="5"/>
      <c r="L2630" s="5"/>
      <c r="M2630" s="5"/>
    </row>
    <row r="2631" spans="2:13" x14ac:dyDescent="0.25">
      <c r="B2631" s="5"/>
      <c r="C2631" s="5"/>
      <c r="D2631" s="5"/>
      <c r="E2631" s="5"/>
      <c r="F2631" s="5"/>
      <c r="G2631" s="5"/>
      <c r="H2631" s="58"/>
      <c r="I2631" s="60"/>
      <c r="J2631" s="5"/>
      <c r="L2631" s="5"/>
      <c r="M2631" s="5"/>
    </row>
    <row r="2632" spans="2:13" x14ac:dyDescent="0.25">
      <c r="B2632" s="5"/>
      <c r="C2632" s="5"/>
      <c r="D2632" s="5"/>
      <c r="E2632" s="5"/>
      <c r="F2632" s="5"/>
      <c r="G2632" s="5"/>
      <c r="H2632" s="58"/>
      <c r="I2632" s="60"/>
      <c r="J2632" s="5"/>
      <c r="L2632" s="5"/>
      <c r="M2632" s="5"/>
    </row>
    <row r="2633" spans="2:13" x14ac:dyDescent="0.25">
      <c r="B2633" s="5"/>
      <c r="C2633" s="5"/>
      <c r="D2633" s="5"/>
      <c r="E2633" s="5"/>
      <c r="F2633" s="5"/>
      <c r="G2633" s="5"/>
      <c r="H2633" s="58"/>
      <c r="I2633" s="60"/>
      <c r="J2633" s="5"/>
      <c r="L2633" s="5"/>
      <c r="M2633" s="5"/>
    </row>
    <row r="2634" spans="2:13" x14ac:dyDescent="0.25">
      <c r="B2634" s="5"/>
      <c r="C2634" s="5"/>
      <c r="D2634" s="5"/>
      <c r="E2634" s="5"/>
      <c r="F2634" s="5"/>
      <c r="G2634" s="5"/>
      <c r="H2634" s="58"/>
      <c r="I2634" s="60"/>
      <c r="J2634" s="5"/>
      <c r="L2634" s="5"/>
      <c r="M2634" s="5"/>
    </row>
    <row r="2635" spans="2:13" x14ac:dyDescent="0.25">
      <c r="B2635" s="5"/>
      <c r="C2635" s="5"/>
      <c r="D2635" s="5"/>
      <c r="E2635" s="5"/>
      <c r="F2635" s="5"/>
      <c r="G2635" s="5"/>
      <c r="H2635" s="58"/>
      <c r="I2635" s="60"/>
      <c r="J2635" s="5"/>
      <c r="L2635" s="5"/>
      <c r="M2635" s="5"/>
    </row>
    <row r="2636" spans="2:13" x14ac:dyDescent="0.25">
      <c r="B2636" s="5"/>
      <c r="C2636" s="5"/>
      <c r="D2636" s="5"/>
      <c r="E2636" s="5"/>
      <c r="F2636" s="5"/>
      <c r="G2636" s="5"/>
      <c r="H2636" s="58"/>
      <c r="I2636" s="60"/>
      <c r="J2636" s="5"/>
      <c r="L2636" s="5"/>
      <c r="M2636" s="5"/>
    </row>
    <row r="2637" spans="2:13" x14ac:dyDescent="0.25">
      <c r="B2637" s="5"/>
      <c r="C2637" s="5"/>
      <c r="D2637" s="5"/>
      <c r="E2637" s="5"/>
      <c r="F2637" s="5"/>
      <c r="G2637" s="5"/>
      <c r="H2637" s="58"/>
      <c r="I2637" s="60"/>
      <c r="J2637" s="5"/>
      <c r="L2637" s="5"/>
      <c r="M2637" s="5"/>
    </row>
    <row r="2638" spans="2:13" x14ac:dyDescent="0.25">
      <c r="B2638" s="5"/>
      <c r="C2638" s="5"/>
      <c r="D2638" s="5"/>
      <c r="E2638" s="5"/>
      <c r="F2638" s="5"/>
      <c r="G2638" s="5"/>
      <c r="H2638" s="58"/>
      <c r="I2638" s="60"/>
      <c r="J2638" s="5"/>
      <c r="L2638" s="5"/>
      <c r="M2638" s="5"/>
    </row>
    <row r="2639" spans="2:13" x14ac:dyDescent="0.25">
      <c r="B2639" s="5"/>
      <c r="C2639" s="5"/>
      <c r="D2639" s="5"/>
      <c r="E2639" s="5"/>
      <c r="F2639" s="5"/>
      <c r="G2639" s="5"/>
      <c r="H2639" s="58"/>
      <c r="I2639" s="60"/>
      <c r="J2639" s="5"/>
      <c r="L2639" s="5"/>
      <c r="M2639" s="5"/>
    </row>
    <row r="2640" spans="2:13" x14ac:dyDescent="0.25">
      <c r="B2640" s="5"/>
      <c r="C2640" s="5"/>
      <c r="D2640" s="5"/>
      <c r="E2640" s="5"/>
      <c r="F2640" s="5"/>
      <c r="G2640" s="5"/>
      <c r="H2640" s="58"/>
      <c r="I2640" s="60"/>
      <c r="J2640" s="5"/>
      <c r="L2640" s="5"/>
      <c r="M2640" s="5"/>
    </row>
    <row r="2641" spans="2:13" x14ac:dyDescent="0.25">
      <c r="B2641" s="5"/>
      <c r="C2641" s="5"/>
      <c r="D2641" s="5"/>
      <c r="E2641" s="5"/>
      <c r="F2641" s="5"/>
      <c r="G2641" s="5"/>
      <c r="H2641" s="58"/>
      <c r="I2641" s="60"/>
      <c r="J2641" s="5"/>
      <c r="L2641" s="5"/>
      <c r="M2641" s="5"/>
    </row>
    <row r="2642" spans="2:13" x14ac:dyDescent="0.25">
      <c r="B2642" s="5"/>
      <c r="C2642" s="5"/>
      <c r="D2642" s="5"/>
      <c r="E2642" s="5"/>
      <c r="F2642" s="5"/>
      <c r="G2642" s="5"/>
      <c r="H2642" s="58"/>
      <c r="I2642" s="60"/>
      <c r="J2642" s="5"/>
      <c r="L2642" s="5"/>
      <c r="M2642" s="5"/>
    </row>
    <row r="2643" spans="2:13" x14ac:dyDescent="0.25">
      <c r="B2643" s="5"/>
      <c r="C2643" s="5"/>
      <c r="D2643" s="5"/>
      <c r="E2643" s="5"/>
      <c r="F2643" s="5"/>
      <c r="G2643" s="5"/>
      <c r="H2643" s="58"/>
      <c r="I2643" s="60"/>
      <c r="J2643" s="5"/>
      <c r="L2643" s="5"/>
      <c r="M2643" s="5"/>
    </row>
    <row r="2644" spans="2:13" x14ac:dyDescent="0.25">
      <c r="B2644" s="5"/>
      <c r="C2644" s="5"/>
      <c r="D2644" s="5"/>
      <c r="E2644" s="5"/>
      <c r="F2644" s="5"/>
      <c r="G2644" s="5"/>
      <c r="H2644" s="58"/>
      <c r="I2644" s="60"/>
      <c r="J2644" s="5"/>
      <c r="L2644" s="5"/>
      <c r="M2644" s="5"/>
    </row>
    <row r="2645" spans="2:13" x14ac:dyDescent="0.25">
      <c r="B2645" s="5"/>
      <c r="C2645" s="5"/>
      <c r="D2645" s="5"/>
      <c r="E2645" s="5"/>
      <c r="F2645" s="5"/>
      <c r="G2645" s="5"/>
      <c r="H2645" s="58"/>
      <c r="I2645" s="60"/>
      <c r="J2645" s="5"/>
      <c r="L2645" s="5"/>
      <c r="M2645" s="5"/>
    </row>
    <row r="2646" spans="2:13" x14ac:dyDescent="0.25">
      <c r="B2646" s="5"/>
      <c r="C2646" s="5"/>
      <c r="D2646" s="5"/>
      <c r="E2646" s="5"/>
      <c r="F2646" s="5"/>
      <c r="G2646" s="5"/>
      <c r="H2646" s="58"/>
      <c r="I2646" s="60"/>
      <c r="J2646" s="5"/>
      <c r="L2646" s="5"/>
      <c r="M2646" s="5"/>
    </row>
    <row r="2647" spans="2:13" x14ac:dyDescent="0.25">
      <c r="B2647" s="5"/>
      <c r="C2647" s="5"/>
      <c r="D2647" s="5"/>
      <c r="E2647" s="5"/>
      <c r="F2647" s="5"/>
      <c r="G2647" s="5"/>
      <c r="H2647" s="58"/>
      <c r="I2647" s="60"/>
      <c r="J2647" s="5"/>
      <c r="L2647" s="5"/>
      <c r="M2647" s="5"/>
    </row>
    <row r="2648" spans="2:13" x14ac:dyDescent="0.25">
      <c r="B2648" s="5"/>
      <c r="C2648" s="5"/>
      <c r="D2648" s="5"/>
      <c r="E2648" s="5"/>
      <c r="F2648" s="5"/>
      <c r="G2648" s="5"/>
      <c r="H2648" s="58"/>
      <c r="I2648" s="60"/>
      <c r="J2648" s="5"/>
      <c r="L2648" s="5"/>
      <c r="M2648" s="5"/>
    </row>
    <row r="2649" spans="2:13" x14ac:dyDescent="0.25">
      <c r="B2649" s="5"/>
      <c r="C2649" s="5"/>
      <c r="D2649" s="5"/>
      <c r="E2649" s="5"/>
      <c r="F2649" s="5"/>
      <c r="G2649" s="5"/>
      <c r="H2649" s="58"/>
      <c r="I2649" s="60"/>
      <c r="J2649" s="5"/>
      <c r="L2649" s="5"/>
      <c r="M2649" s="5"/>
    </row>
    <row r="2650" spans="2:13" x14ac:dyDescent="0.25">
      <c r="B2650" s="5"/>
      <c r="C2650" s="5"/>
      <c r="D2650" s="5"/>
      <c r="E2650" s="5"/>
      <c r="F2650" s="5"/>
      <c r="G2650" s="5"/>
      <c r="H2650" s="58"/>
      <c r="I2650" s="60"/>
      <c r="J2650" s="5"/>
      <c r="L2650" s="5"/>
      <c r="M2650" s="5"/>
    </row>
    <row r="2651" spans="2:13" x14ac:dyDescent="0.25">
      <c r="B2651" s="5"/>
      <c r="C2651" s="5"/>
      <c r="D2651" s="5"/>
      <c r="E2651" s="5"/>
      <c r="F2651" s="5"/>
      <c r="G2651" s="5"/>
      <c r="H2651" s="58"/>
      <c r="I2651" s="60"/>
      <c r="J2651" s="5"/>
      <c r="L2651" s="5"/>
      <c r="M2651" s="5"/>
    </row>
    <row r="2652" spans="2:13" x14ac:dyDescent="0.25">
      <c r="B2652" s="5"/>
      <c r="C2652" s="5"/>
      <c r="D2652" s="5"/>
      <c r="E2652" s="5"/>
      <c r="F2652" s="5"/>
      <c r="G2652" s="5"/>
      <c r="H2652" s="58"/>
      <c r="I2652" s="60"/>
      <c r="J2652" s="5"/>
      <c r="L2652" s="5"/>
      <c r="M2652" s="5"/>
    </row>
    <row r="2653" spans="2:13" x14ac:dyDescent="0.25">
      <c r="B2653" s="5"/>
      <c r="C2653" s="5"/>
      <c r="D2653" s="5"/>
      <c r="E2653" s="5"/>
      <c r="F2653" s="5"/>
      <c r="G2653" s="5"/>
      <c r="H2653" s="58"/>
      <c r="I2653" s="60"/>
      <c r="J2653" s="5"/>
      <c r="L2653" s="5"/>
      <c r="M2653" s="5"/>
    </row>
    <row r="2654" spans="2:13" x14ac:dyDescent="0.25">
      <c r="B2654" s="5"/>
      <c r="C2654" s="5"/>
      <c r="D2654" s="5"/>
      <c r="E2654" s="5"/>
      <c r="F2654" s="5"/>
      <c r="G2654" s="5"/>
      <c r="H2654" s="58"/>
      <c r="I2654" s="60"/>
      <c r="J2654" s="5"/>
      <c r="L2654" s="5"/>
      <c r="M2654" s="5"/>
    </row>
    <row r="2655" spans="2:13" x14ac:dyDescent="0.25">
      <c r="B2655" s="5"/>
      <c r="C2655" s="5"/>
      <c r="D2655" s="5"/>
      <c r="E2655" s="5"/>
      <c r="F2655" s="5"/>
      <c r="G2655" s="5"/>
      <c r="H2655" s="58"/>
      <c r="I2655" s="60"/>
      <c r="J2655" s="5"/>
      <c r="L2655" s="5"/>
      <c r="M2655" s="5"/>
    </row>
    <row r="2656" spans="2:13" x14ac:dyDescent="0.25">
      <c r="B2656" s="5"/>
      <c r="C2656" s="5"/>
      <c r="D2656" s="5"/>
      <c r="E2656" s="5"/>
      <c r="F2656" s="5"/>
      <c r="G2656" s="5"/>
      <c r="H2656" s="58"/>
      <c r="I2656" s="60"/>
      <c r="J2656" s="5"/>
      <c r="L2656" s="5"/>
      <c r="M2656" s="5"/>
    </row>
    <row r="2657" spans="2:13" x14ac:dyDescent="0.25">
      <c r="B2657" s="5"/>
      <c r="C2657" s="5"/>
      <c r="D2657" s="5"/>
      <c r="E2657" s="5"/>
      <c r="F2657" s="5"/>
      <c r="G2657" s="5"/>
      <c r="H2657" s="58"/>
      <c r="I2657" s="60"/>
      <c r="J2657" s="5"/>
      <c r="L2657" s="5"/>
      <c r="M2657" s="5"/>
    </row>
    <row r="2658" spans="2:13" x14ac:dyDescent="0.25">
      <c r="B2658" s="5"/>
      <c r="C2658" s="5"/>
      <c r="D2658" s="5"/>
      <c r="E2658" s="5"/>
      <c r="F2658" s="5"/>
      <c r="G2658" s="5"/>
      <c r="H2658" s="58"/>
      <c r="I2658" s="60"/>
      <c r="J2658" s="5"/>
      <c r="L2658" s="5"/>
      <c r="M2658" s="5"/>
    </row>
    <row r="2659" spans="2:13" x14ac:dyDescent="0.25">
      <c r="B2659" s="5"/>
      <c r="C2659" s="5"/>
      <c r="D2659" s="5"/>
      <c r="E2659" s="5"/>
      <c r="F2659" s="5"/>
      <c r="G2659" s="5"/>
      <c r="H2659" s="58"/>
      <c r="I2659" s="60"/>
      <c r="J2659" s="5"/>
      <c r="L2659" s="5"/>
      <c r="M2659" s="5"/>
    </row>
    <row r="2660" spans="2:13" x14ac:dyDescent="0.25">
      <c r="B2660" s="5"/>
      <c r="C2660" s="5"/>
      <c r="D2660" s="5"/>
      <c r="E2660" s="5"/>
      <c r="F2660" s="5"/>
      <c r="G2660" s="5"/>
      <c r="H2660" s="58"/>
      <c r="I2660" s="60"/>
      <c r="J2660" s="5"/>
      <c r="L2660" s="5"/>
      <c r="M2660" s="5"/>
    </row>
    <row r="2661" spans="2:13" x14ac:dyDescent="0.25">
      <c r="B2661" s="5"/>
      <c r="C2661" s="5"/>
      <c r="D2661" s="5"/>
      <c r="E2661" s="5"/>
      <c r="F2661" s="5"/>
      <c r="G2661" s="5"/>
      <c r="H2661" s="58"/>
      <c r="I2661" s="60"/>
      <c r="J2661" s="5"/>
      <c r="L2661" s="5"/>
      <c r="M2661" s="5"/>
    </row>
    <row r="2662" spans="2:13" x14ac:dyDescent="0.25">
      <c r="B2662" s="5"/>
      <c r="C2662" s="5"/>
      <c r="D2662" s="5"/>
      <c r="E2662" s="5"/>
      <c r="F2662" s="5"/>
      <c r="G2662" s="5"/>
      <c r="H2662" s="58"/>
      <c r="I2662" s="60"/>
      <c r="J2662" s="5"/>
      <c r="L2662" s="5"/>
      <c r="M2662" s="5"/>
    </row>
    <row r="2663" spans="2:13" x14ac:dyDescent="0.25">
      <c r="B2663" s="5"/>
      <c r="C2663" s="5"/>
      <c r="D2663" s="5"/>
      <c r="E2663" s="5"/>
      <c r="F2663" s="5"/>
      <c r="G2663" s="5"/>
      <c r="H2663" s="58"/>
      <c r="I2663" s="60"/>
      <c r="J2663" s="5"/>
      <c r="L2663" s="5"/>
      <c r="M2663" s="5"/>
    </row>
    <row r="2664" spans="2:13" x14ac:dyDescent="0.25">
      <c r="B2664" s="5"/>
      <c r="C2664" s="5"/>
      <c r="D2664" s="5"/>
      <c r="E2664" s="5"/>
      <c r="F2664" s="5"/>
      <c r="G2664" s="5"/>
      <c r="H2664" s="58"/>
      <c r="I2664" s="60"/>
      <c r="J2664" s="5"/>
      <c r="L2664" s="5"/>
      <c r="M2664" s="5"/>
    </row>
    <row r="2665" spans="2:13" x14ac:dyDescent="0.25">
      <c r="B2665" s="5"/>
      <c r="C2665" s="5"/>
      <c r="D2665" s="5"/>
      <c r="E2665" s="5"/>
      <c r="F2665" s="5"/>
      <c r="G2665" s="5"/>
      <c r="H2665" s="58"/>
      <c r="I2665" s="60"/>
      <c r="J2665" s="5"/>
      <c r="L2665" s="5"/>
      <c r="M2665" s="5"/>
    </row>
    <row r="2666" spans="2:13" x14ac:dyDescent="0.25">
      <c r="B2666" s="5"/>
      <c r="C2666" s="5"/>
      <c r="D2666" s="5"/>
      <c r="E2666" s="5"/>
      <c r="F2666" s="5"/>
      <c r="G2666" s="5"/>
      <c r="H2666" s="58"/>
      <c r="I2666" s="60"/>
      <c r="J2666" s="5"/>
      <c r="L2666" s="5"/>
      <c r="M2666" s="5"/>
    </row>
    <row r="2667" spans="2:13" x14ac:dyDescent="0.25">
      <c r="B2667" s="5"/>
      <c r="C2667" s="5"/>
      <c r="D2667" s="5"/>
      <c r="E2667" s="5"/>
      <c r="F2667" s="5"/>
      <c r="G2667" s="5"/>
      <c r="H2667" s="58"/>
      <c r="I2667" s="60"/>
      <c r="J2667" s="5"/>
      <c r="L2667" s="5"/>
      <c r="M2667" s="5"/>
    </row>
    <row r="2668" spans="2:13" x14ac:dyDescent="0.25">
      <c r="B2668" s="5"/>
      <c r="C2668" s="5"/>
      <c r="D2668" s="5"/>
      <c r="E2668" s="5"/>
      <c r="F2668" s="5"/>
      <c r="G2668" s="5"/>
      <c r="H2668" s="58"/>
      <c r="I2668" s="60"/>
      <c r="J2668" s="5"/>
      <c r="L2668" s="5"/>
      <c r="M2668" s="5"/>
    </row>
    <row r="2669" spans="2:13" x14ac:dyDescent="0.25">
      <c r="B2669" s="5"/>
      <c r="C2669" s="5"/>
      <c r="D2669" s="5"/>
      <c r="E2669" s="5"/>
      <c r="F2669" s="5"/>
      <c r="G2669" s="5"/>
      <c r="H2669" s="58"/>
      <c r="I2669" s="60"/>
      <c r="J2669" s="5"/>
      <c r="L2669" s="5"/>
      <c r="M2669" s="5"/>
    </row>
    <row r="2670" spans="2:13" x14ac:dyDescent="0.25">
      <c r="B2670" s="5"/>
      <c r="C2670" s="5"/>
      <c r="D2670" s="5"/>
      <c r="E2670" s="5"/>
      <c r="F2670" s="5"/>
      <c r="G2670" s="5"/>
      <c r="H2670" s="58"/>
      <c r="I2670" s="60"/>
      <c r="J2670" s="5"/>
      <c r="L2670" s="5"/>
      <c r="M2670" s="5"/>
    </row>
    <row r="2671" spans="2:13" x14ac:dyDescent="0.25">
      <c r="B2671" s="5"/>
      <c r="C2671" s="5"/>
      <c r="D2671" s="5"/>
      <c r="E2671" s="5"/>
      <c r="F2671" s="5"/>
      <c r="G2671" s="5"/>
      <c r="H2671" s="58"/>
      <c r="I2671" s="60"/>
      <c r="J2671" s="5"/>
      <c r="L2671" s="5"/>
      <c r="M2671" s="5"/>
    </row>
    <row r="2672" spans="2:13" x14ac:dyDescent="0.25">
      <c r="B2672" s="5"/>
      <c r="C2672" s="5"/>
      <c r="D2672" s="5"/>
      <c r="E2672" s="5"/>
      <c r="F2672" s="5"/>
      <c r="G2672" s="5"/>
      <c r="H2672" s="58"/>
      <c r="I2672" s="60"/>
      <c r="J2672" s="5"/>
      <c r="L2672" s="5"/>
      <c r="M2672" s="5"/>
    </row>
    <row r="2673" spans="2:13" x14ac:dyDescent="0.25">
      <c r="B2673" s="5"/>
      <c r="C2673" s="5"/>
      <c r="D2673" s="5"/>
      <c r="E2673" s="5"/>
      <c r="F2673" s="5"/>
      <c r="G2673" s="5"/>
      <c r="H2673" s="58"/>
      <c r="I2673" s="60"/>
      <c r="J2673" s="5"/>
      <c r="L2673" s="5"/>
      <c r="M2673" s="5"/>
    </row>
    <row r="2674" spans="2:13" x14ac:dyDescent="0.25">
      <c r="B2674" s="5"/>
      <c r="C2674" s="5"/>
      <c r="D2674" s="5"/>
      <c r="E2674" s="5"/>
      <c r="F2674" s="5"/>
      <c r="G2674" s="5"/>
      <c r="H2674" s="58"/>
      <c r="I2674" s="60"/>
      <c r="J2674" s="5"/>
      <c r="L2674" s="5"/>
      <c r="M2674" s="5"/>
    </row>
    <row r="2675" spans="2:13" x14ac:dyDescent="0.25">
      <c r="B2675" s="5"/>
      <c r="C2675" s="5"/>
      <c r="D2675" s="5"/>
      <c r="E2675" s="5"/>
      <c r="F2675" s="5"/>
      <c r="G2675" s="5"/>
      <c r="H2675" s="58"/>
      <c r="I2675" s="60"/>
      <c r="J2675" s="5"/>
      <c r="L2675" s="5"/>
      <c r="M2675" s="5"/>
    </row>
    <row r="2676" spans="2:13" x14ac:dyDescent="0.25">
      <c r="B2676" s="5"/>
      <c r="C2676" s="5"/>
      <c r="D2676" s="5"/>
      <c r="E2676" s="5"/>
      <c r="F2676" s="5"/>
      <c r="G2676" s="5"/>
      <c r="H2676" s="58"/>
      <c r="I2676" s="60"/>
      <c r="J2676" s="5"/>
      <c r="L2676" s="5"/>
      <c r="M2676" s="5"/>
    </row>
    <row r="2677" spans="2:13" x14ac:dyDescent="0.25">
      <c r="B2677" s="5"/>
      <c r="C2677" s="5"/>
      <c r="D2677" s="5"/>
      <c r="E2677" s="5"/>
      <c r="F2677" s="5"/>
      <c r="G2677" s="5"/>
      <c r="H2677" s="58"/>
      <c r="I2677" s="60"/>
      <c r="J2677" s="5"/>
      <c r="L2677" s="5"/>
      <c r="M2677" s="5"/>
    </row>
    <row r="2678" spans="2:13" x14ac:dyDescent="0.25">
      <c r="B2678" s="5"/>
      <c r="C2678" s="5"/>
      <c r="D2678" s="5"/>
      <c r="E2678" s="5"/>
      <c r="F2678" s="5"/>
      <c r="G2678" s="5"/>
      <c r="H2678" s="58"/>
      <c r="I2678" s="60"/>
      <c r="J2678" s="5"/>
      <c r="L2678" s="5"/>
      <c r="M2678" s="5"/>
    </row>
    <row r="2679" spans="2:13" x14ac:dyDescent="0.25">
      <c r="B2679" s="5"/>
      <c r="C2679" s="5"/>
      <c r="D2679" s="5"/>
      <c r="E2679" s="5"/>
      <c r="F2679" s="5"/>
      <c r="G2679" s="5"/>
      <c r="H2679" s="58"/>
      <c r="I2679" s="60"/>
      <c r="J2679" s="5"/>
      <c r="L2679" s="5"/>
      <c r="M2679" s="5"/>
    </row>
    <row r="2680" spans="2:13" x14ac:dyDescent="0.25">
      <c r="B2680" s="5"/>
      <c r="C2680" s="5"/>
      <c r="D2680" s="5"/>
      <c r="E2680" s="5"/>
      <c r="F2680" s="5"/>
      <c r="G2680" s="5"/>
      <c r="H2680" s="58"/>
      <c r="I2680" s="60"/>
      <c r="J2680" s="5"/>
      <c r="L2680" s="5"/>
      <c r="M2680" s="5"/>
    </row>
    <row r="2681" spans="2:13" x14ac:dyDescent="0.25">
      <c r="B2681" s="5"/>
      <c r="C2681" s="5"/>
      <c r="D2681" s="5"/>
      <c r="E2681" s="5"/>
      <c r="F2681" s="5"/>
      <c r="G2681" s="5"/>
      <c r="H2681" s="58"/>
      <c r="I2681" s="60"/>
      <c r="J2681" s="5"/>
      <c r="L2681" s="5"/>
      <c r="M2681" s="5"/>
    </row>
    <row r="2682" spans="2:13" x14ac:dyDescent="0.25">
      <c r="B2682" s="5"/>
      <c r="C2682" s="5"/>
      <c r="D2682" s="5"/>
      <c r="E2682" s="5"/>
      <c r="F2682" s="5"/>
      <c r="G2682" s="5"/>
      <c r="H2682" s="58"/>
      <c r="I2682" s="60"/>
      <c r="J2682" s="5"/>
      <c r="L2682" s="5"/>
      <c r="M2682" s="5"/>
    </row>
    <row r="2683" spans="2:13" x14ac:dyDescent="0.25">
      <c r="B2683" s="5"/>
      <c r="C2683" s="5"/>
      <c r="D2683" s="5"/>
      <c r="E2683" s="5"/>
      <c r="F2683" s="5"/>
      <c r="G2683" s="5"/>
      <c r="H2683" s="58"/>
      <c r="I2683" s="60"/>
      <c r="J2683" s="5"/>
      <c r="L2683" s="5"/>
      <c r="M2683" s="5"/>
    </row>
    <row r="2684" spans="2:13" x14ac:dyDescent="0.25">
      <c r="B2684" s="5"/>
      <c r="C2684" s="5"/>
      <c r="D2684" s="5"/>
      <c r="E2684" s="5"/>
      <c r="F2684" s="5"/>
      <c r="G2684" s="5"/>
      <c r="H2684" s="58"/>
      <c r="I2684" s="60"/>
      <c r="J2684" s="5"/>
      <c r="L2684" s="5"/>
      <c r="M2684" s="5"/>
    </row>
    <row r="2685" spans="2:13" x14ac:dyDescent="0.25">
      <c r="B2685" s="5"/>
      <c r="C2685" s="5"/>
      <c r="D2685" s="5"/>
      <c r="E2685" s="5"/>
      <c r="F2685" s="5"/>
      <c r="G2685" s="5"/>
      <c r="H2685" s="58"/>
      <c r="I2685" s="60"/>
      <c r="J2685" s="5"/>
      <c r="L2685" s="5"/>
      <c r="M2685" s="5"/>
    </row>
    <row r="2686" spans="2:13" x14ac:dyDescent="0.25">
      <c r="B2686" s="5"/>
      <c r="C2686" s="5"/>
      <c r="D2686" s="5"/>
      <c r="E2686" s="5"/>
      <c r="F2686" s="5"/>
      <c r="G2686" s="5"/>
      <c r="H2686" s="58"/>
      <c r="I2686" s="60"/>
      <c r="J2686" s="5"/>
      <c r="L2686" s="5"/>
      <c r="M2686" s="5"/>
    </row>
    <row r="2687" spans="2:13" x14ac:dyDescent="0.25">
      <c r="B2687" s="5"/>
      <c r="C2687" s="5"/>
      <c r="D2687" s="5"/>
      <c r="E2687" s="5"/>
      <c r="F2687" s="5"/>
      <c r="G2687" s="5"/>
      <c r="H2687" s="58"/>
      <c r="I2687" s="60"/>
      <c r="J2687" s="5"/>
      <c r="L2687" s="5"/>
      <c r="M2687" s="5"/>
    </row>
    <row r="2688" spans="2:13" x14ac:dyDescent="0.25">
      <c r="B2688" s="5"/>
      <c r="C2688" s="5"/>
      <c r="D2688" s="5"/>
      <c r="E2688" s="5"/>
      <c r="F2688" s="5"/>
      <c r="G2688" s="5"/>
      <c r="H2688" s="58"/>
      <c r="I2688" s="60"/>
      <c r="J2688" s="5"/>
      <c r="L2688" s="5"/>
      <c r="M2688" s="5"/>
    </row>
    <row r="2689" spans="2:13" x14ac:dyDescent="0.25">
      <c r="B2689" s="5"/>
      <c r="C2689" s="5"/>
      <c r="D2689" s="5"/>
      <c r="E2689" s="5"/>
      <c r="F2689" s="5"/>
      <c r="G2689" s="5"/>
      <c r="H2689" s="58"/>
      <c r="I2689" s="60"/>
      <c r="J2689" s="5"/>
      <c r="L2689" s="5"/>
      <c r="M2689" s="5"/>
    </row>
    <row r="2690" spans="2:13" x14ac:dyDescent="0.25">
      <c r="B2690" s="5"/>
      <c r="C2690" s="5"/>
      <c r="D2690" s="5"/>
      <c r="E2690" s="5"/>
      <c r="F2690" s="5"/>
      <c r="G2690" s="5"/>
      <c r="H2690" s="58"/>
      <c r="I2690" s="60"/>
      <c r="J2690" s="5"/>
      <c r="L2690" s="5"/>
      <c r="M2690" s="5"/>
    </row>
    <row r="2691" spans="2:13" x14ac:dyDescent="0.25">
      <c r="B2691" s="5"/>
      <c r="C2691" s="5"/>
      <c r="D2691" s="5"/>
      <c r="E2691" s="5"/>
      <c r="F2691" s="5"/>
      <c r="G2691" s="5"/>
      <c r="H2691" s="58"/>
      <c r="I2691" s="60"/>
      <c r="J2691" s="5"/>
      <c r="L2691" s="5"/>
      <c r="M2691" s="5"/>
    </row>
    <row r="2692" spans="2:13" x14ac:dyDescent="0.25">
      <c r="B2692" s="5"/>
      <c r="C2692" s="5"/>
      <c r="D2692" s="5"/>
      <c r="E2692" s="5"/>
      <c r="F2692" s="5"/>
      <c r="G2692" s="5"/>
      <c r="H2692" s="58"/>
      <c r="I2692" s="60"/>
      <c r="J2692" s="5"/>
      <c r="L2692" s="5"/>
      <c r="M2692" s="5"/>
    </row>
    <row r="2693" spans="2:13" x14ac:dyDescent="0.25">
      <c r="B2693" s="5"/>
      <c r="C2693" s="5"/>
      <c r="D2693" s="5"/>
      <c r="E2693" s="5"/>
      <c r="F2693" s="5"/>
      <c r="G2693" s="5"/>
      <c r="H2693" s="58"/>
      <c r="I2693" s="60"/>
      <c r="J2693" s="5"/>
      <c r="L2693" s="5"/>
      <c r="M2693" s="5"/>
    </row>
    <row r="2694" spans="2:13" x14ac:dyDescent="0.25">
      <c r="B2694" s="5"/>
      <c r="C2694" s="5"/>
      <c r="D2694" s="5"/>
      <c r="E2694" s="5"/>
      <c r="F2694" s="5"/>
      <c r="G2694" s="5"/>
      <c r="H2694" s="58"/>
      <c r="I2694" s="60"/>
      <c r="J2694" s="5"/>
      <c r="L2694" s="5"/>
      <c r="M2694" s="5"/>
    </row>
    <row r="2695" spans="2:13" x14ac:dyDescent="0.25">
      <c r="B2695" s="5"/>
      <c r="C2695" s="5"/>
      <c r="D2695" s="5"/>
      <c r="E2695" s="5"/>
      <c r="F2695" s="5"/>
      <c r="G2695" s="5"/>
      <c r="H2695" s="58"/>
      <c r="I2695" s="60"/>
      <c r="J2695" s="5"/>
      <c r="L2695" s="5"/>
      <c r="M2695" s="5"/>
    </row>
    <row r="2696" spans="2:13" x14ac:dyDescent="0.25">
      <c r="B2696" s="5"/>
      <c r="C2696" s="5"/>
      <c r="D2696" s="5"/>
      <c r="E2696" s="5"/>
      <c r="F2696" s="5"/>
      <c r="G2696" s="5"/>
      <c r="H2696" s="58"/>
      <c r="I2696" s="60"/>
      <c r="J2696" s="5"/>
      <c r="L2696" s="5"/>
      <c r="M2696" s="5"/>
    </row>
    <row r="2697" spans="2:13" x14ac:dyDescent="0.25">
      <c r="B2697" s="5"/>
      <c r="C2697" s="5"/>
      <c r="D2697" s="5"/>
      <c r="E2697" s="5"/>
      <c r="F2697" s="5"/>
      <c r="G2697" s="5"/>
      <c r="H2697" s="58"/>
      <c r="I2697" s="60"/>
      <c r="J2697" s="5"/>
      <c r="L2697" s="5"/>
      <c r="M2697" s="5"/>
    </row>
    <row r="2698" spans="2:13" x14ac:dyDescent="0.25">
      <c r="B2698" s="5"/>
      <c r="C2698" s="5"/>
      <c r="D2698" s="5"/>
      <c r="E2698" s="5"/>
      <c r="F2698" s="5"/>
      <c r="G2698" s="5"/>
      <c r="H2698" s="58"/>
      <c r="I2698" s="60"/>
      <c r="J2698" s="5"/>
      <c r="L2698" s="5"/>
      <c r="M2698" s="5"/>
    </row>
    <row r="2699" spans="2:13" x14ac:dyDescent="0.25">
      <c r="B2699" s="5"/>
      <c r="C2699" s="5"/>
      <c r="D2699" s="5"/>
      <c r="E2699" s="5"/>
      <c r="F2699" s="5"/>
      <c r="G2699" s="5"/>
      <c r="H2699" s="58"/>
      <c r="I2699" s="60"/>
      <c r="J2699" s="5"/>
      <c r="L2699" s="5"/>
      <c r="M2699" s="5"/>
    </row>
    <row r="2700" spans="2:13" x14ac:dyDescent="0.25">
      <c r="B2700" s="5"/>
      <c r="C2700" s="5"/>
      <c r="D2700" s="5"/>
      <c r="E2700" s="5"/>
      <c r="F2700" s="5"/>
      <c r="G2700" s="5"/>
      <c r="H2700" s="58"/>
      <c r="I2700" s="60"/>
      <c r="J2700" s="5"/>
      <c r="L2700" s="5"/>
      <c r="M2700" s="5"/>
    </row>
    <row r="2701" spans="2:13" x14ac:dyDescent="0.25">
      <c r="B2701" s="5"/>
      <c r="C2701" s="5"/>
      <c r="D2701" s="5"/>
      <c r="E2701" s="5"/>
      <c r="F2701" s="5"/>
      <c r="G2701" s="5"/>
      <c r="H2701" s="58"/>
      <c r="I2701" s="60"/>
      <c r="J2701" s="5"/>
      <c r="L2701" s="5"/>
      <c r="M2701" s="5"/>
    </row>
    <row r="2702" spans="2:13" x14ac:dyDescent="0.25">
      <c r="B2702" s="5"/>
      <c r="C2702" s="5"/>
      <c r="D2702" s="5"/>
      <c r="E2702" s="5"/>
      <c r="F2702" s="5"/>
      <c r="G2702" s="5"/>
      <c r="H2702" s="58"/>
      <c r="I2702" s="60"/>
      <c r="J2702" s="5"/>
      <c r="L2702" s="5"/>
      <c r="M2702" s="5"/>
    </row>
    <row r="2703" spans="2:13" x14ac:dyDescent="0.25">
      <c r="B2703" s="5"/>
      <c r="C2703" s="5"/>
      <c r="D2703" s="5"/>
      <c r="E2703" s="5"/>
      <c r="F2703" s="5"/>
      <c r="G2703" s="5"/>
      <c r="H2703" s="58"/>
      <c r="I2703" s="60"/>
      <c r="J2703" s="5"/>
      <c r="L2703" s="5"/>
      <c r="M2703" s="5"/>
    </row>
    <row r="2704" spans="2:13" x14ac:dyDescent="0.25">
      <c r="B2704" s="5"/>
      <c r="C2704" s="5"/>
      <c r="D2704" s="5"/>
      <c r="E2704" s="5"/>
      <c r="F2704" s="5"/>
      <c r="G2704" s="5"/>
      <c r="H2704" s="58"/>
      <c r="I2704" s="60"/>
      <c r="J2704" s="5"/>
      <c r="L2704" s="5"/>
      <c r="M2704" s="5"/>
    </row>
    <row r="2705" spans="2:13" x14ac:dyDescent="0.25">
      <c r="B2705" s="5"/>
      <c r="C2705" s="5"/>
      <c r="D2705" s="5"/>
      <c r="E2705" s="5"/>
      <c r="F2705" s="5"/>
      <c r="G2705" s="5"/>
      <c r="H2705" s="58"/>
      <c r="I2705" s="60"/>
      <c r="J2705" s="5"/>
      <c r="L2705" s="5"/>
      <c r="M2705" s="5"/>
    </row>
    <row r="2706" spans="2:13" x14ac:dyDescent="0.25">
      <c r="B2706" s="5"/>
      <c r="C2706" s="5"/>
      <c r="D2706" s="5"/>
      <c r="E2706" s="5"/>
      <c r="F2706" s="5"/>
      <c r="G2706" s="5"/>
      <c r="H2706" s="58"/>
      <c r="I2706" s="60"/>
      <c r="J2706" s="5"/>
      <c r="L2706" s="5"/>
      <c r="M2706" s="5"/>
    </row>
    <row r="2707" spans="2:13" x14ac:dyDescent="0.25">
      <c r="B2707" s="5"/>
      <c r="C2707" s="5"/>
      <c r="D2707" s="5"/>
      <c r="E2707" s="5"/>
      <c r="F2707" s="5"/>
      <c r="G2707" s="5"/>
      <c r="H2707" s="58"/>
      <c r="I2707" s="60"/>
      <c r="J2707" s="5"/>
      <c r="L2707" s="5"/>
      <c r="M2707" s="5"/>
    </row>
    <row r="2708" spans="2:13" x14ac:dyDescent="0.25">
      <c r="B2708" s="5"/>
      <c r="C2708" s="5"/>
      <c r="D2708" s="5"/>
      <c r="E2708" s="5"/>
      <c r="F2708" s="5"/>
      <c r="G2708" s="5"/>
      <c r="H2708" s="58"/>
      <c r="I2708" s="60"/>
      <c r="J2708" s="5"/>
      <c r="L2708" s="5"/>
      <c r="M2708" s="5"/>
    </row>
    <row r="2709" spans="2:13" x14ac:dyDescent="0.25">
      <c r="B2709" s="5"/>
      <c r="C2709" s="5"/>
      <c r="D2709" s="5"/>
      <c r="E2709" s="5"/>
      <c r="F2709" s="5"/>
      <c r="G2709" s="5"/>
      <c r="H2709" s="58"/>
      <c r="I2709" s="60"/>
      <c r="J2709" s="5"/>
      <c r="L2709" s="5"/>
      <c r="M2709" s="5"/>
    </row>
    <row r="2710" spans="2:13" x14ac:dyDescent="0.25">
      <c r="B2710" s="5"/>
      <c r="C2710" s="5"/>
      <c r="D2710" s="5"/>
      <c r="E2710" s="5"/>
      <c r="F2710" s="5"/>
      <c r="G2710" s="5"/>
      <c r="H2710" s="58"/>
      <c r="I2710" s="60"/>
      <c r="J2710" s="5"/>
      <c r="L2710" s="5"/>
      <c r="M2710" s="5"/>
    </row>
    <row r="2711" spans="2:13" x14ac:dyDescent="0.25">
      <c r="B2711" s="5"/>
      <c r="C2711" s="5"/>
      <c r="D2711" s="5"/>
      <c r="E2711" s="5"/>
      <c r="F2711" s="5"/>
      <c r="G2711" s="5"/>
      <c r="H2711" s="58"/>
      <c r="I2711" s="60"/>
      <c r="J2711" s="5"/>
      <c r="L2711" s="5"/>
      <c r="M2711" s="5"/>
    </row>
    <row r="2712" spans="2:13" x14ac:dyDescent="0.25">
      <c r="B2712" s="5"/>
      <c r="C2712" s="5"/>
      <c r="D2712" s="5"/>
      <c r="E2712" s="5"/>
      <c r="F2712" s="5"/>
      <c r="G2712" s="5"/>
      <c r="H2712" s="58"/>
      <c r="I2712" s="60"/>
      <c r="J2712" s="5"/>
      <c r="L2712" s="5"/>
      <c r="M2712" s="5"/>
    </row>
    <row r="2713" spans="2:13" x14ac:dyDescent="0.25">
      <c r="B2713" s="5"/>
      <c r="C2713" s="5"/>
      <c r="D2713" s="5"/>
      <c r="E2713" s="5"/>
      <c r="F2713" s="5"/>
      <c r="G2713" s="5"/>
      <c r="H2713" s="58"/>
      <c r="I2713" s="60"/>
      <c r="J2713" s="5"/>
      <c r="L2713" s="5"/>
      <c r="M2713" s="5"/>
    </row>
    <row r="2714" spans="2:13" x14ac:dyDescent="0.25">
      <c r="B2714" s="5"/>
      <c r="C2714" s="5"/>
      <c r="D2714" s="5"/>
      <c r="E2714" s="5"/>
      <c r="F2714" s="5"/>
      <c r="G2714" s="5"/>
      <c r="H2714" s="58"/>
      <c r="I2714" s="60"/>
      <c r="J2714" s="5"/>
      <c r="L2714" s="5"/>
      <c r="M2714" s="5"/>
    </row>
    <row r="2715" spans="2:13" x14ac:dyDescent="0.25">
      <c r="B2715" s="5"/>
      <c r="C2715" s="5"/>
      <c r="D2715" s="5"/>
      <c r="E2715" s="5"/>
      <c r="F2715" s="5"/>
      <c r="G2715" s="5"/>
      <c r="H2715" s="58"/>
      <c r="I2715" s="60"/>
      <c r="J2715" s="5"/>
      <c r="L2715" s="5"/>
      <c r="M2715" s="5"/>
    </row>
    <row r="2716" spans="2:13" x14ac:dyDescent="0.25">
      <c r="B2716" s="5"/>
      <c r="C2716" s="5"/>
      <c r="D2716" s="5"/>
      <c r="E2716" s="5"/>
      <c r="F2716" s="5"/>
      <c r="G2716" s="5"/>
      <c r="H2716" s="58"/>
      <c r="I2716" s="60"/>
      <c r="J2716" s="5"/>
      <c r="L2716" s="5"/>
      <c r="M2716" s="5"/>
    </row>
    <row r="2717" spans="2:13" x14ac:dyDescent="0.25">
      <c r="B2717" s="5"/>
      <c r="C2717" s="5"/>
      <c r="D2717" s="5"/>
      <c r="E2717" s="5"/>
      <c r="F2717" s="5"/>
      <c r="G2717" s="5"/>
      <c r="H2717" s="58"/>
      <c r="I2717" s="60"/>
      <c r="J2717" s="5"/>
      <c r="L2717" s="5"/>
      <c r="M2717" s="5"/>
    </row>
    <row r="2718" spans="2:13" x14ac:dyDescent="0.25">
      <c r="B2718" s="5"/>
      <c r="C2718" s="5"/>
      <c r="D2718" s="5"/>
      <c r="E2718" s="5"/>
      <c r="F2718" s="5"/>
      <c r="G2718" s="5"/>
      <c r="H2718" s="58"/>
      <c r="I2718" s="60"/>
      <c r="J2718" s="5"/>
      <c r="L2718" s="5"/>
      <c r="M2718" s="5"/>
    </row>
    <row r="2719" spans="2:13" x14ac:dyDescent="0.25">
      <c r="B2719" s="5"/>
      <c r="C2719" s="5"/>
      <c r="D2719" s="5"/>
      <c r="E2719" s="5"/>
      <c r="F2719" s="5"/>
      <c r="G2719" s="5"/>
      <c r="H2719" s="58"/>
      <c r="I2719" s="60"/>
      <c r="J2719" s="5"/>
      <c r="L2719" s="5"/>
      <c r="M2719" s="5"/>
    </row>
    <row r="2720" spans="2:13" x14ac:dyDescent="0.25">
      <c r="B2720" s="5"/>
      <c r="C2720" s="5"/>
      <c r="D2720" s="5"/>
      <c r="E2720" s="5"/>
      <c r="F2720" s="5"/>
      <c r="G2720" s="5"/>
      <c r="H2720" s="58"/>
      <c r="I2720" s="60"/>
      <c r="J2720" s="5"/>
      <c r="L2720" s="5"/>
      <c r="M2720" s="5"/>
    </row>
    <row r="2721" spans="2:13" x14ac:dyDescent="0.25">
      <c r="B2721" s="5"/>
      <c r="C2721" s="5"/>
      <c r="D2721" s="5"/>
      <c r="E2721" s="5"/>
      <c r="F2721" s="5"/>
      <c r="G2721" s="5"/>
      <c r="H2721" s="58"/>
      <c r="I2721" s="60"/>
      <c r="J2721" s="5"/>
      <c r="L2721" s="5"/>
      <c r="M2721" s="5"/>
    </row>
    <row r="2722" spans="2:13" x14ac:dyDescent="0.25">
      <c r="B2722" s="5"/>
      <c r="C2722" s="5"/>
      <c r="D2722" s="5"/>
      <c r="E2722" s="5"/>
      <c r="F2722" s="5"/>
      <c r="G2722" s="5"/>
      <c r="H2722" s="58"/>
      <c r="I2722" s="60"/>
      <c r="J2722" s="5"/>
      <c r="L2722" s="5"/>
      <c r="M2722" s="5"/>
    </row>
    <row r="2723" spans="2:13" x14ac:dyDescent="0.25">
      <c r="B2723" s="5"/>
      <c r="C2723" s="5"/>
      <c r="D2723" s="5"/>
      <c r="E2723" s="5"/>
      <c r="F2723" s="5"/>
      <c r="G2723" s="5"/>
      <c r="H2723" s="58"/>
      <c r="I2723" s="60"/>
      <c r="J2723" s="5"/>
      <c r="L2723" s="5"/>
      <c r="M2723" s="5"/>
    </row>
    <row r="2724" spans="2:13" x14ac:dyDescent="0.25">
      <c r="B2724" s="5"/>
      <c r="C2724" s="5"/>
      <c r="D2724" s="5"/>
      <c r="E2724" s="5"/>
      <c r="F2724" s="5"/>
      <c r="G2724" s="5"/>
      <c r="H2724" s="58"/>
      <c r="I2724" s="60"/>
      <c r="J2724" s="5"/>
      <c r="L2724" s="5"/>
      <c r="M2724" s="5"/>
    </row>
    <row r="2725" spans="2:13" x14ac:dyDescent="0.25">
      <c r="B2725" s="5"/>
      <c r="C2725" s="5"/>
      <c r="D2725" s="5"/>
      <c r="E2725" s="5"/>
      <c r="F2725" s="5"/>
      <c r="G2725" s="5"/>
      <c r="H2725" s="58"/>
      <c r="I2725" s="60"/>
      <c r="J2725" s="5"/>
      <c r="L2725" s="5"/>
      <c r="M2725" s="5"/>
    </row>
    <row r="2726" spans="2:13" x14ac:dyDescent="0.25">
      <c r="B2726" s="5"/>
      <c r="C2726" s="5"/>
      <c r="D2726" s="5"/>
      <c r="E2726" s="5"/>
      <c r="F2726" s="5"/>
      <c r="G2726" s="5"/>
      <c r="H2726" s="58"/>
      <c r="I2726" s="60"/>
      <c r="J2726" s="5"/>
      <c r="L2726" s="5"/>
      <c r="M2726" s="5"/>
    </row>
    <row r="2727" spans="2:13" x14ac:dyDescent="0.25">
      <c r="B2727" s="5"/>
      <c r="C2727" s="5"/>
      <c r="D2727" s="5"/>
      <c r="E2727" s="5"/>
      <c r="F2727" s="5"/>
      <c r="G2727" s="5"/>
      <c r="H2727" s="58"/>
      <c r="I2727" s="60"/>
      <c r="J2727" s="5"/>
      <c r="L2727" s="5"/>
      <c r="M2727" s="5"/>
    </row>
    <row r="2728" spans="2:13" x14ac:dyDescent="0.25">
      <c r="B2728" s="5"/>
      <c r="C2728" s="5"/>
      <c r="D2728" s="5"/>
      <c r="E2728" s="5"/>
      <c r="F2728" s="5"/>
      <c r="G2728" s="5"/>
      <c r="H2728" s="58"/>
      <c r="I2728" s="60"/>
      <c r="J2728" s="5"/>
      <c r="L2728" s="5"/>
      <c r="M2728" s="5"/>
    </row>
    <row r="2729" spans="2:13" x14ac:dyDescent="0.25">
      <c r="B2729" s="5"/>
      <c r="C2729" s="5"/>
      <c r="D2729" s="5"/>
      <c r="E2729" s="5"/>
      <c r="F2729" s="5"/>
      <c r="G2729" s="5"/>
      <c r="H2729" s="58"/>
      <c r="I2729" s="60"/>
      <c r="J2729" s="5"/>
      <c r="L2729" s="5"/>
      <c r="M2729" s="5"/>
    </row>
    <row r="2730" spans="2:13" x14ac:dyDescent="0.25">
      <c r="B2730" s="5"/>
      <c r="C2730" s="5"/>
      <c r="D2730" s="5"/>
      <c r="E2730" s="5"/>
      <c r="F2730" s="5"/>
      <c r="G2730" s="5"/>
      <c r="H2730" s="58"/>
      <c r="I2730" s="60"/>
      <c r="J2730" s="5"/>
      <c r="L2730" s="5"/>
      <c r="M2730" s="5"/>
    </row>
    <row r="2731" spans="2:13" x14ac:dyDescent="0.25">
      <c r="B2731" s="5"/>
      <c r="C2731" s="5"/>
      <c r="D2731" s="5"/>
      <c r="E2731" s="5"/>
      <c r="F2731" s="5"/>
      <c r="G2731" s="5"/>
      <c r="H2731" s="58"/>
      <c r="I2731" s="60"/>
      <c r="J2731" s="5"/>
      <c r="L2731" s="5"/>
      <c r="M2731" s="5"/>
    </row>
    <row r="2732" spans="2:13" x14ac:dyDescent="0.25">
      <c r="B2732" s="5"/>
      <c r="C2732" s="5"/>
      <c r="D2732" s="5"/>
      <c r="E2732" s="5"/>
      <c r="F2732" s="5"/>
      <c r="G2732" s="5"/>
      <c r="H2732" s="58"/>
      <c r="I2732" s="60"/>
      <c r="J2732" s="5"/>
      <c r="L2732" s="5"/>
      <c r="M2732" s="5"/>
    </row>
    <row r="2733" spans="2:13" x14ac:dyDescent="0.25">
      <c r="B2733" s="5"/>
      <c r="C2733" s="5"/>
      <c r="D2733" s="5"/>
      <c r="E2733" s="5"/>
      <c r="F2733" s="5"/>
      <c r="G2733" s="5"/>
      <c r="H2733" s="58"/>
      <c r="I2733" s="60"/>
      <c r="J2733" s="5"/>
      <c r="L2733" s="5"/>
      <c r="M2733" s="5"/>
    </row>
    <row r="2734" spans="2:13" x14ac:dyDescent="0.25">
      <c r="B2734" s="5"/>
      <c r="C2734" s="5"/>
      <c r="D2734" s="5"/>
      <c r="E2734" s="5"/>
      <c r="F2734" s="5"/>
      <c r="G2734" s="5"/>
      <c r="H2734" s="58"/>
      <c r="I2734" s="60"/>
      <c r="J2734" s="5"/>
      <c r="L2734" s="5"/>
      <c r="M2734" s="5"/>
    </row>
    <row r="2735" spans="2:13" x14ac:dyDescent="0.25">
      <c r="B2735" s="5"/>
      <c r="C2735" s="5"/>
      <c r="D2735" s="5"/>
      <c r="E2735" s="5"/>
      <c r="F2735" s="5"/>
      <c r="G2735" s="5"/>
      <c r="H2735" s="58"/>
      <c r="I2735" s="60"/>
      <c r="J2735" s="5"/>
      <c r="L2735" s="5"/>
      <c r="M2735" s="5"/>
    </row>
    <row r="2736" spans="2:13" x14ac:dyDescent="0.25">
      <c r="B2736" s="5"/>
      <c r="C2736" s="5"/>
      <c r="D2736" s="5"/>
      <c r="E2736" s="5"/>
      <c r="F2736" s="5"/>
      <c r="G2736" s="5"/>
      <c r="H2736" s="58"/>
      <c r="I2736" s="60"/>
      <c r="J2736" s="5"/>
      <c r="L2736" s="5"/>
      <c r="M2736" s="5"/>
    </row>
    <row r="2737" spans="2:13" x14ac:dyDescent="0.25">
      <c r="B2737" s="5"/>
      <c r="C2737" s="5"/>
      <c r="D2737" s="5"/>
      <c r="E2737" s="5"/>
      <c r="F2737" s="5"/>
      <c r="G2737" s="5"/>
      <c r="H2737" s="58"/>
      <c r="I2737" s="60"/>
      <c r="J2737" s="5"/>
      <c r="L2737" s="5"/>
      <c r="M2737" s="5"/>
    </row>
    <row r="2738" spans="2:13" x14ac:dyDescent="0.25">
      <c r="B2738" s="5"/>
      <c r="C2738" s="5"/>
      <c r="D2738" s="5"/>
      <c r="E2738" s="5"/>
      <c r="F2738" s="5"/>
      <c r="G2738" s="5"/>
      <c r="H2738" s="58"/>
      <c r="I2738" s="60"/>
      <c r="J2738" s="5"/>
      <c r="L2738" s="5"/>
      <c r="M2738" s="5"/>
    </row>
    <row r="2739" spans="2:13" x14ac:dyDescent="0.25">
      <c r="B2739" s="5"/>
      <c r="C2739" s="5"/>
      <c r="D2739" s="5"/>
      <c r="E2739" s="5"/>
      <c r="F2739" s="5"/>
      <c r="G2739" s="5"/>
      <c r="H2739" s="58"/>
      <c r="I2739" s="60"/>
      <c r="J2739" s="5"/>
      <c r="L2739" s="5"/>
      <c r="M2739" s="5"/>
    </row>
    <row r="2740" spans="2:13" x14ac:dyDescent="0.25">
      <c r="B2740" s="5"/>
      <c r="C2740" s="5"/>
      <c r="D2740" s="5"/>
      <c r="E2740" s="5"/>
      <c r="F2740" s="5"/>
      <c r="G2740" s="5"/>
      <c r="H2740" s="58"/>
      <c r="I2740" s="60"/>
      <c r="J2740" s="5"/>
      <c r="L2740" s="5"/>
      <c r="M2740" s="5"/>
    </row>
    <row r="2741" spans="2:13" x14ac:dyDescent="0.25">
      <c r="B2741" s="5"/>
      <c r="C2741" s="5"/>
      <c r="D2741" s="5"/>
      <c r="E2741" s="5"/>
      <c r="F2741" s="5"/>
      <c r="G2741" s="5"/>
      <c r="H2741" s="58"/>
      <c r="I2741" s="60"/>
      <c r="J2741" s="5"/>
      <c r="L2741" s="5"/>
      <c r="M2741" s="5"/>
    </row>
    <row r="2742" spans="2:13" x14ac:dyDescent="0.25">
      <c r="B2742" s="5"/>
      <c r="C2742" s="5"/>
      <c r="D2742" s="5"/>
      <c r="E2742" s="5"/>
      <c r="F2742" s="5"/>
      <c r="G2742" s="5"/>
      <c r="H2742" s="58"/>
      <c r="I2742" s="60"/>
      <c r="J2742" s="5"/>
      <c r="L2742" s="5"/>
      <c r="M2742" s="5"/>
    </row>
    <row r="2743" spans="2:13" x14ac:dyDescent="0.25">
      <c r="B2743" s="5"/>
      <c r="C2743" s="5"/>
      <c r="D2743" s="5"/>
      <c r="E2743" s="5"/>
      <c r="F2743" s="5"/>
      <c r="G2743" s="5"/>
      <c r="H2743" s="58"/>
      <c r="I2743" s="60"/>
      <c r="J2743" s="5"/>
      <c r="L2743" s="5"/>
      <c r="M2743" s="5"/>
    </row>
    <row r="2744" spans="2:13" x14ac:dyDescent="0.25">
      <c r="B2744" s="5"/>
      <c r="C2744" s="5"/>
      <c r="D2744" s="5"/>
      <c r="E2744" s="5"/>
      <c r="F2744" s="5"/>
      <c r="G2744" s="5"/>
      <c r="H2744" s="58"/>
      <c r="I2744" s="60"/>
      <c r="J2744" s="5"/>
      <c r="L2744" s="5"/>
      <c r="M2744" s="5"/>
    </row>
    <row r="2745" spans="2:13" x14ac:dyDescent="0.25">
      <c r="B2745" s="5"/>
      <c r="C2745" s="5"/>
      <c r="D2745" s="5"/>
      <c r="E2745" s="5"/>
      <c r="F2745" s="5"/>
      <c r="G2745" s="5"/>
      <c r="H2745" s="58"/>
      <c r="I2745" s="60"/>
      <c r="J2745" s="5"/>
      <c r="L2745" s="5"/>
      <c r="M2745" s="5"/>
    </row>
    <row r="2746" spans="2:13" x14ac:dyDescent="0.25">
      <c r="B2746" s="5"/>
      <c r="C2746" s="5"/>
      <c r="D2746" s="5"/>
      <c r="E2746" s="5"/>
      <c r="F2746" s="5"/>
      <c r="G2746" s="5"/>
      <c r="H2746" s="58"/>
      <c r="I2746" s="60"/>
      <c r="J2746" s="5"/>
      <c r="L2746" s="5"/>
      <c r="M2746" s="5"/>
    </row>
    <row r="2747" spans="2:13" x14ac:dyDescent="0.25">
      <c r="B2747" s="5"/>
      <c r="C2747" s="5"/>
      <c r="D2747" s="5"/>
      <c r="E2747" s="5"/>
      <c r="F2747" s="5"/>
      <c r="G2747" s="5"/>
      <c r="H2747" s="58"/>
      <c r="I2747" s="60"/>
      <c r="J2747" s="5"/>
      <c r="L2747" s="5"/>
      <c r="M2747" s="5"/>
    </row>
    <row r="2748" spans="2:13" x14ac:dyDescent="0.25">
      <c r="B2748" s="5"/>
      <c r="C2748" s="5"/>
      <c r="D2748" s="5"/>
      <c r="E2748" s="5"/>
      <c r="F2748" s="5"/>
      <c r="G2748" s="5"/>
      <c r="H2748" s="58"/>
      <c r="I2748" s="60"/>
      <c r="J2748" s="5"/>
      <c r="L2748" s="5"/>
      <c r="M2748" s="5"/>
    </row>
    <row r="2749" spans="2:13" x14ac:dyDescent="0.25">
      <c r="B2749" s="5"/>
      <c r="C2749" s="5"/>
      <c r="D2749" s="5"/>
      <c r="E2749" s="5"/>
      <c r="F2749" s="5"/>
      <c r="G2749" s="5"/>
      <c r="H2749" s="58"/>
      <c r="I2749" s="60"/>
      <c r="J2749" s="5"/>
      <c r="L2749" s="5"/>
      <c r="M2749" s="5"/>
    </row>
    <row r="2750" spans="2:13" x14ac:dyDescent="0.25">
      <c r="B2750" s="5"/>
      <c r="C2750" s="5"/>
      <c r="D2750" s="5"/>
      <c r="E2750" s="5"/>
      <c r="F2750" s="5"/>
      <c r="G2750" s="5"/>
      <c r="H2750" s="58"/>
      <c r="I2750" s="60"/>
      <c r="J2750" s="5"/>
      <c r="L2750" s="5"/>
      <c r="M2750" s="5"/>
    </row>
    <row r="2751" spans="2:13" x14ac:dyDescent="0.25">
      <c r="B2751" s="5"/>
      <c r="C2751" s="5"/>
      <c r="D2751" s="5"/>
      <c r="E2751" s="5"/>
      <c r="F2751" s="5"/>
      <c r="G2751" s="5"/>
      <c r="H2751" s="58"/>
      <c r="I2751" s="60"/>
      <c r="J2751" s="5"/>
      <c r="L2751" s="5"/>
      <c r="M2751" s="5"/>
    </row>
    <row r="2752" spans="2:13" x14ac:dyDescent="0.25">
      <c r="B2752" s="5"/>
      <c r="C2752" s="5"/>
      <c r="D2752" s="5"/>
      <c r="E2752" s="5"/>
      <c r="F2752" s="5"/>
      <c r="G2752" s="5"/>
      <c r="H2752" s="58"/>
      <c r="I2752" s="60"/>
      <c r="J2752" s="5"/>
      <c r="L2752" s="5"/>
      <c r="M2752" s="5"/>
    </row>
    <row r="2753" spans="2:13" x14ac:dyDescent="0.25">
      <c r="B2753" s="5"/>
      <c r="C2753" s="5"/>
      <c r="D2753" s="5"/>
      <c r="E2753" s="5"/>
      <c r="F2753" s="5"/>
      <c r="G2753" s="5"/>
      <c r="H2753" s="58"/>
      <c r="I2753" s="60"/>
      <c r="J2753" s="5"/>
      <c r="L2753" s="5"/>
      <c r="M2753" s="5"/>
    </row>
    <row r="2754" spans="2:13" x14ac:dyDescent="0.25">
      <c r="B2754" s="5"/>
      <c r="C2754" s="5"/>
      <c r="D2754" s="5"/>
      <c r="E2754" s="5"/>
      <c r="F2754" s="5"/>
      <c r="G2754" s="5"/>
      <c r="H2754" s="58"/>
      <c r="I2754" s="60"/>
      <c r="J2754" s="5"/>
      <c r="L2754" s="5"/>
      <c r="M2754" s="5"/>
    </row>
    <row r="2755" spans="2:13" x14ac:dyDescent="0.25">
      <c r="B2755" s="5"/>
      <c r="C2755" s="5"/>
      <c r="D2755" s="5"/>
      <c r="E2755" s="5"/>
      <c r="F2755" s="5"/>
      <c r="G2755" s="5"/>
      <c r="H2755" s="58"/>
      <c r="I2755" s="60"/>
      <c r="J2755" s="5"/>
      <c r="L2755" s="5"/>
      <c r="M2755" s="5"/>
    </row>
    <row r="2756" spans="2:13" x14ac:dyDescent="0.25">
      <c r="B2756" s="5"/>
      <c r="C2756" s="5"/>
      <c r="D2756" s="5"/>
      <c r="E2756" s="5"/>
      <c r="F2756" s="5"/>
      <c r="G2756" s="5"/>
      <c r="H2756" s="58"/>
      <c r="I2756" s="60"/>
      <c r="J2756" s="5"/>
      <c r="L2756" s="5"/>
      <c r="M2756" s="5"/>
    </row>
    <row r="2757" spans="2:13" x14ac:dyDescent="0.25">
      <c r="B2757" s="5"/>
      <c r="C2757" s="5"/>
      <c r="D2757" s="5"/>
      <c r="E2757" s="5"/>
      <c r="F2757" s="5"/>
      <c r="G2757" s="5"/>
      <c r="H2757" s="58"/>
      <c r="I2757" s="60"/>
      <c r="J2757" s="5"/>
      <c r="L2757" s="5"/>
      <c r="M2757" s="5"/>
    </row>
    <row r="2758" spans="2:13" x14ac:dyDescent="0.25">
      <c r="B2758" s="5"/>
      <c r="C2758" s="5"/>
      <c r="D2758" s="5"/>
      <c r="E2758" s="5"/>
      <c r="F2758" s="5"/>
      <c r="G2758" s="5"/>
      <c r="H2758" s="58"/>
      <c r="I2758" s="60"/>
      <c r="J2758" s="5"/>
      <c r="L2758" s="5"/>
      <c r="M2758" s="5"/>
    </row>
    <row r="2759" spans="2:13" x14ac:dyDescent="0.25">
      <c r="B2759" s="5"/>
      <c r="C2759" s="5"/>
      <c r="D2759" s="5"/>
      <c r="E2759" s="5"/>
      <c r="F2759" s="5"/>
      <c r="G2759" s="5"/>
      <c r="H2759" s="58"/>
      <c r="I2759" s="60"/>
      <c r="J2759" s="5"/>
      <c r="L2759" s="5"/>
      <c r="M2759" s="5"/>
    </row>
    <row r="2760" spans="2:13" x14ac:dyDescent="0.25">
      <c r="B2760" s="5"/>
      <c r="C2760" s="5"/>
      <c r="D2760" s="5"/>
      <c r="E2760" s="5"/>
      <c r="F2760" s="5"/>
      <c r="G2760" s="5"/>
      <c r="H2760" s="58"/>
      <c r="I2760" s="60"/>
      <c r="J2760" s="5"/>
      <c r="L2760" s="5"/>
      <c r="M2760" s="5"/>
    </row>
    <row r="2761" spans="2:13" x14ac:dyDescent="0.25">
      <c r="B2761" s="5"/>
      <c r="C2761" s="5"/>
      <c r="D2761" s="5"/>
      <c r="E2761" s="5"/>
      <c r="F2761" s="5"/>
      <c r="G2761" s="5"/>
      <c r="H2761" s="58"/>
      <c r="I2761" s="60"/>
      <c r="J2761" s="5"/>
      <c r="L2761" s="5"/>
      <c r="M2761" s="5"/>
    </row>
    <row r="2762" spans="2:13" x14ac:dyDescent="0.25">
      <c r="B2762" s="5"/>
      <c r="C2762" s="5"/>
      <c r="D2762" s="5"/>
      <c r="E2762" s="5"/>
      <c r="F2762" s="5"/>
      <c r="G2762" s="5"/>
      <c r="H2762" s="58"/>
      <c r="I2762" s="60"/>
      <c r="J2762" s="5"/>
      <c r="L2762" s="5"/>
      <c r="M2762" s="5"/>
    </row>
    <row r="2763" spans="2:13" x14ac:dyDescent="0.25">
      <c r="B2763" s="5"/>
      <c r="C2763" s="5"/>
      <c r="D2763" s="5"/>
      <c r="E2763" s="5"/>
      <c r="F2763" s="5"/>
      <c r="G2763" s="5"/>
      <c r="H2763" s="58"/>
      <c r="I2763" s="60"/>
      <c r="J2763" s="5"/>
      <c r="L2763" s="5"/>
      <c r="M2763" s="5"/>
    </row>
    <row r="2764" spans="2:13" x14ac:dyDescent="0.25">
      <c r="B2764" s="5"/>
      <c r="C2764" s="5"/>
      <c r="D2764" s="5"/>
      <c r="E2764" s="5"/>
      <c r="F2764" s="5"/>
      <c r="G2764" s="5"/>
      <c r="H2764" s="58"/>
      <c r="I2764" s="60"/>
      <c r="J2764" s="5"/>
      <c r="L2764" s="5"/>
      <c r="M2764" s="5"/>
    </row>
    <row r="2765" spans="2:13" x14ac:dyDescent="0.25">
      <c r="B2765" s="5"/>
      <c r="C2765" s="5"/>
      <c r="D2765" s="5"/>
      <c r="E2765" s="5"/>
      <c r="F2765" s="5"/>
      <c r="G2765" s="5"/>
      <c r="H2765" s="58"/>
      <c r="I2765" s="60"/>
      <c r="J2765" s="5"/>
      <c r="L2765" s="5"/>
      <c r="M2765" s="5"/>
    </row>
    <row r="2766" spans="2:13" x14ac:dyDescent="0.25">
      <c r="B2766" s="5"/>
      <c r="C2766" s="5"/>
      <c r="D2766" s="5"/>
      <c r="E2766" s="5"/>
      <c r="F2766" s="5"/>
      <c r="G2766" s="5"/>
      <c r="H2766" s="58"/>
      <c r="I2766" s="60"/>
      <c r="J2766" s="5"/>
      <c r="L2766" s="5"/>
      <c r="M2766" s="5"/>
    </row>
    <row r="2767" spans="2:13" x14ac:dyDescent="0.25">
      <c r="B2767" s="5"/>
      <c r="C2767" s="5"/>
      <c r="D2767" s="5"/>
      <c r="E2767" s="5"/>
      <c r="F2767" s="5"/>
      <c r="G2767" s="5"/>
      <c r="H2767" s="58"/>
      <c r="I2767" s="60"/>
      <c r="J2767" s="5"/>
      <c r="L2767" s="5"/>
      <c r="M2767" s="5"/>
    </row>
    <row r="2768" spans="2:13" x14ac:dyDescent="0.25">
      <c r="B2768" s="5"/>
      <c r="C2768" s="5"/>
      <c r="D2768" s="5"/>
      <c r="E2768" s="5"/>
      <c r="F2768" s="5"/>
      <c r="G2768" s="5"/>
      <c r="H2768" s="58"/>
      <c r="I2768" s="60"/>
      <c r="J2768" s="5"/>
      <c r="L2768" s="5"/>
      <c r="M2768" s="5"/>
    </row>
    <row r="2769" spans="2:13" x14ac:dyDescent="0.25">
      <c r="B2769" s="5"/>
      <c r="C2769" s="5"/>
      <c r="D2769" s="5"/>
      <c r="E2769" s="5"/>
      <c r="F2769" s="5"/>
      <c r="G2769" s="5"/>
      <c r="H2769" s="58"/>
      <c r="I2769" s="60"/>
      <c r="J2769" s="5"/>
      <c r="L2769" s="5"/>
      <c r="M2769" s="5"/>
    </row>
    <row r="2770" spans="2:13" x14ac:dyDescent="0.25">
      <c r="B2770" s="5"/>
      <c r="C2770" s="5"/>
      <c r="D2770" s="5"/>
      <c r="E2770" s="5"/>
      <c r="F2770" s="5"/>
      <c r="G2770" s="5"/>
      <c r="H2770" s="58"/>
      <c r="I2770" s="60"/>
      <c r="J2770" s="5"/>
      <c r="L2770" s="5"/>
      <c r="M2770" s="5"/>
    </row>
    <row r="2771" spans="2:13" x14ac:dyDescent="0.25">
      <c r="B2771" s="5"/>
      <c r="C2771" s="5"/>
      <c r="D2771" s="5"/>
      <c r="E2771" s="5"/>
      <c r="F2771" s="5"/>
      <c r="G2771" s="5"/>
      <c r="H2771" s="58"/>
      <c r="I2771" s="60"/>
      <c r="J2771" s="5"/>
      <c r="L2771" s="5"/>
      <c r="M2771" s="5"/>
    </row>
    <row r="2772" spans="2:13" x14ac:dyDescent="0.25">
      <c r="B2772" s="5"/>
      <c r="C2772" s="5"/>
      <c r="D2772" s="5"/>
      <c r="E2772" s="5"/>
      <c r="F2772" s="5"/>
      <c r="G2772" s="5"/>
      <c r="H2772" s="58"/>
      <c r="I2772" s="60"/>
      <c r="J2772" s="5"/>
      <c r="L2772" s="5"/>
      <c r="M2772" s="5"/>
    </row>
    <row r="2773" spans="2:13" x14ac:dyDescent="0.25">
      <c r="B2773" s="5"/>
      <c r="C2773" s="5"/>
      <c r="D2773" s="5"/>
      <c r="E2773" s="5"/>
      <c r="F2773" s="5"/>
      <c r="G2773" s="5"/>
      <c r="H2773" s="58"/>
      <c r="I2773" s="60"/>
      <c r="J2773" s="5"/>
      <c r="L2773" s="5"/>
      <c r="M2773" s="5"/>
    </row>
    <row r="2774" spans="2:13" x14ac:dyDescent="0.25">
      <c r="B2774" s="5"/>
      <c r="C2774" s="5"/>
      <c r="D2774" s="5"/>
      <c r="E2774" s="5"/>
      <c r="F2774" s="5"/>
      <c r="G2774" s="5"/>
      <c r="H2774" s="58"/>
      <c r="I2774" s="60"/>
      <c r="J2774" s="5"/>
      <c r="L2774" s="5"/>
      <c r="M2774" s="5"/>
    </row>
    <row r="2775" spans="2:13" x14ac:dyDescent="0.25">
      <c r="B2775" s="5"/>
      <c r="C2775" s="5"/>
      <c r="D2775" s="5"/>
      <c r="E2775" s="5"/>
      <c r="F2775" s="5"/>
      <c r="G2775" s="5"/>
      <c r="H2775" s="58"/>
      <c r="I2775" s="60"/>
      <c r="J2775" s="5"/>
      <c r="L2775" s="5"/>
      <c r="M2775" s="5"/>
    </row>
    <row r="2776" spans="2:13" x14ac:dyDescent="0.25">
      <c r="B2776" s="5"/>
      <c r="C2776" s="5"/>
      <c r="D2776" s="5"/>
      <c r="E2776" s="5"/>
      <c r="F2776" s="5"/>
      <c r="G2776" s="5"/>
      <c r="H2776" s="58"/>
      <c r="I2776" s="60"/>
      <c r="J2776" s="5"/>
      <c r="L2776" s="5"/>
      <c r="M2776" s="5"/>
    </row>
    <row r="2777" spans="2:13" x14ac:dyDescent="0.25">
      <c r="B2777" s="5"/>
      <c r="C2777" s="5"/>
      <c r="D2777" s="5"/>
      <c r="E2777" s="5"/>
      <c r="F2777" s="5"/>
      <c r="G2777" s="5"/>
      <c r="H2777" s="58"/>
      <c r="I2777" s="60"/>
      <c r="J2777" s="5"/>
      <c r="L2777" s="5"/>
      <c r="M2777" s="5"/>
    </row>
    <row r="2778" spans="2:13" x14ac:dyDescent="0.25">
      <c r="B2778" s="5"/>
      <c r="C2778" s="5"/>
      <c r="D2778" s="5"/>
      <c r="E2778" s="5"/>
      <c r="F2778" s="5"/>
      <c r="G2778" s="5"/>
      <c r="H2778" s="58"/>
      <c r="I2778" s="60"/>
      <c r="J2778" s="5"/>
      <c r="L2778" s="5"/>
      <c r="M2778" s="5"/>
    </row>
    <row r="2779" spans="2:13" x14ac:dyDescent="0.25">
      <c r="B2779" s="5"/>
      <c r="C2779" s="5"/>
      <c r="D2779" s="5"/>
      <c r="E2779" s="5"/>
      <c r="F2779" s="5"/>
      <c r="G2779" s="5"/>
      <c r="H2779" s="58"/>
      <c r="I2779" s="60"/>
      <c r="J2779" s="5"/>
      <c r="L2779" s="5"/>
      <c r="M2779" s="5"/>
    </row>
    <row r="2780" spans="2:13" x14ac:dyDescent="0.25">
      <c r="B2780" s="5"/>
      <c r="C2780" s="5"/>
      <c r="D2780" s="5"/>
      <c r="E2780" s="5"/>
      <c r="F2780" s="5"/>
      <c r="G2780" s="5"/>
      <c r="H2780" s="58"/>
      <c r="I2780" s="60"/>
      <c r="J2780" s="5"/>
      <c r="L2780" s="5"/>
      <c r="M2780" s="5"/>
    </row>
    <row r="2781" spans="2:13" x14ac:dyDescent="0.25">
      <c r="B2781" s="5"/>
      <c r="C2781" s="5"/>
      <c r="D2781" s="5"/>
      <c r="E2781" s="5"/>
      <c r="F2781" s="5"/>
      <c r="G2781" s="5"/>
      <c r="H2781" s="58"/>
      <c r="I2781" s="60"/>
      <c r="J2781" s="5"/>
      <c r="L2781" s="5"/>
      <c r="M2781" s="5"/>
    </row>
    <row r="2782" spans="2:13" x14ac:dyDescent="0.25">
      <c r="B2782" s="5"/>
      <c r="C2782" s="5"/>
      <c r="D2782" s="5"/>
      <c r="E2782" s="5"/>
      <c r="F2782" s="5"/>
      <c r="G2782" s="5"/>
      <c r="H2782" s="58"/>
      <c r="I2782" s="60"/>
      <c r="J2782" s="5"/>
      <c r="L2782" s="5"/>
      <c r="M2782" s="5"/>
    </row>
    <row r="2783" spans="2:13" x14ac:dyDescent="0.25">
      <c r="B2783" s="5"/>
      <c r="C2783" s="5"/>
      <c r="D2783" s="5"/>
      <c r="E2783" s="5"/>
      <c r="F2783" s="5"/>
      <c r="G2783" s="5"/>
      <c r="H2783" s="58"/>
      <c r="I2783" s="60"/>
      <c r="J2783" s="5"/>
      <c r="L2783" s="5"/>
      <c r="M2783" s="5"/>
    </row>
    <row r="2784" spans="2:13" x14ac:dyDescent="0.25">
      <c r="B2784" s="5"/>
      <c r="C2784" s="5"/>
      <c r="D2784" s="5"/>
      <c r="E2784" s="5"/>
      <c r="F2784" s="5"/>
      <c r="G2784" s="5"/>
      <c r="H2784" s="58"/>
      <c r="I2784" s="60"/>
      <c r="J2784" s="5"/>
      <c r="L2784" s="5"/>
      <c r="M2784" s="5"/>
    </row>
    <row r="2785" spans="2:13" x14ac:dyDescent="0.25">
      <c r="B2785" s="5"/>
      <c r="C2785" s="5"/>
      <c r="D2785" s="5"/>
      <c r="E2785" s="5"/>
      <c r="F2785" s="5"/>
      <c r="G2785" s="5"/>
      <c r="H2785" s="58"/>
      <c r="I2785" s="60"/>
      <c r="J2785" s="5"/>
      <c r="L2785" s="5"/>
      <c r="M2785" s="5"/>
    </row>
    <row r="2786" spans="2:13" x14ac:dyDescent="0.25">
      <c r="B2786" s="5"/>
      <c r="C2786" s="5"/>
      <c r="D2786" s="5"/>
      <c r="E2786" s="5"/>
      <c r="F2786" s="5"/>
      <c r="G2786" s="5"/>
      <c r="H2786" s="58"/>
      <c r="I2786" s="60"/>
      <c r="J2786" s="5"/>
      <c r="L2786" s="5"/>
      <c r="M2786" s="5"/>
    </row>
    <row r="2787" spans="2:13" x14ac:dyDescent="0.25">
      <c r="B2787" s="5"/>
      <c r="C2787" s="5"/>
      <c r="D2787" s="5"/>
      <c r="E2787" s="5"/>
      <c r="F2787" s="5"/>
      <c r="G2787" s="5"/>
      <c r="H2787" s="58"/>
      <c r="I2787" s="60"/>
      <c r="J2787" s="5"/>
      <c r="L2787" s="5"/>
      <c r="M2787" s="5"/>
    </row>
    <row r="2788" spans="2:13" x14ac:dyDescent="0.25">
      <c r="B2788" s="5"/>
      <c r="C2788" s="5"/>
      <c r="D2788" s="5"/>
      <c r="E2788" s="5"/>
      <c r="F2788" s="5"/>
      <c r="G2788" s="5"/>
      <c r="H2788" s="58"/>
      <c r="I2788" s="60"/>
      <c r="J2788" s="5"/>
      <c r="L2788" s="5"/>
      <c r="M2788" s="5"/>
    </row>
    <row r="2789" spans="2:13" x14ac:dyDescent="0.25">
      <c r="B2789" s="5"/>
      <c r="C2789" s="5"/>
      <c r="D2789" s="5"/>
      <c r="E2789" s="5"/>
      <c r="F2789" s="5"/>
      <c r="G2789" s="5"/>
      <c r="H2789" s="58"/>
      <c r="I2789" s="60"/>
      <c r="J2789" s="5"/>
      <c r="L2789" s="5"/>
      <c r="M2789" s="5"/>
    </row>
    <row r="2790" spans="2:13" x14ac:dyDescent="0.25">
      <c r="B2790" s="5"/>
      <c r="C2790" s="5"/>
      <c r="D2790" s="5"/>
      <c r="E2790" s="5"/>
      <c r="F2790" s="5"/>
      <c r="G2790" s="5"/>
      <c r="H2790" s="58"/>
      <c r="I2790" s="60"/>
      <c r="J2790" s="5"/>
      <c r="L2790" s="5"/>
      <c r="M2790" s="5"/>
    </row>
    <row r="2791" spans="2:13" x14ac:dyDescent="0.25">
      <c r="B2791" s="5"/>
      <c r="C2791" s="5"/>
      <c r="D2791" s="5"/>
      <c r="E2791" s="5"/>
      <c r="F2791" s="5"/>
      <c r="G2791" s="5"/>
      <c r="H2791" s="58"/>
      <c r="I2791" s="60"/>
      <c r="J2791" s="5"/>
      <c r="L2791" s="5"/>
      <c r="M2791" s="5"/>
    </row>
    <row r="2792" spans="2:13" x14ac:dyDescent="0.25">
      <c r="B2792" s="5"/>
      <c r="C2792" s="5"/>
      <c r="D2792" s="5"/>
      <c r="E2792" s="5"/>
      <c r="F2792" s="5"/>
      <c r="G2792" s="5"/>
      <c r="H2792" s="58"/>
      <c r="I2792" s="60"/>
      <c r="J2792" s="5"/>
      <c r="L2792" s="5"/>
      <c r="M2792" s="5"/>
    </row>
    <row r="2793" spans="2:13" x14ac:dyDescent="0.25">
      <c r="B2793" s="5"/>
      <c r="C2793" s="5"/>
      <c r="D2793" s="5"/>
      <c r="E2793" s="5"/>
      <c r="F2793" s="5"/>
      <c r="G2793" s="5"/>
      <c r="H2793" s="58"/>
      <c r="I2793" s="60"/>
      <c r="J2793" s="5"/>
      <c r="L2793" s="5"/>
      <c r="M2793" s="5"/>
    </row>
    <row r="2794" spans="2:13" x14ac:dyDescent="0.25">
      <c r="B2794" s="5"/>
      <c r="C2794" s="5"/>
      <c r="D2794" s="5"/>
      <c r="E2794" s="5"/>
      <c r="F2794" s="5"/>
      <c r="G2794" s="5"/>
      <c r="H2794" s="58"/>
      <c r="I2794" s="60"/>
      <c r="J2794" s="5"/>
      <c r="L2794" s="5"/>
      <c r="M2794" s="5"/>
    </row>
    <row r="2795" spans="2:13" x14ac:dyDescent="0.25">
      <c r="B2795" s="5"/>
      <c r="C2795" s="5"/>
      <c r="D2795" s="5"/>
      <c r="E2795" s="5"/>
      <c r="F2795" s="5"/>
      <c r="G2795" s="5"/>
      <c r="H2795" s="58"/>
      <c r="I2795" s="60"/>
      <c r="J2795" s="5"/>
      <c r="L2795" s="5"/>
      <c r="M2795" s="5"/>
    </row>
    <row r="2796" spans="2:13" x14ac:dyDescent="0.25">
      <c r="B2796" s="5"/>
      <c r="C2796" s="5"/>
      <c r="D2796" s="5"/>
      <c r="E2796" s="5"/>
      <c r="F2796" s="5"/>
      <c r="G2796" s="5"/>
      <c r="H2796" s="58"/>
      <c r="I2796" s="60"/>
      <c r="J2796" s="5"/>
      <c r="L2796" s="5"/>
      <c r="M2796" s="5"/>
    </row>
    <row r="2797" spans="2:13" x14ac:dyDescent="0.25">
      <c r="B2797" s="5"/>
      <c r="C2797" s="5"/>
      <c r="D2797" s="5"/>
      <c r="E2797" s="5"/>
      <c r="F2797" s="5"/>
      <c r="G2797" s="5"/>
      <c r="H2797" s="58"/>
      <c r="I2797" s="60"/>
      <c r="J2797" s="5"/>
      <c r="L2797" s="5"/>
      <c r="M2797" s="5"/>
    </row>
    <row r="2798" spans="2:13" x14ac:dyDescent="0.25">
      <c r="B2798" s="5"/>
      <c r="C2798" s="5"/>
      <c r="D2798" s="5"/>
      <c r="E2798" s="5"/>
      <c r="F2798" s="5"/>
      <c r="G2798" s="5"/>
      <c r="H2798" s="58"/>
      <c r="I2798" s="60"/>
      <c r="J2798" s="5"/>
      <c r="L2798" s="5"/>
      <c r="M2798" s="5"/>
    </row>
    <row r="2799" spans="2:13" x14ac:dyDescent="0.25">
      <c r="B2799" s="5"/>
      <c r="C2799" s="5"/>
      <c r="D2799" s="5"/>
      <c r="E2799" s="5"/>
      <c r="F2799" s="5"/>
      <c r="G2799" s="5"/>
      <c r="H2799" s="58"/>
      <c r="I2799" s="60"/>
      <c r="J2799" s="5"/>
      <c r="L2799" s="5"/>
      <c r="M2799" s="5"/>
    </row>
    <row r="2800" spans="2:13" x14ac:dyDescent="0.25">
      <c r="B2800" s="5"/>
      <c r="C2800" s="5"/>
      <c r="D2800" s="5"/>
      <c r="E2800" s="5"/>
      <c r="F2800" s="5"/>
      <c r="G2800" s="5"/>
      <c r="H2800" s="58"/>
      <c r="I2800" s="60"/>
      <c r="J2800" s="5"/>
      <c r="L2800" s="5"/>
      <c r="M2800" s="5"/>
    </row>
    <row r="2801" spans="2:13" x14ac:dyDescent="0.25">
      <c r="B2801" s="5"/>
      <c r="C2801" s="5"/>
      <c r="D2801" s="5"/>
      <c r="E2801" s="5"/>
      <c r="F2801" s="5"/>
      <c r="G2801" s="5"/>
      <c r="H2801" s="58"/>
      <c r="I2801" s="60"/>
      <c r="J2801" s="5"/>
      <c r="L2801" s="5"/>
      <c r="M2801" s="5"/>
    </row>
    <row r="2802" spans="2:13" x14ac:dyDescent="0.25">
      <c r="B2802" s="5"/>
      <c r="C2802" s="5"/>
      <c r="D2802" s="5"/>
      <c r="E2802" s="5"/>
      <c r="F2802" s="5"/>
      <c r="G2802" s="5"/>
      <c r="H2802" s="58"/>
      <c r="I2802" s="60"/>
      <c r="J2802" s="5"/>
      <c r="L2802" s="5"/>
      <c r="M2802" s="5"/>
    </row>
    <row r="2803" spans="2:13" x14ac:dyDescent="0.25">
      <c r="B2803" s="5"/>
      <c r="C2803" s="5"/>
      <c r="D2803" s="5"/>
      <c r="E2803" s="5"/>
      <c r="F2803" s="5"/>
      <c r="G2803" s="5"/>
      <c r="H2803" s="58"/>
      <c r="I2803" s="60"/>
      <c r="J2803" s="5"/>
      <c r="L2803" s="5"/>
      <c r="M2803" s="5"/>
    </row>
    <row r="2804" spans="2:13" x14ac:dyDescent="0.25">
      <c r="B2804" s="5"/>
      <c r="C2804" s="5"/>
      <c r="D2804" s="5"/>
      <c r="E2804" s="5"/>
      <c r="F2804" s="5"/>
      <c r="G2804" s="5"/>
      <c r="H2804" s="58"/>
      <c r="I2804" s="60"/>
      <c r="J2804" s="5"/>
      <c r="L2804" s="5"/>
      <c r="M2804" s="5"/>
    </row>
    <row r="2805" spans="2:13" x14ac:dyDescent="0.25">
      <c r="B2805" s="5"/>
      <c r="C2805" s="5"/>
      <c r="D2805" s="5"/>
      <c r="E2805" s="5"/>
      <c r="F2805" s="5"/>
      <c r="G2805" s="5"/>
      <c r="H2805" s="58"/>
      <c r="I2805" s="60"/>
      <c r="J2805" s="5"/>
      <c r="L2805" s="5"/>
      <c r="M2805" s="5"/>
    </row>
    <row r="2806" spans="2:13" x14ac:dyDescent="0.25">
      <c r="B2806" s="5"/>
      <c r="C2806" s="5"/>
      <c r="D2806" s="5"/>
      <c r="E2806" s="5"/>
      <c r="F2806" s="5"/>
      <c r="G2806" s="5"/>
      <c r="H2806" s="58"/>
      <c r="I2806" s="60"/>
      <c r="J2806" s="5"/>
      <c r="L2806" s="5"/>
      <c r="M2806" s="5"/>
    </row>
    <row r="2807" spans="2:13" x14ac:dyDescent="0.25">
      <c r="B2807" s="5"/>
      <c r="C2807" s="5"/>
      <c r="D2807" s="5"/>
      <c r="E2807" s="5"/>
      <c r="F2807" s="5"/>
      <c r="G2807" s="5"/>
      <c r="H2807" s="58"/>
      <c r="I2807" s="60"/>
      <c r="J2807" s="5"/>
      <c r="L2807" s="5"/>
      <c r="M2807" s="5"/>
    </row>
    <row r="2808" spans="2:13" x14ac:dyDescent="0.25">
      <c r="B2808" s="5"/>
      <c r="C2808" s="5"/>
      <c r="D2808" s="5"/>
      <c r="E2808" s="5"/>
      <c r="F2808" s="5"/>
      <c r="G2808" s="5"/>
      <c r="H2808" s="58"/>
      <c r="I2808" s="60"/>
      <c r="J2808" s="5"/>
      <c r="L2808" s="5"/>
      <c r="M2808" s="5"/>
    </row>
    <row r="2809" spans="2:13" x14ac:dyDescent="0.25">
      <c r="B2809" s="5"/>
      <c r="C2809" s="5"/>
      <c r="D2809" s="5"/>
      <c r="E2809" s="5"/>
      <c r="F2809" s="5"/>
      <c r="G2809" s="5"/>
      <c r="H2809" s="58"/>
      <c r="I2809" s="60"/>
      <c r="J2809" s="5"/>
      <c r="L2809" s="5"/>
      <c r="M2809" s="5"/>
    </row>
    <row r="2810" spans="2:13" x14ac:dyDescent="0.25">
      <c r="B2810" s="5"/>
      <c r="C2810" s="5"/>
      <c r="D2810" s="5"/>
      <c r="E2810" s="5"/>
      <c r="F2810" s="5"/>
      <c r="G2810" s="5"/>
      <c r="H2810" s="58"/>
      <c r="I2810" s="60"/>
      <c r="J2810" s="5"/>
      <c r="L2810" s="5"/>
      <c r="M2810" s="5"/>
    </row>
    <row r="2811" spans="2:13" x14ac:dyDescent="0.25">
      <c r="B2811" s="5"/>
      <c r="C2811" s="5"/>
      <c r="D2811" s="5"/>
      <c r="E2811" s="5"/>
      <c r="F2811" s="5"/>
      <c r="G2811" s="5"/>
      <c r="H2811" s="58"/>
      <c r="I2811" s="60"/>
      <c r="J2811" s="5"/>
      <c r="L2811" s="5"/>
      <c r="M2811" s="5"/>
    </row>
    <row r="2812" spans="2:13" x14ac:dyDescent="0.25">
      <c r="B2812" s="5"/>
      <c r="C2812" s="5"/>
      <c r="D2812" s="5"/>
      <c r="E2812" s="5"/>
      <c r="F2812" s="5"/>
      <c r="G2812" s="5"/>
      <c r="H2812" s="58"/>
      <c r="I2812" s="60"/>
      <c r="J2812" s="5"/>
      <c r="L2812" s="5"/>
      <c r="M2812" s="5"/>
    </row>
    <row r="2813" spans="2:13" x14ac:dyDescent="0.25">
      <c r="B2813" s="5"/>
      <c r="C2813" s="5"/>
      <c r="D2813" s="5"/>
      <c r="E2813" s="5"/>
      <c r="F2813" s="5"/>
      <c r="G2813" s="5"/>
      <c r="H2813" s="58"/>
      <c r="I2813" s="60"/>
      <c r="J2813" s="5"/>
      <c r="L2813" s="5"/>
      <c r="M2813" s="5"/>
    </row>
    <row r="2814" spans="2:13" x14ac:dyDescent="0.25">
      <c r="B2814" s="5"/>
      <c r="C2814" s="5"/>
      <c r="D2814" s="5"/>
      <c r="E2814" s="5"/>
      <c r="F2814" s="5"/>
      <c r="G2814" s="5"/>
      <c r="H2814" s="58"/>
      <c r="I2814" s="60"/>
      <c r="J2814" s="5"/>
      <c r="L2814" s="5"/>
      <c r="M2814" s="5"/>
    </row>
    <row r="2815" spans="2:13" x14ac:dyDescent="0.25">
      <c r="B2815" s="5"/>
      <c r="C2815" s="5"/>
      <c r="D2815" s="5"/>
      <c r="E2815" s="5"/>
      <c r="F2815" s="5"/>
      <c r="G2815" s="5"/>
      <c r="H2815" s="58"/>
      <c r="I2815" s="60"/>
      <c r="J2815" s="5"/>
      <c r="L2815" s="5"/>
      <c r="M2815" s="5"/>
    </row>
    <row r="2816" spans="2:13" x14ac:dyDescent="0.25">
      <c r="B2816" s="5"/>
      <c r="C2816" s="5"/>
      <c r="D2816" s="5"/>
      <c r="E2816" s="5"/>
      <c r="F2816" s="5"/>
      <c r="G2816" s="5"/>
      <c r="H2816" s="58"/>
      <c r="I2816" s="60"/>
      <c r="J2816" s="5"/>
      <c r="L2816" s="5"/>
      <c r="M2816" s="5"/>
    </row>
    <row r="2817" spans="2:13" x14ac:dyDescent="0.25">
      <c r="B2817" s="5"/>
      <c r="C2817" s="5"/>
      <c r="D2817" s="5"/>
      <c r="E2817" s="5"/>
      <c r="F2817" s="5"/>
      <c r="G2817" s="5"/>
      <c r="H2817" s="58"/>
      <c r="I2817" s="60"/>
      <c r="J2817" s="5"/>
      <c r="L2817" s="5"/>
      <c r="M2817" s="5"/>
    </row>
    <row r="2818" spans="2:13" x14ac:dyDescent="0.25">
      <c r="B2818" s="5"/>
      <c r="C2818" s="5"/>
      <c r="D2818" s="5"/>
      <c r="E2818" s="5"/>
      <c r="F2818" s="5"/>
      <c r="G2818" s="5"/>
      <c r="H2818" s="58"/>
      <c r="I2818" s="60"/>
      <c r="J2818" s="5"/>
      <c r="L2818" s="5"/>
      <c r="M2818" s="5"/>
    </row>
    <row r="2819" spans="2:13" x14ac:dyDescent="0.25">
      <c r="B2819" s="5"/>
      <c r="C2819" s="5"/>
      <c r="D2819" s="5"/>
      <c r="E2819" s="5"/>
      <c r="F2819" s="5"/>
      <c r="G2819" s="5"/>
      <c r="H2819" s="58"/>
      <c r="I2819" s="60"/>
      <c r="J2819" s="5"/>
      <c r="L2819" s="5"/>
      <c r="M2819" s="5"/>
    </row>
    <row r="2820" spans="2:13" x14ac:dyDescent="0.25">
      <c r="B2820" s="5"/>
      <c r="C2820" s="5"/>
      <c r="D2820" s="5"/>
      <c r="E2820" s="5"/>
      <c r="F2820" s="5"/>
      <c r="G2820" s="5"/>
      <c r="H2820" s="58"/>
      <c r="I2820" s="60"/>
      <c r="J2820" s="5"/>
      <c r="L2820" s="5"/>
      <c r="M2820" s="5"/>
    </row>
    <row r="2821" spans="2:13" x14ac:dyDescent="0.25">
      <c r="B2821" s="5"/>
      <c r="C2821" s="5"/>
      <c r="D2821" s="5"/>
      <c r="E2821" s="5"/>
      <c r="F2821" s="5"/>
      <c r="G2821" s="5"/>
      <c r="H2821" s="58"/>
      <c r="I2821" s="60"/>
      <c r="J2821" s="5"/>
      <c r="L2821" s="5"/>
      <c r="M2821" s="5"/>
    </row>
    <row r="2822" spans="2:13" x14ac:dyDescent="0.25">
      <c r="B2822" s="5"/>
      <c r="C2822" s="5"/>
      <c r="D2822" s="5"/>
      <c r="E2822" s="5"/>
      <c r="F2822" s="5"/>
      <c r="G2822" s="5"/>
      <c r="H2822" s="58"/>
      <c r="I2822" s="60"/>
      <c r="J2822" s="5"/>
      <c r="L2822" s="5"/>
      <c r="M2822" s="5"/>
    </row>
    <row r="2823" spans="2:13" x14ac:dyDescent="0.25">
      <c r="B2823" s="5"/>
      <c r="C2823" s="5"/>
      <c r="D2823" s="5"/>
      <c r="E2823" s="5"/>
      <c r="F2823" s="5"/>
      <c r="G2823" s="5"/>
      <c r="H2823" s="58"/>
      <c r="I2823" s="60"/>
      <c r="J2823" s="5"/>
      <c r="L2823" s="5"/>
      <c r="M2823" s="5"/>
    </row>
    <row r="2824" spans="2:13" x14ac:dyDescent="0.25">
      <c r="B2824" s="5"/>
      <c r="C2824" s="5"/>
      <c r="D2824" s="5"/>
      <c r="E2824" s="5"/>
      <c r="F2824" s="5"/>
      <c r="G2824" s="5"/>
      <c r="H2824" s="58"/>
      <c r="I2824" s="60"/>
      <c r="J2824" s="5"/>
      <c r="L2824" s="5"/>
      <c r="M2824" s="5"/>
    </row>
    <row r="2825" spans="2:13" x14ac:dyDescent="0.25">
      <c r="B2825" s="5"/>
      <c r="C2825" s="5"/>
      <c r="D2825" s="5"/>
      <c r="E2825" s="5"/>
      <c r="F2825" s="5"/>
      <c r="G2825" s="5"/>
      <c r="H2825" s="58"/>
      <c r="I2825" s="60"/>
      <c r="J2825" s="5"/>
      <c r="L2825" s="5"/>
      <c r="M2825" s="5"/>
    </row>
    <row r="2826" spans="2:13" x14ac:dyDescent="0.25">
      <c r="B2826" s="5"/>
      <c r="C2826" s="5"/>
      <c r="D2826" s="5"/>
      <c r="E2826" s="5"/>
      <c r="F2826" s="5"/>
      <c r="G2826" s="5"/>
      <c r="H2826" s="58"/>
      <c r="I2826" s="60"/>
      <c r="J2826" s="5"/>
      <c r="L2826" s="5"/>
      <c r="M2826" s="5"/>
    </row>
    <row r="2827" spans="2:13" x14ac:dyDescent="0.25">
      <c r="B2827" s="5"/>
      <c r="C2827" s="5"/>
      <c r="D2827" s="5"/>
      <c r="E2827" s="5"/>
      <c r="F2827" s="5"/>
      <c r="G2827" s="5"/>
      <c r="H2827" s="58"/>
      <c r="I2827" s="60"/>
      <c r="J2827" s="5"/>
      <c r="L2827" s="5"/>
      <c r="M2827" s="5"/>
    </row>
    <row r="2828" spans="2:13" x14ac:dyDescent="0.25">
      <c r="B2828" s="5"/>
      <c r="C2828" s="5"/>
      <c r="D2828" s="5"/>
      <c r="E2828" s="5"/>
      <c r="F2828" s="5"/>
      <c r="G2828" s="5"/>
      <c r="H2828" s="58"/>
      <c r="I2828" s="60"/>
      <c r="J2828" s="5"/>
      <c r="L2828" s="5"/>
      <c r="M2828" s="5"/>
    </row>
    <row r="2829" spans="2:13" x14ac:dyDescent="0.25">
      <c r="B2829" s="5"/>
      <c r="C2829" s="5"/>
      <c r="D2829" s="5"/>
      <c r="E2829" s="5"/>
      <c r="F2829" s="5"/>
      <c r="G2829" s="5"/>
      <c r="H2829" s="58"/>
      <c r="I2829" s="60"/>
      <c r="J2829" s="5"/>
      <c r="L2829" s="5"/>
      <c r="M2829" s="5"/>
    </row>
    <row r="2830" spans="2:13" x14ac:dyDescent="0.25">
      <c r="B2830" s="5"/>
      <c r="C2830" s="5"/>
      <c r="D2830" s="5"/>
      <c r="E2830" s="5"/>
      <c r="F2830" s="5"/>
      <c r="G2830" s="5"/>
      <c r="H2830" s="58"/>
      <c r="I2830" s="60"/>
      <c r="J2830" s="5"/>
      <c r="L2830" s="5"/>
      <c r="M2830" s="5"/>
    </row>
    <row r="2831" spans="2:13" x14ac:dyDescent="0.25">
      <c r="B2831" s="5"/>
      <c r="C2831" s="5"/>
      <c r="D2831" s="5"/>
      <c r="E2831" s="5"/>
      <c r="F2831" s="5"/>
      <c r="G2831" s="5"/>
      <c r="H2831" s="58"/>
      <c r="I2831" s="60"/>
      <c r="J2831" s="5"/>
      <c r="L2831" s="5"/>
      <c r="M2831" s="5"/>
    </row>
    <row r="2832" spans="2:13" x14ac:dyDescent="0.25">
      <c r="B2832" s="5"/>
      <c r="C2832" s="5"/>
      <c r="D2832" s="5"/>
      <c r="E2832" s="5"/>
      <c r="F2832" s="5"/>
      <c r="G2832" s="5"/>
      <c r="H2832" s="58"/>
      <c r="I2832" s="60"/>
      <c r="J2832" s="5"/>
      <c r="L2832" s="5"/>
      <c r="M2832" s="5"/>
    </row>
    <row r="2833" spans="2:13" x14ac:dyDescent="0.25">
      <c r="B2833" s="5"/>
      <c r="C2833" s="5"/>
      <c r="D2833" s="5"/>
      <c r="E2833" s="5"/>
      <c r="F2833" s="5"/>
      <c r="G2833" s="5"/>
      <c r="H2833" s="58"/>
      <c r="I2833" s="60"/>
      <c r="J2833" s="5"/>
      <c r="L2833" s="5"/>
      <c r="M2833" s="5"/>
    </row>
    <row r="2834" spans="2:13" x14ac:dyDescent="0.25">
      <c r="B2834" s="5"/>
      <c r="C2834" s="5"/>
      <c r="D2834" s="5"/>
      <c r="E2834" s="5"/>
      <c r="F2834" s="5"/>
      <c r="G2834" s="5"/>
      <c r="H2834" s="58"/>
      <c r="I2834" s="60"/>
      <c r="J2834" s="5"/>
      <c r="L2834" s="5"/>
      <c r="M2834" s="5"/>
    </row>
    <row r="2835" spans="2:13" x14ac:dyDescent="0.25">
      <c r="B2835" s="5"/>
      <c r="C2835" s="5"/>
      <c r="D2835" s="5"/>
      <c r="E2835" s="5"/>
      <c r="F2835" s="5"/>
      <c r="G2835" s="5"/>
      <c r="H2835" s="58"/>
      <c r="I2835" s="60"/>
      <c r="J2835" s="5"/>
      <c r="L2835" s="5"/>
      <c r="M2835" s="5"/>
    </row>
    <row r="2836" spans="2:13" x14ac:dyDescent="0.25">
      <c r="B2836" s="5"/>
      <c r="C2836" s="5"/>
      <c r="D2836" s="5"/>
      <c r="E2836" s="5"/>
      <c r="F2836" s="5"/>
      <c r="G2836" s="5"/>
      <c r="H2836" s="58"/>
      <c r="I2836" s="60"/>
      <c r="J2836" s="5"/>
      <c r="L2836" s="5"/>
      <c r="M2836" s="5"/>
    </row>
    <row r="2837" spans="2:13" x14ac:dyDescent="0.25">
      <c r="B2837" s="5"/>
      <c r="C2837" s="5"/>
      <c r="D2837" s="5"/>
      <c r="E2837" s="5"/>
      <c r="F2837" s="5"/>
      <c r="G2837" s="5"/>
      <c r="H2837" s="58"/>
      <c r="I2837" s="60"/>
      <c r="J2837" s="5"/>
      <c r="L2837" s="5"/>
      <c r="M2837" s="5"/>
    </row>
    <row r="2838" spans="2:13" x14ac:dyDescent="0.25">
      <c r="B2838" s="5"/>
      <c r="C2838" s="5"/>
      <c r="D2838" s="5"/>
      <c r="E2838" s="5"/>
      <c r="F2838" s="5"/>
      <c r="G2838" s="5"/>
      <c r="H2838" s="58"/>
      <c r="I2838" s="60"/>
      <c r="J2838" s="5"/>
      <c r="L2838" s="5"/>
      <c r="M2838" s="5"/>
    </row>
    <row r="2839" spans="2:13" x14ac:dyDescent="0.25">
      <c r="B2839" s="5"/>
      <c r="C2839" s="5"/>
      <c r="D2839" s="5"/>
      <c r="E2839" s="5"/>
      <c r="F2839" s="5"/>
      <c r="G2839" s="5"/>
      <c r="H2839" s="58"/>
      <c r="I2839" s="60"/>
      <c r="J2839" s="5"/>
      <c r="L2839" s="5"/>
      <c r="M2839" s="5"/>
    </row>
    <row r="2840" spans="2:13" x14ac:dyDescent="0.25">
      <c r="B2840" s="5"/>
      <c r="C2840" s="5"/>
      <c r="D2840" s="5"/>
      <c r="E2840" s="5"/>
      <c r="F2840" s="5"/>
      <c r="G2840" s="5"/>
      <c r="H2840" s="58"/>
      <c r="I2840" s="60"/>
      <c r="J2840" s="5"/>
      <c r="L2840" s="5"/>
      <c r="M2840" s="5"/>
    </row>
    <row r="2841" spans="2:13" x14ac:dyDescent="0.25">
      <c r="B2841" s="5"/>
      <c r="C2841" s="5"/>
      <c r="D2841" s="5"/>
      <c r="E2841" s="5"/>
      <c r="F2841" s="5"/>
      <c r="G2841" s="5"/>
      <c r="H2841" s="58"/>
      <c r="I2841" s="60"/>
      <c r="J2841" s="5"/>
      <c r="L2841" s="5"/>
      <c r="M2841" s="5"/>
    </row>
    <row r="2842" spans="2:13" x14ac:dyDescent="0.25">
      <c r="B2842" s="5"/>
      <c r="C2842" s="5"/>
      <c r="D2842" s="5"/>
      <c r="E2842" s="5"/>
      <c r="F2842" s="5"/>
      <c r="G2842" s="5"/>
      <c r="H2842" s="58"/>
      <c r="I2842" s="60"/>
      <c r="J2842" s="5"/>
      <c r="L2842" s="5"/>
      <c r="M2842" s="5"/>
    </row>
    <row r="2843" spans="2:13" x14ac:dyDescent="0.25">
      <c r="B2843" s="5"/>
      <c r="C2843" s="5"/>
      <c r="D2843" s="5"/>
      <c r="E2843" s="5"/>
      <c r="F2843" s="5"/>
      <c r="G2843" s="5"/>
      <c r="H2843" s="58"/>
      <c r="I2843" s="60"/>
      <c r="J2843" s="5"/>
      <c r="L2843" s="5"/>
      <c r="M2843" s="5"/>
    </row>
    <row r="2844" spans="2:13" x14ac:dyDescent="0.25">
      <c r="B2844" s="5"/>
      <c r="C2844" s="5"/>
      <c r="D2844" s="5"/>
      <c r="E2844" s="5"/>
      <c r="F2844" s="5"/>
      <c r="G2844" s="5"/>
      <c r="H2844" s="58"/>
      <c r="I2844" s="60"/>
      <c r="J2844" s="5"/>
      <c r="L2844" s="5"/>
      <c r="M2844" s="5"/>
    </row>
    <row r="2845" spans="2:13" x14ac:dyDescent="0.25">
      <c r="B2845" s="5"/>
      <c r="C2845" s="5"/>
      <c r="D2845" s="5"/>
      <c r="E2845" s="5"/>
      <c r="F2845" s="5"/>
      <c r="G2845" s="5"/>
      <c r="H2845" s="58"/>
      <c r="I2845" s="60"/>
      <c r="J2845" s="5"/>
      <c r="L2845" s="5"/>
      <c r="M2845" s="5"/>
    </row>
    <row r="2846" spans="2:13" x14ac:dyDescent="0.25">
      <c r="B2846" s="5"/>
      <c r="C2846" s="5"/>
      <c r="D2846" s="5"/>
      <c r="E2846" s="5"/>
      <c r="F2846" s="5"/>
      <c r="G2846" s="5"/>
      <c r="H2846" s="58"/>
      <c r="I2846" s="60"/>
      <c r="J2846" s="5"/>
      <c r="L2846" s="5"/>
      <c r="M2846" s="5"/>
    </row>
    <row r="2847" spans="2:13" x14ac:dyDescent="0.25">
      <c r="B2847" s="5"/>
      <c r="C2847" s="5"/>
      <c r="D2847" s="5"/>
      <c r="E2847" s="5"/>
      <c r="F2847" s="5"/>
      <c r="G2847" s="5"/>
      <c r="H2847" s="58"/>
      <c r="I2847" s="60"/>
      <c r="J2847" s="5"/>
      <c r="L2847" s="5"/>
      <c r="M2847" s="5"/>
    </row>
    <row r="2848" spans="2:13" x14ac:dyDescent="0.25">
      <c r="B2848" s="5"/>
      <c r="C2848" s="5"/>
      <c r="D2848" s="5"/>
      <c r="E2848" s="5"/>
      <c r="F2848" s="5"/>
      <c r="G2848" s="5"/>
      <c r="H2848" s="58"/>
      <c r="I2848" s="60"/>
      <c r="J2848" s="5"/>
      <c r="L2848" s="5"/>
      <c r="M2848" s="5"/>
    </row>
    <row r="2849" spans="2:13" x14ac:dyDescent="0.25">
      <c r="B2849" s="5"/>
      <c r="C2849" s="5"/>
      <c r="D2849" s="5"/>
      <c r="E2849" s="5"/>
      <c r="F2849" s="5"/>
      <c r="G2849" s="5"/>
      <c r="H2849" s="58"/>
      <c r="I2849" s="60"/>
      <c r="J2849" s="5"/>
      <c r="L2849" s="5"/>
      <c r="M2849" s="5"/>
    </row>
    <row r="2850" spans="2:13" x14ac:dyDescent="0.25">
      <c r="B2850" s="5"/>
      <c r="C2850" s="5"/>
      <c r="D2850" s="5"/>
      <c r="E2850" s="5"/>
      <c r="F2850" s="5"/>
      <c r="G2850" s="5"/>
      <c r="H2850" s="58"/>
      <c r="I2850" s="60"/>
      <c r="J2850" s="5"/>
      <c r="L2850" s="5"/>
      <c r="M2850" s="5"/>
    </row>
    <row r="2851" spans="2:13" x14ac:dyDescent="0.25">
      <c r="B2851" s="5"/>
      <c r="C2851" s="5"/>
      <c r="D2851" s="5"/>
      <c r="E2851" s="5"/>
      <c r="F2851" s="5"/>
      <c r="G2851" s="5"/>
      <c r="H2851" s="58"/>
      <c r="I2851" s="60"/>
      <c r="J2851" s="5"/>
      <c r="L2851" s="5"/>
      <c r="M2851" s="5"/>
    </row>
    <row r="2852" spans="2:13" x14ac:dyDescent="0.25">
      <c r="B2852" s="5"/>
      <c r="C2852" s="5"/>
      <c r="D2852" s="5"/>
      <c r="E2852" s="5"/>
      <c r="F2852" s="5"/>
      <c r="G2852" s="5"/>
      <c r="H2852" s="58"/>
      <c r="I2852" s="60"/>
      <c r="J2852" s="5"/>
      <c r="L2852" s="5"/>
      <c r="M2852" s="5"/>
    </row>
    <row r="2853" spans="2:13" x14ac:dyDescent="0.25">
      <c r="B2853" s="5"/>
      <c r="C2853" s="5"/>
      <c r="D2853" s="5"/>
      <c r="E2853" s="5"/>
      <c r="F2853" s="5"/>
      <c r="G2853" s="5"/>
      <c r="H2853" s="58"/>
      <c r="I2853" s="60"/>
      <c r="J2853" s="5"/>
      <c r="L2853" s="5"/>
      <c r="M2853" s="5"/>
    </row>
    <row r="2854" spans="2:13" x14ac:dyDescent="0.25">
      <c r="B2854" s="5"/>
      <c r="C2854" s="5"/>
      <c r="D2854" s="5"/>
      <c r="E2854" s="5"/>
      <c r="F2854" s="5"/>
      <c r="G2854" s="5"/>
      <c r="H2854" s="58"/>
      <c r="I2854" s="60"/>
      <c r="J2854" s="5"/>
      <c r="L2854" s="5"/>
      <c r="M2854" s="5"/>
    </row>
    <row r="2855" spans="2:13" x14ac:dyDescent="0.25">
      <c r="B2855" s="5"/>
      <c r="C2855" s="5"/>
      <c r="D2855" s="5"/>
      <c r="E2855" s="5"/>
      <c r="F2855" s="5"/>
      <c r="G2855" s="5"/>
      <c r="H2855" s="58"/>
      <c r="I2855" s="60"/>
      <c r="J2855" s="5"/>
      <c r="L2855" s="5"/>
      <c r="M2855" s="5"/>
    </row>
    <row r="2856" spans="2:13" x14ac:dyDescent="0.25">
      <c r="B2856" s="5"/>
      <c r="C2856" s="5"/>
      <c r="D2856" s="5"/>
      <c r="E2856" s="5"/>
      <c r="F2856" s="5"/>
      <c r="G2856" s="5"/>
      <c r="H2856" s="58"/>
      <c r="I2856" s="60"/>
      <c r="J2856" s="5"/>
      <c r="L2856" s="5"/>
      <c r="M2856" s="5"/>
    </row>
    <row r="2857" spans="2:13" x14ac:dyDescent="0.25">
      <c r="B2857" s="5"/>
      <c r="C2857" s="5"/>
      <c r="D2857" s="5"/>
      <c r="E2857" s="5"/>
      <c r="F2857" s="5"/>
      <c r="G2857" s="5"/>
      <c r="H2857" s="58"/>
      <c r="I2857" s="60"/>
      <c r="J2857" s="5"/>
      <c r="L2857" s="5"/>
      <c r="M2857" s="5"/>
    </row>
    <row r="2858" spans="2:13" x14ac:dyDescent="0.25">
      <c r="B2858" s="5"/>
      <c r="C2858" s="5"/>
      <c r="D2858" s="5"/>
      <c r="E2858" s="5"/>
      <c r="F2858" s="5"/>
      <c r="G2858" s="5"/>
      <c r="H2858" s="58"/>
      <c r="I2858" s="60"/>
      <c r="J2858" s="5"/>
      <c r="L2858" s="5"/>
      <c r="M2858" s="5"/>
    </row>
    <row r="2859" spans="2:13" x14ac:dyDescent="0.25">
      <c r="B2859" s="5"/>
      <c r="C2859" s="5"/>
      <c r="D2859" s="5"/>
      <c r="E2859" s="5"/>
      <c r="F2859" s="5"/>
      <c r="G2859" s="5"/>
      <c r="H2859" s="58"/>
      <c r="I2859" s="60"/>
      <c r="J2859" s="5"/>
      <c r="L2859" s="5"/>
      <c r="M2859" s="5"/>
    </row>
    <row r="2860" spans="2:13" x14ac:dyDescent="0.25">
      <c r="B2860" s="5"/>
      <c r="C2860" s="5"/>
      <c r="D2860" s="5"/>
      <c r="E2860" s="5"/>
      <c r="F2860" s="5"/>
      <c r="G2860" s="5"/>
      <c r="H2860" s="58"/>
      <c r="I2860" s="60"/>
      <c r="J2860" s="5"/>
      <c r="L2860" s="5"/>
      <c r="M2860" s="5"/>
    </row>
    <row r="2861" spans="2:13" x14ac:dyDescent="0.25">
      <c r="B2861" s="5"/>
      <c r="C2861" s="5"/>
      <c r="D2861" s="5"/>
      <c r="E2861" s="5"/>
      <c r="F2861" s="5"/>
      <c r="G2861" s="5"/>
      <c r="H2861" s="58"/>
      <c r="I2861" s="60"/>
      <c r="J2861" s="5"/>
      <c r="L2861" s="5"/>
      <c r="M2861" s="5"/>
    </row>
    <row r="2862" spans="2:13" x14ac:dyDescent="0.25">
      <c r="B2862" s="5"/>
      <c r="C2862" s="5"/>
      <c r="D2862" s="5"/>
      <c r="E2862" s="5"/>
      <c r="F2862" s="5"/>
      <c r="G2862" s="5"/>
      <c r="H2862" s="58"/>
      <c r="I2862" s="60"/>
      <c r="J2862" s="5"/>
      <c r="L2862" s="5"/>
      <c r="M2862" s="5"/>
    </row>
    <row r="2863" spans="2:13" x14ac:dyDescent="0.25">
      <c r="B2863" s="5"/>
      <c r="C2863" s="5"/>
      <c r="D2863" s="5"/>
      <c r="E2863" s="5"/>
      <c r="F2863" s="5"/>
      <c r="G2863" s="5"/>
      <c r="H2863" s="58"/>
      <c r="I2863" s="60"/>
      <c r="J2863" s="5"/>
      <c r="L2863" s="5"/>
      <c r="M2863" s="5"/>
    </row>
    <row r="2864" spans="2:13" x14ac:dyDescent="0.25">
      <c r="B2864" s="5"/>
      <c r="C2864" s="5"/>
      <c r="D2864" s="5"/>
      <c r="E2864" s="5"/>
      <c r="F2864" s="5"/>
      <c r="G2864" s="5"/>
      <c r="H2864" s="58"/>
      <c r="I2864" s="60"/>
      <c r="J2864" s="5"/>
      <c r="L2864" s="5"/>
      <c r="M2864" s="5"/>
    </row>
    <row r="2865" spans="2:13" x14ac:dyDescent="0.25">
      <c r="B2865" s="5"/>
      <c r="C2865" s="5"/>
      <c r="D2865" s="5"/>
      <c r="E2865" s="5"/>
      <c r="F2865" s="5"/>
      <c r="G2865" s="5"/>
      <c r="H2865" s="58"/>
      <c r="I2865" s="60"/>
      <c r="J2865" s="5"/>
      <c r="L2865" s="5"/>
      <c r="M2865" s="5"/>
    </row>
    <row r="2866" spans="2:13" x14ac:dyDescent="0.25">
      <c r="B2866" s="5"/>
      <c r="C2866" s="5"/>
      <c r="D2866" s="5"/>
      <c r="E2866" s="5"/>
      <c r="F2866" s="5"/>
      <c r="G2866" s="5"/>
      <c r="H2866" s="58"/>
      <c r="I2866" s="60"/>
      <c r="J2866" s="5"/>
      <c r="L2866" s="5"/>
      <c r="M2866" s="5"/>
    </row>
    <row r="2867" spans="2:13" x14ac:dyDescent="0.25">
      <c r="B2867" s="5"/>
      <c r="C2867" s="5"/>
      <c r="D2867" s="5"/>
      <c r="E2867" s="5"/>
      <c r="F2867" s="5"/>
      <c r="G2867" s="5"/>
      <c r="H2867" s="58"/>
      <c r="I2867" s="60"/>
      <c r="J2867" s="5"/>
      <c r="L2867" s="5"/>
      <c r="M2867" s="5"/>
    </row>
    <row r="2868" spans="2:13" x14ac:dyDescent="0.25">
      <c r="B2868" s="5"/>
      <c r="C2868" s="5"/>
      <c r="D2868" s="5"/>
      <c r="E2868" s="5"/>
      <c r="F2868" s="5"/>
      <c r="G2868" s="5"/>
      <c r="H2868" s="58"/>
      <c r="I2868" s="60"/>
      <c r="J2868" s="5"/>
      <c r="L2868" s="5"/>
      <c r="M2868" s="5"/>
    </row>
    <row r="2869" spans="2:13" x14ac:dyDescent="0.25">
      <c r="B2869" s="5"/>
      <c r="C2869" s="5"/>
      <c r="D2869" s="5"/>
      <c r="E2869" s="5"/>
      <c r="F2869" s="5"/>
      <c r="G2869" s="5"/>
      <c r="H2869" s="58"/>
      <c r="I2869" s="60"/>
      <c r="J2869" s="5"/>
      <c r="L2869" s="5"/>
      <c r="M2869" s="5"/>
    </row>
    <row r="2870" spans="2:13" x14ac:dyDescent="0.25">
      <c r="B2870" s="5"/>
      <c r="C2870" s="5"/>
      <c r="D2870" s="5"/>
      <c r="E2870" s="5"/>
      <c r="F2870" s="5"/>
      <c r="G2870" s="5"/>
      <c r="H2870" s="58"/>
      <c r="I2870" s="60"/>
      <c r="J2870" s="5"/>
      <c r="L2870" s="5"/>
      <c r="M2870" s="5"/>
    </row>
    <row r="2871" spans="2:13" x14ac:dyDescent="0.25">
      <c r="B2871" s="5"/>
      <c r="C2871" s="5"/>
      <c r="D2871" s="5"/>
      <c r="E2871" s="5"/>
      <c r="F2871" s="5"/>
      <c r="G2871" s="5"/>
      <c r="H2871" s="58"/>
      <c r="I2871" s="60"/>
      <c r="J2871" s="5"/>
      <c r="L2871" s="5"/>
      <c r="M2871" s="5"/>
    </row>
    <row r="2872" spans="2:13" x14ac:dyDescent="0.25">
      <c r="B2872" s="5"/>
      <c r="C2872" s="5"/>
      <c r="D2872" s="5"/>
      <c r="E2872" s="5"/>
      <c r="F2872" s="5"/>
      <c r="G2872" s="5"/>
      <c r="H2872" s="58"/>
      <c r="I2872" s="60"/>
      <c r="J2872" s="5"/>
      <c r="L2872" s="5"/>
      <c r="M2872" s="5"/>
    </row>
    <row r="2873" spans="2:13" x14ac:dyDescent="0.25">
      <c r="B2873" s="5"/>
      <c r="C2873" s="5"/>
      <c r="D2873" s="5"/>
      <c r="E2873" s="5"/>
      <c r="F2873" s="5"/>
      <c r="G2873" s="5"/>
      <c r="H2873" s="58"/>
      <c r="I2873" s="60"/>
      <c r="J2873" s="5"/>
      <c r="L2873" s="5"/>
      <c r="M2873" s="5"/>
    </row>
    <row r="2874" spans="2:13" x14ac:dyDescent="0.25">
      <c r="B2874" s="5"/>
      <c r="C2874" s="5"/>
      <c r="D2874" s="5"/>
      <c r="E2874" s="5"/>
      <c r="F2874" s="5"/>
      <c r="G2874" s="5"/>
      <c r="H2874" s="58"/>
      <c r="I2874" s="60"/>
      <c r="J2874" s="5"/>
      <c r="L2874" s="5"/>
      <c r="M2874" s="5"/>
    </row>
    <row r="2875" spans="2:13" x14ac:dyDescent="0.25">
      <c r="B2875" s="5"/>
      <c r="C2875" s="5"/>
      <c r="D2875" s="5"/>
      <c r="E2875" s="5"/>
      <c r="F2875" s="5"/>
      <c r="G2875" s="5"/>
      <c r="H2875" s="58"/>
      <c r="I2875" s="60"/>
      <c r="J2875" s="5"/>
      <c r="L2875" s="5"/>
      <c r="M2875" s="5"/>
    </row>
    <row r="2876" spans="2:13" x14ac:dyDescent="0.25">
      <c r="B2876" s="5"/>
      <c r="C2876" s="5"/>
      <c r="D2876" s="5"/>
      <c r="E2876" s="5"/>
      <c r="F2876" s="5"/>
      <c r="G2876" s="5"/>
      <c r="H2876" s="58"/>
      <c r="I2876" s="60"/>
      <c r="J2876" s="5"/>
      <c r="L2876" s="5"/>
      <c r="M2876" s="5"/>
    </row>
    <row r="2877" spans="2:13" x14ac:dyDescent="0.25">
      <c r="B2877" s="5"/>
      <c r="C2877" s="5"/>
      <c r="D2877" s="5"/>
      <c r="E2877" s="5"/>
      <c r="F2877" s="5"/>
      <c r="G2877" s="5"/>
      <c r="H2877" s="58"/>
      <c r="I2877" s="60"/>
      <c r="J2877" s="5"/>
      <c r="L2877" s="5"/>
      <c r="M2877" s="5"/>
    </row>
    <row r="2878" spans="2:13" x14ac:dyDescent="0.25">
      <c r="B2878" s="5"/>
      <c r="C2878" s="5"/>
      <c r="D2878" s="5"/>
      <c r="E2878" s="5"/>
      <c r="F2878" s="5"/>
      <c r="G2878" s="5"/>
      <c r="H2878" s="58"/>
      <c r="I2878" s="60"/>
      <c r="J2878" s="5"/>
      <c r="L2878" s="5"/>
      <c r="M2878" s="5"/>
    </row>
    <row r="2879" spans="2:13" x14ac:dyDescent="0.25">
      <c r="B2879" s="5"/>
      <c r="C2879" s="5"/>
      <c r="D2879" s="5"/>
      <c r="E2879" s="5"/>
      <c r="F2879" s="5"/>
      <c r="G2879" s="5"/>
      <c r="H2879" s="58"/>
      <c r="I2879" s="60"/>
      <c r="J2879" s="5"/>
      <c r="L2879" s="5"/>
      <c r="M2879" s="5"/>
    </row>
    <row r="2880" spans="2:13" x14ac:dyDescent="0.25">
      <c r="B2880" s="5"/>
      <c r="C2880" s="5"/>
      <c r="D2880" s="5"/>
      <c r="E2880" s="5"/>
      <c r="F2880" s="5"/>
      <c r="G2880" s="5"/>
      <c r="H2880" s="58"/>
      <c r="I2880" s="60"/>
      <c r="J2880" s="5"/>
      <c r="L2880" s="5"/>
      <c r="M2880" s="5"/>
    </row>
    <row r="2881" spans="2:13" x14ac:dyDescent="0.25">
      <c r="B2881" s="5"/>
      <c r="C2881" s="5"/>
      <c r="D2881" s="5"/>
      <c r="E2881" s="5"/>
      <c r="F2881" s="5"/>
      <c r="G2881" s="5"/>
      <c r="H2881" s="58"/>
      <c r="I2881" s="60"/>
      <c r="J2881" s="5"/>
      <c r="L2881" s="5"/>
      <c r="M2881" s="5"/>
    </row>
    <row r="2882" spans="2:13" x14ac:dyDescent="0.25">
      <c r="B2882" s="5"/>
      <c r="C2882" s="5"/>
      <c r="D2882" s="5"/>
      <c r="E2882" s="5"/>
      <c r="F2882" s="5"/>
      <c r="G2882" s="5"/>
      <c r="H2882" s="58"/>
      <c r="I2882" s="60"/>
      <c r="J2882" s="5"/>
      <c r="L2882" s="5"/>
      <c r="M2882" s="5"/>
    </row>
    <row r="2883" spans="2:13" x14ac:dyDescent="0.25">
      <c r="B2883" s="5"/>
      <c r="C2883" s="5"/>
      <c r="D2883" s="5"/>
      <c r="E2883" s="5"/>
      <c r="F2883" s="5"/>
      <c r="G2883" s="5"/>
      <c r="H2883" s="58"/>
      <c r="I2883" s="60"/>
      <c r="J2883" s="5"/>
      <c r="L2883" s="5"/>
      <c r="M2883" s="5"/>
    </row>
    <row r="2884" spans="2:13" x14ac:dyDescent="0.25">
      <c r="B2884" s="5"/>
      <c r="C2884" s="5"/>
      <c r="D2884" s="5"/>
      <c r="E2884" s="5"/>
      <c r="F2884" s="5"/>
      <c r="G2884" s="5"/>
      <c r="H2884" s="58"/>
      <c r="I2884" s="60"/>
      <c r="J2884" s="5"/>
      <c r="L2884" s="5"/>
      <c r="M2884" s="5"/>
    </row>
    <row r="2885" spans="2:13" x14ac:dyDescent="0.25">
      <c r="B2885" s="5"/>
      <c r="C2885" s="5"/>
      <c r="D2885" s="5"/>
      <c r="E2885" s="5"/>
      <c r="F2885" s="5"/>
      <c r="G2885" s="5"/>
      <c r="H2885" s="58"/>
      <c r="I2885" s="60"/>
      <c r="J2885" s="5"/>
      <c r="L2885" s="5"/>
      <c r="M2885" s="5"/>
    </row>
    <row r="2886" spans="2:13" x14ac:dyDescent="0.25">
      <c r="B2886" s="5"/>
      <c r="C2886" s="5"/>
      <c r="D2886" s="5"/>
      <c r="E2886" s="5"/>
      <c r="F2886" s="5"/>
      <c r="G2886" s="5"/>
      <c r="H2886" s="58"/>
      <c r="I2886" s="60"/>
      <c r="J2886" s="5"/>
      <c r="L2886" s="5"/>
      <c r="M2886" s="5"/>
    </row>
    <row r="2887" spans="2:13" x14ac:dyDescent="0.25">
      <c r="B2887" s="5"/>
      <c r="C2887" s="5"/>
      <c r="D2887" s="5"/>
      <c r="E2887" s="5"/>
      <c r="F2887" s="5"/>
      <c r="G2887" s="5"/>
      <c r="H2887" s="58"/>
      <c r="I2887" s="60"/>
      <c r="J2887" s="5"/>
      <c r="L2887" s="5"/>
      <c r="M2887" s="5"/>
    </row>
    <row r="2888" spans="2:13" x14ac:dyDescent="0.25">
      <c r="B2888" s="5"/>
      <c r="C2888" s="5"/>
      <c r="D2888" s="5"/>
      <c r="E2888" s="5"/>
      <c r="F2888" s="5"/>
      <c r="G2888" s="5"/>
      <c r="H2888" s="58"/>
      <c r="I2888" s="60"/>
      <c r="J2888" s="5"/>
      <c r="L2888" s="5"/>
      <c r="M2888" s="5"/>
    </row>
    <row r="2889" spans="2:13" x14ac:dyDescent="0.25">
      <c r="B2889" s="5"/>
      <c r="C2889" s="5"/>
      <c r="D2889" s="5"/>
      <c r="E2889" s="5"/>
      <c r="F2889" s="5"/>
      <c r="G2889" s="5"/>
      <c r="H2889" s="58"/>
      <c r="I2889" s="60"/>
      <c r="J2889" s="5"/>
      <c r="L2889" s="5"/>
      <c r="M2889" s="5"/>
    </row>
    <row r="2890" spans="2:13" x14ac:dyDescent="0.25">
      <c r="B2890" s="5"/>
      <c r="C2890" s="5"/>
      <c r="D2890" s="5"/>
      <c r="E2890" s="5"/>
      <c r="F2890" s="5"/>
      <c r="G2890" s="5"/>
      <c r="H2890" s="58"/>
      <c r="I2890" s="60"/>
      <c r="J2890" s="5"/>
      <c r="L2890" s="5"/>
      <c r="M2890" s="5"/>
    </row>
    <row r="2891" spans="2:13" x14ac:dyDescent="0.25">
      <c r="B2891" s="5"/>
      <c r="C2891" s="5"/>
      <c r="D2891" s="5"/>
      <c r="E2891" s="5"/>
      <c r="F2891" s="5"/>
      <c r="G2891" s="5"/>
      <c r="H2891" s="58"/>
      <c r="I2891" s="60"/>
      <c r="J2891" s="5"/>
      <c r="L2891" s="5"/>
      <c r="M2891" s="5"/>
    </row>
    <row r="2892" spans="2:13" x14ac:dyDescent="0.25">
      <c r="B2892" s="5"/>
      <c r="C2892" s="5"/>
      <c r="D2892" s="5"/>
      <c r="E2892" s="5"/>
      <c r="F2892" s="5"/>
      <c r="G2892" s="5"/>
      <c r="H2892" s="58"/>
      <c r="I2892" s="60"/>
      <c r="J2892" s="5"/>
      <c r="L2892" s="5"/>
      <c r="M2892" s="5"/>
    </row>
    <row r="2893" spans="2:13" x14ac:dyDescent="0.25">
      <c r="B2893" s="5"/>
      <c r="C2893" s="5"/>
      <c r="D2893" s="5"/>
      <c r="E2893" s="5"/>
      <c r="F2893" s="5"/>
      <c r="G2893" s="5"/>
      <c r="H2893" s="58"/>
      <c r="I2893" s="60"/>
      <c r="J2893" s="5"/>
      <c r="L2893" s="5"/>
      <c r="M2893" s="5"/>
    </row>
    <row r="2894" spans="2:13" x14ac:dyDescent="0.25">
      <c r="B2894" s="5"/>
      <c r="C2894" s="5"/>
      <c r="D2894" s="5"/>
      <c r="E2894" s="5"/>
      <c r="F2894" s="5"/>
      <c r="G2894" s="5"/>
      <c r="H2894" s="58"/>
      <c r="I2894" s="60"/>
      <c r="J2894" s="5"/>
      <c r="L2894" s="5"/>
      <c r="M2894" s="5"/>
    </row>
    <row r="2895" spans="2:13" x14ac:dyDescent="0.25">
      <c r="B2895" s="5"/>
      <c r="C2895" s="5"/>
      <c r="D2895" s="5"/>
      <c r="E2895" s="5"/>
      <c r="F2895" s="5"/>
      <c r="G2895" s="5"/>
      <c r="H2895" s="58"/>
      <c r="I2895" s="60"/>
      <c r="J2895" s="5"/>
      <c r="L2895" s="5"/>
      <c r="M2895" s="5"/>
    </row>
    <row r="2896" spans="2:13" x14ac:dyDescent="0.25">
      <c r="B2896" s="5"/>
      <c r="C2896" s="5"/>
      <c r="D2896" s="5"/>
      <c r="E2896" s="5"/>
      <c r="F2896" s="5"/>
      <c r="G2896" s="5"/>
      <c r="H2896" s="58"/>
      <c r="I2896" s="60"/>
      <c r="J2896" s="5"/>
      <c r="L2896" s="5"/>
      <c r="M2896" s="5"/>
    </row>
    <row r="2897" spans="2:13" x14ac:dyDescent="0.25">
      <c r="B2897" s="5"/>
      <c r="C2897" s="5"/>
      <c r="D2897" s="5"/>
      <c r="E2897" s="5"/>
      <c r="F2897" s="5"/>
      <c r="G2897" s="5"/>
      <c r="H2897" s="58"/>
      <c r="I2897" s="60"/>
      <c r="J2897" s="5"/>
      <c r="L2897" s="5"/>
      <c r="M2897" s="5"/>
    </row>
    <row r="2898" spans="2:13" x14ac:dyDescent="0.25">
      <c r="B2898" s="5"/>
      <c r="C2898" s="5"/>
      <c r="D2898" s="5"/>
      <c r="E2898" s="5"/>
      <c r="F2898" s="5"/>
      <c r="G2898" s="5"/>
      <c r="H2898" s="58"/>
      <c r="I2898" s="60"/>
      <c r="J2898" s="5"/>
      <c r="L2898" s="5"/>
      <c r="M2898" s="5"/>
    </row>
    <row r="2899" spans="2:13" x14ac:dyDescent="0.25">
      <c r="B2899" s="5"/>
      <c r="C2899" s="5"/>
      <c r="D2899" s="5"/>
      <c r="E2899" s="5"/>
      <c r="F2899" s="5"/>
      <c r="G2899" s="5"/>
      <c r="H2899" s="58"/>
      <c r="I2899" s="60"/>
      <c r="J2899" s="5"/>
      <c r="L2899" s="5"/>
      <c r="M2899" s="5"/>
    </row>
    <row r="2900" spans="2:13" x14ac:dyDescent="0.25">
      <c r="B2900" s="5"/>
      <c r="C2900" s="5"/>
      <c r="D2900" s="5"/>
      <c r="E2900" s="5"/>
      <c r="F2900" s="5"/>
      <c r="G2900" s="5"/>
      <c r="H2900" s="58"/>
      <c r="I2900" s="60"/>
      <c r="J2900" s="5"/>
      <c r="L2900" s="5"/>
      <c r="M2900" s="5"/>
    </row>
    <row r="2901" spans="2:13" x14ac:dyDescent="0.25">
      <c r="B2901" s="5"/>
      <c r="C2901" s="5"/>
      <c r="D2901" s="5"/>
      <c r="E2901" s="5"/>
      <c r="F2901" s="5"/>
      <c r="G2901" s="5"/>
      <c r="H2901" s="58"/>
      <c r="I2901" s="60"/>
      <c r="J2901" s="5"/>
      <c r="L2901" s="5"/>
      <c r="M2901" s="5"/>
    </row>
    <row r="2902" spans="2:13" x14ac:dyDescent="0.25">
      <c r="B2902" s="5"/>
      <c r="C2902" s="5"/>
      <c r="D2902" s="5"/>
      <c r="E2902" s="5"/>
      <c r="F2902" s="5"/>
      <c r="G2902" s="5"/>
      <c r="H2902" s="58"/>
      <c r="I2902" s="60"/>
      <c r="J2902" s="5"/>
      <c r="L2902" s="5"/>
      <c r="M2902" s="5"/>
    </row>
    <row r="2903" spans="2:13" x14ac:dyDescent="0.25">
      <c r="B2903" s="5"/>
      <c r="C2903" s="5"/>
      <c r="D2903" s="5"/>
      <c r="E2903" s="5"/>
      <c r="F2903" s="5"/>
      <c r="G2903" s="5"/>
      <c r="H2903" s="58"/>
      <c r="I2903" s="60"/>
      <c r="J2903" s="5"/>
      <c r="L2903" s="5"/>
      <c r="M2903" s="5"/>
    </row>
    <row r="2904" spans="2:13" x14ac:dyDescent="0.25">
      <c r="B2904" s="5"/>
      <c r="C2904" s="5"/>
      <c r="D2904" s="5"/>
      <c r="E2904" s="5"/>
      <c r="F2904" s="5"/>
      <c r="G2904" s="5"/>
      <c r="H2904" s="58"/>
      <c r="I2904" s="60"/>
      <c r="J2904" s="5"/>
      <c r="L2904" s="5"/>
      <c r="M2904" s="5"/>
    </row>
    <row r="2905" spans="2:13" x14ac:dyDescent="0.25">
      <c r="B2905" s="5"/>
      <c r="C2905" s="5"/>
      <c r="D2905" s="5"/>
      <c r="E2905" s="5"/>
      <c r="F2905" s="5"/>
      <c r="G2905" s="5"/>
      <c r="H2905" s="58"/>
      <c r="I2905" s="60"/>
      <c r="J2905" s="5"/>
      <c r="L2905" s="5"/>
      <c r="M2905" s="5"/>
    </row>
    <row r="2906" spans="2:13" x14ac:dyDescent="0.25">
      <c r="B2906" s="5"/>
      <c r="C2906" s="5"/>
      <c r="D2906" s="5"/>
      <c r="E2906" s="5"/>
      <c r="F2906" s="5"/>
      <c r="G2906" s="5"/>
      <c r="H2906" s="58"/>
      <c r="I2906" s="60"/>
      <c r="J2906" s="5"/>
      <c r="L2906" s="5"/>
      <c r="M2906" s="5"/>
    </row>
    <row r="2907" spans="2:13" x14ac:dyDescent="0.25">
      <c r="B2907" s="5"/>
      <c r="C2907" s="5"/>
      <c r="D2907" s="5"/>
      <c r="E2907" s="5"/>
      <c r="F2907" s="5"/>
      <c r="G2907" s="5"/>
      <c r="H2907" s="58"/>
      <c r="I2907" s="60"/>
      <c r="J2907" s="5"/>
      <c r="L2907" s="5"/>
      <c r="M2907" s="5"/>
    </row>
    <row r="2908" spans="2:13" x14ac:dyDescent="0.25">
      <c r="B2908" s="5"/>
      <c r="C2908" s="5"/>
      <c r="D2908" s="5"/>
      <c r="E2908" s="5"/>
      <c r="F2908" s="5"/>
      <c r="G2908" s="5"/>
      <c r="H2908" s="58"/>
      <c r="I2908" s="60"/>
      <c r="J2908" s="5"/>
      <c r="L2908" s="5"/>
      <c r="M2908" s="5"/>
    </row>
    <row r="2909" spans="2:13" x14ac:dyDescent="0.25">
      <c r="B2909" s="5"/>
      <c r="C2909" s="5"/>
      <c r="D2909" s="5"/>
      <c r="E2909" s="5"/>
      <c r="F2909" s="5"/>
      <c r="G2909" s="5"/>
      <c r="H2909" s="58"/>
      <c r="I2909" s="60"/>
      <c r="J2909" s="5"/>
      <c r="L2909" s="5"/>
      <c r="M2909" s="5"/>
    </row>
    <row r="2910" spans="2:13" x14ac:dyDescent="0.25">
      <c r="B2910" s="5"/>
      <c r="C2910" s="5"/>
      <c r="D2910" s="5"/>
      <c r="E2910" s="5"/>
      <c r="F2910" s="5"/>
      <c r="G2910" s="5"/>
      <c r="H2910" s="58"/>
      <c r="I2910" s="60"/>
      <c r="J2910" s="5"/>
      <c r="L2910" s="5"/>
      <c r="M2910" s="5"/>
    </row>
    <row r="2911" spans="2:13" x14ac:dyDescent="0.25">
      <c r="B2911" s="5"/>
      <c r="C2911" s="5"/>
      <c r="D2911" s="5"/>
      <c r="E2911" s="5"/>
      <c r="F2911" s="5"/>
      <c r="G2911" s="5"/>
      <c r="H2911" s="58"/>
      <c r="I2911" s="60"/>
      <c r="J2911" s="5"/>
      <c r="L2911" s="5"/>
      <c r="M2911" s="5"/>
    </row>
    <row r="2912" spans="2:13" x14ac:dyDescent="0.25">
      <c r="B2912" s="5"/>
      <c r="C2912" s="5"/>
      <c r="D2912" s="5"/>
      <c r="E2912" s="5"/>
      <c r="F2912" s="5"/>
      <c r="G2912" s="5"/>
      <c r="H2912" s="58"/>
      <c r="I2912" s="60"/>
      <c r="J2912" s="5"/>
      <c r="L2912" s="5"/>
      <c r="M2912" s="5"/>
    </row>
    <row r="2913" spans="2:13" x14ac:dyDescent="0.25">
      <c r="B2913" s="5"/>
      <c r="C2913" s="5"/>
      <c r="D2913" s="5"/>
      <c r="E2913" s="5"/>
      <c r="F2913" s="5"/>
      <c r="G2913" s="5"/>
      <c r="H2913" s="58"/>
      <c r="I2913" s="60"/>
      <c r="J2913" s="5"/>
      <c r="L2913" s="5"/>
      <c r="M2913" s="5"/>
    </row>
    <row r="2914" spans="2:13" x14ac:dyDescent="0.25">
      <c r="B2914" s="5"/>
      <c r="C2914" s="5"/>
      <c r="D2914" s="5"/>
      <c r="E2914" s="5"/>
      <c r="F2914" s="5"/>
      <c r="G2914" s="5"/>
      <c r="H2914" s="58"/>
      <c r="I2914" s="60"/>
      <c r="J2914" s="5"/>
      <c r="L2914" s="5"/>
      <c r="M2914" s="5"/>
    </row>
    <row r="2915" spans="2:13" x14ac:dyDescent="0.25">
      <c r="B2915" s="5"/>
      <c r="C2915" s="5"/>
      <c r="D2915" s="5"/>
      <c r="E2915" s="5"/>
      <c r="F2915" s="5"/>
      <c r="G2915" s="5"/>
      <c r="H2915" s="58"/>
      <c r="I2915" s="60"/>
      <c r="J2915" s="5"/>
      <c r="L2915" s="5"/>
      <c r="M2915" s="5"/>
    </row>
    <row r="2916" spans="2:13" x14ac:dyDescent="0.25">
      <c r="B2916" s="5"/>
      <c r="C2916" s="5"/>
      <c r="D2916" s="5"/>
      <c r="E2916" s="5"/>
      <c r="F2916" s="5"/>
      <c r="G2916" s="5"/>
      <c r="H2916" s="58"/>
      <c r="I2916" s="60"/>
      <c r="J2916" s="5"/>
      <c r="L2916" s="5"/>
      <c r="M2916" s="5"/>
    </row>
    <row r="2917" spans="2:13" x14ac:dyDescent="0.25">
      <c r="B2917" s="5"/>
      <c r="C2917" s="5"/>
      <c r="D2917" s="5"/>
      <c r="E2917" s="5"/>
      <c r="F2917" s="5"/>
      <c r="G2917" s="5"/>
      <c r="H2917" s="58"/>
      <c r="I2917" s="60"/>
      <c r="J2917" s="5"/>
      <c r="L2917" s="5"/>
      <c r="M2917" s="5"/>
    </row>
    <row r="2918" spans="2:13" x14ac:dyDescent="0.25">
      <c r="B2918" s="5"/>
      <c r="C2918" s="5"/>
      <c r="D2918" s="5"/>
      <c r="E2918" s="5"/>
      <c r="F2918" s="5"/>
      <c r="G2918" s="5"/>
      <c r="H2918" s="58"/>
      <c r="I2918" s="60"/>
      <c r="J2918" s="5"/>
      <c r="L2918" s="5"/>
      <c r="M2918" s="5"/>
    </row>
    <row r="2919" spans="2:13" x14ac:dyDescent="0.25">
      <c r="B2919" s="5"/>
      <c r="C2919" s="5"/>
      <c r="D2919" s="5"/>
      <c r="E2919" s="5"/>
      <c r="F2919" s="5"/>
      <c r="G2919" s="5"/>
      <c r="H2919" s="58"/>
      <c r="I2919" s="60"/>
      <c r="J2919" s="5"/>
      <c r="L2919" s="5"/>
      <c r="M2919" s="5"/>
    </row>
    <row r="2920" spans="2:13" x14ac:dyDescent="0.25">
      <c r="B2920" s="5"/>
      <c r="C2920" s="5"/>
      <c r="D2920" s="5"/>
      <c r="E2920" s="5"/>
      <c r="F2920" s="5"/>
      <c r="G2920" s="5"/>
      <c r="H2920" s="58"/>
      <c r="I2920" s="60"/>
      <c r="J2920" s="5"/>
      <c r="L2920" s="5"/>
      <c r="M2920" s="5"/>
    </row>
    <row r="2921" spans="2:13" x14ac:dyDescent="0.25">
      <c r="B2921" s="5"/>
      <c r="C2921" s="5"/>
      <c r="D2921" s="5"/>
      <c r="E2921" s="5"/>
      <c r="F2921" s="5"/>
      <c r="G2921" s="5"/>
      <c r="H2921" s="58"/>
      <c r="I2921" s="60"/>
      <c r="J2921" s="5"/>
      <c r="L2921" s="5"/>
      <c r="M2921" s="5"/>
    </row>
    <row r="2922" spans="2:13" x14ac:dyDescent="0.25">
      <c r="B2922" s="5"/>
      <c r="C2922" s="5"/>
      <c r="D2922" s="5"/>
      <c r="E2922" s="5"/>
      <c r="F2922" s="5"/>
      <c r="G2922" s="5"/>
      <c r="H2922" s="58"/>
      <c r="I2922" s="60"/>
      <c r="J2922" s="5"/>
      <c r="L2922" s="5"/>
      <c r="M2922" s="5"/>
    </row>
    <row r="2923" spans="2:13" x14ac:dyDescent="0.25">
      <c r="B2923" s="5"/>
      <c r="C2923" s="5"/>
      <c r="D2923" s="5"/>
      <c r="E2923" s="5"/>
      <c r="F2923" s="5"/>
      <c r="G2923" s="5"/>
      <c r="H2923" s="58"/>
      <c r="I2923" s="60"/>
      <c r="J2923" s="5"/>
      <c r="L2923" s="5"/>
      <c r="M2923" s="5"/>
    </row>
    <row r="2924" spans="2:13" x14ac:dyDescent="0.25">
      <c r="B2924" s="5"/>
      <c r="C2924" s="5"/>
      <c r="D2924" s="5"/>
      <c r="E2924" s="5"/>
      <c r="F2924" s="5"/>
      <c r="G2924" s="5"/>
      <c r="H2924" s="58"/>
      <c r="I2924" s="60"/>
      <c r="J2924" s="5"/>
      <c r="L2924" s="5"/>
      <c r="M2924" s="5"/>
    </row>
    <row r="2925" spans="2:13" x14ac:dyDescent="0.25">
      <c r="B2925" s="5"/>
      <c r="C2925" s="5"/>
      <c r="D2925" s="5"/>
      <c r="E2925" s="5"/>
      <c r="F2925" s="5"/>
      <c r="G2925" s="5"/>
      <c r="H2925" s="58"/>
      <c r="I2925" s="60"/>
      <c r="J2925" s="5"/>
      <c r="L2925" s="5"/>
      <c r="M2925" s="5"/>
    </row>
    <row r="2926" spans="2:13" x14ac:dyDescent="0.25">
      <c r="B2926" s="5"/>
      <c r="C2926" s="5"/>
      <c r="D2926" s="5"/>
      <c r="E2926" s="5"/>
      <c r="F2926" s="5"/>
      <c r="G2926" s="5"/>
      <c r="H2926" s="58"/>
      <c r="I2926" s="60"/>
      <c r="J2926" s="5"/>
      <c r="L2926" s="5"/>
      <c r="M2926" s="5"/>
    </row>
    <row r="2927" spans="2:13" x14ac:dyDescent="0.25">
      <c r="B2927" s="5"/>
      <c r="C2927" s="5"/>
      <c r="D2927" s="5"/>
      <c r="E2927" s="5"/>
      <c r="F2927" s="5"/>
      <c r="G2927" s="5"/>
      <c r="H2927" s="58"/>
      <c r="I2927" s="60"/>
      <c r="J2927" s="5"/>
      <c r="L2927" s="5"/>
      <c r="M2927" s="5"/>
    </row>
    <row r="2928" spans="2:13" x14ac:dyDescent="0.25">
      <c r="B2928" s="5"/>
      <c r="C2928" s="5"/>
      <c r="D2928" s="5"/>
      <c r="E2928" s="5"/>
      <c r="F2928" s="5"/>
      <c r="G2928" s="5"/>
      <c r="H2928" s="58"/>
      <c r="I2928" s="60"/>
      <c r="J2928" s="5"/>
      <c r="L2928" s="5"/>
      <c r="M2928" s="5"/>
    </row>
    <row r="2929" spans="2:13" x14ac:dyDescent="0.25">
      <c r="B2929" s="5"/>
      <c r="C2929" s="5"/>
      <c r="D2929" s="5"/>
      <c r="E2929" s="5"/>
      <c r="F2929" s="5"/>
      <c r="G2929" s="5"/>
      <c r="H2929" s="58"/>
      <c r="I2929" s="60"/>
      <c r="J2929" s="5"/>
      <c r="L2929" s="5"/>
      <c r="M2929" s="5"/>
    </row>
    <row r="2930" spans="2:13" x14ac:dyDescent="0.25">
      <c r="B2930" s="5"/>
      <c r="C2930" s="5"/>
      <c r="D2930" s="5"/>
      <c r="E2930" s="5"/>
      <c r="F2930" s="5"/>
      <c r="G2930" s="5"/>
      <c r="H2930" s="58"/>
      <c r="I2930" s="60"/>
      <c r="J2930" s="5"/>
      <c r="L2930" s="5"/>
      <c r="M2930" s="5"/>
    </row>
    <row r="2931" spans="2:13" x14ac:dyDescent="0.25">
      <c r="B2931" s="5"/>
      <c r="C2931" s="5"/>
      <c r="D2931" s="5"/>
      <c r="E2931" s="5"/>
      <c r="F2931" s="5"/>
      <c r="G2931" s="5"/>
      <c r="H2931" s="58"/>
      <c r="I2931" s="60"/>
      <c r="J2931" s="5"/>
      <c r="L2931" s="5"/>
      <c r="M2931" s="5"/>
    </row>
    <row r="2932" spans="2:13" x14ac:dyDescent="0.25">
      <c r="B2932" s="5"/>
      <c r="C2932" s="5"/>
      <c r="D2932" s="5"/>
      <c r="E2932" s="5"/>
      <c r="F2932" s="5"/>
      <c r="G2932" s="5"/>
      <c r="H2932" s="58"/>
      <c r="I2932" s="60"/>
      <c r="J2932" s="5"/>
      <c r="L2932" s="5"/>
      <c r="M2932" s="5"/>
    </row>
    <row r="2933" spans="2:13" x14ac:dyDescent="0.25">
      <c r="B2933" s="5"/>
      <c r="C2933" s="5"/>
      <c r="D2933" s="5"/>
      <c r="E2933" s="5"/>
      <c r="F2933" s="5"/>
      <c r="G2933" s="5"/>
      <c r="H2933" s="58"/>
      <c r="I2933" s="60"/>
      <c r="J2933" s="5"/>
      <c r="L2933" s="5"/>
      <c r="M2933" s="5"/>
    </row>
    <row r="2934" spans="2:13" x14ac:dyDescent="0.25">
      <c r="B2934" s="5"/>
      <c r="C2934" s="5"/>
      <c r="D2934" s="5"/>
      <c r="E2934" s="5"/>
      <c r="F2934" s="5"/>
      <c r="G2934" s="5"/>
      <c r="H2934" s="58"/>
      <c r="I2934" s="60"/>
      <c r="J2934" s="5"/>
      <c r="L2934" s="5"/>
      <c r="M2934" s="5"/>
    </row>
    <row r="2935" spans="2:13" x14ac:dyDescent="0.25">
      <c r="B2935" s="5"/>
      <c r="C2935" s="5"/>
      <c r="D2935" s="5"/>
      <c r="E2935" s="5"/>
      <c r="F2935" s="5"/>
      <c r="G2935" s="5"/>
      <c r="H2935" s="58"/>
      <c r="I2935" s="60"/>
      <c r="J2935" s="5"/>
      <c r="L2935" s="5"/>
      <c r="M2935" s="5"/>
    </row>
    <row r="2936" spans="2:13" x14ac:dyDescent="0.25">
      <c r="B2936" s="5"/>
      <c r="C2936" s="5"/>
      <c r="D2936" s="5"/>
      <c r="E2936" s="5"/>
      <c r="F2936" s="5"/>
      <c r="G2936" s="5"/>
      <c r="H2936" s="58"/>
      <c r="I2936" s="60"/>
      <c r="J2936" s="5"/>
      <c r="L2936" s="5"/>
      <c r="M2936" s="5"/>
    </row>
    <row r="2937" spans="2:13" x14ac:dyDescent="0.25">
      <c r="B2937" s="5"/>
      <c r="C2937" s="5"/>
      <c r="D2937" s="5"/>
      <c r="E2937" s="5"/>
      <c r="F2937" s="5"/>
      <c r="G2937" s="5"/>
      <c r="H2937" s="58"/>
      <c r="I2937" s="60"/>
      <c r="J2937" s="5"/>
      <c r="L2937" s="5"/>
      <c r="M2937" s="5"/>
    </row>
    <row r="2938" spans="2:13" x14ac:dyDescent="0.25">
      <c r="B2938" s="5"/>
      <c r="C2938" s="5"/>
      <c r="D2938" s="5"/>
      <c r="E2938" s="5"/>
      <c r="F2938" s="5"/>
      <c r="G2938" s="5"/>
      <c r="H2938" s="58"/>
      <c r="I2938" s="60"/>
      <c r="J2938" s="5"/>
      <c r="L2938" s="5"/>
      <c r="M2938" s="5"/>
    </row>
    <row r="2939" spans="2:13" x14ac:dyDescent="0.25">
      <c r="B2939" s="5"/>
      <c r="C2939" s="5"/>
      <c r="D2939" s="5"/>
      <c r="E2939" s="5"/>
      <c r="F2939" s="5"/>
      <c r="G2939" s="5"/>
      <c r="H2939" s="58"/>
      <c r="I2939" s="60"/>
      <c r="J2939" s="5"/>
      <c r="L2939" s="5"/>
      <c r="M2939" s="5"/>
    </row>
    <row r="2940" spans="2:13" x14ac:dyDescent="0.25">
      <c r="B2940" s="5"/>
      <c r="C2940" s="5"/>
      <c r="D2940" s="5"/>
      <c r="E2940" s="5"/>
      <c r="F2940" s="5"/>
      <c r="G2940" s="5"/>
      <c r="H2940" s="58"/>
      <c r="I2940" s="60"/>
      <c r="J2940" s="5"/>
      <c r="L2940" s="5"/>
      <c r="M2940" s="5"/>
    </row>
    <row r="2941" spans="2:13" x14ac:dyDescent="0.25">
      <c r="B2941" s="5"/>
      <c r="C2941" s="5"/>
      <c r="D2941" s="5"/>
      <c r="E2941" s="5"/>
      <c r="F2941" s="5"/>
      <c r="G2941" s="5"/>
      <c r="H2941" s="58"/>
      <c r="I2941" s="60"/>
      <c r="J2941" s="5"/>
      <c r="L2941" s="5"/>
      <c r="M2941" s="5"/>
    </row>
    <row r="2942" spans="2:13" x14ac:dyDescent="0.25">
      <c r="B2942" s="5"/>
      <c r="C2942" s="5"/>
      <c r="D2942" s="5"/>
      <c r="E2942" s="5"/>
      <c r="F2942" s="5"/>
      <c r="G2942" s="5"/>
      <c r="H2942" s="58"/>
      <c r="I2942" s="60"/>
      <c r="J2942" s="5"/>
      <c r="L2942" s="5"/>
      <c r="M2942" s="5"/>
    </row>
    <row r="2943" spans="2:13" x14ac:dyDescent="0.25">
      <c r="B2943" s="5"/>
      <c r="C2943" s="5"/>
      <c r="D2943" s="5"/>
      <c r="E2943" s="5"/>
      <c r="F2943" s="5"/>
      <c r="G2943" s="5"/>
      <c r="H2943" s="58"/>
      <c r="I2943" s="60"/>
      <c r="J2943" s="5"/>
      <c r="L2943" s="5"/>
      <c r="M2943" s="5"/>
    </row>
    <row r="2944" spans="2:13" x14ac:dyDescent="0.25">
      <c r="B2944" s="5"/>
      <c r="C2944" s="5"/>
      <c r="D2944" s="5"/>
      <c r="E2944" s="5"/>
      <c r="F2944" s="5"/>
      <c r="G2944" s="5"/>
      <c r="H2944" s="58"/>
      <c r="I2944" s="60"/>
      <c r="J2944" s="5"/>
      <c r="L2944" s="5"/>
      <c r="M2944" s="5"/>
    </row>
    <row r="2945" spans="2:13" x14ac:dyDescent="0.25">
      <c r="B2945" s="5"/>
      <c r="C2945" s="5"/>
      <c r="D2945" s="5"/>
      <c r="E2945" s="5"/>
      <c r="F2945" s="5"/>
      <c r="G2945" s="5"/>
      <c r="H2945" s="58"/>
      <c r="I2945" s="60"/>
      <c r="J2945" s="5"/>
      <c r="L2945" s="5"/>
      <c r="M2945" s="5"/>
    </row>
    <row r="2946" spans="2:13" x14ac:dyDescent="0.25">
      <c r="B2946" s="5"/>
      <c r="C2946" s="5"/>
      <c r="D2946" s="5"/>
      <c r="E2946" s="5"/>
      <c r="F2946" s="5"/>
      <c r="G2946" s="5"/>
      <c r="H2946" s="58"/>
      <c r="I2946" s="60"/>
      <c r="J2946" s="5"/>
      <c r="L2946" s="5"/>
      <c r="M2946" s="5"/>
    </row>
    <row r="2947" spans="2:13" x14ac:dyDescent="0.25">
      <c r="B2947" s="5"/>
      <c r="C2947" s="5"/>
      <c r="D2947" s="5"/>
      <c r="E2947" s="5"/>
      <c r="F2947" s="5"/>
      <c r="G2947" s="5"/>
      <c r="H2947" s="58"/>
      <c r="I2947" s="60"/>
      <c r="J2947" s="5"/>
      <c r="L2947" s="5"/>
      <c r="M2947" s="5"/>
    </row>
    <row r="2948" spans="2:13" x14ac:dyDescent="0.25">
      <c r="B2948" s="5"/>
      <c r="C2948" s="5"/>
      <c r="D2948" s="5"/>
      <c r="E2948" s="5"/>
      <c r="F2948" s="5"/>
      <c r="G2948" s="5"/>
      <c r="H2948" s="58"/>
      <c r="I2948" s="60"/>
      <c r="J2948" s="5"/>
      <c r="L2948" s="5"/>
      <c r="M2948" s="5"/>
    </row>
    <row r="2949" spans="2:13" x14ac:dyDescent="0.25">
      <c r="B2949" s="5"/>
      <c r="C2949" s="5"/>
      <c r="D2949" s="5"/>
      <c r="E2949" s="5"/>
      <c r="F2949" s="5"/>
      <c r="G2949" s="5"/>
      <c r="H2949" s="58"/>
      <c r="I2949" s="60"/>
      <c r="J2949" s="5"/>
      <c r="L2949" s="5"/>
      <c r="M2949" s="5"/>
    </row>
    <row r="2950" spans="2:13" x14ac:dyDescent="0.25">
      <c r="B2950" s="5"/>
      <c r="C2950" s="5"/>
      <c r="D2950" s="5"/>
      <c r="E2950" s="5"/>
      <c r="F2950" s="5"/>
      <c r="G2950" s="5"/>
      <c r="H2950" s="58"/>
      <c r="I2950" s="60"/>
      <c r="J2950" s="5"/>
      <c r="L2950" s="5"/>
      <c r="M2950" s="5"/>
    </row>
    <row r="2951" spans="2:13" x14ac:dyDescent="0.25">
      <c r="B2951" s="5"/>
      <c r="C2951" s="5"/>
      <c r="D2951" s="5"/>
      <c r="E2951" s="5"/>
      <c r="F2951" s="5"/>
      <c r="G2951" s="5"/>
      <c r="H2951" s="58"/>
      <c r="I2951" s="60"/>
      <c r="J2951" s="5"/>
      <c r="L2951" s="5"/>
      <c r="M2951" s="5"/>
    </row>
    <row r="2952" spans="2:13" x14ac:dyDescent="0.25">
      <c r="B2952" s="5"/>
      <c r="C2952" s="5"/>
      <c r="D2952" s="5"/>
      <c r="E2952" s="5"/>
      <c r="F2952" s="5"/>
      <c r="G2952" s="5"/>
      <c r="H2952" s="58"/>
      <c r="I2952" s="60"/>
      <c r="J2952" s="5"/>
      <c r="L2952" s="5"/>
      <c r="M2952" s="5"/>
    </row>
    <row r="2953" spans="2:13" x14ac:dyDescent="0.25">
      <c r="B2953" s="5"/>
      <c r="C2953" s="5"/>
      <c r="D2953" s="5"/>
      <c r="E2953" s="5"/>
      <c r="F2953" s="5"/>
      <c r="G2953" s="5"/>
      <c r="H2953" s="58"/>
      <c r="I2953" s="60"/>
      <c r="J2953" s="5"/>
      <c r="L2953" s="5"/>
      <c r="M2953" s="5"/>
    </row>
    <row r="2954" spans="2:13" x14ac:dyDescent="0.25">
      <c r="B2954" s="5"/>
      <c r="C2954" s="5"/>
      <c r="D2954" s="5"/>
      <c r="E2954" s="5"/>
      <c r="F2954" s="5"/>
      <c r="G2954" s="5"/>
      <c r="H2954" s="58"/>
      <c r="I2954" s="60"/>
      <c r="J2954" s="5"/>
      <c r="L2954" s="5"/>
      <c r="M2954" s="5"/>
    </row>
    <row r="2955" spans="2:13" x14ac:dyDescent="0.25">
      <c r="B2955" s="5"/>
      <c r="C2955" s="5"/>
      <c r="D2955" s="5"/>
      <c r="E2955" s="5"/>
      <c r="F2955" s="5"/>
      <c r="G2955" s="5"/>
      <c r="H2955" s="58"/>
      <c r="I2955" s="60"/>
      <c r="J2955" s="5"/>
      <c r="L2955" s="5"/>
      <c r="M2955" s="5"/>
    </row>
    <row r="2956" spans="2:13" x14ac:dyDescent="0.25">
      <c r="B2956" s="5"/>
      <c r="C2956" s="5"/>
      <c r="D2956" s="5"/>
      <c r="E2956" s="5"/>
      <c r="F2956" s="5"/>
      <c r="G2956" s="5"/>
      <c r="H2956" s="58"/>
      <c r="I2956" s="60"/>
      <c r="J2956" s="5"/>
      <c r="L2956" s="5"/>
      <c r="M2956" s="5"/>
    </row>
    <row r="2957" spans="2:13" x14ac:dyDescent="0.25">
      <c r="B2957" s="5"/>
      <c r="C2957" s="5"/>
      <c r="D2957" s="5"/>
      <c r="E2957" s="5"/>
      <c r="F2957" s="5"/>
      <c r="G2957" s="5"/>
      <c r="H2957" s="58"/>
      <c r="I2957" s="60"/>
      <c r="J2957" s="5"/>
      <c r="L2957" s="5"/>
      <c r="M2957" s="5"/>
    </row>
    <row r="2958" spans="2:13" x14ac:dyDescent="0.25">
      <c r="B2958" s="5"/>
      <c r="C2958" s="5"/>
      <c r="D2958" s="5"/>
      <c r="E2958" s="5"/>
      <c r="F2958" s="5"/>
      <c r="G2958" s="5"/>
      <c r="H2958" s="58"/>
      <c r="I2958" s="60"/>
      <c r="J2958" s="5"/>
      <c r="L2958" s="5"/>
      <c r="M2958" s="5"/>
    </row>
    <row r="2959" spans="2:13" x14ac:dyDescent="0.25">
      <c r="B2959" s="5"/>
      <c r="C2959" s="5"/>
      <c r="D2959" s="5"/>
      <c r="E2959" s="5"/>
      <c r="F2959" s="5"/>
      <c r="G2959" s="5"/>
      <c r="H2959" s="58"/>
      <c r="I2959" s="60"/>
      <c r="J2959" s="5"/>
      <c r="L2959" s="5"/>
      <c r="M2959" s="5"/>
    </row>
    <row r="2960" spans="2:13" x14ac:dyDescent="0.25">
      <c r="B2960" s="5"/>
      <c r="C2960" s="5"/>
      <c r="D2960" s="5"/>
      <c r="E2960" s="5"/>
      <c r="F2960" s="5"/>
      <c r="G2960" s="5"/>
      <c r="H2960" s="58"/>
      <c r="I2960" s="60"/>
      <c r="J2960" s="5"/>
      <c r="L2960" s="5"/>
      <c r="M2960" s="5"/>
    </row>
    <row r="2961" spans="2:13" x14ac:dyDescent="0.25">
      <c r="B2961" s="5"/>
      <c r="C2961" s="5"/>
      <c r="D2961" s="5"/>
      <c r="E2961" s="5"/>
      <c r="F2961" s="5"/>
      <c r="G2961" s="5"/>
      <c r="H2961" s="58"/>
      <c r="I2961" s="60"/>
      <c r="J2961" s="5"/>
      <c r="L2961" s="5"/>
      <c r="M2961" s="5"/>
    </row>
    <row r="2962" spans="2:13" x14ac:dyDescent="0.25">
      <c r="B2962" s="5"/>
      <c r="C2962" s="5"/>
      <c r="D2962" s="5"/>
      <c r="E2962" s="5"/>
      <c r="F2962" s="5"/>
      <c r="G2962" s="5"/>
      <c r="H2962" s="58"/>
      <c r="I2962" s="60"/>
      <c r="J2962" s="5"/>
      <c r="L2962" s="5"/>
      <c r="M2962" s="5"/>
    </row>
    <row r="2963" spans="2:13" x14ac:dyDescent="0.25">
      <c r="B2963" s="5"/>
      <c r="C2963" s="5"/>
      <c r="D2963" s="5"/>
      <c r="E2963" s="5"/>
      <c r="F2963" s="5"/>
      <c r="G2963" s="5"/>
      <c r="H2963" s="58"/>
      <c r="I2963" s="60"/>
      <c r="J2963" s="5"/>
      <c r="L2963" s="5"/>
      <c r="M2963" s="5"/>
    </row>
    <row r="2964" spans="2:13" x14ac:dyDescent="0.25">
      <c r="B2964" s="5"/>
      <c r="C2964" s="5"/>
      <c r="D2964" s="5"/>
      <c r="E2964" s="5"/>
      <c r="F2964" s="5"/>
      <c r="G2964" s="5"/>
      <c r="H2964" s="58"/>
      <c r="I2964" s="60"/>
      <c r="J2964" s="5"/>
      <c r="L2964" s="5"/>
      <c r="M2964" s="5"/>
    </row>
    <row r="2965" spans="2:13" x14ac:dyDescent="0.25">
      <c r="B2965" s="5"/>
      <c r="C2965" s="5"/>
      <c r="D2965" s="5"/>
      <c r="E2965" s="5"/>
      <c r="F2965" s="5"/>
      <c r="G2965" s="5"/>
      <c r="H2965" s="58"/>
      <c r="I2965" s="60"/>
      <c r="J2965" s="5"/>
      <c r="L2965" s="5"/>
      <c r="M2965" s="5"/>
    </row>
    <row r="2966" spans="2:13" x14ac:dyDescent="0.25">
      <c r="B2966" s="5"/>
      <c r="C2966" s="5"/>
      <c r="D2966" s="5"/>
      <c r="E2966" s="5"/>
      <c r="F2966" s="5"/>
      <c r="G2966" s="5"/>
      <c r="H2966" s="58"/>
      <c r="I2966" s="60"/>
      <c r="J2966" s="5"/>
      <c r="L2966" s="5"/>
      <c r="M2966" s="5"/>
    </row>
    <row r="2967" spans="2:13" x14ac:dyDescent="0.25">
      <c r="B2967" s="5"/>
      <c r="C2967" s="5"/>
      <c r="D2967" s="5"/>
      <c r="E2967" s="5"/>
      <c r="F2967" s="5"/>
      <c r="G2967" s="5"/>
      <c r="H2967" s="58"/>
      <c r="I2967" s="60"/>
      <c r="J2967" s="5"/>
      <c r="L2967" s="5"/>
      <c r="M2967" s="5"/>
    </row>
    <row r="2968" spans="2:13" x14ac:dyDescent="0.25">
      <c r="B2968" s="5"/>
      <c r="C2968" s="5"/>
      <c r="D2968" s="5"/>
      <c r="E2968" s="5"/>
      <c r="F2968" s="5"/>
      <c r="G2968" s="5"/>
      <c r="H2968" s="58"/>
      <c r="I2968" s="60"/>
      <c r="J2968" s="5"/>
      <c r="L2968" s="5"/>
      <c r="M2968" s="5"/>
    </row>
    <row r="2969" spans="2:13" x14ac:dyDescent="0.25">
      <c r="B2969" s="5"/>
      <c r="C2969" s="5"/>
      <c r="D2969" s="5"/>
      <c r="E2969" s="5"/>
      <c r="F2969" s="5"/>
      <c r="G2969" s="5"/>
      <c r="H2969" s="58"/>
      <c r="I2969" s="60"/>
      <c r="J2969" s="5"/>
      <c r="L2969" s="5"/>
      <c r="M2969" s="5"/>
    </row>
    <row r="2970" spans="2:13" x14ac:dyDescent="0.25">
      <c r="B2970" s="5"/>
      <c r="C2970" s="5"/>
      <c r="D2970" s="5"/>
      <c r="E2970" s="5"/>
      <c r="F2970" s="5"/>
      <c r="G2970" s="5"/>
      <c r="H2970" s="58"/>
      <c r="I2970" s="60"/>
      <c r="J2970" s="5"/>
      <c r="L2970" s="5"/>
      <c r="M2970" s="5"/>
    </row>
    <row r="2971" spans="2:13" x14ac:dyDescent="0.25">
      <c r="B2971" s="5"/>
      <c r="C2971" s="5"/>
      <c r="D2971" s="5"/>
      <c r="E2971" s="5"/>
      <c r="F2971" s="5"/>
      <c r="G2971" s="5"/>
      <c r="H2971" s="58"/>
      <c r="I2971" s="60"/>
      <c r="J2971" s="5"/>
      <c r="L2971" s="5"/>
      <c r="M2971" s="5"/>
    </row>
    <row r="2972" spans="2:13" x14ac:dyDescent="0.25">
      <c r="B2972" s="5"/>
      <c r="C2972" s="5"/>
      <c r="D2972" s="5"/>
      <c r="E2972" s="5"/>
      <c r="F2972" s="5"/>
      <c r="G2972" s="5"/>
      <c r="H2972" s="58"/>
      <c r="I2972" s="60"/>
      <c r="J2972" s="5"/>
      <c r="L2972" s="5"/>
      <c r="M2972" s="5"/>
    </row>
    <row r="2973" spans="2:13" x14ac:dyDescent="0.25">
      <c r="B2973" s="5"/>
      <c r="C2973" s="5"/>
      <c r="D2973" s="5"/>
      <c r="E2973" s="5"/>
      <c r="F2973" s="5"/>
      <c r="G2973" s="5"/>
      <c r="H2973" s="58"/>
      <c r="I2973" s="60"/>
      <c r="J2973" s="5"/>
      <c r="L2973" s="5"/>
      <c r="M2973" s="5"/>
    </row>
    <row r="2974" spans="2:13" x14ac:dyDescent="0.25">
      <c r="B2974" s="5"/>
      <c r="C2974" s="5"/>
      <c r="D2974" s="5"/>
      <c r="E2974" s="5"/>
      <c r="F2974" s="5"/>
      <c r="G2974" s="5"/>
      <c r="H2974" s="58"/>
      <c r="I2974" s="60"/>
      <c r="J2974" s="5"/>
      <c r="L2974" s="5"/>
      <c r="M2974" s="5"/>
    </row>
    <row r="2975" spans="2:13" x14ac:dyDescent="0.25">
      <c r="B2975" s="5"/>
      <c r="C2975" s="5"/>
      <c r="D2975" s="5"/>
      <c r="E2975" s="5"/>
      <c r="F2975" s="5"/>
      <c r="G2975" s="5"/>
      <c r="H2975" s="58"/>
      <c r="I2975" s="60"/>
      <c r="J2975" s="5"/>
      <c r="L2975" s="5"/>
      <c r="M2975" s="5"/>
    </row>
    <row r="2976" spans="2:13" x14ac:dyDescent="0.25">
      <c r="B2976" s="5"/>
      <c r="C2976" s="5"/>
      <c r="D2976" s="5"/>
      <c r="E2976" s="5"/>
      <c r="F2976" s="5"/>
      <c r="G2976" s="5"/>
      <c r="H2976" s="58"/>
      <c r="I2976" s="60"/>
      <c r="J2976" s="5"/>
      <c r="L2976" s="5"/>
      <c r="M2976" s="5"/>
    </row>
    <row r="2977" spans="2:13" x14ac:dyDescent="0.25">
      <c r="B2977" s="5"/>
      <c r="C2977" s="5"/>
      <c r="D2977" s="5"/>
      <c r="E2977" s="5"/>
      <c r="F2977" s="5"/>
      <c r="G2977" s="5"/>
      <c r="H2977" s="58"/>
      <c r="I2977" s="60"/>
      <c r="J2977" s="5"/>
      <c r="L2977" s="5"/>
      <c r="M2977" s="5"/>
    </row>
    <row r="2978" spans="2:13" x14ac:dyDescent="0.25">
      <c r="B2978" s="5"/>
      <c r="C2978" s="5"/>
      <c r="D2978" s="5"/>
      <c r="E2978" s="5"/>
      <c r="F2978" s="5"/>
      <c r="G2978" s="5"/>
      <c r="H2978" s="58"/>
      <c r="I2978" s="60"/>
      <c r="J2978" s="5"/>
      <c r="L2978" s="5"/>
      <c r="M2978" s="5"/>
    </row>
    <row r="2979" spans="2:13" x14ac:dyDescent="0.25">
      <c r="B2979" s="5"/>
      <c r="C2979" s="5"/>
      <c r="D2979" s="5"/>
      <c r="E2979" s="5"/>
      <c r="F2979" s="5"/>
      <c r="G2979" s="5"/>
      <c r="H2979" s="58"/>
      <c r="I2979" s="60"/>
      <c r="J2979" s="5"/>
      <c r="L2979" s="5"/>
      <c r="M2979" s="5"/>
    </row>
    <row r="2980" spans="2:13" x14ac:dyDescent="0.25">
      <c r="B2980" s="5"/>
      <c r="C2980" s="5"/>
      <c r="D2980" s="5"/>
      <c r="E2980" s="5"/>
      <c r="F2980" s="5"/>
      <c r="G2980" s="5"/>
      <c r="H2980" s="58"/>
      <c r="I2980" s="60"/>
      <c r="J2980" s="5"/>
      <c r="L2980" s="5"/>
      <c r="M2980" s="5"/>
    </row>
    <row r="2981" spans="2:13" x14ac:dyDescent="0.25">
      <c r="B2981" s="5"/>
      <c r="C2981" s="5"/>
      <c r="D2981" s="5"/>
      <c r="E2981" s="5"/>
      <c r="F2981" s="5"/>
      <c r="G2981" s="5"/>
      <c r="H2981" s="58"/>
      <c r="I2981" s="60"/>
      <c r="J2981" s="5"/>
      <c r="L2981" s="5"/>
      <c r="M2981" s="5"/>
    </row>
    <row r="2982" spans="2:13" x14ac:dyDescent="0.25">
      <c r="B2982" s="5"/>
      <c r="C2982" s="5"/>
      <c r="D2982" s="5"/>
      <c r="E2982" s="5"/>
      <c r="F2982" s="5"/>
      <c r="G2982" s="5"/>
      <c r="H2982" s="58"/>
      <c r="I2982" s="60"/>
      <c r="J2982" s="5"/>
      <c r="L2982" s="5"/>
      <c r="M2982" s="5"/>
    </row>
    <row r="2983" spans="2:13" x14ac:dyDescent="0.25">
      <c r="B2983" s="5"/>
      <c r="C2983" s="5"/>
      <c r="D2983" s="5"/>
      <c r="E2983" s="5"/>
      <c r="F2983" s="5"/>
      <c r="G2983" s="5"/>
      <c r="H2983" s="58"/>
      <c r="I2983" s="60"/>
      <c r="J2983" s="5"/>
      <c r="L2983" s="5"/>
      <c r="M2983" s="5"/>
    </row>
    <row r="2984" spans="2:13" x14ac:dyDescent="0.25">
      <c r="B2984" s="5"/>
      <c r="C2984" s="5"/>
      <c r="D2984" s="5"/>
      <c r="E2984" s="5"/>
      <c r="F2984" s="5"/>
      <c r="G2984" s="5"/>
      <c r="H2984" s="58"/>
      <c r="I2984" s="60"/>
      <c r="J2984" s="5"/>
      <c r="L2984" s="5"/>
      <c r="M2984" s="5"/>
    </row>
    <row r="2985" spans="2:13" x14ac:dyDescent="0.25">
      <c r="B2985" s="5"/>
      <c r="C2985" s="5"/>
      <c r="D2985" s="5"/>
      <c r="E2985" s="5"/>
      <c r="F2985" s="5"/>
      <c r="G2985" s="5"/>
      <c r="H2985" s="58"/>
      <c r="I2985" s="60"/>
      <c r="J2985" s="5"/>
      <c r="L2985" s="5"/>
      <c r="M2985" s="5"/>
    </row>
    <row r="2986" spans="2:13" x14ac:dyDescent="0.25">
      <c r="B2986" s="5"/>
      <c r="C2986" s="5"/>
      <c r="D2986" s="5"/>
      <c r="E2986" s="5"/>
      <c r="F2986" s="5"/>
      <c r="G2986" s="5"/>
      <c r="H2986" s="58"/>
      <c r="I2986" s="60"/>
      <c r="J2986" s="5"/>
      <c r="L2986" s="5"/>
      <c r="M2986" s="5"/>
    </row>
    <row r="2987" spans="2:13" x14ac:dyDescent="0.25">
      <c r="B2987" s="5"/>
      <c r="C2987" s="5"/>
      <c r="D2987" s="5"/>
      <c r="E2987" s="5"/>
      <c r="F2987" s="5"/>
      <c r="G2987" s="5"/>
      <c r="H2987" s="58"/>
      <c r="I2987" s="60"/>
      <c r="J2987" s="5"/>
      <c r="L2987" s="5"/>
      <c r="M2987" s="5"/>
    </row>
    <row r="2988" spans="2:13" x14ac:dyDescent="0.25">
      <c r="B2988" s="5"/>
      <c r="C2988" s="5"/>
      <c r="D2988" s="5"/>
      <c r="E2988" s="5"/>
      <c r="F2988" s="5"/>
      <c r="G2988" s="5"/>
      <c r="H2988" s="58"/>
      <c r="I2988" s="60"/>
      <c r="J2988" s="5"/>
      <c r="L2988" s="5"/>
      <c r="M2988" s="5"/>
    </row>
    <row r="2989" spans="2:13" x14ac:dyDescent="0.25">
      <c r="B2989" s="5"/>
      <c r="C2989" s="5"/>
      <c r="D2989" s="5"/>
      <c r="E2989" s="5"/>
      <c r="F2989" s="5"/>
      <c r="G2989" s="5"/>
      <c r="H2989" s="58"/>
      <c r="I2989" s="60"/>
      <c r="J2989" s="5"/>
      <c r="L2989" s="5"/>
      <c r="M2989" s="5"/>
    </row>
    <row r="2990" spans="2:13" x14ac:dyDescent="0.25">
      <c r="B2990" s="5"/>
      <c r="C2990" s="5"/>
      <c r="D2990" s="5"/>
      <c r="E2990" s="5"/>
      <c r="F2990" s="5"/>
      <c r="G2990" s="5"/>
      <c r="H2990" s="58"/>
      <c r="I2990" s="60"/>
      <c r="J2990" s="5"/>
      <c r="L2990" s="5"/>
      <c r="M2990" s="5"/>
    </row>
    <row r="2991" spans="2:13" x14ac:dyDescent="0.25">
      <c r="B2991" s="5"/>
      <c r="C2991" s="5"/>
      <c r="D2991" s="5"/>
      <c r="E2991" s="5"/>
      <c r="F2991" s="5"/>
      <c r="G2991" s="5"/>
      <c r="H2991" s="58"/>
      <c r="I2991" s="60"/>
      <c r="J2991" s="5"/>
      <c r="L2991" s="5"/>
      <c r="M2991" s="5"/>
    </row>
    <row r="2992" spans="2:13" x14ac:dyDescent="0.25">
      <c r="B2992" s="5"/>
      <c r="C2992" s="5"/>
      <c r="D2992" s="5"/>
      <c r="E2992" s="5"/>
      <c r="F2992" s="5"/>
      <c r="G2992" s="5"/>
      <c r="H2992" s="58"/>
      <c r="I2992" s="60"/>
      <c r="J2992" s="5"/>
      <c r="L2992" s="5"/>
      <c r="M2992" s="5"/>
    </row>
    <row r="2993" spans="2:13" x14ac:dyDescent="0.25">
      <c r="B2993" s="5"/>
      <c r="C2993" s="5"/>
      <c r="D2993" s="5"/>
      <c r="E2993" s="5"/>
      <c r="F2993" s="5"/>
      <c r="G2993" s="5"/>
      <c r="H2993" s="58"/>
      <c r="I2993" s="60"/>
      <c r="J2993" s="5"/>
      <c r="L2993" s="5"/>
      <c r="M2993" s="5"/>
    </row>
    <row r="2994" spans="2:13" x14ac:dyDescent="0.25">
      <c r="B2994" s="5"/>
      <c r="C2994" s="5"/>
      <c r="D2994" s="5"/>
      <c r="E2994" s="5"/>
      <c r="F2994" s="5"/>
      <c r="G2994" s="5"/>
      <c r="H2994" s="58"/>
      <c r="I2994" s="60"/>
      <c r="J2994" s="5"/>
      <c r="L2994" s="5"/>
      <c r="M2994" s="5"/>
    </row>
    <row r="2995" spans="2:13" x14ac:dyDescent="0.25">
      <c r="B2995" s="5"/>
      <c r="C2995" s="5"/>
      <c r="D2995" s="5"/>
      <c r="E2995" s="5"/>
      <c r="F2995" s="5"/>
      <c r="G2995" s="5"/>
      <c r="H2995" s="58"/>
      <c r="I2995" s="60"/>
      <c r="J2995" s="5"/>
      <c r="L2995" s="5"/>
      <c r="M2995" s="5"/>
    </row>
    <row r="2996" spans="2:13" x14ac:dyDescent="0.25">
      <c r="B2996" s="5"/>
      <c r="C2996" s="5"/>
      <c r="D2996" s="5"/>
      <c r="E2996" s="5"/>
      <c r="F2996" s="5"/>
      <c r="G2996" s="5"/>
      <c r="H2996" s="58"/>
      <c r="I2996" s="60"/>
      <c r="J2996" s="5"/>
      <c r="L2996" s="5"/>
      <c r="M2996" s="5"/>
    </row>
    <row r="2997" spans="2:13" x14ac:dyDescent="0.25">
      <c r="B2997" s="5"/>
      <c r="C2997" s="5"/>
      <c r="D2997" s="5"/>
      <c r="E2997" s="5"/>
      <c r="F2997" s="5"/>
      <c r="G2997" s="5"/>
      <c r="H2997" s="58"/>
      <c r="I2997" s="60"/>
      <c r="J2997" s="5"/>
      <c r="L2997" s="5"/>
      <c r="M2997" s="5"/>
    </row>
    <row r="2998" spans="2:13" x14ac:dyDescent="0.25">
      <c r="B2998" s="5"/>
      <c r="C2998" s="5"/>
      <c r="D2998" s="5"/>
      <c r="E2998" s="5"/>
      <c r="F2998" s="5"/>
      <c r="G2998" s="5"/>
      <c r="H2998" s="58"/>
      <c r="I2998" s="60"/>
      <c r="J2998" s="5"/>
      <c r="L2998" s="5"/>
      <c r="M2998" s="5"/>
    </row>
    <row r="2999" spans="2:13" x14ac:dyDescent="0.25">
      <c r="B2999" s="5"/>
      <c r="C2999" s="5"/>
      <c r="D2999" s="5"/>
      <c r="E2999" s="5"/>
      <c r="F2999" s="5"/>
      <c r="G2999" s="5"/>
      <c r="H2999" s="58"/>
      <c r="I2999" s="60"/>
      <c r="J2999" s="5"/>
      <c r="L2999" s="5"/>
      <c r="M2999" s="5"/>
    </row>
    <row r="3000" spans="2:13" x14ac:dyDescent="0.25">
      <c r="B3000" s="5"/>
      <c r="C3000" s="5"/>
      <c r="D3000" s="5"/>
      <c r="E3000" s="5"/>
      <c r="F3000" s="5"/>
      <c r="G3000" s="5"/>
      <c r="H3000" s="58"/>
      <c r="I3000" s="60"/>
      <c r="J3000" s="5"/>
      <c r="L3000" s="5"/>
      <c r="M3000" s="5"/>
    </row>
    <row r="3001" spans="2:13" x14ac:dyDescent="0.25">
      <c r="B3001" s="5"/>
      <c r="C3001" s="5"/>
      <c r="D3001" s="5"/>
      <c r="E3001" s="5"/>
      <c r="F3001" s="5"/>
      <c r="G3001" s="5"/>
      <c r="H3001" s="58"/>
      <c r="I3001" s="60"/>
      <c r="J3001" s="5"/>
      <c r="L3001" s="5"/>
      <c r="M3001" s="5"/>
    </row>
    <row r="3002" spans="2:13" x14ac:dyDescent="0.25">
      <c r="B3002" s="5"/>
      <c r="C3002" s="5"/>
      <c r="D3002" s="5"/>
      <c r="E3002" s="5"/>
      <c r="F3002" s="5"/>
      <c r="G3002" s="5"/>
      <c r="H3002" s="58"/>
      <c r="I3002" s="60"/>
      <c r="J3002" s="5"/>
      <c r="L3002" s="5"/>
      <c r="M3002" s="5"/>
    </row>
    <row r="3003" spans="2:13" x14ac:dyDescent="0.25">
      <c r="B3003" s="5"/>
      <c r="C3003" s="5"/>
      <c r="D3003" s="5"/>
      <c r="E3003" s="5"/>
      <c r="F3003" s="5"/>
      <c r="G3003" s="5"/>
      <c r="H3003" s="58"/>
      <c r="I3003" s="60"/>
      <c r="J3003" s="5"/>
      <c r="L3003" s="5"/>
      <c r="M3003" s="5"/>
    </row>
    <row r="3004" spans="2:13" x14ac:dyDescent="0.25">
      <c r="B3004" s="5"/>
      <c r="C3004" s="5"/>
      <c r="D3004" s="5"/>
      <c r="E3004" s="5"/>
      <c r="F3004" s="5"/>
      <c r="G3004" s="5"/>
      <c r="H3004" s="58"/>
      <c r="I3004" s="60"/>
      <c r="J3004" s="5"/>
      <c r="L3004" s="5"/>
      <c r="M3004" s="5"/>
    </row>
    <row r="3005" spans="2:13" x14ac:dyDescent="0.25">
      <c r="B3005" s="5"/>
      <c r="C3005" s="5"/>
      <c r="D3005" s="5"/>
      <c r="E3005" s="5"/>
      <c r="F3005" s="5"/>
      <c r="G3005" s="5"/>
      <c r="H3005" s="58"/>
      <c r="I3005" s="60"/>
      <c r="J3005" s="5"/>
      <c r="L3005" s="5"/>
      <c r="M3005" s="5"/>
    </row>
    <row r="3006" spans="2:13" x14ac:dyDescent="0.25">
      <c r="B3006" s="5"/>
      <c r="C3006" s="5"/>
      <c r="D3006" s="5"/>
      <c r="E3006" s="5"/>
      <c r="F3006" s="5"/>
      <c r="G3006" s="5"/>
      <c r="H3006" s="58"/>
      <c r="I3006" s="60"/>
      <c r="J3006" s="5"/>
      <c r="L3006" s="5"/>
      <c r="M3006" s="5"/>
    </row>
    <row r="3007" spans="2:13" x14ac:dyDescent="0.25">
      <c r="B3007" s="5"/>
      <c r="C3007" s="5"/>
      <c r="D3007" s="5"/>
      <c r="E3007" s="5"/>
      <c r="F3007" s="5"/>
      <c r="G3007" s="5"/>
      <c r="H3007" s="58"/>
      <c r="I3007" s="60"/>
      <c r="J3007" s="5"/>
      <c r="L3007" s="5"/>
      <c r="M3007" s="5"/>
    </row>
    <row r="3008" spans="2:13" x14ac:dyDescent="0.25">
      <c r="B3008" s="5"/>
      <c r="C3008" s="5"/>
      <c r="D3008" s="5"/>
      <c r="E3008" s="5"/>
      <c r="F3008" s="5"/>
      <c r="G3008" s="5"/>
      <c r="H3008" s="58"/>
      <c r="I3008" s="60"/>
      <c r="J3008" s="5"/>
      <c r="L3008" s="5"/>
      <c r="M3008" s="5"/>
    </row>
    <row r="3009" spans="2:13" x14ac:dyDescent="0.25">
      <c r="B3009" s="5"/>
      <c r="C3009" s="5"/>
      <c r="D3009" s="5"/>
      <c r="E3009" s="5"/>
      <c r="F3009" s="5"/>
      <c r="G3009" s="5"/>
      <c r="H3009" s="58"/>
      <c r="I3009" s="60"/>
      <c r="J3009" s="5"/>
      <c r="L3009" s="5"/>
      <c r="M3009" s="5"/>
    </row>
    <row r="3010" spans="2:13" x14ac:dyDescent="0.25">
      <c r="B3010" s="5"/>
      <c r="C3010" s="5"/>
      <c r="D3010" s="5"/>
      <c r="E3010" s="5"/>
      <c r="F3010" s="5"/>
      <c r="G3010" s="5"/>
      <c r="H3010" s="58"/>
      <c r="I3010" s="60"/>
      <c r="J3010" s="5"/>
      <c r="L3010" s="5"/>
      <c r="M3010" s="5"/>
    </row>
    <row r="3011" spans="2:13" x14ac:dyDescent="0.25">
      <c r="B3011" s="5"/>
      <c r="C3011" s="5"/>
      <c r="D3011" s="5"/>
      <c r="E3011" s="5"/>
      <c r="F3011" s="5"/>
      <c r="G3011" s="5"/>
      <c r="H3011" s="58"/>
      <c r="I3011" s="60"/>
      <c r="J3011" s="5"/>
      <c r="L3011" s="5"/>
      <c r="M3011" s="5"/>
    </row>
    <row r="3012" spans="2:13" x14ac:dyDescent="0.25">
      <c r="B3012" s="5"/>
      <c r="C3012" s="5"/>
      <c r="D3012" s="5"/>
      <c r="E3012" s="5"/>
      <c r="F3012" s="5"/>
      <c r="G3012" s="5"/>
      <c r="H3012" s="58"/>
      <c r="I3012" s="60"/>
      <c r="J3012" s="5"/>
      <c r="L3012" s="5"/>
      <c r="M3012" s="5"/>
    </row>
    <row r="3013" spans="2:13" x14ac:dyDescent="0.25">
      <c r="B3013" s="5"/>
      <c r="C3013" s="5"/>
      <c r="D3013" s="5"/>
      <c r="E3013" s="5"/>
      <c r="F3013" s="5"/>
      <c r="G3013" s="5"/>
      <c r="H3013" s="58"/>
      <c r="I3013" s="60"/>
      <c r="J3013" s="5"/>
      <c r="L3013" s="5"/>
      <c r="M3013" s="5"/>
    </row>
    <row r="3014" spans="2:13" x14ac:dyDescent="0.25">
      <c r="B3014" s="5"/>
      <c r="C3014" s="5"/>
      <c r="D3014" s="5"/>
      <c r="E3014" s="5"/>
      <c r="F3014" s="5"/>
      <c r="G3014" s="5"/>
      <c r="H3014" s="58"/>
      <c r="I3014" s="60"/>
      <c r="J3014" s="5"/>
      <c r="L3014" s="5"/>
      <c r="M3014" s="5"/>
    </row>
    <row r="3015" spans="2:13" x14ac:dyDescent="0.25">
      <c r="B3015" s="5"/>
      <c r="C3015" s="5"/>
      <c r="D3015" s="5"/>
      <c r="E3015" s="5"/>
      <c r="F3015" s="5"/>
      <c r="G3015" s="5"/>
      <c r="H3015" s="58"/>
      <c r="I3015" s="60"/>
      <c r="J3015" s="5"/>
      <c r="L3015" s="5"/>
      <c r="M3015" s="5"/>
    </row>
    <row r="3016" spans="2:13" x14ac:dyDescent="0.25">
      <c r="B3016" s="5"/>
      <c r="C3016" s="5"/>
      <c r="D3016" s="5"/>
      <c r="E3016" s="5"/>
      <c r="F3016" s="5"/>
      <c r="G3016" s="5"/>
      <c r="H3016" s="58"/>
      <c r="I3016" s="60"/>
      <c r="J3016" s="5"/>
      <c r="L3016" s="5"/>
      <c r="M3016" s="5"/>
    </row>
    <row r="3017" spans="2:13" x14ac:dyDescent="0.25">
      <c r="B3017" s="5"/>
      <c r="C3017" s="5"/>
      <c r="D3017" s="5"/>
      <c r="E3017" s="5"/>
      <c r="F3017" s="5"/>
      <c r="G3017" s="5"/>
      <c r="H3017" s="58"/>
      <c r="I3017" s="60"/>
      <c r="J3017" s="5"/>
      <c r="L3017" s="5"/>
      <c r="M3017" s="5"/>
    </row>
    <row r="3018" spans="2:13" x14ac:dyDescent="0.25">
      <c r="B3018" s="5"/>
      <c r="C3018" s="5"/>
      <c r="D3018" s="5"/>
      <c r="E3018" s="5"/>
      <c r="F3018" s="5"/>
      <c r="G3018" s="5"/>
      <c r="H3018" s="58"/>
      <c r="I3018" s="60"/>
      <c r="J3018" s="5"/>
      <c r="L3018" s="5"/>
      <c r="M3018" s="5"/>
    </row>
    <row r="3019" spans="2:13" x14ac:dyDescent="0.25">
      <c r="B3019" s="5"/>
      <c r="C3019" s="5"/>
      <c r="D3019" s="5"/>
      <c r="E3019" s="5"/>
      <c r="F3019" s="5"/>
      <c r="G3019" s="5"/>
      <c r="H3019" s="58"/>
      <c r="I3019" s="60"/>
      <c r="J3019" s="5"/>
      <c r="L3019" s="5"/>
      <c r="M3019" s="5"/>
    </row>
    <row r="3020" spans="2:13" x14ac:dyDescent="0.25">
      <c r="B3020" s="5"/>
      <c r="C3020" s="5"/>
      <c r="D3020" s="5"/>
      <c r="E3020" s="5"/>
      <c r="F3020" s="5"/>
      <c r="G3020" s="5"/>
      <c r="H3020" s="58"/>
      <c r="I3020" s="60"/>
      <c r="J3020" s="5"/>
      <c r="L3020" s="5"/>
      <c r="M3020" s="5"/>
    </row>
    <row r="3021" spans="2:13" x14ac:dyDescent="0.25">
      <c r="B3021" s="5"/>
      <c r="C3021" s="5"/>
      <c r="D3021" s="5"/>
      <c r="E3021" s="5"/>
      <c r="F3021" s="5"/>
      <c r="G3021" s="5"/>
      <c r="H3021" s="58"/>
      <c r="I3021" s="60"/>
      <c r="J3021" s="5"/>
      <c r="L3021" s="5"/>
      <c r="M3021" s="5"/>
    </row>
    <row r="3022" spans="2:13" x14ac:dyDescent="0.25">
      <c r="B3022" s="5"/>
      <c r="C3022" s="5"/>
      <c r="D3022" s="5"/>
      <c r="E3022" s="5"/>
      <c r="F3022" s="5"/>
      <c r="G3022" s="5"/>
      <c r="H3022" s="58"/>
      <c r="I3022" s="60"/>
      <c r="J3022" s="5"/>
      <c r="L3022" s="5"/>
      <c r="M3022" s="5"/>
    </row>
    <row r="3023" spans="2:13" x14ac:dyDescent="0.25">
      <c r="B3023" s="5"/>
      <c r="C3023" s="5"/>
      <c r="D3023" s="5"/>
      <c r="E3023" s="5"/>
      <c r="F3023" s="5"/>
      <c r="G3023" s="5"/>
      <c r="H3023" s="58"/>
      <c r="I3023" s="60"/>
      <c r="J3023" s="5"/>
      <c r="L3023" s="5"/>
      <c r="M3023" s="5"/>
    </row>
    <row r="3024" spans="2:13" x14ac:dyDescent="0.25">
      <c r="B3024" s="5"/>
      <c r="C3024" s="5"/>
      <c r="D3024" s="5"/>
      <c r="E3024" s="5"/>
      <c r="F3024" s="5"/>
      <c r="G3024" s="5"/>
      <c r="H3024" s="58"/>
      <c r="I3024" s="60"/>
      <c r="J3024" s="5"/>
      <c r="L3024" s="5"/>
      <c r="M3024" s="5"/>
    </row>
    <row r="3025" spans="2:13" x14ac:dyDescent="0.25">
      <c r="B3025" s="5"/>
      <c r="C3025" s="5"/>
      <c r="D3025" s="5"/>
      <c r="E3025" s="5"/>
      <c r="F3025" s="5"/>
      <c r="G3025" s="5"/>
      <c r="H3025" s="58"/>
      <c r="I3025" s="60"/>
      <c r="J3025" s="5"/>
      <c r="L3025" s="5"/>
      <c r="M3025" s="5"/>
    </row>
    <row r="3026" spans="2:13" x14ac:dyDescent="0.25">
      <c r="B3026" s="5"/>
      <c r="C3026" s="5"/>
      <c r="D3026" s="5"/>
      <c r="E3026" s="5"/>
      <c r="F3026" s="5"/>
      <c r="G3026" s="5"/>
      <c r="H3026" s="58"/>
      <c r="I3026" s="60"/>
      <c r="J3026" s="5"/>
      <c r="L3026" s="5"/>
      <c r="M3026" s="5"/>
    </row>
    <row r="3027" spans="2:13" x14ac:dyDescent="0.25">
      <c r="B3027" s="5"/>
      <c r="C3027" s="5"/>
      <c r="D3027" s="5"/>
      <c r="E3027" s="5"/>
      <c r="F3027" s="5"/>
      <c r="G3027" s="5"/>
      <c r="H3027" s="58"/>
      <c r="I3027" s="60"/>
      <c r="J3027" s="5"/>
      <c r="L3027" s="5"/>
      <c r="M3027" s="5"/>
    </row>
    <row r="3028" spans="2:13" x14ac:dyDescent="0.25">
      <c r="B3028" s="5"/>
      <c r="C3028" s="5"/>
      <c r="D3028" s="5"/>
      <c r="E3028" s="5"/>
      <c r="F3028" s="5"/>
      <c r="G3028" s="5"/>
      <c r="H3028" s="58"/>
      <c r="I3028" s="60"/>
      <c r="J3028" s="5"/>
      <c r="L3028" s="5"/>
      <c r="M3028" s="5"/>
    </row>
    <row r="3029" spans="2:13" x14ac:dyDescent="0.25">
      <c r="B3029" s="5"/>
      <c r="C3029" s="5"/>
      <c r="D3029" s="5"/>
      <c r="E3029" s="5"/>
      <c r="F3029" s="5"/>
      <c r="G3029" s="5"/>
      <c r="H3029" s="58"/>
      <c r="I3029" s="60"/>
      <c r="J3029" s="5"/>
      <c r="L3029" s="5"/>
      <c r="M3029" s="5"/>
    </row>
    <row r="3030" spans="2:13" x14ac:dyDescent="0.25">
      <c r="B3030" s="5"/>
      <c r="C3030" s="5"/>
      <c r="D3030" s="5"/>
      <c r="E3030" s="5"/>
      <c r="F3030" s="5"/>
      <c r="G3030" s="5"/>
      <c r="H3030" s="58"/>
      <c r="I3030" s="60"/>
      <c r="J3030" s="5"/>
      <c r="L3030" s="5"/>
      <c r="M3030" s="5"/>
    </row>
    <row r="3031" spans="2:13" x14ac:dyDescent="0.25">
      <c r="B3031" s="5"/>
      <c r="C3031" s="5"/>
      <c r="D3031" s="5"/>
      <c r="E3031" s="5"/>
      <c r="F3031" s="5"/>
      <c r="G3031" s="5"/>
      <c r="H3031" s="58"/>
      <c r="I3031" s="60"/>
      <c r="J3031" s="5"/>
      <c r="L3031" s="5"/>
      <c r="M3031" s="5"/>
    </row>
    <row r="3032" spans="2:13" x14ac:dyDescent="0.25">
      <c r="B3032" s="5"/>
      <c r="C3032" s="5"/>
      <c r="D3032" s="5"/>
      <c r="E3032" s="5"/>
      <c r="F3032" s="5"/>
      <c r="G3032" s="5"/>
      <c r="H3032" s="58"/>
      <c r="I3032" s="60"/>
      <c r="J3032" s="5"/>
      <c r="L3032" s="5"/>
      <c r="M3032" s="5"/>
    </row>
    <row r="3033" spans="2:13" x14ac:dyDescent="0.25">
      <c r="B3033" s="5"/>
      <c r="C3033" s="5"/>
      <c r="D3033" s="5"/>
      <c r="E3033" s="5"/>
      <c r="F3033" s="5"/>
      <c r="G3033" s="5"/>
      <c r="H3033" s="58"/>
      <c r="I3033" s="60"/>
      <c r="J3033" s="5"/>
      <c r="L3033" s="5"/>
      <c r="M3033" s="5"/>
    </row>
    <row r="3034" spans="2:13" x14ac:dyDescent="0.25">
      <c r="B3034" s="5"/>
      <c r="C3034" s="5"/>
      <c r="D3034" s="5"/>
      <c r="E3034" s="5"/>
      <c r="F3034" s="5"/>
      <c r="G3034" s="5"/>
      <c r="H3034" s="58"/>
      <c r="I3034" s="60"/>
      <c r="J3034" s="5"/>
      <c r="L3034" s="5"/>
      <c r="M3034" s="5"/>
    </row>
    <row r="3035" spans="2:13" x14ac:dyDescent="0.25">
      <c r="B3035" s="5"/>
      <c r="C3035" s="5"/>
      <c r="D3035" s="5"/>
      <c r="E3035" s="5"/>
      <c r="F3035" s="5"/>
      <c r="G3035" s="5"/>
      <c r="H3035" s="58"/>
      <c r="I3035" s="60"/>
      <c r="J3035" s="5"/>
      <c r="L3035" s="5"/>
      <c r="M3035" s="5"/>
    </row>
    <row r="3036" spans="2:13" x14ac:dyDescent="0.25">
      <c r="B3036" s="5"/>
      <c r="C3036" s="5"/>
      <c r="D3036" s="5"/>
      <c r="E3036" s="5"/>
      <c r="F3036" s="5"/>
      <c r="G3036" s="5"/>
      <c r="H3036" s="58"/>
      <c r="I3036" s="60"/>
      <c r="J3036" s="5"/>
      <c r="L3036" s="5"/>
      <c r="M3036" s="5"/>
    </row>
    <row r="3037" spans="2:13" x14ac:dyDescent="0.25">
      <c r="B3037" s="5"/>
      <c r="C3037" s="5"/>
      <c r="D3037" s="5"/>
      <c r="E3037" s="5"/>
      <c r="F3037" s="5"/>
      <c r="G3037" s="5"/>
      <c r="H3037" s="58"/>
      <c r="I3037" s="60"/>
      <c r="J3037" s="5"/>
      <c r="L3037" s="5"/>
      <c r="M3037" s="5"/>
    </row>
    <row r="3038" spans="2:13" x14ac:dyDescent="0.25">
      <c r="B3038" s="5"/>
      <c r="C3038" s="5"/>
      <c r="D3038" s="5"/>
      <c r="E3038" s="5"/>
      <c r="F3038" s="5"/>
      <c r="G3038" s="5"/>
      <c r="H3038" s="58"/>
      <c r="I3038" s="60"/>
      <c r="J3038" s="5"/>
      <c r="L3038" s="5"/>
      <c r="M3038" s="5"/>
    </row>
    <row r="3039" spans="2:13" x14ac:dyDescent="0.25">
      <c r="B3039" s="5"/>
      <c r="C3039" s="5"/>
      <c r="D3039" s="5"/>
      <c r="E3039" s="5"/>
      <c r="F3039" s="5"/>
      <c r="G3039" s="5"/>
      <c r="H3039" s="58"/>
      <c r="I3039" s="60"/>
      <c r="J3039" s="5"/>
      <c r="L3039" s="5"/>
      <c r="M3039" s="5"/>
    </row>
    <row r="3040" spans="2:13" x14ac:dyDescent="0.25">
      <c r="B3040" s="5"/>
      <c r="C3040" s="5"/>
      <c r="D3040" s="5"/>
      <c r="E3040" s="5"/>
      <c r="F3040" s="5"/>
      <c r="G3040" s="5"/>
      <c r="H3040" s="58"/>
      <c r="I3040" s="60"/>
      <c r="J3040" s="5"/>
      <c r="L3040" s="5"/>
      <c r="M3040" s="5"/>
    </row>
    <row r="3041" spans="2:13" x14ac:dyDescent="0.25">
      <c r="B3041" s="5"/>
      <c r="C3041" s="5"/>
      <c r="D3041" s="5"/>
      <c r="E3041" s="5"/>
      <c r="F3041" s="5"/>
      <c r="G3041" s="5"/>
      <c r="H3041" s="58"/>
      <c r="I3041" s="60"/>
      <c r="J3041" s="5"/>
      <c r="L3041" s="5"/>
      <c r="M3041" s="5"/>
    </row>
    <row r="3042" spans="2:13" x14ac:dyDescent="0.25">
      <c r="B3042" s="5"/>
      <c r="C3042" s="5"/>
      <c r="D3042" s="5"/>
      <c r="E3042" s="5"/>
      <c r="F3042" s="5"/>
      <c r="G3042" s="5"/>
      <c r="H3042" s="58"/>
      <c r="I3042" s="60"/>
      <c r="J3042" s="5"/>
      <c r="L3042" s="5"/>
      <c r="M3042" s="5"/>
    </row>
    <row r="3043" spans="2:13" x14ac:dyDescent="0.25">
      <c r="B3043" s="5"/>
      <c r="C3043" s="5"/>
      <c r="D3043" s="5"/>
      <c r="E3043" s="5"/>
      <c r="F3043" s="5"/>
      <c r="G3043" s="5"/>
      <c r="H3043" s="58"/>
      <c r="I3043" s="60"/>
      <c r="J3043" s="5"/>
      <c r="L3043" s="5"/>
      <c r="M3043" s="5"/>
    </row>
    <row r="3044" spans="2:13" x14ac:dyDescent="0.25">
      <c r="B3044" s="5"/>
      <c r="C3044" s="5"/>
      <c r="D3044" s="5"/>
      <c r="E3044" s="5"/>
      <c r="F3044" s="5"/>
      <c r="G3044" s="5"/>
      <c r="H3044" s="58"/>
      <c r="I3044" s="60"/>
      <c r="J3044" s="5"/>
      <c r="L3044" s="5"/>
      <c r="M3044" s="5"/>
    </row>
    <row r="3045" spans="2:13" x14ac:dyDescent="0.25">
      <c r="B3045" s="5"/>
      <c r="C3045" s="5"/>
      <c r="D3045" s="5"/>
      <c r="E3045" s="5"/>
      <c r="F3045" s="5"/>
      <c r="G3045" s="5"/>
      <c r="H3045" s="58"/>
      <c r="I3045" s="60"/>
      <c r="J3045" s="5"/>
      <c r="L3045" s="5"/>
      <c r="M3045" s="5"/>
    </row>
    <row r="3046" spans="2:13" x14ac:dyDescent="0.25">
      <c r="B3046" s="5"/>
      <c r="C3046" s="5"/>
      <c r="D3046" s="5"/>
      <c r="E3046" s="5"/>
      <c r="F3046" s="5"/>
      <c r="G3046" s="5"/>
      <c r="H3046" s="58"/>
      <c r="I3046" s="60"/>
      <c r="J3046" s="5"/>
      <c r="L3046" s="5"/>
      <c r="M3046" s="5"/>
    </row>
    <row r="3047" spans="2:13" x14ac:dyDescent="0.25">
      <c r="B3047" s="5"/>
      <c r="C3047" s="5"/>
      <c r="D3047" s="5"/>
      <c r="E3047" s="5"/>
      <c r="F3047" s="5"/>
      <c r="G3047" s="5"/>
      <c r="H3047" s="58"/>
      <c r="I3047" s="60"/>
      <c r="J3047" s="5"/>
      <c r="L3047" s="5"/>
      <c r="M3047" s="5"/>
    </row>
    <row r="3048" spans="2:13" x14ac:dyDescent="0.25">
      <c r="B3048" s="5"/>
      <c r="C3048" s="5"/>
      <c r="D3048" s="5"/>
      <c r="E3048" s="5"/>
      <c r="F3048" s="5"/>
      <c r="G3048" s="5"/>
      <c r="H3048" s="58"/>
      <c r="I3048" s="60"/>
      <c r="J3048" s="5"/>
      <c r="L3048" s="5"/>
      <c r="M3048" s="5"/>
    </row>
    <row r="3049" spans="2:13" x14ac:dyDescent="0.25">
      <c r="B3049" s="5"/>
      <c r="C3049" s="5"/>
      <c r="D3049" s="5"/>
      <c r="E3049" s="5"/>
      <c r="F3049" s="5"/>
      <c r="G3049" s="5"/>
      <c r="H3049" s="58"/>
      <c r="I3049" s="60"/>
      <c r="J3049" s="5"/>
      <c r="L3049" s="5"/>
      <c r="M3049" s="5"/>
    </row>
    <row r="3050" spans="2:13" x14ac:dyDescent="0.25">
      <c r="B3050" s="5"/>
      <c r="C3050" s="5"/>
      <c r="D3050" s="5"/>
      <c r="E3050" s="5"/>
      <c r="F3050" s="5"/>
      <c r="G3050" s="5"/>
      <c r="H3050" s="58"/>
      <c r="I3050" s="60"/>
      <c r="J3050" s="5"/>
      <c r="L3050" s="5"/>
      <c r="M3050" s="5"/>
    </row>
    <row r="3051" spans="2:13" x14ac:dyDescent="0.25">
      <c r="B3051" s="5"/>
      <c r="C3051" s="5"/>
      <c r="D3051" s="5"/>
      <c r="E3051" s="5"/>
      <c r="F3051" s="5"/>
      <c r="G3051" s="5"/>
      <c r="H3051" s="58"/>
      <c r="I3051" s="60"/>
      <c r="J3051" s="5"/>
      <c r="L3051" s="5"/>
      <c r="M3051" s="5"/>
    </row>
    <row r="3052" spans="2:13" x14ac:dyDescent="0.25">
      <c r="B3052" s="5"/>
      <c r="C3052" s="5"/>
      <c r="D3052" s="5"/>
      <c r="E3052" s="5"/>
      <c r="F3052" s="5"/>
      <c r="G3052" s="5"/>
      <c r="H3052" s="58"/>
      <c r="I3052" s="60"/>
      <c r="J3052" s="5"/>
      <c r="L3052" s="5"/>
      <c r="M3052" s="5"/>
    </row>
    <row r="3053" spans="2:13" x14ac:dyDescent="0.25">
      <c r="B3053" s="5"/>
      <c r="C3053" s="5"/>
      <c r="D3053" s="5"/>
      <c r="E3053" s="5"/>
      <c r="F3053" s="5"/>
      <c r="G3053" s="5"/>
      <c r="H3053" s="58"/>
      <c r="I3053" s="60"/>
      <c r="J3053" s="5"/>
      <c r="L3053" s="5"/>
      <c r="M3053" s="5"/>
    </row>
    <row r="3054" spans="2:13" x14ac:dyDescent="0.25">
      <c r="B3054" s="5"/>
      <c r="C3054" s="5"/>
      <c r="D3054" s="5"/>
      <c r="E3054" s="5"/>
      <c r="F3054" s="5"/>
      <c r="G3054" s="5"/>
      <c r="H3054" s="58"/>
      <c r="I3054" s="60"/>
      <c r="J3054" s="5"/>
      <c r="L3054" s="5"/>
      <c r="M3054" s="5"/>
    </row>
    <row r="3055" spans="2:13" x14ac:dyDescent="0.25">
      <c r="B3055" s="5"/>
      <c r="C3055" s="5"/>
      <c r="D3055" s="5"/>
      <c r="E3055" s="5"/>
      <c r="F3055" s="5"/>
      <c r="G3055" s="5"/>
      <c r="H3055" s="58"/>
      <c r="I3055" s="60"/>
      <c r="J3055" s="5"/>
      <c r="L3055" s="5"/>
      <c r="M3055" s="5"/>
    </row>
    <row r="3056" spans="2:13" x14ac:dyDescent="0.25">
      <c r="B3056" s="5"/>
      <c r="C3056" s="5"/>
      <c r="D3056" s="5"/>
      <c r="E3056" s="5"/>
      <c r="F3056" s="5"/>
      <c r="G3056" s="5"/>
      <c r="H3056" s="58"/>
      <c r="I3056" s="60"/>
      <c r="J3056" s="5"/>
      <c r="L3056" s="5"/>
      <c r="M3056" s="5"/>
    </row>
    <row r="3057" spans="2:13" x14ac:dyDescent="0.25">
      <c r="B3057" s="5"/>
      <c r="C3057" s="5"/>
      <c r="D3057" s="5"/>
      <c r="E3057" s="5"/>
      <c r="F3057" s="5"/>
      <c r="G3057" s="5"/>
      <c r="H3057" s="58"/>
      <c r="I3057" s="60"/>
      <c r="J3057" s="5"/>
      <c r="L3057" s="5"/>
      <c r="M3057" s="5"/>
    </row>
    <row r="3058" spans="2:13" x14ac:dyDescent="0.25">
      <c r="B3058" s="5"/>
      <c r="C3058" s="5"/>
      <c r="D3058" s="5"/>
      <c r="E3058" s="5"/>
      <c r="F3058" s="5"/>
      <c r="G3058" s="5"/>
      <c r="H3058" s="58"/>
      <c r="I3058" s="60"/>
      <c r="J3058" s="5"/>
      <c r="L3058" s="5"/>
      <c r="M3058" s="5"/>
    </row>
    <row r="3059" spans="2:13" x14ac:dyDescent="0.25">
      <c r="B3059" s="5"/>
      <c r="C3059" s="5"/>
      <c r="D3059" s="5"/>
      <c r="E3059" s="5"/>
      <c r="F3059" s="5"/>
      <c r="G3059" s="5"/>
      <c r="H3059" s="58"/>
      <c r="I3059" s="60"/>
      <c r="J3059" s="5"/>
      <c r="L3059" s="5"/>
      <c r="M3059" s="5"/>
    </row>
    <row r="3060" spans="2:13" x14ac:dyDescent="0.25">
      <c r="B3060" s="5"/>
      <c r="C3060" s="5"/>
      <c r="D3060" s="5"/>
      <c r="E3060" s="5"/>
      <c r="F3060" s="5"/>
      <c r="G3060" s="5"/>
      <c r="H3060" s="58"/>
      <c r="I3060" s="60"/>
      <c r="J3060" s="5"/>
      <c r="L3060" s="5"/>
      <c r="M3060" s="5"/>
    </row>
    <row r="3061" spans="2:13" x14ac:dyDescent="0.25">
      <c r="B3061" s="5"/>
      <c r="C3061" s="5"/>
      <c r="D3061" s="5"/>
      <c r="E3061" s="5"/>
      <c r="F3061" s="5"/>
      <c r="G3061" s="5"/>
      <c r="H3061" s="58"/>
      <c r="I3061" s="60"/>
      <c r="J3061" s="5"/>
      <c r="L3061" s="5"/>
      <c r="M3061" s="5"/>
    </row>
    <row r="3062" spans="2:13" x14ac:dyDescent="0.25">
      <c r="B3062" s="5"/>
      <c r="C3062" s="5"/>
      <c r="D3062" s="5"/>
      <c r="E3062" s="5"/>
      <c r="F3062" s="5"/>
      <c r="G3062" s="5"/>
      <c r="H3062" s="58"/>
      <c r="I3062" s="60"/>
      <c r="J3062" s="5"/>
      <c r="L3062" s="5"/>
      <c r="M3062" s="5"/>
    </row>
    <row r="3063" spans="2:13" x14ac:dyDescent="0.25">
      <c r="B3063" s="5"/>
      <c r="C3063" s="5"/>
      <c r="D3063" s="5"/>
      <c r="E3063" s="5"/>
      <c r="F3063" s="5"/>
      <c r="G3063" s="5"/>
      <c r="H3063" s="58"/>
      <c r="I3063" s="60"/>
      <c r="J3063" s="5"/>
      <c r="L3063" s="5"/>
      <c r="M3063" s="5"/>
    </row>
    <row r="3064" spans="2:13" x14ac:dyDescent="0.25">
      <c r="B3064" s="5"/>
      <c r="C3064" s="5"/>
      <c r="D3064" s="5"/>
      <c r="E3064" s="5"/>
      <c r="F3064" s="5"/>
      <c r="G3064" s="5"/>
      <c r="H3064" s="58"/>
      <c r="I3064" s="60"/>
      <c r="J3064" s="5"/>
      <c r="L3064" s="5"/>
      <c r="M3064" s="5"/>
    </row>
    <row r="3065" spans="2:13" x14ac:dyDescent="0.25">
      <c r="B3065" s="5"/>
      <c r="C3065" s="5"/>
      <c r="D3065" s="5"/>
      <c r="E3065" s="5"/>
      <c r="F3065" s="5"/>
      <c r="G3065" s="5"/>
      <c r="H3065" s="58"/>
      <c r="I3065" s="60"/>
      <c r="J3065" s="5"/>
      <c r="L3065" s="5"/>
      <c r="M3065" s="5"/>
    </row>
    <row r="3066" spans="2:13" x14ac:dyDescent="0.25">
      <c r="B3066" s="5"/>
      <c r="C3066" s="5"/>
      <c r="D3066" s="5"/>
      <c r="E3066" s="5"/>
      <c r="F3066" s="5"/>
      <c r="G3066" s="5"/>
      <c r="H3066" s="58"/>
      <c r="I3066" s="60"/>
      <c r="J3066" s="5"/>
      <c r="L3066" s="5"/>
      <c r="M3066" s="5"/>
    </row>
    <row r="3067" spans="2:13" x14ac:dyDescent="0.25">
      <c r="B3067" s="5"/>
      <c r="C3067" s="5"/>
      <c r="D3067" s="5"/>
      <c r="E3067" s="5"/>
      <c r="F3067" s="5"/>
      <c r="G3067" s="5"/>
      <c r="H3067" s="58"/>
      <c r="I3067" s="60"/>
      <c r="J3067" s="5"/>
      <c r="L3067" s="5"/>
      <c r="M3067" s="5"/>
    </row>
    <row r="3068" spans="2:13" x14ac:dyDescent="0.25">
      <c r="B3068" s="5"/>
      <c r="C3068" s="5"/>
      <c r="D3068" s="5"/>
      <c r="E3068" s="5"/>
      <c r="F3068" s="5"/>
      <c r="G3068" s="5"/>
      <c r="H3068" s="58"/>
      <c r="I3068" s="60"/>
      <c r="J3068" s="5"/>
      <c r="L3068" s="5"/>
      <c r="M3068" s="5"/>
    </row>
    <row r="3069" spans="2:13" x14ac:dyDescent="0.25">
      <c r="B3069" s="5"/>
      <c r="C3069" s="5"/>
      <c r="D3069" s="5"/>
      <c r="E3069" s="5"/>
      <c r="F3069" s="5"/>
      <c r="G3069" s="5"/>
      <c r="H3069" s="58"/>
      <c r="I3069" s="60"/>
      <c r="J3069" s="5"/>
      <c r="L3069" s="5"/>
      <c r="M3069" s="5"/>
    </row>
    <row r="3070" spans="2:13" x14ac:dyDescent="0.25">
      <c r="B3070" s="5"/>
      <c r="C3070" s="5"/>
      <c r="D3070" s="5"/>
      <c r="E3070" s="5"/>
      <c r="F3070" s="5"/>
      <c r="G3070" s="5"/>
      <c r="H3070" s="58"/>
      <c r="I3070" s="60"/>
      <c r="J3070" s="5"/>
      <c r="L3070" s="5"/>
      <c r="M3070" s="5"/>
    </row>
    <row r="3071" spans="2:13" x14ac:dyDescent="0.25">
      <c r="B3071" s="5"/>
      <c r="C3071" s="5"/>
      <c r="D3071" s="5"/>
      <c r="E3071" s="5"/>
      <c r="F3071" s="5"/>
      <c r="G3071" s="5"/>
      <c r="H3071" s="58"/>
      <c r="I3071" s="60"/>
      <c r="J3071" s="5"/>
      <c r="L3071" s="5"/>
      <c r="M3071" s="5"/>
    </row>
    <row r="3072" spans="2:13" x14ac:dyDescent="0.25">
      <c r="B3072" s="5"/>
      <c r="C3072" s="5"/>
      <c r="D3072" s="5"/>
      <c r="E3072" s="5"/>
      <c r="F3072" s="5"/>
      <c r="G3072" s="5"/>
      <c r="H3072" s="58"/>
      <c r="I3072" s="60"/>
      <c r="J3072" s="5"/>
      <c r="L3072" s="5"/>
      <c r="M3072" s="5"/>
    </row>
    <row r="3073" spans="2:13" x14ac:dyDescent="0.25">
      <c r="B3073" s="5"/>
      <c r="C3073" s="5"/>
      <c r="D3073" s="5"/>
      <c r="E3073" s="5"/>
      <c r="F3073" s="5"/>
      <c r="G3073" s="5"/>
      <c r="H3073" s="58"/>
      <c r="I3073" s="60"/>
      <c r="J3073" s="5"/>
      <c r="L3073" s="5"/>
      <c r="M3073" s="5"/>
    </row>
    <row r="3074" spans="2:13" x14ac:dyDescent="0.25">
      <c r="B3074" s="5"/>
      <c r="C3074" s="5"/>
      <c r="D3074" s="5"/>
      <c r="E3074" s="5"/>
      <c r="F3074" s="5"/>
      <c r="G3074" s="5"/>
      <c r="H3074" s="58"/>
      <c r="I3074" s="60"/>
      <c r="J3074" s="5"/>
      <c r="L3074" s="5"/>
      <c r="M3074" s="5"/>
    </row>
    <row r="3075" spans="2:13" x14ac:dyDescent="0.25">
      <c r="B3075" s="5"/>
      <c r="C3075" s="5"/>
      <c r="D3075" s="5"/>
      <c r="E3075" s="5"/>
      <c r="F3075" s="5"/>
      <c r="G3075" s="5"/>
      <c r="H3075" s="58"/>
      <c r="I3075" s="60"/>
      <c r="J3075" s="5"/>
      <c r="L3075" s="5"/>
      <c r="M3075" s="5"/>
    </row>
    <row r="3076" spans="2:13" x14ac:dyDescent="0.25">
      <c r="B3076" s="5"/>
      <c r="C3076" s="5"/>
      <c r="D3076" s="5"/>
      <c r="E3076" s="5"/>
      <c r="F3076" s="5"/>
      <c r="G3076" s="5"/>
      <c r="H3076" s="58"/>
      <c r="I3076" s="60"/>
      <c r="J3076" s="5"/>
      <c r="L3076" s="5"/>
      <c r="M3076" s="5"/>
    </row>
    <row r="3077" spans="2:13" x14ac:dyDescent="0.25">
      <c r="B3077" s="5"/>
      <c r="C3077" s="5"/>
      <c r="D3077" s="5"/>
      <c r="E3077" s="5"/>
      <c r="F3077" s="5"/>
      <c r="G3077" s="5"/>
      <c r="H3077" s="58"/>
      <c r="I3077" s="60"/>
      <c r="J3077" s="5"/>
      <c r="L3077" s="5"/>
      <c r="M3077" s="5"/>
    </row>
    <row r="3078" spans="2:13" x14ac:dyDescent="0.25">
      <c r="B3078" s="5"/>
      <c r="C3078" s="5"/>
      <c r="D3078" s="5"/>
      <c r="E3078" s="5"/>
      <c r="F3078" s="5"/>
      <c r="G3078" s="5"/>
      <c r="H3078" s="58"/>
      <c r="I3078" s="60"/>
      <c r="J3078" s="5"/>
      <c r="L3078" s="5"/>
      <c r="M3078" s="5"/>
    </row>
    <row r="3079" spans="2:13" x14ac:dyDescent="0.25">
      <c r="B3079" s="5"/>
      <c r="C3079" s="5"/>
      <c r="D3079" s="5"/>
      <c r="E3079" s="5"/>
      <c r="F3079" s="5"/>
      <c r="G3079" s="5"/>
      <c r="H3079" s="58"/>
      <c r="I3079" s="60"/>
      <c r="J3079" s="5"/>
      <c r="L3079" s="5"/>
      <c r="M3079" s="5"/>
    </row>
    <row r="3080" spans="2:13" x14ac:dyDescent="0.25">
      <c r="B3080" s="5"/>
      <c r="C3080" s="5"/>
      <c r="D3080" s="5"/>
      <c r="E3080" s="5"/>
      <c r="F3080" s="5"/>
      <c r="G3080" s="5"/>
      <c r="H3080" s="58"/>
      <c r="I3080" s="60"/>
      <c r="J3080" s="5"/>
      <c r="L3080" s="5"/>
      <c r="M3080" s="5"/>
    </row>
    <row r="3081" spans="2:13" x14ac:dyDescent="0.25">
      <c r="B3081" s="5"/>
      <c r="C3081" s="5"/>
      <c r="D3081" s="5"/>
      <c r="E3081" s="5"/>
      <c r="F3081" s="5"/>
      <c r="G3081" s="5"/>
      <c r="H3081" s="58"/>
      <c r="I3081" s="60"/>
      <c r="J3081" s="5"/>
      <c r="L3081" s="5"/>
      <c r="M3081" s="5"/>
    </row>
    <row r="3082" spans="2:13" x14ac:dyDescent="0.25">
      <c r="B3082" s="5"/>
      <c r="C3082" s="5"/>
      <c r="D3082" s="5"/>
      <c r="E3082" s="5"/>
      <c r="F3082" s="5"/>
      <c r="G3082" s="5"/>
      <c r="H3082" s="58"/>
      <c r="I3082" s="60"/>
      <c r="J3082" s="5"/>
      <c r="L3082" s="5"/>
      <c r="M3082" s="5"/>
    </row>
    <row r="3083" spans="2:13" x14ac:dyDescent="0.25">
      <c r="B3083" s="5"/>
      <c r="C3083" s="5"/>
      <c r="D3083" s="5"/>
      <c r="E3083" s="5"/>
      <c r="F3083" s="5"/>
      <c r="G3083" s="5"/>
      <c r="H3083" s="58"/>
      <c r="I3083" s="60"/>
      <c r="J3083" s="5"/>
      <c r="L3083" s="5"/>
      <c r="M3083" s="5"/>
    </row>
    <row r="3084" spans="2:13" x14ac:dyDescent="0.25">
      <c r="B3084" s="5"/>
      <c r="C3084" s="5"/>
      <c r="D3084" s="5"/>
      <c r="E3084" s="5"/>
      <c r="F3084" s="5"/>
      <c r="G3084" s="5"/>
      <c r="H3084" s="58"/>
      <c r="I3084" s="60"/>
      <c r="J3084" s="5"/>
      <c r="L3084" s="5"/>
      <c r="M3084" s="5"/>
    </row>
    <row r="3085" spans="2:13" x14ac:dyDescent="0.25">
      <c r="B3085" s="5"/>
      <c r="C3085" s="5"/>
      <c r="D3085" s="5"/>
      <c r="E3085" s="5"/>
      <c r="F3085" s="5"/>
      <c r="G3085" s="5"/>
      <c r="H3085" s="58"/>
      <c r="I3085" s="60"/>
      <c r="J3085" s="5"/>
      <c r="L3085" s="5"/>
      <c r="M3085" s="5"/>
    </row>
    <row r="3086" spans="2:13" x14ac:dyDescent="0.25">
      <c r="B3086" s="5"/>
      <c r="C3086" s="5"/>
      <c r="D3086" s="5"/>
      <c r="E3086" s="5"/>
      <c r="F3086" s="5"/>
      <c r="G3086" s="5"/>
      <c r="H3086" s="58"/>
      <c r="I3086" s="60"/>
      <c r="J3086" s="5"/>
      <c r="L3086" s="5"/>
      <c r="M3086" s="5"/>
    </row>
    <row r="3087" spans="2:13" x14ac:dyDescent="0.25">
      <c r="B3087" s="5"/>
      <c r="C3087" s="5"/>
      <c r="D3087" s="5"/>
      <c r="E3087" s="5"/>
      <c r="F3087" s="5"/>
      <c r="G3087" s="5"/>
      <c r="H3087" s="58"/>
      <c r="I3087" s="60"/>
      <c r="J3087" s="5"/>
      <c r="L3087" s="5"/>
      <c r="M3087" s="5"/>
    </row>
    <row r="3088" spans="2:13" x14ac:dyDescent="0.25">
      <c r="B3088" s="5"/>
      <c r="C3088" s="5"/>
      <c r="D3088" s="5"/>
      <c r="E3088" s="5"/>
      <c r="F3088" s="5"/>
      <c r="G3088" s="5"/>
      <c r="H3088" s="58"/>
      <c r="I3088" s="60"/>
      <c r="J3088" s="5"/>
      <c r="L3088" s="5"/>
      <c r="M3088" s="5"/>
    </row>
    <row r="3089" spans="2:13" x14ac:dyDescent="0.25">
      <c r="B3089" s="5"/>
      <c r="C3089" s="5"/>
      <c r="D3089" s="5"/>
      <c r="E3089" s="5"/>
      <c r="F3089" s="5"/>
      <c r="G3089" s="5"/>
      <c r="H3089" s="58"/>
      <c r="I3089" s="60"/>
      <c r="J3089" s="5"/>
      <c r="L3089" s="5"/>
      <c r="M3089" s="5"/>
    </row>
    <row r="3090" spans="2:13" x14ac:dyDescent="0.25">
      <c r="B3090" s="5"/>
      <c r="C3090" s="5"/>
      <c r="D3090" s="5"/>
      <c r="E3090" s="5"/>
      <c r="F3090" s="5"/>
      <c r="G3090" s="5"/>
      <c r="H3090" s="58"/>
      <c r="I3090" s="60"/>
      <c r="J3090" s="5"/>
      <c r="L3090" s="5"/>
      <c r="M3090" s="5"/>
    </row>
    <row r="3091" spans="2:13" x14ac:dyDescent="0.25">
      <c r="B3091" s="5"/>
      <c r="C3091" s="5"/>
      <c r="D3091" s="5"/>
      <c r="E3091" s="5"/>
      <c r="F3091" s="5"/>
      <c r="G3091" s="5"/>
      <c r="H3091" s="58"/>
      <c r="I3091" s="60"/>
      <c r="J3091" s="5"/>
      <c r="L3091" s="5"/>
      <c r="M3091" s="5"/>
    </row>
    <row r="3092" spans="2:13" x14ac:dyDescent="0.25">
      <c r="B3092" s="5"/>
      <c r="C3092" s="5"/>
      <c r="D3092" s="5"/>
      <c r="E3092" s="5"/>
      <c r="F3092" s="5"/>
      <c r="G3092" s="5"/>
      <c r="H3092" s="58"/>
      <c r="I3092" s="60"/>
      <c r="J3092" s="5"/>
      <c r="L3092" s="5"/>
      <c r="M3092" s="5"/>
    </row>
    <row r="3093" spans="2:13" x14ac:dyDescent="0.25">
      <c r="B3093" s="5"/>
      <c r="C3093" s="5"/>
      <c r="D3093" s="5"/>
      <c r="E3093" s="5"/>
      <c r="F3093" s="5"/>
      <c r="G3093" s="5"/>
      <c r="H3093" s="58"/>
      <c r="I3093" s="60"/>
      <c r="J3093" s="5"/>
      <c r="L3093" s="5"/>
      <c r="M3093" s="5"/>
    </row>
    <row r="3094" spans="2:13" x14ac:dyDescent="0.25">
      <c r="B3094" s="5"/>
      <c r="C3094" s="5"/>
      <c r="D3094" s="5"/>
      <c r="E3094" s="5"/>
      <c r="F3094" s="5"/>
      <c r="G3094" s="5"/>
      <c r="H3094" s="58"/>
      <c r="I3094" s="60"/>
      <c r="J3094" s="5"/>
      <c r="L3094" s="5"/>
      <c r="M3094" s="5"/>
    </row>
    <row r="3095" spans="2:13" x14ac:dyDescent="0.25">
      <c r="B3095" s="5"/>
      <c r="C3095" s="5"/>
      <c r="D3095" s="5"/>
      <c r="E3095" s="5"/>
      <c r="F3095" s="5"/>
      <c r="G3095" s="5"/>
      <c r="H3095" s="58"/>
      <c r="I3095" s="60"/>
      <c r="J3095" s="5"/>
      <c r="L3095" s="5"/>
      <c r="M3095" s="5"/>
    </row>
    <row r="3096" spans="2:13" x14ac:dyDescent="0.25">
      <c r="B3096" s="5"/>
      <c r="C3096" s="5"/>
      <c r="D3096" s="5"/>
      <c r="E3096" s="5"/>
      <c r="F3096" s="5"/>
      <c r="G3096" s="5"/>
      <c r="H3096" s="58"/>
      <c r="I3096" s="60"/>
      <c r="J3096" s="5"/>
      <c r="L3096" s="5"/>
      <c r="M3096" s="5"/>
    </row>
    <row r="3097" spans="2:13" x14ac:dyDescent="0.25">
      <c r="B3097" s="5"/>
      <c r="C3097" s="5"/>
      <c r="D3097" s="5"/>
      <c r="E3097" s="5"/>
      <c r="F3097" s="5"/>
      <c r="G3097" s="5"/>
      <c r="H3097" s="58"/>
      <c r="I3097" s="60"/>
      <c r="J3097" s="5"/>
      <c r="L3097" s="5"/>
      <c r="M3097" s="5"/>
    </row>
    <row r="3098" spans="2:13" x14ac:dyDescent="0.25">
      <c r="B3098" s="5"/>
      <c r="C3098" s="5"/>
      <c r="D3098" s="5"/>
      <c r="E3098" s="5"/>
      <c r="F3098" s="5"/>
      <c r="G3098" s="5"/>
      <c r="H3098" s="58"/>
      <c r="I3098" s="60"/>
      <c r="J3098" s="5"/>
      <c r="L3098" s="5"/>
      <c r="M3098" s="5"/>
    </row>
    <row r="3099" spans="2:13" x14ac:dyDescent="0.25">
      <c r="B3099" s="5"/>
      <c r="C3099" s="5"/>
      <c r="D3099" s="5"/>
      <c r="E3099" s="5"/>
      <c r="F3099" s="5"/>
      <c r="G3099" s="5"/>
      <c r="H3099" s="58"/>
      <c r="I3099" s="60"/>
      <c r="J3099" s="5"/>
      <c r="L3099" s="5"/>
      <c r="M3099" s="5"/>
    </row>
    <row r="3100" spans="2:13" x14ac:dyDescent="0.25">
      <c r="B3100" s="5"/>
      <c r="C3100" s="5"/>
      <c r="D3100" s="5"/>
      <c r="E3100" s="5"/>
      <c r="F3100" s="5"/>
      <c r="G3100" s="5"/>
      <c r="H3100" s="58"/>
      <c r="I3100" s="60"/>
      <c r="J3100" s="5"/>
      <c r="L3100" s="5"/>
      <c r="M3100" s="5"/>
    </row>
    <row r="3101" spans="2:13" x14ac:dyDescent="0.25">
      <c r="B3101" s="5"/>
      <c r="C3101" s="5"/>
      <c r="D3101" s="5"/>
      <c r="E3101" s="5"/>
      <c r="F3101" s="5"/>
      <c r="G3101" s="5"/>
      <c r="H3101" s="58"/>
      <c r="I3101" s="60"/>
      <c r="J3101" s="5"/>
      <c r="L3101" s="5"/>
      <c r="M3101" s="5"/>
    </row>
    <row r="3102" spans="2:13" x14ac:dyDescent="0.25">
      <c r="B3102" s="5"/>
      <c r="C3102" s="5"/>
      <c r="D3102" s="5"/>
      <c r="E3102" s="5"/>
      <c r="F3102" s="5"/>
      <c r="G3102" s="5"/>
      <c r="H3102" s="58"/>
      <c r="I3102" s="60"/>
      <c r="J3102" s="5"/>
      <c r="L3102" s="5"/>
      <c r="M3102" s="5"/>
    </row>
    <row r="3103" spans="2:13" x14ac:dyDescent="0.25">
      <c r="B3103" s="5"/>
      <c r="C3103" s="5"/>
      <c r="D3103" s="5"/>
      <c r="E3103" s="5"/>
      <c r="F3103" s="5"/>
      <c r="G3103" s="5"/>
      <c r="H3103" s="58"/>
      <c r="I3103" s="60"/>
      <c r="J3103" s="5"/>
      <c r="L3103" s="5"/>
      <c r="M3103" s="5"/>
    </row>
    <row r="3104" spans="2:13" x14ac:dyDescent="0.25">
      <c r="B3104" s="5"/>
      <c r="C3104" s="5"/>
      <c r="D3104" s="5"/>
      <c r="E3104" s="5"/>
      <c r="F3104" s="5"/>
      <c r="G3104" s="5"/>
      <c r="H3104" s="58"/>
      <c r="I3104" s="60"/>
      <c r="J3104" s="5"/>
      <c r="L3104" s="5"/>
      <c r="M3104" s="5"/>
    </row>
    <row r="3105" spans="2:13" x14ac:dyDescent="0.25">
      <c r="B3105" s="5"/>
      <c r="C3105" s="5"/>
      <c r="D3105" s="5"/>
      <c r="E3105" s="5"/>
      <c r="F3105" s="5"/>
      <c r="G3105" s="5"/>
      <c r="H3105" s="58"/>
      <c r="I3105" s="60"/>
      <c r="J3105" s="5"/>
      <c r="L3105" s="5"/>
      <c r="M3105" s="5"/>
    </row>
    <row r="3106" spans="2:13" x14ac:dyDescent="0.25">
      <c r="B3106" s="5"/>
      <c r="C3106" s="5"/>
      <c r="D3106" s="5"/>
      <c r="E3106" s="5"/>
      <c r="F3106" s="5"/>
      <c r="G3106" s="5"/>
      <c r="H3106" s="58"/>
      <c r="I3106" s="60"/>
      <c r="J3106" s="5"/>
      <c r="L3106" s="5"/>
      <c r="M3106" s="5"/>
    </row>
    <row r="3107" spans="2:13" x14ac:dyDescent="0.25">
      <c r="B3107" s="5"/>
      <c r="C3107" s="5"/>
      <c r="D3107" s="5"/>
      <c r="E3107" s="5"/>
      <c r="F3107" s="5"/>
      <c r="G3107" s="5"/>
      <c r="H3107" s="58"/>
      <c r="I3107" s="60"/>
      <c r="J3107" s="5"/>
      <c r="L3107" s="5"/>
      <c r="M3107" s="5"/>
    </row>
    <row r="3108" spans="2:13" x14ac:dyDescent="0.25">
      <c r="B3108" s="5"/>
      <c r="C3108" s="5"/>
      <c r="D3108" s="5"/>
      <c r="E3108" s="5"/>
      <c r="F3108" s="5"/>
      <c r="G3108" s="5"/>
      <c r="H3108" s="58"/>
      <c r="I3108" s="60"/>
      <c r="J3108" s="5"/>
      <c r="L3108" s="5"/>
      <c r="M3108" s="5"/>
    </row>
    <row r="3109" spans="2:13" x14ac:dyDescent="0.25">
      <c r="B3109" s="5"/>
      <c r="C3109" s="5"/>
      <c r="D3109" s="5"/>
      <c r="E3109" s="5"/>
      <c r="F3109" s="5"/>
      <c r="G3109" s="5"/>
      <c r="H3109" s="58"/>
      <c r="I3109" s="60"/>
      <c r="J3109" s="5"/>
      <c r="L3109" s="5"/>
      <c r="M3109" s="5"/>
    </row>
    <row r="3110" spans="2:13" x14ac:dyDescent="0.25">
      <c r="B3110" s="5"/>
      <c r="C3110" s="5"/>
      <c r="D3110" s="5"/>
      <c r="E3110" s="5"/>
      <c r="F3110" s="5"/>
      <c r="G3110" s="5"/>
      <c r="H3110" s="58"/>
      <c r="I3110" s="60"/>
      <c r="J3110" s="5"/>
      <c r="L3110" s="5"/>
      <c r="M3110" s="5"/>
    </row>
    <row r="3111" spans="2:13" x14ac:dyDescent="0.25">
      <c r="B3111" s="5"/>
      <c r="C3111" s="5"/>
      <c r="D3111" s="5"/>
      <c r="E3111" s="5"/>
      <c r="F3111" s="5"/>
      <c r="G3111" s="5"/>
      <c r="H3111" s="58"/>
      <c r="I3111" s="60"/>
      <c r="J3111" s="5"/>
      <c r="L3111" s="5"/>
      <c r="M3111" s="5"/>
    </row>
    <row r="3112" spans="2:13" x14ac:dyDescent="0.25">
      <c r="B3112" s="5"/>
      <c r="C3112" s="5"/>
      <c r="D3112" s="5"/>
      <c r="E3112" s="5"/>
      <c r="F3112" s="5"/>
      <c r="G3112" s="5"/>
      <c r="H3112" s="58"/>
      <c r="I3112" s="60"/>
      <c r="J3112" s="5"/>
      <c r="L3112" s="5"/>
      <c r="M3112" s="5"/>
    </row>
    <row r="3113" spans="2:13" x14ac:dyDescent="0.25">
      <c r="B3113" s="5"/>
      <c r="C3113" s="5"/>
      <c r="D3113" s="5"/>
      <c r="E3113" s="5"/>
      <c r="F3113" s="5"/>
      <c r="G3113" s="5"/>
      <c r="H3113" s="58"/>
      <c r="I3113" s="60"/>
      <c r="J3113" s="5"/>
      <c r="L3113" s="5"/>
      <c r="M3113" s="5"/>
    </row>
    <row r="3114" spans="2:13" x14ac:dyDescent="0.25">
      <c r="B3114" s="5"/>
      <c r="C3114" s="5"/>
      <c r="D3114" s="5"/>
      <c r="E3114" s="5"/>
      <c r="F3114" s="5"/>
      <c r="G3114" s="5"/>
      <c r="H3114" s="58"/>
      <c r="I3114" s="60"/>
      <c r="J3114" s="5"/>
      <c r="L3114" s="5"/>
      <c r="M3114" s="5"/>
    </row>
    <row r="3115" spans="2:13" x14ac:dyDescent="0.25">
      <c r="B3115" s="5"/>
      <c r="C3115" s="5"/>
      <c r="D3115" s="5"/>
      <c r="E3115" s="5"/>
      <c r="F3115" s="5"/>
      <c r="G3115" s="5"/>
      <c r="H3115" s="58"/>
      <c r="I3115" s="60"/>
      <c r="J3115" s="5"/>
      <c r="L3115" s="5"/>
      <c r="M3115" s="5"/>
    </row>
    <row r="3116" spans="2:13" x14ac:dyDescent="0.25">
      <c r="B3116" s="5"/>
      <c r="C3116" s="5"/>
      <c r="D3116" s="5"/>
      <c r="E3116" s="5"/>
      <c r="F3116" s="5"/>
      <c r="G3116" s="5"/>
      <c r="H3116" s="58"/>
      <c r="I3116" s="60"/>
      <c r="J3116" s="5"/>
      <c r="L3116" s="5"/>
      <c r="M3116" s="5"/>
    </row>
    <row r="3117" spans="2:13" x14ac:dyDescent="0.25">
      <c r="B3117" s="5"/>
      <c r="C3117" s="5"/>
      <c r="D3117" s="5"/>
      <c r="E3117" s="5"/>
      <c r="F3117" s="5"/>
      <c r="G3117" s="5"/>
      <c r="H3117" s="58"/>
      <c r="I3117" s="60"/>
      <c r="J3117" s="5"/>
      <c r="L3117" s="5"/>
      <c r="M3117" s="5"/>
    </row>
    <row r="3118" spans="2:13" x14ac:dyDescent="0.25">
      <c r="B3118" s="5"/>
      <c r="C3118" s="5"/>
      <c r="D3118" s="5"/>
      <c r="E3118" s="5"/>
      <c r="F3118" s="5"/>
      <c r="G3118" s="5"/>
      <c r="H3118" s="58"/>
      <c r="I3118" s="60"/>
      <c r="J3118" s="5"/>
      <c r="L3118" s="5"/>
      <c r="M3118" s="5"/>
    </row>
    <row r="3119" spans="2:13" x14ac:dyDescent="0.25">
      <c r="B3119" s="5"/>
      <c r="C3119" s="5"/>
      <c r="D3119" s="5"/>
      <c r="E3119" s="5"/>
      <c r="F3119" s="5"/>
      <c r="G3119" s="5"/>
      <c r="H3119" s="58"/>
      <c r="I3119" s="60"/>
      <c r="J3119" s="5"/>
      <c r="L3119" s="5"/>
      <c r="M3119" s="5"/>
    </row>
    <row r="3120" spans="2:13" x14ac:dyDescent="0.25">
      <c r="B3120" s="5"/>
      <c r="C3120" s="5"/>
      <c r="D3120" s="5"/>
      <c r="E3120" s="5"/>
      <c r="F3120" s="5"/>
      <c r="G3120" s="5"/>
      <c r="H3120" s="58"/>
      <c r="I3120" s="60"/>
      <c r="J3120" s="5"/>
      <c r="L3120" s="5"/>
      <c r="M3120" s="5"/>
    </row>
    <row r="3121" spans="2:13" x14ac:dyDescent="0.25">
      <c r="B3121" s="5"/>
      <c r="C3121" s="5"/>
      <c r="D3121" s="5"/>
      <c r="E3121" s="5"/>
      <c r="F3121" s="5"/>
      <c r="G3121" s="5"/>
      <c r="H3121" s="58"/>
      <c r="I3121" s="60"/>
      <c r="J3121" s="5"/>
      <c r="L3121" s="5"/>
      <c r="M3121" s="5"/>
    </row>
    <row r="3122" spans="2:13" x14ac:dyDescent="0.25">
      <c r="B3122" s="5"/>
      <c r="C3122" s="5"/>
      <c r="D3122" s="5"/>
      <c r="E3122" s="5"/>
      <c r="F3122" s="5"/>
      <c r="G3122" s="5"/>
      <c r="H3122" s="58"/>
      <c r="I3122" s="60"/>
      <c r="J3122" s="5"/>
      <c r="L3122" s="5"/>
      <c r="M3122" s="5"/>
    </row>
    <row r="3123" spans="2:13" x14ac:dyDescent="0.25">
      <c r="B3123" s="5"/>
      <c r="C3123" s="5"/>
      <c r="D3123" s="5"/>
      <c r="E3123" s="5"/>
      <c r="F3123" s="5"/>
      <c r="G3123" s="5"/>
      <c r="H3123" s="58"/>
      <c r="I3123" s="60"/>
      <c r="J3123" s="5"/>
      <c r="L3123" s="5"/>
      <c r="M3123" s="5"/>
    </row>
    <row r="3124" spans="2:13" x14ac:dyDescent="0.25">
      <c r="B3124" s="5"/>
      <c r="C3124" s="5"/>
      <c r="D3124" s="5"/>
      <c r="E3124" s="5"/>
      <c r="F3124" s="5"/>
      <c r="G3124" s="5"/>
      <c r="H3124" s="58"/>
      <c r="I3124" s="60"/>
      <c r="J3124" s="5"/>
      <c r="L3124" s="5"/>
      <c r="M3124" s="5"/>
    </row>
    <row r="3125" spans="2:13" x14ac:dyDescent="0.25">
      <c r="B3125" s="5"/>
      <c r="C3125" s="5"/>
      <c r="D3125" s="5"/>
      <c r="E3125" s="5"/>
      <c r="F3125" s="5"/>
      <c r="G3125" s="5"/>
      <c r="H3125" s="58"/>
      <c r="I3125" s="60"/>
      <c r="J3125" s="5"/>
      <c r="L3125" s="5"/>
      <c r="M3125" s="5"/>
    </row>
    <row r="3126" spans="2:13" x14ac:dyDescent="0.25">
      <c r="B3126" s="5"/>
      <c r="C3126" s="5"/>
      <c r="D3126" s="5"/>
      <c r="E3126" s="5"/>
      <c r="F3126" s="5"/>
      <c r="G3126" s="5"/>
      <c r="H3126" s="58"/>
      <c r="I3126" s="60"/>
      <c r="J3126" s="5"/>
      <c r="L3126" s="5"/>
      <c r="M3126" s="5"/>
    </row>
    <row r="3127" spans="2:13" x14ac:dyDescent="0.25">
      <c r="B3127" s="5"/>
      <c r="C3127" s="5"/>
      <c r="D3127" s="5"/>
      <c r="E3127" s="5"/>
      <c r="F3127" s="5"/>
      <c r="G3127" s="5"/>
      <c r="H3127" s="58"/>
      <c r="I3127" s="60"/>
      <c r="J3127" s="5"/>
      <c r="L3127" s="5"/>
      <c r="M3127" s="5"/>
    </row>
    <row r="3128" spans="2:13" x14ac:dyDescent="0.25">
      <c r="B3128" s="5"/>
      <c r="C3128" s="5"/>
      <c r="D3128" s="5"/>
      <c r="E3128" s="5"/>
      <c r="F3128" s="5"/>
      <c r="G3128" s="5"/>
      <c r="H3128" s="58"/>
      <c r="I3128" s="60"/>
      <c r="J3128" s="5"/>
      <c r="L3128" s="5"/>
      <c r="M3128" s="5"/>
    </row>
    <row r="3129" spans="2:13" x14ac:dyDescent="0.25">
      <c r="B3129" s="5"/>
      <c r="C3129" s="5"/>
      <c r="D3129" s="5"/>
      <c r="E3129" s="5"/>
      <c r="F3129" s="5"/>
      <c r="G3129" s="5"/>
      <c r="H3129" s="58"/>
      <c r="I3129" s="60"/>
      <c r="J3129" s="5"/>
      <c r="L3129" s="5"/>
      <c r="M3129" s="5"/>
    </row>
    <row r="3130" spans="2:13" x14ac:dyDescent="0.25">
      <c r="B3130" s="5"/>
      <c r="C3130" s="5"/>
      <c r="D3130" s="5"/>
      <c r="E3130" s="5"/>
      <c r="F3130" s="5"/>
      <c r="G3130" s="5"/>
      <c r="H3130" s="58"/>
      <c r="I3130" s="60"/>
      <c r="J3130" s="5"/>
      <c r="L3130" s="5"/>
      <c r="M3130" s="5"/>
    </row>
    <row r="3131" spans="2:13" x14ac:dyDescent="0.25">
      <c r="B3131" s="5"/>
      <c r="C3131" s="5"/>
      <c r="D3131" s="5"/>
      <c r="E3131" s="5"/>
      <c r="F3131" s="5"/>
      <c r="G3131" s="5"/>
      <c r="H3131" s="58"/>
      <c r="I3131" s="60"/>
      <c r="J3131" s="5"/>
      <c r="L3131" s="5"/>
      <c r="M3131" s="5"/>
    </row>
    <row r="3132" spans="2:13" x14ac:dyDescent="0.25">
      <c r="B3132" s="5"/>
      <c r="C3132" s="5"/>
      <c r="D3132" s="5"/>
      <c r="E3132" s="5"/>
      <c r="F3132" s="5"/>
      <c r="G3132" s="5"/>
      <c r="H3132" s="58"/>
      <c r="I3132" s="60"/>
      <c r="J3132" s="5"/>
      <c r="L3132" s="5"/>
      <c r="M3132" s="5"/>
    </row>
    <row r="3133" spans="2:13" x14ac:dyDescent="0.25">
      <c r="B3133" s="5"/>
      <c r="C3133" s="5"/>
      <c r="D3133" s="5"/>
      <c r="E3133" s="5"/>
      <c r="F3133" s="5"/>
      <c r="G3133" s="5"/>
      <c r="H3133" s="58"/>
      <c r="I3133" s="60"/>
      <c r="J3133" s="5"/>
      <c r="L3133" s="5"/>
      <c r="M3133" s="5"/>
    </row>
    <row r="3134" spans="2:13" x14ac:dyDescent="0.25">
      <c r="B3134" s="5"/>
      <c r="C3134" s="5"/>
      <c r="D3134" s="5"/>
      <c r="E3134" s="5"/>
      <c r="F3134" s="5"/>
      <c r="G3134" s="5"/>
      <c r="H3134" s="58"/>
      <c r="I3134" s="60"/>
      <c r="J3134" s="5"/>
      <c r="L3134" s="5"/>
      <c r="M3134" s="5"/>
    </row>
    <row r="3135" spans="2:13" x14ac:dyDescent="0.25">
      <c r="B3135" s="5"/>
      <c r="C3135" s="5"/>
      <c r="D3135" s="5"/>
      <c r="E3135" s="5"/>
      <c r="F3135" s="5"/>
      <c r="G3135" s="5"/>
      <c r="H3135" s="58"/>
      <c r="I3135" s="60"/>
      <c r="J3135" s="5"/>
      <c r="L3135" s="5"/>
      <c r="M3135" s="5"/>
    </row>
    <row r="3136" spans="2:13" x14ac:dyDescent="0.25">
      <c r="B3136" s="5"/>
      <c r="C3136" s="5"/>
      <c r="D3136" s="5"/>
      <c r="E3136" s="5"/>
      <c r="F3136" s="5"/>
      <c r="G3136" s="5"/>
      <c r="H3136" s="58"/>
      <c r="I3136" s="60"/>
      <c r="J3136" s="5"/>
      <c r="L3136" s="5"/>
      <c r="M3136" s="5"/>
    </row>
    <row r="3137" spans="2:13" x14ac:dyDescent="0.25">
      <c r="B3137" s="5"/>
      <c r="C3137" s="5"/>
      <c r="D3137" s="5"/>
      <c r="E3137" s="5"/>
      <c r="F3137" s="5"/>
      <c r="G3137" s="5"/>
      <c r="H3137" s="58"/>
      <c r="I3137" s="60"/>
      <c r="J3137" s="5"/>
      <c r="L3137" s="5"/>
      <c r="M3137" s="5"/>
    </row>
    <row r="3138" spans="2:13" x14ac:dyDescent="0.25">
      <c r="B3138" s="5"/>
      <c r="C3138" s="5"/>
      <c r="D3138" s="5"/>
      <c r="E3138" s="5"/>
      <c r="F3138" s="5"/>
      <c r="G3138" s="5"/>
      <c r="H3138" s="58"/>
      <c r="I3138" s="60"/>
      <c r="J3138" s="5"/>
      <c r="L3138" s="5"/>
      <c r="M3138" s="5"/>
    </row>
    <row r="3139" spans="2:13" x14ac:dyDescent="0.25">
      <c r="B3139" s="5"/>
      <c r="C3139" s="5"/>
      <c r="D3139" s="5"/>
      <c r="E3139" s="5"/>
      <c r="F3139" s="5"/>
      <c r="G3139" s="5"/>
      <c r="H3139" s="58"/>
      <c r="I3139" s="60"/>
      <c r="J3139" s="5"/>
      <c r="L3139" s="5"/>
      <c r="M3139" s="5"/>
    </row>
    <row r="3140" spans="2:13" x14ac:dyDescent="0.25">
      <c r="B3140" s="5"/>
      <c r="C3140" s="5"/>
      <c r="D3140" s="5"/>
      <c r="E3140" s="5"/>
      <c r="F3140" s="5"/>
      <c r="G3140" s="5"/>
      <c r="H3140" s="58"/>
      <c r="I3140" s="60"/>
      <c r="J3140" s="5"/>
      <c r="L3140" s="5"/>
      <c r="M3140" s="5"/>
    </row>
    <row r="3141" spans="2:13" x14ac:dyDescent="0.25">
      <c r="B3141" s="5"/>
      <c r="C3141" s="5"/>
      <c r="D3141" s="5"/>
      <c r="E3141" s="5"/>
      <c r="F3141" s="5"/>
      <c r="G3141" s="5"/>
      <c r="H3141" s="58"/>
      <c r="I3141" s="60"/>
      <c r="J3141" s="5"/>
      <c r="L3141" s="5"/>
      <c r="M3141" s="5"/>
    </row>
    <row r="3142" spans="2:13" x14ac:dyDescent="0.25">
      <c r="B3142" s="5"/>
      <c r="C3142" s="5"/>
      <c r="D3142" s="5"/>
      <c r="E3142" s="5"/>
      <c r="F3142" s="5"/>
      <c r="G3142" s="5"/>
      <c r="H3142" s="58"/>
      <c r="I3142" s="60"/>
      <c r="J3142" s="5"/>
      <c r="L3142" s="5"/>
      <c r="M3142" s="5"/>
    </row>
    <row r="3143" spans="2:13" x14ac:dyDescent="0.25">
      <c r="B3143" s="5"/>
      <c r="C3143" s="5"/>
      <c r="D3143" s="5"/>
      <c r="E3143" s="5"/>
      <c r="F3143" s="5"/>
      <c r="G3143" s="5"/>
      <c r="H3143" s="58"/>
      <c r="I3143" s="60"/>
      <c r="J3143" s="5"/>
      <c r="L3143" s="5"/>
      <c r="M3143" s="5"/>
    </row>
    <row r="3144" spans="2:13" x14ac:dyDescent="0.25">
      <c r="B3144" s="5"/>
      <c r="C3144" s="5"/>
      <c r="D3144" s="5"/>
      <c r="E3144" s="5"/>
      <c r="F3144" s="5"/>
      <c r="G3144" s="5"/>
      <c r="H3144" s="58"/>
      <c r="I3144" s="60"/>
      <c r="J3144" s="5"/>
      <c r="L3144" s="5"/>
      <c r="M3144" s="5"/>
    </row>
    <row r="3145" spans="2:13" x14ac:dyDescent="0.25">
      <c r="B3145" s="5"/>
      <c r="C3145" s="5"/>
      <c r="D3145" s="5"/>
      <c r="E3145" s="5"/>
      <c r="F3145" s="5"/>
      <c r="G3145" s="5"/>
      <c r="H3145" s="58"/>
      <c r="I3145" s="60"/>
      <c r="J3145" s="5"/>
      <c r="L3145" s="5"/>
      <c r="M3145" s="5"/>
    </row>
    <row r="3146" spans="2:13" x14ac:dyDescent="0.25">
      <c r="B3146" s="5"/>
      <c r="C3146" s="5"/>
      <c r="D3146" s="5"/>
      <c r="E3146" s="5"/>
      <c r="F3146" s="5"/>
      <c r="G3146" s="5"/>
      <c r="H3146" s="58"/>
      <c r="I3146" s="60"/>
      <c r="J3146" s="5"/>
      <c r="L3146" s="5"/>
      <c r="M3146" s="5"/>
    </row>
    <row r="3147" spans="2:13" x14ac:dyDescent="0.25">
      <c r="B3147" s="5"/>
      <c r="C3147" s="5"/>
      <c r="D3147" s="5"/>
      <c r="E3147" s="5"/>
      <c r="F3147" s="5"/>
      <c r="G3147" s="5"/>
      <c r="H3147" s="58"/>
      <c r="I3147" s="60"/>
      <c r="J3147" s="5"/>
      <c r="L3147" s="5"/>
      <c r="M3147" s="5"/>
    </row>
    <row r="3148" spans="2:13" x14ac:dyDescent="0.25">
      <c r="B3148" s="5"/>
      <c r="C3148" s="5"/>
      <c r="D3148" s="5"/>
      <c r="E3148" s="5"/>
      <c r="F3148" s="5"/>
      <c r="G3148" s="5"/>
      <c r="H3148" s="58"/>
      <c r="I3148" s="60"/>
      <c r="J3148" s="5"/>
      <c r="L3148" s="5"/>
      <c r="M3148" s="5"/>
    </row>
    <row r="3149" spans="2:13" x14ac:dyDescent="0.25">
      <c r="B3149" s="5"/>
      <c r="C3149" s="5"/>
      <c r="D3149" s="5"/>
      <c r="E3149" s="5"/>
      <c r="F3149" s="5"/>
      <c r="G3149" s="5"/>
      <c r="H3149" s="58"/>
      <c r="I3149" s="60"/>
      <c r="J3149" s="5"/>
      <c r="L3149" s="5"/>
      <c r="M3149" s="5"/>
    </row>
    <row r="3150" spans="2:13" x14ac:dyDescent="0.25">
      <c r="B3150" s="5"/>
      <c r="C3150" s="5"/>
      <c r="D3150" s="5"/>
      <c r="E3150" s="5"/>
      <c r="F3150" s="5"/>
      <c r="G3150" s="5"/>
      <c r="H3150" s="58"/>
      <c r="I3150" s="60"/>
      <c r="J3150" s="5"/>
      <c r="L3150" s="5"/>
      <c r="M3150" s="5"/>
    </row>
    <row r="3151" spans="2:13" x14ac:dyDescent="0.25">
      <c r="B3151" s="5"/>
      <c r="C3151" s="5"/>
      <c r="D3151" s="5"/>
      <c r="E3151" s="5"/>
      <c r="F3151" s="5"/>
      <c r="G3151" s="5"/>
      <c r="H3151" s="58"/>
      <c r="I3151" s="60"/>
      <c r="J3151" s="5"/>
      <c r="L3151" s="5"/>
      <c r="M3151" s="5"/>
    </row>
    <row r="3152" spans="2:13" x14ac:dyDescent="0.25">
      <c r="B3152" s="5"/>
      <c r="C3152" s="5"/>
      <c r="D3152" s="5"/>
      <c r="E3152" s="5"/>
      <c r="F3152" s="5"/>
      <c r="G3152" s="5"/>
      <c r="H3152" s="58"/>
      <c r="I3152" s="60"/>
      <c r="J3152" s="5"/>
      <c r="L3152" s="5"/>
      <c r="M3152" s="5"/>
    </row>
    <row r="3153" spans="2:13" x14ac:dyDescent="0.25">
      <c r="B3153" s="5"/>
      <c r="C3153" s="5"/>
      <c r="D3153" s="5"/>
      <c r="E3153" s="5"/>
      <c r="F3153" s="5"/>
      <c r="G3153" s="5"/>
      <c r="H3153" s="58"/>
      <c r="I3153" s="60"/>
      <c r="J3153" s="5"/>
      <c r="L3153" s="5"/>
      <c r="M3153" s="5"/>
    </row>
    <row r="3154" spans="2:13" x14ac:dyDescent="0.25">
      <c r="B3154" s="5"/>
      <c r="C3154" s="5"/>
      <c r="D3154" s="5"/>
      <c r="E3154" s="5"/>
      <c r="F3154" s="5"/>
      <c r="G3154" s="5"/>
      <c r="H3154" s="58"/>
      <c r="I3154" s="60"/>
      <c r="J3154" s="5"/>
      <c r="L3154" s="5"/>
      <c r="M3154" s="5"/>
    </row>
    <row r="3155" spans="2:13" x14ac:dyDescent="0.25">
      <c r="B3155" s="5"/>
      <c r="C3155" s="5"/>
      <c r="D3155" s="5"/>
      <c r="E3155" s="5"/>
      <c r="F3155" s="5"/>
      <c r="G3155" s="5"/>
      <c r="H3155" s="58"/>
      <c r="I3155" s="60"/>
      <c r="J3155" s="5"/>
      <c r="L3155" s="5"/>
      <c r="M3155" s="5"/>
    </row>
    <row r="3156" spans="2:13" x14ac:dyDescent="0.25">
      <c r="B3156" s="5"/>
      <c r="C3156" s="5"/>
      <c r="D3156" s="5"/>
      <c r="E3156" s="5"/>
      <c r="F3156" s="5"/>
      <c r="G3156" s="5"/>
      <c r="H3156" s="58"/>
      <c r="I3156" s="60"/>
      <c r="J3156" s="5"/>
      <c r="L3156" s="5"/>
      <c r="M3156" s="5"/>
    </row>
    <row r="3157" spans="2:13" x14ac:dyDescent="0.25">
      <c r="B3157" s="5"/>
      <c r="C3157" s="5"/>
      <c r="D3157" s="5"/>
      <c r="E3157" s="5"/>
      <c r="F3157" s="5"/>
      <c r="G3157" s="5"/>
      <c r="H3157" s="58"/>
      <c r="I3157" s="60"/>
      <c r="J3157" s="5"/>
      <c r="L3157" s="5"/>
      <c r="M3157" s="5"/>
    </row>
    <row r="3158" spans="2:13" x14ac:dyDescent="0.25">
      <c r="B3158" s="5"/>
      <c r="C3158" s="5"/>
      <c r="D3158" s="5"/>
      <c r="E3158" s="5"/>
      <c r="F3158" s="5"/>
      <c r="G3158" s="5"/>
      <c r="H3158" s="58"/>
      <c r="I3158" s="60"/>
      <c r="J3158" s="5"/>
      <c r="L3158" s="5"/>
      <c r="M3158" s="5"/>
    </row>
    <row r="3159" spans="2:13" x14ac:dyDescent="0.25">
      <c r="B3159" s="5"/>
      <c r="C3159" s="5"/>
      <c r="D3159" s="5"/>
      <c r="E3159" s="5"/>
      <c r="F3159" s="5"/>
      <c r="G3159" s="5"/>
      <c r="H3159" s="58"/>
      <c r="I3159" s="60"/>
      <c r="J3159" s="5"/>
      <c r="L3159" s="5"/>
      <c r="M3159" s="5"/>
    </row>
    <row r="3160" spans="2:13" x14ac:dyDescent="0.25">
      <c r="B3160" s="5"/>
      <c r="C3160" s="5"/>
      <c r="D3160" s="5"/>
      <c r="E3160" s="5"/>
      <c r="F3160" s="5"/>
      <c r="G3160" s="5"/>
      <c r="H3160" s="58"/>
      <c r="I3160" s="60"/>
      <c r="J3160" s="5"/>
      <c r="L3160" s="5"/>
      <c r="M3160" s="5"/>
    </row>
    <row r="3161" spans="2:13" x14ac:dyDescent="0.25">
      <c r="B3161" s="5"/>
      <c r="C3161" s="5"/>
      <c r="D3161" s="5"/>
      <c r="E3161" s="5"/>
      <c r="F3161" s="5"/>
      <c r="G3161" s="5"/>
      <c r="H3161" s="58"/>
      <c r="I3161" s="60"/>
      <c r="J3161" s="5"/>
      <c r="L3161" s="5"/>
      <c r="M3161" s="5"/>
    </row>
    <row r="3162" spans="2:13" x14ac:dyDescent="0.25">
      <c r="B3162" s="5"/>
      <c r="C3162" s="5"/>
      <c r="D3162" s="5"/>
      <c r="E3162" s="5"/>
      <c r="F3162" s="5"/>
      <c r="G3162" s="5"/>
      <c r="H3162" s="58"/>
      <c r="I3162" s="60"/>
      <c r="J3162" s="5"/>
      <c r="L3162" s="5"/>
      <c r="M3162" s="5"/>
    </row>
    <row r="3163" spans="2:13" x14ac:dyDescent="0.25">
      <c r="B3163" s="5"/>
      <c r="C3163" s="5"/>
      <c r="D3163" s="5"/>
      <c r="E3163" s="5"/>
      <c r="F3163" s="5"/>
      <c r="G3163" s="5"/>
      <c r="H3163" s="58"/>
      <c r="I3163" s="60"/>
      <c r="J3163" s="5"/>
      <c r="L3163" s="5"/>
      <c r="M3163" s="5"/>
    </row>
    <row r="3164" spans="2:13" x14ac:dyDescent="0.25">
      <c r="B3164" s="5"/>
      <c r="C3164" s="5"/>
      <c r="D3164" s="5"/>
      <c r="E3164" s="5"/>
      <c r="F3164" s="5"/>
      <c r="G3164" s="5"/>
      <c r="H3164" s="58"/>
      <c r="I3164" s="60"/>
      <c r="J3164" s="5"/>
      <c r="L3164" s="5"/>
      <c r="M3164" s="5"/>
    </row>
    <row r="3165" spans="2:13" x14ac:dyDescent="0.25">
      <c r="B3165" s="5"/>
      <c r="C3165" s="5"/>
      <c r="D3165" s="5"/>
      <c r="E3165" s="5"/>
      <c r="F3165" s="5"/>
      <c r="G3165" s="5"/>
      <c r="H3165" s="58"/>
      <c r="I3165" s="60"/>
      <c r="J3165" s="5"/>
      <c r="L3165" s="5"/>
      <c r="M3165" s="5"/>
    </row>
    <row r="3166" spans="2:13" x14ac:dyDescent="0.25">
      <c r="B3166" s="5"/>
      <c r="C3166" s="5"/>
      <c r="D3166" s="5"/>
      <c r="E3166" s="5"/>
      <c r="F3166" s="5"/>
      <c r="G3166" s="5"/>
      <c r="H3166" s="58"/>
      <c r="I3166" s="60"/>
      <c r="J3166" s="5"/>
      <c r="L3166" s="5"/>
      <c r="M3166" s="5"/>
    </row>
    <row r="3167" spans="2:13" x14ac:dyDescent="0.25">
      <c r="B3167" s="5"/>
      <c r="C3167" s="5"/>
      <c r="D3167" s="5"/>
      <c r="E3167" s="5"/>
      <c r="F3167" s="5"/>
      <c r="G3167" s="5"/>
      <c r="H3167" s="58"/>
      <c r="I3167" s="60"/>
      <c r="J3167" s="5"/>
      <c r="L3167" s="5"/>
      <c r="M3167" s="5"/>
    </row>
    <row r="3168" spans="2:13" x14ac:dyDescent="0.25">
      <c r="B3168" s="5"/>
      <c r="C3168" s="5"/>
      <c r="D3168" s="5"/>
      <c r="E3168" s="5"/>
      <c r="F3168" s="5"/>
      <c r="G3168" s="5"/>
      <c r="H3168" s="58"/>
      <c r="I3168" s="60"/>
      <c r="J3168" s="5"/>
      <c r="L3168" s="5"/>
      <c r="M3168" s="5"/>
    </row>
    <row r="3169" spans="2:13" x14ac:dyDescent="0.25">
      <c r="B3169" s="5"/>
      <c r="C3169" s="5"/>
      <c r="D3169" s="5"/>
      <c r="E3169" s="5"/>
      <c r="F3169" s="5"/>
      <c r="G3169" s="5"/>
      <c r="H3169" s="58"/>
      <c r="I3169" s="60"/>
      <c r="J3169" s="5"/>
      <c r="L3169" s="5"/>
      <c r="M3169" s="5"/>
    </row>
    <row r="3170" spans="2:13" x14ac:dyDescent="0.25">
      <c r="B3170" s="5"/>
      <c r="C3170" s="5"/>
      <c r="D3170" s="5"/>
      <c r="E3170" s="5"/>
      <c r="F3170" s="5"/>
      <c r="G3170" s="5"/>
      <c r="H3170" s="58"/>
      <c r="I3170" s="60"/>
      <c r="J3170" s="5"/>
      <c r="L3170" s="5"/>
      <c r="M3170" s="5"/>
    </row>
    <row r="3171" spans="2:13" x14ac:dyDescent="0.25">
      <c r="B3171" s="5"/>
      <c r="C3171" s="5"/>
      <c r="D3171" s="5"/>
      <c r="E3171" s="5"/>
      <c r="F3171" s="5"/>
      <c r="G3171" s="5"/>
      <c r="H3171" s="58"/>
      <c r="I3171" s="60"/>
      <c r="J3171" s="5"/>
      <c r="L3171" s="5"/>
      <c r="M3171" s="5"/>
    </row>
    <row r="3172" spans="2:13" x14ac:dyDescent="0.25">
      <c r="B3172" s="5"/>
      <c r="C3172" s="5"/>
      <c r="D3172" s="5"/>
      <c r="E3172" s="5"/>
      <c r="F3172" s="5"/>
      <c r="G3172" s="5"/>
      <c r="H3172" s="58"/>
      <c r="I3172" s="60"/>
      <c r="J3172" s="5"/>
      <c r="L3172" s="5"/>
      <c r="M3172" s="5"/>
    </row>
    <row r="3173" spans="2:13" x14ac:dyDescent="0.25">
      <c r="B3173" s="5"/>
      <c r="C3173" s="5"/>
      <c r="D3173" s="5"/>
      <c r="E3173" s="5"/>
      <c r="F3173" s="5"/>
      <c r="G3173" s="5"/>
      <c r="H3173" s="58"/>
      <c r="I3173" s="60"/>
      <c r="J3173" s="5"/>
      <c r="L3173" s="5"/>
      <c r="M3173" s="5"/>
    </row>
    <row r="3174" spans="2:13" x14ac:dyDescent="0.25">
      <c r="B3174" s="5"/>
      <c r="C3174" s="5"/>
      <c r="D3174" s="5"/>
      <c r="E3174" s="5"/>
      <c r="F3174" s="5"/>
      <c r="G3174" s="5"/>
      <c r="H3174" s="58"/>
      <c r="I3174" s="60"/>
      <c r="J3174" s="5"/>
      <c r="L3174" s="5"/>
      <c r="M3174" s="5"/>
    </row>
    <row r="3175" spans="2:13" x14ac:dyDescent="0.25">
      <c r="B3175" s="5"/>
      <c r="C3175" s="5"/>
      <c r="D3175" s="5"/>
      <c r="E3175" s="5"/>
      <c r="F3175" s="5"/>
      <c r="G3175" s="5"/>
      <c r="H3175" s="58"/>
      <c r="I3175" s="60"/>
      <c r="J3175" s="5"/>
      <c r="L3175" s="5"/>
      <c r="M3175" s="5"/>
    </row>
    <row r="3176" spans="2:13" x14ac:dyDescent="0.25">
      <c r="B3176" s="5"/>
      <c r="C3176" s="5"/>
      <c r="D3176" s="5"/>
      <c r="E3176" s="5"/>
      <c r="F3176" s="5"/>
      <c r="G3176" s="5"/>
      <c r="H3176" s="58"/>
      <c r="I3176" s="60"/>
      <c r="J3176" s="5"/>
      <c r="L3176" s="5"/>
      <c r="M3176" s="5"/>
    </row>
    <row r="3177" spans="2:13" x14ac:dyDescent="0.25">
      <c r="B3177" s="5"/>
      <c r="C3177" s="5"/>
      <c r="D3177" s="5"/>
      <c r="E3177" s="5"/>
      <c r="F3177" s="5"/>
      <c r="G3177" s="5"/>
      <c r="H3177" s="58"/>
      <c r="I3177" s="60"/>
      <c r="J3177" s="5"/>
      <c r="L3177" s="5"/>
      <c r="M3177" s="5"/>
    </row>
    <row r="3178" spans="2:13" x14ac:dyDescent="0.25">
      <c r="B3178" s="5"/>
      <c r="C3178" s="5"/>
      <c r="D3178" s="5"/>
      <c r="E3178" s="5"/>
      <c r="F3178" s="5"/>
      <c r="G3178" s="5"/>
      <c r="H3178" s="58"/>
      <c r="I3178" s="60"/>
      <c r="J3178" s="5"/>
      <c r="L3178" s="5"/>
      <c r="M3178" s="5"/>
    </row>
    <row r="3179" spans="2:13" x14ac:dyDescent="0.25">
      <c r="B3179" s="5"/>
      <c r="C3179" s="5"/>
      <c r="D3179" s="5"/>
      <c r="E3179" s="5"/>
      <c r="F3179" s="5"/>
      <c r="G3179" s="5"/>
      <c r="H3179" s="58"/>
      <c r="I3179" s="60"/>
      <c r="J3179" s="5"/>
      <c r="L3179" s="5"/>
      <c r="M3179" s="5"/>
    </row>
    <row r="3180" spans="2:13" x14ac:dyDescent="0.25">
      <c r="B3180" s="5"/>
      <c r="C3180" s="5"/>
      <c r="D3180" s="5"/>
      <c r="E3180" s="5"/>
      <c r="F3180" s="5"/>
      <c r="G3180" s="5"/>
      <c r="H3180" s="58"/>
      <c r="I3180" s="60"/>
      <c r="J3180" s="5"/>
      <c r="L3180" s="5"/>
      <c r="M3180" s="5"/>
    </row>
    <row r="3181" spans="2:13" x14ac:dyDescent="0.25">
      <c r="B3181" s="5"/>
      <c r="C3181" s="5"/>
      <c r="D3181" s="5"/>
      <c r="E3181" s="5"/>
      <c r="F3181" s="5"/>
      <c r="G3181" s="5"/>
      <c r="H3181" s="58"/>
      <c r="I3181" s="60"/>
      <c r="J3181" s="5"/>
      <c r="L3181" s="5"/>
      <c r="M3181" s="5"/>
    </row>
    <row r="3182" spans="2:13" x14ac:dyDescent="0.25">
      <c r="B3182" s="5"/>
      <c r="C3182" s="5"/>
      <c r="D3182" s="5"/>
      <c r="E3182" s="5"/>
      <c r="F3182" s="5"/>
      <c r="G3182" s="5"/>
      <c r="H3182" s="58"/>
      <c r="I3182" s="60"/>
      <c r="J3182" s="5"/>
      <c r="L3182" s="5"/>
      <c r="M3182" s="5"/>
    </row>
    <row r="3183" spans="2:13" x14ac:dyDescent="0.25">
      <c r="B3183" s="5"/>
      <c r="C3183" s="5"/>
      <c r="D3183" s="5"/>
      <c r="E3183" s="5"/>
      <c r="F3183" s="5"/>
      <c r="G3183" s="5"/>
      <c r="H3183" s="58"/>
      <c r="I3183" s="60"/>
      <c r="J3183" s="5"/>
      <c r="L3183" s="5"/>
      <c r="M3183" s="5"/>
    </row>
    <row r="3184" spans="2:13" x14ac:dyDescent="0.25">
      <c r="B3184" s="5"/>
      <c r="C3184" s="5"/>
      <c r="D3184" s="5"/>
      <c r="E3184" s="5"/>
      <c r="F3184" s="5"/>
      <c r="G3184" s="5"/>
      <c r="H3184" s="58"/>
      <c r="I3184" s="60"/>
      <c r="J3184" s="5"/>
      <c r="L3184" s="5"/>
      <c r="M3184" s="5"/>
    </row>
    <row r="3185" spans="2:13" x14ac:dyDescent="0.25">
      <c r="B3185" s="5"/>
      <c r="C3185" s="5"/>
      <c r="D3185" s="5"/>
      <c r="E3185" s="5"/>
      <c r="F3185" s="5"/>
      <c r="G3185" s="5"/>
      <c r="H3185" s="58"/>
      <c r="I3185" s="60"/>
      <c r="J3185" s="5"/>
      <c r="L3185" s="5"/>
      <c r="M3185" s="5"/>
    </row>
    <row r="3186" spans="2:13" x14ac:dyDescent="0.25">
      <c r="B3186" s="5"/>
      <c r="C3186" s="5"/>
      <c r="D3186" s="5"/>
      <c r="E3186" s="5"/>
      <c r="F3186" s="5"/>
      <c r="G3186" s="5"/>
      <c r="H3186" s="58"/>
      <c r="I3186" s="60"/>
      <c r="J3186" s="5"/>
      <c r="L3186" s="5"/>
      <c r="M3186" s="5"/>
    </row>
    <row r="3187" spans="2:13" x14ac:dyDescent="0.25">
      <c r="B3187" s="5"/>
      <c r="C3187" s="5"/>
      <c r="D3187" s="5"/>
      <c r="E3187" s="5"/>
      <c r="F3187" s="5"/>
      <c r="G3187" s="5"/>
      <c r="H3187" s="58"/>
      <c r="I3187" s="60"/>
      <c r="J3187" s="5"/>
      <c r="L3187" s="5"/>
      <c r="M3187" s="5"/>
    </row>
    <row r="3188" spans="2:13" x14ac:dyDescent="0.25">
      <c r="B3188" s="5"/>
      <c r="C3188" s="5"/>
      <c r="D3188" s="5"/>
      <c r="E3188" s="5"/>
      <c r="F3188" s="5"/>
      <c r="G3188" s="5"/>
      <c r="H3188" s="58"/>
      <c r="I3188" s="60"/>
      <c r="J3188" s="5"/>
      <c r="L3188" s="5"/>
      <c r="M3188" s="5"/>
    </row>
    <row r="3189" spans="2:13" x14ac:dyDescent="0.25">
      <c r="B3189" s="5"/>
      <c r="C3189" s="5"/>
      <c r="D3189" s="5"/>
      <c r="E3189" s="5"/>
      <c r="F3189" s="5"/>
      <c r="G3189" s="5"/>
      <c r="H3189" s="58"/>
      <c r="I3189" s="60"/>
      <c r="J3189" s="5"/>
      <c r="L3189" s="5"/>
      <c r="M3189" s="5"/>
    </row>
    <row r="3190" spans="2:13" x14ac:dyDescent="0.25">
      <c r="B3190" s="5"/>
      <c r="C3190" s="5"/>
      <c r="D3190" s="5"/>
      <c r="E3190" s="5"/>
      <c r="F3190" s="5"/>
      <c r="G3190" s="5"/>
      <c r="H3190" s="58"/>
      <c r="I3190" s="60"/>
      <c r="J3190" s="5"/>
      <c r="L3190" s="5"/>
      <c r="M3190" s="5"/>
    </row>
    <row r="3191" spans="2:13" x14ac:dyDescent="0.25">
      <c r="B3191" s="5"/>
      <c r="C3191" s="5"/>
      <c r="D3191" s="5"/>
      <c r="E3191" s="5"/>
      <c r="F3191" s="5"/>
      <c r="G3191" s="5"/>
      <c r="H3191" s="58"/>
      <c r="I3191" s="60"/>
      <c r="J3191" s="5"/>
      <c r="L3191" s="5"/>
      <c r="M3191" s="5"/>
    </row>
    <row r="3192" spans="2:13" x14ac:dyDescent="0.25">
      <c r="B3192" s="5"/>
      <c r="C3192" s="5"/>
      <c r="D3192" s="5"/>
      <c r="E3192" s="5"/>
      <c r="F3192" s="5"/>
      <c r="G3192" s="5"/>
      <c r="H3192" s="58"/>
      <c r="I3192" s="60"/>
      <c r="J3192" s="5"/>
      <c r="L3192" s="5"/>
      <c r="M3192" s="5"/>
    </row>
    <row r="3193" spans="2:13" x14ac:dyDescent="0.25">
      <c r="B3193" s="5"/>
      <c r="C3193" s="5"/>
      <c r="D3193" s="5"/>
      <c r="E3193" s="5"/>
      <c r="F3193" s="5"/>
      <c r="G3193" s="5"/>
      <c r="H3193" s="58"/>
      <c r="I3193" s="60"/>
      <c r="J3193" s="5"/>
      <c r="L3193" s="5"/>
      <c r="M3193" s="5"/>
    </row>
    <row r="3194" spans="2:13" x14ac:dyDescent="0.25">
      <c r="B3194" s="5"/>
      <c r="C3194" s="5"/>
      <c r="D3194" s="5"/>
      <c r="E3194" s="5"/>
      <c r="F3194" s="5"/>
      <c r="G3194" s="5"/>
      <c r="H3194" s="58"/>
      <c r="I3194" s="60"/>
      <c r="J3194" s="5"/>
      <c r="L3194" s="5"/>
      <c r="M3194" s="5"/>
    </row>
    <row r="3195" spans="2:13" x14ac:dyDescent="0.25">
      <c r="B3195" s="5"/>
      <c r="C3195" s="5"/>
      <c r="D3195" s="5"/>
      <c r="E3195" s="5"/>
      <c r="F3195" s="5"/>
      <c r="G3195" s="5"/>
      <c r="H3195" s="58"/>
      <c r="I3195" s="60"/>
      <c r="J3195" s="5"/>
      <c r="L3195" s="5"/>
      <c r="M3195" s="5"/>
    </row>
    <row r="3196" spans="2:13" x14ac:dyDescent="0.25">
      <c r="B3196" s="5"/>
      <c r="C3196" s="5"/>
      <c r="D3196" s="5"/>
      <c r="E3196" s="5"/>
      <c r="F3196" s="5"/>
      <c r="G3196" s="5"/>
      <c r="H3196" s="58"/>
      <c r="I3196" s="60"/>
      <c r="J3196" s="5"/>
      <c r="L3196" s="5"/>
      <c r="M3196" s="5"/>
    </row>
    <row r="3197" spans="2:13" x14ac:dyDescent="0.25">
      <c r="B3197" s="5"/>
      <c r="C3197" s="5"/>
      <c r="D3197" s="5"/>
      <c r="E3197" s="5"/>
      <c r="F3197" s="5"/>
      <c r="G3197" s="5"/>
      <c r="H3197" s="58"/>
      <c r="I3197" s="60"/>
      <c r="J3197" s="5"/>
      <c r="L3197" s="5"/>
      <c r="M3197" s="5"/>
    </row>
    <row r="3198" spans="2:13" x14ac:dyDescent="0.25">
      <c r="B3198" s="5"/>
      <c r="C3198" s="5"/>
      <c r="D3198" s="5"/>
      <c r="E3198" s="5"/>
      <c r="F3198" s="5"/>
      <c r="G3198" s="5"/>
      <c r="H3198" s="58"/>
      <c r="I3198" s="60"/>
      <c r="J3198" s="5"/>
      <c r="L3198" s="5"/>
      <c r="M3198" s="5"/>
    </row>
    <row r="3199" spans="2:13" x14ac:dyDescent="0.25">
      <c r="B3199" s="5"/>
      <c r="C3199" s="5"/>
      <c r="D3199" s="5"/>
      <c r="E3199" s="5"/>
      <c r="F3199" s="5"/>
      <c r="G3199" s="5"/>
      <c r="H3199" s="58"/>
      <c r="I3199" s="60"/>
      <c r="J3199" s="5"/>
      <c r="L3199" s="5"/>
      <c r="M3199" s="5"/>
    </row>
    <row r="3200" spans="2:13" x14ac:dyDescent="0.25">
      <c r="B3200" s="5"/>
      <c r="C3200" s="5"/>
      <c r="D3200" s="5"/>
      <c r="E3200" s="5"/>
      <c r="F3200" s="5"/>
      <c r="G3200" s="5"/>
      <c r="H3200" s="58"/>
      <c r="I3200" s="60"/>
      <c r="J3200" s="5"/>
      <c r="L3200" s="5"/>
      <c r="M3200" s="5"/>
    </row>
    <row r="3201" spans="2:13" x14ac:dyDescent="0.25">
      <c r="B3201" s="5"/>
      <c r="C3201" s="5"/>
      <c r="D3201" s="5"/>
      <c r="E3201" s="5"/>
      <c r="F3201" s="5"/>
      <c r="G3201" s="5"/>
      <c r="H3201" s="58"/>
      <c r="I3201" s="60"/>
      <c r="J3201" s="5"/>
      <c r="L3201" s="5"/>
      <c r="M3201" s="5"/>
    </row>
    <row r="3202" spans="2:13" x14ac:dyDescent="0.25">
      <c r="B3202" s="5"/>
      <c r="C3202" s="5"/>
      <c r="D3202" s="5"/>
      <c r="E3202" s="5"/>
      <c r="F3202" s="5"/>
      <c r="G3202" s="5"/>
      <c r="H3202" s="58"/>
      <c r="I3202" s="60"/>
      <c r="J3202" s="5"/>
      <c r="L3202" s="5"/>
      <c r="M3202" s="5"/>
    </row>
    <row r="3203" spans="2:13" x14ac:dyDescent="0.25">
      <c r="B3203" s="5"/>
      <c r="C3203" s="5"/>
      <c r="D3203" s="5"/>
      <c r="E3203" s="5"/>
      <c r="F3203" s="5"/>
      <c r="G3203" s="5"/>
      <c r="H3203" s="58"/>
      <c r="I3203" s="60"/>
      <c r="J3203" s="5"/>
      <c r="L3203" s="5"/>
      <c r="M3203" s="5"/>
    </row>
    <row r="3204" spans="2:13" x14ac:dyDescent="0.25">
      <c r="B3204" s="5"/>
      <c r="C3204" s="5"/>
      <c r="D3204" s="5"/>
      <c r="E3204" s="5"/>
      <c r="F3204" s="5"/>
      <c r="G3204" s="5"/>
      <c r="H3204" s="58"/>
      <c r="I3204" s="60"/>
      <c r="J3204" s="5"/>
      <c r="L3204" s="5"/>
      <c r="M3204" s="5"/>
    </row>
    <row r="3205" spans="2:13" x14ac:dyDescent="0.25">
      <c r="B3205" s="5"/>
      <c r="C3205" s="5"/>
      <c r="D3205" s="5"/>
      <c r="E3205" s="5"/>
      <c r="F3205" s="5"/>
      <c r="G3205" s="5"/>
      <c r="H3205" s="58"/>
      <c r="I3205" s="60"/>
      <c r="J3205" s="5"/>
      <c r="L3205" s="5"/>
      <c r="M3205" s="5"/>
    </row>
    <row r="3206" spans="2:13" x14ac:dyDescent="0.25">
      <c r="B3206" s="5"/>
      <c r="C3206" s="5"/>
      <c r="D3206" s="5"/>
      <c r="E3206" s="5"/>
      <c r="F3206" s="5"/>
      <c r="G3206" s="5"/>
      <c r="H3206" s="58"/>
      <c r="I3206" s="60"/>
      <c r="J3206" s="5"/>
      <c r="L3206" s="5"/>
      <c r="M3206" s="5"/>
    </row>
    <row r="3207" spans="2:13" x14ac:dyDescent="0.25">
      <c r="B3207" s="5"/>
      <c r="C3207" s="5"/>
      <c r="D3207" s="5"/>
      <c r="E3207" s="5"/>
      <c r="F3207" s="5"/>
      <c r="G3207" s="5"/>
      <c r="H3207" s="58"/>
      <c r="I3207" s="60"/>
      <c r="J3207" s="5"/>
      <c r="L3207" s="5"/>
      <c r="M3207" s="5"/>
    </row>
    <row r="3208" spans="2:13" x14ac:dyDescent="0.25">
      <c r="B3208" s="5"/>
      <c r="C3208" s="5"/>
      <c r="D3208" s="5"/>
      <c r="E3208" s="5"/>
      <c r="F3208" s="5"/>
      <c r="G3208" s="5"/>
      <c r="H3208" s="58"/>
      <c r="I3208" s="60"/>
      <c r="J3208" s="5"/>
      <c r="L3208" s="5"/>
      <c r="M3208" s="5"/>
    </row>
    <row r="3209" spans="2:13" x14ac:dyDescent="0.25">
      <c r="B3209" s="5"/>
      <c r="C3209" s="5"/>
      <c r="D3209" s="5"/>
      <c r="E3209" s="5"/>
      <c r="F3209" s="5"/>
      <c r="G3209" s="5"/>
      <c r="H3209" s="58"/>
      <c r="I3209" s="60"/>
      <c r="J3209" s="5"/>
      <c r="L3209" s="5"/>
      <c r="M3209" s="5"/>
    </row>
    <row r="3210" spans="2:13" x14ac:dyDescent="0.25">
      <c r="B3210" s="5"/>
      <c r="C3210" s="5"/>
      <c r="D3210" s="5"/>
      <c r="E3210" s="5"/>
      <c r="F3210" s="5"/>
      <c r="G3210" s="5"/>
      <c r="H3210" s="58"/>
      <c r="I3210" s="60"/>
      <c r="J3210" s="5"/>
      <c r="L3210" s="5"/>
      <c r="M3210" s="5"/>
    </row>
    <row r="3211" spans="2:13" x14ac:dyDescent="0.25">
      <c r="B3211" s="5"/>
      <c r="C3211" s="5"/>
      <c r="D3211" s="5"/>
      <c r="E3211" s="5"/>
      <c r="F3211" s="5"/>
      <c r="G3211" s="5"/>
      <c r="H3211" s="58"/>
      <c r="I3211" s="60"/>
      <c r="J3211" s="5"/>
      <c r="L3211" s="5"/>
      <c r="M3211" s="5"/>
    </row>
    <row r="3212" spans="2:13" x14ac:dyDescent="0.25">
      <c r="B3212" s="5"/>
      <c r="C3212" s="5"/>
      <c r="D3212" s="5"/>
      <c r="E3212" s="5"/>
      <c r="F3212" s="5"/>
      <c r="G3212" s="5"/>
      <c r="H3212" s="58"/>
      <c r="I3212" s="60"/>
      <c r="J3212" s="5"/>
      <c r="L3212" s="5"/>
      <c r="M3212" s="5"/>
    </row>
    <row r="3213" spans="2:13" x14ac:dyDescent="0.25">
      <c r="B3213" s="5"/>
      <c r="C3213" s="5"/>
      <c r="D3213" s="5"/>
      <c r="E3213" s="5"/>
      <c r="F3213" s="5"/>
      <c r="G3213" s="5"/>
      <c r="H3213" s="58"/>
      <c r="I3213" s="60"/>
      <c r="J3213" s="5"/>
      <c r="L3213" s="5"/>
      <c r="M3213" s="5"/>
    </row>
    <row r="3214" spans="2:13" x14ac:dyDescent="0.25">
      <c r="B3214" s="5"/>
      <c r="C3214" s="5"/>
      <c r="D3214" s="5"/>
      <c r="E3214" s="5"/>
      <c r="F3214" s="5"/>
      <c r="G3214" s="5"/>
      <c r="H3214" s="58"/>
      <c r="I3214" s="60"/>
      <c r="J3214" s="5"/>
      <c r="L3214" s="5"/>
      <c r="M3214" s="5"/>
    </row>
    <row r="3215" spans="2:13" x14ac:dyDescent="0.25">
      <c r="B3215" s="5"/>
      <c r="C3215" s="5"/>
      <c r="D3215" s="5"/>
      <c r="E3215" s="5"/>
      <c r="F3215" s="5"/>
      <c r="G3215" s="5"/>
      <c r="H3215" s="58"/>
      <c r="I3215" s="60"/>
      <c r="J3215" s="5"/>
      <c r="L3215" s="5"/>
      <c r="M3215" s="5"/>
    </row>
    <row r="3216" spans="2:13" x14ac:dyDescent="0.25">
      <c r="B3216" s="5"/>
      <c r="C3216" s="5"/>
      <c r="D3216" s="5"/>
      <c r="E3216" s="5"/>
      <c r="F3216" s="5"/>
      <c r="G3216" s="5"/>
      <c r="H3216" s="58"/>
      <c r="I3216" s="60"/>
      <c r="J3216" s="5"/>
      <c r="L3216" s="5"/>
      <c r="M3216" s="5"/>
    </row>
    <row r="3217" spans="2:13" x14ac:dyDescent="0.25">
      <c r="B3217" s="5"/>
      <c r="C3217" s="5"/>
      <c r="D3217" s="5"/>
      <c r="E3217" s="5"/>
      <c r="F3217" s="5"/>
      <c r="G3217" s="5"/>
      <c r="H3217" s="58"/>
      <c r="I3217" s="60"/>
      <c r="J3217" s="5"/>
      <c r="L3217" s="5"/>
      <c r="M3217" s="5"/>
    </row>
    <row r="3218" spans="2:13" x14ac:dyDescent="0.25">
      <c r="B3218" s="5"/>
      <c r="C3218" s="5"/>
      <c r="D3218" s="5"/>
      <c r="E3218" s="5"/>
      <c r="F3218" s="5"/>
      <c r="G3218" s="5"/>
      <c r="H3218" s="58"/>
      <c r="I3218" s="60"/>
      <c r="J3218" s="5"/>
      <c r="L3218" s="5"/>
      <c r="M3218" s="5"/>
    </row>
    <row r="3219" spans="2:13" x14ac:dyDescent="0.25">
      <c r="B3219" s="5"/>
      <c r="C3219" s="5"/>
      <c r="D3219" s="5"/>
      <c r="E3219" s="5"/>
      <c r="F3219" s="5"/>
      <c r="G3219" s="5"/>
      <c r="H3219" s="58"/>
      <c r="I3219" s="60"/>
      <c r="J3219" s="5"/>
      <c r="L3219" s="5"/>
      <c r="M3219" s="5"/>
    </row>
    <row r="3220" spans="2:13" x14ac:dyDescent="0.25">
      <c r="B3220" s="5"/>
      <c r="C3220" s="5"/>
      <c r="D3220" s="5"/>
      <c r="E3220" s="5"/>
      <c r="F3220" s="5"/>
      <c r="G3220" s="5"/>
      <c r="H3220" s="58"/>
      <c r="I3220" s="60"/>
      <c r="J3220" s="5"/>
      <c r="L3220" s="5"/>
      <c r="M3220" s="5"/>
    </row>
    <row r="3221" spans="2:13" x14ac:dyDescent="0.25">
      <c r="B3221" s="5"/>
      <c r="C3221" s="5"/>
      <c r="D3221" s="5"/>
      <c r="E3221" s="5"/>
      <c r="F3221" s="5"/>
      <c r="G3221" s="5"/>
      <c r="H3221" s="58"/>
      <c r="I3221" s="60"/>
      <c r="J3221" s="5"/>
      <c r="L3221" s="5"/>
      <c r="M3221" s="5"/>
    </row>
    <row r="3222" spans="2:13" x14ac:dyDescent="0.25">
      <c r="B3222" s="5"/>
      <c r="C3222" s="5"/>
      <c r="D3222" s="5"/>
      <c r="E3222" s="5"/>
      <c r="F3222" s="5"/>
      <c r="G3222" s="5"/>
      <c r="H3222" s="58"/>
      <c r="I3222" s="60"/>
      <c r="J3222" s="5"/>
      <c r="L3222" s="5"/>
      <c r="M3222" s="5"/>
    </row>
    <row r="3223" spans="2:13" x14ac:dyDescent="0.25">
      <c r="B3223" s="5"/>
      <c r="C3223" s="5"/>
      <c r="D3223" s="5"/>
      <c r="E3223" s="5"/>
      <c r="F3223" s="5"/>
      <c r="G3223" s="5"/>
      <c r="H3223" s="58"/>
      <c r="I3223" s="60"/>
      <c r="J3223" s="5"/>
      <c r="L3223" s="5"/>
      <c r="M3223" s="5"/>
    </row>
    <row r="3224" spans="2:13" x14ac:dyDescent="0.25">
      <c r="B3224" s="5"/>
      <c r="C3224" s="5"/>
      <c r="D3224" s="5"/>
      <c r="E3224" s="5"/>
      <c r="F3224" s="5"/>
      <c r="G3224" s="5"/>
      <c r="H3224" s="58"/>
      <c r="I3224" s="60"/>
      <c r="J3224" s="5"/>
      <c r="L3224" s="5"/>
      <c r="M3224" s="5"/>
    </row>
    <row r="3225" spans="2:13" x14ac:dyDescent="0.25">
      <c r="B3225" s="5"/>
      <c r="C3225" s="5"/>
      <c r="D3225" s="5"/>
      <c r="E3225" s="5"/>
      <c r="F3225" s="5"/>
      <c r="G3225" s="5"/>
      <c r="H3225" s="58"/>
      <c r="I3225" s="60"/>
      <c r="J3225" s="5"/>
      <c r="L3225" s="5"/>
      <c r="M3225" s="5"/>
    </row>
    <row r="3226" spans="2:13" x14ac:dyDescent="0.25">
      <c r="B3226" s="5"/>
      <c r="C3226" s="5"/>
      <c r="D3226" s="5"/>
      <c r="E3226" s="5"/>
      <c r="F3226" s="5"/>
      <c r="G3226" s="5"/>
      <c r="H3226" s="58"/>
      <c r="I3226" s="60"/>
      <c r="J3226" s="5"/>
      <c r="L3226" s="5"/>
      <c r="M3226" s="5"/>
    </row>
    <row r="3227" spans="2:13" x14ac:dyDescent="0.25">
      <c r="B3227" s="5"/>
      <c r="C3227" s="5"/>
      <c r="D3227" s="5"/>
      <c r="E3227" s="5"/>
      <c r="F3227" s="5"/>
      <c r="G3227" s="5"/>
      <c r="H3227" s="58"/>
      <c r="I3227" s="60"/>
      <c r="J3227" s="5"/>
      <c r="L3227" s="5"/>
      <c r="M3227" s="5"/>
    </row>
    <row r="3228" spans="2:13" x14ac:dyDescent="0.25">
      <c r="B3228" s="5"/>
      <c r="C3228" s="5"/>
      <c r="D3228" s="5"/>
      <c r="E3228" s="5"/>
      <c r="F3228" s="5"/>
      <c r="G3228" s="5"/>
      <c r="H3228" s="58"/>
      <c r="I3228" s="60"/>
      <c r="J3228" s="5"/>
      <c r="L3228" s="5"/>
      <c r="M3228" s="5"/>
    </row>
    <row r="3229" spans="2:13" x14ac:dyDescent="0.25">
      <c r="B3229" s="5"/>
      <c r="C3229" s="5"/>
      <c r="D3229" s="5"/>
      <c r="E3229" s="5"/>
      <c r="F3229" s="5"/>
      <c r="G3229" s="5"/>
      <c r="H3229" s="58"/>
      <c r="I3229" s="60"/>
      <c r="J3229" s="5"/>
      <c r="L3229" s="5"/>
      <c r="M3229" s="5"/>
    </row>
    <row r="3230" spans="2:13" x14ac:dyDescent="0.25">
      <c r="B3230" s="5"/>
      <c r="C3230" s="5"/>
      <c r="D3230" s="5"/>
      <c r="E3230" s="5"/>
      <c r="F3230" s="5"/>
      <c r="G3230" s="5"/>
      <c r="H3230" s="58"/>
      <c r="I3230" s="60"/>
      <c r="J3230" s="5"/>
      <c r="L3230" s="5"/>
      <c r="M3230" s="5"/>
    </row>
    <row r="3231" spans="2:13" x14ac:dyDescent="0.25">
      <c r="B3231" s="5"/>
      <c r="C3231" s="5"/>
      <c r="D3231" s="5"/>
      <c r="E3231" s="5"/>
      <c r="F3231" s="5"/>
      <c r="G3231" s="5"/>
      <c r="H3231" s="58"/>
      <c r="I3231" s="60"/>
      <c r="J3231" s="5"/>
      <c r="L3231" s="5"/>
      <c r="M3231" s="5"/>
    </row>
    <row r="3232" spans="2:13" x14ac:dyDescent="0.25">
      <c r="B3232" s="5"/>
      <c r="C3232" s="5"/>
      <c r="D3232" s="5"/>
      <c r="E3232" s="5"/>
      <c r="F3232" s="5"/>
      <c r="G3232" s="5"/>
      <c r="H3232" s="58"/>
      <c r="I3232" s="60"/>
      <c r="J3232" s="5"/>
      <c r="L3232" s="5"/>
      <c r="M3232" s="5"/>
    </row>
    <row r="3233" spans="2:13" x14ac:dyDescent="0.25">
      <c r="B3233" s="5"/>
      <c r="C3233" s="5"/>
      <c r="D3233" s="5"/>
      <c r="E3233" s="5"/>
      <c r="F3233" s="5"/>
      <c r="G3233" s="5"/>
      <c r="H3233" s="58"/>
      <c r="I3233" s="60"/>
      <c r="J3233" s="5"/>
      <c r="L3233" s="5"/>
      <c r="M3233" s="5"/>
    </row>
    <row r="3234" spans="2:13" x14ac:dyDescent="0.25">
      <c r="B3234" s="5"/>
      <c r="C3234" s="5"/>
      <c r="D3234" s="5"/>
      <c r="E3234" s="5"/>
      <c r="F3234" s="5"/>
      <c r="G3234" s="5"/>
      <c r="H3234" s="58"/>
      <c r="I3234" s="60"/>
      <c r="J3234" s="5"/>
      <c r="L3234" s="5"/>
      <c r="M3234" s="5"/>
    </row>
    <row r="3235" spans="2:13" x14ac:dyDescent="0.25">
      <c r="B3235" s="5"/>
      <c r="C3235" s="5"/>
      <c r="D3235" s="5"/>
      <c r="E3235" s="5"/>
      <c r="F3235" s="5"/>
      <c r="G3235" s="5"/>
      <c r="H3235" s="58"/>
      <c r="I3235" s="60"/>
      <c r="J3235" s="5"/>
      <c r="L3235" s="5"/>
      <c r="M3235" s="5"/>
    </row>
    <row r="3236" spans="2:13" x14ac:dyDescent="0.25">
      <c r="B3236" s="5"/>
      <c r="C3236" s="5"/>
      <c r="D3236" s="5"/>
      <c r="E3236" s="5"/>
      <c r="F3236" s="5"/>
      <c r="G3236" s="5"/>
      <c r="H3236" s="58"/>
      <c r="I3236" s="60"/>
      <c r="J3236" s="5"/>
      <c r="L3236" s="5"/>
      <c r="M3236" s="5"/>
    </row>
    <row r="3237" spans="2:13" x14ac:dyDescent="0.25">
      <c r="B3237" s="5"/>
      <c r="C3237" s="5"/>
      <c r="D3237" s="5"/>
      <c r="E3237" s="5"/>
      <c r="F3237" s="5"/>
      <c r="G3237" s="5"/>
      <c r="H3237" s="58"/>
      <c r="I3237" s="60"/>
      <c r="J3237" s="5"/>
      <c r="L3237" s="5"/>
      <c r="M3237" s="5"/>
    </row>
    <row r="3238" spans="2:13" x14ac:dyDescent="0.25">
      <c r="B3238" s="5"/>
      <c r="C3238" s="5"/>
      <c r="D3238" s="5"/>
      <c r="E3238" s="5"/>
      <c r="F3238" s="5"/>
      <c r="G3238" s="5"/>
      <c r="H3238" s="58"/>
      <c r="I3238" s="60"/>
      <c r="J3238" s="5"/>
      <c r="L3238" s="5"/>
      <c r="M3238" s="5"/>
    </row>
    <row r="3239" spans="2:13" x14ac:dyDescent="0.25">
      <c r="B3239" s="5"/>
      <c r="C3239" s="5"/>
      <c r="D3239" s="5"/>
      <c r="E3239" s="5"/>
      <c r="F3239" s="5"/>
      <c r="G3239" s="5"/>
      <c r="H3239" s="58"/>
      <c r="I3239" s="60"/>
      <c r="J3239" s="5"/>
      <c r="L3239" s="5"/>
      <c r="M3239" s="5"/>
    </row>
    <row r="3240" spans="2:13" x14ac:dyDescent="0.25">
      <c r="B3240" s="5"/>
      <c r="C3240" s="5"/>
      <c r="D3240" s="5"/>
      <c r="E3240" s="5"/>
      <c r="F3240" s="5"/>
      <c r="G3240" s="5"/>
      <c r="H3240" s="58"/>
      <c r="I3240" s="60"/>
      <c r="J3240" s="5"/>
      <c r="L3240" s="5"/>
      <c r="M3240" s="5"/>
    </row>
    <row r="3241" spans="2:13" x14ac:dyDescent="0.25">
      <c r="B3241" s="5"/>
      <c r="C3241" s="5"/>
      <c r="D3241" s="5"/>
      <c r="E3241" s="5"/>
      <c r="F3241" s="5"/>
      <c r="G3241" s="5"/>
      <c r="H3241" s="58"/>
      <c r="I3241" s="60"/>
      <c r="J3241" s="5"/>
      <c r="L3241" s="5"/>
      <c r="M3241" s="5"/>
    </row>
    <row r="3242" spans="2:13" x14ac:dyDescent="0.25">
      <c r="B3242" s="5"/>
      <c r="C3242" s="5"/>
      <c r="D3242" s="5"/>
      <c r="E3242" s="5"/>
      <c r="F3242" s="5"/>
      <c r="G3242" s="5"/>
      <c r="H3242" s="58"/>
      <c r="I3242" s="60"/>
      <c r="J3242" s="5"/>
      <c r="L3242" s="5"/>
      <c r="M3242" s="5"/>
    </row>
    <row r="3243" spans="2:13" x14ac:dyDescent="0.25">
      <c r="B3243" s="5"/>
      <c r="C3243" s="5"/>
      <c r="D3243" s="5"/>
      <c r="E3243" s="5"/>
      <c r="F3243" s="5"/>
      <c r="G3243" s="5"/>
      <c r="H3243" s="58"/>
      <c r="I3243" s="60"/>
      <c r="J3243" s="5"/>
      <c r="L3243" s="5"/>
      <c r="M3243" s="5"/>
    </row>
    <row r="3244" spans="2:13" x14ac:dyDescent="0.25">
      <c r="B3244" s="5"/>
      <c r="C3244" s="5"/>
      <c r="D3244" s="5"/>
      <c r="E3244" s="5"/>
      <c r="F3244" s="5"/>
      <c r="G3244" s="5"/>
      <c r="H3244" s="58"/>
      <c r="I3244" s="60"/>
      <c r="J3244" s="5"/>
      <c r="L3244" s="5"/>
      <c r="M3244" s="5"/>
    </row>
    <row r="3245" spans="2:13" x14ac:dyDescent="0.25">
      <c r="B3245" s="5"/>
      <c r="C3245" s="5"/>
      <c r="D3245" s="5"/>
      <c r="E3245" s="5"/>
      <c r="F3245" s="5"/>
      <c r="G3245" s="5"/>
      <c r="H3245" s="58"/>
      <c r="I3245" s="60"/>
      <c r="J3245" s="5"/>
      <c r="L3245" s="5"/>
      <c r="M3245" s="5"/>
    </row>
    <row r="3246" spans="2:13" x14ac:dyDescent="0.25">
      <c r="B3246" s="5"/>
      <c r="C3246" s="5"/>
      <c r="D3246" s="5"/>
      <c r="E3246" s="5"/>
      <c r="F3246" s="5"/>
      <c r="G3246" s="5"/>
      <c r="H3246" s="58"/>
      <c r="I3246" s="60"/>
      <c r="J3246" s="5"/>
      <c r="L3246" s="5"/>
      <c r="M3246" s="5"/>
    </row>
    <row r="3247" spans="2:13" x14ac:dyDescent="0.25">
      <c r="B3247" s="5"/>
      <c r="C3247" s="5"/>
      <c r="D3247" s="5"/>
      <c r="E3247" s="5"/>
      <c r="F3247" s="5"/>
      <c r="G3247" s="5"/>
      <c r="H3247" s="58"/>
      <c r="I3247" s="60"/>
      <c r="J3247" s="5"/>
      <c r="L3247" s="5"/>
      <c r="M3247" s="5"/>
    </row>
    <row r="3248" spans="2:13" x14ac:dyDescent="0.25">
      <c r="B3248" s="5"/>
      <c r="C3248" s="5"/>
      <c r="D3248" s="5"/>
      <c r="E3248" s="5"/>
      <c r="F3248" s="5"/>
      <c r="G3248" s="5"/>
      <c r="H3248" s="58"/>
      <c r="I3248" s="60"/>
      <c r="J3248" s="5"/>
      <c r="L3248" s="5"/>
      <c r="M3248" s="5"/>
    </row>
    <row r="3249" spans="2:13" x14ac:dyDescent="0.25">
      <c r="B3249" s="5"/>
      <c r="C3249" s="5"/>
      <c r="D3249" s="5"/>
      <c r="E3249" s="5"/>
      <c r="F3249" s="5"/>
      <c r="G3249" s="5"/>
      <c r="H3249" s="58"/>
      <c r="I3249" s="60"/>
      <c r="J3249" s="5"/>
      <c r="L3249" s="5"/>
      <c r="M3249" s="5"/>
    </row>
    <row r="3250" spans="2:13" x14ac:dyDescent="0.25">
      <c r="B3250" s="5"/>
      <c r="C3250" s="5"/>
      <c r="D3250" s="5"/>
      <c r="E3250" s="5"/>
      <c r="F3250" s="5"/>
      <c r="G3250" s="5"/>
      <c r="H3250" s="58"/>
      <c r="I3250" s="60"/>
      <c r="J3250" s="5"/>
      <c r="L3250" s="5"/>
      <c r="M3250" s="5"/>
    </row>
    <row r="3251" spans="2:13" x14ac:dyDescent="0.25">
      <c r="B3251" s="5"/>
      <c r="C3251" s="5"/>
      <c r="D3251" s="5"/>
      <c r="E3251" s="5"/>
      <c r="F3251" s="5"/>
      <c r="G3251" s="5"/>
      <c r="H3251" s="58"/>
      <c r="I3251" s="60"/>
      <c r="J3251" s="5"/>
      <c r="L3251" s="5"/>
      <c r="M3251" s="5"/>
    </row>
    <row r="3252" spans="2:13" x14ac:dyDescent="0.25">
      <c r="B3252" s="5"/>
      <c r="C3252" s="5"/>
      <c r="D3252" s="5"/>
      <c r="E3252" s="5"/>
      <c r="F3252" s="5"/>
      <c r="G3252" s="5"/>
      <c r="H3252" s="58"/>
      <c r="I3252" s="60"/>
      <c r="J3252" s="5"/>
      <c r="L3252" s="5"/>
      <c r="M3252" s="5"/>
    </row>
    <row r="3253" spans="2:13" x14ac:dyDescent="0.25">
      <c r="B3253" s="5"/>
      <c r="C3253" s="5"/>
      <c r="D3253" s="5"/>
      <c r="E3253" s="5"/>
      <c r="F3253" s="5"/>
      <c r="G3253" s="5"/>
      <c r="H3253" s="58"/>
      <c r="I3253" s="60"/>
      <c r="J3253" s="5"/>
      <c r="L3253" s="5"/>
      <c r="M3253" s="5"/>
    </row>
    <row r="3254" spans="2:13" x14ac:dyDescent="0.25">
      <c r="B3254" s="5"/>
      <c r="C3254" s="5"/>
      <c r="D3254" s="5"/>
      <c r="E3254" s="5"/>
      <c r="F3254" s="5"/>
      <c r="G3254" s="5"/>
      <c r="H3254" s="58"/>
      <c r="I3254" s="60"/>
      <c r="J3254" s="5"/>
      <c r="L3254" s="5"/>
      <c r="M3254" s="5"/>
    </row>
    <row r="3255" spans="2:13" x14ac:dyDescent="0.25">
      <c r="B3255" s="5"/>
      <c r="C3255" s="5"/>
      <c r="D3255" s="5"/>
      <c r="E3255" s="5"/>
      <c r="F3255" s="5"/>
      <c r="G3255" s="5"/>
      <c r="H3255" s="58"/>
      <c r="I3255" s="60"/>
      <c r="J3255" s="5"/>
      <c r="L3255" s="5"/>
      <c r="M3255" s="5"/>
    </row>
    <row r="3256" spans="2:13" x14ac:dyDescent="0.25">
      <c r="B3256" s="5"/>
      <c r="C3256" s="5"/>
      <c r="D3256" s="5"/>
      <c r="E3256" s="5"/>
      <c r="F3256" s="5"/>
      <c r="G3256" s="5"/>
      <c r="H3256" s="58"/>
      <c r="I3256" s="60"/>
      <c r="J3256" s="5"/>
      <c r="L3256" s="5"/>
      <c r="M3256" s="5"/>
    </row>
    <row r="3257" spans="2:13" x14ac:dyDescent="0.25">
      <c r="B3257" s="5"/>
      <c r="C3257" s="5"/>
      <c r="D3257" s="5"/>
      <c r="E3257" s="5"/>
      <c r="F3257" s="5"/>
      <c r="G3257" s="5"/>
      <c r="H3257" s="58"/>
      <c r="I3257" s="60"/>
      <c r="J3257" s="5"/>
      <c r="L3257" s="5"/>
      <c r="M3257" s="5"/>
    </row>
    <row r="3258" spans="2:13" x14ac:dyDescent="0.25">
      <c r="B3258" s="5"/>
      <c r="C3258" s="5"/>
      <c r="D3258" s="5"/>
      <c r="E3258" s="5"/>
      <c r="F3258" s="5"/>
      <c r="G3258" s="5"/>
      <c r="H3258" s="58"/>
      <c r="I3258" s="60"/>
      <c r="J3258" s="5"/>
      <c r="L3258" s="5"/>
      <c r="M3258" s="5"/>
    </row>
    <row r="3259" spans="2:13" x14ac:dyDescent="0.25">
      <c r="B3259" s="5"/>
      <c r="C3259" s="5"/>
      <c r="D3259" s="5"/>
      <c r="E3259" s="5"/>
      <c r="F3259" s="5"/>
      <c r="G3259" s="5"/>
      <c r="H3259" s="58"/>
      <c r="I3259" s="60"/>
      <c r="J3259" s="5"/>
      <c r="L3259" s="5"/>
      <c r="M3259" s="5"/>
    </row>
    <row r="3260" spans="2:13" x14ac:dyDescent="0.25">
      <c r="B3260" s="5"/>
      <c r="C3260" s="5"/>
      <c r="D3260" s="5"/>
      <c r="E3260" s="5"/>
      <c r="F3260" s="5"/>
      <c r="G3260" s="5"/>
      <c r="H3260" s="58"/>
      <c r="I3260" s="60"/>
      <c r="J3260" s="5"/>
      <c r="L3260" s="5"/>
      <c r="M3260" s="5"/>
    </row>
    <row r="3261" spans="2:13" x14ac:dyDescent="0.25">
      <c r="B3261" s="5"/>
      <c r="C3261" s="5"/>
      <c r="D3261" s="5"/>
      <c r="E3261" s="5"/>
      <c r="F3261" s="5"/>
      <c r="G3261" s="5"/>
      <c r="H3261" s="58"/>
      <c r="I3261" s="60"/>
      <c r="J3261" s="5"/>
      <c r="L3261" s="5"/>
      <c r="M3261" s="5"/>
    </row>
    <row r="3262" spans="2:13" x14ac:dyDescent="0.25">
      <c r="B3262" s="5"/>
      <c r="C3262" s="5"/>
      <c r="D3262" s="5"/>
      <c r="E3262" s="5"/>
      <c r="F3262" s="5"/>
      <c r="G3262" s="5"/>
      <c r="H3262" s="58"/>
      <c r="I3262" s="60"/>
      <c r="J3262" s="5"/>
      <c r="L3262" s="5"/>
      <c r="M3262" s="5"/>
    </row>
    <row r="3263" spans="2:13" x14ac:dyDescent="0.25">
      <c r="B3263" s="5"/>
      <c r="C3263" s="5"/>
      <c r="D3263" s="5"/>
      <c r="E3263" s="5"/>
      <c r="F3263" s="5"/>
      <c r="G3263" s="5"/>
      <c r="H3263" s="58"/>
      <c r="I3263" s="60"/>
      <c r="J3263" s="5"/>
      <c r="L3263" s="5"/>
      <c r="M3263" s="5"/>
    </row>
    <row r="3264" spans="2:13" x14ac:dyDescent="0.25">
      <c r="B3264" s="5"/>
      <c r="C3264" s="5"/>
      <c r="D3264" s="5"/>
      <c r="E3264" s="5"/>
      <c r="F3264" s="5"/>
      <c r="G3264" s="5"/>
      <c r="H3264" s="58"/>
      <c r="I3264" s="60"/>
      <c r="J3264" s="5"/>
      <c r="L3264" s="5"/>
      <c r="M3264" s="5"/>
    </row>
    <row r="3265" spans="2:13" x14ac:dyDescent="0.25">
      <c r="B3265" s="5"/>
      <c r="C3265" s="5"/>
      <c r="D3265" s="5"/>
      <c r="E3265" s="5"/>
      <c r="F3265" s="5"/>
      <c r="G3265" s="5"/>
      <c r="H3265" s="58"/>
      <c r="I3265" s="60"/>
      <c r="J3265" s="5"/>
      <c r="L3265" s="5"/>
      <c r="M3265" s="5"/>
    </row>
    <row r="3266" spans="2:13" x14ac:dyDescent="0.25">
      <c r="B3266" s="5"/>
      <c r="C3266" s="5"/>
      <c r="D3266" s="5"/>
      <c r="E3266" s="5"/>
      <c r="F3266" s="5"/>
      <c r="G3266" s="5"/>
      <c r="H3266" s="58"/>
      <c r="I3266" s="60"/>
      <c r="J3266" s="5"/>
      <c r="L3266" s="5"/>
      <c r="M3266" s="5"/>
    </row>
    <row r="3267" spans="2:13" x14ac:dyDescent="0.25">
      <c r="B3267" s="5"/>
      <c r="C3267" s="5"/>
      <c r="D3267" s="5"/>
      <c r="E3267" s="5"/>
      <c r="F3267" s="5"/>
      <c r="G3267" s="5"/>
      <c r="H3267" s="58"/>
      <c r="I3267" s="60"/>
      <c r="J3267" s="5"/>
      <c r="L3267" s="5"/>
      <c r="M3267" s="5"/>
    </row>
    <row r="3268" spans="2:13" x14ac:dyDescent="0.25">
      <c r="B3268" s="5"/>
      <c r="C3268" s="5"/>
      <c r="D3268" s="5"/>
      <c r="E3268" s="5"/>
      <c r="F3268" s="5"/>
      <c r="G3268" s="5"/>
      <c r="H3268" s="58"/>
      <c r="I3268" s="60"/>
      <c r="J3268" s="5"/>
      <c r="L3268" s="5"/>
      <c r="M3268" s="5"/>
    </row>
    <row r="3269" spans="2:13" x14ac:dyDescent="0.25">
      <c r="B3269" s="5"/>
      <c r="C3269" s="5"/>
      <c r="D3269" s="5"/>
      <c r="E3269" s="5"/>
      <c r="F3269" s="5"/>
      <c r="G3269" s="5"/>
      <c r="H3269" s="58"/>
      <c r="I3269" s="60"/>
      <c r="J3269" s="5"/>
      <c r="L3269" s="5"/>
      <c r="M3269" s="5"/>
    </row>
    <row r="3270" spans="2:13" x14ac:dyDescent="0.25">
      <c r="B3270" s="5"/>
      <c r="C3270" s="5"/>
      <c r="D3270" s="5"/>
      <c r="E3270" s="5"/>
      <c r="F3270" s="5"/>
      <c r="G3270" s="5"/>
      <c r="H3270" s="58"/>
      <c r="I3270" s="60"/>
      <c r="J3270" s="5"/>
      <c r="L3270" s="5"/>
      <c r="M3270" s="5"/>
    </row>
    <row r="3271" spans="2:13" x14ac:dyDescent="0.25">
      <c r="B3271" s="5"/>
      <c r="C3271" s="5"/>
      <c r="D3271" s="5"/>
      <c r="E3271" s="5"/>
      <c r="F3271" s="5"/>
      <c r="G3271" s="5"/>
      <c r="H3271" s="58"/>
      <c r="I3271" s="60"/>
      <c r="J3271" s="5"/>
      <c r="L3271" s="5"/>
      <c r="M3271" s="5"/>
    </row>
    <row r="3272" spans="2:13" x14ac:dyDescent="0.25">
      <c r="B3272" s="5"/>
      <c r="C3272" s="5"/>
      <c r="D3272" s="5"/>
      <c r="E3272" s="5"/>
      <c r="F3272" s="5"/>
      <c r="G3272" s="5"/>
      <c r="H3272" s="58"/>
      <c r="I3272" s="60"/>
      <c r="J3272" s="5"/>
      <c r="L3272" s="5"/>
      <c r="M3272" s="5"/>
    </row>
    <row r="3273" spans="2:13" x14ac:dyDescent="0.25">
      <c r="B3273" s="5"/>
      <c r="C3273" s="5"/>
      <c r="D3273" s="5"/>
      <c r="E3273" s="5"/>
      <c r="F3273" s="5"/>
      <c r="G3273" s="5"/>
      <c r="H3273" s="58"/>
      <c r="I3273" s="60"/>
      <c r="J3273" s="5"/>
      <c r="L3273" s="5"/>
      <c r="M3273" s="5"/>
    </row>
    <row r="3274" spans="2:13" x14ac:dyDescent="0.25">
      <c r="B3274" s="5"/>
      <c r="C3274" s="5"/>
      <c r="D3274" s="5"/>
      <c r="E3274" s="5"/>
      <c r="F3274" s="5"/>
      <c r="G3274" s="5"/>
      <c r="H3274" s="58"/>
      <c r="I3274" s="60"/>
      <c r="J3274" s="5"/>
      <c r="L3274" s="5"/>
      <c r="M3274" s="5"/>
    </row>
    <row r="3275" spans="2:13" x14ac:dyDescent="0.25">
      <c r="B3275" s="5"/>
      <c r="C3275" s="5"/>
      <c r="D3275" s="5"/>
      <c r="E3275" s="5"/>
      <c r="F3275" s="5"/>
      <c r="G3275" s="5"/>
      <c r="H3275" s="58"/>
      <c r="I3275" s="60"/>
      <c r="J3275" s="5"/>
      <c r="L3275" s="5"/>
      <c r="M3275" s="5"/>
    </row>
    <row r="3276" spans="2:13" x14ac:dyDescent="0.25">
      <c r="B3276" s="5"/>
      <c r="C3276" s="5"/>
      <c r="D3276" s="5"/>
      <c r="E3276" s="5"/>
      <c r="F3276" s="5"/>
      <c r="G3276" s="5"/>
      <c r="H3276" s="58"/>
      <c r="I3276" s="60"/>
      <c r="J3276" s="5"/>
      <c r="L3276" s="5"/>
      <c r="M3276" s="5"/>
    </row>
    <row r="3277" spans="2:13" x14ac:dyDescent="0.25">
      <c r="B3277" s="5"/>
      <c r="C3277" s="5"/>
      <c r="D3277" s="5"/>
      <c r="E3277" s="5"/>
      <c r="F3277" s="5"/>
      <c r="G3277" s="5"/>
      <c r="H3277" s="58"/>
      <c r="I3277" s="60"/>
      <c r="J3277" s="5"/>
      <c r="L3277" s="5"/>
      <c r="M3277" s="5"/>
    </row>
    <row r="3278" spans="2:13" x14ac:dyDescent="0.25">
      <c r="B3278" s="5"/>
      <c r="C3278" s="5"/>
      <c r="D3278" s="5"/>
      <c r="E3278" s="5"/>
      <c r="F3278" s="5"/>
      <c r="G3278" s="5"/>
      <c r="H3278" s="58"/>
      <c r="I3278" s="60"/>
      <c r="J3278" s="5"/>
      <c r="L3278" s="5"/>
      <c r="M3278" s="5"/>
    </row>
    <row r="3279" spans="2:13" x14ac:dyDescent="0.25">
      <c r="B3279" s="5"/>
      <c r="C3279" s="5"/>
      <c r="D3279" s="5"/>
      <c r="E3279" s="5"/>
      <c r="F3279" s="5"/>
      <c r="G3279" s="5"/>
      <c r="H3279" s="58"/>
      <c r="I3279" s="60"/>
      <c r="J3279" s="5"/>
      <c r="L3279" s="5"/>
      <c r="M3279" s="5"/>
    </row>
    <row r="3280" spans="2:13" x14ac:dyDescent="0.25">
      <c r="B3280" s="5"/>
      <c r="C3280" s="5"/>
      <c r="D3280" s="5"/>
      <c r="E3280" s="5"/>
      <c r="F3280" s="5"/>
      <c r="G3280" s="5"/>
      <c r="H3280" s="58"/>
      <c r="I3280" s="60"/>
      <c r="J3280" s="5"/>
      <c r="L3280" s="5"/>
      <c r="M3280" s="5"/>
    </row>
    <row r="3281" spans="2:13" x14ac:dyDescent="0.25">
      <c r="B3281" s="5"/>
      <c r="C3281" s="5"/>
      <c r="D3281" s="5"/>
      <c r="E3281" s="5"/>
      <c r="F3281" s="5"/>
      <c r="G3281" s="5"/>
      <c r="H3281" s="58"/>
      <c r="I3281" s="60"/>
      <c r="J3281" s="5"/>
      <c r="L3281" s="5"/>
      <c r="M3281" s="5"/>
    </row>
    <row r="3282" spans="2:13" x14ac:dyDescent="0.25">
      <c r="B3282" s="5"/>
      <c r="C3282" s="5"/>
      <c r="D3282" s="5"/>
      <c r="E3282" s="5"/>
      <c r="F3282" s="5"/>
      <c r="G3282" s="5"/>
      <c r="H3282" s="58"/>
      <c r="I3282" s="60"/>
      <c r="J3282" s="5"/>
      <c r="L3282" s="5"/>
      <c r="M3282" s="5"/>
    </row>
    <row r="3283" spans="2:13" x14ac:dyDescent="0.25">
      <c r="B3283" s="5"/>
      <c r="C3283" s="5"/>
      <c r="D3283" s="5"/>
      <c r="E3283" s="5"/>
      <c r="F3283" s="5"/>
      <c r="G3283" s="5"/>
      <c r="H3283" s="58"/>
      <c r="I3283" s="60"/>
      <c r="J3283" s="5"/>
      <c r="L3283" s="5"/>
      <c r="M3283" s="5"/>
    </row>
    <row r="3284" spans="2:13" x14ac:dyDescent="0.25">
      <c r="B3284" s="5"/>
      <c r="C3284" s="5"/>
      <c r="D3284" s="5"/>
      <c r="E3284" s="5"/>
      <c r="F3284" s="5"/>
      <c r="G3284" s="5"/>
      <c r="H3284" s="58"/>
      <c r="I3284" s="60"/>
      <c r="J3284" s="5"/>
      <c r="L3284" s="5"/>
      <c r="M3284" s="5"/>
    </row>
    <row r="3285" spans="2:13" x14ac:dyDescent="0.25">
      <c r="B3285" s="5"/>
      <c r="C3285" s="5"/>
      <c r="D3285" s="5"/>
      <c r="E3285" s="5"/>
      <c r="F3285" s="5"/>
      <c r="G3285" s="5"/>
      <c r="H3285" s="58"/>
      <c r="I3285" s="60"/>
      <c r="J3285" s="5"/>
      <c r="L3285" s="5"/>
      <c r="M3285" s="5"/>
    </row>
    <row r="3286" spans="2:13" x14ac:dyDescent="0.25">
      <c r="B3286" s="5"/>
      <c r="C3286" s="5"/>
      <c r="D3286" s="5"/>
      <c r="E3286" s="5"/>
      <c r="F3286" s="5"/>
      <c r="G3286" s="5"/>
      <c r="H3286" s="58"/>
      <c r="I3286" s="60"/>
      <c r="J3286" s="5"/>
      <c r="L3286" s="5"/>
      <c r="M3286" s="5"/>
    </row>
    <row r="3287" spans="2:13" x14ac:dyDescent="0.25">
      <c r="B3287" s="5"/>
      <c r="C3287" s="5"/>
      <c r="D3287" s="5"/>
      <c r="E3287" s="5"/>
      <c r="F3287" s="5"/>
      <c r="G3287" s="5"/>
      <c r="H3287" s="58"/>
      <c r="I3287" s="60"/>
      <c r="J3287" s="5"/>
      <c r="L3287" s="5"/>
      <c r="M3287" s="5"/>
    </row>
    <row r="3288" spans="2:13" x14ac:dyDescent="0.25">
      <c r="B3288" s="5"/>
      <c r="C3288" s="5"/>
      <c r="D3288" s="5"/>
      <c r="E3288" s="5"/>
      <c r="F3288" s="5"/>
      <c r="G3288" s="5"/>
      <c r="H3288" s="58"/>
      <c r="I3288" s="60"/>
      <c r="J3288" s="5"/>
      <c r="L3288" s="5"/>
      <c r="M3288" s="5"/>
    </row>
    <row r="3289" spans="2:13" x14ac:dyDescent="0.25">
      <c r="B3289" s="5"/>
      <c r="C3289" s="5"/>
      <c r="D3289" s="5"/>
      <c r="E3289" s="5"/>
      <c r="F3289" s="5"/>
      <c r="G3289" s="5"/>
      <c r="H3289" s="58"/>
      <c r="I3289" s="60"/>
      <c r="J3289" s="5"/>
      <c r="L3289" s="5"/>
      <c r="M3289" s="5"/>
    </row>
    <row r="3290" spans="2:13" x14ac:dyDescent="0.25">
      <c r="B3290" s="5"/>
      <c r="C3290" s="5"/>
      <c r="D3290" s="5"/>
      <c r="E3290" s="5"/>
      <c r="F3290" s="5"/>
      <c r="G3290" s="5"/>
      <c r="H3290" s="58"/>
      <c r="I3290" s="60"/>
      <c r="J3290" s="5"/>
      <c r="L3290" s="5"/>
      <c r="M3290" s="5"/>
    </row>
    <row r="3291" spans="2:13" x14ac:dyDescent="0.25">
      <c r="B3291" s="5"/>
      <c r="C3291" s="5"/>
      <c r="D3291" s="5"/>
      <c r="E3291" s="5"/>
      <c r="F3291" s="5"/>
      <c r="G3291" s="5"/>
      <c r="H3291" s="58"/>
      <c r="I3291" s="60"/>
      <c r="J3291" s="5"/>
      <c r="L3291" s="5"/>
      <c r="M3291" s="5"/>
    </row>
    <row r="3292" spans="2:13" x14ac:dyDescent="0.25">
      <c r="B3292" s="5"/>
      <c r="C3292" s="5"/>
      <c r="D3292" s="5"/>
      <c r="E3292" s="5"/>
      <c r="F3292" s="5"/>
      <c r="G3292" s="5"/>
      <c r="H3292" s="58"/>
      <c r="I3292" s="60"/>
      <c r="J3292" s="5"/>
      <c r="L3292" s="5"/>
      <c r="M3292" s="5"/>
    </row>
    <row r="3293" spans="2:13" x14ac:dyDescent="0.25">
      <c r="B3293" s="5"/>
      <c r="C3293" s="5"/>
      <c r="D3293" s="5"/>
      <c r="E3293" s="5"/>
      <c r="F3293" s="5"/>
      <c r="G3293" s="5"/>
      <c r="H3293" s="58"/>
      <c r="I3293" s="60"/>
      <c r="J3293" s="5"/>
      <c r="L3293" s="5"/>
      <c r="M3293" s="5"/>
    </row>
    <row r="3294" spans="2:13" x14ac:dyDescent="0.25">
      <c r="B3294" s="5"/>
      <c r="C3294" s="5"/>
      <c r="D3294" s="5"/>
      <c r="E3294" s="5"/>
      <c r="F3294" s="5"/>
      <c r="G3294" s="5"/>
      <c r="H3294" s="58"/>
      <c r="I3294" s="60"/>
      <c r="J3294" s="5"/>
      <c r="L3294" s="5"/>
      <c r="M3294" s="5"/>
    </row>
    <row r="3295" spans="2:13" x14ac:dyDescent="0.25">
      <c r="B3295" s="5"/>
      <c r="C3295" s="5"/>
      <c r="D3295" s="5"/>
      <c r="E3295" s="5"/>
      <c r="F3295" s="5"/>
      <c r="G3295" s="5"/>
      <c r="H3295" s="58"/>
      <c r="I3295" s="60"/>
      <c r="J3295" s="5"/>
      <c r="L3295" s="5"/>
      <c r="M3295" s="5"/>
    </row>
    <row r="3296" spans="2:13" x14ac:dyDescent="0.25">
      <c r="B3296" s="5"/>
      <c r="C3296" s="5"/>
      <c r="D3296" s="5"/>
      <c r="E3296" s="5"/>
      <c r="F3296" s="5"/>
      <c r="G3296" s="5"/>
      <c r="H3296" s="58"/>
      <c r="I3296" s="60"/>
      <c r="J3296" s="5"/>
      <c r="L3296" s="5"/>
      <c r="M3296" s="5"/>
    </row>
    <row r="3297" spans="2:13" x14ac:dyDescent="0.25">
      <c r="B3297" s="5"/>
      <c r="C3297" s="5"/>
      <c r="D3297" s="5"/>
      <c r="E3297" s="5"/>
      <c r="F3297" s="5"/>
      <c r="G3297" s="5"/>
      <c r="H3297" s="58"/>
      <c r="I3297" s="60"/>
      <c r="J3297" s="5"/>
      <c r="L3297" s="5"/>
      <c r="M3297" s="5"/>
    </row>
    <row r="3298" spans="2:13" x14ac:dyDescent="0.25">
      <c r="B3298" s="5"/>
      <c r="C3298" s="5"/>
      <c r="D3298" s="5"/>
      <c r="E3298" s="5"/>
      <c r="F3298" s="5"/>
      <c r="G3298" s="5"/>
      <c r="H3298" s="58"/>
      <c r="I3298" s="60"/>
      <c r="J3298" s="5"/>
      <c r="L3298" s="5"/>
      <c r="M3298" s="5"/>
    </row>
    <row r="3299" spans="2:13" x14ac:dyDescent="0.25">
      <c r="B3299" s="5"/>
      <c r="C3299" s="5"/>
      <c r="D3299" s="5"/>
      <c r="E3299" s="5"/>
      <c r="F3299" s="5"/>
      <c r="G3299" s="5"/>
      <c r="H3299" s="58"/>
      <c r="I3299" s="60"/>
      <c r="J3299" s="5"/>
      <c r="L3299" s="5"/>
      <c r="M3299" s="5"/>
    </row>
    <row r="3300" spans="2:13" x14ac:dyDescent="0.25">
      <c r="B3300" s="5"/>
      <c r="C3300" s="5"/>
      <c r="D3300" s="5"/>
      <c r="E3300" s="5"/>
      <c r="F3300" s="5"/>
      <c r="G3300" s="5"/>
      <c r="H3300" s="58"/>
      <c r="I3300" s="60"/>
      <c r="J3300" s="5"/>
      <c r="L3300" s="5"/>
      <c r="M3300" s="5"/>
    </row>
    <row r="3301" spans="2:13" x14ac:dyDescent="0.25">
      <c r="B3301" s="5"/>
      <c r="C3301" s="5"/>
      <c r="D3301" s="5"/>
      <c r="E3301" s="5"/>
      <c r="F3301" s="5"/>
      <c r="G3301" s="5"/>
      <c r="H3301" s="58"/>
      <c r="I3301" s="60"/>
      <c r="J3301" s="5"/>
      <c r="L3301" s="5"/>
      <c r="M3301" s="5"/>
    </row>
    <row r="3302" spans="2:13" x14ac:dyDescent="0.25">
      <c r="B3302" s="5"/>
      <c r="C3302" s="5"/>
      <c r="D3302" s="5"/>
      <c r="E3302" s="5"/>
      <c r="F3302" s="5"/>
      <c r="G3302" s="5"/>
      <c r="H3302" s="58"/>
      <c r="I3302" s="60"/>
      <c r="J3302" s="5"/>
      <c r="L3302" s="5"/>
      <c r="M3302" s="5"/>
    </row>
    <row r="3303" spans="2:13" x14ac:dyDescent="0.25">
      <c r="B3303" s="5"/>
      <c r="C3303" s="5"/>
      <c r="D3303" s="5"/>
      <c r="E3303" s="5"/>
      <c r="F3303" s="5"/>
      <c r="G3303" s="5"/>
      <c r="H3303" s="58"/>
      <c r="I3303" s="60"/>
      <c r="J3303" s="5"/>
      <c r="L3303" s="5"/>
      <c r="M3303" s="5"/>
    </row>
    <row r="3304" spans="2:13" x14ac:dyDescent="0.25">
      <c r="B3304" s="5"/>
      <c r="C3304" s="5"/>
      <c r="D3304" s="5"/>
      <c r="E3304" s="5"/>
      <c r="F3304" s="5"/>
      <c r="G3304" s="5"/>
      <c r="H3304" s="58"/>
      <c r="I3304" s="60"/>
      <c r="J3304" s="5"/>
      <c r="L3304" s="5"/>
      <c r="M3304" s="5"/>
    </row>
    <row r="3305" spans="2:13" x14ac:dyDescent="0.25">
      <c r="B3305" s="5"/>
      <c r="C3305" s="5"/>
      <c r="D3305" s="5"/>
      <c r="E3305" s="5"/>
      <c r="F3305" s="5"/>
      <c r="G3305" s="5"/>
      <c r="H3305" s="58"/>
      <c r="I3305" s="60"/>
      <c r="J3305" s="5"/>
      <c r="L3305" s="5"/>
      <c r="M3305" s="5"/>
    </row>
    <row r="3306" spans="2:13" x14ac:dyDescent="0.25">
      <c r="B3306" s="5"/>
      <c r="C3306" s="5"/>
      <c r="D3306" s="5"/>
      <c r="E3306" s="5"/>
      <c r="F3306" s="5"/>
      <c r="G3306" s="5"/>
      <c r="H3306" s="58"/>
      <c r="I3306" s="60"/>
      <c r="J3306" s="5"/>
      <c r="L3306" s="5"/>
      <c r="M3306" s="5"/>
    </row>
    <row r="3307" spans="2:13" x14ac:dyDescent="0.25">
      <c r="B3307" s="5"/>
      <c r="C3307" s="5"/>
      <c r="D3307" s="5"/>
      <c r="E3307" s="5"/>
      <c r="F3307" s="5"/>
      <c r="G3307" s="5"/>
      <c r="H3307" s="58"/>
      <c r="I3307" s="60"/>
      <c r="J3307" s="5"/>
      <c r="L3307" s="5"/>
      <c r="M3307" s="5"/>
    </row>
    <row r="3308" spans="2:13" x14ac:dyDescent="0.25">
      <c r="B3308" s="5"/>
      <c r="C3308" s="5"/>
      <c r="D3308" s="5"/>
      <c r="E3308" s="5"/>
      <c r="F3308" s="5"/>
      <c r="G3308" s="5"/>
      <c r="H3308" s="58"/>
      <c r="I3308" s="60"/>
      <c r="J3308" s="5"/>
      <c r="L3308" s="5"/>
      <c r="M3308" s="5"/>
    </row>
    <row r="3309" spans="2:13" x14ac:dyDescent="0.25">
      <c r="B3309" s="5"/>
      <c r="C3309" s="5"/>
      <c r="D3309" s="5"/>
      <c r="E3309" s="5"/>
      <c r="F3309" s="5"/>
      <c r="G3309" s="5"/>
      <c r="H3309" s="58"/>
      <c r="I3309" s="60"/>
      <c r="J3309" s="5"/>
      <c r="L3309" s="5"/>
      <c r="M3309" s="5"/>
    </row>
    <row r="3310" spans="2:13" x14ac:dyDescent="0.25">
      <c r="B3310" s="5"/>
      <c r="C3310" s="5"/>
      <c r="D3310" s="5"/>
      <c r="E3310" s="5"/>
      <c r="F3310" s="5"/>
      <c r="G3310" s="5"/>
      <c r="H3310" s="58"/>
      <c r="I3310" s="60"/>
      <c r="J3310" s="5"/>
      <c r="L3310" s="5"/>
      <c r="M3310" s="5"/>
    </row>
    <row r="3311" spans="2:13" x14ac:dyDescent="0.25">
      <c r="B3311" s="5"/>
      <c r="C3311" s="5"/>
      <c r="D3311" s="5"/>
      <c r="E3311" s="5"/>
      <c r="F3311" s="5"/>
      <c r="G3311" s="5"/>
      <c r="H3311" s="58"/>
      <c r="I3311" s="60"/>
      <c r="J3311" s="5"/>
      <c r="L3311" s="5"/>
      <c r="M3311" s="5"/>
    </row>
    <row r="3312" spans="2:13" x14ac:dyDescent="0.25">
      <c r="B3312" s="5"/>
      <c r="C3312" s="5"/>
      <c r="D3312" s="5"/>
      <c r="E3312" s="5"/>
      <c r="F3312" s="5"/>
      <c r="G3312" s="5"/>
      <c r="H3312" s="58"/>
      <c r="I3312" s="60"/>
      <c r="J3312" s="5"/>
      <c r="L3312" s="5"/>
      <c r="M3312" s="5"/>
    </row>
    <row r="3313" spans="2:13" x14ac:dyDescent="0.25">
      <c r="B3313" s="5"/>
      <c r="C3313" s="5"/>
      <c r="D3313" s="5"/>
      <c r="E3313" s="5"/>
      <c r="F3313" s="5"/>
      <c r="G3313" s="5"/>
      <c r="H3313" s="58"/>
      <c r="I3313" s="60"/>
      <c r="J3313" s="5"/>
      <c r="L3313" s="5"/>
      <c r="M3313" s="5"/>
    </row>
    <row r="3314" spans="2:13" x14ac:dyDescent="0.25">
      <c r="B3314" s="5"/>
      <c r="C3314" s="5"/>
      <c r="D3314" s="5"/>
      <c r="E3314" s="5"/>
      <c r="F3314" s="5"/>
      <c r="G3314" s="5"/>
      <c r="H3314" s="58"/>
      <c r="I3314" s="60"/>
      <c r="J3314" s="5"/>
      <c r="L3314" s="5"/>
      <c r="M3314" s="5"/>
    </row>
    <row r="3315" spans="2:13" x14ac:dyDescent="0.25">
      <c r="B3315" s="5"/>
      <c r="C3315" s="5"/>
      <c r="D3315" s="5"/>
      <c r="E3315" s="5"/>
      <c r="F3315" s="5"/>
      <c r="G3315" s="5"/>
      <c r="H3315" s="58"/>
      <c r="I3315" s="60"/>
      <c r="J3315" s="5"/>
      <c r="L3315" s="5"/>
      <c r="M3315" s="5"/>
    </row>
    <row r="3316" spans="2:13" x14ac:dyDescent="0.25">
      <c r="B3316" s="5"/>
      <c r="C3316" s="5"/>
      <c r="D3316" s="5"/>
      <c r="E3316" s="5"/>
      <c r="F3316" s="5"/>
      <c r="G3316" s="5"/>
      <c r="H3316" s="58"/>
      <c r="I3316" s="60"/>
      <c r="J3316" s="5"/>
      <c r="L3316" s="5"/>
      <c r="M3316" s="5"/>
    </row>
    <row r="3317" spans="2:13" x14ac:dyDescent="0.25">
      <c r="B3317" s="5"/>
      <c r="C3317" s="5"/>
      <c r="D3317" s="5"/>
      <c r="E3317" s="5"/>
      <c r="F3317" s="5"/>
      <c r="G3317" s="5"/>
      <c r="H3317" s="58"/>
      <c r="I3317" s="60"/>
      <c r="J3317" s="5"/>
      <c r="L3317" s="5"/>
      <c r="M3317" s="5"/>
    </row>
    <row r="3318" spans="2:13" x14ac:dyDescent="0.25">
      <c r="B3318" s="5"/>
      <c r="C3318" s="5"/>
      <c r="D3318" s="5"/>
      <c r="E3318" s="5"/>
      <c r="F3318" s="5"/>
      <c r="G3318" s="5"/>
      <c r="H3318" s="58"/>
      <c r="I3318" s="60"/>
      <c r="J3318" s="5"/>
      <c r="L3318" s="5"/>
      <c r="M3318" s="5"/>
    </row>
    <row r="3319" spans="2:13" x14ac:dyDescent="0.25">
      <c r="B3319" s="5"/>
      <c r="C3319" s="5"/>
      <c r="D3319" s="5"/>
      <c r="E3319" s="5"/>
      <c r="F3319" s="5"/>
      <c r="G3319" s="5"/>
      <c r="H3319" s="58"/>
      <c r="I3319" s="60"/>
      <c r="J3319" s="5"/>
      <c r="L3319" s="5"/>
      <c r="M3319" s="5"/>
    </row>
    <row r="3320" spans="2:13" x14ac:dyDescent="0.25">
      <c r="B3320" s="5"/>
      <c r="C3320" s="5"/>
      <c r="D3320" s="5"/>
      <c r="E3320" s="5"/>
      <c r="F3320" s="5"/>
      <c r="G3320" s="5"/>
      <c r="H3320" s="58"/>
      <c r="I3320" s="60"/>
      <c r="J3320" s="5"/>
      <c r="L3320" s="5"/>
      <c r="M3320" s="5"/>
    </row>
    <row r="3321" spans="2:13" x14ac:dyDescent="0.25">
      <c r="B3321" s="5"/>
      <c r="C3321" s="5"/>
      <c r="D3321" s="5"/>
      <c r="E3321" s="5"/>
      <c r="F3321" s="5"/>
      <c r="G3321" s="5"/>
      <c r="H3321" s="58"/>
      <c r="I3321" s="60"/>
      <c r="J3321" s="5"/>
      <c r="L3321" s="5"/>
      <c r="M3321" s="5"/>
    </row>
    <row r="3322" spans="2:13" x14ac:dyDescent="0.25">
      <c r="B3322" s="5"/>
      <c r="C3322" s="5"/>
      <c r="D3322" s="5"/>
      <c r="E3322" s="5"/>
      <c r="F3322" s="5"/>
      <c r="G3322" s="5"/>
      <c r="H3322" s="58"/>
      <c r="I3322" s="60"/>
      <c r="J3322" s="5"/>
      <c r="L3322" s="5"/>
      <c r="M3322" s="5"/>
    </row>
    <row r="3323" spans="2:13" x14ac:dyDescent="0.25">
      <c r="B3323" s="5"/>
      <c r="C3323" s="5"/>
      <c r="D3323" s="5"/>
      <c r="E3323" s="5"/>
      <c r="F3323" s="5"/>
      <c r="G3323" s="5"/>
      <c r="H3323" s="58"/>
      <c r="I3323" s="60"/>
      <c r="J3323" s="5"/>
      <c r="L3323" s="5"/>
      <c r="M3323" s="5"/>
    </row>
    <row r="3324" spans="2:13" x14ac:dyDescent="0.25">
      <c r="B3324" s="5"/>
      <c r="C3324" s="5"/>
      <c r="D3324" s="5"/>
      <c r="E3324" s="5"/>
      <c r="F3324" s="5"/>
      <c r="G3324" s="5"/>
      <c r="H3324" s="58"/>
      <c r="I3324" s="60"/>
      <c r="J3324" s="5"/>
      <c r="L3324" s="5"/>
      <c r="M3324" s="5"/>
    </row>
    <row r="3325" spans="2:13" x14ac:dyDescent="0.25">
      <c r="B3325" s="5"/>
      <c r="C3325" s="5"/>
      <c r="D3325" s="5"/>
      <c r="E3325" s="5"/>
      <c r="F3325" s="5"/>
      <c r="G3325" s="5"/>
      <c r="H3325" s="58"/>
      <c r="I3325" s="60"/>
      <c r="J3325" s="5"/>
      <c r="L3325" s="5"/>
      <c r="M3325" s="5"/>
    </row>
    <row r="3326" spans="2:13" x14ac:dyDescent="0.25">
      <c r="B3326" s="5"/>
      <c r="C3326" s="5"/>
      <c r="D3326" s="5"/>
      <c r="E3326" s="5"/>
      <c r="F3326" s="5"/>
      <c r="G3326" s="5"/>
      <c r="H3326" s="58"/>
      <c r="I3326" s="60"/>
      <c r="J3326" s="5"/>
      <c r="L3326" s="5"/>
      <c r="M3326" s="5"/>
    </row>
    <row r="3327" spans="2:13" x14ac:dyDescent="0.25">
      <c r="B3327" s="5"/>
      <c r="C3327" s="5"/>
      <c r="D3327" s="5"/>
      <c r="E3327" s="5"/>
      <c r="F3327" s="5"/>
      <c r="G3327" s="5"/>
      <c r="H3327" s="58"/>
      <c r="I3327" s="60"/>
      <c r="J3327" s="5"/>
      <c r="L3327" s="5"/>
      <c r="M3327" s="5"/>
    </row>
    <row r="3328" spans="2:13" x14ac:dyDescent="0.25">
      <c r="B3328" s="5"/>
      <c r="C3328" s="5"/>
      <c r="D3328" s="5"/>
      <c r="E3328" s="5"/>
      <c r="F3328" s="5"/>
      <c r="G3328" s="5"/>
      <c r="H3328" s="58"/>
      <c r="I3328" s="60"/>
      <c r="J3328" s="5"/>
      <c r="L3328" s="5"/>
      <c r="M3328" s="5"/>
    </row>
    <row r="3329" spans="2:13" x14ac:dyDescent="0.25">
      <c r="B3329" s="5"/>
      <c r="C3329" s="5"/>
      <c r="D3329" s="5"/>
      <c r="E3329" s="5"/>
      <c r="F3329" s="5"/>
      <c r="G3329" s="5"/>
      <c r="H3329" s="58"/>
      <c r="I3329" s="60"/>
      <c r="J3329" s="5"/>
      <c r="L3329" s="5"/>
      <c r="M3329" s="5"/>
    </row>
    <row r="3330" spans="2:13" x14ac:dyDescent="0.25">
      <c r="B3330" s="5"/>
      <c r="C3330" s="5"/>
      <c r="D3330" s="5"/>
      <c r="E3330" s="5"/>
      <c r="F3330" s="5"/>
      <c r="G3330" s="5"/>
      <c r="H3330" s="58"/>
      <c r="I3330" s="60"/>
      <c r="J3330" s="5"/>
      <c r="L3330" s="5"/>
      <c r="M3330" s="5"/>
    </row>
    <row r="3331" spans="2:13" x14ac:dyDescent="0.25">
      <c r="B3331" s="5"/>
      <c r="C3331" s="5"/>
      <c r="D3331" s="5"/>
      <c r="E3331" s="5"/>
      <c r="F3331" s="5"/>
      <c r="G3331" s="5"/>
      <c r="H3331" s="58"/>
      <c r="I3331" s="60"/>
      <c r="J3331" s="5"/>
      <c r="L3331" s="5"/>
      <c r="M3331" s="5"/>
    </row>
    <row r="3332" spans="2:13" x14ac:dyDescent="0.25">
      <c r="B3332" s="5"/>
      <c r="C3332" s="5"/>
      <c r="D3332" s="5"/>
      <c r="E3332" s="5"/>
      <c r="F3332" s="5"/>
      <c r="G3332" s="5"/>
      <c r="H3332" s="58"/>
      <c r="I3332" s="60"/>
      <c r="J3332" s="5"/>
      <c r="L3332" s="5"/>
      <c r="M3332" s="5"/>
    </row>
    <row r="3333" spans="2:13" x14ac:dyDescent="0.25">
      <c r="B3333" s="5"/>
      <c r="C3333" s="5"/>
      <c r="D3333" s="5"/>
      <c r="E3333" s="5"/>
      <c r="F3333" s="5"/>
      <c r="G3333" s="5"/>
      <c r="H3333" s="58"/>
      <c r="I3333" s="60"/>
      <c r="J3333" s="5"/>
      <c r="L3333" s="5"/>
      <c r="M3333" s="5"/>
    </row>
    <row r="3334" spans="2:13" x14ac:dyDescent="0.25">
      <c r="B3334" s="5"/>
      <c r="C3334" s="5"/>
      <c r="D3334" s="5"/>
      <c r="E3334" s="5"/>
      <c r="F3334" s="5"/>
      <c r="G3334" s="5"/>
      <c r="H3334" s="58"/>
      <c r="I3334" s="60"/>
      <c r="J3334" s="5"/>
      <c r="L3334" s="5"/>
      <c r="M3334" s="5"/>
    </row>
    <row r="3335" spans="2:13" x14ac:dyDescent="0.25">
      <c r="B3335" s="5"/>
      <c r="C3335" s="5"/>
      <c r="D3335" s="5"/>
      <c r="E3335" s="5"/>
      <c r="F3335" s="5"/>
      <c r="G3335" s="5"/>
      <c r="H3335" s="58"/>
      <c r="I3335" s="60"/>
      <c r="J3335" s="5"/>
      <c r="L3335" s="5"/>
      <c r="M3335" s="5"/>
    </row>
    <row r="3336" spans="2:13" x14ac:dyDescent="0.25">
      <c r="B3336" s="5"/>
      <c r="C3336" s="5"/>
      <c r="D3336" s="5"/>
      <c r="E3336" s="5"/>
      <c r="F3336" s="5"/>
      <c r="G3336" s="5"/>
      <c r="H3336" s="58"/>
      <c r="I3336" s="60"/>
      <c r="J3336" s="5"/>
      <c r="L3336" s="5"/>
      <c r="M3336" s="5"/>
    </row>
    <row r="3337" spans="2:13" x14ac:dyDescent="0.25">
      <c r="B3337" s="5"/>
      <c r="C3337" s="5"/>
      <c r="D3337" s="5"/>
      <c r="E3337" s="5"/>
      <c r="F3337" s="5"/>
      <c r="G3337" s="5"/>
      <c r="H3337" s="58"/>
      <c r="I3337" s="60"/>
      <c r="J3337" s="5"/>
      <c r="L3337" s="5"/>
      <c r="M3337" s="5"/>
    </row>
    <row r="3338" spans="2:13" x14ac:dyDescent="0.25">
      <c r="B3338" s="5"/>
      <c r="C3338" s="5"/>
      <c r="D3338" s="5"/>
      <c r="E3338" s="5"/>
      <c r="F3338" s="5"/>
      <c r="G3338" s="5"/>
      <c r="H3338" s="58"/>
      <c r="I3338" s="60"/>
      <c r="J3338" s="5"/>
      <c r="L3338" s="5"/>
      <c r="M3338" s="5"/>
    </row>
    <row r="3339" spans="2:13" x14ac:dyDescent="0.25">
      <c r="B3339" s="5"/>
      <c r="C3339" s="5"/>
      <c r="D3339" s="5"/>
      <c r="E3339" s="5"/>
      <c r="F3339" s="5"/>
      <c r="G3339" s="5"/>
      <c r="H3339" s="58"/>
      <c r="I3339" s="60"/>
      <c r="J3339" s="5"/>
      <c r="L3339" s="5"/>
      <c r="M3339" s="5"/>
    </row>
    <row r="3340" spans="2:13" x14ac:dyDescent="0.25">
      <c r="B3340" s="5"/>
      <c r="C3340" s="5"/>
      <c r="D3340" s="5"/>
      <c r="E3340" s="5"/>
      <c r="F3340" s="5"/>
      <c r="G3340" s="5"/>
      <c r="H3340" s="58"/>
      <c r="I3340" s="60"/>
      <c r="J3340" s="5"/>
      <c r="L3340" s="5"/>
      <c r="M3340" s="5"/>
    </row>
    <row r="3341" spans="2:13" x14ac:dyDescent="0.25">
      <c r="B3341" s="5"/>
      <c r="C3341" s="5"/>
      <c r="D3341" s="5"/>
      <c r="E3341" s="5"/>
      <c r="F3341" s="5"/>
      <c r="G3341" s="5"/>
      <c r="H3341" s="58"/>
      <c r="I3341" s="60"/>
      <c r="J3341" s="5"/>
      <c r="L3341" s="5"/>
      <c r="M3341" s="5"/>
    </row>
    <row r="3342" spans="2:13" x14ac:dyDescent="0.25">
      <c r="B3342" s="5"/>
      <c r="C3342" s="5"/>
      <c r="D3342" s="5"/>
      <c r="E3342" s="5"/>
      <c r="F3342" s="5"/>
      <c r="G3342" s="5"/>
      <c r="H3342" s="58"/>
      <c r="I3342" s="60"/>
      <c r="J3342" s="5"/>
      <c r="L3342" s="5"/>
      <c r="M3342" s="5"/>
    </row>
    <row r="3343" spans="2:13" x14ac:dyDescent="0.25">
      <c r="B3343" s="5"/>
      <c r="C3343" s="5"/>
      <c r="D3343" s="5"/>
      <c r="E3343" s="5"/>
      <c r="F3343" s="5"/>
      <c r="G3343" s="5"/>
      <c r="H3343" s="58"/>
      <c r="I3343" s="60"/>
      <c r="J3343" s="5"/>
      <c r="L3343" s="5"/>
      <c r="M3343" s="5"/>
    </row>
    <row r="3344" spans="2:13" x14ac:dyDescent="0.25">
      <c r="B3344" s="5"/>
      <c r="C3344" s="5"/>
      <c r="D3344" s="5"/>
      <c r="E3344" s="5"/>
      <c r="F3344" s="5"/>
      <c r="G3344" s="5"/>
      <c r="H3344" s="58"/>
      <c r="I3344" s="60"/>
      <c r="J3344" s="5"/>
      <c r="L3344" s="5"/>
      <c r="M3344" s="5"/>
    </row>
    <row r="3345" spans="2:13" x14ac:dyDescent="0.25">
      <c r="B3345" s="5"/>
      <c r="C3345" s="5"/>
      <c r="D3345" s="5"/>
      <c r="E3345" s="5"/>
      <c r="F3345" s="5"/>
      <c r="G3345" s="5"/>
      <c r="H3345" s="58"/>
      <c r="I3345" s="60"/>
      <c r="J3345" s="5"/>
      <c r="L3345" s="5"/>
      <c r="M3345" s="5"/>
    </row>
    <row r="3346" spans="2:13" x14ac:dyDescent="0.25">
      <c r="B3346" s="5"/>
      <c r="C3346" s="5"/>
      <c r="D3346" s="5"/>
      <c r="E3346" s="5"/>
      <c r="F3346" s="5"/>
      <c r="G3346" s="5"/>
      <c r="H3346" s="58"/>
      <c r="I3346" s="60"/>
      <c r="J3346" s="5"/>
      <c r="L3346" s="5"/>
      <c r="M3346" s="5"/>
    </row>
    <row r="3347" spans="2:13" x14ac:dyDescent="0.25">
      <c r="B3347" s="5"/>
      <c r="C3347" s="5"/>
      <c r="D3347" s="5"/>
      <c r="E3347" s="5"/>
      <c r="F3347" s="5"/>
      <c r="G3347" s="5"/>
      <c r="H3347" s="58"/>
      <c r="I3347" s="60"/>
      <c r="J3347" s="5"/>
      <c r="L3347" s="5"/>
      <c r="M3347" s="5"/>
    </row>
    <row r="3348" spans="2:13" x14ac:dyDescent="0.25">
      <c r="B3348" s="5"/>
      <c r="C3348" s="5"/>
      <c r="D3348" s="5"/>
      <c r="E3348" s="5"/>
      <c r="F3348" s="5"/>
      <c r="G3348" s="5"/>
      <c r="H3348" s="58"/>
      <c r="I3348" s="60"/>
      <c r="J3348" s="5"/>
      <c r="L3348" s="5"/>
      <c r="M3348" s="5"/>
    </row>
    <row r="3349" spans="2:13" x14ac:dyDescent="0.25">
      <c r="B3349" s="5"/>
      <c r="C3349" s="5"/>
      <c r="D3349" s="5"/>
      <c r="E3349" s="5"/>
      <c r="F3349" s="5"/>
      <c r="G3349" s="5"/>
      <c r="H3349" s="58"/>
      <c r="I3349" s="60"/>
      <c r="J3349" s="5"/>
      <c r="L3349" s="5"/>
      <c r="M3349" s="5"/>
    </row>
    <row r="3350" spans="2:13" x14ac:dyDescent="0.25">
      <c r="B3350" s="5"/>
      <c r="C3350" s="5"/>
      <c r="D3350" s="5"/>
      <c r="E3350" s="5"/>
      <c r="F3350" s="5"/>
      <c r="G3350" s="5"/>
      <c r="H3350" s="58"/>
      <c r="I3350" s="60"/>
      <c r="J3350" s="5"/>
      <c r="L3350" s="5"/>
      <c r="M3350" s="5"/>
    </row>
    <row r="3351" spans="2:13" x14ac:dyDescent="0.25">
      <c r="B3351" s="5"/>
      <c r="C3351" s="5"/>
      <c r="D3351" s="5"/>
      <c r="E3351" s="5"/>
      <c r="F3351" s="5"/>
      <c r="G3351" s="5"/>
      <c r="H3351" s="58"/>
      <c r="I3351" s="60"/>
      <c r="J3351" s="5"/>
      <c r="L3351" s="5"/>
      <c r="M3351" s="5"/>
    </row>
    <row r="3352" spans="2:13" x14ac:dyDescent="0.25">
      <c r="B3352" s="5"/>
      <c r="C3352" s="5"/>
      <c r="D3352" s="5"/>
      <c r="E3352" s="5"/>
      <c r="F3352" s="5"/>
      <c r="G3352" s="5"/>
      <c r="H3352" s="58"/>
      <c r="I3352" s="60"/>
      <c r="J3352" s="5"/>
      <c r="L3352" s="5"/>
      <c r="M3352" s="5"/>
    </row>
    <row r="3353" spans="2:13" x14ac:dyDescent="0.25">
      <c r="B3353" s="5"/>
      <c r="C3353" s="5"/>
      <c r="D3353" s="5"/>
      <c r="E3353" s="5"/>
      <c r="F3353" s="5"/>
      <c r="G3353" s="5"/>
      <c r="H3353" s="58"/>
      <c r="I3353" s="60"/>
      <c r="J3353" s="5"/>
      <c r="L3353" s="5"/>
      <c r="M3353" s="5"/>
    </row>
    <row r="3354" spans="2:13" x14ac:dyDescent="0.25">
      <c r="B3354" s="5"/>
      <c r="C3354" s="5"/>
      <c r="D3354" s="5"/>
      <c r="E3354" s="5"/>
      <c r="F3354" s="5"/>
      <c r="G3354" s="5"/>
      <c r="H3354" s="58"/>
      <c r="I3354" s="60"/>
      <c r="J3354" s="5"/>
      <c r="L3354" s="5"/>
      <c r="M3354" s="5"/>
    </row>
    <row r="3355" spans="2:13" x14ac:dyDescent="0.25">
      <c r="B3355" s="5"/>
      <c r="C3355" s="5"/>
      <c r="D3355" s="5"/>
      <c r="E3355" s="5"/>
      <c r="F3355" s="5"/>
      <c r="G3355" s="5"/>
      <c r="H3355" s="58"/>
      <c r="I3355" s="60"/>
      <c r="J3355" s="5"/>
      <c r="L3355" s="5"/>
      <c r="M3355" s="5"/>
    </row>
    <row r="3356" spans="2:13" x14ac:dyDescent="0.25">
      <c r="B3356" s="5"/>
      <c r="C3356" s="5"/>
      <c r="D3356" s="5"/>
      <c r="E3356" s="5"/>
      <c r="F3356" s="5"/>
      <c r="G3356" s="5"/>
      <c r="H3356" s="58"/>
      <c r="I3356" s="60"/>
      <c r="J3356" s="5"/>
      <c r="L3356" s="5"/>
      <c r="M3356" s="5"/>
    </row>
    <row r="3357" spans="2:13" x14ac:dyDescent="0.25">
      <c r="B3357" s="5"/>
      <c r="C3357" s="5"/>
      <c r="D3357" s="5"/>
      <c r="E3357" s="5"/>
      <c r="F3357" s="5"/>
      <c r="G3357" s="5"/>
      <c r="H3357" s="58"/>
      <c r="I3357" s="60"/>
      <c r="J3357" s="5"/>
      <c r="L3357" s="5"/>
      <c r="M3357" s="5"/>
    </row>
    <row r="3358" spans="2:13" x14ac:dyDescent="0.25">
      <c r="B3358" s="5"/>
      <c r="C3358" s="5"/>
      <c r="D3358" s="5"/>
      <c r="E3358" s="5"/>
      <c r="F3358" s="5"/>
      <c r="G3358" s="5"/>
      <c r="H3358" s="58"/>
      <c r="I3358" s="60"/>
      <c r="J3358" s="5"/>
      <c r="L3358" s="5"/>
      <c r="M3358" s="5"/>
    </row>
    <row r="3359" spans="2:13" x14ac:dyDescent="0.25">
      <c r="B3359" s="5"/>
      <c r="C3359" s="5"/>
      <c r="D3359" s="5"/>
      <c r="E3359" s="5"/>
      <c r="F3359" s="5"/>
      <c r="G3359" s="5"/>
      <c r="H3359" s="58"/>
      <c r="I3359" s="60"/>
      <c r="J3359" s="5"/>
      <c r="L3359" s="5"/>
      <c r="M3359" s="5"/>
    </row>
    <row r="3360" spans="2:13" x14ac:dyDescent="0.25">
      <c r="B3360" s="5"/>
      <c r="C3360" s="5"/>
      <c r="D3360" s="5"/>
      <c r="E3360" s="5"/>
      <c r="F3360" s="5"/>
      <c r="G3360" s="5"/>
      <c r="H3360" s="58"/>
      <c r="I3360" s="60"/>
      <c r="J3360" s="5"/>
      <c r="L3360" s="5"/>
      <c r="M3360" s="5"/>
    </row>
    <row r="3361" spans="2:13" x14ac:dyDescent="0.25">
      <c r="B3361" s="5"/>
      <c r="C3361" s="5"/>
      <c r="D3361" s="5"/>
      <c r="E3361" s="5"/>
      <c r="F3361" s="5"/>
      <c r="G3361" s="5"/>
      <c r="H3361" s="58"/>
      <c r="I3361" s="60"/>
      <c r="J3361" s="5"/>
      <c r="L3361" s="5"/>
      <c r="M3361" s="5"/>
    </row>
    <row r="3362" spans="2:13" x14ac:dyDescent="0.25">
      <c r="B3362" s="5"/>
      <c r="C3362" s="5"/>
      <c r="D3362" s="5"/>
      <c r="E3362" s="5"/>
      <c r="F3362" s="5"/>
      <c r="G3362" s="5"/>
      <c r="H3362" s="58"/>
      <c r="I3362" s="60"/>
      <c r="J3362" s="5"/>
      <c r="L3362" s="5"/>
      <c r="M3362" s="5"/>
    </row>
    <row r="3363" spans="2:13" x14ac:dyDescent="0.25">
      <c r="B3363" s="5"/>
      <c r="C3363" s="5"/>
      <c r="D3363" s="5"/>
      <c r="E3363" s="5"/>
      <c r="F3363" s="5"/>
      <c r="G3363" s="5"/>
      <c r="H3363" s="58"/>
      <c r="I3363" s="60"/>
      <c r="J3363" s="5"/>
      <c r="L3363" s="5"/>
      <c r="M3363" s="5"/>
    </row>
    <row r="3364" spans="2:13" x14ac:dyDescent="0.25">
      <c r="B3364" s="5"/>
      <c r="C3364" s="5"/>
      <c r="D3364" s="5"/>
      <c r="E3364" s="5"/>
      <c r="F3364" s="5"/>
      <c r="G3364" s="5"/>
      <c r="H3364" s="58"/>
      <c r="I3364" s="60"/>
      <c r="J3364" s="5"/>
      <c r="L3364" s="5"/>
      <c r="M3364" s="5"/>
    </row>
    <row r="3365" spans="2:13" x14ac:dyDescent="0.25">
      <c r="B3365" s="5"/>
      <c r="C3365" s="5"/>
      <c r="D3365" s="5"/>
      <c r="E3365" s="5"/>
      <c r="F3365" s="5"/>
      <c r="G3365" s="5"/>
      <c r="H3365" s="58"/>
      <c r="I3365" s="60"/>
      <c r="J3365" s="5"/>
      <c r="L3365" s="5"/>
      <c r="M3365" s="5"/>
    </row>
    <row r="3366" spans="2:13" x14ac:dyDescent="0.25">
      <c r="B3366" s="5"/>
      <c r="C3366" s="5"/>
      <c r="D3366" s="5"/>
      <c r="E3366" s="5"/>
      <c r="F3366" s="5"/>
      <c r="G3366" s="5"/>
      <c r="H3366" s="58"/>
      <c r="I3366" s="60"/>
      <c r="J3366" s="5"/>
      <c r="L3366" s="5"/>
      <c r="M3366" s="5"/>
    </row>
    <row r="3367" spans="2:13" x14ac:dyDescent="0.25">
      <c r="B3367" s="5"/>
      <c r="C3367" s="5"/>
      <c r="D3367" s="5"/>
      <c r="E3367" s="5"/>
      <c r="F3367" s="5"/>
      <c r="G3367" s="5"/>
      <c r="H3367" s="58"/>
      <c r="I3367" s="60"/>
      <c r="J3367" s="5"/>
      <c r="L3367" s="5"/>
      <c r="M3367" s="5"/>
    </row>
    <row r="3368" spans="2:13" x14ac:dyDescent="0.25">
      <c r="B3368" s="5"/>
      <c r="C3368" s="5"/>
      <c r="D3368" s="5"/>
      <c r="E3368" s="5"/>
      <c r="F3368" s="5"/>
      <c r="G3368" s="5"/>
      <c r="H3368" s="58"/>
      <c r="I3368" s="60"/>
      <c r="J3368" s="5"/>
      <c r="L3368" s="5"/>
      <c r="M3368" s="5"/>
    </row>
    <row r="3369" spans="2:13" x14ac:dyDescent="0.25">
      <c r="B3369" s="5"/>
      <c r="C3369" s="5"/>
      <c r="D3369" s="5"/>
      <c r="E3369" s="5"/>
      <c r="F3369" s="5"/>
      <c r="G3369" s="5"/>
      <c r="H3369" s="58"/>
      <c r="I3369" s="60"/>
      <c r="J3369" s="5"/>
      <c r="L3369" s="5"/>
      <c r="M3369" s="5"/>
    </row>
    <row r="3370" spans="2:13" x14ac:dyDescent="0.25">
      <c r="B3370" s="5"/>
      <c r="C3370" s="5"/>
      <c r="D3370" s="5"/>
      <c r="E3370" s="5"/>
      <c r="F3370" s="5"/>
      <c r="G3370" s="5"/>
      <c r="H3370" s="58"/>
      <c r="I3370" s="60"/>
      <c r="J3370" s="5"/>
      <c r="L3370" s="5"/>
      <c r="M3370" s="5"/>
    </row>
    <row r="3371" spans="2:13" x14ac:dyDescent="0.25">
      <c r="B3371" s="5"/>
      <c r="C3371" s="5"/>
      <c r="D3371" s="5"/>
      <c r="E3371" s="5"/>
      <c r="F3371" s="5"/>
      <c r="G3371" s="5"/>
      <c r="H3371" s="58"/>
      <c r="I3371" s="60"/>
      <c r="J3371" s="5"/>
      <c r="L3371" s="5"/>
      <c r="M3371" s="5"/>
    </row>
    <row r="3372" spans="2:13" x14ac:dyDescent="0.25">
      <c r="B3372" s="5"/>
      <c r="C3372" s="5"/>
      <c r="D3372" s="5"/>
      <c r="E3372" s="5"/>
      <c r="F3372" s="5"/>
      <c r="G3372" s="5"/>
      <c r="H3372" s="58"/>
      <c r="I3372" s="60"/>
      <c r="J3372" s="5"/>
      <c r="L3372" s="5"/>
      <c r="M3372" s="5"/>
    </row>
    <row r="3373" spans="2:13" x14ac:dyDescent="0.25">
      <c r="B3373" s="5"/>
      <c r="C3373" s="5"/>
      <c r="D3373" s="5"/>
      <c r="E3373" s="5"/>
      <c r="F3373" s="5"/>
      <c r="G3373" s="5"/>
      <c r="H3373" s="58"/>
      <c r="I3373" s="60"/>
      <c r="J3373" s="5"/>
      <c r="L3373" s="5"/>
      <c r="M3373" s="5"/>
    </row>
    <row r="3374" spans="2:13" x14ac:dyDescent="0.25">
      <c r="B3374" s="5"/>
      <c r="C3374" s="5"/>
      <c r="D3374" s="5"/>
      <c r="E3374" s="5"/>
      <c r="F3374" s="5"/>
      <c r="G3374" s="5"/>
      <c r="H3374" s="58"/>
      <c r="I3374" s="60"/>
      <c r="J3374" s="5"/>
      <c r="L3374" s="5"/>
      <c r="M3374" s="5"/>
    </row>
    <row r="3375" spans="2:13" x14ac:dyDescent="0.25">
      <c r="B3375" s="5"/>
      <c r="C3375" s="5"/>
      <c r="D3375" s="5"/>
      <c r="E3375" s="5"/>
      <c r="F3375" s="5"/>
      <c r="G3375" s="5"/>
      <c r="H3375" s="58"/>
      <c r="I3375" s="60"/>
      <c r="J3375" s="5"/>
      <c r="L3375" s="5"/>
      <c r="M3375" s="5"/>
    </row>
    <row r="3376" spans="2:13" x14ac:dyDescent="0.25">
      <c r="B3376" s="5"/>
      <c r="C3376" s="5"/>
      <c r="D3376" s="5"/>
      <c r="E3376" s="5"/>
      <c r="F3376" s="5"/>
      <c r="G3376" s="5"/>
      <c r="H3376" s="58"/>
      <c r="I3376" s="60"/>
      <c r="J3376" s="5"/>
      <c r="L3376" s="5"/>
      <c r="M3376" s="5"/>
    </row>
    <row r="3377" spans="2:13" x14ac:dyDescent="0.25">
      <c r="B3377" s="5"/>
      <c r="C3377" s="5"/>
      <c r="D3377" s="5"/>
      <c r="E3377" s="5"/>
      <c r="F3377" s="5"/>
      <c r="G3377" s="5"/>
      <c r="H3377" s="58"/>
      <c r="I3377" s="60"/>
      <c r="J3377" s="5"/>
      <c r="L3377" s="5"/>
      <c r="M3377" s="5"/>
    </row>
    <row r="3378" spans="2:13" x14ac:dyDescent="0.25">
      <c r="B3378" s="5"/>
      <c r="C3378" s="5"/>
      <c r="D3378" s="5"/>
      <c r="E3378" s="5"/>
      <c r="F3378" s="5"/>
      <c r="G3378" s="5"/>
      <c r="H3378" s="58"/>
      <c r="I3378" s="60"/>
      <c r="J3378" s="5"/>
      <c r="L3378" s="5"/>
      <c r="M3378" s="5"/>
    </row>
    <row r="3379" spans="2:13" x14ac:dyDescent="0.25">
      <c r="B3379" s="5"/>
      <c r="C3379" s="5"/>
      <c r="D3379" s="5"/>
      <c r="E3379" s="5"/>
      <c r="F3379" s="5"/>
      <c r="G3379" s="5"/>
      <c r="H3379" s="58"/>
      <c r="I3379" s="60"/>
      <c r="J3379" s="5"/>
      <c r="L3379" s="5"/>
      <c r="M3379" s="5"/>
    </row>
    <row r="3380" spans="2:13" x14ac:dyDescent="0.25">
      <c r="B3380" s="5"/>
      <c r="C3380" s="5"/>
      <c r="D3380" s="5"/>
      <c r="E3380" s="5"/>
      <c r="F3380" s="5"/>
      <c r="G3380" s="5"/>
      <c r="H3380" s="58"/>
      <c r="I3380" s="60"/>
      <c r="J3380" s="5"/>
      <c r="L3380" s="5"/>
      <c r="M3380" s="5"/>
    </row>
    <row r="3381" spans="2:13" x14ac:dyDescent="0.25">
      <c r="B3381" s="5"/>
      <c r="C3381" s="5"/>
      <c r="D3381" s="5"/>
      <c r="E3381" s="5"/>
      <c r="F3381" s="5"/>
      <c r="G3381" s="5"/>
      <c r="H3381" s="58"/>
      <c r="I3381" s="60"/>
      <c r="J3381" s="5"/>
      <c r="L3381" s="5"/>
      <c r="M3381" s="5"/>
    </row>
    <row r="3382" spans="2:13" x14ac:dyDescent="0.25">
      <c r="B3382" s="5"/>
      <c r="C3382" s="5"/>
      <c r="D3382" s="5"/>
      <c r="E3382" s="5"/>
      <c r="F3382" s="5"/>
      <c r="G3382" s="5"/>
      <c r="H3382" s="58"/>
      <c r="I3382" s="60"/>
      <c r="J3382" s="5"/>
      <c r="L3382" s="5"/>
      <c r="M3382" s="5"/>
    </row>
    <row r="3383" spans="2:13" x14ac:dyDescent="0.25">
      <c r="B3383" s="5"/>
      <c r="C3383" s="5"/>
      <c r="D3383" s="5"/>
      <c r="E3383" s="5"/>
      <c r="F3383" s="5"/>
      <c r="G3383" s="5"/>
      <c r="H3383" s="58"/>
      <c r="I3383" s="60"/>
      <c r="J3383" s="5"/>
      <c r="L3383" s="5"/>
      <c r="M3383" s="5"/>
    </row>
    <row r="3384" spans="2:13" x14ac:dyDescent="0.25">
      <c r="B3384" s="5"/>
      <c r="C3384" s="5"/>
      <c r="D3384" s="5"/>
      <c r="E3384" s="5"/>
      <c r="F3384" s="5"/>
      <c r="G3384" s="5"/>
      <c r="H3384" s="58"/>
      <c r="I3384" s="60"/>
      <c r="J3384" s="5"/>
      <c r="L3384" s="5"/>
      <c r="M3384" s="5"/>
    </row>
    <row r="3385" spans="2:13" x14ac:dyDescent="0.25">
      <c r="B3385" s="5"/>
      <c r="C3385" s="5"/>
      <c r="D3385" s="5"/>
      <c r="E3385" s="5"/>
      <c r="F3385" s="5"/>
      <c r="G3385" s="5"/>
      <c r="H3385" s="58"/>
      <c r="I3385" s="60"/>
      <c r="J3385" s="5"/>
      <c r="L3385" s="5"/>
      <c r="M3385" s="5"/>
    </row>
    <row r="3386" spans="2:13" x14ac:dyDescent="0.25">
      <c r="B3386" s="5"/>
      <c r="C3386" s="5"/>
      <c r="D3386" s="5"/>
      <c r="E3386" s="5"/>
      <c r="F3386" s="5"/>
      <c r="G3386" s="5"/>
      <c r="H3386" s="58"/>
      <c r="I3386" s="60"/>
      <c r="J3386" s="5"/>
      <c r="L3386" s="5"/>
      <c r="M3386" s="5"/>
    </row>
    <row r="3387" spans="2:13" x14ac:dyDescent="0.25">
      <c r="B3387" s="5"/>
      <c r="C3387" s="5"/>
      <c r="D3387" s="5"/>
      <c r="E3387" s="5"/>
      <c r="F3387" s="5"/>
      <c r="G3387" s="5"/>
      <c r="H3387" s="58"/>
      <c r="I3387" s="60"/>
      <c r="J3387" s="5"/>
      <c r="L3387" s="5"/>
      <c r="M3387" s="5"/>
    </row>
    <row r="3388" spans="2:13" x14ac:dyDescent="0.25">
      <c r="B3388" s="5"/>
      <c r="C3388" s="5"/>
      <c r="D3388" s="5"/>
      <c r="E3388" s="5"/>
      <c r="F3388" s="5"/>
      <c r="G3388" s="5"/>
      <c r="H3388" s="58"/>
      <c r="I3388" s="60"/>
      <c r="J3388" s="5"/>
      <c r="L3388" s="5"/>
      <c r="M3388" s="5"/>
    </row>
    <row r="3389" spans="2:13" x14ac:dyDescent="0.25">
      <c r="B3389" s="5"/>
      <c r="C3389" s="5"/>
      <c r="D3389" s="5"/>
      <c r="E3389" s="5"/>
      <c r="F3389" s="5"/>
      <c r="G3389" s="5"/>
      <c r="H3389" s="58"/>
      <c r="I3389" s="60"/>
      <c r="J3389" s="5"/>
      <c r="L3389" s="5"/>
      <c r="M3389" s="5"/>
    </row>
    <row r="3390" spans="2:13" x14ac:dyDescent="0.25">
      <c r="B3390" s="5"/>
      <c r="C3390" s="5"/>
      <c r="D3390" s="5"/>
      <c r="E3390" s="5"/>
      <c r="F3390" s="5"/>
      <c r="G3390" s="5"/>
      <c r="H3390" s="58"/>
      <c r="I3390" s="60"/>
      <c r="J3390" s="5"/>
      <c r="L3390" s="5"/>
      <c r="M3390" s="5"/>
    </row>
    <row r="3391" spans="2:13" x14ac:dyDescent="0.25">
      <c r="B3391" s="5"/>
      <c r="C3391" s="5"/>
      <c r="D3391" s="5"/>
      <c r="E3391" s="5"/>
      <c r="F3391" s="5"/>
      <c r="G3391" s="5"/>
      <c r="H3391" s="58"/>
      <c r="I3391" s="60"/>
      <c r="J3391" s="5"/>
      <c r="L3391" s="5"/>
      <c r="M3391" s="5"/>
    </row>
    <row r="3392" spans="2:13" x14ac:dyDescent="0.25">
      <c r="B3392" s="5"/>
      <c r="C3392" s="5"/>
      <c r="D3392" s="5"/>
      <c r="E3392" s="5"/>
      <c r="F3392" s="5"/>
      <c r="G3392" s="5"/>
      <c r="H3392" s="58"/>
      <c r="I3392" s="60"/>
      <c r="J3392" s="5"/>
      <c r="L3392" s="5"/>
      <c r="M3392" s="5"/>
    </row>
    <row r="3393" spans="2:13" x14ac:dyDescent="0.25">
      <c r="B3393" s="5"/>
      <c r="C3393" s="5"/>
      <c r="D3393" s="5"/>
      <c r="E3393" s="5"/>
      <c r="F3393" s="5"/>
      <c r="G3393" s="5"/>
      <c r="H3393" s="58"/>
      <c r="I3393" s="60"/>
      <c r="J3393" s="5"/>
      <c r="L3393" s="5"/>
      <c r="M3393" s="5"/>
    </row>
    <row r="3394" spans="2:13" x14ac:dyDescent="0.25">
      <c r="B3394" s="5"/>
      <c r="C3394" s="5"/>
      <c r="D3394" s="5"/>
      <c r="E3394" s="5"/>
      <c r="F3394" s="5"/>
      <c r="G3394" s="5"/>
      <c r="H3394" s="58"/>
      <c r="I3394" s="60"/>
      <c r="J3394" s="5"/>
      <c r="L3394" s="5"/>
      <c r="M3394" s="5"/>
    </row>
    <row r="3395" spans="2:13" x14ac:dyDescent="0.25">
      <c r="B3395" s="5"/>
      <c r="C3395" s="5"/>
      <c r="D3395" s="5"/>
      <c r="E3395" s="5"/>
      <c r="F3395" s="5"/>
      <c r="G3395" s="5"/>
      <c r="H3395" s="58"/>
      <c r="I3395" s="60"/>
      <c r="J3395" s="5"/>
      <c r="L3395" s="5"/>
      <c r="M3395" s="5"/>
    </row>
    <row r="3396" spans="2:13" x14ac:dyDescent="0.25">
      <c r="B3396" s="5"/>
      <c r="C3396" s="5"/>
      <c r="D3396" s="5"/>
      <c r="E3396" s="5"/>
      <c r="F3396" s="5"/>
      <c r="G3396" s="5"/>
      <c r="H3396" s="58"/>
      <c r="I3396" s="60"/>
      <c r="J3396" s="5"/>
      <c r="L3396" s="5"/>
      <c r="M3396" s="5"/>
    </row>
    <row r="3397" spans="2:13" x14ac:dyDescent="0.25">
      <c r="B3397" s="5"/>
      <c r="C3397" s="5"/>
      <c r="D3397" s="5"/>
      <c r="E3397" s="5"/>
      <c r="F3397" s="5"/>
      <c r="G3397" s="5"/>
      <c r="H3397" s="58"/>
      <c r="I3397" s="60"/>
      <c r="J3397" s="5"/>
      <c r="L3397" s="5"/>
      <c r="M3397" s="5"/>
    </row>
    <row r="3398" spans="2:13" x14ac:dyDescent="0.25">
      <c r="B3398" s="5"/>
      <c r="C3398" s="5"/>
      <c r="D3398" s="5"/>
      <c r="E3398" s="5"/>
      <c r="F3398" s="5"/>
      <c r="G3398" s="5"/>
      <c r="H3398" s="58"/>
      <c r="I3398" s="60"/>
      <c r="J3398" s="5"/>
      <c r="L3398" s="5"/>
      <c r="M3398" s="5"/>
    </row>
    <row r="3399" spans="2:13" x14ac:dyDescent="0.25">
      <c r="B3399" s="5"/>
      <c r="C3399" s="5"/>
      <c r="D3399" s="5"/>
      <c r="E3399" s="5"/>
      <c r="F3399" s="5"/>
      <c r="G3399" s="5"/>
      <c r="H3399" s="58"/>
      <c r="I3399" s="60"/>
      <c r="J3399" s="5"/>
      <c r="L3399" s="5"/>
      <c r="M3399" s="5"/>
    </row>
    <row r="3400" spans="2:13" x14ac:dyDescent="0.25">
      <c r="B3400" s="5"/>
      <c r="C3400" s="5"/>
      <c r="D3400" s="5"/>
      <c r="E3400" s="5"/>
      <c r="F3400" s="5"/>
      <c r="G3400" s="5"/>
      <c r="H3400" s="58"/>
      <c r="I3400" s="60"/>
      <c r="J3400" s="5"/>
      <c r="L3400" s="5"/>
      <c r="M3400" s="5"/>
    </row>
    <row r="3401" spans="2:13" x14ac:dyDescent="0.25">
      <c r="B3401" s="5"/>
      <c r="C3401" s="5"/>
      <c r="D3401" s="5"/>
      <c r="E3401" s="5"/>
      <c r="F3401" s="5"/>
      <c r="G3401" s="5"/>
      <c r="H3401" s="58"/>
      <c r="I3401" s="60"/>
      <c r="J3401" s="5"/>
      <c r="L3401" s="5"/>
      <c r="M3401" s="5"/>
    </row>
    <row r="3402" spans="2:13" x14ac:dyDescent="0.25">
      <c r="B3402" s="5"/>
      <c r="C3402" s="5"/>
      <c r="D3402" s="5"/>
      <c r="E3402" s="5"/>
      <c r="F3402" s="5"/>
      <c r="G3402" s="5"/>
      <c r="H3402" s="58"/>
      <c r="I3402" s="60"/>
      <c r="J3402" s="5"/>
      <c r="L3402" s="5"/>
      <c r="M3402" s="5"/>
    </row>
    <row r="3403" spans="2:13" x14ac:dyDescent="0.25">
      <c r="B3403" s="5"/>
      <c r="C3403" s="5"/>
      <c r="D3403" s="5"/>
      <c r="E3403" s="5"/>
      <c r="F3403" s="5"/>
      <c r="G3403" s="5"/>
      <c r="H3403" s="58"/>
      <c r="I3403" s="60"/>
      <c r="J3403" s="5"/>
      <c r="L3403" s="5"/>
      <c r="M3403" s="5"/>
    </row>
    <row r="3404" spans="2:13" x14ac:dyDescent="0.25">
      <c r="B3404" s="5"/>
      <c r="C3404" s="5"/>
      <c r="D3404" s="5"/>
      <c r="E3404" s="5"/>
      <c r="F3404" s="5"/>
      <c r="G3404" s="5"/>
      <c r="H3404" s="58"/>
      <c r="I3404" s="60"/>
      <c r="J3404" s="5"/>
      <c r="L3404" s="5"/>
      <c r="M3404" s="5"/>
    </row>
    <row r="3405" spans="2:13" x14ac:dyDescent="0.25">
      <c r="B3405" s="5"/>
      <c r="C3405" s="5"/>
      <c r="D3405" s="5"/>
      <c r="E3405" s="5"/>
      <c r="F3405" s="5"/>
      <c r="G3405" s="5"/>
      <c r="H3405" s="58"/>
      <c r="I3405" s="60"/>
      <c r="J3405" s="5"/>
      <c r="L3405" s="5"/>
      <c r="M3405" s="5"/>
    </row>
    <row r="3406" spans="2:13" x14ac:dyDescent="0.25">
      <c r="B3406" s="5"/>
      <c r="C3406" s="5"/>
      <c r="D3406" s="5"/>
      <c r="E3406" s="5"/>
      <c r="F3406" s="5"/>
      <c r="G3406" s="5"/>
      <c r="H3406" s="58"/>
      <c r="I3406" s="60"/>
      <c r="J3406" s="5"/>
      <c r="L3406" s="5"/>
      <c r="M3406" s="5"/>
    </row>
    <row r="3407" spans="2:13" x14ac:dyDescent="0.25">
      <c r="B3407" s="5"/>
      <c r="C3407" s="5"/>
      <c r="D3407" s="5"/>
      <c r="E3407" s="5"/>
      <c r="F3407" s="5"/>
      <c r="G3407" s="5"/>
      <c r="H3407" s="58"/>
      <c r="I3407" s="60"/>
      <c r="J3407" s="5"/>
      <c r="L3407" s="5"/>
      <c r="M3407" s="5"/>
    </row>
    <row r="3408" spans="2:13" x14ac:dyDescent="0.25">
      <c r="B3408" s="5"/>
      <c r="C3408" s="5"/>
      <c r="D3408" s="5"/>
      <c r="E3408" s="5"/>
      <c r="F3408" s="5"/>
      <c r="G3408" s="5"/>
      <c r="H3408" s="58"/>
      <c r="I3408" s="60"/>
      <c r="J3408" s="5"/>
      <c r="L3408" s="5"/>
      <c r="M3408" s="5"/>
    </row>
    <row r="3409" spans="2:13" x14ac:dyDescent="0.25">
      <c r="B3409" s="5"/>
      <c r="C3409" s="5"/>
      <c r="D3409" s="5"/>
      <c r="E3409" s="5"/>
      <c r="F3409" s="5"/>
      <c r="G3409" s="5"/>
      <c r="H3409" s="58"/>
      <c r="I3409" s="60"/>
      <c r="J3409" s="5"/>
      <c r="L3409" s="5"/>
      <c r="M3409" s="5"/>
    </row>
    <row r="3410" spans="2:13" x14ac:dyDescent="0.25">
      <c r="B3410" s="5"/>
      <c r="C3410" s="5"/>
      <c r="D3410" s="5"/>
      <c r="E3410" s="5"/>
      <c r="F3410" s="5"/>
      <c r="G3410" s="5"/>
      <c r="H3410" s="58"/>
      <c r="I3410" s="60"/>
      <c r="J3410" s="5"/>
      <c r="L3410" s="5"/>
      <c r="M3410" s="5"/>
    </row>
    <row r="3411" spans="2:13" x14ac:dyDescent="0.25">
      <c r="B3411" s="5"/>
      <c r="C3411" s="5"/>
      <c r="D3411" s="5"/>
      <c r="E3411" s="5"/>
      <c r="F3411" s="5"/>
      <c r="G3411" s="5"/>
      <c r="H3411" s="58"/>
      <c r="I3411" s="60"/>
      <c r="J3411" s="5"/>
      <c r="L3411" s="5"/>
      <c r="M3411" s="5"/>
    </row>
    <row r="3412" spans="2:13" x14ac:dyDescent="0.25">
      <c r="B3412" s="5"/>
      <c r="C3412" s="5"/>
      <c r="D3412" s="5"/>
      <c r="E3412" s="5"/>
      <c r="F3412" s="5"/>
      <c r="G3412" s="5"/>
      <c r="H3412" s="58"/>
      <c r="I3412" s="60"/>
      <c r="J3412" s="5"/>
      <c r="L3412" s="5"/>
      <c r="M3412" s="5"/>
    </row>
    <row r="3413" spans="2:13" x14ac:dyDescent="0.25">
      <c r="B3413" s="5"/>
      <c r="C3413" s="5"/>
      <c r="D3413" s="5"/>
      <c r="E3413" s="5"/>
      <c r="F3413" s="5"/>
      <c r="G3413" s="5"/>
      <c r="H3413" s="58"/>
      <c r="I3413" s="60"/>
      <c r="J3413" s="5"/>
      <c r="L3413" s="5"/>
      <c r="M3413" s="5"/>
    </row>
    <row r="3414" spans="2:13" x14ac:dyDescent="0.25">
      <c r="B3414" s="5"/>
      <c r="C3414" s="5"/>
      <c r="D3414" s="5"/>
      <c r="E3414" s="5"/>
      <c r="F3414" s="5"/>
      <c r="G3414" s="5"/>
      <c r="H3414" s="58"/>
      <c r="I3414" s="60"/>
      <c r="J3414" s="5"/>
      <c r="L3414" s="5"/>
      <c r="M3414" s="5"/>
    </row>
    <row r="3415" spans="2:13" x14ac:dyDescent="0.25">
      <c r="B3415" s="5"/>
      <c r="C3415" s="5"/>
      <c r="D3415" s="5"/>
      <c r="E3415" s="5"/>
      <c r="F3415" s="5"/>
      <c r="G3415" s="5"/>
      <c r="H3415" s="58"/>
      <c r="I3415" s="60"/>
      <c r="J3415" s="5"/>
      <c r="L3415" s="5"/>
      <c r="M3415" s="5"/>
    </row>
    <row r="3416" spans="2:13" x14ac:dyDescent="0.25">
      <c r="B3416" s="5"/>
      <c r="C3416" s="5"/>
      <c r="D3416" s="5"/>
      <c r="E3416" s="5"/>
      <c r="F3416" s="5"/>
      <c r="G3416" s="5"/>
      <c r="H3416" s="58"/>
      <c r="I3416" s="60"/>
      <c r="J3416" s="5"/>
      <c r="L3416" s="5"/>
      <c r="M3416" s="5"/>
    </row>
    <row r="3417" spans="2:13" x14ac:dyDescent="0.25">
      <c r="B3417" s="5"/>
      <c r="C3417" s="5"/>
      <c r="D3417" s="5"/>
      <c r="E3417" s="5"/>
      <c r="F3417" s="5"/>
      <c r="G3417" s="5"/>
      <c r="H3417" s="58"/>
      <c r="I3417" s="60"/>
      <c r="J3417" s="5"/>
      <c r="L3417" s="5"/>
      <c r="M3417" s="5"/>
    </row>
    <row r="3418" spans="2:13" x14ac:dyDescent="0.25">
      <c r="B3418" s="5"/>
      <c r="C3418" s="5"/>
      <c r="D3418" s="5"/>
      <c r="E3418" s="5"/>
      <c r="F3418" s="5"/>
      <c r="G3418" s="5"/>
      <c r="H3418" s="58"/>
      <c r="I3418" s="60"/>
      <c r="J3418" s="5"/>
      <c r="L3418" s="5"/>
      <c r="M3418" s="5"/>
    </row>
    <row r="3419" spans="2:13" x14ac:dyDescent="0.25">
      <c r="B3419" s="5"/>
      <c r="C3419" s="5"/>
      <c r="D3419" s="5"/>
      <c r="E3419" s="5"/>
      <c r="F3419" s="5"/>
      <c r="G3419" s="5"/>
      <c r="H3419" s="58"/>
      <c r="I3419" s="60"/>
      <c r="J3419" s="5"/>
      <c r="L3419" s="5"/>
      <c r="M3419" s="5"/>
    </row>
    <row r="3420" spans="2:13" x14ac:dyDescent="0.25">
      <c r="B3420" s="5"/>
      <c r="C3420" s="5"/>
      <c r="D3420" s="5"/>
      <c r="E3420" s="5"/>
      <c r="F3420" s="5"/>
      <c r="G3420" s="5"/>
      <c r="H3420" s="58"/>
      <c r="I3420" s="60"/>
      <c r="J3420" s="5"/>
      <c r="L3420" s="5"/>
      <c r="M3420" s="5"/>
    </row>
    <row r="3421" spans="2:13" x14ac:dyDescent="0.25">
      <c r="B3421" s="5"/>
      <c r="C3421" s="5"/>
      <c r="D3421" s="5"/>
      <c r="E3421" s="5"/>
      <c r="F3421" s="5"/>
      <c r="G3421" s="5"/>
      <c r="H3421" s="58"/>
      <c r="I3421" s="60"/>
      <c r="J3421" s="5"/>
      <c r="L3421" s="5"/>
      <c r="M3421" s="5"/>
    </row>
    <row r="3422" spans="2:13" x14ac:dyDescent="0.25">
      <c r="B3422" s="5"/>
      <c r="C3422" s="5"/>
      <c r="D3422" s="5"/>
      <c r="E3422" s="5"/>
      <c r="F3422" s="5"/>
      <c r="G3422" s="5"/>
      <c r="H3422" s="58"/>
      <c r="I3422" s="60"/>
      <c r="J3422" s="5"/>
      <c r="L3422" s="5"/>
      <c r="M3422" s="5"/>
    </row>
    <row r="3423" spans="2:13" x14ac:dyDescent="0.25">
      <c r="B3423" s="5"/>
      <c r="C3423" s="5"/>
      <c r="D3423" s="5"/>
      <c r="E3423" s="5"/>
      <c r="F3423" s="5"/>
      <c r="G3423" s="5"/>
      <c r="H3423" s="58"/>
      <c r="I3423" s="60"/>
      <c r="J3423" s="5"/>
      <c r="L3423" s="5"/>
      <c r="M3423" s="5"/>
    </row>
    <row r="3424" spans="2:13" x14ac:dyDescent="0.25">
      <c r="B3424" s="5"/>
      <c r="C3424" s="5"/>
      <c r="D3424" s="5"/>
      <c r="E3424" s="5"/>
      <c r="F3424" s="5"/>
      <c r="G3424" s="5"/>
      <c r="H3424" s="58"/>
      <c r="I3424" s="60"/>
      <c r="J3424" s="5"/>
      <c r="L3424" s="5"/>
      <c r="M3424" s="5"/>
    </row>
    <row r="3425" spans="2:13" x14ac:dyDescent="0.25">
      <c r="B3425" s="5"/>
      <c r="C3425" s="5"/>
      <c r="D3425" s="5"/>
      <c r="E3425" s="5"/>
      <c r="F3425" s="5"/>
      <c r="G3425" s="5"/>
      <c r="H3425" s="58"/>
      <c r="I3425" s="60"/>
      <c r="J3425" s="5"/>
      <c r="L3425" s="5"/>
      <c r="M3425" s="5"/>
    </row>
    <row r="3426" spans="2:13" x14ac:dyDescent="0.25">
      <c r="B3426" s="5"/>
      <c r="C3426" s="5"/>
      <c r="D3426" s="5"/>
      <c r="E3426" s="5"/>
      <c r="F3426" s="5"/>
      <c r="G3426" s="5"/>
      <c r="H3426" s="58"/>
      <c r="I3426" s="60"/>
      <c r="J3426" s="5"/>
      <c r="L3426" s="5"/>
      <c r="M3426" s="5"/>
    </row>
    <row r="3427" spans="2:13" x14ac:dyDescent="0.25">
      <c r="B3427" s="5"/>
      <c r="C3427" s="5"/>
      <c r="D3427" s="5"/>
      <c r="E3427" s="5"/>
      <c r="F3427" s="5"/>
      <c r="G3427" s="5"/>
      <c r="H3427" s="58"/>
      <c r="I3427" s="60"/>
      <c r="J3427" s="5"/>
      <c r="L3427" s="5"/>
      <c r="M3427" s="5"/>
    </row>
    <row r="3428" spans="2:13" x14ac:dyDescent="0.25">
      <c r="B3428" s="5"/>
      <c r="C3428" s="5"/>
      <c r="D3428" s="5"/>
      <c r="E3428" s="5"/>
      <c r="F3428" s="5"/>
      <c r="G3428" s="5"/>
      <c r="H3428" s="58"/>
      <c r="I3428" s="60"/>
      <c r="J3428" s="5"/>
      <c r="L3428" s="5"/>
      <c r="M3428" s="5"/>
    </row>
    <row r="3429" spans="2:13" x14ac:dyDescent="0.25">
      <c r="B3429" s="5"/>
      <c r="C3429" s="5"/>
      <c r="D3429" s="5"/>
      <c r="E3429" s="5"/>
      <c r="F3429" s="5"/>
      <c r="G3429" s="5"/>
      <c r="H3429" s="58"/>
      <c r="I3429" s="60"/>
      <c r="J3429" s="5"/>
      <c r="L3429" s="5"/>
      <c r="M3429" s="5"/>
    </row>
    <row r="3430" spans="2:13" x14ac:dyDescent="0.25">
      <c r="B3430" s="5"/>
      <c r="C3430" s="5"/>
      <c r="D3430" s="5"/>
      <c r="E3430" s="5"/>
      <c r="F3430" s="5"/>
      <c r="G3430" s="5"/>
      <c r="H3430" s="58"/>
      <c r="I3430" s="60"/>
      <c r="J3430" s="5"/>
      <c r="L3430" s="5"/>
      <c r="M3430" s="5"/>
    </row>
    <row r="3431" spans="2:13" x14ac:dyDescent="0.25">
      <c r="B3431" s="5"/>
      <c r="C3431" s="5"/>
      <c r="D3431" s="5"/>
      <c r="E3431" s="5"/>
      <c r="F3431" s="5"/>
      <c r="G3431" s="5"/>
      <c r="H3431" s="58"/>
      <c r="I3431" s="60"/>
      <c r="J3431" s="5"/>
      <c r="L3431" s="5"/>
      <c r="M3431" s="5"/>
    </row>
    <row r="3432" spans="2:13" x14ac:dyDescent="0.25">
      <c r="B3432" s="5"/>
      <c r="C3432" s="5"/>
      <c r="D3432" s="5"/>
      <c r="E3432" s="5"/>
      <c r="F3432" s="5"/>
      <c r="G3432" s="5"/>
      <c r="H3432" s="58"/>
      <c r="I3432" s="60"/>
      <c r="J3432" s="5"/>
      <c r="L3432" s="5"/>
      <c r="M3432" s="5"/>
    </row>
    <row r="3433" spans="2:13" x14ac:dyDescent="0.25">
      <c r="B3433" s="5"/>
      <c r="C3433" s="5"/>
      <c r="D3433" s="5"/>
      <c r="E3433" s="5"/>
      <c r="F3433" s="5"/>
      <c r="G3433" s="5"/>
      <c r="H3433" s="58"/>
      <c r="I3433" s="60"/>
      <c r="J3433" s="5"/>
      <c r="L3433" s="5"/>
      <c r="M3433" s="5"/>
    </row>
    <row r="3434" spans="2:13" x14ac:dyDescent="0.25">
      <c r="B3434" s="5"/>
      <c r="C3434" s="5"/>
      <c r="D3434" s="5"/>
      <c r="E3434" s="5"/>
      <c r="F3434" s="5"/>
      <c r="G3434" s="5"/>
      <c r="H3434" s="58"/>
      <c r="I3434" s="60"/>
      <c r="J3434" s="5"/>
      <c r="L3434" s="5"/>
      <c r="M3434" s="5"/>
    </row>
    <row r="3435" spans="2:13" x14ac:dyDescent="0.25">
      <c r="B3435" s="5"/>
      <c r="C3435" s="5"/>
      <c r="D3435" s="5"/>
      <c r="E3435" s="5"/>
      <c r="F3435" s="5"/>
      <c r="G3435" s="5"/>
      <c r="H3435" s="58"/>
      <c r="I3435" s="60"/>
      <c r="J3435" s="5"/>
      <c r="L3435" s="5"/>
      <c r="M3435" s="5"/>
    </row>
    <row r="3436" spans="2:13" x14ac:dyDescent="0.25">
      <c r="B3436" s="5"/>
      <c r="C3436" s="5"/>
      <c r="D3436" s="5"/>
      <c r="E3436" s="5"/>
      <c r="F3436" s="5"/>
      <c r="G3436" s="5"/>
      <c r="H3436" s="58"/>
      <c r="I3436" s="60"/>
      <c r="J3436" s="5"/>
      <c r="L3436" s="5"/>
      <c r="M3436" s="5"/>
    </row>
    <row r="3437" spans="2:13" x14ac:dyDescent="0.25">
      <c r="B3437" s="5"/>
      <c r="C3437" s="5"/>
      <c r="D3437" s="5"/>
      <c r="E3437" s="5"/>
      <c r="F3437" s="5"/>
      <c r="G3437" s="5"/>
      <c r="H3437" s="58"/>
      <c r="I3437" s="60"/>
      <c r="J3437" s="5"/>
      <c r="L3437" s="5"/>
      <c r="M3437" s="5"/>
    </row>
    <row r="3438" spans="2:13" x14ac:dyDescent="0.25">
      <c r="B3438" s="5"/>
      <c r="C3438" s="5"/>
      <c r="D3438" s="5"/>
      <c r="E3438" s="5"/>
      <c r="F3438" s="5"/>
      <c r="G3438" s="5"/>
      <c r="H3438" s="58"/>
      <c r="I3438" s="60"/>
      <c r="J3438" s="5"/>
      <c r="L3438" s="5"/>
      <c r="M3438" s="5"/>
    </row>
    <row r="3439" spans="2:13" x14ac:dyDescent="0.25">
      <c r="B3439" s="5"/>
      <c r="C3439" s="5"/>
      <c r="D3439" s="5"/>
      <c r="E3439" s="5"/>
      <c r="F3439" s="5"/>
      <c r="G3439" s="5"/>
      <c r="H3439" s="58"/>
      <c r="I3439" s="60"/>
      <c r="J3439" s="5"/>
      <c r="L3439" s="5"/>
      <c r="M3439" s="5"/>
    </row>
    <row r="3440" spans="2:13" x14ac:dyDescent="0.25">
      <c r="B3440" s="5"/>
      <c r="C3440" s="5"/>
      <c r="D3440" s="5"/>
      <c r="E3440" s="5"/>
      <c r="F3440" s="5"/>
      <c r="G3440" s="5"/>
      <c r="H3440" s="58"/>
      <c r="I3440" s="60"/>
      <c r="J3440" s="5"/>
      <c r="L3440" s="5"/>
      <c r="M3440" s="5"/>
    </row>
    <row r="3441" spans="2:13" x14ac:dyDescent="0.25">
      <c r="B3441" s="5"/>
      <c r="C3441" s="5"/>
      <c r="D3441" s="5"/>
      <c r="E3441" s="5"/>
      <c r="F3441" s="5"/>
      <c r="G3441" s="5"/>
      <c r="H3441" s="58"/>
      <c r="I3441" s="60"/>
      <c r="J3441" s="5"/>
      <c r="L3441" s="5"/>
      <c r="M3441" s="5"/>
    </row>
    <row r="3442" spans="2:13" x14ac:dyDescent="0.25">
      <c r="B3442" s="5"/>
      <c r="C3442" s="5"/>
      <c r="D3442" s="5"/>
      <c r="E3442" s="5"/>
      <c r="F3442" s="5"/>
      <c r="G3442" s="5"/>
      <c r="H3442" s="58"/>
      <c r="I3442" s="60"/>
      <c r="J3442" s="5"/>
      <c r="L3442" s="5"/>
      <c r="M3442" s="5"/>
    </row>
    <row r="3443" spans="2:13" x14ac:dyDescent="0.25">
      <c r="B3443" s="5"/>
      <c r="C3443" s="5"/>
      <c r="D3443" s="5"/>
      <c r="E3443" s="5"/>
      <c r="F3443" s="5"/>
      <c r="G3443" s="5"/>
      <c r="H3443" s="58"/>
      <c r="I3443" s="60"/>
      <c r="J3443" s="5"/>
      <c r="L3443" s="5"/>
      <c r="M3443" s="5"/>
    </row>
    <row r="3444" spans="2:13" x14ac:dyDescent="0.25">
      <c r="B3444" s="5"/>
      <c r="C3444" s="5"/>
      <c r="D3444" s="5"/>
      <c r="E3444" s="5"/>
      <c r="F3444" s="5"/>
      <c r="G3444" s="5"/>
      <c r="H3444" s="58"/>
      <c r="I3444" s="60"/>
      <c r="J3444" s="5"/>
      <c r="L3444" s="5"/>
      <c r="M3444" s="5"/>
    </row>
    <row r="3445" spans="2:13" x14ac:dyDescent="0.25">
      <c r="B3445" s="5"/>
      <c r="C3445" s="5"/>
      <c r="D3445" s="5"/>
      <c r="E3445" s="5"/>
      <c r="F3445" s="5"/>
      <c r="G3445" s="5"/>
      <c r="H3445" s="58"/>
      <c r="I3445" s="60"/>
      <c r="J3445" s="5"/>
      <c r="L3445" s="5"/>
      <c r="M3445" s="5"/>
    </row>
    <row r="3446" spans="2:13" x14ac:dyDescent="0.25">
      <c r="B3446" s="5"/>
      <c r="C3446" s="5"/>
      <c r="D3446" s="5"/>
      <c r="E3446" s="5"/>
      <c r="F3446" s="5"/>
      <c r="G3446" s="5"/>
      <c r="H3446" s="58"/>
      <c r="I3446" s="60"/>
      <c r="J3446" s="5"/>
      <c r="L3446" s="5"/>
      <c r="M3446" s="5"/>
    </row>
    <row r="3447" spans="2:13" x14ac:dyDescent="0.25">
      <c r="B3447" s="5"/>
      <c r="C3447" s="5"/>
      <c r="D3447" s="5"/>
      <c r="E3447" s="5"/>
      <c r="F3447" s="5"/>
      <c r="G3447" s="5"/>
      <c r="H3447" s="58"/>
      <c r="I3447" s="60"/>
      <c r="J3447" s="5"/>
      <c r="L3447" s="5"/>
      <c r="M3447" s="5"/>
    </row>
    <row r="3448" spans="2:13" x14ac:dyDescent="0.25">
      <c r="B3448" s="5"/>
      <c r="C3448" s="5"/>
      <c r="D3448" s="5"/>
      <c r="E3448" s="5"/>
      <c r="F3448" s="5"/>
      <c r="G3448" s="5"/>
      <c r="H3448" s="58"/>
      <c r="I3448" s="60"/>
      <c r="J3448" s="5"/>
      <c r="L3448" s="5"/>
      <c r="M3448" s="5"/>
    </row>
    <row r="3449" spans="2:13" x14ac:dyDescent="0.25">
      <c r="B3449" s="5"/>
      <c r="C3449" s="5"/>
      <c r="D3449" s="5"/>
      <c r="E3449" s="5"/>
      <c r="F3449" s="5"/>
      <c r="G3449" s="5"/>
      <c r="H3449" s="58"/>
      <c r="I3449" s="60"/>
      <c r="J3449" s="5"/>
      <c r="L3449" s="5"/>
      <c r="M3449" s="5"/>
    </row>
    <row r="3450" spans="2:13" x14ac:dyDescent="0.25">
      <c r="B3450" s="5"/>
      <c r="C3450" s="5"/>
      <c r="D3450" s="5"/>
      <c r="E3450" s="5"/>
      <c r="F3450" s="5"/>
      <c r="G3450" s="5"/>
      <c r="H3450" s="58"/>
      <c r="I3450" s="60"/>
      <c r="J3450" s="5"/>
      <c r="L3450" s="5"/>
      <c r="M3450" s="5"/>
    </row>
    <row r="3451" spans="2:13" x14ac:dyDescent="0.25">
      <c r="B3451" s="5"/>
      <c r="C3451" s="5"/>
      <c r="D3451" s="5"/>
      <c r="E3451" s="5"/>
      <c r="F3451" s="5"/>
      <c r="G3451" s="5"/>
      <c r="H3451" s="58"/>
      <c r="I3451" s="60"/>
      <c r="J3451" s="5"/>
      <c r="L3451" s="5"/>
      <c r="M3451" s="5"/>
    </row>
    <row r="3452" spans="2:13" x14ac:dyDescent="0.25">
      <c r="B3452" s="5"/>
      <c r="C3452" s="5"/>
      <c r="D3452" s="5"/>
      <c r="E3452" s="5"/>
      <c r="F3452" s="5"/>
      <c r="G3452" s="5"/>
      <c r="H3452" s="58"/>
      <c r="I3452" s="60"/>
      <c r="J3452" s="5"/>
      <c r="L3452" s="5"/>
      <c r="M3452" s="5"/>
    </row>
    <row r="3453" spans="2:13" x14ac:dyDescent="0.25">
      <c r="B3453" s="5"/>
      <c r="C3453" s="5"/>
      <c r="D3453" s="5"/>
      <c r="E3453" s="5"/>
      <c r="F3453" s="5"/>
      <c r="G3453" s="5"/>
      <c r="H3453" s="58"/>
      <c r="I3453" s="60"/>
      <c r="J3453" s="5"/>
      <c r="L3453" s="5"/>
      <c r="M3453" s="5"/>
    </row>
    <row r="3454" spans="2:13" x14ac:dyDescent="0.25">
      <c r="B3454" s="5"/>
      <c r="C3454" s="5"/>
      <c r="D3454" s="5"/>
      <c r="E3454" s="5"/>
      <c r="F3454" s="5"/>
      <c r="G3454" s="5"/>
      <c r="H3454" s="58"/>
      <c r="I3454" s="60"/>
      <c r="J3454" s="5"/>
      <c r="L3454" s="5"/>
      <c r="M3454" s="5"/>
    </row>
    <row r="3455" spans="2:13" x14ac:dyDescent="0.25">
      <c r="B3455" s="5"/>
      <c r="C3455" s="5"/>
      <c r="D3455" s="5"/>
      <c r="E3455" s="5"/>
      <c r="F3455" s="5"/>
      <c r="G3455" s="5"/>
      <c r="H3455" s="58"/>
      <c r="I3455" s="60"/>
      <c r="J3455" s="5"/>
      <c r="L3455" s="5"/>
      <c r="M3455" s="5"/>
    </row>
    <row r="3456" spans="2:13" x14ac:dyDescent="0.25">
      <c r="B3456" s="5"/>
      <c r="C3456" s="5"/>
      <c r="D3456" s="5"/>
      <c r="E3456" s="5"/>
      <c r="F3456" s="5"/>
      <c r="G3456" s="5"/>
      <c r="H3456" s="58"/>
      <c r="I3456" s="60"/>
      <c r="J3456" s="5"/>
      <c r="L3456" s="5"/>
      <c r="M3456" s="5"/>
    </row>
    <row r="3457" spans="2:13" x14ac:dyDescent="0.25">
      <c r="B3457" s="5"/>
      <c r="C3457" s="5"/>
      <c r="D3457" s="5"/>
      <c r="E3457" s="5"/>
      <c r="F3457" s="5"/>
      <c r="G3457" s="5"/>
      <c r="H3457" s="58"/>
      <c r="I3457" s="60"/>
      <c r="J3457" s="5"/>
      <c r="L3457" s="5"/>
      <c r="M3457" s="5"/>
    </row>
    <row r="3458" spans="2:13" x14ac:dyDescent="0.25">
      <c r="B3458" s="5"/>
      <c r="C3458" s="5"/>
      <c r="D3458" s="5"/>
      <c r="E3458" s="5"/>
      <c r="F3458" s="5"/>
      <c r="G3458" s="5"/>
      <c r="H3458" s="58"/>
      <c r="I3458" s="60"/>
      <c r="J3458" s="5"/>
      <c r="L3458" s="5"/>
      <c r="M3458" s="5"/>
    </row>
    <row r="3459" spans="2:13" x14ac:dyDescent="0.25">
      <c r="B3459" s="5"/>
      <c r="C3459" s="5"/>
      <c r="D3459" s="5"/>
      <c r="E3459" s="5"/>
      <c r="F3459" s="5"/>
      <c r="G3459" s="5"/>
      <c r="H3459" s="58"/>
      <c r="I3459" s="60"/>
      <c r="J3459" s="5"/>
      <c r="L3459" s="5"/>
      <c r="M3459" s="5"/>
    </row>
    <row r="3460" spans="2:13" x14ac:dyDescent="0.25">
      <c r="B3460" s="5"/>
      <c r="C3460" s="5"/>
      <c r="D3460" s="5"/>
      <c r="E3460" s="5"/>
      <c r="F3460" s="5"/>
      <c r="G3460" s="5"/>
      <c r="H3460" s="58"/>
      <c r="I3460" s="60"/>
      <c r="J3460" s="5"/>
      <c r="L3460" s="5"/>
      <c r="M3460" s="5"/>
    </row>
    <row r="3461" spans="2:13" x14ac:dyDescent="0.25">
      <c r="B3461" s="5"/>
      <c r="C3461" s="5"/>
      <c r="D3461" s="5"/>
      <c r="E3461" s="5"/>
      <c r="F3461" s="5"/>
      <c r="G3461" s="5"/>
      <c r="H3461" s="58"/>
      <c r="I3461" s="60"/>
      <c r="J3461" s="5"/>
      <c r="L3461" s="5"/>
      <c r="M3461" s="5"/>
    </row>
    <row r="3462" spans="2:13" x14ac:dyDescent="0.25">
      <c r="B3462" s="5"/>
      <c r="C3462" s="5"/>
      <c r="D3462" s="5"/>
      <c r="E3462" s="5"/>
      <c r="F3462" s="5"/>
      <c r="G3462" s="5"/>
      <c r="H3462" s="58"/>
      <c r="I3462" s="60"/>
      <c r="J3462" s="5"/>
      <c r="L3462" s="5"/>
      <c r="M3462" s="5"/>
    </row>
    <row r="3463" spans="2:13" x14ac:dyDescent="0.25">
      <c r="B3463" s="5"/>
      <c r="C3463" s="5"/>
      <c r="D3463" s="5"/>
      <c r="E3463" s="5"/>
      <c r="F3463" s="5"/>
      <c r="G3463" s="5"/>
      <c r="H3463" s="58"/>
      <c r="I3463" s="60"/>
      <c r="J3463" s="5"/>
      <c r="L3463" s="5"/>
      <c r="M3463" s="5"/>
    </row>
    <row r="3464" spans="2:13" x14ac:dyDescent="0.25">
      <c r="B3464" s="5"/>
      <c r="C3464" s="5"/>
      <c r="D3464" s="5"/>
      <c r="E3464" s="5"/>
      <c r="F3464" s="5"/>
      <c r="G3464" s="5"/>
      <c r="H3464" s="58"/>
      <c r="I3464" s="60"/>
      <c r="J3464" s="5"/>
      <c r="L3464" s="5"/>
      <c r="M3464" s="5"/>
    </row>
    <row r="3465" spans="2:13" x14ac:dyDescent="0.25">
      <c r="B3465" s="5"/>
      <c r="C3465" s="5"/>
      <c r="D3465" s="5"/>
      <c r="E3465" s="5"/>
      <c r="F3465" s="5"/>
      <c r="G3465" s="5"/>
      <c r="H3465" s="58"/>
      <c r="I3465" s="60"/>
      <c r="J3465" s="5"/>
      <c r="L3465" s="5"/>
      <c r="M3465" s="5"/>
    </row>
    <row r="3466" spans="2:13" x14ac:dyDescent="0.25">
      <c r="B3466" s="5"/>
      <c r="C3466" s="5"/>
      <c r="D3466" s="5"/>
      <c r="E3466" s="5"/>
      <c r="F3466" s="5"/>
      <c r="G3466" s="5"/>
      <c r="H3466" s="58"/>
      <c r="I3466" s="60"/>
      <c r="J3466" s="5"/>
      <c r="L3466" s="5"/>
      <c r="M3466" s="5"/>
    </row>
    <row r="3467" spans="2:13" x14ac:dyDescent="0.25">
      <c r="B3467" s="5"/>
      <c r="C3467" s="5"/>
      <c r="D3467" s="5"/>
      <c r="E3467" s="5"/>
      <c r="F3467" s="5"/>
      <c r="G3467" s="5"/>
      <c r="H3467" s="58"/>
      <c r="I3467" s="60"/>
      <c r="J3467" s="5"/>
      <c r="L3467" s="5"/>
      <c r="M3467" s="5"/>
    </row>
    <row r="3468" spans="2:13" x14ac:dyDescent="0.25">
      <c r="B3468" s="5"/>
      <c r="C3468" s="5"/>
      <c r="D3468" s="5"/>
      <c r="E3468" s="5"/>
      <c r="F3468" s="5"/>
      <c r="G3468" s="5"/>
      <c r="H3468" s="58"/>
      <c r="I3468" s="60"/>
      <c r="J3468" s="5"/>
      <c r="L3468" s="5"/>
      <c r="M3468" s="5"/>
    </row>
    <row r="3469" spans="2:13" x14ac:dyDescent="0.25">
      <c r="B3469" s="5"/>
      <c r="C3469" s="5"/>
      <c r="D3469" s="5"/>
      <c r="E3469" s="5"/>
      <c r="F3469" s="5"/>
      <c r="G3469" s="5"/>
      <c r="H3469" s="58"/>
      <c r="I3469" s="60"/>
      <c r="J3469" s="5"/>
      <c r="L3469" s="5"/>
      <c r="M3469" s="5"/>
    </row>
    <row r="3470" spans="2:13" x14ac:dyDescent="0.25">
      <c r="B3470" s="5"/>
      <c r="C3470" s="5"/>
      <c r="D3470" s="5"/>
      <c r="E3470" s="5"/>
      <c r="F3470" s="5"/>
      <c r="G3470" s="5"/>
      <c r="H3470" s="58"/>
      <c r="I3470" s="60"/>
      <c r="J3470" s="5"/>
      <c r="L3470" s="5"/>
      <c r="M3470" s="5"/>
    </row>
    <row r="3471" spans="2:13" x14ac:dyDescent="0.25">
      <c r="B3471" s="5"/>
      <c r="C3471" s="5"/>
      <c r="D3471" s="5"/>
      <c r="E3471" s="5"/>
      <c r="F3471" s="5"/>
      <c r="G3471" s="5"/>
      <c r="H3471" s="58"/>
      <c r="I3471" s="60"/>
      <c r="J3471" s="5"/>
      <c r="L3471" s="5"/>
      <c r="M3471" s="5"/>
    </row>
    <row r="3472" spans="2:13" x14ac:dyDescent="0.25">
      <c r="B3472" s="5"/>
      <c r="C3472" s="5"/>
      <c r="D3472" s="5"/>
      <c r="E3472" s="5"/>
      <c r="F3472" s="5"/>
      <c r="G3472" s="5"/>
      <c r="H3472" s="58"/>
      <c r="I3472" s="60"/>
      <c r="J3472" s="5"/>
      <c r="L3472" s="5"/>
      <c r="M3472" s="5"/>
    </row>
    <row r="3473" spans="2:13" x14ac:dyDescent="0.25">
      <c r="B3473" s="5"/>
      <c r="C3473" s="5"/>
      <c r="D3473" s="5"/>
      <c r="E3473" s="5"/>
      <c r="F3473" s="5"/>
      <c r="G3473" s="5"/>
      <c r="H3473" s="58"/>
      <c r="I3473" s="60"/>
      <c r="J3473" s="5"/>
      <c r="L3473" s="5"/>
      <c r="M3473" s="5"/>
    </row>
    <row r="3474" spans="2:13" x14ac:dyDescent="0.25">
      <c r="B3474" s="5"/>
      <c r="C3474" s="5"/>
      <c r="D3474" s="5"/>
      <c r="E3474" s="5"/>
      <c r="F3474" s="5"/>
      <c r="G3474" s="5"/>
      <c r="H3474" s="58"/>
      <c r="I3474" s="60"/>
      <c r="J3474" s="5"/>
      <c r="L3474" s="5"/>
      <c r="M3474" s="5"/>
    </row>
    <row r="3475" spans="2:13" x14ac:dyDescent="0.25">
      <c r="B3475" s="5"/>
      <c r="C3475" s="5"/>
      <c r="D3475" s="5"/>
      <c r="E3475" s="5"/>
      <c r="F3475" s="5"/>
      <c r="G3475" s="5"/>
      <c r="H3475" s="58"/>
      <c r="I3475" s="60"/>
      <c r="J3475" s="5"/>
      <c r="L3475" s="5"/>
      <c r="M3475" s="5"/>
    </row>
    <row r="3476" spans="2:13" x14ac:dyDescent="0.25">
      <c r="B3476" s="5"/>
      <c r="C3476" s="5"/>
      <c r="D3476" s="5"/>
      <c r="E3476" s="5"/>
      <c r="F3476" s="5"/>
      <c r="G3476" s="5"/>
      <c r="H3476" s="58"/>
      <c r="I3476" s="60"/>
      <c r="J3476" s="5"/>
      <c r="L3476" s="5"/>
      <c r="M3476" s="5"/>
    </row>
    <row r="3477" spans="2:13" x14ac:dyDescent="0.25">
      <c r="B3477" s="5"/>
      <c r="C3477" s="5"/>
      <c r="D3477" s="5"/>
      <c r="E3477" s="5"/>
      <c r="F3477" s="5"/>
      <c r="G3477" s="5"/>
      <c r="H3477" s="58"/>
      <c r="I3477" s="60"/>
      <c r="J3477" s="5"/>
      <c r="L3477" s="5"/>
      <c r="M3477" s="5"/>
    </row>
    <row r="3478" spans="2:13" x14ac:dyDescent="0.25">
      <c r="B3478" s="5"/>
      <c r="C3478" s="5"/>
      <c r="D3478" s="5"/>
      <c r="E3478" s="5"/>
      <c r="F3478" s="5"/>
      <c r="G3478" s="5"/>
      <c r="H3478" s="58"/>
      <c r="I3478" s="60"/>
      <c r="J3478" s="5"/>
      <c r="L3478" s="5"/>
      <c r="M3478" s="5"/>
    </row>
    <row r="3479" spans="2:13" x14ac:dyDescent="0.25">
      <c r="B3479" s="5"/>
      <c r="C3479" s="5"/>
      <c r="D3479" s="5"/>
      <c r="E3479" s="5"/>
      <c r="F3479" s="5"/>
      <c r="G3479" s="5"/>
      <c r="H3479" s="58"/>
      <c r="I3479" s="60"/>
      <c r="J3479" s="5"/>
      <c r="L3479" s="5"/>
      <c r="M3479" s="5"/>
    </row>
    <row r="3480" spans="2:13" x14ac:dyDescent="0.25">
      <c r="B3480" s="5"/>
      <c r="C3480" s="5"/>
      <c r="D3480" s="5"/>
      <c r="E3480" s="5"/>
      <c r="F3480" s="5"/>
      <c r="G3480" s="5"/>
      <c r="H3480" s="58"/>
      <c r="I3480" s="60"/>
      <c r="J3480" s="5"/>
      <c r="L3480" s="5"/>
      <c r="M3480" s="5"/>
    </row>
    <row r="3481" spans="2:13" x14ac:dyDescent="0.25">
      <c r="B3481" s="5"/>
      <c r="C3481" s="5"/>
      <c r="D3481" s="5"/>
      <c r="E3481" s="5"/>
      <c r="F3481" s="5"/>
      <c r="G3481" s="5"/>
      <c r="H3481" s="58"/>
      <c r="I3481" s="60"/>
      <c r="J3481" s="5"/>
      <c r="L3481" s="5"/>
      <c r="M3481" s="5"/>
    </row>
    <row r="3482" spans="2:13" x14ac:dyDescent="0.25">
      <c r="B3482" s="5"/>
      <c r="C3482" s="5"/>
      <c r="D3482" s="5"/>
      <c r="E3482" s="5"/>
      <c r="F3482" s="5"/>
      <c r="G3482" s="5"/>
      <c r="H3482" s="58"/>
      <c r="I3482" s="60"/>
      <c r="J3482" s="5"/>
      <c r="L3482" s="5"/>
      <c r="M3482" s="5"/>
    </row>
    <row r="3483" spans="2:13" x14ac:dyDescent="0.25">
      <c r="B3483" s="5"/>
      <c r="C3483" s="5"/>
      <c r="D3483" s="5"/>
      <c r="E3483" s="5"/>
      <c r="F3483" s="5"/>
      <c r="G3483" s="5"/>
      <c r="H3483" s="58"/>
      <c r="I3483" s="60"/>
      <c r="J3483" s="5"/>
      <c r="L3483" s="5"/>
      <c r="M3483" s="5"/>
    </row>
    <row r="3484" spans="2:13" x14ac:dyDescent="0.25">
      <c r="B3484" s="5"/>
      <c r="C3484" s="5"/>
      <c r="D3484" s="5"/>
      <c r="E3484" s="5"/>
      <c r="F3484" s="5"/>
      <c r="G3484" s="5"/>
      <c r="H3484" s="58"/>
      <c r="I3484" s="60"/>
      <c r="J3484" s="5"/>
      <c r="L3484" s="5"/>
      <c r="M3484" s="5"/>
    </row>
    <row r="3485" spans="2:13" x14ac:dyDescent="0.25">
      <c r="B3485" s="5"/>
      <c r="C3485" s="5"/>
      <c r="D3485" s="5"/>
      <c r="E3485" s="5"/>
      <c r="F3485" s="5"/>
      <c r="G3485" s="5"/>
      <c r="H3485" s="58"/>
      <c r="I3485" s="60"/>
      <c r="J3485" s="5"/>
      <c r="L3485" s="5"/>
      <c r="M3485" s="5"/>
    </row>
    <row r="3486" spans="2:13" x14ac:dyDescent="0.25">
      <c r="B3486" s="5"/>
      <c r="C3486" s="5"/>
      <c r="D3486" s="5"/>
      <c r="E3486" s="5"/>
      <c r="F3486" s="5"/>
      <c r="G3486" s="5"/>
      <c r="H3486" s="58"/>
      <c r="I3486" s="60"/>
      <c r="J3486" s="5"/>
      <c r="L3486" s="5"/>
      <c r="M3486" s="5"/>
    </row>
    <row r="3487" spans="2:13" x14ac:dyDescent="0.25">
      <c r="B3487" s="5"/>
      <c r="C3487" s="5"/>
      <c r="D3487" s="5"/>
      <c r="E3487" s="5"/>
      <c r="F3487" s="5"/>
      <c r="G3487" s="5"/>
      <c r="H3487" s="58"/>
      <c r="I3487" s="60"/>
      <c r="J3487" s="5"/>
      <c r="L3487" s="5"/>
      <c r="M3487" s="5"/>
    </row>
    <row r="3488" spans="2:13" x14ac:dyDescent="0.25">
      <c r="B3488" s="5"/>
      <c r="C3488" s="5"/>
      <c r="D3488" s="5"/>
      <c r="E3488" s="5"/>
      <c r="F3488" s="5"/>
      <c r="G3488" s="5"/>
      <c r="H3488" s="58"/>
      <c r="I3488" s="60"/>
      <c r="J3488" s="5"/>
      <c r="L3488" s="5"/>
      <c r="M3488" s="5"/>
    </row>
    <row r="3489" spans="2:13" x14ac:dyDescent="0.25">
      <c r="B3489" s="5"/>
      <c r="C3489" s="5"/>
      <c r="D3489" s="5"/>
      <c r="E3489" s="5"/>
      <c r="F3489" s="5"/>
      <c r="G3489" s="5"/>
      <c r="H3489" s="58"/>
      <c r="I3489" s="60"/>
      <c r="J3489" s="5"/>
      <c r="L3489" s="5"/>
      <c r="M3489" s="5"/>
    </row>
    <row r="3490" spans="2:13" x14ac:dyDescent="0.25">
      <c r="B3490" s="5"/>
      <c r="C3490" s="5"/>
      <c r="D3490" s="5"/>
      <c r="E3490" s="5"/>
      <c r="F3490" s="5"/>
      <c r="G3490" s="5"/>
      <c r="H3490" s="58"/>
      <c r="I3490" s="60"/>
      <c r="J3490" s="5"/>
      <c r="L3490" s="5"/>
      <c r="M3490" s="5"/>
    </row>
    <row r="3491" spans="2:13" x14ac:dyDescent="0.25">
      <c r="B3491" s="5"/>
      <c r="C3491" s="5"/>
      <c r="D3491" s="5"/>
      <c r="E3491" s="5"/>
      <c r="F3491" s="5"/>
      <c r="G3491" s="5"/>
      <c r="H3491" s="58"/>
      <c r="I3491" s="60"/>
      <c r="J3491" s="5"/>
      <c r="L3491" s="5"/>
      <c r="M3491" s="5"/>
    </row>
    <row r="3492" spans="2:13" x14ac:dyDescent="0.25">
      <c r="B3492" s="5"/>
      <c r="C3492" s="5"/>
      <c r="D3492" s="5"/>
      <c r="E3492" s="5"/>
      <c r="F3492" s="5"/>
      <c r="G3492" s="5"/>
      <c r="H3492" s="58"/>
      <c r="I3492" s="60"/>
      <c r="J3492" s="5"/>
      <c r="L3492" s="5"/>
      <c r="M3492" s="5"/>
    </row>
    <row r="3493" spans="2:13" x14ac:dyDescent="0.25">
      <c r="B3493" s="5"/>
      <c r="C3493" s="5"/>
      <c r="D3493" s="5"/>
      <c r="E3493" s="5"/>
      <c r="F3493" s="5"/>
      <c r="G3493" s="5"/>
      <c r="H3493" s="58"/>
      <c r="I3493" s="60"/>
      <c r="J3493" s="5"/>
      <c r="L3493" s="5"/>
      <c r="M3493" s="5"/>
    </row>
    <row r="3494" spans="2:13" x14ac:dyDescent="0.25">
      <c r="B3494" s="5"/>
      <c r="C3494" s="5"/>
      <c r="D3494" s="5"/>
      <c r="E3494" s="5"/>
      <c r="F3494" s="5"/>
      <c r="G3494" s="5"/>
      <c r="H3494" s="58"/>
      <c r="I3494" s="60"/>
      <c r="J3494" s="5"/>
      <c r="L3494" s="5"/>
      <c r="M3494" s="5"/>
    </row>
    <row r="3495" spans="2:13" x14ac:dyDescent="0.25">
      <c r="B3495" s="5"/>
      <c r="C3495" s="5"/>
      <c r="D3495" s="5"/>
      <c r="E3495" s="5"/>
      <c r="F3495" s="5"/>
      <c r="G3495" s="5"/>
      <c r="H3495" s="58"/>
      <c r="I3495" s="60"/>
      <c r="J3495" s="5"/>
      <c r="L3495" s="5"/>
      <c r="M3495" s="5"/>
    </row>
    <row r="3496" spans="2:13" x14ac:dyDescent="0.25">
      <c r="B3496" s="5"/>
      <c r="C3496" s="5"/>
      <c r="D3496" s="5"/>
      <c r="E3496" s="5"/>
      <c r="F3496" s="5"/>
      <c r="G3496" s="5"/>
      <c r="H3496" s="58"/>
      <c r="I3496" s="60"/>
      <c r="J3496" s="5"/>
      <c r="L3496" s="5"/>
      <c r="M3496" s="5"/>
    </row>
    <row r="3497" spans="2:13" x14ac:dyDescent="0.25">
      <c r="B3497" s="5"/>
      <c r="C3497" s="5"/>
      <c r="D3497" s="5"/>
      <c r="E3497" s="5"/>
      <c r="F3497" s="5"/>
      <c r="G3497" s="5"/>
      <c r="H3497" s="58"/>
      <c r="I3497" s="60"/>
      <c r="J3497" s="5"/>
      <c r="L3497" s="5"/>
      <c r="M3497" s="5"/>
    </row>
    <row r="3498" spans="2:13" x14ac:dyDescent="0.25">
      <c r="B3498" s="5"/>
      <c r="C3498" s="5"/>
      <c r="D3498" s="5"/>
      <c r="E3498" s="5"/>
      <c r="F3498" s="5"/>
      <c r="G3498" s="5"/>
      <c r="H3498" s="58"/>
      <c r="I3498" s="60"/>
      <c r="J3498" s="5"/>
      <c r="L3498" s="5"/>
      <c r="M3498" s="5"/>
    </row>
    <row r="3499" spans="2:13" x14ac:dyDescent="0.25">
      <c r="B3499" s="5"/>
      <c r="C3499" s="5"/>
      <c r="D3499" s="5"/>
      <c r="E3499" s="5"/>
      <c r="F3499" s="5"/>
      <c r="G3499" s="5"/>
      <c r="H3499" s="58"/>
      <c r="I3499" s="60"/>
      <c r="J3499" s="5"/>
      <c r="L3499" s="5"/>
      <c r="M3499" s="5"/>
    </row>
    <row r="3500" spans="2:13" x14ac:dyDescent="0.25">
      <c r="B3500" s="5"/>
      <c r="C3500" s="5"/>
      <c r="D3500" s="5"/>
      <c r="E3500" s="5"/>
      <c r="F3500" s="5"/>
      <c r="G3500" s="5"/>
      <c r="H3500" s="58"/>
      <c r="I3500" s="60"/>
      <c r="J3500" s="5"/>
      <c r="L3500" s="5"/>
      <c r="M3500" s="5"/>
    </row>
    <row r="3501" spans="2:13" x14ac:dyDescent="0.25">
      <c r="B3501" s="5"/>
      <c r="C3501" s="5"/>
      <c r="D3501" s="5"/>
      <c r="E3501" s="5"/>
      <c r="F3501" s="5"/>
      <c r="G3501" s="5"/>
      <c r="H3501" s="58"/>
      <c r="I3501" s="60"/>
      <c r="J3501" s="5"/>
      <c r="L3501" s="5"/>
      <c r="M3501" s="5"/>
    </row>
    <row r="3502" spans="2:13" x14ac:dyDescent="0.25">
      <c r="B3502" s="5"/>
      <c r="C3502" s="5"/>
      <c r="D3502" s="5"/>
      <c r="E3502" s="5"/>
      <c r="F3502" s="5"/>
      <c r="G3502" s="5"/>
      <c r="H3502" s="58"/>
      <c r="I3502" s="60"/>
      <c r="J3502" s="5"/>
      <c r="L3502" s="5"/>
      <c r="M3502" s="5"/>
    </row>
    <row r="3503" spans="2:13" x14ac:dyDescent="0.25">
      <c r="B3503" s="5"/>
      <c r="C3503" s="5"/>
      <c r="D3503" s="5"/>
      <c r="E3503" s="5"/>
      <c r="F3503" s="5"/>
      <c r="G3503" s="5"/>
      <c r="H3503" s="58"/>
      <c r="I3503" s="60"/>
      <c r="J3503" s="5"/>
      <c r="L3503" s="5"/>
      <c r="M3503" s="5"/>
    </row>
    <row r="3504" spans="2:13" x14ac:dyDescent="0.25">
      <c r="B3504" s="5"/>
      <c r="C3504" s="5"/>
      <c r="D3504" s="5"/>
      <c r="E3504" s="5"/>
      <c r="F3504" s="5"/>
      <c r="G3504" s="5"/>
      <c r="H3504" s="58"/>
      <c r="I3504" s="60"/>
      <c r="J3504" s="5"/>
      <c r="L3504" s="5"/>
      <c r="M3504" s="5"/>
    </row>
    <row r="3505" spans="2:13" x14ac:dyDescent="0.25">
      <c r="B3505" s="5"/>
      <c r="C3505" s="5"/>
      <c r="D3505" s="5"/>
      <c r="E3505" s="5"/>
      <c r="F3505" s="5"/>
      <c r="G3505" s="5"/>
      <c r="H3505" s="58"/>
      <c r="I3505" s="60"/>
      <c r="J3505" s="5"/>
      <c r="L3505" s="5"/>
      <c r="M3505" s="5"/>
    </row>
    <row r="3506" spans="2:13" x14ac:dyDescent="0.25">
      <c r="B3506" s="5"/>
      <c r="C3506" s="5"/>
      <c r="D3506" s="5"/>
      <c r="E3506" s="5"/>
      <c r="F3506" s="5"/>
      <c r="G3506" s="5"/>
      <c r="H3506" s="58"/>
      <c r="I3506" s="60"/>
      <c r="J3506" s="5"/>
      <c r="L3506" s="5"/>
      <c r="M3506" s="5"/>
    </row>
    <row r="3507" spans="2:13" x14ac:dyDescent="0.25">
      <c r="B3507" s="5"/>
      <c r="C3507" s="5"/>
      <c r="D3507" s="5"/>
      <c r="E3507" s="5"/>
      <c r="F3507" s="5"/>
      <c r="G3507" s="5"/>
      <c r="H3507" s="58"/>
      <c r="I3507" s="60"/>
      <c r="J3507" s="5"/>
      <c r="L3507" s="5"/>
      <c r="M3507" s="5"/>
    </row>
    <row r="3508" spans="2:13" x14ac:dyDescent="0.25">
      <c r="B3508" s="5"/>
      <c r="C3508" s="5"/>
      <c r="D3508" s="5"/>
      <c r="E3508" s="5"/>
      <c r="F3508" s="5"/>
      <c r="G3508" s="5"/>
      <c r="H3508" s="58"/>
      <c r="I3508" s="60"/>
      <c r="J3508" s="5"/>
      <c r="L3508" s="5"/>
      <c r="M3508" s="5"/>
    </row>
    <row r="3509" spans="2:13" x14ac:dyDescent="0.25">
      <c r="B3509" s="5"/>
      <c r="C3509" s="5"/>
      <c r="D3509" s="5"/>
      <c r="E3509" s="5"/>
      <c r="F3509" s="5"/>
      <c r="G3509" s="5"/>
      <c r="H3509" s="58"/>
      <c r="I3509" s="60"/>
      <c r="J3509" s="5"/>
      <c r="L3509" s="5"/>
      <c r="M3509" s="5"/>
    </row>
    <row r="3510" spans="2:13" x14ac:dyDescent="0.25">
      <c r="B3510" s="5"/>
      <c r="C3510" s="5"/>
      <c r="D3510" s="5"/>
      <c r="E3510" s="5"/>
      <c r="F3510" s="5"/>
      <c r="G3510" s="5"/>
      <c r="H3510" s="58"/>
      <c r="I3510" s="60"/>
      <c r="J3510" s="5"/>
      <c r="L3510" s="5"/>
      <c r="M3510" s="5"/>
    </row>
  </sheetData>
  <phoneticPr fontId="2" type="noConversion"/>
  <pageMargins left="0.7" right="0.7" top="0.75" bottom="0.75" header="0.3" footer="0.3"/>
  <pageSetup paperSize="9" orientation="portrait" horizontalDpi="1200" verticalDpi="1200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FD2E72-F071-4E67-9454-B585D663F8F2}">
  <dimension ref="A1:M956"/>
  <sheetViews>
    <sheetView topLeftCell="A4" zoomScale="85" workbookViewId="0">
      <selection activeCell="B16" sqref="B16:B956"/>
    </sheetView>
  </sheetViews>
  <sheetFormatPr defaultRowHeight="13.8" x14ac:dyDescent="0.25"/>
  <cols>
    <col min="2" max="2" width="24.44140625" customWidth="1"/>
    <col min="3" max="3" width="9.33203125" bestFit="1" customWidth="1"/>
    <col min="4" max="4" width="12.44140625" customWidth="1"/>
    <col min="5" max="5" width="13.77734375" customWidth="1"/>
    <col min="6" max="6" width="16.109375" customWidth="1"/>
    <col min="7" max="7" width="15" customWidth="1"/>
    <col min="8" max="8" width="23" style="59" customWidth="1"/>
    <col min="9" max="10" width="15.44140625" customWidth="1"/>
    <col min="11" max="11" width="13.44140625" style="59" customWidth="1"/>
  </cols>
  <sheetData>
    <row r="1" spans="2:13" x14ac:dyDescent="0.25">
      <c r="B1" t="s">
        <v>97</v>
      </c>
      <c r="C1">
        <v>1</v>
      </c>
    </row>
    <row r="2" spans="2:13" x14ac:dyDescent="0.25">
      <c r="B2" t="s">
        <v>98</v>
      </c>
      <c r="C2">
        <v>100</v>
      </c>
    </row>
    <row r="3" spans="2:13" x14ac:dyDescent="0.25">
      <c r="B3" t="s">
        <v>99</v>
      </c>
      <c r="C3">
        <f>C1*C2*0.000001</f>
        <v>9.9999999999999991E-5</v>
      </c>
    </row>
    <row r="4" spans="2:13" x14ac:dyDescent="0.25">
      <c r="C4" t="str">
        <f>溶解电流密度!E9</f>
        <v>JNd</v>
      </c>
      <c r="D4" s="5" t="s">
        <v>115</v>
      </c>
      <c r="F4" t="str">
        <f>'M1完全溶解的层数 (2)'!B17</f>
        <v>溶解一层In需要的时间s</v>
      </c>
    </row>
    <row r="5" spans="2:13" x14ac:dyDescent="0.25">
      <c r="B5" t="str">
        <f>溶解电流密度!B11</f>
        <v>JM溶解电流密度A/m2)</v>
      </c>
      <c r="C5" s="5">
        <f>溶解电流密度!E11</f>
        <v>3188155.9167786296</v>
      </c>
      <c r="D5" s="5">
        <f>M1完全溶解的层数!C27</f>
        <v>7.4868119641229509E-6</v>
      </c>
      <c r="E5" s="5"/>
      <c r="F5">
        <f>'M1完全溶解的层数 (2)'!C17</f>
        <v>0.2931415442581049</v>
      </c>
    </row>
    <row r="6" spans="2:13" x14ac:dyDescent="0.25">
      <c r="D6" s="5"/>
      <c r="E6" s="5"/>
    </row>
    <row r="7" spans="2:13" x14ac:dyDescent="0.25">
      <c r="B7" t="str">
        <f>原始数据!B7</f>
        <v>扩散系数D(cm2/s)</v>
      </c>
      <c r="C7" s="5">
        <f>原始数据!C7</f>
        <v>9.9999999999999995E-7</v>
      </c>
    </row>
    <row r="8" spans="2:13" x14ac:dyDescent="0.25">
      <c r="B8" t="s">
        <v>100</v>
      </c>
      <c r="C8" s="5">
        <f>C7*0.0001</f>
        <v>1E-10</v>
      </c>
    </row>
    <row r="9" spans="2:13" x14ac:dyDescent="0.25">
      <c r="B9" t="s">
        <v>101</v>
      </c>
      <c r="C9">
        <v>3</v>
      </c>
    </row>
    <row r="10" spans="2:13" x14ac:dyDescent="0.25">
      <c r="B10" t="s">
        <v>102</v>
      </c>
      <c r="C10" s="5">
        <f>3.1415926/2/C8/C9/96485/C3</f>
        <v>542673748.94197726</v>
      </c>
    </row>
    <row r="11" spans="2:13" x14ac:dyDescent="0.25">
      <c r="B11" t="s">
        <v>103</v>
      </c>
      <c r="C11" s="5">
        <f>-2*(C8/3.1415926)^(1/2)</f>
        <v>-1.1283791767195495E-5</v>
      </c>
    </row>
    <row r="12" spans="2:13" x14ac:dyDescent="0.25">
      <c r="B12" t="s">
        <v>104</v>
      </c>
      <c r="C12">
        <f>1/C9/96485/C3</f>
        <v>3.4547684441450309E-2</v>
      </c>
    </row>
    <row r="13" spans="2:13" x14ac:dyDescent="0.25">
      <c r="B13" t="s">
        <v>105</v>
      </c>
      <c r="C13" s="5">
        <f>(3.1415926/C8)^(1/2)</f>
        <v>177245.38357881145</v>
      </c>
    </row>
    <row r="14" spans="2:13" x14ac:dyDescent="0.25">
      <c r="B14" t="s">
        <v>106</v>
      </c>
      <c r="I14" s="35" t="s">
        <v>127</v>
      </c>
      <c r="J14" t="s">
        <v>260</v>
      </c>
    </row>
    <row r="15" spans="2:13" ht="69" x14ac:dyDescent="0.25">
      <c r="B15" s="2" t="s">
        <v>115</v>
      </c>
      <c r="C15" s="31" t="s">
        <v>116</v>
      </c>
      <c r="D15" s="32" t="s">
        <v>117</v>
      </c>
      <c r="E15" s="32" t="s">
        <v>118</v>
      </c>
      <c r="F15" s="32" t="s">
        <v>119</v>
      </c>
      <c r="G15" s="32" t="s">
        <v>120</v>
      </c>
      <c r="H15" s="75" t="s">
        <v>126</v>
      </c>
      <c r="I15" s="33" t="s">
        <v>140</v>
      </c>
      <c r="J15" s="33" t="s">
        <v>138</v>
      </c>
      <c r="K15" s="76" t="s">
        <v>122</v>
      </c>
      <c r="L15" s="33" t="s">
        <v>125</v>
      </c>
      <c r="M15" s="33" t="s">
        <v>139</v>
      </c>
    </row>
    <row r="16" spans="2:13" x14ac:dyDescent="0.25">
      <c r="B16" s="5">
        <f>'Mg2+离子浓度'!B16</f>
        <v>0</v>
      </c>
      <c r="C16" s="5"/>
      <c r="H16" s="59">
        <v>0</v>
      </c>
      <c r="K16" s="59">
        <v>0</v>
      </c>
      <c r="L16">
        <v>0</v>
      </c>
      <c r="M16">
        <v>0</v>
      </c>
    </row>
    <row r="17" spans="1:13" s="17" customFormat="1" x14ac:dyDescent="0.25">
      <c r="B17" s="5">
        <f>'Mg2+离子浓度'!B17</f>
        <v>1E-10</v>
      </c>
      <c r="C17" s="18">
        <f>B17-B16</f>
        <v>1E-10</v>
      </c>
      <c r="D17" s="18">
        <f>C5</f>
        <v>3188155.9167786296</v>
      </c>
      <c r="E17" s="18">
        <f>C17*D17</f>
        <v>3.1881559167786297E-4</v>
      </c>
      <c r="F17" s="18">
        <f>E17+L16</f>
        <v>3.1881559167786297E-4</v>
      </c>
      <c r="G17" s="18">
        <f>F17/B17</f>
        <v>3188155.9167786296</v>
      </c>
      <c r="H17" s="18">
        <f>F17/$C$9/96485/0.0001</f>
        <v>1.1014340456301082E-5</v>
      </c>
      <c r="I17" s="18"/>
      <c r="J17" s="18">
        <f>H17*($C$8/3.1415926)^(1/2)*C17^(1/2)</f>
        <v>6.2141762080949216E-16</v>
      </c>
      <c r="K17" s="18">
        <f>H17-J17</f>
        <v>1.1014340455679665E-5</v>
      </c>
      <c r="L17" s="18">
        <f>K17*0.0001*$C$9*96485</f>
        <v>3.1881559165987573E-4</v>
      </c>
      <c r="M17" s="18">
        <f>K17*0.001</f>
        <v>1.1014340455679666E-8</v>
      </c>
    </row>
    <row r="18" spans="1:13" s="17" customFormat="1" x14ac:dyDescent="0.25">
      <c r="B18" s="5">
        <f>'Mg2+离子浓度'!B18</f>
        <v>4.0000000000000001E-10</v>
      </c>
      <c r="C18" s="18">
        <f t="shared" ref="C18:C74" si="0">B18-B17</f>
        <v>3E-10</v>
      </c>
      <c r="D18" s="18">
        <f>D17</f>
        <v>3188155.9167786296</v>
      </c>
      <c r="E18" s="18">
        <f t="shared" ref="E18:E45" si="1">C18*D18</f>
        <v>9.5644677503358886E-4</v>
      </c>
      <c r="F18" s="18">
        <f>E18+L17</f>
        <v>1.2752623666934645E-3</v>
      </c>
      <c r="G18" s="18">
        <f>F18/B18</f>
        <v>3188155.9167336612</v>
      </c>
      <c r="H18" s="18">
        <f t="shared" ref="H18:H45" si="2">F18/$C$9/96485/0.0001</f>
        <v>4.4057361824582911E-5</v>
      </c>
      <c r="I18" s="18"/>
      <c r="J18" s="18">
        <f t="shared" ref="J18:J23" si="3">H18*($C$8/3.1415926)^(1/2)*C18^(1/2)</f>
        <v>4.3053075677817194E-15</v>
      </c>
      <c r="K18" s="18">
        <f t="shared" ref="K18:K81" si="4">H18-J18</f>
        <v>4.4057361820277605E-5</v>
      </c>
      <c r="L18" s="18">
        <f t="shared" ref="L18:L45" si="5">K18*0.0001*$C$9*96485</f>
        <v>1.2752623665688455E-3</v>
      </c>
      <c r="M18" s="18">
        <f t="shared" ref="M18:M45" si="6">K18*0.001</f>
        <v>4.4057361820277606E-8</v>
      </c>
    </row>
    <row r="19" spans="1:13" s="17" customFormat="1" x14ac:dyDescent="0.25">
      <c r="B19" s="5">
        <f>'Mg2+离子浓度'!B19</f>
        <v>8.0000000000000003E-10</v>
      </c>
      <c r="C19" s="18">
        <f t="shared" si="0"/>
        <v>4.0000000000000001E-10</v>
      </c>
      <c r="D19" s="18">
        <f t="shared" ref="D19:D45" si="7">D18</f>
        <v>3188155.9167786296</v>
      </c>
      <c r="E19" s="18">
        <f t="shared" si="1"/>
        <v>1.2752623667114519E-3</v>
      </c>
      <c r="F19" s="18">
        <f t="shared" ref="F19:F45" si="8">E19+L18</f>
        <v>2.5505247332802974E-3</v>
      </c>
      <c r="G19" s="18">
        <f t="shared" ref="G19:G45" si="9">F19/B19</f>
        <v>3188155.9166003717</v>
      </c>
      <c r="H19" s="18">
        <f t="shared" si="2"/>
        <v>8.8114723645481933E-5</v>
      </c>
      <c r="I19" s="18"/>
      <c r="J19" s="18">
        <f t="shared" si="3"/>
        <v>9.9426819323959533E-15</v>
      </c>
      <c r="K19" s="18">
        <f t="shared" si="4"/>
        <v>8.8114723635539257E-5</v>
      </c>
      <c r="L19" s="18">
        <f t="shared" si="5"/>
        <v>2.5505247329925015E-3</v>
      </c>
      <c r="M19" s="18">
        <f t="shared" si="6"/>
        <v>8.8114723635539256E-8</v>
      </c>
    </row>
    <row r="20" spans="1:13" s="17" customFormat="1" x14ac:dyDescent="0.25">
      <c r="B20" s="5">
        <f>'Mg2+离子浓度'!B20</f>
        <v>1.0000000000000001E-9</v>
      </c>
      <c r="C20" s="18">
        <f t="shared" si="0"/>
        <v>2.0000000000000003E-10</v>
      </c>
      <c r="D20" s="18">
        <f t="shared" si="7"/>
        <v>3188155.9167786296</v>
      </c>
      <c r="E20" s="18">
        <f t="shared" si="1"/>
        <v>6.3763118335572605E-4</v>
      </c>
      <c r="F20" s="18">
        <f t="shared" si="8"/>
        <v>3.1881559163482276E-3</v>
      </c>
      <c r="G20" s="18">
        <f t="shared" si="9"/>
        <v>3188155.9163482273</v>
      </c>
      <c r="H20" s="18">
        <f t="shared" si="2"/>
        <v>1.1014340454814141E-4</v>
      </c>
      <c r="I20" s="18"/>
      <c r="J20" s="18">
        <f t="shared" si="3"/>
        <v>8.7881722712776428E-15</v>
      </c>
      <c r="K20" s="18">
        <f t="shared" si="4"/>
        <v>1.1014340453935323E-4</v>
      </c>
      <c r="L20" s="18">
        <f t="shared" si="5"/>
        <v>3.188155916093849E-3</v>
      </c>
      <c r="M20" s="18">
        <f t="shared" si="6"/>
        <v>1.1014340453935324E-7</v>
      </c>
    </row>
    <row r="21" spans="1:13" s="17" customFormat="1" x14ac:dyDescent="0.25">
      <c r="B21" s="5">
        <f>'Mg2+离子浓度'!B21</f>
        <v>1E-8</v>
      </c>
      <c r="C21" s="18">
        <f t="shared" si="0"/>
        <v>8.9999999999999995E-9</v>
      </c>
      <c r="D21" s="18">
        <f t="shared" si="7"/>
        <v>3188155.9167786296</v>
      </c>
      <c r="E21" s="18">
        <f t="shared" si="1"/>
        <v>2.8693403251007665E-2</v>
      </c>
      <c r="F21" s="18">
        <f t="shared" si="8"/>
        <v>3.1881559167101517E-2</v>
      </c>
      <c r="G21" s="18">
        <f t="shared" si="9"/>
        <v>3188155.9167101518</v>
      </c>
      <c r="H21" s="18">
        <f t="shared" si="2"/>
        <v>1.1014340456064506E-3</v>
      </c>
      <c r="I21" s="18"/>
      <c r="J21" s="18">
        <f t="shared" si="3"/>
        <v>5.8952851796359011E-13</v>
      </c>
      <c r="K21" s="18">
        <f t="shared" si="4"/>
        <v>1.1014340450169221E-3</v>
      </c>
      <c r="L21" s="18">
        <f t="shared" si="5"/>
        <v>3.188155915003732E-2</v>
      </c>
      <c r="M21" s="18">
        <f t="shared" si="6"/>
        <v>1.1014340450169221E-6</v>
      </c>
    </row>
    <row r="22" spans="1:13" s="17" customFormat="1" x14ac:dyDescent="0.25">
      <c r="B22" s="5">
        <f>'Mg2+离子浓度'!B22</f>
        <v>9.9999999999999995E-8</v>
      </c>
      <c r="C22" s="18">
        <f t="shared" si="0"/>
        <v>8.9999999999999999E-8</v>
      </c>
      <c r="D22" s="18">
        <f t="shared" si="7"/>
        <v>3188155.9167786296</v>
      </c>
      <c r="E22" s="18">
        <f t="shared" si="1"/>
        <v>0.28693403251007665</v>
      </c>
      <c r="F22" s="18">
        <f t="shared" si="8"/>
        <v>0.31881559166011397</v>
      </c>
      <c r="G22" s="18">
        <f t="shared" si="9"/>
        <v>3188155.9166011401</v>
      </c>
      <c r="H22" s="18">
        <f t="shared" si="2"/>
        <v>1.1014340455687895E-2</v>
      </c>
      <c r="I22" s="18"/>
      <c r="J22" s="18">
        <f t="shared" si="3"/>
        <v>1.8642528623246899E-11</v>
      </c>
      <c r="K22" s="18">
        <f t="shared" si="4"/>
        <v>1.1014340437045366E-2</v>
      </c>
      <c r="L22" s="18">
        <f t="shared" si="5"/>
        <v>0.31881559112049668</v>
      </c>
      <c r="M22" s="18">
        <f t="shared" si="6"/>
        <v>1.1014340437045367E-5</v>
      </c>
    </row>
    <row r="23" spans="1:13" s="17" customFormat="1" x14ac:dyDescent="0.25">
      <c r="B23" s="5">
        <f>'Mg2+离子浓度'!B23</f>
        <v>9.9999999999999995E-7</v>
      </c>
      <c r="C23" s="18">
        <f t="shared" si="0"/>
        <v>8.9999999999999996E-7</v>
      </c>
      <c r="D23" s="18">
        <f t="shared" si="7"/>
        <v>3188155.9167786296</v>
      </c>
      <c r="E23" s="18">
        <f t="shared" si="1"/>
        <v>2.8693403251007665</v>
      </c>
      <c r="F23" s="18">
        <f t="shared" si="8"/>
        <v>3.1881559162212634</v>
      </c>
      <c r="G23" s="18">
        <f t="shared" si="9"/>
        <v>3188155.9162212634</v>
      </c>
      <c r="H23" s="18">
        <f t="shared" si="2"/>
        <v>0.1101434045437551</v>
      </c>
      <c r="I23" s="18"/>
      <c r="J23" s="18">
        <f t="shared" si="3"/>
        <v>5.8952851787318883E-10</v>
      </c>
      <c r="K23" s="18">
        <f t="shared" si="4"/>
        <v>0.11014340395422657</v>
      </c>
      <c r="L23" s="18">
        <f t="shared" si="5"/>
        <v>3.1881558991570653</v>
      </c>
      <c r="M23" s="18">
        <f t="shared" si="6"/>
        <v>1.1014340395422657E-4</v>
      </c>
    </row>
    <row r="24" spans="1:13" s="79" customFormat="1" x14ac:dyDescent="0.25">
      <c r="A24" s="78">
        <f>D5</f>
        <v>7.4868119641229509E-6</v>
      </c>
      <c r="B24" s="5">
        <f>'Mg2+离子浓度'!B24</f>
        <v>7.4868119641229509E-6</v>
      </c>
      <c r="C24" s="78">
        <f t="shared" si="0"/>
        <v>6.4868119641229511E-6</v>
      </c>
      <c r="D24" s="78">
        <f t="shared" si="7"/>
        <v>3188155.9167786296</v>
      </c>
      <c r="E24" s="78">
        <f t="shared" si="1"/>
        <v>20.680967944448991</v>
      </c>
      <c r="F24" s="78">
        <f t="shared" si="8"/>
        <v>23.869123843606054</v>
      </c>
      <c r="G24" s="78">
        <f t="shared" si="9"/>
        <v>3188155.9144249489</v>
      </c>
      <c r="H24" s="78">
        <f t="shared" si="2"/>
        <v>0.82462295844279954</v>
      </c>
      <c r="I24" s="78"/>
      <c r="J24" s="5">
        <f>H24*($C$8/3.1415926)^(1/2)*C24^(1/2)</f>
        <v>1.184939409483961E-8</v>
      </c>
      <c r="K24" s="60">
        <f t="shared" si="4"/>
        <v>0.8246229465934054</v>
      </c>
      <c r="L24" s="78">
        <f t="shared" si="5"/>
        <v>23.869123500619416</v>
      </c>
      <c r="M24" s="78">
        <f t="shared" si="6"/>
        <v>8.2462294659340545E-4</v>
      </c>
    </row>
    <row r="25" spans="1:13" x14ac:dyDescent="0.25">
      <c r="B25" s="5">
        <f>'Mg2+离子浓度'!B25</f>
        <v>1.0000000000000001E-5</v>
      </c>
      <c r="C25" s="5">
        <f t="shared" si="0"/>
        <v>2.5131880358770499E-6</v>
      </c>
      <c r="D25" s="5">
        <v>0</v>
      </c>
      <c r="E25" s="5">
        <f t="shared" si="1"/>
        <v>0</v>
      </c>
      <c r="F25" s="5">
        <f t="shared" si="8"/>
        <v>23.869123500619416</v>
      </c>
      <c r="G25" s="5">
        <f t="shared" si="9"/>
        <v>2386912.3500619414</v>
      </c>
      <c r="H25" s="60">
        <f t="shared" si="2"/>
        <v>0.8246229465934054</v>
      </c>
      <c r="I25" s="5"/>
      <c r="J25" s="5">
        <f t="shared" ref="J25:J88" si="10">H25*($C$8/3.1415926)^(1/2)*C25^(1/2)</f>
        <v>7.375525600548948E-9</v>
      </c>
      <c r="K25" s="60">
        <f t="shared" si="4"/>
        <v>0.82462293921787977</v>
      </c>
      <c r="L25" s="5">
        <f t="shared" si="5"/>
        <v>23.869123287131135</v>
      </c>
      <c r="M25" s="5">
        <f t="shared" si="6"/>
        <v>8.246229392178798E-4</v>
      </c>
    </row>
    <row r="26" spans="1:13" x14ac:dyDescent="0.25">
      <c r="B26" s="5">
        <f>'Mg2+离子浓度'!B26</f>
        <v>2.0000000000000002E-5</v>
      </c>
      <c r="C26" s="5">
        <f t="shared" si="0"/>
        <v>1.0000000000000001E-5</v>
      </c>
      <c r="D26" s="5">
        <f t="shared" si="7"/>
        <v>0</v>
      </c>
      <c r="E26" s="5">
        <f t="shared" si="1"/>
        <v>0</v>
      </c>
      <c r="F26" s="5">
        <f t="shared" si="8"/>
        <v>23.869123287131135</v>
      </c>
      <c r="G26" s="5">
        <f t="shared" si="9"/>
        <v>1193456.1643565567</v>
      </c>
      <c r="H26" s="60">
        <f t="shared" si="2"/>
        <v>0.82462293921787955</v>
      </c>
      <c r="I26" s="5"/>
      <c r="J26" s="5">
        <f t="shared" si="10"/>
        <v>1.4712296851396363E-8</v>
      </c>
      <c r="K26" s="60">
        <f t="shared" si="4"/>
        <v>0.82462292450558272</v>
      </c>
      <c r="L26" s="5">
        <f t="shared" si="5"/>
        <v>23.869122861276345</v>
      </c>
      <c r="M26" s="5">
        <f t="shared" si="6"/>
        <v>8.2462292450558277E-4</v>
      </c>
    </row>
    <row r="27" spans="1:13" x14ac:dyDescent="0.25">
      <c r="B27" s="5">
        <f>'Mg2+离子浓度'!B27</f>
        <v>5.0000000000000002E-5</v>
      </c>
      <c r="C27" s="5">
        <f t="shared" si="0"/>
        <v>3.0000000000000001E-5</v>
      </c>
      <c r="D27" s="5">
        <f t="shared" si="7"/>
        <v>0</v>
      </c>
      <c r="E27" s="5">
        <f t="shared" si="1"/>
        <v>0</v>
      </c>
      <c r="F27" s="5">
        <f t="shared" si="8"/>
        <v>23.869122861276345</v>
      </c>
      <c r="G27" s="5">
        <f t="shared" si="9"/>
        <v>477382.45722552686</v>
      </c>
      <c r="H27" s="60">
        <f t="shared" si="2"/>
        <v>0.82462292450558272</v>
      </c>
      <c r="I27" s="5"/>
      <c r="J27" s="5">
        <f t="shared" si="10"/>
        <v>2.5482445188015658E-8</v>
      </c>
      <c r="K27" s="60">
        <f t="shared" si="4"/>
        <v>0.82462289902313757</v>
      </c>
      <c r="L27" s="5">
        <f t="shared" si="5"/>
        <v>23.869122123674231</v>
      </c>
      <c r="M27" s="5">
        <f t="shared" si="6"/>
        <v>8.2462289902313763E-4</v>
      </c>
    </row>
    <row r="28" spans="1:13" x14ac:dyDescent="0.25">
      <c r="B28" s="5">
        <f>'Mg2+离子浓度'!B28</f>
        <v>8.0000000000000007E-5</v>
      </c>
      <c r="C28" s="5">
        <f t="shared" si="0"/>
        <v>3.0000000000000004E-5</v>
      </c>
      <c r="D28" s="5">
        <f t="shared" si="7"/>
        <v>0</v>
      </c>
      <c r="E28" s="5">
        <f t="shared" si="1"/>
        <v>0</v>
      </c>
      <c r="F28" s="5">
        <f t="shared" si="8"/>
        <v>23.869122123674231</v>
      </c>
      <c r="G28" s="5">
        <f t="shared" si="9"/>
        <v>298364.02654592786</v>
      </c>
      <c r="H28" s="60">
        <f t="shared" si="2"/>
        <v>0.82462289902313768</v>
      </c>
      <c r="I28" s="5"/>
      <c r="J28" s="5">
        <f t="shared" si="10"/>
        <v>2.5482444400558763E-8</v>
      </c>
      <c r="K28" s="60">
        <f t="shared" si="4"/>
        <v>0.8246228735406933</v>
      </c>
      <c r="L28" s="5">
        <f t="shared" si="5"/>
        <v>23.869121386072141</v>
      </c>
      <c r="M28" s="5">
        <f t="shared" si="6"/>
        <v>8.2462287354069335E-4</v>
      </c>
    </row>
    <row r="29" spans="1:13" x14ac:dyDescent="0.25">
      <c r="B29" s="5">
        <f>'Mg2+离子浓度'!B29</f>
        <v>1E-4</v>
      </c>
      <c r="C29" s="5">
        <f t="shared" si="0"/>
        <v>1.9999999999999998E-5</v>
      </c>
      <c r="D29" s="5">
        <f t="shared" si="7"/>
        <v>0</v>
      </c>
      <c r="E29" s="5">
        <f t="shared" si="1"/>
        <v>0</v>
      </c>
      <c r="F29" s="5">
        <f t="shared" si="8"/>
        <v>23.869121386072141</v>
      </c>
      <c r="G29" s="5">
        <f t="shared" si="9"/>
        <v>238691.21386072141</v>
      </c>
      <c r="H29" s="60">
        <f t="shared" si="2"/>
        <v>0.82462287354069341</v>
      </c>
      <c r="I29" s="5"/>
      <c r="J29" s="5">
        <f t="shared" si="10"/>
        <v>2.0806328083781259E-8</v>
      </c>
      <c r="K29" s="60">
        <f t="shared" si="4"/>
        <v>0.82462285273436531</v>
      </c>
      <c r="L29" s="5">
        <f t="shared" si="5"/>
        <v>23.86912078382257</v>
      </c>
      <c r="M29" s="5">
        <f t="shared" si="6"/>
        <v>8.2462285273436533E-4</v>
      </c>
    </row>
    <row r="30" spans="1:13" x14ac:dyDescent="0.25">
      <c r="B30" s="5">
        <f>'Mg2+离子浓度'!B30</f>
        <v>2.0000000000000001E-4</v>
      </c>
      <c r="C30" s="5">
        <f t="shared" si="0"/>
        <v>1E-4</v>
      </c>
      <c r="D30" s="5">
        <f t="shared" si="7"/>
        <v>0</v>
      </c>
      <c r="E30" s="5">
        <f t="shared" si="1"/>
        <v>0</v>
      </c>
      <c r="F30" s="5">
        <f t="shared" si="8"/>
        <v>23.86912078382257</v>
      </c>
      <c r="G30" s="5">
        <f t="shared" si="9"/>
        <v>119345.60391911285</v>
      </c>
      <c r="H30" s="60">
        <f t="shared" si="2"/>
        <v>0.82462285273436531</v>
      </c>
      <c r="I30" s="5"/>
      <c r="J30" s="5">
        <f t="shared" si="10"/>
        <v>4.6524362783626473E-8</v>
      </c>
      <c r="K30" s="60">
        <f t="shared" si="4"/>
        <v>0.8246228062100025</v>
      </c>
      <c r="L30" s="5">
        <f t="shared" si="5"/>
        <v>23.869119437151632</v>
      </c>
      <c r="M30" s="5">
        <f t="shared" si="6"/>
        <v>8.2462280621000252E-4</v>
      </c>
    </row>
    <row r="31" spans="1:13" x14ac:dyDescent="0.25">
      <c r="B31" s="5">
        <f>'Mg2+离子浓度'!B31</f>
        <v>5.0000000000000001E-4</v>
      </c>
      <c r="C31" s="5">
        <f t="shared" si="0"/>
        <v>3.0000000000000003E-4</v>
      </c>
      <c r="D31" s="5">
        <f t="shared" si="7"/>
        <v>0</v>
      </c>
      <c r="E31" s="5">
        <f t="shared" si="1"/>
        <v>0</v>
      </c>
      <c r="F31" s="5">
        <f t="shared" si="8"/>
        <v>23.869119437151632</v>
      </c>
      <c r="G31" s="5">
        <f t="shared" si="9"/>
        <v>47738.238874303264</v>
      </c>
      <c r="H31" s="60">
        <f t="shared" si="2"/>
        <v>0.82462280621000272</v>
      </c>
      <c r="I31" s="5"/>
      <c r="J31" s="5">
        <f t="shared" si="10"/>
        <v>8.0582555584623518E-8</v>
      </c>
      <c r="K31" s="60">
        <f t="shared" si="4"/>
        <v>0.8246227256274471</v>
      </c>
      <c r="L31" s="5">
        <f t="shared" si="5"/>
        <v>23.86911710464927</v>
      </c>
      <c r="M31" s="5">
        <f t="shared" si="6"/>
        <v>8.2462272562744713E-4</v>
      </c>
    </row>
    <row r="32" spans="1:13" x14ac:dyDescent="0.25">
      <c r="B32" s="5">
        <f>'Mg2+离子浓度'!B32</f>
        <v>8.0000000000000004E-4</v>
      </c>
      <c r="C32" s="5">
        <f t="shared" si="0"/>
        <v>3.0000000000000003E-4</v>
      </c>
      <c r="D32" s="5">
        <f t="shared" si="7"/>
        <v>0</v>
      </c>
      <c r="E32" s="5">
        <f t="shared" si="1"/>
        <v>0</v>
      </c>
      <c r="F32" s="5">
        <f t="shared" si="8"/>
        <v>23.86911710464927</v>
      </c>
      <c r="G32" s="5">
        <f t="shared" si="9"/>
        <v>29836.396380811584</v>
      </c>
      <c r="H32" s="60">
        <f t="shared" si="2"/>
        <v>0.8246227256274471</v>
      </c>
      <c r="I32" s="5"/>
      <c r="J32" s="5">
        <f t="shared" si="10"/>
        <v>8.0582547710055635E-8</v>
      </c>
      <c r="K32" s="60">
        <f t="shared" si="4"/>
        <v>0.82462264504489935</v>
      </c>
      <c r="L32" s="5">
        <f t="shared" si="5"/>
        <v>23.869114772147135</v>
      </c>
      <c r="M32" s="5">
        <f t="shared" si="6"/>
        <v>8.2462264504489934E-4</v>
      </c>
    </row>
    <row r="33" spans="1:13" x14ac:dyDescent="0.25">
      <c r="B33" s="5">
        <f>'Mg2+离子浓度'!B33</f>
        <v>1E-3</v>
      </c>
      <c r="C33" s="5">
        <f t="shared" si="0"/>
        <v>1.9999999999999998E-4</v>
      </c>
      <c r="D33" s="5">
        <f t="shared" si="7"/>
        <v>0</v>
      </c>
      <c r="E33" s="5">
        <f t="shared" si="1"/>
        <v>0</v>
      </c>
      <c r="F33" s="5">
        <f t="shared" si="8"/>
        <v>23.869114772147135</v>
      </c>
      <c r="G33" s="5">
        <f t="shared" si="9"/>
        <v>23869.114772147135</v>
      </c>
      <c r="H33" s="60">
        <f t="shared" si="2"/>
        <v>0.82462264504489935</v>
      </c>
      <c r="I33" s="5"/>
      <c r="J33" s="5">
        <f t="shared" si="10"/>
        <v>6.5795368258148656E-8</v>
      </c>
      <c r="K33" s="60">
        <f t="shared" si="4"/>
        <v>0.82462257924953108</v>
      </c>
      <c r="L33" s="5">
        <f t="shared" si="5"/>
        <v>23.869112867667305</v>
      </c>
      <c r="M33" s="5">
        <f t="shared" si="6"/>
        <v>8.2462257924953105E-4</v>
      </c>
    </row>
    <row r="34" spans="1:13" x14ac:dyDescent="0.25">
      <c r="B34" s="5">
        <f>'Mg2+离子浓度'!B34</f>
        <v>2E-3</v>
      </c>
      <c r="C34" s="5">
        <f t="shared" si="0"/>
        <v>1E-3</v>
      </c>
      <c r="D34" s="5">
        <f t="shared" si="7"/>
        <v>0</v>
      </c>
      <c r="E34" s="5">
        <f t="shared" si="1"/>
        <v>0</v>
      </c>
      <c r="F34" s="5">
        <f t="shared" si="8"/>
        <v>23.869112867667305</v>
      </c>
      <c r="G34" s="5">
        <f t="shared" si="9"/>
        <v>11934.556433833652</v>
      </c>
      <c r="H34" s="60">
        <f t="shared" si="2"/>
        <v>0.8246225792495312</v>
      </c>
      <c r="I34" s="5"/>
      <c r="J34" s="5">
        <f t="shared" si="10"/>
        <v>1.4712290429114194E-7</v>
      </c>
      <c r="K34" s="60">
        <f t="shared" si="4"/>
        <v>0.82462243212662689</v>
      </c>
      <c r="L34" s="5">
        <f t="shared" si="5"/>
        <v>23.86910860912128</v>
      </c>
      <c r="M34" s="5">
        <f t="shared" si="6"/>
        <v>8.2462243212662691E-4</v>
      </c>
    </row>
    <row r="35" spans="1:13" x14ac:dyDescent="0.25">
      <c r="B35" s="5">
        <f>'Mg2+离子浓度'!B35</f>
        <v>5.0000000000000001E-3</v>
      </c>
      <c r="C35" s="5">
        <f t="shared" si="0"/>
        <v>3.0000000000000001E-3</v>
      </c>
      <c r="D35" s="5">
        <f t="shared" si="7"/>
        <v>0</v>
      </c>
      <c r="E35" s="5">
        <f t="shared" si="1"/>
        <v>0</v>
      </c>
      <c r="F35" s="5">
        <f t="shared" si="8"/>
        <v>23.86910860912128</v>
      </c>
      <c r="G35" s="5">
        <f t="shared" si="9"/>
        <v>4773.8217218242562</v>
      </c>
      <c r="H35" s="60">
        <f t="shared" si="2"/>
        <v>0.82462243212662689</v>
      </c>
      <c r="I35" s="5"/>
      <c r="J35" s="5">
        <f t="shared" si="10"/>
        <v>2.5482429972552467E-7</v>
      </c>
      <c r="K35" s="60">
        <f t="shared" si="4"/>
        <v>0.82462217730232712</v>
      </c>
      <c r="L35" s="5">
        <f t="shared" si="5"/>
        <v>23.869101233104509</v>
      </c>
      <c r="M35" s="5">
        <f t="shared" si="6"/>
        <v>8.2462217730232712E-4</v>
      </c>
    </row>
    <row r="36" spans="1:13" x14ac:dyDescent="0.25">
      <c r="B36" s="5">
        <f>'Mg2+离子浓度'!B36</f>
        <v>8.0000000000000002E-3</v>
      </c>
      <c r="C36" s="5">
        <f t="shared" si="0"/>
        <v>3.0000000000000001E-3</v>
      </c>
      <c r="D36" s="5">
        <f t="shared" si="7"/>
        <v>0</v>
      </c>
      <c r="E36" s="5">
        <f t="shared" si="1"/>
        <v>0</v>
      </c>
      <c r="F36" s="5">
        <f t="shared" si="8"/>
        <v>23.869101233104509</v>
      </c>
      <c r="G36" s="5">
        <f t="shared" si="9"/>
        <v>2983.6376541380637</v>
      </c>
      <c r="H36" s="60">
        <f t="shared" si="2"/>
        <v>0.82462217730232712</v>
      </c>
      <c r="I36" s="5"/>
      <c r="J36" s="5">
        <f t="shared" si="10"/>
        <v>2.5482422097988155E-7</v>
      </c>
      <c r="K36" s="60">
        <f t="shared" si="4"/>
        <v>0.82462192247810617</v>
      </c>
      <c r="L36" s="5">
        <f t="shared" si="5"/>
        <v>23.869093857090025</v>
      </c>
      <c r="M36" s="5">
        <f t="shared" si="6"/>
        <v>8.2462192247810615E-4</v>
      </c>
    </row>
    <row r="37" spans="1:13" x14ac:dyDescent="0.25">
      <c r="B37" s="5">
        <f>'Mg2+离子浓度'!B37</f>
        <v>0.01</v>
      </c>
      <c r="C37" s="5">
        <f t="shared" si="0"/>
        <v>2E-3</v>
      </c>
      <c r="D37" s="5">
        <f t="shared" si="7"/>
        <v>0</v>
      </c>
      <c r="E37" s="5">
        <f t="shared" si="1"/>
        <v>0</v>
      </c>
      <c r="F37" s="5">
        <f t="shared" si="8"/>
        <v>23.869093857090025</v>
      </c>
      <c r="G37" s="5">
        <f t="shared" si="9"/>
        <v>2386.9093857090024</v>
      </c>
      <c r="H37" s="60">
        <f t="shared" si="2"/>
        <v>0.82462192247810628</v>
      </c>
      <c r="I37" s="5"/>
      <c r="J37" s="5">
        <f t="shared" si="10"/>
        <v>2.0806304087211615E-7</v>
      </c>
      <c r="K37" s="60">
        <f t="shared" si="4"/>
        <v>0.82462171441506538</v>
      </c>
      <c r="L37" s="5">
        <f t="shared" si="5"/>
        <v>23.869087834601274</v>
      </c>
      <c r="M37" s="5">
        <f t="shared" si="6"/>
        <v>8.246217144150654E-4</v>
      </c>
    </row>
    <row r="38" spans="1:13" x14ac:dyDescent="0.25">
      <c r="B38" s="5">
        <f>'Mg2+离子浓度'!B38</f>
        <v>0.02</v>
      </c>
      <c r="C38" s="5">
        <f t="shared" si="0"/>
        <v>0.01</v>
      </c>
      <c r="D38" s="5">
        <f t="shared" si="7"/>
        <v>0</v>
      </c>
      <c r="E38" s="5">
        <f t="shared" si="1"/>
        <v>0</v>
      </c>
      <c r="F38" s="5">
        <f t="shared" si="8"/>
        <v>23.869087834601274</v>
      </c>
      <c r="G38" s="5">
        <f t="shared" si="9"/>
        <v>1193.4543917300637</v>
      </c>
      <c r="H38" s="60">
        <f t="shared" si="2"/>
        <v>0.82462171441506538</v>
      </c>
      <c r="I38" s="5"/>
      <c r="J38" s="5">
        <f t="shared" si="10"/>
        <v>4.6524298560836747E-7</v>
      </c>
      <c r="K38" s="60">
        <f t="shared" si="4"/>
        <v>0.8246212491720798</v>
      </c>
      <c r="L38" s="5">
        <f t="shared" si="5"/>
        <v>23.869074367910436</v>
      </c>
      <c r="M38" s="5">
        <f t="shared" si="6"/>
        <v>8.2462124917207977E-4</v>
      </c>
    </row>
    <row r="39" spans="1:13" x14ac:dyDescent="0.25">
      <c r="B39" s="5">
        <f>'Mg2+离子浓度'!B39</f>
        <v>0.05</v>
      </c>
      <c r="C39" s="5">
        <f t="shared" si="0"/>
        <v>3.0000000000000002E-2</v>
      </c>
      <c r="D39" s="5">
        <f t="shared" si="7"/>
        <v>0</v>
      </c>
      <c r="E39" s="5">
        <f t="shared" si="1"/>
        <v>0</v>
      </c>
      <c r="F39" s="5">
        <f t="shared" si="8"/>
        <v>23.869074367910436</v>
      </c>
      <c r="G39" s="5">
        <f t="shared" si="9"/>
        <v>477.38148735820869</v>
      </c>
      <c r="H39" s="60">
        <f t="shared" si="2"/>
        <v>0.82462124917207968</v>
      </c>
      <c r="I39" s="5"/>
      <c r="J39" s="5">
        <f t="shared" si="10"/>
        <v>8.0582403430094172E-7</v>
      </c>
      <c r="K39" s="60">
        <f t="shared" si="4"/>
        <v>0.82462044334804541</v>
      </c>
      <c r="L39" s="5">
        <f t="shared" si="5"/>
        <v>23.869051042930849</v>
      </c>
      <c r="M39" s="5">
        <f t="shared" si="6"/>
        <v>8.2462044334804543E-4</v>
      </c>
    </row>
    <row r="40" spans="1:13" x14ac:dyDescent="0.25">
      <c r="B40" s="5">
        <f>'Mg2+离子浓度'!B40</f>
        <v>0.08</v>
      </c>
      <c r="C40" s="5">
        <f t="shared" si="0"/>
        <v>0.03</v>
      </c>
      <c r="D40" s="5">
        <f t="shared" si="7"/>
        <v>0</v>
      </c>
      <c r="E40" s="5">
        <f t="shared" si="1"/>
        <v>0</v>
      </c>
      <c r="F40" s="5">
        <f t="shared" si="8"/>
        <v>23.869051042930849</v>
      </c>
      <c r="G40" s="5">
        <f t="shared" si="9"/>
        <v>298.36313803663563</v>
      </c>
      <c r="H40" s="60">
        <f t="shared" si="2"/>
        <v>0.82462044334804541</v>
      </c>
      <c r="I40" s="5"/>
      <c r="J40" s="5">
        <f t="shared" si="10"/>
        <v>8.0582324684564034E-7</v>
      </c>
      <c r="K40" s="60">
        <f t="shared" si="4"/>
        <v>0.82461963752479861</v>
      </c>
      <c r="L40" s="5">
        <f t="shared" si="5"/>
        <v>23.869027717974056</v>
      </c>
      <c r="M40" s="5">
        <f t="shared" si="6"/>
        <v>8.2461963752479865E-4</v>
      </c>
    </row>
    <row r="41" spans="1:13" x14ac:dyDescent="0.25">
      <c r="B41" s="5">
        <f>'Mg2+离子浓度'!B41</f>
        <v>0.1</v>
      </c>
      <c r="C41" s="5">
        <f t="shared" si="0"/>
        <v>2.0000000000000004E-2</v>
      </c>
      <c r="D41" s="5">
        <f t="shared" si="7"/>
        <v>0</v>
      </c>
      <c r="E41" s="5">
        <f t="shared" si="1"/>
        <v>0</v>
      </c>
      <c r="F41" s="5">
        <f t="shared" si="8"/>
        <v>23.869027717974056</v>
      </c>
      <c r="G41" s="5">
        <f t="shared" si="9"/>
        <v>238.69027717974055</v>
      </c>
      <c r="H41" s="60">
        <f t="shared" si="2"/>
        <v>0.82461963752479861</v>
      </c>
      <c r="I41" s="5"/>
      <c r="J41" s="5">
        <f t="shared" si="10"/>
        <v>6.5795128292761159E-7</v>
      </c>
      <c r="K41" s="60">
        <f t="shared" si="4"/>
        <v>0.82461897957351571</v>
      </c>
      <c r="L41" s="5">
        <f t="shared" si="5"/>
        <v>23.869008673245201</v>
      </c>
      <c r="M41" s="5">
        <f t="shared" si="6"/>
        <v>8.2461897957351578E-4</v>
      </c>
    </row>
    <row r="42" spans="1:13" x14ac:dyDescent="0.25">
      <c r="B42" s="5">
        <f>'Mg2+离子浓度'!B42</f>
        <v>0.15</v>
      </c>
      <c r="C42" s="5">
        <f t="shared" si="0"/>
        <v>4.9999999999999989E-2</v>
      </c>
      <c r="D42" s="5">
        <f t="shared" si="7"/>
        <v>0</v>
      </c>
      <c r="E42" s="5">
        <f t="shared" si="1"/>
        <v>0</v>
      </c>
      <c r="F42" s="5">
        <f t="shared" si="8"/>
        <v>23.869008673245201</v>
      </c>
      <c r="G42" s="5">
        <f t="shared" si="9"/>
        <v>159.12672448830133</v>
      </c>
      <c r="H42" s="60">
        <f t="shared" si="2"/>
        <v>0.82461897957351571</v>
      </c>
      <c r="I42" s="5"/>
      <c r="J42" s="5">
        <f t="shared" si="10"/>
        <v>1.0403114916914081E-6</v>
      </c>
      <c r="K42" s="60">
        <f t="shared" si="4"/>
        <v>0.82461793926202398</v>
      </c>
      <c r="L42" s="5">
        <f t="shared" si="5"/>
        <v>23.868978560908918</v>
      </c>
      <c r="M42" s="5">
        <f t="shared" si="6"/>
        <v>8.2461793926202399E-4</v>
      </c>
    </row>
    <row r="43" spans="1:13" x14ac:dyDescent="0.25">
      <c r="B43" s="5">
        <f>'Mg2+离子浓度'!B43</f>
        <v>0.2</v>
      </c>
      <c r="C43" s="5">
        <f t="shared" si="0"/>
        <v>5.0000000000000017E-2</v>
      </c>
      <c r="D43" s="5">
        <f t="shared" si="7"/>
        <v>0</v>
      </c>
      <c r="E43" s="5">
        <f t="shared" si="1"/>
        <v>0</v>
      </c>
      <c r="F43" s="5">
        <f t="shared" si="8"/>
        <v>23.868978560908918</v>
      </c>
      <c r="G43" s="5">
        <f t="shared" si="9"/>
        <v>119.34489280454459</v>
      </c>
      <c r="H43" s="60">
        <f t="shared" si="2"/>
        <v>0.82461793926202398</v>
      </c>
      <c r="I43" s="5"/>
      <c r="J43" s="5">
        <f t="shared" si="10"/>
        <v>1.0403101792695185E-6</v>
      </c>
      <c r="K43" s="60">
        <f t="shared" si="4"/>
        <v>0.82461689895184476</v>
      </c>
      <c r="L43" s="5">
        <f t="shared" si="5"/>
        <v>23.86894844861062</v>
      </c>
      <c r="M43" s="5">
        <f t="shared" si="6"/>
        <v>8.2461689895184473E-4</v>
      </c>
    </row>
    <row r="44" spans="1:13" x14ac:dyDescent="0.25">
      <c r="B44" s="5">
        <f>'Mg2+离子浓度'!B44</f>
        <v>0.25</v>
      </c>
      <c r="C44" s="5">
        <f t="shared" si="0"/>
        <v>4.9999999999999989E-2</v>
      </c>
      <c r="D44" s="5">
        <f t="shared" si="7"/>
        <v>0</v>
      </c>
      <c r="E44" s="5">
        <f t="shared" si="1"/>
        <v>0</v>
      </c>
      <c r="F44" s="5">
        <f t="shared" si="8"/>
        <v>23.86894844861062</v>
      </c>
      <c r="G44" s="5">
        <f t="shared" si="9"/>
        <v>95.475793794442481</v>
      </c>
      <c r="H44" s="60">
        <f t="shared" si="2"/>
        <v>0.82461689895184465</v>
      </c>
      <c r="I44" s="5"/>
      <c r="J44" s="5">
        <f t="shared" si="10"/>
        <v>1.0403088668492835E-6</v>
      </c>
      <c r="K44" s="60">
        <f t="shared" si="4"/>
        <v>0.82461585864297782</v>
      </c>
      <c r="L44" s="5">
        <f t="shared" si="5"/>
        <v>23.868918336350319</v>
      </c>
      <c r="M44" s="5">
        <f t="shared" si="6"/>
        <v>8.246158586429778E-4</v>
      </c>
    </row>
    <row r="45" spans="1:13" s="79" customFormat="1" ht="30.45" customHeight="1" x14ac:dyDescent="0.25">
      <c r="A45" s="79">
        <f>F5</f>
        <v>0.2931415442581049</v>
      </c>
      <c r="B45" s="5">
        <f>'Mg2+离子浓度'!B45</f>
        <v>0.29314903107006901</v>
      </c>
      <c r="C45" s="5">
        <f t="shared" si="0"/>
        <v>4.3149031070069011E-2</v>
      </c>
      <c r="D45" s="78">
        <f t="shared" si="7"/>
        <v>0</v>
      </c>
      <c r="E45" s="78">
        <f t="shared" si="1"/>
        <v>0</v>
      </c>
      <c r="F45" s="78">
        <f t="shared" si="8"/>
        <v>23.868918336350319</v>
      </c>
      <c r="G45" s="78">
        <f t="shared" si="9"/>
        <v>81.422470506631583</v>
      </c>
      <c r="H45" s="78">
        <f t="shared" si="2"/>
        <v>0.82461585864297793</v>
      </c>
      <c r="I45" s="78"/>
      <c r="J45" s="5">
        <f t="shared" si="10"/>
        <v>9.6641191106348775E-7</v>
      </c>
      <c r="K45" s="60">
        <f t="shared" si="4"/>
        <v>0.82461489223106688</v>
      </c>
      <c r="L45" s="78">
        <f t="shared" si="5"/>
        <v>23.868890363074346</v>
      </c>
      <c r="M45" s="78">
        <f t="shared" si="6"/>
        <v>8.246148922310669E-4</v>
      </c>
    </row>
    <row r="46" spans="1:13" s="17" customFormat="1" x14ac:dyDescent="0.25">
      <c r="B46" s="5">
        <f>'Mg2+离子浓度'!B46</f>
        <v>0.29314903117006902</v>
      </c>
      <c r="C46" s="18">
        <f t="shared" si="0"/>
        <v>1.000000082740371E-10</v>
      </c>
      <c r="D46" s="18">
        <f>D17</f>
        <v>3188155.9167786296</v>
      </c>
      <c r="E46" s="18">
        <f t="shared" ref="E46" si="11">C46*D46</f>
        <v>3.1881561805678329E-4</v>
      </c>
      <c r="F46" s="18">
        <f t="shared" ref="F46" si="12">E46+L45</f>
        <v>23.869209178692405</v>
      </c>
      <c r="G46" s="18">
        <f t="shared" ref="G46" si="13">F46/B46</f>
        <v>81.423462610199778</v>
      </c>
      <c r="H46" s="18">
        <f t="shared" ref="H46" si="14">F46/$C$9/96485/0.0001</f>
        <v>0.82462590657243451</v>
      </c>
      <c r="I46" s="18"/>
      <c r="J46" s="5">
        <f t="shared" si="10"/>
        <v>4.6524537002719395E-11</v>
      </c>
      <c r="K46" s="18">
        <f t="shared" si="4"/>
        <v>0.82462590652590995</v>
      </c>
      <c r="L46" s="18">
        <f t="shared" ref="L46" si="15">K46*0.0001*$C$9*96485</f>
        <v>23.869209177345727</v>
      </c>
      <c r="M46" s="18">
        <f t="shared" ref="M46" si="16">K46*0.001</f>
        <v>8.2462590652590995E-4</v>
      </c>
    </row>
    <row r="47" spans="1:13" s="17" customFormat="1" x14ac:dyDescent="0.25">
      <c r="B47" s="5">
        <f>'Mg2+离子浓度'!B47</f>
        <v>0.29314903147006899</v>
      </c>
      <c r="C47" s="18">
        <f t="shared" si="0"/>
        <v>2.9999996931096007E-10</v>
      </c>
      <c r="D47" s="18">
        <f t="shared" ref="D47:D110" si="17">D18</f>
        <v>3188155.9167786296</v>
      </c>
      <c r="E47" s="18">
        <f t="shared" ref="E47:E74" si="18">C47*D47</f>
        <v>9.564466771921446E-4</v>
      </c>
      <c r="F47" s="18">
        <f t="shared" ref="F47:F74" si="19">E47+L46</f>
        <v>23.870165624022921</v>
      </c>
      <c r="G47" s="18">
        <f t="shared" ref="G47:G74" si="20">F47/B47</f>
        <v>81.426725185889296</v>
      </c>
      <c r="H47" s="18">
        <f t="shared" ref="H47:H74" si="21">F47/$C$9/96485/0.0001</f>
        <v>0.82465894954389862</v>
      </c>
      <c r="I47" s="18"/>
      <c r="J47" s="5">
        <f t="shared" si="10"/>
        <v>8.058608340755014E-11</v>
      </c>
      <c r="K47" s="18">
        <f t="shared" si="4"/>
        <v>0.82465894946331253</v>
      </c>
      <c r="L47" s="18">
        <f t="shared" ref="L47:L74" si="22">K47*0.0001*$C$9*96485</f>
        <v>23.870165621690315</v>
      </c>
      <c r="M47" s="18">
        <f t="shared" ref="M47:M74" si="23">K47*0.001</f>
        <v>8.2465894946331258E-4</v>
      </c>
    </row>
    <row r="48" spans="1:13" s="17" customFormat="1" x14ac:dyDescent="0.25">
      <c r="B48" s="5">
        <f>'Mg2+离子浓度'!B48</f>
        <v>0.29314903187006902</v>
      </c>
      <c r="C48" s="18">
        <f t="shared" si="0"/>
        <v>4.000000330961484E-10</v>
      </c>
      <c r="D48" s="18">
        <f t="shared" si="17"/>
        <v>3188155.9167786296</v>
      </c>
      <c r="E48" s="18">
        <f t="shared" si="18"/>
        <v>1.2752624722271331E-3</v>
      </c>
      <c r="F48" s="18">
        <f t="shared" si="19"/>
        <v>23.871440884162542</v>
      </c>
      <c r="G48" s="18">
        <f t="shared" si="20"/>
        <v>81.431075285771243</v>
      </c>
      <c r="H48" s="18">
        <f t="shared" si="21"/>
        <v>0.82470300682878306</v>
      </c>
      <c r="I48" s="18"/>
      <c r="J48" s="5">
        <f t="shared" si="10"/>
        <v>9.3057773838177048E-11</v>
      </c>
      <c r="K48" s="18">
        <f t="shared" si="4"/>
        <v>0.82470300673572527</v>
      </c>
      <c r="L48" s="18">
        <f t="shared" si="22"/>
        <v>23.871440881468938</v>
      </c>
      <c r="M48" s="18">
        <f t="shared" si="23"/>
        <v>8.2470300673572524E-4</v>
      </c>
    </row>
    <row r="49" spans="1:13" s="17" customFormat="1" x14ac:dyDescent="0.25">
      <c r="B49" s="5">
        <f>'Mg2+离子浓度'!B49</f>
        <v>0.29314903207006904</v>
      </c>
      <c r="C49" s="18">
        <f t="shared" si="0"/>
        <v>2.000000165480742E-10</v>
      </c>
      <c r="D49" s="18">
        <f t="shared" si="17"/>
        <v>3188155.9167786296</v>
      </c>
      <c r="E49" s="18">
        <f t="shared" si="18"/>
        <v>6.3763123611356657E-4</v>
      </c>
      <c r="F49" s="18">
        <f t="shared" si="19"/>
        <v>23.872078512705052</v>
      </c>
      <c r="G49" s="18">
        <f t="shared" si="20"/>
        <v>81.433250330497771</v>
      </c>
      <c r="H49" s="18">
        <f t="shared" si="21"/>
        <v>0.82472503541846065</v>
      </c>
      <c r="I49" s="18"/>
      <c r="J49" s="5">
        <f t="shared" si="10"/>
        <v>6.5803540550346794E-11</v>
      </c>
      <c r="K49" s="18">
        <f t="shared" si="4"/>
        <v>0.82472503535265707</v>
      </c>
      <c r="L49" s="18">
        <f t="shared" si="22"/>
        <v>23.872078510800335</v>
      </c>
      <c r="M49" s="18">
        <f t="shared" si="23"/>
        <v>8.2472503535265711E-4</v>
      </c>
    </row>
    <row r="50" spans="1:13" s="17" customFormat="1" x14ac:dyDescent="0.25">
      <c r="B50" s="5">
        <f>'Mg2+离子浓度'!B50</f>
        <v>0.29314904107006901</v>
      </c>
      <c r="C50" s="18">
        <f t="shared" si="0"/>
        <v>8.9999999675072218E-9</v>
      </c>
      <c r="D50" s="18">
        <f t="shared" si="17"/>
        <v>3188155.9167786296</v>
      </c>
      <c r="E50" s="18">
        <f t="shared" si="18"/>
        <v>2.8693403147415624E-2</v>
      </c>
      <c r="F50" s="18">
        <f t="shared" si="19"/>
        <v>23.90077191394775</v>
      </c>
      <c r="G50" s="18">
        <f t="shared" si="20"/>
        <v>81.531127738654092</v>
      </c>
      <c r="H50" s="18">
        <f t="shared" si="21"/>
        <v>0.82571632599014533</v>
      </c>
      <c r="I50" s="18"/>
      <c r="J50" s="5">
        <f t="shared" si="10"/>
        <v>4.4195412606169136E-10</v>
      </c>
      <c r="K50" s="18">
        <f t="shared" si="4"/>
        <v>0.82571632554819119</v>
      </c>
      <c r="L50" s="18">
        <f t="shared" si="22"/>
        <v>23.900771901155171</v>
      </c>
      <c r="M50" s="18">
        <f t="shared" si="23"/>
        <v>8.2571632554819115E-4</v>
      </c>
    </row>
    <row r="51" spans="1:13" s="17" customFormat="1" x14ac:dyDescent="0.25">
      <c r="B51" s="5">
        <f>'Mg2+离子浓度'!B51</f>
        <v>0.29314913107006901</v>
      </c>
      <c r="C51" s="18">
        <f t="shared" si="0"/>
        <v>9.0000000008139125E-8</v>
      </c>
      <c r="D51" s="18">
        <f t="shared" si="17"/>
        <v>3188155.9167786296</v>
      </c>
      <c r="E51" s="18">
        <f t="shared" si="18"/>
        <v>0.28693403253602545</v>
      </c>
      <c r="F51" s="18">
        <f t="shared" si="19"/>
        <v>24.187705933691195</v>
      </c>
      <c r="G51" s="18">
        <f t="shared" si="20"/>
        <v>82.509901514631494</v>
      </c>
      <c r="H51" s="18">
        <f t="shared" si="21"/>
        <v>0.83562923195975858</v>
      </c>
      <c r="I51" s="18"/>
      <c r="J51" s="5">
        <f t="shared" si="10"/>
        <v>1.4143599372662663E-9</v>
      </c>
      <c r="K51" s="18">
        <f t="shared" si="4"/>
        <v>0.83562923054539862</v>
      </c>
      <c r="L51" s="18">
        <f t="shared" si="22"/>
        <v>24.18770589275184</v>
      </c>
      <c r="M51" s="18">
        <f t="shared" si="23"/>
        <v>8.3562923054539859E-4</v>
      </c>
    </row>
    <row r="52" spans="1:13" s="17" customFormat="1" x14ac:dyDescent="0.25">
      <c r="B52" s="5">
        <f>'Mg2+离子浓度'!B52</f>
        <v>0.29315003107006898</v>
      </c>
      <c r="C52" s="18">
        <f t="shared" si="0"/>
        <v>8.9999999997036895E-7</v>
      </c>
      <c r="D52" s="18">
        <f t="shared" si="17"/>
        <v>3188155.9167786296</v>
      </c>
      <c r="E52" s="18">
        <f t="shared" si="18"/>
        <v>2.8693403250062981</v>
      </c>
      <c r="F52" s="18">
        <f t="shared" si="19"/>
        <v>27.057046217758138</v>
      </c>
      <c r="G52" s="18">
        <f t="shared" si="20"/>
        <v>92.297606515657975</v>
      </c>
      <c r="H52" s="18">
        <f t="shared" si="21"/>
        <v>0.93475829464884475</v>
      </c>
      <c r="I52" s="18"/>
      <c r="J52" s="5">
        <f t="shared" si="10"/>
        <v>5.0031744913606424E-9</v>
      </c>
      <c r="K52" s="18">
        <f t="shared" si="4"/>
        <v>0.9347582896456702</v>
      </c>
      <c r="L52" s="18">
        <f t="shared" si="22"/>
        <v>27.057046072938753</v>
      </c>
      <c r="M52" s="18">
        <f t="shared" si="23"/>
        <v>9.3475828964567024E-4</v>
      </c>
    </row>
    <row r="53" spans="1:13" x14ac:dyDescent="0.25">
      <c r="A53" s="78">
        <v>7.4868119641229509E-6</v>
      </c>
      <c r="B53" s="5">
        <f>'Mg2+离子浓度'!B53</f>
        <v>0.29315651788203312</v>
      </c>
      <c r="C53" s="5">
        <f t="shared" si="0"/>
        <v>6.4868119641348088E-6</v>
      </c>
      <c r="D53" s="5">
        <f t="shared" si="17"/>
        <v>3188155.9167786296</v>
      </c>
      <c r="E53" s="5">
        <f t="shared" si="18"/>
        <v>20.680967944486795</v>
      </c>
      <c r="F53" s="5">
        <f t="shared" si="19"/>
        <v>47.738014017425549</v>
      </c>
      <c r="G53" s="5">
        <f t="shared" si="20"/>
        <v>162.8413871276621</v>
      </c>
      <c r="H53" s="5">
        <f t="shared" si="21"/>
        <v>1.6492378441355495</v>
      </c>
      <c r="I53" s="5"/>
      <c r="J53" s="5">
        <f t="shared" si="10"/>
        <v>2.3698672188568742E-8</v>
      </c>
      <c r="K53" s="60">
        <f t="shared" si="4"/>
        <v>1.6492378204368774</v>
      </c>
      <c r="L53" s="5">
        <f t="shared" si="22"/>
        <v>47.738013331455633</v>
      </c>
      <c r="M53" s="5">
        <f t="shared" si="23"/>
        <v>1.6492378204368775E-3</v>
      </c>
    </row>
    <row r="54" spans="1:13" ht="14.55" customHeight="1" x14ac:dyDescent="0.25">
      <c r="B54" s="5">
        <f>'Mg2+离子浓度'!B54</f>
        <v>0.29316651788203313</v>
      </c>
      <c r="C54" s="5">
        <f t="shared" si="0"/>
        <v>1.0000000000010001E-5</v>
      </c>
      <c r="D54" s="5">
        <f t="shared" si="17"/>
        <v>0</v>
      </c>
      <c r="E54" s="5">
        <f t="shared" si="18"/>
        <v>0</v>
      </c>
      <c r="F54" s="5">
        <f t="shared" si="19"/>
        <v>47.738013331455633</v>
      </c>
      <c r="G54" s="5">
        <f t="shared" si="20"/>
        <v>162.83583021804989</v>
      </c>
      <c r="H54" s="5">
        <f t="shared" si="21"/>
        <v>1.6492378204368772</v>
      </c>
      <c r="I54" s="5"/>
      <c r="J54" s="5">
        <f t="shared" si="10"/>
        <v>2.9424449938104881E-8</v>
      </c>
      <c r="K54" s="60">
        <f t="shared" si="4"/>
        <v>1.6492377910124272</v>
      </c>
      <c r="L54" s="5">
        <f t="shared" si="22"/>
        <v>47.738012479750218</v>
      </c>
      <c r="M54" s="5">
        <f t="shared" si="23"/>
        <v>1.6492377910124272E-3</v>
      </c>
    </row>
    <row r="55" spans="1:13" x14ac:dyDescent="0.25">
      <c r="B55" s="5">
        <f>'Mg2+离子浓度'!B55</f>
        <v>0.29317651788203314</v>
      </c>
      <c r="C55" s="5">
        <f t="shared" si="0"/>
        <v>1.0000000000010001E-5</v>
      </c>
      <c r="D55" s="5">
        <f t="shared" si="17"/>
        <v>0</v>
      </c>
      <c r="E55" s="5">
        <f t="shared" si="18"/>
        <v>0</v>
      </c>
      <c r="F55" s="5">
        <f t="shared" si="19"/>
        <v>47.738012479750218</v>
      </c>
      <c r="G55" s="5">
        <f t="shared" si="20"/>
        <v>162.83027312221094</v>
      </c>
      <c r="H55" s="5">
        <f t="shared" si="21"/>
        <v>1.6492377910124274</v>
      </c>
      <c r="I55" s="5"/>
      <c r="J55" s="5">
        <f t="shared" si="10"/>
        <v>2.9424449413136171E-8</v>
      </c>
      <c r="K55" s="60">
        <f t="shared" si="4"/>
        <v>1.6492377615879781</v>
      </c>
      <c r="L55" s="5">
        <f t="shared" si="22"/>
        <v>47.738011628044816</v>
      </c>
      <c r="M55" s="5">
        <f t="shared" si="23"/>
        <v>1.649237761587978E-3</v>
      </c>
    </row>
    <row r="56" spans="1:13" x14ac:dyDescent="0.25">
      <c r="B56" s="5">
        <f>'Mg2+离子浓度'!B56</f>
        <v>0.29320651788203311</v>
      </c>
      <c r="C56" s="5">
        <f t="shared" si="0"/>
        <v>2.9999999999974492E-5</v>
      </c>
      <c r="D56" s="5">
        <f t="shared" si="17"/>
        <v>0</v>
      </c>
      <c r="E56" s="5">
        <f t="shared" si="18"/>
        <v>0</v>
      </c>
      <c r="F56" s="5">
        <f t="shared" si="19"/>
        <v>47.738011628044816</v>
      </c>
      <c r="G56" s="5">
        <f t="shared" si="20"/>
        <v>162.81360991862886</v>
      </c>
      <c r="H56" s="5">
        <f t="shared" si="21"/>
        <v>1.6492377615879779</v>
      </c>
      <c r="I56" s="5"/>
      <c r="J56" s="5">
        <f t="shared" si="10"/>
        <v>5.0964640458972457E-8</v>
      </c>
      <c r="K56" s="60">
        <f t="shared" si="4"/>
        <v>1.6492377106233373</v>
      </c>
      <c r="L56" s="5">
        <f t="shared" si="22"/>
        <v>47.738010152847814</v>
      </c>
      <c r="M56" s="5">
        <f t="shared" si="23"/>
        <v>1.6492377106233373E-3</v>
      </c>
    </row>
    <row r="57" spans="1:13" x14ac:dyDescent="0.25">
      <c r="B57" s="5">
        <f>'Mg2+离子浓度'!B57</f>
        <v>0.29323651788203314</v>
      </c>
      <c r="C57" s="5">
        <f t="shared" si="0"/>
        <v>3.0000000000030003E-5</v>
      </c>
      <c r="D57" s="5">
        <f t="shared" si="17"/>
        <v>0</v>
      </c>
      <c r="E57" s="5">
        <f t="shared" si="18"/>
        <v>0</v>
      </c>
      <c r="F57" s="5">
        <f t="shared" si="19"/>
        <v>47.738010152847814</v>
      </c>
      <c r="G57" s="5">
        <f t="shared" si="20"/>
        <v>162.7969479983133</v>
      </c>
      <c r="H57" s="5">
        <f t="shared" si="21"/>
        <v>1.6492377106233373</v>
      </c>
      <c r="I57" s="5"/>
      <c r="J57" s="5">
        <f t="shared" si="10"/>
        <v>5.0964638884113526E-8</v>
      </c>
      <c r="K57" s="60">
        <f t="shared" si="4"/>
        <v>1.6492376596586984</v>
      </c>
      <c r="L57" s="5">
        <f t="shared" si="22"/>
        <v>47.738008677650853</v>
      </c>
      <c r="M57" s="5">
        <f t="shared" si="23"/>
        <v>1.6492376596586983E-3</v>
      </c>
    </row>
    <row r="58" spans="1:13" x14ac:dyDescent="0.25">
      <c r="B58" s="5">
        <f>'Mg2+离子浓度'!B58</f>
        <v>0.29325651788203311</v>
      </c>
      <c r="C58" s="5">
        <f t="shared" si="0"/>
        <v>1.9999999999964491E-5</v>
      </c>
      <c r="D58" s="5">
        <f t="shared" si="17"/>
        <v>0</v>
      </c>
      <c r="E58" s="5">
        <f t="shared" si="18"/>
        <v>0</v>
      </c>
      <c r="F58" s="5">
        <f t="shared" si="19"/>
        <v>47.738008677650853</v>
      </c>
      <c r="G58" s="5">
        <f t="shared" si="20"/>
        <v>162.78584026853306</v>
      </c>
      <c r="H58" s="5">
        <f t="shared" si="21"/>
        <v>1.6492376596586984</v>
      </c>
      <c r="I58" s="5"/>
      <c r="J58" s="5">
        <f t="shared" si="10"/>
        <v>4.1612452111131796E-8</v>
      </c>
      <c r="K58" s="60">
        <f t="shared" si="4"/>
        <v>1.6492376180462462</v>
      </c>
      <c r="L58" s="5">
        <f t="shared" si="22"/>
        <v>47.738007473157623</v>
      </c>
      <c r="M58" s="5">
        <f t="shared" si="23"/>
        <v>1.6492376180462464E-3</v>
      </c>
    </row>
    <row r="59" spans="1:13" x14ac:dyDescent="0.25">
      <c r="B59" s="5">
        <f>'Mg2+离子浓度'!B59</f>
        <v>0.2933565178820331</v>
      </c>
      <c r="C59" s="5">
        <f t="shared" si="0"/>
        <v>9.9999999999988987E-5</v>
      </c>
      <c r="D59" s="5">
        <f t="shared" si="17"/>
        <v>0</v>
      </c>
      <c r="E59" s="5">
        <f t="shared" si="18"/>
        <v>0</v>
      </c>
      <c r="F59" s="5">
        <f t="shared" si="19"/>
        <v>47.738007473157623</v>
      </c>
      <c r="G59" s="5">
        <f t="shared" si="20"/>
        <v>162.73034537570567</v>
      </c>
      <c r="H59" s="5">
        <f t="shared" si="21"/>
        <v>1.6492376180462462</v>
      </c>
      <c r="I59" s="5"/>
      <c r="J59" s="5">
        <f t="shared" si="10"/>
        <v>9.3048269283291582E-8</v>
      </c>
      <c r="K59" s="60">
        <f t="shared" si="4"/>
        <v>1.6492375249979769</v>
      </c>
      <c r="L59" s="5">
        <f t="shared" si="22"/>
        <v>47.738004779828941</v>
      </c>
      <c r="M59" s="5">
        <f t="shared" si="23"/>
        <v>1.649237524997977E-3</v>
      </c>
    </row>
    <row r="60" spans="1:13" x14ac:dyDescent="0.25">
      <c r="B60" s="5">
        <f>'Mg2+离子浓度'!B60</f>
        <v>0.29365651788203312</v>
      </c>
      <c r="C60" s="5">
        <f t="shared" si="0"/>
        <v>3.0000000000002247E-4</v>
      </c>
      <c r="D60" s="5">
        <f t="shared" si="17"/>
        <v>0</v>
      </c>
      <c r="E60" s="5">
        <f t="shared" si="18"/>
        <v>0</v>
      </c>
      <c r="F60" s="5">
        <f t="shared" si="19"/>
        <v>47.738004779828941</v>
      </c>
      <c r="G60" s="5">
        <f t="shared" si="20"/>
        <v>162.56409060535861</v>
      </c>
      <c r="H60" s="5">
        <f t="shared" si="21"/>
        <v>1.6492375249979769</v>
      </c>
      <c r="I60" s="5"/>
      <c r="J60" s="5">
        <f t="shared" si="10"/>
        <v>1.6116432086230278E-7</v>
      </c>
      <c r="K60" s="60">
        <f t="shared" si="4"/>
        <v>1.6492373638336562</v>
      </c>
      <c r="L60" s="5">
        <f t="shared" si="22"/>
        <v>47.738000114847097</v>
      </c>
      <c r="M60" s="5">
        <f t="shared" si="23"/>
        <v>1.6492373638336561E-3</v>
      </c>
    </row>
    <row r="61" spans="1:13" x14ac:dyDescent="0.25">
      <c r="B61" s="5">
        <f>'Mg2+离子浓度'!B61</f>
        <v>0.29395651788203314</v>
      </c>
      <c r="C61" s="5">
        <f t="shared" si="0"/>
        <v>3.0000000000002247E-4</v>
      </c>
      <c r="D61" s="5">
        <f t="shared" si="17"/>
        <v>0</v>
      </c>
      <c r="E61" s="5">
        <f t="shared" si="18"/>
        <v>0</v>
      </c>
      <c r="F61" s="5">
        <f t="shared" si="19"/>
        <v>47.738000114847097</v>
      </c>
      <c r="G61" s="5">
        <f t="shared" si="20"/>
        <v>162.39816847335462</v>
      </c>
      <c r="H61" s="5">
        <f t="shared" si="21"/>
        <v>1.6492373638336562</v>
      </c>
      <c r="I61" s="5"/>
      <c r="J61" s="5">
        <f t="shared" si="10"/>
        <v>1.6116430511324422E-7</v>
      </c>
      <c r="K61" s="60">
        <f t="shared" si="4"/>
        <v>1.6492372026693511</v>
      </c>
      <c r="L61" s="5">
        <f t="shared" si="22"/>
        <v>47.737995449865707</v>
      </c>
      <c r="M61" s="5">
        <f t="shared" si="23"/>
        <v>1.6492372026693511E-3</v>
      </c>
    </row>
    <row r="62" spans="1:13" x14ac:dyDescent="0.25">
      <c r="B62" s="5">
        <f>'Mg2+离子浓度'!B62</f>
        <v>0.29415651788203312</v>
      </c>
      <c r="C62" s="5">
        <f t="shared" si="0"/>
        <v>1.9999999999997797E-4</v>
      </c>
      <c r="D62" s="5">
        <f t="shared" si="17"/>
        <v>0</v>
      </c>
      <c r="E62" s="5">
        <f t="shared" si="18"/>
        <v>0</v>
      </c>
      <c r="F62" s="5">
        <f t="shared" si="19"/>
        <v>47.737995449865707</v>
      </c>
      <c r="G62" s="5">
        <f t="shared" si="20"/>
        <v>162.2877364526401</v>
      </c>
      <c r="H62" s="5">
        <f t="shared" si="21"/>
        <v>1.6492372026693511</v>
      </c>
      <c r="I62" s="5"/>
      <c r="J62" s="5">
        <f t="shared" si="10"/>
        <v>1.3159009123349341E-7</v>
      </c>
      <c r="K62" s="60">
        <f t="shared" si="4"/>
        <v>1.6492370710792599</v>
      </c>
      <c r="L62" s="5">
        <f t="shared" si="22"/>
        <v>47.737991640924712</v>
      </c>
      <c r="M62" s="5">
        <f t="shared" si="23"/>
        <v>1.6492370710792599E-3</v>
      </c>
    </row>
    <row r="63" spans="1:13" x14ac:dyDescent="0.25">
      <c r="B63" s="5">
        <f>'Mg2+离子浓度'!B63</f>
        <v>0.29515651788203312</v>
      </c>
      <c r="C63" s="5">
        <f t="shared" si="0"/>
        <v>1.0000000000000009E-3</v>
      </c>
      <c r="D63" s="5">
        <f t="shared" si="17"/>
        <v>0</v>
      </c>
      <c r="E63" s="5">
        <f t="shared" si="18"/>
        <v>0</v>
      </c>
      <c r="F63" s="5">
        <f t="shared" si="19"/>
        <v>47.737991640924712</v>
      </c>
      <c r="G63" s="5">
        <f t="shared" si="20"/>
        <v>161.73788735373421</v>
      </c>
      <c r="H63" s="5">
        <f t="shared" si="21"/>
        <v>1.6492370710792594</v>
      </c>
      <c r="I63" s="5"/>
      <c r="J63" s="5">
        <f t="shared" si="10"/>
        <v>2.942443656862009E-7</v>
      </c>
      <c r="K63" s="60">
        <f t="shared" si="4"/>
        <v>1.6492367768348937</v>
      </c>
      <c r="L63" s="5">
        <f t="shared" si="22"/>
        <v>47.737983123874422</v>
      </c>
      <c r="M63" s="5">
        <f t="shared" si="23"/>
        <v>1.6492367768348936E-3</v>
      </c>
    </row>
    <row r="64" spans="1:13" x14ac:dyDescent="0.25">
      <c r="B64" s="5">
        <f>'Mg2+离子浓度'!B64</f>
        <v>0.29815651788203312</v>
      </c>
      <c r="C64" s="5">
        <f t="shared" si="0"/>
        <v>3.0000000000000027E-3</v>
      </c>
      <c r="D64" s="5">
        <f t="shared" si="17"/>
        <v>0</v>
      </c>
      <c r="E64" s="5">
        <f t="shared" si="18"/>
        <v>0</v>
      </c>
      <c r="F64" s="5">
        <f t="shared" si="19"/>
        <v>47.737983123874422</v>
      </c>
      <c r="G64" s="5">
        <f t="shared" si="20"/>
        <v>160.11047976741582</v>
      </c>
      <c r="H64" s="5">
        <f t="shared" si="21"/>
        <v>1.6492367768348937</v>
      </c>
      <c r="I64" s="5"/>
      <c r="J64" s="5">
        <f t="shared" si="10"/>
        <v>5.0964610028216944E-7</v>
      </c>
      <c r="K64" s="60">
        <f t="shared" si="4"/>
        <v>1.6492362671887935</v>
      </c>
      <c r="L64" s="5">
        <f t="shared" si="22"/>
        <v>47.737968371913226</v>
      </c>
      <c r="M64" s="5">
        <f t="shared" si="23"/>
        <v>1.6492362671887935E-3</v>
      </c>
    </row>
    <row r="65" spans="1:13" x14ac:dyDescent="0.25">
      <c r="B65" s="5">
        <f>'Mg2+离子浓度'!B65</f>
        <v>0.30115651788203313</v>
      </c>
      <c r="C65" s="5">
        <f t="shared" si="0"/>
        <v>3.0000000000000027E-3</v>
      </c>
      <c r="D65" s="5">
        <f t="shared" si="17"/>
        <v>0</v>
      </c>
      <c r="E65" s="5">
        <f t="shared" si="18"/>
        <v>0</v>
      </c>
      <c r="F65" s="5">
        <f t="shared" si="19"/>
        <v>47.737968371913226</v>
      </c>
      <c r="G65" s="5">
        <f t="shared" si="20"/>
        <v>158.51547463639091</v>
      </c>
      <c r="H65" s="5">
        <f t="shared" si="21"/>
        <v>1.6492362671887935</v>
      </c>
      <c r="I65" s="5"/>
      <c r="J65" s="5">
        <f t="shared" si="10"/>
        <v>5.0964594279165559E-7</v>
      </c>
      <c r="K65" s="60">
        <f t="shared" si="4"/>
        <v>1.6492357575428507</v>
      </c>
      <c r="L65" s="5">
        <f t="shared" si="22"/>
        <v>47.737953619956592</v>
      </c>
      <c r="M65" s="5">
        <f t="shared" si="23"/>
        <v>1.6492357575428507E-3</v>
      </c>
    </row>
    <row r="66" spans="1:13" x14ac:dyDescent="0.25">
      <c r="B66" s="5">
        <f>'Mg2+离子浓度'!B66</f>
        <v>0.30315651788203313</v>
      </c>
      <c r="C66" s="5">
        <f t="shared" si="0"/>
        <v>2.0000000000000018E-3</v>
      </c>
      <c r="D66" s="5">
        <f t="shared" si="17"/>
        <v>0</v>
      </c>
      <c r="E66" s="5">
        <f t="shared" si="18"/>
        <v>0</v>
      </c>
      <c r="F66" s="5">
        <f t="shared" si="19"/>
        <v>47.737953619956592</v>
      </c>
      <c r="G66" s="5">
        <f t="shared" si="20"/>
        <v>157.46965941379759</v>
      </c>
      <c r="H66" s="5">
        <f t="shared" si="21"/>
        <v>1.6492357575428509</v>
      </c>
      <c r="I66" s="5"/>
      <c r="J66" s="5">
        <f t="shared" si="10"/>
        <v>4.1612404118264798E-7</v>
      </c>
      <c r="K66" s="60">
        <f t="shared" si="4"/>
        <v>1.6492353414188097</v>
      </c>
      <c r="L66" s="5">
        <f t="shared" si="22"/>
        <v>47.737941575038164</v>
      </c>
      <c r="M66" s="5">
        <f t="shared" si="23"/>
        <v>1.6492353414188097E-3</v>
      </c>
    </row>
    <row r="67" spans="1:13" x14ac:dyDescent="0.25">
      <c r="B67" s="5">
        <f>'Mg2+离子浓度'!B67</f>
        <v>0.31315651788203314</v>
      </c>
      <c r="C67" s="5">
        <f t="shared" si="0"/>
        <v>1.0000000000000009E-2</v>
      </c>
      <c r="D67" s="5">
        <f t="shared" si="17"/>
        <v>0</v>
      </c>
      <c r="E67" s="5">
        <f t="shared" si="18"/>
        <v>0</v>
      </c>
      <c r="F67" s="5">
        <f t="shared" si="19"/>
        <v>47.737941575038164</v>
      </c>
      <c r="G67" s="5">
        <f t="shared" si="20"/>
        <v>152.44115593666541</v>
      </c>
      <c r="H67" s="5">
        <f t="shared" si="21"/>
        <v>1.6492353414188101</v>
      </c>
      <c r="I67" s="5"/>
      <c r="J67" s="5">
        <f t="shared" si="10"/>
        <v>9.3048140838347154E-7</v>
      </c>
      <c r="K67" s="60">
        <f t="shared" si="4"/>
        <v>1.6492344109374018</v>
      </c>
      <c r="L67" s="5">
        <f t="shared" si="22"/>
        <v>47.737914641788564</v>
      </c>
      <c r="M67" s="5">
        <f t="shared" si="23"/>
        <v>1.6492344109374018E-3</v>
      </c>
    </row>
    <row r="68" spans="1:13" x14ac:dyDescent="0.25">
      <c r="B68" s="5">
        <f>'Mg2+离子浓度'!B68</f>
        <v>0.34315651788203311</v>
      </c>
      <c r="C68" s="5">
        <f t="shared" si="0"/>
        <v>2.9999999999999971E-2</v>
      </c>
      <c r="D68" s="5">
        <f t="shared" si="17"/>
        <v>0</v>
      </c>
      <c r="E68" s="5">
        <f t="shared" si="18"/>
        <v>0</v>
      </c>
      <c r="F68" s="5">
        <f t="shared" si="19"/>
        <v>47.737914641788564</v>
      </c>
      <c r="G68" s="5">
        <f t="shared" si="20"/>
        <v>139.11411310625149</v>
      </c>
      <c r="H68" s="5">
        <f t="shared" si="21"/>
        <v>1.6492344109374018</v>
      </c>
      <c r="I68" s="5"/>
      <c r="J68" s="5">
        <f t="shared" si="10"/>
        <v>1.6116401655473019E-6</v>
      </c>
      <c r="K68" s="60">
        <f t="shared" si="4"/>
        <v>1.6492327992972362</v>
      </c>
      <c r="L68" s="5">
        <f t="shared" si="22"/>
        <v>47.737867992058149</v>
      </c>
      <c r="M68" s="5">
        <f t="shared" si="23"/>
        <v>1.6492327992972363E-3</v>
      </c>
    </row>
    <row r="69" spans="1:13" x14ac:dyDescent="0.25">
      <c r="B69" s="5">
        <f>'Mg2+离子浓度'!B69</f>
        <v>0.37315651788203313</v>
      </c>
      <c r="C69" s="5">
        <f t="shared" si="0"/>
        <v>3.0000000000000027E-2</v>
      </c>
      <c r="D69" s="5">
        <f t="shared" si="17"/>
        <v>0</v>
      </c>
      <c r="E69" s="5">
        <f t="shared" si="18"/>
        <v>0</v>
      </c>
      <c r="F69" s="5">
        <f t="shared" si="19"/>
        <v>47.737867992058149</v>
      </c>
      <c r="G69" s="5">
        <f t="shared" si="20"/>
        <v>127.92987849444354</v>
      </c>
      <c r="H69" s="5">
        <f t="shared" si="21"/>
        <v>1.649232799297236</v>
      </c>
      <c r="I69" s="5"/>
      <c r="J69" s="5">
        <f t="shared" si="10"/>
        <v>1.6116385906444235E-6</v>
      </c>
      <c r="K69" s="60">
        <f t="shared" si="4"/>
        <v>1.6492311876586454</v>
      </c>
      <c r="L69" s="5">
        <f t="shared" si="22"/>
        <v>47.73782134237333</v>
      </c>
      <c r="M69" s="5">
        <f t="shared" si="23"/>
        <v>1.6492311876586455E-3</v>
      </c>
    </row>
    <row r="70" spans="1:13" x14ac:dyDescent="0.25">
      <c r="B70" s="5">
        <f>'Mg2+离子浓度'!B70</f>
        <v>0.3931565178820331</v>
      </c>
      <c r="C70" s="5">
        <f t="shared" si="0"/>
        <v>1.9999999999999962E-2</v>
      </c>
      <c r="D70" s="5">
        <f t="shared" si="17"/>
        <v>0</v>
      </c>
      <c r="E70" s="5">
        <f t="shared" si="18"/>
        <v>0</v>
      </c>
      <c r="F70" s="5">
        <f t="shared" si="19"/>
        <v>47.73782134237333</v>
      </c>
      <c r="G70" s="5">
        <f t="shared" si="20"/>
        <v>121.42192529209727</v>
      </c>
      <c r="H70" s="5">
        <f t="shared" si="21"/>
        <v>1.6492311876586454</v>
      </c>
      <c r="I70" s="5"/>
      <c r="J70" s="5">
        <f t="shared" si="10"/>
        <v>1.3158961130507889E-6</v>
      </c>
      <c r="K70" s="60">
        <f t="shared" si="4"/>
        <v>1.6492298717625324</v>
      </c>
      <c r="L70" s="5">
        <f t="shared" si="22"/>
        <v>47.737783253102386</v>
      </c>
      <c r="M70" s="5">
        <f t="shared" si="23"/>
        <v>1.6492298717625325E-3</v>
      </c>
    </row>
    <row r="71" spans="1:13" x14ac:dyDescent="0.25">
      <c r="B71" s="5">
        <f>'Mg2+离子浓度'!B71</f>
        <v>0.44315651788203314</v>
      </c>
      <c r="C71" s="5">
        <f t="shared" si="0"/>
        <v>5.0000000000000044E-2</v>
      </c>
      <c r="D71" s="5">
        <f t="shared" si="17"/>
        <v>0</v>
      </c>
      <c r="E71" s="5">
        <f t="shared" si="18"/>
        <v>0</v>
      </c>
      <c r="F71" s="5">
        <f t="shared" si="19"/>
        <v>47.737783253102386</v>
      </c>
      <c r="G71" s="5">
        <f t="shared" si="20"/>
        <v>107.72217337850378</v>
      </c>
      <c r="H71" s="5">
        <f t="shared" si="21"/>
        <v>1.6492298717625324</v>
      </c>
      <c r="I71" s="5"/>
      <c r="J71" s="5">
        <f t="shared" si="10"/>
        <v>2.0806127806113069E-6</v>
      </c>
      <c r="K71" s="60">
        <f t="shared" si="4"/>
        <v>1.6492277911497519</v>
      </c>
      <c r="L71" s="5">
        <f t="shared" si="22"/>
        <v>47.737723028725142</v>
      </c>
      <c r="M71" s="5">
        <f t="shared" si="23"/>
        <v>1.6492277911497519E-3</v>
      </c>
    </row>
    <row r="72" spans="1:13" x14ac:dyDescent="0.25">
      <c r="B72" s="5">
        <f>'Mg2+离子浓度'!B72</f>
        <v>0.49315651788203313</v>
      </c>
      <c r="C72" s="5">
        <f t="shared" si="0"/>
        <v>4.9999999999999989E-2</v>
      </c>
      <c r="D72" s="5">
        <f t="shared" si="17"/>
        <v>0</v>
      </c>
      <c r="E72" s="5">
        <f t="shared" si="18"/>
        <v>0</v>
      </c>
      <c r="F72" s="5">
        <f t="shared" si="19"/>
        <v>47.737723028725142</v>
      </c>
      <c r="G72" s="5">
        <f t="shared" si="20"/>
        <v>96.80034897185395</v>
      </c>
      <c r="H72" s="5">
        <f t="shared" si="21"/>
        <v>1.6492277911497519</v>
      </c>
      <c r="I72" s="5"/>
      <c r="J72" s="5">
        <f t="shared" si="10"/>
        <v>2.080610155780397E-6</v>
      </c>
      <c r="K72" s="60">
        <f t="shared" si="4"/>
        <v>1.6492257105395962</v>
      </c>
      <c r="L72" s="5">
        <f t="shared" si="22"/>
        <v>47.737662804423884</v>
      </c>
      <c r="M72" s="5">
        <f t="shared" si="23"/>
        <v>1.6492257105395962E-3</v>
      </c>
    </row>
    <row r="73" spans="1:13" x14ac:dyDescent="0.25">
      <c r="B73" s="5">
        <f>'Mg2+离子浓度'!B73</f>
        <v>0.54315651788203312</v>
      </c>
      <c r="C73" s="5">
        <f t="shared" si="0"/>
        <v>4.9999999999999989E-2</v>
      </c>
      <c r="D73" s="5">
        <f t="shared" si="17"/>
        <v>0</v>
      </c>
      <c r="E73" s="5">
        <f t="shared" si="18"/>
        <v>0</v>
      </c>
      <c r="F73" s="5">
        <f t="shared" si="19"/>
        <v>47.737662804423884</v>
      </c>
      <c r="G73" s="5">
        <f t="shared" si="20"/>
        <v>87.889330667650967</v>
      </c>
      <c r="H73" s="5">
        <f t="shared" si="21"/>
        <v>1.649225710539596</v>
      </c>
      <c r="I73" s="5"/>
      <c r="J73" s="5">
        <f t="shared" si="10"/>
        <v>2.0806075309527994E-6</v>
      </c>
      <c r="K73" s="60">
        <f t="shared" si="4"/>
        <v>1.6492236299320651</v>
      </c>
      <c r="L73" s="5">
        <f t="shared" si="22"/>
        <v>47.737602580198583</v>
      </c>
      <c r="M73" s="5">
        <f t="shared" si="23"/>
        <v>1.6492236299320651E-3</v>
      </c>
    </row>
    <row r="74" spans="1:13" x14ac:dyDescent="0.25">
      <c r="A74" s="79">
        <v>0.2931415442581049</v>
      </c>
      <c r="B74" s="5">
        <f>'Mg2+离子浓度'!B74</f>
        <v>0.58630554895210207</v>
      </c>
      <c r="C74" s="5">
        <f t="shared" si="0"/>
        <v>4.3149031070068955E-2</v>
      </c>
      <c r="D74" s="5">
        <f t="shared" si="17"/>
        <v>0</v>
      </c>
      <c r="E74" s="5">
        <f t="shared" si="18"/>
        <v>0</v>
      </c>
      <c r="F74" s="5">
        <f t="shared" si="19"/>
        <v>47.737602580198583</v>
      </c>
      <c r="G74" s="5">
        <f t="shared" si="20"/>
        <v>81.421031517643854</v>
      </c>
      <c r="H74" s="5">
        <f t="shared" si="21"/>
        <v>1.6492236299320648</v>
      </c>
      <c r="I74" s="5"/>
      <c r="J74" s="5">
        <f t="shared" si="10"/>
        <v>1.9328143441196729E-6</v>
      </c>
      <c r="K74" s="60">
        <f t="shared" si="4"/>
        <v>1.6492216971177207</v>
      </c>
      <c r="L74" s="5">
        <f t="shared" si="22"/>
        <v>47.737546633920992</v>
      </c>
      <c r="M74" s="5">
        <f t="shared" si="23"/>
        <v>1.6492216971177207E-3</v>
      </c>
    </row>
    <row r="75" spans="1:13" s="17" customFormat="1" x14ac:dyDescent="0.25">
      <c r="B75" s="5">
        <f>'Mg2+离子浓度'!B75</f>
        <v>0.58630554905210208</v>
      </c>
      <c r="C75" s="18">
        <f t="shared" ref="C75:C103" si="24">B75-B74</f>
        <v>1.000000082740371E-10</v>
      </c>
      <c r="D75" s="18">
        <f t="shared" si="17"/>
        <v>3188155.9167786296</v>
      </c>
      <c r="E75" s="18">
        <f t="shared" ref="E75:E103" si="25">C75*D75</f>
        <v>3.1881561805678329E-4</v>
      </c>
      <c r="F75" s="18">
        <f t="shared" ref="F75:F103" si="26">E75+L74</f>
        <v>47.737865449539051</v>
      </c>
      <c r="G75" s="18">
        <f t="shared" ref="G75:G103" si="27">F75/B75</f>
        <v>81.42147985247334</v>
      </c>
      <c r="H75" s="18">
        <f t="shared" ref="H75:H103" si="28">F75/$C$9/96485/0.0001</f>
        <v>1.6492327114590886</v>
      </c>
      <c r="I75" s="18"/>
      <c r="J75" s="5">
        <f t="shared" si="10"/>
        <v>9.3047996308170465E-11</v>
      </c>
      <c r="K75" s="18">
        <f t="shared" si="4"/>
        <v>1.6492327113660405</v>
      </c>
      <c r="L75" s="18">
        <f t="shared" ref="L75:L103" si="29">K75*0.0001*$C$9*96485</f>
        <v>47.737865446845731</v>
      </c>
      <c r="M75" s="18">
        <f t="shared" ref="M75:M103" si="30">K75*0.001</f>
        <v>1.6492327113660406E-3</v>
      </c>
    </row>
    <row r="76" spans="1:13" s="17" customFormat="1" x14ac:dyDescent="0.25">
      <c r="B76" s="5">
        <f>'Mg2+离子浓度'!B76</f>
        <v>0.58630554935210211</v>
      </c>
      <c r="C76" s="18">
        <f t="shared" si="24"/>
        <v>3.000000248221113E-10</v>
      </c>
      <c r="D76" s="18">
        <f t="shared" si="17"/>
        <v>3188155.9167786296</v>
      </c>
      <c r="E76" s="18">
        <f t="shared" si="25"/>
        <v>9.5644685417034991E-4</v>
      </c>
      <c r="F76" s="18">
        <f t="shared" si="26"/>
        <v>47.7388218936999</v>
      </c>
      <c r="G76" s="18">
        <f t="shared" si="27"/>
        <v>81.423111117494557</v>
      </c>
      <c r="H76" s="18">
        <f t="shared" si="28"/>
        <v>1.6492657543901432</v>
      </c>
      <c r="I76" s="18"/>
      <c r="J76" s="5">
        <f t="shared" si="10"/>
        <v>1.6116708612021647E-10</v>
      </c>
      <c r="K76" s="18">
        <f t="shared" si="4"/>
        <v>1.6492657542289761</v>
      </c>
      <c r="L76" s="18">
        <f t="shared" si="29"/>
        <v>47.738821889034831</v>
      </c>
      <c r="M76" s="18">
        <f t="shared" si="30"/>
        <v>1.6492657542289762E-3</v>
      </c>
    </row>
    <row r="77" spans="1:13" s="17" customFormat="1" x14ac:dyDescent="0.25">
      <c r="B77" s="5">
        <f>'Mg2+离子浓度'!B77</f>
        <v>0.58630554975210203</v>
      </c>
      <c r="C77" s="18">
        <f t="shared" si="24"/>
        <v>3.9999992207384594E-10</v>
      </c>
      <c r="D77" s="18">
        <f t="shared" si="17"/>
        <v>3188155.9167786296</v>
      </c>
      <c r="E77" s="18">
        <f t="shared" si="25"/>
        <v>1.2752621182707227E-3</v>
      </c>
      <c r="F77" s="18">
        <f t="shared" si="26"/>
        <v>47.740097151153101</v>
      </c>
      <c r="G77" s="18">
        <f t="shared" si="27"/>
        <v>81.425286135084789</v>
      </c>
      <c r="H77" s="18">
        <f t="shared" si="28"/>
        <v>1.6493098115822185</v>
      </c>
      <c r="I77" s="18"/>
      <c r="J77" s="5">
        <f t="shared" si="10"/>
        <v>1.8610466660683309E-10</v>
      </c>
      <c r="K77" s="18">
        <f t="shared" si="4"/>
        <v>1.6493098113961138</v>
      </c>
      <c r="L77" s="18">
        <f t="shared" si="29"/>
        <v>47.740097145766214</v>
      </c>
      <c r="M77" s="18">
        <f t="shared" si="30"/>
        <v>1.6493098113961138E-3</v>
      </c>
    </row>
    <row r="78" spans="1:13" s="17" customFormat="1" x14ac:dyDescent="0.25">
      <c r="B78" s="5">
        <f>'Mg2+离子浓度'!B78</f>
        <v>0.58630554995210205</v>
      </c>
      <c r="C78" s="18">
        <f t="shared" si="24"/>
        <v>2.000000165480742E-10</v>
      </c>
      <c r="D78" s="18">
        <f t="shared" si="17"/>
        <v>3188155.9167786296</v>
      </c>
      <c r="E78" s="18">
        <f t="shared" si="25"/>
        <v>6.3763123611356657E-4</v>
      </c>
      <c r="F78" s="18">
        <f t="shared" si="26"/>
        <v>47.740734777002331</v>
      </c>
      <c r="G78" s="18">
        <f t="shared" si="27"/>
        <v>81.426373638971157</v>
      </c>
      <c r="H78" s="18">
        <f t="shared" si="28"/>
        <v>1.6493318400788493</v>
      </c>
      <c r="I78" s="18"/>
      <c r="J78" s="5">
        <f t="shared" si="10"/>
        <v>1.315976476505751E-10</v>
      </c>
      <c r="K78" s="18">
        <f t="shared" si="4"/>
        <v>1.6493318399472516</v>
      </c>
      <c r="L78" s="18">
        <f t="shared" si="29"/>
        <v>47.740734773193168</v>
      </c>
      <c r="M78" s="18">
        <f t="shared" si="30"/>
        <v>1.6493318399472517E-3</v>
      </c>
    </row>
    <row r="79" spans="1:13" s="17" customFormat="1" x14ac:dyDescent="0.25">
      <c r="B79" s="5">
        <f>'Mg2+离子浓度'!B79</f>
        <v>0.58630555895210212</v>
      </c>
      <c r="C79" s="18">
        <f t="shared" si="24"/>
        <v>9.0000000785295242E-9</v>
      </c>
      <c r="D79" s="18">
        <f t="shared" si="17"/>
        <v>3188155.9167786296</v>
      </c>
      <c r="E79" s="18">
        <f t="shared" si="25"/>
        <v>2.8693403501372033E-2</v>
      </c>
      <c r="F79" s="18">
        <f t="shared" si="26"/>
        <v>47.769428176694539</v>
      </c>
      <c r="G79" s="18">
        <f t="shared" si="27"/>
        <v>81.475311716423676</v>
      </c>
      <c r="H79" s="18">
        <f t="shared" si="28"/>
        <v>1.6503231305969679</v>
      </c>
      <c r="I79" s="18"/>
      <c r="J79" s="5">
        <f t="shared" si="10"/>
        <v>8.8331440041037762E-10</v>
      </c>
      <c r="K79" s="18">
        <f t="shared" si="4"/>
        <v>1.6503231297136536</v>
      </c>
      <c r="L79" s="18">
        <f t="shared" si="29"/>
        <v>47.769428151126561</v>
      </c>
      <c r="M79" s="18">
        <f t="shared" si="30"/>
        <v>1.6503231297136536E-3</v>
      </c>
    </row>
    <row r="80" spans="1:13" s="17" customFormat="1" x14ac:dyDescent="0.25">
      <c r="B80" s="5">
        <f>'Mg2+离子浓度'!B80</f>
        <v>0.58630564895210202</v>
      </c>
      <c r="C80" s="18">
        <f t="shared" si="24"/>
        <v>8.9999999897116822E-8</v>
      </c>
      <c r="D80" s="18">
        <f t="shared" si="17"/>
        <v>3188155.9167786296</v>
      </c>
      <c r="E80" s="18">
        <f t="shared" si="25"/>
        <v>0.28693403218206903</v>
      </c>
      <c r="F80" s="18">
        <f t="shared" si="26"/>
        <v>48.056362183308629</v>
      </c>
      <c r="G80" s="18">
        <f t="shared" si="27"/>
        <v>81.964692424845751</v>
      </c>
      <c r="H80" s="18">
        <f t="shared" si="28"/>
        <v>1.6602360361129926</v>
      </c>
      <c r="I80" s="18"/>
      <c r="J80" s="5">
        <f t="shared" si="10"/>
        <v>2.8100636557778033E-9</v>
      </c>
      <c r="K80" s="18">
        <f t="shared" si="4"/>
        <v>1.6602360333029289</v>
      </c>
      <c r="L80" s="18">
        <f t="shared" si="29"/>
        <v>48.056362101969931</v>
      </c>
      <c r="M80" s="18">
        <f t="shared" si="30"/>
        <v>1.660236033302929E-3</v>
      </c>
    </row>
    <row r="81" spans="1:13" s="17" customFormat="1" x14ac:dyDescent="0.25">
      <c r="B81" s="5">
        <f>'Mg2+离子浓度'!B81</f>
        <v>0.5863065489521021</v>
      </c>
      <c r="C81" s="18">
        <f t="shared" si="24"/>
        <v>9.0000000008139125E-7</v>
      </c>
      <c r="D81" s="18">
        <f t="shared" si="17"/>
        <v>3188155.9167786296</v>
      </c>
      <c r="E81" s="18">
        <f t="shared" si="25"/>
        <v>2.8693403253602545</v>
      </c>
      <c r="F81" s="18">
        <f t="shared" si="26"/>
        <v>50.925702427330187</v>
      </c>
      <c r="G81" s="18">
        <f t="shared" si="27"/>
        <v>86.858491549086423</v>
      </c>
      <c r="H81" s="18">
        <f t="shared" si="28"/>
        <v>1.7593650974186033</v>
      </c>
      <c r="I81" s="18"/>
      <c r="J81" s="5">
        <f t="shared" si="10"/>
        <v>9.4167771790082515E-9</v>
      </c>
      <c r="K81" s="18">
        <f t="shared" si="4"/>
        <v>1.7593650880018261</v>
      </c>
      <c r="L81" s="18">
        <f t="shared" si="29"/>
        <v>50.925702154756863</v>
      </c>
      <c r="M81" s="18">
        <f t="shared" si="30"/>
        <v>1.7593650880018262E-3</v>
      </c>
    </row>
    <row r="82" spans="1:13" s="79" customFormat="1" x14ac:dyDescent="0.25">
      <c r="A82" s="78">
        <v>7.4868119641229509E-6</v>
      </c>
      <c r="B82" s="5">
        <f>'Mg2+离子浓度'!B82</f>
        <v>0.58631303576406624</v>
      </c>
      <c r="C82" s="78">
        <f t="shared" si="24"/>
        <v>6.4868119641348088E-6</v>
      </c>
      <c r="D82" s="78">
        <f t="shared" si="17"/>
        <v>3188155.9167786296</v>
      </c>
      <c r="E82" s="78">
        <f t="shared" si="25"/>
        <v>20.680967944486795</v>
      </c>
      <c r="F82" s="78">
        <f t="shared" si="26"/>
        <v>71.606670099243658</v>
      </c>
      <c r="G82" s="78">
        <f t="shared" si="27"/>
        <v>122.13044181412053</v>
      </c>
      <c r="H82" s="78">
        <f t="shared" si="28"/>
        <v>2.4738446424917053</v>
      </c>
      <c r="I82" s="78"/>
      <c r="J82" s="5">
        <f t="shared" si="10"/>
        <v>3.5547834071554003E-8</v>
      </c>
      <c r="K82" s="60">
        <f t="shared" ref="K82:K145" si="31">H82-J82</f>
        <v>2.4738446069438713</v>
      </c>
      <c r="L82" s="78">
        <f t="shared" si="29"/>
        <v>71.606669070293833</v>
      </c>
      <c r="M82" s="78">
        <f t="shared" si="30"/>
        <v>2.4738446069438712E-3</v>
      </c>
    </row>
    <row r="83" spans="1:13" x14ac:dyDescent="0.25">
      <c r="B83" s="5">
        <f>'Mg2+离子浓度'!B83</f>
        <v>0.58631554895210203</v>
      </c>
      <c r="C83" s="5">
        <f t="shared" si="24"/>
        <v>2.5131880357909253E-6</v>
      </c>
      <c r="D83" s="5">
        <f t="shared" si="17"/>
        <v>0</v>
      </c>
      <c r="E83" s="5">
        <f t="shared" si="25"/>
        <v>0</v>
      </c>
      <c r="F83" s="5">
        <f t="shared" si="26"/>
        <v>71.606669070293833</v>
      </c>
      <c r="G83" s="5">
        <f t="shared" si="27"/>
        <v>122.12991655819725</v>
      </c>
      <c r="H83" s="5">
        <f t="shared" si="28"/>
        <v>2.4738446069438718</v>
      </c>
      <c r="I83" s="5"/>
      <c r="J83" s="5">
        <f t="shared" si="10"/>
        <v>2.2126360059900563E-8</v>
      </c>
      <c r="K83" s="60">
        <f t="shared" si="31"/>
        <v>2.4738445848175119</v>
      </c>
      <c r="L83" s="5">
        <f t="shared" si="29"/>
        <v>71.606668429835295</v>
      </c>
      <c r="M83" s="5">
        <f t="shared" si="30"/>
        <v>2.4738445848175119E-3</v>
      </c>
    </row>
    <row r="84" spans="1:13" x14ac:dyDescent="0.25">
      <c r="B84" s="5">
        <f>'Mg2+离子浓度'!B84</f>
        <v>0.58632554895210209</v>
      </c>
      <c r="C84" s="5">
        <f t="shared" si="24"/>
        <v>1.0000000000065512E-5</v>
      </c>
      <c r="D84" s="5">
        <f t="shared" si="17"/>
        <v>0</v>
      </c>
      <c r="E84" s="5">
        <f t="shared" si="25"/>
        <v>0</v>
      </c>
      <c r="F84" s="5">
        <f t="shared" si="26"/>
        <v>71.606668429835295</v>
      </c>
      <c r="G84" s="5">
        <f t="shared" si="27"/>
        <v>122.12783249478518</v>
      </c>
      <c r="H84" s="5">
        <f t="shared" si="28"/>
        <v>2.4738445848175119</v>
      </c>
      <c r="I84" s="5"/>
      <c r="J84" s="5">
        <f t="shared" si="10"/>
        <v>4.4136458210456611E-8</v>
      </c>
      <c r="K84" s="60">
        <f t="shared" si="31"/>
        <v>2.4738445406810539</v>
      </c>
      <c r="L84" s="5">
        <f t="shared" si="29"/>
        <v>71.60666715228345</v>
      </c>
      <c r="M84" s="5">
        <f t="shared" si="30"/>
        <v>2.473844540681054E-3</v>
      </c>
    </row>
    <row r="85" spans="1:13" x14ac:dyDescent="0.25">
      <c r="B85" s="5">
        <f>'Mg2+离子浓度'!B85</f>
        <v>0.58635554895210207</v>
      </c>
      <c r="C85" s="5">
        <f t="shared" si="24"/>
        <v>2.9999999999974492E-5</v>
      </c>
      <c r="D85" s="5">
        <f t="shared" si="17"/>
        <v>0</v>
      </c>
      <c r="E85" s="5">
        <f t="shared" si="25"/>
        <v>0</v>
      </c>
      <c r="F85" s="5">
        <f t="shared" si="26"/>
        <v>71.60666715228345</v>
      </c>
      <c r="G85" s="5">
        <f t="shared" si="27"/>
        <v>122.1215818290701</v>
      </c>
      <c r="H85" s="5">
        <f t="shared" si="28"/>
        <v>2.4738445406810539</v>
      </c>
      <c r="I85" s="5"/>
      <c r="J85" s="5">
        <f t="shared" si="10"/>
        <v>7.6446586722466446E-8</v>
      </c>
      <c r="K85" s="60">
        <f t="shared" si="31"/>
        <v>2.473844464234467</v>
      </c>
      <c r="L85" s="5">
        <f t="shared" si="29"/>
        <v>71.606664939498771</v>
      </c>
      <c r="M85" s="5">
        <f t="shared" si="30"/>
        <v>2.4738444642344671E-3</v>
      </c>
    </row>
    <row r="86" spans="1:13" x14ac:dyDescent="0.25">
      <c r="B86" s="5">
        <f>'Mg2+离子浓度'!B86</f>
        <v>0.58638554895210204</v>
      </c>
      <c r="C86" s="5">
        <f t="shared" si="24"/>
        <v>2.9999999999974492E-5</v>
      </c>
      <c r="D86" s="5">
        <f t="shared" si="17"/>
        <v>0</v>
      </c>
      <c r="E86" s="5">
        <f t="shared" si="25"/>
        <v>0</v>
      </c>
      <c r="F86" s="5">
        <f t="shared" si="26"/>
        <v>71.606664939498771</v>
      </c>
      <c r="G86" s="5">
        <f t="shared" si="27"/>
        <v>122.115330208023</v>
      </c>
      <c r="H86" s="5">
        <f t="shared" si="28"/>
        <v>2.473844464234467</v>
      </c>
      <c r="I86" s="5"/>
      <c r="J86" s="5">
        <f t="shared" si="10"/>
        <v>7.6446584360118873E-8</v>
      </c>
      <c r="K86" s="60">
        <f t="shared" si="31"/>
        <v>2.4738443877878828</v>
      </c>
      <c r="L86" s="5">
        <f t="shared" si="29"/>
        <v>71.606662726714163</v>
      </c>
      <c r="M86" s="5">
        <f t="shared" si="30"/>
        <v>2.4738443877878828E-3</v>
      </c>
    </row>
    <row r="87" spans="1:13" x14ac:dyDescent="0.25">
      <c r="B87" s="5">
        <f>'Mg2+离子浓度'!B87</f>
        <v>0.58640554895210206</v>
      </c>
      <c r="C87" s="5">
        <f t="shared" si="24"/>
        <v>2.0000000000020002E-5</v>
      </c>
      <c r="D87" s="5">
        <f t="shared" si="17"/>
        <v>0</v>
      </c>
      <c r="E87" s="5">
        <f t="shared" si="25"/>
        <v>0</v>
      </c>
      <c r="F87" s="5">
        <f t="shared" si="26"/>
        <v>71.606662726714163</v>
      </c>
      <c r="G87" s="5">
        <f t="shared" si="27"/>
        <v>122.11116155819842</v>
      </c>
      <c r="H87" s="5">
        <f t="shared" si="28"/>
        <v>2.4738443877878828</v>
      </c>
      <c r="I87" s="5"/>
      <c r="J87" s="5">
        <f t="shared" si="10"/>
        <v>6.2418372824849137E-8</v>
      </c>
      <c r="K87" s="60">
        <f t="shared" si="31"/>
        <v>2.4738443253695102</v>
      </c>
      <c r="L87" s="5">
        <f t="shared" si="29"/>
        <v>71.60666091998317</v>
      </c>
      <c r="M87" s="5">
        <f t="shared" si="30"/>
        <v>2.4738443253695102E-3</v>
      </c>
    </row>
    <row r="88" spans="1:13" x14ac:dyDescent="0.25">
      <c r="B88" s="5">
        <f>'Mg2+离子浓度'!B88</f>
        <v>0.58650554895210205</v>
      </c>
      <c r="C88" s="5">
        <f t="shared" si="24"/>
        <v>9.9999999999988987E-5</v>
      </c>
      <c r="D88" s="5">
        <f t="shared" si="17"/>
        <v>0</v>
      </c>
      <c r="E88" s="5">
        <f t="shared" si="25"/>
        <v>0</v>
      </c>
      <c r="F88" s="5">
        <f t="shared" si="26"/>
        <v>71.60666091998317</v>
      </c>
      <c r="G88" s="5">
        <f t="shared" si="27"/>
        <v>122.09033835727793</v>
      </c>
      <c r="H88" s="5">
        <f t="shared" si="28"/>
        <v>2.4738443253695102</v>
      </c>
      <c r="I88" s="5"/>
      <c r="J88" s="5">
        <f t="shared" si="10"/>
        <v>1.3957172115963116E-7</v>
      </c>
      <c r="K88" s="60">
        <f t="shared" si="31"/>
        <v>2.4738441857977889</v>
      </c>
      <c r="L88" s="5">
        <f t="shared" si="29"/>
        <v>71.606656880009893</v>
      </c>
      <c r="M88" s="5">
        <f t="shared" si="30"/>
        <v>2.4738441857977888E-3</v>
      </c>
    </row>
    <row r="89" spans="1:13" x14ac:dyDescent="0.25">
      <c r="B89" s="5">
        <f>'Mg2+离子浓度'!B89</f>
        <v>0.58680554895210202</v>
      </c>
      <c r="C89" s="5">
        <f t="shared" si="24"/>
        <v>2.9999999999996696E-4</v>
      </c>
      <c r="D89" s="5">
        <f t="shared" si="17"/>
        <v>0</v>
      </c>
      <c r="E89" s="5">
        <f t="shared" si="25"/>
        <v>0</v>
      </c>
      <c r="F89" s="5">
        <f t="shared" si="26"/>
        <v>71.606656880009893</v>
      </c>
      <c r="G89" s="5">
        <f t="shared" si="27"/>
        <v>122.02791368943716</v>
      </c>
      <c r="H89" s="5">
        <f t="shared" si="28"/>
        <v>2.4738441857977884</v>
      </c>
      <c r="I89" s="5"/>
      <c r="J89" s="5">
        <f t="shared" ref="J89:J152" si="32">H89*($C$8/3.1415926)^(1/2)*C89^(1/2)</f>
        <v>2.4174529870929845E-7</v>
      </c>
      <c r="K89" s="60">
        <f t="shared" si="31"/>
        <v>2.4738439440524895</v>
      </c>
      <c r="L89" s="5">
        <f t="shared" si="29"/>
        <v>71.606649882571347</v>
      </c>
      <c r="M89" s="5">
        <f t="shared" si="30"/>
        <v>2.4738439440524897E-3</v>
      </c>
    </row>
    <row r="90" spans="1:13" x14ac:dyDescent="0.25">
      <c r="B90" s="5">
        <f>'Mg2+离子浓度'!B90</f>
        <v>0.5871055489521021</v>
      </c>
      <c r="C90" s="5">
        <f t="shared" si="24"/>
        <v>3.0000000000007798E-4</v>
      </c>
      <c r="D90" s="5">
        <f t="shared" si="17"/>
        <v>0</v>
      </c>
      <c r="E90" s="5">
        <f t="shared" si="25"/>
        <v>0</v>
      </c>
      <c r="F90" s="5">
        <f t="shared" si="26"/>
        <v>71.606649882571347</v>
      </c>
      <c r="G90" s="5">
        <f t="shared" si="27"/>
        <v>121.96554777991588</v>
      </c>
      <c r="H90" s="5">
        <f t="shared" si="28"/>
        <v>2.4738439440524895</v>
      </c>
      <c r="I90" s="5"/>
      <c r="J90" s="5">
        <f t="shared" si="32"/>
        <v>2.4174527508587095E-7</v>
      </c>
      <c r="K90" s="60">
        <f t="shared" si="31"/>
        <v>2.4738437023072146</v>
      </c>
      <c r="L90" s="5">
        <f t="shared" si="29"/>
        <v>71.606642885133482</v>
      </c>
      <c r="M90" s="5">
        <f t="shared" si="30"/>
        <v>2.4738437023072149E-3</v>
      </c>
    </row>
    <row r="91" spans="1:13" x14ac:dyDescent="0.25">
      <c r="B91" s="5">
        <f>'Mg2+离子浓度'!B91</f>
        <v>0.58730554895210207</v>
      </c>
      <c r="C91" s="5">
        <f t="shared" si="24"/>
        <v>1.9999999999997797E-4</v>
      </c>
      <c r="D91" s="5">
        <f t="shared" si="17"/>
        <v>0</v>
      </c>
      <c r="E91" s="5">
        <f t="shared" si="25"/>
        <v>0</v>
      </c>
      <c r="F91" s="5">
        <f t="shared" si="26"/>
        <v>71.606642885133482</v>
      </c>
      <c r="G91" s="5">
        <f t="shared" si="27"/>
        <v>121.92400193203927</v>
      </c>
      <c r="H91" s="5">
        <f t="shared" si="28"/>
        <v>2.4738437023072146</v>
      </c>
      <c r="I91" s="5"/>
      <c r="J91" s="5">
        <f t="shared" si="32"/>
        <v>1.9738417127452727E-7</v>
      </c>
      <c r="K91" s="60">
        <f t="shared" si="31"/>
        <v>2.4738435049230434</v>
      </c>
      <c r="L91" s="5">
        <f t="shared" si="29"/>
        <v>71.606637171749952</v>
      </c>
      <c r="M91" s="5">
        <f t="shared" si="30"/>
        <v>2.4738435049230434E-3</v>
      </c>
    </row>
    <row r="92" spans="1:13" x14ac:dyDescent="0.25">
      <c r="B92" s="5">
        <f>'Mg2+离子浓度'!B92</f>
        <v>0.58830554895210208</v>
      </c>
      <c r="C92" s="5">
        <f t="shared" si="24"/>
        <v>1.0000000000000009E-3</v>
      </c>
      <c r="D92" s="5">
        <f t="shared" si="17"/>
        <v>0</v>
      </c>
      <c r="E92" s="5">
        <f t="shared" si="25"/>
        <v>0</v>
      </c>
      <c r="F92" s="5">
        <f t="shared" si="26"/>
        <v>71.606637171749952</v>
      </c>
      <c r="G92" s="5">
        <f t="shared" si="27"/>
        <v>121.71674616922563</v>
      </c>
      <c r="H92" s="5">
        <f t="shared" si="28"/>
        <v>2.4738435049230434</v>
      </c>
      <c r="I92" s="5"/>
      <c r="J92" s="5">
        <f t="shared" si="32"/>
        <v>4.4136438943654243E-7</v>
      </c>
      <c r="K92" s="60">
        <f t="shared" si="31"/>
        <v>2.4738430635586539</v>
      </c>
      <c r="L92" s="5">
        <f t="shared" si="29"/>
        <v>71.606624396237009</v>
      </c>
      <c r="M92" s="5">
        <f t="shared" si="30"/>
        <v>2.4738430635586539E-3</v>
      </c>
    </row>
    <row r="93" spans="1:13" x14ac:dyDescent="0.25">
      <c r="B93" s="5">
        <f>'Mg2+离子浓度'!B93</f>
        <v>0.59130554895210208</v>
      </c>
      <c r="C93" s="5">
        <f t="shared" si="24"/>
        <v>3.0000000000000027E-3</v>
      </c>
      <c r="D93" s="5">
        <f t="shared" si="17"/>
        <v>0</v>
      </c>
      <c r="E93" s="5">
        <f t="shared" si="25"/>
        <v>0</v>
      </c>
      <c r="F93" s="5">
        <f t="shared" si="26"/>
        <v>71.606624396237009</v>
      </c>
      <c r="G93" s="5">
        <f t="shared" si="27"/>
        <v>121.09919232643192</v>
      </c>
      <c r="H93" s="5">
        <f t="shared" si="28"/>
        <v>2.473843063558653</v>
      </c>
      <c r="I93" s="5"/>
      <c r="J93" s="5">
        <f t="shared" si="32"/>
        <v>7.6446541076556441E-7</v>
      </c>
      <c r="K93" s="60">
        <f t="shared" si="31"/>
        <v>2.473842299093242</v>
      </c>
      <c r="L93" s="5">
        <f t="shared" si="29"/>
        <v>71.606602268403449</v>
      </c>
      <c r="M93" s="5">
        <f t="shared" si="30"/>
        <v>2.4738422990932419E-3</v>
      </c>
    </row>
    <row r="94" spans="1:13" x14ac:dyDescent="0.25">
      <c r="B94" s="5">
        <f>'Mg2+离子浓度'!B94</f>
        <v>0.59430554895210208</v>
      </c>
      <c r="C94" s="5">
        <f t="shared" si="24"/>
        <v>3.0000000000000027E-3</v>
      </c>
      <c r="D94" s="5">
        <f t="shared" si="17"/>
        <v>0</v>
      </c>
      <c r="E94" s="5">
        <f t="shared" si="25"/>
        <v>0</v>
      </c>
      <c r="F94" s="5">
        <f t="shared" si="26"/>
        <v>71.606602268403449</v>
      </c>
      <c r="G94" s="5">
        <f t="shared" si="27"/>
        <v>120.48785745760313</v>
      </c>
      <c r="H94" s="5">
        <f t="shared" si="28"/>
        <v>2.473842299093242</v>
      </c>
      <c r="I94" s="5"/>
      <c r="J94" s="5">
        <f t="shared" si="32"/>
        <v>7.6446517453094919E-7</v>
      </c>
      <c r="K94" s="60">
        <f t="shared" si="31"/>
        <v>2.4738415346280673</v>
      </c>
      <c r="L94" s="5">
        <f t="shared" si="29"/>
        <v>71.606580140576739</v>
      </c>
      <c r="M94" s="5">
        <f t="shared" si="30"/>
        <v>2.4738415346280676E-3</v>
      </c>
    </row>
    <row r="95" spans="1:13" x14ac:dyDescent="0.25">
      <c r="B95" s="5">
        <f>'Mg2+离子浓度'!B95</f>
        <v>0.59630554895210208</v>
      </c>
      <c r="C95" s="5">
        <f t="shared" si="24"/>
        <v>2.0000000000000018E-3</v>
      </c>
      <c r="D95" s="5">
        <f t="shared" si="17"/>
        <v>0</v>
      </c>
      <c r="E95" s="5">
        <f t="shared" si="25"/>
        <v>0</v>
      </c>
      <c r="F95" s="5">
        <f t="shared" si="26"/>
        <v>71.606580140576739</v>
      </c>
      <c r="G95" s="5">
        <f t="shared" si="27"/>
        <v>120.08370585585226</v>
      </c>
      <c r="H95" s="5">
        <f t="shared" si="28"/>
        <v>2.4738415346280678</v>
      </c>
      <c r="I95" s="5"/>
      <c r="J95" s="5">
        <f t="shared" si="32"/>
        <v>6.2418300835814149E-7</v>
      </c>
      <c r="K95" s="60">
        <f t="shared" si="31"/>
        <v>2.4738409104450594</v>
      </c>
      <c r="L95" s="5">
        <f t="shared" si="29"/>
        <v>71.606562073287463</v>
      </c>
      <c r="M95" s="5">
        <f t="shared" si="30"/>
        <v>2.4738409104450593E-3</v>
      </c>
    </row>
    <row r="96" spans="1:13" x14ac:dyDescent="0.25">
      <c r="B96" s="5">
        <f>'Mg2+离子浓度'!B96</f>
        <v>0.60630554895210209</v>
      </c>
      <c r="C96" s="5">
        <f t="shared" si="24"/>
        <v>1.0000000000000009E-2</v>
      </c>
      <c r="D96" s="5">
        <f t="shared" si="17"/>
        <v>0</v>
      </c>
      <c r="E96" s="5">
        <f t="shared" si="25"/>
        <v>0</v>
      </c>
      <c r="F96" s="5">
        <f t="shared" si="26"/>
        <v>71.606562073287463</v>
      </c>
      <c r="G96" s="5">
        <f t="shared" si="27"/>
        <v>118.10309537335993</v>
      </c>
      <c r="H96" s="5">
        <f t="shared" si="28"/>
        <v>2.4738409104450594</v>
      </c>
      <c r="I96" s="5"/>
      <c r="J96" s="5">
        <f t="shared" si="32"/>
        <v>1.395715284931569E-6</v>
      </c>
      <c r="K96" s="60">
        <f t="shared" si="31"/>
        <v>2.4738395147297743</v>
      </c>
      <c r="L96" s="5">
        <f t="shared" si="29"/>
        <v>71.606521673610686</v>
      </c>
      <c r="M96" s="5">
        <f t="shared" si="30"/>
        <v>2.4738395147297742E-3</v>
      </c>
    </row>
    <row r="97" spans="1:13" x14ac:dyDescent="0.25">
      <c r="B97" s="5">
        <f>'Mg2+离子浓度'!B97</f>
        <v>0.63630554895210212</v>
      </c>
      <c r="C97" s="5">
        <f t="shared" si="24"/>
        <v>3.0000000000000027E-2</v>
      </c>
      <c r="D97" s="5">
        <f t="shared" si="17"/>
        <v>0</v>
      </c>
      <c r="E97" s="5">
        <f t="shared" si="25"/>
        <v>0</v>
      </c>
      <c r="F97" s="5">
        <f t="shared" si="26"/>
        <v>71.606521673610686</v>
      </c>
      <c r="G97" s="5">
        <f t="shared" si="27"/>
        <v>112.53480626019319</v>
      </c>
      <c r="H97" s="5">
        <f t="shared" si="28"/>
        <v>2.4738395147297743</v>
      </c>
      <c r="I97" s="5"/>
      <c r="J97" s="5">
        <f t="shared" si="32"/>
        <v>2.4174484225019501E-6</v>
      </c>
      <c r="K97" s="60">
        <f t="shared" si="31"/>
        <v>2.4738370972813519</v>
      </c>
      <c r="L97" s="5">
        <f t="shared" si="29"/>
        <v>71.606451699357379</v>
      </c>
      <c r="M97" s="5">
        <f t="shared" si="30"/>
        <v>2.4738370972813518E-3</v>
      </c>
    </row>
    <row r="98" spans="1:13" x14ac:dyDescent="0.25">
      <c r="B98" s="5">
        <f>'Mg2+离子浓度'!B98</f>
        <v>0.66630554895210203</v>
      </c>
      <c r="C98" s="5">
        <f t="shared" si="24"/>
        <v>2.9999999999999916E-2</v>
      </c>
      <c r="D98" s="5">
        <f t="shared" si="17"/>
        <v>0</v>
      </c>
      <c r="E98" s="5">
        <f t="shared" si="25"/>
        <v>0</v>
      </c>
      <c r="F98" s="5">
        <f t="shared" si="26"/>
        <v>71.606451699357379</v>
      </c>
      <c r="G98" s="5">
        <f t="shared" si="27"/>
        <v>107.46789038748479</v>
      </c>
      <c r="H98" s="5">
        <f t="shared" si="28"/>
        <v>2.4738370972813519</v>
      </c>
      <c r="I98" s="5"/>
      <c r="J98" s="5">
        <f t="shared" si="32"/>
        <v>2.4174460601591822E-6</v>
      </c>
      <c r="K98" s="60">
        <f t="shared" si="31"/>
        <v>2.4738346798352917</v>
      </c>
      <c r="L98" s="5">
        <f t="shared" si="29"/>
        <v>71.60638172517244</v>
      </c>
      <c r="M98" s="5">
        <f t="shared" si="30"/>
        <v>2.4738346798352916E-3</v>
      </c>
    </row>
    <row r="99" spans="1:13" x14ac:dyDescent="0.25">
      <c r="B99" s="5">
        <f>'Mg2+离子浓度'!B99</f>
        <v>0.68630554895210205</v>
      </c>
      <c r="C99" s="5">
        <f t="shared" si="24"/>
        <v>2.0000000000000018E-2</v>
      </c>
      <c r="D99" s="5">
        <f t="shared" si="17"/>
        <v>0</v>
      </c>
      <c r="E99" s="5">
        <f t="shared" si="25"/>
        <v>0</v>
      </c>
      <c r="F99" s="5">
        <f t="shared" si="26"/>
        <v>71.60638172517244</v>
      </c>
      <c r="G99" s="5">
        <f t="shared" si="27"/>
        <v>104.33600869832092</v>
      </c>
      <c r="H99" s="5">
        <f t="shared" si="28"/>
        <v>2.4738346798352921</v>
      </c>
      <c r="I99" s="5"/>
      <c r="J99" s="5">
        <f t="shared" si="32"/>
        <v>1.9738345138542736E-6</v>
      </c>
      <c r="K99" s="60">
        <f t="shared" si="31"/>
        <v>2.4738327060007781</v>
      </c>
      <c r="L99" s="5">
        <f t="shared" si="29"/>
        <v>71.60632459154553</v>
      </c>
      <c r="M99" s="5">
        <f t="shared" si="30"/>
        <v>2.4738327060007783E-3</v>
      </c>
    </row>
    <row r="100" spans="1:13" x14ac:dyDescent="0.25">
      <c r="B100" s="5">
        <f>'Mg2+离子浓度'!B100</f>
        <v>0.7363055489521021</v>
      </c>
      <c r="C100" s="5">
        <f t="shared" si="24"/>
        <v>5.0000000000000044E-2</v>
      </c>
      <c r="D100" s="5">
        <f t="shared" si="17"/>
        <v>0</v>
      </c>
      <c r="E100" s="5">
        <f t="shared" si="25"/>
        <v>0</v>
      </c>
      <c r="F100" s="5">
        <f t="shared" si="26"/>
        <v>71.60632459154553</v>
      </c>
      <c r="G100" s="5">
        <f t="shared" si="27"/>
        <v>97.250828400593292</v>
      </c>
      <c r="H100" s="5">
        <f t="shared" si="28"/>
        <v>2.4738327060007781</v>
      </c>
      <c r="I100" s="5"/>
      <c r="J100" s="5">
        <f t="shared" si="32"/>
        <v>3.1209039038922928E-6</v>
      </c>
      <c r="K100" s="60">
        <f t="shared" si="31"/>
        <v>2.4738295850968743</v>
      </c>
      <c r="L100" s="5">
        <f t="shared" si="29"/>
        <v>71.606234255421583</v>
      </c>
      <c r="M100" s="5">
        <f t="shared" si="30"/>
        <v>2.4738295850968745E-3</v>
      </c>
    </row>
    <row r="101" spans="1:13" x14ac:dyDescent="0.25">
      <c r="A101" t="s">
        <v>214</v>
      </c>
      <c r="B101" s="5">
        <f>'Mg2+离子浓度'!B101</f>
        <v>0.78630554895210203</v>
      </c>
      <c r="C101" s="5">
        <f t="shared" si="24"/>
        <v>4.9999999999999933E-2</v>
      </c>
      <c r="D101" s="5">
        <f t="shared" si="17"/>
        <v>0</v>
      </c>
      <c r="E101" s="5">
        <f t="shared" si="25"/>
        <v>0</v>
      </c>
      <c r="F101" s="5">
        <f t="shared" si="26"/>
        <v>71.606234255421583</v>
      </c>
      <c r="G101" s="5">
        <f t="shared" si="27"/>
        <v>91.066678024656156</v>
      </c>
      <c r="H101" s="5">
        <f t="shared" si="28"/>
        <v>2.4738295850968743</v>
      </c>
      <c r="I101" s="5"/>
      <c r="J101" s="5">
        <f t="shared" si="32"/>
        <v>3.1208999666651866E-6</v>
      </c>
      <c r="K101" s="60">
        <f t="shared" si="31"/>
        <v>2.4738264641969079</v>
      </c>
      <c r="L101" s="5">
        <f t="shared" si="29"/>
        <v>71.606143919411608</v>
      </c>
      <c r="M101" s="5">
        <f t="shared" si="30"/>
        <v>2.4738264641969081E-3</v>
      </c>
    </row>
    <row r="102" spans="1:13" x14ac:dyDescent="0.25">
      <c r="B102" s="5">
        <f>'Mg2+离子浓度'!B102</f>
        <v>0.83630554895210207</v>
      </c>
      <c r="C102" s="5">
        <f t="shared" si="24"/>
        <v>5.0000000000000044E-2</v>
      </c>
      <c r="D102" s="5">
        <f t="shared" si="17"/>
        <v>0</v>
      </c>
      <c r="E102" s="5">
        <f t="shared" si="25"/>
        <v>0</v>
      </c>
      <c r="F102" s="5">
        <f t="shared" si="26"/>
        <v>71.606143919411608</v>
      </c>
      <c r="G102" s="5">
        <f t="shared" si="27"/>
        <v>85.621988290206502</v>
      </c>
      <c r="H102" s="5">
        <f t="shared" si="28"/>
        <v>2.4738264641969079</v>
      </c>
      <c r="I102" s="5"/>
      <c r="J102" s="5">
        <f t="shared" si="32"/>
        <v>3.1208960294430549E-6</v>
      </c>
      <c r="K102" s="60">
        <f t="shared" si="31"/>
        <v>2.4738233433008783</v>
      </c>
      <c r="L102" s="5">
        <f t="shared" si="29"/>
        <v>71.606053583515575</v>
      </c>
      <c r="M102" s="5">
        <f t="shared" si="30"/>
        <v>2.4738233433008782E-3</v>
      </c>
    </row>
    <row r="103" spans="1:13" x14ac:dyDescent="0.25">
      <c r="A103" s="79">
        <v>0.2931415442581049</v>
      </c>
      <c r="B103" s="5">
        <f>'Mg2+离子浓度'!B103</f>
        <v>0.87945458002217114</v>
      </c>
      <c r="C103" s="5">
        <f t="shared" si="24"/>
        <v>4.3149031070069066E-2</v>
      </c>
      <c r="D103" s="5">
        <f t="shared" si="17"/>
        <v>0</v>
      </c>
      <c r="E103" s="5">
        <f t="shared" si="25"/>
        <v>0</v>
      </c>
      <c r="F103" s="5">
        <f t="shared" si="26"/>
        <v>71.606053583515575</v>
      </c>
      <c r="G103" s="5">
        <f t="shared" si="27"/>
        <v>81.420979786938375</v>
      </c>
      <c r="H103" s="5">
        <f t="shared" si="28"/>
        <v>2.4738233433008783</v>
      </c>
      <c r="I103" s="5"/>
      <c r="J103" s="5">
        <f t="shared" si="32"/>
        <v>2.899207333663408E-6</v>
      </c>
      <c r="K103" s="60">
        <f t="shared" si="31"/>
        <v>2.4738204440935445</v>
      </c>
      <c r="L103" s="5">
        <f t="shared" si="29"/>
        <v>71.605969664509715</v>
      </c>
      <c r="M103" s="5">
        <f t="shared" si="30"/>
        <v>2.4738204440935448E-3</v>
      </c>
    </row>
    <row r="104" spans="1:13" x14ac:dyDescent="0.25">
      <c r="B104" s="5">
        <f>'Mg2+离子浓度'!B104</f>
        <v>0.87945458012217115</v>
      </c>
      <c r="C104" s="5">
        <f t="shared" ref="C104:C132" si="33">B104-B103</f>
        <v>1.000000082740371E-10</v>
      </c>
      <c r="D104" s="5">
        <f t="shared" si="17"/>
        <v>3188155.9167786296</v>
      </c>
      <c r="E104" s="5">
        <f t="shared" ref="E104:E132" si="34">C104*D104</f>
        <v>3.1881561805678329E-4</v>
      </c>
      <c r="F104" s="5">
        <f t="shared" ref="F104:F132" si="35">E104+L103</f>
        <v>71.606288480127773</v>
      </c>
      <c r="G104" s="5">
        <f t="shared" ref="G104:G132" si="36">F104/B104</f>
        <v>81.421246871191968</v>
      </c>
      <c r="H104" s="5">
        <f t="shared" ref="H104:H132" si="37">F104/$C$9/96485/0.0001</f>
        <v>2.4738314584349128</v>
      </c>
      <c r="I104" s="5"/>
      <c r="J104" s="5">
        <f t="shared" si="32"/>
        <v>1.3957100099466331E-10</v>
      </c>
      <c r="K104" s="60">
        <f t="shared" si="31"/>
        <v>2.4738314582953418</v>
      </c>
      <c r="L104" s="5">
        <f t="shared" ref="L104:L132" si="38">K104*0.0001*$C$9*96485</f>
        <v>71.606288476087826</v>
      </c>
      <c r="M104" s="5">
        <f t="shared" ref="M104:M132" si="39">K104*0.001</f>
        <v>2.4738314582953419E-3</v>
      </c>
    </row>
    <row r="105" spans="1:13" x14ac:dyDescent="0.25">
      <c r="B105" s="5">
        <f>'Mg2+离子浓度'!B105</f>
        <v>0.87945458042217117</v>
      </c>
      <c r="C105" s="5">
        <f t="shared" si="33"/>
        <v>3.000000248221113E-10</v>
      </c>
      <c r="D105" s="5">
        <f t="shared" si="17"/>
        <v>3188155.9167786296</v>
      </c>
      <c r="E105" s="5">
        <f t="shared" si="34"/>
        <v>9.5644685417034991E-4</v>
      </c>
      <c r="F105" s="5">
        <f t="shared" si="35"/>
        <v>71.607244922942002</v>
      </c>
      <c r="G105" s="5">
        <f t="shared" si="36"/>
        <v>81.422334384304236</v>
      </c>
      <c r="H105" s="5">
        <f t="shared" si="37"/>
        <v>2.4738645013194449</v>
      </c>
      <c r="I105" s="5"/>
      <c r="J105" s="5">
        <f t="shared" si="32"/>
        <v>2.4174729395344087E-10</v>
      </c>
      <c r="K105" s="60">
        <f t="shared" si="31"/>
        <v>2.4738645010776974</v>
      </c>
      <c r="L105" s="5">
        <f t="shared" si="38"/>
        <v>71.607244915944491</v>
      </c>
      <c r="M105" s="5">
        <f t="shared" si="39"/>
        <v>2.4738645010776977E-3</v>
      </c>
    </row>
    <row r="106" spans="1:13" x14ac:dyDescent="0.25">
      <c r="B106" s="5">
        <f>'Mg2+离子浓度'!B106</f>
        <v>0.87945458082217109</v>
      </c>
      <c r="C106" s="5">
        <f t="shared" si="33"/>
        <v>3.9999992207384594E-10</v>
      </c>
      <c r="D106" s="5">
        <f t="shared" si="17"/>
        <v>3188155.9167786296</v>
      </c>
      <c r="E106" s="5">
        <f t="shared" si="34"/>
        <v>1.2752621182707227E-3</v>
      </c>
      <c r="F106" s="5">
        <f t="shared" si="35"/>
        <v>71.608520178062761</v>
      </c>
      <c r="G106" s="5">
        <f t="shared" si="36"/>
        <v>81.423784399551906</v>
      </c>
      <c r="H106" s="5">
        <f t="shared" si="37"/>
        <v>2.473908558430939</v>
      </c>
      <c r="I106" s="5"/>
      <c r="J106" s="5">
        <f t="shared" si="32"/>
        <v>2.7915066305274909E-10</v>
      </c>
      <c r="K106" s="60">
        <f t="shared" si="31"/>
        <v>2.4739085581517886</v>
      </c>
      <c r="L106" s="5">
        <f t="shared" si="38"/>
        <v>71.608520169982611</v>
      </c>
      <c r="M106" s="5">
        <f t="shared" si="39"/>
        <v>2.4739085581517886E-3</v>
      </c>
    </row>
    <row r="107" spans="1:13" x14ac:dyDescent="0.25">
      <c r="B107" s="5">
        <f>'Mg2+离子浓度'!B107</f>
        <v>0.87945458102217111</v>
      </c>
      <c r="C107" s="5">
        <f t="shared" si="33"/>
        <v>2.000000165480742E-10</v>
      </c>
      <c r="D107" s="5">
        <f t="shared" si="17"/>
        <v>3188155.9167786296</v>
      </c>
      <c r="E107" s="5">
        <f t="shared" si="34"/>
        <v>6.3763123611356657E-4</v>
      </c>
      <c r="F107" s="5">
        <f t="shared" si="35"/>
        <v>71.609157801218728</v>
      </c>
      <c r="G107" s="5">
        <f t="shared" si="36"/>
        <v>81.424509402167132</v>
      </c>
      <c r="H107" s="5">
        <f t="shared" si="37"/>
        <v>2.4739305868345243</v>
      </c>
      <c r="I107" s="5"/>
      <c r="J107" s="5">
        <f t="shared" si="32"/>
        <v>1.9739111182299498E-10</v>
      </c>
      <c r="K107" s="60">
        <f t="shared" si="31"/>
        <v>2.4739305866371333</v>
      </c>
      <c r="L107" s="5">
        <f t="shared" si="38"/>
        <v>71.609157795505141</v>
      </c>
      <c r="M107" s="5">
        <f t="shared" si="39"/>
        <v>2.4739305866371335E-3</v>
      </c>
    </row>
    <row r="108" spans="1:13" x14ac:dyDescent="0.25">
      <c r="B108" s="5">
        <f>'Mg2+离子浓度'!B108</f>
        <v>0.87945459002217119</v>
      </c>
      <c r="C108" s="5">
        <f t="shared" si="33"/>
        <v>9.0000000785295242E-9</v>
      </c>
      <c r="D108" s="5">
        <f t="shared" si="17"/>
        <v>3188155.9167786296</v>
      </c>
      <c r="E108" s="5">
        <f t="shared" si="34"/>
        <v>2.8693403501372033E-2</v>
      </c>
      <c r="F108" s="5">
        <f t="shared" si="35"/>
        <v>71.637851199006519</v>
      </c>
      <c r="G108" s="5">
        <f t="shared" si="36"/>
        <v>81.457134924044823</v>
      </c>
      <c r="H108" s="5">
        <f t="shared" si="37"/>
        <v>2.47492187728685</v>
      </c>
      <c r="I108" s="5"/>
      <c r="J108" s="5">
        <f t="shared" si="32"/>
        <v>1.324670359135895E-9</v>
      </c>
      <c r="K108" s="60">
        <f t="shared" si="31"/>
        <v>2.4749218759621798</v>
      </c>
      <c r="L108" s="5">
        <f t="shared" si="38"/>
        <v>71.637851160663274</v>
      </c>
      <c r="M108" s="5">
        <f t="shared" si="39"/>
        <v>2.4749218759621797E-3</v>
      </c>
    </row>
    <row r="109" spans="1:13" x14ac:dyDescent="0.25">
      <c r="B109" s="5">
        <f>'Mg2+离子浓度'!B109</f>
        <v>0.87945468002217109</v>
      </c>
      <c r="C109" s="5">
        <f t="shared" si="33"/>
        <v>8.9999999897116822E-8</v>
      </c>
      <c r="D109" s="5">
        <f t="shared" si="17"/>
        <v>3188155.9167786296</v>
      </c>
      <c r="E109" s="5">
        <f t="shared" si="34"/>
        <v>0.28693403218206903</v>
      </c>
      <c r="F109" s="5">
        <f t="shared" si="35"/>
        <v>71.924785192845349</v>
      </c>
      <c r="G109" s="5">
        <f t="shared" si="36"/>
        <v>81.783390124243951</v>
      </c>
      <c r="H109" s="5">
        <f t="shared" si="37"/>
        <v>2.4848347823615184</v>
      </c>
      <c r="I109" s="5"/>
      <c r="J109" s="5">
        <f t="shared" si="32"/>
        <v>4.2057537366038909E-9</v>
      </c>
      <c r="K109" s="60">
        <f t="shared" si="31"/>
        <v>2.4848347781557649</v>
      </c>
      <c r="L109" s="5">
        <f t="shared" si="38"/>
        <v>71.924785071107706</v>
      </c>
      <c r="M109" s="5">
        <f t="shared" si="39"/>
        <v>2.4848347781557651E-3</v>
      </c>
    </row>
    <row r="110" spans="1:13" x14ac:dyDescent="0.25">
      <c r="B110" s="5">
        <f>'Mg2+离子浓度'!B110</f>
        <v>0.87945558002217117</v>
      </c>
      <c r="C110" s="5">
        <f t="shared" si="33"/>
        <v>9.0000000008139125E-7</v>
      </c>
      <c r="D110" s="5">
        <f t="shared" si="17"/>
        <v>3188155.9167786296</v>
      </c>
      <c r="E110" s="5">
        <f t="shared" si="34"/>
        <v>2.8693403253602545</v>
      </c>
      <c r="F110" s="5">
        <f t="shared" si="35"/>
        <v>74.794125396467962</v>
      </c>
      <c r="G110" s="5">
        <f t="shared" si="36"/>
        <v>85.04593875518124</v>
      </c>
      <c r="H110" s="5">
        <f t="shared" si="37"/>
        <v>2.5839638422714399</v>
      </c>
      <c r="I110" s="5"/>
      <c r="J110" s="5">
        <f t="shared" si="32"/>
        <v>1.3830336737375182E-8</v>
      </c>
      <c r="K110" s="60">
        <f t="shared" si="31"/>
        <v>2.5839638284411031</v>
      </c>
      <c r="L110" s="5">
        <f t="shared" si="38"/>
        <v>74.794124996141946</v>
      </c>
      <c r="M110" s="5">
        <f t="shared" si="39"/>
        <v>2.5839638284411029E-3</v>
      </c>
    </row>
    <row r="111" spans="1:13" x14ac:dyDescent="0.25">
      <c r="A111" s="78">
        <v>7.4868119641229509E-6</v>
      </c>
      <c r="B111" s="5">
        <f>'Mg2+离子浓度'!B111</f>
        <v>0.8794620668341353</v>
      </c>
      <c r="C111" s="5">
        <f t="shared" si="33"/>
        <v>6.4868119641348088E-6</v>
      </c>
      <c r="D111" s="5">
        <f t="shared" ref="D111:D174" si="40">D82</f>
        <v>3188155.9167786296</v>
      </c>
      <c r="E111" s="5">
        <f t="shared" si="34"/>
        <v>20.680967944486795</v>
      </c>
      <c r="F111" s="5">
        <f t="shared" si="35"/>
        <v>95.475092940628741</v>
      </c>
      <c r="G111" s="5">
        <f t="shared" si="36"/>
        <v>108.56078566789981</v>
      </c>
      <c r="H111" s="5">
        <f t="shared" si="37"/>
        <v>3.2984433829309818</v>
      </c>
      <c r="I111" s="5"/>
      <c r="J111" s="5">
        <f t="shared" si="32"/>
        <v>4.7396880166551915E-8</v>
      </c>
      <c r="K111" s="60">
        <f t="shared" si="31"/>
        <v>3.2984433355341016</v>
      </c>
      <c r="L111" s="5">
        <f t="shared" si="38"/>
        <v>95.475091568702339</v>
      </c>
      <c r="M111" s="5">
        <f t="shared" si="39"/>
        <v>3.2984433355341017E-3</v>
      </c>
    </row>
    <row r="112" spans="1:13" x14ac:dyDescent="0.25">
      <c r="B112" s="5">
        <f>'Mg2+离子浓度'!B112</f>
        <v>0.87946458002217109</v>
      </c>
      <c r="C112" s="5">
        <f t="shared" si="33"/>
        <v>2.5131880357909253E-6</v>
      </c>
      <c r="D112" s="5">
        <f t="shared" si="40"/>
        <v>0</v>
      </c>
      <c r="E112" s="5">
        <f t="shared" si="34"/>
        <v>0</v>
      </c>
      <c r="F112" s="5">
        <f t="shared" si="35"/>
        <v>95.475091568702339</v>
      </c>
      <c r="G112" s="5">
        <f t="shared" si="36"/>
        <v>108.56047388093269</v>
      </c>
      <c r="H112" s="5">
        <f t="shared" si="37"/>
        <v>3.2984433355341012</v>
      </c>
      <c r="I112" s="5"/>
      <c r="J112" s="5">
        <f t="shared" si="32"/>
        <v>2.9501669051625605E-8</v>
      </c>
      <c r="K112" s="60">
        <f t="shared" si="31"/>
        <v>3.2984433060324321</v>
      </c>
      <c r="L112" s="5">
        <f t="shared" si="38"/>
        <v>95.475090714761762</v>
      </c>
      <c r="M112" s="5">
        <f t="shared" si="39"/>
        <v>3.2984433060324323E-3</v>
      </c>
    </row>
    <row r="113" spans="2:13" x14ac:dyDescent="0.25">
      <c r="B113" s="5">
        <f>'Mg2+离子浓度'!B113</f>
        <v>0.87947458002217116</v>
      </c>
      <c r="C113" s="5">
        <f t="shared" si="33"/>
        <v>1.0000000000065512E-5</v>
      </c>
      <c r="D113" s="5">
        <f t="shared" si="40"/>
        <v>0</v>
      </c>
      <c r="E113" s="5">
        <f t="shared" si="34"/>
        <v>0</v>
      </c>
      <c r="F113" s="5">
        <f t="shared" si="35"/>
        <v>95.475090714761762</v>
      </c>
      <c r="G113" s="5">
        <f t="shared" si="36"/>
        <v>108.55923853120903</v>
      </c>
      <c r="H113" s="5">
        <f t="shared" si="37"/>
        <v>3.2984433060324316</v>
      </c>
      <c r="I113" s="5"/>
      <c r="J113" s="5">
        <f t="shared" si="32"/>
        <v>5.8848322982666224E-8</v>
      </c>
      <c r="K113" s="60">
        <f t="shared" si="31"/>
        <v>3.2984432471841085</v>
      </c>
      <c r="L113" s="5">
        <f t="shared" si="38"/>
        <v>95.475089011367615</v>
      </c>
      <c r="M113" s="5">
        <f t="shared" si="39"/>
        <v>3.2984432471841085E-3</v>
      </c>
    </row>
    <row r="114" spans="2:13" x14ac:dyDescent="0.25">
      <c r="B114" s="5">
        <f>'Mg2+离子浓度'!B114</f>
        <v>0.87950458002217113</v>
      </c>
      <c r="C114" s="5">
        <f t="shared" si="33"/>
        <v>2.9999999999974492E-5</v>
      </c>
      <c r="D114" s="5">
        <f t="shared" si="40"/>
        <v>0</v>
      </c>
      <c r="E114" s="5">
        <f t="shared" si="34"/>
        <v>0</v>
      </c>
      <c r="F114" s="5">
        <f t="shared" si="35"/>
        <v>95.475089011367615</v>
      </c>
      <c r="G114" s="5">
        <f t="shared" si="36"/>
        <v>108.55553362662513</v>
      </c>
      <c r="H114" s="5">
        <f t="shared" si="37"/>
        <v>3.2984432471841085</v>
      </c>
      <c r="I114" s="5"/>
      <c r="J114" s="5">
        <f t="shared" si="32"/>
        <v>1.019282835272968E-7</v>
      </c>
      <c r="K114" s="60">
        <f t="shared" si="31"/>
        <v>3.2984431452558249</v>
      </c>
      <c r="L114" s="5">
        <f t="shared" si="38"/>
        <v>95.475086061002486</v>
      </c>
      <c r="M114" s="5">
        <f t="shared" si="39"/>
        <v>3.298443145255825E-3</v>
      </c>
    </row>
    <row r="115" spans="2:13" x14ac:dyDescent="0.25">
      <c r="B115" s="5">
        <f>'Mg2+离子浓度'!B115</f>
        <v>0.87953458002217111</v>
      </c>
      <c r="C115" s="5">
        <f t="shared" si="33"/>
        <v>2.9999999999974492E-5</v>
      </c>
      <c r="D115" s="5">
        <f t="shared" si="40"/>
        <v>0</v>
      </c>
      <c r="E115" s="5">
        <f t="shared" si="34"/>
        <v>0</v>
      </c>
      <c r="F115" s="5">
        <f t="shared" si="35"/>
        <v>95.475086061002486</v>
      </c>
      <c r="G115" s="5">
        <f t="shared" si="36"/>
        <v>108.55182755701972</v>
      </c>
      <c r="H115" s="5">
        <f t="shared" si="37"/>
        <v>3.2984431452558245</v>
      </c>
      <c r="I115" s="5"/>
      <c r="J115" s="5">
        <f t="shared" si="32"/>
        <v>1.0192828037751543E-7</v>
      </c>
      <c r="K115" s="60">
        <f t="shared" si="31"/>
        <v>3.298443043327544</v>
      </c>
      <c r="L115" s="5">
        <f t="shared" si="38"/>
        <v>95.475083110637414</v>
      </c>
      <c r="M115" s="5">
        <f t="shared" si="39"/>
        <v>3.2984430433275441E-3</v>
      </c>
    </row>
    <row r="116" spans="2:13" x14ac:dyDescent="0.25">
      <c r="B116" s="5">
        <f>'Mg2+离子浓度'!B116</f>
        <v>0.87955458002217113</v>
      </c>
      <c r="C116" s="5">
        <f t="shared" si="33"/>
        <v>2.0000000000020002E-5</v>
      </c>
      <c r="D116" s="5">
        <f t="shared" si="40"/>
        <v>0</v>
      </c>
      <c r="E116" s="5">
        <f t="shared" si="34"/>
        <v>0</v>
      </c>
      <c r="F116" s="5">
        <f t="shared" si="35"/>
        <v>95.475083110637414</v>
      </c>
      <c r="G116" s="5">
        <f t="shared" si="36"/>
        <v>108.54935586627353</v>
      </c>
      <c r="H116" s="5">
        <f t="shared" si="37"/>
        <v>3.2984430433275431</v>
      </c>
      <c r="I116" s="5"/>
      <c r="J116" s="5">
        <f t="shared" si="32"/>
        <v>8.3224089856375347E-8</v>
      </c>
      <c r="K116" s="60">
        <f t="shared" si="31"/>
        <v>3.2984429601034533</v>
      </c>
      <c r="L116" s="5">
        <f t="shared" si="38"/>
        <v>95.475080701674514</v>
      </c>
      <c r="M116" s="5">
        <f t="shared" si="39"/>
        <v>3.2984429601034533E-3</v>
      </c>
    </row>
    <row r="117" spans="2:13" x14ac:dyDescent="0.25">
      <c r="B117" s="5">
        <f>'Mg2+离子浓度'!B117</f>
        <v>0.87965458002217112</v>
      </c>
      <c r="C117" s="5">
        <f t="shared" si="33"/>
        <v>9.9999999999988987E-5</v>
      </c>
      <c r="D117" s="5">
        <f t="shared" si="40"/>
        <v>0</v>
      </c>
      <c r="E117" s="5">
        <f t="shared" si="34"/>
        <v>0</v>
      </c>
      <c r="F117" s="5">
        <f t="shared" si="35"/>
        <v>95.475080701674514</v>
      </c>
      <c r="G117" s="5">
        <f t="shared" si="36"/>
        <v>108.53701312993576</v>
      </c>
      <c r="H117" s="5">
        <f t="shared" si="37"/>
        <v>3.2984429601034533</v>
      </c>
      <c r="I117" s="5"/>
      <c r="J117" s="5">
        <f t="shared" si="32"/>
        <v>1.8609471758888614E-7</v>
      </c>
      <c r="K117" s="60">
        <f t="shared" si="31"/>
        <v>3.2984427740087359</v>
      </c>
      <c r="L117" s="5">
        <f t="shared" si="38"/>
        <v>95.475075315069873</v>
      </c>
      <c r="M117" s="5">
        <f t="shared" si="39"/>
        <v>3.298442774008736E-3</v>
      </c>
    </row>
    <row r="118" spans="2:13" x14ac:dyDescent="0.25">
      <c r="B118" s="5">
        <f>'Mg2+离子浓度'!B118</f>
        <v>0.87995458002217108</v>
      </c>
      <c r="C118" s="5">
        <f t="shared" si="33"/>
        <v>2.9999999999996696E-4</v>
      </c>
      <c r="D118" s="5">
        <f t="shared" si="40"/>
        <v>0</v>
      </c>
      <c r="E118" s="5">
        <f t="shared" si="34"/>
        <v>0</v>
      </c>
      <c r="F118" s="5">
        <f t="shared" si="35"/>
        <v>95.475075315069873</v>
      </c>
      <c r="G118" s="5">
        <f t="shared" si="36"/>
        <v>108.50000384413512</v>
      </c>
      <c r="H118" s="5">
        <f t="shared" si="37"/>
        <v>3.2984427740087363</v>
      </c>
      <c r="I118" s="5"/>
      <c r="J118" s="5">
        <f t="shared" si="32"/>
        <v>3.223254876988631E-7</v>
      </c>
      <c r="K118" s="60">
        <f t="shared" si="31"/>
        <v>3.2984424516832487</v>
      </c>
      <c r="L118" s="5">
        <f t="shared" si="38"/>
        <v>95.475065985197475</v>
      </c>
      <c r="M118" s="5">
        <f t="shared" si="39"/>
        <v>3.2984424516832489E-3</v>
      </c>
    </row>
    <row r="119" spans="2:13" x14ac:dyDescent="0.25">
      <c r="B119" s="5">
        <f>'Mg2+离子浓度'!B119</f>
        <v>0.88025458002217116</v>
      </c>
      <c r="C119" s="5">
        <f t="shared" si="33"/>
        <v>3.0000000000007798E-4</v>
      </c>
      <c r="D119" s="5">
        <f t="shared" si="40"/>
        <v>0</v>
      </c>
      <c r="E119" s="5">
        <f t="shared" si="34"/>
        <v>0</v>
      </c>
      <c r="F119" s="5">
        <f t="shared" si="35"/>
        <v>95.475065985197475</v>
      </c>
      <c r="G119" s="5">
        <f t="shared" si="36"/>
        <v>108.46301530495045</v>
      </c>
      <c r="H119" s="5">
        <f t="shared" si="37"/>
        <v>3.2984424516832482</v>
      </c>
      <c r="I119" s="5"/>
      <c r="J119" s="5">
        <f t="shared" si="32"/>
        <v>3.2232545620111382E-7</v>
      </c>
      <c r="K119" s="60">
        <f t="shared" si="31"/>
        <v>3.2984421293577921</v>
      </c>
      <c r="L119" s="5">
        <f t="shared" si="38"/>
        <v>95.475056655325986</v>
      </c>
      <c r="M119" s="5">
        <f t="shared" si="39"/>
        <v>3.2984421293577922E-3</v>
      </c>
    </row>
    <row r="120" spans="2:13" x14ac:dyDescent="0.25">
      <c r="B120" s="5">
        <f>'Mg2+离子浓度'!B120</f>
        <v>0.88045458002217114</v>
      </c>
      <c r="C120" s="5">
        <f t="shared" si="33"/>
        <v>1.9999999999997797E-4</v>
      </c>
      <c r="D120" s="5">
        <f t="shared" si="40"/>
        <v>0</v>
      </c>
      <c r="E120" s="5">
        <f t="shared" si="34"/>
        <v>0</v>
      </c>
      <c r="F120" s="5">
        <f t="shared" si="35"/>
        <v>95.475056655325986</v>
      </c>
      <c r="G120" s="5">
        <f t="shared" si="36"/>
        <v>108.43836675018692</v>
      </c>
      <c r="H120" s="5">
        <f t="shared" si="37"/>
        <v>3.2984421293577921</v>
      </c>
      <c r="I120" s="5"/>
      <c r="J120" s="5">
        <f t="shared" si="32"/>
        <v>2.6317760721627955E-7</v>
      </c>
      <c r="K120" s="60">
        <f t="shared" si="31"/>
        <v>3.2984418661801849</v>
      </c>
      <c r="L120" s="5">
        <f t="shared" si="38"/>
        <v>95.475049037518545</v>
      </c>
      <c r="M120" s="5">
        <f t="shared" si="39"/>
        <v>3.2984418661801849E-3</v>
      </c>
    </row>
    <row r="121" spans="2:13" x14ac:dyDescent="0.25">
      <c r="B121" s="5">
        <f>'Mg2+离子浓度'!B121</f>
        <v>0.88145458002217114</v>
      </c>
      <c r="C121" s="5">
        <f t="shared" si="33"/>
        <v>1.0000000000000009E-3</v>
      </c>
      <c r="D121" s="5">
        <f t="shared" si="40"/>
        <v>0</v>
      </c>
      <c r="E121" s="5">
        <f t="shared" si="34"/>
        <v>0</v>
      </c>
      <c r="F121" s="5">
        <f t="shared" si="35"/>
        <v>95.475049037518545</v>
      </c>
      <c r="G121" s="5">
        <f t="shared" si="36"/>
        <v>108.31533603820752</v>
      </c>
      <c r="H121" s="5">
        <f t="shared" si="37"/>
        <v>3.2984418661801849</v>
      </c>
      <c r="I121" s="5"/>
      <c r="J121" s="5">
        <f t="shared" si="32"/>
        <v>5.884829729372208E-7</v>
      </c>
      <c r="K121" s="60">
        <f t="shared" si="31"/>
        <v>3.2984412776972118</v>
      </c>
      <c r="L121" s="5">
        <f t="shared" si="38"/>
        <v>95.475032003584658</v>
      </c>
      <c r="M121" s="5">
        <f t="shared" si="39"/>
        <v>3.2984412776972121E-3</v>
      </c>
    </row>
    <row r="122" spans="2:13" x14ac:dyDescent="0.25">
      <c r="B122" s="5">
        <f>'Mg2+离子浓度'!B122</f>
        <v>0.88445458002217114</v>
      </c>
      <c r="C122" s="5">
        <f t="shared" si="33"/>
        <v>3.0000000000000027E-3</v>
      </c>
      <c r="D122" s="5">
        <f t="shared" si="40"/>
        <v>0</v>
      </c>
      <c r="E122" s="5">
        <f t="shared" si="34"/>
        <v>0</v>
      </c>
      <c r="F122" s="5">
        <f t="shared" si="35"/>
        <v>95.475032003584658</v>
      </c>
      <c r="G122" s="5">
        <f t="shared" si="36"/>
        <v>107.94791972380462</v>
      </c>
      <c r="H122" s="5">
        <f t="shared" si="37"/>
        <v>3.2984412776972118</v>
      </c>
      <c r="I122" s="5"/>
      <c r="J122" s="5">
        <f t="shared" si="32"/>
        <v>1.019282226663813E-6</v>
      </c>
      <c r="K122" s="60">
        <f t="shared" si="31"/>
        <v>3.2984402584149852</v>
      </c>
      <c r="L122" s="5">
        <f t="shared" si="38"/>
        <v>95.475002499950946</v>
      </c>
      <c r="M122" s="5">
        <f t="shared" si="39"/>
        <v>3.2984402584149853E-3</v>
      </c>
    </row>
    <row r="123" spans="2:13" x14ac:dyDescent="0.25">
      <c r="B123" s="5">
        <f>'Mg2+离子浓度'!B123</f>
        <v>0.88745458002217115</v>
      </c>
      <c r="C123" s="5">
        <f t="shared" si="33"/>
        <v>3.0000000000000027E-3</v>
      </c>
      <c r="D123" s="5">
        <f t="shared" si="40"/>
        <v>0</v>
      </c>
      <c r="E123" s="5">
        <f t="shared" si="34"/>
        <v>0</v>
      </c>
      <c r="F123" s="5">
        <f t="shared" si="35"/>
        <v>95.475002499950946</v>
      </c>
      <c r="G123" s="5">
        <f t="shared" si="36"/>
        <v>107.58297342672535</v>
      </c>
      <c r="H123" s="5">
        <f t="shared" si="37"/>
        <v>3.2984402584149843</v>
      </c>
      <c r="I123" s="5"/>
      <c r="J123" s="5">
        <f t="shared" si="32"/>
        <v>1.019281911685867E-6</v>
      </c>
      <c r="K123" s="60">
        <f t="shared" si="31"/>
        <v>3.2984392391330726</v>
      </c>
      <c r="L123" s="5">
        <f t="shared" si="38"/>
        <v>95.474972996326358</v>
      </c>
      <c r="M123" s="5">
        <f t="shared" si="39"/>
        <v>3.2984392391330725E-3</v>
      </c>
    </row>
    <row r="124" spans="2:13" x14ac:dyDescent="0.25">
      <c r="B124" s="5">
        <f>'Mg2+离子浓度'!B124</f>
        <v>0.88945458002217115</v>
      </c>
      <c r="C124" s="5">
        <f t="shared" si="33"/>
        <v>2.0000000000000018E-3</v>
      </c>
      <c r="D124" s="5">
        <f t="shared" si="40"/>
        <v>0</v>
      </c>
      <c r="E124" s="5">
        <f t="shared" si="34"/>
        <v>0</v>
      </c>
      <c r="F124" s="5">
        <f t="shared" si="35"/>
        <v>95.474972996326358</v>
      </c>
      <c r="G124" s="5">
        <f t="shared" si="36"/>
        <v>107.34103251674355</v>
      </c>
      <c r="H124" s="5">
        <f t="shared" si="37"/>
        <v>3.2984392391330726</v>
      </c>
      <c r="I124" s="5"/>
      <c r="J124" s="5">
        <f t="shared" si="32"/>
        <v>8.3223993871465068E-7</v>
      </c>
      <c r="K124" s="60">
        <f t="shared" si="31"/>
        <v>3.2984384068931338</v>
      </c>
      <c r="L124" s="5">
        <f t="shared" si="38"/>
        <v>95.474948906725203</v>
      </c>
      <c r="M124" s="5">
        <f t="shared" si="39"/>
        <v>3.2984384068931341E-3</v>
      </c>
    </row>
    <row r="125" spans="2:13" x14ac:dyDescent="0.25">
      <c r="B125" s="5">
        <f>'Mg2+离子浓度'!B125</f>
        <v>0.89945458002217116</v>
      </c>
      <c r="C125" s="5">
        <f t="shared" si="33"/>
        <v>1.0000000000000009E-2</v>
      </c>
      <c r="D125" s="5">
        <f t="shared" si="40"/>
        <v>0</v>
      </c>
      <c r="E125" s="5">
        <f t="shared" si="34"/>
        <v>0</v>
      </c>
      <c r="F125" s="5">
        <f t="shared" si="35"/>
        <v>95.474948906725203</v>
      </c>
      <c r="G125" s="5">
        <f t="shared" si="36"/>
        <v>106.14760436749545</v>
      </c>
      <c r="H125" s="5">
        <f t="shared" si="37"/>
        <v>3.2984384068931334</v>
      </c>
      <c r="I125" s="5"/>
      <c r="J125" s="5">
        <f t="shared" si="32"/>
        <v>1.8609446070151089E-6</v>
      </c>
      <c r="K125" s="60">
        <f t="shared" si="31"/>
        <v>3.2984365459485265</v>
      </c>
      <c r="L125" s="5">
        <f t="shared" si="38"/>
        <v>95.474895040753083</v>
      </c>
      <c r="M125" s="5">
        <f t="shared" si="39"/>
        <v>3.2984365459485265E-3</v>
      </c>
    </row>
    <row r="126" spans="2:13" x14ac:dyDescent="0.25">
      <c r="B126" s="5">
        <f>'Mg2+离子浓度'!B126</f>
        <v>0.92945458002217118</v>
      </c>
      <c r="C126" s="5">
        <f t="shared" si="33"/>
        <v>3.0000000000000027E-2</v>
      </c>
      <c r="D126" s="5">
        <f t="shared" si="40"/>
        <v>0</v>
      </c>
      <c r="E126" s="5">
        <f t="shared" si="34"/>
        <v>0</v>
      </c>
      <c r="F126" s="5">
        <f t="shared" si="35"/>
        <v>95.474895040753083</v>
      </c>
      <c r="G126" s="5">
        <f t="shared" si="36"/>
        <v>102.72142081270462</v>
      </c>
      <c r="H126" s="5">
        <f t="shared" si="37"/>
        <v>3.2984365459485265</v>
      </c>
      <c r="I126" s="5"/>
      <c r="J126" s="5">
        <f t="shared" si="32"/>
        <v>3.2232487908970325E-6</v>
      </c>
      <c r="K126" s="60">
        <f t="shared" si="31"/>
        <v>3.2984333226997355</v>
      </c>
      <c r="L126" s="5">
        <f t="shared" si="38"/>
        <v>95.474801742205202</v>
      </c>
      <c r="M126" s="5">
        <f t="shared" si="39"/>
        <v>3.2984333226997358E-3</v>
      </c>
    </row>
    <row r="127" spans="2:13" x14ac:dyDescent="0.25">
      <c r="B127" s="5">
        <f>'Mg2+离子浓度'!B127</f>
        <v>0.9594545800221711</v>
      </c>
      <c r="C127" s="5">
        <f t="shared" si="33"/>
        <v>2.9999999999999916E-2</v>
      </c>
      <c r="D127" s="5">
        <f t="shared" si="40"/>
        <v>0</v>
      </c>
      <c r="E127" s="5">
        <f t="shared" si="34"/>
        <v>0</v>
      </c>
      <c r="F127" s="5">
        <f t="shared" si="35"/>
        <v>95.474801742205202</v>
      </c>
      <c r="G127" s="5">
        <f t="shared" si="36"/>
        <v>99.509454361038095</v>
      </c>
      <c r="H127" s="5">
        <f t="shared" si="37"/>
        <v>3.2984333226997351</v>
      </c>
      <c r="I127" s="5"/>
      <c r="J127" s="5">
        <f t="shared" si="32"/>
        <v>3.2232456411220869E-6</v>
      </c>
      <c r="K127" s="60">
        <f t="shared" si="31"/>
        <v>3.298430099454094</v>
      </c>
      <c r="L127" s="5">
        <f t="shared" si="38"/>
        <v>95.474708443748497</v>
      </c>
      <c r="M127" s="5">
        <f t="shared" si="39"/>
        <v>3.298430099454094E-3</v>
      </c>
    </row>
    <row r="128" spans="2:13" x14ac:dyDescent="0.25">
      <c r="B128" s="5">
        <f>'Mg2+离子浓度'!B128</f>
        <v>0.97945458002217112</v>
      </c>
      <c r="C128" s="5">
        <f t="shared" si="33"/>
        <v>2.0000000000000018E-2</v>
      </c>
      <c r="D128" s="5">
        <f t="shared" si="40"/>
        <v>0</v>
      </c>
      <c r="E128" s="5">
        <f t="shared" si="34"/>
        <v>0</v>
      </c>
      <c r="F128" s="5">
        <f t="shared" si="35"/>
        <v>95.474708443748497</v>
      </c>
      <c r="G128" s="5">
        <f t="shared" si="36"/>
        <v>97.477423038429521</v>
      </c>
      <c r="H128" s="5">
        <f t="shared" si="37"/>
        <v>3.2984300994540945</v>
      </c>
      <c r="I128" s="5"/>
      <c r="J128" s="5">
        <f t="shared" si="32"/>
        <v>2.6317664736884313E-6</v>
      </c>
      <c r="K128" s="60">
        <f t="shared" si="31"/>
        <v>3.2984274676876209</v>
      </c>
      <c r="L128" s="5">
        <f t="shared" si="38"/>
        <v>95.474632265952039</v>
      </c>
      <c r="M128" s="5">
        <f t="shared" si="39"/>
        <v>3.2984274676876209E-3</v>
      </c>
    </row>
    <row r="129" spans="1:13" x14ac:dyDescent="0.25">
      <c r="B129" s="5">
        <f>'Mg2+离子浓度'!B129</f>
        <v>1.0294545800221711</v>
      </c>
      <c r="C129" s="5">
        <f t="shared" si="33"/>
        <v>4.9999999999999933E-2</v>
      </c>
      <c r="D129" s="5">
        <f t="shared" si="40"/>
        <v>0</v>
      </c>
      <c r="E129" s="5">
        <f t="shared" si="34"/>
        <v>0</v>
      </c>
      <c r="F129" s="5">
        <f t="shared" si="35"/>
        <v>95.474632265952039</v>
      </c>
      <c r="G129" s="5">
        <f t="shared" si="36"/>
        <v>92.742928263912162</v>
      </c>
      <c r="H129" s="5">
        <f t="shared" si="37"/>
        <v>3.2984274676876209</v>
      </c>
      <c r="I129" s="5"/>
      <c r="J129" s="5">
        <f t="shared" si="32"/>
        <v>4.161184843114697E-6</v>
      </c>
      <c r="K129" s="60">
        <f t="shared" si="31"/>
        <v>3.2984233065027779</v>
      </c>
      <c r="L129" s="5">
        <f t="shared" si="38"/>
        <v>95.474511818376172</v>
      </c>
      <c r="M129" s="5">
        <f t="shared" si="39"/>
        <v>3.298423306502778E-3</v>
      </c>
    </row>
    <row r="130" spans="1:13" x14ac:dyDescent="0.25">
      <c r="A130" t="s">
        <v>218</v>
      </c>
      <c r="B130" s="5">
        <f>'Mg2+离子浓度'!B130</f>
        <v>1.0794545800221711</v>
      </c>
      <c r="C130" s="5">
        <f t="shared" si="33"/>
        <v>5.0000000000000044E-2</v>
      </c>
      <c r="D130" s="5">
        <f t="shared" si="40"/>
        <v>0</v>
      </c>
      <c r="E130" s="5">
        <f t="shared" si="34"/>
        <v>0</v>
      </c>
      <c r="F130" s="5">
        <f t="shared" si="35"/>
        <v>95.474511818376172</v>
      </c>
      <c r="G130" s="5">
        <f t="shared" si="36"/>
        <v>88.446993125375599</v>
      </c>
      <c r="H130" s="5">
        <f t="shared" si="37"/>
        <v>3.2984233065027784</v>
      </c>
      <c r="I130" s="5"/>
      <c r="J130" s="5">
        <f t="shared" si="32"/>
        <v>4.1611795935042532E-6</v>
      </c>
      <c r="K130" s="60">
        <f t="shared" si="31"/>
        <v>3.298419145323185</v>
      </c>
      <c r="L130" s="5">
        <f t="shared" si="38"/>
        <v>95.474391370952247</v>
      </c>
      <c r="M130" s="5">
        <f t="shared" si="39"/>
        <v>3.2984191453231853E-3</v>
      </c>
    </row>
    <row r="131" spans="1:13" x14ac:dyDescent="0.25">
      <c r="B131" s="5">
        <f>'Mg2+离子浓度'!B131</f>
        <v>1.1294545800221711</v>
      </c>
      <c r="C131" s="5">
        <f t="shared" si="33"/>
        <v>5.0000000000000044E-2</v>
      </c>
      <c r="D131" s="5">
        <f t="shared" si="40"/>
        <v>0</v>
      </c>
      <c r="E131" s="5">
        <f t="shared" si="34"/>
        <v>0</v>
      </c>
      <c r="F131" s="5">
        <f t="shared" si="35"/>
        <v>95.474391370952247</v>
      </c>
      <c r="G131" s="5">
        <f t="shared" si="36"/>
        <v>84.531412825009824</v>
      </c>
      <c r="H131" s="5">
        <f t="shared" si="37"/>
        <v>3.298419145323185</v>
      </c>
      <c r="I131" s="5"/>
      <c r="J131" s="5">
        <f t="shared" si="32"/>
        <v>4.1611743439004281E-6</v>
      </c>
      <c r="K131" s="60">
        <f t="shared" si="31"/>
        <v>3.2984149841488413</v>
      </c>
      <c r="L131" s="5">
        <f t="shared" si="38"/>
        <v>95.474270923680294</v>
      </c>
      <c r="M131" s="5">
        <f t="shared" si="39"/>
        <v>3.2984149841488414E-3</v>
      </c>
    </row>
    <row r="132" spans="1:13" x14ac:dyDescent="0.25">
      <c r="A132" s="79">
        <v>0.2931415442581049</v>
      </c>
      <c r="B132" s="5">
        <f>'Mg2+离子浓度'!B132</f>
        <v>1.1726036110922402</v>
      </c>
      <c r="C132" s="5">
        <f t="shared" si="33"/>
        <v>4.3149031070069066E-2</v>
      </c>
      <c r="D132" s="5">
        <f t="shared" si="40"/>
        <v>0</v>
      </c>
      <c r="E132" s="5">
        <f t="shared" si="34"/>
        <v>0</v>
      </c>
      <c r="F132" s="5">
        <f t="shared" si="35"/>
        <v>95.474270923680294</v>
      </c>
      <c r="G132" s="5">
        <f t="shared" si="36"/>
        <v>81.420754652758802</v>
      </c>
      <c r="H132" s="5">
        <f t="shared" si="37"/>
        <v>3.2984149841488417</v>
      </c>
      <c r="I132" s="5"/>
      <c r="J132" s="5">
        <f t="shared" si="32"/>
        <v>3.865590862583482E-6</v>
      </c>
      <c r="K132" s="60">
        <f t="shared" si="31"/>
        <v>3.2984111185579792</v>
      </c>
      <c r="L132" s="5">
        <f t="shared" si="38"/>
        <v>95.474159032219987</v>
      </c>
      <c r="M132" s="5">
        <f t="shared" si="39"/>
        <v>3.2984111185579792E-3</v>
      </c>
    </row>
    <row r="133" spans="1:13" x14ac:dyDescent="0.25">
      <c r="B133" s="5">
        <f>'Mg2+离子浓度'!B133</f>
        <v>1.1726036111922402</v>
      </c>
      <c r="C133" s="5">
        <f t="shared" ref="C133:C161" si="41">B133-B132</f>
        <v>1.000000082740371E-10</v>
      </c>
      <c r="D133" s="5">
        <f t="shared" si="40"/>
        <v>3188155.9167786296</v>
      </c>
      <c r="E133" s="5">
        <f t="shared" ref="E133:E161" si="42">C133*D133</f>
        <v>3.1881561805678329E-4</v>
      </c>
      <c r="F133" s="5">
        <f t="shared" ref="F133:F161" si="43">E133+L132</f>
        <v>95.474477847838045</v>
      </c>
      <c r="G133" s="5">
        <f t="shared" ref="G133:G161" si="44">F133/B133</f>
        <v>81.420931111379346</v>
      </c>
      <c r="H133" s="5">
        <f t="shared" ref="H133:H161" si="45">F133/$C$9/96485/0.0001</f>
        <v>3.2984221328993466</v>
      </c>
      <c r="I133" s="5"/>
      <c r="J133" s="5">
        <f t="shared" si="32"/>
        <v>1.8609355023844946E-10</v>
      </c>
      <c r="K133" s="60">
        <f t="shared" si="31"/>
        <v>3.2984221327132532</v>
      </c>
      <c r="L133" s="5">
        <f t="shared" ref="L133:L161" si="46">K133*0.0001*$C$9*96485</f>
        <v>95.474477842451478</v>
      </c>
      <c r="M133" s="5">
        <f t="shared" ref="M133:M161" si="47">K133*0.001</f>
        <v>3.2984221327132532E-3</v>
      </c>
    </row>
    <row r="134" spans="1:13" x14ac:dyDescent="0.25">
      <c r="B134" s="5">
        <f>'Mg2+离子浓度'!B134</f>
        <v>1.1726036114922402</v>
      </c>
      <c r="C134" s="5">
        <f t="shared" si="41"/>
        <v>3.000000248221113E-10</v>
      </c>
      <c r="D134" s="5">
        <f t="shared" si="40"/>
        <v>3188155.9167786296</v>
      </c>
      <c r="E134" s="5">
        <f t="shared" si="42"/>
        <v>9.5644685417034991E-4</v>
      </c>
      <c r="F134" s="5">
        <f t="shared" si="43"/>
        <v>95.475434289305653</v>
      </c>
      <c r="G134" s="5">
        <f t="shared" si="44"/>
        <v>81.421746746801205</v>
      </c>
      <c r="H134" s="5">
        <f t="shared" si="45"/>
        <v>3.2984551757373564</v>
      </c>
      <c r="I134" s="5"/>
      <c r="J134" s="5">
        <f t="shared" si="32"/>
        <v>3.2232671293675741E-10</v>
      </c>
      <c r="K134" s="60">
        <f t="shared" si="31"/>
        <v>3.2984551754150297</v>
      </c>
      <c r="L134" s="5">
        <f t="shared" si="46"/>
        <v>95.475434279975744</v>
      </c>
      <c r="M134" s="5">
        <f t="shared" si="47"/>
        <v>3.2984551754150298E-3</v>
      </c>
    </row>
    <row r="135" spans="1:13" x14ac:dyDescent="0.25">
      <c r="B135" s="5">
        <f>'Mg2+离子浓度'!B135</f>
        <v>1.1726036118922403</v>
      </c>
      <c r="C135" s="5">
        <f t="shared" si="41"/>
        <v>4.000000330961484E-10</v>
      </c>
      <c r="D135" s="5">
        <f t="shared" si="40"/>
        <v>3188155.9167786296</v>
      </c>
      <c r="E135" s="5">
        <f t="shared" si="42"/>
        <v>1.2752624722271331E-3</v>
      </c>
      <c r="F135" s="5">
        <f t="shared" si="43"/>
        <v>95.476709542447978</v>
      </c>
      <c r="G135" s="5">
        <f t="shared" si="44"/>
        <v>81.422834258864697</v>
      </c>
      <c r="H135" s="5">
        <f t="shared" si="45"/>
        <v>3.2984992327805003</v>
      </c>
      <c r="I135" s="5"/>
      <c r="J135" s="5">
        <f t="shared" si="32"/>
        <v>3.7219580026730096E-10</v>
      </c>
      <c r="K135" s="60">
        <f t="shared" si="31"/>
        <v>3.2984992324083047</v>
      </c>
      <c r="L135" s="5">
        <f t="shared" si="46"/>
        <v>95.476709531674587</v>
      </c>
      <c r="M135" s="5">
        <f t="shared" si="47"/>
        <v>3.2984992324083047E-3</v>
      </c>
    </row>
    <row r="136" spans="1:13" x14ac:dyDescent="0.25">
      <c r="B136" s="5">
        <f>'Mg2+离子浓度'!B136</f>
        <v>1.1726036120922403</v>
      </c>
      <c r="C136" s="5">
        <f t="shared" si="41"/>
        <v>2.000000165480742E-10</v>
      </c>
      <c r="D136" s="5">
        <f t="shared" si="40"/>
        <v>3188155.9167786296</v>
      </c>
      <c r="E136" s="5">
        <f t="shared" si="42"/>
        <v>6.3763123611356657E-4</v>
      </c>
      <c r="F136" s="5">
        <f t="shared" si="43"/>
        <v>95.477347162910704</v>
      </c>
      <c r="G136" s="5">
        <f t="shared" si="44"/>
        <v>81.423378009686857</v>
      </c>
      <c r="H136" s="5">
        <f t="shared" si="45"/>
        <v>3.2985212610910399</v>
      </c>
      <c r="I136" s="5"/>
      <c r="J136" s="5">
        <f t="shared" si="32"/>
        <v>2.6318393190313807E-10</v>
      </c>
      <c r="K136" s="60">
        <f t="shared" si="31"/>
        <v>3.2985212608278558</v>
      </c>
      <c r="L136" s="5">
        <f t="shared" si="46"/>
        <v>95.477347155292705</v>
      </c>
      <c r="M136" s="5">
        <f t="shared" si="47"/>
        <v>3.2985212608278558E-3</v>
      </c>
    </row>
    <row r="137" spans="1:13" x14ac:dyDescent="0.25">
      <c r="B137" s="5">
        <f>'Mg2+离子浓度'!B137</f>
        <v>1.1726036210922401</v>
      </c>
      <c r="C137" s="5">
        <f t="shared" si="41"/>
        <v>8.9999998564849193E-9</v>
      </c>
      <c r="D137" s="5">
        <f t="shared" si="40"/>
        <v>3188155.9167786296</v>
      </c>
      <c r="E137" s="5">
        <f t="shared" si="42"/>
        <v>2.8693402793459215E-2</v>
      </c>
      <c r="F137" s="5">
        <f t="shared" si="43"/>
        <v>95.50604055808617</v>
      </c>
      <c r="G137" s="5">
        <f t="shared" si="44"/>
        <v>81.447847201022256</v>
      </c>
      <c r="H137" s="5">
        <f t="shared" si="45"/>
        <v>3.2995125514531161</v>
      </c>
      <c r="I137" s="5"/>
      <c r="J137" s="5">
        <f t="shared" si="32"/>
        <v>1.7660219753608239E-9</v>
      </c>
      <c r="K137" s="60">
        <f t="shared" si="31"/>
        <v>3.2995125496870941</v>
      </c>
      <c r="L137" s="5">
        <f t="shared" si="46"/>
        <v>95.506040506967778</v>
      </c>
      <c r="M137" s="5">
        <f t="shared" si="47"/>
        <v>3.2995125496870941E-3</v>
      </c>
    </row>
    <row r="138" spans="1:13" x14ac:dyDescent="0.25">
      <c r="B138" s="5">
        <f>'Mg2+离子浓度'!B138</f>
        <v>1.1726037110922403</v>
      </c>
      <c r="C138" s="5">
        <f t="shared" si="41"/>
        <v>9.0000000119161427E-8</v>
      </c>
      <c r="D138" s="5">
        <f t="shared" si="40"/>
        <v>3188155.9167786296</v>
      </c>
      <c r="E138" s="5">
        <f t="shared" si="42"/>
        <v>0.28693403288998187</v>
      </c>
      <c r="F138" s="5">
        <f t="shared" si="43"/>
        <v>95.792974539857767</v>
      </c>
      <c r="G138" s="5">
        <f t="shared" si="44"/>
        <v>81.692539119315839</v>
      </c>
      <c r="H138" s="5">
        <f t="shared" si="45"/>
        <v>3.30942545611089</v>
      </c>
      <c r="I138" s="5"/>
      <c r="J138" s="5">
        <f t="shared" si="32"/>
        <v>5.6014301610798798E-9</v>
      </c>
      <c r="K138" s="60">
        <f t="shared" si="31"/>
        <v>3.30942545050946</v>
      </c>
      <c r="L138" s="5">
        <f t="shared" si="46"/>
        <v>95.792974377721578</v>
      </c>
      <c r="M138" s="5">
        <f t="shared" si="47"/>
        <v>3.30942545050946E-3</v>
      </c>
    </row>
    <row r="139" spans="1:13" x14ac:dyDescent="0.25">
      <c r="B139" s="5">
        <f>'Mg2+离子浓度'!B139</f>
        <v>1.1726046110922401</v>
      </c>
      <c r="C139" s="5">
        <f t="shared" si="41"/>
        <v>8.9999999985934664E-7</v>
      </c>
      <c r="D139" s="5">
        <f t="shared" si="40"/>
        <v>3188155.9167786296</v>
      </c>
      <c r="E139" s="5">
        <f t="shared" si="42"/>
        <v>2.8693403246523417</v>
      </c>
      <c r="F139" s="5">
        <f t="shared" si="43"/>
        <v>98.662314702373919</v>
      </c>
      <c r="G139" s="5">
        <f t="shared" si="44"/>
        <v>84.139456530427111</v>
      </c>
      <c r="H139" s="5">
        <f t="shared" si="45"/>
        <v>3.4085545146006777</v>
      </c>
      <c r="I139" s="5"/>
      <c r="J139" s="5">
        <f t="shared" si="32"/>
        <v>1.8243853086339121E-8</v>
      </c>
      <c r="K139" s="60">
        <f t="shared" si="31"/>
        <v>3.4085544963568246</v>
      </c>
      <c r="L139" s="5">
        <f t="shared" si="46"/>
        <v>98.662314174296455</v>
      </c>
      <c r="M139" s="5">
        <f t="shared" si="47"/>
        <v>3.4085544963568248E-3</v>
      </c>
    </row>
    <row r="140" spans="1:13" x14ac:dyDescent="0.25">
      <c r="A140" s="82">
        <v>7.4868119641229509E-6</v>
      </c>
      <c r="B140" s="5">
        <f>'Mg2+离子浓度'!B140</f>
        <v>1.1726110979042044</v>
      </c>
      <c r="C140" s="5">
        <f t="shared" si="41"/>
        <v>6.4868119642458311E-6</v>
      </c>
      <c r="D140" s="5">
        <f t="shared" si="40"/>
        <v>3188155.9167786296</v>
      </c>
      <c r="E140" s="5">
        <f t="shared" si="42"/>
        <v>20.680967944840752</v>
      </c>
      <c r="F140" s="5">
        <f t="shared" si="43"/>
        <v>119.3432821191372</v>
      </c>
      <c r="G140" s="5">
        <f t="shared" si="44"/>
        <v>101.7756716889668</v>
      </c>
      <c r="H140" s="5">
        <f t="shared" si="45"/>
        <v>4.1230340508589309</v>
      </c>
      <c r="I140" s="5"/>
      <c r="J140" s="5">
        <f t="shared" si="32"/>
        <v>5.9245810264354991E-8</v>
      </c>
      <c r="K140" s="60">
        <f t="shared" si="31"/>
        <v>4.1230339916131209</v>
      </c>
      <c r="L140" s="5">
        <f t="shared" si="46"/>
        <v>119.34328040423759</v>
      </c>
      <c r="M140" s="5">
        <f t="shared" si="47"/>
        <v>4.1230339916131214E-3</v>
      </c>
    </row>
    <row r="141" spans="1:13" x14ac:dyDescent="0.25">
      <c r="B141" s="5">
        <f>'Mg2+离子浓度'!B141</f>
        <v>1.1726136110922403</v>
      </c>
      <c r="C141" s="5">
        <f t="shared" si="41"/>
        <v>2.5131880359019476E-6</v>
      </c>
      <c r="D141" s="5">
        <f t="shared" si="40"/>
        <v>0</v>
      </c>
      <c r="E141" s="5">
        <f t="shared" si="42"/>
        <v>0</v>
      </c>
      <c r="F141" s="5">
        <f t="shared" si="43"/>
        <v>119.34328040423759</v>
      </c>
      <c r="G141" s="5">
        <f t="shared" si="44"/>
        <v>101.77545209719538</v>
      </c>
      <c r="H141" s="5">
        <f t="shared" si="45"/>
        <v>4.1230339916131209</v>
      </c>
      <c r="I141" s="5"/>
      <c r="J141" s="5">
        <f t="shared" si="32"/>
        <v>3.6876905842665896E-8</v>
      </c>
      <c r="K141" s="60">
        <f t="shared" si="31"/>
        <v>4.1230339547362149</v>
      </c>
      <c r="L141" s="5">
        <f t="shared" si="46"/>
        <v>119.34327933681712</v>
      </c>
      <c r="M141" s="5">
        <f t="shared" si="47"/>
        <v>4.1230339547362153E-3</v>
      </c>
    </row>
    <row r="142" spans="1:13" x14ac:dyDescent="0.25">
      <c r="B142" s="5">
        <f>'Mg2+离子浓度'!B142</f>
        <v>1.1726236110922401</v>
      </c>
      <c r="C142" s="5">
        <f t="shared" si="41"/>
        <v>9.9999999998434674E-6</v>
      </c>
      <c r="D142" s="5">
        <f t="shared" si="40"/>
        <v>0</v>
      </c>
      <c r="E142" s="5">
        <f t="shared" si="42"/>
        <v>0</v>
      </c>
      <c r="F142" s="5">
        <f t="shared" si="43"/>
        <v>119.34327933681712</v>
      </c>
      <c r="G142" s="5">
        <f t="shared" si="44"/>
        <v>101.77458325749969</v>
      </c>
      <c r="H142" s="5">
        <f t="shared" si="45"/>
        <v>4.1230339547362149</v>
      </c>
      <c r="I142" s="5"/>
      <c r="J142" s="5">
        <f t="shared" si="32"/>
        <v>7.3560043730439949E-8</v>
      </c>
      <c r="K142" s="60">
        <f t="shared" si="31"/>
        <v>4.1230338811761715</v>
      </c>
      <c r="L142" s="5">
        <f t="shared" si="46"/>
        <v>119.34327720758488</v>
      </c>
      <c r="M142" s="5">
        <f t="shared" si="47"/>
        <v>4.1230338811761719E-3</v>
      </c>
    </row>
    <row r="143" spans="1:13" x14ac:dyDescent="0.25">
      <c r="B143" s="5">
        <f>'Mg2+离子浓度'!B143</f>
        <v>1.1726536110922403</v>
      </c>
      <c r="C143" s="5">
        <f t="shared" si="41"/>
        <v>3.0000000000196536E-5</v>
      </c>
      <c r="D143" s="5">
        <f t="shared" si="40"/>
        <v>0</v>
      </c>
      <c r="E143" s="5">
        <f t="shared" si="42"/>
        <v>0</v>
      </c>
      <c r="F143" s="5">
        <f t="shared" si="43"/>
        <v>119.34327720758488</v>
      </c>
      <c r="G143" s="5">
        <f t="shared" si="44"/>
        <v>101.77197774236623</v>
      </c>
      <c r="H143" s="5">
        <f t="shared" si="45"/>
        <v>4.1230338811761715</v>
      </c>
      <c r="I143" s="5"/>
      <c r="J143" s="5">
        <f t="shared" si="32"/>
        <v>1.2740973087637719E-7</v>
      </c>
      <c r="K143" s="60">
        <f t="shared" si="31"/>
        <v>4.1230337537664408</v>
      </c>
      <c r="L143" s="5">
        <f t="shared" si="46"/>
        <v>119.34327351964653</v>
      </c>
      <c r="M143" s="5">
        <f t="shared" si="47"/>
        <v>4.1230337537664407E-3</v>
      </c>
    </row>
    <row r="144" spans="1:13" x14ac:dyDescent="0.25">
      <c r="B144" s="5">
        <f>'Mg2+离子浓度'!B144</f>
        <v>1.1726836110922403</v>
      </c>
      <c r="C144" s="5">
        <f t="shared" si="41"/>
        <v>2.9999999999974492E-5</v>
      </c>
      <c r="D144" s="5">
        <f t="shared" si="40"/>
        <v>0</v>
      </c>
      <c r="E144" s="5">
        <f t="shared" si="42"/>
        <v>0</v>
      </c>
      <c r="F144" s="5">
        <f t="shared" si="43"/>
        <v>119.34327351964653</v>
      </c>
      <c r="G144" s="5">
        <f t="shared" si="44"/>
        <v>101.76937103136449</v>
      </c>
      <c r="H144" s="5">
        <f t="shared" si="45"/>
        <v>4.1230337537664417</v>
      </c>
      <c r="I144" s="5"/>
      <c r="J144" s="5">
        <f t="shared" si="32"/>
        <v>1.2740972693869831E-7</v>
      </c>
      <c r="K144" s="60">
        <f t="shared" si="31"/>
        <v>4.1230336263567144</v>
      </c>
      <c r="L144" s="5">
        <f t="shared" si="46"/>
        <v>119.3432698317083</v>
      </c>
      <c r="M144" s="5">
        <f t="shared" si="47"/>
        <v>4.1230336263567147E-3</v>
      </c>
    </row>
    <row r="145" spans="1:13" x14ac:dyDescent="0.25">
      <c r="B145" s="5">
        <f>'Mg2+离子浓度'!B145</f>
        <v>1.1727036110922402</v>
      </c>
      <c r="C145" s="5">
        <f t="shared" si="41"/>
        <v>1.9999999999908979E-5</v>
      </c>
      <c r="D145" s="5">
        <f t="shared" si="40"/>
        <v>0</v>
      </c>
      <c r="E145" s="5">
        <f t="shared" si="42"/>
        <v>0</v>
      </c>
      <c r="F145" s="5">
        <f t="shared" si="43"/>
        <v>119.3432698317083</v>
      </c>
      <c r="G145" s="5">
        <f t="shared" si="44"/>
        <v>101.76763224985177</v>
      </c>
      <c r="H145" s="5">
        <f t="shared" si="45"/>
        <v>4.1230336263567144</v>
      </c>
      <c r="I145" s="5"/>
      <c r="J145" s="5">
        <f t="shared" si="32"/>
        <v>1.0402960320747359E-7</v>
      </c>
      <c r="K145" s="60">
        <f t="shared" si="31"/>
        <v>4.1230335223271108</v>
      </c>
      <c r="L145" s="5">
        <f t="shared" si="46"/>
        <v>119.34326682051939</v>
      </c>
      <c r="M145" s="5">
        <f t="shared" si="47"/>
        <v>4.1230335223271112E-3</v>
      </c>
    </row>
    <row r="146" spans="1:13" x14ac:dyDescent="0.25">
      <c r="B146" s="5">
        <f>'Mg2+离子浓度'!B146</f>
        <v>1.1728036110922402</v>
      </c>
      <c r="C146" s="5">
        <f t="shared" si="41"/>
        <v>9.9999999999988987E-5</v>
      </c>
      <c r="D146" s="5">
        <f t="shared" si="40"/>
        <v>0</v>
      </c>
      <c r="E146" s="5">
        <f t="shared" si="42"/>
        <v>0</v>
      </c>
      <c r="F146" s="5">
        <f t="shared" si="43"/>
        <v>119.34326682051939</v>
      </c>
      <c r="G146" s="5">
        <f t="shared" si="44"/>
        <v>101.75895238707031</v>
      </c>
      <c r="H146" s="5">
        <f t="shared" si="45"/>
        <v>4.1230335223271108</v>
      </c>
      <c r="I146" s="5"/>
      <c r="J146" s="5">
        <f t="shared" si="32"/>
        <v>2.3261725857551567E-7</v>
      </c>
      <c r="K146" s="60">
        <f t="shared" ref="K146:K209" si="48">H146-J146</f>
        <v>4.1230332897098521</v>
      </c>
      <c r="L146" s="5">
        <f t="shared" si="46"/>
        <v>119.34326008729653</v>
      </c>
      <c r="M146" s="5">
        <f t="shared" si="47"/>
        <v>4.1230332897098524E-3</v>
      </c>
    </row>
    <row r="147" spans="1:13" x14ac:dyDescent="0.25">
      <c r="B147" s="5">
        <f>'Mg2+离子浓度'!B147</f>
        <v>1.1731036110922402</v>
      </c>
      <c r="C147" s="5">
        <f t="shared" si="41"/>
        <v>2.9999999999996696E-4</v>
      </c>
      <c r="D147" s="5">
        <f t="shared" si="40"/>
        <v>0</v>
      </c>
      <c r="E147" s="5">
        <f t="shared" si="42"/>
        <v>0</v>
      </c>
      <c r="F147" s="5">
        <f t="shared" si="43"/>
        <v>119.34326008729653</v>
      </c>
      <c r="G147" s="5">
        <f t="shared" si="44"/>
        <v>101.73292363850091</v>
      </c>
      <c r="H147" s="5">
        <f t="shared" si="45"/>
        <v>4.1230332897098521</v>
      </c>
      <c r="I147" s="5"/>
      <c r="J147" s="5">
        <f t="shared" si="32"/>
        <v>4.0290488783870469E-7</v>
      </c>
      <c r="K147" s="60">
        <f t="shared" si="48"/>
        <v>4.1230328868049639</v>
      </c>
      <c r="L147" s="5">
        <f t="shared" si="46"/>
        <v>119.3432484250131</v>
      </c>
      <c r="M147" s="5">
        <f t="shared" si="47"/>
        <v>4.1230328868049641E-3</v>
      </c>
    </row>
    <row r="148" spans="1:13" x14ac:dyDescent="0.25">
      <c r="B148" s="5">
        <f>'Mg2+离子浓度'!B148</f>
        <v>1.1734036110922401</v>
      </c>
      <c r="C148" s="5">
        <f t="shared" si="41"/>
        <v>2.9999999999996696E-4</v>
      </c>
      <c r="D148" s="5">
        <f t="shared" si="40"/>
        <v>0</v>
      </c>
      <c r="E148" s="5">
        <f t="shared" si="42"/>
        <v>0</v>
      </c>
      <c r="F148" s="5">
        <f t="shared" si="43"/>
        <v>119.3432484250131</v>
      </c>
      <c r="G148" s="5">
        <f t="shared" si="44"/>
        <v>101.70690399863756</v>
      </c>
      <c r="H148" s="5">
        <f t="shared" si="45"/>
        <v>4.1230328868049639</v>
      </c>
      <c r="I148" s="5"/>
      <c r="J148" s="5">
        <f t="shared" si="32"/>
        <v>4.0290484846663627E-7</v>
      </c>
      <c r="K148" s="60">
        <f t="shared" si="48"/>
        <v>4.1230324839001158</v>
      </c>
      <c r="L148" s="5">
        <f t="shared" si="46"/>
        <v>119.34323676273081</v>
      </c>
      <c r="M148" s="5">
        <f t="shared" si="47"/>
        <v>4.1230324839001157E-3</v>
      </c>
    </row>
    <row r="149" spans="1:13" x14ac:dyDescent="0.25">
      <c r="B149" s="5">
        <f>'Mg2+离子浓度'!B149</f>
        <v>1.1736036110922401</v>
      </c>
      <c r="C149" s="5">
        <f t="shared" si="41"/>
        <v>1.9999999999997797E-4</v>
      </c>
      <c r="D149" s="5">
        <f t="shared" si="40"/>
        <v>0</v>
      </c>
      <c r="E149" s="5">
        <f t="shared" si="42"/>
        <v>0</v>
      </c>
      <c r="F149" s="5">
        <f t="shared" si="43"/>
        <v>119.34323676273081</v>
      </c>
      <c r="G149" s="5">
        <f t="shared" si="44"/>
        <v>101.68956164991806</v>
      </c>
      <c r="H149" s="5">
        <f t="shared" si="45"/>
        <v>4.1230324839001158</v>
      </c>
      <c r="I149" s="5"/>
      <c r="J149" s="5">
        <f t="shared" si="32"/>
        <v>3.2897039906505597E-7</v>
      </c>
      <c r="K149" s="60">
        <f t="shared" si="48"/>
        <v>4.1230321549297164</v>
      </c>
      <c r="L149" s="5">
        <f t="shared" si="46"/>
        <v>119.3432272405181</v>
      </c>
      <c r="M149" s="5">
        <f t="shared" si="47"/>
        <v>4.1230321549297162E-3</v>
      </c>
    </row>
    <row r="150" spans="1:13" x14ac:dyDescent="0.25">
      <c r="B150" s="5">
        <f>'Mg2+离子浓度'!B150</f>
        <v>1.1746036110922402</v>
      </c>
      <c r="C150" s="5">
        <f t="shared" si="41"/>
        <v>1.0000000000001119E-3</v>
      </c>
      <c r="D150" s="5">
        <f t="shared" si="40"/>
        <v>0</v>
      </c>
      <c r="E150" s="5">
        <f t="shared" si="42"/>
        <v>0</v>
      </c>
      <c r="F150" s="5">
        <f t="shared" si="43"/>
        <v>119.3432272405181</v>
      </c>
      <c r="G150" s="5">
        <f t="shared" si="44"/>
        <v>101.60298002961463</v>
      </c>
      <c r="H150" s="5">
        <f t="shared" si="45"/>
        <v>4.1230321549297164</v>
      </c>
      <c r="I150" s="5"/>
      <c r="J150" s="5">
        <f t="shared" si="32"/>
        <v>7.3560011620237734E-7</v>
      </c>
      <c r="K150" s="60">
        <f t="shared" si="48"/>
        <v>4.1230314193296005</v>
      </c>
      <c r="L150" s="5">
        <f t="shared" si="46"/>
        <v>119.34320594820495</v>
      </c>
      <c r="M150" s="5">
        <f t="shared" si="47"/>
        <v>4.1230314193296006E-3</v>
      </c>
    </row>
    <row r="151" spans="1:13" x14ac:dyDescent="0.25">
      <c r="B151" s="5">
        <f>'Mg2+离子浓度'!B151</f>
        <v>1.1776036110922401</v>
      </c>
      <c r="C151" s="5">
        <f t="shared" si="41"/>
        <v>2.9999999999998916E-3</v>
      </c>
      <c r="D151" s="5">
        <f t="shared" si="40"/>
        <v>0</v>
      </c>
      <c r="E151" s="5">
        <f t="shared" si="42"/>
        <v>0</v>
      </c>
      <c r="F151" s="5">
        <f t="shared" si="43"/>
        <v>119.34320594820495</v>
      </c>
      <c r="G151" s="5">
        <f t="shared" si="44"/>
        <v>101.34412362875895</v>
      </c>
      <c r="H151" s="5">
        <f t="shared" si="45"/>
        <v>4.1230314193296005</v>
      </c>
      <c r="I151" s="5"/>
      <c r="J151" s="5">
        <f t="shared" si="32"/>
        <v>1.2740965480013133E-6</v>
      </c>
      <c r="K151" s="60">
        <f t="shared" si="48"/>
        <v>4.1230301452330522</v>
      </c>
      <c r="L151" s="5">
        <f t="shared" si="46"/>
        <v>119.34316906884331</v>
      </c>
      <c r="M151" s="5">
        <f t="shared" si="47"/>
        <v>4.1230301452330519E-3</v>
      </c>
    </row>
    <row r="152" spans="1:13" x14ac:dyDescent="0.25">
      <c r="B152" s="5">
        <f>'Mg2+离子浓度'!B152</f>
        <v>1.1806036110922402</v>
      </c>
      <c r="C152" s="5">
        <f t="shared" si="41"/>
        <v>3.0000000000001137E-3</v>
      </c>
      <c r="D152" s="5">
        <f t="shared" si="40"/>
        <v>0</v>
      </c>
      <c r="E152" s="5">
        <f t="shared" si="42"/>
        <v>0</v>
      </c>
      <c r="F152" s="5">
        <f t="shared" si="43"/>
        <v>119.34316906884331</v>
      </c>
      <c r="G152" s="5">
        <f t="shared" si="44"/>
        <v>101.08656957133351</v>
      </c>
      <c r="H152" s="5">
        <f t="shared" si="45"/>
        <v>4.1230301452330522</v>
      </c>
      <c r="I152" s="5"/>
      <c r="J152" s="5">
        <f t="shared" si="32"/>
        <v>1.274096154280855E-6</v>
      </c>
      <c r="K152" s="60">
        <f t="shared" si="48"/>
        <v>4.1230288711368983</v>
      </c>
      <c r="L152" s="5">
        <f t="shared" si="46"/>
        <v>119.3431321894931</v>
      </c>
      <c r="M152" s="5">
        <f t="shared" si="47"/>
        <v>4.1230288711368987E-3</v>
      </c>
    </row>
    <row r="153" spans="1:13" x14ac:dyDescent="0.25">
      <c r="B153" s="5">
        <f>'Mg2+离子浓度'!B153</f>
        <v>1.1826036110922402</v>
      </c>
      <c r="C153" s="5">
        <f t="shared" si="41"/>
        <v>2.0000000000000018E-3</v>
      </c>
      <c r="D153" s="5">
        <f t="shared" si="40"/>
        <v>0</v>
      </c>
      <c r="E153" s="5">
        <f t="shared" si="42"/>
        <v>0</v>
      </c>
      <c r="F153" s="5">
        <f t="shared" si="43"/>
        <v>119.3431321894931</v>
      </c>
      <c r="G153" s="5">
        <f t="shared" si="44"/>
        <v>100.91558242348765</v>
      </c>
      <c r="H153" s="5">
        <f t="shared" si="45"/>
        <v>4.1230288711368983</v>
      </c>
      <c r="I153" s="5"/>
      <c r="J153" s="5">
        <f t="shared" ref="J153:J216" si="49">H153*($C$8/3.1415926)^(1/2)*C153^(1/2)</f>
        <v>1.0402948322721164E-6</v>
      </c>
      <c r="K153" s="60">
        <f t="shared" si="48"/>
        <v>4.1230278308420658</v>
      </c>
      <c r="L153" s="5">
        <f t="shared" si="46"/>
        <v>119.34310207763902</v>
      </c>
      <c r="M153" s="5">
        <f t="shared" si="47"/>
        <v>4.1230278308420657E-3</v>
      </c>
    </row>
    <row r="154" spans="1:13" x14ac:dyDescent="0.25">
      <c r="B154" s="5">
        <f>'Mg2+离子浓度'!B154</f>
        <v>1.1926036110922402</v>
      </c>
      <c r="C154" s="5">
        <f t="shared" si="41"/>
        <v>1.0000000000000009E-2</v>
      </c>
      <c r="D154" s="5">
        <f t="shared" si="40"/>
        <v>0</v>
      </c>
      <c r="E154" s="5">
        <f t="shared" si="42"/>
        <v>0</v>
      </c>
      <c r="F154" s="5">
        <f t="shared" si="43"/>
        <v>119.34310207763902</v>
      </c>
      <c r="G154" s="5">
        <f t="shared" si="44"/>
        <v>100.06937843189928</v>
      </c>
      <c r="H154" s="5">
        <f t="shared" si="45"/>
        <v>4.1230278308420649</v>
      </c>
      <c r="I154" s="5"/>
      <c r="J154" s="5">
        <f t="shared" si="49"/>
        <v>2.3261693746786808E-6</v>
      </c>
      <c r="K154" s="60">
        <f t="shared" si="48"/>
        <v>4.1230255046726905</v>
      </c>
      <c r="L154" s="5">
        <f t="shared" si="46"/>
        <v>119.34303474550337</v>
      </c>
      <c r="M154" s="5">
        <f t="shared" si="47"/>
        <v>4.1230255046726906E-3</v>
      </c>
    </row>
    <row r="155" spans="1:13" x14ac:dyDescent="0.25">
      <c r="B155" s="5">
        <f>'Mg2+离子浓度'!B155</f>
        <v>1.2226036110922403</v>
      </c>
      <c r="C155" s="5">
        <f t="shared" si="41"/>
        <v>3.0000000000000027E-2</v>
      </c>
      <c r="D155" s="5">
        <f t="shared" si="40"/>
        <v>0</v>
      </c>
      <c r="E155" s="5">
        <f t="shared" si="42"/>
        <v>0</v>
      </c>
      <c r="F155" s="5">
        <f t="shared" si="43"/>
        <v>119.34303474550337</v>
      </c>
      <c r="G155" s="5">
        <f t="shared" si="44"/>
        <v>97.613841201471345</v>
      </c>
      <c r="H155" s="5">
        <f t="shared" si="45"/>
        <v>4.1230255046726905</v>
      </c>
      <c r="I155" s="5"/>
      <c r="J155" s="5">
        <f t="shared" si="49"/>
        <v>4.0290412708097812E-6</v>
      </c>
      <c r="K155" s="60">
        <f t="shared" si="48"/>
        <v>4.1230214756314201</v>
      </c>
      <c r="L155" s="5">
        <f t="shared" si="46"/>
        <v>119.34291812288927</v>
      </c>
      <c r="M155" s="5">
        <f t="shared" si="47"/>
        <v>4.1230214756314198E-3</v>
      </c>
    </row>
    <row r="156" spans="1:13" x14ac:dyDescent="0.25">
      <c r="B156" s="5">
        <f>'Mg2+离子浓度'!B156</f>
        <v>1.2526036110922403</v>
      </c>
      <c r="C156" s="5">
        <f t="shared" si="41"/>
        <v>3.0000000000000027E-2</v>
      </c>
      <c r="D156" s="5">
        <f t="shared" si="40"/>
        <v>0</v>
      </c>
      <c r="E156" s="5">
        <f t="shared" si="42"/>
        <v>0</v>
      </c>
      <c r="F156" s="5">
        <f t="shared" si="43"/>
        <v>119.34291812288927</v>
      </c>
      <c r="G156" s="5">
        <f t="shared" si="44"/>
        <v>95.275885416636399</v>
      </c>
      <c r="H156" s="5">
        <f t="shared" si="45"/>
        <v>4.1230214756314201</v>
      </c>
      <c r="I156" s="5"/>
      <c r="J156" s="5">
        <f t="shared" si="49"/>
        <v>4.0290373336103767E-6</v>
      </c>
      <c r="K156" s="60">
        <f t="shared" si="48"/>
        <v>4.1230174465940861</v>
      </c>
      <c r="L156" s="5">
        <f t="shared" si="46"/>
        <v>119.34280150038911</v>
      </c>
      <c r="M156" s="5">
        <f t="shared" si="47"/>
        <v>4.123017446594086E-3</v>
      </c>
    </row>
    <row r="157" spans="1:13" x14ac:dyDescent="0.25">
      <c r="B157" s="5">
        <f>'Mg2+离子浓度'!B157</f>
        <v>1.2726036110922403</v>
      </c>
      <c r="C157" s="5">
        <f t="shared" si="41"/>
        <v>2.0000000000000018E-2</v>
      </c>
      <c r="D157" s="5">
        <f t="shared" si="40"/>
        <v>0</v>
      </c>
      <c r="E157" s="5">
        <f t="shared" si="42"/>
        <v>0</v>
      </c>
      <c r="F157" s="5">
        <f t="shared" si="43"/>
        <v>119.34280150038911</v>
      </c>
      <c r="G157" s="5">
        <f t="shared" si="44"/>
        <v>93.778455805229484</v>
      </c>
      <c r="H157" s="5">
        <f t="shared" si="45"/>
        <v>4.1230174465940852</v>
      </c>
      <c r="I157" s="5"/>
      <c r="J157" s="5">
        <f t="shared" si="49"/>
        <v>3.2896919926163221E-6</v>
      </c>
      <c r="K157" s="60">
        <f t="shared" si="48"/>
        <v>4.1230141569020926</v>
      </c>
      <c r="L157" s="5">
        <f t="shared" si="46"/>
        <v>119.34270627860953</v>
      </c>
      <c r="M157" s="5">
        <f t="shared" si="47"/>
        <v>4.1230141569020924E-3</v>
      </c>
    </row>
    <row r="158" spans="1:13" x14ac:dyDescent="0.25">
      <c r="B158" s="5">
        <f>'Mg2+离子浓度'!B158</f>
        <v>1.3226036110922401</v>
      </c>
      <c r="C158" s="5">
        <f t="shared" si="41"/>
        <v>4.9999999999999822E-2</v>
      </c>
      <c r="D158" s="5">
        <f t="shared" si="40"/>
        <v>0</v>
      </c>
      <c r="E158" s="5">
        <f t="shared" si="42"/>
        <v>0</v>
      </c>
      <c r="F158" s="5">
        <f t="shared" si="43"/>
        <v>119.34270627860953</v>
      </c>
      <c r="G158" s="5">
        <f t="shared" si="44"/>
        <v>90.233162285148495</v>
      </c>
      <c r="H158" s="5">
        <f t="shared" si="45"/>
        <v>4.1230141569020926</v>
      </c>
      <c r="I158" s="5"/>
      <c r="J158" s="5">
        <f t="shared" si="49"/>
        <v>5.2014555983782249E-6</v>
      </c>
      <c r="K158" s="60">
        <f t="shared" si="48"/>
        <v>4.1230089554464939</v>
      </c>
      <c r="L158" s="5">
        <f t="shared" si="46"/>
        <v>119.3425557198765</v>
      </c>
      <c r="M158" s="5">
        <f t="shared" si="47"/>
        <v>4.1230089554464937E-3</v>
      </c>
    </row>
    <row r="159" spans="1:13" x14ac:dyDescent="0.25">
      <c r="A159" t="s">
        <v>224</v>
      </c>
      <c r="B159" s="5">
        <f>'Mg2+离子浓度'!B159</f>
        <v>1.3726036110922402</v>
      </c>
      <c r="C159" s="5">
        <f t="shared" si="41"/>
        <v>5.0000000000000044E-2</v>
      </c>
      <c r="D159" s="5">
        <f t="shared" si="40"/>
        <v>0</v>
      </c>
      <c r="E159" s="5">
        <f t="shared" si="42"/>
        <v>0</v>
      </c>
      <c r="F159" s="5">
        <f t="shared" si="43"/>
        <v>119.3425557198765</v>
      </c>
      <c r="G159" s="5">
        <f t="shared" si="44"/>
        <v>86.94611813304968</v>
      </c>
      <c r="H159" s="5">
        <f t="shared" si="45"/>
        <v>4.1230089554464939</v>
      </c>
      <c r="I159" s="5"/>
      <c r="J159" s="5">
        <f t="shared" si="49"/>
        <v>5.2014490363972892E-6</v>
      </c>
      <c r="K159" s="60">
        <f t="shared" si="48"/>
        <v>4.1230037539974571</v>
      </c>
      <c r="L159" s="5">
        <f t="shared" si="46"/>
        <v>119.3424051613334</v>
      </c>
      <c r="M159" s="5">
        <f t="shared" si="47"/>
        <v>4.1230037539974574E-3</v>
      </c>
    </row>
    <row r="160" spans="1:13" x14ac:dyDescent="0.25">
      <c r="A160" s="5">
        <f>(A140+A161)*5</f>
        <v>1.4657451553503451</v>
      </c>
      <c r="B160" s="5">
        <f>'Mg2+离子浓度'!B160</f>
        <v>1.4226036110922402</v>
      </c>
      <c r="C160" s="5">
        <f t="shared" si="41"/>
        <v>5.0000000000000044E-2</v>
      </c>
      <c r="D160" s="5">
        <f t="shared" si="40"/>
        <v>0</v>
      </c>
      <c r="E160" s="5">
        <f t="shared" si="42"/>
        <v>0</v>
      </c>
      <c r="F160" s="5">
        <f t="shared" si="43"/>
        <v>119.3424051613334</v>
      </c>
      <c r="G160" s="5">
        <f t="shared" si="44"/>
        <v>83.890132311491342</v>
      </c>
      <c r="H160" s="5">
        <f t="shared" si="45"/>
        <v>4.1230037539974571</v>
      </c>
      <c r="I160" s="5"/>
      <c r="J160" s="5">
        <f t="shared" si="49"/>
        <v>5.2014424744246197E-6</v>
      </c>
      <c r="K160" s="60">
        <f t="shared" si="48"/>
        <v>4.122998552554983</v>
      </c>
      <c r="L160" s="5">
        <f t="shared" si="46"/>
        <v>119.34225460298026</v>
      </c>
      <c r="M160" s="5">
        <f t="shared" si="47"/>
        <v>4.1229985525549828E-3</v>
      </c>
    </row>
    <row r="161" spans="1:13" x14ac:dyDescent="0.25">
      <c r="A161" s="79">
        <v>0.2931415442581049</v>
      </c>
      <c r="B161" s="5">
        <f>'Mg2+离子浓度'!B161</f>
        <v>1.4657526421623093</v>
      </c>
      <c r="C161" s="5">
        <f t="shared" si="41"/>
        <v>4.3149031070069066E-2</v>
      </c>
      <c r="D161" s="5">
        <f t="shared" si="40"/>
        <v>0</v>
      </c>
      <c r="E161" s="5">
        <f t="shared" si="42"/>
        <v>0</v>
      </c>
      <c r="F161" s="5">
        <f t="shared" si="43"/>
        <v>119.34225460298026</v>
      </c>
      <c r="G161" s="5">
        <f t="shared" si="44"/>
        <v>81.420460158218816</v>
      </c>
      <c r="H161" s="5">
        <f t="shared" si="45"/>
        <v>4.122998552554983</v>
      </c>
      <c r="I161" s="5"/>
      <c r="J161" s="5">
        <f t="shared" si="49"/>
        <v>4.8319649309725142E-6</v>
      </c>
      <c r="K161" s="60">
        <f t="shared" si="48"/>
        <v>4.1229937205900518</v>
      </c>
      <c r="L161" s="5">
        <f t="shared" si="46"/>
        <v>119.34211473933935</v>
      </c>
      <c r="M161" s="5">
        <f t="shared" si="47"/>
        <v>4.1229937205900522E-3</v>
      </c>
    </row>
    <row r="162" spans="1:13" x14ac:dyDescent="0.25">
      <c r="B162" s="5">
        <f>'Mg2+离子浓度'!B162</f>
        <v>1.4657526422623093</v>
      </c>
      <c r="C162" s="5">
        <f t="shared" ref="C162:C190" si="50">B162-B161</f>
        <v>1.000000082740371E-10</v>
      </c>
      <c r="D162" s="5">
        <f t="shared" si="40"/>
        <v>3188155.9167786296</v>
      </c>
      <c r="E162" s="5">
        <f t="shared" ref="E162:E190" si="51">C162*D162</f>
        <v>3.1881561805678329E-4</v>
      </c>
      <c r="F162" s="5">
        <f t="shared" ref="F162:F190" si="52">E162+L161</f>
        <v>119.34243355495741</v>
      </c>
      <c r="G162" s="5">
        <f t="shared" ref="G162:G190" si="53">F162/B162</f>
        <v>81.420582241461204</v>
      </c>
      <c r="H162" s="5">
        <f t="shared" ref="H162:H190" si="54">F162/$C$9/96485/0.0001</f>
        <v>4.1230047349314187</v>
      </c>
      <c r="I162" s="5"/>
      <c r="J162" s="5">
        <f t="shared" si="49"/>
        <v>2.3261564404398769E-10</v>
      </c>
      <c r="K162" s="60">
        <f t="shared" si="48"/>
        <v>4.123004734698803</v>
      </c>
      <c r="L162" s="5">
        <f t="shared" ref="L162:L190" si="55">K162*0.0001*$C$9*96485</f>
        <v>119.34243354822421</v>
      </c>
      <c r="M162" s="5">
        <f t="shared" ref="M162:M190" si="56">K162*0.001</f>
        <v>4.1230047346988031E-3</v>
      </c>
    </row>
    <row r="163" spans="1:13" x14ac:dyDescent="0.25">
      <c r="B163" s="5">
        <f>'Mg2+离子浓度'!B163</f>
        <v>1.4657526425623093</v>
      </c>
      <c r="C163" s="5">
        <f t="shared" si="50"/>
        <v>3.000000248221113E-10</v>
      </c>
      <c r="D163" s="5">
        <f t="shared" si="40"/>
        <v>3188155.9167786296</v>
      </c>
      <c r="E163" s="5">
        <f t="shared" si="51"/>
        <v>9.5644685417034991E-4</v>
      </c>
      <c r="F163" s="5">
        <f t="shared" si="52"/>
        <v>119.34338999507838</v>
      </c>
      <c r="G163" s="5">
        <f t="shared" si="53"/>
        <v>81.421234749713292</v>
      </c>
      <c r="H163" s="5">
        <f t="shared" si="54"/>
        <v>4.1230377777229057</v>
      </c>
      <c r="I163" s="5"/>
      <c r="J163" s="5">
        <f t="shared" si="49"/>
        <v>4.0290534307788868E-10</v>
      </c>
      <c r="K163" s="60">
        <f t="shared" si="48"/>
        <v>4.1230377773200004</v>
      </c>
      <c r="L163" s="5">
        <f t="shared" si="55"/>
        <v>119.34338998341607</v>
      </c>
      <c r="M163" s="5">
        <f t="shared" si="56"/>
        <v>4.1230377773200004E-3</v>
      </c>
    </row>
    <row r="164" spans="1:13" x14ac:dyDescent="0.25">
      <c r="B164" s="5">
        <f>'Mg2+离子浓度'!B164</f>
        <v>1.4657526429623093</v>
      </c>
      <c r="C164" s="5">
        <f t="shared" si="50"/>
        <v>4.000000330961484E-10</v>
      </c>
      <c r="D164" s="5">
        <f t="shared" si="40"/>
        <v>3188155.9167786296</v>
      </c>
      <c r="E164" s="5">
        <f t="shared" si="51"/>
        <v>1.2752624722271331E-3</v>
      </c>
      <c r="F164" s="5">
        <f t="shared" si="52"/>
        <v>119.34466524588831</v>
      </c>
      <c r="G164" s="5">
        <f t="shared" si="53"/>
        <v>81.422104758884046</v>
      </c>
      <c r="H164" s="5">
        <f t="shared" si="54"/>
        <v>4.1230818346854718</v>
      </c>
      <c r="I164" s="5"/>
      <c r="J164" s="5">
        <f t="shared" si="49"/>
        <v>4.6523998786403561E-10</v>
      </c>
      <c r="K164" s="60">
        <f t="shared" si="48"/>
        <v>4.1230818342202316</v>
      </c>
      <c r="L164" s="5">
        <f t="shared" si="55"/>
        <v>119.34466523242173</v>
      </c>
      <c r="M164" s="5">
        <f t="shared" si="56"/>
        <v>4.1230818342202318E-3</v>
      </c>
    </row>
    <row r="165" spans="1:13" x14ac:dyDescent="0.25">
      <c r="B165" s="5">
        <f>'Mg2+离子浓度'!B165</f>
        <v>1.4657526431623094</v>
      </c>
      <c r="C165" s="5">
        <f t="shared" si="50"/>
        <v>2.000000165480742E-10</v>
      </c>
      <c r="D165" s="5">
        <f t="shared" si="40"/>
        <v>3188155.9167786296</v>
      </c>
      <c r="E165" s="5">
        <f t="shared" si="51"/>
        <v>6.3763123611356657E-4</v>
      </c>
      <c r="F165" s="5">
        <f t="shared" si="52"/>
        <v>119.34530286365785</v>
      </c>
      <c r="G165" s="5">
        <f t="shared" si="53"/>
        <v>81.422539758260029</v>
      </c>
      <c r="H165" s="5">
        <f t="shared" si="54"/>
        <v>4.1231038629029673</v>
      </c>
      <c r="I165" s="5"/>
      <c r="J165" s="5">
        <f t="shared" si="49"/>
        <v>3.2897610789535859E-10</v>
      </c>
      <c r="K165" s="60">
        <f t="shared" si="48"/>
        <v>4.1231038625739913</v>
      </c>
      <c r="L165" s="5">
        <f t="shared" si="55"/>
        <v>119.34530285413547</v>
      </c>
      <c r="M165" s="5">
        <f t="shared" si="56"/>
        <v>4.1231038625739918E-3</v>
      </c>
    </row>
    <row r="166" spans="1:13" x14ac:dyDescent="0.25">
      <c r="B166" s="5">
        <f>'Mg2+离子浓度'!B166</f>
        <v>1.4657526521623092</v>
      </c>
      <c r="C166" s="5">
        <f t="shared" si="50"/>
        <v>8.9999998564849193E-9</v>
      </c>
      <c r="D166" s="5">
        <f t="shared" si="40"/>
        <v>3188155.9167786296</v>
      </c>
      <c r="E166" s="5">
        <f t="shared" si="51"/>
        <v>2.8693402793459215E-2</v>
      </c>
      <c r="F166" s="5">
        <f t="shared" si="52"/>
        <v>119.37399625692893</v>
      </c>
      <c r="G166" s="5">
        <f t="shared" si="53"/>
        <v>81.442115135064498</v>
      </c>
      <c r="H166" s="5">
        <f t="shared" si="54"/>
        <v>4.1240951531992511</v>
      </c>
      <c r="I166" s="5"/>
      <c r="J166" s="5">
        <f t="shared" si="49"/>
        <v>2.2073692872668049E-9</v>
      </c>
      <c r="K166" s="60">
        <f t="shared" si="48"/>
        <v>4.1240951509918817</v>
      </c>
      <c r="L166" s="5">
        <f t="shared" si="55"/>
        <v>119.37399619303552</v>
      </c>
      <c r="M166" s="5">
        <f t="shared" si="56"/>
        <v>4.1240951509918817E-3</v>
      </c>
    </row>
    <row r="167" spans="1:13" x14ac:dyDescent="0.25">
      <c r="B167" s="5">
        <f>'Mg2+离子浓度'!B167</f>
        <v>1.4657527421623093</v>
      </c>
      <c r="C167" s="5">
        <f t="shared" si="50"/>
        <v>9.0000000119161427E-8</v>
      </c>
      <c r="D167" s="5">
        <f t="shared" si="40"/>
        <v>3188155.9167786296</v>
      </c>
      <c r="E167" s="5">
        <f t="shared" si="51"/>
        <v>0.28693403288998187</v>
      </c>
      <c r="F167" s="5">
        <f t="shared" si="52"/>
        <v>119.66093022592551</v>
      </c>
      <c r="G167" s="5">
        <f t="shared" si="53"/>
        <v>81.637868914643263</v>
      </c>
      <c r="H167" s="5">
        <f t="shared" si="54"/>
        <v>4.1340080574156772</v>
      </c>
      <c r="I167" s="5"/>
      <c r="J167" s="5">
        <f t="shared" si="49"/>
        <v>6.99709291720016E-9</v>
      </c>
      <c r="K167" s="60">
        <f t="shared" si="48"/>
        <v>4.1340080504185845</v>
      </c>
      <c r="L167" s="5">
        <f t="shared" si="55"/>
        <v>119.66093002339116</v>
      </c>
      <c r="M167" s="5">
        <f t="shared" si="56"/>
        <v>4.1340080504185849E-3</v>
      </c>
    </row>
    <row r="168" spans="1:13" x14ac:dyDescent="0.25">
      <c r="B168" s="5">
        <f>'Mg2+离子浓度'!B168</f>
        <v>1.4657536421623092</v>
      </c>
      <c r="C168" s="5">
        <f t="shared" si="50"/>
        <v>8.9999999985934664E-7</v>
      </c>
      <c r="D168" s="5">
        <f t="shared" si="40"/>
        <v>3188155.9167786296</v>
      </c>
      <c r="E168" s="5">
        <f t="shared" si="51"/>
        <v>2.8693403246523417</v>
      </c>
      <c r="F168" s="5">
        <f t="shared" si="52"/>
        <v>122.5302703480435</v>
      </c>
      <c r="G168" s="5">
        <f t="shared" si="53"/>
        <v>83.595405683102641</v>
      </c>
      <c r="H168" s="5">
        <f t="shared" si="54"/>
        <v>4.2331371145098027</v>
      </c>
      <c r="I168" s="5"/>
      <c r="J168" s="5">
        <f t="shared" si="49"/>
        <v>2.2657326230410581E-8</v>
      </c>
      <c r="K168" s="60">
        <f t="shared" si="48"/>
        <v>4.2331370918524769</v>
      </c>
      <c r="L168" s="5">
        <f t="shared" si="55"/>
        <v>122.53026969221588</v>
      </c>
      <c r="M168" s="5">
        <f t="shared" si="56"/>
        <v>4.2331370918524767E-3</v>
      </c>
    </row>
    <row r="169" spans="1:13" x14ac:dyDescent="0.25">
      <c r="A169" s="82">
        <v>7.4868119641229509E-6</v>
      </c>
      <c r="B169" s="5">
        <f>'Mg2+离子浓度'!B169</f>
        <v>1.4657601289742734</v>
      </c>
      <c r="C169" s="5">
        <f t="shared" si="50"/>
        <v>6.4868119642458311E-6</v>
      </c>
      <c r="D169" s="5">
        <f t="shared" si="40"/>
        <v>3188155.9167786296</v>
      </c>
      <c r="E169" s="5">
        <f t="shared" si="51"/>
        <v>20.680967944840752</v>
      </c>
      <c r="F169" s="5">
        <f t="shared" si="52"/>
        <v>143.21123763705663</v>
      </c>
      <c r="G169" s="5">
        <f t="shared" si="53"/>
        <v>97.704416163424128</v>
      </c>
      <c r="H169" s="5">
        <f t="shared" si="54"/>
        <v>4.9476166463545841</v>
      </c>
      <c r="I169" s="5"/>
      <c r="J169" s="5">
        <f t="shared" si="49"/>
        <v>7.1094624365186279E-8</v>
      </c>
      <c r="K169" s="60">
        <f t="shared" si="48"/>
        <v>4.9476165752599597</v>
      </c>
      <c r="L169" s="5">
        <f t="shared" si="55"/>
        <v>143.21123557918716</v>
      </c>
      <c r="M169" s="5">
        <f t="shared" si="56"/>
        <v>4.9476165752599596E-3</v>
      </c>
    </row>
    <row r="170" spans="1:13" x14ac:dyDescent="0.25">
      <c r="B170" s="5">
        <f>'Mg2+离子浓度'!B170</f>
        <v>1.4657626421623093</v>
      </c>
      <c r="C170" s="5">
        <f t="shared" si="50"/>
        <v>2.5131880359019476E-6</v>
      </c>
      <c r="D170" s="5">
        <f t="shared" si="40"/>
        <v>0</v>
      </c>
      <c r="E170" s="5">
        <f t="shared" si="51"/>
        <v>0</v>
      </c>
      <c r="F170" s="5">
        <f t="shared" si="52"/>
        <v>143.21123557918716</v>
      </c>
      <c r="G170" s="5">
        <f t="shared" si="53"/>
        <v>97.704247236046598</v>
      </c>
      <c r="H170" s="5">
        <f t="shared" si="54"/>
        <v>4.9476165752599588</v>
      </c>
      <c r="I170" s="5"/>
      <c r="J170" s="5">
        <f t="shared" si="49"/>
        <v>4.4252070432262116E-8</v>
      </c>
      <c r="K170" s="60">
        <f t="shared" si="48"/>
        <v>4.9476165310078883</v>
      </c>
      <c r="L170" s="5">
        <f t="shared" si="55"/>
        <v>143.21123429828884</v>
      </c>
      <c r="M170" s="5">
        <f t="shared" si="56"/>
        <v>4.9476165310078889E-3</v>
      </c>
    </row>
    <row r="171" spans="1:13" x14ac:dyDescent="0.25">
      <c r="B171" s="5">
        <f>'Mg2+离子浓度'!B171</f>
        <v>1.4657726421623092</v>
      </c>
      <c r="C171" s="5">
        <f t="shared" si="50"/>
        <v>9.9999999998434674E-6</v>
      </c>
      <c r="D171" s="5">
        <f t="shared" si="40"/>
        <v>0</v>
      </c>
      <c r="E171" s="5">
        <f t="shared" si="51"/>
        <v>0</v>
      </c>
      <c r="F171" s="5">
        <f t="shared" si="52"/>
        <v>143.21123429828884</v>
      </c>
      <c r="G171" s="5">
        <f t="shared" si="53"/>
        <v>97.703579790535244</v>
      </c>
      <c r="H171" s="5">
        <f t="shared" si="54"/>
        <v>4.9476165310078883</v>
      </c>
      <c r="I171" s="5"/>
      <c r="J171" s="5">
        <f t="shared" si="49"/>
        <v>8.8271620456657772E-8</v>
      </c>
      <c r="K171" s="60">
        <f t="shared" si="48"/>
        <v>4.9476164427362681</v>
      </c>
      <c r="L171" s="5">
        <f t="shared" si="55"/>
        <v>143.21123174322267</v>
      </c>
      <c r="M171" s="5">
        <f t="shared" si="56"/>
        <v>4.947616442736268E-3</v>
      </c>
    </row>
    <row r="172" spans="1:13" x14ac:dyDescent="0.25">
      <c r="B172" s="5">
        <f>'Mg2+离子浓度'!B172</f>
        <v>1.4658026421623094</v>
      </c>
      <c r="C172" s="5">
        <f t="shared" si="50"/>
        <v>3.0000000000196536E-5</v>
      </c>
      <c r="D172" s="5">
        <f t="shared" si="40"/>
        <v>0</v>
      </c>
      <c r="E172" s="5">
        <f t="shared" si="51"/>
        <v>0</v>
      </c>
      <c r="F172" s="5">
        <f t="shared" si="52"/>
        <v>143.21123174322267</v>
      </c>
      <c r="G172" s="5">
        <f t="shared" si="53"/>
        <v>97.701578387088745</v>
      </c>
      <c r="H172" s="5">
        <f t="shared" si="54"/>
        <v>4.947616442736269</v>
      </c>
      <c r="I172" s="5"/>
      <c r="J172" s="5">
        <f t="shared" si="49"/>
        <v>1.5289092877130099E-7</v>
      </c>
      <c r="K172" s="60">
        <f t="shared" si="48"/>
        <v>4.9476162898453406</v>
      </c>
      <c r="L172" s="5">
        <f t="shared" si="55"/>
        <v>143.21122731771831</v>
      </c>
      <c r="M172" s="5">
        <f t="shared" si="56"/>
        <v>4.9476162898453406E-3</v>
      </c>
    </row>
    <row r="173" spans="1:13" x14ac:dyDescent="0.25">
      <c r="B173" s="5">
        <f>'Mg2+离子浓度'!B173</f>
        <v>1.4658326421623094</v>
      </c>
      <c r="C173" s="5">
        <f t="shared" si="50"/>
        <v>2.9999999999974492E-5</v>
      </c>
      <c r="D173" s="5">
        <f t="shared" si="40"/>
        <v>0</v>
      </c>
      <c r="E173" s="5">
        <f t="shared" si="51"/>
        <v>0</v>
      </c>
      <c r="F173" s="5">
        <f t="shared" si="52"/>
        <v>143.21122731771831</v>
      </c>
      <c r="G173" s="5">
        <f t="shared" si="53"/>
        <v>97.699575789540063</v>
      </c>
      <c r="H173" s="5">
        <f t="shared" si="54"/>
        <v>4.9476162898453406</v>
      </c>
      <c r="I173" s="5"/>
      <c r="J173" s="5">
        <f t="shared" si="49"/>
        <v>1.5289092404610943E-7</v>
      </c>
      <c r="K173" s="60">
        <f t="shared" si="48"/>
        <v>4.9476161369544167</v>
      </c>
      <c r="L173" s="5">
        <f t="shared" si="55"/>
        <v>143.2112228922141</v>
      </c>
      <c r="M173" s="5">
        <f t="shared" si="56"/>
        <v>4.9476161369544167E-3</v>
      </c>
    </row>
    <row r="174" spans="1:13" x14ac:dyDescent="0.25">
      <c r="B174" s="5">
        <f>'Mg2+离子浓度'!B174</f>
        <v>1.4658526421623093</v>
      </c>
      <c r="C174" s="5">
        <f t="shared" si="50"/>
        <v>1.9999999999908979E-5</v>
      </c>
      <c r="D174" s="5">
        <f t="shared" si="40"/>
        <v>0</v>
      </c>
      <c r="E174" s="5">
        <f t="shared" si="51"/>
        <v>0</v>
      </c>
      <c r="F174" s="5">
        <f t="shared" si="52"/>
        <v>143.2112228922141</v>
      </c>
      <c r="G174" s="5">
        <f t="shared" si="53"/>
        <v>97.698239763691589</v>
      </c>
      <c r="H174" s="5">
        <f t="shared" si="54"/>
        <v>4.9476161369544167</v>
      </c>
      <c r="I174" s="5"/>
      <c r="J174" s="5">
        <f t="shared" si="49"/>
        <v>1.2483491288065737E-7</v>
      </c>
      <c r="K174" s="60">
        <f t="shared" si="48"/>
        <v>4.9476160121195036</v>
      </c>
      <c r="L174" s="5">
        <f t="shared" si="55"/>
        <v>143.21121927880512</v>
      </c>
      <c r="M174" s="5">
        <f t="shared" si="56"/>
        <v>4.9476160121195035E-3</v>
      </c>
    </row>
    <row r="175" spans="1:13" x14ac:dyDescent="0.25">
      <c r="B175" s="5">
        <f>'Mg2+离子浓度'!B175</f>
        <v>1.4659526421623092</v>
      </c>
      <c r="C175" s="5">
        <f t="shared" si="50"/>
        <v>9.9999999999988987E-5</v>
      </c>
      <c r="D175" s="5">
        <f t="shared" ref="D175:D238" si="57">D146</f>
        <v>0</v>
      </c>
      <c r="E175" s="5">
        <f t="shared" si="51"/>
        <v>0</v>
      </c>
      <c r="F175" s="5">
        <f t="shared" si="52"/>
        <v>143.21121927880512</v>
      </c>
      <c r="G175" s="5">
        <f t="shared" si="53"/>
        <v>97.691572810678068</v>
      </c>
      <c r="H175" s="5">
        <f t="shared" si="54"/>
        <v>4.9476160121195045</v>
      </c>
      <c r="I175" s="5"/>
      <c r="J175" s="5">
        <f t="shared" si="49"/>
        <v>2.7913934412397799E-7</v>
      </c>
      <c r="K175" s="60">
        <f t="shared" si="48"/>
        <v>4.94761573298016</v>
      </c>
      <c r="L175" s="5">
        <f t="shared" si="55"/>
        <v>143.21121119897725</v>
      </c>
      <c r="M175" s="5">
        <f t="shared" si="56"/>
        <v>4.9476157329801599E-3</v>
      </c>
    </row>
    <row r="176" spans="1:13" x14ac:dyDescent="0.25">
      <c r="B176" s="5">
        <f>'Mg2+离子浓度'!B176</f>
        <v>1.4662526421623092</v>
      </c>
      <c r="C176" s="5">
        <f t="shared" si="50"/>
        <v>2.9999999999996696E-4</v>
      </c>
      <c r="D176" s="5">
        <f t="shared" si="57"/>
        <v>0</v>
      </c>
      <c r="E176" s="5">
        <f t="shared" si="51"/>
        <v>0</v>
      </c>
      <c r="F176" s="5">
        <f t="shared" si="52"/>
        <v>143.21121119897725</v>
      </c>
      <c r="G176" s="5">
        <f t="shared" si="53"/>
        <v>97.671579290579217</v>
      </c>
      <c r="H176" s="5">
        <f t="shared" si="54"/>
        <v>4.9476157329801609</v>
      </c>
      <c r="I176" s="5"/>
      <c r="J176" s="5">
        <f t="shared" si="49"/>
        <v>4.8348349913654571E-7</v>
      </c>
      <c r="K176" s="60">
        <f t="shared" si="48"/>
        <v>4.9476152494966614</v>
      </c>
      <c r="L176" s="5">
        <f t="shared" si="55"/>
        <v>143.21119720430562</v>
      </c>
      <c r="M176" s="5">
        <f t="shared" si="56"/>
        <v>4.9476152494966619E-3</v>
      </c>
    </row>
    <row r="177" spans="1:13" x14ac:dyDescent="0.25">
      <c r="B177" s="5">
        <f>'Mg2+离子浓度'!B177</f>
        <v>1.4665526421623092</v>
      </c>
      <c r="C177" s="5">
        <f t="shared" si="50"/>
        <v>2.9999999999996696E-4</v>
      </c>
      <c r="D177" s="5">
        <f t="shared" si="57"/>
        <v>0</v>
      </c>
      <c r="E177" s="5">
        <f t="shared" si="51"/>
        <v>0</v>
      </c>
      <c r="F177" s="5">
        <f t="shared" si="52"/>
        <v>143.21119720430562</v>
      </c>
      <c r="G177" s="5">
        <f t="shared" si="53"/>
        <v>97.651589917122024</v>
      </c>
      <c r="H177" s="5">
        <f t="shared" si="54"/>
        <v>4.9476152494966623</v>
      </c>
      <c r="I177" s="5"/>
      <c r="J177" s="5">
        <f t="shared" si="49"/>
        <v>4.8348345189029495E-7</v>
      </c>
      <c r="K177" s="60">
        <f t="shared" si="48"/>
        <v>4.9476147660132108</v>
      </c>
      <c r="L177" s="5">
        <f t="shared" si="55"/>
        <v>143.21118320963541</v>
      </c>
      <c r="M177" s="5">
        <f t="shared" si="56"/>
        <v>4.9476147660132107E-3</v>
      </c>
    </row>
    <row r="178" spans="1:13" x14ac:dyDescent="0.25">
      <c r="B178" s="5">
        <f>'Mg2+离子浓度'!B178</f>
        <v>1.4667526421623092</v>
      </c>
      <c r="C178" s="5">
        <f t="shared" si="50"/>
        <v>1.9999999999997797E-4</v>
      </c>
      <c r="D178" s="5">
        <f t="shared" si="57"/>
        <v>0</v>
      </c>
      <c r="E178" s="5">
        <f t="shared" si="51"/>
        <v>0</v>
      </c>
      <c r="F178" s="5">
        <f t="shared" si="52"/>
        <v>143.21118320963541</v>
      </c>
      <c r="G178" s="5">
        <f t="shared" si="53"/>
        <v>97.638265030503916</v>
      </c>
      <c r="H178" s="5">
        <f t="shared" si="54"/>
        <v>4.9476147660132117</v>
      </c>
      <c r="I178" s="5"/>
      <c r="J178" s="5">
        <f t="shared" si="49"/>
        <v>3.9476254682716213E-7</v>
      </c>
      <c r="K178" s="60">
        <f t="shared" si="48"/>
        <v>4.9476143712506646</v>
      </c>
      <c r="L178" s="5">
        <f t="shared" si="55"/>
        <v>143.21117178303615</v>
      </c>
      <c r="M178" s="5">
        <f t="shared" si="56"/>
        <v>4.9476143712506651E-3</v>
      </c>
    </row>
    <row r="179" spans="1:13" x14ac:dyDescent="0.25">
      <c r="B179" s="5">
        <f>'Mg2+离子浓度'!B179</f>
        <v>1.4677526421623093</v>
      </c>
      <c r="C179" s="5">
        <f t="shared" si="50"/>
        <v>1.0000000000001119E-3</v>
      </c>
      <c r="D179" s="5">
        <f t="shared" si="57"/>
        <v>0</v>
      </c>
      <c r="E179" s="5">
        <f t="shared" si="51"/>
        <v>0</v>
      </c>
      <c r="F179" s="5">
        <f t="shared" si="52"/>
        <v>143.21117178303615</v>
      </c>
      <c r="G179" s="5">
        <f t="shared" si="53"/>
        <v>97.571734956685816</v>
      </c>
      <c r="H179" s="5">
        <f t="shared" si="54"/>
        <v>4.9476143712506655</v>
      </c>
      <c r="I179" s="5"/>
      <c r="J179" s="5">
        <f t="shared" si="49"/>
        <v>8.827158192460379E-7</v>
      </c>
      <c r="K179" s="60">
        <f t="shared" si="48"/>
        <v>4.9476134885348459</v>
      </c>
      <c r="L179" s="5">
        <f t="shared" si="55"/>
        <v>143.2111462323854</v>
      </c>
      <c r="M179" s="5">
        <f t="shared" si="56"/>
        <v>4.9476134885348463E-3</v>
      </c>
    </row>
    <row r="180" spans="1:13" x14ac:dyDescent="0.25">
      <c r="B180" s="5">
        <f>'Mg2+离子浓度'!B180</f>
        <v>1.4707526421623092</v>
      </c>
      <c r="C180" s="5">
        <f t="shared" si="50"/>
        <v>2.9999999999998916E-3</v>
      </c>
      <c r="D180" s="5">
        <f t="shared" si="57"/>
        <v>0</v>
      </c>
      <c r="E180" s="5">
        <f t="shared" si="51"/>
        <v>0</v>
      </c>
      <c r="F180" s="5">
        <f t="shared" si="52"/>
        <v>143.2111462323854</v>
      </c>
      <c r="G180" s="5">
        <f t="shared" si="53"/>
        <v>97.372693495104343</v>
      </c>
      <c r="H180" s="5">
        <f t="shared" si="54"/>
        <v>4.9476134885348459</v>
      </c>
      <c r="I180" s="5"/>
      <c r="J180" s="5">
        <f t="shared" si="49"/>
        <v>1.5289083748025285E-6</v>
      </c>
      <c r="K180" s="60">
        <f t="shared" si="48"/>
        <v>4.9476119596264709</v>
      </c>
      <c r="L180" s="5">
        <f t="shared" si="55"/>
        <v>143.21110197736803</v>
      </c>
      <c r="M180" s="5">
        <f t="shared" si="56"/>
        <v>4.9476119596264714E-3</v>
      </c>
    </row>
    <row r="181" spans="1:13" x14ac:dyDescent="0.25">
      <c r="B181" s="5">
        <f>'Mg2+离子浓度'!B181</f>
        <v>1.4737526421623093</v>
      </c>
      <c r="C181" s="5">
        <f t="shared" si="50"/>
        <v>3.0000000000001137E-3</v>
      </c>
      <c r="D181" s="5">
        <f t="shared" si="57"/>
        <v>0</v>
      </c>
      <c r="E181" s="5">
        <f t="shared" si="51"/>
        <v>0</v>
      </c>
      <c r="F181" s="5">
        <f t="shared" si="52"/>
        <v>143.21110197736803</v>
      </c>
      <c r="G181" s="5">
        <f t="shared" si="53"/>
        <v>97.174449687328007</v>
      </c>
      <c r="H181" s="5">
        <f t="shared" si="54"/>
        <v>4.9476119596264718</v>
      </c>
      <c r="I181" s="5"/>
      <c r="J181" s="5">
        <f t="shared" si="49"/>
        <v>1.5289079023402914E-6</v>
      </c>
      <c r="K181" s="60">
        <f t="shared" si="48"/>
        <v>4.9476104307185693</v>
      </c>
      <c r="L181" s="5">
        <f t="shared" si="55"/>
        <v>143.21105772236436</v>
      </c>
      <c r="M181" s="5">
        <f t="shared" si="56"/>
        <v>4.9476104307185692E-3</v>
      </c>
    </row>
    <row r="182" spans="1:13" x14ac:dyDescent="0.25">
      <c r="B182" s="5">
        <f>'Mg2+离子浓度'!B182</f>
        <v>1.4757526421623093</v>
      </c>
      <c r="C182" s="5">
        <f t="shared" si="50"/>
        <v>2.0000000000000018E-3</v>
      </c>
      <c r="D182" s="5">
        <f t="shared" si="57"/>
        <v>0</v>
      </c>
      <c r="E182" s="5">
        <f t="shared" si="51"/>
        <v>0</v>
      </c>
      <c r="F182" s="5">
        <f t="shared" si="52"/>
        <v>143.21105772236436</v>
      </c>
      <c r="G182" s="5">
        <f t="shared" si="53"/>
        <v>97.042724932904733</v>
      </c>
      <c r="H182" s="5">
        <f t="shared" si="54"/>
        <v>4.9476104307185693</v>
      </c>
      <c r="I182" s="5"/>
      <c r="J182" s="5">
        <f t="shared" si="49"/>
        <v>1.2483476890504779E-6</v>
      </c>
      <c r="K182" s="60">
        <f t="shared" si="48"/>
        <v>4.9476091823708801</v>
      </c>
      <c r="L182" s="5">
        <f t="shared" si="55"/>
        <v>143.21102158831633</v>
      </c>
      <c r="M182" s="5">
        <f t="shared" si="56"/>
        <v>4.9476091823708801E-3</v>
      </c>
    </row>
    <row r="183" spans="1:13" x14ac:dyDescent="0.25">
      <c r="B183" s="5">
        <f>'Mg2+离子浓度'!B183</f>
        <v>1.4857526421623093</v>
      </c>
      <c r="C183" s="5">
        <f t="shared" si="50"/>
        <v>1.0000000000000009E-2</v>
      </c>
      <c r="D183" s="5">
        <f t="shared" si="57"/>
        <v>0</v>
      </c>
      <c r="E183" s="5">
        <f t="shared" si="51"/>
        <v>0</v>
      </c>
      <c r="F183" s="5">
        <f t="shared" si="52"/>
        <v>143.21102158831633</v>
      </c>
      <c r="G183" s="5">
        <f t="shared" si="53"/>
        <v>96.389545287896865</v>
      </c>
      <c r="H183" s="5">
        <f t="shared" si="54"/>
        <v>4.9476091823708801</v>
      </c>
      <c r="I183" s="5"/>
      <c r="J183" s="5">
        <f t="shared" si="49"/>
        <v>2.79138958796687E-6</v>
      </c>
      <c r="K183" s="60">
        <f t="shared" si="48"/>
        <v>4.9476063909812922</v>
      </c>
      <c r="L183" s="5">
        <f t="shared" si="55"/>
        <v>143.21094079014898</v>
      </c>
      <c r="M183" s="5">
        <f t="shared" si="56"/>
        <v>4.9476063909812927E-3</v>
      </c>
    </row>
    <row r="184" spans="1:13" x14ac:dyDescent="0.25">
      <c r="B184" s="5">
        <f>'Mg2+离子浓度'!B184</f>
        <v>1.5157526421623093</v>
      </c>
      <c r="C184" s="5">
        <f t="shared" si="50"/>
        <v>3.0000000000000027E-2</v>
      </c>
      <c r="D184" s="5">
        <f t="shared" si="57"/>
        <v>0</v>
      </c>
      <c r="E184" s="5">
        <f t="shared" si="51"/>
        <v>0</v>
      </c>
      <c r="F184" s="5">
        <f t="shared" si="52"/>
        <v>143.21094079014898</v>
      </c>
      <c r="G184" s="5">
        <f t="shared" si="53"/>
        <v>94.481735876013545</v>
      </c>
      <c r="H184" s="5">
        <f t="shared" si="54"/>
        <v>4.9476063909812922</v>
      </c>
      <c r="I184" s="5"/>
      <c r="J184" s="5">
        <f t="shared" si="49"/>
        <v>4.8348258623174212E-6</v>
      </c>
      <c r="K184" s="60">
        <f t="shared" si="48"/>
        <v>4.9476015561554298</v>
      </c>
      <c r="L184" s="5">
        <f t="shared" si="55"/>
        <v>143.21080084369703</v>
      </c>
      <c r="M184" s="5">
        <f t="shared" si="56"/>
        <v>4.9476015561554301E-3</v>
      </c>
    </row>
    <row r="185" spans="1:13" x14ac:dyDescent="0.25">
      <c r="B185" s="5">
        <f>'Mg2+离子浓度'!B185</f>
        <v>1.5457526421623093</v>
      </c>
      <c r="C185" s="5">
        <f t="shared" si="50"/>
        <v>3.0000000000000027E-2</v>
      </c>
      <c r="D185" s="5">
        <f t="shared" si="57"/>
        <v>0</v>
      </c>
      <c r="E185" s="5">
        <f t="shared" si="51"/>
        <v>0</v>
      </c>
      <c r="F185" s="5">
        <f t="shared" si="52"/>
        <v>143.21080084369703</v>
      </c>
      <c r="G185" s="5">
        <f t="shared" si="53"/>
        <v>92.647941809993299</v>
      </c>
      <c r="H185" s="5">
        <f t="shared" si="54"/>
        <v>4.9476015561554316</v>
      </c>
      <c r="I185" s="5"/>
      <c r="J185" s="5">
        <f t="shared" si="49"/>
        <v>4.83482113770126E-6</v>
      </c>
      <c r="K185" s="60">
        <f t="shared" si="48"/>
        <v>4.9475967213342935</v>
      </c>
      <c r="L185" s="5">
        <f t="shared" si="55"/>
        <v>143.21066089738181</v>
      </c>
      <c r="M185" s="5">
        <f t="shared" si="56"/>
        <v>4.9475967213342938E-3</v>
      </c>
    </row>
    <row r="186" spans="1:13" x14ac:dyDescent="0.25">
      <c r="B186" s="5">
        <f>'Mg2+离子浓度'!B186</f>
        <v>1.5657526421623094</v>
      </c>
      <c r="C186" s="5">
        <f t="shared" si="50"/>
        <v>2.0000000000000018E-2</v>
      </c>
      <c r="D186" s="5">
        <f t="shared" si="57"/>
        <v>0</v>
      </c>
      <c r="E186" s="5">
        <f t="shared" si="51"/>
        <v>0</v>
      </c>
      <c r="F186" s="5">
        <f t="shared" si="52"/>
        <v>143.21066089738181</v>
      </c>
      <c r="G186" s="5">
        <f t="shared" si="53"/>
        <v>91.464422311053838</v>
      </c>
      <c r="H186" s="5">
        <f t="shared" si="54"/>
        <v>4.9475967213342944</v>
      </c>
      <c r="I186" s="5"/>
      <c r="J186" s="5">
        <f t="shared" si="49"/>
        <v>3.9476110707010043E-6</v>
      </c>
      <c r="K186" s="60">
        <f t="shared" si="48"/>
        <v>4.9475927737232235</v>
      </c>
      <c r="L186" s="5">
        <f t="shared" si="55"/>
        <v>143.21054663180558</v>
      </c>
      <c r="M186" s="5">
        <f t="shared" si="56"/>
        <v>4.9475927737232233E-3</v>
      </c>
    </row>
    <row r="187" spans="1:13" x14ac:dyDescent="0.25">
      <c r="B187" s="5">
        <f>'Mg2+离子浓度'!B187</f>
        <v>1.6157526421623092</v>
      </c>
      <c r="C187" s="5">
        <f t="shared" si="50"/>
        <v>4.9999999999999822E-2</v>
      </c>
      <c r="D187" s="5">
        <f t="shared" si="57"/>
        <v>0</v>
      </c>
      <c r="E187" s="5">
        <f t="shared" si="51"/>
        <v>0</v>
      </c>
      <c r="F187" s="5">
        <f t="shared" si="52"/>
        <v>143.21054663180558</v>
      </c>
      <c r="G187" s="5">
        <f t="shared" si="53"/>
        <v>88.633954786638355</v>
      </c>
      <c r="H187" s="5">
        <f t="shared" si="54"/>
        <v>4.9475927737232235</v>
      </c>
      <c r="I187" s="5"/>
      <c r="J187" s="5">
        <f t="shared" si="49"/>
        <v>6.2417161697825869E-6</v>
      </c>
      <c r="K187" s="60">
        <f t="shared" si="48"/>
        <v>4.9475865320070538</v>
      </c>
      <c r="L187" s="5">
        <f t="shared" si="55"/>
        <v>143.21036596221018</v>
      </c>
      <c r="M187" s="5">
        <f t="shared" si="56"/>
        <v>4.9475865320070542E-3</v>
      </c>
    </row>
    <row r="188" spans="1:13" x14ac:dyDescent="0.25">
      <c r="A188" t="s">
        <v>226</v>
      </c>
      <c r="B188" s="5">
        <f>'Mg2+离子浓度'!B188</f>
        <v>1.6657526421623092</v>
      </c>
      <c r="C188" s="5">
        <f t="shared" si="50"/>
        <v>5.0000000000000044E-2</v>
      </c>
      <c r="D188" s="5">
        <f t="shared" si="57"/>
        <v>0</v>
      </c>
      <c r="E188" s="5">
        <f t="shared" si="51"/>
        <v>0</v>
      </c>
      <c r="F188" s="5">
        <f t="shared" si="52"/>
        <v>143.21036596221018</v>
      </c>
      <c r="G188" s="5">
        <f t="shared" si="53"/>
        <v>85.973368636719769</v>
      </c>
      <c r="H188" s="5">
        <f t="shared" si="54"/>
        <v>4.9475865320070538</v>
      </c>
      <c r="I188" s="5"/>
      <c r="J188" s="5">
        <f t="shared" si="49"/>
        <v>6.2417082954440037E-6</v>
      </c>
      <c r="K188" s="60">
        <f t="shared" si="48"/>
        <v>4.9475802902987587</v>
      </c>
      <c r="L188" s="5">
        <f t="shared" si="55"/>
        <v>143.21018529284274</v>
      </c>
      <c r="M188" s="5">
        <f t="shared" si="56"/>
        <v>4.947580290298759E-3</v>
      </c>
    </row>
    <row r="189" spans="1:13" x14ac:dyDescent="0.25">
      <c r="A189" s="5">
        <f>(A169+A190)*6</f>
        <v>1.758894186420414</v>
      </c>
      <c r="B189" s="5">
        <f>'Mg2+离子浓度'!B189</f>
        <v>1.7157526421623093</v>
      </c>
      <c r="C189" s="5">
        <f t="shared" si="50"/>
        <v>5.0000000000000044E-2</v>
      </c>
      <c r="D189" s="5">
        <f t="shared" si="57"/>
        <v>0</v>
      </c>
      <c r="E189" s="5">
        <f t="shared" si="51"/>
        <v>0</v>
      </c>
      <c r="F189" s="5">
        <f t="shared" si="52"/>
        <v>143.21018529284274</v>
      </c>
      <c r="G189" s="5">
        <f t="shared" si="53"/>
        <v>83.467850652620555</v>
      </c>
      <c r="H189" s="5">
        <f t="shared" si="54"/>
        <v>4.9475802902987587</v>
      </c>
      <c r="I189" s="5"/>
      <c r="J189" s="5">
        <f t="shared" si="49"/>
        <v>6.2417004211153401E-6</v>
      </c>
      <c r="K189" s="60">
        <f t="shared" si="48"/>
        <v>4.9475740485983373</v>
      </c>
      <c r="L189" s="5">
        <f t="shared" si="55"/>
        <v>143.21000462370318</v>
      </c>
      <c r="M189" s="5">
        <f t="shared" si="56"/>
        <v>4.9475740485983377E-3</v>
      </c>
    </row>
    <row r="190" spans="1:13" x14ac:dyDescent="0.25">
      <c r="A190" s="79">
        <v>0.2931415442581049</v>
      </c>
      <c r="B190" s="5">
        <f>'Mg2+离子浓度'!B190</f>
        <v>1.7589016732323783</v>
      </c>
      <c r="C190" s="5">
        <f t="shared" si="50"/>
        <v>4.3149031070069066E-2</v>
      </c>
      <c r="D190" s="5">
        <f t="shared" si="57"/>
        <v>0</v>
      </c>
      <c r="E190" s="5">
        <f t="shared" si="51"/>
        <v>0</v>
      </c>
      <c r="F190" s="5">
        <f t="shared" si="52"/>
        <v>143.21000462370318</v>
      </c>
      <c r="G190" s="5">
        <f t="shared" si="53"/>
        <v>81.420130984651635</v>
      </c>
      <c r="H190" s="5">
        <f t="shared" si="54"/>
        <v>4.9475740485983373</v>
      </c>
      <c r="I190" s="5"/>
      <c r="J190" s="5">
        <f t="shared" si="49"/>
        <v>5.7983295389231298E-6</v>
      </c>
      <c r="K190" s="60">
        <f t="shared" si="48"/>
        <v>4.9475682502687981</v>
      </c>
      <c r="L190" s="5">
        <f t="shared" si="55"/>
        <v>143.20983678815551</v>
      </c>
      <c r="M190" s="5">
        <f t="shared" si="56"/>
        <v>4.9475682502687982E-3</v>
      </c>
    </row>
    <row r="191" spans="1:13" x14ac:dyDescent="0.25">
      <c r="B191" s="5">
        <f>'Mg2+离子浓度'!B191</f>
        <v>1.7589016733323783</v>
      </c>
      <c r="C191" s="5">
        <f t="shared" ref="C191:C248" si="58">B191-B190</f>
        <v>1.000000082740371E-10</v>
      </c>
      <c r="D191" s="5">
        <f t="shared" si="57"/>
        <v>3188155.9167786296</v>
      </c>
      <c r="E191" s="5">
        <f t="shared" ref="E191:E248" si="59">C191*D191</f>
        <v>3.1881561805678329E-4</v>
      </c>
      <c r="F191" s="5">
        <f t="shared" ref="F191:F248" si="60">E191+L190</f>
        <v>143.21015560377356</v>
      </c>
      <c r="G191" s="5">
        <f t="shared" ref="G191:G248" si="61">F191/B191</f>
        <v>81.420216817720458</v>
      </c>
      <c r="H191" s="5">
        <f t="shared" ref="H191:H248" si="62">F191/$C$9/96485/0.0001</f>
        <v>4.9475792646101659</v>
      </c>
      <c r="I191" s="5"/>
      <c r="J191" s="5">
        <f t="shared" si="49"/>
        <v>2.791372824157371E-10</v>
      </c>
      <c r="K191" s="60">
        <f t="shared" si="48"/>
        <v>4.9475792643310283</v>
      </c>
      <c r="L191" s="5">
        <f t="shared" ref="L191:L248" si="63">K191*0.0001*$C$9*96485</f>
        <v>143.21015559569378</v>
      </c>
      <c r="M191" s="5">
        <f t="shared" ref="M191:M248" si="64">K191*0.001</f>
        <v>4.9475792643310281E-3</v>
      </c>
    </row>
    <row r="192" spans="1:13" x14ac:dyDescent="0.25">
      <c r="B192" s="5">
        <f>'Mg2+离子浓度'!B192</f>
        <v>1.7589016736323784</v>
      </c>
      <c r="C192" s="5">
        <f t="shared" si="58"/>
        <v>3.000000248221113E-10</v>
      </c>
      <c r="D192" s="5">
        <f t="shared" si="57"/>
        <v>3188155.9167786296</v>
      </c>
      <c r="E192" s="5">
        <f t="shared" si="59"/>
        <v>9.5644685417034991E-4</v>
      </c>
      <c r="F192" s="5">
        <f t="shared" si="60"/>
        <v>143.21111204254794</v>
      </c>
      <c r="G192" s="5">
        <f t="shared" si="61"/>
        <v>81.420760574294604</v>
      </c>
      <c r="H192" s="5">
        <f t="shared" si="62"/>
        <v>4.947612307355131</v>
      </c>
      <c r="I192" s="5"/>
      <c r="J192" s="5">
        <f t="shared" si="49"/>
        <v>4.8348318438455838E-10</v>
      </c>
      <c r="K192" s="60">
        <f t="shared" si="48"/>
        <v>4.9476123068716475</v>
      </c>
      <c r="L192" s="5">
        <f t="shared" si="63"/>
        <v>143.21111202855329</v>
      </c>
      <c r="M192" s="5">
        <f t="shared" si="64"/>
        <v>4.9476123068716476E-3</v>
      </c>
    </row>
    <row r="193" spans="1:13" x14ac:dyDescent="0.25">
      <c r="B193" s="5">
        <f>'Mg2+离子浓度'!B193</f>
        <v>1.7589016740323784</v>
      </c>
      <c r="C193" s="5">
        <f t="shared" si="58"/>
        <v>4.000000330961484E-10</v>
      </c>
      <c r="D193" s="5">
        <f t="shared" si="57"/>
        <v>3188155.9167786296</v>
      </c>
      <c r="E193" s="5">
        <f t="shared" si="59"/>
        <v>1.2752624722271331E-3</v>
      </c>
      <c r="F193" s="5">
        <f t="shared" si="60"/>
        <v>143.21238729102552</v>
      </c>
      <c r="G193" s="5">
        <f t="shared" si="61"/>
        <v>81.421485581228239</v>
      </c>
      <c r="H193" s="5">
        <f t="shared" si="62"/>
        <v>4.947656364237119</v>
      </c>
      <c r="I193" s="5"/>
      <c r="J193" s="5">
        <f t="shared" si="49"/>
        <v>5.5828326459319281E-10</v>
      </c>
      <c r="K193" s="60">
        <f t="shared" si="48"/>
        <v>4.9476563636788358</v>
      </c>
      <c r="L193" s="5">
        <f t="shared" si="63"/>
        <v>143.21238727486576</v>
      </c>
      <c r="M193" s="5">
        <f t="shared" si="64"/>
        <v>4.9476563636788361E-3</v>
      </c>
    </row>
    <row r="194" spans="1:13" x14ac:dyDescent="0.25">
      <c r="B194" s="5">
        <f>'Mg2+离子浓度'!B194</f>
        <v>1.7589016742323784</v>
      </c>
      <c r="C194" s="5">
        <f t="shared" si="58"/>
        <v>2.000000165480742E-10</v>
      </c>
      <c r="D194" s="5">
        <f t="shared" si="57"/>
        <v>3188155.9167786296</v>
      </c>
      <c r="E194" s="5">
        <f t="shared" si="59"/>
        <v>6.3763123611356657E-4</v>
      </c>
      <c r="F194" s="5">
        <f t="shared" si="60"/>
        <v>143.21302490610188</v>
      </c>
      <c r="G194" s="5">
        <f t="shared" si="61"/>
        <v>81.42184807948577</v>
      </c>
      <c r="H194" s="5">
        <f t="shared" si="62"/>
        <v>4.9476783923615715</v>
      </c>
      <c r="I194" s="5"/>
      <c r="J194" s="5">
        <f t="shared" si="49"/>
        <v>3.9476763980693827E-10</v>
      </c>
      <c r="K194" s="60">
        <f t="shared" si="48"/>
        <v>4.9476783919668037</v>
      </c>
      <c r="L194" s="5">
        <f t="shared" si="63"/>
        <v>143.21302489467513</v>
      </c>
      <c r="M194" s="5">
        <f t="shared" si="64"/>
        <v>4.9476783919668041E-3</v>
      </c>
    </row>
    <row r="195" spans="1:13" x14ac:dyDescent="0.25">
      <c r="B195" s="5">
        <f>'Mg2+离子浓度'!B195</f>
        <v>1.7589016832323783</v>
      </c>
      <c r="C195" s="5">
        <f t="shared" si="58"/>
        <v>8.9999998564849193E-9</v>
      </c>
      <c r="D195" s="5">
        <f t="shared" si="57"/>
        <v>3188155.9167786296</v>
      </c>
      <c r="E195" s="5">
        <f t="shared" si="59"/>
        <v>2.8693402793459215E-2</v>
      </c>
      <c r="F195" s="5">
        <f t="shared" si="60"/>
        <v>143.24171829746859</v>
      </c>
      <c r="G195" s="5">
        <f t="shared" si="61"/>
        <v>81.438160906316071</v>
      </c>
      <c r="H195" s="5">
        <f t="shared" si="62"/>
        <v>4.9486696825920635</v>
      </c>
      <c r="I195" s="5"/>
      <c r="J195" s="5">
        <f t="shared" si="49"/>
        <v>2.6487122785487123E-9</v>
      </c>
      <c r="K195" s="60">
        <f t="shared" si="48"/>
        <v>4.9486696799433512</v>
      </c>
      <c r="L195" s="5">
        <f t="shared" si="63"/>
        <v>143.24171822080027</v>
      </c>
      <c r="M195" s="5">
        <f t="shared" si="64"/>
        <v>4.9486696799433509E-3</v>
      </c>
    </row>
    <row r="196" spans="1:13" x14ac:dyDescent="0.25">
      <c r="B196" s="5">
        <f>'Mg2+离子浓度'!B196</f>
        <v>1.7589017732323784</v>
      </c>
      <c r="C196" s="5">
        <f t="shared" si="58"/>
        <v>9.0000000119161427E-8</v>
      </c>
      <c r="D196" s="5">
        <f t="shared" si="57"/>
        <v>3188155.9167786296</v>
      </c>
      <c r="E196" s="5">
        <f t="shared" si="59"/>
        <v>0.28693403288998187</v>
      </c>
      <c r="F196" s="5">
        <f t="shared" si="60"/>
        <v>143.52865225369024</v>
      </c>
      <c r="G196" s="5">
        <f t="shared" si="61"/>
        <v>81.601289189631089</v>
      </c>
      <c r="H196" s="5">
        <f t="shared" si="62"/>
        <v>4.9585825863671467</v>
      </c>
      <c r="I196" s="5"/>
      <c r="J196" s="5">
        <f t="shared" si="49"/>
        <v>8.3927420103073453E-9</v>
      </c>
      <c r="K196" s="60">
        <f t="shared" si="48"/>
        <v>4.958582577974405</v>
      </c>
      <c r="L196" s="5">
        <f t="shared" si="63"/>
        <v>143.52865201075815</v>
      </c>
      <c r="M196" s="5">
        <f t="shared" si="64"/>
        <v>4.9585825779744049E-3</v>
      </c>
    </row>
    <row r="197" spans="1:13" x14ac:dyDescent="0.25">
      <c r="B197" s="5">
        <f>'Mg2+离子浓度'!B197</f>
        <v>1.7589026732323783</v>
      </c>
      <c r="C197" s="5">
        <f t="shared" si="58"/>
        <v>8.9999999985934664E-7</v>
      </c>
      <c r="D197" s="5">
        <f t="shared" si="57"/>
        <v>3188155.9167786296</v>
      </c>
      <c r="E197" s="5">
        <f t="shared" si="59"/>
        <v>2.8693403246523417</v>
      </c>
      <c r="F197" s="5">
        <f t="shared" si="60"/>
        <v>146.39799233541049</v>
      </c>
      <c r="G197" s="5">
        <f t="shared" si="61"/>
        <v>83.232571399969132</v>
      </c>
      <c r="H197" s="5">
        <f t="shared" si="62"/>
        <v>5.0577116420656232</v>
      </c>
      <c r="I197" s="5"/>
      <c r="J197" s="5">
        <f t="shared" si="49"/>
        <v>2.7070756168241065E-8</v>
      </c>
      <c r="K197" s="60">
        <f t="shared" si="48"/>
        <v>5.0577116149948669</v>
      </c>
      <c r="L197" s="5">
        <f t="shared" si="63"/>
        <v>146.39799155183394</v>
      </c>
      <c r="M197" s="5">
        <f t="shared" si="64"/>
        <v>5.057711614994867E-3</v>
      </c>
    </row>
    <row r="198" spans="1:13" x14ac:dyDescent="0.25">
      <c r="A198" s="82">
        <v>7.4868119641229509E-6</v>
      </c>
      <c r="B198" s="5">
        <f>'Mg2+离子浓度'!B198</f>
        <v>1.7589091600443425</v>
      </c>
      <c r="C198" s="5">
        <f t="shared" si="58"/>
        <v>6.4868119642458311E-6</v>
      </c>
      <c r="D198" s="5">
        <f t="shared" si="57"/>
        <v>3188155.9167786296</v>
      </c>
      <c r="E198" s="5">
        <f t="shared" si="59"/>
        <v>20.680967944840752</v>
      </c>
      <c r="F198" s="5">
        <f t="shared" si="60"/>
        <v>167.07895949667468</v>
      </c>
      <c r="G198" s="5">
        <f t="shared" si="61"/>
        <v>94.990101417439078</v>
      </c>
      <c r="H198" s="5">
        <f t="shared" si="62"/>
        <v>5.772191169496975</v>
      </c>
      <c r="I198" s="5"/>
      <c r="J198" s="5">
        <f t="shared" si="49"/>
        <v>8.2943322470587054E-8</v>
      </c>
      <c r="K198" s="60">
        <f t="shared" si="48"/>
        <v>5.7721910865536525</v>
      </c>
      <c r="L198" s="5">
        <f t="shared" si="63"/>
        <v>167.07895709583875</v>
      </c>
      <c r="M198" s="5">
        <f t="shared" si="64"/>
        <v>5.7721910865536526E-3</v>
      </c>
    </row>
    <row r="199" spans="1:13" x14ac:dyDescent="0.25">
      <c r="B199" s="5">
        <f>'Mg2+离子浓度'!B199</f>
        <v>1.7589116732323784</v>
      </c>
      <c r="C199" s="5">
        <f t="shared" si="58"/>
        <v>2.5131880359019476E-6</v>
      </c>
      <c r="D199" s="5">
        <f t="shared" si="57"/>
        <v>0</v>
      </c>
      <c r="E199" s="5">
        <f t="shared" si="59"/>
        <v>0</v>
      </c>
      <c r="F199" s="5">
        <f t="shared" si="60"/>
        <v>167.07895709583875</v>
      </c>
      <c r="G199" s="5">
        <f t="shared" si="61"/>
        <v>94.989964327654519</v>
      </c>
      <c r="H199" s="5">
        <f t="shared" si="62"/>
        <v>5.7721910865536517</v>
      </c>
      <c r="I199" s="5"/>
      <c r="J199" s="5">
        <f t="shared" si="49"/>
        <v>5.1627162821772785E-8</v>
      </c>
      <c r="K199" s="60">
        <f t="shared" si="48"/>
        <v>5.7721910349264887</v>
      </c>
      <c r="L199" s="5">
        <f t="shared" si="63"/>
        <v>167.07895560146471</v>
      </c>
      <c r="M199" s="5">
        <f t="shared" si="64"/>
        <v>5.7721910349264891E-3</v>
      </c>
    </row>
    <row r="200" spans="1:13" x14ac:dyDescent="0.25">
      <c r="B200" s="5">
        <f>'Mg2+离子浓度'!B200</f>
        <v>1.7589216732323782</v>
      </c>
      <c r="C200" s="5">
        <f t="shared" si="58"/>
        <v>9.9999999998434674E-6</v>
      </c>
      <c r="D200" s="5">
        <f t="shared" si="57"/>
        <v>0</v>
      </c>
      <c r="E200" s="5">
        <f t="shared" si="59"/>
        <v>0</v>
      </c>
      <c r="F200" s="5">
        <f t="shared" si="60"/>
        <v>167.07895560146471</v>
      </c>
      <c r="G200" s="5">
        <f t="shared" si="61"/>
        <v>94.98942343147263</v>
      </c>
      <c r="H200" s="5">
        <f t="shared" si="62"/>
        <v>5.7721910349264904</v>
      </c>
      <c r="I200" s="5"/>
      <c r="J200" s="5">
        <f t="shared" si="49"/>
        <v>1.0298305316207648E-7</v>
      </c>
      <c r="K200" s="60">
        <f t="shared" si="48"/>
        <v>5.7721909319434372</v>
      </c>
      <c r="L200" s="5">
        <f t="shared" si="63"/>
        <v>167.07895262056877</v>
      </c>
      <c r="M200" s="5">
        <f t="shared" si="64"/>
        <v>5.7721909319434373E-3</v>
      </c>
    </row>
    <row r="201" spans="1:13" x14ac:dyDescent="0.25">
      <c r="B201" s="5">
        <f>'Mg2+离子浓度'!B201</f>
        <v>1.7589516732323784</v>
      </c>
      <c r="C201" s="5">
        <f t="shared" si="58"/>
        <v>3.0000000000196536E-5</v>
      </c>
      <c r="D201" s="5">
        <f t="shared" si="57"/>
        <v>0</v>
      </c>
      <c r="E201" s="5">
        <f t="shared" si="59"/>
        <v>0</v>
      </c>
      <c r="F201" s="5">
        <f t="shared" si="60"/>
        <v>167.07895262056877</v>
      </c>
      <c r="G201" s="5">
        <f t="shared" si="61"/>
        <v>94.987801633874483</v>
      </c>
      <c r="H201" s="5">
        <f t="shared" si="62"/>
        <v>5.7721909319434372</v>
      </c>
      <c r="I201" s="5"/>
      <c r="J201" s="5">
        <f t="shared" si="49"/>
        <v>1.7837187721488779E-7</v>
      </c>
      <c r="K201" s="60">
        <f t="shared" si="48"/>
        <v>5.77219075357156</v>
      </c>
      <c r="L201" s="5">
        <f t="shared" si="63"/>
        <v>167.07894745750559</v>
      </c>
      <c r="M201" s="5">
        <f t="shared" si="64"/>
        <v>5.7721907535715601E-3</v>
      </c>
    </row>
    <row r="202" spans="1:13" x14ac:dyDescent="0.25">
      <c r="B202" s="5">
        <f>'Mg2+离子浓度'!B202</f>
        <v>1.7589816732323784</v>
      </c>
      <c r="C202" s="5">
        <f t="shared" si="58"/>
        <v>2.9999999999974492E-5</v>
      </c>
      <c r="D202" s="5">
        <f t="shared" si="57"/>
        <v>0</v>
      </c>
      <c r="E202" s="5">
        <f t="shared" si="59"/>
        <v>0</v>
      </c>
      <c r="F202" s="5">
        <f t="shared" si="60"/>
        <v>167.07894745750559</v>
      </c>
      <c r="G202" s="5">
        <f t="shared" si="61"/>
        <v>94.986178651011372</v>
      </c>
      <c r="H202" s="5">
        <f t="shared" si="62"/>
        <v>5.7721907535715591</v>
      </c>
      <c r="I202" s="5"/>
      <c r="J202" s="5">
        <f t="shared" si="49"/>
        <v>1.783718717021912E-7</v>
      </c>
      <c r="K202" s="60">
        <f t="shared" si="48"/>
        <v>5.7721905751996871</v>
      </c>
      <c r="L202" s="5">
        <f t="shared" si="63"/>
        <v>167.07894229444256</v>
      </c>
      <c r="M202" s="5">
        <f t="shared" si="64"/>
        <v>5.7721905751996873E-3</v>
      </c>
    </row>
    <row r="203" spans="1:13" x14ac:dyDescent="0.25">
      <c r="B203" s="5">
        <f>'Mg2+离子浓度'!B203</f>
        <v>1.7590016732323783</v>
      </c>
      <c r="C203" s="5">
        <f t="shared" si="58"/>
        <v>1.9999999999908979E-5</v>
      </c>
      <c r="D203" s="5">
        <f t="shared" si="57"/>
        <v>0</v>
      </c>
      <c r="E203" s="5">
        <f t="shared" si="59"/>
        <v>0</v>
      </c>
      <c r="F203" s="5">
        <f t="shared" si="60"/>
        <v>167.07894229444256</v>
      </c>
      <c r="G203" s="5">
        <f t="shared" si="61"/>
        <v>94.985095714783938</v>
      </c>
      <c r="H203" s="5">
        <f t="shared" si="62"/>
        <v>5.7721905751996871</v>
      </c>
      <c r="I203" s="5"/>
      <c r="J203" s="5">
        <f t="shared" si="49"/>
        <v>1.4564001887768989E-7</v>
      </c>
      <c r="K203" s="60">
        <f t="shared" si="48"/>
        <v>5.772190429559668</v>
      </c>
      <c r="L203" s="5">
        <f t="shared" si="63"/>
        <v>167.07893807881936</v>
      </c>
      <c r="M203" s="5">
        <f t="shared" si="64"/>
        <v>5.7721904295596682E-3</v>
      </c>
    </row>
    <row r="204" spans="1:13" x14ac:dyDescent="0.25">
      <c r="B204" s="5">
        <f>'Mg2+离子浓度'!B204</f>
        <v>1.7591016732323783</v>
      </c>
      <c r="C204" s="5">
        <f t="shared" si="58"/>
        <v>9.9999999999988987E-5</v>
      </c>
      <c r="D204" s="5">
        <f t="shared" si="57"/>
        <v>0</v>
      </c>
      <c r="E204" s="5">
        <f t="shared" si="59"/>
        <v>0</v>
      </c>
      <c r="F204" s="5">
        <f t="shared" si="60"/>
        <v>167.07893807881936</v>
      </c>
      <c r="G204" s="5">
        <f t="shared" si="61"/>
        <v>94.979693681837645</v>
      </c>
      <c r="H204" s="5">
        <f t="shared" si="62"/>
        <v>5.772190429559668</v>
      </c>
      <c r="I204" s="5"/>
      <c r="J204" s="5">
        <f t="shared" si="49"/>
        <v>3.2566097423873206E-7</v>
      </c>
      <c r="K204" s="60">
        <f t="shared" si="48"/>
        <v>5.7721901038986934</v>
      </c>
      <c r="L204" s="5">
        <f t="shared" si="63"/>
        <v>167.07892865239961</v>
      </c>
      <c r="M204" s="5">
        <f t="shared" si="64"/>
        <v>5.7721901038986934E-3</v>
      </c>
    </row>
    <row r="205" spans="1:13" x14ac:dyDescent="0.25">
      <c r="B205" s="5">
        <f>'Mg2+离子浓度'!B205</f>
        <v>1.7594016732323783</v>
      </c>
      <c r="C205" s="5">
        <f t="shared" si="58"/>
        <v>2.9999999999996696E-4</v>
      </c>
      <c r="D205" s="5">
        <f t="shared" si="57"/>
        <v>0</v>
      </c>
      <c r="E205" s="5">
        <f t="shared" si="59"/>
        <v>0</v>
      </c>
      <c r="F205" s="5">
        <f t="shared" si="60"/>
        <v>167.07892865239961</v>
      </c>
      <c r="G205" s="5">
        <f t="shared" si="61"/>
        <v>94.963493097878938</v>
      </c>
      <c r="H205" s="5">
        <f t="shared" si="62"/>
        <v>5.7721901038986934</v>
      </c>
      <c r="I205" s="5"/>
      <c r="J205" s="5">
        <f t="shared" si="49"/>
        <v>5.6406132160010898E-7</v>
      </c>
      <c r="K205" s="60">
        <f t="shared" si="48"/>
        <v>5.7721895398373722</v>
      </c>
      <c r="L205" s="5">
        <f t="shared" si="63"/>
        <v>167.07891232536267</v>
      </c>
      <c r="M205" s="5">
        <f t="shared" si="64"/>
        <v>5.7721895398373723E-3</v>
      </c>
    </row>
    <row r="206" spans="1:13" x14ac:dyDescent="0.25">
      <c r="B206" s="5">
        <f>'Mg2+离子浓度'!B206</f>
        <v>1.7597016732323782</v>
      </c>
      <c r="C206" s="5">
        <f t="shared" si="58"/>
        <v>2.9999999999996696E-4</v>
      </c>
      <c r="D206" s="5">
        <f t="shared" si="57"/>
        <v>0</v>
      </c>
      <c r="E206" s="5">
        <f t="shared" si="59"/>
        <v>0</v>
      </c>
      <c r="F206" s="5">
        <f t="shared" si="60"/>
        <v>167.07891232536267</v>
      </c>
      <c r="G206" s="5">
        <f t="shared" si="61"/>
        <v>94.94729411631296</v>
      </c>
      <c r="H206" s="5">
        <f t="shared" si="62"/>
        <v>5.7721895398373722</v>
      </c>
      <c r="I206" s="5"/>
      <c r="J206" s="5">
        <f t="shared" si="49"/>
        <v>5.6406126647975281E-7</v>
      </c>
      <c r="K206" s="60">
        <f t="shared" si="48"/>
        <v>5.772188975776106</v>
      </c>
      <c r="L206" s="5">
        <f t="shared" si="63"/>
        <v>167.07889599832728</v>
      </c>
      <c r="M206" s="5">
        <f t="shared" si="64"/>
        <v>5.7721889757761059E-3</v>
      </c>
    </row>
    <row r="207" spans="1:13" x14ac:dyDescent="0.25">
      <c r="B207" s="5">
        <f>'Mg2+离子浓度'!B207</f>
        <v>1.7599016732323782</v>
      </c>
      <c r="C207" s="5">
        <f t="shared" si="58"/>
        <v>1.9999999999997797E-4</v>
      </c>
      <c r="D207" s="5">
        <f t="shared" si="57"/>
        <v>0</v>
      </c>
      <c r="E207" s="5">
        <f t="shared" si="59"/>
        <v>0</v>
      </c>
      <c r="F207" s="5">
        <f t="shared" si="60"/>
        <v>167.07889599832728</v>
      </c>
      <c r="G207" s="5">
        <f t="shared" si="61"/>
        <v>94.936494771015603</v>
      </c>
      <c r="H207" s="5">
        <f t="shared" si="62"/>
        <v>5.772188975776106</v>
      </c>
      <c r="I207" s="5"/>
      <c r="J207" s="5">
        <f t="shared" si="49"/>
        <v>4.6055405050890322E-7</v>
      </c>
      <c r="K207" s="60">
        <f t="shared" si="48"/>
        <v>5.7721885152220551</v>
      </c>
      <c r="L207" s="5">
        <f t="shared" si="63"/>
        <v>167.07888266735998</v>
      </c>
      <c r="M207" s="5">
        <f t="shared" si="64"/>
        <v>5.7721885152220553E-3</v>
      </c>
    </row>
    <row r="208" spans="1:13" x14ac:dyDescent="0.25">
      <c r="B208" s="5">
        <f>'Mg2+离子浓度'!B208</f>
        <v>1.7609016732323783</v>
      </c>
      <c r="C208" s="5">
        <f t="shared" si="58"/>
        <v>1.0000000000001119E-3</v>
      </c>
      <c r="D208" s="5">
        <f t="shared" si="57"/>
        <v>0</v>
      </c>
      <c r="E208" s="5">
        <f t="shared" si="59"/>
        <v>0</v>
      </c>
      <c r="F208" s="5">
        <f t="shared" si="60"/>
        <v>167.07888266735998</v>
      </c>
      <c r="G208" s="5">
        <f t="shared" si="61"/>
        <v>94.882573630964643</v>
      </c>
      <c r="H208" s="5">
        <f t="shared" si="62"/>
        <v>5.7721885152220551</v>
      </c>
      <c r="I208" s="5"/>
      <c r="J208" s="5">
        <f t="shared" si="49"/>
        <v>1.0298300820823339E-6</v>
      </c>
      <c r="K208" s="60">
        <f t="shared" si="48"/>
        <v>5.7721874853919735</v>
      </c>
      <c r="L208" s="5">
        <f t="shared" si="63"/>
        <v>167.0788528584134</v>
      </c>
      <c r="M208" s="5">
        <f t="shared" si="64"/>
        <v>5.7721874853919738E-3</v>
      </c>
    </row>
    <row r="209" spans="1:13" x14ac:dyDescent="0.25">
      <c r="B209" s="5">
        <f>'Mg2+离子浓度'!B209</f>
        <v>1.7639016732323782</v>
      </c>
      <c r="C209" s="5">
        <f t="shared" si="58"/>
        <v>2.9999999999998916E-3</v>
      </c>
      <c r="D209" s="5">
        <f t="shared" si="57"/>
        <v>0</v>
      </c>
      <c r="E209" s="5">
        <f t="shared" si="59"/>
        <v>0</v>
      </c>
      <c r="F209" s="5">
        <f t="shared" si="60"/>
        <v>167.0788528584134</v>
      </c>
      <c r="G209" s="5">
        <f t="shared" si="61"/>
        <v>94.721182815274901</v>
      </c>
      <c r="H209" s="5">
        <f t="shared" si="62"/>
        <v>5.7721874853919743</v>
      </c>
      <c r="I209" s="5"/>
      <c r="J209" s="5">
        <f t="shared" si="49"/>
        <v>1.7837177070918607E-6</v>
      </c>
      <c r="K209" s="60">
        <f t="shared" si="48"/>
        <v>5.7721857016742675</v>
      </c>
      <c r="L209" s="5">
        <f t="shared" si="63"/>
        <v>167.07880122781251</v>
      </c>
      <c r="M209" s="5">
        <f t="shared" si="64"/>
        <v>5.7721857016742673E-3</v>
      </c>
    </row>
    <row r="210" spans="1:13" x14ac:dyDescent="0.25">
      <c r="B210" s="5">
        <f>'Mg2+离子浓度'!B210</f>
        <v>1.7669016732323783</v>
      </c>
      <c r="C210" s="5">
        <f t="shared" si="58"/>
        <v>3.0000000000001137E-3</v>
      </c>
      <c r="D210" s="5">
        <f t="shared" si="57"/>
        <v>0</v>
      </c>
      <c r="E210" s="5">
        <f t="shared" si="59"/>
        <v>0</v>
      </c>
      <c r="F210" s="5">
        <f t="shared" si="60"/>
        <v>167.07880122781251</v>
      </c>
      <c r="G210" s="5">
        <f t="shared" si="61"/>
        <v>94.560327696197007</v>
      </c>
      <c r="H210" s="5">
        <f t="shared" si="62"/>
        <v>5.7721857016742666</v>
      </c>
      <c r="I210" s="5"/>
      <c r="J210" s="5">
        <f t="shared" si="49"/>
        <v>1.7837171558886145E-6</v>
      </c>
      <c r="K210" s="60">
        <f t="shared" ref="K210:K273" si="65">H210-J210</f>
        <v>5.7721839179571104</v>
      </c>
      <c r="L210" s="5">
        <f t="shared" si="63"/>
        <v>167.07874959722756</v>
      </c>
      <c r="M210" s="5">
        <f t="shared" si="64"/>
        <v>5.7721839179571107E-3</v>
      </c>
    </row>
    <row r="211" spans="1:13" x14ac:dyDescent="0.25">
      <c r="B211" s="5">
        <f>'Mg2+离子浓度'!B211</f>
        <v>1.7689016732323783</v>
      </c>
      <c r="C211" s="5">
        <f t="shared" si="58"/>
        <v>2.0000000000000018E-3</v>
      </c>
      <c r="D211" s="5">
        <f t="shared" si="57"/>
        <v>0</v>
      </c>
      <c r="E211" s="5">
        <f t="shared" si="59"/>
        <v>0</v>
      </c>
      <c r="F211" s="5">
        <f t="shared" si="60"/>
        <v>167.07874959722756</v>
      </c>
      <c r="G211" s="5">
        <f t="shared" si="61"/>
        <v>94.453384337592084</v>
      </c>
      <c r="H211" s="5">
        <f t="shared" si="62"/>
        <v>5.7721839179571104</v>
      </c>
      <c r="I211" s="5"/>
      <c r="J211" s="5">
        <f t="shared" si="49"/>
        <v>1.4563985090696741E-6</v>
      </c>
      <c r="K211" s="60">
        <f t="shared" si="65"/>
        <v>5.772182461558601</v>
      </c>
      <c r="L211" s="5">
        <f t="shared" si="63"/>
        <v>167.07870744104451</v>
      </c>
      <c r="M211" s="5">
        <f t="shared" si="64"/>
        <v>5.7721824615586011E-3</v>
      </c>
    </row>
    <row r="212" spans="1:13" x14ac:dyDescent="0.25">
      <c r="B212" s="5">
        <f>'Mg2+离子浓度'!B212</f>
        <v>1.7789016732323784</v>
      </c>
      <c r="C212" s="5">
        <f t="shared" si="58"/>
        <v>1.0000000000000009E-2</v>
      </c>
      <c r="D212" s="5">
        <f t="shared" si="57"/>
        <v>0</v>
      </c>
      <c r="E212" s="5">
        <f t="shared" si="59"/>
        <v>0</v>
      </c>
      <c r="F212" s="5">
        <f t="shared" si="60"/>
        <v>167.07870744104451</v>
      </c>
      <c r="G212" s="5">
        <f t="shared" si="61"/>
        <v>93.922396023975736</v>
      </c>
      <c r="H212" s="5">
        <f t="shared" si="62"/>
        <v>5.7721824615586019</v>
      </c>
      <c r="I212" s="5"/>
      <c r="J212" s="5">
        <f t="shared" si="49"/>
        <v>3.2566052469242604E-6</v>
      </c>
      <c r="K212" s="60">
        <f t="shared" si="65"/>
        <v>5.7721792049533551</v>
      </c>
      <c r="L212" s="5">
        <f t="shared" si="63"/>
        <v>167.07861317697737</v>
      </c>
      <c r="M212" s="5">
        <f t="shared" si="64"/>
        <v>5.7721792049533552E-3</v>
      </c>
    </row>
    <row r="213" spans="1:13" x14ac:dyDescent="0.25">
      <c r="B213" s="5">
        <f>'Mg2+离子浓度'!B213</f>
        <v>1.8089016732323784</v>
      </c>
      <c r="C213" s="5">
        <f t="shared" si="58"/>
        <v>3.0000000000000027E-2</v>
      </c>
      <c r="D213" s="5">
        <f t="shared" si="57"/>
        <v>0</v>
      </c>
      <c r="E213" s="5">
        <f t="shared" si="59"/>
        <v>0</v>
      </c>
      <c r="F213" s="5">
        <f t="shared" si="60"/>
        <v>167.07861317697737</v>
      </c>
      <c r="G213" s="5">
        <f t="shared" si="61"/>
        <v>92.364673906470429</v>
      </c>
      <c r="H213" s="5">
        <f t="shared" si="62"/>
        <v>5.772179204953356</v>
      </c>
      <c r="I213" s="5"/>
      <c r="J213" s="5">
        <f t="shared" si="49"/>
        <v>5.6406025654971742E-6</v>
      </c>
      <c r="K213" s="60">
        <f t="shared" si="65"/>
        <v>5.7721735643507905</v>
      </c>
      <c r="L213" s="5">
        <f t="shared" si="63"/>
        <v>167.07844990691581</v>
      </c>
      <c r="M213" s="5">
        <f t="shared" si="64"/>
        <v>5.7721735643507903E-3</v>
      </c>
    </row>
    <row r="214" spans="1:13" x14ac:dyDescent="0.25">
      <c r="B214" s="5">
        <f>'Mg2+离子浓度'!B214</f>
        <v>1.8389016732323784</v>
      </c>
      <c r="C214" s="5">
        <f t="shared" si="58"/>
        <v>3.0000000000000027E-2</v>
      </c>
      <c r="D214" s="5">
        <f t="shared" si="57"/>
        <v>0</v>
      </c>
      <c r="E214" s="5">
        <f t="shared" si="59"/>
        <v>0</v>
      </c>
      <c r="F214" s="5">
        <f t="shared" si="60"/>
        <v>167.07844990691581</v>
      </c>
      <c r="G214" s="5">
        <f t="shared" si="61"/>
        <v>90.857739888413505</v>
      </c>
      <c r="H214" s="5">
        <f t="shared" si="62"/>
        <v>5.7721735643507897</v>
      </c>
      <c r="I214" s="5"/>
      <c r="J214" s="5">
        <f t="shared" si="49"/>
        <v>5.6405970534719626E-6</v>
      </c>
      <c r="K214" s="60">
        <f t="shared" si="65"/>
        <v>5.7721679237537362</v>
      </c>
      <c r="L214" s="5">
        <f t="shared" si="63"/>
        <v>167.07828663701378</v>
      </c>
      <c r="M214" s="5">
        <f t="shared" si="64"/>
        <v>5.7721679237537366E-3</v>
      </c>
    </row>
    <row r="215" spans="1:13" x14ac:dyDescent="0.25">
      <c r="B215" s="5">
        <f>'Mg2+离子浓度'!B215</f>
        <v>1.8589016732323784</v>
      </c>
      <c r="C215" s="5">
        <f t="shared" si="58"/>
        <v>2.0000000000000018E-2</v>
      </c>
      <c r="D215" s="5">
        <f t="shared" si="57"/>
        <v>0</v>
      </c>
      <c r="E215" s="5">
        <f t="shared" si="59"/>
        <v>0</v>
      </c>
      <c r="F215" s="5">
        <f t="shared" si="60"/>
        <v>167.07828663701378</v>
      </c>
      <c r="G215" s="5">
        <f t="shared" si="61"/>
        <v>89.880109875035643</v>
      </c>
      <c r="H215" s="5">
        <f t="shared" si="62"/>
        <v>5.7721679237537362</v>
      </c>
      <c r="I215" s="5"/>
      <c r="J215" s="5">
        <f t="shared" si="49"/>
        <v>4.6055237080055212E-6</v>
      </c>
      <c r="K215" s="60">
        <f t="shared" si="65"/>
        <v>5.772163318230028</v>
      </c>
      <c r="L215" s="5">
        <f t="shared" si="63"/>
        <v>167.07815332782729</v>
      </c>
      <c r="M215" s="5">
        <f t="shared" si="64"/>
        <v>5.7721633182300286E-3</v>
      </c>
    </row>
    <row r="216" spans="1:13" x14ac:dyDescent="0.25">
      <c r="B216" s="5">
        <f>'Mg2+离子浓度'!B216</f>
        <v>1.9089016732323782</v>
      </c>
      <c r="C216" s="5">
        <f t="shared" si="58"/>
        <v>4.9999999999999822E-2</v>
      </c>
      <c r="D216" s="5">
        <f t="shared" si="57"/>
        <v>0</v>
      </c>
      <c r="E216" s="5">
        <f t="shared" si="59"/>
        <v>0</v>
      </c>
      <c r="F216" s="5">
        <f t="shared" si="60"/>
        <v>167.07815332782729</v>
      </c>
      <c r="G216" s="5">
        <f t="shared" si="61"/>
        <v>87.525803801570774</v>
      </c>
      <c r="H216" s="5">
        <f t="shared" si="62"/>
        <v>5.772163318230028</v>
      </c>
      <c r="I216" s="5"/>
      <c r="J216" s="5">
        <f t="shared" si="49"/>
        <v>7.281966557427459E-6</v>
      </c>
      <c r="K216" s="60">
        <f t="shared" si="65"/>
        <v>5.7721560362634703</v>
      </c>
      <c r="L216" s="5">
        <f t="shared" si="63"/>
        <v>167.07794254766429</v>
      </c>
      <c r="M216" s="5">
        <f t="shared" si="64"/>
        <v>5.7721560362634702E-3</v>
      </c>
    </row>
    <row r="217" spans="1:13" x14ac:dyDescent="0.25">
      <c r="A217" t="s">
        <v>228</v>
      </c>
      <c r="B217" s="5">
        <f>'Mg2+离子浓度'!B217</f>
        <v>1.9589016732323783</v>
      </c>
      <c r="C217" s="5">
        <f t="shared" si="58"/>
        <v>5.0000000000000044E-2</v>
      </c>
      <c r="D217" s="5">
        <f t="shared" si="57"/>
        <v>0</v>
      </c>
      <c r="E217" s="5">
        <f t="shared" si="59"/>
        <v>0</v>
      </c>
      <c r="F217" s="5">
        <f t="shared" si="60"/>
        <v>167.07794254766429</v>
      </c>
      <c r="G217" s="5">
        <f t="shared" si="61"/>
        <v>85.291643184912616</v>
      </c>
      <c r="H217" s="5">
        <f t="shared" si="62"/>
        <v>5.7721560362634712</v>
      </c>
      <c r="I217" s="5"/>
      <c r="J217" s="5">
        <f t="shared" ref="J217:J280" si="66">H217*($C$8/3.1415926)^(1/2)*C217^(1/2)</f>
        <v>7.2819573707440762E-6</v>
      </c>
      <c r="K217" s="60">
        <f t="shared" si="65"/>
        <v>5.7721487543061007</v>
      </c>
      <c r="L217" s="5">
        <f t="shared" si="63"/>
        <v>167.07773176776726</v>
      </c>
      <c r="M217" s="5">
        <f t="shared" si="64"/>
        <v>5.7721487543061006E-3</v>
      </c>
    </row>
    <row r="218" spans="1:13" x14ac:dyDescent="0.25">
      <c r="A218" s="5">
        <f>(A198+A219)*7</f>
        <v>2.0520432174904832</v>
      </c>
      <c r="B218" s="5">
        <f>'Mg2+离子浓度'!B218</f>
        <v>2.0089016732323781</v>
      </c>
      <c r="C218" s="5">
        <f t="shared" si="58"/>
        <v>4.9999999999999822E-2</v>
      </c>
      <c r="D218" s="5">
        <f t="shared" si="57"/>
        <v>0</v>
      </c>
      <c r="E218" s="5">
        <f t="shared" si="59"/>
        <v>0</v>
      </c>
      <c r="F218" s="5">
        <f t="shared" si="60"/>
        <v>167.07773176776726</v>
      </c>
      <c r="G218" s="5">
        <f t="shared" si="61"/>
        <v>83.168695608150188</v>
      </c>
      <c r="H218" s="5">
        <f t="shared" si="62"/>
        <v>5.7721487543061016</v>
      </c>
      <c r="I218" s="5"/>
      <c r="J218" s="5">
        <f t="shared" si="66"/>
        <v>7.2819481840722494E-6</v>
      </c>
      <c r="K218" s="60">
        <f t="shared" si="65"/>
        <v>5.7721414723579176</v>
      </c>
      <c r="L218" s="5">
        <f t="shared" si="63"/>
        <v>167.07752098813611</v>
      </c>
      <c r="M218" s="5">
        <f t="shared" si="64"/>
        <v>5.7721414723579181E-3</v>
      </c>
    </row>
    <row r="219" spans="1:13" x14ac:dyDescent="0.25">
      <c r="A219" s="79">
        <v>0.2931415442581049</v>
      </c>
      <c r="B219" s="5">
        <f>'Mg2+离子浓度'!B219</f>
        <v>2.0520507043024474</v>
      </c>
      <c r="C219" s="5">
        <f t="shared" si="58"/>
        <v>4.3149031070069288E-2</v>
      </c>
      <c r="D219" s="5">
        <f t="shared" si="57"/>
        <v>0</v>
      </c>
      <c r="E219" s="5">
        <f t="shared" si="59"/>
        <v>0</v>
      </c>
      <c r="F219" s="5">
        <f t="shared" si="60"/>
        <v>167.07752098813611</v>
      </c>
      <c r="G219" s="5">
        <f t="shared" si="61"/>
        <v>81.419781995557798</v>
      </c>
      <c r="H219" s="5">
        <f t="shared" si="62"/>
        <v>5.7721414723579185</v>
      </c>
      <c r="I219" s="5"/>
      <c r="J219" s="5">
        <f t="shared" si="66"/>
        <v>6.7646846865279484E-6</v>
      </c>
      <c r="K219" s="60">
        <f t="shared" si="65"/>
        <v>5.7721347076732323</v>
      </c>
      <c r="L219" s="5">
        <f t="shared" si="63"/>
        <v>167.07732518095557</v>
      </c>
      <c r="M219" s="5">
        <f t="shared" si="64"/>
        <v>5.7721347076732325E-3</v>
      </c>
    </row>
    <row r="220" spans="1:13" x14ac:dyDescent="0.25">
      <c r="B220" s="5">
        <f>'Mg2+离子浓度'!B220</f>
        <v>2.0520507044024474</v>
      </c>
      <c r="C220" s="5">
        <f t="shared" si="58"/>
        <v>1.000000082740371E-10</v>
      </c>
      <c r="D220" s="5">
        <f t="shared" si="57"/>
        <v>3188155.9167786296</v>
      </c>
      <c r="E220" s="5">
        <f t="shared" si="59"/>
        <v>3.1881561805678329E-4</v>
      </c>
      <c r="F220" s="5">
        <f t="shared" si="60"/>
        <v>167.07764399657361</v>
      </c>
      <c r="G220" s="5">
        <f t="shared" si="61"/>
        <v>81.419841935741175</v>
      </c>
      <c r="H220" s="5">
        <f t="shared" si="62"/>
        <v>5.7721457220145993</v>
      </c>
      <c r="I220" s="5"/>
      <c r="J220" s="5">
        <f t="shared" si="66"/>
        <v>3.2565846535815543E-10</v>
      </c>
      <c r="K220" s="60">
        <f t="shared" si="65"/>
        <v>5.7721457216889407</v>
      </c>
      <c r="L220" s="5">
        <f t="shared" si="63"/>
        <v>167.07764398714724</v>
      </c>
      <c r="M220" s="5">
        <f t="shared" si="64"/>
        <v>5.7721457216889406E-3</v>
      </c>
    </row>
    <row r="221" spans="1:13" x14ac:dyDescent="0.25">
      <c r="B221" s="5">
        <f>'Mg2+离子浓度'!B221</f>
        <v>2.0520507047024474</v>
      </c>
      <c r="C221" s="5">
        <f t="shared" si="58"/>
        <v>3.000000248221113E-10</v>
      </c>
      <c r="D221" s="5">
        <f t="shared" si="57"/>
        <v>3188155.9167786296</v>
      </c>
      <c r="E221" s="5">
        <f t="shared" si="59"/>
        <v>9.5644685417034991E-4</v>
      </c>
      <c r="F221" s="5">
        <f t="shared" si="60"/>
        <v>167.0786004340014</v>
      </c>
      <c r="G221" s="5">
        <f t="shared" si="61"/>
        <v>81.420308012431988</v>
      </c>
      <c r="H221" s="5">
        <f t="shared" si="62"/>
        <v>5.7721787647130434</v>
      </c>
      <c r="I221" s="5"/>
      <c r="J221" s="5">
        <f t="shared" si="66"/>
        <v>5.6406023686448757E-10</v>
      </c>
      <c r="K221" s="60">
        <f t="shared" si="65"/>
        <v>5.7721787641489835</v>
      </c>
      <c r="L221" s="5">
        <f t="shared" si="63"/>
        <v>167.07860041767441</v>
      </c>
      <c r="M221" s="5">
        <f t="shared" si="64"/>
        <v>5.7721787641489839E-3</v>
      </c>
    </row>
    <row r="222" spans="1:13" x14ac:dyDescent="0.25">
      <c r="B222" s="5">
        <f>'Mg2+离子浓度'!B222</f>
        <v>2.0520507051024475</v>
      </c>
      <c r="C222" s="5">
        <f t="shared" si="58"/>
        <v>4.000000330961484E-10</v>
      </c>
      <c r="D222" s="5">
        <f t="shared" si="57"/>
        <v>3188155.9167786296</v>
      </c>
      <c r="E222" s="5">
        <f t="shared" si="59"/>
        <v>1.2752624722271331E-3</v>
      </c>
      <c r="F222" s="5">
        <f t="shared" si="60"/>
        <v>167.07987568014664</v>
      </c>
      <c r="G222" s="5">
        <f t="shared" si="61"/>
        <v>81.420929446187969</v>
      </c>
      <c r="H222" s="5">
        <f t="shared" si="62"/>
        <v>5.7722228215144549</v>
      </c>
      <c r="I222" s="5"/>
      <c r="J222" s="5">
        <f t="shared" si="66"/>
        <v>6.5132563046368812E-10</v>
      </c>
      <c r="K222" s="60">
        <f t="shared" si="65"/>
        <v>5.7722228208631297</v>
      </c>
      <c r="L222" s="5">
        <f t="shared" si="63"/>
        <v>167.07987566129373</v>
      </c>
      <c r="M222" s="5">
        <f t="shared" si="64"/>
        <v>5.7722228208631297E-3</v>
      </c>
    </row>
    <row r="223" spans="1:13" x14ac:dyDescent="0.25">
      <c r="B223" s="5">
        <f>'Mg2+离子浓度'!B223</f>
        <v>2.0520507053024475</v>
      </c>
      <c r="C223" s="5">
        <f t="shared" si="58"/>
        <v>2.000000165480742E-10</v>
      </c>
      <c r="D223" s="5">
        <f t="shared" si="57"/>
        <v>3188155.9167786296</v>
      </c>
      <c r="E223" s="5">
        <f t="shared" si="59"/>
        <v>6.3763123611356657E-4</v>
      </c>
      <c r="F223" s="5">
        <f t="shared" si="60"/>
        <v>167.08051329252984</v>
      </c>
      <c r="G223" s="5">
        <f t="shared" si="61"/>
        <v>81.421240157856715</v>
      </c>
      <c r="H223" s="5">
        <f t="shared" si="62"/>
        <v>5.7722448495458654</v>
      </c>
      <c r="I223" s="5"/>
      <c r="J223" s="5">
        <f t="shared" si="66"/>
        <v>4.6055852764418168E-10</v>
      </c>
      <c r="K223" s="60">
        <f t="shared" si="65"/>
        <v>5.7722448490853067</v>
      </c>
      <c r="L223" s="5">
        <f t="shared" si="63"/>
        <v>167.08051327919875</v>
      </c>
      <c r="M223" s="5">
        <f t="shared" si="64"/>
        <v>5.7722448490853066E-3</v>
      </c>
    </row>
    <row r="224" spans="1:13" x14ac:dyDescent="0.25">
      <c r="B224" s="5">
        <f>'Mg2+离子浓度'!B224</f>
        <v>2.0520507143024473</v>
      </c>
      <c r="C224" s="5">
        <f t="shared" si="58"/>
        <v>8.9999998564849193E-9</v>
      </c>
      <c r="D224" s="5">
        <f t="shared" si="57"/>
        <v>3188155.9167786296</v>
      </c>
      <c r="E224" s="5">
        <f t="shared" si="59"/>
        <v>2.8693402793459215E-2</v>
      </c>
      <c r="F224" s="5">
        <f t="shared" si="60"/>
        <v>167.10920668199222</v>
      </c>
      <c r="G224" s="5">
        <f t="shared" si="61"/>
        <v>81.4352225884425</v>
      </c>
      <c r="H224" s="5">
        <f t="shared" si="62"/>
        <v>5.7732361397105665</v>
      </c>
      <c r="I224" s="5"/>
      <c r="J224" s="5">
        <f t="shared" si="66"/>
        <v>3.0900509492488364E-9</v>
      </c>
      <c r="K224" s="60">
        <f t="shared" si="65"/>
        <v>5.7732361366205156</v>
      </c>
      <c r="L224" s="5">
        <f t="shared" si="63"/>
        <v>167.10920659254913</v>
      </c>
      <c r="M224" s="5">
        <f t="shared" si="64"/>
        <v>5.7732361366205154E-3</v>
      </c>
    </row>
    <row r="225" spans="1:13" x14ac:dyDescent="0.25">
      <c r="B225" s="5">
        <f>'Mg2+离子浓度'!B225</f>
        <v>2.0520508043024472</v>
      </c>
      <c r="C225" s="5">
        <f t="shared" si="58"/>
        <v>8.9999999897116822E-8</v>
      </c>
      <c r="D225" s="5">
        <f t="shared" si="57"/>
        <v>3188155.9167786296</v>
      </c>
      <c r="E225" s="5">
        <f t="shared" si="59"/>
        <v>0.28693403218206903</v>
      </c>
      <c r="F225" s="5">
        <f t="shared" si="60"/>
        <v>167.3961406247312</v>
      </c>
      <c r="G225" s="5">
        <f t="shared" si="61"/>
        <v>81.575046911001849</v>
      </c>
      <c r="H225" s="5">
        <f t="shared" si="62"/>
        <v>5.7831490430198542</v>
      </c>
      <c r="I225" s="5"/>
      <c r="J225" s="5">
        <f t="shared" si="66"/>
        <v>9.7883774284190167E-9</v>
      </c>
      <c r="K225" s="60">
        <f t="shared" si="65"/>
        <v>5.783149033231477</v>
      </c>
      <c r="L225" s="5">
        <f t="shared" si="63"/>
        <v>167.39614034140172</v>
      </c>
      <c r="M225" s="5">
        <f t="shared" si="64"/>
        <v>5.783149033231477E-3</v>
      </c>
    </row>
    <row r="226" spans="1:13" x14ac:dyDescent="0.25">
      <c r="B226" s="5">
        <f>'Mg2+离子浓度'!B226</f>
        <v>2.0520517043024475</v>
      </c>
      <c r="C226" s="5">
        <f t="shared" si="58"/>
        <v>9.0000000030343585E-7</v>
      </c>
      <c r="D226" s="5">
        <f t="shared" si="57"/>
        <v>3188155.9167786296</v>
      </c>
      <c r="E226" s="5">
        <f t="shared" si="59"/>
        <v>2.8693403260681674</v>
      </c>
      <c r="F226" s="5">
        <f t="shared" si="60"/>
        <v>170.26548066746989</v>
      </c>
      <c r="G226" s="5">
        <f t="shared" si="61"/>
        <v>82.973289761891309</v>
      </c>
      <c r="H226" s="5">
        <f t="shared" si="62"/>
        <v>5.882278097371608</v>
      </c>
      <c r="I226" s="5"/>
      <c r="J226" s="5">
        <f t="shared" si="66"/>
        <v>3.1484142908152024E-8</v>
      </c>
      <c r="K226" s="60">
        <f t="shared" si="65"/>
        <v>5.8822780658874647</v>
      </c>
      <c r="L226" s="5">
        <f t="shared" si="63"/>
        <v>170.26547975614562</v>
      </c>
      <c r="M226" s="5">
        <f t="shared" si="64"/>
        <v>5.8822780658874651E-3</v>
      </c>
    </row>
    <row r="227" spans="1:13" x14ac:dyDescent="0.25">
      <c r="A227" s="82">
        <v>7.4868119641229509E-6</v>
      </c>
      <c r="B227" s="5">
        <f>'Mg2+离子浓度'!B227</f>
        <v>2.0520581911144116</v>
      </c>
      <c r="C227" s="5">
        <f t="shared" si="58"/>
        <v>6.4868119640237865E-6</v>
      </c>
      <c r="D227" s="5">
        <f t="shared" si="57"/>
        <v>3188155.9167786296</v>
      </c>
      <c r="E227" s="5">
        <f t="shared" si="59"/>
        <v>20.680967944132838</v>
      </c>
      <c r="F227" s="5">
        <f t="shared" si="60"/>
        <v>190.94644770027847</v>
      </c>
      <c r="G227" s="5">
        <f t="shared" si="61"/>
        <v>93.051185647216542</v>
      </c>
      <c r="H227" s="5">
        <f t="shared" si="62"/>
        <v>6.596757620365115</v>
      </c>
      <c r="I227" s="5"/>
      <c r="J227" s="5">
        <f t="shared" si="66"/>
        <v>9.479190458007028E-8</v>
      </c>
      <c r="K227" s="60">
        <f t="shared" si="65"/>
        <v>6.59675752557321</v>
      </c>
      <c r="L227" s="5">
        <f t="shared" si="63"/>
        <v>190.94644495647935</v>
      </c>
      <c r="M227" s="5">
        <f t="shared" si="64"/>
        <v>6.5967575255732099E-3</v>
      </c>
    </row>
    <row r="228" spans="1:13" x14ac:dyDescent="0.25">
      <c r="B228" s="5">
        <f>'Mg2+离子浓度'!B228</f>
        <v>2.0520607043024475</v>
      </c>
      <c r="C228" s="5">
        <f t="shared" si="58"/>
        <v>2.5131880359019476E-6</v>
      </c>
      <c r="D228" s="5">
        <f t="shared" si="57"/>
        <v>0</v>
      </c>
      <c r="E228" s="5">
        <f t="shared" si="59"/>
        <v>0</v>
      </c>
      <c r="F228" s="5">
        <f t="shared" si="60"/>
        <v>190.94644495647935</v>
      </c>
      <c r="G228" s="5">
        <f t="shared" si="61"/>
        <v>93.051070349006736</v>
      </c>
      <c r="H228" s="5">
        <f t="shared" si="62"/>
        <v>6.59675752557321</v>
      </c>
      <c r="I228" s="5"/>
      <c r="J228" s="5">
        <f t="shared" si="66"/>
        <v>5.9002183011904608E-8</v>
      </c>
      <c r="K228" s="60">
        <f t="shared" si="65"/>
        <v>6.5967574665710274</v>
      </c>
      <c r="L228" s="5">
        <f t="shared" si="63"/>
        <v>190.94644324863168</v>
      </c>
      <c r="M228" s="5">
        <f t="shared" si="64"/>
        <v>6.5967574665710274E-3</v>
      </c>
    </row>
    <row r="229" spans="1:13" x14ac:dyDescent="0.25">
      <c r="B229" s="5">
        <f>'Mg2+离子浓度'!B229</f>
        <v>2.0520707043024475</v>
      </c>
      <c r="C229" s="5">
        <f t="shared" si="58"/>
        <v>1.0000000000065512E-5</v>
      </c>
      <c r="D229" s="5">
        <f t="shared" si="57"/>
        <v>0</v>
      </c>
      <c r="E229" s="5">
        <f t="shared" si="59"/>
        <v>0</v>
      </c>
      <c r="F229" s="5">
        <f t="shared" si="60"/>
        <v>190.94644324863168</v>
      </c>
      <c r="G229" s="5">
        <f t="shared" si="61"/>
        <v>93.050616067120046</v>
      </c>
      <c r="H229" s="5">
        <f t="shared" si="62"/>
        <v>6.5967574665710274</v>
      </c>
      <c r="I229" s="5"/>
      <c r="J229" s="5">
        <f t="shared" si="66"/>
        <v>1.1769434184941234E-7</v>
      </c>
      <c r="K229" s="60">
        <f t="shared" si="65"/>
        <v>6.5967573488766851</v>
      </c>
      <c r="L229" s="5">
        <f t="shared" si="63"/>
        <v>190.94643984191009</v>
      </c>
      <c r="M229" s="5">
        <f t="shared" si="64"/>
        <v>6.5967573488766853E-3</v>
      </c>
    </row>
    <row r="230" spans="1:13" x14ac:dyDescent="0.25">
      <c r="B230" s="5">
        <f>'Mg2+离子浓度'!B230</f>
        <v>2.0521007043024473</v>
      </c>
      <c r="C230" s="5">
        <f t="shared" si="58"/>
        <v>2.9999999999752447E-5</v>
      </c>
      <c r="D230" s="5">
        <f t="shared" si="57"/>
        <v>0</v>
      </c>
      <c r="E230" s="5">
        <f t="shared" si="59"/>
        <v>0</v>
      </c>
      <c r="F230" s="5">
        <f t="shared" si="60"/>
        <v>190.94643984191009</v>
      </c>
      <c r="G230" s="5">
        <f t="shared" si="61"/>
        <v>93.049254084641447</v>
      </c>
      <c r="H230" s="5">
        <f t="shared" si="62"/>
        <v>6.5967573488766842</v>
      </c>
      <c r="I230" s="5"/>
      <c r="J230" s="5">
        <f t="shared" si="66"/>
        <v>2.0385257620807022E-7</v>
      </c>
      <c r="K230" s="60">
        <f t="shared" si="65"/>
        <v>6.5967571450241076</v>
      </c>
      <c r="L230" s="5">
        <f t="shared" si="63"/>
        <v>190.94643394129534</v>
      </c>
      <c r="M230" s="5">
        <f t="shared" si="64"/>
        <v>6.5967571450241081E-3</v>
      </c>
    </row>
    <row r="231" spans="1:13" x14ac:dyDescent="0.25">
      <c r="B231" s="5">
        <f>'Mg2+离子浓度'!B231</f>
        <v>2.0521307043024475</v>
      </c>
      <c r="C231" s="5">
        <f t="shared" si="58"/>
        <v>3.0000000000196536E-5</v>
      </c>
      <c r="D231" s="5">
        <f t="shared" si="57"/>
        <v>0</v>
      </c>
      <c r="E231" s="5">
        <f t="shared" si="59"/>
        <v>0</v>
      </c>
      <c r="F231" s="5">
        <f t="shared" si="60"/>
        <v>190.94643394129534</v>
      </c>
      <c r="G231" s="5">
        <f t="shared" si="61"/>
        <v>93.047890926714203</v>
      </c>
      <c r="H231" s="5">
        <f t="shared" si="62"/>
        <v>6.5967571450241085</v>
      </c>
      <c r="I231" s="5"/>
      <c r="J231" s="5">
        <f t="shared" si="66"/>
        <v>2.0385256991013967E-7</v>
      </c>
      <c r="K231" s="60">
        <f t="shared" si="65"/>
        <v>6.596756941171539</v>
      </c>
      <c r="L231" s="5">
        <f t="shared" si="63"/>
        <v>190.94642804068081</v>
      </c>
      <c r="M231" s="5">
        <f t="shared" si="64"/>
        <v>6.5967569411715388E-3</v>
      </c>
    </row>
    <row r="232" spans="1:13" x14ac:dyDescent="0.25">
      <c r="B232" s="5">
        <f>'Mg2+离子浓度'!B232</f>
        <v>2.0521507043024476</v>
      </c>
      <c r="C232" s="5">
        <f t="shared" si="58"/>
        <v>2.0000000000131024E-5</v>
      </c>
      <c r="D232" s="5">
        <f t="shared" si="57"/>
        <v>0</v>
      </c>
      <c r="E232" s="5">
        <f t="shared" si="59"/>
        <v>0</v>
      </c>
      <c r="F232" s="5">
        <f t="shared" si="60"/>
        <v>190.94642804068081</v>
      </c>
      <c r="G232" s="5">
        <f t="shared" si="61"/>
        <v>93.046981218460729</v>
      </c>
      <c r="H232" s="5">
        <f t="shared" si="62"/>
        <v>6.5967569411715399</v>
      </c>
      <c r="I232" s="5"/>
      <c r="J232" s="5">
        <f t="shared" si="66"/>
        <v>1.6644492120148882E-7</v>
      </c>
      <c r="K232" s="60">
        <f t="shared" si="65"/>
        <v>6.5967567747266189</v>
      </c>
      <c r="L232" s="5">
        <f t="shared" si="63"/>
        <v>190.94642322284935</v>
      </c>
      <c r="M232" s="5">
        <f t="shared" si="64"/>
        <v>6.5967567747266193E-3</v>
      </c>
    </row>
    <row r="233" spans="1:13" x14ac:dyDescent="0.25">
      <c r="B233" s="5">
        <f>'Mg2+离子浓度'!B233</f>
        <v>2.0522507043024474</v>
      </c>
      <c r="C233" s="5">
        <f t="shared" si="58"/>
        <v>9.9999999999766942E-5</v>
      </c>
      <c r="D233" s="5">
        <f t="shared" si="57"/>
        <v>0</v>
      </c>
      <c r="E233" s="5">
        <f t="shared" si="59"/>
        <v>0</v>
      </c>
      <c r="F233" s="5">
        <f t="shared" si="60"/>
        <v>190.94642322284935</v>
      </c>
      <c r="G233" s="5">
        <f t="shared" si="61"/>
        <v>93.042444971532532</v>
      </c>
      <c r="H233" s="5">
        <f t="shared" si="62"/>
        <v>6.5967567747266189</v>
      </c>
      <c r="I233" s="5"/>
      <c r="J233" s="5">
        <f t="shared" si="66"/>
        <v>3.7218214892382294E-7</v>
      </c>
      <c r="K233" s="60">
        <f t="shared" si="65"/>
        <v>6.5967564025444698</v>
      </c>
      <c r="L233" s="5">
        <f t="shared" si="63"/>
        <v>190.94641244985095</v>
      </c>
      <c r="M233" s="5">
        <f t="shared" si="64"/>
        <v>6.5967564025444696E-3</v>
      </c>
    </row>
    <row r="234" spans="1:13" x14ac:dyDescent="0.25">
      <c r="B234" s="5">
        <f>'Mg2+离子浓度'!B234</f>
        <v>2.0525507043024476</v>
      </c>
      <c r="C234" s="5">
        <f t="shared" si="58"/>
        <v>3.00000000000189E-4</v>
      </c>
      <c r="D234" s="5">
        <f t="shared" si="57"/>
        <v>0</v>
      </c>
      <c r="E234" s="5">
        <f t="shared" si="59"/>
        <v>0</v>
      </c>
      <c r="F234" s="5">
        <f t="shared" si="60"/>
        <v>190.94641244985095</v>
      </c>
      <c r="G234" s="5">
        <f t="shared" si="61"/>
        <v>93.028840675944934</v>
      </c>
      <c r="H234" s="5">
        <f t="shared" si="62"/>
        <v>6.5967564025444698</v>
      </c>
      <c r="I234" s="5"/>
      <c r="J234" s="5">
        <f t="shared" si="66"/>
        <v>6.4463835523735509E-7</v>
      </c>
      <c r="K234" s="60">
        <f t="shared" si="65"/>
        <v>6.5967557579061147</v>
      </c>
      <c r="L234" s="5">
        <f t="shared" si="63"/>
        <v>190.94639379047143</v>
      </c>
      <c r="M234" s="5">
        <f t="shared" si="64"/>
        <v>6.5967557579061148E-3</v>
      </c>
    </row>
    <row r="235" spans="1:13" x14ac:dyDescent="0.25">
      <c r="B235" s="5">
        <f>'Mg2+离子浓度'!B235</f>
        <v>2.0528507043024473</v>
      </c>
      <c r="C235" s="5">
        <f t="shared" si="58"/>
        <v>2.9999999999974492E-4</v>
      </c>
      <c r="D235" s="5">
        <f t="shared" si="57"/>
        <v>0</v>
      </c>
      <c r="E235" s="5">
        <f t="shared" si="59"/>
        <v>0</v>
      </c>
      <c r="F235" s="5">
        <f t="shared" si="60"/>
        <v>190.94639379047143</v>
      </c>
      <c r="G235" s="5">
        <f t="shared" si="61"/>
        <v>93.015236514900124</v>
      </c>
      <c r="H235" s="5">
        <f t="shared" si="62"/>
        <v>6.5967557579061138</v>
      </c>
      <c r="I235" s="5"/>
      <c r="J235" s="5">
        <f t="shared" si="66"/>
        <v>6.4463829224249339E-7</v>
      </c>
      <c r="K235" s="60">
        <f t="shared" si="65"/>
        <v>6.5967551132678217</v>
      </c>
      <c r="L235" s="5">
        <f t="shared" si="63"/>
        <v>190.94637513109373</v>
      </c>
      <c r="M235" s="5">
        <f t="shared" si="64"/>
        <v>6.5967551132678215E-3</v>
      </c>
    </row>
    <row r="236" spans="1:13" x14ac:dyDescent="0.25">
      <c r="B236" s="5">
        <f>'Mg2+离子浓度'!B236</f>
        <v>2.0530507043024473</v>
      </c>
      <c r="C236" s="5">
        <f t="shared" si="58"/>
        <v>1.9999999999997797E-4</v>
      </c>
      <c r="D236" s="5">
        <f t="shared" si="57"/>
        <v>0</v>
      </c>
      <c r="E236" s="5">
        <f t="shared" si="59"/>
        <v>0</v>
      </c>
      <c r="F236" s="5">
        <f t="shared" si="60"/>
        <v>190.94637513109373</v>
      </c>
      <c r="G236" s="5">
        <f t="shared" si="61"/>
        <v>93.006166253439133</v>
      </c>
      <c r="H236" s="5">
        <f t="shared" si="62"/>
        <v>6.5967551132678217</v>
      </c>
      <c r="I236" s="5"/>
      <c r="J236" s="5">
        <f t="shared" si="66"/>
        <v>5.2634491011658435E-7</v>
      </c>
      <c r="K236" s="60">
        <f t="shared" si="65"/>
        <v>6.5967545869229118</v>
      </c>
      <c r="L236" s="5">
        <f t="shared" si="63"/>
        <v>190.94635989577716</v>
      </c>
      <c r="M236" s="5">
        <f t="shared" si="64"/>
        <v>6.596754586922912E-3</v>
      </c>
    </row>
    <row r="237" spans="1:13" x14ac:dyDescent="0.25">
      <c r="B237" s="5">
        <f>'Mg2+离子浓度'!B237</f>
        <v>2.0540507043024472</v>
      </c>
      <c r="C237" s="5">
        <f t="shared" si="58"/>
        <v>9.9999999999988987E-4</v>
      </c>
      <c r="D237" s="5">
        <f t="shared" si="57"/>
        <v>0</v>
      </c>
      <c r="E237" s="5">
        <f t="shared" si="59"/>
        <v>0</v>
      </c>
      <c r="F237" s="5">
        <f t="shared" si="60"/>
        <v>190.94635989577716</v>
      </c>
      <c r="G237" s="5">
        <f t="shared" si="61"/>
        <v>92.960879444610541</v>
      </c>
      <c r="H237" s="5">
        <f t="shared" si="62"/>
        <v>6.5967545869229127</v>
      </c>
      <c r="I237" s="5"/>
      <c r="J237" s="5">
        <f t="shared" si="66"/>
        <v>1.176942904725234E-6</v>
      </c>
      <c r="K237" s="60">
        <f t="shared" si="65"/>
        <v>6.5967534099800078</v>
      </c>
      <c r="L237" s="5">
        <f t="shared" si="63"/>
        <v>190.94632582857633</v>
      </c>
      <c r="M237" s="5">
        <f t="shared" si="64"/>
        <v>6.5967534099800077E-3</v>
      </c>
    </row>
    <row r="238" spans="1:13" x14ac:dyDescent="0.25">
      <c r="B238" s="5">
        <f>'Mg2+离子浓度'!B238</f>
        <v>2.0570507043024473</v>
      </c>
      <c r="C238" s="5">
        <f t="shared" si="58"/>
        <v>3.0000000000001137E-3</v>
      </c>
      <c r="D238" s="5">
        <f t="shared" si="57"/>
        <v>0</v>
      </c>
      <c r="E238" s="5">
        <f t="shared" si="59"/>
        <v>0</v>
      </c>
      <c r="F238" s="5">
        <f t="shared" si="60"/>
        <v>190.94632582857633</v>
      </c>
      <c r="G238" s="5">
        <f t="shared" si="61"/>
        <v>92.825288860989389</v>
      </c>
      <c r="H238" s="5">
        <f t="shared" si="62"/>
        <v>6.5967534099800087</v>
      </c>
      <c r="I238" s="5"/>
      <c r="J238" s="5">
        <f t="shared" si="66"/>
        <v>2.038524544893805E-6</v>
      </c>
      <c r="K238" s="60">
        <f t="shared" si="65"/>
        <v>6.596751371455464</v>
      </c>
      <c r="L238" s="5">
        <f t="shared" si="63"/>
        <v>190.94626682246414</v>
      </c>
      <c r="M238" s="5">
        <f t="shared" si="64"/>
        <v>6.5967513714554641E-3</v>
      </c>
    </row>
    <row r="239" spans="1:13" x14ac:dyDescent="0.25">
      <c r="B239" s="5">
        <f>'Mg2+离子浓度'!B239</f>
        <v>2.0600507043024474</v>
      </c>
      <c r="C239" s="5">
        <f t="shared" si="58"/>
        <v>3.0000000000001137E-3</v>
      </c>
      <c r="D239" s="5">
        <f t="shared" ref="D239:D302" si="67">D210</f>
        <v>0</v>
      </c>
      <c r="E239" s="5">
        <f t="shared" si="59"/>
        <v>0</v>
      </c>
      <c r="F239" s="5">
        <f t="shared" si="60"/>
        <v>190.94626682246414</v>
      </c>
      <c r="G239" s="5">
        <f t="shared" si="61"/>
        <v>92.690081085708201</v>
      </c>
      <c r="H239" s="5">
        <f t="shared" si="62"/>
        <v>6.596751371455464</v>
      </c>
      <c r="I239" s="5"/>
      <c r="J239" s="5">
        <f t="shared" si="66"/>
        <v>2.0385239149502462E-6</v>
      </c>
      <c r="K239" s="60">
        <f t="shared" si="65"/>
        <v>6.596749332931549</v>
      </c>
      <c r="L239" s="5">
        <f t="shared" si="63"/>
        <v>190.94620781637019</v>
      </c>
      <c r="M239" s="5">
        <f t="shared" si="64"/>
        <v>6.5967493329315494E-3</v>
      </c>
    </row>
    <row r="240" spans="1:13" x14ac:dyDescent="0.25">
      <c r="B240" s="5">
        <f>'Mg2+离子浓度'!B240</f>
        <v>2.0620507043024472</v>
      </c>
      <c r="C240" s="5">
        <f t="shared" si="58"/>
        <v>1.9999999999997797E-3</v>
      </c>
      <c r="D240" s="5">
        <f t="shared" si="67"/>
        <v>0</v>
      </c>
      <c r="E240" s="5">
        <f t="shared" si="59"/>
        <v>0</v>
      </c>
      <c r="F240" s="5">
        <f t="shared" si="60"/>
        <v>190.94620781637019</v>
      </c>
      <c r="G240" s="5">
        <f t="shared" si="61"/>
        <v>92.600151595672656</v>
      </c>
      <c r="H240" s="5">
        <f t="shared" si="62"/>
        <v>6.596749332931549</v>
      </c>
      <c r="I240" s="5"/>
      <c r="J240" s="5">
        <f t="shared" si="66"/>
        <v>1.664447292349552E-6</v>
      </c>
      <c r="K240" s="60">
        <f t="shared" si="65"/>
        <v>6.596747668484257</v>
      </c>
      <c r="L240" s="5">
        <f t="shared" si="63"/>
        <v>190.94615963811108</v>
      </c>
      <c r="M240" s="5">
        <f t="shared" si="64"/>
        <v>6.5967476684842567E-3</v>
      </c>
    </row>
    <row r="241" spans="1:13" x14ac:dyDescent="0.25">
      <c r="B241" s="5">
        <f>'Mg2+离子浓度'!B241</f>
        <v>2.0720507043024474</v>
      </c>
      <c r="C241" s="5">
        <f t="shared" si="58"/>
        <v>1.0000000000000231E-2</v>
      </c>
      <c r="D241" s="5">
        <f t="shared" si="67"/>
        <v>0</v>
      </c>
      <c r="E241" s="5">
        <f t="shared" si="59"/>
        <v>0</v>
      </c>
      <c r="F241" s="5">
        <f t="shared" si="60"/>
        <v>190.94615963811108</v>
      </c>
      <c r="G241" s="5">
        <f t="shared" si="61"/>
        <v>92.153227351833948</v>
      </c>
      <c r="H241" s="5">
        <f t="shared" si="62"/>
        <v>6.596747668484257</v>
      </c>
      <c r="I241" s="5"/>
      <c r="J241" s="5">
        <f t="shared" si="66"/>
        <v>3.7218163515954796E-6</v>
      </c>
      <c r="K241" s="60">
        <f t="shared" si="65"/>
        <v>6.596743946667905</v>
      </c>
      <c r="L241" s="5">
        <f t="shared" si="63"/>
        <v>190.94605190827588</v>
      </c>
      <c r="M241" s="5">
        <f t="shared" si="64"/>
        <v>6.5967439466679051E-3</v>
      </c>
    </row>
    <row r="242" spans="1:13" x14ac:dyDescent="0.25">
      <c r="B242" s="5">
        <f>'Mg2+离子浓度'!B242</f>
        <v>2.1020507043024472</v>
      </c>
      <c r="C242" s="5">
        <f t="shared" si="58"/>
        <v>2.9999999999999805E-2</v>
      </c>
      <c r="D242" s="5">
        <f t="shared" si="67"/>
        <v>0</v>
      </c>
      <c r="E242" s="5">
        <f t="shared" si="59"/>
        <v>0</v>
      </c>
      <c r="F242" s="5">
        <f t="shared" si="60"/>
        <v>190.94605190827588</v>
      </c>
      <c r="G242" s="5">
        <f t="shared" si="61"/>
        <v>90.837985742898695</v>
      </c>
      <c r="H242" s="5">
        <f t="shared" si="62"/>
        <v>6.5967439466679059</v>
      </c>
      <c r="I242" s="5"/>
      <c r="J242" s="5">
        <f t="shared" si="66"/>
        <v>6.446371380426242E-6</v>
      </c>
      <c r="K242" s="60">
        <f t="shared" si="65"/>
        <v>6.5967375002965252</v>
      </c>
      <c r="L242" s="5">
        <f t="shared" si="63"/>
        <v>190.9458653148331</v>
      </c>
      <c r="M242" s="5">
        <f t="shared" si="64"/>
        <v>6.5967375002965256E-3</v>
      </c>
    </row>
    <row r="243" spans="1:13" x14ac:dyDescent="0.25">
      <c r="B243" s="5">
        <f>'Mg2+离子浓度'!B243</f>
        <v>2.1320507043024475</v>
      </c>
      <c r="C243" s="5">
        <f t="shared" si="58"/>
        <v>3.0000000000000249E-2</v>
      </c>
      <c r="D243" s="5">
        <f t="shared" si="67"/>
        <v>0</v>
      </c>
      <c r="E243" s="5">
        <f t="shared" si="59"/>
        <v>0</v>
      </c>
      <c r="F243" s="5">
        <f t="shared" si="60"/>
        <v>190.9458653148331</v>
      </c>
      <c r="G243" s="5">
        <f t="shared" si="61"/>
        <v>89.559720568327535</v>
      </c>
      <c r="H243" s="5">
        <f t="shared" si="62"/>
        <v>6.5967375002965252</v>
      </c>
      <c r="I243" s="5"/>
      <c r="J243" s="5">
        <f t="shared" si="66"/>
        <v>6.4463650809997362E-6</v>
      </c>
      <c r="K243" s="60">
        <f t="shared" si="65"/>
        <v>6.5967310539314443</v>
      </c>
      <c r="L243" s="5">
        <f t="shared" si="63"/>
        <v>190.94567872157265</v>
      </c>
      <c r="M243" s="5">
        <f t="shared" si="64"/>
        <v>6.5967310539314442E-3</v>
      </c>
    </row>
    <row r="244" spans="1:13" x14ac:dyDescent="0.25">
      <c r="B244" s="5">
        <f>'Mg2+离子浓度'!B244</f>
        <v>2.1520507043024475</v>
      </c>
      <c r="C244" s="5">
        <f t="shared" si="58"/>
        <v>2.0000000000000018E-2</v>
      </c>
      <c r="D244" s="5">
        <f t="shared" si="67"/>
        <v>0</v>
      </c>
      <c r="E244" s="5">
        <f t="shared" si="59"/>
        <v>0</v>
      </c>
      <c r="F244" s="5">
        <f t="shared" si="60"/>
        <v>190.94567872157265</v>
      </c>
      <c r="G244" s="5">
        <f t="shared" si="61"/>
        <v>88.727314063664039</v>
      </c>
      <c r="H244" s="5">
        <f t="shared" si="62"/>
        <v>6.5967310539314443</v>
      </c>
      <c r="I244" s="5"/>
      <c r="J244" s="5">
        <f t="shared" si="66"/>
        <v>5.2634299045929327E-6</v>
      </c>
      <c r="K244" s="60">
        <f t="shared" si="65"/>
        <v>6.59672579050154</v>
      </c>
      <c r="L244" s="5">
        <f t="shared" si="63"/>
        <v>190.94552636896231</v>
      </c>
      <c r="M244" s="5">
        <f t="shared" si="64"/>
        <v>6.5967257905015404E-3</v>
      </c>
    </row>
    <row r="245" spans="1:13" x14ac:dyDescent="0.25">
      <c r="B245" s="5">
        <f>'Mg2+离子浓度'!B245</f>
        <v>2.2020507043024473</v>
      </c>
      <c r="C245" s="5">
        <f t="shared" si="58"/>
        <v>4.9999999999999822E-2</v>
      </c>
      <c r="D245" s="5">
        <f t="shared" si="67"/>
        <v>0</v>
      </c>
      <c r="E245" s="5">
        <f t="shared" si="59"/>
        <v>0</v>
      </c>
      <c r="F245" s="5">
        <f t="shared" si="60"/>
        <v>190.94552636896231</v>
      </c>
      <c r="G245" s="5">
        <f t="shared" si="61"/>
        <v>86.712592946150579</v>
      </c>
      <c r="H245" s="5">
        <f t="shared" si="62"/>
        <v>6.5967257905015382</v>
      </c>
      <c r="I245" s="5"/>
      <c r="J245" s="5">
        <f t="shared" si="66"/>
        <v>8.3222067614125474E-6</v>
      </c>
      <c r="K245" s="60">
        <f t="shared" si="65"/>
        <v>6.5967174682947771</v>
      </c>
      <c r="L245" s="5">
        <f t="shared" si="63"/>
        <v>190.94528547852647</v>
      </c>
      <c r="M245" s="5">
        <f t="shared" si="64"/>
        <v>6.5967174682947773E-3</v>
      </c>
    </row>
    <row r="246" spans="1:13" x14ac:dyDescent="0.25">
      <c r="A246" t="s">
        <v>230</v>
      </c>
      <c r="B246" s="5">
        <f>'Mg2+离子浓度'!B246</f>
        <v>2.2520507043024476</v>
      </c>
      <c r="C246" s="5">
        <f t="shared" si="58"/>
        <v>5.0000000000000266E-2</v>
      </c>
      <c r="D246" s="5">
        <f t="shared" si="67"/>
        <v>0</v>
      </c>
      <c r="E246" s="5">
        <f t="shared" si="59"/>
        <v>0</v>
      </c>
      <c r="F246" s="5">
        <f t="shared" si="60"/>
        <v>190.94528547852647</v>
      </c>
      <c r="G246" s="5">
        <f t="shared" si="61"/>
        <v>84.78729413762025</v>
      </c>
      <c r="H246" s="5">
        <f t="shared" si="62"/>
        <v>6.5967174682947771</v>
      </c>
      <c r="I246" s="5"/>
      <c r="J246" s="5">
        <f t="shared" si="66"/>
        <v>8.3221962623972296E-6</v>
      </c>
      <c r="K246" s="60">
        <f t="shared" si="65"/>
        <v>6.5967091460985143</v>
      </c>
      <c r="L246" s="5">
        <f t="shared" si="63"/>
        <v>190.94504458839455</v>
      </c>
      <c r="M246" s="5">
        <f t="shared" si="64"/>
        <v>6.5967091460985144E-3</v>
      </c>
    </row>
    <row r="247" spans="1:13" x14ac:dyDescent="0.25">
      <c r="A247" s="5">
        <f>(A227+A248)*8</f>
        <v>2.3451922485605521</v>
      </c>
      <c r="B247" s="5">
        <f>'Mg2+离子浓度'!B247</f>
        <v>2.3020507043024474</v>
      </c>
      <c r="C247" s="5">
        <f t="shared" si="58"/>
        <v>4.9999999999999822E-2</v>
      </c>
      <c r="D247" s="5">
        <f t="shared" si="67"/>
        <v>0</v>
      </c>
      <c r="E247" s="5">
        <f t="shared" si="59"/>
        <v>0</v>
      </c>
      <c r="F247" s="5">
        <f t="shared" si="60"/>
        <v>190.94504458839455</v>
      </c>
      <c r="G247" s="5">
        <f t="shared" si="61"/>
        <v>82.945629404046286</v>
      </c>
      <c r="H247" s="5">
        <f t="shared" si="62"/>
        <v>6.5967091460985134</v>
      </c>
      <c r="I247" s="5"/>
      <c r="J247" s="5">
        <f t="shared" si="66"/>
        <v>8.322185763395078E-6</v>
      </c>
      <c r="K247" s="60">
        <f t="shared" si="65"/>
        <v>6.5967008239127498</v>
      </c>
      <c r="L247" s="5">
        <f t="shared" si="63"/>
        <v>190.94480369856652</v>
      </c>
      <c r="M247" s="5">
        <f t="shared" si="64"/>
        <v>6.5967008239127501E-3</v>
      </c>
    </row>
    <row r="248" spans="1:13" x14ac:dyDescent="0.25">
      <c r="A248" s="79">
        <v>0.2931415442581049</v>
      </c>
      <c r="B248" s="5">
        <f>'Mg2+离子浓度'!B248</f>
        <v>2.3451997353725162</v>
      </c>
      <c r="C248" s="5">
        <f t="shared" si="58"/>
        <v>4.3149031070068844E-2</v>
      </c>
      <c r="D248" s="5">
        <f t="shared" si="67"/>
        <v>0</v>
      </c>
      <c r="E248" s="5">
        <f t="shared" si="59"/>
        <v>0</v>
      </c>
      <c r="F248" s="5">
        <f t="shared" si="60"/>
        <v>190.94480369856652</v>
      </c>
      <c r="G248" s="5">
        <f t="shared" si="61"/>
        <v>81.419420622711471</v>
      </c>
      <c r="H248" s="5">
        <f t="shared" si="62"/>
        <v>6.5967008239127498</v>
      </c>
      <c r="I248" s="5"/>
      <c r="J248" s="5">
        <f t="shared" si="66"/>
        <v>7.7310303738795075E-6</v>
      </c>
      <c r="K248" s="60">
        <f t="shared" si="65"/>
        <v>6.5966930928823757</v>
      </c>
      <c r="L248" s="5">
        <f t="shared" si="63"/>
        <v>190.9445799200268</v>
      </c>
      <c r="M248" s="5">
        <f t="shared" si="64"/>
        <v>6.5966930928823761E-3</v>
      </c>
    </row>
    <row r="249" spans="1:13" x14ac:dyDescent="0.25">
      <c r="B249" s="5">
        <f>'Mg2+离子浓度'!B249</f>
        <v>2.3451997354725163</v>
      </c>
      <c r="C249" s="5">
        <f t="shared" ref="C249:C306" si="68">B249-B248</f>
        <v>1.000000082740371E-10</v>
      </c>
      <c r="D249" s="5">
        <f t="shared" si="67"/>
        <v>3188155.9167786296</v>
      </c>
      <c r="E249" s="5">
        <f t="shared" ref="E249:E306" si="69">C249*D249</f>
        <v>3.1881561805678329E-4</v>
      </c>
      <c r="F249" s="5">
        <f t="shared" ref="F249:F306" si="70">E249+L248</f>
        <v>190.94489873564484</v>
      </c>
      <c r="G249" s="5">
        <f t="shared" ref="G249:G306" si="71">F249/B249</f>
        <v>81.419461143326799</v>
      </c>
      <c r="H249" s="5">
        <f t="shared" ref="H249:H306" si="72">F249/$C$9/96485/0.0001</f>
        <v>6.5967041072237427</v>
      </c>
      <c r="I249" s="5"/>
      <c r="J249" s="5">
        <f t="shared" si="66"/>
        <v>3.7217919287570117E-10</v>
      </c>
      <c r="K249" s="60">
        <f t="shared" si="65"/>
        <v>6.5967041068515631</v>
      </c>
      <c r="L249" s="5">
        <f t="shared" ref="L249:L306" si="73">K249*0.0001*$C$9*96485</f>
        <v>190.94489872487193</v>
      </c>
      <c r="M249" s="5">
        <f t="shared" ref="M249:M306" si="74">K249*0.001</f>
        <v>6.5967041068515633E-3</v>
      </c>
    </row>
    <row r="250" spans="1:13" x14ac:dyDescent="0.25">
      <c r="B250" s="5">
        <f>'Mg2+离子浓度'!B250</f>
        <v>2.3451997357725163</v>
      </c>
      <c r="C250" s="5">
        <f t="shared" si="68"/>
        <v>3.000000248221113E-10</v>
      </c>
      <c r="D250" s="5">
        <f t="shared" si="67"/>
        <v>3188155.9167786296</v>
      </c>
      <c r="E250" s="5">
        <f t="shared" si="69"/>
        <v>9.5644685417034991E-4</v>
      </c>
      <c r="F250" s="5">
        <f t="shared" si="70"/>
        <v>190.94585517172609</v>
      </c>
      <c r="G250" s="5">
        <f t="shared" si="71"/>
        <v>81.419868960043146</v>
      </c>
      <c r="H250" s="5">
        <f t="shared" si="72"/>
        <v>6.5967371498756657</v>
      </c>
      <c r="I250" s="5"/>
      <c r="J250" s="5">
        <f t="shared" si="66"/>
        <v>6.4463650052539822E-10</v>
      </c>
      <c r="K250" s="60">
        <f t="shared" si="65"/>
        <v>6.5967371492310294</v>
      </c>
      <c r="L250" s="5">
        <f t="shared" si="73"/>
        <v>190.94585515306679</v>
      </c>
      <c r="M250" s="5">
        <f t="shared" si="74"/>
        <v>6.5967371492310295E-3</v>
      </c>
    </row>
    <row r="251" spans="1:13" x14ac:dyDescent="0.25">
      <c r="B251" s="5">
        <f>'Mg2+离子浓度'!B251</f>
        <v>2.3451997361725163</v>
      </c>
      <c r="C251" s="5">
        <f t="shared" si="68"/>
        <v>4.000000330961484E-10</v>
      </c>
      <c r="D251" s="5">
        <f t="shared" si="67"/>
        <v>3188155.9167786296</v>
      </c>
      <c r="E251" s="5">
        <f t="shared" si="69"/>
        <v>1.2752624722271331E-3</v>
      </c>
      <c r="F251" s="5">
        <f t="shared" si="70"/>
        <v>190.94713041553902</v>
      </c>
      <c r="G251" s="5">
        <f t="shared" si="71"/>
        <v>81.420412713833201</v>
      </c>
      <c r="H251" s="5">
        <f t="shared" si="72"/>
        <v>6.5967812065965008</v>
      </c>
      <c r="I251" s="5"/>
      <c r="J251" s="5">
        <f t="shared" si="66"/>
        <v>7.4436708548443804E-10</v>
      </c>
      <c r="K251" s="60">
        <f t="shared" si="65"/>
        <v>6.5967812058521336</v>
      </c>
      <c r="L251" s="5">
        <f t="shared" si="73"/>
        <v>190.94713039399295</v>
      </c>
      <c r="M251" s="5">
        <f t="shared" si="74"/>
        <v>6.5967812058521334E-3</v>
      </c>
    </row>
    <row r="252" spans="1:13" x14ac:dyDescent="0.25">
      <c r="B252" s="5">
        <f>'Mg2+离子浓度'!B252</f>
        <v>2.3451997363725163</v>
      </c>
      <c r="C252" s="5">
        <f t="shared" si="68"/>
        <v>2.000000165480742E-10</v>
      </c>
      <c r="D252" s="5">
        <f t="shared" si="67"/>
        <v>3188155.9167786296</v>
      </c>
      <c r="E252" s="5">
        <f t="shared" si="69"/>
        <v>6.3763123611356657E-4</v>
      </c>
      <c r="F252" s="5">
        <f t="shared" si="70"/>
        <v>190.94776802522907</v>
      </c>
      <c r="G252" s="5">
        <f t="shared" si="71"/>
        <v>81.420684585519041</v>
      </c>
      <c r="H252" s="5">
        <f t="shared" si="72"/>
        <v>6.5968032345348693</v>
      </c>
      <c r="I252" s="5"/>
      <c r="J252" s="5">
        <f t="shared" si="66"/>
        <v>5.2634877141339343E-10</v>
      </c>
      <c r="K252" s="60">
        <f t="shared" si="65"/>
        <v>6.5968032340085205</v>
      </c>
      <c r="L252" s="5">
        <f t="shared" si="73"/>
        <v>190.94776800999361</v>
      </c>
      <c r="M252" s="5">
        <f t="shared" si="74"/>
        <v>6.5968032340085209E-3</v>
      </c>
    </row>
    <row r="253" spans="1:13" x14ac:dyDescent="0.25">
      <c r="B253" s="5">
        <f>'Mg2+离子浓度'!B253</f>
        <v>2.3451997453725162</v>
      </c>
      <c r="C253" s="5">
        <f t="shared" si="68"/>
        <v>8.9999998564849193E-9</v>
      </c>
      <c r="D253" s="5">
        <f t="shared" si="67"/>
        <v>3188155.9167786296</v>
      </c>
      <c r="E253" s="5">
        <f t="shared" si="69"/>
        <v>2.8693402793459215E-2</v>
      </c>
      <c r="F253" s="5">
        <f t="shared" si="70"/>
        <v>190.97646141278707</v>
      </c>
      <c r="G253" s="5">
        <f t="shared" si="71"/>
        <v>81.432919217058839</v>
      </c>
      <c r="H253" s="5">
        <f t="shared" si="72"/>
        <v>6.5977945246337795</v>
      </c>
      <c r="I253" s="5"/>
      <c r="J253" s="5">
        <f t="shared" si="66"/>
        <v>3.5313852994094728E-9</v>
      </c>
      <c r="K253" s="60">
        <f t="shared" si="65"/>
        <v>6.5977945211023945</v>
      </c>
      <c r="L253" s="5">
        <f t="shared" si="73"/>
        <v>190.97646131056939</v>
      </c>
      <c r="M253" s="5">
        <f t="shared" si="74"/>
        <v>6.5977945211023944E-3</v>
      </c>
    </row>
    <row r="254" spans="1:13" x14ac:dyDescent="0.25">
      <c r="B254" s="5">
        <f>'Mg2+离子浓度'!B254</f>
        <v>2.3451998353725161</v>
      </c>
      <c r="C254" s="5">
        <f t="shared" si="68"/>
        <v>8.9999999897116822E-8</v>
      </c>
      <c r="D254" s="5">
        <f t="shared" si="67"/>
        <v>3188155.9167786296</v>
      </c>
      <c r="E254" s="5">
        <f t="shared" si="69"/>
        <v>0.28693403218206903</v>
      </c>
      <c r="F254" s="5">
        <f t="shared" si="70"/>
        <v>191.26339534275147</v>
      </c>
      <c r="G254" s="5">
        <f t="shared" si="71"/>
        <v>81.555265550481678</v>
      </c>
      <c r="H254" s="5">
        <f t="shared" si="72"/>
        <v>6.607707427501734</v>
      </c>
      <c r="I254" s="5"/>
      <c r="J254" s="5">
        <f t="shared" si="66"/>
        <v>1.1183999194179614E-8</v>
      </c>
      <c r="K254" s="60">
        <f t="shared" si="65"/>
        <v>6.6077074163177345</v>
      </c>
      <c r="L254" s="5">
        <f t="shared" si="73"/>
        <v>191.26339501902498</v>
      </c>
      <c r="M254" s="5">
        <f t="shared" si="74"/>
        <v>6.6077074163177346E-3</v>
      </c>
    </row>
    <row r="255" spans="1:13" x14ac:dyDescent="0.25">
      <c r="B255" s="5">
        <f>'Mg2+离子浓度'!B255</f>
        <v>2.3452007353725164</v>
      </c>
      <c r="C255" s="5">
        <f t="shared" si="68"/>
        <v>9.0000000030343585E-7</v>
      </c>
      <c r="D255" s="5">
        <f t="shared" si="67"/>
        <v>3188155.9167786296</v>
      </c>
      <c r="E255" s="5">
        <f t="shared" si="69"/>
        <v>2.8693403260681674</v>
      </c>
      <c r="F255" s="5">
        <f t="shared" si="70"/>
        <v>194.13273534509315</v>
      </c>
      <c r="G255" s="5">
        <f t="shared" si="71"/>
        <v>82.778728667871036</v>
      </c>
      <c r="H255" s="5">
        <f t="shared" si="72"/>
        <v>6.7068364804578655</v>
      </c>
      <c r="I255" s="5"/>
      <c r="J255" s="5">
        <f t="shared" si="66"/>
        <v>3.5897486435858144E-8</v>
      </c>
      <c r="K255" s="60">
        <f t="shared" si="65"/>
        <v>6.7068364445603788</v>
      </c>
      <c r="L255" s="5">
        <f t="shared" si="73"/>
        <v>194.13273430602246</v>
      </c>
      <c r="M255" s="5">
        <f t="shared" si="74"/>
        <v>6.7068364445603788E-3</v>
      </c>
    </row>
    <row r="256" spans="1:13" x14ac:dyDescent="0.25">
      <c r="A256" s="82">
        <v>7.4868119641229509E-6</v>
      </c>
      <c r="B256" s="5">
        <f>'Mg2+离子浓度'!B256</f>
        <v>2.3452072221844804</v>
      </c>
      <c r="C256" s="5">
        <f t="shared" si="68"/>
        <v>6.4868119640237865E-6</v>
      </c>
      <c r="D256" s="5">
        <f t="shared" si="67"/>
        <v>3188155.9167786296</v>
      </c>
      <c r="E256" s="5">
        <f t="shared" si="69"/>
        <v>20.680967944132838</v>
      </c>
      <c r="F256" s="5">
        <f t="shared" si="70"/>
        <v>214.8137022501553</v>
      </c>
      <c r="G256" s="5">
        <f t="shared" si="71"/>
        <v>91.59689609435182</v>
      </c>
      <c r="H256" s="5">
        <f t="shared" si="72"/>
        <v>7.4213159990380309</v>
      </c>
      <c r="I256" s="5"/>
      <c r="J256" s="5">
        <f t="shared" si="66"/>
        <v>1.066403706978135E-7</v>
      </c>
      <c r="K256" s="60">
        <f t="shared" si="65"/>
        <v>7.4213158923976605</v>
      </c>
      <c r="L256" s="5">
        <f t="shared" si="73"/>
        <v>214.81369916339651</v>
      </c>
      <c r="M256" s="5">
        <f t="shared" si="74"/>
        <v>7.4213158923976605E-3</v>
      </c>
    </row>
    <row r="257" spans="2:13" x14ac:dyDescent="0.25">
      <c r="B257" s="5">
        <f>'Mg2+离子浓度'!B257</f>
        <v>2.3452097353725163</v>
      </c>
      <c r="C257" s="5">
        <f t="shared" si="68"/>
        <v>2.5131880359019476E-6</v>
      </c>
      <c r="D257" s="5">
        <f t="shared" si="67"/>
        <v>0</v>
      </c>
      <c r="E257" s="5">
        <f t="shared" si="69"/>
        <v>0</v>
      </c>
      <c r="F257" s="5">
        <f t="shared" si="70"/>
        <v>214.81369916339651</v>
      </c>
      <c r="G257" s="5">
        <f t="shared" si="71"/>
        <v>91.596796620527073</v>
      </c>
      <c r="H257" s="5">
        <f t="shared" si="72"/>
        <v>7.4213158923976614</v>
      </c>
      <c r="I257" s="5"/>
      <c r="J257" s="5">
        <f t="shared" si="66"/>
        <v>6.6377131003364413E-8</v>
      </c>
      <c r="K257" s="60">
        <f t="shared" si="65"/>
        <v>7.4213158260205301</v>
      </c>
      <c r="L257" s="5">
        <f t="shared" si="73"/>
        <v>214.81369724207727</v>
      </c>
      <c r="M257" s="5">
        <f t="shared" si="74"/>
        <v>7.4213158260205301E-3</v>
      </c>
    </row>
    <row r="258" spans="2:13" x14ac:dyDescent="0.25">
      <c r="B258" s="5">
        <f>'Mg2+离子浓度'!B258</f>
        <v>2.3452197353725164</v>
      </c>
      <c r="C258" s="5">
        <f t="shared" si="68"/>
        <v>1.0000000000065512E-5</v>
      </c>
      <c r="D258" s="5">
        <f t="shared" si="67"/>
        <v>0</v>
      </c>
      <c r="E258" s="5">
        <f t="shared" si="69"/>
        <v>0</v>
      </c>
      <c r="F258" s="5">
        <f t="shared" si="70"/>
        <v>214.81369724207727</v>
      </c>
      <c r="G258" s="5">
        <f t="shared" si="71"/>
        <v>91.596405233199235</v>
      </c>
      <c r="H258" s="5">
        <f t="shared" si="72"/>
        <v>7.4213158260205301</v>
      </c>
      <c r="I258" s="5"/>
      <c r="J258" s="5">
        <f t="shared" si="66"/>
        <v>1.3240548651762529E-7</v>
      </c>
      <c r="K258" s="60">
        <f t="shared" si="65"/>
        <v>7.4213156936150435</v>
      </c>
      <c r="L258" s="5">
        <f t="shared" si="73"/>
        <v>214.81369340953427</v>
      </c>
      <c r="M258" s="5">
        <f t="shared" si="74"/>
        <v>7.4213156936150434E-3</v>
      </c>
    </row>
    <row r="259" spans="2:13" x14ac:dyDescent="0.25">
      <c r="B259" s="5">
        <f>'Mg2+离子浓度'!B259</f>
        <v>2.3452497353725161</v>
      </c>
      <c r="C259" s="5">
        <f t="shared" si="68"/>
        <v>2.9999999999752447E-5</v>
      </c>
      <c r="D259" s="5">
        <f t="shared" si="67"/>
        <v>0</v>
      </c>
      <c r="E259" s="5">
        <f t="shared" si="69"/>
        <v>0</v>
      </c>
      <c r="F259" s="5">
        <f t="shared" si="70"/>
        <v>214.81369340953427</v>
      </c>
      <c r="G259" s="5">
        <f t="shared" si="71"/>
        <v>91.595231914785217</v>
      </c>
      <c r="H259" s="5">
        <f t="shared" si="72"/>
        <v>7.4213156936150444</v>
      </c>
      <c r="I259" s="5"/>
      <c r="J259" s="5">
        <f t="shared" si="66"/>
        <v>2.2933302575611965E-7</v>
      </c>
      <c r="K259" s="60">
        <f t="shared" si="65"/>
        <v>7.4213154642820189</v>
      </c>
      <c r="L259" s="5">
        <f t="shared" si="73"/>
        <v>214.81368677137519</v>
      </c>
      <c r="M259" s="5">
        <f t="shared" si="74"/>
        <v>7.4213154642820195E-3</v>
      </c>
    </row>
    <row r="260" spans="2:13" x14ac:dyDescent="0.25">
      <c r="B260" s="5">
        <f>'Mg2+离子浓度'!B260</f>
        <v>2.3452797353725163</v>
      </c>
      <c r="C260" s="5">
        <f t="shared" si="68"/>
        <v>3.0000000000196536E-5</v>
      </c>
      <c r="D260" s="5">
        <f t="shared" si="67"/>
        <v>0</v>
      </c>
      <c r="E260" s="5">
        <f t="shared" si="69"/>
        <v>0</v>
      </c>
      <c r="F260" s="5">
        <f t="shared" si="70"/>
        <v>214.81368677137519</v>
      </c>
      <c r="G260" s="5">
        <f t="shared" si="71"/>
        <v>91.594057430106474</v>
      </c>
      <c r="H260" s="5">
        <f t="shared" si="72"/>
        <v>7.4213154642820198</v>
      </c>
      <c r="I260" s="5"/>
      <c r="J260" s="5">
        <f t="shared" si="66"/>
        <v>2.2933301867098251E-7</v>
      </c>
      <c r="K260" s="60">
        <f t="shared" si="65"/>
        <v>7.4213152349490015</v>
      </c>
      <c r="L260" s="5">
        <f t="shared" si="73"/>
        <v>214.81368013321631</v>
      </c>
      <c r="M260" s="5">
        <f t="shared" si="74"/>
        <v>7.4213152349490016E-3</v>
      </c>
    </row>
    <row r="261" spans="2:13" x14ac:dyDescent="0.25">
      <c r="B261" s="5">
        <f>'Mg2+离子浓度'!B261</f>
        <v>2.3452997353725165</v>
      </c>
      <c r="C261" s="5">
        <f t="shared" si="68"/>
        <v>2.0000000000131024E-5</v>
      </c>
      <c r="D261" s="5">
        <f t="shared" si="67"/>
        <v>0</v>
      </c>
      <c r="E261" s="5">
        <f t="shared" si="69"/>
        <v>0</v>
      </c>
      <c r="F261" s="5">
        <f t="shared" si="70"/>
        <v>214.81368013321631</v>
      </c>
      <c r="G261" s="5">
        <f t="shared" si="71"/>
        <v>91.593273513543593</v>
      </c>
      <c r="H261" s="5">
        <f t="shared" si="72"/>
        <v>7.4213152349489997</v>
      </c>
      <c r="I261" s="5"/>
      <c r="J261" s="5">
        <f t="shared" si="66"/>
        <v>1.872496198523155E-7</v>
      </c>
      <c r="K261" s="60">
        <f t="shared" si="65"/>
        <v>7.4213150476993794</v>
      </c>
      <c r="L261" s="5">
        <f t="shared" si="73"/>
        <v>214.81367471318239</v>
      </c>
      <c r="M261" s="5">
        <f t="shared" si="74"/>
        <v>7.4213150476993795E-3</v>
      </c>
    </row>
    <row r="262" spans="2:13" x14ac:dyDescent="0.25">
      <c r="B262" s="5">
        <f>'Mg2+离子浓度'!B262</f>
        <v>2.3453997353725162</v>
      </c>
      <c r="C262" s="5">
        <f t="shared" si="68"/>
        <v>9.9999999999766942E-5</v>
      </c>
      <c r="D262" s="5">
        <f t="shared" si="67"/>
        <v>0</v>
      </c>
      <c r="E262" s="5">
        <f t="shared" si="69"/>
        <v>0</v>
      </c>
      <c r="F262" s="5">
        <f t="shared" si="70"/>
        <v>214.81367471318239</v>
      </c>
      <c r="G262" s="5">
        <f t="shared" si="71"/>
        <v>91.589365971794081</v>
      </c>
      <c r="H262" s="5">
        <f t="shared" si="72"/>
        <v>7.4213150476993786</v>
      </c>
      <c r="I262" s="5"/>
      <c r="J262" s="5">
        <f t="shared" si="66"/>
        <v>4.187028681844835E-7</v>
      </c>
      <c r="K262" s="60">
        <f t="shared" si="65"/>
        <v>7.4213146289965106</v>
      </c>
      <c r="L262" s="5">
        <f t="shared" si="73"/>
        <v>214.81366259361852</v>
      </c>
      <c r="M262" s="5">
        <f t="shared" si="74"/>
        <v>7.4213146289965112E-3</v>
      </c>
    </row>
    <row r="263" spans="2:13" x14ac:dyDescent="0.25">
      <c r="B263" s="5">
        <f>'Mg2+离子浓度'!B263</f>
        <v>2.3456997353725164</v>
      </c>
      <c r="C263" s="5">
        <f t="shared" si="68"/>
        <v>3.00000000000189E-4</v>
      </c>
      <c r="D263" s="5">
        <f t="shared" si="67"/>
        <v>0</v>
      </c>
      <c r="E263" s="5">
        <f t="shared" si="69"/>
        <v>0</v>
      </c>
      <c r="F263" s="5">
        <f t="shared" si="70"/>
        <v>214.81366259361852</v>
      </c>
      <c r="G263" s="5">
        <f t="shared" si="71"/>
        <v>91.577647110705044</v>
      </c>
      <c r="H263" s="5">
        <f t="shared" si="72"/>
        <v>7.4213146289965115</v>
      </c>
      <c r="I263" s="5"/>
      <c r="J263" s="5">
        <f t="shared" si="66"/>
        <v>7.2521460005555867E-7</v>
      </c>
      <c r="K263" s="60">
        <f t="shared" si="65"/>
        <v>7.4213139037819111</v>
      </c>
      <c r="L263" s="5">
        <f t="shared" si="73"/>
        <v>214.81364160191933</v>
      </c>
      <c r="M263" s="5">
        <f t="shared" si="74"/>
        <v>7.421313903781911E-3</v>
      </c>
    </row>
    <row r="264" spans="2:13" x14ac:dyDescent="0.25">
      <c r="B264" s="5">
        <f>'Mg2+离子浓度'!B264</f>
        <v>2.3459997353725162</v>
      </c>
      <c r="C264" s="5">
        <f t="shared" si="68"/>
        <v>2.9999999999974492E-4</v>
      </c>
      <c r="D264" s="5">
        <f t="shared" si="67"/>
        <v>0</v>
      </c>
      <c r="E264" s="5">
        <f t="shared" si="69"/>
        <v>0</v>
      </c>
      <c r="F264" s="5">
        <f t="shared" si="70"/>
        <v>214.81364160191933</v>
      </c>
      <c r="G264" s="5">
        <f t="shared" si="71"/>
        <v>91.565927464953248</v>
      </c>
      <c r="H264" s="5">
        <f t="shared" si="72"/>
        <v>7.4213139037819111</v>
      </c>
      <c r="I264" s="5"/>
      <c r="J264" s="5">
        <f t="shared" si="66"/>
        <v>7.2521452918668621E-7</v>
      </c>
      <c r="K264" s="60">
        <f t="shared" si="65"/>
        <v>7.4213131785673818</v>
      </c>
      <c r="L264" s="5">
        <f t="shared" si="73"/>
        <v>214.81362061022216</v>
      </c>
      <c r="M264" s="5">
        <f t="shared" si="74"/>
        <v>7.4213131785673819E-3</v>
      </c>
    </row>
    <row r="265" spans="2:13" x14ac:dyDescent="0.25">
      <c r="B265" s="5">
        <f>'Mg2+离子浓度'!B265</f>
        <v>2.3461997353725161</v>
      </c>
      <c r="C265" s="5">
        <f t="shared" si="68"/>
        <v>1.9999999999997797E-4</v>
      </c>
      <c r="D265" s="5">
        <f t="shared" si="67"/>
        <v>0</v>
      </c>
      <c r="E265" s="5">
        <f t="shared" si="69"/>
        <v>0</v>
      </c>
      <c r="F265" s="5">
        <f t="shared" si="70"/>
        <v>214.81362061022216</v>
      </c>
      <c r="G265" s="5">
        <f t="shared" si="71"/>
        <v>91.558113050471079</v>
      </c>
      <c r="H265" s="5">
        <f t="shared" si="72"/>
        <v>7.4213131785673809</v>
      </c>
      <c r="I265" s="5"/>
      <c r="J265" s="5">
        <f t="shared" si="66"/>
        <v>5.9213512565651073E-7</v>
      </c>
      <c r="K265" s="60">
        <f t="shared" si="65"/>
        <v>7.4213125864322551</v>
      </c>
      <c r="L265" s="5">
        <f t="shared" si="73"/>
        <v>214.81360347057483</v>
      </c>
      <c r="M265" s="5">
        <f t="shared" si="74"/>
        <v>7.4213125864322554E-3</v>
      </c>
    </row>
    <row r="266" spans="2:13" x14ac:dyDescent="0.25">
      <c r="B266" s="5">
        <f>'Mg2+离子浓度'!B266</f>
        <v>2.347199735372516</v>
      </c>
      <c r="C266" s="5">
        <f t="shared" si="68"/>
        <v>9.9999999999988987E-4</v>
      </c>
      <c r="D266" s="5">
        <f t="shared" si="67"/>
        <v>0</v>
      </c>
      <c r="E266" s="5">
        <f t="shared" si="69"/>
        <v>0</v>
      </c>
      <c r="F266" s="5">
        <f t="shared" si="70"/>
        <v>214.81360347057483</v>
      </c>
      <c r="G266" s="5">
        <f t="shared" si="71"/>
        <v>91.519098367861105</v>
      </c>
      <c r="H266" s="5">
        <f t="shared" si="72"/>
        <v>7.4213125864322542</v>
      </c>
      <c r="I266" s="5"/>
      <c r="J266" s="5">
        <f t="shared" si="66"/>
        <v>1.3240542871890809E-6</v>
      </c>
      <c r="K266" s="60">
        <f t="shared" si="65"/>
        <v>7.4213112623779667</v>
      </c>
      <c r="L266" s="5">
        <f t="shared" si="73"/>
        <v>214.81356514516145</v>
      </c>
      <c r="M266" s="5">
        <f t="shared" si="74"/>
        <v>7.4213112623779665E-3</v>
      </c>
    </row>
    <row r="267" spans="2:13" x14ac:dyDescent="0.25">
      <c r="B267" s="5">
        <f>'Mg2+离子浓度'!B267</f>
        <v>2.3501997353725161</v>
      </c>
      <c r="C267" s="5">
        <f t="shared" si="68"/>
        <v>3.0000000000001137E-3</v>
      </c>
      <c r="D267" s="5">
        <f t="shared" si="67"/>
        <v>0</v>
      </c>
      <c r="E267" s="5">
        <f t="shared" si="69"/>
        <v>0</v>
      </c>
      <c r="F267" s="5">
        <f t="shared" si="70"/>
        <v>214.81356514516145</v>
      </c>
      <c r="G267" s="5">
        <f t="shared" si="71"/>
        <v>91.402259098251761</v>
      </c>
      <c r="H267" s="5">
        <f t="shared" si="72"/>
        <v>7.4213112623779667</v>
      </c>
      <c r="I267" s="5"/>
      <c r="J267" s="5">
        <f t="shared" si="66"/>
        <v>2.2933288882326371E-6</v>
      </c>
      <c r="K267" s="60">
        <f t="shared" si="65"/>
        <v>7.4213089690490781</v>
      </c>
      <c r="L267" s="5">
        <f t="shared" si="73"/>
        <v>214.81349876361014</v>
      </c>
      <c r="M267" s="5">
        <f t="shared" si="74"/>
        <v>7.4213089690490786E-3</v>
      </c>
    </row>
    <row r="268" spans="2:13" x14ac:dyDescent="0.25">
      <c r="B268" s="5">
        <f>'Mg2+离子浓度'!B268</f>
        <v>2.3531997353725163</v>
      </c>
      <c r="C268" s="5">
        <f t="shared" si="68"/>
        <v>3.0000000000001137E-3</v>
      </c>
      <c r="D268" s="5">
        <f t="shared" si="67"/>
        <v>0</v>
      </c>
      <c r="E268" s="5">
        <f t="shared" si="69"/>
        <v>0</v>
      </c>
      <c r="F268" s="5">
        <f t="shared" si="70"/>
        <v>214.81349876361014</v>
      </c>
      <c r="G268" s="5">
        <f t="shared" si="71"/>
        <v>91.285705813495142</v>
      </c>
      <c r="H268" s="5">
        <f t="shared" si="72"/>
        <v>7.4213089690490799</v>
      </c>
      <c r="I268" s="5"/>
      <c r="J268" s="5">
        <f t="shared" si="66"/>
        <v>2.2933281795496028E-6</v>
      </c>
      <c r="K268" s="60">
        <f t="shared" si="65"/>
        <v>7.4213066757209001</v>
      </c>
      <c r="L268" s="5">
        <f t="shared" si="73"/>
        <v>214.81343238207933</v>
      </c>
      <c r="M268" s="5">
        <f t="shared" si="74"/>
        <v>7.4213066757209002E-3</v>
      </c>
    </row>
    <row r="269" spans="2:13" x14ac:dyDescent="0.25">
      <c r="B269" s="5">
        <f>'Mg2+离子浓度'!B269</f>
        <v>2.355199735372516</v>
      </c>
      <c r="C269" s="5">
        <f t="shared" si="68"/>
        <v>1.9999999999997797E-3</v>
      </c>
      <c r="D269" s="5">
        <f t="shared" si="67"/>
        <v>0</v>
      </c>
      <c r="E269" s="5">
        <f t="shared" si="69"/>
        <v>0</v>
      </c>
      <c r="F269" s="5">
        <f t="shared" si="70"/>
        <v>214.81343238207933</v>
      </c>
      <c r="G269" s="5">
        <f t="shared" si="71"/>
        <v>91.208159187442689</v>
      </c>
      <c r="H269" s="5">
        <f t="shared" si="72"/>
        <v>7.4213066757208992</v>
      </c>
      <c r="I269" s="5"/>
      <c r="J269" s="5">
        <f t="shared" si="66"/>
        <v>1.8724940389102216E-6</v>
      </c>
      <c r="K269" s="60">
        <f t="shared" si="65"/>
        <v>7.4213048032268603</v>
      </c>
      <c r="L269" s="5">
        <f t="shared" si="73"/>
        <v>214.8133781818031</v>
      </c>
      <c r="M269" s="5">
        <f t="shared" si="74"/>
        <v>7.4213048032268601E-3</v>
      </c>
    </row>
    <row r="270" spans="2:13" x14ac:dyDescent="0.25">
      <c r="B270" s="5">
        <f>'Mg2+离子浓度'!B270</f>
        <v>2.3651997353725163</v>
      </c>
      <c r="C270" s="5">
        <f t="shared" si="68"/>
        <v>1.0000000000000231E-2</v>
      </c>
      <c r="D270" s="5">
        <f t="shared" si="67"/>
        <v>0</v>
      </c>
      <c r="E270" s="5">
        <f t="shared" si="69"/>
        <v>0</v>
      </c>
      <c r="F270" s="5">
        <f t="shared" si="70"/>
        <v>214.8133781818031</v>
      </c>
      <c r="G270" s="5">
        <f t="shared" si="71"/>
        <v>90.822510661227625</v>
      </c>
      <c r="H270" s="5">
        <f t="shared" si="72"/>
        <v>7.4213048032268603</v>
      </c>
      <c r="I270" s="5"/>
      <c r="J270" s="5">
        <f t="shared" si="66"/>
        <v>4.18702290202503E-6</v>
      </c>
      <c r="K270" s="60">
        <f t="shared" si="65"/>
        <v>7.4213006162039585</v>
      </c>
      <c r="L270" s="5">
        <f t="shared" si="73"/>
        <v>214.81325698633168</v>
      </c>
      <c r="M270" s="5">
        <f t="shared" si="74"/>
        <v>7.421300616203959E-3</v>
      </c>
    </row>
    <row r="271" spans="2:13" x14ac:dyDescent="0.25">
      <c r="B271" s="5">
        <f>'Mg2+离子浓度'!B271</f>
        <v>2.3951997353725161</v>
      </c>
      <c r="C271" s="5">
        <f t="shared" si="68"/>
        <v>2.9999999999999805E-2</v>
      </c>
      <c r="D271" s="5">
        <f t="shared" si="67"/>
        <v>0</v>
      </c>
      <c r="E271" s="5">
        <f t="shared" si="69"/>
        <v>0</v>
      </c>
      <c r="F271" s="5">
        <f t="shared" si="70"/>
        <v>214.81325698633168</v>
      </c>
      <c r="G271" s="5">
        <f t="shared" si="71"/>
        <v>89.684903439972459</v>
      </c>
      <c r="H271" s="5">
        <f t="shared" si="72"/>
        <v>7.4213006162039585</v>
      </c>
      <c r="I271" s="5"/>
      <c r="J271" s="5">
        <f t="shared" si="66"/>
        <v>7.2521323071818808E-6</v>
      </c>
      <c r="K271" s="60">
        <f t="shared" si="65"/>
        <v>7.4212933640716514</v>
      </c>
      <c r="L271" s="5">
        <f t="shared" si="73"/>
        <v>214.81304706973597</v>
      </c>
      <c r="M271" s="5">
        <f t="shared" si="74"/>
        <v>7.421293364071652E-3</v>
      </c>
    </row>
    <row r="272" spans="2:13" x14ac:dyDescent="0.25">
      <c r="B272" s="5">
        <f>'Mg2+离子浓度'!B272</f>
        <v>2.4251997353725163</v>
      </c>
      <c r="C272" s="5">
        <f t="shared" si="68"/>
        <v>3.0000000000000249E-2</v>
      </c>
      <c r="D272" s="5">
        <f t="shared" si="67"/>
        <v>0</v>
      </c>
      <c r="E272" s="5">
        <f t="shared" si="69"/>
        <v>0</v>
      </c>
      <c r="F272" s="5">
        <f t="shared" si="70"/>
        <v>214.81304706973597</v>
      </c>
      <c r="G272" s="5">
        <f t="shared" si="71"/>
        <v>88.575404300355572</v>
      </c>
      <c r="H272" s="5">
        <f t="shared" si="72"/>
        <v>7.4212933640716505</v>
      </c>
      <c r="I272" s="5"/>
      <c r="J272" s="5">
        <f t="shared" si="66"/>
        <v>7.2521252203617491E-6</v>
      </c>
      <c r="K272" s="60">
        <f t="shared" si="65"/>
        <v>7.4212861119464302</v>
      </c>
      <c r="L272" s="5">
        <f t="shared" si="73"/>
        <v>214.81283715334541</v>
      </c>
      <c r="M272" s="5">
        <f t="shared" si="74"/>
        <v>7.4212861119464305E-3</v>
      </c>
    </row>
    <row r="273" spans="1:13" x14ac:dyDescent="0.25">
      <c r="B273" s="5">
        <f>'Mg2+离子浓度'!B273</f>
        <v>2.4451997353725163</v>
      </c>
      <c r="C273" s="5">
        <f t="shared" si="68"/>
        <v>2.0000000000000018E-2</v>
      </c>
      <c r="D273" s="5">
        <f t="shared" si="67"/>
        <v>0</v>
      </c>
      <c r="E273" s="5">
        <f t="shared" si="69"/>
        <v>0</v>
      </c>
      <c r="F273" s="5">
        <f t="shared" si="70"/>
        <v>214.81283715334541</v>
      </c>
      <c r="G273" s="5">
        <f t="shared" si="71"/>
        <v>87.850834451615682</v>
      </c>
      <c r="H273" s="5">
        <f t="shared" si="72"/>
        <v>7.4212861119464311</v>
      </c>
      <c r="I273" s="5"/>
      <c r="J273" s="5">
        <f t="shared" si="66"/>
        <v>5.9213296605262819E-6</v>
      </c>
      <c r="K273" s="60">
        <f t="shared" si="65"/>
        <v>7.4212801906167707</v>
      </c>
      <c r="L273" s="5">
        <f t="shared" si="73"/>
        <v>214.81266575749777</v>
      </c>
      <c r="M273" s="5">
        <f t="shared" si="74"/>
        <v>7.4212801906167712E-3</v>
      </c>
    </row>
    <row r="274" spans="1:13" x14ac:dyDescent="0.25">
      <c r="B274" s="5">
        <f>'Mg2+离子浓度'!B274</f>
        <v>2.4951997353725162</v>
      </c>
      <c r="C274" s="5">
        <f t="shared" si="68"/>
        <v>4.9999999999999822E-2</v>
      </c>
      <c r="D274" s="5">
        <f t="shared" si="67"/>
        <v>0</v>
      </c>
      <c r="E274" s="5">
        <f t="shared" si="69"/>
        <v>0</v>
      </c>
      <c r="F274" s="5">
        <f t="shared" si="70"/>
        <v>214.81266575749777</v>
      </c>
      <c r="G274" s="5">
        <f t="shared" si="71"/>
        <v>86.09036892408443</v>
      </c>
      <c r="H274" s="5">
        <f t="shared" si="72"/>
        <v>7.4212801906167707</v>
      </c>
      <c r="I274" s="5"/>
      <c r="J274" s="5">
        <f t="shared" si="66"/>
        <v>9.362436781837535E-6</v>
      </c>
      <c r="K274" s="60">
        <f t="shared" ref="K274:K337" si="75">H274-J274</f>
        <v>7.4212708281799893</v>
      </c>
      <c r="L274" s="5">
        <f t="shared" si="73"/>
        <v>214.81239475708389</v>
      </c>
      <c r="M274" s="5">
        <f t="shared" si="74"/>
        <v>7.4212708281799896E-3</v>
      </c>
    </row>
    <row r="275" spans="1:13" x14ac:dyDescent="0.25">
      <c r="A275" t="s">
        <v>232</v>
      </c>
      <c r="B275" s="5">
        <f>'Mg2+离子浓度'!B275</f>
        <v>2.5451997353725164</v>
      </c>
      <c r="C275" s="5">
        <f t="shared" si="68"/>
        <v>5.0000000000000266E-2</v>
      </c>
      <c r="D275" s="5">
        <f t="shared" si="67"/>
        <v>0</v>
      </c>
      <c r="E275" s="5">
        <f t="shared" si="69"/>
        <v>0</v>
      </c>
      <c r="F275" s="5">
        <f t="shared" si="70"/>
        <v>214.81239475708389</v>
      </c>
      <c r="G275" s="5">
        <f t="shared" si="71"/>
        <v>84.399032331992544</v>
      </c>
      <c r="H275" s="5">
        <f t="shared" si="72"/>
        <v>7.4212708281799893</v>
      </c>
      <c r="I275" s="5"/>
      <c r="J275" s="5">
        <f t="shared" si="66"/>
        <v>9.3624249705031114E-6</v>
      </c>
      <c r="K275" s="60">
        <f t="shared" si="75"/>
        <v>7.4212614657550189</v>
      </c>
      <c r="L275" s="5">
        <f t="shared" si="73"/>
        <v>214.8121237570119</v>
      </c>
      <c r="M275" s="5">
        <f t="shared" si="74"/>
        <v>7.4212614657550189E-3</v>
      </c>
    </row>
    <row r="276" spans="1:13" x14ac:dyDescent="0.25">
      <c r="A276" s="5">
        <f>(A256+A277)*9</f>
        <v>2.6383412796306209</v>
      </c>
      <c r="B276" s="5">
        <f>'Mg2+离子浓度'!B276</f>
        <v>2.5951997353725162</v>
      </c>
      <c r="C276" s="5">
        <f t="shared" si="68"/>
        <v>4.9999999999999822E-2</v>
      </c>
      <c r="D276" s="5">
        <f t="shared" si="67"/>
        <v>0</v>
      </c>
      <c r="E276" s="5">
        <f t="shared" si="69"/>
        <v>0</v>
      </c>
      <c r="F276" s="5">
        <f t="shared" si="70"/>
        <v>214.8121237570119</v>
      </c>
      <c r="G276" s="5">
        <f t="shared" si="71"/>
        <v>82.772867471095694</v>
      </c>
      <c r="H276" s="5">
        <f t="shared" si="72"/>
        <v>7.421261465755018</v>
      </c>
      <c r="I276" s="5"/>
      <c r="J276" s="5">
        <f t="shared" si="66"/>
        <v>9.3624131591835024E-6</v>
      </c>
      <c r="K276" s="60">
        <f t="shared" si="75"/>
        <v>7.4212521033418586</v>
      </c>
      <c r="L276" s="5">
        <f t="shared" si="73"/>
        <v>214.81185275728177</v>
      </c>
      <c r="M276" s="5">
        <f t="shared" si="74"/>
        <v>7.4212521033418591E-3</v>
      </c>
    </row>
    <row r="277" spans="1:13" x14ac:dyDescent="0.25">
      <c r="A277" s="79">
        <v>0.2931415442581049</v>
      </c>
      <c r="B277" s="5">
        <f>'Mg2+离子浓度'!B277</f>
        <v>2.6383487664425851</v>
      </c>
      <c r="C277" s="5">
        <f t="shared" si="68"/>
        <v>4.3149031070068844E-2</v>
      </c>
      <c r="D277" s="5">
        <f t="shared" si="67"/>
        <v>0</v>
      </c>
      <c r="E277" s="5">
        <f t="shared" si="69"/>
        <v>0</v>
      </c>
      <c r="F277" s="5">
        <f t="shared" si="70"/>
        <v>214.81185275728177</v>
      </c>
      <c r="G277" s="5">
        <f t="shared" si="71"/>
        <v>81.419050994885382</v>
      </c>
      <c r="H277" s="5">
        <f t="shared" si="72"/>
        <v>7.4212521033418577</v>
      </c>
      <c r="I277" s="5"/>
      <c r="J277" s="5">
        <f t="shared" si="66"/>
        <v>8.6973666010705132E-6</v>
      </c>
      <c r="K277" s="60">
        <f t="shared" si="75"/>
        <v>7.4212434059752566</v>
      </c>
      <c r="L277" s="5">
        <f t="shared" si="73"/>
        <v>214.8116010076568</v>
      </c>
      <c r="M277" s="5">
        <f t="shared" si="74"/>
        <v>7.421243405975257E-3</v>
      </c>
    </row>
    <row r="278" spans="1:13" x14ac:dyDescent="0.25">
      <c r="B278" s="5">
        <f>'Mg2+离子浓度'!B278</f>
        <v>2.6383487665425851</v>
      </c>
      <c r="C278" s="5">
        <f t="shared" si="68"/>
        <v>1.000000082740371E-10</v>
      </c>
      <c r="D278" s="5">
        <f t="shared" si="67"/>
        <v>3188155.9167786296</v>
      </c>
      <c r="E278" s="5">
        <f t="shared" si="69"/>
        <v>3.1881561805678329E-4</v>
      </c>
      <c r="F278" s="5">
        <f t="shared" si="70"/>
        <v>214.81191982327485</v>
      </c>
      <c r="G278" s="5">
        <f t="shared" si="71"/>
        <v>81.419076411483829</v>
      </c>
      <c r="H278" s="5">
        <f t="shared" si="72"/>
        <v>7.4212544203166235</v>
      </c>
      <c r="I278" s="5"/>
      <c r="J278" s="5">
        <f t="shared" si="66"/>
        <v>4.1869946497283291E-10</v>
      </c>
      <c r="K278" s="60">
        <f t="shared" si="75"/>
        <v>7.4212544198979238</v>
      </c>
      <c r="L278" s="5">
        <f t="shared" si="73"/>
        <v>214.81191981115532</v>
      </c>
      <c r="M278" s="5">
        <f t="shared" si="74"/>
        <v>7.4212544198979241E-3</v>
      </c>
    </row>
    <row r="279" spans="1:13" x14ac:dyDescent="0.25">
      <c r="B279" s="5">
        <f>'Mg2+离子浓度'!B279</f>
        <v>2.6383487668425851</v>
      </c>
      <c r="C279" s="5">
        <f t="shared" si="68"/>
        <v>3.000000248221113E-10</v>
      </c>
      <c r="D279" s="5">
        <f t="shared" si="67"/>
        <v>3188155.9167786296</v>
      </c>
      <c r="E279" s="5">
        <f t="shared" si="69"/>
        <v>9.5644685417034991E-4</v>
      </c>
      <c r="F279" s="5">
        <f t="shared" si="70"/>
        <v>214.81287625800948</v>
      </c>
      <c r="G279" s="5">
        <f t="shared" si="71"/>
        <v>81.41943891484992</v>
      </c>
      <c r="H279" s="5">
        <f t="shared" si="72"/>
        <v>7.4212874629220247</v>
      </c>
      <c r="I279" s="5"/>
      <c r="J279" s="5">
        <f t="shared" si="66"/>
        <v>7.2521197537501301E-10</v>
      </c>
      <c r="K279" s="60">
        <f t="shared" si="75"/>
        <v>7.4212874621968128</v>
      </c>
      <c r="L279" s="5">
        <f t="shared" si="73"/>
        <v>214.81287623701783</v>
      </c>
      <c r="M279" s="5">
        <f t="shared" si="74"/>
        <v>7.4212874621968133E-3</v>
      </c>
    </row>
    <row r="280" spans="1:13" x14ac:dyDescent="0.25">
      <c r="B280" s="5">
        <f>'Mg2+离子浓度'!B280</f>
        <v>2.6383487672425852</v>
      </c>
      <c r="C280" s="5">
        <f t="shared" si="68"/>
        <v>4.000000330961484E-10</v>
      </c>
      <c r="D280" s="5">
        <f t="shared" si="67"/>
        <v>3188155.9167786296</v>
      </c>
      <c r="E280" s="5">
        <f t="shared" si="69"/>
        <v>1.2752624722271331E-3</v>
      </c>
      <c r="F280" s="5">
        <f t="shared" si="70"/>
        <v>214.81415149949007</v>
      </c>
      <c r="G280" s="5">
        <f t="shared" si="71"/>
        <v>81.419922250839704</v>
      </c>
      <c r="H280" s="5">
        <f t="shared" si="72"/>
        <v>7.4213315195622824</v>
      </c>
      <c r="I280" s="5"/>
      <c r="J280" s="5">
        <f t="shared" si="66"/>
        <v>8.3740762966435998E-10</v>
      </c>
      <c r="K280" s="60">
        <f t="shared" si="75"/>
        <v>7.421331518724875</v>
      </c>
      <c r="L280" s="5">
        <f t="shared" si="73"/>
        <v>214.81415147525087</v>
      </c>
      <c r="M280" s="5">
        <f t="shared" si="74"/>
        <v>7.4213315187248753E-3</v>
      </c>
    </row>
    <row r="281" spans="1:13" x14ac:dyDescent="0.25">
      <c r="B281" s="5">
        <f>'Mg2+离子浓度'!B281</f>
        <v>2.6383487674425852</v>
      </c>
      <c r="C281" s="5">
        <f t="shared" si="68"/>
        <v>2.000000165480742E-10</v>
      </c>
      <c r="D281" s="5">
        <f t="shared" si="67"/>
        <v>3188155.9167786296</v>
      </c>
      <c r="E281" s="5">
        <f t="shared" si="69"/>
        <v>6.3763123611356657E-4</v>
      </c>
      <c r="F281" s="5">
        <f t="shared" si="70"/>
        <v>214.81478910648698</v>
      </c>
      <c r="G281" s="5">
        <f t="shared" si="71"/>
        <v>81.420163913625458</v>
      </c>
      <c r="H281" s="5">
        <f t="shared" si="72"/>
        <v>7.4213535474076089</v>
      </c>
      <c r="I281" s="5"/>
      <c r="J281" s="5">
        <f t="shared" ref="J281:J344" si="76">H281*($C$8/3.1415926)^(1/2)*C281^(1/2)</f>
        <v>5.9213837112087911E-10</v>
      </c>
      <c r="K281" s="60">
        <f t="shared" si="75"/>
        <v>7.4213535468154701</v>
      </c>
      <c r="L281" s="5">
        <f t="shared" si="73"/>
        <v>214.81478908934722</v>
      </c>
      <c r="M281" s="5">
        <f t="shared" si="74"/>
        <v>7.42135354681547E-3</v>
      </c>
    </row>
    <row r="282" spans="1:13" x14ac:dyDescent="0.25">
      <c r="B282" s="5">
        <f>'Mg2+离子浓度'!B282</f>
        <v>2.638348776442585</v>
      </c>
      <c r="C282" s="5">
        <f t="shared" si="68"/>
        <v>8.9999998564849193E-9</v>
      </c>
      <c r="D282" s="5">
        <f t="shared" si="67"/>
        <v>3188155.9167786296</v>
      </c>
      <c r="E282" s="5">
        <f t="shared" si="69"/>
        <v>2.8693402793459215E-2</v>
      </c>
      <c r="F282" s="5">
        <f t="shared" si="70"/>
        <v>214.84348249214068</v>
      </c>
      <c r="G282" s="5">
        <f t="shared" si="71"/>
        <v>81.431039144803549</v>
      </c>
      <c r="H282" s="5">
        <f t="shared" si="72"/>
        <v>7.4223448374407299</v>
      </c>
      <c r="I282" s="5"/>
      <c r="J282" s="5">
        <f t="shared" si="76"/>
        <v>3.9727153290729191E-9</v>
      </c>
      <c r="K282" s="60">
        <f t="shared" si="75"/>
        <v>7.4223448334680144</v>
      </c>
      <c r="L282" s="5">
        <f t="shared" si="73"/>
        <v>214.84348237714843</v>
      </c>
      <c r="M282" s="5">
        <f t="shared" si="74"/>
        <v>7.4223448334680142E-3</v>
      </c>
    </row>
    <row r="283" spans="1:13" x14ac:dyDescent="0.25">
      <c r="B283" s="5">
        <f>'Mg2+离子浓度'!B283</f>
        <v>2.6383488664425849</v>
      </c>
      <c r="C283" s="5">
        <f t="shared" si="68"/>
        <v>8.9999999897116822E-8</v>
      </c>
      <c r="D283" s="5">
        <f t="shared" si="67"/>
        <v>3188155.9167786296</v>
      </c>
      <c r="E283" s="5">
        <f t="shared" si="69"/>
        <v>0.28693403218206903</v>
      </c>
      <c r="F283" s="5">
        <f t="shared" si="70"/>
        <v>215.13041640933051</v>
      </c>
      <c r="G283" s="5">
        <f t="shared" si="71"/>
        <v>81.539791475492549</v>
      </c>
      <c r="H283" s="5">
        <f t="shared" si="72"/>
        <v>7.4322577398673539</v>
      </c>
      <c r="I283" s="5"/>
      <c r="J283" s="5">
        <f t="shared" si="76"/>
        <v>1.257960729732837E-8</v>
      </c>
      <c r="K283" s="60">
        <f t="shared" si="75"/>
        <v>7.4322577272877464</v>
      </c>
      <c r="L283" s="5">
        <f t="shared" si="73"/>
        <v>215.13041604520745</v>
      </c>
      <c r="M283" s="5">
        <f t="shared" si="74"/>
        <v>7.4322577272877468E-3</v>
      </c>
    </row>
    <row r="284" spans="1:13" x14ac:dyDescent="0.25">
      <c r="B284" s="5">
        <f>'Mg2+离子浓度'!B284</f>
        <v>2.6383497664425852</v>
      </c>
      <c r="C284" s="5">
        <f t="shared" si="68"/>
        <v>9.0000000030343585E-7</v>
      </c>
      <c r="D284" s="5">
        <f t="shared" si="67"/>
        <v>3188155.9167786296</v>
      </c>
      <c r="E284" s="5">
        <f t="shared" si="69"/>
        <v>2.8693403260681674</v>
      </c>
      <c r="F284" s="5">
        <f t="shared" si="70"/>
        <v>217.99975637127562</v>
      </c>
      <c r="G284" s="5">
        <f t="shared" si="71"/>
        <v>82.627314673753531</v>
      </c>
      <c r="H284" s="5">
        <f t="shared" si="72"/>
        <v>7.5313867914278765</v>
      </c>
      <c r="I284" s="5"/>
      <c r="J284" s="5">
        <f t="shared" si="76"/>
        <v>4.0310786758592101E-8</v>
      </c>
      <c r="K284" s="60">
        <f t="shared" si="75"/>
        <v>7.5313867511170898</v>
      </c>
      <c r="L284" s="5">
        <f t="shared" si="73"/>
        <v>217.99975520445972</v>
      </c>
      <c r="M284" s="5">
        <f t="shared" si="74"/>
        <v>7.5313867511170897E-3</v>
      </c>
    </row>
    <row r="285" spans="1:13" x14ac:dyDescent="0.25">
      <c r="A285" s="82">
        <v>7.4868119641229509E-6</v>
      </c>
      <c r="B285" s="5">
        <f>'Mg2+离子浓度'!B285</f>
        <v>2.6383562532545493</v>
      </c>
      <c r="C285" s="5">
        <f t="shared" si="68"/>
        <v>6.4868119640237865E-6</v>
      </c>
      <c r="D285" s="5">
        <f t="shared" si="67"/>
        <v>3188155.9167786296</v>
      </c>
      <c r="E285" s="5">
        <f t="shared" si="69"/>
        <v>20.680967944132838</v>
      </c>
      <c r="F285" s="5">
        <f t="shared" si="70"/>
        <v>238.68072314859256</v>
      </c>
      <c r="G285" s="5">
        <f t="shared" si="71"/>
        <v>90.465691604068823</v>
      </c>
      <c r="H285" s="5">
        <f t="shared" si="72"/>
        <v>8.2458663055947401</v>
      </c>
      <c r="I285" s="5"/>
      <c r="J285" s="5">
        <f t="shared" si="76"/>
        <v>1.1848872082353257E-7</v>
      </c>
      <c r="K285" s="60">
        <f t="shared" si="75"/>
        <v>8.245866187106019</v>
      </c>
      <c r="L285" s="5">
        <f t="shared" si="73"/>
        <v>238.6807197188773</v>
      </c>
      <c r="M285" s="5">
        <f t="shared" si="74"/>
        <v>8.2458661871060192E-3</v>
      </c>
    </row>
    <row r="286" spans="1:13" x14ac:dyDescent="0.25">
      <c r="B286" s="5">
        <f>'Mg2+离子浓度'!B286</f>
        <v>2.6383587664425852</v>
      </c>
      <c r="C286" s="5">
        <f t="shared" si="68"/>
        <v>2.5131880359019476E-6</v>
      </c>
      <c r="D286" s="5">
        <f t="shared" si="67"/>
        <v>0</v>
      </c>
      <c r="E286" s="5">
        <f t="shared" si="69"/>
        <v>0</v>
      </c>
      <c r="F286" s="5">
        <f t="shared" si="70"/>
        <v>238.6807197188773</v>
      </c>
      <c r="G286" s="5">
        <f t="shared" si="71"/>
        <v>90.465604130366614</v>
      </c>
      <c r="H286" s="5">
        <f t="shared" si="72"/>
        <v>8.2458661871060208</v>
      </c>
      <c r="I286" s="5"/>
      <c r="J286" s="5">
        <f t="shared" si="76"/>
        <v>7.3752006796858904E-8</v>
      </c>
      <c r="K286" s="60">
        <f t="shared" si="75"/>
        <v>8.2458661133540136</v>
      </c>
      <c r="L286" s="5">
        <f t="shared" si="73"/>
        <v>238.68071758408863</v>
      </c>
      <c r="M286" s="5">
        <f t="shared" si="74"/>
        <v>8.2458661133540147E-3</v>
      </c>
    </row>
    <row r="287" spans="1:13" x14ac:dyDescent="0.25">
      <c r="B287" s="5">
        <f>'Mg2+离子浓度'!B287</f>
        <v>2.6383687664425852</v>
      </c>
      <c r="C287" s="5">
        <f t="shared" si="68"/>
        <v>1.0000000000065512E-5</v>
      </c>
      <c r="D287" s="5">
        <f t="shared" si="67"/>
        <v>0</v>
      </c>
      <c r="E287" s="5">
        <f t="shared" si="69"/>
        <v>0</v>
      </c>
      <c r="F287" s="5">
        <f t="shared" si="70"/>
        <v>238.68071758408863</v>
      </c>
      <c r="G287" s="5">
        <f t="shared" si="71"/>
        <v>90.465260436626181</v>
      </c>
      <c r="H287" s="5">
        <f t="shared" si="72"/>
        <v>8.2458661133540136</v>
      </c>
      <c r="I287" s="5"/>
      <c r="J287" s="5">
        <f t="shared" si="76"/>
        <v>1.4711648716926844E-7</v>
      </c>
      <c r="K287" s="60">
        <f t="shared" si="75"/>
        <v>8.2458659662375258</v>
      </c>
      <c r="L287" s="5">
        <f t="shared" si="73"/>
        <v>238.68071332572833</v>
      </c>
      <c r="M287" s="5">
        <f t="shared" si="74"/>
        <v>8.2458659662375255E-3</v>
      </c>
    </row>
    <row r="288" spans="1:13" x14ac:dyDescent="0.25">
      <c r="B288" s="5">
        <f>'Mg2+离子浓度'!B288</f>
        <v>2.638398766442585</v>
      </c>
      <c r="C288" s="5">
        <f t="shared" si="68"/>
        <v>2.9999999999752447E-5</v>
      </c>
      <c r="D288" s="5">
        <f t="shared" si="67"/>
        <v>0</v>
      </c>
      <c r="E288" s="5">
        <f t="shared" si="69"/>
        <v>0</v>
      </c>
      <c r="F288" s="5">
        <f t="shared" si="70"/>
        <v>238.68071332572833</v>
      </c>
      <c r="G288" s="5">
        <f t="shared" si="71"/>
        <v>90.464230184411107</v>
      </c>
      <c r="H288" s="5">
        <f t="shared" si="72"/>
        <v>8.2458659662375275</v>
      </c>
      <c r="I288" s="5"/>
      <c r="J288" s="5">
        <f t="shared" si="76"/>
        <v>2.5481322586015745E-7</v>
      </c>
      <c r="K288" s="60">
        <f t="shared" si="75"/>
        <v>8.245865711424301</v>
      </c>
      <c r="L288" s="5">
        <f t="shared" si="73"/>
        <v>238.68070595003209</v>
      </c>
      <c r="M288" s="5">
        <f t="shared" si="74"/>
        <v>8.2458657114243012E-3</v>
      </c>
    </row>
    <row r="289" spans="1:13" x14ac:dyDescent="0.25">
      <c r="B289" s="5">
        <f>'Mg2+离子浓度'!B289</f>
        <v>2.6384287664425852</v>
      </c>
      <c r="C289" s="5">
        <f t="shared" si="68"/>
        <v>3.0000000000196536E-5</v>
      </c>
      <c r="D289" s="5">
        <f t="shared" si="67"/>
        <v>0</v>
      </c>
      <c r="E289" s="5">
        <f t="shared" si="69"/>
        <v>0</v>
      </c>
      <c r="F289" s="5">
        <f t="shared" si="70"/>
        <v>238.68070595003209</v>
      </c>
      <c r="G289" s="5">
        <f t="shared" si="71"/>
        <v>90.463198774112527</v>
      </c>
      <c r="H289" s="5">
        <f t="shared" si="72"/>
        <v>8.245865711424301</v>
      </c>
      <c r="I289" s="5"/>
      <c r="J289" s="5">
        <f t="shared" si="76"/>
        <v>2.5481321798782132E-7</v>
      </c>
      <c r="K289" s="60">
        <f t="shared" si="75"/>
        <v>8.2458654566110834</v>
      </c>
      <c r="L289" s="5">
        <f t="shared" si="73"/>
        <v>238.68069857433613</v>
      </c>
      <c r="M289" s="5">
        <f t="shared" si="74"/>
        <v>8.2458654566110838E-3</v>
      </c>
    </row>
    <row r="290" spans="1:13" x14ac:dyDescent="0.25">
      <c r="B290" s="5">
        <f>'Mg2+离子浓度'!B290</f>
        <v>2.6384487664425853</v>
      </c>
      <c r="C290" s="5">
        <f t="shared" si="68"/>
        <v>2.0000000000131024E-5</v>
      </c>
      <c r="D290" s="5">
        <f t="shared" si="67"/>
        <v>0</v>
      </c>
      <c r="E290" s="5">
        <f t="shared" si="69"/>
        <v>0</v>
      </c>
      <c r="F290" s="5">
        <f t="shared" si="70"/>
        <v>238.68069857433613</v>
      </c>
      <c r="G290" s="5">
        <f t="shared" si="71"/>
        <v>90.462510248455118</v>
      </c>
      <c r="H290" s="5">
        <f t="shared" si="72"/>
        <v>8.2458654566110834</v>
      </c>
      <c r="I290" s="5"/>
      <c r="J290" s="5">
        <f t="shared" si="76"/>
        <v>2.0805411483297223E-7</v>
      </c>
      <c r="K290" s="60">
        <f t="shared" si="75"/>
        <v>8.245865248556969</v>
      </c>
      <c r="L290" s="5">
        <f t="shared" si="73"/>
        <v>238.68069255210577</v>
      </c>
      <c r="M290" s="5">
        <f t="shared" si="74"/>
        <v>8.2458652485569699E-3</v>
      </c>
    </row>
    <row r="291" spans="1:13" x14ac:dyDescent="0.25">
      <c r="B291" s="5">
        <f>'Mg2+离子浓度'!B291</f>
        <v>2.6385487664425851</v>
      </c>
      <c r="C291" s="5">
        <f t="shared" si="68"/>
        <v>9.9999999999766942E-5</v>
      </c>
      <c r="D291" s="5">
        <f t="shared" si="67"/>
        <v>0</v>
      </c>
      <c r="E291" s="5">
        <f t="shared" si="69"/>
        <v>0</v>
      </c>
      <c r="F291" s="5">
        <f t="shared" si="70"/>
        <v>238.68069255210577</v>
      </c>
      <c r="G291" s="5">
        <f t="shared" si="71"/>
        <v>90.459079471139077</v>
      </c>
      <c r="H291" s="5">
        <f t="shared" si="72"/>
        <v>8.245865248556969</v>
      </c>
      <c r="I291" s="5"/>
      <c r="J291" s="5">
        <f t="shared" si="76"/>
        <v>4.6522313202481061E-7</v>
      </c>
      <c r="K291" s="60">
        <f t="shared" si="75"/>
        <v>8.2458647833338361</v>
      </c>
      <c r="L291" s="5">
        <f t="shared" si="73"/>
        <v>238.68067908598954</v>
      </c>
      <c r="M291" s="5">
        <f t="shared" si="74"/>
        <v>8.2458647833338356E-3</v>
      </c>
    </row>
    <row r="292" spans="1:13" x14ac:dyDescent="0.25">
      <c r="B292" s="5">
        <f>'Mg2+离子浓度'!B292</f>
        <v>2.6388487664425853</v>
      </c>
      <c r="C292" s="5">
        <f t="shared" si="68"/>
        <v>3.00000000000189E-4</v>
      </c>
      <c r="D292" s="5">
        <f t="shared" si="67"/>
        <v>0</v>
      </c>
      <c r="E292" s="5">
        <f t="shared" si="69"/>
        <v>0</v>
      </c>
      <c r="F292" s="5">
        <f t="shared" si="70"/>
        <v>238.68067908598954</v>
      </c>
      <c r="G292" s="5">
        <f t="shared" si="71"/>
        <v>90.448790442717709</v>
      </c>
      <c r="H292" s="5">
        <f t="shared" si="72"/>
        <v>8.2458647833338343</v>
      </c>
      <c r="I292" s="5"/>
      <c r="J292" s="5">
        <f t="shared" si="76"/>
        <v>8.0579005606264985E-7</v>
      </c>
      <c r="K292" s="60">
        <f t="shared" si="75"/>
        <v>8.2458639775437774</v>
      </c>
      <c r="L292" s="5">
        <f t="shared" si="73"/>
        <v>238.68065576199345</v>
      </c>
      <c r="M292" s="5">
        <f t="shared" si="74"/>
        <v>8.2458639775437777E-3</v>
      </c>
    </row>
    <row r="293" spans="1:13" x14ac:dyDescent="0.25">
      <c r="B293" s="5">
        <f>'Mg2+离子浓度'!B293</f>
        <v>2.639148766442585</v>
      </c>
      <c r="C293" s="5">
        <f t="shared" si="68"/>
        <v>2.9999999999974492E-4</v>
      </c>
      <c r="D293" s="5">
        <f t="shared" si="67"/>
        <v>0</v>
      </c>
      <c r="E293" s="5">
        <f t="shared" si="69"/>
        <v>0</v>
      </c>
      <c r="F293" s="5">
        <f t="shared" si="70"/>
        <v>238.68065576199345</v>
      </c>
      <c r="G293" s="5">
        <f t="shared" si="71"/>
        <v>90.438500018216374</v>
      </c>
      <c r="H293" s="5">
        <f t="shared" si="72"/>
        <v>8.2458639775437792</v>
      </c>
      <c r="I293" s="5"/>
      <c r="J293" s="5">
        <f t="shared" si="76"/>
        <v>8.0578997731984381E-7</v>
      </c>
      <c r="K293" s="60">
        <f t="shared" si="75"/>
        <v>8.2458631717538022</v>
      </c>
      <c r="L293" s="5">
        <f t="shared" si="73"/>
        <v>238.68063243799969</v>
      </c>
      <c r="M293" s="5">
        <f t="shared" si="74"/>
        <v>8.245863171753803E-3</v>
      </c>
    </row>
    <row r="294" spans="1:13" x14ac:dyDescent="0.25">
      <c r="B294" s="5">
        <f>'Mg2+离子浓度'!B294</f>
        <v>2.639348766442585</v>
      </c>
      <c r="C294" s="5">
        <f t="shared" si="68"/>
        <v>1.9999999999997797E-4</v>
      </c>
      <c r="D294" s="5">
        <f t="shared" si="67"/>
        <v>0</v>
      </c>
      <c r="E294" s="5">
        <f t="shared" si="69"/>
        <v>0</v>
      </c>
      <c r="F294" s="5">
        <f t="shared" si="70"/>
        <v>238.68063243799969</v>
      </c>
      <c r="G294" s="5">
        <f t="shared" si="71"/>
        <v>90.431638089157332</v>
      </c>
      <c r="H294" s="5">
        <f t="shared" si="72"/>
        <v>8.2458631717538022</v>
      </c>
      <c r="I294" s="5"/>
      <c r="J294" s="5">
        <f t="shared" si="76"/>
        <v>6.5792469713498708E-7</v>
      </c>
      <c r="K294" s="60">
        <f t="shared" si="75"/>
        <v>8.2458625138291044</v>
      </c>
      <c r="L294" s="5">
        <f t="shared" si="73"/>
        <v>238.68061339404034</v>
      </c>
      <c r="M294" s="5">
        <f t="shared" si="74"/>
        <v>8.2458625138291039E-3</v>
      </c>
    </row>
    <row r="295" spans="1:13" x14ac:dyDescent="0.25">
      <c r="B295" s="5">
        <f>'Mg2+离子浓度'!B295</f>
        <v>2.6403487664425849</v>
      </c>
      <c r="C295" s="5">
        <f t="shared" si="68"/>
        <v>9.9999999999988987E-4</v>
      </c>
      <c r="D295" s="5">
        <f t="shared" si="67"/>
        <v>0</v>
      </c>
      <c r="E295" s="5">
        <f t="shared" si="69"/>
        <v>0</v>
      </c>
      <c r="F295" s="5">
        <f t="shared" si="70"/>
        <v>238.68061339404034</v>
      </c>
      <c r="G295" s="5">
        <f t="shared" si="71"/>
        <v>90.397380992822903</v>
      </c>
      <c r="H295" s="5">
        <f t="shared" si="72"/>
        <v>8.2458625138291044</v>
      </c>
      <c r="I295" s="5"/>
      <c r="J295" s="5">
        <f t="shared" si="76"/>
        <v>1.4711642294878589E-6</v>
      </c>
      <c r="K295" s="60">
        <f t="shared" si="75"/>
        <v>8.2458610426648757</v>
      </c>
      <c r="L295" s="5">
        <f t="shared" si="73"/>
        <v>238.68057081045617</v>
      </c>
      <c r="M295" s="5">
        <f t="shared" si="74"/>
        <v>8.2458610426648753E-3</v>
      </c>
    </row>
    <row r="296" spans="1:13" x14ac:dyDescent="0.25">
      <c r="B296" s="5">
        <f>'Mg2+离子浓度'!B296</f>
        <v>2.643348766442585</v>
      </c>
      <c r="C296" s="5">
        <f t="shared" si="68"/>
        <v>3.0000000000001137E-3</v>
      </c>
      <c r="D296" s="5">
        <f t="shared" si="67"/>
        <v>0</v>
      </c>
      <c r="E296" s="5">
        <f t="shared" si="69"/>
        <v>0</v>
      </c>
      <c r="F296" s="5">
        <f t="shared" si="70"/>
        <v>238.68057081045617</v>
      </c>
      <c r="G296" s="5">
        <f t="shared" si="71"/>
        <v>90.294770724361186</v>
      </c>
      <c r="H296" s="5">
        <f t="shared" si="72"/>
        <v>8.2458610426648757</v>
      </c>
      <c r="I296" s="5"/>
      <c r="J296" s="5">
        <f t="shared" si="76"/>
        <v>2.5481307371328451E-6</v>
      </c>
      <c r="K296" s="60">
        <f t="shared" si="75"/>
        <v>8.2458584945341382</v>
      </c>
      <c r="L296" s="5">
        <f t="shared" si="73"/>
        <v>238.68049705353789</v>
      </c>
      <c r="M296" s="5">
        <f t="shared" si="74"/>
        <v>8.2458584945341376E-3</v>
      </c>
    </row>
    <row r="297" spans="1:13" x14ac:dyDescent="0.25">
      <c r="B297" s="5">
        <f>'Mg2+离子浓度'!B297</f>
        <v>2.6463487664425851</v>
      </c>
      <c r="C297" s="5">
        <f t="shared" si="68"/>
        <v>3.0000000000001137E-3</v>
      </c>
      <c r="D297" s="5">
        <f t="shared" si="67"/>
        <v>0</v>
      </c>
      <c r="E297" s="5">
        <f t="shared" si="69"/>
        <v>0</v>
      </c>
      <c r="F297" s="5">
        <f t="shared" si="70"/>
        <v>238.68049705353789</v>
      </c>
      <c r="G297" s="5">
        <f t="shared" si="71"/>
        <v>90.192381321827668</v>
      </c>
      <c r="H297" s="5">
        <f t="shared" si="72"/>
        <v>8.2458584945341364</v>
      </c>
      <c r="I297" s="5"/>
      <c r="J297" s="5">
        <f t="shared" si="76"/>
        <v>2.548129949711104E-6</v>
      </c>
      <c r="K297" s="60">
        <f t="shared" si="75"/>
        <v>8.2458559464041858</v>
      </c>
      <c r="L297" s="5">
        <f t="shared" si="73"/>
        <v>238.68042329664235</v>
      </c>
      <c r="M297" s="5">
        <f t="shared" si="74"/>
        <v>8.2458559464041858E-3</v>
      </c>
    </row>
    <row r="298" spans="1:13" x14ac:dyDescent="0.25">
      <c r="B298" s="5">
        <f>'Mg2+离子浓度'!B298</f>
        <v>2.6483487664425849</v>
      </c>
      <c r="C298" s="5">
        <f t="shared" si="68"/>
        <v>1.9999999999997797E-3</v>
      </c>
      <c r="D298" s="5">
        <f t="shared" si="67"/>
        <v>0</v>
      </c>
      <c r="E298" s="5">
        <f t="shared" si="69"/>
        <v>0</v>
      </c>
      <c r="F298" s="5">
        <f t="shared" si="70"/>
        <v>238.68042329664235</v>
      </c>
      <c r="G298" s="5">
        <f t="shared" si="71"/>
        <v>90.124241308765264</v>
      </c>
      <c r="H298" s="5">
        <f t="shared" si="72"/>
        <v>8.2458559464041841</v>
      </c>
      <c r="I298" s="5"/>
      <c r="J298" s="5">
        <f t="shared" si="76"/>
        <v>2.0805387487715405E-6</v>
      </c>
      <c r="K298" s="60">
        <f t="shared" si="75"/>
        <v>8.2458538658654348</v>
      </c>
      <c r="L298" s="5">
        <f t="shared" si="73"/>
        <v>238.68036307440795</v>
      </c>
      <c r="M298" s="5">
        <f t="shared" si="74"/>
        <v>8.2458538658654358E-3</v>
      </c>
    </row>
    <row r="299" spans="1:13" x14ac:dyDescent="0.25">
      <c r="B299" s="5">
        <f>'Mg2+离子浓度'!B299</f>
        <v>2.6583487664425851</v>
      </c>
      <c r="C299" s="5">
        <f t="shared" si="68"/>
        <v>1.0000000000000231E-2</v>
      </c>
      <c r="D299" s="5">
        <f t="shared" si="67"/>
        <v>0</v>
      </c>
      <c r="E299" s="5">
        <f t="shared" si="69"/>
        <v>0</v>
      </c>
      <c r="F299" s="5">
        <f t="shared" si="70"/>
        <v>238.68036307440795</v>
      </c>
      <c r="G299" s="5">
        <f t="shared" si="71"/>
        <v>89.785195263829564</v>
      </c>
      <c r="H299" s="5">
        <f t="shared" si="72"/>
        <v>8.2458538658654348</v>
      </c>
      <c r="I299" s="5"/>
      <c r="J299" s="5">
        <f t="shared" si="76"/>
        <v>4.6522248982575306E-6</v>
      </c>
      <c r="K299" s="60">
        <f t="shared" si="75"/>
        <v>8.2458492136405361</v>
      </c>
      <c r="L299" s="5">
        <f t="shared" si="73"/>
        <v>238.68022841343216</v>
      </c>
      <c r="M299" s="5">
        <f t="shared" si="74"/>
        <v>8.2458492136405371E-3</v>
      </c>
    </row>
    <row r="300" spans="1:13" x14ac:dyDescent="0.25">
      <c r="B300" s="5">
        <f>'Mg2+离子浓度'!B300</f>
        <v>2.6883487664425849</v>
      </c>
      <c r="C300" s="5">
        <f t="shared" si="68"/>
        <v>2.9999999999999805E-2</v>
      </c>
      <c r="D300" s="5">
        <f t="shared" si="67"/>
        <v>0</v>
      </c>
      <c r="E300" s="5">
        <f t="shared" si="69"/>
        <v>0</v>
      </c>
      <c r="F300" s="5">
        <f t="shared" si="70"/>
        <v>238.68022841343216</v>
      </c>
      <c r="G300" s="5">
        <f t="shared" si="71"/>
        <v>88.783208262546566</v>
      </c>
      <c r="H300" s="5">
        <f t="shared" si="72"/>
        <v>8.2458492136405361</v>
      </c>
      <c r="I300" s="5"/>
      <c r="J300" s="5">
        <f t="shared" si="76"/>
        <v>8.0578853458412927E-6</v>
      </c>
      <c r="K300" s="60">
        <f t="shared" si="75"/>
        <v>8.2458411557551905</v>
      </c>
      <c r="L300" s="5">
        <f t="shared" si="73"/>
        <v>238.67999517391189</v>
      </c>
      <c r="M300" s="5">
        <f t="shared" si="74"/>
        <v>8.2458411557551903E-3</v>
      </c>
    </row>
    <row r="301" spans="1:13" x14ac:dyDescent="0.25">
      <c r="B301" s="5">
        <f>'Mg2+离子浓度'!B301</f>
        <v>2.7183487664425852</v>
      </c>
      <c r="C301" s="5">
        <f t="shared" si="68"/>
        <v>3.0000000000000249E-2</v>
      </c>
      <c r="D301" s="5">
        <f t="shared" si="67"/>
        <v>0</v>
      </c>
      <c r="E301" s="5">
        <f t="shared" si="69"/>
        <v>0</v>
      </c>
      <c r="F301" s="5">
        <f t="shared" si="70"/>
        <v>238.67999517391189</v>
      </c>
      <c r="G301" s="5">
        <f t="shared" si="71"/>
        <v>87.803301077611408</v>
      </c>
      <c r="H301" s="5">
        <f t="shared" si="72"/>
        <v>8.2458411557551905</v>
      </c>
      <c r="I301" s="5"/>
      <c r="J301" s="5">
        <f t="shared" si="76"/>
        <v>8.0578774716352447E-6</v>
      </c>
      <c r="K301" s="60">
        <f t="shared" si="75"/>
        <v>8.2458330978777195</v>
      </c>
      <c r="L301" s="5">
        <f t="shared" si="73"/>
        <v>238.67976193461953</v>
      </c>
      <c r="M301" s="5">
        <f t="shared" si="74"/>
        <v>8.2458330978777191E-3</v>
      </c>
    </row>
    <row r="302" spans="1:13" x14ac:dyDescent="0.25">
      <c r="B302" s="5">
        <f>'Mg2+离子浓度'!B302</f>
        <v>2.7383487664425852</v>
      </c>
      <c r="C302" s="5">
        <f t="shared" si="68"/>
        <v>2.0000000000000018E-2</v>
      </c>
      <c r="D302" s="5">
        <f t="shared" si="67"/>
        <v>0</v>
      </c>
      <c r="E302" s="5">
        <f t="shared" si="69"/>
        <v>0</v>
      </c>
      <c r="F302" s="5">
        <f t="shared" si="70"/>
        <v>238.67976193461953</v>
      </c>
      <c r="G302" s="5">
        <f t="shared" si="71"/>
        <v>87.161929429716395</v>
      </c>
      <c r="H302" s="5">
        <f t="shared" si="72"/>
        <v>8.2458330978777177</v>
      </c>
      <c r="I302" s="5"/>
      <c r="J302" s="5">
        <f t="shared" si="76"/>
        <v>6.5792229758686184E-6</v>
      </c>
      <c r="K302" s="60">
        <f t="shared" si="75"/>
        <v>8.2458265186547415</v>
      </c>
      <c r="L302" s="5">
        <f t="shared" si="73"/>
        <v>238.67957149572081</v>
      </c>
      <c r="M302" s="5">
        <f t="shared" si="74"/>
        <v>8.2458265186547419E-3</v>
      </c>
    </row>
    <row r="303" spans="1:13" x14ac:dyDescent="0.25">
      <c r="B303" s="5">
        <f>'Mg2+离子浓度'!B303</f>
        <v>2.788348766442585</v>
      </c>
      <c r="C303" s="5">
        <f t="shared" si="68"/>
        <v>4.9999999999999822E-2</v>
      </c>
      <c r="D303" s="5">
        <f t="shared" ref="D303:D366" si="77">D274</f>
        <v>0</v>
      </c>
      <c r="E303" s="5">
        <f t="shared" si="69"/>
        <v>0</v>
      </c>
      <c r="F303" s="5">
        <f t="shared" si="70"/>
        <v>238.67957149572081</v>
      </c>
      <c r="G303" s="5">
        <f t="shared" si="71"/>
        <v>85.59889435934214</v>
      </c>
      <c r="H303" s="5">
        <f t="shared" si="72"/>
        <v>8.2458265186547415</v>
      </c>
      <c r="I303" s="5"/>
      <c r="J303" s="5">
        <f t="shared" si="76"/>
        <v>1.0402656618802106E-5</v>
      </c>
      <c r="K303" s="60">
        <f t="shared" si="75"/>
        <v>8.2458161159981227</v>
      </c>
      <c r="L303" s="5">
        <f t="shared" si="73"/>
        <v>238.67927038562368</v>
      </c>
      <c r="M303" s="5">
        <f t="shared" si="74"/>
        <v>8.2458161159981221E-3</v>
      </c>
    </row>
    <row r="304" spans="1:13" x14ac:dyDescent="0.25">
      <c r="A304" t="s">
        <v>234</v>
      </c>
      <c r="B304" s="5">
        <f>'Mg2+离子浓度'!B304</f>
        <v>2.8383487664425853</v>
      </c>
      <c r="C304" s="5">
        <f t="shared" si="68"/>
        <v>5.0000000000000266E-2</v>
      </c>
      <c r="D304" s="5">
        <f t="shared" si="77"/>
        <v>0</v>
      </c>
      <c r="E304" s="5">
        <f t="shared" si="69"/>
        <v>0</v>
      </c>
      <c r="F304" s="5">
        <f t="shared" si="70"/>
        <v>238.67927038562368</v>
      </c>
      <c r="G304" s="5">
        <f t="shared" si="71"/>
        <v>84.090888761626658</v>
      </c>
      <c r="H304" s="5">
        <f t="shared" si="72"/>
        <v>8.2458161159981227</v>
      </c>
      <c r="I304" s="5"/>
      <c r="J304" s="5">
        <f t="shared" si="76"/>
        <v>1.0402643495161424E-5</v>
      </c>
      <c r="K304" s="60">
        <f t="shared" si="75"/>
        <v>8.2458057133546276</v>
      </c>
      <c r="L304" s="5">
        <f t="shared" si="73"/>
        <v>238.67896927590638</v>
      </c>
      <c r="M304" s="5">
        <f t="shared" si="74"/>
        <v>8.2458057133546273E-3</v>
      </c>
    </row>
    <row r="305" spans="1:13" x14ac:dyDescent="0.25">
      <c r="A305" s="5">
        <f>(A285+A306)*10</f>
        <v>2.9314903107006902</v>
      </c>
      <c r="B305" s="5">
        <f>'Mg2+离子浓度'!B305</f>
        <v>2.8883487664425851</v>
      </c>
      <c r="C305" s="5">
        <f t="shared" si="68"/>
        <v>4.9999999999999822E-2</v>
      </c>
      <c r="D305" s="5">
        <f t="shared" si="77"/>
        <v>0</v>
      </c>
      <c r="E305" s="5">
        <f t="shared" si="69"/>
        <v>0</v>
      </c>
      <c r="F305" s="5">
        <f t="shared" si="70"/>
        <v>238.67896927590638</v>
      </c>
      <c r="G305" s="5">
        <f t="shared" si="71"/>
        <v>82.635093119268177</v>
      </c>
      <c r="H305" s="5">
        <f t="shared" si="72"/>
        <v>8.2458057133546276</v>
      </c>
      <c r="I305" s="5"/>
      <c r="J305" s="5">
        <f t="shared" si="76"/>
        <v>1.0402630371537207E-5</v>
      </c>
      <c r="K305" s="60">
        <f t="shared" si="75"/>
        <v>8.2457953107242563</v>
      </c>
      <c r="L305" s="5">
        <f t="shared" si="73"/>
        <v>238.67866816656897</v>
      </c>
      <c r="M305" s="5">
        <f t="shared" si="74"/>
        <v>8.2457953107242573E-3</v>
      </c>
    </row>
    <row r="306" spans="1:13" x14ac:dyDescent="0.25">
      <c r="A306" s="79">
        <v>0.2931415442581049</v>
      </c>
      <c r="B306" s="5">
        <f>'Mg2+离子浓度'!B306</f>
        <v>2.9314977975126539</v>
      </c>
      <c r="C306" s="5">
        <f t="shared" si="68"/>
        <v>4.3149031070068844E-2</v>
      </c>
      <c r="D306" s="5">
        <f t="shared" si="77"/>
        <v>0</v>
      </c>
      <c r="E306" s="5">
        <f t="shared" si="69"/>
        <v>0</v>
      </c>
      <c r="F306" s="5">
        <f t="shared" si="70"/>
        <v>238.67866816656897</v>
      </c>
      <c r="G306" s="5">
        <f t="shared" si="71"/>
        <v>81.41867558934733</v>
      </c>
      <c r="H306" s="5">
        <f t="shared" si="72"/>
        <v>8.2457953107242563</v>
      </c>
      <c r="I306" s="5"/>
      <c r="J306" s="5">
        <f t="shared" si="76"/>
        <v>9.6636933681935292E-6</v>
      </c>
      <c r="K306" s="60">
        <f t="shared" si="75"/>
        <v>8.2457856470308872</v>
      </c>
      <c r="L306" s="5">
        <f t="shared" si="73"/>
        <v>238.67838844613254</v>
      </c>
      <c r="M306" s="5">
        <f t="shared" si="74"/>
        <v>8.2457856470308875E-3</v>
      </c>
    </row>
    <row r="307" spans="1:13" s="17" customFormat="1" x14ac:dyDescent="0.25">
      <c r="B307" s="5">
        <f>'Mg2+离子浓度'!B307</f>
        <v>2.9314977976126539</v>
      </c>
      <c r="C307" s="18">
        <f t="shared" ref="C307:C370" si="78">B307-B306</f>
        <v>1.000000082740371E-10</v>
      </c>
      <c r="D307" s="18">
        <f t="shared" si="77"/>
        <v>3188155.9167786296</v>
      </c>
      <c r="E307" s="18">
        <f t="shared" ref="E307:E370" si="79">C307*D307</f>
        <v>3.1881561805678329E-4</v>
      </c>
      <c r="F307" s="18">
        <f t="shared" ref="F307:F370" si="80">E307+L306</f>
        <v>238.67870726175059</v>
      </c>
      <c r="G307" s="18">
        <f t="shared" ref="G307:G370" si="81">F307/B307</f>
        <v>81.41868892281795</v>
      </c>
      <c r="H307" s="18">
        <f t="shared" ref="H307:H370" si="82">F307/$C$9/96485/0.0001</f>
        <v>8.2457966613722533</v>
      </c>
      <c r="I307" s="18"/>
      <c r="J307" s="5">
        <f t="shared" si="76"/>
        <v>4.652192816540084E-10</v>
      </c>
      <c r="K307" s="18">
        <f t="shared" si="75"/>
        <v>8.2457966609070343</v>
      </c>
      <c r="L307" s="18">
        <f t="shared" ref="L307:L370" si="83">K307*0.0001*$C$9*96485</f>
        <v>238.67870724828458</v>
      </c>
      <c r="M307" s="18">
        <f t="shared" ref="M307:M370" si="84">K307*0.001</f>
        <v>8.2457966609070336E-3</v>
      </c>
    </row>
    <row r="308" spans="1:13" s="17" customFormat="1" x14ac:dyDescent="0.25">
      <c r="B308" s="5">
        <f>'Mg2+离子浓度'!B308</f>
        <v>2.931497797912654</v>
      </c>
      <c r="C308" s="18">
        <f t="shared" si="78"/>
        <v>3.000000248221113E-10</v>
      </c>
      <c r="D308" s="18">
        <f t="shared" si="77"/>
        <v>3188155.9167786296</v>
      </c>
      <c r="E308" s="18">
        <f t="shared" si="79"/>
        <v>9.5644685417034991E-4</v>
      </c>
      <c r="F308" s="18">
        <f t="shared" si="80"/>
        <v>238.67966369513874</v>
      </c>
      <c r="G308" s="18">
        <f t="shared" si="81"/>
        <v>81.419015175480737</v>
      </c>
      <c r="H308" s="18">
        <f t="shared" si="82"/>
        <v>8.2458297039311379</v>
      </c>
      <c r="I308" s="18"/>
      <c r="J308" s="5">
        <f t="shared" si="76"/>
        <v>8.0578666142105367E-10</v>
      </c>
      <c r="K308" s="18">
        <f t="shared" si="75"/>
        <v>8.2458297031253505</v>
      </c>
      <c r="L308" s="18">
        <f t="shared" si="83"/>
        <v>238.67966367181484</v>
      </c>
      <c r="M308" s="18">
        <f t="shared" si="84"/>
        <v>8.245829703125351E-3</v>
      </c>
    </row>
    <row r="309" spans="1:13" s="17" customFormat="1" x14ac:dyDescent="0.25">
      <c r="B309" s="5">
        <f>'Mg2+离子浓度'!B309</f>
        <v>2.931497798312654</v>
      </c>
      <c r="C309" s="18">
        <f t="shared" si="78"/>
        <v>4.000000330961484E-10</v>
      </c>
      <c r="D309" s="18">
        <f t="shared" si="77"/>
        <v>3188155.9167786296</v>
      </c>
      <c r="E309" s="18">
        <f t="shared" si="79"/>
        <v>1.2752624722271331E-3</v>
      </c>
      <c r="F309" s="18">
        <f t="shared" si="80"/>
        <v>238.68093893428707</v>
      </c>
      <c r="G309" s="18">
        <f t="shared" si="81"/>
        <v>81.419450177199465</v>
      </c>
      <c r="H309" s="18">
        <f t="shared" si="82"/>
        <v>8.2458737604908219</v>
      </c>
      <c r="I309" s="18"/>
      <c r="J309" s="5">
        <f t="shared" si="76"/>
        <v>9.3044726301237034E-10</v>
      </c>
      <c r="K309" s="18">
        <f t="shared" si="75"/>
        <v>8.245873759560375</v>
      </c>
      <c r="L309" s="18">
        <f t="shared" si="83"/>
        <v>238.68093890735486</v>
      </c>
      <c r="M309" s="18">
        <f t="shared" si="84"/>
        <v>8.2458737595603755E-3</v>
      </c>
    </row>
    <row r="310" spans="1:13" s="17" customFormat="1" x14ac:dyDescent="0.25">
      <c r="B310" s="5">
        <f>'Mg2+离子浓度'!B310</f>
        <v>2.931497798512654</v>
      </c>
      <c r="C310" s="18">
        <f t="shared" si="78"/>
        <v>2.000000165480742E-10</v>
      </c>
      <c r="D310" s="18">
        <f t="shared" si="77"/>
        <v>3188155.9167786296</v>
      </c>
      <c r="E310" s="18">
        <f t="shared" si="79"/>
        <v>6.3763123611356657E-4</v>
      </c>
      <c r="F310" s="18">
        <f t="shared" si="80"/>
        <v>238.68157653859097</v>
      </c>
      <c r="G310" s="18">
        <f t="shared" si="81"/>
        <v>81.419667672849755</v>
      </c>
      <c r="H310" s="18">
        <f t="shared" si="82"/>
        <v>8.2458957882431125</v>
      </c>
      <c r="I310" s="18"/>
      <c r="J310" s="5">
        <f t="shared" si="76"/>
        <v>6.5792732677294418E-10</v>
      </c>
      <c r="K310" s="18">
        <f t="shared" si="75"/>
        <v>8.2458957875851855</v>
      </c>
      <c r="L310" s="18">
        <f t="shared" si="83"/>
        <v>238.68157651954698</v>
      </c>
      <c r="M310" s="18">
        <f t="shared" si="84"/>
        <v>8.2458957875851859E-3</v>
      </c>
    </row>
    <row r="311" spans="1:13" s="17" customFormat="1" x14ac:dyDescent="0.25">
      <c r="B311" s="5">
        <f>'Mg2+离子浓度'!B311</f>
        <v>2.9314978075126539</v>
      </c>
      <c r="C311" s="18">
        <f t="shared" si="78"/>
        <v>8.9999998564849193E-9</v>
      </c>
      <c r="D311" s="18">
        <f t="shared" si="77"/>
        <v>3188155.9167786296</v>
      </c>
      <c r="E311" s="18">
        <f t="shared" si="79"/>
        <v>2.8693402793459215E-2</v>
      </c>
      <c r="F311" s="18">
        <f t="shared" si="80"/>
        <v>238.71026992234044</v>
      </c>
      <c r="G311" s="18">
        <f t="shared" si="81"/>
        <v>81.429455383043148</v>
      </c>
      <c r="H311" s="18">
        <f t="shared" si="82"/>
        <v>8.2468870782104453</v>
      </c>
      <c r="I311" s="18"/>
      <c r="J311" s="5">
        <f t="shared" si="76"/>
        <v>4.4140410382814734E-9</v>
      </c>
      <c r="K311" s="18">
        <f t="shared" si="75"/>
        <v>8.2468870737964046</v>
      </c>
      <c r="L311" s="18">
        <f t="shared" si="83"/>
        <v>238.71026979457383</v>
      </c>
      <c r="M311" s="18">
        <f t="shared" si="84"/>
        <v>8.2468870737964044E-3</v>
      </c>
    </row>
    <row r="312" spans="1:13" s="17" customFormat="1" x14ac:dyDescent="0.25">
      <c r="B312" s="5">
        <f>'Mg2+离子浓度'!B312</f>
        <v>2.9314978975126538</v>
      </c>
      <c r="C312" s="18">
        <f t="shared" si="78"/>
        <v>8.9999999897116822E-8</v>
      </c>
      <c r="D312" s="18">
        <f t="shared" si="77"/>
        <v>3188155.9167786296</v>
      </c>
      <c r="E312" s="18">
        <f t="shared" si="79"/>
        <v>0.28693403218206903</v>
      </c>
      <c r="F312" s="18">
        <f t="shared" si="80"/>
        <v>238.99720382675591</v>
      </c>
      <c r="G312" s="18">
        <f t="shared" si="81"/>
        <v>81.527332504499697</v>
      </c>
      <c r="H312" s="18">
        <f t="shared" si="82"/>
        <v>8.2567999801957441</v>
      </c>
      <c r="I312" s="18"/>
      <c r="J312" s="5">
        <f t="shared" si="76"/>
        <v>1.3975201737999049E-8</v>
      </c>
      <c r="K312" s="18">
        <f t="shared" si="75"/>
        <v>8.2567999662205427</v>
      </c>
      <c r="L312" s="18">
        <f t="shared" si="83"/>
        <v>238.99720342223674</v>
      </c>
      <c r="M312" s="18">
        <f t="shared" si="84"/>
        <v>8.2567999662205432E-3</v>
      </c>
    </row>
    <row r="313" spans="1:13" s="17" customFormat="1" x14ac:dyDescent="0.25">
      <c r="B313" s="5">
        <f>'Mg2+离子浓度'!B313</f>
        <v>2.9314987975126541</v>
      </c>
      <c r="C313" s="18">
        <f t="shared" si="78"/>
        <v>9.0000000030343585E-7</v>
      </c>
      <c r="D313" s="18">
        <f t="shared" si="77"/>
        <v>3188155.9167786296</v>
      </c>
      <c r="E313" s="18">
        <f t="shared" si="79"/>
        <v>2.8693403260681674</v>
      </c>
      <c r="F313" s="18">
        <f t="shared" si="80"/>
        <v>241.86654374830491</v>
      </c>
      <c r="G313" s="18">
        <f t="shared" si="81"/>
        <v>82.506103687822119</v>
      </c>
      <c r="H313" s="18">
        <f t="shared" si="82"/>
        <v>8.3559290303606737</v>
      </c>
      <c r="I313" s="18"/>
      <c r="J313" s="5">
        <f t="shared" si="76"/>
        <v>4.4724043876776907E-8</v>
      </c>
      <c r="K313" s="18">
        <f t="shared" si="75"/>
        <v>8.3559289856366306</v>
      </c>
      <c r="L313" s="18">
        <f t="shared" si="83"/>
        <v>241.86654245374507</v>
      </c>
      <c r="M313" s="18">
        <f t="shared" si="84"/>
        <v>8.3559289856366299E-3</v>
      </c>
    </row>
    <row r="314" spans="1:13" s="17" customFormat="1" x14ac:dyDescent="0.25">
      <c r="A314" s="18">
        <v>7.4868119641229509E-6</v>
      </c>
      <c r="B314" s="5">
        <f>'Mg2+离子浓度'!B314</f>
        <v>2.9315052843246181</v>
      </c>
      <c r="C314" s="18">
        <f t="shared" si="78"/>
        <v>6.4868119640237865E-6</v>
      </c>
      <c r="D314" s="18">
        <f t="shared" si="77"/>
        <v>3188155.9167786296</v>
      </c>
      <c r="E314" s="18">
        <f t="shared" si="79"/>
        <v>20.680967944132838</v>
      </c>
      <c r="F314" s="18">
        <f t="shared" si="80"/>
        <v>262.54751039787789</v>
      </c>
      <c r="G314" s="18">
        <f t="shared" si="81"/>
        <v>89.560647153452265</v>
      </c>
      <c r="H314" s="18">
        <f t="shared" si="82"/>
        <v>9.0704085401142791</v>
      </c>
      <c r="I314" s="18"/>
      <c r="J314" s="5">
        <f t="shared" si="76"/>
        <v>1.3033695495836323E-7</v>
      </c>
      <c r="K314" s="18">
        <f t="shared" si="75"/>
        <v>9.0704084097773237</v>
      </c>
      <c r="L314" s="18">
        <f t="shared" si="83"/>
        <v>262.54750662520956</v>
      </c>
      <c r="M314" s="18">
        <f t="shared" si="84"/>
        <v>9.0704084097773235E-3</v>
      </c>
    </row>
    <row r="315" spans="1:13" x14ac:dyDescent="0.25">
      <c r="B315" s="5">
        <f>'Mg2+离子浓度'!B315</f>
        <v>2.931507797512654</v>
      </c>
      <c r="C315" s="5">
        <f t="shared" si="78"/>
        <v>2.5131880359019476E-6</v>
      </c>
      <c r="D315" s="5">
        <f t="shared" si="77"/>
        <v>0</v>
      </c>
      <c r="E315" s="5">
        <f t="shared" si="79"/>
        <v>0</v>
      </c>
      <c r="F315" s="5">
        <f t="shared" si="80"/>
        <v>262.54750662520956</v>
      </c>
      <c r="G315" s="5">
        <f t="shared" si="81"/>
        <v>89.560569085976056</v>
      </c>
      <c r="H315" s="5">
        <f t="shared" si="82"/>
        <v>9.0704084097773254</v>
      </c>
      <c r="I315" s="5"/>
      <c r="J315" s="5">
        <f t="shared" si="76"/>
        <v>8.1126810393095015E-8</v>
      </c>
      <c r="K315" s="60">
        <f t="shared" si="75"/>
        <v>9.0704083286505153</v>
      </c>
      <c r="L315" s="5">
        <f t="shared" si="83"/>
        <v>262.54750427695348</v>
      </c>
      <c r="M315" s="5">
        <f t="shared" si="84"/>
        <v>9.0704083286505151E-3</v>
      </c>
    </row>
    <row r="316" spans="1:13" x14ac:dyDescent="0.25">
      <c r="B316" s="5">
        <f>'Mg2+离子浓度'!B316</f>
        <v>2.9315177975126541</v>
      </c>
      <c r="C316" s="5">
        <f t="shared" si="78"/>
        <v>1.0000000000065512E-5</v>
      </c>
      <c r="D316" s="5">
        <f t="shared" si="77"/>
        <v>0</v>
      </c>
      <c r="E316" s="5">
        <f t="shared" si="79"/>
        <v>0</v>
      </c>
      <c r="F316" s="5">
        <f t="shared" si="80"/>
        <v>262.54750427695348</v>
      </c>
      <c r="G316" s="5">
        <f t="shared" si="81"/>
        <v>89.560262775726912</v>
      </c>
      <c r="H316" s="5">
        <f t="shared" si="82"/>
        <v>9.0704083286505153</v>
      </c>
      <c r="I316" s="5"/>
      <c r="J316" s="5">
        <f t="shared" si="76"/>
        <v>1.6182734380575191E-7</v>
      </c>
      <c r="K316" s="60">
        <f t="shared" si="75"/>
        <v>9.0704081668231709</v>
      </c>
      <c r="L316" s="5">
        <f t="shared" si="83"/>
        <v>262.54749959278013</v>
      </c>
      <c r="M316" s="5">
        <f t="shared" si="84"/>
        <v>9.0704081668231719E-3</v>
      </c>
    </row>
    <row r="317" spans="1:13" x14ac:dyDescent="0.25">
      <c r="B317" s="5">
        <f>'Mg2+离子浓度'!B317</f>
        <v>2.9315477975126538</v>
      </c>
      <c r="C317" s="5">
        <f t="shared" si="78"/>
        <v>2.9999999999752447E-5</v>
      </c>
      <c r="D317" s="5">
        <f t="shared" si="77"/>
        <v>0</v>
      </c>
      <c r="E317" s="5">
        <f t="shared" si="79"/>
        <v>0</v>
      </c>
      <c r="F317" s="5">
        <f t="shared" si="80"/>
        <v>262.54749959278013</v>
      </c>
      <c r="G317" s="5">
        <f t="shared" si="81"/>
        <v>89.559344662756388</v>
      </c>
      <c r="H317" s="5">
        <f t="shared" si="82"/>
        <v>9.0704081668231726</v>
      </c>
      <c r="I317" s="5"/>
      <c r="J317" s="5">
        <f t="shared" si="76"/>
        <v>2.8029317652262606E-7</v>
      </c>
      <c r="K317" s="60">
        <f t="shared" si="75"/>
        <v>9.0704078865299955</v>
      </c>
      <c r="L317" s="5">
        <f t="shared" si="83"/>
        <v>262.54749147955397</v>
      </c>
      <c r="M317" s="5">
        <f t="shared" si="84"/>
        <v>9.0704078865299961E-3</v>
      </c>
    </row>
    <row r="318" spans="1:13" x14ac:dyDescent="0.25">
      <c r="B318" s="5">
        <f>'Mg2+离子浓度'!B318</f>
        <v>2.931577797512654</v>
      </c>
      <c r="C318" s="5">
        <f t="shared" si="78"/>
        <v>3.0000000000196536E-5</v>
      </c>
      <c r="D318" s="5">
        <f t="shared" si="77"/>
        <v>0</v>
      </c>
      <c r="E318" s="5">
        <f t="shared" si="79"/>
        <v>0</v>
      </c>
      <c r="F318" s="5">
        <f t="shared" si="80"/>
        <v>262.54749147955397</v>
      </c>
      <c r="G318" s="5">
        <f t="shared" si="81"/>
        <v>89.558425398881369</v>
      </c>
      <c r="H318" s="5">
        <f t="shared" si="82"/>
        <v>9.0704078865299937</v>
      </c>
      <c r="I318" s="5"/>
      <c r="J318" s="5">
        <f t="shared" si="76"/>
        <v>2.8029316786309865E-7</v>
      </c>
      <c r="K318" s="60">
        <f t="shared" si="75"/>
        <v>9.0704076062368255</v>
      </c>
      <c r="L318" s="5">
        <f t="shared" si="83"/>
        <v>262.54748336632804</v>
      </c>
      <c r="M318" s="5">
        <f t="shared" si="84"/>
        <v>9.0704076062368254E-3</v>
      </c>
    </row>
    <row r="319" spans="1:13" x14ac:dyDescent="0.25">
      <c r="B319" s="5">
        <f>'Mg2+离子浓度'!B319</f>
        <v>2.9315977975126541</v>
      </c>
      <c r="C319" s="5">
        <f t="shared" si="78"/>
        <v>2.0000000000131024E-5</v>
      </c>
      <c r="D319" s="5">
        <f t="shared" si="77"/>
        <v>0</v>
      </c>
      <c r="E319" s="5">
        <f t="shared" si="79"/>
        <v>0</v>
      </c>
      <c r="F319" s="5">
        <f t="shared" si="80"/>
        <v>262.54748336632804</v>
      </c>
      <c r="G319" s="5">
        <f t="shared" si="81"/>
        <v>89.557811644247138</v>
      </c>
      <c r="H319" s="5">
        <f t="shared" si="82"/>
        <v>9.0704076062368255</v>
      </c>
      <c r="I319" s="5"/>
      <c r="J319" s="5">
        <f t="shared" si="76"/>
        <v>2.2885840614545309E-7</v>
      </c>
      <c r="K319" s="60">
        <f t="shared" si="75"/>
        <v>9.0704073773784195</v>
      </c>
      <c r="L319" s="5">
        <f t="shared" si="83"/>
        <v>262.54747674190708</v>
      </c>
      <c r="M319" s="5">
        <f t="shared" si="84"/>
        <v>9.0704073773784193E-3</v>
      </c>
    </row>
    <row r="320" spans="1:13" x14ac:dyDescent="0.25">
      <c r="B320" s="5">
        <f>'Mg2+离子浓度'!B320</f>
        <v>2.9316977975126539</v>
      </c>
      <c r="C320" s="5">
        <f t="shared" si="78"/>
        <v>9.9999999999766942E-5</v>
      </c>
      <c r="D320" s="5">
        <f t="shared" si="77"/>
        <v>0</v>
      </c>
      <c r="E320" s="5">
        <f t="shared" si="79"/>
        <v>0</v>
      </c>
      <c r="F320" s="5">
        <f t="shared" si="80"/>
        <v>262.54747674190708</v>
      </c>
      <c r="G320" s="5">
        <f t="shared" si="81"/>
        <v>89.554754574179086</v>
      </c>
      <c r="H320" s="5">
        <f t="shared" si="82"/>
        <v>9.0704073773784195</v>
      </c>
      <c r="I320" s="5"/>
      <c r="J320" s="5">
        <f t="shared" si="76"/>
        <v>5.1174294044926312E-7</v>
      </c>
      <c r="K320" s="60">
        <f t="shared" si="75"/>
        <v>9.0704068656354799</v>
      </c>
      <c r="L320" s="5">
        <f t="shared" si="83"/>
        <v>262.54746192925182</v>
      </c>
      <c r="M320" s="5">
        <f t="shared" si="84"/>
        <v>9.0704068656354796E-3</v>
      </c>
    </row>
    <row r="321" spans="1:13" x14ac:dyDescent="0.25">
      <c r="B321" s="5">
        <f>'Mg2+离子浓度'!B321</f>
        <v>2.9319977975126541</v>
      </c>
      <c r="C321" s="5">
        <f t="shared" si="78"/>
        <v>3.00000000000189E-4</v>
      </c>
      <c r="D321" s="5">
        <f t="shared" si="77"/>
        <v>0</v>
      </c>
      <c r="E321" s="5">
        <f t="shared" si="79"/>
        <v>0</v>
      </c>
      <c r="F321" s="5">
        <f t="shared" si="80"/>
        <v>262.54746192925182</v>
      </c>
      <c r="G321" s="5">
        <f t="shared" si="81"/>
        <v>89.545586341157104</v>
      </c>
      <c r="H321" s="5">
        <f t="shared" si="82"/>
        <v>9.0704068656354799</v>
      </c>
      <c r="I321" s="5"/>
      <c r="J321" s="5">
        <f t="shared" si="76"/>
        <v>8.8636472326635262E-7</v>
      </c>
      <c r="K321" s="60">
        <f t="shared" si="75"/>
        <v>9.0704059792707561</v>
      </c>
      <c r="L321" s="5">
        <f t="shared" si="83"/>
        <v>262.54743627298171</v>
      </c>
      <c r="M321" s="5">
        <f t="shared" si="84"/>
        <v>9.0704059792707566E-3</v>
      </c>
    </row>
    <row r="322" spans="1:13" x14ac:dyDescent="0.25">
      <c r="B322" s="5">
        <f>'Mg2+离子浓度'!B322</f>
        <v>2.9322977975126538</v>
      </c>
      <c r="C322" s="5">
        <f t="shared" si="78"/>
        <v>2.9999999999974492E-4</v>
      </c>
      <c r="D322" s="5">
        <f t="shared" si="77"/>
        <v>0</v>
      </c>
      <c r="E322" s="5">
        <f t="shared" si="79"/>
        <v>0</v>
      </c>
      <c r="F322" s="5">
        <f t="shared" si="80"/>
        <v>262.54743627298171</v>
      </c>
      <c r="G322" s="5">
        <f t="shared" si="81"/>
        <v>89.53641628612543</v>
      </c>
      <c r="H322" s="5">
        <f t="shared" si="82"/>
        <v>9.0704059792707561</v>
      </c>
      <c r="I322" s="5"/>
      <c r="J322" s="5">
        <f t="shared" si="76"/>
        <v>8.8636463664968987E-7</v>
      </c>
      <c r="K322" s="60">
        <f t="shared" si="75"/>
        <v>9.0704050929061193</v>
      </c>
      <c r="L322" s="5">
        <f t="shared" si="83"/>
        <v>262.5474106167141</v>
      </c>
      <c r="M322" s="5">
        <f t="shared" si="84"/>
        <v>9.0704050929061187E-3</v>
      </c>
    </row>
    <row r="323" spans="1:13" x14ac:dyDescent="0.25">
      <c r="B323" s="5">
        <f>'Mg2+离子浓度'!B323</f>
        <v>2.9324977975126538</v>
      </c>
      <c r="C323" s="5">
        <f t="shared" si="78"/>
        <v>1.9999999999997797E-4</v>
      </c>
      <c r="D323" s="5">
        <f t="shared" si="77"/>
        <v>0</v>
      </c>
      <c r="E323" s="5">
        <f t="shared" si="79"/>
        <v>0</v>
      </c>
      <c r="F323" s="5">
        <f t="shared" si="80"/>
        <v>262.5474106167141</v>
      </c>
      <c r="G323" s="5">
        <f t="shared" si="81"/>
        <v>89.53030104213785</v>
      </c>
      <c r="H323" s="5">
        <f t="shared" si="82"/>
        <v>9.0704050929061211</v>
      </c>
      <c r="I323" s="5"/>
      <c r="J323" s="5">
        <f t="shared" si="76"/>
        <v>7.2371362455831936E-7</v>
      </c>
      <c r="K323" s="60">
        <f t="shared" si="75"/>
        <v>9.0704043691924969</v>
      </c>
      <c r="L323" s="5">
        <f t="shared" si="83"/>
        <v>262.54738966846145</v>
      </c>
      <c r="M323" s="5">
        <f t="shared" si="84"/>
        <v>9.0704043691924967E-3</v>
      </c>
    </row>
    <row r="324" spans="1:13" x14ac:dyDescent="0.25">
      <c r="B324" s="5">
        <f>'Mg2+离子浓度'!B324</f>
        <v>2.9334977975126537</v>
      </c>
      <c r="C324" s="5">
        <f t="shared" si="78"/>
        <v>9.9999999999988987E-4</v>
      </c>
      <c r="D324" s="5">
        <f t="shared" si="77"/>
        <v>0</v>
      </c>
      <c r="E324" s="5">
        <f t="shared" si="79"/>
        <v>0</v>
      </c>
      <c r="F324" s="5">
        <f t="shared" si="80"/>
        <v>262.54738966846145</v>
      </c>
      <c r="G324" s="5">
        <f t="shared" si="81"/>
        <v>89.49977391872541</v>
      </c>
      <c r="H324" s="5">
        <f t="shared" si="82"/>
        <v>9.0704043691924969</v>
      </c>
      <c r="I324" s="5"/>
      <c r="J324" s="5">
        <f t="shared" si="76"/>
        <v>1.6182727316356689E-6</v>
      </c>
      <c r="K324" s="60">
        <f t="shared" si="75"/>
        <v>9.0704027509197651</v>
      </c>
      <c r="L324" s="5">
        <f t="shared" si="83"/>
        <v>262.54734282674809</v>
      </c>
      <c r="M324" s="5">
        <f t="shared" si="84"/>
        <v>9.0704027509197656E-3</v>
      </c>
    </row>
    <row r="325" spans="1:13" x14ac:dyDescent="0.25">
      <c r="B325" s="5">
        <f>'Mg2+离子浓度'!B325</f>
        <v>2.9364977975126538</v>
      </c>
      <c r="C325" s="5">
        <f t="shared" si="78"/>
        <v>3.0000000000001137E-3</v>
      </c>
      <c r="D325" s="5">
        <f t="shared" si="77"/>
        <v>0</v>
      </c>
      <c r="E325" s="5">
        <f t="shared" si="79"/>
        <v>0</v>
      </c>
      <c r="F325" s="5">
        <f t="shared" si="80"/>
        <v>262.54734282674809</v>
      </c>
      <c r="G325" s="5">
        <f t="shared" si="81"/>
        <v>89.408322747300389</v>
      </c>
      <c r="H325" s="5">
        <f t="shared" si="82"/>
        <v>9.0704027509197669</v>
      </c>
      <c r="I325" s="5"/>
      <c r="J325" s="5">
        <f t="shared" si="76"/>
        <v>2.8029300916188506E-6</v>
      </c>
      <c r="K325" s="60">
        <f t="shared" si="75"/>
        <v>9.0703999479896744</v>
      </c>
      <c r="L325" s="5">
        <f t="shared" si="83"/>
        <v>262.54726169453517</v>
      </c>
      <c r="M325" s="5">
        <f t="shared" si="84"/>
        <v>9.0703999479896744E-3</v>
      </c>
    </row>
    <row r="326" spans="1:13" x14ac:dyDescent="0.25">
      <c r="B326" s="5">
        <f>'Mg2+离子浓度'!B326</f>
        <v>2.9394977975126539</v>
      </c>
      <c r="C326" s="5">
        <f t="shared" si="78"/>
        <v>3.0000000000001137E-3</v>
      </c>
      <c r="D326" s="5">
        <f t="shared" si="77"/>
        <v>0</v>
      </c>
      <c r="E326" s="5">
        <f t="shared" si="79"/>
        <v>0</v>
      </c>
      <c r="F326" s="5">
        <f t="shared" si="80"/>
        <v>262.54726169453517</v>
      </c>
      <c r="G326" s="5">
        <f t="shared" si="81"/>
        <v>89.317046577377113</v>
      </c>
      <c r="H326" s="5">
        <f t="shared" si="82"/>
        <v>9.0703999479896762</v>
      </c>
      <c r="I326" s="5"/>
      <c r="J326" s="5">
        <f t="shared" si="76"/>
        <v>2.802929225459176E-6</v>
      </c>
      <c r="K326" s="60">
        <f t="shared" si="75"/>
        <v>9.0703971450604506</v>
      </c>
      <c r="L326" s="5">
        <f t="shared" si="83"/>
        <v>262.54718056234731</v>
      </c>
      <c r="M326" s="5">
        <f t="shared" si="84"/>
        <v>9.0703971450604506E-3</v>
      </c>
    </row>
    <row r="327" spans="1:13" x14ac:dyDescent="0.25">
      <c r="B327" s="5">
        <f>'Mg2+离子浓度'!B327</f>
        <v>2.9414977975126537</v>
      </c>
      <c r="C327" s="5">
        <f t="shared" si="78"/>
        <v>1.9999999999997797E-3</v>
      </c>
      <c r="D327" s="5">
        <f t="shared" si="77"/>
        <v>0</v>
      </c>
      <c r="E327" s="5">
        <f t="shared" si="79"/>
        <v>0</v>
      </c>
      <c r="F327" s="5">
        <f t="shared" si="80"/>
        <v>262.54718056234731</v>
      </c>
      <c r="G327" s="5">
        <f t="shared" si="81"/>
        <v>89.256290038482646</v>
      </c>
      <c r="H327" s="5">
        <f t="shared" si="82"/>
        <v>9.0703971450604506</v>
      </c>
      <c r="I327" s="5"/>
      <c r="J327" s="5">
        <f t="shared" si="76"/>
        <v>2.2885814219534527E-6</v>
      </c>
      <c r="K327" s="60">
        <f t="shared" si="75"/>
        <v>9.0703948564790284</v>
      </c>
      <c r="L327" s="5">
        <f t="shared" si="83"/>
        <v>262.54711431821369</v>
      </c>
      <c r="M327" s="5">
        <f t="shared" si="84"/>
        <v>9.070394856479029E-3</v>
      </c>
    </row>
    <row r="328" spans="1:13" x14ac:dyDescent="0.25">
      <c r="B328" s="5">
        <f>'Mg2+离子浓度'!B328</f>
        <v>2.951497797512654</v>
      </c>
      <c r="C328" s="5">
        <f t="shared" si="78"/>
        <v>1.0000000000000231E-2</v>
      </c>
      <c r="D328" s="5">
        <f t="shared" si="77"/>
        <v>0</v>
      </c>
      <c r="E328" s="5">
        <f t="shared" si="79"/>
        <v>0</v>
      </c>
      <c r="F328" s="5">
        <f t="shared" si="80"/>
        <v>262.54711431821369</v>
      </c>
      <c r="G328" s="5">
        <f t="shared" si="81"/>
        <v>88.95385744128717</v>
      </c>
      <c r="H328" s="5">
        <f t="shared" si="82"/>
        <v>9.0703948564790267</v>
      </c>
      <c r="I328" s="5"/>
      <c r="J328" s="5">
        <f t="shared" si="76"/>
        <v>5.1174223403375795E-6</v>
      </c>
      <c r="K328" s="60">
        <f t="shared" si="75"/>
        <v>9.0703897390566866</v>
      </c>
      <c r="L328" s="5">
        <f t="shared" si="83"/>
        <v>262.54696619186535</v>
      </c>
      <c r="M328" s="5">
        <f t="shared" si="84"/>
        <v>9.0703897390566873E-3</v>
      </c>
    </row>
    <row r="329" spans="1:13" x14ac:dyDescent="0.25">
      <c r="B329" s="5">
        <f>'Mg2+离子浓度'!B329</f>
        <v>2.9814977975126538</v>
      </c>
      <c r="C329" s="5">
        <f t="shared" si="78"/>
        <v>2.9999999999999805E-2</v>
      </c>
      <c r="D329" s="5">
        <f t="shared" si="77"/>
        <v>0</v>
      </c>
      <c r="E329" s="5">
        <f t="shared" si="79"/>
        <v>0</v>
      </c>
      <c r="F329" s="5">
        <f t="shared" si="80"/>
        <v>262.54696619186535</v>
      </c>
      <c r="G329" s="5">
        <f t="shared" si="81"/>
        <v>88.058748998874975</v>
      </c>
      <c r="H329" s="5">
        <f t="shared" si="82"/>
        <v>9.0703897390566866</v>
      </c>
      <c r="I329" s="5"/>
      <c r="J329" s="5">
        <f t="shared" si="76"/>
        <v>8.8636304964817244E-6</v>
      </c>
      <c r="K329" s="60">
        <f t="shared" si="75"/>
        <v>9.0703808754261903</v>
      </c>
      <c r="L329" s="5">
        <f t="shared" si="83"/>
        <v>262.54670962964877</v>
      </c>
      <c r="M329" s="5">
        <f t="shared" si="84"/>
        <v>9.070380875426191E-3</v>
      </c>
    </row>
    <row r="330" spans="1:13" x14ac:dyDescent="0.25">
      <c r="B330" s="5">
        <f>'Mg2+离子浓度'!B330</f>
        <v>3.011497797512654</v>
      </c>
      <c r="C330" s="5">
        <f t="shared" si="78"/>
        <v>3.0000000000000249E-2</v>
      </c>
      <c r="D330" s="5">
        <f t="shared" si="77"/>
        <v>0</v>
      </c>
      <c r="E330" s="5">
        <f t="shared" si="79"/>
        <v>0</v>
      </c>
      <c r="F330" s="5">
        <f t="shared" si="80"/>
        <v>262.54670962964877</v>
      </c>
      <c r="G330" s="5">
        <f t="shared" si="81"/>
        <v>87.181438368143318</v>
      </c>
      <c r="H330" s="5">
        <f t="shared" si="82"/>
        <v>9.0703808754261885</v>
      </c>
      <c r="I330" s="5"/>
      <c r="J330" s="5">
        <f t="shared" si="76"/>
        <v>8.8636218348974657E-6</v>
      </c>
      <c r="K330" s="60">
        <f t="shared" si="75"/>
        <v>9.0703720118043538</v>
      </c>
      <c r="L330" s="5">
        <f t="shared" si="83"/>
        <v>262.54645306768293</v>
      </c>
      <c r="M330" s="5">
        <f t="shared" si="84"/>
        <v>9.0703720118043545E-3</v>
      </c>
    </row>
    <row r="331" spans="1:13" x14ac:dyDescent="0.25">
      <c r="B331" s="5">
        <f>'Mg2+离子浓度'!B331</f>
        <v>3.031497797512654</v>
      </c>
      <c r="C331" s="5">
        <f t="shared" si="78"/>
        <v>2.0000000000000018E-2</v>
      </c>
      <c r="D331" s="5">
        <f t="shared" si="77"/>
        <v>0</v>
      </c>
      <c r="E331" s="5">
        <f t="shared" si="79"/>
        <v>0</v>
      </c>
      <c r="F331" s="5">
        <f t="shared" si="80"/>
        <v>262.54645306768293</v>
      </c>
      <c r="G331" s="5">
        <f t="shared" si="81"/>
        <v>86.606183017220886</v>
      </c>
      <c r="H331" s="5">
        <f t="shared" si="82"/>
        <v>9.0703720118043538</v>
      </c>
      <c r="I331" s="5"/>
      <c r="J331" s="5">
        <f t="shared" si="76"/>
        <v>7.2371098506830157E-6</v>
      </c>
      <c r="K331" s="60">
        <f t="shared" si="75"/>
        <v>9.0703647746945038</v>
      </c>
      <c r="L331" s="5">
        <f t="shared" si="83"/>
        <v>262.5462435859198</v>
      </c>
      <c r="M331" s="5">
        <f t="shared" si="84"/>
        <v>9.0703647746945039E-3</v>
      </c>
    </row>
    <row r="332" spans="1:13" x14ac:dyDescent="0.25">
      <c r="B332" s="5">
        <f>'Mg2+离子浓度'!B332</f>
        <v>3.0814977975126538</v>
      </c>
      <c r="C332" s="5">
        <f t="shared" si="78"/>
        <v>4.9999999999999822E-2</v>
      </c>
      <c r="D332" s="5">
        <f t="shared" si="77"/>
        <v>0</v>
      </c>
      <c r="E332" s="5">
        <f t="shared" si="79"/>
        <v>0</v>
      </c>
      <c r="F332" s="5">
        <f t="shared" si="80"/>
        <v>262.5462435859198</v>
      </c>
      <c r="G332" s="5">
        <f t="shared" si="81"/>
        <v>85.200853882759162</v>
      </c>
      <c r="H332" s="5">
        <f t="shared" si="82"/>
        <v>9.0703647746945055</v>
      </c>
      <c r="I332" s="5"/>
      <c r="J332" s="5">
        <f t="shared" si="76"/>
        <v>1.1442866272405993E-5</v>
      </c>
      <c r="K332" s="60">
        <f t="shared" si="75"/>
        <v>9.0703533318282332</v>
      </c>
      <c r="L332" s="5">
        <f t="shared" si="83"/>
        <v>262.54591236643415</v>
      </c>
      <c r="M332" s="5">
        <f t="shared" si="84"/>
        <v>9.070353331828233E-3</v>
      </c>
    </row>
    <row r="333" spans="1:13" x14ac:dyDescent="0.25">
      <c r="A333" t="s">
        <v>246</v>
      </c>
      <c r="B333" s="5">
        <f>'Mg2+离子浓度'!B333</f>
        <v>3.1314977975126541</v>
      </c>
      <c r="C333" s="5">
        <f t="shared" si="78"/>
        <v>5.0000000000000266E-2</v>
      </c>
      <c r="D333" s="5">
        <f t="shared" si="77"/>
        <v>0</v>
      </c>
      <c r="E333" s="5">
        <f t="shared" si="79"/>
        <v>0</v>
      </c>
      <c r="F333" s="5">
        <f t="shared" si="80"/>
        <v>262.54591236643415</v>
      </c>
      <c r="G333" s="5">
        <f t="shared" si="81"/>
        <v>83.840363092375199</v>
      </c>
      <c r="H333" s="5">
        <f t="shared" si="82"/>
        <v>9.0703533318282332</v>
      </c>
      <c r="I333" s="5"/>
      <c r="J333" s="5">
        <f t="shared" si="76"/>
        <v>1.1442851836471901E-5</v>
      </c>
      <c r="K333" s="60">
        <f t="shared" si="75"/>
        <v>9.0703418889763974</v>
      </c>
      <c r="L333" s="5">
        <f t="shared" si="83"/>
        <v>262.54558114736631</v>
      </c>
      <c r="M333" s="5">
        <f t="shared" si="84"/>
        <v>9.0703418889763968E-3</v>
      </c>
    </row>
    <row r="334" spans="1:13" x14ac:dyDescent="0.25">
      <c r="A334" s="5">
        <f>(A314+A335)*11</f>
        <v>3.2246393417707591</v>
      </c>
      <c r="B334" s="5">
        <f>'Mg2+离子浓度'!B334</f>
        <v>3.1814977975126539</v>
      </c>
      <c r="C334" s="5">
        <f t="shared" si="78"/>
        <v>4.9999999999999822E-2</v>
      </c>
      <c r="D334" s="5">
        <f t="shared" si="77"/>
        <v>0</v>
      </c>
      <c r="E334" s="5">
        <f t="shared" si="79"/>
        <v>0</v>
      </c>
      <c r="F334" s="5">
        <f t="shared" si="80"/>
        <v>262.54558114736631</v>
      </c>
      <c r="G334" s="5">
        <f t="shared" si="81"/>
        <v>82.522634889965559</v>
      </c>
      <c r="H334" s="5">
        <f t="shared" si="82"/>
        <v>9.0703418889763974</v>
      </c>
      <c r="I334" s="5"/>
      <c r="J334" s="5">
        <f t="shared" si="76"/>
        <v>1.1442837400555921E-5</v>
      </c>
      <c r="K334" s="60">
        <f t="shared" si="75"/>
        <v>9.0703304461389962</v>
      </c>
      <c r="L334" s="5">
        <f t="shared" si="83"/>
        <v>262.54524992871632</v>
      </c>
      <c r="M334" s="5">
        <f t="shared" si="84"/>
        <v>9.070330446138997E-3</v>
      </c>
    </row>
    <row r="335" spans="1:13" x14ac:dyDescent="0.25">
      <c r="A335" s="79">
        <v>0.2931415442581049</v>
      </c>
      <c r="B335" s="5">
        <f>'Mg2+离子浓度'!B335</f>
        <v>3.2246468285827228</v>
      </c>
      <c r="C335" s="5">
        <f t="shared" si="78"/>
        <v>4.3149031070068844E-2</v>
      </c>
      <c r="D335" s="5">
        <f t="shared" si="77"/>
        <v>0</v>
      </c>
      <c r="E335" s="5">
        <f t="shared" si="79"/>
        <v>0</v>
      </c>
      <c r="F335" s="5">
        <f t="shared" si="80"/>
        <v>262.54524992871632</v>
      </c>
      <c r="G335" s="5">
        <f t="shared" si="81"/>
        <v>81.418295982542872</v>
      </c>
      <c r="H335" s="5">
        <f t="shared" si="82"/>
        <v>9.0703304461389962</v>
      </c>
      <c r="I335" s="5"/>
      <c r="J335" s="5">
        <f t="shared" si="76"/>
        <v>1.0630010675341202E-5</v>
      </c>
      <c r="K335" s="60">
        <f t="shared" si="75"/>
        <v>9.0703198161283201</v>
      </c>
      <c r="L335" s="5">
        <f t="shared" si="83"/>
        <v>262.5449422377423</v>
      </c>
      <c r="M335" s="5">
        <f t="shared" si="84"/>
        <v>9.0703198161283197E-3</v>
      </c>
    </row>
    <row r="336" spans="1:13" s="17" customFormat="1" x14ac:dyDescent="0.25">
      <c r="B336" s="5">
        <f>'Mg2+离子浓度'!B336</f>
        <v>3.2246468286827228</v>
      </c>
      <c r="C336" s="18">
        <f t="shared" si="78"/>
        <v>1.000000082740371E-10</v>
      </c>
      <c r="D336" s="18">
        <f t="shared" si="77"/>
        <v>3188155.9167786296</v>
      </c>
      <c r="E336" s="18">
        <f t="shared" si="79"/>
        <v>3.1881561805678329E-4</v>
      </c>
      <c r="F336" s="18">
        <f t="shared" si="80"/>
        <v>262.54526105336038</v>
      </c>
      <c r="G336" s="18">
        <f t="shared" si="81"/>
        <v>81.418299429897829</v>
      </c>
      <c r="H336" s="18">
        <f t="shared" si="82"/>
        <v>9.0703308304696897</v>
      </c>
      <c r="I336" s="18"/>
      <c r="J336" s="5">
        <f t="shared" si="76"/>
        <v>5.1173864292368805E-10</v>
      </c>
      <c r="K336" s="18">
        <f t="shared" si="75"/>
        <v>9.0703308299579515</v>
      </c>
      <c r="L336" s="18">
        <f t="shared" si="83"/>
        <v>262.54526103854789</v>
      </c>
      <c r="M336" s="18">
        <f t="shared" si="84"/>
        <v>9.070330829957951E-3</v>
      </c>
    </row>
    <row r="337" spans="1:13" s="17" customFormat="1" x14ac:dyDescent="0.25">
      <c r="B337" s="5">
        <f>'Mg2+离子浓度'!B337</f>
        <v>3.2246468289827228</v>
      </c>
      <c r="C337" s="18">
        <f t="shared" si="78"/>
        <v>3.000000248221113E-10</v>
      </c>
      <c r="D337" s="18">
        <f t="shared" si="77"/>
        <v>3188155.9167786296</v>
      </c>
      <c r="E337" s="18">
        <f t="shared" si="79"/>
        <v>9.5644685417034991E-4</v>
      </c>
      <c r="F337" s="18">
        <f t="shared" si="80"/>
        <v>262.54621748540205</v>
      </c>
      <c r="G337" s="18">
        <f t="shared" si="81"/>
        <v>81.418596022878987</v>
      </c>
      <c r="H337" s="18">
        <f t="shared" si="82"/>
        <v>9.0703638729820533</v>
      </c>
      <c r="I337" s="18"/>
      <c r="J337" s="5">
        <f t="shared" si="76"/>
        <v>8.8636055867124451E-10</v>
      </c>
      <c r="K337" s="18">
        <f t="shared" si="75"/>
        <v>9.0703638720956921</v>
      </c>
      <c r="L337" s="18">
        <f t="shared" si="83"/>
        <v>262.54621745974589</v>
      </c>
      <c r="M337" s="18">
        <f t="shared" si="84"/>
        <v>9.0703638720956922E-3</v>
      </c>
    </row>
    <row r="338" spans="1:13" s="17" customFormat="1" x14ac:dyDescent="0.25">
      <c r="B338" s="5">
        <f>'Mg2+离子浓度'!B338</f>
        <v>3.2246468293827228</v>
      </c>
      <c r="C338" s="18">
        <f t="shared" si="78"/>
        <v>4.000000330961484E-10</v>
      </c>
      <c r="D338" s="18">
        <f t="shared" si="77"/>
        <v>3188155.9167786296</v>
      </c>
      <c r="E338" s="18">
        <f t="shared" si="79"/>
        <v>1.2752624722271331E-3</v>
      </c>
      <c r="F338" s="18">
        <f t="shared" si="80"/>
        <v>262.54749272221812</v>
      </c>
      <c r="G338" s="18">
        <f t="shared" si="81"/>
        <v>81.418991478355537</v>
      </c>
      <c r="H338" s="18">
        <f t="shared" si="82"/>
        <v>9.0704079294611635</v>
      </c>
      <c r="I338" s="18"/>
      <c r="J338" s="5">
        <f t="shared" si="76"/>
        <v>1.0234859855373886E-9</v>
      </c>
      <c r="K338" s="18">
        <f t="shared" ref="K338:K401" si="85">H338-J338</f>
        <v>9.0704079284376782</v>
      </c>
      <c r="L338" s="18">
        <f t="shared" si="83"/>
        <v>262.54749269259287</v>
      </c>
      <c r="M338" s="18">
        <f t="shared" si="84"/>
        <v>9.0704079284376782E-3</v>
      </c>
    </row>
    <row r="339" spans="1:13" s="17" customFormat="1" x14ac:dyDescent="0.25">
      <c r="B339" s="5">
        <f>'Mg2+离子浓度'!B339</f>
        <v>3.2246468295827229</v>
      </c>
      <c r="C339" s="18">
        <f t="shared" si="78"/>
        <v>2.000000165480742E-10</v>
      </c>
      <c r="D339" s="18">
        <f t="shared" si="77"/>
        <v>3188155.9167786296</v>
      </c>
      <c r="E339" s="18">
        <f t="shared" si="79"/>
        <v>6.3763123611356657E-4</v>
      </c>
      <c r="F339" s="18">
        <f t="shared" si="80"/>
        <v>262.54813032382896</v>
      </c>
      <c r="G339" s="18">
        <f t="shared" si="81"/>
        <v>81.419189200884773</v>
      </c>
      <c r="H339" s="18">
        <f t="shared" si="82"/>
        <v>9.0704299571204139</v>
      </c>
      <c r="I339" s="18"/>
      <c r="J339" s="5">
        <f t="shared" si="76"/>
        <v>7.2371563837589453E-10</v>
      </c>
      <c r="K339" s="18">
        <f t="shared" si="85"/>
        <v>9.0704299563966977</v>
      </c>
      <c r="L339" s="18">
        <f t="shared" si="83"/>
        <v>262.54813030288062</v>
      </c>
      <c r="M339" s="18">
        <f t="shared" si="84"/>
        <v>9.0704299563966976E-3</v>
      </c>
    </row>
    <row r="340" spans="1:13" s="17" customFormat="1" x14ac:dyDescent="0.25">
      <c r="B340" s="5">
        <f>'Mg2+离子浓度'!B340</f>
        <v>3.2246468385827227</v>
      </c>
      <c r="C340" s="18">
        <f t="shared" si="78"/>
        <v>8.9999998564849193E-9</v>
      </c>
      <c r="D340" s="18">
        <f t="shared" si="77"/>
        <v>3188155.9167786296</v>
      </c>
      <c r="E340" s="18">
        <f t="shared" si="79"/>
        <v>2.8693402793459215E-2</v>
      </c>
      <c r="F340" s="18">
        <f t="shared" si="80"/>
        <v>262.57682370567409</v>
      </c>
      <c r="G340" s="18">
        <f t="shared" si="81"/>
        <v>81.428087120721798</v>
      </c>
      <c r="H340" s="18">
        <f t="shared" si="82"/>
        <v>9.0714212470219575</v>
      </c>
      <c r="I340" s="18"/>
      <c r="J340" s="5">
        <f t="shared" si="76"/>
        <v>4.8553624270774364E-9</v>
      </c>
      <c r="K340" s="18">
        <f t="shared" si="85"/>
        <v>9.0714212421665952</v>
      </c>
      <c r="L340" s="18">
        <f t="shared" si="83"/>
        <v>262.57682356513317</v>
      </c>
      <c r="M340" s="18">
        <f t="shared" si="84"/>
        <v>9.0714212421665955E-3</v>
      </c>
    </row>
    <row r="341" spans="1:13" s="17" customFormat="1" x14ac:dyDescent="0.25">
      <c r="B341" s="5">
        <f>'Mg2+离子浓度'!B341</f>
        <v>3.2246469285827226</v>
      </c>
      <c r="C341" s="18">
        <f t="shared" si="78"/>
        <v>8.9999999897116822E-8</v>
      </c>
      <c r="D341" s="18">
        <f t="shared" si="77"/>
        <v>3188155.9167786296</v>
      </c>
      <c r="E341" s="18">
        <f t="shared" si="79"/>
        <v>0.28693403218206903</v>
      </c>
      <c r="F341" s="18">
        <f t="shared" si="80"/>
        <v>262.86375759731521</v>
      </c>
      <c r="G341" s="18">
        <f t="shared" si="81"/>
        <v>81.517066339057308</v>
      </c>
      <c r="H341" s="18">
        <f t="shared" si="82"/>
        <v>9.0813341485659329</v>
      </c>
      <c r="I341" s="18"/>
      <c r="J341" s="5">
        <f t="shared" si="76"/>
        <v>1.537078251632541E-8</v>
      </c>
      <c r="K341" s="18">
        <f t="shared" si="85"/>
        <v>9.0813341331951509</v>
      </c>
      <c r="L341" s="18">
        <f t="shared" si="83"/>
        <v>262.86375715240024</v>
      </c>
      <c r="M341" s="18">
        <f t="shared" si="84"/>
        <v>9.081334133195151E-3</v>
      </c>
    </row>
    <row r="342" spans="1:13" s="17" customFormat="1" x14ac:dyDescent="0.25">
      <c r="B342" s="5">
        <f>'Mg2+离子浓度'!B342</f>
        <v>3.2246478285827229</v>
      </c>
      <c r="C342" s="18">
        <f t="shared" si="78"/>
        <v>9.0000000030343585E-7</v>
      </c>
      <c r="D342" s="18">
        <f t="shared" si="77"/>
        <v>3188155.9167786296</v>
      </c>
      <c r="E342" s="18">
        <f t="shared" si="79"/>
        <v>2.8693403260681674</v>
      </c>
      <c r="F342" s="18">
        <f t="shared" si="80"/>
        <v>265.73309747846838</v>
      </c>
      <c r="G342" s="18">
        <f t="shared" si="81"/>
        <v>82.40685854841449</v>
      </c>
      <c r="H342" s="18">
        <f t="shared" si="82"/>
        <v>9.1804631973352802</v>
      </c>
      <c r="I342" s="18"/>
      <c r="J342" s="5">
        <f t="shared" si="76"/>
        <v>4.9137257790835512E-8</v>
      </c>
      <c r="K342" s="18">
        <f t="shared" si="85"/>
        <v>9.1804631481980223</v>
      </c>
      <c r="L342" s="18">
        <f t="shared" si="83"/>
        <v>265.73309605616583</v>
      </c>
      <c r="M342" s="18">
        <f t="shared" si="84"/>
        <v>9.1804631481980231E-3</v>
      </c>
    </row>
    <row r="343" spans="1:13" s="17" customFormat="1" x14ac:dyDescent="0.25">
      <c r="A343" s="18">
        <v>7.4868119641229509E-6</v>
      </c>
      <c r="B343" s="5">
        <f>'Mg2+离子浓度'!B343</f>
        <v>3.2246543153946869</v>
      </c>
      <c r="C343" s="18">
        <f t="shared" si="78"/>
        <v>6.4868119640237865E-6</v>
      </c>
      <c r="D343" s="18">
        <f t="shared" si="77"/>
        <v>3188155.9167786296</v>
      </c>
      <c r="E343" s="18">
        <f t="shared" si="79"/>
        <v>20.680967944132838</v>
      </c>
      <c r="F343" s="18">
        <f t="shared" si="80"/>
        <v>286.41406400029865</v>
      </c>
      <c r="G343" s="18">
        <f t="shared" si="81"/>
        <v>88.820083018803373</v>
      </c>
      <c r="H343" s="18">
        <f t="shared" si="82"/>
        <v>9.8949427026756709</v>
      </c>
      <c r="I343" s="18"/>
      <c r="J343" s="5">
        <f t="shared" si="76"/>
        <v>1.4218507310344093E-7</v>
      </c>
      <c r="K343" s="18">
        <f t="shared" si="85"/>
        <v>9.8949425604905983</v>
      </c>
      <c r="L343" s="18">
        <f t="shared" si="83"/>
        <v>286.41405988468057</v>
      </c>
      <c r="M343" s="18">
        <f t="shared" si="84"/>
        <v>9.8949425604905987E-3</v>
      </c>
    </row>
    <row r="344" spans="1:13" x14ac:dyDescent="0.25">
      <c r="B344" s="5">
        <f>'Mg2+离子浓度'!B344</f>
        <v>3.2246568285827228</v>
      </c>
      <c r="C344" s="5">
        <f t="shared" si="78"/>
        <v>2.5131880359019476E-6</v>
      </c>
      <c r="D344" s="5">
        <f t="shared" si="77"/>
        <v>0</v>
      </c>
      <c r="E344" s="5">
        <f t="shared" si="79"/>
        <v>0</v>
      </c>
      <c r="F344" s="5">
        <f t="shared" si="80"/>
        <v>286.41405988468057</v>
      </c>
      <c r="G344" s="5">
        <f t="shared" si="81"/>
        <v>88.820012519150183</v>
      </c>
      <c r="H344" s="5">
        <f t="shared" si="82"/>
        <v>9.8949425604905965</v>
      </c>
      <c r="I344" s="5"/>
      <c r="J344" s="5">
        <f t="shared" si="76"/>
        <v>8.8501541792779504E-8</v>
      </c>
      <c r="K344" s="60">
        <f t="shared" si="85"/>
        <v>9.8949424719890544</v>
      </c>
      <c r="L344" s="5">
        <f t="shared" si="83"/>
        <v>286.4140573229592</v>
      </c>
      <c r="M344" s="5">
        <f t="shared" si="84"/>
        <v>9.8949424719890541E-3</v>
      </c>
    </row>
    <row r="345" spans="1:13" x14ac:dyDescent="0.25">
      <c r="B345" s="5">
        <f>'Mg2+离子浓度'!B345</f>
        <v>3.2246668285827229</v>
      </c>
      <c r="C345" s="5">
        <f t="shared" si="78"/>
        <v>1.0000000000065512E-5</v>
      </c>
      <c r="D345" s="5">
        <f t="shared" si="77"/>
        <v>0</v>
      </c>
      <c r="E345" s="5">
        <f t="shared" si="79"/>
        <v>0</v>
      </c>
      <c r="F345" s="5">
        <f t="shared" si="80"/>
        <v>286.4140573229592</v>
      </c>
      <c r="G345" s="5">
        <f t="shared" si="81"/>
        <v>88.819736285389013</v>
      </c>
      <c r="H345" s="5">
        <f t="shared" si="82"/>
        <v>9.8949424719890544</v>
      </c>
      <c r="I345" s="5"/>
      <c r="J345" s="5">
        <f t="shared" ref="J345:J408" si="86">H345*($C$8/3.1415926)^(1/2)*C345^(1/2)</f>
        <v>1.7653805642848547E-7</v>
      </c>
      <c r="K345" s="60">
        <f t="shared" si="85"/>
        <v>9.8949422954509973</v>
      </c>
      <c r="L345" s="5">
        <f t="shared" si="83"/>
        <v>286.41405221297686</v>
      </c>
      <c r="M345" s="5">
        <f t="shared" si="84"/>
        <v>9.8949422954509973E-3</v>
      </c>
    </row>
    <row r="346" spans="1:13" x14ac:dyDescent="0.25">
      <c r="B346" s="5">
        <f>'Mg2+离子浓度'!B346</f>
        <v>3.2246968285827227</v>
      </c>
      <c r="C346" s="5">
        <f t="shared" si="78"/>
        <v>2.9999999999752447E-5</v>
      </c>
      <c r="D346" s="5">
        <f t="shared" si="77"/>
        <v>0</v>
      </c>
      <c r="E346" s="5">
        <f t="shared" si="79"/>
        <v>0</v>
      </c>
      <c r="F346" s="5">
        <f t="shared" si="80"/>
        <v>286.41405221297686</v>
      </c>
      <c r="G346" s="5">
        <f t="shared" si="81"/>
        <v>88.818908392966009</v>
      </c>
      <c r="H346" s="5">
        <f t="shared" si="82"/>
        <v>9.8949422954509973</v>
      </c>
      <c r="I346" s="5"/>
      <c r="J346" s="5">
        <f t="shared" si="86"/>
        <v>3.0577287774596728E-7</v>
      </c>
      <c r="K346" s="60">
        <f t="shared" si="85"/>
        <v>9.8949419896781201</v>
      </c>
      <c r="L346" s="5">
        <f t="shared" si="83"/>
        <v>286.41404336222803</v>
      </c>
      <c r="M346" s="5">
        <f t="shared" si="84"/>
        <v>9.8949419896781198E-3</v>
      </c>
    </row>
    <row r="347" spans="1:13" x14ac:dyDescent="0.25">
      <c r="B347" s="5">
        <f>'Mg2+离子浓度'!B347</f>
        <v>3.2247268285827229</v>
      </c>
      <c r="C347" s="5">
        <f t="shared" si="78"/>
        <v>3.0000000000196536E-5</v>
      </c>
      <c r="D347" s="5">
        <f t="shared" si="77"/>
        <v>0</v>
      </c>
      <c r="E347" s="5">
        <f t="shared" si="79"/>
        <v>0</v>
      </c>
      <c r="F347" s="5">
        <f t="shared" si="80"/>
        <v>286.41404336222803</v>
      </c>
      <c r="G347" s="5">
        <f t="shared" si="81"/>
        <v>88.818079355921085</v>
      </c>
      <c r="H347" s="5">
        <f t="shared" si="82"/>
        <v>9.8949419896781201</v>
      </c>
      <c r="I347" s="5"/>
      <c r="J347" s="5">
        <f t="shared" si="86"/>
        <v>3.0577286829925647E-7</v>
      </c>
      <c r="K347" s="60">
        <f t="shared" si="85"/>
        <v>9.8949416839052518</v>
      </c>
      <c r="L347" s="5">
        <f t="shared" si="83"/>
        <v>286.41403451147954</v>
      </c>
      <c r="M347" s="5">
        <f t="shared" si="84"/>
        <v>9.8949416839052527E-3</v>
      </c>
    </row>
    <row r="348" spans="1:13" x14ac:dyDescent="0.25">
      <c r="B348" s="5">
        <f>'Mg2+离子浓度'!B348</f>
        <v>3.224746828582723</v>
      </c>
      <c r="C348" s="5">
        <f t="shared" si="78"/>
        <v>2.0000000000131024E-5</v>
      </c>
      <c r="D348" s="5">
        <f t="shared" si="77"/>
        <v>0</v>
      </c>
      <c r="E348" s="5">
        <f t="shared" si="79"/>
        <v>0</v>
      </c>
      <c r="F348" s="5">
        <f t="shared" si="80"/>
        <v>286.41403451147954</v>
      </c>
      <c r="G348" s="5">
        <f t="shared" si="81"/>
        <v>88.817525758249545</v>
      </c>
      <c r="H348" s="5">
        <f t="shared" si="82"/>
        <v>9.8949416839052553</v>
      </c>
      <c r="I348" s="5"/>
      <c r="J348" s="5">
        <f t="shared" si="86"/>
        <v>2.496624937917521E-7</v>
      </c>
      <c r="K348" s="60">
        <f t="shared" si="85"/>
        <v>9.894941434242762</v>
      </c>
      <c r="L348" s="5">
        <f t="shared" si="83"/>
        <v>286.41402728487384</v>
      </c>
      <c r="M348" s="5">
        <f t="shared" si="84"/>
        <v>9.8949414342427624E-3</v>
      </c>
    </row>
    <row r="349" spans="1:13" x14ac:dyDescent="0.25">
      <c r="B349" s="5">
        <f>'Mg2+离子浓度'!B349</f>
        <v>3.2248468285827228</v>
      </c>
      <c r="C349" s="5">
        <f t="shared" si="78"/>
        <v>9.9999999999766942E-5</v>
      </c>
      <c r="D349" s="5">
        <f t="shared" si="77"/>
        <v>0</v>
      </c>
      <c r="E349" s="5">
        <f t="shared" si="79"/>
        <v>0</v>
      </c>
      <c r="F349" s="5">
        <f t="shared" si="80"/>
        <v>286.41402728487384</v>
      </c>
      <c r="G349" s="5">
        <f t="shared" si="81"/>
        <v>88.814769354719701</v>
      </c>
      <c r="H349" s="5">
        <f t="shared" si="82"/>
        <v>9.894941434242762</v>
      </c>
      <c r="I349" s="5"/>
      <c r="J349" s="5">
        <f t="shared" si="86"/>
        <v>5.5826229346229971E-7</v>
      </c>
      <c r="K349" s="60">
        <f t="shared" si="85"/>
        <v>9.8949408759804687</v>
      </c>
      <c r="L349" s="5">
        <f t="shared" si="83"/>
        <v>286.4140111256927</v>
      </c>
      <c r="M349" s="5">
        <f t="shared" si="84"/>
        <v>9.8949408759804684E-3</v>
      </c>
    </row>
    <row r="350" spans="1:13" x14ac:dyDescent="0.25">
      <c r="B350" s="5">
        <f>'Mg2+离子浓度'!B350</f>
        <v>3.2251468285827229</v>
      </c>
      <c r="C350" s="5">
        <f t="shared" si="78"/>
        <v>3.00000000000189E-4</v>
      </c>
      <c r="D350" s="5">
        <f t="shared" si="77"/>
        <v>0</v>
      </c>
      <c r="E350" s="5">
        <f t="shared" si="79"/>
        <v>0</v>
      </c>
      <c r="F350" s="5">
        <f t="shared" si="80"/>
        <v>286.4140111256927</v>
      </c>
      <c r="G350" s="5">
        <f t="shared" si="81"/>
        <v>88.806502881469157</v>
      </c>
      <c r="H350" s="5">
        <f t="shared" si="82"/>
        <v>9.8949408759804705</v>
      </c>
      <c r="I350" s="5"/>
      <c r="J350" s="5">
        <f t="shared" si="86"/>
        <v>9.6693860167438917E-7</v>
      </c>
      <c r="K350" s="60">
        <f t="shared" si="85"/>
        <v>9.8949399090418684</v>
      </c>
      <c r="L350" s="5">
        <f t="shared" si="83"/>
        <v>286.41398313717144</v>
      </c>
      <c r="M350" s="5">
        <f t="shared" si="84"/>
        <v>9.894939909041868E-3</v>
      </c>
    </row>
    <row r="351" spans="1:13" x14ac:dyDescent="0.25">
      <c r="B351" s="5">
        <f>'Mg2+离子浓度'!B351</f>
        <v>3.2254468285827227</v>
      </c>
      <c r="C351" s="5">
        <f t="shared" si="78"/>
        <v>2.9999999999974492E-4</v>
      </c>
      <c r="D351" s="5">
        <f t="shared" si="77"/>
        <v>0</v>
      </c>
      <c r="E351" s="5">
        <f t="shared" si="79"/>
        <v>0</v>
      </c>
      <c r="F351" s="5">
        <f t="shared" si="80"/>
        <v>286.41398313717144</v>
      </c>
      <c r="G351" s="5">
        <f t="shared" si="81"/>
        <v>88.798234278449769</v>
      </c>
      <c r="H351" s="5">
        <f t="shared" si="82"/>
        <v>9.8949399090418684</v>
      </c>
      <c r="I351" s="5"/>
      <c r="J351" s="5">
        <f t="shared" si="86"/>
        <v>9.669385071839468E-7</v>
      </c>
      <c r="K351" s="60">
        <f t="shared" si="85"/>
        <v>9.8949389421033604</v>
      </c>
      <c r="L351" s="5">
        <f t="shared" si="83"/>
        <v>286.41395514865286</v>
      </c>
      <c r="M351" s="5">
        <f t="shared" si="84"/>
        <v>9.8949389421033613E-3</v>
      </c>
    </row>
    <row r="352" spans="1:13" x14ac:dyDescent="0.25">
      <c r="B352" s="5">
        <f>'Mg2+离子浓度'!B352</f>
        <v>3.2256468285827227</v>
      </c>
      <c r="C352" s="5">
        <f t="shared" si="78"/>
        <v>1.9999999999997797E-4</v>
      </c>
      <c r="D352" s="5">
        <f t="shared" si="77"/>
        <v>0</v>
      </c>
      <c r="E352" s="5">
        <f t="shared" si="79"/>
        <v>0</v>
      </c>
      <c r="F352" s="5">
        <f t="shared" si="80"/>
        <v>286.41395514865286</v>
      </c>
      <c r="G352" s="5">
        <f t="shared" si="81"/>
        <v>88.792719838611958</v>
      </c>
      <c r="H352" s="5">
        <f t="shared" si="82"/>
        <v>9.8949389421033604</v>
      </c>
      <c r="I352" s="5"/>
      <c r="J352" s="5">
        <f t="shared" si="86"/>
        <v>7.8950190793281277E-7</v>
      </c>
      <c r="K352" s="60">
        <f t="shared" si="85"/>
        <v>9.894938152601453</v>
      </c>
      <c r="L352" s="5">
        <f t="shared" si="83"/>
        <v>286.41393229612538</v>
      </c>
      <c r="M352" s="5">
        <f t="shared" si="84"/>
        <v>9.894938152601453E-3</v>
      </c>
    </row>
    <row r="353" spans="1:13" x14ac:dyDescent="0.25">
      <c r="B353" s="5">
        <f>'Mg2+离子浓度'!B353</f>
        <v>3.2266468285827226</v>
      </c>
      <c r="C353" s="5">
        <f t="shared" si="78"/>
        <v>9.9999999999988987E-4</v>
      </c>
      <c r="D353" s="5">
        <f t="shared" si="77"/>
        <v>0</v>
      </c>
      <c r="E353" s="5">
        <f t="shared" si="79"/>
        <v>0</v>
      </c>
      <c r="F353" s="5">
        <f t="shared" si="80"/>
        <v>286.41393229612538</v>
      </c>
      <c r="G353" s="5">
        <f t="shared" si="81"/>
        <v>88.765194182076101</v>
      </c>
      <c r="H353" s="5">
        <f t="shared" si="82"/>
        <v>9.894938152601453</v>
      </c>
      <c r="I353" s="5"/>
      <c r="J353" s="5">
        <f t="shared" si="86"/>
        <v>1.7653797936466092E-6</v>
      </c>
      <c r="K353" s="60">
        <f t="shared" si="85"/>
        <v>9.8949363872216587</v>
      </c>
      <c r="L353" s="5">
        <f t="shared" si="83"/>
        <v>286.41388119632455</v>
      </c>
      <c r="M353" s="5">
        <f t="shared" si="84"/>
        <v>9.8949363872216593E-3</v>
      </c>
    </row>
    <row r="354" spans="1:13" x14ac:dyDescent="0.25">
      <c r="B354" s="5">
        <f>'Mg2+离子浓度'!B354</f>
        <v>3.2296468285827227</v>
      </c>
      <c r="C354" s="5">
        <f t="shared" si="78"/>
        <v>3.0000000000001137E-3</v>
      </c>
      <c r="D354" s="5">
        <f t="shared" si="77"/>
        <v>0</v>
      </c>
      <c r="E354" s="5">
        <f t="shared" si="79"/>
        <v>0</v>
      </c>
      <c r="F354" s="5">
        <f t="shared" si="80"/>
        <v>286.41388119632455</v>
      </c>
      <c r="G354" s="5">
        <f t="shared" si="81"/>
        <v>88.682724891629277</v>
      </c>
      <c r="H354" s="5">
        <f t="shared" si="82"/>
        <v>9.8949363872216605</v>
      </c>
      <c r="I354" s="5"/>
      <c r="J354" s="5">
        <f t="shared" si="86"/>
        <v>3.0577269517150728E-6</v>
      </c>
      <c r="K354" s="60">
        <f t="shared" si="85"/>
        <v>9.8949333294947088</v>
      </c>
      <c r="L354" s="5">
        <f t="shared" si="83"/>
        <v>286.41379268888909</v>
      </c>
      <c r="M354" s="5">
        <f t="shared" si="84"/>
        <v>9.8949333294947091E-3</v>
      </c>
    </row>
    <row r="355" spans="1:13" x14ac:dyDescent="0.25">
      <c r="B355" s="5">
        <f>'Mg2+离子浓度'!B355</f>
        <v>3.2326468285827228</v>
      </c>
      <c r="C355" s="5">
        <f t="shared" si="78"/>
        <v>3.0000000000001137E-3</v>
      </c>
      <c r="D355" s="5">
        <f t="shared" si="77"/>
        <v>0</v>
      </c>
      <c r="E355" s="5">
        <f t="shared" si="79"/>
        <v>0</v>
      </c>
      <c r="F355" s="5">
        <f t="shared" si="80"/>
        <v>286.41379268888909</v>
      </c>
      <c r="G355" s="5">
        <f t="shared" si="81"/>
        <v>88.600397097650287</v>
      </c>
      <c r="H355" s="5">
        <f t="shared" si="82"/>
        <v>9.8949333294947088</v>
      </c>
      <c r="I355" s="5"/>
      <c r="J355" s="5">
        <f t="shared" si="86"/>
        <v>3.0577260068182343E-6</v>
      </c>
      <c r="K355" s="60">
        <f t="shared" si="85"/>
        <v>9.8949302717687022</v>
      </c>
      <c r="L355" s="5">
        <f t="shared" si="83"/>
        <v>286.41370418148097</v>
      </c>
      <c r="M355" s="5">
        <f t="shared" si="84"/>
        <v>9.8949302717687027E-3</v>
      </c>
    </row>
    <row r="356" spans="1:13" x14ac:dyDescent="0.25">
      <c r="B356" s="5">
        <f>'Mg2+离子浓度'!B356</f>
        <v>3.2346468285827226</v>
      </c>
      <c r="C356" s="5">
        <f t="shared" si="78"/>
        <v>1.9999999999997797E-3</v>
      </c>
      <c r="D356" s="5">
        <f t="shared" si="77"/>
        <v>0</v>
      </c>
      <c r="E356" s="5">
        <f t="shared" si="79"/>
        <v>0</v>
      </c>
      <c r="F356" s="5">
        <f t="shared" si="80"/>
        <v>286.41370418148097</v>
      </c>
      <c r="G356" s="5">
        <f t="shared" si="81"/>
        <v>88.545587620449624</v>
      </c>
      <c r="H356" s="5">
        <f t="shared" si="82"/>
        <v>9.8949302717687022</v>
      </c>
      <c r="I356" s="5"/>
      <c r="J356" s="5">
        <f t="shared" si="86"/>
        <v>2.4966220584758925E-6</v>
      </c>
      <c r="K356" s="60">
        <f t="shared" si="85"/>
        <v>9.8949277751466429</v>
      </c>
      <c r="L356" s="5">
        <f t="shared" si="83"/>
        <v>286.41363191550721</v>
      </c>
      <c r="M356" s="5">
        <f t="shared" si="84"/>
        <v>9.8949277751466426E-3</v>
      </c>
    </row>
    <row r="357" spans="1:13" x14ac:dyDescent="0.25">
      <c r="B357" s="5">
        <f>'Mg2+离子浓度'!B357</f>
        <v>3.2446468285827228</v>
      </c>
      <c r="C357" s="5">
        <f t="shared" si="78"/>
        <v>1.0000000000000231E-2</v>
      </c>
      <c r="D357" s="5">
        <f t="shared" si="77"/>
        <v>0</v>
      </c>
      <c r="E357" s="5">
        <f t="shared" si="79"/>
        <v>0</v>
      </c>
      <c r="F357" s="5">
        <f t="shared" si="80"/>
        <v>286.41363191550721</v>
      </c>
      <c r="G357" s="5">
        <f t="shared" si="81"/>
        <v>88.272667888669432</v>
      </c>
      <c r="H357" s="5">
        <f t="shared" si="82"/>
        <v>9.8949277751466447</v>
      </c>
      <c r="I357" s="5"/>
      <c r="J357" s="5">
        <f t="shared" si="86"/>
        <v>5.5826152283097518E-6</v>
      </c>
      <c r="K357" s="60">
        <f t="shared" si="85"/>
        <v>9.8949221925314159</v>
      </c>
      <c r="L357" s="5">
        <f t="shared" si="83"/>
        <v>286.41347032391815</v>
      </c>
      <c r="M357" s="5">
        <f t="shared" si="84"/>
        <v>9.8949221925314166E-3</v>
      </c>
    </row>
    <row r="358" spans="1:13" x14ac:dyDescent="0.25">
      <c r="B358" s="5">
        <f>'Mg2+离子浓度'!B358</f>
        <v>3.2746468285827226</v>
      </c>
      <c r="C358" s="5">
        <f t="shared" si="78"/>
        <v>2.9999999999999805E-2</v>
      </c>
      <c r="D358" s="5">
        <f t="shared" si="77"/>
        <v>0</v>
      </c>
      <c r="E358" s="5">
        <f t="shared" si="79"/>
        <v>0</v>
      </c>
      <c r="F358" s="5">
        <f t="shared" si="80"/>
        <v>286.41347032391815</v>
      </c>
      <c r="G358" s="5">
        <f t="shared" si="81"/>
        <v>87.463926742866136</v>
      </c>
      <c r="H358" s="5">
        <f t="shared" si="82"/>
        <v>9.8949221925314159</v>
      </c>
      <c r="I358" s="5"/>
      <c r="J358" s="5">
        <f t="shared" si="86"/>
        <v>9.6693677591803813E-6</v>
      </c>
      <c r="K358" s="60">
        <f t="shared" si="85"/>
        <v>9.8949125231636561</v>
      </c>
      <c r="L358" s="5">
        <f t="shared" si="83"/>
        <v>286.41319043923363</v>
      </c>
      <c r="M358" s="5">
        <f t="shared" si="84"/>
        <v>9.894912523163657E-3</v>
      </c>
    </row>
    <row r="359" spans="1:13" x14ac:dyDescent="0.25">
      <c r="B359" s="5">
        <f>'Mg2+离子浓度'!B359</f>
        <v>3.3046468285827229</v>
      </c>
      <c r="C359" s="5">
        <f t="shared" si="78"/>
        <v>3.0000000000000249E-2</v>
      </c>
      <c r="D359" s="5">
        <f t="shared" si="77"/>
        <v>0</v>
      </c>
      <c r="E359" s="5">
        <f t="shared" si="79"/>
        <v>0</v>
      </c>
      <c r="F359" s="5">
        <f t="shared" si="80"/>
        <v>286.41319043923363</v>
      </c>
      <c r="G359" s="5">
        <f t="shared" si="81"/>
        <v>86.66983350897705</v>
      </c>
      <c r="H359" s="5">
        <f t="shared" si="82"/>
        <v>9.8949125231636561</v>
      </c>
      <c r="I359" s="5"/>
      <c r="J359" s="5">
        <f t="shared" si="86"/>
        <v>9.6693583102256198E-6</v>
      </c>
      <c r="K359" s="60">
        <f t="shared" si="85"/>
        <v>9.8949028538053465</v>
      </c>
      <c r="L359" s="5">
        <f t="shared" si="83"/>
        <v>286.4129105548227</v>
      </c>
      <c r="M359" s="5">
        <f t="shared" si="84"/>
        <v>9.8949028538053464E-3</v>
      </c>
    </row>
    <row r="360" spans="1:13" x14ac:dyDescent="0.25">
      <c r="B360" s="5">
        <f>'Mg2+离子浓度'!B360</f>
        <v>3.3246468285827229</v>
      </c>
      <c r="C360" s="5">
        <f t="shared" si="78"/>
        <v>2.0000000000000018E-2</v>
      </c>
      <c r="D360" s="5">
        <f t="shared" si="77"/>
        <v>0</v>
      </c>
      <c r="E360" s="5">
        <f t="shared" si="79"/>
        <v>0</v>
      </c>
      <c r="F360" s="5">
        <f t="shared" si="80"/>
        <v>286.4129105548227</v>
      </c>
      <c r="G360" s="5">
        <f t="shared" si="81"/>
        <v>86.148371638294833</v>
      </c>
      <c r="H360" s="5">
        <f t="shared" si="82"/>
        <v>9.8949028538053465</v>
      </c>
      <c r="I360" s="5"/>
      <c r="J360" s="5">
        <f t="shared" si="86"/>
        <v>7.89499028503251E-6</v>
      </c>
      <c r="K360" s="60">
        <f t="shared" si="85"/>
        <v>9.8948949588150619</v>
      </c>
      <c r="L360" s="5">
        <f t="shared" si="83"/>
        <v>286.4126820303814</v>
      </c>
      <c r="M360" s="5">
        <f t="shared" si="84"/>
        <v>9.8948949588150616E-3</v>
      </c>
    </row>
    <row r="361" spans="1:13" x14ac:dyDescent="0.25">
      <c r="B361" s="5">
        <f>'Mg2+离子浓度'!B361</f>
        <v>3.3746468285827227</v>
      </c>
      <c r="C361" s="5">
        <f t="shared" si="78"/>
        <v>4.9999999999999822E-2</v>
      </c>
      <c r="D361" s="5">
        <f t="shared" si="77"/>
        <v>0</v>
      </c>
      <c r="E361" s="5">
        <f t="shared" si="79"/>
        <v>0</v>
      </c>
      <c r="F361" s="5">
        <f t="shared" si="80"/>
        <v>286.4126820303814</v>
      </c>
      <c r="G361" s="5">
        <f t="shared" si="81"/>
        <v>84.87189818042927</v>
      </c>
      <c r="H361" s="5">
        <f t="shared" si="82"/>
        <v>9.8948949588150619</v>
      </c>
      <c r="I361" s="5"/>
      <c r="J361" s="5">
        <f t="shared" si="86"/>
        <v>1.248306574274886E-5</v>
      </c>
      <c r="K361" s="60">
        <f t="shared" si="85"/>
        <v>9.8948824757493199</v>
      </c>
      <c r="L361" s="5">
        <f t="shared" si="83"/>
        <v>286.41232070180195</v>
      </c>
      <c r="M361" s="5">
        <f t="shared" si="84"/>
        <v>9.8948824757493208E-3</v>
      </c>
    </row>
    <row r="362" spans="1:13" x14ac:dyDescent="0.25">
      <c r="A362" t="s">
        <v>247</v>
      </c>
      <c r="B362" s="5">
        <f>'Mg2+离子浓度'!B362</f>
        <v>3.424646828582723</v>
      </c>
      <c r="C362" s="5">
        <f t="shared" si="78"/>
        <v>5.0000000000000266E-2</v>
      </c>
      <c r="D362" s="5">
        <f t="shared" si="77"/>
        <v>0</v>
      </c>
      <c r="E362" s="5">
        <f t="shared" si="79"/>
        <v>0</v>
      </c>
      <c r="F362" s="5">
        <f t="shared" si="80"/>
        <v>286.41232070180195</v>
      </c>
      <c r="G362" s="5">
        <f t="shared" si="81"/>
        <v>83.632659085121659</v>
      </c>
      <c r="H362" s="5">
        <f t="shared" si="82"/>
        <v>9.8948824757493199</v>
      </c>
      <c r="I362" s="5"/>
      <c r="J362" s="5">
        <f t="shared" si="86"/>
        <v>1.2483049994534206E-5</v>
      </c>
      <c r="K362" s="60">
        <f t="shared" si="85"/>
        <v>9.8948699926993253</v>
      </c>
      <c r="L362" s="5">
        <f t="shared" si="83"/>
        <v>286.41195937367831</v>
      </c>
      <c r="M362" s="5">
        <f t="shared" si="84"/>
        <v>9.8948699926993261E-3</v>
      </c>
    </row>
    <row r="363" spans="1:13" x14ac:dyDescent="0.25">
      <c r="A363" s="5">
        <f>(A343+A364)*12</f>
        <v>3.5177883728408279</v>
      </c>
      <c r="B363" s="5">
        <f>'Mg2+离子浓度'!B363</f>
        <v>3.4746468285827228</v>
      </c>
      <c r="C363" s="5">
        <f t="shared" si="78"/>
        <v>4.9999999999999822E-2</v>
      </c>
      <c r="D363" s="5">
        <f t="shared" si="77"/>
        <v>0</v>
      </c>
      <c r="E363" s="5">
        <f t="shared" si="79"/>
        <v>0</v>
      </c>
      <c r="F363" s="5">
        <f t="shared" si="80"/>
        <v>286.41195937367831</v>
      </c>
      <c r="G363" s="5">
        <f t="shared" si="81"/>
        <v>82.429085171370687</v>
      </c>
      <c r="H363" s="5">
        <f t="shared" si="82"/>
        <v>9.8948699926993253</v>
      </c>
      <c r="I363" s="5"/>
      <c r="J363" s="5">
        <f t="shared" si="86"/>
        <v>1.2483034246339308E-5</v>
      </c>
      <c r="K363" s="60">
        <f t="shared" si="85"/>
        <v>9.8948575096650782</v>
      </c>
      <c r="L363" s="5">
        <f t="shared" si="83"/>
        <v>286.41159804601057</v>
      </c>
      <c r="M363" s="5">
        <f t="shared" si="84"/>
        <v>9.8948575096650792E-3</v>
      </c>
    </row>
    <row r="364" spans="1:13" x14ac:dyDescent="0.25">
      <c r="A364" s="79">
        <v>0.2931415442581049</v>
      </c>
      <c r="B364" s="5">
        <f>'Mg2+离子浓度'!B364</f>
        <v>3.5177958596527916</v>
      </c>
      <c r="C364" s="5">
        <f t="shared" si="78"/>
        <v>4.3149031070068844E-2</v>
      </c>
      <c r="D364" s="5">
        <f t="shared" si="77"/>
        <v>0</v>
      </c>
      <c r="E364" s="5">
        <f t="shared" si="79"/>
        <v>0</v>
      </c>
      <c r="F364" s="5">
        <f t="shared" si="80"/>
        <v>286.41159804601057</v>
      </c>
      <c r="G364" s="5">
        <f t="shared" si="81"/>
        <v>81.417913225436436</v>
      </c>
      <c r="H364" s="5">
        <f t="shared" si="82"/>
        <v>9.8948575096650799</v>
      </c>
      <c r="I364" s="5"/>
      <c r="J364" s="5">
        <f t="shared" si="86"/>
        <v>1.1596318522606118E-5</v>
      </c>
      <c r="K364" s="60">
        <f t="shared" si="85"/>
        <v>9.8948459133465576</v>
      </c>
      <c r="L364" s="5">
        <f t="shared" si="83"/>
        <v>286.41126238477278</v>
      </c>
      <c r="M364" s="5">
        <f t="shared" si="84"/>
        <v>9.8948459133465574E-3</v>
      </c>
    </row>
    <row r="365" spans="1:13" s="17" customFormat="1" x14ac:dyDescent="0.25">
      <c r="B365" s="5">
        <f>'Mg2+离子浓度'!B365</f>
        <v>3.5177958597527916</v>
      </c>
      <c r="C365" s="18">
        <f t="shared" si="78"/>
        <v>1.000000082740371E-10</v>
      </c>
      <c r="D365" s="18">
        <f t="shared" si="77"/>
        <v>3188155.9167786296</v>
      </c>
      <c r="E365" s="18">
        <f t="shared" si="79"/>
        <v>3.1881561805678329E-4</v>
      </c>
      <c r="F365" s="18">
        <f t="shared" si="80"/>
        <v>286.41158120039086</v>
      </c>
      <c r="G365" s="18">
        <f t="shared" si="81"/>
        <v>81.417908434436001</v>
      </c>
      <c r="H365" s="18">
        <f t="shared" si="82"/>
        <v>9.8948569276879237</v>
      </c>
      <c r="I365" s="18"/>
      <c r="J365" s="5">
        <f t="shared" si="86"/>
        <v>5.5825754878632838E-10</v>
      </c>
      <c r="K365" s="18">
        <f t="shared" si="85"/>
        <v>9.8948569271296662</v>
      </c>
      <c r="L365" s="18">
        <f t="shared" si="83"/>
        <v>286.41158118423175</v>
      </c>
      <c r="M365" s="18">
        <f t="shared" si="84"/>
        <v>9.8948569271296669E-3</v>
      </c>
    </row>
    <row r="366" spans="1:13" s="17" customFormat="1" x14ac:dyDescent="0.25">
      <c r="B366" s="5">
        <f>'Mg2+离子浓度'!B366</f>
        <v>3.5177958600527917</v>
      </c>
      <c r="C366" s="18">
        <f t="shared" si="78"/>
        <v>3.000000248221113E-10</v>
      </c>
      <c r="D366" s="18">
        <f t="shared" si="77"/>
        <v>3188155.9167786296</v>
      </c>
      <c r="E366" s="18">
        <f t="shared" si="79"/>
        <v>9.5644685417034991E-4</v>
      </c>
      <c r="F366" s="18">
        <f t="shared" si="80"/>
        <v>286.41253763108591</v>
      </c>
      <c r="G366" s="18">
        <f t="shared" si="81"/>
        <v>81.41818031100523</v>
      </c>
      <c r="H366" s="18">
        <f t="shared" si="82"/>
        <v>9.894889970153768</v>
      </c>
      <c r="I366" s="18"/>
      <c r="J366" s="5">
        <f t="shared" si="86"/>
        <v>9.669336671333054E-10</v>
      </c>
      <c r="K366" s="18">
        <f t="shared" si="85"/>
        <v>9.8948899691868348</v>
      </c>
      <c r="L366" s="18">
        <f t="shared" si="83"/>
        <v>286.41253760309758</v>
      </c>
      <c r="M366" s="18">
        <f t="shared" si="84"/>
        <v>9.8948899691868354E-3</v>
      </c>
    </row>
    <row r="367" spans="1:13" s="17" customFormat="1" x14ac:dyDescent="0.25">
      <c r="B367" s="5">
        <f>'Mg2+离子浓度'!B367</f>
        <v>3.5177958604527917</v>
      </c>
      <c r="C367" s="18">
        <f t="shared" si="78"/>
        <v>4.000000330961484E-10</v>
      </c>
      <c r="D367" s="18">
        <f t="shared" ref="D367:D430" si="87">D338</f>
        <v>3188155.9167786296</v>
      </c>
      <c r="E367" s="18">
        <f t="shared" si="79"/>
        <v>1.2752624722271331E-3</v>
      </c>
      <c r="F367" s="18">
        <f t="shared" si="80"/>
        <v>286.41381286556981</v>
      </c>
      <c r="G367" s="18">
        <f t="shared" si="81"/>
        <v>81.418542811265965</v>
      </c>
      <c r="H367" s="18">
        <f t="shared" si="82"/>
        <v>9.8949340265523062</v>
      </c>
      <c r="I367" s="18"/>
      <c r="J367" s="5">
        <f t="shared" si="86"/>
        <v>1.1165237972483286E-9</v>
      </c>
      <c r="K367" s="18">
        <f t="shared" si="85"/>
        <v>9.8949340254357825</v>
      </c>
      <c r="L367" s="18">
        <f t="shared" si="83"/>
        <v>286.41381283325143</v>
      </c>
      <c r="M367" s="18">
        <f t="shared" si="84"/>
        <v>9.894934025435783E-3</v>
      </c>
    </row>
    <row r="368" spans="1:13" s="17" customFormat="1" x14ac:dyDescent="0.25">
      <c r="B368" s="5">
        <f>'Mg2+离子浓度'!B368</f>
        <v>3.5177958606527917</v>
      </c>
      <c r="C368" s="18">
        <f t="shared" si="78"/>
        <v>2.000000165480742E-10</v>
      </c>
      <c r="D368" s="18">
        <f t="shared" si="87"/>
        <v>3188155.9167786296</v>
      </c>
      <c r="E368" s="18">
        <f t="shared" si="79"/>
        <v>6.3763123611356657E-4</v>
      </c>
      <c r="F368" s="18">
        <f t="shared" si="80"/>
        <v>286.41445046448752</v>
      </c>
      <c r="G368" s="18">
        <f t="shared" si="81"/>
        <v>81.418724056187287</v>
      </c>
      <c r="H368" s="18">
        <f t="shared" si="82"/>
        <v>9.8949560541185164</v>
      </c>
      <c r="I368" s="18"/>
      <c r="J368" s="5">
        <f t="shared" si="86"/>
        <v>7.8950330593603381E-10</v>
      </c>
      <c r="K368" s="18">
        <f t="shared" si="85"/>
        <v>9.8949560533290128</v>
      </c>
      <c r="L368" s="18">
        <f t="shared" si="83"/>
        <v>286.41445044163498</v>
      </c>
      <c r="M368" s="18">
        <f t="shared" si="84"/>
        <v>9.894956053329013E-3</v>
      </c>
    </row>
    <row r="369" spans="1:13" s="17" customFormat="1" x14ac:dyDescent="0.25">
      <c r="B369" s="5">
        <f>'Mg2+离子浓度'!B369</f>
        <v>3.5177958696527916</v>
      </c>
      <c r="C369" s="18">
        <f t="shared" si="78"/>
        <v>8.9999998564849193E-9</v>
      </c>
      <c r="D369" s="18">
        <f t="shared" si="87"/>
        <v>3188155.9167786296</v>
      </c>
      <c r="E369" s="18">
        <f t="shared" si="79"/>
        <v>2.8693402793459215E-2</v>
      </c>
      <c r="F369" s="18">
        <f t="shared" si="80"/>
        <v>286.44314384442845</v>
      </c>
      <c r="G369" s="18">
        <f t="shared" si="81"/>
        <v>81.426880483744654</v>
      </c>
      <c r="H369" s="18">
        <f t="shared" si="82"/>
        <v>9.8959473439542727</v>
      </c>
      <c r="I369" s="18"/>
      <c r="J369" s="5">
        <f t="shared" si="86"/>
        <v>5.2966794955030961E-9</v>
      </c>
      <c r="K369" s="18">
        <f t="shared" si="85"/>
        <v>9.895947338657594</v>
      </c>
      <c r="L369" s="18">
        <f t="shared" si="83"/>
        <v>286.44314369111339</v>
      </c>
      <c r="M369" s="18">
        <f t="shared" si="84"/>
        <v>9.8959473386575937E-3</v>
      </c>
    </row>
    <row r="370" spans="1:13" s="17" customFormat="1" x14ac:dyDescent="0.25">
      <c r="B370" s="5">
        <f>'Mg2+离子浓度'!B370</f>
        <v>3.5177959596527915</v>
      </c>
      <c r="C370" s="18">
        <f t="shared" si="78"/>
        <v>8.9999999897116822E-8</v>
      </c>
      <c r="D370" s="18">
        <f t="shared" si="87"/>
        <v>3188155.9167786296</v>
      </c>
      <c r="E370" s="18">
        <f t="shared" si="79"/>
        <v>0.28693403218206903</v>
      </c>
      <c r="F370" s="18">
        <f t="shared" si="80"/>
        <v>286.73007772329544</v>
      </c>
      <c r="G370" s="18">
        <f t="shared" si="81"/>
        <v>81.508444779610201</v>
      </c>
      <c r="H370" s="18">
        <f t="shared" si="82"/>
        <v>9.9058602450569335</v>
      </c>
      <c r="I370" s="18"/>
      <c r="J370" s="5">
        <f t="shared" si="86"/>
        <v>1.6766349632441191E-8</v>
      </c>
      <c r="K370" s="18">
        <f t="shared" si="85"/>
        <v>9.9058602282905834</v>
      </c>
      <c r="L370" s="18">
        <f t="shared" si="83"/>
        <v>286.73007723798509</v>
      </c>
      <c r="M370" s="18">
        <f t="shared" si="84"/>
        <v>9.9058602282905833E-3</v>
      </c>
    </row>
    <row r="371" spans="1:13" s="17" customFormat="1" x14ac:dyDescent="0.25">
      <c r="B371" s="5">
        <f>'Mg2+离子浓度'!B371</f>
        <v>3.5177968596527918</v>
      </c>
      <c r="C371" s="18">
        <f t="shared" ref="C371:C434" si="88">B371-B370</f>
        <v>9.0000000030343585E-7</v>
      </c>
      <c r="D371" s="18">
        <f t="shared" si="87"/>
        <v>3188155.9167786296</v>
      </c>
      <c r="E371" s="18">
        <f t="shared" ref="E371:E434" si="89">C371*D371</f>
        <v>2.8693403260681674</v>
      </c>
      <c r="F371" s="18">
        <f t="shared" ref="F371:F434" si="90">E371+L370</f>
        <v>289.59941756405323</v>
      </c>
      <c r="G371" s="18">
        <f t="shared" ref="G371:G434" si="91">F371/B371</f>
        <v>82.324087807798207</v>
      </c>
      <c r="H371" s="18">
        <f t="shared" ref="H371:H434" si="92">F371/$C$9/96485/0.0001</f>
        <v>10.004989292430714</v>
      </c>
      <c r="I371" s="18"/>
      <c r="J371" s="5">
        <f t="shared" si="86"/>
        <v>5.3550428501190868E-8</v>
      </c>
      <c r="K371" s="18">
        <f t="shared" si="85"/>
        <v>10.004989238880286</v>
      </c>
      <c r="L371" s="18">
        <f t="shared" ref="L371:L434" si="93">K371*0.0001*$C$9*96485</f>
        <v>289.59941601400936</v>
      </c>
      <c r="M371" s="18">
        <f t="shared" ref="M371:M434" si="94">K371*0.001</f>
        <v>1.0004989238880286E-2</v>
      </c>
    </row>
    <row r="372" spans="1:13" s="17" customFormat="1" x14ac:dyDescent="0.25">
      <c r="A372" s="18">
        <v>7.4868119641229509E-6</v>
      </c>
      <c r="B372" s="5">
        <f>'Mg2+离子浓度'!B372</f>
        <v>3.5178033464647558</v>
      </c>
      <c r="C372" s="18">
        <f t="shared" si="88"/>
        <v>6.4868119640237865E-6</v>
      </c>
      <c r="D372" s="18">
        <f t="shared" si="87"/>
        <v>3188155.9167786296</v>
      </c>
      <c r="E372" s="18">
        <f t="shared" si="89"/>
        <v>20.680967944132838</v>
      </c>
      <c r="F372" s="18">
        <f t="shared" si="90"/>
        <v>310.28038395814218</v>
      </c>
      <c r="G372" s="18">
        <f t="shared" si="91"/>
        <v>88.202879296809158</v>
      </c>
      <c r="H372" s="18">
        <f t="shared" si="92"/>
        <v>10.719468793357938</v>
      </c>
      <c r="I372" s="18"/>
      <c r="J372" s="5">
        <f t="shared" si="86"/>
        <v>1.5403307525990123E-7</v>
      </c>
      <c r="K372" s="18">
        <f t="shared" si="85"/>
        <v>10.719468639324862</v>
      </c>
      <c r="L372" s="18">
        <f t="shared" si="93"/>
        <v>310.28037949957786</v>
      </c>
      <c r="M372" s="18">
        <f t="shared" si="94"/>
        <v>1.0719468639324863E-2</v>
      </c>
    </row>
    <row r="373" spans="1:13" x14ac:dyDescent="0.25">
      <c r="B373" s="5">
        <f>'Mg2+离子浓度'!B373</f>
        <v>3.5178058596527917</v>
      </c>
      <c r="C373" s="5">
        <f t="shared" si="88"/>
        <v>2.5131880359019476E-6</v>
      </c>
      <c r="D373" s="5">
        <f t="shared" si="87"/>
        <v>0</v>
      </c>
      <c r="E373" s="5">
        <f t="shared" si="89"/>
        <v>0</v>
      </c>
      <c r="F373" s="5">
        <f t="shared" si="90"/>
        <v>310.28037949957786</v>
      </c>
      <c r="G373" s="5">
        <f t="shared" si="91"/>
        <v>88.20281501555138</v>
      </c>
      <c r="H373" s="5">
        <f t="shared" si="92"/>
        <v>10.719468639324862</v>
      </c>
      <c r="I373" s="5"/>
      <c r="J373" s="5">
        <f t="shared" si="86"/>
        <v>9.5876200996619232E-8</v>
      </c>
      <c r="K373" s="60">
        <f t="shared" si="85"/>
        <v>10.719468543448661</v>
      </c>
      <c r="L373" s="5">
        <f t="shared" si="93"/>
        <v>310.28037672439319</v>
      </c>
      <c r="M373" s="5">
        <f t="shared" si="94"/>
        <v>1.0719468543448662E-2</v>
      </c>
    </row>
    <row r="374" spans="1:13" x14ac:dyDescent="0.25">
      <c r="B374" s="5">
        <f>'Mg2+离子浓度'!B374</f>
        <v>3.5178158596527918</v>
      </c>
      <c r="C374" s="5">
        <f t="shared" si="88"/>
        <v>1.0000000000065512E-5</v>
      </c>
      <c r="D374" s="5">
        <f t="shared" si="87"/>
        <v>0</v>
      </c>
      <c r="E374" s="5">
        <f t="shared" si="89"/>
        <v>0</v>
      </c>
      <c r="F374" s="5">
        <f t="shared" si="90"/>
        <v>310.28037672439319</v>
      </c>
      <c r="G374" s="5">
        <f t="shared" si="91"/>
        <v>88.20256349490046</v>
      </c>
      <c r="H374" s="5">
        <f t="shared" si="92"/>
        <v>10.719468543448659</v>
      </c>
      <c r="I374" s="5"/>
      <c r="J374" s="5">
        <f t="shared" si="86"/>
        <v>1.9124862503887911E-7</v>
      </c>
      <c r="K374" s="60">
        <f t="shared" si="85"/>
        <v>10.719468352200034</v>
      </c>
      <c r="L374" s="5">
        <f t="shared" si="93"/>
        <v>310.28037118860613</v>
      </c>
      <c r="M374" s="5">
        <f t="shared" si="94"/>
        <v>1.0719468352200034E-2</v>
      </c>
    </row>
    <row r="375" spans="1:13" x14ac:dyDescent="0.25">
      <c r="B375" s="5">
        <f>'Mg2+离子浓度'!B375</f>
        <v>3.5178458596527915</v>
      </c>
      <c r="C375" s="5">
        <f t="shared" si="88"/>
        <v>2.9999999999752447E-5</v>
      </c>
      <c r="D375" s="5">
        <f t="shared" si="87"/>
        <v>0</v>
      </c>
      <c r="E375" s="5">
        <f t="shared" si="89"/>
        <v>0</v>
      </c>
      <c r="F375" s="5">
        <f t="shared" si="90"/>
        <v>310.28037118860613</v>
      </c>
      <c r="G375" s="5">
        <f t="shared" si="91"/>
        <v>88.201809734560271</v>
      </c>
      <c r="H375" s="5">
        <f t="shared" si="92"/>
        <v>10.719468352200034</v>
      </c>
      <c r="I375" s="5"/>
      <c r="J375" s="5">
        <f t="shared" si="86"/>
        <v>3.3125232953262335E-7</v>
      </c>
      <c r="K375" s="60">
        <f t="shared" si="85"/>
        <v>10.719468020947705</v>
      </c>
      <c r="L375" s="5">
        <f t="shared" si="93"/>
        <v>310.28036160034185</v>
      </c>
      <c r="M375" s="5">
        <f t="shared" si="94"/>
        <v>1.0719468020947705E-2</v>
      </c>
    </row>
    <row r="376" spans="1:13" x14ac:dyDescent="0.25">
      <c r="B376" s="5">
        <f>'Mg2+离子浓度'!B376</f>
        <v>3.5178758596527917</v>
      </c>
      <c r="C376" s="5">
        <f t="shared" si="88"/>
        <v>3.0000000000196536E-5</v>
      </c>
      <c r="D376" s="5">
        <f t="shared" si="87"/>
        <v>0</v>
      </c>
      <c r="E376" s="5">
        <f t="shared" si="89"/>
        <v>0</v>
      </c>
      <c r="F376" s="5">
        <f t="shared" si="90"/>
        <v>310.28036160034185</v>
      </c>
      <c r="G376" s="5">
        <f t="shared" si="91"/>
        <v>88.201054835108934</v>
      </c>
      <c r="H376" s="5">
        <f t="shared" si="92"/>
        <v>10.719468020947707</v>
      </c>
      <c r="I376" s="5"/>
      <c r="J376" s="5">
        <f t="shared" si="86"/>
        <v>3.3125231929873677E-7</v>
      </c>
      <c r="K376" s="60">
        <f t="shared" si="85"/>
        <v>10.719467689695387</v>
      </c>
      <c r="L376" s="5">
        <f t="shared" si="93"/>
        <v>310.2803520120778</v>
      </c>
      <c r="M376" s="5">
        <f t="shared" si="94"/>
        <v>1.0719467689695387E-2</v>
      </c>
    </row>
    <row r="377" spans="1:13" x14ac:dyDescent="0.25">
      <c r="B377" s="5">
        <f>'Mg2+离子浓度'!B377</f>
        <v>3.5178958596527918</v>
      </c>
      <c r="C377" s="5">
        <f t="shared" si="88"/>
        <v>2.0000000000131024E-5</v>
      </c>
      <c r="D377" s="5">
        <f t="shared" si="87"/>
        <v>0</v>
      </c>
      <c r="E377" s="5">
        <f t="shared" si="89"/>
        <v>0</v>
      </c>
      <c r="F377" s="5">
        <f t="shared" si="90"/>
        <v>310.2803520120778</v>
      </c>
      <c r="G377" s="5">
        <f t="shared" si="91"/>
        <v>88.200550667438392</v>
      </c>
      <c r="H377" s="5">
        <f t="shared" si="92"/>
        <v>10.719467689695387</v>
      </c>
      <c r="I377" s="5"/>
      <c r="J377" s="5">
        <f t="shared" si="86"/>
        <v>2.7046637777386291E-7</v>
      </c>
      <c r="K377" s="60">
        <f t="shared" si="85"/>
        <v>10.719467419229009</v>
      </c>
      <c r="L377" s="5">
        <f t="shared" si="93"/>
        <v>310.28034418329332</v>
      </c>
      <c r="M377" s="5">
        <f t="shared" si="94"/>
        <v>1.0719467419229009E-2</v>
      </c>
    </row>
    <row r="378" spans="1:13" x14ac:dyDescent="0.25">
      <c r="B378" s="5">
        <f>'Mg2+离子浓度'!B378</f>
        <v>3.5179958596527916</v>
      </c>
      <c r="C378" s="5">
        <f t="shared" si="88"/>
        <v>9.9999999999766942E-5</v>
      </c>
      <c r="D378" s="5">
        <f t="shared" si="87"/>
        <v>0</v>
      </c>
      <c r="E378" s="5">
        <f t="shared" si="89"/>
        <v>0</v>
      </c>
      <c r="F378" s="5">
        <f t="shared" si="90"/>
        <v>310.28034418329332</v>
      </c>
      <c r="G378" s="5">
        <f t="shared" si="91"/>
        <v>88.198041317170976</v>
      </c>
      <c r="H378" s="5">
        <f t="shared" si="92"/>
        <v>10.719467419229009</v>
      </c>
      <c r="I378" s="5"/>
      <c r="J378" s="5">
        <f t="shared" si="86"/>
        <v>6.047811910683784E-7</v>
      </c>
      <c r="K378" s="60">
        <f t="shared" si="85"/>
        <v>10.719466814447818</v>
      </c>
      <c r="L378" s="5">
        <f t="shared" si="93"/>
        <v>310.28032667759936</v>
      </c>
      <c r="M378" s="5">
        <f t="shared" si="94"/>
        <v>1.0719466814447819E-2</v>
      </c>
    </row>
    <row r="379" spans="1:13" x14ac:dyDescent="0.25">
      <c r="B379" s="5">
        <f>'Mg2+离子浓度'!B379</f>
        <v>3.5182958596527918</v>
      </c>
      <c r="C379" s="5">
        <f t="shared" si="88"/>
        <v>3.00000000000189E-4</v>
      </c>
      <c r="D379" s="5">
        <f t="shared" si="87"/>
        <v>0</v>
      </c>
      <c r="E379" s="5">
        <f t="shared" si="89"/>
        <v>0</v>
      </c>
      <c r="F379" s="5">
        <f t="shared" si="90"/>
        <v>310.28032667759936</v>
      </c>
      <c r="G379" s="5">
        <f t="shared" si="91"/>
        <v>88.190515822117305</v>
      </c>
      <c r="H379" s="5">
        <f t="shared" si="92"/>
        <v>10.719466814447818</v>
      </c>
      <c r="I379" s="5"/>
      <c r="J379" s="5">
        <f t="shared" si="86"/>
        <v>1.0475116912944806E-6</v>
      </c>
      <c r="K379" s="60">
        <f t="shared" si="85"/>
        <v>10.719465766936127</v>
      </c>
      <c r="L379" s="5">
        <f t="shared" si="93"/>
        <v>310.28029635684965</v>
      </c>
      <c r="M379" s="5">
        <f t="shared" si="94"/>
        <v>1.0719465766936127E-2</v>
      </c>
    </row>
    <row r="380" spans="1:13" x14ac:dyDescent="0.25">
      <c r="B380" s="5">
        <f>'Mg2+离子浓度'!B380</f>
        <v>3.5185958596527915</v>
      </c>
      <c r="C380" s="5">
        <f t="shared" si="88"/>
        <v>2.9999999999974492E-4</v>
      </c>
      <c r="D380" s="5">
        <f t="shared" si="87"/>
        <v>0</v>
      </c>
      <c r="E380" s="5">
        <f t="shared" si="89"/>
        <v>0</v>
      </c>
      <c r="F380" s="5">
        <f t="shared" si="90"/>
        <v>310.28029635684965</v>
      </c>
      <c r="G380" s="5">
        <f t="shared" si="91"/>
        <v>88.182987968236716</v>
      </c>
      <c r="H380" s="5">
        <f t="shared" si="92"/>
        <v>10.719465766936125</v>
      </c>
      <c r="I380" s="5"/>
      <c r="J380" s="5">
        <f t="shared" si="86"/>
        <v>1.0475115889303357E-6</v>
      </c>
      <c r="K380" s="60">
        <f t="shared" si="85"/>
        <v>10.719464719424536</v>
      </c>
      <c r="L380" s="5">
        <f t="shared" si="93"/>
        <v>310.28026603610294</v>
      </c>
      <c r="M380" s="5">
        <f t="shared" si="94"/>
        <v>1.0719464719424537E-2</v>
      </c>
    </row>
    <row r="381" spans="1:13" x14ac:dyDescent="0.25">
      <c r="B381" s="5">
        <f>'Mg2+离子浓度'!B381</f>
        <v>3.5187958596527915</v>
      </c>
      <c r="C381" s="5">
        <f t="shared" si="88"/>
        <v>1.9999999999997797E-4</v>
      </c>
      <c r="D381" s="5">
        <f t="shared" si="87"/>
        <v>0</v>
      </c>
      <c r="E381" s="5">
        <f t="shared" si="89"/>
        <v>0</v>
      </c>
      <c r="F381" s="5">
        <f t="shared" si="90"/>
        <v>310.28026603610294</v>
      </c>
      <c r="G381" s="5">
        <f t="shared" si="91"/>
        <v>88.177967239827055</v>
      </c>
      <c r="H381" s="5">
        <f t="shared" si="92"/>
        <v>10.719464719424536</v>
      </c>
      <c r="I381" s="5"/>
      <c r="J381" s="5">
        <f t="shared" si="86"/>
        <v>8.5528954726477199E-7</v>
      </c>
      <c r="K381" s="60">
        <f t="shared" si="85"/>
        <v>10.719463864134989</v>
      </c>
      <c r="L381" s="5">
        <f t="shared" si="93"/>
        <v>310.28024127931928</v>
      </c>
      <c r="M381" s="5">
        <f t="shared" si="94"/>
        <v>1.071946386413499E-2</v>
      </c>
    </row>
    <row r="382" spans="1:13" x14ac:dyDescent="0.25">
      <c r="B382" s="5">
        <f>'Mg2+离子浓度'!B382</f>
        <v>3.5197958596527914</v>
      </c>
      <c r="C382" s="5">
        <f t="shared" si="88"/>
        <v>9.9999999999988987E-4</v>
      </c>
      <c r="D382" s="5">
        <f t="shared" si="87"/>
        <v>0</v>
      </c>
      <c r="E382" s="5">
        <f t="shared" si="89"/>
        <v>0</v>
      </c>
      <c r="F382" s="5">
        <f t="shared" si="90"/>
        <v>310.28024127931928</v>
      </c>
      <c r="G382" s="5">
        <f t="shared" si="91"/>
        <v>88.152908194490209</v>
      </c>
      <c r="H382" s="5">
        <f t="shared" si="92"/>
        <v>10.719463864134987</v>
      </c>
      <c r="I382" s="5"/>
      <c r="J382" s="5">
        <f t="shared" si="86"/>
        <v>1.9124854155347773E-6</v>
      </c>
      <c r="K382" s="60">
        <f t="shared" si="85"/>
        <v>10.719461951649571</v>
      </c>
      <c r="L382" s="5">
        <f t="shared" si="93"/>
        <v>310.28018592147271</v>
      </c>
      <c r="M382" s="5">
        <f t="shared" si="94"/>
        <v>1.0719461951649571E-2</v>
      </c>
    </row>
    <row r="383" spans="1:13" x14ac:dyDescent="0.25">
      <c r="B383" s="5">
        <f>'Mg2+离子浓度'!B383</f>
        <v>3.5227958596527915</v>
      </c>
      <c r="C383" s="5">
        <f t="shared" si="88"/>
        <v>3.0000000000001137E-3</v>
      </c>
      <c r="D383" s="5">
        <f t="shared" si="87"/>
        <v>0</v>
      </c>
      <c r="E383" s="5">
        <f t="shared" si="89"/>
        <v>0</v>
      </c>
      <c r="F383" s="5">
        <f t="shared" si="90"/>
        <v>310.28018592147271</v>
      </c>
      <c r="G383" s="5">
        <f t="shared" si="91"/>
        <v>88.077821787849516</v>
      </c>
      <c r="H383" s="5">
        <f t="shared" si="92"/>
        <v>10.719461951649574</v>
      </c>
      <c r="I383" s="5"/>
      <c r="J383" s="5">
        <f t="shared" si="86"/>
        <v>3.3125213174459292E-6</v>
      </c>
      <c r="K383" s="60">
        <f t="shared" si="85"/>
        <v>10.719458639128257</v>
      </c>
      <c r="L383" s="5">
        <f t="shared" si="93"/>
        <v>310.28009003888695</v>
      </c>
      <c r="M383" s="5">
        <f t="shared" si="94"/>
        <v>1.0719458639128258E-2</v>
      </c>
    </row>
    <row r="384" spans="1:13" x14ac:dyDescent="0.25">
      <c r="B384" s="5">
        <f>'Mg2+离子浓度'!B384</f>
        <v>3.5257958596527916</v>
      </c>
      <c r="C384" s="5">
        <f t="shared" si="88"/>
        <v>3.0000000000001137E-3</v>
      </c>
      <c r="D384" s="5">
        <f t="shared" si="87"/>
        <v>0</v>
      </c>
      <c r="E384" s="5">
        <f t="shared" si="89"/>
        <v>0</v>
      </c>
      <c r="F384" s="5">
        <f t="shared" si="90"/>
        <v>310.28009003888695</v>
      </c>
      <c r="G384" s="5">
        <f t="shared" si="91"/>
        <v>88.002851665224398</v>
      </c>
      <c r="H384" s="5">
        <f t="shared" si="92"/>
        <v>10.719458639128257</v>
      </c>
      <c r="I384" s="5"/>
      <c r="J384" s="5">
        <f t="shared" si="86"/>
        <v>3.3125202938126975E-6</v>
      </c>
      <c r="K384" s="60">
        <f t="shared" si="85"/>
        <v>10.719455326607964</v>
      </c>
      <c r="L384" s="5">
        <f t="shared" si="93"/>
        <v>310.27999415633087</v>
      </c>
      <c r="M384" s="5">
        <f t="shared" si="94"/>
        <v>1.0719455326607964E-2</v>
      </c>
    </row>
    <row r="385" spans="1:13" x14ac:dyDescent="0.25">
      <c r="B385" s="5">
        <f>'Mg2+离子浓度'!B385</f>
        <v>3.5277958596527914</v>
      </c>
      <c r="C385" s="5">
        <f t="shared" si="88"/>
        <v>1.9999999999997797E-3</v>
      </c>
      <c r="D385" s="5">
        <f t="shared" si="87"/>
        <v>0</v>
      </c>
      <c r="E385" s="5">
        <f t="shared" si="89"/>
        <v>0</v>
      </c>
      <c r="F385" s="5">
        <f t="shared" si="90"/>
        <v>310.27999415633087</v>
      </c>
      <c r="G385" s="5">
        <f t="shared" si="91"/>
        <v>87.952933361305341</v>
      </c>
      <c r="H385" s="5">
        <f t="shared" si="92"/>
        <v>10.719455326607967</v>
      </c>
      <c r="I385" s="5"/>
      <c r="J385" s="5">
        <f t="shared" si="86"/>
        <v>2.7046606583587997E-6</v>
      </c>
      <c r="K385" s="60">
        <f t="shared" si="85"/>
        <v>10.719452621947308</v>
      </c>
      <c r="L385" s="5">
        <f t="shared" si="93"/>
        <v>310.27991586857587</v>
      </c>
      <c r="M385" s="5">
        <f t="shared" si="94"/>
        <v>1.0719452621947309E-2</v>
      </c>
    </row>
    <row r="386" spans="1:13" x14ac:dyDescent="0.25">
      <c r="B386" s="5">
        <f>'Mg2+离子浓度'!B386</f>
        <v>3.5377958596527916</v>
      </c>
      <c r="C386" s="5">
        <f t="shared" si="88"/>
        <v>1.0000000000000231E-2</v>
      </c>
      <c r="D386" s="5">
        <f t="shared" si="87"/>
        <v>0</v>
      </c>
      <c r="E386" s="5">
        <f t="shared" si="89"/>
        <v>0</v>
      </c>
      <c r="F386" s="5">
        <f t="shared" si="90"/>
        <v>310.27991586857587</v>
      </c>
      <c r="G386" s="5">
        <f t="shared" si="91"/>
        <v>87.704301824534198</v>
      </c>
      <c r="H386" s="5">
        <f t="shared" si="92"/>
        <v>10.719452621947308</v>
      </c>
      <c r="I386" s="5"/>
      <c r="J386" s="5">
        <f t="shared" si="86"/>
        <v>6.0478035622186302E-6</v>
      </c>
      <c r="K386" s="60">
        <f t="shared" si="85"/>
        <v>10.719446574143745</v>
      </c>
      <c r="L386" s="5">
        <f t="shared" si="93"/>
        <v>310.27974081187784</v>
      </c>
      <c r="M386" s="5">
        <f t="shared" si="94"/>
        <v>1.0719446574143745E-2</v>
      </c>
    </row>
    <row r="387" spans="1:13" x14ac:dyDescent="0.25">
      <c r="B387" s="5">
        <f>'Mg2+离子浓度'!B387</f>
        <v>3.5677958596527914</v>
      </c>
      <c r="C387" s="5">
        <f t="shared" si="88"/>
        <v>2.9999999999999805E-2</v>
      </c>
      <c r="D387" s="5">
        <f t="shared" si="87"/>
        <v>0</v>
      </c>
      <c r="E387" s="5">
        <f t="shared" si="89"/>
        <v>0</v>
      </c>
      <c r="F387" s="5">
        <f t="shared" si="90"/>
        <v>310.27974081187784</v>
      </c>
      <c r="G387" s="5">
        <f t="shared" si="91"/>
        <v>86.966786502766297</v>
      </c>
      <c r="H387" s="5">
        <f t="shared" si="92"/>
        <v>10.719446574143747</v>
      </c>
      <c r="I387" s="5"/>
      <c r="J387" s="5">
        <f t="shared" si="86"/>
        <v>1.0475097134014484E-5</v>
      </c>
      <c r="K387" s="60">
        <f t="shared" si="85"/>
        <v>10.719436099046613</v>
      </c>
      <c r="L387" s="5">
        <f t="shared" si="93"/>
        <v>310.27943760495378</v>
      </c>
      <c r="M387" s="5">
        <f t="shared" si="94"/>
        <v>1.0719436099046614E-2</v>
      </c>
    </row>
    <row r="388" spans="1:13" x14ac:dyDescent="0.25">
      <c r="B388" s="5">
        <f>'Mg2+离子浓度'!B388</f>
        <v>3.5977958596527917</v>
      </c>
      <c r="C388" s="5">
        <f t="shared" si="88"/>
        <v>3.0000000000000249E-2</v>
      </c>
      <c r="D388" s="5">
        <f t="shared" si="87"/>
        <v>0</v>
      </c>
      <c r="E388" s="5">
        <f t="shared" si="89"/>
        <v>0</v>
      </c>
      <c r="F388" s="5">
        <f t="shared" si="90"/>
        <v>310.27943760495378</v>
      </c>
      <c r="G388" s="5">
        <f t="shared" si="91"/>
        <v>86.241535014412293</v>
      </c>
      <c r="H388" s="5">
        <f t="shared" si="92"/>
        <v>10.719436099046613</v>
      </c>
      <c r="I388" s="5"/>
      <c r="J388" s="5">
        <f t="shared" si="86"/>
        <v>1.0475086897696928E-5</v>
      </c>
      <c r="K388" s="60">
        <f t="shared" si="85"/>
        <v>10.719425623959715</v>
      </c>
      <c r="L388" s="5">
        <f t="shared" si="93"/>
        <v>310.27913439832594</v>
      </c>
      <c r="M388" s="5">
        <f t="shared" si="94"/>
        <v>1.0719425623959715E-2</v>
      </c>
    </row>
    <row r="389" spans="1:13" x14ac:dyDescent="0.25">
      <c r="B389" s="5">
        <f>'Mg2+离子浓度'!B389</f>
        <v>3.6177958596527917</v>
      </c>
      <c r="C389" s="5">
        <f t="shared" si="88"/>
        <v>2.0000000000000018E-2</v>
      </c>
      <c r="D389" s="5">
        <f t="shared" si="87"/>
        <v>0</v>
      </c>
      <c r="E389" s="5">
        <f t="shared" si="89"/>
        <v>0</v>
      </c>
      <c r="F389" s="5">
        <f t="shared" si="90"/>
        <v>310.27913439832594</v>
      </c>
      <c r="G389" s="5">
        <f t="shared" si="91"/>
        <v>85.764688344826666</v>
      </c>
      <c r="H389" s="5">
        <f t="shared" si="92"/>
        <v>10.719425623959715</v>
      </c>
      <c r="I389" s="5"/>
      <c r="J389" s="5">
        <f t="shared" si="86"/>
        <v>8.5528642789801494E-6</v>
      </c>
      <c r="K389" s="60">
        <f t="shared" si="85"/>
        <v>10.719417071095437</v>
      </c>
      <c r="L389" s="5">
        <f t="shared" si="93"/>
        <v>310.27888683139298</v>
      </c>
      <c r="M389" s="5">
        <f t="shared" si="94"/>
        <v>1.0719417071095437E-2</v>
      </c>
    </row>
    <row r="390" spans="1:13" x14ac:dyDescent="0.25">
      <c r="B390" s="5">
        <f>'Mg2+离子浓度'!B390</f>
        <v>3.6677958596527915</v>
      </c>
      <c r="C390" s="5">
        <f t="shared" si="88"/>
        <v>4.9999999999999822E-2</v>
      </c>
      <c r="D390" s="5">
        <f t="shared" si="87"/>
        <v>0</v>
      </c>
      <c r="E390" s="5">
        <f t="shared" si="89"/>
        <v>0</v>
      </c>
      <c r="F390" s="5">
        <f t="shared" si="90"/>
        <v>310.27888683139298</v>
      </c>
      <c r="G390" s="5">
        <f t="shared" si="91"/>
        <v>84.595462425971888</v>
      </c>
      <c r="H390" s="5">
        <f t="shared" si="92"/>
        <v>10.719417071095437</v>
      </c>
      <c r="I390" s="5"/>
      <c r="J390" s="5">
        <f t="shared" si="86"/>
        <v>1.3523255029930402E-5</v>
      </c>
      <c r="K390" s="60">
        <f t="shared" si="85"/>
        <v>10.719403547840407</v>
      </c>
      <c r="L390" s="5">
        <f t="shared" si="93"/>
        <v>310.2784953940145</v>
      </c>
      <c r="M390" s="5">
        <f t="shared" si="94"/>
        <v>1.0719403547840407E-2</v>
      </c>
    </row>
    <row r="391" spans="1:13" x14ac:dyDescent="0.25">
      <c r="A391" t="s">
        <v>248</v>
      </c>
      <c r="B391" s="5">
        <f>'Mg2+离子浓度'!B391</f>
        <v>3.7177958596527918</v>
      </c>
      <c r="C391" s="5">
        <f t="shared" si="88"/>
        <v>5.0000000000000266E-2</v>
      </c>
      <c r="D391" s="5">
        <f t="shared" si="87"/>
        <v>0</v>
      </c>
      <c r="E391" s="5">
        <f t="shared" si="89"/>
        <v>0</v>
      </c>
      <c r="F391" s="5">
        <f t="shared" si="90"/>
        <v>310.2784953940145</v>
      </c>
      <c r="G391" s="5">
        <f t="shared" si="91"/>
        <v>83.457647247740951</v>
      </c>
      <c r="H391" s="5">
        <f t="shared" si="92"/>
        <v>10.719403547840406</v>
      </c>
      <c r="I391" s="5"/>
      <c r="J391" s="5">
        <f t="shared" si="86"/>
        <v>1.352323796944803E-5</v>
      </c>
      <c r="K391" s="60">
        <f t="shared" si="85"/>
        <v>10.719390024602436</v>
      </c>
      <c r="L391" s="5">
        <f t="shared" si="93"/>
        <v>310.27810395712982</v>
      </c>
      <c r="M391" s="5">
        <f t="shared" si="94"/>
        <v>1.0719390024602437E-2</v>
      </c>
    </row>
    <row r="392" spans="1:13" x14ac:dyDescent="0.25">
      <c r="A392" s="5">
        <f>(A372+A393)*13</f>
        <v>3.8109374039108972</v>
      </c>
      <c r="B392" s="5">
        <f>'Mg2+离子浓度'!B392</f>
        <v>3.7677958596527916</v>
      </c>
      <c r="C392" s="5">
        <f t="shared" si="88"/>
        <v>4.9999999999999822E-2</v>
      </c>
      <c r="D392" s="5">
        <f t="shared" si="87"/>
        <v>0</v>
      </c>
      <c r="E392" s="5">
        <f t="shared" si="89"/>
        <v>0</v>
      </c>
      <c r="F392" s="5">
        <f t="shared" si="90"/>
        <v>310.27810395712982</v>
      </c>
      <c r="G392" s="5">
        <f t="shared" si="91"/>
        <v>82.350030499190169</v>
      </c>
      <c r="H392" s="5">
        <f t="shared" si="92"/>
        <v>10.719390024602436</v>
      </c>
      <c r="I392" s="5"/>
      <c r="J392" s="5">
        <f t="shared" si="86"/>
        <v>1.3523220908987062E-5</v>
      </c>
      <c r="K392" s="60">
        <f t="shared" si="85"/>
        <v>10.719376501381527</v>
      </c>
      <c r="L392" s="5">
        <f t="shared" si="93"/>
        <v>310.27771252073899</v>
      </c>
      <c r="M392" s="5">
        <f t="shared" si="94"/>
        <v>1.0719376501381528E-2</v>
      </c>
    </row>
    <row r="393" spans="1:13" x14ac:dyDescent="0.25">
      <c r="A393" s="79">
        <v>0.2931415442581049</v>
      </c>
      <c r="B393" s="5">
        <f>'Mg2+离子浓度'!B393</f>
        <v>3.8109448907228605</v>
      </c>
      <c r="C393" s="5">
        <f t="shared" si="88"/>
        <v>4.3149031070068844E-2</v>
      </c>
      <c r="D393" s="5">
        <f t="shared" si="87"/>
        <v>0</v>
      </c>
      <c r="E393" s="5">
        <f t="shared" si="89"/>
        <v>0</v>
      </c>
      <c r="F393" s="5">
        <f t="shared" si="90"/>
        <v>310.27771252073899</v>
      </c>
      <c r="G393" s="5">
        <f t="shared" si="91"/>
        <v>81.417528045619534</v>
      </c>
      <c r="H393" s="5">
        <f t="shared" si="92"/>
        <v>10.719376501381527</v>
      </c>
      <c r="I393" s="5"/>
      <c r="J393" s="5">
        <f t="shared" si="86"/>
        <v>1.2562616910080887E-5</v>
      </c>
      <c r="K393" s="60">
        <f t="shared" si="85"/>
        <v>10.719363938764618</v>
      </c>
      <c r="L393" s="5">
        <f t="shared" si="93"/>
        <v>310.27734888951125</v>
      </c>
      <c r="M393" s="5">
        <f t="shared" si="94"/>
        <v>1.0719363938764617E-2</v>
      </c>
    </row>
    <row r="394" spans="1:13" s="17" customFormat="1" x14ac:dyDescent="0.25">
      <c r="B394" s="5">
        <f>'Mg2+离子浓度'!B394</f>
        <v>3.8109448908228605</v>
      </c>
      <c r="C394" s="18">
        <f t="shared" si="88"/>
        <v>1.000000082740371E-10</v>
      </c>
      <c r="D394" s="18">
        <f t="shared" si="87"/>
        <v>3188155.9167786296</v>
      </c>
      <c r="E394" s="18">
        <f t="shared" si="89"/>
        <v>3.1881561805678329E-4</v>
      </c>
      <c r="F394" s="18">
        <f t="shared" si="90"/>
        <v>310.27766770512932</v>
      </c>
      <c r="G394" s="18">
        <f t="shared" si="91"/>
        <v>81.417516283772358</v>
      </c>
      <c r="H394" s="18">
        <f t="shared" si="92"/>
        <v>10.719374953105985</v>
      </c>
      <c r="I394" s="18"/>
      <c r="J394" s="5">
        <f t="shared" si="86"/>
        <v>6.0477599924638823E-10</v>
      </c>
      <c r="K394" s="18">
        <f t="shared" si="85"/>
        <v>10.719374952501209</v>
      </c>
      <c r="L394" s="18">
        <f t="shared" si="93"/>
        <v>310.27766768762376</v>
      </c>
      <c r="M394" s="18">
        <f t="shared" si="94"/>
        <v>1.0719374952501208E-2</v>
      </c>
    </row>
    <row r="395" spans="1:13" s="17" customFormat="1" x14ac:dyDescent="0.25">
      <c r="B395" s="5">
        <f>'Mg2+离子浓度'!B395</f>
        <v>3.8109448911228605</v>
      </c>
      <c r="C395" s="18">
        <f t="shared" si="88"/>
        <v>3.000000248221113E-10</v>
      </c>
      <c r="D395" s="18">
        <f t="shared" si="87"/>
        <v>3188155.9167786296</v>
      </c>
      <c r="E395" s="18">
        <f t="shared" si="89"/>
        <v>9.5644685417034991E-4</v>
      </c>
      <c r="F395" s="18">
        <f t="shared" si="90"/>
        <v>310.27862413447792</v>
      </c>
      <c r="G395" s="18">
        <f t="shared" si="91"/>
        <v>81.417767246447141</v>
      </c>
      <c r="H395" s="18">
        <f t="shared" si="92"/>
        <v>10.719407995525311</v>
      </c>
      <c r="I395" s="18"/>
      <c r="J395" s="5">
        <f t="shared" si="86"/>
        <v>1.0475059868149592E-9</v>
      </c>
      <c r="K395" s="18">
        <f t="shared" si="85"/>
        <v>10.719407994477805</v>
      </c>
      <c r="L395" s="18">
        <f t="shared" si="93"/>
        <v>310.2786241041573</v>
      </c>
      <c r="M395" s="18">
        <f t="shared" si="94"/>
        <v>1.0719407994477806E-2</v>
      </c>
    </row>
    <row r="396" spans="1:13" s="17" customFormat="1" x14ac:dyDescent="0.25">
      <c r="B396" s="5">
        <f>'Mg2+离子浓度'!B396</f>
        <v>3.8109448915228605</v>
      </c>
      <c r="C396" s="18">
        <f t="shared" si="88"/>
        <v>4.000000330961484E-10</v>
      </c>
      <c r="D396" s="18">
        <f t="shared" si="87"/>
        <v>3188155.9167786296</v>
      </c>
      <c r="E396" s="18">
        <f t="shared" si="89"/>
        <v>1.2752624722271331E-3</v>
      </c>
      <c r="F396" s="18">
        <f t="shared" si="90"/>
        <v>310.27989936662954</v>
      </c>
      <c r="G396" s="18">
        <f t="shared" si="91"/>
        <v>81.418101861515268</v>
      </c>
      <c r="H396" s="18">
        <f t="shared" si="92"/>
        <v>10.719452051843275</v>
      </c>
      <c r="I396" s="18"/>
      <c r="J396" s="5">
        <f t="shared" si="86"/>
        <v>1.2095606981541073E-9</v>
      </c>
      <c r="K396" s="18">
        <f t="shared" si="85"/>
        <v>10.719452050633715</v>
      </c>
      <c r="L396" s="18">
        <f t="shared" si="93"/>
        <v>310.27989933161825</v>
      </c>
      <c r="M396" s="18">
        <f t="shared" si="94"/>
        <v>1.0719452050633715E-2</v>
      </c>
    </row>
    <row r="397" spans="1:13" s="17" customFormat="1" x14ac:dyDescent="0.25">
      <c r="B397" s="5">
        <f>'Mg2+离子浓度'!B397</f>
        <v>3.8109448917228606</v>
      </c>
      <c r="C397" s="18">
        <f t="shared" si="88"/>
        <v>2.000000165480742E-10</v>
      </c>
      <c r="D397" s="18">
        <f t="shared" si="87"/>
        <v>3188155.9167786296</v>
      </c>
      <c r="E397" s="18">
        <f t="shared" si="89"/>
        <v>6.3763123611356657E-4</v>
      </c>
      <c r="F397" s="18">
        <f t="shared" si="90"/>
        <v>310.28053696285434</v>
      </c>
      <c r="G397" s="18">
        <f t="shared" si="91"/>
        <v>81.418269163840364</v>
      </c>
      <c r="H397" s="18">
        <f t="shared" si="92"/>
        <v>10.71947407931645</v>
      </c>
      <c r="I397" s="18"/>
      <c r="J397" s="5">
        <f t="shared" si="86"/>
        <v>8.5529032945966781E-10</v>
      </c>
      <c r="K397" s="18">
        <f t="shared" si="85"/>
        <v>10.719474078461159</v>
      </c>
      <c r="L397" s="18">
        <f t="shared" si="93"/>
        <v>310.2805369380975</v>
      </c>
      <c r="M397" s="18">
        <f t="shared" si="94"/>
        <v>1.0719474078461159E-2</v>
      </c>
    </row>
    <row r="398" spans="1:13" s="17" customFormat="1" x14ac:dyDescent="0.25">
      <c r="B398" s="5">
        <f>'Mg2+离子浓度'!B398</f>
        <v>3.8109449007228604</v>
      </c>
      <c r="C398" s="18">
        <f t="shared" si="88"/>
        <v>8.9999998564849193E-9</v>
      </c>
      <c r="D398" s="18">
        <f t="shared" si="87"/>
        <v>3188155.9167786296</v>
      </c>
      <c r="E398" s="18">
        <f t="shared" si="89"/>
        <v>2.8693402793459215E-2</v>
      </c>
      <c r="F398" s="18">
        <f t="shared" si="90"/>
        <v>310.30923034089096</v>
      </c>
      <c r="G398" s="18">
        <f t="shared" si="91"/>
        <v>81.425798174628937</v>
      </c>
      <c r="H398" s="18">
        <f t="shared" si="92"/>
        <v>10.720465369086419</v>
      </c>
      <c r="I398" s="18"/>
      <c r="J398" s="5">
        <f t="shared" si="86"/>
        <v>5.7379922436007511E-9</v>
      </c>
      <c r="K398" s="18">
        <f t="shared" si="85"/>
        <v>10.720465363348428</v>
      </c>
      <c r="L398" s="18">
        <f t="shared" si="93"/>
        <v>310.30923017480188</v>
      </c>
      <c r="M398" s="18">
        <f t="shared" si="94"/>
        <v>1.0720465363348428E-2</v>
      </c>
    </row>
    <row r="399" spans="1:13" s="17" customFormat="1" x14ac:dyDescent="0.25">
      <c r="B399" s="5">
        <f>'Mg2+离子浓度'!B399</f>
        <v>3.8109449907228603</v>
      </c>
      <c r="C399" s="18">
        <f t="shared" si="88"/>
        <v>8.9999999897116822E-8</v>
      </c>
      <c r="D399" s="18">
        <f t="shared" si="87"/>
        <v>3188155.9167786296</v>
      </c>
      <c r="E399" s="18">
        <f t="shared" si="89"/>
        <v>0.28693403218206903</v>
      </c>
      <c r="F399" s="18">
        <f t="shared" si="90"/>
        <v>310.59616420698393</v>
      </c>
      <c r="G399" s="18">
        <f t="shared" si="91"/>
        <v>81.501088303053677</v>
      </c>
      <c r="H399" s="18">
        <f t="shared" si="92"/>
        <v>10.730378269747764</v>
      </c>
      <c r="I399" s="18"/>
      <c r="J399" s="5">
        <f t="shared" si="86"/>
        <v>1.8161903086480131E-8</v>
      </c>
      <c r="K399" s="18">
        <f t="shared" si="85"/>
        <v>10.730378251585861</v>
      </c>
      <c r="L399" s="18">
        <f t="shared" si="93"/>
        <v>310.5961636812786</v>
      </c>
      <c r="M399" s="18">
        <f t="shared" si="94"/>
        <v>1.0730378251585862E-2</v>
      </c>
    </row>
    <row r="400" spans="1:13" s="17" customFormat="1" x14ac:dyDescent="0.25">
      <c r="B400" s="5">
        <f>'Mg2+离子浓度'!B400</f>
        <v>3.8109458907228606</v>
      </c>
      <c r="C400" s="18">
        <f t="shared" si="88"/>
        <v>9.0000000030343585E-7</v>
      </c>
      <c r="D400" s="18">
        <f t="shared" si="87"/>
        <v>3188155.9167786296</v>
      </c>
      <c r="E400" s="18">
        <f t="shared" si="89"/>
        <v>2.8693403260681674</v>
      </c>
      <c r="F400" s="18">
        <f t="shared" si="90"/>
        <v>313.46550400734674</v>
      </c>
      <c r="G400" s="18">
        <f t="shared" si="91"/>
        <v>82.25398969070342</v>
      </c>
      <c r="H400" s="18">
        <f t="shared" si="92"/>
        <v>10.829507315725994</v>
      </c>
      <c r="I400" s="18"/>
      <c r="J400" s="5">
        <f t="shared" si="86"/>
        <v>5.7963556008265896E-8</v>
      </c>
      <c r="K400" s="18">
        <f t="shared" si="85"/>
        <v>10.829507257762438</v>
      </c>
      <c r="L400" s="18">
        <f t="shared" si="93"/>
        <v>313.46550232956264</v>
      </c>
      <c r="M400" s="18">
        <f t="shared" si="94"/>
        <v>1.0829507257762438E-2</v>
      </c>
    </row>
    <row r="401" spans="1:13" s="17" customFormat="1" x14ac:dyDescent="0.25">
      <c r="A401" s="18">
        <v>7.4868119641229509E-6</v>
      </c>
      <c r="B401" s="5">
        <f>'Mg2+离子浓度'!B401</f>
        <v>3.8109523775348246</v>
      </c>
      <c r="C401" s="18">
        <f t="shared" si="88"/>
        <v>6.4868119640237865E-6</v>
      </c>
      <c r="D401" s="18">
        <f t="shared" si="87"/>
        <v>3188155.9167786296</v>
      </c>
      <c r="E401" s="18">
        <f t="shared" si="89"/>
        <v>20.680967944132838</v>
      </c>
      <c r="F401" s="18">
        <f t="shared" si="90"/>
        <v>334.14647027369546</v>
      </c>
      <c r="G401" s="18">
        <f t="shared" si="91"/>
        <v>87.680568312386896</v>
      </c>
      <c r="H401" s="18">
        <f t="shared" si="92"/>
        <v>11.543986812240087</v>
      </c>
      <c r="I401" s="18"/>
      <c r="J401" s="5">
        <f t="shared" si="86"/>
        <v>1.6588096142887943E-7</v>
      </c>
      <c r="K401" s="18">
        <f t="shared" si="85"/>
        <v>11.543986646359125</v>
      </c>
      <c r="L401" s="18">
        <f t="shared" si="93"/>
        <v>334.14646547218808</v>
      </c>
      <c r="M401" s="18">
        <f t="shared" si="94"/>
        <v>1.1543986646359125E-2</v>
      </c>
    </row>
    <row r="402" spans="1:13" x14ac:dyDescent="0.25">
      <c r="B402" s="5">
        <f>'Mg2+离子浓度'!B402</f>
        <v>3.8109548907228605</v>
      </c>
      <c r="C402" s="5">
        <f t="shared" si="88"/>
        <v>2.5131880359019476E-6</v>
      </c>
      <c r="D402" s="5">
        <f t="shared" si="87"/>
        <v>0</v>
      </c>
      <c r="E402" s="5">
        <f t="shared" si="89"/>
        <v>0</v>
      </c>
      <c r="F402" s="5">
        <f t="shared" si="90"/>
        <v>334.14646547218808</v>
      </c>
      <c r="G402" s="5">
        <f t="shared" si="91"/>
        <v>87.680509230275177</v>
      </c>
      <c r="H402" s="5">
        <f t="shared" si="92"/>
        <v>11.543986646359125</v>
      </c>
      <c r="I402" s="5"/>
      <c r="J402" s="5">
        <f t="shared" si="86"/>
        <v>1.0325078800532078E-7</v>
      </c>
      <c r="K402" s="60">
        <f t="shared" ref="K402:K465" si="95">H402-J402</f>
        <v>11.543986543108337</v>
      </c>
      <c r="L402" s="5">
        <f t="shared" si="93"/>
        <v>334.14646248354239</v>
      </c>
      <c r="M402" s="5">
        <f t="shared" si="94"/>
        <v>1.1543986543108337E-2</v>
      </c>
    </row>
    <row r="403" spans="1:13" x14ac:dyDescent="0.25">
      <c r="B403" s="5">
        <f>'Mg2+离子浓度'!B403</f>
        <v>3.8109648907228606</v>
      </c>
      <c r="C403" s="5">
        <f t="shared" si="88"/>
        <v>1.0000000000065512E-5</v>
      </c>
      <c r="D403" s="5">
        <f t="shared" si="87"/>
        <v>0</v>
      </c>
      <c r="E403" s="5">
        <f t="shared" si="89"/>
        <v>0</v>
      </c>
      <c r="F403" s="5">
        <f t="shared" si="90"/>
        <v>334.14646248354239</v>
      </c>
      <c r="G403" s="5">
        <f t="shared" si="91"/>
        <v>87.680278371748997</v>
      </c>
      <c r="H403" s="5">
        <f t="shared" si="92"/>
        <v>11.543986543108335</v>
      </c>
      <c r="I403" s="5"/>
      <c r="J403" s="5">
        <f t="shared" si="86"/>
        <v>2.0595904963834242E-7</v>
      </c>
      <c r="K403" s="60">
        <f t="shared" si="95"/>
        <v>11.543986337149287</v>
      </c>
      <c r="L403" s="5">
        <f t="shared" si="93"/>
        <v>334.14645652195469</v>
      </c>
      <c r="M403" s="5">
        <f t="shared" si="94"/>
        <v>1.1543986337149287E-2</v>
      </c>
    </row>
    <row r="404" spans="1:13" x14ac:dyDescent="0.25">
      <c r="B404" s="5">
        <f>'Mg2+离子浓度'!B404</f>
        <v>3.8109948907228604</v>
      </c>
      <c r="C404" s="5">
        <f t="shared" si="88"/>
        <v>2.9999999999752447E-5</v>
      </c>
      <c r="D404" s="5">
        <f t="shared" si="87"/>
        <v>0</v>
      </c>
      <c r="E404" s="5">
        <f t="shared" si="89"/>
        <v>0</v>
      </c>
      <c r="F404" s="5">
        <f t="shared" si="90"/>
        <v>334.14645652195469</v>
      </c>
      <c r="G404" s="5">
        <f t="shared" si="91"/>
        <v>87.679586591776982</v>
      </c>
      <c r="H404" s="5">
        <f t="shared" si="92"/>
        <v>11.543986337149287</v>
      </c>
      <c r="I404" s="5"/>
      <c r="J404" s="5">
        <f t="shared" si="86"/>
        <v>3.5673153188503565E-7</v>
      </c>
      <c r="K404" s="60">
        <f t="shared" si="95"/>
        <v>11.543985980417755</v>
      </c>
      <c r="L404" s="5">
        <f t="shared" si="93"/>
        <v>334.14644619618213</v>
      </c>
      <c r="M404" s="5">
        <f t="shared" si="94"/>
        <v>1.1543985980417755E-2</v>
      </c>
    </row>
    <row r="405" spans="1:13" x14ac:dyDescent="0.25">
      <c r="B405" s="5">
        <f>'Mg2+离子浓度'!B405</f>
        <v>3.8110248907228605</v>
      </c>
      <c r="C405" s="5">
        <f t="shared" si="88"/>
        <v>3.0000000000196536E-5</v>
      </c>
      <c r="D405" s="5">
        <f t="shared" si="87"/>
        <v>0</v>
      </c>
      <c r="E405" s="5">
        <f t="shared" si="89"/>
        <v>0</v>
      </c>
      <c r="F405" s="5">
        <f t="shared" si="90"/>
        <v>334.14644619618213</v>
      </c>
      <c r="G405" s="5">
        <f t="shared" si="91"/>
        <v>87.678893677548899</v>
      </c>
      <c r="H405" s="5">
        <f t="shared" si="92"/>
        <v>11.543985980417753</v>
      </c>
      <c r="I405" s="5"/>
      <c r="J405" s="5">
        <f t="shared" si="86"/>
        <v>3.5673152086398081E-7</v>
      </c>
      <c r="K405" s="60">
        <f t="shared" si="95"/>
        <v>11.543985623686233</v>
      </c>
      <c r="L405" s="5">
        <f t="shared" si="93"/>
        <v>334.1464358704099</v>
      </c>
      <c r="M405" s="5">
        <f t="shared" si="94"/>
        <v>1.1543985623686233E-2</v>
      </c>
    </row>
    <row r="406" spans="1:13" x14ac:dyDescent="0.25">
      <c r="B406" s="5">
        <f>'Mg2+离子浓度'!B406</f>
        <v>3.8110448907228607</v>
      </c>
      <c r="C406" s="5">
        <f t="shared" si="88"/>
        <v>2.0000000000131024E-5</v>
      </c>
      <c r="D406" s="5">
        <f t="shared" si="87"/>
        <v>0</v>
      </c>
      <c r="E406" s="5">
        <f t="shared" si="89"/>
        <v>0</v>
      </c>
      <c r="F406" s="5">
        <f t="shared" si="90"/>
        <v>334.1464358704099</v>
      </c>
      <c r="G406" s="5">
        <f t="shared" si="91"/>
        <v>87.678430837646374</v>
      </c>
      <c r="H406" s="5">
        <f t="shared" si="92"/>
        <v>11.543985623686234</v>
      </c>
      <c r="I406" s="5"/>
      <c r="J406" s="5">
        <f t="shared" si="86"/>
        <v>2.9127005809377908E-7</v>
      </c>
      <c r="K406" s="60">
        <f t="shared" si="95"/>
        <v>11.543985332416176</v>
      </c>
      <c r="L406" s="5">
        <f t="shared" si="93"/>
        <v>334.1464274394524</v>
      </c>
      <c r="M406" s="5">
        <f t="shared" si="94"/>
        <v>1.1543985332416176E-2</v>
      </c>
    </row>
    <row r="407" spans="1:13" x14ac:dyDescent="0.25">
      <c r="B407" s="5">
        <f>'Mg2+离子浓度'!B407</f>
        <v>3.8111448907228604</v>
      </c>
      <c r="C407" s="5">
        <f t="shared" si="88"/>
        <v>9.9999999999766942E-5</v>
      </c>
      <c r="D407" s="5">
        <f t="shared" si="87"/>
        <v>0</v>
      </c>
      <c r="E407" s="5">
        <f t="shared" si="89"/>
        <v>0</v>
      </c>
      <c r="F407" s="5">
        <f t="shared" si="90"/>
        <v>334.1464274394524</v>
      </c>
      <c r="G407" s="5">
        <f t="shared" si="91"/>
        <v>87.676128045626413</v>
      </c>
      <c r="H407" s="5">
        <f t="shared" si="92"/>
        <v>11.543985332416174</v>
      </c>
      <c r="I407" s="5"/>
      <c r="J407" s="5">
        <f t="shared" si="86"/>
        <v>6.5129963327195682E-7</v>
      </c>
      <c r="K407" s="60">
        <f t="shared" si="95"/>
        <v>11.543984681116541</v>
      </c>
      <c r="L407" s="5">
        <f t="shared" si="93"/>
        <v>334.14640858725886</v>
      </c>
      <c r="M407" s="5">
        <f t="shared" si="94"/>
        <v>1.1543984681116542E-2</v>
      </c>
    </row>
    <row r="408" spans="1:13" x14ac:dyDescent="0.25">
      <c r="B408" s="5">
        <f>'Mg2+离子浓度'!B408</f>
        <v>3.8114448907228606</v>
      </c>
      <c r="C408" s="5">
        <f t="shared" si="88"/>
        <v>3.00000000000189E-4</v>
      </c>
      <c r="D408" s="5">
        <f t="shared" si="87"/>
        <v>0</v>
      </c>
      <c r="E408" s="5">
        <f t="shared" si="89"/>
        <v>0</v>
      </c>
      <c r="F408" s="5">
        <f t="shared" si="90"/>
        <v>334.14640858725886</v>
      </c>
      <c r="G408" s="5">
        <f t="shared" si="91"/>
        <v>87.669222084406485</v>
      </c>
      <c r="H408" s="5">
        <f t="shared" si="92"/>
        <v>11.543984681116541</v>
      </c>
      <c r="I408" s="5"/>
      <c r="J408" s="5">
        <f t="shared" si="86"/>
        <v>1.1280839921343485E-6</v>
      </c>
      <c r="K408" s="60">
        <f t="shared" si="95"/>
        <v>11.543983553032549</v>
      </c>
      <c r="L408" s="5">
        <f t="shared" si="93"/>
        <v>334.14637593430371</v>
      </c>
      <c r="M408" s="5">
        <f t="shared" si="94"/>
        <v>1.1543983553032549E-2</v>
      </c>
    </row>
    <row r="409" spans="1:13" x14ac:dyDescent="0.25">
      <c r="B409" s="5">
        <f>'Mg2+离子浓度'!B409</f>
        <v>3.8117448907228604</v>
      </c>
      <c r="C409" s="5">
        <f t="shared" si="88"/>
        <v>2.9999999999974492E-4</v>
      </c>
      <c r="D409" s="5">
        <f t="shared" si="87"/>
        <v>0</v>
      </c>
      <c r="E409" s="5">
        <f t="shared" si="89"/>
        <v>0</v>
      </c>
      <c r="F409" s="5">
        <f t="shared" si="90"/>
        <v>334.14637593430371</v>
      </c>
      <c r="G409" s="5">
        <f t="shared" si="91"/>
        <v>87.662313589652669</v>
      </c>
      <c r="H409" s="5">
        <f t="shared" si="92"/>
        <v>11.543983553032549</v>
      </c>
      <c r="I409" s="5"/>
      <c r="J409" s="5">
        <f t="shared" ref="J409:J472" si="96">H409*($C$8/3.1415926)^(1/2)*C409^(1/2)</f>
        <v>1.1280838818965784E-6</v>
      </c>
      <c r="K409" s="60">
        <f t="shared" si="95"/>
        <v>11.543982424948666</v>
      </c>
      <c r="L409" s="5">
        <f t="shared" si="93"/>
        <v>334.14634328135162</v>
      </c>
      <c r="M409" s="5">
        <f t="shared" si="94"/>
        <v>1.1543982424948666E-2</v>
      </c>
    </row>
    <row r="410" spans="1:13" x14ac:dyDescent="0.25">
      <c r="B410" s="5">
        <f>'Mg2+离子浓度'!B410</f>
        <v>3.8119448907228604</v>
      </c>
      <c r="C410" s="5">
        <f t="shared" si="88"/>
        <v>1.9999999999997797E-4</v>
      </c>
      <c r="D410" s="5">
        <f t="shared" si="87"/>
        <v>0</v>
      </c>
      <c r="E410" s="5">
        <f t="shared" si="89"/>
        <v>0</v>
      </c>
      <c r="F410" s="5">
        <f t="shared" si="90"/>
        <v>334.14634328135162</v>
      </c>
      <c r="G410" s="5">
        <f t="shared" si="91"/>
        <v>87.657705675274684</v>
      </c>
      <c r="H410" s="5">
        <f t="shared" si="92"/>
        <v>11.543982424948664</v>
      </c>
      <c r="I410" s="5"/>
      <c r="J410" s="5">
        <f t="shared" si="96"/>
        <v>9.2107654256050149E-7</v>
      </c>
      <c r="K410" s="60">
        <f t="shared" si="95"/>
        <v>11.543981503872121</v>
      </c>
      <c r="L410" s="5">
        <f t="shared" si="93"/>
        <v>334.14631662033054</v>
      </c>
      <c r="M410" s="5">
        <f t="shared" si="94"/>
        <v>1.1543981503872121E-2</v>
      </c>
    </row>
    <row r="411" spans="1:13" x14ac:dyDescent="0.25">
      <c r="B411" s="5">
        <f>'Mg2+离子浓度'!B411</f>
        <v>3.8129448907228602</v>
      </c>
      <c r="C411" s="5">
        <f t="shared" si="88"/>
        <v>9.9999999999988987E-4</v>
      </c>
      <c r="D411" s="5">
        <f t="shared" si="87"/>
        <v>0</v>
      </c>
      <c r="E411" s="5">
        <f t="shared" si="89"/>
        <v>0</v>
      </c>
      <c r="F411" s="5">
        <f t="shared" si="90"/>
        <v>334.14631662033054</v>
      </c>
      <c r="G411" s="5">
        <f t="shared" si="91"/>
        <v>87.634709180646695</v>
      </c>
      <c r="H411" s="5">
        <f t="shared" si="92"/>
        <v>11.543981503872123</v>
      </c>
      <c r="I411" s="5"/>
      <c r="J411" s="5">
        <f t="shared" si="96"/>
        <v>2.0595895973142712E-6</v>
      </c>
      <c r="K411" s="60">
        <f t="shared" si="95"/>
        <v>11.543979444282526</v>
      </c>
      <c r="L411" s="5">
        <f t="shared" si="93"/>
        <v>334.14625700447988</v>
      </c>
      <c r="M411" s="5">
        <f t="shared" si="94"/>
        <v>1.1543979444282525E-2</v>
      </c>
    </row>
    <row r="412" spans="1:13" x14ac:dyDescent="0.25">
      <c r="B412" s="5">
        <f>'Mg2+离子浓度'!B412</f>
        <v>3.8159448907228604</v>
      </c>
      <c r="C412" s="5">
        <f t="shared" si="88"/>
        <v>3.0000000000001137E-3</v>
      </c>
      <c r="D412" s="5">
        <f t="shared" si="87"/>
        <v>0</v>
      </c>
      <c r="E412" s="5">
        <f t="shared" si="89"/>
        <v>0</v>
      </c>
      <c r="F412" s="5">
        <f t="shared" si="90"/>
        <v>334.14625700447988</v>
      </c>
      <c r="G412" s="5">
        <f t="shared" si="91"/>
        <v>87.565797351224859</v>
      </c>
      <c r="H412" s="5">
        <f t="shared" si="92"/>
        <v>11.543979444282527</v>
      </c>
      <c r="I412" s="5"/>
      <c r="J412" s="5">
        <f t="shared" si="96"/>
        <v>3.5673131888358387E-6</v>
      </c>
      <c r="K412" s="60">
        <f t="shared" si="95"/>
        <v>11.543975876969339</v>
      </c>
      <c r="L412" s="5">
        <f t="shared" si="93"/>
        <v>334.14615374681603</v>
      </c>
      <c r="M412" s="5">
        <f t="shared" si="94"/>
        <v>1.1543975876969339E-2</v>
      </c>
    </row>
    <row r="413" spans="1:13" x14ac:dyDescent="0.25">
      <c r="B413" s="5">
        <f>'Mg2+离子浓度'!B413</f>
        <v>3.8189448907228605</v>
      </c>
      <c r="C413" s="5">
        <f t="shared" si="88"/>
        <v>3.0000000000001137E-3</v>
      </c>
      <c r="D413" s="5">
        <f t="shared" si="87"/>
        <v>0</v>
      </c>
      <c r="E413" s="5">
        <f t="shared" si="89"/>
        <v>0</v>
      </c>
      <c r="F413" s="5">
        <f t="shared" si="90"/>
        <v>334.14615374681603</v>
      </c>
      <c r="G413" s="5">
        <f t="shared" si="91"/>
        <v>87.49698236246816</v>
      </c>
      <c r="H413" s="5">
        <f t="shared" si="92"/>
        <v>11.543975876969339</v>
      </c>
      <c r="I413" s="5"/>
      <c r="J413" s="5">
        <f t="shared" si="96"/>
        <v>3.5673120864669851E-6</v>
      </c>
      <c r="K413" s="60">
        <f t="shared" si="95"/>
        <v>11.543972309657253</v>
      </c>
      <c r="L413" s="5">
        <f t="shared" si="93"/>
        <v>334.14605048918406</v>
      </c>
      <c r="M413" s="5">
        <f t="shared" si="94"/>
        <v>1.1543972309657253E-2</v>
      </c>
    </row>
    <row r="414" spans="1:13" x14ac:dyDescent="0.25">
      <c r="B414" s="5">
        <f>'Mg2+离子浓度'!B414</f>
        <v>3.8209448907228603</v>
      </c>
      <c r="C414" s="5">
        <f t="shared" si="88"/>
        <v>1.9999999999997797E-3</v>
      </c>
      <c r="D414" s="5">
        <f t="shared" si="87"/>
        <v>0</v>
      </c>
      <c r="E414" s="5">
        <f t="shared" si="89"/>
        <v>0</v>
      </c>
      <c r="F414" s="5">
        <f t="shared" si="90"/>
        <v>334.14605048918406</v>
      </c>
      <c r="G414" s="5">
        <f t="shared" si="91"/>
        <v>87.451156728399994</v>
      </c>
      <c r="H414" s="5">
        <f t="shared" si="92"/>
        <v>11.543972309657253</v>
      </c>
      <c r="I414" s="5"/>
      <c r="J414" s="5">
        <f t="shared" si="96"/>
        <v>2.9126972216221085E-6</v>
      </c>
      <c r="K414" s="60">
        <f t="shared" si="95"/>
        <v>11.543969396960032</v>
      </c>
      <c r="L414" s="5">
        <f t="shared" si="93"/>
        <v>334.14596617970665</v>
      </c>
      <c r="M414" s="5">
        <f t="shared" si="94"/>
        <v>1.1543969396960032E-2</v>
      </c>
    </row>
    <row r="415" spans="1:13" x14ac:dyDescent="0.25">
      <c r="B415" s="5">
        <f>'Mg2+离子浓度'!B415</f>
        <v>3.8309448907228605</v>
      </c>
      <c r="C415" s="5">
        <f t="shared" si="88"/>
        <v>1.0000000000000231E-2</v>
      </c>
      <c r="D415" s="5">
        <f t="shared" si="87"/>
        <v>0</v>
      </c>
      <c r="E415" s="5">
        <f t="shared" si="89"/>
        <v>0</v>
      </c>
      <c r="F415" s="5">
        <f t="shared" si="90"/>
        <v>334.14596617970665</v>
      </c>
      <c r="G415" s="5">
        <f t="shared" si="91"/>
        <v>87.222859036392109</v>
      </c>
      <c r="H415" s="5">
        <f t="shared" si="92"/>
        <v>11.543969396960033</v>
      </c>
      <c r="I415" s="5"/>
      <c r="J415" s="5">
        <f t="shared" si="96"/>
        <v>6.5129873421087939E-6</v>
      </c>
      <c r="K415" s="60">
        <f t="shared" si="95"/>
        <v>11.543962883972691</v>
      </c>
      <c r="L415" s="5">
        <f t="shared" si="93"/>
        <v>334.14577765803159</v>
      </c>
      <c r="M415" s="5">
        <f t="shared" si="94"/>
        <v>1.1543962883972692E-2</v>
      </c>
    </row>
    <row r="416" spans="1:13" x14ac:dyDescent="0.25">
      <c r="B416" s="5">
        <f>'Mg2+离子浓度'!B416</f>
        <v>3.8609448907228603</v>
      </c>
      <c r="C416" s="5">
        <f t="shared" si="88"/>
        <v>2.9999999999999805E-2</v>
      </c>
      <c r="D416" s="5">
        <f t="shared" si="87"/>
        <v>0</v>
      </c>
      <c r="E416" s="5">
        <f t="shared" si="89"/>
        <v>0</v>
      </c>
      <c r="F416" s="5">
        <f t="shared" si="90"/>
        <v>334.14577765803159</v>
      </c>
      <c r="G416" s="5">
        <f t="shared" si="91"/>
        <v>86.545078242614224</v>
      </c>
      <c r="H416" s="5">
        <f t="shared" si="92"/>
        <v>11.543962883972693</v>
      </c>
      <c r="I416" s="5"/>
      <c r="J416" s="5">
        <f t="shared" si="96"/>
        <v>1.1280818621061243E-5</v>
      </c>
      <c r="K416" s="60">
        <f t="shared" si="95"/>
        <v>11.543951603154072</v>
      </c>
      <c r="L416" s="5">
        <f t="shared" si="93"/>
        <v>334.14545112909622</v>
      </c>
      <c r="M416" s="5">
        <f t="shared" si="94"/>
        <v>1.1543951603154072E-2</v>
      </c>
    </row>
    <row r="417" spans="1:13" x14ac:dyDescent="0.25">
      <c r="B417" s="5">
        <f>'Mg2+离子浓度'!B417</f>
        <v>3.8909448907228605</v>
      </c>
      <c r="C417" s="5">
        <f t="shared" si="88"/>
        <v>3.0000000000000249E-2</v>
      </c>
      <c r="D417" s="5">
        <f t="shared" si="87"/>
        <v>0</v>
      </c>
      <c r="E417" s="5">
        <f t="shared" si="89"/>
        <v>0</v>
      </c>
      <c r="F417" s="5">
        <f t="shared" si="90"/>
        <v>334.14545112909622</v>
      </c>
      <c r="G417" s="5">
        <f t="shared" si="91"/>
        <v>85.877713643746475</v>
      </c>
      <c r="H417" s="5">
        <f t="shared" si="92"/>
        <v>11.543951603154072</v>
      </c>
      <c r="I417" s="5"/>
      <c r="J417" s="5">
        <f t="shared" si="96"/>
        <v>1.1280807597388602E-5</v>
      </c>
      <c r="K417" s="60">
        <f t="shared" si="95"/>
        <v>11.543940322346474</v>
      </c>
      <c r="L417" s="5">
        <f t="shared" si="93"/>
        <v>334.14512460047985</v>
      </c>
      <c r="M417" s="5">
        <f t="shared" si="94"/>
        <v>1.1543940322346475E-2</v>
      </c>
    </row>
    <row r="418" spans="1:13" x14ac:dyDescent="0.25">
      <c r="B418" s="5">
        <f>'Mg2+离子浓度'!B418</f>
        <v>3.9109448907228606</v>
      </c>
      <c r="C418" s="5">
        <f t="shared" si="88"/>
        <v>2.0000000000000018E-2</v>
      </c>
      <c r="D418" s="5">
        <f t="shared" si="87"/>
        <v>0</v>
      </c>
      <c r="E418" s="5">
        <f t="shared" si="89"/>
        <v>0</v>
      </c>
      <c r="F418" s="5">
        <f t="shared" si="90"/>
        <v>334.14512460047985</v>
      </c>
      <c r="G418" s="5">
        <f t="shared" si="91"/>
        <v>85.43846408910143</v>
      </c>
      <c r="H418" s="5">
        <f t="shared" si="92"/>
        <v>11.543940322346472</v>
      </c>
      <c r="I418" s="5"/>
      <c r="J418" s="5">
        <f t="shared" si="96"/>
        <v>9.2107318325889802E-6</v>
      </c>
      <c r="K418" s="60">
        <f t="shared" si="95"/>
        <v>11.54393111161464</v>
      </c>
      <c r="L418" s="5">
        <f t="shared" si="93"/>
        <v>334.14485799124157</v>
      </c>
      <c r="M418" s="5">
        <f t="shared" si="94"/>
        <v>1.154393111161464E-2</v>
      </c>
    </row>
    <row r="419" spans="1:13" x14ac:dyDescent="0.25">
      <c r="B419" s="5">
        <f>'Mg2+离子浓度'!B419</f>
        <v>3.9609448907228604</v>
      </c>
      <c r="C419" s="5">
        <f t="shared" si="88"/>
        <v>4.9999999999999822E-2</v>
      </c>
      <c r="D419" s="5">
        <f t="shared" si="87"/>
        <v>0</v>
      </c>
      <c r="E419" s="5">
        <f t="shared" si="89"/>
        <v>0</v>
      </c>
      <c r="F419" s="5">
        <f t="shared" si="90"/>
        <v>334.14485799124157</v>
      </c>
      <c r="G419" s="5">
        <f t="shared" si="91"/>
        <v>84.359885635839063</v>
      </c>
      <c r="H419" s="5">
        <f t="shared" si="92"/>
        <v>11.54393111161464</v>
      </c>
      <c r="I419" s="5"/>
      <c r="J419" s="5">
        <f t="shared" si="96"/>
        <v>1.4563434134050296E-5</v>
      </c>
      <c r="K419" s="60">
        <f t="shared" si="95"/>
        <v>11.543916548180507</v>
      </c>
      <c r="L419" s="5">
        <f t="shared" si="93"/>
        <v>334.14443644535891</v>
      </c>
      <c r="M419" s="5">
        <f t="shared" si="94"/>
        <v>1.1543916548180507E-2</v>
      </c>
    </row>
    <row r="420" spans="1:13" x14ac:dyDescent="0.25">
      <c r="A420" t="s">
        <v>249</v>
      </c>
      <c r="B420" s="5">
        <f>'Mg2+离子浓度'!B420</f>
        <v>4.0109448907228602</v>
      </c>
      <c r="C420" s="5">
        <f t="shared" si="88"/>
        <v>4.9999999999999822E-2</v>
      </c>
      <c r="D420" s="5">
        <f t="shared" si="87"/>
        <v>0</v>
      </c>
      <c r="E420" s="5">
        <f t="shared" si="89"/>
        <v>0</v>
      </c>
      <c r="F420" s="5">
        <f t="shared" si="90"/>
        <v>334.14443644535891</v>
      </c>
      <c r="G420" s="5">
        <f t="shared" si="91"/>
        <v>83.308159436002313</v>
      </c>
      <c r="H420" s="5">
        <f t="shared" si="92"/>
        <v>11.543916548180507</v>
      </c>
      <c r="I420" s="5"/>
      <c r="J420" s="5">
        <f t="shared" si="96"/>
        <v>1.4563415761312991E-5</v>
      </c>
      <c r="K420" s="60">
        <f t="shared" si="95"/>
        <v>11.543901984764746</v>
      </c>
      <c r="L420" s="5">
        <f t="shared" si="93"/>
        <v>334.14401490000802</v>
      </c>
      <c r="M420" s="5">
        <f t="shared" si="94"/>
        <v>1.1543901984764746E-2</v>
      </c>
    </row>
    <row r="421" spans="1:13" x14ac:dyDescent="0.25">
      <c r="A421" s="5">
        <f>(A401+A422)*14</f>
        <v>4.1040864349809665</v>
      </c>
      <c r="B421" s="5">
        <f>'Mg2+离子浓度'!B421</f>
        <v>4.06094489072286</v>
      </c>
      <c r="C421" s="5">
        <f t="shared" si="88"/>
        <v>4.9999999999999822E-2</v>
      </c>
      <c r="D421" s="5">
        <f t="shared" si="87"/>
        <v>0</v>
      </c>
      <c r="E421" s="5">
        <f t="shared" si="89"/>
        <v>0</v>
      </c>
      <c r="F421" s="5">
        <f t="shared" si="90"/>
        <v>334.14401490000802</v>
      </c>
      <c r="G421" s="5">
        <f t="shared" si="91"/>
        <v>82.282331795083635</v>
      </c>
      <c r="H421" s="5">
        <f t="shared" si="92"/>
        <v>11.543901984764748</v>
      </c>
      <c r="I421" s="5"/>
      <c r="J421" s="5">
        <f t="shared" si="96"/>
        <v>1.4563397388598871E-5</v>
      </c>
      <c r="K421" s="60">
        <f t="shared" si="95"/>
        <v>11.543887421367359</v>
      </c>
      <c r="L421" s="5">
        <f t="shared" si="93"/>
        <v>334.1435933551889</v>
      </c>
      <c r="M421" s="5">
        <f t="shared" si="94"/>
        <v>1.1543887421367359E-2</v>
      </c>
    </row>
    <row r="422" spans="1:13" x14ac:dyDescent="0.25">
      <c r="A422" s="79">
        <v>0.2931415442581049</v>
      </c>
      <c r="B422" s="5">
        <f>'Mg2+离子浓度'!B422</f>
        <v>4.1040939217929298</v>
      </c>
      <c r="C422" s="5">
        <f t="shared" si="88"/>
        <v>4.3149031070069732E-2</v>
      </c>
      <c r="D422" s="5">
        <f t="shared" si="87"/>
        <v>0</v>
      </c>
      <c r="E422" s="5">
        <f t="shared" si="89"/>
        <v>0</v>
      </c>
      <c r="F422" s="5">
        <f t="shared" si="90"/>
        <v>334.1435933551889</v>
      </c>
      <c r="G422" s="5">
        <f t="shared" si="91"/>
        <v>81.417140962800801</v>
      </c>
      <c r="H422" s="5">
        <f t="shared" si="92"/>
        <v>11.543887421367359</v>
      </c>
      <c r="I422" s="5"/>
      <c r="J422" s="5">
        <f t="shared" si="96"/>
        <v>1.3528905837858253E-5</v>
      </c>
      <c r="K422" s="60">
        <f t="shared" si="95"/>
        <v>11.543873892461521</v>
      </c>
      <c r="L422" s="5">
        <f t="shared" si="93"/>
        <v>334.14320175424496</v>
      </c>
      <c r="M422" s="5">
        <f t="shared" si="94"/>
        <v>1.1543873892461521E-2</v>
      </c>
    </row>
    <row r="423" spans="1:13" s="17" customFormat="1" x14ac:dyDescent="0.25">
      <c r="B423" s="5">
        <f>'Mg2+离子浓度'!B423</f>
        <v>4.1040939218929298</v>
      </c>
      <c r="C423" s="18">
        <f t="shared" si="88"/>
        <v>1.000000082740371E-10</v>
      </c>
      <c r="D423" s="18">
        <f t="shared" si="87"/>
        <v>3188155.9167786296</v>
      </c>
      <c r="E423" s="18">
        <f t="shared" si="89"/>
        <v>3.1881561805678329E-4</v>
      </c>
      <c r="F423" s="18">
        <f t="shared" si="90"/>
        <v>334.14352056986303</v>
      </c>
      <c r="G423" s="18">
        <f t="shared" si="91"/>
        <v>81.417123226007007</v>
      </c>
      <c r="H423" s="18">
        <f t="shared" si="92"/>
        <v>11.543884906802887</v>
      </c>
      <c r="I423" s="18"/>
      <c r="J423" s="5">
        <f t="shared" si="96"/>
        <v>6.5129399430832547E-10</v>
      </c>
      <c r="K423" s="18">
        <f t="shared" si="95"/>
        <v>11.543884906151593</v>
      </c>
      <c r="L423" s="18">
        <f t="shared" si="93"/>
        <v>334.14352055101091</v>
      </c>
      <c r="M423" s="18">
        <f t="shared" si="94"/>
        <v>1.1543884906151594E-2</v>
      </c>
    </row>
    <row r="424" spans="1:13" s="17" customFormat="1" x14ac:dyDescent="0.25">
      <c r="B424" s="5">
        <f>'Mg2+离子浓度'!B424</f>
        <v>4.1040939221929298</v>
      </c>
      <c r="C424" s="18">
        <f t="shared" si="88"/>
        <v>3.000000248221113E-10</v>
      </c>
      <c r="D424" s="18">
        <f t="shared" si="87"/>
        <v>3188155.9167786296</v>
      </c>
      <c r="E424" s="18">
        <f t="shared" si="89"/>
        <v>9.5644685417034991E-4</v>
      </c>
      <c r="F424" s="18">
        <f t="shared" si="90"/>
        <v>334.14447699786507</v>
      </c>
      <c r="G424" s="18">
        <f t="shared" si="91"/>
        <v>81.417356262481078</v>
      </c>
      <c r="H424" s="18">
        <f t="shared" si="92"/>
        <v>11.543917949175695</v>
      </c>
      <c r="I424" s="18"/>
      <c r="J424" s="5">
        <f t="shared" si="96"/>
        <v>1.1280775177239267E-9</v>
      </c>
      <c r="K424" s="18">
        <f t="shared" si="95"/>
        <v>11.543917948047618</v>
      </c>
      <c r="L424" s="18">
        <f t="shared" si="93"/>
        <v>334.14447696521233</v>
      </c>
      <c r="M424" s="18">
        <f t="shared" si="94"/>
        <v>1.1543917948047619E-2</v>
      </c>
    </row>
    <row r="425" spans="1:13" s="17" customFormat="1" x14ac:dyDescent="0.25">
      <c r="B425" s="5">
        <f>'Mg2+离子浓度'!B425</f>
        <v>4.1040939225929298</v>
      </c>
      <c r="C425" s="18">
        <f t="shared" si="88"/>
        <v>4.000000330961484E-10</v>
      </c>
      <c r="D425" s="18">
        <f t="shared" si="87"/>
        <v>3188155.9167786296</v>
      </c>
      <c r="E425" s="18">
        <f t="shared" si="89"/>
        <v>1.2752624722271331E-3</v>
      </c>
      <c r="F425" s="18">
        <f t="shared" si="90"/>
        <v>334.14575222768457</v>
      </c>
      <c r="G425" s="18">
        <f t="shared" si="91"/>
        <v>81.417666975948322</v>
      </c>
      <c r="H425" s="18">
        <f t="shared" si="92"/>
        <v>11.543962005413087</v>
      </c>
      <c r="I425" s="18"/>
      <c r="J425" s="5">
        <f t="shared" si="96"/>
        <v>1.3025966882636412E-9</v>
      </c>
      <c r="K425" s="18">
        <f t="shared" si="95"/>
        <v>11.54396200411049</v>
      </c>
      <c r="L425" s="18">
        <f t="shared" si="93"/>
        <v>334.14575218998021</v>
      </c>
      <c r="M425" s="18">
        <f t="shared" si="94"/>
        <v>1.1543962004110491E-2</v>
      </c>
    </row>
    <row r="426" spans="1:13" s="17" customFormat="1" x14ac:dyDescent="0.25">
      <c r="B426" s="5">
        <f>'Mg2+离子浓度'!B426</f>
        <v>4.1040939227929298</v>
      </c>
      <c r="C426" s="18">
        <f t="shared" si="88"/>
        <v>2.000000165480742E-10</v>
      </c>
      <c r="D426" s="18">
        <f t="shared" si="87"/>
        <v>3188155.9167786296</v>
      </c>
      <c r="E426" s="18">
        <f t="shared" si="89"/>
        <v>6.3763123611356657E-4</v>
      </c>
      <c r="F426" s="18">
        <f t="shared" si="90"/>
        <v>334.1463898212163</v>
      </c>
      <c r="G426" s="18">
        <f t="shared" si="91"/>
        <v>81.417822327472962</v>
      </c>
      <c r="H426" s="18">
        <f t="shared" si="92"/>
        <v>11.543984032793224</v>
      </c>
      <c r="I426" s="18"/>
      <c r="J426" s="5">
        <f t="shared" si="96"/>
        <v>9.2107670895310038E-10</v>
      </c>
      <c r="K426" s="18">
        <f t="shared" si="95"/>
        <v>11.543984031872148</v>
      </c>
      <c r="L426" s="18">
        <f t="shared" si="93"/>
        <v>334.14638979455526</v>
      </c>
      <c r="M426" s="18">
        <f t="shared" si="94"/>
        <v>1.1543984031872147E-2</v>
      </c>
    </row>
    <row r="427" spans="1:13" s="17" customFormat="1" x14ac:dyDescent="0.25">
      <c r="B427" s="5">
        <f>'Mg2+离子浓度'!B427</f>
        <v>4.1040939317929297</v>
      </c>
      <c r="C427" s="18">
        <f t="shared" si="88"/>
        <v>8.9999998564849193E-9</v>
      </c>
      <c r="D427" s="18">
        <f t="shared" si="87"/>
        <v>3188155.9167786296</v>
      </c>
      <c r="E427" s="18">
        <f t="shared" si="89"/>
        <v>2.8693402793459215E-2</v>
      </c>
      <c r="F427" s="18">
        <f t="shared" si="90"/>
        <v>334.17508319734873</v>
      </c>
      <c r="G427" s="18">
        <f t="shared" si="91"/>
        <v>81.424813552296001</v>
      </c>
      <c r="H427" s="18">
        <f t="shared" si="92"/>
        <v>11.544975322497407</v>
      </c>
      <c r="I427" s="18"/>
      <c r="J427" s="5">
        <f t="shared" si="96"/>
        <v>6.1793006714126903E-9</v>
      </c>
      <c r="K427" s="18">
        <f t="shared" si="95"/>
        <v>11.544975316318107</v>
      </c>
      <c r="L427" s="18">
        <f t="shared" si="93"/>
        <v>334.17508301848585</v>
      </c>
      <c r="M427" s="18">
        <f t="shared" si="94"/>
        <v>1.1544975316318108E-2</v>
      </c>
    </row>
    <row r="428" spans="1:13" s="17" customFormat="1" x14ac:dyDescent="0.25">
      <c r="B428" s="5">
        <f>'Mg2+离子浓度'!B428</f>
        <v>4.1040940217929291</v>
      </c>
      <c r="C428" s="18">
        <f t="shared" si="88"/>
        <v>8.9999999453027613E-8</v>
      </c>
      <c r="D428" s="18">
        <f t="shared" si="87"/>
        <v>3188155.9167786296</v>
      </c>
      <c r="E428" s="18">
        <f t="shared" si="89"/>
        <v>0.28693403076624341</v>
      </c>
      <c r="F428" s="18">
        <f t="shared" si="90"/>
        <v>334.4620170492521</v>
      </c>
      <c r="G428" s="18">
        <f t="shared" si="91"/>
        <v>81.494725820910361</v>
      </c>
      <c r="H428" s="18">
        <f t="shared" si="92"/>
        <v>11.554888222668536</v>
      </c>
      <c r="I428" s="18"/>
      <c r="J428" s="5">
        <f t="shared" si="96"/>
        <v>1.9557442830241816E-8</v>
      </c>
      <c r="K428" s="18">
        <f t="shared" si="95"/>
        <v>11.554888203111092</v>
      </c>
      <c r="L428" s="18">
        <f t="shared" si="93"/>
        <v>334.46201648315213</v>
      </c>
      <c r="M428" s="18">
        <f t="shared" si="94"/>
        <v>1.1554888203111093E-2</v>
      </c>
    </row>
    <row r="429" spans="1:13" s="17" customFormat="1" x14ac:dyDescent="0.25">
      <c r="B429" s="5">
        <f>'Mg2+离子浓度'!B429</f>
        <v>4.1040949217929299</v>
      </c>
      <c r="C429" s="18">
        <f t="shared" si="88"/>
        <v>9.0000000074752506E-7</v>
      </c>
      <c r="D429" s="18">
        <f t="shared" si="87"/>
        <v>3188155.9167786296</v>
      </c>
      <c r="E429" s="18">
        <f t="shared" si="89"/>
        <v>2.869340327483993</v>
      </c>
      <c r="F429" s="18">
        <f t="shared" si="90"/>
        <v>337.33135681063612</v>
      </c>
      <c r="G429" s="18">
        <f t="shared" si="91"/>
        <v>82.193848641119715</v>
      </c>
      <c r="H429" s="18">
        <f t="shared" si="92"/>
        <v>11.654017267300137</v>
      </c>
      <c r="I429" s="18"/>
      <c r="J429" s="5">
        <f t="shared" si="96"/>
        <v>6.2376640327872869E-8</v>
      </c>
      <c r="K429" s="18">
        <f t="shared" si="95"/>
        <v>11.654017204923496</v>
      </c>
      <c r="L429" s="18">
        <f t="shared" si="93"/>
        <v>337.3313550051131</v>
      </c>
      <c r="M429" s="18">
        <f t="shared" si="94"/>
        <v>1.1654017204923497E-2</v>
      </c>
    </row>
    <row r="430" spans="1:13" s="17" customFormat="1" x14ac:dyDescent="0.25">
      <c r="A430" s="18">
        <v>7.4868119641229509E-6</v>
      </c>
      <c r="B430" s="5">
        <f>'Mg2+离子浓度'!B430</f>
        <v>4.1041014086048939</v>
      </c>
      <c r="C430" s="18">
        <f t="shared" si="88"/>
        <v>6.4868119640237865E-6</v>
      </c>
      <c r="D430" s="18">
        <f t="shared" si="87"/>
        <v>3188155.9167786296</v>
      </c>
      <c r="E430" s="18">
        <f t="shared" si="89"/>
        <v>20.680967944132838</v>
      </c>
      <c r="F430" s="18">
        <f t="shared" si="90"/>
        <v>358.01232294924591</v>
      </c>
      <c r="G430" s="18">
        <f t="shared" si="91"/>
        <v>87.232815982231045</v>
      </c>
      <c r="H430" s="18">
        <f t="shared" si="92"/>
        <v>12.368496759401147</v>
      </c>
      <c r="I430" s="18"/>
      <c r="J430" s="5">
        <f t="shared" si="96"/>
        <v>1.7772873161151106E-7</v>
      </c>
      <c r="K430" s="18">
        <f t="shared" si="95"/>
        <v>12.368496581672416</v>
      </c>
      <c r="L430" s="18">
        <f t="shared" si="93"/>
        <v>358.0123178047989</v>
      </c>
      <c r="M430" s="18">
        <f t="shared" si="94"/>
        <v>1.2368496581672416E-2</v>
      </c>
    </row>
    <row r="431" spans="1:13" x14ac:dyDescent="0.25">
      <c r="B431" s="5">
        <f>'Mg2+离子浓度'!B431</f>
        <v>4.1041114086048935</v>
      </c>
      <c r="C431" s="5">
        <f t="shared" si="88"/>
        <v>9.9999999996214228E-6</v>
      </c>
      <c r="D431" s="5">
        <f t="shared" ref="D431:D494" si="97">D402</f>
        <v>0</v>
      </c>
      <c r="E431" s="5">
        <f t="shared" si="89"/>
        <v>0</v>
      </c>
      <c r="F431" s="5">
        <f t="shared" si="90"/>
        <v>358.0123178047989</v>
      </c>
      <c r="G431" s="5">
        <f t="shared" si="91"/>
        <v>87.232602178920303</v>
      </c>
      <c r="H431" s="5">
        <f t="shared" si="92"/>
        <v>12.368496581672416</v>
      </c>
      <c r="I431" s="5"/>
      <c r="J431" s="5">
        <f t="shared" si="96"/>
        <v>2.2066933219707819E-7</v>
      </c>
      <c r="K431" s="60">
        <f t="shared" si="95"/>
        <v>12.368496361003084</v>
      </c>
      <c r="L431" s="5">
        <f t="shared" si="93"/>
        <v>358.01231141741476</v>
      </c>
      <c r="M431" s="5">
        <f t="shared" si="94"/>
        <v>1.2368496361003085E-2</v>
      </c>
    </row>
    <row r="432" spans="1:13" x14ac:dyDescent="0.25">
      <c r="B432" s="5">
        <f>'Mg2+离子浓度'!B432</f>
        <v>4.1041214086048932</v>
      </c>
      <c r="C432" s="5">
        <f t="shared" si="88"/>
        <v>9.9999999996214228E-6</v>
      </c>
      <c r="D432" s="5">
        <f t="shared" si="97"/>
        <v>0</v>
      </c>
      <c r="E432" s="5">
        <f t="shared" si="89"/>
        <v>0</v>
      </c>
      <c r="F432" s="5">
        <f t="shared" si="90"/>
        <v>358.01231141741476</v>
      </c>
      <c r="G432" s="5">
        <f t="shared" si="91"/>
        <v>87.232388073800493</v>
      </c>
      <c r="H432" s="5">
        <f t="shared" si="92"/>
        <v>12.368496361003084</v>
      </c>
      <c r="I432" s="5"/>
      <c r="J432" s="5">
        <f t="shared" si="96"/>
        <v>2.2066932826006339E-7</v>
      </c>
      <c r="K432" s="60">
        <f t="shared" si="95"/>
        <v>12.368496140333756</v>
      </c>
      <c r="L432" s="5">
        <f t="shared" si="93"/>
        <v>358.01230503003075</v>
      </c>
      <c r="M432" s="5">
        <f t="shared" si="94"/>
        <v>1.2368496140333756E-2</v>
      </c>
    </row>
    <row r="433" spans="2:13" x14ac:dyDescent="0.25">
      <c r="B433" s="5">
        <f>'Mg2+离子浓度'!B433</f>
        <v>4.1041514086048938</v>
      </c>
      <c r="C433" s="5">
        <f t="shared" si="88"/>
        <v>3.0000000000640625E-5</v>
      </c>
      <c r="D433" s="5">
        <f t="shared" si="97"/>
        <v>0</v>
      </c>
      <c r="E433" s="5">
        <f t="shared" si="89"/>
        <v>0</v>
      </c>
      <c r="F433" s="5">
        <f t="shared" si="90"/>
        <v>358.01230503003075</v>
      </c>
      <c r="G433" s="5">
        <f t="shared" si="91"/>
        <v>87.231748877346675</v>
      </c>
      <c r="H433" s="5">
        <f t="shared" si="92"/>
        <v>12.368496140333757</v>
      </c>
      <c r="I433" s="5"/>
      <c r="J433" s="5">
        <f t="shared" si="96"/>
        <v>3.822104814107307E-7</v>
      </c>
      <c r="K433" s="60">
        <f t="shared" si="95"/>
        <v>12.368495758123276</v>
      </c>
      <c r="L433" s="5">
        <f t="shared" si="93"/>
        <v>358.01229396675734</v>
      </c>
      <c r="M433" s="5">
        <f t="shared" si="94"/>
        <v>1.2368495758123276E-2</v>
      </c>
    </row>
    <row r="434" spans="2:13" x14ac:dyDescent="0.25">
      <c r="B434" s="5">
        <f>'Mg2+离子浓度'!B434</f>
        <v>4.1041814086048936</v>
      </c>
      <c r="C434" s="5">
        <f t="shared" si="88"/>
        <v>2.9999999999752447E-5</v>
      </c>
      <c r="D434" s="5">
        <f t="shared" si="97"/>
        <v>0</v>
      </c>
      <c r="E434" s="5">
        <f t="shared" si="89"/>
        <v>0</v>
      </c>
      <c r="F434" s="5">
        <f t="shared" si="90"/>
        <v>358.01229396675734</v>
      </c>
      <c r="G434" s="5">
        <f t="shared" si="91"/>
        <v>87.231108550938544</v>
      </c>
      <c r="H434" s="5">
        <f t="shared" si="92"/>
        <v>12.368495758123276</v>
      </c>
      <c r="I434" s="5"/>
      <c r="J434" s="5">
        <f t="shared" si="96"/>
        <v>3.822104695940288E-7</v>
      </c>
      <c r="K434" s="60">
        <f t="shared" si="95"/>
        <v>12.368495375912806</v>
      </c>
      <c r="L434" s="5">
        <f t="shared" si="93"/>
        <v>358.01228290348416</v>
      </c>
      <c r="M434" s="5">
        <f t="shared" si="94"/>
        <v>1.2368495375912806E-2</v>
      </c>
    </row>
    <row r="435" spans="2:13" x14ac:dyDescent="0.25">
      <c r="B435" s="5">
        <f>'Mg2+离子浓度'!B435</f>
        <v>4.1042014086048937</v>
      </c>
      <c r="C435" s="5">
        <f t="shared" ref="C435:C498" si="98">B435-B434</f>
        <v>2.0000000000131024E-5</v>
      </c>
      <c r="D435" s="5">
        <f t="shared" si="97"/>
        <v>0</v>
      </c>
      <c r="E435" s="5">
        <f t="shared" ref="E435:E498" si="99">C435*D435</f>
        <v>0</v>
      </c>
      <c r="F435" s="5">
        <f t="shared" ref="F435:F498" si="100">E435+L434</f>
        <v>358.01228290348416</v>
      </c>
      <c r="G435" s="5">
        <f t="shared" ref="G435:G498" si="101">F435/B435</f>
        <v>87.230680773334711</v>
      </c>
      <c r="H435" s="5">
        <f t="shared" ref="H435:H498" si="102">F435/$C$9/96485/0.0001</f>
        <v>12.368495375912806</v>
      </c>
      <c r="I435" s="5"/>
      <c r="J435" s="5">
        <f t="shared" si="96"/>
        <v>3.1207353197693822E-7</v>
      </c>
      <c r="K435" s="60">
        <f t="shared" si="95"/>
        <v>12.368495063839275</v>
      </c>
      <c r="L435" s="5">
        <f t="shared" ref="L435:L498" si="103">K435*0.0001*$C$9*96485</f>
        <v>358.01227387035971</v>
      </c>
      <c r="M435" s="5">
        <f t="shared" ref="M435:M498" si="104">K435*0.001</f>
        <v>1.2368495063839274E-2</v>
      </c>
    </row>
    <row r="436" spans="2:13" x14ac:dyDescent="0.25">
      <c r="B436" s="5">
        <f>'Mg2+离子浓度'!B436</f>
        <v>4.1043014086048935</v>
      </c>
      <c r="C436" s="5">
        <f t="shared" si="98"/>
        <v>9.9999999999766942E-5</v>
      </c>
      <c r="D436" s="5">
        <f t="shared" si="97"/>
        <v>0</v>
      </c>
      <c r="E436" s="5">
        <f t="shared" si="99"/>
        <v>0</v>
      </c>
      <c r="F436" s="5">
        <f t="shared" si="100"/>
        <v>358.01227387035971</v>
      </c>
      <c r="G436" s="5">
        <f t="shared" si="101"/>
        <v>87.22855322461632</v>
      </c>
      <c r="H436" s="5">
        <f t="shared" si="102"/>
        <v>12.368495063839273</v>
      </c>
      <c r="I436" s="5"/>
      <c r="J436" s="5">
        <f t="shared" si="96"/>
        <v>6.9781761386892532E-7</v>
      </c>
      <c r="K436" s="60">
        <f t="shared" si="95"/>
        <v>12.368494366021659</v>
      </c>
      <c r="L436" s="5">
        <f t="shared" si="103"/>
        <v>358.01225367168001</v>
      </c>
      <c r="M436" s="5">
        <f t="shared" si="104"/>
        <v>1.236849436602166E-2</v>
      </c>
    </row>
    <row r="437" spans="2:13" x14ac:dyDescent="0.25">
      <c r="B437" s="5">
        <f>'Mg2+离子浓度'!B437</f>
        <v>4.1046014086048936</v>
      </c>
      <c r="C437" s="5">
        <f t="shared" si="98"/>
        <v>3.00000000000189E-4</v>
      </c>
      <c r="D437" s="5">
        <f t="shared" si="97"/>
        <v>0</v>
      </c>
      <c r="E437" s="5">
        <f t="shared" si="99"/>
        <v>0</v>
      </c>
      <c r="F437" s="5">
        <f t="shared" si="100"/>
        <v>358.01225367168001</v>
      </c>
      <c r="G437" s="5">
        <f t="shared" si="101"/>
        <v>87.222172881669465</v>
      </c>
      <c r="H437" s="5">
        <f t="shared" si="102"/>
        <v>12.368494366021661</v>
      </c>
      <c r="I437" s="5"/>
      <c r="J437" s="5">
        <f t="shared" si="96"/>
        <v>1.2086554934481602E-6</v>
      </c>
      <c r="K437" s="60">
        <f t="shared" si="95"/>
        <v>12.368493157366167</v>
      </c>
      <c r="L437" s="5">
        <f t="shared" si="103"/>
        <v>358.01221868654238</v>
      </c>
      <c r="M437" s="5">
        <f t="shared" si="104"/>
        <v>1.2368493157366168E-2</v>
      </c>
    </row>
    <row r="438" spans="2:13" x14ac:dyDescent="0.25">
      <c r="B438" s="5">
        <f>'Mg2+离子浓度'!B438</f>
        <v>4.1049014086048938</v>
      </c>
      <c r="C438" s="5">
        <f t="shared" si="98"/>
        <v>3.00000000000189E-4</v>
      </c>
      <c r="D438" s="5">
        <f t="shared" si="97"/>
        <v>0</v>
      </c>
      <c r="E438" s="5">
        <f t="shared" si="99"/>
        <v>0</v>
      </c>
      <c r="F438" s="5">
        <f t="shared" si="100"/>
        <v>358.01221868654238</v>
      </c>
      <c r="G438" s="5">
        <f t="shared" si="101"/>
        <v>87.215789869169512</v>
      </c>
      <c r="H438" s="5">
        <f t="shared" si="102"/>
        <v>12.368493157366167</v>
      </c>
      <c r="I438" s="5"/>
      <c r="J438" s="5">
        <f t="shared" si="96"/>
        <v>1.2086553753377372E-6</v>
      </c>
      <c r="K438" s="60">
        <f t="shared" si="95"/>
        <v>12.368491948710792</v>
      </c>
      <c r="L438" s="5">
        <f t="shared" si="103"/>
        <v>358.01218370140828</v>
      </c>
      <c r="M438" s="5">
        <f t="shared" si="104"/>
        <v>1.2368491948710793E-2</v>
      </c>
    </row>
    <row r="439" spans="2:13" x14ac:dyDescent="0.25">
      <c r="B439" s="5">
        <f>'Mg2+离子浓度'!B439</f>
        <v>4.1051014086048934</v>
      </c>
      <c r="C439" s="5">
        <f t="shared" si="98"/>
        <v>1.9999999999953388E-4</v>
      </c>
      <c r="D439" s="5">
        <f t="shared" si="97"/>
        <v>0</v>
      </c>
      <c r="E439" s="5">
        <f t="shared" si="99"/>
        <v>0</v>
      </c>
      <c r="F439" s="5">
        <f t="shared" si="100"/>
        <v>358.01218370140828</v>
      </c>
      <c r="G439" s="5">
        <f t="shared" si="101"/>
        <v>87.211532205017477</v>
      </c>
      <c r="H439" s="5">
        <f t="shared" si="102"/>
        <v>12.368491948710792</v>
      </c>
      <c r="I439" s="5"/>
      <c r="J439" s="5">
        <f t="shared" si="96"/>
        <v>9.8686288504497191E-7</v>
      </c>
      <c r="K439" s="60">
        <f t="shared" si="95"/>
        <v>12.368490961847908</v>
      </c>
      <c r="L439" s="5">
        <f t="shared" si="103"/>
        <v>358.01215513616859</v>
      </c>
      <c r="M439" s="5">
        <f t="shared" si="104"/>
        <v>1.2368490961847908E-2</v>
      </c>
    </row>
    <row r="440" spans="2:13" x14ac:dyDescent="0.25">
      <c r="B440" s="5">
        <f>'Mg2+离子浓度'!B440</f>
        <v>4.1061014086048937</v>
      </c>
      <c r="C440" s="5">
        <f t="shared" si="98"/>
        <v>1.000000000000334E-3</v>
      </c>
      <c r="D440" s="5">
        <f t="shared" si="97"/>
        <v>0</v>
      </c>
      <c r="E440" s="5">
        <f t="shared" si="99"/>
        <v>0</v>
      </c>
      <c r="F440" s="5">
        <f t="shared" si="100"/>
        <v>358.01215513616859</v>
      </c>
      <c r="G440" s="5">
        <f t="shared" si="101"/>
        <v>87.190285750348366</v>
      </c>
      <c r="H440" s="5">
        <f t="shared" si="102"/>
        <v>12.368490961847904</v>
      </c>
      <c r="I440" s="5"/>
      <c r="J440" s="5">
        <f t="shared" si="96"/>
        <v>2.2066923193664681E-6</v>
      </c>
      <c r="K440" s="60">
        <f t="shared" si="95"/>
        <v>12.368488755155585</v>
      </c>
      <c r="L440" s="5">
        <f t="shared" si="103"/>
        <v>358.01209126235597</v>
      </c>
      <c r="M440" s="5">
        <f t="shared" si="104"/>
        <v>1.2368488755155586E-2</v>
      </c>
    </row>
    <row r="441" spans="2:13" x14ac:dyDescent="0.25">
      <c r="B441" s="5">
        <f>'Mg2+离子浓度'!B441</f>
        <v>4.1091014086048938</v>
      </c>
      <c r="C441" s="5">
        <f t="shared" si="98"/>
        <v>3.0000000000001137E-3</v>
      </c>
      <c r="D441" s="5">
        <f t="shared" si="97"/>
        <v>0</v>
      </c>
      <c r="E441" s="5">
        <f t="shared" si="99"/>
        <v>0</v>
      </c>
      <c r="F441" s="5">
        <f t="shared" si="100"/>
        <v>358.01209126235597</v>
      </c>
      <c r="G441" s="5">
        <f t="shared" si="101"/>
        <v>87.126613743978353</v>
      </c>
      <c r="H441" s="5">
        <f t="shared" si="102"/>
        <v>12.368488755155585</v>
      </c>
      <c r="I441" s="5"/>
      <c r="J441" s="5">
        <f t="shared" si="96"/>
        <v>3.8221025319035065E-6</v>
      </c>
      <c r="K441" s="60">
        <f t="shared" si="95"/>
        <v>12.368484933053054</v>
      </c>
      <c r="L441" s="5">
        <f t="shared" si="103"/>
        <v>358.01198062968717</v>
      </c>
      <c r="M441" s="5">
        <f t="shared" si="104"/>
        <v>1.2368484933053054E-2</v>
      </c>
    </row>
    <row r="442" spans="2:13" x14ac:dyDescent="0.25">
      <c r="B442" s="5">
        <f>'Mg2+离子浓度'!B442</f>
        <v>4.1121014086048939</v>
      </c>
      <c r="C442" s="5">
        <f t="shared" si="98"/>
        <v>3.0000000000001137E-3</v>
      </c>
      <c r="D442" s="5">
        <f t="shared" si="97"/>
        <v>0</v>
      </c>
      <c r="E442" s="5">
        <f t="shared" si="99"/>
        <v>0</v>
      </c>
      <c r="F442" s="5">
        <f t="shared" si="100"/>
        <v>358.01198062968717</v>
      </c>
      <c r="G442" s="5">
        <f t="shared" si="101"/>
        <v>87.063023270904523</v>
      </c>
      <c r="H442" s="5">
        <f t="shared" si="102"/>
        <v>12.368484933053052</v>
      </c>
      <c r="I442" s="5"/>
      <c r="J442" s="5">
        <f t="shared" si="96"/>
        <v>3.8221013507998111E-6</v>
      </c>
      <c r="K442" s="60">
        <f t="shared" si="95"/>
        <v>12.368481110951702</v>
      </c>
      <c r="L442" s="5">
        <f t="shared" si="103"/>
        <v>358.01186999705249</v>
      </c>
      <c r="M442" s="5">
        <f t="shared" si="104"/>
        <v>1.2368481110951702E-2</v>
      </c>
    </row>
    <row r="443" spans="2:13" x14ac:dyDescent="0.25">
      <c r="B443" s="5">
        <f>'Mg2+离子浓度'!B443</f>
        <v>4.1141014086048937</v>
      </c>
      <c r="C443" s="5">
        <f t="shared" si="98"/>
        <v>1.9999999999997797E-3</v>
      </c>
      <c r="D443" s="5">
        <f t="shared" si="97"/>
        <v>0</v>
      </c>
      <c r="E443" s="5">
        <f t="shared" si="99"/>
        <v>0</v>
      </c>
      <c r="F443" s="5">
        <f t="shared" si="100"/>
        <v>358.01186999705249</v>
      </c>
      <c r="G443" s="5">
        <f t="shared" si="101"/>
        <v>87.020672180867692</v>
      </c>
      <c r="H443" s="5">
        <f t="shared" si="102"/>
        <v>12.368481110951702</v>
      </c>
      <c r="I443" s="5"/>
      <c r="J443" s="5">
        <f t="shared" si="96"/>
        <v>3.1207317205202285E-6</v>
      </c>
      <c r="K443" s="60">
        <f t="shared" si="95"/>
        <v>12.368477990219981</v>
      </c>
      <c r="L443" s="5">
        <f t="shared" si="103"/>
        <v>358.01177966591251</v>
      </c>
      <c r="M443" s="5">
        <f t="shared" si="104"/>
        <v>1.2368477990219982E-2</v>
      </c>
    </row>
    <row r="444" spans="2:13" x14ac:dyDescent="0.25">
      <c r="B444" s="5">
        <f>'Mg2+离子浓度'!B444</f>
        <v>4.1241014086048935</v>
      </c>
      <c r="C444" s="5">
        <f t="shared" si="98"/>
        <v>9.9999999999997868E-3</v>
      </c>
      <c r="D444" s="5">
        <f t="shared" si="97"/>
        <v>0</v>
      </c>
      <c r="E444" s="5">
        <f t="shared" si="99"/>
        <v>0</v>
      </c>
      <c r="F444" s="5">
        <f t="shared" si="100"/>
        <v>358.01177966591251</v>
      </c>
      <c r="G444" s="5">
        <f t="shared" si="101"/>
        <v>86.809645106913408</v>
      </c>
      <c r="H444" s="5">
        <f t="shared" si="102"/>
        <v>12.368477990219981</v>
      </c>
      <c r="I444" s="5"/>
      <c r="J444" s="5">
        <f t="shared" si="96"/>
        <v>6.9781665059390719E-6</v>
      </c>
      <c r="K444" s="60">
        <f t="shared" si="95"/>
        <v>12.368471012053476</v>
      </c>
      <c r="L444" s="5">
        <f t="shared" si="103"/>
        <v>358.01157767939389</v>
      </c>
      <c r="M444" s="5">
        <f t="shared" si="104"/>
        <v>1.2368471012053477E-2</v>
      </c>
    </row>
    <row r="445" spans="2:13" x14ac:dyDescent="0.25">
      <c r="B445" s="5">
        <f>'Mg2+离子浓度'!B445</f>
        <v>4.1541014086048937</v>
      </c>
      <c r="C445" s="5">
        <f t="shared" si="98"/>
        <v>3.0000000000000249E-2</v>
      </c>
      <c r="D445" s="5">
        <f t="shared" si="97"/>
        <v>0</v>
      </c>
      <c r="E445" s="5">
        <f t="shared" si="99"/>
        <v>0</v>
      </c>
      <c r="F445" s="5">
        <f t="shared" si="100"/>
        <v>358.01157767939389</v>
      </c>
      <c r="G445" s="5">
        <f t="shared" si="101"/>
        <v>86.18267645989603</v>
      </c>
      <c r="H445" s="5">
        <f t="shared" si="102"/>
        <v>12.368471012053476</v>
      </c>
      <c r="I445" s="5"/>
      <c r="J445" s="5">
        <f t="shared" si="96"/>
        <v>1.2086532112862615E-5</v>
      </c>
      <c r="K445" s="60">
        <f t="shared" si="95"/>
        <v>12.368458925521363</v>
      </c>
      <c r="L445" s="5">
        <f t="shared" si="103"/>
        <v>358.01122782867861</v>
      </c>
      <c r="M445" s="5">
        <f t="shared" si="104"/>
        <v>1.2368458925521363E-2</v>
      </c>
    </row>
    <row r="446" spans="2:13" x14ac:dyDescent="0.25">
      <c r="B446" s="5">
        <f>'Mg2+离子浓度'!B446</f>
        <v>4.184101408604894</v>
      </c>
      <c r="C446" s="5">
        <f t="shared" si="98"/>
        <v>3.0000000000000249E-2</v>
      </c>
      <c r="D446" s="5">
        <f t="shared" si="97"/>
        <v>0</v>
      </c>
      <c r="E446" s="5">
        <f t="shared" si="99"/>
        <v>0</v>
      </c>
      <c r="F446" s="5">
        <f t="shared" si="100"/>
        <v>358.01122782867861</v>
      </c>
      <c r="G446" s="5">
        <f t="shared" si="101"/>
        <v>85.564663201614508</v>
      </c>
      <c r="H446" s="5">
        <f t="shared" si="102"/>
        <v>12.368458925521361</v>
      </c>
      <c r="I446" s="5"/>
      <c r="J446" s="5">
        <f t="shared" si="96"/>
        <v>1.2086520301842612E-5</v>
      </c>
      <c r="K446" s="60">
        <f t="shared" si="95"/>
        <v>12.368446839001059</v>
      </c>
      <c r="L446" s="5">
        <f t="shared" si="103"/>
        <v>358.01087797830519</v>
      </c>
      <c r="M446" s="5">
        <f t="shared" si="104"/>
        <v>1.236844683900106E-2</v>
      </c>
    </row>
    <row r="447" spans="2:13" x14ac:dyDescent="0.25">
      <c r="B447" s="5">
        <f>'Mg2+离子浓度'!B447</f>
        <v>4.2041014086048936</v>
      </c>
      <c r="C447" s="5">
        <f t="shared" si="98"/>
        <v>1.9999999999999574E-2</v>
      </c>
      <c r="D447" s="5">
        <f t="shared" si="97"/>
        <v>0</v>
      </c>
      <c r="E447" s="5">
        <f t="shared" si="99"/>
        <v>0</v>
      </c>
      <c r="F447" s="5">
        <f t="shared" si="100"/>
        <v>358.01087797830519</v>
      </c>
      <c r="G447" s="5">
        <f t="shared" si="101"/>
        <v>85.157526706071778</v>
      </c>
      <c r="H447" s="5">
        <f t="shared" si="102"/>
        <v>12.368446839001059</v>
      </c>
      <c r="I447" s="5"/>
      <c r="J447" s="5">
        <f t="shared" si="96"/>
        <v>9.868592858119867E-6</v>
      </c>
      <c r="K447" s="60">
        <f t="shared" si="95"/>
        <v>12.368436970408201</v>
      </c>
      <c r="L447" s="5">
        <f t="shared" si="103"/>
        <v>358.01059232695059</v>
      </c>
      <c r="M447" s="5">
        <f t="shared" si="104"/>
        <v>1.2368436970408202E-2</v>
      </c>
    </row>
    <row r="448" spans="2:13" x14ac:dyDescent="0.25">
      <c r="B448" s="5">
        <f>'Mg2+离子浓度'!B448</f>
        <v>4.2541014086048934</v>
      </c>
      <c r="C448" s="5">
        <f t="shared" si="98"/>
        <v>4.9999999999999822E-2</v>
      </c>
      <c r="D448" s="5">
        <f t="shared" si="97"/>
        <v>0</v>
      </c>
      <c r="E448" s="5">
        <f t="shared" si="99"/>
        <v>0</v>
      </c>
      <c r="F448" s="5">
        <f t="shared" si="100"/>
        <v>358.01059232695059</v>
      </c>
      <c r="G448" s="5">
        <f t="shared" si="101"/>
        <v>84.15657219707839</v>
      </c>
      <c r="H448" s="5">
        <f t="shared" si="102"/>
        <v>12.368436970408201</v>
      </c>
      <c r="I448" s="5"/>
      <c r="J448" s="5">
        <f t="shared" si="96"/>
        <v>1.5603602916381076E-5</v>
      </c>
      <c r="K448" s="60">
        <f t="shared" si="95"/>
        <v>12.368421366805284</v>
      </c>
      <c r="L448" s="5">
        <f t="shared" si="103"/>
        <v>358.01014067286241</v>
      </c>
      <c r="M448" s="5">
        <f t="shared" si="104"/>
        <v>1.2368421366805285E-2</v>
      </c>
    </row>
    <row r="449" spans="1:13" x14ac:dyDescent="0.25">
      <c r="A449" t="s">
        <v>250</v>
      </c>
      <c r="B449" s="5">
        <f>'Mg2+离子浓度'!B449</f>
        <v>4.3041014086048932</v>
      </c>
      <c r="C449" s="5">
        <f t="shared" si="98"/>
        <v>4.9999999999999822E-2</v>
      </c>
      <c r="D449" s="5">
        <f t="shared" si="97"/>
        <v>0</v>
      </c>
      <c r="E449" s="5">
        <f t="shared" si="99"/>
        <v>0</v>
      </c>
      <c r="F449" s="5">
        <f t="shared" si="100"/>
        <v>358.01014067286241</v>
      </c>
      <c r="G449" s="5">
        <f t="shared" si="101"/>
        <v>83.178834949640688</v>
      </c>
      <c r="H449" s="5">
        <f t="shared" si="102"/>
        <v>12.368421366805284</v>
      </c>
      <c r="I449" s="5"/>
      <c r="J449" s="5">
        <f t="shared" si="96"/>
        <v>1.5603583231401918E-5</v>
      </c>
      <c r="K449" s="60">
        <f t="shared" si="95"/>
        <v>12.368405763222054</v>
      </c>
      <c r="L449" s="5">
        <f t="shared" si="103"/>
        <v>358.00968901934391</v>
      </c>
      <c r="M449" s="5">
        <f t="shared" si="104"/>
        <v>1.2368405763222054E-2</v>
      </c>
    </row>
    <row r="450" spans="1:13" x14ac:dyDescent="0.25">
      <c r="A450" s="5">
        <f>(A430+A451)*15</f>
        <v>4.3972354660510353</v>
      </c>
      <c r="B450" s="5">
        <f>'Mg2+离子浓度'!B450</f>
        <v>4.3541014086048939</v>
      </c>
      <c r="C450" s="5">
        <f t="shared" si="98"/>
        <v>5.0000000000000711E-2</v>
      </c>
      <c r="D450" s="5">
        <f t="shared" si="97"/>
        <v>0</v>
      </c>
      <c r="E450" s="5">
        <f t="shared" si="99"/>
        <v>0</v>
      </c>
      <c r="F450" s="5">
        <f t="shared" si="100"/>
        <v>358.00968901934391</v>
      </c>
      <c r="G450" s="5">
        <f t="shared" si="101"/>
        <v>82.223553248396783</v>
      </c>
      <c r="H450" s="5">
        <f t="shared" si="102"/>
        <v>12.368405763222054</v>
      </c>
      <c r="I450" s="5"/>
      <c r="J450" s="5">
        <f t="shared" si="96"/>
        <v>1.5603563546447734E-5</v>
      </c>
      <c r="K450" s="60">
        <f t="shared" si="95"/>
        <v>12.368390159658507</v>
      </c>
      <c r="L450" s="5">
        <f t="shared" si="103"/>
        <v>358.00923736639533</v>
      </c>
      <c r="M450" s="5">
        <f t="shared" si="104"/>
        <v>1.2368390159658507E-2</v>
      </c>
    </row>
    <row r="451" spans="1:13" x14ac:dyDescent="0.25">
      <c r="A451" s="79">
        <v>0.2931415442581049</v>
      </c>
      <c r="B451" s="5">
        <f>'Mg2+离子浓度'!B451</f>
        <v>4.3972504396749628</v>
      </c>
      <c r="C451" s="5">
        <f t="shared" si="98"/>
        <v>4.3149031070068844E-2</v>
      </c>
      <c r="D451" s="5">
        <f t="shared" si="97"/>
        <v>0</v>
      </c>
      <c r="E451" s="5">
        <f t="shared" si="99"/>
        <v>0</v>
      </c>
      <c r="F451" s="5">
        <f t="shared" si="100"/>
        <v>358.00923736639533</v>
      </c>
      <c r="G451" s="5">
        <f t="shared" si="101"/>
        <v>81.416613012575823</v>
      </c>
      <c r="H451" s="5">
        <f t="shared" si="102"/>
        <v>12.368390159658508</v>
      </c>
      <c r="I451" s="5"/>
      <c r="J451" s="5">
        <f t="shared" si="96"/>
        <v>1.4495185177064965E-5</v>
      </c>
      <c r="K451" s="60">
        <f t="shared" si="95"/>
        <v>12.368375664473332</v>
      </c>
      <c r="L451" s="5">
        <f t="shared" si="103"/>
        <v>358.00881779601286</v>
      </c>
      <c r="M451" s="5">
        <f t="shared" si="104"/>
        <v>1.2368375664473331E-2</v>
      </c>
    </row>
    <row r="452" spans="1:13" s="17" customFormat="1" x14ac:dyDescent="0.25">
      <c r="B452" s="5">
        <f>'Mg2+离子浓度'!B452</f>
        <v>4.3972504397749628</v>
      </c>
      <c r="C452" s="18">
        <f t="shared" si="98"/>
        <v>1.000000082740371E-10</v>
      </c>
      <c r="D452" s="18">
        <f t="shared" si="97"/>
        <v>3188155.9167786296</v>
      </c>
      <c r="E452" s="18">
        <f t="shared" si="99"/>
        <v>3.1881561805678329E-4</v>
      </c>
      <c r="F452" s="18">
        <f t="shared" si="100"/>
        <v>358.00913661163094</v>
      </c>
      <c r="G452" s="18">
        <f t="shared" si="101"/>
        <v>81.416590097595787</v>
      </c>
      <c r="H452" s="18">
        <f t="shared" si="102"/>
        <v>12.3683866788147</v>
      </c>
      <c r="I452" s="18"/>
      <c r="J452" s="5">
        <f t="shared" si="96"/>
        <v>6.9781152776808926E-10</v>
      </c>
      <c r="K452" s="18">
        <f t="shared" si="95"/>
        <v>12.368386678116888</v>
      </c>
      <c r="L452" s="18">
        <f t="shared" si="103"/>
        <v>358.00913659143242</v>
      </c>
      <c r="M452" s="18">
        <f t="shared" si="104"/>
        <v>1.2368386678116888E-2</v>
      </c>
    </row>
    <row r="453" spans="1:13" s="17" customFormat="1" x14ac:dyDescent="0.25">
      <c r="B453" s="5">
        <f>'Mg2+离子浓度'!B453</f>
        <v>4.3972504400749628</v>
      </c>
      <c r="C453" s="18">
        <f t="shared" si="98"/>
        <v>3.000000248221113E-10</v>
      </c>
      <c r="D453" s="18">
        <f t="shared" si="97"/>
        <v>3188155.9167786296</v>
      </c>
      <c r="E453" s="18">
        <f t="shared" si="99"/>
        <v>9.5644685417034991E-4</v>
      </c>
      <c r="F453" s="18">
        <f t="shared" si="100"/>
        <v>358.01009303828658</v>
      </c>
      <c r="G453" s="18">
        <f t="shared" si="101"/>
        <v>81.416807597654895</v>
      </c>
      <c r="H453" s="18">
        <f t="shared" si="102"/>
        <v>12.368419721140993</v>
      </c>
      <c r="I453" s="18"/>
      <c r="J453" s="5">
        <f t="shared" si="96"/>
        <v>1.2086482491144775E-9</v>
      </c>
      <c r="K453" s="18">
        <f t="shared" si="95"/>
        <v>12.368419719932346</v>
      </c>
      <c r="L453" s="18">
        <f t="shared" si="103"/>
        <v>358.01009300330173</v>
      </c>
      <c r="M453" s="18">
        <f t="shared" si="104"/>
        <v>1.2368419719932347E-2</v>
      </c>
    </row>
    <row r="454" spans="1:13" s="17" customFormat="1" x14ac:dyDescent="0.25">
      <c r="B454" s="5">
        <f>'Mg2+离子浓度'!B454</f>
        <v>4.3972504404749628</v>
      </c>
      <c r="C454" s="18">
        <f t="shared" si="98"/>
        <v>4.000000330961484E-10</v>
      </c>
      <c r="D454" s="18">
        <f t="shared" si="97"/>
        <v>3188155.9167786296</v>
      </c>
      <c r="E454" s="18">
        <f t="shared" si="99"/>
        <v>1.2752624722271331E-3</v>
      </c>
      <c r="F454" s="18">
        <f t="shared" si="100"/>
        <v>358.01136826577397</v>
      </c>
      <c r="G454" s="18">
        <f t="shared" si="101"/>
        <v>81.417097595902192</v>
      </c>
      <c r="H454" s="18">
        <f t="shared" si="102"/>
        <v>12.368463777297816</v>
      </c>
      <c r="I454" s="18"/>
      <c r="J454" s="5">
        <f t="shared" si="96"/>
        <v>1.3956317551688287E-9</v>
      </c>
      <c r="K454" s="18">
        <f t="shared" si="95"/>
        <v>12.368463775902184</v>
      </c>
      <c r="L454" s="18">
        <f t="shared" si="103"/>
        <v>358.01136822537666</v>
      </c>
      <c r="M454" s="18">
        <f t="shared" si="104"/>
        <v>1.2368463775902184E-2</v>
      </c>
    </row>
    <row r="455" spans="1:13" s="17" customFormat="1" x14ac:dyDescent="0.25">
      <c r="B455" s="5">
        <f>'Mg2+离子浓度'!B455</f>
        <v>4.3972504406749628</v>
      </c>
      <c r="C455" s="18">
        <f t="shared" si="98"/>
        <v>2.000000165480742E-10</v>
      </c>
      <c r="D455" s="18">
        <f t="shared" si="97"/>
        <v>3188155.9167786296</v>
      </c>
      <c r="E455" s="18">
        <f t="shared" si="99"/>
        <v>6.3763123611356657E-4</v>
      </c>
      <c r="F455" s="18">
        <f t="shared" si="100"/>
        <v>358.01200585661275</v>
      </c>
      <c r="G455" s="18">
        <f t="shared" si="101"/>
        <v>81.417242589816908</v>
      </c>
      <c r="H455" s="18">
        <f t="shared" si="102"/>
        <v>12.368485804584918</v>
      </c>
      <c r="I455" s="18"/>
      <c r="J455" s="5">
        <f t="shared" si="96"/>
        <v>9.8686243564247949E-10</v>
      </c>
      <c r="K455" s="18">
        <f t="shared" si="95"/>
        <v>12.368485803598055</v>
      </c>
      <c r="L455" s="18">
        <f t="shared" si="103"/>
        <v>358.01200582804751</v>
      </c>
      <c r="M455" s="18">
        <f t="shared" si="104"/>
        <v>1.2368485803598056E-2</v>
      </c>
    </row>
    <row r="456" spans="1:13" s="17" customFormat="1" x14ac:dyDescent="0.25">
      <c r="B456" s="5">
        <f>'Mg2+离子浓度'!B456</f>
        <v>4.3972504496749627</v>
      </c>
      <c r="C456" s="18">
        <f t="shared" si="98"/>
        <v>8.9999998564849193E-9</v>
      </c>
      <c r="D456" s="18">
        <f t="shared" si="97"/>
        <v>3188155.9167786296</v>
      </c>
      <c r="E456" s="18">
        <f t="shared" si="99"/>
        <v>2.8693402793459215E-2</v>
      </c>
      <c r="F456" s="18">
        <f t="shared" si="100"/>
        <v>358.04069923084097</v>
      </c>
      <c r="G456" s="18">
        <f t="shared" si="101"/>
        <v>81.423767722238054</v>
      </c>
      <c r="H456" s="18">
        <f t="shared" si="102"/>
        <v>12.369477094223315</v>
      </c>
      <c r="I456" s="18"/>
      <c r="J456" s="5">
        <f t="shared" si="96"/>
        <v>6.620604720082127E-9</v>
      </c>
      <c r="K456" s="18">
        <f t="shared" si="95"/>
        <v>12.369477087602711</v>
      </c>
      <c r="L456" s="18">
        <f t="shared" si="103"/>
        <v>358.04069903920424</v>
      </c>
      <c r="M456" s="18">
        <f t="shared" si="104"/>
        <v>1.2369477087602712E-2</v>
      </c>
    </row>
    <row r="457" spans="1:13" s="17" customFormat="1" x14ac:dyDescent="0.25">
      <c r="B457" s="5">
        <f>'Mg2+离子浓度'!B457</f>
        <v>4.3972505396749622</v>
      </c>
      <c r="C457" s="18">
        <f t="shared" si="98"/>
        <v>8.9999999453027613E-8</v>
      </c>
      <c r="D457" s="18">
        <f t="shared" si="97"/>
        <v>3188155.9167786296</v>
      </c>
      <c r="E457" s="18">
        <f t="shared" si="99"/>
        <v>0.28693403076624341</v>
      </c>
      <c r="F457" s="18">
        <f t="shared" si="100"/>
        <v>358.32763306997049</v>
      </c>
      <c r="G457" s="18">
        <f t="shared" si="101"/>
        <v>81.489019067004875</v>
      </c>
      <c r="H457" s="18">
        <f t="shared" si="102"/>
        <v>12.379389993953135</v>
      </c>
      <c r="I457" s="18"/>
      <c r="J457" s="5">
        <f t="shared" si="96"/>
        <v>2.095296877083007E-8</v>
      </c>
      <c r="K457" s="18">
        <f t="shared" si="95"/>
        <v>12.379389973000166</v>
      </c>
      <c r="L457" s="18">
        <f t="shared" si="103"/>
        <v>358.32763246347633</v>
      </c>
      <c r="M457" s="18">
        <f t="shared" si="104"/>
        <v>1.2379389973000166E-2</v>
      </c>
    </row>
    <row r="458" spans="1:13" s="17" customFormat="1" x14ac:dyDescent="0.25">
      <c r="B458" s="5">
        <f>'Mg2+离子浓度'!B458</f>
        <v>4.3972514396749629</v>
      </c>
      <c r="C458" s="18">
        <f t="shared" si="98"/>
        <v>9.0000000074752506E-7</v>
      </c>
      <c r="D458" s="18">
        <f t="shared" si="97"/>
        <v>3188155.9167786296</v>
      </c>
      <c r="E458" s="18">
        <f t="shared" si="99"/>
        <v>2.869340327483993</v>
      </c>
      <c r="F458" s="18">
        <f t="shared" si="100"/>
        <v>361.19697279096033</v>
      </c>
      <c r="G458" s="18">
        <f t="shared" si="101"/>
        <v>82.141532670158014</v>
      </c>
      <c r="H458" s="18">
        <f t="shared" si="102"/>
        <v>12.478519037189212</v>
      </c>
      <c r="I458" s="18"/>
      <c r="J458" s="5">
        <f t="shared" si="96"/>
        <v>6.6789680841753968E-8</v>
      </c>
      <c r="K458" s="18">
        <f t="shared" si="95"/>
        <v>12.478518970399531</v>
      </c>
      <c r="L458" s="18">
        <f t="shared" si="103"/>
        <v>361.19697085769963</v>
      </c>
      <c r="M458" s="18">
        <f t="shared" si="104"/>
        <v>1.2478518970399531E-2</v>
      </c>
    </row>
    <row r="459" spans="1:13" s="17" customFormat="1" x14ac:dyDescent="0.25">
      <c r="A459" s="18">
        <v>7.4868119641229509E-6</v>
      </c>
      <c r="B459" s="5">
        <f>'Mg2+离子浓度'!B459</f>
        <v>4.3972579264869269</v>
      </c>
      <c r="C459" s="18">
        <f t="shared" si="98"/>
        <v>6.4868119640237865E-6</v>
      </c>
      <c r="D459" s="18">
        <f t="shared" si="97"/>
        <v>3188155.9167786296</v>
      </c>
      <c r="E459" s="18">
        <f t="shared" si="99"/>
        <v>20.680967944132838</v>
      </c>
      <c r="F459" s="18">
        <f t="shared" si="100"/>
        <v>381.87793880183244</v>
      </c>
      <c r="G459" s="18">
        <f t="shared" si="101"/>
        <v>86.844562039808238</v>
      </c>
      <c r="H459" s="18">
        <f t="shared" si="102"/>
        <v>13.192998524877181</v>
      </c>
      <c r="I459" s="18"/>
      <c r="J459" s="5">
        <f t="shared" si="96"/>
        <v>1.8957638422767284E-7</v>
      </c>
      <c r="K459" s="18">
        <f t="shared" si="95"/>
        <v>13.192998335300796</v>
      </c>
      <c r="L459" s="18">
        <f t="shared" si="103"/>
        <v>381.87793331444925</v>
      </c>
      <c r="M459" s="18">
        <f t="shared" si="104"/>
        <v>1.3192998335300797E-2</v>
      </c>
    </row>
    <row r="460" spans="1:13" x14ac:dyDescent="0.25">
      <c r="B460" s="5">
        <f>'Mg2+离子浓度'!B460</f>
        <v>4.3972604396749624</v>
      </c>
      <c r="C460" s="5">
        <f t="shared" si="98"/>
        <v>2.5131880354578584E-6</v>
      </c>
      <c r="D460" s="5">
        <f t="shared" si="97"/>
        <v>0</v>
      </c>
      <c r="E460" s="5">
        <f t="shared" si="99"/>
        <v>0</v>
      </c>
      <c r="F460" s="5">
        <f t="shared" si="100"/>
        <v>381.87793331444925</v>
      </c>
      <c r="G460" s="5">
        <f t="shared" si="101"/>
        <v>86.844511157196095</v>
      </c>
      <c r="H460" s="5">
        <f t="shared" si="102"/>
        <v>13.192998335300796</v>
      </c>
      <c r="I460" s="5"/>
      <c r="J460" s="5">
        <f t="shared" si="96"/>
        <v>1.1799974444547399E-7</v>
      </c>
      <c r="K460" s="60">
        <f t="shared" si="95"/>
        <v>13.192998217301051</v>
      </c>
      <c r="L460" s="5">
        <f t="shared" si="103"/>
        <v>381.87792989888754</v>
      </c>
      <c r="M460" s="5">
        <f t="shared" si="104"/>
        <v>1.3192998217301051E-2</v>
      </c>
    </row>
    <row r="461" spans="1:13" x14ac:dyDescent="0.25">
      <c r="B461" s="5">
        <f>'Mg2+离子浓度'!B461</f>
        <v>4.3972704396749629</v>
      </c>
      <c r="C461" s="5">
        <f t="shared" si="98"/>
        <v>1.0000000000509601E-5</v>
      </c>
      <c r="D461" s="5">
        <f t="shared" si="97"/>
        <v>0</v>
      </c>
      <c r="E461" s="5">
        <f t="shared" si="99"/>
        <v>0</v>
      </c>
      <c r="F461" s="5">
        <f t="shared" si="100"/>
        <v>381.87792989888754</v>
      </c>
      <c r="G461" s="5">
        <f t="shared" si="101"/>
        <v>86.84431288404339</v>
      </c>
      <c r="H461" s="5">
        <f t="shared" si="102"/>
        <v>13.192998217301048</v>
      </c>
      <c r="I461" s="5"/>
      <c r="J461" s="5">
        <f t="shared" si="96"/>
        <v>2.3537946485204108E-7</v>
      </c>
      <c r="K461" s="60">
        <f t="shared" si="95"/>
        <v>13.192997981921582</v>
      </c>
      <c r="L461" s="5">
        <f t="shared" si="103"/>
        <v>381.87792308571119</v>
      </c>
      <c r="M461" s="5">
        <f t="shared" si="104"/>
        <v>1.3192997981921582E-2</v>
      </c>
    </row>
    <row r="462" spans="1:13" x14ac:dyDescent="0.25">
      <c r="B462" s="5">
        <f>'Mg2+离子浓度'!B462</f>
        <v>4.3973004396749626</v>
      </c>
      <c r="C462" s="5">
        <f t="shared" si="98"/>
        <v>2.9999999999752447E-5</v>
      </c>
      <c r="D462" s="5">
        <f t="shared" si="97"/>
        <v>0</v>
      </c>
      <c r="E462" s="5">
        <f t="shared" si="99"/>
        <v>0</v>
      </c>
      <c r="F462" s="5">
        <f t="shared" si="100"/>
        <v>381.87792308571119</v>
      </c>
      <c r="G462" s="5">
        <f t="shared" si="101"/>
        <v>86.843718850818078</v>
      </c>
      <c r="H462" s="5">
        <f t="shared" si="102"/>
        <v>13.192997981921582</v>
      </c>
      <c r="I462" s="5"/>
      <c r="J462" s="5">
        <f t="shared" si="96"/>
        <v>4.076891848963566E-7</v>
      </c>
      <c r="K462" s="60">
        <f t="shared" si="95"/>
        <v>13.192997574232397</v>
      </c>
      <c r="L462" s="5">
        <f t="shared" si="103"/>
        <v>381.87791128494382</v>
      </c>
      <c r="M462" s="5">
        <f t="shared" si="104"/>
        <v>1.3192997574232397E-2</v>
      </c>
    </row>
    <row r="463" spans="1:13" x14ac:dyDescent="0.25">
      <c r="B463" s="5">
        <f>'Mg2+离子浓度'!B463</f>
        <v>4.3973304396749624</v>
      </c>
      <c r="C463" s="5">
        <f t="shared" si="98"/>
        <v>2.9999999999752447E-5</v>
      </c>
      <c r="D463" s="5">
        <f t="shared" si="97"/>
        <v>0</v>
      </c>
      <c r="E463" s="5">
        <f t="shared" si="99"/>
        <v>0</v>
      </c>
      <c r="F463" s="5">
        <f t="shared" si="100"/>
        <v>381.87791128494382</v>
      </c>
      <c r="G463" s="5">
        <f t="shared" si="101"/>
        <v>86.843123691466573</v>
      </c>
      <c r="H463" s="5">
        <f t="shared" si="102"/>
        <v>13.192997574232397</v>
      </c>
      <c r="I463" s="5"/>
      <c r="J463" s="5">
        <f t="shared" si="96"/>
        <v>4.0768917229797135E-7</v>
      </c>
      <c r="K463" s="60">
        <f t="shared" si="95"/>
        <v>13.192997166543224</v>
      </c>
      <c r="L463" s="5">
        <f t="shared" si="103"/>
        <v>381.87789948417691</v>
      </c>
      <c r="M463" s="5">
        <f t="shared" si="104"/>
        <v>1.3192997166543223E-2</v>
      </c>
    </row>
    <row r="464" spans="1:13" x14ac:dyDescent="0.25">
      <c r="B464" s="5">
        <f>'Mg2+离子浓度'!B464</f>
        <v>4.3973504396749625</v>
      </c>
      <c r="C464" s="5">
        <f t="shared" si="98"/>
        <v>2.0000000000131024E-5</v>
      </c>
      <c r="D464" s="5">
        <f t="shared" si="97"/>
        <v>0</v>
      </c>
      <c r="E464" s="5">
        <f t="shared" si="99"/>
        <v>0</v>
      </c>
      <c r="F464" s="5">
        <f t="shared" si="100"/>
        <v>381.87789948417691</v>
      </c>
      <c r="G464" s="5">
        <f t="shared" si="101"/>
        <v>86.842726028540966</v>
      </c>
      <c r="H464" s="5">
        <f t="shared" si="102"/>
        <v>13.192997166543224</v>
      </c>
      <c r="I464" s="5"/>
      <c r="J464" s="5">
        <f t="shared" si="96"/>
        <v>3.3287680497847377E-7</v>
      </c>
      <c r="K464" s="60">
        <f t="shared" si="95"/>
        <v>13.192996833666419</v>
      </c>
      <c r="L464" s="5">
        <f t="shared" si="103"/>
        <v>381.87788984889124</v>
      </c>
      <c r="M464" s="5">
        <f t="shared" si="104"/>
        <v>1.3192996833666419E-2</v>
      </c>
    </row>
    <row r="465" spans="1:13" x14ac:dyDescent="0.25">
      <c r="B465" s="5">
        <f>'Mg2+离子浓度'!B465</f>
        <v>4.3974504396749623</v>
      </c>
      <c r="C465" s="5">
        <f t="shared" si="98"/>
        <v>9.9999999999766942E-5</v>
      </c>
      <c r="D465" s="5">
        <f t="shared" si="97"/>
        <v>0</v>
      </c>
      <c r="E465" s="5">
        <f t="shared" si="99"/>
        <v>0</v>
      </c>
      <c r="F465" s="5">
        <f t="shared" si="100"/>
        <v>381.87788984889124</v>
      </c>
      <c r="G465" s="5">
        <f t="shared" si="101"/>
        <v>86.840748994801118</v>
      </c>
      <c r="H465" s="5">
        <f t="shared" si="102"/>
        <v>13.192996833666415</v>
      </c>
      <c r="I465" s="5"/>
      <c r="J465" s="5">
        <f t="shared" si="96"/>
        <v>7.4433514528093925E-7</v>
      </c>
      <c r="K465" s="60">
        <f t="shared" si="95"/>
        <v>13.19299608933127</v>
      </c>
      <c r="L465" s="5">
        <f t="shared" si="103"/>
        <v>381.8778683037383</v>
      </c>
      <c r="M465" s="5">
        <f t="shared" si="104"/>
        <v>1.319299608933127E-2</v>
      </c>
    </row>
    <row r="466" spans="1:13" x14ac:dyDescent="0.25">
      <c r="B466" s="5">
        <f>'Mg2+离子浓度'!B466</f>
        <v>4.3977504396749625</v>
      </c>
      <c r="C466" s="5">
        <f t="shared" si="98"/>
        <v>3.00000000000189E-4</v>
      </c>
      <c r="D466" s="5">
        <f t="shared" si="97"/>
        <v>0</v>
      </c>
      <c r="E466" s="5">
        <f t="shared" si="99"/>
        <v>0</v>
      </c>
      <c r="F466" s="5">
        <f t="shared" si="100"/>
        <v>381.8778683037383</v>
      </c>
      <c r="G466" s="5">
        <f t="shared" si="101"/>
        <v>86.834820106791426</v>
      </c>
      <c r="H466" s="5">
        <f t="shared" si="102"/>
        <v>13.192996089331269</v>
      </c>
      <c r="I466" s="5"/>
      <c r="J466" s="5">
        <f t="shared" si="96"/>
        <v>1.2892262167508518E-6</v>
      </c>
      <c r="K466" s="60">
        <f t="shared" ref="K466:K529" si="105">H466-J466</f>
        <v>13.192994800105051</v>
      </c>
      <c r="L466" s="5">
        <f t="shared" si="103"/>
        <v>381.87783098644081</v>
      </c>
      <c r="M466" s="5">
        <f t="shared" si="104"/>
        <v>1.3192994800105051E-2</v>
      </c>
    </row>
    <row r="467" spans="1:13" x14ac:dyDescent="0.25">
      <c r="B467" s="5">
        <f>'Mg2+离子浓度'!B467</f>
        <v>4.3980504396749627</v>
      </c>
      <c r="C467" s="5">
        <f t="shared" si="98"/>
        <v>3.00000000000189E-4</v>
      </c>
      <c r="D467" s="5">
        <f t="shared" si="97"/>
        <v>0</v>
      </c>
      <c r="E467" s="5">
        <f t="shared" si="99"/>
        <v>0</v>
      </c>
      <c r="F467" s="5">
        <f t="shared" si="100"/>
        <v>381.87783098644081</v>
      </c>
      <c r="G467" s="5">
        <f t="shared" si="101"/>
        <v>86.828888441457579</v>
      </c>
      <c r="H467" s="5">
        <f t="shared" si="102"/>
        <v>13.192994800105053</v>
      </c>
      <c r="I467" s="5"/>
      <c r="J467" s="5">
        <f t="shared" si="96"/>
        <v>1.2892260907670174E-6</v>
      </c>
      <c r="K467" s="60">
        <f t="shared" si="105"/>
        <v>13.192993510878962</v>
      </c>
      <c r="L467" s="5">
        <f t="shared" si="103"/>
        <v>381.87779366914702</v>
      </c>
      <c r="M467" s="5">
        <f t="shared" si="104"/>
        <v>1.3192993510878962E-2</v>
      </c>
    </row>
    <row r="468" spans="1:13" x14ac:dyDescent="0.25">
      <c r="B468" s="5">
        <f>'Mg2+离子浓度'!B468</f>
        <v>4.3982504396749622</v>
      </c>
      <c r="C468" s="5">
        <f t="shared" si="98"/>
        <v>1.9999999999953388E-4</v>
      </c>
      <c r="D468" s="5">
        <f t="shared" si="97"/>
        <v>0</v>
      </c>
      <c r="E468" s="5">
        <f t="shared" si="99"/>
        <v>0</v>
      </c>
      <c r="F468" s="5">
        <f t="shared" si="100"/>
        <v>381.87779366914702</v>
      </c>
      <c r="G468" s="5">
        <f t="shared" si="101"/>
        <v>86.824931619257313</v>
      </c>
      <c r="H468" s="5">
        <f t="shared" si="102"/>
        <v>13.192993510878962</v>
      </c>
      <c r="I468" s="5"/>
      <c r="J468" s="5">
        <f t="shared" si="96"/>
        <v>1.0526485922871693E-6</v>
      </c>
      <c r="K468" s="60">
        <f t="shared" si="105"/>
        <v>13.192992458230369</v>
      </c>
      <c r="L468" s="5">
        <f t="shared" si="103"/>
        <v>381.8777631997072</v>
      </c>
      <c r="M468" s="5">
        <f t="shared" si="104"/>
        <v>1.3192992458230369E-2</v>
      </c>
    </row>
    <row r="469" spans="1:13" x14ac:dyDescent="0.25">
      <c r="B469" s="5">
        <f>'Mg2+离子浓度'!B469</f>
        <v>4.3992504396749625</v>
      </c>
      <c r="C469" s="5">
        <f t="shared" si="98"/>
        <v>1.000000000000334E-3</v>
      </c>
      <c r="D469" s="5">
        <f t="shared" si="97"/>
        <v>0</v>
      </c>
      <c r="E469" s="5">
        <f t="shared" si="99"/>
        <v>0</v>
      </c>
      <c r="F469" s="5">
        <f t="shared" si="100"/>
        <v>381.8777631997072</v>
      </c>
      <c r="G469" s="5">
        <f t="shared" si="101"/>
        <v>86.805188392030288</v>
      </c>
      <c r="H469" s="5">
        <f t="shared" si="102"/>
        <v>13.192992458230371</v>
      </c>
      <c r="I469" s="5"/>
      <c r="J469" s="5">
        <f t="shared" si="96"/>
        <v>2.3537936209711321E-6</v>
      </c>
      <c r="K469" s="60">
        <f t="shared" si="105"/>
        <v>13.192990104436751</v>
      </c>
      <c r="L469" s="5">
        <f t="shared" si="103"/>
        <v>381.877695067974</v>
      </c>
      <c r="M469" s="5">
        <f t="shared" si="104"/>
        <v>1.3192990104436751E-2</v>
      </c>
    </row>
    <row r="470" spans="1:13" x14ac:dyDescent="0.25">
      <c r="B470" s="5">
        <f>'Mg2+离子浓度'!B470</f>
        <v>4.4022504396749627</v>
      </c>
      <c r="C470" s="5">
        <f t="shared" si="98"/>
        <v>3.0000000000001137E-3</v>
      </c>
      <c r="D470" s="5">
        <f t="shared" si="97"/>
        <v>0</v>
      </c>
      <c r="E470" s="5">
        <f t="shared" si="99"/>
        <v>0</v>
      </c>
      <c r="F470" s="5">
        <f t="shared" si="100"/>
        <v>381.877695067974</v>
      </c>
      <c r="G470" s="5">
        <f t="shared" si="101"/>
        <v>86.746017815417545</v>
      </c>
      <c r="H470" s="5">
        <f t="shared" si="102"/>
        <v>13.192990104436751</v>
      </c>
      <c r="I470" s="5"/>
      <c r="J470" s="5">
        <f t="shared" si="96"/>
        <v>4.0768894146851097E-6</v>
      </c>
      <c r="K470" s="60">
        <f t="shared" si="105"/>
        <v>13.192986027547336</v>
      </c>
      <c r="L470" s="5">
        <f t="shared" si="103"/>
        <v>381.87757706037149</v>
      </c>
      <c r="M470" s="5">
        <f t="shared" si="104"/>
        <v>1.3192986027547336E-2</v>
      </c>
    </row>
    <row r="471" spans="1:13" x14ac:dyDescent="0.25">
      <c r="B471" s="5">
        <f>'Mg2+离子浓度'!B471</f>
        <v>4.4052504396749628</v>
      </c>
      <c r="C471" s="5">
        <f t="shared" si="98"/>
        <v>3.0000000000001137E-3</v>
      </c>
      <c r="D471" s="5">
        <f t="shared" si="97"/>
        <v>0</v>
      </c>
      <c r="E471" s="5">
        <f t="shared" si="99"/>
        <v>0</v>
      </c>
      <c r="F471" s="5">
        <f t="shared" si="100"/>
        <v>381.87757706037149</v>
      </c>
      <c r="G471" s="5">
        <f t="shared" si="101"/>
        <v>86.686916507872354</v>
      </c>
      <c r="H471" s="5">
        <f t="shared" si="102"/>
        <v>13.192986027547338</v>
      </c>
      <c r="I471" s="5"/>
      <c r="J471" s="5">
        <f t="shared" si="96"/>
        <v>4.0768881548473344E-6</v>
      </c>
      <c r="K471" s="60">
        <f t="shared" si="105"/>
        <v>13.192981950659183</v>
      </c>
      <c r="L471" s="5">
        <f t="shared" si="103"/>
        <v>381.87745905280536</v>
      </c>
      <c r="M471" s="5">
        <f t="shared" si="104"/>
        <v>1.3192981950659183E-2</v>
      </c>
    </row>
    <row r="472" spans="1:13" x14ac:dyDescent="0.25">
      <c r="B472" s="5">
        <f>'Mg2+离子浓度'!B472</f>
        <v>4.4072504396749625</v>
      </c>
      <c r="C472" s="5">
        <f t="shared" si="98"/>
        <v>1.9999999999997797E-3</v>
      </c>
      <c r="D472" s="5">
        <f t="shared" si="97"/>
        <v>0</v>
      </c>
      <c r="E472" s="5">
        <f t="shared" si="99"/>
        <v>0</v>
      </c>
      <c r="F472" s="5">
        <f t="shared" si="100"/>
        <v>381.87745905280536</v>
      </c>
      <c r="G472" s="5">
        <f t="shared" si="101"/>
        <v>86.647551410981094</v>
      </c>
      <c r="H472" s="5">
        <f t="shared" si="102"/>
        <v>13.192981950659183</v>
      </c>
      <c r="I472" s="5"/>
      <c r="J472" s="5">
        <f t="shared" si="96"/>
        <v>3.3287642106044302E-6</v>
      </c>
      <c r="K472" s="60">
        <f t="shared" si="105"/>
        <v>13.192978621894973</v>
      </c>
      <c r="L472" s="5">
        <f t="shared" si="103"/>
        <v>381.87736270006098</v>
      </c>
      <c r="M472" s="5">
        <f t="shared" si="104"/>
        <v>1.3192978621894974E-2</v>
      </c>
    </row>
    <row r="473" spans="1:13" x14ac:dyDescent="0.25">
      <c r="B473" s="5">
        <f>'Mg2+离子浓度'!B473</f>
        <v>4.4172504396749623</v>
      </c>
      <c r="C473" s="5">
        <f t="shared" si="98"/>
        <v>9.9999999999997868E-3</v>
      </c>
      <c r="D473" s="5">
        <f t="shared" si="97"/>
        <v>0</v>
      </c>
      <c r="E473" s="5">
        <f t="shared" si="99"/>
        <v>0</v>
      </c>
      <c r="F473" s="5">
        <f t="shared" si="100"/>
        <v>381.87736270006098</v>
      </c>
      <c r="G473" s="5">
        <f t="shared" si="101"/>
        <v>86.451372389961421</v>
      </c>
      <c r="H473" s="5">
        <f t="shared" si="102"/>
        <v>13.192978621894973</v>
      </c>
      <c r="I473" s="5"/>
      <c r="J473" s="5">
        <f t="shared" ref="J473:J536" si="106">H473*($C$8/3.1415926)^(1/2)*C473^(1/2)</f>
        <v>7.4433411779261544E-6</v>
      </c>
      <c r="K473" s="60">
        <f t="shared" si="105"/>
        <v>13.192971178553796</v>
      </c>
      <c r="L473" s="5">
        <f t="shared" si="103"/>
        <v>381.87714724882892</v>
      </c>
      <c r="M473" s="5">
        <f t="shared" si="104"/>
        <v>1.3192971178553796E-2</v>
      </c>
    </row>
    <row r="474" spans="1:13" x14ac:dyDescent="0.25">
      <c r="B474" s="5">
        <f>'Mg2+离子浓度'!B474</f>
        <v>4.4472504396749626</v>
      </c>
      <c r="C474" s="5">
        <f t="shared" si="98"/>
        <v>3.0000000000000249E-2</v>
      </c>
      <c r="D474" s="5">
        <f t="shared" si="97"/>
        <v>0</v>
      </c>
      <c r="E474" s="5">
        <f t="shared" si="99"/>
        <v>0</v>
      </c>
      <c r="F474" s="5">
        <f t="shared" si="100"/>
        <v>381.87714724882892</v>
      </c>
      <c r="G474" s="5">
        <f t="shared" si="101"/>
        <v>85.868145369555421</v>
      </c>
      <c r="H474" s="5">
        <f t="shared" si="102"/>
        <v>13.192971178553796</v>
      </c>
      <c r="I474" s="5"/>
      <c r="J474" s="5">
        <f t="shared" si="106"/>
        <v>1.2892237824567409E-5</v>
      </c>
      <c r="K474" s="60">
        <f t="shared" si="105"/>
        <v>13.192958286315971</v>
      </c>
      <c r="L474" s="5">
        <f t="shared" si="103"/>
        <v>381.87677407655895</v>
      </c>
      <c r="M474" s="5">
        <f t="shared" si="104"/>
        <v>1.319295828631597E-2</v>
      </c>
    </row>
    <row r="475" spans="1:13" x14ac:dyDescent="0.25">
      <c r="B475" s="5">
        <f>'Mg2+离子浓度'!B475</f>
        <v>4.4772504396749628</v>
      </c>
      <c r="C475" s="5">
        <f t="shared" si="98"/>
        <v>3.0000000000000249E-2</v>
      </c>
      <c r="D475" s="5">
        <f t="shared" si="97"/>
        <v>0</v>
      </c>
      <c r="E475" s="5">
        <f t="shared" si="99"/>
        <v>0</v>
      </c>
      <c r="F475" s="5">
        <f t="shared" si="100"/>
        <v>381.87677407655895</v>
      </c>
      <c r="G475" s="5">
        <f t="shared" si="101"/>
        <v>85.292698995029241</v>
      </c>
      <c r="H475" s="5">
        <f t="shared" si="102"/>
        <v>13.192958286315969</v>
      </c>
      <c r="I475" s="5"/>
      <c r="J475" s="5">
        <f t="shared" si="106"/>
        <v>1.289222522620773E-5</v>
      </c>
      <c r="K475" s="60">
        <f t="shared" si="105"/>
        <v>13.192945394090742</v>
      </c>
      <c r="L475" s="5">
        <f t="shared" si="103"/>
        <v>381.87640090465356</v>
      </c>
      <c r="M475" s="5">
        <f t="shared" si="104"/>
        <v>1.3192945394090742E-2</v>
      </c>
    </row>
    <row r="476" spans="1:13" x14ac:dyDescent="0.25">
      <c r="B476" s="5">
        <f>'Mg2+离子浓度'!B476</f>
        <v>4.4972504396749624</v>
      </c>
      <c r="C476" s="5">
        <f t="shared" si="98"/>
        <v>1.9999999999999574E-2</v>
      </c>
      <c r="D476" s="5">
        <f t="shared" si="97"/>
        <v>0</v>
      </c>
      <c r="E476" s="5">
        <f t="shared" si="99"/>
        <v>0</v>
      </c>
      <c r="F476" s="5">
        <f t="shared" si="100"/>
        <v>381.87640090465356</v>
      </c>
      <c r="G476" s="5">
        <f t="shared" si="101"/>
        <v>84.913305591283361</v>
      </c>
      <c r="H476" s="5">
        <f t="shared" si="102"/>
        <v>13.192945394090742</v>
      </c>
      <c r="I476" s="5"/>
      <c r="J476" s="5">
        <f t="shared" si="106"/>
        <v>1.0526447531241085E-5</v>
      </c>
      <c r="K476" s="60">
        <f t="shared" si="105"/>
        <v>13.192934867643212</v>
      </c>
      <c r="L476" s="5">
        <f t="shared" si="103"/>
        <v>381.87609621136664</v>
      </c>
      <c r="M476" s="5">
        <f t="shared" si="104"/>
        <v>1.3192934867643212E-2</v>
      </c>
    </row>
    <row r="477" spans="1:13" x14ac:dyDescent="0.25">
      <c r="B477" s="5">
        <f>'Mg2+离子浓度'!B477</f>
        <v>4.5472504396749622</v>
      </c>
      <c r="C477" s="5">
        <f t="shared" si="98"/>
        <v>4.9999999999999822E-2</v>
      </c>
      <c r="D477" s="5">
        <f t="shared" si="97"/>
        <v>0</v>
      </c>
      <c r="E477" s="5">
        <f t="shared" si="99"/>
        <v>0</v>
      </c>
      <c r="F477" s="5">
        <f t="shared" si="100"/>
        <v>381.87609621136664</v>
      </c>
      <c r="G477" s="5">
        <f t="shared" si="101"/>
        <v>83.97956111664331</v>
      </c>
      <c r="H477" s="5">
        <f t="shared" si="102"/>
        <v>13.192934867643213</v>
      </c>
      <c r="I477" s="5"/>
      <c r="J477" s="5">
        <f t="shared" si="106"/>
        <v>1.6643761654678119E-5</v>
      </c>
      <c r="K477" s="60">
        <f t="shared" si="105"/>
        <v>13.192918223881559</v>
      </c>
      <c r="L477" s="5">
        <f t="shared" si="103"/>
        <v>381.8756144493637</v>
      </c>
      <c r="M477" s="5">
        <f t="shared" si="104"/>
        <v>1.3192918223881559E-2</v>
      </c>
    </row>
    <row r="478" spans="1:13" x14ac:dyDescent="0.25">
      <c r="A478" t="s">
        <v>251</v>
      </c>
      <c r="B478" s="5">
        <f>'Mg2+离子浓度'!B478</f>
        <v>4.5972504396749621</v>
      </c>
      <c r="C478" s="5">
        <f t="shared" si="98"/>
        <v>4.9999999999999822E-2</v>
      </c>
      <c r="D478" s="5">
        <f t="shared" si="97"/>
        <v>0</v>
      </c>
      <c r="E478" s="5">
        <f t="shared" si="99"/>
        <v>0</v>
      </c>
      <c r="F478" s="5">
        <f t="shared" si="100"/>
        <v>381.8756144493637</v>
      </c>
      <c r="G478" s="5">
        <f t="shared" si="101"/>
        <v>83.066089059173237</v>
      </c>
      <c r="H478" s="5">
        <f t="shared" si="102"/>
        <v>13.192918223881559</v>
      </c>
      <c r="I478" s="5"/>
      <c r="J478" s="5">
        <f t="shared" si="106"/>
        <v>1.664374065746978E-5</v>
      </c>
      <c r="K478" s="60">
        <f t="shared" si="105"/>
        <v>13.192901580140902</v>
      </c>
      <c r="L478" s="5">
        <f t="shared" si="103"/>
        <v>381.87513268796846</v>
      </c>
      <c r="M478" s="5">
        <f t="shared" si="104"/>
        <v>1.3192901580140902E-2</v>
      </c>
    </row>
    <row r="479" spans="1:13" x14ac:dyDescent="0.25">
      <c r="A479" s="5">
        <f>(A459+A480)*16</f>
        <v>4.6903844971211042</v>
      </c>
      <c r="B479" s="5">
        <f>'Mg2+离子浓度'!B479</f>
        <v>4.6472504396749628</v>
      </c>
      <c r="C479" s="5">
        <f t="shared" si="98"/>
        <v>5.0000000000000711E-2</v>
      </c>
      <c r="D479" s="5">
        <f t="shared" si="97"/>
        <v>0</v>
      </c>
      <c r="E479" s="5">
        <f t="shared" si="99"/>
        <v>0</v>
      </c>
      <c r="F479" s="5">
        <f t="shared" si="100"/>
        <v>381.87513268796846</v>
      </c>
      <c r="G479" s="5">
        <f t="shared" si="101"/>
        <v>82.172273184975481</v>
      </c>
      <c r="H479" s="5">
        <f t="shared" si="102"/>
        <v>13.192901580140902</v>
      </c>
      <c r="I479" s="5"/>
      <c r="J479" s="5">
        <f t="shared" si="106"/>
        <v>1.6643719660288078E-5</v>
      </c>
      <c r="K479" s="60">
        <f t="shared" si="105"/>
        <v>13.19288493642124</v>
      </c>
      <c r="L479" s="5">
        <f t="shared" si="103"/>
        <v>381.87465092718111</v>
      </c>
      <c r="M479" s="5">
        <f t="shared" si="104"/>
        <v>1.3192884936421241E-2</v>
      </c>
    </row>
    <row r="480" spans="1:13" x14ac:dyDescent="0.25">
      <c r="A480" s="79">
        <v>0.2931415442581049</v>
      </c>
      <c r="B480" s="5">
        <f>'Mg2+离子浓度'!B480</f>
        <v>4.6903994707450316</v>
      </c>
      <c r="C480" s="5">
        <f t="shared" si="98"/>
        <v>4.3149031070068844E-2</v>
      </c>
      <c r="D480" s="5">
        <f t="shared" si="97"/>
        <v>0</v>
      </c>
      <c r="E480" s="5">
        <f t="shared" si="99"/>
        <v>0</v>
      </c>
      <c r="F480" s="5">
        <f t="shared" si="100"/>
        <v>381.87465092718111</v>
      </c>
      <c r="G480" s="5">
        <f t="shared" si="101"/>
        <v>81.416231881529583</v>
      </c>
      <c r="H480" s="5">
        <f t="shared" si="102"/>
        <v>13.192884936421244</v>
      </c>
      <c r="I480" s="5"/>
      <c r="J480" s="5">
        <f t="shared" si="106"/>
        <v>1.5461455185726195E-5</v>
      </c>
      <c r="K480" s="60">
        <f t="shared" si="105"/>
        <v>13.192869474966058</v>
      </c>
      <c r="L480" s="5">
        <f t="shared" si="103"/>
        <v>381.87420338763002</v>
      </c>
      <c r="M480" s="5">
        <f t="shared" si="104"/>
        <v>1.3192869474966057E-2</v>
      </c>
    </row>
    <row r="481" spans="1:13" s="17" customFormat="1" x14ac:dyDescent="0.25">
      <c r="B481" s="5">
        <f>'Mg2+离子浓度'!B481</f>
        <v>4.6903994708450316</v>
      </c>
      <c r="C481" s="18">
        <f t="shared" si="98"/>
        <v>1.000000082740371E-10</v>
      </c>
      <c r="D481" s="18">
        <f t="shared" si="97"/>
        <v>3188155.9167786296</v>
      </c>
      <c r="E481" s="18">
        <f t="shared" si="99"/>
        <v>3.1881561805678329E-4</v>
      </c>
      <c r="F481" s="18">
        <f t="shared" si="100"/>
        <v>381.87452220324809</v>
      </c>
      <c r="G481" s="18">
        <f t="shared" si="101"/>
        <v>81.41620443566373</v>
      </c>
      <c r="H481" s="18">
        <f t="shared" si="102"/>
        <v>13.192880489307425</v>
      </c>
      <c r="I481" s="18"/>
      <c r="J481" s="5">
        <f t="shared" si="106"/>
        <v>7.4432861204721677E-10</v>
      </c>
      <c r="K481" s="18">
        <f t="shared" si="105"/>
        <v>13.192880488563096</v>
      </c>
      <c r="L481" s="18">
        <f t="shared" si="103"/>
        <v>381.87452218170313</v>
      </c>
      <c r="M481" s="18">
        <f t="shared" si="104"/>
        <v>1.3192880488563097E-2</v>
      </c>
    </row>
    <row r="482" spans="1:13" s="17" customFormat="1" x14ac:dyDescent="0.25">
      <c r="B482" s="5">
        <f>'Mg2+离子浓度'!B482</f>
        <v>4.6903994711450316</v>
      </c>
      <c r="C482" s="18">
        <f t="shared" si="98"/>
        <v>3.000000248221113E-10</v>
      </c>
      <c r="D482" s="18">
        <f t="shared" si="97"/>
        <v>3188155.9167786296</v>
      </c>
      <c r="E482" s="18">
        <f t="shared" si="99"/>
        <v>9.5644685417034991E-4</v>
      </c>
      <c r="F482" s="18">
        <f t="shared" si="100"/>
        <v>381.87547862855729</v>
      </c>
      <c r="G482" s="18">
        <f t="shared" si="101"/>
        <v>81.416408341725514</v>
      </c>
      <c r="H482" s="18">
        <f t="shared" si="102"/>
        <v>13.192913531587198</v>
      </c>
      <c r="I482" s="18"/>
      <c r="J482" s="5">
        <f t="shared" si="106"/>
        <v>1.289218202501344E-9</v>
      </c>
      <c r="K482" s="18">
        <f t="shared" si="105"/>
        <v>13.192913530297981</v>
      </c>
      <c r="L482" s="18">
        <f t="shared" si="103"/>
        <v>381.87547859124021</v>
      </c>
      <c r="M482" s="18">
        <f t="shared" si="104"/>
        <v>1.3192913530297981E-2</v>
      </c>
    </row>
    <row r="483" spans="1:13" s="17" customFormat="1" x14ac:dyDescent="0.25">
      <c r="B483" s="5">
        <f>'Mg2+离子浓度'!B483</f>
        <v>4.6903994715450317</v>
      </c>
      <c r="C483" s="18">
        <f t="shared" si="98"/>
        <v>4.000000330961484E-10</v>
      </c>
      <c r="D483" s="18">
        <f t="shared" si="97"/>
        <v>3188155.9167786296</v>
      </c>
      <c r="E483" s="18">
        <f t="shared" si="99"/>
        <v>1.2752624722271331E-3</v>
      </c>
      <c r="F483" s="18">
        <f t="shared" si="100"/>
        <v>381.87675385371244</v>
      </c>
      <c r="G483" s="18">
        <f t="shared" si="101"/>
        <v>81.416680214643023</v>
      </c>
      <c r="H483" s="18">
        <f t="shared" si="102"/>
        <v>13.192957587663452</v>
      </c>
      <c r="I483" s="18"/>
      <c r="J483" s="5">
        <f t="shared" si="106"/>
        <v>1.4886659237127435E-9</v>
      </c>
      <c r="K483" s="18">
        <f t="shared" si="105"/>
        <v>13.192957586174787</v>
      </c>
      <c r="L483" s="18">
        <f t="shared" si="103"/>
        <v>381.87675381062235</v>
      </c>
      <c r="M483" s="18">
        <f t="shared" si="104"/>
        <v>1.3192957586174787E-2</v>
      </c>
    </row>
    <row r="484" spans="1:13" s="17" customFormat="1" x14ac:dyDescent="0.25">
      <c r="B484" s="5">
        <f>'Mg2+离子浓度'!B484</f>
        <v>4.6903994717450317</v>
      </c>
      <c r="C484" s="18">
        <f t="shared" si="98"/>
        <v>2.000000165480742E-10</v>
      </c>
      <c r="D484" s="18">
        <f t="shared" si="97"/>
        <v>3188155.9167786296</v>
      </c>
      <c r="E484" s="18">
        <f t="shared" si="99"/>
        <v>6.3763123611356657E-4</v>
      </c>
      <c r="F484" s="18">
        <f t="shared" si="100"/>
        <v>381.87739144185844</v>
      </c>
      <c r="G484" s="18">
        <f t="shared" si="101"/>
        <v>81.416816145892909</v>
      </c>
      <c r="H484" s="18">
        <f t="shared" si="102"/>
        <v>13.192979614857521</v>
      </c>
      <c r="I484" s="18"/>
      <c r="J484" s="5">
        <f t="shared" si="106"/>
        <v>1.0526475270945108E-9</v>
      </c>
      <c r="K484" s="18">
        <f t="shared" si="105"/>
        <v>13.192979613804873</v>
      </c>
      <c r="L484" s="18">
        <f t="shared" si="103"/>
        <v>381.87739141138894</v>
      </c>
      <c r="M484" s="18">
        <f t="shared" si="104"/>
        <v>1.3192979613804874E-2</v>
      </c>
    </row>
    <row r="485" spans="1:13" s="17" customFormat="1" x14ac:dyDescent="0.25">
      <c r="B485" s="5">
        <f>'Mg2+离子浓度'!B485</f>
        <v>4.6903994807450315</v>
      </c>
      <c r="C485" s="18">
        <f t="shared" si="98"/>
        <v>8.9999998564849193E-9</v>
      </c>
      <c r="D485" s="18">
        <f t="shared" si="97"/>
        <v>3188155.9167786296</v>
      </c>
      <c r="E485" s="18">
        <f t="shared" si="99"/>
        <v>2.8693402793459215E-2</v>
      </c>
      <c r="F485" s="18">
        <f t="shared" si="100"/>
        <v>381.90608481418241</v>
      </c>
      <c r="G485" s="18">
        <f t="shared" si="101"/>
        <v>81.422933458435352</v>
      </c>
      <c r="H485" s="18">
        <f t="shared" si="102"/>
        <v>13.193970904430133</v>
      </c>
      <c r="I485" s="18"/>
      <c r="J485" s="5">
        <f t="shared" si="106"/>
        <v>7.0619045074501006E-9</v>
      </c>
      <c r="K485" s="18">
        <f t="shared" si="105"/>
        <v>13.193970897368228</v>
      </c>
      <c r="L485" s="18">
        <f t="shared" si="103"/>
        <v>381.90608460977211</v>
      </c>
      <c r="M485" s="18">
        <f t="shared" si="104"/>
        <v>1.3193970897368228E-2</v>
      </c>
    </row>
    <row r="486" spans="1:13" s="17" customFormat="1" x14ac:dyDescent="0.25">
      <c r="B486" s="5">
        <f>'Mg2+离子浓度'!B486</f>
        <v>4.6903995707450319</v>
      </c>
      <c r="C486" s="18">
        <f t="shared" si="98"/>
        <v>9.0000000341206032E-8</v>
      </c>
      <c r="D486" s="18">
        <f t="shared" si="97"/>
        <v>3188155.9167786296</v>
      </c>
      <c r="E486" s="18">
        <f t="shared" si="99"/>
        <v>0.28693403359789471</v>
      </c>
      <c r="F486" s="18">
        <f t="shared" si="100"/>
        <v>382.19301864337001</v>
      </c>
      <c r="G486" s="18">
        <f t="shared" si="101"/>
        <v>81.484106605156825</v>
      </c>
      <c r="H486" s="18">
        <f t="shared" si="102"/>
        <v>13.203883803816483</v>
      </c>
      <c r="I486" s="18"/>
      <c r="J486" s="5">
        <f t="shared" si="106"/>
        <v>2.2348481346440092E-8</v>
      </c>
      <c r="K486" s="18">
        <f t="shared" si="105"/>
        <v>13.203883781468001</v>
      </c>
      <c r="L486" s="18">
        <f t="shared" si="103"/>
        <v>382.19301799648207</v>
      </c>
      <c r="M486" s="18">
        <f t="shared" si="104"/>
        <v>1.3203883781468001E-2</v>
      </c>
    </row>
    <row r="487" spans="1:13" s="17" customFormat="1" x14ac:dyDescent="0.25">
      <c r="B487" s="5">
        <f>'Mg2+离子浓度'!B487</f>
        <v>4.6904004707450317</v>
      </c>
      <c r="C487" s="18">
        <f t="shared" si="98"/>
        <v>8.9999999985934664E-7</v>
      </c>
      <c r="D487" s="18">
        <f t="shared" si="97"/>
        <v>3188155.9167786296</v>
      </c>
      <c r="E487" s="18">
        <f t="shared" si="99"/>
        <v>2.8693403246523417</v>
      </c>
      <c r="F487" s="18">
        <f t="shared" si="100"/>
        <v>385.06235832113441</v>
      </c>
      <c r="G487" s="18">
        <f t="shared" si="101"/>
        <v>82.095838238727282</v>
      </c>
      <c r="H487" s="18">
        <f t="shared" si="102"/>
        <v>13.303012845559218</v>
      </c>
      <c r="I487" s="18"/>
      <c r="J487" s="5">
        <f t="shared" si="106"/>
        <v>7.1202678707486455E-8</v>
      </c>
      <c r="K487" s="18">
        <f t="shared" si="105"/>
        <v>13.303012774356539</v>
      </c>
      <c r="L487" s="18">
        <f t="shared" si="103"/>
        <v>385.06235626013722</v>
      </c>
      <c r="M487" s="18">
        <f t="shared" si="104"/>
        <v>1.3303012774356538E-2</v>
      </c>
    </row>
    <row r="488" spans="1:13" s="17" customFormat="1" x14ac:dyDescent="0.25">
      <c r="A488" s="18">
        <v>7.4868119641229509E-6</v>
      </c>
      <c r="B488" s="5">
        <f>'Mg2+离子浓度'!B488</f>
        <v>4.6904069575569958</v>
      </c>
      <c r="C488" s="18">
        <f t="shared" si="98"/>
        <v>6.4868119640237865E-6</v>
      </c>
      <c r="D488" s="18">
        <f t="shared" si="97"/>
        <v>3188155.9167786296</v>
      </c>
      <c r="E488" s="18">
        <f t="shared" si="99"/>
        <v>20.680967944132838</v>
      </c>
      <c r="F488" s="18">
        <f t="shared" si="100"/>
        <v>405.74332420427004</v>
      </c>
      <c r="G488" s="18">
        <f t="shared" si="101"/>
        <v>86.50492971629096</v>
      </c>
      <c r="H488" s="18">
        <f t="shared" si="102"/>
        <v>14.017492328834189</v>
      </c>
      <c r="I488" s="18"/>
      <c r="J488" s="5">
        <f t="shared" si="106"/>
        <v>2.0142392244103319E-7</v>
      </c>
      <c r="K488" s="18">
        <f t="shared" si="105"/>
        <v>14.017492127410266</v>
      </c>
      <c r="L488" s="18">
        <f t="shared" si="103"/>
        <v>405.74331837395385</v>
      </c>
      <c r="M488" s="18">
        <f t="shared" si="104"/>
        <v>1.4017492127410266E-2</v>
      </c>
    </row>
    <row r="489" spans="1:13" x14ac:dyDescent="0.25">
      <c r="B489" s="5">
        <f>'Mg2+离子浓度'!B489</f>
        <v>4.6904094707450312</v>
      </c>
      <c r="C489" s="5">
        <f t="shared" si="98"/>
        <v>2.5131880354578584E-6</v>
      </c>
      <c r="D489" s="5">
        <f t="shared" si="97"/>
        <v>0</v>
      </c>
      <c r="E489" s="5">
        <f t="shared" si="99"/>
        <v>0</v>
      </c>
      <c r="F489" s="5">
        <f t="shared" si="100"/>
        <v>405.74331837395385</v>
      </c>
      <c r="G489" s="5">
        <f t="shared" si="101"/>
        <v>86.504882122691313</v>
      </c>
      <c r="H489" s="5">
        <f t="shared" si="102"/>
        <v>14.017492127410264</v>
      </c>
      <c r="I489" s="5"/>
      <c r="J489" s="5">
        <f t="shared" si="106"/>
        <v>1.2537411487235988E-7</v>
      </c>
      <c r="K489" s="60">
        <f t="shared" si="105"/>
        <v>14.01749200203615</v>
      </c>
      <c r="L489" s="5">
        <f t="shared" si="103"/>
        <v>405.74331474493744</v>
      </c>
      <c r="M489" s="5">
        <f t="shared" si="104"/>
        <v>1.401749200203615E-2</v>
      </c>
    </row>
    <row r="490" spans="1:13" x14ac:dyDescent="0.25">
      <c r="B490" s="5">
        <f>'Mg2+离子浓度'!B490</f>
        <v>4.6904194707450317</v>
      </c>
      <c r="C490" s="5">
        <f t="shared" si="98"/>
        <v>1.0000000000509601E-5</v>
      </c>
      <c r="D490" s="5">
        <f t="shared" si="97"/>
        <v>0</v>
      </c>
      <c r="E490" s="5">
        <f t="shared" si="99"/>
        <v>0</v>
      </c>
      <c r="F490" s="5">
        <f t="shared" si="100"/>
        <v>405.74331474493744</v>
      </c>
      <c r="G490" s="5">
        <f t="shared" si="101"/>
        <v>86.504696920100557</v>
      </c>
      <c r="H490" s="5">
        <f t="shared" si="102"/>
        <v>14.017492002036152</v>
      </c>
      <c r="I490" s="5"/>
      <c r="J490" s="5">
        <f t="shared" si="106"/>
        <v>2.5008945742751831E-7</v>
      </c>
      <c r="K490" s="60">
        <f t="shared" si="105"/>
        <v>14.017491751946695</v>
      </c>
      <c r="L490" s="5">
        <f t="shared" si="103"/>
        <v>405.74330750597312</v>
      </c>
      <c r="M490" s="5">
        <f t="shared" si="104"/>
        <v>1.4017491751946696E-2</v>
      </c>
    </row>
    <row r="491" spans="1:13" x14ac:dyDescent="0.25">
      <c r="B491" s="5">
        <f>'Mg2+离子浓度'!B491</f>
        <v>4.6904494707450315</v>
      </c>
      <c r="C491" s="5">
        <f t="shared" si="98"/>
        <v>2.9999999999752447E-5</v>
      </c>
      <c r="D491" s="5">
        <f t="shared" si="97"/>
        <v>0</v>
      </c>
      <c r="E491" s="5">
        <f t="shared" si="99"/>
        <v>0</v>
      </c>
      <c r="F491" s="5">
        <f t="shared" si="100"/>
        <v>405.74330750597312</v>
      </c>
      <c r="G491" s="5">
        <f t="shared" si="101"/>
        <v>86.504142094835274</v>
      </c>
      <c r="H491" s="5">
        <f t="shared" si="102"/>
        <v>14.017491751946695</v>
      </c>
      <c r="I491" s="5"/>
      <c r="J491" s="5">
        <f t="shared" si="106"/>
        <v>4.3316763896072268E-7</v>
      </c>
      <c r="K491" s="60">
        <f t="shared" si="105"/>
        <v>14.017491318779056</v>
      </c>
      <c r="L491" s="5">
        <f t="shared" si="103"/>
        <v>405.74329496771924</v>
      </c>
      <c r="M491" s="5">
        <f t="shared" si="104"/>
        <v>1.4017491318779057E-2</v>
      </c>
    </row>
    <row r="492" spans="1:13" x14ac:dyDescent="0.25">
      <c r="B492" s="5">
        <f>'Mg2+离子浓度'!B492</f>
        <v>4.6904794707450312</v>
      </c>
      <c r="C492" s="5">
        <f t="shared" si="98"/>
        <v>2.9999999999752447E-5</v>
      </c>
      <c r="D492" s="5">
        <f t="shared" si="97"/>
        <v>0</v>
      </c>
      <c r="E492" s="5">
        <f t="shared" si="99"/>
        <v>0</v>
      </c>
      <c r="F492" s="5">
        <f t="shared" si="100"/>
        <v>405.74329496771924</v>
      </c>
      <c r="G492" s="5">
        <f t="shared" si="101"/>
        <v>86.503586146870262</v>
      </c>
      <c r="H492" s="5">
        <f t="shared" si="102"/>
        <v>14.01749131877906</v>
      </c>
      <c r="I492" s="5"/>
      <c r="J492" s="5">
        <f t="shared" si="106"/>
        <v>4.3316762557500394E-7</v>
      </c>
      <c r="K492" s="60">
        <f t="shared" si="105"/>
        <v>14.017490885611434</v>
      </c>
      <c r="L492" s="5">
        <f t="shared" si="103"/>
        <v>405.74328242946569</v>
      </c>
      <c r="M492" s="5">
        <f t="shared" si="104"/>
        <v>1.4017490885611434E-2</v>
      </c>
    </row>
    <row r="493" spans="1:13" x14ac:dyDescent="0.25">
      <c r="B493" s="5">
        <f>'Mg2+离子浓度'!B493</f>
        <v>4.6904994707450314</v>
      </c>
      <c r="C493" s="5">
        <f t="shared" si="98"/>
        <v>2.0000000000131024E-5</v>
      </c>
      <c r="D493" s="5">
        <f t="shared" si="97"/>
        <v>0</v>
      </c>
      <c r="E493" s="5">
        <f t="shared" si="99"/>
        <v>0</v>
      </c>
      <c r="F493" s="5">
        <f t="shared" si="100"/>
        <v>405.74328242946569</v>
      </c>
      <c r="G493" s="5">
        <f t="shared" si="101"/>
        <v>86.503214627805534</v>
      </c>
      <c r="H493" s="5">
        <f t="shared" si="102"/>
        <v>14.01749088561143</v>
      </c>
      <c r="I493" s="5"/>
      <c r="J493" s="5">
        <f t="shared" si="106"/>
        <v>3.5367987432379644E-7</v>
      </c>
      <c r="K493" s="60">
        <f t="shared" si="105"/>
        <v>14.017490531931555</v>
      </c>
      <c r="L493" s="5">
        <f t="shared" si="103"/>
        <v>405.74327219202485</v>
      </c>
      <c r="M493" s="5">
        <f t="shared" si="104"/>
        <v>1.4017490531931555E-2</v>
      </c>
    </row>
    <row r="494" spans="1:13" x14ac:dyDescent="0.25">
      <c r="B494" s="5">
        <f>'Mg2+离子浓度'!B494</f>
        <v>4.6905994707450311</v>
      </c>
      <c r="C494" s="5">
        <f t="shared" si="98"/>
        <v>9.9999999999766942E-5</v>
      </c>
      <c r="D494" s="5">
        <f t="shared" si="97"/>
        <v>0</v>
      </c>
      <c r="E494" s="5">
        <f t="shared" si="99"/>
        <v>0</v>
      </c>
      <c r="F494" s="5">
        <f t="shared" si="100"/>
        <v>405.74327219202485</v>
      </c>
      <c r="G494" s="5">
        <f t="shared" si="101"/>
        <v>86.50136826276038</v>
      </c>
      <c r="H494" s="5">
        <f t="shared" si="102"/>
        <v>14.017490531931553</v>
      </c>
      <c r="I494" s="5"/>
      <c r="J494" s="5">
        <f t="shared" si="106"/>
        <v>7.9085222130382863E-7</v>
      </c>
      <c r="K494" s="60">
        <f t="shared" si="105"/>
        <v>14.017489741079332</v>
      </c>
      <c r="L494" s="5">
        <f t="shared" si="103"/>
        <v>405.74324930041183</v>
      </c>
      <c r="M494" s="5">
        <f t="shared" si="104"/>
        <v>1.4017489741079333E-2</v>
      </c>
    </row>
    <row r="495" spans="1:13" x14ac:dyDescent="0.25">
      <c r="B495" s="5">
        <f>'Mg2+离子浓度'!B495</f>
        <v>4.6908994707450313</v>
      </c>
      <c r="C495" s="5">
        <f t="shared" si="98"/>
        <v>3.00000000000189E-4</v>
      </c>
      <c r="D495" s="5">
        <f t="shared" ref="D495:D558" si="107">D466</f>
        <v>0</v>
      </c>
      <c r="E495" s="5">
        <f t="shared" si="99"/>
        <v>0</v>
      </c>
      <c r="F495" s="5">
        <f t="shared" si="100"/>
        <v>405.74324930041183</v>
      </c>
      <c r="G495" s="5">
        <f t="shared" si="101"/>
        <v>86.495831307160742</v>
      </c>
      <c r="H495" s="5">
        <f t="shared" si="102"/>
        <v>14.017489741079331</v>
      </c>
      <c r="I495" s="5"/>
      <c r="J495" s="5">
        <f t="shared" si="106"/>
        <v>1.3697961512964877E-6</v>
      </c>
      <c r="K495" s="60">
        <f t="shared" si="105"/>
        <v>14.017488371283179</v>
      </c>
      <c r="L495" s="5">
        <f t="shared" si="103"/>
        <v>405.74320965097735</v>
      </c>
      <c r="M495" s="5">
        <f t="shared" si="104"/>
        <v>1.4017488371283179E-2</v>
      </c>
    </row>
    <row r="496" spans="1:13" x14ac:dyDescent="0.25">
      <c r="B496" s="5">
        <f>'Mg2+离子浓度'!B496</f>
        <v>4.6911994707450315</v>
      </c>
      <c r="C496" s="5">
        <f t="shared" si="98"/>
        <v>3.00000000000189E-4</v>
      </c>
      <c r="D496" s="5">
        <f t="shared" si="107"/>
        <v>0</v>
      </c>
      <c r="E496" s="5">
        <f t="shared" si="99"/>
        <v>0</v>
      </c>
      <c r="F496" s="5">
        <f t="shared" si="100"/>
        <v>405.74320965097735</v>
      </c>
      <c r="G496" s="5">
        <f t="shared" si="101"/>
        <v>86.490291487549854</v>
      </c>
      <c r="H496" s="5">
        <f t="shared" si="102"/>
        <v>14.017488371283182</v>
      </c>
      <c r="I496" s="5"/>
      <c r="J496" s="5">
        <f t="shared" si="106"/>
        <v>1.3697960174393186E-6</v>
      </c>
      <c r="K496" s="60">
        <f t="shared" si="105"/>
        <v>14.017487001487165</v>
      </c>
      <c r="L496" s="5">
        <f t="shared" si="103"/>
        <v>405.74317000154679</v>
      </c>
      <c r="M496" s="5">
        <f t="shared" si="104"/>
        <v>1.4017487001487165E-2</v>
      </c>
    </row>
    <row r="497" spans="1:13" x14ac:dyDescent="0.25">
      <c r="B497" s="5">
        <f>'Mg2+离子浓度'!B497</f>
        <v>4.6913994707450319</v>
      </c>
      <c r="C497" s="5">
        <f t="shared" si="98"/>
        <v>2.0000000000042206E-4</v>
      </c>
      <c r="D497" s="5">
        <f t="shared" si="107"/>
        <v>0</v>
      </c>
      <c r="E497" s="5">
        <f t="shared" si="99"/>
        <v>0</v>
      </c>
      <c r="F497" s="5">
        <f t="shared" si="100"/>
        <v>405.74317000154679</v>
      </c>
      <c r="G497" s="5">
        <f t="shared" si="101"/>
        <v>86.486595850920267</v>
      </c>
      <c r="H497" s="5">
        <f t="shared" si="102"/>
        <v>14.017487001487167</v>
      </c>
      <c r="I497" s="5"/>
      <c r="J497" s="5">
        <f t="shared" si="106"/>
        <v>1.1184336555145371E-6</v>
      </c>
      <c r="K497" s="60">
        <f t="shared" si="105"/>
        <v>14.017485883053512</v>
      </c>
      <c r="L497" s="5">
        <f t="shared" si="103"/>
        <v>405.74313762792548</v>
      </c>
      <c r="M497" s="5">
        <f t="shared" si="104"/>
        <v>1.4017485883053512E-2</v>
      </c>
    </row>
    <row r="498" spans="1:13" x14ac:dyDescent="0.25">
      <c r="B498" s="5">
        <f>'Mg2+离子浓度'!B498</f>
        <v>4.6923994707450314</v>
      </c>
      <c r="C498" s="5">
        <f t="shared" si="98"/>
        <v>9.9999999999944578E-4</v>
      </c>
      <c r="D498" s="5">
        <f t="shared" si="107"/>
        <v>0</v>
      </c>
      <c r="E498" s="5">
        <f t="shared" si="99"/>
        <v>0</v>
      </c>
      <c r="F498" s="5">
        <f t="shared" si="100"/>
        <v>405.74313762792548</v>
      </c>
      <c r="G498" s="5">
        <f t="shared" si="101"/>
        <v>86.46815774265356</v>
      </c>
      <c r="H498" s="5">
        <f t="shared" si="102"/>
        <v>14.017485883053514</v>
      </c>
      <c r="I498" s="5"/>
      <c r="J498" s="5">
        <f t="shared" si="106"/>
        <v>2.5008934825083082E-6</v>
      </c>
      <c r="K498" s="60">
        <f t="shared" si="105"/>
        <v>14.017483382160032</v>
      </c>
      <c r="L498" s="5">
        <f t="shared" si="103"/>
        <v>405.74306523831325</v>
      </c>
      <c r="M498" s="5">
        <f t="shared" si="104"/>
        <v>1.4017483382160032E-2</v>
      </c>
    </row>
    <row r="499" spans="1:13" x14ac:dyDescent="0.25">
      <c r="B499" s="5">
        <f>'Mg2+离子浓度'!B499</f>
        <v>4.6953994707450315</v>
      </c>
      <c r="C499" s="5">
        <f t="shared" ref="C499:C562" si="108">B499-B498</f>
        <v>3.0000000000001137E-3</v>
      </c>
      <c r="D499" s="5">
        <f t="shared" si="107"/>
        <v>0</v>
      </c>
      <c r="E499" s="5">
        <f t="shared" ref="E499:E562" si="109">C499*D499</f>
        <v>0</v>
      </c>
      <c r="F499" s="5">
        <f t="shared" ref="F499:F562" si="110">E499+L498</f>
        <v>405.74306523831325</v>
      </c>
      <c r="G499" s="5">
        <f t="shared" ref="G499:G562" si="111">F499/B499</f>
        <v>86.412895807123505</v>
      </c>
      <c r="H499" s="5">
        <f t="shared" ref="H499:H562" si="112">F499/$C$9/96485/0.0001</f>
        <v>14.017483382160032</v>
      </c>
      <c r="I499" s="5"/>
      <c r="J499" s="5">
        <f t="shared" si="106"/>
        <v>4.3316738031990268E-6</v>
      </c>
      <c r="K499" s="60">
        <f t="shared" si="105"/>
        <v>14.017479050486228</v>
      </c>
      <c r="L499" s="5">
        <f t="shared" ref="L499:L562" si="113">K499*0.0001*$C$9*96485</f>
        <v>405.74293985584916</v>
      </c>
      <c r="M499" s="5">
        <f t="shared" ref="M499:M562" si="114">K499*0.001</f>
        <v>1.4017479050486229E-2</v>
      </c>
    </row>
    <row r="500" spans="1:13" x14ac:dyDescent="0.25">
      <c r="B500" s="5">
        <f>'Mg2+离子浓度'!B500</f>
        <v>4.6983994707450316</v>
      </c>
      <c r="C500" s="5">
        <f t="shared" si="108"/>
        <v>3.0000000000001137E-3</v>
      </c>
      <c r="D500" s="5">
        <f t="shared" si="107"/>
        <v>0</v>
      </c>
      <c r="E500" s="5">
        <f t="shared" si="109"/>
        <v>0</v>
      </c>
      <c r="F500" s="5">
        <f t="shared" si="110"/>
        <v>405.74293985584916</v>
      </c>
      <c r="G500" s="5">
        <f t="shared" si="111"/>
        <v>86.357693163861597</v>
      </c>
      <c r="H500" s="5">
        <f t="shared" si="112"/>
        <v>14.017479050486228</v>
      </c>
      <c r="I500" s="5"/>
      <c r="J500" s="5">
        <f t="shared" si="106"/>
        <v>4.3316724646279415E-6</v>
      </c>
      <c r="K500" s="60">
        <f t="shared" si="105"/>
        <v>14.017474718813764</v>
      </c>
      <c r="L500" s="5">
        <f t="shared" si="113"/>
        <v>405.74281447342389</v>
      </c>
      <c r="M500" s="5">
        <f t="shared" si="114"/>
        <v>1.4017474718813764E-2</v>
      </c>
    </row>
    <row r="501" spans="1:13" x14ac:dyDescent="0.25">
      <c r="B501" s="5">
        <f>'Mg2+离子浓度'!B501</f>
        <v>4.7003994707450314</v>
      </c>
      <c r="C501" s="5">
        <f t="shared" si="108"/>
        <v>1.9999999999997797E-3</v>
      </c>
      <c r="D501" s="5">
        <f t="shared" si="107"/>
        <v>0</v>
      </c>
      <c r="E501" s="5">
        <f t="shared" si="109"/>
        <v>0</v>
      </c>
      <c r="F501" s="5">
        <f t="shared" si="110"/>
        <v>405.74281447342389</v>
      </c>
      <c r="G501" s="5">
        <f t="shared" si="111"/>
        <v>86.320921657561186</v>
      </c>
      <c r="H501" s="5">
        <f t="shared" si="112"/>
        <v>14.017474718813766</v>
      </c>
      <c r="I501" s="5"/>
      <c r="J501" s="5">
        <f t="shared" si="106"/>
        <v>3.5367946641288531E-6</v>
      </c>
      <c r="K501" s="60">
        <f t="shared" si="105"/>
        <v>14.017471182019102</v>
      </c>
      <c r="L501" s="5">
        <f t="shared" si="113"/>
        <v>405.742712099134</v>
      </c>
      <c r="M501" s="5">
        <f t="shared" si="114"/>
        <v>1.4017471182019103E-2</v>
      </c>
    </row>
    <row r="502" spans="1:13" x14ac:dyDescent="0.25">
      <c r="B502" s="5">
        <f>'Mg2+离子浓度'!B502</f>
        <v>4.7103994707450312</v>
      </c>
      <c r="C502" s="5">
        <f t="shared" si="108"/>
        <v>9.9999999999997868E-3</v>
      </c>
      <c r="D502" s="5">
        <f t="shared" si="107"/>
        <v>0</v>
      </c>
      <c r="E502" s="5">
        <f t="shared" si="109"/>
        <v>0</v>
      </c>
      <c r="F502" s="5">
        <f t="shared" si="110"/>
        <v>405.742712099134</v>
      </c>
      <c r="G502" s="5">
        <f t="shared" si="111"/>
        <v>86.137643870565142</v>
      </c>
      <c r="H502" s="5">
        <f t="shared" si="112"/>
        <v>14.017471182019104</v>
      </c>
      <c r="I502" s="5"/>
      <c r="J502" s="5">
        <f t="shared" si="106"/>
        <v>7.9085112960282783E-6</v>
      </c>
      <c r="K502" s="60">
        <f t="shared" si="105"/>
        <v>14.017463273507808</v>
      </c>
      <c r="L502" s="5">
        <f t="shared" si="113"/>
        <v>405.74248318332025</v>
      </c>
      <c r="M502" s="5">
        <f t="shared" si="114"/>
        <v>1.4017463273507808E-2</v>
      </c>
    </row>
    <row r="503" spans="1:13" x14ac:dyDescent="0.25">
      <c r="B503" s="5">
        <f>'Mg2+离子浓度'!B503</f>
        <v>4.7403994707450314</v>
      </c>
      <c r="C503" s="5">
        <f t="shared" si="108"/>
        <v>3.0000000000000249E-2</v>
      </c>
      <c r="D503" s="5">
        <f t="shared" si="107"/>
        <v>0</v>
      </c>
      <c r="E503" s="5">
        <f t="shared" si="109"/>
        <v>0</v>
      </c>
      <c r="F503" s="5">
        <f t="shared" si="110"/>
        <v>405.74248318332025</v>
      </c>
      <c r="G503" s="5">
        <f t="shared" si="111"/>
        <v>85.592466560534646</v>
      </c>
      <c r="H503" s="5">
        <f t="shared" si="112"/>
        <v>14.017463273507806</v>
      </c>
      <c r="I503" s="5"/>
      <c r="J503" s="5">
        <f t="shared" si="106"/>
        <v>1.3697935648716534E-5</v>
      </c>
      <c r="K503" s="60">
        <f t="shared" si="105"/>
        <v>14.017449575572158</v>
      </c>
      <c r="L503" s="5">
        <f t="shared" si="113"/>
        <v>405.74208668972398</v>
      </c>
      <c r="M503" s="5">
        <f t="shared" si="114"/>
        <v>1.4017449575572159E-2</v>
      </c>
    </row>
    <row r="504" spans="1:13" x14ac:dyDescent="0.25">
      <c r="B504" s="5">
        <f>'Mg2+离子浓度'!B504</f>
        <v>4.7703994707450317</v>
      </c>
      <c r="C504" s="5">
        <f t="shared" si="108"/>
        <v>3.0000000000000249E-2</v>
      </c>
      <c r="D504" s="5">
        <f t="shared" si="107"/>
        <v>0</v>
      </c>
      <c r="E504" s="5">
        <f t="shared" si="109"/>
        <v>0</v>
      </c>
      <c r="F504" s="5">
        <f t="shared" si="110"/>
        <v>405.74208668972398</v>
      </c>
      <c r="G504" s="5">
        <f t="shared" si="111"/>
        <v>85.054111123812447</v>
      </c>
      <c r="H504" s="5">
        <f t="shared" si="112"/>
        <v>14.017449575572162</v>
      </c>
      <c r="I504" s="5"/>
      <c r="J504" s="5">
        <f t="shared" si="106"/>
        <v>1.3697922263024892E-5</v>
      </c>
      <c r="K504" s="60">
        <f t="shared" si="105"/>
        <v>14.017435877649898</v>
      </c>
      <c r="L504" s="5">
        <f t="shared" si="113"/>
        <v>405.74169019651515</v>
      </c>
      <c r="M504" s="5">
        <f t="shared" si="114"/>
        <v>1.4017435877649899E-2</v>
      </c>
    </row>
    <row r="505" spans="1:13" x14ac:dyDescent="0.25">
      <c r="B505" s="5">
        <f>'Mg2+离子浓度'!B505</f>
        <v>4.7903994707450313</v>
      </c>
      <c r="C505" s="5">
        <f t="shared" si="108"/>
        <v>1.9999999999999574E-2</v>
      </c>
      <c r="D505" s="5">
        <f t="shared" si="107"/>
        <v>0</v>
      </c>
      <c r="E505" s="5">
        <f t="shared" si="109"/>
        <v>0</v>
      </c>
      <c r="F505" s="5">
        <f t="shared" si="110"/>
        <v>405.74169019651515</v>
      </c>
      <c r="G505" s="5">
        <f t="shared" si="111"/>
        <v>84.698925981931069</v>
      </c>
      <c r="H505" s="5">
        <f t="shared" si="112"/>
        <v>14.017435877649898</v>
      </c>
      <c r="I505" s="5"/>
      <c r="J505" s="5">
        <f t="shared" si="106"/>
        <v>1.1184295764212658E-5</v>
      </c>
      <c r="K505" s="60">
        <f t="shared" si="105"/>
        <v>14.017424693354133</v>
      </c>
      <c r="L505" s="5">
        <f t="shared" si="113"/>
        <v>405.74136646148213</v>
      </c>
      <c r="M505" s="5">
        <f t="shared" si="114"/>
        <v>1.4017424693354133E-2</v>
      </c>
    </row>
    <row r="506" spans="1:13" x14ac:dyDescent="0.25">
      <c r="B506" s="5">
        <f>'Mg2+离子浓度'!B506</f>
        <v>4.840399470745032</v>
      </c>
      <c r="C506" s="5">
        <f t="shared" si="108"/>
        <v>5.0000000000000711E-2</v>
      </c>
      <c r="D506" s="5">
        <f t="shared" si="107"/>
        <v>0</v>
      </c>
      <c r="E506" s="5">
        <f t="shared" si="109"/>
        <v>0</v>
      </c>
      <c r="F506" s="5">
        <f t="shared" si="110"/>
        <v>405.74136646148213</v>
      </c>
      <c r="G506" s="5">
        <f t="shared" si="111"/>
        <v>83.823942406768055</v>
      </c>
      <c r="H506" s="5">
        <f t="shared" si="112"/>
        <v>14.017424693354135</v>
      </c>
      <c r="I506" s="5"/>
      <c r="J506" s="5">
        <f t="shared" si="106"/>
        <v>1.7683910210212763E-5</v>
      </c>
      <c r="K506" s="60">
        <f t="shared" si="105"/>
        <v>14.017407009443925</v>
      </c>
      <c r="L506" s="5">
        <f t="shared" si="113"/>
        <v>405.74085459185915</v>
      </c>
      <c r="M506" s="5">
        <f t="shared" si="114"/>
        <v>1.4017407009443926E-2</v>
      </c>
    </row>
    <row r="507" spans="1:13" x14ac:dyDescent="0.25">
      <c r="A507" t="s">
        <v>252</v>
      </c>
      <c r="B507" s="5">
        <f>'Mg2+离子浓度'!B507</f>
        <v>4.8903994707450318</v>
      </c>
      <c r="C507" s="5">
        <f t="shared" si="108"/>
        <v>4.9999999999999822E-2</v>
      </c>
      <c r="D507" s="5">
        <f t="shared" si="107"/>
        <v>0</v>
      </c>
      <c r="E507" s="5">
        <f t="shared" si="109"/>
        <v>0</v>
      </c>
      <c r="F507" s="5">
        <f t="shared" si="110"/>
        <v>405.74085459185915</v>
      </c>
      <c r="G507" s="5">
        <f t="shared" si="111"/>
        <v>82.966812224451317</v>
      </c>
      <c r="H507" s="5">
        <f t="shared" si="112"/>
        <v>14.017407009443925</v>
      </c>
      <c r="I507" s="5"/>
      <c r="J507" s="5">
        <f t="shared" si="106"/>
        <v>1.7683887900787931E-5</v>
      </c>
      <c r="K507" s="60">
        <f t="shared" si="105"/>
        <v>14.017389325556024</v>
      </c>
      <c r="L507" s="5">
        <f t="shared" si="113"/>
        <v>405.74034272288191</v>
      </c>
      <c r="M507" s="5">
        <f t="shared" si="114"/>
        <v>1.4017389325556025E-2</v>
      </c>
    </row>
    <row r="508" spans="1:13" x14ac:dyDescent="0.25">
      <c r="A508" s="5">
        <f>(A488+A509)*17</f>
        <v>4.983533528191173</v>
      </c>
      <c r="B508" s="5">
        <f>'Mg2+离子浓度'!B508</f>
        <v>4.9403994707450316</v>
      </c>
      <c r="C508" s="5">
        <f t="shared" si="108"/>
        <v>4.9999999999999822E-2</v>
      </c>
      <c r="D508" s="5">
        <f t="shared" si="107"/>
        <v>0</v>
      </c>
      <c r="E508" s="5">
        <f t="shared" si="109"/>
        <v>0</v>
      </c>
      <c r="F508" s="5">
        <f t="shared" si="110"/>
        <v>405.74034272288191</v>
      </c>
      <c r="G508" s="5">
        <f t="shared" si="111"/>
        <v>82.127031452720701</v>
      </c>
      <c r="H508" s="5">
        <f t="shared" si="112"/>
        <v>14.017389325556026</v>
      </c>
      <c r="I508" s="5"/>
      <c r="J508" s="5">
        <f t="shared" si="106"/>
        <v>1.7683865591391407E-5</v>
      </c>
      <c r="K508" s="60">
        <f t="shared" si="105"/>
        <v>14.017371641690435</v>
      </c>
      <c r="L508" s="5">
        <f t="shared" si="113"/>
        <v>405.73983085455052</v>
      </c>
      <c r="M508" s="5">
        <f t="shared" si="114"/>
        <v>1.4017371641690436E-2</v>
      </c>
    </row>
    <row r="509" spans="1:13" x14ac:dyDescent="0.25">
      <c r="A509" s="79">
        <v>0.2931415442581049</v>
      </c>
      <c r="B509" s="5">
        <f>'Mg2+离子浓度'!B509</f>
        <v>4.9835485018151005</v>
      </c>
      <c r="C509" s="5">
        <f t="shared" si="108"/>
        <v>4.3149031070068844E-2</v>
      </c>
      <c r="D509" s="5">
        <f t="shared" si="107"/>
        <v>0</v>
      </c>
      <c r="E509" s="5">
        <f t="shared" si="109"/>
        <v>0</v>
      </c>
      <c r="F509" s="5">
        <f t="shared" si="110"/>
        <v>405.73983085455052</v>
      </c>
      <c r="G509" s="5">
        <f t="shared" si="111"/>
        <v>81.415848708359633</v>
      </c>
      <c r="H509" s="5">
        <f t="shared" si="112"/>
        <v>14.017371641690435</v>
      </c>
      <c r="I509" s="5"/>
      <c r="J509" s="5">
        <f t="shared" si="106"/>
        <v>1.642771573496772E-5</v>
      </c>
      <c r="K509" s="60">
        <f t="shared" si="105"/>
        <v>14.0173552139747</v>
      </c>
      <c r="L509" s="5">
        <f t="shared" si="113"/>
        <v>405.73935534610467</v>
      </c>
      <c r="M509" s="5">
        <f t="shared" si="114"/>
        <v>1.40173552139747E-2</v>
      </c>
    </row>
    <row r="510" spans="1:13" s="17" customFormat="1" x14ac:dyDescent="0.25">
      <c r="B510" s="5">
        <f>'Mg2+离子浓度'!B510</f>
        <v>4.9835485019151005</v>
      </c>
      <c r="C510" s="18">
        <f t="shared" si="108"/>
        <v>1.000000082740371E-10</v>
      </c>
      <c r="D510" s="18">
        <f t="shared" si="107"/>
        <v>3188155.9167786296</v>
      </c>
      <c r="E510" s="18">
        <f t="shared" si="109"/>
        <v>3.1881561805678329E-4</v>
      </c>
      <c r="F510" s="18">
        <f t="shared" si="110"/>
        <v>405.73967416172275</v>
      </c>
      <c r="G510" s="18">
        <f t="shared" si="111"/>
        <v>81.415817264706718</v>
      </c>
      <c r="H510" s="18">
        <f t="shared" si="112"/>
        <v>14.017366228316067</v>
      </c>
      <c r="I510" s="18"/>
      <c r="J510" s="5">
        <f t="shared" si="106"/>
        <v>7.9084524094159738E-10</v>
      </c>
      <c r="K510" s="18">
        <f t="shared" si="105"/>
        <v>14.017366227525223</v>
      </c>
      <c r="L510" s="18">
        <f t="shared" si="113"/>
        <v>405.73967413883133</v>
      </c>
      <c r="M510" s="18">
        <f t="shared" si="114"/>
        <v>1.4017366227525222E-2</v>
      </c>
    </row>
    <row r="511" spans="1:13" s="17" customFormat="1" x14ac:dyDescent="0.25">
      <c r="B511" s="5">
        <f>'Mg2+离子浓度'!B511</f>
        <v>4.9835485022151005</v>
      </c>
      <c r="C511" s="18">
        <f t="shared" si="108"/>
        <v>3.000000248221113E-10</v>
      </c>
      <c r="D511" s="18">
        <f t="shared" si="107"/>
        <v>3188155.9167786296</v>
      </c>
      <c r="E511" s="18">
        <f t="shared" si="109"/>
        <v>9.5644685417034991E-4</v>
      </c>
      <c r="F511" s="18">
        <f t="shared" si="110"/>
        <v>405.74063058568549</v>
      </c>
      <c r="G511" s="18">
        <f t="shared" si="111"/>
        <v>81.416009176060157</v>
      </c>
      <c r="H511" s="18">
        <f t="shared" si="112"/>
        <v>14.017399270549324</v>
      </c>
      <c r="I511" s="18"/>
      <c r="J511" s="5">
        <f t="shared" si="106"/>
        <v>1.3697873671386918E-9</v>
      </c>
      <c r="K511" s="18">
        <f t="shared" si="105"/>
        <v>14.017399269179537</v>
      </c>
      <c r="L511" s="18">
        <f t="shared" si="113"/>
        <v>405.7406305460363</v>
      </c>
      <c r="M511" s="18">
        <f t="shared" si="114"/>
        <v>1.4017399269179536E-2</v>
      </c>
    </row>
    <row r="512" spans="1:13" s="17" customFormat="1" x14ac:dyDescent="0.25">
      <c r="B512" s="5">
        <f>'Mg2+离子浓度'!B512</f>
        <v>4.9835485026151005</v>
      </c>
      <c r="C512" s="18">
        <f t="shared" si="108"/>
        <v>4.000000330961484E-10</v>
      </c>
      <c r="D512" s="18">
        <f t="shared" si="107"/>
        <v>3188155.9167786296</v>
      </c>
      <c r="E512" s="18">
        <f t="shared" si="109"/>
        <v>1.2752624722271331E-3</v>
      </c>
      <c r="F512" s="18">
        <f t="shared" si="110"/>
        <v>405.74190580850853</v>
      </c>
      <c r="G512" s="18">
        <f t="shared" si="111"/>
        <v>81.416265056033225</v>
      </c>
      <c r="H512" s="18">
        <f t="shared" si="112"/>
        <v>14.017443326545008</v>
      </c>
      <c r="I512" s="18"/>
      <c r="J512" s="5">
        <f t="shared" si="106"/>
        <v>1.5816991814871643E-9</v>
      </c>
      <c r="K512" s="18">
        <f t="shared" si="105"/>
        <v>14.01744332496331</v>
      </c>
      <c r="L512" s="18">
        <f t="shared" si="113"/>
        <v>405.74190576272548</v>
      </c>
      <c r="M512" s="18">
        <f t="shared" si="114"/>
        <v>1.4017443324963311E-2</v>
      </c>
    </row>
    <row r="513" spans="1:13" s="17" customFormat="1" x14ac:dyDescent="0.25">
      <c r="B513" s="5">
        <f>'Mg2+离子浓度'!B513</f>
        <v>4.9835485028151005</v>
      </c>
      <c r="C513" s="18">
        <f t="shared" si="108"/>
        <v>2.000000165480742E-10</v>
      </c>
      <c r="D513" s="18">
        <f t="shared" si="107"/>
        <v>3188155.9167786296</v>
      </c>
      <c r="E513" s="18">
        <f t="shared" si="109"/>
        <v>6.3763123611356657E-4</v>
      </c>
      <c r="F513" s="18">
        <f t="shared" si="110"/>
        <v>405.74254339396157</v>
      </c>
      <c r="G513" s="18">
        <f t="shared" si="111"/>
        <v>81.41639299081092</v>
      </c>
      <c r="H513" s="18">
        <f t="shared" si="112"/>
        <v>14.017465353646044</v>
      </c>
      <c r="I513" s="18"/>
      <c r="J513" s="5">
        <f t="shared" si="106"/>
        <v>1.1184319745352569E-9</v>
      </c>
      <c r="K513" s="18">
        <f t="shared" si="105"/>
        <v>14.017465352527612</v>
      </c>
      <c r="L513" s="18">
        <f t="shared" si="113"/>
        <v>405.74254336158805</v>
      </c>
      <c r="M513" s="18">
        <f t="shared" si="114"/>
        <v>1.4017465352527613E-2</v>
      </c>
    </row>
    <row r="514" spans="1:13" s="17" customFormat="1" x14ac:dyDescent="0.25">
      <c r="B514" s="5">
        <f>'Mg2+离子浓度'!B514</f>
        <v>4.9835485118151004</v>
      </c>
      <c r="C514" s="18">
        <f t="shared" si="108"/>
        <v>8.9999998564849193E-9</v>
      </c>
      <c r="D514" s="18">
        <f t="shared" si="107"/>
        <v>3188155.9167786296</v>
      </c>
      <c r="E514" s="18">
        <f t="shared" si="109"/>
        <v>2.8693402793459215E-2</v>
      </c>
      <c r="F514" s="18">
        <f t="shared" si="110"/>
        <v>405.77123676438151</v>
      </c>
      <c r="G514" s="18">
        <f t="shared" si="111"/>
        <v>81.422150462139697</v>
      </c>
      <c r="H514" s="18">
        <f t="shared" si="112"/>
        <v>14.018456643152872</v>
      </c>
      <c r="I514" s="18"/>
      <c r="J514" s="5">
        <f t="shared" si="106"/>
        <v>7.5031999746592511E-9</v>
      </c>
      <c r="K514" s="18">
        <f t="shared" si="105"/>
        <v>14.018456635649672</v>
      </c>
      <c r="L514" s="18">
        <f t="shared" si="113"/>
        <v>405.77123654719753</v>
      </c>
      <c r="M514" s="18">
        <f t="shared" si="114"/>
        <v>1.4018456635649672E-2</v>
      </c>
    </row>
    <row r="515" spans="1:13" s="17" customFormat="1" x14ac:dyDescent="0.25">
      <c r="B515" s="5">
        <f>'Mg2+离子浓度'!B515</f>
        <v>4.9835486018151007</v>
      </c>
      <c r="C515" s="18">
        <f t="shared" si="108"/>
        <v>9.0000000341206032E-8</v>
      </c>
      <c r="D515" s="18">
        <f t="shared" si="107"/>
        <v>3188155.9167786296</v>
      </c>
      <c r="E515" s="18">
        <f t="shared" si="109"/>
        <v>0.28693403359789471</v>
      </c>
      <c r="F515" s="18">
        <f t="shared" si="110"/>
        <v>406.05817058079543</v>
      </c>
      <c r="G515" s="18">
        <f t="shared" si="111"/>
        <v>81.479725196800828</v>
      </c>
      <c r="H515" s="18">
        <f t="shared" si="112"/>
        <v>14.028369542097922</v>
      </c>
      <c r="I515" s="18"/>
      <c r="J515" s="5">
        <f t="shared" si="106"/>
        <v>2.3743980156953912E-8</v>
      </c>
      <c r="K515" s="18">
        <f t="shared" si="105"/>
        <v>14.028369518353941</v>
      </c>
      <c r="L515" s="18">
        <f t="shared" si="113"/>
        <v>406.05816989351393</v>
      </c>
      <c r="M515" s="18">
        <f t="shared" si="114"/>
        <v>1.402836951835394E-2</v>
      </c>
    </row>
    <row r="516" spans="1:13" s="17" customFormat="1" x14ac:dyDescent="0.25">
      <c r="B516" s="5">
        <f>'Mg2+离子浓度'!B516</f>
        <v>4.9835495018151006</v>
      </c>
      <c r="C516" s="18">
        <f t="shared" si="108"/>
        <v>8.9999999985934664E-7</v>
      </c>
      <c r="D516" s="18">
        <f t="shared" si="107"/>
        <v>3188155.9167786296</v>
      </c>
      <c r="E516" s="18">
        <f t="shared" si="109"/>
        <v>2.8693403246523417</v>
      </c>
      <c r="F516" s="18">
        <f t="shared" si="110"/>
        <v>408.92751021816628</v>
      </c>
      <c r="G516" s="18">
        <f t="shared" si="111"/>
        <v>82.055472724656866</v>
      </c>
      <c r="H516" s="18">
        <f t="shared" si="112"/>
        <v>14.127498582445156</v>
      </c>
      <c r="I516" s="18"/>
      <c r="J516" s="5">
        <f t="shared" si="106"/>
        <v>7.5615633404586636E-8</v>
      </c>
      <c r="K516" s="18">
        <f t="shared" si="105"/>
        <v>14.127498506829523</v>
      </c>
      <c r="L516" s="18">
        <f t="shared" si="113"/>
        <v>408.92750802943402</v>
      </c>
      <c r="M516" s="18">
        <f t="shared" si="114"/>
        <v>1.4127498506829523E-2</v>
      </c>
    </row>
    <row r="517" spans="1:13" s="17" customFormat="1" x14ac:dyDescent="0.25">
      <c r="A517" s="18">
        <v>7.4868119641229509E-6</v>
      </c>
      <c r="B517" s="5">
        <f>'Mg2+离子浓度'!B517</f>
        <v>4.9835559886270646</v>
      </c>
      <c r="C517" s="18">
        <f t="shared" si="108"/>
        <v>6.4868119640237865E-6</v>
      </c>
      <c r="D517" s="18">
        <f t="shared" si="107"/>
        <v>3188155.9167786296</v>
      </c>
      <c r="E517" s="18">
        <f t="shared" si="109"/>
        <v>20.680967944132838</v>
      </c>
      <c r="F517" s="18">
        <f t="shared" si="110"/>
        <v>429.60847597356684</v>
      </c>
      <c r="G517" s="18">
        <f t="shared" si="111"/>
        <v>86.205207075825598</v>
      </c>
      <c r="H517" s="18">
        <f t="shared" si="112"/>
        <v>14.841978061307175</v>
      </c>
      <c r="I517" s="18"/>
      <c r="J517" s="5">
        <f t="shared" si="106"/>
        <v>2.1327134467145356E-7</v>
      </c>
      <c r="K517" s="18">
        <f t="shared" si="105"/>
        <v>14.84197784803583</v>
      </c>
      <c r="L517" s="18">
        <f t="shared" si="113"/>
        <v>429.60846980032113</v>
      </c>
      <c r="M517" s="18">
        <f t="shared" si="114"/>
        <v>1.484197784803583E-2</v>
      </c>
    </row>
    <row r="518" spans="1:13" x14ac:dyDescent="0.25">
      <c r="B518" s="5">
        <f>'Mg2+离子浓度'!B518</f>
        <v>4.983558501815101</v>
      </c>
      <c r="C518" s="5">
        <f t="shared" si="108"/>
        <v>2.5131880363460368E-6</v>
      </c>
      <c r="D518" s="5">
        <f t="shared" si="107"/>
        <v>0</v>
      </c>
      <c r="E518" s="5">
        <f t="shared" si="109"/>
        <v>0</v>
      </c>
      <c r="F518" s="5">
        <f t="shared" si="110"/>
        <v>429.60846980032113</v>
      </c>
      <c r="G518" s="5">
        <f t="shared" si="111"/>
        <v>86.205162364172125</v>
      </c>
      <c r="H518" s="5">
        <f t="shared" si="112"/>
        <v>14.84197784803583</v>
      </c>
      <c r="I518" s="5"/>
      <c r="J518" s="5">
        <f t="shared" si="106"/>
        <v>1.3274841313039194E-7</v>
      </c>
      <c r="K518" s="60">
        <f t="shared" si="105"/>
        <v>14.841977715287417</v>
      </c>
      <c r="L518" s="5">
        <f t="shared" si="113"/>
        <v>429.60846595785199</v>
      </c>
      <c r="M518" s="5">
        <f t="shared" si="114"/>
        <v>1.4841977715287417E-2</v>
      </c>
    </row>
    <row r="519" spans="1:13" x14ac:dyDescent="0.25">
      <c r="B519" s="5">
        <f>'Mg2+离子浓度'!B519</f>
        <v>4.9835685018151006</v>
      </c>
      <c r="C519" s="5">
        <f t="shared" si="108"/>
        <v>9.9999999996214228E-6</v>
      </c>
      <c r="D519" s="5">
        <f t="shared" si="107"/>
        <v>0</v>
      </c>
      <c r="E519" s="5">
        <f t="shared" si="109"/>
        <v>0</v>
      </c>
      <c r="F519" s="5">
        <f t="shared" si="110"/>
        <v>429.60846595785199</v>
      </c>
      <c r="G519" s="5">
        <f t="shared" si="111"/>
        <v>86.204988614359621</v>
      </c>
      <c r="H519" s="5">
        <f t="shared" si="112"/>
        <v>14.841977715287419</v>
      </c>
      <c r="I519" s="5"/>
      <c r="J519" s="5">
        <f t="shared" si="106"/>
        <v>2.6479930598594519E-7</v>
      </c>
      <c r="K519" s="60">
        <f t="shared" si="105"/>
        <v>14.841977450488113</v>
      </c>
      <c r="L519" s="5">
        <f t="shared" si="113"/>
        <v>429.60845829310369</v>
      </c>
      <c r="M519" s="5">
        <f t="shared" si="114"/>
        <v>1.4841977450488113E-2</v>
      </c>
    </row>
    <row r="520" spans="1:13" x14ac:dyDescent="0.25">
      <c r="B520" s="5">
        <f>'Mg2+离子浓度'!B520</f>
        <v>4.9835985018151003</v>
      </c>
      <c r="C520" s="5">
        <f t="shared" si="108"/>
        <v>2.9999999999752447E-5</v>
      </c>
      <c r="D520" s="5">
        <f t="shared" si="107"/>
        <v>0</v>
      </c>
      <c r="E520" s="5">
        <f t="shared" si="109"/>
        <v>0</v>
      </c>
      <c r="F520" s="5">
        <f t="shared" si="110"/>
        <v>429.60845829310369</v>
      </c>
      <c r="G520" s="5">
        <f t="shared" si="111"/>
        <v>86.20446814418014</v>
      </c>
      <c r="H520" s="5">
        <f t="shared" si="112"/>
        <v>14.841977450488113</v>
      </c>
      <c r="I520" s="5"/>
      <c r="J520" s="5">
        <f t="shared" si="106"/>
        <v>4.5864584360061264E-7</v>
      </c>
      <c r="K520" s="60">
        <f t="shared" si="105"/>
        <v>14.841976991842269</v>
      </c>
      <c r="L520" s="5">
        <f t="shared" si="113"/>
        <v>429.6084450173704</v>
      </c>
      <c r="M520" s="5">
        <f t="shared" si="114"/>
        <v>1.484197699184227E-2</v>
      </c>
    </row>
    <row r="521" spans="1:13" x14ac:dyDescent="0.25">
      <c r="B521" s="5">
        <f>'Mg2+离子浓度'!B521</f>
        <v>4.983628501815101</v>
      </c>
      <c r="C521" s="5">
        <f t="shared" si="108"/>
        <v>3.0000000000640625E-5</v>
      </c>
      <c r="D521" s="5">
        <f t="shared" si="107"/>
        <v>0</v>
      </c>
      <c r="E521" s="5">
        <f t="shared" si="109"/>
        <v>0</v>
      </c>
      <c r="F521" s="5">
        <f t="shared" si="110"/>
        <v>429.6084450173704</v>
      </c>
      <c r="G521" s="5">
        <f t="shared" si="111"/>
        <v>86.203946554383322</v>
      </c>
      <c r="H521" s="5">
        <f t="shared" si="112"/>
        <v>14.841976991842269</v>
      </c>
      <c r="I521" s="5"/>
      <c r="J521" s="5">
        <f t="shared" si="106"/>
        <v>4.5864582943435728E-7</v>
      </c>
      <c r="K521" s="60">
        <f t="shared" si="105"/>
        <v>14.841976533196441</v>
      </c>
      <c r="L521" s="5">
        <f t="shared" si="113"/>
        <v>429.60843174163756</v>
      </c>
      <c r="M521" s="5">
        <f t="shared" si="114"/>
        <v>1.4841976533196442E-2</v>
      </c>
    </row>
    <row r="522" spans="1:13" x14ac:dyDescent="0.25">
      <c r="B522" s="5">
        <f>'Mg2+离子浓度'!B522</f>
        <v>4.9836485018151002</v>
      </c>
      <c r="C522" s="5">
        <f t="shared" si="108"/>
        <v>1.9999999999242846E-5</v>
      </c>
      <c r="D522" s="5">
        <f t="shared" si="107"/>
        <v>0</v>
      </c>
      <c r="E522" s="5">
        <f t="shared" si="109"/>
        <v>0</v>
      </c>
      <c r="F522" s="5">
        <f t="shared" si="110"/>
        <v>429.60843174163756</v>
      </c>
      <c r="G522" s="5">
        <f t="shared" si="111"/>
        <v>86.203597943388147</v>
      </c>
      <c r="H522" s="5">
        <f t="shared" si="112"/>
        <v>14.841976533196437</v>
      </c>
      <c r="I522" s="5"/>
      <c r="J522" s="5">
        <f t="shared" si="106"/>
        <v>3.7448274000658451E-7</v>
      </c>
      <c r="K522" s="60">
        <f t="shared" si="105"/>
        <v>14.841976158713697</v>
      </c>
      <c r="L522" s="5">
        <f t="shared" si="113"/>
        <v>429.60842090204733</v>
      </c>
      <c r="M522" s="5">
        <f t="shared" si="114"/>
        <v>1.4841976158713698E-2</v>
      </c>
    </row>
    <row r="523" spans="1:13" x14ac:dyDescent="0.25">
      <c r="B523" s="5">
        <f>'Mg2+离子浓度'!B523</f>
        <v>4.9837485018151009</v>
      </c>
      <c r="C523" s="5">
        <f t="shared" si="108"/>
        <v>1.0000000000065512E-4</v>
      </c>
      <c r="D523" s="5">
        <f t="shared" si="107"/>
        <v>0</v>
      </c>
      <c r="E523" s="5">
        <f t="shared" si="109"/>
        <v>0</v>
      </c>
      <c r="F523" s="5">
        <f t="shared" si="110"/>
        <v>429.60842090204733</v>
      </c>
      <c r="G523" s="5">
        <f t="shared" si="111"/>
        <v>86.201866074418135</v>
      </c>
      <c r="H523" s="5">
        <f t="shared" si="112"/>
        <v>14.841976158713697</v>
      </c>
      <c r="I523" s="5"/>
      <c r="J523" s="5">
        <f t="shared" si="106"/>
        <v>8.3736884194577006E-7</v>
      </c>
      <c r="K523" s="60">
        <f t="shared" si="105"/>
        <v>14.841975321344854</v>
      </c>
      <c r="L523" s="5">
        <f t="shared" si="113"/>
        <v>429.60839666398755</v>
      </c>
      <c r="M523" s="5">
        <f t="shared" si="114"/>
        <v>1.4841975321344856E-2</v>
      </c>
    </row>
    <row r="524" spans="1:13" x14ac:dyDescent="0.25">
      <c r="B524" s="5">
        <f>'Mg2+离子浓度'!B524</f>
        <v>4.9840485018151011</v>
      </c>
      <c r="C524" s="5">
        <f t="shared" si="108"/>
        <v>3.00000000000189E-4</v>
      </c>
      <c r="D524" s="5">
        <f t="shared" si="107"/>
        <v>0</v>
      </c>
      <c r="E524" s="5">
        <f t="shared" si="109"/>
        <v>0</v>
      </c>
      <c r="F524" s="5">
        <f t="shared" si="110"/>
        <v>429.60839666398755</v>
      </c>
      <c r="G524" s="5">
        <f t="shared" si="111"/>
        <v>86.196672545929658</v>
      </c>
      <c r="H524" s="5">
        <f t="shared" si="112"/>
        <v>14.841975321344854</v>
      </c>
      <c r="I524" s="5"/>
      <c r="J524" s="5">
        <f t="shared" si="106"/>
        <v>1.4503652970927881E-6</v>
      </c>
      <c r="K524" s="60">
        <f t="shared" si="105"/>
        <v>14.841973870979558</v>
      </c>
      <c r="L524" s="5">
        <f t="shared" si="113"/>
        <v>429.60835468243886</v>
      </c>
      <c r="M524" s="5">
        <f t="shared" si="114"/>
        <v>1.4841973870979559E-2</v>
      </c>
    </row>
    <row r="525" spans="1:13" x14ac:dyDescent="0.25">
      <c r="B525" s="5">
        <f>'Mg2+离子浓度'!B525</f>
        <v>4.9843485018151004</v>
      </c>
      <c r="C525" s="5">
        <f t="shared" si="108"/>
        <v>2.9999999999930083E-4</v>
      </c>
      <c r="D525" s="5">
        <f t="shared" si="107"/>
        <v>0</v>
      </c>
      <c r="E525" s="5">
        <f t="shared" si="109"/>
        <v>0</v>
      </c>
      <c r="F525" s="5">
        <f t="shared" si="110"/>
        <v>429.60835468243886</v>
      </c>
      <c r="G525" s="5">
        <f t="shared" si="111"/>
        <v>86.191476082780468</v>
      </c>
      <c r="H525" s="5">
        <f t="shared" si="112"/>
        <v>14.841973870979558</v>
      </c>
      <c r="I525" s="5"/>
      <c r="J525" s="5">
        <f t="shared" si="106"/>
        <v>1.4503651553602141E-6</v>
      </c>
      <c r="K525" s="60">
        <f t="shared" si="105"/>
        <v>14.841972420614402</v>
      </c>
      <c r="L525" s="5">
        <f t="shared" si="113"/>
        <v>429.60831270089426</v>
      </c>
      <c r="M525" s="5">
        <f t="shared" si="114"/>
        <v>1.4841972420614403E-2</v>
      </c>
    </row>
    <row r="526" spans="1:13" x14ac:dyDescent="0.25">
      <c r="B526" s="5">
        <f>'Mg2+离子浓度'!B526</f>
        <v>4.9845485018151008</v>
      </c>
      <c r="C526" s="5">
        <f t="shared" si="108"/>
        <v>2.0000000000042206E-4</v>
      </c>
      <c r="D526" s="5">
        <f t="shared" si="107"/>
        <v>0</v>
      </c>
      <c r="E526" s="5">
        <f t="shared" si="109"/>
        <v>0</v>
      </c>
      <c r="F526" s="5">
        <f t="shared" si="110"/>
        <v>429.60831270089426</v>
      </c>
      <c r="G526" s="5">
        <f t="shared" si="111"/>
        <v>86.188009314074151</v>
      </c>
      <c r="H526" s="5">
        <f t="shared" si="112"/>
        <v>14.841972420614402</v>
      </c>
      <c r="I526" s="5"/>
      <c r="J526" s="5">
        <f t="shared" si="106"/>
        <v>1.1842180747285573E-6</v>
      </c>
      <c r="K526" s="60">
        <f t="shared" si="105"/>
        <v>14.841971236396327</v>
      </c>
      <c r="L526" s="5">
        <f t="shared" si="113"/>
        <v>429.60827842310994</v>
      </c>
      <c r="M526" s="5">
        <f t="shared" si="114"/>
        <v>1.4841971236396329E-2</v>
      </c>
    </row>
    <row r="527" spans="1:13" x14ac:dyDescent="0.25">
      <c r="B527" s="5">
        <f>'Mg2+离子浓度'!B527</f>
        <v>4.9855485018151011</v>
      </c>
      <c r="C527" s="5">
        <f t="shared" si="108"/>
        <v>1.000000000000334E-3</v>
      </c>
      <c r="D527" s="5">
        <f t="shared" si="107"/>
        <v>0</v>
      </c>
      <c r="E527" s="5">
        <f t="shared" si="109"/>
        <v>0</v>
      </c>
      <c r="F527" s="5">
        <f t="shared" si="110"/>
        <v>429.60827842310994</v>
      </c>
      <c r="G527" s="5">
        <f t="shared" si="111"/>
        <v>86.170714870530574</v>
      </c>
      <c r="H527" s="5">
        <f t="shared" si="112"/>
        <v>14.841971236396327</v>
      </c>
      <c r="I527" s="5"/>
      <c r="J527" s="5">
        <f t="shared" si="106"/>
        <v>2.6479919039954232E-6</v>
      </c>
      <c r="K527" s="60">
        <f t="shared" si="105"/>
        <v>14.841968588404423</v>
      </c>
      <c r="L527" s="5">
        <f t="shared" si="113"/>
        <v>429.60820177566029</v>
      </c>
      <c r="M527" s="5">
        <f t="shared" si="114"/>
        <v>1.4841968588404423E-2</v>
      </c>
    </row>
    <row r="528" spans="1:13" x14ac:dyDescent="0.25">
      <c r="B528" s="5">
        <f>'Mg2+离子浓度'!B528</f>
        <v>4.9885485018151003</v>
      </c>
      <c r="C528" s="5">
        <f t="shared" si="108"/>
        <v>2.9999999999992255E-3</v>
      </c>
      <c r="D528" s="5">
        <f t="shared" si="107"/>
        <v>0</v>
      </c>
      <c r="E528" s="5">
        <f t="shared" si="109"/>
        <v>0</v>
      </c>
      <c r="F528" s="5">
        <f t="shared" si="110"/>
        <v>429.60820177566029</v>
      </c>
      <c r="G528" s="5">
        <f t="shared" si="111"/>
        <v>86.118878391048199</v>
      </c>
      <c r="H528" s="5">
        <f t="shared" si="112"/>
        <v>14.841968588404423</v>
      </c>
      <c r="I528" s="5"/>
      <c r="J528" s="5">
        <f t="shared" si="106"/>
        <v>4.5864556974689892E-6</v>
      </c>
      <c r="K528" s="60">
        <f t="shared" si="105"/>
        <v>14.841964001948726</v>
      </c>
      <c r="L528" s="5">
        <f t="shared" si="113"/>
        <v>429.60806901840687</v>
      </c>
      <c r="M528" s="5">
        <f t="shared" si="114"/>
        <v>1.4841964001948727E-2</v>
      </c>
    </row>
    <row r="529" spans="1:13" x14ac:dyDescent="0.25">
      <c r="B529" s="5">
        <f>'Mg2+离子浓度'!B529</f>
        <v>4.9915485018151005</v>
      </c>
      <c r="C529" s="5">
        <f t="shared" si="108"/>
        <v>3.0000000000001137E-3</v>
      </c>
      <c r="D529" s="5">
        <f t="shared" si="107"/>
        <v>0</v>
      </c>
      <c r="E529" s="5">
        <f t="shared" si="109"/>
        <v>0</v>
      </c>
      <c r="F529" s="5">
        <f t="shared" si="110"/>
        <v>429.60806901840687</v>
      </c>
      <c r="G529" s="5">
        <f t="shared" si="111"/>
        <v>86.067092979700874</v>
      </c>
      <c r="H529" s="5">
        <f t="shared" si="112"/>
        <v>14.841964001948725</v>
      </c>
      <c r="I529" s="5"/>
      <c r="J529" s="5">
        <f t="shared" si="106"/>
        <v>4.5864542801660441E-6</v>
      </c>
      <c r="K529" s="60">
        <f t="shared" si="105"/>
        <v>14.841959415494445</v>
      </c>
      <c r="L529" s="5">
        <f t="shared" si="113"/>
        <v>429.60793626119442</v>
      </c>
      <c r="M529" s="5">
        <f t="shared" si="114"/>
        <v>1.4841959415494446E-2</v>
      </c>
    </row>
    <row r="530" spans="1:13" x14ac:dyDescent="0.25">
      <c r="B530" s="5">
        <f>'Mg2+离子浓度'!B530</f>
        <v>4.9935485018151002</v>
      </c>
      <c r="C530" s="5">
        <f t="shared" si="108"/>
        <v>1.9999999999997797E-3</v>
      </c>
      <c r="D530" s="5">
        <f t="shared" si="107"/>
        <v>0</v>
      </c>
      <c r="E530" s="5">
        <f t="shared" si="109"/>
        <v>0</v>
      </c>
      <c r="F530" s="5">
        <f t="shared" si="110"/>
        <v>429.60793626119442</v>
      </c>
      <c r="G530" s="5">
        <f t="shared" si="111"/>
        <v>86.032595078437041</v>
      </c>
      <c r="H530" s="5">
        <f t="shared" si="112"/>
        <v>14.841959415494442</v>
      </c>
      <c r="I530" s="5"/>
      <c r="J530" s="5">
        <f t="shared" si="106"/>
        <v>3.7448230811134265E-6</v>
      </c>
      <c r="K530" s="60">
        <f t="shared" ref="K530:K593" si="115">H530-J530</f>
        <v>14.841955670671361</v>
      </c>
      <c r="L530" s="5">
        <f t="shared" si="113"/>
        <v>429.6078278654179</v>
      </c>
      <c r="M530" s="5">
        <f t="shared" si="114"/>
        <v>1.4841955670671361E-2</v>
      </c>
    </row>
    <row r="531" spans="1:13" x14ac:dyDescent="0.25">
      <c r="B531" s="5">
        <f>'Mg2+离子浓度'!B531</f>
        <v>5.0035485018151009</v>
      </c>
      <c r="C531" s="5">
        <f t="shared" si="108"/>
        <v>1.0000000000000675E-2</v>
      </c>
      <c r="D531" s="5">
        <f t="shared" si="107"/>
        <v>0</v>
      </c>
      <c r="E531" s="5">
        <f t="shared" si="109"/>
        <v>0</v>
      </c>
      <c r="F531" s="5">
        <f t="shared" si="110"/>
        <v>429.6078278654179</v>
      </c>
      <c r="G531" s="5">
        <f t="shared" si="111"/>
        <v>85.860630252624148</v>
      </c>
      <c r="H531" s="5">
        <f t="shared" si="112"/>
        <v>14.841955670671362</v>
      </c>
      <c r="I531" s="5"/>
      <c r="J531" s="5">
        <f t="shared" si="106"/>
        <v>8.3736768602903835E-6</v>
      </c>
      <c r="K531" s="60">
        <f t="shared" si="115"/>
        <v>14.841947296994503</v>
      </c>
      <c r="L531" s="5">
        <f t="shared" si="113"/>
        <v>429.60758548515435</v>
      </c>
      <c r="M531" s="5">
        <f t="shared" si="114"/>
        <v>1.4841947296994503E-2</v>
      </c>
    </row>
    <row r="532" spans="1:13" x14ac:dyDescent="0.25">
      <c r="B532" s="5">
        <f>'Mg2+离子浓度'!B532</f>
        <v>5.0335485018151012</v>
      </c>
      <c r="C532" s="5">
        <f t="shared" si="108"/>
        <v>3.0000000000000249E-2</v>
      </c>
      <c r="D532" s="5">
        <f t="shared" si="107"/>
        <v>0</v>
      </c>
      <c r="E532" s="5">
        <f t="shared" si="109"/>
        <v>0</v>
      </c>
      <c r="F532" s="5">
        <f t="shared" si="110"/>
        <v>429.60758548515435</v>
      </c>
      <c r="G532" s="5">
        <f t="shared" si="111"/>
        <v>85.348851874624344</v>
      </c>
      <c r="H532" s="5">
        <f t="shared" si="112"/>
        <v>14.841947296994499</v>
      </c>
      <c r="I532" s="5"/>
      <c r="J532" s="5">
        <f t="shared" si="106"/>
        <v>1.4503625585387183E-5</v>
      </c>
      <c r="K532" s="60">
        <f t="shared" si="115"/>
        <v>14.841932793368914</v>
      </c>
      <c r="L532" s="5">
        <f t="shared" si="113"/>
        <v>429.60716567045995</v>
      </c>
      <c r="M532" s="5">
        <f t="shared" si="114"/>
        <v>1.4841932793368914E-2</v>
      </c>
    </row>
    <row r="533" spans="1:13" x14ac:dyDescent="0.25">
      <c r="B533" s="5">
        <f>'Mg2+离子浓度'!B533</f>
        <v>5.0635485018151005</v>
      </c>
      <c r="C533" s="5">
        <f t="shared" si="108"/>
        <v>2.9999999999999361E-2</v>
      </c>
      <c r="D533" s="5">
        <f t="shared" si="107"/>
        <v>0</v>
      </c>
      <c r="E533" s="5">
        <f t="shared" si="109"/>
        <v>0</v>
      </c>
      <c r="F533" s="5">
        <f t="shared" si="110"/>
        <v>429.60716567045995</v>
      </c>
      <c r="G533" s="5">
        <f t="shared" si="111"/>
        <v>84.843102720643671</v>
      </c>
      <c r="H533" s="5">
        <f t="shared" si="112"/>
        <v>14.841932793368914</v>
      </c>
      <c r="I533" s="5"/>
      <c r="J533" s="5">
        <f t="shared" si="106"/>
        <v>1.450361141237106E-5</v>
      </c>
      <c r="K533" s="60">
        <f t="shared" si="115"/>
        <v>14.841918289757501</v>
      </c>
      <c r="L533" s="5">
        <f t="shared" si="113"/>
        <v>429.60674585617579</v>
      </c>
      <c r="M533" s="5">
        <f t="shared" si="114"/>
        <v>1.4841918289757502E-2</v>
      </c>
    </row>
    <row r="534" spans="1:13" x14ac:dyDescent="0.25">
      <c r="B534" s="5">
        <f>'Mg2+离子浓度'!B534</f>
        <v>5.083548501815101</v>
      </c>
      <c r="C534" s="5">
        <f t="shared" si="108"/>
        <v>2.0000000000000462E-2</v>
      </c>
      <c r="D534" s="5">
        <f t="shared" si="107"/>
        <v>0</v>
      </c>
      <c r="E534" s="5">
        <f t="shared" si="109"/>
        <v>0</v>
      </c>
      <c r="F534" s="5">
        <f t="shared" si="110"/>
        <v>429.60674585617579</v>
      </c>
      <c r="G534" s="5">
        <f t="shared" si="111"/>
        <v>84.509225337927433</v>
      </c>
      <c r="H534" s="5">
        <f t="shared" si="112"/>
        <v>14.841918289757501</v>
      </c>
      <c r="I534" s="5"/>
      <c r="J534" s="5">
        <f t="shared" si="106"/>
        <v>1.1842137557097861E-5</v>
      </c>
      <c r="K534" s="60">
        <f t="shared" si="115"/>
        <v>14.841906447619944</v>
      </c>
      <c r="L534" s="5">
        <f t="shared" si="113"/>
        <v>429.60640307958312</v>
      </c>
      <c r="M534" s="5">
        <f t="shared" si="114"/>
        <v>1.4841906447619945E-2</v>
      </c>
    </row>
    <row r="535" spans="1:13" x14ac:dyDescent="0.25">
      <c r="B535" s="5">
        <f>'Mg2+离子浓度'!B535</f>
        <v>5.1335485018151008</v>
      </c>
      <c r="C535" s="5">
        <f t="shared" si="108"/>
        <v>4.9999999999999822E-2</v>
      </c>
      <c r="D535" s="5">
        <f t="shared" si="107"/>
        <v>0</v>
      </c>
      <c r="E535" s="5">
        <f t="shared" si="109"/>
        <v>0</v>
      </c>
      <c r="F535" s="5">
        <f t="shared" si="110"/>
        <v>429.60640307958312</v>
      </c>
      <c r="G535" s="5">
        <f t="shared" si="111"/>
        <v>83.686051262140509</v>
      </c>
      <c r="H535" s="5">
        <f t="shared" si="112"/>
        <v>14.841906447619946</v>
      </c>
      <c r="I535" s="5"/>
      <c r="J535" s="5">
        <f t="shared" si="106"/>
        <v>1.8724048583084179E-5</v>
      </c>
      <c r="K535" s="60">
        <f t="shared" si="115"/>
        <v>14.841887723571363</v>
      </c>
      <c r="L535" s="5">
        <f t="shared" si="113"/>
        <v>429.60586110263489</v>
      </c>
      <c r="M535" s="5">
        <f t="shared" si="114"/>
        <v>1.4841887723571362E-2</v>
      </c>
    </row>
    <row r="536" spans="1:13" x14ac:dyDescent="0.25">
      <c r="A536" t="s">
        <v>253</v>
      </c>
      <c r="B536" s="5">
        <f>'Mg2+离子浓度'!B536</f>
        <v>5.1835485018151006</v>
      </c>
      <c r="C536" s="5">
        <f t="shared" si="108"/>
        <v>4.9999999999999822E-2</v>
      </c>
      <c r="D536" s="5">
        <f t="shared" si="107"/>
        <v>0</v>
      </c>
      <c r="E536" s="5">
        <f t="shared" si="109"/>
        <v>0</v>
      </c>
      <c r="F536" s="5">
        <f t="shared" si="110"/>
        <v>429.60586110263489</v>
      </c>
      <c r="G536" s="5">
        <f t="shared" si="111"/>
        <v>82.878719269666647</v>
      </c>
      <c r="H536" s="5">
        <f t="shared" si="112"/>
        <v>14.841887723571363</v>
      </c>
      <c r="I536" s="5"/>
      <c r="J536" s="5">
        <f t="shared" si="106"/>
        <v>1.8724024961456017E-5</v>
      </c>
      <c r="K536" s="60">
        <f t="shared" si="115"/>
        <v>14.841868999546401</v>
      </c>
      <c r="L536" s="5">
        <f t="shared" si="113"/>
        <v>429.60531912637032</v>
      </c>
      <c r="M536" s="5">
        <f t="shared" si="114"/>
        <v>1.4841868999546402E-2</v>
      </c>
    </row>
    <row r="537" spans="1:13" x14ac:dyDescent="0.25">
      <c r="A537" s="5">
        <f>(A517+A538)*18</f>
        <v>5.2766825592612419</v>
      </c>
      <c r="B537" s="5">
        <f>'Mg2+离子浓度'!B537</f>
        <v>5.2335485018151005</v>
      </c>
      <c r="C537" s="5">
        <f t="shared" si="108"/>
        <v>4.9999999999999822E-2</v>
      </c>
      <c r="D537" s="5">
        <f t="shared" si="107"/>
        <v>0</v>
      </c>
      <c r="E537" s="5">
        <f t="shared" si="109"/>
        <v>0</v>
      </c>
      <c r="F537" s="5">
        <f t="shared" si="110"/>
        <v>429.60531912637032</v>
      </c>
      <c r="G537" s="5">
        <f t="shared" si="111"/>
        <v>82.08681336905056</v>
      </c>
      <c r="H537" s="5">
        <f t="shared" si="112"/>
        <v>14.841868999546399</v>
      </c>
      <c r="I537" s="5"/>
      <c r="J537" s="5">
        <f t="shared" ref="J537:J600" si="116">H537*($C$8/3.1415926)^(1/2)*C537^(1/2)</f>
        <v>1.872400133985765E-5</v>
      </c>
      <c r="K537" s="60">
        <f t="shared" si="115"/>
        <v>14.84185027554506</v>
      </c>
      <c r="L537" s="5">
        <f t="shared" si="113"/>
        <v>429.60477715078952</v>
      </c>
      <c r="M537" s="5">
        <f t="shared" si="114"/>
        <v>1.4841850275545059E-2</v>
      </c>
    </row>
    <row r="538" spans="1:13" x14ac:dyDescent="0.25">
      <c r="A538" s="79">
        <v>0.2931415442581049</v>
      </c>
      <c r="B538" s="5">
        <f>'Mg2+离子浓度'!B538</f>
        <v>5.2766975328851693</v>
      </c>
      <c r="C538" s="5">
        <f t="shared" si="108"/>
        <v>4.3149031070068844E-2</v>
      </c>
      <c r="D538" s="5">
        <f t="shared" si="107"/>
        <v>0</v>
      </c>
      <c r="E538" s="5">
        <f t="shared" si="109"/>
        <v>0</v>
      </c>
      <c r="F538" s="5">
        <f t="shared" si="110"/>
        <v>429.60477715078952</v>
      </c>
      <c r="G538" s="5">
        <f t="shared" si="111"/>
        <v>81.415463833852172</v>
      </c>
      <c r="H538" s="5">
        <f t="shared" si="112"/>
        <v>14.841850275545058</v>
      </c>
      <c r="I538" s="5"/>
      <c r="J538" s="5">
        <f t="shared" si="116"/>
        <v>1.7393966824882097E-5</v>
      </c>
      <c r="K538" s="60">
        <f t="shared" si="115"/>
        <v>14.841832881578233</v>
      </c>
      <c r="L538" s="5">
        <f t="shared" si="113"/>
        <v>429.60427367372279</v>
      </c>
      <c r="M538" s="5">
        <f t="shared" si="114"/>
        <v>1.4841832881578233E-2</v>
      </c>
    </row>
    <row r="539" spans="1:13" s="17" customFormat="1" x14ac:dyDescent="0.25">
      <c r="B539" s="5">
        <f>'Mg2+离子浓度'!B539</f>
        <v>5.2766975329851693</v>
      </c>
      <c r="C539" s="18">
        <f t="shared" si="108"/>
        <v>1.000000082740371E-10</v>
      </c>
      <c r="D539" s="18">
        <f t="shared" si="107"/>
        <v>3188155.9167786296</v>
      </c>
      <c r="E539" s="18">
        <f t="shared" si="109"/>
        <v>3.1881561805678329E-4</v>
      </c>
      <c r="F539" s="18">
        <f t="shared" si="110"/>
        <v>429.60459248934086</v>
      </c>
      <c r="G539" s="18">
        <f t="shared" si="111"/>
        <v>81.415428836661405</v>
      </c>
      <c r="H539" s="18">
        <f t="shared" si="112"/>
        <v>14.841843895919604</v>
      </c>
      <c r="I539" s="18"/>
      <c r="J539" s="5">
        <f t="shared" si="116"/>
        <v>8.3736141445568661E-10</v>
      </c>
      <c r="K539" s="18">
        <f t="shared" si="115"/>
        <v>14.841843895082242</v>
      </c>
      <c r="L539" s="18">
        <f t="shared" si="113"/>
        <v>429.60459246510311</v>
      </c>
      <c r="M539" s="18">
        <f t="shared" si="114"/>
        <v>1.4841843895082243E-2</v>
      </c>
    </row>
    <row r="540" spans="1:13" s="17" customFormat="1" x14ac:dyDescent="0.25">
      <c r="B540" s="5">
        <f>'Mg2+离子浓度'!B540</f>
        <v>5.2766975332851693</v>
      </c>
      <c r="C540" s="18">
        <f t="shared" si="108"/>
        <v>3.000000248221113E-10</v>
      </c>
      <c r="D540" s="18">
        <f t="shared" si="107"/>
        <v>3188155.9167786296</v>
      </c>
      <c r="E540" s="18">
        <f t="shared" si="109"/>
        <v>9.5644685417034991E-4</v>
      </c>
      <c r="F540" s="18">
        <f t="shared" si="110"/>
        <v>429.60554891195727</v>
      </c>
      <c r="G540" s="18">
        <f t="shared" si="111"/>
        <v>81.415610086048119</v>
      </c>
      <c r="H540" s="18">
        <f t="shared" si="112"/>
        <v>14.841876938106349</v>
      </c>
      <c r="I540" s="18"/>
      <c r="J540" s="5">
        <f t="shared" si="116"/>
        <v>1.4503557430342389E-9</v>
      </c>
      <c r="K540" s="18">
        <f t="shared" si="115"/>
        <v>14.841876936655993</v>
      </c>
      <c r="L540" s="18">
        <f t="shared" si="113"/>
        <v>429.60554886997608</v>
      </c>
      <c r="M540" s="18">
        <f t="shared" si="114"/>
        <v>1.4841876936655993E-2</v>
      </c>
    </row>
    <row r="541" spans="1:13" s="17" customFormat="1" x14ac:dyDescent="0.25">
      <c r="B541" s="5">
        <f>'Mg2+离子浓度'!B541</f>
        <v>5.2766975336851694</v>
      </c>
      <c r="C541" s="18">
        <f t="shared" si="108"/>
        <v>4.000000330961484E-10</v>
      </c>
      <c r="D541" s="18">
        <f t="shared" si="107"/>
        <v>3188155.9167786296</v>
      </c>
      <c r="E541" s="18">
        <f t="shared" si="109"/>
        <v>1.2752624722271331E-3</v>
      </c>
      <c r="F541" s="18">
        <f t="shared" si="110"/>
        <v>429.60682413244831</v>
      </c>
      <c r="G541" s="18">
        <f t="shared" si="111"/>
        <v>81.415851750065556</v>
      </c>
      <c r="H541" s="18">
        <f t="shared" si="112"/>
        <v>14.841920994021464</v>
      </c>
      <c r="I541" s="18"/>
      <c r="J541" s="5">
        <f t="shared" si="116"/>
        <v>1.6747315285010034E-9</v>
      </c>
      <c r="K541" s="18">
        <f t="shared" si="115"/>
        <v>14.841920992346733</v>
      </c>
      <c r="L541" s="18">
        <f t="shared" si="113"/>
        <v>429.60682408397236</v>
      </c>
      <c r="M541" s="18">
        <f t="shared" si="114"/>
        <v>1.4841920992346732E-2</v>
      </c>
    </row>
    <row r="542" spans="1:13" s="17" customFormat="1" x14ac:dyDescent="0.25">
      <c r="B542" s="5">
        <f>'Mg2+离子浓度'!B542</f>
        <v>5.2766975338851694</v>
      </c>
      <c r="C542" s="18">
        <f t="shared" si="108"/>
        <v>2.000000165480742E-10</v>
      </c>
      <c r="D542" s="18">
        <f t="shared" si="107"/>
        <v>3188155.9167786296</v>
      </c>
      <c r="E542" s="18">
        <f t="shared" si="109"/>
        <v>6.3763123611356657E-4</v>
      </c>
      <c r="F542" s="18">
        <f t="shared" si="110"/>
        <v>429.60746171520844</v>
      </c>
      <c r="G542" s="18">
        <f t="shared" si="111"/>
        <v>81.415972576865443</v>
      </c>
      <c r="H542" s="18">
        <f t="shared" si="112"/>
        <v>14.841943021029468</v>
      </c>
      <c r="I542" s="18"/>
      <c r="J542" s="5">
        <f t="shared" si="116"/>
        <v>1.1842157779710197E-9</v>
      </c>
      <c r="K542" s="18">
        <f t="shared" si="115"/>
        <v>14.841943019845253</v>
      </c>
      <c r="L542" s="18">
        <f t="shared" si="113"/>
        <v>429.60746168093078</v>
      </c>
      <c r="M542" s="18">
        <f t="shared" si="114"/>
        <v>1.4841943019845254E-2</v>
      </c>
    </row>
    <row r="543" spans="1:13" s="17" customFormat="1" x14ac:dyDescent="0.25">
      <c r="B543" s="5">
        <f>'Mg2+离子浓度'!B543</f>
        <v>5.2766975428851692</v>
      </c>
      <c r="C543" s="18">
        <f t="shared" si="108"/>
        <v>8.9999998564849193E-9</v>
      </c>
      <c r="D543" s="18">
        <f t="shared" si="107"/>
        <v>3188155.9167786296</v>
      </c>
      <c r="E543" s="18">
        <f t="shared" si="109"/>
        <v>2.8693402793459215E-2</v>
      </c>
      <c r="F543" s="18">
        <f t="shared" si="110"/>
        <v>429.63615508372425</v>
      </c>
      <c r="G543" s="18">
        <f t="shared" si="111"/>
        <v>81.42141018922409</v>
      </c>
      <c r="H543" s="18">
        <f t="shared" si="112"/>
        <v>14.842934310470511</v>
      </c>
      <c r="I543" s="18"/>
      <c r="J543" s="5">
        <f t="shared" si="116"/>
        <v>7.9444911217518533E-9</v>
      </c>
      <c r="K543" s="18">
        <f t="shared" si="115"/>
        <v>14.84293430252602</v>
      </c>
      <c r="L543" s="18">
        <f t="shared" si="113"/>
        <v>429.63615485376693</v>
      </c>
      <c r="M543" s="18">
        <f t="shared" si="114"/>
        <v>1.484293430252602E-2</v>
      </c>
    </row>
    <row r="544" spans="1:13" s="17" customFormat="1" x14ac:dyDescent="0.25">
      <c r="B544" s="5">
        <f>'Mg2+离子浓度'!B544</f>
        <v>5.2766976328851696</v>
      </c>
      <c r="C544" s="18">
        <f t="shared" si="108"/>
        <v>9.0000000341206032E-8</v>
      </c>
      <c r="D544" s="18">
        <f t="shared" si="107"/>
        <v>3188155.9167786296</v>
      </c>
      <c r="E544" s="18">
        <f t="shared" si="109"/>
        <v>0.28693403359789471</v>
      </c>
      <c r="F544" s="18">
        <f t="shared" si="110"/>
        <v>429.92308888736483</v>
      </c>
      <c r="G544" s="18">
        <f t="shared" si="111"/>
        <v>81.475786334244319</v>
      </c>
      <c r="H544" s="18">
        <f t="shared" si="112"/>
        <v>14.852847208974273</v>
      </c>
      <c r="I544" s="18"/>
      <c r="J544" s="5">
        <f t="shared" si="116"/>
        <v>2.513946530605957E-8</v>
      </c>
      <c r="K544" s="18">
        <f t="shared" si="115"/>
        <v>14.852847183834808</v>
      </c>
      <c r="L544" s="18">
        <f t="shared" si="113"/>
        <v>429.92308815969045</v>
      </c>
      <c r="M544" s="18">
        <f t="shared" si="114"/>
        <v>1.4852847183834807E-2</v>
      </c>
    </row>
    <row r="545" spans="1:13" s="17" customFormat="1" x14ac:dyDescent="0.25">
      <c r="B545" s="5">
        <f>'Mg2+离子浓度'!B545</f>
        <v>5.2766985328851694</v>
      </c>
      <c r="C545" s="18">
        <f t="shared" si="108"/>
        <v>8.9999999985934664E-7</v>
      </c>
      <c r="D545" s="18">
        <f t="shared" si="107"/>
        <v>3188155.9167786296</v>
      </c>
      <c r="E545" s="18">
        <f t="shared" si="109"/>
        <v>2.8693403246523417</v>
      </c>
      <c r="F545" s="18">
        <f t="shared" si="110"/>
        <v>432.79242848434279</v>
      </c>
      <c r="G545" s="18">
        <f t="shared" si="111"/>
        <v>82.019547978175382</v>
      </c>
      <c r="H545" s="18">
        <f t="shared" si="112"/>
        <v>14.951976247926028</v>
      </c>
      <c r="I545" s="18"/>
      <c r="J545" s="5">
        <f t="shared" si="116"/>
        <v>8.002854490052118E-8</v>
      </c>
      <c r="K545" s="18">
        <f t="shared" si="115"/>
        <v>14.951976167897483</v>
      </c>
      <c r="L545" s="18">
        <f t="shared" si="113"/>
        <v>432.79242616787667</v>
      </c>
      <c r="M545" s="18">
        <f t="shared" si="114"/>
        <v>1.4951976167897483E-2</v>
      </c>
    </row>
    <row r="546" spans="1:13" s="17" customFormat="1" x14ac:dyDescent="0.25">
      <c r="A546" s="18">
        <v>7.4868119641229509E-6</v>
      </c>
      <c r="B546" s="5">
        <f>'Mg2+离子浓度'!B546</f>
        <v>5.2767050196971335</v>
      </c>
      <c r="C546" s="18">
        <f t="shared" si="108"/>
        <v>6.4868119640237865E-6</v>
      </c>
      <c r="D546" s="18">
        <f t="shared" si="107"/>
        <v>3188155.9167786296</v>
      </c>
      <c r="E546" s="18">
        <f t="shared" si="109"/>
        <v>20.680967944132838</v>
      </c>
      <c r="F546" s="18">
        <f t="shared" si="110"/>
        <v>453.47339411200949</v>
      </c>
      <c r="G546" s="18">
        <f t="shared" si="111"/>
        <v>85.938742533316272</v>
      </c>
      <c r="H546" s="18">
        <f t="shared" si="112"/>
        <v>15.666455722375135</v>
      </c>
      <c r="I546" s="18"/>
      <c r="J546" s="5">
        <f t="shared" si="116"/>
        <v>2.2511865092006907E-7</v>
      </c>
      <c r="K546" s="18">
        <f t="shared" si="115"/>
        <v>15.666455497256484</v>
      </c>
      <c r="L546" s="18">
        <f t="shared" si="113"/>
        <v>453.47338759583755</v>
      </c>
      <c r="M546" s="18">
        <f t="shared" si="114"/>
        <v>1.5666455497256485E-2</v>
      </c>
    </row>
    <row r="547" spans="1:13" x14ac:dyDescent="0.25">
      <c r="B547" s="5">
        <f>'Mg2+离子浓度'!B547</f>
        <v>5.2767075328851689</v>
      </c>
      <c r="C547" s="5">
        <f t="shared" si="108"/>
        <v>2.5131880354578584E-6</v>
      </c>
      <c r="D547" s="5">
        <f t="shared" si="107"/>
        <v>0</v>
      </c>
      <c r="E547" s="5">
        <f t="shared" si="109"/>
        <v>0</v>
      </c>
      <c r="F547" s="5">
        <f t="shared" si="110"/>
        <v>453.47338759583755</v>
      </c>
      <c r="G547" s="5">
        <f t="shared" si="111"/>
        <v>85.938700367554745</v>
      </c>
      <c r="H547" s="5">
        <f t="shared" si="112"/>
        <v>15.666455497256484</v>
      </c>
      <c r="I547" s="5"/>
      <c r="J547" s="5">
        <f t="shared" si="116"/>
        <v>1.4012263914990538E-7</v>
      </c>
      <c r="K547" s="60">
        <f t="shared" si="115"/>
        <v>15.666455357133845</v>
      </c>
      <c r="L547" s="5">
        <f t="shared" si="113"/>
        <v>453.47338353991779</v>
      </c>
      <c r="M547" s="5">
        <f t="shared" si="114"/>
        <v>1.5666455357133846E-2</v>
      </c>
    </row>
    <row r="548" spans="1:13" x14ac:dyDescent="0.25">
      <c r="B548" s="5">
        <f>'Mg2+离子浓度'!B548</f>
        <v>5.2767175328851694</v>
      </c>
      <c r="C548" s="5">
        <f t="shared" si="108"/>
        <v>1.0000000000509601E-5</v>
      </c>
      <c r="D548" s="5">
        <f t="shared" si="107"/>
        <v>0</v>
      </c>
      <c r="E548" s="5">
        <f t="shared" si="109"/>
        <v>0</v>
      </c>
      <c r="F548" s="5">
        <f t="shared" si="110"/>
        <v>453.47338353991779</v>
      </c>
      <c r="G548" s="5">
        <f t="shared" si="111"/>
        <v>85.938536734971024</v>
      </c>
      <c r="H548" s="5">
        <f t="shared" si="112"/>
        <v>15.666455357133849</v>
      </c>
      <c r="I548" s="5"/>
      <c r="J548" s="5">
        <f t="shared" si="116"/>
        <v>2.7950901056400949E-7</v>
      </c>
      <c r="K548" s="60">
        <f t="shared" si="115"/>
        <v>15.666455077624839</v>
      </c>
      <c r="L548" s="5">
        <f t="shared" si="113"/>
        <v>453.47337544938978</v>
      </c>
      <c r="M548" s="5">
        <f t="shared" si="114"/>
        <v>1.566645507762484E-2</v>
      </c>
    </row>
    <row r="549" spans="1:13" x14ac:dyDescent="0.25">
      <c r="B549" s="5">
        <f>'Mg2+离子浓度'!B549</f>
        <v>5.2767475328851692</v>
      </c>
      <c r="C549" s="5">
        <f t="shared" si="108"/>
        <v>2.9999999999752447E-5</v>
      </c>
      <c r="D549" s="5">
        <f t="shared" si="107"/>
        <v>0</v>
      </c>
      <c r="E549" s="5">
        <f t="shared" si="109"/>
        <v>0</v>
      </c>
      <c r="F549" s="5">
        <f t="shared" si="110"/>
        <v>453.47337544938978</v>
      </c>
      <c r="G549" s="5">
        <f t="shared" si="111"/>
        <v>85.93804661361996</v>
      </c>
      <c r="H549" s="5">
        <f t="shared" si="112"/>
        <v>15.666455077624839</v>
      </c>
      <c r="I549" s="5"/>
      <c r="J549" s="5">
        <f t="shared" si="116"/>
        <v>4.8412379881846801E-7</v>
      </c>
      <c r="K549" s="60">
        <f t="shared" si="115"/>
        <v>15.66645459350104</v>
      </c>
      <c r="L549" s="5">
        <f t="shared" si="113"/>
        <v>453.4733614361844</v>
      </c>
      <c r="M549" s="5">
        <f t="shared" si="114"/>
        <v>1.566645459350104E-2</v>
      </c>
    </row>
    <row r="550" spans="1:13" x14ac:dyDescent="0.25">
      <c r="B550" s="5">
        <f>'Mg2+离子浓度'!B550</f>
        <v>5.2767775328851689</v>
      </c>
      <c r="C550" s="5">
        <f t="shared" si="108"/>
        <v>2.9999999999752447E-5</v>
      </c>
      <c r="D550" s="5">
        <f t="shared" si="107"/>
        <v>0</v>
      </c>
      <c r="E550" s="5">
        <f t="shared" si="109"/>
        <v>0</v>
      </c>
      <c r="F550" s="5">
        <f t="shared" si="110"/>
        <v>453.4733614361844</v>
      </c>
      <c r="G550" s="5">
        <f t="shared" si="111"/>
        <v>85.93755537543764</v>
      </c>
      <c r="H550" s="5">
        <f t="shared" si="112"/>
        <v>15.66645459350104</v>
      </c>
      <c r="I550" s="5"/>
      <c r="J550" s="5">
        <f t="shared" si="116"/>
        <v>4.8412378385810518E-7</v>
      </c>
      <c r="K550" s="60">
        <f t="shared" si="115"/>
        <v>15.666454109377256</v>
      </c>
      <c r="L550" s="5">
        <f t="shared" si="113"/>
        <v>453.47334742297937</v>
      </c>
      <c r="M550" s="5">
        <f t="shared" si="114"/>
        <v>1.5666454109377257E-2</v>
      </c>
    </row>
    <row r="551" spans="1:13" x14ac:dyDescent="0.25">
      <c r="B551" s="5">
        <f>'Mg2+离子浓度'!B551</f>
        <v>5.2767975328851691</v>
      </c>
      <c r="C551" s="5">
        <f t="shared" si="108"/>
        <v>2.0000000000131024E-5</v>
      </c>
      <c r="D551" s="5">
        <f t="shared" si="107"/>
        <v>0</v>
      </c>
      <c r="E551" s="5">
        <f t="shared" si="109"/>
        <v>0</v>
      </c>
      <c r="F551" s="5">
        <f t="shared" si="110"/>
        <v>453.47334742297937</v>
      </c>
      <c r="G551" s="5">
        <f t="shared" si="111"/>
        <v>85.937227001210317</v>
      </c>
      <c r="H551" s="5">
        <f t="shared" si="112"/>
        <v>15.666454109377256</v>
      </c>
      <c r="I551" s="5"/>
      <c r="J551" s="5">
        <f t="shared" si="116"/>
        <v>3.9528540205377726E-7</v>
      </c>
      <c r="K551" s="60">
        <f t="shared" si="115"/>
        <v>15.666453714091853</v>
      </c>
      <c r="L551" s="5">
        <f t="shared" si="113"/>
        <v>453.47333598124578</v>
      </c>
      <c r="M551" s="5">
        <f t="shared" si="114"/>
        <v>1.5666453714091852E-2</v>
      </c>
    </row>
    <row r="552" spans="1:13" x14ac:dyDescent="0.25">
      <c r="B552" s="5">
        <f>'Mg2+离子浓度'!B552</f>
        <v>5.2768975328851697</v>
      </c>
      <c r="C552" s="5">
        <f t="shared" si="108"/>
        <v>1.0000000000065512E-4</v>
      </c>
      <c r="D552" s="5">
        <f t="shared" si="107"/>
        <v>0</v>
      </c>
      <c r="E552" s="5">
        <f t="shared" si="109"/>
        <v>0</v>
      </c>
      <c r="F552" s="5">
        <f t="shared" si="110"/>
        <v>453.47333598124578</v>
      </c>
      <c r="G552" s="5">
        <f t="shared" si="111"/>
        <v>85.935596277024359</v>
      </c>
      <c r="H552" s="5">
        <f t="shared" si="112"/>
        <v>15.666453714091855</v>
      </c>
      <c r="I552" s="5"/>
      <c r="J552" s="5">
        <f t="shared" si="116"/>
        <v>8.8388500720399005E-7</v>
      </c>
      <c r="K552" s="60">
        <f t="shared" si="115"/>
        <v>15.666452830206847</v>
      </c>
      <c r="L552" s="5">
        <f t="shared" si="113"/>
        <v>453.47331039675225</v>
      </c>
      <c r="M552" s="5">
        <f t="shared" si="114"/>
        <v>1.5666452830206849E-2</v>
      </c>
    </row>
    <row r="553" spans="1:13" x14ac:dyDescent="0.25">
      <c r="B553" s="5">
        <f>'Mg2+离子浓度'!B553</f>
        <v>5.277197532885169</v>
      </c>
      <c r="C553" s="5">
        <f t="shared" si="108"/>
        <v>2.9999999999930083E-4</v>
      </c>
      <c r="D553" s="5">
        <f t="shared" si="107"/>
        <v>0</v>
      </c>
      <c r="E553" s="5">
        <f t="shared" si="109"/>
        <v>0</v>
      </c>
      <c r="F553" s="5">
        <f t="shared" si="110"/>
        <v>453.47331039675225</v>
      </c>
      <c r="G553" s="5">
        <f t="shared" si="111"/>
        <v>85.930706131598541</v>
      </c>
      <c r="H553" s="5">
        <f t="shared" si="112"/>
        <v>15.666452830206847</v>
      </c>
      <c r="I553" s="5"/>
      <c r="J553" s="5">
        <f t="shared" si="116"/>
        <v>1.5309336541452072E-6</v>
      </c>
      <c r="K553" s="60">
        <f t="shared" si="115"/>
        <v>15.666451299273193</v>
      </c>
      <c r="L553" s="5">
        <f t="shared" si="113"/>
        <v>453.47326608311221</v>
      </c>
      <c r="M553" s="5">
        <f t="shared" si="114"/>
        <v>1.5666451299273194E-2</v>
      </c>
    </row>
    <row r="554" spans="1:13" x14ac:dyDescent="0.25">
      <c r="B554" s="5">
        <f>'Mg2+离子浓度'!B554</f>
        <v>5.2774975328851692</v>
      </c>
      <c r="C554" s="5">
        <f t="shared" si="108"/>
        <v>3.00000000000189E-4</v>
      </c>
      <c r="D554" s="5">
        <f t="shared" si="107"/>
        <v>0</v>
      </c>
      <c r="E554" s="5">
        <f t="shared" si="109"/>
        <v>0</v>
      </c>
      <c r="F554" s="5">
        <f t="shared" si="110"/>
        <v>453.47326608311221</v>
      </c>
      <c r="G554" s="5">
        <f t="shared" si="111"/>
        <v>85.925812993265708</v>
      </c>
      <c r="H554" s="5">
        <f t="shared" si="112"/>
        <v>15.666451299273193</v>
      </c>
      <c r="I554" s="5"/>
      <c r="J554" s="5">
        <f t="shared" si="116"/>
        <v>1.5309335045438667E-6</v>
      </c>
      <c r="K554" s="60">
        <f t="shared" si="115"/>
        <v>15.666449768339689</v>
      </c>
      <c r="L554" s="5">
        <f t="shared" si="113"/>
        <v>453.47322176947654</v>
      </c>
      <c r="M554" s="5">
        <f t="shared" si="114"/>
        <v>1.5666449768339689E-2</v>
      </c>
    </row>
    <row r="555" spans="1:13" x14ac:dyDescent="0.25">
      <c r="B555" s="5">
        <f>'Mg2+离子浓度'!B555</f>
        <v>5.2776975328851696</v>
      </c>
      <c r="C555" s="5">
        <f t="shared" si="108"/>
        <v>2.0000000000042206E-4</v>
      </c>
      <c r="D555" s="5">
        <f t="shared" si="107"/>
        <v>0</v>
      </c>
      <c r="E555" s="5">
        <f t="shared" si="109"/>
        <v>0</v>
      </c>
      <c r="F555" s="5">
        <f t="shared" si="110"/>
        <v>453.47322176947654</v>
      </c>
      <c r="G555" s="5">
        <f t="shared" si="111"/>
        <v>85.922548411290904</v>
      </c>
      <c r="H555" s="5">
        <f t="shared" si="112"/>
        <v>15.666449768339692</v>
      </c>
      <c r="I555" s="5"/>
      <c r="J555" s="5">
        <f t="shared" si="116"/>
        <v>1.2500018499378723E-6</v>
      </c>
      <c r="K555" s="60">
        <f t="shared" si="115"/>
        <v>15.666448518337843</v>
      </c>
      <c r="L555" s="5">
        <f t="shared" si="113"/>
        <v>453.47318558754802</v>
      </c>
      <c r="M555" s="5">
        <f t="shared" si="114"/>
        <v>1.5666448518337844E-2</v>
      </c>
    </row>
    <row r="556" spans="1:13" x14ac:dyDescent="0.25">
      <c r="B556" s="5">
        <f>'Mg2+离子浓度'!B556</f>
        <v>5.2786975328851691</v>
      </c>
      <c r="C556" s="5">
        <f t="shared" si="108"/>
        <v>9.9999999999944578E-4</v>
      </c>
      <c r="D556" s="5">
        <f t="shared" si="107"/>
        <v>0</v>
      </c>
      <c r="E556" s="5">
        <f t="shared" si="109"/>
        <v>0</v>
      </c>
      <c r="F556" s="5">
        <f t="shared" si="110"/>
        <v>453.47318558754802</v>
      </c>
      <c r="G556" s="5">
        <f t="shared" si="111"/>
        <v>85.906264331779951</v>
      </c>
      <c r="H556" s="5">
        <f t="shared" si="112"/>
        <v>15.666448518337841</v>
      </c>
      <c r="I556" s="5"/>
      <c r="J556" s="5">
        <f t="shared" si="116"/>
        <v>2.7950888854420029E-6</v>
      </c>
      <c r="K556" s="60">
        <f t="shared" si="115"/>
        <v>15.666445723248955</v>
      </c>
      <c r="L556" s="5">
        <f t="shared" si="113"/>
        <v>453.47310468230268</v>
      </c>
      <c r="M556" s="5">
        <f t="shared" si="114"/>
        <v>1.5666445723248955E-2</v>
      </c>
    </row>
    <row r="557" spans="1:13" x14ac:dyDescent="0.25">
      <c r="B557" s="5">
        <f>'Mg2+离子浓度'!B557</f>
        <v>5.2816975328851692</v>
      </c>
      <c r="C557" s="5">
        <f t="shared" si="108"/>
        <v>3.0000000000001137E-3</v>
      </c>
      <c r="D557" s="5">
        <f t="shared" si="107"/>
        <v>0</v>
      </c>
      <c r="E557" s="5">
        <f t="shared" si="109"/>
        <v>0</v>
      </c>
      <c r="F557" s="5">
        <f t="shared" si="110"/>
        <v>453.47310468230268</v>
      </c>
      <c r="G557" s="5">
        <f t="shared" si="111"/>
        <v>85.857454323892227</v>
      </c>
      <c r="H557" s="5">
        <f t="shared" si="112"/>
        <v>15.666445723248955</v>
      </c>
      <c r="I557" s="5"/>
      <c r="J557" s="5">
        <f t="shared" si="116"/>
        <v>4.8412350975214573E-6</v>
      </c>
      <c r="K557" s="60">
        <f t="shared" si="115"/>
        <v>15.666440882013857</v>
      </c>
      <c r="L557" s="5">
        <f t="shared" si="113"/>
        <v>453.47296455033205</v>
      </c>
      <c r="M557" s="5">
        <f t="shared" si="114"/>
        <v>1.5666440882013858E-2</v>
      </c>
    </row>
    <row r="558" spans="1:13" x14ac:dyDescent="0.25">
      <c r="B558" s="5">
        <f>'Mg2+离子浓度'!B558</f>
        <v>5.2846975328851693</v>
      </c>
      <c r="C558" s="5">
        <f t="shared" si="108"/>
        <v>3.0000000000001137E-3</v>
      </c>
      <c r="D558" s="5">
        <f t="shared" si="107"/>
        <v>0</v>
      </c>
      <c r="E558" s="5">
        <f t="shared" si="109"/>
        <v>0</v>
      </c>
      <c r="F558" s="5">
        <f t="shared" si="110"/>
        <v>453.47296455033205</v>
      </c>
      <c r="G558" s="5">
        <f t="shared" si="111"/>
        <v>85.808688525407334</v>
      </c>
      <c r="H558" s="5">
        <f t="shared" si="112"/>
        <v>15.666440882013854</v>
      </c>
      <c r="I558" s="5"/>
      <c r="J558" s="5">
        <f t="shared" si="116"/>
        <v>4.8412336014860636E-6</v>
      </c>
      <c r="K558" s="60">
        <f t="shared" si="115"/>
        <v>15.666436040780253</v>
      </c>
      <c r="L558" s="5">
        <f t="shared" si="113"/>
        <v>453.47282441840485</v>
      </c>
      <c r="M558" s="5">
        <f t="shared" si="114"/>
        <v>1.5666436040780253E-2</v>
      </c>
    </row>
    <row r="559" spans="1:13" x14ac:dyDescent="0.25">
      <c r="B559" s="5">
        <f>'Mg2+离子浓度'!B559</f>
        <v>5.2866975328851691</v>
      </c>
      <c r="C559" s="5">
        <f t="shared" si="108"/>
        <v>1.9999999999997797E-3</v>
      </c>
      <c r="D559" s="5">
        <f t="shared" ref="D559:D596" si="117">D530</f>
        <v>0</v>
      </c>
      <c r="E559" s="5">
        <f t="shared" si="109"/>
        <v>0</v>
      </c>
      <c r="F559" s="5">
        <f t="shared" si="110"/>
        <v>453.47282441840485</v>
      </c>
      <c r="G559" s="5">
        <f t="shared" si="111"/>
        <v>85.776199905071181</v>
      </c>
      <c r="H559" s="5">
        <f t="shared" si="112"/>
        <v>15.666436040780255</v>
      </c>
      <c r="I559" s="5"/>
      <c r="J559" s="5">
        <f t="shared" si="116"/>
        <v>3.952849461578096E-6</v>
      </c>
      <c r="K559" s="60">
        <f t="shared" si="115"/>
        <v>15.666432087930794</v>
      </c>
      <c r="L559" s="5">
        <f t="shared" si="113"/>
        <v>453.47271000120077</v>
      </c>
      <c r="M559" s="5">
        <f t="shared" si="114"/>
        <v>1.5666432087930796E-2</v>
      </c>
    </row>
    <row r="560" spans="1:13" x14ac:dyDescent="0.25">
      <c r="B560" s="5">
        <f>'Mg2+离子浓度'!B560</f>
        <v>5.2966975328851689</v>
      </c>
      <c r="C560" s="5">
        <f t="shared" si="108"/>
        <v>9.9999999999997868E-3</v>
      </c>
      <c r="D560" s="5">
        <f t="shared" si="117"/>
        <v>0</v>
      </c>
      <c r="E560" s="5">
        <f t="shared" si="109"/>
        <v>0</v>
      </c>
      <c r="F560" s="5">
        <f t="shared" si="110"/>
        <v>453.47271000120077</v>
      </c>
      <c r="G560" s="5">
        <f t="shared" si="111"/>
        <v>85.614235509156828</v>
      </c>
      <c r="H560" s="5">
        <f t="shared" si="112"/>
        <v>15.666432087930792</v>
      </c>
      <c r="I560" s="5"/>
      <c r="J560" s="5">
        <f t="shared" si="116"/>
        <v>8.8388378707559451E-6</v>
      </c>
      <c r="K560" s="60">
        <f t="shared" si="115"/>
        <v>15.66642324909292</v>
      </c>
      <c r="L560" s="5">
        <f t="shared" si="113"/>
        <v>453.47245415661916</v>
      </c>
      <c r="M560" s="5">
        <f t="shared" si="114"/>
        <v>1.5666423249092922E-2</v>
      </c>
    </row>
    <row r="561" spans="1:13" x14ac:dyDescent="0.25">
      <c r="B561" s="5">
        <f>'Mg2+离子浓度'!B561</f>
        <v>5.3266975328851691</v>
      </c>
      <c r="C561" s="5">
        <f t="shared" si="108"/>
        <v>3.0000000000000249E-2</v>
      </c>
      <c r="D561" s="5">
        <f t="shared" si="117"/>
        <v>0</v>
      </c>
      <c r="E561" s="5">
        <f t="shared" si="109"/>
        <v>0</v>
      </c>
      <c r="F561" s="5">
        <f t="shared" si="110"/>
        <v>453.47245415661916</v>
      </c>
      <c r="G561" s="5">
        <f t="shared" si="111"/>
        <v>85.132007469363273</v>
      </c>
      <c r="H561" s="5">
        <f t="shared" si="112"/>
        <v>15.66642324909292</v>
      </c>
      <c r="I561" s="5"/>
      <c r="J561" s="5">
        <f t="shared" si="116"/>
        <v>1.5309307634656592E-5</v>
      </c>
      <c r="K561" s="60">
        <f t="shared" si="115"/>
        <v>15.666407939785286</v>
      </c>
      <c r="L561" s="5">
        <f t="shared" si="113"/>
        <v>453.47201102105504</v>
      </c>
      <c r="M561" s="5">
        <f t="shared" si="114"/>
        <v>1.5666407939785285E-2</v>
      </c>
    </row>
    <row r="562" spans="1:13" x14ac:dyDescent="0.25">
      <c r="B562" s="5">
        <f>'Mg2+离子浓度'!B562</f>
        <v>5.3566975328851694</v>
      </c>
      <c r="C562" s="5">
        <f t="shared" si="108"/>
        <v>3.0000000000000249E-2</v>
      </c>
      <c r="D562" s="5">
        <f t="shared" si="117"/>
        <v>0</v>
      </c>
      <c r="E562" s="5">
        <f t="shared" si="109"/>
        <v>0</v>
      </c>
      <c r="F562" s="5">
        <f t="shared" si="110"/>
        <v>453.47201102105504</v>
      </c>
      <c r="G562" s="5">
        <f t="shared" si="111"/>
        <v>84.655145868729051</v>
      </c>
      <c r="H562" s="5">
        <f t="shared" si="112"/>
        <v>15.666407939785287</v>
      </c>
      <c r="I562" s="5"/>
      <c r="J562" s="5">
        <f t="shared" si="116"/>
        <v>1.5309292674324133E-5</v>
      </c>
      <c r="K562" s="60">
        <f t="shared" si="115"/>
        <v>15.666392630492613</v>
      </c>
      <c r="L562" s="5">
        <f t="shared" si="113"/>
        <v>453.47156788592395</v>
      </c>
      <c r="M562" s="5">
        <f t="shared" si="114"/>
        <v>1.5666392630492614E-2</v>
      </c>
    </row>
    <row r="563" spans="1:13" x14ac:dyDescent="0.25">
      <c r="B563" s="5">
        <f>'Mg2+离子浓度'!B563</f>
        <v>5.3766975328851689</v>
      </c>
      <c r="C563" s="5">
        <f t="shared" ref="C563:C626" si="118">B563-B562</f>
        <v>1.9999999999999574E-2</v>
      </c>
      <c r="D563" s="5">
        <f t="shared" si="117"/>
        <v>0</v>
      </c>
      <c r="E563" s="5">
        <f t="shared" ref="E563:E596" si="119">C563*D563</f>
        <v>0</v>
      </c>
      <c r="F563" s="5">
        <f t="shared" ref="F563:F596" si="120">E563+L562</f>
        <v>453.47156788592395</v>
      </c>
      <c r="G563" s="5">
        <f t="shared" ref="G563:G596" si="121">F563/B563</f>
        <v>84.340167010024885</v>
      </c>
      <c r="H563" s="5">
        <f t="shared" ref="H563:H596" si="122">F563/$C$9/96485/0.0001</f>
        <v>15.666392630492613</v>
      </c>
      <c r="I563" s="5"/>
      <c r="J563" s="5">
        <f t="shared" si="116"/>
        <v>1.2499972909958988E-5</v>
      </c>
      <c r="K563" s="60">
        <f t="shared" si="115"/>
        <v>15.666380130519704</v>
      </c>
      <c r="L563" s="5">
        <f t="shared" ref="L563:L596" si="123">K563*0.0001*$C$9*96485</f>
        <v>453.47120606795812</v>
      </c>
      <c r="M563" s="5">
        <f t="shared" ref="M563:M596" si="124">K563*0.001</f>
        <v>1.5666380130519703E-2</v>
      </c>
    </row>
    <row r="564" spans="1:13" x14ac:dyDescent="0.25">
      <c r="B564" s="5">
        <f>'Mg2+离子浓度'!B564</f>
        <v>5.4266975328851697</v>
      </c>
      <c r="C564" s="5">
        <f t="shared" si="118"/>
        <v>5.0000000000000711E-2</v>
      </c>
      <c r="D564" s="5">
        <f t="shared" si="117"/>
        <v>0</v>
      </c>
      <c r="E564" s="5">
        <f t="shared" si="119"/>
        <v>0</v>
      </c>
      <c r="F564" s="5">
        <f t="shared" si="120"/>
        <v>453.47120606795812</v>
      </c>
      <c r="G564" s="5">
        <f t="shared" si="121"/>
        <v>83.563014765421187</v>
      </c>
      <c r="H564" s="5">
        <f t="shared" si="122"/>
        <v>15.666380130519704</v>
      </c>
      <c r="I564" s="5"/>
      <c r="J564" s="5">
        <f t="shared" si="116"/>
        <v>1.9764176773392747E-5</v>
      </c>
      <c r="K564" s="60">
        <f t="shared" si="115"/>
        <v>15.66636036634293</v>
      </c>
      <c r="L564" s="5">
        <f t="shared" si="123"/>
        <v>453.47063398397933</v>
      </c>
      <c r="M564" s="5">
        <f t="shared" si="124"/>
        <v>1.5666360366342929E-2</v>
      </c>
    </row>
    <row r="565" spans="1:13" x14ac:dyDescent="0.25">
      <c r="A565" t="s">
        <v>254</v>
      </c>
      <c r="B565" s="5">
        <f>'Mg2+离子浓度'!B565</f>
        <v>5.4766975328851695</v>
      </c>
      <c r="C565" s="5">
        <f t="shared" si="118"/>
        <v>4.9999999999999822E-2</v>
      </c>
      <c r="D565" s="5">
        <f t="shared" si="117"/>
        <v>0</v>
      </c>
      <c r="E565" s="5">
        <f t="shared" si="119"/>
        <v>0</v>
      </c>
      <c r="F565" s="5">
        <f t="shared" si="120"/>
        <v>453.47063398397933</v>
      </c>
      <c r="G565" s="5">
        <f t="shared" si="121"/>
        <v>82.800014289831935</v>
      </c>
      <c r="H565" s="5">
        <f t="shared" si="122"/>
        <v>15.666360366342929</v>
      </c>
      <c r="I565" s="5"/>
      <c r="J565" s="5">
        <f t="shared" si="116"/>
        <v>1.9764151839573764E-5</v>
      </c>
      <c r="K565" s="60">
        <f t="shared" si="115"/>
        <v>15.666340602191088</v>
      </c>
      <c r="L565" s="5">
        <f t="shared" si="123"/>
        <v>453.47006190072216</v>
      </c>
      <c r="M565" s="5">
        <f t="shared" si="124"/>
        <v>1.5666340602191089E-2</v>
      </c>
    </row>
    <row r="566" spans="1:13" x14ac:dyDescent="0.25">
      <c r="A566" s="5">
        <f>(A546+A567)*19</f>
        <v>5.5698315903313116</v>
      </c>
      <c r="B566" s="5">
        <f>'Mg2+离子浓度'!B566</f>
        <v>5.5266975328851693</v>
      </c>
      <c r="C566" s="5">
        <f t="shared" si="118"/>
        <v>4.9999999999999822E-2</v>
      </c>
      <c r="D566" s="5">
        <f t="shared" si="117"/>
        <v>0</v>
      </c>
      <c r="E566" s="5">
        <f t="shared" si="119"/>
        <v>0</v>
      </c>
      <c r="F566" s="5">
        <f t="shared" si="120"/>
        <v>453.47006190072216</v>
      </c>
      <c r="G566" s="5">
        <f t="shared" si="121"/>
        <v>82.050819535982754</v>
      </c>
      <c r="H566" s="5">
        <f t="shared" si="122"/>
        <v>15.666340602191088</v>
      </c>
      <c r="I566" s="5"/>
      <c r="J566" s="5">
        <f t="shared" si="116"/>
        <v>1.9764126905786412E-5</v>
      </c>
      <c r="K566" s="60">
        <f t="shared" si="115"/>
        <v>15.666320838064182</v>
      </c>
      <c r="L566" s="5">
        <f t="shared" si="123"/>
        <v>453.46948981818679</v>
      </c>
      <c r="M566" s="5">
        <f t="shared" si="124"/>
        <v>1.5666320838064181E-2</v>
      </c>
    </row>
    <row r="567" spans="1:13" x14ac:dyDescent="0.25">
      <c r="A567" s="79">
        <v>0.2931415442581049</v>
      </c>
      <c r="B567" s="5">
        <f>'Mg2+离子浓度'!B567</f>
        <v>5.5698465639552381</v>
      </c>
      <c r="C567" s="5">
        <f t="shared" si="118"/>
        <v>4.3149031070068844E-2</v>
      </c>
      <c r="D567" s="5">
        <f t="shared" si="117"/>
        <v>0</v>
      </c>
      <c r="E567" s="5">
        <f t="shared" si="119"/>
        <v>0</v>
      </c>
      <c r="F567" s="5">
        <f t="shared" si="120"/>
        <v>453.46948981818679</v>
      </c>
      <c r="G567" s="5">
        <f t="shared" si="121"/>
        <v>81.415077527049647</v>
      </c>
      <c r="H567" s="5">
        <f t="shared" si="122"/>
        <v>15.666320838064182</v>
      </c>
      <c r="I567" s="5"/>
      <c r="J567" s="5">
        <f t="shared" si="116"/>
        <v>1.8360208455561996E-5</v>
      </c>
      <c r="K567" s="60">
        <f t="shared" si="115"/>
        <v>15.666302477855726</v>
      </c>
      <c r="L567" s="5">
        <f t="shared" si="123"/>
        <v>453.46895837277293</v>
      </c>
      <c r="M567" s="5">
        <f t="shared" si="124"/>
        <v>1.5666302477855727E-2</v>
      </c>
    </row>
    <row r="568" spans="1:13" s="17" customFormat="1" x14ac:dyDescent="0.25">
      <c r="B568" s="5">
        <f>'Mg2+离子浓度'!B568</f>
        <v>5.5698465640552381</v>
      </c>
      <c r="C568" s="18">
        <f t="shared" si="118"/>
        <v>1.000000082740371E-10</v>
      </c>
      <c r="D568" s="18">
        <f t="shared" si="117"/>
        <v>3188155.9167786296</v>
      </c>
      <c r="E568" s="18">
        <f t="shared" si="119"/>
        <v>3.1881561805678329E-4</v>
      </c>
      <c r="F568" s="18">
        <f t="shared" si="120"/>
        <v>453.469277188391</v>
      </c>
      <c r="G568" s="18">
        <f t="shared" si="121"/>
        <v>81.415039350425772</v>
      </c>
      <c r="H568" s="18">
        <f t="shared" si="122"/>
        <v>15.666313492197094</v>
      </c>
      <c r="I568" s="18"/>
      <c r="J568" s="5">
        <f t="shared" si="116"/>
        <v>8.8387713259394502E-10</v>
      </c>
      <c r="K568" s="18">
        <f t="shared" si="115"/>
        <v>15.666313491313216</v>
      </c>
      <c r="L568" s="18">
        <f t="shared" si="123"/>
        <v>453.46927716280675</v>
      </c>
      <c r="M568" s="18">
        <f t="shared" si="124"/>
        <v>1.5666313491313217E-2</v>
      </c>
    </row>
    <row r="569" spans="1:13" s="17" customFormat="1" x14ac:dyDescent="0.25">
      <c r="B569" s="5">
        <f>'Mg2+离子浓度'!B569</f>
        <v>5.5698465643552382</v>
      </c>
      <c r="C569" s="18">
        <f t="shared" si="118"/>
        <v>3.000000248221113E-10</v>
      </c>
      <c r="D569" s="18">
        <f t="shared" si="117"/>
        <v>3188155.9167786296</v>
      </c>
      <c r="E569" s="18">
        <f t="shared" si="119"/>
        <v>9.5644685417034991E-4</v>
      </c>
      <c r="F569" s="18">
        <f t="shared" si="120"/>
        <v>453.47023360966091</v>
      </c>
      <c r="G569" s="18">
        <f t="shared" si="121"/>
        <v>81.415211060155002</v>
      </c>
      <c r="H569" s="18">
        <f t="shared" si="122"/>
        <v>15.66634653433732</v>
      </c>
      <c r="I569" s="18"/>
      <c r="J569" s="5">
        <f t="shared" si="116"/>
        <v>1.53092333019571E-9</v>
      </c>
      <c r="K569" s="18">
        <f t="shared" si="115"/>
        <v>15.666346532806397</v>
      </c>
      <c r="L569" s="18">
        <f t="shared" si="123"/>
        <v>453.4702335653476</v>
      </c>
      <c r="M569" s="18">
        <f t="shared" si="124"/>
        <v>1.5666346532806397E-2</v>
      </c>
    </row>
    <row r="570" spans="1:13" s="17" customFormat="1" x14ac:dyDescent="0.25">
      <c r="B570" s="5">
        <f>'Mg2+离子浓度'!B570</f>
        <v>5.5698465647552382</v>
      </c>
      <c r="C570" s="18">
        <f t="shared" si="118"/>
        <v>4.000000330961484E-10</v>
      </c>
      <c r="D570" s="18">
        <f t="shared" si="117"/>
        <v>3188155.9167786296</v>
      </c>
      <c r="E570" s="18">
        <f t="shared" si="119"/>
        <v>1.2752624722271331E-3</v>
      </c>
      <c r="F570" s="18">
        <f t="shared" si="120"/>
        <v>453.47150882781983</v>
      </c>
      <c r="G570" s="18">
        <f t="shared" si="121"/>
        <v>81.415440004629147</v>
      </c>
      <c r="H570" s="18">
        <f t="shared" si="122"/>
        <v>15.666390590171869</v>
      </c>
      <c r="I570" s="18"/>
      <c r="J570" s="5">
        <f t="shared" si="116"/>
        <v>1.76776296476318E-9</v>
      </c>
      <c r="K570" s="18">
        <f t="shared" si="115"/>
        <v>15.666390588404106</v>
      </c>
      <c r="L570" s="18">
        <f t="shared" si="123"/>
        <v>453.47150877665109</v>
      </c>
      <c r="M570" s="18">
        <f t="shared" si="124"/>
        <v>1.5666390588404105E-2</v>
      </c>
    </row>
    <row r="571" spans="1:13" s="17" customFormat="1" x14ac:dyDescent="0.25">
      <c r="B571" s="5">
        <f>'Mg2+离子浓度'!B571</f>
        <v>5.5698465649552382</v>
      </c>
      <c r="C571" s="18">
        <f t="shared" si="118"/>
        <v>2.000000165480742E-10</v>
      </c>
      <c r="D571" s="18">
        <f t="shared" si="117"/>
        <v>3188155.9167786296</v>
      </c>
      <c r="E571" s="18">
        <f t="shared" si="119"/>
        <v>6.3763123611356657E-4</v>
      </c>
      <c r="F571" s="18">
        <f t="shared" si="120"/>
        <v>453.47214640788718</v>
      </c>
      <c r="G571" s="18">
        <f t="shared" si="121"/>
        <v>81.41555447165743</v>
      </c>
      <c r="H571" s="18">
        <f t="shared" si="122"/>
        <v>15.666412617086841</v>
      </c>
      <c r="I571" s="18"/>
      <c r="J571" s="5">
        <f t="shared" si="116"/>
        <v>1.2499989374081063E-9</v>
      </c>
      <c r="K571" s="18">
        <f t="shared" si="115"/>
        <v>15.666412615836842</v>
      </c>
      <c r="L571" s="18">
        <f t="shared" si="123"/>
        <v>453.47214637170538</v>
      </c>
      <c r="M571" s="18">
        <f t="shared" si="124"/>
        <v>1.5666412615836841E-2</v>
      </c>
    </row>
    <row r="572" spans="1:13" s="17" customFormat="1" x14ac:dyDescent="0.25">
      <c r="B572" s="5">
        <f>'Mg2+离子浓度'!B572</f>
        <v>5.5698465739552381</v>
      </c>
      <c r="C572" s="18">
        <f t="shared" si="118"/>
        <v>8.9999998564849193E-9</v>
      </c>
      <c r="D572" s="18">
        <f t="shared" si="117"/>
        <v>3188155.9167786296</v>
      </c>
      <c r="E572" s="18">
        <f t="shared" si="119"/>
        <v>2.8693402793459215E-2</v>
      </c>
      <c r="F572" s="18">
        <f t="shared" si="120"/>
        <v>453.50083977449884</v>
      </c>
      <c r="G572" s="18">
        <f t="shared" si="121"/>
        <v>81.420705894320633</v>
      </c>
      <c r="H572" s="18">
        <f t="shared" si="122"/>
        <v>15.667403906462104</v>
      </c>
      <c r="I572" s="18"/>
      <c r="J572" s="5">
        <f t="shared" si="116"/>
        <v>8.3857779487702167E-9</v>
      </c>
      <c r="K572" s="18">
        <f t="shared" si="115"/>
        <v>15.667403898076326</v>
      </c>
      <c r="L572" s="18">
        <f t="shared" si="123"/>
        <v>453.50083953176829</v>
      </c>
      <c r="M572" s="18">
        <f t="shared" si="124"/>
        <v>1.5667403898076325E-2</v>
      </c>
    </row>
    <row r="573" spans="1:13" s="17" customFormat="1" x14ac:dyDescent="0.25">
      <c r="B573" s="5">
        <f>'Mg2+离子浓度'!B573</f>
        <v>5.5698466639552384</v>
      </c>
      <c r="C573" s="18">
        <f t="shared" si="118"/>
        <v>9.0000000341206032E-8</v>
      </c>
      <c r="D573" s="18">
        <f t="shared" si="117"/>
        <v>3188155.9167786296</v>
      </c>
      <c r="E573" s="18">
        <f t="shared" si="119"/>
        <v>0.28693403359789471</v>
      </c>
      <c r="F573" s="18">
        <f t="shared" si="120"/>
        <v>453.78777356536619</v>
      </c>
      <c r="G573" s="18">
        <f t="shared" si="121"/>
        <v>81.472220142434608</v>
      </c>
      <c r="H573" s="18">
        <f t="shared" si="122"/>
        <v>15.677316804524578</v>
      </c>
      <c r="I573" s="18"/>
      <c r="J573" s="5">
        <f t="shared" si="116"/>
        <v>2.6534936793890836E-8</v>
      </c>
      <c r="K573" s="18">
        <f t="shared" si="115"/>
        <v>15.677316777989642</v>
      </c>
      <c r="L573" s="18">
        <f t="shared" si="123"/>
        <v>453.78777279729923</v>
      </c>
      <c r="M573" s="18">
        <f t="shared" si="124"/>
        <v>1.5677316777989642E-2</v>
      </c>
    </row>
    <row r="574" spans="1:13" s="17" customFormat="1" x14ac:dyDescent="0.25">
      <c r="B574" s="5">
        <f>'Mg2+离子浓度'!B574</f>
        <v>5.5698475639552383</v>
      </c>
      <c r="C574" s="18">
        <f t="shared" si="118"/>
        <v>8.9999999985934664E-7</v>
      </c>
      <c r="D574" s="18">
        <f t="shared" si="117"/>
        <v>3188155.9167786296</v>
      </c>
      <c r="E574" s="18">
        <f t="shared" si="119"/>
        <v>2.8693403246523417</v>
      </c>
      <c r="F574" s="18">
        <f t="shared" si="120"/>
        <v>456.65711312195157</v>
      </c>
      <c r="G574" s="18">
        <f t="shared" si="121"/>
        <v>81.987362827874591</v>
      </c>
      <c r="H574" s="18">
        <f t="shared" si="122"/>
        <v>15.776445842080861</v>
      </c>
      <c r="I574" s="18"/>
      <c r="J574" s="5">
        <f t="shared" si="116"/>
        <v>8.4441413195713035E-8</v>
      </c>
      <c r="K574" s="18">
        <f t="shared" si="115"/>
        <v>15.776445757639447</v>
      </c>
      <c r="L574" s="18">
        <f t="shared" si="123"/>
        <v>456.65711067775266</v>
      </c>
      <c r="M574" s="18">
        <f t="shared" si="124"/>
        <v>1.5776445757639448E-2</v>
      </c>
    </row>
    <row r="575" spans="1:13" s="17" customFormat="1" x14ac:dyDescent="0.25">
      <c r="A575" s="18">
        <v>7.4868119641229509E-6</v>
      </c>
      <c r="B575" s="5">
        <f>'Mg2+离子浓度'!B575</f>
        <v>5.5698540507672023</v>
      </c>
      <c r="C575" s="18">
        <f t="shared" si="118"/>
        <v>6.4868119640237865E-6</v>
      </c>
      <c r="D575" s="18">
        <f t="shared" si="117"/>
        <v>3188155.9167786296</v>
      </c>
      <c r="E575" s="18">
        <f t="shared" si="119"/>
        <v>20.680967944132838</v>
      </c>
      <c r="F575" s="18">
        <f t="shared" si="120"/>
        <v>477.33807862188547</v>
      </c>
      <c r="G575" s="18">
        <f t="shared" si="121"/>
        <v>85.700284831724815</v>
      </c>
      <c r="H575" s="18">
        <f t="shared" si="122"/>
        <v>16.490925312117099</v>
      </c>
      <c r="I575" s="18"/>
      <c r="J575" s="5">
        <f t="shared" si="116"/>
        <v>2.3696584118801533E-7</v>
      </c>
      <c r="K575" s="18">
        <f t="shared" si="115"/>
        <v>16.490925075151257</v>
      </c>
      <c r="L575" s="18">
        <f t="shared" si="123"/>
        <v>477.33807176279066</v>
      </c>
      <c r="M575" s="18">
        <f t="shared" si="124"/>
        <v>1.6490925075151257E-2</v>
      </c>
    </row>
    <row r="576" spans="1:13" x14ac:dyDescent="0.25">
      <c r="B576" s="5">
        <f>'Mg2+离子浓度'!B576</f>
        <v>5.5698565639552378</v>
      </c>
      <c r="C576" s="5">
        <f t="shared" si="118"/>
        <v>2.5131880354578584E-6</v>
      </c>
      <c r="D576" s="5">
        <f t="shared" si="117"/>
        <v>0</v>
      </c>
      <c r="E576" s="5">
        <f t="shared" si="119"/>
        <v>0</v>
      </c>
      <c r="F576" s="5">
        <f t="shared" si="120"/>
        <v>477.33807176279066</v>
      </c>
      <c r="G576" s="5">
        <f t="shared" si="121"/>
        <v>85.700244931231367</v>
      </c>
      <c r="H576" s="5">
        <f t="shared" si="122"/>
        <v>16.490925075151257</v>
      </c>
      <c r="I576" s="5"/>
      <c r="J576" s="5">
        <f t="shared" si="116"/>
        <v>1.4749679300197841E-7</v>
      </c>
      <c r="K576" s="60">
        <f t="shared" si="115"/>
        <v>16.490924927654465</v>
      </c>
      <c r="L576" s="5">
        <f t="shared" si="123"/>
        <v>477.33806749342239</v>
      </c>
      <c r="M576" s="5">
        <f t="shared" si="124"/>
        <v>1.6490924927654464E-2</v>
      </c>
    </row>
    <row r="577" spans="2:13" x14ac:dyDescent="0.25">
      <c r="B577" s="5">
        <f>'Mg2+离子浓度'!B577</f>
        <v>5.5698665639552383</v>
      </c>
      <c r="C577" s="5">
        <f t="shared" si="118"/>
        <v>1.0000000000509601E-5</v>
      </c>
      <c r="D577" s="5">
        <f t="shared" si="117"/>
        <v>0</v>
      </c>
      <c r="E577" s="5">
        <f t="shared" si="119"/>
        <v>0</v>
      </c>
      <c r="F577" s="5">
        <f t="shared" si="120"/>
        <v>477.33806749342239</v>
      </c>
      <c r="G577" s="5">
        <f t="shared" si="121"/>
        <v>85.700090300629768</v>
      </c>
      <c r="H577" s="5">
        <f t="shared" si="122"/>
        <v>16.490924927654465</v>
      </c>
      <c r="I577" s="5"/>
      <c r="J577" s="5">
        <f t="shared" si="116"/>
        <v>2.9421857112784284E-7</v>
      </c>
      <c r="K577" s="60">
        <f t="shared" si="115"/>
        <v>16.490924633435895</v>
      </c>
      <c r="L577" s="5">
        <f t="shared" si="123"/>
        <v>477.33805897711875</v>
      </c>
      <c r="M577" s="5">
        <f t="shared" si="124"/>
        <v>1.6490924633435895E-2</v>
      </c>
    </row>
    <row r="578" spans="2:13" x14ac:dyDescent="0.25">
      <c r="B578" s="5">
        <f>'Mg2+离子浓度'!B578</f>
        <v>5.569896563955238</v>
      </c>
      <c r="C578" s="5">
        <f t="shared" si="118"/>
        <v>2.9999999999752447E-5</v>
      </c>
      <c r="D578" s="5">
        <f t="shared" si="117"/>
        <v>0</v>
      </c>
      <c r="E578" s="5">
        <f t="shared" si="119"/>
        <v>0</v>
      </c>
      <c r="F578" s="5">
        <f t="shared" si="120"/>
        <v>477.33805897711875</v>
      </c>
      <c r="G578" s="5">
        <f t="shared" si="121"/>
        <v>85.699627182691586</v>
      </c>
      <c r="H578" s="5">
        <f t="shared" si="122"/>
        <v>16.490924633435895</v>
      </c>
      <c r="I578" s="5"/>
      <c r="J578" s="5">
        <f t="shared" si="116"/>
        <v>5.0960150461673063E-7</v>
      </c>
      <c r="K578" s="60">
        <f t="shared" si="115"/>
        <v>16.49092412383439</v>
      </c>
      <c r="L578" s="5">
        <f t="shared" si="123"/>
        <v>477.33804422644829</v>
      </c>
      <c r="M578" s="5">
        <f t="shared" si="124"/>
        <v>1.6490924123834391E-2</v>
      </c>
    </row>
    <row r="579" spans="2:13" x14ac:dyDescent="0.25">
      <c r="B579" s="5">
        <f>'Mg2+离子浓度'!B579</f>
        <v>5.5699265639552378</v>
      </c>
      <c r="C579" s="5">
        <f t="shared" si="118"/>
        <v>2.9999999999752447E-5</v>
      </c>
      <c r="D579" s="5">
        <f t="shared" si="117"/>
        <v>0</v>
      </c>
      <c r="E579" s="5">
        <f t="shared" si="119"/>
        <v>0</v>
      </c>
      <c r="F579" s="5">
        <f t="shared" si="120"/>
        <v>477.33804422644829</v>
      </c>
      <c r="G579" s="5">
        <f t="shared" si="121"/>
        <v>85.699162950451495</v>
      </c>
      <c r="H579" s="5">
        <f t="shared" si="122"/>
        <v>16.490924123834386</v>
      </c>
      <c r="I579" s="5"/>
      <c r="J579" s="5">
        <f t="shared" si="116"/>
        <v>5.0960148886905714E-7</v>
      </c>
      <c r="K579" s="60">
        <f t="shared" si="115"/>
        <v>16.490923614232898</v>
      </c>
      <c r="L579" s="5">
        <f t="shared" si="123"/>
        <v>477.3380294757784</v>
      </c>
      <c r="M579" s="5">
        <f t="shared" si="124"/>
        <v>1.6490923614232898E-2</v>
      </c>
    </row>
    <row r="580" spans="2:13" x14ac:dyDescent="0.25">
      <c r="B580" s="5">
        <f>'Mg2+离子浓度'!B580</f>
        <v>5.5699465639552379</v>
      </c>
      <c r="C580" s="5">
        <f t="shared" si="118"/>
        <v>2.0000000000131024E-5</v>
      </c>
      <c r="D580" s="5">
        <f t="shared" si="117"/>
        <v>0</v>
      </c>
      <c r="E580" s="5">
        <f t="shared" si="119"/>
        <v>0</v>
      </c>
      <c r="F580" s="5">
        <f t="shared" si="120"/>
        <v>477.3380294757784</v>
      </c>
      <c r="G580" s="5">
        <f t="shared" si="121"/>
        <v>85.698852582316164</v>
      </c>
      <c r="H580" s="5">
        <f t="shared" si="122"/>
        <v>16.490923614232898</v>
      </c>
      <c r="I580" s="5"/>
      <c r="J580" s="5">
        <f t="shared" si="116"/>
        <v>4.160878604424225E-7</v>
      </c>
      <c r="K580" s="60">
        <f t="shared" si="115"/>
        <v>16.490923198145037</v>
      </c>
      <c r="L580" s="5">
        <f t="shared" si="123"/>
        <v>477.33801743190719</v>
      </c>
      <c r="M580" s="5">
        <f t="shared" si="124"/>
        <v>1.6490923198145036E-2</v>
      </c>
    </row>
    <row r="581" spans="2:13" x14ac:dyDescent="0.25">
      <c r="B581" s="5">
        <f>'Mg2+离子浓度'!B581</f>
        <v>5.5700465639552386</v>
      </c>
      <c r="C581" s="5">
        <f t="shared" si="118"/>
        <v>1.0000000000065512E-4</v>
      </c>
      <c r="D581" s="5">
        <f t="shared" si="117"/>
        <v>0</v>
      </c>
      <c r="E581" s="5">
        <f t="shared" si="119"/>
        <v>0</v>
      </c>
      <c r="F581" s="5">
        <f t="shared" si="120"/>
        <v>477.33801743190719</v>
      </c>
      <c r="G581" s="5">
        <f t="shared" si="121"/>
        <v>85.697311853880421</v>
      </c>
      <c r="H581" s="5">
        <f t="shared" si="122"/>
        <v>16.490923198145037</v>
      </c>
      <c r="I581" s="5"/>
      <c r="J581" s="5">
        <f t="shared" si="116"/>
        <v>9.3040071708645832E-7</v>
      </c>
      <c r="K581" s="60">
        <f t="shared" si="115"/>
        <v>16.49092226774432</v>
      </c>
      <c r="L581" s="5">
        <f t="shared" si="123"/>
        <v>477.33799050099327</v>
      </c>
      <c r="M581" s="5">
        <f t="shared" si="124"/>
        <v>1.6490922267744321E-2</v>
      </c>
    </row>
    <row r="582" spans="2:13" x14ac:dyDescent="0.25">
      <c r="B582" s="5">
        <f>'Mg2+离子浓度'!B582</f>
        <v>5.5703465639552379</v>
      </c>
      <c r="C582" s="5">
        <f t="shared" si="118"/>
        <v>2.9999999999930083E-4</v>
      </c>
      <c r="D582" s="5">
        <f t="shared" si="117"/>
        <v>0</v>
      </c>
      <c r="E582" s="5">
        <f t="shared" si="119"/>
        <v>0</v>
      </c>
      <c r="F582" s="5">
        <f t="shared" si="120"/>
        <v>477.33799050099327</v>
      </c>
      <c r="G582" s="5">
        <f t="shared" si="121"/>
        <v>85.692691652215316</v>
      </c>
      <c r="H582" s="5">
        <f t="shared" si="122"/>
        <v>16.49092226774432</v>
      </c>
      <c r="I582" s="5"/>
      <c r="J582" s="5">
        <f t="shared" si="116"/>
        <v>1.6115012224658801E-6</v>
      </c>
      <c r="K582" s="60">
        <f t="shared" si="115"/>
        <v>16.490920656243098</v>
      </c>
      <c r="L582" s="5">
        <f t="shared" si="123"/>
        <v>477.33794385528466</v>
      </c>
      <c r="M582" s="5">
        <f t="shared" si="124"/>
        <v>1.6490920656243097E-2</v>
      </c>
    </row>
    <row r="583" spans="2:13" x14ac:dyDescent="0.25">
      <c r="B583" s="5">
        <f>'Mg2+离子浓度'!B583</f>
        <v>5.5706465639552381</v>
      </c>
      <c r="C583" s="5">
        <f t="shared" si="118"/>
        <v>3.00000000000189E-4</v>
      </c>
      <c r="D583" s="5">
        <f t="shared" si="117"/>
        <v>0</v>
      </c>
      <c r="E583" s="5">
        <f t="shared" si="119"/>
        <v>0</v>
      </c>
      <c r="F583" s="5">
        <f t="shared" si="120"/>
        <v>477.33794385528466</v>
      </c>
      <c r="G583" s="5">
        <f t="shared" si="121"/>
        <v>85.68806840913058</v>
      </c>
      <c r="H583" s="5">
        <f t="shared" si="122"/>
        <v>16.490920656243098</v>
      </c>
      <c r="I583" s="5"/>
      <c r="J583" s="5">
        <f t="shared" si="116"/>
        <v>1.6115010649915554E-6</v>
      </c>
      <c r="K583" s="60">
        <f t="shared" si="115"/>
        <v>16.490919044742032</v>
      </c>
      <c r="L583" s="5">
        <f t="shared" si="123"/>
        <v>477.33789720958055</v>
      </c>
      <c r="M583" s="5">
        <f t="shared" si="124"/>
        <v>1.6490919044742033E-2</v>
      </c>
    </row>
    <row r="584" spans="2:13" x14ac:dyDescent="0.25">
      <c r="B584" s="5">
        <f>'Mg2+离子浓度'!B584</f>
        <v>5.5708465639552385</v>
      </c>
      <c r="C584" s="5">
        <f t="shared" si="118"/>
        <v>2.0000000000042206E-4</v>
      </c>
      <c r="D584" s="5">
        <f t="shared" si="117"/>
        <v>0</v>
      </c>
      <c r="E584" s="5">
        <f t="shared" si="119"/>
        <v>0</v>
      </c>
      <c r="F584" s="5">
        <f t="shared" si="120"/>
        <v>477.33789720958055</v>
      </c>
      <c r="G584" s="5">
        <f t="shared" si="121"/>
        <v>85.684983732647623</v>
      </c>
      <c r="H584" s="5">
        <f t="shared" si="122"/>
        <v>16.490919044742032</v>
      </c>
      <c r="I584" s="5"/>
      <c r="J584" s="5">
        <f t="shared" si="116"/>
        <v>1.3157849811487849E-6</v>
      </c>
      <c r="K584" s="60">
        <f t="shared" si="115"/>
        <v>16.490917728957051</v>
      </c>
      <c r="L584" s="5">
        <f t="shared" si="123"/>
        <v>477.33785912352636</v>
      </c>
      <c r="M584" s="5">
        <f t="shared" si="124"/>
        <v>1.6490917728957052E-2</v>
      </c>
    </row>
    <row r="585" spans="2:13" x14ac:dyDescent="0.25">
      <c r="B585" s="5">
        <f>'Mg2+离子浓度'!B585</f>
        <v>5.5718465639552379</v>
      </c>
      <c r="C585" s="5">
        <f t="shared" si="118"/>
        <v>9.9999999999944578E-4</v>
      </c>
      <c r="D585" s="5">
        <f t="shared" si="117"/>
        <v>0</v>
      </c>
      <c r="E585" s="5">
        <f t="shared" si="119"/>
        <v>0</v>
      </c>
      <c r="F585" s="5">
        <f t="shared" si="120"/>
        <v>477.33785912352636</v>
      </c>
      <c r="G585" s="5">
        <f t="shared" si="121"/>
        <v>85.669598694886304</v>
      </c>
      <c r="H585" s="5">
        <f t="shared" si="122"/>
        <v>16.490917728957054</v>
      </c>
      <c r="I585" s="5"/>
      <c r="J585" s="5">
        <f t="shared" si="116"/>
        <v>2.9421844268656694E-6</v>
      </c>
      <c r="K585" s="60">
        <f t="shared" si="115"/>
        <v>16.490914786772628</v>
      </c>
      <c r="L585" s="5">
        <f t="shared" si="123"/>
        <v>477.3377739605271</v>
      </c>
      <c r="M585" s="5">
        <f t="shared" si="124"/>
        <v>1.6490914786772629E-2</v>
      </c>
    </row>
    <row r="586" spans="2:13" x14ac:dyDescent="0.25">
      <c r="B586" s="5">
        <f>'Mg2+离子浓度'!B586</f>
        <v>5.574846563955238</v>
      </c>
      <c r="C586" s="5">
        <f t="shared" si="118"/>
        <v>3.0000000000001137E-3</v>
      </c>
      <c r="D586" s="5">
        <f t="shared" si="117"/>
        <v>0</v>
      </c>
      <c r="E586" s="5">
        <f t="shared" si="119"/>
        <v>0</v>
      </c>
      <c r="F586" s="5">
        <f t="shared" si="120"/>
        <v>477.3377739605271</v>
      </c>
      <c r="G586" s="5">
        <f t="shared" si="121"/>
        <v>85.623481917297084</v>
      </c>
      <c r="H586" s="5">
        <f t="shared" si="122"/>
        <v>16.490914786772628</v>
      </c>
      <c r="I586" s="5"/>
      <c r="J586" s="5">
        <f t="shared" si="116"/>
        <v>5.0960120033788054E-6</v>
      </c>
      <c r="K586" s="60">
        <f t="shared" si="115"/>
        <v>16.490909690760624</v>
      </c>
      <c r="L586" s="5">
        <f t="shared" si="123"/>
        <v>477.3376264539117</v>
      </c>
      <c r="M586" s="5">
        <f t="shared" si="124"/>
        <v>1.6490909690760624E-2</v>
      </c>
    </row>
    <row r="587" spans="2:13" x14ac:dyDescent="0.25">
      <c r="B587" s="5">
        <f>'Mg2+离子浓度'!B587</f>
        <v>5.5778465639552381</v>
      </c>
      <c r="C587" s="5">
        <f t="shared" si="118"/>
        <v>3.0000000000001137E-3</v>
      </c>
      <c r="D587" s="5">
        <f t="shared" si="117"/>
        <v>0</v>
      </c>
      <c r="E587" s="5">
        <f t="shared" si="119"/>
        <v>0</v>
      </c>
      <c r="F587" s="5">
        <f t="shared" si="120"/>
        <v>477.3376264539117</v>
      </c>
      <c r="G587" s="5">
        <f t="shared" si="121"/>
        <v>85.577403569780643</v>
      </c>
      <c r="H587" s="5">
        <f t="shared" si="122"/>
        <v>16.490909690760624</v>
      </c>
      <c r="I587" s="5"/>
      <c r="J587" s="5">
        <f t="shared" si="116"/>
        <v>5.0960104286124151E-6</v>
      </c>
      <c r="K587" s="60">
        <f t="shared" si="115"/>
        <v>16.490904594750194</v>
      </c>
      <c r="L587" s="5">
        <f t="shared" si="123"/>
        <v>477.33747894734176</v>
      </c>
      <c r="M587" s="5">
        <f t="shared" si="124"/>
        <v>1.6490904594750194E-2</v>
      </c>
    </row>
    <row r="588" spans="2:13" x14ac:dyDescent="0.25">
      <c r="B588" s="5">
        <f>'Mg2+离子浓度'!B588</f>
        <v>5.5798465639552379</v>
      </c>
      <c r="C588" s="5">
        <f t="shared" si="118"/>
        <v>1.9999999999997797E-3</v>
      </c>
      <c r="D588" s="5">
        <f t="shared" si="117"/>
        <v>0</v>
      </c>
      <c r="E588" s="5">
        <f t="shared" si="119"/>
        <v>0</v>
      </c>
      <c r="F588" s="5">
        <f t="shared" si="120"/>
        <v>477.33747894734176</v>
      </c>
      <c r="G588" s="5">
        <f t="shared" si="121"/>
        <v>85.546703386227918</v>
      </c>
      <c r="H588" s="5">
        <f t="shared" si="122"/>
        <v>16.490904594750194</v>
      </c>
      <c r="I588" s="5"/>
      <c r="J588" s="5">
        <f t="shared" si="116"/>
        <v>4.1608738055427889E-6</v>
      </c>
      <c r="K588" s="60">
        <f t="shared" si="115"/>
        <v>16.490900433876387</v>
      </c>
      <c r="L588" s="5">
        <f t="shared" si="123"/>
        <v>477.33735850876894</v>
      </c>
      <c r="M588" s="5">
        <f t="shared" si="124"/>
        <v>1.6490900433876389E-2</v>
      </c>
    </row>
    <row r="589" spans="2:13" x14ac:dyDescent="0.25">
      <c r="B589" s="5">
        <f>'Mg2+离子浓度'!B589</f>
        <v>5.5898465639552377</v>
      </c>
      <c r="C589" s="5">
        <f t="shared" si="118"/>
        <v>9.9999999999997868E-3</v>
      </c>
      <c r="D589" s="5">
        <f t="shared" si="117"/>
        <v>0</v>
      </c>
      <c r="E589" s="5">
        <f t="shared" si="119"/>
        <v>0</v>
      </c>
      <c r="F589" s="5">
        <f t="shared" si="120"/>
        <v>477.33735850876894</v>
      </c>
      <c r="G589" s="5">
        <f t="shared" si="121"/>
        <v>85.39364239204032</v>
      </c>
      <c r="H589" s="5">
        <f t="shared" si="122"/>
        <v>16.490900433876387</v>
      </c>
      <c r="I589" s="5"/>
      <c r="J589" s="5">
        <f t="shared" si="116"/>
        <v>9.3039943274706501E-6</v>
      </c>
      <c r="K589" s="60">
        <f t="shared" si="115"/>
        <v>16.490891129882058</v>
      </c>
      <c r="L589" s="5">
        <f t="shared" si="123"/>
        <v>477.33708920000112</v>
      </c>
      <c r="M589" s="5">
        <f t="shared" si="124"/>
        <v>1.6490891129882057E-2</v>
      </c>
    </row>
    <row r="590" spans="2:13" x14ac:dyDescent="0.25">
      <c r="B590" s="5">
        <f>'Mg2+离子浓度'!B590</f>
        <v>5.619846563955238</v>
      </c>
      <c r="C590" s="5">
        <f t="shared" si="118"/>
        <v>3.0000000000000249E-2</v>
      </c>
      <c r="D590" s="5">
        <f t="shared" si="117"/>
        <v>0</v>
      </c>
      <c r="E590" s="5">
        <f t="shared" si="119"/>
        <v>0</v>
      </c>
      <c r="F590" s="5">
        <f t="shared" si="120"/>
        <v>477.33708920000112</v>
      </c>
      <c r="G590" s="5">
        <f t="shared" si="121"/>
        <v>84.937744076779936</v>
      </c>
      <c r="H590" s="5">
        <f t="shared" si="122"/>
        <v>16.490891129882055</v>
      </c>
      <c r="I590" s="5"/>
      <c r="J590" s="5">
        <f t="shared" si="116"/>
        <v>1.6114981796601949E-5</v>
      </c>
      <c r="K590" s="60">
        <f t="shared" si="115"/>
        <v>16.490875014900258</v>
      </c>
      <c r="L590" s="5">
        <f t="shared" si="123"/>
        <v>477.33662274379543</v>
      </c>
      <c r="M590" s="5">
        <f t="shared" si="124"/>
        <v>1.6490875014900257E-2</v>
      </c>
    </row>
    <row r="591" spans="2:13" x14ac:dyDescent="0.25">
      <c r="B591" s="5">
        <f>'Mg2+离子浓度'!B591</f>
        <v>5.6498465639552382</v>
      </c>
      <c r="C591" s="5">
        <f t="shared" si="118"/>
        <v>3.0000000000000249E-2</v>
      </c>
      <c r="D591" s="5">
        <f t="shared" si="117"/>
        <v>0</v>
      </c>
      <c r="E591" s="5">
        <f t="shared" si="119"/>
        <v>0</v>
      </c>
      <c r="F591" s="5">
        <f t="shared" si="120"/>
        <v>477.33662274379543</v>
      </c>
      <c r="G591" s="5">
        <f t="shared" si="121"/>
        <v>84.486652396738819</v>
      </c>
      <c r="H591" s="5">
        <f t="shared" si="122"/>
        <v>16.490875014900258</v>
      </c>
      <c r="I591" s="5"/>
      <c r="J591" s="5">
        <f t="shared" si="116"/>
        <v>1.6114966048960647E-5</v>
      </c>
      <c r="K591" s="60">
        <f t="shared" si="115"/>
        <v>16.49085889993421</v>
      </c>
      <c r="L591" s="5">
        <f t="shared" si="123"/>
        <v>477.33615628804569</v>
      </c>
      <c r="M591" s="5">
        <f t="shared" si="124"/>
        <v>1.6490858899934211E-2</v>
      </c>
    </row>
    <row r="592" spans="2:13" x14ac:dyDescent="0.25">
      <c r="B592" s="5">
        <f>'Mg2+离子浓度'!B592</f>
        <v>5.6698465639552378</v>
      </c>
      <c r="C592" s="5">
        <f t="shared" si="118"/>
        <v>1.9999999999999574E-2</v>
      </c>
      <c r="D592" s="5">
        <f t="shared" si="117"/>
        <v>0</v>
      </c>
      <c r="E592" s="5">
        <f t="shared" si="119"/>
        <v>0</v>
      </c>
      <c r="F592" s="5">
        <f t="shared" si="120"/>
        <v>477.33615628804569</v>
      </c>
      <c r="G592" s="5">
        <f t="shared" si="121"/>
        <v>84.188549179196826</v>
      </c>
      <c r="H592" s="5">
        <f t="shared" si="122"/>
        <v>16.49085889993421</v>
      </c>
      <c r="I592" s="5"/>
      <c r="J592" s="5">
        <f t="shared" si="116"/>
        <v>1.3157801822859844E-5</v>
      </c>
      <c r="K592" s="60">
        <f t="shared" si="115"/>
        <v>16.490845742132386</v>
      </c>
      <c r="L592" s="5">
        <f t="shared" si="123"/>
        <v>477.33577542889299</v>
      </c>
      <c r="M592" s="5">
        <f t="shared" si="124"/>
        <v>1.6490845742132387E-2</v>
      </c>
    </row>
    <row r="593" spans="1:13" x14ac:dyDescent="0.25">
      <c r="B593" s="5">
        <f>'Mg2+离子浓度'!B593</f>
        <v>5.7198465639552385</v>
      </c>
      <c r="C593" s="5">
        <f t="shared" si="118"/>
        <v>5.0000000000000711E-2</v>
      </c>
      <c r="D593" s="5">
        <f t="shared" si="117"/>
        <v>0</v>
      </c>
      <c r="E593" s="5">
        <f t="shared" si="119"/>
        <v>0</v>
      </c>
      <c r="F593" s="5">
        <f t="shared" si="120"/>
        <v>477.33577542889299</v>
      </c>
      <c r="G593" s="5">
        <f t="shared" si="121"/>
        <v>83.452548961176717</v>
      </c>
      <c r="H593" s="5">
        <f t="shared" si="122"/>
        <v>16.490845742132386</v>
      </c>
      <c r="I593" s="5"/>
      <c r="J593" s="5">
        <f t="shared" si="116"/>
        <v>2.0804294781237607E-5</v>
      </c>
      <c r="K593" s="60">
        <f t="shared" si="115"/>
        <v>16.490824937837605</v>
      </c>
      <c r="L593" s="5">
        <f t="shared" si="123"/>
        <v>477.33517323817841</v>
      </c>
      <c r="M593" s="5">
        <f t="shared" si="124"/>
        <v>1.6490824937837604E-2</v>
      </c>
    </row>
    <row r="594" spans="1:13" x14ac:dyDescent="0.25">
      <c r="A594" t="s">
        <v>255</v>
      </c>
      <c r="B594" s="5">
        <f>'Mg2+离子浓度'!B594</f>
        <v>5.7698465639552383</v>
      </c>
      <c r="C594" s="5">
        <f t="shared" si="118"/>
        <v>4.9999999999999822E-2</v>
      </c>
      <c r="D594" s="5">
        <f t="shared" si="117"/>
        <v>0</v>
      </c>
      <c r="E594" s="5">
        <f t="shared" si="119"/>
        <v>0</v>
      </c>
      <c r="F594" s="5">
        <f t="shared" si="120"/>
        <v>477.33517323817841</v>
      </c>
      <c r="G594" s="5">
        <f t="shared" si="121"/>
        <v>82.729266358681897</v>
      </c>
      <c r="H594" s="5">
        <f t="shared" si="122"/>
        <v>16.490824937837605</v>
      </c>
      <c r="I594" s="5"/>
      <c r="J594" s="5">
        <f t="shared" si="116"/>
        <v>2.080426853524082E-5</v>
      </c>
      <c r="K594" s="60">
        <f t="shared" ref="K594:K596" si="125">H594-J594</f>
        <v>16.490804133569071</v>
      </c>
      <c r="L594" s="5">
        <f t="shared" si="123"/>
        <v>477.33457104822361</v>
      </c>
      <c r="M594" s="5">
        <f t="shared" si="124"/>
        <v>1.649080413356907E-2</v>
      </c>
    </row>
    <row r="595" spans="1:13" x14ac:dyDescent="0.25">
      <c r="A595" s="5">
        <f>(A575+A596)*20</f>
        <v>5.8629806214013804</v>
      </c>
      <c r="B595" s="5">
        <f>'Mg2+离子浓度'!B595</f>
        <v>5.8198465639552381</v>
      </c>
      <c r="C595" s="5">
        <f t="shared" si="118"/>
        <v>4.9999999999999822E-2</v>
      </c>
      <c r="D595" s="5">
        <f t="shared" si="117"/>
        <v>0</v>
      </c>
      <c r="E595" s="5">
        <f t="shared" si="119"/>
        <v>0</v>
      </c>
      <c r="F595" s="5">
        <f t="shared" si="120"/>
        <v>477.33457104822361</v>
      </c>
      <c r="G595" s="5">
        <f t="shared" si="121"/>
        <v>82.018411620085956</v>
      </c>
      <c r="H595" s="5">
        <f t="shared" si="122"/>
        <v>16.490804133569071</v>
      </c>
      <c r="I595" s="5"/>
      <c r="J595" s="5">
        <f t="shared" si="116"/>
        <v>2.0804242289277328E-5</v>
      </c>
      <c r="K595" s="60">
        <f t="shared" si="125"/>
        <v>16.490783329326781</v>
      </c>
      <c r="L595" s="5">
        <f t="shared" si="123"/>
        <v>477.3339688590284</v>
      </c>
      <c r="M595" s="5">
        <f t="shared" si="124"/>
        <v>1.6490783329326783E-2</v>
      </c>
    </row>
    <row r="596" spans="1:13" x14ac:dyDescent="0.25">
      <c r="A596" s="79">
        <v>0.2931415442581049</v>
      </c>
      <c r="B596" s="5">
        <f>'Mg2+离子浓度'!B596</f>
        <v>5.862995595025307</v>
      </c>
      <c r="C596" s="5">
        <f t="shared" si="118"/>
        <v>4.3149031070068844E-2</v>
      </c>
      <c r="D596" s="5">
        <f t="shared" si="117"/>
        <v>0</v>
      </c>
      <c r="E596" s="5">
        <f t="shared" si="119"/>
        <v>0</v>
      </c>
      <c r="F596" s="5">
        <f t="shared" si="120"/>
        <v>477.3339688590284</v>
      </c>
      <c r="G596" s="5">
        <f t="shared" si="121"/>
        <v>81.414690003185655</v>
      </c>
      <c r="H596" s="5">
        <f t="shared" si="122"/>
        <v>16.490783329326781</v>
      </c>
      <c r="I596" s="5"/>
      <c r="J596" s="5">
        <f t="shared" si="116"/>
        <v>1.9326440627099963E-5</v>
      </c>
      <c r="K596" s="60">
        <f t="shared" si="125"/>
        <v>16.490764002886156</v>
      </c>
      <c r="L596" s="5">
        <f t="shared" si="123"/>
        <v>477.33340944554118</v>
      </c>
      <c r="M596" s="5">
        <f t="shared" si="124"/>
        <v>1.6490764002886155E-2</v>
      </c>
    </row>
    <row r="597" spans="1:13" x14ac:dyDescent="0.25">
      <c r="A597" s="57"/>
      <c r="B597" s="5">
        <f>'Mg2+离子浓度'!B597</f>
        <v>5.8630030818372711</v>
      </c>
      <c r="C597" s="5">
        <f t="shared" si="118"/>
        <v>7.4868119641635644E-6</v>
      </c>
      <c r="D597" s="5">
        <f>D575</f>
        <v>3188155.9167786296</v>
      </c>
      <c r="E597" s="5">
        <f t="shared" ref="E597:E656" si="126">C597*D597</f>
        <v>23.869123861357103</v>
      </c>
      <c r="F597" s="5">
        <f t="shared" ref="F597:F656" si="127">E597+L596</f>
        <v>501.20253330689826</v>
      </c>
      <c r="G597" s="5">
        <f t="shared" ref="G597:G656" si="128">F597/B597</f>
        <v>85.485633609770844</v>
      </c>
      <c r="H597" s="5">
        <f t="shared" ref="H597:H656" si="129">F597/$C$9/96485/0.0001</f>
        <v>17.31538696194221</v>
      </c>
      <c r="I597" s="5"/>
      <c r="J597" s="5">
        <f t="shared" si="116"/>
        <v>2.6730416868324266E-7</v>
      </c>
      <c r="K597" s="60">
        <f t="shared" ref="K597:K656" si="130">H597-J597</f>
        <v>17.31538669463804</v>
      </c>
      <c r="L597" s="5">
        <f t="shared" ref="L597:L656" si="131">K597*0.0001*$C$9*96485</f>
        <v>501.20252556964533</v>
      </c>
      <c r="M597" s="5">
        <f t="shared" ref="M597:M656" si="132">K597*0.001</f>
        <v>1.731538669463804E-2</v>
      </c>
    </row>
    <row r="598" spans="1:13" x14ac:dyDescent="0.25">
      <c r="A598" s="57">
        <v>21</v>
      </c>
      <c r="B598" s="5">
        <f>'Mg2+离子浓度'!B598</f>
        <v>6.1561446260953758</v>
      </c>
      <c r="C598" s="5">
        <f t="shared" si="118"/>
        <v>0.29314154425810468</v>
      </c>
      <c r="D598" s="5">
        <f>0</f>
        <v>0</v>
      </c>
      <c r="E598" s="5">
        <f t="shared" si="126"/>
        <v>0</v>
      </c>
      <c r="F598" s="5">
        <f t="shared" si="127"/>
        <v>501.20252556964533</v>
      </c>
      <c r="G598" s="5">
        <f t="shared" si="128"/>
        <v>81.415001760207232</v>
      </c>
      <c r="H598" s="5">
        <f t="shared" si="129"/>
        <v>17.315386694638036</v>
      </c>
      <c r="I598" s="5"/>
      <c r="J598" s="5">
        <f t="shared" si="116"/>
        <v>5.2892725695489847E-5</v>
      </c>
      <c r="K598" s="60">
        <f t="shared" si="130"/>
        <v>17.315333801912342</v>
      </c>
      <c r="L598" s="5">
        <f t="shared" si="131"/>
        <v>501.20099456325369</v>
      </c>
      <c r="M598" s="5">
        <f t="shared" si="132"/>
        <v>1.7315333801912341E-2</v>
      </c>
    </row>
    <row r="599" spans="1:13" x14ac:dyDescent="0.25">
      <c r="A599" s="57"/>
      <c r="B599" s="5">
        <f>'Mg2+离子浓度'!B599</f>
        <v>6.15615211290734</v>
      </c>
      <c r="C599" s="5">
        <f t="shared" si="118"/>
        <v>7.4868119641635644E-6</v>
      </c>
      <c r="D599" s="5">
        <f>D597</f>
        <v>3188155.9167786296</v>
      </c>
      <c r="E599" s="5">
        <f t="shared" si="126"/>
        <v>23.869123861357103</v>
      </c>
      <c r="F599" s="5">
        <f t="shared" si="127"/>
        <v>525.07011842461077</v>
      </c>
      <c r="G599" s="5">
        <f t="shared" si="128"/>
        <v>85.291933791518701</v>
      </c>
      <c r="H599" s="5">
        <f t="shared" si="129"/>
        <v>18.139956760968399</v>
      </c>
      <c r="I599" s="5"/>
      <c r="J599" s="5">
        <f t="shared" si="116"/>
        <v>2.8003336411701773E-7</v>
      </c>
      <c r="K599" s="60">
        <f t="shared" si="130"/>
        <v>18.139956480935034</v>
      </c>
      <c r="L599" s="5">
        <f t="shared" si="131"/>
        <v>525.07011031890511</v>
      </c>
      <c r="M599" s="5">
        <f t="shared" si="132"/>
        <v>1.8139956480935034E-2</v>
      </c>
    </row>
    <row r="600" spans="1:13" x14ac:dyDescent="0.25">
      <c r="A600" s="57">
        <v>22</v>
      </c>
      <c r="B600" s="5">
        <f>'Mg2+离子浓度'!B600</f>
        <v>6.4492936571654447</v>
      </c>
      <c r="C600" s="5">
        <f t="shared" si="118"/>
        <v>0.29314154425810468</v>
      </c>
      <c r="D600" s="5">
        <f>D598</f>
        <v>0</v>
      </c>
      <c r="E600" s="5">
        <f t="shared" si="126"/>
        <v>0</v>
      </c>
      <c r="F600" s="5">
        <f t="shared" si="127"/>
        <v>525.07011031890511</v>
      </c>
      <c r="G600" s="5">
        <f t="shared" si="128"/>
        <v>81.415134467559781</v>
      </c>
      <c r="H600" s="5">
        <f t="shared" si="129"/>
        <v>18.139956480935037</v>
      </c>
      <c r="I600" s="5"/>
      <c r="J600" s="5">
        <f t="shared" si="116"/>
        <v>5.5411511114062188E-5</v>
      </c>
      <c r="K600" s="60">
        <f t="shared" si="130"/>
        <v>18.139901069423924</v>
      </c>
      <c r="L600" s="5">
        <f t="shared" si="131"/>
        <v>525.06850640501034</v>
      </c>
      <c r="M600" s="5">
        <f t="shared" si="132"/>
        <v>1.8139901069423925E-2</v>
      </c>
    </row>
    <row r="601" spans="1:13" x14ac:dyDescent="0.25">
      <c r="A601" s="57"/>
      <c r="B601" s="5">
        <f>'Mg2+离子浓度'!B601</f>
        <v>6.4493011439774088</v>
      </c>
      <c r="C601" s="5">
        <f t="shared" si="118"/>
        <v>7.4868119641635644E-6</v>
      </c>
      <c r="D601" s="5">
        <f t="shared" ref="D601:D664" si="133">D599</f>
        <v>3188155.9167786296</v>
      </c>
      <c r="E601" s="5">
        <f t="shared" si="126"/>
        <v>23.869123861357103</v>
      </c>
      <c r="F601" s="5">
        <f t="shared" si="127"/>
        <v>548.93763026636748</v>
      </c>
      <c r="G601" s="5">
        <f t="shared" si="128"/>
        <v>85.115831624483121</v>
      </c>
      <c r="H601" s="5">
        <f t="shared" si="129"/>
        <v>18.964524028479985</v>
      </c>
      <c r="I601" s="5"/>
      <c r="J601" s="5">
        <f t="shared" ref="J601:J664" si="134">H601*($C$8/3.1415926)^(1/2)*C601^(1/2)</f>
        <v>2.9276252047084573E-7</v>
      </c>
      <c r="K601" s="60">
        <f t="shared" si="130"/>
        <v>18.964523735717464</v>
      </c>
      <c r="L601" s="5">
        <f t="shared" si="131"/>
        <v>548.93762179220994</v>
      </c>
      <c r="M601" s="5">
        <f t="shared" si="132"/>
        <v>1.8964523735717463E-2</v>
      </c>
    </row>
    <row r="602" spans="1:13" x14ac:dyDescent="0.25">
      <c r="A602" s="57">
        <v>23</v>
      </c>
      <c r="B602" s="5">
        <f>'Mg2+离子浓度'!B602</f>
        <v>6.7424426882355135</v>
      </c>
      <c r="C602" s="5">
        <f t="shared" si="118"/>
        <v>0.29314154425810468</v>
      </c>
      <c r="D602" s="5">
        <f t="shared" si="133"/>
        <v>0</v>
      </c>
      <c r="E602" s="5">
        <f t="shared" si="126"/>
        <v>0</v>
      </c>
      <c r="F602" s="5">
        <f t="shared" si="127"/>
        <v>548.93762179220994</v>
      </c>
      <c r="G602" s="5">
        <f t="shared" si="128"/>
        <v>81.415244767303477</v>
      </c>
      <c r="H602" s="5">
        <f t="shared" si="129"/>
        <v>18.964523735717464</v>
      </c>
      <c r="I602" s="5"/>
      <c r="J602" s="5">
        <f t="shared" si="134"/>
        <v>5.7930288799702647E-5</v>
      </c>
      <c r="K602" s="60">
        <f t="shared" si="130"/>
        <v>18.964465805428663</v>
      </c>
      <c r="L602" s="5">
        <f t="shared" si="131"/>
        <v>548.93594497103538</v>
      </c>
      <c r="M602" s="5">
        <f t="shared" si="132"/>
        <v>1.8964465805428665E-2</v>
      </c>
    </row>
    <row r="603" spans="1:13" x14ac:dyDescent="0.25">
      <c r="A603" s="57"/>
      <c r="B603" s="5">
        <f>'Mg2+离子浓度'!B603</f>
        <v>6.7424501750474777</v>
      </c>
      <c r="C603" s="5">
        <f t="shared" si="118"/>
        <v>7.4868119641635644E-6</v>
      </c>
      <c r="D603" s="5">
        <f t="shared" si="133"/>
        <v>3188155.9167786296</v>
      </c>
      <c r="E603" s="5">
        <f t="shared" si="126"/>
        <v>23.869123861357103</v>
      </c>
      <c r="F603" s="5">
        <f t="shared" si="127"/>
        <v>572.80506883239252</v>
      </c>
      <c r="G603" s="5">
        <f t="shared" si="128"/>
        <v>84.955031770532742</v>
      </c>
      <c r="H603" s="5">
        <f t="shared" si="129"/>
        <v>19.78908876448472</v>
      </c>
      <c r="I603" s="5"/>
      <c r="J603" s="5">
        <f t="shared" si="134"/>
        <v>3.0549163774484634E-7</v>
      </c>
      <c r="K603" s="60">
        <f t="shared" si="130"/>
        <v>19.789088458993081</v>
      </c>
      <c r="L603" s="5">
        <f t="shared" si="131"/>
        <v>572.80505998978424</v>
      </c>
      <c r="M603" s="5">
        <f t="shared" si="132"/>
        <v>1.9789088458993083E-2</v>
      </c>
    </row>
    <row r="604" spans="1:13" x14ac:dyDescent="0.25">
      <c r="A604" s="57">
        <v>24</v>
      </c>
      <c r="B604" s="5">
        <f>'Mg2+离子浓度'!B604</f>
        <v>7.0355917193055824</v>
      </c>
      <c r="C604" s="5">
        <f t="shared" si="118"/>
        <v>0.29314154425810468</v>
      </c>
      <c r="D604" s="5">
        <f t="shared" si="133"/>
        <v>0</v>
      </c>
      <c r="E604" s="5">
        <f t="shared" si="126"/>
        <v>0</v>
      </c>
      <c r="F604" s="5">
        <f t="shared" si="127"/>
        <v>572.80505998978424</v>
      </c>
      <c r="G604" s="5">
        <f t="shared" si="128"/>
        <v>81.415335460415335</v>
      </c>
      <c r="H604" s="5">
        <f t="shared" si="129"/>
        <v>19.789088458993081</v>
      </c>
      <c r="I604" s="5"/>
      <c r="J604" s="5">
        <f t="shared" si="134"/>
        <v>6.0449058752434941E-5</v>
      </c>
      <c r="K604" s="60">
        <f t="shared" si="130"/>
        <v>19.789028009934327</v>
      </c>
      <c r="L604" s="5">
        <f t="shared" si="131"/>
        <v>572.8033102615542</v>
      </c>
      <c r="M604" s="5">
        <f t="shared" si="132"/>
        <v>1.9789028009934328E-2</v>
      </c>
    </row>
    <row r="605" spans="1:13" x14ac:dyDescent="0.25">
      <c r="A605" s="57"/>
      <c r="B605" s="5">
        <f>'Mg2+离子浓度'!B605</f>
        <v>7.0355992061175465</v>
      </c>
      <c r="C605" s="5">
        <f t="shared" si="118"/>
        <v>7.4868119641635644E-6</v>
      </c>
      <c r="D605" s="5">
        <f t="shared" si="133"/>
        <v>3188155.9167786296</v>
      </c>
      <c r="E605" s="5">
        <f t="shared" si="126"/>
        <v>23.869123861357103</v>
      </c>
      <c r="F605" s="5">
        <f t="shared" si="127"/>
        <v>596.67243412291134</v>
      </c>
      <c r="G605" s="5">
        <f t="shared" si="128"/>
        <v>84.807621446670353</v>
      </c>
      <c r="H605" s="5">
        <f t="shared" si="129"/>
        <v>20.613650968990388</v>
      </c>
      <c r="I605" s="5"/>
      <c r="J605" s="5">
        <f t="shared" si="134"/>
        <v>3.1822071593913963E-7</v>
      </c>
      <c r="K605" s="60">
        <f t="shared" si="130"/>
        <v>20.613650650769671</v>
      </c>
      <c r="L605" s="5">
        <f t="shared" si="131"/>
        <v>596.67242491185357</v>
      </c>
      <c r="M605" s="5">
        <f t="shared" si="132"/>
        <v>2.0613650650769672E-2</v>
      </c>
    </row>
    <row r="606" spans="1:13" x14ac:dyDescent="0.25">
      <c r="A606" s="57">
        <v>25</v>
      </c>
      <c r="B606" s="5">
        <f>'Mg2+离子浓度'!B606</f>
        <v>7.3287407503756512</v>
      </c>
      <c r="C606" s="5">
        <f t="shared" si="118"/>
        <v>0.29314154425810468</v>
      </c>
      <c r="D606" s="5">
        <f t="shared" si="133"/>
        <v>0</v>
      </c>
      <c r="E606" s="5">
        <f t="shared" si="126"/>
        <v>0</v>
      </c>
      <c r="F606" s="5">
        <f t="shared" si="127"/>
        <v>596.67242491185357</v>
      </c>
      <c r="G606" s="5">
        <f t="shared" si="128"/>
        <v>81.41540889971715</v>
      </c>
      <c r="H606" s="5">
        <f t="shared" si="129"/>
        <v>20.613650650769671</v>
      </c>
      <c r="I606" s="5"/>
      <c r="J606" s="5">
        <f t="shared" si="134"/>
        <v>6.2967820972282827E-5</v>
      </c>
      <c r="K606" s="60">
        <f t="shared" si="130"/>
        <v>20.613587682948697</v>
      </c>
      <c r="L606" s="5">
        <f t="shared" si="131"/>
        <v>596.67060227679156</v>
      </c>
      <c r="M606" s="5">
        <f t="shared" si="132"/>
        <v>2.0613587682948697E-2</v>
      </c>
    </row>
    <row r="607" spans="1:13" x14ac:dyDescent="0.25">
      <c r="A607" s="57"/>
      <c r="B607" s="5">
        <f>'Mg2+离子浓度'!B607</f>
        <v>7.3287482371876154</v>
      </c>
      <c r="C607" s="5">
        <f t="shared" si="118"/>
        <v>7.4868119641635644E-6</v>
      </c>
      <c r="D607" s="5">
        <f t="shared" si="133"/>
        <v>3188155.9167786296</v>
      </c>
      <c r="E607" s="5">
        <f t="shared" si="126"/>
        <v>23.869123861357103</v>
      </c>
      <c r="F607" s="5">
        <f t="shared" si="127"/>
        <v>620.53972613814869</v>
      </c>
      <c r="G607" s="5">
        <f t="shared" si="128"/>
        <v>84.671993914240247</v>
      </c>
      <c r="H607" s="5">
        <f t="shared" si="129"/>
        <v>21.438210642004758</v>
      </c>
      <c r="I607" s="5"/>
      <c r="J607" s="5">
        <f t="shared" si="134"/>
        <v>3.3094975505384567E-7</v>
      </c>
      <c r="K607" s="60">
        <f t="shared" si="130"/>
        <v>21.438210311055002</v>
      </c>
      <c r="L607" s="5">
        <f t="shared" si="131"/>
        <v>620.53971655864257</v>
      </c>
      <c r="M607" s="5">
        <f t="shared" si="132"/>
        <v>2.1438210311055004E-2</v>
      </c>
    </row>
    <row r="608" spans="1:13" x14ac:dyDescent="0.25">
      <c r="A608" s="57">
        <v>26</v>
      </c>
      <c r="B608" s="5">
        <f>'Mg2+离子浓度'!B608</f>
        <v>7.62188978144572</v>
      </c>
      <c r="C608" s="5">
        <f t="shared" si="118"/>
        <v>0.29314154425810468</v>
      </c>
      <c r="D608" s="5">
        <f t="shared" si="133"/>
        <v>0</v>
      </c>
      <c r="E608" s="5">
        <f t="shared" si="126"/>
        <v>0</v>
      </c>
      <c r="F608" s="5">
        <f t="shared" si="127"/>
        <v>620.53971655864257</v>
      </c>
      <c r="G608" s="5">
        <f t="shared" si="128"/>
        <v>81.415467076058746</v>
      </c>
      <c r="H608" s="5">
        <f t="shared" si="129"/>
        <v>21.438210311055002</v>
      </c>
      <c r="I608" s="5"/>
      <c r="J608" s="5">
        <f t="shared" si="134"/>
        <v>6.5486575459270042E-5</v>
      </c>
      <c r="K608" s="60">
        <f t="shared" si="130"/>
        <v>21.438144824479544</v>
      </c>
      <c r="L608" s="5">
        <f t="shared" si="131"/>
        <v>620.53782101697266</v>
      </c>
      <c r="M608" s="5">
        <f t="shared" si="132"/>
        <v>2.1438144824479543E-2</v>
      </c>
    </row>
    <row r="609" spans="1:13" x14ac:dyDescent="0.25">
      <c r="A609" s="57"/>
      <c r="B609" s="5">
        <f>'Mg2+离子浓度'!B609</f>
        <v>7.6218972682576842</v>
      </c>
      <c r="C609" s="5">
        <f t="shared" si="118"/>
        <v>7.4868119641635644E-6</v>
      </c>
      <c r="D609" s="5">
        <f t="shared" si="133"/>
        <v>3188155.9167786296</v>
      </c>
      <c r="E609" s="5">
        <f t="shared" si="126"/>
        <v>23.869123861357103</v>
      </c>
      <c r="F609" s="5">
        <f t="shared" si="127"/>
        <v>644.4069448783298</v>
      </c>
      <c r="G609" s="5">
        <f t="shared" si="128"/>
        <v>84.546789624420768</v>
      </c>
      <c r="H609" s="5">
        <f t="shared" si="129"/>
        <v>22.262767783535601</v>
      </c>
      <c r="I609" s="5"/>
      <c r="J609" s="5">
        <f t="shared" si="134"/>
        <v>3.4367875508908431E-7</v>
      </c>
      <c r="K609" s="60">
        <f t="shared" si="130"/>
        <v>22.262767439856844</v>
      </c>
      <c r="L609" s="5">
        <f t="shared" si="131"/>
        <v>644.40693493037622</v>
      </c>
      <c r="M609" s="5">
        <f t="shared" si="132"/>
        <v>2.2262767439856845E-2</v>
      </c>
    </row>
    <row r="610" spans="1:13" x14ac:dyDescent="0.25">
      <c r="A610" s="57">
        <v>27</v>
      </c>
      <c r="B610" s="5">
        <f>'Mg2+离子浓度'!B610</f>
        <v>7.9150388125157889</v>
      </c>
      <c r="C610" s="5">
        <f t="shared" si="118"/>
        <v>0.29314154425810468</v>
      </c>
      <c r="D610" s="5">
        <f t="shared" si="133"/>
        <v>0</v>
      </c>
      <c r="E610" s="5">
        <f t="shared" si="126"/>
        <v>0</v>
      </c>
      <c r="F610" s="5">
        <f t="shared" si="127"/>
        <v>644.40693493037622</v>
      </c>
      <c r="G610" s="5">
        <f t="shared" si="128"/>
        <v>81.41551168534977</v>
      </c>
      <c r="H610" s="5">
        <f t="shared" si="129"/>
        <v>22.262767439856844</v>
      </c>
      <c r="I610" s="5"/>
      <c r="J610" s="5">
        <f t="shared" si="134"/>
        <v>6.8005322213420316E-5</v>
      </c>
      <c r="K610" s="60">
        <f t="shared" si="130"/>
        <v>22.262699434534632</v>
      </c>
      <c r="L610" s="5">
        <f t="shared" si="131"/>
        <v>644.40496648232215</v>
      </c>
      <c r="M610" s="5">
        <f t="shared" si="132"/>
        <v>2.2262699434534631E-2</v>
      </c>
    </row>
    <row r="611" spans="1:13" x14ac:dyDescent="0.25">
      <c r="A611" s="57"/>
      <c r="B611" s="5">
        <f>'Mg2+离子浓度'!B611</f>
        <v>7.9150462993277531</v>
      </c>
      <c r="C611" s="5">
        <f t="shared" si="118"/>
        <v>7.4868119641635644E-6</v>
      </c>
      <c r="D611" s="5">
        <f t="shared" si="133"/>
        <v>3188155.9167786296</v>
      </c>
      <c r="E611" s="5">
        <f t="shared" si="126"/>
        <v>23.869123861357103</v>
      </c>
      <c r="F611" s="5">
        <f t="shared" si="127"/>
        <v>668.27409034367929</v>
      </c>
      <c r="G611" s="5">
        <f t="shared" si="128"/>
        <v>84.430850442458905</v>
      </c>
      <c r="H611" s="5">
        <f t="shared" si="129"/>
        <v>23.087322393590689</v>
      </c>
      <c r="I611" s="5"/>
      <c r="J611" s="5">
        <f t="shared" si="134"/>
        <v>3.5640771604497552E-7</v>
      </c>
      <c r="K611" s="60">
        <f t="shared" si="130"/>
        <v>23.087322037182972</v>
      </c>
      <c r="L611" s="5">
        <f t="shared" si="131"/>
        <v>668.27408002727975</v>
      </c>
      <c r="M611" s="5">
        <f t="shared" si="132"/>
        <v>2.3087322037182972E-2</v>
      </c>
    </row>
    <row r="612" spans="1:13" x14ac:dyDescent="0.25">
      <c r="A612" s="57">
        <v>28</v>
      </c>
      <c r="B612" s="5">
        <f>'Mg2+离子浓度'!B612</f>
        <v>8.2081878435858577</v>
      </c>
      <c r="C612" s="5">
        <f t="shared" si="118"/>
        <v>0.29314154425810468</v>
      </c>
      <c r="D612" s="5">
        <f t="shared" si="133"/>
        <v>0</v>
      </c>
      <c r="E612" s="5">
        <f t="shared" si="126"/>
        <v>0</v>
      </c>
      <c r="F612" s="5">
        <f t="shared" si="127"/>
        <v>668.27408002727975</v>
      </c>
      <c r="G612" s="5">
        <f t="shared" si="128"/>
        <v>81.415544181227602</v>
      </c>
      <c r="H612" s="5">
        <f t="shared" si="129"/>
        <v>23.087322037182972</v>
      </c>
      <c r="I612" s="5"/>
      <c r="J612" s="5">
        <f t="shared" si="134"/>
        <v>7.0524061234757422E-5</v>
      </c>
      <c r="K612" s="60">
        <f t="shared" si="130"/>
        <v>23.087251513121736</v>
      </c>
      <c r="L612" s="5">
        <f t="shared" si="131"/>
        <v>668.27203867306514</v>
      </c>
      <c r="M612" s="5">
        <f t="shared" si="132"/>
        <v>2.3087251513121736E-2</v>
      </c>
    </row>
    <row r="613" spans="1:13" x14ac:dyDescent="0.25">
      <c r="A613" s="57"/>
      <c r="B613" s="5">
        <f>'Mg2+离子浓度'!B613</f>
        <v>8.208195330397821</v>
      </c>
      <c r="C613" s="5">
        <f t="shared" si="118"/>
        <v>7.486811963275386E-6</v>
      </c>
      <c r="D613" s="5">
        <f t="shared" si="133"/>
        <v>3188155.9167786296</v>
      </c>
      <c r="E613" s="5">
        <f t="shared" si="126"/>
        <v>23.869123858525452</v>
      </c>
      <c r="F613" s="5">
        <f t="shared" si="127"/>
        <v>692.14116253159057</v>
      </c>
      <c r="G613" s="5">
        <f t="shared" si="128"/>
        <v>84.323183680625817</v>
      </c>
      <c r="H613" s="5">
        <f t="shared" si="129"/>
        <v>23.911874472079962</v>
      </c>
      <c r="I613" s="5"/>
      <c r="J613" s="5">
        <f t="shared" si="134"/>
        <v>3.691366378982333E-7</v>
      </c>
      <c r="K613" s="60">
        <f t="shared" si="130"/>
        <v>23.911874102943322</v>
      </c>
      <c r="L613" s="5">
        <f t="shared" si="131"/>
        <v>692.14115184674586</v>
      </c>
      <c r="M613" s="5">
        <f t="shared" si="132"/>
        <v>2.3911874102943324E-2</v>
      </c>
    </row>
    <row r="614" spans="1:13" x14ac:dyDescent="0.25">
      <c r="A614" s="57">
        <v>29</v>
      </c>
      <c r="B614" s="5">
        <f>'Mg2+离子浓度'!B614</f>
        <v>8.5013368746559266</v>
      </c>
      <c r="C614" s="5">
        <f t="shared" si="118"/>
        <v>0.29314154425810557</v>
      </c>
      <c r="D614" s="5">
        <f t="shared" si="133"/>
        <v>0</v>
      </c>
      <c r="E614" s="5">
        <f t="shared" si="126"/>
        <v>0</v>
      </c>
      <c r="F614" s="5">
        <f t="shared" si="127"/>
        <v>692.14115184674586</v>
      </c>
      <c r="G614" s="5">
        <f t="shared" si="128"/>
        <v>81.415565816495047</v>
      </c>
      <c r="H614" s="5">
        <f t="shared" si="129"/>
        <v>23.911874102943319</v>
      </c>
      <c r="I614" s="5"/>
      <c r="J614" s="5">
        <f t="shared" si="134"/>
        <v>7.304279252300631E-5</v>
      </c>
      <c r="K614" s="60">
        <f t="shared" si="130"/>
        <v>23.911801060150797</v>
      </c>
      <c r="L614" s="5">
        <f t="shared" si="131"/>
        <v>692.1390375865949</v>
      </c>
      <c r="M614" s="5">
        <f t="shared" si="132"/>
        <v>2.3911801060150797E-2</v>
      </c>
    </row>
    <row r="615" spans="1:13" x14ac:dyDescent="0.25">
      <c r="A615" s="57"/>
      <c r="B615" s="5">
        <f>'Mg2+离子浓度'!B615</f>
        <v>8.5013443614678899</v>
      </c>
      <c r="C615" s="5">
        <f t="shared" si="118"/>
        <v>7.486811963275386E-6</v>
      </c>
      <c r="D615" s="5">
        <f t="shared" si="133"/>
        <v>3188155.9167786296</v>
      </c>
      <c r="E615" s="5">
        <f t="shared" si="126"/>
        <v>23.869123858525452</v>
      </c>
      <c r="F615" s="5">
        <f t="shared" si="127"/>
        <v>716.00816144512032</v>
      </c>
      <c r="G615" s="5">
        <f t="shared" si="128"/>
        <v>84.222933573942456</v>
      </c>
      <c r="H615" s="5">
        <f t="shared" si="129"/>
        <v>24.736424019109023</v>
      </c>
      <c r="I615" s="5"/>
      <c r="J615" s="5">
        <f t="shared" si="134"/>
        <v>3.8186552069352439E-7</v>
      </c>
      <c r="K615" s="60">
        <f t="shared" si="130"/>
        <v>24.736423637243501</v>
      </c>
      <c r="L615" s="5">
        <f t="shared" si="131"/>
        <v>716.0081503918318</v>
      </c>
      <c r="M615" s="5">
        <f t="shared" si="132"/>
        <v>2.4736423637243501E-2</v>
      </c>
    </row>
    <row r="616" spans="1:13" x14ac:dyDescent="0.25">
      <c r="A616" s="57">
        <v>30</v>
      </c>
      <c r="B616" s="5">
        <f>'Mg2+离子浓度'!B616</f>
        <v>8.7944859057259954</v>
      </c>
      <c r="C616" s="5">
        <f t="shared" si="118"/>
        <v>0.29314154425810557</v>
      </c>
      <c r="D616" s="5">
        <f t="shared" si="133"/>
        <v>0</v>
      </c>
      <c r="E616" s="5">
        <f t="shared" si="126"/>
        <v>0</v>
      </c>
      <c r="F616" s="5">
        <f t="shared" si="127"/>
        <v>716.0081503918318</v>
      </c>
      <c r="G616" s="5">
        <f t="shared" si="128"/>
        <v>81.415577677558915</v>
      </c>
      <c r="H616" s="5">
        <f t="shared" si="129"/>
        <v>24.736423637243504</v>
      </c>
      <c r="I616" s="5"/>
      <c r="J616" s="5">
        <f t="shared" si="134"/>
        <v>7.5561516078489422E-5</v>
      </c>
      <c r="K616" s="60">
        <f t="shared" si="130"/>
        <v>24.736348075727427</v>
      </c>
      <c r="L616" s="5">
        <f t="shared" si="131"/>
        <v>716.00596322596823</v>
      </c>
      <c r="M616" s="5">
        <f t="shared" si="132"/>
        <v>2.473634807572743E-2</v>
      </c>
    </row>
    <row r="617" spans="1:13" x14ac:dyDescent="0.25">
      <c r="A617" s="57"/>
      <c r="B617" s="5">
        <f>'Mg2+离子浓度'!B617</f>
        <v>8.7944933925379587</v>
      </c>
      <c r="C617" s="5">
        <f t="shared" si="118"/>
        <v>7.486811963275386E-6</v>
      </c>
      <c r="D617" s="5">
        <f t="shared" si="133"/>
        <v>3188155.9167786296</v>
      </c>
      <c r="E617" s="5">
        <f t="shared" si="126"/>
        <v>23.869123858525452</v>
      </c>
      <c r="F617" s="5">
        <f t="shared" si="127"/>
        <v>739.87508708449366</v>
      </c>
      <c r="G617" s="5">
        <f t="shared" si="128"/>
        <v>84.129358458813599</v>
      </c>
      <c r="H617" s="5">
        <f t="shared" si="129"/>
        <v>25.560971034685654</v>
      </c>
      <c r="I617" s="5"/>
      <c r="J617" s="5">
        <f t="shared" si="134"/>
        <v>3.9459436440982815E-7</v>
      </c>
      <c r="K617" s="60">
        <f t="shared" si="130"/>
        <v>25.560970640091288</v>
      </c>
      <c r="L617" s="5">
        <f t="shared" si="131"/>
        <v>739.87507566276247</v>
      </c>
      <c r="M617" s="5">
        <f t="shared" si="132"/>
        <v>2.5560970640091288E-2</v>
      </c>
    </row>
    <row r="618" spans="1:13" x14ac:dyDescent="0.25">
      <c r="A618" s="57">
        <v>31</v>
      </c>
      <c r="B618" s="5">
        <f>'Mg2+离子浓度'!B618</f>
        <v>9.0876349367960643</v>
      </c>
      <c r="C618" s="5">
        <f t="shared" si="118"/>
        <v>0.29314154425810557</v>
      </c>
      <c r="D618" s="5">
        <f t="shared" si="133"/>
        <v>0</v>
      </c>
      <c r="E618" s="5">
        <f t="shared" si="126"/>
        <v>0</v>
      </c>
      <c r="F618" s="5">
        <f t="shared" si="127"/>
        <v>739.87507566276247</v>
      </c>
      <c r="G618" s="5">
        <f t="shared" si="128"/>
        <v>81.41558071033306</v>
      </c>
      <c r="H618" s="5">
        <f t="shared" si="129"/>
        <v>25.560970640091291</v>
      </c>
      <c r="I618" s="5"/>
      <c r="J618" s="5">
        <f t="shared" si="134"/>
        <v>7.808023190123057E-5</v>
      </c>
      <c r="K618" s="60">
        <f t="shared" si="130"/>
        <v>25.56089255985939</v>
      </c>
      <c r="L618" s="5">
        <f t="shared" si="131"/>
        <v>739.87281559141002</v>
      </c>
      <c r="M618" s="5">
        <f t="shared" si="132"/>
        <v>2.556089255985939E-2</v>
      </c>
    </row>
    <row r="619" spans="1:13" x14ac:dyDescent="0.25">
      <c r="A619" s="57"/>
      <c r="B619" s="5">
        <f>'Mg2+离子浓度'!B619</f>
        <v>9.0876424236080275</v>
      </c>
      <c r="C619" s="5">
        <f t="shared" si="118"/>
        <v>7.486811963275386E-6</v>
      </c>
      <c r="D619" s="5">
        <f t="shared" si="133"/>
        <v>3188155.9167786296</v>
      </c>
      <c r="E619" s="5">
        <f t="shared" si="126"/>
        <v>23.869123858525452</v>
      </c>
      <c r="F619" s="5">
        <f t="shared" si="127"/>
        <v>763.74193944993544</v>
      </c>
      <c r="G619" s="5">
        <f t="shared" si="128"/>
        <v>84.041812369935911</v>
      </c>
      <c r="H619" s="5">
        <f t="shared" si="129"/>
        <v>26.385515518817623</v>
      </c>
      <c r="I619" s="5"/>
      <c r="J619" s="5">
        <f t="shared" si="134"/>
        <v>4.0732316904726452E-7</v>
      </c>
      <c r="K619" s="60">
        <f t="shared" si="130"/>
        <v>26.385515111494453</v>
      </c>
      <c r="L619" s="5">
        <f t="shared" si="131"/>
        <v>763.74192765976284</v>
      </c>
      <c r="M619" s="5">
        <f t="shared" si="132"/>
        <v>2.6385515111494454E-2</v>
      </c>
    </row>
    <row r="620" spans="1:13" x14ac:dyDescent="0.25">
      <c r="A620" s="57">
        <v>32</v>
      </c>
      <c r="B620" s="5">
        <f>'Mg2+离子浓度'!B620</f>
        <v>9.3807839678661331</v>
      </c>
      <c r="C620" s="5">
        <f t="shared" si="118"/>
        <v>0.29314154425810557</v>
      </c>
      <c r="D620" s="5">
        <f t="shared" si="133"/>
        <v>0</v>
      </c>
      <c r="E620" s="5">
        <f t="shared" si="126"/>
        <v>0</v>
      </c>
      <c r="F620" s="5">
        <f t="shared" si="127"/>
        <v>763.74192765976284</v>
      </c>
      <c r="G620" s="5">
        <f t="shared" si="128"/>
        <v>81.415575742492322</v>
      </c>
      <c r="H620" s="5">
        <f t="shared" si="129"/>
        <v>26.38551511149446</v>
      </c>
      <c r="I620" s="5"/>
      <c r="J620" s="5">
        <f t="shared" si="134"/>
        <v>8.0598939991253512E-5</v>
      </c>
      <c r="K620" s="60">
        <f t="shared" si="130"/>
        <v>26.385434512554468</v>
      </c>
      <c r="L620" s="5">
        <f t="shared" si="131"/>
        <v>763.73959468314536</v>
      </c>
      <c r="M620" s="5">
        <f t="shared" si="132"/>
        <v>2.638543451255447E-2</v>
      </c>
    </row>
    <row r="621" spans="1:13" x14ac:dyDescent="0.25">
      <c r="A621" s="57"/>
      <c r="B621" s="5">
        <f>'Mg2+离子浓度'!B621</f>
        <v>9.3807914546780964</v>
      </c>
      <c r="C621" s="5">
        <f t="shared" si="118"/>
        <v>7.486811963275386E-6</v>
      </c>
      <c r="D621" s="5">
        <f t="shared" si="133"/>
        <v>3188155.9167786296</v>
      </c>
      <c r="E621" s="5">
        <f t="shared" si="126"/>
        <v>23.869123858525452</v>
      </c>
      <c r="F621" s="5">
        <f t="shared" si="127"/>
        <v>787.60871854167078</v>
      </c>
      <c r="G621" s="5">
        <f t="shared" si="128"/>
        <v>83.95973008747562</v>
      </c>
      <c r="H621" s="5">
        <f t="shared" si="129"/>
        <v>27.210057471512698</v>
      </c>
      <c r="I621" s="5"/>
      <c r="J621" s="5">
        <f t="shared" si="134"/>
        <v>4.2005193460595348E-7</v>
      </c>
      <c r="K621" s="60">
        <f t="shared" si="130"/>
        <v>27.210057051460762</v>
      </c>
      <c r="L621" s="5">
        <f t="shared" si="131"/>
        <v>787.60870638305767</v>
      </c>
      <c r="M621" s="5">
        <f t="shared" si="132"/>
        <v>2.7210057051460762E-2</v>
      </c>
    </row>
    <row r="622" spans="1:13" x14ac:dyDescent="0.25">
      <c r="A622" s="57">
        <v>33</v>
      </c>
      <c r="B622" s="5">
        <f>'Mg2+离子浓度'!B622</f>
        <v>9.673932998936202</v>
      </c>
      <c r="C622" s="5">
        <f t="shared" si="118"/>
        <v>0.29314154425810557</v>
      </c>
      <c r="D622" s="5">
        <f t="shared" si="133"/>
        <v>0</v>
      </c>
      <c r="E622" s="5">
        <f t="shared" si="126"/>
        <v>0</v>
      </c>
      <c r="F622" s="5">
        <f t="shared" si="127"/>
        <v>787.60870638305767</v>
      </c>
      <c r="G622" s="5">
        <f t="shared" si="128"/>
        <v>81.415563501387425</v>
      </c>
      <c r="H622" s="5">
        <f t="shared" si="129"/>
        <v>27.210057051460765</v>
      </c>
      <c r="I622" s="5"/>
      <c r="J622" s="5">
        <f t="shared" si="134"/>
        <v>8.3117640348581937E-5</v>
      </c>
      <c r="K622" s="60">
        <f t="shared" si="130"/>
        <v>27.209973933820418</v>
      </c>
      <c r="L622" s="5">
        <f t="shared" si="131"/>
        <v>787.60630050139901</v>
      </c>
      <c r="M622" s="5">
        <f t="shared" si="132"/>
        <v>2.7209973933820419E-2</v>
      </c>
    </row>
    <row r="623" spans="1:13" x14ac:dyDescent="0.25">
      <c r="A623" s="57"/>
      <c r="B623" s="5">
        <f>'Mg2+离子浓度'!B623</f>
        <v>9.6739404857481652</v>
      </c>
      <c r="C623" s="5">
        <f t="shared" si="118"/>
        <v>7.486811963275386E-6</v>
      </c>
      <c r="D623" s="5">
        <f t="shared" si="133"/>
        <v>3188155.9167786296</v>
      </c>
      <c r="E623" s="5">
        <f t="shared" si="126"/>
        <v>23.869123858525452</v>
      </c>
      <c r="F623" s="5">
        <f t="shared" si="127"/>
        <v>811.47542435992443</v>
      </c>
      <c r="G623" s="5">
        <f t="shared" si="128"/>
        <v>83.882614902934904</v>
      </c>
      <c r="H623" s="5">
        <f t="shared" si="129"/>
        <v>28.034596892778644</v>
      </c>
      <c r="I623" s="5"/>
      <c r="J623" s="5">
        <f t="shared" si="134"/>
        <v>4.3278066108601477E-7</v>
      </c>
      <c r="K623" s="60">
        <f t="shared" si="130"/>
        <v>28.034596459997985</v>
      </c>
      <c r="L623" s="5">
        <f t="shared" si="131"/>
        <v>811.47541183287183</v>
      </c>
      <c r="M623" s="5">
        <f t="shared" si="132"/>
        <v>2.8034596459997986E-2</v>
      </c>
    </row>
    <row r="624" spans="1:13" x14ac:dyDescent="0.25">
      <c r="A624" s="57">
        <v>34</v>
      </c>
      <c r="B624" s="5">
        <f>'Mg2+离子浓度'!B624</f>
        <v>9.9670820300062708</v>
      </c>
      <c r="C624" s="5">
        <f t="shared" si="118"/>
        <v>0.29314154425810557</v>
      </c>
      <c r="D624" s="5">
        <f t="shared" si="133"/>
        <v>0</v>
      </c>
      <c r="E624" s="5">
        <f t="shared" si="126"/>
        <v>0</v>
      </c>
      <c r="F624" s="5">
        <f t="shared" si="127"/>
        <v>811.47541183287183</v>
      </c>
      <c r="G624" s="5">
        <f t="shared" si="128"/>
        <v>81.415544628798571</v>
      </c>
      <c r="H624" s="5">
        <f t="shared" si="129"/>
        <v>28.034596459997989</v>
      </c>
      <c r="I624" s="5"/>
      <c r="J624" s="5">
        <f t="shared" si="134"/>
        <v>8.5636332973239657E-5</v>
      </c>
      <c r="K624" s="60">
        <f t="shared" si="130"/>
        <v>28.034510823665016</v>
      </c>
      <c r="L624" s="5">
        <f t="shared" si="131"/>
        <v>811.47293304639584</v>
      </c>
      <c r="M624" s="5">
        <f t="shared" si="132"/>
        <v>2.8034510823665017E-2</v>
      </c>
    </row>
    <row r="625" spans="1:13" x14ac:dyDescent="0.25">
      <c r="A625" s="57"/>
      <c r="B625" s="5">
        <f>'Mg2+离子浓度'!B625</f>
        <v>9.9670895168182341</v>
      </c>
      <c r="C625" s="5">
        <f t="shared" si="118"/>
        <v>7.486811963275386E-6</v>
      </c>
      <c r="D625" s="5">
        <f t="shared" si="133"/>
        <v>3188155.9167786296</v>
      </c>
      <c r="E625" s="5">
        <f t="shared" si="126"/>
        <v>23.869123858525452</v>
      </c>
      <c r="F625" s="5">
        <f t="shared" si="127"/>
        <v>835.34205690492126</v>
      </c>
      <c r="G625" s="5">
        <f t="shared" si="128"/>
        <v>83.81002854397812</v>
      </c>
      <c r="H625" s="5">
        <f t="shared" si="129"/>
        <v>28.85913378262325</v>
      </c>
      <c r="I625" s="5"/>
      <c r="J625" s="5">
        <f t="shared" si="134"/>
        <v>4.4550934848756872E-7</v>
      </c>
      <c r="K625" s="60">
        <f t="shared" si="130"/>
        <v>28.859133337113903</v>
      </c>
      <c r="L625" s="5">
        <f t="shared" si="131"/>
        <v>835.34204400943054</v>
      </c>
      <c r="M625" s="5">
        <f t="shared" si="132"/>
        <v>2.8859133337113905E-2</v>
      </c>
    </row>
    <row r="626" spans="1:13" x14ac:dyDescent="0.25">
      <c r="A626" s="57">
        <v>35</v>
      </c>
      <c r="B626" s="5">
        <f>'Mg2+离子浓度'!B626</f>
        <v>10.26023106107634</v>
      </c>
      <c r="C626" s="5">
        <f t="shared" si="118"/>
        <v>0.29314154425810557</v>
      </c>
      <c r="D626" s="5">
        <f t="shared" si="133"/>
        <v>0</v>
      </c>
      <c r="E626" s="5">
        <f t="shared" si="126"/>
        <v>0</v>
      </c>
      <c r="F626" s="5">
        <f t="shared" si="127"/>
        <v>835.34204400943054</v>
      </c>
      <c r="G626" s="5">
        <f t="shared" si="128"/>
        <v>81.415519693159794</v>
      </c>
      <c r="H626" s="5">
        <f t="shared" si="129"/>
        <v>28.859133337113903</v>
      </c>
      <c r="I626" s="5"/>
      <c r="J626" s="5">
        <f t="shared" si="134"/>
        <v>8.8155017865250348E-5</v>
      </c>
      <c r="K626" s="60">
        <f t="shared" si="130"/>
        <v>28.859045182096036</v>
      </c>
      <c r="L626" s="5">
        <f t="shared" si="131"/>
        <v>835.33949231836084</v>
      </c>
      <c r="M626" s="5">
        <f t="shared" si="132"/>
        <v>2.8859045182096036E-2</v>
      </c>
    </row>
    <row r="627" spans="1:13" x14ac:dyDescent="0.25">
      <c r="A627" s="57"/>
      <c r="B627" s="5">
        <f>'Mg2+离子浓度'!B627</f>
        <v>10.260238547888303</v>
      </c>
      <c r="C627" s="5">
        <f t="shared" ref="C627:C656" si="135">B627-B626</f>
        <v>7.486811963275386E-6</v>
      </c>
      <c r="D627" s="5">
        <f t="shared" si="133"/>
        <v>3188155.9167786296</v>
      </c>
      <c r="E627" s="5">
        <f t="shared" si="126"/>
        <v>23.869123858525452</v>
      </c>
      <c r="F627" s="5">
        <f t="shared" si="127"/>
        <v>859.20861617688627</v>
      </c>
      <c r="G627" s="5">
        <f t="shared" si="128"/>
        <v>83.741582826426892</v>
      </c>
      <c r="H627" s="5">
        <f t="shared" si="129"/>
        <v>29.683668141054266</v>
      </c>
      <c r="I627" s="5"/>
      <c r="J627" s="5">
        <f t="shared" si="134"/>
        <v>4.5823799681073498E-7</v>
      </c>
      <c r="K627" s="60">
        <f t="shared" si="130"/>
        <v>29.683667682816271</v>
      </c>
      <c r="L627" s="5">
        <f t="shared" si="131"/>
        <v>859.20860291295833</v>
      </c>
      <c r="M627" s="5">
        <f t="shared" si="132"/>
        <v>2.9683667682816273E-2</v>
      </c>
    </row>
    <row r="628" spans="1:13" x14ac:dyDescent="0.25">
      <c r="A628" s="57">
        <v>36</v>
      </c>
      <c r="B628" s="5">
        <f>'Mg2+离子浓度'!B628</f>
        <v>10.553380092146408</v>
      </c>
      <c r="C628" s="5">
        <f t="shared" si="135"/>
        <v>0.29314154425810557</v>
      </c>
      <c r="D628" s="5">
        <f t="shared" si="133"/>
        <v>0</v>
      </c>
      <c r="E628" s="5">
        <f t="shared" si="126"/>
        <v>0</v>
      </c>
      <c r="F628" s="5">
        <f t="shared" si="127"/>
        <v>859.20860291295833</v>
      </c>
      <c r="G628" s="5">
        <f t="shared" si="128"/>
        <v>81.415489199745807</v>
      </c>
      <c r="H628" s="5">
        <f t="shared" si="129"/>
        <v>29.683667682816267</v>
      </c>
      <c r="I628" s="5"/>
      <c r="J628" s="5">
        <f t="shared" si="134"/>
        <v>9.0673695024637754E-5</v>
      </c>
      <c r="K628" s="60">
        <f t="shared" si="130"/>
        <v>29.683577009121244</v>
      </c>
      <c r="L628" s="5">
        <f t="shared" si="131"/>
        <v>859.20597831751888</v>
      </c>
      <c r="M628" s="5">
        <f t="shared" si="132"/>
        <v>2.9683577009121245E-2</v>
      </c>
    </row>
    <row r="629" spans="1:13" x14ac:dyDescent="0.25">
      <c r="A629" s="57"/>
      <c r="B629" s="5">
        <f>'Mg2+离子浓度'!B629</f>
        <v>10.553387578958372</v>
      </c>
      <c r="C629" s="5">
        <f t="shared" si="135"/>
        <v>7.486811963275386E-6</v>
      </c>
      <c r="D629" s="5">
        <f t="shared" si="133"/>
        <v>3188155.9167786296</v>
      </c>
      <c r="E629" s="5">
        <f t="shared" si="126"/>
        <v>23.869123858525452</v>
      </c>
      <c r="F629" s="5">
        <f t="shared" si="127"/>
        <v>883.07510217604431</v>
      </c>
      <c r="G629" s="5">
        <f t="shared" si="128"/>
        <v>83.676932697586437</v>
      </c>
      <c r="H629" s="5">
        <f t="shared" si="129"/>
        <v>30.50819996807947</v>
      </c>
      <c r="I629" s="5"/>
      <c r="J629" s="5">
        <f t="shared" si="134"/>
        <v>4.7096660605563351E-7</v>
      </c>
      <c r="K629" s="60">
        <f t="shared" si="130"/>
        <v>30.508199497112866</v>
      </c>
      <c r="L629" s="5">
        <f t="shared" si="131"/>
        <v>883.07508854368052</v>
      </c>
      <c r="M629" s="5">
        <f t="shared" si="132"/>
        <v>3.0508199497112868E-2</v>
      </c>
    </row>
    <row r="630" spans="1:13" x14ac:dyDescent="0.25">
      <c r="A630" s="57">
        <v>37</v>
      </c>
      <c r="B630" s="5">
        <f>'Mg2+离子浓度'!B630</f>
        <v>10.846529123216477</v>
      </c>
      <c r="C630" s="5">
        <f t="shared" si="135"/>
        <v>0.29314154425810557</v>
      </c>
      <c r="D630" s="5">
        <f t="shared" si="133"/>
        <v>0</v>
      </c>
      <c r="E630" s="5">
        <f t="shared" si="126"/>
        <v>0</v>
      </c>
      <c r="F630" s="5">
        <f t="shared" si="127"/>
        <v>883.07508854368052</v>
      </c>
      <c r="G630" s="5">
        <f t="shared" si="128"/>
        <v>81.415453599207183</v>
      </c>
      <c r="H630" s="5">
        <f t="shared" si="129"/>
        <v>30.508199497112866</v>
      </c>
      <c r="I630" s="5"/>
      <c r="J630" s="5">
        <f t="shared" si="134"/>
        <v>9.3192364451425647E-5</v>
      </c>
      <c r="K630" s="60">
        <f t="shared" si="130"/>
        <v>30.508106304748413</v>
      </c>
      <c r="L630" s="5">
        <f t="shared" si="131"/>
        <v>883.07239104409518</v>
      </c>
      <c r="M630" s="5">
        <f t="shared" si="132"/>
        <v>3.0508106304748414E-2</v>
      </c>
    </row>
    <row r="631" spans="1:13" x14ac:dyDescent="0.25">
      <c r="A631" s="57"/>
      <c r="B631" s="5">
        <f>'Mg2+离子浓度'!B631</f>
        <v>10.846536610028441</v>
      </c>
      <c r="C631" s="5">
        <f t="shared" si="135"/>
        <v>7.486811963275386E-6</v>
      </c>
      <c r="D631" s="5">
        <f t="shared" si="133"/>
        <v>3188155.9167786296</v>
      </c>
      <c r="E631" s="5">
        <f t="shared" si="126"/>
        <v>23.869123858525452</v>
      </c>
      <c r="F631" s="5">
        <f t="shared" si="127"/>
        <v>906.94151490262061</v>
      </c>
      <c r="G631" s="5">
        <f t="shared" si="128"/>
        <v>83.615770407678781</v>
      </c>
      <c r="H631" s="5">
        <f t="shared" si="129"/>
        <v>31.332729263706643</v>
      </c>
      <c r="I631" s="5"/>
      <c r="J631" s="5">
        <f t="shared" si="134"/>
        <v>4.8369517622238458E-7</v>
      </c>
      <c r="K631" s="60">
        <f t="shared" si="130"/>
        <v>31.332728780011468</v>
      </c>
      <c r="L631" s="5">
        <f t="shared" si="131"/>
        <v>906.941500901822</v>
      </c>
      <c r="M631" s="5">
        <f t="shared" si="132"/>
        <v>3.1332728780011469E-2</v>
      </c>
    </row>
    <row r="632" spans="1:13" x14ac:dyDescent="0.25">
      <c r="A632" s="57">
        <v>38</v>
      </c>
      <c r="B632" s="5">
        <f>'Mg2+离子浓度'!B632</f>
        <v>11.139678154286546</v>
      </c>
      <c r="C632" s="5">
        <f t="shared" si="135"/>
        <v>0.29314154425810557</v>
      </c>
      <c r="D632" s="5">
        <f t="shared" si="133"/>
        <v>0</v>
      </c>
      <c r="E632" s="5">
        <f t="shared" si="126"/>
        <v>0</v>
      </c>
      <c r="F632" s="5">
        <f t="shared" si="127"/>
        <v>906.941500901822</v>
      </c>
      <c r="G632" s="5">
        <f t="shared" si="128"/>
        <v>81.415413294757627</v>
      </c>
      <c r="H632" s="5">
        <f t="shared" si="129"/>
        <v>31.332728780011468</v>
      </c>
      <c r="I632" s="5"/>
      <c r="J632" s="5">
        <f t="shared" si="134"/>
        <v>9.5711026145637744E-5</v>
      </c>
      <c r="K632" s="60">
        <f t="shared" si="130"/>
        <v>31.332633068985324</v>
      </c>
      <c r="L632" s="5">
        <f t="shared" si="131"/>
        <v>906.93873049831484</v>
      </c>
      <c r="M632" s="5">
        <f t="shared" si="132"/>
        <v>3.1332633068985323E-2</v>
      </c>
    </row>
    <row r="633" spans="1:13" x14ac:dyDescent="0.25">
      <c r="A633" s="57"/>
      <c r="B633" s="5">
        <f>'Mg2+离子浓度'!B633</f>
        <v>11.139685641098509</v>
      </c>
      <c r="C633" s="5">
        <f t="shared" si="135"/>
        <v>7.486811963275386E-6</v>
      </c>
      <c r="D633" s="5">
        <f t="shared" si="133"/>
        <v>3188155.9167786296</v>
      </c>
      <c r="E633" s="5">
        <f t="shared" si="126"/>
        <v>23.869123858525452</v>
      </c>
      <c r="F633" s="5">
        <f t="shared" si="127"/>
        <v>930.80785435684027</v>
      </c>
      <c r="G633" s="5">
        <f t="shared" si="128"/>
        <v>83.557820601574107</v>
      </c>
      <c r="H633" s="5">
        <f t="shared" si="129"/>
        <v>32.157256027943554</v>
      </c>
      <c r="I633" s="5"/>
      <c r="J633" s="5">
        <f t="shared" si="134"/>
        <v>4.9642370731110805E-7</v>
      </c>
      <c r="K633" s="60">
        <f t="shared" si="130"/>
        <v>32.157255531519844</v>
      </c>
      <c r="L633" s="5">
        <f t="shared" si="131"/>
        <v>930.80783998760774</v>
      </c>
      <c r="M633" s="5">
        <f t="shared" si="132"/>
        <v>3.2157255531519845E-2</v>
      </c>
    </row>
    <row r="634" spans="1:13" x14ac:dyDescent="0.25">
      <c r="A634" s="57">
        <v>39</v>
      </c>
      <c r="B634" s="5">
        <f>'Mg2+离子浓度'!B634</f>
        <v>11.432827185356615</v>
      </c>
      <c r="C634" s="5">
        <f t="shared" si="135"/>
        <v>0.29314154425810557</v>
      </c>
      <c r="D634" s="5">
        <f t="shared" si="133"/>
        <v>0</v>
      </c>
      <c r="E634" s="5">
        <f t="shared" si="126"/>
        <v>0</v>
      </c>
      <c r="F634" s="5">
        <f t="shared" si="127"/>
        <v>930.80783998760774</v>
      </c>
      <c r="G634" s="5">
        <f t="shared" si="128"/>
        <v>81.415368648255637</v>
      </c>
      <c r="H634" s="5">
        <f t="shared" si="129"/>
        <v>32.157255531519844</v>
      </c>
      <c r="I634" s="5"/>
      <c r="J634" s="5">
        <f t="shared" si="134"/>
        <v>9.8229680107297801E-5</v>
      </c>
      <c r="K634" s="60">
        <f t="shared" si="130"/>
        <v>32.157157301839739</v>
      </c>
      <c r="L634" s="5">
        <f t="shared" si="131"/>
        <v>930.80499668040227</v>
      </c>
      <c r="M634" s="5">
        <f t="shared" si="132"/>
        <v>3.2157157301839739E-2</v>
      </c>
    </row>
    <row r="635" spans="1:13" x14ac:dyDescent="0.25">
      <c r="A635" s="57"/>
      <c r="B635" s="5">
        <f>'Mg2+离子浓度'!B635</f>
        <v>11.432834672168578</v>
      </c>
      <c r="C635" s="5">
        <f t="shared" si="135"/>
        <v>7.486811963275386E-6</v>
      </c>
      <c r="D635" s="5">
        <f t="shared" si="133"/>
        <v>3188155.9167786296</v>
      </c>
      <c r="E635" s="5">
        <f t="shared" si="126"/>
        <v>23.869123858525452</v>
      </c>
      <c r="F635" s="5">
        <f t="shared" si="127"/>
        <v>954.6741205389277</v>
      </c>
      <c r="G635" s="5">
        <f t="shared" si="128"/>
        <v>83.502836165638811</v>
      </c>
      <c r="H635" s="5">
        <f t="shared" si="129"/>
        <v>32.981780260797969</v>
      </c>
      <c r="I635" s="5"/>
      <c r="J635" s="5">
        <f t="shared" si="134"/>
        <v>5.0915219932192383E-7</v>
      </c>
      <c r="K635" s="60">
        <f t="shared" si="130"/>
        <v>32.981779751645767</v>
      </c>
      <c r="L635" s="5">
        <f t="shared" si="131"/>
        <v>954.67410580126261</v>
      </c>
      <c r="M635" s="5">
        <f t="shared" si="132"/>
        <v>3.2981779751645769E-2</v>
      </c>
    </row>
    <row r="636" spans="1:13" x14ac:dyDescent="0.25">
      <c r="A636" s="57">
        <v>40</v>
      </c>
      <c r="B636" s="5">
        <f>'Mg2+离子浓度'!B636</f>
        <v>11.725976216426684</v>
      </c>
      <c r="C636" s="5">
        <f t="shared" si="135"/>
        <v>0.29314154425810557</v>
      </c>
      <c r="D636" s="5">
        <f t="shared" si="133"/>
        <v>0</v>
      </c>
      <c r="E636" s="5">
        <f t="shared" si="126"/>
        <v>0</v>
      </c>
      <c r="F636" s="5">
        <f t="shared" si="127"/>
        <v>954.67410580126261</v>
      </c>
      <c r="G636" s="5">
        <f t="shared" si="128"/>
        <v>81.415319985373912</v>
      </c>
      <c r="H636" s="5">
        <f t="shared" si="129"/>
        <v>32.981779751645767</v>
      </c>
      <c r="I636" s="5"/>
      <c r="J636" s="5">
        <f t="shared" si="134"/>
        <v>1.0074832633642956E-4</v>
      </c>
      <c r="K636" s="60">
        <f t="shared" si="130"/>
        <v>32.981679003319428</v>
      </c>
      <c r="L636" s="5">
        <f t="shared" si="131"/>
        <v>954.67118959058269</v>
      </c>
      <c r="M636" s="5">
        <f t="shared" si="132"/>
        <v>3.2981679003319428E-2</v>
      </c>
    </row>
    <row r="637" spans="1:13" x14ac:dyDescent="0.25">
      <c r="A637" s="57"/>
      <c r="B637" s="5">
        <f>'Mg2+离子浓度'!B637</f>
        <v>11.725983703238647</v>
      </c>
      <c r="C637" s="5">
        <f t="shared" si="135"/>
        <v>7.486811963275386E-6</v>
      </c>
      <c r="D637" s="5">
        <f t="shared" si="133"/>
        <v>3188155.9167786296</v>
      </c>
      <c r="E637" s="5">
        <f t="shared" si="126"/>
        <v>23.869123858525452</v>
      </c>
      <c r="F637" s="5">
        <f t="shared" si="127"/>
        <v>978.54031344910811</v>
      </c>
      <c r="G637" s="5">
        <f t="shared" si="128"/>
        <v>83.450594697555402</v>
      </c>
      <c r="H637" s="5">
        <f t="shared" si="129"/>
        <v>33.806301962277658</v>
      </c>
      <c r="I637" s="5"/>
      <c r="J637" s="5">
        <f t="shared" si="134"/>
        <v>5.2188065225495178E-7</v>
      </c>
      <c r="K637" s="60">
        <f t="shared" si="130"/>
        <v>33.806301440397007</v>
      </c>
      <c r="L637" s="5">
        <f t="shared" si="131"/>
        <v>978.54029834301173</v>
      </c>
      <c r="M637" s="5">
        <f t="shared" si="132"/>
        <v>3.3806301440397007E-2</v>
      </c>
    </row>
    <row r="638" spans="1:13" x14ac:dyDescent="0.25">
      <c r="A638" s="57">
        <v>41</v>
      </c>
      <c r="B638" s="5">
        <f>'Mg2+离子浓度'!B638</f>
        <v>12.019125247496753</v>
      </c>
      <c r="C638" s="5">
        <f t="shared" si="135"/>
        <v>0.29314154425810557</v>
      </c>
      <c r="D638" s="5">
        <f t="shared" si="133"/>
        <v>0</v>
      </c>
      <c r="E638" s="5">
        <f t="shared" si="126"/>
        <v>0</v>
      </c>
      <c r="F638" s="5">
        <f t="shared" si="127"/>
        <v>978.54029834301173</v>
      </c>
      <c r="G638" s="5">
        <f t="shared" si="128"/>
        <v>81.415267600012257</v>
      </c>
      <c r="H638" s="5">
        <f t="shared" si="129"/>
        <v>33.806301440397007</v>
      </c>
      <c r="I638" s="5"/>
      <c r="J638" s="5">
        <f t="shared" si="134"/>
        <v>1.0326696483305673E-4</v>
      </c>
      <c r="K638" s="60">
        <f t="shared" si="130"/>
        <v>33.806198173432172</v>
      </c>
      <c r="L638" s="5">
        <f t="shared" si="131"/>
        <v>978.53730922908107</v>
      </c>
      <c r="M638" s="5">
        <f t="shared" si="132"/>
        <v>3.3806198173432174E-2</v>
      </c>
    </row>
    <row r="639" spans="1:13" x14ac:dyDescent="0.25">
      <c r="A639" s="57"/>
      <c r="B639" s="5">
        <f>'Mg2+离子浓度'!B639</f>
        <v>12.019132734308716</v>
      </c>
      <c r="C639" s="5">
        <f t="shared" si="135"/>
        <v>7.486811963275386E-6</v>
      </c>
      <c r="D639" s="5">
        <f t="shared" si="133"/>
        <v>3188155.9167786296</v>
      </c>
      <c r="E639" s="5">
        <f t="shared" si="126"/>
        <v>23.869123858525452</v>
      </c>
      <c r="F639" s="5">
        <f t="shared" si="127"/>
        <v>1002.4064330876065</v>
      </c>
      <c r="G639" s="5">
        <f t="shared" si="128"/>
        <v>83.400895492752895</v>
      </c>
      <c r="H639" s="5">
        <f t="shared" si="129"/>
        <v>34.630821132390402</v>
      </c>
      <c r="I639" s="5"/>
      <c r="J639" s="5">
        <f t="shared" si="134"/>
        <v>5.3460906611031217E-7</v>
      </c>
      <c r="K639" s="60">
        <f t="shared" si="130"/>
        <v>34.630820597781337</v>
      </c>
      <c r="L639" s="5">
        <f t="shared" si="131"/>
        <v>1002.4064176130798</v>
      </c>
      <c r="M639" s="5">
        <f t="shared" si="132"/>
        <v>3.4630820597781338E-2</v>
      </c>
    </row>
    <row r="640" spans="1:13" x14ac:dyDescent="0.25">
      <c r="A640" s="57">
        <v>42</v>
      </c>
      <c r="B640" s="5">
        <f>'Mg2+离子浓度'!B640</f>
        <v>12.312274278566822</v>
      </c>
      <c r="C640" s="5">
        <f t="shared" si="135"/>
        <v>0.29314154425810557</v>
      </c>
      <c r="D640" s="5">
        <f t="shared" si="133"/>
        <v>0</v>
      </c>
      <c r="E640" s="5">
        <f t="shared" si="126"/>
        <v>0</v>
      </c>
      <c r="F640" s="5">
        <f t="shared" si="127"/>
        <v>1002.4064176130798</v>
      </c>
      <c r="G640" s="5">
        <f t="shared" si="128"/>
        <v>81.415211758080034</v>
      </c>
      <c r="H640" s="5">
        <f t="shared" si="129"/>
        <v>34.630820597781337</v>
      </c>
      <c r="I640" s="5"/>
      <c r="J640" s="5">
        <f t="shared" si="134"/>
        <v>1.057855955972031E-4</v>
      </c>
      <c r="K640" s="60">
        <f t="shared" si="130"/>
        <v>34.630714812185737</v>
      </c>
      <c r="L640" s="5">
        <f t="shared" si="131"/>
        <v>1002.4033555961224</v>
      </c>
      <c r="M640" s="5">
        <f t="shared" si="132"/>
        <v>3.4630714812185735E-2</v>
      </c>
    </row>
    <row r="641" spans="1:13" x14ac:dyDescent="0.25">
      <c r="A641" s="57"/>
      <c r="B641" s="5">
        <f>'Mg2+离子浓度'!B641</f>
        <v>12.312281765378785</v>
      </c>
      <c r="C641" s="5">
        <f t="shared" si="135"/>
        <v>7.486811963275386E-6</v>
      </c>
      <c r="D641" s="5">
        <f t="shared" si="133"/>
        <v>3188155.9167786296</v>
      </c>
      <c r="E641" s="5">
        <f t="shared" si="126"/>
        <v>23.869123858525452</v>
      </c>
      <c r="F641" s="5">
        <f t="shared" si="127"/>
        <v>1026.272479454648</v>
      </c>
      <c r="G641" s="5">
        <f t="shared" si="128"/>
        <v>83.35355696134647</v>
      </c>
      <c r="H641" s="5">
        <f t="shared" si="129"/>
        <v>35.455337771143974</v>
      </c>
      <c r="I641" s="5"/>
      <c r="J641" s="5">
        <f t="shared" si="134"/>
        <v>5.4733744088812485E-7</v>
      </c>
      <c r="K641" s="60">
        <f t="shared" si="130"/>
        <v>35.455337223806531</v>
      </c>
      <c r="L641" s="5">
        <f t="shared" si="131"/>
        <v>1026.2724636116918</v>
      </c>
      <c r="M641" s="5">
        <f t="shared" si="132"/>
        <v>3.5455337223806532E-2</v>
      </c>
    </row>
    <row r="642" spans="1:13" x14ac:dyDescent="0.25">
      <c r="A642" s="57">
        <v>43</v>
      </c>
      <c r="B642" s="5">
        <f>'Mg2+离子浓度'!B642</f>
        <v>12.60542330963689</v>
      </c>
      <c r="C642" s="5">
        <f t="shared" si="135"/>
        <v>0.29314154425810557</v>
      </c>
      <c r="D642" s="5">
        <f t="shared" si="133"/>
        <v>0</v>
      </c>
      <c r="E642" s="5">
        <f t="shared" si="126"/>
        <v>0</v>
      </c>
      <c r="F642" s="5">
        <f t="shared" si="127"/>
        <v>1026.2724636116918</v>
      </c>
      <c r="G642" s="5">
        <f t="shared" si="128"/>
        <v>81.415152700750866</v>
      </c>
      <c r="H642" s="5">
        <f t="shared" si="129"/>
        <v>35.455337223806524</v>
      </c>
      <c r="I642" s="5"/>
      <c r="J642" s="5">
        <f t="shared" si="134"/>
        <v>1.0830421862889235E-4</v>
      </c>
      <c r="K642" s="60">
        <f t="shared" si="130"/>
        <v>35.455228919587896</v>
      </c>
      <c r="L642" s="5">
        <f t="shared" si="131"/>
        <v>1026.2693286919314</v>
      </c>
      <c r="M642" s="5">
        <f t="shared" si="132"/>
        <v>3.5455228919587897E-2</v>
      </c>
    </row>
    <row r="643" spans="1:13" x14ac:dyDescent="0.25">
      <c r="A643" s="57"/>
      <c r="B643" s="5">
        <f>'Mg2+离子浓度'!B643</f>
        <v>12.605430796448854</v>
      </c>
      <c r="C643" s="5">
        <f t="shared" si="135"/>
        <v>7.486811963275386E-6</v>
      </c>
      <c r="D643" s="5">
        <f t="shared" si="133"/>
        <v>3188155.9167786296</v>
      </c>
      <c r="E643" s="5">
        <f t="shared" si="126"/>
        <v>23.869123858525452</v>
      </c>
      <c r="F643" s="5">
        <f t="shared" si="127"/>
        <v>1050.1384525504568</v>
      </c>
      <c r="G643" s="5">
        <f t="shared" si="128"/>
        <v>83.30841440550347</v>
      </c>
      <c r="H643" s="5">
        <f t="shared" si="129"/>
        <v>36.279851878546118</v>
      </c>
      <c r="I643" s="5"/>
      <c r="J643" s="5">
        <f t="shared" si="134"/>
        <v>5.6006577658850937E-7</v>
      </c>
      <c r="K643" s="60">
        <f t="shared" si="130"/>
        <v>36.27985131848034</v>
      </c>
      <c r="L643" s="5">
        <f t="shared" si="131"/>
        <v>1050.1384363390725</v>
      </c>
      <c r="M643" s="5">
        <f t="shared" si="132"/>
        <v>3.6279851318480341E-2</v>
      </c>
    </row>
    <row r="644" spans="1:13" x14ac:dyDescent="0.25">
      <c r="A644" s="57">
        <v>44</v>
      </c>
      <c r="B644" s="5">
        <f>'Mg2+离子浓度'!B644</f>
        <v>12.898572340706959</v>
      </c>
      <c r="C644" s="5">
        <f t="shared" si="135"/>
        <v>0.29314154425810557</v>
      </c>
      <c r="D644" s="5">
        <f t="shared" si="133"/>
        <v>0</v>
      </c>
      <c r="E644" s="5">
        <f t="shared" si="126"/>
        <v>0</v>
      </c>
      <c r="F644" s="5">
        <f t="shared" si="127"/>
        <v>1050.1384363390725</v>
      </c>
      <c r="G644" s="5">
        <f t="shared" si="128"/>
        <v>81.415090647273558</v>
      </c>
      <c r="H644" s="5">
        <f t="shared" si="129"/>
        <v>36.279851318480333</v>
      </c>
      <c r="I644" s="5"/>
      <c r="J644" s="5">
        <f t="shared" si="134"/>
        <v>1.1082283392814822E-4</v>
      </c>
      <c r="K644" s="60">
        <f t="shared" si="130"/>
        <v>36.279740495646408</v>
      </c>
      <c r="L644" s="5">
        <f t="shared" si="131"/>
        <v>1050.1352285167332</v>
      </c>
      <c r="M644" s="5">
        <f t="shared" si="132"/>
        <v>3.6279740495646411E-2</v>
      </c>
    </row>
    <row r="645" spans="1:13" x14ac:dyDescent="0.25">
      <c r="A645" s="57"/>
      <c r="B645" s="5">
        <f>'Mg2+离子浓度'!B645</f>
        <v>12.898579827518923</v>
      </c>
      <c r="C645" s="5">
        <f t="shared" si="135"/>
        <v>7.486811963275386E-6</v>
      </c>
      <c r="D645" s="5">
        <f t="shared" si="133"/>
        <v>3188155.9167786296</v>
      </c>
      <c r="E645" s="5">
        <f t="shared" si="126"/>
        <v>23.869123858525452</v>
      </c>
      <c r="F645" s="5">
        <f t="shared" si="127"/>
        <v>1074.0043523752586</v>
      </c>
      <c r="G645" s="5">
        <f t="shared" si="128"/>
        <v>83.265318099895524</v>
      </c>
      <c r="H645" s="5">
        <f t="shared" si="129"/>
        <v>37.104363454604638</v>
      </c>
      <c r="I645" s="5"/>
      <c r="J645" s="5">
        <f t="shared" si="134"/>
        <v>5.7279407321158633E-7</v>
      </c>
      <c r="K645" s="60">
        <f t="shared" si="130"/>
        <v>37.104362881810566</v>
      </c>
      <c r="L645" s="5">
        <f t="shared" si="131"/>
        <v>1074.0043357954478</v>
      </c>
      <c r="M645" s="5">
        <f t="shared" si="132"/>
        <v>3.7104362881810564E-2</v>
      </c>
    </row>
    <row r="646" spans="1:13" x14ac:dyDescent="0.25">
      <c r="A646" s="57">
        <v>45</v>
      </c>
      <c r="B646" s="5">
        <f>'Mg2+离子浓度'!B646</f>
        <v>13.191721371777028</v>
      </c>
      <c r="C646" s="5">
        <f t="shared" si="135"/>
        <v>0.29314154425810557</v>
      </c>
      <c r="D646" s="5">
        <f t="shared" si="133"/>
        <v>0</v>
      </c>
      <c r="E646" s="5">
        <f t="shared" si="126"/>
        <v>0</v>
      </c>
      <c r="F646" s="5">
        <f t="shared" si="127"/>
        <v>1074.0043357954478</v>
      </c>
      <c r="G646" s="5">
        <f t="shared" si="128"/>
        <v>81.415025797408191</v>
      </c>
      <c r="H646" s="5">
        <f t="shared" si="129"/>
        <v>37.104362881810559</v>
      </c>
      <c r="I646" s="5"/>
      <c r="J646" s="5">
        <f t="shared" si="134"/>
        <v>1.1334144149499453E-4</v>
      </c>
      <c r="K646" s="60">
        <f t="shared" si="130"/>
        <v>37.104249540369061</v>
      </c>
      <c r="L646" s="5">
        <f t="shared" si="131"/>
        <v>1074.0010550707527</v>
      </c>
      <c r="M646" s="5">
        <f t="shared" si="132"/>
        <v>3.7104249540369061E-2</v>
      </c>
    </row>
    <row r="647" spans="1:13" x14ac:dyDescent="0.25">
      <c r="A647" s="57"/>
      <c r="B647" s="5">
        <f>'Mg2+离子浓度'!B647</f>
        <v>13.191728858588991</v>
      </c>
      <c r="C647" s="5">
        <f t="shared" si="135"/>
        <v>7.486811963275386E-6</v>
      </c>
      <c r="D647" s="5">
        <f t="shared" si="133"/>
        <v>3188155.9167786296</v>
      </c>
      <c r="E647" s="5">
        <f t="shared" si="126"/>
        <v>23.869123858525452</v>
      </c>
      <c r="F647" s="5">
        <f t="shared" si="127"/>
        <v>1097.8701789292782</v>
      </c>
      <c r="G647" s="5">
        <f t="shared" si="128"/>
        <v>83.22413162808958</v>
      </c>
      <c r="H647" s="5">
        <f t="shared" si="129"/>
        <v>37.928872499327291</v>
      </c>
      <c r="I647" s="5"/>
      <c r="J647" s="5">
        <f t="shared" si="134"/>
        <v>5.8552233075747547E-7</v>
      </c>
      <c r="K647" s="60">
        <f t="shared" si="130"/>
        <v>37.928871913804961</v>
      </c>
      <c r="L647" s="5">
        <f t="shared" si="131"/>
        <v>1097.8701619810415</v>
      </c>
      <c r="M647" s="5">
        <f t="shared" si="132"/>
        <v>3.7928871913804965E-2</v>
      </c>
    </row>
    <row r="648" spans="1:13" x14ac:dyDescent="0.25">
      <c r="A648" s="57">
        <v>46</v>
      </c>
      <c r="B648" s="5">
        <f>'Mg2+离子浓度'!B648</f>
        <v>13.484870402847097</v>
      </c>
      <c r="C648" s="5">
        <f t="shared" si="135"/>
        <v>0.29314154425810557</v>
      </c>
      <c r="D648" s="5">
        <f t="shared" si="133"/>
        <v>0</v>
      </c>
      <c r="E648" s="5">
        <f t="shared" si="126"/>
        <v>0</v>
      </c>
      <c r="F648" s="5">
        <f t="shared" si="127"/>
        <v>1097.8701619810415</v>
      </c>
      <c r="G648" s="5">
        <f t="shared" si="128"/>
        <v>81.414958333544334</v>
      </c>
      <c r="H648" s="5">
        <f t="shared" si="129"/>
        <v>37.928871913804961</v>
      </c>
      <c r="I648" s="5"/>
      <c r="J648" s="5">
        <f t="shared" si="134"/>
        <v>1.1586004132945497E-4</v>
      </c>
      <c r="K648" s="60">
        <f t="shared" si="130"/>
        <v>37.928756053763635</v>
      </c>
      <c r="L648" s="5">
        <f t="shared" si="131"/>
        <v>1097.8668083542152</v>
      </c>
      <c r="M648" s="5">
        <f t="shared" si="132"/>
        <v>3.7928756053763633E-2</v>
      </c>
    </row>
    <row r="649" spans="1:13" x14ac:dyDescent="0.25">
      <c r="A649" s="57"/>
      <c r="B649" s="5">
        <f>'Mg2+离子浓度'!B649</f>
        <v>13.48487788965906</v>
      </c>
      <c r="C649" s="5">
        <f t="shared" si="135"/>
        <v>7.486811963275386E-6</v>
      </c>
      <c r="D649" s="5">
        <f t="shared" si="133"/>
        <v>3188155.9167786296</v>
      </c>
      <c r="E649" s="5">
        <f t="shared" si="126"/>
        <v>23.869123858525452</v>
      </c>
      <c r="F649" s="5">
        <f t="shared" si="127"/>
        <v>1121.7359322127406</v>
      </c>
      <c r="G649" s="5">
        <f t="shared" si="128"/>
        <v>83.184730435931414</v>
      </c>
      <c r="H649" s="5">
        <f t="shared" si="129"/>
        <v>38.753379012721858</v>
      </c>
      <c r="I649" s="5"/>
      <c r="J649" s="5">
        <f t="shared" si="134"/>
        <v>5.9825054922629674E-7</v>
      </c>
      <c r="K649" s="60">
        <f t="shared" si="130"/>
        <v>38.753378414471307</v>
      </c>
      <c r="L649" s="5">
        <f t="shared" si="131"/>
        <v>1121.7359148960793</v>
      </c>
      <c r="M649" s="5">
        <f t="shared" si="132"/>
        <v>3.8753378414471309E-2</v>
      </c>
    </row>
    <row r="650" spans="1:13" x14ac:dyDescent="0.25">
      <c r="A650" s="57">
        <v>47</v>
      </c>
      <c r="B650" s="5">
        <f>'Mg2+离子浓度'!B650</f>
        <v>13.778019433917166</v>
      </c>
      <c r="C650" s="5">
        <f t="shared" si="135"/>
        <v>0.29314154425810557</v>
      </c>
      <c r="D650" s="5">
        <f t="shared" si="133"/>
        <v>0</v>
      </c>
      <c r="E650" s="5">
        <f t="shared" si="126"/>
        <v>0</v>
      </c>
      <c r="F650" s="5">
        <f t="shared" si="127"/>
        <v>1121.7359148960793</v>
      </c>
      <c r="G650" s="5">
        <f t="shared" si="128"/>
        <v>81.414888422549112</v>
      </c>
      <c r="H650" s="5">
        <f t="shared" si="129"/>
        <v>38.753378414471307</v>
      </c>
      <c r="I650" s="5"/>
      <c r="J650" s="5">
        <f t="shared" si="134"/>
        <v>1.1837863343155327E-4</v>
      </c>
      <c r="K650" s="60">
        <f t="shared" si="130"/>
        <v>38.753260035837876</v>
      </c>
      <c r="L650" s="5">
        <f t="shared" si="131"/>
        <v>1121.7324883673452</v>
      </c>
      <c r="M650" s="5">
        <f t="shared" si="132"/>
        <v>3.8753260035837879E-2</v>
      </c>
    </row>
    <row r="651" spans="1:13" x14ac:dyDescent="0.25">
      <c r="A651" s="57"/>
      <c r="B651" s="5">
        <f>'Mg2+离子浓度'!B651</f>
        <v>13.778026920729129</v>
      </c>
      <c r="C651" s="5">
        <f t="shared" si="135"/>
        <v>7.486811963275386E-6</v>
      </c>
      <c r="D651" s="5">
        <f t="shared" si="133"/>
        <v>3188155.9167786296</v>
      </c>
      <c r="E651" s="5">
        <f t="shared" si="126"/>
        <v>23.869123858525452</v>
      </c>
      <c r="F651" s="5">
        <f t="shared" si="127"/>
        <v>1145.6016122258707</v>
      </c>
      <c r="G651" s="5">
        <f t="shared" si="128"/>
        <v>83.147000569603023</v>
      </c>
      <c r="H651" s="5">
        <f t="shared" si="129"/>
        <v>39.577882994796106</v>
      </c>
      <c r="I651" s="5"/>
      <c r="J651" s="5">
        <f t="shared" si="134"/>
        <v>6.1097872861817023E-7</v>
      </c>
      <c r="K651" s="60">
        <f t="shared" si="130"/>
        <v>39.577882383817375</v>
      </c>
      <c r="L651" s="5">
        <f t="shared" si="131"/>
        <v>1145.6015945407858</v>
      </c>
      <c r="M651" s="5">
        <f t="shared" si="132"/>
        <v>3.9577882383817375E-2</v>
      </c>
    </row>
    <row r="652" spans="1:13" x14ac:dyDescent="0.25">
      <c r="A652" s="57">
        <v>48</v>
      </c>
      <c r="B652" s="5">
        <f>'Mg2+离子浓度'!B652</f>
        <v>14.071168464987235</v>
      </c>
      <c r="C652" s="5">
        <f t="shared" si="135"/>
        <v>0.29314154425810557</v>
      </c>
      <c r="D652" s="5">
        <f t="shared" si="133"/>
        <v>0</v>
      </c>
      <c r="E652" s="5">
        <f t="shared" si="126"/>
        <v>0</v>
      </c>
      <c r="F652" s="5">
        <f t="shared" si="127"/>
        <v>1145.6015945407858</v>
      </c>
      <c r="G652" s="5">
        <f t="shared" si="128"/>
        <v>81.414816217384057</v>
      </c>
      <c r="H652" s="5">
        <f t="shared" si="129"/>
        <v>39.577882383817375</v>
      </c>
      <c r="I652" s="5"/>
      <c r="J652" s="5">
        <f t="shared" si="134"/>
        <v>1.2089721780131318E-4</v>
      </c>
      <c r="K652" s="60">
        <f t="shared" si="130"/>
        <v>39.57776148659957</v>
      </c>
      <c r="L652" s="5">
        <f t="shared" si="131"/>
        <v>1145.5980951103679</v>
      </c>
      <c r="M652" s="5">
        <f t="shared" si="132"/>
        <v>3.9577761486599569E-2</v>
      </c>
    </row>
    <row r="653" spans="1:13" x14ac:dyDescent="0.25">
      <c r="A653" s="57"/>
      <c r="B653" s="5">
        <f>'Mg2+离子浓度'!B653</f>
        <v>14.071175951799198</v>
      </c>
      <c r="C653" s="5">
        <f t="shared" si="135"/>
        <v>7.486811963275386E-6</v>
      </c>
      <c r="D653" s="5">
        <f t="shared" si="133"/>
        <v>3188155.9167786296</v>
      </c>
      <c r="E653" s="5">
        <f t="shared" si="126"/>
        <v>23.869123858525452</v>
      </c>
      <c r="F653" s="5">
        <f t="shared" si="127"/>
        <v>1169.4672189688933</v>
      </c>
      <c r="G653" s="5">
        <f t="shared" si="128"/>
        <v>83.110837571422778</v>
      </c>
      <c r="H653" s="5">
        <f t="shared" si="129"/>
        <v>40.4023844455578</v>
      </c>
      <c r="I653" s="5"/>
      <c r="J653" s="5">
        <f t="shared" si="134"/>
        <v>6.2370686893321568E-7</v>
      </c>
      <c r="K653" s="60">
        <f t="shared" si="130"/>
        <v>40.402383821850933</v>
      </c>
      <c r="L653" s="5">
        <f t="shared" si="131"/>
        <v>1169.467200915386</v>
      </c>
      <c r="M653" s="5">
        <f t="shared" si="132"/>
        <v>4.0402383821850935E-2</v>
      </c>
    </row>
    <row r="654" spans="1:13" x14ac:dyDescent="0.25">
      <c r="A654" s="57">
        <v>49</v>
      </c>
      <c r="B654" s="5">
        <f>'Mg2+离子浓度'!B654</f>
        <v>14.364317496057303</v>
      </c>
      <c r="C654" s="5">
        <f t="shared" si="135"/>
        <v>0.29314154425810557</v>
      </c>
      <c r="D654" s="5">
        <f t="shared" si="133"/>
        <v>0</v>
      </c>
      <c r="E654" s="5">
        <f t="shared" si="126"/>
        <v>0</v>
      </c>
      <c r="F654" s="5">
        <f t="shared" si="127"/>
        <v>1169.467200915386</v>
      </c>
      <c r="G654" s="5">
        <f t="shared" si="128"/>
        <v>81.414741858524053</v>
      </c>
      <c r="H654" s="5">
        <f t="shared" si="129"/>
        <v>40.402383821850925</v>
      </c>
      <c r="I654" s="5"/>
      <c r="J654" s="5">
        <f t="shared" si="134"/>
        <v>1.2341579443875841E-4</v>
      </c>
      <c r="K654" s="60">
        <f t="shared" si="130"/>
        <v>40.402260406056484</v>
      </c>
      <c r="L654" s="5">
        <f t="shared" si="131"/>
        <v>1169.4636285835079</v>
      </c>
      <c r="M654" s="5">
        <f t="shared" si="132"/>
        <v>4.0402260406056482E-2</v>
      </c>
    </row>
    <row r="655" spans="1:13" x14ac:dyDescent="0.25">
      <c r="A655" s="57"/>
      <c r="B655" s="5">
        <f>'Mg2+离子浓度'!B655</f>
        <v>14.364324982869267</v>
      </c>
      <c r="C655" s="5">
        <f t="shared" si="135"/>
        <v>7.486811963275386E-6</v>
      </c>
      <c r="D655" s="5">
        <f t="shared" si="133"/>
        <v>3188155.9167786296</v>
      </c>
      <c r="E655" s="5">
        <f t="shared" si="126"/>
        <v>23.869123858525452</v>
      </c>
      <c r="F655" s="5">
        <f t="shared" si="127"/>
        <v>1193.3327524420333</v>
      </c>
      <c r="G655" s="5">
        <f t="shared" si="128"/>
        <v>83.076145510853351</v>
      </c>
      <c r="H655" s="5">
        <f t="shared" si="129"/>
        <v>41.226883365014707</v>
      </c>
      <c r="I655" s="5"/>
      <c r="J655" s="5">
        <f t="shared" si="134"/>
        <v>6.3643497017155304E-7</v>
      </c>
      <c r="K655" s="60">
        <f t="shared" si="130"/>
        <v>41.226882728579739</v>
      </c>
      <c r="L655" s="5">
        <f t="shared" si="131"/>
        <v>1193.3327340201049</v>
      </c>
      <c r="M655" s="5">
        <f t="shared" si="132"/>
        <v>4.1226882728579738E-2</v>
      </c>
    </row>
    <row r="656" spans="1:13" x14ac:dyDescent="0.25">
      <c r="A656" s="57">
        <v>50</v>
      </c>
      <c r="B656" s="5">
        <f>'Mg2+离子浓度'!B656</f>
        <v>14.657466527127372</v>
      </c>
      <c r="C656" s="5">
        <f t="shared" si="135"/>
        <v>0.29314154425810557</v>
      </c>
      <c r="D656" s="5">
        <f t="shared" si="133"/>
        <v>0</v>
      </c>
      <c r="E656" s="5">
        <f t="shared" si="126"/>
        <v>0</v>
      </c>
      <c r="F656" s="5">
        <f t="shared" si="127"/>
        <v>1193.3327340201049</v>
      </c>
      <c r="G656" s="5">
        <f t="shared" si="128"/>
        <v>81.414665475206036</v>
      </c>
      <c r="H656" s="5">
        <f t="shared" si="129"/>
        <v>41.226882728579739</v>
      </c>
      <c r="I656" s="5"/>
      <c r="J656" s="5">
        <f t="shared" si="134"/>
        <v>1.2593436334391275E-4</v>
      </c>
      <c r="K656" s="60">
        <f t="shared" si="130"/>
        <v>41.226756794216392</v>
      </c>
      <c r="L656" s="5">
        <f t="shared" si="131"/>
        <v>1193.3290887869907</v>
      </c>
      <c r="M656" s="5">
        <f t="shared" si="132"/>
        <v>4.122675679421639E-2</v>
      </c>
    </row>
    <row r="657" spans="1:13" x14ac:dyDescent="0.25">
      <c r="A657" s="57"/>
      <c r="B657" s="5">
        <f>'Mg2+离子浓度'!B657</f>
        <v>14.657474013939336</v>
      </c>
      <c r="C657" s="5">
        <f t="shared" ref="C657:C710" si="136">B657-B656</f>
        <v>7.486811963275386E-6</v>
      </c>
      <c r="D657" s="5">
        <f t="shared" si="133"/>
        <v>3188155.9167786296</v>
      </c>
      <c r="E657" s="5">
        <f t="shared" ref="E657:E710" si="137">C657*D657</f>
        <v>23.869123858525452</v>
      </c>
      <c r="F657" s="5">
        <f t="shared" ref="F657:F710" si="138">E657+L656</f>
        <v>1217.1982126455162</v>
      </c>
      <c r="G657" s="5">
        <f t="shared" ref="G657:G710" si="139">F657/B657</f>
        <v>83.042836131788746</v>
      </c>
      <c r="H657" s="5">
        <f t="shared" ref="H657:H710" si="140">F657/$C$9/96485/0.0001</f>
        <v>42.051379753174622</v>
      </c>
      <c r="I657" s="5"/>
      <c r="J657" s="5">
        <f t="shared" si="134"/>
        <v>6.4916303233330271E-7</v>
      </c>
      <c r="K657" s="60">
        <f t="shared" ref="K657:K710" si="141">H657-J657</f>
        <v>42.051379104011588</v>
      </c>
      <c r="L657" s="5">
        <f t="shared" ref="L657:L710" si="142">K657*0.0001*$C$9*96485</f>
        <v>1217.1981938551676</v>
      </c>
      <c r="M657" s="5">
        <f t="shared" ref="M657:M710" si="143">K657*0.001</f>
        <v>4.2051379104011591E-2</v>
      </c>
    </row>
    <row r="658" spans="1:13" x14ac:dyDescent="0.25">
      <c r="A658" s="57">
        <v>51</v>
      </c>
      <c r="B658" s="5">
        <f>'Mg2+离子浓度'!B658</f>
        <v>14.950615558197441</v>
      </c>
      <c r="C658" s="5">
        <f t="shared" si="136"/>
        <v>0.29314154425810557</v>
      </c>
      <c r="D658" s="5">
        <f t="shared" si="133"/>
        <v>0</v>
      </c>
      <c r="E658" s="5">
        <f t="shared" si="137"/>
        <v>0</v>
      </c>
      <c r="F658" s="5">
        <f t="shared" si="138"/>
        <v>1217.1981938551676</v>
      </c>
      <c r="G658" s="5">
        <f t="shared" si="139"/>
        <v>81.414587186530682</v>
      </c>
      <c r="H658" s="5">
        <f t="shared" si="140"/>
        <v>42.051379104011588</v>
      </c>
      <c r="I658" s="5"/>
      <c r="J658" s="5">
        <f t="shared" si="134"/>
        <v>1.2845292451679993E-4</v>
      </c>
      <c r="K658" s="60">
        <f t="shared" si="141"/>
        <v>42.051250651087074</v>
      </c>
      <c r="L658" s="5">
        <f t="shared" si="142"/>
        <v>1217.1944757210408</v>
      </c>
      <c r="M658" s="5">
        <f t="shared" si="143"/>
        <v>4.2051250651087071E-2</v>
      </c>
    </row>
    <row r="659" spans="1:13" x14ac:dyDescent="0.25">
      <c r="A659" s="57"/>
      <c r="B659" s="5">
        <f>'Mg2+离子浓度'!B659</f>
        <v>14.950623045009404</v>
      </c>
      <c r="C659" s="5">
        <f t="shared" si="136"/>
        <v>7.486811963275386E-6</v>
      </c>
      <c r="D659" s="5">
        <f t="shared" si="133"/>
        <v>3188155.9167786296</v>
      </c>
      <c r="E659" s="5">
        <f t="shared" si="137"/>
        <v>23.869123858525452</v>
      </c>
      <c r="F659" s="5">
        <f t="shared" si="138"/>
        <v>1241.0635995795662</v>
      </c>
      <c r="G659" s="5">
        <f t="shared" si="139"/>
        <v>83.010828100159998</v>
      </c>
      <c r="H659" s="5">
        <f t="shared" si="140"/>
        <v>42.875873610045296</v>
      </c>
      <c r="I659" s="5"/>
      <c r="J659" s="5">
        <f t="shared" si="134"/>
        <v>6.6189105541858422E-7</v>
      </c>
      <c r="K659" s="60">
        <f t="shared" si="141"/>
        <v>42.875872948154239</v>
      </c>
      <c r="L659" s="5">
        <f t="shared" si="142"/>
        <v>1241.0635804207986</v>
      </c>
      <c r="M659" s="5">
        <f t="shared" si="143"/>
        <v>4.2875872948154238E-2</v>
      </c>
    </row>
    <row r="660" spans="1:13" x14ac:dyDescent="0.25">
      <c r="A660" s="57">
        <v>52</v>
      </c>
      <c r="B660" s="5">
        <f>'Mg2+离子浓度'!B660</f>
        <v>15.24376458926751</v>
      </c>
      <c r="C660" s="5">
        <f t="shared" si="136"/>
        <v>0.29314154425810557</v>
      </c>
      <c r="D660" s="5">
        <f t="shared" si="133"/>
        <v>0</v>
      </c>
      <c r="E660" s="5">
        <f t="shared" si="137"/>
        <v>0</v>
      </c>
      <c r="F660" s="5">
        <f t="shared" si="138"/>
        <v>1241.0635804207986</v>
      </c>
      <c r="G660" s="5">
        <f t="shared" si="139"/>
        <v>81.414507102437085</v>
      </c>
      <c r="H660" s="5">
        <f t="shared" si="140"/>
        <v>42.875872948154246</v>
      </c>
      <c r="I660" s="5"/>
      <c r="J660" s="5">
        <f t="shared" si="134"/>
        <v>1.3097147795744369E-4</v>
      </c>
      <c r="K660" s="60">
        <f t="shared" si="141"/>
        <v>42.875741976676288</v>
      </c>
      <c r="L660" s="5">
        <f t="shared" si="142"/>
        <v>1241.0597893858837</v>
      </c>
      <c r="M660" s="5">
        <f t="shared" si="143"/>
        <v>4.287574197667629E-2</v>
      </c>
    </row>
    <row r="661" spans="1:13" x14ac:dyDescent="0.25">
      <c r="A661" s="57"/>
      <c r="B661" s="5">
        <f>'Mg2+离子浓度'!B661</f>
        <v>15.243772076079473</v>
      </c>
      <c r="C661" s="5">
        <f t="shared" si="136"/>
        <v>7.486811963275386E-6</v>
      </c>
      <c r="D661" s="5">
        <f t="shared" si="133"/>
        <v>3188155.9167786296</v>
      </c>
      <c r="E661" s="5">
        <f t="shared" si="137"/>
        <v>23.869123858525452</v>
      </c>
      <c r="F661" s="5">
        <f t="shared" si="138"/>
        <v>1264.9289132444092</v>
      </c>
      <c r="G661" s="5">
        <f t="shared" si="139"/>
        <v>82.98004633835582</v>
      </c>
      <c r="H661" s="5">
        <f t="shared" si="140"/>
        <v>43.700364935634525</v>
      </c>
      <c r="I661" s="5"/>
      <c r="J661" s="5">
        <f t="shared" si="134"/>
        <v>6.7461903942751796E-7</v>
      </c>
      <c r="K661" s="60">
        <f t="shared" si="141"/>
        <v>43.700364261015487</v>
      </c>
      <c r="L661" s="5">
        <f t="shared" si="142"/>
        <v>1264.9288937172239</v>
      </c>
      <c r="M661" s="5">
        <f t="shared" si="143"/>
        <v>4.3700364261015485E-2</v>
      </c>
    </row>
    <row r="662" spans="1:13" x14ac:dyDescent="0.25">
      <c r="A662" s="57">
        <v>53</v>
      </c>
      <c r="B662" s="5">
        <f>'Mg2+离子浓度'!B662</f>
        <v>15.536913620337579</v>
      </c>
      <c r="C662" s="5">
        <f t="shared" si="136"/>
        <v>0.29314154425810557</v>
      </c>
      <c r="D662" s="5">
        <f t="shared" si="133"/>
        <v>0</v>
      </c>
      <c r="E662" s="5">
        <f t="shared" si="137"/>
        <v>0</v>
      </c>
      <c r="F662" s="5">
        <f t="shared" si="138"/>
        <v>1264.9288937172239</v>
      </c>
      <c r="G662" s="5">
        <f t="shared" si="139"/>
        <v>81.414425324567134</v>
      </c>
      <c r="H662" s="5">
        <f t="shared" si="140"/>
        <v>43.700364261015487</v>
      </c>
      <c r="I662" s="5"/>
      <c r="J662" s="5">
        <f t="shared" si="134"/>
        <v>1.3349002366586774E-4</v>
      </c>
      <c r="K662" s="60">
        <f t="shared" si="141"/>
        <v>43.700230770991823</v>
      </c>
      <c r="L662" s="5">
        <f t="shared" si="142"/>
        <v>1264.9250297817441</v>
      </c>
      <c r="M662" s="5">
        <f t="shared" si="143"/>
        <v>4.3700230770991826E-2</v>
      </c>
    </row>
    <row r="663" spans="1:13" x14ac:dyDescent="0.25">
      <c r="A663" s="57"/>
      <c r="B663" s="5">
        <f>'Mg2+离子浓度'!B663</f>
        <v>15.536921107149542</v>
      </c>
      <c r="C663" s="5">
        <f t="shared" si="136"/>
        <v>7.486811963275386E-6</v>
      </c>
      <c r="D663" s="5">
        <f t="shared" si="133"/>
        <v>3188155.9167786296</v>
      </c>
      <c r="E663" s="5">
        <f t="shared" si="137"/>
        <v>23.869123858525452</v>
      </c>
      <c r="F663" s="5">
        <f t="shared" si="138"/>
        <v>1288.7941536402695</v>
      </c>
      <c r="G663" s="5">
        <f t="shared" si="139"/>
        <v>82.950421434991526</v>
      </c>
      <c r="H663" s="5">
        <f t="shared" si="140"/>
        <v>44.52485372995006</v>
      </c>
      <c r="I663" s="5"/>
      <c r="J663" s="5">
        <f t="shared" si="134"/>
        <v>6.8734698436022367E-7</v>
      </c>
      <c r="K663" s="60">
        <f t="shared" si="141"/>
        <v>44.524853042603077</v>
      </c>
      <c r="L663" s="5">
        <f t="shared" si="142"/>
        <v>1288.7941337446675</v>
      </c>
      <c r="M663" s="5">
        <f t="shared" si="143"/>
        <v>4.4524853042603077E-2</v>
      </c>
    </row>
    <row r="664" spans="1:13" x14ac:dyDescent="0.25">
      <c r="A664" s="57">
        <v>54</v>
      </c>
      <c r="B664" s="5">
        <f>'Mg2+离子浓度'!B664</f>
        <v>15.830062651407648</v>
      </c>
      <c r="C664" s="5">
        <f t="shared" si="136"/>
        <v>0.29314154425810557</v>
      </c>
      <c r="D664" s="5">
        <f t="shared" si="133"/>
        <v>0</v>
      </c>
      <c r="E664" s="5">
        <f t="shared" si="137"/>
        <v>0</v>
      </c>
      <c r="F664" s="5">
        <f t="shared" si="138"/>
        <v>1288.7941337446675</v>
      </c>
      <c r="G664" s="5">
        <f t="shared" si="139"/>
        <v>81.414341947033591</v>
      </c>
      <c r="H664" s="5">
        <f t="shared" si="140"/>
        <v>44.524853042603077</v>
      </c>
      <c r="I664" s="5"/>
      <c r="J664" s="5">
        <f t="shared" si="134"/>
        <v>1.3600856164209588E-4</v>
      </c>
      <c r="K664" s="60">
        <f t="shared" si="141"/>
        <v>44.524717034041437</v>
      </c>
      <c r="L664" s="5">
        <f t="shared" si="142"/>
        <v>1288.7901969088466</v>
      </c>
      <c r="M664" s="5">
        <f t="shared" si="143"/>
        <v>4.4524717034041435E-2</v>
      </c>
    </row>
    <row r="665" spans="1:13" x14ac:dyDescent="0.25">
      <c r="A665" s="57"/>
      <c r="B665" s="5">
        <f>'Mg2+离子浓度'!B665</f>
        <v>15.830070138219611</v>
      </c>
      <c r="C665" s="5">
        <f t="shared" si="136"/>
        <v>7.486811963275386E-6</v>
      </c>
      <c r="D665" s="5">
        <f t="shared" ref="D665:D728" si="144">D663</f>
        <v>3188155.9167786296</v>
      </c>
      <c r="E665" s="5">
        <f t="shared" si="137"/>
        <v>23.869123858525452</v>
      </c>
      <c r="F665" s="5">
        <f t="shared" si="138"/>
        <v>1312.659320767372</v>
      </c>
      <c r="G665" s="5">
        <f t="shared" si="139"/>
        <v>82.921889120259152</v>
      </c>
      <c r="H665" s="5">
        <f t="shared" si="140"/>
        <v>45.349339992999667</v>
      </c>
      <c r="I665" s="5"/>
      <c r="J665" s="5">
        <f t="shared" ref="J665:J728" si="145">H665*($C$8/3.1415926)^(1/2)*C665^(1/2)</f>
        <v>7.0007489021682122E-7</v>
      </c>
      <c r="K665" s="60">
        <f t="shared" si="141"/>
        <v>45.349339292924775</v>
      </c>
      <c r="L665" s="5">
        <f t="shared" si="142"/>
        <v>1312.6593005033542</v>
      </c>
      <c r="M665" s="5">
        <f t="shared" si="143"/>
        <v>4.5349339292924777E-2</v>
      </c>
    </row>
    <row r="666" spans="1:13" x14ac:dyDescent="0.25">
      <c r="A666" s="57">
        <v>55</v>
      </c>
      <c r="B666" s="5">
        <f>'Mg2+离子浓度'!B666</f>
        <v>16.123211682477717</v>
      </c>
      <c r="C666" s="5">
        <f t="shared" si="136"/>
        <v>0.29314154425810557</v>
      </c>
      <c r="D666" s="5">
        <f t="shared" si="144"/>
        <v>0</v>
      </c>
      <c r="E666" s="5">
        <f t="shared" si="137"/>
        <v>0</v>
      </c>
      <c r="F666" s="5">
        <f t="shared" si="138"/>
        <v>1312.6593005033542</v>
      </c>
      <c r="G666" s="5">
        <f t="shared" si="139"/>
        <v>81.414257057104692</v>
      </c>
      <c r="H666" s="5">
        <f t="shared" si="140"/>
        <v>45.349339292924775</v>
      </c>
      <c r="I666" s="5"/>
      <c r="J666" s="5">
        <f t="shared" si="145"/>
        <v>1.3852709188615173E-4</v>
      </c>
      <c r="K666" s="60">
        <f t="shared" si="141"/>
        <v>45.34920076583289</v>
      </c>
      <c r="L666" s="5">
        <f t="shared" si="142"/>
        <v>1312.6552907674161</v>
      </c>
      <c r="M666" s="5">
        <f t="shared" si="143"/>
        <v>4.5349200765832889E-2</v>
      </c>
    </row>
    <row r="667" spans="1:13" x14ac:dyDescent="0.25">
      <c r="A667" s="57"/>
      <c r="B667" s="5">
        <f>'Mg2+离子浓度'!B667</f>
        <v>16.12321916928968</v>
      </c>
      <c r="C667" s="5">
        <f t="shared" si="136"/>
        <v>7.486811963275386E-6</v>
      </c>
      <c r="D667" s="5">
        <f t="shared" si="144"/>
        <v>3188155.9167786296</v>
      </c>
      <c r="E667" s="5">
        <f t="shared" si="137"/>
        <v>23.869123858525452</v>
      </c>
      <c r="F667" s="5">
        <f t="shared" si="138"/>
        <v>1336.5244146259415</v>
      </c>
      <c r="G667" s="5">
        <f t="shared" si="139"/>
        <v>82.894389798512123</v>
      </c>
      <c r="H667" s="5">
        <f t="shared" si="140"/>
        <v>46.17382372479112</v>
      </c>
      <c r="I667" s="5"/>
      <c r="J667" s="5">
        <f t="shared" si="145"/>
        <v>7.1280275699743045E-7</v>
      </c>
      <c r="K667" s="60">
        <f t="shared" si="141"/>
        <v>46.173823011988361</v>
      </c>
      <c r="L667" s="5">
        <f t="shared" si="142"/>
        <v>1336.5243939935092</v>
      </c>
      <c r="M667" s="5">
        <f t="shared" si="143"/>
        <v>4.6173823011988364E-2</v>
      </c>
    </row>
    <row r="668" spans="1:13" x14ac:dyDescent="0.25">
      <c r="A668" s="57">
        <v>56</v>
      </c>
      <c r="B668" s="5">
        <f>'Mg2+离子浓度'!B668</f>
        <v>16.416360713547785</v>
      </c>
      <c r="C668" s="5">
        <f t="shared" si="136"/>
        <v>0.29314154425810557</v>
      </c>
      <c r="D668" s="5">
        <f t="shared" si="144"/>
        <v>0</v>
      </c>
      <c r="E668" s="5">
        <f t="shared" si="137"/>
        <v>0</v>
      </c>
      <c r="F668" s="5">
        <f t="shared" si="138"/>
        <v>1336.5243939935092</v>
      </c>
      <c r="G668" s="5">
        <f t="shared" si="139"/>
        <v>81.414170735815247</v>
      </c>
      <c r="H668" s="5">
        <f t="shared" si="140"/>
        <v>46.173823011988361</v>
      </c>
      <c r="I668" s="5"/>
      <c r="J668" s="5">
        <f t="shared" si="145"/>
        <v>1.4104561439805916E-4</v>
      </c>
      <c r="K668" s="60">
        <f t="shared" si="141"/>
        <v>46.173681966373962</v>
      </c>
      <c r="L668" s="5">
        <f t="shared" si="142"/>
        <v>1336.5203113576777</v>
      </c>
      <c r="M668" s="5">
        <f t="shared" si="143"/>
        <v>4.6173681966373961E-2</v>
      </c>
    </row>
    <row r="669" spans="1:13" x14ac:dyDescent="0.25">
      <c r="A669" s="57"/>
      <c r="B669" s="5">
        <f>'Mg2+离子浓度'!B669</f>
        <v>16.416368200359749</v>
      </c>
      <c r="C669" s="5">
        <f t="shared" si="136"/>
        <v>7.486811963275386E-6</v>
      </c>
      <c r="D669" s="5">
        <f t="shared" si="144"/>
        <v>3188155.9167786296</v>
      </c>
      <c r="E669" s="5">
        <f t="shared" si="137"/>
        <v>23.869123858525452</v>
      </c>
      <c r="F669" s="5">
        <f t="shared" si="138"/>
        <v>1360.3894352162031</v>
      </c>
      <c r="G669" s="5">
        <f t="shared" si="139"/>
        <v>82.867868130929921</v>
      </c>
      <c r="H669" s="5">
        <f t="shared" si="140"/>
        <v>46.998304925332192</v>
      </c>
      <c r="I669" s="5"/>
      <c r="J669" s="5">
        <f t="shared" si="145"/>
        <v>7.2553058470217153E-7</v>
      </c>
      <c r="K669" s="60">
        <f t="shared" si="141"/>
        <v>46.998304199801609</v>
      </c>
      <c r="L669" s="5">
        <f t="shared" si="142"/>
        <v>1360.3894142153576</v>
      </c>
      <c r="M669" s="5">
        <f t="shared" si="143"/>
        <v>4.699830419980161E-2</v>
      </c>
    </row>
    <row r="670" spans="1:13" x14ac:dyDescent="0.25">
      <c r="A670" s="57">
        <v>57</v>
      </c>
      <c r="B670" s="5">
        <f>'Mg2+离子浓度'!B670</f>
        <v>16.709509744617854</v>
      </c>
      <c r="C670" s="5">
        <f t="shared" si="136"/>
        <v>0.29314154425810557</v>
      </c>
      <c r="D670" s="5">
        <f t="shared" si="144"/>
        <v>0</v>
      </c>
      <c r="E670" s="5">
        <f t="shared" si="137"/>
        <v>0</v>
      </c>
      <c r="F670" s="5">
        <f t="shared" si="138"/>
        <v>1360.3894142153576</v>
      </c>
      <c r="G670" s="5">
        <f t="shared" si="139"/>
        <v>81.414083058513441</v>
      </c>
      <c r="H670" s="5">
        <f t="shared" si="140"/>
        <v>46.998304199801609</v>
      </c>
      <c r="I670" s="5"/>
      <c r="J670" s="5">
        <f t="shared" si="145"/>
        <v>1.4356412917784179E-4</v>
      </c>
      <c r="K670" s="60">
        <f t="shared" si="141"/>
        <v>46.998160635672434</v>
      </c>
      <c r="L670" s="5">
        <f t="shared" si="142"/>
        <v>1360.3852586798564</v>
      </c>
      <c r="M670" s="5">
        <f t="shared" si="143"/>
        <v>4.6998160635672435E-2</v>
      </c>
    </row>
    <row r="671" spans="1:13" x14ac:dyDescent="0.25">
      <c r="A671" s="57"/>
      <c r="B671" s="5">
        <f>'Mg2+离子浓度'!B671</f>
        <v>16.709517231429817</v>
      </c>
      <c r="C671" s="5">
        <f t="shared" si="136"/>
        <v>7.486811963275386E-6</v>
      </c>
      <c r="D671" s="5">
        <f t="shared" si="144"/>
        <v>3188155.9167786296</v>
      </c>
      <c r="E671" s="5">
        <f t="shared" si="137"/>
        <v>23.869123858525452</v>
      </c>
      <c r="F671" s="5">
        <f t="shared" si="138"/>
        <v>1384.2543825383818</v>
      </c>
      <c r="G671" s="5">
        <f t="shared" si="139"/>
        <v>82.842272662112848</v>
      </c>
      <c r="H671" s="5">
        <f t="shared" si="140"/>
        <v>47.822783594630657</v>
      </c>
      <c r="I671" s="5"/>
      <c r="J671" s="5">
        <f t="shared" si="145"/>
        <v>7.3825837333116444E-7</v>
      </c>
      <c r="K671" s="60">
        <f t="shared" si="141"/>
        <v>47.822782856372285</v>
      </c>
      <c r="L671" s="5">
        <f t="shared" si="142"/>
        <v>1384.254361169124</v>
      </c>
      <c r="M671" s="5">
        <f t="shared" si="143"/>
        <v>4.7822782856372287E-2</v>
      </c>
    </row>
    <row r="672" spans="1:13" x14ac:dyDescent="0.25">
      <c r="A672" s="57">
        <v>58</v>
      </c>
      <c r="B672" s="5">
        <f>'Mg2+离子浓度'!B672</f>
        <v>17.002658775687923</v>
      </c>
      <c r="C672" s="5">
        <f t="shared" si="136"/>
        <v>0.29314154425810557</v>
      </c>
      <c r="D672" s="5">
        <f t="shared" si="144"/>
        <v>0</v>
      </c>
      <c r="E672" s="5">
        <f t="shared" si="137"/>
        <v>0</v>
      </c>
      <c r="F672" s="5">
        <f t="shared" si="138"/>
        <v>1384.254361169124</v>
      </c>
      <c r="G672" s="5">
        <f t="shared" si="139"/>
        <v>81.413994095350972</v>
      </c>
      <c r="H672" s="5">
        <f t="shared" si="140"/>
        <v>47.822782856372278</v>
      </c>
      <c r="I672" s="5"/>
      <c r="J672" s="5">
        <f t="shared" si="145"/>
        <v>1.4608263622552342E-4</v>
      </c>
      <c r="K672" s="60">
        <f t="shared" si="141"/>
        <v>47.82263677373605</v>
      </c>
      <c r="L672" s="5">
        <f t="shared" si="142"/>
        <v>1384.250132734177</v>
      </c>
      <c r="M672" s="5">
        <f t="shared" si="143"/>
        <v>4.7822636773736049E-2</v>
      </c>
    </row>
    <row r="673" spans="1:13" x14ac:dyDescent="0.25">
      <c r="A673" s="57"/>
      <c r="B673" s="5">
        <f>'Mg2+离子浓度'!B673</f>
        <v>17.002666262499886</v>
      </c>
      <c r="C673" s="5">
        <f t="shared" si="136"/>
        <v>7.486811963275386E-6</v>
      </c>
      <c r="D673" s="5">
        <f t="shared" si="144"/>
        <v>3188155.9167786296</v>
      </c>
      <c r="E673" s="5">
        <f t="shared" si="137"/>
        <v>23.869123858525452</v>
      </c>
      <c r="F673" s="5">
        <f t="shared" si="138"/>
        <v>1408.1192565927024</v>
      </c>
      <c r="G673" s="5">
        <f t="shared" si="139"/>
        <v>82.817555485304695</v>
      </c>
      <c r="H673" s="5">
        <f t="shared" si="140"/>
        <v>48.647259732694287</v>
      </c>
      <c r="I673" s="5"/>
      <c r="J673" s="5">
        <f t="shared" si="145"/>
        <v>7.5098612288452913E-7</v>
      </c>
      <c r="K673" s="60">
        <f t="shared" si="141"/>
        <v>48.647258981708163</v>
      </c>
      <c r="L673" s="5">
        <f t="shared" si="142"/>
        <v>1408.1192348550337</v>
      </c>
      <c r="M673" s="5">
        <f t="shared" si="143"/>
        <v>4.8647258981708165E-2</v>
      </c>
    </row>
    <row r="674" spans="1:13" x14ac:dyDescent="0.25">
      <c r="A674" s="57">
        <v>59</v>
      </c>
      <c r="B674" s="5">
        <f>'Mg2+离子浓度'!B674</f>
        <v>17.295807806757992</v>
      </c>
      <c r="C674" s="5">
        <f t="shared" si="136"/>
        <v>0.29314154425810557</v>
      </c>
      <c r="D674" s="5">
        <f t="shared" si="144"/>
        <v>0</v>
      </c>
      <c r="E674" s="5">
        <f t="shared" si="137"/>
        <v>0</v>
      </c>
      <c r="F674" s="5">
        <f t="shared" si="138"/>
        <v>1408.1192348550337</v>
      </c>
      <c r="G674" s="5">
        <f t="shared" si="139"/>
        <v>81.41390391172358</v>
      </c>
      <c r="H674" s="5">
        <f t="shared" si="140"/>
        <v>48.647258981708163</v>
      </c>
      <c r="I674" s="5"/>
      <c r="J674" s="5">
        <f t="shared" si="145"/>
        <v>1.486011355411278E-4</v>
      </c>
      <c r="K674" s="60">
        <f t="shared" si="141"/>
        <v>48.64711038057262</v>
      </c>
      <c r="L674" s="5">
        <f t="shared" si="142"/>
        <v>1408.1149335208647</v>
      </c>
      <c r="M674" s="5">
        <f t="shared" si="143"/>
        <v>4.8647110380572622E-2</v>
      </c>
    </row>
    <row r="675" spans="1:13" x14ac:dyDescent="0.25">
      <c r="A675" s="57"/>
      <c r="B675" s="5">
        <f>'Mg2+离子浓度'!B675</f>
        <v>17.295815293569955</v>
      </c>
      <c r="C675" s="5">
        <f t="shared" si="136"/>
        <v>7.486811963275386E-6</v>
      </c>
      <c r="D675" s="5">
        <f t="shared" si="144"/>
        <v>3188155.9167786296</v>
      </c>
      <c r="E675" s="5">
        <f t="shared" si="137"/>
        <v>23.869123858525452</v>
      </c>
      <c r="F675" s="5">
        <f t="shared" si="138"/>
        <v>1431.9840573793902</v>
      </c>
      <c r="G675" s="5">
        <f t="shared" si="139"/>
        <v>82.793671941660776</v>
      </c>
      <c r="H675" s="5">
        <f t="shared" si="140"/>
        <v>49.471733339530843</v>
      </c>
      <c r="I675" s="5"/>
      <c r="J675" s="5">
        <f t="shared" si="145"/>
        <v>7.6371383336238535E-7</v>
      </c>
      <c r="K675" s="60">
        <f t="shared" si="141"/>
        <v>49.471732575817008</v>
      </c>
      <c r="L675" s="5">
        <f t="shared" si="142"/>
        <v>1431.9840352733111</v>
      </c>
      <c r="M675" s="5">
        <f t="shared" si="143"/>
        <v>4.947173257581701E-2</v>
      </c>
    </row>
    <row r="676" spans="1:13" x14ac:dyDescent="0.25">
      <c r="A676" s="57">
        <v>60</v>
      </c>
      <c r="B676" s="5">
        <f>'Mg2+离子浓度'!B676</f>
        <v>17.588956837828061</v>
      </c>
      <c r="C676" s="5">
        <f t="shared" si="136"/>
        <v>0.29314154425810557</v>
      </c>
      <c r="D676" s="5">
        <f t="shared" si="144"/>
        <v>0</v>
      </c>
      <c r="E676" s="5">
        <f t="shared" si="137"/>
        <v>0</v>
      </c>
      <c r="F676" s="5">
        <f t="shared" si="138"/>
        <v>1431.9840352733111</v>
      </c>
      <c r="G676" s="5">
        <f t="shared" si="139"/>
        <v>81.413812568667197</v>
      </c>
      <c r="H676" s="5">
        <f t="shared" si="140"/>
        <v>49.471732575816993</v>
      </c>
      <c r="I676" s="5"/>
      <c r="J676" s="5">
        <f t="shared" si="145"/>
        <v>1.5111962712467859E-4</v>
      </c>
      <c r="K676" s="60">
        <f t="shared" si="141"/>
        <v>49.471581456189867</v>
      </c>
      <c r="L676" s="5">
        <f t="shared" si="142"/>
        <v>1431.9796610401438</v>
      </c>
      <c r="M676" s="5">
        <f t="shared" si="143"/>
        <v>4.9471581456189871E-2</v>
      </c>
    </row>
    <row r="677" spans="1:13" x14ac:dyDescent="0.25">
      <c r="A677" s="57"/>
      <c r="B677" s="5">
        <f>'Mg2+离子浓度'!B677</f>
        <v>17.588964324640024</v>
      </c>
      <c r="C677" s="5">
        <f t="shared" si="136"/>
        <v>7.486811963275386E-6</v>
      </c>
      <c r="D677" s="5">
        <f t="shared" si="144"/>
        <v>3188155.9167786296</v>
      </c>
      <c r="E677" s="5">
        <f t="shared" si="137"/>
        <v>23.869123858525452</v>
      </c>
      <c r="F677" s="5">
        <f t="shared" si="138"/>
        <v>1455.8487848986692</v>
      </c>
      <c r="G677" s="5">
        <f t="shared" si="139"/>
        <v>82.770580349588869</v>
      </c>
      <c r="H677" s="5">
        <f t="shared" si="140"/>
        <v>50.296204415148097</v>
      </c>
      <c r="I677" s="5"/>
      <c r="J677" s="5">
        <f t="shared" si="145"/>
        <v>7.7644150476485327E-7</v>
      </c>
      <c r="K677" s="60">
        <f t="shared" si="141"/>
        <v>50.296203638706594</v>
      </c>
      <c r="L677" s="5">
        <f t="shared" si="142"/>
        <v>1455.8487624241818</v>
      </c>
      <c r="M677" s="5">
        <f t="shared" si="143"/>
        <v>5.0296203638706592E-2</v>
      </c>
    </row>
    <row r="678" spans="1:13" x14ac:dyDescent="0.25">
      <c r="A678" s="57">
        <v>61</v>
      </c>
      <c r="B678" s="5">
        <f>'Mg2+离子浓度'!B678</f>
        <v>17.88210586889813</v>
      </c>
      <c r="C678" s="5">
        <f t="shared" si="136"/>
        <v>0.29314154425810557</v>
      </c>
      <c r="D678" s="5">
        <f t="shared" si="144"/>
        <v>0</v>
      </c>
      <c r="E678" s="5">
        <f t="shared" si="137"/>
        <v>0</v>
      </c>
      <c r="F678" s="5">
        <f t="shared" si="138"/>
        <v>1455.8487624241818</v>
      </c>
      <c r="G678" s="5">
        <f t="shared" si="139"/>
        <v>81.413720123215512</v>
      </c>
      <c r="H678" s="5">
        <f t="shared" si="140"/>
        <v>50.296203638706594</v>
      </c>
      <c r="I678" s="5"/>
      <c r="J678" s="5">
        <f t="shared" si="145"/>
        <v>1.5363811097619969E-4</v>
      </c>
      <c r="K678" s="60">
        <f t="shared" si="141"/>
        <v>50.296050000595621</v>
      </c>
      <c r="L678" s="5">
        <f t="shared" si="142"/>
        <v>1455.8443152922405</v>
      </c>
      <c r="M678" s="5">
        <f t="shared" si="143"/>
        <v>5.0296050000595623E-2</v>
      </c>
    </row>
    <row r="679" spans="1:13" x14ac:dyDescent="0.25">
      <c r="A679" s="57"/>
      <c r="B679" s="5">
        <f>'Mg2+离子浓度'!B679</f>
        <v>17.882113355710093</v>
      </c>
      <c r="C679" s="5">
        <f t="shared" si="136"/>
        <v>7.486811963275386E-6</v>
      </c>
      <c r="D679" s="5">
        <f t="shared" si="144"/>
        <v>3188155.9167786296</v>
      </c>
      <c r="E679" s="5">
        <f t="shared" si="137"/>
        <v>23.869123858525452</v>
      </c>
      <c r="F679" s="5">
        <f t="shared" si="138"/>
        <v>1479.7134391507659</v>
      </c>
      <c r="G679" s="5">
        <f t="shared" si="139"/>
        <v>82.748241760712574</v>
      </c>
      <c r="H679" s="5">
        <f t="shared" si="140"/>
        <v>51.120672959553843</v>
      </c>
      <c r="I679" s="5"/>
      <c r="J679" s="5">
        <f t="shared" si="145"/>
        <v>7.8916913709205306E-7</v>
      </c>
      <c r="K679" s="60">
        <f t="shared" si="141"/>
        <v>51.120672170384708</v>
      </c>
      <c r="L679" s="5">
        <f t="shared" si="142"/>
        <v>1479.7134163078706</v>
      </c>
      <c r="M679" s="5">
        <f t="shared" si="143"/>
        <v>5.1120672170384712E-2</v>
      </c>
    </row>
    <row r="680" spans="1:13" x14ac:dyDescent="0.25">
      <c r="A680" s="57">
        <v>62</v>
      </c>
      <c r="B680" s="5">
        <f>'Mg2+离子浓度'!B680</f>
        <v>18.175254899968198</v>
      </c>
      <c r="C680" s="5">
        <f t="shared" si="136"/>
        <v>0.29314154425810557</v>
      </c>
      <c r="D680" s="5">
        <f t="shared" si="144"/>
        <v>0</v>
      </c>
      <c r="E680" s="5">
        <f t="shared" si="137"/>
        <v>0</v>
      </c>
      <c r="F680" s="5">
        <f t="shared" si="138"/>
        <v>1479.7134163078706</v>
      </c>
      <c r="G680" s="5">
        <f t="shared" si="139"/>
        <v>81.413626628722525</v>
      </c>
      <c r="H680" s="5">
        <f t="shared" si="140"/>
        <v>51.120672170384708</v>
      </c>
      <c r="I680" s="5"/>
      <c r="J680" s="5">
        <f t="shared" si="145"/>
        <v>1.5615658709571467E-4</v>
      </c>
      <c r="K680" s="60">
        <f t="shared" si="141"/>
        <v>51.120516013797612</v>
      </c>
      <c r="L680" s="5">
        <f t="shared" si="142"/>
        <v>1479.7088962773789</v>
      </c>
      <c r="M680" s="5">
        <f t="shared" si="143"/>
        <v>5.1120516013797614E-2</v>
      </c>
    </row>
    <row r="681" spans="1:13" x14ac:dyDescent="0.25">
      <c r="A681" s="57"/>
      <c r="B681" s="5">
        <f>'Mg2+离子浓度'!B681</f>
        <v>18.175262386780162</v>
      </c>
      <c r="C681" s="5">
        <f t="shared" si="136"/>
        <v>7.486811963275386E-6</v>
      </c>
      <c r="D681" s="5">
        <f t="shared" si="144"/>
        <v>3188155.9167786296</v>
      </c>
      <c r="E681" s="5">
        <f t="shared" si="137"/>
        <v>23.869123858525452</v>
      </c>
      <c r="F681" s="5">
        <f t="shared" si="138"/>
        <v>1503.5780201359044</v>
      </c>
      <c r="G681" s="5">
        <f t="shared" si="139"/>
        <v>82.72661973945074</v>
      </c>
      <c r="H681" s="5">
        <f t="shared" si="140"/>
        <v>51.945138972755842</v>
      </c>
      <c r="I681" s="5"/>
      <c r="J681" s="5">
        <f t="shared" si="145"/>
        <v>8.0189673034410438E-7</v>
      </c>
      <c r="K681" s="60">
        <f t="shared" si="141"/>
        <v>51.94513817085911</v>
      </c>
      <c r="L681" s="5">
        <f t="shared" si="142"/>
        <v>1503.5779969246025</v>
      </c>
      <c r="M681" s="5">
        <f t="shared" si="143"/>
        <v>5.1945138170859113E-2</v>
      </c>
    </row>
    <row r="682" spans="1:13" x14ac:dyDescent="0.25">
      <c r="A682" s="57">
        <v>63</v>
      </c>
      <c r="B682" s="5">
        <f>'Mg2+离子浓度'!B682</f>
        <v>18.468403931038267</v>
      </c>
      <c r="C682" s="5">
        <f t="shared" si="136"/>
        <v>0.29314154425810557</v>
      </c>
      <c r="D682" s="5">
        <f t="shared" si="144"/>
        <v>0</v>
      </c>
      <c r="E682" s="5">
        <f t="shared" si="137"/>
        <v>0</v>
      </c>
      <c r="F682" s="5">
        <f t="shared" si="138"/>
        <v>1503.5779969246025</v>
      </c>
      <c r="G682" s="5">
        <f t="shared" si="139"/>
        <v>81.413532135154767</v>
      </c>
      <c r="H682" s="5">
        <f t="shared" si="140"/>
        <v>51.94513817085911</v>
      </c>
      <c r="I682" s="5"/>
      <c r="J682" s="5">
        <f t="shared" si="145"/>
        <v>1.5867505548324739E-4</v>
      </c>
      <c r="K682" s="60">
        <f t="shared" si="141"/>
        <v>51.944979495803629</v>
      </c>
      <c r="L682" s="5">
        <f t="shared" si="142"/>
        <v>1503.573403995784</v>
      </c>
      <c r="M682" s="5">
        <f t="shared" si="143"/>
        <v>5.194497949580363E-2</v>
      </c>
    </row>
    <row r="683" spans="1:13" x14ac:dyDescent="0.25">
      <c r="A683" s="57"/>
      <c r="B683" s="5">
        <f>'Mg2+离子浓度'!B683</f>
        <v>18.468411417850231</v>
      </c>
      <c r="C683" s="5">
        <f t="shared" si="136"/>
        <v>7.486811963275386E-6</v>
      </c>
      <c r="D683" s="5">
        <f t="shared" si="144"/>
        <v>3188155.9167786296</v>
      </c>
      <c r="E683" s="5">
        <f t="shared" si="137"/>
        <v>23.869123858525452</v>
      </c>
      <c r="F683" s="5">
        <f t="shared" si="138"/>
        <v>1527.4425278543094</v>
      </c>
      <c r="G683" s="5">
        <f t="shared" si="139"/>
        <v>82.705680163589705</v>
      </c>
      <c r="H683" s="5">
        <f t="shared" si="140"/>
        <v>52.769602454761859</v>
      </c>
      <c r="I683" s="5"/>
      <c r="J683" s="5">
        <f t="shared" si="145"/>
        <v>8.1462428452112749E-7</v>
      </c>
      <c r="K683" s="60">
        <f t="shared" si="141"/>
        <v>52.769601640137573</v>
      </c>
      <c r="L683" s="5">
        <f t="shared" si="142"/>
        <v>1527.442504274602</v>
      </c>
      <c r="M683" s="5">
        <f t="shared" si="143"/>
        <v>5.2769601640137574E-2</v>
      </c>
    </row>
    <row r="684" spans="1:13" x14ac:dyDescent="0.25">
      <c r="A684" s="57">
        <v>64</v>
      </c>
      <c r="B684" s="5">
        <f>'Mg2+离子浓度'!B684</f>
        <v>18.761552962108336</v>
      </c>
      <c r="C684" s="5">
        <f t="shared" si="136"/>
        <v>0.29314154425810557</v>
      </c>
      <c r="D684" s="5">
        <f t="shared" si="144"/>
        <v>0</v>
      </c>
      <c r="E684" s="5">
        <f t="shared" si="137"/>
        <v>0</v>
      </c>
      <c r="F684" s="5">
        <f t="shared" si="138"/>
        <v>1527.442504274602</v>
      </c>
      <c r="G684" s="5">
        <f t="shared" si="139"/>
        <v>81.413436689355763</v>
      </c>
      <c r="H684" s="5">
        <f t="shared" si="140"/>
        <v>52.769601640137573</v>
      </c>
      <c r="I684" s="5"/>
      <c r="J684" s="5">
        <f t="shared" si="145"/>
        <v>1.6119351613882153E-4</v>
      </c>
      <c r="K684" s="60">
        <f t="shared" si="141"/>
        <v>52.769440446621431</v>
      </c>
      <c r="L684" s="5">
        <f t="shared" si="142"/>
        <v>1527.4378384476806</v>
      </c>
      <c r="M684" s="5">
        <f t="shared" si="143"/>
        <v>5.2769440446621435E-2</v>
      </c>
    </row>
    <row r="685" spans="1:13" x14ac:dyDescent="0.25">
      <c r="A685" s="57"/>
      <c r="B685" s="5">
        <f>'Mg2+离子浓度'!B685</f>
        <v>18.761560448920299</v>
      </c>
      <c r="C685" s="5">
        <f t="shared" si="136"/>
        <v>7.486811963275386E-6</v>
      </c>
      <c r="D685" s="5">
        <f t="shared" si="144"/>
        <v>3188155.9167786296</v>
      </c>
      <c r="E685" s="5">
        <f t="shared" si="137"/>
        <v>23.869123858525452</v>
      </c>
      <c r="F685" s="5">
        <f t="shared" si="138"/>
        <v>1551.3069623062061</v>
      </c>
      <c r="G685" s="5">
        <f t="shared" si="139"/>
        <v>82.685391043551576</v>
      </c>
      <c r="H685" s="5">
        <f t="shared" si="140"/>
        <v>53.594063405579661</v>
      </c>
      <c r="I685" s="5"/>
      <c r="J685" s="5">
        <f t="shared" si="145"/>
        <v>8.2735179962324194E-7</v>
      </c>
      <c r="K685" s="60">
        <f t="shared" si="141"/>
        <v>53.594062578227863</v>
      </c>
      <c r="L685" s="5">
        <f t="shared" si="142"/>
        <v>1551.3069383580944</v>
      </c>
      <c r="M685" s="5">
        <f t="shared" si="143"/>
        <v>5.3594062578227866E-2</v>
      </c>
    </row>
    <row r="686" spans="1:13" x14ac:dyDescent="0.25">
      <c r="A686" s="57">
        <v>65</v>
      </c>
      <c r="B686" s="5">
        <f>'Mg2+离子浓度'!B686</f>
        <v>19.054701993178405</v>
      </c>
      <c r="C686" s="5">
        <f t="shared" si="136"/>
        <v>0.29314154425810557</v>
      </c>
      <c r="D686" s="5">
        <f t="shared" si="144"/>
        <v>0</v>
      </c>
      <c r="E686" s="5">
        <f t="shared" si="137"/>
        <v>0</v>
      </c>
      <c r="F686" s="5">
        <f t="shared" si="138"/>
        <v>1551.3069383580944</v>
      </c>
      <c r="G686" s="5">
        <f t="shared" si="139"/>
        <v>81.413340335286435</v>
      </c>
      <c r="H686" s="5">
        <f t="shared" si="140"/>
        <v>53.594062578227849</v>
      </c>
      <c r="I686" s="5"/>
      <c r="J686" s="5">
        <f t="shared" si="145"/>
        <v>1.6371196906246073E-4</v>
      </c>
      <c r="K686" s="60">
        <f t="shared" si="141"/>
        <v>53.593898866258783</v>
      </c>
      <c r="L686" s="5">
        <f t="shared" si="142"/>
        <v>1551.3021996332936</v>
      </c>
      <c r="M686" s="5">
        <f t="shared" si="143"/>
        <v>5.3593898866258781E-2</v>
      </c>
    </row>
    <row r="687" spans="1:13" x14ac:dyDescent="0.25">
      <c r="A687" s="57"/>
      <c r="B687" s="5">
        <f>'Mg2+离子浓度'!B687</f>
        <v>19.054709479990368</v>
      </c>
      <c r="C687" s="5">
        <f t="shared" si="136"/>
        <v>7.486811963275386E-6</v>
      </c>
      <c r="D687" s="5">
        <f t="shared" si="144"/>
        <v>3188155.9167786296</v>
      </c>
      <c r="E687" s="5">
        <f t="shared" si="137"/>
        <v>23.869123858525452</v>
      </c>
      <c r="F687" s="5">
        <f t="shared" si="138"/>
        <v>1575.1713234918191</v>
      </c>
      <c r="G687" s="5">
        <f t="shared" si="139"/>
        <v>82.665722358345576</v>
      </c>
      <c r="H687" s="5">
        <f t="shared" si="140"/>
        <v>54.418521825217013</v>
      </c>
      <c r="I687" s="5"/>
      <c r="J687" s="5">
        <f t="shared" si="145"/>
        <v>8.400792756505679E-7</v>
      </c>
      <c r="K687" s="60">
        <f t="shared" si="141"/>
        <v>54.418520985137739</v>
      </c>
      <c r="L687" s="5">
        <f t="shared" si="142"/>
        <v>1575.1712991753045</v>
      </c>
      <c r="M687" s="5">
        <f t="shared" si="143"/>
        <v>5.441852098513774E-2</v>
      </c>
    </row>
    <row r="688" spans="1:13" x14ac:dyDescent="0.25">
      <c r="A688" s="57">
        <v>66</v>
      </c>
      <c r="B688" s="5">
        <f>'Mg2+离子浓度'!B688</f>
        <v>19.347851024248474</v>
      </c>
      <c r="C688" s="5">
        <f t="shared" si="136"/>
        <v>0.29314154425810557</v>
      </c>
      <c r="D688" s="5">
        <f t="shared" si="144"/>
        <v>0</v>
      </c>
      <c r="E688" s="5">
        <f t="shared" si="137"/>
        <v>0</v>
      </c>
      <c r="F688" s="5">
        <f t="shared" si="138"/>
        <v>1575.1712991753045</v>
      </c>
      <c r="G688" s="5">
        <f t="shared" si="139"/>
        <v>81.413243114243414</v>
      </c>
      <c r="H688" s="5">
        <f t="shared" si="140"/>
        <v>54.418520985137739</v>
      </c>
      <c r="I688" s="5"/>
      <c r="J688" s="5">
        <f t="shared" si="145"/>
        <v>1.6623041425418893E-4</v>
      </c>
      <c r="K688" s="60">
        <f t="shared" si="141"/>
        <v>54.418354754723488</v>
      </c>
      <c r="L688" s="5">
        <f t="shared" si="142"/>
        <v>1575.1664875528488</v>
      </c>
      <c r="M688" s="5">
        <f t="shared" si="143"/>
        <v>5.4418354754723487E-2</v>
      </c>
    </row>
    <row r="689" spans="1:13" x14ac:dyDescent="0.25">
      <c r="A689" s="57"/>
      <c r="B689" s="5">
        <f>'Mg2+离子浓度'!B689</f>
        <v>19.347858511060437</v>
      </c>
      <c r="C689" s="5">
        <f t="shared" si="136"/>
        <v>7.486811963275386E-6</v>
      </c>
      <c r="D689" s="5">
        <f t="shared" si="144"/>
        <v>3188155.9167786296</v>
      </c>
      <c r="E689" s="5">
        <f t="shared" si="137"/>
        <v>23.869123858525452</v>
      </c>
      <c r="F689" s="5">
        <f t="shared" si="138"/>
        <v>1599.0356114113742</v>
      </c>
      <c r="G689" s="5">
        <f t="shared" si="139"/>
        <v>82.646645906432809</v>
      </c>
      <c r="H689" s="5">
        <f t="shared" si="140"/>
        <v>55.242977713681725</v>
      </c>
      <c r="I689" s="5"/>
      <c r="J689" s="5">
        <f t="shared" si="145"/>
        <v>8.5280671260322564E-7</v>
      </c>
      <c r="K689" s="60">
        <f t="shared" si="141"/>
        <v>55.242976860875011</v>
      </c>
      <c r="L689" s="5">
        <f t="shared" si="142"/>
        <v>1599.0355867264577</v>
      </c>
      <c r="M689" s="5">
        <f t="shared" si="143"/>
        <v>5.5242976860875009E-2</v>
      </c>
    </row>
    <row r="690" spans="1:13" x14ac:dyDescent="0.25">
      <c r="A690" s="57">
        <v>67</v>
      </c>
      <c r="B690" s="5">
        <f>'Mg2+离子浓度'!B690</f>
        <v>19.641000055318543</v>
      </c>
      <c r="C690" s="5">
        <f t="shared" si="136"/>
        <v>0.29314154425810557</v>
      </c>
      <c r="D690" s="5">
        <f t="shared" si="144"/>
        <v>0</v>
      </c>
      <c r="E690" s="5">
        <f t="shared" si="137"/>
        <v>0</v>
      </c>
      <c r="F690" s="5">
        <f t="shared" si="138"/>
        <v>1599.0355867264577</v>
      </c>
      <c r="G690" s="5">
        <f t="shared" si="139"/>
        <v>81.413145065057847</v>
      </c>
      <c r="H690" s="5">
        <f t="shared" si="140"/>
        <v>55.242976860875011</v>
      </c>
      <c r="I690" s="5"/>
      <c r="J690" s="5">
        <f t="shared" si="145"/>
        <v>1.6874885171402979E-4</v>
      </c>
      <c r="K690" s="60">
        <f t="shared" si="141"/>
        <v>55.242808112023297</v>
      </c>
      <c r="L690" s="5">
        <f t="shared" si="142"/>
        <v>1599.0307022065701</v>
      </c>
      <c r="M690" s="5">
        <f t="shared" si="143"/>
        <v>5.5242808112023298E-2</v>
      </c>
    </row>
    <row r="691" spans="1:13" x14ac:dyDescent="0.25">
      <c r="A691" s="57"/>
      <c r="B691" s="5">
        <f>'Mg2+离子浓度'!B691</f>
        <v>19.641007542130506</v>
      </c>
      <c r="C691" s="5">
        <f t="shared" si="136"/>
        <v>7.486811963275386E-6</v>
      </c>
      <c r="D691" s="5">
        <f t="shared" si="144"/>
        <v>3188155.9167786296</v>
      </c>
      <c r="E691" s="5">
        <f t="shared" si="137"/>
        <v>23.869123858525452</v>
      </c>
      <c r="F691" s="5">
        <f t="shared" si="138"/>
        <v>1622.8998260650956</v>
      </c>
      <c r="G691" s="5">
        <f t="shared" si="139"/>
        <v>82.628135169946376</v>
      </c>
      <c r="H691" s="5">
        <f t="shared" si="140"/>
        <v>56.06743107098152</v>
      </c>
      <c r="I691" s="5"/>
      <c r="J691" s="5">
        <f t="shared" si="145"/>
        <v>8.6553411048133449E-7</v>
      </c>
      <c r="K691" s="60">
        <f t="shared" si="141"/>
        <v>56.067430205447408</v>
      </c>
      <c r="L691" s="5">
        <f t="shared" si="142"/>
        <v>1622.8998010117782</v>
      </c>
      <c r="M691" s="5">
        <f t="shared" si="143"/>
        <v>5.6067430205447411E-2</v>
      </c>
    </row>
    <row r="692" spans="1:13" x14ac:dyDescent="0.25">
      <c r="A692" s="57">
        <v>68</v>
      </c>
      <c r="B692" s="5">
        <f>'Mg2+离子浓度'!B692</f>
        <v>19.934149086388611</v>
      </c>
      <c r="C692" s="5">
        <f t="shared" si="136"/>
        <v>0.29314154425810557</v>
      </c>
      <c r="D692" s="5">
        <f t="shared" si="144"/>
        <v>0</v>
      </c>
      <c r="E692" s="5">
        <f t="shared" si="137"/>
        <v>0</v>
      </c>
      <c r="F692" s="5">
        <f t="shared" si="138"/>
        <v>1622.8998010117782</v>
      </c>
      <c r="G692" s="5">
        <f t="shared" si="139"/>
        <v>81.413046224276655</v>
      </c>
      <c r="H692" s="5">
        <f t="shared" si="140"/>
        <v>56.067430205447408</v>
      </c>
      <c r="I692" s="5"/>
      <c r="J692" s="5">
        <f t="shared" si="145"/>
        <v>1.7126728144200697E-4</v>
      </c>
      <c r="K692" s="60">
        <f t="shared" si="141"/>
        <v>56.067258938165963</v>
      </c>
      <c r="L692" s="5">
        <f t="shared" si="142"/>
        <v>1622.8948435946832</v>
      </c>
      <c r="M692" s="5">
        <f t="shared" si="143"/>
        <v>5.6067258938165963E-2</v>
      </c>
    </row>
    <row r="693" spans="1:13" x14ac:dyDescent="0.25">
      <c r="A693" s="57"/>
      <c r="B693" s="5">
        <f>'Mg2+离子浓度'!B693</f>
        <v>19.934156573200575</v>
      </c>
      <c r="C693" s="5">
        <f t="shared" si="136"/>
        <v>7.486811963275386E-6</v>
      </c>
      <c r="D693" s="5">
        <f t="shared" si="144"/>
        <v>3188155.9167786296</v>
      </c>
      <c r="E693" s="5">
        <f t="shared" si="137"/>
        <v>23.869123858525452</v>
      </c>
      <c r="F693" s="5">
        <f t="shared" si="138"/>
        <v>1646.7639674532086</v>
      </c>
      <c r="G693" s="5">
        <f t="shared" si="139"/>
        <v>82.610165190892175</v>
      </c>
      <c r="H693" s="5">
        <f t="shared" si="140"/>
        <v>56.891881897124193</v>
      </c>
      <c r="I693" s="5"/>
      <c r="J693" s="5">
        <f t="shared" si="145"/>
        <v>8.7826146928501485E-7</v>
      </c>
      <c r="K693" s="60">
        <f t="shared" si="141"/>
        <v>56.891881018862726</v>
      </c>
      <c r="L693" s="5">
        <f t="shared" si="142"/>
        <v>1646.7639420314911</v>
      </c>
      <c r="M693" s="5">
        <f t="shared" si="143"/>
        <v>5.6891881018862729E-2</v>
      </c>
    </row>
    <row r="694" spans="1:13" x14ac:dyDescent="0.25">
      <c r="A694" s="57">
        <v>69</v>
      </c>
      <c r="B694" s="5">
        <f>'Mg2+离子浓度'!B694</f>
        <v>20.22729811745868</v>
      </c>
      <c r="C694" s="5">
        <f t="shared" si="136"/>
        <v>0.29314154425810557</v>
      </c>
      <c r="D694" s="5">
        <f t="shared" si="144"/>
        <v>0</v>
      </c>
      <c r="E694" s="5">
        <f t="shared" si="137"/>
        <v>0</v>
      </c>
      <c r="F694" s="5">
        <f t="shared" si="138"/>
        <v>1646.7639420314911</v>
      </c>
      <c r="G694" s="5">
        <f t="shared" si="139"/>
        <v>81.412946626328136</v>
      </c>
      <c r="H694" s="5">
        <f t="shared" si="140"/>
        <v>56.891881018862719</v>
      </c>
      <c r="I694" s="5"/>
      <c r="J694" s="5">
        <f t="shared" si="145"/>
        <v>1.7378570343814427E-4</v>
      </c>
      <c r="K694" s="60">
        <f t="shared" si="141"/>
        <v>56.891707233159281</v>
      </c>
      <c r="L694" s="5">
        <f t="shared" si="142"/>
        <v>1646.758911717412</v>
      </c>
      <c r="M694" s="5">
        <f t="shared" si="143"/>
        <v>5.6891707233159283E-2</v>
      </c>
    </row>
    <row r="695" spans="1:13" x14ac:dyDescent="0.25">
      <c r="A695" s="57"/>
      <c r="B695" s="5">
        <f>'Mg2+离子浓度'!B695</f>
        <v>20.227305604270644</v>
      </c>
      <c r="C695" s="5">
        <f t="shared" si="136"/>
        <v>7.486811963275386E-6</v>
      </c>
      <c r="D695" s="5">
        <f t="shared" si="144"/>
        <v>3188155.9167786296</v>
      </c>
      <c r="E695" s="5">
        <f t="shared" si="137"/>
        <v>23.869123858525452</v>
      </c>
      <c r="F695" s="5">
        <f t="shared" si="138"/>
        <v>1670.6280355759375</v>
      </c>
      <c r="G695" s="5">
        <f t="shared" si="139"/>
        <v>82.592712458114704</v>
      </c>
      <c r="H695" s="5">
        <f t="shared" si="140"/>
        <v>57.71633019211751</v>
      </c>
      <c r="I695" s="5"/>
      <c r="J695" s="5">
        <f t="shared" si="145"/>
        <v>8.9098878901438666E-7</v>
      </c>
      <c r="K695" s="60">
        <f t="shared" si="141"/>
        <v>57.716329301128724</v>
      </c>
      <c r="L695" s="5">
        <f t="shared" si="142"/>
        <v>1670.6280097858214</v>
      </c>
      <c r="M695" s="5">
        <f t="shared" si="143"/>
        <v>5.7716329301128723E-2</v>
      </c>
    </row>
    <row r="696" spans="1:13" x14ac:dyDescent="0.25">
      <c r="A696" s="57">
        <v>70</v>
      </c>
      <c r="B696" s="5">
        <f>'Mg2+离子浓度'!B696</f>
        <v>20.520447148528749</v>
      </c>
      <c r="C696" s="5">
        <f t="shared" si="136"/>
        <v>0.29314154425810557</v>
      </c>
      <c r="D696" s="5">
        <f t="shared" si="144"/>
        <v>0</v>
      </c>
      <c r="E696" s="5">
        <f t="shared" si="137"/>
        <v>0</v>
      </c>
      <c r="F696" s="5">
        <f t="shared" si="138"/>
        <v>1670.6280097858214</v>
      </c>
      <c r="G696" s="5">
        <f t="shared" si="139"/>
        <v>81.412846303673263</v>
      </c>
      <c r="H696" s="5">
        <f t="shared" si="140"/>
        <v>57.716329301128717</v>
      </c>
      <c r="I696" s="5"/>
      <c r="J696" s="5">
        <f t="shared" si="145"/>
        <v>1.7630411770246546E-4</v>
      </c>
      <c r="K696" s="60">
        <f t="shared" si="141"/>
        <v>57.716152997011015</v>
      </c>
      <c r="L696" s="5">
        <f t="shared" si="142"/>
        <v>1670.6229065749824</v>
      </c>
      <c r="M696" s="5">
        <f t="shared" si="143"/>
        <v>5.7716152997011015E-2</v>
      </c>
    </row>
    <row r="697" spans="1:13" x14ac:dyDescent="0.25">
      <c r="A697" s="57"/>
      <c r="B697" s="5">
        <f>'Mg2+离子浓度'!B697</f>
        <v>20.520454635340712</v>
      </c>
      <c r="C697" s="5">
        <f t="shared" si="136"/>
        <v>7.486811963275386E-6</v>
      </c>
      <c r="D697" s="5">
        <f t="shared" si="144"/>
        <v>3188155.9167786296</v>
      </c>
      <c r="E697" s="5">
        <f t="shared" si="137"/>
        <v>23.869123858525452</v>
      </c>
      <c r="F697" s="5">
        <f t="shared" si="138"/>
        <v>1694.4920304335078</v>
      </c>
      <c r="G697" s="5">
        <f t="shared" si="139"/>
        <v>82.575754803951654</v>
      </c>
      <c r="H697" s="5">
        <f t="shared" si="140"/>
        <v>58.540775955969238</v>
      </c>
      <c r="I697" s="5"/>
      <c r="J697" s="5">
        <f t="shared" si="145"/>
        <v>9.0371606966956967E-7</v>
      </c>
      <c r="K697" s="60">
        <f t="shared" si="141"/>
        <v>58.540775052253167</v>
      </c>
      <c r="L697" s="5">
        <f t="shared" si="142"/>
        <v>1694.4920042749941</v>
      </c>
      <c r="M697" s="5">
        <f t="shared" si="143"/>
        <v>5.854077505225317E-2</v>
      </c>
    </row>
    <row r="698" spans="1:13" x14ac:dyDescent="0.25">
      <c r="A698" s="57">
        <v>71</v>
      </c>
      <c r="B698" s="5">
        <f>'Mg2+离子浓度'!B698</f>
        <v>20.813596179598818</v>
      </c>
      <c r="C698" s="5">
        <f t="shared" si="136"/>
        <v>0.29314154425810557</v>
      </c>
      <c r="D698" s="5">
        <f t="shared" si="144"/>
        <v>0</v>
      </c>
      <c r="E698" s="5">
        <f t="shared" si="137"/>
        <v>0</v>
      </c>
      <c r="F698" s="5">
        <f t="shared" si="138"/>
        <v>1694.4920042749941</v>
      </c>
      <c r="G698" s="5">
        <f t="shared" si="139"/>
        <v>81.412745286944229</v>
      </c>
      <c r="H698" s="5">
        <f t="shared" si="140"/>
        <v>58.540775052253174</v>
      </c>
      <c r="I698" s="5"/>
      <c r="J698" s="5">
        <f t="shared" si="145"/>
        <v>1.788225242349942E-4</v>
      </c>
      <c r="K698" s="60">
        <f t="shared" si="141"/>
        <v>58.540596229728941</v>
      </c>
      <c r="L698" s="5">
        <f t="shared" si="142"/>
        <v>1694.4868281676193</v>
      </c>
      <c r="M698" s="5">
        <f t="shared" si="143"/>
        <v>5.8540596229728944E-2</v>
      </c>
    </row>
    <row r="699" spans="1:13" x14ac:dyDescent="0.25">
      <c r="A699" s="57"/>
      <c r="B699" s="5">
        <f>'Mg2+离子浓度'!B699</f>
        <v>20.813603666410781</v>
      </c>
      <c r="C699" s="5">
        <f t="shared" si="136"/>
        <v>7.486811963275386E-6</v>
      </c>
      <c r="D699" s="5">
        <f t="shared" si="144"/>
        <v>3188155.9167786296</v>
      </c>
      <c r="E699" s="5">
        <f t="shared" si="137"/>
        <v>23.869123858525452</v>
      </c>
      <c r="F699" s="5">
        <f t="shared" si="138"/>
        <v>1718.3559520261447</v>
      </c>
      <c r="G699" s="5">
        <f t="shared" si="139"/>
        <v>82.559271309621707</v>
      </c>
      <c r="H699" s="5">
        <f t="shared" si="140"/>
        <v>59.365219188687171</v>
      </c>
      <c r="I699" s="5"/>
      <c r="J699" s="5">
        <f t="shared" si="145"/>
        <v>9.1644331125068428E-7</v>
      </c>
      <c r="K699" s="60">
        <f t="shared" si="141"/>
        <v>59.365218272243858</v>
      </c>
      <c r="L699" s="5">
        <f t="shared" si="142"/>
        <v>1718.3559254992347</v>
      </c>
      <c r="M699" s="5">
        <f t="shared" si="143"/>
        <v>5.9365218272243857E-2</v>
      </c>
    </row>
    <row r="700" spans="1:13" x14ac:dyDescent="0.25">
      <c r="A700" s="57">
        <v>72</v>
      </c>
      <c r="B700" s="5">
        <f>'Mg2+离子浓度'!B700</f>
        <v>21.106745210668887</v>
      </c>
      <c r="C700" s="5">
        <f t="shared" si="136"/>
        <v>0.29314154425810557</v>
      </c>
      <c r="D700" s="5">
        <f t="shared" si="144"/>
        <v>0</v>
      </c>
      <c r="E700" s="5">
        <f t="shared" si="137"/>
        <v>0</v>
      </c>
      <c r="F700" s="5">
        <f t="shared" si="138"/>
        <v>1718.3559254992347</v>
      </c>
      <c r="G700" s="5">
        <f t="shared" si="139"/>
        <v>81.412643605071437</v>
      </c>
      <c r="H700" s="5">
        <f t="shared" si="140"/>
        <v>59.365218272243858</v>
      </c>
      <c r="I700" s="5"/>
      <c r="J700" s="5">
        <f t="shared" si="145"/>
        <v>1.8134092303575432E-4</v>
      </c>
      <c r="K700" s="60">
        <f t="shared" si="141"/>
        <v>59.365036931320823</v>
      </c>
      <c r="L700" s="5">
        <f t="shared" si="142"/>
        <v>1718.3506764955468</v>
      </c>
      <c r="M700" s="5">
        <f t="shared" si="143"/>
        <v>5.9365036931320822E-2</v>
      </c>
    </row>
    <row r="701" spans="1:13" x14ac:dyDescent="0.25">
      <c r="A701" s="57"/>
      <c r="B701" s="5">
        <f>'Mg2+离子浓度'!B701</f>
        <v>21.10675269748085</v>
      </c>
      <c r="C701" s="5">
        <f t="shared" si="136"/>
        <v>7.486811963275386E-6</v>
      </c>
      <c r="D701" s="5">
        <f t="shared" si="144"/>
        <v>3188155.9167786296</v>
      </c>
      <c r="E701" s="5">
        <f t="shared" si="137"/>
        <v>23.869123858525452</v>
      </c>
      <c r="F701" s="5">
        <f t="shared" si="138"/>
        <v>1742.2198003540723</v>
      </c>
      <c r="G701" s="5">
        <f t="shared" si="139"/>
        <v>82.543242218496786</v>
      </c>
      <c r="H701" s="5">
        <f t="shared" si="140"/>
        <v>60.189659890279046</v>
      </c>
      <c r="I701" s="5"/>
      <c r="J701" s="5">
        <f t="shared" si="145"/>
        <v>9.2917051375784992E-7</v>
      </c>
      <c r="K701" s="60">
        <f t="shared" si="141"/>
        <v>60.189658961108535</v>
      </c>
      <c r="L701" s="5">
        <f t="shared" si="142"/>
        <v>1742.2197734587673</v>
      </c>
      <c r="M701" s="5">
        <f t="shared" si="143"/>
        <v>6.0189658961108533E-2</v>
      </c>
    </row>
    <row r="702" spans="1:13" x14ac:dyDescent="0.25">
      <c r="A702" s="57">
        <v>73</v>
      </c>
      <c r="B702" s="5">
        <f>'Mg2+离子浓度'!B702</f>
        <v>21.399894241738956</v>
      </c>
      <c r="C702" s="5">
        <f t="shared" si="136"/>
        <v>0.29314154425810557</v>
      </c>
      <c r="D702" s="5">
        <f t="shared" si="144"/>
        <v>0</v>
      </c>
      <c r="E702" s="5">
        <f t="shared" si="137"/>
        <v>0</v>
      </c>
      <c r="F702" s="5">
        <f t="shared" si="138"/>
        <v>1742.2197734587673</v>
      </c>
      <c r="G702" s="5">
        <f t="shared" si="139"/>
        <v>81.412541285400039</v>
      </c>
      <c r="H702" s="5">
        <f t="shared" si="140"/>
        <v>60.189658961108542</v>
      </c>
      <c r="I702" s="5"/>
      <c r="J702" s="5">
        <f t="shared" si="145"/>
        <v>1.8385931410476946E-4</v>
      </c>
      <c r="K702" s="60">
        <f t="shared" si="141"/>
        <v>60.189475101794436</v>
      </c>
      <c r="L702" s="5">
        <f t="shared" si="142"/>
        <v>1742.214451558991</v>
      </c>
      <c r="M702" s="5">
        <f t="shared" si="143"/>
        <v>6.018947510179444E-2</v>
      </c>
    </row>
    <row r="703" spans="1:13" x14ac:dyDescent="0.25">
      <c r="A703" s="57"/>
      <c r="B703" s="5">
        <f>'Mg2+离子浓度'!B703</f>
        <v>21.399901728550919</v>
      </c>
      <c r="C703" s="5">
        <f t="shared" si="136"/>
        <v>7.486811963275386E-6</v>
      </c>
      <c r="D703" s="5">
        <f t="shared" si="144"/>
        <v>3188155.9167786296</v>
      </c>
      <c r="E703" s="5">
        <f t="shared" si="137"/>
        <v>23.869123858525452</v>
      </c>
      <c r="F703" s="5">
        <f t="shared" si="138"/>
        <v>1766.0835754175164</v>
      </c>
      <c r="G703" s="5">
        <f t="shared" si="139"/>
        <v>82.527648856502751</v>
      </c>
      <c r="H703" s="5">
        <f t="shared" si="140"/>
        <v>61.014098060752666</v>
      </c>
      <c r="I703" s="5"/>
      <c r="J703" s="5">
        <f t="shared" si="145"/>
        <v>9.4189767719118696E-7</v>
      </c>
      <c r="K703" s="60">
        <f t="shared" si="141"/>
        <v>61.014097118854991</v>
      </c>
      <c r="L703" s="5">
        <f t="shared" si="142"/>
        <v>1766.0835481538172</v>
      </c>
      <c r="M703" s="5">
        <f t="shared" si="143"/>
        <v>6.1014097118854992E-2</v>
      </c>
    </row>
    <row r="704" spans="1:13" x14ac:dyDescent="0.25">
      <c r="A704" s="57">
        <v>74</v>
      </c>
      <c r="B704" s="5">
        <f>'Mg2+离子浓度'!B704</f>
        <v>21.693043272809025</v>
      </c>
      <c r="C704" s="5">
        <f t="shared" si="136"/>
        <v>0.29314154425810557</v>
      </c>
      <c r="D704" s="5">
        <f t="shared" si="144"/>
        <v>0</v>
      </c>
      <c r="E704" s="5">
        <f t="shared" si="137"/>
        <v>0</v>
      </c>
      <c r="F704" s="5">
        <f t="shared" si="138"/>
        <v>1766.0835481538172</v>
      </c>
      <c r="G704" s="5">
        <f t="shared" si="139"/>
        <v>81.412438353797086</v>
      </c>
      <c r="H704" s="5">
        <f t="shared" si="140"/>
        <v>61.014097118854991</v>
      </c>
      <c r="I704" s="5"/>
      <c r="J704" s="5">
        <f t="shared" si="145"/>
        <v>1.8637769744206343E-4</v>
      </c>
      <c r="K704" s="60">
        <f t="shared" si="141"/>
        <v>61.013910741157552</v>
      </c>
      <c r="L704" s="5">
        <f t="shared" si="142"/>
        <v>1766.078153358176</v>
      </c>
      <c r="M704" s="5">
        <f t="shared" si="143"/>
        <v>6.1013910741157557E-2</v>
      </c>
    </row>
    <row r="705" spans="1:13" x14ac:dyDescent="0.25">
      <c r="A705" s="57"/>
      <c r="B705" s="5">
        <f>'Mg2+离子浓度'!B705</f>
        <v>21.693050759620988</v>
      </c>
      <c r="C705" s="5">
        <f t="shared" si="136"/>
        <v>7.486811963275386E-6</v>
      </c>
      <c r="D705" s="5">
        <f t="shared" si="144"/>
        <v>3188155.9167786296</v>
      </c>
      <c r="E705" s="5">
        <f t="shared" si="137"/>
        <v>23.869123858525452</v>
      </c>
      <c r="F705" s="5">
        <f t="shared" si="138"/>
        <v>1789.9472772167014</v>
      </c>
      <c r="G705" s="5">
        <f t="shared" si="139"/>
        <v>82.51247355897371</v>
      </c>
      <c r="H705" s="5">
        <f t="shared" si="140"/>
        <v>61.838533700115782</v>
      </c>
      <c r="I705" s="5"/>
      <c r="J705" s="5">
        <f t="shared" si="145"/>
        <v>9.5462480155081516E-7</v>
      </c>
      <c r="K705" s="60">
        <f t="shared" si="141"/>
        <v>61.83853274549098</v>
      </c>
      <c r="L705" s="5">
        <f t="shared" si="142"/>
        <v>1789.9472495846092</v>
      </c>
      <c r="M705" s="5">
        <f t="shared" si="143"/>
        <v>6.1838532745490983E-2</v>
      </c>
    </row>
    <row r="706" spans="1:13" x14ac:dyDescent="0.25">
      <c r="A706" s="57">
        <v>75</v>
      </c>
      <c r="B706" s="5">
        <f>'Mg2+离子浓度'!B706</f>
        <v>21.986192303879093</v>
      </c>
      <c r="C706" s="5">
        <f t="shared" si="136"/>
        <v>0.29314154425810557</v>
      </c>
      <c r="D706" s="5">
        <f t="shared" si="144"/>
        <v>0</v>
      </c>
      <c r="E706" s="5">
        <f t="shared" si="137"/>
        <v>0</v>
      </c>
      <c r="F706" s="5">
        <f t="shared" si="138"/>
        <v>1789.9472495846092</v>
      </c>
      <c r="G706" s="5">
        <f t="shared" si="139"/>
        <v>81.412334834750041</v>
      </c>
      <c r="H706" s="5">
        <f t="shared" si="140"/>
        <v>61.83853274549098</v>
      </c>
      <c r="I706" s="5"/>
      <c r="J706" s="5">
        <f t="shared" si="145"/>
        <v>1.8889607304765994E-4</v>
      </c>
      <c r="K706" s="60">
        <f t="shared" si="141"/>
        <v>61.838343849417932</v>
      </c>
      <c r="L706" s="5">
        <f t="shared" si="142"/>
        <v>1789.9417818933271</v>
      </c>
      <c r="M706" s="5">
        <f t="shared" si="143"/>
        <v>6.1838343849417936E-2</v>
      </c>
    </row>
    <row r="707" spans="1:13" x14ac:dyDescent="0.25">
      <c r="A707" s="57"/>
      <c r="B707" s="5">
        <f>'Mg2+离子浓度'!B707</f>
        <v>21.986199790691057</v>
      </c>
      <c r="C707" s="5">
        <f t="shared" si="136"/>
        <v>7.486811963275386E-6</v>
      </c>
      <c r="D707" s="5">
        <f t="shared" si="144"/>
        <v>3188155.9167786296</v>
      </c>
      <c r="E707" s="5">
        <f t="shared" si="137"/>
        <v>23.869123858525452</v>
      </c>
      <c r="F707" s="5">
        <f t="shared" si="138"/>
        <v>1813.8109057518525</v>
      </c>
      <c r="G707" s="5">
        <f t="shared" si="139"/>
        <v>82.497699603358413</v>
      </c>
      <c r="H707" s="5">
        <f t="shared" si="140"/>
        <v>62.662966808376162</v>
      </c>
      <c r="I707" s="5"/>
      <c r="J707" s="5">
        <f t="shared" si="145"/>
        <v>9.6735188683685437E-7</v>
      </c>
      <c r="K707" s="60">
        <f t="shared" si="141"/>
        <v>62.662965841024274</v>
      </c>
      <c r="L707" s="5">
        <f t="shared" si="142"/>
        <v>1813.8108777513685</v>
      </c>
      <c r="M707" s="5">
        <f t="shared" si="143"/>
        <v>6.2662965841024279E-2</v>
      </c>
    </row>
    <row r="708" spans="1:13" x14ac:dyDescent="0.25">
      <c r="A708" s="57">
        <v>76</v>
      </c>
      <c r="B708" s="5">
        <f>'Mg2+离子浓度'!B708</f>
        <v>22.279341334949162</v>
      </c>
      <c r="C708" s="5">
        <f t="shared" si="136"/>
        <v>0.29314154425810557</v>
      </c>
      <c r="D708" s="5">
        <f t="shared" si="144"/>
        <v>0</v>
      </c>
      <c r="E708" s="5">
        <f t="shared" si="137"/>
        <v>0</v>
      </c>
      <c r="F708" s="5">
        <f t="shared" si="138"/>
        <v>1813.8108777513685</v>
      </c>
      <c r="G708" s="5">
        <f t="shared" si="139"/>
        <v>81.412230751457599</v>
      </c>
      <c r="H708" s="5">
        <f t="shared" si="140"/>
        <v>62.662965841024288</v>
      </c>
      <c r="I708" s="5"/>
      <c r="J708" s="5">
        <f t="shared" si="145"/>
        <v>1.9141444092158274E-4</v>
      </c>
      <c r="K708" s="60">
        <f t="shared" si="141"/>
        <v>62.662774426583368</v>
      </c>
      <c r="L708" s="5">
        <f t="shared" si="142"/>
        <v>1813.8053371646688</v>
      </c>
      <c r="M708" s="5">
        <f t="shared" si="143"/>
        <v>6.266277442658337E-2</v>
      </c>
    </row>
    <row r="709" spans="1:13" x14ac:dyDescent="0.25">
      <c r="A709" s="57"/>
      <c r="B709" s="5">
        <f>'Mg2+离子浓度'!B709</f>
        <v>22.279348821761126</v>
      </c>
      <c r="C709" s="5">
        <f t="shared" si="136"/>
        <v>7.486811963275386E-6</v>
      </c>
      <c r="D709" s="5">
        <f t="shared" si="144"/>
        <v>3188155.9167786296</v>
      </c>
      <c r="E709" s="5">
        <f t="shared" si="137"/>
        <v>23.869123858525452</v>
      </c>
      <c r="F709" s="5">
        <f t="shared" si="138"/>
        <v>1837.6744610231942</v>
      </c>
      <c r="G709" s="5">
        <f t="shared" si="139"/>
        <v>82.483311147238936</v>
      </c>
      <c r="H709" s="5">
        <f t="shared" si="140"/>
        <v>63.487397385541591</v>
      </c>
      <c r="I709" s="5"/>
      <c r="J709" s="5">
        <f t="shared" si="145"/>
        <v>9.8007893304942508E-7</v>
      </c>
      <c r="K709" s="60">
        <f t="shared" si="141"/>
        <v>63.487396405462661</v>
      </c>
      <c r="L709" s="5">
        <f t="shared" si="142"/>
        <v>1837.6744326543194</v>
      </c>
      <c r="M709" s="5">
        <f t="shared" si="143"/>
        <v>6.3487396405462665E-2</v>
      </c>
    </row>
    <row r="710" spans="1:13" x14ac:dyDescent="0.25">
      <c r="A710" s="57">
        <v>77</v>
      </c>
      <c r="B710" s="5">
        <f>'Mg2+离子浓度'!B710</f>
        <v>22.572490366019231</v>
      </c>
      <c r="C710" s="5">
        <f t="shared" si="136"/>
        <v>0.29314154425810557</v>
      </c>
      <c r="D710" s="5">
        <f t="shared" si="144"/>
        <v>0</v>
      </c>
      <c r="E710" s="5">
        <f t="shared" si="137"/>
        <v>0</v>
      </c>
      <c r="F710" s="5">
        <f t="shared" si="138"/>
        <v>1837.6744326543194</v>
      </c>
      <c r="G710" s="5">
        <f t="shared" si="139"/>
        <v>81.412126125913247</v>
      </c>
      <c r="H710" s="5">
        <f t="shared" si="140"/>
        <v>63.487396405462661</v>
      </c>
      <c r="I710" s="5"/>
      <c r="J710" s="5">
        <f t="shared" si="145"/>
        <v>1.9393280106385553E-4</v>
      </c>
      <c r="K710" s="60">
        <f t="shared" si="141"/>
        <v>63.4872024726616</v>
      </c>
      <c r="L710" s="5">
        <f t="shared" si="142"/>
        <v>1837.6688191724263</v>
      </c>
      <c r="M710" s="5">
        <f t="shared" si="143"/>
        <v>6.3487202472661597E-2</v>
      </c>
    </row>
    <row r="711" spans="1:13" x14ac:dyDescent="0.25">
      <c r="A711" s="57"/>
      <c r="B711" s="5">
        <f>'Mg2+离子浓度'!B711</f>
        <v>22.572497852831194</v>
      </c>
      <c r="C711" s="5">
        <f t="shared" ref="C711:C749" si="146">B711-B710</f>
        <v>7.486811963275386E-6</v>
      </c>
      <c r="D711" s="5">
        <f t="shared" si="144"/>
        <v>3188155.9167786296</v>
      </c>
      <c r="E711" s="5">
        <f t="shared" ref="E711:E749" si="147">C711*D711</f>
        <v>23.869123858525452</v>
      </c>
      <c r="F711" s="5">
        <f t="shared" ref="F711:F749" si="148">E711+L710</f>
        <v>1861.5379430309517</v>
      </c>
      <c r="G711" s="5">
        <f t="shared" ref="G711:G749" si="149">F711/B711</f>
        <v>82.469293171179331</v>
      </c>
      <c r="H711" s="5">
        <f t="shared" ref="H711:H749" si="150">F711/$C$9/96485/0.0001</f>
        <v>64.311825431619823</v>
      </c>
      <c r="I711" s="5"/>
      <c r="J711" s="5">
        <f t="shared" si="145"/>
        <v>9.928059401886463E-7</v>
      </c>
      <c r="K711" s="60">
        <f t="shared" ref="K711:K749" si="151">H711-J711</f>
        <v>64.311824438813886</v>
      </c>
      <c r="L711" s="5">
        <f t="shared" ref="L711:L749" si="152">K711*0.0001*$C$9*96485</f>
        <v>1861.5379142936872</v>
      </c>
      <c r="M711" s="5">
        <f t="shared" ref="M711:M749" si="153">K711*0.001</f>
        <v>6.4311824438813892E-2</v>
      </c>
    </row>
    <row r="712" spans="1:13" x14ac:dyDescent="0.25">
      <c r="A712" s="57">
        <v>78</v>
      </c>
      <c r="B712" s="5">
        <f>'Mg2+离子浓度'!B712</f>
        <v>22.8656393970893</v>
      </c>
      <c r="C712" s="5">
        <f t="shared" si="146"/>
        <v>0.29314154425810557</v>
      </c>
      <c r="D712" s="5">
        <f t="shared" si="144"/>
        <v>0</v>
      </c>
      <c r="E712" s="5">
        <f t="shared" si="147"/>
        <v>0</v>
      </c>
      <c r="F712" s="5">
        <f t="shared" si="148"/>
        <v>1861.5379142936872</v>
      </c>
      <c r="G712" s="5">
        <f t="shared" si="149"/>
        <v>81.412020978982696</v>
      </c>
      <c r="H712" s="5">
        <f t="shared" si="150"/>
        <v>64.311824438813886</v>
      </c>
      <c r="I712" s="5"/>
      <c r="J712" s="5">
        <f t="shared" si="145"/>
        <v>1.9645115347450206E-4</v>
      </c>
      <c r="K712" s="60">
        <f t="shared" si="151"/>
        <v>64.311627987660415</v>
      </c>
      <c r="L712" s="5">
        <f t="shared" si="152"/>
        <v>1861.5322279168245</v>
      </c>
      <c r="M712" s="5">
        <f t="shared" si="153"/>
        <v>6.4311627987660422E-2</v>
      </c>
    </row>
    <row r="713" spans="1:13" x14ac:dyDescent="0.25">
      <c r="A713" s="57"/>
      <c r="B713" s="5">
        <f>'Mg2+离子浓度'!B713</f>
        <v>22.865646883901263</v>
      </c>
      <c r="C713" s="5">
        <f t="shared" si="146"/>
        <v>7.486811963275386E-6</v>
      </c>
      <c r="D713" s="5">
        <f t="shared" si="144"/>
        <v>3188155.9167786296</v>
      </c>
      <c r="E713" s="5">
        <f t="shared" si="147"/>
        <v>23.869123858525452</v>
      </c>
      <c r="F713" s="5">
        <f t="shared" si="148"/>
        <v>1885.4013517753499</v>
      </c>
      <c r="G713" s="5">
        <f t="shared" si="149"/>
        <v>82.455631425970338</v>
      </c>
      <c r="H713" s="5">
        <f t="shared" si="150"/>
        <v>65.136250946618645</v>
      </c>
      <c r="I713" s="5"/>
      <c r="J713" s="5">
        <f t="shared" si="145"/>
        <v>1.005532908254639E-6</v>
      </c>
      <c r="K713" s="60">
        <f t="shared" si="151"/>
        <v>65.136249941085737</v>
      </c>
      <c r="L713" s="5">
        <f t="shared" si="152"/>
        <v>1885.401322669697</v>
      </c>
      <c r="M713" s="5">
        <f t="shared" si="153"/>
        <v>6.5136249941085744E-2</v>
      </c>
    </row>
    <row r="714" spans="1:13" x14ac:dyDescent="0.25">
      <c r="A714" s="57">
        <v>79</v>
      </c>
      <c r="B714" s="5">
        <f>'Mg2+离子浓度'!B714</f>
        <v>23.158788428159369</v>
      </c>
      <c r="C714" s="5">
        <f t="shared" si="146"/>
        <v>0.29314154425810557</v>
      </c>
      <c r="D714" s="5">
        <f t="shared" si="144"/>
        <v>0</v>
      </c>
      <c r="E714" s="5">
        <f t="shared" si="147"/>
        <v>0</v>
      </c>
      <c r="F714" s="5">
        <f t="shared" si="148"/>
        <v>1885.401322669697</v>
      </c>
      <c r="G714" s="5">
        <f t="shared" si="149"/>
        <v>81.411915330475097</v>
      </c>
      <c r="H714" s="5">
        <f t="shared" si="150"/>
        <v>65.136249941085723</v>
      </c>
      <c r="I714" s="5"/>
      <c r="J714" s="5">
        <f t="shared" si="145"/>
        <v>1.9896949815354607E-4</v>
      </c>
      <c r="K714" s="60">
        <f t="shared" si="151"/>
        <v>65.136050971587565</v>
      </c>
      <c r="L714" s="5">
        <f t="shared" si="152"/>
        <v>1885.3955633980879</v>
      </c>
      <c r="M714" s="5">
        <f t="shared" si="153"/>
        <v>6.5136050971587561E-2</v>
      </c>
    </row>
    <row r="715" spans="1:13" x14ac:dyDescent="0.25">
      <c r="A715" s="57"/>
      <c r="B715" s="5">
        <f>'Mg2+离子浓度'!B715</f>
        <v>23.158795914971332</v>
      </c>
      <c r="C715" s="5">
        <f t="shared" si="146"/>
        <v>7.486811963275386E-6</v>
      </c>
      <c r="D715" s="5">
        <f t="shared" si="144"/>
        <v>3188155.9167786296</v>
      </c>
      <c r="E715" s="5">
        <f t="shared" si="147"/>
        <v>23.869123858525452</v>
      </c>
      <c r="F715" s="5">
        <f t="shared" si="148"/>
        <v>1909.2646872566133</v>
      </c>
      <c r="G715" s="5">
        <f t="shared" si="149"/>
        <v>82.442312383880989</v>
      </c>
      <c r="H715" s="5">
        <f t="shared" si="150"/>
        <v>65.960673930545781</v>
      </c>
      <c r="I715" s="5"/>
      <c r="J715" s="5">
        <f t="shared" si="145"/>
        <v>1.0182598372475218E-6</v>
      </c>
      <c r="K715" s="60">
        <f t="shared" si="151"/>
        <v>65.960672912285943</v>
      </c>
      <c r="L715" s="5">
        <f t="shared" si="152"/>
        <v>1909.2646577825731</v>
      </c>
      <c r="M715" s="5">
        <f t="shared" si="153"/>
        <v>6.5960672912285939E-2</v>
      </c>
    </row>
    <row r="716" spans="1:13" x14ac:dyDescent="0.25">
      <c r="A716" s="57">
        <v>80</v>
      </c>
      <c r="B716" s="5">
        <f>'Mg2+离子浓度'!B716</f>
        <v>23.451937459229438</v>
      </c>
      <c r="C716" s="5">
        <f t="shared" si="146"/>
        <v>0.29314154425810557</v>
      </c>
      <c r="D716" s="5">
        <f t="shared" si="144"/>
        <v>0</v>
      </c>
      <c r="E716" s="5">
        <f t="shared" si="147"/>
        <v>0</v>
      </c>
      <c r="F716" s="5">
        <f t="shared" si="148"/>
        <v>1909.2646577825731</v>
      </c>
      <c r="G716" s="5">
        <f t="shared" si="149"/>
        <v>81.411809199209159</v>
      </c>
      <c r="H716" s="5">
        <f t="shared" si="150"/>
        <v>65.960672912285943</v>
      </c>
      <c r="I716" s="5"/>
      <c r="J716" s="5">
        <f t="shared" si="145"/>
        <v>2.0148783510101124E-4</v>
      </c>
      <c r="K716" s="60">
        <f t="shared" si="151"/>
        <v>65.960471424450844</v>
      </c>
      <c r="L716" s="5">
        <f t="shared" si="152"/>
        <v>1909.2588256164422</v>
      </c>
      <c r="M716" s="5">
        <f t="shared" si="153"/>
        <v>6.5960471424450842E-2</v>
      </c>
    </row>
    <row r="717" spans="1:13" x14ac:dyDescent="0.25">
      <c r="A717" s="57"/>
      <c r="B717" s="5">
        <f>'Mg2+离子浓度'!B717</f>
        <v>23.451944946041401</v>
      </c>
      <c r="C717" s="5">
        <f t="shared" si="146"/>
        <v>7.486811963275386E-6</v>
      </c>
      <c r="D717" s="5">
        <f t="shared" si="144"/>
        <v>3188155.9167786296</v>
      </c>
      <c r="E717" s="5">
        <f t="shared" si="147"/>
        <v>23.869123858525452</v>
      </c>
      <c r="F717" s="5">
        <f t="shared" si="148"/>
        <v>1933.1279494749676</v>
      </c>
      <c r="G717" s="5">
        <f t="shared" si="149"/>
        <v>82.429323193566177</v>
      </c>
      <c r="H717" s="5">
        <f t="shared" si="150"/>
        <v>66.785094383409088</v>
      </c>
      <c r="I717" s="5"/>
      <c r="J717" s="5">
        <f t="shared" si="145"/>
        <v>1.0309867271674165E-6</v>
      </c>
      <c r="K717" s="60">
        <f t="shared" si="151"/>
        <v>66.785093352422365</v>
      </c>
      <c r="L717" s="5">
        <f t="shared" si="152"/>
        <v>1933.1279196325418</v>
      </c>
      <c r="M717" s="5">
        <f t="shared" si="153"/>
        <v>6.6785093352422373E-2</v>
      </c>
    </row>
    <row r="718" spans="1:13" x14ac:dyDescent="0.25">
      <c r="A718" s="57">
        <v>81</v>
      </c>
      <c r="B718" s="5">
        <f>'Mg2+离子浓度'!B718</f>
        <v>23.745086490299506</v>
      </c>
      <c r="C718" s="5">
        <f t="shared" si="146"/>
        <v>0.29314154425810557</v>
      </c>
      <c r="D718" s="5">
        <f t="shared" si="144"/>
        <v>0</v>
      </c>
      <c r="E718" s="5">
        <f t="shared" si="147"/>
        <v>0</v>
      </c>
      <c r="F718" s="5">
        <f t="shared" si="148"/>
        <v>1933.1279196325418</v>
      </c>
      <c r="G718" s="5">
        <f t="shared" si="149"/>
        <v>81.411702603074346</v>
      </c>
      <c r="H718" s="5">
        <f t="shared" si="150"/>
        <v>66.785093352422379</v>
      </c>
      <c r="I718" s="5"/>
      <c r="J718" s="5">
        <f t="shared" si="145"/>
        <v>2.0400616431692154E-4</v>
      </c>
      <c r="K718" s="60">
        <f t="shared" si="151"/>
        <v>66.784889346258069</v>
      </c>
      <c r="L718" s="5">
        <f t="shared" si="152"/>
        <v>1933.1220145721129</v>
      </c>
      <c r="M718" s="5">
        <f t="shared" si="153"/>
        <v>6.6784889346258064E-2</v>
      </c>
    </row>
    <row r="719" spans="1:13" x14ac:dyDescent="0.25">
      <c r="A719" s="57"/>
      <c r="B719" s="5">
        <f>'Mg2+离子浓度'!B719</f>
        <v>23.74509397711147</v>
      </c>
      <c r="C719" s="5">
        <f t="shared" si="146"/>
        <v>7.486811963275386E-6</v>
      </c>
      <c r="D719" s="5">
        <f t="shared" si="144"/>
        <v>3188155.9167786296</v>
      </c>
      <c r="E719" s="5">
        <f t="shared" si="147"/>
        <v>23.869123858525452</v>
      </c>
      <c r="F719" s="5">
        <f t="shared" si="148"/>
        <v>1956.9911384306383</v>
      </c>
      <c r="G719" s="5">
        <f t="shared" si="149"/>
        <v>82.416651638314605</v>
      </c>
      <c r="H719" s="5">
        <f t="shared" si="150"/>
        <v>67.609512305216299</v>
      </c>
      <c r="I719" s="5"/>
      <c r="J719" s="5">
        <f t="shared" si="145"/>
        <v>1.0437135780144421E-6</v>
      </c>
      <c r="K719" s="60">
        <f t="shared" si="151"/>
        <v>67.609511261502718</v>
      </c>
      <c r="L719" s="5">
        <f t="shared" si="152"/>
        <v>1956.9911082198269</v>
      </c>
      <c r="M719" s="5">
        <f t="shared" si="153"/>
        <v>6.7609511261502719E-2</v>
      </c>
    </row>
    <row r="720" spans="1:13" x14ac:dyDescent="0.25">
      <c r="A720" s="57">
        <v>82</v>
      </c>
      <c r="B720" s="5">
        <f>'Mg2+离子浓度'!B720</f>
        <v>24.038235521369575</v>
      </c>
      <c r="C720" s="5">
        <f t="shared" si="146"/>
        <v>0.29314154425810557</v>
      </c>
      <c r="D720" s="5">
        <f t="shared" si="144"/>
        <v>0</v>
      </c>
      <c r="E720" s="5">
        <f t="shared" si="147"/>
        <v>0</v>
      </c>
      <c r="F720" s="5">
        <f t="shared" si="148"/>
        <v>1956.9911082198269</v>
      </c>
      <c r="G720" s="5">
        <f t="shared" si="149"/>
        <v>81.411595559087345</v>
      </c>
      <c r="H720" s="5">
        <f t="shared" si="150"/>
        <v>67.609511261502718</v>
      </c>
      <c r="I720" s="5"/>
      <c r="J720" s="5">
        <f t="shared" si="145"/>
        <v>2.0652448580130045E-4</v>
      </c>
      <c r="K720" s="60">
        <f t="shared" si="151"/>
        <v>67.609304737016913</v>
      </c>
      <c r="L720" s="5">
        <f t="shared" si="152"/>
        <v>1956.9851302653233</v>
      </c>
      <c r="M720" s="5">
        <f t="shared" si="153"/>
        <v>6.7609304737016915E-2</v>
      </c>
    </row>
    <row r="721" spans="1:13" x14ac:dyDescent="0.25">
      <c r="A721" s="57"/>
      <c r="B721" s="5">
        <f>'Mg2+离子浓度'!B721</f>
        <v>24.038243008181539</v>
      </c>
      <c r="C721" s="5">
        <f t="shared" si="146"/>
        <v>7.486811963275386E-6</v>
      </c>
      <c r="D721" s="5">
        <f t="shared" si="144"/>
        <v>3188155.9167786296</v>
      </c>
      <c r="E721" s="5">
        <f t="shared" si="147"/>
        <v>23.869123858525452</v>
      </c>
      <c r="F721" s="5">
        <f t="shared" si="148"/>
        <v>1980.8542541238487</v>
      </c>
      <c r="G721" s="5">
        <f t="shared" si="149"/>
        <v>82.404286097351417</v>
      </c>
      <c r="H721" s="5">
        <f t="shared" si="150"/>
        <v>68.433927695975143</v>
      </c>
      <c r="I721" s="5"/>
      <c r="J721" s="5">
        <f t="shared" si="145"/>
        <v>1.0564403897887182E-6</v>
      </c>
      <c r="K721" s="60">
        <f t="shared" si="151"/>
        <v>68.433926639534747</v>
      </c>
      <c r="L721" s="5">
        <f t="shared" si="152"/>
        <v>1980.854223544653</v>
      </c>
      <c r="M721" s="5">
        <f t="shared" si="153"/>
        <v>6.8433926639534751E-2</v>
      </c>
    </row>
    <row r="722" spans="1:13" x14ac:dyDescent="0.25">
      <c r="A722" s="57">
        <v>83</v>
      </c>
      <c r="B722" s="5">
        <f>'Mg2+离子浓度'!B722</f>
        <v>24.331384552439644</v>
      </c>
      <c r="C722" s="5">
        <f t="shared" si="146"/>
        <v>0.29314154425810557</v>
      </c>
      <c r="D722" s="5">
        <f t="shared" si="144"/>
        <v>0</v>
      </c>
      <c r="E722" s="5">
        <f t="shared" si="147"/>
        <v>0</v>
      </c>
      <c r="F722" s="5">
        <f t="shared" si="148"/>
        <v>1980.854223544653</v>
      </c>
      <c r="G722" s="5">
        <f t="shared" si="149"/>
        <v>81.411488083444794</v>
      </c>
      <c r="H722" s="5">
        <f t="shared" si="150"/>
        <v>68.433926639534747</v>
      </c>
      <c r="I722" s="5"/>
      <c r="J722" s="5">
        <f t="shared" si="145"/>
        <v>2.0904279955417175E-4</v>
      </c>
      <c r="K722" s="60">
        <f t="shared" si="151"/>
        <v>68.433717596735193</v>
      </c>
      <c r="L722" s="5">
        <f t="shared" si="152"/>
        <v>1980.8481726962987</v>
      </c>
      <c r="M722" s="5">
        <f t="shared" si="153"/>
        <v>6.8433717596735194E-2</v>
      </c>
    </row>
    <row r="723" spans="1:13" x14ac:dyDescent="0.25">
      <c r="A723" s="57"/>
      <c r="B723" s="5">
        <f>'Mg2+离子浓度'!B723</f>
        <v>24.331392039251607</v>
      </c>
      <c r="C723" s="5">
        <f t="shared" si="146"/>
        <v>7.486811963275386E-6</v>
      </c>
      <c r="D723" s="5">
        <f t="shared" si="144"/>
        <v>3188155.9167786296</v>
      </c>
      <c r="E723" s="5">
        <f t="shared" si="147"/>
        <v>23.869123858525452</v>
      </c>
      <c r="F723" s="5">
        <f t="shared" si="148"/>
        <v>2004.7172965548241</v>
      </c>
      <c r="G723" s="5">
        <f t="shared" si="149"/>
        <v>82.392215509938652</v>
      </c>
      <c r="H723" s="5">
        <f t="shared" si="150"/>
        <v>69.258340555693422</v>
      </c>
      <c r="I723" s="5"/>
      <c r="J723" s="5">
        <f t="shared" si="145"/>
        <v>1.0691671624903651E-6</v>
      </c>
      <c r="K723" s="60">
        <f t="shared" si="151"/>
        <v>69.258339486526253</v>
      </c>
      <c r="L723" s="5">
        <f t="shared" si="152"/>
        <v>2004.7172656072457</v>
      </c>
      <c r="M723" s="5">
        <f t="shared" si="153"/>
        <v>6.9258339486526252E-2</v>
      </c>
    </row>
    <row r="724" spans="1:13" x14ac:dyDescent="0.25">
      <c r="A724" s="57">
        <v>84</v>
      </c>
      <c r="B724" s="5">
        <f>'Mg2+离子浓度'!B724</f>
        <v>24.624533583509713</v>
      </c>
      <c r="C724" s="5">
        <f t="shared" si="146"/>
        <v>0.29314154425810557</v>
      </c>
      <c r="D724" s="5">
        <f t="shared" si="144"/>
        <v>0</v>
      </c>
      <c r="E724" s="5">
        <f t="shared" si="147"/>
        <v>0</v>
      </c>
      <c r="F724" s="5">
        <f t="shared" si="148"/>
        <v>2004.7172656072457</v>
      </c>
      <c r="G724" s="5">
        <f t="shared" si="149"/>
        <v>81.41138019157215</v>
      </c>
      <c r="H724" s="5">
        <f t="shared" si="150"/>
        <v>69.258339486526253</v>
      </c>
      <c r="I724" s="5"/>
      <c r="J724" s="5">
        <f t="shared" si="145"/>
        <v>2.1156110557555923E-4</v>
      </c>
      <c r="K724" s="60">
        <f t="shared" si="151"/>
        <v>69.258127925420681</v>
      </c>
      <c r="L724" s="5">
        <f t="shared" si="152"/>
        <v>2004.7111418652642</v>
      </c>
      <c r="M724" s="5">
        <f t="shared" si="153"/>
        <v>6.9258127925420687E-2</v>
      </c>
    </row>
    <row r="725" spans="1:13" x14ac:dyDescent="0.25">
      <c r="A725" s="57"/>
      <c r="B725" s="5">
        <f>'Mg2+离子浓度'!B725</f>
        <v>24.624541070321676</v>
      </c>
      <c r="C725" s="5">
        <f t="shared" si="146"/>
        <v>7.486811963275386E-6</v>
      </c>
      <c r="D725" s="5">
        <f t="shared" si="144"/>
        <v>3188155.9167786296</v>
      </c>
      <c r="E725" s="5">
        <f t="shared" si="147"/>
        <v>23.869123858525452</v>
      </c>
      <c r="F725" s="5">
        <f t="shared" si="148"/>
        <v>2028.5802657237896</v>
      </c>
      <c r="G725" s="5">
        <f t="shared" si="149"/>
        <v>82.380429342039704</v>
      </c>
      <c r="H725" s="5">
        <f t="shared" si="150"/>
        <v>70.082750884378896</v>
      </c>
      <c r="I725" s="5"/>
      <c r="J725" s="5">
        <f t="shared" si="145"/>
        <v>1.0818938961195024E-6</v>
      </c>
      <c r="K725" s="60">
        <f t="shared" si="151"/>
        <v>70.082749802484997</v>
      </c>
      <c r="L725" s="5">
        <f t="shared" si="152"/>
        <v>2028.5802344078295</v>
      </c>
      <c r="M725" s="5">
        <f t="shared" si="153"/>
        <v>7.0082749802484995E-2</v>
      </c>
    </row>
    <row r="726" spans="1:13" x14ac:dyDescent="0.25">
      <c r="A726" s="57">
        <v>85</v>
      </c>
      <c r="B726" s="5">
        <f>'Mg2+离子浓度'!B726</f>
        <v>24.917682614579782</v>
      </c>
      <c r="C726" s="5">
        <f t="shared" si="146"/>
        <v>0.29314154425810557</v>
      </c>
      <c r="D726" s="5">
        <f t="shared" si="144"/>
        <v>0</v>
      </c>
      <c r="E726" s="5">
        <f t="shared" si="147"/>
        <v>0</v>
      </c>
      <c r="F726" s="5">
        <f t="shared" si="148"/>
        <v>2028.5802344078295</v>
      </c>
      <c r="G726" s="5">
        <f t="shared" si="149"/>
        <v>81.411271898168849</v>
      </c>
      <c r="H726" s="5">
        <f t="shared" si="150"/>
        <v>70.082749802484997</v>
      </c>
      <c r="I726" s="5"/>
      <c r="J726" s="5">
        <f t="shared" si="145"/>
        <v>2.1407940386548659E-4</v>
      </c>
      <c r="K726" s="60">
        <f t="shared" si="151"/>
        <v>70.082535723081136</v>
      </c>
      <c r="L726" s="5">
        <f t="shared" si="152"/>
        <v>2028.5740377724453</v>
      </c>
      <c r="M726" s="5">
        <f t="shared" si="153"/>
        <v>7.0082535723081138E-2</v>
      </c>
    </row>
    <row r="727" spans="1:13" x14ac:dyDescent="0.25">
      <c r="A727" s="57"/>
      <c r="B727" s="5">
        <f>'Mg2+离子浓度'!B727</f>
        <v>24.917690101391745</v>
      </c>
      <c r="C727" s="5">
        <f t="shared" si="146"/>
        <v>7.486811963275386E-6</v>
      </c>
      <c r="D727" s="5">
        <f t="shared" si="144"/>
        <v>3188155.9167786296</v>
      </c>
      <c r="E727" s="5">
        <f t="shared" si="147"/>
        <v>23.869123858525452</v>
      </c>
      <c r="F727" s="5">
        <f t="shared" si="148"/>
        <v>2052.4431616309707</v>
      </c>
      <c r="G727" s="5">
        <f t="shared" si="149"/>
        <v>82.368917555336893</v>
      </c>
      <c r="H727" s="5">
        <f t="shared" si="150"/>
        <v>70.907158682039366</v>
      </c>
      <c r="I727" s="5"/>
      <c r="J727" s="5">
        <f t="shared" si="145"/>
        <v>1.094620590676251E-6</v>
      </c>
      <c r="K727" s="60">
        <f t="shared" si="151"/>
        <v>70.90715758741878</v>
      </c>
      <c r="L727" s="5">
        <f t="shared" si="152"/>
        <v>2052.4431299466305</v>
      </c>
      <c r="M727" s="5">
        <f t="shared" si="153"/>
        <v>7.0907157587418779E-2</v>
      </c>
    </row>
    <row r="728" spans="1:13" x14ac:dyDescent="0.25">
      <c r="A728" s="57">
        <v>86</v>
      </c>
      <c r="B728" s="5">
        <f>'Mg2+离子浓度'!B728</f>
        <v>25.210831645649851</v>
      </c>
      <c r="C728" s="5">
        <f t="shared" si="146"/>
        <v>0.29314154425810557</v>
      </c>
      <c r="D728" s="5">
        <f t="shared" si="144"/>
        <v>0</v>
      </c>
      <c r="E728" s="5">
        <f t="shared" si="147"/>
        <v>0</v>
      </c>
      <c r="F728" s="5">
        <f t="shared" si="148"/>
        <v>2052.4431299466305</v>
      </c>
      <c r="G728" s="5">
        <f t="shared" si="149"/>
        <v>81.41116321725076</v>
      </c>
      <c r="H728" s="5">
        <f t="shared" si="150"/>
        <v>70.90715758741878</v>
      </c>
      <c r="I728" s="5"/>
      <c r="J728" s="5">
        <f t="shared" si="145"/>
        <v>2.1659769442397767E-4</v>
      </c>
      <c r="K728" s="60">
        <f t="shared" si="151"/>
        <v>70.906940989724362</v>
      </c>
      <c r="L728" s="5">
        <f t="shared" si="152"/>
        <v>2052.4368604180668</v>
      </c>
      <c r="M728" s="5">
        <f t="shared" si="153"/>
        <v>7.090694098972436E-2</v>
      </c>
    </row>
    <row r="729" spans="1:13" x14ac:dyDescent="0.25">
      <c r="A729" s="57"/>
      <c r="B729" s="5">
        <f>'Mg2+离子浓度'!B729</f>
        <v>25.210839132461814</v>
      </c>
      <c r="C729" s="5">
        <f t="shared" si="146"/>
        <v>7.486811963275386E-6</v>
      </c>
      <c r="D729" s="5">
        <f t="shared" ref="D729:D792" si="154">D727</f>
        <v>3188155.9167786296</v>
      </c>
      <c r="E729" s="5">
        <f t="shared" si="147"/>
        <v>23.869123858525452</v>
      </c>
      <c r="F729" s="5">
        <f t="shared" si="148"/>
        <v>2076.3059842765924</v>
      </c>
      <c r="G729" s="5">
        <f t="shared" si="149"/>
        <v>82.357670578410577</v>
      </c>
      <c r="H729" s="5">
        <f t="shared" si="150"/>
        <v>71.731563948682606</v>
      </c>
      <c r="I729" s="5"/>
      <c r="J729" s="5">
        <f t="shared" ref="J729:J792" si="155">H729*($C$8/3.1415926)^(1/2)*C729^(1/2)</f>
        <v>1.1073472461607305E-6</v>
      </c>
      <c r="K729" s="60">
        <f t="shared" si="151"/>
        <v>71.731562841335361</v>
      </c>
      <c r="L729" s="5">
        <f t="shared" si="152"/>
        <v>2076.3059522238727</v>
      </c>
      <c r="M729" s="5">
        <f t="shared" si="153"/>
        <v>7.1731562841335361E-2</v>
      </c>
    </row>
    <row r="730" spans="1:13" x14ac:dyDescent="0.25">
      <c r="A730" s="57">
        <v>87</v>
      </c>
      <c r="B730" s="5">
        <f>'Mg2+离子浓度'!B730</f>
        <v>25.50398067671992</v>
      </c>
      <c r="C730" s="5">
        <f t="shared" si="146"/>
        <v>0.29314154425810557</v>
      </c>
      <c r="D730" s="5">
        <f t="shared" si="154"/>
        <v>0</v>
      </c>
      <c r="E730" s="5">
        <f t="shared" si="147"/>
        <v>0</v>
      </c>
      <c r="F730" s="5">
        <f t="shared" si="148"/>
        <v>2076.3059522238727</v>
      </c>
      <c r="G730" s="5">
        <f t="shared" si="149"/>
        <v>81.411054162189217</v>
      </c>
      <c r="H730" s="5">
        <f t="shared" si="150"/>
        <v>71.731562841335361</v>
      </c>
      <c r="I730" s="5"/>
      <c r="J730" s="5">
        <f t="shared" si="155"/>
        <v>2.1911597725105618E-4</v>
      </c>
      <c r="K730" s="60">
        <f t="shared" si="151"/>
        <v>71.731343725358116</v>
      </c>
      <c r="L730" s="5">
        <f t="shared" si="152"/>
        <v>2076.2996098023532</v>
      </c>
      <c r="M730" s="5">
        <f t="shared" si="153"/>
        <v>7.1731343725358124E-2</v>
      </c>
    </row>
    <row r="731" spans="1:13" x14ac:dyDescent="0.25">
      <c r="A731" s="57"/>
      <c r="B731" s="5">
        <f>'Mg2+离子浓度'!B731</f>
        <v>25.503988163531883</v>
      </c>
      <c r="C731" s="5">
        <f t="shared" si="146"/>
        <v>7.486811963275386E-6</v>
      </c>
      <c r="D731" s="5">
        <f t="shared" si="154"/>
        <v>3188155.9167786296</v>
      </c>
      <c r="E731" s="5">
        <f t="shared" si="147"/>
        <v>23.869123858525452</v>
      </c>
      <c r="F731" s="5">
        <f t="shared" si="148"/>
        <v>2100.1687336608788</v>
      </c>
      <c r="G731" s="5">
        <f t="shared" si="149"/>
        <v>82.346679279905999</v>
      </c>
      <c r="H731" s="5">
        <f t="shared" si="150"/>
        <v>72.555966684316346</v>
      </c>
      <c r="I731" s="5"/>
      <c r="J731" s="5">
        <f t="shared" si="155"/>
        <v>1.1200738625730605E-6</v>
      </c>
      <c r="K731" s="60">
        <f t="shared" si="151"/>
        <v>72.555965564242484</v>
      </c>
      <c r="L731" s="5">
        <f t="shared" si="152"/>
        <v>2100.1687012397811</v>
      </c>
      <c r="M731" s="5">
        <f t="shared" si="153"/>
        <v>7.2555965564242486E-2</v>
      </c>
    </row>
    <row r="732" spans="1:13" x14ac:dyDescent="0.25">
      <c r="A732" s="57">
        <v>88</v>
      </c>
      <c r="B732" s="5">
        <f>'Mg2+离子浓度'!B732</f>
        <v>25.797129707789988</v>
      </c>
      <c r="C732" s="5">
        <f t="shared" si="146"/>
        <v>0.29314154425810557</v>
      </c>
      <c r="D732" s="5">
        <f t="shared" si="154"/>
        <v>0</v>
      </c>
      <c r="E732" s="5">
        <f t="shared" si="147"/>
        <v>0</v>
      </c>
      <c r="F732" s="5">
        <f t="shared" si="148"/>
        <v>2100.1687012397811</v>
      </c>
      <c r="G732" s="5">
        <f t="shared" si="149"/>
        <v>81.410944745747841</v>
      </c>
      <c r="H732" s="5">
        <f t="shared" si="150"/>
        <v>72.555965564242484</v>
      </c>
      <c r="I732" s="5"/>
      <c r="J732" s="5">
        <f t="shared" si="155"/>
        <v>2.2163425234674575E-4</v>
      </c>
      <c r="K732" s="60">
        <f t="shared" si="151"/>
        <v>72.555743929990143</v>
      </c>
      <c r="L732" s="5">
        <f t="shared" si="152"/>
        <v>2100.1622859255294</v>
      </c>
      <c r="M732" s="5">
        <f t="shared" si="153"/>
        <v>7.2555743929990146E-2</v>
      </c>
    </row>
    <row r="733" spans="1:13" x14ac:dyDescent="0.25">
      <c r="A733" s="57"/>
      <c r="B733" s="5">
        <f>'Mg2+离子浓度'!B733</f>
        <v>25.797137194601952</v>
      </c>
      <c r="C733" s="5">
        <f t="shared" si="146"/>
        <v>7.486811963275386E-6</v>
      </c>
      <c r="D733" s="5">
        <f t="shared" si="154"/>
        <v>3188155.9167786296</v>
      </c>
      <c r="E733" s="5">
        <f t="shared" si="147"/>
        <v>23.869123858525452</v>
      </c>
      <c r="F733" s="5">
        <f t="shared" si="148"/>
        <v>2124.0314097840551</v>
      </c>
      <c r="G733" s="5">
        <f t="shared" si="149"/>
        <v>82.335934943529637</v>
      </c>
      <c r="H733" s="5">
        <f t="shared" si="150"/>
        <v>73.380366888948373</v>
      </c>
      <c r="I733" s="5"/>
      <c r="J733" s="5">
        <f t="shared" si="155"/>
        <v>1.1328004399133609E-6</v>
      </c>
      <c r="K733" s="60">
        <f t="shared" si="151"/>
        <v>73.380365756147938</v>
      </c>
      <c r="L733" s="5">
        <f t="shared" si="152"/>
        <v>2124.0313769945806</v>
      </c>
      <c r="M733" s="5">
        <f t="shared" si="153"/>
        <v>7.3380365756147939E-2</v>
      </c>
    </row>
    <row r="734" spans="1:13" x14ac:dyDescent="0.25">
      <c r="A734" s="57">
        <v>89</v>
      </c>
      <c r="B734" s="5">
        <f>'Mg2+离子浓度'!B734</f>
        <v>26.090278738860057</v>
      </c>
      <c r="C734" s="5">
        <f t="shared" si="146"/>
        <v>0.29314154425810557</v>
      </c>
      <c r="D734" s="5">
        <f t="shared" si="154"/>
        <v>0</v>
      </c>
      <c r="E734" s="5">
        <f t="shared" si="147"/>
        <v>0</v>
      </c>
      <c r="F734" s="5">
        <f t="shared" si="148"/>
        <v>2124.0313769945806</v>
      </c>
      <c r="G734" s="5">
        <f t="shared" si="149"/>
        <v>81.41083498011659</v>
      </c>
      <c r="H734" s="5">
        <f t="shared" si="150"/>
        <v>73.380365756147938</v>
      </c>
      <c r="I734" s="5"/>
      <c r="J734" s="5">
        <f t="shared" si="155"/>
        <v>2.2415251971107016E-4</v>
      </c>
      <c r="K734" s="60">
        <f t="shared" si="151"/>
        <v>73.380141603628232</v>
      </c>
      <c r="L734" s="5">
        <f t="shared" si="152"/>
        <v>2124.0248887878211</v>
      </c>
      <c r="M734" s="5">
        <f t="shared" si="153"/>
        <v>7.3380141603628227E-2</v>
      </c>
    </row>
    <row r="735" spans="1:13" x14ac:dyDescent="0.25">
      <c r="A735" s="57"/>
      <c r="B735" s="5">
        <f>'Mg2+离子浓度'!B735</f>
        <v>26.09028622567202</v>
      </c>
      <c r="C735" s="5">
        <f t="shared" si="146"/>
        <v>7.486811963275386E-6</v>
      </c>
      <c r="D735" s="5">
        <f t="shared" si="154"/>
        <v>3188155.9167786296</v>
      </c>
      <c r="E735" s="5">
        <f t="shared" si="147"/>
        <v>23.869123858525452</v>
      </c>
      <c r="F735" s="5">
        <f t="shared" si="148"/>
        <v>2147.8940126463467</v>
      </c>
      <c r="G735" s="5">
        <f t="shared" si="149"/>
        <v>82.325429244731197</v>
      </c>
      <c r="H735" s="5">
        <f t="shared" si="150"/>
        <v>74.204764562586462</v>
      </c>
      <c r="I735" s="5"/>
      <c r="J735" s="5">
        <f t="shared" si="155"/>
        <v>1.1455269781817518E-6</v>
      </c>
      <c r="K735" s="60">
        <f t="shared" si="151"/>
        <v>74.204763417059482</v>
      </c>
      <c r="L735" s="5">
        <f t="shared" si="152"/>
        <v>2147.893979488495</v>
      </c>
      <c r="M735" s="5">
        <f t="shared" si="153"/>
        <v>7.4204763417059477E-2</v>
      </c>
    </row>
    <row r="736" spans="1:13" x14ac:dyDescent="0.25">
      <c r="A736" s="57">
        <v>90</v>
      </c>
      <c r="B736" s="5">
        <f>'Mg2+离子浓度'!B736</f>
        <v>26.383427769930126</v>
      </c>
      <c r="C736" s="5">
        <f t="shared" si="146"/>
        <v>0.29314154425810557</v>
      </c>
      <c r="D736" s="5">
        <f t="shared" si="154"/>
        <v>0</v>
      </c>
      <c r="E736" s="5">
        <f t="shared" si="147"/>
        <v>0</v>
      </c>
      <c r="F736" s="5">
        <f t="shared" si="148"/>
        <v>2147.893979488495</v>
      </c>
      <c r="G736" s="5">
        <f t="shared" si="149"/>
        <v>81.41072487694359</v>
      </c>
      <c r="H736" s="5">
        <f t="shared" si="150"/>
        <v>74.204763417059482</v>
      </c>
      <c r="I736" s="5"/>
      <c r="J736" s="5">
        <f t="shared" si="155"/>
        <v>2.2667077934405316E-4</v>
      </c>
      <c r="K736" s="60">
        <f t="shared" si="151"/>
        <v>74.204536746280141</v>
      </c>
      <c r="L736" s="5">
        <f t="shared" si="152"/>
        <v>2147.8874183894523</v>
      </c>
      <c r="M736" s="5">
        <f t="shared" si="153"/>
        <v>7.4204536746280136E-2</v>
      </c>
    </row>
    <row r="737" spans="1:13" x14ac:dyDescent="0.25">
      <c r="A737" s="57"/>
      <c r="B737" s="5">
        <f>'Mg2+离子浓度'!B737</f>
        <v>26.383435256742089</v>
      </c>
      <c r="C737" s="5">
        <f t="shared" si="146"/>
        <v>7.486811963275386E-6</v>
      </c>
      <c r="D737" s="5">
        <f t="shared" si="154"/>
        <v>3188155.9167786296</v>
      </c>
      <c r="E737" s="5">
        <f t="shared" si="147"/>
        <v>23.869123858525452</v>
      </c>
      <c r="F737" s="5">
        <f t="shared" si="148"/>
        <v>2171.7565422479779</v>
      </c>
      <c r="G737" s="5">
        <f t="shared" si="149"/>
        <v>82.315154228939988</v>
      </c>
      <c r="H737" s="5">
        <f t="shared" si="150"/>
        <v>75.029159705238399</v>
      </c>
      <c r="I737" s="5"/>
      <c r="J737" s="5">
        <f t="shared" si="155"/>
        <v>1.1582534773783538E-6</v>
      </c>
      <c r="K737" s="60">
        <f t="shared" si="151"/>
        <v>75.029158546984917</v>
      </c>
      <c r="L737" s="5">
        <f t="shared" si="152"/>
        <v>2171.7565087217522</v>
      </c>
      <c r="M737" s="5">
        <f t="shared" si="153"/>
        <v>7.5029158546984914E-2</v>
      </c>
    </row>
    <row r="738" spans="1:13" x14ac:dyDescent="0.25">
      <c r="A738" s="57">
        <v>91</v>
      </c>
      <c r="B738" s="5">
        <f>'Mg2+离子浓度'!B738</f>
        <v>26.676576801000195</v>
      </c>
      <c r="C738" s="5">
        <f t="shared" si="146"/>
        <v>0.29314154425810557</v>
      </c>
      <c r="D738" s="5">
        <f t="shared" si="154"/>
        <v>0</v>
      </c>
      <c r="E738" s="5">
        <f t="shared" si="147"/>
        <v>0</v>
      </c>
      <c r="F738" s="5">
        <f t="shared" si="148"/>
        <v>2171.7565087217522</v>
      </c>
      <c r="G738" s="5">
        <f t="shared" si="149"/>
        <v>81.410614447365134</v>
      </c>
      <c r="H738" s="5">
        <f t="shared" si="150"/>
        <v>75.029158546984917</v>
      </c>
      <c r="I738" s="5"/>
      <c r="J738" s="5">
        <f t="shared" si="155"/>
        <v>2.2918903124571855E-4</v>
      </c>
      <c r="K738" s="60">
        <f t="shared" si="151"/>
        <v>75.028929357953672</v>
      </c>
      <c r="L738" s="5">
        <f t="shared" si="152"/>
        <v>2171.7498747306477</v>
      </c>
      <c r="M738" s="5">
        <f t="shared" si="153"/>
        <v>7.5028929357953675E-2</v>
      </c>
    </row>
    <row r="739" spans="1:13" x14ac:dyDescent="0.25">
      <c r="A739" s="57"/>
      <c r="B739" s="5">
        <f>'Mg2+离子浓度'!B739</f>
        <v>26.676584287812158</v>
      </c>
      <c r="C739" s="5">
        <f t="shared" si="146"/>
        <v>7.486811963275386E-6</v>
      </c>
      <c r="D739" s="5">
        <f t="shared" si="154"/>
        <v>3188155.9167786296</v>
      </c>
      <c r="E739" s="5">
        <f t="shared" si="147"/>
        <v>23.869123858525452</v>
      </c>
      <c r="F739" s="5">
        <f t="shared" si="148"/>
        <v>2195.6189985891733</v>
      </c>
      <c r="G739" s="5">
        <f t="shared" si="149"/>
        <v>82.305102291236551</v>
      </c>
      <c r="H739" s="5">
        <f t="shared" si="150"/>
        <v>75.853552316911902</v>
      </c>
      <c r="I739" s="5"/>
      <c r="J739" s="5">
        <f t="shared" si="155"/>
        <v>1.1709799375032856E-6</v>
      </c>
      <c r="K739" s="60">
        <f t="shared" si="151"/>
        <v>75.853551145931959</v>
      </c>
      <c r="L739" s="5">
        <f t="shared" si="152"/>
        <v>2195.6189646945736</v>
      </c>
      <c r="M739" s="5">
        <f t="shared" si="153"/>
        <v>7.5853551145931966E-2</v>
      </c>
    </row>
    <row r="740" spans="1:13" x14ac:dyDescent="0.25">
      <c r="A740" s="57">
        <v>92</v>
      </c>
      <c r="B740" s="5">
        <f>'Mg2+离子浓度'!B740</f>
        <v>26.969725832070264</v>
      </c>
      <c r="C740" s="5">
        <f t="shared" si="146"/>
        <v>0.29314154425810557</v>
      </c>
      <c r="D740" s="5">
        <f t="shared" si="154"/>
        <v>0</v>
      </c>
      <c r="E740" s="5">
        <f t="shared" si="147"/>
        <v>0</v>
      </c>
      <c r="F740" s="5">
        <f t="shared" si="148"/>
        <v>2195.6189646945736</v>
      </c>
      <c r="G740" s="5">
        <f t="shared" si="149"/>
        <v>81.410503702033083</v>
      </c>
      <c r="H740" s="5">
        <f t="shared" si="150"/>
        <v>75.853551145931959</v>
      </c>
      <c r="I740" s="5"/>
      <c r="J740" s="5">
        <f t="shared" si="155"/>
        <v>2.3170727541608991E-4</v>
      </c>
      <c r="K740" s="60">
        <f t="shared" si="151"/>
        <v>75.853319438656541</v>
      </c>
      <c r="L740" s="5">
        <f t="shared" si="152"/>
        <v>2195.6122578116333</v>
      </c>
      <c r="M740" s="5">
        <f t="shared" si="153"/>
        <v>7.5853319438656544E-2</v>
      </c>
    </row>
    <row r="741" spans="1:13" x14ac:dyDescent="0.25">
      <c r="A741" s="57"/>
      <c r="B741" s="5">
        <f>'Mg2+离子浓度'!B741</f>
        <v>26.969733318882227</v>
      </c>
      <c r="C741" s="5">
        <f t="shared" si="146"/>
        <v>7.486811963275386E-6</v>
      </c>
      <c r="D741" s="5">
        <f t="shared" si="154"/>
        <v>3188155.9167786296</v>
      </c>
      <c r="E741" s="5">
        <f t="shared" si="147"/>
        <v>23.869123858525452</v>
      </c>
      <c r="F741" s="5">
        <f t="shared" si="148"/>
        <v>2219.481381670159</v>
      </c>
      <c r="G741" s="5">
        <f t="shared" si="149"/>
        <v>82.295266157349843</v>
      </c>
      <c r="H741" s="5">
        <f t="shared" si="150"/>
        <v>76.677942397614785</v>
      </c>
      <c r="I741" s="5"/>
      <c r="J741" s="5">
        <f t="shared" si="155"/>
        <v>1.1837063585566681E-6</v>
      </c>
      <c r="K741" s="60">
        <f t="shared" si="151"/>
        <v>76.677941213908426</v>
      </c>
      <c r="L741" s="5">
        <f t="shared" si="152"/>
        <v>2219.4813474071866</v>
      </c>
      <c r="M741" s="5">
        <f t="shared" si="153"/>
        <v>7.6677941213908432E-2</v>
      </c>
    </row>
    <row r="742" spans="1:13" x14ac:dyDescent="0.25">
      <c r="A742" s="57">
        <v>93</v>
      </c>
      <c r="B742" s="5">
        <f>'Mg2+离子浓度'!B742</f>
        <v>27.262874863140333</v>
      </c>
      <c r="C742" s="5">
        <f t="shared" si="146"/>
        <v>0.29314154425810557</v>
      </c>
      <c r="D742" s="5">
        <f t="shared" si="154"/>
        <v>0</v>
      </c>
      <c r="E742" s="5">
        <f t="shared" si="147"/>
        <v>0</v>
      </c>
      <c r="F742" s="5">
        <f t="shared" si="148"/>
        <v>2219.4813474071866</v>
      </c>
      <c r="G742" s="5">
        <f t="shared" si="149"/>
        <v>81.410392651141379</v>
      </c>
      <c r="H742" s="5">
        <f t="shared" si="150"/>
        <v>76.677941213908426</v>
      </c>
      <c r="I742" s="5"/>
      <c r="J742" s="5">
        <f t="shared" si="155"/>
        <v>2.3422551185519111E-4</v>
      </c>
      <c r="K742" s="60">
        <f t="shared" si="151"/>
        <v>76.677706988396565</v>
      </c>
      <c r="L742" s="5">
        <f t="shared" si="152"/>
        <v>2219.4745676326329</v>
      </c>
      <c r="M742" s="5">
        <f t="shared" si="153"/>
        <v>7.6677706988396571E-2</v>
      </c>
    </row>
    <row r="743" spans="1:13" x14ac:dyDescent="0.25">
      <c r="A743" s="57"/>
      <c r="B743" s="5">
        <f>'Mg2+离子浓度'!B743</f>
        <v>27.262882349952296</v>
      </c>
      <c r="C743" s="5">
        <f t="shared" si="146"/>
        <v>7.486811963275386E-6</v>
      </c>
      <c r="D743" s="5">
        <f t="shared" si="154"/>
        <v>3188155.9167786296</v>
      </c>
      <c r="E743" s="5">
        <f t="shared" si="147"/>
        <v>23.869123858525452</v>
      </c>
      <c r="F743" s="5">
        <f t="shared" si="148"/>
        <v>2243.3436914911586</v>
      </c>
      <c r="G743" s="5">
        <f t="shared" si="149"/>
        <v>82.285638865880372</v>
      </c>
      <c r="H743" s="5">
        <f t="shared" si="150"/>
        <v>77.502329947354809</v>
      </c>
      <c r="I743" s="5"/>
      <c r="J743" s="5">
        <f t="shared" si="155"/>
        <v>1.1964327405386207E-6</v>
      </c>
      <c r="K743" s="60">
        <f t="shared" si="151"/>
        <v>77.502328750922075</v>
      </c>
      <c r="L743" s="5">
        <f t="shared" si="152"/>
        <v>2243.3436568598149</v>
      </c>
      <c r="M743" s="5">
        <f t="shared" si="153"/>
        <v>7.750232875092207E-2</v>
      </c>
    </row>
    <row r="744" spans="1:13" x14ac:dyDescent="0.25">
      <c r="A744" s="57">
        <v>94</v>
      </c>
      <c r="B744" s="5">
        <f>'Mg2+离子浓度'!B744</f>
        <v>27.556023894210401</v>
      </c>
      <c r="C744" s="5">
        <f t="shared" si="146"/>
        <v>0.29314154425810557</v>
      </c>
      <c r="D744" s="5">
        <f t="shared" si="154"/>
        <v>0</v>
      </c>
      <c r="E744" s="5">
        <f t="shared" si="147"/>
        <v>0</v>
      </c>
      <c r="F744" s="5">
        <f t="shared" si="148"/>
        <v>2243.3436568598149</v>
      </c>
      <c r="G744" s="5">
        <f t="shared" si="149"/>
        <v>81.41028130445001</v>
      </c>
      <c r="H744" s="5">
        <f t="shared" si="150"/>
        <v>77.502328750922061</v>
      </c>
      <c r="I744" s="5"/>
      <c r="J744" s="5">
        <f t="shared" si="155"/>
        <v>2.3674374056304579E-4</v>
      </c>
      <c r="K744" s="60">
        <f t="shared" si="151"/>
        <v>77.502092007181503</v>
      </c>
      <c r="L744" s="5">
        <f t="shared" si="152"/>
        <v>2243.336804193872</v>
      </c>
      <c r="M744" s="5">
        <f t="shared" si="153"/>
        <v>7.75020920071815E-2</v>
      </c>
    </row>
    <row r="745" spans="1:13" x14ac:dyDescent="0.25">
      <c r="A745" s="57"/>
      <c r="B745" s="5">
        <f>'Mg2+离子浓度'!B745</f>
        <v>27.556031381022365</v>
      </c>
      <c r="C745" s="5">
        <f t="shared" si="146"/>
        <v>7.486811963275386E-6</v>
      </c>
      <c r="D745" s="5">
        <f t="shared" si="154"/>
        <v>3188155.9167786296</v>
      </c>
      <c r="E745" s="5">
        <f t="shared" si="147"/>
        <v>23.869123858525452</v>
      </c>
      <c r="F745" s="5">
        <f t="shared" si="148"/>
        <v>2267.2059280523977</v>
      </c>
      <c r="G745" s="5">
        <f t="shared" si="149"/>
        <v>82.276213751658219</v>
      </c>
      <c r="H745" s="5">
        <f t="shared" si="150"/>
        <v>78.326714966139733</v>
      </c>
      <c r="I745" s="5"/>
      <c r="J745" s="5">
        <f t="shared" si="155"/>
        <v>1.2091590834492639E-6</v>
      </c>
      <c r="K745" s="60">
        <f t="shared" si="151"/>
        <v>78.326713756980652</v>
      </c>
      <c r="L745" s="5">
        <f t="shared" si="152"/>
        <v>2267.2058930526837</v>
      </c>
      <c r="M745" s="5">
        <f t="shared" si="153"/>
        <v>7.8326713756980651E-2</v>
      </c>
    </row>
    <row r="746" spans="1:13" x14ac:dyDescent="0.25">
      <c r="A746" s="57">
        <v>95</v>
      </c>
      <c r="B746" s="5">
        <f>'Mg2+离子浓度'!B746</f>
        <v>27.84917292528047</v>
      </c>
      <c r="C746" s="5">
        <f t="shared" si="146"/>
        <v>0.29314154425810557</v>
      </c>
      <c r="D746" s="5">
        <f t="shared" si="154"/>
        <v>0</v>
      </c>
      <c r="E746" s="5">
        <f t="shared" si="147"/>
        <v>0</v>
      </c>
      <c r="F746" s="5">
        <f t="shared" si="148"/>
        <v>2267.2058930526837</v>
      </c>
      <c r="G746" s="5">
        <f t="shared" si="149"/>
        <v>81.410169671308125</v>
      </c>
      <c r="H746" s="5">
        <f t="shared" si="150"/>
        <v>78.326713756980652</v>
      </c>
      <c r="I746" s="5"/>
      <c r="J746" s="5">
        <f t="shared" si="155"/>
        <v>2.3926196153967777E-4</v>
      </c>
      <c r="K746" s="60">
        <f t="shared" si="151"/>
        <v>78.326474495019113</v>
      </c>
      <c r="L746" s="5">
        <f t="shared" si="152"/>
        <v>2267.1989674955757</v>
      </c>
      <c r="M746" s="5">
        <f t="shared" si="153"/>
        <v>7.8326474495019116E-2</v>
      </c>
    </row>
    <row r="747" spans="1:13" x14ac:dyDescent="0.25">
      <c r="A747" s="57"/>
      <c r="B747" s="5">
        <f>'Mg2+离子浓度'!B747</f>
        <v>27.849180412092434</v>
      </c>
      <c r="C747" s="5">
        <f t="shared" si="146"/>
        <v>7.486811963275386E-6</v>
      </c>
      <c r="D747" s="5">
        <f t="shared" si="154"/>
        <v>3188155.9167786296</v>
      </c>
      <c r="E747" s="5">
        <f t="shared" si="147"/>
        <v>23.869123858525452</v>
      </c>
      <c r="F747" s="5">
        <f t="shared" si="148"/>
        <v>2291.0680913541014</v>
      </c>
      <c r="G747" s="5">
        <f t="shared" si="149"/>
        <v>82.266984430151965</v>
      </c>
      <c r="H747" s="5">
        <f t="shared" si="150"/>
        <v>79.151097453977343</v>
      </c>
      <c r="I747" s="5"/>
      <c r="J747" s="5">
        <f t="shared" si="155"/>
        <v>1.221885387288717E-6</v>
      </c>
      <c r="K747" s="60">
        <f t="shared" si="151"/>
        <v>79.151096232091959</v>
      </c>
      <c r="L747" s="5">
        <f t="shared" si="152"/>
        <v>2291.068055986018</v>
      </c>
      <c r="M747" s="5">
        <f t="shared" si="153"/>
        <v>7.9151096232091961E-2</v>
      </c>
    </row>
    <row r="748" spans="1:13" x14ac:dyDescent="0.25">
      <c r="A748" s="57">
        <v>96</v>
      </c>
      <c r="B748" s="5">
        <f>'Mg2+离子浓度'!B748</f>
        <v>28.142321956350539</v>
      </c>
      <c r="C748" s="5">
        <f t="shared" si="146"/>
        <v>0.29314154425810557</v>
      </c>
      <c r="D748" s="5">
        <f t="shared" si="154"/>
        <v>0</v>
      </c>
      <c r="E748" s="5">
        <f t="shared" si="147"/>
        <v>0</v>
      </c>
      <c r="F748" s="5">
        <f t="shared" si="148"/>
        <v>2291.068055986018</v>
      </c>
      <c r="G748" s="5">
        <f t="shared" si="149"/>
        <v>81.410057760675301</v>
      </c>
      <c r="H748" s="5">
        <f t="shared" si="150"/>
        <v>79.151096232091959</v>
      </c>
      <c r="I748" s="5"/>
      <c r="J748" s="5">
        <f t="shared" si="155"/>
        <v>2.4178017478511073E-4</v>
      </c>
      <c r="K748" s="60">
        <f t="shared" si="151"/>
        <v>79.150854451917169</v>
      </c>
      <c r="L748" s="5">
        <f t="shared" si="152"/>
        <v>2291.0610575379683</v>
      </c>
      <c r="M748" s="5">
        <f t="shared" si="153"/>
        <v>7.9150854451917177E-2</v>
      </c>
    </row>
    <row r="749" spans="1:13" x14ac:dyDescent="0.25">
      <c r="A749" s="57"/>
      <c r="B749" s="5">
        <f>'Mg2+离子浓度'!B749</f>
        <v>28.142329443162502</v>
      </c>
      <c r="C749" s="5">
        <f t="shared" si="146"/>
        <v>7.486811963275386E-6</v>
      </c>
      <c r="D749" s="5">
        <f t="shared" si="154"/>
        <v>3188155.9167786296</v>
      </c>
      <c r="E749" s="5">
        <f t="shared" si="147"/>
        <v>23.869123858525452</v>
      </c>
      <c r="F749" s="5">
        <f t="shared" si="148"/>
        <v>2314.9301813964939</v>
      </c>
      <c r="G749" s="5">
        <f t="shared" si="149"/>
        <v>82.257944782852093</v>
      </c>
      <c r="H749" s="5">
        <f t="shared" si="150"/>
        <v>79.975477410875399</v>
      </c>
      <c r="I749" s="5"/>
      <c r="J749" s="5">
        <f t="shared" si="155"/>
        <v>1.2346116520571005E-6</v>
      </c>
      <c r="K749" s="60">
        <f t="shared" si="151"/>
        <v>79.97547617626374</v>
      </c>
      <c r="L749" s="5">
        <f t="shared" si="152"/>
        <v>2314.9301456600424</v>
      </c>
      <c r="M749" s="5">
        <f t="shared" si="153"/>
        <v>7.9975476176263743E-2</v>
      </c>
    </row>
    <row r="750" spans="1:13" x14ac:dyDescent="0.25">
      <c r="A750" s="57">
        <v>97</v>
      </c>
      <c r="B750" s="5">
        <f>'Mg2+离子浓度'!B750</f>
        <v>28.435470987420608</v>
      </c>
      <c r="C750" s="5">
        <f t="shared" ref="C750:C755" si="156">B750-B749</f>
        <v>0.29314154425810557</v>
      </c>
      <c r="D750" s="5">
        <f t="shared" si="154"/>
        <v>0</v>
      </c>
      <c r="E750" s="5">
        <f t="shared" ref="E750:E755" si="157">C750*D750</f>
        <v>0</v>
      </c>
      <c r="F750" s="5">
        <f t="shared" ref="F750:F755" si="158">E750+L749</f>
        <v>2314.9301456600424</v>
      </c>
      <c r="G750" s="5">
        <f t="shared" ref="G750:G755" si="159">F750/B750</f>
        <v>81.409945581141599</v>
      </c>
      <c r="H750" s="5">
        <f t="shared" ref="H750:H755" si="160">F750/$C$9/96485/0.0001</f>
        <v>79.97547617626374</v>
      </c>
      <c r="I750" s="5"/>
      <c r="J750" s="5">
        <f t="shared" si="155"/>
        <v>2.4429838029936844E-4</v>
      </c>
      <c r="K750" s="60">
        <f t="shared" ref="K750:K755" si="161">H750-J750</f>
        <v>79.975231877883445</v>
      </c>
      <c r="L750" s="5">
        <f t="shared" ref="L750:L755" si="162">K750*0.0001*$C$9*96485</f>
        <v>2314.9230743212752</v>
      </c>
      <c r="M750" s="5">
        <f t="shared" ref="M750:M755" si="163">K750*0.001</f>
        <v>7.997523187788344E-2</v>
      </c>
    </row>
    <row r="751" spans="1:13" x14ac:dyDescent="0.25">
      <c r="A751" s="57"/>
      <c r="B751" s="5">
        <f>'Mg2+离子浓度'!B751</f>
        <v>28.435478474232571</v>
      </c>
      <c r="C751" s="5">
        <f t="shared" si="156"/>
        <v>7.486811963275386E-6</v>
      </c>
      <c r="D751" s="5">
        <f t="shared" si="154"/>
        <v>3188155.9167786296</v>
      </c>
      <c r="E751" s="5">
        <f t="shared" si="157"/>
        <v>23.869123858525452</v>
      </c>
      <c r="F751" s="5">
        <f t="shared" si="158"/>
        <v>2338.7921981798008</v>
      </c>
      <c r="G751" s="5">
        <f t="shared" si="159"/>
        <v>82.249088943558604</v>
      </c>
      <c r="H751" s="5">
        <f t="shared" si="160"/>
        <v>80.799854836841689</v>
      </c>
      <c r="I751" s="5"/>
      <c r="J751" s="5">
        <f t="shared" si="155"/>
        <v>1.2473378777545344E-6</v>
      </c>
      <c r="K751" s="60">
        <f t="shared" si="161"/>
        <v>80.799853589503812</v>
      </c>
      <c r="L751" s="5">
        <f t="shared" si="162"/>
        <v>2338.7921620749826</v>
      </c>
      <c r="M751" s="5">
        <f t="shared" si="163"/>
        <v>8.0799853589503812E-2</v>
      </c>
    </row>
    <row r="752" spans="1:13" x14ac:dyDescent="0.25">
      <c r="A752" s="57">
        <v>98</v>
      </c>
      <c r="B752" s="5">
        <f>'Mg2+离子浓度'!B752</f>
        <v>28.728620018490677</v>
      </c>
      <c r="C752" s="5">
        <f t="shared" si="156"/>
        <v>0.29314154425810557</v>
      </c>
      <c r="D752" s="5">
        <f t="shared" si="154"/>
        <v>0</v>
      </c>
      <c r="E752" s="5">
        <f t="shared" si="157"/>
        <v>0</v>
      </c>
      <c r="F752" s="5">
        <f t="shared" si="158"/>
        <v>2338.7921620749826</v>
      </c>
      <c r="G752" s="5">
        <f t="shared" si="159"/>
        <v>81.409833140946546</v>
      </c>
      <c r="H752" s="5">
        <f t="shared" si="160"/>
        <v>80.799853589503812</v>
      </c>
      <c r="I752" s="5"/>
      <c r="J752" s="5">
        <f t="shared" si="155"/>
        <v>2.4681657808247465E-4</v>
      </c>
      <c r="K752" s="60">
        <f t="shared" si="161"/>
        <v>80.799606772925728</v>
      </c>
      <c r="L752" s="5">
        <f t="shared" si="162"/>
        <v>2338.785017845722</v>
      </c>
      <c r="M752" s="5">
        <f t="shared" si="163"/>
        <v>8.0799606772925733E-2</v>
      </c>
    </row>
    <row r="753" spans="1:13" x14ac:dyDescent="0.25">
      <c r="A753" s="57"/>
      <c r="B753" s="5">
        <f>'Mg2+离子浓度'!B753</f>
        <v>28.72862750530264</v>
      </c>
      <c r="C753" s="5">
        <f t="shared" si="156"/>
        <v>7.486811963275386E-6</v>
      </c>
      <c r="D753" s="5">
        <f t="shared" si="154"/>
        <v>3188155.9167786296</v>
      </c>
      <c r="E753" s="5">
        <f t="shared" si="157"/>
        <v>23.869123858525452</v>
      </c>
      <c r="F753" s="5">
        <f t="shared" si="158"/>
        <v>2362.6541417042476</v>
      </c>
      <c r="G753" s="5">
        <f t="shared" si="159"/>
        <v>82.240411285508031</v>
      </c>
      <c r="H753" s="5">
        <f t="shared" si="160"/>
        <v>81.624229731883972</v>
      </c>
      <c r="I753" s="5"/>
      <c r="J753" s="5">
        <f t="shared" si="155"/>
        <v>1.2600640643811385E-6</v>
      </c>
      <c r="K753" s="60">
        <f t="shared" si="161"/>
        <v>81.624228471819904</v>
      </c>
      <c r="L753" s="5">
        <f t="shared" si="162"/>
        <v>2362.6541052310631</v>
      </c>
      <c r="M753" s="5">
        <f t="shared" si="163"/>
        <v>8.162422847181991E-2</v>
      </c>
    </row>
    <row r="754" spans="1:13" x14ac:dyDescent="0.25">
      <c r="A754" s="57">
        <v>99</v>
      </c>
      <c r="B754" s="5">
        <f>'Mg2+离子浓度'!B754</f>
        <v>29.021769049560746</v>
      </c>
      <c r="C754" s="5">
        <f t="shared" si="156"/>
        <v>0.29314154425810557</v>
      </c>
      <c r="D754" s="5">
        <f t="shared" si="154"/>
        <v>0</v>
      </c>
      <c r="E754" s="5">
        <f t="shared" si="157"/>
        <v>0</v>
      </c>
      <c r="F754" s="5">
        <f t="shared" si="158"/>
        <v>2362.6541052310631</v>
      </c>
      <c r="G754" s="5">
        <f t="shared" si="159"/>
        <v>81.40972044799669</v>
      </c>
      <c r="H754" s="5">
        <f t="shared" si="160"/>
        <v>81.624228471819904</v>
      </c>
      <c r="I754" s="5"/>
      <c r="J754" s="5">
        <f t="shared" si="155"/>
        <v>2.4933476813445305E-4</v>
      </c>
      <c r="K754" s="60">
        <f t="shared" si="161"/>
        <v>81.623979137051776</v>
      </c>
      <c r="L754" s="5">
        <f t="shared" si="162"/>
        <v>2362.6468881115325</v>
      </c>
      <c r="M754" s="5">
        <f t="shared" si="163"/>
        <v>8.1623979137051772E-2</v>
      </c>
    </row>
    <row r="755" spans="1:13" x14ac:dyDescent="0.25">
      <c r="A755" s="57"/>
      <c r="B755" s="5">
        <f>'Mg2+离子浓度'!B755</f>
        <v>29.021776536372709</v>
      </c>
      <c r="C755" s="5">
        <f t="shared" si="156"/>
        <v>7.486811963275386E-6</v>
      </c>
      <c r="D755" s="5">
        <f t="shared" si="154"/>
        <v>3188155.9167786296</v>
      </c>
      <c r="E755" s="5">
        <f t="shared" si="157"/>
        <v>23.869123858525452</v>
      </c>
      <c r="F755" s="5">
        <f t="shared" si="158"/>
        <v>2386.5160119700581</v>
      </c>
      <c r="G755" s="5">
        <f t="shared" si="159"/>
        <v>82.231906409280668</v>
      </c>
      <c r="H755" s="5">
        <f t="shared" si="160"/>
        <v>82.448602096010021</v>
      </c>
      <c r="I755" s="5"/>
      <c r="J755" s="5">
        <f t="shared" si="155"/>
        <v>1.2727902119370324E-6</v>
      </c>
      <c r="K755" s="60">
        <f t="shared" si="161"/>
        <v>82.448600823219806</v>
      </c>
      <c r="L755" s="5">
        <f t="shared" si="162"/>
        <v>2386.5159751285087</v>
      </c>
      <c r="M755" s="5">
        <f t="shared" si="163"/>
        <v>8.2448600823219809E-2</v>
      </c>
    </row>
    <row r="756" spans="1:13" x14ac:dyDescent="0.25">
      <c r="A756" s="57">
        <v>100</v>
      </c>
      <c r="B756" s="5">
        <f>'Mg2+离子浓度'!B756</f>
        <v>29.314918080630815</v>
      </c>
      <c r="C756" s="5">
        <f t="shared" ref="C756:C763" si="164">B756-B755</f>
        <v>0.29314154425810557</v>
      </c>
      <c r="D756" s="5">
        <f t="shared" si="154"/>
        <v>0</v>
      </c>
      <c r="E756" s="5">
        <f t="shared" ref="E756:E763" si="165">C756*D756</f>
        <v>0</v>
      </c>
      <c r="F756" s="5">
        <f t="shared" ref="F756:F763" si="166">E756+L755</f>
        <v>2386.5159751285087</v>
      </c>
      <c r="G756" s="5">
        <f t="shared" ref="G756:G763" si="167">F756/B756</f>
        <v>81.409607509882363</v>
      </c>
      <c r="H756" s="5">
        <f t="shared" ref="H756:H763" si="168">F756/$C$9/96485/0.0001</f>
        <v>82.448600823219806</v>
      </c>
      <c r="I756" s="5"/>
      <c r="J756" s="5">
        <f t="shared" si="155"/>
        <v>2.5185295045532745E-4</v>
      </c>
      <c r="K756" s="60">
        <f t="shared" ref="K756:K763" si="169">H756-J756</f>
        <v>82.44834897026935</v>
      </c>
      <c r="L756" s="5">
        <f t="shared" ref="L756:L763" si="170">K756*0.0001*$C$9*96485</f>
        <v>2386.5086851189312</v>
      </c>
      <c r="M756" s="5">
        <f t="shared" ref="M756:M763" si="171">K756*0.001</f>
        <v>8.2448348970269356E-2</v>
      </c>
    </row>
    <row r="757" spans="1:13" x14ac:dyDescent="0.25">
      <c r="A757" s="57"/>
      <c r="B757" s="5">
        <f>'Mg2+离子浓度'!B757</f>
        <v>29.314925567442778</v>
      </c>
      <c r="C757" s="5">
        <f t="shared" si="164"/>
        <v>7.486811963275386E-6</v>
      </c>
      <c r="D757" s="5">
        <f t="shared" si="154"/>
        <v>3188155.9167786296</v>
      </c>
      <c r="E757" s="5">
        <f t="shared" si="165"/>
        <v>23.869123858525452</v>
      </c>
      <c r="F757" s="5">
        <f t="shared" si="166"/>
        <v>2410.3778089774569</v>
      </c>
      <c r="G757" s="5">
        <f t="shared" si="167"/>
        <v>82.223569131433436</v>
      </c>
      <c r="H757" s="5">
        <f t="shared" si="168"/>
        <v>83.272971929227566</v>
      </c>
      <c r="I757" s="5"/>
      <c r="J757" s="5">
        <f t="shared" si="155"/>
        <v>1.2855163204223361E-6</v>
      </c>
      <c r="K757" s="60">
        <f t="shared" si="169"/>
        <v>83.272970643711247</v>
      </c>
      <c r="L757" s="5">
        <f t="shared" si="170"/>
        <v>2410.3777717675443</v>
      </c>
      <c r="M757" s="5">
        <f t="shared" si="171"/>
        <v>8.3272970643711253E-2</v>
      </c>
    </row>
    <row r="758" spans="1:13" x14ac:dyDescent="0.25">
      <c r="A758" s="57">
        <v>101</v>
      </c>
      <c r="B758" s="5">
        <f>'Mg2+离子浓度'!B758</f>
        <v>29.608067111700883</v>
      </c>
      <c r="C758" s="5">
        <f t="shared" si="164"/>
        <v>0.29314154425810557</v>
      </c>
      <c r="D758" s="5">
        <f t="shared" si="154"/>
        <v>0</v>
      </c>
      <c r="E758" s="5">
        <f t="shared" si="165"/>
        <v>0</v>
      </c>
      <c r="F758" s="5">
        <f t="shared" si="166"/>
        <v>2410.3777717675443</v>
      </c>
      <c r="G758" s="5">
        <f t="shared" si="167"/>
        <v>81.409494333893264</v>
      </c>
      <c r="H758" s="5">
        <f t="shared" si="168"/>
        <v>83.272970643711247</v>
      </c>
      <c r="I758" s="5"/>
      <c r="J758" s="5">
        <f t="shared" si="155"/>
        <v>2.5437112504512143E-4</v>
      </c>
      <c r="K758" s="60">
        <f t="shared" si="169"/>
        <v>83.272716272586209</v>
      </c>
      <c r="L758" s="5">
        <f t="shared" si="170"/>
        <v>2410.3704088681438</v>
      </c>
      <c r="M758" s="5">
        <f t="shared" si="171"/>
        <v>8.3272716272586214E-2</v>
      </c>
    </row>
    <row r="759" spans="1:13" x14ac:dyDescent="0.25">
      <c r="A759" s="57"/>
      <c r="B759" s="5">
        <f>'Mg2+离子浓度'!B759</f>
        <v>29.608074598512847</v>
      </c>
      <c r="C759" s="5">
        <f t="shared" si="164"/>
        <v>7.486811963275386E-6</v>
      </c>
      <c r="D759" s="5">
        <f t="shared" si="154"/>
        <v>3188155.9167786296</v>
      </c>
      <c r="E759" s="5">
        <f t="shared" si="165"/>
        <v>23.869123858525452</v>
      </c>
      <c r="F759" s="5">
        <f t="shared" si="166"/>
        <v>2434.2395327266695</v>
      </c>
      <c r="G759" s="5">
        <f t="shared" si="167"/>
        <v>82.215394473808047</v>
      </c>
      <c r="H759" s="5">
        <f t="shared" si="168"/>
        <v>84.097339231544424</v>
      </c>
      <c r="I759" s="5"/>
      <c r="J759" s="5">
        <f t="shared" si="155"/>
        <v>1.2982423898371699E-6</v>
      </c>
      <c r="K759" s="60">
        <f t="shared" si="169"/>
        <v>84.097337933302029</v>
      </c>
      <c r="L759" s="5">
        <f t="shared" si="170"/>
        <v>2434.2394951483939</v>
      </c>
      <c r="M759" s="5">
        <f t="shared" si="171"/>
        <v>8.4097337933302027E-2</v>
      </c>
    </row>
    <row r="760" spans="1:13" x14ac:dyDescent="0.25">
      <c r="A760" s="57">
        <v>102</v>
      </c>
      <c r="B760" s="5">
        <f>'Mg2+离子浓度'!B760</f>
        <v>29.901216142770952</v>
      </c>
      <c r="C760" s="5">
        <f t="shared" si="164"/>
        <v>0.29314154425810557</v>
      </c>
      <c r="D760" s="5">
        <f t="shared" si="154"/>
        <v>0</v>
      </c>
      <c r="E760" s="5">
        <f t="shared" si="165"/>
        <v>0</v>
      </c>
      <c r="F760" s="5">
        <f t="shared" si="166"/>
        <v>2434.2394951483939</v>
      </c>
      <c r="G760" s="5">
        <f t="shared" si="167"/>
        <v>81.409380927033169</v>
      </c>
      <c r="H760" s="5">
        <f t="shared" si="168"/>
        <v>84.097337933302029</v>
      </c>
      <c r="I760" s="5"/>
      <c r="J760" s="5">
        <f t="shared" si="155"/>
        <v>2.5688929190385878E-4</v>
      </c>
      <c r="K760" s="60">
        <f t="shared" si="169"/>
        <v>84.097081044010125</v>
      </c>
      <c r="L760" s="5">
        <f t="shared" si="170"/>
        <v>2434.232059359395</v>
      </c>
      <c r="M760" s="5">
        <f t="shared" si="171"/>
        <v>8.4097081044010133E-2</v>
      </c>
    </row>
    <row r="761" spans="1:13" x14ac:dyDescent="0.25">
      <c r="A761" s="57"/>
      <c r="B761" s="5">
        <f>'Mg2+离子浓度'!B761</f>
        <v>29.901223629582915</v>
      </c>
      <c r="C761" s="5">
        <f t="shared" si="164"/>
        <v>7.486811963275386E-6</v>
      </c>
      <c r="D761" s="5">
        <f t="shared" si="154"/>
        <v>3188155.9167786296</v>
      </c>
      <c r="E761" s="5">
        <f t="shared" si="165"/>
        <v>23.869123858525452</v>
      </c>
      <c r="F761" s="5">
        <f t="shared" si="166"/>
        <v>2458.1011832179206</v>
      </c>
      <c r="G761" s="5">
        <f t="shared" si="167"/>
        <v>82.207377653467887</v>
      </c>
      <c r="H761" s="5">
        <f t="shared" si="168"/>
        <v>84.921704002968355</v>
      </c>
      <c r="I761" s="5"/>
      <c r="J761" s="5">
        <f t="shared" si="155"/>
        <v>1.3109684201816537E-6</v>
      </c>
      <c r="K761" s="60">
        <f t="shared" si="169"/>
        <v>84.92170269199994</v>
      </c>
      <c r="L761" s="5">
        <f t="shared" si="170"/>
        <v>2458.1011452712842</v>
      </c>
      <c r="M761" s="5">
        <f t="shared" si="171"/>
        <v>8.4921702691999945E-2</v>
      </c>
    </row>
    <row r="762" spans="1:13" x14ac:dyDescent="0.25">
      <c r="A762" s="57">
        <v>103</v>
      </c>
      <c r="B762" s="5">
        <f>'Mg2+离子浓度'!B762</f>
        <v>30.194365173841021</v>
      </c>
      <c r="C762" s="5">
        <f t="shared" si="164"/>
        <v>0.29314154425810557</v>
      </c>
      <c r="D762" s="5">
        <f t="shared" si="154"/>
        <v>0</v>
      </c>
      <c r="E762" s="5">
        <f t="shared" si="165"/>
        <v>0</v>
      </c>
      <c r="F762" s="5">
        <f t="shared" si="166"/>
        <v>2458.1011452712842</v>
      </c>
      <c r="G762" s="5">
        <f t="shared" si="167"/>
        <v>81.409267296034017</v>
      </c>
      <c r="H762" s="5">
        <f t="shared" si="168"/>
        <v>84.92170269199994</v>
      </c>
      <c r="I762" s="5"/>
      <c r="J762" s="5">
        <f t="shared" si="155"/>
        <v>2.5940745103156341E-4</v>
      </c>
      <c r="K762" s="60">
        <f t="shared" si="169"/>
        <v>84.921443284548914</v>
      </c>
      <c r="L762" s="5">
        <f t="shared" si="170"/>
        <v>2458.0936365929106</v>
      </c>
      <c r="M762" s="5">
        <f t="shared" si="171"/>
        <v>8.4921443284548911E-2</v>
      </c>
    </row>
    <row r="763" spans="1:13" x14ac:dyDescent="0.25">
      <c r="A763" s="57"/>
      <c r="B763" s="5">
        <f>'Mg2+离子浓度'!B763</f>
        <v>30.194372660652984</v>
      </c>
      <c r="C763" s="5">
        <f t="shared" si="164"/>
        <v>7.486811963275386E-6</v>
      </c>
      <c r="D763" s="5">
        <f t="shared" si="154"/>
        <v>3188155.9167786296</v>
      </c>
      <c r="E763" s="5">
        <f t="shared" si="165"/>
        <v>23.869123858525452</v>
      </c>
      <c r="F763" s="5">
        <f t="shared" si="166"/>
        <v>2481.9627604514362</v>
      </c>
      <c r="G763" s="5">
        <f t="shared" si="167"/>
        <v>82.199514073221394</v>
      </c>
      <c r="H763" s="5">
        <f t="shared" si="168"/>
        <v>85.746066243507144</v>
      </c>
      <c r="I763" s="5"/>
      <c r="J763" s="5">
        <f t="shared" si="155"/>
        <v>1.3236944114559075E-6</v>
      </c>
      <c r="K763" s="60">
        <f t="shared" si="169"/>
        <v>85.746064919812738</v>
      </c>
      <c r="L763" s="5">
        <f t="shared" si="170"/>
        <v>2481.9627221364394</v>
      </c>
      <c r="M763" s="5">
        <f t="shared" si="171"/>
        <v>8.5746064919812737E-2</v>
      </c>
    </row>
    <row r="764" spans="1:13" x14ac:dyDescent="0.25">
      <c r="A764" s="57">
        <v>104</v>
      </c>
      <c r="B764" s="5">
        <f>'Mg2+离子浓度'!B764</f>
        <v>30.48751420491109</v>
      </c>
      <c r="C764" s="5">
        <f t="shared" ref="C764:C827" si="172">B764-B763</f>
        <v>0.29314154425810557</v>
      </c>
      <c r="D764" s="5">
        <f t="shared" si="154"/>
        <v>0</v>
      </c>
      <c r="E764" s="5">
        <f t="shared" ref="E764:E827" si="173">C764*D764</f>
        <v>0</v>
      </c>
      <c r="F764" s="5">
        <f t="shared" ref="F764:F827" si="174">E764+L763</f>
        <v>2481.9627221364394</v>
      </c>
      <c r="G764" s="5">
        <f t="shared" ref="G764:G827" si="175">F764/B764</f>
        <v>81.409153447368681</v>
      </c>
      <c r="H764" s="5">
        <f t="shared" ref="H764:H827" si="176">F764/$C$9/96485/0.0001</f>
        <v>85.74606491981271</v>
      </c>
      <c r="I764" s="5"/>
      <c r="J764" s="5">
        <f t="shared" si="155"/>
        <v>2.6192560242825879E-4</v>
      </c>
      <c r="K764" s="60">
        <f t="shared" ref="K764:K827" si="177">H764-J764</f>
        <v>85.74580299421028</v>
      </c>
      <c r="L764" s="5">
        <f t="shared" ref="L764:L827" si="178">K764*0.0001*$C$9*96485</f>
        <v>2481.9551405689135</v>
      </c>
      <c r="M764" s="5">
        <f t="shared" ref="M764:M827" si="179">K764*0.001</f>
        <v>8.574580299421028E-2</v>
      </c>
    </row>
    <row r="765" spans="1:13" x14ac:dyDescent="0.25">
      <c r="A765" s="57"/>
      <c r="B765" s="5">
        <f>'Mg2+离子浓度'!B765</f>
        <v>30.487521691723053</v>
      </c>
      <c r="C765" s="5">
        <f t="shared" si="172"/>
        <v>7.486811963275386E-6</v>
      </c>
      <c r="D765" s="5">
        <f t="shared" si="154"/>
        <v>3188155.9167786296</v>
      </c>
      <c r="E765" s="5">
        <f t="shared" si="173"/>
        <v>23.869123858525452</v>
      </c>
      <c r="F765" s="5">
        <f t="shared" si="174"/>
        <v>2505.8242644274392</v>
      </c>
      <c r="G765" s="5">
        <f t="shared" si="175"/>
        <v>82.191799312691799</v>
      </c>
      <c r="H765" s="5">
        <f t="shared" si="176"/>
        <v>86.57042595316851</v>
      </c>
      <c r="I765" s="5"/>
      <c r="J765" s="5">
        <f t="shared" si="155"/>
        <v>1.3364203636600505E-6</v>
      </c>
      <c r="K765" s="60">
        <f t="shared" si="177"/>
        <v>86.570424616748141</v>
      </c>
      <c r="L765" s="5">
        <f t="shared" si="178"/>
        <v>2505.8242257440838</v>
      </c>
      <c r="M765" s="5">
        <f t="shared" si="179"/>
        <v>8.6570424616748146E-2</v>
      </c>
    </row>
    <row r="766" spans="1:13" x14ac:dyDescent="0.25">
      <c r="A766" s="57">
        <v>105</v>
      </c>
      <c r="B766" s="5">
        <f>'Mg2+离子浓度'!B766</f>
        <v>30.780663235981159</v>
      </c>
      <c r="C766" s="5">
        <f t="shared" si="172"/>
        <v>0.29314154425810557</v>
      </c>
      <c r="D766" s="5">
        <f t="shared" si="154"/>
        <v>0</v>
      </c>
      <c r="E766" s="5">
        <f t="shared" si="173"/>
        <v>0</v>
      </c>
      <c r="F766" s="5">
        <f t="shared" si="174"/>
        <v>2505.8242257440838</v>
      </c>
      <c r="G766" s="5">
        <f t="shared" si="175"/>
        <v>81.409039387263505</v>
      </c>
      <c r="H766" s="5">
        <f t="shared" si="176"/>
        <v>86.570424616748141</v>
      </c>
      <c r="I766" s="5"/>
      <c r="J766" s="5">
        <f t="shared" si="155"/>
        <v>2.6444374609396884E-4</v>
      </c>
      <c r="K766" s="60">
        <f t="shared" si="177"/>
        <v>86.570160173002051</v>
      </c>
      <c r="L766" s="5">
        <f t="shared" si="178"/>
        <v>2505.8165712876307</v>
      </c>
      <c r="M766" s="5">
        <f t="shared" si="179"/>
        <v>8.657016017300205E-2</v>
      </c>
    </row>
    <row r="767" spans="1:13" x14ac:dyDescent="0.25">
      <c r="A767" s="57"/>
      <c r="B767" s="5">
        <f>'Mg2+离子浓度'!B767</f>
        <v>30.780670722793122</v>
      </c>
      <c r="C767" s="5">
        <f t="shared" si="172"/>
        <v>7.486811963275386E-6</v>
      </c>
      <c r="D767" s="5">
        <f t="shared" si="154"/>
        <v>3188155.9167786296</v>
      </c>
      <c r="E767" s="5">
        <f t="shared" si="173"/>
        <v>23.869123858525452</v>
      </c>
      <c r="F767" s="5">
        <f t="shared" si="174"/>
        <v>2529.6856951461564</v>
      </c>
      <c r="G767" s="5">
        <f t="shared" si="175"/>
        <v>82.18422911989768</v>
      </c>
      <c r="H767" s="5">
        <f t="shared" si="176"/>
        <v>87.394783131960281</v>
      </c>
      <c r="I767" s="5"/>
      <c r="J767" s="5">
        <f t="shared" si="155"/>
        <v>1.3491462767942038E-6</v>
      </c>
      <c r="K767" s="60">
        <f t="shared" si="177"/>
        <v>87.394781782814007</v>
      </c>
      <c r="L767" s="5">
        <f t="shared" si="178"/>
        <v>2529.6856560944434</v>
      </c>
      <c r="M767" s="5">
        <f t="shared" si="179"/>
        <v>8.7394781782814013E-2</v>
      </c>
    </row>
    <row r="768" spans="1:13" x14ac:dyDescent="0.25">
      <c r="A768" s="57">
        <v>106</v>
      </c>
      <c r="B768" s="5">
        <f>'Mg2+离子浓度'!B768</f>
        <v>31.073812267051228</v>
      </c>
      <c r="C768" s="5">
        <f t="shared" si="172"/>
        <v>0.29314154425810557</v>
      </c>
      <c r="D768" s="5">
        <f t="shared" si="154"/>
        <v>0</v>
      </c>
      <c r="E768" s="5">
        <f t="shared" si="173"/>
        <v>0</v>
      </c>
      <c r="F768" s="5">
        <f t="shared" si="174"/>
        <v>2529.6856560944434</v>
      </c>
      <c r="G768" s="5">
        <f t="shared" si="175"/>
        <v>81.408925121709885</v>
      </c>
      <c r="H768" s="5">
        <f t="shared" si="176"/>
        <v>87.394781782814036</v>
      </c>
      <c r="I768" s="5"/>
      <c r="J768" s="5">
        <f t="shared" si="155"/>
        <v>2.6696188202871739E-4</v>
      </c>
      <c r="K768" s="60">
        <f t="shared" si="177"/>
        <v>87.394514820932002</v>
      </c>
      <c r="L768" s="5">
        <f t="shared" si="178"/>
        <v>2529.6779287492873</v>
      </c>
      <c r="M768" s="5">
        <f t="shared" si="179"/>
        <v>8.7394514820932009E-2</v>
      </c>
    </row>
    <row r="769" spans="1:13" x14ac:dyDescent="0.25">
      <c r="A769" s="57"/>
      <c r="B769" s="5">
        <f>'Mg2+离子浓度'!B769</f>
        <v>31.073819753863191</v>
      </c>
      <c r="C769" s="5">
        <f t="shared" si="172"/>
        <v>7.486811963275386E-6</v>
      </c>
      <c r="D769" s="5">
        <f t="shared" si="154"/>
        <v>3188155.9167786296</v>
      </c>
      <c r="E769" s="5">
        <f t="shared" si="173"/>
        <v>23.869123858525452</v>
      </c>
      <c r="F769" s="5">
        <f t="shared" si="174"/>
        <v>2553.5470526078129</v>
      </c>
      <c r="G769" s="5">
        <f t="shared" si="175"/>
        <v>82.176799403309545</v>
      </c>
      <c r="H769" s="5">
        <f t="shared" si="176"/>
        <v>88.219137779890247</v>
      </c>
      <c r="I769" s="5"/>
      <c r="J769" s="5">
        <f t="shared" si="155"/>
        <v>1.3618721508584876E-6</v>
      </c>
      <c r="K769" s="60">
        <f t="shared" si="177"/>
        <v>88.219136418018095</v>
      </c>
      <c r="L769" s="5">
        <f t="shared" si="178"/>
        <v>2553.5470131877428</v>
      </c>
      <c r="M769" s="5">
        <f t="shared" si="179"/>
        <v>8.8219136418018096E-2</v>
      </c>
    </row>
    <row r="770" spans="1:13" x14ac:dyDescent="0.25">
      <c r="A770" s="57">
        <v>107</v>
      </c>
      <c r="B770" s="5">
        <f>'Mg2+离子浓度'!B770</f>
        <v>31.366961298121296</v>
      </c>
      <c r="C770" s="5">
        <f t="shared" si="172"/>
        <v>0.29314154425810557</v>
      </c>
      <c r="D770" s="5">
        <f t="shared" si="154"/>
        <v>0</v>
      </c>
      <c r="E770" s="5">
        <f t="shared" si="173"/>
        <v>0</v>
      </c>
      <c r="F770" s="5">
        <f t="shared" si="174"/>
        <v>2553.5470131877428</v>
      </c>
      <c r="G770" s="5">
        <f t="shared" si="175"/>
        <v>81.408810656475225</v>
      </c>
      <c r="H770" s="5">
        <f t="shared" si="176"/>
        <v>88.219136418018095</v>
      </c>
      <c r="I770" s="5"/>
      <c r="J770" s="5">
        <f t="shared" si="155"/>
        <v>2.6948001023252793E-4</v>
      </c>
      <c r="K770" s="60">
        <f t="shared" si="177"/>
        <v>88.218866938007864</v>
      </c>
      <c r="L770" s="5">
        <f t="shared" si="178"/>
        <v>2553.5392129541065</v>
      </c>
      <c r="M770" s="5">
        <f t="shared" si="179"/>
        <v>8.8218866938007859E-2</v>
      </c>
    </row>
    <row r="771" spans="1:13" x14ac:dyDescent="0.25">
      <c r="A771" s="57"/>
      <c r="B771" s="5">
        <f>'Mg2+离子浓度'!B771</f>
        <v>31.36696878493326</v>
      </c>
      <c r="C771" s="5">
        <f t="shared" si="172"/>
        <v>7.486811963275386E-6</v>
      </c>
      <c r="D771" s="5">
        <f t="shared" si="154"/>
        <v>3188155.9167786296</v>
      </c>
      <c r="E771" s="5">
        <f t="shared" si="173"/>
        <v>23.869123858525452</v>
      </c>
      <c r="F771" s="5">
        <f t="shared" si="174"/>
        <v>2577.4083368126321</v>
      </c>
      <c r="G771" s="5">
        <f t="shared" si="175"/>
        <v>82.169506224352119</v>
      </c>
      <c r="H771" s="5">
        <f t="shared" si="176"/>
        <v>89.043489896966079</v>
      </c>
      <c r="I771" s="5"/>
      <c r="J771" s="5">
        <f t="shared" si="155"/>
        <v>1.3745979858530201E-6</v>
      </c>
      <c r="K771" s="60">
        <f t="shared" si="177"/>
        <v>89.043488522368094</v>
      </c>
      <c r="L771" s="5">
        <f t="shared" si="178"/>
        <v>2577.4082970242061</v>
      </c>
      <c r="M771" s="5">
        <f t="shared" si="179"/>
        <v>8.9043488522368097E-2</v>
      </c>
    </row>
    <row r="772" spans="1:13" x14ac:dyDescent="0.25">
      <c r="A772" s="57">
        <v>108</v>
      </c>
      <c r="B772" s="5">
        <f>'Mg2+离子浓度'!B772</f>
        <v>31.660110329191365</v>
      </c>
      <c r="C772" s="5">
        <f t="shared" si="172"/>
        <v>0.29314154425810557</v>
      </c>
      <c r="D772" s="5">
        <f t="shared" si="154"/>
        <v>0</v>
      </c>
      <c r="E772" s="5">
        <f t="shared" si="173"/>
        <v>0</v>
      </c>
      <c r="F772" s="5">
        <f t="shared" si="174"/>
        <v>2577.4082970242061</v>
      </c>
      <c r="G772" s="5">
        <f t="shared" si="175"/>
        <v>81.408695997113284</v>
      </c>
      <c r="H772" s="5">
        <f t="shared" si="176"/>
        <v>89.043488522368108</v>
      </c>
      <c r="I772" s="5"/>
      <c r="J772" s="5">
        <f t="shared" si="155"/>
        <v>2.7199813070542426E-4</v>
      </c>
      <c r="K772" s="60">
        <f t="shared" si="177"/>
        <v>89.043216524237408</v>
      </c>
      <c r="L772" s="5">
        <f t="shared" si="178"/>
        <v>2577.4004239023143</v>
      </c>
      <c r="M772" s="5">
        <f t="shared" si="179"/>
        <v>8.9043216524237412E-2</v>
      </c>
    </row>
    <row r="773" spans="1:13" x14ac:dyDescent="0.25">
      <c r="A773" s="57"/>
      <c r="B773" s="5">
        <f>'Mg2+离子浓度'!B773</f>
        <v>31.660117816003329</v>
      </c>
      <c r="C773" s="5">
        <f t="shared" si="172"/>
        <v>7.486811963275386E-6</v>
      </c>
      <c r="D773" s="5">
        <f t="shared" si="154"/>
        <v>3188155.9167786296</v>
      </c>
      <c r="E773" s="5">
        <f t="shared" si="173"/>
        <v>23.869123858525452</v>
      </c>
      <c r="F773" s="5">
        <f t="shared" si="174"/>
        <v>2601.2695477608399</v>
      </c>
      <c r="G773" s="5">
        <f t="shared" si="175"/>
        <v>82.162345790323272</v>
      </c>
      <c r="H773" s="5">
        <f t="shared" si="176"/>
        <v>89.867839483195667</v>
      </c>
      <c r="I773" s="5"/>
      <c r="J773" s="5">
        <f t="shared" si="155"/>
        <v>1.3873237817779231E-6</v>
      </c>
      <c r="K773" s="60">
        <f t="shared" si="177"/>
        <v>89.867838095871889</v>
      </c>
      <c r="L773" s="5">
        <f t="shared" si="178"/>
        <v>2601.26950760406</v>
      </c>
      <c r="M773" s="5">
        <f t="shared" si="179"/>
        <v>8.9867838095871885E-2</v>
      </c>
    </row>
    <row r="774" spans="1:13" x14ac:dyDescent="0.25">
      <c r="A774" s="57">
        <v>109</v>
      </c>
      <c r="B774" s="5">
        <f>'Mg2+离子浓度'!B774</f>
        <v>31.953259360261434</v>
      </c>
      <c r="C774" s="5">
        <f t="shared" si="172"/>
        <v>0.29314154425810557</v>
      </c>
      <c r="D774" s="5">
        <f t="shared" si="154"/>
        <v>0</v>
      </c>
      <c r="E774" s="5">
        <f t="shared" si="173"/>
        <v>0</v>
      </c>
      <c r="F774" s="5">
        <f t="shared" si="174"/>
        <v>2601.26950760406</v>
      </c>
      <c r="G774" s="5">
        <f t="shared" si="175"/>
        <v>81.408581148974122</v>
      </c>
      <c r="H774" s="5">
        <f t="shared" si="176"/>
        <v>89.867838095871903</v>
      </c>
      <c r="I774" s="5"/>
      <c r="J774" s="5">
        <f t="shared" si="155"/>
        <v>2.7451624344743033E-4</v>
      </c>
      <c r="K774" s="60">
        <f t="shared" si="177"/>
        <v>89.867563579628452</v>
      </c>
      <c r="L774" s="5">
        <f t="shared" si="178"/>
        <v>2601.2615615941354</v>
      </c>
      <c r="M774" s="5">
        <f t="shared" si="179"/>
        <v>8.9867563579628454E-2</v>
      </c>
    </row>
    <row r="775" spans="1:13" x14ac:dyDescent="0.25">
      <c r="A775" s="57"/>
      <c r="B775" s="5">
        <f>'Mg2+离子浓度'!B775</f>
        <v>31.953266847073397</v>
      </c>
      <c r="C775" s="5">
        <f t="shared" si="172"/>
        <v>7.486811963275386E-6</v>
      </c>
      <c r="D775" s="5">
        <f t="shared" si="154"/>
        <v>3188155.9167786296</v>
      </c>
      <c r="E775" s="5">
        <f t="shared" si="173"/>
        <v>23.869123858525452</v>
      </c>
      <c r="F775" s="5">
        <f t="shared" si="174"/>
        <v>2625.1306854526611</v>
      </c>
      <c r="G775" s="5">
        <f t="shared" si="175"/>
        <v>82.155314447702452</v>
      </c>
      <c r="H775" s="5">
        <f t="shared" si="176"/>
        <v>90.692186538586682</v>
      </c>
      <c r="I775" s="5"/>
      <c r="J775" s="5">
        <f t="shared" si="155"/>
        <v>1.4000495386333154E-6</v>
      </c>
      <c r="K775" s="60">
        <f t="shared" si="177"/>
        <v>90.692185138537141</v>
      </c>
      <c r="L775" s="5">
        <f t="shared" si="178"/>
        <v>2625.1306449275271</v>
      </c>
      <c r="M775" s="5">
        <f t="shared" si="179"/>
        <v>9.0692185138537149E-2</v>
      </c>
    </row>
    <row r="776" spans="1:13" x14ac:dyDescent="0.25">
      <c r="A776" s="57">
        <v>110</v>
      </c>
      <c r="B776" s="5">
        <f>'Mg2+离子浓度'!B776</f>
        <v>32.246408391331499</v>
      </c>
      <c r="C776" s="5">
        <f t="shared" si="172"/>
        <v>0.29314154425810202</v>
      </c>
      <c r="D776" s="5">
        <f t="shared" si="154"/>
        <v>0</v>
      </c>
      <c r="E776" s="5">
        <f t="shared" si="173"/>
        <v>0</v>
      </c>
      <c r="F776" s="5">
        <f t="shared" si="174"/>
        <v>2625.1306449275271</v>
      </c>
      <c r="G776" s="5">
        <f t="shared" si="175"/>
        <v>81.408466117213123</v>
      </c>
      <c r="H776" s="5">
        <f t="shared" si="176"/>
        <v>90.692185138537141</v>
      </c>
      <c r="I776" s="5"/>
      <c r="J776" s="5">
        <f t="shared" si="155"/>
        <v>2.7703434845856789E-4</v>
      </c>
      <c r="K776" s="60">
        <f t="shared" si="177"/>
        <v>90.691908104188684</v>
      </c>
      <c r="L776" s="5">
        <f t="shared" si="178"/>
        <v>2625.1226260297935</v>
      </c>
      <c r="M776" s="5">
        <f t="shared" si="179"/>
        <v>9.0691908104188687E-2</v>
      </c>
    </row>
    <row r="777" spans="1:13" x14ac:dyDescent="0.25">
      <c r="A777" s="57"/>
      <c r="B777" s="5">
        <f>'Mg2+离子浓度'!B777</f>
        <v>32.246415878143466</v>
      </c>
      <c r="C777" s="5">
        <f t="shared" si="172"/>
        <v>7.4868119668280997E-6</v>
      </c>
      <c r="D777" s="5">
        <f t="shared" si="154"/>
        <v>3188155.9167786296</v>
      </c>
      <c r="E777" s="5">
        <f t="shared" si="173"/>
        <v>23.869123869852057</v>
      </c>
      <c r="F777" s="5">
        <f t="shared" si="174"/>
        <v>2648.9917498996456</v>
      </c>
      <c r="G777" s="5">
        <f t="shared" si="175"/>
        <v>82.148408676175549</v>
      </c>
      <c r="H777" s="5">
        <f t="shared" si="176"/>
        <v>91.516531063538224</v>
      </c>
      <c r="I777" s="5"/>
      <c r="J777" s="5">
        <f t="shared" si="155"/>
        <v>1.4127752567605592E-6</v>
      </c>
      <c r="K777" s="60">
        <f t="shared" si="177"/>
        <v>91.516529650762962</v>
      </c>
      <c r="L777" s="5">
        <f t="shared" si="178"/>
        <v>2648.9917090061595</v>
      </c>
      <c r="M777" s="5">
        <f t="shared" si="179"/>
        <v>9.1516529650762971E-2</v>
      </c>
    </row>
    <row r="778" spans="1:13" x14ac:dyDescent="0.25">
      <c r="A778" s="57">
        <v>111</v>
      </c>
      <c r="B778" s="5">
        <f>'Mg2+离子浓度'!B778</f>
        <v>32.539557422401572</v>
      </c>
      <c r="C778" s="5">
        <f t="shared" si="172"/>
        <v>0.29314154425810557</v>
      </c>
      <c r="D778" s="5">
        <f t="shared" si="154"/>
        <v>0</v>
      </c>
      <c r="E778" s="5">
        <f t="shared" si="173"/>
        <v>0</v>
      </c>
      <c r="F778" s="5">
        <f t="shared" si="174"/>
        <v>2648.9917090061595</v>
      </c>
      <c r="G778" s="5">
        <f t="shared" si="175"/>
        <v>81.408350907148005</v>
      </c>
      <c r="H778" s="5">
        <f t="shared" si="176"/>
        <v>91.516529650762962</v>
      </c>
      <c r="I778" s="5"/>
      <c r="J778" s="5">
        <f t="shared" si="155"/>
        <v>2.795524457400611E-4</v>
      </c>
      <c r="K778" s="60">
        <f t="shared" si="177"/>
        <v>91.516250098317215</v>
      </c>
      <c r="L778" s="5">
        <f t="shared" si="178"/>
        <v>2648.9836172208411</v>
      </c>
      <c r="M778" s="5">
        <f t="shared" si="179"/>
        <v>9.1516250098317223E-2</v>
      </c>
    </row>
    <row r="779" spans="1:13" x14ac:dyDescent="0.25">
      <c r="A779" s="57"/>
      <c r="B779" s="5">
        <f>'Mg2+离子浓度'!B779</f>
        <v>32.539564909213539</v>
      </c>
      <c r="C779" s="5">
        <f t="shared" si="172"/>
        <v>7.4868119668280997E-6</v>
      </c>
      <c r="D779" s="5">
        <f t="shared" si="154"/>
        <v>3188155.9167786296</v>
      </c>
      <c r="E779" s="5">
        <f t="shared" si="173"/>
        <v>23.869123869852057</v>
      </c>
      <c r="F779" s="5">
        <f t="shared" si="174"/>
        <v>2672.8527410906931</v>
      </c>
      <c r="G779" s="5">
        <f t="shared" si="175"/>
        <v>82.141625081590391</v>
      </c>
      <c r="H779" s="5">
        <f t="shared" si="176"/>
        <v>92.340873057666755</v>
      </c>
      <c r="I779" s="5"/>
      <c r="J779" s="5">
        <f t="shared" si="155"/>
        <v>1.4255009354863501E-6</v>
      </c>
      <c r="K779" s="60">
        <f t="shared" si="177"/>
        <v>92.340871632165815</v>
      </c>
      <c r="L779" s="5">
        <f t="shared" si="178"/>
        <v>2672.8526998288553</v>
      </c>
      <c r="M779" s="5">
        <f t="shared" si="179"/>
        <v>9.2340871632165811E-2</v>
      </c>
    </row>
    <row r="780" spans="1:13" x14ac:dyDescent="0.25">
      <c r="A780" s="57">
        <v>112</v>
      </c>
      <c r="B780" s="5">
        <f>'Mg2+离子浓度'!B780</f>
        <v>32.832706453471644</v>
      </c>
      <c r="C780" s="5">
        <f t="shared" si="172"/>
        <v>0.29314154425810557</v>
      </c>
      <c r="D780" s="5">
        <f t="shared" si="154"/>
        <v>0</v>
      </c>
      <c r="E780" s="5">
        <f t="shared" si="173"/>
        <v>0</v>
      </c>
      <c r="F780" s="5">
        <f t="shared" si="174"/>
        <v>2672.8526998288553</v>
      </c>
      <c r="G780" s="5">
        <f t="shared" si="175"/>
        <v>81.408235523216661</v>
      </c>
      <c r="H780" s="5">
        <f t="shared" si="176"/>
        <v>92.340871632165801</v>
      </c>
      <c r="I780" s="5"/>
      <c r="J780" s="5">
        <f t="shared" si="155"/>
        <v>2.8207053529073328E-4</v>
      </c>
      <c r="K780" s="60">
        <f t="shared" si="177"/>
        <v>92.340589561630509</v>
      </c>
      <c r="L780" s="5">
        <f t="shared" si="178"/>
        <v>2672.8445351561759</v>
      </c>
      <c r="M780" s="5">
        <f t="shared" si="179"/>
        <v>9.2340589561630507E-2</v>
      </c>
    </row>
    <row r="781" spans="1:13" x14ac:dyDescent="0.25">
      <c r="A781" s="57"/>
      <c r="B781" s="5">
        <f>'Mg2+离子浓度'!B781</f>
        <v>32.832713940283611</v>
      </c>
      <c r="C781" s="5">
        <f t="shared" si="172"/>
        <v>7.4868119668280997E-6</v>
      </c>
      <c r="D781" s="5">
        <f t="shared" si="154"/>
        <v>3188155.9167786296</v>
      </c>
      <c r="E781" s="5">
        <f t="shared" si="173"/>
        <v>23.869123869852057</v>
      </c>
      <c r="F781" s="5">
        <f t="shared" si="174"/>
        <v>2696.7136590260279</v>
      </c>
      <c r="G781" s="5">
        <f t="shared" si="175"/>
        <v>82.1349603913594</v>
      </c>
      <c r="H781" s="5">
        <f t="shared" si="176"/>
        <v>93.165212520980049</v>
      </c>
      <c r="I781" s="5"/>
      <c r="J781" s="5">
        <f t="shared" si="155"/>
        <v>1.4382265751429904E-6</v>
      </c>
      <c r="K781" s="60">
        <f t="shared" si="177"/>
        <v>93.165211082753473</v>
      </c>
      <c r="L781" s="5">
        <f t="shared" si="178"/>
        <v>2696.7136173958411</v>
      </c>
      <c r="M781" s="5">
        <f t="shared" si="179"/>
        <v>9.3165211082753469E-2</v>
      </c>
    </row>
    <row r="782" spans="1:13" x14ac:dyDescent="0.25">
      <c r="A782" s="57">
        <v>113</v>
      </c>
      <c r="B782" s="5">
        <f>'Mg2+离子浓度'!B782</f>
        <v>33.125855484541717</v>
      </c>
      <c r="C782" s="5">
        <f t="shared" si="172"/>
        <v>0.29314154425810557</v>
      </c>
      <c r="D782" s="5">
        <f t="shared" si="154"/>
        <v>0</v>
      </c>
      <c r="E782" s="5">
        <f t="shared" si="173"/>
        <v>0</v>
      </c>
      <c r="F782" s="5">
        <f t="shared" si="174"/>
        <v>2696.7136173958411</v>
      </c>
      <c r="G782" s="5">
        <f t="shared" si="175"/>
        <v>81.408119970041852</v>
      </c>
      <c r="H782" s="5">
        <f t="shared" si="176"/>
        <v>93.165211082753473</v>
      </c>
      <c r="I782" s="5"/>
      <c r="J782" s="5">
        <f t="shared" si="155"/>
        <v>2.8458861711061007E-4</v>
      </c>
      <c r="K782" s="60">
        <f t="shared" si="177"/>
        <v>93.164926494136367</v>
      </c>
      <c r="L782" s="5">
        <f t="shared" si="178"/>
        <v>2696.7053798360243</v>
      </c>
      <c r="M782" s="5">
        <f t="shared" si="179"/>
        <v>9.3164926494136366E-2</v>
      </c>
    </row>
    <row r="783" spans="1:13" x14ac:dyDescent="0.25">
      <c r="A783" s="57"/>
      <c r="B783" s="5">
        <f>'Mg2+离子浓度'!B783</f>
        <v>33.125862971353683</v>
      </c>
      <c r="C783" s="5">
        <f t="shared" si="172"/>
        <v>7.4868119668280997E-6</v>
      </c>
      <c r="D783" s="5">
        <f t="shared" si="154"/>
        <v>3188155.9167786296</v>
      </c>
      <c r="E783" s="5">
        <f t="shared" si="173"/>
        <v>23.869123869852057</v>
      </c>
      <c r="F783" s="5">
        <f t="shared" si="174"/>
        <v>2720.5745037058764</v>
      </c>
      <c r="G783" s="5">
        <f t="shared" si="175"/>
        <v>82.128411448738802</v>
      </c>
      <c r="H783" s="5">
        <f t="shared" si="176"/>
        <v>93.989549453485921</v>
      </c>
      <c r="I783" s="5"/>
      <c r="J783" s="5">
        <f t="shared" si="155"/>
        <v>1.4509521757306004E-6</v>
      </c>
      <c r="K783" s="60">
        <f t="shared" si="177"/>
        <v>93.989548002533752</v>
      </c>
      <c r="L783" s="5">
        <f t="shared" si="178"/>
        <v>2720.5744617073406</v>
      </c>
      <c r="M783" s="5">
        <f t="shared" si="179"/>
        <v>9.3989548002533757E-2</v>
      </c>
    </row>
    <row r="784" spans="1:13" x14ac:dyDescent="0.25">
      <c r="A784" s="57">
        <v>114</v>
      </c>
      <c r="B784" s="5">
        <f>'Mg2+离子浓度'!B784</f>
        <v>33.419004515611789</v>
      </c>
      <c r="C784" s="5">
        <f t="shared" si="172"/>
        <v>0.29314154425810557</v>
      </c>
      <c r="D784" s="5">
        <f t="shared" si="154"/>
        <v>0</v>
      </c>
      <c r="E784" s="5">
        <f t="shared" si="173"/>
        <v>0</v>
      </c>
      <c r="F784" s="5">
        <f t="shared" si="174"/>
        <v>2720.5744617073406</v>
      </c>
      <c r="G784" s="5">
        <f t="shared" si="175"/>
        <v>81.408004252084055</v>
      </c>
      <c r="H784" s="5">
        <f t="shared" si="176"/>
        <v>93.989548002533752</v>
      </c>
      <c r="I784" s="5"/>
      <c r="J784" s="5">
        <f t="shared" si="155"/>
        <v>2.8710669119971517E-4</v>
      </c>
      <c r="K784" s="60">
        <f t="shared" si="177"/>
        <v>93.989260895842548</v>
      </c>
      <c r="L784" s="5">
        <f t="shared" si="178"/>
        <v>2720.5661512606107</v>
      </c>
      <c r="M784" s="5">
        <f t="shared" si="179"/>
        <v>9.3989260895842544E-2</v>
      </c>
    </row>
    <row r="785" spans="1:13" x14ac:dyDescent="0.25">
      <c r="A785" s="57"/>
      <c r="B785" s="5">
        <f>'Mg2+离子浓度'!B785</f>
        <v>33.419012002423756</v>
      </c>
      <c r="C785" s="5">
        <f t="shared" si="172"/>
        <v>7.4868119668280997E-6</v>
      </c>
      <c r="D785" s="5">
        <f t="shared" si="154"/>
        <v>3188155.9167786296</v>
      </c>
      <c r="E785" s="5">
        <f t="shared" si="173"/>
        <v>23.869123869852057</v>
      </c>
      <c r="F785" s="5">
        <f t="shared" si="174"/>
        <v>2744.4352751304627</v>
      </c>
      <c r="G785" s="5">
        <f t="shared" si="175"/>
        <v>82.121975207747582</v>
      </c>
      <c r="H785" s="5">
        <f t="shared" si="176"/>
        <v>94.813883855192088</v>
      </c>
      <c r="I785" s="5"/>
      <c r="J785" s="5">
        <f t="shared" si="155"/>
        <v>1.4636777372492995E-6</v>
      </c>
      <c r="K785" s="60">
        <f t="shared" si="177"/>
        <v>94.813882391514355</v>
      </c>
      <c r="L785" s="5">
        <f t="shared" si="178"/>
        <v>2744.4352327635788</v>
      </c>
      <c r="M785" s="5">
        <f t="shared" si="179"/>
        <v>9.4813882391514351E-2</v>
      </c>
    </row>
    <row r="786" spans="1:13" x14ac:dyDescent="0.25">
      <c r="A786" s="57">
        <v>115</v>
      </c>
      <c r="B786" s="5">
        <f>'Mg2+离子浓度'!B786</f>
        <v>33.712153546681861</v>
      </c>
      <c r="C786" s="5">
        <f t="shared" si="172"/>
        <v>0.29314154425810557</v>
      </c>
      <c r="D786" s="5">
        <f t="shared" si="154"/>
        <v>0</v>
      </c>
      <c r="E786" s="5">
        <f t="shared" si="173"/>
        <v>0</v>
      </c>
      <c r="F786" s="5">
        <f t="shared" si="174"/>
        <v>2744.4352327635788</v>
      </c>
      <c r="G786" s="5">
        <f t="shared" si="175"/>
        <v>81.407888373648603</v>
      </c>
      <c r="H786" s="5">
        <f t="shared" si="176"/>
        <v>94.81388239151434</v>
      </c>
      <c r="I786" s="5"/>
      <c r="J786" s="5">
        <f t="shared" si="155"/>
        <v>2.8962475755807214E-4</v>
      </c>
      <c r="K786" s="60">
        <f t="shared" si="177"/>
        <v>94.813592766756784</v>
      </c>
      <c r="L786" s="5">
        <f t="shared" si="178"/>
        <v>2744.4268494301587</v>
      </c>
      <c r="M786" s="5">
        <f t="shared" si="179"/>
        <v>9.4813592766756785E-2</v>
      </c>
    </row>
    <row r="787" spans="1:13" x14ac:dyDescent="0.25">
      <c r="A787" s="57"/>
      <c r="B787" s="5">
        <f>'Mg2+离子浓度'!B787</f>
        <v>33.712161033493828</v>
      </c>
      <c r="C787" s="5">
        <f t="shared" si="172"/>
        <v>7.4868119668280997E-6</v>
      </c>
      <c r="D787" s="5">
        <f t="shared" si="154"/>
        <v>3188155.9167786296</v>
      </c>
      <c r="E787" s="5">
        <f t="shared" si="173"/>
        <v>23.869123869852057</v>
      </c>
      <c r="F787" s="5">
        <f t="shared" si="174"/>
        <v>2768.2959733000107</v>
      </c>
      <c r="G787" s="5">
        <f t="shared" si="175"/>
        <v>82.115648728351857</v>
      </c>
      <c r="H787" s="5">
        <f t="shared" si="176"/>
        <v>95.638215726106324</v>
      </c>
      <c r="I787" s="5"/>
      <c r="J787" s="5">
        <f t="shared" si="155"/>
        <v>1.4764032596992073E-6</v>
      </c>
      <c r="K787" s="60">
        <f t="shared" si="177"/>
        <v>95.638214249703069</v>
      </c>
      <c r="L787" s="5">
        <f t="shared" si="178"/>
        <v>2768.2959305647801</v>
      </c>
      <c r="M787" s="5">
        <f t="shared" si="179"/>
        <v>9.5638214249703077E-2</v>
      </c>
    </row>
    <row r="788" spans="1:13" x14ac:dyDescent="0.25">
      <c r="A788" s="57">
        <v>116</v>
      </c>
      <c r="B788" s="5">
        <f>'Mg2+离子浓度'!B788</f>
        <v>34.005302577751934</v>
      </c>
      <c r="C788" s="5">
        <f t="shared" si="172"/>
        <v>0.29314154425810557</v>
      </c>
      <c r="D788" s="5">
        <f t="shared" si="154"/>
        <v>0</v>
      </c>
      <c r="E788" s="5">
        <f t="shared" si="173"/>
        <v>0</v>
      </c>
      <c r="F788" s="5">
        <f t="shared" si="174"/>
        <v>2768.2959305647801</v>
      </c>
      <c r="G788" s="5">
        <f t="shared" si="175"/>
        <v>81.4077723388924</v>
      </c>
      <c r="H788" s="5">
        <f t="shared" si="176"/>
        <v>95.638214249703069</v>
      </c>
      <c r="I788" s="5"/>
      <c r="J788" s="5">
        <f t="shared" si="155"/>
        <v>2.9214281618570486E-4</v>
      </c>
      <c r="K788" s="60">
        <f t="shared" si="177"/>
        <v>95.637922106886876</v>
      </c>
      <c r="L788" s="5">
        <f t="shared" si="178"/>
        <v>2768.2874743448942</v>
      </c>
      <c r="M788" s="5">
        <f t="shared" si="179"/>
        <v>9.5637922106886875E-2</v>
      </c>
    </row>
    <row r="789" spans="1:13" x14ac:dyDescent="0.25">
      <c r="A789" s="57"/>
      <c r="B789" s="5">
        <f>'Mg2+离子浓度'!B789</f>
        <v>34.005310064563901</v>
      </c>
      <c r="C789" s="5">
        <f t="shared" si="172"/>
        <v>7.4868119668280997E-6</v>
      </c>
      <c r="D789" s="5">
        <f t="shared" si="154"/>
        <v>3188155.9167786296</v>
      </c>
      <c r="E789" s="5">
        <f t="shared" si="173"/>
        <v>23.869123869852057</v>
      </c>
      <c r="F789" s="5">
        <f t="shared" si="174"/>
        <v>2792.1565982147463</v>
      </c>
      <c r="G789" s="5">
        <f t="shared" si="175"/>
        <v>82.109429171898185</v>
      </c>
      <c r="H789" s="5">
        <f t="shared" si="176"/>
        <v>96.462545066236416</v>
      </c>
      <c r="I789" s="5"/>
      <c r="J789" s="5">
        <f t="shared" si="155"/>
        <v>1.4891287430804449E-6</v>
      </c>
      <c r="K789" s="60">
        <f t="shared" si="177"/>
        <v>96.462543577107667</v>
      </c>
      <c r="L789" s="5">
        <f t="shared" si="178"/>
        <v>2792.1565551111703</v>
      </c>
      <c r="M789" s="5">
        <f t="shared" si="179"/>
        <v>9.6462543577107665E-2</v>
      </c>
    </row>
    <row r="790" spans="1:13" x14ac:dyDescent="0.25">
      <c r="A790" s="57">
        <v>117</v>
      </c>
      <c r="B790" s="5">
        <f>'Mg2+离子浓度'!B790</f>
        <v>34.298451608822006</v>
      </c>
      <c r="C790" s="5">
        <f t="shared" si="172"/>
        <v>0.29314154425810557</v>
      </c>
      <c r="D790" s="5">
        <f t="shared" si="154"/>
        <v>0</v>
      </c>
      <c r="E790" s="5">
        <f t="shared" si="173"/>
        <v>0</v>
      </c>
      <c r="F790" s="5">
        <f t="shared" si="174"/>
        <v>2792.1565551111703</v>
      </c>
      <c r="G790" s="5">
        <f t="shared" si="175"/>
        <v>81.407656151830238</v>
      </c>
      <c r="H790" s="5">
        <f t="shared" si="176"/>
        <v>96.462543577107667</v>
      </c>
      <c r="I790" s="5"/>
      <c r="J790" s="5">
        <f t="shared" si="155"/>
        <v>2.9466086708263695E-4</v>
      </c>
      <c r="K790" s="60">
        <f t="shared" si="177"/>
        <v>96.462248916240583</v>
      </c>
      <c r="L790" s="5">
        <f t="shared" si="178"/>
        <v>2792.1480260050421</v>
      </c>
      <c r="M790" s="5">
        <f t="shared" si="179"/>
        <v>9.6462248916240584E-2</v>
      </c>
    </row>
    <row r="791" spans="1:13" x14ac:dyDescent="0.25">
      <c r="A791" s="57"/>
      <c r="B791" s="5">
        <f>'Mg2+离子浓度'!B791</f>
        <v>34.298459095633973</v>
      </c>
      <c r="C791" s="5">
        <f t="shared" si="172"/>
        <v>7.4868119668280997E-6</v>
      </c>
      <c r="D791" s="5">
        <f t="shared" si="154"/>
        <v>3188155.9167786296</v>
      </c>
      <c r="E791" s="5">
        <f t="shared" si="173"/>
        <v>23.869123869852057</v>
      </c>
      <c r="F791" s="5">
        <f t="shared" si="174"/>
        <v>2816.0171498748941</v>
      </c>
      <c r="G791" s="5">
        <f t="shared" si="175"/>
        <v>82.103313796781023</v>
      </c>
      <c r="H791" s="5">
        <f t="shared" si="176"/>
        <v>97.286871875590123</v>
      </c>
      <c r="I791" s="5"/>
      <c r="J791" s="5">
        <f t="shared" si="155"/>
        <v>1.5018541873931314E-6</v>
      </c>
      <c r="K791" s="60">
        <f t="shared" si="177"/>
        <v>97.286870373735937</v>
      </c>
      <c r="L791" s="5">
        <f t="shared" si="178"/>
        <v>2816.0171064029737</v>
      </c>
      <c r="M791" s="5">
        <f t="shared" si="179"/>
        <v>9.7286870373735942E-2</v>
      </c>
    </row>
    <row r="792" spans="1:13" x14ac:dyDescent="0.25">
      <c r="A792" s="57">
        <v>118</v>
      </c>
      <c r="B792" s="5">
        <f>'Mg2+离子浓度'!B792</f>
        <v>34.591600639892079</v>
      </c>
      <c r="C792" s="5">
        <f t="shared" si="172"/>
        <v>0.29314154425810557</v>
      </c>
      <c r="D792" s="5">
        <f t="shared" si="154"/>
        <v>0</v>
      </c>
      <c r="E792" s="5">
        <f t="shared" si="173"/>
        <v>0</v>
      </c>
      <c r="F792" s="5">
        <f t="shared" si="174"/>
        <v>2816.0171064029737</v>
      </c>
      <c r="G792" s="5">
        <f t="shared" si="175"/>
        <v>81.407539816340787</v>
      </c>
      <c r="H792" s="5">
        <f t="shared" si="176"/>
        <v>97.286870373735937</v>
      </c>
      <c r="I792" s="5"/>
      <c r="J792" s="5">
        <f t="shared" si="155"/>
        <v>2.971789102488922E-4</v>
      </c>
      <c r="K792" s="60">
        <f t="shared" si="177"/>
        <v>97.286573194825692</v>
      </c>
      <c r="L792" s="5">
        <f t="shared" si="178"/>
        <v>2816.0085044108273</v>
      </c>
      <c r="M792" s="5">
        <f t="shared" si="179"/>
        <v>9.7286573194825698E-2</v>
      </c>
    </row>
    <row r="793" spans="1:13" x14ac:dyDescent="0.25">
      <c r="A793" s="57"/>
      <c r="B793" s="5">
        <f>'Mg2+离子浓度'!B793</f>
        <v>34.591608126704045</v>
      </c>
      <c r="C793" s="5">
        <f t="shared" si="172"/>
        <v>7.4868119668280997E-6</v>
      </c>
      <c r="D793" s="5">
        <f t="shared" ref="D793:D856" si="180">D791</f>
        <v>3188155.9167786296</v>
      </c>
      <c r="E793" s="5">
        <f t="shared" si="173"/>
        <v>23.869123869852057</v>
      </c>
      <c r="F793" s="5">
        <f t="shared" si="174"/>
        <v>2839.8776282806793</v>
      </c>
      <c r="G793" s="5">
        <f t="shared" si="175"/>
        <v>82.097299954330524</v>
      </c>
      <c r="H793" s="5">
        <f t="shared" si="176"/>
        <v>98.111196154175232</v>
      </c>
      <c r="I793" s="5"/>
      <c r="J793" s="5">
        <f t="shared" ref="J793:J856" si="181">H793*($C$8/3.1415926)^(1/2)*C793^(1/2)</f>
        <v>1.5145795926373872E-6</v>
      </c>
      <c r="K793" s="60">
        <f t="shared" si="177"/>
        <v>98.111194639595638</v>
      </c>
      <c r="L793" s="5">
        <f t="shared" si="178"/>
        <v>2839.8775844404154</v>
      </c>
      <c r="M793" s="5">
        <f t="shared" si="179"/>
        <v>9.8111194639595639E-2</v>
      </c>
    </row>
    <row r="794" spans="1:13" x14ac:dyDescent="0.25">
      <c r="A794" s="57">
        <v>119</v>
      </c>
      <c r="B794" s="5">
        <f>'Mg2+离子浓度'!B794</f>
        <v>34.884749670962151</v>
      </c>
      <c r="C794" s="5">
        <f t="shared" si="172"/>
        <v>0.29314154425810557</v>
      </c>
      <c r="D794" s="5">
        <f t="shared" si="180"/>
        <v>0</v>
      </c>
      <c r="E794" s="5">
        <f t="shared" si="173"/>
        <v>0</v>
      </c>
      <c r="F794" s="5">
        <f t="shared" si="174"/>
        <v>2839.8775844404154</v>
      </c>
      <c r="G794" s="5">
        <f t="shared" si="175"/>
        <v>81.407423336172357</v>
      </c>
      <c r="H794" s="5">
        <f t="shared" si="176"/>
        <v>98.111194639595638</v>
      </c>
      <c r="I794" s="5"/>
      <c r="J794" s="5">
        <f t="shared" si="181"/>
        <v>2.9969694568449438E-4</v>
      </c>
      <c r="K794" s="60">
        <f t="shared" si="177"/>
        <v>98.110894942649949</v>
      </c>
      <c r="L794" s="5">
        <f t="shared" si="178"/>
        <v>2839.8689095624741</v>
      </c>
      <c r="M794" s="5">
        <f t="shared" si="179"/>
        <v>9.8110894942649948E-2</v>
      </c>
    </row>
    <row r="795" spans="1:13" x14ac:dyDescent="0.25">
      <c r="A795" s="57"/>
      <c r="B795" s="5">
        <f>'Mg2+离子浓度'!B795</f>
        <v>34.884757157774118</v>
      </c>
      <c r="C795" s="5">
        <f t="shared" si="172"/>
        <v>7.4868119668280997E-6</v>
      </c>
      <c r="D795" s="5">
        <f t="shared" si="180"/>
        <v>3188155.9167786296</v>
      </c>
      <c r="E795" s="5">
        <f t="shared" si="173"/>
        <v>23.869123869852057</v>
      </c>
      <c r="F795" s="5">
        <f t="shared" si="174"/>
        <v>2863.7380334323261</v>
      </c>
      <c r="G795" s="5">
        <f t="shared" si="175"/>
        <v>82.091385084907728</v>
      </c>
      <c r="H795" s="5">
        <f t="shared" si="176"/>
        <v>98.935517901999489</v>
      </c>
      <c r="I795" s="5"/>
      <c r="J795" s="5">
        <f t="shared" si="181"/>
        <v>1.5273049588133318E-6</v>
      </c>
      <c r="K795" s="60">
        <f t="shared" si="177"/>
        <v>98.935516374694529</v>
      </c>
      <c r="L795" s="5">
        <f t="shared" si="178"/>
        <v>2863.7379892237204</v>
      </c>
      <c r="M795" s="5">
        <f t="shared" si="179"/>
        <v>9.8935516374694527E-2</v>
      </c>
    </row>
    <row r="796" spans="1:13" x14ac:dyDescent="0.25">
      <c r="A796" s="57">
        <v>120</v>
      </c>
      <c r="B796" s="5">
        <f>'Mg2+离子浓度'!B796</f>
        <v>35.177898702032223</v>
      </c>
      <c r="C796" s="5">
        <f t="shared" si="172"/>
        <v>0.29314154425810557</v>
      </c>
      <c r="D796" s="5">
        <f t="shared" si="180"/>
        <v>0</v>
      </c>
      <c r="E796" s="5">
        <f t="shared" si="173"/>
        <v>0</v>
      </c>
      <c r="F796" s="5">
        <f t="shared" si="174"/>
        <v>2863.7379892237204</v>
      </c>
      <c r="G796" s="5">
        <f t="shared" si="175"/>
        <v>81.407306714948348</v>
      </c>
      <c r="H796" s="5">
        <f t="shared" si="176"/>
        <v>98.935516374694515</v>
      </c>
      <c r="I796" s="5"/>
      <c r="J796" s="5">
        <f t="shared" si="181"/>
        <v>3.0221497338946715E-4</v>
      </c>
      <c r="K796" s="60">
        <f t="shared" si="177"/>
        <v>98.935214159721127</v>
      </c>
      <c r="L796" s="5">
        <f t="shared" si="178"/>
        <v>2863.729241460208</v>
      </c>
      <c r="M796" s="5">
        <f t="shared" si="179"/>
        <v>9.8935214159721133E-2</v>
      </c>
    </row>
    <row r="797" spans="1:13" x14ac:dyDescent="0.25">
      <c r="A797" s="57"/>
      <c r="B797" s="5">
        <f>'Mg2+离子浓度'!B797</f>
        <v>35.17790618884419</v>
      </c>
      <c r="C797" s="5">
        <f t="shared" si="172"/>
        <v>7.4868119668280997E-6</v>
      </c>
      <c r="D797" s="5">
        <f t="shared" si="180"/>
        <v>3188155.9167786296</v>
      </c>
      <c r="E797" s="5">
        <f t="shared" si="173"/>
        <v>23.869123869852057</v>
      </c>
      <c r="F797" s="5">
        <f t="shared" si="174"/>
        <v>2887.59836533006</v>
      </c>
      <c r="G797" s="5">
        <f t="shared" si="175"/>
        <v>82.085566714194911</v>
      </c>
      <c r="H797" s="5">
        <f t="shared" si="176"/>
        <v>99.759837119070667</v>
      </c>
      <c r="I797" s="5"/>
      <c r="J797" s="5">
        <f t="shared" si="181"/>
        <v>1.5400302859210852E-6</v>
      </c>
      <c r="K797" s="60">
        <f t="shared" si="177"/>
        <v>99.759835579040384</v>
      </c>
      <c r="L797" s="5">
        <f t="shared" si="178"/>
        <v>2887.598320753114</v>
      </c>
      <c r="M797" s="5">
        <f t="shared" si="179"/>
        <v>9.975983557904039E-2</v>
      </c>
    </row>
    <row r="798" spans="1:13" x14ac:dyDescent="0.25">
      <c r="A798" s="57">
        <v>121</v>
      </c>
      <c r="B798" s="5">
        <f>'Mg2+离子浓度'!B798</f>
        <v>35.471047733102296</v>
      </c>
      <c r="C798" s="5">
        <f t="shared" si="172"/>
        <v>0.29314154425810557</v>
      </c>
      <c r="D798" s="5">
        <f t="shared" si="180"/>
        <v>0</v>
      </c>
      <c r="E798" s="5">
        <f t="shared" si="173"/>
        <v>0</v>
      </c>
      <c r="F798" s="5">
        <f t="shared" si="174"/>
        <v>2887.598320753114</v>
      </c>
      <c r="G798" s="5">
        <f t="shared" si="175"/>
        <v>81.407189956172317</v>
      </c>
      <c r="H798" s="5">
        <f t="shared" si="176"/>
        <v>99.759835579040399</v>
      </c>
      <c r="I798" s="5"/>
      <c r="J798" s="5">
        <f t="shared" si="181"/>
        <v>3.0473299336383444E-4</v>
      </c>
      <c r="K798" s="60">
        <f t="shared" si="177"/>
        <v>99.759530846047028</v>
      </c>
      <c r="L798" s="5">
        <f t="shared" si="178"/>
        <v>2887.5895001042545</v>
      </c>
      <c r="M798" s="5">
        <f t="shared" si="179"/>
        <v>9.9759530846047023E-2</v>
      </c>
    </row>
    <row r="799" spans="1:13" x14ac:dyDescent="0.25">
      <c r="A799" s="57"/>
      <c r="B799" s="5">
        <f>'Mg2+离子浓度'!B799</f>
        <v>35.471055219914263</v>
      </c>
      <c r="C799" s="5">
        <f t="shared" si="172"/>
        <v>7.4868119668280997E-6</v>
      </c>
      <c r="D799" s="5">
        <f t="shared" si="180"/>
        <v>3188155.9167786296</v>
      </c>
      <c r="E799" s="5">
        <f t="shared" si="173"/>
        <v>23.869123869852057</v>
      </c>
      <c r="F799" s="5">
        <f t="shared" si="174"/>
        <v>2911.4586239741066</v>
      </c>
      <c r="G799" s="5">
        <f t="shared" si="175"/>
        <v>82.079842449669982</v>
      </c>
      <c r="H799" s="5">
        <f t="shared" si="176"/>
        <v>100.58415380539655</v>
      </c>
      <c r="I799" s="5"/>
      <c r="J799" s="5">
        <f t="shared" si="181"/>
        <v>1.5527555739607673E-6</v>
      </c>
      <c r="K799" s="60">
        <f t="shared" si="177"/>
        <v>100.58415225264098</v>
      </c>
      <c r="L799" s="5">
        <f t="shared" si="178"/>
        <v>2911.4585790288193</v>
      </c>
      <c r="M799" s="5">
        <f t="shared" si="179"/>
        <v>0.10058415225264097</v>
      </c>
    </row>
    <row r="800" spans="1:13" x14ac:dyDescent="0.25">
      <c r="A800" s="57">
        <v>122</v>
      </c>
      <c r="B800" s="5">
        <f>'Mg2+离子浓度'!B800</f>
        <v>35.764196764172368</v>
      </c>
      <c r="C800" s="5">
        <f t="shared" si="172"/>
        <v>0.29314154425810557</v>
      </c>
      <c r="D800" s="5">
        <f t="shared" si="180"/>
        <v>0</v>
      </c>
      <c r="E800" s="5">
        <f t="shared" si="173"/>
        <v>0</v>
      </c>
      <c r="F800" s="5">
        <f t="shared" si="174"/>
        <v>2911.4585790288193</v>
      </c>
      <c r="G800" s="5">
        <f t="shared" si="175"/>
        <v>81.407073063232943</v>
      </c>
      <c r="H800" s="5">
        <f t="shared" si="176"/>
        <v>100.58415225264096</v>
      </c>
      <c r="I800" s="5"/>
      <c r="J800" s="5">
        <f t="shared" si="181"/>
        <v>3.0725100560761954E-4</v>
      </c>
      <c r="K800" s="60">
        <f t="shared" si="177"/>
        <v>100.58384500163535</v>
      </c>
      <c r="L800" s="5">
        <f t="shared" si="178"/>
        <v>2911.4496854948361</v>
      </c>
      <c r="M800" s="5">
        <f t="shared" si="179"/>
        <v>0.10058384500163535</v>
      </c>
    </row>
    <row r="801" spans="1:13" x14ac:dyDescent="0.25">
      <c r="A801" s="57"/>
      <c r="B801" s="5">
        <f>'Mg2+离子浓度'!B801</f>
        <v>35.764204250984335</v>
      </c>
      <c r="C801" s="5">
        <f t="shared" si="172"/>
        <v>7.4868119668280997E-6</v>
      </c>
      <c r="D801" s="5">
        <f t="shared" si="180"/>
        <v>3188155.9167786296</v>
      </c>
      <c r="E801" s="5">
        <f t="shared" si="173"/>
        <v>23.869123869852057</v>
      </c>
      <c r="F801" s="5">
        <f t="shared" si="174"/>
        <v>2935.3188093646881</v>
      </c>
      <c r="G801" s="5">
        <f t="shared" si="175"/>
        <v>82.074209977253986</v>
      </c>
      <c r="H801" s="5">
        <f t="shared" si="176"/>
        <v>101.40846796098489</v>
      </c>
      <c r="I801" s="5"/>
      <c r="J801" s="5">
        <f t="shared" si="181"/>
        <v>1.5654808229324985E-6</v>
      </c>
      <c r="K801" s="60">
        <f t="shared" si="177"/>
        <v>101.40846639550406</v>
      </c>
      <c r="L801" s="5">
        <f t="shared" si="178"/>
        <v>2935.3187640510632</v>
      </c>
      <c r="M801" s="5">
        <f t="shared" si="179"/>
        <v>0.10140846639550406</v>
      </c>
    </row>
    <row r="802" spans="1:13" x14ac:dyDescent="0.25">
      <c r="A802" s="57">
        <v>123</v>
      </c>
      <c r="B802" s="5">
        <f>'Mg2+离子浓度'!B802</f>
        <v>36.057345795242441</v>
      </c>
      <c r="C802" s="5">
        <f t="shared" si="172"/>
        <v>0.29314154425810557</v>
      </c>
      <c r="D802" s="5">
        <f t="shared" si="180"/>
        <v>0</v>
      </c>
      <c r="E802" s="5">
        <f t="shared" si="173"/>
        <v>0</v>
      </c>
      <c r="F802" s="5">
        <f t="shared" si="174"/>
        <v>2935.3187640510632</v>
      </c>
      <c r="G802" s="5">
        <f t="shared" si="175"/>
        <v>81.406956039408797</v>
      </c>
      <c r="H802" s="5">
        <f t="shared" si="176"/>
        <v>101.40846639550408</v>
      </c>
      <c r="I802" s="5"/>
      <c r="J802" s="5">
        <f t="shared" si="181"/>
        <v>3.0976901012084676E-4</v>
      </c>
      <c r="K802" s="60">
        <f t="shared" si="177"/>
        <v>101.40815662649396</v>
      </c>
      <c r="L802" s="5">
        <f t="shared" si="178"/>
        <v>2935.309797632181</v>
      </c>
      <c r="M802" s="5">
        <f t="shared" si="179"/>
        <v>0.10140815662649397</v>
      </c>
    </row>
    <row r="803" spans="1:13" x14ac:dyDescent="0.25">
      <c r="A803" s="57"/>
      <c r="B803" s="5">
        <f>'Mg2+离子浓度'!B803</f>
        <v>36.057353282054407</v>
      </c>
      <c r="C803" s="5">
        <f t="shared" si="172"/>
        <v>7.4868119668280997E-6</v>
      </c>
      <c r="D803" s="5">
        <f t="shared" si="180"/>
        <v>3188155.9167786296</v>
      </c>
      <c r="E803" s="5">
        <f t="shared" si="173"/>
        <v>23.869123869852057</v>
      </c>
      <c r="F803" s="5">
        <f t="shared" si="174"/>
        <v>2959.1789215020331</v>
      </c>
      <c r="G803" s="5">
        <f t="shared" si="175"/>
        <v>82.068667058122756</v>
      </c>
      <c r="H803" s="5">
        <f t="shared" si="176"/>
        <v>102.2327795858435</v>
      </c>
      <c r="I803" s="5"/>
      <c r="J803" s="5">
        <f t="shared" si="181"/>
        <v>1.5782060328363987E-6</v>
      </c>
      <c r="K803" s="60">
        <f t="shared" si="177"/>
        <v>102.23277800763746</v>
      </c>
      <c r="L803" s="5">
        <f t="shared" si="178"/>
        <v>2959.1788758200701</v>
      </c>
      <c r="M803" s="5">
        <f t="shared" si="179"/>
        <v>0.10223277800763747</v>
      </c>
    </row>
    <row r="804" spans="1:13" x14ac:dyDescent="0.25">
      <c r="A804" s="57">
        <v>124</v>
      </c>
      <c r="B804" s="5">
        <f>'Mg2+离子浓度'!B804</f>
        <v>36.350494826312513</v>
      </c>
      <c r="C804" s="5">
        <f t="shared" si="172"/>
        <v>0.29314154425810557</v>
      </c>
      <c r="D804" s="5">
        <f t="shared" si="180"/>
        <v>0</v>
      </c>
      <c r="E804" s="5">
        <f t="shared" si="173"/>
        <v>0</v>
      </c>
      <c r="F804" s="5">
        <f t="shared" si="174"/>
        <v>2959.1788758200701</v>
      </c>
      <c r="G804" s="5">
        <f t="shared" si="175"/>
        <v>81.406838887872624</v>
      </c>
      <c r="H804" s="5">
        <f t="shared" si="176"/>
        <v>102.23277800763746</v>
      </c>
      <c r="I804" s="5"/>
      <c r="J804" s="5">
        <f t="shared" si="181"/>
        <v>3.1228700690353939E-4</v>
      </c>
      <c r="K804" s="60">
        <f t="shared" si="177"/>
        <v>102.23246572063056</v>
      </c>
      <c r="L804" s="5">
        <f t="shared" si="178"/>
        <v>2959.1698365165121</v>
      </c>
      <c r="M804" s="5">
        <f t="shared" si="179"/>
        <v>0.10223246572063056</v>
      </c>
    </row>
    <row r="805" spans="1:13" x14ac:dyDescent="0.25">
      <c r="A805" s="57"/>
      <c r="B805" s="5">
        <f>'Mg2+离子浓度'!B805</f>
        <v>36.35050231312448</v>
      </c>
      <c r="C805" s="5">
        <f t="shared" si="172"/>
        <v>7.4868119668280997E-6</v>
      </c>
      <c r="D805" s="5">
        <f t="shared" si="180"/>
        <v>3188155.9167786296</v>
      </c>
      <c r="E805" s="5">
        <f t="shared" si="173"/>
        <v>23.869123869852057</v>
      </c>
      <c r="F805" s="5">
        <f t="shared" si="174"/>
        <v>2983.0389603863641</v>
      </c>
      <c r="G805" s="5">
        <f t="shared" si="175"/>
        <v>82.063211525672017</v>
      </c>
      <c r="H805" s="5">
        <f t="shared" si="176"/>
        <v>103.0570886799801</v>
      </c>
      <c r="I805" s="5"/>
      <c r="J805" s="5">
        <f t="shared" si="181"/>
        <v>1.5909312036725875E-6</v>
      </c>
      <c r="K805" s="60">
        <f t="shared" si="177"/>
        <v>103.05708708904889</v>
      </c>
      <c r="L805" s="5">
        <f t="shared" si="178"/>
        <v>2983.0389143360649</v>
      </c>
      <c r="M805" s="5">
        <f t="shared" si="179"/>
        <v>0.1030570870890489</v>
      </c>
    </row>
    <row r="806" spans="1:13" x14ac:dyDescent="0.25">
      <c r="A806" s="57">
        <v>125</v>
      </c>
      <c r="B806" s="5">
        <f>'Mg2+离子浓度'!B806</f>
        <v>36.643643857382585</v>
      </c>
      <c r="C806" s="5">
        <f t="shared" si="172"/>
        <v>0.29314154425810557</v>
      </c>
      <c r="D806" s="5">
        <f t="shared" si="180"/>
        <v>0</v>
      </c>
      <c r="E806" s="5">
        <f t="shared" si="173"/>
        <v>0</v>
      </c>
      <c r="F806" s="5">
        <f t="shared" si="174"/>
        <v>2983.0389143360649</v>
      </c>
      <c r="G806" s="5">
        <f t="shared" si="175"/>
        <v>81.40672161169563</v>
      </c>
      <c r="H806" s="5">
        <f t="shared" si="176"/>
        <v>103.05708708904889</v>
      </c>
      <c r="I806" s="5"/>
      <c r="J806" s="5">
        <f t="shared" si="181"/>
        <v>3.1480499595572139E-4</v>
      </c>
      <c r="K806" s="60">
        <f t="shared" si="177"/>
        <v>103.05677228405294</v>
      </c>
      <c r="L806" s="5">
        <f t="shared" si="178"/>
        <v>2983.0298021480544</v>
      </c>
      <c r="M806" s="5">
        <f t="shared" si="179"/>
        <v>0.10305677228405294</v>
      </c>
    </row>
    <row r="807" spans="1:13" x14ac:dyDescent="0.25">
      <c r="A807" s="57"/>
      <c r="B807" s="5">
        <f>'Mg2+离子浓度'!B807</f>
        <v>36.643651344194552</v>
      </c>
      <c r="C807" s="5">
        <f t="shared" si="172"/>
        <v>7.4868119668280997E-6</v>
      </c>
      <c r="D807" s="5">
        <f t="shared" si="180"/>
        <v>3188155.9167786296</v>
      </c>
      <c r="E807" s="5">
        <f t="shared" si="173"/>
        <v>23.869123869852057</v>
      </c>
      <c r="F807" s="5">
        <f t="shared" si="174"/>
        <v>3006.8989260179064</v>
      </c>
      <c r="G807" s="5">
        <f t="shared" si="175"/>
        <v>82.057841282628871</v>
      </c>
      <c r="H807" s="5">
        <f t="shared" si="176"/>
        <v>103.88139524340247</v>
      </c>
      <c r="I807" s="5"/>
      <c r="J807" s="5">
        <f t="shared" si="181"/>
        <v>1.6036563354411848E-6</v>
      </c>
      <c r="K807" s="60">
        <f t="shared" si="177"/>
        <v>103.88139363974614</v>
      </c>
      <c r="L807" s="5">
        <f t="shared" si="178"/>
        <v>3006.8988795992718</v>
      </c>
      <c r="M807" s="5">
        <f t="shared" si="179"/>
        <v>0.10388139363974613</v>
      </c>
    </row>
    <row r="808" spans="1:13" x14ac:dyDescent="0.25">
      <c r="A808" s="57">
        <v>126</v>
      </c>
      <c r="B808" s="5">
        <f>'Mg2+离子浓度'!B808</f>
        <v>36.936792888452658</v>
      </c>
      <c r="C808" s="5">
        <f t="shared" si="172"/>
        <v>0.29314154425810557</v>
      </c>
      <c r="D808" s="5">
        <f t="shared" si="180"/>
        <v>0</v>
      </c>
      <c r="E808" s="5">
        <f t="shared" si="173"/>
        <v>0</v>
      </c>
      <c r="F808" s="5">
        <f t="shared" si="174"/>
        <v>3006.8988795992718</v>
      </c>
      <c r="G808" s="5">
        <f t="shared" si="175"/>
        <v>81.406604213851537</v>
      </c>
      <c r="H808" s="5">
        <f t="shared" si="176"/>
        <v>103.88139363974614</v>
      </c>
      <c r="I808" s="5"/>
      <c r="J808" s="5">
        <f t="shared" si="181"/>
        <v>3.1732297727741636E-4</v>
      </c>
      <c r="K808" s="60">
        <f t="shared" si="177"/>
        <v>103.88107631676885</v>
      </c>
      <c r="L808" s="5">
        <f t="shared" si="178"/>
        <v>3006.8896945270335</v>
      </c>
      <c r="M808" s="5">
        <f t="shared" si="179"/>
        <v>0.10388107631676886</v>
      </c>
    </row>
    <row r="809" spans="1:13" x14ac:dyDescent="0.25">
      <c r="A809" s="57"/>
      <c r="B809" s="5">
        <f>'Mg2+离子浓度'!B809</f>
        <v>36.936800375264625</v>
      </c>
      <c r="C809" s="5">
        <f t="shared" si="172"/>
        <v>7.4868119668280997E-6</v>
      </c>
      <c r="D809" s="5">
        <f t="shared" si="180"/>
        <v>3188155.9167786296</v>
      </c>
      <c r="E809" s="5">
        <f t="shared" si="173"/>
        <v>23.869123869852057</v>
      </c>
      <c r="F809" s="5">
        <f t="shared" si="174"/>
        <v>3030.7588183968855</v>
      </c>
      <c r="G809" s="5">
        <f t="shared" si="175"/>
        <v>82.052554298300464</v>
      </c>
      <c r="H809" s="5">
        <f t="shared" si="176"/>
        <v>104.70569927611839</v>
      </c>
      <c r="I809" s="5"/>
      <c r="J809" s="5">
        <f t="shared" si="181"/>
        <v>1.6163814281423109E-6</v>
      </c>
      <c r="K809" s="60">
        <f t="shared" si="177"/>
        <v>104.70569765973697</v>
      </c>
      <c r="L809" s="5">
        <f t="shared" si="178"/>
        <v>3030.758771609916</v>
      </c>
      <c r="M809" s="5">
        <f t="shared" si="179"/>
        <v>0.10470569765973697</v>
      </c>
    </row>
    <row r="810" spans="1:13" x14ac:dyDescent="0.25">
      <c r="A810" s="57">
        <v>127</v>
      </c>
      <c r="B810" s="5">
        <f>'Mg2+离子浓度'!B810</f>
        <v>37.22994191952273</v>
      </c>
      <c r="C810" s="5">
        <f t="shared" si="172"/>
        <v>0.29314154425810557</v>
      </c>
      <c r="D810" s="5">
        <f t="shared" si="180"/>
        <v>0</v>
      </c>
      <c r="E810" s="5">
        <f t="shared" si="173"/>
        <v>0</v>
      </c>
      <c r="F810" s="5">
        <f t="shared" si="174"/>
        <v>3030.758771609916</v>
      </c>
      <c r="G810" s="5">
        <f t="shared" si="175"/>
        <v>81.406486697220416</v>
      </c>
      <c r="H810" s="5">
        <f t="shared" si="176"/>
        <v>104.70569765973696</v>
      </c>
      <c r="I810" s="5"/>
      <c r="J810" s="5">
        <f t="shared" si="181"/>
        <v>3.1984095086864814E-4</v>
      </c>
      <c r="K810" s="60">
        <f t="shared" si="177"/>
        <v>104.70537781878609</v>
      </c>
      <c r="L810" s="5">
        <f t="shared" si="178"/>
        <v>3030.7495136536731</v>
      </c>
      <c r="M810" s="5">
        <f t="shared" si="179"/>
        <v>0.1047053778187861</v>
      </c>
    </row>
    <row r="811" spans="1:13" x14ac:dyDescent="0.25">
      <c r="A811" s="57"/>
      <c r="B811" s="5">
        <f>'Mg2+离子浓度'!B811</f>
        <v>37.229949406334697</v>
      </c>
      <c r="C811" s="5">
        <f t="shared" si="172"/>
        <v>7.4868119668280997E-6</v>
      </c>
      <c r="D811" s="5">
        <f t="shared" si="180"/>
        <v>3188155.9167786296</v>
      </c>
      <c r="E811" s="5">
        <f t="shared" si="173"/>
        <v>23.869123869852057</v>
      </c>
      <c r="F811" s="5">
        <f t="shared" si="174"/>
        <v>3054.6186375235252</v>
      </c>
      <c r="G811" s="5">
        <f t="shared" si="175"/>
        <v>82.04734860595272</v>
      </c>
      <c r="H811" s="5">
        <f t="shared" si="176"/>
        <v>105.53000077813564</v>
      </c>
      <c r="I811" s="5"/>
      <c r="J811" s="5">
        <f t="shared" si="181"/>
        <v>1.6291064817760856E-6</v>
      </c>
      <c r="K811" s="60">
        <f t="shared" si="177"/>
        <v>105.52999914902917</v>
      </c>
      <c r="L811" s="5">
        <f t="shared" si="178"/>
        <v>3054.618590368224</v>
      </c>
      <c r="M811" s="5">
        <f t="shared" si="179"/>
        <v>0.10552999914902916</v>
      </c>
    </row>
    <row r="812" spans="1:13" x14ac:dyDescent="0.25">
      <c r="A812" s="57">
        <v>128</v>
      </c>
      <c r="B812" s="5">
        <f>'Mg2+离子浓度'!B812</f>
        <v>37.523090950592803</v>
      </c>
      <c r="C812" s="5">
        <f t="shared" si="172"/>
        <v>0.29314154425810557</v>
      </c>
      <c r="D812" s="5">
        <f t="shared" si="180"/>
        <v>0</v>
      </c>
      <c r="E812" s="5">
        <f t="shared" si="173"/>
        <v>0</v>
      </c>
      <c r="F812" s="5">
        <f t="shared" si="174"/>
        <v>3054.618590368224</v>
      </c>
      <c r="G812" s="5">
        <f t="shared" si="175"/>
        <v>81.406369064592369</v>
      </c>
      <c r="H812" s="5">
        <f t="shared" si="176"/>
        <v>105.52999914902917</v>
      </c>
      <c r="I812" s="5"/>
      <c r="J812" s="5">
        <f t="shared" si="181"/>
        <v>3.2235891672944048E-4</v>
      </c>
      <c r="K812" s="60">
        <f t="shared" si="177"/>
        <v>105.52967679011243</v>
      </c>
      <c r="L812" s="5">
        <f t="shared" si="178"/>
        <v>3054.6092595281989</v>
      </c>
      <c r="M812" s="5">
        <f t="shared" si="179"/>
        <v>0.10552967679011244</v>
      </c>
    </row>
    <row r="813" spans="1:13" x14ac:dyDescent="0.25">
      <c r="A813" s="57"/>
      <c r="B813" s="5">
        <f>'Mg2+离子浓度'!B813</f>
        <v>37.523098437404769</v>
      </c>
      <c r="C813" s="5">
        <f t="shared" si="172"/>
        <v>7.4868119668280997E-6</v>
      </c>
      <c r="D813" s="5">
        <f t="shared" si="180"/>
        <v>3188155.9167786296</v>
      </c>
      <c r="E813" s="5">
        <f t="shared" si="173"/>
        <v>23.869123869852057</v>
      </c>
      <c r="F813" s="5">
        <f t="shared" si="174"/>
        <v>3078.4783833980509</v>
      </c>
      <c r="G813" s="5">
        <f t="shared" si="175"/>
        <v>82.042222300311977</v>
      </c>
      <c r="H813" s="5">
        <f t="shared" si="176"/>
        <v>106.35429974946194</v>
      </c>
      <c r="I813" s="5"/>
      <c r="J813" s="5">
        <f t="shared" si="181"/>
        <v>1.641831496342628E-6</v>
      </c>
      <c r="K813" s="60">
        <f t="shared" si="177"/>
        <v>106.35429810763044</v>
      </c>
      <c r="L813" s="5">
        <f t="shared" si="178"/>
        <v>3078.4783358744176</v>
      </c>
      <c r="M813" s="5">
        <f t="shared" si="179"/>
        <v>0.10635429810763045</v>
      </c>
    </row>
    <row r="814" spans="1:13" x14ac:dyDescent="0.25">
      <c r="A814" s="57">
        <v>129</v>
      </c>
      <c r="B814" s="5">
        <f>'Mg2+离子浓度'!B814</f>
        <v>37.816239981662875</v>
      </c>
      <c r="C814" s="5">
        <f t="shared" si="172"/>
        <v>0.29314154425810557</v>
      </c>
      <c r="D814" s="5">
        <f t="shared" si="180"/>
        <v>0</v>
      </c>
      <c r="E814" s="5">
        <f t="shared" si="173"/>
        <v>0</v>
      </c>
      <c r="F814" s="5">
        <f t="shared" si="174"/>
        <v>3078.4783358744176</v>
      </c>
      <c r="G814" s="5">
        <f t="shared" si="175"/>
        <v>81.406251318670868</v>
      </c>
      <c r="H814" s="5">
        <f t="shared" si="176"/>
        <v>106.35429810763047</v>
      </c>
      <c r="I814" s="5"/>
      <c r="J814" s="5">
        <f t="shared" si="181"/>
        <v>3.2487687485981695E-4</v>
      </c>
      <c r="K814" s="60">
        <f t="shared" si="177"/>
        <v>106.35397323075561</v>
      </c>
      <c r="L814" s="5">
        <f t="shared" si="178"/>
        <v>3078.4689321508367</v>
      </c>
      <c r="M814" s="5">
        <f t="shared" si="179"/>
        <v>0.10635397323075561</v>
      </c>
    </row>
    <row r="815" spans="1:13" x14ac:dyDescent="0.25">
      <c r="A815" s="57"/>
      <c r="B815" s="5">
        <f>'Mg2+离子浓度'!B815</f>
        <v>37.816247468474842</v>
      </c>
      <c r="C815" s="5">
        <f t="shared" si="172"/>
        <v>7.4868119668280997E-6</v>
      </c>
      <c r="D815" s="5">
        <f t="shared" si="180"/>
        <v>3188155.9167786296</v>
      </c>
      <c r="E815" s="5">
        <f t="shared" si="173"/>
        <v>23.869123869852057</v>
      </c>
      <c r="F815" s="5">
        <f t="shared" si="174"/>
        <v>3102.3380560206888</v>
      </c>
      <c r="G815" s="5">
        <f t="shared" si="175"/>
        <v>82.037173535182831</v>
      </c>
      <c r="H815" s="5">
        <f t="shared" si="176"/>
        <v>107.17859619010514</v>
      </c>
      <c r="I815" s="5"/>
      <c r="J815" s="5">
        <f t="shared" si="181"/>
        <v>1.65455647184206E-6</v>
      </c>
      <c r="K815" s="60">
        <f t="shared" si="177"/>
        <v>107.17859453554867</v>
      </c>
      <c r="L815" s="5">
        <f t="shared" si="178"/>
        <v>3102.3380081287237</v>
      </c>
      <c r="M815" s="5">
        <f t="shared" si="179"/>
        <v>0.10717859453554868</v>
      </c>
    </row>
    <row r="816" spans="1:13" x14ac:dyDescent="0.25">
      <c r="A816" s="57">
        <v>130</v>
      </c>
      <c r="B816" s="5">
        <f>'Mg2+离子浓度'!B816</f>
        <v>38.109389012732947</v>
      </c>
      <c r="C816" s="5">
        <f t="shared" si="172"/>
        <v>0.29314154425810557</v>
      </c>
      <c r="D816" s="5">
        <f t="shared" si="180"/>
        <v>0</v>
      </c>
      <c r="E816" s="5">
        <f t="shared" si="173"/>
        <v>0</v>
      </c>
      <c r="F816" s="5">
        <f t="shared" si="174"/>
        <v>3102.3380081287237</v>
      </c>
      <c r="G816" s="5">
        <f t="shared" si="175"/>
        <v>81.406133462076326</v>
      </c>
      <c r="H816" s="5">
        <f t="shared" si="176"/>
        <v>107.17859453554864</v>
      </c>
      <c r="I816" s="5"/>
      <c r="J816" s="5">
        <f t="shared" si="181"/>
        <v>3.2739482525980131E-4</v>
      </c>
      <c r="K816" s="60">
        <f t="shared" si="177"/>
        <v>107.17826714072338</v>
      </c>
      <c r="L816" s="5">
        <f t="shared" si="178"/>
        <v>3102.3285315218086</v>
      </c>
      <c r="M816" s="5">
        <f t="shared" si="179"/>
        <v>0.10717826714072339</v>
      </c>
    </row>
    <row r="817" spans="1:13" x14ac:dyDescent="0.25">
      <c r="A817" s="57"/>
      <c r="B817" s="5">
        <f>'Mg2+离子浓度'!B817</f>
        <v>38.109396499544914</v>
      </c>
      <c r="C817" s="5">
        <f t="shared" si="172"/>
        <v>7.4868119668280997E-6</v>
      </c>
      <c r="D817" s="5">
        <f t="shared" si="180"/>
        <v>3188155.9167786296</v>
      </c>
      <c r="E817" s="5">
        <f t="shared" si="173"/>
        <v>23.869123869852057</v>
      </c>
      <c r="F817" s="5">
        <f t="shared" si="174"/>
        <v>3126.1976553916606</v>
      </c>
      <c r="G817" s="5">
        <f t="shared" si="175"/>
        <v>82.032200521175724</v>
      </c>
      <c r="H817" s="5">
        <f t="shared" si="176"/>
        <v>108.00289010007292</v>
      </c>
      <c r="I817" s="5"/>
      <c r="J817" s="5">
        <f t="shared" si="181"/>
        <v>1.6672814082744995E-6</v>
      </c>
      <c r="K817" s="60">
        <f t="shared" si="177"/>
        <v>108.00288843279151</v>
      </c>
      <c r="L817" s="5">
        <f t="shared" si="178"/>
        <v>3126.1976071313666</v>
      </c>
      <c r="M817" s="5">
        <f t="shared" si="179"/>
        <v>0.10800288843279152</v>
      </c>
    </row>
    <row r="818" spans="1:13" x14ac:dyDescent="0.25">
      <c r="A818" s="57">
        <v>131</v>
      </c>
      <c r="B818" s="5">
        <f>'Mg2+离子浓度'!B818</f>
        <v>38.40253804380302</v>
      </c>
      <c r="C818" s="5">
        <f t="shared" si="172"/>
        <v>0.29314154425810557</v>
      </c>
      <c r="D818" s="5">
        <f t="shared" si="180"/>
        <v>0</v>
      </c>
      <c r="E818" s="5">
        <f t="shared" si="173"/>
        <v>0</v>
      </c>
      <c r="F818" s="5">
        <f t="shared" si="174"/>
        <v>3126.1976071313666</v>
      </c>
      <c r="G818" s="5">
        <f t="shared" si="175"/>
        <v>81.406015497349088</v>
      </c>
      <c r="H818" s="5">
        <f t="shared" si="176"/>
        <v>108.00288843279149</v>
      </c>
      <c r="I818" s="5"/>
      <c r="J818" s="5">
        <f t="shared" si="181"/>
        <v>3.2991276792941751E-4</v>
      </c>
      <c r="K818" s="60">
        <f t="shared" si="177"/>
        <v>108.00255852002357</v>
      </c>
      <c r="L818" s="5">
        <f t="shared" si="178"/>
        <v>3126.1880576413423</v>
      </c>
      <c r="M818" s="5">
        <f t="shared" si="179"/>
        <v>0.10800255852002358</v>
      </c>
    </row>
    <row r="819" spans="1:13" x14ac:dyDescent="0.25">
      <c r="A819" s="57"/>
      <c r="B819" s="5">
        <f>'Mg2+离子浓度'!B819</f>
        <v>38.402545530614987</v>
      </c>
      <c r="C819" s="5">
        <f t="shared" si="172"/>
        <v>7.4868119668280997E-6</v>
      </c>
      <c r="D819" s="5">
        <f t="shared" si="180"/>
        <v>3188155.9167786296</v>
      </c>
      <c r="E819" s="5">
        <f t="shared" si="173"/>
        <v>23.869123869852057</v>
      </c>
      <c r="F819" s="5">
        <f t="shared" si="174"/>
        <v>3150.0571815111944</v>
      </c>
      <c r="G819" s="5">
        <f t="shared" si="175"/>
        <v>82.027301523539094</v>
      </c>
      <c r="H819" s="5">
        <f t="shared" si="176"/>
        <v>108.82718147937311</v>
      </c>
      <c r="I819" s="5"/>
      <c r="J819" s="5">
        <f t="shared" si="181"/>
        <v>1.6800063056400676E-6</v>
      </c>
      <c r="K819" s="60">
        <f t="shared" si="177"/>
        <v>108.8271797993668</v>
      </c>
      <c r="L819" s="5">
        <f t="shared" si="178"/>
        <v>3150.0571328825718</v>
      </c>
      <c r="M819" s="5">
        <f t="shared" si="179"/>
        <v>0.1088271797993668</v>
      </c>
    </row>
    <row r="820" spans="1:13" x14ac:dyDescent="0.25">
      <c r="A820" s="57">
        <v>132</v>
      </c>
      <c r="B820" s="5">
        <f>'Mg2+离子浓度'!B820</f>
        <v>38.695687074873092</v>
      </c>
      <c r="C820" s="5">
        <f t="shared" si="172"/>
        <v>0.29314154425810557</v>
      </c>
      <c r="D820" s="5">
        <f t="shared" si="180"/>
        <v>0</v>
      </c>
      <c r="E820" s="5">
        <f t="shared" si="173"/>
        <v>0</v>
      </c>
      <c r="F820" s="5">
        <f t="shared" si="174"/>
        <v>3150.0571328825718</v>
      </c>
      <c r="G820" s="5">
        <f t="shared" si="175"/>
        <v>81.405897426952535</v>
      </c>
      <c r="H820" s="5">
        <f t="shared" si="176"/>
        <v>108.82717979936679</v>
      </c>
      <c r="I820" s="5"/>
      <c r="J820" s="5">
        <f t="shared" si="181"/>
        <v>3.3243070286868907E-4</v>
      </c>
      <c r="K820" s="60">
        <f t="shared" si="177"/>
        <v>108.82684736866392</v>
      </c>
      <c r="L820" s="5">
        <f t="shared" si="178"/>
        <v>3150.0475105096621</v>
      </c>
      <c r="M820" s="5">
        <f t="shared" si="179"/>
        <v>0.10882684736866392</v>
      </c>
    </row>
    <row r="821" spans="1:13" x14ac:dyDescent="0.25">
      <c r="A821" s="57"/>
      <c r="B821" s="5">
        <f>'Mg2+离子浓度'!B821</f>
        <v>38.695694561685059</v>
      </c>
      <c r="C821" s="5">
        <f t="shared" si="172"/>
        <v>7.4868119668280997E-6</v>
      </c>
      <c r="D821" s="5">
        <f t="shared" si="180"/>
        <v>3188155.9167786296</v>
      </c>
      <c r="E821" s="5">
        <f t="shared" si="173"/>
        <v>23.869123869852057</v>
      </c>
      <c r="F821" s="5">
        <f t="shared" si="174"/>
        <v>3173.9166343795141</v>
      </c>
      <c r="G821" s="5">
        <f t="shared" si="175"/>
        <v>82.022474860089488</v>
      </c>
      <c r="H821" s="5">
        <f t="shared" si="176"/>
        <v>109.65147032801347</v>
      </c>
      <c r="I821" s="5"/>
      <c r="J821" s="5">
        <f t="shared" si="181"/>
        <v>1.6927311639388839E-6</v>
      </c>
      <c r="K821" s="60">
        <f t="shared" si="177"/>
        <v>109.65146863528231</v>
      </c>
      <c r="L821" s="5">
        <f t="shared" si="178"/>
        <v>3173.9165853825643</v>
      </c>
      <c r="M821" s="5">
        <f t="shared" si="179"/>
        <v>0.10965146863528231</v>
      </c>
    </row>
    <row r="822" spans="1:13" x14ac:dyDescent="0.25">
      <c r="A822" s="57">
        <v>133</v>
      </c>
      <c r="B822" s="5">
        <f>'Mg2+离子浓度'!B822</f>
        <v>38.988836105943165</v>
      </c>
      <c r="C822" s="5">
        <f t="shared" si="172"/>
        <v>0.29314154425810557</v>
      </c>
      <c r="D822" s="5">
        <f t="shared" si="180"/>
        <v>0</v>
      </c>
      <c r="E822" s="5">
        <f t="shared" si="173"/>
        <v>0</v>
      </c>
      <c r="F822" s="5">
        <f t="shared" si="174"/>
        <v>3173.9165853825643</v>
      </c>
      <c r="G822" s="5">
        <f t="shared" si="175"/>
        <v>81.405779253275952</v>
      </c>
      <c r="H822" s="5">
        <f t="shared" si="176"/>
        <v>109.65146863528231</v>
      </c>
      <c r="I822" s="5"/>
      <c r="J822" s="5">
        <f t="shared" si="181"/>
        <v>3.3494863007763986E-4</v>
      </c>
      <c r="K822" s="60">
        <f t="shared" si="177"/>
        <v>109.65113368665223</v>
      </c>
      <c r="L822" s="5">
        <f t="shared" si="178"/>
        <v>3173.9068901269925</v>
      </c>
      <c r="M822" s="5">
        <f t="shared" si="179"/>
        <v>0.10965113368665223</v>
      </c>
    </row>
    <row r="823" spans="1:13" x14ac:dyDescent="0.25">
      <c r="A823" s="57"/>
      <c r="B823" s="5">
        <f>'Mg2+离子浓度'!B823</f>
        <v>38.988843592755131</v>
      </c>
      <c r="C823" s="5">
        <f t="shared" si="172"/>
        <v>7.4868119668280997E-6</v>
      </c>
      <c r="D823" s="5">
        <f t="shared" si="180"/>
        <v>3188155.9167786296</v>
      </c>
      <c r="E823" s="5">
        <f t="shared" si="173"/>
        <v>23.869123869852057</v>
      </c>
      <c r="F823" s="5">
        <f t="shared" si="174"/>
        <v>3197.7760139968445</v>
      </c>
      <c r="G823" s="5">
        <f t="shared" si="175"/>
        <v>82.017718899235376</v>
      </c>
      <c r="H823" s="5">
        <f t="shared" si="176"/>
        <v>110.47575664600177</v>
      </c>
      <c r="I823" s="5"/>
      <c r="J823" s="5">
        <f t="shared" si="181"/>
        <v>1.7054559831710686E-6</v>
      </c>
      <c r="K823" s="60">
        <f t="shared" si="177"/>
        <v>110.47575494054578</v>
      </c>
      <c r="L823" s="5">
        <f t="shared" si="178"/>
        <v>3197.7759646315681</v>
      </c>
      <c r="M823" s="5">
        <f t="shared" si="179"/>
        <v>0.11047575494054579</v>
      </c>
    </row>
    <row r="824" spans="1:13" x14ac:dyDescent="0.25">
      <c r="A824" s="57">
        <v>134</v>
      </c>
      <c r="B824" s="5">
        <f>'Mg2+离子浓度'!B824</f>
        <v>39.281985137013237</v>
      </c>
      <c r="C824" s="5">
        <f t="shared" si="172"/>
        <v>0.29314154425810557</v>
      </c>
      <c r="D824" s="5">
        <f t="shared" si="180"/>
        <v>0</v>
      </c>
      <c r="E824" s="5">
        <f t="shared" si="173"/>
        <v>0</v>
      </c>
      <c r="F824" s="5">
        <f t="shared" si="174"/>
        <v>3197.7759646315681</v>
      </c>
      <c r="G824" s="5">
        <f t="shared" si="175"/>
        <v>81.405660978637286</v>
      </c>
      <c r="H824" s="5">
        <f t="shared" si="176"/>
        <v>110.47575494054577</v>
      </c>
      <c r="I824" s="5"/>
      <c r="J824" s="5">
        <f t="shared" si="181"/>
        <v>3.3746654955629351E-4</v>
      </c>
      <c r="K824" s="60">
        <f t="shared" si="177"/>
        <v>110.47541747399622</v>
      </c>
      <c r="L824" s="5">
        <f t="shared" si="178"/>
        <v>3197.7661964935578</v>
      </c>
      <c r="M824" s="5">
        <f t="shared" si="179"/>
        <v>0.11047541747399622</v>
      </c>
    </row>
    <row r="825" spans="1:13" x14ac:dyDescent="0.25">
      <c r="A825" s="57"/>
      <c r="B825" s="5">
        <f>'Mg2+离子浓度'!B825</f>
        <v>39.281992623825204</v>
      </c>
      <c r="C825" s="5">
        <f t="shared" si="172"/>
        <v>7.4868119668280997E-6</v>
      </c>
      <c r="D825" s="5">
        <f t="shared" si="180"/>
        <v>3188155.9167786296</v>
      </c>
      <c r="E825" s="5">
        <f t="shared" si="173"/>
        <v>23.869123869852057</v>
      </c>
      <c r="F825" s="5">
        <f t="shared" si="174"/>
        <v>3221.6353203634098</v>
      </c>
      <c r="G825" s="5">
        <f t="shared" si="175"/>
        <v>82.013032058089451</v>
      </c>
      <c r="H825" s="5">
        <f t="shared" si="176"/>
        <v>111.30004043334577</v>
      </c>
      <c r="I825" s="5"/>
      <c r="J825" s="5">
        <f t="shared" si="181"/>
        <v>1.718180763336741E-6</v>
      </c>
      <c r="K825" s="60">
        <f t="shared" si="177"/>
        <v>111.300038715165</v>
      </c>
      <c r="L825" s="5">
        <f t="shared" si="178"/>
        <v>3221.6352706298089</v>
      </c>
      <c r="M825" s="5">
        <f t="shared" si="179"/>
        <v>0.111300038715165</v>
      </c>
    </row>
    <row r="826" spans="1:13" x14ac:dyDescent="0.25">
      <c r="A826" s="57">
        <v>135</v>
      </c>
      <c r="B826" s="5">
        <f>'Mg2+离子浓度'!B826</f>
        <v>39.575134168083309</v>
      </c>
      <c r="C826" s="5">
        <f t="shared" si="172"/>
        <v>0.29314154425810557</v>
      </c>
      <c r="D826" s="5">
        <f t="shared" si="180"/>
        <v>0</v>
      </c>
      <c r="E826" s="5">
        <f t="shared" si="173"/>
        <v>0</v>
      </c>
      <c r="F826" s="5">
        <f t="shared" si="174"/>
        <v>3221.6352706298089</v>
      </c>
      <c r="G826" s="5">
        <f t="shared" si="175"/>
        <v>81.405542605285831</v>
      </c>
      <c r="H826" s="5">
        <f t="shared" si="176"/>
        <v>111.30003871516502</v>
      </c>
      <c r="I826" s="5"/>
      <c r="J826" s="5">
        <f t="shared" si="181"/>
        <v>3.3998446130467392E-4</v>
      </c>
      <c r="K826" s="60">
        <f t="shared" si="177"/>
        <v>111.29969873070371</v>
      </c>
      <c r="L826" s="5">
        <f t="shared" si="178"/>
        <v>3221.6254296095844</v>
      </c>
      <c r="M826" s="5">
        <f t="shared" si="179"/>
        <v>0.11129969873070371</v>
      </c>
    </row>
    <row r="827" spans="1:13" x14ac:dyDescent="0.25">
      <c r="A827" s="57"/>
      <c r="B827" s="5">
        <f>'Mg2+离子浓度'!B827</f>
        <v>39.575141654895276</v>
      </c>
      <c r="C827" s="5">
        <f t="shared" si="172"/>
        <v>7.4868119668280997E-6</v>
      </c>
      <c r="D827" s="5">
        <f t="shared" si="180"/>
        <v>3188155.9167786296</v>
      </c>
      <c r="E827" s="5">
        <f t="shared" si="173"/>
        <v>23.869123869852057</v>
      </c>
      <c r="F827" s="5">
        <f t="shared" si="174"/>
        <v>3245.4945534794365</v>
      </c>
      <c r="G827" s="5">
        <f t="shared" si="175"/>
        <v>82.0084128006648</v>
      </c>
      <c r="H827" s="5">
        <f t="shared" si="176"/>
        <v>112.12432169005325</v>
      </c>
      <c r="I827" s="5"/>
      <c r="J827" s="5">
        <f t="shared" si="181"/>
        <v>1.7309055044360221E-6</v>
      </c>
      <c r="K827" s="60">
        <f t="shared" si="177"/>
        <v>112.12431995914774</v>
      </c>
      <c r="L827" s="5">
        <f t="shared" si="178"/>
        <v>3245.4945033775107</v>
      </c>
      <c r="M827" s="5">
        <f t="shared" si="179"/>
        <v>0.11212431995914775</v>
      </c>
    </row>
    <row r="828" spans="1:13" x14ac:dyDescent="0.25">
      <c r="A828" s="57">
        <v>136</v>
      </c>
      <c r="B828" s="5">
        <f>'Mg2+离子浓度'!B828</f>
        <v>39.868283199153382</v>
      </c>
      <c r="C828" s="5">
        <f t="shared" ref="C828:C891" si="182">B828-B827</f>
        <v>0.29314154425810557</v>
      </c>
      <c r="D828" s="5">
        <f t="shared" si="180"/>
        <v>0</v>
      </c>
      <c r="E828" s="5">
        <f t="shared" ref="E828:E891" si="183">C828*D828</f>
        <v>0</v>
      </c>
      <c r="F828" s="5">
        <f t="shared" ref="F828:F891" si="184">E828+L827</f>
        <v>3245.4945033775107</v>
      </c>
      <c r="G828" s="5">
        <f t="shared" ref="G828:G891" si="185">F828/B828</f>
        <v>81.405424135404701</v>
      </c>
      <c r="H828" s="5">
        <f t="shared" ref="H828:H891" si="186">F828/$C$9/96485/0.0001</f>
        <v>112.12431995914773</v>
      </c>
      <c r="I828" s="5"/>
      <c r="J828" s="5">
        <f t="shared" si="181"/>
        <v>3.4250236532280457E-4</v>
      </c>
      <c r="K828" s="60">
        <f t="shared" ref="K828:K891" si="187">H828-J828</f>
        <v>112.1239774567824</v>
      </c>
      <c r="L828" s="5">
        <f t="shared" ref="L828:L891" si="188">K828*0.0001*$C$9*96485</f>
        <v>3245.4845894752953</v>
      </c>
      <c r="M828" s="5">
        <f t="shared" ref="M828:M891" si="189">K828*0.001</f>
        <v>0.1121239774567824</v>
      </c>
    </row>
    <row r="829" spans="1:13" x14ac:dyDescent="0.25">
      <c r="A829" s="57"/>
      <c r="B829" s="5">
        <f>'Mg2+离子浓度'!B829</f>
        <v>39.868290685965349</v>
      </c>
      <c r="C829" s="5">
        <f t="shared" si="182"/>
        <v>7.4868119668280997E-6</v>
      </c>
      <c r="D829" s="5">
        <f t="shared" si="180"/>
        <v>3188155.9167786296</v>
      </c>
      <c r="E829" s="5">
        <f t="shared" si="183"/>
        <v>23.869123869852057</v>
      </c>
      <c r="F829" s="5">
        <f t="shared" si="184"/>
        <v>3269.3537133451473</v>
      </c>
      <c r="G829" s="5">
        <f t="shared" si="185"/>
        <v>82.003859636150466</v>
      </c>
      <c r="H829" s="5">
        <f t="shared" si="186"/>
        <v>112.94860041613195</v>
      </c>
      <c r="I829" s="5"/>
      <c r="J829" s="5">
        <f t="shared" si="181"/>
        <v>1.743630206469031E-6</v>
      </c>
      <c r="K829" s="60">
        <f t="shared" si="187"/>
        <v>112.94859867250175</v>
      </c>
      <c r="L829" s="5">
        <f t="shared" si="188"/>
        <v>3269.3536628748993</v>
      </c>
      <c r="M829" s="5">
        <f t="shared" si="189"/>
        <v>0.11294859867250175</v>
      </c>
    </row>
    <row r="830" spans="1:13" x14ac:dyDescent="0.25">
      <c r="A830" s="57">
        <v>137</v>
      </c>
      <c r="B830" s="5">
        <f>'Mg2+离子浓度'!B830</f>
        <v>40.161432230223454</v>
      </c>
      <c r="C830" s="5">
        <f t="shared" si="182"/>
        <v>0.29314154425810557</v>
      </c>
      <c r="D830" s="5">
        <f t="shared" si="180"/>
        <v>0</v>
      </c>
      <c r="E830" s="5">
        <f t="shared" si="183"/>
        <v>0</v>
      </c>
      <c r="F830" s="5">
        <f t="shared" si="184"/>
        <v>3269.3536628748993</v>
      </c>
      <c r="G830" s="5">
        <f t="shared" si="185"/>
        <v>81.405305571113317</v>
      </c>
      <c r="H830" s="5">
        <f t="shared" si="186"/>
        <v>112.94859867250175</v>
      </c>
      <c r="I830" s="5"/>
      <c r="J830" s="5">
        <f t="shared" si="181"/>
        <v>3.4502026161070936E-4</v>
      </c>
      <c r="K830" s="60">
        <f t="shared" si="187"/>
        <v>112.94825365224014</v>
      </c>
      <c r="L830" s="5">
        <f t="shared" si="188"/>
        <v>3269.3436760909171</v>
      </c>
      <c r="M830" s="5">
        <f t="shared" si="189"/>
        <v>0.11294825365224015</v>
      </c>
    </row>
    <row r="831" spans="1:13" x14ac:dyDescent="0.25">
      <c r="A831" s="57"/>
      <c r="B831" s="5">
        <f>'Mg2+离子浓度'!B831</f>
        <v>40.161439717035421</v>
      </c>
      <c r="C831" s="5">
        <f t="shared" si="182"/>
        <v>7.4868119668280997E-6</v>
      </c>
      <c r="D831" s="5">
        <f t="shared" si="180"/>
        <v>3188155.9167786296</v>
      </c>
      <c r="E831" s="5">
        <f t="shared" si="183"/>
        <v>23.869123869852057</v>
      </c>
      <c r="F831" s="5">
        <f t="shared" si="184"/>
        <v>3293.2127999607692</v>
      </c>
      <c r="G831" s="5">
        <f t="shared" si="185"/>
        <v>81.999371117262896</v>
      </c>
      <c r="H831" s="5">
        <f t="shared" si="186"/>
        <v>113.77287661158967</v>
      </c>
      <c r="I831" s="5"/>
      <c r="J831" s="5">
        <f t="shared" si="181"/>
        <v>1.7563548694358875E-6</v>
      </c>
      <c r="K831" s="60">
        <f t="shared" si="187"/>
        <v>113.7728748552348</v>
      </c>
      <c r="L831" s="5">
        <f t="shared" si="188"/>
        <v>3293.2127491221991</v>
      </c>
      <c r="M831" s="5">
        <f t="shared" si="189"/>
        <v>0.11377287485523481</v>
      </c>
    </row>
    <row r="832" spans="1:13" x14ac:dyDescent="0.25">
      <c r="A832" s="57">
        <v>138</v>
      </c>
      <c r="B832" s="5">
        <f>'Mg2+离子浓度'!B832</f>
        <v>40.454581261293526</v>
      </c>
      <c r="C832" s="5">
        <f t="shared" si="182"/>
        <v>0.29314154425810557</v>
      </c>
      <c r="D832" s="5">
        <f t="shared" si="180"/>
        <v>0</v>
      </c>
      <c r="E832" s="5">
        <f t="shared" si="183"/>
        <v>0</v>
      </c>
      <c r="F832" s="5">
        <f t="shared" si="184"/>
        <v>3293.2127491221991</v>
      </c>
      <c r="G832" s="5">
        <f t="shared" si="185"/>
        <v>81.40518691446961</v>
      </c>
      <c r="H832" s="5">
        <f t="shared" si="186"/>
        <v>113.77287485523479</v>
      </c>
      <c r="I832" s="5"/>
      <c r="J832" s="5">
        <f t="shared" si="181"/>
        <v>3.4753815016841193E-4</v>
      </c>
      <c r="K832" s="60">
        <f t="shared" si="187"/>
        <v>113.77252731708462</v>
      </c>
      <c r="L832" s="5">
        <f t="shared" si="188"/>
        <v>3293.2026894566729</v>
      </c>
      <c r="M832" s="5">
        <f t="shared" si="189"/>
        <v>0.11377252731708462</v>
      </c>
    </row>
    <row r="833" spans="1:13" x14ac:dyDescent="0.25">
      <c r="A833" s="57"/>
      <c r="B833" s="5">
        <f>'Mg2+离子浓度'!B833</f>
        <v>40.454588748105493</v>
      </c>
      <c r="C833" s="5">
        <f t="shared" si="182"/>
        <v>7.4868119668280997E-6</v>
      </c>
      <c r="D833" s="5">
        <f t="shared" si="180"/>
        <v>3188155.9167786296</v>
      </c>
      <c r="E833" s="5">
        <f t="shared" si="183"/>
        <v>23.869123869852057</v>
      </c>
      <c r="F833" s="5">
        <f t="shared" si="184"/>
        <v>3317.071813326525</v>
      </c>
      <c r="G833" s="5">
        <f t="shared" si="185"/>
        <v>81.99494583866867</v>
      </c>
      <c r="H833" s="5">
        <f t="shared" si="186"/>
        <v>114.59715027643416</v>
      </c>
      <c r="I833" s="5"/>
      <c r="J833" s="5">
        <f t="shared" si="181"/>
        <v>1.7690794933367121E-6</v>
      </c>
      <c r="K833" s="60">
        <f t="shared" si="187"/>
        <v>114.59714850735467</v>
      </c>
      <c r="L833" s="5">
        <f t="shared" si="188"/>
        <v>3317.071762119635</v>
      </c>
      <c r="M833" s="5">
        <f t="shared" si="189"/>
        <v>0.11459714850735468</v>
      </c>
    </row>
    <row r="834" spans="1:13" x14ac:dyDescent="0.25">
      <c r="A834" s="57">
        <v>139</v>
      </c>
      <c r="B834" s="5">
        <f>'Mg2+离子浓度'!B834</f>
        <v>40.747730292363599</v>
      </c>
      <c r="C834" s="5">
        <f t="shared" si="182"/>
        <v>0.29314154425810557</v>
      </c>
      <c r="D834" s="5">
        <f t="shared" si="180"/>
        <v>0</v>
      </c>
      <c r="E834" s="5">
        <f t="shared" si="183"/>
        <v>0</v>
      </c>
      <c r="F834" s="5">
        <f t="shared" si="184"/>
        <v>3317.071762119635</v>
      </c>
      <c r="G834" s="5">
        <f t="shared" si="185"/>
        <v>81.405068167472308</v>
      </c>
      <c r="H834" s="5">
        <f t="shared" si="186"/>
        <v>114.59714850735467</v>
      </c>
      <c r="I834" s="5"/>
      <c r="J834" s="5">
        <f t="shared" si="181"/>
        <v>3.5005603099593613E-4</v>
      </c>
      <c r="K834" s="60">
        <f t="shared" si="187"/>
        <v>114.59679845132368</v>
      </c>
      <c r="L834" s="5">
        <f t="shared" si="188"/>
        <v>3317.06162957279</v>
      </c>
      <c r="M834" s="5">
        <f t="shared" si="189"/>
        <v>0.11459679845132369</v>
      </c>
    </row>
    <row r="835" spans="1:13" x14ac:dyDescent="0.25">
      <c r="A835" s="57"/>
      <c r="B835" s="5">
        <f>'Mg2+离子浓度'!B835</f>
        <v>40.747737779175566</v>
      </c>
      <c r="C835" s="5">
        <f t="shared" si="182"/>
        <v>7.4868119668280997E-6</v>
      </c>
      <c r="D835" s="5">
        <f t="shared" si="180"/>
        <v>3188155.9167786296</v>
      </c>
      <c r="E835" s="5">
        <f t="shared" si="183"/>
        <v>23.869123869852057</v>
      </c>
      <c r="F835" s="5">
        <f t="shared" si="184"/>
        <v>3340.9307534426421</v>
      </c>
      <c r="G835" s="5">
        <f t="shared" si="185"/>
        <v>81.990582435475702</v>
      </c>
      <c r="H835" s="5">
        <f t="shared" si="186"/>
        <v>115.42142141067322</v>
      </c>
      <c r="I835" s="5"/>
      <c r="J835" s="5">
        <f t="shared" si="181"/>
        <v>1.7818040781716248E-6</v>
      </c>
      <c r="K835" s="60">
        <f t="shared" si="187"/>
        <v>115.42141962886915</v>
      </c>
      <c r="L835" s="5">
        <f t="shared" si="188"/>
        <v>3340.9307018674322</v>
      </c>
      <c r="M835" s="5">
        <f t="shared" si="189"/>
        <v>0.11542141962886915</v>
      </c>
    </row>
    <row r="836" spans="1:13" x14ac:dyDescent="0.25">
      <c r="A836" s="57">
        <v>140</v>
      </c>
      <c r="B836" s="5">
        <f>'Mg2+离子浓度'!B836</f>
        <v>41.040879323433671</v>
      </c>
      <c r="C836" s="5">
        <f t="shared" si="182"/>
        <v>0.29314154425810557</v>
      </c>
      <c r="D836" s="5">
        <f t="shared" si="180"/>
        <v>0</v>
      </c>
      <c r="E836" s="5">
        <f t="shared" si="183"/>
        <v>0</v>
      </c>
      <c r="F836" s="5">
        <f t="shared" si="184"/>
        <v>3340.9307018674322</v>
      </c>
      <c r="G836" s="5">
        <f t="shared" si="185"/>
        <v>81.404949332063055</v>
      </c>
      <c r="H836" s="5">
        <f t="shared" si="186"/>
        <v>115.42141962886916</v>
      </c>
      <c r="I836" s="5"/>
      <c r="J836" s="5">
        <f t="shared" si="181"/>
        <v>3.5257390409330571E-4</v>
      </c>
      <c r="K836" s="60">
        <f t="shared" si="187"/>
        <v>115.42106705496506</v>
      </c>
      <c r="L836" s="5">
        <f t="shared" si="188"/>
        <v>3340.9204964394917</v>
      </c>
      <c r="M836" s="5">
        <f t="shared" si="189"/>
        <v>0.11542106705496506</v>
      </c>
    </row>
    <row r="837" spans="1:13" x14ac:dyDescent="0.25">
      <c r="A837" s="57"/>
      <c r="B837" s="5">
        <f>'Mg2+离子浓度'!B837</f>
        <v>41.040886810245638</v>
      </c>
      <c r="C837" s="5">
        <f t="shared" si="182"/>
        <v>7.4868119668280997E-6</v>
      </c>
      <c r="D837" s="5">
        <f t="shared" si="180"/>
        <v>3188155.9167786296</v>
      </c>
      <c r="E837" s="5">
        <f t="shared" si="183"/>
        <v>23.869123869852057</v>
      </c>
      <c r="F837" s="5">
        <f t="shared" si="184"/>
        <v>3364.7896203093437</v>
      </c>
      <c r="G837" s="5">
        <f t="shared" si="185"/>
        <v>81.986279581788708</v>
      </c>
      <c r="H837" s="5">
        <f t="shared" si="186"/>
        <v>116.24569001431462</v>
      </c>
      <c r="I837" s="5"/>
      <c r="J837" s="5">
        <f t="shared" si="181"/>
        <v>1.7945286239407452E-6</v>
      </c>
      <c r="K837" s="60">
        <f t="shared" si="187"/>
        <v>116.24568821978599</v>
      </c>
      <c r="L837" s="5">
        <f t="shared" si="188"/>
        <v>3364.7895683658157</v>
      </c>
      <c r="M837" s="5">
        <f t="shared" si="189"/>
        <v>0.11624568821978599</v>
      </c>
    </row>
    <row r="838" spans="1:13" x14ac:dyDescent="0.25">
      <c r="A838" s="57">
        <v>141</v>
      </c>
      <c r="B838" s="5">
        <f>'Mg2+离子浓度'!B838</f>
        <v>41.334028354503744</v>
      </c>
      <c r="C838" s="5">
        <f t="shared" si="182"/>
        <v>0.29314154425810557</v>
      </c>
      <c r="D838" s="5">
        <f t="shared" si="180"/>
        <v>0</v>
      </c>
      <c r="E838" s="5">
        <f t="shared" si="183"/>
        <v>0</v>
      </c>
      <c r="F838" s="5">
        <f t="shared" si="184"/>
        <v>3364.7895683658157</v>
      </c>
      <c r="G838" s="5">
        <f t="shared" si="185"/>
        <v>81.404830410128397</v>
      </c>
      <c r="H838" s="5">
        <f t="shared" si="186"/>
        <v>116.24568821978599</v>
      </c>
      <c r="I838" s="5"/>
      <c r="J838" s="5">
        <f t="shared" si="181"/>
        <v>3.550917694605442E-4</v>
      </c>
      <c r="K838" s="60">
        <f t="shared" si="187"/>
        <v>116.24533312801653</v>
      </c>
      <c r="L838" s="5">
        <f t="shared" si="188"/>
        <v>3364.779290057003</v>
      </c>
      <c r="M838" s="5">
        <f t="shared" si="189"/>
        <v>0.11624533312801653</v>
      </c>
    </row>
    <row r="839" spans="1:13" x14ac:dyDescent="0.25">
      <c r="A839" s="57"/>
      <c r="B839" s="5">
        <f>'Mg2+离子浓度'!B839</f>
        <v>41.334035841315711</v>
      </c>
      <c r="C839" s="5">
        <f t="shared" si="182"/>
        <v>7.4868119668280997E-6</v>
      </c>
      <c r="D839" s="5">
        <f t="shared" si="180"/>
        <v>3188155.9167786296</v>
      </c>
      <c r="E839" s="5">
        <f t="shared" si="183"/>
        <v>23.869123869852057</v>
      </c>
      <c r="F839" s="5">
        <f t="shared" si="184"/>
        <v>3388.648413926855</v>
      </c>
      <c r="G839" s="5">
        <f t="shared" si="185"/>
        <v>81.982035989326477</v>
      </c>
      <c r="H839" s="5">
        <f t="shared" si="186"/>
        <v>117.06995608736609</v>
      </c>
      <c r="I839" s="5"/>
      <c r="J839" s="5">
        <f t="shared" si="181"/>
        <v>1.8072531306441934E-6</v>
      </c>
      <c r="K839" s="60">
        <f t="shared" si="187"/>
        <v>117.06995428011297</v>
      </c>
      <c r="L839" s="5">
        <f t="shared" si="188"/>
        <v>3388.6483616150103</v>
      </c>
      <c r="M839" s="5">
        <f t="shared" si="189"/>
        <v>0.11706995428011296</v>
      </c>
    </row>
    <row r="840" spans="1:13" x14ac:dyDescent="0.25">
      <c r="A840" s="57">
        <v>142</v>
      </c>
      <c r="B840" s="5">
        <f>'Mg2+离子浓度'!B840</f>
        <v>41.627177385573816</v>
      </c>
      <c r="C840" s="5">
        <f t="shared" si="182"/>
        <v>0.29314154425810557</v>
      </c>
      <c r="D840" s="5">
        <f t="shared" si="180"/>
        <v>0</v>
      </c>
      <c r="E840" s="5">
        <f t="shared" si="183"/>
        <v>0</v>
      </c>
      <c r="F840" s="5">
        <f t="shared" si="184"/>
        <v>3388.6483616150103</v>
      </c>
      <c r="G840" s="5">
        <f t="shared" si="185"/>
        <v>81.404711403501736</v>
      </c>
      <c r="H840" s="5">
        <f t="shared" si="186"/>
        <v>117.06995428011297</v>
      </c>
      <c r="I840" s="5"/>
      <c r="J840" s="5">
        <f t="shared" si="181"/>
        <v>3.5760962709767554E-4</v>
      </c>
      <c r="K840" s="60">
        <f t="shared" si="187"/>
        <v>117.06959667048586</v>
      </c>
      <c r="L840" s="5">
        <f t="shared" si="188"/>
        <v>3388.6380104255491</v>
      </c>
      <c r="M840" s="5">
        <f t="shared" si="189"/>
        <v>0.11706959667048587</v>
      </c>
    </row>
    <row r="841" spans="1:13" x14ac:dyDescent="0.25">
      <c r="A841" s="57"/>
      <c r="B841" s="5">
        <f>'Mg2+离子浓度'!B841</f>
        <v>41.627184872385783</v>
      </c>
      <c r="C841" s="5">
        <f t="shared" si="182"/>
        <v>7.4868119668280997E-6</v>
      </c>
      <c r="D841" s="5">
        <f t="shared" si="180"/>
        <v>3188155.9167786296</v>
      </c>
      <c r="E841" s="5">
        <f t="shared" si="183"/>
        <v>23.869123869852057</v>
      </c>
      <c r="F841" s="5">
        <f t="shared" si="184"/>
        <v>3412.5071342954011</v>
      </c>
      <c r="G841" s="5">
        <f t="shared" si="185"/>
        <v>81.977850406097375</v>
      </c>
      <c r="H841" s="5">
        <f t="shared" si="186"/>
        <v>117.8942196298354</v>
      </c>
      <c r="I841" s="5"/>
      <c r="J841" s="5">
        <f t="shared" si="181"/>
        <v>1.8199775982820889E-6</v>
      </c>
      <c r="K841" s="60">
        <f t="shared" si="187"/>
        <v>117.89421780985781</v>
      </c>
      <c r="L841" s="5">
        <f t="shared" si="188"/>
        <v>3412.5070816152388</v>
      </c>
      <c r="M841" s="5">
        <f t="shared" si="189"/>
        <v>0.11789421780985782</v>
      </c>
    </row>
    <row r="842" spans="1:13" x14ac:dyDescent="0.25">
      <c r="A842" s="57">
        <v>143</v>
      </c>
      <c r="B842" s="5">
        <f>'Mg2+离子浓度'!B842</f>
        <v>41.920326416643888</v>
      </c>
      <c r="C842" s="5">
        <f t="shared" si="182"/>
        <v>0.29314154425810557</v>
      </c>
      <c r="D842" s="5">
        <f t="shared" si="180"/>
        <v>0</v>
      </c>
      <c r="E842" s="5">
        <f t="shared" si="183"/>
        <v>0</v>
      </c>
      <c r="F842" s="5">
        <f t="shared" si="184"/>
        <v>3412.5070816152388</v>
      </c>
      <c r="G842" s="5">
        <f t="shared" si="185"/>
        <v>81.404592313965139</v>
      </c>
      <c r="H842" s="5">
        <f t="shared" si="186"/>
        <v>117.89421780985778</v>
      </c>
      <c r="I842" s="5"/>
      <c r="J842" s="5">
        <f t="shared" si="181"/>
        <v>3.6012747700472323E-4</v>
      </c>
      <c r="K842" s="60">
        <f t="shared" si="187"/>
        <v>117.89385768238077</v>
      </c>
      <c r="L842" s="5">
        <f t="shared" si="188"/>
        <v>3412.4966575453527</v>
      </c>
      <c r="M842" s="5">
        <f t="shared" si="189"/>
        <v>0.11789385768238077</v>
      </c>
    </row>
    <row r="843" spans="1:13" x14ac:dyDescent="0.25">
      <c r="A843" s="57"/>
      <c r="B843" s="5">
        <f>'Mg2+离子浓度'!B843</f>
        <v>41.920333903455855</v>
      </c>
      <c r="C843" s="5">
        <f t="shared" si="182"/>
        <v>7.4868119668280997E-6</v>
      </c>
      <c r="D843" s="5">
        <f t="shared" si="180"/>
        <v>3188155.9167786296</v>
      </c>
      <c r="E843" s="5">
        <f t="shared" si="183"/>
        <v>23.869123869852057</v>
      </c>
      <c r="F843" s="5">
        <f t="shared" si="184"/>
        <v>3436.3657814152048</v>
      </c>
      <c r="G843" s="5">
        <f t="shared" si="185"/>
        <v>81.973721615130444</v>
      </c>
      <c r="H843" s="5">
        <f t="shared" si="186"/>
        <v>118.7184806417303</v>
      </c>
      <c r="I843" s="5"/>
      <c r="J843" s="5">
        <f t="shared" si="181"/>
        <v>1.8327020268545512E-6</v>
      </c>
      <c r="K843" s="60">
        <f t="shared" si="187"/>
        <v>118.71847880902827</v>
      </c>
      <c r="L843" s="5">
        <f t="shared" si="188"/>
        <v>3436.365728366728</v>
      </c>
      <c r="M843" s="5">
        <f t="shared" si="189"/>
        <v>0.11871847880902828</v>
      </c>
    </row>
    <row r="844" spans="1:13" x14ac:dyDescent="0.25">
      <c r="A844" s="57">
        <v>144</v>
      </c>
      <c r="B844" s="5">
        <f>'Mg2+离子浓度'!B844</f>
        <v>42.213475447713961</v>
      </c>
      <c r="C844" s="5">
        <f t="shared" si="182"/>
        <v>0.29314154425810557</v>
      </c>
      <c r="D844" s="5">
        <f t="shared" si="180"/>
        <v>0</v>
      </c>
      <c r="E844" s="5">
        <f t="shared" si="183"/>
        <v>0</v>
      </c>
      <c r="F844" s="5">
        <f t="shared" si="184"/>
        <v>3436.365728366728</v>
      </c>
      <c r="G844" s="5">
        <f t="shared" si="185"/>
        <v>81.404473143251266</v>
      </c>
      <c r="H844" s="5">
        <f t="shared" si="186"/>
        <v>118.71847880902827</v>
      </c>
      <c r="I844" s="5"/>
      <c r="J844" s="5">
        <f t="shared" si="181"/>
        <v>3.626453191817111E-4</v>
      </c>
      <c r="K844" s="60">
        <f t="shared" si="187"/>
        <v>118.71811616370908</v>
      </c>
      <c r="L844" s="5">
        <f t="shared" si="188"/>
        <v>3436.3552314166413</v>
      </c>
      <c r="M844" s="5">
        <f t="shared" si="189"/>
        <v>0.11871811616370909</v>
      </c>
    </row>
    <row r="845" spans="1:13" x14ac:dyDescent="0.25">
      <c r="A845" s="57"/>
      <c r="B845" s="5">
        <f>'Mg2+离子浓度'!B845</f>
        <v>42.213482934525928</v>
      </c>
      <c r="C845" s="5">
        <f t="shared" si="182"/>
        <v>7.4868119668280997E-6</v>
      </c>
      <c r="D845" s="5">
        <f t="shared" si="180"/>
        <v>3188155.9167786296</v>
      </c>
      <c r="E845" s="5">
        <f t="shared" si="183"/>
        <v>23.869123869852057</v>
      </c>
      <c r="F845" s="5">
        <f t="shared" si="184"/>
        <v>3460.2243552864934</v>
      </c>
      <c r="G845" s="5">
        <f t="shared" si="185"/>
        <v>81.969648433259579</v>
      </c>
      <c r="H845" s="5">
        <f t="shared" si="186"/>
        <v>119.54273912305862</v>
      </c>
      <c r="I845" s="5"/>
      <c r="J845" s="5">
        <f t="shared" si="181"/>
        <v>1.8454264163617018E-6</v>
      </c>
      <c r="K845" s="60">
        <f t="shared" si="187"/>
        <v>119.54273727763221</v>
      </c>
      <c r="L845" s="5">
        <f t="shared" si="188"/>
        <v>3460.2243018697031</v>
      </c>
      <c r="M845" s="5">
        <f t="shared" si="189"/>
        <v>0.11954273727763222</v>
      </c>
    </row>
    <row r="846" spans="1:13" x14ac:dyDescent="0.25">
      <c r="A846" s="57">
        <v>145</v>
      </c>
      <c r="B846" s="5">
        <f>'Mg2+离子浓度'!B846</f>
        <v>42.506624478784033</v>
      </c>
      <c r="C846" s="5">
        <f t="shared" si="182"/>
        <v>0.29314154425810557</v>
      </c>
      <c r="D846" s="5">
        <f t="shared" si="180"/>
        <v>0</v>
      </c>
      <c r="E846" s="5">
        <f t="shared" si="183"/>
        <v>0</v>
      </c>
      <c r="F846" s="5">
        <f t="shared" si="184"/>
        <v>3460.2243018697031</v>
      </c>
      <c r="G846" s="5">
        <f t="shared" si="185"/>
        <v>81.404353893044956</v>
      </c>
      <c r="H846" s="5">
        <f t="shared" si="186"/>
        <v>119.5427372776322</v>
      </c>
      <c r="I846" s="5"/>
      <c r="J846" s="5">
        <f t="shared" si="181"/>
        <v>3.6516315362866307E-4</v>
      </c>
      <c r="K846" s="60">
        <f t="shared" si="187"/>
        <v>119.54237211447857</v>
      </c>
      <c r="L846" s="5">
        <f t="shared" si="188"/>
        <v>3460.2137320396391</v>
      </c>
      <c r="M846" s="5">
        <f t="shared" si="189"/>
        <v>0.11954237211447857</v>
      </c>
    </row>
    <row r="847" spans="1:13" x14ac:dyDescent="0.25">
      <c r="A847" s="57"/>
      <c r="B847" s="5">
        <f>'Mg2+离子浓度'!B847</f>
        <v>42.506631965596</v>
      </c>
      <c r="C847" s="5">
        <f t="shared" si="182"/>
        <v>7.4868119668280997E-6</v>
      </c>
      <c r="D847" s="5">
        <f t="shared" si="180"/>
        <v>3188155.9167786296</v>
      </c>
      <c r="E847" s="5">
        <f t="shared" si="183"/>
        <v>23.869123869852057</v>
      </c>
      <c r="F847" s="5">
        <f t="shared" si="184"/>
        <v>3484.0828559094912</v>
      </c>
      <c r="G847" s="5">
        <f t="shared" si="185"/>
        <v>81.965629709957653</v>
      </c>
      <c r="H847" s="5">
        <f t="shared" si="186"/>
        <v>120.36699507382811</v>
      </c>
      <c r="I847" s="5"/>
      <c r="J847" s="5">
        <f t="shared" si="181"/>
        <v>1.8581507668036595E-6</v>
      </c>
      <c r="K847" s="60">
        <f t="shared" si="187"/>
        <v>120.36699321567734</v>
      </c>
      <c r="L847" s="5">
        <f t="shared" si="188"/>
        <v>3484.0828021243883</v>
      </c>
      <c r="M847" s="5">
        <f t="shared" si="189"/>
        <v>0.12036699321567734</v>
      </c>
    </row>
    <row r="848" spans="1:13" x14ac:dyDescent="0.25">
      <c r="A848" s="57">
        <v>146</v>
      </c>
      <c r="B848" s="5">
        <f>'Mg2+离子浓度'!B848</f>
        <v>42.799773509854106</v>
      </c>
      <c r="C848" s="5">
        <f t="shared" si="182"/>
        <v>0.29314154425810557</v>
      </c>
      <c r="D848" s="5">
        <f t="shared" si="180"/>
        <v>0</v>
      </c>
      <c r="E848" s="5">
        <f t="shared" si="183"/>
        <v>0</v>
      </c>
      <c r="F848" s="5">
        <f t="shared" si="184"/>
        <v>3484.0828021243883</v>
      </c>
      <c r="G848" s="5">
        <f t="shared" si="185"/>
        <v>81.404234564984847</v>
      </c>
      <c r="H848" s="5">
        <f t="shared" si="186"/>
        <v>120.36699321567734</v>
      </c>
      <c r="I848" s="5"/>
      <c r="J848" s="5">
        <f t="shared" si="181"/>
        <v>3.6768098034560266E-4</v>
      </c>
      <c r="K848" s="60">
        <f t="shared" si="187"/>
        <v>120.36662553469699</v>
      </c>
      <c r="L848" s="5">
        <f t="shared" si="188"/>
        <v>3484.0721594145721</v>
      </c>
      <c r="M848" s="5">
        <f t="shared" si="189"/>
        <v>0.120366625534697</v>
      </c>
    </row>
    <row r="849" spans="1:13" x14ac:dyDescent="0.25">
      <c r="A849" s="57"/>
      <c r="B849" s="5">
        <f>'Mg2+离子浓度'!B849</f>
        <v>42.799780996666072</v>
      </c>
      <c r="C849" s="5">
        <f t="shared" si="182"/>
        <v>7.4868119668280997E-6</v>
      </c>
      <c r="D849" s="5">
        <f t="shared" si="180"/>
        <v>3188155.9167786296</v>
      </c>
      <c r="E849" s="5">
        <f t="shared" si="183"/>
        <v>23.869123869852057</v>
      </c>
      <c r="F849" s="5">
        <f t="shared" si="184"/>
        <v>3507.9412832844241</v>
      </c>
      <c r="G849" s="5">
        <f t="shared" si="185"/>
        <v>81.961664326218823</v>
      </c>
      <c r="H849" s="5">
        <f t="shared" si="186"/>
        <v>121.19124849404653</v>
      </c>
      <c r="I849" s="5"/>
      <c r="J849" s="5">
        <f t="shared" si="181"/>
        <v>1.8708750781805446E-6</v>
      </c>
      <c r="K849" s="60">
        <f t="shared" si="187"/>
        <v>121.19124662317145</v>
      </c>
      <c r="L849" s="5">
        <f t="shared" si="188"/>
        <v>3507.9412291310091</v>
      </c>
      <c r="M849" s="5">
        <f t="shared" si="189"/>
        <v>0.12119124662317145</v>
      </c>
    </row>
    <row r="850" spans="1:13" x14ac:dyDescent="0.25">
      <c r="A850" s="57">
        <v>147</v>
      </c>
      <c r="B850" s="5">
        <f>'Mg2+离子浓度'!B850</f>
        <v>43.092922540924178</v>
      </c>
      <c r="C850" s="5">
        <f t="shared" si="182"/>
        <v>0.29314154425810557</v>
      </c>
      <c r="D850" s="5">
        <f t="shared" si="180"/>
        <v>0</v>
      </c>
      <c r="E850" s="5">
        <f t="shared" si="183"/>
        <v>0</v>
      </c>
      <c r="F850" s="5">
        <f t="shared" si="184"/>
        <v>3507.9412291310091</v>
      </c>
      <c r="G850" s="5">
        <f t="shared" si="185"/>
        <v>81.404115160665015</v>
      </c>
      <c r="H850" s="5">
        <f t="shared" si="186"/>
        <v>121.19124662317145</v>
      </c>
      <c r="I850" s="5"/>
      <c r="J850" s="5">
        <f t="shared" si="181"/>
        <v>3.7019879933255373E-4</v>
      </c>
      <c r="K850" s="60">
        <f t="shared" si="187"/>
        <v>121.19087642437212</v>
      </c>
      <c r="L850" s="5">
        <f t="shared" si="188"/>
        <v>3507.9305135416635</v>
      </c>
      <c r="M850" s="5">
        <f t="shared" si="189"/>
        <v>0.12119087642437212</v>
      </c>
    </row>
    <row r="851" spans="1:13" x14ac:dyDescent="0.25">
      <c r="A851" s="57"/>
      <c r="B851" s="5">
        <f>'Mg2+离子浓度'!B851</f>
        <v>43.092930027736145</v>
      </c>
      <c r="C851" s="5">
        <f t="shared" si="182"/>
        <v>7.4868119668280997E-6</v>
      </c>
      <c r="D851" s="5">
        <f t="shared" si="180"/>
        <v>3188155.9167786296</v>
      </c>
      <c r="E851" s="5">
        <f t="shared" si="183"/>
        <v>23.869123869852057</v>
      </c>
      <c r="F851" s="5">
        <f t="shared" si="184"/>
        <v>3531.7996374115155</v>
      </c>
      <c r="G851" s="5">
        <f t="shared" si="185"/>
        <v>81.957751193486345</v>
      </c>
      <c r="H851" s="5">
        <f t="shared" si="186"/>
        <v>122.01549938372165</v>
      </c>
      <c r="I851" s="5"/>
      <c r="J851" s="5">
        <f t="shared" si="181"/>
        <v>1.8835993504924771E-6</v>
      </c>
      <c r="K851" s="60">
        <f t="shared" si="187"/>
        <v>122.01549750012229</v>
      </c>
      <c r="L851" s="5">
        <f t="shared" si="188"/>
        <v>3531.7995828897901</v>
      </c>
      <c r="M851" s="5">
        <f t="shared" si="189"/>
        <v>0.12201549750012229</v>
      </c>
    </row>
    <row r="852" spans="1:13" x14ac:dyDescent="0.25">
      <c r="A852" s="57">
        <v>148</v>
      </c>
      <c r="B852" s="5">
        <f>'Mg2+离子浓度'!B852</f>
        <v>43.38607157199425</v>
      </c>
      <c r="C852" s="5">
        <f t="shared" si="182"/>
        <v>0.29314154425810557</v>
      </c>
      <c r="D852" s="5">
        <f t="shared" si="180"/>
        <v>0</v>
      </c>
      <c r="E852" s="5">
        <f t="shared" si="183"/>
        <v>0</v>
      </c>
      <c r="F852" s="5">
        <f t="shared" si="184"/>
        <v>3531.7995828897901</v>
      </c>
      <c r="G852" s="5">
        <f t="shared" si="185"/>
        <v>81.403995681636459</v>
      </c>
      <c r="H852" s="5">
        <f t="shared" si="186"/>
        <v>122.01549750012231</v>
      </c>
      <c r="I852" s="5"/>
      <c r="J852" s="5">
        <f t="shared" si="181"/>
        <v>3.7271661058953991E-4</v>
      </c>
      <c r="K852" s="60">
        <f t="shared" si="187"/>
        <v>122.01512478351172</v>
      </c>
      <c r="L852" s="5">
        <f t="shared" si="188"/>
        <v>3531.7887944211384</v>
      </c>
      <c r="M852" s="5">
        <f t="shared" si="189"/>
        <v>0.12201512478351173</v>
      </c>
    </row>
    <row r="853" spans="1:13" x14ac:dyDescent="0.25">
      <c r="A853" s="57"/>
      <c r="B853" s="5">
        <f>'Mg2+离子浓度'!B853</f>
        <v>43.386079058806217</v>
      </c>
      <c r="C853" s="5">
        <f t="shared" si="182"/>
        <v>7.4868119668280997E-6</v>
      </c>
      <c r="D853" s="5">
        <f t="shared" si="180"/>
        <v>3188155.9167786296</v>
      </c>
      <c r="E853" s="5">
        <f t="shared" si="183"/>
        <v>23.869123869852057</v>
      </c>
      <c r="F853" s="5">
        <f t="shared" si="184"/>
        <v>3555.6579182909904</v>
      </c>
      <c r="G853" s="5">
        <f t="shared" si="185"/>
        <v>81.953889252623924</v>
      </c>
      <c r="H853" s="5">
        <f t="shared" si="186"/>
        <v>122.83974774286125</v>
      </c>
      <c r="I853" s="5"/>
      <c r="J853" s="5">
        <f t="shared" si="181"/>
        <v>1.8963235837395771E-6</v>
      </c>
      <c r="K853" s="60">
        <f t="shared" si="187"/>
        <v>122.83974584653767</v>
      </c>
      <c r="L853" s="5">
        <f t="shared" si="188"/>
        <v>3555.6578634009566</v>
      </c>
      <c r="M853" s="5">
        <f t="shared" si="189"/>
        <v>0.12283974584653767</v>
      </c>
    </row>
    <row r="854" spans="1:13" x14ac:dyDescent="0.25">
      <c r="A854" s="57">
        <v>149</v>
      </c>
      <c r="B854" s="5">
        <f>'Mg2+离子浓度'!B854</f>
        <v>43.679220603064323</v>
      </c>
      <c r="C854" s="5">
        <f t="shared" si="182"/>
        <v>0.29314154425810557</v>
      </c>
      <c r="D854" s="5">
        <f t="shared" si="180"/>
        <v>0</v>
      </c>
      <c r="E854" s="5">
        <f t="shared" si="183"/>
        <v>0</v>
      </c>
      <c r="F854" s="5">
        <f t="shared" si="184"/>
        <v>3555.6578634009566</v>
      </c>
      <c r="G854" s="5">
        <f t="shared" si="185"/>
        <v>81.403876129408516</v>
      </c>
      <c r="H854" s="5">
        <f t="shared" si="186"/>
        <v>122.83974584653767</v>
      </c>
      <c r="I854" s="5"/>
      <c r="J854" s="5">
        <f t="shared" si="181"/>
        <v>3.7523441411658494E-4</v>
      </c>
      <c r="K854" s="60">
        <f t="shared" si="187"/>
        <v>122.83937061212355</v>
      </c>
      <c r="L854" s="5">
        <f t="shared" si="188"/>
        <v>3555.647002053222</v>
      </c>
      <c r="M854" s="5">
        <f t="shared" si="189"/>
        <v>0.12283937061212355</v>
      </c>
    </row>
    <row r="855" spans="1:13" x14ac:dyDescent="0.25">
      <c r="A855" s="57"/>
      <c r="B855" s="5">
        <f>'Mg2+离子浓度'!B855</f>
        <v>43.67922808987629</v>
      </c>
      <c r="C855" s="5">
        <f t="shared" si="182"/>
        <v>7.4868119668280997E-6</v>
      </c>
      <c r="D855" s="5">
        <f t="shared" si="180"/>
        <v>3188155.9167786296</v>
      </c>
      <c r="E855" s="5">
        <f t="shared" si="183"/>
        <v>23.869123869852057</v>
      </c>
      <c r="F855" s="5">
        <f t="shared" si="184"/>
        <v>3579.516125923074</v>
      </c>
      <c r="G855" s="5">
        <f t="shared" si="185"/>
        <v>81.950077472928442</v>
      </c>
      <c r="H855" s="5">
        <f t="shared" si="186"/>
        <v>123.66399357147307</v>
      </c>
      <c r="I855" s="5"/>
      <c r="J855" s="5">
        <f t="shared" si="181"/>
        <v>1.9090477779219639E-6</v>
      </c>
      <c r="K855" s="60">
        <f t="shared" si="187"/>
        <v>123.66399166242529</v>
      </c>
      <c r="L855" s="5">
        <f t="shared" si="188"/>
        <v>3579.5160706647312</v>
      </c>
      <c r="M855" s="5">
        <f t="shared" si="189"/>
        <v>0.1236639916624253</v>
      </c>
    </row>
    <row r="856" spans="1:13" x14ac:dyDescent="0.25">
      <c r="A856" s="57">
        <v>150</v>
      </c>
      <c r="B856" s="5">
        <f>'Mg2+离子浓度'!B856</f>
        <v>43.972369634134395</v>
      </c>
      <c r="C856" s="5">
        <f t="shared" si="182"/>
        <v>0.29314154425810557</v>
      </c>
      <c r="D856" s="5">
        <f t="shared" si="180"/>
        <v>0</v>
      </c>
      <c r="E856" s="5">
        <f t="shared" si="183"/>
        <v>0</v>
      </c>
      <c r="F856" s="5">
        <f t="shared" si="184"/>
        <v>3579.5160706647312</v>
      </c>
      <c r="G856" s="5">
        <f t="shared" si="185"/>
        <v>81.403756505450261</v>
      </c>
      <c r="H856" s="5">
        <f t="shared" si="186"/>
        <v>123.66399166242527</v>
      </c>
      <c r="I856" s="5"/>
      <c r="J856" s="5">
        <f t="shared" si="181"/>
        <v>3.7775220991371252E-4</v>
      </c>
      <c r="K856" s="60">
        <f t="shared" si="187"/>
        <v>123.66361391021536</v>
      </c>
      <c r="L856" s="5">
        <f t="shared" si="188"/>
        <v>3579.5051364381388</v>
      </c>
      <c r="M856" s="5">
        <f t="shared" si="189"/>
        <v>0.12366361391021537</v>
      </c>
    </row>
    <row r="857" spans="1:13" x14ac:dyDescent="0.25">
      <c r="A857" s="57"/>
      <c r="B857" s="5">
        <f>'Mg2+离子浓度'!B857</f>
        <v>43.972377120946362</v>
      </c>
      <c r="C857" s="5">
        <f t="shared" si="182"/>
        <v>7.4868119668280997E-6</v>
      </c>
      <c r="D857" s="5">
        <f t="shared" ref="D857:D920" si="190">D855</f>
        <v>3188155.9167786296</v>
      </c>
      <c r="E857" s="5">
        <f t="shared" si="183"/>
        <v>23.869123869852057</v>
      </c>
      <c r="F857" s="5">
        <f t="shared" si="184"/>
        <v>3603.3742603079909</v>
      </c>
      <c r="G857" s="5">
        <f t="shared" si="185"/>
        <v>81.946314851182194</v>
      </c>
      <c r="H857" s="5">
        <f t="shared" si="186"/>
        <v>124.4882368695649</v>
      </c>
      <c r="I857" s="5"/>
      <c r="J857" s="5">
        <f t="shared" ref="J857:J920" si="191">H857*($C$8/3.1415926)^(1/2)*C857^(1/2)</f>
        <v>1.9217719330397577E-6</v>
      </c>
      <c r="K857" s="60">
        <f t="shared" si="187"/>
        <v>124.48823494779296</v>
      </c>
      <c r="L857" s="5">
        <f t="shared" si="188"/>
        <v>3603.3742046813413</v>
      </c>
      <c r="M857" s="5">
        <f t="shared" si="189"/>
        <v>0.12448823494779296</v>
      </c>
    </row>
    <row r="858" spans="1:13" x14ac:dyDescent="0.25">
      <c r="A858" s="57">
        <v>151</v>
      </c>
      <c r="B858" s="5">
        <f>'Mg2+离子浓度'!B858</f>
        <v>44.265518665204468</v>
      </c>
      <c r="C858" s="5">
        <f t="shared" si="182"/>
        <v>0.29314154425810557</v>
      </c>
      <c r="D858" s="5">
        <f t="shared" si="190"/>
        <v>0</v>
      </c>
      <c r="E858" s="5">
        <f t="shared" si="183"/>
        <v>0</v>
      </c>
      <c r="F858" s="5">
        <f t="shared" si="184"/>
        <v>3603.3742046813413</v>
      </c>
      <c r="G858" s="5">
        <f t="shared" si="185"/>
        <v>81.403636811191916</v>
      </c>
      <c r="H858" s="5">
        <f t="shared" si="186"/>
        <v>124.48823494779296</v>
      </c>
      <c r="I858" s="5"/>
      <c r="J858" s="5">
        <f t="shared" si="191"/>
        <v>3.8026999798094655E-4</v>
      </c>
      <c r="K858" s="60">
        <f t="shared" si="187"/>
        <v>124.48785467779499</v>
      </c>
      <c r="L858" s="5">
        <f t="shared" si="188"/>
        <v>3603.363197576115</v>
      </c>
      <c r="M858" s="5">
        <f t="shared" si="189"/>
        <v>0.12448785467779498</v>
      </c>
    </row>
    <row r="859" spans="1:13" x14ac:dyDescent="0.25">
      <c r="A859" s="57"/>
      <c r="B859" s="5">
        <f>'Mg2+离子浓度'!B859</f>
        <v>44.265526152016434</v>
      </c>
      <c r="C859" s="5">
        <f t="shared" si="182"/>
        <v>7.4868119668280997E-6</v>
      </c>
      <c r="D859" s="5">
        <f t="shared" si="190"/>
        <v>3188155.9167786296</v>
      </c>
      <c r="E859" s="5">
        <f t="shared" si="183"/>
        <v>23.869123869852057</v>
      </c>
      <c r="F859" s="5">
        <f t="shared" si="184"/>
        <v>3627.232321445967</v>
      </c>
      <c r="G859" s="5">
        <f t="shared" si="185"/>
        <v>81.942600410742784</v>
      </c>
      <c r="H859" s="5">
        <f t="shared" si="186"/>
        <v>125.31247763714453</v>
      </c>
      <c r="I859" s="5"/>
      <c r="J859" s="5">
        <f t="shared" si="191"/>
        <v>1.9344960490930786E-6</v>
      </c>
      <c r="K859" s="60">
        <f t="shared" si="187"/>
        <v>125.31247570264847</v>
      </c>
      <c r="L859" s="5">
        <f t="shared" si="188"/>
        <v>3627.2322654510122</v>
      </c>
      <c r="M859" s="5">
        <f t="shared" si="189"/>
        <v>0.12531247570264847</v>
      </c>
    </row>
    <row r="860" spans="1:13" x14ac:dyDescent="0.25">
      <c r="A860" s="57">
        <v>152</v>
      </c>
      <c r="B860" s="5">
        <f>'Mg2+离子浓度'!B860</f>
        <v>44.55866769627454</v>
      </c>
      <c r="C860" s="5">
        <f t="shared" si="182"/>
        <v>0.29314154425810557</v>
      </c>
      <c r="D860" s="5">
        <f t="shared" si="190"/>
        <v>0</v>
      </c>
      <c r="E860" s="5">
        <f t="shared" si="183"/>
        <v>0</v>
      </c>
      <c r="F860" s="5">
        <f t="shared" si="184"/>
        <v>3627.2322654510122</v>
      </c>
      <c r="G860" s="5">
        <f t="shared" si="185"/>
        <v>81.403517048026046</v>
      </c>
      <c r="H860" s="5">
        <f t="shared" si="186"/>
        <v>125.3124757026485</v>
      </c>
      <c r="I860" s="5"/>
      <c r="J860" s="5">
        <f t="shared" si="191"/>
        <v>3.8278777831831078E-4</v>
      </c>
      <c r="K860" s="60">
        <f t="shared" si="187"/>
        <v>125.31209291487018</v>
      </c>
      <c r="L860" s="5">
        <f t="shared" si="188"/>
        <v>3627.2211854673751</v>
      </c>
      <c r="M860" s="5">
        <f t="shared" si="189"/>
        <v>0.12531209291487019</v>
      </c>
    </row>
    <row r="861" spans="1:13" x14ac:dyDescent="0.25">
      <c r="A861" s="57"/>
      <c r="B861" s="5">
        <f>'Mg2+离子浓度'!B861</f>
        <v>44.558675183086507</v>
      </c>
      <c r="C861" s="5">
        <f t="shared" si="182"/>
        <v>7.4868119668280997E-6</v>
      </c>
      <c r="D861" s="5">
        <f t="shared" si="190"/>
        <v>3188155.9167786296</v>
      </c>
      <c r="E861" s="5">
        <f t="shared" si="183"/>
        <v>23.869123869852057</v>
      </c>
      <c r="F861" s="5">
        <f t="shared" si="184"/>
        <v>3651.0903093372272</v>
      </c>
      <c r="G861" s="5">
        <f t="shared" si="185"/>
        <v>81.93893320066887</v>
      </c>
      <c r="H861" s="5">
        <f t="shared" si="186"/>
        <v>126.13671587421972</v>
      </c>
      <c r="I861" s="5"/>
      <c r="J861" s="5">
        <f t="shared" si="191"/>
        <v>1.9472201260820471E-6</v>
      </c>
      <c r="K861" s="60">
        <f t="shared" si="187"/>
        <v>126.13671392699959</v>
      </c>
      <c r="L861" s="5">
        <f t="shared" si="188"/>
        <v>3651.0902529739665</v>
      </c>
      <c r="M861" s="5">
        <f t="shared" si="189"/>
        <v>0.1261367139269996</v>
      </c>
    </row>
    <row r="862" spans="1:13" x14ac:dyDescent="0.25">
      <c r="A862" s="57">
        <v>153</v>
      </c>
      <c r="B862" s="5">
        <f>'Mg2+离子浓度'!B862</f>
        <v>44.851816727344612</v>
      </c>
      <c r="C862" s="5">
        <f t="shared" si="182"/>
        <v>0.29314154425810557</v>
      </c>
      <c r="D862" s="5">
        <f t="shared" si="190"/>
        <v>0</v>
      </c>
      <c r="E862" s="5">
        <f t="shared" si="183"/>
        <v>0</v>
      </c>
      <c r="F862" s="5">
        <f t="shared" si="184"/>
        <v>3651.0902529739665</v>
      </c>
      <c r="G862" s="5">
        <f t="shared" si="185"/>
        <v>81.403397217308751</v>
      </c>
      <c r="H862" s="5">
        <f t="shared" si="186"/>
        <v>126.13671392699959</v>
      </c>
      <c r="I862" s="5"/>
      <c r="J862" s="5">
        <f t="shared" si="191"/>
        <v>3.8530555092582868E-4</v>
      </c>
      <c r="K862" s="60">
        <f t="shared" si="187"/>
        <v>126.13632862144867</v>
      </c>
      <c r="L862" s="5">
        <f t="shared" si="188"/>
        <v>3651.0791001121424</v>
      </c>
      <c r="M862" s="5">
        <f t="shared" si="189"/>
        <v>0.12613632862144866</v>
      </c>
    </row>
    <row r="863" spans="1:13" x14ac:dyDescent="0.25">
      <c r="A863" s="57"/>
      <c r="B863" s="5">
        <f>'Mg2+离子浓度'!B863</f>
        <v>44.851824214156579</v>
      </c>
      <c r="C863" s="5">
        <f t="shared" si="182"/>
        <v>7.4868119668280997E-6</v>
      </c>
      <c r="D863" s="5">
        <f t="shared" si="190"/>
        <v>3188155.9167786296</v>
      </c>
      <c r="E863" s="5">
        <f t="shared" si="183"/>
        <v>23.869123869852057</v>
      </c>
      <c r="F863" s="5">
        <f t="shared" si="184"/>
        <v>3674.9482239819945</v>
      </c>
      <c r="G863" s="5">
        <f t="shared" si="185"/>
        <v>81.935312294880319</v>
      </c>
      <c r="H863" s="5">
        <f t="shared" si="186"/>
        <v>126.96095158079821</v>
      </c>
      <c r="I863" s="5"/>
      <c r="J863" s="5">
        <f t="shared" si="191"/>
        <v>1.959944164006782E-6</v>
      </c>
      <c r="K863" s="60">
        <f t="shared" si="187"/>
        <v>126.96094962085405</v>
      </c>
      <c r="L863" s="5">
        <f t="shared" si="188"/>
        <v>3674.9481672504317</v>
      </c>
      <c r="M863" s="5">
        <f t="shared" si="189"/>
        <v>0.12696094962085405</v>
      </c>
    </row>
    <row r="864" spans="1:13" x14ac:dyDescent="0.25">
      <c r="A864" s="57">
        <v>154</v>
      </c>
      <c r="B864" s="5">
        <f>'Mg2+离子浓度'!B864</f>
        <v>45.144965758414685</v>
      </c>
      <c r="C864" s="5">
        <f t="shared" si="182"/>
        <v>0.29314154425810557</v>
      </c>
      <c r="D864" s="5">
        <f t="shared" si="190"/>
        <v>0</v>
      </c>
      <c r="E864" s="5">
        <f t="shared" si="183"/>
        <v>0</v>
      </c>
      <c r="F864" s="5">
        <f t="shared" si="184"/>
        <v>3674.9481672504317</v>
      </c>
      <c r="G864" s="5">
        <f t="shared" si="185"/>
        <v>81.403277320360985</v>
      </c>
      <c r="H864" s="5">
        <f t="shared" si="186"/>
        <v>126.96094962085407</v>
      </c>
      <c r="I864" s="5"/>
      <c r="J864" s="5">
        <f t="shared" si="191"/>
        <v>3.878233158035242E-4</v>
      </c>
      <c r="K864" s="60">
        <f t="shared" si="187"/>
        <v>126.96056179753826</v>
      </c>
      <c r="L864" s="5">
        <f t="shared" si="188"/>
        <v>3674.9369415106439</v>
      </c>
      <c r="M864" s="5">
        <f t="shared" si="189"/>
        <v>0.12696056179753826</v>
      </c>
    </row>
    <row r="865" spans="1:13" x14ac:dyDescent="0.25">
      <c r="A865" s="57"/>
      <c r="B865" s="5">
        <f>'Mg2+离子浓度'!B865</f>
        <v>45.144973245226652</v>
      </c>
      <c r="C865" s="5">
        <f t="shared" si="182"/>
        <v>7.4868119668280997E-6</v>
      </c>
      <c r="D865" s="5">
        <f t="shared" si="190"/>
        <v>3188155.9167786296</v>
      </c>
      <c r="E865" s="5">
        <f t="shared" si="183"/>
        <v>23.869123869852057</v>
      </c>
      <c r="F865" s="5">
        <f t="shared" si="184"/>
        <v>3698.806065380496</v>
      </c>
      <c r="G865" s="5">
        <f t="shared" si="185"/>
        <v>81.931736791351071</v>
      </c>
      <c r="H865" s="5">
        <f t="shared" si="186"/>
        <v>127.7851847568878</v>
      </c>
      <c r="I865" s="5"/>
      <c r="J865" s="5">
        <f t="shared" si="191"/>
        <v>1.9726681628674038E-6</v>
      </c>
      <c r="K865" s="60">
        <f t="shared" si="187"/>
        <v>127.78518278421964</v>
      </c>
      <c r="L865" s="5">
        <f t="shared" si="188"/>
        <v>3698.8060082806296</v>
      </c>
      <c r="M865" s="5">
        <f t="shared" si="189"/>
        <v>0.12778518278421966</v>
      </c>
    </row>
    <row r="866" spans="1:13" x14ac:dyDescent="0.25">
      <c r="A866" s="57">
        <v>155</v>
      </c>
      <c r="B866" s="5">
        <f>'Mg2+离子浓度'!B866</f>
        <v>45.438114789484757</v>
      </c>
      <c r="C866" s="5">
        <f t="shared" si="182"/>
        <v>0.29314154425810557</v>
      </c>
      <c r="D866" s="5">
        <f t="shared" si="190"/>
        <v>0</v>
      </c>
      <c r="E866" s="5">
        <f t="shared" si="183"/>
        <v>0</v>
      </c>
      <c r="F866" s="5">
        <f t="shared" si="184"/>
        <v>3698.8060082806296</v>
      </c>
      <c r="G866" s="5">
        <f t="shared" si="185"/>
        <v>81.403157358469542</v>
      </c>
      <c r="H866" s="5">
        <f t="shared" si="186"/>
        <v>127.78518278421963</v>
      </c>
      <c r="I866" s="5"/>
      <c r="J866" s="5">
        <f t="shared" si="191"/>
        <v>3.90341072951421E-4</v>
      </c>
      <c r="K866" s="60">
        <f t="shared" si="187"/>
        <v>127.78479244314667</v>
      </c>
      <c r="L866" s="5">
        <f t="shared" si="188"/>
        <v>3698.7947096631024</v>
      </c>
      <c r="M866" s="5">
        <f t="shared" si="189"/>
        <v>0.12778479244314667</v>
      </c>
    </row>
    <row r="867" spans="1:13" x14ac:dyDescent="0.25">
      <c r="A867" s="57"/>
      <c r="B867" s="5">
        <f>'Mg2+离子浓度'!B867</f>
        <v>45.438122276296724</v>
      </c>
      <c r="C867" s="5">
        <f t="shared" si="182"/>
        <v>7.4868119668280997E-6</v>
      </c>
      <c r="D867" s="5">
        <f t="shared" si="190"/>
        <v>3188155.9167786296</v>
      </c>
      <c r="E867" s="5">
        <f t="shared" si="183"/>
        <v>23.869123869852057</v>
      </c>
      <c r="F867" s="5">
        <f t="shared" si="184"/>
        <v>3722.6638335329544</v>
      </c>
      <c r="G867" s="5">
        <f t="shared" si="185"/>
        <v>81.928205811333044</v>
      </c>
      <c r="H867" s="5">
        <f t="shared" si="186"/>
        <v>128.60941540249624</v>
      </c>
      <c r="I867" s="5"/>
      <c r="J867" s="5">
        <f t="shared" si="191"/>
        <v>1.9853921226640328E-6</v>
      </c>
      <c r="K867" s="60">
        <f t="shared" si="187"/>
        <v>128.60941341710412</v>
      </c>
      <c r="L867" s="5">
        <f t="shared" si="188"/>
        <v>3722.6637760647877</v>
      </c>
      <c r="M867" s="5">
        <f t="shared" si="189"/>
        <v>0.12860941341710413</v>
      </c>
    </row>
    <row r="868" spans="1:13" x14ac:dyDescent="0.25">
      <c r="A868" s="57">
        <v>156</v>
      </c>
      <c r="B868" s="5">
        <f>'Mg2+离子浓度'!B868</f>
        <v>45.73126382055483</v>
      </c>
      <c r="C868" s="5">
        <f t="shared" si="182"/>
        <v>0.29314154425810557</v>
      </c>
      <c r="D868" s="5">
        <f t="shared" si="190"/>
        <v>0</v>
      </c>
      <c r="E868" s="5">
        <f t="shared" si="183"/>
        <v>0</v>
      </c>
      <c r="F868" s="5">
        <f t="shared" si="184"/>
        <v>3722.6637760647877</v>
      </c>
      <c r="G868" s="5">
        <f t="shared" si="185"/>
        <v>81.403037332888275</v>
      </c>
      <c r="H868" s="5">
        <f t="shared" si="186"/>
        <v>128.60941341710412</v>
      </c>
      <c r="I868" s="5"/>
      <c r="J868" s="5">
        <f t="shared" si="191"/>
        <v>3.928588223695428E-4</v>
      </c>
      <c r="K868" s="60">
        <f t="shared" si="187"/>
        <v>128.60902055828174</v>
      </c>
      <c r="L868" s="5">
        <f t="shared" si="188"/>
        <v>3722.6524045697438</v>
      </c>
      <c r="M868" s="5">
        <f t="shared" si="189"/>
        <v>0.12860902055828174</v>
      </c>
    </row>
    <row r="869" spans="1:13" x14ac:dyDescent="0.25">
      <c r="A869" s="57"/>
      <c r="B869" s="5">
        <f>'Mg2+离子浓度'!B869</f>
        <v>45.731271307366796</v>
      </c>
      <c r="C869" s="5">
        <f t="shared" si="182"/>
        <v>7.4868119668280997E-6</v>
      </c>
      <c r="D869" s="5">
        <f t="shared" si="190"/>
        <v>3188155.9167786296</v>
      </c>
      <c r="E869" s="5">
        <f t="shared" si="183"/>
        <v>23.869123869852057</v>
      </c>
      <c r="F869" s="5">
        <f t="shared" si="184"/>
        <v>3746.5215284395958</v>
      </c>
      <c r="G869" s="5">
        <f t="shared" si="185"/>
        <v>81.924718498610233</v>
      </c>
      <c r="H869" s="5">
        <f t="shared" si="186"/>
        <v>129.43364351763125</v>
      </c>
      <c r="I869" s="5"/>
      <c r="J869" s="5">
        <f t="shared" si="191"/>
        <v>1.9981160433967873E-6</v>
      </c>
      <c r="K869" s="60">
        <f t="shared" si="187"/>
        <v>129.43364151951522</v>
      </c>
      <c r="L869" s="5">
        <f t="shared" si="188"/>
        <v>3746.5214706031284</v>
      </c>
      <c r="M869" s="5">
        <f t="shared" si="189"/>
        <v>0.12943364151951522</v>
      </c>
    </row>
    <row r="870" spans="1:13" x14ac:dyDescent="0.25">
      <c r="A870" s="57">
        <v>157</v>
      </c>
      <c r="B870" s="5">
        <f>'Mg2+离子浓度'!B870</f>
        <v>46.024412851624902</v>
      </c>
      <c r="C870" s="5">
        <f t="shared" si="182"/>
        <v>0.29314154425810557</v>
      </c>
      <c r="D870" s="5">
        <f t="shared" si="190"/>
        <v>0</v>
      </c>
      <c r="E870" s="5">
        <f t="shared" si="183"/>
        <v>0</v>
      </c>
      <c r="F870" s="5">
        <f t="shared" si="184"/>
        <v>3746.5214706031284</v>
      </c>
      <c r="G870" s="5">
        <f t="shared" si="185"/>
        <v>81.402917244839045</v>
      </c>
      <c r="H870" s="5">
        <f t="shared" si="186"/>
        <v>129.43364151951522</v>
      </c>
      <c r="I870" s="5"/>
      <c r="J870" s="5">
        <f t="shared" si="191"/>
        <v>3.9537656405791319E-4</v>
      </c>
      <c r="K870" s="60">
        <f t="shared" si="187"/>
        <v>129.43324614295116</v>
      </c>
      <c r="L870" s="5">
        <f t="shared" si="188"/>
        <v>3746.5100262307928</v>
      </c>
      <c r="M870" s="5">
        <f t="shared" si="189"/>
        <v>0.12943324614295115</v>
      </c>
    </row>
    <row r="871" spans="1:13" x14ac:dyDescent="0.25">
      <c r="A871" s="57"/>
      <c r="B871" s="5">
        <f>'Mg2+离子浓度'!B871</f>
        <v>46.024420338436869</v>
      </c>
      <c r="C871" s="5">
        <f t="shared" si="182"/>
        <v>7.4868119668280997E-6</v>
      </c>
      <c r="D871" s="5">
        <f t="shared" si="190"/>
        <v>3188155.9167786296</v>
      </c>
      <c r="E871" s="5">
        <f t="shared" si="183"/>
        <v>23.869123869852057</v>
      </c>
      <c r="F871" s="5">
        <f t="shared" si="184"/>
        <v>3770.3791501006449</v>
      </c>
      <c r="G871" s="5">
        <f t="shared" si="185"/>
        <v>81.92127401878102</v>
      </c>
      <c r="H871" s="5">
        <f t="shared" si="186"/>
        <v>130.25786910230067</v>
      </c>
      <c r="I871" s="5"/>
      <c r="J871" s="5">
        <f t="shared" si="191"/>
        <v>2.0108399250657888E-6</v>
      </c>
      <c r="K871" s="60">
        <f t="shared" si="187"/>
        <v>130.25786709146075</v>
      </c>
      <c r="L871" s="5">
        <f t="shared" si="188"/>
        <v>3770.379091895878</v>
      </c>
      <c r="M871" s="5">
        <f t="shared" si="189"/>
        <v>0.13025786709146076</v>
      </c>
    </row>
    <row r="872" spans="1:13" x14ac:dyDescent="0.25">
      <c r="A872" s="57">
        <v>158</v>
      </c>
      <c r="B872" s="5">
        <f>'Mg2+离子浓度'!B872</f>
        <v>46.317561882694974</v>
      </c>
      <c r="C872" s="5">
        <f t="shared" si="182"/>
        <v>0.29314154425810557</v>
      </c>
      <c r="D872" s="5">
        <f t="shared" si="190"/>
        <v>0</v>
      </c>
      <c r="E872" s="5">
        <f t="shared" si="183"/>
        <v>0</v>
      </c>
      <c r="F872" s="5">
        <f t="shared" si="184"/>
        <v>3770.379091895878</v>
      </c>
      <c r="G872" s="5">
        <f t="shared" si="185"/>
        <v>81.402797095512824</v>
      </c>
      <c r="H872" s="5">
        <f t="shared" si="186"/>
        <v>130.25786709146078</v>
      </c>
      <c r="I872" s="5"/>
      <c r="J872" s="5">
        <f t="shared" si="191"/>
        <v>3.9789429801655618E-4</v>
      </c>
      <c r="K872" s="60">
        <f t="shared" si="187"/>
        <v>130.25746919716278</v>
      </c>
      <c r="L872" s="5">
        <f t="shared" si="188"/>
        <v>3770.3675746464751</v>
      </c>
      <c r="M872" s="5">
        <f t="shared" si="189"/>
        <v>0.13025746919716277</v>
      </c>
    </row>
    <row r="873" spans="1:13" x14ac:dyDescent="0.25">
      <c r="A873" s="57"/>
      <c r="B873" s="5">
        <f>'Mg2+离子浓度'!B873</f>
        <v>46.317569369506941</v>
      </c>
      <c r="C873" s="5">
        <f t="shared" si="182"/>
        <v>7.4868119668280997E-6</v>
      </c>
      <c r="D873" s="5">
        <f t="shared" si="190"/>
        <v>3188155.9167786296</v>
      </c>
      <c r="E873" s="5">
        <f t="shared" si="183"/>
        <v>23.869123869852057</v>
      </c>
      <c r="F873" s="5">
        <f t="shared" si="184"/>
        <v>3794.2366985163271</v>
      </c>
      <c r="G873" s="5">
        <f t="shared" si="185"/>
        <v>81.917871558567867</v>
      </c>
      <c r="H873" s="5">
        <f t="shared" si="186"/>
        <v>131.08209215651229</v>
      </c>
      <c r="I873" s="5"/>
      <c r="J873" s="5">
        <f t="shared" si="191"/>
        <v>2.0235637676711575E-6</v>
      </c>
      <c r="K873" s="60">
        <f t="shared" si="187"/>
        <v>131.08209013294851</v>
      </c>
      <c r="L873" s="5">
        <f t="shared" si="188"/>
        <v>3794.2366399432613</v>
      </c>
      <c r="M873" s="5">
        <f t="shared" si="189"/>
        <v>0.1310820901329485</v>
      </c>
    </row>
    <row r="874" spans="1:13" x14ac:dyDescent="0.25">
      <c r="A874" s="57">
        <v>159</v>
      </c>
      <c r="B874" s="5">
        <f>'Mg2+离子浓度'!B874</f>
        <v>46.610710913765047</v>
      </c>
      <c r="C874" s="5">
        <f t="shared" si="182"/>
        <v>0.29314154425810557</v>
      </c>
      <c r="D874" s="5">
        <f t="shared" si="190"/>
        <v>0</v>
      </c>
      <c r="E874" s="5">
        <f t="shared" si="183"/>
        <v>0</v>
      </c>
      <c r="F874" s="5">
        <f t="shared" si="184"/>
        <v>3794.2366399432613</v>
      </c>
      <c r="G874" s="5">
        <f t="shared" si="185"/>
        <v>81.402676886070608</v>
      </c>
      <c r="H874" s="5">
        <f t="shared" si="186"/>
        <v>131.08209013294851</v>
      </c>
      <c r="I874" s="5"/>
      <c r="J874" s="5">
        <f t="shared" si="191"/>
        <v>4.0041202424549526E-4</v>
      </c>
      <c r="K874" s="60">
        <f t="shared" si="187"/>
        <v>131.08168972092426</v>
      </c>
      <c r="L874" s="5">
        <f t="shared" si="188"/>
        <v>3794.2250498170138</v>
      </c>
      <c r="M874" s="5">
        <f t="shared" si="189"/>
        <v>0.13108168972092427</v>
      </c>
    </row>
    <row r="875" spans="1:13" x14ac:dyDescent="0.25">
      <c r="A875" s="57"/>
      <c r="B875" s="5">
        <f>'Mg2+离子浓度'!B875</f>
        <v>46.610718400577014</v>
      </c>
      <c r="C875" s="5">
        <f t="shared" si="182"/>
        <v>7.4868119668280997E-6</v>
      </c>
      <c r="D875" s="5">
        <f t="shared" si="190"/>
        <v>3188155.9167786296</v>
      </c>
      <c r="E875" s="5">
        <f t="shared" si="183"/>
        <v>23.869123869852057</v>
      </c>
      <c r="F875" s="5">
        <f t="shared" si="184"/>
        <v>3818.0941736868658</v>
      </c>
      <c r="G875" s="5">
        <f t="shared" si="185"/>
        <v>81.914510325153017</v>
      </c>
      <c r="H875" s="5">
        <f t="shared" si="186"/>
        <v>131.90631268027383</v>
      </c>
      <c r="I875" s="5"/>
      <c r="J875" s="5">
        <f t="shared" si="191"/>
        <v>2.0362875712130125E-6</v>
      </c>
      <c r="K875" s="60">
        <f t="shared" si="187"/>
        <v>131.90631064398625</v>
      </c>
      <c r="L875" s="5">
        <f t="shared" si="188"/>
        <v>3818.0941147455037</v>
      </c>
      <c r="M875" s="5">
        <f t="shared" si="189"/>
        <v>0.13190631064398625</v>
      </c>
    </row>
    <row r="876" spans="1:13" x14ac:dyDescent="0.25">
      <c r="A876" s="57">
        <v>160</v>
      </c>
      <c r="B876" s="5">
        <f>'Mg2+离子浓度'!B876</f>
        <v>46.903859944835119</v>
      </c>
      <c r="C876" s="5">
        <f t="shared" si="182"/>
        <v>0.29314154425810557</v>
      </c>
      <c r="D876" s="5">
        <f t="shared" si="190"/>
        <v>0</v>
      </c>
      <c r="E876" s="5">
        <f t="shared" si="183"/>
        <v>0</v>
      </c>
      <c r="F876" s="5">
        <f t="shared" si="184"/>
        <v>3818.0941147455037</v>
      </c>
      <c r="G876" s="5">
        <f t="shared" si="185"/>
        <v>81.402556617644393</v>
      </c>
      <c r="H876" s="5">
        <f t="shared" si="186"/>
        <v>131.90631064398622</v>
      </c>
      <c r="I876" s="5"/>
      <c r="J876" s="5">
        <f t="shared" si="191"/>
        <v>4.0292974274475427E-4</v>
      </c>
      <c r="K876" s="60">
        <f t="shared" si="187"/>
        <v>131.90590771424348</v>
      </c>
      <c r="L876" s="5">
        <f t="shared" si="188"/>
        <v>3818.0824517426345</v>
      </c>
      <c r="M876" s="5">
        <f t="shared" si="189"/>
        <v>0.13190590771424349</v>
      </c>
    </row>
    <row r="877" spans="1:13" x14ac:dyDescent="0.25">
      <c r="A877" s="57"/>
      <c r="B877" s="5">
        <f>'Mg2+离子浓度'!B877</f>
        <v>46.903867431647086</v>
      </c>
      <c r="C877" s="5">
        <f t="shared" si="182"/>
        <v>7.4868119668280997E-6</v>
      </c>
      <c r="D877" s="5">
        <f t="shared" si="190"/>
        <v>3188155.9167786296</v>
      </c>
      <c r="E877" s="5">
        <f t="shared" si="183"/>
        <v>23.869123869852057</v>
      </c>
      <c r="F877" s="5">
        <f t="shared" si="184"/>
        <v>3841.9515756124865</v>
      </c>
      <c r="G877" s="5">
        <f t="shared" si="185"/>
        <v>81.911189545539187</v>
      </c>
      <c r="H877" s="5">
        <f t="shared" si="186"/>
        <v>132.73053067359302</v>
      </c>
      <c r="I877" s="5"/>
      <c r="J877" s="5">
        <f t="shared" si="191"/>
        <v>2.0490113356914736E-6</v>
      </c>
      <c r="K877" s="60">
        <f t="shared" si="187"/>
        <v>132.73052862458169</v>
      </c>
      <c r="L877" s="5">
        <f t="shared" si="188"/>
        <v>3841.9515163028295</v>
      </c>
      <c r="M877" s="5">
        <f t="shared" si="189"/>
        <v>0.13273052862458171</v>
      </c>
    </row>
    <row r="878" spans="1:13" x14ac:dyDescent="0.25">
      <c r="A878" s="57">
        <v>161</v>
      </c>
      <c r="B878" s="5">
        <f>'Mg2+离子浓度'!B878</f>
        <v>47.197008975905192</v>
      </c>
      <c r="C878" s="5">
        <f t="shared" si="182"/>
        <v>0.29314154425810557</v>
      </c>
      <c r="D878" s="5">
        <f t="shared" si="190"/>
        <v>0</v>
      </c>
      <c r="E878" s="5">
        <f t="shared" si="183"/>
        <v>0</v>
      </c>
      <c r="F878" s="5">
        <f t="shared" si="184"/>
        <v>3841.9515163028295</v>
      </c>
      <c r="G878" s="5">
        <f t="shared" si="185"/>
        <v>81.402436291337992</v>
      </c>
      <c r="H878" s="5">
        <f t="shared" si="186"/>
        <v>132.73052862458169</v>
      </c>
      <c r="I878" s="5"/>
      <c r="J878" s="5">
        <f t="shared" si="191"/>
        <v>4.0544745351435706E-4</v>
      </c>
      <c r="K878" s="60">
        <f t="shared" si="187"/>
        <v>132.73012317712818</v>
      </c>
      <c r="L878" s="5">
        <f t="shared" si="188"/>
        <v>3841.9397804235641</v>
      </c>
      <c r="M878" s="5">
        <f t="shared" si="189"/>
        <v>0.13273012317712818</v>
      </c>
    </row>
    <row r="879" spans="1:13" x14ac:dyDescent="0.25">
      <c r="A879" s="57"/>
      <c r="B879" s="5">
        <f>'Mg2+离子浓度'!B879</f>
        <v>47.197016462717158</v>
      </c>
      <c r="C879" s="5">
        <f t="shared" si="182"/>
        <v>7.4868119668280997E-6</v>
      </c>
      <c r="D879" s="5">
        <f t="shared" si="190"/>
        <v>3188155.9167786296</v>
      </c>
      <c r="E879" s="5">
        <f t="shared" si="183"/>
        <v>23.869123869852057</v>
      </c>
      <c r="F879" s="5">
        <f t="shared" si="184"/>
        <v>3865.8089042934162</v>
      </c>
      <c r="G879" s="5">
        <f t="shared" si="185"/>
        <v>81.907908465933986</v>
      </c>
      <c r="H879" s="5">
        <f t="shared" si="186"/>
        <v>133.55474613647772</v>
      </c>
      <c r="I879" s="5"/>
      <c r="J879" s="5">
        <f t="shared" si="191"/>
        <v>2.0617350611066611E-6</v>
      </c>
      <c r="K879" s="60">
        <f t="shared" si="187"/>
        <v>133.55474407474264</v>
      </c>
      <c r="L879" s="5">
        <f t="shared" si="188"/>
        <v>3865.8088446154629</v>
      </c>
      <c r="M879" s="5">
        <f t="shared" si="189"/>
        <v>0.13355474407474266</v>
      </c>
    </row>
    <row r="880" spans="1:13" x14ac:dyDescent="0.25">
      <c r="A880" s="57">
        <v>162</v>
      </c>
      <c r="B880" s="5">
        <f>'Mg2+离子浓度'!B880</f>
        <v>47.490158006975264</v>
      </c>
      <c r="C880" s="5">
        <f t="shared" si="182"/>
        <v>0.29314154425810557</v>
      </c>
      <c r="D880" s="5">
        <f t="shared" si="190"/>
        <v>0</v>
      </c>
      <c r="E880" s="5">
        <f t="shared" si="183"/>
        <v>0</v>
      </c>
      <c r="F880" s="5">
        <f t="shared" si="184"/>
        <v>3865.8088446154629</v>
      </c>
      <c r="G880" s="5">
        <f t="shared" si="185"/>
        <v>81.402315908227976</v>
      </c>
      <c r="H880" s="5">
        <f t="shared" si="186"/>
        <v>133.55474407474262</v>
      </c>
      <c r="I880" s="5"/>
      <c r="J880" s="5">
        <f t="shared" si="191"/>
        <v>4.0796515655432711E-4</v>
      </c>
      <c r="K880" s="60">
        <f t="shared" si="187"/>
        <v>133.55433610958607</v>
      </c>
      <c r="L880" s="5">
        <f t="shared" si="188"/>
        <v>3865.7970358600237</v>
      </c>
      <c r="M880" s="5">
        <f t="shared" si="189"/>
        <v>0.13355433610958609</v>
      </c>
    </row>
    <row r="881" spans="1:13" x14ac:dyDescent="0.25">
      <c r="A881" s="57"/>
      <c r="B881" s="5">
        <f>'Mg2+离子浓度'!B881</f>
        <v>47.490165493787231</v>
      </c>
      <c r="C881" s="5">
        <f t="shared" si="182"/>
        <v>7.4868119668280997E-6</v>
      </c>
      <c r="D881" s="5">
        <f t="shared" si="190"/>
        <v>3188155.9167786296</v>
      </c>
      <c r="E881" s="5">
        <f t="shared" si="183"/>
        <v>23.869123869852057</v>
      </c>
      <c r="F881" s="5">
        <f t="shared" si="184"/>
        <v>3889.6661597298757</v>
      </c>
      <c r="G881" s="5">
        <f t="shared" si="185"/>
        <v>81.904666351157076</v>
      </c>
      <c r="H881" s="5">
        <f t="shared" si="186"/>
        <v>134.37895906893561</v>
      </c>
      <c r="I881" s="5"/>
      <c r="J881" s="5">
        <f t="shared" si="191"/>
        <v>2.0744587474586944E-6</v>
      </c>
      <c r="K881" s="60">
        <f t="shared" si="187"/>
        <v>134.37895699447688</v>
      </c>
      <c r="L881" s="5">
        <f t="shared" si="188"/>
        <v>3889.6660996836313</v>
      </c>
      <c r="M881" s="5">
        <f t="shared" si="189"/>
        <v>0.13437895699447688</v>
      </c>
    </row>
    <row r="882" spans="1:13" x14ac:dyDescent="0.25">
      <c r="A882" s="57">
        <v>163</v>
      </c>
      <c r="B882" s="5">
        <f>'Mg2+离子浓度'!B882</f>
        <v>47.783307038045336</v>
      </c>
      <c r="C882" s="5">
        <f t="shared" si="182"/>
        <v>0.29314154425810557</v>
      </c>
      <c r="D882" s="5">
        <f t="shared" si="190"/>
        <v>0</v>
      </c>
      <c r="E882" s="5">
        <f t="shared" si="183"/>
        <v>0</v>
      </c>
      <c r="F882" s="5">
        <f t="shared" si="184"/>
        <v>3889.6660996836313</v>
      </c>
      <c r="G882" s="5">
        <f t="shared" si="185"/>
        <v>81.402195469364585</v>
      </c>
      <c r="H882" s="5">
        <f t="shared" si="186"/>
        <v>134.37895699447688</v>
      </c>
      <c r="I882" s="5"/>
      <c r="J882" s="5">
        <f t="shared" si="191"/>
        <v>4.1048285186468843E-4</v>
      </c>
      <c r="K882" s="60">
        <f t="shared" si="187"/>
        <v>134.37854651162502</v>
      </c>
      <c r="L882" s="5">
        <f t="shared" si="188"/>
        <v>3889.6542180522424</v>
      </c>
      <c r="M882" s="5">
        <f t="shared" si="189"/>
        <v>0.13437854651162501</v>
      </c>
    </row>
    <row r="883" spans="1:13" x14ac:dyDescent="0.25">
      <c r="A883" s="57"/>
      <c r="B883" s="5">
        <f>'Mg2+离子浓度'!B883</f>
        <v>47.783314524857303</v>
      </c>
      <c r="C883" s="5">
        <f t="shared" si="182"/>
        <v>7.4868119668280997E-6</v>
      </c>
      <c r="D883" s="5">
        <f t="shared" si="190"/>
        <v>3188155.9167786296</v>
      </c>
      <c r="E883" s="5">
        <f t="shared" si="183"/>
        <v>23.869123869852057</v>
      </c>
      <c r="F883" s="5">
        <f t="shared" si="184"/>
        <v>3913.5233419220945</v>
      </c>
      <c r="G883" s="5">
        <f t="shared" si="185"/>
        <v>81.901462484069512</v>
      </c>
      <c r="H883" s="5">
        <f t="shared" si="186"/>
        <v>135.20316947097459</v>
      </c>
      <c r="I883" s="5"/>
      <c r="J883" s="5">
        <f t="shared" si="191"/>
        <v>2.087182394747695E-6</v>
      </c>
      <c r="K883" s="60">
        <f t="shared" si="187"/>
        <v>135.20316738379219</v>
      </c>
      <c r="L883" s="5">
        <f t="shared" si="188"/>
        <v>3913.5232815075569</v>
      </c>
      <c r="M883" s="5">
        <f t="shared" si="189"/>
        <v>0.13520316738379221</v>
      </c>
    </row>
    <row r="884" spans="1:13" x14ac:dyDescent="0.25">
      <c r="A884" s="57">
        <v>164</v>
      </c>
      <c r="B884" s="5">
        <f>'Mg2+离子浓度'!B884</f>
        <v>48.076456069115409</v>
      </c>
      <c r="C884" s="5">
        <f t="shared" si="182"/>
        <v>0.29314154425810557</v>
      </c>
      <c r="D884" s="5">
        <f t="shared" si="190"/>
        <v>0</v>
      </c>
      <c r="E884" s="5">
        <f t="shared" si="183"/>
        <v>0</v>
      </c>
      <c r="F884" s="5">
        <f t="shared" si="184"/>
        <v>3913.5232815075569</v>
      </c>
      <c r="G884" s="5">
        <f t="shared" si="185"/>
        <v>81.402074975772322</v>
      </c>
      <c r="H884" s="5">
        <f t="shared" si="186"/>
        <v>135.20316738379219</v>
      </c>
      <c r="I884" s="5"/>
      <c r="J884" s="5">
        <f t="shared" si="191"/>
        <v>4.1300053944546465E-4</v>
      </c>
      <c r="K884" s="60">
        <f t="shared" si="187"/>
        <v>135.20275438325274</v>
      </c>
      <c r="L884" s="5">
        <f t="shared" si="188"/>
        <v>3913.5113270004417</v>
      </c>
      <c r="M884" s="5">
        <f t="shared" si="189"/>
        <v>0.13520275438325274</v>
      </c>
    </row>
    <row r="885" spans="1:13" x14ac:dyDescent="0.25">
      <c r="A885" s="57"/>
      <c r="B885" s="5">
        <f>'Mg2+离子浓度'!B885</f>
        <v>48.076463555927376</v>
      </c>
      <c r="C885" s="5">
        <f t="shared" si="182"/>
        <v>7.4868119668280997E-6</v>
      </c>
      <c r="D885" s="5">
        <f t="shared" si="190"/>
        <v>3188155.9167786296</v>
      </c>
      <c r="E885" s="5">
        <f t="shared" si="183"/>
        <v>23.869123869852057</v>
      </c>
      <c r="F885" s="5">
        <f t="shared" si="184"/>
        <v>3937.3804508702938</v>
      </c>
      <c r="G885" s="5">
        <f t="shared" si="185"/>
        <v>81.898296165023396</v>
      </c>
      <c r="H885" s="5">
        <f t="shared" si="186"/>
        <v>136.02737734260228</v>
      </c>
      <c r="I885" s="5"/>
      <c r="J885" s="5">
        <f t="shared" si="191"/>
        <v>2.0999060029737812E-6</v>
      </c>
      <c r="K885" s="60">
        <f t="shared" si="187"/>
        <v>136.02737524269628</v>
      </c>
      <c r="L885" s="5">
        <f t="shared" si="188"/>
        <v>3937.380390087465</v>
      </c>
      <c r="M885" s="5">
        <f t="shared" si="189"/>
        <v>0.13602737524269629</v>
      </c>
    </row>
    <row r="886" spans="1:13" x14ac:dyDescent="0.25">
      <c r="A886" s="57">
        <v>165</v>
      </c>
      <c r="B886" s="5">
        <f>'Mg2+离子浓度'!B886</f>
        <v>48.369605100185481</v>
      </c>
      <c r="C886" s="5">
        <f t="shared" si="182"/>
        <v>0.29314154425810557</v>
      </c>
      <c r="D886" s="5">
        <f t="shared" si="190"/>
        <v>0</v>
      </c>
      <c r="E886" s="5">
        <f t="shared" si="183"/>
        <v>0</v>
      </c>
      <c r="F886" s="5">
        <f t="shared" si="184"/>
        <v>3937.380390087465</v>
      </c>
      <c r="G886" s="5">
        <f t="shared" si="185"/>
        <v>81.401954428450907</v>
      </c>
      <c r="H886" s="5">
        <f t="shared" si="186"/>
        <v>136.02737524269625</v>
      </c>
      <c r="I886" s="5"/>
      <c r="J886" s="5">
        <f t="shared" si="191"/>
        <v>4.1551821929667926E-4</v>
      </c>
      <c r="K886" s="60">
        <f t="shared" si="187"/>
        <v>136.02695972447697</v>
      </c>
      <c r="L886" s="5">
        <f t="shared" si="188"/>
        <v>3937.3683627048481</v>
      </c>
      <c r="M886" s="5">
        <f t="shared" si="189"/>
        <v>0.13602695972447698</v>
      </c>
    </row>
    <row r="887" spans="1:13" x14ac:dyDescent="0.25">
      <c r="A887" s="57"/>
      <c r="B887" s="5">
        <f>'Mg2+离子浓度'!B887</f>
        <v>48.369612586997448</v>
      </c>
      <c r="C887" s="5">
        <f t="shared" si="182"/>
        <v>7.4868119668280997E-6</v>
      </c>
      <c r="D887" s="5">
        <f t="shared" si="190"/>
        <v>3188155.9167786296</v>
      </c>
      <c r="E887" s="5">
        <f t="shared" si="183"/>
        <v>23.869123869852057</v>
      </c>
      <c r="F887" s="5">
        <f t="shared" si="184"/>
        <v>3961.2374865747001</v>
      </c>
      <c r="G887" s="5">
        <f t="shared" si="185"/>
        <v>81.895166711332024</v>
      </c>
      <c r="H887" s="5">
        <f t="shared" si="186"/>
        <v>136.85158268382651</v>
      </c>
      <c r="I887" s="5"/>
      <c r="J887" s="5">
        <f t="shared" si="191"/>
        <v>2.1126295721370728E-6</v>
      </c>
      <c r="K887" s="60">
        <f t="shared" si="187"/>
        <v>136.85158057119693</v>
      </c>
      <c r="L887" s="5">
        <f t="shared" si="188"/>
        <v>3961.237425423581</v>
      </c>
      <c r="M887" s="5">
        <f t="shared" si="189"/>
        <v>0.13685158057119692</v>
      </c>
    </row>
    <row r="888" spans="1:13" x14ac:dyDescent="0.25">
      <c r="A888" s="57">
        <v>166</v>
      </c>
      <c r="B888" s="5">
        <f>'Mg2+离子浓度'!B888</f>
        <v>48.662754131255554</v>
      </c>
      <c r="C888" s="5">
        <f t="shared" si="182"/>
        <v>0.29314154425810557</v>
      </c>
      <c r="D888" s="5">
        <f t="shared" si="190"/>
        <v>0</v>
      </c>
      <c r="E888" s="5">
        <f t="shared" si="183"/>
        <v>0</v>
      </c>
      <c r="F888" s="5">
        <f t="shared" si="184"/>
        <v>3961.237425423581</v>
      </c>
      <c r="G888" s="5">
        <f t="shared" si="185"/>
        <v>81.40183382837597</v>
      </c>
      <c r="H888" s="5">
        <f t="shared" si="186"/>
        <v>136.85158057119693</v>
      </c>
      <c r="I888" s="5"/>
      <c r="J888" s="5">
        <f t="shared" si="191"/>
        <v>4.1803589141835626E-4</v>
      </c>
      <c r="K888" s="60">
        <f t="shared" si="187"/>
        <v>136.85116253530552</v>
      </c>
      <c r="L888" s="5">
        <f t="shared" si="188"/>
        <v>3961.2253251656862</v>
      </c>
      <c r="M888" s="5">
        <f t="shared" si="189"/>
        <v>0.13685116253530552</v>
      </c>
    </row>
    <row r="889" spans="1:13" x14ac:dyDescent="0.25">
      <c r="A889" s="57"/>
      <c r="B889" s="5">
        <f>'Mg2+离子浓度'!B889</f>
        <v>48.66276161806752</v>
      </c>
      <c r="C889" s="5">
        <f t="shared" si="182"/>
        <v>7.4868119668280997E-6</v>
      </c>
      <c r="D889" s="5">
        <f t="shared" si="190"/>
        <v>3188155.9167786296</v>
      </c>
      <c r="E889" s="5">
        <f t="shared" si="183"/>
        <v>23.869123869852057</v>
      </c>
      <c r="F889" s="5">
        <f t="shared" si="184"/>
        <v>3985.0944490355382</v>
      </c>
      <c r="G889" s="5">
        <f t="shared" si="185"/>
        <v>81.892073456759007</v>
      </c>
      <c r="H889" s="5">
        <f t="shared" si="186"/>
        <v>137.67578549465506</v>
      </c>
      <c r="I889" s="5"/>
      <c r="J889" s="5">
        <f t="shared" si="191"/>
        <v>2.1253531022376914E-6</v>
      </c>
      <c r="K889" s="60">
        <f t="shared" si="187"/>
        <v>137.67578336930197</v>
      </c>
      <c r="L889" s="5">
        <f t="shared" si="188"/>
        <v>3985.0943875161306</v>
      </c>
      <c r="M889" s="5">
        <f t="shared" si="189"/>
        <v>0.13767578336930197</v>
      </c>
    </row>
    <row r="890" spans="1:13" x14ac:dyDescent="0.25">
      <c r="A890" s="57">
        <v>167</v>
      </c>
      <c r="B890" s="5">
        <f>'Mg2+离子浓度'!B890</f>
        <v>48.955903162325626</v>
      </c>
      <c r="C890" s="5">
        <f t="shared" si="182"/>
        <v>0.29314154425810557</v>
      </c>
      <c r="D890" s="5">
        <f t="shared" si="190"/>
        <v>0</v>
      </c>
      <c r="E890" s="5">
        <f t="shared" si="183"/>
        <v>0</v>
      </c>
      <c r="F890" s="5">
        <f t="shared" si="184"/>
        <v>3985.0943875161306</v>
      </c>
      <c r="G890" s="5">
        <f t="shared" si="185"/>
        <v>81.401713176499811</v>
      </c>
      <c r="H890" s="5">
        <f t="shared" si="186"/>
        <v>137.675783369302</v>
      </c>
      <c r="I890" s="5"/>
      <c r="J890" s="5">
        <f t="shared" si="191"/>
        <v>4.2055355581051946E-4</v>
      </c>
      <c r="K890" s="60">
        <f t="shared" si="187"/>
        <v>137.67536281574618</v>
      </c>
      <c r="L890" s="5">
        <f t="shared" si="188"/>
        <v>3985.0822143831806</v>
      </c>
      <c r="M890" s="5">
        <f t="shared" si="189"/>
        <v>0.13767536281574619</v>
      </c>
    </row>
    <row r="891" spans="1:13" x14ac:dyDescent="0.25">
      <c r="A891" s="57"/>
      <c r="B891" s="5">
        <f>'Mg2+离子浓度'!B891</f>
        <v>48.955910649137593</v>
      </c>
      <c r="C891" s="5">
        <f t="shared" si="182"/>
        <v>7.4868119668280997E-6</v>
      </c>
      <c r="D891" s="5">
        <f t="shared" si="190"/>
        <v>3188155.9167786296</v>
      </c>
      <c r="E891" s="5">
        <f t="shared" si="183"/>
        <v>23.869123869852057</v>
      </c>
      <c r="F891" s="5">
        <f t="shared" si="184"/>
        <v>4008.9513382530326</v>
      </c>
      <c r="G891" s="5">
        <f t="shared" si="185"/>
        <v>81.889015751025653</v>
      </c>
      <c r="H891" s="5">
        <f t="shared" si="186"/>
        <v>138.49998577509569</v>
      </c>
      <c r="I891" s="5"/>
      <c r="J891" s="5">
        <f t="shared" si="191"/>
        <v>2.138076593275755E-6</v>
      </c>
      <c r="K891" s="60">
        <f t="shared" si="187"/>
        <v>138.49998363701911</v>
      </c>
      <c r="L891" s="5">
        <f t="shared" si="188"/>
        <v>4008.9512763653374</v>
      </c>
      <c r="M891" s="5">
        <f t="shared" si="189"/>
        <v>0.13849998363701913</v>
      </c>
    </row>
    <row r="892" spans="1:13" x14ac:dyDescent="0.25">
      <c r="A892" s="57">
        <v>168</v>
      </c>
      <c r="B892" s="5">
        <f>'Mg2+离子浓度'!B892</f>
        <v>49.249052193395698</v>
      </c>
      <c r="C892" s="5">
        <f t="shared" ref="C892:C955" si="192">B892-B891</f>
        <v>0.29314154425810557</v>
      </c>
      <c r="D892" s="5">
        <f t="shared" si="190"/>
        <v>0</v>
      </c>
      <c r="E892" s="5">
        <f t="shared" ref="E892:E955" si="193">C892*D892</f>
        <v>0</v>
      </c>
      <c r="F892" s="5">
        <f t="shared" ref="F892:F955" si="194">E892+L891</f>
        <v>4008.9512763653374</v>
      </c>
      <c r="G892" s="5">
        <f t="shared" ref="G892:G955" si="195">F892/B892</f>
        <v>81.401592473751975</v>
      </c>
      <c r="H892" s="5">
        <f t="shared" ref="H892:H955" si="196">F892/$C$9/96485/0.0001</f>
        <v>138.49998363701911</v>
      </c>
      <c r="I892" s="5"/>
      <c r="J892" s="5">
        <f t="shared" si="191"/>
        <v>4.2307121247319221E-4</v>
      </c>
      <c r="K892" s="60">
        <f t="shared" ref="K892:K955" si="197">H892-J892</f>
        <v>138.49956056580663</v>
      </c>
      <c r="L892" s="5">
        <f t="shared" ref="L892:L955" si="198">K892*0.0001*$C$9*96485</f>
        <v>4008.9390303575556</v>
      </c>
      <c r="M892" s="5">
        <f t="shared" ref="M892:M955" si="199">K892*0.001</f>
        <v>0.13849956056580665</v>
      </c>
    </row>
    <row r="893" spans="1:13" x14ac:dyDescent="0.25">
      <c r="A893" s="57"/>
      <c r="B893" s="5">
        <f>'Mg2+离子浓度'!B893</f>
        <v>49.249059680207665</v>
      </c>
      <c r="C893" s="5">
        <f t="shared" si="192"/>
        <v>7.4868119668280997E-6</v>
      </c>
      <c r="D893" s="5">
        <f t="shared" si="190"/>
        <v>3188155.9167786296</v>
      </c>
      <c r="E893" s="5">
        <f t="shared" si="193"/>
        <v>23.869123869852057</v>
      </c>
      <c r="F893" s="5">
        <f t="shared" si="194"/>
        <v>4032.8081542274076</v>
      </c>
      <c r="G893" s="5">
        <f t="shared" si="195"/>
        <v>81.885992959336093</v>
      </c>
      <c r="H893" s="5">
        <f t="shared" si="196"/>
        <v>139.32418352515614</v>
      </c>
      <c r="I893" s="5"/>
      <c r="J893" s="5">
        <f t="shared" si="191"/>
        <v>2.1508000452513848E-6</v>
      </c>
      <c r="K893" s="60">
        <f t="shared" si="197"/>
        <v>139.3241813743561</v>
      </c>
      <c r="L893" s="5">
        <f t="shared" si="198"/>
        <v>4032.8080919714248</v>
      </c>
      <c r="M893" s="5">
        <f t="shared" si="199"/>
        <v>0.13932418137435609</v>
      </c>
    </row>
    <row r="894" spans="1:13" x14ac:dyDescent="0.25">
      <c r="A894" s="57">
        <v>169</v>
      </c>
      <c r="B894" s="5">
        <f>'Mg2+离子浓度'!B894</f>
        <v>49.542201224465771</v>
      </c>
      <c r="C894" s="5">
        <f t="shared" si="192"/>
        <v>0.29314154425810557</v>
      </c>
      <c r="D894" s="5">
        <f t="shared" si="190"/>
        <v>0</v>
      </c>
      <c r="E894" s="5">
        <f t="shared" si="193"/>
        <v>0</v>
      </c>
      <c r="F894" s="5">
        <f t="shared" si="194"/>
        <v>4032.8080919714248</v>
      </c>
      <c r="G894" s="5">
        <f t="shared" si="195"/>
        <v>81.401471721040025</v>
      </c>
      <c r="H894" s="5">
        <f t="shared" si="196"/>
        <v>139.3241813743561</v>
      </c>
      <c r="I894" s="5"/>
      <c r="J894" s="5">
        <f t="shared" si="191"/>
        <v>4.2558886140639843E-4</v>
      </c>
      <c r="K894" s="60">
        <f t="shared" si="197"/>
        <v>139.32375578549468</v>
      </c>
      <c r="L894" s="5">
        <f t="shared" si="198"/>
        <v>4032.7957730890366</v>
      </c>
      <c r="M894" s="5">
        <f t="shared" si="199"/>
        <v>0.13932375578549469</v>
      </c>
    </row>
    <row r="895" spans="1:13" x14ac:dyDescent="0.25">
      <c r="A895" s="57"/>
      <c r="B895" s="5">
        <f>'Mg2+离子浓度'!B895</f>
        <v>49.542208711277738</v>
      </c>
      <c r="C895" s="5">
        <f t="shared" si="192"/>
        <v>7.4868119668280997E-6</v>
      </c>
      <c r="D895" s="5">
        <f t="shared" si="190"/>
        <v>3188155.9167786296</v>
      </c>
      <c r="E895" s="5">
        <f t="shared" si="193"/>
        <v>23.869123869852057</v>
      </c>
      <c r="F895" s="5">
        <f t="shared" si="194"/>
        <v>4056.6648969588887</v>
      </c>
      <c r="G895" s="5">
        <f t="shared" si="195"/>
        <v>81.883004461919228</v>
      </c>
      <c r="H895" s="5">
        <f t="shared" si="196"/>
        <v>140.14837874484425</v>
      </c>
      <c r="I895" s="5"/>
      <c r="J895" s="5">
        <f t="shared" si="191"/>
        <v>2.1635234581647004E-6</v>
      </c>
      <c r="K895" s="60">
        <f t="shared" si="197"/>
        <v>140.1483765813208</v>
      </c>
      <c r="L895" s="5">
        <f t="shared" si="198"/>
        <v>4056.6648343346214</v>
      </c>
      <c r="M895" s="5">
        <f t="shared" si="199"/>
        <v>0.14014837658132082</v>
      </c>
    </row>
    <row r="896" spans="1:13" x14ac:dyDescent="0.25">
      <c r="A896" s="57">
        <v>170</v>
      </c>
      <c r="B896" s="5">
        <f>'Mg2+离子浓度'!B896</f>
        <v>49.835350255535843</v>
      </c>
      <c r="C896" s="5">
        <f t="shared" si="192"/>
        <v>0.29314154425810557</v>
      </c>
      <c r="D896" s="5">
        <f t="shared" si="190"/>
        <v>0</v>
      </c>
      <c r="E896" s="5">
        <f t="shared" si="193"/>
        <v>0</v>
      </c>
      <c r="F896" s="5">
        <f t="shared" si="194"/>
        <v>4056.6648343346214</v>
      </c>
      <c r="G896" s="5">
        <f t="shared" si="195"/>
        <v>81.401350919250262</v>
      </c>
      <c r="H896" s="5">
        <f t="shared" si="196"/>
        <v>140.1483765813208</v>
      </c>
      <c r="I896" s="5"/>
      <c r="J896" s="5">
        <f t="shared" si="191"/>
        <v>4.2810650261016208E-4</v>
      </c>
      <c r="K896" s="60">
        <f t="shared" si="197"/>
        <v>140.14794847481821</v>
      </c>
      <c r="L896" s="5">
        <f t="shared" si="198"/>
        <v>4056.6524425778512</v>
      </c>
      <c r="M896" s="5">
        <f t="shared" si="199"/>
        <v>0.14014794847481821</v>
      </c>
    </row>
    <row r="897" spans="1:13" x14ac:dyDescent="0.25">
      <c r="A897" s="57"/>
      <c r="B897" s="5">
        <f>'Mg2+离子浓度'!B897</f>
        <v>49.83535774234781</v>
      </c>
      <c r="C897" s="5">
        <f t="shared" si="192"/>
        <v>7.4868119668280997E-6</v>
      </c>
      <c r="D897" s="5">
        <f t="shared" si="190"/>
        <v>3188155.9167786296</v>
      </c>
      <c r="E897" s="5">
        <f t="shared" si="193"/>
        <v>23.869123869852057</v>
      </c>
      <c r="F897" s="5">
        <f t="shared" si="194"/>
        <v>4080.5215664477032</v>
      </c>
      <c r="G897" s="5">
        <f t="shared" si="195"/>
        <v>81.880049653586866</v>
      </c>
      <c r="H897" s="5">
        <f t="shared" si="196"/>
        <v>140.97257143416778</v>
      </c>
      <c r="I897" s="5"/>
      <c r="J897" s="5">
        <f t="shared" si="191"/>
        <v>2.1762468320158222E-6</v>
      </c>
      <c r="K897" s="60">
        <f t="shared" si="197"/>
        <v>140.97256925792095</v>
      </c>
      <c r="L897" s="5">
        <f t="shared" si="198"/>
        <v>4080.5215034551511</v>
      </c>
      <c r="M897" s="5">
        <f t="shared" si="199"/>
        <v>0.14097256925792095</v>
      </c>
    </row>
    <row r="898" spans="1:13" x14ac:dyDescent="0.25">
      <c r="A898" s="57">
        <v>171</v>
      </c>
      <c r="B898" s="5">
        <f>'Mg2+离子浓度'!B898</f>
        <v>50.128499286605916</v>
      </c>
      <c r="C898" s="5">
        <f t="shared" si="192"/>
        <v>0.29314154425810557</v>
      </c>
      <c r="D898" s="5">
        <f t="shared" si="190"/>
        <v>0</v>
      </c>
      <c r="E898" s="5">
        <f t="shared" si="193"/>
        <v>0</v>
      </c>
      <c r="F898" s="5">
        <f t="shared" si="194"/>
        <v>4080.5215034551511</v>
      </c>
      <c r="G898" s="5">
        <f t="shared" si="195"/>
        <v>81.401230069248172</v>
      </c>
      <c r="H898" s="5">
        <f t="shared" si="196"/>
        <v>140.97256925792095</v>
      </c>
      <c r="I898" s="5"/>
      <c r="J898" s="5">
        <f t="shared" si="191"/>
        <v>4.3062413608450678E-4</v>
      </c>
      <c r="K898" s="60">
        <f t="shared" si="197"/>
        <v>140.97213863378488</v>
      </c>
      <c r="L898" s="5">
        <f t="shared" si="198"/>
        <v>4080.5090388242206</v>
      </c>
      <c r="M898" s="5">
        <f t="shared" si="199"/>
        <v>0.14097213863378488</v>
      </c>
    </row>
    <row r="899" spans="1:13" x14ac:dyDescent="0.25">
      <c r="A899" s="57"/>
      <c r="B899" s="5">
        <f>'Mg2+离子浓度'!B899</f>
        <v>50.128506773417882</v>
      </c>
      <c r="C899" s="5">
        <f t="shared" si="192"/>
        <v>7.4868119668280997E-6</v>
      </c>
      <c r="D899" s="5">
        <f t="shared" si="190"/>
        <v>3188155.9167786296</v>
      </c>
      <c r="E899" s="5">
        <f t="shared" si="193"/>
        <v>23.869123869852057</v>
      </c>
      <c r="F899" s="5">
        <f t="shared" si="194"/>
        <v>4104.3781626940727</v>
      </c>
      <c r="G899" s="5">
        <f t="shared" si="195"/>
        <v>81.877127943307102</v>
      </c>
      <c r="H899" s="5">
        <f t="shared" si="196"/>
        <v>141.79676159313442</v>
      </c>
      <c r="I899" s="5"/>
      <c r="J899" s="5">
        <f t="shared" si="191"/>
        <v>2.1889701668048695E-6</v>
      </c>
      <c r="K899" s="60">
        <f t="shared" si="197"/>
        <v>141.79675940416425</v>
      </c>
      <c r="L899" s="5">
        <f t="shared" si="198"/>
        <v>4104.3780993332366</v>
      </c>
      <c r="M899" s="5">
        <f t="shared" si="199"/>
        <v>0.14179675940416425</v>
      </c>
    </row>
    <row r="900" spans="1:13" x14ac:dyDescent="0.25">
      <c r="A900" s="57">
        <v>172</v>
      </c>
      <c r="B900" s="5">
        <f>'Mg2+离子浓度'!B900</f>
        <v>50.421648317675988</v>
      </c>
      <c r="C900" s="5">
        <f t="shared" si="192"/>
        <v>0.29314154425810557</v>
      </c>
      <c r="D900" s="5">
        <f t="shared" si="190"/>
        <v>0</v>
      </c>
      <c r="E900" s="5">
        <f t="shared" si="193"/>
        <v>0</v>
      </c>
      <c r="F900" s="5">
        <f t="shared" si="194"/>
        <v>4104.3780993332366</v>
      </c>
      <c r="G900" s="5">
        <f t="shared" si="195"/>
        <v>81.401109171879085</v>
      </c>
      <c r="H900" s="5">
        <f t="shared" si="196"/>
        <v>141.79675940416425</v>
      </c>
      <c r="I900" s="5"/>
      <c r="J900" s="5">
        <f t="shared" si="191"/>
        <v>4.3314176182945602E-4</v>
      </c>
      <c r="K900" s="60">
        <f t="shared" si="197"/>
        <v>141.79632626240243</v>
      </c>
      <c r="L900" s="5">
        <f t="shared" si="198"/>
        <v>4104.3655618283692</v>
      </c>
      <c r="M900" s="5">
        <f t="shared" si="199"/>
        <v>0.14179632626240243</v>
      </c>
    </row>
    <row r="901" spans="1:13" x14ac:dyDescent="0.25">
      <c r="A901" s="57"/>
      <c r="B901" s="5">
        <f>'Mg2+离子浓度'!B901</f>
        <v>50.421655804487955</v>
      </c>
      <c r="C901" s="5">
        <f t="shared" si="192"/>
        <v>7.4868119668280997E-6</v>
      </c>
      <c r="D901" s="5">
        <f t="shared" si="190"/>
        <v>3188155.9167786296</v>
      </c>
      <c r="E901" s="5">
        <f t="shared" si="193"/>
        <v>23.869123869852057</v>
      </c>
      <c r="F901" s="5">
        <f t="shared" si="194"/>
        <v>4128.2346856982213</v>
      </c>
      <c r="G901" s="5">
        <f t="shared" si="195"/>
        <v>81.874238753793037</v>
      </c>
      <c r="H901" s="5">
        <f t="shared" si="196"/>
        <v>142.62094922175194</v>
      </c>
      <c r="I901" s="5"/>
      <c r="J901" s="5">
        <f t="shared" si="191"/>
        <v>2.2016934625319615E-6</v>
      </c>
      <c r="K901" s="60">
        <f t="shared" si="197"/>
        <v>142.62094702005848</v>
      </c>
      <c r="L901" s="5">
        <f t="shared" si="198"/>
        <v>4128.2346219691035</v>
      </c>
      <c r="M901" s="5">
        <f t="shared" si="199"/>
        <v>0.14262094702005848</v>
      </c>
    </row>
    <row r="902" spans="1:13" x14ac:dyDescent="0.25">
      <c r="A902" s="57">
        <v>173</v>
      </c>
      <c r="B902" s="5">
        <f>'Mg2+离子浓度'!B902</f>
        <v>50.71479734874606</v>
      </c>
      <c r="C902" s="5">
        <f t="shared" si="192"/>
        <v>0.29314154425810557</v>
      </c>
      <c r="D902" s="5">
        <f t="shared" si="190"/>
        <v>0</v>
      </c>
      <c r="E902" s="5">
        <f t="shared" si="193"/>
        <v>0</v>
      </c>
      <c r="F902" s="5">
        <f t="shared" si="194"/>
        <v>4128.2346219691035</v>
      </c>
      <c r="G902" s="5">
        <f t="shared" si="195"/>
        <v>81.400988227968838</v>
      </c>
      <c r="H902" s="5">
        <f t="shared" si="196"/>
        <v>142.62094702005851</v>
      </c>
      <c r="I902" s="5"/>
      <c r="J902" s="5">
        <f t="shared" si="191"/>
        <v>4.3565937984503376E-4</v>
      </c>
      <c r="K902" s="60">
        <f t="shared" si="197"/>
        <v>142.62051136067868</v>
      </c>
      <c r="L902" s="5">
        <f t="shared" si="198"/>
        <v>4128.2220115905247</v>
      </c>
      <c r="M902" s="5">
        <f t="shared" si="199"/>
        <v>0.14262051136067869</v>
      </c>
    </row>
    <row r="903" spans="1:13" x14ac:dyDescent="0.25">
      <c r="A903" s="57"/>
      <c r="B903" s="5">
        <f>'Mg2+离子浓度'!B903</f>
        <v>50.714804835558027</v>
      </c>
      <c r="C903" s="5">
        <f t="shared" si="192"/>
        <v>7.4868119668280997E-6</v>
      </c>
      <c r="D903" s="5">
        <f t="shared" si="190"/>
        <v>3188155.9167786296</v>
      </c>
      <c r="E903" s="5">
        <f t="shared" si="193"/>
        <v>23.869123869852057</v>
      </c>
      <c r="F903" s="5">
        <f t="shared" si="194"/>
        <v>4152.0911354603768</v>
      </c>
      <c r="G903" s="5">
        <f t="shared" si="195"/>
        <v>81.871381521105491</v>
      </c>
      <c r="H903" s="5">
        <f t="shared" si="196"/>
        <v>143.44513432002819</v>
      </c>
      <c r="I903" s="5"/>
      <c r="J903" s="5">
        <f t="shared" si="191"/>
        <v>2.2144167191972195E-6</v>
      </c>
      <c r="K903" s="60">
        <f t="shared" si="197"/>
        <v>143.44513210561146</v>
      </c>
      <c r="L903" s="5">
        <f t="shared" si="198"/>
        <v>4152.0910713629764</v>
      </c>
      <c r="M903" s="5">
        <f t="shared" si="199"/>
        <v>0.14344513210561147</v>
      </c>
    </row>
    <row r="904" spans="1:13" x14ac:dyDescent="0.25">
      <c r="A904" s="57">
        <v>174</v>
      </c>
      <c r="B904" s="5">
        <f>'Mg2+离子浓度'!B904</f>
        <v>51.007946379816133</v>
      </c>
      <c r="C904" s="5">
        <f t="shared" si="192"/>
        <v>0.29314154425810557</v>
      </c>
      <c r="D904" s="5">
        <f t="shared" si="190"/>
        <v>0</v>
      </c>
      <c r="E904" s="5">
        <f t="shared" si="193"/>
        <v>0</v>
      </c>
      <c r="F904" s="5">
        <f t="shared" si="194"/>
        <v>4152.0910713629764</v>
      </c>
      <c r="G904" s="5">
        <f t="shared" si="195"/>
        <v>81.400867238324281</v>
      </c>
      <c r="H904" s="5">
        <f t="shared" si="196"/>
        <v>143.44513210561146</v>
      </c>
      <c r="I904" s="5"/>
      <c r="J904" s="5">
        <f t="shared" si="191"/>
        <v>4.3817699013126346E-4</v>
      </c>
      <c r="K904" s="60">
        <f t="shared" si="197"/>
        <v>143.44469392862132</v>
      </c>
      <c r="L904" s="5">
        <f t="shared" si="198"/>
        <v>4152.0783881109082</v>
      </c>
      <c r="M904" s="5">
        <f t="shared" si="199"/>
        <v>0.14344469392862133</v>
      </c>
    </row>
    <row r="905" spans="1:13" x14ac:dyDescent="0.25">
      <c r="A905" s="57"/>
      <c r="B905" s="5">
        <f>'Mg2+离子浓度'!B905</f>
        <v>51.0079538666281</v>
      </c>
      <c r="C905" s="5">
        <f t="shared" si="192"/>
        <v>7.4868119668280997E-6</v>
      </c>
      <c r="D905" s="5">
        <f t="shared" si="190"/>
        <v>3188155.9167786296</v>
      </c>
      <c r="E905" s="5">
        <f t="shared" si="193"/>
        <v>23.869123869852057</v>
      </c>
      <c r="F905" s="5">
        <f t="shared" si="194"/>
        <v>4175.9475119807603</v>
      </c>
      <c r="G905" s="5">
        <f t="shared" si="195"/>
        <v>81.868555694269276</v>
      </c>
      <c r="H905" s="5">
        <f t="shared" si="196"/>
        <v>144.26931688797086</v>
      </c>
      <c r="I905" s="5"/>
      <c r="J905" s="5">
        <f t="shared" si="191"/>
        <v>2.2271399368007623E-6</v>
      </c>
      <c r="K905" s="60">
        <f t="shared" si="197"/>
        <v>144.26931466083093</v>
      </c>
      <c r="L905" s="5">
        <f t="shared" si="198"/>
        <v>4175.9474475150819</v>
      </c>
      <c r="M905" s="5">
        <f t="shared" si="199"/>
        <v>0.14426931466083093</v>
      </c>
    </row>
    <row r="906" spans="1:13" x14ac:dyDescent="0.25">
      <c r="A906" s="57">
        <v>175</v>
      </c>
      <c r="B906" s="5">
        <f>'Mg2+离子浓度'!B906</f>
        <v>51.301095410886205</v>
      </c>
      <c r="C906" s="5">
        <f t="shared" si="192"/>
        <v>0.29314154425810557</v>
      </c>
      <c r="D906" s="5">
        <f t="shared" si="190"/>
        <v>0</v>
      </c>
      <c r="E906" s="5">
        <f t="shared" si="193"/>
        <v>0</v>
      </c>
      <c r="F906" s="5">
        <f t="shared" si="194"/>
        <v>4175.9474475150819</v>
      </c>
      <c r="G906" s="5">
        <f t="shared" si="195"/>
        <v>81.400746203733817</v>
      </c>
      <c r="H906" s="5">
        <f t="shared" si="196"/>
        <v>144.26931466083093</v>
      </c>
      <c r="I906" s="5"/>
      <c r="J906" s="5">
        <f t="shared" si="191"/>
        <v>4.4069459268816915E-4</v>
      </c>
      <c r="K906" s="60">
        <f t="shared" si="197"/>
        <v>144.26887396623823</v>
      </c>
      <c r="L906" s="5">
        <f t="shared" si="198"/>
        <v>4175.9346913897489</v>
      </c>
      <c r="M906" s="5">
        <f t="shared" si="199"/>
        <v>0.14426887396623825</v>
      </c>
    </row>
    <row r="907" spans="1:13" x14ac:dyDescent="0.25">
      <c r="A907" s="57"/>
      <c r="B907" s="5">
        <f>'Mg2+离子浓度'!B907</f>
        <v>51.301102897698172</v>
      </c>
      <c r="C907" s="5">
        <f t="shared" si="192"/>
        <v>7.4868119668280997E-6</v>
      </c>
      <c r="D907" s="5">
        <f t="shared" si="190"/>
        <v>3188155.9167786296</v>
      </c>
      <c r="E907" s="5">
        <f t="shared" si="193"/>
        <v>23.869123869852057</v>
      </c>
      <c r="F907" s="5">
        <f t="shared" si="194"/>
        <v>4199.8038152596009</v>
      </c>
      <c r="G907" s="5">
        <f t="shared" si="195"/>
        <v>81.865760734903063</v>
      </c>
      <c r="H907" s="5">
        <f t="shared" si="196"/>
        <v>145.09349692558777</v>
      </c>
      <c r="I907" s="5"/>
      <c r="J907" s="5">
        <f t="shared" si="191"/>
        <v>2.2398631153427109E-6</v>
      </c>
      <c r="K907" s="60">
        <f t="shared" si="197"/>
        <v>145.09349468572466</v>
      </c>
      <c r="L907" s="5">
        <f t="shared" si="198"/>
        <v>4199.8037504256436</v>
      </c>
      <c r="M907" s="5">
        <f t="shared" si="199"/>
        <v>0.14509349468572466</v>
      </c>
    </row>
    <row r="908" spans="1:13" x14ac:dyDescent="0.25">
      <c r="A908" s="57">
        <v>176</v>
      </c>
      <c r="B908" s="5">
        <f>'Mg2+离子浓度'!B908</f>
        <v>51.594244441956278</v>
      </c>
      <c r="C908" s="5">
        <f t="shared" si="192"/>
        <v>0.29314154425810557</v>
      </c>
      <c r="D908" s="5">
        <f t="shared" si="190"/>
        <v>0</v>
      </c>
      <c r="E908" s="5">
        <f t="shared" si="193"/>
        <v>0</v>
      </c>
      <c r="F908" s="5">
        <f t="shared" si="194"/>
        <v>4199.8037504256436</v>
      </c>
      <c r="G908" s="5">
        <f t="shared" si="195"/>
        <v>81.400625124967931</v>
      </c>
      <c r="H908" s="5">
        <f t="shared" si="196"/>
        <v>145.09349468572466</v>
      </c>
      <c r="I908" s="5"/>
      <c r="J908" s="5">
        <f t="shared" si="191"/>
        <v>4.4321218751577446E-4</v>
      </c>
      <c r="K908" s="60">
        <f t="shared" si="197"/>
        <v>145.09305147353714</v>
      </c>
      <c r="L908" s="5">
        <f t="shared" si="198"/>
        <v>4199.7909214272695</v>
      </c>
      <c r="M908" s="5">
        <f t="shared" si="199"/>
        <v>0.14509305147353715</v>
      </c>
    </row>
    <row r="909" spans="1:13" x14ac:dyDescent="0.25">
      <c r="A909" s="57"/>
      <c r="B909" s="5">
        <f>'Mg2+离子浓度'!B909</f>
        <v>51.594251928768244</v>
      </c>
      <c r="C909" s="5">
        <f t="shared" si="192"/>
        <v>7.4868119668280997E-6</v>
      </c>
      <c r="D909" s="5">
        <f t="shared" si="190"/>
        <v>3188155.9167786296</v>
      </c>
      <c r="E909" s="5">
        <f t="shared" si="193"/>
        <v>23.869123869852057</v>
      </c>
      <c r="F909" s="5">
        <f t="shared" si="194"/>
        <v>4223.6600452971215</v>
      </c>
      <c r="G909" s="5">
        <f t="shared" si="195"/>
        <v>81.862996116861353</v>
      </c>
      <c r="H909" s="5">
        <f t="shared" si="196"/>
        <v>145.91767443288668</v>
      </c>
      <c r="I909" s="5"/>
      <c r="J909" s="5">
        <f t="shared" si="191"/>
        <v>2.2525862548231845E-6</v>
      </c>
      <c r="K909" s="60">
        <f t="shared" si="197"/>
        <v>145.91767218030043</v>
      </c>
      <c r="L909" s="5">
        <f t="shared" si="198"/>
        <v>4223.6599800948861</v>
      </c>
      <c r="M909" s="5">
        <f t="shared" si="199"/>
        <v>0.14591767218030044</v>
      </c>
    </row>
    <row r="910" spans="1:13" x14ac:dyDescent="0.25">
      <c r="A910" s="57">
        <v>177</v>
      </c>
      <c r="B910" s="5">
        <f>'Mg2+离子浓度'!B910</f>
        <v>51.88739347302635</v>
      </c>
      <c r="C910" s="5">
        <f t="shared" si="192"/>
        <v>0.29314154425810557</v>
      </c>
      <c r="D910" s="5">
        <f t="shared" si="190"/>
        <v>0</v>
      </c>
      <c r="E910" s="5">
        <f t="shared" si="193"/>
        <v>0</v>
      </c>
      <c r="F910" s="5">
        <f t="shared" si="194"/>
        <v>4223.6599800948861</v>
      </c>
      <c r="G910" s="5">
        <f t="shared" si="195"/>
        <v>81.400504002779684</v>
      </c>
      <c r="H910" s="5">
        <f t="shared" si="196"/>
        <v>145.91767218030043</v>
      </c>
      <c r="I910" s="5"/>
      <c r="J910" s="5">
        <f t="shared" si="191"/>
        <v>4.4572977461410302E-4</v>
      </c>
      <c r="K910" s="60">
        <f t="shared" si="197"/>
        <v>145.91722645052582</v>
      </c>
      <c r="L910" s="5">
        <f t="shared" si="198"/>
        <v>4223.6470782236947</v>
      </c>
      <c r="M910" s="5">
        <f t="shared" si="199"/>
        <v>0.14591722645052582</v>
      </c>
    </row>
    <row r="911" spans="1:13" x14ac:dyDescent="0.25">
      <c r="A911" s="57"/>
      <c r="B911" s="5">
        <f>'Mg2+离子浓度'!B911</f>
        <v>51.887400959838317</v>
      </c>
      <c r="C911" s="5">
        <f t="shared" si="192"/>
        <v>7.4868119668280997E-6</v>
      </c>
      <c r="D911" s="5">
        <f t="shared" si="190"/>
        <v>3188155.9167786296</v>
      </c>
      <c r="E911" s="5">
        <f t="shared" si="193"/>
        <v>23.869123869852057</v>
      </c>
      <c r="F911" s="5">
        <f t="shared" si="194"/>
        <v>4247.5162020935468</v>
      </c>
      <c r="G911" s="5">
        <f t="shared" si="195"/>
        <v>81.86026132588897</v>
      </c>
      <c r="H911" s="5">
        <f t="shared" si="196"/>
        <v>146.74184940987533</v>
      </c>
      <c r="I911" s="5"/>
      <c r="J911" s="5">
        <f t="shared" si="191"/>
        <v>2.2653093552423026E-6</v>
      </c>
      <c r="K911" s="60">
        <f t="shared" si="197"/>
        <v>146.74184714456598</v>
      </c>
      <c r="L911" s="5">
        <f t="shared" si="198"/>
        <v>4247.5161365230342</v>
      </c>
      <c r="M911" s="5">
        <f t="shared" si="199"/>
        <v>0.14674184714456598</v>
      </c>
    </row>
    <row r="912" spans="1:13" x14ac:dyDescent="0.25">
      <c r="A912" s="57">
        <v>178</v>
      </c>
      <c r="B912" s="5">
        <f>'Mg2+离子浓度'!B912</f>
        <v>52.180542504096422</v>
      </c>
      <c r="C912" s="5">
        <f t="shared" si="192"/>
        <v>0.29314154425810557</v>
      </c>
      <c r="D912" s="5">
        <f t="shared" si="190"/>
        <v>0</v>
      </c>
      <c r="E912" s="5">
        <f t="shared" si="193"/>
        <v>0</v>
      </c>
      <c r="F912" s="5">
        <f t="shared" si="194"/>
        <v>4247.5161365230342</v>
      </c>
      <c r="G912" s="5">
        <f t="shared" si="195"/>
        <v>81.400382837905212</v>
      </c>
      <c r="H912" s="5">
        <f t="shared" si="196"/>
        <v>146.74184714456595</v>
      </c>
      <c r="I912" s="5"/>
      <c r="J912" s="5">
        <f t="shared" si="191"/>
        <v>4.4824735398317863E-4</v>
      </c>
      <c r="K912" s="60">
        <f t="shared" si="197"/>
        <v>146.74139889721198</v>
      </c>
      <c r="L912" s="5">
        <f t="shared" si="198"/>
        <v>4247.5031617792492</v>
      </c>
      <c r="M912" s="5">
        <f t="shared" si="199"/>
        <v>0.14674139889721199</v>
      </c>
    </row>
    <row r="913" spans="1:13" x14ac:dyDescent="0.25">
      <c r="A913" s="57"/>
      <c r="B913" s="5">
        <f>'Mg2+离子浓度'!B913</f>
        <v>52.180549990908389</v>
      </c>
      <c r="C913" s="5">
        <f t="shared" si="192"/>
        <v>7.4868119668280997E-6</v>
      </c>
      <c r="D913" s="5">
        <f t="shared" si="190"/>
        <v>3188155.9167786296</v>
      </c>
      <c r="E913" s="5">
        <f t="shared" si="193"/>
        <v>23.869123869852057</v>
      </c>
      <c r="F913" s="5">
        <f t="shared" si="194"/>
        <v>4271.3722856491013</v>
      </c>
      <c r="G913" s="5">
        <f t="shared" si="195"/>
        <v>81.857555859287004</v>
      </c>
      <c r="H913" s="5">
        <f t="shared" si="196"/>
        <v>147.56602185656152</v>
      </c>
      <c r="I913" s="5"/>
      <c r="J913" s="5">
        <f t="shared" si="191"/>
        <v>2.2780324166001863E-6</v>
      </c>
      <c r="K913" s="60">
        <f t="shared" si="197"/>
        <v>147.56601957852911</v>
      </c>
      <c r="L913" s="5">
        <f t="shared" si="198"/>
        <v>4271.3722197103143</v>
      </c>
      <c r="M913" s="5">
        <f t="shared" si="199"/>
        <v>0.14756601957852911</v>
      </c>
    </row>
    <row r="914" spans="1:13" x14ac:dyDescent="0.25">
      <c r="A914" s="57">
        <v>179</v>
      </c>
      <c r="B914" s="5">
        <f>'Mg2+离子浓度'!B914</f>
        <v>52.473691535166495</v>
      </c>
      <c r="C914" s="5">
        <f t="shared" si="192"/>
        <v>0.29314154425810557</v>
      </c>
      <c r="D914" s="5">
        <f t="shared" si="190"/>
        <v>0</v>
      </c>
      <c r="E914" s="5">
        <f t="shared" si="193"/>
        <v>0</v>
      </c>
      <c r="F914" s="5">
        <f t="shared" si="194"/>
        <v>4271.3722197103143</v>
      </c>
      <c r="G914" s="5">
        <f t="shared" si="195"/>
        <v>81.400261631064254</v>
      </c>
      <c r="H914" s="5">
        <f t="shared" si="196"/>
        <v>147.56601957852911</v>
      </c>
      <c r="I914" s="5"/>
      <c r="J914" s="5">
        <f t="shared" si="191"/>
        <v>4.507649256230252E-4</v>
      </c>
      <c r="K914" s="60">
        <f t="shared" si="197"/>
        <v>147.56556881360348</v>
      </c>
      <c r="L914" s="5">
        <f t="shared" si="198"/>
        <v>4271.3591720941595</v>
      </c>
      <c r="M914" s="5">
        <f t="shared" si="199"/>
        <v>0.14756556881360347</v>
      </c>
    </row>
    <row r="915" spans="1:13" x14ac:dyDescent="0.25">
      <c r="A915" s="57"/>
      <c r="B915" s="5">
        <f>'Mg2+离子浓度'!B915</f>
        <v>52.473699021978462</v>
      </c>
      <c r="C915" s="5">
        <f t="shared" si="192"/>
        <v>7.4868119668280997E-6</v>
      </c>
      <c r="D915" s="5">
        <f t="shared" si="190"/>
        <v>3188155.9167786296</v>
      </c>
      <c r="E915" s="5">
        <f t="shared" si="193"/>
        <v>23.869123869852057</v>
      </c>
      <c r="F915" s="5">
        <f t="shared" si="194"/>
        <v>4295.2282959640115</v>
      </c>
      <c r="G915" s="5">
        <f t="shared" si="195"/>
        <v>81.854879225590082</v>
      </c>
      <c r="H915" s="5">
        <f t="shared" si="196"/>
        <v>148.39019177295302</v>
      </c>
      <c r="I915" s="5"/>
      <c r="J915" s="5">
        <f t="shared" si="191"/>
        <v>2.290755438896955E-6</v>
      </c>
      <c r="K915" s="60">
        <f t="shared" si="197"/>
        <v>148.39018948219757</v>
      </c>
      <c r="L915" s="5">
        <f t="shared" si="198"/>
        <v>4295.2282296569501</v>
      </c>
      <c r="M915" s="5">
        <f t="shared" si="199"/>
        <v>0.14839018948219757</v>
      </c>
    </row>
    <row r="916" spans="1:13" x14ac:dyDescent="0.25">
      <c r="A916" s="57">
        <v>180</v>
      </c>
      <c r="B916" s="5">
        <f>'Mg2+离子浓度'!B916</f>
        <v>52.766840566236567</v>
      </c>
      <c r="C916" s="5">
        <f t="shared" si="192"/>
        <v>0.29314154425810557</v>
      </c>
      <c r="D916" s="5">
        <f t="shared" si="190"/>
        <v>0</v>
      </c>
      <c r="E916" s="5">
        <f t="shared" si="193"/>
        <v>0</v>
      </c>
      <c r="F916" s="5">
        <f t="shared" si="194"/>
        <v>4295.2282296569501</v>
      </c>
      <c r="G916" s="5">
        <f t="shared" si="195"/>
        <v>81.400140382960473</v>
      </c>
      <c r="H916" s="5">
        <f t="shared" si="196"/>
        <v>148.39018948219757</v>
      </c>
      <c r="I916" s="5"/>
      <c r="J916" s="5">
        <f t="shared" si="191"/>
        <v>4.5328248953366621E-4</v>
      </c>
      <c r="K916" s="60">
        <f t="shared" si="197"/>
        <v>148.38973619970804</v>
      </c>
      <c r="L916" s="5">
        <f t="shared" si="198"/>
        <v>4295.2151091686492</v>
      </c>
      <c r="M916" s="5">
        <f t="shared" si="199"/>
        <v>0.14838973619970805</v>
      </c>
    </row>
    <row r="917" spans="1:13" x14ac:dyDescent="0.25">
      <c r="A917" s="57"/>
      <c r="B917" s="5">
        <f>'Mg2+离子浓度'!B917</f>
        <v>52.766848053048534</v>
      </c>
      <c r="C917" s="5">
        <f t="shared" si="192"/>
        <v>7.4868119668280997E-6</v>
      </c>
      <c r="D917" s="5">
        <f t="shared" si="190"/>
        <v>3188155.9167786296</v>
      </c>
      <c r="E917" s="5">
        <f t="shared" si="193"/>
        <v>23.869123869852057</v>
      </c>
      <c r="F917" s="5">
        <f t="shared" si="194"/>
        <v>4319.0842330385012</v>
      </c>
      <c r="G917" s="5">
        <f t="shared" si="195"/>
        <v>81.852230944254245</v>
      </c>
      <c r="H917" s="5">
        <f t="shared" si="196"/>
        <v>149.21435915905758</v>
      </c>
      <c r="I917" s="5"/>
      <c r="J917" s="5">
        <f t="shared" si="191"/>
        <v>2.3034784221327287E-6</v>
      </c>
      <c r="K917" s="60">
        <f t="shared" si="197"/>
        <v>149.21435685557915</v>
      </c>
      <c r="L917" s="5">
        <f t="shared" si="198"/>
        <v>4319.0841663631672</v>
      </c>
      <c r="M917" s="5">
        <f t="shared" si="199"/>
        <v>0.14921435685557916</v>
      </c>
    </row>
    <row r="918" spans="1:13" x14ac:dyDescent="0.25">
      <c r="A918" s="57">
        <v>181</v>
      </c>
      <c r="B918" s="5">
        <f>'Mg2+离子浓度'!B918</f>
        <v>53.05998959730664</v>
      </c>
      <c r="C918" s="5">
        <f t="shared" si="192"/>
        <v>0.29314154425810557</v>
      </c>
      <c r="D918" s="5">
        <f t="shared" si="190"/>
        <v>0</v>
      </c>
      <c r="E918" s="5">
        <f t="shared" si="193"/>
        <v>0</v>
      </c>
      <c r="F918" s="5">
        <f t="shared" si="194"/>
        <v>4319.0841663631672</v>
      </c>
      <c r="G918" s="5">
        <f t="shared" si="195"/>
        <v>81.400019094282044</v>
      </c>
      <c r="H918" s="5">
        <f t="shared" si="196"/>
        <v>149.21435685557918</v>
      </c>
      <c r="I918" s="5"/>
      <c r="J918" s="5">
        <f t="shared" si="191"/>
        <v>4.5580004571512566E-4</v>
      </c>
      <c r="K918" s="60">
        <f t="shared" si="197"/>
        <v>149.21390105553346</v>
      </c>
      <c r="L918" s="5">
        <f t="shared" si="198"/>
        <v>4319.0709730029439</v>
      </c>
      <c r="M918" s="5">
        <f t="shared" si="199"/>
        <v>0.14921390105553345</v>
      </c>
    </row>
    <row r="919" spans="1:13" x14ac:dyDescent="0.25">
      <c r="A919" s="57"/>
      <c r="B919" s="5">
        <f>'Mg2+离子浓度'!B919</f>
        <v>53.059997084118606</v>
      </c>
      <c r="C919" s="5">
        <f t="shared" si="192"/>
        <v>7.4868119668280997E-6</v>
      </c>
      <c r="D919" s="5">
        <f t="shared" si="190"/>
        <v>3188155.9167786296</v>
      </c>
      <c r="E919" s="5">
        <f t="shared" si="193"/>
        <v>23.869123869852057</v>
      </c>
      <c r="F919" s="5">
        <f t="shared" si="194"/>
        <v>4342.9400968727959</v>
      </c>
      <c r="G919" s="5">
        <f t="shared" si="195"/>
        <v>81.849610545355304</v>
      </c>
      <c r="H919" s="5">
        <f t="shared" si="196"/>
        <v>150.038524014883</v>
      </c>
      <c r="I919" s="5"/>
      <c r="J919" s="5">
        <f t="shared" si="191"/>
        <v>2.3162013663076276E-6</v>
      </c>
      <c r="K919" s="60">
        <f t="shared" si="197"/>
        <v>150.03852169868162</v>
      </c>
      <c r="L919" s="5">
        <f t="shared" si="198"/>
        <v>4342.9400298291894</v>
      </c>
      <c r="M919" s="5">
        <f t="shared" si="199"/>
        <v>0.15003852169868162</v>
      </c>
    </row>
    <row r="920" spans="1:13" x14ac:dyDescent="0.25">
      <c r="A920" s="57">
        <v>182</v>
      </c>
      <c r="B920" s="5">
        <f>'Mg2+离子浓度'!B920</f>
        <v>53.353138628376712</v>
      </c>
      <c r="C920" s="5">
        <f t="shared" si="192"/>
        <v>0.29314154425810557</v>
      </c>
      <c r="D920" s="5">
        <f t="shared" si="190"/>
        <v>0</v>
      </c>
      <c r="E920" s="5">
        <f t="shared" si="193"/>
        <v>0</v>
      </c>
      <c r="F920" s="5">
        <f t="shared" si="194"/>
        <v>4342.9400298291894</v>
      </c>
      <c r="G920" s="5">
        <f t="shared" si="195"/>
        <v>81.399897765701979</v>
      </c>
      <c r="H920" s="5">
        <f t="shared" si="196"/>
        <v>150.03852169868165</v>
      </c>
      <c r="I920" s="5"/>
      <c r="J920" s="5">
        <f t="shared" si="191"/>
        <v>4.5831759416742698E-4</v>
      </c>
      <c r="K920" s="60">
        <f t="shared" si="197"/>
        <v>150.03806338108748</v>
      </c>
      <c r="L920" s="5">
        <f t="shared" si="198"/>
        <v>4342.9267635972674</v>
      </c>
      <c r="M920" s="5">
        <f t="shared" si="199"/>
        <v>0.15003806338108749</v>
      </c>
    </row>
    <row r="921" spans="1:13" x14ac:dyDescent="0.25">
      <c r="A921" s="57"/>
      <c r="B921" s="5">
        <f>'Mg2+离子浓度'!B921</f>
        <v>53.353146115188679</v>
      </c>
      <c r="C921" s="5">
        <f t="shared" si="192"/>
        <v>7.4868119668280997E-6</v>
      </c>
      <c r="D921" s="5">
        <f t="shared" ref="D921:D956" si="200">D919</f>
        <v>3188155.9167786296</v>
      </c>
      <c r="E921" s="5">
        <f t="shared" si="193"/>
        <v>23.869123869852057</v>
      </c>
      <c r="F921" s="5">
        <f t="shared" si="194"/>
        <v>4366.7958874671194</v>
      </c>
      <c r="G921" s="5">
        <f t="shared" si="195"/>
        <v>81.847017569297037</v>
      </c>
      <c r="H921" s="5">
        <f t="shared" si="196"/>
        <v>150.86268634043699</v>
      </c>
      <c r="I921" s="5"/>
      <c r="J921" s="5">
        <f t="shared" ref="J921:J956" si="201">H921*($C$8/3.1415926)^(1/2)*C921^(1/2)</f>
        <v>2.3289242714217706E-6</v>
      </c>
      <c r="K921" s="60">
        <f t="shared" si="197"/>
        <v>150.86268401151273</v>
      </c>
      <c r="L921" s="5">
        <f t="shared" si="198"/>
        <v>4366.7958200552421</v>
      </c>
      <c r="M921" s="5">
        <f t="shared" si="199"/>
        <v>0.15086268401151273</v>
      </c>
    </row>
    <row r="922" spans="1:13" x14ac:dyDescent="0.25">
      <c r="A922" s="57">
        <v>183</v>
      </c>
      <c r="B922" s="5">
        <f>'Mg2+离子浓度'!B922</f>
        <v>53.646287659446784</v>
      </c>
      <c r="C922" s="5">
        <f t="shared" si="192"/>
        <v>0.29314154425810557</v>
      </c>
      <c r="D922" s="5">
        <f t="shared" si="200"/>
        <v>0</v>
      </c>
      <c r="E922" s="5">
        <f t="shared" si="193"/>
        <v>0</v>
      </c>
      <c r="F922" s="5">
        <f t="shared" si="194"/>
        <v>4366.7958200552421</v>
      </c>
      <c r="G922" s="5">
        <f t="shared" si="195"/>
        <v>81.399776397878597</v>
      </c>
      <c r="H922" s="5">
        <f t="shared" si="196"/>
        <v>150.86268401151275</v>
      </c>
      <c r="I922" s="5"/>
      <c r="J922" s="5">
        <f t="shared" si="201"/>
        <v>4.6083513489059407E-4</v>
      </c>
      <c r="K922" s="60">
        <f t="shared" si="197"/>
        <v>150.86222317637785</v>
      </c>
      <c r="L922" s="5">
        <f t="shared" si="198"/>
        <v>4366.7824809518452</v>
      </c>
      <c r="M922" s="5">
        <f t="shared" si="199"/>
        <v>0.15086222317637785</v>
      </c>
    </row>
    <row r="923" spans="1:13" x14ac:dyDescent="0.25">
      <c r="A923" s="57"/>
      <c r="B923" s="5">
        <f>'Mg2+离子浓度'!B923</f>
        <v>53.646295146258751</v>
      </c>
      <c r="C923" s="5">
        <f t="shared" si="192"/>
        <v>7.4868119668280997E-6</v>
      </c>
      <c r="D923" s="5">
        <f t="shared" si="200"/>
        <v>3188155.9167786296</v>
      </c>
      <c r="E923" s="5">
        <f t="shared" si="193"/>
        <v>23.869123869852057</v>
      </c>
      <c r="F923" s="5">
        <f t="shared" si="194"/>
        <v>4390.6516048216972</v>
      </c>
      <c r="G923" s="5">
        <f t="shared" si="195"/>
        <v>81.84445156652906</v>
      </c>
      <c r="H923" s="5">
        <f t="shared" si="196"/>
        <v>151.68684613572739</v>
      </c>
      <c r="I923" s="5"/>
      <c r="J923" s="5">
        <f t="shared" si="201"/>
        <v>2.341647137475279E-6</v>
      </c>
      <c r="K923" s="60">
        <f t="shared" si="197"/>
        <v>151.68684379408026</v>
      </c>
      <c r="L923" s="5">
        <f t="shared" si="198"/>
        <v>4390.6515370415509</v>
      </c>
      <c r="M923" s="5">
        <f t="shared" si="199"/>
        <v>0.15168684379408026</v>
      </c>
    </row>
    <row r="924" spans="1:13" x14ac:dyDescent="0.25">
      <c r="A924" s="57">
        <v>184</v>
      </c>
      <c r="B924" s="5">
        <f>'Mg2+离子浓度'!B924</f>
        <v>53.939436690516857</v>
      </c>
      <c r="C924" s="5">
        <f t="shared" si="192"/>
        <v>0.29314154425810557</v>
      </c>
      <c r="D924" s="5">
        <f t="shared" si="200"/>
        <v>0</v>
      </c>
      <c r="E924" s="5">
        <f t="shared" si="193"/>
        <v>0</v>
      </c>
      <c r="F924" s="5">
        <f t="shared" si="194"/>
        <v>4390.6515370415509</v>
      </c>
      <c r="G924" s="5">
        <f t="shared" si="195"/>
        <v>81.399654991455918</v>
      </c>
      <c r="H924" s="5">
        <f t="shared" si="196"/>
        <v>151.68684379408029</v>
      </c>
      <c r="I924" s="5"/>
      <c r="J924" s="5">
        <f t="shared" si="201"/>
        <v>4.6335266788465063E-4</v>
      </c>
      <c r="K924" s="60">
        <f t="shared" si="197"/>
        <v>151.68638044141241</v>
      </c>
      <c r="L924" s="5">
        <f t="shared" si="198"/>
        <v>4390.6381250669028</v>
      </c>
      <c r="M924" s="5">
        <f t="shared" si="199"/>
        <v>0.15168638044141242</v>
      </c>
    </row>
    <row r="925" spans="1:13" x14ac:dyDescent="0.25">
      <c r="A925" s="57"/>
      <c r="B925" s="5">
        <f>'Mg2+离子浓度'!B925</f>
        <v>53.939444177328824</v>
      </c>
      <c r="C925" s="5">
        <f t="shared" si="192"/>
        <v>7.4868119668280997E-6</v>
      </c>
      <c r="D925" s="5">
        <f t="shared" si="200"/>
        <v>3188155.9167786296</v>
      </c>
      <c r="E925" s="5">
        <f t="shared" si="193"/>
        <v>23.869123869852057</v>
      </c>
      <c r="F925" s="5">
        <f t="shared" si="194"/>
        <v>4414.5072489367549</v>
      </c>
      <c r="G925" s="5">
        <f t="shared" si="195"/>
        <v>81.841912097273834</v>
      </c>
      <c r="H925" s="5">
        <f t="shared" si="196"/>
        <v>152.51100340076195</v>
      </c>
      <c r="I925" s="5"/>
      <c r="J925" s="5">
        <f t="shared" si="201"/>
        <v>2.3543699644682717E-6</v>
      </c>
      <c r="K925" s="60">
        <f t="shared" si="197"/>
        <v>152.51100104639198</v>
      </c>
      <c r="L925" s="5">
        <f t="shared" si="198"/>
        <v>4414.5071807883396</v>
      </c>
      <c r="M925" s="5">
        <f t="shared" si="199"/>
        <v>0.15251100104639198</v>
      </c>
    </row>
    <row r="926" spans="1:13" x14ac:dyDescent="0.25">
      <c r="A926" s="57">
        <v>185</v>
      </c>
      <c r="B926" s="5">
        <f>'Mg2+离子浓度'!B926</f>
        <v>54.232585721586929</v>
      </c>
      <c r="C926" s="5">
        <f t="shared" si="192"/>
        <v>0.29314154425810557</v>
      </c>
      <c r="D926" s="5">
        <f t="shared" si="200"/>
        <v>0</v>
      </c>
      <c r="E926" s="5">
        <f t="shared" si="193"/>
        <v>0</v>
      </c>
      <c r="F926" s="5">
        <f t="shared" si="194"/>
        <v>4414.5071807883396</v>
      </c>
      <c r="G926" s="5">
        <f t="shared" si="195"/>
        <v>81.39953354706401</v>
      </c>
      <c r="H926" s="5">
        <f t="shared" si="196"/>
        <v>152.51100104639198</v>
      </c>
      <c r="I926" s="5"/>
      <c r="J926" s="5">
        <f t="shared" si="201"/>
        <v>4.6587019314962028E-4</v>
      </c>
      <c r="K926" s="60">
        <f t="shared" si="197"/>
        <v>152.51053517619883</v>
      </c>
      <c r="L926" s="5">
        <f t="shared" si="198"/>
        <v>4414.4936959426632</v>
      </c>
      <c r="M926" s="5">
        <f t="shared" si="199"/>
        <v>0.15251053517619884</v>
      </c>
    </row>
    <row r="927" spans="1:13" x14ac:dyDescent="0.25">
      <c r="A927" s="57"/>
      <c r="B927" s="5">
        <f>'Mg2+离子浓度'!B927</f>
        <v>54.232593208398896</v>
      </c>
      <c r="C927" s="5">
        <f t="shared" si="192"/>
        <v>7.4868119668280997E-6</v>
      </c>
      <c r="D927" s="5">
        <f t="shared" si="200"/>
        <v>3188155.9167786296</v>
      </c>
      <c r="E927" s="5">
        <f t="shared" si="193"/>
        <v>23.869123869852057</v>
      </c>
      <c r="F927" s="5">
        <f t="shared" si="194"/>
        <v>4438.3628198125152</v>
      </c>
      <c r="G927" s="5">
        <f t="shared" si="195"/>
        <v>81.839398731262492</v>
      </c>
      <c r="H927" s="5">
        <f t="shared" si="196"/>
        <v>153.33515813554837</v>
      </c>
      <c r="I927" s="5"/>
      <c r="J927" s="5">
        <f t="shared" si="201"/>
        <v>2.3670927524008686E-6</v>
      </c>
      <c r="K927" s="60">
        <f t="shared" si="197"/>
        <v>153.33515576845562</v>
      </c>
      <c r="L927" s="5">
        <f t="shared" si="198"/>
        <v>4438.3627512958328</v>
      </c>
      <c r="M927" s="5">
        <f t="shared" si="199"/>
        <v>0.15333515576845563</v>
      </c>
    </row>
    <row r="928" spans="1:13" x14ac:dyDescent="0.25">
      <c r="A928" s="57">
        <v>186</v>
      </c>
      <c r="B928" s="5">
        <f>'Mg2+离子浓度'!B928</f>
        <v>54.525734752657002</v>
      </c>
      <c r="C928" s="5">
        <f t="shared" si="192"/>
        <v>0.29314154425810557</v>
      </c>
      <c r="D928" s="5">
        <f t="shared" si="200"/>
        <v>0</v>
      </c>
      <c r="E928" s="5">
        <f t="shared" si="193"/>
        <v>0</v>
      </c>
      <c r="F928" s="5">
        <f t="shared" si="194"/>
        <v>4438.3627512958328</v>
      </c>
      <c r="G928" s="5">
        <f t="shared" si="195"/>
        <v>81.399412065319382</v>
      </c>
      <c r="H928" s="5">
        <f t="shared" si="196"/>
        <v>153.33515576845565</v>
      </c>
      <c r="I928" s="5"/>
      <c r="J928" s="5">
        <f t="shared" si="201"/>
        <v>4.6838771068552693E-4</v>
      </c>
      <c r="K928" s="60">
        <f t="shared" si="197"/>
        <v>153.33468738074495</v>
      </c>
      <c r="L928" s="5">
        <f t="shared" si="198"/>
        <v>4438.3491935793536</v>
      </c>
      <c r="M928" s="5">
        <f t="shared" si="199"/>
        <v>0.15333468738074496</v>
      </c>
    </row>
    <row r="929" spans="1:13" x14ac:dyDescent="0.25">
      <c r="A929" s="57"/>
      <c r="B929" s="5">
        <f>'Mg2+离子浓度'!B929</f>
        <v>54.525742239468968</v>
      </c>
      <c r="C929" s="5">
        <f t="shared" si="192"/>
        <v>7.4868119668280997E-6</v>
      </c>
      <c r="D929" s="5">
        <f t="shared" si="200"/>
        <v>3188155.9167786296</v>
      </c>
      <c r="E929" s="5">
        <f t="shared" si="193"/>
        <v>23.869123869852057</v>
      </c>
      <c r="F929" s="5">
        <f t="shared" si="194"/>
        <v>4462.2183174492056</v>
      </c>
      <c r="G929" s="5">
        <f t="shared" si="195"/>
        <v>81.836911047479276</v>
      </c>
      <c r="H929" s="5">
        <f t="shared" si="196"/>
        <v>154.15931034009449</v>
      </c>
      <c r="I929" s="5"/>
      <c r="J929" s="5">
        <f t="shared" si="201"/>
        <v>2.3798155012731904E-6</v>
      </c>
      <c r="K929" s="60">
        <f t="shared" si="197"/>
        <v>154.15930796027899</v>
      </c>
      <c r="L929" s="5">
        <f t="shared" si="198"/>
        <v>4462.2182485642561</v>
      </c>
      <c r="M929" s="5">
        <f t="shared" si="199"/>
        <v>0.15415930796027899</v>
      </c>
    </row>
    <row r="930" spans="1:13" x14ac:dyDescent="0.25">
      <c r="A930" s="57">
        <v>187</v>
      </c>
      <c r="B930" s="5">
        <f>'Mg2+离子浓度'!B930</f>
        <v>54.818883783727074</v>
      </c>
      <c r="C930" s="5">
        <f t="shared" si="192"/>
        <v>0.29314154425810557</v>
      </c>
      <c r="D930" s="5">
        <f t="shared" si="200"/>
        <v>0</v>
      </c>
      <c r="E930" s="5">
        <f t="shared" si="193"/>
        <v>0</v>
      </c>
      <c r="F930" s="5">
        <f t="shared" si="194"/>
        <v>4462.2182485642561</v>
      </c>
      <c r="G930" s="5">
        <f t="shared" si="195"/>
        <v>81.399290546825412</v>
      </c>
      <c r="H930" s="5">
        <f t="shared" si="196"/>
        <v>154.15930796027899</v>
      </c>
      <c r="I930" s="5"/>
      <c r="J930" s="5">
        <f t="shared" si="201"/>
        <v>4.7090522049239418E-4</v>
      </c>
      <c r="K930" s="60">
        <f t="shared" si="197"/>
        <v>154.15883705505851</v>
      </c>
      <c r="L930" s="5">
        <f t="shared" si="198"/>
        <v>4462.204617977196</v>
      </c>
      <c r="M930" s="5">
        <f t="shared" si="199"/>
        <v>0.15415883705505851</v>
      </c>
    </row>
    <row r="931" spans="1:13" x14ac:dyDescent="0.25">
      <c r="A931" s="57"/>
      <c r="B931" s="5">
        <f>'Mg2+离子浓度'!B931</f>
        <v>54.818891270539041</v>
      </c>
      <c r="C931" s="5">
        <f t="shared" si="192"/>
        <v>7.4868119668280997E-6</v>
      </c>
      <c r="D931" s="5">
        <f t="shared" si="200"/>
        <v>3188155.9167786296</v>
      </c>
      <c r="E931" s="5">
        <f t="shared" si="193"/>
        <v>23.869123869852057</v>
      </c>
      <c r="F931" s="5">
        <f t="shared" si="194"/>
        <v>4486.073741847048</v>
      </c>
      <c r="G931" s="5">
        <f t="shared" si="195"/>
        <v>81.834448633914079</v>
      </c>
      <c r="H931" s="5">
        <f t="shared" si="196"/>
        <v>154.98346001440802</v>
      </c>
      <c r="I931" s="5"/>
      <c r="J931" s="5">
        <f t="shared" si="201"/>
        <v>2.3925382110853561E-6</v>
      </c>
      <c r="K931" s="60">
        <f t="shared" si="197"/>
        <v>154.9834576218698</v>
      </c>
      <c r="L931" s="5">
        <f t="shared" si="198"/>
        <v>4486.0736725938332</v>
      </c>
      <c r="M931" s="5">
        <f t="shared" si="199"/>
        <v>0.1549834576218698</v>
      </c>
    </row>
    <row r="932" spans="1:13" x14ac:dyDescent="0.25">
      <c r="A932" s="57">
        <v>188</v>
      </c>
      <c r="B932" s="5">
        <f>'Mg2+离子浓度'!B932</f>
        <v>55.112032814797146</v>
      </c>
      <c r="C932" s="5">
        <f t="shared" si="192"/>
        <v>0.29314154425810557</v>
      </c>
      <c r="D932" s="5">
        <f t="shared" si="200"/>
        <v>0</v>
      </c>
      <c r="E932" s="5">
        <f t="shared" si="193"/>
        <v>0</v>
      </c>
      <c r="F932" s="5">
        <f t="shared" si="194"/>
        <v>4486.0736725938332</v>
      </c>
      <c r="G932" s="5">
        <f t="shared" si="195"/>
        <v>81.399168992172577</v>
      </c>
      <c r="H932" s="5">
        <f t="shared" si="196"/>
        <v>154.98345762186983</v>
      </c>
      <c r="I932" s="5"/>
      <c r="J932" s="5">
        <f t="shared" si="201"/>
        <v>4.734227225702457E-4</v>
      </c>
      <c r="K932" s="60">
        <f t="shared" si="197"/>
        <v>154.98298419914727</v>
      </c>
      <c r="L932" s="5">
        <f t="shared" si="198"/>
        <v>4486.0599691364168</v>
      </c>
      <c r="M932" s="5">
        <f t="shared" si="199"/>
        <v>0.15498298419914727</v>
      </c>
    </row>
    <row r="933" spans="1:13" x14ac:dyDescent="0.25">
      <c r="A933" s="57"/>
      <c r="B933" s="5">
        <f>'Mg2+离子浓度'!B933</f>
        <v>55.112040301609113</v>
      </c>
      <c r="C933" s="5">
        <f t="shared" si="192"/>
        <v>7.4868119668280997E-6</v>
      </c>
      <c r="D933" s="5">
        <f t="shared" si="200"/>
        <v>3188155.9167786296</v>
      </c>
      <c r="E933" s="5">
        <f t="shared" si="193"/>
        <v>23.869123869852057</v>
      </c>
      <c r="F933" s="5">
        <f t="shared" si="194"/>
        <v>4509.9290930062689</v>
      </c>
      <c r="G933" s="5">
        <f t="shared" si="195"/>
        <v>81.832011087322996</v>
      </c>
      <c r="H933" s="5">
        <f t="shared" si="196"/>
        <v>155.80760715849681</v>
      </c>
      <c r="I933" s="5"/>
      <c r="J933" s="5">
        <f t="shared" si="201"/>
        <v>2.4052608818374864E-6</v>
      </c>
      <c r="K933" s="60">
        <f t="shared" si="197"/>
        <v>155.80760475323592</v>
      </c>
      <c r="L933" s="5">
        <f t="shared" si="198"/>
        <v>4509.9290233847905</v>
      </c>
      <c r="M933" s="5">
        <f t="shared" si="199"/>
        <v>0.15580760475323593</v>
      </c>
    </row>
    <row r="934" spans="1:13" x14ac:dyDescent="0.25">
      <c r="A934" s="57">
        <v>189</v>
      </c>
      <c r="B934" s="5">
        <f>'Mg2+离子浓度'!B934</f>
        <v>55.405181845867219</v>
      </c>
      <c r="C934" s="5">
        <f t="shared" si="192"/>
        <v>0.29314154425810557</v>
      </c>
      <c r="D934" s="5">
        <f t="shared" si="200"/>
        <v>0</v>
      </c>
      <c r="E934" s="5">
        <f t="shared" si="193"/>
        <v>0</v>
      </c>
      <c r="F934" s="5">
        <f t="shared" si="194"/>
        <v>4509.9290233847905</v>
      </c>
      <c r="G934" s="5">
        <f t="shared" si="195"/>
        <v>81.399047401938901</v>
      </c>
      <c r="H934" s="5">
        <f t="shared" si="196"/>
        <v>155.80760475323592</v>
      </c>
      <c r="I934" s="5"/>
      <c r="J934" s="5">
        <f t="shared" si="201"/>
        <v>4.7594021691910545E-4</v>
      </c>
      <c r="K934" s="60">
        <f t="shared" si="197"/>
        <v>155.80712881301901</v>
      </c>
      <c r="L934" s="5">
        <f t="shared" si="198"/>
        <v>4509.9152470572417</v>
      </c>
      <c r="M934" s="5">
        <f t="shared" si="199"/>
        <v>0.155807128813019</v>
      </c>
    </row>
    <row r="935" spans="1:13" x14ac:dyDescent="0.25">
      <c r="A935" s="57"/>
      <c r="B935" s="5">
        <f>'Mg2+离子浓度'!B935</f>
        <v>55.405189332679186</v>
      </c>
      <c r="C935" s="5">
        <f t="shared" si="192"/>
        <v>7.4868119668280997E-6</v>
      </c>
      <c r="D935" s="5">
        <f t="shared" si="200"/>
        <v>3188155.9167786296</v>
      </c>
      <c r="E935" s="5">
        <f t="shared" si="193"/>
        <v>23.869123869852057</v>
      </c>
      <c r="F935" s="5">
        <f t="shared" si="194"/>
        <v>4533.7843709270937</v>
      </c>
      <c r="G935" s="5">
        <f t="shared" si="195"/>
        <v>81.829598012996399</v>
      </c>
      <c r="H935" s="5">
        <f t="shared" si="196"/>
        <v>156.63175177236855</v>
      </c>
      <c r="I935" s="5"/>
      <c r="J935" s="5">
        <f t="shared" si="201"/>
        <v>2.4179835135297007E-6</v>
      </c>
      <c r="K935" s="60">
        <f t="shared" si="197"/>
        <v>156.63174935438502</v>
      </c>
      <c r="L935" s="5">
        <f t="shared" si="198"/>
        <v>4533.7843009373519</v>
      </c>
      <c r="M935" s="5">
        <f t="shared" si="199"/>
        <v>0.15663174935438504</v>
      </c>
    </row>
    <row r="936" spans="1:13" x14ac:dyDescent="0.25">
      <c r="A936" s="57">
        <v>190</v>
      </c>
      <c r="B936" s="5">
        <f>'Mg2+离子浓度'!B936</f>
        <v>55.698330876937291</v>
      </c>
      <c r="C936" s="5">
        <f t="shared" si="192"/>
        <v>0.29314154425810557</v>
      </c>
      <c r="D936" s="5">
        <f t="shared" si="200"/>
        <v>0</v>
      </c>
      <c r="E936" s="5">
        <f t="shared" si="193"/>
        <v>0</v>
      </c>
      <c r="F936" s="5">
        <f t="shared" si="194"/>
        <v>4533.7843009373519</v>
      </c>
      <c r="G936" s="5">
        <f t="shared" si="195"/>
        <v>81.39892577669022</v>
      </c>
      <c r="H936" s="5">
        <f t="shared" si="196"/>
        <v>156.63174935438502</v>
      </c>
      <c r="I936" s="5"/>
      <c r="J936" s="5">
        <f t="shared" si="201"/>
        <v>4.7845770353899687E-4</v>
      </c>
      <c r="K936" s="60">
        <f t="shared" si="197"/>
        <v>156.63127089668149</v>
      </c>
      <c r="L936" s="5">
        <f t="shared" si="198"/>
        <v>4533.7704517398952</v>
      </c>
      <c r="M936" s="5">
        <f t="shared" si="199"/>
        <v>0.1566312708966815</v>
      </c>
    </row>
    <row r="937" spans="1:13" x14ac:dyDescent="0.25">
      <c r="A937" s="57"/>
      <c r="B937" s="5">
        <f>'Mg2+离子浓度'!B937</f>
        <v>55.698338363749258</v>
      </c>
      <c r="C937" s="5">
        <f t="shared" si="192"/>
        <v>7.4868119668280997E-6</v>
      </c>
      <c r="D937" s="5">
        <f t="shared" si="200"/>
        <v>3188155.9167786296</v>
      </c>
      <c r="E937" s="5">
        <f t="shared" si="193"/>
        <v>23.869123869852057</v>
      </c>
      <c r="F937" s="5">
        <f t="shared" si="194"/>
        <v>4557.6395756097472</v>
      </c>
      <c r="G937" s="5">
        <f t="shared" si="195"/>
        <v>81.827209024534284</v>
      </c>
      <c r="H937" s="5">
        <f t="shared" si="196"/>
        <v>157.45589385603105</v>
      </c>
      <c r="I937" s="5"/>
      <c r="J937" s="5">
        <f t="shared" si="201"/>
        <v>2.4307061061621193E-6</v>
      </c>
      <c r="K937" s="60">
        <f t="shared" si="197"/>
        <v>157.45589142532495</v>
      </c>
      <c r="L937" s="5">
        <f t="shared" si="198"/>
        <v>4557.6395052517437</v>
      </c>
      <c r="M937" s="5">
        <f t="shared" si="199"/>
        <v>0.15745589142532496</v>
      </c>
    </row>
    <row r="938" spans="1:13" x14ac:dyDescent="0.25">
      <c r="A938" s="57">
        <v>191</v>
      </c>
      <c r="B938" s="5">
        <f>'Mg2+离子浓度'!B938</f>
        <v>55.991479908007364</v>
      </c>
      <c r="C938" s="5">
        <f t="shared" si="192"/>
        <v>0.29314154425810557</v>
      </c>
      <c r="D938" s="5">
        <f t="shared" si="200"/>
        <v>0</v>
      </c>
      <c r="E938" s="5">
        <f t="shared" si="193"/>
        <v>0</v>
      </c>
      <c r="F938" s="5">
        <f t="shared" si="194"/>
        <v>4557.6395052517437</v>
      </c>
      <c r="G938" s="5">
        <f t="shared" si="195"/>
        <v>81.398804116980557</v>
      </c>
      <c r="H938" s="5">
        <f t="shared" si="196"/>
        <v>157.45589142532495</v>
      </c>
      <c r="I938" s="5"/>
      <c r="J938" s="5">
        <f t="shared" si="201"/>
        <v>4.8097518242994411E-4</v>
      </c>
      <c r="K938" s="60">
        <f t="shared" si="197"/>
        <v>157.45541045014252</v>
      </c>
      <c r="L938" s="5">
        <f t="shared" si="198"/>
        <v>4557.6255831846011</v>
      </c>
      <c r="M938" s="5">
        <f t="shared" si="199"/>
        <v>0.15745541045014252</v>
      </c>
    </row>
    <row r="939" spans="1:13" x14ac:dyDescent="0.25">
      <c r="A939" s="57"/>
      <c r="B939" s="5">
        <f>'Mg2+离子浓度'!B939</f>
        <v>55.99148739481933</v>
      </c>
      <c r="C939" s="5">
        <f t="shared" si="192"/>
        <v>7.4868119668280997E-6</v>
      </c>
      <c r="D939" s="5">
        <f t="shared" si="200"/>
        <v>3188155.9167786296</v>
      </c>
      <c r="E939" s="5">
        <f t="shared" si="193"/>
        <v>23.869123869852057</v>
      </c>
      <c r="F939" s="5">
        <f t="shared" si="194"/>
        <v>4581.4947070544531</v>
      </c>
      <c r="G939" s="5">
        <f t="shared" si="195"/>
        <v>81.82484374362879</v>
      </c>
      <c r="H939" s="5">
        <f t="shared" si="196"/>
        <v>158.28003340949209</v>
      </c>
      <c r="I939" s="5"/>
      <c r="J939" s="5">
        <f t="shared" si="201"/>
        <v>2.4434286597348621E-6</v>
      </c>
      <c r="K939" s="60">
        <f t="shared" si="197"/>
        <v>158.28003096606344</v>
      </c>
      <c r="L939" s="5">
        <f t="shared" si="198"/>
        <v>4581.4946363281897</v>
      </c>
      <c r="M939" s="5">
        <f t="shared" si="199"/>
        <v>0.15828003096606344</v>
      </c>
    </row>
    <row r="940" spans="1:13" x14ac:dyDescent="0.25">
      <c r="A940" s="57">
        <v>192</v>
      </c>
      <c r="B940" s="5">
        <f>'Mg2+离子浓度'!B940</f>
        <v>56.284628939077436</v>
      </c>
      <c r="C940" s="5">
        <f t="shared" si="192"/>
        <v>0.29314154425810557</v>
      </c>
      <c r="D940" s="5">
        <f t="shared" si="200"/>
        <v>0</v>
      </c>
      <c r="E940" s="5">
        <f t="shared" si="193"/>
        <v>0</v>
      </c>
      <c r="F940" s="5">
        <f t="shared" si="194"/>
        <v>4581.4946363281897</v>
      </c>
      <c r="G940" s="5">
        <f t="shared" si="195"/>
        <v>81.398682423352312</v>
      </c>
      <c r="H940" s="5">
        <f t="shared" si="196"/>
        <v>158.28003096606344</v>
      </c>
      <c r="I940" s="5"/>
      <c r="J940" s="5">
        <f t="shared" si="201"/>
        <v>4.834926535919705E-4</v>
      </c>
      <c r="K940" s="60">
        <f t="shared" si="197"/>
        <v>158.27954747340985</v>
      </c>
      <c r="L940" s="5">
        <f t="shared" si="198"/>
        <v>4581.4806413915849</v>
      </c>
      <c r="M940" s="5">
        <f t="shared" si="199"/>
        <v>0.15827954747340986</v>
      </c>
    </row>
    <row r="941" spans="1:13" x14ac:dyDescent="0.25">
      <c r="A941" s="57"/>
      <c r="B941" s="5">
        <f>'Mg2+离子浓度'!B941</f>
        <v>56.284636425889403</v>
      </c>
      <c r="C941" s="5">
        <f t="shared" si="192"/>
        <v>7.4868119668280997E-6</v>
      </c>
      <c r="D941" s="5">
        <f t="shared" si="200"/>
        <v>3188155.9167786296</v>
      </c>
      <c r="E941" s="5">
        <f t="shared" si="193"/>
        <v>23.869123869852057</v>
      </c>
      <c r="F941" s="5">
        <f t="shared" si="194"/>
        <v>4605.3497652614369</v>
      </c>
      <c r="G941" s="5">
        <f t="shared" si="195"/>
        <v>81.822501799853526</v>
      </c>
      <c r="H941" s="5">
        <f t="shared" si="196"/>
        <v>159.10417043275942</v>
      </c>
      <c r="I941" s="5"/>
      <c r="J941" s="5">
        <f t="shared" si="201"/>
        <v>2.4561511742480489E-6</v>
      </c>
      <c r="K941" s="60">
        <f t="shared" si="197"/>
        <v>159.10416797660824</v>
      </c>
      <c r="L941" s="5">
        <f t="shared" si="198"/>
        <v>4605.3496941669137</v>
      </c>
      <c r="M941" s="5">
        <f t="shared" si="199"/>
        <v>0.15910416797660823</v>
      </c>
    </row>
    <row r="942" spans="1:13" x14ac:dyDescent="0.25">
      <c r="A942" s="57">
        <v>193</v>
      </c>
      <c r="B942" s="5">
        <f>'Mg2+离子浓度'!B942</f>
        <v>56.577777970147508</v>
      </c>
      <c r="C942" s="5">
        <f t="shared" si="192"/>
        <v>0.29314154425810557</v>
      </c>
      <c r="D942" s="5">
        <f t="shared" si="200"/>
        <v>0</v>
      </c>
      <c r="E942" s="5">
        <f t="shared" si="193"/>
        <v>0</v>
      </c>
      <c r="F942" s="5">
        <f t="shared" si="194"/>
        <v>4605.3496941669137</v>
      </c>
      <c r="G942" s="5">
        <f t="shared" si="195"/>
        <v>81.398560696336702</v>
      </c>
      <c r="H942" s="5">
        <f t="shared" si="196"/>
        <v>159.10416797660821</v>
      </c>
      <c r="I942" s="5"/>
      <c r="J942" s="5">
        <f t="shared" si="201"/>
        <v>4.8601011702509989E-4</v>
      </c>
      <c r="K942" s="60">
        <f t="shared" si="197"/>
        <v>159.10368196649119</v>
      </c>
      <c r="L942" s="5">
        <f t="shared" si="198"/>
        <v>4605.3356263610713</v>
      </c>
      <c r="M942" s="5">
        <f t="shared" si="199"/>
        <v>0.15910368196649119</v>
      </c>
    </row>
    <row r="943" spans="1:13" x14ac:dyDescent="0.25">
      <c r="A943" s="57"/>
      <c r="B943" s="5">
        <f>'Mg2+离子浓度'!B943</f>
        <v>56.577785456959475</v>
      </c>
      <c r="C943" s="5">
        <f t="shared" si="192"/>
        <v>7.4868119668280997E-6</v>
      </c>
      <c r="D943" s="5">
        <f t="shared" si="200"/>
        <v>3188155.9167786296</v>
      </c>
      <c r="E943" s="5">
        <f t="shared" si="193"/>
        <v>23.869123869852057</v>
      </c>
      <c r="F943" s="5">
        <f t="shared" si="194"/>
        <v>4629.2047502309233</v>
      </c>
      <c r="G943" s="5">
        <f t="shared" si="195"/>
        <v>81.82018283045926</v>
      </c>
      <c r="H943" s="5">
        <f t="shared" si="196"/>
        <v>159.92830492584073</v>
      </c>
      <c r="I943" s="5"/>
      <c r="J943" s="5">
        <f t="shared" si="201"/>
        <v>2.4688736497017988E-6</v>
      </c>
      <c r="K943" s="60">
        <f t="shared" si="197"/>
        <v>159.92830245696709</v>
      </c>
      <c r="L943" s="5">
        <f t="shared" si="198"/>
        <v>4629.2046787681402</v>
      </c>
      <c r="M943" s="5">
        <f t="shared" si="199"/>
        <v>0.1599283024569671</v>
      </c>
    </row>
    <row r="944" spans="1:13" x14ac:dyDescent="0.25">
      <c r="A944" s="57">
        <v>194</v>
      </c>
      <c r="B944" s="5">
        <f>'Mg2+离子浓度'!B944</f>
        <v>56.870927001217581</v>
      </c>
      <c r="C944" s="5">
        <f t="shared" si="192"/>
        <v>0.29314154425810557</v>
      </c>
      <c r="D944" s="5">
        <f t="shared" si="200"/>
        <v>0</v>
      </c>
      <c r="E944" s="5">
        <f t="shared" si="193"/>
        <v>0</v>
      </c>
      <c r="F944" s="5">
        <f t="shared" si="194"/>
        <v>4629.2046787681402</v>
      </c>
      <c r="G944" s="5">
        <f t="shared" si="195"/>
        <v>81.398438936453971</v>
      </c>
      <c r="H944" s="5">
        <f t="shared" si="196"/>
        <v>159.92830245696706</v>
      </c>
      <c r="I944" s="5"/>
      <c r="J944" s="5">
        <f t="shared" si="201"/>
        <v>4.885275727293559E-4</v>
      </c>
      <c r="K944" s="60">
        <f t="shared" si="197"/>
        <v>159.92781392939432</v>
      </c>
      <c r="L944" s="5">
        <f t="shared" si="198"/>
        <v>4629.190538093284</v>
      </c>
      <c r="M944" s="5">
        <f t="shared" si="199"/>
        <v>0.15992781392939431</v>
      </c>
    </row>
    <row r="945" spans="1:13" x14ac:dyDescent="0.25">
      <c r="A945" s="57"/>
      <c r="B945" s="5">
        <f>'Mg2+离子浓度'!B945</f>
        <v>56.870934488029548</v>
      </c>
      <c r="C945" s="5">
        <f t="shared" si="192"/>
        <v>7.4868119668280997E-6</v>
      </c>
      <c r="D945" s="5">
        <f t="shared" si="200"/>
        <v>3188155.9167786296</v>
      </c>
      <c r="E945" s="5">
        <f t="shared" si="193"/>
        <v>23.869123869852057</v>
      </c>
      <c r="F945" s="5">
        <f t="shared" si="194"/>
        <v>4653.059661963136</v>
      </c>
      <c r="G945" s="5">
        <f t="shared" si="195"/>
        <v>81.817886480176142</v>
      </c>
      <c r="H945" s="5">
        <f t="shared" si="196"/>
        <v>160.75243688874386</v>
      </c>
      <c r="I945" s="5"/>
      <c r="J945" s="5">
        <f t="shared" si="201"/>
        <v>2.4815960860962323E-6</v>
      </c>
      <c r="K945" s="60">
        <f t="shared" si="197"/>
        <v>160.75243440714777</v>
      </c>
      <c r="L945" s="5">
        <f t="shared" si="198"/>
        <v>4653.0595901320958</v>
      </c>
      <c r="M945" s="5">
        <f t="shared" si="199"/>
        <v>0.16075243440714779</v>
      </c>
    </row>
    <row r="946" spans="1:13" x14ac:dyDescent="0.25">
      <c r="A946" s="57">
        <v>195</v>
      </c>
      <c r="B946" s="5">
        <f>'Mg2+离子浓度'!B946</f>
        <v>57.164076032287653</v>
      </c>
      <c r="C946" s="5">
        <f t="shared" si="192"/>
        <v>0.29314154425810557</v>
      </c>
      <c r="D946" s="5">
        <f t="shared" si="200"/>
        <v>0</v>
      </c>
      <c r="E946" s="5">
        <f t="shared" si="193"/>
        <v>0</v>
      </c>
      <c r="F946" s="5">
        <f t="shared" si="194"/>
        <v>4653.0595901320958</v>
      </c>
      <c r="G946" s="5">
        <f t="shared" si="195"/>
        <v>81.398317144213706</v>
      </c>
      <c r="H946" s="5">
        <f t="shared" si="196"/>
        <v>160.75243440714775</v>
      </c>
      <c r="I946" s="5"/>
      <c r="J946" s="5">
        <f t="shared" si="201"/>
        <v>4.910450207047623E-4</v>
      </c>
      <c r="K946" s="60">
        <f t="shared" si="197"/>
        <v>160.75194336212704</v>
      </c>
      <c r="L946" s="5">
        <f t="shared" si="198"/>
        <v>4653.0453765884486</v>
      </c>
      <c r="M946" s="5">
        <f t="shared" si="199"/>
        <v>0.16075194336212703</v>
      </c>
    </row>
    <row r="947" spans="1:13" x14ac:dyDescent="0.25">
      <c r="A947" s="57"/>
      <c r="B947" s="5">
        <f>'Mg2+离子浓度'!B947</f>
        <v>57.16408351909962</v>
      </c>
      <c r="C947" s="5">
        <f t="shared" si="192"/>
        <v>7.4868119668280997E-6</v>
      </c>
      <c r="D947" s="5">
        <f t="shared" si="200"/>
        <v>3188155.9167786296</v>
      </c>
      <c r="E947" s="5">
        <f t="shared" si="193"/>
        <v>23.869123869852057</v>
      </c>
      <c r="F947" s="5">
        <f t="shared" si="194"/>
        <v>4676.9145004583006</v>
      </c>
      <c r="G947" s="5">
        <f t="shared" si="195"/>
        <v>81.815612401021937</v>
      </c>
      <c r="H947" s="5">
        <f t="shared" si="196"/>
        <v>161.57656632147655</v>
      </c>
      <c r="I947" s="5"/>
      <c r="J947" s="5">
        <f t="shared" si="201"/>
        <v>2.4943184834314686E-6</v>
      </c>
      <c r="K947" s="60">
        <f t="shared" si="197"/>
        <v>161.57656382715805</v>
      </c>
      <c r="L947" s="5">
        <f t="shared" si="198"/>
        <v>4676.9144282590032</v>
      </c>
      <c r="M947" s="5">
        <f t="shared" si="199"/>
        <v>0.16157656382715807</v>
      </c>
    </row>
    <row r="948" spans="1:13" x14ac:dyDescent="0.25">
      <c r="A948" s="57">
        <v>196</v>
      </c>
      <c r="B948" s="5">
        <f>'Mg2+离子浓度'!B948</f>
        <v>57.457225063357726</v>
      </c>
      <c r="C948" s="5">
        <f t="shared" si="192"/>
        <v>0.29314154425810557</v>
      </c>
      <c r="D948" s="5">
        <f t="shared" si="200"/>
        <v>0</v>
      </c>
      <c r="E948" s="5">
        <f t="shared" si="193"/>
        <v>0</v>
      </c>
      <c r="F948" s="5">
        <f t="shared" si="194"/>
        <v>4676.9144282590032</v>
      </c>
      <c r="G948" s="5">
        <f t="shared" si="195"/>
        <v>81.398195320115079</v>
      </c>
      <c r="H948" s="5">
        <f t="shared" si="196"/>
        <v>161.57656382715803</v>
      </c>
      <c r="I948" s="5"/>
      <c r="J948" s="5">
        <f t="shared" si="201"/>
        <v>4.9356246095134287E-4</v>
      </c>
      <c r="K948" s="60">
        <f t="shared" si="197"/>
        <v>161.57607026469708</v>
      </c>
      <c r="L948" s="5">
        <f t="shared" si="198"/>
        <v>4676.9001418467897</v>
      </c>
      <c r="M948" s="5">
        <f t="shared" si="199"/>
        <v>0.16157607026469709</v>
      </c>
    </row>
    <row r="949" spans="1:13" x14ac:dyDescent="0.25">
      <c r="A949" s="57"/>
      <c r="B949" s="5">
        <f>'Mg2+离子浓度'!B949</f>
        <v>57.457232550169692</v>
      </c>
      <c r="C949" s="5">
        <f t="shared" si="192"/>
        <v>7.4868119668280997E-6</v>
      </c>
      <c r="D949" s="5">
        <f t="shared" si="200"/>
        <v>3188155.9167786296</v>
      </c>
      <c r="E949" s="5">
        <f t="shared" si="193"/>
        <v>23.869123869852057</v>
      </c>
      <c r="F949" s="5">
        <f t="shared" si="194"/>
        <v>4700.7692657166417</v>
      </c>
      <c r="G949" s="5">
        <f t="shared" si="195"/>
        <v>81.813360252116055</v>
      </c>
      <c r="H949" s="5">
        <f t="shared" si="196"/>
        <v>162.40069322404659</v>
      </c>
      <c r="I949" s="5"/>
      <c r="J949" s="5">
        <f t="shared" si="201"/>
        <v>2.5070408417076292E-6</v>
      </c>
      <c r="K949" s="60">
        <f t="shared" si="197"/>
        <v>162.40069071700574</v>
      </c>
      <c r="L949" s="5">
        <f t="shared" si="198"/>
        <v>4700.7691931490908</v>
      </c>
      <c r="M949" s="5">
        <f t="shared" si="199"/>
        <v>0.16240069071700575</v>
      </c>
    </row>
    <row r="950" spans="1:13" x14ac:dyDescent="0.25">
      <c r="A950" s="57">
        <v>197</v>
      </c>
      <c r="B950" s="5">
        <f>'Mg2+离子浓度'!B950</f>
        <v>57.750374094427798</v>
      </c>
      <c r="C950" s="5">
        <f t="shared" si="192"/>
        <v>0.29314154425810557</v>
      </c>
      <c r="D950" s="5">
        <f t="shared" si="200"/>
        <v>0</v>
      </c>
      <c r="E950" s="5">
        <f t="shared" si="193"/>
        <v>0</v>
      </c>
      <c r="F950" s="5">
        <f t="shared" si="194"/>
        <v>4700.7691931490908</v>
      </c>
      <c r="G950" s="5">
        <f t="shared" si="195"/>
        <v>81.398073464647169</v>
      </c>
      <c r="H950" s="5">
        <f t="shared" si="196"/>
        <v>162.40069071700577</v>
      </c>
      <c r="I950" s="5"/>
      <c r="J950" s="5">
        <f t="shared" si="201"/>
        <v>4.9607989346912157E-4</v>
      </c>
      <c r="K950" s="60">
        <f t="shared" si="197"/>
        <v>162.40019463711229</v>
      </c>
      <c r="L950" s="5">
        <f t="shared" si="198"/>
        <v>4700.7548338685347</v>
      </c>
      <c r="M950" s="5">
        <f t="shared" si="199"/>
        <v>0.16240019463711231</v>
      </c>
    </row>
    <row r="951" spans="1:13" x14ac:dyDescent="0.25">
      <c r="A951" s="57"/>
      <c r="B951" s="5">
        <f>'Mg2+离子浓度'!B951</f>
        <v>57.750381581239765</v>
      </c>
      <c r="C951" s="5">
        <f t="shared" si="192"/>
        <v>7.4868119668280997E-6</v>
      </c>
      <c r="D951" s="5">
        <f t="shared" si="200"/>
        <v>3188155.9167786296</v>
      </c>
      <c r="E951" s="5">
        <f t="shared" si="193"/>
        <v>23.869123869852057</v>
      </c>
      <c r="F951" s="5">
        <f t="shared" si="194"/>
        <v>4724.6239577383867</v>
      </c>
      <c r="G951" s="5">
        <f t="shared" si="195"/>
        <v>81.811129699499389</v>
      </c>
      <c r="H951" s="5">
        <f t="shared" si="196"/>
        <v>163.22481759646186</v>
      </c>
      <c r="I951" s="5"/>
      <c r="J951" s="5">
        <f t="shared" si="201"/>
        <v>2.5197631609248344E-6</v>
      </c>
      <c r="K951" s="60">
        <f t="shared" si="197"/>
        <v>163.22481507669869</v>
      </c>
      <c r="L951" s="5">
        <f t="shared" si="198"/>
        <v>4724.6238848025823</v>
      </c>
      <c r="M951" s="5">
        <f t="shared" si="199"/>
        <v>0.1632248150766987</v>
      </c>
    </row>
    <row r="952" spans="1:13" x14ac:dyDescent="0.25">
      <c r="A952" s="57">
        <v>198</v>
      </c>
      <c r="B952" s="5">
        <f>'Mg2+离子浓度'!B952</f>
        <v>58.04352312549787</v>
      </c>
      <c r="C952" s="5">
        <f t="shared" si="192"/>
        <v>0.29314154425810557</v>
      </c>
      <c r="D952" s="5">
        <f t="shared" si="200"/>
        <v>0</v>
      </c>
      <c r="E952" s="5">
        <f t="shared" si="193"/>
        <v>0</v>
      </c>
      <c r="F952" s="5">
        <f t="shared" si="194"/>
        <v>4724.6238848025823</v>
      </c>
      <c r="G952" s="5">
        <f t="shared" si="195"/>
        <v>81.397951578289153</v>
      </c>
      <c r="H952" s="5">
        <f t="shared" si="196"/>
        <v>163.22481507669872</v>
      </c>
      <c r="I952" s="5"/>
      <c r="J952" s="5">
        <f t="shared" si="201"/>
        <v>4.9859731825812204E-4</v>
      </c>
      <c r="K952" s="60">
        <f t="shared" si="197"/>
        <v>163.22431647938046</v>
      </c>
      <c r="L952" s="5">
        <f t="shared" si="198"/>
        <v>4724.6094526539064</v>
      </c>
      <c r="M952" s="5">
        <f t="shared" si="199"/>
        <v>0.16322431647938046</v>
      </c>
    </row>
    <row r="953" spans="1:13" x14ac:dyDescent="0.25">
      <c r="A953" s="57"/>
      <c r="B953" s="5">
        <f>'Mg2+离子浓度'!B953</f>
        <v>58.043530612309837</v>
      </c>
      <c r="C953" s="5">
        <f t="shared" si="192"/>
        <v>7.4868119668280997E-6</v>
      </c>
      <c r="D953" s="5">
        <f t="shared" si="200"/>
        <v>3188155.9167786296</v>
      </c>
      <c r="E953" s="5">
        <f t="shared" si="193"/>
        <v>23.869123869852057</v>
      </c>
      <c r="F953" s="5">
        <f t="shared" si="194"/>
        <v>4748.4785765237584</v>
      </c>
      <c r="G953" s="5">
        <f t="shared" si="195"/>
        <v>81.808920415959392</v>
      </c>
      <c r="H953" s="5">
        <f t="shared" si="196"/>
        <v>164.04893943872997</v>
      </c>
      <c r="I953" s="5"/>
      <c r="J953" s="5">
        <f t="shared" si="201"/>
        <v>2.5324854410832023E-6</v>
      </c>
      <c r="K953" s="60">
        <f t="shared" si="197"/>
        <v>164.04893690624453</v>
      </c>
      <c r="L953" s="5">
        <f t="shared" si="198"/>
        <v>4748.4785032197015</v>
      </c>
      <c r="M953" s="5">
        <f t="shared" si="199"/>
        <v>0.16404893690624453</v>
      </c>
    </row>
    <row r="954" spans="1:13" x14ac:dyDescent="0.25">
      <c r="A954" s="57">
        <v>199</v>
      </c>
      <c r="B954" s="5">
        <f>'Mg2+离子浓度'!B954</f>
        <v>58.336672156567943</v>
      </c>
      <c r="C954" s="5">
        <f t="shared" si="192"/>
        <v>0.29314154425810557</v>
      </c>
      <c r="D954" s="5">
        <f t="shared" si="200"/>
        <v>0</v>
      </c>
      <c r="E954" s="5">
        <f t="shared" si="193"/>
        <v>0</v>
      </c>
      <c r="F954" s="5">
        <f t="shared" si="194"/>
        <v>4748.4785032197015</v>
      </c>
      <c r="G954" s="5">
        <f t="shared" si="195"/>
        <v>81.397829661510528</v>
      </c>
      <c r="H954" s="5">
        <f t="shared" si="196"/>
        <v>164.04893690624453</v>
      </c>
      <c r="I954" s="5"/>
      <c r="J954" s="5">
        <f t="shared" si="201"/>
        <v>5.011147353183677E-4</v>
      </c>
      <c r="K954" s="60">
        <f t="shared" si="197"/>
        <v>164.04843579150921</v>
      </c>
      <c r="L954" s="5">
        <f t="shared" si="198"/>
        <v>4748.4639982031294</v>
      </c>
      <c r="M954" s="5">
        <f t="shared" si="199"/>
        <v>0.16404843579150921</v>
      </c>
    </row>
    <row r="955" spans="1:13" x14ac:dyDescent="0.25">
      <c r="A955" s="57"/>
      <c r="B955" s="5">
        <f>'Mg2+离子浓度'!B955</f>
        <v>58.33667964337991</v>
      </c>
      <c r="C955" s="5">
        <f t="shared" si="192"/>
        <v>7.4868119668280997E-6</v>
      </c>
      <c r="D955" s="5">
        <f t="shared" si="200"/>
        <v>3188155.9167786296</v>
      </c>
      <c r="E955" s="5">
        <f t="shared" si="193"/>
        <v>23.869123869852057</v>
      </c>
      <c r="F955" s="5">
        <f t="shared" si="194"/>
        <v>4772.3331220729815</v>
      </c>
      <c r="G955" s="5">
        <f t="shared" si="195"/>
        <v>81.806732080860712</v>
      </c>
      <c r="H955" s="5">
        <f t="shared" si="196"/>
        <v>164.87305875085872</v>
      </c>
      <c r="I955" s="5"/>
      <c r="J955" s="5">
        <f t="shared" si="201"/>
        <v>2.5452076821828532E-6</v>
      </c>
      <c r="K955" s="60">
        <f t="shared" si="197"/>
        <v>164.87305620565104</v>
      </c>
      <c r="L955" s="5">
        <f t="shared" si="198"/>
        <v>4772.3330484006719</v>
      </c>
      <c r="M955" s="5">
        <f t="shared" si="199"/>
        <v>0.16487305620565104</v>
      </c>
    </row>
    <row r="956" spans="1:13" x14ac:dyDescent="0.25">
      <c r="A956" s="57">
        <v>200</v>
      </c>
      <c r="B956" s="5">
        <f>'Mg2+离子浓度'!B956</f>
        <v>58.629821187638015</v>
      </c>
      <c r="C956" s="5">
        <f t="shared" ref="C956" si="202">B956-B955</f>
        <v>0.29314154425810557</v>
      </c>
      <c r="D956" s="5">
        <f t="shared" si="200"/>
        <v>0</v>
      </c>
      <c r="E956" s="5">
        <f t="shared" ref="E956" si="203">C956*D956</f>
        <v>0</v>
      </c>
      <c r="F956" s="5">
        <f t="shared" ref="F956" si="204">E956+L955</f>
        <v>4772.3330484006719</v>
      </c>
      <c r="G956" s="5">
        <f t="shared" ref="G956" si="205">F956/B956</f>
        <v>81.397707714771428</v>
      </c>
      <c r="H956" s="5">
        <f t="shared" ref="H956" si="206">F956/$C$9/96485/0.0001</f>
        <v>164.87305620565104</v>
      </c>
      <c r="I956" s="5"/>
      <c r="J956" s="5">
        <f t="shared" si="201"/>
        <v>5.0363214464988241E-4</v>
      </c>
      <c r="K956" s="60">
        <f t="shared" ref="K956" si="207">H956-J956</f>
        <v>164.8725525735064</v>
      </c>
      <c r="L956" s="5">
        <f t="shared" ref="L956" si="208">K956*0.0001*$C$9*96485</f>
        <v>4772.3184705164294</v>
      </c>
      <c r="M956" s="5">
        <f t="shared" ref="M956" si="209">K956*0.001</f>
        <v>0.16487255257350639</v>
      </c>
    </row>
  </sheetData>
  <phoneticPr fontId="2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6FD241-6DE1-4879-B810-31BA4632DEC5}">
  <dimension ref="A1:N956"/>
  <sheetViews>
    <sheetView topLeftCell="A10" workbookViewId="0">
      <selection activeCell="B16" sqref="B16:B956"/>
    </sheetView>
  </sheetViews>
  <sheetFormatPr defaultRowHeight="13.8" x14ac:dyDescent="0.25"/>
  <cols>
    <col min="2" max="2" width="24.44140625" customWidth="1"/>
    <col min="3" max="3" width="9.33203125" bestFit="1" customWidth="1"/>
    <col min="4" max="4" width="12.44140625" customWidth="1"/>
    <col min="5" max="5" width="13.77734375" customWidth="1"/>
    <col min="6" max="6" width="16.109375" customWidth="1"/>
    <col min="7" max="7" width="15" customWidth="1"/>
    <col min="8" max="8" width="23" style="59" customWidth="1"/>
    <col min="9" max="10" width="15.44140625" customWidth="1"/>
    <col min="11" max="11" width="8.6640625" style="59"/>
    <col min="13" max="13" width="11.44140625" bestFit="1" customWidth="1"/>
  </cols>
  <sheetData>
    <row r="1" spans="2:13" x14ac:dyDescent="0.25">
      <c r="B1" t="s">
        <v>97</v>
      </c>
      <c r="C1">
        <v>1</v>
      </c>
    </row>
    <row r="2" spans="2:13" x14ac:dyDescent="0.25">
      <c r="B2" t="s">
        <v>98</v>
      </c>
      <c r="C2">
        <v>100</v>
      </c>
    </row>
    <row r="3" spans="2:13" x14ac:dyDescent="0.25">
      <c r="B3" t="s">
        <v>99</v>
      </c>
      <c r="C3">
        <f>C1*C2*0.000001</f>
        <v>9.9999999999999991E-5</v>
      </c>
    </row>
    <row r="4" spans="2:13" x14ac:dyDescent="0.25">
      <c r="C4" t="str">
        <f>'溶解电流密度 (2)'!F9</f>
        <v>Jin</v>
      </c>
      <c r="D4" s="5" t="s">
        <v>115</v>
      </c>
      <c r="F4" t="str">
        <f>'M1完全溶解的层数 (2)'!B17</f>
        <v>溶解一层In需要的时间s</v>
      </c>
    </row>
    <row r="5" spans="2:13" x14ac:dyDescent="0.25">
      <c r="B5" t="str">
        <f>溶解电流密度!B11</f>
        <v>JM溶解电流密度A/m2)</v>
      </c>
      <c r="C5">
        <f>'溶解电流密度 (2)'!F10</f>
        <v>0</v>
      </c>
      <c r="D5" s="5">
        <f>M1完全溶解的层数!C27</f>
        <v>7.4868119641229509E-6</v>
      </c>
      <c r="E5" s="5"/>
      <c r="F5">
        <f>'M1完全溶解的层数 (2)'!C17</f>
        <v>0.2931415442581049</v>
      </c>
    </row>
    <row r="6" spans="2:13" x14ac:dyDescent="0.25">
      <c r="B6" t="str">
        <f>B5</f>
        <v>JM溶解电流密度A/m2)</v>
      </c>
      <c r="C6" s="5">
        <f>'溶解电流密度 (2)'!F12</f>
        <v>18.630542539353492</v>
      </c>
      <c r="D6" s="5">
        <f>D5+F5</f>
        <v>0.29314903107006901</v>
      </c>
      <c r="E6" s="5"/>
    </row>
    <row r="7" spans="2:13" x14ac:dyDescent="0.25">
      <c r="B7" t="str">
        <f>原始数据!B7</f>
        <v>扩散系数D(cm2/s)</v>
      </c>
      <c r="C7" s="5">
        <f>原始数据!C7</f>
        <v>9.9999999999999995E-7</v>
      </c>
    </row>
    <row r="8" spans="2:13" x14ac:dyDescent="0.25">
      <c r="B8" t="s">
        <v>100</v>
      </c>
      <c r="C8" s="5">
        <f>C7*0.0001</f>
        <v>1E-10</v>
      </c>
    </row>
    <row r="9" spans="2:13" x14ac:dyDescent="0.25">
      <c r="B9" t="s">
        <v>101</v>
      </c>
      <c r="C9">
        <v>3</v>
      </c>
    </row>
    <row r="10" spans="2:13" x14ac:dyDescent="0.25">
      <c r="B10" t="s">
        <v>102</v>
      </c>
      <c r="C10" s="5">
        <f>3.1415926/2/C8/C9/96485/C3</f>
        <v>542673748.94197726</v>
      </c>
    </row>
    <row r="11" spans="2:13" x14ac:dyDescent="0.25">
      <c r="B11" t="s">
        <v>103</v>
      </c>
      <c r="C11" s="5">
        <f>-2*(C8/3.1415926)^(1/2)</f>
        <v>-1.1283791767195495E-5</v>
      </c>
    </row>
    <row r="12" spans="2:13" x14ac:dyDescent="0.25">
      <c r="B12" t="s">
        <v>104</v>
      </c>
      <c r="C12">
        <f>1/C9/96485/C3</f>
        <v>3.4547684441450309E-2</v>
      </c>
    </row>
    <row r="13" spans="2:13" x14ac:dyDescent="0.25">
      <c r="B13" t="s">
        <v>105</v>
      </c>
      <c r="C13" s="5">
        <f>(3.1415926/C8)^(1/2)</f>
        <v>177245.38357881145</v>
      </c>
    </row>
    <row r="14" spans="2:13" x14ac:dyDescent="0.25">
      <c r="B14" t="s">
        <v>106</v>
      </c>
      <c r="I14" s="35" t="s">
        <v>127</v>
      </c>
      <c r="J14" t="s">
        <v>260</v>
      </c>
    </row>
    <row r="15" spans="2:13" ht="69" x14ac:dyDescent="0.25">
      <c r="B15" s="2" t="s">
        <v>115</v>
      </c>
      <c r="C15" s="31" t="s">
        <v>116</v>
      </c>
      <c r="D15" s="32" t="s">
        <v>117</v>
      </c>
      <c r="E15" s="32" t="s">
        <v>118</v>
      </c>
      <c r="F15" s="32" t="s">
        <v>119</v>
      </c>
      <c r="G15" s="32" t="s">
        <v>120</v>
      </c>
      <c r="H15" s="75" t="s">
        <v>126</v>
      </c>
      <c r="I15" s="33" t="s">
        <v>140</v>
      </c>
      <c r="J15" s="33" t="s">
        <v>138</v>
      </c>
      <c r="K15" s="76" t="s">
        <v>122</v>
      </c>
      <c r="L15" s="33" t="s">
        <v>125</v>
      </c>
      <c r="M15" s="33" t="s">
        <v>156</v>
      </c>
    </row>
    <row r="16" spans="2:13" x14ac:dyDescent="0.25">
      <c r="B16" s="5">
        <f>'Mg2+离子浓度'!B16</f>
        <v>0</v>
      </c>
      <c r="C16" s="5"/>
      <c r="H16" s="59">
        <v>0</v>
      </c>
      <c r="K16" s="59">
        <v>0</v>
      </c>
      <c r="L16">
        <v>0</v>
      </c>
      <c r="M16">
        <v>0</v>
      </c>
    </row>
    <row r="17" spans="1:13" s="17" customFormat="1" x14ac:dyDescent="0.25">
      <c r="B17" s="5">
        <f>'Mg2+离子浓度'!B17</f>
        <v>1E-10</v>
      </c>
      <c r="C17" s="18">
        <f>B17-B16</f>
        <v>1E-10</v>
      </c>
      <c r="D17" s="18">
        <f>C5</f>
        <v>0</v>
      </c>
      <c r="E17" s="18">
        <f>C17*D17</f>
        <v>0</v>
      </c>
      <c r="F17" s="18">
        <f>E17+L16</f>
        <v>0</v>
      </c>
      <c r="G17" s="18">
        <f>F17/B17</f>
        <v>0</v>
      </c>
      <c r="H17" s="18">
        <f t="shared" ref="H17:H45" si="0">F17/$C$9/96485/0.0001</f>
        <v>0</v>
      </c>
      <c r="I17" s="18"/>
      <c r="J17" s="18">
        <f>H17*($C$8/3.1415926)^(1/2)*C17^(1/2)</f>
        <v>0</v>
      </c>
      <c r="K17" s="18">
        <f>H17-J17</f>
        <v>0</v>
      </c>
      <c r="L17" s="18">
        <f t="shared" ref="L17:L45" si="1">K17*0.0001*$C$9*96485</f>
        <v>0</v>
      </c>
      <c r="M17" s="18">
        <f>K17*0.001</f>
        <v>0</v>
      </c>
    </row>
    <row r="18" spans="1:13" s="17" customFormat="1" x14ac:dyDescent="0.25">
      <c r="B18" s="5">
        <f>'Mg2+离子浓度'!B18</f>
        <v>4.0000000000000001E-10</v>
      </c>
      <c r="C18" s="18">
        <f t="shared" ref="C18:C74" si="2">B18-B17</f>
        <v>3E-10</v>
      </c>
      <c r="D18" s="18">
        <f>D17</f>
        <v>0</v>
      </c>
      <c r="E18" s="18">
        <f t="shared" ref="E18:E45" si="3">C18*D18</f>
        <v>0</v>
      </c>
      <c r="F18" s="18">
        <f>E18+L17</f>
        <v>0</v>
      </c>
      <c r="G18" s="18">
        <f>F18/B18</f>
        <v>0</v>
      </c>
      <c r="H18" s="18">
        <f t="shared" si="0"/>
        <v>0</v>
      </c>
      <c r="I18" s="18"/>
      <c r="J18" s="18">
        <f t="shared" ref="J18:J23" si="4">H18*($C$8/3.1415926)^(1/2)*C18^(1/2)</f>
        <v>0</v>
      </c>
      <c r="K18" s="18">
        <f t="shared" ref="K18:K81" si="5">H18-J18</f>
        <v>0</v>
      </c>
      <c r="L18" s="18">
        <f t="shared" si="1"/>
        <v>0</v>
      </c>
      <c r="M18" s="18">
        <f t="shared" ref="M18:M45" si="6">K18*0.001</f>
        <v>0</v>
      </c>
    </row>
    <row r="19" spans="1:13" s="17" customFormat="1" x14ac:dyDescent="0.25">
      <c r="B19" s="5">
        <f>'Mg2+离子浓度'!B19</f>
        <v>8.0000000000000003E-10</v>
      </c>
      <c r="C19" s="18">
        <f t="shared" si="2"/>
        <v>4.0000000000000001E-10</v>
      </c>
      <c r="D19" s="18">
        <f t="shared" ref="D19:D45" si="7">D18</f>
        <v>0</v>
      </c>
      <c r="E19" s="18">
        <f t="shared" si="3"/>
        <v>0</v>
      </c>
      <c r="F19" s="18">
        <f t="shared" ref="F19:F45" si="8">E19+L18</f>
        <v>0</v>
      </c>
      <c r="G19" s="18">
        <f t="shared" ref="G19:G45" si="9">F19/B19</f>
        <v>0</v>
      </c>
      <c r="H19" s="18">
        <f t="shared" si="0"/>
        <v>0</v>
      </c>
      <c r="I19" s="18"/>
      <c r="J19" s="18">
        <f t="shared" si="4"/>
        <v>0</v>
      </c>
      <c r="K19" s="18">
        <f t="shared" si="5"/>
        <v>0</v>
      </c>
      <c r="L19" s="18">
        <f t="shared" si="1"/>
        <v>0</v>
      </c>
      <c r="M19" s="18">
        <f t="shared" si="6"/>
        <v>0</v>
      </c>
    </row>
    <row r="20" spans="1:13" s="17" customFormat="1" x14ac:dyDescent="0.25">
      <c r="B20" s="5">
        <f>'Mg2+离子浓度'!B20</f>
        <v>1.0000000000000001E-9</v>
      </c>
      <c r="C20" s="18">
        <f t="shared" si="2"/>
        <v>2.0000000000000003E-10</v>
      </c>
      <c r="D20" s="18">
        <f t="shared" si="7"/>
        <v>0</v>
      </c>
      <c r="E20" s="18">
        <f t="shared" si="3"/>
        <v>0</v>
      </c>
      <c r="F20" s="18">
        <f t="shared" si="8"/>
        <v>0</v>
      </c>
      <c r="G20" s="18">
        <f t="shared" si="9"/>
        <v>0</v>
      </c>
      <c r="H20" s="18">
        <f t="shared" si="0"/>
        <v>0</v>
      </c>
      <c r="I20" s="18"/>
      <c r="J20" s="18">
        <f t="shared" si="4"/>
        <v>0</v>
      </c>
      <c r="K20" s="18">
        <f t="shared" si="5"/>
        <v>0</v>
      </c>
      <c r="L20" s="18">
        <f t="shared" si="1"/>
        <v>0</v>
      </c>
      <c r="M20" s="18">
        <f t="shared" si="6"/>
        <v>0</v>
      </c>
    </row>
    <row r="21" spans="1:13" s="17" customFormat="1" x14ac:dyDescent="0.25">
      <c r="B21" s="5">
        <f>'Mg2+离子浓度'!B21</f>
        <v>1E-8</v>
      </c>
      <c r="C21" s="18">
        <f t="shared" si="2"/>
        <v>8.9999999999999995E-9</v>
      </c>
      <c r="D21" s="18">
        <f t="shared" si="7"/>
        <v>0</v>
      </c>
      <c r="E21" s="18">
        <f t="shared" si="3"/>
        <v>0</v>
      </c>
      <c r="F21" s="18">
        <f t="shared" si="8"/>
        <v>0</v>
      </c>
      <c r="G21" s="18">
        <f t="shared" si="9"/>
        <v>0</v>
      </c>
      <c r="H21" s="18">
        <f t="shared" si="0"/>
        <v>0</v>
      </c>
      <c r="I21" s="18"/>
      <c r="J21" s="18">
        <f t="shared" si="4"/>
        <v>0</v>
      </c>
      <c r="K21" s="18">
        <f t="shared" si="5"/>
        <v>0</v>
      </c>
      <c r="L21" s="18">
        <f t="shared" si="1"/>
        <v>0</v>
      </c>
      <c r="M21" s="18">
        <f t="shared" si="6"/>
        <v>0</v>
      </c>
    </row>
    <row r="22" spans="1:13" s="17" customFormat="1" x14ac:dyDescent="0.25">
      <c r="B22" s="5">
        <f>'Mg2+离子浓度'!B22</f>
        <v>9.9999999999999995E-8</v>
      </c>
      <c r="C22" s="18">
        <f t="shared" si="2"/>
        <v>8.9999999999999999E-8</v>
      </c>
      <c r="D22" s="18">
        <f t="shared" si="7"/>
        <v>0</v>
      </c>
      <c r="E22" s="18">
        <f t="shared" si="3"/>
        <v>0</v>
      </c>
      <c r="F22" s="18">
        <f t="shared" si="8"/>
        <v>0</v>
      </c>
      <c r="G22" s="18">
        <f t="shared" si="9"/>
        <v>0</v>
      </c>
      <c r="H22" s="18">
        <f t="shared" si="0"/>
        <v>0</v>
      </c>
      <c r="I22" s="18"/>
      <c r="J22" s="18">
        <f t="shared" si="4"/>
        <v>0</v>
      </c>
      <c r="K22" s="18">
        <f t="shared" si="5"/>
        <v>0</v>
      </c>
      <c r="L22" s="18">
        <f t="shared" si="1"/>
        <v>0</v>
      </c>
      <c r="M22" s="18">
        <f t="shared" si="6"/>
        <v>0</v>
      </c>
    </row>
    <row r="23" spans="1:13" s="17" customFormat="1" x14ac:dyDescent="0.25">
      <c r="B23" s="5">
        <f>'Mg2+离子浓度'!B23</f>
        <v>9.9999999999999995E-7</v>
      </c>
      <c r="C23" s="18">
        <f t="shared" si="2"/>
        <v>8.9999999999999996E-7</v>
      </c>
      <c r="D23" s="18">
        <f t="shared" si="7"/>
        <v>0</v>
      </c>
      <c r="E23" s="18">
        <f t="shared" si="3"/>
        <v>0</v>
      </c>
      <c r="F23" s="18">
        <f t="shared" si="8"/>
        <v>0</v>
      </c>
      <c r="G23" s="18">
        <f t="shared" si="9"/>
        <v>0</v>
      </c>
      <c r="H23" s="18">
        <f t="shared" si="0"/>
        <v>0</v>
      </c>
      <c r="I23" s="18"/>
      <c r="J23" s="18">
        <f t="shared" si="4"/>
        <v>0</v>
      </c>
      <c r="K23" s="18">
        <f t="shared" si="5"/>
        <v>0</v>
      </c>
      <c r="L23" s="18">
        <f t="shared" si="1"/>
        <v>0</v>
      </c>
      <c r="M23" s="18">
        <f t="shared" si="6"/>
        <v>0</v>
      </c>
    </row>
    <row r="24" spans="1:13" s="79" customFormat="1" x14ac:dyDescent="0.25">
      <c r="A24" s="78">
        <f>D5</f>
        <v>7.4868119641229509E-6</v>
      </c>
      <c r="B24" s="5">
        <f>'Mg2+离子浓度'!B24</f>
        <v>7.4868119641229509E-6</v>
      </c>
      <c r="C24" s="78">
        <f t="shared" si="2"/>
        <v>6.4868119641229511E-6</v>
      </c>
      <c r="D24" s="78">
        <f t="shared" si="7"/>
        <v>0</v>
      </c>
      <c r="E24" s="78">
        <f t="shared" si="3"/>
        <v>0</v>
      </c>
      <c r="F24" s="78">
        <f t="shared" si="8"/>
        <v>0</v>
      </c>
      <c r="G24" s="78">
        <f t="shared" si="9"/>
        <v>0</v>
      </c>
      <c r="H24" s="78">
        <f t="shared" si="0"/>
        <v>0</v>
      </c>
      <c r="I24" s="78"/>
      <c r="J24" s="5">
        <f>H24*($C$8/3.1415926)^(1/2)*C24^(1/2)</f>
        <v>0</v>
      </c>
      <c r="K24" s="60">
        <f t="shared" si="5"/>
        <v>0</v>
      </c>
      <c r="L24" s="78">
        <f t="shared" si="1"/>
        <v>0</v>
      </c>
      <c r="M24" s="78">
        <f t="shared" si="6"/>
        <v>0</v>
      </c>
    </row>
    <row r="25" spans="1:13" x14ac:dyDescent="0.25">
      <c r="B25" s="5">
        <f>'Mg2+离子浓度'!B25</f>
        <v>1.0000000000000001E-5</v>
      </c>
      <c r="C25" s="5">
        <f t="shared" si="2"/>
        <v>2.5131880358770499E-6</v>
      </c>
      <c r="D25" s="5">
        <f>C6</f>
        <v>18.630542539353492</v>
      </c>
      <c r="E25" s="5">
        <f t="shared" si="3"/>
        <v>4.6822056611801632E-5</v>
      </c>
      <c r="F25" s="5">
        <f t="shared" si="8"/>
        <v>4.6822056611801632E-5</v>
      </c>
      <c r="G25" s="5">
        <f t="shared" si="9"/>
        <v>4.6822056611801628</v>
      </c>
      <c r="H25" s="60">
        <f t="shared" si="0"/>
        <v>1.6175936367242447E-6</v>
      </c>
      <c r="I25" s="5"/>
      <c r="J25" s="5">
        <f t="shared" ref="J25:J88" si="10">H25*($C$8/3.1415926)^(1/2)*C25^(1/2)</f>
        <v>1.4467949658969811E-14</v>
      </c>
      <c r="K25" s="60">
        <f t="shared" si="5"/>
        <v>1.6175936222562949E-6</v>
      </c>
      <c r="L25" s="5">
        <f t="shared" si="1"/>
        <v>4.6822056193019591E-5</v>
      </c>
      <c r="M25" s="5">
        <f t="shared" si="6"/>
        <v>1.617593622256295E-9</v>
      </c>
    </row>
    <row r="26" spans="1:13" x14ac:dyDescent="0.25">
      <c r="B26" s="5">
        <f>'Mg2+离子浓度'!B26</f>
        <v>2.0000000000000002E-5</v>
      </c>
      <c r="C26" s="5">
        <f t="shared" si="2"/>
        <v>1.0000000000000001E-5</v>
      </c>
      <c r="D26" s="5">
        <f t="shared" si="7"/>
        <v>18.630542539353492</v>
      </c>
      <c r="E26" s="5">
        <f t="shared" si="3"/>
        <v>1.8630542539353493E-4</v>
      </c>
      <c r="F26" s="5">
        <f t="shared" si="8"/>
        <v>2.3312748158655451E-4</v>
      </c>
      <c r="G26" s="5">
        <f t="shared" si="9"/>
        <v>11.656374079327724</v>
      </c>
      <c r="H26" s="60">
        <f t="shared" si="0"/>
        <v>8.0540146684823028E-6</v>
      </c>
      <c r="I26" s="5"/>
      <c r="J26" s="5">
        <f t="shared" si="10"/>
        <v>1.4369361924444889E-13</v>
      </c>
      <c r="K26" s="60">
        <f t="shared" si="5"/>
        <v>8.0540145247886843E-6</v>
      </c>
      <c r="L26" s="5">
        <f t="shared" si="1"/>
        <v>2.3312747742727086E-4</v>
      </c>
      <c r="M26" s="5">
        <f t="shared" si="6"/>
        <v>8.0540145247886841E-9</v>
      </c>
    </row>
    <row r="27" spans="1:13" x14ac:dyDescent="0.25">
      <c r="B27" s="5">
        <f>'Mg2+离子浓度'!B27</f>
        <v>5.0000000000000002E-5</v>
      </c>
      <c r="C27" s="5">
        <f t="shared" si="2"/>
        <v>3.0000000000000001E-5</v>
      </c>
      <c r="D27" s="5">
        <f t="shared" si="7"/>
        <v>18.630542539353492</v>
      </c>
      <c r="E27" s="5">
        <f t="shared" si="3"/>
        <v>5.5891627618060477E-4</v>
      </c>
      <c r="F27" s="5">
        <f t="shared" si="8"/>
        <v>7.9204375360787563E-4</v>
      </c>
      <c r="G27" s="5">
        <f t="shared" si="9"/>
        <v>15.840875072157512</v>
      </c>
      <c r="H27" s="60">
        <f t="shared" si="0"/>
        <v>2.7363277663466711E-5</v>
      </c>
      <c r="I27" s="5"/>
      <c r="J27" s="5">
        <f t="shared" si="10"/>
        <v>8.4557826674757096E-13</v>
      </c>
      <c r="K27" s="60">
        <f t="shared" si="5"/>
        <v>2.7363276817888445E-5</v>
      </c>
      <c r="L27" s="5">
        <f t="shared" si="1"/>
        <v>7.9204372913219004E-4</v>
      </c>
      <c r="M27" s="5">
        <f t="shared" si="6"/>
        <v>2.7363276817888446E-8</v>
      </c>
    </row>
    <row r="28" spans="1:13" x14ac:dyDescent="0.25">
      <c r="B28" s="5">
        <f>'Mg2+离子浓度'!B28</f>
        <v>8.0000000000000007E-5</v>
      </c>
      <c r="C28" s="5">
        <f t="shared" si="2"/>
        <v>3.0000000000000004E-5</v>
      </c>
      <c r="D28" s="5">
        <f t="shared" si="7"/>
        <v>18.630542539353492</v>
      </c>
      <c r="E28" s="5">
        <f t="shared" si="3"/>
        <v>5.5891627618060487E-4</v>
      </c>
      <c r="F28" s="5">
        <f t="shared" si="8"/>
        <v>1.3509600053127949E-3</v>
      </c>
      <c r="G28" s="5">
        <f t="shared" si="9"/>
        <v>16.887000066409936</v>
      </c>
      <c r="H28" s="60">
        <f t="shared" si="0"/>
        <v>4.6672539956566475E-5</v>
      </c>
      <c r="I28" s="5"/>
      <c r="J28" s="5">
        <f t="shared" si="10"/>
        <v>1.4422718625507045E-12</v>
      </c>
      <c r="K28" s="60">
        <f t="shared" si="5"/>
        <v>4.6672538514294616E-5</v>
      </c>
      <c r="L28" s="5">
        <f t="shared" si="1"/>
        <v>1.350959963565515E-3</v>
      </c>
      <c r="M28" s="5">
        <f t="shared" si="6"/>
        <v>4.6672538514294618E-8</v>
      </c>
    </row>
    <row r="29" spans="1:13" x14ac:dyDescent="0.25">
      <c r="B29" s="5">
        <f>'Mg2+离子浓度'!B29</f>
        <v>1E-4</v>
      </c>
      <c r="C29" s="5">
        <f t="shared" si="2"/>
        <v>1.9999999999999998E-5</v>
      </c>
      <c r="D29" s="5">
        <f t="shared" si="7"/>
        <v>18.630542539353492</v>
      </c>
      <c r="E29" s="5">
        <f t="shared" si="3"/>
        <v>3.7261085078706981E-4</v>
      </c>
      <c r="F29" s="5">
        <f t="shared" si="8"/>
        <v>1.7235708143525847E-3</v>
      </c>
      <c r="G29" s="5">
        <f t="shared" si="9"/>
        <v>17.235708143525848</v>
      </c>
      <c r="H29" s="60">
        <f t="shared" si="0"/>
        <v>5.9545380606746633E-5</v>
      </c>
      <c r="I29" s="5"/>
      <c r="J29" s="5">
        <f t="shared" si="10"/>
        <v>1.5024088762636757E-12</v>
      </c>
      <c r="K29" s="60">
        <f t="shared" si="5"/>
        <v>5.9545379104337759E-5</v>
      </c>
      <c r="L29" s="5">
        <f t="shared" si="1"/>
        <v>1.7235707708646085E-3</v>
      </c>
      <c r="M29" s="5">
        <f t="shared" si="6"/>
        <v>5.9545379104337763E-8</v>
      </c>
    </row>
    <row r="30" spans="1:13" x14ac:dyDescent="0.25">
      <c r="B30" s="5">
        <f>'Mg2+离子浓度'!B30</f>
        <v>2.0000000000000001E-4</v>
      </c>
      <c r="C30" s="5">
        <f t="shared" si="2"/>
        <v>1E-4</v>
      </c>
      <c r="D30" s="5">
        <f t="shared" si="7"/>
        <v>18.630542539353492</v>
      </c>
      <c r="E30" s="5">
        <f t="shared" si="3"/>
        <v>1.8630542539353494E-3</v>
      </c>
      <c r="F30" s="5">
        <f t="shared" si="8"/>
        <v>3.5866250247999576E-3</v>
      </c>
      <c r="G30" s="5">
        <f t="shared" si="9"/>
        <v>17.933125123999787</v>
      </c>
      <c r="H30" s="60">
        <f t="shared" si="0"/>
        <v>1.2390958956659781E-4</v>
      </c>
      <c r="I30" s="5"/>
      <c r="J30" s="5">
        <f t="shared" si="10"/>
        <v>6.9908500331407459E-12</v>
      </c>
      <c r="K30" s="60">
        <f t="shared" si="5"/>
        <v>1.2390958257574777E-4</v>
      </c>
      <c r="L30" s="5">
        <f t="shared" si="1"/>
        <v>3.5866248224463073E-3</v>
      </c>
      <c r="M30" s="5">
        <f t="shared" si="6"/>
        <v>1.2390958257574777E-7</v>
      </c>
    </row>
    <row r="31" spans="1:13" x14ac:dyDescent="0.25">
      <c r="B31" s="5">
        <f>'Mg2+离子浓度'!B31</f>
        <v>5.0000000000000001E-4</v>
      </c>
      <c r="C31" s="5">
        <f t="shared" si="2"/>
        <v>3.0000000000000003E-4</v>
      </c>
      <c r="D31" s="5">
        <f t="shared" si="7"/>
        <v>18.630542539353492</v>
      </c>
      <c r="E31" s="5">
        <f t="shared" si="3"/>
        <v>5.5891627618060479E-3</v>
      </c>
      <c r="F31" s="5">
        <f t="shared" si="8"/>
        <v>9.175787584252356E-3</v>
      </c>
      <c r="G31" s="5">
        <f t="shared" si="9"/>
        <v>18.351575168504713</v>
      </c>
      <c r="H31" s="60">
        <f t="shared" si="0"/>
        <v>3.1700221396252802E-4</v>
      </c>
      <c r="I31" s="5"/>
      <c r="J31" s="5">
        <f t="shared" si="10"/>
        <v>3.0977615868386194E-11</v>
      </c>
      <c r="K31" s="60">
        <f t="shared" si="5"/>
        <v>3.1700218298491215E-4</v>
      </c>
      <c r="L31" s="5">
        <f t="shared" si="1"/>
        <v>9.1757866875897751E-3</v>
      </c>
      <c r="M31" s="5">
        <f t="shared" si="6"/>
        <v>3.1700218298491214E-7</v>
      </c>
    </row>
    <row r="32" spans="1:13" x14ac:dyDescent="0.25">
      <c r="B32" s="5">
        <f>'Mg2+离子浓度'!B32</f>
        <v>8.0000000000000004E-4</v>
      </c>
      <c r="C32" s="5">
        <f t="shared" si="2"/>
        <v>3.0000000000000003E-4</v>
      </c>
      <c r="D32" s="5">
        <f t="shared" si="7"/>
        <v>18.630542539353492</v>
      </c>
      <c r="E32" s="5">
        <f t="shared" si="3"/>
        <v>5.5891627618060479E-3</v>
      </c>
      <c r="F32" s="5">
        <f t="shared" si="8"/>
        <v>1.4764949449395822E-2</v>
      </c>
      <c r="G32" s="5">
        <f t="shared" si="9"/>
        <v>18.456186811744775</v>
      </c>
      <c r="H32" s="60">
        <f t="shared" si="0"/>
        <v>5.1009481437169237E-4</v>
      </c>
      <c r="I32" s="5"/>
      <c r="J32" s="5">
        <f t="shared" si="10"/>
        <v>4.9846721947279213E-11</v>
      </c>
      <c r="K32" s="60">
        <f t="shared" si="5"/>
        <v>5.1009476452497046E-4</v>
      </c>
      <c r="L32" s="5">
        <f t="shared" si="1"/>
        <v>1.4764948006557532E-2</v>
      </c>
      <c r="M32" s="5">
        <f t="shared" si="6"/>
        <v>5.1009476452497043E-7</v>
      </c>
    </row>
    <row r="33" spans="1:14" x14ac:dyDescent="0.25">
      <c r="B33" s="5">
        <f>'Mg2+离子浓度'!B33</f>
        <v>1E-3</v>
      </c>
      <c r="C33" s="5">
        <f t="shared" si="2"/>
        <v>1.9999999999999998E-4</v>
      </c>
      <c r="D33" s="5">
        <f t="shared" si="7"/>
        <v>18.630542539353492</v>
      </c>
      <c r="E33" s="5">
        <f t="shared" si="3"/>
        <v>3.7261085078706979E-3</v>
      </c>
      <c r="F33" s="5">
        <f t="shared" si="8"/>
        <v>1.8491056514428231E-2</v>
      </c>
      <c r="G33" s="5">
        <f t="shared" si="9"/>
        <v>18.49105651442823</v>
      </c>
      <c r="H33" s="60">
        <f t="shared" si="0"/>
        <v>6.3882318544949068E-4</v>
      </c>
      <c r="I33" s="5"/>
      <c r="J33" s="5">
        <f t="shared" si="10"/>
        <v>5.097071611003877E-11</v>
      </c>
      <c r="K33" s="60">
        <f t="shared" si="5"/>
        <v>6.3882313447877453E-4</v>
      </c>
      <c r="L33" s="5">
        <f t="shared" si="1"/>
        <v>1.8491055039055369E-2</v>
      </c>
      <c r="M33" s="5">
        <f t="shared" si="6"/>
        <v>6.3882313447877456E-7</v>
      </c>
    </row>
    <row r="34" spans="1:14" x14ac:dyDescent="0.25">
      <c r="B34" s="5">
        <f>'Mg2+离子浓度'!B34</f>
        <v>2E-3</v>
      </c>
      <c r="C34" s="5">
        <f t="shared" si="2"/>
        <v>1E-3</v>
      </c>
      <c r="D34" s="5">
        <f t="shared" si="7"/>
        <v>18.630542539353492</v>
      </c>
      <c r="E34" s="5">
        <f t="shared" si="3"/>
        <v>1.8630542539353492E-2</v>
      </c>
      <c r="F34" s="5">
        <f t="shared" si="8"/>
        <v>3.7121597578408862E-2</v>
      </c>
      <c r="G34" s="5">
        <f t="shared" si="9"/>
        <v>18.56079878920443</v>
      </c>
      <c r="H34" s="60">
        <f t="shared" si="0"/>
        <v>1.2824652391013752E-3</v>
      </c>
      <c r="I34" s="5"/>
      <c r="J34" s="5">
        <f t="shared" si="10"/>
        <v>2.2880771807235878E-10</v>
      </c>
      <c r="K34" s="60">
        <f t="shared" si="5"/>
        <v>1.2824650102936572E-3</v>
      </c>
      <c r="L34" s="5">
        <f t="shared" si="1"/>
        <v>3.7121590955455058E-2</v>
      </c>
      <c r="M34" s="5">
        <f t="shared" si="6"/>
        <v>1.2824650102936571E-6</v>
      </c>
    </row>
    <row r="35" spans="1:14" x14ac:dyDescent="0.25">
      <c r="B35" s="5">
        <f>'Mg2+离子浓度'!B35</f>
        <v>5.0000000000000001E-3</v>
      </c>
      <c r="C35" s="5">
        <f t="shared" si="2"/>
        <v>3.0000000000000001E-3</v>
      </c>
      <c r="D35" s="5">
        <f t="shared" si="7"/>
        <v>18.630542539353492</v>
      </c>
      <c r="E35" s="5">
        <f t="shared" si="3"/>
        <v>5.5891627618060477E-2</v>
      </c>
      <c r="F35" s="5">
        <f t="shared" si="8"/>
        <v>9.3013218573515535E-2</v>
      </c>
      <c r="G35" s="5">
        <f t="shared" si="9"/>
        <v>18.602643714703106</v>
      </c>
      <c r="H35" s="60">
        <f t="shared" si="0"/>
        <v>3.2133913241614597E-3</v>
      </c>
      <c r="I35" s="5"/>
      <c r="J35" s="5">
        <f t="shared" si="10"/>
        <v>9.9300014409234496E-10</v>
      </c>
      <c r="K35" s="60">
        <f t="shared" si="5"/>
        <v>3.2133903311613158E-3</v>
      </c>
      <c r="L35" s="5">
        <f t="shared" si="1"/>
        <v>9.3013189830629867E-2</v>
      </c>
      <c r="M35" s="5">
        <f t="shared" si="6"/>
        <v>3.2133903311613159E-6</v>
      </c>
    </row>
    <row r="36" spans="1:14" x14ac:dyDescent="0.25">
      <c r="B36" s="5">
        <f>'Mg2+离子浓度'!B36</f>
        <v>8.0000000000000002E-3</v>
      </c>
      <c r="C36" s="5">
        <f t="shared" si="2"/>
        <v>3.0000000000000001E-3</v>
      </c>
      <c r="D36" s="5">
        <f t="shared" si="7"/>
        <v>18.630542539353492</v>
      </c>
      <c r="E36" s="5">
        <f t="shared" si="3"/>
        <v>5.5891627618060477E-2</v>
      </c>
      <c r="F36" s="5">
        <f t="shared" si="8"/>
        <v>0.14890481744869033</v>
      </c>
      <c r="G36" s="5">
        <f t="shared" si="9"/>
        <v>18.61310218108629</v>
      </c>
      <c r="H36" s="60">
        <f t="shared" si="0"/>
        <v>5.1443166450291173E-3</v>
      </c>
      <c r="I36" s="5"/>
      <c r="J36" s="5">
        <f t="shared" si="10"/>
        <v>1.589693459169211E-9</v>
      </c>
      <c r="K36" s="60">
        <f t="shared" si="5"/>
        <v>5.1443150553356579E-3</v>
      </c>
      <c r="L36" s="5">
        <f t="shared" si="1"/>
        <v>0.14890477143421826</v>
      </c>
      <c r="M36" s="5">
        <f t="shared" si="6"/>
        <v>5.1443150553356581E-6</v>
      </c>
    </row>
    <row r="37" spans="1:14" x14ac:dyDescent="0.25">
      <c r="B37" s="5">
        <f>'Mg2+离子浓度'!B37</f>
        <v>0.01</v>
      </c>
      <c r="C37" s="5">
        <f t="shared" si="2"/>
        <v>2E-3</v>
      </c>
      <c r="D37" s="5">
        <f t="shared" si="7"/>
        <v>18.630542539353492</v>
      </c>
      <c r="E37" s="5">
        <f t="shared" si="3"/>
        <v>3.7261085078706985E-2</v>
      </c>
      <c r="F37" s="5">
        <f t="shared" si="8"/>
        <v>0.18616585651292525</v>
      </c>
      <c r="G37" s="5">
        <f t="shared" si="9"/>
        <v>18.616585651292525</v>
      </c>
      <c r="H37" s="60">
        <f t="shared" si="0"/>
        <v>6.4315992645808577E-3</v>
      </c>
      <c r="I37" s="5"/>
      <c r="J37" s="5">
        <f t="shared" si="10"/>
        <v>1.6227777411472926E-9</v>
      </c>
      <c r="K37" s="60">
        <f t="shared" si="5"/>
        <v>6.4315976418031166E-3</v>
      </c>
      <c r="L37" s="5">
        <f t="shared" si="1"/>
        <v>0.18616580954081213</v>
      </c>
      <c r="M37" s="5">
        <f t="shared" si="6"/>
        <v>6.4315976418031166E-6</v>
      </c>
    </row>
    <row r="38" spans="1:14" x14ac:dyDescent="0.25">
      <c r="B38" s="5">
        <f>'Mg2+离子浓度'!B38</f>
        <v>0.02</v>
      </c>
      <c r="C38" s="5">
        <f t="shared" si="2"/>
        <v>0.01</v>
      </c>
      <c r="D38" s="5">
        <f t="shared" si="7"/>
        <v>18.630542539353492</v>
      </c>
      <c r="E38" s="5">
        <f t="shared" si="3"/>
        <v>0.18630542539353492</v>
      </c>
      <c r="F38" s="5">
        <f t="shared" si="8"/>
        <v>0.37247123493434708</v>
      </c>
      <c r="G38" s="5">
        <f t="shared" si="9"/>
        <v>18.623561746717353</v>
      </c>
      <c r="H38" s="60">
        <f t="shared" si="0"/>
        <v>1.2868018688029125E-2</v>
      </c>
      <c r="I38" s="5"/>
      <c r="J38" s="5">
        <f t="shared" si="10"/>
        <v>7.2600021666050412E-9</v>
      </c>
      <c r="K38" s="60">
        <f t="shared" si="5"/>
        <v>1.2868011428026958E-2</v>
      </c>
      <c r="L38" s="5">
        <f t="shared" si="1"/>
        <v>0.37247102478995431</v>
      </c>
      <c r="M38" s="5">
        <f t="shared" si="6"/>
        <v>1.2868011428026957E-5</v>
      </c>
    </row>
    <row r="39" spans="1:14" x14ac:dyDescent="0.25">
      <c r="B39" s="5">
        <f>'Mg2+离子浓度'!B39</f>
        <v>0.05</v>
      </c>
      <c r="C39" s="5">
        <f t="shared" si="2"/>
        <v>3.0000000000000002E-2</v>
      </c>
      <c r="D39" s="5">
        <f t="shared" si="7"/>
        <v>18.630542539353492</v>
      </c>
      <c r="E39" s="5">
        <f t="shared" si="3"/>
        <v>0.5589162761806048</v>
      </c>
      <c r="F39" s="5">
        <f t="shared" si="8"/>
        <v>0.93138730097055911</v>
      </c>
      <c r="G39" s="5">
        <f t="shared" si="9"/>
        <v>18.62774601941118</v>
      </c>
      <c r="H39" s="60">
        <f t="shared" si="0"/>
        <v>3.2177274566704987E-2</v>
      </c>
      <c r="I39" s="5"/>
      <c r="J39" s="5">
        <f t="shared" si="10"/>
        <v>3.1443794627150646E-8</v>
      </c>
      <c r="K39" s="60">
        <f t="shared" si="5"/>
        <v>3.2177243122910357E-2</v>
      </c>
      <c r="L39" s="5">
        <f t="shared" si="1"/>
        <v>0.93138639081420171</v>
      </c>
      <c r="M39" s="5">
        <f t="shared" si="6"/>
        <v>3.2177243122910354E-5</v>
      </c>
    </row>
    <row r="40" spans="1:14" x14ac:dyDescent="0.25">
      <c r="B40" s="5">
        <f>'Mg2+离子浓度'!B40</f>
        <v>0.08</v>
      </c>
      <c r="C40" s="5">
        <f t="shared" si="2"/>
        <v>0.03</v>
      </c>
      <c r="D40" s="5">
        <f t="shared" si="7"/>
        <v>18.630542539353492</v>
      </c>
      <c r="E40" s="5">
        <f t="shared" si="3"/>
        <v>0.55891627618060469</v>
      </c>
      <c r="F40" s="5">
        <f t="shared" si="8"/>
        <v>1.4903026669948063</v>
      </c>
      <c r="G40" s="5">
        <f t="shared" si="9"/>
        <v>18.628783337435078</v>
      </c>
      <c r="H40" s="60">
        <f t="shared" si="0"/>
        <v>5.148650626158837E-2</v>
      </c>
      <c r="I40" s="5"/>
      <c r="J40" s="5">
        <f t="shared" si="10"/>
        <v>5.0312873006157537E-8</v>
      </c>
      <c r="K40" s="60">
        <f t="shared" si="5"/>
        <v>5.1486455948715364E-2</v>
      </c>
      <c r="L40" s="5">
        <f t="shared" si="1"/>
        <v>1.4903012106635407</v>
      </c>
      <c r="M40" s="5">
        <f t="shared" si="6"/>
        <v>5.1486455948715362E-5</v>
      </c>
    </row>
    <row r="41" spans="1:14" x14ac:dyDescent="0.25">
      <c r="B41" s="5">
        <f>'Mg2+离子浓度'!B41</f>
        <v>0.1</v>
      </c>
      <c r="C41" s="5">
        <f t="shared" si="2"/>
        <v>2.0000000000000004E-2</v>
      </c>
      <c r="D41" s="5">
        <f t="shared" si="7"/>
        <v>18.630542539353492</v>
      </c>
      <c r="E41" s="5">
        <f t="shared" si="3"/>
        <v>0.3726108507870699</v>
      </c>
      <c r="F41" s="5">
        <f t="shared" si="8"/>
        <v>1.8629120614506105</v>
      </c>
      <c r="G41" s="5">
        <f t="shared" si="9"/>
        <v>18.629120614506103</v>
      </c>
      <c r="H41" s="60">
        <f t="shared" si="0"/>
        <v>6.4359298041167384E-2</v>
      </c>
      <c r="I41" s="5"/>
      <c r="J41" s="5">
        <f t="shared" si="10"/>
        <v>5.1351290689136855E-8</v>
      </c>
      <c r="K41" s="60">
        <f t="shared" si="5"/>
        <v>6.4359246689876692E-2</v>
      </c>
      <c r="L41" s="5">
        <f t="shared" si="1"/>
        <v>1.8629105750618262</v>
      </c>
      <c r="M41" s="5">
        <f t="shared" si="6"/>
        <v>6.4359246689876695E-5</v>
      </c>
    </row>
    <row r="42" spans="1:14" x14ac:dyDescent="0.25">
      <c r="B42" s="5">
        <f>'Mg2+离子浓度'!B42</f>
        <v>0.15</v>
      </c>
      <c r="C42" s="5">
        <f t="shared" si="2"/>
        <v>4.9999999999999989E-2</v>
      </c>
      <c r="D42" s="5">
        <f t="shared" si="7"/>
        <v>18.630542539353492</v>
      </c>
      <c r="E42" s="5">
        <f t="shared" si="3"/>
        <v>0.93152712696767437</v>
      </c>
      <c r="F42" s="5">
        <f t="shared" si="8"/>
        <v>2.7944377020295006</v>
      </c>
      <c r="G42" s="5">
        <f t="shared" si="9"/>
        <v>18.629584680196672</v>
      </c>
      <c r="H42" s="60">
        <f t="shared" si="0"/>
        <v>9.6541351921006741E-2</v>
      </c>
      <c r="I42" s="5"/>
      <c r="J42" s="5">
        <f t="shared" si="10"/>
        <v>1.2179331341462774E-7</v>
      </c>
      <c r="K42" s="60">
        <f t="shared" si="5"/>
        <v>9.654123012769332E-2</v>
      </c>
      <c r="L42" s="5">
        <f t="shared" si="1"/>
        <v>2.7944341766611474</v>
      </c>
      <c r="M42" s="5">
        <f t="shared" si="6"/>
        <v>9.6541230127693319E-5</v>
      </c>
    </row>
    <row r="43" spans="1:14" x14ac:dyDescent="0.25">
      <c r="A43" t="s">
        <v>215</v>
      </c>
      <c r="B43" s="5">
        <f>'Mg2+离子浓度'!B43</f>
        <v>0.2</v>
      </c>
      <c r="C43" s="5">
        <f t="shared" si="2"/>
        <v>5.0000000000000017E-2</v>
      </c>
      <c r="D43" s="5">
        <f t="shared" si="7"/>
        <v>18.630542539353492</v>
      </c>
      <c r="E43" s="5">
        <f t="shared" si="3"/>
        <v>0.93152712696767492</v>
      </c>
      <c r="F43" s="5">
        <f t="shared" si="8"/>
        <v>3.7259613036288224</v>
      </c>
      <c r="G43" s="5">
        <f t="shared" si="9"/>
        <v>18.629806518144111</v>
      </c>
      <c r="H43" s="60">
        <f t="shared" si="0"/>
        <v>0.12872333535882341</v>
      </c>
      <c r="I43" s="5"/>
      <c r="J43" s="5">
        <f t="shared" si="10"/>
        <v>1.6239301827844064E-7</v>
      </c>
      <c r="K43" s="60">
        <f t="shared" si="5"/>
        <v>0.12872317296580513</v>
      </c>
      <c r="L43" s="5">
        <f t="shared" si="1"/>
        <v>3.7259566030817126</v>
      </c>
      <c r="M43" s="5">
        <f t="shared" si="6"/>
        <v>1.2872317296580514E-4</v>
      </c>
    </row>
    <row r="44" spans="1:14" x14ac:dyDescent="0.25">
      <c r="B44" s="5">
        <f>'Mg2+离子浓度'!B44</f>
        <v>0.25</v>
      </c>
      <c r="C44" s="5">
        <f t="shared" si="2"/>
        <v>4.9999999999999989E-2</v>
      </c>
      <c r="D44" s="5">
        <f t="shared" si="7"/>
        <v>18.630542539353492</v>
      </c>
      <c r="E44" s="5">
        <f t="shared" si="3"/>
        <v>0.93152712696767437</v>
      </c>
      <c r="F44" s="5">
        <f t="shared" si="8"/>
        <v>4.6574837300493872</v>
      </c>
      <c r="G44" s="5">
        <f t="shared" si="9"/>
        <v>18.629934920197549</v>
      </c>
      <c r="H44" s="60">
        <f t="shared" si="0"/>
        <v>0.16090527819693518</v>
      </c>
      <c r="I44" s="5"/>
      <c r="J44" s="5">
        <f t="shared" si="10"/>
        <v>2.0299267192303509E-7</v>
      </c>
      <c r="K44" s="60">
        <f t="shared" si="5"/>
        <v>0.16090507520426325</v>
      </c>
      <c r="L44" s="5">
        <f t="shared" si="1"/>
        <v>4.6574778543250028</v>
      </c>
      <c r="M44" s="5">
        <f t="shared" si="6"/>
        <v>1.6090507520426326E-4</v>
      </c>
    </row>
    <row r="45" spans="1:14" s="80" customFormat="1" ht="22.05" customHeight="1" x14ac:dyDescent="0.25">
      <c r="A45" s="80">
        <f>F5</f>
        <v>0.2931415442581049</v>
      </c>
      <c r="B45" s="5">
        <f>'Mg2+离子浓度'!B45</f>
        <v>0.29314903107006901</v>
      </c>
      <c r="C45" s="81">
        <f t="shared" si="2"/>
        <v>4.3149031070069011E-2</v>
      </c>
      <c r="D45" s="81">
        <f t="shared" si="7"/>
        <v>18.630542539353492</v>
      </c>
      <c r="E45" s="81">
        <f t="shared" si="3"/>
        <v>0.80388985888280617</v>
      </c>
      <c r="F45" s="81">
        <f t="shared" si="8"/>
        <v>5.4613677132078093</v>
      </c>
      <c r="G45" s="81">
        <f t="shared" si="9"/>
        <v>18.630004313070451</v>
      </c>
      <c r="H45" s="81">
        <f t="shared" si="0"/>
        <v>0.18867760837462849</v>
      </c>
      <c r="I45" s="81"/>
      <c r="J45" s="5">
        <f t="shared" si="10"/>
        <v>2.2112149090156936E-7</v>
      </c>
      <c r="K45" s="60">
        <f t="shared" si="5"/>
        <v>0.1886773872531376</v>
      </c>
      <c r="L45" s="81">
        <f t="shared" si="1"/>
        <v>5.4613613127356944</v>
      </c>
      <c r="M45" s="108">
        <f t="shared" si="6"/>
        <v>1.8867738725313759E-4</v>
      </c>
      <c r="N45" s="108"/>
    </row>
    <row r="46" spans="1:14" s="17" customFormat="1" ht="13.05" customHeight="1" x14ac:dyDescent="0.25">
      <c r="B46" s="5">
        <f>'Mg2+离子浓度'!B46</f>
        <v>0.29314903117006902</v>
      </c>
      <c r="C46" s="18">
        <f t="shared" si="2"/>
        <v>1.000000082740371E-10</v>
      </c>
      <c r="D46" s="18">
        <f>D17</f>
        <v>0</v>
      </c>
      <c r="E46" s="18">
        <f t="shared" ref="E46:E74" si="11">C46*D46</f>
        <v>0</v>
      </c>
      <c r="F46" s="18">
        <f t="shared" ref="F46:F74" si="12">E46+L45</f>
        <v>5.4613613127356944</v>
      </c>
      <c r="G46" s="18">
        <f t="shared" ref="G46:G74" si="13">F46/B46</f>
        <v>18.629982473205963</v>
      </c>
      <c r="H46" s="18">
        <f t="shared" ref="H46:H74" si="14">F46/$C$9/96485/0.0001</f>
        <v>0.1886773872531376</v>
      </c>
      <c r="I46" s="18"/>
      <c r="J46" s="5">
        <f t="shared" si="10"/>
        <v>1.0644982185099409E-11</v>
      </c>
      <c r="K46" s="18">
        <f t="shared" si="5"/>
        <v>0.18867738724249261</v>
      </c>
      <c r="L46" s="18">
        <f t="shared" ref="L46:L109" si="15">K46*0.0001*$C$9*96485</f>
        <v>5.4613613124275711</v>
      </c>
      <c r="M46" s="104">
        <f t="shared" ref="M46:M74" si="16">K46*0.001</f>
        <v>1.8867738724249263E-4</v>
      </c>
      <c r="N46" s="104"/>
    </row>
    <row r="47" spans="1:14" s="17" customFormat="1" ht="13.05" customHeight="1" x14ac:dyDescent="0.25">
      <c r="B47" s="5">
        <f>'Mg2+离子浓度'!B47</f>
        <v>0.29314903147006899</v>
      </c>
      <c r="C47" s="18">
        <f t="shared" si="2"/>
        <v>2.9999996931096007E-10</v>
      </c>
      <c r="D47" s="18">
        <f t="shared" ref="D47:D110" si="17">D18</f>
        <v>0</v>
      </c>
      <c r="E47" s="18">
        <f t="shared" si="11"/>
        <v>0</v>
      </c>
      <c r="F47" s="18">
        <f t="shared" si="12"/>
        <v>5.4613613124275711</v>
      </c>
      <c r="G47" s="18">
        <f t="shared" si="13"/>
        <v>18.629982453089514</v>
      </c>
      <c r="H47" s="18">
        <f t="shared" si="14"/>
        <v>0.18867738724249267</v>
      </c>
      <c r="I47" s="18"/>
      <c r="J47" s="5">
        <f t="shared" si="10"/>
        <v>1.843764828339229E-11</v>
      </c>
      <c r="K47" s="18">
        <f t="shared" si="5"/>
        <v>0.18867738722405503</v>
      </c>
      <c r="L47" s="18">
        <f t="shared" si="15"/>
        <v>5.4613613118938842</v>
      </c>
      <c r="M47" s="104">
        <f t="shared" si="16"/>
        <v>1.8867738722405504E-4</v>
      </c>
      <c r="N47" s="104"/>
    </row>
    <row r="48" spans="1:14" s="17" customFormat="1" ht="13.05" customHeight="1" x14ac:dyDescent="0.25">
      <c r="B48" s="5">
        <f>'Mg2+离子浓度'!B48</f>
        <v>0.29314903187006902</v>
      </c>
      <c r="C48" s="18">
        <f t="shared" si="2"/>
        <v>4.000000330961484E-10</v>
      </c>
      <c r="D48" s="18">
        <f t="shared" si="17"/>
        <v>0</v>
      </c>
      <c r="E48" s="18">
        <f t="shared" si="11"/>
        <v>0</v>
      </c>
      <c r="F48" s="18">
        <f t="shared" si="12"/>
        <v>5.4613613118938842</v>
      </c>
      <c r="G48" s="18">
        <f t="shared" si="13"/>
        <v>18.629982425848489</v>
      </c>
      <c r="H48" s="18">
        <f t="shared" si="14"/>
        <v>0.188677387224055</v>
      </c>
      <c r="I48" s="18"/>
      <c r="J48" s="5">
        <f t="shared" si="10"/>
        <v>2.1289964366917203E-11</v>
      </c>
      <c r="K48" s="18">
        <f t="shared" si="5"/>
        <v>0.18867738720276503</v>
      </c>
      <c r="L48" s="18">
        <f t="shared" si="15"/>
        <v>5.4613613112776358</v>
      </c>
      <c r="M48" s="104">
        <f t="shared" si="16"/>
        <v>1.8867738720276505E-4</v>
      </c>
      <c r="N48" s="104"/>
    </row>
    <row r="49" spans="1:14" s="17" customFormat="1" ht="13.05" customHeight="1" x14ac:dyDescent="0.25">
      <c r="B49" s="5">
        <f>'Mg2+离子浓度'!B49</f>
        <v>0.29314903207006904</v>
      </c>
      <c r="C49" s="18">
        <f t="shared" si="2"/>
        <v>2.000000165480742E-10</v>
      </c>
      <c r="D49" s="18">
        <f t="shared" si="17"/>
        <v>0</v>
      </c>
      <c r="E49" s="18">
        <f t="shared" si="11"/>
        <v>0</v>
      </c>
      <c r="F49" s="18">
        <f t="shared" si="12"/>
        <v>5.4613613112776358</v>
      </c>
      <c r="G49" s="18">
        <f t="shared" si="13"/>
        <v>18.629982411036075</v>
      </c>
      <c r="H49" s="18">
        <f t="shared" si="14"/>
        <v>0.18867738720276506</v>
      </c>
      <c r="I49" s="18"/>
      <c r="J49" s="5">
        <f t="shared" si="10"/>
        <v>1.5054278173368426E-11</v>
      </c>
      <c r="K49" s="18">
        <f t="shared" si="5"/>
        <v>0.18867738718771077</v>
      </c>
      <c r="L49" s="18">
        <f t="shared" si="15"/>
        <v>5.4613613108418821</v>
      </c>
      <c r="M49" s="104">
        <f t="shared" si="16"/>
        <v>1.8867738718771076E-4</v>
      </c>
      <c r="N49" s="104"/>
    </row>
    <row r="50" spans="1:14" s="17" customFormat="1" ht="13.05" customHeight="1" x14ac:dyDescent="0.25">
      <c r="B50" s="5">
        <f>'Mg2+离子浓度'!B50</f>
        <v>0.29314904107006901</v>
      </c>
      <c r="C50" s="18">
        <f t="shared" si="2"/>
        <v>8.9999999675072218E-9</v>
      </c>
      <c r="D50" s="18">
        <f t="shared" si="17"/>
        <v>0</v>
      </c>
      <c r="E50" s="18">
        <f t="shared" si="11"/>
        <v>0</v>
      </c>
      <c r="F50" s="18">
        <f t="shared" si="12"/>
        <v>5.4613613108418821</v>
      </c>
      <c r="G50" s="18">
        <f t="shared" si="13"/>
        <v>18.629981837588538</v>
      </c>
      <c r="H50" s="18">
        <f t="shared" si="14"/>
        <v>0.18867738718771077</v>
      </c>
      <c r="I50" s="18"/>
      <c r="J50" s="5">
        <f t="shared" si="10"/>
        <v>1.0098716367531683E-10</v>
      </c>
      <c r="K50" s="18">
        <f t="shared" si="5"/>
        <v>0.1886773870867236</v>
      </c>
      <c r="L50" s="18">
        <f t="shared" si="15"/>
        <v>5.4613613079187582</v>
      </c>
      <c r="M50" s="104">
        <f t="shared" si="16"/>
        <v>1.8867738708672362E-4</v>
      </c>
      <c r="N50" s="104"/>
    </row>
    <row r="51" spans="1:14" s="17" customFormat="1" ht="13.05" customHeight="1" x14ac:dyDescent="0.25">
      <c r="B51" s="5">
        <f>'Mg2+离子浓度'!B51</f>
        <v>0.29314913107006901</v>
      </c>
      <c r="C51" s="18">
        <f t="shared" si="2"/>
        <v>9.0000000008139125E-8</v>
      </c>
      <c r="D51" s="18">
        <f t="shared" si="17"/>
        <v>0</v>
      </c>
      <c r="E51" s="18">
        <f t="shared" si="11"/>
        <v>0</v>
      </c>
      <c r="F51" s="18">
        <f t="shared" si="12"/>
        <v>5.4613613079187582</v>
      </c>
      <c r="G51" s="18">
        <f t="shared" si="13"/>
        <v>18.629976108008229</v>
      </c>
      <c r="H51" s="18">
        <f t="shared" si="14"/>
        <v>0.1886773870867236</v>
      </c>
      <c r="I51" s="18"/>
      <c r="J51" s="5">
        <f t="shared" si="10"/>
        <v>3.1934945207420953E-10</v>
      </c>
      <c r="K51" s="18">
        <f t="shared" si="5"/>
        <v>0.18867738676737414</v>
      </c>
      <c r="L51" s="18">
        <f t="shared" si="15"/>
        <v>5.461361298675028</v>
      </c>
      <c r="M51" s="104">
        <f t="shared" si="16"/>
        <v>1.8867738676737415E-4</v>
      </c>
      <c r="N51" s="104"/>
    </row>
    <row r="52" spans="1:14" s="17" customFormat="1" ht="13.05" customHeight="1" x14ac:dyDescent="0.25">
      <c r="B52" s="5">
        <f>'Mg2+离子浓度'!B52</f>
        <v>0.29315003107006898</v>
      </c>
      <c r="C52" s="18">
        <f t="shared" si="2"/>
        <v>8.9999999997036895E-7</v>
      </c>
      <c r="D52" s="18">
        <f t="shared" si="17"/>
        <v>0</v>
      </c>
      <c r="E52" s="18">
        <f t="shared" si="11"/>
        <v>0</v>
      </c>
      <c r="F52" s="18">
        <f t="shared" si="12"/>
        <v>5.461361298675028</v>
      </c>
      <c r="G52" s="18">
        <f t="shared" si="13"/>
        <v>18.629918880580465</v>
      </c>
      <c r="H52" s="18">
        <f t="shared" si="14"/>
        <v>0.18867738676737411</v>
      </c>
      <c r="I52" s="18"/>
      <c r="J52" s="5">
        <f t="shared" si="10"/>
        <v>1.00987163630972E-9</v>
      </c>
      <c r="K52" s="18">
        <f t="shared" si="5"/>
        <v>0.18867738575750248</v>
      </c>
      <c r="L52" s="18">
        <f t="shared" si="15"/>
        <v>5.4613612694437883</v>
      </c>
      <c r="M52" s="104">
        <f t="shared" si="16"/>
        <v>1.8867738575750249E-4</v>
      </c>
      <c r="N52" s="104"/>
    </row>
    <row r="53" spans="1:14" x14ac:dyDescent="0.25">
      <c r="A53" s="78">
        <v>7.4868119641229509E-6</v>
      </c>
      <c r="B53" s="5">
        <f>'Mg2+离子浓度'!B53</f>
        <v>0.29315651788203312</v>
      </c>
      <c r="C53" s="5">
        <f t="shared" si="2"/>
        <v>6.4868119641348088E-6</v>
      </c>
      <c r="D53" s="5">
        <f t="shared" si="17"/>
        <v>0</v>
      </c>
      <c r="E53" s="5">
        <f t="shared" si="11"/>
        <v>0</v>
      </c>
      <c r="F53" s="5">
        <f t="shared" si="12"/>
        <v>5.4613612694437883</v>
      </c>
      <c r="G53" s="5">
        <f t="shared" si="13"/>
        <v>18.629506547903031</v>
      </c>
      <c r="H53" s="5">
        <f t="shared" si="14"/>
        <v>0.18867738575750248</v>
      </c>
      <c r="I53" s="5"/>
      <c r="J53" s="5">
        <f t="shared" si="10"/>
        <v>2.711193858643762E-9</v>
      </c>
      <c r="K53" s="60">
        <f t="shared" si="5"/>
        <v>0.18867738304630863</v>
      </c>
      <c r="L53" s="5">
        <f t="shared" si="15"/>
        <v>5.4613611909669268</v>
      </c>
      <c r="M53" s="105">
        <f t="shared" si="16"/>
        <v>1.8867738304630864E-4</v>
      </c>
      <c r="N53" s="105"/>
    </row>
    <row r="54" spans="1:14" x14ac:dyDescent="0.25">
      <c r="B54" s="5">
        <f>'Mg2+离子浓度'!B54</f>
        <v>0.29316651788203313</v>
      </c>
      <c r="C54" s="5">
        <f t="shared" si="2"/>
        <v>1.0000000000010001E-5</v>
      </c>
      <c r="D54" s="5">
        <f t="shared" si="17"/>
        <v>18.630542539353492</v>
      </c>
      <c r="E54" s="5">
        <f t="shared" si="11"/>
        <v>1.8630542539372125E-4</v>
      </c>
      <c r="F54" s="5">
        <f t="shared" si="12"/>
        <v>5.4615474963923205</v>
      </c>
      <c r="G54" s="5">
        <f t="shared" si="13"/>
        <v>18.629506315554032</v>
      </c>
      <c r="H54" s="5">
        <f t="shared" si="14"/>
        <v>0.18868381946735485</v>
      </c>
      <c r="I54" s="5"/>
      <c r="J54" s="5">
        <f t="shared" si="10"/>
        <v>3.3663535551088188E-9</v>
      </c>
      <c r="K54" s="60">
        <f t="shared" si="5"/>
        <v>0.18868381610100129</v>
      </c>
      <c r="L54" s="5">
        <f t="shared" si="15"/>
        <v>5.4615473989515335</v>
      </c>
      <c r="M54" s="105">
        <f t="shared" si="16"/>
        <v>1.8868381610100129E-4</v>
      </c>
      <c r="N54" s="105"/>
    </row>
    <row r="55" spans="1:14" x14ac:dyDescent="0.25">
      <c r="B55" s="5">
        <f>'Mg2+离子浓度'!B55</f>
        <v>0.29317651788203314</v>
      </c>
      <c r="C55" s="5">
        <f t="shared" si="2"/>
        <v>1.0000000000010001E-5</v>
      </c>
      <c r="D55" s="5">
        <f t="shared" si="17"/>
        <v>18.630542539353492</v>
      </c>
      <c r="E55" s="5">
        <f t="shared" si="11"/>
        <v>1.8630542539372125E-4</v>
      </c>
      <c r="F55" s="5">
        <f t="shared" si="12"/>
        <v>5.4617337043769272</v>
      </c>
      <c r="G55" s="5">
        <f t="shared" si="13"/>
        <v>18.629506018536556</v>
      </c>
      <c r="H55" s="5">
        <f t="shared" si="14"/>
        <v>0.18869025252204755</v>
      </c>
      <c r="I55" s="5"/>
      <c r="J55" s="5">
        <f t="shared" si="10"/>
        <v>3.3664683287899754E-9</v>
      </c>
      <c r="K55" s="60">
        <f t="shared" si="5"/>
        <v>0.18869024915557922</v>
      </c>
      <c r="L55" s="5">
        <f t="shared" si="15"/>
        <v>5.4617336069328184</v>
      </c>
      <c r="M55" s="105">
        <f t="shared" si="16"/>
        <v>1.8869024915557924E-4</v>
      </c>
      <c r="N55" s="105"/>
    </row>
    <row r="56" spans="1:14" x14ac:dyDescent="0.25">
      <c r="B56" s="5">
        <f>'Mg2+离子浓度'!B56</f>
        <v>0.29320651788203311</v>
      </c>
      <c r="C56" s="5">
        <f t="shared" si="2"/>
        <v>2.9999999999974492E-5</v>
      </c>
      <c r="D56" s="5">
        <f t="shared" si="17"/>
        <v>18.630542539353492</v>
      </c>
      <c r="E56" s="5">
        <f t="shared" si="11"/>
        <v>5.5891627618012956E-4</v>
      </c>
      <c r="F56" s="5">
        <f t="shared" si="12"/>
        <v>5.4622925232089985</v>
      </c>
      <c r="G56" s="5">
        <f t="shared" si="13"/>
        <v>18.629505792250715</v>
      </c>
      <c r="H56" s="5">
        <f t="shared" si="14"/>
        <v>0.18870955841871787</v>
      </c>
      <c r="I56" s="5"/>
      <c r="J56" s="5">
        <f t="shared" si="10"/>
        <v>5.8314907771218729E-9</v>
      </c>
      <c r="K56" s="60">
        <f t="shared" si="5"/>
        <v>0.18870955258722708</v>
      </c>
      <c r="L56" s="5">
        <f t="shared" si="15"/>
        <v>5.4622923544135817</v>
      </c>
      <c r="M56" s="105">
        <f t="shared" si="16"/>
        <v>1.8870955258722707E-4</v>
      </c>
      <c r="N56" s="105"/>
    </row>
    <row r="57" spans="1:14" x14ac:dyDescent="0.25">
      <c r="B57" s="5">
        <f>'Mg2+离子浓度'!B57</f>
        <v>0.29323651788203314</v>
      </c>
      <c r="C57" s="5">
        <f t="shared" si="2"/>
        <v>3.0000000000030003E-5</v>
      </c>
      <c r="D57" s="5">
        <f t="shared" si="17"/>
        <v>18.630542539353492</v>
      </c>
      <c r="E57" s="5">
        <f t="shared" si="11"/>
        <v>5.5891627618116367E-4</v>
      </c>
      <c r="F57" s="5">
        <f t="shared" si="12"/>
        <v>5.4628512706897627</v>
      </c>
      <c r="G57" s="5">
        <f t="shared" si="13"/>
        <v>18.629505322687766</v>
      </c>
      <c r="H57" s="5">
        <f t="shared" si="14"/>
        <v>0.18872886185036578</v>
      </c>
      <c r="I57" s="5"/>
      <c r="J57" s="5">
        <f t="shared" si="10"/>
        <v>5.8320872905448444E-9</v>
      </c>
      <c r="K57" s="60">
        <f t="shared" si="5"/>
        <v>0.18872885601827849</v>
      </c>
      <c r="L57" s="5">
        <f t="shared" si="15"/>
        <v>5.4628511018770798</v>
      </c>
      <c r="M57" s="105">
        <f t="shared" si="16"/>
        <v>1.8872885601827849E-4</v>
      </c>
      <c r="N57" s="105"/>
    </row>
    <row r="58" spans="1:14" x14ac:dyDescent="0.25">
      <c r="B58" s="5">
        <f>'Mg2+离子浓度'!B58</f>
        <v>0.29325651788203311</v>
      </c>
      <c r="C58" s="5">
        <f t="shared" si="2"/>
        <v>1.9999999999964491E-5</v>
      </c>
      <c r="D58" s="5">
        <f t="shared" si="17"/>
        <v>18.630542539353492</v>
      </c>
      <c r="E58" s="5">
        <f t="shared" si="11"/>
        <v>3.7261085078640828E-4</v>
      </c>
      <c r="F58" s="5">
        <f t="shared" si="12"/>
        <v>5.4632237127278662</v>
      </c>
      <c r="G58" s="5">
        <f t="shared" si="13"/>
        <v>18.629504817777079</v>
      </c>
      <c r="H58" s="5">
        <f t="shared" si="14"/>
        <v>0.18874172886037091</v>
      </c>
      <c r="I58" s="5"/>
      <c r="J58" s="5">
        <f t="shared" si="10"/>
        <v>4.7622039841121223E-9</v>
      </c>
      <c r="K58" s="60">
        <f t="shared" si="5"/>
        <v>0.18874172409816692</v>
      </c>
      <c r="L58" s="5">
        <f t="shared" si="15"/>
        <v>5.4632235748834903</v>
      </c>
      <c r="M58" s="105">
        <f t="shared" si="16"/>
        <v>1.8874172409816693E-4</v>
      </c>
      <c r="N58" s="105"/>
    </row>
    <row r="59" spans="1:14" x14ac:dyDescent="0.25">
      <c r="B59" s="5">
        <f>'Mg2+离子浓度'!B59</f>
        <v>0.2933565178820331</v>
      </c>
      <c r="C59" s="5">
        <f t="shared" si="2"/>
        <v>9.9999999999988987E-5</v>
      </c>
      <c r="D59" s="5">
        <f t="shared" si="17"/>
        <v>18.630542539353492</v>
      </c>
      <c r="E59" s="5">
        <f t="shared" si="11"/>
        <v>1.863054253935144E-3</v>
      </c>
      <c r="F59" s="5">
        <f t="shared" si="12"/>
        <v>5.4650866291374252</v>
      </c>
      <c r="G59" s="5">
        <f t="shared" si="13"/>
        <v>18.629504701630971</v>
      </c>
      <c r="H59" s="5">
        <f t="shared" si="14"/>
        <v>0.18880608830862913</v>
      </c>
      <c r="I59" s="5"/>
      <c r="J59" s="5">
        <f t="shared" si="10"/>
        <v>1.0652242924265887E-8</v>
      </c>
      <c r="K59" s="60">
        <f t="shared" si="5"/>
        <v>0.18880607765638621</v>
      </c>
      <c r="L59" s="5">
        <f t="shared" si="15"/>
        <v>5.4650863208029277</v>
      </c>
      <c r="M59" s="105">
        <f t="shared" si="16"/>
        <v>1.8880607765638623E-4</v>
      </c>
      <c r="N59" s="105"/>
    </row>
    <row r="60" spans="1:14" x14ac:dyDescent="0.25">
      <c r="B60" s="5">
        <f>'Mg2+离子浓度'!B60</f>
        <v>0.29365651788203312</v>
      </c>
      <c r="C60" s="5">
        <f t="shared" si="2"/>
        <v>3.0000000000002247E-4</v>
      </c>
      <c r="D60" s="5">
        <f t="shared" si="17"/>
        <v>18.630542539353492</v>
      </c>
      <c r="E60" s="5">
        <f t="shared" si="11"/>
        <v>5.5891627618064659E-3</v>
      </c>
      <c r="F60" s="5">
        <f t="shared" si="12"/>
        <v>5.470675483564734</v>
      </c>
      <c r="G60" s="5">
        <f t="shared" si="13"/>
        <v>18.629504711904261</v>
      </c>
      <c r="H60" s="5">
        <f t="shared" si="14"/>
        <v>0.18899917028777302</v>
      </c>
      <c r="I60" s="5"/>
      <c r="J60" s="5">
        <f t="shared" si="10"/>
        <v>1.8469094027559807E-8</v>
      </c>
      <c r="K60" s="60">
        <f t="shared" si="5"/>
        <v>0.18899915181867899</v>
      </c>
      <c r="L60" s="5">
        <f t="shared" si="15"/>
        <v>5.4706749489675728</v>
      </c>
      <c r="M60" s="105">
        <f t="shared" si="16"/>
        <v>1.8899915181867899E-4</v>
      </c>
      <c r="N60" s="105"/>
    </row>
    <row r="61" spans="1:14" x14ac:dyDescent="0.25">
      <c r="B61" s="5">
        <f>'Mg2+离子浓度'!B61</f>
        <v>0.29395651788203314</v>
      </c>
      <c r="C61" s="5">
        <f t="shared" si="2"/>
        <v>3.0000000000002247E-4</v>
      </c>
      <c r="D61" s="5">
        <f t="shared" si="17"/>
        <v>18.630542539353492</v>
      </c>
      <c r="E61" s="5">
        <f t="shared" si="11"/>
        <v>5.5891627618064659E-3</v>
      </c>
      <c r="F61" s="5">
        <f t="shared" si="12"/>
        <v>5.4762641117293791</v>
      </c>
      <c r="G61" s="5">
        <f t="shared" si="13"/>
        <v>18.629503952441848</v>
      </c>
      <c r="H61" s="5">
        <f t="shared" si="14"/>
        <v>0.18919224445006577</v>
      </c>
      <c r="I61" s="5"/>
      <c r="J61" s="5">
        <f t="shared" si="10"/>
        <v>1.8487961331856683E-8</v>
      </c>
      <c r="K61" s="60">
        <f t="shared" si="5"/>
        <v>0.18919222596210444</v>
      </c>
      <c r="L61" s="5">
        <f t="shared" si="15"/>
        <v>5.4762635765860948</v>
      </c>
      <c r="M61" s="105">
        <f t="shared" si="16"/>
        <v>1.8919222596210444E-4</v>
      </c>
      <c r="N61" s="105"/>
    </row>
    <row r="62" spans="1:14" x14ac:dyDescent="0.25">
      <c r="B62" s="5">
        <f>'Mg2+离子浓度'!B62</f>
        <v>0.29415651788203312</v>
      </c>
      <c r="C62" s="5">
        <f t="shared" si="2"/>
        <v>1.9999999999997797E-4</v>
      </c>
      <c r="D62" s="5">
        <f t="shared" si="17"/>
        <v>18.630542539353492</v>
      </c>
      <c r="E62" s="5">
        <f t="shared" si="11"/>
        <v>3.726108507870288E-3</v>
      </c>
      <c r="F62" s="5">
        <f t="shared" si="12"/>
        <v>5.4799896850939653</v>
      </c>
      <c r="G62" s="5">
        <f t="shared" si="13"/>
        <v>18.629502839340891</v>
      </c>
      <c r="H62" s="5">
        <f t="shared" si="14"/>
        <v>0.18932095438302898</v>
      </c>
      <c r="I62" s="5"/>
      <c r="J62" s="5">
        <f t="shared" si="10"/>
        <v>1.5105626782704514E-8</v>
      </c>
      <c r="K62" s="60">
        <f t="shared" si="5"/>
        <v>0.18932093927740221</v>
      </c>
      <c r="L62" s="5">
        <f t="shared" si="15"/>
        <v>5.4799892478540455</v>
      </c>
      <c r="M62" s="105">
        <f t="shared" si="16"/>
        <v>1.893209392774022E-4</v>
      </c>
      <c r="N62" s="105"/>
    </row>
    <row r="63" spans="1:14" x14ac:dyDescent="0.25">
      <c r="B63" s="5">
        <f>'Mg2+离子浓度'!B63</f>
        <v>0.29515651788203312</v>
      </c>
      <c r="C63" s="5">
        <f t="shared" si="2"/>
        <v>1.0000000000000009E-3</v>
      </c>
      <c r="D63" s="5">
        <f t="shared" si="17"/>
        <v>18.630542539353492</v>
      </c>
      <c r="E63" s="5">
        <f t="shared" si="11"/>
        <v>1.863054253935351E-2</v>
      </c>
      <c r="F63" s="5">
        <f t="shared" si="12"/>
        <v>5.4986197903933993</v>
      </c>
      <c r="G63" s="5">
        <f t="shared" si="13"/>
        <v>18.629504880495521</v>
      </c>
      <c r="H63" s="5">
        <f t="shared" si="14"/>
        <v>0.18996458138202479</v>
      </c>
      <c r="I63" s="5"/>
      <c r="J63" s="5">
        <f t="shared" si="10"/>
        <v>3.3892039374921564E-8</v>
      </c>
      <c r="K63" s="60">
        <f t="shared" si="5"/>
        <v>0.18996454748998542</v>
      </c>
      <c r="L63" s="5">
        <f t="shared" si="15"/>
        <v>5.4986188093713739</v>
      </c>
      <c r="M63" s="105">
        <f t="shared" si="16"/>
        <v>1.8996454748998543E-4</v>
      </c>
      <c r="N63" s="105"/>
    </row>
    <row r="64" spans="1:14" x14ac:dyDescent="0.25">
      <c r="B64" s="5">
        <f>'Mg2+离子浓度'!B64</f>
        <v>0.29815651788203312</v>
      </c>
      <c r="C64" s="5">
        <f t="shared" si="2"/>
        <v>3.0000000000000027E-3</v>
      </c>
      <c r="D64" s="5">
        <f t="shared" si="17"/>
        <v>18.630542539353492</v>
      </c>
      <c r="E64" s="5">
        <f t="shared" si="11"/>
        <v>5.5891627618060526E-2</v>
      </c>
      <c r="F64" s="5">
        <f t="shared" si="12"/>
        <v>5.5545104369894345</v>
      </c>
      <c r="G64" s="5">
        <f t="shared" si="13"/>
        <v>18.629512030949797</v>
      </c>
      <c r="H64" s="5">
        <f t="shared" si="14"/>
        <v>0.19189547380385327</v>
      </c>
      <c r="I64" s="5"/>
      <c r="J64" s="5">
        <f t="shared" si="10"/>
        <v>5.9299417318125773E-8</v>
      </c>
      <c r="K64" s="60">
        <f t="shared" si="5"/>
        <v>0.19189541450443595</v>
      </c>
      <c r="L64" s="5">
        <f t="shared" si="15"/>
        <v>5.5545087205381503</v>
      </c>
      <c r="M64" s="105">
        <f t="shared" si="16"/>
        <v>1.9189541450443596E-4</v>
      </c>
      <c r="N64" s="105"/>
    </row>
    <row r="65" spans="1:14" x14ac:dyDescent="0.25">
      <c r="B65" s="5">
        <f>'Mg2+离子浓度'!B65</f>
        <v>0.30115651788203313</v>
      </c>
      <c r="C65" s="5">
        <f t="shared" si="2"/>
        <v>3.0000000000000027E-3</v>
      </c>
      <c r="D65" s="5">
        <f t="shared" si="17"/>
        <v>18.630542539353492</v>
      </c>
      <c r="E65" s="5">
        <f t="shared" si="11"/>
        <v>5.5891627618060526E-2</v>
      </c>
      <c r="F65" s="5">
        <f t="shared" si="12"/>
        <v>5.6104003481562108</v>
      </c>
      <c r="G65" s="5">
        <f t="shared" si="13"/>
        <v>18.629516596927438</v>
      </c>
      <c r="H65" s="5">
        <f t="shared" si="14"/>
        <v>0.19382634081830374</v>
      </c>
      <c r="I65" s="5"/>
      <c r="J65" s="5">
        <f t="shared" si="10"/>
        <v>5.9896092615390677E-8</v>
      </c>
      <c r="K65" s="60">
        <f t="shared" si="5"/>
        <v>0.19382628092221113</v>
      </c>
      <c r="L65" s="5">
        <f t="shared" si="15"/>
        <v>5.6103986144338629</v>
      </c>
      <c r="M65" s="105">
        <f t="shared" si="16"/>
        <v>1.9382628092221114E-4</v>
      </c>
      <c r="N65" s="105"/>
    </row>
    <row r="66" spans="1:14" x14ac:dyDescent="0.25">
      <c r="B66" s="5">
        <f>'Mg2+离子浓度'!B66</f>
        <v>0.30315651788203313</v>
      </c>
      <c r="C66" s="5">
        <f t="shared" si="2"/>
        <v>2.0000000000000018E-3</v>
      </c>
      <c r="D66" s="5">
        <f t="shared" si="17"/>
        <v>18.630542539353492</v>
      </c>
      <c r="E66" s="5">
        <f t="shared" si="11"/>
        <v>3.7261085078707019E-2</v>
      </c>
      <c r="F66" s="5">
        <f t="shared" si="12"/>
        <v>5.6476596995125696</v>
      </c>
      <c r="G66" s="5">
        <f t="shared" si="13"/>
        <v>18.629517646426574</v>
      </c>
      <c r="H66" s="5">
        <f t="shared" si="14"/>
        <v>0.19511356513145633</v>
      </c>
      <c r="I66" s="5"/>
      <c r="J66" s="5">
        <f t="shared" si="10"/>
        <v>4.9229738586932053E-8</v>
      </c>
      <c r="K66" s="60">
        <f t="shared" si="5"/>
        <v>0.19511351590171774</v>
      </c>
      <c r="L66" s="5">
        <f t="shared" si="15"/>
        <v>5.6476582745331712</v>
      </c>
      <c r="M66" s="105">
        <f t="shared" si="16"/>
        <v>1.9511351590171774E-4</v>
      </c>
      <c r="N66" s="105"/>
    </row>
    <row r="67" spans="1:14" x14ac:dyDescent="0.25">
      <c r="B67" s="5">
        <f>'Mg2+离子浓度'!B67</f>
        <v>0.31315651788203314</v>
      </c>
      <c r="C67" s="5">
        <f t="shared" si="2"/>
        <v>1.0000000000000009E-2</v>
      </c>
      <c r="D67" s="5">
        <f t="shared" si="17"/>
        <v>18.630542539353492</v>
      </c>
      <c r="E67" s="5">
        <f t="shared" si="11"/>
        <v>0.18630542539353509</v>
      </c>
      <c r="F67" s="5">
        <f t="shared" si="12"/>
        <v>5.8339636999267066</v>
      </c>
      <c r="G67" s="5">
        <f t="shared" si="13"/>
        <v>18.629545823869378</v>
      </c>
      <c r="H67" s="5">
        <f t="shared" si="14"/>
        <v>0.20154993694794376</v>
      </c>
      <c r="I67" s="5"/>
      <c r="J67" s="5">
        <f t="shared" si="10"/>
        <v>1.1371237596059899E-7</v>
      </c>
      <c r="K67" s="60">
        <f t="shared" si="5"/>
        <v>0.2015498232355678</v>
      </c>
      <c r="L67" s="5">
        <f t="shared" si="15"/>
        <v>5.8339604084651286</v>
      </c>
      <c r="M67" s="105">
        <f t="shared" si="16"/>
        <v>2.015498232355678E-4</v>
      </c>
      <c r="N67" s="105"/>
    </row>
    <row r="68" spans="1:14" x14ac:dyDescent="0.25">
      <c r="B68" s="5">
        <f>'Mg2+离子浓度'!B68</f>
        <v>0.34315651788203311</v>
      </c>
      <c r="C68" s="5">
        <f t="shared" si="2"/>
        <v>2.9999999999999971E-2</v>
      </c>
      <c r="D68" s="5">
        <f t="shared" si="17"/>
        <v>18.630542539353492</v>
      </c>
      <c r="E68" s="5">
        <f t="shared" si="11"/>
        <v>0.55891627618060424</v>
      </c>
      <c r="F68" s="5">
        <f t="shared" si="12"/>
        <v>6.3928766846457332</v>
      </c>
      <c r="G68" s="5">
        <f t="shared" si="13"/>
        <v>18.629623368667623</v>
      </c>
      <c r="H68" s="5">
        <f t="shared" si="14"/>
        <v>0.22085908637424581</v>
      </c>
      <c r="I68" s="5"/>
      <c r="J68" s="5">
        <f t="shared" si="10"/>
        <v>2.158246105988663E-7</v>
      </c>
      <c r="K68" s="60">
        <f t="shared" si="5"/>
        <v>0.22085887054963521</v>
      </c>
      <c r="L68" s="5">
        <f t="shared" si="15"/>
        <v>6.3928704374944658</v>
      </c>
      <c r="M68" s="105">
        <f t="shared" si="16"/>
        <v>2.2085887054963522E-4</v>
      </c>
      <c r="N68" s="105"/>
    </row>
    <row r="69" spans="1:14" x14ac:dyDescent="0.25">
      <c r="B69" s="5">
        <f>'Mg2+离子浓度'!B69</f>
        <v>0.37315651788203313</v>
      </c>
      <c r="C69" s="5">
        <f t="shared" si="2"/>
        <v>3.0000000000000027E-2</v>
      </c>
      <c r="D69" s="5">
        <f t="shared" si="17"/>
        <v>18.630542539353492</v>
      </c>
      <c r="E69" s="5">
        <f t="shared" si="11"/>
        <v>0.55891627618060524</v>
      </c>
      <c r="F69" s="5">
        <f t="shared" si="12"/>
        <v>6.9517867136750713</v>
      </c>
      <c r="G69" s="5">
        <f t="shared" si="13"/>
        <v>18.629680524226448</v>
      </c>
      <c r="H69" s="5">
        <f t="shared" si="14"/>
        <v>0.24016813368831322</v>
      </c>
      <c r="I69" s="5"/>
      <c r="J69" s="5">
        <f t="shared" si="10"/>
        <v>2.3469350880001218E-7</v>
      </c>
      <c r="K69" s="60">
        <f t="shared" si="5"/>
        <v>0.24016789899480442</v>
      </c>
      <c r="L69" s="5">
        <f t="shared" si="15"/>
        <v>6.9517799203541122</v>
      </c>
      <c r="M69" s="105">
        <f t="shared" si="16"/>
        <v>2.4016789899480444E-4</v>
      </c>
      <c r="N69" s="105"/>
    </row>
    <row r="70" spans="1:14" x14ac:dyDescent="0.25">
      <c r="B70" s="5">
        <f>'Mg2+离子浓度'!B70</f>
        <v>0.3931565178820331</v>
      </c>
      <c r="C70" s="5">
        <f t="shared" si="2"/>
        <v>1.9999999999999962E-2</v>
      </c>
      <c r="D70" s="5">
        <f t="shared" si="17"/>
        <v>18.630542539353492</v>
      </c>
      <c r="E70" s="5">
        <f t="shared" si="11"/>
        <v>0.37261085078706913</v>
      </c>
      <c r="F70" s="5">
        <f t="shared" si="12"/>
        <v>7.3243907711411813</v>
      </c>
      <c r="G70" s="5">
        <f t="shared" si="13"/>
        <v>18.629707096294077</v>
      </c>
      <c r="H70" s="5">
        <f t="shared" si="14"/>
        <v>0.25304074108725644</v>
      </c>
      <c r="I70" s="5"/>
      <c r="J70" s="5">
        <f t="shared" si="10"/>
        <v>2.0189730228963535E-7</v>
      </c>
      <c r="K70" s="60">
        <f t="shared" si="5"/>
        <v>0.25304053918995417</v>
      </c>
      <c r="L70" s="5">
        <f t="shared" si="15"/>
        <v>7.3243849271228187</v>
      </c>
      <c r="M70" s="105">
        <f t="shared" si="16"/>
        <v>2.5304053918995419E-4</v>
      </c>
      <c r="N70" s="105"/>
    </row>
    <row r="71" spans="1:14" x14ac:dyDescent="0.25">
      <c r="B71" s="5">
        <f>'Mg2+离子浓度'!B71</f>
        <v>0.44315651788203314</v>
      </c>
      <c r="C71" s="5">
        <f t="shared" si="2"/>
        <v>5.0000000000000044E-2</v>
      </c>
      <c r="D71" s="5">
        <f t="shared" si="17"/>
        <v>18.630542539353492</v>
      </c>
      <c r="E71" s="5">
        <f t="shared" si="11"/>
        <v>0.93152712696767537</v>
      </c>
      <c r="F71" s="5">
        <f t="shared" si="12"/>
        <v>8.2559120540904942</v>
      </c>
      <c r="G71" s="5">
        <f t="shared" si="13"/>
        <v>18.6297881695338</v>
      </c>
      <c r="H71" s="5">
        <f t="shared" si="14"/>
        <v>0.28522264442108425</v>
      </c>
      <c r="I71" s="5"/>
      <c r="J71" s="5">
        <f t="shared" si="10"/>
        <v>3.5982726814671071E-7</v>
      </c>
      <c r="K71" s="60">
        <f t="shared" si="5"/>
        <v>0.2852222845938161</v>
      </c>
      <c r="L71" s="5">
        <f t="shared" si="15"/>
        <v>8.2559016387103039</v>
      </c>
      <c r="M71" s="105">
        <f t="shared" si="16"/>
        <v>2.8522228459381608E-4</v>
      </c>
      <c r="N71" s="105"/>
    </row>
    <row r="72" spans="1:14" x14ac:dyDescent="0.25">
      <c r="A72" t="s">
        <v>215</v>
      </c>
      <c r="B72" s="5">
        <f>'Mg2+离子浓度'!B72</f>
        <v>0.49315651788203313</v>
      </c>
      <c r="C72" s="5">
        <f t="shared" si="2"/>
        <v>4.9999999999999989E-2</v>
      </c>
      <c r="D72" s="5">
        <f t="shared" si="17"/>
        <v>18.630542539353492</v>
      </c>
      <c r="E72" s="5">
        <f t="shared" si="11"/>
        <v>0.93152712696767437</v>
      </c>
      <c r="F72" s="5">
        <f t="shared" si="12"/>
        <v>9.1874287656779785</v>
      </c>
      <c r="G72" s="5">
        <f t="shared" si="13"/>
        <v>18.62984353352029</v>
      </c>
      <c r="H72" s="5">
        <f t="shared" si="14"/>
        <v>0.31740438982494612</v>
      </c>
      <c r="I72" s="5"/>
      <c r="J72" s="5">
        <f t="shared" si="10"/>
        <v>4.0042667271491449E-7</v>
      </c>
      <c r="K72" s="60">
        <f t="shared" si="5"/>
        <v>0.31740398939827341</v>
      </c>
      <c r="L72" s="5">
        <f t="shared" si="15"/>
        <v>9.1874171751277238</v>
      </c>
      <c r="M72" s="105">
        <f t="shared" si="16"/>
        <v>3.1740398939827344E-4</v>
      </c>
      <c r="N72" s="105"/>
    </row>
    <row r="73" spans="1:14" x14ac:dyDescent="0.25">
      <c r="A73" s="5"/>
      <c r="B73" s="5">
        <f>'Mg2+离子浓度'!B73</f>
        <v>0.54315651788203312</v>
      </c>
      <c r="C73" s="5">
        <f t="shared" si="2"/>
        <v>4.9999999999999989E-2</v>
      </c>
      <c r="D73" s="5">
        <f t="shared" si="17"/>
        <v>18.630542539353492</v>
      </c>
      <c r="E73" s="5">
        <f t="shared" si="11"/>
        <v>0.93152712696767437</v>
      </c>
      <c r="F73" s="5">
        <f t="shared" si="12"/>
        <v>10.118944302095398</v>
      </c>
      <c r="G73" s="5">
        <f t="shared" si="13"/>
        <v>18.629886540905154</v>
      </c>
      <c r="H73" s="5">
        <f t="shared" si="14"/>
        <v>0.34958609462940343</v>
      </c>
      <c r="I73" s="5"/>
      <c r="J73" s="5">
        <f t="shared" si="10"/>
        <v>4.410260260642789E-7</v>
      </c>
      <c r="K73" s="60">
        <f t="shared" si="5"/>
        <v>0.34958565360337734</v>
      </c>
      <c r="L73" s="5">
        <f t="shared" si="15"/>
        <v>10.118931536376559</v>
      </c>
      <c r="M73" s="105">
        <f t="shared" si="16"/>
        <v>3.4958565360337733E-4</v>
      </c>
      <c r="N73" s="105"/>
    </row>
    <row r="74" spans="1:14" s="79" customFormat="1" x14ac:dyDescent="0.25">
      <c r="A74" s="79">
        <v>0.2931415442581049</v>
      </c>
      <c r="B74" s="5">
        <f>'Mg2+离子浓度'!B74</f>
        <v>0.58630554895210207</v>
      </c>
      <c r="C74" s="78">
        <f t="shared" si="2"/>
        <v>4.3149031070068955E-2</v>
      </c>
      <c r="D74" s="78">
        <f t="shared" si="17"/>
        <v>18.630542539353492</v>
      </c>
      <c r="E74" s="78">
        <f t="shared" si="11"/>
        <v>0.80388985888280517</v>
      </c>
      <c r="F74" s="78">
        <f t="shared" si="12"/>
        <v>10.922821395259364</v>
      </c>
      <c r="G74" s="78">
        <f t="shared" si="13"/>
        <v>18.629913045819897</v>
      </c>
      <c r="H74" s="78">
        <f t="shared" si="14"/>
        <v>0.37735818677374255</v>
      </c>
      <c r="I74" s="78"/>
      <c r="J74" s="5">
        <f t="shared" si="10"/>
        <v>4.4224646253541991E-7</v>
      </c>
      <c r="K74" s="60">
        <f t="shared" si="5"/>
        <v>0.37735774452727999</v>
      </c>
      <c r="L74" s="78">
        <f t="shared" si="15"/>
        <v>10.922808594214382</v>
      </c>
      <c r="M74" s="107">
        <f t="shared" si="16"/>
        <v>3.7735774452727998E-4</v>
      </c>
      <c r="N74" s="107"/>
    </row>
    <row r="75" spans="1:14" s="17" customFormat="1" x14ac:dyDescent="0.25">
      <c r="B75" s="5">
        <f>'Mg2+离子浓度'!B75</f>
        <v>0.58630554905210208</v>
      </c>
      <c r="C75" s="18">
        <f t="shared" ref="C75:C103" si="18">B75-B74</f>
        <v>1.000000082740371E-10</v>
      </c>
      <c r="D75" s="18">
        <f t="shared" si="17"/>
        <v>0</v>
      </c>
      <c r="E75" s="18">
        <f t="shared" ref="E75:E103" si="19">C75*D75</f>
        <v>0</v>
      </c>
      <c r="F75" s="18">
        <f t="shared" ref="F75:F103" si="20">E75+L74</f>
        <v>10.922808594214382</v>
      </c>
      <c r="G75" s="18">
        <f t="shared" ref="G75:G103" si="21">F75/B75</f>
        <v>18.62989120923999</v>
      </c>
      <c r="H75" s="18">
        <f t="shared" ref="H75:H103" si="22">F75/$C$9/96485/0.0001</f>
        <v>0.37735774452727994</v>
      </c>
      <c r="I75" s="18"/>
      <c r="J75" s="5">
        <f t="shared" si="10"/>
        <v>2.1290131935698563E-11</v>
      </c>
      <c r="K75" s="18">
        <f t="shared" si="5"/>
        <v>0.3773577445059898</v>
      </c>
      <c r="L75" s="18">
        <f t="shared" si="15"/>
        <v>10.92280859359813</v>
      </c>
      <c r="M75" s="104">
        <f t="shared" ref="M75:M103" si="23">K75*0.001</f>
        <v>3.7735774450598983E-4</v>
      </c>
      <c r="N75" s="104"/>
    </row>
    <row r="76" spans="1:14" s="17" customFormat="1" x14ac:dyDescent="0.25">
      <c r="B76" s="5">
        <f>'Mg2+离子浓度'!B76</f>
        <v>0.58630554935210211</v>
      </c>
      <c r="C76" s="18">
        <f t="shared" si="18"/>
        <v>3.000000248221113E-10</v>
      </c>
      <c r="D76" s="18">
        <f t="shared" si="17"/>
        <v>0</v>
      </c>
      <c r="E76" s="18">
        <f t="shared" si="19"/>
        <v>0</v>
      </c>
      <c r="F76" s="18">
        <f t="shared" si="20"/>
        <v>10.92280859359813</v>
      </c>
      <c r="G76" s="18">
        <f t="shared" si="21"/>
        <v>18.629891198656395</v>
      </c>
      <c r="H76" s="18">
        <f t="shared" si="22"/>
        <v>0.37735774450598991</v>
      </c>
      <c r="I76" s="18"/>
      <c r="J76" s="5">
        <f t="shared" si="10"/>
        <v>3.6875590210394177E-11</v>
      </c>
      <c r="K76" s="18">
        <f t="shared" si="5"/>
        <v>0.3773577444691143</v>
      </c>
      <c r="L76" s="18">
        <f t="shared" si="15"/>
        <v>10.922808592530748</v>
      </c>
      <c r="M76" s="18">
        <f t="shared" si="23"/>
        <v>3.7735774446911432E-4</v>
      </c>
    </row>
    <row r="77" spans="1:14" s="17" customFormat="1" x14ac:dyDescent="0.25">
      <c r="B77" s="5">
        <f>'Mg2+离子浓度'!B77</f>
        <v>0.58630554975210203</v>
      </c>
      <c r="C77" s="18">
        <f t="shared" si="18"/>
        <v>3.9999992207384594E-10</v>
      </c>
      <c r="D77" s="18">
        <f t="shared" si="17"/>
        <v>0</v>
      </c>
      <c r="E77" s="18">
        <f t="shared" si="19"/>
        <v>0</v>
      </c>
      <c r="F77" s="18">
        <f t="shared" si="20"/>
        <v>10.922808592530748</v>
      </c>
      <c r="G77" s="18">
        <f t="shared" si="21"/>
        <v>18.629891184125853</v>
      </c>
      <c r="H77" s="18">
        <f t="shared" si="22"/>
        <v>0.3773577444691143</v>
      </c>
      <c r="I77" s="18"/>
      <c r="J77" s="5">
        <f t="shared" si="10"/>
        <v>4.2580257955635244E-11</v>
      </c>
      <c r="K77" s="18">
        <f t="shared" si="5"/>
        <v>0.37735774442653403</v>
      </c>
      <c r="L77" s="18">
        <f t="shared" si="15"/>
        <v>10.92280859129824</v>
      </c>
      <c r="M77" s="18">
        <f t="shared" si="23"/>
        <v>3.7735774442653402E-4</v>
      </c>
    </row>
    <row r="78" spans="1:14" s="17" customFormat="1" x14ac:dyDescent="0.25">
      <c r="B78" s="5">
        <f>'Mg2+离子浓度'!B78</f>
        <v>0.58630554995210205</v>
      </c>
      <c r="C78" s="18">
        <f t="shared" si="18"/>
        <v>2.000000165480742E-10</v>
      </c>
      <c r="D78" s="18">
        <f t="shared" si="17"/>
        <v>0</v>
      </c>
      <c r="E78" s="18">
        <f t="shared" si="19"/>
        <v>0</v>
      </c>
      <c r="F78" s="18">
        <f t="shared" si="20"/>
        <v>10.92280859129824</v>
      </c>
      <c r="G78" s="18">
        <f t="shared" si="21"/>
        <v>18.629891175668682</v>
      </c>
      <c r="H78" s="18">
        <f t="shared" si="22"/>
        <v>0.37735774442653403</v>
      </c>
      <c r="I78" s="18"/>
      <c r="J78" s="5">
        <f t="shared" si="10"/>
        <v>3.0108793320139106E-11</v>
      </c>
      <c r="K78" s="18">
        <f t="shared" si="5"/>
        <v>0.37735774439642522</v>
      </c>
      <c r="L78" s="18">
        <f t="shared" si="15"/>
        <v>10.922808590426728</v>
      </c>
      <c r="M78" s="18">
        <f t="shared" si="23"/>
        <v>3.7735774439642524E-4</v>
      </c>
    </row>
    <row r="79" spans="1:14" s="17" customFormat="1" x14ac:dyDescent="0.25">
      <c r="B79" s="5">
        <f>'Mg2+离子浓度'!B79</f>
        <v>0.58630555895210212</v>
      </c>
      <c r="C79" s="18">
        <f t="shared" si="18"/>
        <v>9.0000000785295242E-9</v>
      </c>
      <c r="D79" s="18">
        <f t="shared" si="17"/>
        <v>0</v>
      </c>
      <c r="E79" s="18">
        <f t="shared" si="19"/>
        <v>0</v>
      </c>
      <c r="F79" s="18">
        <f t="shared" si="20"/>
        <v>10.922808590426728</v>
      </c>
      <c r="G79" s="18">
        <f t="shared" si="21"/>
        <v>18.629890888206742</v>
      </c>
      <c r="H79" s="18">
        <f t="shared" si="22"/>
        <v>0.37735774439642522</v>
      </c>
      <c r="I79" s="18"/>
      <c r="J79" s="5">
        <f t="shared" si="10"/>
        <v>2.019759182622422E-10</v>
      </c>
      <c r="K79" s="18">
        <f t="shared" si="5"/>
        <v>0.37735774419444928</v>
      </c>
      <c r="L79" s="18">
        <f t="shared" si="15"/>
        <v>10.922808584580432</v>
      </c>
      <c r="M79" s="18">
        <f t="shared" si="23"/>
        <v>3.7735774419444927E-4</v>
      </c>
    </row>
    <row r="80" spans="1:14" s="17" customFormat="1" x14ac:dyDescent="0.25">
      <c r="B80" s="5">
        <f>'Mg2+离子浓度'!B80</f>
        <v>0.58630564895210202</v>
      </c>
      <c r="C80" s="18">
        <f t="shared" si="18"/>
        <v>8.9999999897116822E-8</v>
      </c>
      <c r="D80" s="18">
        <f t="shared" si="17"/>
        <v>0</v>
      </c>
      <c r="E80" s="18">
        <f t="shared" si="19"/>
        <v>0</v>
      </c>
      <c r="F80" s="18">
        <f t="shared" si="20"/>
        <v>10.922808584580432</v>
      </c>
      <c r="G80" s="18">
        <f t="shared" si="21"/>
        <v>18.629888018480898</v>
      </c>
      <c r="H80" s="18">
        <f t="shared" si="22"/>
        <v>0.37735774419444928</v>
      </c>
      <c r="I80" s="18"/>
      <c r="J80" s="5">
        <f t="shared" si="10"/>
        <v>6.3870393071925258E-10</v>
      </c>
      <c r="K80" s="18">
        <f t="shared" si="5"/>
        <v>0.37735774355574536</v>
      </c>
      <c r="L80" s="18">
        <f t="shared" si="15"/>
        <v>10.922808566092828</v>
      </c>
      <c r="M80" s="18">
        <f t="shared" si="23"/>
        <v>3.7735774355574539E-4</v>
      </c>
    </row>
    <row r="81" spans="1:13" s="17" customFormat="1" x14ac:dyDescent="0.25">
      <c r="B81" s="5">
        <f>'Mg2+离子浓度'!B81</f>
        <v>0.5863065489521021</v>
      </c>
      <c r="C81" s="18">
        <f t="shared" si="18"/>
        <v>9.0000000008139125E-7</v>
      </c>
      <c r="D81" s="18">
        <f t="shared" si="17"/>
        <v>0</v>
      </c>
      <c r="E81" s="18">
        <f t="shared" si="19"/>
        <v>0</v>
      </c>
      <c r="F81" s="18">
        <f t="shared" si="20"/>
        <v>10.922808566092828</v>
      </c>
      <c r="G81" s="18">
        <f t="shared" si="21"/>
        <v>18.629859389452527</v>
      </c>
      <c r="H81" s="18">
        <f t="shared" si="22"/>
        <v>0.37735774355574531</v>
      </c>
      <c r="I81" s="18"/>
      <c r="J81" s="5">
        <f t="shared" si="10"/>
        <v>2.0197591694024115E-9</v>
      </c>
      <c r="K81" s="18">
        <f t="shared" si="5"/>
        <v>0.37735774153598611</v>
      </c>
      <c r="L81" s="18">
        <f t="shared" si="15"/>
        <v>10.922808507629886</v>
      </c>
      <c r="M81" s="18">
        <f t="shared" si="23"/>
        <v>3.7735774153598614E-4</v>
      </c>
    </row>
    <row r="82" spans="1:13" x14ac:dyDescent="0.25">
      <c r="A82" s="78">
        <v>7.4868119641229509E-6</v>
      </c>
      <c r="B82" s="5">
        <f>'Mg2+离子浓度'!B82</f>
        <v>0.58631303576406624</v>
      </c>
      <c r="C82" s="5">
        <f t="shared" si="18"/>
        <v>6.4868119641348088E-6</v>
      </c>
      <c r="D82" s="5">
        <f t="shared" si="17"/>
        <v>0</v>
      </c>
      <c r="E82" s="5">
        <f t="shared" si="19"/>
        <v>0</v>
      </c>
      <c r="F82" s="5">
        <f t="shared" si="20"/>
        <v>10.922808507629886</v>
      </c>
      <c r="G82" s="5">
        <f t="shared" si="21"/>
        <v>18.629653173915191</v>
      </c>
      <c r="H82" s="5">
        <f t="shared" si="22"/>
        <v>0.37735774153598611</v>
      </c>
      <c r="I82" s="5"/>
      <c r="J82" s="5">
        <f t="shared" si="10"/>
        <v>5.4224303949121465E-9</v>
      </c>
      <c r="K82" s="60">
        <f t="shared" ref="K82:K145" si="24">H82-J82</f>
        <v>0.37735773611355572</v>
      </c>
      <c r="L82" s="5">
        <f t="shared" si="15"/>
        <v>10.922808350674929</v>
      </c>
      <c r="M82" s="5">
        <f t="shared" si="23"/>
        <v>3.7735773611355573E-4</v>
      </c>
    </row>
    <row r="83" spans="1:13" x14ac:dyDescent="0.25">
      <c r="B83" s="5">
        <f>'Mg2+离子浓度'!B83</f>
        <v>0.58631554895210203</v>
      </c>
      <c r="C83" s="5">
        <f t="shared" si="18"/>
        <v>2.5131880357909253E-6</v>
      </c>
      <c r="D83" s="5">
        <f t="shared" si="17"/>
        <v>18.630542539353492</v>
      </c>
      <c r="E83" s="5">
        <f t="shared" si="19"/>
        <v>4.682205661019708E-5</v>
      </c>
      <c r="F83" s="5">
        <f t="shared" si="20"/>
        <v>10.922855172731539</v>
      </c>
      <c r="G83" s="5">
        <f t="shared" si="21"/>
        <v>18.629652910030298</v>
      </c>
      <c r="H83" s="5">
        <f t="shared" si="22"/>
        <v>0.37735935370719242</v>
      </c>
      <c r="I83" s="5"/>
      <c r="J83" s="5">
        <f t="shared" si="10"/>
        <v>3.3751468902533831E-9</v>
      </c>
      <c r="K83" s="60">
        <f t="shared" si="24"/>
        <v>0.37735935033204554</v>
      </c>
      <c r="L83" s="5">
        <f t="shared" si="15"/>
        <v>10.922855075036225</v>
      </c>
      <c r="M83" s="5">
        <f t="shared" si="23"/>
        <v>3.7735935033204556E-4</v>
      </c>
    </row>
    <row r="84" spans="1:13" x14ac:dyDescent="0.25">
      <c r="B84" s="5">
        <f>'Mg2+离子浓度'!B84</f>
        <v>0.58632554895210209</v>
      </c>
      <c r="C84" s="5">
        <f t="shared" si="18"/>
        <v>1.0000000000065512E-5</v>
      </c>
      <c r="D84" s="5">
        <f t="shared" si="17"/>
        <v>18.630542539353492</v>
      </c>
      <c r="E84" s="5">
        <f t="shared" si="19"/>
        <v>1.8630542539475544E-4</v>
      </c>
      <c r="F84" s="5">
        <f t="shared" si="20"/>
        <v>10.923041380461619</v>
      </c>
      <c r="G84" s="5">
        <f t="shared" si="21"/>
        <v>18.629652758580267</v>
      </c>
      <c r="H84" s="5">
        <f t="shared" si="22"/>
        <v>0.37736578675309179</v>
      </c>
      <c r="I84" s="5"/>
      <c r="J84" s="5">
        <f t="shared" si="10"/>
        <v>6.7326740650171234E-9</v>
      </c>
      <c r="K84" s="60">
        <f t="shared" si="24"/>
        <v>0.37736578002041771</v>
      </c>
      <c r="L84" s="5">
        <f t="shared" si="15"/>
        <v>10.923041185581001</v>
      </c>
      <c r="M84" s="5">
        <f t="shared" si="23"/>
        <v>3.7736578002041773E-4</v>
      </c>
    </row>
    <row r="85" spans="1:13" x14ac:dyDescent="0.25">
      <c r="B85" s="5">
        <f>'Mg2+离子浓度'!B85</f>
        <v>0.58635554895210207</v>
      </c>
      <c r="C85" s="5">
        <f t="shared" si="18"/>
        <v>2.9999999999974492E-5</v>
      </c>
      <c r="D85" s="5">
        <f t="shared" si="17"/>
        <v>18.630542539353492</v>
      </c>
      <c r="E85" s="5">
        <f t="shared" si="19"/>
        <v>5.5891627618012956E-4</v>
      </c>
      <c r="F85" s="5">
        <f t="shared" si="20"/>
        <v>10.923600101857181</v>
      </c>
      <c r="G85" s="5">
        <f t="shared" si="21"/>
        <v>18.629652471745437</v>
      </c>
      <c r="H85" s="5">
        <f t="shared" si="22"/>
        <v>0.37738508928355635</v>
      </c>
      <c r="I85" s="5"/>
      <c r="J85" s="5">
        <f t="shared" si="10"/>
        <v>1.1661930036937055E-8</v>
      </c>
      <c r="K85" s="60">
        <f t="shared" si="24"/>
        <v>0.37738507762162632</v>
      </c>
      <c r="L85" s="5">
        <f t="shared" si="15"/>
        <v>10.923599764296785</v>
      </c>
      <c r="M85" s="5">
        <f t="shared" si="23"/>
        <v>3.7738507762162635E-4</v>
      </c>
    </row>
    <row r="86" spans="1:13" x14ac:dyDescent="0.25">
      <c r="B86" s="5">
        <f>'Mg2+离子浓度'!B86</f>
        <v>0.58638554895210204</v>
      </c>
      <c r="C86" s="5">
        <f t="shared" si="18"/>
        <v>2.9999999999974492E-5</v>
      </c>
      <c r="D86" s="5">
        <f t="shared" si="17"/>
        <v>18.630542539353492</v>
      </c>
      <c r="E86" s="5">
        <f t="shared" si="19"/>
        <v>5.5891627618012956E-4</v>
      </c>
      <c r="F86" s="5">
        <f t="shared" si="20"/>
        <v>10.924158680572965</v>
      </c>
      <c r="G86" s="5">
        <f t="shared" si="21"/>
        <v>18.629651941619194</v>
      </c>
      <c r="H86" s="5">
        <f t="shared" si="22"/>
        <v>0.37740438688476496</v>
      </c>
      <c r="I86" s="5"/>
      <c r="J86" s="5">
        <f t="shared" si="10"/>
        <v>1.1662526370182764E-8</v>
      </c>
      <c r="K86" s="60">
        <f t="shared" si="24"/>
        <v>0.37740437522223858</v>
      </c>
      <c r="L86" s="5">
        <f t="shared" si="15"/>
        <v>10.924158342995309</v>
      </c>
      <c r="M86" s="5">
        <f t="shared" si="23"/>
        <v>3.7740437522223861E-4</v>
      </c>
    </row>
    <row r="87" spans="1:13" x14ac:dyDescent="0.25">
      <c r="B87" s="5">
        <f>'Mg2+离子浓度'!B87</f>
        <v>0.58640554895210206</v>
      </c>
      <c r="C87" s="5">
        <f t="shared" si="18"/>
        <v>2.0000000000020002E-5</v>
      </c>
      <c r="D87" s="5">
        <f t="shared" si="17"/>
        <v>18.630542539353492</v>
      </c>
      <c r="E87" s="5">
        <f t="shared" si="19"/>
        <v>3.726108507874425E-4</v>
      </c>
      <c r="F87" s="5">
        <f t="shared" si="20"/>
        <v>10.924530953846096</v>
      </c>
      <c r="G87" s="5">
        <f t="shared" si="21"/>
        <v>18.629651396321318</v>
      </c>
      <c r="H87" s="5">
        <f t="shared" si="22"/>
        <v>0.37741724806433108</v>
      </c>
      <c r="I87" s="5"/>
      <c r="J87" s="5">
        <f t="shared" si="10"/>
        <v>9.522737410849598E-9</v>
      </c>
      <c r="K87" s="60">
        <f t="shared" si="24"/>
        <v>0.37741723854159365</v>
      </c>
      <c r="L87" s="5">
        <f t="shared" si="15"/>
        <v>10.9245306782057</v>
      </c>
      <c r="M87" s="5">
        <f t="shared" si="23"/>
        <v>3.7741723854159366E-4</v>
      </c>
    </row>
    <row r="88" spans="1:13" x14ac:dyDescent="0.25">
      <c r="B88" s="5">
        <f>'Mg2+离子浓度'!B88</f>
        <v>0.58650554895210205</v>
      </c>
      <c r="C88" s="5">
        <f t="shared" si="18"/>
        <v>9.9999999999988987E-5</v>
      </c>
      <c r="D88" s="5">
        <f t="shared" si="17"/>
        <v>18.630542539353492</v>
      </c>
      <c r="E88" s="5">
        <f t="shared" si="19"/>
        <v>1.863054253935144E-3</v>
      </c>
      <c r="F88" s="5">
        <f t="shared" si="20"/>
        <v>10.926393732459635</v>
      </c>
      <c r="G88" s="5">
        <f t="shared" si="21"/>
        <v>18.629651078291772</v>
      </c>
      <c r="H88" s="5">
        <f t="shared" si="22"/>
        <v>0.37748160275205594</v>
      </c>
      <c r="I88" s="5"/>
      <c r="J88" s="5">
        <f t="shared" si="10"/>
        <v>2.1297119007005873E-8</v>
      </c>
      <c r="K88" s="60">
        <f t="shared" si="24"/>
        <v>0.37748158145493693</v>
      </c>
      <c r="L88" s="5">
        <f t="shared" si="15"/>
        <v>10.926393116003878</v>
      </c>
      <c r="M88" s="5">
        <f t="shared" si="23"/>
        <v>3.7748158145493692E-4</v>
      </c>
    </row>
    <row r="89" spans="1:13" x14ac:dyDescent="0.25">
      <c r="B89" s="5">
        <f>'Mg2+离子浓度'!B89</f>
        <v>0.58680554895210202</v>
      </c>
      <c r="C89" s="5">
        <f t="shared" si="18"/>
        <v>2.9999999999996696E-4</v>
      </c>
      <c r="D89" s="5">
        <f t="shared" si="17"/>
        <v>18.630542539353492</v>
      </c>
      <c r="E89" s="5">
        <f t="shared" si="19"/>
        <v>5.5891627618054321E-3</v>
      </c>
      <c r="F89" s="5">
        <f t="shared" si="20"/>
        <v>10.931982278765682</v>
      </c>
      <c r="G89" s="5">
        <f t="shared" si="21"/>
        <v>18.629650483516482</v>
      </c>
      <c r="H89" s="5">
        <f t="shared" si="22"/>
        <v>0.37767467408632366</v>
      </c>
      <c r="I89" s="5"/>
      <c r="J89" s="5">
        <f t="shared" ref="J89:J152" si="25">H89*($C$8/3.1415926)^(1/2)*C89^(1/2)</f>
        <v>3.6906559202915857E-8</v>
      </c>
      <c r="K89" s="60">
        <f t="shared" si="24"/>
        <v>0.37767463717976446</v>
      </c>
      <c r="L89" s="5">
        <f t="shared" si="15"/>
        <v>10.931981210486873</v>
      </c>
      <c r="M89" s="5">
        <f t="shared" si="23"/>
        <v>3.7767463717976445E-4</v>
      </c>
    </row>
    <row r="90" spans="1:13" x14ac:dyDescent="0.25">
      <c r="B90" s="5">
        <f>'Mg2+离子浓度'!B90</f>
        <v>0.5871055489521021</v>
      </c>
      <c r="C90" s="5">
        <f t="shared" si="18"/>
        <v>3.0000000000007798E-4</v>
      </c>
      <c r="D90" s="5">
        <f t="shared" si="17"/>
        <v>18.630542539353492</v>
      </c>
      <c r="E90" s="5">
        <f t="shared" si="19"/>
        <v>5.5891627618075007E-3</v>
      </c>
      <c r="F90" s="5">
        <f t="shared" si="20"/>
        <v>10.937570373248681</v>
      </c>
      <c r="G90" s="5">
        <f t="shared" si="21"/>
        <v>18.629649119771823</v>
      </c>
      <c r="H90" s="5">
        <f t="shared" si="22"/>
        <v>0.3778677298111513</v>
      </c>
      <c r="I90" s="5"/>
      <c r="J90" s="5">
        <f t="shared" si="25"/>
        <v>3.6925424705501197E-8</v>
      </c>
      <c r="K90" s="60">
        <f t="shared" si="24"/>
        <v>0.37786769288572658</v>
      </c>
      <c r="L90" s="5">
        <f t="shared" si="15"/>
        <v>10.937569304423798</v>
      </c>
      <c r="M90" s="5">
        <f t="shared" si="23"/>
        <v>3.778676928857266E-4</v>
      </c>
    </row>
    <row r="91" spans="1:13" x14ac:dyDescent="0.25">
      <c r="B91" s="5">
        <f>'Mg2+离子浓度'!B91</f>
        <v>0.58730554895210207</v>
      </c>
      <c r="C91" s="5">
        <f t="shared" si="18"/>
        <v>1.9999999999997797E-4</v>
      </c>
      <c r="D91" s="5">
        <f t="shared" si="17"/>
        <v>18.630542539353492</v>
      </c>
      <c r="E91" s="5">
        <f t="shared" si="19"/>
        <v>3.726108507870288E-3</v>
      </c>
      <c r="F91" s="5">
        <f t="shared" si="20"/>
        <v>10.941295412931668</v>
      </c>
      <c r="G91" s="5">
        <f t="shared" si="21"/>
        <v>18.629647604136615</v>
      </c>
      <c r="H91" s="5">
        <f t="shared" si="22"/>
        <v>0.37799642130665101</v>
      </c>
      <c r="I91" s="5"/>
      <c r="J91" s="5">
        <f t="shared" si="25"/>
        <v>3.0159751117164493E-8</v>
      </c>
      <c r="K91" s="60">
        <f t="shared" si="24"/>
        <v>0.37799639114689987</v>
      </c>
      <c r="L91" s="5">
        <f t="shared" si="15"/>
        <v>10.941294539942589</v>
      </c>
      <c r="M91" s="5">
        <f t="shared" si="23"/>
        <v>3.7799639114689988E-4</v>
      </c>
    </row>
    <row r="92" spans="1:13" x14ac:dyDescent="0.25">
      <c r="B92" s="5">
        <f>'Mg2+离子浓度'!B92</f>
        <v>0.58830554895210208</v>
      </c>
      <c r="C92" s="5">
        <f t="shared" si="18"/>
        <v>1.0000000000000009E-3</v>
      </c>
      <c r="D92" s="5">
        <f t="shared" si="17"/>
        <v>18.630542539353492</v>
      </c>
      <c r="E92" s="5">
        <f t="shared" si="19"/>
        <v>1.863054253935351E-2</v>
      </c>
      <c r="F92" s="5">
        <f t="shared" si="20"/>
        <v>10.959925082481943</v>
      </c>
      <c r="G92" s="5">
        <f t="shared" si="21"/>
        <v>18.629647641440595</v>
      </c>
      <c r="H92" s="5">
        <f t="shared" si="22"/>
        <v>0.3786400332515224</v>
      </c>
      <c r="I92" s="5"/>
      <c r="J92" s="5">
        <f t="shared" si="25"/>
        <v>6.7554082042667052E-8</v>
      </c>
      <c r="K92" s="60">
        <f t="shared" si="24"/>
        <v>0.37863996569744035</v>
      </c>
      <c r="L92" s="5">
        <f t="shared" si="15"/>
        <v>10.95992312709526</v>
      </c>
      <c r="M92" s="5">
        <f t="shared" si="23"/>
        <v>3.7863996569744037E-4</v>
      </c>
    </row>
    <row r="93" spans="1:13" x14ac:dyDescent="0.25">
      <c r="B93" s="5">
        <f>'Mg2+离子浓度'!B93</f>
        <v>0.59130554895210208</v>
      </c>
      <c r="C93" s="5">
        <f t="shared" si="18"/>
        <v>3.0000000000000027E-3</v>
      </c>
      <c r="D93" s="5">
        <f t="shared" si="17"/>
        <v>18.630542539353492</v>
      </c>
      <c r="E93" s="5">
        <f t="shared" si="19"/>
        <v>5.5891627618060526E-2</v>
      </c>
      <c r="F93" s="5">
        <f t="shared" si="20"/>
        <v>11.01581475471332</v>
      </c>
      <c r="G93" s="5">
        <f t="shared" si="21"/>
        <v>18.629648874825023</v>
      </c>
      <c r="H93" s="5">
        <f t="shared" si="22"/>
        <v>0.38057089201130812</v>
      </c>
      <c r="I93" s="5"/>
      <c r="J93" s="5">
        <f t="shared" si="25"/>
        <v>1.1760377510298932E-7</v>
      </c>
      <c r="K93" s="60">
        <f t="shared" si="24"/>
        <v>0.38057077440753301</v>
      </c>
      <c r="L93" s="5">
        <f t="shared" si="15"/>
        <v>11.015811350613248</v>
      </c>
      <c r="M93" s="5">
        <f t="shared" si="23"/>
        <v>3.80570774407533E-4</v>
      </c>
    </row>
    <row r="94" spans="1:13" x14ac:dyDescent="0.25">
      <c r="B94" s="5">
        <f>'Mg2+离子浓度'!B94</f>
        <v>0.59430554895210208</v>
      </c>
      <c r="C94" s="5">
        <f t="shared" si="18"/>
        <v>3.0000000000000027E-3</v>
      </c>
      <c r="D94" s="5">
        <f t="shared" si="17"/>
        <v>18.630542539353492</v>
      </c>
      <c r="E94" s="5">
        <f t="shared" si="19"/>
        <v>5.5891627618060526E-2</v>
      </c>
      <c r="F94" s="5">
        <f t="shared" si="20"/>
        <v>11.071702978231308</v>
      </c>
      <c r="G94" s="5">
        <f t="shared" si="21"/>
        <v>18.629647658099906</v>
      </c>
      <c r="H94" s="5">
        <f t="shared" si="22"/>
        <v>0.38250170072140077</v>
      </c>
      <c r="I94" s="5"/>
      <c r="J94" s="5">
        <f t="shared" si="25"/>
        <v>1.1820043238307862E-7</v>
      </c>
      <c r="K94" s="60">
        <f t="shared" si="24"/>
        <v>0.38250158252096839</v>
      </c>
      <c r="L94" s="5">
        <f t="shared" si="15"/>
        <v>11.07169955686069</v>
      </c>
      <c r="M94" s="5">
        <f t="shared" si="23"/>
        <v>3.8250158252096841E-4</v>
      </c>
    </row>
    <row r="95" spans="1:13" x14ac:dyDescent="0.25">
      <c r="B95" s="5">
        <f>'Mg2+离子浓度'!B95</f>
        <v>0.59630554895210208</v>
      </c>
      <c r="C95" s="5">
        <f t="shared" si="18"/>
        <v>2.0000000000000018E-3</v>
      </c>
      <c r="D95" s="5">
        <f t="shared" si="17"/>
        <v>18.630542539353492</v>
      </c>
      <c r="E95" s="5">
        <f t="shared" si="19"/>
        <v>3.7261085078707019E-2</v>
      </c>
      <c r="F95" s="5">
        <f t="shared" si="20"/>
        <v>11.108960641939397</v>
      </c>
      <c r="G95" s="5">
        <f t="shared" si="21"/>
        <v>18.629644921905161</v>
      </c>
      <c r="H95" s="5">
        <f t="shared" si="22"/>
        <v>0.38378886673021356</v>
      </c>
      <c r="I95" s="5"/>
      <c r="J95" s="5">
        <f t="shared" si="25"/>
        <v>9.6835017949540003E-8</v>
      </c>
      <c r="K95" s="60">
        <f t="shared" si="24"/>
        <v>0.38378876989519561</v>
      </c>
      <c r="L95" s="5">
        <f t="shared" si="15"/>
        <v>11.108957839001384</v>
      </c>
      <c r="M95" s="5">
        <f t="shared" si="23"/>
        <v>3.8378876989519564E-4</v>
      </c>
    </row>
    <row r="96" spans="1:13" x14ac:dyDescent="0.25">
      <c r="B96" s="5">
        <f>'Mg2+离子浓度'!B96</f>
        <v>0.60630554895210209</v>
      </c>
      <c r="C96" s="5">
        <f t="shared" si="18"/>
        <v>1.0000000000000009E-2</v>
      </c>
      <c r="D96" s="5">
        <f t="shared" si="17"/>
        <v>18.630542539353492</v>
      </c>
      <c r="E96" s="5">
        <f t="shared" si="19"/>
        <v>0.18630542539353509</v>
      </c>
      <c r="F96" s="5">
        <f t="shared" si="20"/>
        <v>11.295263264394919</v>
      </c>
      <c r="G96" s="5">
        <f t="shared" si="21"/>
        <v>18.629655103630331</v>
      </c>
      <c r="H96" s="5">
        <f t="shared" si="22"/>
        <v>0.39022519094142161</v>
      </c>
      <c r="I96" s="5"/>
      <c r="J96" s="5">
        <f t="shared" si="25"/>
        <v>2.2016098984485527E-7</v>
      </c>
      <c r="K96" s="60">
        <f t="shared" si="24"/>
        <v>0.39022497078043178</v>
      </c>
      <c r="L96" s="5">
        <f t="shared" si="15"/>
        <v>11.295256891724989</v>
      </c>
      <c r="M96" s="5">
        <f t="shared" si="23"/>
        <v>3.9022497078043179E-4</v>
      </c>
    </row>
    <row r="97" spans="1:13" x14ac:dyDescent="0.25">
      <c r="B97" s="5">
        <f>'Mg2+离子浓度'!B97</f>
        <v>0.63630554895210212</v>
      </c>
      <c r="C97" s="5">
        <f t="shared" si="18"/>
        <v>3.0000000000000027E-2</v>
      </c>
      <c r="D97" s="5">
        <f t="shared" si="17"/>
        <v>18.630542539353492</v>
      </c>
      <c r="E97" s="5">
        <f t="shared" si="19"/>
        <v>0.55891627618060524</v>
      </c>
      <c r="F97" s="5">
        <f t="shared" si="20"/>
        <v>11.854173167905595</v>
      </c>
      <c r="G97" s="5">
        <f t="shared" si="21"/>
        <v>18.629686928595238</v>
      </c>
      <c r="H97" s="5">
        <f t="shared" si="22"/>
        <v>0.40953423391910987</v>
      </c>
      <c r="I97" s="5"/>
      <c r="J97" s="5">
        <f t="shared" si="25"/>
        <v>4.0019891421955912E-7</v>
      </c>
      <c r="K97" s="60">
        <f t="shared" si="24"/>
        <v>0.40953383372019564</v>
      </c>
      <c r="L97" s="5">
        <f t="shared" si="15"/>
        <v>11.854161583947926</v>
      </c>
      <c r="M97" s="5">
        <f t="shared" si="23"/>
        <v>4.0953383372019565E-4</v>
      </c>
    </row>
    <row r="98" spans="1:13" x14ac:dyDescent="0.25">
      <c r="B98" s="5">
        <f>'Mg2+离子浓度'!B98</f>
        <v>0.66630554895210203</v>
      </c>
      <c r="C98" s="5">
        <f t="shared" si="18"/>
        <v>2.9999999999999916E-2</v>
      </c>
      <c r="D98" s="5">
        <f t="shared" si="17"/>
        <v>18.630542539353492</v>
      </c>
      <c r="E98" s="5">
        <f t="shared" si="19"/>
        <v>0.55891627618060313</v>
      </c>
      <c r="F98" s="5">
        <f t="shared" si="20"/>
        <v>12.41307786012853</v>
      </c>
      <c r="G98" s="5">
        <f t="shared" si="21"/>
        <v>18.629708066592816</v>
      </c>
      <c r="H98" s="5">
        <f t="shared" si="22"/>
        <v>0.42884309685887367</v>
      </c>
      <c r="I98" s="5"/>
      <c r="J98" s="5">
        <f t="shared" si="25"/>
        <v>4.1906763224920672E-7</v>
      </c>
      <c r="K98" s="60">
        <f t="shared" si="24"/>
        <v>0.42884267779124141</v>
      </c>
      <c r="L98" s="5">
        <f t="shared" si="15"/>
        <v>12.413065730006377</v>
      </c>
      <c r="M98" s="5">
        <f t="shared" si="23"/>
        <v>4.288426777912414E-4</v>
      </c>
    </row>
    <row r="99" spans="1:13" x14ac:dyDescent="0.25">
      <c r="B99" s="5">
        <f>'Mg2+离子浓度'!B99</f>
        <v>0.68630554895210205</v>
      </c>
      <c r="C99" s="5">
        <f t="shared" si="18"/>
        <v>2.0000000000000018E-2</v>
      </c>
      <c r="D99" s="5">
        <f t="shared" si="17"/>
        <v>18.630542539353492</v>
      </c>
      <c r="E99" s="5">
        <f t="shared" si="19"/>
        <v>0.37261085078707018</v>
      </c>
      <c r="F99" s="5">
        <f t="shared" si="20"/>
        <v>12.785676580793448</v>
      </c>
      <c r="G99" s="5">
        <f t="shared" si="21"/>
        <v>18.629714709891953</v>
      </c>
      <c r="H99" s="5">
        <f t="shared" si="22"/>
        <v>0.4417155198836934</v>
      </c>
      <c r="I99" s="5"/>
      <c r="J99" s="5">
        <f t="shared" si="25"/>
        <v>3.5243799658818225E-7</v>
      </c>
      <c r="K99" s="60">
        <f t="shared" si="24"/>
        <v>0.44171516744569683</v>
      </c>
      <c r="L99" s="5">
        <f t="shared" si="15"/>
        <v>12.785666379299419</v>
      </c>
      <c r="M99" s="5">
        <f t="shared" si="23"/>
        <v>4.4171516744569682E-4</v>
      </c>
    </row>
    <row r="100" spans="1:13" x14ac:dyDescent="0.25">
      <c r="B100" s="5">
        <f>'Mg2+离子浓度'!B100</f>
        <v>0.7363055489521021</v>
      </c>
      <c r="C100" s="5">
        <f t="shared" si="18"/>
        <v>5.0000000000000044E-2</v>
      </c>
      <c r="D100" s="5">
        <f t="shared" si="17"/>
        <v>18.630542539353492</v>
      </c>
      <c r="E100" s="5">
        <f t="shared" si="19"/>
        <v>0.93152712696767537</v>
      </c>
      <c r="F100" s="5">
        <f t="shared" si="20"/>
        <v>13.717193506267094</v>
      </c>
      <c r="G100" s="5">
        <f t="shared" si="21"/>
        <v>18.629757069995165</v>
      </c>
      <c r="H100" s="5">
        <f t="shared" si="22"/>
        <v>0.47389727267682691</v>
      </c>
      <c r="I100" s="5"/>
      <c r="J100" s="5">
        <f t="shared" si="25"/>
        <v>5.9785281549291395E-7</v>
      </c>
      <c r="K100" s="60">
        <f t="shared" si="24"/>
        <v>0.47389667482401143</v>
      </c>
      <c r="L100" s="5">
        <f t="shared" si="15"/>
        <v>13.717176201118425</v>
      </c>
      <c r="M100" s="5">
        <f t="shared" si="23"/>
        <v>4.7389667482401147E-4</v>
      </c>
    </row>
    <row r="101" spans="1:13" x14ac:dyDescent="0.25">
      <c r="A101" t="s">
        <v>214</v>
      </c>
      <c r="B101" s="5">
        <f>'Mg2+离子浓度'!B101</f>
        <v>0.78630554895210203</v>
      </c>
      <c r="C101" s="5">
        <f t="shared" si="18"/>
        <v>4.9999999999999933E-2</v>
      </c>
      <c r="D101" s="5">
        <f t="shared" si="17"/>
        <v>18.630542539353492</v>
      </c>
      <c r="E101" s="5">
        <f t="shared" si="19"/>
        <v>0.93152712696767337</v>
      </c>
      <c r="F101" s="5">
        <f t="shared" si="20"/>
        <v>14.648703328086098</v>
      </c>
      <c r="G101" s="5">
        <f t="shared" si="21"/>
        <v>18.629785008649897</v>
      </c>
      <c r="H101" s="5">
        <f t="shared" si="22"/>
        <v>0.50607878005514151</v>
      </c>
      <c r="I101" s="5"/>
      <c r="J101" s="5">
        <f t="shared" si="25"/>
        <v>6.3845191977611498E-7</v>
      </c>
      <c r="K101" s="60">
        <f t="shared" si="24"/>
        <v>0.50607814160322173</v>
      </c>
      <c r="L101" s="5">
        <f t="shared" si="15"/>
        <v>14.648684847776053</v>
      </c>
      <c r="M101" s="5">
        <f t="shared" si="23"/>
        <v>5.0607814160322174E-4</v>
      </c>
    </row>
    <row r="102" spans="1:13" x14ac:dyDescent="0.25">
      <c r="A102" s="5"/>
      <c r="B102" s="5">
        <f>'Mg2+离子浓度'!B102</f>
        <v>0.83630554895210207</v>
      </c>
      <c r="C102" s="5">
        <f t="shared" si="18"/>
        <v>5.0000000000000044E-2</v>
      </c>
      <c r="D102" s="5">
        <f t="shared" si="17"/>
        <v>18.630542539353492</v>
      </c>
      <c r="E102" s="5">
        <f t="shared" si="19"/>
        <v>0.93152712696767537</v>
      </c>
      <c r="F102" s="5">
        <f t="shared" si="20"/>
        <v>15.580211974743728</v>
      </c>
      <c r="G102" s="5">
        <f t="shared" si="21"/>
        <v>18.629808201399435</v>
      </c>
      <c r="H102" s="5">
        <f t="shared" si="22"/>
        <v>0.5382602468343517</v>
      </c>
      <c r="I102" s="5"/>
      <c r="J102" s="5">
        <f t="shared" si="25"/>
        <v>6.7905097284085661E-7</v>
      </c>
      <c r="K102" s="60">
        <f t="shared" si="24"/>
        <v>0.5382595677833788</v>
      </c>
      <c r="L102" s="5">
        <f t="shared" si="15"/>
        <v>15.58019231927379</v>
      </c>
      <c r="M102" s="5">
        <f t="shared" si="23"/>
        <v>5.3825956778337882E-4</v>
      </c>
    </row>
    <row r="103" spans="1:13" x14ac:dyDescent="0.25">
      <c r="A103" s="79">
        <v>0.2931415442581049</v>
      </c>
      <c r="B103" s="5">
        <f>'Mg2+离子浓度'!B103</f>
        <v>0.87945458002217114</v>
      </c>
      <c r="C103" s="5">
        <f t="shared" si="18"/>
        <v>4.3149031070069066E-2</v>
      </c>
      <c r="D103" s="5">
        <f t="shared" si="17"/>
        <v>18.630542539353492</v>
      </c>
      <c r="E103" s="5">
        <f t="shared" si="19"/>
        <v>0.80388985888280728</v>
      </c>
      <c r="F103" s="5">
        <f t="shared" si="20"/>
        <v>16.384082178156596</v>
      </c>
      <c r="G103" s="5">
        <f t="shared" si="21"/>
        <v>18.629821880902085</v>
      </c>
      <c r="H103" s="5">
        <f t="shared" si="22"/>
        <v>0.56603210095374401</v>
      </c>
      <c r="I103" s="5"/>
      <c r="J103" s="5">
        <f t="shared" si="25"/>
        <v>6.6336362401056435E-7</v>
      </c>
      <c r="K103" s="60">
        <f t="shared" si="24"/>
        <v>0.56603143759011998</v>
      </c>
      <c r="L103" s="5">
        <f t="shared" si="15"/>
        <v>16.384062976764817</v>
      </c>
      <c r="M103" s="5">
        <f t="shared" si="23"/>
        <v>5.6603143759012E-4</v>
      </c>
    </row>
    <row r="104" spans="1:13" x14ac:dyDescent="0.25">
      <c r="B104" s="5">
        <f>'Mg2+离子浓度'!B104</f>
        <v>0.87945458012217115</v>
      </c>
      <c r="C104" s="5">
        <f t="shared" ref="C104:C132" si="26">B104-B103</f>
        <v>1.000000082740371E-10</v>
      </c>
      <c r="D104" s="5">
        <f t="shared" si="17"/>
        <v>0</v>
      </c>
      <c r="E104" s="5">
        <f t="shared" ref="E104:E132" si="27">C104*D104</f>
        <v>0</v>
      </c>
      <c r="F104" s="5">
        <f t="shared" ref="F104:F132" si="28">E104+L103</f>
        <v>16.384062976764817</v>
      </c>
      <c r="G104" s="5">
        <f t="shared" ref="G104:G132" si="29">F104/B104</f>
        <v>18.629800045488185</v>
      </c>
      <c r="H104" s="5">
        <f t="shared" ref="H104:H132" si="30">F104/$C$9/96485/0.0001</f>
        <v>0.56603143759011987</v>
      </c>
      <c r="I104" s="5"/>
      <c r="J104" s="5">
        <f t="shared" si="25"/>
        <v>3.1934905698419017E-11</v>
      </c>
      <c r="K104" s="60">
        <f t="shared" si="24"/>
        <v>0.56603143755818497</v>
      </c>
      <c r="L104" s="5">
        <f t="shared" si="15"/>
        <v>16.384062975840443</v>
      </c>
      <c r="M104" s="5">
        <f t="shared" ref="M104:M132" si="31">K104*0.001</f>
        <v>5.6603143755818493E-4</v>
      </c>
    </row>
    <row r="105" spans="1:13" x14ac:dyDescent="0.25">
      <c r="B105" s="5">
        <f>'Mg2+离子浓度'!B105</f>
        <v>0.87945458042217117</v>
      </c>
      <c r="C105" s="5">
        <f t="shared" si="26"/>
        <v>3.000000248221113E-10</v>
      </c>
      <c r="D105" s="5">
        <f t="shared" si="17"/>
        <v>0</v>
      </c>
      <c r="E105" s="5">
        <f t="shared" si="27"/>
        <v>0</v>
      </c>
      <c r="F105" s="5">
        <f t="shared" si="28"/>
        <v>16.384062975840443</v>
      </c>
      <c r="G105" s="5">
        <f t="shared" si="29"/>
        <v>18.629800038082102</v>
      </c>
      <c r="H105" s="5">
        <f t="shared" si="30"/>
        <v>0.56603143755818497</v>
      </c>
      <c r="I105" s="5"/>
      <c r="J105" s="5">
        <f t="shared" si="25"/>
        <v>5.5312879201461908E-11</v>
      </c>
      <c r="K105" s="60">
        <f t="shared" si="24"/>
        <v>0.5660314375028721</v>
      </c>
      <c r="L105" s="5">
        <f t="shared" si="15"/>
        <v>16.384062974239384</v>
      </c>
      <c r="M105" s="5">
        <f t="shared" si="31"/>
        <v>5.6603143750287208E-4</v>
      </c>
    </row>
    <row r="106" spans="1:13" x14ac:dyDescent="0.25">
      <c r="B106" s="5">
        <f>'Mg2+离子浓度'!B106</f>
        <v>0.87945458082217109</v>
      </c>
      <c r="C106" s="5">
        <f t="shared" si="26"/>
        <v>3.9999992207384594E-10</v>
      </c>
      <c r="D106" s="5">
        <f t="shared" si="17"/>
        <v>0</v>
      </c>
      <c r="E106" s="5">
        <f t="shared" si="27"/>
        <v>0</v>
      </c>
      <c r="F106" s="5">
        <f t="shared" si="28"/>
        <v>16.384062974239384</v>
      </c>
      <c r="G106" s="5">
        <f t="shared" si="29"/>
        <v>18.629800027788246</v>
      </c>
      <c r="H106" s="5">
        <f t="shared" si="30"/>
        <v>0.5660314375028721</v>
      </c>
      <c r="I106" s="5"/>
      <c r="J106" s="5">
        <f t="shared" si="25"/>
        <v>6.3869802523276391E-11</v>
      </c>
      <c r="K106" s="60">
        <f t="shared" si="24"/>
        <v>0.56603143743900231</v>
      </c>
      <c r="L106" s="5">
        <f t="shared" si="15"/>
        <v>16.384062972390641</v>
      </c>
      <c r="M106" s="5">
        <f t="shared" si="31"/>
        <v>5.6603143743900227E-4</v>
      </c>
    </row>
    <row r="107" spans="1:13" x14ac:dyDescent="0.25">
      <c r="B107" s="5">
        <f>'Mg2+离子浓度'!B107</f>
        <v>0.87945458102217111</v>
      </c>
      <c r="C107" s="5">
        <f t="shared" si="26"/>
        <v>2.000000165480742E-10</v>
      </c>
      <c r="D107" s="5">
        <f t="shared" si="17"/>
        <v>0</v>
      </c>
      <c r="E107" s="5">
        <f t="shared" si="27"/>
        <v>0</v>
      </c>
      <c r="F107" s="5">
        <f t="shared" si="28"/>
        <v>16.384062972390641</v>
      </c>
      <c r="G107" s="5">
        <f t="shared" si="29"/>
        <v>18.629800021449427</v>
      </c>
      <c r="H107" s="5">
        <f t="shared" si="30"/>
        <v>0.56603143743900219</v>
      </c>
      <c r="I107" s="5"/>
      <c r="J107" s="5">
        <f t="shared" si="25"/>
        <v>4.5162776739752568E-11</v>
      </c>
      <c r="K107" s="60">
        <f t="shared" si="24"/>
        <v>0.56603143739383943</v>
      </c>
      <c r="L107" s="5">
        <f t="shared" si="15"/>
        <v>16.384062971083381</v>
      </c>
      <c r="M107" s="5">
        <f t="shared" si="31"/>
        <v>5.660314373938394E-4</v>
      </c>
    </row>
    <row r="108" spans="1:13" x14ac:dyDescent="0.25">
      <c r="B108" s="5">
        <f>'Mg2+离子浓度'!B108</f>
        <v>0.87945459002217119</v>
      </c>
      <c r="C108" s="5">
        <f t="shared" si="26"/>
        <v>9.0000000785295242E-9</v>
      </c>
      <c r="D108" s="5">
        <f t="shared" si="17"/>
        <v>0</v>
      </c>
      <c r="E108" s="5">
        <f t="shared" si="27"/>
        <v>0</v>
      </c>
      <c r="F108" s="5">
        <f t="shared" si="28"/>
        <v>16.384062971083381</v>
      </c>
      <c r="G108" s="5">
        <f t="shared" si="29"/>
        <v>18.629799829312773</v>
      </c>
      <c r="H108" s="5">
        <f t="shared" si="30"/>
        <v>0.56603143739383954</v>
      </c>
      <c r="I108" s="5"/>
      <c r="J108" s="5">
        <f t="shared" si="25"/>
        <v>3.0296110529221356E-10</v>
      </c>
      <c r="K108" s="60">
        <f t="shared" si="24"/>
        <v>0.56603143709087844</v>
      </c>
      <c r="L108" s="5">
        <f t="shared" si="15"/>
        <v>16.384062962314022</v>
      </c>
      <c r="M108" s="5">
        <f t="shared" si="31"/>
        <v>5.6603143709087851E-4</v>
      </c>
    </row>
    <row r="109" spans="1:13" x14ac:dyDescent="0.25">
      <c r="B109" s="5">
        <f>'Mg2+离子浓度'!B109</f>
        <v>0.87945468002217109</v>
      </c>
      <c r="C109" s="5">
        <f t="shared" si="26"/>
        <v>8.9999999897116822E-8</v>
      </c>
      <c r="D109" s="5">
        <f t="shared" si="17"/>
        <v>0</v>
      </c>
      <c r="E109" s="5">
        <f t="shared" si="27"/>
        <v>0</v>
      </c>
      <c r="F109" s="5">
        <f t="shared" si="28"/>
        <v>16.384062962314022</v>
      </c>
      <c r="G109" s="5">
        <f t="shared" si="29"/>
        <v>18.629797912839557</v>
      </c>
      <c r="H109" s="5">
        <f t="shared" si="30"/>
        <v>0.56603143709087844</v>
      </c>
      <c r="I109" s="5"/>
      <c r="J109" s="5">
        <f t="shared" si="25"/>
        <v>9.5804712992538919E-10</v>
      </c>
      <c r="K109" s="60">
        <f t="shared" si="24"/>
        <v>0.56603143613283136</v>
      </c>
      <c r="L109" s="5">
        <f t="shared" si="15"/>
        <v>16.384062934582872</v>
      </c>
      <c r="M109" s="5">
        <f t="shared" si="31"/>
        <v>5.6603143613283139E-4</v>
      </c>
    </row>
    <row r="110" spans="1:13" x14ac:dyDescent="0.25">
      <c r="B110" s="5">
        <f>'Mg2+离子浓度'!B110</f>
        <v>0.87945558002217117</v>
      </c>
      <c r="C110" s="5">
        <f t="shared" si="26"/>
        <v>9.0000000008139125E-7</v>
      </c>
      <c r="D110" s="5">
        <f t="shared" si="17"/>
        <v>0</v>
      </c>
      <c r="E110" s="5">
        <f t="shared" si="27"/>
        <v>0</v>
      </c>
      <c r="F110" s="5">
        <f t="shared" si="28"/>
        <v>16.384062934582872</v>
      </c>
      <c r="G110" s="5">
        <f t="shared" si="29"/>
        <v>18.629778816310232</v>
      </c>
      <c r="H110" s="5">
        <f t="shared" si="30"/>
        <v>0.56603143613283147</v>
      </c>
      <c r="I110" s="5"/>
      <c r="J110" s="5">
        <f t="shared" si="25"/>
        <v>3.0296110330923023E-9</v>
      </c>
      <c r="K110" s="60">
        <f t="shared" si="24"/>
        <v>0.56603143310322046</v>
      </c>
      <c r="L110" s="5">
        <f t="shared" ref="L110:L173" si="32">K110*0.0001*$C$9*96485</f>
        <v>16.384062846889268</v>
      </c>
      <c r="M110" s="5">
        <f t="shared" si="31"/>
        <v>5.6603143310322043E-4</v>
      </c>
    </row>
    <row r="111" spans="1:13" x14ac:dyDescent="0.25">
      <c r="A111" s="78">
        <v>7.4868119641229509E-6</v>
      </c>
      <c r="B111" s="5">
        <f>'Mg2+离子浓度'!B111</f>
        <v>0.8794620668341353</v>
      </c>
      <c r="C111" s="5">
        <f t="shared" si="26"/>
        <v>6.4868119641348088E-6</v>
      </c>
      <c r="D111" s="5">
        <f t="shared" ref="D111:D174" si="33">D82</f>
        <v>0</v>
      </c>
      <c r="E111" s="5">
        <f t="shared" si="27"/>
        <v>0</v>
      </c>
      <c r="F111" s="5">
        <f t="shared" si="28"/>
        <v>16.384062846889268</v>
      </c>
      <c r="G111" s="5">
        <f t="shared" si="29"/>
        <v>18.629641305472322</v>
      </c>
      <c r="H111" s="5">
        <f t="shared" si="30"/>
        <v>0.56603143310322046</v>
      </c>
      <c r="I111" s="5"/>
      <c r="J111" s="5">
        <f t="shared" si="25"/>
        <v>8.1335711700031165E-9</v>
      </c>
      <c r="K111" s="60">
        <f t="shared" si="24"/>
        <v>0.56603142496964931</v>
      </c>
      <c r="L111" s="5">
        <f t="shared" si="32"/>
        <v>16.384062611458987</v>
      </c>
      <c r="M111" s="5">
        <f t="shared" si="31"/>
        <v>5.6603142496964936E-4</v>
      </c>
    </row>
    <row r="112" spans="1:13" x14ac:dyDescent="0.25">
      <c r="B112" s="5">
        <f>'Mg2+离子浓度'!B112</f>
        <v>0.87946458002217109</v>
      </c>
      <c r="C112" s="5">
        <f t="shared" si="26"/>
        <v>2.5131880357909253E-6</v>
      </c>
      <c r="D112" s="5">
        <f t="shared" si="33"/>
        <v>18.630542539353492</v>
      </c>
      <c r="E112" s="5">
        <f t="shared" si="27"/>
        <v>4.682205661019708E-5</v>
      </c>
      <c r="F112" s="5">
        <f t="shared" si="28"/>
        <v>16.384109433515597</v>
      </c>
      <c r="G112" s="5">
        <f t="shared" si="29"/>
        <v>18.629641040350435</v>
      </c>
      <c r="H112" s="5">
        <f t="shared" si="30"/>
        <v>0.56603304256328613</v>
      </c>
      <c r="I112" s="5"/>
      <c r="J112" s="5">
        <f t="shared" si="25"/>
        <v>5.0626667780190319E-9</v>
      </c>
      <c r="K112" s="60">
        <f t="shared" si="24"/>
        <v>0.5660330375006194</v>
      </c>
      <c r="L112" s="5">
        <f t="shared" si="32"/>
        <v>16.384109286974176</v>
      </c>
      <c r="M112" s="5">
        <f t="shared" si="31"/>
        <v>5.6603303750061944E-4</v>
      </c>
    </row>
    <row r="113" spans="2:13" x14ac:dyDescent="0.25">
      <c r="B113" s="5">
        <f>'Mg2+离子浓度'!B113</f>
        <v>0.87947458002217116</v>
      </c>
      <c r="C113" s="5">
        <f t="shared" si="26"/>
        <v>1.0000000000065512E-5</v>
      </c>
      <c r="D113" s="5">
        <f t="shared" si="33"/>
        <v>18.630542539353492</v>
      </c>
      <c r="E113" s="5">
        <f t="shared" si="27"/>
        <v>1.8630542539475544E-4</v>
      </c>
      <c r="F113" s="5">
        <f t="shared" si="28"/>
        <v>16.384295592399571</v>
      </c>
      <c r="G113" s="5">
        <f t="shared" si="29"/>
        <v>18.629640883977032</v>
      </c>
      <c r="H113" s="5">
        <f t="shared" si="30"/>
        <v>0.56603947392166554</v>
      </c>
      <c r="I113" s="5"/>
      <c r="J113" s="5">
        <f t="shared" si="25"/>
        <v>1.0098846847347668E-8</v>
      </c>
      <c r="K113" s="60">
        <f t="shared" si="24"/>
        <v>0.56603946382281867</v>
      </c>
      <c r="L113" s="5">
        <f t="shared" si="32"/>
        <v>16.384295300083398</v>
      </c>
      <c r="M113" s="5">
        <f t="shared" si="31"/>
        <v>5.6603946382281865E-4</v>
      </c>
    </row>
    <row r="114" spans="2:13" x14ac:dyDescent="0.25">
      <c r="B114" s="5">
        <f>'Mg2+离子浓度'!B114</f>
        <v>0.87950458002217113</v>
      </c>
      <c r="C114" s="5">
        <f t="shared" si="26"/>
        <v>2.9999999999974492E-5</v>
      </c>
      <c r="D114" s="5">
        <f t="shared" si="33"/>
        <v>18.630542539353492</v>
      </c>
      <c r="E114" s="5">
        <f t="shared" si="27"/>
        <v>5.5891627618012956E-4</v>
      </c>
      <c r="F114" s="5">
        <f t="shared" si="28"/>
        <v>16.384854216359578</v>
      </c>
      <c r="G114" s="5">
        <f t="shared" si="29"/>
        <v>18.629640582368015</v>
      </c>
      <c r="H114" s="5">
        <f t="shared" si="30"/>
        <v>0.56605877308595731</v>
      </c>
      <c r="I114" s="5"/>
      <c r="J114" s="5">
        <f t="shared" si="25"/>
        <v>1.7492312218946217E-8</v>
      </c>
      <c r="K114" s="60">
        <f t="shared" si="24"/>
        <v>0.56605875559364505</v>
      </c>
      <c r="L114" s="5">
        <f t="shared" si="32"/>
        <v>16.384853710035856</v>
      </c>
      <c r="M114" s="5">
        <f t="shared" si="31"/>
        <v>5.6605875559364509E-4</v>
      </c>
    </row>
    <row r="115" spans="2:13" x14ac:dyDescent="0.25">
      <c r="B115" s="5">
        <f>'Mg2+离子浓度'!B115</f>
        <v>0.87953458002217111</v>
      </c>
      <c r="C115" s="5">
        <f t="shared" si="26"/>
        <v>2.9999999999974492E-5</v>
      </c>
      <c r="D115" s="5">
        <f t="shared" si="33"/>
        <v>18.630542539353492</v>
      </c>
      <c r="E115" s="5">
        <f t="shared" si="27"/>
        <v>5.5891627618012956E-4</v>
      </c>
      <c r="F115" s="5">
        <f t="shared" si="28"/>
        <v>16.385412626312036</v>
      </c>
      <c r="G115" s="5">
        <f t="shared" si="29"/>
        <v>18.62964003746049</v>
      </c>
      <c r="H115" s="5">
        <f t="shared" si="30"/>
        <v>0.5660780648567838</v>
      </c>
      <c r="I115" s="5"/>
      <c r="J115" s="5">
        <f t="shared" si="25"/>
        <v>1.7492908372021827E-8</v>
      </c>
      <c r="K115" s="60">
        <f t="shared" si="24"/>
        <v>0.56607804736387546</v>
      </c>
      <c r="L115" s="5">
        <f t="shared" si="32"/>
        <v>16.385412119971058</v>
      </c>
      <c r="M115" s="5">
        <f t="shared" si="31"/>
        <v>5.6607804736387543E-4</v>
      </c>
    </row>
    <row r="116" spans="2:13" x14ac:dyDescent="0.25">
      <c r="B116" s="5">
        <f>'Mg2+离子浓度'!B116</f>
        <v>0.87955458002217113</v>
      </c>
      <c r="C116" s="5">
        <f t="shared" si="26"/>
        <v>2.0000000000020002E-5</v>
      </c>
      <c r="D116" s="5">
        <f t="shared" si="33"/>
        <v>18.630542539353492</v>
      </c>
      <c r="E116" s="5">
        <f t="shared" si="27"/>
        <v>3.726108507874425E-4</v>
      </c>
      <c r="F116" s="5">
        <f t="shared" si="28"/>
        <v>16.385784730821847</v>
      </c>
      <c r="G116" s="5">
        <f t="shared" si="29"/>
        <v>18.629639482303425</v>
      </c>
      <c r="H116" s="5">
        <f t="shared" si="30"/>
        <v>0.56609092020596796</v>
      </c>
      <c r="I116" s="5"/>
      <c r="J116" s="5">
        <f t="shared" si="25"/>
        <v>1.4283224233749885E-8</v>
      </c>
      <c r="K116" s="60">
        <f t="shared" si="24"/>
        <v>0.56609090592274369</v>
      </c>
      <c r="L116" s="5">
        <f t="shared" si="32"/>
        <v>16.385784317386776</v>
      </c>
      <c r="M116" s="5">
        <f t="shared" si="31"/>
        <v>5.6609090592274372E-4</v>
      </c>
    </row>
    <row r="117" spans="2:13" x14ac:dyDescent="0.25">
      <c r="B117" s="5">
        <f>'Mg2+离子浓度'!B117</f>
        <v>0.87965458002217112</v>
      </c>
      <c r="C117" s="5">
        <f t="shared" si="26"/>
        <v>9.9999999999988987E-5</v>
      </c>
      <c r="D117" s="5">
        <f t="shared" si="33"/>
        <v>18.630542539353492</v>
      </c>
      <c r="E117" s="5">
        <f t="shared" si="27"/>
        <v>1.863054253935144E-3</v>
      </c>
      <c r="F117" s="5">
        <f t="shared" si="28"/>
        <v>16.387647371640711</v>
      </c>
      <c r="G117" s="5">
        <f t="shared" si="29"/>
        <v>18.629639114966775</v>
      </c>
      <c r="H117" s="5">
        <f t="shared" si="30"/>
        <v>0.56615527013320588</v>
      </c>
      <c r="I117" s="5"/>
      <c r="J117" s="5">
        <f t="shared" si="25"/>
        <v>3.194189088041529E-8</v>
      </c>
      <c r="K117" s="60">
        <f t="shared" si="24"/>
        <v>0.56615523819131497</v>
      </c>
      <c r="L117" s="5">
        <f t="shared" si="32"/>
        <v>16.387646447066707</v>
      </c>
      <c r="M117" s="5">
        <f t="shared" si="31"/>
        <v>5.6615523819131502E-4</v>
      </c>
    </row>
    <row r="118" spans="2:13" x14ac:dyDescent="0.25">
      <c r="B118" s="5">
        <f>'Mg2+离子浓度'!B118</f>
        <v>0.87995458002217108</v>
      </c>
      <c r="C118" s="5">
        <f t="shared" si="26"/>
        <v>2.9999999999996696E-4</v>
      </c>
      <c r="D118" s="5">
        <f t="shared" si="33"/>
        <v>18.630542539353492</v>
      </c>
      <c r="E118" s="5">
        <f t="shared" si="27"/>
        <v>5.5891627618054321E-3</v>
      </c>
      <c r="F118" s="5">
        <f t="shared" si="28"/>
        <v>16.393235609828512</v>
      </c>
      <c r="G118" s="5">
        <f t="shared" si="29"/>
        <v>18.629638372261752</v>
      </c>
      <c r="H118" s="5">
        <f t="shared" si="30"/>
        <v>0.56634833082270164</v>
      </c>
      <c r="I118" s="5"/>
      <c r="J118" s="5">
        <f t="shared" si="25"/>
        <v>5.5343843882428636E-8</v>
      </c>
      <c r="K118" s="60">
        <f t="shared" si="24"/>
        <v>0.5663482754788578</v>
      </c>
      <c r="L118" s="5">
        <f t="shared" si="32"/>
        <v>16.393234007873279</v>
      </c>
      <c r="M118" s="5">
        <f t="shared" si="31"/>
        <v>5.6634827547885776E-4</v>
      </c>
    </row>
    <row r="119" spans="2:13" x14ac:dyDescent="0.25">
      <c r="B119" s="5">
        <f>'Mg2+离子浓度'!B119</f>
        <v>0.88025458002217116</v>
      </c>
      <c r="C119" s="5">
        <f t="shared" si="26"/>
        <v>3.0000000000007798E-4</v>
      </c>
      <c r="D119" s="5">
        <f t="shared" si="33"/>
        <v>18.630542539353492</v>
      </c>
      <c r="E119" s="5">
        <f t="shared" si="27"/>
        <v>5.5891627618075007E-3</v>
      </c>
      <c r="F119" s="5">
        <f t="shared" si="28"/>
        <v>16.398823170635087</v>
      </c>
      <c r="G119" s="5">
        <f t="shared" si="29"/>
        <v>18.629636860534195</v>
      </c>
      <c r="H119" s="5">
        <f t="shared" si="30"/>
        <v>0.56654136811024458</v>
      </c>
      <c r="I119" s="5"/>
      <c r="J119" s="5">
        <f t="shared" si="25"/>
        <v>5.5362707583316657E-8</v>
      </c>
      <c r="K119" s="60">
        <f t="shared" si="24"/>
        <v>0.56654131274753705</v>
      </c>
      <c r="L119" s="5">
        <f t="shared" si="32"/>
        <v>16.398821568133833</v>
      </c>
      <c r="M119" s="5">
        <f t="shared" si="31"/>
        <v>5.6654131274753701E-4</v>
      </c>
    </row>
    <row r="120" spans="2:13" x14ac:dyDescent="0.25">
      <c r="B120" s="5">
        <f>'Mg2+离子浓度'!B120</f>
        <v>0.88045458002217114</v>
      </c>
      <c r="C120" s="5">
        <f t="shared" si="26"/>
        <v>1.9999999999997797E-4</v>
      </c>
      <c r="D120" s="5">
        <f t="shared" si="33"/>
        <v>18.630542539353492</v>
      </c>
      <c r="E120" s="5">
        <f t="shared" si="27"/>
        <v>3.726108507870288E-3</v>
      </c>
      <c r="F120" s="5">
        <f t="shared" si="28"/>
        <v>16.402547676641703</v>
      </c>
      <c r="G120" s="5">
        <f t="shared" si="29"/>
        <v>18.629635246180062</v>
      </c>
      <c r="H120" s="5">
        <f t="shared" si="30"/>
        <v>0.56667004116846154</v>
      </c>
      <c r="I120" s="5"/>
      <c r="J120" s="5">
        <f t="shared" si="25"/>
        <v>4.5213728077412998E-8</v>
      </c>
      <c r="K120" s="60">
        <f t="shared" si="24"/>
        <v>0.56666999595473344</v>
      </c>
      <c r="L120" s="5">
        <f t="shared" si="32"/>
        <v>16.402546367907739</v>
      </c>
      <c r="M120" s="5">
        <f t="shared" si="31"/>
        <v>5.666699959547334E-4</v>
      </c>
    </row>
    <row r="121" spans="2:13" x14ac:dyDescent="0.25">
      <c r="B121" s="5">
        <f>'Mg2+离子浓度'!B121</f>
        <v>0.88145458002217114</v>
      </c>
      <c r="C121" s="5">
        <f t="shared" si="26"/>
        <v>1.0000000000000009E-3</v>
      </c>
      <c r="D121" s="5">
        <f t="shared" si="33"/>
        <v>18.630542539353492</v>
      </c>
      <c r="E121" s="5">
        <f t="shared" si="27"/>
        <v>1.863054253935351E-2</v>
      </c>
      <c r="F121" s="5">
        <f t="shared" si="28"/>
        <v>16.421176910447091</v>
      </c>
      <c r="G121" s="5">
        <f t="shared" si="29"/>
        <v>18.629634790750139</v>
      </c>
      <c r="H121" s="5">
        <f t="shared" si="30"/>
        <v>0.56731363805935608</v>
      </c>
      <c r="I121" s="5"/>
      <c r="J121" s="5">
        <f t="shared" si="25"/>
        <v>1.0121579517168389E-7</v>
      </c>
      <c r="K121" s="60">
        <f t="shared" si="24"/>
        <v>0.56731353684356089</v>
      </c>
      <c r="L121" s="5">
        <f t="shared" si="32"/>
        <v>16.421173980705294</v>
      </c>
      <c r="M121" s="5">
        <f t="shared" si="31"/>
        <v>5.6731353684356088E-4</v>
      </c>
    </row>
    <row r="122" spans="2:13" x14ac:dyDescent="0.25">
      <c r="B122" s="5">
        <f>'Mg2+离子浓度'!B122</f>
        <v>0.88445458002217114</v>
      </c>
      <c r="C122" s="5">
        <f t="shared" si="26"/>
        <v>3.0000000000000027E-3</v>
      </c>
      <c r="D122" s="5">
        <f t="shared" si="33"/>
        <v>18.630542539353492</v>
      </c>
      <c r="E122" s="5">
        <f t="shared" si="27"/>
        <v>5.5891627618060526E-2</v>
      </c>
      <c r="F122" s="5">
        <f t="shared" si="28"/>
        <v>16.477065608323354</v>
      </c>
      <c r="G122" s="5">
        <f t="shared" si="29"/>
        <v>18.629634557277452</v>
      </c>
      <c r="H122" s="5">
        <f t="shared" si="30"/>
        <v>0.56924446315742872</v>
      </c>
      <c r="I122" s="5"/>
      <c r="J122" s="5">
        <f t="shared" si="25"/>
        <v>1.7590756211013362E-7</v>
      </c>
      <c r="K122" s="60">
        <f t="shared" si="24"/>
        <v>0.56924428724986664</v>
      </c>
      <c r="L122" s="5">
        <f t="shared" si="32"/>
        <v>16.477060516591017</v>
      </c>
      <c r="M122" s="5">
        <f t="shared" si="31"/>
        <v>5.6924428724986669E-4</v>
      </c>
    </row>
    <row r="123" spans="2:13" x14ac:dyDescent="0.25">
      <c r="B123" s="5">
        <f>'Mg2+离子浓度'!B123</f>
        <v>0.88745458002217115</v>
      </c>
      <c r="C123" s="5">
        <f t="shared" si="26"/>
        <v>3.0000000000000027E-3</v>
      </c>
      <c r="D123" s="5">
        <f t="shared" si="33"/>
        <v>18.630542539353492</v>
      </c>
      <c r="E123" s="5">
        <f t="shared" si="27"/>
        <v>5.5891627618060526E-2</v>
      </c>
      <c r="F123" s="5">
        <f t="shared" si="28"/>
        <v>16.532952144209077</v>
      </c>
      <c r="G123" s="5">
        <f t="shared" si="29"/>
        <v>18.629631889212895</v>
      </c>
      <c r="H123" s="5">
        <f t="shared" si="30"/>
        <v>0.57117521356373446</v>
      </c>
      <c r="I123" s="5"/>
      <c r="J123" s="5">
        <f t="shared" si="25"/>
        <v>1.7650420137322375E-7</v>
      </c>
      <c r="K123" s="60">
        <f t="shared" si="24"/>
        <v>0.5711750370595331</v>
      </c>
      <c r="L123" s="5">
        <f t="shared" si="32"/>
        <v>16.532947035206718</v>
      </c>
      <c r="M123" s="5">
        <f t="shared" si="31"/>
        <v>5.7117503705953311E-4</v>
      </c>
    </row>
    <row r="124" spans="2:13" x14ac:dyDescent="0.25">
      <c r="B124" s="5">
        <f>'Mg2+离子浓度'!B124</f>
        <v>0.88945458002217115</v>
      </c>
      <c r="C124" s="5">
        <f t="shared" si="26"/>
        <v>2.0000000000000018E-3</v>
      </c>
      <c r="D124" s="5">
        <f t="shared" si="33"/>
        <v>18.630542539353492</v>
      </c>
      <c r="E124" s="5">
        <f t="shared" si="27"/>
        <v>3.7261085078707019E-2</v>
      </c>
      <c r="F124" s="5">
        <f t="shared" si="28"/>
        <v>16.570208120285425</v>
      </c>
      <c r="G124" s="5">
        <f t="shared" si="29"/>
        <v>18.629628192900402</v>
      </c>
      <c r="H124" s="5">
        <f t="shared" si="30"/>
        <v>0.57246232126877838</v>
      </c>
      <c r="I124" s="5"/>
      <c r="J124" s="5">
        <f t="shared" si="25"/>
        <v>1.4443983127437982E-7</v>
      </c>
      <c r="K124" s="60">
        <f t="shared" si="24"/>
        <v>0.57246217682894707</v>
      </c>
      <c r="L124" s="5">
        <f t="shared" si="32"/>
        <v>16.570203939402287</v>
      </c>
      <c r="M124" s="5">
        <f t="shared" si="31"/>
        <v>5.7246217682894703E-4</v>
      </c>
    </row>
    <row r="125" spans="2:13" x14ac:dyDescent="0.25">
      <c r="B125" s="5">
        <f>'Mg2+离子浓度'!B125</f>
        <v>0.89945458002217116</v>
      </c>
      <c r="C125" s="5">
        <f t="shared" si="26"/>
        <v>1.0000000000000009E-2</v>
      </c>
      <c r="D125" s="5">
        <f t="shared" si="33"/>
        <v>18.630542539353492</v>
      </c>
      <c r="E125" s="5">
        <f t="shared" si="27"/>
        <v>0.18630542539353509</v>
      </c>
      <c r="F125" s="5">
        <f t="shared" si="28"/>
        <v>16.756509364795821</v>
      </c>
      <c r="G125" s="5">
        <f t="shared" si="29"/>
        <v>18.629633710223345</v>
      </c>
      <c r="H125" s="5">
        <f t="shared" si="30"/>
        <v>0.57889859787517295</v>
      </c>
      <c r="I125" s="5"/>
      <c r="J125" s="5">
        <f t="shared" si="25"/>
        <v>3.2660856163724476E-7</v>
      </c>
      <c r="K125" s="60">
        <f t="shared" si="24"/>
        <v>0.57889827126661131</v>
      </c>
      <c r="L125" s="5">
        <f t="shared" si="32"/>
        <v>16.756499910947699</v>
      </c>
      <c r="M125" s="5">
        <f t="shared" si="31"/>
        <v>5.7889827126661128E-4</v>
      </c>
    </row>
    <row r="126" spans="2:13" x14ac:dyDescent="0.25">
      <c r="B126" s="5">
        <f>'Mg2+离子浓度'!B126</f>
        <v>0.92945458002217118</v>
      </c>
      <c r="C126" s="5">
        <f t="shared" si="26"/>
        <v>3.0000000000000027E-2</v>
      </c>
      <c r="D126" s="5">
        <f t="shared" si="33"/>
        <v>18.630542539353492</v>
      </c>
      <c r="E126" s="5">
        <f t="shared" si="27"/>
        <v>0.55891627618060524</v>
      </c>
      <c r="F126" s="5">
        <f t="shared" si="28"/>
        <v>17.315416187128303</v>
      </c>
      <c r="G126" s="5">
        <f t="shared" si="29"/>
        <v>18.629652873102483</v>
      </c>
      <c r="H126" s="5">
        <f t="shared" si="30"/>
        <v>0.5982075344052894</v>
      </c>
      <c r="I126" s="5"/>
      <c r="J126" s="5">
        <f t="shared" si="25"/>
        <v>5.8457141288521056E-7</v>
      </c>
      <c r="K126" s="60">
        <f t="shared" si="24"/>
        <v>0.59820694983387657</v>
      </c>
      <c r="L126" s="5">
        <f t="shared" si="32"/>
        <v>17.315399266416474</v>
      </c>
      <c r="M126" s="5">
        <f t="shared" si="31"/>
        <v>5.9820694983387659E-4</v>
      </c>
    </row>
    <row r="127" spans="2:13" x14ac:dyDescent="0.25">
      <c r="B127" s="5">
        <f>'Mg2+离子浓度'!B127</f>
        <v>0.9594545800221711</v>
      </c>
      <c r="C127" s="5">
        <f t="shared" si="26"/>
        <v>2.9999999999999916E-2</v>
      </c>
      <c r="D127" s="5">
        <f t="shared" si="33"/>
        <v>18.630542539353492</v>
      </c>
      <c r="E127" s="5">
        <f t="shared" si="27"/>
        <v>0.55891627618060313</v>
      </c>
      <c r="F127" s="5">
        <f t="shared" si="28"/>
        <v>17.874315542597078</v>
      </c>
      <c r="G127" s="5">
        <f t="shared" si="29"/>
        <v>18.629663055216263</v>
      </c>
      <c r="H127" s="5">
        <f t="shared" si="30"/>
        <v>0.61751621297255466</v>
      </c>
      <c r="I127" s="5"/>
      <c r="J127" s="5">
        <f t="shared" si="25"/>
        <v>6.0343995074512449E-7</v>
      </c>
      <c r="K127" s="60">
        <f t="shared" si="24"/>
        <v>0.61751560953260387</v>
      </c>
      <c r="L127" s="5">
        <f t="shared" si="32"/>
        <v>17.874298075725989</v>
      </c>
      <c r="M127" s="5">
        <f t="shared" si="31"/>
        <v>6.1751560953260387E-4</v>
      </c>
    </row>
    <row r="128" spans="2:13" x14ac:dyDescent="0.25">
      <c r="B128" s="5">
        <f>'Mg2+离子浓度'!B128</f>
        <v>0.97945458002217112</v>
      </c>
      <c r="C128" s="5">
        <f t="shared" si="26"/>
        <v>2.0000000000000018E-2</v>
      </c>
      <c r="D128" s="5">
        <f t="shared" si="33"/>
        <v>18.630542539353492</v>
      </c>
      <c r="E128" s="5">
        <f t="shared" si="27"/>
        <v>0.37261085078707018</v>
      </c>
      <c r="F128" s="5">
        <f t="shared" si="28"/>
        <v>18.246908926513058</v>
      </c>
      <c r="G128" s="5">
        <f t="shared" si="29"/>
        <v>18.629663180604062</v>
      </c>
      <c r="H128" s="5">
        <f t="shared" si="30"/>
        <v>0.63038845162505586</v>
      </c>
      <c r="I128" s="5"/>
      <c r="J128" s="5">
        <f t="shared" si="25"/>
        <v>5.0297721714998946E-7</v>
      </c>
      <c r="K128" s="60">
        <f t="shared" si="24"/>
        <v>0.63038794864783876</v>
      </c>
      <c r="L128" s="5">
        <f t="shared" si="32"/>
        <v>18.24689436758602</v>
      </c>
      <c r="M128" s="5">
        <f t="shared" si="31"/>
        <v>6.3038794864783883E-4</v>
      </c>
    </row>
    <row r="129" spans="1:13" x14ac:dyDescent="0.25">
      <c r="B129" s="5">
        <f>'Mg2+离子浓度'!B129</f>
        <v>1.0294545800221711</v>
      </c>
      <c r="C129" s="5">
        <f t="shared" si="26"/>
        <v>4.9999999999999933E-2</v>
      </c>
      <c r="D129" s="5">
        <f t="shared" si="33"/>
        <v>18.630542539353492</v>
      </c>
      <c r="E129" s="5">
        <f t="shared" si="27"/>
        <v>0.93152712696767337</v>
      </c>
      <c r="F129" s="5">
        <f t="shared" si="28"/>
        <v>19.178421494553692</v>
      </c>
      <c r="G129" s="5">
        <f t="shared" si="29"/>
        <v>18.629691748168874</v>
      </c>
      <c r="H129" s="5">
        <f t="shared" si="30"/>
        <v>0.66257005387896883</v>
      </c>
      <c r="I129" s="5"/>
      <c r="J129" s="5">
        <f t="shared" si="25"/>
        <v>8.3587603265859151E-7</v>
      </c>
      <c r="K129" s="60">
        <f t="shared" si="24"/>
        <v>0.66256921800293622</v>
      </c>
      <c r="L129" s="5">
        <f t="shared" si="32"/>
        <v>19.178397299703992</v>
      </c>
      <c r="M129" s="5">
        <f t="shared" si="31"/>
        <v>6.6256921800293624E-4</v>
      </c>
    </row>
    <row r="130" spans="1:13" x14ac:dyDescent="0.25">
      <c r="A130" t="s">
        <v>218</v>
      </c>
      <c r="B130" s="5">
        <f>'Mg2+离子浓度'!B130</f>
        <v>1.0794545800221711</v>
      </c>
      <c r="C130" s="5">
        <f t="shared" si="26"/>
        <v>5.0000000000000044E-2</v>
      </c>
      <c r="D130" s="5">
        <f t="shared" si="33"/>
        <v>18.630542539353492</v>
      </c>
      <c r="E130" s="5">
        <f t="shared" si="27"/>
        <v>0.93152712696767537</v>
      </c>
      <c r="F130" s="5">
        <f t="shared" si="28"/>
        <v>20.109924426671668</v>
      </c>
      <c r="G130" s="5">
        <f t="shared" si="29"/>
        <v>18.629708742593529</v>
      </c>
      <c r="H130" s="5">
        <f t="shared" si="30"/>
        <v>0.6947513232340663</v>
      </c>
      <c r="I130" s="5"/>
      <c r="J130" s="5">
        <f t="shared" si="25"/>
        <v>8.7647483665973139E-7</v>
      </c>
      <c r="K130" s="60">
        <f t="shared" si="24"/>
        <v>0.69475044675922959</v>
      </c>
      <c r="L130" s="5">
        <f t="shared" si="32"/>
        <v>20.109899056669281</v>
      </c>
      <c r="M130" s="5">
        <f t="shared" si="31"/>
        <v>6.947504467592296E-4</v>
      </c>
    </row>
    <row r="131" spans="1:13" x14ac:dyDescent="0.25">
      <c r="A131" s="5"/>
      <c r="B131" s="5">
        <f>'Mg2+离子浓度'!B131</f>
        <v>1.1294545800221711</v>
      </c>
      <c r="C131" s="5">
        <f t="shared" si="26"/>
        <v>5.0000000000000044E-2</v>
      </c>
      <c r="D131" s="5">
        <f t="shared" si="33"/>
        <v>18.630542539353492</v>
      </c>
      <c r="E131" s="5">
        <f t="shared" si="27"/>
        <v>0.93152712696767537</v>
      </c>
      <c r="F131" s="5">
        <f t="shared" si="28"/>
        <v>21.041426183636958</v>
      </c>
      <c r="G131" s="5">
        <f t="shared" si="29"/>
        <v>18.629723191900215</v>
      </c>
      <c r="H131" s="5">
        <f t="shared" si="30"/>
        <v>0.72693255199035967</v>
      </c>
      <c r="I131" s="5"/>
      <c r="J131" s="5">
        <f t="shared" si="25"/>
        <v>9.1707358944278868E-7</v>
      </c>
      <c r="K131" s="60">
        <f t="shared" si="24"/>
        <v>0.72693163491677026</v>
      </c>
      <c r="L131" s="5">
        <f t="shared" si="32"/>
        <v>21.041399638483373</v>
      </c>
      <c r="M131" s="5">
        <f t="shared" si="31"/>
        <v>7.2693163491677031E-4</v>
      </c>
    </row>
    <row r="132" spans="1:13" x14ac:dyDescent="0.25">
      <c r="A132" s="79">
        <v>0.2931415442581049</v>
      </c>
      <c r="B132" s="5">
        <f>'Mg2+离子浓度'!B132</f>
        <v>1.1726036110922402</v>
      </c>
      <c r="C132" s="5">
        <f t="shared" si="26"/>
        <v>4.3149031070069066E-2</v>
      </c>
      <c r="D132" s="5">
        <f t="shared" si="33"/>
        <v>18.630542539353492</v>
      </c>
      <c r="E132" s="5">
        <f t="shared" si="27"/>
        <v>0.80388985888280728</v>
      </c>
      <c r="F132" s="5">
        <f t="shared" si="28"/>
        <v>21.845289497366181</v>
      </c>
      <c r="G132" s="5">
        <f t="shared" si="29"/>
        <v>18.629730704153332</v>
      </c>
      <c r="H132" s="5">
        <f t="shared" si="30"/>
        <v>0.75470416808713547</v>
      </c>
      <c r="I132" s="5"/>
      <c r="J132" s="5">
        <f t="shared" si="25"/>
        <v>8.8447862083191766E-7</v>
      </c>
      <c r="K132" s="60">
        <f t="shared" si="24"/>
        <v>0.75470328360851469</v>
      </c>
      <c r="L132" s="5">
        <f t="shared" si="32"/>
        <v>21.845263895690263</v>
      </c>
      <c r="M132" s="5">
        <f t="shared" si="31"/>
        <v>7.5470328360851473E-4</v>
      </c>
    </row>
    <row r="133" spans="1:13" x14ac:dyDescent="0.25">
      <c r="B133" s="5">
        <f>'Mg2+离子浓度'!B133</f>
        <v>1.1726036111922402</v>
      </c>
      <c r="C133" s="5">
        <f t="shared" ref="C133:C161" si="34">B133-B132</f>
        <v>1.000000082740371E-10</v>
      </c>
      <c r="D133" s="5">
        <f t="shared" si="33"/>
        <v>0</v>
      </c>
      <c r="E133" s="5">
        <f t="shared" ref="E133:E161" si="35">C133*D133</f>
        <v>0</v>
      </c>
      <c r="F133" s="5">
        <f t="shared" ref="F133:F161" si="36">E133+L132</f>
        <v>21.845263895690263</v>
      </c>
      <c r="G133" s="5">
        <f t="shared" ref="G133:G161" si="37">F133/B133</f>
        <v>18.629708869375879</v>
      </c>
      <c r="H133" s="5">
        <f t="shared" ref="H133:H161" si="38">F133/$C$9/96485/0.0001</f>
        <v>0.75470328360851469</v>
      </c>
      <c r="I133" s="5"/>
      <c r="J133" s="5">
        <f t="shared" si="25"/>
        <v>4.2579575252810639E-11</v>
      </c>
      <c r="K133" s="60">
        <f t="shared" si="24"/>
        <v>0.75470328356593508</v>
      </c>
      <c r="L133" s="5">
        <f t="shared" si="32"/>
        <v>21.845263894457776</v>
      </c>
      <c r="M133" s="5">
        <f t="shared" ref="M133:M161" si="39">K133*0.001</f>
        <v>7.5470328356593507E-4</v>
      </c>
    </row>
    <row r="134" spans="1:13" x14ac:dyDescent="0.25">
      <c r="B134" s="5">
        <f>'Mg2+离子浓度'!B134</f>
        <v>1.1726036114922402</v>
      </c>
      <c r="C134" s="5">
        <f t="shared" si="34"/>
        <v>3.000000248221113E-10</v>
      </c>
      <c r="D134" s="5">
        <f t="shared" si="33"/>
        <v>0</v>
      </c>
      <c r="E134" s="5">
        <f t="shared" si="35"/>
        <v>0</v>
      </c>
      <c r="F134" s="5">
        <f t="shared" si="36"/>
        <v>21.845263894457776</v>
      </c>
      <c r="G134" s="5">
        <f t="shared" si="37"/>
        <v>18.629708863558569</v>
      </c>
      <c r="H134" s="5">
        <f t="shared" si="38"/>
        <v>0.75470328356593508</v>
      </c>
      <c r="I134" s="5"/>
      <c r="J134" s="5">
        <f t="shared" si="25"/>
        <v>7.3749987698409558E-11</v>
      </c>
      <c r="K134" s="60">
        <f t="shared" si="24"/>
        <v>0.75470328349218507</v>
      </c>
      <c r="L134" s="5">
        <f t="shared" si="32"/>
        <v>21.845263892323043</v>
      </c>
      <c r="M134" s="5">
        <f t="shared" si="39"/>
        <v>7.5470328349218504E-4</v>
      </c>
    </row>
    <row r="135" spans="1:13" x14ac:dyDescent="0.25">
      <c r="B135" s="5">
        <f>'Mg2+离子浓度'!B135</f>
        <v>1.1726036118922403</v>
      </c>
      <c r="C135" s="5">
        <f t="shared" si="34"/>
        <v>4.000000330961484E-10</v>
      </c>
      <c r="D135" s="5">
        <f t="shared" si="33"/>
        <v>0</v>
      </c>
      <c r="E135" s="5">
        <f t="shared" si="35"/>
        <v>0</v>
      </c>
      <c r="F135" s="5">
        <f t="shared" si="36"/>
        <v>21.845263892323043</v>
      </c>
      <c r="G135" s="5">
        <f t="shared" si="37"/>
        <v>18.629708855383072</v>
      </c>
      <c r="H135" s="5">
        <f t="shared" si="38"/>
        <v>0.75470328349218507</v>
      </c>
      <c r="I135" s="5"/>
      <c r="J135" s="5">
        <f t="shared" si="25"/>
        <v>8.5159150492494891E-11</v>
      </c>
      <c r="K135" s="60">
        <f t="shared" si="24"/>
        <v>0.75470328340702597</v>
      </c>
      <c r="L135" s="5">
        <f t="shared" si="32"/>
        <v>21.845263889858071</v>
      </c>
      <c r="M135" s="5">
        <f t="shared" si="39"/>
        <v>7.5470328340702594E-4</v>
      </c>
    </row>
    <row r="136" spans="1:13" x14ac:dyDescent="0.25">
      <c r="B136" s="5">
        <f>'Mg2+离子浓度'!B136</f>
        <v>1.1726036120922403</v>
      </c>
      <c r="C136" s="5">
        <f t="shared" si="34"/>
        <v>2.000000165480742E-10</v>
      </c>
      <c r="D136" s="5">
        <f t="shared" si="33"/>
        <v>0</v>
      </c>
      <c r="E136" s="5">
        <f t="shared" si="35"/>
        <v>0</v>
      </c>
      <c r="F136" s="5">
        <f t="shared" si="36"/>
        <v>21.845263889858071</v>
      </c>
      <c r="G136" s="5">
        <f t="shared" si="37"/>
        <v>18.629708850103441</v>
      </c>
      <c r="H136" s="5">
        <f t="shared" si="38"/>
        <v>0.75470328340702597</v>
      </c>
      <c r="I136" s="5"/>
      <c r="J136" s="5">
        <f t="shared" si="25"/>
        <v>6.0216612786534142E-11</v>
      </c>
      <c r="K136" s="60">
        <f t="shared" si="24"/>
        <v>0.75470328334680936</v>
      </c>
      <c r="L136" s="5">
        <f t="shared" si="32"/>
        <v>21.84526388811507</v>
      </c>
      <c r="M136" s="5">
        <f t="shared" si="39"/>
        <v>7.5470328334680935E-4</v>
      </c>
    </row>
    <row r="137" spans="1:13" x14ac:dyDescent="0.25">
      <c r="B137" s="5">
        <f>'Mg2+离子浓度'!B137</f>
        <v>1.1726036210922401</v>
      </c>
      <c r="C137" s="5">
        <f t="shared" si="34"/>
        <v>8.9999998564849193E-9</v>
      </c>
      <c r="D137" s="5">
        <f t="shared" si="33"/>
        <v>0</v>
      </c>
      <c r="E137" s="5">
        <f t="shared" si="35"/>
        <v>0</v>
      </c>
      <c r="F137" s="5">
        <f t="shared" si="36"/>
        <v>21.84526388811507</v>
      </c>
      <c r="G137" s="5">
        <f t="shared" si="37"/>
        <v>18.629708705629746</v>
      </c>
      <c r="H137" s="5">
        <f t="shared" si="38"/>
        <v>0.75470328334680925</v>
      </c>
      <c r="I137" s="5"/>
      <c r="J137" s="5">
        <f t="shared" si="25"/>
        <v>4.0394529873221795E-10</v>
      </c>
      <c r="K137" s="60">
        <f t="shared" si="24"/>
        <v>0.75470328294286393</v>
      </c>
      <c r="L137" s="5">
        <f t="shared" si="32"/>
        <v>21.845263876422671</v>
      </c>
      <c r="M137" s="5">
        <f t="shared" si="39"/>
        <v>7.5470328294286392E-4</v>
      </c>
    </row>
    <row r="138" spans="1:13" x14ac:dyDescent="0.25">
      <c r="B138" s="5">
        <f>'Mg2+离子浓度'!B138</f>
        <v>1.1726037110922403</v>
      </c>
      <c r="C138" s="5">
        <f t="shared" si="34"/>
        <v>9.0000000119161427E-8</v>
      </c>
      <c r="D138" s="5">
        <f t="shared" si="33"/>
        <v>0</v>
      </c>
      <c r="E138" s="5">
        <f t="shared" si="35"/>
        <v>0</v>
      </c>
      <c r="F138" s="5">
        <f t="shared" si="36"/>
        <v>21.845263876422671</v>
      </c>
      <c r="G138" s="5">
        <f t="shared" si="37"/>
        <v>18.629707265785942</v>
      </c>
      <c r="H138" s="5">
        <f t="shared" si="38"/>
        <v>0.75470328294286404</v>
      </c>
      <c r="I138" s="5"/>
      <c r="J138" s="5">
        <f t="shared" si="25"/>
        <v>1.2773872044575558E-9</v>
      </c>
      <c r="K138" s="60">
        <f t="shared" si="24"/>
        <v>0.75470328166547684</v>
      </c>
      <c r="L138" s="5">
        <f t="shared" si="32"/>
        <v>21.845263839448059</v>
      </c>
      <c r="M138" s="5">
        <f t="shared" si="39"/>
        <v>7.5470328166547687E-4</v>
      </c>
    </row>
    <row r="139" spans="1:13" x14ac:dyDescent="0.25">
      <c r="B139" s="5">
        <f>'Mg2+离子浓度'!B139</f>
        <v>1.1726046110922401</v>
      </c>
      <c r="C139" s="5">
        <f t="shared" si="34"/>
        <v>8.9999999985934664E-7</v>
      </c>
      <c r="D139" s="5">
        <f t="shared" si="33"/>
        <v>0</v>
      </c>
      <c r="E139" s="5">
        <f t="shared" si="35"/>
        <v>0</v>
      </c>
      <c r="F139" s="5">
        <f t="shared" si="36"/>
        <v>21.845263839448059</v>
      </c>
      <c r="G139" s="5">
        <f t="shared" si="37"/>
        <v>18.629692935541129</v>
      </c>
      <c r="H139" s="5">
        <f t="shared" si="38"/>
        <v>0.75470328166547673</v>
      </c>
      <c r="I139" s="5"/>
      <c r="J139" s="5">
        <f t="shared" si="25"/>
        <v>4.0394530102142184E-9</v>
      </c>
      <c r="K139" s="60">
        <f t="shared" si="24"/>
        <v>0.75470327762602374</v>
      </c>
      <c r="L139" s="5">
        <f t="shared" si="32"/>
        <v>21.84526372252407</v>
      </c>
      <c r="M139" s="5">
        <f t="shared" si="39"/>
        <v>7.5470327762602375E-4</v>
      </c>
    </row>
    <row r="140" spans="1:13" x14ac:dyDescent="0.25">
      <c r="A140" s="82">
        <v>7.4868119641229509E-6</v>
      </c>
      <c r="B140" s="5">
        <f>'Mg2+离子浓度'!B140</f>
        <v>1.1726110979042044</v>
      </c>
      <c r="C140" s="5">
        <f t="shared" si="34"/>
        <v>6.4868119642458311E-6</v>
      </c>
      <c r="D140" s="5">
        <f t="shared" si="33"/>
        <v>0</v>
      </c>
      <c r="E140" s="5">
        <f t="shared" si="35"/>
        <v>0</v>
      </c>
      <c r="F140" s="5">
        <f t="shared" si="36"/>
        <v>21.84526372252407</v>
      </c>
      <c r="G140" s="5">
        <f t="shared" si="37"/>
        <v>18.629589777521193</v>
      </c>
      <c r="H140" s="5">
        <f t="shared" si="38"/>
        <v>0.75470327762602374</v>
      </c>
      <c r="I140" s="5"/>
      <c r="J140" s="5">
        <f t="shared" si="25"/>
        <v>1.0844685404139069E-8</v>
      </c>
      <c r="K140" s="60">
        <f t="shared" si="24"/>
        <v>0.75470326678133837</v>
      </c>
      <c r="L140" s="5">
        <f t="shared" si="32"/>
        <v>21.845263408619232</v>
      </c>
      <c r="M140" s="5">
        <f t="shared" si="39"/>
        <v>7.5470326678133835E-4</v>
      </c>
    </row>
    <row r="141" spans="1:13" x14ac:dyDescent="0.25">
      <c r="B141" s="5">
        <f>'Mg2+离子浓度'!B141</f>
        <v>1.1726136110922403</v>
      </c>
      <c r="C141" s="5">
        <f t="shared" si="34"/>
        <v>2.5131880359019476E-6</v>
      </c>
      <c r="D141" s="5">
        <f t="shared" si="33"/>
        <v>18.630542539353492</v>
      </c>
      <c r="E141" s="5">
        <f t="shared" si="35"/>
        <v>4.6822056612265487E-5</v>
      </c>
      <c r="F141" s="5">
        <f t="shared" si="36"/>
        <v>21.845310230675842</v>
      </c>
      <c r="G141" s="5">
        <f t="shared" si="37"/>
        <v>18.629589511866449</v>
      </c>
      <c r="H141" s="5">
        <f t="shared" si="38"/>
        <v>0.75470488437497507</v>
      </c>
      <c r="I141" s="5"/>
      <c r="J141" s="5">
        <f t="shared" si="25"/>
        <v>6.7501701457491913E-9</v>
      </c>
      <c r="K141" s="60">
        <f t="shared" si="24"/>
        <v>0.75470487762480487</v>
      </c>
      <c r="L141" s="5">
        <f t="shared" si="32"/>
        <v>21.845310035288794</v>
      </c>
      <c r="M141" s="5">
        <f t="shared" si="39"/>
        <v>7.5470487762480489E-4</v>
      </c>
    </row>
    <row r="142" spans="1:13" x14ac:dyDescent="0.25">
      <c r="B142" s="5">
        <f>'Mg2+离子浓度'!B142</f>
        <v>1.1726236110922401</v>
      </c>
      <c r="C142" s="5">
        <f t="shared" si="34"/>
        <v>9.9999999998434674E-6</v>
      </c>
      <c r="D142" s="5">
        <f t="shared" si="33"/>
        <v>18.630542539353492</v>
      </c>
      <c r="E142" s="5">
        <f t="shared" si="35"/>
        <v>1.8630542539061864E-4</v>
      </c>
      <c r="F142" s="5">
        <f t="shared" si="36"/>
        <v>21.845496340714185</v>
      </c>
      <c r="G142" s="5">
        <f t="shared" si="37"/>
        <v>18.629589353369919</v>
      </c>
      <c r="H142" s="5">
        <f t="shared" si="38"/>
        <v>0.75471131404585112</v>
      </c>
      <c r="I142" s="5"/>
      <c r="J142" s="5">
        <f t="shared" si="25"/>
        <v>1.3464986675964076E-8</v>
      </c>
      <c r="K142" s="60">
        <f t="shared" si="24"/>
        <v>0.75471130058086444</v>
      </c>
      <c r="L142" s="5">
        <f t="shared" si="32"/>
        <v>21.845495950963414</v>
      </c>
      <c r="M142" s="5">
        <f t="shared" si="39"/>
        <v>7.5471130058086448E-4</v>
      </c>
    </row>
    <row r="143" spans="1:13" x14ac:dyDescent="0.25">
      <c r="B143" s="5">
        <f>'Mg2+离子浓度'!B143</f>
        <v>1.1726536110922403</v>
      </c>
      <c r="C143" s="5">
        <f t="shared" si="34"/>
        <v>3.0000000000196536E-5</v>
      </c>
      <c r="D143" s="5">
        <f t="shared" si="33"/>
        <v>18.630542539353492</v>
      </c>
      <c r="E143" s="5">
        <f t="shared" si="35"/>
        <v>5.5891627618426633E-4</v>
      </c>
      <c r="F143" s="5">
        <f t="shared" si="36"/>
        <v>21.846054867239598</v>
      </c>
      <c r="G143" s="5">
        <f t="shared" si="37"/>
        <v>18.629589045388784</v>
      </c>
      <c r="H143" s="5">
        <f t="shared" si="38"/>
        <v>0.7547306098440032</v>
      </c>
      <c r="I143" s="5"/>
      <c r="J143" s="5">
        <f t="shared" si="25"/>
        <v>2.3322637323794457E-8</v>
      </c>
      <c r="K143" s="60">
        <f t="shared" si="24"/>
        <v>0.75473058652136582</v>
      </c>
      <c r="L143" s="5">
        <f t="shared" si="32"/>
        <v>21.846054192154195</v>
      </c>
      <c r="M143" s="5">
        <f t="shared" si="39"/>
        <v>7.5473058652136588E-4</v>
      </c>
    </row>
    <row r="144" spans="1:13" x14ac:dyDescent="0.25">
      <c r="B144" s="5">
        <f>'Mg2+离子浓度'!B144</f>
        <v>1.1726836110922403</v>
      </c>
      <c r="C144" s="5">
        <f t="shared" si="34"/>
        <v>2.9999999999974492E-5</v>
      </c>
      <c r="D144" s="5">
        <f t="shared" si="33"/>
        <v>18.630542539353492</v>
      </c>
      <c r="E144" s="5">
        <f t="shared" si="35"/>
        <v>5.5891627618012956E-4</v>
      </c>
      <c r="F144" s="5">
        <f t="shared" si="36"/>
        <v>21.846613108430375</v>
      </c>
      <c r="G144" s="5">
        <f t="shared" si="37"/>
        <v>18.629588494105743</v>
      </c>
      <c r="H144" s="5">
        <f t="shared" si="38"/>
        <v>0.75474989578450447</v>
      </c>
      <c r="I144" s="5"/>
      <c r="J144" s="5">
        <f t="shared" si="25"/>
        <v>2.3323233296615415E-8</v>
      </c>
      <c r="K144" s="60">
        <f t="shared" si="24"/>
        <v>0.75474987246127112</v>
      </c>
      <c r="L144" s="5">
        <f t="shared" si="32"/>
        <v>21.846612433327724</v>
      </c>
      <c r="M144" s="5">
        <f t="shared" si="39"/>
        <v>7.5474987246127118E-4</v>
      </c>
    </row>
    <row r="145" spans="1:13" x14ac:dyDescent="0.25">
      <c r="B145" s="5">
        <f>'Mg2+离子浓度'!B145</f>
        <v>1.1727036110922402</v>
      </c>
      <c r="C145" s="5">
        <f t="shared" si="34"/>
        <v>1.9999999999908979E-5</v>
      </c>
      <c r="D145" s="5">
        <f t="shared" si="33"/>
        <v>18.630542539353492</v>
      </c>
      <c r="E145" s="5">
        <f t="shared" si="35"/>
        <v>3.7261085078537406E-4</v>
      </c>
      <c r="F145" s="5">
        <f t="shared" si="36"/>
        <v>21.84698504417851</v>
      </c>
      <c r="G145" s="5">
        <f t="shared" si="37"/>
        <v>18.629587934696069</v>
      </c>
      <c r="H145" s="5">
        <f t="shared" si="38"/>
        <v>0.75476274530336362</v>
      </c>
      <c r="I145" s="5"/>
      <c r="J145" s="5">
        <f t="shared" si="25"/>
        <v>1.9043664453222968E-8</v>
      </c>
      <c r="K145" s="60">
        <f t="shared" si="24"/>
        <v>0.7547627262596992</v>
      </c>
      <c r="L145" s="5">
        <f t="shared" si="32"/>
        <v>21.846984492950128</v>
      </c>
      <c r="M145" s="5">
        <f t="shared" si="39"/>
        <v>7.5476272625969927E-4</v>
      </c>
    </row>
    <row r="146" spans="1:13" x14ac:dyDescent="0.25">
      <c r="B146" s="5">
        <f>'Mg2+离子浓度'!B146</f>
        <v>1.1728036110922402</v>
      </c>
      <c r="C146" s="5">
        <f t="shared" si="34"/>
        <v>9.9999999999988987E-5</v>
      </c>
      <c r="D146" s="5">
        <f t="shared" si="33"/>
        <v>18.630542539353492</v>
      </c>
      <c r="E146" s="5">
        <f t="shared" si="35"/>
        <v>1.863054253935144E-3</v>
      </c>
      <c r="F146" s="5">
        <f t="shared" si="36"/>
        <v>21.848847547204063</v>
      </c>
      <c r="G146" s="5">
        <f t="shared" si="37"/>
        <v>18.629587546082057</v>
      </c>
      <c r="H146" s="5">
        <f t="shared" si="38"/>
        <v>0.75482709047016161</v>
      </c>
      <c r="I146" s="5"/>
      <c r="J146" s="5">
        <f t="shared" si="25"/>
        <v>4.2586558545514339E-8</v>
      </c>
      <c r="K146" s="60">
        <f t="shared" ref="K146:K209" si="40">H146-J146</f>
        <v>0.75482704788360311</v>
      </c>
      <c r="L146" s="5">
        <f t="shared" si="32"/>
        <v>21.848846314514837</v>
      </c>
      <c r="M146" s="5">
        <f t="shared" si="39"/>
        <v>7.5482704788360313E-4</v>
      </c>
    </row>
    <row r="147" spans="1:13" x14ac:dyDescent="0.25">
      <c r="B147" s="5">
        <f>'Mg2+离子浓度'!B147</f>
        <v>1.1731036110922402</v>
      </c>
      <c r="C147" s="5">
        <f t="shared" si="34"/>
        <v>2.9999999999996696E-4</v>
      </c>
      <c r="D147" s="5">
        <f t="shared" si="33"/>
        <v>18.630542539353492</v>
      </c>
      <c r="E147" s="5">
        <f t="shared" si="35"/>
        <v>5.5891627618054321E-3</v>
      </c>
      <c r="F147" s="5">
        <f t="shared" si="36"/>
        <v>21.854435477276642</v>
      </c>
      <c r="G147" s="5">
        <f t="shared" si="37"/>
        <v>18.629586739511151</v>
      </c>
      <c r="H147" s="5">
        <f t="shared" si="38"/>
        <v>0.75502014051498989</v>
      </c>
      <c r="I147" s="5"/>
      <c r="J147" s="5">
        <f t="shared" si="25"/>
        <v>7.3780948067863513E-8</v>
      </c>
      <c r="K147" s="60">
        <f t="shared" si="40"/>
        <v>0.75502006673404187</v>
      </c>
      <c r="L147" s="5">
        <f t="shared" si="32"/>
        <v>21.854433341650207</v>
      </c>
      <c r="M147" s="5">
        <f t="shared" si="39"/>
        <v>7.5502006673404192E-4</v>
      </c>
    </row>
    <row r="148" spans="1:13" x14ac:dyDescent="0.25">
      <c r="B148" s="5">
        <f>'Mg2+离子浓度'!B148</f>
        <v>1.1734036110922401</v>
      </c>
      <c r="C148" s="5">
        <f t="shared" si="34"/>
        <v>2.9999999999996696E-4</v>
      </c>
      <c r="D148" s="5">
        <f t="shared" si="33"/>
        <v>18.630542539353492</v>
      </c>
      <c r="E148" s="5">
        <f t="shared" si="35"/>
        <v>5.5891627618054321E-3</v>
      </c>
      <c r="F148" s="5">
        <f t="shared" si="36"/>
        <v>21.860022504412012</v>
      </c>
      <c r="G148" s="5">
        <f t="shared" si="37"/>
        <v>18.629585163849999</v>
      </c>
      <c r="H148" s="5">
        <f t="shared" si="38"/>
        <v>0.75521315936542854</v>
      </c>
      <c r="I148" s="5"/>
      <c r="J148" s="5">
        <f t="shared" si="25"/>
        <v>7.3799809967058172E-8</v>
      </c>
      <c r="K148" s="60">
        <f t="shared" si="40"/>
        <v>0.75521308556561861</v>
      </c>
      <c r="L148" s="5">
        <f t="shared" si="32"/>
        <v>21.860020368239613</v>
      </c>
      <c r="M148" s="5">
        <f t="shared" si="39"/>
        <v>7.5521308556561863E-4</v>
      </c>
    </row>
    <row r="149" spans="1:13" x14ac:dyDescent="0.25">
      <c r="B149" s="5">
        <f>'Mg2+离子浓度'!B149</f>
        <v>1.1736036110922401</v>
      </c>
      <c r="C149" s="5">
        <f t="shared" si="34"/>
        <v>1.9999999999997797E-4</v>
      </c>
      <c r="D149" s="5">
        <f t="shared" si="33"/>
        <v>18.630542539353492</v>
      </c>
      <c r="E149" s="5">
        <f t="shared" si="35"/>
        <v>3.726108507870288E-3</v>
      </c>
      <c r="F149" s="5">
        <f t="shared" si="36"/>
        <v>21.863746476747483</v>
      </c>
      <c r="G149" s="5">
        <f t="shared" si="37"/>
        <v>18.629583506819227</v>
      </c>
      <c r="H149" s="5">
        <f t="shared" si="38"/>
        <v>0.7553418139865431</v>
      </c>
      <c r="I149" s="5"/>
      <c r="J149" s="5">
        <f t="shared" si="25"/>
        <v>6.0267557664892794E-8</v>
      </c>
      <c r="K149" s="60">
        <f t="shared" si="40"/>
        <v>0.75534175371898549</v>
      </c>
      <c r="L149" s="5">
        <f t="shared" si="32"/>
        <v>21.863744732272895</v>
      </c>
      <c r="M149" s="5">
        <f t="shared" si="39"/>
        <v>7.5534175371898553E-4</v>
      </c>
    </row>
    <row r="150" spans="1:13" x14ac:dyDescent="0.25">
      <c r="B150" s="5">
        <f>'Mg2+离子浓度'!B150</f>
        <v>1.1746036110922402</v>
      </c>
      <c r="C150" s="5">
        <f t="shared" si="34"/>
        <v>1.0000000000001119E-3</v>
      </c>
      <c r="D150" s="5">
        <f t="shared" si="33"/>
        <v>18.630542539353492</v>
      </c>
      <c r="E150" s="5">
        <f t="shared" si="35"/>
        <v>1.8630542539355577E-2</v>
      </c>
      <c r="F150" s="5">
        <f t="shared" si="36"/>
        <v>21.882375274812251</v>
      </c>
      <c r="G150" s="5">
        <f t="shared" si="37"/>
        <v>18.629582838132322</v>
      </c>
      <c r="H150" s="5">
        <f t="shared" si="38"/>
        <v>0.75598539582360824</v>
      </c>
      <c r="I150" s="5"/>
      <c r="J150" s="5">
        <f t="shared" si="25"/>
        <v>1.3487717876520565E-7</v>
      </c>
      <c r="K150" s="60">
        <f t="shared" si="40"/>
        <v>0.75598526094642948</v>
      </c>
      <c r="L150" s="5">
        <f t="shared" si="32"/>
        <v>21.882371370724876</v>
      </c>
      <c r="M150" s="5">
        <f t="shared" si="39"/>
        <v>7.5598526094642954E-4</v>
      </c>
    </row>
    <row r="151" spans="1:13" x14ac:dyDescent="0.25">
      <c r="B151" s="5">
        <f>'Mg2+离子浓度'!B151</f>
        <v>1.1776036110922401</v>
      </c>
      <c r="C151" s="5">
        <f t="shared" si="34"/>
        <v>2.9999999999998916E-3</v>
      </c>
      <c r="D151" s="5">
        <f t="shared" si="33"/>
        <v>18.630542539353492</v>
      </c>
      <c r="E151" s="5">
        <f t="shared" si="35"/>
        <v>5.5891627618058458E-2</v>
      </c>
      <c r="F151" s="5">
        <f t="shared" si="36"/>
        <v>21.938262998342935</v>
      </c>
      <c r="G151" s="5">
        <f t="shared" si="37"/>
        <v>18.629581967734421</v>
      </c>
      <c r="H151" s="5">
        <f t="shared" si="38"/>
        <v>0.75791618726029719</v>
      </c>
      <c r="I151" s="5"/>
      <c r="J151" s="5">
        <f t="shared" si="25"/>
        <v>2.3421077834514207E-7</v>
      </c>
      <c r="K151" s="60">
        <f t="shared" si="40"/>
        <v>0.75791595304951886</v>
      </c>
      <c r="L151" s="5">
        <f t="shared" si="32"/>
        <v>21.938256218994852</v>
      </c>
      <c r="M151" s="5">
        <f t="shared" si="39"/>
        <v>7.5791595304951893E-4</v>
      </c>
    </row>
    <row r="152" spans="1:13" x14ac:dyDescent="0.25">
      <c r="B152" s="5">
        <f>'Mg2+离子浓度'!B152</f>
        <v>1.1806036110922402</v>
      </c>
      <c r="C152" s="5">
        <f t="shared" si="34"/>
        <v>3.0000000000001137E-3</v>
      </c>
      <c r="D152" s="5">
        <f t="shared" si="33"/>
        <v>18.630542539353492</v>
      </c>
      <c r="E152" s="5">
        <f t="shared" si="35"/>
        <v>5.5891627618062593E-2</v>
      </c>
      <c r="F152" s="5">
        <f t="shared" si="36"/>
        <v>21.994147846612915</v>
      </c>
      <c r="G152" s="5">
        <f t="shared" si="37"/>
        <v>18.629578666344194</v>
      </c>
      <c r="H152" s="5">
        <f t="shared" si="38"/>
        <v>0.7598468793633868</v>
      </c>
      <c r="I152" s="5"/>
      <c r="J152" s="5">
        <f t="shared" si="25"/>
        <v>2.3480739959141811E-7</v>
      </c>
      <c r="K152" s="60">
        <f t="shared" si="40"/>
        <v>0.75984664455598716</v>
      </c>
      <c r="L152" s="5">
        <f t="shared" si="32"/>
        <v>21.994141049995328</v>
      </c>
      <c r="M152" s="5">
        <f t="shared" si="39"/>
        <v>7.5984664455598715E-4</v>
      </c>
    </row>
    <row r="153" spans="1:13" x14ac:dyDescent="0.25">
      <c r="B153" s="5">
        <f>'Mg2+离子浓度'!B153</f>
        <v>1.1826036110922402</v>
      </c>
      <c r="C153" s="5">
        <f t="shared" si="34"/>
        <v>2.0000000000000018E-3</v>
      </c>
      <c r="D153" s="5">
        <f t="shared" si="33"/>
        <v>18.630542539353492</v>
      </c>
      <c r="E153" s="5">
        <f t="shared" si="35"/>
        <v>3.7261085078707019E-2</v>
      </c>
      <c r="F153" s="5">
        <f t="shared" si="36"/>
        <v>22.031402135074035</v>
      </c>
      <c r="G153" s="5">
        <f t="shared" si="37"/>
        <v>18.629574549265975</v>
      </c>
      <c r="H153" s="5">
        <f t="shared" si="38"/>
        <v>0.76113392876523245</v>
      </c>
      <c r="I153" s="5"/>
      <c r="J153" s="5">
        <f t="shared" ref="J153:J216" si="41">H153*($C$8/3.1415926)^(1/2)*C153^(1/2)</f>
        <v>1.9204417856601373E-7</v>
      </c>
      <c r="K153" s="60">
        <f t="shared" si="40"/>
        <v>0.76113373672105389</v>
      </c>
      <c r="L153" s="5">
        <f t="shared" si="32"/>
        <v>22.031396576259265</v>
      </c>
      <c r="M153" s="5">
        <f t="shared" si="39"/>
        <v>7.6113373672105395E-4</v>
      </c>
    </row>
    <row r="154" spans="1:13" x14ac:dyDescent="0.25">
      <c r="B154" s="5">
        <f>'Mg2+离子浓度'!B154</f>
        <v>1.1926036110922402</v>
      </c>
      <c r="C154" s="5">
        <f t="shared" si="34"/>
        <v>1.0000000000000009E-2</v>
      </c>
      <c r="D154" s="5">
        <f t="shared" si="33"/>
        <v>18.630542539353492</v>
      </c>
      <c r="E154" s="5">
        <f t="shared" si="35"/>
        <v>0.18630542539353509</v>
      </c>
      <c r="F154" s="5">
        <f t="shared" si="36"/>
        <v>22.2177020016528</v>
      </c>
      <c r="G154" s="5">
        <f t="shared" si="37"/>
        <v>18.629578004803143</v>
      </c>
      <c r="H154" s="5">
        <f t="shared" si="38"/>
        <v>0.76757015776727977</v>
      </c>
      <c r="I154" s="5"/>
      <c r="J154" s="5">
        <f t="shared" si="41"/>
        <v>4.330550913479691E-7</v>
      </c>
      <c r="K154" s="60">
        <f t="shared" si="40"/>
        <v>0.76756972471218843</v>
      </c>
      <c r="L154" s="5">
        <f t="shared" si="32"/>
        <v>22.217689466656651</v>
      </c>
      <c r="M154" s="5">
        <f t="shared" si="39"/>
        <v>7.6756972471218844E-4</v>
      </c>
    </row>
    <row r="155" spans="1:13" x14ac:dyDescent="0.25">
      <c r="B155" s="5">
        <f>'Mg2+离子浓度'!B155</f>
        <v>1.2226036110922403</v>
      </c>
      <c r="C155" s="5">
        <f t="shared" si="34"/>
        <v>3.0000000000000027E-2</v>
      </c>
      <c r="D155" s="5">
        <f t="shared" si="33"/>
        <v>18.630542539353492</v>
      </c>
      <c r="E155" s="5">
        <f t="shared" si="35"/>
        <v>0.55891627618060524</v>
      </c>
      <c r="F155" s="5">
        <f t="shared" si="36"/>
        <v>22.776605742837255</v>
      </c>
      <c r="G155" s="5">
        <f t="shared" si="37"/>
        <v>18.629591419650122</v>
      </c>
      <c r="H155" s="5">
        <f t="shared" si="38"/>
        <v>0.78687898785086641</v>
      </c>
      <c r="I155" s="5"/>
      <c r="J155" s="5">
        <f t="shared" si="41"/>
        <v>7.6894210661349063E-7</v>
      </c>
      <c r="K155" s="60">
        <f t="shared" si="40"/>
        <v>0.78687821890875975</v>
      </c>
      <c r="L155" s="5">
        <f t="shared" si="32"/>
        <v>22.776583485423508</v>
      </c>
      <c r="M155" s="5">
        <f t="shared" si="39"/>
        <v>7.868782189087598E-4</v>
      </c>
    </row>
    <row r="156" spans="1:13" x14ac:dyDescent="0.25">
      <c r="B156" s="5">
        <f>'Mg2+离子浓度'!B156</f>
        <v>1.2526036110922403</v>
      </c>
      <c r="C156" s="5">
        <f t="shared" si="34"/>
        <v>3.0000000000000027E-2</v>
      </c>
      <c r="D156" s="5">
        <f t="shared" si="33"/>
        <v>18.630542539353492</v>
      </c>
      <c r="E156" s="5">
        <f t="shared" si="35"/>
        <v>0.55891627618060524</v>
      </c>
      <c r="F156" s="5">
        <f t="shared" si="36"/>
        <v>23.335499761604112</v>
      </c>
      <c r="G156" s="5">
        <f t="shared" si="37"/>
        <v>18.629596430155679</v>
      </c>
      <c r="H156" s="5">
        <f t="shared" si="38"/>
        <v>0.80618748204743784</v>
      </c>
      <c r="I156" s="5"/>
      <c r="J156" s="5">
        <f t="shared" si="41"/>
        <v>7.878104643054359E-7</v>
      </c>
      <c r="K156" s="60">
        <f t="shared" si="40"/>
        <v>0.80618669423697353</v>
      </c>
      <c r="L156" s="5">
        <f t="shared" si="32"/>
        <v>23.33547695803632</v>
      </c>
      <c r="M156" s="5">
        <f t="shared" si="39"/>
        <v>8.0618669423697354E-4</v>
      </c>
    </row>
    <row r="157" spans="1:13" x14ac:dyDescent="0.25">
      <c r="B157" s="5">
        <f>'Mg2+离子浓度'!B157</f>
        <v>1.2726036110922403</v>
      </c>
      <c r="C157" s="5">
        <f t="shared" si="34"/>
        <v>2.0000000000000018E-2</v>
      </c>
      <c r="D157" s="5">
        <f t="shared" si="33"/>
        <v>18.630542539353492</v>
      </c>
      <c r="E157" s="5">
        <f t="shared" si="35"/>
        <v>0.37261085078707018</v>
      </c>
      <c r="F157" s="5">
        <f t="shared" si="36"/>
        <v>23.70808780882339</v>
      </c>
      <c r="G157" s="5">
        <f t="shared" si="37"/>
        <v>18.629593380200607</v>
      </c>
      <c r="H157" s="5">
        <f t="shared" si="38"/>
        <v>0.81905953632942552</v>
      </c>
      <c r="I157" s="5"/>
      <c r="J157" s="5">
        <f t="shared" si="41"/>
        <v>6.5351496398948423E-7</v>
      </c>
      <c r="K157" s="60">
        <f t="shared" si="40"/>
        <v>0.81905888281446149</v>
      </c>
      <c r="L157" s="5">
        <f t="shared" si="32"/>
        <v>23.708068892505995</v>
      </c>
      <c r="M157" s="5">
        <f t="shared" si="39"/>
        <v>8.1905888281446151E-4</v>
      </c>
    </row>
    <row r="158" spans="1:13" x14ac:dyDescent="0.25">
      <c r="B158" s="5">
        <f>'Mg2+离子浓度'!B158</f>
        <v>1.3226036110922401</v>
      </c>
      <c r="C158" s="5">
        <f t="shared" si="34"/>
        <v>4.9999999999999822E-2</v>
      </c>
      <c r="D158" s="5">
        <f t="shared" si="33"/>
        <v>18.630542539353492</v>
      </c>
      <c r="E158" s="5">
        <f t="shared" si="35"/>
        <v>0.93152712696767126</v>
      </c>
      <c r="F158" s="5">
        <f t="shared" si="36"/>
        <v>24.639596019473668</v>
      </c>
      <c r="G158" s="5">
        <f t="shared" si="37"/>
        <v>18.629614960090464</v>
      </c>
      <c r="H158" s="5">
        <f t="shared" si="38"/>
        <v>0.85124098804559145</v>
      </c>
      <c r="I158" s="5"/>
      <c r="J158" s="5">
        <f t="shared" si="41"/>
        <v>1.0738969196665545E-6</v>
      </c>
      <c r="K158" s="60">
        <f t="shared" si="40"/>
        <v>0.85123991414867184</v>
      </c>
      <c r="L158" s="5">
        <f t="shared" si="32"/>
        <v>24.639564934990382</v>
      </c>
      <c r="M158" s="5">
        <f t="shared" si="39"/>
        <v>8.5123991414867185E-4</v>
      </c>
    </row>
    <row r="159" spans="1:13" x14ac:dyDescent="0.25">
      <c r="A159" t="s">
        <v>224</v>
      </c>
      <c r="B159" s="5">
        <f>'Mg2+离子浓度'!B159</f>
        <v>1.3726036110922402</v>
      </c>
      <c r="C159" s="5">
        <f t="shared" si="34"/>
        <v>5.0000000000000044E-2</v>
      </c>
      <c r="D159" s="5">
        <f t="shared" si="33"/>
        <v>18.630542539353492</v>
      </c>
      <c r="E159" s="5">
        <f t="shared" si="35"/>
        <v>0.93152712696767537</v>
      </c>
      <c r="F159" s="5">
        <f t="shared" si="36"/>
        <v>25.571092061958058</v>
      </c>
      <c r="G159" s="5">
        <f t="shared" si="37"/>
        <v>18.629626102768324</v>
      </c>
      <c r="H159" s="5">
        <f t="shared" si="38"/>
        <v>0.88342201937980203</v>
      </c>
      <c r="I159" s="5"/>
      <c r="J159" s="5">
        <f t="shared" si="41"/>
        <v>1.1144954233885731E-6</v>
      </c>
      <c r="K159" s="60">
        <f t="shared" si="40"/>
        <v>0.88342090488437863</v>
      </c>
      <c r="L159" s="5">
        <f t="shared" si="32"/>
        <v>25.571059802330787</v>
      </c>
      <c r="M159" s="5">
        <f t="shared" si="39"/>
        <v>8.8342090488437869E-4</v>
      </c>
    </row>
    <row r="160" spans="1:13" x14ac:dyDescent="0.25">
      <c r="A160" s="5">
        <f>(A140+A161)*5</f>
        <v>1.4657451553503451</v>
      </c>
      <c r="B160" s="5">
        <f>'Mg2+离子浓度'!B160</f>
        <v>1.4226036110922402</v>
      </c>
      <c r="C160" s="5">
        <f t="shared" si="34"/>
        <v>5.0000000000000044E-2</v>
      </c>
      <c r="D160" s="5">
        <f t="shared" si="33"/>
        <v>18.630542539353492</v>
      </c>
      <c r="E160" s="5">
        <f t="shared" si="35"/>
        <v>0.93152712696767537</v>
      </c>
      <c r="F160" s="5">
        <f t="shared" si="36"/>
        <v>26.502586929298463</v>
      </c>
      <c r="G160" s="5">
        <f t="shared" si="37"/>
        <v>18.629635636135092</v>
      </c>
      <c r="H160" s="5">
        <f t="shared" si="38"/>
        <v>0.91560301011550882</v>
      </c>
      <c r="I160" s="5"/>
      <c r="J160" s="5">
        <f t="shared" si="41"/>
        <v>1.1550938758928863E-6</v>
      </c>
      <c r="K160" s="60">
        <f t="shared" si="40"/>
        <v>0.91560185502163294</v>
      </c>
      <c r="L160" s="5">
        <f t="shared" si="32"/>
        <v>26.502553494528676</v>
      </c>
      <c r="M160" s="5">
        <f t="shared" si="39"/>
        <v>9.1560185502163297E-4</v>
      </c>
    </row>
    <row r="161" spans="1:13" x14ac:dyDescent="0.25">
      <c r="A161" s="79">
        <v>0.2931415442581049</v>
      </c>
      <c r="B161" s="5">
        <f>'Mg2+离子浓度'!B161</f>
        <v>1.4657526421623093</v>
      </c>
      <c r="C161" s="5">
        <f t="shared" si="34"/>
        <v>4.3149031070069066E-2</v>
      </c>
      <c r="D161" s="5">
        <f t="shared" si="33"/>
        <v>18.630542539353492</v>
      </c>
      <c r="E161" s="5">
        <f t="shared" si="35"/>
        <v>0.80388985888280728</v>
      </c>
      <c r="F161" s="5">
        <f t="shared" si="36"/>
        <v>27.306443353411485</v>
      </c>
      <c r="G161" s="5">
        <f t="shared" si="37"/>
        <v>18.629639523029237</v>
      </c>
      <c r="H161" s="5">
        <f t="shared" si="38"/>
        <v>0.94337438819199804</v>
      </c>
      <c r="I161" s="5"/>
      <c r="J161" s="5">
        <f t="shared" si="41"/>
        <v>1.1055914530206706E-6</v>
      </c>
      <c r="K161" s="60">
        <f t="shared" si="40"/>
        <v>0.94337328260054498</v>
      </c>
      <c r="L161" s="5">
        <f t="shared" si="32"/>
        <v>27.306411351514075</v>
      </c>
      <c r="M161" s="5">
        <f t="shared" si="39"/>
        <v>9.4337328260054502E-4</v>
      </c>
    </row>
    <row r="162" spans="1:13" x14ac:dyDescent="0.25">
      <c r="B162" s="5">
        <f>'Mg2+离子浓度'!B162</f>
        <v>1.4657526422623093</v>
      </c>
      <c r="C162" s="5">
        <f t="shared" ref="C162:C190" si="42">B162-B161</f>
        <v>1.000000082740371E-10</v>
      </c>
      <c r="D162" s="5">
        <f t="shared" si="33"/>
        <v>0</v>
      </c>
      <c r="E162" s="5">
        <f t="shared" ref="E162:E190" si="43">C162*D162</f>
        <v>0</v>
      </c>
      <c r="F162" s="5">
        <f t="shared" ref="F162:F190" si="44">E162+L161</f>
        <v>27.306411351514075</v>
      </c>
      <c r="G162" s="5">
        <f t="shared" ref="G162:G190" si="45">F162/B162</f>
        <v>18.62961768867639</v>
      </c>
      <c r="H162" s="5">
        <f t="shared" ref="H162:H190" si="46">F162/$C$9/96485/0.0001</f>
        <v>0.94337328260054487</v>
      </c>
      <c r="I162" s="5"/>
      <c r="J162" s="5">
        <f t="shared" si="41"/>
        <v>5.3224140599893524E-11</v>
      </c>
      <c r="K162" s="60">
        <f t="shared" si="40"/>
        <v>0.94337328254732078</v>
      </c>
      <c r="L162" s="5">
        <f t="shared" si="32"/>
        <v>27.306411349973473</v>
      </c>
      <c r="M162" s="5">
        <f t="shared" ref="M162:M190" si="47">K162*0.001</f>
        <v>9.4337328254732078E-4</v>
      </c>
    </row>
    <row r="163" spans="1:13" x14ac:dyDescent="0.25">
      <c r="B163" s="5">
        <f>'Mg2+离子浓度'!B163</f>
        <v>1.4657526425623093</v>
      </c>
      <c r="C163" s="5">
        <f t="shared" si="42"/>
        <v>3.000000248221113E-10</v>
      </c>
      <c r="D163" s="5">
        <f t="shared" si="33"/>
        <v>0</v>
      </c>
      <c r="E163" s="5">
        <f t="shared" si="43"/>
        <v>0</v>
      </c>
      <c r="F163" s="5">
        <f t="shared" si="44"/>
        <v>27.306411349973473</v>
      </c>
      <c r="G163" s="5">
        <f t="shared" si="45"/>
        <v>18.629617683812345</v>
      </c>
      <c r="H163" s="5">
        <f t="shared" si="46"/>
        <v>0.94337328254732067</v>
      </c>
      <c r="I163" s="5"/>
      <c r="J163" s="5">
        <f t="shared" si="41"/>
        <v>9.2186915703003952E-11</v>
      </c>
      <c r="K163" s="60">
        <f t="shared" si="40"/>
        <v>0.94337328245513374</v>
      </c>
      <c r="L163" s="5">
        <f t="shared" si="32"/>
        <v>27.306411347305076</v>
      </c>
      <c r="M163" s="5">
        <f t="shared" si="47"/>
        <v>9.4337328245513378E-4</v>
      </c>
    </row>
    <row r="164" spans="1:13" x14ac:dyDescent="0.25">
      <c r="B164" s="5">
        <f>'Mg2+离子浓度'!B164</f>
        <v>1.4657526429623093</v>
      </c>
      <c r="C164" s="5">
        <f t="shared" si="42"/>
        <v>4.000000330961484E-10</v>
      </c>
      <c r="D164" s="5">
        <f t="shared" si="33"/>
        <v>0</v>
      </c>
      <c r="E164" s="5">
        <f t="shared" si="43"/>
        <v>0</v>
      </c>
      <c r="F164" s="5">
        <f t="shared" si="44"/>
        <v>27.306411347305076</v>
      </c>
      <c r="G164" s="5">
        <f t="shared" si="45"/>
        <v>18.629617676907877</v>
      </c>
      <c r="H164" s="5">
        <f t="shared" si="46"/>
        <v>0.94337328245513385</v>
      </c>
      <c r="I164" s="5"/>
      <c r="J164" s="5">
        <f t="shared" si="41"/>
        <v>1.0644828118337917E-10</v>
      </c>
      <c r="K164" s="60">
        <f t="shared" si="40"/>
        <v>0.94337328234868556</v>
      </c>
      <c r="L164" s="5">
        <f t="shared" si="32"/>
        <v>27.306411344223879</v>
      </c>
      <c r="M164" s="5">
        <f t="shared" si="47"/>
        <v>9.4337328234868562E-4</v>
      </c>
    </row>
    <row r="165" spans="1:13" x14ac:dyDescent="0.25">
      <c r="B165" s="5">
        <f>'Mg2+离子浓度'!B165</f>
        <v>1.4657526431623094</v>
      </c>
      <c r="C165" s="5">
        <f t="shared" si="42"/>
        <v>2.000000165480742E-10</v>
      </c>
      <c r="D165" s="5">
        <f t="shared" si="33"/>
        <v>0</v>
      </c>
      <c r="E165" s="5">
        <f t="shared" si="43"/>
        <v>0</v>
      </c>
      <c r="F165" s="5">
        <f t="shared" si="44"/>
        <v>27.306411344223879</v>
      </c>
      <c r="G165" s="5">
        <f t="shared" si="45"/>
        <v>18.629617672263763</v>
      </c>
      <c r="H165" s="5">
        <f t="shared" si="46"/>
        <v>0.94337328234868545</v>
      </c>
      <c r="I165" s="5"/>
      <c r="J165" s="5">
        <f t="shared" si="41"/>
        <v>7.5270301461926426E-11</v>
      </c>
      <c r="K165" s="60">
        <f t="shared" si="40"/>
        <v>0.9433732822734151</v>
      </c>
      <c r="L165" s="5">
        <f t="shared" si="32"/>
        <v>27.306411342045141</v>
      </c>
      <c r="M165" s="5">
        <f t="shared" si="47"/>
        <v>9.433732822734151E-4</v>
      </c>
    </row>
    <row r="166" spans="1:13" x14ac:dyDescent="0.25">
      <c r="B166" s="5">
        <f>'Mg2+离子浓度'!B166</f>
        <v>1.4657526521623092</v>
      </c>
      <c r="C166" s="5">
        <f t="shared" si="42"/>
        <v>8.9999998564849193E-9</v>
      </c>
      <c r="D166" s="5">
        <f t="shared" si="33"/>
        <v>0</v>
      </c>
      <c r="E166" s="5">
        <f t="shared" si="43"/>
        <v>0</v>
      </c>
      <c r="F166" s="5">
        <f t="shared" si="44"/>
        <v>27.306411342045141</v>
      </c>
      <c r="G166" s="5">
        <f t="shared" si="45"/>
        <v>18.629617556387942</v>
      </c>
      <c r="H166" s="5">
        <f t="shared" si="46"/>
        <v>0.94337328227341521</v>
      </c>
      <c r="I166" s="5"/>
      <c r="J166" s="5">
        <f t="shared" si="41"/>
        <v>5.0492850731220927E-10</v>
      </c>
      <c r="K166" s="60">
        <f t="shared" si="40"/>
        <v>0.94337328176848667</v>
      </c>
      <c r="L166" s="5">
        <f t="shared" si="32"/>
        <v>27.306411327429732</v>
      </c>
      <c r="M166" s="5">
        <f t="shared" si="47"/>
        <v>9.4337328176848664E-4</v>
      </c>
    </row>
    <row r="167" spans="1:13" x14ac:dyDescent="0.25">
      <c r="B167" s="5">
        <f>'Mg2+离子浓度'!B167</f>
        <v>1.4657527421623093</v>
      </c>
      <c r="C167" s="5">
        <f t="shared" si="42"/>
        <v>9.0000000119161427E-8</v>
      </c>
      <c r="D167" s="5">
        <f t="shared" si="33"/>
        <v>0</v>
      </c>
      <c r="E167" s="5">
        <f t="shared" si="43"/>
        <v>0</v>
      </c>
      <c r="F167" s="5">
        <f t="shared" si="44"/>
        <v>27.306411327429732</v>
      </c>
      <c r="G167" s="5">
        <f t="shared" si="45"/>
        <v>18.629616402522799</v>
      </c>
      <c r="H167" s="5">
        <f t="shared" si="46"/>
        <v>0.94337328176848678</v>
      </c>
      <c r="I167" s="5"/>
      <c r="J167" s="5">
        <f t="shared" si="41"/>
        <v>1.5967241515887612E-9</v>
      </c>
      <c r="K167" s="60">
        <f t="shared" si="40"/>
        <v>0.94337328017176258</v>
      </c>
      <c r="L167" s="5">
        <f t="shared" si="32"/>
        <v>27.306411281211755</v>
      </c>
      <c r="M167" s="5">
        <f t="shared" si="47"/>
        <v>9.4337328017176259E-4</v>
      </c>
    </row>
    <row r="168" spans="1:13" x14ac:dyDescent="0.25">
      <c r="B168" s="5">
        <f>'Mg2+离子浓度'!B168</f>
        <v>1.4657536421623092</v>
      </c>
      <c r="C168" s="5">
        <f t="shared" si="42"/>
        <v>8.9999999985934664E-7</v>
      </c>
      <c r="D168" s="5">
        <f t="shared" si="33"/>
        <v>0</v>
      </c>
      <c r="E168" s="5">
        <f t="shared" si="43"/>
        <v>0</v>
      </c>
      <c r="F168" s="5">
        <f t="shared" si="44"/>
        <v>27.306411281211755</v>
      </c>
      <c r="G168" s="5">
        <f t="shared" si="45"/>
        <v>18.629604932059927</v>
      </c>
      <c r="H168" s="5">
        <f t="shared" si="46"/>
        <v>0.94337328017176258</v>
      </c>
      <c r="I168" s="5"/>
      <c r="J168" s="5">
        <f t="shared" si="41"/>
        <v>5.0492851017369636E-9</v>
      </c>
      <c r="K168" s="60">
        <f t="shared" si="40"/>
        <v>0.94337327512247748</v>
      </c>
      <c r="L168" s="5">
        <f t="shared" si="32"/>
        <v>27.306411135057676</v>
      </c>
      <c r="M168" s="5">
        <f t="shared" si="47"/>
        <v>9.4337327512247749E-4</v>
      </c>
    </row>
    <row r="169" spans="1:13" x14ac:dyDescent="0.25">
      <c r="A169" s="82">
        <v>7.4868119641229509E-6</v>
      </c>
      <c r="B169" s="5">
        <f>'Mg2+离子浓度'!B169</f>
        <v>1.4657601289742734</v>
      </c>
      <c r="C169" s="5">
        <f t="shared" si="42"/>
        <v>6.4868119642458311E-6</v>
      </c>
      <c r="D169" s="5">
        <f t="shared" si="33"/>
        <v>0</v>
      </c>
      <c r="E169" s="5">
        <f t="shared" si="43"/>
        <v>0</v>
      </c>
      <c r="F169" s="5">
        <f t="shared" si="44"/>
        <v>27.306411135057676</v>
      </c>
      <c r="G169" s="5">
        <f t="shared" si="45"/>
        <v>18.629522385880744</v>
      </c>
      <c r="H169" s="5">
        <f t="shared" si="46"/>
        <v>0.94337327512247748</v>
      </c>
      <c r="I169" s="5"/>
      <c r="J169" s="5">
        <f t="shared" si="41"/>
        <v>1.3555773097417419E-8</v>
      </c>
      <c r="K169" s="60">
        <f t="shared" si="40"/>
        <v>0.94337326156670442</v>
      </c>
      <c r="L169" s="5">
        <f t="shared" si="32"/>
        <v>27.306410742679045</v>
      </c>
      <c r="M169" s="5">
        <f t="shared" si="47"/>
        <v>9.4337326156670445E-4</v>
      </c>
    </row>
    <row r="170" spans="1:13" x14ac:dyDescent="0.25">
      <c r="B170" s="5">
        <f>'Mg2+离子浓度'!B170</f>
        <v>1.4657626421623093</v>
      </c>
      <c r="C170" s="5">
        <f t="shared" si="42"/>
        <v>2.5131880359019476E-6</v>
      </c>
      <c r="D170" s="5">
        <f t="shared" si="33"/>
        <v>18.630542539353492</v>
      </c>
      <c r="E170" s="5">
        <f t="shared" si="43"/>
        <v>4.6822056612265487E-5</v>
      </c>
      <c r="F170" s="5">
        <f t="shared" si="44"/>
        <v>27.306457564735656</v>
      </c>
      <c r="G170" s="5">
        <f t="shared" si="45"/>
        <v>18.629522119934006</v>
      </c>
      <c r="H170" s="5">
        <f t="shared" si="46"/>
        <v>0.94337487916034113</v>
      </c>
      <c r="I170" s="5"/>
      <c r="J170" s="5">
        <f t="shared" si="41"/>
        <v>8.437656993344666E-9</v>
      </c>
      <c r="K170" s="60">
        <f t="shared" si="40"/>
        <v>0.94337487072268411</v>
      </c>
      <c r="L170" s="5">
        <f t="shared" si="32"/>
        <v>27.306457320503451</v>
      </c>
      <c r="M170" s="5">
        <f t="shared" si="47"/>
        <v>9.4337487072268414E-4</v>
      </c>
    </row>
    <row r="171" spans="1:13" x14ac:dyDescent="0.25">
      <c r="B171" s="5">
        <f>'Mg2+离子浓度'!B171</f>
        <v>1.4657726421623092</v>
      </c>
      <c r="C171" s="5">
        <f t="shared" si="42"/>
        <v>9.9999999998434674E-6</v>
      </c>
      <c r="D171" s="5">
        <f t="shared" si="33"/>
        <v>18.630542539353492</v>
      </c>
      <c r="E171" s="5">
        <f t="shared" si="43"/>
        <v>1.8630542539061864E-4</v>
      </c>
      <c r="F171" s="5">
        <f t="shared" si="44"/>
        <v>27.306643625928842</v>
      </c>
      <c r="G171" s="5">
        <f t="shared" si="45"/>
        <v>18.629521960272129</v>
      </c>
      <c r="H171" s="5">
        <f t="shared" si="46"/>
        <v>0.94338130714373014</v>
      </c>
      <c r="I171" s="5"/>
      <c r="J171" s="5">
        <f t="shared" si="41"/>
        <v>1.6831093551450557E-8</v>
      </c>
      <c r="K171" s="60">
        <f t="shared" si="40"/>
        <v>0.94338129031263662</v>
      </c>
      <c r="L171" s="5">
        <f t="shared" si="32"/>
        <v>27.306643138744423</v>
      </c>
      <c r="M171" s="5">
        <f t="shared" si="47"/>
        <v>9.4338129031263664E-4</v>
      </c>
    </row>
    <row r="172" spans="1:13" x14ac:dyDescent="0.25">
      <c r="B172" s="5">
        <f>'Mg2+离子浓度'!B172</f>
        <v>1.4658026421623094</v>
      </c>
      <c r="C172" s="5">
        <f t="shared" si="42"/>
        <v>3.0000000000196536E-5</v>
      </c>
      <c r="D172" s="5">
        <f t="shared" si="33"/>
        <v>18.630542539353492</v>
      </c>
      <c r="E172" s="5">
        <f t="shared" si="43"/>
        <v>5.5891627618426633E-4</v>
      </c>
      <c r="F172" s="5">
        <f t="shared" si="44"/>
        <v>27.307202055020607</v>
      </c>
      <c r="G172" s="5">
        <f t="shared" si="45"/>
        <v>18.62952164879292</v>
      </c>
      <c r="H172" s="5">
        <f t="shared" si="46"/>
        <v>0.94340059957577538</v>
      </c>
      <c r="I172" s="5"/>
      <c r="J172" s="5">
        <f t="shared" si="41"/>
        <v>2.9152905351889474E-8</v>
      </c>
      <c r="K172" s="60">
        <f t="shared" si="40"/>
        <v>0.94340057042287007</v>
      </c>
      <c r="L172" s="5">
        <f t="shared" si="32"/>
        <v>27.307201211175187</v>
      </c>
      <c r="M172" s="5">
        <f t="shared" si="47"/>
        <v>9.4340057042287013E-4</v>
      </c>
    </row>
    <row r="173" spans="1:13" x14ac:dyDescent="0.25">
      <c r="B173" s="5">
        <f>'Mg2+离子浓度'!B173</f>
        <v>1.4658326421623094</v>
      </c>
      <c r="C173" s="5">
        <f t="shared" si="42"/>
        <v>2.9999999999974492E-5</v>
      </c>
      <c r="D173" s="5">
        <f t="shared" si="33"/>
        <v>18.630542539353492</v>
      </c>
      <c r="E173" s="5">
        <f t="shared" si="43"/>
        <v>5.5891627618012956E-4</v>
      </c>
      <c r="F173" s="5">
        <f t="shared" si="44"/>
        <v>27.307760127451367</v>
      </c>
      <c r="G173" s="5">
        <f t="shared" si="45"/>
        <v>18.629521094010144</v>
      </c>
      <c r="H173" s="5">
        <f t="shared" si="46"/>
        <v>0.94341987968600882</v>
      </c>
      <c r="I173" s="5"/>
      <c r="J173" s="5">
        <f t="shared" si="41"/>
        <v>2.9153501144522291E-8</v>
      </c>
      <c r="K173" s="60">
        <f t="shared" si="40"/>
        <v>0.94341985053250765</v>
      </c>
      <c r="L173" s="5">
        <f t="shared" si="32"/>
        <v>27.307759283588702</v>
      </c>
      <c r="M173" s="5">
        <f t="shared" si="47"/>
        <v>9.4341985053250762E-4</v>
      </c>
    </row>
    <row r="174" spans="1:13" x14ac:dyDescent="0.25">
      <c r="B174" s="5">
        <f>'Mg2+离子浓度'!B174</f>
        <v>1.4658526421623093</v>
      </c>
      <c r="C174" s="5">
        <f t="shared" si="42"/>
        <v>1.9999999999908979E-5</v>
      </c>
      <c r="D174" s="5">
        <f t="shared" si="33"/>
        <v>18.630542539353492</v>
      </c>
      <c r="E174" s="5">
        <f t="shared" si="43"/>
        <v>3.7261085078537406E-4</v>
      </c>
      <c r="F174" s="5">
        <f t="shared" si="44"/>
        <v>27.308131894439487</v>
      </c>
      <c r="G174" s="5">
        <f t="shared" si="45"/>
        <v>18.629520532266259</v>
      </c>
      <c r="H174" s="5">
        <f t="shared" si="46"/>
        <v>0.94343272337459994</v>
      </c>
      <c r="I174" s="5"/>
      <c r="J174" s="5">
        <f t="shared" si="41"/>
        <v>2.3804058069817585E-8</v>
      </c>
      <c r="K174" s="60">
        <f t="shared" si="40"/>
        <v>0.94343269957054188</v>
      </c>
      <c r="L174" s="5">
        <f t="shared" ref="L174:L237" si="48">K174*0.0001*$C$9*96485</f>
        <v>27.308131205419119</v>
      </c>
      <c r="M174" s="5">
        <f t="shared" si="47"/>
        <v>9.4343269957054192E-4</v>
      </c>
    </row>
    <row r="175" spans="1:13" x14ac:dyDescent="0.25">
      <c r="B175" s="5">
        <f>'Mg2+离子浓度'!B175</f>
        <v>1.4659526421623092</v>
      </c>
      <c r="C175" s="5">
        <f t="shared" si="42"/>
        <v>9.9999999999988987E-5</v>
      </c>
      <c r="D175" s="5">
        <f t="shared" ref="D175:D238" si="49">D146</f>
        <v>18.630542539353492</v>
      </c>
      <c r="E175" s="5">
        <f t="shared" si="43"/>
        <v>1.863054253935144E-3</v>
      </c>
      <c r="F175" s="5">
        <f t="shared" si="44"/>
        <v>27.309994259673054</v>
      </c>
      <c r="G175" s="5">
        <f t="shared" si="45"/>
        <v>18.629520131967066</v>
      </c>
      <c r="H175" s="5">
        <f t="shared" si="46"/>
        <v>0.94349706378100417</v>
      </c>
      <c r="I175" s="5"/>
      <c r="J175" s="5">
        <f t="shared" si="41"/>
        <v>5.323112200332315E-8</v>
      </c>
      <c r="K175" s="60">
        <f t="shared" si="40"/>
        <v>0.94349701054988222</v>
      </c>
      <c r="L175" s="5">
        <f t="shared" si="48"/>
        <v>27.309992718871619</v>
      </c>
      <c r="M175" s="5">
        <f t="shared" si="47"/>
        <v>9.4349701054988221E-4</v>
      </c>
    </row>
    <row r="176" spans="1:13" x14ac:dyDescent="0.25">
      <c r="B176" s="5">
        <f>'Mg2+离子浓度'!B176</f>
        <v>1.4662526421623092</v>
      </c>
      <c r="C176" s="5">
        <f t="shared" si="42"/>
        <v>2.9999999999996696E-4</v>
      </c>
      <c r="D176" s="5">
        <f t="shared" si="49"/>
        <v>18.630542539353492</v>
      </c>
      <c r="E176" s="5">
        <f t="shared" si="43"/>
        <v>5.5891627618054321E-3</v>
      </c>
      <c r="F176" s="5">
        <f t="shared" si="44"/>
        <v>27.315581881633424</v>
      </c>
      <c r="G176" s="5">
        <f t="shared" si="45"/>
        <v>18.629519290311826</v>
      </c>
      <c r="H176" s="5">
        <f t="shared" si="46"/>
        <v>0.943690103181269</v>
      </c>
      <c r="I176" s="5"/>
      <c r="J176" s="5">
        <f t="shared" si="41"/>
        <v>9.2217871760987311E-8</v>
      </c>
      <c r="K176" s="60">
        <f t="shared" si="40"/>
        <v>0.94369001096339722</v>
      </c>
      <c r="L176" s="5">
        <f t="shared" si="48"/>
        <v>27.315579212341014</v>
      </c>
      <c r="M176" s="5">
        <f t="shared" si="47"/>
        <v>9.4369001096339725E-4</v>
      </c>
    </row>
    <row r="177" spans="1:13" x14ac:dyDescent="0.25">
      <c r="B177" s="5">
        <f>'Mg2+离子浓度'!B177</f>
        <v>1.4665526421623092</v>
      </c>
      <c r="C177" s="5">
        <f t="shared" si="42"/>
        <v>2.9999999999996696E-4</v>
      </c>
      <c r="D177" s="5">
        <f t="shared" si="49"/>
        <v>18.630542539353492</v>
      </c>
      <c r="E177" s="5">
        <f t="shared" si="43"/>
        <v>5.5891627618054321E-3</v>
      </c>
      <c r="F177" s="5">
        <f t="shared" si="44"/>
        <v>27.321168375102818</v>
      </c>
      <c r="G177" s="5">
        <f t="shared" si="45"/>
        <v>18.629517679515438</v>
      </c>
      <c r="H177" s="5">
        <f t="shared" si="46"/>
        <v>0.94388310359478389</v>
      </c>
      <c r="I177" s="5"/>
      <c r="J177" s="5">
        <f t="shared" si="41"/>
        <v>9.2236731858516515E-8</v>
      </c>
      <c r="K177" s="60">
        <f t="shared" si="40"/>
        <v>0.94388301135805208</v>
      </c>
      <c r="L177" s="5">
        <f t="shared" si="48"/>
        <v>27.321165705264498</v>
      </c>
      <c r="M177" s="5">
        <f t="shared" si="47"/>
        <v>9.4388301135805216E-4</v>
      </c>
    </row>
    <row r="178" spans="1:13" x14ac:dyDescent="0.25">
      <c r="B178" s="5">
        <f>'Mg2+离子浓度'!B178</f>
        <v>1.4667526421623092</v>
      </c>
      <c r="C178" s="5">
        <f t="shared" si="42"/>
        <v>1.9999999999997797E-4</v>
      </c>
      <c r="D178" s="5">
        <f t="shared" si="49"/>
        <v>18.630542539353492</v>
      </c>
      <c r="E178" s="5">
        <f t="shared" si="43"/>
        <v>3.726108507870288E-3</v>
      </c>
      <c r="F178" s="5">
        <f t="shared" si="44"/>
        <v>27.324891813772368</v>
      </c>
      <c r="G178" s="5">
        <f t="shared" si="45"/>
        <v>18.629515999023255</v>
      </c>
      <c r="H178" s="5">
        <f t="shared" si="46"/>
        <v>0.94401173977897657</v>
      </c>
      <c r="I178" s="5"/>
      <c r="J178" s="5">
        <f t="shared" si="41"/>
        <v>7.5321239881046531E-8</v>
      </c>
      <c r="K178" s="60">
        <f t="shared" si="40"/>
        <v>0.94401166445773665</v>
      </c>
      <c r="L178" s="5">
        <f t="shared" si="48"/>
        <v>27.324889633561423</v>
      </c>
      <c r="M178" s="5">
        <f t="shared" si="47"/>
        <v>9.4401166445773669E-4</v>
      </c>
    </row>
    <row r="179" spans="1:13" x14ac:dyDescent="0.25">
      <c r="B179" s="5">
        <f>'Mg2+离子浓度'!B179</f>
        <v>1.4677526421623093</v>
      </c>
      <c r="C179" s="5">
        <f t="shared" si="42"/>
        <v>1.0000000000001119E-3</v>
      </c>
      <c r="D179" s="5">
        <f t="shared" si="49"/>
        <v>18.630542539353492</v>
      </c>
      <c r="E179" s="5">
        <f t="shared" si="43"/>
        <v>1.8630542539355577E-2</v>
      </c>
      <c r="F179" s="5">
        <f t="shared" si="44"/>
        <v>27.343520176100778</v>
      </c>
      <c r="G179" s="5">
        <f t="shared" si="45"/>
        <v>18.629515213011647</v>
      </c>
      <c r="H179" s="5">
        <f t="shared" si="46"/>
        <v>0.94465530656235952</v>
      </c>
      <c r="I179" s="5"/>
      <c r="J179" s="5">
        <f t="shared" si="41"/>
        <v>1.6853823282644504E-7</v>
      </c>
      <c r="K179" s="60">
        <f t="shared" si="40"/>
        <v>0.94465513802412671</v>
      </c>
      <c r="L179" s="5">
        <f t="shared" si="48"/>
        <v>27.343515297677357</v>
      </c>
      <c r="M179" s="5">
        <f t="shared" si="47"/>
        <v>9.4465513802412672E-4</v>
      </c>
    </row>
    <row r="180" spans="1:13" x14ac:dyDescent="0.25">
      <c r="B180" s="5">
        <f>'Mg2+离子浓度'!B180</f>
        <v>1.4707526421623092</v>
      </c>
      <c r="C180" s="5">
        <f t="shared" si="42"/>
        <v>2.9999999999998916E-3</v>
      </c>
      <c r="D180" s="5">
        <f t="shared" si="49"/>
        <v>18.630542539353492</v>
      </c>
      <c r="E180" s="5">
        <f t="shared" si="43"/>
        <v>5.5891627618058458E-2</v>
      </c>
      <c r="F180" s="5">
        <f t="shared" si="44"/>
        <v>27.399406925295416</v>
      </c>
      <c r="G180" s="5">
        <f t="shared" si="45"/>
        <v>18.629513991566011</v>
      </c>
      <c r="H180" s="5">
        <f t="shared" si="46"/>
        <v>0.9465860643379943</v>
      </c>
      <c r="I180" s="5"/>
      <c r="J180" s="5">
        <f t="shared" si="41"/>
        <v>2.9251342381360955E-7</v>
      </c>
      <c r="K180" s="60">
        <f t="shared" si="40"/>
        <v>0.94658577182457049</v>
      </c>
      <c r="L180" s="5">
        <f t="shared" si="48"/>
        <v>27.399398458348102</v>
      </c>
      <c r="M180" s="5">
        <f t="shared" si="47"/>
        <v>9.4658577182457051E-4</v>
      </c>
    </row>
    <row r="181" spans="1:13" x14ac:dyDescent="0.25">
      <c r="B181" s="5">
        <f>'Mg2+离子浓度'!B181</f>
        <v>1.4737526421623093</v>
      </c>
      <c r="C181" s="5">
        <f t="shared" si="42"/>
        <v>3.0000000000001137E-3</v>
      </c>
      <c r="D181" s="5">
        <f t="shared" si="49"/>
        <v>18.630542539353492</v>
      </c>
      <c r="E181" s="5">
        <f t="shared" si="43"/>
        <v>5.5891627618062593E-2</v>
      </c>
      <c r="F181" s="5">
        <f t="shared" si="44"/>
        <v>27.455290085966165</v>
      </c>
      <c r="G181" s="5">
        <f t="shared" si="45"/>
        <v>18.629510340136459</v>
      </c>
      <c r="H181" s="5">
        <f t="shared" si="46"/>
        <v>0.94851669813843831</v>
      </c>
      <c r="I181" s="5"/>
      <c r="J181" s="5">
        <f t="shared" si="41"/>
        <v>2.9311002704324124E-7</v>
      </c>
      <c r="K181" s="60">
        <f t="shared" si="40"/>
        <v>0.94851640502841128</v>
      </c>
      <c r="L181" s="5">
        <f t="shared" si="48"/>
        <v>27.455281601749878</v>
      </c>
      <c r="M181" s="5">
        <f t="shared" si="47"/>
        <v>9.4851640502841125E-4</v>
      </c>
    </row>
    <row r="182" spans="1:13" x14ac:dyDescent="0.25">
      <c r="B182" s="5">
        <f>'Mg2+离子浓度'!B182</f>
        <v>1.4757526421623093</v>
      </c>
      <c r="C182" s="5">
        <f t="shared" si="42"/>
        <v>2.0000000000000018E-3</v>
      </c>
      <c r="D182" s="5">
        <f t="shared" si="49"/>
        <v>18.630542539353492</v>
      </c>
      <c r="E182" s="5">
        <f t="shared" si="43"/>
        <v>3.7261085078707019E-2</v>
      </c>
      <c r="F182" s="5">
        <f t="shared" si="44"/>
        <v>27.492542686828585</v>
      </c>
      <c r="G182" s="5">
        <f t="shared" si="45"/>
        <v>18.629505989937332</v>
      </c>
      <c r="H182" s="5">
        <f t="shared" si="46"/>
        <v>0.94980368923765635</v>
      </c>
      <c r="I182" s="5"/>
      <c r="J182" s="5">
        <f t="shared" si="41"/>
        <v>2.3964805982900375E-7</v>
      </c>
      <c r="K182" s="60">
        <f t="shared" si="40"/>
        <v>0.9498034495895965</v>
      </c>
      <c r="L182" s="5">
        <f t="shared" si="48"/>
        <v>27.492535750095669</v>
      </c>
      <c r="M182" s="5">
        <f t="shared" si="47"/>
        <v>9.498034495895965E-4</v>
      </c>
    </row>
    <row r="183" spans="1:13" x14ac:dyDescent="0.25">
      <c r="B183" s="5">
        <f>'Mg2+离子浓度'!B183</f>
        <v>1.4857526421623093</v>
      </c>
      <c r="C183" s="5">
        <f t="shared" si="42"/>
        <v>1.0000000000000009E-2</v>
      </c>
      <c r="D183" s="5">
        <f t="shared" si="49"/>
        <v>18.630542539353492</v>
      </c>
      <c r="E183" s="5">
        <f t="shared" si="43"/>
        <v>0.18630542539353509</v>
      </c>
      <c r="F183" s="5">
        <f t="shared" si="44"/>
        <v>27.678841175489204</v>
      </c>
      <c r="G183" s="5">
        <f t="shared" si="45"/>
        <v>18.629508297697821</v>
      </c>
      <c r="H183" s="5">
        <f t="shared" si="46"/>
        <v>0.9562398706358225</v>
      </c>
      <c r="I183" s="5"/>
      <c r="J183" s="5">
        <f t="shared" si="41"/>
        <v>5.3950057898722925E-7</v>
      </c>
      <c r="K183" s="60">
        <f t="shared" si="40"/>
        <v>0.95623933113524351</v>
      </c>
      <c r="L183" s="5">
        <f t="shared" si="48"/>
        <v>27.678825559375191</v>
      </c>
      <c r="M183" s="5">
        <f t="shared" si="47"/>
        <v>9.5623933113524358E-4</v>
      </c>
    </row>
    <row r="184" spans="1:13" x14ac:dyDescent="0.25">
      <c r="B184" s="5">
        <f>'Mg2+离子浓度'!B184</f>
        <v>1.5157526421623093</v>
      </c>
      <c r="C184" s="5">
        <f t="shared" si="42"/>
        <v>3.0000000000000027E-2</v>
      </c>
      <c r="D184" s="5">
        <f t="shared" si="49"/>
        <v>18.630542539353492</v>
      </c>
      <c r="E184" s="5">
        <f t="shared" si="43"/>
        <v>0.55891627618060524</v>
      </c>
      <c r="F184" s="5">
        <f t="shared" si="44"/>
        <v>28.237741835555795</v>
      </c>
      <c r="G184" s="5">
        <f t="shared" si="45"/>
        <v>18.629518465013536</v>
      </c>
      <c r="H184" s="5">
        <f t="shared" si="46"/>
        <v>0.97554859427392149</v>
      </c>
      <c r="I184" s="5"/>
      <c r="J184" s="5">
        <f t="shared" si="41"/>
        <v>9.5331099542206785E-7</v>
      </c>
      <c r="K184" s="60">
        <f t="shared" si="40"/>
        <v>0.97554764096292601</v>
      </c>
      <c r="L184" s="5">
        <f t="shared" si="48"/>
        <v>28.237714241492377</v>
      </c>
      <c r="M184" s="5">
        <f t="shared" si="47"/>
        <v>9.7554764096292608E-4</v>
      </c>
    </row>
    <row r="185" spans="1:13" x14ac:dyDescent="0.25">
      <c r="B185" s="5">
        <f>'Mg2+离子浓度'!B185</f>
        <v>1.5457526421623093</v>
      </c>
      <c r="C185" s="5">
        <f t="shared" si="42"/>
        <v>3.0000000000000027E-2</v>
      </c>
      <c r="D185" s="5">
        <f t="shared" si="49"/>
        <v>18.630542539353492</v>
      </c>
      <c r="E185" s="5">
        <f t="shared" si="43"/>
        <v>0.55891627618060524</v>
      </c>
      <c r="F185" s="5">
        <f t="shared" si="44"/>
        <v>28.79663051767298</v>
      </c>
      <c r="G185" s="5">
        <f t="shared" si="45"/>
        <v>18.629520488731103</v>
      </c>
      <c r="H185" s="5">
        <f t="shared" si="46"/>
        <v>0.99485690410160399</v>
      </c>
      <c r="I185" s="5"/>
      <c r="J185" s="5">
        <f t="shared" si="41"/>
        <v>9.7217917294780703E-7</v>
      </c>
      <c r="K185" s="60">
        <f t="shared" si="40"/>
        <v>0.99485593192243105</v>
      </c>
      <c r="L185" s="5">
        <f t="shared" si="48"/>
        <v>28.796602377460729</v>
      </c>
      <c r="M185" s="5">
        <f t="shared" si="47"/>
        <v>9.9485593192243115E-4</v>
      </c>
    </row>
    <row r="186" spans="1:13" x14ac:dyDescent="0.25">
      <c r="B186" s="5">
        <f>'Mg2+离子浓度'!B186</f>
        <v>1.5657526421623094</v>
      </c>
      <c r="C186" s="5">
        <f t="shared" si="42"/>
        <v>2.0000000000000018E-2</v>
      </c>
      <c r="D186" s="5">
        <f t="shared" si="49"/>
        <v>18.630542539353492</v>
      </c>
      <c r="E186" s="5">
        <f t="shared" si="43"/>
        <v>0.37261085078707018</v>
      </c>
      <c r="F186" s="5">
        <f t="shared" si="44"/>
        <v>29.169213228247798</v>
      </c>
      <c r="G186" s="5">
        <f t="shared" si="45"/>
        <v>18.629515571479427</v>
      </c>
      <c r="H186" s="5">
        <f t="shared" si="46"/>
        <v>1.007728774014883</v>
      </c>
      <c r="I186" s="5"/>
      <c r="J186" s="5">
        <f t="shared" si="41"/>
        <v>8.0405123712109299E-7</v>
      </c>
      <c r="K186" s="60">
        <f t="shared" si="40"/>
        <v>1.0077279699636459</v>
      </c>
      <c r="L186" s="5">
        <f t="shared" si="48"/>
        <v>29.169189954582713</v>
      </c>
      <c r="M186" s="5">
        <f t="shared" si="47"/>
        <v>1.007727969963646E-3</v>
      </c>
    </row>
    <row r="187" spans="1:13" x14ac:dyDescent="0.25">
      <c r="B187" s="5">
        <f>'Mg2+离子浓度'!B187</f>
        <v>1.6157526421623092</v>
      </c>
      <c r="C187" s="5">
        <f t="shared" si="42"/>
        <v>4.9999999999999822E-2</v>
      </c>
      <c r="D187" s="5">
        <f t="shared" si="49"/>
        <v>18.630542539353492</v>
      </c>
      <c r="E187" s="5">
        <f t="shared" si="43"/>
        <v>0.93152712696767126</v>
      </c>
      <c r="F187" s="5">
        <f t="shared" si="44"/>
        <v>30.100717081550386</v>
      </c>
      <c r="G187" s="5">
        <f t="shared" si="45"/>
        <v>18.629532947114711</v>
      </c>
      <c r="H187" s="5">
        <f t="shared" si="46"/>
        <v>1.0399100751947759</v>
      </c>
      <c r="I187" s="5"/>
      <c r="J187" s="5">
        <f t="shared" si="41"/>
        <v>1.3119154765396152E-6</v>
      </c>
      <c r="K187" s="60">
        <f t="shared" si="40"/>
        <v>1.0399087632792994</v>
      </c>
      <c r="L187" s="5">
        <f t="shared" si="48"/>
        <v>30.100679107500962</v>
      </c>
      <c r="M187" s="5">
        <f t="shared" si="47"/>
        <v>1.0399087632792993E-3</v>
      </c>
    </row>
    <row r="188" spans="1:13" x14ac:dyDescent="0.25">
      <c r="A188" t="s">
        <v>226</v>
      </c>
      <c r="B188" s="5">
        <f>'Mg2+离子浓度'!B188</f>
        <v>1.6657526421623092</v>
      </c>
      <c r="C188" s="5">
        <f t="shared" si="42"/>
        <v>5.0000000000000044E-2</v>
      </c>
      <c r="D188" s="5">
        <f t="shared" si="49"/>
        <v>18.630542539353492</v>
      </c>
      <c r="E188" s="5">
        <f t="shared" si="43"/>
        <v>0.93152712696767537</v>
      </c>
      <c r="F188" s="5">
        <f t="shared" si="44"/>
        <v>31.032206234468639</v>
      </c>
      <c r="G188" s="5">
        <f t="shared" si="45"/>
        <v>18.629540454569419</v>
      </c>
      <c r="H188" s="5">
        <f t="shared" si="46"/>
        <v>1.0720908685104296</v>
      </c>
      <c r="I188" s="5"/>
      <c r="J188" s="5">
        <f t="shared" si="41"/>
        <v>1.3525136799854508E-6</v>
      </c>
      <c r="K188" s="60">
        <f t="shared" si="40"/>
        <v>1.0720895159967496</v>
      </c>
      <c r="L188" s="5">
        <f t="shared" si="48"/>
        <v>31.032167085283916</v>
      </c>
      <c r="M188" s="5">
        <f t="shared" si="47"/>
        <v>1.0720895159967497E-3</v>
      </c>
    </row>
    <row r="189" spans="1:13" x14ac:dyDescent="0.25">
      <c r="A189" s="5">
        <f>(A169+A190)*6</f>
        <v>1.758894186420414</v>
      </c>
      <c r="B189" s="5">
        <f>'Mg2+离子浓度'!B189</f>
        <v>1.7157526421623093</v>
      </c>
      <c r="C189" s="5">
        <f t="shared" si="42"/>
        <v>5.0000000000000044E-2</v>
      </c>
      <c r="D189" s="5">
        <f t="shared" si="49"/>
        <v>18.630542539353492</v>
      </c>
      <c r="E189" s="5">
        <f t="shared" si="43"/>
        <v>0.93152712696767537</v>
      </c>
      <c r="F189" s="5">
        <f t="shared" si="44"/>
        <v>31.963694212251593</v>
      </c>
      <c r="G189" s="5">
        <f t="shared" si="45"/>
        <v>18.629546839554187</v>
      </c>
      <c r="H189" s="5">
        <f t="shared" si="46"/>
        <v>1.1042716212278798</v>
      </c>
      <c r="I189" s="5"/>
      <c r="J189" s="5">
        <f t="shared" si="41"/>
        <v>1.3931118322139595E-6</v>
      </c>
      <c r="K189" s="60">
        <f t="shared" si="40"/>
        <v>1.1042702281160477</v>
      </c>
      <c r="L189" s="5">
        <f t="shared" si="48"/>
        <v>31.963653887933056</v>
      </c>
      <c r="M189" s="5">
        <f t="shared" si="47"/>
        <v>1.1042702281160476E-3</v>
      </c>
    </row>
    <row r="190" spans="1:13" ht="25.05" customHeight="1" x14ac:dyDescent="0.25">
      <c r="A190" s="79">
        <v>0.2931415442581049</v>
      </c>
      <c r="B190" s="5">
        <f>'Mg2+离子浓度'!B190</f>
        <v>1.7589016732323783</v>
      </c>
      <c r="C190" s="5">
        <f t="shared" si="42"/>
        <v>4.3149031070069066E-2</v>
      </c>
      <c r="D190" s="5">
        <f t="shared" si="49"/>
        <v>18.630542539353492</v>
      </c>
      <c r="E190" s="5">
        <f t="shared" si="43"/>
        <v>0.80388985888280728</v>
      </c>
      <c r="F190" s="5">
        <f t="shared" si="44"/>
        <v>32.767543746815861</v>
      </c>
      <c r="G190" s="5">
        <f t="shared" si="45"/>
        <v>18.629548340014999</v>
      </c>
      <c r="H190" s="5">
        <f t="shared" si="46"/>
        <v>1.1320427612864126</v>
      </c>
      <c r="I190" s="5"/>
      <c r="J190" s="5">
        <f t="shared" si="41"/>
        <v>1.3267021205980133E-6</v>
      </c>
      <c r="K190" s="60">
        <f t="shared" si="40"/>
        <v>1.132041434584292</v>
      </c>
      <c r="L190" s="5">
        <f t="shared" si="48"/>
        <v>32.76750534475962</v>
      </c>
      <c r="M190" s="5">
        <f t="shared" si="47"/>
        <v>1.132041434584292E-3</v>
      </c>
    </row>
    <row r="191" spans="1:13" x14ac:dyDescent="0.25">
      <c r="B191" s="5">
        <f>'Mg2+离子浓度'!B191</f>
        <v>1.7589016733323783</v>
      </c>
      <c r="C191" s="5">
        <f t="shared" ref="C191:C248" si="50">B191-B190</f>
        <v>1.000000082740371E-10</v>
      </c>
      <c r="D191" s="5">
        <f t="shared" si="49"/>
        <v>0</v>
      </c>
      <c r="E191" s="5">
        <f t="shared" ref="E191:E248" si="51">C191*D191</f>
        <v>0</v>
      </c>
      <c r="F191" s="5">
        <f t="shared" ref="F191:F248" si="52">E191+L190</f>
        <v>32.76750534475962</v>
      </c>
      <c r="G191" s="5">
        <f t="shared" ref="G191:G248" si="53">F191/B191</f>
        <v>18.629526505980856</v>
      </c>
      <c r="H191" s="5">
        <f t="shared" ref="H191:H248" si="54">F191/$C$9/96485/0.0001</f>
        <v>1.1320414345842917</v>
      </c>
      <c r="I191" s="5"/>
      <c r="J191" s="5">
        <f t="shared" si="41"/>
        <v>6.3868601740687772E-11</v>
      </c>
      <c r="K191" s="60">
        <f t="shared" si="40"/>
        <v>1.1320414345204231</v>
      </c>
      <c r="L191" s="5">
        <f t="shared" si="48"/>
        <v>32.767505342910908</v>
      </c>
      <c r="M191" s="5">
        <f t="shared" ref="M191:M248" si="55">K191*0.001</f>
        <v>1.132041434520423E-3</v>
      </c>
    </row>
    <row r="192" spans="1:13" x14ac:dyDescent="0.25">
      <c r="B192" s="5">
        <f>'Mg2+离子浓度'!B192</f>
        <v>1.7589016736323784</v>
      </c>
      <c r="C192" s="5">
        <f t="shared" si="50"/>
        <v>3.000000248221113E-10</v>
      </c>
      <c r="D192" s="5">
        <f t="shared" si="49"/>
        <v>0</v>
      </c>
      <c r="E192" s="5">
        <f t="shared" si="51"/>
        <v>0</v>
      </c>
      <c r="F192" s="5">
        <f t="shared" si="52"/>
        <v>32.767505342910908</v>
      </c>
      <c r="G192" s="5">
        <f t="shared" si="53"/>
        <v>18.629526501752323</v>
      </c>
      <c r="H192" s="5">
        <f t="shared" si="54"/>
        <v>1.1320414345204231</v>
      </c>
      <c r="I192" s="5"/>
      <c r="J192" s="5">
        <f t="shared" si="41"/>
        <v>1.10623663217012E-10</v>
      </c>
      <c r="K192" s="60">
        <f t="shared" si="40"/>
        <v>1.1320414344097993</v>
      </c>
      <c r="L192" s="5">
        <f t="shared" si="48"/>
        <v>32.767505339708848</v>
      </c>
      <c r="M192" s="5">
        <f t="shared" si="55"/>
        <v>1.1320414344097994E-3</v>
      </c>
    </row>
    <row r="193" spans="1:13" x14ac:dyDescent="0.25">
      <c r="B193" s="5">
        <f>'Mg2+离子浓度'!B193</f>
        <v>1.7589016740323784</v>
      </c>
      <c r="C193" s="5">
        <f t="shared" si="50"/>
        <v>4.000000330961484E-10</v>
      </c>
      <c r="D193" s="5">
        <f t="shared" si="49"/>
        <v>0</v>
      </c>
      <c r="E193" s="5">
        <f t="shared" si="51"/>
        <v>0</v>
      </c>
      <c r="F193" s="5">
        <f t="shared" si="52"/>
        <v>32.767505339708848</v>
      </c>
      <c r="G193" s="5">
        <f t="shared" si="53"/>
        <v>18.629526495695206</v>
      </c>
      <c r="H193" s="5">
        <f t="shared" si="54"/>
        <v>1.1320414344097993</v>
      </c>
      <c r="I193" s="5"/>
      <c r="J193" s="5">
        <f t="shared" si="41"/>
        <v>1.2773720346168619E-10</v>
      </c>
      <c r="K193" s="60">
        <f t="shared" si="40"/>
        <v>1.1320414342820622</v>
      </c>
      <c r="L193" s="5">
        <f t="shared" si="48"/>
        <v>32.767505336011432</v>
      </c>
      <c r="M193" s="5">
        <f t="shared" si="55"/>
        <v>1.1320414342820622E-3</v>
      </c>
    </row>
    <row r="194" spans="1:13" x14ac:dyDescent="0.25">
      <c r="B194" s="5">
        <f>'Mg2+离子浓度'!B194</f>
        <v>1.7589016742323784</v>
      </c>
      <c r="C194" s="5">
        <f t="shared" si="50"/>
        <v>2.000000165480742E-10</v>
      </c>
      <c r="D194" s="5">
        <f t="shared" si="49"/>
        <v>0</v>
      </c>
      <c r="E194" s="5">
        <f t="shared" si="51"/>
        <v>0</v>
      </c>
      <c r="F194" s="5">
        <f t="shared" si="52"/>
        <v>32.767505336011432</v>
      </c>
      <c r="G194" s="5">
        <f t="shared" si="53"/>
        <v>18.629526491474778</v>
      </c>
      <c r="H194" s="5">
        <f t="shared" si="54"/>
        <v>1.1320414342820622</v>
      </c>
      <c r="I194" s="5"/>
      <c r="J194" s="5">
        <f t="shared" si="41"/>
        <v>9.0323842767372093E-11</v>
      </c>
      <c r="K194" s="60">
        <f t="shared" si="40"/>
        <v>1.1320414341917384</v>
      </c>
      <c r="L194" s="5">
        <f t="shared" si="48"/>
        <v>32.767505333396969</v>
      </c>
      <c r="M194" s="5">
        <f t="shared" si="55"/>
        <v>1.1320414341917384E-3</v>
      </c>
    </row>
    <row r="195" spans="1:13" x14ac:dyDescent="0.25">
      <c r="B195" s="5">
        <f>'Mg2+离子浓度'!B195</f>
        <v>1.7589016832323783</v>
      </c>
      <c r="C195" s="5">
        <f t="shared" si="50"/>
        <v>8.9999998564849193E-9</v>
      </c>
      <c r="D195" s="5">
        <f t="shared" si="49"/>
        <v>0</v>
      </c>
      <c r="E195" s="5">
        <f t="shared" si="51"/>
        <v>0</v>
      </c>
      <c r="F195" s="5">
        <f t="shared" si="52"/>
        <v>32.767505333396969</v>
      </c>
      <c r="G195" s="5">
        <f t="shared" si="53"/>
        <v>18.62952639466425</v>
      </c>
      <c r="H195" s="5">
        <f t="shared" si="54"/>
        <v>1.1320414341917384</v>
      </c>
      <c r="I195" s="5"/>
      <c r="J195" s="5">
        <f t="shared" si="41"/>
        <v>6.05910727304594E-10</v>
      </c>
      <c r="K195" s="60">
        <f t="shared" si="40"/>
        <v>1.1320414335858278</v>
      </c>
      <c r="L195" s="5">
        <f t="shared" si="48"/>
        <v>32.767505315858578</v>
      </c>
      <c r="M195" s="5">
        <f t="shared" si="55"/>
        <v>1.1320414335858277E-3</v>
      </c>
    </row>
    <row r="196" spans="1:13" x14ac:dyDescent="0.25">
      <c r="B196" s="5">
        <f>'Mg2+离子浓度'!B196</f>
        <v>1.7589017732323784</v>
      </c>
      <c r="C196" s="5">
        <f t="shared" si="50"/>
        <v>9.0000000119161427E-8</v>
      </c>
      <c r="D196" s="5">
        <f t="shared" si="49"/>
        <v>0</v>
      </c>
      <c r="E196" s="5">
        <f t="shared" si="51"/>
        <v>0</v>
      </c>
      <c r="F196" s="5">
        <f t="shared" si="52"/>
        <v>32.767505315858578</v>
      </c>
      <c r="G196" s="5">
        <f t="shared" si="53"/>
        <v>18.629525431451981</v>
      </c>
      <c r="H196" s="5">
        <f t="shared" si="54"/>
        <v>1.1320414335858278</v>
      </c>
      <c r="I196" s="5"/>
      <c r="J196" s="5">
        <f t="shared" si="41"/>
        <v>1.9160579725314382E-9</v>
      </c>
      <c r="K196" s="60">
        <f t="shared" si="40"/>
        <v>1.1320414316697698</v>
      </c>
      <c r="L196" s="5">
        <f t="shared" si="48"/>
        <v>32.767505260397321</v>
      </c>
      <c r="M196" s="5">
        <f t="shared" si="55"/>
        <v>1.1320414316697699E-3</v>
      </c>
    </row>
    <row r="197" spans="1:13" x14ac:dyDescent="0.25">
      <c r="B197" s="5">
        <f>'Mg2+离子浓度'!B197</f>
        <v>1.7589026732323783</v>
      </c>
      <c r="C197" s="5">
        <f t="shared" si="50"/>
        <v>8.9999999985934664E-7</v>
      </c>
      <c r="D197" s="5">
        <f t="shared" si="49"/>
        <v>0</v>
      </c>
      <c r="E197" s="5">
        <f t="shared" si="51"/>
        <v>0</v>
      </c>
      <c r="F197" s="5">
        <f t="shared" si="52"/>
        <v>32.767505260397321</v>
      </c>
      <c r="G197" s="5">
        <f t="shared" si="53"/>
        <v>18.629515867515103</v>
      </c>
      <c r="H197" s="5">
        <f t="shared" si="54"/>
        <v>1.1320414316697698</v>
      </c>
      <c r="I197" s="5"/>
      <c r="J197" s="5">
        <f t="shared" si="41"/>
        <v>6.0591073073835888E-9</v>
      </c>
      <c r="K197" s="60">
        <f t="shared" si="40"/>
        <v>1.1320414256106626</v>
      </c>
      <c r="L197" s="5">
        <f t="shared" si="48"/>
        <v>32.767505085013433</v>
      </c>
      <c r="M197" s="5">
        <f t="shared" si="55"/>
        <v>1.1320414256106627E-3</v>
      </c>
    </row>
    <row r="198" spans="1:13" x14ac:dyDescent="0.25">
      <c r="A198" s="82">
        <v>7.4868119641229509E-6</v>
      </c>
      <c r="B198" s="5">
        <f>'Mg2+离子浓度'!B198</f>
        <v>1.7589091600443425</v>
      </c>
      <c r="C198" s="5">
        <f t="shared" si="50"/>
        <v>6.4868119642458311E-6</v>
      </c>
      <c r="D198" s="5">
        <f t="shared" si="49"/>
        <v>0</v>
      </c>
      <c r="E198" s="5">
        <f t="shared" si="51"/>
        <v>0</v>
      </c>
      <c r="F198" s="5">
        <f t="shared" si="52"/>
        <v>32.767505085013433</v>
      </c>
      <c r="G198" s="5">
        <f t="shared" si="53"/>
        <v>18.629447062625655</v>
      </c>
      <c r="H198" s="5">
        <f t="shared" si="54"/>
        <v>1.1320414256106626</v>
      </c>
      <c r="I198" s="5"/>
      <c r="J198" s="5">
        <f t="shared" si="41"/>
        <v>1.6266834250167584E-8</v>
      </c>
      <c r="K198" s="60">
        <f t="shared" si="40"/>
        <v>1.1320414093438282</v>
      </c>
      <c r="L198" s="5">
        <f t="shared" si="48"/>
        <v>32.76750461416178</v>
      </c>
      <c r="M198" s="5">
        <f t="shared" si="55"/>
        <v>1.1320414093438282E-3</v>
      </c>
    </row>
    <row r="199" spans="1:13" x14ac:dyDescent="0.25">
      <c r="B199" s="5">
        <f>'Mg2+离子浓度'!B199</f>
        <v>1.7589116732323784</v>
      </c>
      <c r="C199" s="5">
        <f t="shared" si="50"/>
        <v>2.5131880359019476E-6</v>
      </c>
      <c r="D199" s="5">
        <f t="shared" si="49"/>
        <v>18.630542539353492</v>
      </c>
      <c r="E199" s="5">
        <f t="shared" si="51"/>
        <v>4.6822056612265487E-5</v>
      </c>
      <c r="F199" s="5">
        <f t="shared" si="52"/>
        <v>32.76755143621839</v>
      </c>
      <c r="G199" s="5">
        <f t="shared" si="53"/>
        <v>18.629446796496023</v>
      </c>
      <c r="H199" s="5">
        <f t="shared" si="54"/>
        <v>1.1320430269374651</v>
      </c>
      <c r="I199" s="5"/>
      <c r="J199" s="5">
        <f t="shared" si="41"/>
        <v>1.0125127321078994E-8</v>
      </c>
      <c r="K199" s="60">
        <f t="shared" si="40"/>
        <v>1.1320430168123377</v>
      </c>
      <c r="L199" s="5">
        <f t="shared" si="48"/>
        <v>32.767551143141525</v>
      </c>
      <c r="M199" s="5">
        <f t="shared" si="55"/>
        <v>1.1320430168123377E-3</v>
      </c>
    </row>
    <row r="200" spans="1:13" x14ac:dyDescent="0.25">
      <c r="B200" s="5">
        <f>'Mg2+离子浓度'!B200</f>
        <v>1.7589216732323782</v>
      </c>
      <c r="C200" s="5">
        <f t="shared" si="50"/>
        <v>9.9999999998434674E-6</v>
      </c>
      <c r="D200" s="5">
        <f t="shared" si="49"/>
        <v>18.630542539353492</v>
      </c>
      <c r="E200" s="5">
        <f t="shared" si="51"/>
        <v>1.8630542539061864E-4</v>
      </c>
      <c r="F200" s="5">
        <f t="shared" si="52"/>
        <v>32.767737448566912</v>
      </c>
      <c r="G200" s="5">
        <f t="shared" si="53"/>
        <v>18.629446636102614</v>
      </c>
      <c r="H200" s="5">
        <f t="shared" si="54"/>
        <v>1.1320494532333838</v>
      </c>
      <c r="I200" s="5"/>
      <c r="J200" s="5">
        <f t="shared" si="41"/>
        <v>2.019716747401758E-8</v>
      </c>
      <c r="K200" s="60">
        <f t="shared" si="40"/>
        <v>1.1320494330362163</v>
      </c>
      <c r="L200" s="5">
        <f t="shared" si="48"/>
        <v>32.7677368639498</v>
      </c>
      <c r="M200" s="5">
        <f t="shared" si="55"/>
        <v>1.1320494330362162E-3</v>
      </c>
    </row>
    <row r="201" spans="1:13" x14ac:dyDescent="0.25">
      <c r="B201" s="5">
        <f>'Mg2+离子浓度'!B201</f>
        <v>1.7589516732323784</v>
      </c>
      <c r="C201" s="5">
        <f t="shared" si="50"/>
        <v>3.0000000000196536E-5</v>
      </c>
      <c r="D201" s="5">
        <f t="shared" si="49"/>
        <v>18.630542539353492</v>
      </c>
      <c r="E201" s="5">
        <f t="shared" si="51"/>
        <v>5.5891627618426633E-4</v>
      </c>
      <c r="F201" s="5">
        <f t="shared" si="52"/>
        <v>32.768295780225984</v>
      </c>
      <c r="G201" s="5">
        <f t="shared" si="53"/>
        <v>18.629446322427132</v>
      </c>
      <c r="H201" s="5">
        <f t="shared" si="54"/>
        <v>1.1320687422993552</v>
      </c>
      <c r="I201" s="5"/>
      <c r="J201" s="5">
        <f t="shared" si="41"/>
        <v>3.4983116303854753E-8</v>
      </c>
      <c r="K201" s="60">
        <f t="shared" si="40"/>
        <v>1.1320687073162388</v>
      </c>
      <c r="L201" s="5">
        <f t="shared" si="48"/>
        <v>32.768294767622194</v>
      </c>
      <c r="M201" s="5">
        <f t="shared" si="55"/>
        <v>1.1320687073162387E-3</v>
      </c>
    </row>
    <row r="202" spans="1:13" x14ac:dyDescent="0.25">
      <c r="B202" s="5">
        <f>'Mg2+离子浓度'!B202</f>
        <v>1.7589816732323784</v>
      </c>
      <c r="C202" s="5">
        <f t="shared" si="50"/>
        <v>2.9999999999974492E-5</v>
      </c>
      <c r="D202" s="5">
        <f t="shared" si="49"/>
        <v>18.630542539353492</v>
      </c>
      <c r="E202" s="5">
        <f t="shared" si="51"/>
        <v>5.5891627618012956E-4</v>
      </c>
      <c r="F202" s="5">
        <f t="shared" si="52"/>
        <v>32.768853683898378</v>
      </c>
      <c r="G202" s="5">
        <f t="shared" si="53"/>
        <v>18.629445765447322</v>
      </c>
      <c r="H202" s="5">
        <f t="shared" si="54"/>
        <v>1.1320880165793776</v>
      </c>
      <c r="I202" s="5"/>
      <c r="J202" s="5">
        <f t="shared" si="41"/>
        <v>3.4983711916301185E-8</v>
      </c>
      <c r="K202" s="60">
        <f t="shared" si="40"/>
        <v>1.1320879815956657</v>
      </c>
      <c r="L202" s="5">
        <f t="shared" si="48"/>
        <v>32.768852671277337</v>
      </c>
      <c r="M202" s="5">
        <f t="shared" si="55"/>
        <v>1.1320879815956658E-3</v>
      </c>
    </row>
    <row r="203" spans="1:13" x14ac:dyDescent="0.25">
      <c r="B203" s="5">
        <f>'Mg2+离子浓度'!B203</f>
        <v>1.7590016732323783</v>
      </c>
      <c r="C203" s="5">
        <f t="shared" si="50"/>
        <v>1.9999999999908979E-5</v>
      </c>
      <c r="D203" s="5">
        <f t="shared" si="49"/>
        <v>18.630542539353492</v>
      </c>
      <c r="E203" s="5">
        <f t="shared" si="51"/>
        <v>3.7261085078537406E-4</v>
      </c>
      <c r="F203" s="5">
        <f t="shared" si="52"/>
        <v>32.769225282128119</v>
      </c>
      <c r="G203" s="5">
        <f t="shared" si="53"/>
        <v>18.629445202238326</v>
      </c>
      <c r="H203" s="5">
        <f t="shared" si="54"/>
        <v>1.1321008544377578</v>
      </c>
      <c r="I203" s="5"/>
      <c r="J203" s="5">
        <f t="shared" si="41"/>
        <v>2.8564405083950293E-8</v>
      </c>
      <c r="K203" s="60">
        <f t="shared" si="40"/>
        <v>1.1321008258733527</v>
      </c>
      <c r="L203" s="5">
        <f t="shared" si="48"/>
        <v>32.769224455317136</v>
      </c>
      <c r="M203" s="5">
        <f t="shared" si="55"/>
        <v>1.1321008258733528E-3</v>
      </c>
    </row>
    <row r="204" spans="1:13" x14ac:dyDescent="0.25">
      <c r="B204" s="5">
        <f>'Mg2+离子浓度'!B204</f>
        <v>1.7591016732323783</v>
      </c>
      <c r="C204" s="5">
        <f t="shared" si="50"/>
        <v>9.9999999999988987E-5</v>
      </c>
      <c r="D204" s="5">
        <f t="shared" si="49"/>
        <v>18.630542539353492</v>
      </c>
      <c r="E204" s="5">
        <f t="shared" si="51"/>
        <v>1.863054253935144E-3</v>
      </c>
      <c r="F204" s="5">
        <f t="shared" si="52"/>
        <v>32.771087509571075</v>
      </c>
      <c r="G204" s="5">
        <f t="shared" si="53"/>
        <v>18.629444794599998</v>
      </c>
      <c r="H204" s="5">
        <f t="shared" si="54"/>
        <v>1.1321651900838152</v>
      </c>
      <c r="I204" s="5"/>
      <c r="J204" s="5">
        <f t="shared" si="41"/>
        <v>6.3875581254861862E-8</v>
      </c>
      <c r="K204" s="60">
        <f t="shared" si="40"/>
        <v>1.132165126208234</v>
      </c>
      <c r="L204" s="5">
        <f t="shared" si="48"/>
        <v>32.771085660660439</v>
      </c>
      <c r="M204" s="5">
        <f t="shared" si="55"/>
        <v>1.132165126208234E-3</v>
      </c>
    </row>
    <row r="205" spans="1:13" x14ac:dyDescent="0.25">
      <c r="B205" s="5">
        <f>'Mg2+离子浓度'!B205</f>
        <v>1.7594016732323783</v>
      </c>
      <c r="C205" s="5">
        <f t="shared" si="50"/>
        <v>2.9999999999996696E-4</v>
      </c>
      <c r="D205" s="5">
        <f t="shared" si="49"/>
        <v>18.630542539353492</v>
      </c>
      <c r="E205" s="5">
        <f t="shared" si="51"/>
        <v>5.5891627618054321E-3</v>
      </c>
      <c r="F205" s="5">
        <f t="shared" si="52"/>
        <v>32.776674823422248</v>
      </c>
      <c r="G205" s="5">
        <f t="shared" si="53"/>
        <v>18.629443930904554</v>
      </c>
      <c r="H205" s="5">
        <f t="shared" si="54"/>
        <v>1.1323582188396211</v>
      </c>
      <c r="I205" s="5"/>
      <c r="J205" s="5">
        <f t="shared" si="41"/>
        <v>1.1065461496356706E-7</v>
      </c>
      <c r="K205" s="60">
        <f t="shared" si="40"/>
        <v>1.132358108185006</v>
      </c>
      <c r="L205" s="5">
        <f t="shared" si="48"/>
        <v>32.776671620469095</v>
      </c>
      <c r="M205" s="5">
        <f t="shared" si="55"/>
        <v>1.1323581081850061E-3</v>
      </c>
    </row>
    <row r="206" spans="1:13" x14ac:dyDescent="0.25">
      <c r="B206" s="5">
        <f>'Mg2+离子浓度'!B206</f>
        <v>1.7597016732323782</v>
      </c>
      <c r="C206" s="5">
        <f t="shared" si="50"/>
        <v>2.9999999999996696E-4</v>
      </c>
      <c r="D206" s="5">
        <f t="shared" si="49"/>
        <v>18.630542539353492</v>
      </c>
      <c r="E206" s="5">
        <f t="shared" si="51"/>
        <v>5.5891627618054321E-3</v>
      </c>
      <c r="F206" s="5">
        <f t="shared" si="52"/>
        <v>32.782260783230903</v>
      </c>
      <c r="G206" s="5">
        <f t="shared" si="53"/>
        <v>18.629442298030835</v>
      </c>
      <c r="H206" s="5">
        <f t="shared" si="54"/>
        <v>1.1325512008163929</v>
      </c>
      <c r="I206" s="5"/>
      <c r="J206" s="5">
        <f t="shared" si="41"/>
        <v>1.1067347325944845E-7</v>
      </c>
      <c r="K206" s="60">
        <f t="shared" si="40"/>
        <v>1.1325510901429197</v>
      </c>
      <c r="L206" s="5">
        <f t="shared" si="48"/>
        <v>32.782257579731883</v>
      </c>
      <c r="M206" s="5">
        <f t="shared" si="55"/>
        <v>1.1325510901429197E-3</v>
      </c>
    </row>
    <row r="207" spans="1:13" x14ac:dyDescent="0.25">
      <c r="B207" s="5">
        <f>'Mg2+离子浓度'!B207</f>
        <v>1.7599016732323782</v>
      </c>
      <c r="C207" s="5">
        <f t="shared" si="50"/>
        <v>1.9999999999997797E-4</v>
      </c>
      <c r="D207" s="5">
        <f t="shared" si="49"/>
        <v>18.630542539353492</v>
      </c>
      <c r="E207" s="5">
        <f t="shared" si="51"/>
        <v>3.726108507870288E-3</v>
      </c>
      <c r="F207" s="5">
        <f t="shared" si="52"/>
        <v>32.785983688239753</v>
      </c>
      <c r="G207" s="5">
        <f t="shared" si="53"/>
        <v>18.62944060279365</v>
      </c>
      <c r="H207" s="5">
        <f t="shared" si="54"/>
        <v>1.132679818563844</v>
      </c>
      <c r="I207" s="5"/>
      <c r="J207" s="5">
        <f t="shared" si="41"/>
        <v>9.0374774727316951E-8</v>
      </c>
      <c r="K207" s="60">
        <f t="shared" si="40"/>
        <v>1.1326797281890693</v>
      </c>
      <c r="L207" s="5">
        <f t="shared" si="48"/>
        <v>32.785981072296707</v>
      </c>
      <c r="M207" s="5">
        <f t="shared" si="55"/>
        <v>1.1326797281890693E-3</v>
      </c>
    </row>
    <row r="208" spans="1:13" x14ac:dyDescent="0.25">
      <c r="B208" s="5">
        <f>'Mg2+离子浓度'!B208</f>
        <v>1.7609016732323783</v>
      </c>
      <c r="C208" s="5">
        <f t="shared" si="50"/>
        <v>1.0000000000001119E-3</v>
      </c>
      <c r="D208" s="5">
        <f t="shared" si="49"/>
        <v>18.630542539353492</v>
      </c>
      <c r="E208" s="5">
        <f t="shared" si="51"/>
        <v>1.8630542539355577E-2</v>
      </c>
      <c r="F208" s="5">
        <f t="shared" si="52"/>
        <v>32.804611614836062</v>
      </c>
      <c r="G208" s="5">
        <f t="shared" si="53"/>
        <v>18.629439743003179</v>
      </c>
      <c r="H208" s="5">
        <f t="shared" si="54"/>
        <v>1.133323370293692</v>
      </c>
      <c r="I208" s="5"/>
      <c r="J208" s="5">
        <f t="shared" si="41"/>
        <v>2.021989573586338E-7</v>
      </c>
      <c r="K208" s="60">
        <f t="shared" si="40"/>
        <v>1.1333231680947347</v>
      </c>
      <c r="L208" s="5">
        <f t="shared" si="48"/>
        <v>32.804605762086148</v>
      </c>
      <c r="M208" s="5">
        <f t="shared" si="55"/>
        <v>1.1333231680947346E-3</v>
      </c>
    </row>
    <row r="209" spans="1:13" x14ac:dyDescent="0.25">
      <c r="B209" s="5">
        <f>'Mg2+离子浓度'!B209</f>
        <v>1.7639016732323782</v>
      </c>
      <c r="C209" s="5">
        <f t="shared" si="50"/>
        <v>2.9999999999998916E-3</v>
      </c>
      <c r="D209" s="5">
        <f t="shared" si="49"/>
        <v>18.630542539353492</v>
      </c>
      <c r="E209" s="5">
        <f t="shared" si="51"/>
        <v>5.5891627618058458E-2</v>
      </c>
      <c r="F209" s="5">
        <f t="shared" si="52"/>
        <v>32.860497389704207</v>
      </c>
      <c r="G209" s="5">
        <f t="shared" si="53"/>
        <v>18.629438300541331</v>
      </c>
      <c r="H209" s="5">
        <f t="shared" si="54"/>
        <v>1.1352540944086027</v>
      </c>
      <c r="I209" s="5"/>
      <c r="J209" s="5">
        <f t="shared" si="41"/>
        <v>3.508154985211207E-7</v>
      </c>
      <c r="K209" s="60">
        <f t="shared" si="40"/>
        <v>1.1352537435931043</v>
      </c>
      <c r="L209" s="5">
        <f t="shared" si="48"/>
        <v>32.860487235174205</v>
      </c>
      <c r="M209" s="5">
        <f t="shared" si="55"/>
        <v>1.1352537435931043E-3</v>
      </c>
    </row>
    <row r="210" spans="1:13" x14ac:dyDescent="0.25">
      <c r="B210" s="5">
        <f>'Mg2+离子浓度'!B210</f>
        <v>1.7669016732323783</v>
      </c>
      <c r="C210" s="5">
        <f t="shared" si="50"/>
        <v>3.0000000000001137E-3</v>
      </c>
      <c r="D210" s="5">
        <f t="shared" si="49"/>
        <v>18.630542539353492</v>
      </c>
      <c r="E210" s="5">
        <f t="shared" si="51"/>
        <v>5.5891627618062593E-2</v>
      </c>
      <c r="F210" s="5">
        <f t="shared" si="52"/>
        <v>32.916378862792264</v>
      </c>
      <c r="G210" s="5">
        <f t="shared" si="53"/>
        <v>18.629434428331759</v>
      </c>
      <c r="H210" s="5">
        <f t="shared" si="54"/>
        <v>1.1371846699069721</v>
      </c>
      <c r="I210" s="5"/>
      <c r="J210" s="5">
        <f t="shared" si="41"/>
        <v>3.5141208373428453E-7</v>
      </c>
      <c r="K210" s="60">
        <f t="shared" ref="K210:K273" si="56">H210-J210</f>
        <v>1.1371843184948884</v>
      </c>
      <c r="L210" s="5">
        <f t="shared" si="48"/>
        <v>32.916368690993792</v>
      </c>
      <c r="M210" s="5">
        <f t="shared" si="55"/>
        <v>1.1371843184948885E-3</v>
      </c>
    </row>
    <row r="211" spans="1:13" x14ac:dyDescent="0.25">
      <c r="B211" s="5">
        <f>'Mg2+离子浓度'!B211</f>
        <v>1.7689016732323783</v>
      </c>
      <c r="C211" s="5">
        <f t="shared" si="50"/>
        <v>2.0000000000000018E-3</v>
      </c>
      <c r="D211" s="5">
        <f t="shared" si="49"/>
        <v>18.630542539353492</v>
      </c>
      <c r="E211" s="5">
        <f t="shared" si="51"/>
        <v>3.7261085078707019E-2</v>
      </c>
      <c r="F211" s="5">
        <f t="shared" si="52"/>
        <v>32.953629776072496</v>
      </c>
      <c r="G211" s="5">
        <f t="shared" si="53"/>
        <v>18.629429930865026</v>
      </c>
      <c r="H211" s="5">
        <f t="shared" si="54"/>
        <v>1.1384716027041335</v>
      </c>
      <c r="I211" s="5"/>
      <c r="J211" s="5">
        <f t="shared" si="41"/>
        <v>2.8725147506791249E-7</v>
      </c>
      <c r="K211" s="60">
        <f t="shared" si="56"/>
        <v>1.1384713154526584</v>
      </c>
      <c r="L211" s="5">
        <f t="shared" si="48"/>
        <v>32.953621461434928</v>
      </c>
      <c r="M211" s="5">
        <f t="shared" si="55"/>
        <v>1.1384713154526584E-3</v>
      </c>
    </row>
    <row r="212" spans="1:13" x14ac:dyDescent="0.25">
      <c r="B212" s="5">
        <f>'Mg2+离子浓度'!B212</f>
        <v>1.7789016732323784</v>
      </c>
      <c r="C212" s="5">
        <f t="shared" si="50"/>
        <v>1.0000000000000009E-2</v>
      </c>
      <c r="D212" s="5">
        <f t="shared" si="49"/>
        <v>18.630542539353492</v>
      </c>
      <c r="E212" s="5">
        <f t="shared" si="51"/>
        <v>0.18630542539353509</v>
      </c>
      <c r="F212" s="5">
        <f t="shared" si="52"/>
        <v>33.139926886828462</v>
      </c>
      <c r="G212" s="5">
        <f t="shared" si="53"/>
        <v>18.629431511305</v>
      </c>
      <c r="H212" s="5">
        <f t="shared" si="54"/>
        <v>1.1449077364988844</v>
      </c>
      <c r="I212" s="5"/>
      <c r="J212" s="5">
        <f t="shared" si="41"/>
        <v>6.459450245652274E-7</v>
      </c>
      <c r="K212" s="60">
        <f t="shared" si="56"/>
        <v>1.1449070905538599</v>
      </c>
      <c r="L212" s="5">
        <f t="shared" si="48"/>
        <v>33.139908189626752</v>
      </c>
      <c r="M212" s="5">
        <f t="shared" si="55"/>
        <v>1.1449070905538599E-3</v>
      </c>
    </row>
    <row r="213" spans="1:13" x14ac:dyDescent="0.25">
      <c r="B213" s="5">
        <f>'Mg2+离子浓度'!B213</f>
        <v>1.8089016732323784</v>
      </c>
      <c r="C213" s="5">
        <f t="shared" si="50"/>
        <v>3.0000000000000027E-2</v>
      </c>
      <c r="D213" s="5">
        <f t="shared" si="49"/>
        <v>18.630542539353492</v>
      </c>
      <c r="E213" s="5">
        <f t="shared" si="51"/>
        <v>0.55891627618060524</v>
      </c>
      <c r="F213" s="5">
        <f t="shared" si="52"/>
        <v>33.698824465807355</v>
      </c>
      <c r="G213" s="5">
        <f t="shared" si="53"/>
        <v>18.629439601097808</v>
      </c>
      <c r="H213" s="5">
        <f t="shared" si="54"/>
        <v>1.1642163536925378</v>
      </c>
      <c r="I213" s="5"/>
      <c r="J213" s="5">
        <f t="shared" si="41"/>
        <v>1.1376780793286131E-6</v>
      </c>
      <c r="K213" s="60">
        <f t="shared" si="56"/>
        <v>1.1642152160144585</v>
      </c>
      <c r="L213" s="5">
        <f t="shared" si="48"/>
        <v>33.698791535146512</v>
      </c>
      <c r="M213" s="5">
        <f t="shared" si="55"/>
        <v>1.1642152160144586E-3</v>
      </c>
    </row>
    <row r="214" spans="1:13" x14ac:dyDescent="0.25">
      <c r="B214" s="5">
        <f>'Mg2+离子浓度'!B214</f>
        <v>1.8389016732323784</v>
      </c>
      <c r="C214" s="5">
        <f t="shared" si="50"/>
        <v>3.0000000000000027E-2</v>
      </c>
      <c r="D214" s="5">
        <f t="shared" si="49"/>
        <v>18.630542539353492</v>
      </c>
      <c r="E214" s="5">
        <f t="shared" si="51"/>
        <v>0.55891627618060524</v>
      </c>
      <c r="F214" s="5">
        <f t="shared" si="52"/>
        <v>34.257707811327116</v>
      </c>
      <c r="G214" s="5">
        <f t="shared" si="53"/>
        <v>18.629439686739595</v>
      </c>
      <c r="H214" s="5">
        <f t="shared" si="54"/>
        <v>1.1835244791531365</v>
      </c>
      <c r="I214" s="5"/>
      <c r="J214" s="5">
        <f t="shared" si="41"/>
        <v>1.1565460766899102E-6</v>
      </c>
      <c r="K214" s="60">
        <f t="shared" si="56"/>
        <v>1.1835233226070598</v>
      </c>
      <c r="L214" s="5">
        <f t="shared" si="48"/>
        <v>34.257674334522655</v>
      </c>
      <c r="M214" s="5">
        <f t="shared" si="55"/>
        <v>1.1835233226070599E-3</v>
      </c>
    </row>
    <row r="215" spans="1:13" x14ac:dyDescent="0.25">
      <c r="B215" s="5">
        <f>'Mg2+离子浓度'!B215</f>
        <v>1.8589016732323784</v>
      </c>
      <c r="C215" s="5">
        <f t="shared" si="50"/>
        <v>2.0000000000000018E-2</v>
      </c>
      <c r="D215" s="5">
        <f t="shared" si="49"/>
        <v>18.630542539353492</v>
      </c>
      <c r="E215" s="5">
        <f t="shared" si="51"/>
        <v>0.37261085078707018</v>
      </c>
      <c r="F215" s="5">
        <f t="shared" si="52"/>
        <v>34.630285185309724</v>
      </c>
      <c r="G215" s="5">
        <f t="shared" si="53"/>
        <v>18.629433543460287</v>
      </c>
      <c r="H215" s="5">
        <f t="shared" si="54"/>
        <v>1.196396164699512</v>
      </c>
      <c r="I215" s="5"/>
      <c r="J215" s="5">
        <f t="shared" si="41"/>
        <v>9.5458603655924429E-7</v>
      </c>
      <c r="K215" s="60">
        <f t="shared" si="56"/>
        <v>1.1963952101134754</v>
      </c>
      <c r="L215" s="5">
        <f t="shared" si="48"/>
        <v>34.6302575543396</v>
      </c>
      <c r="M215" s="5">
        <f t="shared" si="55"/>
        <v>1.1963952101134755E-3</v>
      </c>
    </row>
    <row r="216" spans="1:13" x14ac:dyDescent="0.25">
      <c r="B216" s="5">
        <f>'Mg2+离子浓度'!B216</f>
        <v>1.9089016732323782</v>
      </c>
      <c r="C216" s="5">
        <f t="shared" si="50"/>
        <v>4.9999999999999822E-2</v>
      </c>
      <c r="D216" s="5">
        <f t="shared" si="49"/>
        <v>18.630542539353492</v>
      </c>
      <c r="E216" s="5">
        <f t="shared" si="51"/>
        <v>0.93152712696767126</v>
      </c>
      <c r="F216" s="5">
        <f t="shared" si="52"/>
        <v>35.561784681307273</v>
      </c>
      <c r="G216" s="5">
        <f t="shared" si="53"/>
        <v>18.629448116670069</v>
      </c>
      <c r="H216" s="5">
        <f t="shared" si="54"/>
        <v>1.2285773153446053</v>
      </c>
      <c r="I216" s="5"/>
      <c r="J216" s="5">
        <f t="shared" si="41"/>
        <v>1.5499317033005854E-6</v>
      </c>
      <c r="K216" s="60">
        <f t="shared" si="56"/>
        <v>1.2285757654129021</v>
      </c>
      <c r="L216" s="5">
        <f t="shared" si="48"/>
        <v>35.561739817759161</v>
      </c>
      <c r="M216" s="5">
        <f t="shared" si="55"/>
        <v>1.2285757654129021E-3</v>
      </c>
    </row>
    <row r="217" spans="1:13" x14ac:dyDescent="0.25">
      <c r="A217" t="s">
        <v>228</v>
      </c>
      <c r="B217" s="5">
        <f>'Mg2+离子浓度'!B217</f>
        <v>1.9589016732323783</v>
      </c>
      <c r="C217" s="5">
        <f t="shared" si="50"/>
        <v>5.0000000000000044E-2</v>
      </c>
      <c r="D217" s="5">
        <f t="shared" si="49"/>
        <v>18.630542539353492</v>
      </c>
      <c r="E217" s="5">
        <f t="shared" si="51"/>
        <v>0.93152712696767537</v>
      </c>
      <c r="F217" s="5">
        <f t="shared" si="52"/>
        <v>36.493266944726834</v>
      </c>
      <c r="G217" s="5">
        <f t="shared" si="53"/>
        <v>18.62945314887061</v>
      </c>
      <c r="H217" s="5">
        <f t="shared" si="54"/>
        <v>1.2607578706440321</v>
      </c>
      <c r="I217" s="5"/>
      <c r="J217" s="5">
        <f t="shared" ref="J217:J280" si="57">H217*($C$8/3.1415926)^(1/2)*C217^(1/2)</f>
        <v>1.5905296064731777E-6</v>
      </c>
      <c r="K217" s="60">
        <f t="shared" si="56"/>
        <v>1.2607562801144256</v>
      </c>
      <c r="L217" s="5">
        <f t="shared" si="48"/>
        <v>36.493220906052109</v>
      </c>
      <c r="M217" s="5">
        <f t="shared" si="55"/>
        <v>1.2607562801144256E-3</v>
      </c>
    </row>
    <row r="218" spans="1:13" x14ac:dyDescent="0.25">
      <c r="A218" s="5">
        <f>(A198+A219)*7</f>
        <v>2.0520432174904832</v>
      </c>
      <c r="B218" s="5">
        <f>'Mg2+离子浓度'!B218</f>
        <v>2.0089016732323781</v>
      </c>
      <c r="C218" s="5">
        <f t="shared" si="50"/>
        <v>4.9999999999999822E-2</v>
      </c>
      <c r="D218" s="5">
        <f t="shared" si="49"/>
        <v>18.630542539353492</v>
      </c>
      <c r="E218" s="5">
        <f t="shared" si="51"/>
        <v>0.93152712696767126</v>
      </c>
      <c r="F218" s="5">
        <f t="shared" si="52"/>
        <v>37.424748033019782</v>
      </c>
      <c r="G218" s="5">
        <f t="shared" si="53"/>
        <v>18.629457345616288</v>
      </c>
      <c r="H218" s="5">
        <f t="shared" si="54"/>
        <v>1.2929383853455556</v>
      </c>
      <c r="I218" s="5"/>
      <c r="J218" s="5">
        <f t="shared" si="57"/>
        <v>1.6311274584288174E-6</v>
      </c>
      <c r="K218" s="60">
        <f t="shared" si="56"/>
        <v>1.2929367542180972</v>
      </c>
      <c r="L218" s="5">
        <f t="shared" si="48"/>
        <v>37.424700819219936</v>
      </c>
      <c r="M218" s="5">
        <f t="shared" si="55"/>
        <v>1.2929367542180972E-3</v>
      </c>
    </row>
    <row r="219" spans="1:13" x14ac:dyDescent="0.25">
      <c r="A219" s="79">
        <v>0.2931415442581049</v>
      </c>
      <c r="B219" s="5">
        <f>'Mg2+离子浓度'!B219</f>
        <v>2.0520507043024474</v>
      </c>
      <c r="C219" s="5">
        <f t="shared" si="50"/>
        <v>4.3149031070069288E-2</v>
      </c>
      <c r="D219" s="5">
        <f t="shared" si="49"/>
        <v>18.630542539353492</v>
      </c>
      <c r="E219" s="5">
        <f t="shared" si="51"/>
        <v>0.80388985888281139</v>
      </c>
      <c r="F219" s="5">
        <f t="shared" si="52"/>
        <v>38.228590678102748</v>
      </c>
      <c r="G219" s="5">
        <f t="shared" si="53"/>
        <v>18.629457156175764</v>
      </c>
      <c r="H219" s="5">
        <f t="shared" si="54"/>
        <v>1.3207092873884627</v>
      </c>
      <c r="I219" s="5"/>
      <c r="J219" s="5">
        <f t="shared" si="57"/>
        <v>1.5478106235851426E-6</v>
      </c>
      <c r="K219" s="60">
        <f t="shared" si="56"/>
        <v>1.320707739577839</v>
      </c>
      <c r="L219" s="5">
        <f t="shared" si="48"/>
        <v>38.228545875950338</v>
      </c>
      <c r="M219" s="5">
        <f t="shared" si="55"/>
        <v>1.320707739577839E-3</v>
      </c>
    </row>
    <row r="220" spans="1:13" x14ac:dyDescent="0.25">
      <c r="B220" s="5">
        <f>'Mg2+离子浓度'!B220</f>
        <v>2.0520507044024474</v>
      </c>
      <c r="C220" s="5">
        <f t="shared" si="50"/>
        <v>1.000000082740371E-10</v>
      </c>
      <c r="D220" s="5">
        <f t="shared" si="49"/>
        <v>0</v>
      </c>
      <c r="E220" s="5">
        <f t="shared" si="51"/>
        <v>0</v>
      </c>
      <c r="F220" s="5">
        <f t="shared" si="52"/>
        <v>38.228545875950338</v>
      </c>
      <c r="G220" s="5">
        <f t="shared" si="53"/>
        <v>18.629435322399797</v>
      </c>
      <c r="H220" s="5">
        <f t="shared" si="54"/>
        <v>1.320707739577839</v>
      </c>
      <c r="I220" s="5"/>
      <c r="J220" s="5">
        <f t="shared" si="57"/>
        <v>7.4512958676213686E-11</v>
      </c>
      <c r="K220" s="60">
        <f t="shared" si="56"/>
        <v>1.320707739503326</v>
      </c>
      <c r="L220" s="5">
        <f t="shared" si="48"/>
        <v>38.228545873793529</v>
      </c>
      <c r="M220" s="5">
        <f t="shared" si="55"/>
        <v>1.3207077395033259E-3</v>
      </c>
    </row>
    <row r="221" spans="1:13" x14ac:dyDescent="0.25">
      <c r="B221" s="5">
        <f>'Mg2+离子浓度'!B221</f>
        <v>2.0520507047024474</v>
      </c>
      <c r="C221" s="5">
        <f t="shared" si="50"/>
        <v>3.000000248221113E-10</v>
      </c>
      <c r="D221" s="5">
        <f t="shared" si="49"/>
        <v>0</v>
      </c>
      <c r="E221" s="5">
        <f t="shared" si="51"/>
        <v>0</v>
      </c>
      <c r="F221" s="5">
        <f t="shared" si="52"/>
        <v>38.228545873793529</v>
      </c>
      <c r="G221" s="5">
        <f t="shared" si="53"/>
        <v>18.629435318625212</v>
      </c>
      <c r="H221" s="5">
        <f t="shared" si="54"/>
        <v>1.320707739503326</v>
      </c>
      <c r="I221" s="5"/>
      <c r="J221" s="5">
        <f t="shared" si="57"/>
        <v>1.2906023024220087E-10</v>
      </c>
      <c r="K221" s="60">
        <f t="shared" si="56"/>
        <v>1.3207077393742657</v>
      </c>
      <c r="L221" s="5">
        <f t="shared" si="48"/>
        <v>38.228545870057808</v>
      </c>
      <c r="M221" s="5">
        <f t="shared" si="55"/>
        <v>1.3207077393742658E-3</v>
      </c>
    </row>
    <row r="222" spans="1:13" x14ac:dyDescent="0.25">
      <c r="B222" s="5">
        <f>'Mg2+离子浓度'!B222</f>
        <v>2.0520507051024475</v>
      </c>
      <c r="C222" s="5">
        <f t="shared" si="50"/>
        <v>4.000000330961484E-10</v>
      </c>
      <c r="D222" s="5">
        <f t="shared" si="49"/>
        <v>0</v>
      </c>
      <c r="E222" s="5">
        <f t="shared" si="51"/>
        <v>0</v>
      </c>
      <c r="F222" s="5">
        <f t="shared" si="52"/>
        <v>38.228545870057808</v>
      </c>
      <c r="G222" s="5">
        <f t="shared" si="53"/>
        <v>18.629435313173349</v>
      </c>
      <c r="H222" s="5">
        <f t="shared" si="54"/>
        <v>1.3207077393742657</v>
      </c>
      <c r="I222" s="5"/>
      <c r="J222" s="5">
        <f t="shared" si="57"/>
        <v>1.4902591732945659E-10</v>
      </c>
      <c r="K222" s="60">
        <f t="shared" si="56"/>
        <v>1.3207077392252398</v>
      </c>
      <c r="L222" s="5">
        <f t="shared" si="48"/>
        <v>38.228545865744181</v>
      </c>
      <c r="M222" s="5">
        <f t="shared" si="55"/>
        <v>1.3207077392252398E-3</v>
      </c>
    </row>
    <row r="223" spans="1:13" x14ac:dyDescent="0.25">
      <c r="B223" s="5">
        <f>'Mg2+离子浓度'!B223</f>
        <v>2.0520507053024475</v>
      </c>
      <c r="C223" s="5">
        <f t="shared" si="50"/>
        <v>2.000000165480742E-10</v>
      </c>
      <c r="D223" s="5">
        <f t="shared" si="49"/>
        <v>0</v>
      </c>
      <c r="E223" s="5">
        <f t="shared" si="51"/>
        <v>0</v>
      </c>
      <c r="F223" s="5">
        <f t="shared" si="52"/>
        <v>38.228545865744181</v>
      </c>
      <c r="G223" s="5">
        <f t="shared" si="53"/>
        <v>18.629435309255555</v>
      </c>
      <c r="H223" s="5">
        <f t="shared" si="54"/>
        <v>1.3207077392252395</v>
      </c>
      <c r="I223" s="5"/>
      <c r="J223" s="5">
        <f t="shared" si="57"/>
        <v>1.0537723670431401E-10</v>
      </c>
      <c r="K223" s="60">
        <f t="shared" si="56"/>
        <v>1.3207077391198623</v>
      </c>
      <c r="L223" s="5">
        <f t="shared" si="48"/>
        <v>38.22854586269397</v>
      </c>
      <c r="M223" s="5">
        <f t="shared" si="55"/>
        <v>1.3207077391198623E-3</v>
      </c>
    </row>
    <row r="224" spans="1:13" x14ac:dyDescent="0.25">
      <c r="B224" s="5">
        <f>'Mg2+离子浓度'!B224</f>
        <v>2.0520507143024473</v>
      </c>
      <c r="C224" s="5">
        <f t="shared" si="50"/>
        <v>8.9999998564849193E-9</v>
      </c>
      <c r="D224" s="5">
        <f t="shared" si="49"/>
        <v>0</v>
      </c>
      <c r="E224" s="5">
        <f t="shared" si="51"/>
        <v>0</v>
      </c>
      <c r="F224" s="5">
        <f t="shared" si="52"/>
        <v>38.22854586269397</v>
      </c>
      <c r="G224" s="5">
        <f t="shared" si="53"/>
        <v>18.629435226063105</v>
      </c>
      <c r="H224" s="5">
        <f t="shared" si="54"/>
        <v>1.3207077391198618</v>
      </c>
      <c r="I224" s="5"/>
      <c r="J224" s="5">
        <f t="shared" si="57"/>
        <v>7.0689195871905082E-10</v>
      </c>
      <c r="K224" s="60">
        <f t="shared" si="56"/>
        <v>1.32070773841297</v>
      </c>
      <c r="L224" s="5">
        <f t="shared" si="48"/>
        <v>38.228545842232627</v>
      </c>
      <c r="M224" s="5">
        <f t="shared" si="55"/>
        <v>1.32070773841297E-3</v>
      </c>
    </row>
    <row r="225" spans="1:13" x14ac:dyDescent="0.25">
      <c r="B225" s="5">
        <f>'Mg2+离子浓度'!B225</f>
        <v>2.0520508043024472</v>
      </c>
      <c r="C225" s="5">
        <f t="shared" si="50"/>
        <v>8.9999999897116822E-8</v>
      </c>
      <c r="D225" s="5">
        <f t="shared" si="49"/>
        <v>0</v>
      </c>
      <c r="E225" s="5">
        <f t="shared" si="51"/>
        <v>0</v>
      </c>
      <c r="F225" s="5">
        <f t="shared" si="52"/>
        <v>38.228545842232627</v>
      </c>
      <c r="G225" s="5">
        <f t="shared" si="53"/>
        <v>18.629434399031677</v>
      </c>
      <c r="H225" s="5">
        <f t="shared" si="54"/>
        <v>1.3207077384129702</v>
      </c>
      <c r="I225" s="5"/>
      <c r="J225" s="5">
        <f t="shared" si="57"/>
        <v>2.2353886645586597E-9</v>
      </c>
      <c r="K225" s="60">
        <f t="shared" si="56"/>
        <v>1.3207077361775814</v>
      </c>
      <c r="L225" s="5">
        <f t="shared" si="48"/>
        <v>38.228545777528183</v>
      </c>
      <c r="M225" s="5">
        <f t="shared" si="55"/>
        <v>1.3207077361775815E-3</v>
      </c>
    </row>
    <row r="226" spans="1:13" x14ac:dyDescent="0.25">
      <c r="B226" s="5">
        <f>'Mg2+离子浓度'!B226</f>
        <v>2.0520517043024475</v>
      </c>
      <c r="C226" s="5">
        <f t="shared" si="50"/>
        <v>9.0000000030343585E-7</v>
      </c>
      <c r="D226" s="5">
        <f t="shared" si="49"/>
        <v>0</v>
      </c>
      <c r="E226" s="5">
        <f t="shared" si="51"/>
        <v>0</v>
      </c>
      <c r="F226" s="5">
        <f t="shared" si="52"/>
        <v>38.228545777528183</v>
      </c>
      <c r="G226" s="5">
        <f t="shared" si="53"/>
        <v>18.629426196901399</v>
      </c>
      <c r="H226" s="5">
        <f t="shared" si="54"/>
        <v>1.3207077361775814</v>
      </c>
      <c r="I226" s="5"/>
      <c r="J226" s="5">
        <f t="shared" si="57"/>
        <v>7.0689196289948951E-9</v>
      </c>
      <c r="K226" s="60">
        <f t="shared" si="56"/>
        <v>1.3207077291086617</v>
      </c>
      <c r="L226" s="5">
        <f t="shared" si="48"/>
        <v>38.228545572914769</v>
      </c>
      <c r="M226" s="5">
        <f t="shared" si="55"/>
        <v>1.3207077291086619E-3</v>
      </c>
    </row>
    <row r="227" spans="1:13" x14ac:dyDescent="0.25">
      <c r="A227" s="82">
        <v>7.4868119641229509E-6</v>
      </c>
      <c r="B227" s="5">
        <f>'Mg2+离子浓度'!B227</f>
        <v>2.0520581911144116</v>
      </c>
      <c r="C227" s="5">
        <f t="shared" si="50"/>
        <v>6.4868119640237865E-6</v>
      </c>
      <c r="D227" s="5">
        <f t="shared" si="49"/>
        <v>0</v>
      </c>
      <c r="E227" s="5">
        <f t="shared" si="51"/>
        <v>0</v>
      </c>
      <c r="F227" s="5">
        <f t="shared" si="52"/>
        <v>38.228545572914769</v>
      </c>
      <c r="G227" s="5">
        <f t="shared" si="53"/>
        <v>18.629367207249608</v>
      </c>
      <c r="H227" s="5">
        <f t="shared" si="54"/>
        <v>1.3207077291086615</v>
      </c>
      <c r="I227" s="5"/>
      <c r="J227" s="5">
        <f t="shared" si="57"/>
        <v>1.8977868862324586E-8</v>
      </c>
      <c r="K227" s="60">
        <f t="shared" si="56"/>
        <v>1.3207077101307927</v>
      </c>
      <c r="L227" s="5">
        <f t="shared" si="48"/>
        <v>38.228545023590861</v>
      </c>
      <c r="M227" s="5">
        <f t="shared" si="55"/>
        <v>1.3207077101307927E-3</v>
      </c>
    </row>
    <row r="228" spans="1:13" x14ac:dyDescent="0.25">
      <c r="B228" s="5">
        <f>'Mg2+离子浓度'!B228</f>
        <v>2.0520607043024475</v>
      </c>
      <c r="C228" s="5">
        <f t="shared" si="50"/>
        <v>2.5131880359019476E-6</v>
      </c>
      <c r="D228" s="5">
        <f t="shared" si="49"/>
        <v>18.630542539353492</v>
      </c>
      <c r="E228" s="5">
        <f t="shared" si="51"/>
        <v>4.6822056612265487E-5</v>
      </c>
      <c r="F228" s="5">
        <f t="shared" si="52"/>
        <v>38.228591845647472</v>
      </c>
      <c r="G228" s="5">
        <f t="shared" si="53"/>
        <v>18.629366940995265</v>
      </c>
      <c r="H228" s="5">
        <f t="shared" si="54"/>
        <v>1.3207093277244293</v>
      </c>
      <c r="I228" s="5"/>
      <c r="J228" s="5">
        <f t="shared" si="57"/>
        <v>1.1812581129113911E-8</v>
      </c>
      <c r="K228" s="60">
        <f t="shared" si="56"/>
        <v>1.3207093159118481</v>
      </c>
      <c r="L228" s="5">
        <f t="shared" si="48"/>
        <v>38.228591503726399</v>
      </c>
      <c r="M228" s="5">
        <f t="shared" si="55"/>
        <v>1.3207093159118481E-3</v>
      </c>
    </row>
    <row r="229" spans="1:13" x14ac:dyDescent="0.25">
      <c r="B229" s="5">
        <f>'Mg2+离子浓度'!B229</f>
        <v>2.0520707043024475</v>
      </c>
      <c r="C229" s="5">
        <f t="shared" si="50"/>
        <v>1.0000000000065512E-5</v>
      </c>
      <c r="D229" s="5">
        <f t="shared" si="49"/>
        <v>18.630542539353492</v>
      </c>
      <c r="E229" s="5">
        <f t="shared" si="51"/>
        <v>1.8630542539475544E-4</v>
      </c>
      <c r="F229" s="5">
        <f t="shared" si="52"/>
        <v>38.228777809151794</v>
      </c>
      <c r="G229" s="5">
        <f t="shared" si="53"/>
        <v>18.629366780101641</v>
      </c>
      <c r="H229" s="5">
        <f t="shared" si="54"/>
        <v>1.3207157523328943</v>
      </c>
      <c r="I229" s="5"/>
      <c r="J229" s="5">
        <f t="shared" si="57"/>
        <v>2.3563208444249363E-8</v>
      </c>
      <c r="K229" s="60">
        <f t="shared" si="56"/>
        <v>1.3207157287696858</v>
      </c>
      <c r="L229" s="5">
        <f t="shared" si="48"/>
        <v>38.228777127102944</v>
      </c>
      <c r="M229" s="5">
        <f t="shared" si="55"/>
        <v>1.3207157287696857E-3</v>
      </c>
    </row>
    <row r="230" spans="1:13" x14ac:dyDescent="0.25">
      <c r="B230" s="5">
        <f>'Mg2+离子浓度'!B230</f>
        <v>2.0521007043024473</v>
      </c>
      <c r="C230" s="5">
        <f t="shared" si="50"/>
        <v>2.9999999999752447E-5</v>
      </c>
      <c r="D230" s="5">
        <f t="shared" si="49"/>
        <v>18.630542539353492</v>
      </c>
      <c r="E230" s="5">
        <f t="shared" si="51"/>
        <v>5.5891627617599268E-4</v>
      </c>
      <c r="F230" s="5">
        <f t="shared" si="52"/>
        <v>38.229336043379121</v>
      </c>
      <c r="G230" s="5">
        <f t="shared" si="53"/>
        <v>18.629366464924093</v>
      </c>
      <c r="H230" s="5">
        <f t="shared" si="54"/>
        <v>1.3207350380328244</v>
      </c>
      <c r="I230" s="5"/>
      <c r="J230" s="5">
        <f t="shared" si="57"/>
        <v>4.0813270179946978E-8</v>
      </c>
      <c r="K230" s="60">
        <f t="shared" si="56"/>
        <v>1.3207349972195543</v>
      </c>
      <c r="L230" s="5">
        <f t="shared" si="48"/>
        <v>38.229334862018604</v>
      </c>
      <c r="M230" s="5">
        <f t="shared" si="55"/>
        <v>1.3207349972195544E-3</v>
      </c>
    </row>
    <row r="231" spans="1:13" x14ac:dyDescent="0.25">
      <c r="B231" s="5">
        <f>'Mg2+离子浓度'!B231</f>
        <v>2.0521307043024475</v>
      </c>
      <c r="C231" s="5">
        <f t="shared" si="50"/>
        <v>3.0000000000196536E-5</v>
      </c>
      <c r="D231" s="5">
        <f t="shared" si="49"/>
        <v>18.630542539353492</v>
      </c>
      <c r="E231" s="5">
        <f t="shared" si="51"/>
        <v>5.5891627618426633E-4</v>
      </c>
      <c r="F231" s="5">
        <f t="shared" si="52"/>
        <v>38.229893778294787</v>
      </c>
      <c r="G231" s="5">
        <f t="shared" si="53"/>
        <v>18.629365906441983</v>
      </c>
      <c r="H231" s="5">
        <f t="shared" si="54"/>
        <v>1.320754306482693</v>
      </c>
      <c r="I231" s="5"/>
      <c r="J231" s="5">
        <f t="shared" si="57"/>
        <v>4.0813865612661913E-8</v>
      </c>
      <c r="K231" s="60">
        <f t="shared" si="56"/>
        <v>1.3207542656688274</v>
      </c>
      <c r="L231" s="5">
        <f t="shared" si="48"/>
        <v>38.229892596917047</v>
      </c>
      <c r="M231" s="5">
        <f t="shared" si="55"/>
        <v>1.3207542656688274E-3</v>
      </c>
    </row>
    <row r="232" spans="1:13" x14ac:dyDescent="0.25">
      <c r="B232" s="5">
        <f>'Mg2+离子浓度'!B232</f>
        <v>2.0521507043024476</v>
      </c>
      <c r="C232" s="5">
        <f t="shared" si="50"/>
        <v>2.0000000000131024E-5</v>
      </c>
      <c r="D232" s="5">
        <f t="shared" si="49"/>
        <v>18.630542539353492</v>
      </c>
      <c r="E232" s="5">
        <f t="shared" si="51"/>
        <v>3.7261085078951089E-4</v>
      </c>
      <c r="F232" s="5">
        <f t="shared" si="52"/>
        <v>38.230265207767836</v>
      </c>
      <c r="G232" s="5">
        <f t="shared" si="53"/>
        <v>18.629365342231431</v>
      </c>
      <c r="H232" s="5">
        <f t="shared" si="54"/>
        <v>1.3207671385109199</v>
      </c>
      <c r="I232" s="5"/>
      <c r="J232" s="5">
        <f t="shared" si="57"/>
        <v>3.3324705496262334E-8</v>
      </c>
      <c r="K232" s="60">
        <f t="shared" si="56"/>
        <v>1.3207671051862144</v>
      </c>
      <c r="L232" s="5">
        <f t="shared" si="48"/>
        <v>38.230264243167568</v>
      </c>
      <c r="M232" s="5">
        <f t="shared" si="55"/>
        <v>1.3207671051862144E-3</v>
      </c>
    </row>
    <row r="233" spans="1:13" x14ac:dyDescent="0.25">
      <c r="B233" s="5">
        <f>'Mg2+离子浓度'!B233</f>
        <v>2.0522507043024474</v>
      </c>
      <c r="C233" s="5">
        <f t="shared" si="50"/>
        <v>9.9999999999766942E-5</v>
      </c>
      <c r="D233" s="5">
        <f t="shared" si="49"/>
        <v>18.630542539353492</v>
      </c>
      <c r="E233" s="5">
        <f t="shared" si="51"/>
        <v>1.8630542539310071E-3</v>
      </c>
      <c r="F233" s="5">
        <f t="shared" si="52"/>
        <v>38.232127297421499</v>
      </c>
      <c r="G233" s="5">
        <f t="shared" si="53"/>
        <v>18.629364929572024</v>
      </c>
      <c r="H233" s="5">
        <f t="shared" si="54"/>
        <v>1.3208314693966763</v>
      </c>
      <c r="I233" s="5"/>
      <c r="J233" s="5">
        <f t="shared" si="57"/>
        <v>7.451993630106787E-8</v>
      </c>
      <c r="K233" s="60">
        <f t="shared" si="56"/>
        <v>1.3208313948767401</v>
      </c>
      <c r="L233" s="5">
        <f t="shared" si="48"/>
        <v>38.232125140404683</v>
      </c>
      <c r="M233" s="5">
        <f t="shared" si="55"/>
        <v>1.32083139487674E-3</v>
      </c>
    </row>
    <row r="234" spans="1:13" x14ac:dyDescent="0.25">
      <c r="B234" s="5">
        <f>'Mg2+离子浓度'!B234</f>
        <v>2.0525507043024476</v>
      </c>
      <c r="C234" s="5">
        <f t="shared" si="50"/>
        <v>3.00000000000189E-4</v>
      </c>
      <c r="D234" s="5">
        <f t="shared" si="49"/>
        <v>18.630542539353492</v>
      </c>
      <c r="E234" s="5">
        <f t="shared" si="51"/>
        <v>5.5891627618095685E-3</v>
      </c>
      <c r="F234" s="5">
        <f t="shared" si="52"/>
        <v>38.237714303166491</v>
      </c>
      <c r="G234" s="5">
        <f t="shared" si="53"/>
        <v>18.629364050795253</v>
      </c>
      <c r="H234" s="5">
        <f t="shared" si="54"/>
        <v>1.321024487508127</v>
      </c>
      <c r="I234" s="5"/>
      <c r="J234" s="5">
        <f t="shared" si="57"/>
        <v>1.2909117767741739E-7</v>
      </c>
      <c r="K234" s="60">
        <f t="shared" si="56"/>
        <v>1.3210243584169492</v>
      </c>
      <c r="L234" s="5">
        <f t="shared" si="48"/>
        <v>38.237710566557801</v>
      </c>
      <c r="M234" s="5">
        <f t="shared" si="55"/>
        <v>1.3210243584169492E-3</v>
      </c>
    </row>
    <row r="235" spans="1:13" x14ac:dyDescent="0.25">
      <c r="B235" s="5">
        <f>'Mg2+离子浓度'!B235</f>
        <v>2.0528507043024473</v>
      </c>
      <c r="C235" s="5">
        <f t="shared" si="50"/>
        <v>2.9999999999974492E-4</v>
      </c>
      <c r="D235" s="5">
        <f t="shared" si="49"/>
        <v>18.630542539353492</v>
      </c>
      <c r="E235" s="5">
        <f t="shared" si="51"/>
        <v>5.5891627618012947E-3</v>
      </c>
      <c r="F235" s="5">
        <f t="shared" si="52"/>
        <v>38.243299729319602</v>
      </c>
      <c r="G235" s="5">
        <f t="shared" si="53"/>
        <v>18.62936240281271</v>
      </c>
      <c r="H235" s="5">
        <f t="shared" si="54"/>
        <v>1.3212174510483357</v>
      </c>
      <c r="I235" s="5"/>
      <c r="J235" s="5">
        <f t="shared" si="57"/>
        <v>1.29110034171573E-7</v>
      </c>
      <c r="K235" s="60">
        <f t="shared" si="56"/>
        <v>1.3212173219383014</v>
      </c>
      <c r="L235" s="5">
        <f t="shared" si="48"/>
        <v>38.243295992165109</v>
      </c>
      <c r="M235" s="5">
        <f t="shared" si="55"/>
        <v>1.3212173219383015E-3</v>
      </c>
    </row>
    <row r="236" spans="1:13" x14ac:dyDescent="0.25">
      <c r="B236" s="5">
        <f>'Mg2+离子浓度'!B236</f>
        <v>2.0530507043024473</v>
      </c>
      <c r="C236" s="5">
        <f t="shared" si="50"/>
        <v>1.9999999999997797E-4</v>
      </c>
      <c r="D236" s="5">
        <f t="shared" si="49"/>
        <v>18.630542539353492</v>
      </c>
      <c r="E236" s="5">
        <f t="shared" si="51"/>
        <v>3.726108507870288E-3</v>
      </c>
      <c r="F236" s="5">
        <f t="shared" si="52"/>
        <v>38.247022100672979</v>
      </c>
      <c r="G236" s="5">
        <f t="shared" si="53"/>
        <v>18.629360697483573</v>
      </c>
      <c r="H236" s="5">
        <f t="shared" si="54"/>
        <v>1.321346050359226</v>
      </c>
      <c r="I236" s="5"/>
      <c r="J236" s="5">
        <f t="shared" si="57"/>
        <v>1.0542816220514667E-7</v>
      </c>
      <c r="K236" s="60">
        <f t="shared" si="56"/>
        <v>1.3213459449310638</v>
      </c>
      <c r="L236" s="5">
        <f t="shared" si="48"/>
        <v>38.247019049002112</v>
      </c>
      <c r="M236" s="5">
        <f t="shared" si="55"/>
        <v>1.3213459449310638E-3</v>
      </c>
    </row>
    <row r="237" spans="1:13" x14ac:dyDescent="0.25">
      <c r="B237" s="5">
        <f>'Mg2+离子浓度'!B237</f>
        <v>2.0540507043024472</v>
      </c>
      <c r="C237" s="5">
        <f t="shared" si="50"/>
        <v>9.9999999999988987E-4</v>
      </c>
      <c r="D237" s="5">
        <f t="shared" si="49"/>
        <v>18.630542539353492</v>
      </c>
      <c r="E237" s="5">
        <f t="shared" si="51"/>
        <v>1.8630542539351438E-2</v>
      </c>
      <c r="F237" s="5">
        <f t="shared" si="52"/>
        <v>38.265649591541461</v>
      </c>
      <c r="G237" s="5">
        <f t="shared" si="53"/>
        <v>18.6293597871706</v>
      </c>
      <c r="H237" s="5">
        <f t="shared" si="54"/>
        <v>1.3219895870356864</v>
      </c>
      <c r="I237" s="5"/>
      <c r="J237" s="5">
        <f t="shared" si="57"/>
        <v>2.3585935236497149E-7</v>
      </c>
      <c r="K237" s="60">
        <f t="shared" si="56"/>
        <v>1.3219893511763341</v>
      </c>
      <c r="L237" s="5">
        <f t="shared" si="48"/>
        <v>38.26564276447457</v>
      </c>
      <c r="M237" s="5">
        <f t="shared" si="55"/>
        <v>1.3219893511763341E-3</v>
      </c>
    </row>
    <row r="238" spans="1:13" x14ac:dyDescent="0.25">
      <c r="B238" s="5">
        <f>'Mg2+离子浓度'!B238</f>
        <v>2.0570507043024473</v>
      </c>
      <c r="C238" s="5">
        <f t="shared" si="50"/>
        <v>3.0000000000001137E-3</v>
      </c>
      <c r="D238" s="5">
        <f t="shared" si="49"/>
        <v>18.630542539353492</v>
      </c>
      <c r="E238" s="5">
        <f t="shared" si="51"/>
        <v>5.5891627618062593E-2</v>
      </c>
      <c r="F238" s="5">
        <f t="shared" si="52"/>
        <v>38.32153439209263</v>
      </c>
      <c r="G238" s="5">
        <f t="shared" si="53"/>
        <v>18.62935819323306</v>
      </c>
      <c r="H238" s="5">
        <f t="shared" si="54"/>
        <v>1.3239202774902015</v>
      </c>
      <c r="I238" s="5"/>
      <c r="J238" s="5">
        <f t="shared" si="57"/>
        <v>4.0911700247327741E-7</v>
      </c>
      <c r="K238" s="60">
        <f t="shared" si="56"/>
        <v>1.323919868373199</v>
      </c>
      <c r="L238" s="5">
        <f t="shared" ref="L238:L301" si="58">K238*0.0001*$C$9*96485</f>
        <v>38.321522549996438</v>
      </c>
      <c r="M238" s="5">
        <f t="shared" si="55"/>
        <v>1.3239198683731991E-3</v>
      </c>
    </row>
    <row r="239" spans="1:13" x14ac:dyDescent="0.25">
      <c r="B239" s="5">
        <f>'Mg2+离子浓度'!B239</f>
        <v>2.0600507043024474</v>
      </c>
      <c r="C239" s="5">
        <f t="shared" si="50"/>
        <v>3.0000000000001137E-3</v>
      </c>
      <c r="D239" s="5">
        <f t="shared" ref="D239:D302" si="59">D210</f>
        <v>18.630542539353492</v>
      </c>
      <c r="E239" s="5">
        <f t="shared" si="51"/>
        <v>5.5891627618062593E-2</v>
      </c>
      <c r="F239" s="5">
        <f t="shared" si="52"/>
        <v>38.377414177614497</v>
      </c>
      <c r="G239" s="5">
        <f t="shared" si="53"/>
        <v>18.629354169517615</v>
      </c>
      <c r="H239" s="5">
        <f t="shared" si="54"/>
        <v>1.325850794687067</v>
      </c>
      <c r="I239" s="5"/>
      <c r="J239" s="5">
        <f t="shared" si="57"/>
        <v>4.0971356967013468E-7</v>
      </c>
      <c r="K239" s="60">
        <f t="shared" si="56"/>
        <v>1.3258503849734973</v>
      </c>
      <c r="L239" s="5">
        <f t="shared" si="58"/>
        <v>38.377402318250368</v>
      </c>
      <c r="M239" s="5">
        <f t="shared" si="55"/>
        <v>1.3258503849734973E-3</v>
      </c>
    </row>
    <row r="240" spans="1:13" x14ac:dyDescent="0.25">
      <c r="B240" s="5">
        <f>'Mg2+离子浓度'!B240</f>
        <v>2.0620507043024472</v>
      </c>
      <c r="C240" s="5">
        <f t="shared" si="50"/>
        <v>1.9999999999997797E-3</v>
      </c>
      <c r="D240" s="5">
        <f t="shared" si="59"/>
        <v>18.630542539353492</v>
      </c>
      <c r="E240" s="5">
        <f t="shared" si="51"/>
        <v>3.7261085078702877E-2</v>
      </c>
      <c r="F240" s="5">
        <f t="shared" si="52"/>
        <v>38.414663403329072</v>
      </c>
      <c r="G240" s="5">
        <f t="shared" si="53"/>
        <v>18.629349570879747</v>
      </c>
      <c r="H240" s="5">
        <f t="shared" si="54"/>
        <v>1.3271376691827426</v>
      </c>
      <c r="I240" s="5"/>
      <c r="J240" s="5">
        <f t="shared" si="57"/>
        <v>3.3485442428728294E-7</v>
      </c>
      <c r="K240" s="60">
        <f t="shared" si="56"/>
        <v>1.3271373343283184</v>
      </c>
      <c r="L240" s="5">
        <f t="shared" si="58"/>
        <v>38.414653710800344</v>
      </c>
      <c r="M240" s="5">
        <f t="shared" si="55"/>
        <v>1.3271373343283184E-3</v>
      </c>
    </row>
    <row r="241" spans="1:13" x14ac:dyDescent="0.25">
      <c r="B241" s="5">
        <f>'Mg2+离子浓度'!B241</f>
        <v>2.0720507043024474</v>
      </c>
      <c r="C241" s="5">
        <f t="shared" si="50"/>
        <v>1.0000000000000231E-2</v>
      </c>
      <c r="D241" s="5">
        <f t="shared" si="59"/>
        <v>18.630542539353492</v>
      </c>
      <c r="E241" s="5">
        <f t="shared" si="51"/>
        <v>0.18630542539353923</v>
      </c>
      <c r="F241" s="5">
        <f t="shared" si="52"/>
        <v>38.600959136193886</v>
      </c>
      <c r="G241" s="5">
        <f t="shared" si="53"/>
        <v>18.629350650561825</v>
      </c>
      <c r="H241" s="5">
        <f t="shared" si="54"/>
        <v>1.3335737553745448</v>
      </c>
      <c r="I241" s="5"/>
      <c r="J241" s="5">
        <f t="shared" si="57"/>
        <v>7.5238842809217205E-7</v>
      </c>
      <c r="K241" s="60">
        <f t="shared" si="56"/>
        <v>1.3335730029861168</v>
      </c>
      <c r="L241" s="5">
        <f t="shared" si="58"/>
        <v>38.60093735793464</v>
      </c>
      <c r="M241" s="5">
        <f t="shared" si="55"/>
        <v>1.3335730029861168E-3</v>
      </c>
    </row>
    <row r="242" spans="1:13" x14ac:dyDescent="0.25">
      <c r="B242" s="5">
        <f>'Mg2+离子浓度'!B242</f>
        <v>2.1020507043024472</v>
      </c>
      <c r="C242" s="5">
        <f t="shared" si="50"/>
        <v>2.9999999999999805E-2</v>
      </c>
      <c r="D242" s="5">
        <f t="shared" si="59"/>
        <v>18.630542539353492</v>
      </c>
      <c r="E242" s="5">
        <f t="shared" si="51"/>
        <v>0.55891627618060113</v>
      </c>
      <c r="F242" s="5">
        <f t="shared" si="52"/>
        <v>39.159853634115244</v>
      </c>
      <c r="G242" s="5">
        <f t="shared" si="53"/>
        <v>18.629357300451133</v>
      </c>
      <c r="H242" s="5">
        <f t="shared" si="54"/>
        <v>1.3528822661247946</v>
      </c>
      <c r="I242" s="5"/>
      <c r="J242" s="5">
        <f t="shared" si="57"/>
        <v>1.3220433583507887E-6</v>
      </c>
      <c r="K242" s="60">
        <f t="shared" si="56"/>
        <v>1.3528809440814362</v>
      </c>
      <c r="L242" s="5">
        <f t="shared" si="58"/>
        <v>39.159815366909214</v>
      </c>
      <c r="M242" s="5">
        <f t="shared" si="55"/>
        <v>1.3528809440814362E-3</v>
      </c>
    </row>
    <row r="243" spans="1:13" x14ac:dyDescent="0.25">
      <c r="B243" s="5">
        <f>'Mg2+离子浓度'!B243</f>
        <v>2.1320507043024475</v>
      </c>
      <c r="C243" s="5">
        <f t="shared" si="50"/>
        <v>3.0000000000000249E-2</v>
      </c>
      <c r="D243" s="5">
        <f t="shared" si="59"/>
        <v>18.630542539353492</v>
      </c>
      <c r="E243" s="5">
        <f t="shared" si="51"/>
        <v>0.55891627618060935</v>
      </c>
      <c r="F243" s="5">
        <f t="shared" si="52"/>
        <v>39.718731643089825</v>
      </c>
      <c r="G243" s="5">
        <f t="shared" si="53"/>
        <v>18.629356029356149</v>
      </c>
      <c r="H243" s="5">
        <f t="shared" si="54"/>
        <v>1.3721902072201144</v>
      </c>
      <c r="I243" s="5"/>
      <c r="J243" s="5">
        <f t="shared" si="57"/>
        <v>1.3409111755494175E-6</v>
      </c>
      <c r="K243" s="60">
        <f t="shared" si="56"/>
        <v>1.3721888663089388</v>
      </c>
      <c r="L243" s="5">
        <f t="shared" si="58"/>
        <v>39.718692829745393</v>
      </c>
      <c r="M243" s="5">
        <f t="shared" si="55"/>
        <v>1.3721888663089387E-3</v>
      </c>
    </row>
    <row r="244" spans="1:13" x14ac:dyDescent="0.25">
      <c r="B244" s="5">
        <f>'Mg2+离子浓度'!B244</f>
        <v>2.1520507043024475</v>
      </c>
      <c r="C244" s="5">
        <f t="shared" si="50"/>
        <v>2.0000000000000018E-2</v>
      </c>
      <c r="D244" s="5">
        <f t="shared" si="59"/>
        <v>18.630542539353492</v>
      </c>
      <c r="E244" s="5">
        <f t="shared" si="51"/>
        <v>0.37261085078707018</v>
      </c>
      <c r="F244" s="5">
        <f t="shared" si="52"/>
        <v>40.091303680532462</v>
      </c>
      <c r="G244" s="5">
        <f t="shared" si="53"/>
        <v>18.629349020625149</v>
      </c>
      <c r="H244" s="5">
        <f t="shared" si="54"/>
        <v>1.3850617084013908</v>
      </c>
      <c r="I244" s="5"/>
      <c r="J244" s="5">
        <f t="shared" si="57"/>
        <v>1.1051193623183626E-6</v>
      </c>
      <c r="K244" s="60">
        <f t="shared" si="56"/>
        <v>1.3850606032820285</v>
      </c>
      <c r="L244" s="5">
        <f t="shared" si="58"/>
        <v>40.091271692299955</v>
      </c>
      <c r="M244" s="5">
        <f t="shared" si="55"/>
        <v>1.3850606032820285E-3</v>
      </c>
    </row>
    <row r="245" spans="1:13" x14ac:dyDescent="0.25">
      <c r="B245" s="5">
        <f>'Mg2+离子浓度'!B245</f>
        <v>2.2020507043024473</v>
      </c>
      <c r="C245" s="5">
        <f t="shared" si="50"/>
        <v>4.9999999999999822E-2</v>
      </c>
      <c r="D245" s="5">
        <f t="shared" si="59"/>
        <v>18.630542539353492</v>
      </c>
      <c r="E245" s="5">
        <f t="shared" si="51"/>
        <v>0.93152712696767126</v>
      </c>
      <c r="F245" s="5">
        <f t="shared" si="52"/>
        <v>41.022798819267628</v>
      </c>
      <c r="G245" s="5">
        <f t="shared" si="53"/>
        <v>18.629361594224775</v>
      </c>
      <c r="H245" s="5">
        <f t="shared" si="54"/>
        <v>1.4172427085131585</v>
      </c>
      <c r="I245" s="5"/>
      <c r="J245" s="5">
        <f t="shared" si="57"/>
        <v>1.7879455999722729E-6</v>
      </c>
      <c r="K245" s="60">
        <f t="shared" si="56"/>
        <v>1.4172409205675585</v>
      </c>
      <c r="L245" s="5">
        <f t="shared" si="58"/>
        <v>41.022747066288268</v>
      </c>
      <c r="M245" s="5">
        <f t="shared" si="55"/>
        <v>1.4172409205675585E-3</v>
      </c>
    </row>
    <row r="246" spans="1:13" x14ac:dyDescent="0.25">
      <c r="A246" t="s">
        <v>230</v>
      </c>
      <c r="B246" s="5">
        <f>'Mg2+离子浓度'!B246</f>
        <v>2.2520507043024476</v>
      </c>
      <c r="C246" s="5">
        <f t="shared" si="50"/>
        <v>5.0000000000000266E-2</v>
      </c>
      <c r="D246" s="5">
        <f t="shared" si="59"/>
        <v>18.630542539353492</v>
      </c>
      <c r="E246" s="5">
        <f t="shared" si="51"/>
        <v>0.93152712696767959</v>
      </c>
      <c r="F246" s="5">
        <f t="shared" si="52"/>
        <v>41.954274193255948</v>
      </c>
      <c r="G246" s="5">
        <f t="shared" si="53"/>
        <v>18.629364833173643</v>
      </c>
      <c r="H246" s="5">
        <f t="shared" si="54"/>
        <v>1.4494230257986889</v>
      </c>
      <c r="I246" s="5"/>
      <c r="J246" s="5">
        <f t="shared" si="57"/>
        <v>1.8285432028745657E-6</v>
      </c>
      <c r="K246" s="60">
        <f t="shared" si="56"/>
        <v>1.449421197255486</v>
      </c>
      <c r="L246" s="5">
        <f t="shared" si="58"/>
        <v>41.954221265158672</v>
      </c>
      <c r="M246" s="5">
        <f t="shared" si="55"/>
        <v>1.449421197255486E-3</v>
      </c>
    </row>
    <row r="247" spans="1:13" x14ac:dyDescent="0.25">
      <c r="A247" s="5">
        <f>(A227+A248)*8</f>
        <v>2.3451922485605521</v>
      </c>
      <c r="B247" s="5">
        <f>'Mg2+离子浓度'!B247</f>
        <v>2.3020507043024474</v>
      </c>
      <c r="C247" s="5">
        <f t="shared" si="50"/>
        <v>4.9999999999999822E-2</v>
      </c>
      <c r="D247" s="5">
        <f t="shared" si="59"/>
        <v>18.630542539353492</v>
      </c>
      <c r="E247" s="5">
        <f t="shared" si="51"/>
        <v>0.93152712696767126</v>
      </c>
      <c r="F247" s="5">
        <f t="shared" si="52"/>
        <v>42.885748392126345</v>
      </c>
      <c r="G247" s="5">
        <f t="shared" si="53"/>
        <v>18.629367420958395</v>
      </c>
      <c r="H247" s="5">
        <f t="shared" si="54"/>
        <v>1.481603302486616</v>
      </c>
      <c r="I247" s="5"/>
      <c r="J247" s="5">
        <f t="shared" si="57"/>
        <v>1.8691407545602755E-6</v>
      </c>
      <c r="K247" s="60">
        <f t="shared" si="56"/>
        <v>1.4816014333458614</v>
      </c>
      <c r="L247" s="5">
        <f t="shared" si="58"/>
        <v>42.885694288912632</v>
      </c>
      <c r="M247" s="5">
        <f t="shared" si="55"/>
        <v>1.4816014333458613E-3</v>
      </c>
    </row>
    <row r="248" spans="1:13" x14ac:dyDescent="0.25">
      <c r="A248" s="79">
        <v>0.2931415442581049</v>
      </c>
      <c r="B248" s="5">
        <f>'Mg2+离子浓度'!B248</f>
        <v>2.3451997353725162</v>
      </c>
      <c r="C248" s="5">
        <f t="shared" si="50"/>
        <v>4.3149031070068844E-2</v>
      </c>
      <c r="D248" s="5">
        <f t="shared" si="59"/>
        <v>18.630542539353492</v>
      </c>
      <c r="E248" s="5">
        <f t="shared" si="51"/>
        <v>0.80388985888280307</v>
      </c>
      <c r="F248" s="5">
        <f t="shared" si="52"/>
        <v>43.689584147795436</v>
      </c>
      <c r="G248" s="5">
        <f t="shared" si="53"/>
        <v>18.629365972044038</v>
      </c>
      <c r="H248" s="5">
        <f t="shared" si="54"/>
        <v>1.5093739665162267</v>
      </c>
      <c r="I248" s="5"/>
      <c r="J248" s="5">
        <f t="shared" si="57"/>
        <v>1.7689169620032289E-6</v>
      </c>
      <c r="K248" s="60">
        <f t="shared" si="56"/>
        <v>1.5093721975992647</v>
      </c>
      <c r="L248" s="5">
        <f t="shared" si="58"/>
        <v>43.689532945609521</v>
      </c>
      <c r="M248" s="5">
        <f t="shared" si="55"/>
        <v>1.5093721975992648E-3</v>
      </c>
    </row>
    <row r="249" spans="1:13" x14ac:dyDescent="0.25">
      <c r="B249" s="5">
        <f>'Mg2+离子浓度'!B249</f>
        <v>2.3451997354725163</v>
      </c>
      <c r="C249" s="5">
        <f t="shared" ref="C249:C306" si="60">B249-B248</f>
        <v>1.000000082740371E-10</v>
      </c>
      <c r="D249" s="5">
        <f t="shared" si="59"/>
        <v>0</v>
      </c>
      <c r="E249" s="5">
        <f t="shared" ref="E249:E306" si="61">C249*D249</f>
        <v>0</v>
      </c>
      <c r="F249" s="5">
        <f t="shared" ref="F249:F306" si="62">E249+L248</f>
        <v>43.689532945609521</v>
      </c>
      <c r="G249" s="5">
        <f t="shared" ref="G249:G306" si="63">F249/B249</f>
        <v>18.629344138488424</v>
      </c>
      <c r="H249" s="5">
        <f t="shared" ref="H249:H306" si="64">F249/$C$9/96485/0.0001</f>
        <v>1.5093721975992649</v>
      </c>
      <c r="I249" s="5"/>
      <c r="J249" s="5">
        <f t="shared" si="57"/>
        <v>8.5157211407491199E-11</v>
      </c>
      <c r="K249" s="60">
        <f t="shared" si="56"/>
        <v>1.5093721975141077</v>
      </c>
      <c r="L249" s="5">
        <f t="shared" si="58"/>
        <v>43.689532943144606</v>
      </c>
      <c r="M249" s="5">
        <f t="shared" ref="M249:M306" si="65">K249*0.001</f>
        <v>1.5093721975141076E-3</v>
      </c>
    </row>
    <row r="250" spans="1:13" x14ac:dyDescent="0.25">
      <c r="B250" s="5">
        <f>'Mg2+离子浓度'!B250</f>
        <v>2.3451997357725163</v>
      </c>
      <c r="C250" s="5">
        <f t="shared" si="60"/>
        <v>3.000000248221113E-10</v>
      </c>
      <c r="D250" s="5">
        <f t="shared" si="59"/>
        <v>0</v>
      </c>
      <c r="E250" s="5">
        <f t="shared" si="61"/>
        <v>0</v>
      </c>
      <c r="F250" s="5">
        <f t="shared" si="62"/>
        <v>43.689532943144606</v>
      </c>
      <c r="G250" s="5">
        <f t="shared" si="63"/>
        <v>18.629344135054293</v>
      </c>
      <c r="H250" s="5">
        <f t="shared" si="64"/>
        <v>1.5093721975141077</v>
      </c>
      <c r="I250" s="5"/>
      <c r="J250" s="5">
        <f t="shared" si="57"/>
        <v>1.4749661678033713E-10</v>
      </c>
      <c r="K250" s="60">
        <f t="shared" si="56"/>
        <v>1.509372197366611</v>
      </c>
      <c r="L250" s="5">
        <f t="shared" si="58"/>
        <v>43.689532938875239</v>
      </c>
      <c r="M250" s="5">
        <f t="shared" si="65"/>
        <v>1.509372197366611E-3</v>
      </c>
    </row>
    <row r="251" spans="1:13" x14ac:dyDescent="0.25">
      <c r="B251" s="5">
        <f>'Mg2+离子浓度'!B251</f>
        <v>2.3451997361725163</v>
      </c>
      <c r="C251" s="5">
        <f t="shared" si="60"/>
        <v>4.000000330961484E-10</v>
      </c>
      <c r="D251" s="5">
        <f t="shared" si="59"/>
        <v>0</v>
      </c>
      <c r="E251" s="5">
        <f t="shared" si="61"/>
        <v>0</v>
      </c>
      <c r="F251" s="5">
        <f t="shared" si="62"/>
        <v>43.689532938875239</v>
      </c>
      <c r="G251" s="5">
        <f t="shared" si="63"/>
        <v>18.629344130056381</v>
      </c>
      <c r="H251" s="5">
        <f t="shared" si="64"/>
        <v>1.509372197366611</v>
      </c>
      <c r="I251" s="5"/>
      <c r="J251" s="5">
        <f t="shared" si="57"/>
        <v>1.7031442278873022E-10</v>
      </c>
      <c r="K251" s="60">
        <f t="shared" si="56"/>
        <v>1.5093721971962966</v>
      </c>
      <c r="L251" s="5">
        <f t="shared" si="58"/>
        <v>43.689532933945408</v>
      </c>
      <c r="M251" s="5">
        <f t="shared" si="65"/>
        <v>1.5093721971962965E-3</v>
      </c>
    </row>
    <row r="252" spans="1:13" x14ac:dyDescent="0.25">
      <c r="B252" s="5">
        <f>'Mg2+离子浓度'!B252</f>
        <v>2.3451997363725163</v>
      </c>
      <c r="C252" s="5">
        <f t="shared" si="60"/>
        <v>2.000000165480742E-10</v>
      </c>
      <c r="D252" s="5">
        <f t="shared" si="59"/>
        <v>0</v>
      </c>
      <c r="E252" s="5">
        <f t="shared" si="61"/>
        <v>0</v>
      </c>
      <c r="F252" s="5">
        <f t="shared" si="62"/>
        <v>43.689532933945408</v>
      </c>
      <c r="G252" s="5">
        <f t="shared" si="63"/>
        <v>18.629344126365563</v>
      </c>
      <c r="H252" s="5">
        <f t="shared" si="64"/>
        <v>1.5093721971962966</v>
      </c>
      <c r="I252" s="5"/>
      <c r="J252" s="5">
        <f t="shared" si="57"/>
        <v>1.2043048327419467E-10</v>
      </c>
      <c r="K252" s="60">
        <f t="shared" si="56"/>
        <v>1.509372197075866</v>
      </c>
      <c r="L252" s="5">
        <f t="shared" si="58"/>
        <v>43.689532930459485</v>
      </c>
      <c r="M252" s="5">
        <f t="shared" si="65"/>
        <v>1.509372197075866E-3</v>
      </c>
    </row>
    <row r="253" spans="1:13" x14ac:dyDescent="0.25">
      <c r="B253" s="5">
        <f>'Mg2+离子浓度'!B253</f>
        <v>2.3451997453725162</v>
      </c>
      <c r="C253" s="5">
        <f t="shared" si="60"/>
        <v>8.9999998564849193E-9</v>
      </c>
      <c r="D253" s="5">
        <f t="shared" si="59"/>
        <v>0</v>
      </c>
      <c r="E253" s="5">
        <f t="shared" si="61"/>
        <v>0</v>
      </c>
      <c r="F253" s="5">
        <f t="shared" si="62"/>
        <v>43.689532930459485</v>
      </c>
      <c r="G253" s="5">
        <f t="shared" si="63"/>
        <v>18.629344053386699</v>
      </c>
      <c r="H253" s="5">
        <f t="shared" si="64"/>
        <v>1.509372197075866</v>
      </c>
      <c r="I253" s="5"/>
      <c r="J253" s="5">
        <f t="shared" si="57"/>
        <v>8.0787220156525712E-10</v>
      </c>
      <c r="K253" s="60">
        <f t="shared" si="56"/>
        <v>1.5093721962679938</v>
      </c>
      <c r="L253" s="5">
        <f t="shared" si="58"/>
        <v>43.689532907075218</v>
      </c>
      <c r="M253" s="5">
        <f t="shared" si="65"/>
        <v>1.5093721962679938E-3</v>
      </c>
    </row>
    <row r="254" spans="1:13" x14ac:dyDescent="0.25">
      <c r="B254" s="5">
        <f>'Mg2+离子浓度'!B254</f>
        <v>2.3451998353725161</v>
      </c>
      <c r="C254" s="5">
        <f t="shared" si="60"/>
        <v>8.9999999897116822E-8</v>
      </c>
      <c r="D254" s="5">
        <f t="shared" si="59"/>
        <v>0</v>
      </c>
      <c r="E254" s="5">
        <f t="shared" si="61"/>
        <v>0</v>
      </c>
      <c r="F254" s="5">
        <f t="shared" si="62"/>
        <v>43.689532907075218</v>
      </c>
      <c r="G254" s="5">
        <f t="shared" si="63"/>
        <v>18.629343328491018</v>
      </c>
      <c r="H254" s="5">
        <f t="shared" si="64"/>
        <v>1.5093721962679938</v>
      </c>
      <c r="I254" s="5"/>
      <c r="J254" s="5">
        <f t="shared" si="57"/>
        <v>2.5547162328221785E-9</v>
      </c>
      <c r="K254" s="60">
        <f t="shared" si="56"/>
        <v>1.5093721937132776</v>
      </c>
      <c r="L254" s="5">
        <f t="shared" si="58"/>
        <v>43.689532833127679</v>
      </c>
      <c r="M254" s="5">
        <f t="shared" si="65"/>
        <v>1.5093721937132776E-3</v>
      </c>
    </row>
    <row r="255" spans="1:13" x14ac:dyDescent="0.25">
      <c r="B255" s="5">
        <f>'Mg2+离子浓度'!B255</f>
        <v>2.3452007353725164</v>
      </c>
      <c r="C255" s="5">
        <f t="shared" si="60"/>
        <v>9.0000000030343585E-7</v>
      </c>
      <c r="D255" s="5">
        <f t="shared" si="59"/>
        <v>0</v>
      </c>
      <c r="E255" s="5">
        <f t="shared" si="61"/>
        <v>0</v>
      </c>
      <c r="F255" s="5">
        <f t="shared" si="62"/>
        <v>43.689532833127679</v>
      </c>
      <c r="G255" s="5">
        <f t="shared" si="63"/>
        <v>18.629336147716987</v>
      </c>
      <c r="H255" s="5">
        <f t="shared" si="64"/>
        <v>1.5093721937132776</v>
      </c>
      <c r="I255" s="5"/>
      <c r="J255" s="5">
        <f t="shared" si="57"/>
        <v>8.0787220634287568E-9</v>
      </c>
      <c r="K255" s="60">
        <f t="shared" si="56"/>
        <v>1.5093721856345554</v>
      </c>
      <c r="L255" s="5">
        <f t="shared" si="58"/>
        <v>43.689532599285023</v>
      </c>
      <c r="M255" s="5">
        <f t="shared" si="65"/>
        <v>1.5093721856345554E-3</v>
      </c>
    </row>
    <row r="256" spans="1:13" x14ac:dyDescent="0.25">
      <c r="A256" s="82">
        <v>7.4868119641229509E-6</v>
      </c>
      <c r="B256" s="5">
        <f>'Mg2+离子浓度'!B256</f>
        <v>2.3452072221844804</v>
      </c>
      <c r="C256" s="5">
        <f t="shared" si="60"/>
        <v>6.4868119640237865E-6</v>
      </c>
      <c r="D256" s="5">
        <f t="shared" si="59"/>
        <v>0</v>
      </c>
      <c r="E256" s="5">
        <f t="shared" si="61"/>
        <v>0</v>
      </c>
      <c r="F256" s="5">
        <f t="shared" si="62"/>
        <v>43.689532599285023</v>
      </c>
      <c r="G256" s="5">
        <f t="shared" si="63"/>
        <v>18.629284519510271</v>
      </c>
      <c r="H256" s="5">
        <f t="shared" si="64"/>
        <v>1.5093721856345554</v>
      </c>
      <c r="I256" s="5"/>
      <c r="J256" s="5">
        <f t="shared" si="57"/>
        <v>2.1688876934751468E-8</v>
      </c>
      <c r="K256" s="60">
        <f t="shared" si="56"/>
        <v>1.5093721639456785</v>
      </c>
      <c r="L256" s="5">
        <f t="shared" si="58"/>
        <v>43.689531971489643</v>
      </c>
      <c r="M256" s="5">
        <f t="shared" si="65"/>
        <v>1.5093721639456786E-3</v>
      </c>
    </row>
    <row r="257" spans="2:13" x14ac:dyDescent="0.25">
      <c r="B257" s="5">
        <f>'Mg2+离子浓度'!B257</f>
        <v>2.3452097353725163</v>
      </c>
      <c r="C257" s="5">
        <f t="shared" si="60"/>
        <v>2.5131880359019476E-6</v>
      </c>
      <c r="D257" s="5">
        <f t="shared" si="59"/>
        <v>18.630542539353492</v>
      </c>
      <c r="E257" s="5">
        <f t="shared" si="61"/>
        <v>4.6822056612265487E-5</v>
      </c>
      <c r="F257" s="5">
        <f t="shared" si="62"/>
        <v>43.689578793546254</v>
      </c>
      <c r="G257" s="5">
        <f t="shared" si="63"/>
        <v>18.629284253165757</v>
      </c>
      <c r="H257" s="5">
        <f t="shared" si="64"/>
        <v>1.5093737815393156</v>
      </c>
      <c r="I257" s="5"/>
      <c r="J257" s="5">
        <f t="shared" si="57"/>
        <v>1.3500018417611139E-8</v>
      </c>
      <c r="K257" s="60">
        <f t="shared" si="56"/>
        <v>1.5093737680392971</v>
      </c>
      <c r="L257" s="5">
        <f t="shared" si="58"/>
        <v>43.689578402781478</v>
      </c>
      <c r="M257" s="5">
        <f t="shared" si="65"/>
        <v>1.5093737680392971E-3</v>
      </c>
    </row>
    <row r="258" spans="2:13" x14ac:dyDescent="0.25">
      <c r="B258" s="5">
        <f>'Mg2+离子浓度'!B258</f>
        <v>2.3452197353725164</v>
      </c>
      <c r="C258" s="5">
        <f t="shared" si="60"/>
        <v>1.0000000000065512E-5</v>
      </c>
      <c r="D258" s="5">
        <f t="shared" si="59"/>
        <v>18.630542539353492</v>
      </c>
      <c r="E258" s="5">
        <f t="shared" si="61"/>
        <v>1.8630542539475544E-4</v>
      </c>
      <c r="F258" s="5">
        <f t="shared" si="62"/>
        <v>43.689764708206873</v>
      </c>
      <c r="G258" s="5">
        <f t="shared" si="63"/>
        <v>18.629284091909263</v>
      </c>
      <c r="H258" s="5">
        <f t="shared" si="64"/>
        <v>1.5093802044603433</v>
      </c>
      <c r="I258" s="5"/>
      <c r="J258" s="5">
        <f t="shared" si="57"/>
        <v>2.6929216461982657E-8</v>
      </c>
      <c r="K258" s="60">
        <f t="shared" si="56"/>
        <v>1.5093801775311269</v>
      </c>
      <c r="L258" s="5">
        <f t="shared" si="58"/>
        <v>43.689763928727231</v>
      </c>
      <c r="M258" s="5">
        <f t="shared" si="65"/>
        <v>1.5093801775311268E-3</v>
      </c>
    </row>
    <row r="259" spans="2:13" x14ac:dyDescent="0.25">
      <c r="B259" s="5">
        <f>'Mg2+离子浓度'!B259</f>
        <v>2.3452497353725161</v>
      </c>
      <c r="C259" s="5">
        <f t="shared" si="60"/>
        <v>2.9999999999752447E-5</v>
      </c>
      <c r="D259" s="5">
        <f t="shared" si="59"/>
        <v>18.630542539353492</v>
      </c>
      <c r="E259" s="5">
        <f t="shared" si="61"/>
        <v>5.5891627617599268E-4</v>
      </c>
      <c r="F259" s="5">
        <f t="shared" si="62"/>
        <v>43.690322845003408</v>
      </c>
      <c r="G259" s="5">
        <f t="shared" si="63"/>
        <v>18.629283775641788</v>
      </c>
      <c r="H259" s="5">
        <f t="shared" si="64"/>
        <v>1.5093994867942651</v>
      </c>
      <c r="I259" s="5"/>
      <c r="J259" s="5">
        <f t="shared" si="57"/>
        <v>4.6643366981285923E-8</v>
      </c>
      <c r="K259" s="60">
        <f t="shared" si="56"/>
        <v>1.5093994401508981</v>
      </c>
      <c r="L259" s="5">
        <f t="shared" si="58"/>
        <v>43.690321494887819</v>
      </c>
      <c r="M259" s="5">
        <f t="shared" si="65"/>
        <v>1.5093994401508982E-3</v>
      </c>
    </row>
    <row r="260" spans="2:13" x14ac:dyDescent="0.25">
      <c r="B260" s="5">
        <f>'Mg2+离子浓度'!B260</f>
        <v>2.3452797353725163</v>
      </c>
      <c r="C260" s="5">
        <f t="shared" si="60"/>
        <v>3.0000000000196536E-5</v>
      </c>
      <c r="D260" s="5">
        <f t="shared" si="59"/>
        <v>18.630542539353492</v>
      </c>
      <c r="E260" s="5">
        <f t="shared" si="61"/>
        <v>5.5891627618426633E-4</v>
      </c>
      <c r="F260" s="5">
        <f t="shared" si="62"/>
        <v>43.690880411164002</v>
      </c>
      <c r="G260" s="5">
        <f t="shared" si="63"/>
        <v>18.629283216069869</v>
      </c>
      <c r="H260" s="5">
        <f t="shared" si="64"/>
        <v>1.5094187494140368</v>
      </c>
      <c r="I260" s="5"/>
      <c r="J260" s="5">
        <f t="shared" si="57"/>
        <v>4.6643962233882729E-8</v>
      </c>
      <c r="K260" s="60">
        <f t="shared" si="56"/>
        <v>1.5094187027700745</v>
      </c>
      <c r="L260" s="5">
        <f t="shared" si="58"/>
        <v>43.69087906103119</v>
      </c>
      <c r="M260" s="5">
        <f t="shared" si="65"/>
        <v>1.5094187027700746E-3</v>
      </c>
    </row>
    <row r="261" spans="2:13" x14ac:dyDescent="0.25">
      <c r="B261" s="5">
        <f>'Mg2+离子浓度'!B261</f>
        <v>2.3452997353725165</v>
      </c>
      <c r="C261" s="5">
        <f t="shared" si="60"/>
        <v>2.0000000000131024E-5</v>
      </c>
      <c r="D261" s="5">
        <f t="shared" si="59"/>
        <v>18.630542539353492</v>
      </c>
      <c r="E261" s="5">
        <f t="shared" si="61"/>
        <v>3.7261085078951089E-4</v>
      </c>
      <c r="F261" s="5">
        <f t="shared" si="62"/>
        <v>43.691251671881979</v>
      </c>
      <c r="G261" s="5">
        <f t="shared" si="63"/>
        <v>18.629282651132975</v>
      </c>
      <c r="H261" s="5">
        <f t="shared" si="64"/>
        <v>1.5094315756121668</v>
      </c>
      <c r="I261" s="5"/>
      <c r="J261" s="5">
        <f t="shared" si="57"/>
        <v>3.8084959306866342E-8</v>
      </c>
      <c r="K261" s="60">
        <f t="shared" si="56"/>
        <v>1.5094315375272074</v>
      </c>
      <c r="L261" s="5">
        <f t="shared" si="58"/>
        <v>43.691250569493782</v>
      </c>
      <c r="M261" s="5">
        <f t="shared" si="65"/>
        <v>1.5094315375272073E-3</v>
      </c>
    </row>
    <row r="262" spans="2:13" x14ac:dyDescent="0.25">
      <c r="B262" s="5">
        <f>'Mg2+离子浓度'!B262</f>
        <v>2.3453997353725162</v>
      </c>
      <c r="C262" s="5">
        <f t="shared" si="60"/>
        <v>9.9999999999766942E-5</v>
      </c>
      <c r="D262" s="5">
        <f t="shared" si="59"/>
        <v>18.630542539353492</v>
      </c>
      <c r="E262" s="5">
        <f t="shared" si="61"/>
        <v>1.8630542539310071E-3</v>
      </c>
      <c r="F262" s="5">
        <f t="shared" si="62"/>
        <v>43.693113623747713</v>
      </c>
      <c r="G262" s="5">
        <f t="shared" si="63"/>
        <v>18.629282234828938</v>
      </c>
      <c r="H262" s="5">
        <f t="shared" si="64"/>
        <v>1.5094959017376695</v>
      </c>
      <c r="I262" s="5"/>
      <c r="J262" s="5">
        <f t="shared" si="57"/>
        <v>8.5164187143115028E-8</v>
      </c>
      <c r="K262" s="60">
        <f t="shared" si="56"/>
        <v>1.5094958165734824</v>
      </c>
      <c r="L262" s="5">
        <f t="shared" si="58"/>
        <v>43.693111158627737</v>
      </c>
      <c r="M262" s="5">
        <f t="shared" si="65"/>
        <v>1.5094958165734825E-3</v>
      </c>
    </row>
    <row r="263" spans="2:13" x14ac:dyDescent="0.25">
      <c r="B263" s="5">
        <f>'Mg2+离子浓度'!B263</f>
        <v>2.3456997353725164</v>
      </c>
      <c r="C263" s="5">
        <f t="shared" si="60"/>
        <v>3.00000000000189E-4</v>
      </c>
      <c r="D263" s="5">
        <f t="shared" si="59"/>
        <v>18.630542539353492</v>
      </c>
      <c r="E263" s="5">
        <f t="shared" si="61"/>
        <v>5.5891627618095685E-3</v>
      </c>
      <c r="F263" s="5">
        <f t="shared" si="62"/>
        <v>43.698700321389545</v>
      </c>
      <c r="G263" s="5">
        <f t="shared" si="63"/>
        <v>18.629281345103546</v>
      </c>
      <c r="H263" s="5">
        <f t="shared" si="64"/>
        <v>1.5096889092048693</v>
      </c>
      <c r="I263" s="5"/>
      <c r="J263" s="5">
        <f t="shared" si="57"/>
        <v>1.475275599042166E-7</v>
      </c>
      <c r="K263" s="60">
        <f t="shared" si="56"/>
        <v>1.5096887616773094</v>
      </c>
      <c r="L263" s="5">
        <f t="shared" si="58"/>
        <v>43.698696051130561</v>
      </c>
      <c r="M263" s="5">
        <f t="shared" si="65"/>
        <v>1.5096887616773095E-3</v>
      </c>
    </row>
    <row r="264" spans="2:13" x14ac:dyDescent="0.25">
      <c r="B264" s="5">
        <f>'Mg2+离子浓度'!B264</f>
        <v>2.3459997353725162</v>
      </c>
      <c r="C264" s="5">
        <f t="shared" si="60"/>
        <v>2.9999999999974492E-4</v>
      </c>
      <c r="D264" s="5">
        <f t="shared" si="59"/>
        <v>18.630542539353492</v>
      </c>
      <c r="E264" s="5">
        <f t="shared" si="61"/>
        <v>5.5891627618012947E-3</v>
      </c>
      <c r="F264" s="5">
        <f t="shared" si="62"/>
        <v>43.704285213892362</v>
      </c>
      <c r="G264" s="5">
        <f t="shared" si="63"/>
        <v>18.629279686151651</v>
      </c>
      <c r="H264" s="5">
        <f t="shared" si="64"/>
        <v>1.509881854308696</v>
      </c>
      <c r="I264" s="5"/>
      <c r="J264" s="5">
        <f t="shared" si="57"/>
        <v>1.4754641459674605E-7</v>
      </c>
      <c r="K264" s="60">
        <f t="shared" si="56"/>
        <v>1.5098817067622814</v>
      </c>
      <c r="L264" s="5">
        <f t="shared" si="58"/>
        <v>43.704280943087618</v>
      </c>
      <c r="M264" s="5">
        <f t="shared" si="65"/>
        <v>1.5098817067622813E-3</v>
      </c>
    </row>
    <row r="265" spans="2:13" x14ac:dyDescent="0.25">
      <c r="B265" s="5">
        <f>'Mg2+离子浓度'!B265</f>
        <v>2.3461997353725161</v>
      </c>
      <c r="C265" s="5">
        <f t="shared" si="60"/>
        <v>1.9999999999997797E-4</v>
      </c>
      <c r="D265" s="5">
        <f t="shared" si="59"/>
        <v>18.630542539353492</v>
      </c>
      <c r="E265" s="5">
        <f t="shared" si="61"/>
        <v>3.726108507870288E-3</v>
      </c>
      <c r="F265" s="5">
        <f t="shared" si="62"/>
        <v>43.708007051595487</v>
      </c>
      <c r="G265" s="5">
        <f t="shared" si="63"/>
        <v>18.629277973495203</v>
      </c>
      <c r="H265" s="5">
        <f t="shared" si="64"/>
        <v>1.5100104351832058</v>
      </c>
      <c r="I265" s="5"/>
      <c r="J265" s="5">
        <f t="shared" si="57"/>
        <v>1.2048140231597853E-7</v>
      </c>
      <c r="K265" s="60">
        <f t="shared" si="56"/>
        <v>1.5100103147018034</v>
      </c>
      <c r="L265" s="5">
        <f t="shared" si="58"/>
        <v>43.70800356420105</v>
      </c>
      <c r="M265" s="5">
        <f t="shared" si="65"/>
        <v>1.5100103147018035E-3</v>
      </c>
    </row>
    <row r="266" spans="2:13" x14ac:dyDescent="0.25">
      <c r="B266" s="5">
        <f>'Mg2+离子浓度'!B266</f>
        <v>2.347199735372516</v>
      </c>
      <c r="C266" s="5">
        <f t="shared" si="60"/>
        <v>9.9999999999988987E-4</v>
      </c>
      <c r="D266" s="5">
        <f t="shared" si="59"/>
        <v>18.630542539353492</v>
      </c>
      <c r="E266" s="5">
        <f t="shared" si="61"/>
        <v>1.8630542539351438E-2</v>
      </c>
      <c r="F266" s="5">
        <f t="shared" si="62"/>
        <v>43.726634106740399</v>
      </c>
      <c r="G266" s="5">
        <f t="shared" si="63"/>
        <v>18.629277026482235</v>
      </c>
      <c r="H266" s="5">
        <f t="shared" si="64"/>
        <v>1.5106539568064257</v>
      </c>
      <c r="I266" s="5"/>
      <c r="J266" s="5">
        <f t="shared" si="57"/>
        <v>2.6951941784873305E-7</v>
      </c>
      <c r="K266" s="60">
        <f t="shared" si="56"/>
        <v>1.5106536872870078</v>
      </c>
      <c r="L266" s="5">
        <f t="shared" si="58"/>
        <v>43.726626305366082</v>
      </c>
      <c r="M266" s="5">
        <f t="shared" si="65"/>
        <v>1.5106536872870077E-3</v>
      </c>
    </row>
    <row r="267" spans="2:13" x14ac:dyDescent="0.25">
      <c r="B267" s="5">
        <f>'Mg2+离子浓度'!B267</f>
        <v>2.3501997353725161</v>
      </c>
      <c r="C267" s="5">
        <f t="shared" si="60"/>
        <v>3.0000000000001137E-3</v>
      </c>
      <c r="D267" s="5">
        <f t="shared" si="59"/>
        <v>18.630542539353492</v>
      </c>
      <c r="E267" s="5">
        <f t="shared" si="61"/>
        <v>5.5891627618062593E-2</v>
      </c>
      <c r="F267" s="5">
        <f t="shared" si="62"/>
        <v>43.782517932984142</v>
      </c>
      <c r="G267" s="5">
        <f t="shared" si="63"/>
        <v>18.629275322441664</v>
      </c>
      <c r="H267" s="5">
        <f t="shared" si="64"/>
        <v>1.5125846136008754</v>
      </c>
      <c r="I267" s="5"/>
      <c r="J267" s="5">
        <f t="shared" si="57"/>
        <v>4.6741793567564024E-7</v>
      </c>
      <c r="K267" s="60">
        <f t="shared" si="56"/>
        <v>1.5125841461829397</v>
      </c>
      <c r="L267" s="5">
        <f t="shared" si="58"/>
        <v>43.782504403338287</v>
      </c>
      <c r="M267" s="5">
        <f t="shared" si="65"/>
        <v>1.5125841461829396E-3</v>
      </c>
    </row>
    <row r="268" spans="2:13" x14ac:dyDescent="0.25">
      <c r="B268" s="5">
        <f>'Mg2+离子浓度'!B268</f>
        <v>2.3531997353725163</v>
      </c>
      <c r="C268" s="5">
        <f t="shared" si="60"/>
        <v>3.0000000000001137E-3</v>
      </c>
      <c r="D268" s="5">
        <f t="shared" si="59"/>
        <v>18.630542539353492</v>
      </c>
      <c r="E268" s="5">
        <f t="shared" si="61"/>
        <v>5.5891627618062593E-2</v>
      </c>
      <c r="F268" s="5">
        <f t="shared" si="62"/>
        <v>43.838396030956346</v>
      </c>
      <c r="G268" s="5">
        <f t="shared" si="63"/>
        <v>18.629271188498006</v>
      </c>
      <c r="H268" s="5">
        <f t="shared" si="64"/>
        <v>1.5145150724968077</v>
      </c>
      <c r="I268" s="5"/>
      <c r="J268" s="5">
        <f t="shared" si="57"/>
        <v>4.6801448485638015E-7</v>
      </c>
      <c r="K268" s="60">
        <f t="shared" si="56"/>
        <v>1.5145146044823228</v>
      </c>
      <c r="L268" s="5">
        <f t="shared" si="58"/>
        <v>43.838382484043073</v>
      </c>
      <c r="M268" s="5">
        <f t="shared" si="65"/>
        <v>1.5145146044823227E-3</v>
      </c>
    </row>
    <row r="269" spans="2:13" x14ac:dyDescent="0.25">
      <c r="B269" s="5">
        <f>'Mg2+离子浓度'!B269</f>
        <v>2.355199735372516</v>
      </c>
      <c r="C269" s="5">
        <f t="shared" si="60"/>
        <v>1.9999999999997797E-3</v>
      </c>
      <c r="D269" s="5">
        <f t="shared" si="59"/>
        <v>18.630542539353492</v>
      </c>
      <c r="E269" s="5">
        <f t="shared" si="61"/>
        <v>3.7261085078702877E-2</v>
      </c>
      <c r="F269" s="5">
        <f t="shared" si="62"/>
        <v>43.875643569121777</v>
      </c>
      <c r="G269" s="5">
        <f t="shared" si="63"/>
        <v>18.629266516192978</v>
      </c>
      <c r="H269" s="5">
        <f t="shared" si="64"/>
        <v>1.5158018886915678</v>
      </c>
      <c r="I269" s="5"/>
      <c r="J269" s="5">
        <f t="shared" si="57"/>
        <v>3.8245690749171247E-7</v>
      </c>
      <c r="K269" s="60">
        <f t="shared" si="56"/>
        <v>1.5158015062346604</v>
      </c>
      <c r="L269" s="5">
        <f t="shared" si="58"/>
        <v>43.875632498715362</v>
      </c>
      <c r="M269" s="5">
        <f t="shared" si="65"/>
        <v>1.5158015062346603E-3</v>
      </c>
    </row>
    <row r="270" spans="2:13" x14ac:dyDescent="0.25">
      <c r="B270" s="5">
        <f>'Mg2+离子浓度'!B270</f>
        <v>2.3651997353725163</v>
      </c>
      <c r="C270" s="5">
        <f t="shared" si="60"/>
        <v>1.0000000000000231E-2</v>
      </c>
      <c r="D270" s="5">
        <f t="shared" si="59"/>
        <v>18.630542539353492</v>
      </c>
      <c r="E270" s="5">
        <f t="shared" si="61"/>
        <v>0.18630542539353923</v>
      </c>
      <c r="F270" s="5">
        <f t="shared" si="62"/>
        <v>44.061937924108904</v>
      </c>
      <c r="G270" s="5">
        <f t="shared" si="63"/>
        <v>18.629267230646462</v>
      </c>
      <c r="H270" s="5">
        <f t="shared" si="64"/>
        <v>1.5222379272808868</v>
      </c>
      <c r="I270" s="5"/>
      <c r="J270" s="5">
        <f t="shared" si="57"/>
        <v>8.5883078957825015E-7</v>
      </c>
      <c r="K270" s="60">
        <f t="shared" si="56"/>
        <v>1.5222370684500972</v>
      </c>
      <c r="L270" s="5">
        <f t="shared" si="58"/>
        <v>44.061913064822292</v>
      </c>
      <c r="M270" s="5">
        <f t="shared" si="65"/>
        <v>1.5222370684500972E-3</v>
      </c>
    </row>
    <row r="271" spans="2:13" x14ac:dyDescent="0.25">
      <c r="B271" s="5">
        <f>'Mg2+离子浓度'!B271</f>
        <v>2.3951997353725161</v>
      </c>
      <c r="C271" s="5">
        <f t="shared" si="60"/>
        <v>2.9999999999999805E-2</v>
      </c>
      <c r="D271" s="5">
        <f t="shared" si="59"/>
        <v>18.630542539353492</v>
      </c>
      <c r="E271" s="5">
        <f t="shared" si="61"/>
        <v>0.55891627618060113</v>
      </c>
      <c r="F271" s="5">
        <f t="shared" si="62"/>
        <v>44.620829341002896</v>
      </c>
      <c r="G271" s="5">
        <f t="shared" si="63"/>
        <v>18.629272825158857</v>
      </c>
      <c r="H271" s="5">
        <f t="shared" si="64"/>
        <v>1.5415463315887752</v>
      </c>
      <c r="I271" s="5"/>
      <c r="J271" s="5">
        <f t="shared" si="57"/>
        <v>1.5064068325062747E-6</v>
      </c>
      <c r="K271" s="60">
        <f t="shared" si="56"/>
        <v>1.5415448251819426</v>
      </c>
      <c r="L271" s="5">
        <f t="shared" si="58"/>
        <v>44.620785737303919</v>
      </c>
      <c r="M271" s="5">
        <f t="shared" si="65"/>
        <v>1.5415448251819427E-3</v>
      </c>
    </row>
    <row r="272" spans="2:13" x14ac:dyDescent="0.25">
      <c r="B272" s="5">
        <f>'Mg2+离子浓度'!B272</f>
        <v>2.4251997353725163</v>
      </c>
      <c r="C272" s="5">
        <f t="shared" si="60"/>
        <v>3.0000000000000249E-2</v>
      </c>
      <c r="D272" s="5">
        <f t="shared" si="59"/>
        <v>18.630542539353492</v>
      </c>
      <c r="E272" s="5">
        <f t="shared" si="61"/>
        <v>0.55891627618060935</v>
      </c>
      <c r="F272" s="5">
        <f t="shared" si="62"/>
        <v>45.17970201348453</v>
      </c>
      <c r="G272" s="5">
        <f t="shared" si="63"/>
        <v>18.629270552243739</v>
      </c>
      <c r="H272" s="5">
        <f t="shared" si="64"/>
        <v>1.5608540883206206</v>
      </c>
      <c r="I272" s="5"/>
      <c r="J272" s="5">
        <f t="shared" si="57"/>
        <v>1.5252744695439896E-6</v>
      </c>
      <c r="K272" s="60">
        <f t="shared" si="56"/>
        <v>1.5608525630461509</v>
      </c>
      <c r="L272" s="5">
        <f t="shared" si="58"/>
        <v>45.179657863652366</v>
      </c>
      <c r="M272" s="5">
        <f t="shared" si="65"/>
        <v>1.5608525630461509E-3</v>
      </c>
    </row>
    <row r="273" spans="1:13" x14ac:dyDescent="0.25">
      <c r="B273" s="5">
        <f>'Mg2+离子浓度'!B273</f>
        <v>2.4451997353725163</v>
      </c>
      <c r="C273" s="5">
        <f t="shared" si="60"/>
        <v>2.0000000000000018E-2</v>
      </c>
      <c r="D273" s="5">
        <f t="shared" si="59"/>
        <v>18.630542539353492</v>
      </c>
      <c r="E273" s="5">
        <f t="shared" si="61"/>
        <v>0.37261085078707018</v>
      </c>
      <c r="F273" s="5">
        <f t="shared" si="62"/>
        <v>45.552268714439435</v>
      </c>
      <c r="G273" s="5">
        <f t="shared" si="63"/>
        <v>18.629262900480288</v>
      </c>
      <c r="H273" s="5">
        <f t="shared" si="64"/>
        <v>1.5737254051386029</v>
      </c>
      <c r="I273" s="5"/>
      <c r="J273" s="5">
        <f t="shared" si="57"/>
        <v>1.2556512144128762E-6</v>
      </c>
      <c r="K273" s="60">
        <f t="shared" si="56"/>
        <v>1.5737241494873886</v>
      </c>
      <c r="L273" s="5">
        <f t="shared" si="58"/>
        <v>45.552232368987205</v>
      </c>
      <c r="M273" s="5">
        <f t="shared" si="65"/>
        <v>1.5737241494873887E-3</v>
      </c>
    </row>
    <row r="274" spans="1:13" x14ac:dyDescent="0.25">
      <c r="B274" s="5">
        <f>'Mg2+离子浓度'!B274</f>
        <v>2.4951997353725162</v>
      </c>
      <c r="C274" s="5">
        <f t="shared" si="60"/>
        <v>4.9999999999999822E-2</v>
      </c>
      <c r="D274" s="5">
        <f t="shared" si="59"/>
        <v>18.630542539353492</v>
      </c>
      <c r="E274" s="5">
        <f t="shared" si="61"/>
        <v>0.93152712696767126</v>
      </c>
      <c r="F274" s="5">
        <f t="shared" si="62"/>
        <v>46.483759495954878</v>
      </c>
      <c r="G274" s="5">
        <f t="shared" si="63"/>
        <v>18.62927397634369</v>
      </c>
      <c r="H274" s="5">
        <f t="shared" si="64"/>
        <v>1.6059062547185186</v>
      </c>
      <c r="I274" s="5"/>
      <c r="J274" s="5">
        <f t="shared" si="57"/>
        <v>2.025957166577491E-6</v>
      </c>
      <c r="K274" s="60">
        <f t="shared" ref="K274:K337" si="66">H274-J274</f>
        <v>1.6059042287613521</v>
      </c>
      <c r="L274" s="5">
        <f t="shared" si="58"/>
        <v>46.483700853611715</v>
      </c>
      <c r="M274" s="5">
        <f t="shared" si="65"/>
        <v>1.6059042287613521E-3</v>
      </c>
    </row>
    <row r="275" spans="1:13" x14ac:dyDescent="0.25">
      <c r="A275" t="s">
        <v>232</v>
      </c>
      <c r="B275" s="5">
        <f>'Mg2+离子浓度'!B275</f>
        <v>2.5451997353725164</v>
      </c>
      <c r="C275" s="5">
        <f t="shared" si="60"/>
        <v>5.0000000000000266E-2</v>
      </c>
      <c r="D275" s="5">
        <f t="shared" si="59"/>
        <v>18.630542539353492</v>
      </c>
      <c r="E275" s="5">
        <f t="shared" si="61"/>
        <v>0.93152712696767959</v>
      </c>
      <c r="F275" s="5">
        <f t="shared" si="62"/>
        <v>47.415227980579395</v>
      </c>
      <c r="G275" s="5">
        <f t="shared" si="63"/>
        <v>18.62927585667051</v>
      </c>
      <c r="H275" s="5">
        <f t="shared" si="64"/>
        <v>1.638086333992482</v>
      </c>
      <c r="I275" s="5"/>
      <c r="J275" s="5">
        <f t="shared" si="57"/>
        <v>2.0665544692124199E-6</v>
      </c>
      <c r="K275" s="60">
        <f t="shared" si="66"/>
        <v>1.6380842674380129</v>
      </c>
      <c r="L275" s="5">
        <f t="shared" si="58"/>
        <v>47.415168163127007</v>
      </c>
      <c r="M275" s="5">
        <f t="shared" si="65"/>
        <v>1.6380842674380131E-3</v>
      </c>
    </row>
    <row r="276" spans="1:13" x14ac:dyDescent="0.25">
      <c r="A276" s="5">
        <f>(A256+A277)*9</f>
        <v>2.6383412796306209</v>
      </c>
      <c r="B276" s="5">
        <f>'Mg2+离子浓度'!B276</f>
        <v>2.5951997353725162</v>
      </c>
      <c r="C276" s="5">
        <f t="shared" si="60"/>
        <v>4.9999999999999822E-2</v>
      </c>
      <c r="D276" s="5">
        <f t="shared" si="59"/>
        <v>18.630542539353492</v>
      </c>
      <c r="E276" s="5">
        <f t="shared" si="61"/>
        <v>0.93152712696767126</v>
      </c>
      <c r="F276" s="5">
        <f t="shared" si="62"/>
        <v>48.346695290094679</v>
      </c>
      <c r="G276" s="5">
        <f t="shared" si="63"/>
        <v>18.629277211742227</v>
      </c>
      <c r="H276" s="5">
        <f t="shared" si="64"/>
        <v>1.6702663726691431</v>
      </c>
      <c r="I276" s="5"/>
      <c r="J276" s="5">
        <f t="shared" si="57"/>
        <v>2.107151720631143E-6</v>
      </c>
      <c r="K276" s="60">
        <f t="shared" si="66"/>
        <v>1.6702642655174225</v>
      </c>
      <c r="L276" s="5">
        <f t="shared" si="58"/>
        <v>48.34663429753455</v>
      </c>
      <c r="M276" s="5">
        <f t="shared" si="65"/>
        <v>1.6702642655174226E-3</v>
      </c>
    </row>
    <row r="277" spans="1:13" x14ac:dyDescent="0.25">
      <c r="A277" s="79">
        <v>0.2931415442581049</v>
      </c>
      <c r="B277" s="5">
        <f>'Mg2+离子浓度'!B277</f>
        <v>2.6383487664425851</v>
      </c>
      <c r="C277" s="5">
        <f t="shared" si="60"/>
        <v>4.3149031070068844E-2</v>
      </c>
      <c r="D277" s="5">
        <f t="shared" si="59"/>
        <v>18.630542539353492</v>
      </c>
      <c r="E277" s="5">
        <f t="shared" si="61"/>
        <v>0.80388985888280307</v>
      </c>
      <c r="F277" s="5">
        <f t="shared" si="62"/>
        <v>49.150524156417355</v>
      </c>
      <c r="G277" s="5">
        <f t="shared" si="63"/>
        <v>18.629274787915705</v>
      </c>
      <c r="H277" s="5">
        <f t="shared" si="64"/>
        <v>1.6980367986877873</v>
      </c>
      <c r="I277" s="5"/>
      <c r="J277" s="5">
        <f t="shared" si="57"/>
        <v>1.9900211358734851E-6</v>
      </c>
      <c r="K277" s="60">
        <f t="shared" si="66"/>
        <v>1.6980348086666515</v>
      </c>
      <c r="L277" s="5">
        <f t="shared" si="58"/>
        <v>49.150466554260561</v>
      </c>
      <c r="M277" s="5">
        <f t="shared" si="65"/>
        <v>1.6980348086666514E-3</v>
      </c>
    </row>
    <row r="278" spans="1:13" s="17" customFormat="1" x14ac:dyDescent="0.25">
      <c r="B278" s="5">
        <f>'Mg2+离子浓度'!B278</f>
        <v>2.6383487665425851</v>
      </c>
      <c r="C278" s="18">
        <f t="shared" si="60"/>
        <v>1.000000082740371E-10</v>
      </c>
      <c r="D278" s="18">
        <f t="shared" si="59"/>
        <v>0</v>
      </c>
      <c r="E278" s="18">
        <f t="shared" si="61"/>
        <v>0</v>
      </c>
      <c r="F278" s="18">
        <f t="shared" si="62"/>
        <v>49.150466554260561</v>
      </c>
      <c r="G278" s="18">
        <f t="shared" si="63"/>
        <v>18.629252954555216</v>
      </c>
      <c r="H278" s="18">
        <f t="shared" si="64"/>
        <v>1.6980348086666515</v>
      </c>
      <c r="I278" s="18"/>
      <c r="J278" s="5">
        <f t="shared" si="57"/>
        <v>9.5801359935540482E-11</v>
      </c>
      <c r="K278" s="18">
        <f t="shared" si="66"/>
        <v>1.6980348085708501</v>
      </c>
      <c r="L278" s="18">
        <f t="shared" si="58"/>
        <v>49.150466551487547</v>
      </c>
      <c r="M278" s="18">
        <f t="shared" si="65"/>
        <v>1.6980348085708502E-3</v>
      </c>
    </row>
    <row r="279" spans="1:13" s="17" customFormat="1" x14ac:dyDescent="0.25">
      <c r="B279" s="5">
        <f>'Mg2+离子浓度'!B279</f>
        <v>2.6383487668425851</v>
      </c>
      <c r="C279" s="18">
        <f t="shared" si="60"/>
        <v>3.000000248221113E-10</v>
      </c>
      <c r="D279" s="18">
        <f t="shared" si="59"/>
        <v>0</v>
      </c>
      <c r="E279" s="18">
        <f t="shared" si="61"/>
        <v>0</v>
      </c>
      <c r="F279" s="18">
        <f t="shared" si="62"/>
        <v>49.150466551487547</v>
      </c>
      <c r="G279" s="18">
        <f t="shared" si="63"/>
        <v>18.629252951385887</v>
      </c>
      <c r="H279" s="18">
        <f t="shared" si="64"/>
        <v>1.6980348085708501</v>
      </c>
      <c r="I279" s="18"/>
      <c r="J279" s="5">
        <f t="shared" si="57"/>
        <v>1.6593282283318781E-10</v>
      </c>
      <c r="K279" s="18">
        <f t="shared" si="66"/>
        <v>1.6980348084049173</v>
      </c>
      <c r="L279" s="18">
        <f t="shared" si="58"/>
        <v>49.150466546684541</v>
      </c>
      <c r="M279" s="18">
        <f t="shared" si="65"/>
        <v>1.6980348084049174E-3</v>
      </c>
    </row>
    <row r="280" spans="1:13" s="17" customFormat="1" x14ac:dyDescent="0.25">
      <c r="B280" s="5">
        <f>'Mg2+离子浓度'!B280</f>
        <v>2.6383487672425852</v>
      </c>
      <c r="C280" s="18">
        <f t="shared" si="60"/>
        <v>4.000000330961484E-10</v>
      </c>
      <c r="D280" s="18">
        <f t="shared" si="59"/>
        <v>0</v>
      </c>
      <c r="E280" s="18">
        <f t="shared" si="61"/>
        <v>0</v>
      </c>
      <c r="F280" s="18">
        <f t="shared" si="62"/>
        <v>49.150466546684541</v>
      </c>
      <c r="G280" s="18">
        <f t="shared" si="63"/>
        <v>18.629252946741047</v>
      </c>
      <c r="H280" s="18">
        <f t="shared" si="64"/>
        <v>1.6980348084049173</v>
      </c>
      <c r="I280" s="18"/>
      <c r="J280" s="5">
        <f t="shared" si="57"/>
        <v>1.9160271984154741E-10</v>
      </c>
      <c r="K280" s="18">
        <f t="shared" si="66"/>
        <v>1.6980348082133145</v>
      </c>
      <c r="L280" s="18">
        <f t="shared" si="58"/>
        <v>49.150466541138492</v>
      </c>
      <c r="M280" s="18">
        <f t="shared" si="65"/>
        <v>1.6980348082133146E-3</v>
      </c>
    </row>
    <row r="281" spans="1:13" s="17" customFormat="1" x14ac:dyDescent="0.25">
      <c r="B281" s="5">
        <f>'Mg2+离子浓度'!B281</f>
        <v>2.6383487674425852</v>
      </c>
      <c r="C281" s="18">
        <f t="shared" si="60"/>
        <v>2.000000165480742E-10</v>
      </c>
      <c r="D281" s="18">
        <f t="shared" si="59"/>
        <v>0</v>
      </c>
      <c r="E281" s="18">
        <f t="shared" si="61"/>
        <v>0</v>
      </c>
      <c r="F281" s="18">
        <f t="shared" si="62"/>
        <v>49.150466541138492</v>
      </c>
      <c r="G281" s="18">
        <f t="shared" si="63"/>
        <v>18.629252943226767</v>
      </c>
      <c r="H281" s="18">
        <f t="shared" si="64"/>
        <v>1.6980348082133141</v>
      </c>
      <c r="I281" s="18"/>
      <c r="J281" s="5">
        <f t="shared" ref="J281:J344" si="67">H281*($C$8/3.1415926)^(1/2)*C281^(1/2)</f>
        <v>1.3548358247845672E-10</v>
      </c>
      <c r="K281" s="18">
        <f t="shared" si="66"/>
        <v>1.6980348080778305</v>
      </c>
      <c r="L281" s="18">
        <f t="shared" si="58"/>
        <v>49.150466537216836</v>
      </c>
      <c r="M281" s="18">
        <f t="shared" si="65"/>
        <v>1.6980348080778305E-3</v>
      </c>
    </row>
    <row r="282" spans="1:13" s="17" customFormat="1" x14ac:dyDescent="0.25">
      <c r="B282" s="5">
        <f>'Mg2+离子浓度'!B282</f>
        <v>2.638348776442585</v>
      </c>
      <c r="C282" s="18">
        <f t="shared" si="60"/>
        <v>8.9999998564849193E-9</v>
      </c>
      <c r="D282" s="18">
        <f t="shared" si="59"/>
        <v>0</v>
      </c>
      <c r="E282" s="18">
        <f t="shared" si="61"/>
        <v>0</v>
      </c>
      <c r="F282" s="18">
        <f t="shared" si="62"/>
        <v>49.150466537216836</v>
      </c>
      <c r="G282" s="18">
        <f t="shared" si="63"/>
        <v>18.629252878191799</v>
      </c>
      <c r="H282" s="18">
        <f t="shared" si="64"/>
        <v>1.69803480807783</v>
      </c>
      <c r="I282" s="18"/>
      <c r="J282" s="5">
        <f t="shared" si="67"/>
        <v>9.0885145585288979E-10</v>
      </c>
      <c r="K282" s="18">
        <f t="shared" si="66"/>
        <v>1.6980348071689786</v>
      </c>
      <c r="L282" s="18">
        <f t="shared" si="58"/>
        <v>49.150466510909673</v>
      </c>
      <c r="M282" s="18">
        <f t="shared" si="65"/>
        <v>1.6980348071689785E-3</v>
      </c>
    </row>
    <row r="283" spans="1:13" s="17" customFormat="1" x14ac:dyDescent="0.25">
      <c r="B283" s="5">
        <f>'Mg2+离子浓度'!B283</f>
        <v>2.6383488664425849</v>
      </c>
      <c r="C283" s="18">
        <f t="shared" si="60"/>
        <v>8.9999999897116822E-8</v>
      </c>
      <c r="D283" s="18">
        <f t="shared" si="59"/>
        <v>0</v>
      </c>
      <c r="E283" s="18">
        <f t="shared" si="61"/>
        <v>0</v>
      </c>
      <c r="F283" s="18">
        <f t="shared" si="62"/>
        <v>49.150466510909673</v>
      </c>
      <c r="G283" s="18">
        <f t="shared" si="63"/>
        <v>18.629252232735112</v>
      </c>
      <c r="H283" s="18">
        <f t="shared" si="64"/>
        <v>1.6980348071689786</v>
      </c>
      <c r="I283" s="18"/>
      <c r="J283" s="5">
        <f t="shared" si="67"/>
        <v>2.8740406749889819E-9</v>
      </c>
      <c r="K283" s="18">
        <f t="shared" si="66"/>
        <v>1.6980348042949378</v>
      </c>
      <c r="L283" s="18">
        <f t="shared" si="58"/>
        <v>49.150466427719131</v>
      </c>
      <c r="M283" s="18">
        <f t="shared" si="65"/>
        <v>1.6980348042949379E-3</v>
      </c>
    </row>
    <row r="284" spans="1:13" s="17" customFormat="1" x14ac:dyDescent="0.25">
      <c r="B284" s="5">
        <f>'Mg2+离子浓度'!B284</f>
        <v>2.6383497664425852</v>
      </c>
      <c r="C284" s="18">
        <f t="shared" si="60"/>
        <v>9.0000000030343585E-7</v>
      </c>
      <c r="D284" s="18">
        <f t="shared" si="59"/>
        <v>0</v>
      </c>
      <c r="E284" s="18">
        <f t="shared" si="61"/>
        <v>0</v>
      </c>
      <c r="F284" s="18">
        <f t="shared" si="62"/>
        <v>49.150466427719131</v>
      </c>
      <c r="G284" s="18">
        <f t="shared" si="63"/>
        <v>18.629245846350042</v>
      </c>
      <c r="H284" s="18">
        <f t="shared" si="64"/>
        <v>1.6980348042949382</v>
      </c>
      <c r="I284" s="18"/>
      <c r="J284" s="5">
        <f t="shared" si="67"/>
        <v>9.0885146122768247E-9</v>
      </c>
      <c r="K284" s="18">
        <f t="shared" si="66"/>
        <v>1.6980347952064236</v>
      </c>
      <c r="L284" s="18">
        <f t="shared" si="58"/>
        <v>49.150466164647533</v>
      </c>
      <c r="M284" s="18">
        <f t="shared" si="65"/>
        <v>1.6980347952064237E-3</v>
      </c>
    </row>
    <row r="285" spans="1:13" s="17" customFormat="1" x14ac:dyDescent="0.25">
      <c r="A285" s="18">
        <v>7.4868119641229509E-6</v>
      </c>
      <c r="B285" s="5">
        <f>'Mg2+离子浓度'!B285</f>
        <v>2.6383562532545493</v>
      </c>
      <c r="C285" s="18">
        <f t="shared" si="60"/>
        <v>6.4868119640237865E-6</v>
      </c>
      <c r="D285" s="18">
        <f t="shared" si="59"/>
        <v>0</v>
      </c>
      <c r="E285" s="18">
        <f t="shared" si="61"/>
        <v>0</v>
      </c>
      <c r="F285" s="18">
        <f t="shared" si="62"/>
        <v>49.150466164647533</v>
      </c>
      <c r="G285" s="18">
        <f t="shared" si="63"/>
        <v>18.629199943721733</v>
      </c>
      <c r="H285" s="18">
        <f t="shared" si="64"/>
        <v>1.6980347952064234</v>
      </c>
      <c r="I285" s="18"/>
      <c r="J285" s="5">
        <f t="shared" si="67"/>
        <v>2.4399858467429598E-8</v>
      </c>
      <c r="K285" s="18">
        <f t="shared" si="66"/>
        <v>1.6980347708065648</v>
      </c>
      <c r="L285" s="18">
        <f t="shared" si="58"/>
        <v>49.150465458381426</v>
      </c>
      <c r="M285" s="18">
        <f t="shared" si="65"/>
        <v>1.6980347708065648E-3</v>
      </c>
    </row>
    <row r="286" spans="1:13" x14ac:dyDescent="0.25">
      <c r="B286" s="5">
        <f>'Mg2+离子浓度'!B286</f>
        <v>2.6383587664425852</v>
      </c>
      <c r="C286" s="5">
        <f t="shared" si="60"/>
        <v>2.5131880359019476E-6</v>
      </c>
      <c r="D286" s="5">
        <f t="shared" si="59"/>
        <v>18.630542539353492</v>
      </c>
      <c r="E286" s="5">
        <f t="shared" si="61"/>
        <v>4.6822056612265487E-5</v>
      </c>
      <c r="F286" s="5">
        <f t="shared" si="62"/>
        <v>49.150512280438036</v>
      </c>
      <c r="G286" s="5">
        <f t="shared" si="63"/>
        <v>18.629199677309174</v>
      </c>
      <c r="H286" s="5">
        <f t="shared" si="64"/>
        <v>1.6980363884002017</v>
      </c>
      <c r="I286" s="5"/>
      <c r="J286" s="5">
        <f t="shared" si="67"/>
        <v>1.518743918673237E-8</v>
      </c>
      <c r="K286" s="60">
        <f t="shared" si="66"/>
        <v>1.6980363732127626</v>
      </c>
      <c r="L286" s="5">
        <f t="shared" si="58"/>
        <v>49.150511840830013</v>
      </c>
      <c r="M286" s="5">
        <f t="shared" si="65"/>
        <v>1.6980363732127626E-3</v>
      </c>
    </row>
    <row r="287" spans="1:13" x14ac:dyDescent="0.25">
      <c r="B287" s="5">
        <f>'Mg2+离子浓度'!B287</f>
        <v>2.6383687664425852</v>
      </c>
      <c r="C287" s="5">
        <f t="shared" si="60"/>
        <v>1.0000000000065512E-5</v>
      </c>
      <c r="D287" s="5">
        <f t="shared" si="59"/>
        <v>18.630542539353492</v>
      </c>
      <c r="E287" s="5">
        <f t="shared" si="61"/>
        <v>1.8630542539475544E-4</v>
      </c>
      <c r="F287" s="5">
        <f t="shared" si="62"/>
        <v>49.150698146255408</v>
      </c>
      <c r="G287" s="5">
        <f t="shared" si="63"/>
        <v>18.629199515777774</v>
      </c>
      <c r="H287" s="5">
        <f t="shared" si="64"/>
        <v>1.6980428096338085</v>
      </c>
      <c r="I287" s="5"/>
      <c r="J287" s="5">
        <f t="shared" si="67"/>
        <v>3.0295191527764232E-8</v>
      </c>
      <c r="K287" s="60">
        <f t="shared" si="66"/>
        <v>1.698042779338617</v>
      </c>
      <c r="L287" s="5">
        <f t="shared" si="58"/>
        <v>49.150697269345947</v>
      </c>
      <c r="M287" s="5">
        <f t="shared" si="65"/>
        <v>1.6980427793386172E-3</v>
      </c>
    </row>
    <row r="288" spans="1:13" x14ac:dyDescent="0.25">
      <c r="B288" s="5">
        <f>'Mg2+离子浓度'!B288</f>
        <v>2.638398766442585</v>
      </c>
      <c r="C288" s="5">
        <f t="shared" si="60"/>
        <v>2.9999999999752447E-5</v>
      </c>
      <c r="D288" s="5">
        <f t="shared" si="59"/>
        <v>18.630542539353492</v>
      </c>
      <c r="E288" s="5">
        <f t="shared" si="61"/>
        <v>5.5891627617599268E-4</v>
      </c>
      <c r="F288" s="5">
        <f t="shared" si="62"/>
        <v>49.151256185622124</v>
      </c>
      <c r="G288" s="5">
        <f t="shared" si="63"/>
        <v>18.629199198684404</v>
      </c>
      <c r="H288" s="5">
        <f t="shared" si="64"/>
        <v>1.6980620886017559</v>
      </c>
      <c r="I288" s="5"/>
      <c r="J288" s="5">
        <f t="shared" si="67"/>
        <v>5.2473406708171332E-8</v>
      </c>
      <c r="K288" s="60">
        <f t="shared" si="66"/>
        <v>1.6980620361283492</v>
      </c>
      <c r="L288" s="5">
        <f t="shared" si="58"/>
        <v>49.151254666753132</v>
      </c>
      <c r="M288" s="5">
        <f t="shared" si="65"/>
        <v>1.6980620361283492E-3</v>
      </c>
    </row>
    <row r="289" spans="1:13" x14ac:dyDescent="0.25">
      <c r="B289" s="5">
        <f>'Mg2+离子浓度'!B289</f>
        <v>2.6384287664425852</v>
      </c>
      <c r="C289" s="5">
        <f t="shared" si="60"/>
        <v>3.0000000000196536E-5</v>
      </c>
      <c r="D289" s="5">
        <f t="shared" si="59"/>
        <v>18.630542539353492</v>
      </c>
      <c r="E289" s="5">
        <f t="shared" si="61"/>
        <v>5.5891627618426633E-4</v>
      </c>
      <c r="F289" s="5">
        <f t="shared" si="62"/>
        <v>49.151813583029316</v>
      </c>
      <c r="G289" s="5">
        <f t="shared" si="63"/>
        <v>18.629198638286947</v>
      </c>
      <c r="H289" s="5">
        <f t="shared" si="64"/>
        <v>1.698081345391488</v>
      </c>
      <c r="I289" s="5"/>
      <c r="J289" s="5">
        <f t="shared" si="67"/>
        <v>5.247400178065177E-8</v>
      </c>
      <c r="K289" s="60">
        <f t="shared" si="66"/>
        <v>1.6980812929174862</v>
      </c>
      <c r="L289" s="5">
        <f t="shared" si="58"/>
        <v>49.151812064143101</v>
      </c>
      <c r="M289" s="5">
        <f t="shared" si="65"/>
        <v>1.6980812929174862E-3</v>
      </c>
    </row>
    <row r="290" spans="1:13" x14ac:dyDescent="0.25">
      <c r="B290" s="5">
        <f>'Mg2+离子浓度'!B290</f>
        <v>2.6384487664425853</v>
      </c>
      <c r="C290" s="5">
        <f t="shared" si="60"/>
        <v>2.0000000000131024E-5</v>
      </c>
      <c r="D290" s="5">
        <f t="shared" si="59"/>
        <v>18.630542539353492</v>
      </c>
      <c r="E290" s="5">
        <f t="shared" si="61"/>
        <v>3.7261085078951089E-4</v>
      </c>
      <c r="F290" s="5">
        <f t="shared" si="62"/>
        <v>49.15218467499389</v>
      </c>
      <c r="G290" s="5">
        <f t="shared" si="63"/>
        <v>18.629198072800055</v>
      </c>
      <c r="H290" s="5">
        <f t="shared" si="64"/>
        <v>1.6980941657595787</v>
      </c>
      <c r="I290" s="5"/>
      <c r="J290" s="5">
        <f t="shared" si="67"/>
        <v>4.2845166516377084E-8</v>
      </c>
      <c r="K290" s="60">
        <f t="shared" si="66"/>
        <v>1.6980941229144122</v>
      </c>
      <c r="L290" s="5">
        <f t="shared" si="58"/>
        <v>49.152183434819122</v>
      </c>
      <c r="M290" s="5">
        <f t="shared" si="65"/>
        <v>1.6980941229144122E-3</v>
      </c>
    </row>
    <row r="291" spans="1:13" x14ac:dyDescent="0.25">
      <c r="B291" s="5">
        <f>'Mg2+离子浓度'!B291</f>
        <v>2.6385487664425851</v>
      </c>
      <c r="C291" s="5">
        <f t="shared" si="60"/>
        <v>9.9999999999766942E-5</v>
      </c>
      <c r="D291" s="5">
        <f t="shared" si="59"/>
        <v>18.630542539353492</v>
      </c>
      <c r="E291" s="5">
        <f t="shared" si="61"/>
        <v>1.8630542539310071E-3</v>
      </c>
      <c r="F291" s="5">
        <f t="shared" si="62"/>
        <v>49.154046489073053</v>
      </c>
      <c r="G291" s="5">
        <f t="shared" si="63"/>
        <v>18.629197653733282</v>
      </c>
      <c r="H291" s="5">
        <f t="shared" si="64"/>
        <v>1.6981584871248743</v>
      </c>
      <c r="I291" s="5"/>
      <c r="J291" s="5">
        <f t="shared" si="67"/>
        <v>9.5808333781952412E-8</v>
      </c>
      <c r="K291" s="60">
        <f t="shared" si="66"/>
        <v>1.6981583913165406</v>
      </c>
      <c r="L291" s="5">
        <f t="shared" si="58"/>
        <v>49.154043715852922</v>
      </c>
      <c r="M291" s="5">
        <f t="shared" si="65"/>
        <v>1.6981583913165405E-3</v>
      </c>
    </row>
    <row r="292" spans="1:13" x14ac:dyDescent="0.25">
      <c r="B292" s="5">
        <f>'Mg2+离子浓度'!B292</f>
        <v>2.6388487664425853</v>
      </c>
      <c r="C292" s="5">
        <f t="shared" si="60"/>
        <v>3.00000000000189E-4</v>
      </c>
      <c r="D292" s="5">
        <f t="shared" si="59"/>
        <v>18.630542539353492</v>
      </c>
      <c r="E292" s="5">
        <f t="shared" si="61"/>
        <v>5.5891627618095685E-3</v>
      </c>
      <c r="F292" s="5">
        <f t="shared" si="62"/>
        <v>49.15963287861473</v>
      </c>
      <c r="G292" s="5">
        <f t="shared" si="63"/>
        <v>18.629196755707419</v>
      </c>
      <c r="H292" s="5">
        <f t="shared" si="64"/>
        <v>1.6983514839479272</v>
      </c>
      <c r="I292" s="5"/>
      <c r="J292" s="5">
        <f t="shared" si="67"/>
        <v>1.6596376164577236E-7</v>
      </c>
      <c r="K292" s="60">
        <f t="shared" si="66"/>
        <v>1.6983513179841656</v>
      </c>
      <c r="L292" s="5">
        <f t="shared" si="58"/>
        <v>49.159628074710668</v>
      </c>
      <c r="M292" s="5">
        <f t="shared" si="65"/>
        <v>1.6983513179841655E-3</v>
      </c>
    </row>
    <row r="293" spans="1:13" x14ac:dyDescent="0.25">
      <c r="B293" s="5">
        <f>'Mg2+离子浓度'!B293</f>
        <v>2.639148766442585</v>
      </c>
      <c r="C293" s="5">
        <f t="shared" si="60"/>
        <v>2.9999999999974492E-4</v>
      </c>
      <c r="D293" s="5">
        <f t="shared" si="59"/>
        <v>18.630542539353492</v>
      </c>
      <c r="E293" s="5">
        <f t="shared" si="61"/>
        <v>5.5891627618012947E-3</v>
      </c>
      <c r="F293" s="5">
        <f t="shared" si="62"/>
        <v>49.165217237472469</v>
      </c>
      <c r="G293" s="5">
        <f t="shared" si="63"/>
        <v>18.629195088439158</v>
      </c>
      <c r="H293" s="5">
        <f t="shared" si="64"/>
        <v>1.6985444106155521</v>
      </c>
      <c r="I293" s="5"/>
      <c r="J293" s="5">
        <f t="shared" si="67"/>
        <v>1.6598261453669322E-7</v>
      </c>
      <c r="K293" s="60">
        <f t="shared" si="66"/>
        <v>1.6985442446329375</v>
      </c>
      <c r="L293" s="5">
        <f t="shared" si="58"/>
        <v>49.165212433022695</v>
      </c>
      <c r="M293" s="5">
        <f t="shared" si="65"/>
        <v>1.6985442446329376E-3</v>
      </c>
    </row>
    <row r="294" spans="1:13" x14ac:dyDescent="0.25">
      <c r="B294" s="5">
        <f>'Mg2+离子浓度'!B294</f>
        <v>2.639348766442585</v>
      </c>
      <c r="C294" s="5">
        <f t="shared" si="60"/>
        <v>1.9999999999997797E-4</v>
      </c>
      <c r="D294" s="5">
        <f t="shared" si="59"/>
        <v>18.630542539353492</v>
      </c>
      <c r="E294" s="5">
        <f t="shared" si="61"/>
        <v>3.726108507870288E-3</v>
      </c>
      <c r="F294" s="5">
        <f t="shared" si="62"/>
        <v>49.168938541530565</v>
      </c>
      <c r="G294" s="5">
        <f t="shared" si="63"/>
        <v>18.629193370227586</v>
      </c>
      <c r="H294" s="5">
        <f t="shared" si="64"/>
        <v>1.6986729730538619</v>
      </c>
      <c r="I294" s="5"/>
      <c r="J294" s="5">
        <f t="shared" si="67"/>
        <v>1.3553449506125498E-7</v>
      </c>
      <c r="K294" s="60">
        <f t="shared" si="66"/>
        <v>1.6986728375193669</v>
      </c>
      <c r="L294" s="5">
        <f t="shared" si="58"/>
        <v>49.168934618416841</v>
      </c>
      <c r="M294" s="5">
        <f t="shared" si="65"/>
        <v>1.698672837519367E-3</v>
      </c>
    </row>
    <row r="295" spans="1:13" x14ac:dyDescent="0.25">
      <c r="B295" s="5">
        <f>'Mg2+离子浓度'!B295</f>
        <v>2.6403487664425849</v>
      </c>
      <c r="C295" s="5">
        <f t="shared" si="60"/>
        <v>9.9999999999988987E-4</v>
      </c>
      <c r="D295" s="5">
        <f t="shared" si="59"/>
        <v>18.630542539353492</v>
      </c>
      <c r="E295" s="5">
        <f t="shared" si="61"/>
        <v>1.8630542539351438E-2</v>
      </c>
      <c r="F295" s="5">
        <f t="shared" si="62"/>
        <v>49.18756516095619</v>
      </c>
      <c r="G295" s="5">
        <f t="shared" si="63"/>
        <v>18.629192395377359</v>
      </c>
      <c r="H295" s="5">
        <f t="shared" si="64"/>
        <v>1.6993164796239897</v>
      </c>
      <c r="I295" s="5"/>
      <c r="J295" s="5">
        <f t="shared" si="67"/>
        <v>3.031791538131216E-7</v>
      </c>
      <c r="K295" s="60">
        <f t="shared" si="66"/>
        <v>1.6993161764448359</v>
      </c>
      <c r="L295" s="5">
        <f t="shared" si="58"/>
        <v>49.187556385283997</v>
      </c>
      <c r="M295" s="5">
        <f t="shared" si="65"/>
        <v>1.6993161764448359E-3</v>
      </c>
    </row>
    <row r="296" spans="1:13" x14ac:dyDescent="0.25">
      <c r="B296" s="5">
        <f>'Mg2+离子浓度'!B296</f>
        <v>2.643348766442585</v>
      </c>
      <c r="C296" s="5">
        <f t="shared" si="60"/>
        <v>3.0000000000001137E-3</v>
      </c>
      <c r="D296" s="5">
        <f t="shared" si="59"/>
        <v>18.630542539353492</v>
      </c>
      <c r="E296" s="5">
        <f t="shared" si="61"/>
        <v>5.5891627618062593E-2</v>
      </c>
      <c r="F296" s="5">
        <f t="shared" si="62"/>
        <v>49.243448012902057</v>
      </c>
      <c r="G296" s="5">
        <f t="shared" si="63"/>
        <v>18.629190607781137</v>
      </c>
      <c r="H296" s="5">
        <f t="shared" si="64"/>
        <v>1.7012471027587035</v>
      </c>
      <c r="I296" s="5"/>
      <c r="J296" s="5">
        <f t="shared" si="67"/>
        <v>5.2571829813380886E-7</v>
      </c>
      <c r="K296" s="60">
        <f t="shared" si="66"/>
        <v>1.7012465770404053</v>
      </c>
      <c r="L296" s="5">
        <f t="shared" si="58"/>
        <v>49.243432795723059</v>
      </c>
      <c r="M296" s="5">
        <f t="shared" si="65"/>
        <v>1.7012465770404053E-3</v>
      </c>
    </row>
    <row r="297" spans="1:13" x14ac:dyDescent="0.25">
      <c r="B297" s="5">
        <f>'Mg2+离子浓度'!B297</f>
        <v>2.6463487664425851</v>
      </c>
      <c r="C297" s="5">
        <f t="shared" si="60"/>
        <v>3.0000000000001137E-3</v>
      </c>
      <c r="D297" s="5">
        <f t="shared" si="59"/>
        <v>18.630542539353492</v>
      </c>
      <c r="E297" s="5">
        <f t="shared" si="61"/>
        <v>5.5891627618062593E-2</v>
      </c>
      <c r="F297" s="5">
        <f t="shared" si="62"/>
        <v>49.299324423341119</v>
      </c>
      <c r="G297" s="5">
        <f t="shared" si="63"/>
        <v>18.629186390126826</v>
      </c>
      <c r="H297" s="5">
        <f t="shared" si="64"/>
        <v>1.7031775033542731</v>
      </c>
      <c r="I297" s="5"/>
      <c r="J297" s="5">
        <f t="shared" si="67"/>
        <v>5.2631482929860765E-7</v>
      </c>
      <c r="K297" s="60">
        <f t="shared" si="66"/>
        <v>1.7031769770394438</v>
      </c>
      <c r="L297" s="5">
        <f t="shared" si="58"/>
        <v>49.299309188895215</v>
      </c>
      <c r="M297" s="5">
        <f t="shared" si="65"/>
        <v>1.7031769770394437E-3</v>
      </c>
    </row>
    <row r="298" spans="1:13" x14ac:dyDescent="0.25">
      <c r="B298" s="5">
        <f>'Mg2+离子浓度'!B298</f>
        <v>2.6483487664425849</v>
      </c>
      <c r="C298" s="5">
        <f t="shared" si="60"/>
        <v>1.9999999999997797E-3</v>
      </c>
      <c r="D298" s="5">
        <f t="shared" si="59"/>
        <v>18.630542539353492</v>
      </c>
      <c r="E298" s="5">
        <f t="shared" si="61"/>
        <v>3.7261085078702877E-2</v>
      </c>
      <c r="F298" s="5">
        <f t="shared" si="62"/>
        <v>49.336570273973919</v>
      </c>
      <c r="G298" s="5">
        <f t="shared" si="63"/>
        <v>18.629181661841937</v>
      </c>
      <c r="H298" s="5">
        <f t="shared" si="64"/>
        <v>1.7044642612486887</v>
      </c>
      <c r="I298" s="5"/>
      <c r="J298" s="5">
        <f t="shared" si="67"/>
        <v>4.300589246857468E-7</v>
      </c>
      <c r="K298" s="60">
        <f t="shared" si="66"/>
        <v>1.704463831189764</v>
      </c>
      <c r="L298" s="5">
        <f t="shared" si="58"/>
        <v>49.336557825703316</v>
      </c>
      <c r="M298" s="5">
        <f t="shared" si="65"/>
        <v>1.704463831189764E-3</v>
      </c>
    </row>
    <row r="299" spans="1:13" x14ac:dyDescent="0.25">
      <c r="B299" s="5">
        <f>'Mg2+离子浓度'!B299</f>
        <v>2.6583487664425851</v>
      </c>
      <c r="C299" s="5">
        <f t="shared" si="60"/>
        <v>1.0000000000000231E-2</v>
      </c>
      <c r="D299" s="5">
        <f t="shared" si="59"/>
        <v>18.630542539353492</v>
      </c>
      <c r="E299" s="5">
        <f t="shared" si="61"/>
        <v>0.18630542539353923</v>
      </c>
      <c r="F299" s="5">
        <f t="shared" si="62"/>
        <v>49.522863251096858</v>
      </c>
      <c r="G299" s="5">
        <f t="shared" si="63"/>
        <v>18.629182098392825</v>
      </c>
      <c r="H299" s="5">
        <f t="shared" si="64"/>
        <v>1.7109002522359904</v>
      </c>
      <c r="I299" s="5"/>
      <c r="J299" s="5">
        <f t="shared" si="67"/>
        <v>9.6527210903366939E-7</v>
      </c>
      <c r="K299" s="60">
        <f t="shared" si="66"/>
        <v>1.7108992869638813</v>
      </c>
      <c r="L299" s="5">
        <f t="shared" si="58"/>
        <v>49.522835310813022</v>
      </c>
      <c r="M299" s="5">
        <f t="shared" si="65"/>
        <v>1.7108992869638814E-3</v>
      </c>
    </row>
    <row r="300" spans="1:13" x14ac:dyDescent="0.25">
      <c r="B300" s="5">
        <f>'Mg2+离子浓度'!B300</f>
        <v>2.6883487664425849</v>
      </c>
      <c r="C300" s="5">
        <f t="shared" si="60"/>
        <v>2.9999999999999805E-2</v>
      </c>
      <c r="D300" s="5">
        <f t="shared" si="59"/>
        <v>18.630542539353492</v>
      </c>
      <c r="E300" s="5">
        <f t="shared" si="61"/>
        <v>0.55891627618060113</v>
      </c>
      <c r="F300" s="5">
        <f t="shared" si="62"/>
        <v>50.081751586993626</v>
      </c>
      <c r="G300" s="5">
        <f t="shared" si="63"/>
        <v>18.629186886813564</v>
      </c>
      <c r="H300" s="5">
        <f t="shared" si="64"/>
        <v>1.730208550102559</v>
      </c>
      <c r="I300" s="5"/>
      <c r="J300" s="5">
        <f t="shared" si="67"/>
        <v>1.6907685018127342E-6</v>
      </c>
      <c r="K300" s="60">
        <f t="shared" si="66"/>
        <v>1.7302068593340572</v>
      </c>
      <c r="L300" s="5">
        <f t="shared" si="58"/>
        <v>50.081702646853948</v>
      </c>
      <c r="M300" s="5">
        <f t="shared" si="65"/>
        <v>1.7302068593340572E-3</v>
      </c>
    </row>
    <row r="301" spans="1:13" x14ac:dyDescent="0.25">
      <c r="B301" s="5">
        <f>'Mg2+离子浓度'!B301</f>
        <v>2.7183487664425852</v>
      </c>
      <c r="C301" s="5">
        <f t="shared" si="60"/>
        <v>3.0000000000000249E-2</v>
      </c>
      <c r="D301" s="5">
        <f t="shared" si="59"/>
        <v>18.630542539353492</v>
      </c>
      <c r="E301" s="5">
        <f t="shared" si="61"/>
        <v>0.55891627618060935</v>
      </c>
      <c r="F301" s="5">
        <f t="shared" si="62"/>
        <v>50.640618923034559</v>
      </c>
      <c r="G301" s="5">
        <f t="shared" si="63"/>
        <v>18.629183844318217</v>
      </c>
      <c r="H301" s="5">
        <f t="shared" si="64"/>
        <v>1.7495161224727354</v>
      </c>
      <c r="I301" s="5"/>
      <c r="J301" s="5">
        <f t="shared" si="67"/>
        <v>1.7096359586912999E-6</v>
      </c>
      <c r="K301" s="60">
        <f t="shared" si="66"/>
        <v>1.7495144128367766</v>
      </c>
      <c r="L301" s="5">
        <f t="shared" si="58"/>
        <v>50.640569436766917</v>
      </c>
      <c r="M301" s="5">
        <f t="shared" si="65"/>
        <v>1.7495144128367767E-3</v>
      </c>
    </row>
    <row r="302" spans="1:13" x14ac:dyDescent="0.25">
      <c r="B302" s="5">
        <f>'Mg2+离子浓度'!B302</f>
        <v>2.7383487664425852</v>
      </c>
      <c r="C302" s="5">
        <f t="shared" si="60"/>
        <v>2.0000000000000018E-2</v>
      </c>
      <c r="D302" s="5">
        <f t="shared" si="59"/>
        <v>18.630542539353492</v>
      </c>
      <c r="E302" s="5">
        <f t="shared" si="61"/>
        <v>0.37261085078707018</v>
      </c>
      <c r="F302" s="5">
        <f t="shared" si="62"/>
        <v>51.013180287553986</v>
      </c>
      <c r="G302" s="5">
        <f t="shared" si="63"/>
        <v>18.629175696208225</v>
      </c>
      <c r="H302" s="5">
        <f t="shared" si="64"/>
        <v>1.7623872549292288</v>
      </c>
      <c r="I302" s="5"/>
      <c r="J302" s="5">
        <f t="shared" si="67"/>
        <v>1.4061815928572119E-6</v>
      </c>
      <c r="K302" s="60">
        <f t="shared" si="66"/>
        <v>1.7623858487476358</v>
      </c>
      <c r="L302" s="5">
        <f t="shared" ref="L302:L306" si="68">K302*0.0001*$C$9*96485</f>
        <v>51.013139584924687</v>
      </c>
      <c r="M302" s="5">
        <f t="shared" si="65"/>
        <v>1.7623858487476358E-3</v>
      </c>
    </row>
    <row r="303" spans="1:13" x14ac:dyDescent="0.25">
      <c r="B303" s="5">
        <f>'Mg2+离子浓度'!B303</f>
        <v>2.788348766442585</v>
      </c>
      <c r="C303" s="5">
        <f t="shared" si="60"/>
        <v>4.9999999999999822E-2</v>
      </c>
      <c r="D303" s="5">
        <f t="shared" ref="D303:D366" si="69">D274</f>
        <v>18.630542539353492</v>
      </c>
      <c r="E303" s="5">
        <f t="shared" si="61"/>
        <v>0.93152712696767126</v>
      </c>
      <c r="F303" s="5">
        <f t="shared" si="62"/>
        <v>51.94466671189236</v>
      </c>
      <c r="G303" s="5">
        <f t="shared" si="63"/>
        <v>18.629185608715694</v>
      </c>
      <c r="H303" s="5">
        <f t="shared" si="64"/>
        <v>1.7945679539787656</v>
      </c>
      <c r="I303" s="5"/>
      <c r="J303" s="5">
        <f t="shared" si="67"/>
        <v>2.2639664031390485E-6</v>
      </c>
      <c r="K303" s="60">
        <f t="shared" si="66"/>
        <v>1.7945656900123623</v>
      </c>
      <c r="L303" s="5">
        <f t="shared" si="68"/>
        <v>51.944601180252839</v>
      </c>
      <c r="M303" s="5">
        <f t="shared" si="65"/>
        <v>1.7945656900123623E-3</v>
      </c>
    </row>
    <row r="304" spans="1:13" x14ac:dyDescent="0.25">
      <c r="A304" t="s">
        <v>234</v>
      </c>
      <c r="B304" s="5">
        <f>'Mg2+离子浓度'!B304</f>
        <v>2.8383487664425853</v>
      </c>
      <c r="C304" s="5">
        <f t="shared" si="60"/>
        <v>5.0000000000000266E-2</v>
      </c>
      <c r="D304" s="5">
        <f t="shared" si="69"/>
        <v>18.630542539353492</v>
      </c>
      <c r="E304" s="5">
        <f t="shared" si="61"/>
        <v>0.93152712696767959</v>
      </c>
      <c r="F304" s="5">
        <f t="shared" si="62"/>
        <v>52.876128307220519</v>
      </c>
      <c r="G304" s="5">
        <f t="shared" si="63"/>
        <v>18.629186424292833</v>
      </c>
      <c r="H304" s="5">
        <f t="shared" si="64"/>
        <v>1.8267477952434927</v>
      </c>
      <c r="I304" s="5"/>
      <c r="J304" s="5">
        <f t="shared" si="67"/>
        <v>2.3045634055095535E-6</v>
      </c>
      <c r="K304" s="60">
        <f t="shared" si="66"/>
        <v>1.8267454906800873</v>
      </c>
      <c r="L304" s="5">
        <f t="shared" si="68"/>
        <v>52.876061600480469</v>
      </c>
      <c r="M304" s="5">
        <f t="shared" si="65"/>
        <v>1.8267454906800873E-3</v>
      </c>
    </row>
    <row r="305" spans="1:13" x14ac:dyDescent="0.25">
      <c r="A305" s="5">
        <f>(A285+A306)*10</f>
        <v>2.9314903107006902</v>
      </c>
      <c r="B305" s="5">
        <f>'Mg2+离子浓度'!B305</f>
        <v>2.8883487664425851</v>
      </c>
      <c r="C305" s="5">
        <f t="shared" si="60"/>
        <v>4.9999999999999822E-2</v>
      </c>
      <c r="D305" s="5">
        <f t="shared" si="69"/>
        <v>18.630542539353492</v>
      </c>
      <c r="E305" s="5">
        <f t="shared" si="61"/>
        <v>0.93152712696767126</v>
      </c>
      <c r="F305" s="5">
        <f t="shared" si="62"/>
        <v>53.807588727448142</v>
      </c>
      <c r="G305" s="5">
        <f t="shared" si="63"/>
        <v>18.629186804791544</v>
      </c>
      <c r="H305" s="5">
        <f t="shared" si="64"/>
        <v>1.8589275959112175</v>
      </c>
      <c r="I305" s="5"/>
      <c r="J305" s="5">
        <f t="shared" si="67"/>
        <v>2.345160356664229E-6</v>
      </c>
      <c r="K305" s="60">
        <f t="shared" si="66"/>
        <v>1.8589252507508609</v>
      </c>
      <c r="L305" s="5">
        <f t="shared" si="68"/>
        <v>53.807520845609048</v>
      </c>
      <c r="M305" s="5">
        <f t="shared" si="65"/>
        <v>1.858925250750861E-3</v>
      </c>
    </row>
    <row r="306" spans="1:13" x14ac:dyDescent="0.25">
      <c r="A306" s="79">
        <v>0.2931415442581049</v>
      </c>
      <c r="B306" s="5">
        <f>'Mg2+离子浓度'!B306</f>
        <v>2.9314977975126539</v>
      </c>
      <c r="C306" s="5">
        <f t="shared" si="60"/>
        <v>4.3149031070068844E-2</v>
      </c>
      <c r="D306" s="5">
        <f t="shared" si="69"/>
        <v>18.630542539353492</v>
      </c>
      <c r="E306" s="5">
        <f t="shared" si="61"/>
        <v>0.80388985888280307</v>
      </c>
      <c r="F306" s="5">
        <f t="shared" si="62"/>
        <v>54.611410704491853</v>
      </c>
      <c r="G306" s="5">
        <f t="shared" si="63"/>
        <v>18.629183603968279</v>
      </c>
      <c r="H306" s="5">
        <f t="shared" si="64"/>
        <v>1.8866977839212262</v>
      </c>
      <c r="I306" s="5"/>
      <c r="J306" s="5">
        <f t="shared" si="67"/>
        <v>2.211123145217094E-6</v>
      </c>
      <c r="K306" s="60">
        <f t="shared" si="66"/>
        <v>1.886695572798081</v>
      </c>
      <c r="L306" s="5">
        <f t="shared" si="68"/>
        <v>54.611346702426864</v>
      </c>
      <c r="M306" s="5">
        <f t="shared" si="65"/>
        <v>1.886695572798081E-3</v>
      </c>
    </row>
    <row r="307" spans="1:13" s="17" customFormat="1" x14ac:dyDescent="0.25">
      <c r="B307" s="5">
        <f>'Mg2+离子浓度'!B307</f>
        <v>2.9314977976126539</v>
      </c>
      <c r="C307" s="18">
        <f t="shared" ref="C307:C370" si="70">B307-B306</f>
        <v>1.000000082740371E-10</v>
      </c>
      <c r="D307" s="18">
        <f t="shared" si="69"/>
        <v>0</v>
      </c>
      <c r="E307" s="18">
        <f t="shared" ref="E307:E370" si="71">C307*D307</f>
        <v>0</v>
      </c>
      <c r="F307" s="18">
        <f t="shared" ref="F307:F370" si="72">E307+L306</f>
        <v>54.611346702426864</v>
      </c>
      <c r="G307" s="18">
        <f t="shared" ref="G307:G370" si="73">F307/B307</f>
        <v>18.62916177078527</v>
      </c>
      <c r="H307" s="18">
        <f t="shared" ref="H307:H370" si="74">F307/$C$9/96485/0.0001</f>
        <v>1.8866955727980812</v>
      </c>
      <c r="I307" s="18"/>
      <c r="J307" s="5">
        <f t="shared" si="67"/>
        <v>1.0644540426138173E-10</v>
      </c>
      <c r="K307" s="18">
        <f t="shared" si="66"/>
        <v>1.8866955726916359</v>
      </c>
      <c r="L307" s="18">
        <f t="shared" ref="L307:L370" si="75">K307*0.0001*$C$9*96485</f>
        <v>54.611346699345752</v>
      </c>
      <c r="M307" s="18">
        <f t="shared" ref="M307:M370" si="76">K307*0.001</f>
        <v>1.8866955726916359E-3</v>
      </c>
    </row>
    <row r="308" spans="1:13" s="17" customFormat="1" x14ac:dyDescent="0.25">
      <c r="B308" s="5">
        <f>'Mg2+离子浓度'!B308</f>
        <v>2.931497797912654</v>
      </c>
      <c r="C308" s="18">
        <f t="shared" si="70"/>
        <v>3.000000248221113E-10</v>
      </c>
      <c r="D308" s="18">
        <f t="shared" si="69"/>
        <v>0</v>
      </c>
      <c r="E308" s="18">
        <f t="shared" si="71"/>
        <v>0</v>
      </c>
      <c r="F308" s="18">
        <f t="shared" si="72"/>
        <v>54.611346699345752</v>
      </c>
      <c r="G308" s="18">
        <f t="shared" si="73"/>
        <v>18.629161767827785</v>
      </c>
      <c r="H308" s="18">
        <f t="shared" si="74"/>
        <v>1.8866955726916361</v>
      </c>
      <c r="I308" s="18"/>
      <c r="J308" s="5">
        <f t="shared" si="67"/>
        <v>1.8436884840252001E-10</v>
      </c>
      <c r="K308" s="18">
        <f t="shared" si="66"/>
        <v>1.8866955725072674</v>
      </c>
      <c r="L308" s="18">
        <f t="shared" si="75"/>
        <v>54.611346694009114</v>
      </c>
      <c r="M308" s="18">
        <f t="shared" si="76"/>
        <v>1.8866955725072674E-3</v>
      </c>
    </row>
    <row r="309" spans="1:13" s="17" customFormat="1" x14ac:dyDescent="0.25">
      <c r="B309" s="5">
        <f>'Mg2+离子浓度'!B309</f>
        <v>2.931497798312654</v>
      </c>
      <c r="C309" s="18">
        <f t="shared" si="70"/>
        <v>4.000000330961484E-10</v>
      </c>
      <c r="D309" s="18">
        <f t="shared" si="69"/>
        <v>0</v>
      </c>
      <c r="E309" s="18">
        <f t="shared" si="71"/>
        <v>0</v>
      </c>
      <c r="F309" s="18">
        <f t="shared" si="72"/>
        <v>54.611346694009114</v>
      </c>
      <c r="G309" s="18">
        <f t="shared" si="73"/>
        <v>18.629161763465405</v>
      </c>
      <c r="H309" s="18">
        <f t="shared" si="74"/>
        <v>1.8866955725072676</v>
      </c>
      <c r="I309" s="18"/>
      <c r="J309" s="5">
        <f t="shared" si="67"/>
        <v>2.1289080848994864E-10</v>
      </c>
      <c r="K309" s="18">
        <f t="shared" si="66"/>
        <v>1.8866955722943768</v>
      </c>
      <c r="L309" s="18">
        <f t="shared" si="75"/>
        <v>54.611346687846883</v>
      </c>
      <c r="M309" s="18">
        <f t="shared" si="76"/>
        <v>1.8866955722943769E-3</v>
      </c>
    </row>
    <row r="310" spans="1:13" s="17" customFormat="1" x14ac:dyDescent="0.25">
      <c r="B310" s="5">
        <f>'Mg2+离子浓度'!B310</f>
        <v>2.931497798512654</v>
      </c>
      <c r="C310" s="18">
        <f t="shared" si="70"/>
        <v>2.000000165480742E-10</v>
      </c>
      <c r="D310" s="18">
        <f t="shared" si="69"/>
        <v>0</v>
      </c>
      <c r="E310" s="18">
        <f t="shared" si="71"/>
        <v>0</v>
      </c>
      <c r="F310" s="18">
        <f t="shared" si="72"/>
        <v>54.611346687846883</v>
      </c>
      <c r="G310" s="18">
        <f t="shared" si="73"/>
        <v>18.629161760092362</v>
      </c>
      <c r="H310" s="18">
        <f t="shared" si="74"/>
        <v>1.8866955722943766</v>
      </c>
      <c r="I310" s="18"/>
      <c r="J310" s="5">
        <f t="shared" si="67"/>
        <v>1.5053653431854307E-10</v>
      </c>
      <c r="K310" s="18">
        <f t="shared" si="66"/>
        <v>1.8866955721438401</v>
      </c>
      <c r="L310" s="18">
        <f t="shared" si="75"/>
        <v>54.611346683489522</v>
      </c>
      <c r="M310" s="18">
        <f t="shared" si="76"/>
        <v>1.8866955721438402E-3</v>
      </c>
    </row>
    <row r="311" spans="1:13" s="17" customFormat="1" x14ac:dyDescent="0.25">
      <c r="B311" s="5">
        <f>'Mg2+离子浓度'!B311</f>
        <v>2.9314978075126539</v>
      </c>
      <c r="C311" s="18">
        <f t="shared" si="70"/>
        <v>8.9999998564849193E-9</v>
      </c>
      <c r="D311" s="18">
        <f t="shared" si="69"/>
        <v>0</v>
      </c>
      <c r="E311" s="18">
        <f t="shared" si="71"/>
        <v>0</v>
      </c>
      <c r="F311" s="18">
        <f t="shared" si="72"/>
        <v>54.611346683489522</v>
      </c>
      <c r="G311" s="18">
        <f t="shared" si="73"/>
        <v>18.629161701412528</v>
      </c>
      <c r="H311" s="18">
        <f t="shared" si="74"/>
        <v>1.8866955721438401</v>
      </c>
      <c r="I311" s="18"/>
      <c r="J311" s="5">
        <f t="shared" si="67"/>
        <v>1.0098297215916287E-9</v>
      </c>
      <c r="K311" s="18">
        <f t="shared" si="66"/>
        <v>1.8866955711340103</v>
      </c>
      <c r="L311" s="18">
        <f t="shared" si="75"/>
        <v>54.611346654259499</v>
      </c>
      <c r="M311" s="18">
        <f t="shared" si="76"/>
        <v>1.8866955711340104E-3</v>
      </c>
    </row>
    <row r="312" spans="1:13" s="17" customFormat="1" x14ac:dyDescent="0.25">
      <c r="B312" s="5">
        <f>'Mg2+离子浓度'!B312</f>
        <v>2.9314978975126538</v>
      </c>
      <c r="C312" s="18">
        <f t="shared" si="70"/>
        <v>8.9999999897116822E-8</v>
      </c>
      <c r="D312" s="18">
        <f t="shared" si="69"/>
        <v>0</v>
      </c>
      <c r="E312" s="18">
        <f t="shared" si="71"/>
        <v>0</v>
      </c>
      <c r="F312" s="18">
        <f t="shared" si="72"/>
        <v>54.611346654259499</v>
      </c>
      <c r="G312" s="18">
        <f t="shared" si="73"/>
        <v>18.629161119507085</v>
      </c>
      <c r="H312" s="18">
        <f t="shared" si="74"/>
        <v>1.8866955711340103</v>
      </c>
      <c r="I312" s="18"/>
      <c r="J312" s="5">
        <f t="shared" si="67"/>
        <v>3.193361991089682E-9</v>
      </c>
      <c r="K312" s="18">
        <f t="shared" si="66"/>
        <v>1.8866955679406483</v>
      </c>
      <c r="L312" s="18">
        <f t="shared" si="75"/>
        <v>54.611346561826032</v>
      </c>
      <c r="M312" s="18">
        <f t="shared" si="76"/>
        <v>1.8866955679406484E-3</v>
      </c>
    </row>
    <row r="313" spans="1:13" s="17" customFormat="1" x14ac:dyDescent="0.25">
      <c r="B313" s="5">
        <f>'Mg2+离子浓度'!B313</f>
        <v>2.9314987975126541</v>
      </c>
      <c r="C313" s="18">
        <f t="shared" si="70"/>
        <v>9.0000000030343585E-7</v>
      </c>
      <c r="D313" s="18">
        <f t="shared" si="69"/>
        <v>0</v>
      </c>
      <c r="E313" s="18">
        <f t="shared" si="71"/>
        <v>0</v>
      </c>
      <c r="F313" s="18">
        <f t="shared" si="72"/>
        <v>54.611346561826032</v>
      </c>
      <c r="G313" s="18">
        <f t="shared" si="73"/>
        <v>18.629155368633679</v>
      </c>
      <c r="H313" s="18">
        <f t="shared" si="74"/>
        <v>1.8866955679406481</v>
      </c>
      <c r="I313" s="18"/>
      <c r="J313" s="5">
        <f t="shared" si="67"/>
        <v>1.0098297275635894E-8</v>
      </c>
      <c r="K313" s="18">
        <f t="shared" si="66"/>
        <v>1.8866955578423508</v>
      </c>
      <c r="L313" s="18">
        <f t="shared" si="75"/>
        <v>54.611346269525761</v>
      </c>
      <c r="M313" s="18">
        <f t="shared" si="76"/>
        <v>1.8866955578423507E-3</v>
      </c>
    </row>
    <row r="314" spans="1:13" s="17" customFormat="1" x14ac:dyDescent="0.25">
      <c r="A314" s="18">
        <v>7.4868119641229509E-6</v>
      </c>
      <c r="B314" s="5">
        <f>'Mg2+离子浓度'!B314</f>
        <v>2.9315052843246181</v>
      </c>
      <c r="C314" s="18">
        <f t="shared" si="70"/>
        <v>6.4868119640237865E-6</v>
      </c>
      <c r="D314" s="18">
        <f t="shared" si="69"/>
        <v>0</v>
      </c>
      <c r="E314" s="18">
        <f t="shared" si="71"/>
        <v>0</v>
      </c>
      <c r="F314" s="18">
        <f t="shared" si="72"/>
        <v>54.611346269525761</v>
      </c>
      <c r="G314" s="18">
        <f t="shared" si="73"/>
        <v>18.629114046474431</v>
      </c>
      <c r="H314" s="18">
        <f t="shared" si="74"/>
        <v>1.8866955578423503</v>
      </c>
      <c r="I314" s="18"/>
      <c r="J314" s="5">
        <f t="shared" si="67"/>
        <v>2.7110813460618853E-8</v>
      </c>
      <c r="K314" s="18">
        <f t="shared" si="66"/>
        <v>1.886695530731537</v>
      </c>
      <c r="L314" s="18">
        <f t="shared" si="75"/>
        <v>54.611345484789709</v>
      </c>
      <c r="M314" s="18">
        <f t="shared" si="76"/>
        <v>1.8866955307315369E-3</v>
      </c>
    </row>
    <row r="315" spans="1:13" x14ac:dyDescent="0.25">
      <c r="B315" s="5">
        <f>'Mg2+离子浓度'!B315</f>
        <v>2.931507797512654</v>
      </c>
      <c r="C315" s="5">
        <f t="shared" si="70"/>
        <v>2.5131880359019476E-6</v>
      </c>
      <c r="D315" s="5">
        <f t="shared" si="69"/>
        <v>18.630542539353492</v>
      </c>
      <c r="E315" s="5">
        <f t="shared" si="71"/>
        <v>4.6822056612265487E-5</v>
      </c>
      <c r="F315" s="5">
        <f t="shared" si="72"/>
        <v>54.611392306846319</v>
      </c>
      <c r="G315" s="5">
        <f t="shared" si="73"/>
        <v>18.629113780008829</v>
      </c>
      <c r="H315" s="5">
        <f t="shared" si="74"/>
        <v>1.8866971483251738</v>
      </c>
      <c r="I315" s="5"/>
      <c r="J315" s="5">
        <f t="shared" si="67"/>
        <v>1.6874843436639367E-8</v>
      </c>
      <c r="K315" s="60">
        <f t="shared" si="66"/>
        <v>1.8866971314503302</v>
      </c>
      <c r="L315" s="5">
        <f t="shared" si="75"/>
        <v>54.611391818395525</v>
      </c>
      <c r="M315" s="5">
        <f t="shared" si="76"/>
        <v>1.8866971314503303E-3</v>
      </c>
    </row>
    <row r="316" spans="1:13" x14ac:dyDescent="0.25">
      <c r="B316" s="5">
        <f>'Mg2+离子浓度'!B316</f>
        <v>2.9315177975126541</v>
      </c>
      <c r="C316" s="5">
        <f t="shared" si="70"/>
        <v>1.0000000000065512E-5</v>
      </c>
      <c r="D316" s="5">
        <f t="shared" si="69"/>
        <v>18.630542539353492</v>
      </c>
      <c r="E316" s="5">
        <f t="shared" si="71"/>
        <v>1.8630542539475544E-4</v>
      </c>
      <c r="F316" s="5">
        <f t="shared" si="72"/>
        <v>54.611578123820919</v>
      </c>
      <c r="G316" s="5">
        <f t="shared" si="73"/>
        <v>18.629113618262174</v>
      </c>
      <c r="H316" s="5">
        <f t="shared" si="74"/>
        <v>1.8867035678713764</v>
      </c>
      <c r="I316" s="5"/>
      <c r="J316" s="5">
        <f t="shared" si="67"/>
        <v>3.3661133641916771E-8</v>
      </c>
      <c r="K316" s="60">
        <f t="shared" si="66"/>
        <v>1.8867035342102427</v>
      </c>
      <c r="L316" s="5">
        <f t="shared" si="75"/>
        <v>54.611577149482592</v>
      </c>
      <c r="M316" s="5">
        <f t="shared" si="76"/>
        <v>1.8867035342102429E-3</v>
      </c>
    </row>
    <row r="317" spans="1:13" x14ac:dyDescent="0.25">
      <c r="B317" s="5">
        <f>'Mg2+离子浓度'!B317</f>
        <v>2.9315477975126538</v>
      </c>
      <c r="C317" s="5">
        <f t="shared" si="70"/>
        <v>2.9999999999752447E-5</v>
      </c>
      <c r="D317" s="5">
        <f t="shared" si="69"/>
        <v>18.630542539353492</v>
      </c>
      <c r="E317" s="5">
        <f t="shared" si="71"/>
        <v>5.5891627617599268E-4</v>
      </c>
      <c r="F317" s="5">
        <f t="shared" si="72"/>
        <v>54.612136065758769</v>
      </c>
      <c r="G317" s="5">
        <f t="shared" si="73"/>
        <v>18.629113300521936</v>
      </c>
      <c r="H317" s="5">
        <f t="shared" si="74"/>
        <v>1.8867228434733814</v>
      </c>
      <c r="I317" s="5"/>
      <c r="J317" s="5">
        <f t="shared" si="67"/>
        <v>5.8303389361162042E-8</v>
      </c>
      <c r="K317" s="60">
        <f t="shared" si="66"/>
        <v>1.8867227851699919</v>
      </c>
      <c r="L317" s="5">
        <f t="shared" si="75"/>
        <v>54.612134378138009</v>
      </c>
      <c r="M317" s="5">
        <f t="shared" si="76"/>
        <v>1.8867227851699919E-3</v>
      </c>
    </row>
    <row r="318" spans="1:13" x14ac:dyDescent="0.25">
      <c r="B318" s="5">
        <f>'Mg2+离子浓度'!B318</f>
        <v>2.931577797512654</v>
      </c>
      <c r="C318" s="5">
        <f t="shared" si="70"/>
        <v>3.0000000000196536E-5</v>
      </c>
      <c r="D318" s="5">
        <f t="shared" si="69"/>
        <v>18.630542539353492</v>
      </c>
      <c r="E318" s="5">
        <f t="shared" si="71"/>
        <v>5.5891627618426633E-4</v>
      </c>
      <c r="F318" s="5">
        <f t="shared" si="72"/>
        <v>54.612693294414193</v>
      </c>
      <c r="G318" s="5">
        <f t="shared" si="73"/>
        <v>18.629112739478121</v>
      </c>
      <c r="H318" s="5">
        <f t="shared" si="74"/>
        <v>1.8867420944331308</v>
      </c>
      <c r="I318" s="5"/>
      <c r="J318" s="5">
        <f t="shared" si="67"/>
        <v>5.8303984253527879E-8</v>
      </c>
      <c r="K318" s="60">
        <f t="shared" si="66"/>
        <v>1.8867420361291465</v>
      </c>
      <c r="L318" s="5">
        <f t="shared" si="75"/>
        <v>54.61269160677621</v>
      </c>
      <c r="M318" s="5">
        <f t="shared" si="76"/>
        <v>1.8867420361291466E-3</v>
      </c>
    </row>
    <row r="319" spans="1:13" x14ac:dyDescent="0.25">
      <c r="B319" s="5">
        <f>'Mg2+离子浓度'!B319</f>
        <v>2.9315977975126541</v>
      </c>
      <c r="C319" s="5">
        <f t="shared" si="70"/>
        <v>2.0000000000131024E-5</v>
      </c>
      <c r="D319" s="5">
        <f t="shared" si="69"/>
        <v>18.630542539353492</v>
      </c>
      <c r="E319" s="5">
        <f t="shared" si="71"/>
        <v>3.7261085078951089E-4</v>
      </c>
      <c r="F319" s="5">
        <f t="shared" si="72"/>
        <v>54.613064217626999</v>
      </c>
      <c r="G319" s="5">
        <f t="shared" si="73"/>
        <v>18.629112173560795</v>
      </c>
      <c r="H319" s="5">
        <f t="shared" si="74"/>
        <v>1.8867549089712388</v>
      </c>
      <c r="I319" s="5"/>
      <c r="J319" s="5">
        <f t="shared" si="67"/>
        <v>4.7605327125250798E-8</v>
      </c>
      <c r="K319" s="60">
        <f t="shared" si="66"/>
        <v>1.8867548613659115</v>
      </c>
      <c r="L319" s="5">
        <f t="shared" si="75"/>
        <v>54.613062839666988</v>
      </c>
      <c r="M319" s="5">
        <f t="shared" si="76"/>
        <v>1.8867548613659116E-3</v>
      </c>
    </row>
    <row r="320" spans="1:13" x14ac:dyDescent="0.25">
      <c r="B320" s="5">
        <f>'Mg2+离子浓度'!B320</f>
        <v>2.9316977975126539</v>
      </c>
      <c r="C320" s="5">
        <f t="shared" si="70"/>
        <v>9.9999999999766942E-5</v>
      </c>
      <c r="D320" s="5">
        <f t="shared" si="69"/>
        <v>18.630542539353492</v>
      </c>
      <c r="E320" s="5">
        <f t="shared" si="71"/>
        <v>1.8630542539310071E-3</v>
      </c>
      <c r="F320" s="5">
        <f t="shared" si="72"/>
        <v>54.614925893920919</v>
      </c>
      <c r="G320" s="5">
        <f t="shared" si="73"/>
        <v>18.629111752329305</v>
      </c>
      <c r="H320" s="5">
        <f t="shared" si="74"/>
        <v>1.8868192255763734</v>
      </c>
      <c r="I320" s="5"/>
      <c r="J320" s="5">
        <f t="shared" si="67"/>
        <v>1.0645237621860024E-7</v>
      </c>
      <c r="K320" s="60">
        <f t="shared" si="66"/>
        <v>1.8868191191239971</v>
      </c>
      <c r="L320" s="5">
        <f t="shared" si="75"/>
        <v>54.614922812603652</v>
      </c>
      <c r="M320" s="5">
        <f t="shared" si="76"/>
        <v>1.8868191191239972E-3</v>
      </c>
    </row>
    <row r="321" spans="1:13" x14ac:dyDescent="0.25">
      <c r="B321" s="5">
        <f>'Mg2+离子浓度'!B321</f>
        <v>2.9319977975126541</v>
      </c>
      <c r="C321" s="5">
        <f t="shared" si="70"/>
        <v>3.00000000000189E-4</v>
      </c>
      <c r="D321" s="5">
        <f t="shared" si="69"/>
        <v>18.630542539353492</v>
      </c>
      <c r="E321" s="5">
        <f t="shared" si="71"/>
        <v>5.5891627618095685E-3</v>
      </c>
      <c r="F321" s="5">
        <f t="shared" si="72"/>
        <v>54.62051197536546</v>
      </c>
      <c r="G321" s="5">
        <f t="shared" si="73"/>
        <v>18.629110847798898</v>
      </c>
      <c r="H321" s="5">
        <f t="shared" si="74"/>
        <v>1.8870122117553838</v>
      </c>
      <c r="I321" s="5"/>
      <c r="J321" s="5">
        <f t="shared" si="67"/>
        <v>1.8439978290385175E-7</v>
      </c>
      <c r="K321" s="60">
        <f t="shared" si="66"/>
        <v>1.8870120273556008</v>
      </c>
      <c r="L321" s="5">
        <f t="shared" si="75"/>
        <v>54.620506637821542</v>
      </c>
      <c r="M321" s="5">
        <f t="shared" si="76"/>
        <v>1.8870120273556008E-3</v>
      </c>
    </row>
    <row r="322" spans="1:13" x14ac:dyDescent="0.25">
      <c r="B322" s="5">
        <f>'Mg2+离子浓度'!B322</f>
        <v>2.9322977975126538</v>
      </c>
      <c r="C322" s="5">
        <f t="shared" si="70"/>
        <v>2.9999999999974492E-4</v>
      </c>
      <c r="D322" s="5">
        <f t="shared" si="69"/>
        <v>18.630542539353492</v>
      </c>
      <c r="E322" s="5">
        <f t="shared" si="71"/>
        <v>5.5891627618012947E-3</v>
      </c>
      <c r="F322" s="5">
        <f t="shared" si="72"/>
        <v>54.626095800583343</v>
      </c>
      <c r="G322" s="5">
        <f t="shared" si="73"/>
        <v>18.629109174013767</v>
      </c>
      <c r="H322" s="5">
        <f t="shared" si="74"/>
        <v>1.8872051199869875</v>
      </c>
      <c r="I322" s="5"/>
      <c r="J322" s="5">
        <f t="shared" si="67"/>
        <v>1.844186339931817E-7</v>
      </c>
      <c r="K322" s="60">
        <f t="shared" si="66"/>
        <v>1.8872049355683536</v>
      </c>
      <c r="L322" s="5">
        <f t="shared" si="75"/>
        <v>54.626090462493785</v>
      </c>
      <c r="M322" s="5">
        <f t="shared" si="76"/>
        <v>1.8872049355683537E-3</v>
      </c>
    </row>
    <row r="323" spans="1:13" x14ac:dyDescent="0.25">
      <c r="B323" s="5">
        <f>'Mg2+离子浓度'!B323</f>
        <v>2.9324977975126538</v>
      </c>
      <c r="C323" s="5">
        <f t="shared" si="70"/>
        <v>1.9999999999997797E-4</v>
      </c>
      <c r="D323" s="5">
        <f t="shared" si="69"/>
        <v>18.630542539353492</v>
      </c>
      <c r="E323" s="5">
        <f t="shared" si="71"/>
        <v>3.726108507870288E-3</v>
      </c>
      <c r="F323" s="5">
        <f t="shared" si="72"/>
        <v>54.629816571001655</v>
      </c>
      <c r="G323" s="5">
        <f t="shared" si="73"/>
        <v>18.629107451449304</v>
      </c>
      <c r="H323" s="5">
        <f t="shared" si="74"/>
        <v>1.8873336639892784</v>
      </c>
      <c r="I323" s="5"/>
      <c r="J323" s="5">
        <f t="shared" si="67"/>
        <v>1.5058744044241895E-7</v>
      </c>
      <c r="K323" s="60">
        <f t="shared" si="66"/>
        <v>1.8873335134018379</v>
      </c>
      <c r="L323" s="5">
        <f t="shared" si="75"/>
        <v>54.629812212172901</v>
      </c>
      <c r="M323" s="5">
        <f t="shared" si="76"/>
        <v>1.8873335134018379E-3</v>
      </c>
    </row>
    <row r="324" spans="1:13" x14ac:dyDescent="0.25">
      <c r="B324" s="5">
        <f>'Mg2+离子浓度'!B324</f>
        <v>2.9334977975126537</v>
      </c>
      <c r="C324" s="5">
        <f t="shared" si="70"/>
        <v>9.9999999999988987E-4</v>
      </c>
      <c r="D324" s="5">
        <f t="shared" si="69"/>
        <v>18.630542539353492</v>
      </c>
      <c r="E324" s="5">
        <f t="shared" si="71"/>
        <v>1.8630542539351438E-2</v>
      </c>
      <c r="F324" s="5">
        <f t="shared" si="72"/>
        <v>54.648442754712249</v>
      </c>
      <c r="G324" s="5">
        <f t="shared" si="73"/>
        <v>18.62910645477535</v>
      </c>
      <c r="H324" s="5">
        <f t="shared" si="74"/>
        <v>1.8879771555064604</v>
      </c>
      <c r="I324" s="5"/>
      <c r="J324" s="5">
        <f t="shared" si="67"/>
        <v>3.368385602613633E-7</v>
      </c>
      <c r="K324" s="60">
        <f t="shared" si="66"/>
        <v>1.8879768186679002</v>
      </c>
      <c r="L324" s="5">
        <f t="shared" si="75"/>
        <v>54.648433004751716</v>
      </c>
      <c r="M324" s="5">
        <f t="shared" si="76"/>
        <v>1.8879768186679004E-3</v>
      </c>
    </row>
    <row r="325" spans="1:13" x14ac:dyDescent="0.25">
      <c r="B325" s="5">
        <f>'Mg2+离子浓度'!B325</f>
        <v>2.9364977975126538</v>
      </c>
      <c r="C325" s="5">
        <f t="shared" si="70"/>
        <v>3.0000000000001137E-3</v>
      </c>
      <c r="D325" s="5">
        <f t="shared" si="69"/>
        <v>18.630542539353492</v>
      </c>
      <c r="E325" s="5">
        <f t="shared" si="71"/>
        <v>5.5891627618062593E-2</v>
      </c>
      <c r="F325" s="5">
        <f t="shared" si="72"/>
        <v>54.704324632369776</v>
      </c>
      <c r="G325" s="5">
        <f t="shared" si="73"/>
        <v>18.629104601647175</v>
      </c>
      <c r="H325" s="5">
        <f t="shared" si="74"/>
        <v>1.8899077449817681</v>
      </c>
      <c r="I325" s="5"/>
      <c r="J325" s="5">
        <f t="shared" si="67"/>
        <v>5.8401808985337089E-7</v>
      </c>
      <c r="K325" s="60">
        <f t="shared" si="66"/>
        <v>1.8899071609636782</v>
      </c>
      <c r="L325" s="5">
        <f t="shared" si="75"/>
        <v>54.704307727674149</v>
      </c>
      <c r="M325" s="5">
        <f t="shared" si="76"/>
        <v>1.8899071609636783E-3</v>
      </c>
    </row>
    <row r="326" spans="1:13" x14ac:dyDescent="0.25">
      <c r="B326" s="5">
        <f>'Mg2+离子浓度'!B326</f>
        <v>2.9394977975126539</v>
      </c>
      <c r="C326" s="5">
        <f t="shared" si="70"/>
        <v>3.0000000000001137E-3</v>
      </c>
      <c r="D326" s="5">
        <f t="shared" si="69"/>
        <v>18.630542539353492</v>
      </c>
      <c r="E326" s="5">
        <f t="shared" si="71"/>
        <v>5.5891627618062593E-2</v>
      </c>
      <c r="F326" s="5">
        <f t="shared" si="72"/>
        <v>54.760199355292208</v>
      </c>
      <c r="G326" s="5">
        <f t="shared" si="73"/>
        <v>18.62910031830241</v>
      </c>
      <c r="H326" s="5">
        <f t="shared" si="74"/>
        <v>1.8918380872775462</v>
      </c>
      <c r="I326" s="5"/>
      <c r="J326" s="5">
        <f t="shared" si="67"/>
        <v>5.8461460300240527E-7</v>
      </c>
      <c r="K326" s="60">
        <f t="shared" si="66"/>
        <v>1.8918375026629433</v>
      </c>
      <c r="L326" s="5">
        <f t="shared" si="75"/>
        <v>54.760182433330236</v>
      </c>
      <c r="M326" s="5">
        <f t="shared" si="76"/>
        <v>1.8918375026629433E-3</v>
      </c>
    </row>
    <row r="327" spans="1:13" x14ac:dyDescent="0.25">
      <c r="B327" s="5">
        <f>'Mg2+离子浓度'!B327</f>
        <v>2.9414977975126537</v>
      </c>
      <c r="C327" s="5">
        <f t="shared" si="70"/>
        <v>1.9999999999997797E-3</v>
      </c>
      <c r="D327" s="5">
        <f t="shared" si="69"/>
        <v>18.630542539353492</v>
      </c>
      <c r="E327" s="5">
        <f t="shared" si="71"/>
        <v>3.7261085078702877E-2</v>
      </c>
      <c r="F327" s="5">
        <f t="shared" si="72"/>
        <v>54.79744351840894</v>
      </c>
      <c r="G327" s="5">
        <f t="shared" si="73"/>
        <v>18.629095546067024</v>
      </c>
      <c r="H327" s="5">
        <f t="shared" si="74"/>
        <v>1.8931247868721885</v>
      </c>
      <c r="I327" s="5"/>
      <c r="J327" s="5">
        <f t="shared" si="67"/>
        <v>4.7766047587394867E-7</v>
      </c>
      <c r="K327" s="60">
        <f t="shared" si="66"/>
        <v>1.8931243092117127</v>
      </c>
      <c r="L327" s="5">
        <f t="shared" si="75"/>
        <v>54.797429692287636</v>
      </c>
      <c r="M327" s="5">
        <f t="shared" si="76"/>
        <v>1.8931243092117128E-3</v>
      </c>
    </row>
    <row r="328" spans="1:13" x14ac:dyDescent="0.25">
      <c r="B328" s="5">
        <f>'Mg2+离子浓度'!B328</f>
        <v>2.951497797512654</v>
      </c>
      <c r="C328" s="5">
        <f t="shared" si="70"/>
        <v>1.0000000000000231E-2</v>
      </c>
      <c r="D328" s="5">
        <f t="shared" si="69"/>
        <v>18.630542539353492</v>
      </c>
      <c r="E328" s="5">
        <f t="shared" si="71"/>
        <v>0.18630542539353923</v>
      </c>
      <c r="F328" s="5">
        <f t="shared" si="72"/>
        <v>54.983735117681178</v>
      </c>
      <c r="G328" s="5">
        <f t="shared" si="73"/>
        <v>18.62909576419748</v>
      </c>
      <c r="H328" s="5">
        <f t="shared" si="74"/>
        <v>1.8995607302579389</v>
      </c>
      <c r="I328" s="5"/>
      <c r="J328" s="5">
        <f t="shared" si="67"/>
        <v>1.0717123864686321E-6</v>
      </c>
      <c r="K328" s="60">
        <f t="shared" si="66"/>
        <v>1.8995596585455525</v>
      </c>
      <c r="L328" s="5">
        <f t="shared" si="75"/>
        <v>54.983704096430287</v>
      </c>
      <c r="M328" s="5">
        <f t="shared" si="76"/>
        <v>1.8995596585455526E-3</v>
      </c>
    </row>
    <row r="329" spans="1:13" x14ac:dyDescent="0.25">
      <c r="B329" s="5">
        <f>'Mg2+离子浓度'!B329</f>
        <v>2.9814977975126538</v>
      </c>
      <c r="C329" s="5">
        <f t="shared" si="70"/>
        <v>2.9999999999999805E-2</v>
      </c>
      <c r="D329" s="5">
        <f t="shared" si="69"/>
        <v>18.630542539353492</v>
      </c>
      <c r="E329" s="5">
        <f t="shared" si="71"/>
        <v>0.55891627618060113</v>
      </c>
      <c r="F329" s="5">
        <f t="shared" si="72"/>
        <v>55.542620372610891</v>
      </c>
      <c r="G329" s="5">
        <f t="shared" si="73"/>
        <v>18.62909991714497</v>
      </c>
      <c r="H329" s="5">
        <f t="shared" si="74"/>
        <v>1.9188689216842303</v>
      </c>
      <c r="I329" s="5"/>
      <c r="J329" s="5">
        <f t="shared" si="67"/>
        <v>1.8751283662878394E-6</v>
      </c>
      <c r="K329" s="60">
        <f t="shared" si="66"/>
        <v>1.9188670465558639</v>
      </c>
      <c r="L329" s="5">
        <f t="shared" si="75"/>
        <v>55.542566096082759</v>
      </c>
      <c r="M329" s="5">
        <f t="shared" si="76"/>
        <v>1.9188670465558639E-3</v>
      </c>
    </row>
    <row r="330" spans="1:13" x14ac:dyDescent="0.25">
      <c r="B330" s="5">
        <f>'Mg2+离子浓度'!B330</f>
        <v>3.011497797512654</v>
      </c>
      <c r="C330" s="5">
        <f t="shared" si="70"/>
        <v>3.0000000000000249E-2</v>
      </c>
      <c r="D330" s="5">
        <f t="shared" si="69"/>
        <v>18.630542539353492</v>
      </c>
      <c r="E330" s="5">
        <f t="shared" si="71"/>
        <v>0.55891627618060935</v>
      </c>
      <c r="F330" s="5">
        <f t="shared" si="72"/>
        <v>56.101482372263369</v>
      </c>
      <c r="G330" s="5">
        <f t="shared" si="73"/>
        <v>18.629096265187503</v>
      </c>
      <c r="H330" s="5">
        <f t="shared" si="74"/>
        <v>1.9381763096945421</v>
      </c>
      <c r="I330" s="5"/>
      <c r="J330" s="5">
        <f t="shared" si="67"/>
        <v>1.8939956430090192E-6</v>
      </c>
      <c r="K330" s="60">
        <f t="shared" si="66"/>
        <v>1.9381744156988991</v>
      </c>
      <c r="L330" s="5">
        <f t="shared" si="75"/>
        <v>56.101427549612481</v>
      </c>
      <c r="M330" s="5">
        <f t="shared" si="76"/>
        <v>1.9381744156988991E-3</v>
      </c>
    </row>
    <row r="331" spans="1:13" x14ac:dyDescent="0.25">
      <c r="B331" s="5">
        <f>'Mg2+离子浓度'!B331</f>
        <v>3.031497797512654</v>
      </c>
      <c r="C331" s="5">
        <f t="shared" si="70"/>
        <v>2.0000000000000018E-2</v>
      </c>
      <c r="D331" s="5">
        <f t="shared" si="69"/>
        <v>18.630542539353492</v>
      </c>
      <c r="E331" s="5">
        <f t="shared" si="71"/>
        <v>0.37261085078707018</v>
      </c>
      <c r="F331" s="5">
        <f t="shared" si="72"/>
        <v>56.47403840039955</v>
      </c>
      <c r="G331" s="5">
        <f t="shared" si="73"/>
        <v>18.629087722490361</v>
      </c>
      <c r="H331" s="5">
        <f t="shared" si="74"/>
        <v>1.9510472577913509</v>
      </c>
      <c r="I331" s="5"/>
      <c r="J331" s="5">
        <f t="shared" si="67"/>
        <v>1.5567104976657968E-6</v>
      </c>
      <c r="K331" s="60">
        <f t="shared" si="66"/>
        <v>1.9510457010808533</v>
      </c>
      <c r="L331" s="5">
        <f t="shared" si="75"/>
        <v>56.47399334063585</v>
      </c>
      <c r="M331" s="5">
        <f t="shared" si="76"/>
        <v>1.9510457010808533E-3</v>
      </c>
    </row>
    <row r="332" spans="1:13" x14ac:dyDescent="0.25">
      <c r="B332" s="5">
        <f>'Mg2+离子浓度'!B332</f>
        <v>3.0814977975126538</v>
      </c>
      <c r="C332" s="5">
        <f t="shared" si="70"/>
        <v>4.9999999999999822E-2</v>
      </c>
      <c r="D332" s="5">
        <f t="shared" si="69"/>
        <v>18.630542539353492</v>
      </c>
      <c r="E332" s="5">
        <f t="shared" si="71"/>
        <v>0.93152712696767126</v>
      </c>
      <c r="F332" s="5">
        <f t="shared" si="72"/>
        <v>57.405520467603523</v>
      </c>
      <c r="G332" s="5">
        <f t="shared" si="73"/>
        <v>18.629096705485409</v>
      </c>
      <c r="H332" s="5">
        <f t="shared" si="74"/>
        <v>1.9832278063119837</v>
      </c>
      <c r="I332" s="5"/>
      <c r="J332" s="5">
        <f t="shared" si="67"/>
        <v>2.50197330967976E-6</v>
      </c>
      <c r="K332" s="60">
        <f t="shared" si="66"/>
        <v>1.9832253043386741</v>
      </c>
      <c r="L332" s="5">
        <f t="shared" si="75"/>
        <v>57.405448046735096</v>
      </c>
      <c r="M332" s="5">
        <f t="shared" si="76"/>
        <v>1.983225304338674E-3</v>
      </c>
    </row>
    <row r="333" spans="1:13" x14ac:dyDescent="0.25">
      <c r="A333" t="s">
        <v>246</v>
      </c>
      <c r="B333" s="5">
        <f>'Mg2+离子浓度'!B333</f>
        <v>3.1314977975126541</v>
      </c>
      <c r="C333" s="5">
        <f t="shared" si="70"/>
        <v>5.0000000000000266E-2</v>
      </c>
      <c r="D333" s="5">
        <f t="shared" si="69"/>
        <v>18.630542539353492</v>
      </c>
      <c r="E333" s="5">
        <f t="shared" si="71"/>
        <v>0.93152712696767959</v>
      </c>
      <c r="F333" s="5">
        <f t="shared" si="72"/>
        <v>58.336975173702776</v>
      </c>
      <c r="G333" s="5">
        <f t="shared" si="73"/>
        <v>18.629096664235174</v>
      </c>
      <c r="H333" s="5">
        <f t="shared" si="74"/>
        <v>2.0154074095698045</v>
      </c>
      <c r="I333" s="5"/>
      <c r="J333" s="5">
        <f t="shared" si="67"/>
        <v>2.5425700117887806E-6</v>
      </c>
      <c r="K333" s="60">
        <f t="shared" si="66"/>
        <v>2.0154048669997926</v>
      </c>
      <c r="L333" s="5">
        <f t="shared" si="75"/>
        <v>58.336901577742502</v>
      </c>
      <c r="M333" s="5">
        <f t="shared" si="76"/>
        <v>2.0154048669997924E-3</v>
      </c>
    </row>
    <row r="334" spans="1:13" x14ac:dyDescent="0.25">
      <c r="A334" s="5">
        <f>(A314+A335)*11</f>
        <v>3.2246393417707591</v>
      </c>
      <c r="B334" s="5">
        <f>'Mg2+离子浓度'!B334</f>
        <v>3.1814977975126539</v>
      </c>
      <c r="C334" s="5">
        <f t="shared" si="70"/>
        <v>4.9999999999999822E-2</v>
      </c>
      <c r="D334" s="5">
        <f t="shared" si="69"/>
        <v>18.630542539353492</v>
      </c>
      <c r="E334" s="5">
        <f t="shared" si="71"/>
        <v>0.93152712696767126</v>
      </c>
      <c r="F334" s="5">
        <f t="shared" si="72"/>
        <v>59.268428704710175</v>
      </c>
      <c r="G334" s="5">
        <f t="shared" si="73"/>
        <v>18.629096254929731</v>
      </c>
      <c r="H334" s="5">
        <f t="shared" si="74"/>
        <v>2.0475869722309228</v>
      </c>
      <c r="I334" s="5"/>
      <c r="J334" s="5">
        <f t="shared" si="67"/>
        <v>2.5831666626823478E-6</v>
      </c>
      <c r="K334" s="60">
        <f t="shared" si="66"/>
        <v>2.04758438906426</v>
      </c>
      <c r="L334" s="5">
        <f t="shared" si="75"/>
        <v>59.26835393365954</v>
      </c>
      <c r="M334" s="5">
        <f t="shared" si="76"/>
        <v>2.0475843890642598E-3</v>
      </c>
    </row>
    <row r="335" spans="1:13" x14ac:dyDescent="0.25">
      <c r="A335" s="79">
        <v>0.2931415442581049</v>
      </c>
      <c r="B335" s="5">
        <f>'Mg2+离子浓度'!B335</f>
        <v>3.2246468285827228</v>
      </c>
      <c r="C335" s="5">
        <f t="shared" si="70"/>
        <v>4.3149031070068844E-2</v>
      </c>
      <c r="D335" s="5">
        <f t="shared" si="69"/>
        <v>18.630542539353492</v>
      </c>
      <c r="E335" s="5">
        <f t="shared" si="71"/>
        <v>0.80388985888280307</v>
      </c>
      <c r="F335" s="5">
        <f t="shared" si="72"/>
        <v>60.072243792542345</v>
      </c>
      <c r="G335" s="5">
        <f t="shared" si="73"/>
        <v>18.629092420314734</v>
      </c>
      <c r="H335" s="5">
        <f t="shared" si="74"/>
        <v>2.0753569222346253</v>
      </c>
      <c r="I335" s="5"/>
      <c r="J335" s="5">
        <f t="shared" si="67"/>
        <v>2.4322229900552468E-6</v>
      </c>
      <c r="K335" s="60">
        <f t="shared" si="66"/>
        <v>2.0753544900116352</v>
      </c>
      <c r="L335" s="5">
        <f t="shared" si="75"/>
        <v>60.072173390631789</v>
      </c>
      <c r="M335" s="5">
        <f t="shared" si="76"/>
        <v>2.0753544900116352E-3</v>
      </c>
    </row>
    <row r="336" spans="1:13" s="17" customFormat="1" x14ac:dyDescent="0.25">
      <c r="B336" s="5">
        <f>'Mg2+离子浓度'!B336</f>
        <v>3.2246468286827228</v>
      </c>
      <c r="C336" s="18">
        <f t="shared" si="70"/>
        <v>1.000000082740371E-10</v>
      </c>
      <c r="D336" s="18">
        <f t="shared" si="69"/>
        <v>0</v>
      </c>
      <c r="E336" s="18">
        <f t="shared" si="71"/>
        <v>0</v>
      </c>
      <c r="F336" s="18">
        <f t="shared" si="72"/>
        <v>60.072173390631789</v>
      </c>
      <c r="G336" s="18">
        <f t="shared" si="73"/>
        <v>18.629070587296358</v>
      </c>
      <c r="H336" s="18">
        <f t="shared" si="74"/>
        <v>2.0753544900116352</v>
      </c>
      <c r="I336" s="18"/>
      <c r="J336" s="5">
        <f t="shared" si="67"/>
        <v>1.1708934438603505E-10</v>
      </c>
      <c r="K336" s="18">
        <f t="shared" si="66"/>
        <v>2.0753544898945457</v>
      </c>
      <c r="L336" s="18">
        <f t="shared" si="75"/>
        <v>60.072173387242586</v>
      </c>
      <c r="M336" s="18">
        <f t="shared" si="76"/>
        <v>2.0753544898945457E-3</v>
      </c>
    </row>
    <row r="337" spans="1:13" s="17" customFormat="1" x14ac:dyDescent="0.25">
      <c r="B337" s="5">
        <f>'Mg2+离子浓度'!B337</f>
        <v>3.2246468289827228</v>
      </c>
      <c r="C337" s="18">
        <f t="shared" si="70"/>
        <v>3.000000248221113E-10</v>
      </c>
      <c r="D337" s="18">
        <f t="shared" si="69"/>
        <v>0</v>
      </c>
      <c r="E337" s="18">
        <f t="shared" si="71"/>
        <v>0</v>
      </c>
      <c r="F337" s="18">
        <f t="shared" si="72"/>
        <v>60.072173387242586</v>
      </c>
      <c r="G337" s="18">
        <f t="shared" si="73"/>
        <v>18.629070584512199</v>
      </c>
      <c r="H337" s="18">
        <f t="shared" si="74"/>
        <v>2.0753544898945457</v>
      </c>
      <c r="I337" s="18"/>
      <c r="J337" s="5">
        <f t="shared" si="67"/>
        <v>2.028046934901004E-10</v>
      </c>
      <c r="K337" s="18">
        <f t="shared" si="66"/>
        <v>2.0753544896917409</v>
      </c>
      <c r="L337" s="18">
        <f t="shared" si="75"/>
        <v>60.072173381372288</v>
      </c>
      <c r="M337" s="18">
        <f t="shared" si="76"/>
        <v>2.0753544896917409E-3</v>
      </c>
    </row>
    <row r="338" spans="1:13" s="17" customFormat="1" x14ac:dyDescent="0.25">
      <c r="B338" s="5">
        <f>'Mg2+离子浓度'!B338</f>
        <v>3.2246468293827228</v>
      </c>
      <c r="C338" s="18">
        <f t="shared" si="70"/>
        <v>4.000000330961484E-10</v>
      </c>
      <c r="D338" s="18">
        <f t="shared" si="69"/>
        <v>0</v>
      </c>
      <c r="E338" s="18">
        <f t="shared" si="71"/>
        <v>0</v>
      </c>
      <c r="F338" s="18">
        <f t="shared" si="72"/>
        <v>60.072173381372288</v>
      </c>
      <c r="G338" s="18">
        <f t="shared" si="73"/>
        <v>18.629070580380919</v>
      </c>
      <c r="H338" s="18">
        <f t="shared" si="74"/>
        <v>2.0753544896917409</v>
      </c>
      <c r="I338" s="18"/>
      <c r="J338" s="5">
        <f t="shared" si="67"/>
        <v>2.341786887359739E-10</v>
      </c>
      <c r="K338" s="18">
        <f t="shared" ref="K338:K401" si="77">H338-J338</f>
        <v>2.075354489457562</v>
      </c>
      <c r="L338" s="18">
        <f t="shared" si="75"/>
        <v>60.072173374593859</v>
      </c>
      <c r="M338" s="18">
        <f t="shared" si="76"/>
        <v>2.0753544894575619E-3</v>
      </c>
    </row>
    <row r="339" spans="1:13" s="17" customFormat="1" x14ac:dyDescent="0.25">
      <c r="B339" s="5">
        <f>'Mg2+离子浓度'!B339</f>
        <v>3.2246468295827229</v>
      </c>
      <c r="C339" s="18">
        <f t="shared" si="70"/>
        <v>2.000000165480742E-10</v>
      </c>
      <c r="D339" s="18">
        <f t="shared" si="69"/>
        <v>0</v>
      </c>
      <c r="E339" s="18">
        <f t="shared" si="71"/>
        <v>0</v>
      </c>
      <c r="F339" s="18">
        <f t="shared" si="72"/>
        <v>60.072173374593859</v>
      </c>
      <c r="G339" s="18">
        <f t="shared" si="73"/>
        <v>18.629070577123432</v>
      </c>
      <c r="H339" s="18">
        <f t="shared" si="74"/>
        <v>2.075354489457562</v>
      </c>
      <c r="I339" s="18"/>
      <c r="J339" s="5">
        <f t="shared" si="67"/>
        <v>1.6558933879589616E-10</v>
      </c>
      <c r="K339" s="18">
        <f t="shared" si="77"/>
        <v>2.0753544892919726</v>
      </c>
      <c r="L339" s="18">
        <f t="shared" si="75"/>
        <v>60.072173369800801</v>
      </c>
      <c r="M339" s="18">
        <f t="shared" si="76"/>
        <v>2.0753544892919726E-3</v>
      </c>
    </row>
    <row r="340" spans="1:13" s="17" customFormat="1" x14ac:dyDescent="0.25">
      <c r="B340" s="5">
        <f>'Mg2+离子浓度'!B340</f>
        <v>3.2246468385827227</v>
      </c>
      <c r="C340" s="18">
        <f t="shared" si="70"/>
        <v>8.9999998564849193E-9</v>
      </c>
      <c r="D340" s="18">
        <f t="shared" si="69"/>
        <v>0</v>
      </c>
      <c r="E340" s="18">
        <f t="shared" si="71"/>
        <v>0</v>
      </c>
      <c r="F340" s="18">
        <f t="shared" si="72"/>
        <v>60.072173369800801</v>
      </c>
      <c r="G340" s="18">
        <f t="shared" si="73"/>
        <v>18.629070523643254</v>
      </c>
      <c r="H340" s="18">
        <f t="shared" si="74"/>
        <v>2.0753544892919726</v>
      </c>
      <c r="I340" s="18"/>
      <c r="J340" s="5">
        <f t="shared" si="67"/>
        <v>1.1108069987911492E-9</v>
      </c>
      <c r="K340" s="18">
        <f t="shared" si="77"/>
        <v>2.0753544881811656</v>
      </c>
      <c r="L340" s="18">
        <f t="shared" si="75"/>
        <v>60.072173337647932</v>
      </c>
      <c r="M340" s="18">
        <f t="shared" si="76"/>
        <v>2.0753544881811658E-3</v>
      </c>
    </row>
    <row r="341" spans="1:13" s="17" customFormat="1" x14ac:dyDescent="0.25">
      <c r="B341" s="5">
        <f>'Mg2+离子浓度'!B341</f>
        <v>3.2246469285827226</v>
      </c>
      <c r="C341" s="18">
        <f t="shared" si="70"/>
        <v>8.9999999897116822E-8</v>
      </c>
      <c r="D341" s="18">
        <f t="shared" si="69"/>
        <v>0</v>
      </c>
      <c r="E341" s="18">
        <f t="shared" si="71"/>
        <v>0</v>
      </c>
      <c r="F341" s="18">
        <f t="shared" si="72"/>
        <v>60.072173337647932</v>
      </c>
      <c r="G341" s="18">
        <f t="shared" si="73"/>
        <v>18.629069993734319</v>
      </c>
      <c r="H341" s="18">
        <f t="shared" si="74"/>
        <v>2.0753544881811656</v>
      </c>
      <c r="I341" s="18"/>
      <c r="J341" s="5">
        <f t="shared" si="67"/>
        <v>3.5126801811548743E-9</v>
      </c>
      <c r="K341" s="18">
        <f t="shared" si="77"/>
        <v>2.0753544846684853</v>
      </c>
      <c r="L341" s="18">
        <f t="shared" si="75"/>
        <v>60.072173235971647</v>
      </c>
      <c r="M341" s="18">
        <f t="shared" si="76"/>
        <v>2.0753544846684852E-3</v>
      </c>
    </row>
    <row r="342" spans="1:13" s="17" customFormat="1" x14ac:dyDescent="0.25">
      <c r="B342" s="5">
        <f>'Mg2+离子浓度'!B342</f>
        <v>3.2246478285827229</v>
      </c>
      <c r="C342" s="18">
        <f t="shared" si="70"/>
        <v>9.0000000030343585E-7</v>
      </c>
      <c r="D342" s="18">
        <f t="shared" si="69"/>
        <v>0</v>
      </c>
      <c r="E342" s="18">
        <f t="shared" si="71"/>
        <v>0</v>
      </c>
      <c r="F342" s="18">
        <f t="shared" si="72"/>
        <v>60.072173235971647</v>
      </c>
      <c r="G342" s="18">
        <f t="shared" si="73"/>
        <v>18.62906476282534</v>
      </c>
      <c r="H342" s="18">
        <f t="shared" si="74"/>
        <v>2.0753544846684857</v>
      </c>
      <c r="I342" s="18"/>
      <c r="J342" s="5">
        <f t="shared" si="67"/>
        <v>1.1108070053602728E-8</v>
      </c>
      <c r="K342" s="18">
        <f t="shared" si="77"/>
        <v>2.0753544735604157</v>
      </c>
      <c r="L342" s="18">
        <f t="shared" si="75"/>
        <v>60.072172914443016</v>
      </c>
      <c r="M342" s="18">
        <f t="shared" si="76"/>
        <v>2.0753544735604159E-3</v>
      </c>
    </row>
    <row r="343" spans="1:13" s="17" customFormat="1" x14ac:dyDescent="0.25">
      <c r="A343" s="18">
        <v>7.4868119641229509E-6</v>
      </c>
      <c r="B343" s="5">
        <f>'Mg2+离子浓度'!B343</f>
        <v>3.2246543153946869</v>
      </c>
      <c r="C343" s="18">
        <f t="shared" si="70"/>
        <v>6.4868119640237865E-6</v>
      </c>
      <c r="D343" s="18">
        <f t="shared" si="69"/>
        <v>0</v>
      </c>
      <c r="E343" s="18">
        <f t="shared" si="71"/>
        <v>0</v>
      </c>
      <c r="F343" s="18">
        <f t="shared" si="72"/>
        <v>60.072172914443016</v>
      </c>
      <c r="G343" s="18">
        <f t="shared" si="73"/>
        <v>18.629027188326816</v>
      </c>
      <c r="H343" s="18">
        <f t="shared" si="74"/>
        <v>2.0753544735604157</v>
      </c>
      <c r="I343" s="18"/>
      <c r="J343" s="5">
        <f t="shared" si="67"/>
        <v>2.9821741914579021E-8</v>
      </c>
      <c r="K343" s="18">
        <f t="shared" si="77"/>
        <v>2.0753544437386737</v>
      </c>
      <c r="L343" s="18">
        <f t="shared" si="75"/>
        <v>60.072172051237786</v>
      </c>
      <c r="M343" s="18">
        <f t="shared" si="76"/>
        <v>2.0753544437386736E-3</v>
      </c>
    </row>
    <row r="344" spans="1:13" x14ac:dyDescent="0.25">
      <c r="B344" s="5">
        <f>'Mg2+离子浓度'!B344</f>
        <v>3.2246568285827228</v>
      </c>
      <c r="C344" s="5">
        <f t="shared" si="70"/>
        <v>2.5131880359019476E-6</v>
      </c>
      <c r="D344" s="5">
        <f t="shared" si="69"/>
        <v>18.630542539353492</v>
      </c>
      <c r="E344" s="5">
        <f t="shared" si="71"/>
        <v>4.6822056612265487E-5</v>
      </c>
      <c r="F344" s="5">
        <f t="shared" si="72"/>
        <v>60.072218873294396</v>
      </c>
      <c r="G344" s="5">
        <f t="shared" si="73"/>
        <v>18.629026921818806</v>
      </c>
      <c r="H344" s="5">
        <f t="shared" si="74"/>
        <v>2.0753560613323105</v>
      </c>
      <c r="I344" s="5"/>
      <c r="J344" s="5">
        <f t="shared" si="67"/>
        <v>1.8562231167493832E-8</v>
      </c>
      <c r="K344" s="60">
        <f t="shared" si="77"/>
        <v>2.0753560427700792</v>
      </c>
      <c r="L344" s="5">
        <f t="shared" si="75"/>
        <v>60.072218336001328</v>
      </c>
      <c r="M344" s="5">
        <f t="shared" si="76"/>
        <v>2.0753560427700791E-3</v>
      </c>
    </row>
    <row r="345" spans="1:13" x14ac:dyDescent="0.25">
      <c r="B345" s="5">
        <f>'Mg2+离子浓度'!B345</f>
        <v>3.2246668285827229</v>
      </c>
      <c r="C345" s="5">
        <f t="shared" si="70"/>
        <v>1.0000000000065512E-5</v>
      </c>
      <c r="D345" s="5">
        <f t="shared" si="69"/>
        <v>18.630542539353492</v>
      </c>
      <c r="E345" s="5">
        <f t="shared" si="71"/>
        <v>1.8630542539475544E-4</v>
      </c>
      <c r="F345" s="5">
        <f t="shared" si="72"/>
        <v>60.072404641426722</v>
      </c>
      <c r="G345" s="5">
        <f t="shared" si="73"/>
        <v>18.629026759899165</v>
      </c>
      <c r="H345" s="5">
        <f t="shared" si="74"/>
        <v>2.0753624791911256</v>
      </c>
      <c r="I345" s="5"/>
      <c r="J345" s="5">
        <f t="shared" ref="J345:J408" si="78">H345*($C$8/3.1415926)^(1/2)*C345^(1/2)</f>
        <v>3.7027042804762825E-8</v>
      </c>
      <c r="K345" s="60">
        <f t="shared" si="77"/>
        <v>2.0753624421640828</v>
      </c>
      <c r="L345" s="5">
        <f t="shared" si="75"/>
        <v>60.072403569660466</v>
      </c>
      <c r="M345" s="5">
        <f t="shared" si="76"/>
        <v>2.075362442164083E-3</v>
      </c>
    </row>
    <row r="346" spans="1:13" x14ac:dyDescent="0.25">
      <c r="B346" s="5">
        <f>'Mg2+离子浓度'!B346</f>
        <v>3.2246968285827227</v>
      </c>
      <c r="C346" s="5">
        <f t="shared" si="70"/>
        <v>2.9999999999752447E-5</v>
      </c>
      <c r="D346" s="5">
        <f t="shared" si="69"/>
        <v>18.630542539353492</v>
      </c>
      <c r="E346" s="5">
        <f t="shared" si="71"/>
        <v>5.5891627617599268E-4</v>
      </c>
      <c r="F346" s="5">
        <f t="shared" si="72"/>
        <v>60.072962485936642</v>
      </c>
      <c r="G346" s="5">
        <f t="shared" si="73"/>
        <v>18.629026441638899</v>
      </c>
      <c r="H346" s="5">
        <f t="shared" si="74"/>
        <v>2.075381751427221</v>
      </c>
      <c r="I346" s="5"/>
      <c r="J346" s="5">
        <f t="shared" si="78"/>
        <v>6.4133314940816763E-8</v>
      </c>
      <c r="K346" s="60">
        <f t="shared" si="77"/>
        <v>2.0753816872939059</v>
      </c>
      <c r="L346" s="5">
        <f t="shared" si="75"/>
        <v>60.072960629565749</v>
      </c>
      <c r="M346" s="5">
        <f t="shared" si="76"/>
        <v>2.0753816872939061E-3</v>
      </c>
    </row>
    <row r="347" spans="1:13" x14ac:dyDescent="0.25">
      <c r="B347" s="5">
        <f>'Mg2+离子浓度'!B347</f>
        <v>3.2247268285827229</v>
      </c>
      <c r="C347" s="5">
        <f t="shared" si="70"/>
        <v>3.0000000000196536E-5</v>
      </c>
      <c r="D347" s="5">
        <f t="shared" si="69"/>
        <v>18.630542539353492</v>
      </c>
      <c r="E347" s="5">
        <f t="shared" si="71"/>
        <v>5.5891627618426633E-4</v>
      </c>
      <c r="F347" s="5">
        <f t="shared" si="72"/>
        <v>60.073519545841933</v>
      </c>
      <c r="G347" s="5">
        <f t="shared" si="73"/>
        <v>18.629025880075684</v>
      </c>
      <c r="H347" s="5">
        <f t="shared" si="74"/>
        <v>2.0754009965570446</v>
      </c>
      <c r="I347" s="5"/>
      <c r="J347" s="5">
        <f t="shared" si="78"/>
        <v>6.4133909653069746E-8</v>
      </c>
      <c r="K347" s="60">
        <f t="shared" si="77"/>
        <v>2.0754009324231348</v>
      </c>
      <c r="L347" s="5">
        <f t="shared" si="75"/>
        <v>60.073517689453851</v>
      </c>
      <c r="M347" s="5">
        <f t="shared" si="76"/>
        <v>2.075400932423135E-3</v>
      </c>
    </row>
    <row r="348" spans="1:13" x14ac:dyDescent="0.25">
      <c r="B348" s="5">
        <f>'Mg2+离子浓度'!B348</f>
        <v>3.224746828582723</v>
      </c>
      <c r="C348" s="5">
        <f t="shared" si="70"/>
        <v>2.0000000000131024E-5</v>
      </c>
      <c r="D348" s="5">
        <f t="shared" si="69"/>
        <v>18.630542539353492</v>
      </c>
      <c r="E348" s="5">
        <f t="shared" si="71"/>
        <v>3.7261085078951089E-4</v>
      </c>
      <c r="F348" s="5">
        <f t="shared" si="72"/>
        <v>60.07389030030464</v>
      </c>
      <c r="G348" s="5">
        <f t="shared" si="73"/>
        <v>18.629025313812658</v>
      </c>
      <c r="H348" s="5">
        <f t="shared" si="74"/>
        <v>2.0754138052652276</v>
      </c>
      <c r="I348" s="5"/>
      <c r="J348" s="5">
        <f t="shared" si="78"/>
        <v>5.2365441133943707E-8</v>
      </c>
      <c r="K348" s="60">
        <f t="shared" si="77"/>
        <v>2.0754137528997862</v>
      </c>
      <c r="L348" s="5">
        <f t="shared" si="75"/>
        <v>60.073888784560765</v>
      </c>
      <c r="M348" s="5">
        <f t="shared" si="76"/>
        <v>2.0754137528997863E-3</v>
      </c>
    </row>
    <row r="349" spans="1:13" x14ac:dyDescent="0.25">
      <c r="B349" s="5">
        <f>'Mg2+离子浓度'!B349</f>
        <v>3.2248468285827228</v>
      </c>
      <c r="C349" s="5">
        <f t="shared" si="70"/>
        <v>9.9999999999766942E-5</v>
      </c>
      <c r="D349" s="5">
        <f t="shared" si="69"/>
        <v>18.630542539353492</v>
      </c>
      <c r="E349" s="5">
        <f t="shared" si="71"/>
        <v>1.8630542539310071E-3</v>
      </c>
      <c r="F349" s="5">
        <f t="shared" si="72"/>
        <v>60.075751838814696</v>
      </c>
      <c r="G349" s="5">
        <f t="shared" si="73"/>
        <v>18.629024890840224</v>
      </c>
      <c r="H349" s="5">
        <f t="shared" si="74"/>
        <v>2.0754781171102485</v>
      </c>
      <c r="I349" s="5"/>
      <c r="J349" s="5">
        <f t="shared" si="78"/>
        <v>1.1709631445407869E-7</v>
      </c>
      <c r="K349" s="60">
        <f t="shared" si="77"/>
        <v>2.0754780000139341</v>
      </c>
      <c r="L349" s="5">
        <f t="shared" si="75"/>
        <v>60.075748449403335</v>
      </c>
      <c r="M349" s="5">
        <f t="shared" si="76"/>
        <v>2.0754780000139341E-3</v>
      </c>
    </row>
    <row r="350" spans="1:13" x14ac:dyDescent="0.25">
      <c r="B350" s="5">
        <f>'Mg2+离子浓度'!B350</f>
        <v>3.2251468285827229</v>
      </c>
      <c r="C350" s="5">
        <f t="shared" si="70"/>
        <v>3.00000000000189E-4</v>
      </c>
      <c r="D350" s="5">
        <f t="shared" si="69"/>
        <v>18.630542539353492</v>
      </c>
      <c r="E350" s="5">
        <f t="shared" si="71"/>
        <v>5.5891627618095685E-3</v>
      </c>
      <c r="F350" s="5">
        <f t="shared" si="72"/>
        <v>60.081337612165143</v>
      </c>
      <c r="G350" s="5">
        <f t="shared" si="73"/>
        <v>18.629023981077982</v>
      </c>
      <c r="H350" s="5">
        <f t="shared" si="74"/>
        <v>2.075671092645321</v>
      </c>
      <c r="I350" s="5"/>
      <c r="J350" s="5">
        <f t="shared" si="78"/>
        <v>2.0283562368022176E-7</v>
      </c>
      <c r="K350" s="60">
        <f t="shared" si="77"/>
        <v>2.0756708898096972</v>
      </c>
      <c r="L350" s="5">
        <f t="shared" si="75"/>
        <v>60.081331740986592</v>
      </c>
      <c r="M350" s="5">
        <f t="shared" si="76"/>
        <v>2.0756708898096972E-3</v>
      </c>
    </row>
    <row r="351" spans="1:13" x14ac:dyDescent="0.25">
      <c r="B351" s="5">
        <f>'Mg2+离子浓度'!B351</f>
        <v>3.2254468285827227</v>
      </c>
      <c r="C351" s="5">
        <f t="shared" si="70"/>
        <v>2.9999999999974492E-4</v>
      </c>
      <c r="D351" s="5">
        <f t="shared" si="69"/>
        <v>18.630542539353492</v>
      </c>
      <c r="E351" s="5">
        <f t="shared" si="71"/>
        <v>5.5891627618012947E-3</v>
      </c>
      <c r="F351" s="5">
        <f t="shared" si="72"/>
        <v>60.086920903748393</v>
      </c>
      <c r="G351" s="5">
        <f t="shared" si="73"/>
        <v>18.629022302051368</v>
      </c>
      <c r="H351" s="5">
        <f t="shared" si="74"/>
        <v>2.0758639824410836</v>
      </c>
      <c r="I351" s="5"/>
      <c r="J351" s="5">
        <f t="shared" si="78"/>
        <v>2.0285447296797839E-7</v>
      </c>
      <c r="K351" s="60">
        <f t="shared" si="77"/>
        <v>2.0758637795866108</v>
      </c>
      <c r="L351" s="5">
        <f t="shared" si="75"/>
        <v>60.086915032024251</v>
      </c>
      <c r="M351" s="5">
        <f t="shared" si="76"/>
        <v>2.0758637795866108E-3</v>
      </c>
    </row>
    <row r="352" spans="1:13" x14ac:dyDescent="0.25">
      <c r="B352" s="5">
        <f>'Mg2+离子浓度'!B352</f>
        <v>3.2256468285827227</v>
      </c>
      <c r="C352" s="5">
        <f t="shared" si="70"/>
        <v>1.9999999999997797E-4</v>
      </c>
      <c r="D352" s="5">
        <f t="shared" si="69"/>
        <v>18.630542539353492</v>
      </c>
      <c r="E352" s="5">
        <f t="shared" si="71"/>
        <v>3.726108507870288E-3</v>
      </c>
      <c r="F352" s="5">
        <f t="shared" si="72"/>
        <v>60.090641140532121</v>
      </c>
      <c r="G352" s="5">
        <f t="shared" si="73"/>
        <v>18.629020575986186</v>
      </c>
      <c r="H352" s="5">
        <f t="shared" si="74"/>
        <v>2.0759925080075359</v>
      </c>
      <c r="I352" s="5"/>
      <c r="J352" s="5">
        <f t="shared" si="78"/>
        <v>1.6564023846091299E-7</v>
      </c>
      <c r="K352" s="60">
        <f t="shared" si="77"/>
        <v>2.0759923423672975</v>
      </c>
      <c r="L352" s="5">
        <f t="shared" si="75"/>
        <v>60.090636345992607</v>
      </c>
      <c r="M352" s="5">
        <f t="shared" si="76"/>
        <v>2.0759923423672973E-3</v>
      </c>
    </row>
    <row r="353" spans="1:13" x14ac:dyDescent="0.25">
      <c r="B353" s="5">
        <f>'Mg2+离子浓度'!B353</f>
        <v>3.2266468285827226</v>
      </c>
      <c r="C353" s="5">
        <f t="shared" si="70"/>
        <v>9.9999999999988987E-4</v>
      </c>
      <c r="D353" s="5">
        <f t="shared" si="69"/>
        <v>18.630542539353492</v>
      </c>
      <c r="E353" s="5">
        <f t="shared" si="71"/>
        <v>1.8630542539351438E-2</v>
      </c>
      <c r="F353" s="5">
        <f t="shared" si="72"/>
        <v>60.109266888531955</v>
      </c>
      <c r="G353" s="5">
        <f t="shared" si="73"/>
        <v>18.629019561751804</v>
      </c>
      <c r="H353" s="5">
        <f t="shared" si="74"/>
        <v>2.0766359844719195</v>
      </c>
      <c r="I353" s="5"/>
      <c r="J353" s="5">
        <f t="shared" si="78"/>
        <v>3.7049763719668406E-7</v>
      </c>
      <c r="K353" s="60">
        <f t="shared" si="77"/>
        <v>2.0766356139742825</v>
      </c>
      <c r="L353" s="5">
        <f t="shared" si="75"/>
        <v>60.109256164292596</v>
      </c>
      <c r="M353" s="5">
        <f t="shared" si="76"/>
        <v>2.0766356139742827E-3</v>
      </c>
    </row>
    <row r="354" spans="1:13" x14ac:dyDescent="0.25">
      <c r="B354" s="5">
        <f>'Mg2+离子浓度'!B354</f>
        <v>3.2296468285827227</v>
      </c>
      <c r="C354" s="5">
        <f t="shared" si="70"/>
        <v>3.0000000000001137E-3</v>
      </c>
      <c r="D354" s="5">
        <f t="shared" si="69"/>
        <v>18.630542539353492</v>
      </c>
      <c r="E354" s="5">
        <f t="shared" si="71"/>
        <v>5.5891627618062593E-2</v>
      </c>
      <c r="F354" s="5">
        <f t="shared" si="72"/>
        <v>60.165147791910655</v>
      </c>
      <c r="G354" s="5">
        <f t="shared" si="73"/>
        <v>18.629017655875749</v>
      </c>
      <c r="H354" s="5">
        <f t="shared" si="74"/>
        <v>2.0785665402881501</v>
      </c>
      <c r="I354" s="5"/>
      <c r="J354" s="5">
        <f t="shared" si="78"/>
        <v>6.4231731083991393E-7</v>
      </c>
      <c r="K354" s="60">
        <f t="shared" si="77"/>
        <v>2.0785658979708392</v>
      </c>
      <c r="L354" s="5">
        <f t="shared" si="75"/>
        <v>60.165129199714933</v>
      </c>
      <c r="M354" s="5">
        <f t="shared" si="76"/>
        <v>2.0785658979708393E-3</v>
      </c>
    </row>
    <row r="355" spans="1:13" x14ac:dyDescent="0.25">
      <c r="B355" s="5">
        <f>'Mg2+离子浓度'!B355</f>
        <v>3.2326468285827228</v>
      </c>
      <c r="C355" s="5">
        <f t="shared" si="70"/>
        <v>3.0000000000001137E-3</v>
      </c>
      <c r="D355" s="5">
        <f t="shared" si="69"/>
        <v>18.630542539353492</v>
      </c>
      <c r="E355" s="5">
        <f t="shared" si="71"/>
        <v>5.5891627618062593E-2</v>
      </c>
      <c r="F355" s="5">
        <f t="shared" si="72"/>
        <v>60.221020827332993</v>
      </c>
      <c r="G355" s="5">
        <f t="shared" si="73"/>
        <v>18.629013319631785</v>
      </c>
      <c r="H355" s="5">
        <f t="shared" si="74"/>
        <v>2.0804968242847073</v>
      </c>
      <c r="I355" s="5"/>
      <c r="J355" s="5">
        <f t="shared" si="78"/>
        <v>6.429138059733602E-7</v>
      </c>
      <c r="K355" s="60">
        <f t="shared" si="77"/>
        <v>2.0804961813709011</v>
      </c>
      <c r="L355" s="5">
        <f t="shared" si="75"/>
        <v>60.221002217871423</v>
      </c>
      <c r="M355" s="5">
        <f t="shared" si="76"/>
        <v>2.0804961813709012E-3</v>
      </c>
    </row>
    <row r="356" spans="1:13" x14ac:dyDescent="0.25">
      <c r="B356" s="5">
        <f>'Mg2+离子浓度'!B356</f>
        <v>3.2346468285827226</v>
      </c>
      <c r="C356" s="5">
        <f t="shared" si="70"/>
        <v>1.9999999999997797E-3</v>
      </c>
      <c r="D356" s="5">
        <f t="shared" si="69"/>
        <v>18.630542539353492</v>
      </c>
      <c r="E356" s="5">
        <f t="shared" si="71"/>
        <v>3.7261085078702877E-2</v>
      </c>
      <c r="F356" s="5">
        <f t="shared" si="72"/>
        <v>60.258263302950127</v>
      </c>
      <c r="G356" s="5">
        <f t="shared" si="73"/>
        <v>18.629008511990349</v>
      </c>
      <c r="H356" s="5">
        <f t="shared" si="74"/>
        <v>2.0817834655801462</v>
      </c>
      <c r="I356" s="5"/>
      <c r="J356" s="5">
        <f t="shared" si="78"/>
        <v>5.2526156106087962E-7</v>
      </c>
      <c r="K356" s="60">
        <f t="shared" si="77"/>
        <v>2.0817829403185852</v>
      </c>
      <c r="L356" s="5">
        <f t="shared" si="75"/>
        <v>60.258248098991608</v>
      </c>
      <c r="M356" s="5">
        <f t="shared" si="76"/>
        <v>2.0817829403185855E-3</v>
      </c>
    </row>
    <row r="357" spans="1:13" x14ac:dyDescent="0.25">
      <c r="B357" s="5">
        <f>'Mg2+离子浓度'!B357</f>
        <v>3.2446468285827228</v>
      </c>
      <c r="C357" s="5">
        <f t="shared" si="70"/>
        <v>1.0000000000000231E-2</v>
      </c>
      <c r="D357" s="5">
        <f t="shared" si="69"/>
        <v>18.630542539353492</v>
      </c>
      <c r="E357" s="5">
        <f t="shared" si="71"/>
        <v>0.18630542539353923</v>
      </c>
      <c r="F357" s="5">
        <f t="shared" si="72"/>
        <v>60.44455352438515</v>
      </c>
      <c r="G357" s="5">
        <f t="shared" si="73"/>
        <v>18.62900855400266</v>
      </c>
      <c r="H357" s="5">
        <f t="shared" si="74"/>
        <v>2.0882193613648115</v>
      </c>
      <c r="I357" s="5"/>
      <c r="J357" s="5">
        <f t="shared" si="78"/>
        <v>1.1781516218933383E-6</v>
      </c>
      <c r="K357" s="60">
        <f t="shared" si="77"/>
        <v>2.0882181832131894</v>
      </c>
      <c r="L357" s="5">
        <f t="shared" si="75"/>
        <v>60.444519422197374</v>
      </c>
      <c r="M357" s="5">
        <f t="shared" si="76"/>
        <v>2.0882181832131896E-3</v>
      </c>
    </row>
    <row r="358" spans="1:13" x14ac:dyDescent="0.25">
      <c r="B358" s="5">
        <f>'Mg2+离子浓度'!B358</f>
        <v>3.2746468285827226</v>
      </c>
      <c r="C358" s="5">
        <f t="shared" si="70"/>
        <v>2.9999999999999805E-2</v>
      </c>
      <c r="D358" s="5">
        <f t="shared" si="69"/>
        <v>18.630542539353492</v>
      </c>
      <c r="E358" s="5">
        <f t="shared" si="71"/>
        <v>0.55891627618060113</v>
      </c>
      <c r="F358" s="5">
        <f t="shared" si="72"/>
        <v>61.003435698377977</v>
      </c>
      <c r="G358" s="5">
        <f t="shared" si="73"/>
        <v>18.629012193287561</v>
      </c>
      <c r="H358" s="5">
        <f t="shared" si="74"/>
        <v>2.1075274463518672</v>
      </c>
      <c r="I358" s="5"/>
      <c r="J358" s="5">
        <f t="shared" si="78"/>
        <v>2.0594864259492564E-6</v>
      </c>
      <c r="K358" s="60">
        <f t="shared" si="77"/>
        <v>2.1075253868654413</v>
      </c>
      <c r="L358" s="5">
        <f t="shared" si="75"/>
        <v>61.003376085513629</v>
      </c>
      <c r="M358" s="5">
        <f t="shared" si="76"/>
        <v>2.1075253868654414E-3</v>
      </c>
    </row>
    <row r="359" spans="1:13" x14ac:dyDescent="0.25">
      <c r="B359" s="5">
        <f>'Mg2+离子浓度'!B359</f>
        <v>3.3046468285827229</v>
      </c>
      <c r="C359" s="5">
        <f t="shared" si="70"/>
        <v>3.0000000000000249E-2</v>
      </c>
      <c r="D359" s="5">
        <f t="shared" si="69"/>
        <v>18.630542539353492</v>
      </c>
      <c r="E359" s="5">
        <f t="shared" si="71"/>
        <v>0.55891627618060935</v>
      </c>
      <c r="F359" s="5">
        <f t="shared" si="72"/>
        <v>61.56229236169424</v>
      </c>
      <c r="G359" s="5">
        <f t="shared" si="73"/>
        <v>18.629008046858885</v>
      </c>
      <c r="H359" s="5">
        <f t="shared" si="74"/>
        <v>2.1268346500041191</v>
      </c>
      <c r="I359" s="5"/>
      <c r="J359" s="5">
        <f t="shared" si="78"/>
        <v>2.0783535225148135E-6</v>
      </c>
      <c r="K359" s="60">
        <f t="shared" si="77"/>
        <v>2.1268325716505965</v>
      </c>
      <c r="L359" s="5">
        <f t="shared" si="75"/>
        <v>61.562232202712352</v>
      </c>
      <c r="M359" s="5">
        <f t="shared" si="76"/>
        <v>2.1268325716505966E-3</v>
      </c>
    </row>
    <row r="360" spans="1:13" x14ac:dyDescent="0.25">
      <c r="B360" s="5">
        <f>'Mg2+离子浓度'!B360</f>
        <v>3.3246468285827229</v>
      </c>
      <c r="C360" s="5">
        <f t="shared" si="70"/>
        <v>2.0000000000000018E-2</v>
      </c>
      <c r="D360" s="5">
        <f t="shared" si="69"/>
        <v>18.630542539353492</v>
      </c>
      <c r="E360" s="5">
        <f t="shared" si="71"/>
        <v>0.37261085078707018</v>
      </c>
      <c r="F360" s="5">
        <f t="shared" si="72"/>
        <v>61.934843053499421</v>
      </c>
      <c r="G360" s="5">
        <f t="shared" si="73"/>
        <v>18.628999183020554</v>
      </c>
      <c r="H360" s="5">
        <f t="shared" si="74"/>
        <v>2.1397054137430489</v>
      </c>
      <c r="I360" s="5"/>
      <c r="J360" s="5">
        <f t="shared" si="78"/>
        <v>1.7072379288530565E-6</v>
      </c>
      <c r="K360" s="60">
        <f t="shared" si="77"/>
        <v>2.1397037065051201</v>
      </c>
      <c r="L360" s="5">
        <f t="shared" si="75"/>
        <v>61.934793636643967</v>
      </c>
      <c r="M360" s="5">
        <f t="shared" si="76"/>
        <v>2.1397037065051202E-3</v>
      </c>
    </row>
    <row r="361" spans="1:13" x14ac:dyDescent="0.25">
      <c r="B361" s="5">
        <f>'Mg2+离子浓度'!B361</f>
        <v>3.3746468285827227</v>
      </c>
      <c r="C361" s="5">
        <f t="shared" si="70"/>
        <v>4.9999999999999822E-2</v>
      </c>
      <c r="D361" s="5">
        <f t="shared" si="69"/>
        <v>18.630542539353492</v>
      </c>
      <c r="E361" s="5">
        <f t="shared" si="71"/>
        <v>0.93152712696767126</v>
      </c>
      <c r="F361" s="5">
        <f t="shared" si="72"/>
        <v>62.86632076361164</v>
      </c>
      <c r="G361" s="5">
        <f t="shared" si="73"/>
        <v>18.629007406388094</v>
      </c>
      <c r="H361" s="5">
        <f t="shared" si="74"/>
        <v>2.1718858117362503</v>
      </c>
      <c r="I361" s="5"/>
      <c r="J361" s="5">
        <f t="shared" si="78"/>
        <v>2.7399778862224313E-6</v>
      </c>
      <c r="K361" s="60">
        <f t="shared" si="77"/>
        <v>2.1718830717583639</v>
      </c>
      <c r="L361" s="5">
        <f t="shared" si="75"/>
        <v>62.866241453581729</v>
      </c>
      <c r="M361" s="5">
        <f t="shared" si="76"/>
        <v>2.1718830717583639E-3</v>
      </c>
    </row>
    <row r="362" spans="1:13" x14ac:dyDescent="0.25">
      <c r="A362" t="s">
        <v>247</v>
      </c>
      <c r="B362" s="5">
        <f>'Mg2+离子浓度'!B362</f>
        <v>3.424646828582723</v>
      </c>
      <c r="C362" s="5">
        <f t="shared" si="70"/>
        <v>5.0000000000000266E-2</v>
      </c>
      <c r="D362" s="5">
        <f t="shared" si="69"/>
        <v>18.630542539353492</v>
      </c>
      <c r="E362" s="5">
        <f t="shared" si="71"/>
        <v>0.93152712696767959</v>
      </c>
      <c r="F362" s="5">
        <f t="shared" si="72"/>
        <v>63.797768580549409</v>
      </c>
      <c r="G362" s="5">
        <f t="shared" si="73"/>
        <v>18.629006660798325</v>
      </c>
      <c r="H362" s="5">
        <f t="shared" si="74"/>
        <v>2.2040651769894941</v>
      </c>
      <c r="I362" s="5"/>
      <c r="J362" s="5">
        <f t="shared" si="78"/>
        <v>2.7805742880729063E-6</v>
      </c>
      <c r="K362" s="60">
        <f t="shared" si="77"/>
        <v>2.204062396415206</v>
      </c>
      <c r="L362" s="5">
        <f t="shared" si="75"/>
        <v>63.797688095436342</v>
      </c>
      <c r="M362" s="5">
        <f t="shared" si="76"/>
        <v>2.2040623964152059E-3</v>
      </c>
    </row>
    <row r="363" spans="1:13" x14ac:dyDescent="0.25">
      <c r="A363" s="5">
        <f>(A343+A364)*12</f>
        <v>3.5177883728408279</v>
      </c>
      <c r="B363" s="5">
        <f>'Mg2+离子浓度'!B363</f>
        <v>3.4746468285827228</v>
      </c>
      <c r="C363" s="5">
        <f t="shared" si="70"/>
        <v>4.9999999999999822E-2</v>
      </c>
      <c r="D363" s="5">
        <f t="shared" si="69"/>
        <v>18.630542539353492</v>
      </c>
      <c r="E363" s="5">
        <f t="shared" si="71"/>
        <v>0.93152712696767126</v>
      </c>
      <c r="F363" s="5">
        <f t="shared" si="72"/>
        <v>64.729215222404008</v>
      </c>
      <c r="G363" s="5">
        <f t="shared" si="73"/>
        <v>18.629005598478759</v>
      </c>
      <c r="H363" s="5">
        <f t="shared" si="74"/>
        <v>2.2362445016463353</v>
      </c>
      <c r="I363" s="5"/>
      <c r="J363" s="5">
        <f t="shared" si="78"/>
        <v>2.8211706387083035E-6</v>
      </c>
      <c r="K363" s="60">
        <f t="shared" si="77"/>
        <v>2.2362416804756964</v>
      </c>
      <c r="L363" s="5">
        <f t="shared" si="75"/>
        <v>64.729133562209284</v>
      </c>
      <c r="M363" s="5">
        <f t="shared" si="76"/>
        <v>2.2362416804756965E-3</v>
      </c>
    </row>
    <row r="364" spans="1:13" x14ac:dyDescent="0.25">
      <c r="A364" s="79">
        <v>0.2931415442581049</v>
      </c>
      <c r="B364" s="5">
        <f>'Mg2+离子浓度'!B364</f>
        <v>3.5177958596527916</v>
      </c>
      <c r="C364" s="5">
        <f t="shared" si="70"/>
        <v>4.3149031070068844E-2</v>
      </c>
      <c r="D364" s="5">
        <f t="shared" si="69"/>
        <v>18.630542539353492</v>
      </c>
      <c r="E364" s="5">
        <f t="shared" si="71"/>
        <v>0.80388985888280307</v>
      </c>
      <c r="F364" s="5">
        <f t="shared" si="72"/>
        <v>65.533023421092082</v>
      </c>
      <c r="G364" s="5">
        <f t="shared" si="73"/>
        <v>18.629001237030344</v>
      </c>
      <c r="H364" s="5">
        <f t="shared" si="74"/>
        <v>2.2640142136460617</v>
      </c>
      <c r="I364" s="5"/>
      <c r="J364" s="5">
        <f t="shared" si="78"/>
        <v>2.6533206704091287E-6</v>
      </c>
      <c r="K364" s="60">
        <f t="shared" si="77"/>
        <v>2.2640115603253914</v>
      </c>
      <c r="L364" s="5">
        <f t="shared" si="75"/>
        <v>65.532946619398629</v>
      </c>
      <c r="M364" s="5">
        <f t="shared" si="76"/>
        <v>2.2640115603253914E-3</v>
      </c>
    </row>
    <row r="365" spans="1:13" s="17" customFormat="1" x14ac:dyDescent="0.25">
      <c r="B365" s="5">
        <f>'Mg2+离子浓度'!B365</f>
        <v>3.5177958597527916</v>
      </c>
      <c r="C365" s="18">
        <f t="shared" si="70"/>
        <v>1.000000082740371E-10</v>
      </c>
      <c r="D365" s="18">
        <f t="shared" si="69"/>
        <v>0</v>
      </c>
      <c r="E365" s="18">
        <f t="shared" si="71"/>
        <v>0</v>
      </c>
      <c r="F365" s="18">
        <f t="shared" si="72"/>
        <v>65.532946619398629</v>
      </c>
      <c r="G365" s="18">
        <f t="shared" si="73"/>
        <v>18.62897940416698</v>
      </c>
      <c r="H365" s="18">
        <f t="shared" si="74"/>
        <v>2.2640115603253914</v>
      </c>
      <c r="I365" s="18"/>
      <c r="J365" s="5">
        <f t="shared" si="78"/>
        <v>1.2773318031052043E-10</v>
      </c>
      <c r="K365" s="18">
        <f t="shared" si="77"/>
        <v>2.264011560197658</v>
      </c>
      <c r="L365" s="18">
        <f t="shared" si="75"/>
        <v>65.53294661570132</v>
      </c>
      <c r="M365" s="18">
        <f t="shared" si="76"/>
        <v>2.264011560197658E-3</v>
      </c>
    </row>
    <row r="366" spans="1:13" s="17" customFormat="1" x14ac:dyDescent="0.25">
      <c r="B366" s="5">
        <f>'Mg2+离子浓度'!B366</f>
        <v>3.5177958600527917</v>
      </c>
      <c r="C366" s="18">
        <f t="shared" si="70"/>
        <v>3.000000248221113E-10</v>
      </c>
      <c r="D366" s="18">
        <f t="shared" si="69"/>
        <v>0</v>
      </c>
      <c r="E366" s="18">
        <f t="shared" si="71"/>
        <v>0</v>
      </c>
      <c r="F366" s="18">
        <f t="shared" si="72"/>
        <v>65.53294661570132</v>
      </c>
      <c r="G366" s="18">
        <f t="shared" si="73"/>
        <v>18.628979401527257</v>
      </c>
      <c r="H366" s="18">
        <f t="shared" si="74"/>
        <v>2.264011560197658</v>
      </c>
      <c r="I366" s="18"/>
      <c r="J366" s="5">
        <f t="shared" si="78"/>
        <v>2.2124035809769576E-10</v>
      </c>
      <c r="K366" s="18">
        <f t="shared" si="77"/>
        <v>2.2640115599764177</v>
      </c>
      <c r="L366" s="18">
        <f t="shared" si="75"/>
        <v>65.532946609297397</v>
      </c>
      <c r="M366" s="18">
        <f t="shared" si="76"/>
        <v>2.2640115599764179E-3</v>
      </c>
    </row>
    <row r="367" spans="1:13" s="17" customFormat="1" x14ac:dyDescent="0.25">
      <c r="B367" s="5">
        <f>'Mg2+离子浓度'!B367</f>
        <v>3.5177958604527917</v>
      </c>
      <c r="C367" s="18">
        <f t="shared" si="70"/>
        <v>4.000000330961484E-10</v>
      </c>
      <c r="D367" s="18">
        <f t="shared" ref="D367:D430" si="79">D338</f>
        <v>0</v>
      </c>
      <c r="E367" s="18">
        <f t="shared" si="71"/>
        <v>0</v>
      </c>
      <c r="F367" s="18">
        <f t="shared" si="72"/>
        <v>65.532946609297397</v>
      </c>
      <c r="G367" s="18">
        <f t="shared" si="73"/>
        <v>18.628979397588566</v>
      </c>
      <c r="H367" s="18">
        <f t="shared" si="74"/>
        <v>2.2640115599764172</v>
      </c>
      <c r="I367" s="18"/>
      <c r="J367" s="5">
        <f t="shared" si="78"/>
        <v>2.5546636058166329E-10</v>
      </c>
      <c r="K367" s="18">
        <f t="shared" si="77"/>
        <v>2.2640115597209509</v>
      </c>
      <c r="L367" s="18">
        <f t="shared" si="75"/>
        <v>65.532946601902793</v>
      </c>
      <c r="M367" s="18">
        <f t="shared" si="76"/>
        <v>2.2640115597209508E-3</v>
      </c>
    </row>
    <row r="368" spans="1:13" s="17" customFormat="1" x14ac:dyDescent="0.25">
      <c r="B368" s="5">
        <f>'Mg2+离子浓度'!B368</f>
        <v>3.5177958606527917</v>
      </c>
      <c r="C368" s="18">
        <f t="shared" si="70"/>
        <v>2.000000165480742E-10</v>
      </c>
      <c r="D368" s="18">
        <f t="shared" si="79"/>
        <v>0</v>
      </c>
      <c r="E368" s="18">
        <f t="shared" si="71"/>
        <v>0</v>
      </c>
      <c r="F368" s="18">
        <f t="shared" si="72"/>
        <v>65.532946601902793</v>
      </c>
      <c r="G368" s="18">
        <f t="shared" si="73"/>
        <v>18.628979394427382</v>
      </c>
      <c r="H368" s="18">
        <f t="shared" si="74"/>
        <v>2.2640115597209514</v>
      </c>
      <c r="I368" s="18"/>
      <c r="J368" s="5">
        <f t="shared" si="78"/>
        <v>1.8064199591195864E-10</v>
      </c>
      <c r="K368" s="18">
        <f t="shared" si="77"/>
        <v>2.2640115595403092</v>
      </c>
      <c r="L368" s="18">
        <f t="shared" si="75"/>
        <v>65.532946596674023</v>
      </c>
      <c r="M368" s="18">
        <f t="shared" si="76"/>
        <v>2.2640115595403093E-3</v>
      </c>
    </row>
    <row r="369" spans="1:13" s="17" customFormat="1" x14ac:dyDescent="0.25">
      <c r="B369" s="5">
        <f>'Mg2+离子浓度'!B369</f>
        <v>3.5177958696527916</v>
      </c>
      <c r="C369" s="18">
        <f t="shared" si="70"/>
        <v>8.9999998564849193E-9</v>
      </c>
      <c r="D369" s="18">
        <f t="shared" si="79"/>
        <v>0</v>
      </c>
      <c r="E369" s="18">
        <f t="shared" si="71"/>
        <v>0</v>
      </c>
      <c r="F369" s="18">
        <f t="shared" si="72"/>
        <v>65.532946596674023</v>
      </c>
      <c r="G369" s="18">
        <f t="shared" si="73"/>
        <v>18.62897934528025</v>
      </c>
      <c r="H369" s="18">
        <f t="shared" si="74"/>
        <v>2.2640115595403092</v>
      </c>
      <c r="I369" s="18"/>
      <c r="J369" s="5">
        <f t="shared" si="78"/>
        <v>1.2117832874611297E-9</v>
      </c>
      <c r="K369" s="18">
        <f t="shared" si="77"/>
        <v>2.2640115583285261</v>
      </c>
      <c r="L369" s="18">
        <f t="shared" si="75"/>
        <v>65.532946561598351</v>
      </c>
      <c r="M369" s="18">
        <f t="shared" si="76"/>
        <v>2.264011558328526E-3</v>
      </c>
    </row>
    <row r="370" spans="1:13" s="17" customFormat="1" x14ac:dyDescent="0.25">
      <c r="B370" s="5">
        <f>'Mg2+离子浓度'!B370</f>
        <v>3.5177959596527915</v>
      </c>
      <c r="C370" s="18">
        <f t="shared" si="70"/>
        <v>8.9999999897116822E-8</v>
      </c>
      <c r="D370" s="18">
        <f t="shared" si="79"/>
        <v>0</v>
      </c>
      <c r="E370" s="18">
        <f t="shared" si="71"/>
        <v>0</v>
      </c>
      <c r="F370" s="18">
        <f t="shared" si="72"/>
        <v>65.532946561598351</v>
      </c>
      <c r="G370" s="18">
        <f t="shared" si="73"/>
        <v>18.628978858701768</v>
      </c>
      <c r="H370" s="18">
        <f t="shared" si="74"/>
        <v>2.2640115583285261</v>
      </c>
      <c r="I370" s="18"/>
      <c r="J370" s="5">
        <f t="shared" si="78"/>
        <v>3.831995245215164E-9</v>
      </c>
      <c r="K370" s="18">
        <f t="shared" si="77"/>
        <v>2.2640115544965309</v>
      </c>
      <c r="L370" s="18">
        <f t="shared" si="75"/>
        <v>65.532946450679333</v>
      </c>
      <c r="M370" s="18">
        <f t="shared" si="76"/>
        <v>2.264011554496531E-3</v>
      </c>
    </row>
    <row r="371" spans="1:13" s="17" customFormat="1" x14ac:dyDescent="0.25">
      <c r="B371" s="5">
        <f>'Mg2+离子浓度'!B371</f>
        <v>3.5177968596527918</v>
      </c>
      <c r="C371" s="18">
        <f t="shared" ref="C371:C434" si="80">B371-B370</f>
        <v>9.0000000030343585E-7</v>
      </c>
      <c r="D371" s="18">
        <f t="shared" si="79"/>
        <v>0</v>
      </c>
      <c r="E371" s="18">
        <f t="shared" ref="E371:E434" si="81">C371*D371</f>
        <v>0</v>
      </c>
      <c r="F371" s="18">
        <f t="shared" ref="F371:F434" si="82">E371+L370</f>
        <v>65.532946450679333</v>
      </c>
      <c r="G371" s="18">
        <f t="shared" ref="G371:G434" si="83">F371/B371</f>
        <v>18.628974061096713</v>
      </c>
      <c r="H371" s="18">
        <f t="shared" ref="H371:H434" si="84">F371/$C$9/96485/0.0001</f>
        <v>2.2640115544965309</v>
      </c>
      <c r="I371" s="18"/>
      <c r="J371" s="5">
        <f t="shared" si="78"/>
        <v>1.2117832946274096E-8</v>
      </c>
      <c r="K371" s="18">
        <f t="shared" si="77"/>
        <v>2.2640115423786979</v>
      </c>
      <c r="L371" s="18">
        <f t="shared" ref="L371:L434" si="85">K371*0.0001*$C$9*96485</f>
        <v>65.532946099922597</v>
      </c>
      <c r="M371" s="18">
        <f t="shared" ref="M371:M434" si="86">K371*0.001</f>
        <v>2.2640115423786982E-3</v>
      </c>
    </row>
    <row r="372" spans="1:13" s="17" customFormat="1" x14ac:dyDescent="0.25">
      <c r="A372" s="18">
        <v>7.4868119641229509E-6</v>
      </c>
      <c r="B372" s="5">
        <f>'Mg2+离子浓度'!B372</f>
        <v>3.5178033464647558</v>
      </c>
      <c r="C372" s="18">
        <f t="shared" si="80"/>
        <v>6.4868119640237865E-6</v>
      </c>
      <c r="D372" s="18">
        <f t="shared" si="79"/>
        <v>0</v>
      </c>
      <c r="E372" s="18">
        <f t="shared" si="81"/>
        <v>0</v>
      </c>
      <c r="F372" s="18">
        <f t="shared" si="82"/>
        <v>65.532946099922597</v>
      </c>
      <c r="G372" s="18">
        <f t="shared" si="83"/>
        <v>18.628939609651702</v>
      </c>
      <c r="H372" s="18">
        <f t="shared" si="84"/>
        <v>2.2640115423786975</v>
      </c>
      <c r="I372" s="18"/>
      <c r="J372" s="5">
        <f t="shared" si="78"/>
        <v>3.2532643829569874E-8</v>
      </c>
      <c r="K372" s="18">
        <f t="shared" si="77"/>
        <v>2.2640115098460538</v>
      </c>
      <c r="L372" s="18">
        <f t="shared" si="85"/>
        <v>65.53294515824895</v>
      </c>
      <c r="M372" s="18">
        <f t="shared" si="86"/>
        <v>2.2640115098460541E-3</v>
      </c>
    </row>
    <row r="373" spans="1:13" x14ac:dyDescent="0.25">
      <c r="B373" s="5">
        <f>'Mg2+离子浓度'!B373</f>
        <v>3.5178058596527917</v>
      </c>
      <c r="C373" s="5">
        <f t="shared" si="80"/>
        <v>2.5131880359019476E-6</v>
      </c>
      <c r="D373" s="5">
        <f t="shared" si="79"/>
        <v>18.630542539353492</v>
      </c>
      <c r="E373" s="5">
        <f t="shared" si="81"/>
        <v>4.6822056612265487E-5</v>
      </c>
      <c r="F373" s="5">
        <f t="shared" si="82"/>
        <v>65.532991980305567</v>
      </c>
      <c r="G373" s="5">
        <f t="shared" si="83"/>
        <v>18.628939343109085</v>
      </c>
      <c r="H373" s="5">
        <f t="shared" si="84"/>
        <v>2.2640131274396906</v>
      </c>
      <c r="I373" s="5"/>
      <c r="J373" s="5">
        <f t="shared" si="78"/>
        <v>2.0249602379457454E-8</v>
      </c>
      <c r="K373" s="60">
        <f t="shared" si="77"/>
        <v>2.2640131071900882</v>
      </c>
      <c r="L373" s="5">
        <f t="shared" si="85"/>
        <v>65.532991394170693</v>
      </c>
      <c r="M373" s="5">
        <f t="shared" si="86"/>
        <v>2.2640131071900885E-3</v>
      </c>
    </row>
    <row r="374" spans="1:13" x14ac:dyDescent="0.25">
      <c r="B374" s="5">
        <f>'Mg2+离子浓度'!B374</f>
        <v>3.5178158596527918</v>
      </c>
      <c r="C374" s="5">
        <f t="shared" si="80"/>
        <v>1.0000000000065512E-5</v>
      </c>
      <c r="D374" s="5">
        <f t="shared" si="79"/>
        <v>18.630542539353492</v>
      </c>
      <c r="E374" s="5">
        <f t="shared" si="81"/>
        <v>1.8630542539475544E-4</v>
      </c>
      <c r="F374" s="5">
        <f t="shared" si="82"/>
        <v>65.533177699596095</v>
      </c>
      <c r="G374" s="5">
        <f t="shared" si="83"/>
        <v>18.628939181047475</v>
      </c>
      <c r="H374" s="5">
        <f t="shared" si="84"/>
        <v>2.2640195436111346</v>
      </c>
      <c r="I374" s="5"/>
      <c r="J374" s="5">
        <f t="shared" si="78"/>
        <v>4.0392919016624934E-8</v>
      </c>
      <c r="K374" s="60">
        <f t="shared" si="77"/>
        <v>2.2640195032182153</v>
      </c>
      <c r="L374" s="5">
        <f t="shared" si="85"/>
        <v>65.533176530402855</v>
      </c>
      <c r="M374" s="5">
        <f t="shared" si="86"/>
        <v>2.2640195032182153E-3</v>
      </c>
    </row>
    <row r="375" spans="1:13" x14ac:dyDescent="0.25">
      <c r="B375" s="5">
        <f>'Mg2+离子浓度'!B375</f>
        <v>3.5178458596527915</v>
      </c>
      <c r="C375" s="5">
        <f t="shared" si="80"/>
        <v>2.9999999999752447E-5</v>
      </c>
      <c r="D375" s="5">
        <f t="shared" si="79"/>
        <v>18.630542539353492</v>
      </c>
      <c r="E375" s="5">
        <f t="shared" si="81"/>
        <v>5.5891627617599268E-4</v>
      </c>
      <c r="F375" s="5">
        <f t="shared" si="82"/>
        <v>65.533735446679032</v>
      </c>
      <c r="G375" s="5">
        <f t="shared" si="83"/>
        <v>18.628938862360261</v>
      </c>
      <c r="H375" s="5">
        <f t="shared" si="84"/>
        <v>2.2640388124813535</v>
      </c>
      <c r="I375" s="5"/>
      <c r="J375" s="5">
        <f t="shared" si="78"/>
        <v>6.9963183447694147E-8</v>
      </c>
      <c r="K375" s="60">
        <f t="shared" si="77"/>
        <v>2.2640387425181703</v>
      </c>
      <c r="L375" s="5">
        <f t="shared" si="85"/>
        <v>65.533733421559702</v>
      </c>
      <c r="M375" s="5">
        <f t="shared" si="86"/>
        <v>2.2640387425181701E-3</v>
      </c>
    </row>
    <row r="376" spans="1:13" x14ac:dyDescent="0.25">
      <c r="B376" s="5">
        <f>'Mg2+离子浓度'!B376</f>
        <v>3.5178758596527917</v>
      </c>
      <c r="C376" s="5">
        <f t="shared" si="80"/>
        <v>3.0000000000196536E-5</v>
      </c>
      <c r="D376" s="5">
        <f t="shared" si="79"/>
        <v>18.630542539353492</v>
      </c>
      <c r="E376" s="5">
        <f t="shared" si="81"/>
        <v>5.5891627618426633E-4</v>
      </c>
      <c r="F376" s="5">
        <f t="shared" si="82"/>
        <v>65.534292337835893</v>
      </c>
      <c r="G376" s="5">
        <f t="shared" si="83"/>
        <v>18.628938300370841</v>
      </c>
      <c r="H376" s="5">
        <f t="shared" si="84"/>
        <v>2.2640580517813094</v>
      </c>
      <c r="I376" s="5"/>
      <c r="J376" s="5">
        <f t="shared" si="78"/>
        <v>6.9963777979836082E-8</v>
      </c>
      <c r="K376" s="60">
        <f t="shared" si="77"/>
        <v>2.2640579818175315</v>
      </c>
      <c r="L376" s="5">
        <f t="shared" si="85"/>
        <v>65.534290312699369</v>
      </c>
      <c r="M376" s="5">
        <f t="shared" si="86"/>
        <v>2.2640579818175317E-3</v>
      </c>
    </row>
    <row r="377" spans="1:13" x14ac:dyDescent="0.25">
      <c r="B377" s="5">
        <f>'Mg2+离子浓度'!B377</f>
        <v>3.5178958596527918</v>
      </c>
      <c r="C377" s="5">
        <f t="shared" si="80"/>
        <v>2.0000000000131024E-5</v>
      </c>
      <c r="D377" s="5">
        <f t="shared" si="79"/>
        <v>18.630542539353492</v>
      </c>
      <c r="E377" s="5">
        <f t="shared" si="81"/>
        <v>3.7261085078951089E-4</v>
      </c>
      <c r="F377" s="5">
        <f t="shared" si="82"/>
        <v>65.534662923550158</v>
      </c>
      <c r="G377" s="5">
        <f t="shared" si="83"/>
        <v>18.628937733824298</v>
      </c>
      <c r="H377" s="5">
        <f t="shared" si="84"/>
        <v>2.2640708546596247</v>
      </c>
      <c r="I377" s="5"/>
      <c r="J377" s="5">
        <f t="shared" si="78"/>
        <v>5.7125508542911968E-8</v>
      </c>
      <c r="K377" s="60">
        <f t="shared" si="77"/>
        <v>2.2640707975341163</v>
      </c>
      <c r="L377" s="5">
        <f t="shared" si="85"/>
        <v>65.534661270023761</v>
      </c>
      <c r="M377" s="5">
        <f t="shared" si="86"/>
        <v>2.2640707975341164E-3</v>
      </c>
    </row>
    <row r="378" spans="1:13" x14ac:dyDescent="0.25">
      <c r="B378" s="5">
        <f>'Mg2+离子浓度'!B378</f>
        <v>3.5179958596527916</v>
      </c>
      <c r="C378" s="5">
        <f t="shared" si="80"/>
        <v>9.9999999999766942E-5</v>
      </c>
      <c r="D378" s="5">
        <f t="shared" si="79"/>
        <v>18.630542539353492</v>
      </c>
      <c r="E378" s="5">
        <f t="shared" si="81"/>
        <v>1.8630542539310071E-3</v>
      </c>
      <c r="F378" s="5">
        <f t="shared" si="82"/>
        <v>65.536524324277693</v>
      </c>
      <c r="G378" s="5">
        <f t="shared" si="83"/>
        <v>18.628937309421911</v>
      </c>
      <c r="H378" s="5">
        <f t="shared" si="84"/>
        <v>2.2641351617445782</v>
      </c>
      <c r="I378" s="5"/>
      <c r="J378" s="5">
        <f t="shared" si="78"/>
        <v>1.2774014848940771E-7</v>
      </c>
      <c r="K378" s="60">
        <f t="shared" si="77"/>
        <v>2.2641350340044295</v>
      </c>
      <c r="L378" s="5">
        <f t="shared" si="85"/>
        <v>65.536520626775214</v>
      </c>
      <c r="M378" s="5">
        <f t="shared" si="86"/>
        <v>2.2641350340044295E-3</v>
      </c>
    </row>
    <row r="379" spans="1:13" x14ac:dyDescent="0.25">
      <c r="B379" s="5">
        <f>'Mg2+离子浓度'!B379</f>
        <v>3.5182958596527918</v>
      </c>
      <c r="C379" s="5">
        <f t="shared" si="80"/>
        <v>3.00000000000189E-4</v>
      </c>
      <c r="D379" s="5">
        <f t="shared" si="79"/>
        <v>18.630542539353492</v>
      </c>
      <c r="E379" s="5">
        <f t="shared" si="81"/>
        <v>5.5891627618095685E-3</v>
      </c>
      <c r="F379" s="5">
        <f t="shared" si="82"/>
        <v>65.542109789537022</v>
      </c>
      <c r="G379" s="5">
        <f t="shared" si="83"/>
        <v>18.628936395361912</v>
      </c>
      <c r="H379" s="5">
        <f t="shared" si="84"/>
        <v>2.264328126635816</v>
      </c>
      <c r="I379" s="5"/>
      <c r="J379" s="5">
        <f t="shared" si="78"/>
        <v>2.2127128397664883E-7</v>
      </c>
      <c r="K379" s="60">
        <f t="shared" si="77"/>
        <v>2.264327905364532</v>
      </c>
      <c r="L379" s="5">
        <f t="shared" si="85"/>
        <v>65.54210338472906</v>
      </c>
      <c r="M379" s="5">
        <f t="shared" si="86"/>
        <v>2.264327905364532E-3</v>
      </c>
    </row>
    <row r="380" spans="1:13" x14ac:dyDescent="0.25">
      <c r="B380" s="5">
        <f>'Mg2+离子浓度'!B380</f>
        <v>3.5185958596527915</v>
      </c>
      <c r="C380" s="5">
        <f t="shared" si="80"/>
        <v>2.9999999999974492E-4</v>
      </c>
      <c r="D380" s="5">
        <f t="shared" si="79"/>
        <v>18.630542539353492</v>
      </c>
      <c r="E380" s="5">
        <f t="shared" si="81"/>
        <v>5.5891627618012947E-3</v>
      </c>
      <c r="F380" s="5">
        <f t="shared" si="82"/>
        <v>65.547692547490868</v>
      </c>
      <c r="G380" s="5">
        <f t="shared" si="83"/>
        <v>18.628934712029984</v>
      </c>
      <c r="H380" s="5">
        <f t="shared" si="84"/>
        <v>2.2645209979959189</v>
      </c>
      <c r="I380" s="5"/>
      <c r="J380" s="5">
        <f t="shared" si="78"/>
        <v>2.2129013146284989E-7</v>
      </c>
      <c r="K380" s="60">
        <f t="shared" si="77"/>
        <v>2.2645207767057873</v>
      </c>
      <c r="L380" s="5">
        <f t="shared" si="85"/>
        <v>65.547686142137366</v>
      </c>
      <c r="M380" s="5">
        <f t="shared" si="86"/>
        <v>2.2645207767057873E-3</v>
      </c>
    </row>
    <row r="381" spans="1:13" x14ac:dyDescent="0.25">
      <c r="B381" s="5">
        <f>'Mg2+离子浓度'!B381</f>
        <v>3.5187958596527915</v>
      </c>
      <c r="C381" s="5">
        <f t="shared" si="80"/>
        <v>1.9999999999997797E-4</v>
      </c>
      <c r="D381" s="5">
        <f t="shared" si="79"/>
        <v>18.630542539353492</v>
      </c>
      <c r="E381" s="5">
        <f t="shared" si="81"/>
        <v>3.726108507870288E-3</v>
      </c>
      <c r="F381" s="5">
        <f t="shared" si="82"/>
        <v>65.551412250645242</v>
      </c>
      <c r="G381" s="5">
        <f t="shared" si="83"/>
        <v>18.628932983089665</v>
      </c>
      <c r="H381" s="5">
        <f t="shared" si="84"/>
        <v>2.2646495051267119</v>
      </c>
      <c r="I381" s="5"/>
      <c r="J381" s="5">
        <f t="shared" si="78"/>
        <v>1.8069288911817956E-7</v>
      </c>
      <c r="K381" s="60">
        <f t="shared" si="77"/>
        <v>2.2646493244338228</v>
      </c>
      <c r="L381" s="5">
        <f t="shared" si="85"/>
        <v>65.551407020399225</v>
      </c>
      <c r="M381" s="5">
        <f t="shared" si="86"/>
        <v>2.2646493244338228E-3</v>
      </c>
    </row>
    <row r="382" spans="1:13" x14ac:dyDescent="0.25">
      <c r="B382" s="5">
        <f>'Mg2+离子浓度'!B382</f>
        <v>3.5197958596527914</v>
      </c>
      <c r="C382" s="5">
        <f t="shared" si="80"/>
        <v>9.9999999999988987E-4</v>
      </c>
      <c r="D382" s="5">
        <f t="shared" si="79"/>
        <v>18.630542539353492</v>
      </c>
      <c r="E382" s="5">
        <f t="shared" si="81"/>
        <v>1.8630542539351438E-2</v>
      </c>
      <c r="F382" s="5">
        <f t="shared" si="82"/>
        <v>65.57003756293858</v>
      </c>
      <c r="G382" s="5">
        <f t="shared" si="83"/>
        <v>18.628931954424967</v>
      </c>
      <c r="H382" s="5">
        <f t="shared" si="84"/>
        <v>2.2652929665384458</v>
      </c>
      <c r="I382" s="5"/>
      <c r="J382" s="5">
        <f t="shared" si="78"/>
        <v>4.0415638462230944E-7</v>
      </c>
      <c r="K382" s="60">
        <f t="shared" si="77"/>
        <v>2.265292562382061</v>
      </c>
      <c r="L382" s="5">
        <f t="shared" si="85"/>
        <v>65.570025864429951</v>
      </c>
      <c r="M382" s="5">
        <f t="shared" si="86"/>
        <v>2.265292562382061E-3</v>
      </c>
    </row>
    <row r="383" spans="1:13" x14ac:dyDescent="0.25">
      <c r="B383" s="5">
        <f>'Mg2+离子浓度'!B383</f>
        <v>3.5227958596527915</v>
      </c>
      <c r="C383" s="5">
        <f t="shared" si="80"/>
        <v>3.0000000000001137E-3</v>
      </c>
      <c r="D383" s="5">
        <f t="shared" si="79"/>
        <v>18.630542539353492</v>
      </c>
      <c r="E383" s="5">
        <f t="shared" si="81"/>
        <v>5.5891627618062593E-2</v>
      </c>
      <c r="F383" s="5">
        <f t="shared" si="82"/>
        <v>65.625917492048018</v>
      </c>
      <c r="G383" s="5">
        <f t="shared" si="83"/>
        <v>18.62893000519086</v>
      </c>
      <c r="H383" s="5">
        <f t="shared" si="84"/>
        <v>2.2672234886959295</v>
      </c>
      <c r="I383" s="5"/>
      <c r="J383" s="5">
        <f t="shared" si="78"/>
        <v>7.0061596109902492E-7</v>
      </c>
      <c r="K383" s="60">
        <f t="shared" si="77"/>
        <v>2.2672227880799682</v>
      </c>
      <c r="L383" s="5">
        <f t="shared" si="85"/>
        <v>65.625897212368727</v>
      </c>
      <c r="M383" s="5">
        <f t="shared" si="86"/>
        <v>2.2672227880799682E-3</v>
      </c>
    </row>
    <row r="384" spans="1:13" x14ac:dyDescent="0.25">
      <c r="B384" s="5">
        <f>'Mg2+离子浓度'!B384</f>
        <v>3.5257958596527916</v>
      </c>
      <c r="C384" s="5">
        <f t="shared" si="80"/>
        <v>3.0000000000001137E-3</v>
      </c>
      <c r="D384" s="5">
        <f t="shared" si="79"/>
        <v>18.630542539353492</v>
      </c>
      <c r="E384" s="5">
        <f t="shared" si="81"/>
        <v>5.5891627618062593E-2</v>
      </c>
      <c r="F384" s="5">
        <f t="shared" si="82"/>
        <v>65.681788839986794</v>
      </c>
      <c r="G384" s="5">
        <f t="shared" si="83"/>
        <v>18.628925625448694</v>
      </c>
      <c r="H384" s="5">
        <f t="shared" si="84"/>
        <v>2.2691537143938363</v>
      </c>
      <c r="I384" s="5"/>
      <c r="J384" s="5">
        <f t="shared" si="78"/>
        <v>7.0121243821705925E-7</v>
      </c>
      <c r="K384" s="60">
        <f t="shared" si="77"/>
        <v>2.2691530131813979</v>
      </c>
      <c r="L384" s="5">
        <f t="shared" si="85"/>
        <v>65.681768543042153</v>
      </c>
      <c r="M384" s="5">
        <f t="shared" si="86"/>
        <v>2.2691530131813981E-3</v>
      </c>
    </row>
    <row r="385" spans="1:13" x14ac:dyDescent="0.25">
      <c r="B385" s="5">
        <f>'Mg2+离子浓度'!B385</f>
        <v>3.5277958596527914</v>
      </c>
      <c r="C385" s="5">
        <f t="shared" si="80"/>
        <v>1.9999999999997797E-3</v>
      </c>
      <c r="D385" s="5">
        <f t="shared" si="79"/>
        <v>18.630542539353492</v>
      </c>
      <c r="E385" s="5">
        <f t="shared" si="81"/>
        <v>3.7261085078702877E-2</v>
      </c>
      <c r="F385" s="5">
        <f t="shared" si="82"/>
        <v>65.71902962812085</v>
      </c>
      <c r="G385" s="5">
        <f t="shared" si="83"/>
        <v>18.628920788684461</v>
      </c>
      <c r="H385" s="5">
        <f t="shared" si="84"/>
        <v>2.2704402973906426</v>
      </c>
      <c r="I385" s="5"/>
      <c r="J385" s="5">
        <f t="shared" si="78"/>
        <v>5.7286218025110152E-7</v>
      </c>
      <c r="K385" s="60">
        <f t="shared" si="77"/>
        <v>2.2704397245284622</v>
      </c>
      <c r="L385" s="5">
        <f t="shared" si="85"/>
        <v>65.719013046338603</v>
      </c>
      <c r="M385" s="5">
        <f t="shared" si="86"/>
        <v>2.2704397245284624E-3</v>
      </c>
    </row>
    <row r="386" spans="1:13" x14ac:dyDescent="0.25">
      <c r="B386" s="5">
        <f>'Mg2+离子浓度'!B386</f>
        <v>3.5377958596527916</v>
      </c>
      <c r="C386" s="5">
        <f t="shared" si="80"/>
        <v>1.0000000000000231E-2</v>
      </c>
      <c r="D386" s="5">
        <f t="shared" si="79"/>
        <v>18.630542539353492</v>
      </c>
      <c r="E386" s="5">
        <f t="shared" si="81"/>
        <v>0.18630542539353923</v>
      </c>
      <c r="F386" s="5">
        <f t="shared" si="82"/>
        <v>65.905318471732144</v>
      </c>
      <c r="G386" s="5">
        <f t="shared" si="83"/>
        <v>18.628920685717649</v>
      </c>
      <c r="H386" s="5">
        <f t="shared" si="84"/>
        <v>2.2768761455746884</v>
      </c>
      <c r="I386" s="5"/>
      <c r="J386" s="5">
        <f t="shared" si="78"/>
        <v>1.2845898153179888E-6</v>
      </c>
      <c r="K386" s="60">
        <f t="shared" si="77"/>
        <v>2.276874860984873</v>
      </c>
      <c r="L386" s="5">
        <f t="shared" si="85"/>
        <v>65.905281288637653</v>
      </c>
      <c r="M386" s="5">
        <f t="shared" si="86"/>
        <v>2.2768748609848732E-3</v>
      </c>
    </row>
    <row r="387" spans="1:13" x14ac:dyDescent="0.25">
      <c r="B387" s="5">
        <f>'Mg2+离子浓度'!B387</f>
        <v>3.5677958596527914</v>
      </c>
      <c r="C387" s="5">
        <f t="shared" si="80"/>
        <v>2.9999999999999805E-2</v>
      </c>
      <c r="D387" s="5">
        <f t="shared" si="79"/>
        <v>18.630542539353492</v>
      </c>
      <c r="E387" s="5">
        <f t="shared" si="81"/>
        <v>0.55891627618060113</v>
      </c>
      <c r="F387" s="5">
        <f t="shared" si="82"/>
        <v>66.464197564818249</v>
      </c>
      <c r="G387" s="5">
        <f t="shared" si="83"/>
        <v>18.628923901292485</v>
      </c>
      <c r="H387" s="5">
        <f t="shared" si="84"/>
        <v>2.2961841241235508</v>
      </c>
      <c r="I387" s="5"/>
      <c r="J387" s="5">
        <f t="shared" si="78"/>
        <v>2.2438426808146537E-6</v>
      </c>
      <c r="K387" s="60">
        <f t="shared" si="77"/>
        <v>2.2961818802808698</v>
      </c>
      <c r="L387" s="5">
        <f t="shared" si="85"/>
        <v>66.464132615669911</v>
      </c>
      <c r="M387" s="5">
        <f t="shared" si="86"/>
        <v>2.2961818802808699E-3</v>
      </c>
    </row>
    <row r="388" spans="1:13" x14ac:dyDescent="0.25">
      <c r="B388" s="5">
        <f>'Mg2+离子浓度'!B388</f>
        <v>3.5977958596527917</v>
      </c>
      <c r="C388" s="5">
        <f t="shared" si="80"/>
        <v>3.0000000000000249E-2</v>
      </c>
      <c r="D388" s="5">
        <f t="shared" si="79"/>
        <v>18.630542539353492</v>
      </c>
      <c r="E388" s="5">
        <f t="shared" si="81"/>
        <v>0.55891627618060935</v>
      </c>
      <c r="F388" s="5">
        <f t="shared" si="82"/>
        <v>67.023048891850522</v>
      </c>
      <c r="G388" s="5">
        <f t="shared" si="83"/>
        <v>18.628919345723702</v>
      </c>
      <c r="H388" s="5">
        <f t="shared" si="84"/>
        <v>2.3154911434195475</v>
      </c>
      <c r="I388" s="5"/>
      <c r="J388" s="5">
        <f t="shared" si="78"/>
        <v>2.2627095972263521E-6</v>
      </c>
      <c r="K388" s="60">
        <f t="shared" si="77"/>
        <v>2.3154888807099505</v>
      </c>
      <c r="L388" s="5">
        <f t="shared" si="85"/>
        <v>67.022983396589879</v>
      </c>
      <c r="M388" s="5">
        <f t="shared" si="86"/>
        <v>2.3154888807099504E-3</v>
      </c>
    </row>
    <row r="389" spans="1:13" x14ac:dyDescent="0.25">
      <c r="B389" s="5">
        <f>'Mg2+离子浓度'!B389</f>
        <v>3.6177958596527917</v>
      </c>
      <c r="C389" s="5">
        <f t="shared" si="80"/>
        <v>2.0000000000000018E-2</v>
      </c>
      <c r="D389" s="5">
        <f t="shared" si="79"/>
        <v>18.630542539353492</v>
      </c>
      <c r="E389" s="5">
        <f t="shared" si="81"/>
        <v>0.37261085078707018</v>
      </c>
      <c r="F389" s="5">
        <f t="shared" si="82"/>
        <v>67.395594247376948</v>
      </c>
      <c r="G389" s="5">
        <f t="shared" si="83"/>
        <v>18.628910215471656</v>
      </c>
      <c r="H389" s="5">
        <f t="shared" si="84"/>
        <v>2.3283617228024025</v>
      </c>
      <c r="I389" s="5"/>
      <c r="J389" s="5">
        <f t="shared" si="78"/>
        <v>1.8577638864334165E-6</v>
      </c>
      <c r="K389" s="60">
        <f t="shared" si="77"/>
        <v>2.3283598650385162</v>
      </c>
      <c r="L389" s="5">
        <f t="shared" si="85"/>
        <v>67.39554047347238</v>
      </c>
      <c r="M389" s="5">
        <f t="shared" si="86"/>
        <v>2.3283598650385164E-3</v>
      </c>
    </row>
    <row r="390" spans="1:13" x14ac:dyDescent="0.25">
      <c r="B390" s="5">
        <f>'Mg2+离子浓度'!B390</f>
        <v>3.6677958596527915</v>
      </c>
      <c r="C390" s="5">
        <f t="shared" si="80"/>
        <v>4.9999999999999822E-2</v>
      </c>
      <c r="D390" s="5">
        <f t="shared" si="79"/>
        <v>18.630542539353492</v>
      </c>
      <c r="E390" s="5">
        <f t="shared" si="81"/>
        <v>0.93152712696767126</v>
      </c>
      <c r="F390" s="5">
        <f t="shared" si="82"/>
        <v>68.327067600440046</v>
      </c>
      <c r="G390" s="5">
        <f t="shared" si="83"/>
        <v>18.6289178064856</v>
      </c>
      <c r="H390" s="5">
        <f t="shared" si="84"/>
        <v>2.3605419702696464</v>
      </c>
      <c r="I390" s="5"/>
      <c r="J390" s="5">
        <f t="shared" si="78"/>
        <v>2.9779801327898727E-6</v>
      </c>
      <c r="K390" s="60">
        <f t="shared" si="77"/>
        <v>2.3605389922895137</v>
      </c>
      <c r="L390" s="5">
        <f t="shared" si="85"/>
        <v>68.326981401316118</v>
      </c>
      <c r="M390" s="5">
        <f t="shared" si="86"/>
        <v>2.3605389922895137E-3</v>
      </c>
    </row>
    <row r="391" spans="1:13" x14ac:dyDescent="0.25">
      <c r="A391" t="s">
        <v>248</v>
      </c>
      <c r="B391" s="5">
        <f>'Mg2+离子浓度'!B391</f>
        <v>3.7177958596527918</v>
      </c>
      <c r="C391" s="5">
        <f t="shared" si="80"/>
        <v>5.0000000000000266E-2</v>
      </c>
      <c r="D391" s="5">
        <f t="shared" si="79"/>
        <v>18.630542539353492</v>
      </c>
      <c r="E391" s="5">
        <f t="shared" si="81"/>
        <v>0.93152712696767959</v>
      </c>
      <c r="F391" s="5">
        <f t="shared" si="82"/>
        <v>69.258508528283798</v>
      </c>
      <c r="G391" s="5">
        <f t="shared" si="83"/>
        <v>18.628916471694577</v>
      </c>
      <c r="H391" s="5">
        <f t="shared" si="84"/>
        <v>2.3927210975206439</v>
      </c>
      <c r="I391" s="5"/>
      <c r="J391" s="5">
        <f t="shared" si="78"/>
        <v>3.018576234384742E-6</v>
      </c>
      <c r="K391" s="60">
        <f t="shared" si="77"/>
        <v>2.3927180789444096</v>
      </c>
      <c r="L391" s="5">
        <f t="shared" si="85"/>
        <v>69.258421154085411</v>
      </c>
      <c r="M391" s="5">
        <f t="shared" si="86"/>
        <v>2.3927180789444094E-3</v>
      </c>
    </row>
    <row r="392" spans="1:13" x14ac:dyDescent="0.25">
      <c r="A392" s="5">
        <f>(A372+A393)*13</f>
        <v>3.8109374039108972</v>
      </c>
      <c r="B392" s="5">
        <f>'Mg2+离子浓度'!B392</f>
        <v>3.7677958596527916</v>
      </c>
      <c r="C392" s="5">
        <f t="shared" si="80"/>
        <v>4.9999999999999822E-2</v>
      </c>
      <c r="D392" s="5">
        <f t="shared" si="79"/>
        <v>18.630542539353492</v>
      </c>
      <c r="E392" s="5">
        <f t="shared" si="81"/>
        <v>0.93152712696767126</v>
      </c>
      <c r="F392" s="5">
        <f t="shared" si="82"/>
        <v>70.189948281053077</v>
      </c>
      <c r="G392" s="5">
        <f t="shared" si="83"/>
        <v>18.628914860456689</v>
      </c>
      <c r="H392" s="5">
        <f t="shared" si="84"/>
        <v>2.4249001841755393</v>
      </c>
      <c r="I392" s="5"/>
      <c r="J392" s="5">
        <f t="shared" si="78"/>
        <v>3.0591722847649111E-6</v>
      </c>
      <c r="K392" s="60">
        <f t="shared" si="77"/>
        <v>2.4248971250032545</v>
      </c>
      <c r="L392" s="5">
        <f t="shared" si="85"/>
        <v>70.189859731781695</v>
      </c>
      <c r="M392" s="5">
        <f t="shared" si="86"/>
        <v>2.4248971250032544E-3</v>
      </c>
    </row>
    <row r="393" spans="1:13" x14ac:dyDescent="0.25">
      <c r="A393" s="79">
        <v>0.2931415442581049</v>
      </c>
      <c r="B393" s="5">
        <f>'Mg2+离子浓度'!B393</f>
        <v>3.8109448907228605</v>
      </c>
      <c r="C393" s="5">
        <f t="shared" si="80"/>
        <v>4.3149031070068844E-2</v>
      </c>
      <c r="D393" s="5">
        <f t="shared" si="79"/>
        <v>18.630542539353492</v>
      </c>
      <c r="E393" s="5">
        <f t="shared" si="81"/>
        <v>0.80388985888280307</v>
      </c>
      <c r="F393" s="5">
        <f t="shared" si="82"/>
        <v>70.993749590664493</v>
      </c>
      <c r="G393" s="5">
        <f t="shared" si="83"/>
        <v>18.628910054167271</v>
      </c>
      <c r="H393" s="5">
        <f t="shared" si="84"/>
        <v>2.4526696581736189</v>
      </c>
      <c r="I393" s="5"/>
      <c r="J393" s="5">
        <f t="shared" si="78"/>
        <v>2.8744161862999335E-6</v>
      </c>
      <c r="K393" s="60">
        <f t="shared" si="77"/>
        <v>2.4526667837574325</v>
      </c>
      <c r="L393" s="5">
        <f t="shared" si="85"/>
        <v>70.993666389250777</v>
      </c>
      <c r="M393" s="5">
        <f t="shared" si="86"/>
        <v>2.4526667837574327E-3</v>
      </c>
    </row>
    <row r="394" spans="1:13" s="17" customFormat="1" x14ac:dyDescent="0.25">
      <c r="B394" s="5">
        <f>'Mg2+离子浓度'!B394</f>
        <v>3.8109448908228605</v>
      </c>
      <c r="C394" s="18">
        <f t="shared" si="80"/>
        <v>1.000000082740371E-10</v>
      </c>
      <c r="D394" s="18">
        <f t="shared" si="79"/>
        <v>0</v>
      </c>
      <c r="E394" s="18">
        <f t="shared" si="81"/>
        <v>0</v>
      </c>
      <c r="F394" s="18">
        <f t="shared" si="82"/>
        <v>70.993666389250777</v>
      </c>
      <c r="G394" s="18">
        <f t="shared" si="83"/>
        <v>18.628888221451504</v>
      </c>
      <c r="H394" s="18">
        <f t="shared" si="84"/>
        <v>2.4526667837574325</v>
      </c>
      <c r="I394" s="18"/>
      <c r="J394" s="5">
        <f t="shared" si="78"/>
        <v>1.3837691203585801E-10</v>
      </c>
      <c r="K394" s="18">
        <f t="shared" si="77"/>
        <v>2.4526667836190557</v>
      </c>
      <c r="L394" s="18">
        <f t="shared" si="85"/>
        <v>70.993666385245376</v>
      </c>
      <c r="M394" s="18">
        <f t="shared" si="86"/>
        <v>2.4526667836190555E-3</v>
      </c>
    </row>
    <row r="395" spans="1:13" s="17" customFormat="1" x14ac:dyDescent="0.25">
      <c r="B395" s="5">
        <f>'Mg2+离子浓度'!B395</f>
        <v>3.8109448911228605</v>
      </c>
      <c r="C395" s="18">
        <f t="shared" si="80"/>
        <v>3.000000248221113E-10</v>
      </c>
      <c r="D395" s="18">
        <f t="shared" si="79"/>
        <v>0</v>
      </c>
      <c r="E395" s="18">
        <f t="shared" si="81"/>
        <v>0</v>
      </c>
      <c r="F395" s="18">
        <f t="shared" si="82"/>
        <v>70.993666385245376</v>
      </c>
      <c r="G395" s="18">
        <f t="shared" si="83"/>
        <v>18.628888218934001</v>
      </c>
      <c r="H395" s="18">
        <f t="shared" si="84"/>
        <v>2.4526667836190552</v>
      </c>
      <c r="I395" s="18"/>
      <c r="J395" s="5">
        <f t="shared" si="78"/>
        <v>2.3967584222707308E-10</v>
      </c>
      <c r="K395" s="18">
        <f t="shared" si="77"/>
        <v>2.4526667833793794</v>
      </c>
      <c r="L395" s="18">
        <f t="shared" si="85"/>
        <v>70.993666378307836</v>
      </c>
      <c r="M395" s="18">
        <f t="shared" si="86"/>
        <v>2.4526667833793796E-3</v>
      </c>
    </row>
    <row r="396" spans="1:13" s="17" customFormat="1" x14ac:dyDescent="0.25">
      <c r="B396" s="5">
        <f>'Mg2+离子浓度'!B396</f>
        <v>3.8109448915228605</v>
      </c>
      <c r="C396" s="18">
        <f t="shared" si="80"/>
        <v>4.000000330961484E-10</v>
      </c>
      <c r="D396" s="18">
        <f t="shared" si="79"/>
        <v>0</v>
      </c>
      <c r="E396" s="18">
        <f t="shared" si="81"/>
        <v>0</v>
      </c>
      <c r="F396" s="18">
        <f t="shared" si="82"/>
        <v>70.993666378307836</v>
      </c>
      <c r="G396" s="18">
        <f t="shared" si="83"/>
        <v>18.628888215158273</v>
      </c>
      <c r="H396" s="18">
        <f t="shared" si="84"/>
        <v>2.4526667833793794</v>
      </c>
      <c r="I396" s="18"/>
      <c r="J396" s="5">
        <f t="shared" si="78"/>
        <v>2.7675382402905729E-10</v>
      </c>
      <c r="K396" s="18">
        <f t="shared" si="77"/>
        <v>2.4526667831026256</v>
      </c>
      <c r="L396" s="18">
        <f t="shared" si="85"/>
        <v>70.993666370297049</v>
      </c>
      <c r="M396" s="18">
        <f t="shared" si="86"/>
        <v>2.4526667831026258E-3</v>
      </c>
    </row>
    <row r="397" spans="1:13" s="17" customFormat="1" x14ac:dyDescent="0.25">
      <c r="B397" s="5">
        <f>'Mg2+离子浓度'!B397</f>
        <v>3.8109448917228606</v>
      </c>
      <c r="C397" s="18">
        <f t="shared" si="80"/>
        <v>2.000000165480742E-10</v>
      </c>
      <c r="D397" s="18">
        <f t="shared" si="79"/>
        <v>0</v>
      </c>
      <c r="E397" s="18">
        <f t="shared" si="81"/>
        <v>0</v>
      </c>
      <c r="F397" s="18">
        <f t="shared" si="82"/>
        <v>70.993666370297049</v>
      </c>
      <c r="G397" s="18">
        <f t="shared" si="83"/>
        <v>18.628888212078571</v>
      </c>
      <c r="H397" s="18">
        <f t="shared" si="84"/>
        <v>2.4526667831026256</v>
      </c>
      <c r="I397" s="18"/>
      <c r="J397" s="5">
        <f t="shared" si="78"/>
        <v>1.9569450566817314E-10</v>
      </c>
      <c r="K397" s="18">
        <f t="shared" si="77"/>
        <v>2.4526667829069311</v>
      </c>
      <c r="L397" s="18">
        <f t="shared" si="85"/>
        <v>70.993666364632574</v>
      </c>
      <c r="M397" s="18">
        <f t="shared" si="86"/>
        <v>2.4526667829069312E-3</v>
      </c>
    </row>
    <row r="398" spans="1:13" s="17" customFormat="1" x14ac:dyDescent="0.25">
      <c r="B398" s="5">
        <f>'Mg2+离子浓度'!B398</f>
        <v>3.8109449007228604</v>
      </c>
      <c r="C398" s="18">
        <f t="shared" si="80"/>
        <v>8.9999998564849193E-9</v>
      </c>
      <c r="D398" s="18">
        <f t="shared" si="79"/>
        <v>0</v>
      </c>
      <c r="E398" s="18">
        <f t="shared" si="81"/>
        <v>0</v>
      </c>
      <c r="F398" s="18">
        <f t="shared" si="82"/>
        <v>70.993666364632574</v>
      </c>
      <c r="G398" s="18">
        <f t="shared" si="83"/>
        <v>18.628888166597868</v>
      </c>
      <c r="H398" s="18">
        <f t="shared" si="84"/>
        <v>2.4526667829069306</v>
      </c>
      <c r="I398" s="18"/>
      <c r="J398" s="5">
        <f t="shared" si="78"/>
        <v>1.312758587611247E-9</v>
      </c>
      <c r="K398" s="18">
        <f t="shared" si="77"/>
        <v>2.4526667815941718</v>
      </c>
      <c r="L398" s="18">
        <f t="shared" si="85"/>
        <v>70.993666326634113</v>
      </c>
      <c r="M398" s="18">
        <f t="shared" si="86"/>
        <v>2.4526667815941718E-3</v>
      </c>
    </row>
    <row r="399" spans="1:13" s="17" customFormat="1" x14ac:dyDescent="0.25">
      <c r="B399" s="5">
        <f>'Mg2+离子浓度'!B399</f>
        <v>3.8109449907228603</v>
      </c>
      <c r="C399" s="18">
        <f t="shared" si="80"/>
        <v>8.9999999897116822E-8</v>
      </c>
      <c r="D399" s="18">
        <f t="shared" si="79"/>
        <v>0</v>
      </c>
      <c r="E399" s="18">
        <f t="shared" si="81"/>
        <v>0</v>
      </c>
      <c r="F399" s="18">
        <f t="shared" si="82"/>
        <v>70.993666326634113</v>
      </c>
      <c r="G399" s="18">
        <f t="shared" si="83"/>
        <v>18.628887716683632</v>
      </c>
      <c r="H399" s="18">
        <f t="shared" si="84"/>
        <v>2.4526667815941718</v>
      </c>
      <c r="I399" s="18"/>
      <c r="J399" s="5">
        <f t="shared" si="78"/>
        <v>4.1513071833011522E-9</v>
      </c>
      <c r="K399" s="18">
        <f t="shared" si="77"/>
        <v>2.4526667774428645</v>
      </c>
      <c r="L399" s="18">
        <f t="shared" si="85"/>
        <v>70.99366620647244</v>
      </c>
      <c r="M399" s="18">
        <f t="shared" si="86"/>
        <v>2.4526667774428645E-3</v>
      </c>
    </row>
    <row r="400" spans="1:13" s="17" customFormat="1" x14ac:dyDescent="0.25">
      <c r="B400" s="5">
        <f>'Mg2+离子浓度'!B400</f>
        <v>3.8109458907228606</v>
      </c>
      <c r="C400" s="18">
        <f t="shared" si="80"/>
        <v>9.0000000030343585E-7</v>
      </c>
      <c r="D400" s="18">
        <f t="shared" si="79"/>
        <v>0</v>
      </c>
      <c r="E400" s="18">
        <f t="shared" si="81"/>
        <v>0</v>
      </c>
      <c r="F400" s="18">
        <f t="shared" si="82"/>
        <v>70.99366620647244</v>
      </c>
      <c r="G400" s="18">
        <f t="shared" si="83"/>
        <v>18.62888328572053</v>
      </c>
      <c r="H400" s="18">
        <f t="shared" si="84"/>
        <v>2.4526667774428645</v>
      </c>
      <c r="I400" s="18"/>
      <c r="J400" s="5">
        <f t="shared" si="78"/>
        <v>1.3127585953746775E-8</v>
      </c>
      <c r="K400" s="18">
        <f t="shared" si="77"/>
        <v>2.4526667643152784</v>
      </c>
      <c r="L400" s="18">
        <f t="shared" si="85"/>
        <v>70.993665826487913</v>
      </c>
      <c r="M400" s="18">
        <f t="shared" si="86"/>
        <v>2.4526667643152786E-3</v>
      </c>
    </row>
    <row r="401" spans="1:13" s="17" customFormat="1" x14ac:dyDescent="0.25">
      <c r="A401" s="18">
        <v>7.4868119641229509E-6</v>
      </c>
      <c r="B401" s="5">
        <f>'Mg2+离子浓度'!B401</f>
        <v>3.8109523775348246</v>
      </c>
      <c r="C401" s="18">
        <f t="shared" si="80"/>
        <v>6.4868119640237865E-6</v>
      </c>
      <c r="D401" s="18">
        <f t="shared" si="79"/>
        <v>0</v>
      </c>
      <c r="E401" s="18">
        <f t="shared" si="81"/>
        <v>0</v>
      </c>
      <c r="F401" s="18">
        <f t="shared" si="82"/>
        <v>70.993665826487913</v>
      </c>
      <c r="G401" s="18">
        <f t="shared" si="83"/>
        <v>18.628851476861357</v>
      </c>
      <c r="H401" s="18">
        <f t="shared" si="84"/>
        <v>2.4526667643152793</v>
      </c>
      <c r="I401" s="18"/>
      <c r="J401" s="5">
        <f t="shared" si="78"/>
        <v>3.5243519205851277E-8</v>
      </c>
      <c r="K401" s="18">
        <f t="shared" si="77"/>
        <v>2.4526667290717601</v>
      </c>
      <c r="L401" s="18">
        <f t="shared" si="85"/>
        <v>70.993664806346629</v>
      </c>
      <c r="M401" s="18">
        <f t="shared" si="86"/>
        <v>2.45266672907176E-3</v>
      </c>
    </row>
    <row r="402" spans="1:13" x14ac:dyDescent="0.25">
      <c r="B402" s="5">
        <f>'Mg2+离子浓度'!B402</f>
        <v>3.8109548907228605</v>
      </c>
      <c r="C402" s="5">
        <f t="shared" si="80"/>
        <v>2.5131880359019476E-6</v>
      </c>
      <c r="D402" s="5">
        <f t="shared" si="79"/>
        <v>18.630542539353492</v>
      </c>
      <c r="E402" s="5">
        <f t="shared" si="81"/>
        <v>4.6822056612265487E-5</v>
      </c>
      <c r="F402" s="5">
        <f t="shared" si="82"/>
        <v>70.993711628403247</v>
      </c>
      <c r="G402" s="5">
        <f t="shared" si="83"/>
        <v>18.628851210290023</v>
      </c>
      <c r="H402" s="5">
        <f t="shared" si="84"/>
        <v>2.4526683466653969</v>
      </c>
      <c r="I402" s="5"/>
      <c r="J402" s="5">
        <f t="shared" si="78"/>
        <v>2.1936957072691976E-8</v>
      </c>
      <c r="K402" s="60">
        <f t="shared" ref="K402:K465" si="87">H402-J402</f>
        <v>2.4526683247284398</v>
      </c>
      <c r="L402" s="5">
        <f t="shared" si="85"/>
        <v>70.993710993427058</v>
      </c>
      <c r="M402" s="5">
        <f t="shared" si="86"/>
        <v>2.4526683247284397E-3</v>
      </c>
    </row>
    <row r="403" spans="1:13" x14ac:dyDescent="0.25">
      <c r="B403" s="5">
        <f>'Mg2+离子浓度'!B403</f>
        <v>3.8109648907228606</v>
      </c>
      <c r="C403" s="5">
        <f t="shared" si="80"/>
        <v>1.0000000000065512E-5</v>
      </c>
      <c r="D403" s="5">
        <f t="shared" si="79"/>
        <v>18.630542539353492</v>
      </c>
      <c r="E403" s="5">
        <f t="shared" si="81"/>
        <v>1.8630542539475544E-4</v>
      </c>
      <c r="F403" s="5">
        <f t="shared" si="82"/>
        <v>70.99389729885246</v>
      </c>
      <c r="G403" s="5">
        <f t="shared" si="83"/>
        <v>18.628851048109865</v>
      </c>
      <c r="H403" s="5">
        <f t="shared" si="84"/>
        <v>2.4526747611494866</v>
      </c>
      <c r="I403" s="5"/>
      <c r="J403" s="5">
        <f t="shared" si="78"/>
        <v>4.3758762277825713E-8</v>
      </c>
      <c r="K403" s="60">
        <f t="shared" si="87"/>
        <v>2.4526747173907242</v>
      </c>
      <c r="L403" s="5">
        <f t="shared" si="85"/>
        <v>70.993896032233195</v>
      </c>
      <c r="M403" s="5">
        <f t="shared" si="86"/>
        <v>2.4526747173907243E-3</v>
      </c>
    </row>
    <row r="404" spans="1:13" x14ac:dyDescent="0.25">
      <c r="B404" s="5">
        <f>'Mg2+离子浓度'!B404</f>
        <v>3.8109948907228604</v>
      </c>
      <c r="C404" s="5">
        <f t="shared" si="80"/>
        <v>2.9999999999752447E-5</v>
      </c>
      <c r="D404" s="5">
        <f t="shared" si="79"/>
        <v>18.630542539353492</v>
      </c>
      <c r="E404" s="5">
        <f t="shared" si="81"/>
        <v>5.5891627617599268E-4</v>
      </c>
      <c r="F404" s="5">
        <f t="shared" si="82"/>
        <v>70.994454948509372</v>
      </c>
      <c r="G404" s="5">
        <f t="shared" si="83"/>
        <v>18.628850729066002</v>
      </c>
      <c r="H404" s="5">
        <f t="shared" si="84"/>
        <v>2.4526940266538619</v>
      </c>
      <c r="I404" s="5"/>
      <c r="J404" s="5">
        <f t="shared" si="78"/>
        <v>7.5792994882352978E-8</v>
      </c>
      <c r="K404" s="60">
        <f t="shared" si="87"/>
        <v>2.4526939508608669</v>
      </c>
      <c r="L404" s="5">
        <f t="shared" si="85"/>
        <v>70.994452754643234</v>
      </c>
      <c r="M404" s="5">
        <f t="shared" si="86"/>
        <v>2.4526939508608672E-3</v>
      </c>
    </row>
    <row r="405" spans="1:13" x14ac:dyDescent="0.25">
      <c r="B405" s="5">
        <f>'Mg2+离子浓度'!B405</f>
        <v>3.8110248907228605</v>
      </c>
      <c r="C405" s="5">
        <f t="shared" si="80"/>
        <v>3.0000000000196536E-5</v>
      </c>
      <c r="D405" s="5">
        <f t="shared" si="79"/>
        <v>18.630542539353492</v>
      </c>
      <c r="E405" s="5">
        <f t="shared" si="81"/>
        <v>5.5891627618426633E-4</v>
      </c>
      <c r="F405" s="5">
        <f t="shared" si="82"/>
        <v>70.995011670919425</v>
      </c>
      <c r="G405" s="5">
        <f t="shared" si="83"/>
        <v>18.628850166720735</v>
      </c>
      <c r="H405" s="5">
        <f t="shared" si="84"/>
        <v>2.4527132601240065</v>
      </c>
      <c r="I405" s="5"/>
      <c r="J405" s="5">
        <f t="shared" si="78"/>
        <v>7.5793589234385625E-8</v>
      </c>
      <c r="K405" s="60">
        <f t="shared" si="87"/>
        <v>2.4527131843304173</v>
      </c>
      <c r="L405" s="5">
        <f t="shared" si="85"/>
        <v>70.995009477036106</v>
      </c>
      <c r="M405" s="5">
        <f t="shared" si="86"/>
        <v>2.4527131843304173E-3</v>
      </c>
    </row>
    <row r="406" spans="1:13" x14ac:dyDescent="0.25">
      <c r="B406" s="5">
        <f>'Mg2+离子浓度'!B406</f>
        <v>3.8110448907228607</v>
      </c>
      <c r="C406" s="5">
        <f t="shared" si="80"/>
        <v>2.0000000000131024E-5</v>
      </c>
      <c r="D406" s="5">
        <f t="shared" si="79"/>
        <v>18.630542539353492</v>
      </c>
      <c r="E406" s="5">
        <f t="shared" si="81"/>
        <v>3.7261085078951089E-4</v>
      </c>
      <c r="F406" s="5">
        <f t="shared" si="82"/>
        <v>70.995382087886895</v>
      </c>
      <c r="G406" s="5">
        <f t="shared" si="83"/>
        <v>18.628849599937627</v>
      </c>
      <c r="H406" s="5">
        <f t="shared" si="84"/>
        <v>2.45272605717251</v>
      </c>
      <c r="I406" s="5"/>
      <c r="J406" s="5">
        <f t="shared" si="78"/>
        <v>6.188552935261177E-8</v>
      </c>
      <c r="K406" s="60">
        <f t="shared" si="87"/>
        <v>2.4527259952869809</v>
      </c>
      <c r="L406" s="5">
        <f t="shared" si="85"/>
        <v>70.995380296579313</v>
      </c>
      <c r="M406" s="5">
        <f t="shared" si="86"/>
        <v>2.4527259952869811E-3</v>
      </c>
    </row>
    <row r="407" spans="1:13" x14ac:dyDescent="0.25">
      <c r="B407" s="5">
        <f>'Mg2+离子浓度'!B407</f>
        <v>3.8111448907228604</v>
      </c>
      <c r="C407" s="5">
        <f t="shared" si="80"/>
        <v>9.9999999999766942E-5</v>
      </c>
      <c r="D407" s="5">
        <f t="shared" si="79"/>
        <v>18.630542539353492</v>
      </c>
      <c r="E407" s="5">
        <f t="shared" si="81"/>
        <v>1.8630542539310071E-3</v>
      </c>
      <c r="F407" s="5">
        <f t="shared" si="82"/>
        <v>70.997243350833244</v>
      </c>
      <c r="G407" s="5">
        <f t="shared" si="83"/>
        <v>18.62884917434015</v>
      </c>
      <c r="H407" s="5">
        <f t="shared" si="84"/>
        <v>2.4527903594974432</v>
      </c>
      <c r="I407" s="5"/>
      <c r="J407" s="5">
        <f t="shared" si="78"/>
        <v>1.3838387832560736E-7</v>
      </c>
      <c r="K407" s="60">
        <f t="shared" si="87"/>
        <v>2.452790221113565</v>
      </c>
      <c r="L407" s="5">
        <f t="shared" si="85"/>
        <v>70.997239345242704</v>
      </c>
      <c r="M407" s="5">
        <f t="shared" si="86"/>
        <v>2.4527902211135652E-3</v>
      </c>
    </row>
    <row r="408" spans="1:13" x14ac:dyDescent="0.25">
      <c r="B408" s="5">
        <f>'Mg2+离子浓度'!B408</f>
        <v>3.8114448907228606</v>
      </c>
      <c r="C408" s="5">
        <f t="shared" si="80"/>
        <v>3.00000000000189E-4</v>
      </c>
      <c r="D408" s="5">
        <f t="shared" si="79"/>
        <v>18.630542539353492</v>
      </c>
      <c r="E408" s="5">
        <f t="shared" si="81"/>
        <v>5.5891627618095685E-3</v>
      </c>
      <c r="F408" s="5">
        <f t="shared" si="82"/>
        <v>71.002828508004512</v>
      </c>
      <c r="G408" s="5">
        <f t="shared" si="83"/>
        <v>18.628848256687885</v>
      </c>
      <c r="H408" s="5">
        <f t="shared" si="84"/>
        <v>2.4529833137449519</v>
      </c>
      <c r="I408" s="5"/>
      <c r="J408" s="5">
        <f t="shared" si="78"/>
        <v>2.3970676379490022E-7</v>
      </c>
      <c r="K408" s="60">
        <f t="shared" si="87"/>
        <v>2.4529830740381882</v>
      </c>
      <c r="L408" s="5">
        <f t="shared" si="85"/>
        <v>71.002821569572376</v>
      </c>
      <c r="M408" s="5">
        <f t="shared" si="86"/>
        <v>2.4529830740381881E-3</v>
      </c>
    </row>
    <row r="409" spans="1:13" x14ac:dyDescent="0.25">
      <c r="B409" s="5">
        <f>'Mg2+离子浓度'!B409</f>
        <v>3.8117448907228604</v>
      </c>
      <c r="C409" s="5">
        <f t="shared" si="80"/>
        <v>2.9999999999974492E-4</v>
      </c>
      <c r="D409" s="5">
        <f t="shared" si="79"/>
        <v>18.630542539353492</v>
      </c>
      <c r="E409" s="5">
        <f t="shared" si="81"/>
        <v>5.5891627618012947E-3</v>
      </c>
      <c r="F409" s="5">
        <f t="shared" si="82"/>
        <v>71.008410732334184</v>
      </c>
      <c r="G409" s="5">
        <f t="shared" si="83"/>
        <v>18.628846569757748</v>
      </c>
      <c r="H409" s="5">
        <f t="shared" si="84"/>
        <v>2.4531761666695751</v>
      </c>
      <c r="I409" s="5"/>
      <c r="J409" s="5">
        <f t="shared" ref="J409:J472" si="88">H409*($C$8/3.1415926)^(1/2)*C409^(1/2)</f>
        <v>2.3972560947956326E-7</v>
      </c>
      <c r="K409" s="60">
        <f t="shared" si="87"/>
        <v>2.4531759269439655</v>
      </c>
      <c r="L409" s="5">
        <f t="shared" si="85"/>
        <v>71.00840379335655</v>
      </c>
      <c r="M409" s="5">
        <f t="shared" si="86"/>
        <v>2.4531759269439653E-3</v>
      </c>
    </row>
    <row r="410" spans="1:13" x14ac:dyDescent="0.25">
      <c r="B410" s="5">
        <f>'Mg2+离子浓度'!B410</f>
        <v>3.8119448907228604</v>
      </c>
      <c r="C410" s="5">
        <f t="shared" si="80"/>
        <v>1.9999999999997797E-4</v>
      </c>
      <c r="D410" s="5">
        <f t="shared" si="79"/>
        <v>18.630542539353492</v>
      </c>
      <c r="E410" s="5">
        <f t="shared" si="81"/>
        <v>3.726108507870288E-3</v>
      </c>
      <c r="F410" s="5">
        <f t="shared" si="82"/>
        <v>71.012129901864427</v>
      </c>
      <c r="G410" s="5">
        <f t="shared" si="83"/>
        <v>18.628844838414853</v>
      </c>
      <c r="H410" s="5">
        <f t="shared" si="84"/>
        <v>2.4533046553648901</v>
      </c>
      <c r="I410" s="5"/>
      <c r="J410" s="5">
        <f t="shared" si="88"/>
        <v>1.9574539241566149E-7</v>
      </c>
      <c r="K410" s="60">
        <f t="shared" si="87"/>
        <v>2.4533044596194977</v>
      </c>
      <c r="L410" s="5">
        <f t="shared" si="85"/>
        <v>71.012124235916176</v>
      </c>
      <c r="M410" s="5">
        <f t="shared" si="86"/>
        <v>2.4533044596194977E-3</v>
      </c>
    </row>
    <row r="411" spans="1:13" x14ac:dyDescent="0.25">
      <c r="B411" s="5">
        <f>'Mg2+离子浓度'!B411</f>
        <v>3.8129448907228602</v>
      </c>
      <c r="C411" s="5">
        <f t="shared" si="80"/>
        <v>9.9999999999988987E-4</v>
      </c>
      <c r="D411" s="5">
        <f t="shared" si="79"/>
        <v>18.630542539353492</v>
      </c>
      <c r="E411" s="5">
        <f t="shared" si="81"/>
        <v>1.8630542539351438E-2</v>
      </c>
      <c r="F411" s="5">
        <f t="shared" si="82"/>
        <v>71.030754778455531</v>
      </c>
      <c r="G411" s="5">
        <f t="shared" si="83"/>
        <v>18.628843797684546</v>
      </c>
      <c r="H411" s="5">
        <f t="shared" si="84"/>
        <v>2.4539481017241203</v>
      </c>
      <c r="I411" s="5"/>
      <c r="J411" s="5">
        <f t="shared" si="88"/>
        <v>4.3781480254146521E-7</v>
      </c>
      <c r="K411" s="60">
        <f t="shared" si="87"/>
        <v>2.4539476639093176</v>
      </c>
      <c r="L411" s="5">
        <f t="shared" si="85"/>
        <v>71.030742105687168</v>
      </c>
      <c r="M411" s="5">
        <f t="shared" si="86"/>
        <v>2.4539476639093179E-3</v>
      </c>
    </row>
    <row r="412" spans="1:13" x14ac:dyDescent="0.25">
      <c r="B412" s="5">
        <f>'Mg2+离子浓度'!B412</f>
        <v>3.8159448907228604</v>
      </c>
      <c r="C412" s="5">
        <f t="shared" si="80"/>
        <v>3.0000000000001137E-3</v>
      </c>
      <c r="D412" s="5">
        <f t="shared" si="79"/>
        <v>18.630542539353492</v>
      </c>
      <c r="E412" s="5">
        <f t="shared" si="81"/>
        <v>5.5891627618062593E-2</v>
      </c>
      <c r="F412" s="5">
        <f t="shared" si="82"/>
        <v>71.086633733305234</v>
      </c>
      <c r="G412" s="5">
        <f t="shared" si="83"/>
        <v>18.628841812188536</v>
      </c>
      <c r="H412" s="5">
        <f t="shared" si="84"/>
        <v>2.4558785902231861</v>
      </c>
      <c r="I412" s="5"/>
      <c r="J412" s="5">
        <f t="shared" si="88"/>
        <v>7.5891404063629089E-7</v>
      </c>
      <c r="K412" s="60">
        <f t="shared" si="87"/>
        <v>2.4558778313091456</v>
      </c>
      <c r="L412" s="5">
        <f t="shared" si="85"/>
        <v>71.086611766158882</v>
      </c>
      <c r="M412" s="5">
        <f t="shared" si="86"/>
        <v>2.4558778313091456E-3</v>
      </c>
    </row>
    <row r="413" spans="1:13" x14ac:dyDescent="0.25">
      <c r="B413" s="5">
        <f>'Mg2+离子浓度'!B413</f>
        <v>3.8189448907228605</v>
      </c>
      <c r="C413" s="5">
        <f t="shared" si="80"/>
        <v>3.0000000000001137E-3</v>
      </c>
      <c r="D413" s="5">
        <f t="shared" si="79"/>
        <v>18.630542539353492</v>
      </c>
      <c r="E413" s="5">
        <f t="shared" si="81"/>
        <v>5.5891627618062593E-2</v>
      </c>
      <c r="F413" s="5">
        <f t="shared" si="82"/>
        <v>71.142503393776948</v>
      </c>
      <c r="G413" s="5">
        <f t="shared" si="83"/>
        <v>18.628837396056504</v>
      </c>
      <c r="H413" s="5">
        <f t="shared" si="84"/>
        <v>2.4578087576230141</v>
      </c>
      <c r="I413" s="5"/>
      <c r="J413" s="5">
        <f t="shared" si="88"/>
        <v>7.5951049973908999E-7</v>
      </c>
      <c r="K413" s="60">
        <f t="shared" si="87"/>
        <v>2.4578079981125143</v>
      </c>
      <c r="L413" s="5">
        <f t="shared" si="85"/>
        <v>71.142481409365786</v>
      </c>
      <c r="M413" s="5">
        <f t="shared" si="86"/>
        <v>2.4578079981125143E-3</v>
      </c>
    </row>
    <row r="414" spans="1:13" x14ac:dyDescent="0.25">
      <c r="B414" s="5">
        <f>'Mg2+离子浓度'!B414</f>
        <v>3.8209448907228603</v>
      </c>
      <c r="C414" s="5">
        <f t="shared" si="80"/>
        <v>1.9999999999997797E-3</v>
      </c>
      <c r="D414" s="5">
        <f t="shared" si="79"/>
        <v>18.630542539353492</v>
      </c>
      <c r="E414" s="5">
        <f t="shared" si="81"/>
        <v>3.7261085078702877E-2</v>
      </c>
      <c r="F414" s="5">
        <f t="shared" si="82"/>
        <v>71.179742494444483</v>
      </c>
      <c r="G414" s="5">
        <f t="shared" si="83"/>
        <v>18.628832534922648</v>
      </c>
      <c r="H414" s="5">
        <f t="shared" si="84"/>
        <v>2.4590952823217593</v>
      </c>
      <c r="I414" s="5"/>
      <c r="J414" s="5">
        <f t="shared" si="88"/>
        <v>6.2046233344917689E-7</v>
      </c>
      <c r="K414" s="60">
        <f t="shared" si="87"/>
        <v>2.4590946618594258</v>
      </c>
      <c r="L414" s="5">
        <f t="shared" si="85"/>
        <v>71.179724534852014</v>
      </c>
      <c r="M414" s="5">
        <f t="shared" si="86"/>
        <v>2.459094661859426E-3</v>
      </c>
    </row>
    <row r="415" spans="1:13" x14ac:dyDescent="0.25">
      <c r="B415" s="5">
        <f>'Mg2+离子浓度'!B415</f>
        <v>3.8309448907228605</v>
      </c>
      <c r="C415" s="5">
        <f t="shared" si="80"/>
        <v>1.0000000000000231E-2</v>
      </c>
      <c r="D415" s="5">
        <f t="shared" si="79"/>
        <v>18.630542539353492</v>
      </c>
      <c r="E415" s="5">
        <f t="shared" si="81"/>
        <v>0.18630542539353923</v>
      </c>
      <c r="F415" s="5">
        <f t="shared" si="82"/>
        <v>71.366029960245555</v>
      </c>
      <c r="G415" s="5">
        <f t="shared" si="83"/>
        <v>18.628832310552895</v>
      </c>
      <c r="H415" s="5">
        <f t="shared" si="84"/>
        <v>2.465531082905652</v>
      </c>
      <c r="I415" s="5"/>
      <c r="J415" s="5">
        <f t="shared" si="88"/>
        <v>1.3910269667527856E-6</v>
      </c>
      <c r="K415" s="60">
        <f t="shared" si="87"/>
        <v>2.4655296918786851</v>
      </c>
      <c r="L415" s="5">
        <f t="shared" si="85"/>
        <v>71.365989696274468</v>
      </c>
      <c r="M415" s="5">
        <f t="shared" si="86"/>
        <v>2.4655296918786851E-3</v>
      </c>
    </row>
    <row r="416" spans="1:13" x14ac:dyDescent="0.25">
      <c r="B416" s="5">
        <f>'Mg2+离子浓度'!B416</f>
        <v>3.8609448907228603</v>
      </c>
      <c r="C416" s="5">
        <f t="shared" si="80"/>
        <v>2.9999999999999805E-2</v>
      </c>
      <c r="D416" s="5">
        <f t="shared" si="79"/>
        <v>18.630542539353492</v>
      </c>
      <c r="E416" s="5">
        <f t="shared" si="81"/>
        <v>0.55891627618060113</v>
      </c>
      <c r="F416" s="5">
        <f t="shared" si="82"/>
        <v>71.924905972455065</v>
      </c>
      <c r="G416" s="5">
        <f t="shared" si="83"/>
        <v>18.628835170705848</v>
      </c>
      <c r="H416" s="5">
        <f t="shared" si="84"/>
        <v>2.4848389550173624</v>
      </c>
      <c r="I416" s="5"/>
      <c r="J416" s="5">
        <f t="shared" si="88"/>
        <v>2.4281971309017012E-6</v>
      </c>
      <c r="K416" s="60">
        <f t="shared" si="87"/>
        <v>2.4848365268202315</v>
      </c>
      <c r="L416" s="5">
        <f t="shared" si="85"/>
        <v>71.924835687075017</v>
      </c>
      <c r="M416" s="5">
        <f t="shared" si="86"/>
        <v>2.4848365268202314E-3</v>
      </c>
    </row>
    <row r="417" spans="1:13" x14ac:dyDescent="0.25">
      <c r="B417" s="5">
        <f>'Mg2+离子浓度'!B417</f>
        <v>3.8909448907228605</v>
      </c>
      <c r="C417" s="5">
        <f t="shared" si="80"/>
        <v>3.0000000000000249E-2</v>
      </c>
      <c r="D417" s="5">
        <f t="shared" si="79"/>
        <v>18.630542539353492</v>
      </c>
      <c r="E417" s="5">
        <f t="shared" si="81"/>
        <v>0.55891627618060935</v>
      </c>
      <c r="F417" s="5">
        <f t="shared" si="82"/>
        <v>72.483751963255628</v>
      </c>
      <c r="G417" s="5">
        <f t="shared" si="83"/>
        <v>18.628830271042357</v>
      </c>
      <c r="H417" s="5">
        <f t="shared" si="84"/>
        <v>2.5041457899589097</v>
      </c>
      <c r="I417" s="5"/>
      <c r="J417" s="5">
        <f t="shared" si="88"/>
        <v>2.4470638671613053E-6</v>
      </c>
      <c r="K417" s="60">
        <f t="shared" si="87"/>
        <v>2.5041433428950426</v>
      </c>
      <c r="L417" s="5">
        <f t="shared" si="85"/>
        <v>72.483681131768449</v>
      </c>
      <c r="M417" s="5">
        <f t="shared" si="86"/>
        <v>2.5041433428950426E-3</v>
      </c>
    </row>
    <row r="418" spans="1:13" x14ac:dyDescent="0.25">
      <c r="B418" s="5">
        <f>'Mg2+离子浓度'!B418</f>
        <v>3.9109448907228606</v>
      </c>
      <c r="C418" s="5">
        <f t="shared" si="80"/>
        <v>2.0000000000000018E-2</v>
      </c>
      <c r="D418" s="5">
        <f t="shared" si="79"/>
        <v>18.630542539353492</v>
      </c>
      <c r="E418" s="5">
        <f t="shared" si="81"/>
        <v>0.37261085078707018</v>
      </c>
      <c r="F418" s="5">
        <f t="shared" si="82"/>
        <v>72.856291982555518</v>
      </c>
      <c r="G418" s="5">
        <f t="shared" si="83"/>
        <v>18.628820916238858</v>
      </c>
      <c r="H418" s="5">
        <f t="shared" si="84"/>
        <v>2.5170161849874946</v>
      </c>
      <c r="I418" s="5"/>
      <c r="J418" s="5">
        <f t="shared" si="88"/>
        <v>2.0082883704213047E-6</v>
      </c>
      <c r="K418" s="60">
        <f t="shared" si="87"/>
        <v>2.5170141766991243</v>
      </c>
      <c r="L418" s="5">
        <f t="shared" si="85"/>
        <v>72.856233851644504</v>
      </c>
      <c r="M418" s="5">
        <f t="shared" si="86"/>
        <v>2.5170141766991242E-3</v>
      </c>
    </row>
    <row r="419" spans="1:13" x14ac:dyDescent="0.25">
      <c r="B419" s="5">
        <f>'Mg2+离子浓度'!B419</f>
        <v>3.9609448907228604</v>
      </c>
      <c r="C419" s="5">
        <f t="shared" si="80"/>
        <v>4.9999999999999822E-2</v>
      </c>
      <c r="D419" s="5">
        <f t="shared" si="79"/>
        <v>18.630542539353492</v>
      </c>
      <c r="E419" s="5">
        <f t="shared" si="81"/>
        <v>0.93152712696767126</v>
      </c>
      <c r="F419" s="5">
        <f t="shared" si="82"/>
        <v>73.78776097861217</v>
      </c>
      <c r="G419" s="5">
        <f t="shared" si="83"/>
        <v>18.628827972697728</v>
      </c>
      <c r="H419" s="5">
        <f t="shared" si="84"/>
        <v>2.549196281930254</v>
      </c>
      <c r="I419" s="5"/>
      <c r="J419" s="5">
        <f t="shared" si="88"/>
        <v>3.2159800494048959E-6</v>
      </c>
      <c r="K419" s="60">
        <f t="shared" si="87"/>
        <v>2.5491930659502047</v>
      </c>
      <c r="L419" s="5">
        <f t="shared" si="85"/>
        <v>73.787667890461648</v>
      </c>
      <c r="M419" s="5">
        <f t="shared" si="86"/>
        <v>2.5491930659502049E-3</v>
      </c>
    </row>
    <row r="420" spans="1:13" x14ac:dyDescent="0.25">
      <c r="A420" t="s">
        <v>249</v>
      </c>
      <c r="B420" s="5">
        <f>'Mg2+离子浓度'!B420</f>
        <v>4.0109448907228602</v>
      </c>
      <c r="C420" s="5">
        <f t="shared" si="80"/>
        <v>4.9999999999999822E-2</v>
      </c>
      <c r="D420" s="5">
        <f t="shared" si="79"/>
        <v>18.630542539353492</v>
      </c>
      <c r="E420" s="5">
        <f t="shared" si="81"/>
        <v>0.93152712696767126</v>
      </c>
      <c r="F420" s="5">
        <f t="shared" si="82"/>
        <v>74.719195017429314</v>
      </c>
      <c r="G420" s="5">
        <f t="shared" si="83"/>
        <v>18.628826137764079</v>
      </c>
      <c r="H420" s="5">
        <f t="shared" si="84"/>
        <v>2.5813751711813344</v>
      </c>
      <c r="I420" s="5"/>
      <c r="J420" s="5">
        <f t="shared" si="88"/>
        <v>3.2565758507470836E-6</v>
      </c>
      <c r="K420" s="60">
        <f t="shared" si="87"/>
        <v>2.5813719146054837</v>
      </c>
      <c r="L420" s="5">
        <f t="shared" si="85"/>
        <v>74.719100754213031</v>
      </c>
      <c r="M420" s="5">
        <f t="shared" si="86"/>
        <v>2.5813719146054836E-3</v>
      </c>
    </row>
    <row r="421" spans="1:13" x14ac:dyDescent="0.25">
      <c r="A421" s="5">
        <f>(A401+A422)*14</f>
        <v>4.1040864349809665</v>
      </c>
      <c r="B421" s="5">
        <f>'Mg2+离子浓度'!B421</f>
        <v>4.06094489072286</v>
      </c>
      <c r="C421" s="5">
        <f t="shared" si="80"/>
        <v>4.9999999999999822E-2</v>
      </c>
      <c r="D421" s="5">
        <f t="shared" si="79"/>
        <v>18.630542539353492</v>
      </c>
      <c r="E421" s="5">
        <f t="shared" si="81"/>
        <v>0.93152712696767126</v>
      </c>
      <c r="F421" s="5">
        <f t="shared" si="82"/>
        <v>75.650627881180696</v>
      </c>
      <c r="G421" s="5">
        <f t="shared" si="83"/>
        <v>18.628824058657607</v>
      </c>
      <c r="H421" s="5">
        <f t="shared" si="84"/>
        <v>2.6135540198366134</v>
      </c>
      <c r="I421" s="5"/>
      <c r="J421" s="5">
        <f t="shared" si="88"/>
        <v>3.2971716008749773E-6</v>
      </c>
      <c r="K421" s="60">
        <f t="shared" si="87"/>
        <v>2.6135507226650123</v>
      </c>
      <c r="L421" s="5">
        <f t="shared" si="85"/>
        <v>75.650532442900115</v>
      </c>
      <c r="M421" s="5">
        <f t="shared" si="86"/>
        <v>2.6135507226650125E-3</v>
      </c>
    </row>
    <row r="422" spans="1:13" x14ac:dyDescent="0.25">
      <c r="A422" s="79">
        <v>0.2931415442581049</v>
      </c>
      <c r="B422" s="5">
        <f>'Mg2+离子浓度'!B422</f>
        <v>4.1040939217929298</v>
      </c>
      <c r="C422" s="5">
        <f t="shared" si="80"/>
        <v>4.3149031070069732E-2</v>
      </c>
      <c r="D422" s="5">
        <f t="shared" si="79"/>
        <v>18.630542539353492</v>
      </c>
      <c r="E422" s="5">
        <f t="shared" si="81"/>
        <v>0.80388985888281961</v>
      </c>
      <c r="F422" s="5">
        <f t="shared" si="82"/>
        <v>76.454422301782941</v>
      </c>
      <c r="G422" s="5">
        <f t="shared" si="83"/>
        <v>18.628818871762753</v>
      </c>
      <c r="H422" s="5">
        <f t="shared" si="84"/>
        <v>2.6413232558353781</v>
      </c>
      <c r="I422" s="5"/>
      <c r="J422" s="5">
        <f t="shared" si="88"/>
        <v>3.0955095377488826E-6</v>
      </c>
      <c r="K422" s="60">
        <f t="shared" si="87"/>
        <v>2.6413201603258405</v>
      </c>
      <c r="L422" s="5">
        <f t="shared" si="85"/>
        <v>76.454332700711618</v>
      </c>
      <c r="M422" s="5">
        <f t="shared" si="86"/>
        <v>2.6413201603258407E-3</v>
      </c>
    </row>
    <row r="423" spans="1:13" s="17" customFormat="1" x14ac:dyDescent="0.25">
      <c r="B423" s="5">
        <f>'Mg2+离子浓度'!B423</f>
        <v>4.1040939218929298</v>
      </c>
      <c r="C423" s="18">
        <f t="shared" si="80"/>
        <v>1.000000082740371E-10</v>
      </c>
      <c r="D423" s="18">
        <f t="shared" si="79"/>
        <v>0</v>
      </c>
      <c r="E423" s="18">
        <f t="shared" si="81"/>
        <v>0</v>
      </c>
      <c r="F423" s="18">
        <f t="shared" si="82"/>
        <v>76.454332700711618</v>
      </c>
      <c r="G423" s="18">
        <f t="shared" si="83"/>
        <v>18.628797039188765</v>
      </c>
      <c r="H423" s="18">
        <f t="shared" si="84"/>
        <v>2.6413201603258405</v>
      </c>
      <c r="I423" s="18"/>
      <c r="J423" s="5">
        <f t="shared" si="88"/>
        <v>1.49020539563068E-10</v>
      </c>
      <c r="K423" s="18">
        <f t="shared" si="87"/>
        <v>2.6413201601768201</v>
      </c>
      <c r="L423" s="18">
        <f t="shared" si="85"/>
        <v>76.45433269639814</v>
      </c>
      <c r="M423" s="18">
        <f t="shared" si="86"/>
        <v>2.6413201601768201E-3</v>
      </c>
    </row>
    <row r="424" spans="1:13" s="17" customFormat="1" x14ac:dyDescent="0.25">
      <c r="B424" s="5">
        <f>'Mg2+离子浓度'!B424</f>
        <v>4.1040939221929298</v>
      </c>
      <c r="C424" s="18">
        <f t="shared" si="80"/>
        <v>3.000000248221113E-10</v>
      </c>
      <c r="D424" s="18">
        <f t="shared" si="79"/>
        <v>0</v>
      </c>
      <c r="E424" s="18">
        <f t="shared" si="81"/>
        <v>0</v>
      </c>
      <c r="F424" s="18">
        <f t="shared" si="82"/>
        <v>76.45433269639814</v>
      </c>
      <c r="G424" s="18">
        <f t="shared" si="83"/>
        <v>18.628797036776024</v>
      </c>
      <c r="H424" s="18">
        <f t="shared" si="84"/>
        <v>2.6413201601768201</v>
      </c>
      <c r="I424" s="18"/>
      <c r="J424" s="5">
        <f t="shared" si="88"/>
        <v>2.5811114587999944E-10</v>
      </c>
      <c r="K424" s="18">
        <f t="shared" si="87"/>
        <v>2.6413201599187088</v>
      </c>
      <c r="L424" s="18">
        <f t="shared" si="85"/>
        <v>76.454332688926996</v>
      </c>
      <c r="M424" s="18">
        <f t="shared" si="86"/>
        <v>2.6413201599187089E-3</v>
      </c>
    </row>
    <row r="425" spans="1:13" s="17" customFormat="1" x14ac:dyDescent="0.25">
      <c r="B425" s="5">
        <f>'Mg2+离子浓度'!B425</f>
        <v>4.1040939225929298</v>
      </c>
      <c r="C425" s="18">
        <f t="shared" si="80"/>
        <v>4.000000330961484E-10</v>
      </c>
      <c r="D425" s="18">
        <f t="shared" si="79"/>
        <v>0</v>
      </c>
      <c r="E425" s="18">
        <f t="shared" si="81"/>
        <v>0</v>
      </c>
      <c r="F425" s="18">
        <f t="shared" si="82"/>
        <v>76.454332688926996</v>
      </c>
      <c r="G425" s="18">
        <f t="shared" si="83"/>
        <v>18.628797033139982</v>
      </c>
      <c r="H425" s="18">
        <f t="shared" si="84"/>
        <v>2.6413201599187088</v>
      </c>
      <c r="I425" s="18"/>
      <c r="J425" s="5">
        <f t="shared" si="88"/>
        <v>2.9804107908019609E-10</v>
      </c>
      <c r="K425" s="18">
        <f t="shared" si="87"/>
        <v>2.6413201596206677</v>
      </c>
      <c r="L425" s="18">
        <f t="shared" si="85"/>
        <v>76.454332680300041</v>
      </c>
      <c r="M425" s="18">
        <f t="shared" si="86"/>
        <v>2.6413201596206678E-3</v>
      </c>
    </row>
    <row r="426" spans="1:13" s="17" customFormat="1" x14ac:dyDescent="0.25">
      <c r="B426" s="5">
        <f>'Mg2+离子浓度'!B426</f>
        <v>4.1040939227929298</v>
      </c>
      <c r="C426" s="18">
        <f t="shared" si="80"/>
        <v>2.000000165480742E-10</v>
      </c>
      <c r="D426" s="18">
        <f t="shared" si="79"/>
        <v>0</v>
      </c>
      <c r="E426" s="18">
        <f t="shared" si="81"/>
        <v>0</v>
      </c>
      <c r="F426" s="18">
        <f t="shared" si="82"/>
        <v>76.454332680300041</v>
      </c>
      <c r="G426" s="18">
        <f t="shared" si="83"/>
        <v>18.62879703013013</v>
      </c>
      <c r="H426" s="18">
        <f t="shared" si="84"/>
        <v>2.6413201596206677</v>
      </c>
      <c r="I426" s="18"/>
      <c r="J426" s="5">
        <f t="shared" si="88"/>
        <v>2.1074686806598249E-10</v>
      </c>
      <c r="K426" s="18">
        <f t="shared" si="87"/>
        <v>2.6413201594099207</v>
      </c>
      <c r="L426" s="18">
        <f t="shared" si="85"/>
        <v>76.454332674199875</v>
      </c>
      <c r="M426" s="18">
        <f t="shared" si="86"/>
        <v>2.641320159409921E-3</v>
      </c>
    </row>
    <row r="427" spans="1:13" s="17" customFormat="1" x14ac:dyDescent="0.25">
      <c r="B427" s="5">
        <f>'Mg2+离子浓度'!B427</f>
        <v>4.1040939317929297</v>
      </c>
      <c r="C427" s="18">
        <f t="shared" si="80"/>
        <v>8.9999998564849193E-9</v>
      </c>
      <c r="D427" s="18">
        <f t="shared" si="79"/>
        <v>0</v>
      </c>
      <c r="E427" s="18">
        <f t="shared" si="81"/>
        <v>0</v>
      </c>
      <c r="F427" s="18">
        <f t="shared" si="82"/>
        <v>76.454332674199875</v>
      </c>
      <c r="G427" s="18">
        <f t="shared" si="83"/>
        <v>18.628796987792079</v>
      </c>
      <c r="H427" s="18">
        <f t="shared" si="84"/>
        <v>2.6413201594099212</v>
      </c>
      <c r="I427" s="18"/>
      <c r="J427" s="5">
        <f t="shared" si="88"/>
        <v>1.4137328992511812E-9</v>
      </c>
      <c r="K427" s="18">
        <f t="shared" si="87"/>
        <v>2.6413201579961885</v>
      </c>
      <c r="L427" s="18">
        <f t="shared" si="85"/>
        <v>76.454332633278682</v>
      </c>
      <c r="M427" s="18">
        <f t="shared" si="86"/>
        <v>2.6413201579961886E-3</v>
      </c>
    </row>
    <row r="428" spans="1:13" s="17" customFormat="1" x14ac:dyDescent="0.25">
      <c r="B428" s="5">
        <f>'Mg2+离子浓度'!B428</f>
        <v>4.1040940217929291</v>
      </c>
      <c r="C428" s="18">
        <f t="shared" si="80"/>
        <v>8.9999999453027613E-8</v>
      </c>
      <c r="D428" s="18">
        <f t="shared" si="79"/>
        <v>0</v>
      </c>
      <c r="E428" s="18">
        <f t="shared" si="81"/>
        <v>0</v>
      </c>
      <c r="F428" s="18">
        <f t="shared" si="82"/>
        <v>76.454332633278682</v>
      </c>
      <c r="G428" s="18">
        <f t="shared" si="83"/>
        <v>18.628796569304367</v>
      </c>
      <c r="H428" s="18">
        <f t="shared" si="84"/>
        <v>2.6413201579961885</v>
      </c>
      <c r="I428" s="18"/>
      <c r="J428" s="5">
        <f t="shared" si="88"/>
        <v>4.4706159844137153E-9</v>
      </c>
      <c r="K428" s="18">
        <f t="shared" si="87"/>
        <v>2.6413201535255726</v>
      </c>
      <c r="L428" s="18">
        <f t="shared" si="85"/>
        <v>76.454332503874468</v>
      </c>
      <c r="M428" s="18">
        <f t="shared" si="86"/>
        <v>2.6413201535255728E-3</v>
      </c>
    </row>
    <row r="429" spans="1:13" s="17" customFormat="1" x14ac:dyDescent="0.25">
      <c r="B429" s="5">
        <f>'Mg2+离子浓度'!B429</f>
        <v>4.1040949217929299</v>
      </c>
      <c r="C429" s="18">
        <f t="shared" si="80"/>
        <v>9.0000000074752506E-7</v>
      </c>
      <c r="D429" s="18">
        <f t="shared" si="79"/>
        <v>0</v>
      </c>
      <c r="E429" s="18">
        <f t="shared" si="81"/>
        <v>0</v>
      </c>
      <c r="F429" s="18">
        <f t="shared" si="82"/>
        <v>76.454332503874468</v>
      </c>
      <c r="G429" s="18">
        <f t="shared" si="83"/>
        <v>18.628792452605932</v>
      </c>
      <c r="H429" s="18">
        <f t="shared" si="84"/>
        <v>2.6413201535255726</v>
      </c>
      <c r="I429" s="18"/>
      <c r="J429" s="5">
        <f t="shared" si="88"/>
        <v>1.4137329079605477E-8</v>
      </c>
      <c r="K429" s="18">
        <f t="shared" si="87"/>
        <v>2.6413201393882435</v>
      </c>
      <c r="L429" s="18">
        <f t="shared" si="85"/>
        <v>76.454332094662405</v>
      </c>
      <c r="M429" s="18">
        <f t="shared" si="86"/>
        <v>2.6413201393882435E-3</v>
      </c>
    </row>
    <row r="430" spans="1:13" s="17" customFormat="1" x14ac:dyDescent="0.25">
      <c r="A430" s="18">
        <v>7.4868119641229509E-6</v>
      </c>
      <c r="B430" s="5">
        <f>'Mg2+离子浓度'!B430</f>
        <v>4.1041014086048939</v>
      </c>
      <c r="C430" s="18">
        <f t="shared" si="80"/>
        <v>6.4868119640237865E-6</v>
      </c>
      <c r="D430" s="18">
        <f t="shared" si="79"/>
        <v>0</v>
      </c>
      <c r="E430" s="18">
        <f t="shared" si="81"/>
        <v>0</v>
      </c>
      <c r="F430" s="18">
        <f t="shared" si="82"/>
        <v>76.454332094662405</v>
      </c>
      <c r="G430" s="18">
        <f t="shared" si="83"/>
        <v>18.628762908821862</v>
      </c>
      <c r="H430" s="18">
        <f t="shared" si="84"/>
        <v>2.6413201393882435</v>
      </c>
      <c r="I430" s="18"/>
      <c r="J430" s="5">
        <f t="shared" si="88"/>
        <v>3.7954368043683046E-8</v>
      </c>
      <c r="K430" s="18">
        <f t="shared" si="87"/>
        <v>2.6413201014338754</v>
      </c>
      <c r="L430" s="18">
        <f t="shared" si="85"/>
        <v>76.454330996054253</v>
      </c>
      <c r="M430" s="18">
        <f t="shared" si="86"/>
        <v>2.6413201014338756E-3</v>
      </c>
    </row>
    <row r="431" spans="1:13" x14ac:dyDescent="0.25">
      <c r="B431" s="5">
        <f>'Mg2+离子浓度'!B431</f>
        <v>4.1041114086048935</v>
      </c>
      <c r="C431" s="5">
        <f t="shared" si="80"/>
        <v>9.9999999996214228E-6</v>
      </c>
      <c r="D431" s="5">
        <f t="shared" ref="D431:D494" si="89">D402</f>
        <v>18.630542539353492</v>
      </c>
      <c r="E431" s="5">
        <f t="shared" si="81"/>
        <v>1.8630542538648182E-4</v>
      </c>
      <c r="F431" s="5">
        <f t="shared" si="82"/>
        <v>76.45451730147964</v>
      </c>
      <c r="G431" s="5">
        <f t="shared" si="83"/>
        <v>18.628762645473298</v>
      </c>
      <c r="H431" s="5">
        <f t="shared" si="84"/>
        <v>2.6413265378549218</v>
      </c>
      <c r="I431" s="5"/>
      <c r="J431" s="5">
        <f t="shared" si="88"/>
        <v>4.7124544149249734E-8</v>
      </c>
      <c r="K431" s="60">
        <f t="shared" si="87"/>
        <v>2.6413264907303775</v>
      </c>
      <c r="L431" s="5">
        <f t="shared" si="85"/>
        <v>76.454515937436142</v>
      </c>
      <c r="M431" s="5">
        <f t="shared" si="86"/>
        <v>2.6413264907303776E-3</v>
      </c>
    </row>
    <row r="432" spans="1:13" x14ac:dyDescent="0.25">
      <c r="B432" s="5">
        <f>'Mg2+离子浓度'!B432</f>
        <v>4.1041214086048932</v>
      </c>
      <c r="C432" s="5">
        <f t="shared" si="80"/>
        <v>9.9999999996214228E-6</v>
      </c>
      <c r="D432" s="5">
        <f t="shared" si="89"/>
        <v>18.630542539353492</v>
      </c>
      <c r="E432" s="5">
        <f t="shared" si="81"/>
        <v>1.8630542538648182E-4</v>
      </c>
      <c r="F432" s="5">
        <f t="shared" si="82"/>
        <v>76.454702242861529</v>
      </c>
      <c r="G432" s="5">
        <f t="shared" si="83"/>
        <v>18.6287623174507</v>
      </c>
      <c r="H432" s="5">
        <f t="shared" si="84"/>
        <v>2.6413329271514239</v>
      </c>
      <c r="I432" s="5"/>
      <c r="J432" s="5">
        <f t="shared" si="88"/>
        <v>4.7124658142230448E-8</v>
      </c>
      <c r="K432" s="60">
        <f t="shared" si="87"/>
        <v>2.6413328800267659</v>
      </c>
      <c r="L432" s="5">
        <f t="shared" si="85"/>
        <v>76.454700878814762</v>
      </c>
      <c r="M432" s="5">
        <f t="shared" si="86"/>
        <v>2.641332880026766E-3</v>
      </c>
    </row>
    <row r="433" spans="2:13" x14ac:dyDescent="0.25">
      <c r="B433" s="5">
        <f>'Mg2+离子浓度'!B433</f>
        <v>4.1041514086048938</v>
      </c>
      <c r="C433" s="5">
        <f t="shared" si="80"/>
        <v>3.0000000000640625E-5</v>
      </c>
      <c r="D433" s="5">
        <f t="shared" si="89"/>
        <v>18.630542539353492</v>
      </c>
      <c r="E433" s="5">
        <f t="shared" si="81"/>
        <v>5.5891627619253999E-4</v>
      </c>
      <c r="F433" s="5">
        <f t="shared" si="82"/>
        <v>76.455259795090953</v>
      </c>
      <c r="G433" s="5">
        <f t="shared" si="83"/>
        <v>18.62876199810573</v>
      </c>
      <c r="H433" s="5">
        <f t="shared" si="84"/>
        <v>2.641352189289905</v>
      </c>
      <c r="I433" s="5"/>
      <c r="J433" s="5">
        <f t="shared" si="88"/>
        <v>8.1622897431452801E-8</v>
      </c>
      <c r="K433" s="60">
        <f t="shared" si="87"/>
        <v>2.6413521076670077</v>
      </c>
      <c r="L433" s="5">
        <f t="shared" si="85"/>
        <v>76.455257432475378</v>
      </c>
      <c r="M433" s="5">
        <f t="shared" si="86"/>
        <v>2.6413521076670077E-3</v>
      </c>
    </row>
    <row r="434" spans="2:13" x14ac:dyDescent="0.25">
      <c r="B434" s="5">
        <f>'Mg2+离子浓度'!B434</f>
        <v>4.1041814086048936</v>
      </c>
      <c r="C434" s="5">
        <f t="shared" si="80"/>
        <v>2.9999999999752447E-5</v>
      </c>
      <c r="D434" s="5">
        <f t="shared" si="89"/>
        <v>18.630542539353492</v>
      </c>
      <c r="E434" s="5">
        <f t="shared" si="81"/>
        <v>5.5891627617599268E-4</v>
      </c>
      <c r="F434" s="5">
        <f t="shared" si="82"/>
        <v>76.455816348751554</v>
      </c>
      <c r="G434" s="5">
        <f t="shared" si="83"/>
        <v>18.628761435460198</v>
      </c>
      <c r="H434" s="5">
        <f t="shared" si="84"/>
        <v>2.6413714169301463</v>
      </c>
      <c r="I434" s="5"/>
      <c r="J434" s="5">
        <f t="shared" si="88"/>
        <v>8.1623491601560877E-8</v>
      </c>
      <c r="K434" s="60">
        <f t="shared" si="87"/>
        <v>2.6413713353066548</v>
      </c>
      <c r="L434" s="5">
        <f t="shared" si="85"/>
        <v>76.455813986118784</v>
      </c>
      <c r="M434" s="5">
        <f t="shared" si="86"/>
        <v>2.6413713353066548E-3</v>
      </c>
    </row>
    <row r="435" spans="2:13" x14ac:dyDescent="0.25">
      <c r="B435" s="5">
        <f>'Mg2+离子浓度'!B435</f>
        <v>4.1042014086048937</v>
      </c>
      <c r="C435" s="5">
        <f t="shared" ref="C435:C498" si="90">B435-B434</f>
        <v>2.0000000000131024E-5</v>
      </c>
      <c r="D435" s="5">
        <f t="shared" si="89"/>
        <v>18.630542539353492</v>
      </c>
      <c r="E435" s="5">
        <f t="shared" ref="E435:E498" si="91">C435*D435</f>
        <v>3.7261085078951089E-4</v>
      </c>
      <c r="F435" s="5">
        <f t="shared" ref="F435:F498" si="92">E435+L434</f>
        <v>76.456186596969573</v>
      </c>
      <c r="G435" s="5">
        <f t="shared" ref="G435:G498" si="93">F435/B435</f>
        <v>18.62876086847762</v>
      </c>
      <c r="H435" s="5">
        <f t="shared" ref="H435:H498" si="94">F435/$C$9/96485/0.0001</f>
        <v>2.6413842081487475</v>
      </c>
      <c r="I435" s="5"/>
      <c r="J435" s="5">
        <f t="shared" si="88"/>
        <v>6.6645624555949942E-8</v>
      </c>
      <c r="K435" s="60">
        <f t="shared" si="87"/>
        <v>2.641384141503123</v>
      </c>
      <c r="L435" s="5">
        <f t="shared" ref="L435:L498" si="95">K435*0.0001*$C$9*96485</f>
        <v>76.456184667878659</v>
      </c>
      <c r="M435" s="5">
        <f t="shared" ref="M435:M498" si="96">K435*0.001</f>
        <v>2.6413841415031231E-3</v>
      </c>
    </row>
    <row r="436" spans="2:13" x14ac:dyDescent="0.25">
      <c r="B436" s="5">
        <f>'Mg2+离子浓度'!B436</f>
        <v>4.1043014086048935</v>
      </c>
      <c r="C436" s="5">
        <f t="shared" si="90"/>
        <v>9.9999999999766942E-5</v>
      </c>
      <c r="D436" s="5">
        <f t="shared" si="89"/>
        <v>18.630542539353492</v>
      </c>
      <c r="E436" s="5">
        <f t="shared" si="91"/>
        <v>1.8630542539310071E-3</v>
      </c>
      <c r="F436" s="5">
        <f t="shared" si="92"/>
        <v>76.458047722132591</v>
      </c>
      <c r="G436" s="5">
        <f t="shared" si="93"/>
        <v>18.628760441870593</v>
      </c>
      <c r="H436" s="5">
        <f t="shared" si="94"/>
        <v>2.6414485057135857</v>
      </c>
      <c r="I436" s="5"/>
      <c r="J436" s="5">
        <f t="shared" si="88"/>
        <v>1.4902777451103534E-7</v>
      </c>
      <c r="K436" s="60">
        <f t="shared" si="87"/>
        <v>2.6414483566858111</v>
      </c>
      <c r="L436" s="5">
        <f t="shared" si="95"/>
        <v>76.458043408449143</v>
      </c>
      <c r="M436" s="5">
        <f t="shared" si="96"/>
        <v>2.6414483566858113E-3</v>
      </c>
    </row>
    <row r="437" spans="2:13" x14ac:dyDescent="0.25">
      <c r="B437" s="5">
        <f>'Mg2+离子浓度'!B437</f>
        <v>4.1046014086048936</v>
      </c>
      <c r="C437" s="5">
        <f t="shared" si="90"/>
        <v>3.00000000000189E-4</v>
      </c>
      <c r="D437" s="5">
        <f t="shared" si="89"/>
        <v>18.630542539353492</v>
      </c>
      <c r="E437" s="5">
        <f t="shared" si="91"/>
        <v>5.5891627618095685E-3</v>
      </c>
      <c r="F437" s="5">
        <f t="shared" si="92"/>
        <v>76.463632571210951</v>
      </c>
      <c r="G437" s="5">
        <f t="shared" si="93"/>
        <v>18.628759521183337</v>
      </c>
      <c r="H437" s="5">
        <f t="shared" si="94"/>
        <v>2.6416414493171976</v>
      </c>
      <c r="I437" s="5"/>
      <c r="J437" s="5">
        <f t="shared" si="88"/>
        <v>2.5814253173845034E-7</v>
      </c>
      <c r="K437" s="60">
        <f t="shared" si="87"/>
        <v>2.6416411911746658</v>
      </c>
      <c r="L437" s="5">
        <f t="shared" si="95"/>
        <v>76.463625099146284</v>
      </c>
      <c r="M437" s="5">
        <f t="shared" si="96"/>
        <v>2.6416411911746656E-3</v>
      </c>
    </row>
    <row r="438" spans="2:13" x14ac:dyDescent="0.25">
      <c r="B438" s="5">
        <f>'Mg2+离子浓度'!B438</f>
        <v>4.1049014086048938</v>
      </c>
      <c r="C438" s="5">
        <f t="shared" si="90"/>
        <v>3.00000000000189E-4</v>
      </c>
      <c r="D438" s="5">
        <f t="shared" si="89"/>
        <v>18.630542539353492</v>
      </c>
      <c r="E438" s="5">
        <f t="shared" si="91"/>
        <v>5.5891627618095685E-3</v>
      </c>
      <c r="F438" s="5">
        <f t="shared" si="92"/>
        <v>76.469214261908093</v>
      </c>
      <c r="G438" s="5">
        <f t="shared" si="93"/>
        <v>18.628757831213584</v>
      </c>
      <c r="H438" s="5">
        <f t="shared" si="94"/>
        <v>2.6418342838060527</v>
      </c>
      <c r="I438" s="5"/>
      <c r="J438" s="5">
        <f t="shared" si="88"/>
        <v>2.5816137562173827E-7</v>
      </c>
      <c r="K438" s="60">
        <f t="shared" si="87"/>
        <v>2.6418340256446768</v>
      </c>
      <c r="L438" s="5">
        <f t="shared" si="95"/>
        <v>76.469206789297985</v>
      </c>
      <c r="M438" s="5">
        <f t="shared" si="96"/>
        <v>2.6418340256446769E-3</v>
      </c>
    </row>
    <row r="439" spans="2:13" x14ac:dyDescent="0.25">
      <c r="B439" s="5">
        <f>'Mg2+离子浓度'!B439</f>
        <v>4.1051014086048934</v>
      </c>
      <c r="C439" s="5">
        <f t="shared" si="90"/>
        <v>1.9999999999953388E-4</v>
      </c>
      <c r="D439" s="5">
        <f t="shared" si="89"/>
        <v>18.630542539353492</v>
      </c>
      <c r="E439" s="5">
        <f t="shared" si="91"/>
        <v>3.7261085078620143E-3</v>
      </c>
      <c r="F439" s="5">
        <f t="shared" si="92"/>
        <v>76.472932897805848</v>
      </c>
      <c r="G439" s="5">
        <f t="shared" si="93"/>
        <v>18.628756097841428</v>
      </c>
      <c r="H439" s="5">
        <f t="shared" si="94"/>
        <v>2.641962754065601</v>
      </c>
      <c r="I439" s="5"/>
      <c r="J439" s="5">
        <f t="shared" si="88"/>
        <v>2.1079813096618468E-7</v>
      </c>
      <c r="K439" s="60">
        <f t="shared" si="87"/>
        <v>2.64196254326747</v>
      </c>
      <c r="L439" s="5">
        <f t="shared" si="95"/>
        <v>76.472926796148556</v>
      </c>
      <c r="M439" s="5">
        <f t="shared" si="96"/>
        <v>2.6419625432674699E-3</v>
      </c>
    </row>
    <row r="440" spans="2:13" x14ac:dyDescent="0.25">
      <c r="B440" s="5">
        <f>'Mg2+离子浓度'!B440</f>
        <v>4.1061014086048937</v>
      </c>
      <c r="C440" s="5">
        <f t="shared" si="90"/>
        <v>1.000000000000334E-3</v>
      </c>
      <c r="D440" s="5">
        <f t="shared" si="89"/>
        <v>18.630542539353492</v>
      </c>
      <c r="E440" s="5">
        <f t="shared" si="91"/>
        <v>1.8630542539359713E-2</v>
      </c>
      <c r="F440" s="5">
        <f t="shared" si="92"/>
        <v>76.491557338687912</v>
      </c>
      <c r="G440" s="5">
        <f t="shared" si="93"/>
        <v>18.62875504691371</v>
      </c>
      <c r="H440" s="5">
        <f t="shared" si="94"/>
        <v>2.642606185372093</v>
      </c>
      <c r="I440" s="5"/>
      <c r="J440" s="5">
        <f t="shared" si="88"/>
        <v>4.7147374650299941E-7</v>
      </c>
      <c r="K440" s="60">
        <f t="shared" si="87"/>
        <v>2.6426057138983463</v>
      </c>
      <c r="L440" s="5">
        <f t="shared" si="95"/>
        <v>76.49154369164458</v>
      </c>
      <c r="M440" s="5">
        <f t="shared" si="96"/>
        <v>2.6426057138983464E-3</v>
      </c>
    </row>
    <row r="441" spans="2:13" x14ac:dyDescent="0.25">
      <c r="B441" s="5">
        <f>'Mg2+离子浓度'!B441</f>
        <v>4.1091014086048938</v>
      </c>
      <c r="C441" s="5">
        <f t="shared" si="90"/>
        <v>3.0000000000001137E-3</v>
      </c>
      <c r="D441" s="5">
        <f t="shared" si="89"/>
        <v>18.630542539353492</v>
      </c>
      <c r="E441" s="5">
        <f t="shared" si="91"/>
        <v>5.5891627618062593E-2</v>
      </c>
      <c r="F441" s="5">
        <f t="shared" si="92"/>
        <v>76.547435319262647</v>
      </c>
      <c r="G441" s="5">
        <f t="shared" si="93"/>
        <v>18.62875303076342</v>
      </c>
      <c r="H441" s="5">
        <f t="shared" si="94"/>
        <v>2.6445366402122139</v>
      </c>
      <c r="I441" s="5"/>
      <c r="J441" s="5">
        <f t="shared" si="88"/>
        <v>8.1721303130533911E-7</v>
      </c>
      <c r="K441" s="60">
        <f t="shared" si="87"/>
        <v>2.6445358229991824</v>
      </c>
      <c r="L441" s="5">
        <f t="shared" si="95"/>
        <v>76.547411664622828</v>
      </c>
      <c r="M441" s="5">
        <f t="shared" si="96"/>
        <v>2.6445358229991826E-3</v>
      </c>
    </row>
    <row r="442" spans="2:13" x14ac:dyDescent="0.25">
      <c r="B442" s="5">
        <f>'Mg2+离子浓度'!B442</f>
        <v>4.1121014086048939</v>
      </c>
      <c r="C442" s="5">
        <f t="shared" si="90"/>
        <v>3.0000000000001137E-3</v>
      </c>
      <c r="D442" s="5">
        <f t="shared" si="89"/>
        <v>18.630542539353492</v>
      </c>
      <c r="E442" s="5">
        <f t="shared" si="91"/>
        <v>5.5891627618062593E-2</v>
      </c>
      <c r="F442" s="5">
        <f t="shared" si="92"/>
        <v>76.603303292240895</v>
      </c>
      <c r="G442" s="5">
        <f t="shared" si="93"/>
        <v>18.628748583860915</v>
      </c>
      <c r="H442" s="5">
        <f t="shared" si="94"/>
        <v>2.64646674931305</v>
      </c>
      <c r="I442" s="5"/>
      <c r="J442" s="5">
        <f t="shared" si="88"/>
        <v>8.1780947239262071E-7</v>
      </c>
      <c r="K442" s="60">
        <f t="shared" si="87"/>
        <v>2.6464659315035775</v>
      </c>
      <c r="L442" s="5">
        <f t="shared" si="95"/>
        <v>76.603279620336806</v>
      </c>
      <c r="M442" s="5">
        <f t="shared" si="96"/>
        <v>2.6464659315035776E-3</v>
      </c>
    </row>
    <row r="443" spans="2:13" x14ac:dyDescent="0.25">
      <c r="B443" s="5">
        <f>'Mg2+离子浓度'!B443</f>
        <v>4.1141014086048937</v>
      </c>
      <c r="C443" s="5">
        <f t="shared" si="90"/>
        <v>1.9999999999997797E-3</v>
      </c>
      <c r="D443" s="5">
        <f t="shared" si="89"/>
        <v>18.630542539353492</v>
      </c>
      <c r="E443" s="5">
        <f t="shared" si="91"/>
        <v>3.7261085078702877E-2</v>
      </c>
      <c r="F443" s="5">
        <f t="shared" si="92"/>
        <v>76.640540705415503</v>
      </c>
      <c r="G443" s="5">
        <f t="shared" si="93"/>
        <v>18.628743702116129</v>
      </c>
      <c r="H443" s="5">
        <f t="shared" si="94"/>
        <v>2.6477532157128225</v>
      </c>
      <c r="I443" s="5"/>
      <c r="J443" s="5">
        <f t="shared" si="88"/>
        <v>6.6806323058277659E-7</v>
      </c>
      <c r="K443" s="60">
        <f t="shared" si="87"/>
        <v>2.647752547649592</v>
      </c>
      <c r="L443" s="5">
        <f t="shared" si="95"/>
        <v>76.640521367991269</v>
      </c>
      <c r="M443" s="5">
        <f t="shared" si="96"/>
        <v>2.6477525476495921E-3</v>
      </c>
    </row>
    <row r="444" spans="2:13" x14ac:dyDescent="0.25">
      <c r="B444" s="5">
        <f>'Mg2+离子浓度'!B444</f>
        <v>4.1241014086048935</v>
      </c>
      <c r="C444" s="5">
        <f t="shared" si="90"/>
        <v>9.9999999999997868E-3</v>
      </c>
      <c r="D444" s="5">
        <f t="shared" si="89"/>
        <v>18.630542539353492</v>
      </c>
      <c r="E444" s="5">
        <f t="shared" si="91"/>
        <v>0.18630542539353095</v>
      </c>
      <c r="F444" s="5">
        <f t="shared" si="92"/>
        <v>76.826826793384797</v>
      </c>
      <c r="G444" s="5">
        <f t="shared" si="93"/>
        <v>18.628743375001992</v>
      </c>
      <c r="H444" s="5">
        <f t="shared" si="94"/>
        <v>2.6541889686958182</v>
      </c>
      <c r="I444" s="5"/>
      <c r="J444" s="5">
        <f t="shared" si="88"/>
        <v>1.4974657816775327E-6</v>
      </c>
      <c r="K444" s="60">
        <f t="shared" si="87"/>
        <v>2.6541874712300366</v>
      </c>
      <c r="L444" s="5">
        <f t="shared" si="95"/>
        <v>76.826783448489024</v>
      </c>
      <c r="M444" s="5">
        <f t="shared" si="96"/>
        <v>2.6541874712300369E-3</v>
      </c>
    </row>
    <row r="445" spans="2:13" x14ac:dyDescent="0.25">
      <c r="B445" s="5">
        <f>'Mg2+离子浓度'!B445</f>
        <v>4.1541014086048937</v>
      </c>
      <c r="C445" s="5">
        <f t="shared" si="90"/>
        <v>3.0000000000000249E-2</v>
      </c>
      <c r="D445" s="5">
        <f t="shared" si="89"/>
        <v>18.630542539353492</v>
      </c>
      <c r="E445" s="5">
        <f t="shared" si="91"/>
        <v>0.55891627618060935</v>
      </c>
      <c r="F445" s="5">
        <f t="shared" si="92"/>
        <v>77.385699724669635</v>
      </c>
      <c r="G445" s="5">
        <f t="shared" si="93"/>
        <v>18.628745933927192</v>
      </c>
      <c r="H445" s="5">
        <f t="shared" si="94"/>
        <v>2.6734967343687148</v>
      </c>
      <c r="I445" s="5"/>
      <c r="J445" s="5">
        <f t="shared" si="88"/>
        <v>2.6125544622363133E-6</v>
      </c>
      <c r="K445" s="60">
        <f t="shared" si="87"/>
        <v>2.6734941218142527</v>
      </c>
      <c r="L445" s="5">
        <f t="shared" si="95"/>
        <v>77.385624102974447</v>
      </c>
      <c r="M445" s="5">
        <f t="shared" si="96"/>
        <v>2.6734941218142529E-3</v>
      </c>
    </row>
    <row r="446" spans="2:13" x14ac:dyDescent="0.25">
      <c r="B446" s="5">
        <f>'Mg2+离子浓度'!B446</f>
        <v>4.184101408604894</v>
      </c>
      <c r="C446" s="5">
        <f t="shared" si="90"/>
        <v>3.0000000000000249E-2</v>
      </c>
      <c r="D446" s="5">
        <f t="shared" si="89"/>
        <v>18.630542539353492</v>
      </c>
      <c r="E446" s="5">
        <f t="shared" si="91"/>
        <v>0.55891627618060935</v>
      </c>
      <c r="F446" s="5">
        <f t="shared" si="92"/>
        <v>77.944540379155058</v>
      </c>
      <c r="G446" s="5">
        <f t="shared" si="93"/>
        <v>18.628740742004176</v>
      </c>
      <c r="H446" s="5">
        <f t="shared" si="94"/>
        <v>2.6928033849529309</v>
      </c>
      <c r="I446" s="5"/>
      <c r="J446" s="5">
        <f t="shared" si="88"/>
        <v>2.6314210183409881E-6</v>
      </c>
      <c r="K446" s="60">
        <f t="shared" si="87"/>
        <v>2.6928007535319125</v>
      </c>
      <c r="L446" s="5">
        <f t="shared" si="95"/>
        <v>77.944464211357968</v>
      </c>
      <c r="M446" s="5">
        <f t="shared" si="96"/>
        <v>2.6928007535319126E-3</v>
      </c>
    </row>
    <row r="447" spans="2:13" x14ac:dyDescent="0.25">
      <c r="B447" s="5">
        <f>'Mg2+离子浓度'!B447</f>
        <v>4.2041014086048936</v>
      </c>
      <c r="C447" s="5">
        <f t="shared" si="90"/>
        <v>1.9999999999999574E-2</v>
      </c>
      <c r="D447" s="5">
        <f t="shared" si="89"/>
        <v>18.630542539353492</v>
      </c>
      <c r="E447" s="5">
        <f t="shared" si="91"/>
        <v>0.37261085078706191</v>
      </c>
      <c r="F447" s="5">
        <f t="shared" si="92"/>
        <v>78.317075062145022</v>
      </c>
      <c r="G447" s="5">
        <f t="shared" si="93"/>
        <v>18.628731196123571</v>
      </c>
      <c r="H447" s="5">
        <f t="shared" si="94"/>
        <v>2.705673595624364</v>
      </c>
      <c r="I447" s="5"/>
      <c r="J447" s="5">
        <f t="shared" si="88"/>
        <v>2.1588152069333412E-6</v>
      </c>
      <c r="K447" s="60">
        <f t="shared" si="87"/>
        <v>2.705671436809157</v>
      </c>
      <c r="L447" s="5">
        <f t="shared" si="95"/>
        <v>78.317012574159463</v>
      </c>
      <c r="M447" s="5">
        <f t="shared" si="96"/>
        <v>2.7056714368091572E-3</v>
      </c>
    </row>
    <row r="448" spans="2:13" x14ac:dyDescent="0.25">
      <c r="B448" s="5">
        <f>'Mg2+离子浓度'!B448</f>
        <v>4.2541014086048934</v>
      </c>
      <c r="C448" s="5">
        <f t="shared" si="90"/>
        <v>4.9999999999999822E-2</v>
      </c>
      <c r="D448" s="5">
        <f t="shared" si="89"/>
        <v>18.630542539353492</v>
      </c>
      <c r="E448" s="5">
        <f t="shared" si="91"/>
        <v>0.93152712696767126</v>
      </c>
      <c r="F448" s="5">
        <f t="shared" si="92"/>
        <v>79.248539701127129</v>
      </c>
      <c r="G448" s="5">
        <f t="shared" si="93"/>
        <v>18.628737796618772</v>
      </c>
      <c r="H448" s="5">
        <f t="shared" si="94"/>
        <v>2.7378535420402867</v>
      </c>
      <c r="I448" s="5"/>
      <c r="J448" s="5">
        <f t="shared" si="88"/>
        <v>3.4539836856842678E-6</v>
      </c>
      <c r="K448" s="60">
        <f t="shared" si="87"/>
        <v>2.737850088056601</v>
      </c>
      <c r="L448" s="5">
        <f t="shared" si="95"/>
        <v>79.248439723842353</v>
      </c>
      <c r="M448" s="5">
        <f t="shared" si="96"/>
        <v>2.7378500880566011E-3</v>
      </c>
    </row>
    <row r="449" spans="1:13" x14ac:dyDescent="0.25">
      <c r="A449" t="s">
        <v>250</v>
      </c>
      <c r="B449" s="5">
        <f>'Mg2+离子浓度'!B449</f>
        <v>4.3041014086048932</v>
      </c>
      <c r="C449" s="5">
        <f t="shared" si="90"/>
        <v>4.9999999999999822E-2</v>
      </c>
      <c r="D449" s="5">
        <f t="shared" si="89"/>
        <v>18.630542539353492</v>
      </c>
      <c r="E449" s="5">
        <f t="shared" si="91"/>
        <v>0.93152712696767126</v>
      </c>
      <c r="F449" s="5">
        <f t="shared" si="92"/>
        <v>80.179966850810018</v>
      </c>
      <c r="G449" s="5">
        <f t="shared" si="93"/>
        <v>18.628735533626539</v>
      </c>
      <c r="H449" s="5">
        <f t="shared" si="94"/>
        <v>2.7700321932877308</v>
      </c>
      <c r="I449" s="5"/>
      <c r="J449" s="5">
        <f t="shared" si="88"/>
        <v>3.494579186769095E-6</v>
      </c>
      <c r="K449" s="60">
        <f t="shared" si="87"/>
        <v>2.7700286987085438</v>
      </c>
      <c r="L449" s="5">
        <f t="shared" si="95"/>
        <v>80.179865698468163</v>
      </c>
      <c r="M449" s="5">
        <f t="shared" si="96"/>
        <v>2.770028698708544E-3</v>
      </c>
    </row>
    <row r="450" spans="1:13" x14ac:dyDescent="0.25">
      <c r="A450" s="5">
        <f>(A430+A451)*15</f>
        <v>4.3972354660510353</v>
      </c>
      <c r="B450" s="5">
        <f>'Mg2+离子浓度'!B450</f>
        <v>4.3541014086048939</v>
      </c>
      <c r="C450" s="5">
        <f t="shared" si="90"/>
        <v>5.0000000000000711E-2</v>
      </c>
      <c r="D450" s="5">
        <f t="shared" si="89"/>
        <v>18.630542539353492</v>
      </c>
      <c r="E450" s="5">
        <f t="shared" si="91"/>
        <v>0.9315271269676878</v>
      </c>
      <c r="F450" s="5">
        <f t="shared" si="92"/>
        <v>81.111392825435857</v>
      </c>
      <c r="G450" s="5">
        <f t="shared" si="93"/>
        <v>18.628733052734507</v>
      </c>
      <c r="H450" s="5">
        <f t="shared" si="94"/>
        <v>2.8022108039396745</v>
      </c>
      <c r="I450" s="5"/>
      <c r="J450" s="5">
        <f t="shared" si="88"/>
        <v>3.5351746366400396E-6</v>
      </c>
      <c r="K450" s="60">
        <f t="shared" si="87"/>
        <v>2.8022072687650379</v>
      </c>
      <c r="L450" s="5">
        <f t="shared" si="95"/>
        <v>81.1112904980384</v>
      </c>
      <c r="M450" s="5">
        <f t="shared" si="96"/>
        <v>2.8022072687650381E-3</v>
      </c>
    </row>
    <row r="451" spans="1:13" x14ac:dyDescent="0.25">
      <c r="A451" s="79">
        <v>0.2931415442581049</v>
      </c>
      <c r="B451" s="5">
        <f>'Mg2+离子浓度'!B451</f>
        <v>4.3972504396749628</v>
      </c>
      <c r="C451" s="5">
        <f t="shared" si="90"/>
        <v>4.3149031070068844E-2</v>
      </c>
      <c r="D451" s="5">
        <f t="shared" si="89"/>
        <v>18.630542539353492</v>
      </c>
      <c r="E451" s="5">
        <f t="shared" si="91"/>
        <v>0.80388985888280307</v>
      </c>
      <c r="F451" s="5">
        <f t="shared" si="92"/>
        <v>81.915180356921198</v>
      </c>
      <c r="G451" s="5">
        <f t="shared" si="93"/>
        <v>18.628727537969439</v>
      </c>
      <c r="H451" s="5">
        <f t="shared" si="94"/>
        <v>2.8299798019354023</v>
      </c>
      <c r="I451" s="5"/>
      <c r="J451" s="5">
        <f t="shared" si="88"/>
        <v>3.3166063446319911E-6</v>
      </c>
      <c r="K451" s="60">
        <f t="shared" si="87"/>
        <v>2.8299764853290577</v>
      </c>
      <c r="L451" s="5">
        <f t="shared" si="95"/>
        <v>81.915084356092237</v>
      </c>
      <c r="M451" s="5">
        <f t="shared" si="96"/>
        <v>2.8299764853290579E-3</v>
      </c>
    </row>
    <row r="452" spans="1:13" s="17" customFormat="1" x14ac:dyDescent="0.25">
      <c r="B452" s="5">
        <f>'Mg2+离子浓度'!B452</f>
        <v>4.3972504397749628</v>
      </c>
      <c r="C452" s="18">
        <f t="shared" si="90"/>
        <v>1.000000082740371E-10</v>
      </c>
      <c r="D452" s="18">
        <f t="shared" si="89"/>
        <v>0</v>
      </c>
      <c r="E452" s="18">
        <f t="shared" si="91"/>
        <v>0</v>
      </c>
      <c r="F452" s="18">
        <f t="shared" si="92"/>
        <v>81.915084356092237</v>
      </c>
      <c r="G452" s="18">
        <f t="shared" si="93"/>
        <v>18.628705705532749</v>
      </c>
      <c r="H452" s="18">
        <f t="shared" si="94"/>
        <v>2.8299764853290577</v>
      </c>
      <c r="I452" s="18"/>
      <c r="J452" s="5">
        <f t="shared" si="88"/>
        <v>1.5966433343790699E-10</v>
      </c>
      <c r="K452" s="18">
        <f t="shared" si="87"/>
        <v>2.8299764851693934</v>
      </c>
      <c r="L452" s="18">
        <f t="shared" si="95"/>
        <v>81.915084351470682</v>
      </c>
      <c r="M452" s="18">
        <f t="shared" si="96"/>
        <v>2.8299764851693935E-3</v>
      </c>
    </row>
    <row r="453" spans="1:13" s="17" customFormat="1" x14ac:dyDescent="0.25">
      <c r="B453" s="5">
        <f>'Mg2+离子浓度'!B453</f>
        <v>4.3972504400749628</v>
      </c>
      <c r="C453" s="18">
        <f t="shared" si="90"/>
        <v>3.000000248221113E-10</v>
      </c>
      <c r="D453" s="18">
        <f t="shared" si="89"/>
        <v>0</v>
      </c>
      <c r="E453" s="18">
        <f t="shared" si="91"/>
        <v>0</v>
      </c>
      <c r="F453" s="18">
        <f t="shared" si="92"/>
        <v>81.915084351470682</v>
      </c>
      <c r="G453" s="18">
        <f t="shared" si="93"/>
        <v>18.628705703210805</v>
      </c>
      <c r="H453" s="18">
        <f t="shared" si="94"/>
        <v>2.8299764851693934</v>
      </c>
      <c r="I453" s="18"/>
      <c r="J453" s="5">
        <f t="shared" si="88"/>
        <v>2.7654673765547086E-10</v>
      </c>
      <c r="K453" s="18">
        <f t="shared" si="87"/>
        <v>2.8299764848928466</v>
      </c>
      <c r="L453" s="18">
        <f t="shared" si="95"/>
        <v>81.915084343465892</v>
      </c>
      <c r="M453" s="18">
        <f t="shared" si="96"/>
        <v>2.8299764848928465E-3</v>
      </c>
    </row>
    <row r="454" spans="1:13" s="17" customFormat="1" x14ac:dyDescent="0.25">
      <c r="B454" s="5">
        <f>'Mg2+离子浓度'!B454</f>
        <v>4.3972504404749628</v>
      </c>
      <c r="C454" s="18">
        <f t="shared" si="90"/>
        <v>4.000000330961484E-10</v>
      </c>
      <c r="D454" s="18">
        <f t="shared" si="89"/>
        <v>0</v>
      </c>
      <c r="E454" s="18">
        <f t="shared" si="91"/>
        <v>0</v>
      </c>
      <c r="F454" s="18">
        <f t="shared" si="92"/>
        <v>81.915084343465892</v>
      </c>
      <c r="G454" s="18">
        <f t="shared" si="93"/>
        <v>18.628705699695818</v>
      </c>
      <c r="H454" s="18">
        <f t="shared" si="94"/>
        <v>2.8299764848928466</v>
      </c>
      <c r="I454" s="18"/>
      <c r="J454" s="5">
        <f t="shared" si="88"/>
        <v>3.1932866682659281E-10</v>
      </c>
      <c r="K454" s="18">
        <f t="shared" si="87"/>
        <v>2.829976484573518</v>
      </c>
      <c r="L454" s="18">
        <f t="shared" si="95"/>
        <v>81.915084334222769</v>
      </c>
      <c r="M454" s="18">
        <f t="shared" si="96"/>
        <v>2.8299764845735181E-3</v>
      </c>
    </row>
    <row r="455" spans="1:13" s="17" customFormat="1" x14ac:dyDescent="0.25">
      <c r="B455" s="5">
        <f>'Mg2+离子浓度'!B455</f>
        <v>4.3972504406749628</v>
      </c>
      <c r="C455" s="18">
        <f t="shared" si="90"/>
        <v>2.000000165480742E-10</v>
      </c>
      <c r="D455" s="18">
        <f t="shared" si="89"/>
        <v>0</v>
      </c>
      <c r="E455" s="18">
        <f t="shared" si="91"/>
        <v>0</v>
      </c>
      <c r="F455" s="18">
        <f t="shared" si="92"/>
        <v>81.915084334222769</v>
      </c>
      <c r="G455" s="18">
        <f t="shared" si="93"/>
        <v>18.628705696746508</v>
      </c>
      <c r="H455" s="18">
        <f t="shared" si="94"/>
        <v>2.829976484573518</v>
      </c>
      <c r="I455" s="18"/>
      <c r="J455" s="5">
        <f t="shared" si="88"/>
        <v>2.2579946571486477E-10</v>
      </c>
      <c r="K455" s="18">
        <f t="shared" si="87"/>
        <v>2.8299764843477186</v>
      </c>
      <c r="L455" s="18">
        <f t="shared" si="95"/>
        <v>81.915084327686884</v>
      </c>
      <c r="M455" s="18">
        <f t="shared" si="96"/>
        <v>2.8299764843477187E-3</v>
      </c>
    </row>
    <row r="456" spans="1:13" s="17" customFormat="1" x14ac:dyDescent="0.25">
      <c r="B456" s="5">
        <f>'Mg2+离子浓度'!B456</f>
        <v>4.3972504496749627</v>
      </c>
      <c r="C456" s="18">
        <f t="shared" si="90"/>
        <v>8.9999998564849193E-9</v>
      </c>
      <c r="D456" s="18">
        <f t="shared" si="89"/>
        <v>0</v>
      </c>
      <c r="E456" s="18">
        <f t="shared" si="91"/>
        <v>0</v>
      </c>
      <c r="F456" s="18">
        <f t="shared" si="92"/>
        <v>81.915084327686884</v>
      </c>
      <c r="G456" s="18">
        <f t="shared" si="93"/>
        <v>18.628705657132155</v>
      </c>
      <c r="H456" s="18">
        <f t="shared" si="94"/>
        <v>2.8299764843477178</v>
      </c>
      <c r="I456" s="18"/>
      <c r="J456" s="5">
        <f t="shared" si="88"/>
        <v>1.5147087890032085E-9</v>
      </c>
      <c r="K456" s="18">
        <f t="shared" si="87"/>
        <v>2.829976482833009</v>
      </c>
      <c r="L456" s="18">
        <f t="shared" si="95"/>
        <v>81.915084283842873</v>
      </c>
      <c r="M456" s="18">
        <f t="shared" si="96"/>
        <v>2.8299764828330089E-3</v>
      </c>
    </row>
    <row r="457" spans="1:13" s="17" customFormat="1" x14ac:dyDescent="0.25">
      <c r="B457" s="5">
        <f>'Mg2+离子浓度'!B457</f>
        <v>4.3972505396749622</v>
      </c>
      <c r="C457" s="18">
        <f t="shared" si="90"/>
        <v>8.9999999453027613E-8</v>
      </c>
      <c r="D457" s="18">
        <f t="shared" si="89"/>
        <v>0</v>
      </c>
      <c r="E457" s="18">
        <f t="shared" si="91"/>
        <v>0</v>
      </c>
      <c r="F457" s="18">
        <f t="shared" si="92"/>
        <v>81.915084283842873</v>
      </c>
      <c r="G457" s="18">
        <f t="shared" si="93"/>
        <v>18.628705265881418</v>
      </c>
      <c r="H457" s="18">
        <f t="shared" si="94"/>
        <v>2.829976482833009</v>
      </c>
      <c r="I457" s="18"/>
      <c r="J457" s="5">
        <f t="shared" si="88"/>
        <v>4.7899297861968654E-9</v>
      </c>
      <c r="K457" s="18">
        <f t="shared" si="87"/>
        <v>2.8299764780430792</v>
      </c>
      <c r="L457" s="18">
        <f t="shared" si="95"/>
        <v>81.915084145195948</v>
      </c>
      <c r="M457" s="18">
        <f t="shared" si="96"/>
        <v>2.8299764780430792E-3</v>
      </c>
    </row>
    <row r="458" spans="1:13" s="17" customFormat="1" x14ac:dyDescent="0.25">
      <c r="B458" s="5">
        <f>'Mg2+离子浓度'!B458</f>
        <v>4.3972514396749629</v>
      </c>
      <c r="C458" s="18">
        <f t="shared" si="90"/>
        <v>9.0000000074752506E-7</v>
      </c>
      <c r="D458" s="18">
        <f t="shared" si="89"/>
        <v>0</v>
      </c>
      <c r="E458" s="18">
        <f t="shared" si="91"/>
        <v>0</v>
      </c>
      <c r="F458" s="18">
        <f t="shared" si="92"/>
        <v>81.915084145195948</v>
      </c>
      <c r="G458" s="18">
        <f t="shared" si="93"/>
        <v>18.628701421552314</v>
      </c>
      <c r="H458" s="18">
        <f t="shared" si="94"/>
        <v>2.8299764780430792</v>
      </c>
      <c r="I458" s="18"/>
      <c r="J458" s="5">
        <f t="shared" si="88"/>
        <v>1.5147087983346414E-8</v>
      </c>
      <c r="K458" s="18">
        <f t="shared" si="87"/>
        <v>2.8299764628959911</v>
      </c>
      <c r="L458" s="18">
        <f t="shared" si="95"/>
        <v>81.915083706755922</v>
      </c>
      <c r="M458" s="18">
        <f t="shared" si="96"/>
        <v>2.8299764628959912E-3</v>
      </c>
    </row>
    <row r="459" spans="1:13" s="17" customFormat="1" x14ac:dyDescent="0.25">
      <c r="A459" s="18">
        <v>7.4868119641229509E-6</v>
      </c>
      <c r="B459" s="5">
        <f>'Mg2+离子浓度'!B459</f>
        <v>4.3972579264869269</v>
      </c>
      <c r="C459" s="18">
        <f t="shared" si="90"/>
        <v>6.4868119640237865E-6</v>
      </c>
      <c r="D459" s="18">
        <f t="shared" si="89"/>
        <v>0</v>
      </c>
      <c r="E459" s="18">
        <f t="shared" si="91"/>
        <v>0</v>
      </c>
      <c r="F459" s="18">
        <f t="shared" si="92"/>
        <v>81.915083706755922</v>
      </c>
      <c r="G459" s="18">
        <f t="shared" si="93"/>
        <v>18.628673840881518</v>
      </c>
      <c r="H459" s="18">
        <f t="shared" si="94"/>
        <v>2.8299764628959916</v>
      </c>
      <c r="I459" s="18"/>
      <c r="J459" s="5">
        <f t="shared" si="88"/>
        <v>4.0665259248957238E-8</v>
      </c>
      <c r="K459" s="18">
        <f t="shared" si="87"/>
        <v>2.8299764222307324</v>
      </c>
      <c r="L459" s="18">
        <f t="shared" si="95"/>
        <v>81.91508252967968</v>
      </c>
      <c r="M459" s="18">
        <f t="shared" si="96"/>
        <v>2.8299764222307327E-3</v>
      </c>
    </row>
    <row r="460" spans="1:13" x14ac:dyDescent="0.25">
      <c r="B460" s="5">
        <f>'Mg2+离子浓度'!B460</f>
        <v>4.3972604396749624</v>
      </c>
      <c r="C460" s="5">
        <f t="shared" si="90"/>
        <v>2.5131880354578584E-6</v>
      </c>
      <c r="D460" s="5">
        <f t="shared" si="89"/>
        <v>18.630542539353492</v>
      </c>
      <c r="E460" s="5">
        <f t="shared" si="91"/>
        <v>4.6822056603991866E-5</v>
      </c>
      <c r="F460" s="5">
        <f t="shared" si="92"/>
        <v>81.915129351736283</v>
      </c>
      <c r="G460" s="5">
        <f t="shared" si="93"/>
        <v>18.628673574265548</v>
      </c>
      <c r="H460" s="5">
        <f t="shared" si="94"/>
        <v>2.8299780398243692</v>
      </c>
      <c r="I460" s="5"/>
      <c r="J460" s="5">
        <f t="shared" si="88"/>
        <v>2.5311659790940562E-8</v>
      </c>
      <c r="K460" s="60">
        <f t="shared" si="87"/>
        <v>2.8299780145127094</v>
      </c>
      <c r="L460" s="5">
        <f t="shared" si="95"/>
        <v>81.915128619077649</v>
      </c>
      <c r="M460" s="5">
        <f t="shared" si="96"/>
        <v>2.8299780145127095E-3</v>
      </c>
    </row>
    <row r="461" spans="1:13" x14ac:dyDescent="0.25">
      <c r="B461" s="5">
        <f>'Mg2+离子浓度'!B461</f>
        <v>4.3972704396749629</v>
      </c>
      <c r="C461" s="5">
        <f t="shared" si="90"/>
        <v>1.0000000000509601E-5</v>
      </c>
      <c r="D461" s="5">
        <f t="shared" si="89"/>
        <v>18.630542539353492</v>
      </c>
      <c r="E461" s="5">
        <f t="shared" si="91"/>
        <v>1.8630542540302907E-4</v>
      </c>
      <c r="F461" s="5">
        <f t="shared" si="92"/>
        <v>81.915314924503051</v>
      </c>
      <c r="G461" s="5">
        <f t="shared" si="93"/>
        <v>18.628673411899147</v>
      </c>
      <c r="H461" s="5">
        <f t="shared" si="94"/>
        <v>2.8299844509337562</v>
      </c>
      <c r="I461" s="5"/>
      <c r="J461" s="5">
        <f t="shared" si="88"/>
        <v>5.0490435504406215E-8</v>
      </c>
      <c r="K461" s="60">
        <f t="shared" si="87"/>
        <v>2.8299844004433208</v>
      </c>
      <c r="L461" s="5">
        <f t="shared" si="95"/>
        <v>81.915313463032149</v>
      </c>
      <c r="M461" s="5">
        <f t="shared" si="96"/>
        <v>2.8299844004433207E-3</v>
      </c>
    </row>
    <row r="462" spans="1:13" x14ac:dyDescent="0.25">
      <c r="B462" s="5">
        <f>'Mg2+离子浓度'!B462</f>
        <v>4.3973004396749626</v>
      </c>
      <c r="C462" s="5">
        <f t="shared" si="90"/>
        <v>2.9999999999752447E-5</v>
      </c>
      <c r="D462" s="5">
        <f t="shared" si="89"/>
        <v>18.630542539353492</v>
      </c>
      <c r="E462" s="5">
        <f t="shared" si="91"/>
        <v>5.5891627617599268E-4</v>
      </c>
      <c r="F462" s="5">
        <f t="shared" si="92"/>
        <v>81.915872379308325</v>
      </c>
      <c r="G462" s="5">
        <f t="shared" si="93"/>
        <v>18.62867309229463</v>
      </c>
      <c r="H462" s="5">
        <f t="shared" si="94"/>
        <v>2.8300037097064594</v>
      </c>
      <c r="I462" s="5"/>
      <c r="J462" s="5">
        <f t="shared" si="88"/>
        <v>8.7452594720691715E-8</v>
      </c>
      <c r="K462" s="60">
        <f t="shared" si="87"/>
        <v>2.8300036222538649</v>
      </c>
      <c r="L462" s="5">
        <f t="shared" si="95"/>
        <v>81.915869847949253</v>
      </c>
      <c r="M462" s="5">
        <f t="shared" si="96"/>
        <v>2.830003622253865E-3</v>
      </c>
    </row>
    <row r="463" spans="1:13" x14ac:dyDescent="0.25">
      <c r="B463" s="5">
        <f>'Mg2+离子浓度'!B463</f>
        <v>4.3973304396749624</v>
      </c>
      <c r="C463" s="5">
        <f t="shared" si="90"/>
        <v>2.9999999999752447E-5</v>
      </c>
      <c r="D463" s="5">
        <f t="shared" si="89"/>
        <v>18.630542539353492</v>
      </c>
      <c r="E463" s="5">
        <f t="shared" si="91"/>
        <v>5.5891627617599268E-4</v>
      </c>
      <c r="F463" s="5">
        <f t="shared" si="92"/>
        <v>81.916428764225429</v>
      </c>
      <c r="G463" s="5">
        <f t="shared" si="93"/>
        <v>18.628672529390457</v>
      </c>
      <c r="H463" s="5">
        <f t="shared" si="94"/>
        <v>2.8300229315170036</v>
      </c>
      <c r="I463" s="5"/>
      <c r="J463" s="5">
        <f t="shared" si="88"/>
        <v>8.7453188711859144E-8</v>
      </c>
      <c r="K463" s="60">
        <f t="shared" si="87"/>
        <v>2.8300228440638149</v>
      </c>
      <c r="L463" s="5">
        <f t="shared" si="95"/>
        <v>81.916426232849147</v>
      </c>
      <c r="M463" s="5">
        <f t="shared" si="96"/>
        <v>2.8300228440638151E-3</v>
      </c>
    </row>
    <row r="464" spans="1:13" x14ac:dyDescent="0.25">
      <c r="B464" s="5">
        <f>'Mg2+离子浓度'!B464</f>
        <v>4.3973504396749625</v>
      </c>
      <c r="C464" s="5">
        <f t="shared" si="90"/>
        <v>2.0000000000131024E-5</v>
      </c>
      <c r="D464" s="5">
        <f t="shared" si="89"/>
        <v>18.630542539353492</v>
      </c>
      <c r="E464" s="5">
        <f t="shared" si="91"/>
        <v>3.7261085078951089E-4</v>
      </c>
      <c r="F464" s="5">
        <f t="shared" si="92"/>
        <v>81.916798843699937</v>
      </c>
      <c r="G464" s="5">
        <f t="shared" si="93"/>
        <v>18.628671962236186</v>
      </c>
      <c r="H464" s="5">
        <f t="shared" si="94"/>
        <v>2.8300357169059072</v>
      </c>
      <c r="I464" s="5"/>
      <c r="J464" s="5">
        <f t="shared" si="88"/>
        <v>7.1405552167296948E-8</v>
      </c>
      <c r="K464" s="60">
        <f t="shared" si="87"/>
        <v>2.830035645500355</v>
      </c>
      <c r="L464" s="5">
        <f t="shared" si="95"/>
        <v>81.916796776830523</v>
      </c>
      <c r="M464" s="5">
        <f t="shared" si="96"/>
        <v>2.8300356455003553E-3</v>
      </c>
    </row>
    <row r="465" spans="1:13" x14ac:dyDescent="0.25">
      <c r="B465" s="5">
        <f>'Mg2+离子浓度'!B465</f>
        <v>4.3974504396749623</v>
      </c>
      <c r="C465" s="5">
        <f t="shared" si="90"/>
        <v>9.9999999999766942E-5</v>
      </c>
      <c r="D465" s="5">
        <f t="shared" si="89"/>
        <v>18.630542539353492</v>
      </c>
      <c r="E465" s="5">
        <f t="shared" si="91"/>
        <v>1.8630542539310071E-3</v>
      </c>
      <c r="F465" s="5">
        <f t="shared" si="92"/>
        <v>81.918659831084454</v>
      </c>
      <c r="G465" s="5">
        <f t="shared" si="93"/>
        <v>18.628671534758553</v>
      </c>
      <c r="H465" s="5">
        <f t="shared" si="94"/>
        <v>2.8301000097108169</v>
      </c>
      <c r="I465" s="5"/>
      <c r="J465" s="5">
        <f t="shared" si="88"/>
        <v>1.5967129594938797E-7</v>
      </c>
      <c r="K465" s="60">
        <f t="shared" si="87"/>
        <v>2.8300998500395211</v>
      </c>
      <c r="L465" s="5">
        <f t="shared" si="95"/>
        <v>81.918655209318956</v>
      </c>
      <c r="M465" s="5">
        <f t="shared" si="96"/>
        <v>2.8300998500395214E-3</v>
      </c>
    </row>
    <row r="466" spans="1:13" x14ac:dyDescent="0.25">
      <c r="B466" s="5">
        <f>'Mg2+离子浓度'!B466</f>
        <v>4.3977504396749625</v>
      </c>
      <c r="C466" s="5">
        <f t="shared" si="90"/>
        <v>3.00000000000189E-4</v>
      </c>
      <c r="D466" s="5">
        <f t="shared" si="89"/>
        <v>18.630542539353492</v>
      </c>
      <c r="E466" s="5">
        <f t="shared" si="91"/>
        <v>5.5891627618095685E-3</v>
      </c>
      <c r="F466" s="5">
        <f t="shared" si="92"/>
        <v>81.924244372080764</v>
      </c>
      <c r="G466" s="5">
        <f t="shared" si="93"/>
        <v>18.628670611453746</v>
      </c>
      <c r="H466" s="5">
        <f t="shared" si="94"/>
        <v>2.830292942670908</v>
      </c>
      <c r="I466" s="5"/>
      <c r="J466" s="5">
        <f t="shared" si="88"/>
        <v>2.7657765060106274E-7</v>
      </c>
      <c r="K466" s="60">
        <f t="shared" ref="K466:K529" si="97">H466-J466</f>
        <v>2.8302926660932575</v>
      </c>
      <c r="L466" s="5">
        <f t="shared" si="95"/>
        <v>81.924236366402397</v>
      </c>
      <c r="M466" s="5">
        <f t="shared" si="96"/>
        <v>2.8302926660932577E-3</v>
      </c>
    </row>
    <row r="467" spans="1:13" x14ac:dyDescent="0.25">
      <c r="B467" s="5">
        <f>'Mg2+离子浓度'!B467</f>
        <v>4.3980504396749627</v>
      </c>
      <c r="C467" s="5">
        <f t="shared" si="90"/>
        <v>3.00000000000189E-4</v>
      </c>
      <c r="D467" s="5">
        <f t="shared" si="89"/>
        <v>18.630542539353492</v>
      </c>
      <c r="E467" s="5">
        <f t="shared" si="91"/>
        <v>5.5891627618095685E-3</v>
      </c>
      <c r="F467" s="5">
        <f t="shared" si="92"/>
        <v>81.929825529164205</v>
      </c>
      <c r="G467" s="5">
        <f t="shared" si="93"/>
        <v>18.628668918862882</v>
      </c>
      <c r="H467" s="5">
        <f t="shared" si="94"/>
        <v>2.8304857587246444</v>
      </c>
      <c r="I467" s="5"/>
      <c r="J467" s="5">
        <f t="shared" si="88"/>
        <v>2.7659649268286156E-7</v>
      </c>
      <c r="K467" s="60">
        <f t="shared" si="97"/>
        <v>2.8304854821281515</v>
      </c>
      <c r="L467" s="5">
        <f t="shared" si="95"/>
        <v>81.929817522940411</v>
      </c>
      <c r="M467" s="5">
        <f t="shared" si="96"/>
        <v>2.8304854821281514E-3</v>
      </c>
    </row>
    <row r="468" spans="1:13" x14ac:dyDescent="0.25">
      <c r="B468" s="5">
        <f>'Mg2+离子浓度'!B468</f>
        <v>4.3982504396749622</v>
      </c>
      <c r="C468" s="5">
        <f t="shared" si="90"/>
        <v>1.9999999999953388E-4</v>
      </c>
      <c r="D468" s="5">
        <f t="shared" si="89"/>
        <v>18.630542539353492</v>
      </c>
      <c r="E468" s="5">
        <f t="shared" si="91"/>
        <v>3.7261085078620143E-3</v>
      </c>
      <c r="F468" s="5">
        <f t="shared" si="92"/>
        <v>81.933543631448273</v>
      </c>
      <c r="G468" s="5">
        <f t="shared" si="93"/>
        <v>18.6286671837412</v>
      </c>
      <c r="H468" s="5">
        <f t="shared" si="94"/>
        <v>2.8306142105490752</v>
      </c>
      <c r="I468" s="5"/>
      <c r="J468" s="5">
        <f t="shared" si="88"/>
        <v>2.2585033954466242E-7</v>
      </c>
      <c r="K468" s="60">
        <f t="shared" si="97"/>
        <v>2.8306139846987355</v>
      </c>
      <c r="L468" s="5">
        <f t="shared" si="95"/>
        <v>81.933537094097247</v>
      </c>
      <c r="M468" s="5">
        <f t="shared" si="96"/>
        <v>2.8306139846987354E-3</v>
      </c>
    </row>
    <row r="469" spans="1:13" x14ac:dyDescent="0.25">
      <c r="B469" s="5">
        <f>'Mg2+离子浓度'!B469</f>
        <v>4.3992504396749625</v>
      </c>
      <c r="C469" s="5">
        <f t="shared" si="90"/>
        <v>1.000000000000334E-3</v>
      </c>
      <c r="D469" s="5">
        <f t="shared" si="89"/>
        <v>18.630542539353492</v>
      </c>
      <c r="E469" s="5">
        <f t="shared" si="91"/>
        <v>1.8630542539359713E-2</v>
      </c>
      <c r="F469" s="5">
        <f t="shared" si="92"/>
        <v>81.952167636636602</v>
      </c>
      <c r="G469" s="5">
        <f t="shared" si="93"/>
        <v>18.628666124016259</v>
      </c>
      <c r="H469" s="5">
        <f t="shared" si="94"/>
        <v>2.831257626803358</v>
      </c>
      <c r="I469" s="5"/>
      <c r="J469" s="5">
        <f t="shared" si="88"/>
        <v>5.0513150541052498E-7</v>
      </c>
      <c r="K469" s="60">
        <f t="shared" si="97"/>
        <v>2.8312571216718525</v>
      </c>
      <c r="L469" s="5">
        <f t="shared" si="95"/>
        <v>81.952153015352621</v>
      </c>
      <c r="M469" s="5">
        <f t="shared" si="96"/>
        <v>2.8312571216718525E-3</v>
      </c>
    </row>
    <row r="470" spans="1:13" x14ac:dyDescent="0.25">
      <c r="B470" s="5">
        <f>'Mg2+离子浓度'!B470</f>
        <v>4.4022504396749627</v>
      </c>
      <c r="C470" s="5">
        <f t="shared" si="90"/>
        <v>3.0000000000001137E-3</v>
      </c>
      <c r="D470" s="5">
        <f t="shared" si="89"/>
        <v>18.630542539353492</v>
      </c>
      <c r="E470" s="5">
        <f t="shared" si="91"/>
        <v>5.5891627618062593E-2</v>
      </c>
      <c r="F470" s="5">
        <f t="shared" si="92"/>
        <v>82.008044642970688</v>
      </c>
      <c r="G470" s="5">
        <f t="shared" si="93"/>
        <v>18.62866408141598</v>
      </c>
      <c r="H470" s="5">
        <f t="shared" si="94"/>
        <v>2.833188047985721</v>
      </c>
      <c r="I470" s="5"/>
      <c r="J470" s="5">
        <f t="shared" si="88"/>
        <v>8.7550996940116971E-7</v>
      </c>
      <c r="K470" s="60">
        <f t="shared" si="97"/>
        <v>2.8331871724757516</v>
      </c>
      <c r="L470" s="5">
        <f t="shared" si="95"/>
        <v>82.008019300896862</v>
      </c>
      <c r="M470" s="5">
        <f t="shared" si="96"/>
        <v>2.8331871724757516E-3</v>
      </c>
    </row>
    <row r="471" spans="1:13" x14ac:dyDescent="0.25">
      <c r="B471" s="5">
        <f>'Mg2+离子浓度'!B471</f>
        <v>4.4052504396749628</v>
      </c>
      <c r="C471" s="5">
        <f t="shared" si="90"/>
        <v>3.0000000000001137E-3</v>
      </c>
      <c r="D471" s="5">
        <f t="shared" si="89"/>
        <v>18.630542539353492</v>
      </c>
      <c r="E471" s="5">
        <f t="shared" si="91"/>
        <v>5.5891627618062593E-2</v>
      </c>
      <c r="F471" s="5">
        <f t="shared" si="92"/>
        <v>82.063910928514929</v>
      </c>
      <c r="G471" s="5">
        <f t="shared" si="93"/>
        <v>18.628659607958621</v>
      </c>
      <c r="H471" s="5">
        <f t="shared" si="94"/>
        <v>2.8351180987896196</v>
      </c>
      <c r="I471" s="5"/>
      <c r="J471" s="5">
        <f t="shared" si="88"/>
        <v>8.7610639247356867E-7</v>
      </c>
      <c r="K471" s="60">
        <f t="shared" si="97"/>
        <v>2.8351172226832273</v>
      </c>
      <c r="L471" s="5">
        <f t="shared" si="95"/>
        <v>82.063885569177359</v>
      </c>
      <c r="M471" s="5">
        <f t="shared" si="96"/>
        <v>2.8351172226832272E-3</v>
      </c>
    </row>
    <row r="472" spans="1:13" x14ac:dyDescent="0.25">
      <c r="B472" s="5">
        <f>'Mg2+离子浓度'!B472</f>
        <v>4.4072504396749625</v>
      </c>
      <c r="C472" s="5">
        <f t="shared" si="90"/>
        <v>1.9999999999997797E-3</v>
      </c>
      <c r="D472" s="5">
        <f t="shared" si="89"/>
        <v>18.630542539353492</v>
      </c>
      <c r="E472" s="5">
        <f t="shared" si="91"/>
        <v>3.7261085078702877E-2</v>
      </c>
      <c r="F472" s="5">
        <f t="shared" si="92"/>
        <v>82.101146654256056</v>
      </c>
      <c r="G472" s="5">
        <f t="shared" si="93"/>
        <v>18.6286547084243</v>
      </c>
      <c r="H472" s="5">
        <f t="shared" si="94"/>
        <v>2.8364045068924724</v>
      </c>
      <c r="I472" s="5"/>
      <c r="J472" s="5">
        <f t="shared" si="88"/>
        <v>7.1566245179839847E-7</v>
      </c>
      <c r="K472" s="60">
        <f t="shared" si="97"/>
        <v>2.8364037912300204</v>
      </c>
      <c r="L472" s="5">
        <f t="shared" si="95"/>
        <v>82.101125939048572</v>
      </c>
      <c r="M472" s="5">
        <f t="shared" si="96"/>
        <v>2.8364037912300207E-3</v>
      </c>
    </row>
    <row r="473" spans="1:13" x14ac:dyDescent="0.25">
      <c r="B473" s="5">
        <f>'Mg2+离子浓度'!B473</f>
        <v>4.4172504396749623</v>
      </c>
      <c r="C473" s="5">
        <f t="shared" si="90"/>
        <v>9.9999999999997868E-3</v>
      </c>
      <c r="D473" s="5">
        <f t="shared" si="89"/>
        <v>18.630542539353492</v>
      </c>
      <c r="E473" s="5">
        <f t="shared" si="91"/>
        <v>0.18630542539353095</v>
      </c>
      <c r="F473" s="5">
        <f t="shared" si="92"/>
        <v>82.287431364442099</v>
      </c>
      <c r="G473" s="5">
        <f t="shared" si="93"/>
        <v>18.628654292577785</v>
      </c>
      <c r="H473" s="5">
        <f t="shared" si="94"/>
        <v>2.8428402122762466</v>
      </c>
      <c r="I473" s="5"/>
      <c r="J473" s="5">
        <f t="shared" ref="J473:J536" si="98">H473*($C$8/3.1415926)^(1/2)*C473^(1/2)</f>
        <v>1.6039008491367329E-6</v>
      </c>
      <c r="K473" s="60">
        <f t="shared" si="97"/>
        <v>2.8428386083753976</v>
      </c>
      <c r="L473" s="5">
        <f t="shared" si="95"/>
        <v>82.287384938730085</v>
      </c>
      <c r="M473" s="5">
        <f t="shared" si="96"/>
        <v>2.8428386083753977E-3</v>
      </c>
    </row>
    <row r="474" spans="1:13" x14ac:dyDescent="0.25">
      <c r="B474" s="5">
        <f>'Mg2+离子浓度'!B474</f>
        <v>4.4472504396749626</v>
      </c>
      <c r="C474" s="5">
        <f t="shared" si="90"/>
        <v>3.0000000000000249E-2</v>
      </c>
      <c r="D474" s="5">
        <f t="shared" si="89"/>
        <v>18.630542539353492</v>
      </c>
      <c r="E474" s="5">
        <f t="shared" si="91"/>
        <v>0.55891627618060935</v>
      </c>
      <c r="F474" s="5">
        <f t="shared" si="92"/>
        <v>82.846301214910696</v>
      </c>
      <c r="G474" s="5">
        <f t="shared" si="93"/>
        <v>18.628656591007207</v>
      </c>
      <c r="H474" s="5">
        <f t="shared" si="94"/>
        <v>2.8621478715140758</v>
      </c>
      <c r="I474" s="5"/>
      <c r="J474" s="5">
        <f t="shared" si="98"/>
        <v>2.7969053027737886E-6</v>
      </c>
      <c r="K474" s="60">
        <f t="shared" si="97"/>
        <v>2.8621450746087729</v>
      </c>
      <c r="L474" s="5">
        <f t="shared" si="95"/>
        <v>82.846220257088248</v>
      </c>
      <c r="M474" s="5">
        <f t="shared" si="96"/>
        <v>2.8621450746087731E-3</v>
      </c>
    </row>
    <row r="475" spans="1:13" x14ac:dyDescent="0.25">
      <c r="B475" s="5">
        <f>'Mg2+离子浓度'!B475</f>
        <v>4.4772504396749628</v>
      </c>
      <c r="C475" s="5">
        <f t="shared" si="90"/>
        <v>3.0000000000000249E-2</v>
      </c>
      <c r="D475" s="5">
        <f t="shared" si="89"/>
        <v>18.630542539353492</v>
      </c>
      <c r="E475" s="5">
        <f t="shared" si="91"/>
        <v>0.55891627618060935</v>
      </c>
      <c r="F475" s="5">
        <f t="shared" si="92"/>
        <v>83.405136533268859</v>
      </c>
      <c r="G475" s="5">
        <f t="shared" si="93"/>
        <v>18.628651145841165</v>
      </c>
      <c r="H475" s="5">
        <f t="shared" si="94"/>
        <v>2.8814543377474511</v>
      </c>
      <c r="I475" s="5"/>
      <c r="J475" s="5">
        <f t="shared" si="98"/>
        <v>2.8157716787298936E-6</v>
      </c>
      <c r="K475" s="60">
        <f t="shared" si="97"/>
        <v>2.8814515219757721</v>
      </c>
      <c r="L475" s="5">
        <f t="shared" si="95"/>
        <v>83.405055029349725</v>
      </c>
      <c r="M475" s="5">
        <f t="shared" si="96"/>
        <v>2.8814515219757722E-3</v>
      </c>
    </row>
    <row r="476" spans="1:13" x14ac:dyDescent="0.25">
      <c r="B476" s="5">
        <f>'Mg2+离子浓度'!B476</f>
        <v>4.4972504396749624</v>
      </c>
      <c r="C476" s="5">
        <f t="shared" si="90"/>
        <v>1.9999999999999574E-2</v>
      </c>
      <c r="D476" s="5">
        <f t="shared" si="89"/>
        <v>18.630542539353492</v>
      </c>
      <c r="E476" s="5">
        <f t="shared" si="91"/>
        <v>0.37261085078706191</v>
      </c>
      <c r="F476" s="5">
        <f t="shared" si="92"/>
        <v>83.77766588013678</v>
      </c>
      <c r="G476" s="5">
        <f t="shared" si="93"/>
        <v>18.628641434118531</v>
      </c>
      <c r="H476" s="5">
        <f t="shared" si="94"/>
        <v>2.8943243640682241</v>
      </c>
      <c r="I476" s="5"/>
      <c r="J476" s="5">
        <f t="shared" si="98"/>
        <v>2.3093367437421026E-6</v>
      </c>
      <c r="K476" s="60">
        <f t="shared" si="97"/>
        <v>2.8943220547314805</v>
      </c>
      <c r="L476" s="5">
        <f t="shared" si="95"/>
        <v>83.777599035230068</v>
      </c>
      <c r="M476" s="5">
        <f t="shared" si="96"/>
        <v>2.8943220547314806E-3</v>
      </c>
    </row>
    <row r="477" spans="1:13" x14ac:dyDescent="0.25">
      <c r="B477" s="5">
        <f>'Mg2+离子浓度'!B477</f>
        <v>4.5472504396749622</v>
      </c>
      <c r="C477" s="5">
        <f t="shared" si="90"/>
        <v>4.9999999999999822E-2</v>
      </c>
      <c r="D477" s="5">
        <f t="shared" si="89"/>
        <v>18.630542539353492</v>
      </c>
      <c r="E477" s="5">
        <f t="shared" si="91"/>
        <v>0.93152712696767126</v>
      </c>
      <c r="F477" s="5">
        <f t="shared" si="92"/>
        <v>84.709126162197734</v>
      </c>
      <c r="G477" s="5">
        <f t="shared" si="93"/>
        <v>18.628647637945523</v>
      </c>
      <c r="H477" s="5">
        <f t="shared" si="94"/>
        <v>2.9265041599626103</v>
      </c>
      <c r="I477" s="5"/>
      <c r="J477" s="5">
        <f t="shared" si="98"/>
        <v>3.6919789424036544E-6</v>
      </c>
      <c r="K477" s="60">
        <f t="shared" si="97"/>
        <v>2.9265004679836677</v>
      </c>
      <c r="L477" s="5">
        <f t="shared" si="95"/>
        <v>84.709019296021239</v>
      </c>
      <c r="M477" s="5">
        <f t="shared" si="96"/>
        <v>2.9265004679836677E-3</v>
      </c>
    </row>
    <row r="478" spans="1:13" x14ac:dyDescent="0.25">
      <c r="A478" t="s">
        <v>251</v>
      </c>
      <c r="B478" s="5">
        <f>'Mg2+离子浓度'!B478</f>
        <v>4.5972504396749621</v>
      </c>
      <c r="C478" s="5">
        <f t="shared" si="90"/>
        <v>4.9999999999999822E-2</v>
      </c>
      <c r="D478" s="5">
        <f t="shared" si="89"/>
        <v>18.630542539353492</v>
      </c>
      <c r="E478" s="5">
        <f t="shared" si="91"/>
        <v>0.93152712696767126</v>
      </c>
      <c r="F478" s="5">
        <f t="shared" si="92"/>
        <v>85.640546422988905</v>
      </c>
      <c r="G478" s="5">
        <f t="shared" si="93"/>
        <v>18.628645001346484</v>
      </c>
      <c r="H478" s="5">
        <f t="shared" si="94"/>
        <v>2.9586825732147966</v>
      </c>
      <c r="I478" s="5"/>
      <c r="J478" s="5">
        <f t="shared" si="98"/>
        <v>3.7325741432416923E-6</v>
      </c>
      <c r="K478" s="60">
        <f t="shared" si="97"/>
        <v>2.9586788406406535</v>
      </c>
      <c r="L478" s="5">
        <f t="shared" si="95"/>
        <v>85.640438381764028</v>
      </c>
      <c r="M478" s="5">
        <f t="shared" si="96"/>
        <v>2.9586788406406536E-3</v>
      </c>
    </row>
    <row r="479" spans="1:13" x14ac:dyDescent="0.25">
      <c r="A479" s="5">
        <f>(A459+A480)*16</f>
        <v>4.6903844971211042</v>
      </c>
      <c r="B479" s="5">
        <f>'Mg2+离子浓度'!B479</f>
        <v>4.6472504396749628</v>
      </c>
      <c r="C479" s="5">
        <f t="shared" si="90"/>
        <v>5.0000000000000711E-2</v>
      </c>
      <c r="D479" s="5">
        <f t="shared" si="89"/>
        <v>18.630542539353492</v>
      </c>
      <c r="E479" s="5">
        <f t="shared" si="91"/>
        <v>0.9315271269676878</v>
      </c>
      <c r="F479" s="5">
        <f t="shared" si="92"/>
        <v>86.571965508731722</v>
      </c>
      <c r="G479" s="5">
        <f t="shared" si="93"/>
        <v>18.628642168633959</v>
      </c>
      <c r="H479" s="5">
        <f t="shared" si="94"/>
        <v>2.9908609458717841</v>
      </c>
      <c r="I479" s="5"/>
      <c r="J479" s="5">
        <f t="shared" si="98"/>
        <v>3.7731692928662298E-6</v>
      </c>
      <c r="K479" s="60">
        <f t="shared" si="97"/>
        <v>2.9908571727024911</v>
      </c>
      <c r="L479" s="5">
        <f t="shared" si="95"/>
        <v>86.571856292459955</v>
      </c>
      <c r="M479" s="5">
        <f t="shared" si="96"/>
        <v>2.9908571727024912E-3</v>
      </c>
    </row>
    <row r="480" spans="1:13" x14ac:dyDescent="0.25">
      <c r="A480" s="79">
        <v>0.2931415442581049</v>
      </c>
      <c r="B480" s="5">
        <f>'Mg2+离子浓度'!B480</f>
        <v>4.6903994707450316</v>
      </c>
      <c r="C480" s="5">
        <f t="shared" si="90"/>
        <v>4.3149031070068844E-2</v>
      </c>
      <c r="D480" s="5">
        <f t="shared" si="89"/>
        <v>18.630542539353492</v>
      </c>
      <c r="E480" s="5">
        <f t="shared" si="91"/>
        <v>0.80388985888280307</v>
      </c>
      <c r="F480" s="5">
        <f t="shared" si="92"/>
        <v>87.375746151342753</v>
      </c>
      <c r="G480" s="5">
        <f t="shared" si="93"/>
        <v>18.628636365905063</v>
      </c>
      <c r="H480" s="5">
        <f t="shared" si="94"/>
        <v>3.0186297058728555</v>
      </c>
      <c r="I480" s="5"/>
      <c r="J480" s="5">
        <f t="shared" si="98"/>
        <v>3.5376953672056772E-6</v>
      </c>
      <c r="K480" s="60">
        <f t="shared" si="97"/>
        <v>3.0186261681774882</v>
      </c>
      <c r="L480" s="5">
        <f t="shared" si="95"/>
        <v>87.375643750981496</v>
      </c>
      <c r="M480" s="5">
        <f t="shared" si="96"/>
        <v>3.0186261681774884E-3</v>
      </c>
    </row>
    <row r="481" spans="1:13" s="17" customFormat="1" x14ac:dyDescent="0.25">
      <c r="B481" s="5">
        <f>'Mg2+离子浓度'!B481</f>
        <v>4.6903994708450316</v>
      </c>
      <c r="C481" s="18">
        <f t="shared" si="90"/>
        <v>1.000000082740371E-10</v>
      </c>
      <c r="D481" s="18">
        <f t="shared" si="89"/>
        <v>0</v>
      </c>
      <c r="E481" s="18">
        <f t="shared" si="91"/>
        <v>0</v>
      </c>
      <c r="F481" s="18">
        <f t="shared" si="92"/>
        <v>87.375643750981496</v>
      </c>
      <c r="G481" s="18">
        <f t="shared" si="93"/>
        <v>18.628614533601702</v>
      </c>
      <c r="H481" s="18">
        <f t="shared" si="94"/>
        <v>3.0186261681774886</v>
      </c>
      <c r="I481" s="18"/>
      <c r="J481" s="5">
        <f t="shared" si="98"/>
        <v>1.7030775256927304E-10</v>
      </c>
      <c r="K481" s="18">
        <f t="shared" si="97"/>
        <v>3.0186261680071809</v>
      </c>
      <c r="L481" s="18">
        <f t="shared" si="95"/>
        <v>87.375643746051864</v>
      </c>
      <c r="M481" s="18">
        <f t="shared" si="96"/>
        <v>3.018626168007181E-3</v>
      </c>
    </row>
    <row r="482" spans="1:13" s="17" customFormat="1" x14ac:dyDescent="0.25">
      <c r="B482" s="5">
        <f>'Mg2+离子浓度'!B482</f>
        <v>4.6903994711450316</v>
      </c>
      <c r="C482" s="18">
        <f t="shared" si="90"/>
        <v>3.000000248221113E-10</v>
      </c>
      <c r="D482" s="18">
        <f t="shared" si="89"/>
        <v>0</v>
      </c>
      <c r="E482" s="18">
        <f t="shared" si="91"/>
        <v>0</v>
      </c>
      <c r="F482" s="18">
        <f t="shared" si="92"/>
        <v>87.375643746051864</v>
      </c>
      <c r="G482" s="18">
        <f t="shared" si="93"/>
        <v>18.628614531359204</v>
      </c>
      <c r="H482" s="18">
        <f t="shared" si="94"/>
        <v>3.0186261680071813</v>
      </c>
      <c r="I482" s="18"/>
      <c r="J482" s="5">
        <f t="shared" si="98"/>
        <v>2.9498168035620738E-10</v>
      </c>
      <c r="K482" s="18">
        <f t="shared" si="97"/>
        <v>3.0186261677121995</v>
      </c>
      <c r="L482" s="18">
        <f t="shared" si="95"/>
        <v>87.375643737513457</v>
      </c>
      <c r="M482" s="18">
        <f t="shared" si="96"/>
        <v>3.0186261677121995E-3</v>
      </c>
    </row>
    <row r="483" spans="1:13" s="17" customFormat="1" x14ac:dyDescent="0.25">
      <c r="B483" s="5">
        <f>'Mg2+离子浓度'!B483</f>
        <v>4.6903994715450317</v>
      </c>
      <c r="C483" s="18">
        <f t="shared" si="90"/>
        <v>4.000000330961484E-10</v>
      </c>
      <c r="D483" s="18">
        <f t="shared" si="89"/>
        <v>0</v>
      </c>
      <c r="E483" s="18">
        <f t="shared" si="91"/>
        <v>0</v>
      </c>
      <c r="F483" s="18">
        <f t="shared" si="92"/>
        <v>87.375643737513457</v>
      </c>
      <c r="G483" s="18">
        <f t="shared" si="93"/>
        <v>18.628614527950145</v>
      </c>
      <c r="H483" s="18">
        <f t="shared" si="94"/>
        <v>3.0186261677121986</v>
      </c>
      <c r="I483" s="18"/>
      <c r="J483" s="5">
        <f t="shared" si="98"/>
        <v>3.4061550508604368E-10</v>
      </c>
      <c r="K483" s="18">
        <f t="shared" si="97"/>
        <v>3.0186261673715831</v>
      </c>
      <c r="L483" s="18">
        <f t="shared" si="95"/>
        <v>87.375643727654165</v>
      </c>
      <c r="M483" s="18">
        <f t="shared" si="96"/>
        <v>3.0186261673715831E-3</v>
      </c>
    </row>
    <row r="484" spans="1:13" s="17" customFormat="1" x14ac:dyDescent="0.25">
      <c r="B484" s="5">
        <f>'Mg2+离子浓度'!B484</f>
        <v>4.6903994717450317</v>
      </c>
      <c r="C484" s="18">
        <f t="shared" si="90"/>
        <v>2.000000165480742E-10</v>
      </c>
      <c r="D484" s="18">
        <f t="shared" si="89"/>
        <v>0</v>
      </c>
      <c r="E484" s="18">
        <f t="shared" si="91"/>
        <v>0</v>
      </c>
      <c r="F484" s="18">
        <f t="shared" si="92"/>
        <v>87.375643727654165</v>
      </c>
      <c r="G484" s="18">
        <f t="shared" si="93"/>
        <v>18.628614525053798</v>
      </c>
      <c r="H484" s="18">
        <f t="shared" si="94"/>
        <v>3.0186261673715831</v>
      </c>
      <c r="I484" s="18"/>
      <c r="J484" s="5">
        <f t="shared" si="98"/>
        <v>2.4085153339644526E-10</v>
      </c>
      <c r="K484" s="18">
        <f t="shared" si="97"/>
        <v>3.0186261671307317</v>
      </c>
      <c r="L484" s="18">
        <f t="shared" si="95"/>
        <v>87.375643720682604</v>
      </c>
      <c r="M484" s="18">
        <f t="shared" si="96"/>
        <v>3.0186261671307319E-3</v>
      </c>
    </row>
    <row r="485" spans="1:13" s="17" customFormat="1" x14ac:dyDescent="0.25">
      <c r="B485" s="5">
        <f>'Mg2+离子浓度'!B485</f>
        <v>4.6903994807450315</v>
      </c>
      <c r="C485" s="18">
        <f t="shared" si="90"/>
        <v>8.9999998564849193E-9</v>
      </c>
      <c r="D485" s="18">
        <f t="shared" si="89"/>
        <v>0</v>
      </c>
      <c r="E485" s="18">
        <f t="shared" si="91"/>
        <v>0</v>
      </c>
      <c r="F485" s="18">
        <f t="shared" si="92"/>
        <v>87.375643720682604</v>
      </c>
      <c r="G485" s="18">
        <f t="shared" si="93"/>
        <v>18.628614487822624</v>
      </c>
      <c r="H485" s="18">
        <f t="shared" si="94"/>
        <v>3.0186261671307317</v>
      </c>
      <c r="I485" s="18"/>
      <c r="J485" s="5">
        <f t="shared" si="98"/>
        <v>1.6156811236266749E-9</v>
      </c>
      <c r="K485" s="18">
        <f t="shared" si="97"/>
        <v>3.0186261655150508</v>
      </c>
      <c r="L485" s="18">
        <f t="shared" si="95"/>
        <v>87.375643673915889</v>
      </c>
      <c r="M485" s="18">
        <f t="shared" si="96"/>
        <v>3.0186261655150508E-3</v>
      </c>
    </row>
    <row r="486" spans="1:13" s="17" customFormat="1" x14ac:dyDescent="0.25">
      <c r="B486" s="5">
        <f>'Mg2+离子浓度'!B486</f>
        <v>4.6903995707450319</v>
      </c>
      <c r="C486" s="18">
        <f t="shared" si="90"/>
        <v>9.0000000341206032E-8</v>
      </c>
      <c r="D486" s="18">
        <f t="shared" si="89"/>
        <v>0</v>
      </c>
      <c r="E486" s="18">
        <f t="shared" si="91"/>
        <v>0</v>
      </c>
      <c r="F486" s="18">
        <f t="shared" si="92"/>
        <v>87.375643673915889</v>
      </c>
      <c r="G486" s="18">
        <f t="shared" si="93"/>
        <v>18.628614120403601</v>
      </c>
      <c r="H486" s="18">
        <f t="shared" si="94"/>
        <v>3.0186261655150499</v>
      </c>
      <c r="I486" s="18"/>
      <c r="J486" s="5">
        <f t="shared" si="98"/>
        <v>5.1092323708869491E-9</v>
      </c>
      <c r="K486" s="18">
        <f t="shared" si="97"/>
        <v>3.0186261604058173</v>
      </c>
      <c r="L486" s="18">
        <f t="shared" si="95"/>
        <v>87.375643526026579</v>
      </c>
      <c r="M486" s="18">
        <f t="shared" si="96"/>
        <v>3.0186261604058175E-3</v>
      </c>
    </row>
    <row r="487" spans="1:13" s="17" customFormat="1" x14ac:dyDescent="0.25">
      <c r="B487" s="5">
        <f>'Mg2+离子浓度'!B487</f>
        <v>4.6904004707450317</v>
      </c>
      <c r="C487" s="18">
        <f t="shared" si="90"/>
        <v>8.9999999985934664E-7</v>
      </c>
      <c r="D487" s="18">
        <f t="shared" si="89"/>
        <v>0</v>
      </c>
      <c r="E487" s="18">
        <f t="shared" si="91"/>
        <v>0</v>
      </c>
      <c r="F487" s="18">
        <f t="shared" si="92"/>
        <v>87.375643526026579</v>
      </c>
      <c r="G487" s="18">
        <f t="shared" si="93"/>
        <v>18.628610514391251</v>
      </c>
      <c r="H487" s="18">
        <f t="shared" si="94"/>
        <v>3.0186261604058169</v>
      </c>
      <c r="I487" s="18"/>
      <c r="J487" s="5">
        <f t="shared" si="98"/>
        <v>1.6156811327829226E-8</v>
      </c>
      <c r="K487" s="18">
        <f t="shared" si="97"/>
        <v>3.0186261442490054</v>
      </c>
      <c r="L487" s="18">
        <f t="shared" si="95"/>
        <v>87.3756430583596</v>
      </c>
      <c r="M487" s="18">
        <f t="shared" si="96"/>
        <v>3.0186261442490055E-3</v>
      </c>
    </row>
    <row r="488" spans="1:13" s="17" customFormat="1" x14ac:dyDescent="0.25">
      <c r="A488" s="18">
        <v>7.4868119641229509E-6</v>
      </c>
      <c r="B488" s="5">
        <f>'Mg2+离子浓度'!B488</f>
        <v>4.6904069575569958</v>
      </c>
      <c r="C488" s="18">
        <f t="shared" si="90"/>
        <v>6.4868119640237865E-6</v>
      </c>
      <c r="D488" s="18">
        <f t="shared" si="89"/>
        <v>0</v>
      </c>
      <c r="E488" s="18">
        <f t="shared" si="91"/>
        <v>0</v>
      </c>
      <c r="F488" s="18">
        <f t="shared" si="92"/>
        <v>87.3756430583596</v>
      </c>
      <c r="G488" s="18">
        <f t="shared" si="93"/>
        <v>18.628584651398629</v>
      </c>
      <c r="H488" s="18">
        <f t="shared" si="94"/>
        <v>3.0186261442490054</v>
      </c>
      <c r="I488" s="18"/>
      <c r="J488" s="5">
        <f t="shared" si="98"/>
        <v>4.3376055009994431E-8</v>
      </c>
      <c r="K488" s="18">
        <f t="shared" si="97"/>
        <v>3.0186261008729502</v>
      </c>
      <c r="L488" s="18">
        <f t="shared" si="95"/>
        <v>87.375641802817981</v>
      </c>
      <c r="M488" s="18">
        <f t="shared" si="96"/>
        <v>3.0186261008729501E-3</v>
      </c>
    </row>
    <row r="489" spans="1:13" x14ac:dyDescent="0.25">
      <c r="B489" s="5">
        <f>'Mg2+离子浓度'!B489</f>
        <v>4.6904094707450312</v>
      </c>
      <c r="C489" s="5">
        <f t="shared" si="90"/>
        <v>2.5131880354578584E-6</v>
      </c>
      <c r="D489" s="5">
        <f t="shared" si="89"/>
        <v>18.630542539353492</v>
      </c>
      <c r="E489" s="5">
        <f t="shared" si="91"/>
        <v>4.6822056603991866E-5</v>
      </c>
      <c r="F489" s="5">
        <f t="shared" si="92"/>
        <v>87.375688624874584</v>
      </c>
      <c r="G489" s="5">
        <f t="shared" si="93"/>
        <v>18.628584384764963</v>
      </c>
      <c r="H489" s="5">
        <f t="shared" si="94"/>
        <v>3.0186277184665862</v>
      </c>
      <c r="I489" s="5"/>
      <c r="J489" s="5">
        <f t="shared" si="98"/>
        <v>2.6998964928389053E-8</v>
      </c>
      <c r="K489" s="60">
        <f t="shared" si="97"/>
        <v>3.0186276914676213</v>
      </c>
      <c r="L489" s="5">
        <f t="shared" si="95"/>
        <v>87.375687843376042</v>
      </c>
      <c r="M489" s="5">
        <f t="shared" si="96"/>
        <v>3.0186276914676213E-3</v>
      </c>
    </row>
    <row r="490" spans="1:13" x14ac:dyDescent="0.25">
      <c r="B490" s="5">
        <f>'Mg2+离子浓度'!B490</f>
        <v>4.6904194707450317</v>
      </c>
      <c r="C490" s="5">
        <f t="shared" si="90"/>
        <v>1.0000000000509601E-5</v>
      </c>
      <c r="D490" s="5">
        <f t="shared" si="89"/>
        <v>18.630542539353492</v>
      </c>
      <c r="E490" s="5">
        <f t="shared" si="91"/>
        <v>1.8630542540302907E-4</v>
      </c>
      <c r="F490" s="5">
        <f t="shared" si="92"/>
        <v>87.375874148801444</v>
      </c>
      <c r="G490" s="5">
        <f t="shared" si="93"/>
        <v>18.628584222323841</v>
      </c>
      <c r="H490" s="5">
        <f t="shared" si="94"/>
        <v>3.0186341278886681</v>
      </c>
      <c r="I490" s="5"/>
      <c r="J490" s="5">
        <f t="shared" si="98"/>
        <v>5.3856179914795567E-8</v>
      </c>
      <c r="K490" s="60">
        <f t="shared" si="97"/>
        <v>3.0186340740324882</v>
      </c>
      <c r="L490" s="5">
        <f t="shared" si="95"/>
        <v>87.375872589907388</v>
      </c>
      <c r="M490" s="5">
        <f t="shared" si="96"/>
        <v>3.0186340740324881E-3</v>
      </c>
    </row>
    <row r="491" spans="1:13" x14ac:dyDescent="0.25">
      <c r="B491" s="5">
        <f>'Mg2+离子浓度'!B491</f>
        <v>4.6904494707450315</v>
      </c>
      <c r="C491" s="5">
        <f t="shared" si="90"/>
        <v>2.9999999999752447E-5</v>
      </c>
      <c r="D491" s="5">
        <f t="shared" si="89"/>
        <v>18.630542539353492</v>
      </c>
      <c r="E491" s="5">
        <f t="shared" si="91"/>
        <v>5.5891627617599268E-4</v>
      </c>
      <c r="F491" s="5">
        <f t="shared" si="92"/>
        <v>87.376431506183565</v>
      </c>
      <c r="G491" s="5">
        <f t="shared" si="93"/>
        <v>18.628583902494249</v>
      </c>
      <c r="H491" s="5">
        <f t="shared" si="94"/>
        <v>3.0186533832956264</v>
      </c>
      <c r="I491" s="5"/>
      <c r="J491" s="5">
        <f t="shared" si="98"/>
        <v>9.3282234940596382E-8</v>
      </c>
      <c r="K491" s="60">
        <f t="shared" si="97"/>
        <v>3.0186532900133916</v>
      </c>
      <c r="L491" s="5">
        <f t="shared" si="95"/>
        <v>87.376428806082629</v>
      </c>
      <c r="M491" s="5">
        <f t="shared" si="96"/>
        <v>3.0186532900133918E-3</v>
      </c>
    </row>
    <row r="492" spans="1:13" x14ac:dyDescent="0.25">
      <c r="B492" s="5">
        <f>'Mg2+离子浓度'!B492</f>
        <v>4.6904794707450312</v>
      </c>
      <c r="C492" s="5">
        <f t="shared" si="90"/>
        <v>2.9999999999752447E-5</v>
      </c>
      <c r="D492" s="5">
        <f t="shared" si="89"/>
        <v>18.630542539353492</v>
      </c>
      <c r="E492" s="5">
        <f t="shared" si="91"/>
        <v>5.5891627617599268E-4</v>
      </c>
      <c r="F492" s="5">
        <f t="shared" si="92"/>
        <v>87.376987722358805</v>
      </c>
      <c r="G492" s="5">
        <f t="shared" si="93"/>
        <v>18.628583339365928</v>
      </c>
      <c r="H492" s="5">
        <f t="shared" si="94"/>
        <v>3.0186725992765298</v>
      </c>
      <c r="I492" s="5"/>
      <c r="J492" s="5">
        <f t="shared" si="98"/>
        <v>9.3282828751616605E-8</v>
      </c>
      <c r="K492" s="60">
        <f t="shared" si="97"/>
        <v>3.0186725059937012</v>
      </c>
      <c r="L492" s="5">
        <f t="shared" si="95"/>
        <v>87.376985022240675</v>
      </c>
      <c r="M492" s="5">
        <f t="shared" si="96"/>
        <v>3.0186725059937014E-3</v>
      </c>
    </row>
    <row r="493" spans="1:13" x14ac:dyDescent="0.25">
      <c r="B493" s="5">
        <f>'Mg2+离子浓度'!B493</f>
        <v>4.6904994707450314</v>
      </c>
      <c r="C493" s="5">
        <f t="shared" si="90"/>
        <v>2.0000000000131024E-5</v>
      </c>
      <c r="D493" s="5">
        <f t="shared" si="89"/>
        <v>18.630542539353492</v>
      </c>
      <c r="E493" s="5">
        <f t="shared" si="91"/>
        <v>3.7261085078951089E-4</v>
      </c>
      <c r="F493" s="5">
        <f t="shared" si="92"/>
        <v>87.377357633091464</v>
      </c>
      <c r="G493" s="5">
        <f t="shared" si="93"/>
        <v>18.628582772062991</v>
      </c>
      <c r="H493" s="5">
        <f t="shared" si="94"/>
        <v>3.0186853788357935</v>
      </c>
      <c r="I493" s="5"/>
      <c r="J493" s="5">
        <f t="shared" si="98"/>
        <v>7.6165433180743996E-8</v>
      </c>
      <c r="K493" s="60">
        <f t="shared" si="97"/>
        <v>3.0186853026703604</v>
      </c>
      <c r="L493" s="5">
        <f t="shared" si="95"/>
        <v>87.377355428444929</v>
      </c>
      <c r="M493" s="5">
        <f t="shared" si="96"/>
        <v>3.0186853026703602E-3</v>
      </c>
    </row>
    <row r="494" spans="1:13" x14ac:dyDescent="0.25">
      <c r="B494" s="5">
        <f>'Mg2+离子浓度'!B494</f>
        <v>4.6905994707450311</v>
      </c>
      <c r="C494" s="5">
        <f t="shared" si="90"/>
        <v>9.9999999999766942E-5</v>
      </c>
      <c r="D494" s="5">
        <f t="shared" si="89"/>
        <v>18.630542539353492</v>
      </c>
      <c r="E494" s="5">
        <f t="shared" si="91"/>
        <v>1.8630542539310071E-3</v>
      </c>
      <c r="F494" s="5">
        <f t="shared" si="92"/>
        <v>87.37921848269886</v>
      </c>
      <c r="G494" s="5">
        <f t="shared" si="93"/>
        <v>18.628582343829923</v>
      </c>
      <c r="H494" s="5">
        <f t="shared" si="94"/>
        <v>3.0187496668808227</v>
      </c>
      <c r="I494" s="5"/>
      <c r="J494" s="5">
        <f t="shared" si="98"/>
        <v>1.7031471319167134E-7</v>
      </c>
      <c r="K494" s="60">
        <f t="shared" si="97"/>
        <v>3.0187494965661097</v>
      </c>
      <c r="L494" s="5">
        <f t="shared" si="95"/>
        <v>87.379213552854338</v>
      </c>
      <c r="M494" s="5">
        <f t="shared" si="96"/>
        <v>3.0187494965661097E-3</v>
      </c>
    </row>
    <row r="495" spans="1:13" x14ac:dyDescent="0.25">
      <c r="B495" s="5">
        <f>'Mg2+离子浓度'!B495</f>
        <v>4.6908994707450313</v>
      </c>
      <c r="C495" s="5">
        <f t="shared" si="90"/>
        <v>3.00000000000189E-4</v>
      </c>
      <c r="D495" s="5">
        <f t="shared" ref="D495:D558" si="99">D466</f>
        <v>18.630542539353492</v>
      </c>
      <c r="E495" s="5">
        <f t="shared" si="91"/>
        <v>5.5891627618095685E-3</v>
      </c>
      <c r="F495" s="5">
        <f t="shared" si="92"/>
        <v>87.384802715616146</v>
      </c>
      <c r="G495" s="5">
        <f t="shared" si="93"/>
        <v>18.628581418253518</v>
      </c>
      <c r="H495" s="5">
        <f t="shared" si="94"/>
        <v>3.0189425891974966</v>
      </c>
      <c r="I495" s="5"/>
      <c r="J495" s="5">
        <f t="shared" si="98"/>
        <v>2.9501258899079944E-7</v>
      </c>
      <c r="K495" s="60">
        <f t="shared" si="97"/>
        <v>3.0189422941849076</v>
      </c>
      <c r="L495" s="5">
        <f t="shared" si="95"/>
        <v>87.384794176329237</v>
      </c>
      <c r="M495" s="5">
        <f t="shared" si="96"/>
        <v>3.0189422941849075E-3</v>
      </c>
    </row>
    <row r="496" spans="1:13" x14ac:dyDescent="0.25">
      <c r="B496" s="5">
        <f>'Mg2+离子浓度'!B496</f>
        <v>4.6911994707450315</v>
      </c>
      <c r="C496" s="5">
        <f t="shared" si="90"/>
        <v>3.00000000000189E-4</v>
      </c>
      <c r="D496" s="5">
        <f t="shared" si="99"/>
        <v>18.630542539353492</v>
      </c>
      <c r="E496" s="5">
        <f t="shared" si="91"/>
        <v>5.5891627618095685E-3</v>
      </c>
      <c r="F496" s="5">
        <f t="shared" si="92"/>
        <v>87.390383339091045</v>
      </c>
      <c r="G496" s="5">
        <f t="shared" si="93"/>
        <v>18.628579723388349</v>
      </c>
      <c r="H496" s="5">
        <f t="shared" si="94"/>
        <v>3.019135386816294</v>
      </c>
      <c r="I496" s="5"/>
      <c r="J496" s="5">
        <f t="shared" si="98"/>
        <v>2.9503142927112679E-7</v>
      </c>
      <c r="K496" s="60">
        <f t="shared" si="97"/>
        <v>3.0191350917848649</v>
      </c>
      <c r="L496" s="5">
        <f t="shared" si="95"/>
        <v>87.390374799258808</v>
      </c>
      <c r="M496" s="5">
        <f t="shared" si="96"/>
        <v>3.0191350917848649E-3</v>
      </c>
    </row>
    <row r="497" spans="1:13" x14ac:dyDescent="0.25">
      <c r="B497" s="5">
        <f>'Mg2+离子浓度'!B497</f>
        <v>4.6913994707450319</v>
      </c>
      <c r="C497" s="5">
        <f t="shared" si="90"/>
        <v>2.0000000000042206E-4</v>
      </c>
      <c r="D497" s="5">
        <f t="shared" si="99"/>
        <v>18.630542539353492</v>
      </c>
      <c r="E497" s="5">
        <f t="shared" si="91"/>
        <v>3.7261085078785618E-3</v>
      </c>
      <c r="F497" s="5">
        <f t="shared" si="92"/>
        <v>87.394100907766685</v>
      </c>
      <c r="G497" s="5">
        <f t="shared" si="93"/>
        <v>18.628577986748972</v>
      </c>
      <c r="H497" s="5">
        <f t="shared" si="94"/>
        <v>3.0192638202057895</v>
      </c>
      <c r="I497" s="5"/>
      <c r="J497" s="5">
        <f t="shared" si="98"/>
        <v>2.4090240076821798E-7</v>
      </c>
      <c r="K497" s="60">
        <f t="shared" si="97"/>
        <v>3.0192635793033888</v>
      </c>
      <c r="L497" s="5">
        <f t="shared" si="95"/>
        <v>87.394093934726243</v>
      </c>
      <c r="M497" s="5">
        <f t="shared" si="96"/>
        <v>3.019263579303389E-3</v>
      </c>
    </row>
    <row r="498" spans="1:13" x14ac:dyDescent="0.25">
      <c r="B498" s="5">
        <f>'Mg2+离子浓度'!B498</f>
        <v>4.6923994707450314</v>
      </c>
      <c r="C498" s="5">
        <f t="shared" si="90"/>
        <v>9.9999999999944578E-4</v>
      </c>
      <c r="D498" s="5">
        <f t="shared" si="99"/>
        <v>18.630542539353492</v>
      </c>
      <c r="E498" s="5">
        <f t="shared" si="91"/>
        <v>1.8630542539343167E-2</v>
      </c>
      <c r="F498" s="5">
        <f t="shared" si="92"/>
        <v>87.412724477265584</v>
      </c>
      <c r="G498" s="5">
        <f t="shared" si="93"/>
        <v>18.628576919387196</v>
      </c>
      <c r="H498" s="5">
        <f t="shared" si="94"/>
        <v>3.0199072214080109</v>
      </c>
      <c r="I498" s="5"/>
      <c r="J498" s="5">
        <f t="shared" si="98"/>
        <v>5.3878893482101879E-7</v>
      </c>
      <c r="K498" s="60">
        <f t="shared" si="97"/>
        <v>3.0199066826190761</v>
      </c>
      <c r="L498" s="5">
        <f t="shared" si="95"/>
        <v>87.412708881750476</v>
      </c>
      <c r="M498" s="5">
        <f t="shared" si="96"/>
        <v>3.019906682619076E-3</v>
      </c>
    </row>
    <row r="499" spans="1:13" x14ac:dyDescent="0.25">
      <c r="B499" s="5">
        <f>'Mg2+离子浓度'!B499</f>
        <v>4.6953994707450315</v>
      </c>
      <c r="C499" s="5">
        <f t="shared" ref="C499:C562" si="100">B499-B498</f>
        <v>3.0000000000001137E-3</v>
      </c>
      <c r="D499" s="5">
        <f t="shared" si="99"/>
        <v>18.630542539353492</v>
      </c>
      <c r="E499" s="5">
        <f t="shared" ref="E499:E562" si="101">C499*D499</f>
        <v>5.5891627618062593E-2</v>
      </c>
      <c r="F499" s="5">
        <f t="shared" ref="F499:F562" si="102">E499+L498</f>
        <v>87.468600509368542</v>
      </c>
      <c r="G499" s="5">
        <f t="shared" ref="G499:G562" si="103">F499/B499</f>
        <v>18.628574853821686</v>
      </c>
      <c r="H499" s="5">
        <f t="shared" ref="H499:H562" si="104">F499/$C$9/96485/0.0001</f>
        <v>3.0218376089329442</v>
      </c>
      <c r="I499" s="5"/>
      <c r="J499" s="5">
        <f t="shared" si="98"/>
        <v>9.3380633679191616E-7</v>
      </c>
      <c r="K499" s="60">
        <f t="shared" si="97"/>
        <v>3.0218366751266075</v>
      </c>
      <c r="L499" s="5">
        <f t="shared" ref="L499:L562" si="105">K499*0.0001*$C$9*96485</f>
        <v>87.468573479877207</v>
      </c>
      <c r="M499" s="5">
        <f t="shared" ref="M499:M562" si="106">K499*0.001</f>
        <v>3.0218366751266074E-3</v>
      </c>
    </row>
    <row r="500" spans="1:13" x14ac:dyDescent="0.25">
      <c r="B500" s="5">
        <f>'Mg2+离子浓度'!B500</f>
        <v>4.6983994707450316</v>
      </c>
      <c r="C500" s="5">
        <f t="shared" si="100"/>
        <v>3.0000000000001137E-3</v>
      </c>
      <c r="D500" s="5">
        <f t="shared" si="99"/>
        <v>18.630542539353492</v>
      </c>
      <c r="E500" s="5">
        <f t="shared" si="101"/>
        <v>5.5891627618062593E-2</v>
      </c>
      <c r="F500" s="5">
        <f t="shared" si="102"/>
        <v>87.524465107495274</v>
      </c>
      <c r="G500" s="5">
        <f t="shared" si="103"/>
        <v>18.628570357304337</v>
      </c>
      <c r="H500" s="5">
        <f t="shared" si="104"/>
        <v>3.0237676014404751</v>
      </c>
      <c r="I500" s="5"/>
      <c r="J500" s="5">
        <f t="shared" si="98"/>
        <v>9.3440274184960866E-7</v>
      </c>
      <c r="K500" s="60">
        <f t="shared" si="97"/>
        <v>3.0237666670377332</v>
      </c>
      <c r="L500" s="5">
        <f t="shared" si="105"/>
        <v>87.524438060740707</v>
      </c>
      <c r="M500" s="5">
        <f t="shared" si="106"/>
        <v>3.0237666670377334E-3</v>
      </c>
    </row>
    <row r="501" spans="1:13" x14ac:dyDescent="0.25">
      <c r="B501" s="5">
        <f>'Mg2+离子浓度'!B501</f>
        <v>4.7003994707450314</v>
      </c>
      <c r="C501" s="5">
        <f t="shared" si="100"/>
        <v>1.9999999999997797E-3</v>
      </c>
      <c r="D501" s="5">
        <f t="shared" si="99"/>
        <v>18.630542539353492</v>
      </c>
      <c r="E501" s="5">
        <f t="shared" si="101"/>
        <v>3.7261085078702877E-2</v>
      </c>
      <c r="F501" s="5">
        <f t="shared" si="102"/>
        <v>87.561699145819404</v>
      </c>
      <c r="G501" s="5">
        <f t="shared" si="103"/>
        <v>18.62856544231985</v>
      </c>
      <c r="H501" s="5">
        <f t="shared" si="104"/>
        <v>3.0250539512469783</v>
      </c>
      <c r="I501" s="5"/>
      <c r="J501" s="5">
        <f t="shared" si="98"/>
        <v>7.6326120703555808E-7</v>
      </c>
      <c r="K501" s="60">
        <f t="shared" si="97"/>
        <v>3.0250531879857712</v>
      </c>
      <c r="L501" s="5">
        <f t="shared" si="105"/>
        <v>87.561677052842128</v>
      </c>
      <c r="M501" s="5">
        <f t="shared" si="106"/>
        <v>3.0250531879857713E-3</v>
      </c>
    </row>
    <row r="502" spans="1:13" x14ac:dyDescent="0.25">
      <c r="B502" s="5">
        <f>'Mg2+离子浓度'!B502</f>
        <v>4.7103994707450312</v>
      </c>
      <c r="C502" s="5">
        <f t="shared" si="100"/>
        <v>9.9999999999997868E-3</v>
      </c>
      <c r="D502" s="5">
        <f t="shared" si="99"/>
        <v>18.630542539353492</v>
      </c>
      <c r="E502" s="5">
        <f t="shared" si="101"/>
        <v>0.18630542539353095</v>
      </c>
      <c r="F502" s="5">
        <f t="shared" si="102"/>
        <v>87.747982478235656</v>
      </c>
      <c r="G502" s="5">
        <f t="shared" si="103"/>
        <v>18.628564949366556</v>
      </c>
      <c r="H502" s="5">
        <f t="shared" si="104"/>
        <v>3.0314896090319965</v>
      </c>
      <c r="I502" s="5"/>
      <c r="J502" s="5">
        <f t="shared" si="98"/>
        <v>1.7103348746366783E-6</v>
      </c>
      <c r="K502" s="60">
        <f t="shared" si="97"/>
        <v>3.0314878986971219</v>
      </c>
      <c r="L502" s="5">
        <f t="shared" si="105"/>
        <v>87.747932971737555</v>
      </c>
      <c r="M502" s="5">
        <f t="shared" si="106"/>
        <v>3.0314878986971217E-3</v>
      </c>
    </row>
    <row r="503" spans="1:13" x14ac:dyDescent="0.25">
      <c r="B503" s="5">
        <f>'Mg2+离子浓度'!B503</f>
        <v>4.7403994707450314</v>
      </c>
      <c r="C503" s="5">
        <f t="shared" si="100"/>
        <v>3.0000000000000249E-2</v>
      </c>
      <c r="D503" s="5">
        <f t="shared" si="99"/>
        <v>18.630542539353492</v>
      </c>
      <c r="E503" s="5">
        <f t="shared" si="101"/>
        <v>0.55891627618060935</v>
      </c>
      <c r="F503" s="5">
        <f t="shared" si="102"/>
        <v>88.306849247918166</v>
      </c>
      <c r="G503" s="5">
        <f t="shared" si="103"/>
        <v>18.628567021175389</v>
      </c>
      <c r="H503" s="5">
        <f t="shared" si="104"/>
        <v>3.0507971618358001</v>
      </c>
      <c r="I503" s="5"/>
      <c r="J503" s="5">
        <f t="shared" si="98"/>
        <v>2.9812543385859129E-6</v>
      </c>
      <c r="K503" s="60">
        <f t="shared" si="97"/>
        <v>3.0507941805814616</v>
      </c>
      <c r="L503" s="5">
        <f t="shared" si="105"/>
        <v>88.306762954020698</v>
      </c>
      <c r="M503" s="5">
        <f t="shared" si="106"/>
        <v>3.0507941805814616E-3</v>
      </c>
    </row>
    <row r="504" spans="1:13" x14ac:dyDescent="0.25">
      <c r="B504" s="5">
        <f>'Mg2+离子浓度'!B504</f>
        <v>4.7703994707450317</v>
      </c>
      <c r="C504" s="5">
        <f t="shared" si="100"/>
        <v>3.0000000000000249E-2</v>
      </c>
      <c r="D504" s="5">
        <f t="shared" si="99"/>
        <v>18.630542539353492</v>
      </c>
      <c r="E504" s="5">
        <f t="shared" si="101"/>
        <v>0.55891627618060935</v>
      </c>
      <c r="F504" s="5">
        <f t="shared" si="102"/>
        <v>88.865679230201309</v>
      </c>
      <c r="G504" s="5">
        <f t="shared" si="103"/>
        <v>18.628561355328685</v>
      </c>
      <c r="H504" s="5">
        <f t="shared" si="104"/>
        <v>3.0701034437201398</v>
      </c>
      <c r="I504" s="5"/>
      <c r="J504" s="5">
        <f t="shared" si="98"/>
        <v>3.0001205343952125E-6</v>
      </c>
      <c r="K504" s="60">
        <f t="shared" si="97"/>
        <v>3.0701004435996055</v>
      </c>
      <c r="L504" s="5">
        <f t="shared" si="105"/>
        <v>88.865592390212385</v>
      </c>
      <c r="M504" s="5">
        <f t="shared" si="106"/>
        <v>3.0701004435996055E-3</v>
      </c>
    </row>
    <row r="505" spans="1:13" x14ac:dyDescent="0.25">
      <c r="B505" s="5">
        <f>'Mg2+离子浓度'!B505</f>
        <v>4.7903994707450313</v>
      </c>
      <c r="C505" s="5">
        <f t="shared" si="100"/>
        <v>1.9999999999999574E-2</v>
      </c>
      <c r="D505" s="5">
        <f t="shared" si="99"/>
        <v>18.630542539353492</v>
      </c>
      <c r="E505" s="5">
        <f t="shared" si="101"/>
        <v>0.37261085078706191</v>
      </c>
      <c r="F505" s="5">
        <f t="shared" si="102"/>
        <v>89.238203240999439</v>
      </c>
      <c r="G505" s="5">
        <f t="shared" si="103"/>
        <v>18.628551498883784</v>
      </c>
      <c r="H505" s="5">
        <f t="shared" si="104"/>
        <v>3.0829732856920571</v>
      </c>
      <c r="I505" s="5"/>
      <c r="J505" s="5">
        <f t="shared" si="98"/>
        <v>2.4598568070016645E-6</v>
      </c>
      <c r="K505" s="60">
        <f t="shared" si="97"/>
        <v>3.08297082583525</v>
      </c>
      <c r="L505" s="5">
        <f t="shared" si="105"/>
        <v>89.238132039214236</v>
      </c>
      <c r="M505" s="5">
        <f t="shared" si="106"/>
        <v>3.08297082583525E-3</v>
      </c>
    </row>
    <row r="506" spans="1:13" x14ac:dyDescent="0.25">
      <c r="B506" s="5">
        <f>'Mg2+离子浓度'!B506</f>
        <v>4.840399470745032</v>
      </c>
      <c r="C506" s="5">
        <f t="shared" si="100"/>
        <v>5.0000000000000711E-2</v>
      </c>
      <c r="D506" s="5">
        <f t="shared" si="99"/>
        <v>18.630542539353492</v>
      </c>
      <c r="E506" s="5">
        <f t="shared" si="101"/>
        <v>0.9315271269676878</v>
      </c>
      <c r="F506" s="5">
        <f t="shared" si="102"/>
        <v>90.16965916618193</v>
      </c>
      <c r="G506" s="5">
        <f t="shared" si="103"/>
        <v>18.628557355887626</v>
      </c>
      <c r="H506" s="5">
        <f t="shared" si="104"/>
        <v>3.1151529310663806</v>
      </c>
      <c r="I506" s="5"/>
      <c r="J506" s="5">
        <f t="shared" si="98"/>
        <v>3.9299718692390793E-6</v>
      </c>
      <c r="K506" s="60">
        <f t="shared" si="97"/>
        <v>3.1151490010945113</v>
      </c>
      <c r="L506" s="5">
        <f t="shared" si="105"/>
        <v>90.16954541118119</v>
      </c>
      <c r="M506" s="5">
        <f t="shared" si="106"/>
        <v>3.1151490010945114E-3</v>
      </c>
    </row>
    <row r="507" spans="1:13" x14ac:dyDescent="0.25">
      <c r="A507" t="s">
        <v>252</v>
      </c>
      <c r="B507" s="5">
        <f>'Mg2+离子浓度'!B507</f>
        <v>4.8903994707450318</v>
      </c>
      <c r="C507" s="5">
        <f t="shared" si="100"/>
        <v>4.9999999999999822E-2</v>
      </c>
      <c r="D507" s="5">
        <f t="shared" si="99"/>
        <v>18.630542539353492</v>
      </c>
      <c r="E507" s="5">
        <f t="shared" si="101"/>
        <v>0.93152712696767126</v>
      </c>
      <c r="F507" s="5">
        <f t="shared" si="102"/>
        <v>91.101072538148856</v>
      </c>
      <c r="G507" s="5">
        <f t="shared" si="103"/>
        <v>18.628554391747876</v>
      </c>
      <c r="H507" s="5">
        <f t="shared" si="104"/>
        <v>3.1473311063256411</v>
      </c>
      <c r="I507" s="5"/>
      <c r="J507" s="5">
        <f t="shared" si="98"/>
        <v>3.9705667698332346E-6</v>
      </c>
      <c r="K507" s="60">
        <f t="shared" si="97"/>
        <v>3.147327135758871</v>
      </c>
      <c r="L507" s="5">
        <f t="shared" si="105"/>
        <v>91.100957608108402</v>
      </c>
      <c r="M507" s="5">
        <f t="shared" si="106"/>
        <v>3.1473271357588713E-3</v>
      </c>
    </row>
    <row r="508" spans="1:13" x14ac:dyDescent="0.25">
      <c r="A508" s="5">
        <f>(A488+A509)*17</f>
        <v>4.983533528191173</v>
      </c>
      <c r="B508" s="5">
        <f>'Mg2+离子浓度'!B508</f>
        <v>4.9403994707450316</v>
      </c>
      <c r="C508" s="5">
        <f t="shared" si="100"/>
        <v>4.9999999999999822E-2</v>
      </c>
      <c r="D508" s="5">
        <f t="shared" si="99"/>
        <v>18.630542539353492</v>
      </c>
      <c r="E508" s="5">
        <f t="shared" si="101"/>
        <v>0.93152712696767126</v>
      </c>
      <c r="F508" s="5">
        <f t="shared" si="102"/>
        <v>92.032484735076068</v>
      </c>
      <c r="G508" s="5">
        <f t="shared" si="103"/>
        <v>18.628551249763049</v>
      </c>
      <c r="H508" s="5">
        <f t="shared" si="104"/>
        <v>3.1795092409900008</v>
      </c>
      <c r="I508" s="5"/>
      <c r="J508" s="5">
        <f t="shared" si="98"/>
        <v>4.0111616192142659E-6</v>
      </c>
      <c r="K508" s="60">
        <f t="shared" si="97"/>
        <v>3.1795052298283815</v>
      </c>
      <c r="L508" s="5">
        <f t="shared" si="105"/>
        <v>92.032368629997407</v>
      </c>
      <c r="M508" s="5">
        <f t="shared" si="106"/>
        <v>3.1795052298283816E-3</v>
      </c>
    </row>
    <row r="509" spans="1:13" ht="18.45" customHeight="1" x14ac:dyDescent="0.25">
      <c r="A509" s="79">
        <v>0.2931415442581049</v>
      </c>
      <c r="B509" s="5">
        <f>'Mg2+离子浓度'!B509</f>
        <v>4.9835485018151005</v>
      </c>
      <c r="C509" s="5">
        <f t="shared" si="100"/>
        <v>4.3149031070068844E-2</v>
      </c>
      <c r="D509" s="5">
        <f t="shared" si="99"/>
        <v>18.630542539353492</v>
      </c>
      <c r="E509" s="5">
        <f t="shared" si="101"/>
        <v>0.80388985888280307</v>
      </c>
      <c r="F509" s="5">
        <f t="shared" si="102"/>
        <v>92.836258488880205</v>
      </c>
      <c r="G509" s="5">
        <f t="shared" si="103"/>
        <v>18.628545193262898</v>
      </c>
      <c r="H509" s="5">
        <f t="shared" si="104"/>
        <v>3.2072777629987455</v>
      </c>
      <c r="I509" s="5"/>
      <c r="J509" s="5">
        <f t="shared" si="98"/>
        <v>3.7587822254010372E-6</v>
      </c>
      <c r="K509" s="60">
        <f t="shared" si="97"/>
        <v>3.20727400421652</v>
      </c>
      <c r="L509" s="5">
        <f t="shared" si="105"/>
        <v>92.836149689049293</v>
      </c>
      <c r="M509" s="5">
        <f t="shared" si="106"/>
        <v>3.2072740042165199E-3</v>
      </c>
    </row>
    <row r="510" spans="1:13" s="17" customFormat="1" x14ac:dyDescent="0.25">
      <c r="B510" s="5">
        <f>'Mg2+离子浓度'!B510</f>
        <v>4.9835485019151005</v>
      </c>
      <c r="C510" s="18">
        <f t="shared" si="100"/>
        <v>1.000000082740371E-10</v>
      </c>
      <c r="D510" s="18">
        <f t="shared" si="99"/>
        <v>0</v>
      </c>
      <c r="E510" s="18">
        <f t="shared" si="101"/>
        <v>0</v>
      </c>
      <c r="F510" s="18">
        <f t="shared" si="102"/>
        <v>92.836149689049293</v>
      </c>
      <c r="G510" s="18">
        <f t="shared" si="103"/>
        <v>18.628523361089755</v>
      </c>
      <c r="H510" s="18">
        <f t="shared" si="104"/>
        <v>3.20727400421652</v>
      </c>
      <c r="I510" s="18"/>
      <c r="J510" s="5">
        <f t="shared" si="98"/>
        <v>1.8095106750557127E-10</v>
      </c>
      <c r="K510" s="18">
        <f t="shared" si="97"/>
        <v>3.2072740040355687</v>
      </c>
      <c r="L510" s="18">
        <f t="shared" si="105"/>
        <v>92.836149683811541</v>
      </c>
      <c r="M510" s="18">
        <f t="shared" si="106"/>
        <v>3.2072740040355687E-3</v>
      </c>
    </row>
    <row r="511" spans="1:13" s="17" customFormat="1" x14ac:dyDescent="0.25">
      <c r="B511" s="5">
        <f>'Mg2+离子浓度'!B511</f>
        <v>4.9835485022151005</v>
      </c>
      <c r="C511" s="18">
        <f t="shared" si="100"/>
        <v>3.000000248221113E-10</v>
      </c>
      <c r="D511" s="18">
        <f t="shared" si="99"/>
        <v>0</v>
      </c>
      <c r="E511" s="18">
        <f t="shared" si="101"/>
        <v>0</v>
      </c>
      <c r="F511" s="18">
        <f t="shared" si="102"/>
        <v>92.836149683811541</v>
      </c>
      <c r="G511" s="18">
        <f t="shared" si="103"/>
        <v>18.628523358917345</v>
      </c>
      <c r="H511" s="18">
        <f t="shared" si="104"/>
        <v>3.2072740040355683</v>
      </c>
      <c r="I511" s="18"/>
      <c r="J511" s="5">
        <f t="shared" si="98"/>
        <v>3.1341644258579245E-10</v>
      </c>
      <c r="K511" s="18">
        <f t="shared" si="97"/>
        <v>3.2072740037221519</v>
      </c>
      <c r="L511" s="18">
        <f t="shared" si="105"/>
        <v>92.836149674739545</v>
      </c>
      <c r="M511" s="18">
        <f t="shared" si="106"/>
        <v>3.2072740037221519E-3</v>
      </c>
    </row>
    <row r="512" spans="1:13" s="17" customFormat="1" x14ac:dyDescent="0.25">
      <c r="B512" s="5">
        <f>'Mg2+离子浓度'!B512</f>
        <v>4.9835485026151005</v>
      </c>
      <c r="C512" s="18">
        <f t="shared" si="100"/>
        <v>4.000000330961484E-10</v>
      </c>
      <c r="D512" s="18">
        <f t="shared" si="99"/>
        <v>0</v>
      </c>
      <c r="E512" s="18">
        <f t="shared" si="101"/>
        <v>0</v>
      </c>
      <c r="F512" s="18">
        <f t="shared" si="102"/>
        <v>92.836149674739545</v>
      </c>
      <c r="G512" s="18">
        <f t="shared" si="103"/>
        <v>18.628523355601754</v>
      </c>
      <c r="H512" s="18">
        <f t="shared" si="104"/>
        <v>3.2072740037221514</v>
      </c>
      <c r="I512" s="18"/>
      <c r="J512" s="5">
        <f t="shared" si="98"/>
        <v>3.6190213495535899E-10</v>
      </c>
      <c r="K512" s="18">
        <f t="shared" si="97"/>
        <v>3.2072740033602494</v>
      </c>
      <c r="L512" s="18">
        <f t="shared" si="105"/>
        <v>92.836149664264099</v>
      </c>
      <c r="M512" s="18">
        <f t="shared" si="106"/>
        <v>3.2072740033602496E-3</v>
      </c>
    </row>
    <row r="513" spans="1:13" s="17" customFormat="1" x14ac:dyDescent="0.25">
      <c r="B513" s="5">
        <f>'Mg2+离子浓度'!B513</f>
        <v>4.9835485028151005</v>
      </c>
      <c r="C513" s="18">
        <f t="shared" si="100"/>
        <v>2.000000165480742E-10</v>
      </c>
      <c r="D513" s="18">
        <f t="shared" si="99"/>
        <v>0</v>
      </c>
      <c r="E513" s="18">
        <f t="shared" si="101"/>
        <v>0</v>
      </c>
      <c r="F513" s="18">
        <f t="shared" si="102"/>
        <v>92.836149664264099</v>
      </c>
      <c r="G513" s="18">
        <f t="shared" si="103"/>
        <v>18.628523352752147</v>
      </c>
      <c r="H513" s="18">
        <f t="shared" si="104"/>
        <v>3.2072740033602494</v>
      </c>
      <c r="I513" s="18"/>
      <c r="J513" s="5">
        <f t="shared" si="98"/>
        <v>2.5590345372394781E-10</v>
      </c>
      <c r="K513" s="18">
        <f t="shared" si="97"/>
        <v>3.2072740031043461</v>
      </c>
      <c r="L513" s="18">
        <f t="shared" si="105"/>
        <v>92.836149656856861</v>
      </c>
      <c r="M513" s="18">
        <f t="shared" si="106"/>
        <v>3.2072740031043462E-3</v>
      </c>
    </row>
    <row r="514" spans="1:13" s="17" customFormat="1" x14ac:dyDescent="0.25">
      <c r="B514" s="5">
        <f>'Mg2+离子浓度'!B514</f>
        <v>4.9835485118151004</v>
      </c>
      <c r="C514" s="18">
        <f t="shared" si="100"/>
        <v>8.9999998564849193E-9</v>
      </c>
      <c r="D514" s="18">
        <f t="shared" si="99"/>
        <v>0</v>
      </c>
      <c r="E514" s="18">
        <f t="shared" si="101"/>
        <v>0</v>
      </c>
      <c r="F514" s="18">
        <f t="shared" si="102"/>
        <v>92.836149656856861</v>
      </c>
      <c r="G514" s="18">
        <f t="shared" si="103"/>
        <v>18.628523317623774</v>
      </c>
      <c r="H514" s="18">
        <f t="shared" si="104"/>
        <v>3.2072740031043461</v>
      </c>
      <c r="I514" s="18"/>
      <c r="J514" s="5">
        <f t="shared" si="98"/>
        <v>1.7166524697689843E-9</v>
      </c>
      <c r="K514" s="18">
        <f t="shared" si="97"/>
        <v>3.2072740013876935</v>
      </c>
      <c r="L514" s="18">
        <f t="shared" si="105"/>
        <v>92.836149607167485</v>
      </c>
      <c r="M514" s="18">
        <f t="shared" si="106"/>
        <v>3.2072740013876938E-3</v>
      </c>
    </row>
    <row r="515" spans="1:13" s="17" customFormat="1" x14ac:dyDescent="0.25">
      <c r="B515" s="5">
        <f>'Mg2+离子浓度'!B515</f>
        <v>4.9835486018151007</v>
      </c>
      <c r="C515" s="18">
        <f t="shared" si="100"/>
        <v>9.0000000341206032E-8</v>
      </c>
      <c r="D515" s="18">
        <f t="shared" si="99"/>
        <v>0</v>
      </c>
      <c r="E515" s="18">
        <f t="shared" si="101"/>
        <v>0</v>
      </c>
      <c r="F515" s="18">
        <f t="shared" si="102"/>
        <v>92.836149607167485</v>
      </c>
      <c r="G515" s="18">
        <f t="shared" si="103"/>
        <v>18.628522971232755</v>
      </c>
      <c r="H515" s="18">
        <f t="shared" si="104"/>
        <v>3.2072740013876935</v>
      </c>
      <c r="I515" s="18"/>
      <c r="J515" s="5">
        <f t="shared" si="98"/>
        <v>5.4285318060900559E-9</v>
      </c>
      <c r="K515" s="18">
        <f t="shared" si="97"/>
        <v>3.2072739959591616</v>
      </c>
      <c r="L515" s="18">
        <f t="shared" si="105"/>
        <v>92.836149450035919</v>
      </c>
      <c r="M515" s="18">
        <f t="shared" si="106"/>
        <v>3.2072739959591616E-3</v>
      </c>
    </row>
    <row r="516" spans="1:13" s="17" customFormat="1" x14ac:dyDescent="0.25">
      <c r="B516" s="5">
        <f>'Mg2+离子浓度'!B516</f>
        <v>4.9835495018151006</v>
      </c>
      <c r="C516" s="18">
        <f t="shared" si="100"/>
        <v>8.9999999985934664E-7</v>
      </c>
      <c r="D516" s="18">
        <f t="shared" si="99"/>
        <v>0</v>
      </c>
      <c r="E516" s="18">
        <f t="shared" si="101"/>
        <v>0</v>
      </c>
      <c r="F516" s="18">
        <f t="shared" si="102"/>
        <v>92.836149450035919</v>
      </c>
      <c r="G516" s="18">
        <f t="shared" si="103"/>
        <v>18.628519575500007</v>
      </c>
      <c r="H516" s="18">
        <f t="shared" si="104"/>
        <v>3.2072739959591616</v>
      </c>
      <c r="I516" s="18"/>
      <c r="J516" s="5">
        <f t="shared" si="98"/>
        <v>1.7166524794974486E-8</v>
      </c>
      <c r="K516" s="18">
        <f t="shared" si="97"/>
        <v>3.207273978792637</v>
      </c>
      <c r="L516" s="18">
        <f t="shared" si="105"/>
        <v>92.836148953142285</v>
      </c>
      <c r="M516" s="18">
        <f t="shared" si="106"/>
        <v>3.2072739787926369E-3</v>
      </c>
    </row>
    <row r="517" spans="1:13" s="17" customFormat="1" x14ac:dyDescent="0.25">
      <c r="A517" s="18">
        <v>7.4868119641229509E-6</v>
      </c>
      <c r="B517" s="5">
        <f>'Mg2+离子浓度'!B517</f>
        <v>4.9835559886270646</v>
      </c>
      <c r="C517" s="18">
        <f t="shared" si="100"/>
        <v>6.4868119640237865E-6</v>
      </c>
      <c r="D517" s="18">
        <f t="shared" si="99"/>
        <v>0</v>
      </c>
      <c r="E517" s="18">
        <f t="shared" si="101"/>
        <v>0</v>
      </c>
      <c r="F517" s="18">
        <f t="shared" si="102"/>
        <v>92.836148953142285</v>
      </c>
      <c r="G517" s="18">
        <f t="shared" si="103"/>
        <v>18.628495228106789</v>
      </c>
      <c r="H517" s="18">
        <f t="shared" si="104"/>
        <v>3.2072739787926374</v>
      </c>
      <c r="I517" s="18"/>
      <c r="J517" s="5">
        <f t="shared" si="98"/>
        <v>4.6086824233361334E-8</v>
      </c>
      <c r="K517" s="18">
        <f t="shared" si="97"/>
        <v>3.2072739327058133</v>
      </c>
      <c r="L517" s="18">
        <f t="shared" si="105"/>
        <v>92.836147619136128</v>
      </c>
      <c r="M517" s="18">
        <f t="shared" si="106"/>
        <v>3.2072739327058133E-3</v>
      </c>
    </row>
    <row r="518" spans="1:13" x14ac:dyDescent="0.25">
      <c r="B518" s="5">
        <f>'Mg2+离子浓度'!B518</f>
        <v>4.983558501815101</v>
      </c>
      <c r="C518" s="5">
        <f t="shared" si="100"/>
        <v>2.5131880363460368E-6</v>
      </c>
      <c r="D518" s="5">
        <f t="shared" si="99"/>
        <v>18.630542539353492</v>
      </c>
      <c r="E518" s="5">
        <f t="shared" si="101"/>
        <v>4.6822056620539108E-5</v>
      </c>
      <c r="F518" s="5">
        <f t="shared" si="102"/>
        <v>92.836194441192745</v>
      </c>
      <c r="G518" s="5">
        <f t="shared" si="103"/>
        <v>18.62849496145779</v>
      </c>
      <c r="H518" s="5">
        <f t="shared" si="104"/>
        <v>3.2072755502994506</v>
      </c>
      <c r="I518" s="5"/>
      <c r="J518" s="5">
        <f t="shared" si="98"/>
        <v>2.868625355282425E-8</v>
      </c>
      <c r="K518" s="60">
        <f t="shared" si="97"/>
        <v>3.2072755216131972</v>
      </c>
      <c r="L518" s="5">
        <f t="shared" si="105"/>
        <v>92.836193610854806</v>
      </c>
      <c r="M518" s="5">
        <f t="shared" si="106"/>
        <v>3.2072755216131974E-3</v>
      </c>
    </row>
    <row r="519" spans="1:13" x14ac:dyDescent="0.25">
      <c r="B519" s="5">
        <f>'Mg2+离子浓度'!B519</f>
        <v>4.9835685018151006</v>
      </c>
      <c r="C519" s="5">
        <f t="shared" si="100"/>
        <v>9.9999999996214228E-6</v>
      </c>
      <c r="D519" s="5">
        <f t="shared" si="99"/>
        <v>18.630542539353492</v>
      </c>
      <c r="E519" s="5">
        <f t="shared" si="101"/>
        <v>1.8630542538648182E-4</v>
      </c>
      <c r="F519" s="5">
        <f t="shared" si="102"/>
        <v>92.836379916280194</v>
      </c>
      <c r="G519" s="5">
        <f t="shared" si="103"/>
        <v>18.628494798951316</v>
      </c>
      <c r="H519" s="5">
        <f t="shared" si="104"/>
        <v>3.2072819580342435</v>
      </c>
      <c r="I519" s="5"/>
      <c r="J519" s="5">
        <f t="shared" si="98"/>
        <v>5.7221891373272719E-8</v>
      </c>
      <c r="K519" s="60">
        <f t="shared" si="97"/>
        <v>3.2072819008123523</v>
      </c>
      <c r="L519" s="5">
        <f t="shared" si="105"/>
        <v>92.836378259963951</v>
      </c>
      <c r="M519" s="5">
        <f t="shared" si="106"/>
        <v>3.2072819008123524E-3</v>
      </c>
    </row>
    <row r="520" spans="1:13" x14ac:dyDescent="0.25">
      <c r="B520" s="5">
        <f>'Mg2+离子浓度'!B520</f>
        <v>4.9835985018151003</v>
      </c>
      <c r="C520" s="5">
        <f t="shared" si="100"/>
        <v>2.9999999999752447E-5</v>
      </c>
      <c r="D520" s="5">
        <f t="shared" si="99"/>
        <v>18.630542539353492</v>
      </c>
      <c r="E520" s="5">
        <f t="shared" si="101"/>
        <v>5.5891627617599268E-4</v>
      </c>
      <c r="F520" s="5">
        <f t="shared" si="102"/>
        <v>92.836937176240127</v>
      </c>
      <c r="G520" s="5">
        <f t="shared" si="103"/>
        <v>18.628494478924726</v>
      </c>
      <c r="H520" s="5">
        <f t="shared" si="104"/>
        <v>3.207301210075491</v>
      </c>
      <c r="I520" s="5"/>
      <c r="J520" s="5">
        <f t="shared" si="98"/>
        <v>9.9111818090517404E-8</v>
      </c>
      <c r="K520" s="60">
        <f t="shared" si="97"/>
        <v>3.2073011109636727</v>
      </c>
      <c r="L520" s="5">
        <f t="shared" si="105"/>
        <v>92.836934307398977</v>
      </c>
      <c r="M520" s="5">
        <f t="shared" si="106"/>
        <v>3.2073011109636728E-3</v>
      </c>
    </row>
    <row r="521" spans="1:13" x14ac:dyDescent="0.25">
      <c r="B521" s="5">
        <f>'Mg2+离子浓度'!B521</f>
        <v>4.983628501815101</v>
      </c>
      <c r="C521" s="5">
        <f t="shared" si="100"/>
        <v>3.0000000000640625E-5</v>
      </c>
      <c r="D521" s="5">
        <f t="shared" si="99"/>
        <v>18.630542539353492</v>
      </c>
      <c r="E521" s="5">
        <f t="shared" si="101"/>
        <v>5.5891627619253999E-4</v>
      </c>
      <c r="F521" s="5">
        <f t="shared" si="102"/>
        <v>92.837493223675168</v>
      </c>
      <c r="G521" s="5">
        <f t="shared" si="103"/>
        <v>18.628493915600366</v>
      </c>
      <c r="H521" s="5">
        <f t="shared" si="104"/>
        <v>3.2073204202268113</v>
      </c>
      <c r="I521" s="5"/>
      <c r="J521" s="5">
        <f t="shared" si="98"/>
        <v>9.9112411722859389E-8</v>
      </c>
      <c r="K521" s="60">
        <f t="shared" si="97"/>
        <v>3.2073203211143997</v>
      </c>
      <c r="L521" s="5">
        <f t="shared" si="105"/>
        <v>92.83749035481685</v>
      </c>
      <c r="M521" s="5">
        <f t="shared" si="106"/>
        <v>3.2073203211143999E-3</v>
      </c>
    </row>
    <row r="522" spans="1:13" x14ac:dyDescent="0.25">
      <c r="B522" s="5">
        <f>'Mg2+离子浓度'!B522</f>
        <v>4.9836485018151002</v>
      </c>
      <c r="C522" s="5">
        <f t="shared" si="100"/>
        <v>1.9999999999242846E-5</v>
      </c>
      <c r="D522" s="5">
        <f t="shared" si="99"/>
        <v>18.630542539353492</v>
      </c>
      <c r="E522" s="5">
        <f t="shared" si="101"/>
        <v>3.7261085077296363E-4</v>
      </c>
      <c r="F522" s="5">
        <f t="shared" si="102"/>
        <v>92.837862965667625</v>
      </c>
      <c r="G522" s="5">
        <f t="shared" si="103"/>
        <v>18.62849334816752</v>
      </c>
      <c r="H522" s="5">
        <f t="shared" si="104"/>
        <v>3.2073331939564915</v>
      </c>
      <c r="I522" s="5"/>
      <c r="J522" s="5">
        <f t="shared" si="98"/>
        <v>8.0925267594950484E-8</v>
      </c>
      <c r="K522" s="60">
        <f t="shared" si="97"/>
        <v>3.2073331130312241</v>
      </c>
      <c r="L522" s="5">
        <f t="shared" si="105"/>
        <v>92.837860623245291</v>
      </c>
      <c r="M522" s="5">
        <f t="shared" si="106"/>
        <v>3.2073331130312243E-3</v>
      </c>
    </row>
    <row r="523" spans="1:13" x14ac:dyDescent="0.25">
      <c r="B523" s="5">
        <f>'Mg2+离子浓度'!B523</f>
        <v>4.9837485018151009</v>
      </c>
      <c r="C523" s="5">
        <f t="shared" si="100"/>
        <v>1.0000000000065512E-4</v>
      </c>
      <c r="D523" s="5">
        <f t="shared" si="99"/>
        <v>18.630542539353492</v>
      </c>
      <c r="E523" s="5">
        <f t="shared" si="101"/>
        <v>1.8630542539475544E-3</v>
      </c>
      <c r="F523" s="5">
        <f t="shared" si="102"/>
        <v>92.839723677499236</v>
      </c>
      <c r="G523" s="5">
        <f t="shared" si="103"/>
        <v>18.628492919272841</v>
      </c>
      <c r="H523" s="5">
        <f t="shared" si="104"/>
        <v>3.207397477241686</v>
      </c>
      <c r="I523" s="5"/>
      <c r="J523" s="5">
        <f t="shared" si="98"/>
        <v>1.8095802623970941E-7</v>
      </c>
      <c r="K523" s="60">
        <f t="shared" si="97"/>
        <v>3.2073972962836597</v>
      </c>
      <c r="L523" s="5">
        <f t="shared" si="105"/>
        <v>92.839718439578675</v>
      </c>
      <c r="M523" s="5">
        <f t="shared" si="106"/>
        <v>3.2073972962836598E-3</v>
      </c>
    </row>
    <row r="524" spans="1:13" x14ac:dyDescent="0.25">
      <c r="B524" s="5">
        <f>'Mg2+离子浓度'!B524</f>
        <v>4.9840485018151011</v>
      </c>
      <c r="C524" s="5">
        <f t="shared" si="100"/>
        <v>3.00000000000189E-4</v>
      </c>
      <c r="D524" s="5">
        <f t="shared" si="99"/>
        <v>18.630542539353492</v>
      </c>
      <c r="E524" s="5">
        <f t="shared" si="101"/>
        <v>5.5891627618095685E-3</v>
      </c>
      <c r="F524" s="5">
        <f t="shared" si="102"/>
        <v>92.845307602340483</v>
      </c>
      <c r="G524" s="5">
        <f t="shared" si="103"/>
        <v>18.628491991706721</v>
      </c>
      <c r="H524" s="5">
        <f t="shared" si="104"/>
        <v>3.207590388915047</v>
      </c>
      <c r="I524" s="5"/>
      <c r="J524" s="5">
        <f t="shared" si="98"/>
        <v>3.1344734690942762E-7</v>
      </c>
      <c r="K524" s="60">
        <f t="shared" si="97"/>
        <v>3.2075900754677003</v>
      </c>
      <c r="L524" s="5">
        <f t="shared" si="105"/>
        <v>92.845298529450332</v>
      </c>
      <c r="M524" s="5">
        <f t="shared" si="106"/>
        <v>3.2075900754677004E-3</v>
      </c>
    </row>
    <row r="525" spans="1:13" x14ac:dyDescent="0.25">
      <c r="B525" s="5">
        <f>'Mg2+离子浓度'!B525</f>
        <v>4.9843485018151004</v>
      </c>
      <c r="C525" s="5">
        <f t="shared" si="100"/>
        <v>2.9999999999930083E-4</v>
      </c>
      <c r="D525" s="5">
        <f t="shared" si="99"/>
        <v>18.630542539353492</v>
      </c>
      <c r="E525" s="5">
        <f t="shared" si="101"/>
        <v>5.5891627617930218E-3</v>
      </c>
      <c r="F525" s="5">
        <f t="shared" si="102"/>
        <v>92.850887692212126</v>
      </c>
      <c r="G525" s="5">
        <f t="shared" si="103"/>
        <v>18.628490294849879</v>
      </c>
      <c r="H525" s="5">
        <f t="shared" si="104"/>
        <v>3.2077831680990871</v>
      </c>
      <c r="I525" s="5"/>
      <c r="J525" s="5">
        <f t="shared" si="98"/>
        <v>3.1346618538783711E-7</v>
      </c>
      <c r="K525" s="60">
        <f t="shared" si="97"/>
        <v>3.2077828546329017</v>
      </c>
      <c r="L525" s="5">
        <f t="shared" si="105"/>
        <v>92.850878618776662</v>
      </c>
      <c r="M525" s="5">
        <f t="shared" si="106"/>
        <v>3.2077828546329019E-3</v>
      </c>
    </row>
    <row r="526" spans="1:13" x14ac:dyDescent="0.25">
      <c r="B526" s="5">
        <f>'Mg2+离子浓度'!B526</f>
        <v>4.9845485018151008</v>
      </c>
      <c r="C526" s="5">
        <f t="shared" si="100"/>
        <v>2.0000000000042206E-4</v>
      </c>
      <c r="D526" s="5">
        <f t="shared" si="99"/>
        <v>18.630542539353492</v>
      </c>
      <c r="E526" s="5">
        <f t="shared" si="101"/>
        <v>3.7261085078785618E-3</v>
      </c>
      <c r="F526" s="5">
        <f t="shared" si="102"/>
        <v>92.854604727284539</v>
      </c>
      <c r="G526" s="5">
        <f t="shared" si="103"/>
        <v>18.628488556881724</v>
      </c>
      <c r="H526" s="5">
        <f t="shared" si="104"/>
        <v>3.2079115830538263</v>
      </c>
      <c r="I526" s="5"/>
      <c r="J526" s="5">
        <f t="shared" si="98"/>
        <v>2.5595431463725771E-7</v>
      </c>
      <c r="K526" s="60">
        <f t="shared" si="97"/>
        <v>3.2079113270995117</v>
      </c>
      <c r="L526" s="5">
        <f t="shared" si="105"/>
        <v>92.854597318558916</v>
      </c>
      <c r="M526" s="5">
        <f t="shared" si="106"/>
        <v>3.2079113270995119E-3</v>
      </c>
    </row>
    <row r="527" spans="1:13" x14ac:dyDescent="0.25">
      <c r="B527" s="5">
        <f>'Mg2+离子浓度'!B527</f>
        <v>4.9855485018151011</v>
      </c>
      <c r="C527" s="5">
        <f t="shared" si="100"/>
        <v>1.000000000000334E-3</v>
      </c>
      <c r="D527" s="5">
        <f t="shared" si="99"/>
        <v>18.630542539353492</v>
      </c>
      <c r="E527" s="5">
        <f t="shared" si="101"/>
        <v>1.8630542539359713E-2</v>
      </c>
      <c r="F527" s="5">
        <f t="shared" si="102"/>
        <v>92.873227861098272</v>
      </c>
      <c r="G527" s="5">
        <f t="shared" si="103"/>
        <v>18.628487482828756</v>
      </c>
      <c r="H527" s="5">
        <f t="shared" si="104"/>
        <v>3.2085549692041342</v>
      </c>
      <c r="I527" s="5"/>
      <c r="J527" s="5">
        <f t="shared" si="98"/>
        <v>5.7244603473842462E-7</v>
      </c>
      <c r="K527" s="60">
        <f t="shared" si="97"/>
        <v>3.2085543967580996</v>
      </c>
      <c r="L527" s="5">
        <f t="shared" si="105"/>
        <v>92.873211291361571</v>
      </c>
      <c r="M527" s="5">
        <f t="shared" si="106"/>
        <v>3.2085543967580996E-3</v>
      </c>
    </row>
    <row r="528" spans="1:13" x14ac:dyDescent="0.25">
      <c r="B528" s="5">
        <f>'Mg2+离子浓度'!B528</f>
        <v>4.9885485018151003</v>
      </c>
      <c r="C528" s="5">
        <f t="shared" si="100"/>
        <v>2.9999999999992255E-3</v>
      </c>
      <c r="D528" s="5">
        <f t="shared" si="99"/>
        <v>18.630542539353492</v>
      </c>
      <c r="E528" s="5">
        <f t="shared" si="101"/>
        <v>5.5891627618046044E-2</v>
      </c>
      <c r="F528" s="5">
        <f t="shared" si="102"/>
        <v>92.929102918979623</v>
      </c>
      <c r="G528" s="5">
        <f t="shared" si="103"/>
        <v>18.628485397138476</v>
      </c>
      <c r="H528" s="5">
        <f t="shared" si="104"/>
        <v>3.2104853230719668</v>
      </c>
      <c r="I528" s="5"/>
      <c r="J528" s="5">
        <f t="shared" si="98"/>
        <v>9.9210213348301991E-7</v>
      </c>
      <c r="K528" s="60">
        <f t="shared" si="97"/>
        <v>3.2104843309698334</v>
      </c>
      <c r="L528" s="5">
        <f t="shared" si="105"/>
        <v>92.929074202087307</v>
      </c>
      <c r="M528" s="5">
        <f t="shared" si="106"/>
        <v>3.2104843309698336E-3</v>
      </c>
    </row>
    <row r="529" spans="1:13" x14ac:dyDescent="0.25">
      <c r="B529" s="5">
        <f>'Mg2+离子浓度'!B529</f>
        <v>4.9915485018151005</v>
      </c>
      <c r="C529" s="5">
        <f t="shared" si="100"/>
        <v>3.0000000000001137E-3</v>
      </c>
      <c r="D529" s="5">
        <f t="shared" si="99"/>
        <v>18.630542539353492</v>
      </c>
      <c r="E529" s="5">
        <f t="shared" si="101"/>
        <v>5.5891627618062593E-2</v>
      </c>
      <c r="F529" s="5">
        <f t="shared" si="102"/>
        <v>92.984965829705374</v>
      </c>
      <c r="G529" s="5">
        <f t="shared" si="103"/>
        <v>18.62848088041072</v>
      </c>
      <c r="H529" s="5">
        <f t="shared" si="104"/>
        <v>3.212415257283701</v>
      </c>
      <c r="I529" s="5"/>
      <c r="J529" s="5">
        <f t="shared" si="98"/>
        <v>9.926985205263293E-7</v>
      </c>
      <c r="K529" s="60">
        <f t="shared" si="97"/>
        <v>3.2124142645851803</v>
      </c>
      <c r="L529" s="5">
        <f t="shared" si="105"/>
        <v>92.98493709555035</v>
      </c>
      <c r="M529" s="5">
        <f t="shared" si="106"/>
        <v>3.2124142645851804E-3</v>
      </c>
    </row>
    <row r="530" spans="1:13" x14ac:dyDescent="0.25">
      <c r="B530" s="5">
        <f>'Mg2+离子浓度'!B530</f>
        <v>4.9935485018151002</v>
      </c>
      <c r="C530" s="5">
        <f t="shared" si="100"/>
        <v>1.9999999999997797E-3</v>
      </c>
      <c r="D530" s="5">
        <f t="shared" si="99"/>
        <v>18.630542539353492</v>
      </c>
      <c r="E530" s="5">
        <f t="shared" si="101"/>
        <v>3.7261085078702877E-2</v>
      </c>
      <c r="F530" s="5">
        <f t="shared" si="102"/>
        <v>93.022198180629047</v>
      </c>
      <c r="G530" s="5">
        <f t="shared" si="103"/>
        <v>18.628475951884017</v>
      </c>
      <c r="H530" s="5">
        <f t="shared" si="104"/>
        <v>3.2137015487944254</v>
      </c>
      <c r="I530" s="5"/>
      <c r="J530" s="5">
        <f t="shared" si="98"/>
        <v>8.1085949629881858E-7</v>
      </c>
      <c r="K530" s="60">
        <f t="shared" ref="K530:K593" si="107">H530-J530</f>
        <v>3.2137007379349289</v>
      </c>
      <c r="L530" s="5">
        <f t="shared" si="105"/>
        <v>93.022174709895495</v>
      </c>
      <c r="M530" s="5">
        <f t="shared" si="106"/>
        <v>3.2137007379349292E-3</v>
      </c>
    </row>
    <row r="531" spans="1:13" x14ac:dyDescent="0.25">
      <c r="B531" s="5">
        <f>'Mg2+离子浓度'!B531</f>
        <v>5.0035485018151009</v>
      </c>
      <c r="C531" s="5">
        <f t="shared" si="100"/>
        <v>1.0000000000000675E-2</v>
      </c>
      <c r="D531" s="5">
        <f t="shared" si="99"/>
        <v>18.630542539353492</v>
      </c>
      <c r="E531" s="5">
        <f t="shared" si="101"/>
        <v>0.1863054253935475</v>
      </c>
      <c r="F531" s="5">
        <f t="shared" si="102"/>
        <v>93.208480135289037</v>
      </c>
      <c r="G531" s="5">
        <f t="shared" si="103"/>
        <v>18.628475391310083</v>
      </c>
      <c r="H531" s="5">
        <f t="shared" si="104"/>
        <v>3.2201371589811552</v>
      </c>
      <c r="I531" s="5"/>
      <c r="J531" s="5">
        <f t="shared" si="98"/>
        <v>1.816767858187654E-6</v>
      </c>
      <c r="K531" s="60">
        <f t="shared" si="107"/>
        <v>3.2201353422132968</v>
      </c>
      <c r="L531" s="5">
        <f t="shared" si="105"/>
        <v>93.20842754803499</v>
      </c>
      <c r="M531" s="5">
        <f t="shared" si="106"/>
        <v>3.220135342213297E-3</v>
      </c>
    </row>
    <row r="532" spans="1:13" x14ac:dyDescent="0.25">
      <c r="B532" s="5">
        <f>'Mg2+离子浓度'!B532</f>
        <v>5.0335485018151012</v>
      </c>
      <c r="C532" s="5">
        <f t="shared" si="100"/>
        <v>3.0000000000000249E-2</v>
      </c>
      <c r="D532" s="5">
        <f t="shared" si="99"/>
        <v>18.630542539353492</v>
      </c>
      <c r="E532" s="5">
        <f t="shared" si="101"/>
        <v>0.55891627618060935</v>
      </c>
      <c r="F532" s="5">
        <f t="shared" si="102"/>
        <v>93.767343824215601</v>
      </c>
      <c r="G532" s="5">
        <f t="shared" si="103"/>
        <v>18.628477264181129</v>
      </c>
      <c r="H532" s="5">
        <f t="shared" si="104"/>
        <v>3.2394446053519754</v>
      </c>
      <c r="I532" s="5"/>
      <c r="J532" s="5">
        <f t="shared" si="98"/>
        <v>3.1656015696903605E-6</v>
      </c>
      <c r="K532" s="60">
        <f t="shared" si="107"/>
        <v>3.2394414397504057</v>
      </c>
      <c r="L532" s="5">
        <f t="shared" si="105"/>
        <v>93.767252194295381</v>
      </c>
      <c r="M532" s="5">
        <f t="shared" si="106"/>
        <v>3.2394414397504058E-3</v>
      </c>
    </row>
    <row r="533" spans="1:13" x14ac:dyDescent="0.25">
      <c r="B533" s="5">
        <f>'Mg2+离子浓度'!B533</f>
        <v>5.0635485018151005</v>
      </c>
      <c r="C533" s="5">
        <f t="shared" si="100"/>
        <v>2.9999999999999361E-2</v>
      </c>
      <c r="D533" s="5">
        <f t="shared" si="99"/>
        <v>18.630542539353492</v>
      </c>
      <c r="E533" s="5">
        <f t="shared" si="101"/>
        <v>0.55891627618059281</v>
      </c>
      <c r="F533" s="5">
        <f t="shared" si="102"/>
        <v>94.326168470475977</v>
      </c>
      <c r="G533" s="5">
        <f t="shared" si="103"/>
        <v>18.628471404325136</v>
      </c>
      <c r="H533" s="5">
        <f t="shared" si="104"/>
        <v>3.2587507028890839</v>
      </c>
      <c r="I533" s="5"/>
      <c r="J533" s="5">
        <f t="shared" si="98"/>
        <v>3.1844675853545712E-6</v>
      </c>
      <c r="K533" s="60">
        <f t="shared" si="107"/>
        <v>3.2587475184214987</v>
      </c>
      <c r="L533" s="5">
        <f t="shared" si="105"/>
        <v>94.326076294469502</v>
      </c>
      <c r="M533" s="5">
        <f t="shared" si="106"/>
        <v>3.2587475184214986E-3</v>
      </c>
    </row>
    <row r="534" spans="1:13" x14ac:dyDescent="0.25">
      <c r="B534" s="5">
        <f>'Mg2+离子浓度'!B534</f>
        <v>5.083548501815101</v>
      </c>
      <c r="C534" s="5">
        <f t="shared" si="100"/>
        <v>2.0000000000000462E-2</v>
      </c>
      <c r="D534" s="5">
        <f t="shared" si="99"/>
        <v>18.630542539353492</v>
      </c>
      <c r="E534" s="5">
        <f t="shared" si="101"/>
        <v>0.37261085078707845</v>
      </c>
      <c r="F534" s="5">
        <f t="shared" si="102"/>
        <v>94.698687145256585</v>
      </c>
      <c r="G534" s="5">
        <f t="shared" si="103"/>
        <v>18.628461420490833</v>
      </c>
      <c r="H534" s="5">
        <f t="shared" si="104"/>
        <v>3.2716203605139511</v>
      </c>
      <c r="I534" s="5"/>
      <c r="J534" s="5">
        <f t="shared" si="98"/>
        <v>2.6103753967265185E-6</v>
      </c>
      <c r="K534" s="60">
        <f t="shared" si="107"/>
        <v>3.2716177501385544</v>
      </c>
      <c r="L534" s="5">
        <f t="shared" si="105"/>
        <v>94.698611586635536</v>
      </c>
      <c r="M534" s="5">
        <f t="shared" si="106"/>
        <v>3.2716177501385542E-3</v>
      </c>
    </row>
    <row r="535" spans="1:13" x14ac:dyDescent="0.25">
      <c r="B535" s="5">
        <f>'Mg2+离子浓度'!B535</f>
        <v>5.1335485018151008</v>
      </c>
      <c r="C535" s="5">
        <f t="shared" si="100"/>
        <v>4.9999999999999822E-2</v>
      </c>
      <c r="D535" s="5">
        <f t="shared" si="99"/>
        <v>18.630542539353492</v>
      </c>
      <c r="E535" s="5">
        <f t="shared" si="101"/>
        <v>0.93152712696767126</v>
      </c>
      <c r="F535" s="5">
        <f t="shared" si="102"/>
        <v>95.630138713603202</v>
      </c>
      <c r="G535" s="5">
        <f t="shared" si="103"/>
        <v>18.628466971684528</v>
      </c>
      <c r="H535" s="5">
        <f t="shared" si="104"/>
        <v>3.3037998553696841</v>
      </c>
      <c r="I535" s="5"/>
      <c r="J535" s="5">
        <f t="shared" si="98"/>
        <v>4.1679624662132555E-6</v>
      </c>
      <c r="K535" s="60">
        <f t="shared" si="107"/>
        <v>3.3037956874072179</v>
      </c>
      <c r="L535" s="5">
        <f t="shared" si="105"/>
        <v>95.630018069845619</v>
      </c>
      <c r="M535" s="5">
        <f t="shared" si="106"/>
        <v>3.3037956874072179E-3</v>
      </c>
    </row>
    <row r="536" spans="1:13" x14ac:dyDescent="0.25">
      <c r="A536" t="s">
        <v>253</v>
      </c>
      <c r="B536" s="5">
        <f>'Mg2+离子浓度'!B536</f>
        <v>5.1835485018151006</v>
      </c>
      <c r="C536" s="5">
        <f t="shared" si="100"/>
        <v>4.9999999999999822E-2</v>
      </c>
      <c r="D536" s="5">
        <f t="shared" si="99"/>
        <v>18.630542539353492</v>
      </c>
      <c r="E536" s="5">
        <f t="shared" si="101"/>
        <v>0.93152712696767126</v>
      </c>
      <c r="F536" s="5">
        <f t="shared" si="102"/>
        <v>96.561545196813285</v>
      </c>
      <c r="G536" s="5">
        <f t="shared" si="103"/>
        <v>18.628463718049662</v>
      </c>
      <c r="H536" s="5">
        <f t="shared" si="104"/>
        <v>3.3359777926383467</v>
      </c>
      <c r="I536" s="5"/>
      <c r="J536" s="5">
        <f t="shared" si="98"/>
        <v>4.2085570665665343E-6</v>
      </c>
      <c r="K536" s="60">
        <f t="shared" si="107"/>
        <v>3.3359735840812803</v>
      </c>
      <c r="L536" s="5">
        <f t="shared" si="105"/>
        <v>96.561423378024699</v>
      </c>
      <c r="M536" s="5">
        <f t="shared" si="106"/>
        <v>3.3359735840812802E-3</v>
      </c>
    </row>
    <row r="537" spans="1:13" x14ac:dyDescent="0.25">
      <c r="A537" s="5">
        <f>(A517+A538)*18</f>
        <v>5.2766825592612419</v>
      </c>
      <c r="B537" s="5">
        <f>'Mg2+离子浓度'!B537</f>
        <v>5.2335485018151005</v>
      </c>
      <c r="C537" s="5">
        <f t="shared" si="100"/>
        <v>4.9999999999999822E-2</v>
      </c>
      <c r="D537" s="5">
        <f t="shared" si="99"/>
        <v>18.630542539353492</v>
      </c>
      <c r="E537" s="5">
        <f t="shared" si="101"/>
        <v>0.93152712696767126</v>
      </c>
      <c r="F537" s="5">
        <f t="shared" si="102"/>
        <v>97.492950504992365</v>
      </c>
      <c r="G537" s="5">
        <f t="shared" si="103"/>
        <v>18.628460302064621</v>
      </c>
      <c r="H537" s="5">
        <f t="shared" si="104"/>
        <v>3.3681556893124101</v>
      </c>
      <c r="I537" s="5"/>
      <c r="J537" s="5">
        <f t="shared" ref="J537:J600" si="108">H537*($C$8/3.1415926)^(1/2)*C537^(1/2)</f>
        <v>4.2491516157070348E-6</v>
      </c>
      <c r="K537" s="60">
        <f t="shared" si="107"/>
        <v>3.3681514401607942</v>
      </c>
      <c r="L537" s="5">
        <f t="shared" si="105"/>
        <v>97.492827511174269</v>
      </c>
      <c r="M537" s="5">
        <f t="shared" si="106"/>
        <v>3.3681514401607943E-3</v>
      </c>
    </row>
    <row r="538" spans="1:13" x14ac:dyDescent="0.25">
      <c r="A538" s="79">
        <v>0.2931415442581049</v>
      </c>
      <c r="B538" s="5">
        <f>'Mg2+离子浓度'!B538</f>
        <v>5.2766975328851693</v>
      </c>
      <c r="C538" s="5">
        <f t="shared" si="100"/>
        <v>4.3149031070068844E-2</v>
      </c>
      <c r="D538" s="5">
        <f t="shared" si="99"/>
        <v>18.630542539353492</v>
      </c>
      <c r="E538" s="5">
        <f t="shared" si="101"/>
        <v>0.80388985888280307</v>
      </c>
      <c r="F538" s="5">
        <f t="shared" si="102"/>
        <v>98.296717370057067</v>
      </c>
      <c r="G538" s="5">
        <f t="shared" si="103"/>
        <v>18.628454020238454</v>
      </c>
      <c r="H538" s="5">
        <f t="shared" si="104"/>
        <v>3.3959239733311586</v>
      </c>
      <c r="I538" s="5"/>
      <c r="J538" s="5">
        <f t="shared" si="108"/>
        <v>3.9798669192392662E-6</v>
      </c>
      <c r="K538" s="60">
        <f t="shared" si="107"/>
        <v>3.3959199934642395</v>
      </c>
      <c r="L538" s="5">
        <f t="shared" si="105"/>
        <v>98.296602170819142</v>
      </c>
      <c r="M538" s="5">
        <f t="shared" si="106"/>
        <v>3.3959199934642395E-3</v>
      </c>
    </row>
    <row r="539" spans="1:13" s="17" customFormat="1" x14ac:dyDescent="0.25">
      <c r="B539" s="5">
        <f>'Mg2+离子浓度'!B539</f>
        <v>5.2766975329851693</v>
      </c>
      <c r="C539" s="18">
        <f t="shared" si="100"/>
        <v>1.000000082740371E-10</v>
      </c>
      <c r="D539" s="18">
        <f t="shared" si="99"/>
        <v>0</v>
      </c>
      <c r="E539" s="18">
        <f t="shared" si="101"/>
        <v>0</v>
      </c>
      <c r="F539" s="18">
        <f t="shared" si="102"/>
        <v>98.296602170819142</v>
      </c>
      <c r="G539" s="18">
        <f t="shared" si="103"/>
        <v>18.628432188192928</v>
      </c>
      <c r="H539" s="18">
        <f t="shared" si="104"/>
        <v>3.3959199934642395</v>
      </c>
      <c r="I539" s="18"/>
      <c r="J539" s="5">
        <f t="shared" si="108"/>
        <v>1.9159427824782216E-10</v>
      </c>
      <c r="K539" s="18">
        <f t="shared" si="107"/>
        <v>3.3959199932726452</v>
      </c>
      <c r="L539" s="18">
        <f t="shared" si="105"/>
        <v>98.296602165273356</v>
      </c>
      <c r="M539" s="18">
        <f t="shared" si="106"/>
        <v>3.3959199932726454E-3</v>
      </c>
    </row>
    <row r="540" spans="1:13" s="17" customFormat="1" x14ac:dyDescent="0.25">
      <c r="B540" s="5">
        <f>'Mg2+离子浓度'!B540</f>
        <v>5.2766975332851693</v>
      </c>
      <c r="C540" s="18">
        <f t="shared" si="100"/>
        <v>3.000000248221113E-10</v>
      </c>
      <c r="D540" s="18">
        <f t="shared" si="99"/>
        <v>0</v>
      </c>
      <c r="E540" s="18">
        <f t="shared" si="101"/>
        <v>0</v>
      </c>
      <c r="F540" s="18">
        <f t="shared" si="102"/>
        <v>98.296602165273356</v>
      </c>
      <c r="G540" s="18">
        <f t="shared" si="103"/>
        <v>18.628432186082836</v>
      </c>
      <c r="H540" s="18">
        <f t="shared" si="104"/>
        <v>3.3959199932726452</v>
      </c>
      <c r="I540" s="18"/>
      <c r="J540" s="5">
        <f t="shared" si="108"/>
        <v>3.3185102434599385E-10</v>
      </c>
      <c r="K540" s="18">
        <f t="shared" si="107"/>
        <v>3.3959199929407942</v>
      </c>
      <c r="L540" s="18">
        <f t="shared" si="105"/>
        <v>98.296602155667756</v>
      </c>
      <c r="M540" s="18">
        <f t="shared" si="106"/>
        <v>3.3959199929407941E-3</v>
      </c>
    </row>
    <row r="541" spans="1:13" s="17" customFormat="1" x14ac:dyDescent="0.25">
      <c r="B541" s="5">
        <f>'Mg2+离子浓度'!B541</f>
        <v>5.2766975336851694</v>
      </c>
      <c r="C541" s="18">
        <f t="shared" si="100"/>
        <v>4.000000330961484E-10</v>
      </c>
      <c r="D541" s="18">
        <f t="shared" si="99"/>
        <v>0</v>
      </c>
      <c r="E541" s="18">
        <f t="shared" si="101"/>
        <v>0</v>
      </c>
      <c r="F541" s="18">
        <f t="shared" si="102"/>
        <v>98.296602155667756</v>
      </c>
      <c r="G541" s="18">
        <f t="shared" si="103"/>
        <v>18.628432182850325</v>
      </c>
      <c r="H541" s="18">
        <f t="shared" si="104"/>
        <v>3.3959199929407942</v>
      </c>
      <c r="I541" s="18"/>
      <c r="J541" s="5">
        <f t="shared" si="108"/>
        <v>3.8318855643657984E-10</v>
      </c>
      <c r="K541" s="18">
        <f t="shared" si="107"/>
        <v>3.3959199925576056</v>
      </c>
      <c r="L541" s="18">
        <f t="shared" si="105"/>
        <v>98.296602144576184</v>
      </c>
      <c r="M541" s="18">
        <f t="shared" si="106"/>
        <v>3.3959199925576058E-3</v>
      </c>
    </row>
    <row r="542" spans="1:13" s="17" customFormat="1" x14ac:dyDescent="0.25">
      <c r="B542" s="5">
        <f>'Mg2+离子浓度'!B542</f>
        <v>5.2766975338851694</v>
      </c>
      <c r="C542" s="18">
        <f t="shared" si="100"/>
        <v>2.000000165480742E-10</v>
      </c>
      <c r="D542" s="18">
        <f t="shared" si="99"/>
        <v>0</v>
      </c>
      <c r="E542" s="18">
        <f t="shared" si="101"/>
        <v>0</v>
      </c>
      <c r="F542" s="18">
        <f t="shared" si="102"/>
        <v>98.296602144576184</v>
      </c>
      <c r="G542" s="18">
        <f t="shared" si="103"/>
        <v>18.628432180042271</v>
      </c>
      <c r="H542" s="18">
        <f t="shared" si="104"/>
        <v>3.3959199925576056</v>
      </c>
      <c r="I542" s="18"/>
      <c r="J542" s="5">
        <f t="shared" si="108"/>
        <v>2.7095522669881566E-10</v>
      </c>
      <c r="K542" s="18">
        <f t="shared" si="107"/>
        <v>3.3959199922866503</v>
      </c>
      <c r="L542" s="18">
        <f t="shared" si="105"/>
        <v>98.296602136733242</v>
      </c>
      <c r="M542" s="18">
        <f t="shared" si="106"/>
        <v>3.3959199922866503E-3</v>
      </c>
    </row>
    <row r="543" spans="1:13" s="17" customFormat="1" x14ac:dyDescent="0.25">
      <c r="B543" s="5">
        <f>'Mg2+离子浓度'!B543</f>
        <v>5.2766975428851692</v>
      </c>
      <c r="C543" s="18">
        <f t="shared" si="100"/>
        <v>8.9999998564849193E-9</v>
      </c>
      <c r="D543" s="18">
        <f t="shared" si="99"/>
        <v>0</v>
      </c>
      <c r="E543" s="18">
        <f t="shared" si="101"/>
        <v>0</v>
      </c>
      <c r="F543" s="18">
        <f t="shared" si="102"/>
        <v>98.296602136733242</v>
      </c>
      <c r="G543" s="18">
        <f t="shared" si="103"/>
        <v>18.628432146783055</v>
      </c>
      <c r="H543" s="18">
        <f t="shared" si="104"/>
        <v>3.3959199922866499</v>
      </c>
      <c r="I543" s="18"/>
      <c r="J543" s="5">
        <f t="shared" si="108"/>
        <v>1.8176228274398189E-9</v>
      </c>
      <c r="K543" s="18">
        <f t="shared" si="107"/>
        <v>3.3959199904690269</v>
      </c>
      <c r="L543" s="18">
        <f t="shared" si="105"/>
        <v>98.296602084121218</v>
      </c>
      <c r="M543" s="18">
        <f t="shared" si="106"/>
        <v>3.395919990469027E-3</v>
      </c>
    </row>
    <row r="544" spans="1:13" s="17" customFormat="1" x14ac:dyDescent="0.25">
      <c r="B544" s="5">
        <f>'Mg2+离子浓度'!B544</f>
        <v>5.2766976328851696</v>
      </c>
      <c r="C544" s="18">
        <f t="shared" si="100"/>
        <v>9.0000000341206032E-8</v>
      </c>
      <c r="D544" s="18">
        <f t="shared" si="99"/>
        <v>0</v>
      </c>
      <c r="E544" s="18">
        <f t="shared" si="101"/>
        <v>0</v>
      </c>
      <c r="F544" s="18">
        <f t="shared" si="102"/>
        <v>98.296602084121218</v>
      </c>
      <c r="G544" s="18">
        <f t="shared" si="103"/>
        <v>18.628431819083602</v>
      </c>
      <c r="H544" s="18">
        <f t="shared" si="104"/>
        <v>3.3959199904690269</v>
      </c>
      <c r="I544" s="18"/>
      <c r="J544" s="5">
        <f t="shared" si="108"/>
        <v>5.7478281154718718E-9</v>
      </c>
      <c r="K544" s="18">
        <f t="shared" si="107"/>
        <v>3.3959199847211989</v>
      </c>
      <c r="L544" s="18">
        <f t="shared" si="105"/>
        <v>98.296601917747466</v>
      </c>
      <c r="M544" s="18">
        <f t="shared" si="106"/>
        <v>3.395919984721199E-3</v>
      </c>
    </row>
    <row r="545" spans="1:13" s="17" customFormat="1" x14ac:dyDescent="0.25">
      <c r="B545" s="5">
        <f>'Mg2+离子浓度'!B545</f>
        <v>5.2766985328851694</v>
      </c>
      <c r="C545" s="18">
        <f t="shared" si="100"/>
        <v>8.9999999985934664E-7</v>
      </c>
      <c r="D545" s="18">
        <f t="shared" si="99"/>
        <v>0</v>
      </c>
      <c r="E545" s="18">
        <f t="shared" si="101"/>
        <v>0</v>
      </c>
      <c r="F545" s="18">
        <f t="shared" si="102"/>
        <v>98.296601917747466</v>
      </c>
      <c r="G545" s="18">
        <f t="shared" si="103"/>
        <v>18.628428610266141</v>
      </c>
      <c r="H545" s="18">
        <f t="shared" si="104"/>
        <v>3.3959199847211989</v>
      </c>
      <c r="I545" s="18"/>
      <c r="J545" s="5">
        <f t="shared" si="108"/>
        <v>1.8176228377404936E-8</v>
      </c>
      <c r="K545" s="18">
        <f t="shared" si="107"/>
        <v>3.3959199665449704</v>
      </c>
      <c r="L545" s="18">
        <f t="shared" si="105"/>
        <v>98.296601391627448</v>
      </c>
      <c r="M545" s="18">
        <f t="shared" si="106"/>
        <v>3.3959199665449706E-3</v>
      </c>
    </row>
    <row r="546" spans="1:13" s="17" customFormat="1" x14ac:dyDescent="0.25">
      <c r="A546" s="18">
        <v>7.4868119641229509E-6</v>
      </c>
      <c r="B546" s="5">
        <f>'Mg2+离子浓度'!B546</f>
        <v>5.2767050196971335</v>
      </c>
      <c r="C546" s="18">
        <f t="shared" si="100"/>
        <v>6.4868119640237865E-6</v>
      </c>
      <c r="D546" s="18">
        <f t="shared" si="99"/>
        <v>0</v>
      </c>
      <c r="E546" s="18">
        <f t="shared" si="101"/>
        <v>0</v>
      </c>
      <c r="F546" s="18">
        <f t="shared" si="102"/>
        <v>98.296601391627448</v>
      </c>
      <c r="G546" s="18">
        <f t="shared" si="103"/>
        <v>18.628405610073191</v>
      </c>
      <c r="H546" s="18">
        <f t="shared" si="104"/>
        <v>3.3959199665449709</v>
      </c>
      <c r="I546" s="18"/>
      <c r="J546" s="5">
        <f t="shared" si="108"/>
        <v>4.8797566919317798E-8</v>
      </c>
      <c r="K546" s="18">
        <f t="shared" si="107"/>
        <v>3.395919917747404</v>
      </c>
      <c r="L546" s="18">
        <f t="shared" si="105"/>
        <v>98.296599979157492</v>
      </c>
      <c r="M546" s="18">
        <f t="shared" si="106"/>
        <v>3.395919917747404E-3</v>
      </c>
    </row>
    <row r="547" spans="1:13" x14ac:dyDescent="0.25">
      <c r="B547" s="5">
        <f>'Mg2+离子浓度'!B547</f>
        <v>5.2767075328851689</v>
      </c>
      <c r="C547" s="5">
        <f t="shared" si="100"/>
        <v>2.5131880354578584E-6</v>
      </c>
      <c r="D547" s="5">
        <f t="shared" si="99"/>
        <v>18.630542539353492</v>
      </c>
      <c r="E547" s="5">
        <f t="shared" si="101"/>
        <v>4.6822056603991866E-5</v>
      </c>
      <c r="F547" s="5">
        <f t="shared" si="102"/>
        <v>98.296646801214095</v>
      </c>
      <c r="G547" s="5">
        <f t="shared" si="103"/>
        <v>18.628405343410797</v>
      </c>
      <c r="H547" s="5">
        <f t="shared" si="104"/>
        <v>3.3959215353410408</v>
      </c>
      <c r="I547" s="5"/>
      <c r="J547" s="5">
        <f t="shared" si="108"/>
        <v>3.0373525649200973E-8</v>
      </c>
      <c r="K547" s="60">
        <f t="shared" si="107"/>
        <v>3.3959215049675153</v>
      </c>
      <c r="L547" s="5">
        <f t="shared" si="105"/>
        <v>98.296645922037229</v>
      </c>
      <c r="M547" s="5">
        <f t="shared" si="106"/>
        <v>3.3959215049675154E-3</v>
      </c>
    </row>
    <row r="548" spans="1:13" x14ac:dyDescent="0.25">
      <c r="B548" s="5">
        <f>'Mg2+离子浓度'!B548</f>
        <v>5.2767175328851694</v>
      </c>
      <c r="C548" s="5">
        <f t="shared" si="100"/>
        <v>1.0000000000509601E-5</v>
      </c>
      <c r="D548" s="5">
        <f t="shared" si="99"/>
        <v>18.630542539353492</v>
      </c>
      <c r="E548" s="5">
        <f t="shared" si="101"/>
        <v>1.8630542540302907E-4</v>
      </c>
      <c r="F548" s="5">
        <f t="shared" si="102"/>
        <v>98.29683222746263</v>
      </c>
      <c r="G548" s="5">
        <f t="shared" si="103"/>
        <v>18.628405180846684</v>
      </c>
      <c r="H548" s="5">
        <f t="shared" si="104"/>
        <v>3.3959279413885621</v>
      </c>
      <c r="I548" s="5"/>
      <c r="J548" s="5">
        <f t="shared" si="108"/>
        <v>6.0587569887783727E-8</v>
      </c>
      <c r="K548" s="60">
        <f t="shared" si="107"/>
        <v>3.3959278808009921</v>
      </c>
      <c r="L548" s="5">
        <f t="shared" si="105"/>
        <v>98.296830473725137</v>
      </c>
      <c r="M548" s="5">
        <f t="shared" si="106"/>
        <v>3.395927880800992E-3</v>
      </c>
    </row>
    <row r="549" spans="1:13" x14ac:dyDescent="0.25">
      <c r="B549" s="5">
        <f>'Mg2+离子浓度'!B549</f>
        <v>5.2767475328851692</v>
      </c>
      <c r="C549" s="5">
        <f t="shared" si="100"/>
        <v>2.9999999999752447E-5</v>
      </c>
      <c r="D549" s="5">
        <f t="shared" si="99"/>
        <v>18.630542539353492</v>
      </c>
      <c r="E549" s="5">
        <f t="shared" si="101"/>
        <v>5.5891627617599268E-4</v>
      </c>
      <c r="F549" s="5">
        <f t="shared" si="102"/>
        <v>98.297389390001314</v>
      </c>
      <c r="G549" s="5">
        <f t="shared" si="103"/>
        <v>18.628404860646274</v>
      </c>
      <c r="H549" s="5">
        <f t="shared" si="104"/>
        <v>3.3959471900641311</v>
      </c>
      <c r="I549" s="5"/>
      <c r="J549" s="5">
        <f t="shared" si="108"/>
        <v>1.0494134417101343E-7</v>
      </c>
      <c r="K549" s="60">
        <f t="shared" si="107"/>
        <v>3.3959470851227871</v>
      </c>
      <c r="L549" s="5">
        <f t="shared" si="105"/>
        <v>98.29738635242164</v>
      </c>
      <c r="M549" s="5">
        <f t="shared" si="106"/>
        <v>3.3959470851227871E-3</v>
      </c>
    </row>
    <row r="550" spans="1:13" x14ac:dyDescent="0.25">
      <c r="B550" s="5">
        <f>'Mg2+离子浓度'!B550</f>
        <v>5.2767775328851689</v>
      </c>
      <c r="C550" s="5">
        <f t="shared" si="100"/>
        <v>2.9999999999752447E-5</v>
      </c>
      <c r="D550" s="5">
        <f t="shared" si="99"/>
        <v>18.630542539353492</v>
      </c>
      <c r="E550" s="5">
        <f t="shared" si="101"/>
        <v>5.5891627617599268E-4</v>
      </c>
      <c r="F550" s="5">
        <f t="shared" si="102"/>
        <v>98.297945268697816</v>
      </c>
      <c r="G550" s="5">
        <f t="shared" si="103"/>
        <v>18.628404297149082</v>
      </c>
      <c r="H550" s="5">
        <f t="shared" si="104"/>
        <v>3.3959663943859257</v>
      </c>
      <c r="I550" s="5"/>
      <c r="J550" s="5">
        <f t="shared" si="108"/>
        <v>1.0494193762174463E-7</v>
      </c>
      <c r="K550" s="60">
        <f t="shared" si="107"/>
        <v>3.3959662894439879</v>
      </c>
      <c r="L550" s="5">
        <f t="shared" si="105"/>
        <v>98.297942231100947</v>
      </c>
      <c r="M550" s="5">
        <f t="shared" si="106"/>
        <v>3.3959662894439881E-3</v>
      </c>
    </row>
    <row r="551" spans="1:13" x14ac:dyDescent="0.25">
      <c r="B551" s="5">
        <f>'Mg2+离子浓度'!B551</f>
        <v>5.2767975328851691</v>
      </c>
      <c r="C551" s="5">
        <f t="shared" si="100"/>
        <v>2.0000000000131024E-5</v>
      </c>
      <c r="D551" s="5">
        <f t="shared" si="99"/>
        <v>18.630542539353492</v>
      </c>
      <c r="E551" s="5">
        <f t="shared" si="101"/>
        <v>3.7261085078951089E-4</v>
      </c>
      <c r="F551" s="5">
        <f t="shared" si="102"/>
        <v>98.298314841951736</v>
      </c>
      <c r="G551" s="5">
        <f t="shared" si="103"/>
        <v>18.628403729601814</v>
      </c>
      <c r="H551" s="5">
        <f t="shared" si="104"/>
        <v>3.3959791622860802</v>
      </c>
      <c r="I551" s="5"/>
      <c r="J551" s="5">
        <f t="shared" si="108"/>
        <v>8.5685055415763307E-8</v>
      </c>
      <c r="K551" s="60">
        <f t="shared" si="107"/>
        <v>3.3959790766010247</v>
      </c>
      <c r="L551" s="5">
        <f t="shared" si="105"/>
        <v>98.298312361754952</v>
      </c>
      <c r="M551" s="5">
        <f t="shared" si="106"/>
        <v>3.3959790766010249E-3</v>
      </c>
    </row>
    <row r="552" spans="1:13" x14ac:dyDescent="0.25">
      <c r="B552" s="5">
        <f>'Mg2+离子浓度'!B552</f>
        <v>5.2768975328851697</v>
      </c>
      <c r="C552" s="5">
        <f t="shared" si="100"/>
        <v>1.0000000000065512E-4</v>
      </c>
      <c r="D552" s="5">
        <f t="shared" si="99"/>
        <v>18.630542539353492</v>
      </c>
      <c r="E552" s="5">
        <f t="shared" si="101"/>
        <v>1.8630542539475544E-3</v>
      </c>
      <c r="F552" s="5">
        <f t="shared" si="102"/>
        <v>98.300175416008898</v>
      </c>
      <c r="G552" s="5">
        <f t="shared" si="103"/>
        <v>18.628403300122979</v>
      </c>
      <c r="H552" s="5">
        <f t="shared" si="104"/>
        <v>3.3960434408114875</v>
      </c>
      <c r="I552" s="5"/>
      <c r="J552" s="5">
        <f t="shared" si="108"/>
        <v>1.9160123509296221E-7</v>
      </c>
      <c r="K552" s="60">
        <f t="shared" si="107"/>
        <v>3.3960432492102526</v>
      </c>
      <c r="L552" s="5">
        <f t="shared" si="105"/>
        <v>98.300169870015367</v>
      </c>
      <c r="M552" s="5">
        <f t="shared" si="106"/>
        <v>3.3960432492102528E-3</v>
      </c>
    </row>
    <row r="553" spans="1:13" x14ac:dyDescent="0.25">
      <c r="B553" s="5">
        <f>'Mg2+离子浓度'!B553</f>
        <v>5.277197532885169</v>
      </c>
      <c r="C553" s="5">
        <f t="shared" si="100"/>
        <v>2.9999999999930083E-4</v>
      </c>
      <c r="D553" s="5">
        <f t="shared" si="99"/>
        <v>18.630542539353492</v>
      </c>
      <c r="E553" s="5">
        <f t="shared" si="101"/>
        <v>5.5891627617930218E-3</v>
      </c>
      <c r="F553" s="5">
        <f t="shared" si="102"/>
        <v>98.305759032777161</v>
      </c>
      <c r="G553" s="5">
        <f t="shared" si="103"/>
        <v>18.628402370799844</v>
      </c>
      <c r="H553" s="5">
        <f t="shared" si="104"/>
        <v>3.3962363418416386</v>
      </c>
      <c r="I553" s="5"/>
      <c r="J553" s="5">
        <f t="shared" si="108"/>
        <v>3.3188192435822259E-7</v>
      </c>
      <c r="K553" s="60">
        <f t="shared" si="107"/>
        <v>3.3962360099597144</v>
      </c>
      <c r="L553" s="5">
        <f t="shared" si="105"/>
        <v>98.305749426288912</v>
      </c>
      <c r="M553" s="5">
        <f t="shared" si="106"/>
        <v>3.3962360099597144E-3</v>
      </c>
    </row>
    <row r="554" spans="1:13" x14ac:dyDescent="0.25">
      <c r="B554" s="5">
        <f>'Mg2+离子浓度'!B554</f>
        <v>5.2774975328851692</v>
      </c>
      <c r="C554" s="5">
        <f t="shared" si="100"/>
        <v>3.00000000000189E-4</v>
      </c>
      <c r="D554" s="5">
        <f t="shared" si="99"/>
        <v>18.630542539353492</v>
      </c>
      <c r="E554" s="5">
        <f t="shared" si="101"/>
        <v>5.5891627618095685E-3</v>
      </c>
      <c r="F554" s="5">
        <f t="shared" si="102"/>
        <v>98.31133858905072</v>
      </c>
      <c r="G554" s="5">
        <f t="shared" si="103"/>
        <v>18.628400672184611</v>
      </c>
      <c r="H554" s="5">
        <f t="shared" si="104"/>
        <v>3.3964291025911013</v>
      </c>
      <c r="I554" s="5"/>
      <c r="J554" s="5">
        <f t="shared" si="108"/>
        <v>3.3190076103615137E-7</v>
      </c>
      <c r="K554" s="60">
        <f t="shared" si="107"/>
        <v>3.3964287706903402</v>
      </c>
      <c r="L554" s="5">
        <f t="shared" si="105"/>
        <v>98.311328982017244</v>
      </c>
      <c r="M554" s="5">
        <f t="shared" si="106"/>
        <v>3.3964287706903405E-3</v>
      </c>
    </row>
    <row r="555" spans="1:13" x14ac:dyDescent="0.25">
      <c r="B555" s="5">
        <f>'Mg2+离子浓度'!B555</f>
        <v>5.2776975328851696</v>
      </c>
      <c r="C555" s="5">
        <f t="shared" si="100"/>
        <v>2.0000000000042206E-4</v>
      </c>
      <c r="D555" s="5">
        <f t="shared" si="99"/>
        <v>18.630542539353492</v>
      </c>
      <c r="E555" s="5">
        <f t="shared" si="101"/>
        <v>3.7261085078785618E-3</v>
      </c>
      <c r="F555" s="5">
        <f t="shared" si="102"/>
        <v>98.315055090525121</v>
      </c>
      <c r="G555" s="5">
        <f t="shared" si="103"/>
        <v>18.628398933043634</v>
      </c>
      <c r="H555" s="5">
        <f t="shared" si="104"/>
        <v>3.3965574991112653</v>
      </c>
      <c r="I555" s="5"/>
      <c r="J555" s="5">
        <f t="shared" si="108"/>
        <v>2.7100608115372569E-7</v>
      </c>
      <c r="K555" s="60">
        <f t="shared" si="107"/>
        <v>3.3965572281051841</v>
      </c>
      <c r="L555" s="5">
        <f t="shared" si="105"/>
        <v>98.315047246118624</v>
      </c>
      <c r="M555" s="5">
        <f t="shared" si="106"/>
        <v>3.3965572281051842E-3</v>
      </c>
    </row>
    <row r="556" spans="1:13" x14ac:dyDescent="0.25">
      <c r="B556" s="5">
        <f>'Mg2+离子浓度'!B556</f>
        <v>5.2786975328851691</v>
      </c>
      <c r="C556" s="5">
        <f t="shared" si="100"/>
        <v>9.9999999999944578E-4</v>
      </c>
      <c r="D556" s="5">
        <f t="shared" si="99"/>
        <v>18.630542539353492</v>
      </c>
      <c r="E556" s="5">
        <f t="shared" si="101"/>
        <v>1.8630542539343167E-2</v>
      </c>
      <c r="F556" s="5">
        <f t="shared" si="102"/>
        <v>98.333677788657965</v>
      </c>
      <c r="G556" s="5">
        <f t="shared" si="103"/>
        <v>18.628397853080227</v>
      </c>
      <c r="H556" s="5">
        <f t="shared" si="104"/>
        <v>3.3972008702098071</v>
      </c>
      <c r="I556" s="5"/>
      <c r="J556" s="5">
        <f t="shared" si="108"/>
        <v>6.0610280516498139E-7</v>
      </c>
      <c r="K556" s="60">
        <f t="shared" si="107"/>
        <v>3.3972002641070018</v>
      </c>
      <c r="L556" s="5">
        <f t="shared" si="105"/>
        <v>98.333660244709222</v>
      </c>
      <c r="M556" s="5">
        <f t="shared" si="106"/>
        <v>3.3972002641070019E-3</v>
      </c>
    </row>
    <row r="557" spans="1:13" x14ac:dyDescent="0.25">
      <c r="B557" s="5">
        <f>'Mg2+离子浓度'!B557</f>
        <v>5.2816975328851692</v>
      </c>
      <c r="C557" s="5">
        <f t="shared" si="100"/>
        <v>3.0000000000001137E-3</v>
      </c>
      <c r="D557" s="5">
        <f t="shared" si="99"/>
        <v>18.630542539353492</v>
      </c>
      <c r="E557" s="5">
        <f t="shared" si="101"/>
        <v>5.5891627618062593E-2</v>
      </c>
      <c r="F557" s="5">
        <f t="shared" si="102"/>
        <v>98.389551872327289</v>
      </c>
      <c r="G557" s="5">
        <f t="shared" si="103"/>
        <v>18.628395749610679</v>
      </c>
      <c r="H557" s="5">
        <f t="shared" si="104"/>
        <v>3.3991311904208694</v>
      </c>
      <c r="I557" s="5"/>
      <c r="J557" s="5">
        <f t="shared" si="108"/>
        <v>1.0503973594805082E-6</v>
      </c>
      <c r="K557" s="60">
        <f t="shared" si="107"/>
        <v>3.3991301400235101</v>
      </c>
      <c r="L557" s="5">
        <f t="shared" si="105"/>
        <v>98.389521468050532</v>
      </c>
      <c r="M557" s="5">
        <f t="shared" si="106"/>
        <v>3.3991301400235104E-3</v>
      </c>
    </row>
    <row r="558" spans="1:13" x14ac:dyDescent="0.25">
      <c r="B558" s="5">
        <f>'Mg2+离子浓度'!B558</f>
        <v>5.2846975328851693</v>
      </c>
      <c r="C558" s="5">
        <f t="shared" si="100"/>
        <v>3.0000000000001137E-3</v>
      </c>
      <c r="D558" s="5">
        <f t="shared" si="99"/>
        <v>18.630542539353492</v>
      </c>
      <c r="E558" s="5">
        <f t="shared" si="101"/>
        <v>5.5891627618062593E-2</v>
      </c>
      <c r="F558" s="5">
        <f t="shared" si="102"/>
        <v>98.445413095668599</v>
      </c>
      <c r="G558" s="5">
        <f t="shared" si="103"/>
        <v>18.628391215026177</v>
      </c>
      <c r="H558" s="5">
        <f t="shared" si="104"/>
        <v>3.4010610663373786</v>
      </c>
      <c r="I558" s="5"/>
      <c r="J558" s="5">
        <f t="shared" si="108"/>
        <v>1.0509937285093174E-6</v>
      </c>
      <c r="K558" s="60">
        <f t="shared" si="107"/>
        <v>3.4010600153436501</v>
      </c>
      <c r="L558" s="5">
        <f t="shared" si="105"/>
        <v>98.445382674129633</v>
      </c>
      <c r="M558" s="5">
        <f t="shared" si="106"/>
        <v>3.40106001534365E-3</v>
      </c>
    </row>
    <row r="559" spans="1:13" x14ac:dyDescent="0.25">
      <c r="B559" s="5">
        <f>'Mg2+离子浓度'!B559</f>
        <v>5.2866975328851691</v>
      </c>
      <c r="C559" s="5">
        <f t="shared" si="100"/>
        <v>1.9999999999997797E-3</v>
      </c>
      <c r="D559" s="5">
        <f t="shared" ref="D559:D596" si="109">D530</f>
        <v>18.630542539353492</v>
      </c>
      <c r="E559" s="5">
        <f t="shared" si="101"/>
        <v>3.7261085078702877E-2</v>
      </c>
      <c r="F559" s="5">
        <f t="shared" si="102"/>
        <v>98.482643759208329</v>
      </c>
      <c r="G559" s="5">
        <f t="shared" si="103"/>
        <v>18.628386274533526</v>
      </c>
      <c r="H559" s="5">
        <f t="shared" si="104"/>
        <v>3.4023472995528952</v>
      </c>
      <c r="I559" s="5"/>
      <c r="J559" s="5">
        <f t="shared" si="108"/>
        <v>8.584573195927421E-7</v>
      </c>
      <c r="K559" s="60">
        <f t="shared" si="107"/>
        <v>3.4023464410955757</v>
      </c>
      <c r="L559" s="5">
        <f t="shared" si="105"/>
        <v>98.482618910732</v>
      </c>
      <c r="M559" s="5">
        <f t="shared" si="106"/>
        <v>3.402346441095576E-3</v>
      </c>
    </row>
    <row r="560" spans="1:13" x14ac:dyDescent="0.25">
      <c r="B560" s="5">
        <f>'Mg2+离子浓度'!B560</f>
        <v>5.2966975328851689</v>
      </c>
      <c r="C560" s="5">
        <f t="shared" si="100"/>
        <v>9.9999999999997868E-3</v>
      </c>
      <c r="D560" s="5">
        <f t="shared" si="109"/>
        <v>18.630542539353492</v>
      </c>
      <c r="E560" s="5">
        <f t="shared" si="101"/>
        <v>0.18630542539353095</v>
      </c>
      <c r="F560" s="5">
        <f t="shared" si="102"/>
        <v>98.668924336125528</v>
      </c>
      <c r="G560" s="5">
        <f t="shared" si="103"/>
        <v>18.628385654179404</v>
      </c>
      <c r="H560" s="5">
        <f t="shared" si="104"/>
        <v>3.4087828621418019</v>
      </c>
      <c r="I560" s="5"/>
      <c r="J560" s="5">
        <f t="shared" si="108"/>
        <v>1.9231997997996176E-6</v>
      </c>
      <c r="K560" s="60">
        <f t="shared" si="107"/>
        <v>3.4087809389420021</v>
      </c>
      <c r="L560" s="5">
        <f t="shared" si="105"/>
        <v>98.66886866814572</v>
      </c>
      <c r="M560" s="5">
        <f t="shared" si="106"/>
        <v>3.408780938942002E-3</v>
      </c>
    </row>
    <row r="561" spans="1:13" x14ac:dyDescent="0.25">
      <c r="B561" s="5">
        <f>'Mg2+离子浓度'!B561</f>
        <v>5.3266975328851691</v>
      </c>
      <c r="C561" s="5">
        <f t="shared" si="100"/>
        <v>3.0000000000000249E-2</v>
      </c>
      <c r="D561" s="5">
        <f t="shared" si="109"/>
        <v>18.630542539353492</v>
      </c>
      <c r="E561" s="5">
        <f t="shared" si="101"/>
        <v>0.55891627618060935</v>
      </c>
      <c r="F561" s="5">
        <f t="shared" si="102"/>
        <v>99.227784944326331</v>
      </c>
      <c r="G561" s="5">
        <f t="shared" si="103"/>
        <v>18.62838735102353</v>
      </c>
      <c r="H561" s="5">
        <f t="shared" si="104"/>
        <v>3.4280902020806803</v>
      </c>
      <c r="I561" s="5"/>
      <c r="J561" s="5">
        <f t="shared" si="108"/>
        <v>3.3499469961047993E-6</v>
      </c>
      <c r="K561" s="60">
        <f t="shared" si="107"/>
        <v>3.428086852133684</v>
      </c>
      <c r="L561" s="5">
        <f t="shared" si="105"/>
        <v>99.227687978435554</v>
      </c>
      <c r="M561" s="5">
        <f t="shared" si="106"/>
        <v>3.4280868521336843E-3</v>
      </c>
    </row>
    <row r="562" spans="1:13" x14ac:dyDescent="0.25">
      <c r="B562" s="5">
        <f>'Mg2+离子浓度'!B562</f>
        <v>5.3566975328851694</v>
      </c>
      <c r="C562" s="5">
        <f t="shared" si="100"/>
        <v>3.0000000000000249E-2</v>
      </c>
      <c r="D562" s="5">
        <f t="shared" si="109"/>
        <v>18.630542539353492</v>
      </c>
      <c r="E562" s="5">
        <f t="shared" si="101"/>
        <v>0.55891627618060935</v>
      </c>
      <c r="F562" s="5">
        <f t="shared" si="102"/>
        <v>99.786604254616165</v>
      </c>
      <c r="G562" s="5">
        <f t="shared" si="103"/>
        <v>18.628381319277164</v>
      </c>
      <c r="H562" s="5">
        <f t="shared" si="104"/>
        <v>3.4473961152723622</v>
      </c>
      <c r="I562" s="5"/>
      <c r="J562" s="5">
        <f t="shared" si="108"/>
        <v>3.3688128316257785E-6</v>
      </c>
      <c r="K562" s="60">
        <f t="shared" si="107"/>
        <v>3.4473927464595304</v>
      </c>
      <c r="L562" s="5">
        <f t="shared" si="105"/>
        <v>99.786506742644335</v>
      </c>
      <c r="M562" s="5">
        <f t="shared" si="106"/>
        <v>3.4473927464595305E-3</v>
      </c>
    </row>
    <row r="563" spans="1:13" x14ac:dyDescent="0.25">
      <c r="B563" s="5">
        <f>'Mg2+离子浓度'!B563</f>
        <v>5.3766975328851689</v>
      </c>
      <c r="C563" s="5">
        <f t="shared" ref="C563:C626" si="110">B563-B562</f>
        <v>1.9999999999999574E-2</v>
      </c>
      <c r="D563" s="5">
        <f t="shared" si="109"/>
        <v>18.630542539353492</v>
      </c>
      <c r="E563" s="5">
        <f t="shared" ref="E563:E626" si="111">C563*D563</f>
        <v>0.37261085078706191</v>
      </c>
      <c r="F563" s="5">
        <f t="shared" ref="F563:F596" si="112">E563+L562</f>
        <v>100.15911759343139</v>
      </c>
      <c r="G563" s="5">
        <f t="shared" ref="G563:G596" si="113">F563/B563</f>
        <v>18.628371222452863</v>
      </c>
      <c r="H563" s="5">
        <f t="shared" ref="H563:H596" si="114">F563/$C$9/96485/0.0001</f>
        <v>3.460265588551982</v>
      </c>
      <c r="I563" s="5"/>
      <c r="J563" s="5">
        <f t="shared" si="108"/>
        <v>2.7608925129309121E-6</v>
      </c>
      <c r="K563" s="60">
        <f t="shared" si="107"/>
        <v>3.4602628276594691</v>
      </c>
      <c r="L563" s="5">
        <f t="shared" ref="L563:L596" si="115">K563*0.0001*$C$9*96485</f>
        <v>100.15903767801717</v>
      </c>
      <c r="M563" s="5">
        <f t="shared" ref="M563:M596" si="116">K563*0.001</f>
        <v>3.4602628276594691E-3</v>
      </c>
    </row>
    <row r="564" spans="1:13" x14ac:dyDescent="0.25">
      <c r="B564" s="5">
        <f>'Mg2+离子浓度'!B564</f>
        <v>5.4266975328851697</v>
      </c>
      <c r="C564" s="5">
        <f t="shared" si="110"/>
        <v>5.0000000000000711E-2</v>
      </c>
      <c r="D564" s="5">
        <f t="shared" si="109"/>
        <v>18.630542539353492</v>
      </c>
      <c r="E564" s="5">
        <f t="shared" si="111"/>
        <v>0.9315271269676878</v>
      </c>
      <c r="F564" s="5">
        <f t="shared" si="112"/>
        <v>101.09056480498487</v>
      </c>
      <c r="G564" s="5">
        <f t="shared" si="113"/>
        <v>18.628376501986253</v>
      </c>
      <c r="H564" s="5">
        <f t="shared" si="114"/>
        <v>3.4924449328905998</v>
      </c>
      <c r="I564" s="5"/>
      <c r="J564" s="5">
        <f t="shared" si="108"/>
        <v>4.405950733349134E-6</v>
      </c>
      <c r="K564" s="60">
        <f t="shared" si="107"/>
        <v>3.4924405269398666</v>
      </c>
      <c r="L564" s="5">
        <f t="shared" si="115"/>
        <v>101.09043727253791</v>
      </c>
      <c r="M564" s="5">
        <f t="shared" si="116"/>
        <v>3.4924405269398666E-3</v>
      </c>
    </row>
    <row r="565" spans="1:13" x14ac:dyDescent="0.25">
      <c r="A565" t="s">
        <v>254</v>
      </c>
      <c r="B565" s="5">
        <f>'Mg2+离子浓度'!B565</f>
        <v>5.4766975328851695</v>
      </c>
      <c r="C565" s="5">
        <f t="shared" si="110"/>
        <v>4.9999999999999822E-2</v>
      </c>
      <c r="D565" s="5">
        <f t="shared" si="109"/>
        <v>18.630542539353492</v>
      </c>
      <c r="E565" s="5">
        <f t="shared" si="111"/>
        <v>0.93152712696767126</v>
      </c>
      <c r="F565" s="5">
        <f t="shared" si="112"/>
        <v>102.02196439950558</v>
      </c>
      <c r="G565" s="5">
        <f t="shared" si="113"/>
        <v>18.628372990640504</v>
      </c>
      <c r="H565" s="5">
        <f t="shared" si="114"/>
        <v>3.5246226321709959</v>
      </c>
      <c r="I565" s="5"/>
      <c r="J565" s="5">
        <f t="shared" si="108"/>
        <v>4.4465450334644035E-6</v>
      </c>
      <c r="K565" s="60">
        <f t="shared" si="107"/>
        <v>3.5246181856259624</v>
      </c>
      <c r="L565" s="5">
        <f t="shared" si="115"/>
        <v>102.0218356920363</v>
      </c>
      <c r="M565" s="5">
        <f t="shared" si="116"/>
        <v>3.5246181856259623E-3</v>
      </c>
    </row>
    <row r="566" spans="1:13" x14ac:dyDescent="0.25">
      <c r="A566" s="5">
        <f>(A546+A567)*19</f>
        <v>5.5698315903313116</v>
      </c>
      <c r="B566" s="5">
        <f>'Mg2+离子浓度'!B566</f>
        <v>5.5266975328851693</v>
      </c>
      <c r="C566" s="5">
        <f t="shared" si="110"/>
        <v>4.9999999999999822E-2</v>
      </c>
      <c r="D566" s="5">
        <f t="shared" si="109"/>
        <v>18.630542539353492</v>
      </c>
      <c r="E566" s="5">
        <f t="shared" si="111"/>
        <v>0.93152712696767126</v>
      </c>
      <c r="F566" s="5">
        <f t="shared" si="112"/>
        <v>102.95336281900397</v>
      </c>
      <c r="G566" s="5">
        <f t="shared" si="113"/>
        <v>18.628369330220604</v>
      </c>
      <c r="H566" s="5">
        <f t="shared" si="114"/>
        <v>3.5568002908570922</v>
      </c>
      <c r="I566" s="5"/>
      <c r="J566" s="5">
        <f t="shared" si="108"/>
        <v>4.4871392823673114E-6</v>
      </c>
      <c r="K566" s="60">
        <f t="shared" si="107"/>
        <v>3.5567958037178098</v>
      </c>
      <c r="L566" s="5">
        <f t="shared" si="115"/>
        <v>102.95323293651386</v>
      </c>
      <c r="M566" s="5">
        <f t="shared" si="116"/>
        <v>3.5567958037178099E-3</v>
      </c>
    </row>
    <row r="567" spans="1:13" x14ac:dyDescent="0.25">
      <c r="A567" s="79">
        <v>0.2931415442581049</v>
      </c>
      <c r="B567" s="5">
        <f>'Mg2+离子浓度'!B567</f>
        <v>5.5698465639552381</v>
      </c>
      <c r="C567" s="5">
        <f t="shared" si="110"/>
        <v>4.3149031070068844E-2</v>
      </c>
      <c r="D567" s="5">
        <f t="shared" si="109"/>
        <v>18.630542539353492</v>
      </c>
      <c r="E567" s="5">
        <f t="shared" si="111"/>
        <v>0.80388985888280307</v>
      </c>
      <c r="F567" s="5">
        <f t="shared" si="112"/>
        <v>103.75712279539665</v>
      </c>
      <c r="G567" s="5">
        <f t="shared" si="113"/>
        <v>18.628362846986047</v>
      </c>
      <c r="H567" s="5">
        <f t="shared" si="114"/>
        <v>3.5845683368881747</v>
      </c>
      <c r="I567" s="5"/>
      <c r="J567" s="5">
        <f t="shared" si="108"/>
        <v>4.200949448741555E-6</v>
      </c>
      <c r="K567" s="60">
        <f t="shared" si="107"/>
        <v>3.5845641359387259</v>
      </c>
      <c r="L567" s="5">
        <f t="shared" si="115"/>
        <v>103.7570011968144</v>
      </c>
      <c r="M567" s="5">
        <f t="shared" si="116"/>
        <v>3.5845641359387261E-3</v>
      </c>
    </row>
    <row r="568" spans="1:13" s="17" customFormat="1" x14ac:dyDescent="0.25">
      <c r="B568" s="5">
        <f>'Mg2+离子浓度'!B568</f>
        <v>5.5698465640552381</v>
      </c>
      <c r="C568" s="18">
        <f t="shared" si="110"/>
        <v>1.000000082740371E-10</v>
      </c>
      <c r="D568" s="18">
        <f t="shared" si="109"/>
        <v>0</v>
      </c>
      <c r="E568" s="18">
        <f t="shared" si="111"/>
        <v>0</v>
      </c>
      <c r="F568" s="18">
        <f t="shared" si="112"/>
        <v>103.7570011968144</v>
      </c>
      <c r="G568" s="18">
        <f t="shared" si="113"/>
        <v>18.62834101506596</v>
      </c>
      <c r="H568" s="18">
        <f t="shared" si="114"/>
        <v>3.5845641359387264</v>
      </c>
      <c r="I568" s="18"/>
      <c r="J568" s="5">
        <f t="shared" si="108"/>
        <v>2.0223738479704576E-10</v>
      </c>
      <c r="K568" s="18">
        <f t="shared" si="107"/>
        <v>3.584564135736489</v>
      </c>
      <c r="L568" s="18">
        <f t="shared" si="115"/>
        <v>103.75700119096054</v>
      </c>
      <c r="M568" s="18">
        <f t="shared" si="116"/>
        <v>3.584564135736489E-3</v>
      </c>
    </row>
    <row r="569" spans="1:13" s="17" customFormat="1" x14ac:dyDescent="0.25">
      <c r="B569" s="5">
        <f>'Mg2+离子浓度'!B569</f>
        <v>5.5698465643552382</v>
      </c>
      <c r="C569" s="18">
        <f t="shared" si="110"/>
        <v>3.000000248221113E-10</v>
      </c>
      <c r="D569" s="18">
        <f t="shared" si="109"/>
        <v>0</v>
      </c>
      <c r="E569" s="18">
        <f t="shared" si="111"/>
        <v>0</v>
      </c>
      <c r="F569" s="18">
        <f t="shared" si="112"/>
        <v>103.75700119096054</v>
      </c>
      <c r="G569" s="18">
        <f t="shared" si="113"/>
        <v>18.628341013011617</v>
      </c>
      <c r="H569" s="18">
        <f t="shared" si="114"/>
        <v>3.5845641357364881</v>
      </c>
      <c r="I569" s="18"/>
      <c r="J569" s="5">
        <f t="shared" si="108"/>
        <v>3.5028542563857808E-10</v>
      </c>
      <c r="K569" s="18">
        <f t="shared" si="107"/>
        <v>3.5845641353862026</v>
      </c>
      <c r="L569" s="18">
        <f t="shared" si="115"/>
        <v>103.75700118082133</v>
      </c>
      <c r="M569" s="18">
        <f t="shared" si="116"/>
        <v>3.5845641353862028E-3</v>
      </c>
    </row>
    <row r="570" spans="1:13" s="17" customFormat="1" x14ac:dyDescent="0.25">
      <c r="B570" s="5">
        <f>'Mg2+离子浓度'!B570</f>
        <v>5.5698465647552382</v>
      </c>
      <c r="C570" s="18">
        <f t="shared" si="110"/>
        <v>4.000000330961484E-10</v>
      </c>
      <c r="D570" s="18">
        <f t="shared" si="109"/>
        <v>0</v>
      </c>
      <c r="E570" s="18">
        <f t="shared" si="111"/>
        <v>0</v>
      </c>
      <c r="F570" s="18">
        <f t="shared" si="112"/>
        <v>103.75700118082133</v>
      </c>
      <c r="G570" s="18">
        <f t="shared" si="113"/>
        <v>18.628341009853443</v>
      </c>
      <c r="H570" s="18">
        <f t="shared" si="114"/>
        <v>3.5845641353862026</v>
      </c>
      <c r="I570" s="18"/>
      <c r="J570" s="5">
        <f t="shared" si="108"/>
        <v>4.0447476953174593E-10</v>
      </c>
      <c r="K570" s="18">
        <f t="shared" si="107"/>
        <v>3.5845641349817279</v>
      </c>
      <c r="L570" s="18">
        <f t="shared" si="115"/>
        <v>103.75700116911361</v>
      </c>
      <c r="M570" s="18">
        <f t="shared" si="116"/>
        <v>3.5845641349817278E-3</v>
      </c>
    </row>
    <row r="571" spans="1:13" s="17" customFormat="1" x14ac:dyDescent="0.25">
      <c r="B571" s="5">
        <f>'Mg2+离子浓度'!B571</f>
        <v>5.5698465649552382</v>
      </c>
      <c r="C571" s="18">
        <f t="shared" si="110"/>
        <v>2.000000165480742E-10</v>
      </c>
      <c r="D571" s="18">
        <f t="shared" si="109"/>
        <v>0</v>
      </c>
      <c r="E571" s="18">
        <f t="shared" si="111"/>
        <v>0</v>
      </c>
      <c r="F571" s="18">
        <f t="shared" si="112"/>
        <v>103.75700116911361</v>
      </c>
      <c r="G571" s="18">
        <f t="shared" si="113"/>
        <v>18.628341007082561</v>
      </c>
      <c r="H571" s="18">
        <f t="shared" si="114"/>
        <v>3.5845641349817274</v>
      </c>
      <c r="I571" s="18"/>
      <c r="J571" s="5">
        <f t="shared" si="108"/>
        <v>2.8600685232249104E-10</v>
      </c>
      <c r="K571" s="18">
        <f t="shared" si="107"/>
        <v>3.5845641346957207</v>
      </c>
      <c r="L571" s="18">
        <f t="shared" si="115"/>
        <v>103.757001160835</v>
      </c>
      <c r="M571" s="18">
        <f t="shared" si="116"/>
        <v>3.5845641346957209E-3</v>
      </c>
    </row>
    <row r="572" spans="1:13" s="17" customFormat="1" x14ac:dyDescent="0.25">
      <c r="B572" s="5">
        <f>'Mg2+离子浓度'!B572</f>
        <v>5.5698465739552381</v>
      </c>
      <c r="C572" s="18">
        <f t="shared" si="110"/>
        <v>8.9999998564849193E-9</v>
      </c>
      <c r="D572" s="18">
        <f t="shared" si="109"/>
        <v>0</v>
      </c>
      <c r="E572" s="18">
        <f t="shared" si="111"/>
        <v>0</v>
      </c>
      <c r="F572" s="18">
        <f t="shared" si="112"/>
        <v>103.757001160835</v>
      </c>
      <c r="G572" s="18">
        <f t="shared" si="113"/>
        <v>18.628340975495753</v>
      </c>
      <c r="H572" s="18">
        <f t="shared" si="114"/>
        <v>3.5845641346957211</v>
      </c>
      <c r="I572" s="18"/>
      <c r="J572" s="5">
        <f t="shared" si="108"/>
        <v>1.9185921966488543E-9</v>
      </c>
      <c r="K572" s="18">
        <f t="shared" si="107"/>
        <v>3.5845641327771287</v>
      </c>
      <c r="L572" s="18">
        <f t="shared" si="115"/>
        <v>103.75700110530039</v>
      </c>
      <c r="M572" s="18">
        <f t="shared" si="116"/>
        <v>3.5845641327771289E-3</v>
      </c>
    </row>
    <row r="573" spans="1:13" s="17" customFormat="1" x14ac:dyDescent="0.25">
      <c r="B573" s="5">
        <f>'Mg2+离子浓度'!B573</f>
        <v>5.5698466639552384</v>
      </c>
      <c r="C573" s="18">
        <f t="shared" si="110"/>
        <v>9.0000000341206032E-8</v>
      </c>
      <c r="D573" s="18">
        <f t="shared" si="109"/>
        <v>0</v>
      </c>
      <c r="E573" s="18">
        <f t="shared" si="111"/>
        <v>0</v>
      </c>
      <c r="F573" s="18">
        <f t="shared" si="112"/>
        <v>103.75700110530039</v>
      </c>
      <c r="G573" s="18">
        <f t="shared" si="113"/>
        <v>18.628340664520351</v>
      </c>
      <c r="H573" s="18">
        <f t="shared" si="114"/>
        <v>3.5845641327771287</v>
      </c>
      <c r="I573" s="18"/>
      <c r="J573" s="5">
        <f t="shared" si="108"/>
        <v>6.0671212990629918E-9</v>
      </c>
      <c r="K573" s="18">
        <f t="shared" si="107"/>
        <v>3.5845641267100072</v>
      </c>
      <c r="L573" s="18">
        <f t="shared" si="115"/>
        <v>103.75700092968451</v>
      </c>
      <c r="M573" s="18">
        <f t="shared" si="116"/>
        <v>3.5845641267100072E-3</v>
      </c>
    </row>
    <row r="574" spans="1:13" s="17" customFormat="1" x14ac:dyDescent="0.25">
      <c r="B574" s="5">
        <f>'Mg2+离子浓度'!B574</f>
        <v>5.5698475639552383</v>
      </c>
      <c r="C574" s="18">
        <f t="shared" si="110"/>
        <v>8.9999999985934664E-7</v>
      </c>
      <c r="D574" s="18">
        <f t="shared" si="109"/>
        <v>0</v>
      </c>
      <c r="E574" s="18">
        <f t="shared" si="111"/>
        <v>0</v>
      </c>
      <c r="F574" s="18">
        <f t="shared" si="112"/>
        <v>103.75700092968451</v>
      </c>
      <c r="G574" s="18">
        <f t="shared" si="113"/>
        <v>18.628337622942951</v>
      </c>
      <c r="H574" s="18">
        <f t="shared" si="114"/>
        <v>3.5845641267100072</v>
      </c>
      <c r="I574" s="18"/>
      <c r="J574" s="5">
        <f t="shared" si="108"/>
        <v>1.9185922075217338E-8</v>
      </c>
      <c r="K574" s="18">
        <f t="shared" si="107"/>
        <v>3.5845641075240851</v>
      </c>
      <c r="L574" s="18">
        <f t="shared" si="115"/>
        <v>103.75700037433842</v>
      </c>
      <c r="M574" s="18">
        <f t="shared" si="116"/>
        <v>3.5845641075240853E-3</v>
      </c>
    </row>
    <row r="575" spans="1:13" s="17" customFormat="1" x14ac:dyDescent="0.25">
      <c r="A575" s="18">
        <v>7.4868119641229509E-6</v>
      </c>
      <c r="B575" s="5">
        <f>'Mg2+离子浓度'!B575</f>
        <v>5.5698540507672023</v>
      </c>
      <c r="C575" s="18">
        <f t="shared" si="110"/>
        <v>6.4868119640237865E-6</v>
      </c>
      <c r="D575" s="18">
        <f t="shared" si="109"/>
        <v>0</v>
      </c>
      <c r="E575" s="18">
        <f t="shared" si="111"/>
        <v>0</v>
      </c>
      <c r="F575" s="18">
        <f t="shared" si="112"/>
        <v>103.75700037433842</v>
      </c>
      <c r="G575" s="18">
        <f t="shared" si="113"/>
        <v>18.628315828140369</v>
      </c>
      <c r="H575" s="18">
        <f t="shared" si="114"/>
        <v>3.5845641075240851</v>
      </c>
      <c r="I575" s="18"/>
      <c r="J575" s="5">
        <f t="shared" si="108"/>
        <v>5.1508283068123612E-8</v>
      </c>
      <c r="K575" s="18">
        <f t="shared" si="107"/>
        <v>3.5845640560158021</v>
      </c>
      <c r="L575" s="18">
        <f t="shared" si="115"/>
        <v>103.7569988834054</v>
      </c>
      <c r="M575" s="18">
        <f t="shared" si="116"/>
        <v>3.584564056015802E-3</v>
      </c>
    </row>
    <row r="576" spans="1:13" x14ac:dyDescent="0.25">
      <c r="B576" s="5">
        <f>'Mg2+离子浓度'!B576</f>
        <v>5.5698565639552378</v>
      </c>
      <c r="C576" s="5">
        <f t="shared" si="110"/>
        <v>2.5131880354578584E-6</v>
      </c>
      <c r="D576" s="5">
        <f t="shared" si="109"/>
        <v>18.630542539353492</v>
      </c>
      <c r="E576" s="5">
        <f t="shared" si="111"/>
        <v>4.6822056603991866E-5</v>
      </c>
      <c r="F576" s="5">
        <f t="shared" si="112"/>
        <v>103.75704570546201</v>
      </c>
      <c r="G576" s="5">
        <f t="shared" si="113"/>
        <v>18.628315561466199</v>
      </c>
      <c r="H576" s="5">
        <f t="shared" si="114"/>
        <v>3.5845656736094385</v>
      </c>
      <c r="I576" s="5"/>
      <c r="J576" s="5">
        <f t="shared" si="108"/>
        <v>3.2060781232887822E-8</v>
      </c>
      <c r="K576" s="60">
        <f t="shared" si="107"/>
        <v>3.5845656415486573</v>
      </c>
      <c r="L576" s="5">
        <f t="shared" si="115"/>
        <v>103.75704477744667</v>
      </c>
      <c r="M576" s="5">
        <f t="shared" si="116"/>
        <v>3.5845656415486576E-3</v>
      </c>
    </row>
    <row r="577" spans="2:13" x14ac:dyDescent="0.25">
      <c r="B577" s="5">
        <f>'Mg2+离子浓度'!B577</f>
        <v>5.5698665639552383</v>
      </c>
      <c r="C577" s="5">
        <f t="shared" si="110"/>
        <v>1.0000000000509601E-5</v>
      </c>
      <c r="D577" s="5">
        <f t="shared" si="109"/>
        <v>18.630542539353492</v>
      </c>
      <c r="E577" s="5">
        <f t="shared" si="111"/>
        <v>1.8630542540302907E-4</v>
      </c>
      <c r="F577" s="5">
        <f t="shared" si="112"/>
        <v>103.75723108287207</v>
      </c>
      <c r="G577" s="5">
        <f t="shared" si="113"/>
        <v>18.628315398850891</v>
      </c>
      <c r="H577" s="5">
        <f t="shared" si="114"/>
        <v>3.5845720779697037</v>
      </c>
      <c r="I577" s="5"/>
      <c r="J577" s="5">
        <f t="shared" si="108"/>
        <v>6.3953215451027656E-8</v>
      </c>
      <c r="K577" s="60">
        <f t="shared" si="107"/>
        <v>3.5845720140164881</v>
      </c>
      <c r="L577" s="5">
        <f t="shared" si="115"/>
        <v>103.75722923171428</v>
      </c>
      <c r="M577" s="5">
        <f t="shared" si="116"/>
        <v>3.5845720140164883E-3</v>
      </c>
    </row>
    <row r="578" spans="2:13" x14ac:dyDescent="0.25">
      <c r="B578" s="5">
        <f>'Mg2+离子浓度'!B578</f>
        <v>5.569896563955238</v>
      </c>
      <c r="C578" s="5">
        <f t="shared" si="110"/>
        <v>2.9999999999752447E-5</v>
      </c>
      <c r="D578" s="5">
        <f t="shared" si="109"/>
        <v>18.630542539353492</v>
      </c>
      <c r="E578" s="5">
        <f t="shared" si="111"/>
        <v>5.5891627617599268E-4</v>
      </c>
      <c r="F578" s="5">
        <f t="shared" si="112"/>
        <v>103.75778814799045</v>
      </c>
      <c r="G578" s="5">
        <f t="shared" si="113"/>
        <v>18.628315078496005</v>
      </c>
      <c r="H578" s="5">
        <f t="shared" si="114"/>
        <v>3.5845913232796276</v>
      </c>
      <c r="I578" s="5"/>
      <c r="J578" s="5">
        <f t="shared" si="108"/>
        <v>1.1077081318264316E-7</v>
      </c>
      <c r="K578" s="60">
        <f t="shared" si="107"/>
        <v>3.5845912125088146</v>
      </c>
      <c r="L578" s="5">
        <f t="shared" si="115"/>
        <v>103.7577849416739</v>
      </c>
      <c r="M578" s="5">
        <f t="shared" si="116"/>
        <v>3.5845912125088146E-3</v>
      </c>
    </row>
    <row r="579" spans="2:13" x14ac:dyDescent="0.25">
      <c r="B579" s="5">
        <f>'Mg2+离子浓度'!B579</f>
        <v>5.5699265639552378</v>
      </c>
      <c r="C579" s="5">
        <f t="shared" si="110"/>
        <v>2.9999999999752447E-5</v>
      </c>
      <c r="D579" s="5">
        <f t="shared" si="109"/>
        <v>18.630542539353492</v>
      </c>
      <c r="E579" s="5">
        <f t="shared" si="111"/>
        <v>5.5891627617599268E-4</v>
      </c>
      <c r="F579" s="5">
        <f t="shared" si="112"/>
        <v>103.75834385795008</v>
      </c>
      <c r="G579" s="5">
        <f t="shared" si="113"/>
        <v>18.628314514845357</v>
      </c>
      <c r="H579" s="5">
        <f t="shared" si="114"/>
        <v>3.5846105217719537</v>
      </c>
      <c r="I579" s="5"/>
      <c r="J579" s="5">
        <f t="shared" si="108"/>
        <v>1.1077140645323248E-7</v>
      </c>
      <c r="K579" s="60">
        <f t="shared" si="107"/>
        <v>3.5846104110005474</v>
      </c>
      <c r="L579" s="5">
        <f t="shared" si="115"/>
        <v>103.75834065161634</v>
      </c>
      <c r="M579" s="5">
        <f t="shared" si="116"/>
        <v>3.5846104110005476E-3</v>
      </c>
    </row>
    <row r="580" spans="2:13" x14ac:dyDescent="0.25">
      <c r="B580" s="5">
        <f>'Mg2+离子浓度'!B580</f>
        <v>5.5699465639552379</v>
      </c>
      <c r="C580" s="5">
        <f t="shared" si="110"/>
        <v>2.0000000000131024E-5</v>
      </c>
      <c r="D580" s="5">
        <f t="shared" si="109"/>
        <v>18.630542539353492</v>
      </c>
      <c r="E580" s="5">
        <f t="shared" si="111"/>
        <v>3.7261085078951089E-4</v>
      </c>
      <c r="F580" s="5">
        <f t="shared" si="112"/>
        <v>103.75871326246713</v>
      </c>
      <c r="G580" s="5">
        <f t="shared" si="113"/>
        <v>18.628313947196599</v>
      </c>
      <c r="H580" s="5">
        <f t="shared" si="114"/>
        <v>3.5846232838426397</v>
      </c>
      <c r="I580" s="5"/>
      <c r="J580" s="5">
        <f t="shared" si="108"/>
        <v>9.0444796638247903E-8</v>
      </c>
      <c r="K580" s="60">
        <f t="shared" si="107"/>
        <v>3.5846231933978432</v>
      </c>
      <c r="L580" s="5">
        <f t="shared" si="115"/>
        <v>103.75871064449726</v>
      </c>
      <c r="M580" s="5">
        <f t="shared" si="116"/>
        <v>3.5846231933978432E-3</v>
      </c>
    </row>
    <row r="581" spans="2:13" x14ac:dyDescent="0.25">
      <c r="B581" s="5">
        <f>'Mg2+离子浓度'!B581</f>
        <v>5.5700465639552386</v>
      </c>
      <c r="C581" s="5">
        <f t="shared" si="110"/>
        <v>1.0000000000065512E-4</v>
      </c>
      <c r="D581" s="5">
        <f t="shared" si="109"/>
        <v>18.630542539353492</v>
      </c>
      <c r="E581" s="5">
        <f t="shared" si="111"/>
        <v>1.8630542539475544E-3</v>
      </c>
      <c r="F581" s="5">
        <f t="shared" si="112"/>
        <v>103.7605736987512</v>
      </c>
      <c r="G581" s="5">
        <f t="shared" si="113"/>
        <v>18.628313517198279</v>
      </c>
      <c r="H581" s="5">
        <f t="shared" si="114"/>
        <v>3.584687557608305</v>
      </c>
      <c r="I581" s="5"/>
      <c r="J581" s="5">
        <f t="shared" si="108"/>
        <v>2.0224433975320603E-7</v>
      </c>
      <c r="K581" s="60">
        <f t="shared" si="107"/>
        <v>3.5846873553639651</v>
      </c>
      <c r="L581" s="5">
        <f t="shared" si="115"/>
        <v>103.76056784468764</v>
      </c>
      <c r="M581" s="5">
        <f t="shared" si="116"/>
        <v>3.5846873553639653E-3</v>
      </c>
    </row>
    <row r="582" spans="2:13" x14ac:dyDescent="0.25">
      <c r="B582" s="5">
        <f>'Mg2+离子浓度'!B582</f>
        <v>5.5703465639552379</v>
      </c>
      <c r="C582" s="5">
        <f t="shared" si="110"/>
        <v>2.9999999999930083E-4</v>
      </c>
      <c r="D582" s="5">
        <f t="shared" si="109"/>
        <v>18.630542539353492</v>
      </c>
      <c r="E582" s="5">
        <f t="shared" si="111"/>
        <v>5.5891627617930218E-3</v>
      </c>
      <c r="F582" s="5">
        <f t="shared" si="112"/>
        <v>103.76615700744944</v>
      </c>
      <c r="G582" s="5">
        <f t="shared" si="113"/>
        <v>18.628312586312408</v>
      </c>
      <c r="H582" s="5">
        <f t="shared" si="114"/>
        <v>3.5848804479953511</v>
      </c>
      <c r="I582" s="5"/>
      <c r="J582" s="5">
        <f t="shared" si="108"/>
        <v>3.5031632133990656E-7</v>
      </c>
      <c r="K582" s="60">
        <f t="shared" si="107"/>
        <v>3.5848800976790298</v>
      </c>
      <c r="L582" s="5">
        <f t="shared" si="115"/>
        <v>103.76614686736838</v>
      </c>
      <c r="M582" s="5">
        <f t="shared" si="116"/>
        <v>3.5848800976790297E-3</v>
      </c>
    </row>
    <row r="583" spans="2:13" x14ac:dyDescent="0.25">
      <c r="B583" s="5">
        <f>'Mg2+离子浓度'!B583</f>
        <v>5.5706465639552381</v>
      </c>
      <c r="C583" s="5">
        <f t="shared" si="110"/>
        <v>3.00000000000189E-4</v>
      </c>
      <c r="D583" s="5">
        <f t="shared" si="109"/>
        <v>18.630542539353492</v>
      </c>
      <c r="E583" s="5">
        <f t="shared" si="111"/>
        <v>5.5891627618095685E-3</v>
      </c>
      <c r="F583" s="5">
        <f t="shared" si="112"/>
        <v>103.77173603013019</v>
      </c>
      <c r="G583" s="5">
        <f t="shared" si="113"/>
        <v>18.628310886133615</v>
      </c>
      <c r="H583" s="5">
        <f t="shared" si="114"/>
        <v>3.5850731903104167</v>
      </c>
      <c r="I583" s="5"/>
      <c r="J583" s="5">
        <f t="shared" si="108"/>
        <v>3.5033515621644408E-7</v>
      </c>
      <c r="K583" s="60">
        <f t="shared" si="107"/>
        <v>3.5850728399752607</v>
      </c>
      <c r="L583" s="5">
        <f t="shared" si="115"/>
        <v>103.77172588950393</v>
      </c>
      <c r="M583" s="5">
        <f t="shared" si="116"/>
        <v>3.5850728399752607E-3</v>
      </c>
    </row>
    <row r="584" spans="2:13" x14ac:dyDescent="0.25">
      <c r="B584" s="5">
        <f>'Mg2+离子浓度'!B584</f>
        <v>5.5708465639552385</v>
      </c>
      <c r="C584" s="5">
        <f t="shared" si="110"/>
        <v>2.0000000000042206E-4</v>
      </c>
      <c r="D584" s="5">
        <f t="shared" si="109"/>
        <v>18.630542539353492</v>
      </c>
      <c r="E584" s="5">
        <f t="shared" si="111"/>
        <v>3.7261085078785618E-3</v>
      </c>
      <c r="F584" s="5">
        <f t="shared" si="112"/>
        <v>103.7754519980118</v>
      </c>
      <c r="G584" s="5">
        <f t="shared" si="113"/>
        <v>18.628309145950055</v>
      </c>
      <c r="H584" s="5">
        <f t="shared" si="114"/>
        <v>3.5852015683961858</v>
      </c>
      <c r="I584" s="5"/>
      <c r="J584" s="5">
        <f t="shared" si="108"/>
        <v>2.8605770031906448E-7</v>
      </c>
      <c r="K584" s="60">
        <f t="shared" si="107"/>
        <v>3.5852012823384856</v>
      </c>
      <c r="L584" s="5">
        <f t="shared" si="115"/>
        <v>103.77544371792864</v>
      </c>
      <c r="M584" s="5">
        <f t="shared" si="116"/>
        <v>3.5852012823384856E-3</v>
      </c>
    </row>
    <row r="585" spans="2:13" x14ac:dyDescent="0.25">
      <c r="B585" s="5">
        <f>'Mg2+离子浓度'!B585</f>
        <v>5.5718465639552379</v>
      </c>
      <c r="C585" s="5">
        <f t="shared" si="110"/>
        <v>9.9999999999944578E-4</v>
      </c>
      <c r="D585" s="5">
        <f t="shared" si="109"/>
        <v>18.630542539353492</v>
      </c>
      <c r="E585" s="5">
        <f t="shared" si="111"/>
        <v>1.8630542539343167E-2</v>
      </c>
      <c r="F585" s="5">
        <f t="shared" si="112"/>
        <v>103.79407426046798</v>
      </c>
      <c r="G585" s="5">
        <f t="shared" si="113"/>
        <v>18.62830806072818</v>
      </c>
      <c r="H585" s="5">
        <f t="shared" si="114"/>
        <v>3.5858449244431081</v>
      </c>
      <c r="I585" s="5"/>
      <c r="J585" s="5">
        <f t="shared" si="108"/>
        <v>6.3975924610467694E-7</v>
      </c>
      <c r="K585" s="60">
        <f t="shared" si="107"/>
        <v>3.5858442846838621</v>
      </c>
      <c r="L585" s="5">
        <f t="shared" si="115"/>
        <v>103.79405574231674</v>
      </c>
      <c r="M585" s="5">
        <f t="shared" si="116"/>
        <v>3.5858442846838623E-3</v>
      </c>
    </row>
    <row r="586" spans="2:13" x14ac:dyDescent="0.25">
      <c r="B586" s="5">
        <f>'Mg2+离子浓度'!B586</f>
        <v>5.574846563955238</v>
      </c>
      <c r="C586" s="5">
        <f t="shared" si="110"/>
        <v>3.0000000000001137E-3</v>
      </c>
      <c r="D586" s="5">
        <f t="shared" si="109"/>
        <v>18.630542539353492</v>
      </c>
      <c r="E586" s="5">
        <f t="shared" si="111"/>
        <v>5.5891627618062593E-2</v>
      </c>
      <c r="F586" s="5">
        <f t="shared" si="112"/>
        <v>103.84994736993481</v>
      </c>
      <c r="G586" s="5">
        <f t="shared" si="113"/>
        <v>18.628305941438398</v>
      </c>
      <c r="H586" s="5">
        <f t="shared" si="114"/>
        <v>3.5877752109977301</v>
      </c>
      <c r="I586" s="5"/>
      <c r="J586" s="5">
        <f t="shared" si="108"/>
        <v>1.1086920147895276E-6</v>
      </c>
      <c r="K586" s="60">
        <f t="shared" si="107"/>
        <v>3.5877741023057155</v>
      </c>
      <c r="L586" s="5">
        <f t="shared" si="115"/>
        <v>103.8499152782901</v>
      </c>
      <c r="M586" s="5">
        <f t="shared" si="116"/>
        <v>3.5877741023057157E-3</v>
      </c>
    </row>
    <row r="587" spans="2:13" x14ac:dyDescent="0.25">
      <c r="B587" s="5">
        <f>'Mg2+离子浓度'!B587</f>
        <v>5.5778465639552381</v>
      </c>
      <c r="C587" s="5">
        <f t="shared" si="110"/>
        <v>3.0000000000001137E-3</v>
      </c>
      <c r="D587" s="5">
        <f t="shared" si="109"/>
        <v>18.630542539353492</v>
      </c>
      <c r="E587" s="5">
        <f t="shared" si="111"/>
        <v>5.5891627618062593E-2</v>
      </c>
      <c r="F587" s="5">
        <f t="shared" si="112"/>
        <v>103.90580690590816</v>
      </c>
      <c r="G587" s="5">
        <f t="shared" si="113"/>
        <v>18.628301390963468</v>
      </c>
      <c r="H587" s="5">
        <f t="shared" si="114"/>
        <v>3.5897050286195835</v>
      </c>
      <c r="I587" s="5"/>
      <c r="J587" s="5">
        <f t="shared" si="108"/>
        <v>1.1092883658041593E-6</v>
      </c>
      <c r="K587" s="60">
        <f t="shared" si="107"/>
        <v>3.5897039193312179</v>
      </c>
      <c r="L587" s="5">
        <f t="shared" si="115"/>
        <v>103.90577479700177</v>
      </c>
      <c r="M587" s="5">
        <f t="shared" si="116"/>
        <v>3.589703919331218E-3</v>
      </c>
    </row>
    <row r="588" spans="2:13" x14ac:dyDescent="0.25">
      <c r="B588" s="5">
        <f>'Mg2+离子浓度'!B588</f>
        <v>5.5798465639552379</v>
      </c>
      <c r="C588" s="5">
        <f t="shared" si="110"/>
        <v>1.9999999999997797E-3</v>
      </c>
      <c r="D588" s="5">
        <f t="shared" si="109"/>
        <v>18.630542539353492</v>
      </c>
      <c r="E588" s="5">
        <f t="shared" si="111"/>
        <v>3.7261085078702877E-2</v>
      </c>
      <c r="F588" s="5">
        <f t="shared" si="112"/>
        <v>103.94303588208047</v>
      </c>
      <c r="G588" s="5">
        <f t="shared" si="113"/>
        <v>18.628296439822016</v>
      </c>
      <c r="H588" s="5">
        <f t="shared" si="114"/>
        <v>3.590991203540463</v>
      </c>
      <c r="I588" s="5"/>
      <c r="J588" s="5">
        <f t="shared" si="108"/>
        <v>9.0605467692188928E-7</v>
      </c>
      <c r="K588" s="60">
        <f t="shared" si="107"/>
        <v>3.5909902974857859</v>
      </c>
      <c r="L588" s="5">
        <f t="shared" si="115"/>
        <v>103.94300965587483</v>
      </c>
      <c r="M588" s="5">
        <f t="shared" si="116"/>
        <v>3.5909902974857861E-3</v>
      </c>
    </row>
    <row r="589" spans="2:13" x14ac:dyDescent="0.25">
      <c r="B589" s="5">
        <f>'Mg2+离子浓度'!B589</f>
        <v>5.5898465639552377</v>
      </c>
      <c r="C589" s="5">
        <f t="shared" si="110"/>
        <v>9.9999999999997868E-3</v>
      </c>
      <c r="D589" s="5">
        <f t="shared" si="109"/>
        <v>18.630542539353492</v>
      </c>
      <c r="E589" s="5">
        <f t="shared" si="111"/>
        <v>0.18630542539353095</v>
      </c>
      <c r="F589" s="5">
        <f t="shared" si="112"/>
        <v>104.12931508126836</v>
      </c>
      <c r="G589" s="5">
        <f t="shared" si="113"/>
        <v>18.628295766241752</v>
      </c>
      <c r="H589" s="5">
        <f t="shared" si="114"/>
        <v>3.5974267185320117</v>
      </c>
      <c r="I589" s="5"/>
      <c r="J589" s="5">
        <f t="shared" si="108"/>
        <v>2.0296306994830096E-6</v>
      </c>
      <c r="K589" s="60">
        <f t="shared" si="107"/>
        <v>3.5974246889013122</v>
      </c>
      <c r="L589" s="5">
        <f t="shared" si="115"/>
        <v>104.12925633259293</v>
      </c>
      <c r="M589" s="5">
        <f t="shared" si="116"/>
        <v>3.5974246889013124E-3</v>
      </c>
    </row>
    <row r="590" spans="2:13" x14ac:dyDescent="0.25">
      <c r="B590" s="5">
        <f>'Mg2+离子浓度'!B590</f>
        <v>5.619846563955238</v>
      </c>
      <c r="C590" s="5">
        <f t="shared" si="110"/>
        <v>3.0000000000000249E-2</v>
      </c>
      <c r="D590" s="5">
        <f t="shared" si="109"/>
        <v>18.630542539353492</v>
      </c>
      <c r="E590" s="5">
        <f t="shared" si="111"/>
        <v>0.55891627618060935</v>
      </c>
      <c r="F590" s="5">
        <f t="shared" si="112"/>
        <v>104.68817260877354</v>
      </c>
      <c r="G590" s="5">
        <f t="shared" si="113"/>
        <v>18.628297306233605</v>
      </c>
      <c r="H590" s="5">
        <f t="shared" si="114"/>
        <v>3.6167339520399904</v>
      </c>
      <c r="I590" s="5"/>
      <c r="J590" s="5">
        <f t="shared" si="108"/>
        <v>3.5342906178468923E-6</v>
      </c>
      <c r="K590" s="60">
        <f t="shared" si="107"/>
        <v>3.6167304177493724</v>
      </c>
      <c r="L590" s="5">
        <f t="shared" si="115"/>
        <v>104.68807030696446</v>
      </c>
      <c r="M590" s="5">
        <f t="shared" si="116"/>
        <v>3.6167304177493727E-3</v>
      </c>
    </row>
    <row r="591" spans="2:13" x14ac:dyDescent="0.25">
      <c r="B591" s="5">
        <f>'Mg2+离子浓度'!B591</f>
        <v>5.6498465639552382</v>
      </c>
      <c r="C591" s="5">
        <f t="shared" si="110"/>
        <v>3.0000000000000249E-2</v>
      </c>
      <c r="D591" s="5">
        <f t="shared" si="109"/>
        <v>18.630542539353492</v>
      </c>
      <c r="E591" s="5">
        <f t="shared" si="111"/>
        <v>0.55891627618060935</v>
      </c>
      <c r="F591" s="5">
        <f t="shared" si="112"/>
        <v>105.24698658314507</v>
      </c>
      <c r="G591" s="5">
        <f t="shared" si="113"/>
        <v>18.628291121142542</v>
      </c>
      <c r="H591" s="5">
        <f t="shared" si="114"/>
        <v>3.6360396808880506</v>
      </c>
      <c r="I591" s="5"/>
      <c r="J591" s="5">
        <f t="shared" si="108"/>
        <v>3.5531562732263571E-6</v>
      </c>
      <c r="K591" s="60">
        <f t="shared" si="107"/>
        <v>3.6360361277317774</v>
      </c>
      <c r="L591" s="5">
        <f t="shared" si="115"/>
        <v>105.24688373526016</v>
      </c>
      <c r="M591" s="5">
        <f t="shared" si="116"/>
        <v>3.6360361277317775E-3</v>
      </c>
    </row>
    <row r="592" spans="2:13" x14ac:dyDescent="0.25">
      <c r="B592" s="5">
        <f>'Mg2+离子浓度'!B592</f>
        <v>5.6698465639552378</v>
      </c>
      <c r="C592" s="5">
        <f t="shared" si="110"/>
        <v>1.9999999999999574E-2</v>
      </c>
      <c r="D592" s="5">
        <f t="shared" si="109"/>
        <v>18.630542539353492</v>
      </c>
      <c r="E592" s="5">
        <f t="shared" si="111"/>
        <v>0.37261085078706191</v>
      </c>
      <c r="F592" s="5">
        <f t="shared" si="112"/>
        <v>105.61949458604721</v>
      </c>
      <c r="G592" s="5">
        <f t="shared" si="113"/>
        <v>18.628280923420249</v>
      </c>
      <c r="H592" s="5">
        <f t="shared" si="114"/>
        <v>3.6489089698242281</v>
      </c>
      <c r="I592" s="5"/>
      <c r="J592" s="5">
        <f t="shared" si="108"/>
        <v>2.911408155629444E-6</v>
      </c>
      <c r="K592" s="60">
        <f t="shared" si="107"/>
        <v>3.6489060584160726</v>
      </c>
      <c r="L592" s="5">
        <f t="shared" si="115"/>
        <v>105.61941031388244</v>
      </c>
      <c r="M592" s="5">
        <f t="shared" si="116"/>
        <v>3.6489060584160727E-3</v>
      </c>
    </row>
    <row r="593" spans="1:13" x14ac:dyDescent="0.25">
      <c r="B593" s="5">
        <f>'Mg2+离子浓度'!B593</f>
        <v>5.7198465639552385</v>
      </c>
      <c r="C593" s="5">
        <f t="shared" si="110"/>
        <v>5.0000000000000711E-2</v>
      </c>
      <c r="D593" s="5">
        <f t="shared" si="109"/>
        <v>18.630542539353492</v>
      </c>
      <c r="E593" s="5">
        <f t="shared" si="111"/>
        <v>0.9315271269676878</v>
      </c>
      <c r="F593" s="5">
        <f t="shared" si="112"/>
        <v>106.55093744085013</v>
      </c>
      <c r="G593" s="5">
        <f t="shared" si="113"/>
        <v>18.628285960029462</v>
      </c>
      <c r="H593" s="5">
        <f t="shared" si="114"/>
        <v>3.6810881636472033</v>
      </c>
      <c r="I593" s="5"/>
      <c r="J593" s="5">
        <f t="shared" si="108"/>
        <v>4.6439366706694067E-6</v>
      </c>
      <c r="K593" s="60">
        <f t="shared" si="107"/>
        <v>3.6810835197105325</v>
      </c>
      <c r="L593" s="5">
        <f t="shared" si="115"/>
        <v>106.55080301978124</v>
      </c>
      <c r="M593" s="5">
        <f t="shared" si="116"/>
        <v>3.6810835197105328E-3</v>
      </c>
    </row>
    <row r="594" spans="1:13" x14ac:dyDescent="0.25">
      <c r="A594" t="s">
        <v>255</v>
      </c>
      <c r="B594" s="5">
        <f>'Mg2+离子浓度'!B594</f>
        <v>5.7698465639552383</v>
      </c>
      <c r="C594" s="5">
        <f t="shared" si="110"/>
        <v>4.9999999999999822E-2</v>
      </c>
      <c r="D594" s="5">
        <f t="shared" si="109"/>
        <v>18.630542539353492</v>
      </c>
      <c r="E594" s="5">
        <f t="shared" si="111"/>
        <v>0.93152712696767126</v>
      </c>
      <c r="F594" s="5">
        <f t="shared" si="112"/>
        <v>107.48233014674891</v>
      </c>
      <c r="G594" s="5">
        <f t="shared" si="113"/>
        <v>18.628282217797768</v>
      </c>
      <c r="H594" s="5">
        <f t="shared" si="114"/>
        <v>3.7132656249416627</v>
      </c>
      <c r="I594" s="5"/>
      <c r="J594" s="5">
        <f t="shared" si="108"/>
        <v>4.6845306705496434E-6</v>
      </c>
      <c r="K594" s="60">
        <f t="shared" ref="K594:K596" si="117">H594-J594</f>
        <v>3.7132609404109922</v>
      </c>
      <c r="L594" s="5">
        <f t="shared" si="115"/>
        <v>107.48219455066638</v>
      </c>
      <c r="M594" s="5">
        <f t="shared" si="116"/>
        <v>3.7132609404109925E-3</v>
      </c>
    </row>
    <row r="595" spans="1:13" x14ac:dyDescent="0.25">
      <c r="A595" s="5">
        <f>(A575+A596)*20</f>
        <v>5.8629806214013804</v>
      </c>
      <c r="B595" s="5">
        <f>'Mg2+离子浓度'!B595</f>
        <v>5.8198465639552381</v>
      </c>
      <c r="C595" s="5">
        <f t="shared" si="110"/>
        <v>4.9999999999999822E-2</v>
      </c>
      <c r="D595" s="5">
        <f t="shared" si="109"/>
        <v>18.630542539353492</v>
      </c>
      <c r="E595" s="5">
        <f t="shared" si="111"/>
        <v>0.93152712696767126</v>
      </c>
      <c r="F595" s="5">
        <f t="shared" si="112"/>
        <v>108.41372167763404</v>
      </c>
      <c r="G595" s="5">
        <f t="shared" si="113"/>
        <v>18.628278337969579</v>
      </c>
      <c r="H595" s="5">
        <f t="shared" si="114"/>
        <v>3.7454430456421219</v>
      </c>
      <c r="I595" s="5"/>
      <c r="J595" s="5">
        <f t="shared" si="108"/>
        <v>4.7251246192178987E-6</v>
      </c>
      <c r="K595" s="60">
        <f t="shared" si="117"/>
        <v>3.7454383205175028</v>
      </c>
      <c r="L595" s="5">
        <f t="shared" si="115"/>
        <v>108.41358490653938</v>
      </c>
      <c r="M595" s="5">
        <f t="shared" si="116"/>
        <v>3.745438320517503E-3</v>
      </c>
    </row>
    <row r="596" spans="1:13" x14ac:dyDescent="0.25">
      <c r="A596" s="79">
        <v>0.2931415442581049</v>
      </c>
      <c r="B596" s="5">
        <f>'Mg2+离子浓度'!B596</f>
        <v>5.862995595025307</v>
      </c>
      <c r="C596" s="5">
        <f t="shared" si="110"/>
        <v>4.3149031070068844E-2</v>
      </c>
      <c r="D596" s="5">
        <f t="shared" si="109"/>
        <v>18.630542539353492</v>
      </c>
      <c r="E596" s="5">
        <f t="shared" si="111"/>
        <v>0.80388985888280307</v>
      </c>
      <c r="F596" s="5">
        <f t="shared" si="112"/>
        <v>109.21747476542218</v>
      </c>
      <c r="G596" s="5">
        <f t="shared" si="113"/>
        <v>18.628271673629111</v>
      </c>
      <c r="H596" s="5">
        <f t="shared" si="114"/>
        <v>3.7732108536878681</v>
      </c>
      <c r="I596" s="5"/>
      <c r="J596" s="5">
        <f t="shared" si="108"/>
        <v>4.422029813929084E-6</v>
      </c>
      <c r="K596" s="60">
        <f t="shared" si="117"/>
        <v>3.7732064316580542</v>
      </c>
      <c r="L596" s="5">
        <f t="shared" si="115"/>
        <v>109.21734676755823</v>
      </c>
      <c r="M596" s="5">
        <f t="shared" si="116"/>
        <v>3.7732064316580542E-3</v>
      </c>
    </row>
    <row r="597" spans="1:13" x14ac:dyDescent="0.25">
      <c r="A597" s="57"/>
      <c r="B597" s="5">
        <f>'Mg2+离子浓度'!B597</f>
        <v>5.8630030818372711</v>
      </c>
      <c r="C597" s="5">
        <f t="shared" si="110"/>
        <v>7.4868119641635644E-6</v>
      </c>
      <c r="D597" s="5">
        <f>0</f>
        <v>0</v>
      </c>
      <c r="E597" s="5">
        <f t="shared" si="111"/>
        <v>0</v>
      </c>
      <c r="F597" s="5">
        <f t="shared" ref="F597:F656" si="118">E597+L596</f>
        <v>109.21734676755823</v>
      </c>
      <c r="G597" s="5">
        <f t="shared" ref="G597:G656" si="119">F597/B597</f>
        <v>18.628226054647257</v>
      </c>
      <c r="H597" s="5">
        <f t="shared" ref="H597:H656" si="120">F597/$C$9/96485/0.0001</f>
        <v>3.7732064316580547</v>
      </c>
      <c r="I597" s="5"/>
      <c r="J597" s="5">
        <f t="shared" si="108"/>
        <v>5.8248412853921574E-8</v>
      </c>
      <c r="K597" s="60">
        <f t="shared" ref="K597:K656" si="121">H597-J597</f>
        <v>3.7732063734096419</v>
      </c>
      <c r="L597" s="5">
        <f t="shared" ref="L597:L656" si="122">K597*0.0001*$C$9*96485</f>
        <v>109.2173450815288</v>
      </c>
      <c r="M597" s="5">
        <f t="shared" ref="M597:M656" si="123">K597*0.001</f>
        <v>3.7732063734096421E-3</v>
      </c>
    </row>
    <row r="598" spans="1:13" x14ac:dyDescent="0.25">
      <c r="A598" s="57">
        <v>21</v>
      </c>
      <c r="B598" s="5">
        <f>'Mg2+离子浓度'!B598</f>
        <v>6.1561446260953758</v>
      </c>
      <c r="C598" s="5">
        <f t="shared" si="110"/>
        <v>0.29314154425810468</v>
      </c>
      <c r="D598" s="5">
        <f>D596</f>
        <v>18.630542539353492</v>
      </c>
      <c r="E598" s="5">
        <f t="shared" si="111"/>
        <v>5.4613860103523937</v>
      </c>
      <c r="F598" s="5">
        <f t="shared" si="118"/>
        <v>114.6787310918812</v>
      </c>
      <c r="G598" s="5">
        <f t="shared" si="119"/>
        <v>18.628336086479802</v>
      </c>
      <c r="H598" s="5">
        <f t="shared" si="120"/>
        <v>3.9618846139082478</v>
      </c>
      <c r="I598" s="5"/>
      <c r="J598" s="5">
        <f t="shared" si="108"/>
        <v>1.2102234839809981E-5</v>
      </c>
      <c r="K598" s="60">
        <f t="shared" si="121"/>
        <v>3.9618725116734081</v>
      </c>
      <c r="L598" s="5">
        <f t="shared" si="122"/>
        <v>114.67838078664263</v>
      </c>
      <c r="M598" s="5">
        <f t="shared" si="123"/>
        <v>3.9618725116734085E-3</v>
      </c>
    </row>
    <row r="599" spans="1:13" x14ac:dyDescent="0.25">
      <c r="A599" s="57"/>
      <c r="B599" s="5">
        <f>'Mg2+离子浓度'!B599</f>
        <v>6.15615211290734</v>
      </c>
      <c r="C599" s="5">
        <f t="shared" si="110"/>
        <v>7.4868119641635644E-6</v>
      </c>
      <c r="D599" s="5">
        <f>D597</f>
        <v>0</v>
      </c>
      <c r="E599" s="5">
        <f t="shared" si="111"/>
        <v>0</v>
      </c>
      <c r="F599" s="5">
        <f t="shared" si="118"/>
        <v>114.67838078664263</v>
      </c>
      <c r="G599" s="5">
        <f t="shared" si="119"/>
        <v>18.628256528327395</v>
      </c>
      <c r="H599" s="5">
        <f t="shared" si="120"/>
        <v>3.9618725116734081</v>
      </c>
      <c r="I599" s="5"/>
      <c r="J599" s="5">
        <f t="shared" si="108"/>
        <v>6.1160922391714392E-8</v>
      </c>
      <c r="K599" s="60">
        <f t="shared" si="121"/>
        <v>3.9618724505124856</v>
      </c>
      <c r="L599" s="5">
        <f t="shared" si="122"/>
        <v>114.67837901630918</v>
      </c>
      <c r="M599" s="5">
        <f t="shared" si="123"/>
        <v>3.9618724505124858E-3</v>
      </c>
    </row>
    <row r="600" spans="1:13" x14ac:dyDescent="0.25">
      <c r="A600" s="57">
        <v>22</v>
      </c>
      <c r="B600" s="5">
        <f>'Mg2+离子浓度'!B600</f>
        <v>6.4492936571654447</v>
      </c>
      <c r="C600" s="5">
        <f t="shared" si="110"/>
        <v>0.29314154425810468</v>
      </c>
      <c r="D600" s="5">
        <f>D598</f>
        <v>18.630542539353492</v>
      </c>
      <c r="E600" s="5">
        <f t="shared" si="111"/>
        <v>5.4613860103523937</v>
      </c>
      <c r="F600" s="5">
        <f t="shared" si="118"/>
        <v>120.13976502666158</v>
      </c>
      <c r="G600" s="5">
        <f t="shared" si="119"/>
        <v>18.628360160524107</v>
      </c>
      <c r="H600" s="5">
        <f t="shared" si="120"/>
        <v>4.1505506910110919</v>
      </c>
      <c r="I600" s="5"/>
      <c r="J600" s="5">
        <f t="shared" si="108"/>
        <v>1.267854672011786E-5</v>
      </c>
      <c r="K600" s="60">
        <f t="shared" si="121"/>
        <v>4.1505380124643718</v>
      </c>
      <c r="L600" s="5">
        <f t="shared" si="122"/>
        <v>120.13939803978749</v>
      </c>
      <c r="M600" s="5">
        <f t="shared" si="123"/>
        <v>4.150538012464372E-3</v>
      </c>
    </row>
    <row r="601" spans="1:13" x14ac:dyDescent="0.25">
      <c r="A601" s="57"/>
      <c r="B601" s="5">
        <f>'Mg2+离子浓度'!B601</f>
        <v>6.4493011439774088</v>
      </c>
      <c r="C601" s="5">
        <f t="shared" si="110"/>
        <v>7.4868119641635644E-6</v>
      </c>
      <c r="D601" s="5">
        <f t="shared" ref="D601:D664" si="124">D599</f>
        <v>0</v>
      </c>
      <c r="E601" s="5">
        <f t="shared" si="111"/>
        <v>0</v>
      </c>
      <c r="F601" s="5">
        <f t="shared" si="118"/>
        <v>120.13939803978749</v>
      </c>
      <c r="G601" s="5">
        <f t="shared" si="119"/>
        <v>18.628281632030475</v>
      </c>
      <c r="H601" s="5">
        <f t="shared" si="120"/>
        <v>4.1505380124643718</v>
      </c>
      <c r="I601" s="5"/>
      <c r="J601" s="5">
        <f t="shared" ref="J601:J664" si="125">H601*($C$8/3.1415926)^(1/2)*C601^(1/2)</f>
        <v>6.4073422987801541E-8</v>
      </c>
      <c r="K601" s="60">
        <f t="shared" si="121"/>
        <v>4.1505379483909488</v>
      </c>
      <c r="L601" s="5">
        <f t="shared" si="122"/>
        <v>120.1393961851502</v>
      </c>
      <c r="M601" s="5">
        <f t="shared" si="123"/>
        <v>4.1505379483909493E-3</v>
      </c>
    </row>
    <row r="602" spans="1:13" x14ac:dyDescent="0.25">
      <c r="A602" s="57">
        <v>23</v>
      </c>
      <c r="B602" s="5">
        <f>'Mg2+离子浓度'!B602</f>
        <v>6.7424426882355135</v>
      </c>
      <c r="C602" s="5">
        <f t="shared" si="110"/>
        <v>0.29314154425810468</v>
      </c>
      <c r="D602" s="5">
        <f t="shared" si="124"/>
        <v>18.630542539353492</v>
      </c>
      <c r="E602" s="5">
        <f t="shared" si="111"/>
        <v>5.4613860103523937</v>
      </c>
      <c r="F602" s="5">
        <f t="shared" si="118"/>
        <v>125.6007821955026</v>
      </c>
      <c r="G602" s="5">
        <f t="shared" si="119"/>
        <v>18.628379654551001</v>
      </c>
      <c r="H602" s="5">
        <f t="shared" si="120"/>
        <v>4.3392161888895542</v>
      </c>
      <c r="I602" s="5"/>
      <c r="J602" s="5">
        <f t="shared" si="125"/>
        <v>1.3254856831088623E-5</v>
      </c>
      <c r="K602" s="60">
        <f t="shared" si="121"/>
        <v>4.3392029340327234</v>
      </c>
      <c r="L602" s="5">
        <f t="shared" si="122"/>
        <v>125.60039852704419</v>
      </c>
      <c r="M602" s="5">
        <f t="shared" si="123"/>
        <v>4.3392029340327239E-3</v>
      </c>
    </row>
    <row r="603" spans="1:13" x14ac:dyDescent="0.25">
      <c r="A603" s="57"/>
      <c r="B603" s="5">
        <f>'Mg2+离子浓度'!B603</f>
        <v>6.7424501750474777</v>
      </c>
      <c r="C603" s="5">
        <f t="shared" si="110"/>
        <v>7.4868119641635644E-6</v>
      </c>
      <c r="D603" s="5">
        <f t="shared" si="124"/>
        <v>0</v>
      </c>
      <c r="E603" s="5">
        <f t="shared" si="111"/>
        <v>0</v>
      </c>
      <c r="F603" s="5">
        <f t="shared" si="118"/>
        <v>125.60039852704419</v>
      </c>
      <c r="G603" s="5">
        <f t="shared" si="119"/>
        <v>18.62830206619358</v>
      </c>
      <c r="H603" s="5">
        <f t="shared" si="120"/>
        <v>4.3392029340327234</v>
      </c>
      <c r="I603" s="5"/>
      <c r="J603" s="5">
        <f t="shared" si="125"/>
        <v>6.6985914642210435E-8</v>
      </c>
      <c r="K603" s="60">
        <f t="shared" si="121"/>
        <v>4.3392028670468088</v>
      </c>
      <c r="L603" s="5">
        <f t="shared" si="122"/>
        <v>125.60039658810342</v>
      </c>
      <c r="M603" s="5">
        <f t="shared" si="123"/>
        <v>4.3392028670468088E-3</v>
      </c>
    </row>
    <row r="604" spans="1:13" x14ac:dyDescent="0.25">
      <c r="A604" s="57">
        <v>24</v>
      </c>
      <c r="B604" s="5">
        <f>'Mg2+离子浓度'!B604</f>
        <v>7.0355917193055824</v>
      </c>
      <c r="C604" s="5">
        <f t="shared" si="110"/>
        <v>0.29314154425810468</v>
      </c>
      <c r="D604" s="5">
        <f t="shared" si="124"/>
        <v>18.630542539353492</v>
      </c>
      <c r="E604" s="5">
        <f t="shared" si="111"/>
        <v>5.4613860103523937</v>
      </c>
      <c r="F604" s="5">
        <f t="shared" si="118"/>
        <v>131.06178259845581</v>
      </c>
      <c r="G604" s="5">
        <f t="shared" si="119"/>
        <v>18.628395141068772</v>
      </c>
      <c r="H604" s="5">
        <f t="shared" si="120"/>
        <v>4.5278811075454151</v>
      </c>
      <c r="I604" s="5"/>
      <c r="J604" s="5">
        <f t="shared" si="125"/>
        <v>1.3831165172727711E-5</v>
      </c>
      <c r="K604" s="60">
        <f t="shared" si="121"/>
        <v>4.5278672763802428</v>
      </c>
      <c r="L604" s="5">
        <f t="shared" si="122"/>
        <v>131.06138224846433</v>
      </c>
      <c r="M604" s="5">
        <f t="shared" si="123"/>
        <v>4.527867276380243E-3</v>
      </c>
    </row>
    <row r="605" spans="1:13" x14ac:dyDescent="0.25">
      <c r="A605" s="57"/>
      <c r="B605" s="5">
        <f>'Mg2+离子浓度'!B605</f>
        <v>7.0355992061175465</v>
      </c>
      <c r="C605" s="5">
        <f t="shared" si="110"/>
        <v>7.4868119641635644E-6</v>
      </c>
      <c r="D605" s="5">
        <f t="shared" si="124"/>
        <v>0</v>
      </c>
      <c r="E605" s="5">
        <f t="shared" si="111"/>
        <v>0</v>
      </c>
      <c r="F605" s="5">
        <f t="shared" si="118"/>
        <v>131.06138224846433</v>
      </c>
      <c r="G605" s="5">
        <f t="shared" si="119"/>
        <v>18.628318414514677</v>
      </c>
      <c r="H605" s="5">
        <f t="shared" si="120"/>
        <v>4.5278672763802428</v>
      </c>
      <c r="I605" s="5"/>
      <c r="J605" s="5">
        <f t="shared" si="125"/>
        <v>6.9898397354968578E-8</v>
      </c>
      <c r="K605" s="60">
        <f t="shared" si="121"/>
        <v>4.5278672064818455</v>
      </c>
      <c r="L605" s="5">
        <f t="shared" si="122"/>
        <v>131.06138022522026</v>
      </c>
      <c r="M605" s="5">
        <f t="shared" si="123"/>
        <v>4.5278672064818452E-3</v>
      </c>
    </row>
    <row r="606" spans="1:13" x14ac:dyDescent="0.25">
      <c r="A606" s="57">
        <v>25</v>
      </c>
      <c r="B606" s="5">
        <f>'Mg2+离子浓度'!B606</f>
        <v>7.3287407503756512</v>
      </c>
      <c r="C606" s="5">
        <f t="shared" si="110"/>
        <v>0.29314154425810468</v>
      </c>
      <c r="D606" s="5">
        <f t="shared" si="124"/>
        <v>18.630542539353492</v>
      </c>
      <c r="E606" s="5">
        <f t="shared" si="111"/>
        <v>5.4613860103523937</v>
      </c>
      <c r="F606" s="5">
        <f t="shared" si="118"/>
        <v>136.52276623557265</v>
      </c>
      <c r="G606" s="5">
        <f t="shared" si="119"/>
        <v>18.628407100984553</v>
      </c>
      <c r="H606" s="5">
        <f t="shared" si="120"/>
        <v>4.7165454469804509</v>
      </c>
      <c r="I606" s="5"/>
      <c r="J606" s="5">
        <f t="shared" si="125"/>
        <v>1.4407471745040546E-5</v>
      </c>
      <c r="K606" s="60">
        <f t="shared" si="121"/>
        <v>4.7165310395087054</v>
      </c>
      <c r="L606" s="5">
        <f t="shared" si="122"/>
        <v>136.52234920409924</v>
      </c>
      <c r="M606" s="5">
        <f t="shared" si="123"/>
        <v>4.7165310395087057E-3</v>
      </c>
    </row>
    <row r="607" spans="1:13" x14ac:dyDescent="0.25">
      <c r="A607" s="57"/>
      <c r="B607" s="5">
        <f>'Mg2+离子浓度'!B607</f>
        <v>7.3287482371876154</v>
      </c>
      <c r="C607" s="5">
        <f t="shared" si="110"/>
        <v>7.4868119641635644E-6</v>
      </c>
      <c r="D607" s="5">
        <f t="shared" si="124"/>
        <v>0</v>
      </c>
      <c r="E607" s="5">
        <f t="shared" si="111"/>
        <v>0</v>
      </c>
      <c r="F607" s="5">
        <f t="shared" si="118"/>
        <v>136.52234920409924</v>
      </c>
      <c r="G607" s="5">
        <f t="shared" si="119"/>
        <v>18.628331167300306</v>
      </c>
      <c r="H607" s="5">
        <f t="shared" si="120"/>
        <v>4.7165310395087054</v>
      </c>
      <c r="I607" s="5"/>
      <c r="J607" s="5">
        <f t="shared" si="125"/>
        <v>7.2810871126103365E-8</v>
      </c>
      <c r="K607" s="60">
        <f t="shared" si="121"/>
        <v>4.7165309666978343</v>
      </c>
      <c r="L607" s="5">
        <f t="shared" si="122"/>
        <v>136.52234709655215</v>
      </c>
      <c r="M607" s="5">
        <f t="shared" si="123"/>
        <v>4.7165309666978347E-3</v>
      </c>
    </row>
    <row r="608" spans="1:13" x14ac:dyDescent="0.25">
      <c r="A608" s="57">
        <v>26</v>
      </c>
      <c r="B608" s="5">
        <f>'Mg2+离子浓度'!B608</f>
        <v>7.62188978144572</v>
      </c>
      <c r="C608" s="5">
        <f t="shared" si="110"/>
        <v>0.29314154425810468</v>
      </c>
      <c r="D608" s="5">
        <f t="shared" si="124"/>
        <v>18.630542539353492</v>
      </c>
      <c r="E608" s="5">
        <f t="shared" si="111"/>
        <v>5.4613860103523937</v>
      </c>
      <c r="F608" s="5">
        <f t="shared" si="118"/>
        <v>141.98373310690454</v>
      </c>
      <c r="G608" s="5">
        <f t="shared" si="119"/>
        <v>18.628415941219902</v>
      </c>
      <c r="H608" s="5">
        <f t="shared" si="120"/>
        <v>4.9052092071964397</v>
      </c>
      <c r="I608" s="5"/>
      <c r="J608" s="5">
        <f t="shared" si="125"/>
        <v>1.4983776548032563E-5</v>
      </c>
      <c r="K608" s="60">
        <f t="shared" si="121"/>
        <v>4.9051942234198913</v>
      </c>
      <c r="L608" s="5">
        <f t="shared" si="122"/>
        <v>141.98329939400048</v>
      </c>
      <c r="M608" s="5">
        <f t="shared" si="123"/>
        <v>4.9051942234198918E-3</v>
      </c>
    </row>
    <row r="609" spans="1:13" x14ac:dyDescent="0.25">
      <c r="A609" s="57"/>
      <c r="B609" s="5">
        <f>'Mg2+离子浓度'!B609</f>
        <v>7.6218972682576842</v>
      </c>
      <c r="C609" s="5">
        <f t="shared" si="110"/>
        <v>7.4868119641635644E-6</v>
      </c>
      <c r="D609" s="5">
        <f t="shared" si="124"/>
        <v>0</v>
      </c>
      <c r="E609" s="5">
        <f t="shared" si="111"/>
        <v>0</v>
      </c>
      <c r="F609" s="5">
        <f t="shared" si="118"/>
        <v>141.98329939400048</v>
      </c>
      <c r="G609" s="5">
        <f t="shared" si="119"/>
        <v>18.628340739425493</v>
      </c>
      <c r="H609" s="5">
        <f t="shared" si="120"/>
        <v>4.9051942234198922</v>
      </c>
      <c r="I609" s="5"/>
      <c r="J609" s="5">
        <f t="shared" si="125"/>
        <v>7.5723335955642285E-8</v>
      </c>
      <c r="K609" s="60">
        <f t="shared" si="121"/>
        <v>4.9051941476965562</v>
      </c>
      <c r="L609" s="5">
        <f t="shared" si="122"/>
        <v>141.98329720215065</v>
      </c>
      <c r="M609" s="5">
        <f t="shared" si="123"/>
        <v>4.9051941476965562E-3</v>
      </c>
    </row>
    <row r="610" spans="1:13" x14ac:dyDescent="0.25">
      <c r="A610" s="57">
        <v>27</v>
      </c>
      <c r="B610" s="5">
        <f>'Mg2+离子浓度'!B610</f>
        <v>7.9150388125157889</v>
      </c>
      <c r="C610" s="5">
        <f t="shared" si="110"/>
        <v>0.29314154425810468</v>
      </c>
      <c r="D610" s="5">
        <f t="shared" si="124"/>
        <v>18.630542539353492</v>
      </c>
      <c r="E610" s="5">
        <f t="shared" si="111"/>
        <v>5.4613860103523937</v>
      </c>
      <c r="F610" s="5">
        <f t="shared" si="118"/>
        <v>147.44468321250304</v>
      </c>
      <c r="G610" s="5">
        <f t="shared" si="119"/>
        <v>18.628422008411839</v>
      </c>
      <c r="H610" s="5">
        <f t="shared" si="120"/>
        <v>5.0938723881951606</v>
      </c>
      <c r="I610" s="5"/>
      <c r="J610" s="5">
        <f t="shared" si="125"/>
        <v>1.5560079581709197E-5</v>
      </c>
      <c r="K610" s="60">
        <f t="shared" si="121"/>
        <v>5.0938568281155785</v>
      </c>
      <c r="L610" s="5">
        <f t="shared" si="122"/>
        <v>147.44423281821946</v>
      </c>
      <c r="M610" s="5">
        <f t="shared" si="123"/>
        <v>5.0938568281155786E-3</v>
      </c>
    </row>
    <row r="611" spans="1:13" x14ac:dyDescent="0.25">
      <c r="A611" s="57"/>
      <c r="B611" s="5">
        <f>'Mg2+离子浓度'!B611</f>
        <v>7.9150462993277531</v>
      </c>
      <c r="C611" s="5">
        <f t="shared" si="110"/>
        <v>7.4868119641635644E-6</v>
      </c>
      <c r="D611" s="5">
        <f t="shared" si="124"/>
        <v>0</v>
      </c>
      <c r="E611" s="5">
        <f t="shared" si="111"/>
        <v>0</v>
      </c>
      <c r="F611" s="5">
        <f t="shared" si="118"/>
        <v>147.44423281821946</v>
      </c>
      <c r="G611" s="5">
        <f t="shared" si="119"/>
        <v>18.628347484302438</v>
      </c>
      <c r="H611" s="5">
        <f t="shared" si="120"/>
        <v>5.0938568281155767</v>
      </c>
      <c r="I611" s="5"/>
      <c r="J611" s="5">
        <f t="shared" si="125"/>
        <v>7.8635791843612721E-8</v>
      </c>
      <c r="K611" s="60">
        <f t="shared" si="121"/>
        <v>5.0938567494797846</v>
      </c>
      <c r="L611" s="5">
        <f t="shared" si="122"/>
        <v>147.44423054206712</v>
      </c>
      <c r="M611" s="5">
        <f t="shared" si="123"/>
        <v>5.0938567494797846E-3</v>
      </c>
    </row>
    <row r="612" spans="1:13" x14ac:dyDescent="0.25">
      <c r="A612" s="57">
        <v>28</v>
      </c>
      <c r="B612" s="5">
        <f>'Mg2+离子浓度'!B612</f>
        <v>8.2081878435858577</v>
      </c>
      <c r="C612" s="5">
        <f t="shared" si="110"/>
        <v>0.29314154425810468</v>
      </c>
      <c r="D612" s="5">
        <f t="shared" si="124"/>
        <v>18.630542539353492</v>
      </c>
      <c r="E612" s="5">
        <f t="shared" si="111"/>
        <v>5.4613860103523937</v>
      </c>
      <c r="F612" s="5">
        <f t="shared" si="118"/>
        <v>152.9056165524195</v>
      </c>
      <c r="G612" s="5">
        <f t="shared" si="119"/>
        <v>18.628425599677872</v>
      </c>
      <c r="H612" s="5">
        <f t="shared" si="120"/>
        <v>5.28253498997839</v>
      </c>
      <c r="I612" s="5"/>
      <c r="J612" s="5">
        <f t="shared" si="125"/>
        <v>1.613638084607587E-5</v>
      </c>
      <c r="K612" s="60">
        <f t="shared" si="121"/>
        <v>5.2825188535975443</v>
      </c>
      <c r="L612" s="5">
        <f t="shared" si="122"/>
        <v>152.90514947680774</v>
      </c>
      <c r="M612" s="5">
        <f t="shared" si="123"/>
        <v>5.2825188535975441E-3</v>
      </c>
    </row>
    <row r="613" spans="1:13" x14ac:dyDescent="0.25">
      <c r="A613" s="57"/>
      <c r="B613" s="5">
        <f>'Mg2+离子浓度'!B613</f>
        <v>8.208195330397821</v>
      </c>
      <c r="C613" s="5">
        <f t="shared" si="110"/>
        <v>7.486811963275386E-6</v>
      </c>
      <c r="D613" s="5">
        <f t="shared" si="124"/>
        <v>0</v>
      </c>
      <c r="E613" s="5">
        <f t="shared" si="111"/>
        <v>0</v>
      </c>
      <c r="F613" s="5">
        <f t="shared" si="118"/>
        <v>152.90514947680774</v>
      </c>
      <c r="G613" s="5">
        <f t="shared" si="119"/>
        <v>18.628351704856051</v>
      </c>
      <c r="H613" s="5">
        <f t="shared" si="120"/>
        <v>5.2825188535975451</v>
      </c>
      <c r="I613" s="5"/>
      <c r="J613" s="5">
        <f t="shared" si="125"/>
        <v>8.1548238785205127E-8</v>
      </c>
      <c r="K613" s="60">
        <f t="shared" si="121"/>
        <v>5.2825187720493068</v>
      </c>
      <c r="L613" s="5">
        <f t="shared" si="122"/>
        <v>152.90514711635325</v>
      </c>
      <c r="M613" s="5">
        <f t="shared" si="123"/>
        <v>5.2825187720493072E-3</v>
      </c>
    </row>
    <row r="614" spans="1:13" x14ac:dyDescent="0.25">
      <c r="A614" s="57">
        <v>29</v>
      </c>
      <c r="B614" s="5">
        <f>'Mg2+离子浓度'!B614</f>
        <v>8.5013368746559266</v>
      </c>
      <c r="C614" s="5">
        <f t="shared" si="110"/>
        <v>0.29314154425810557</v>
      </c>
      <c r="D614" s="5">
        <f t="shared" si="124"/>
        <v>18.630542539353492</v>
      </c>
      <c r="E614" s="5">
        <f t="shared" si="111"/>
        <v>5.4613860103524106</v>
      </c>
      <c r="F614" s="5">
        <f t="shared" si="118"/>
        <v>158.36653312670566</v>
      </c>
      <c r="G614" s="5">
        <f t="shared" si="119"/>
        <v>18.6284269711539</v>
      </c>
      <c r="H614" s="5">
        <f t="shared" si="120"/>
        <v>5.4711970125479139</v>
      </c>
      <c r="I614" s="5"/>
      <c r="J614" s="5">
        <f t="shared" si="125"/>
        <v>1.6712680341138066E-5</v>
      </c>
      <c r="K614" s="60">
        <f t="shared" si="121"/>
        <v>5.4711802998675729</v>
      </c>
      <c r="L614" s="5">
        <f t="shared" si="122"/>
        <v>158.36604936981684</v>
      </c>
      <c r="M614" s="5">
        <f t="shared" si="123"/>
        <v>5.4711802998675734E-3</v>
      </c>
    </row>
    <row r="615" spans="1:13" x14ac:dyDescent="0.25">
      <c r="A615" s="57"/>
      <c r="B615" s="5">
        <f>'Mg2+离子浓度'!B615</f>
        <v>8.5013443614678899</v>
      </c>
      <c r="C615" s="5">
        <f t="shared" si="110"/>
        <v>7.486811963275386E-6</v>
      </c>
      <c r="D615" s="5">
        <f t="shared" si="124"/>
        <v>0</v>
      </c>
      <c r="E615" s="5">
        <f t="shared" si="111"/>
        <v>0</v>
      </c>
      <c r="F615" s="5">
        <f t="shared" si="118"/>
        <v>158.36604936981684</v>
      </c>
      <c r="G615" s="5">
        <f t="shared" si="119"/>
        <v>18.628353662228601</v>
      </c>
      <c r="H615" s="5">
        <f t="shared" si="120"/>
        <v>5.4711802998675729</v>
      </c>
      <c r="I615" s="5"/>
      <c r="J615" s="5">
        <f t="shared" si="125"/>
        <v>8.44606767899484E-8</v>
      </c>
      <c r="K615" s="60">
        <f t="shared" si="121"/>
        <v>5.4711802154068963</v>
      </c>
      <c r="L615" s="5">
        <f t="shared" si="122"/>
        <v>158.36604692506032</v>
      </c>
      <c r="M615" s="5">
        <f t="shared" si="123"/>
        <v>5.4711802154068963E-3</v>
      </c>
    </row>
    <row r="616" spans="1:13" x14ac:dyDescent="0.25">
      <c r="A616" s="57">
        <v>30</v>
      </c>
      <c r="B616" s="5">
        <f>'Mg2+离子浓度'!B616</f>
        <v>8.7944859057259954</v>
      </c>
      <c r="C616" s="5">
        <f t="shared" si="110"/>
        <v>0.29314154425810557</v>
      </c>
      <c r="D616" s="5">
        <f t="shared" si="124"/>
        <v>18.630542539353492</v>
      </c>
      <c r="E616" s="5">
        <f t="shared" si="111"/>
        <v>5.4613860103524106</v>
      </c>
      <c r="F616" s="5">
        <f t="shared" si="118"/>
        <v>163.82743293541273</v>
      </c>
      <c r="G616" s="5">
        <f t="shared" si="119"/>
        <v>18.628426344824369</v>
      </c>
      <c r="H616" s="5">
        <f t="shared" si="120"/>
        <v>5.6598584559055025</v>
      </c>
      <c r="I616" s="5"/>
      <c r="J616" s="5">
        <f t="shared" si="125"/>
        <v>1.7288978066901142E-5</v>
      </c>
      <c r="K616" s="60">
        <f t="shared" si="121"/>
        <v>5.6598411669274356</v>
      </c>
      <c r="L616" s="5">
        <f t="shared" si="122"/>
        <v>163.82693249729809</v>
      </c>
      <c r="M616" s="5">
        <f t="shared" si="123"/>
        <v>5.6598411669274359E-3</v>
      </c>
    </row>
    <row r="617" spans="1:13" x14ac:dyDescent="0.25">
      <c r="A617" s="57"/>
      <c r="B617" s="5">
        <f>'Mg2+离子浓度'!B617</f>
        <v>8.7944933925379587</v>
      </c>
      <c r="C617" s="5">
        <f t="shared" si="110"/>
        <v>7.486811963275386E-6</v>
      </c>
      <c r="D617" s="5">
        <f t="shared" si="124"/>
        <v>0</v>
      </c>
      <c r="E617" s="5">
        <f t="shared" si="111"/>
        <v>0</v>
      </c>
      <c r="F617" s="5">
        <f t="shared" si="118"/>
        <v>163.82693249729809</v>
      </c>
      <c r="G617" s="5">
        <f t="shared" si="119"/>
        <v>18.628353582743451</v>
      </c>
      <c r="H617" s="5">
        <f t="shared" si="120"/>
        <v>5.6598411669274347</v>
      </c>
      <c r="I617" s="5"/>
      <c r="J617" s="5">
        <f t="shared" si="125"/>
        <v>8.7373105853205562E-8</v>
      </c>
      <c r="K617" s="60">
        <f t="shared" si="121"/>
        <v>5.6598410795543286</v>
      </c>
      <c r="L617" s="5">
        <f t="shared" si="122"/>
        <v>163.82692996823982</v>
      </c>
      <c r="M617" s="5">
        <f t="shared" si="123"/>
        <v>5.6598410795543289E-3</v>
      </c>
    </row>
    <row r="618" spans="1:13" x14ac:dyDescent="0.25">
      <c r="A618" s="57">
        <v>31</v>
      </c>
      <c r="B618" s="5">
        <f>'Mg2+离子浓度'!B618</f>
        <v>9.0876349367960643</v>
      </c>
      <c r="C618" s="5">
        <f t="shared" si="110"/>
        <v>0.29314154425810557</v>
      </c>
      <c r="D618" s="5">
        <f t="shared" si="124"/>
        <v>18.630542539353492</v>
      </c>
      <c r="E618" s="5">
        <f t="shared" si="111"/>
        <v>5.4613860103524106</v>
      </c>
      <c r="F618" s="5">
        <f t="shared" si="118"/>
        <v>169.28831597859224</v>
      </c>
      <c r="G618" s="5">
        <f t="shared" si="119"/>
        <v>18.628423914030652</v>
      </c>
      <c r="H618" s="5">
        <f t="shared" si="120"/>
        <v>5.8485193200529348</v>
      </c>
      <c r="I618" s="5"/>
      <c r="J618" s="5">
        <f t="shared" si="125"/>
        <v>1.7865274023370556E-5</v>
      </c>
      <c r="K618" s="60">
        <f t="shared" si="121"/>
        <v>5.8485014547789111</v>
      </c>
      <c r="L618" s="5">
        <f t="shared" si="122"/>
        <v>169.287798859303</v>
      </c>
      <c r="M618" s="5">
        <f t="shared" si="123"/>
        <v>5.8485014547789115E-3</v>
      </c>
    </row>
    <row r="619" spans="1:13" x14ac:dyDescent="0.25">
      <c r="A619" s="57"/>
      <c r="B619" s="5">
        <f>'Mg2+离子浓度'!B619</f>
        <v>9.0876424236080275</v>
      </c>
      <c r="C619" s="5">
        <f t="shared" si="110"/>
        <v>7.486811963275386E-6</v>
      </c>
      <c r="D619" s="5">
        <f t="shared" si="124"/>
        <v>0</v>
      </c>
      <c r="E619" s="5">
        <f t="shared" si="111"/>
        <v>0</v>
      </c>
      <c r="F619" s="5">
        <f t="shared" si="118"/>
        <v>169.287798859303</v>
      </c>
      <c r="G619" s="5">
        <f t="shared" si="119"/>
        <v>18.628351663521041</v>
      </c>
      <c r="H619" s="5">
        <f t="shared" si="120"/>
        <v>5.8485014547789111</v>
      </c>
      <c r="I619" s="5"/>
      <c r="J619" s="5">
        <f t="shared" si="125"/>
        <v>9.0285525975004143E-8</v>
      </c>
      <c r="K619" s="60">
        <f t="shared" si="121"/>
        <v>5.8485013644933854</v>
      </c>
      <c r="L619" s="5">
        <f t="shared" si="122"/>
        <v>169.2877962459433</v>
      </c>
      <c r="M619" s="5">
        <f t="shared" si="123"/>
        <v>5.8485013644933859E-3</v>
      </c>
    </row>
    <row r="620" spans="1:13" x14ac:dyDescent="0.25">
      <c r="A620" s="57">
        <v>32</v>
      </c>
      <c r="B620" s="5">
        <f>'Mg2+离子浓度'!B620</f>
        <v>9.3807839678661331</v>
      </c>
      <c r="C620" s="5">
        <f t="shared" si="110"/>
        <v>0.29314154425810557</v>
      </c>
      <c r="D620" s="5">
        <f t="shared" si="124"/>
        <v>18.630542539353492</v>
      </c>
      <c r="E620" s="5">
        <f t="shared" si="111"/>
        <v>5.4613860103524106</v>
      </c>
      <c r="F620" s="5">
        <f t="shared" si="118"/>
        <v>174.74918225629571</v>
      </c>
      <c r="G620" s="5">
        <f t="shared" si="119"/>
        <v>18.628419847946493</v>
      </c>
      <c r="H620" s="5">
        <f t="shared" si="120"/>
        <v>6.0371796049919917</v>
      </c>
      <c r="I620" s="5"/>
      <c r="J620" s="5">
        <f t="shared" si="125"/>
        <v>1.8441568210551752E-5</v>
      </c>
      <c r="K620" s="60">
        <f t="shared" si="121"/>
        <v>6.0371611634237814</v>
      </c>
      <c r="L620" s="5">
        <f t="shared" si="122"/>
        <v>174.74864845588306</v>
      </c>
      <c r="M620" s="5">
        <f t="shared" si="123"/>
        <v>6.0371611634237815E-3</v>
      </c>
    </row>
    <row r="621" spans="1:13" x14ac:dyDescent="0.25">
      <c r="A621" s="57"/>
      <c r="B621" s="5">
        <f>'Mg2+离子浓度'!B621</f>
        <v>9.3807914546780964</v>
      </c>
      <c r="C621" s="5">
        <f t="shared" si="110"/>
        <v>7.486811963275386E-6</v>
      </c>
      <c r="D621" s="5">
        <f t="shared" si="124"/>
        <v>0</v>
      </c>
      <c r="E621" s="5">
        <f t="shared" si="111"/>
        <v>0</v>
      </c>
      <c r="F621" s="5">
        <f t="shared" si="118"/>
        <v>174.74864845588306</v>
      </c>
      <c r="G621" s="5">
        <f t="shared" si="119"/>
        <v>18.628348077041821</v>
      </c>
      <c r="H621" s="5">
        <f t="shared" si="120"/>
        <v>6.0371611634237814</v>
      </c>
      <c r="I621" s="5"/>
      <c r="J621" s="5">
        <f t="shared" si="125"/>
        <v>9.319793715537154E-8</v>
      </c>
      <c r="K621" s="60">
        <f t="shared" si="121"/>
        <v>6.037161070225844</v>
      </c>
      <c r="L621" s="5">
        <f t="shared" si="122"/>
        <v>174.74864575822215</v>
      </c>
      <c r="M621" s="5">
        <f t="shared" si="123"/>
        <v>6.0371610702258443E-3</v>
      </c>
    </row>
    <row r="622" spans="1:13" x14ac:dyDescent="0.25">
      <c r="A622" s="57">
        <v>33</v>
      </c>
      <c r="B622" s="5">
        <f>'Mg2+离子浓度'!B622</f>
        <v>9.673932998936202</v>
      </c>
      <c r="C622" s="5">
        <f t="shared" si="110"/>
        <v>0.29314154425810557</v>
      </c>
      <c r="D622" s="5">
        <f t="shared" si="124"/>
        <v>18.630542539353492</v>
      </c>
      <c r="E622" s="5">
        <f t="shared" si="111"/>
        <v>5.4613860103524106</v>
      </c>
      <c r="F622" s="5">
        <f t="shared" si="118"/>
        <v>180.21003176857457</v>
      </c>
      <c r="G622" s="5">
        <f t="shared" si="119"/>
        <v>18.628414295239736</v>
      </c>
      <c r="H622" s="5">
        <f t="shared" si="120"/>
        <v>6.2258393107244494</v>
      </c>
      <c r="I622" s="5"/>
      <c r="J622" s="5">
        <f t="shared" si="125"/>
        <v>1.9017860628450153E-5</v>
      </c>
      <c r="K622" s="60">
        <f t="shared" si="121"/>
        <v>6.2258202928638209</v>
      </c>
      <c r="L622" s="5">
        <f t="shared" si="122"/>
        <v>180.20948128708974</v>
      </c>
      <c r="M622" s="5">
        <f t="shared" si="123"/>
        <v>6.2258202928638208E-3</v>
      </c>
    </row>
    <row r="623" spans="1:13" x14ac:dyDescent="0.25">
      <c r="A623" s="57"/>
      <c r="B623" s="5">
        <f>'Mg2+离子浓度'!B623</f>
        <v>9.6739404857481652</v>
      </c>
      <c r="C623" s="5">
        <f t="shared" si="110"/>
        <v>7.486811963275386E-6</v>
      </c>
      <c r="D623" s="5">
        <f t="shared" si="124"/>
        <v>0</v>
      </c>
      <c r="E623" s="5">
        <f t="shared" si="111"/>
        <v>0</v>
      </c>
      <c r="F623" s="5">
        <f t="shared" si="118"/>
        <v>180.20948128708974</v>
      </c>
      <c r="G623" s="5">
        <f t="shared" si="119"/>
        <v>18.628342974879555</v>
      </c>
      <c r="H623" s="5">
        <f t="shared" si="120"/>
        <v>6.2258202928638209</v>
      </c>
      <c r="I623" s="5"/>
      <c r="J623" s="5">
        <f t="shared" si="125"/>
        <v>9.61103393943352E-8</v>
      </c>
      <c r="K623" s="60">
        <f t="shared" si="121"/>
        <v>6.2258201967534816</v>
      </c>
      <c r="L623" s="5">
        <f t="shared" si="122"/>
        <v>180.20947850512789</v>
      </c>
      <c r="M623" s="5">
        <f t="shared" si="123"/>
        <v>6.2258201967534815E-3</v>
      </c>
    </row>
    <row r="624" spans="1:13" x14ac:dyDescent="0.25">
      <c r="A624" s="57">
        <v>34</v>
      </c>
      <c r="B624" s="5">
        <f>'Mg2+离子浓度'!B624</f>
        <v>9.9670820300062708</v>
      </c>
      <c r="C624" s="5">
        <f t="shared" si="110"/>
        <v>0.29314154425810557</v>
      </c>
      <c r="D624" s="5">
        <f t="shared" si="124"/>
        <v>18.630542539353492</v>
      </c>
      <c r="E624" s="5">
        <f t="shared" si="111"/>
        <v>5.4613860103524106</v>
      </c>
      <c r="F624" s="5">
        <f t="shared" si="118"/>
        <v>185.6708645154803</v>
      </c>
      <c r="G624" s="5">
        <f t="shared" si="119"/>
        <v>18.628407387087943</v>
      </c>
      <c r="H624" s="5">
        <f t="shared" si="120"/>
        <v>6.414498437252087</v>
      </c>
      <c r="I624" s="5"/>
      <c r="J624" s="5">
        <f t="shared" si="125"/>
        <v>1.9594151277071191E-5</v>
      </c>
      <c r="K624" s="60">
        <f t="shared" si="121"/>
        <v>6.4144788431008095</v>
      </c>
      <c r="L624" s="5">
        <f t="shared" si="122"/>
        <v>185.67029735297447</v>
      </c>
      <c r="M624" s="5">
        <f t="shared" si="123"/>
        <v>6.41447884310081E-3</v>
      </c>
    </row>
    <row r="625" spans="1:13" x14ac:dyDescent="0.25">
      <c r="A625" s="57"/>
      <c r="B625" s="5">
        <f>'Mg2+离子浓度'!B625</f>
        <v>9.9670895168182341</v>
      </c>
      <c r="C625" s="5">
        <f t="shared" si="110"/>
        <v>7.486811963275386E-6</v>
      </c>
      <c r="D625" s="5">
        <f t="shared" si="124"/>
        <v>0</v>
      </c>
      <c r="E625" s="5">
        <f t="shared" si="111"/>
        <v>0</v>
      </c>
      <c r="F625" s="5">
        <f t="shared" si="118"/>
        <v>185.67029735297447</v>
      </c>
      <c r="G625" s="5">
        <f t="shared" si="119"/>
        <v>18.628336490775844</v>
      </c>
      <c r="H625" s="5">
        <f t="shared" si="120"/>
        <v>6.4144788431008095</v>
      </c>
      <c r="I625" s="5"/>
      <c r="J625" s="5">
        <f t="shared" si="125"/>
        <v>9.9022732691922613E-8</v>
      </c>
      <c r="K625" s="60">
        <f t="shared" si="121"/>
        <v>6.4144787440780764</v>
      </c>
      <c r="L625" s="5">
        <f t="shared" si="122"/>
        <v>185.67029448671195</v>
      </c>
      <c r="M625" s="5">
        <f t="shared" si="123"/>
        <v>6.4144787440780764E-3</v>
      </c>
    </row>
    <row r="626" spans="1:13" x14ac:dyDescent="0.25">
      <c r="A626" s="57">
        <v>35</v>
      </c>
      <c r="B626" s="5">
        <f>'Mg2+离子浓度'!B626</f>
        <v>10.26023106107634</v>
      </c>
      <c r="C626" s="5">
        <f t="shared" si="110"/>
        <v>0.29314154425810557</v>
      </c>
      <c r="D626" s="5">
        <f t="shared" si="124"/>
        <v>18.630542539353492</v>
      </c>
      <c r="E626" s="5">
        <f t="shared" si="111"/>
        <v>5.4613860103524106</v>
      </c>
      <c r="F626" s="5">
        <f t="shared" si="118"/>
        <v>191.13168049706437</v>
      </c>
      <c r="G626" s="5">
        <f t="shared" si="119"/>
        <v>18.628399239676956</v>
      </c>
      <c r="H626" s="5">
        <f t="shared" si="120"/>
        <v>6.6031569845766827</v>
      </c>
      <c r="I626" s="5"/>
      <c r="J626" s="5">
        <f t="shared" si="125"/>
        <v>2.0170440156420299E-5</v>
      </c>
      <c r="K626" s="60">
        <f t="shared" si="121"/>
        <v>6.6031368141365263</v>
      </c>
      <c r="L626" s="5">
        <f t="shared" si="122"/>
        <v>191.13109665358883</v>
      </c>
      <c r="M626" s="5">
        <f t="shared" si="123"/>
        <v>6.6031368141365263E-3</v>
      </c>
    </row>
    <row r="627" spans="1:13" x14ac:dyDescent="0.25">
      <c r="A627" s="57"/>
      <c r="B627" s="5">
        <f>'Mg2+离子浓度'!B627</f>
        <v>10.260238547888303</v>
      </c>
      <c r="C627" s="5">
        <f t="shared" ref="C627:C656" si="126">B627-B626</f>
        <v>7.486811963275386E-6</v>
      </c>
      <c r="D627" s="5">
        <f t="shared" si="124"/>
        <v>0</v>
      </c>
      <c r="E627" s="5">
        <f t="shared" ref="E627:E656" si="127">C627*D627</f>
        <v>0</v>
      </c>
      <c r="F627" s="5">
        <f t="shared" si="118"/>
        <v>191.13109665358883</v>
      </c>
      <c r="G627" s="5">
        <f t="shared" si="119"/>
        <v>18.628328743187577</v>
      </c>
      <c r="H627" s="5">
        <f t="shared" si="120"/>
        <v>6.6031368141365263</v>
      </c>
      <c r="I627" s="5"/>
      <c r="J627" s="5">
        <f t="shared" si="125"/>
        <v>1.019351170481612E-7</v>
      </c>
      <c r="K627" s="60">
        <f t="shared" si="121"/>
        <v>6.6031367122014091</v>
      </c>
      <c r="L627" s="5">
        <f t="shared" si="122"/>
        <v>191.13109370302587</v>
      </c>
      <c r="M627" s="5">
        <f t="shared" si="123"/>
        <v>6.6031367122014089E-3</v>
      </c>
    </row>
    <row r="628" spans="1:13" x14ac:dyDescent="0.25">
      <c r="A628" s="57">
        <v>36</v>
      </c>
      <c r="B628" s="5">
        <f>'Mg2+离子浓度'!B628</f>
        <v>10.553380092146408</v>
      </c>
      <c r="C628" s="5">
        <f t="shared" si="126"/>
        <v>0.29314154425810557</v>
      </c>
      <c r="D628" s="5">
        <f t="shared" si="124"/>
        <v>18.630542539353492</v>
      </c>
      <c r="E628" s="5">
        <f t="shared" si="127"/>
        <v>5.4613860103524106</v>
      </c>
      <c r="F628" s="5">
        <f t="shared" si="118"/>
        <v>196.59247971337828</v>
      </c>
      <c r="G628" s="5">
        <f t="shared" si="119"/>
        <v>18.628389956283112</v>
      </c>
      <c r="H628" s="5">
        <f t="shared" si="120"/>
        <v>6.7918149527000145</v>
      </c>
      <c r="I628" s="5"/>
      <c r="J628" s="5">
        <f t="shared" si="125"/>
        <v>2.0746727266502914E-5</v>
      </c>
      <c r="K628" s="60">
        <f t="shared" si="121"/>
        <v>6.7917942059727476</v>
      </c>
      <c r="L628" s="5">
        <f t="shared" si="122"/>
        <v>196.59187918898419</v>
      </c>
      <c r="M628" s="5">
        <f t="shared" si="123"/>
        <v>6.7917942059727478E-3</v>
      </c>
    </row>
    <row r="629" spans="1:13" x14ac:dyDescent="0.25">
      <c r="A629" s="57"/>
      <c r="B629" s="5">
        <f>'Mg2+离子浓度'!B629</f>
        <v>10.553387578958372</v>
      </c>
      <c r="C629" s="5">
        <f t="shared" si="126"/>
        <v>7.486811963275386E-6</v>
      </c>
      <c r="D629" s="5">
        <f t="shared" si="124"/>
        <v>0</v>
      </c>
      <c r="E629" s="5">
        <f t="shared" si="127"/>
        <v>0</v>
      </c>
      <c r="F629" s="5">
        <f t="shared" si="118"/>
        <v>196.59187918898419</v>
      </c>
      <c r="G629" s="5">
        <f t="shared" si="119"/>
        <v>18.62831983740978</v>
      </c>
      <c r="H629" s="5">
        <f t="shared" si="120"/>
        <v>6.7917942059727476</v>
      </c>
      <c r="I629" s="5"/>
      <c r="J629" s="5">
        <f t="shared" si="125"/>
        <v>1.0484749246307842E-7</v>
      </c>
      <c r="K629" s="60">
        <f t="shared" si="121"/>
        <v>6.7917941011252552</v>
      </c>
      <c r="L629" s="5">
        <f t="shared" si="122"/>
        <v>196.59187615412105</v>
      </c>
      <c r="M629" s="5">
        <f t="shared" si="123"/>
        <v>6.7917941011252552E-3</v>
      </c>
    </row>
    <row r="630" spans="1:13" x14ac:dyDescent="0.25">
      <c r="A630" s="57">
        <v>37</v>
      </c>
      <c r="B630" s="5">
        <f>'Mg2+离子浓度'!B630</f>
        <v>10.846529123216477</v>
      </c>
      <c r="C630" s="5">
        <f t="shared" si="126"/>
        <v>0.29314154425810557</v>
      </c>
      <c r="D630" s="5">
        <f t="shared" si="124"/>
        <v>18.630542539353492</v>
      </c>
      <c r="E630" s="5">
        <f t="shared" si="127"/>
        <v>5.4613860103524106</v>
      </c>
      <c r="F630" s="5">
        <f t="shared" si="118"/>
        <v>202.05326216447347</v>
      </c>
      <c r="G630" s="5">
        <f t="shared" si="119"/>
        <v>18.62837962901774</v>
      </c>
      <c r="H630" s="5">
        <f t="shared" si="120"/>
        <v>6.9804723416238605</v>
      </c>
      <c r="I630" s="5"/>
      <c r="J630" s="5">
        <f t="shared" si="125"/>
        <v>2.1323012607324461E-5</v>
      </c>
      <c r="K630" s="60">
        <f t="shared" si="121"/>
        <v>6.9804510186112534</v>
      </c>
      <c r="L630" s="5">
        <f t="shared" si="122"/>
        <v>202.05264495921202</v>
      </c>
      <c r="M630" s="5">
        <f t="shared" si="123"/>
        <v>6.9804510186112535E-3</v>
      </c>
    </row>
    <row r="631" spans="1:13" x14ac:dyDescent="0.25">
      <c r="A631" s="57"/>
      <c r="B631" s="5">
        <f>'Mg2+离子浓度'!B631</f>
        <v>10.846536610028441</v>
      </c>
      <c r="C631" s="5">
        <f t="shared" si="126"/>
        <v>7.486811963275386E-6</v>
      </c>
      <c r="D631" s="5">
        <f t="shared" si="124"/>
        <v>0</v>
      </c>
      <c r="E631" s="5">
        <f t="shared" si="127"/>
        <v>0</v>
      </c>
      <c r="F631" s="5">
        <f t="shared" si="118"/>
        <v>202.05264495921202</v>
      </c>
      <c r="G631" s="5">
        <f t="shared" si="119"/>
        <v>18.628309867354258</v>
      </c>
      <c r="H631" s="5">
        <f t="shared" si="120"/>
        <v>6.9804510186112534</v>
      </c>
      <c r="I631" s="5"/>
      <c r="J631" s="5">
        <f t="shared" si="125"/>
        <v>1.0775985893670174E-7</v>
      </c>
      <c r="K631" s="60">
        <f t="shared" si="121"/>
        <v>6.9804509108513946</v>
      </c>
      <c r="L631" s="5">
        <f t="shared" si="122"/>
        <v>202.05264184004906</v>
      </c>
      <c r="M631" s="5">
        <f t="shared" si="123"/>
        <v>6.9804509108513943E-3</v>
      </c>
    </row>
    <row r="632" spans="1:13" x14ac:dyDescent="0.25">
      <c r="A632" s="57">
        <v>38</v>
      </c>
      <c r="B632" s="5">
        <f>'Mg2+离子浓度'!B632</f>
        <v>11.139678154286546</v>
      </c>
      <c r="C632" s="5">
        <f t="shared" si="126"/>
        <v>0.29314154425810557</v>
      </c>
      <c r="D632" s="5">
        <f t="shared" si="124"/>
        <v>18.630542539353492</v>
      </c>
      <c r="E632" s="5">
        <f t="shared" si="127"/>
        <v>5.4613860103524106</v>
      </c>
      <c r="F632" s="5">
        <f t="shared" si="118"/>
        <v>207.51402785040148</v>
      </c>
      <c r="G632" s="5">
        <f t="shared" si="119"/>
        <v>18.628368340296269</v>
      </c>
      <c r="H632" s="5">
        <f t="shared" si="120"/>
        <v>7.1691291513500008</v>
      </c>
      <c r="I632" s="5"/>
      <c r="J632" s="5">
        <f t="shared" si="125"/>
        <v>2.1899296178890378E-5</v>
      </c>
      <c r="K632" s="60">
        <f t="shared" si="121"/>
        <v>7.1691072520538217</v>
      </c>
      <c r="L632" s="5">
        <f t="shared" si="122"/>
        <v>207.51339396432394</v>
      </c>
      <c r="M632" s="5">
        <f t="shared" si="123"/>
        <v>7.1691072520538215E-3</v>
      </c>
    </row>
    <row r="633" spans="1:13" x14ac:dyDescent="0.25">
      <c r="A633" s="57"/>
      <c r="B633" s="5">
        <f>'Mg2+离子浓度'!B633</f>
        <v>11.139685641098509</v>
      </c>
      <c r="C633" s="5">
        <f t="shared" si="126"/>
        <v>7.486811963275386E-6</v>
      </c>
      <c r="D633" s="5">
        <f t="shared" si="124"/>
        <v>0</v>
      </c>
      <c r="E633" s="5">
        <f t="shared" si="127"/>
        <v>0</v>
      </c>
      <c r="F633" s="5">
        <f t="shared" si="118"/>
        <v>207.51339396432394</v>
      </c>
      <c r="G633" s="5">
        <f t="shared" si="119"/>
        <v>18.62829891704741</v>
      </c>
      <c r="H633" s="5">
        <f t="shared" si="120"/>
        <v>7.1691072520538226</v>
      </c>
      <c r="I633" s="5"/>
      <c r="J633" s="5">
        <f t="shared" si="125"/>
        <v>1.1067221646905862E-7</v>
      </c>
      <c r="K633" s="60">
        <f t="shared" si="121"/>
        <v>7.1691071413816063</v>
      </c>
      <c r="L633" s="5">
        <f t="shared" si="122"/>
        <v>207.51339076086128</v>
      </c>
      <c r="M633" s="5">
        <f t="shared" si="123"/>
        <v>7.1691071413816062E-3</v>
      </c>
    </row>
    <row r="634" spans="1:13" x14ac:dyDescent="0.25">
      <c r="A634" s="57">
        <v>39</v>
      </c>
      <c r="B634" s="5">
        <f>'Mg2+离子浓度'!B634</f>
        <v>11.432827185356615</v>
      </c>
      <c r="C634" s="5">
        <f t="shared" si="126"/>
        <v>0.29314154425810557</v>
      </c>
      <c r="D634" s="5">
        <f t="shared" si="124"/>
        <v>18.630542539353492</v>
      </c>
      <c r="E634" s="5">
        <f t="shared" si="127"/>
        <v>5.4613860103524106</v>
      </c>
      <c r="F634" s="5">
        <f t="shared" si="118"/>
        <v>212.9747767712137</v>
      </c>
      <c r="G634" s="5">
        <f t="shared" si="119"/>
        <v>18.628356164081261</v>
      </c>
      <c r="H634" s="5">
        <f t="shared" si="120"/>
        <v>7.3577853818802126</v>
      </c>
      <c r="I634" s="5"/>
      <c r="J634" s="5">
        <f t="shared" si="125"/>
        <v>2.2475577981206093E-5</v>
      </c>
      <c r="K634" s="60">
        <f t="shared" si="121"/>
        <v>7.3577629063022316</v>
      </c>
      <c r="L634" s="5">
        <f t="shared" si="122"/>
        <v>212.97412620437126</v>
      </c>
      <c r="M634" s="5">
        <f t="shared" si="123"/>
        <v>7.3577629063022315E-3</v>
      </c>
    </row>
    <row r="635" spans="1:13" x14ac:dyDescent="0.25">
      <c r="A635" s="57"/>
      <c r="B635" s="5">
        <f>'Mg2+离子浓度'!B635</f>
        <v>11.432834672168578</v>
      </c>
      <c r="C635" s="5">
        <f t="shared" si="126"/>
        <v>7.486811963275386E-6</v>
      </c>
      <c r="D635" s="5">
        <f t="shared" si="124"/>
        <v>0</v>
      </c>
      <c r="E635" s="5">
        <f t="shared" si="127"/>
        <v>0</v>
      </c>
      <c r="F635" s="5">
        <f t="shared" si="118"/>
        <v>212.97412620437126</v>
      </c>
      <c r="G635" s="5">
        <f t="shared" si="119"/>
        <v>18.628287061897517</v>
      </c>
      <c r="H635" s="5">
        <f t="shared" si="120"/>
        <v>7.3577629063022325</v>
      </c>
      <c r="I635" s="5"/>
      <c r="J635" s="5">
        <f t="shared" si="125"/>
        <v>1.1358456506017649E-7</v>
      </c>
      <c r="K635" s="60">
        <f t="shared" si="121"/>
        <v>7.3577627927176676</v>
      </c>
      <c r="L635" s="5">
        <f t="shared" si="122"/>
        <v>212.97412291660925</v>
      </c>
      <c r="M635" s="5">
        <f t="shared" si="123"/>
        <v>7.3577627927176679E-3</v>
      </c>
    </row>
    <row r="636" spans="1:13" x14ac:dyDescent="0.25">
      <c r="A636" s="57">
        <v>40</v>
      </c>
      <c r="B636" s="5">
        <f>'Mg2+离子浓度'!B636</f>
        <v>11.725976216426684</v>
      </c>
      <c r="C636" s="5">
        <f t="shared" si="126"/>
        <v>0.29314154425810557</v>
      </c>
      <c r="D636" s="5">
        <f t="shared" si="124"/>
        <v>18.630542539353492</v>
      </c>
      <c r="E636" s="5">
        <f t="shared" si="127"/>
        <v>5.4613860103524106</v>
      </c>
      <c r="F636" s="5">
        <f t="shared" si="118"/>
        <v>218.43550892696166</v>
      </c>
      <c r="G636" s="5">
        <f t="shared" si="119"/>
        <v>18.628343166939036</v>
      </c>
      <c r="H636" s="5">
        <f t="shared" si="120"/>
        <v>7.5464410332162739</v>
      </c>
      <c r="I636" s="5"/>
      <c r="J636" s="5">
        <f t="shared" si="125"/>
        <v>2.3051858014277042E-5</v>
      </c>
      <c r="K636" s="60">
        <f t="shared" si="121"/>
        <v>7.5464179813582595</v>
      </c>
      <c r="L636" s="5">
        <f t="shared" si="122"/>
        <v>218.43484167940551</v>
      </c>
      <c r="M636" s="5">
        <f t="shared" si="123"/>
        <v>7.54641798135826E-3</v>
      </c>
    </row>
    <row r="637" spans="1:13" x14ac:dyDescent="0.25">
      <c r="A637" s="57"/>
      <c r="B637" s="5">
        <f>'Mg2+离子浓度'!B637</f>
        <v>11.725983703238647</v>
      </c>
      <c r="C637" s="5">
        <f t="shared" si="126"/>
        <v>7.486811963275386E-6</v>
      </c>
      <c r="D637" s="5">
        <f t="shared" si="124"/>
        <v>0</v>
      </c>
      <c r="E637" s="5">
        <f t="shared" si="127"/>
        <v>0</v>
      </c>
      <c r="F637" s="5">
        <f t="shared" si="118"/>
        <v>218.43484167940551</v>
      </c>
      <c r="G637" s="5">
        <f t="shared" si="119"/>
        <v>18.628274369772072</v>
      </c>
      <c r="H637" s="5">
        <f t="shared" si="120"/>
        <v>7.5464179813582595</v>
      </c>
      <c r="I637" s="5"/>
      <c r="J637" s="5">
        <f t="shared" si="125"/>
        <v>1.1649690471008279E-7</v>
      </c>
      <c r="K637" s="60">
        <f t="shared" si="121"/>
        <v>7.5464178648613549</v>
      </c>
      <c r="L637" s="5">
        <f t="shared" si="122"/>
        <v>218.43483830734436</v>
      </c>
      <c r="M637" s="5">
        <f t="shared" si="123"/>
        <v>7.546417864861355E-3</v>
      </c>
    </row>
    <row r="638" spans="1:13" x14ac:dyDescent="0.25">
      <c r="A638" s="57">
        <v>41</v>
      </c>
      <c r="B638" s="5">
        <f>'Mg2+离子浓度'!B638</f>
        <v>12.019125247496753</v>
      </c>
      <c r="C638" s="5">
        <f t="shared" si="126"/>
        <v>0.29314154425810557</v>
      </c>
      <c r="D638" s="5">
        <f t="shared" si="124"/>
        <v>18.630542539353492</v>
      </c>
      <c r="E638" s="5">
        <f t="shared" si="127"/>
        <v>5.4613860103524106</v>
      </c>
      <c r="F638" s="5">
        <f t="shared" si="118"/>
        <v>223.89622431769678</v>
      </c>
      <c r="G638" s="5">
        <f t="shared" si="119"/>
        <v>18.628329408941646</v>
      </c>
      <c r="H638" s="5">
        <f t="shared" si="120"/>
        <v>7.7350961053599612</v>
      </c>
      <c r="I638" s="5"/>
      <c r="J638" s="5">
        <f t="shared" si="125"/>
        <v>2.3628136278108652E-5</v>
      </c>
      <c r="K638" s="60">
        <f t="shared" si="121"/>
        <v>7.7350724772236834</v>
      </c>
      <c r="L638" s="5">
        <f t="shared" si="122"/>
        <v>223.89554038947813</v>
      </c>
      <c r="M638" s="5">
        <f t="shared" si="123"/>
        <v>7.7350724772236833E-3</v>
      </c>
    </row>
    <row r="639" spans="1:13" x14ac:dyDescent="0.25">
      <c r="A639" s="57"/>
      <c r="B639" s="5">
        <f>'Mg2+离子浓度'!B639</f>
        <v>12.019132734308716</v>
      </c>
      <c r="C639" s="5">
        <f t="shared" si="126"/>
        <v>7.486811963275386E-6</v>
      </c>
      <c r="D639" s="5">
        <f t="shared" si="124"/>
        <v>0</v>
      </c>
      <c r="E639" s="5">
        <f t="shared" si="127"/>
        <v>0</v>
      </c>
      <c r="F639" s="5">
        <f t="shared" si="118"/>
        <v>223.89554038947813</v>
      </c>
      <c r="G639" s="5">
        <f t="shared" si="119"/>
        <v>18.628260901917358</v>
      </c>
      <c r="H639" s="5">
        <f t="shared" si="120"/>
        <v>7.7350724772236825</v>
      </c>
      <c r="I639" s="5"/>
      <c r="J639" s="5">
        <f t="shared" si="125"/>
        <v>1.1940923541880497E-7</v>
      </c>
      <c r="K639" s="60">
        <f t="shared" si="121"/>
        <v>7.7350723578144471</v>
      </c>
      <c r="L639" s="5">
        <f t="shared" si="122"/>
        <v>223.89553693311808</v>
      </c>
      <c r="M639" s="5">
        <f t="shared" si="123"/>
        <v>7.7350723578144473E-3</v>
      </c>
    </row>
    <row r="640" spans="1:13" x14ac:dyDescent="0.25">
      <c r="A640" s="57">
        <v>42</v>
      </c>
      <c r="B640" s="5">
        <f>'Mg2+离子浓度'!B640</f>
        <v>12.312274278566822</v>
      </c>
      <c r="C640" s="5">
        <f t="shared" si="126"/>
        <v>0.29314154425810557</v>
      </c>
      <c r="D640" s="5">
        <f t="shared" si="124"/>
        <v>18.630542539353492</v>
      </c>
      <c r="E640" s="5">
        <f t="shared" si="127"/>
        <v>5.4613860103524106</v>
      </c>
      <c r="F640" s="5">
        <f t="shared" si="118"/>
        <v>229.35692294347049</v>
      </c>
      <c r="G640" s="5">
        <f t="shared" si="119"/>
        <v>18.628314944439996</v>
      </c>
      <c r="H640" s="5">
        <f t="shared" si="120"/>
        <v>7.9237505983130534</v>
      </c>
      <c r="I640" s="5"/>
      <c r="J640" s="5">
        <f t="shared" si="125"/>
        <v>2.4204412772706349E-5</v>
      </c>
      <c r="K640" s="60">
        <f t="shared" si="121"/>
        <v>7.9237263939002807</v>
      </c>
      <c r="L640" s="5">
        <f t="shared" si="122"/>
        <v>229.35622233464056</v>
      </c>
      <c r="M640" s="5">
        <f t="shared" si="123"/>
        <v>7.9237263939002812E-3</v>
      </c>
    </row>
    <row r="641" spans="1:13" x14ac:dyDescent="0.25">
      <c r="A641" s="57"/>
      <c r="B641" s="5">
        <f>'Mg2+离子浓度'!B641</f>
        <v>12.312281765378785</v>
      </c>
      <c r="C641" s="5">
        <f t="shared" si="126"/>
        <v>7.486811963275386E-6</v>
      </c>
      <c r="D641" s="5">
        <f t="shared" si="124"/>
        <v>0</v>
      </c>
      <c r="E641" s="5">
        <f t="shared" si="127"/>
        <v>0</v>
      </c>
      <c r="F641" s="5">
        <f t="shared" si="118"/>
        <v>229.35622233464056</v>
      </c>
      <c r="G641" s="5">
        <f t="shared" si="119"/>
        <v>18.628246713746684</v>
      </c>
      <c r="H641" s="5">
        <f t="shared" si="120"/>
        <v>7.9237263939002789</v>
      </c>
      <c r="I641" s="5"/>
      <c r="J641" s="5">
        <f t="shared" si="125"/>
        <v>1.2232155718637047E-7</v>
      </c>
      <c r="K641" s="60">
        <f t="shared" si="121"/>
        <v>7.9237262715787216</v>
      </c>
      <c r="L641" s="5">
        <f t="shared" si="122"/>
        <v>229.35621879398192</v>
      </c>
      <c r="M641" s="5">
        <f t="shared" si="123"/>
        <v>7.923726271578722E-3</v>
      </c>
    </row>
    <row r="642" spans="1:13" x14ac:dyDescent="0.25">
      <c r="A642" s="57">
        <v>43</v>
      </c>
      <c r="B642" s="5">
        <f>'Mg2+离子浓度'!B642</f>
        <v>12.60542330963689</v>
      </c>
      <c r="C642" s="5">
        <f t="shared" si="126"/>
        <v>0.29314154425810557</v>
      </c>
      <c r="D642" s="5">
        <f t="shared" si="124"/>
        <v>18.630542539353492</v>
      </c>
      <c r="E642" s="5">
        <f t="shared" si="127"/>
        <v>5.4613860103524106</v>
      </c>
      <c r="F642" s="5">
        <f t="shared" si="118"/>
        <v>234.81760480433434</v>
      </c>
      <c r="G642" s="5">
        <f t="shared" si="119"/>
        <v>18.628299822729115</v>
      </c>
      <c r="H642" s="5">
        <f t="shared" si="120"/>
        <v>8.1124045120773296</v>
      </c>
      <c r="I642" s="5"/>
      <c r="J642" s="5">
        <f t="shared" si="125"/>
        <v>2.4780687498075576E-5</v>
      </c>
      <c r="K642" s="60">
        <f t="shared" si="121"/>
        <v>8.1123797313898312</v>
      </c>
      <c r="L642" s="5">
        <f t="shared" si="122"/>
        <v>234.81688751494437</v>
      </c>
      <c r="M642" s="5">
        <f t="shared" si="123"/>
        <v>8.1123797313898318E-3</v>
      </c>
    </row>
    <row r="643" spans="1:13" x14ac:dyDescent="0.25">
      <c r="A643" s="57"/>
      <c r="B643" s="5">
        <f>'Mg2+离子浓度'!B643</f>
        <v>12.605430796448854</v>
      </c>
      <c r="C643" s="5">
        <f t="shared" si="126"/>
        <v>7.486811963275386E-6</v>
      </c>
      <c r="D643" s="5">
        <f t="shared" si="124"/>
        <v>0</v>
      </c>
      <c r="E643" s="5">
        <f t="shared" si="127"/>
        <v>0</v>
      </c>
      <c r="F643" s="5">
        <f t="shared" si="118"/>
        <v>234.81688751494437</v>
      </c>
      <c r="G643" s="5">
        <f t="shared" si="119"/>
        <v>18.628231855518649</v>
      </c>
      <c r="H643" s="5">
        <f t="shared" si="120"/>
        <v>8.1123797313898312</v>
      </c>
      <c r="I643" s="5"/>
      <c r="J643" s="5">
        <f t="shared" si="125"/>
        <v>1.2523387001280679E-7</v>
      </c>
      <c r="K643" s="60">
        <f t="shared" si="121"/>
        <v>8.1123796061559617</v>
      </c>
      <c r="L643" s="5">
        <f t="shared" si="122"/>
        <v>234.81688388998742</v>
      </c>
      <c r="M643" s="5">
        <f t="shared" si="123"/>
        <v>8.1123796061559617E-3</v>
      </c>
    </row>
    <row r="644" spans="1:13" x14ac:dyDescent="0.25">
      <c r="A644" s="57">
        <v>44</v>
      </c>
      <c r="B644" s="5">
        <f>'Mg2+离子浓度'!B644</f>
        <v>12.898572340706959</v>
      </c>
      <c r="C644" s="5">
        <f t="shared" si="126"/>
        <v>0.29314154425810557</v>
      </c>
      <c r="D644" s="5">
        <f t="shared" si="124"/>
        <v>18.630542539353492</v>
      </c>
      <c r="E644" s="5">
        <f t="shared" si="127"/>
        <v>5.4613860103524106</v>
      </c>
      <c r="F644" s="5">
        <f t="shared" si="118"/>
        <v>240.27826990033984</v>
      </c>
      <c r="G644" s="5">
        <f t="shared" si="119"/>
        <v>18.628284088622664</v>
      </c>
      <c r="H644" s="5">
        <f t="shared" si="120"/>
        <v>8.3010578466545688</v>
      </c>
      <c r="I644" s="5"/>
      <c r="J644" s="5">
        <f t="shared" si="125"/>
        <v>2.5356960454221762E-5</v>
      </c>
      <c r="K644" s="60">
        <f t="shared" si="121"/>
        <v>8.3010324896941139</v>
      </c>
      <c r="L644" s="5">
        <f t="shared" si="122"/>
        <v>240.27753593044096</v>
      </c>
      <c r="M644" s="5">
        <f t="shared" si="123"/>
        <v>8.3010324896941132E-3</v>
      </c>
    </row>
    <row r="645" spans="1:13" x14ac:dyDescent="0.25">
      <c r="A645" s="57"/>
      <c r="B645" s="5">
        <f>'Mg2+离子浓度'!B645</f>
        <v>12.898579827518923</v>
      </c>
      <c r="C645" s="5">
        <f t="shared" si="126"/>
        <v>7.486811963275386E-6</v>
      </c>
      <c r="D645" s="5">
        <f t="shared" si="124"/>
        <v>0</v>
      </c>
      <c r="E645" s="5">
        <f t="shared" si="127"/>
        <v>0</v>
      </c>
      <c r="F645" s="5">
        <f t="shared" si="118"/>
        <v>240.27753593044096</v>
      </c>
      <c r="G645" s="5">
        <f t="shared" si="119"/>
        <v>18.628216372922896</v>
      </c>
      <c r="H645" s="5">
        <f t="shared" si="120"/>
        <v>8.3010324896941139</v>
      </c>
      <c r="I645" s="5"/>
      <c r="J645" s="5">
        <f t="shared" si="125"/>
        <v>1.2814617389814136E-7</v>
      </c>
      <c r="K645" s="60">
        <f t="shared" si="121"/>
        <v>8.3010323615479393</v>
      </c>
      <c r="L645" s="5">
        <f t="shared" si="122"/>
        <v>240.27753222118588</v>
      </c>
      <c r="M645" s="5">
        <f t="shared" si="123"/>
        <v>8.301032361547939E-3</v>
      </c>
    </row>
    <row r="646" spans="1:13" x14ac:dyDescent="0.25">
      <c r="A646" s="57">
        <v>45</v>
      </c>
      <c r="B646" s="5">
        <f>'Mg2+离子浓度'!B646</f>
        <v>13.191721371777028</v>
      </c>
      <c r="C646" s="5">
        <f t="shared" si="126"/>
        <v>0.29314154425810557</v>
      </c>
      <c r="D646" s="5">
        <f t="shared" si="124"/>
        <v>18.630542539353492</v>
      </c>
      <c r="E646" s="5">
        <f t="shared" si="127"/>
        <v>5.4613860103524106</v>
      </c>
      <c r="F646" s="5">
        <f t="shared" si="118"/>
        <v>245.73891823153829</v>
      </c>
      <c r="G646" s="5">
        <f t="shared" si="119"/>
        <v>18.628267782950857</v>
      </c>
      <c r="H646" s="5">
        <f t="shared" si="120"/>
        <v>8.4897106020465447</v>
      </c>
      <c r="I646" s="5"/>
      <c r="J646" s="5">
        <f t="shared" si="125"/>
        <v>2.5933231641150326E-5</v>
      </c>
      <c r="K646" s="60">
        <f t="shared" si="121"/>
        <v>8.4896846688149044</v>
      </c>
      <c r="L646" s="5">
        <f t="shared" si="122"/>
        <v>245.73816758118184</v>
      </c>
      <c r="M646" s="5">
        <f t="shared" si="123"/>
        <v>8.4896846688149053E-3</v>
      </c>
    </row>
    <row r="647" spans="1:13" x14ac:dyDescent="0.25">
      <c r="A647" s="57"/>
      <c r="B647" s="5">
        <f>'Mg2+离子浓度'!B647</f>
        <v>13.191728858588991</v>
      </c>
      <c r="C647" s="5">
        <f t="shared" si="126"/>
        <v>7.486811963275386E-6</v>
      </c>
      <c r="D647" s="5">
        <f t="shared" si="124"/>
        <v>0</v>
      </c>
      <c r="E647" s="5">
        <f t="shared" si="127"/>
        <v>0</v>
      </c>
      <c r="F647" s="5">
        <f t="shared" si="118"/>
        <v>245.73816758118184</v>
      </c>
      <c r="G647" s="5">
        <f t="shared" si="119"/>
        <v>18.628200307587765</v>
      </c>
      <c r="H647" s="5">
        <f t="shared" si="120"/>
        <v>8.4896846688149044</v>
      </c>
      <c r="I647" s="5"/>
      <c r="J647" s="5">
        <f t="shared" si="125"/>
        <v>1.3105846884240162E-7</v>
      </c>
      <c r="K647" s="60">
        <f t="shared" si="121"/>
        <v>8.4896845377564354</v>
      </c>
      <c r="L647" s="5">
        <f t="shared" si="122"/>
        <v>245.73816378762891</v>
      </c>
      <c r="M647" s="5">
        <f t="shared" si="123"/>
        <v>8.4896845377564357E-3</v>
      </c>
    </row>
    <row r="648" spans="1:13" x14ac:dyDescent="0.25">
      <c r="A648" s="57">
        <v>46</v>
      </c>
      <c r="B648" s="5">
        <f>'Mg2+离子浓度'!B648</f>
        <v>13.484870402847097</v>
      </c>
      <c r="C648" s="5">
        <f t="shared" si="126"/>
        <v>0.29314154425810557</v>
      </c>
      <c r="D648" s="5">
        <f t="shared" si="124"/>
        <v>18.630542539353492</v>
      </c>
      <c r="E648" s="5">
        <f t="shared" si="127"/>
        <v>5.4613860103524106</v>
      </c>
      <c r="F648" s="5">
        <f t="shared" si="118"/>
        <v>251.19954979798132</v>
      </c>
      <c r="G648" s="5">
        <f t="shared" si="119"/>
        <v>18.628250942993482</v>
      </c>
      <c r="H648" s="5">
        <f t="shared" si="120"/>
        <v>8.6783627782550425</v>
      </c>
      <c r="I648" s="5"/>
      <c r="J648" s="5">
        <f t="shared" si="125"/>
        <v>2.6509501058866723E-5</v>
      </c>
      <c r="K648" s="60">
        <f t="shared" si="121"/>
        <v>8.6783362687539842</v>
      </c>
      <c r="L648" s="5">
        <f t="shared" si="122"/>
        <v>251.19878246721845</v>
      </c>
      <c r="M648" s="5">
        <f t="shared" si="123"/>
        <v>8.6783362687539844E-3</v>
      </c>
    </row>
    <row r="649" spans="1:13" x14ac:dyDescent="0.25">
      <c r="A649" s="57"/>
      <c r="B649" s="5">
        <f>'Mg2+离子浓度'!B649</f>
        <v>13.48487788965906</v>
      </c>
      <c r="C649" s="5">
        <f t="shared" si="126"/>
        <v>7.486811963275386E-6</v>
      </c>
      <c r="D649" s="5">
        <f t="shared" si="124"/>
        <v>0</v>
      </c>
      <c r="E649" s="5">
        <f t="shared" si="127"/>
        <v>0</v>
      </c>
      <c r="F649" s="5">
        <f t="shared" si="118"/>
        <v>251.19878246721845</v>
      </c>
      <c r="G649" s="5">
        <f t="shared" si="119"/>
        <v>18.628183697521752</v>
      </c>
      <c r="H649" s="5">
        <f t="shared" si="120"/>
        <v>8.6783362687539842</v>
      </c>
      <c r="I649" s="5"/>
      <c r="J649" s="5">
        <f t="shared" si="125"/>
        <v>1.3397075484561502E-7</v>
      </c>
      <c r="K649" s="60">
        <f t="shared" si="121"/>
        <v>8.6783361347832297</v>
      </c>
      <c r="L649" s="5">
        <f t="shared" si="122"/>
        <v>251.19877858936798</v>
      </c>
      <c r="M649" s="5">
        <f t="shared" si="123"/>
        <v>8.6783361347832298E-3</v>
      </c>
    </row>
    <row r="650" spans="1:13" x14ac:dyDescent="0.25">
      <c r="A650" s="57">
        <v>47</v>
      </c>
      <c r="B650" s="5">
        <f>'Mg2+离子浓度'!B650</f>
        <v>13.778019433917166</v>
      </c>
      <c r="C650" s="5">
        <f t="shared" si="126"/>
        <v>0.29314154425810557</v>
      </c>
      <c r="D650" s="5">
        <f t="shared" si="124"/>
        <v>18.630542539353492</v>
      </c>
      <c r="E650" s="5">
        <f t="shared" si="127"/>
        <v>5.4613860103524106</v>
      </c>
      <c r="F650" s="5">
        <f t="shared" si="118"/>
        <v>256.66016459972036</v>
      </c>
      <c r="G650" s="5">
        <f t="shared" si="119"/>
        <v>18.62823360285757</v>
      </c>
      <c r="H650" s="5">
        <f t="shared" si="120"/>
        <v>8.8670143752818351</v>
      </c>
      <c r="I650" s="5"/>
      <c r="J650" s="5">
        <f t="shared" si="125"/>
        <v>2.7085768707376364E-5</v>
      </c>
      <c r="K650" s="60">
        <f t="shared" si="121"/>
        <v>8.8669872895131281</v>
      </c>
      <c r="L650" s="5">
        <f t="shared" si="122"/>
        <v>256.65938058860223</v>
      </c>
      <c r="M650" s="5">
        <f t="shared" si="123"/>
        <v>8.8669872895131285E-3</v>
      </c>
    </row>
    <row r="651" spans="1:13" x14ac:dyDescent="0.25">
      <c r="A651" s="57"/>
      <c r="B651" s="5">
        <f>'Mg2+离子浓度'!B651</f>
        <v>13.778026920729129</v>
      </c>
      <c r="C651" s="5">
        <f t="shared" si="126"/>
        <v>7.486811963275386E-6</v>
      </c>
      <c r="D651" s="5">
        <f t="shared" si="124"/>
        <v>0</v>
      </c>
      <c r="E651" s="5">
        <f t="shared" si="127"/>
        <v>0</v>
      </c>
      <c r="F651" s="5">
        <f t="shared" si="118"/>
        <v>256.65938058860223</v>
      </c>
      <c r="G651" s="5">
        <f t="shared" si="119"/>
        <v>18.628166577498593</v>
      </c>
      <c r="H651" s="5">
        <f t="shared" si="120"/>
        <v>8.8669872895131281</v>
      </c>
      <c r="I651" s="5"/>
      <c r="J651" s="5">
        <f t="shared" si="125"/>
        <v>1.3688303190780899E-7</v>
      </c>
      <c r="K651" s="60">
        <f t="shared" si="121"/>
        <v>8.866987152630097</v>
      </c>
      <c r="L651" s="5">
        <f t="shared" si="122"/>
        <v>256.65937662645445</v>
      </c>
      <c r="M651" s="5">
        <f t="shared" si="123"/>
        <v>8.8669871526300976E-3</v>
      </c>
    </row>
    <row r="652" spans="1:13" x14ac:dyDescent="0.25">
      <c r="A652" s="57">
        <v>48</v>
      </c>
      <c r="B652" s="5">
        <f>'Mg2+离子浓度'!B652</f>
        <v>14.071168464987235</v>
      </c>
      <c r="C652" s="5">
        <f t="shared" si="126"/>
        <v>0.29314154425810557</v>
      </c>
      <c r="D652" s="5">
        <f t="shared" si="124"/>
        <v>18.630542539353492</v>
      </c>
      <c r="E652" s="5">
        <f t="shared" si="127"/>
        <v>5.4613860103524106</v>
      </c>
      <c r="F652" s="5">
        <f t="shared" si="118"/>
        <v>262.12076263680683</v>
      </c>
      <c r="G652" s="5">
        <f t="shared" si="119"/>
        <v>18.628215793807897</v>
      </c>
      <c r="H652" s="5">
        <f t="shared" si="120"/>
        <v>9.0556653931287023</v>
      </c>
      <c r="I652" s="5"/>
      <c r="J652" s="5">
        <f t="shared" si="125"/>
        <v>2.7662034586684696E-5</v>
      </c>
      <c r="K652" s="60">
        <f t="shared" si="121"/>
        <v>9.0556377310941158</v>
      </c>
      <c r="L652" s="5">
        <f t="shared" si="122"/>
        <v>262.11996194538477</v>
      </c>
      <c r="M652" s="5">
        <f t="shared" si="123"/>
        <v>9.0556377310941159E-3</v>
      </c>
    </row>
    <row r="653" spans="1:13" x14ac:dyDescent="0.25">
      <c r="A653" s="57"/>
      <c r="B653" s="5">
        <f>'Mg2+离子浓度'!B653</f>
        <v>14.071175951799198</v>
      </c>
      <c r="C653" s="5">
        <f t="shared" si="126"/>
        <v>7.486811963275386E-6</v>
      </c>
      <c r="D653" s="5">
        <f t="shared" si="124"/>
        <v>0</v>
      </c>
      <c r="E653" s="5">
        <f t="shared" si="127"/>
        <v>0</v>
      </c>
      <c r="F653" s="5">
        <f t="shared" si="118"/>
        <v>262.11996194538477</v>
      </c>
      <c r="G653" s="5">
        <f t="shared" si="119"/>
        <v>18.628148979394222</v>
      </c>
      <c r="H653" s="5">
        <f t="shared" si="120"/>
        <v>9.0556377310941158</v>
      </c>
      <c r="I653" s="5"/>
      <c r="J653" s="5">
        <f t="shared" si="125"/>
        <v>1.39795300029011E-7</v>
      </c>
      <c r="K653" s="60">
        <f t="shared" si="121"/>
        <v>9.0556375912988152</v>
      </c>
      <c r="L653" s="5">
        <f t="shared" si="122"/>
        <v>262.11995789893984</v>
      </c>
      <c r="M653" s="5">
        <f t="shared" si="123"/>
        <v>9.0556375912988155E-3</v>
      </c>
    </row>
    <row r="654" spans="1:13" x14ac:dyDescent="0.25">
      <c r="A654" s="57">
        <v>49</v>
      </c>
      <c r="B654" s="5">
        <f>'Mg2+离子浓度'!B654</f>
        <v>14.364317496057303</v>
      </c>
      <c r="C654" s="5">
        <f t="shared" si="126"/>
        <v>0.29314154425810557</v>
      </c>
      <c r="D654" s="5">
        <f t="shared" si="124"/>
        <v>18.630542539353492</v>
      </c>
      <c r="E654" s="5">
        <f t="shared" si="127"/>
        <v>5.4613860103524106</v>
      </c>
      <c r="F654" s="5">
        <f t="shared" si="118"/>
        <v>267.58134390929223</v>
      </c>
      <c r="G654" s="5">
        <f t="shared" si="119"/>
        <v>18.628197544557029</v>
      </c>
      <c r="H654" s="5">
        <f t="shared" si="120"/>
        <v>9.2443158317974188</v>
      </c>
      <c r="I654" s="5"/>
      <c r="J654" s="5">
        <f t="shared" si="125"/>
        <v>2.8238298696797127E-5</v>
      </c>
      <c r="K654" s="60">
        <f t="shared" si="121"/>
        <v>9.2442875934987221</v>
      </c>
      <c r="L654" s="5">
        <f t="shared" si="122"/>
        <v>267.58052653761729</v>
      </c>
      <c r="M654" s="5">
        <f t="shared" si="123"/>
        <v>9.2442875934987227E-3</v>
      </c>
    </row>
    <row r="655" spans="1:13" x14ac:dyDescent="0.25">
      <c r="A655" s="57"/>
      <c r="B655" s="5">
        <f>'Mg2+离子浓度'!B655</f>
        <v>14.364324982869267</v>
      </c>
      <c r="C655" s="5">
        <f t="shared" si="126"/>
        <v>7.486811963275386E-6</v>
      </c>
      <c r="D655" s="5">
        <f t="shared" si="124"/>
        <v>0</v>
      </c>
      <c r="E655" s="5">
        <f t="shared" si="127"/>
        <v>0</v>
      </c>
      <c r="F655" s="5">
        <f t="shared" si="118"/>
        <v>267.58052653761729</v>
      </c>
      <c r="G655" s="5">
        <f t="shared" si="119"/>
        <v>18.628130932482442</v>
      </c>
      <c r="H655" s="5">
        <f t="shared" si="120"/>
        <v>9.2442875934987221</v>
      </c>
      <c r="I655" s="5"/>
      <c r="J655" s="5">
        <f t="shared" si="125"/>
        <v>1.4270755920924848E-7</v>
      </c>
      <c r="K655" s="60">
        <f t="shared" si="121"/>
        <v>9.2442874507911625</v>
      </c>
      <c r="L655" s="5">
        <f t="shared" si="122"/>
        <v>267.58052240687562</v>
      </c>
      <c r="M655" s="5">
        <f t="shared" si="123"/>
        <v>9.2442874507911634E-3</v>
      </c>
    </row>
    <row r="656" spans="1:13" x14ac:dyDescent="0.25">
      <c r="A656" s="57">
        <v>50</v>
      </c>
      <c r="B656" s="5">
        <f>'Mg2+离子浓度'!B656</f>
        <v>14.657466527127372</v>
      </c>
      <c r="C656" s="5">
        <f t="shared" si="126"/>
        <v>0.29314154425810557</v>
      </c>
      <c r="D656" s="5">
        <f t="shared" si="124"/>
        <v>18.630542539353492</v>
      </c>
      <c r="E656" s="5">
        <f t="shared" si="127"/>
        <v>5.4613860103524106</v>
      </c>
      <c r="F656" s="5">
        <f t="shared" si="118"/>
        <v>273.041908417228</v>
      </c>
      <c r="G656" s="5">
        <f t="shared" si="119"/>
        <v>18.628178881520519</v>
      </c>
      <c r="H656" s="5">
        <f t="shared" si="120"/>
        <v>9.4329656912897679</v>
      </c>
      <c r="I656" s="5"/>
      <c r="J656" s="5">
        <f t="shared" si="125"/>
        <v>2.8814561037719116E-5</v>
      </c>
      <c r="K656" s="60">
        <f t="shared" si="121"/>
        <v>9.4329368767287303</v>
      </c>
      <c r="L656" s="5">
        <f t="shared" si="122"/>
        <v>273.04107436535145</v>
      </c>
      <c r="M656" s="5">
        <f t="shared" si="123"/>
        <v>9.4329368767287307E-3</v>
      </c>
    </row>
    <row r="657" spans="1:13" x14ac:dyDescent="0.25">
      <c r="A657" s="57"/>
      <c r="B657" s="5">
        <f>'Mg2+离子浓度'!B657</f>
        <v>14.657474013939336</v>
      </c>
      <c r="C657" s="5">
        <f t="shared" ref="C657:C710" si="128">B657-B656</f>
        <v>7.486811963275386E-6</v>
      </c>
      <c r="D657" s="5">
        <f t="shared" si="124"/>
        <v>0</v>
      </c>
      <c r="E657" s="5">
        <f t="shared" ref="E657:E710" si="129">C657*D657</f>
        <v>0</v>
      </c>
      <c r="F657" s="5">
        <f t="shared" ref="F657:F710" si="130">E657+L656</f>
        <v>273.04107436535145</v>
      </c>
      <c r="G657" s="5">
        <f t="shared" ref="G657:G710" si="131">F657/B657</f>
        <v>18.628112463695174</v>
      </c>
      <c r="H657" s="5">
        <f t="shared" ref="H657:H710" si="132">F657/$C$9/96485/0.0001</f>
        <v>9.4329368767287303</v>
      </c>
      <c r="I657" s="5"/>
      <c r="J657" s="5">
        <f t="shared" si="125"/>
        <v>1.4561980944854892E-7</v>
      </c>
      <c r="K657" s="60">
        <f t="shared" ref="K657:K710" si="133">H657-J657</f>
        <v>9.4329367311089207</v>
      </c>
      <c r="L657" s="5">
        <f t="shared" ref="L657:L710" si="134">K657*0.0001*$C$9*96485</f>
        <v>273.04107015031326</v>
      </c>
      <c r="M657" s="5">
        <f t="shared" ref="M657:M710" si="135">K657*0.001</f>
        <v>9.4329367311089211E-3</v>
      </c>
    </row>
    <row r="658" spans="1:13" x14ac:dyDescent="0.25">
      <c r="A658" s="57">
        <v>51</v>
      </c>
      <c r="B658" s="5">
        <f>'Mg2+离子浓度'!B658</f>
        <v>14.950615558197441</v>
      </c>
      <c r="C658" s="5">
        <f t="shared" si="128"/>
        <v>0.29314154425810557</v>
      </c>
      <c r="D658" s="5">
        <f t="shared" si="124"/>
        <v>18.630542539353492</v>
      </c>
      <c r="E658" s="5">
        <f t="shared" si="129"/>
        <v>5.4613860103524106</v>
      </c>
      <c r="F658" s="5">
        <f t="shared" si="130"/>
        <v>278.50245616066564</v>
      </c>
      <c r="G658" s="5">
        <f t="shared" si="131"/>
        <v>18.628159829042115</v>
      </c>
      <c r="H658" s="5">
        <f t="shared" si="132"/>
        <v>9.6216149716075261</v>
      </c>
      <c r="I658" s="5"/>
      <c r="J658" s="5">
        <f t="shared" si="125"/>
        <v>2.9390821609456083E-5</v>
      </c>
      <c r="K658" s="60">
        <f t="shared" si="133"/>
        <v>9.6215855807859167</v>
      </c>
      <c r="L658" s="5">
        <f t="shared" si="134"/>
        <v>278.50160542863875</v>
      </c>
      <c r="M658" s="5">
        <f t="shared" si="135"/>
        <v>9.6215855807859161E-3</v>
      </c>
    </row>
    <row r="659" spans="1:13" x14ac:dyDescent="0.25">
      <c r="A659" s="57"/>
      <c r="B659" s="5">
        <f>'Mg2+离子浓度'!B659</f>
        <v>14.950623045009404</v>
      </c>
      <c r="C659" s="5">
        <f t="shared" si="128"/>
        <v>7.486811963275386E-6</v>
      </c>
      <c r="D659" s="5">
        <f t="shared" si="124"/>
        <v>0</v>
      </c>
      <c r="E659" s="5">
        <f t="shared" si="129"/>
        <v>0</v>
      </c>
      <c r="F659" s="5">
        <f t="shared" si="130"/>
        <v>278.50160542863875</v>
      </c>
      <c r="G659" s="5">
        <f t="shared" si="131"/>
        <v>18.628093597852033</v>
      </c>
      <c r="H659" s="5">
        <f t="shared" si="132"/>
        <v>9.6215855807859167</v>
      </c>
      <c r="I659" s="5"/>
      <c r="J659" s="5">
        <f t="shared" si="125"/>
        <v>1.4853205074693972E-7</v>
      </c>
      <c r="K659" s="60">
        <f t="shared" si="133"/>
        <v>9.6215854322538661</v>
      </c>
      <c r="L659" s="5">
        <f t="shared" si="134"/>
        <v>278.50160112930428</v>
      </c>
      <c r="M659" s="5">
        <f t="shared" si="135"/>
        <v>9.6215854322538666E-3</v>
      </c>
    </row>
    <row r="660" spans="1:13" x14ac:dyDescent="0.25">
      <c r="A660" s="57">
        <v>52</v>
      </c>
      <c r="B660" s="5">
        <f>'Mg2+离子浓度'!B660</f>
        <v>15.24376458926751</v>
      </c>
      <c r="C660" s="5">
        <f t="shared" si="128"/>
        <v>0.29314154425810557</v>
      </c>
      <c r="D660" s="5">
        <f t="shared" si="124"/>
        <v>18.630542539353492</v>
      </c>
      <c r="E660" s="5">
        <f t="shared" si="129"/>
        <v>5.4613860103524106</v>
      </c>
      <c r="F660" s="5">
        <f t="shared" si="130"/>
        <v>283.96298713965666</v>
      </c>
      <c r="G660" s="5">
        <f t="shared" si="131"/>
        <v>18.62814040959298</v>
      </c>
      <c r="H660" s="5">
        <f t="shared" si="132"/>
        <v>9.8102636727524715</v>
      </c>
      <c r="I660" s="5"/>
      <c r="J660" s="5">
        <f t="shared" si="125"/>
        <v>2.9967080412013456E-5</v>
      </c>
      <c r="K660" s="60">
        <f t="shared" si="133"/>
        <v>9.8102337056720597</v>
      </c>
      <c r="L660" s="5">
        <f t="shared" si="134"/>
        <v>283.96211972753059</v>
      </c>
      <c r="M660" s="5">
        <f t="shared" si="135"/>
        <v>9.8102337056720605E-3</v>
      </c>
    </row>
    <row r="661" spans="1:13" x14ac:dyDescent="0.25">
      <c r="A661" s="57"/>
      <c r="B661" s="5">
        <f>'Mg2+离子浓度'!B661</f>
        <v>15.243772076079473</v>
      </c>
      <c r="C661" s="5">
        <f t="shared" si="128"/>
        <v>7.486811963275386E-6</v>
      </c>
      <c r="D661" s="5">
        <f t="shared" si="124"/>
        <v>0</v>
      </c>
      <c r="E661" s="5">
        <f t="shared" si="129"/>
        <v>0</v>
      </c>
      <c r="F661" s="5">
        <f t="shared" si="130"/>
        <v>283.96211972753059</v>
      </c>
      <c r="G661" s="5">
        <f t="shared" si="131"/>
        <v>18.628074357863429</v>
      </c>
      <c r="H661" s="5">
        <f t="shared" si="132"/>
        <v>9.8102337056720597</v>
      </c>
      <c r="I661" s="5"/>
      <c r="J661" s="5">
        <f t="shared" si="125"/>
        <v>1.5144428310444841E-7</v>
      </c>
      <c r="K661" s="60">
        <f t="shared" si="133"/>
        <v>9.8102335542277768</v>
      </c>
      <c r="L661" s="5">
        <f t="shared" si="134"/>
        <v>283.96211534390011</v>
      </c>
      <c r="M661" s="5">
        <f t="shared" si="135"/>
        <v>9.8102335542277763E-3</v>
      </c>
    </row>
    <row r="662" spans="1:13" x14ac:dyDescent="0.25">
      <c r="A662" s="57">
        <v>53</v>
      </c>
      <c r="B662" s="5">
        <f>'Mg2+离子浓度'!B662</f>
        <v>15.536913620337579</v>
      </c>
      <c r="C662" s="5">
        <f t="shared" si="128"/>
        <v>0.29314154425810557</v>
      </c>
      <c r="D662" s="5">
        <f t="shared" si="124"/>
        <v>18.630542539353492</v>
      </c>
      <c r="E662" s="5">
        <f t="shared" si="129"/>
        <v>5.4613860103524106</v>
      </c>
      <c r="F662" s="5">
        <f t="shared" si="130"/>
        <v>289.42350135425249</v>
      </c>
      <c r="G662" s="5">
        <f t="shared" si="131"/>
        <v>18.628120643948332</v>
      </c>
      <c r="H662" s="5">
        <f t="shared" si="132"/>
        <v>9.9989117947263821</v>
      </c>
      <c r="I662" s="5"/>
      <c r="J662" s="5">
        <f t="shared" si="125"/>
        <v>3.054333744539668E-5</v>
      </c>
      <c r="K662" s="60">
        <f t="shared" si="133"/>
        <v>9.9988812513889371</v>
      </c>
      <c r="L662" s="5">
        <f t="shared" si="134"/>
        <v>289.42261726207846</v>
      </c>
      <c r="M662" s="5">
        <f t="shared" si="135"/>
        <v>9.9988812513889368E-3</v>
      </c>
    </row>
    <row r="663" spans="1:13" x14ac:dyDescent="0.25">
      <c r="A663" s="57"/>
      <c r="B663" s="5">
        <f>'Mg2+离子浓度'!B663</f>
        <v>15.536921107149542</v>
      </c>
      <c r="C663" s="5">
        <f t="shared" si="128"/>
        <v>7.486811963275386E-6</v>
      </c>
      <c r="D663" s="5">
        <f t="shared" si="124"/>
        <v>0</v>
      </c>
      <c r="E663" s="5">
        <f t="shared" si="129"/>
        <v>0</v>
      </c>
      <c r="F663" s="5">
        <f t="shared" si="130"/>
        <v>289.42261726207846</v>
      </c>
      <c r="G663" s="5">
        <f t="shared" si="131"/>
        <v>18.628054764910686</v>
      </c>
      <c r="H663" s="5">
        <f t="shared" si="132"/>
        <v>9.9988812513889354</v>
      </c>
      <c r="I663" s="5"/>
      <c r="J663" s="5">
        <f t="shared" si="125"/>
        <v>1.5435650652110234E-7</v>
      </c>
      <c r="K663" s="60">
        <f t="shared" si="133"/>
        <v>9.9988810970324291</v>
      </c>
      <c r="L663" s="5">
        <f t="shared" si="134"/>
        <v>289.4226127941522</v>
      </c>
      <c r="M663" s="5">
        <f t="shared" si="135"/>
        <v>9.9988810970324301E-3</v>
      </c>
    </row>
    <row r="664" spans="1:13" x14ac:dyDescent="0.25">
      <c r="A664" s="57">
        <v>54</v>
      </c>
      <c r="B664" s="5">
        <f>'Mg2+离子浓度'!B664</f>
        <v>15.830062651407648</v>
      </c>
      <c r="C664" s="5">
        <f t="shared" si="128"/>
        <v>0.29314154425810557</v>
      </c>
      <c r="D664" s="5">
        <f t="shared" si="124"/>
        <v>18.630542539353492</v>
      </c>
      <c r="E664" s="5">
        <f t="shared" si="129"/>
        <v>5.4613860103524106</v>
      </c>
      <c r="F664" s="5">
        <f t="shared" si="130"/>
        <v>294.88399880450459</v>
      </c>
      <c r="G664" s="5">
        <f t="shared" si="131"/>
        <v>18.628100551344488</v>
      </c>
      <c r="H664" s="5">
        <f t="shared" si="132"/>
        <v>10.187559337531034</v>
      </c>
      <c r="I664" s="5"/>
      <c r="J664" s="5">
        <f t="shared" si="125"/>
        <v>3.1119592709611166E-5</v>
      </c>
      <c r="K664" s="60">
        <f t="shared" si="133"/>
        <v>10.187528217938326</v>
      </c>
      <c r="L664" s="5">
        <f t="shared" si="134"/>
        <v>294.88309803233381</v>
      </c>
      <c r="M664" s="5">
        <f t="shared" si="135"/>
        <v>1.0187528217938325E-2</v>
      </c>
    </row>
    <row r="665" spans="1:13" x14ac:dyDescent="0.25">
      <c r="A665" s="57"/>
      <c r="B665" s="5">
        <f>'Mg2+离子浓度'!B665</f>
        <v>15.830070138219611</v>
      </c>
      <c r="C665" s="5">
        <f t="shared" si="128"/>
        <v>7.486811963275386E-6</v>
      </c>
      <c r="D665" s="5">
        <f t="shared" ref="D665:D728" si="136">D663</f>
        <v>0</v>
      </c>
      <c r="E665" s="5">
        <f t="shared" si="129"/>
        <v>0</v>
      </c>
      <c r="F665" s="5">
        <f t="shared" si="130"/>
        <v>294.88309803233381</v>
      </c>
      <c r="G665" s="5">
        <f t="shared" si="131"/>
        <v>18.628034838606151</v>
      </c>
      <c r="H665" s="5">
        <f t="shared" si="132"/>
        <v>10.187528217938326</v>
      </c>
      <c r="I665" s="5"/>
      <c r="J665" s="5">
        <f t="shared" ref="J665:J728" si="137">H665*($C$8/3.1415926)^(1/2)*C665^(1/2)</f>
        <v>1.5726872099692905E-7</v>
      </c>
      <c r="K665" s="60">
        <f t="shared" si="133"/>
        <v>10.187528060669605</v>
      </c>
      <c r="L665" s="5">
        <f t="shared" si="134"/>
        <v>294.88309348011205</v>
      </c>
      <c r="M665" s="5">
        <f t="shared" si="135"/>
        <v>1.0187528060669604E-2</v>
      </c>
    </row>
    <row r="666" spans="1:13" x14ac:dyDescent="0.25">
      <c r="A666" s="57">
        <v>55</v>
      </c>
      <c r="B666" s="5">
        <f>'Mg2+离子浓度'!B666</f>
        <v>16.123211682477717</v>
      </c>
      <c r="C666" s="5">
        <f t="shared" si="128"/>
        <v>0.29314154425810557</v>
      </c>
      <c r="D666" s="5">
        <f t="shared" si="136"/>
        <v>18.630542539353492</v>
      </c>
      <c r="E666" s="5">
        <f t="shared" si="129"/>
        <v>5.4613860103524106</v>
      </c>
      <c r="F666" s="5">
        <f t="shared" si="130"/>
        <v>300.34447949046444</v>
      </c>
      <c r="G666" s="5">
        <f t="shared" si="131"/>
        <v>18.628080149618761</v>
      </c>
      <c r="H666" s="5">
        <f t="shared" si="132"/>
        <v>10.37620630116821</v>
      </c>
      <c r="I666" s="5"/>
      <c r="J666" s="5">
        <f t="shared" si="137"/>
        <v>3.1695846204662366E-5</v>
      </c>
      <c r="K666" s="60">
        <f t="shared" si="133"/>
        <v>10.376174605322005</v>
      </c>
      <c r="L666" s="5">
        <f t="shared" si="134"/>
        <v>300.34356203834813</v>
      </c>
      <c r="M666" s="5">
        <f t="shared" si="135"/>
        <v>1.0376174605322004E-2</v>
      </c>
    </row>
    <row r="667" spans="1:13" x14ac:dyDescent="0.25">
      <c r="A667" s="57"/>
      <c r="B667" s="5">
        <f>'Mg2+离子浓度'!B667</f>
        <v>16.12321916928968</v>
      </c>
      <c r="C667" s="5">
        <f t="shared" si="128"/>
        <v>7.486811963275386E-6</v>
      </c>
      <c r="D667" s="5">
        <f t="shared" si="136"/>
        <v>0</v>
      </c>
      <c r="E667" s="5">
        <f t="shared" si="129"/>
        <v>0</v>
      </c>
      <c r="F667" s="5">
        <f t="shared" si="130"/>
        <v>300.34356203834813</v>
      </c>
      <c r="G667" s="5">
        <f t="shared" si="131"/>
        <v>18.628014597135813</v>
      </c>
      <c r="H667" s="5">
        <f t="shared" si="132"/>
        <v>10.376174605322005</v>
      </c>
      <c r="I667" s="5"/>
      <c r="J667" s="5">
        <f t="shared" si="137"/>
        <v>1.6018092653195593E-7</v>
      </c>
      <c r="K667" s="60">
        <f t="shared" si="133"/>
        <v>10.376174445141078</v>
      </c>
      <c r="L667" s="5">
        <f t="shared" si="134"/>
        <v>300.34355740183105</v>
      </c>
      <c r="M667" s="5">
        <f t="shared" si="135"/>
        <v>1.0376174445141079E-2</v>
      </c>
    </row>
    <row r="668" spans="1:13" x14ac:dyDescent="0.25">
      <c r="A668" s="57">
        <v>56</v>
      </c>
      <c r="B668" s="5">
        <f>'Mg2+离子浓度'!B668</f>
        <v>16.416360713547785</v>
      </c>
      <c r="C668" s="5">
        <f t="shared" si="128"/>
        <v>0.29314154425810557</v>
      </c>
      <c r="D668" s="5">
        <f t="shared" si="136"/>
        <v>18.630542539353492</v>
      </c>
      <c r="E668" s="5">
        <f t="shared" si="129"/>
        <v>5.4613860103524106</v>
      </c>
      <c r="F668" s="5">
        <f t="shared" si="130"/>
        <v>305.80494341218343</v>
      </c>
      <c r="G668" s="5">
        <f t="shared" si="131"/>
        <v>18.628059455334366</v>
      </c>
      <c r="H668" s="5">
        <f t="shared" si="132"/>
        <v>10.564852685639682</v>
      </c>
      <c r="I668" s="5"/>
      <c r="J668" s="5">
        <f t="shared" si="137"/>
        <v>3.2272097930555692E-5</v>
      </c>
      <c r="K668" s="60">
        <f t="shared" si="133"/>
        <v>10.564820413541751</v>
      </c>
      <c r="L668" s="5">
        <f t="shared" si="134"/>
        <v>305.80400928017275</v>
      </c>
      <c r="M668" s="5">
        <f t="shared" si="135"/>
        <v>1.0564820413541752E-2</v>
      </c>
    </row>
    <row r="669" spans="1:13" x14ac:dyDescent="0.25">
      <c r="A669" s="57"/>
      <c r="B669" s="5">
        <f>'Mg2+离子浓度'!B669</f>
        <v>16.416368200359749</v>
      </c>
      <c r="C669" s="5">
        <f t="shared" si="128"/>
        <v>7.486811963275386E-6</v>
      </c>
      <c r="D669" s="5">
        <f t="shared" si="136"/>
        <v>0</v>
      </c>
      <c r="E669" s="5">
        <f t="shared" si="129"/>
        <v>0</v>
      </c>
      <c r="F669" s="5">
        <f t="shared" si="130"/>
        <v>305.80400928017275</v>
      </c>
      <c r="G669" s="5">
        <f t="shared" si="131"/>
        <v>18.627994057386662</v>
      </c>
      <c r="H669" s="5">
        <f t="shared" si="132"/>
        <v>10.564820413541751</v>
      </c>
      <c r="I669" s="5"/>
      <c r="J669" s="5">
        <f t="shared" si="137"/>
        <v>1.6309312312621041E-7</v>
      </c>
      <c r="K669" s="60">
        <f t="shared" si="133"/>
        <v>10.564820250448628</v>
      </c>
      <c r="L669" s="5">
        <f t="shared" si="134"/>
        <v>305.80400455936081</v>
      </c>
      <c r="M669" s="5">
        <f t="shared" si="135"/>
        <v>1.0564820250448628E-2</v>
      </c>
    </row>
    <row r="670" spans="1:13" x14ac:dyDescent="0.25">
      <c r="A670" s="57">
        <v>57</v>
      </c>
      <c r="B670" s="5">
        <f>'Mg2+离子浓度'!B670</f>
        <v>16.709509744617854</v>
      </c>
      <c r="C670" s="5">
        <f t="shared" si="128"/>
        <v>0.29314154425810557</v>
      </c>
      <c r="D670" s="5">
        <f t="shared" si="136"/>
        <v>18.630542539353492</v>
      </c>
      <c r="E670" s="5">
        <f t="shared" si="129"/>
        <v>5.4613860103524106</v>
      </c>
      <c r="F670" s="5">
        <f t="shared" si="130"/>
        <v>311.26539056971319</v>
      </c>
      <c r="G670" s="5">
        <f t="shared" si="131"/>
        <v>18.628038483892205</v>
      </c>
      <c r="H670" s="5">
        <f t="shared" si="132"/>
        <v>10.753498490947235</v>
      </c>
      <c r="I670" s="5"/>
      <c r="J670" s="5">
        <f t="shared" si="137"/>
        <v>3.2848347887296595E-5</v>
      </c>
      <c r="K670" s="60">
        <f t="shared" si="133"/>
        <v>10.753465642599348</v>
      </c>
      <c r="L670" s="5">
        <f t="shared" si="134"/>
        <v>311.26443975785941</v>
      </c>
      <c r="M670" s="5">
        <f t="shared" si="135"/>
        <v>1.0753465642599349E-2</v>
      </c>
    </row>
    <row r="671" spans="1:13" x14ac:dyDescent="0.25">
      <c r="A671" s="57"/>
      <c r="B671" s="5">
        <f>'Mg2+离子浓度'!B671</f>
        <v>16.709517231429817</v>
      </c>
      <c r="C671" s="5">
        <f t="shared" si="128"/>
        <v>7.486811963275386E-6</v>
      </c>
      <c r="D671" s="5">
        <f t="shared" si="136"/>
        <v>0</v>
      </c>
      <c r="E671" s="5">
        <f t="shared" si="129"/>
        <v>0</v>
      </c>
      <c r="F671" s="5">
        <f t="shared" si="130"/>
        <v>311.26443975785941</v>
      </c>
      <c r="G671" s="5">
        <f t="shared" si="131"/>
        <v>18.627973235060651</v>
      </c>
      <c r="H671" s="5">
        <f t="shared" si="132"/>
        <v>10.753465642599345</v>
      </c>
      <c r="I671" s="5"/>
      <c r="J671" s="5">
        <f t="shared" si="137"/>
        <v>1.6600531077971998E-7</v>
      </c>
      <c r="K671" s="60">
        <f t="shared" si="133"/>
        <v>10.753465476594034</v>
      </c>
      <c r="L671" s="5">
        <f t="shared" si="134"/>
        <v>311.26443495275265</v>
      </c>
      <c r="M671" s="5">
        <f t="shared" si="135"/>
        <v>1.0753465476594034E-2</v>
      </c>
    </row>
    <row r="672" spans="1:13" x14ac:dyDescent="0.25">
      <c r="A672" s="57">
        <v>58</v>
      </c>
      <c r="B672" s="5">
        <f>'Mg2+离子浓度'!B672</f>
        <v>17.002658775687923</v>
      </c>
      <c r="C672" s="5">
        <f t="shared" si="128"/>
        <v>0.29314154425810557</v>
      </c>
      <c r="D672" s="5">
        <f t="shared" si="136"/>
        <v>18.630542539353492</v>
      </c>
      <c r="E672" s="5">
        <f t="shared" si="129"/>
        <v>5.4613860103524106</v>
      </c>
      <c r="F672" s="5">
        <f t="shared" si="130"/>
        <v>316.72582096310504</v>
      </c>
      <c r="G672" s="5">
        <f t="shared" si="131"/>
        <v>18.628017249631029</v>
      </c>
      <c r="H672" s="5">
        <f t="shared" si="132"/>
        <v>10.942143717092641</v>
      </c>
      <c r="I672" s="5"/>
      <c r="J672" s="5">
        <f t="shared" si="137"/>
        <v>3.3424596074890487E-5</v>
      </c>
      <c r="K672" s="60">
        <f t="shared" si="133"/>
        <v>10.942110292496567</v>
      </c>
      <c r="L672" s="5">
        <f t="shared" si="134"/>
        <v>316.72485347145943</v>
      </c>
      <c r="M672" s="5">
        <f t="shared" si="135"/>
        <v>1.0942110292496567E-2</v>
      </c>
    </row>
    <row r="673" spans="1:13" x14ac:dyDescent="0.25">
      <c r="A673" s="57"/>
      <c r="B673" s="5">
        <f>'Mg2+离子浓度'!B673</f>
        <v>17.002666262499886</v>
      </c>
      <c r="C673" s="5">
        <f t="shared" si="128"/>
        <v>7.486811963275386E-6</v>
      </c>
      <c r="D673" s="5">
        <f t="shared" si="136"/>
        <v>0</v>
      </c>
      <c r="E673" s="5">
        <f t="shared" si="129"/>
        <v>0</v>
      </c>
      <c r="F673" s="5">
        <f t="shared" si="130"/>
        <v>316.72485347145943</v>
      </c>
      <c r="G673" s="5">
        <f t="shared" si="131"/>
        <v>18.627952144776831</v>
      </c>
      <c r="H673" s="5">
        <f t="shared" si="132"/>
        <v>10.942110292496567</v>
      </c>
      <c r="I673" s="5"/>
      <c r="J673" s="5">
        <f t="shared" si="137"/>
        <v>1.6891748949251218E-7</v>
      </c>
      <c r="K673" s="60">
        <f t="shared" si="133"/>
        <v>10.942110123579077</v>
      </c>
      <c r="L673" s="5">
        <f t="shared" si="134"/>
        <v>316.7248485820582</v>
      </c>
      <c r="M673" s="5">
        <f t="shared" si="135"/>
        <v>1.0942110123579077E-2</v>
      </c>
    </row>
    <row r="674" spans="1:13" x14ac:dyDescent="0.25">
      <c r="A674" s="57">
        <v>59</v>
      </c>
      <c r="B674" s="5">
        <f>'Mg2+离子浓度'!B674</f>
        <v>17.295807806757992</v>
      </c>
      <c r="C674" s="5">
        <f t="shared" si="128"/>
        <v>0.29314154425810557</v>
      </c>
      <c r="D674" s="5">
        <f t="shared" si="136"/>
        <v>18.630542539353492</v>
      </c>
      <c r="E674" s="5">
        <f t="shared" si="129"/>
        <v>5.4613860103524106</v>
      </c>
      <c r="F674" s="5">
        <f t="shared" si="130"/>
        <v>322.18623459241059</v>
      </c>
      <c r="G674" s="5">
        <f t="shared" si="131"/>
        <v>18.627995765917493</v>
      </c>
      <c r="H674" s="5">
        <f t="shared" si="132"/>
        <v>11.130788364077683</v>
      </c>
      <c r="I674" s="5"/>
      <c r="J674" s="5">
        <f t="shared" si="137"/>
        <v>3.4000842493342824E-5</v>
      </c>
      <c r="K674" s="60">
        <f t="shared" si="133"/>
        <v>11.130754363235189</v>
      </c>
      <c r="L674" s="5">
        <f t="shared" si="134"/>
        <v>322.18525042102419</v>
      </c>
      <c r="M674" s="5">
        <f t="shared" si="135"/>
        <v>1.113075436323519E-2</v>
      </c>
    </row>
    <row r="675" spans="1:13" x14ac:dyDescent="0.25">
      <c r="A675" s="57"/>
      <c r="B675" s="5">
        <f>'Mg2+离子浓度'!B675</f>
        <v>17.295815293569955</v>
      </c>
      <c r="C675" s="5">
        <f t="shared" si="128"/>
        <v>7.486811963275386E-6</v>
      </c>
      <c r="D675" s="5">
        <f t="shared" si="136"/>
        <v>0</v>
      </c>
      <c r="E675" s="5">
        <f t="shared" si="129"/>
        <v>0</v>
      </c>
      <c r="F675" s="5">
        <f t="shared" si="130"/>
        <v>322.18525042102419</v>
      </c>
      <c r="G675" s="5">
        <f t="shared" si="131"/>
        <v>18.627930800163124</v>
      </c>
      <c r="H675" s="5">
        <f t="shared" si="132"/>
        <v>11.130754363235189</v>
      </c>
      <c r="I675" s="5"/>
      <c r="J675" s="5">
        <f t="shared" si="137"/>
        <v>1.7182965926461429E-7</v>
      </c>
      <c r="K675" s="60">
        <f t="shared" si="133"/>
        <v>11.130754191405529</v>
      </c>
      <c r="L675" s="5">
        <f t="shared" si="134"/>
        <v>322.18524544732878</v>
      </c>
      <c r="M675" s="5">
        <f t="shared" si="135"/>
        <v>1.113075419140553E-2</v>
      </c>
    </row>
    <row r="676" spans="1:13" x14ac:dyDescent="0.25">
      <c r="A676" s="57">
        <v>60</v>
      </c>
      <c r="B676" s="5">
        <f>'Mg2+离子浓度'!B676</f>
        <v>17.588956837828061</v>
      </c>
      <c r="C676" s="5">
        <f t="shared" si="128"/>
        <v>0.29314154425810557</v>
      </c>
      <c r="D676" s="5">
        <f t="shared" si="136"/>
        <v>18.630542539353492</v>
      </c>
      <c r="E676" s="5">
        <f t="shared" si="129"/>
        <v>5.4613860103524106</v>
      </c>
      <c r="F676" s="5">
        <f t="shared" si="130"/>
        <v>327.64663145768117</v>
      </c>
      <c r="G676" s="5">
        <f t="shared" si="131"/>
        <v>18.62797404522712</v>
      </c>
      <c r="H676" s="5">
        <f t="shared" si="132"/>
        <v>11.319432431904136</v>
      </c>
      <c r="I676" s="5"/>
      <c r="J676" s="5">
        <f t="shared" si="137"/>
        <v>3.4577087142659019E-5</v>
      </c>
      <c r="K676" s="60">
        <f t="shared" si="133"/>
        <v>11.319397854816994</v>
      </c>
      <c r="L676" s="5">
        <f t="shared" si="134"/>
        <v>327.64563060660532</v>
      </c>
      <c r="M676" s="5">
        <f t="shared" si="135"/>
        <v>1.1319397854816995E-2</v>
      </c>
    </row>
    <row r="677" spans="1:13" x14ac:dyDescent="0.25">
      <c r="A677" s="57"/>
      <c r="B677" s="5">
        <f>'Mg2+离子浓度'!B677</f>
        <v>17.588964324640024</v>
      </c>
      <c r="C677" s="5">
        <f t="shared" si="128"/>
        <v>7.486811963275386E-6</v>
      </c>
      <c r="D677" s="5">
        <f t="shared" si="136"/>
        <v>0</v>
      </c>
      <c r="E677" s="5">
        <f t="shared" si="129"/>
        <v>0</v>
      </c>
      <c r="F677" s="5">
        <f t="shared" si="130"/>
        <v>327.64563060660532</v>
      </c>
      <c r="G677" s="5">
        <f t="shared" si="131"/>
        <v>18.627909213938945</v>
      </c>
      <c r="H677" s="5">
        <f t="shared" si="132"/>
        <v>11.319397854816994</v>
      </c>
      <c r="I677" s="5"/>
      <c r="J677" s="5">
        <f t="shared" si="137"/>
        <v>1.7474182009605385E-7</v>
      </c>
      <c r="K677" s="60">
        <f t="shared" si="133"/>
        <v>11.319397680075175</v>
      </c>
      <c r="L677" s="5">
        <f t="shared" si="134"/>
        <v>327.64562554861601</v>
      </c>
      <c r="M677" s="5">
        <f t="shared" si="135"/>
        <v>1.1319397680075175E-2</v>
      </c>
    </row>
    <row r="678" spans="1:13" x14ac:dyDescent="0.25">
      <c r="A678" s="57">
        <v>61</v>
      </c>
      <c r="B678" s="5">
        <f>'Mg2+离子浓度'!B678</f>
        <v>17.88210586889813</v>
      </c>
      <c r="C678" s="5">
        <f t="shared" si="128"/>
        <v>0.29314154425810557</v>
      </c>
      <c r="D678" s="5">
        <f t="shared" si="136"/>
        <v>18.630542539353492</v>
      </c>
      <c r="E678" s="5">
        <f t="shared" si="129"/>
        <v>5.4613860103524106</v>
      </c>
      <c r="F678" s="5">
        <f t="shared" si="130"/>
        <v>333.1070115589684</v>
      </c>
      <c r="G678" s="5">
        <f t="shared" si="131"/>
        <v>18.627952099217381</v>
      </c>
      <c r="H678" s="5">
        <f t="shared" si="132"/>
        <v>11.508075920573781</v>
      </c>
      <c r="I678" s="5"/>
      <c r="J678" s="5">
        <f t="shared" si="137"/>
        <v>3.5153330022844509E-5</v>
      </c>
      <c r="K678" s="60">
        <f t="shared" si="133"/>
        <v>11.508040767243758</v>
      </c>
      <c r="L678" s="5">
        <f t="shared" si="134"/>
        <v>333.1059940282542</v>
      </c>
      <c r="M678" s="5">
        <f t="shared" si="135"/>
        <v>1.1508040767243759E-2</v>
      </c>
    </row>
    <row r="679" spans="1:13" x14ac:dyDescent="0.25">
      <c r="A679" s="57"/>
      <c r="B679" s="5">
        <f>'Mg2+离子浓度'!B679</f>
        <v>17.882113355710093</v>
      </c>
      <c r="C679" s="5">
        <f t="shared" si="128"/>
        <v>7.486811963275386E-6</v>
      </c>
      <c r="D679" s="5">
        <f t="shared" si="136"/>
        <v>0</v>
      </c>
      <c r="E679" s="5">
        <f t="shared" si="129"/>
        <v>0</v>
      </c>
      <c r="F679" s="5">
        <f t="shared" si="130"/>
        <v>333.1059940282542</v>
      </c>
      <c r="G679" s="5">
        <f t="shared" si="131"/>
        <v>18.627887397989635</v>
      </c>
      <c r="H679" s="5">
        <f t="shared" si="132"/>
        <v>11.508040767243758</v>
      </c>
      <c r="I679" s="5"/>
      <c r="J679" s="5">
        <f t="shared" si="137"/>
        <v>1.776539719868583E-7</v>
      </c>
      <c r="K679" s="60">
        <f t="shared" si="133"/>
        <v>11.508040589589786</v>
      </c>
      <c r="L679" s="5">
        <f t="shared" si="134"/>
        <v>333.10598888597116</v>
      </c>
      <c r="M679" s="5">
        <f t="shared" si="135"/>
        <v>1.1508040589589786E-2</v>
      </c>
    </row>
    <row r="680" spans="1:13" x14ac:dyDescent="0.25">
      <c r="A680" s="57">
        <v>62</v>
      </c>
      <c r="B680" s="5">
        <f>'Mg2+离子浓度'!B680</f>
        <v>18.175254899968198</v>
      </c>
      <c r="C680" s="5">
        <f t="shared" si="128"/>
        <v>0.29314154425810557</v>
      </c>
      <c r="D680" s="5">
        <f t="shared" si="136"/>
        <v>18.630542539353492</v>
      </c>
      <c r="E680" s="5">
        <f t="shared" si="129"/>
        <v>5.4613860103524106</v>
      </c>
      <c r="F680" s="5">
        <f t="shared" si="130"/>
        <v>338.56737489632354</v>
      </c>
      <c r="G680" s="5">
        <f t="shared" si="131"/>
        <v>18.627929938793649</v>
      </c>
      <c r="H680" s="5">
        <f t="shared" si="132"/>
        <v>11.696718830088392</v>
      </c>
      <c r="I680" s="5"/>
      <c r="J680" s="5">
        <f t="shared" si="137"/>
        <v>3.5729571133904726E-5</v>
      </c>
      <c r="K680" s="60">
        <f t="shared" si="133"/>
        <v>11.696683100517257</v>
      </c>
      <c r="L680" s="5">
        <f t="shared" si="134"/>
        <v>338.56634068602227</v>
      </c>
      <c r="M680" s="5">
        <f t="shared" si="135"/>
        <v>1.1696683100517257E-2</v>
      </c>
    </row>
    <row r="681" spans="1:13" x14ac:dyDescent="0.25">
      <c r="A681" s="57"/>
      <c r="B681" s="5">
        <f>'Mg2+离子浓度'!B681</f>
        <v>18.175262386780162</v>
      </c>
      <c r="C681" s="5">
        <f t="shared" si="128"/>
        <v>7.486811963275386E-6</v>
      </c>
      <c r="D681" s="5">
        <f t="shared" si="136"/>
        <v>0</v>
      </c>
      <c r="E681" s="5">
        <f t="shared" si="129"/>
        <v>0</v>
      </c>
      <c r="F681" s="5">
        <f t="shared" si="130"/>
        <v>338.56634068602227</v>
      </c>
      <c r="G681" s="5">
        <f t="shared" si="131"/>
        <v>18.627865363433742</v>
      </c>
      <c r="H681" s="5">
        <f t="shared" si="132"/>
        <v>11.696683100517259</v>
      </c>
      <c r="I681" s="5"/>
      <c r="J681" s="5">
        <f t="shared" si="137"/>
        <v>1.805661149370551E-7</v>
      </c>
      <c r="K681" s="60">
        <f t="shared" si="133"/>
        <v>11.696682919951144</v>
      </c>
      <c r="L681" s="5">
        <f t="shared" si="134"/>
        <v>338.5663354594459</v>
      </c>
      <c r="M681" s="5">
        <f t="shared" si="135"/>
        <v>1.1696682919951145E-2</v>
      </c>
    </row>
    <row r="682" spans="1:13" x14ac:dyDescent="0.25">
      <c r="A682" s="57">
        <v>63</v>
      </c>
      <c r="B682" s="5">
        <f>'Mg2+离子浓度'!B682</f>
        <v>18.468403931038267</v>
      </c>
      <c r="C682" s="5">
        <f t="shared" si="128"/>
        <v>0.29314154425810557</v>
      </c>
      <c r="D682" s="5">
        <f t="shared" si="136"/>
        <v>18.630542539353492</v>
      </c>
      <c r="E682" s="5">
        <f t="shared" si="129"/>
        <v>5.4613860103524106</v>
      </c>
      <c r="F682" s="5">
        <f t="shared" si="130"/>
        <v>344.02772146979828</v>
      </c>
      <c r="G682" s="5">
        <f t="shared" si="131"/>
        <v>18.627907574168891</v>
      </c>
      <c r="H682" s="5">
        <f t="shared" si="132"/>
        <v>11.885361160449751</v>
      </c>
      <c r="I682" s="5"/>
      <c r="J682" s="5">
        <f t="shared" si="137"/>
        <v>3.6305810475845093E-5</v>
      </c>
      <c r="K682" s="60">
        <f t="shared" si="133"/>
        <v>11.885324854639276</v>
      </c>
      <c r="L682" s="5">
        <f t="shared" si="134"/>
        <v>344.02667057996121</v>
      </c>
      <c r="M682" s="5">
        <f t="shared" si="135"/>
        <v>1.1885324854639275E-2</v>
      </c>
    </row>
    <row r="683" spans="1:13" x14ac:dyDescent="0.25">
      <c r="A683" s="57"/>
      <c r="B683" s="5">
        <f>'Mg2+离子浓度'!B683</f>
        <v>18.468411417850231</v>
      </c>
      <c r="C683" s="5">
        <f t="shared" si="128"/>
        <v>7.486811963275386E-6</v>
      </c>
      <c r="D683" s="5">
        <f t="shared" si="136"/>
        <v>0</v>
      </c>
      <c r="E683" s="5">
        <f t="shared" si="129"/>
        <v>0</v>
      </c>
      <c r="F683" s="5">
        <f t="shared" si="130"/>
        <v>344.02667057996121</v>
      </c>
      <c r="G683" s="5">
        <f t="shared" si="131"/>
        <v>18.627843120683888</v>
      </c>
      <c r="H683" s="5">
        <f t="shared" si="132"/>
        <v>11.885324854639276</v>
      </c>
      <c r="I683" s="5"/>
      <c r="J683" s="5">
        <f t="shared" si="137"/>
        <v>1.8347824894667171E-7</v>
      </c>
      <c r="K683" s="60">
        <f t="shared" si="133"/>
        <v>11.885324671161026</v>
      </c>
      <c r="L683" s="5">
        <f t="shared" si="134"/>
        <v>344.0266652690915</v>
      </c>
      <c r="M683" s="5">
        <f t="shared" si="135"/>
        <v>1.1885324671161027E-2</v>
      </c>
    </row>
    <row r="684" spans="1:13" x14ac:dyDescent="0.25">
      <c r="A684" s="57">
        <v>64</v>
      </c>
      <c r="B684" s="5">
        <f>'Mg2+离子浓度'!B684</f>
        <v>18.761552962108336</v>
      </c>
      <c r="C684" s="5">
        <f t="shared" si="128"/>
        <v>0.29314154425810557</v>
      </c>
      <c r="D684" s="5">
        <f t="shared" si="136"/>
        <v>18.630542539353492</v>
      </c>
      <c r="E684" s="5">
        <f t="shared" si="129"/>
        <v>5.4613860103524106</v>
      </c>
      <c r="F684" s="5">
        <f t="shared" si="130"/>
        <v>349.48805127944388</v>
      </c>
      <c r="G684" s="5">
        <f t="shared" si="131"/>
        <v>18.627885014917766</v>
      </c>
      <c r="H684" s="5">
        <f t="shared" si="132"/>
        <v>12.07400291165963</v>
      </c>
      <c r="I684" s="5"/>
      <c r="J684" s="5">
        <f t="shared" si="137"/>
        <v>3.6882048048671043E-5</v>
      </c>
      <c r="K684" s="60">
        <f t="shared" si="133"/>
        <v>12.073966029611581</v>
      </c>
      <c r="L684" s="5">
        <f t="shared" si="134"/>
        <v>349.48698371012205</v>
      </c>
      <c r="M684" s="5">
        <f t="shared" si="135"/>
        <v>1.2073966029611581E-2</v>
      </c>
    </row>
    <row r="685" spans="1:13" x14ac:dyDescent="0.25">
      <c r="A685" s="57"/>
      <c r="B685" s="5">
        <f>'Mg2+离子浓度'!B685</f>
        <v>18.761560448920299</v>
      </c>
      <c r="C685" s="5">
        <f t="shared" si="128"/>
        <v>7.486811963275386E-6</v>
      </c>
      <c r="D685" s="5">
        <f t="shared" si="136"/>
        <v>0</v>
      </c>
      <c r="E685" s="5">
        <f t="shared" si="129"/>
        <v>0</v>
      </c>
      <c r="F685" s="5">
        <f t="shared" si="130"/>
        <v>349.48698371012205</v>
      </c>
      <c r="G685" s="5">
        <f t="shared" si="131"/>
        <v>18.627820679501877</v>
      </c>
      <c r="H685" s="5">
        <f t="shared" si="132"/>
        <v>12.073966029611581</v>
      </c>
      <c r="I685" s="5"/>
      <c r="J685" s="5">
        <f t="shared" si="137"/>
        <v>1.8639037401573541E-7</v>
      </c>
      <c r="K685" s="60">
        <f t="shared" si="133"/>
        <v>12.073965843221208</v>
      </c>
      <c r="L685" s="5">
        <f t="shared" si="134"/>
        <v>349.48697831495946</v>
      </c>
      <c r="M685" s="5">
        <f t="shared" si="135"/>
        <v>1.2073965843221209E-2</v>
      </c>
    </row>
    <row r="686" spans="1:13" x14ac:dyDescent="0.25">
      <c r="A686" s="57">
        <v>65</v>
      </c>
      <c r="B686" s="5">
        <f>'Mg2+离子浓度'!B686</f>
        <v>19.054701993178405</v>
      </c>
      <c r="C686" s="5">
        <f t="shared" si="128"/>
        <v>0.29314154425810557</v>
      </c>
      <c r="D686" s="5">
        <f t="shared" si="136"/>
        <v>18.630542539353492</v>
      </c>
      <c r="E686" s="5">
        <f t="shared" si="129"/>
        <v>5.4613860103524106</v>
      </c>
      <c r="F686" s="5">
        <f t="shared" si="130"/>
        <v>354.94836432531184</v>
      </c>
      <c r="G686" s="5">
        <f t="shared" si="131"/>
        <v>18.627862270025716</v>
      </c>
      <c r="H686" s="5">
        <f t="shared" si="132"/>
        <v>12.262644083719813</v>
      </c>
      <c r="I686" s="5"/>
      <c r="J686" s="5">
        <f t="shared" si="137"/>
        <v>3.7458283852388025E-5</v>
      </c>
      <c r="K686" s="60">
        <f t="shared" si="133"/>
        <v>12.262606625435961</v>
      </c>
      <c r="L686" s="5">
        <f t="shared" si="134"/>
        <v>354.94728007655664</v>
      </c>
      <c r="M686" s="5">
        <f t="shared" si="135"/>
        <v>1.2262606625435961E-2</v>
      </c>
    </row>
    <row r="687" spans="1:13" x14ac:dyDescent="0.25">
      <c r="A687" s="57"/>
      <c r="B687" s="5">
        <f>'Mg2+离子浓度'!B687</f>
        <v>19.054709479990368</v>
      </c>
      <c r="C687" s="5">
        <f t="shared" si="128"/>
        <v>7.486811963275386E-6</v>
      </c>
      <c r="D687" s="5">
        <f t="shared" si="136"/>
        <v>0</v>
      </c>
      <c r="E687" s="5">
        <f t="shared" si="129"/>
        <v>0</v>
      </c>
      <c r="F687" s="5">
        <f t="shared" si="130"/>
        <v>354.94728007655664</v>
      </c>
      <c r="G687" s="5">
        <f t="shared" si="131"/>
        <v>18.62779804904882</v>
      </c>
      <c r="H687" s="5">
        <f t="shared" si="132"/>
        <v>12.262606625435962</v>
      </c>
      <c r="I687" s="5"/>
      <c r="J687" s="5">
        <f t="shared" si="137"/>
        <v>1.8930249014427387E-7</v>
      </c>
      <c r="K687" s="60">
        <f t="shared" si="133"/>
        <v>12.262606436133472</v>
      </c>
      <c r="L687" s="5">
        <f t="shared" si="134"/>
        <v>354.94727459710145</v>
      </c>
      <c r="M687" s="5">
        <f t="shared" si="135"/>
        <v>1.2262606436133472E-2</v>
      </c>
    </row>
    <row r="688" spans="1:13" x14ac:dyDescent="0.25">
      <c r="A688" s="57">
        <v>66</v>
      </c>
      <c r="B688" s="5">
        <f>'Mg2+离子浓度'!B688</f>
        <v>19.347851024248474</v>
      </c>
      <c r="C688" s="5">
        <f t="shared" si="128"/>
        <v>0.29314154425810557</v>
      </c>
      <c r="D688" s="5">
        <f t="shared" si="136"/>
        <v>18.630542539353492</v>
      </c>
      <c r="E688" s="5">
        <f t="shared" si="129"/>
        <v>5.4613860103524106</v>
      </c>
      <c r="F688" s="5">
        <f t="shared" si="130"/>
        <v>360.40866060745384</v>
      </c>
      <c r="G688" s="5">
        <f t="shared" si="131"/>
        <v>18.627839347933637</v>
      </c>
      <c r="H688" s="5">
        <f t="shared" si="132"/>
        <v>12.451284676632079</v>
      </c>
      <c r="I688" s="5"/>
      <c r="J688" s="5">
        <f t="shared" si="137"/>
        <v>3.803451788700146E-5</v>
      </c>
      <c r="K688" s="60">
        <f t="shared" si="133"/>
        <v>12.451246642114192</v>
      </c>
      <c r="L688" s="5">
        <f t="shared" si="134"/>
        <v>360.40755967931636</v>
      </c>
      <c r="M688" s="5">
        <f t="shared" si="135"/>
        <v>1.2451246642114193E-2</v>
      </c>
    </row>
    <row r="689" spans="1:13" x14ac:dyDescent="0.25">
      <c r="A689" s="57"/>
      <c r="B689" s="5">
        <f>'Mg2+离子浓度'!B689</f>
        <v>19.347858511060437</v>
      </c>
      <c r="C689" s="5">
        <f t="shared" si="128"/>
        <v>7.486811963275386E-6</v>
      </c>
      <c r="D689" s="5">
        <f t="shared" si="136"/>
        <v>0</v>
      </c>
      <c r="E689" s="5">
        <f t="shared" si="129"/>
        <v>0</v>
      </c>
      <c r="F689" s="5">
        <f t="shared" si="130"/>
        <v>360.40755967931636</v>
      </c>
      <c r="G689" s="5">
        <f t="shared" si="131"/>
        <v>18.627775237930596</v>
      </c>
      <c r="H689" s="5">
        <f t="shared" si="132"/>
        <v>12.451246642114191</v>
      </c>
      <c r="I689" s="5"/>
      <c r="J689" s="5">
        <f t="shared" si="137"/>
        <v>1.9221459733231445E-7</v>
      </c>
      <c r="K689" s="60">
        <f t="shared" si="133"/>
        <v>12.451246449899593</v>
      </c>
      <c r="L689" s="5">
        <f t="shared" si="134"/>
        <v>360.40755411556864</v>
      </c>
      <c r="M689" s="5">
        <f t="shared" si="135"/>
        <v>1.2451246449899592E-2</v>
      </c>
    </row>
    <row r="690" spans="1:13" x14ac:dyDescent="0.25">
      <c r="A690" s="57">
        <v>67</v>
      </c>
      <c r="B690" s="5">
        <f>'Mg2+离子浓度'!B690</f>
        <v>19.641000055318543</v>
      </c>
      <c r="C690" s="5">
        <f t="shared" si="128"/>
        <v>0.29314154425810557</v>
      </c>
      <c r="D690" s="5">
        <f t="shared" si="136"/>
        <v>18.630542539353492</v>
      </c>
      <c r="E690" s="5">
        <f t="shared" si="129"/>
        <v>5.4613860103524106</v>
      </c>
      <c r="F690" s="5">
        <f t="shared" si="130"/>
        <v>365.86894012592103</v>
      </c>
      <c r="G690" s="5">
        <f t="shared" si="131"/>
        <v>18.627816256578452</v>
      </c>
      <c r="H690" s="5">
        <f t="shared" si="132"/>
        <v>12.639924690398198</v>
      </c>
      <c r="I690" s="5"/>
      <c r="J690" s="5">
        <f t="shared" si="137"/>
        <v>3.8610750152516755E-5</v>
      </c>
      <c r="K690" s="60">
        <f t="shared" si="133"/>
        <v>12.639886079648045</v>
      </c>
      <c r="L690" s="5">
        <f t="shared" si="134"/>
        <v>365.8678225184525</v>
      </c>
      <c r="M690" s="5">
        <f t="shared" si="135"/>
        <v>1.2639886079648046E-2</v>
      </c>
    </row>
    <row r="691" spans="1:13" x14ac:dyDescent="0.25">
      <c r="A691" s="57"/>
      <c r="B691" s="5">
        <f>'Mg2+离子浓度'!B691</f>
        <v>19.641007542130506</v>
      </c>
      <c r="C691" s="5">
        <f t="shared" si="128"/>
        <v>7.486811963275386E-6</v>
      </c>
      <c r="D691" s="5">
        <f t="shared" si="136"/>
        <v>0</v>
      </c>
      <c r="E691" s="5">
        <f t="shared" si="129"/>
        <v>0</v>
      </c>
      <c r="F691" s="5">
        <f t="shared" si="130"/>
        <v>365.8678225184525</v>
      </c>
      <c r="G691" s="5">
        <f t="shared" si="131"/>
        <v>18.627752254239294</v>
      </c>
      <c r="H691" s="5">
        <f t="shared" si="132"/>
        <v>12.639886079648045</v>
      </c>
      <c r="I691" s="5"/>
      <c r="J691" s="5">
        <f t="shared" si="137"/>
        <v>1.9512669557988456E-7</v>
      </c>
      <c r="K691" s="60">
        <f t="shared" si="133"/>
        <v>12.63988588452135</v>
      </c>
      <c r="L691" s="5">
        <f t="shared" si="134"/>
        <v>365.86781687041275</v>
      </c>
      <c r="M691" s="5">
        <f t="shared" si="135"/>
        <v>1.263988588452135E-2</v>
      </c>
    </row>
    <row r="692" spans="1:13" x14ac:dyDescent="0.25">
      <c r="A692" s="57">
        <v>68</v>
      </c>
      <c r="B692" s="5">
        <f>'Mg2+离子浓度'!B692</f>
        <v>19.934149086388611</v>
      </c>
      <c r="C692" s="5">
        <f t="shared" si="128"/>
        <v>0.29314154425810557</v>
      </c>
      <c r="D692" s="5">
        <f t="shared" si="136"/>
        <v>18.630542539353492</v>
      </c>
      <c r="E692" s="5">
        <f t="shared" si="129"/>
        <v>5.4613860103524106</v>
      </c>
      <c r="F692" s="5">
        <f t="shared" si="130"/>
        <v>371.32920288076514</v>
      </c>
      <c r="G692" s="5">
        <f t="shared" si="131"/>
        <v>18.627793003430241</v>
      </c>
      <c r="H692" s="5">
        <f t="shared" si="132"/>
        <v>12.828564125019955</v>
      </c>
      <c r="I692" s="5"/>
      <c r="J692" s="5">
        <f t="shared" si="137"/>
        <v>3.9186980648939379E-5</v>
      </c>
      <c r="K692" s="60">
        <f t="shared" si="133"/>
        <v>12.828524938039306</v>
      </c>
      <c r="L692" s="5">
        <f t="shared" si="134"/>
        <v>371.32806859401677</v>
      </c>
      <c r="M692" s="5">
        <f t="shared" si="135"/>
        <v>1.2828524938039307E-2</v>
      </c>
    </row>
    <row r="693" spans="1:13" x14ac:dyDescent="0.25">
      <c r="A693" s="57"/>
      <c r="B693" s="5">
        <f>'Mg2+离子浓度'!B693</f>
        <v>19.934156573200575</v>
      </c>
      <c r="C693" s="5">
        <f t="shared" si="128"/>
        <v>7.486811963275386E-6</v>
      </c>
      <c r="D693" s="5">
        <f t="shared" si="136"/>
        <v>0</v>
      </c>
      <c r="E693" s="5">
        <f t="shared" si="129"/>
        <v>0</v>
      </c>
      <c r="F693" s="5">
        <f t="shared" si="130"/>
        <v>371.32806859401677</v>
      </c>
      <c r="G693" s="5">
        <f t="shared" si="131"/>
        <v>18.627729105591015</v>
      </c>
      <c r="H693" s="5">
        <f t="shared" si="132"/>
        <v>12.828524938039308</v>
      </c>
      <c r="I693" s="5"/>
      <c r="J693" s="5">
        <f t="shared" si="137"/>
        <v>1.9803878488701179E-7</v>
      </c>
      <c r="K693" s="60">
        <f t="shared" si="133"/>
        <v>12.828524740000523</v>
      </c>
      <c r="L693" s="5">
        <f t="shared" si="134"/>
        <v>371.32806286168517</v>
      </c>
      <c r="M693" s="5">
        <f t="shared" si="135"/>
        <v>1.2828524740000524E-2</v>
      </c>
    </row>
    <row r="694" spans="1:13" x14ac:dyDescent="0.25">
      <c r="A694" s="57">
        <v>69</v>
      </c>
      <c r="B694" s="5">
        <f>'Mg2+离子浓度'!B694</f>
        <v>20.22729811745868</v>
      </c>
      <c r="C694" s="5">
        <f t="shared" si="128"/>
        <v>0.29314154425810557</v>
      </c>
      <c r="D694" s="5">
        <f t="shared" si="136"/>
        <v>18.630542539353492</v>
      </c>
      <c r="E694" s="5">
        <f t="shared" si="129"/>
        <v>5.4613860103524106</v>
      </c>
      <c r="F694" s="5">
        <f t="shared" si="130"/>
        <v>376.78944887203755</v>
      </c>
      <c r="G694" s="5">
        <f t="shared" si="131"/>
        <v>18.627769595526022</v>
      </c>
      <c r="H694" s="5">
        <f t="shared" si="132"/>
        <v>13.01720298049913</v>
      </c>
      <c r="I694" s="5"/>
      <c r="J694" s="5">
        <f t="shared" si="137"/>
        <v>3.9763209376274753E-5</v>
      </c>
      <c r="K694" s="60">
        <f t="shared" si="133"/>
        <v>13.017163217289754</v>
      </c>
      <c r="L694" s="5">
        <f t="shared" si="134"/>
        <v>376.78829790606062</v>
      </c>
      <c r="M694" s="5">
        <f t="shared" si="135"/>
        <v>1.3017163217289754E-2</v>
      </c>
    </row>
    <row r="695" spans="1:13" x14ac:dyDescent="0.25">
      <c r="A695" s="57"/>
      <c r="B695" s="5">
        <f>'Mg2+离子浓度'!B695</f>
        <v>20.227305604270644</v>
      </c>
      <c r="C695" s="5">
        <f t="shared" si="128"/>
        <v>7.486811963275386E-6</v>
      </c>
      <c r="D695" s="5">
        <f t="shared" si="136"/>
        <v>0</v>
      </c>
      <c r="E695" s="5">
        <f t="shared" si="129"/>
        <v>0</v>
      </c>
      <c r="F695" s="5">
        <f t="shared" si="130"/>
        <v>376.78829790606062</v>
      </c>
      <c r="G695" s="5">
        <f t="shared" si="131"/>
        <v>18.627705799160335</v>
      </c>
      <c r="H695" s="5">
        <f t="shared" si="132"/>
        <v>13.017163217289754</v>
      </c>
      <c r="I695" s="5"/>
      <c r="J695" s="5">
        <f t="shared" si="137"/>
        <v>2.0095086525372345E-7</v>
      </c>
      <c r="K695" s="60">
        <f t="shared" si="133"/>
        <v>13.017163016338889</v>
      </c>
      <c r="L695" s="5">
        <f t="shared" si="134"/>
        <v>376.78829208943733</v>
      </c>
      <c r="M695" s="5">
        <f t="shared" si="135"/>
        <v>1.301716301633889E-2</v>
      </c>
    </row>
    <row r="696" spans="1:13" x14ac:dyDescent="0.25">
      <c r="A696" s="57">
        <v>70</v>
      </c>
      <c r="B696" s="5">
        <f>'Mg2+离子浓度'!B696</f>
        <v>20.520447148528749</v>
      </c>
      <c r="C696" s="5">
        <f t="shared" si="128"/>
        <v>0.29314154425810557</v>
      </c>
      <c r="D696" s="5">
        <f t="shared" si="136"/>
        <v>18.630542539353492</v>
      </c>
      <c r="E696" s="5">
        <f t="shared" si="129"/>
        <v>5.4613860103524106</v>
      </c>
      <c r="F696" s="5">
        <f t="shared" si="130"/>
        <v>382.24967809978972</v>
      </c>
      <c r="G696" s="5">
        <f t="shared" si="131"/>
        <v>18.627746039500693</v>
      </c>
      <c r="H696" s="5">
        <f t="shared" si="132"/>
        <v>13.205841256837495</v>
      </c>
      <c r="I696" s="5"/>
      <c r="J696" s="5">
        <f t="shared" si="137"/>
        <v>4.0339436334528297E-5</v>
      </c>
      <c r="K696" s="60">
        <f t="shared" si="133"/>
        <v>13.205800917401159</v>
      </c>
      <c r="L696" s="5">
        <f t="shared" si="134"/>
        <v>382.24851045463532</v>
      </c>
      <c r="M696" s="5">
        <f t="shared" si="135"/>
        <v>1.320580091740116E-2</v>
      </c>
    </row>
    <row r="697" spans="1:13" x14ac:dyDescent="0.25">
      <c r="A697" s="57"/>
      <c r="B697" s="5">
        <f>'Mg2+离子浓度'!B697</f>
        <v>20.520454635340712</v>
      </c>
      <c r="C697" s="5">
        <f t="shared" si="128"/>
        <v>7.486811963275386E-6</v>
      </c>
      <c r="D697" s="5">
        <f t="shared" si="136"/>
        <v>0</v>
      </c>
      <c r="E697" s="5">
        <f t="shared" si="129"/>
        <v>0</v>
      </c>
      <c r="F697" s="5">
        <f t="shared" si="130"/>
        <v>382.24851045463532</v>
      </c>
      <c r="G697" s="5">
        <f t="shared" si="131"/>
        <v>18.627682341711854</v>
      </c>
      <c r="H697" s="5">
        <f t="shared" si="132"/>
        <v>13.205800917401161</v>
      </c>
      <c r="I697" s="5"/>
      <c r="J697" s="5">
        <f t="shared" si="137"/>
        <v>2.03862936680047E-7</v>
      </c>
      <c r="K697" s="60">
        <f t="shared" si="133"/>
        <v>13.205800713538224</v>
      </c>
      <c r="L697" s="5">
        <f t="shared" si="134"/>
        <v>382.24850455372069</v>
      </c>
      <c r="M697" s="5">
        <f t="shared" si="135"/>
        <v>1.3205800713538223E-2</v>
      </c>
    </row>
    <row r="698" spans="1:13" x14ac:dyDescent="0.25">
      <c r="A698" s="57">
        <v>71</v>
      </c>
      <c r="B698" s="5">
        <f>'Mg2+离子浓度'!B698</f>
        <v>20.813596179598818</v>
      </c>
      <c r="C698" s="5">
        <f t="shared" si="128"/>
        <v>0.29314154425810557</v>
      </c>
      <c r="D698" s="5">
        <f t="shared" si="136"/>
        <v>18.630542539353492</v>
      </c>
      <c r="E698" s="5">
        <f t="shared" si="129"/>
        <v>5.4613860103524106</v>
      </c>
      <c r="F698" s="5">
        <f t="shared" si="130"/>
        <v>387.70989056407308</v>
      </c>
      <c r="G698" s="5">
        <f t="shared" si="131"/>
        <v>18.627722341615364</v>
      </c>
      <c r="H698" s="5">
        <f t="shared" si="132"/>
        <v>13.394478954036829</v>
      </c>
      <c r="I698" s="5"/>
      <c r="J698" s="5">
        <f t="shared" si="137"/>
        <v>4.091566152370544E-5</v>
      </c>
      <c r="K698" s="60">
        <f t="shared" si="133"/>
        <v>13.394438038375306</v>
      </c>
      <c r="L698" s="5">
        <f t="shared" si="134"/>
        <v>387.70870623979243</v>
      </c>
      <c r="M698" s="5">
        <f t="shared" si="135"/>
        <v>1.3394438038375306E-2</v>
      </c>
    </row>
    <row r="699" spans="1:13" x14ac:dyDescent="0.25">
      <c r="A699" s="57"/>
      <c r="B699" s="5">
        <f>'Mg2+离子浓度'!B699</f>
        <v>20.813603666410781</v>
      </c>
      <c r="C699" s="5">
        <f t="shared" si="128"/>
        <v>7.486811963275386E-6</v>
      </c>
      <c r="D699" s="5">
        <f t="shared" si="136"/>
        <v>0</v>
      </c>
      <c r="E699" s="5">
        <f t="shared" si="129"/>
        <v>0</v>
      </c>
      <c r="F699" s="5">
        <f t="shared" si="130"/>
        <v>387.70870623979243</v>
      </c>
      <c r="G699" s="5">
        <f t="shared" si="131"/>
        <v>18.627658739629069</v>
      </c>
      <c r="H699" s="5">
        <f t="shared" si="132"/>
        <v>13.394438038375306</v>
      </c>
      <c r="I699" s="5"/>
      <c r="J699" s="5">
        <f t="shared" si="137"/>
        <v>2.067749991660099E-7</v>
      </c>
      <c r="K699" s="60">
        <f t="shared" si="133"/>
        <v>13.394437831600307</v>
      </c>
      <c r="L699" s="5">
        <f t="shared" si="134"/>
        <v>387.70870025458674</v>
      </c>
      <c r="M699" s="5">
        <f t="shared" si="135"/>
        <v>1.3394437831600306E-2</v>
      </c>
    </row>
    <row r="700" spans="1:13" x14ac:dyDescent="0.25">
      <c r="A700" s="57">
        <v>72</v>
      </c>
      <c r="B700" s="5">
        <f>'Mg2+离子浓度'!B700</f>
        <v>21.106745210668887</v>
      </c>
      <c r="C700" s="5">
        <f t="shared" si="128"/>
        <v>0.29314154425810557</v>
      </c>
      <c r="D700" s="5">
        <f t="shared" si="136"/>
        <v>18.630542539353492</v>
      </c>
      <c r="E700" s="5">
        <f t="shared" si="129"/>
        <v>5.4613860103524106</v>
      </c>
      <c r="F700" s="5">
        <f t="shared" si="130"/>
        <v>393.17008626493913</v>
      </c>
      <c r="G700" s="5">
        <f t="shared" si="131"/>
        <v>18.6276985077833</v>
      </c>
      <c r="H700" s="5">
        <f t="shared" si="132"/>
        <v>13.583116072098914</v>
      </c>
      <c r="I700" s="5"/>
      <c r="J700" s="5">
        <f t="shared" si="137"/>
        <v>4.1491884943811643E-5</v>
      </c>
      <c r="K700" s="60">
        <f t="shared" si="133"/>
        <v>13.583074580213971</v>
      </c>
      <c r="L700" s="5">
        <f t="shared" si="134"/>
        <v>393.16888526158345</v>
      </c>
      <c r="M700" s="5">
        <f t="shared" si="135"/>
        <v>1.3583074580213971E-2</v>
      </c>
    </row>
    <row r="701" spans="1:13" x14ac:dyDescent="0.25">
      <c r="A701" s="57"/>
      <c r="B701" s="5">
        <f>'Mg2+离子浓度'!B701</f>
        <v>21.10675269748085</v>
      </c>
      <c r="C701" s="5">
        <f t="shared" si="128"/>
        <v>7.486811963275386E-6</v>
      </c>
      <c r="D701" s="5">
        <f t="shared" si="136"/>
        <v>0</v>
      </c>
      <c r="E701" s="5">
        <f t="shared" si="129"/>
        <v>0</v>
      </c>
      <c r="F701" s="5">
        <f t="shared" si="130"/>
        <v>393.16888526158345</v>
      </c>
      <c r="G701" s="5">
        <f t="shared" si="131"/>
        <v>18.627634998940849</v>
      </c>
      <c r="H701" s="5">
        <f t="shared" si="132"/>
        <v>13.583074580213967</v>
      </c>
      <c r="I701" s="5"/>
      <c r="J701" s="5">
        <f t="shared" si="137"/>
        <v>2.0968705271163962E-7</v>
      </c>
      <c r="K701" s="60">
        <f t="shared" si="133"/>
        <v>13.583074370526914</v>
      </c>
      <c r="L701" s="5">
        <f t="shared" si="134"/>
        <v>393.16887919208676</v>
      </c>
      <c r="M701" s="5">
        <f t="shared" si="135"/>
        <v>1.3583074370526914E-2</v>
      </c>
    </row>
    <row r="702" spans="1:13" x14ac:dyDescent="0.25">
      <c r="A702" s="57">
        <v>73</v>
      </c>
      <c r="B702" s="5">
        <f>'Mg2+离子浓度'!B702</f>
        <v>21.399894241738956</v>
      </c>
      <c r="C702" s="5">
        <f t="shared" si="128"/>
        <v>0.29314154425810557</v>
      </c>
      <c r="D702" s="5">
        <f t="shared" si="136"/>
        <v>18.630542539353492</v>
      </c>
      <c r="E702" s="5">
        <f t="shared" si="129"/>
        <v>5.4613860103524106</v>
      </c>
      <c r="F702" s="5">
        <f t="shared" si="130"/>
        <v>398.63026520243915</v>
      </c>
      <c r="G702" s="5">
        <f t="shared" si="131"/>
        <v>18.627674543593745</v>
      </c>
      <c r="H702" s="5">
        <f t="shared" si="132"/>
        <v>13.771752611025516</v>
      </c>
      <c r="I702" s="5"/>
      <c r="J702" s="5">
        <f t="shared" si="137"/>
        <v>4.2068106594852273E-5</v>
      </c>
      <c r="K702" s="60">
        <f t="shared" si="133"/>
        <v>13.771710542918921</v>
      </c>
      <c r="L702" s="5">
        <f t="shared" si="134"/>
        <v>398.62904752005966</v>
      </c>
      <c r="M702" s="5">
        <f t="shared" si="135"/>
        <v>1.3771710542918921E-2</v>
      </c>
    </row>
    <row r="703" spans="1:13" x14ac:dyDescent="0.25">
      <c r="A703" s="57"/>
      <c r="B703" s="5">
        <f>'Mg2+离子浓度'!B703</f>
        <v>21.399901728550919</v>
      </c>
      <c r="C703" s="5">
        <f t="shared" si="128"/>
        <v>7.486811963275386E-6</v>
      </c>
      <c r="D703" s="5">
        <f t="shared" si="136"/>
        <v>0</v>
      </c>
      <c r="E703" s="5">
        <f t="shared" si="129"/>
        <v>0</v>
      </c>
      <c r="F703" s="5">
        <f t="shared" si="130"/>
        <v>398.62904752005966</v>
      </c>
      <c r="G703" s="5">
        <f t="shared" si="131"/>
        <v>18.627611125345695</v>
      </c>
      <c r="H703" s="5">
        <f t="shared" si="132"/>
        <v>13.771710542918921</v>
      </c>
      <c r="I703" s="5"/>
      <c r="J703" s="5">
        <f t="shared" si="137"/>
        <v>2.1259909731696351E-7</v>
      </c>
      <c r="K703" s="60">
        <f t="shared" si="133"/>
        <v>13.771710330319824</v>
      </c>
      <c r="L703" s="5">
        <f t="shared" si="134"/>
        <v>398.62904136627247</v>
      </c>
      <c r="M703" s="5">
        <f t="shared" si="135"/>
        <v>1.3771710330319823E-2</v>
      </c>
    </row>
    <row r="704" spans="1:13" x14ac:dyDescent="0.25">
      <c r="A704" s="57">
        <v>74</v>
      </c>
      <c r="B704" s="5">
        <f>'Mg2+离子浓度'!B704</f>
        <v>21.693043272809025</v>
      </c>
      <c r="C704" s="5">
        <f t="shared" si="128"/>
        <v>0.29314154425810557</v>
      </c>
      <c r="D704" s="5">
        <f t="shared" si="136"/>
        <v>18.630542539353492</v>
      </c>
      <c r="E704" s="5">
        <f t="shared" si="129"/>
        <v>5.4613860103524106</v>
      </c>
      <c r="F704" s="5">
        <f t="shared" si="130"/>
        <v>404.09042737662486</v>
      </c>
      <c r="G704" s="5">
        <f t="shared" si="131"/>
        <v>18.62765045433385</v>
      </c>
      <c r="H704" s="5">
        <f t="shared" si="132"/>
        <v>13.960388570818429</v>
      </c>
      <c r="I704" s="5"/>
      <c r="J704" s="5">
        <f t="shared" si="137"/>
        <v>4.2644326476832826E-5</v>
      </c>
      <c r="K704" s="60">
        <f t="shared" si="133"/>
        <v>13.960345926491952</v>
      </c>
      <c r="L704" s="5">
        <f t="shared" si="134"/>
        <v>404.08919301527283</v>
      </c>
      <c r="M704" s="5">
        <f t="shared" si="135"/>
        <v>1.3960345926491952E-2</v>
      </c>
    </row>
    <row r="705" spans="1:13" x14ac:dyDescent="0.25">
      <c r="A705" s="57"/>
      <c r="B705" s="5">
        <f>'Mg2+离子浓度'!B705</f>
        <v>21.693050759620988</v>
      </c>
      <c r="C705" s="5">
        <f t="shared" si="128"/>
        <v>7.486811963275386E-6</v>
      </c>
      <c r="D705" s="5">
        <f t="shared" si="136"/>
        <v>0</v>
      </c>
      <c r="E705" s="5">
        <f t="shared" si="129"/>
        <v>0</v>
      </c>
      <c r="F705" s="5">
        <f t="shared" si="130"/>
        <v>404.08919301527283</v>
      </c>
      <c r="G705" s="5">
        <f t="shared" si="131"/>
        <v>18.627587124234108</v>
      </c>
      <c r="H705" s="5">
        <f t="shared" si="132"/>
        <v>13.960345926491952</v>
      </c>
      <c r="I705" s="5"/>
      <c r="J705" s="5">
        <f t="shared" si="137"/>
        <v>2.1551113298200921E-7</v>
      </c>
      <c r="K705" s="60">
        <f t="shared" si="133"/>
        <v>13.960345710980819</v>
      </c>
      <c r="L705" s="5">
        <f t="shared" si="134"/>
        <v>404.08918677719532</v>
      </c>
      <c r="M705" s="5">
        <f t="shared" si="135"/>
        <v>1.396034571098082E-2</v>
      </c>
    </row>
    <row r="706" spans="1:13" x14ac:dyDescent="0.25">
      <c r="A706" s="57">
        <v>75</v>
      </c>
      <c r="B706" s="5">
        <f>'Mg2+离子浓度'!B706</f>
        <v>21.986192303879093</v>
      </c>
      <c r="C706" s="5">
        <f t="shared" si="128"/>
        <v>0.29314154425810557</v>
      </c>
      <c r="D706" s="5">
        <f t="shared" si="136"/>
        <v>18.630542539353492</v>
      </c>
      <c r="E706" s="5">
        <f t="shared" si="129"/>
        <v>5.4613860103524106</v>
      </c>
      <c r="F706" s="5">
        <f t="shared" si="130"/>
        <v>409.55057278754771</v>
      </c>
      <c r="G706" s="5">
        <f t="shared" si="131"/>
        <v>18.627626245008756</v>
      </c>
      <c r="H706" s="5">
        <f t="shared" si="132"/>
        <v>14.149023951479425</v>
      </c>
      <c r="I706" s="5"/>
      <c r="J706" s="5">
        <f t="shared" si="137"/>
        <v>4.3220544589758715E-5</v>
      </c>
      <c r="K706" s="60">
        <f t="shared" si="133"/>
        <v>14.148980730934834</v>
      </c>
      <c r="L706" s="5">
        <f t="shared" si="134"/>
        <v>409.54932174727423</v>
      </c>
      <c r="M706" s="5">
        <f t="shared" si="135"/>
        <v>1.4148980730934835E-2</v>
      </c>
    </row>
    <row r="707" spans="1:13" x14ac:dyDescent="0.25">
      <c r="A707" s="57"/>
      <c r="B707" s="5">
        <f>'Mg2+离子浓度'!B707</f>
        <v>21.986199790691057</v>
      </c>
      <c r="C707" s="5">
        <f t="shared" si="128"/>
        <v>7.486811963275386E-6</v>
      </c>
      <c r="D707" s="5">
        <f t="shared" si="136"/>
        <v>0</v>
      </c>
      <c r="E707" s="5">
        <f t="shared" si="129"/>
        <v>0</v>
      </c>
      <c r="F707" s="5">
        <f t="shared" si="130"/>
        <v>409.54932174727423</v>
      </c>
      <c r="G707" s="5">
        <f t="shared" si="131"/>
        <v>18.62756300070907</v>
      </c>
      <c r="H707" s="5">
        <f t="shared" si="132"/>
        <v>14.148980730934833</v>
      </c>
      <c r="I707" s="5"/>
      <c r="J707" s="5">
        <f t="shared" si="137"/>
        <v>2.1842315970680401E-7</v>
      </c>
      <c r="K707" s="60">
        <f t="shared" si="133"/>
        <v>14.148980512511672</v>
      </c>
      <c r="L707" s="5">
        <f t="shared" si="134"/>
        <v>409.54931542490658</v>
      </c>
      <c r="M707" s="5">
        <f t="shared" si="135"/>
        <v>1.4148980512511672E-2</v>
      </c>
    </row>
    <row r="708" spans="1:13" x14ac:dyDescent="0.25">
      <c r="A708" s="57">
        <v>76</v>
      </c>
      <c r="B708" s="5">
        <f>'Mg2+离子浓度'!B708</f>
        <v>22.279341334949162</v>
      </c>
      <c r="C708" s="5">
        <f t="shared" si="128"/>
        <v>0.29314154425810557</v>
      </c>
      <c r="D708" s="5">
        <f t="shared" si="136"/>
        <v>18.630542539353492</v>
      </c>
      <c r="E708" s="5">
        <f t="shared" si="129"/>
        <v>5.4613860103524106</v>
      </c>
      <c r="F708" s="5">
        <f t="shared" si="130"/>
        <v>415.01070143525897</v>
      </c>
      <c r="G708" s="5">
        <f t="shared" si="131"/>
        <v>18.627601920360181</v>
      </c>
      <c r="H708" s="5">
        <f t="shared" si="132"/>
        <v>14.337658753010277</v>
      </c>
      <c r="I708" s="5"/>
      <c r="J708" s="5">
        <f t="shared" si="137"/>
        <v>4.3796760933635362E-5</v>
      </c>
      <c r="K708" s="60">
        <f t="shared" si="133"/>
        <v>14.337614956249343</v>
      </c>
      <c r="L708" s="5">
        <f t="shared" si="134"/>
        <v>415.00943371611538</v>
      </c>
      <c r="M708" s="5">
        <f t="shared" si="135"/>
        <v>1.4337614956249344E-2</v>
      </c>
    </row>
    <row r="709" spans="1:13" x14ac:dyDescent="0.25">
      <c r="A709" s="57"/>
      <c r="B709" s="5">
        <f>'Mg2+离子浓度'!B709</f>
        <v>22.279348821761126</v>
      </c>
      <c r="C709" s="5">
        <f t="shared" si="128"/>
        <v>7.486811963275386E-6</v>
      </c>
      <c r="D709" s="5">
        <f t="shared" si="136"/>
        <v>0</v>
      </c>
      <c r="E709" s="5">
        <f t="shared" si="129"/>
        <v>0</v>
      </c>
      <c r="F709" s="5">
        <f t="shared" si="130"/>
        <v>415.00943371611538</v>
      </c>
      <c r="G709" s="5">
        <f t="shared" si="131"/>
        <v>18.627538759605002</v>
      </c>
      <c r="H709" s="5">
        <f t="shared" si="132"/>
        <v>14.337614956249343</v>
      </c>
      <c r="I709" s="5"/>
      <c r="J709" s="5">
        <f t="shared" si="137"/>
        <v>2.2133517749137546E-7</v>
      </c>
      <c r="K709" s="60">
        <f t="shared" si="133"/>
        <v>14.337614734914165</v>
      </c>
      <c r="L709" s="5">
        <f t="shared" si="134"/>
        <v>415.00942730945798</v>
      </c>
      <c r="M709" s="5">
        <f t="shared" si="135"/>
        <v>1.4337614734914166E-2</v>
      </c>
    </row>
    <row r="710" spans="1:13" x14ac:dyDescent="0.25">
      <c r="A710" s="57">
        <v>77</v>
      </c>
      <c r="B710" s="5">
        <f>'Mg2+离子浓度'!B710</f>
        <v>22.572490366019231</v>
      </c>
      <c r="C710" s="5">
        <f t="shared" si="128"/>
        <v>0.29314154425810557</v>
      </c>
      <c r="D710" s="5">
        <f t="shared" si="136"/>
        <v>18.630542539353492</v>
      </c>
      <c r="E710" s="5">
        <f t="shared" si="129"/>
        <v>5.4613860103524106</v>
      </c>
      <c r="F710" s="5">
        <f t="shared" si="130"/>
        <v>420.47081331981036</v>
      </c>
      <c r="G710" s="5">
        <f t="shared" si="131"/>
        <v>18.627577484883535</v>
      </c>
      <c r="H710" s="5">
        <f t="shared" si="132"/>
        <v>14.526292975412771</v>
      </c>
      <c r="I710" s="5"/>
      <c r="J710" s="5">
        <f t="shared" si="137"/>
        <v>4.4372975508468202E-5</v>
      </c>
      <c r="K710" s="60">
        <f t="shared" si="133"/>
        <v>14.526248602437262</v>
      </c>
      <c r="L710" s="5">
        <f t="shared" si="134"/>
        <v>420.46952892184777</v>
      </c>
      <c r="M710" s="5">
        <f t="shared" si="135"/>
        <v>1.4526248602437262E-2</v>
      </c>
    </row>
    <row r="711" spans="1:13" x14ac:dyDescent="0.25">
      <c r="A711" s="57"/>
      <c r="B711" s="5">
        <f>'Mg2+离子浓度'!B711</f>
        <v>22.572497852831194</v>
      </c>
      <c r="C711" s="5">
        <f t="shared" ref="C711:C756" si="138">B711-B710</f>
        <v>7.486811963275386E-6</v>
      </c>
      <c r="D711" s="5">
        <f t="shared" si="136"/>
        <v>0</v>
      </c>
      <c r="E711" s="5">
        <f t="shared" ref="E711:E756" si="139">C711*D711</f>
        <v>0</v>
      </c>
      <c r="F711" s="5">
        <f t="shared" ref="F711:F756" si="140">E711+L710</f>
        <v>420.46952892184777</v>
      </c>
      <c r="G711" s="5">
        <f t="shared" ref="G711:G756" si="141">F711/B711</f>
        <v>18.627514405505178</v>
      </c>
      <c r="H711" s="5">
        <f t="shared" ref="H711:H756" si="142">F711/$C$9/96485/0.0001</f>
        <v>14.52624860243726</v>
      </c>
      <c r="I711" s="5"/>
      <c r="J711" s="5">
        <f t="shared" si="137"/>
        <v>2.2424718633575091E-7</v>
      </c>
      <c r="K711" s="60">
        <f t="shared" ref="K711:K756" si="143">H711-J711</f>
        <v>14.526248378190074</v>
      </c>
      <c r="L711" s="5">
        <f t="shared" ref="L711:L756" si="144">K711*0.0001*$C$9*96485</f>
        <v>420.46952243090084</v>
      </c>
      <c r="M711" s="5">
        <f t="shared" ref="M711:M756" si="145">K711*0.001</f>
        <v>1.4526248378190073E-2</v>
      </c>
    </row>
    <row r="712" spans="1:13" x14ac:dyDescent="0.25">
      <c r="A712" s="57">
        <v>78</v>
      </c>
      <c r="B712" s="5">
        <f>'Mg2+离子浓度'!B712</f>
        <v>22.8656393970893</v>
      </c>
      <c r="C712" s="5">
        <f t="shared" si="138"/>
        <v>0.29314154425810557</v>
      </c>
      <c r="D712" s="5">
        <f t="shared" si="136"/>
        <v>18.630542539353492</v>
      </c>
      <c r="E712" s="5">
        <f t="shared" si="139"/>
        <v>5.4613860103524106</v>
      </c>
      <c r="F712" s="5">
        <f t="shared" si="140"/>
        <v>425.93090844125322</v>
      </c>
      <c r="G712" s="5">
        <f t="shared" si="141"/>
        <v>18.627552942843682</v>
      </c>
      <c r="H712" s="5">
        <f t="shared" si="142"/>
        <v>14.714926618688681</v>
      </c>
      <c r="I712" s="5"/>
      <c r="J712" s="5">
        <f t="shared" si="137"/>
        <v>4.4949188314262668E-5</v>
      </c>
      <c r="K712" s="60">
        <f t="shared" si="143"/>
        <v>14.714881669500366</v>
      </c>
      <c r="L712" s="5">
        <f t="shared" si="144"/>
        <v>425.92960736452284</v>
      </c>
      <c r="M712" s="5">
        <f t="shared" si="145"/>
        <v>1.4714881669500367E-2</v>
      </c>
    </row>
    <row r="713" spans="1:13" x14ac:dyDescent="0.25">
      <c r="A713" s="57"/>
      <c r="B713" s="5">
        <f>'Mg2+离子浓度'!B713</f>
        <v>22.865646883901263</v>
      </c>
      <c r="C713" s="5">
        <f t="shared" si="138"/>
        <v>7.486811963275386E-6</v>
      </c>
      <c r="D713" s="5">
        <f t="shared" si="136"/>
        <v>0</v>
      </c>
      <c r="E713" s="5">
        <f t="shared" si="139"/>
        <v>0</v>
      </c>
      <c r="F713" s="5">
        <f t="shared" si="140"/>
        <v>425.92960736452284</v>
      </c>
      <c r="G713" s="5">
        <f t="shared" si="141"/>
        <v>18.627489942757837</v>
      </c>
      <c r="H713" s="5">
        <f t="shared" si="142"/>
        <v>14.714881669500366</v>
      </c>
      <c r="I713" s="5"/>
      <c r="J713" s="5">
        <f t="shared" si="137"/>
        <v>2.2715918623995794E-7</v>
      </c>
      <c r="K713" s="60">
        <f t="shared" si="143"/>
        <v>14.714881442341181</v>
      </c>
      <c r="L713" s="5">
        <f t="shared" si="144"/>
        <v>425.92960078928672</v>
      </c>
      <c r="M713" s="5">
        <f t="shared" si="145"/>
        <v>1.471488144234118E-2</v>
      </c>
    </row>
    <row r="714" spans="1:13" x14ac:dyDescent="0.25">
      <c r="A714" s="57">
        <v>79</v>
      </c>
      <c r="B714" s="5">
        <f>'Mg2+离子浓度'!B714</f>
        <v>23.158788428159369</v>
      </c>
      <c r="C714" s="5">
        <f t="shared" si="138"/>
        <v>0.29314154425810557</v>
      </c>
      <c r="D714" s="5">
        <f t="shared" si="136"/>
        <v>18.630542539353492</v>
      </c>
      <c r="E714" s="5">
        <f t="shared" si="139"/>
        <v>5.4613860103524106</v>
      </c>
      <c r="F714" s="5">
        <f t="shared" si="140"/>
        <v>431.39098679963911</v>
      </c>
      <c r="G714" s="5">
        <f t="shared" si="141"/>
        <v>18.627528298289544</v>
      </c>
      <c r="H714" s="5">
        <f t="shared" si="142"/>
        <v>14.903559682839788</v>
      </c>
      <c r="I714" s="5"/>
      <c r="J714" s="5">
        <f t="shared" si="137"/>
        <v>4.5525399351024203E-5</v>
      </c>
      <c r="K714" s="60">
        <f t="shared" si="143"/>
        <v>14.903514157440437</v>
      </c>
      <c r="L714" s="5">
        <f t="shared" si="144"/>
        <v>431.38966904419215</v>
      </c>
      <c r="M714" s="5">
        <f t="shared" si="145"/>
        <v>1.4903514157440437E-2</v>
      </c>
    </row>
    <row r="715" spans="1:13" x14ac:dyDescent="0.25">
      <c r="A715" s="57"/>
      <c r="B715" s="5">
        <f>'Mg2+离子浓度'!B715</f>
        <v>23.158795914971332</v>
      </c>
      <c r="C715" s="5">
        <f t="shared" si="138"/>
        <v>7.486811963275386E-6</v>
      </c>
      <c r="D715" s="5">
        <f t="shared" si="136"/>
        <v>0</v>
      </c>
      <c r="E715" s="5">
        <f t="shared" si="139"/>
        <v>0</v>
      </c>
      <c r="F715" s="5">
        <f t="shared" si="140"/>
        <v>431.38966904419215</v>
      </c>
      <c r="G715" s="5">
        <f t="shared" si="141"/>
        <v>18.627465375491052</v>
      </c>
      <c r="H715" s="5">
        <f t="shared" si="142"/>
        <v>14.903514157440437</v>
      </c>
      <c r="I715" s="5"/>
      <c r="J715" s="5">
        <f t="shared" si="137"/>
        <v>2.3007117720402388E-7</v>
      </c>
      <c r="K715" s="60">
        <f t="shared" si="143"/>
        <v>14.903513927369261</v>
      </c>
      <c r="L715" s="5">
        <f t="shared" si="144"/>
        <v>431.38966238466691</v>
      </c>
      <c r="M715" s="5">
        <f t="shared" si="145"/>
        <v>1.4903513927369261E-2</v>
      </c>
    </row>
    <row r="716" spans="1:13" x14ac:dyDescent="0.25">
      <c r="A716" s="57">
        <v>80</v>
      </c>
      <c r="B716" s="5">
        <f>'Mg2+离子浓度'!B716</f>
        <v>23.451937459229438</v>
      </c>
      <c r="C716" s="5">
        <f t="shared" si="138"/>
        <v>0.29314154425810557</v>
      </c>
      <c r="D716" s="5">
        <f t="shared" si="136"/>
        <v>18.630542539353492</v>
      </c>
      <c r="E716" s="5">
        <f t="shared" si="139"/>
        <v>5.4613860103524106</v>
      </c>
      <c r="F716" s="5">
        <f t="shared" si="140"/>
        <v>436.85104839501929</v>
      </c>
      <c r="G716" s="5">
        <f t="shared" si="141"/>
        <v>18.627503555067598</v>
      </c>
      <c r="H716" s="5">
        <f t="shared" si="142"/>
        <v>15.092192167867864</v>
      </c>
      <c r="I716" s="5"/>
      <c r="J716" s="5">
        <f t="shared" si="137"/>
        <v>4.610160861875822E-5</v>
      </c>
      <c r="K716" s="60">
        <f t="shared" si="143"/>
        <v>15.092146066259245</v>
      </c>
      <c r="L716" s="5">
        <f t="shared" si="144"/>
        <v>436.84971396090691</v>
      </c>
      <c r="M716" s="5">
        <f t="shared" si="145"/>
        <v>1.5092146066259245E-2</v>
      </c>
    </row>
    <row r="717" spans="1:13" x14ac:dyDescent="0.25">
      <c r="A717" s="57"/>
      <c r="B717" s="5">
        <f>'Mg2+离子浓度'!B717</f>
        <v>23.451944946041401</v>
      </c>
      <c r="C717" s="5">
        <f t="shared" si="138"/>
        <v>7.486811963275386E-6</v>
      </c>
      <c r="D717" s="5">
        <f t="shared" si="136"/>
        <v>0</v>
      </c>
      <c r="E717" s="5">
        <f t="shared" si="139"/>
        <v>0</v>
      </c>
      <c r="F717" s="5">
        <f t="shared" si="140"/>
        <v>436.84971396090691</v>
      </c>
      <c r="G717" s="5">
        <f t="shared" si="141"/>
        <v>18.627440707626491</v>
      </c>
      <c r="H717" s="5">
        <f t="shared" si="142"/>
        <v>15.092146066259243</v>
      </c>
      <c r="I717" s="5"/>
      <c r="J717" s="5">
        <f t="shared" si="137"/>
        <v>2.3298315922797615E-7</v>
      </c>
      <c r="K717" s="60">
        <f t="shared" si="143"/>
        <v>15.092145833276083</v>
      </c>
      <c r="L717" s="5">
        <f t="shared" si="144"/>
        <v>436.84970721709288</v>
      </c>
      <c r="M717" s="5">
        <f t="shared" si="145"/>
        <v>1.5092145833276083E-2</v>
      </c>
    </row>
    <row r="718" spans="1:13" x14ac:dyDescent="0.25">
      <c r="A718" s="57">
        <v>81</v>
      </c>
      <c r="B718" s="5">
        <f>'Mg2+离子浓度'!B718</f>
        <v>23.745086490299506</v>
      </c>
      <c r="C718" s="5">
        <f t="shared" si="138"/>
        <v>0.29314154425810557</v>
      </c>
      <c r="D718" s="5">
        <f t="shared" si="136"/>
        <v>18.630542539353492</v>
      </c>
      <c r="E718" s="5">
        <f t="shared" si="139"/>
        <v>5.4613860103524106</v>
      </c>
      <c r="F718" s="5">
        <f t="shared" si="140"/>
        <v>442.31109322744527</v>
      </c>
      <c r="G718" s="5">
        <f t="shared" si="141"/>
        <v>18.627478716834364</v>
      </c>
      <c r="H718" s="5">
        <f t="shared" si="142"/>
        <v>15.28082407377469</v>
      </c>
      <c r="I718" s="5"/>
      <c r="J718" s="5">
        <f t="shared" si="137"/>
        <v>4.6677816117470147E-5</v>
      </c>
      <c r="K718" s="60">
        <f t="shared" si="143"/>
        <v>15.280777395958573</v>
      </c>
      <c r="L718" s="5">
        <f t="shared" si="144"/>
        <v>442.30974211471886</v>
      </c>
      <c r="M718" s="5">
        <f t="shared" si="145"/>
        <v>1.5280777395958574E-2</v>
      </c>
    </row>
    <row r="719" spans="1:13" x14ac:dyDescent="0.25">
      <c r="A719" s="57"/>
      <c r="B719" s="5">
        <f>'Mg2+离子浓度'!B719</f>
        <v>23.74509397711147</v>
      </c>
      <c r="C719" s="5">
        <f t="shared" si="138"/>
        <v>7.486811963275386E-6</v>
      </c>
      <c r="D719" s="5">
        <f t="shared" si="136"/>
        <v>0</v>
      </c>
      <c r="E719" s="5">
        <f t="shared" si="139"/>
        <v>0</v>
      </c>
      <c r="F719" s="5">
        <f t="shared" si="140"/>
        <v>442.30974211471886</v>
      </c>
      <c r="G719" s="5">
        <f t="shared" si="141"/>
        <v>18.627415942892164</v>
      </c>
      <c r="H719" s="5">
        <f t="shared" si="142"/>
        <v>15.28077739595857</v>
      </c>
      <c r="I719" s="5"/>
      <c r="J719" s="5">
        <f t="shared" si="137"/>
        <v>2.3589513231184231E-7</v>
      </c>
      <c r="K719" s="60">
        <f t="shared" si="143"/>
        <v>15.280777160063437</v>
      </c>
      <c r="L719" s="5">
        <f t="shared" si="144"/>
        <v>442.30973528661622</v>
      </c>
      <c r="M719" s="5">
        <f t="shared" si="145"/>
        <v>1.5280777160063437E-2</v>
      </c>
    </row>
    <row r="720" spans="1:13" x14ac:dyDescent="0.25">
      <c r="A720" s="57">
        <v>82</v>
      </c>
      <c r="B720" s="5">
        <f>'Mg2+离子浓度'!B720</f>
        <v>24.038235521369575</v>
      </c>
      <c r="C720" s="5">
        <f t="shared" si="138"/>
        <v>0.29314154425810557</v>
      </c>
      <c r="D720" s="5">
        <f t="shared" si="136"/>
        <v>18.630542539353492</v>
      </c>
      <c r="E720" s="5">
        <f t="shared" si="139"/>
        <v>5.4613860103524106</v>
      </c>
      <c r="F720" s="5">
        <f t="shared" si="140"/>
        <v>447.7711212969686</v>
      </c>
      <c r="G720" s="5">
        <f t="shared" si="141"/>
        <v>18.627453787068017</v>
      </c>
      <c r="H720" s="5">
        <f t="shared" si="142"/>
        <v>15.469455400562042</v>
      </c>
      <c r="I720" s="5"/>
      <c r="J720" s="5">
        <f t="shared" si="137"/>
        <v>4.7254021847165426E-5</v>
      </c>
      <c r="K720" s="60">
        <f t="shared" si="143"/>
        <v>15.469408146540195</v>
      </c>
      <c r="L720" s="5">
        <f t="shared" si="144"/>
        <v>447.7697535056792</v>
      </c>
      <c r="M720" s="5">
        <f t="shared" si="145"/>
        <v>1.5469408146540195E-2</v>
      </c>
    </row>
    <row r="721" spans="1:13" x14ac:dyDescent="0.25">
      <c r="A721" s="57"/>
      <c r="B721" s="5">
        <f>'Mg2+离子浓度'!B721</f>
        <v>24.038243008181539</v>
      </c>
      <c r="C721" s="5">
        <f t="shared" si="138"/>
        <v>7.486811963275386E-6</v>
      </c>
      <c r="D721" s="5">
        <f t="shared" si="136"/>
        <v>0</v>
      </c>
      <c r="E721" s="5">
        <f t="shared" si="139"/>
        <v>0</v>
      </c>
      <c r="F721" s="5">
        <f t="shared" si="140"/>
        <v>447.7697535056792</v>
      </c>
      <c r="G721" s="5">
        <f t="shared" si="141"/>
        <v>18.627391084834215</v>
      </c>
      <c r="H721" s="5">
        <f t="shared" si="142"/>
        <v>15.469408146540193</v>
      </c>
      <c r="I721" s="5"/>
      <c r="J721" s="5">
        <f t="shared" si="137"/>
        <v>2.3880709645564973E-7</v>
      </c>
      <c r="K721" s="60">
        <f t="shared" si="143"/>
        <v>15.469407907733096</v>
      </c>
      <c r="L721" s="5">
        <f t="shared" si="144"/>
        <v>447.76974659328829</v>
      </c>
      <c r="M721" s="5">
        <f t="shared" si="145"/>
        <v>1.5469407907733096E-2</v>
      </c>
    </row>
    <row r="722" spans="1:13" x14ac:dyDescent="0.25">
      <c r="A722" s="57">
        <v>83</v>
      </c>
      <c r="B722" s="5">
        <f>'Mg2+离子浓度'!B722</f>
        <v>24.331384552439644</v>
      </c>
      <c r="C722" s="5">
        <f t="shared" si="138"/>
        <v>0.29314154425810557</v>
      </c>
      <c r="D722" s="5">
        <f t="shared" si="136"/>
        <v>18.630542539353492</v>
      </c>
      <c r="E722" s="5">
        <f t="shared" si="139"/>
        <v>5.4613860103524106</v>
      </c>
      <c r="F722" s="5">
        <f t="shared" si="140"/>
        <v>453.23113260364067</v>
      </c>
      <c r="G722" s="5">
        <f t="shared" si="141"/>
        <v>18.627428769079085</v>
      </c>
      <c r="H722" s="5">
        <f t="shared" si="142"/>
        <v>15.658086148231702</v>
      </c>
      <c r="I722" s="5"/>
      <c r="J722" s="5">
        <f t="shared" si="137"/>
        <v>4.7830225807849478E-5</v>
      </c>
      <c r="K722" s="60">
        <f t="shared" si="143"/>
        <v>15.658038318005893</v>
      </c>
      <c r="L722" s="5">
        <f t="shared" si="144"/>
        <v>453.22974813383956</v>
      </c>
      <c r="M722" s="5">
        <f t="shared" si="145"/>
        <v>1.5658038318005895E-2</v>
      </c>
    </row>
    <row r="723" spans="1:13" x14ac:dyDescent="0.25">
      <c r="A723" s="57"/>
      <c r="B723" s="5">
        <f>'Mg2+离子浓度'!B723</f>
        <v>24.331392039251607</v>
      </c>
      <c r="C723" s="5">
        <f t="shared" si="138"/>
        <v>7.486811963275386E-6</v>
      </c>
      <c r="D723" s="5">
        <f t="shared" si="136"/>
        <v>0</v>
      </c>
      <c r="E723" s="5">
        <f t="shared" si="139"/>
        <v>0</v>
      </c>
      <c r="F723" s="5">
        <f t="shared" si="140"/>
        <v>453.22974813383956</v>
      </c>
      <c r="G723" s="5">
        <f t="shared" si="141"/>
        <v>18.627366136827909</v>
      </c>
      <c r="H723" s="5">
        <f t="shared" si="142"/>
        <v>15.658038318005891</v>
      </c>
      <c r="I723" s="5"/>
      <c r="J723" s="5">
        <f t="shared" si="137"/>
        <v>2.4171905165942586E-7</v>
      </c>
      <c r="K723" s="60">
        <f t="shared" si="143"/>
        <v>15.658038076286839</v>
      </c>
      <c r="L723" s="5">
        <f t="shared" si="144"/>
        <v>453.22974113716072</v>
      </c>
      <c r="M723" s="5">
        <f t="shared" si="145"/>
        <v>1.5658038076286841E-2</v>
      </c>
    </row>
    <row r="724" spans="1:13" x14ac:dyDescent="0.25">
      <c r="A724" s="57">
        <v>84</v>
      </c>
      <c r="B724" s="5">
        <f>'Mg2+离子浓度'!B724</f>
        <v>24.624533583509713</v>
      </c>
      <c r="C724" s="5">
        <f t="shared" si="138"/>
        <v>0.29314154425810557</v>
      </c>
      <c r="D724" s="5">
        <f t="shared" si="136"/>
        <v>18.630542539353492</v>
      </c>
      <c r="E724" s="5">
        <f t="shared" si="139"/>
        <v>5.4613860103524106</v>
      </c>
      <c r="F724" s="5">
        <f t="shared" si="140"/>
        <v>458.6911271475131</v>
      </c>
      <c r="G724" s="5">
        <f t="shared" si="141"/>
        <v>18.627403666020474</v>
      </c>
      <c r="H724" s="5">
        <f t="shared" si="142"/>
        <v>15.846716316785445</v>
      </c>
      <c r="I724" s="5"/>
      <c r="J724" s="5">
        <f t="shared" si="137"/>
        <v>4.840642799952775E-5</v>
      </c>
      <c r="K724" s="60">
        <f t="shared" si="143"/>
        <v>15.846667910357445</v>
      </c>
      <c r="L724" s="5">
        <f t="shared" si="144"/>
        <v>458.68972599925144</v>
      </c>
      <c r="M724" s="5">
        <f t="shared" si="145"/>
        <v>1.5846667910357444E-2</v>
      </c>
    </row>
    <row r="725" spans="1:13" x14ac:dyDescent="0.25">
      <c r="A725" s="57"/>
      <c r="B725" s="5">
        <f>'Mg2+离子浓度'!B725</f>
        <v>24.624541070321676</v>
      </c>
      <c r="C725" s="5">
        <f t="shared" si="138"/>
        <v>7.486811963275386E-6</v>
      </c>
      <c r="D725" s="5">
        <f t="shared" si="136"/>
        <v>0</v>
      </c>
      <c r="E725" s="5">
        <f t="shared" si="139"/>
        <v>0</v>
      </c>
      <c r="F725" s="5">
        <f t="shared" si="140"/>
        <v>458.68972599925144</v>
      </c>
      <c r="G725" s="5">
        <f t="shared" si="141"/>
        <v>18.627341102087776</v>
      </c>
      <c r="H725" s="5">
        <f t="shared" si="142"/>
        <v>15.846667910357445</v>
      </c>
      <c r="I725" s="5"/>
      <c r="J725" s="5">
        <f t="shared" si="137"/>
        <v>2.4463099792319821E-7</v>
      </c>
      <c r="K725" s="60">
        <f t="shared" si="143"/>
        <v>15.846667665726446</v>
      </c>
      <c r="L725" s="5">
        <f t="shared" si="144"/>
        <v>458.68971891828488</v>
      </c>
      <c r="M725" s="5">
        <f t="shared" si="145"/>
        <v>1.5846667665726448E-2</v>
      </c>
    </row>
    <row r="726" spans="1:13" x14ac:dyDescent="0.25">
      <c r="A726" s="57">
        <v>85</v>
      </c>
      <c r="B726" s="5">
        <f>'Mg2+离子浓度'!B726</f>
        <v>24.917682614579782</v>
      </c>
      <c r="C726" s="5">
        <f t="shared" si="138"/>
        <v>0.29314154425810557</v>
      </c>
      <c r="D726" s="5">
        <f t="shared" si="136"/>
        <v>18.630542539353492</v>
      </c>
      <c r="E726" s="5">
        <f t="shared" si="139"/>
        <v>5.4613860103524106</v>
      </c>
      <c r="F726" s="5">
        <f t="shared" si="140"/>
        <v>464.15110492863727</v>
      </c>
      <c r="G726" s="5">
        <f t="shared" si="141"/>
        <v>18.627378480896702</v>
      </c>
      <c r="H726" s="5">
        <f t="shared" si="142"/>
        <v>16.035345906225054</v>
      </c>
      <c r="I726" s="5"/>
      <c r="J726" s="5">
        <f t="shared" si="137"/>
        <v>4.8982628422205664E-5</v>
      </c>
      <c r="K726" s="60">
        <f t="shared" si="143"/>
        <v>16.035296923596633</v>
      </c>
      <c r="L726" s="5">
        <f t="shared" si="144"/>
        <v>464.14968710196632</v>
      </c>
      <c r="M726" s="5">
        <f t="shared" si="145"/>
        <v>1.6035296923596634E-2</v>
      </c>
    </row>
    <row r="727" spans="1:13" x14ac:dyDescent="0.25">
      <c r="A727" s="57"/>
      <c r="B727" s="5">
        <f>'Mg2+离子浓度'!B727</f>
        <v>24.917690101391745</v>
      </c>
      <c r="C727" s="5">
        <f t="shared" si="138"/>
        <v>7.486811963275386E-6</v>
      </c>
      <c r="D727" s="5">
        <f t="shared" si="136"/>
        <v>0</v>
      </c>
      <c r="E727" s="5">
        <f t="shared" si="139"/>
        <v>0</v>
      </c>
      <c r="F727" s="5">
        <f t="shared" si="140"/>
        <v>464.14968710196632</v>
      </c>
      <c r="G727" s="5">
        <f t="shared" si="141"/>
        <v>18.627315983677068</v>
      </c>
      <c r="H727" s="5">
        <f t="shared" si="142"/>
        <v>16.035296923596629</v>
      </c>
      <c r="I727" s="5"/>
      <c r="J727" s="5">
        <f t="shared" si="137"/>
        <v>2.4754293524699418E-7</v>
      </c>
      <c r="K727" s="60">
        <f t="shared" si="143"/>
        <v>16.035296676053694</v>
      </c>
      <c r="L727" s="5">
        <f t="shared" si="144"/>
        <v>464.14967993671218</v>
      </c>
      <c r="M727" s="5">
        <f t="shared" si="145"/>
        <v>1.6035296676053693E-2</v>
      </c>
    </row>
    <row r="728" spans="1:13" x14ac:dyDescent="0.25">
      <c r="A728" s="57">
        <v>86</v>
      </c>
      <c r="B728" s="5">
        <f>'Mg2+离子浓度'!B728</f>
        <v>25.210831645649851</v>
      </c>
      <c r="C728" s="5">
        <f t="shared" si="138"/>
        <v>0.29314154425810557</v>
      </c>
      <c r="D728" s="5">
        <f t="shared" si="136"/>
        <v>18.630542539353492</v>
      </c>
      <c r="E728" s="5">
        <f t="shared" si="139"/>
        <v>5.4613860103524106</v>
      </c>
      <c r="F728" s="5">
        <f t="shared" si="140"/>
        <v>469.61106594706456</v>
      </c>
      <c r="G728" s="5">
        <f t="shared" si="141"/>
        <v>18.627353216572541</v>
      </c>
      <c r="H728" s="5">
        <f t="shared" si="142"/>
        <v>16.223974916552297</v>
      </c>
      <c r="I728" s="5"/>
      <c r="J728" s="5">
        <f t="shared" si="137"/>
        <v>4.9558827075888647E-5</v>
      </c>
      <c r="K728" s="60">
        <f t="shared" si="143"/>
        <v>16.223925357725221</v>
      </c>
      <c r="L728" s="5">
        <f t="shared" si="144"/>
        <v>469.60963144203538</v>
      </c>
      <c r="M728" s="5">
        <f t="shared" si="145"/>
        <v>1.6223925357725221E-2</v>
      </c>
    </row>
    <row r="729" spans="1:13" x14ac:dyDescent="0.25">
      <c r="A729" s="57"/>
      <c r="B729" s="5">
        <f>'Mg2+离子浓度'!B729</f>
        <v>25.210839132461814</v>
      </c>
      <c r="C729" s="5">
        <f t="shared" si="138"/>
        <v>7.486811963275386E-6</v>
      </c>
      <c r="D729" s="5">
        <f t="shared" ref="D729:D792" si="146">D727</f>
        <v>0</v>
      </c>
      <c r="E729" s="5">
        <f t="shared" si="139"/>
        <v>0</v>
      </c>
      <c r="F729" s="5">
        <f t="shared" si="140"/>
        <v>469.60963144203538</v>
      </c>
      <c r="G729" s="5">
        <f t="shared" si="141"/>
        <v>18.627290784516557</v>
      </c>
      <c r="H729" s="5">
        <f t="shared" si="142"/>
        <v>16.223925357725221</v>
      </c>
      <c r="I729" s="5"/>
      <c r="J729" s="5">
        <f t="shared" ref="J729:J792" si="147">H729*($C$8/3.1415926)^(1/2)*C729^(1/2)</f>
        <v>2.5045486363084122E-7</v>
      </c>
      <c r="K729" s="60">
        <f t="shared" si="143"/>
        <v>16.223925107270357</v>
      </c>
      <c r="L729" s="5">
        <f t="shared" si="144"/>
        <v>469.60962419249415</v>
      </c>
      <c r="M729" s="5">
        <f t="shared" si="145"/>
        <v>1.6223925107270359E-2</v>
      </c>
    </row>
    <row r="730" spans="1:13" x14ac:dyDescent="0.25">
      <c r="A730" s="57">
        <v>87</v>
      </c>
      <c r="B730" s="5">
        <f>'Mg2+离子浓度'!B730</f>
        <v>25.50398067671992</v>
      </c>
      <c r="C730" s="5">
        <f t="shared" si="138"/>
        <v>0.29314154425810557</v>
      </c>
      <c r="D730" s="5">
        <f t="shared" si="146"/>
        <v>18.630542539353492</v>
      </c>
      <c r="E730" s="5">
        <f t="shared" si="139"/>
        <v>5.4613860103524106</v>
      </c>
      <c r="F730" s="5">
        <f t="shared" si="140"/>
        <v>475.07101020284654</v>
      </c>
      <c r="G730" s="5">
        <f t="shared" si="141"/>
        <v>18.627327875781063</v>
      </c>
      <c r="H730" s="5">
        <f t="shared" si="142"/>
        <v>16.412603347768965</v>
      </c>
      <c r="I730" s="5"/>
      <c r="J730" s="5">
        <f t="shared" si="147"/>
        <v>5.0135023960582149E-5</v>
      </c>
      <c r="K730" s="60">
        <f t="shared" si="143"/>
        <v>16.412553212745003</v>
      </c>
      <c r="L730" s="5">
        <f t="shared" si="144"/>
        <v>475.06955901951051</v>
      </c>
      <c r="M730" s="5">
        <f t="shared" si="145"/>
        <v>1.6412553212745002E-2</v>
      </c>
    </row>
    <row r="731" spans="1:13" x14ac:dyDescent="0.25">
      <c r="A731" s="57"/>
      <c r="B731" s="5">
        <f>'Mg2+离子浓度'!B731</f>
        <v>25.503988163531883</v>
      </c>
      <c r="C731" s="5">
        <f t="shared" si="138"/>
        <v>7.486811963275386E-6</v>
      </c>
      <c r="D731" s="5">
        <f t="shared" si="146"/>
        <v>0</v>
      </c>
      <c r="E731" s="5">
        <f t="shared" si="139"/>
        <v>0</v>
      </c>
      <c r="F731" s="5">
        <f t="shared" si="140"/>
        <v>475.06955901951051</v>
      </c>
      <c r="G731" s="5">
        <f t="shared" si="141"/>
        <v>18.627265507392753</v>
      </c>
      <c r="H731" s="5">
        <f t="shared" si="142"/>
        <v>16.412553212745003</v>
      </c>
      <c r="I731" s="5"/>
      <c r="J731" s="5">
        <f t="shared" si="147"/>
        <v>2.5336678307476683E-7</v>
      </c>
      <c r="K731" s="60">
        <f t="shared" si="143"/>
        <v>16.412552959378221</v>
      </c>
      <c r="L731" s="5">
        <f t="shared" si="144"/>
        <v>475.06955168568226</v>
      </c>
      <c r="M731" s="5">
        <f t="shared" si="145"/>
        <v>1.6412552959378223E-2</v>
      </c>
    </row>
    <row r="732" spans="1:13" x14ac:dyDescent="0.25">
      <c r="A732" s="57">
        <v>88</v>
      </c>
      <c r="B732" s="5">
        <f>'Mg2+离子浓度'!B732</f>
        <v>25.797129707789988</v>
      </c>
      <c r="C732" s="5">
        <f t="shared" si="138"/>
        <v>0.29314154425810557</v>
      </c>
      <c r="D732" s="5">
        <f t="shared" si="146"/>
        <v>18.630542539353492</v>
      </c>
      <c r="E732" s="5">
        <f t="shared" si="139"/>
        <v>5.4613860103524106</v>
      </c>
      <c r="F732" s="5">
        <f t="shared" si="140"/>
        <v>480.53093769603464</v>
      </c>
      <c r="G732" s="5">
        <f t="shared" si="141"/>
        <v>18.627302461131098</v>
      </c>
      <c r="H732" s="5">
        <f t="shared" si="142"/>
        <v>16.601231199876825</v>
      </c>
      <c r="I732" s="5"/>
      <c r="J732" s="5">
        <f t="shared" si="147"/>
        <v>5.0711219076291582E-5</v>
      </c>
      <c r="K732" s="60">
        <f t="shared" si="143"/>
        <v>16.60118048865775</v>
      </c>
      <c r="L732" s="5">
        <f t="shared" si="144"/>
        <v>480.52946983444298</v>
      </c>
      <c r="M732" s="5">
        <f t="shared" si="145"/>
        <v>1.660118048865775E-2</v>
      </c>
    </row>
    <row r="733" spans="1:13" x14ac:dyDescent="0.25">
      <c r="A733" s="57"/>
      <c r="B733" s="5">
        <f>'Mg2+离子浓度'!B733</f>
        <v>25.797137194601952</v>
      </c>
      <c r="C733" s="5">
        <f t="shared" si="138"/>
        <v>7.486811963275386E-6</v>
      </c>
      <c r="D733" s="5">
        <f t="shared" si="146"/>
        <v>0</v>
      </c>
      <c r="E733" s="5">
        <f t="shared" si="139"/>
        <v>0</v>
      </c>
      <c r="F733" s="5">
        <f t="shared" si="140"/>
        <v>480.52946983444298</v>
      </c>
      <c r="G733" s="5">
        <f t="shared" si="141"/>
        <v>18.627240154965477</v>
      </c>
      <c r="H733" s="5">
        <f t="shared" si="142"/>
        <v>16.601180488657754</v>
      </c>
      <c r="I733" s="5"/>
      <c r="J733" s="5">
        <f t="shared" si="147"/>
        <v>2.5627869357879846E-7</v>
      </c>
      <c r="K733" s="60">
        <f t="shared" si="143"/>
        <v>16.601180232379061</v>
      </c>
      <c r="L733" s="5">
        <f t="shared" si="144"/>
        <v>480.52946241632816</v>
      </c>
      <c r="M733" s="5">
        <f t="shared" si="145"/>
        <v>1.6601180232379061E-2</v>
      </c>
    </row>
    <row r="734" spans="1:13" x14ac:dyDescent="0.25">
      <c r="A734" s="57">
        <v>89</v>
      </c>
      <c r="B734" s="5">
        <f>'Mg2+离子浓度'!B734</f>
        <v>26.090278738860057</v>
      </c>
      <c r="C734" s="5">
        <f t="shared" si="138"/>
        <v>0.29314154425810557</v>
      </c>
      <c r="D734" s="5">
        <f t="shared" si="146"/>
        <v>18.630542539353492</v>
      </c>
      <c r="E734" s="5">
        <f t="shared" si="139"/>
        <v>5.4613860103524106</v>
      </c>
      <c r="F734" s="5">
        <f t="shared" si="140"/>
        <v>485.99084842668054</v>
      </c>
      <c r="G734" s="5">
        <f t="shared" si="141"/>
        <v>18.627276975114242</v>
      </c>
      <c r="H734" s="5">
        <f t="shared" si="142"/>
        <v>16.789858472877665</v>
      </c>
      <c r="I734" s="5"/>
      <c r="J734" s="5">
        <f t="shared" si="147"/>
        <v>5.1287412423022402E-5</v>
      </c>
      <c r="K734" s="60">
        <f t="shared" si="143"/>
        <v>16.789807185465243</v>
      </c>
      <c r="L734" s="5">
        <f t="shared" si="144"/>
        <v>485.98936388688423</v>
      </c>
      <c r="M734" s="5">
        <f t="shared" si="145"/>
        <v>1.6789807185465244E-2</v>
      </c>
    </row>
    <row r="735" spans="1:13" x14ac:dyDescent="0.25">
      <c r="A735" s="57"/>
      <c r="B735" s="5">
        <f>'Mg2+离子浓度'!B735</f>
        <v>26.09028622567202</v>
      </c>
      <c r="C735" s="5">
        <f t="shared" si="138"/>
        <v>7.486811963275386E-6</v>
      </c>
      <c r="D735" s="5">
        <f t="shared" si="146"/>
        <v>0</v>
      </c>
      <c r="E735" s="5">
        <f t="shared" si="139"/>
        <v>0</v>
      </c>
      <c r="F735" s="5">
        <f t="shared" si="140"/>
        <v>485.98936388688423</v>
      </c>
      <c r="G735" s="5">
        <f t="shared" si="141"/>
        <v>18.627214729775023</v>
      </c>
      <c r="H735" s="5">
        <f t="shared" si="142"/>
        <v>16.789807185465243</v>
      </c>
      <c r="I735" s="5"/>
      <c r="J735" s="5">
        <f t="shared" si="147"/>
        <v>2.5919059514296341E-7</v>
      </c>
      <c r="K735" s="60">
        <f t="shared" si="143"/>
        <v>16.789806926274647</v>
      </c>
      <c r="L735" s="5">
        <f t="shared" si="144"/>
        <v>485.98935638448279</v>
      </c>
      <c r="M735" s="5">
        <f t="shared" si="145"/>
        <v>1.6789806926274648E-2</v>
      </c>
    </row>
    <row r="736" spans="1:13" x14ac:dyDescent="0.25">
      <c r="A736" s="57">
        <v>90</v>
      </c>
      <c r="B736" s="5">
        <f>'Mg2+离子浓度'!B736</f>
        <v>26.383427769930126</v>
      </c>
      <c r="C736" s="5">
        <f t="shared" si="138"/>
        <v>0.29314154425810557</v>
      </c>
      <c r="D736" s="5">
        <f t="shared" si="146"/>
        <v>18.630542539353492</v>
      </c>
      <c r="E736" s="5">
        <f t="shared" si="139"/>
        <v>5.4613860103524106</v>
      </c>
      <c r="F736" s="5">
        <f t="shared" si="140"/>
        <v>491.45074239483517</v>
      </c>
      <c r="G736" s="5">
        <f t="shared" si="141"/>
        <v>18.627251420111314</v>
      </c>
      <c r="H736" s="5">
        <f t="shared" si="142"/>
        <v>16.97848516677325</v>
      </c>
      <c r="I736" s="5"/>
      <c r="J736" s="5">
        <f t="shared" si="147"/>
        <v>5.1863604000779996E-5</v>
      </c>
      <c r="K736" s="60">
        <f t="shared" si="143"/>
        <v>16.97843330316925</v>
      </c>
      <c r="L736" s="5">
        <f t="shared" si="144"/>
        <v>491.44924117688561</v>
      </c>
      <c r="M736" s="5">
        <f t="shared" si="145"/>
        <v>1.6978433303169251E-2</v>
      </c>
    </row>
    <row r="737" spans="1:13" x14ac:dyDescent="0.25">
      <c r="A737" s="57"/>
      <c r="B737" s="5">
        <f>'Mg2+离子浓度'!B737</f>
        <v>26.383435256742089</v>
      </c>
      <c r="C737" s="5">
        <f t="shared" si="138"/>
        <v>7.486811963275386E-6</v>
      </c>
      <c r="D737" s="5">
        <f t="shared" si="146"/>
        <v>0</v>
      </c>
      <c r="E737" s="5">
        <f t="shared" si="139"/>
        <v>0</v>
      </c>
      <c r="F737" s="5">
        <f t="shared" si="140"/>
        <v>491.44924117688561</v>
      </c>
      <c r="G737" s="5">
        <f t="shared" si="141"/>
        <v>18.627189234248767</v>
      </c>
      <c r="H737" s="5">
        <f t="shared" si="142"/>
        <v>16.978433303169254</v>
      </c>
      <c r="I737" s="5"/>
      <c r="J737" s="5">
        <f t="shared" si="147"/>
        <v>2.6210248776728921E-7</v>
      </c>
      <c r="K737" s="60">
        <f t="shared" si="143"/>
        <v>16.978433041066765</v>
      </c>
      <c r="L737" s="5">
        <f t="shared" si="144"/>
        <v>491.44923359019805</v>
      </c>
      <c r="M737" s="5">
        <f t="shared" si="145"/>
        <v>1.6978433041066766E-2</v>
      </c>
    </row>
    <row r="738" spans="1:13" x14ac:dyDescent="0.25">
      <c r="A738" s="57">
        <v>91</v>
      </c>
      <c r="B738" s="5">
        <f>'Mg2+离子浓度'!B738</f>
        <v>26.676576801000195</v>
      </c>
      <c r="C738" s="5">
        <f t="shared" si="138"/>
        <v>0.29314154425810557</v>
      </c>
      <c r="D738" s="5">
        <f t="shared" si="146"/>
        <v>18.630542539353492</v>
      </c>
      <c r="E738" s="5">
        <f t="shared" si="139"/>
        <v>5.4613860103524106</v>
      </c>
      <c r="F738" s="5">
        <f t="shared" si="140"/>
        <v>496.91061960055043</v>
      </c>
      <c r="G738" s="5">
        <f t="shared" si="141"/>
        <v>18.627225798398527</v>
      </c>
      <c r="H738" s="5">
        <f t="shared" si="142"/>
        <v>17.167111281565372</v>
      </c>
      <c r="I738" s="5"/>
      <c r="J738" s="5">
        <f t="shared" si="147"/>
        <v>5.2439793809569832E-5</v>
      </c>
      <c r="K738" s="60">
        <f t="shared" si="143"/>
        <v>17.167058841771563</v>
      </c>
      <c r="L738" s="5">
        <f t="shared" si="144"/>
        <v>496.90910170449877</v>
      </c>
      <c r="M738" s="5">
        <f t="shared" si="145"/>
        <v>1.7167058841771565E-2</v>
      </c>
    </row>
    <row r="739" spans="1:13" x14ac:dyDescent="0.25">
      <c r="A739" s="57"/>
      <c r="B739" s="5">
        <f>'Mg2+离子浓度'!B739</f>
        <v>26.676584287812158</v>
      </c>
      <c r="C739" s="5">
        <f t="shared" si="138"/>
        <v>7.486811963275386E-6</v>
      </c>
      <c r="D739" s="5">
        <f t="shared" si="146"/>
        <v>0</v>
      </c>
      <c r="E739" s="5">
        <f t="shared" si="139"/>
        <v>0</v>
      </c>
      <c r="F739" s="5">
        <f t="shared" si="140"/>
        <v>496.90910170449877</v>
      </c>
      <c r="G739" s="5">
        <f t="shared" si="141"/>
        <v>18.627163670707411</v>
      </c>
      <c r="H739" s="5">
        <f t="shared" si="142"/>
        <v>17.167058841771563</v>
      </c>
      <c r="I739" s="5"/>
      <c r="J739" s="5">
        <f t="shared" si="147"/>
        <v>2.6501437145180339E-7</v>
      </c>
      <c r="K739" s="60">
        <f t="shared" si="143"/>
        <v>17.167058576757192</v>
      </c>
      <c r="L739" s="5">
        <f t="shared" si="144"/>
        <v>496.90909403352532</v>
      </c>
      <c r="M739" s="5">
        <f t="shared" si="145"/>
        <v>1.7167058576757193E-2</v>
      </c>
    </row>
    <row r="740" spans="1:13" x14ac:dyDescent="0.25">
      <c r="A740" s="57">
        <v>92</v>
      </c>
      <c r="B740" s="5">
        <f>'Mg2+离子浓度'!B740</f>
        <v>26.969725832070264</v>
      </c>
      <c r="C740" s="5">
        <f t="shared" si="138"/>
        <v>0.29314154425810557</v>
      </c>
      <c r="D740" s="5">
        <f t="shared" si="146"/>
        <v>18.630542539353492</v>
      </c>
      <c r="E740" s="5">
        <f t="shared" si="139"/>
        <v>5.4613860103524106</v>
      </c>
      <c r="F740" s="5">
        <f t="shared" si="140"/>
        <v>502.37048004387771</v>
      </c>
      <c r="G740" s="5">
        <f t="shared" si="141"/>
        <v>18.627200112153105</v>
      </c>
      <c r="H740" s="5">
        <f t="shared" si="142"/>
        <v>17.355736817255799</v>
      </c>
      <c r="I740" s="5"/>
      <c r="J740" s="5">
        <f t="shared" si="147"/>
        <v>5.3015981849397331E-5</v>
      </c>
      <c r="K740" s="60">
        <f t="shared" si="143"/>
        <v>17.355683801273951</v>
      </c>
      <c r="L740" s="5">
        <f t="shared" si="144"/>
        <v>502.36894546977521</v>
      </c>
      <c r="M740" s="5">
        <f t="shared" si="145"/>
        <v>1.735568380127395E-2</v>
      </c>
    </row>
    <row r="741" spans="1:13" x14ac:dyDescent="0.25">
      <c r="A741" s="57"/>
      <c r="B741" s="5">
        <f>'Mg2+离子浓度'!B741</f>
        <v>26.969733318882227</v>
      </c>
      <c r="C741" s="5">
        <f t="shared" si="138"/>
        <v>7.486811963275386E-6</v>
      </c>
      <c r="D741" s="5">
        <f t="shared" si="146"/>
        <v>0</v>
      </c>
      <c r="E741" s="5">
        <f t="shared" si="139"/>
        <v>0</v>
      </c>
      <c r="F741" s="5">
        <f t="shared" si="140"/>
        <v>502.36894546977521</v>
      </c>
      <c r="G741" s="5">
        <f t="shared" si="141"/>
        <v>18.627138041370745</v>
      </c>
      <c r="H741" s="5">
        <f t="shared" si="142"/>
        <v>17.355683801273951</v>
      </c>
      <c r="I741" s="5"/>
      <c r="J741" s="5">
        <f t="shared" si="147"/>
        <v>2.6792624619653327E-7</v>
      </c>
      <c r="K741" s="60">
        <f t="shared" si="143"/>
        <v>17.355683533347705</v>
      </c>
      <c r="L741" s="5">
        <f t="shared" si="144"/>
        <v>502.36893771451599</v>
      </c>
      <c r="M741" s="5">
        <f t="shared" si="145"/>
        <v>1.7355683533347706E-2</v>
      </c>
    </row>
    <row r="742" spans="1:13" x14ac:dyDescent="0.25">
      <c r="A742" s="57">
        <v>93</v>
      </c>
      <c r="B742" s="5">
        <f>'Mg2+离子浓度'!B742</f>
        <v>27.262874863140333</v>
      </c>
      <c r="C742" s="5">
        <f t="shared" si="138"/>
        <v>0.29314154425810557</v>
      </c>
      <c r="D742" s="5">
        <f t="shared" si="146"/>
        <v>18.630542539353492</v>
      </c>
      <c r="E742" s="5">
        <f t="shared" si="139"/>
        <v>5.4613860103524106</v>
      </c>
      <c r="F742" s="5">
        <f t="shared" si="140"/>
        <v>507.83032372486838</v>
      </c>
      <c r="G742" s="5">
        <f t="shared" si="141"/>
        <v>18.627174363458632</v>
      </c>
      <c r="H742" s="5">
        <f t="shared" si="142"/>
        <v>17.544361773846312</v>
      </c>
      <c r="I742" s="5"/>
      <c r="J742" s="5">
        <f t="shared" si="147"/>
        <v>5.3592168120267922E-5</v>
      </c>
      <c r="K742" s="60">
        <f t="shared" si="143"/>
        <v>17.54430818167819</v>
      </c>
      <c r="L742" s="5">
        <f t="shared" si="144"/>
        <v>507.82877247276605</v>
      </c>
      <c r="M742" s="5">
        <f t="shared" si="145"/>
        <v>1.7544308181678191E-2</v>
      </c>
    </row>
    <row r="743" spans="1:13" x14ac:dyDescent="0.25">
      <c r="A743" s="57"/>
      <c r="B743" s="5">
        <f>'Mg2+离子浓度'!B743</f>
        <v>27.262882349952296</v>
      </c>
      <c r="C743" s="5">
        <f t="shared" si="138"/>
        <v>7.486811963275386E-6</v>
      </c>
      <c r="D743" s="5">
        <f t="shared" si="146"/>
        <v>0</v>
      </c>
      <c r="E743" s="5">
        <f t="shared" si="139"/>
        <v>0</v>
      </c>
      <c r="F743" s="5">
        <f t="shared" si="140"/>
        <v>507.82877247276605</v>
      </c>
      <c r="G743" s="5">
        <f t="shared" si="141"/>
        <v>18.62711234836307</v>
      </c>
      <c r="H743" s="5">
        <f t="shared" si="142"/>
        <v>17.544308181678186</v>
      </c>
      <c r="I743" s="5"/>
      <c r="J743" s="5">
        <f t="shared" si="147"/>
        <v>2.7083811200150633E-7</v>
      </c>
      <c r="K743" s="60">
        <f t="shared" si="143"/>
        <v>17.544307910840075</v>
      </c>
      <c r="L743" s="5">
        <f t="shared" si="144"/>
        <v>507.8287646332214</v>
      </c>
      <c r="M743" s="5">
        <f t="shared" si="145"/>
        <v>1.7544307910840076E-2</v>
      </c>
    </row>
    <row r="744" spans="1:13" x14ac:dyDescent="0.25">
      <c r="A744" s="57">
        <v>94</v>
      </c>
      <c r="B744" s="5">
        <f>'Mg2+离子浓度'!B744</f>
        <v>27.556023894210401</v>
      </c>
      <c r="C744" s="5">
        <f t="shared" si="138"/>
        <v>0.29314154425810557</v>
      </c>
      <c r="D744" s="5">
        <f t="shared" si="146"/>
        <v>18.630542539353492</v>
      </c>
      <c r="E744" s="5">
        <f t="shared" si="139"/>
        <v>5.4613860103524106</v>
      </c>
      <c r="F744" s="5">
        <f t="shared" si="140"/>
        <v>513.29015064357384</v>
      </c>
      <c r="G744" s="5">
        <f t="shared" si="141"/>
        <v>18.627148554310025</v>
      </c>
      <c r="H744" s="5">
        <f t="shared" si="142"/>
        <v>17.732986151338679</v>
      </c>
      <c r="I744" s="5"/>
      <c r="J744" s="5">
        <f t="shared" si="147"/>
        <v>5.4168352622187004E-5</v>
      </c>
      <c r="K744" s="60">
        <f t="shared" si="143"/>
        <v>17.732931982986056</v>
      </c>
      <c r="L744" s="5">
        <f t="shared" si="144"/>
        <v>513.28858271352294</v>
      </c>
      <c r="M744" s="5">
        <f t="shared" si="145"/>
        <v>1.7732931982986058E-2</v>
      </c>
    </row>
    <row r="745" spans="1:13" x14ac:dyDescent="0.25">
      <c r="A745" s="57"/>
      <c r="B745" s="5">
        <f>'Mg2+离子浓度'!B745</f>
        <v>27.556031381022365</v>
      </c>
      <c r="C745" s="5">
        <f t="shared" si="138"/>
        <v>7.486811963275386E-6</v>
      </c>
      <c r="D745" s="5">
        <f t="shared" si="146"/>
        <v>0</v>
      </c>
      <c r="E745" s="5">
        <f t="shared" si="139"/>
        <v>0</v>
      </c>
      <c r="F745" s="5">
        <f t="shared" si="140"/>
        <v>513.28858271352294</v>
      </c>
      <c r="G745" s="5">
        <f t="shared" si="141"/>
        <v>18.627086593718317</v>
      </c>
      <c r="H745" s="5">
        <f t="shared" si="142"/>
        <v>17.732931982986056</v>
      </c>
      <c r="I745" s="5"/>
      <c r="J745" s="5">
        <f t="shared" si="147"/>
        <v>2.7374996886675004E-7</v>
      </c>
      <c r="K745" s="60">
        <f t="shared" si="143"/>
        <v>17.732931709236087</v>
      </c>
      <c r="L745" s="5">
        <f t="shared" si="144"/>
        <v>513.28857478969314</v>
      </c>
      <c r="M745" s="5">
        <f t="shared" si="145"/>
        <v>1.7732931709236087E-2</v>
      </c>
    </row>
    <row r="746" spans="1:13" x14ac:dyDescent="0.25">
      <c r="A746" s="57">
        <v>95</v>
      </c>
      <c r="B746" s="5">
        <f>'Mg2+离子浓度'!B746</f>
        <v>27.84917292528047</v>
      </c>
      <c r="C746" s="5">
        <f t="shared" si="138"/>
        <v>0.29314154425810557</v>
      </c>
      <c r="D746" s="5">
        <f t="shared" si="146"/>
        <v>18.630542539353492</v>
      </c>
      <c r="E746" s="5">
        <f t="shared" si="139"/>
        <v>5.4613860103524106</v>
      </c>
      <c r="F746" s="5">
        <f t="shared" si="140"/>
        <v>518.74996080004553</v>
      </c>
      <c r="G746" s="5">
        <f t="shared" si="141"/>
        <v>18.627122686618211</v>
      </c>
      <c r="H746" s="5">
        <f t="shared" si="142"/>
        <v>17.921609949734691</v>
      </c>
      <c r="I746" s="5"/>
      <c r="J746" s="5">
        <f t="shared" si="147"/>
        <v>5.4744535355160047E-5</v>
      </c>
      <c r="K746" s="60">
        <f t="shared" si="143"/>
        <v>17.921555205199336</v>
      </c>
      <c r="L746" s="5">
        <f t="shared" si="144"/>
        <v>518.74837619209745</v>
      </c>
      <c r="M746" s="5">
        <f t="shared" si="145"/>
        <v>1.7921555205199335E-2</v>
      </c>
    </row>
    <row r="747" spans="1:13" x14ac:dyDescent="0.25">
      <c r="A747" s="57"/>
      <c r="B747" s="5">
        <f>'Mg2+离子浓度'!B747</f>
        <v>27.849180412092434</v>
      </c>
      <c r="C747" s="5">
        <f t="shared" si="138"/>
        <v>7.486811963275386E-6</v>
      </c>
      <c r="D747" s="5">
        <f t="shared" si="146"/>
        <v>0</v>
      </c>
      <c r="E747" s="5">
        <f t="shared" si="139"/>
        <v>0</v>
      </c>
      <c r="F747" s="5">
        <f t="shared" si="140"/>
        <v>518.74837619209745</v>
      </c>
      <c r="G747" s="5">
        <f t="shared" si="141"/>
        <v>18.627060779384767</v>
      </c>
      <c r="H747" s="5">
        <f t="shared" si="142"/>
        <v>17.92155520519934</v>
      </c>
      <c r="I747" s="5"/>
      <c r="J747" s="5">
        <f t="shared" si="147"/>
        <v>2.7666181679229187E-7</v>
      </c>
      <c r="K747" s="60">
        <f t="shared" si="143"/>
        <v>17.921554928537525</v>
      </c>
      <c r="L747" s="5">
        <f t="shared" si="144"/>
        <v>518.74836818398296</v>
      </c>
      <c r="M747" s="5">
        <f t="shared" si="145"/>
        <v>1.7921554928537524E-2</v>
      </c>
    </row>
    <row r="748" spans="1:13" x14ac:dyDescent="0.25">
      <c r="A748" s="57">
        <v>96</v>
      </c>
      <c r="B748" s="5">
        <f>'Mg2+离子浓度'!B748</f>
        <v>28.142321956350539</v>
      </c>
      <c r="C748" s="5">
        <f t="shared" si="138"/>
        <v>0.29314154425810557</v>
      </c>
      <c r="D748" s="5">
        <f t="shared" si="146"/>
        <v>18.630542539353492</v>
      </c>
      <c r="E748" s="5">
        <f t="shared" si="139"/>
        <v>5.4613860103524106</v>
      </c>
      <c r="F748" s="5">
        <f t="shared" si="140"/>
        <v>524.20975419433535</v>
      </c>
      <c r="G748" s="5">
        <f t="shared" si="141"/>
        <v>18.627096762214506</v>
      </c>
      <c r="H748" s="5">
        <f t="shared" si="142"/>
        <v>18.110233169036132</v>
      </c>
      <c r="I748" s="5"/>
      <c r="J748" s="5">
        <f t="shared" si="147"/>
        <v>5.5320716319192505E-5</v>
      </c>
      <c r="K748" s="60">
        <f t="shared" si="143"/>
        <v>18.110177848319811</v>
      </c>
      <c r="L748" s="5">
        <f t="shared" si="144"/>
        <v>524.20815290854102</v>
      </c>
      <c r="M748" s="5">
        <f t="shared" si="145"/>
        <v>1.8110177848319812E-2</v>
      </c>
    </row>
    <row r="749" spans="1:13" x14ac:dyDescent="0.25">
      <c r="A749" s="57"/>
      <c r="B749" s="5">
        <f>'Mg2+离子浓度'!B749</f>
        <v>28.142329443162502</v>
      </c>
      <c r="C749" s="5">
        <f t="shared" si="138"/>
        <v>7.486811963275386E-6</v>
      </c>
      <c r="D749" s="5">
        <f t="shared" si="146"/>
        <v>0</v>
      </c>
      <c r="E749" s="5">
        <f t="shared" si="139"/>
        <v>0</v>
      </c>
      <c r="F749" s="5">
        <f t="shared" si="140"/>
        <v>524.20815290854102</v>
      </c>
      <c r="G749" s="5">
        <f t="shared" si="141"/>
        <v>18.627034907229518</v>
      </c>
      <c r="H749" s="5">
        <f t="shared" si="142"/>
        <v>18.110177848319807</v>
      </c>
      <c r="I749" s="5"/>
      <c r="J749" s="5">
        <f t="shared" si="147"/>
        <v>2.7957365577815914E-7</v>
      </c>
      <c r="K749" s="60">
        <f t="shared" si="143"/>
        <v>18.110177568746153</v>
      </c>
      <c r="L749" s="5">
        <f t="shared" si="144"/>
        <v>524.20814481614184</v>
      </c>
      <c r="M749" s="5">
        <f t="shared" si="145"/>
        <v>1.8110177568746152E-2</v>
      </c>
    </row>
    <row r="750" spans="1:13" x14ac:dyDescent="0.25">
      <c r="A750" s="57">
        <v>97</v>
      </c>
      <c r="B750" s="5">
        <f>'Mg2+离子浓度'!B750</f>
        <v>28.435470987420608</v>
      </c>
      <c r="C750" s="5">
        <f t="shared" si="138"/>
        <v>0.29314154425810557</v>
      </c>
      <c r="D750" s="5">
        <f t="shared" si="146"/>
        <v>18.630542539353492</v>
      </c>
      <c r="E750" s="5">
        <f t="shared" si="139"/>
        <v>5.4613860103524106</v>
      </c>
      <c r="F750" s="5">
        <f t="shared" si="140"/>
        <v>529.66953082649422</v>
      </c>
      <c r="G750" s="5">
        <f t="shared" si="141"/>
        <v>18.627070782854677</v>
      </c>
      <c r="H750" s="5">
        <f t="shared" si="142"/>
        <v>18.29885580924476</v>
      </c>
      <c r="I750" s="5"/>
      <c r="J750" s="5">
        <f t="shared" si="147"/>
        <v>5.5896895514289745E-5</v>
      </c>
      <c r="K750" s="60">
        <f t="shared" si="143"/>
        <v>18.298799912349246</v>
      </c>
      <c r="L750" s="5">
        <f t="shared" si="144"/>
        <v>529.66791286290515</v>
      </c>
      <c r="M750" s="5">
        <f t="shared" si="145"/>
        <v>1.8298799912349246E-2</v>
      </c>
    </row>
    <row r="751" spans="1:13" x14ac:dyDescent="0.25">
      <c r="A751" s="57"/>
      <c r="B751" s="5">
        <f>'Mg2+离子浓度'!B751</f>
        <v>28.435478474232571</v>
      </c>
      <c r="C751" s="5">
        <f t="shared" si="138"/>
        <v>7.486811963275386E-6</v>
      </c>
      <c r="D751" s="5">
        <f t="shared" si="146"/>
        <v>0</v>
      </c>
      <c r="E751" s="5">
        <f t="shared" si="139"/>
        <v>0</v>
      </c>
      <c r="F751" s="5">
        <f t="shared" si="140"/>
        <v>529.66791286290515</v>
      </c>
      <c r="G751" s="5">
        <f t="shared" si="141"/>
        <v>18.627008979042689</v>
      </c>
      <c r="H751" s="5">
        <f t="shared" si="142"/>
        <v>18.298799912349246</v>
      </c>
      <c r="I751" s="5"/>
      <c r="J751" s="5">
        <f t="shared" si="147"/>
        <v>2.8248548582437954E-7</v>
      </c>
      <c r="K751" s="60">
        <f t="shared" si="143"/>
        <v>18.298799629863758</v>
      </c>
      <c r="L751" s="5">
        <f t="shared" si="144"/>
        <v>529.66790468622139</v>
      </c>
      <c r="M751" s="5">
        <f t="shared" si="145"/>
        <v>1.8298799629863759E-2</v>
      </c>
    </row>
    <row r="752" spans="1:13" x14ac:dyDescent="0.25">
      <c r="A752" s="57">
        <v>98</v>
      </c>
      <c r="B752" s="5">
        <f>'Mg2+离子浓度'!B752</f>
        <v>28.728620018490677</v>
      </c>
      <c r="C752" s="5">
        <f t="shared" si="138"/>
        <v>0.29314154425810557</v>
      </c>
      <c r="D752" s="5">
        <f t="shared" si="146"/>
        <v>18.630542539353492</v>
      </c>
      <c r="E752" s="5">
        <f t="shared" si="139"/>
        <v>5.4613860103524106</v>
      </c>
      <c r="F752" s="5">
        <f t="shared" si="140"/>
        <v>535.12929069657378</v>
      </c>
      <c r="G752" s="5">
        <f t="shared" si="141"/>
        <v>18.627044750222847</v>
      </c>
      <c r="H752" s="5">
        <f t="shared" si="142"/>
        <v>18.487477870362362</v>
      </c>
      <c r="I752" s="5"/>
      <c r="J752" s="5">
        <f t="shared" si="147"/>
        <v>5.6473072940457235E-5</v>
      </c>
      <c r="K752" s="60">
        <f t="shared" si="143"/>
        <v>18.48742139728942</v>
      </c>
      <c r="L752" s="5">
        <f t="shared" si="144"/>
        <v>535.12765605524089</v>
      </c>
      <c r="M752" s="5">
        <f t="shared" si="145"/>
        <v>1.8487421397289421E-2</v>
      </c>
    </row>
    <row r="753" spans="1:13" x14ac:dyDescent="0.25">
      <c r="A753" s="57"/>
      <c r="B753" s="5">
        <f>'Mg2+离子浓度'!B753</f>
        <v>28.72862750530264</v>
      </c>
      <c r="C753" s="5">
        <f t="shared" si="138"/>
        <v>7.486811963275386E-6</v>
      </c>
      <c r="D753" s="5">
        <f t="shared" si="146"/>
        <v>0</v>
      </c>
      <c r="E753" s="5">
        <f t="shared" si="139"/>
        <v>0</v>
      </c>
      <c r="F753" s="5">
        <f t="shared" si="140"/>
        <v>535.12765605524089</v>
      </c>
      <c r="G753" s="5">
        <f t="shared" si="141"/>
        <v>18.626982996541297</v>
      </c>
      <c r="H753" s="5">
        <f t="shared" si="142"/>
        <v>18.48742139728942</v>
      </c>
      <c r="I753" s="5"/>
      <c r="J753" s="5">
        <f t="shared" si="147"/>
        <v>2.8539730693098023E-7</v>
      </c>
      <c r="K753" s="60">
        <f t="shared" si="143"/>
        <v>18.487421111892115</v>
      </c>
      <c r="L753" s="5">
        <f t="shared" si="144"/>
        <v>535.12764779427323</v>
      </c>
      <c r="M753" s="5">
        <f t="shared" si="145"/>
        <v>1.8487421111892114E-2</v>
      </c>
    </row>
    <row r="754" spans="1:13" x14ac:dyDescent="0.25">
      <c r="A754" s="57">
        <v>99</v>
      </c>
      <c r="B754" s="5">
        <f>'Mg2+离子浓度'!B754</f>
        <v>29.021769049560746</v>
      </c>
      <c r="C754" s="5">
        <f t="shared" si="138"/>
        <v>0.29314154425810557</v>
      </c>
      <c r="D754" s="5">
        <f t="shared" si="146"/>
        <v>18.630542539353492</v>
      </c>
      <c r="E754" s="5">
        <f t="shared" si="139"/>
        <v>5.4613860103524106</v>
      </c>
      <c r="F754" s="5">
        <f t="shared" si="140"/>
        <v>540.58903380462561</v>
      </c>
      <c r="G754" s="5">
        <f t="shared" si="141"/>
        <v>18.6270186659351</v>
      </c>
      <c r="H754" s="5">
        <f t="shared" si="142"/>
        <v>18.676099352390722</v>
      </c>
      <c r="I754" s="5"/>
      <c r="J754" s="5">
        <f t="shared" si="147"/>
        <v>5.7049248597700411E-5</v>
      </c>
      <c r="K754" s="60">
        <f t="shared" si="143"/>
        <v>18.676042303142125</v>
      </c>
      <c r="L754" s="5">
        <f t="shared" si="144"/>
        <v>540.58738248560053</v>
      </c>
      <c r="M754" s="5">
        <f t="shared" si="145"/>
        <v>1.8676042303142126E-2</v>
      </c>
    </row>
    <row r="755" spans="1:13" x14ac:dyDescent="0.25">
      <c r="A755" s="57"/>
      <c r="B755" s="5">
        <f>'Mg2+离子浓度'!B755</f>
        <v>29.021776536372709</v>
      </c>
      <c r="C755" s="5">
        <f t="shared" si="138"/>
        <v>7.486811963275386E-6</v>
      </c>
      <c r="D755" s="5">
        <f t="shared" si="146"/>
        <v>0</v>
      </c>
      <c r="E755" s="5">
        <f t="shared" si="139"/>
        <v>0</v>
      </c>
      <c r="F755" s="5">
        <f t="shared" si="140"/>
        <v>540.58738248560053</v>
      </c>
      <c r="G755" s="5">
        <f t="shared" si="141"/>
        <v>18.626956961373043</v>
      </c>
      <c r="H755" s="5">
        <f t="shared" si="142"/>
        <v>18.676042303142129</v>
      </c>
      <c r="I755" s="5"/>
      <c r="J755" s="5">
        <f t="shared" si="147"/>
        <v>2.8830911909798895E-7</v>
      </c>
      <c r="K755" s="60">
        <f t="shared" si="143"/>
        <v>18.676042014833008</v>
      </c>
      <c r="L755" s="5">
        <f t="shared" si="144"/>
        <v>540.58737414034886</v>
      </c>
      <c r="M755" s="5">
        <f t="shared" si="145"/>
        <v>1.867604201483301E-2</v>
      </c>
    </row>
    <row r="756" spans="1:13" x14ac:dyDescent="0.25">
      <c r="A756" s="57">
        <v>100</v>
      </c>
      <c r="B756" s="5">
        <f>'Mg2+离子浓度'!B756</f>
        <v>29.314918080630815</v>
      </c>
      <c r="C756" s="5">
        <f t="shared" si="138"/>
        <v>0.29314154425810557</v>
      </c>
      <c r="D756" s="5">
        <f t="shared" si="146"/>
        <v>18.630542539353492</v>
      </c>
      <c r="E756" s="5">
        <f t="shared" si="139"/>
        <v>5.4613860103524106</v>
      </c>
      <c r="F756" s="5">
        <f t="shared" si="140"/>
        <v>546.04876015070124</v>
      </c>
      <c r="G756" s="5">
        <f t="shared" si="141"/>
        <v>18.626992531542871</v>
      </c>
      <c r="H756" s="5">
        <f t="shared" si="142"/>
        <v>18.864720255331612</v>
      </c>
      <c r="I756" s="5"/>
      <c r="J756" s="5">
        <f t="shared" si="147"/>
        <v>5.7625422486024692E-5</v>
      </c>
      <c r="K756" s="60">
        <f t="shared" si="143"/>
        <v>18.864662629909127</v>
      </c>
      <c r="L756" s="5">
        <f t="shared" si="144"/>
        <v>546.04709215403466</v>
      </c>
      <c r="M756" s="5">
        <f t="shared" si="145"/>
        <v>1.8864662629909126E-2</v>
      </c>
    </row>
    <row r="757" spans="1:13" x14ac:dyDescent="0.25">
      <c r="A757" s="57"/>
      <c r="B757" s="5">
        <f>'Mg2+离子浓度'!B757</f>
        <v>29.314925567442778</v>
      </c>
      <c r="C757" s="5">
        <f t="shared" ref="C757:C820" si="148">B757-B756</f>
        <v>7.486811963275386E-6</v>
      </c>
      <c r="D757" s="5">
        <f t="shared" si="146"/>
        <v>0</v>
      </c>
      <c r="E757" s="5">
        <f t="shared" ref="E757:E820" si="149">C757*D757</f>
        <v>0</v>
      </c>
      <c r="F757" s="5">
        <f t="shared" ref="F757:F820" si="150">E757+L756</f>
        <v>546.04709215403466</v>
      </c>
      <c r="G757" s="5">
        <f t="shared" ref="G757:G820" si="151">F757/B757</f>
        <v>18.626930875119662</v>
      </c>
      <c r="H757" s="5">
        <f t="shared" ref="H757:H820" si="152">F757/$C$9/96485/0.0001</f>
        <v>18.864662629909127</v>
      </c>
      <c r="I757" s="5"/>
      <c r="J757" s="5">
        <f t="shared" si="147"/>
        <v>2.912209223254328E-7</v>
      </c>
      <c r="K757" s="60">
        <f t="shared" ref="K757:K820" si="153">H757-J757</f>
        <v>18.864662338688206</v>
      </c>
      <c r="L757" s="5">
        <f t="shared" ref="L757:L820" si="154">K757*0.0001*$C$9*96485</f>
        <v>546.04708372449943</v>
      </c>
      <c r="M757" s="5">
        <f t="shared" ref="M757:M820" si="155">K757*0.001</f>
        <v>1.8864662338688207E-2</v>
      </c>
    </row>
    <row r="758" spans="1:13" x14ac:dyDescent="0.25">
      <c r="A758" s="57">
        <v>101</v>
      </c>
      <c r="B758" s="5">
        <f>'Mg2+离子浓度'!B758</f>
        <v>29.608067111700883</v>
      </c>
      <c r="C758" s="5">
        <f t="shared" si="148"/>
        <v>0.29314154425810557</v>
      </c>
      <c r="D758" s="5">
        <f t="shared" si="146"/>
        <v>18.630542539353492</v>
      </c>
      <c r="E758" s="5">
        <f t="shared" si="149"/>
        <v>5.4613860103524106</v>
      </c>
      <c r="F758" s="5">
        <f t="shared" si="150"/>
        <v>551.50846973485181</v>
      </c>
      <c r="G758" s="5">
        <f t="shared" si="151"/>
        <v>18.626966348536133</v>
      </c>
      <c r="H758" s="5">
        <f t="shared" si="152"/>
        <v>19.053340579186813</v>
      </c>
      <c r="I758" s="5"/>
      <c r="J758" s="5">
        <f t="shared" si="147"/>
        <v>5.8201594605435521E-5</v>
      </c>
      <c r="K758" s="60">
        <f t="shared" si="153"/>
        <v>19.053282377592208</v>
      </c>
      <c r="L758" s="5">
        <f t="shared" si="154"/>
        <v>551.50678506059535</v>
      </c>
      <c r="M758" s="5">
        <f t="shared" si="155"/>
        <v>1.9053282377592209E-2</v>
      </c>
    </row>
    <row r="759" spans="1:13" x14ac:dyDescent="0.25">
      <c r="A759" s="57"/>
      <c r="B759" s="5">
        <f>'Mg2+离子浓度'!B759</f>
        <v>29.608074598512847</v>
      </c>
      <c r="C759" s="5">
        <f t="shared" si="148"/>
        <v>7.486811963275386E-6</v>
      </c>
      <c r="D759" s="5">
        <f t="shared" si="146"/>
        <v>0</v>
      </c>
      <c r="E759" s="5">
        <f t="shared" si="149"/>
        <v>0</v>
      </c>
      <c r="F759" s="5">
        <f t="shared" si="150"/>
        <v>551.50678506059535</v>
      </c>
      <c r="G759" s="5">
        <f t="shared" si="151"/>
        <v>18.626904739300286</v>
      </c>
      <c r="H759" s="5">
        <f t="shared" si="152"/>
        <v>19.053282377592208</v>
      </c>
      <c r="I759" s="5"/>
      <c r="J759" s="5">
        <f t="shared" si="147"/>
        <v>2.9413271661333958E-7</v>
      </c>
      <c r="K759" s="60">
        <f t="shared" si="153"/>
        <v>19.053282083459489</v>
      </c>
      <c r="L759" s="5">
        <f t="shared" si="154"/>
        <v>551.50677654677656</v>
      </c>
      <c r="M759" s="5">
        <f t="shared" si="155"/>
        <v>1.9053282083459491E-2</v>
      </c>
    </row>
    <row r="760" spans="1:13" x14ac:dyDescent="0.25">
      <c r="A760" s="57">
        <v>102</v>
      </c>
      <c r="B760" s="5">
        <f>'Mg2+离子浓度'!B760</f>
        <v>29.901216142770952</v>
      </c>
      <c r="C760" s="5">
        <f t="shared" si="148"/>
        <v>0.29314154425810557</v>
      </c>
      <c r="D760" s="5">
        <f t="shared" si="146"/>
        <v>18.630542539353492</v>
      </c>
      <c r="E760" s="5">
        <f t="shared" si="149"/>
        <v>5.4613860103524106</v>
      </c>
      <c r="F760" s="5">
        <f t="shared" si="150"/>
        <v>556.96816255712895</v>
      </c>
      <c r="G760" s="5">
        <f t="shared" si="151"/>
        <v>18.626940118346457</v>
      </c>
      <c r="H760" s="5">
        <f t="shared" si="152"/>
        <v>19.241960323958089</v>
      </c>
      <c r="I760" s="5"/>
      <c r="J760" s="5">
        <f t="shared" si="147"/>
        <v>5.8777764955938284E-5</v>
      </c>
      <c r="K760" s="60">
        <f t="shared" si="153"/>
        <v>19.241901546193134</v>
      </c>
      <c r="L760" s="5">
        <f t="shared" si="154"/>
        <v>556.96646120533342</v>
      </c>
      <c r="M760" s="5">
        <f t="shared" si="155"/>
        <v>1.9241901546193135E-2</v>
      </c>
    </row>
    <row r="761" spans="1:13" x14ac:dyDescent="0.25">
      <c r="A761" s="57"/>
      <c r="B761" s="5">
        <f>'Mg2+离子浓度'!B761</f>
        <v>29.901223629582915</v>
      </c>
      <c r="C761" s="5">
        <f t="shared" si="148"/>
        <v>7.486811963275386E-6</v>
      </c>
      <c r="D761" s="5">
        <f t="shared" si="146"/>
        <v>0</v>
      </c>
      <c r="E761" s="5">
        <f t="shared" si="149"/>
        <v>0</v>
      </c>
      <c r="F761" s="5">
        <f t="shared" si="150"/>
        <v>556.96646120533342</v>
      </c>
      <c r="G761" s="5">
        <f t="shared" si="151"/>
        <v>18.626878555374439</v>
      </c>
      <c r="H761" s="5">
        <f t="shared" si="152"/>
        <v>19.241901546193134</v>
      </c>
      <c r="I761" s="5"/>
      <c r="J761" s="5">
        <f t="shared" si="147"/>
        <v>2.9704450196173639E-7</v>
      </c>
      <c r="K761" s="60">
        <f t="shared" si="153"/>
        <v>19.241901249148633</v>
      </c>
      <c r="L761" s="5">
        <f t="shared" si="154"/>
        <v>556.96645260723176</v>
      </c>
      <c r="M761" s="5">
        <f t="shared" si="155"/>
        <v>1.9241901249148635E-2</v>
      </c>
    </row>
    <row r="762" spans="1:13" x14ac:dyDescent="0.25">
      <c r="A762" s="57">
        <v>103</v>
      </c>
      <c r="B762" s="5">
        <f>'Mg2+离子浓度'!B762</f>
        <v>30.194365173841021</v>
      </c>
      <c r="C762" s="5">
        <f t="shared" si="148"/>
        <v>0.29314154425810557</v>
      </c>
      <c r="D762" s="5">
        <f t="shared" si="146"/>
        <v>18.630542539353492</v>
      </c>
      <c r="E762" s="5">
        <f t="shared" si="149"/>
        <v>5.4613860103524106</v>
      </c>
      <c r="F762" s="5">
        <f t="shared" si="150"/>
        <v>562.42783861758414</v>
      </c>
      <c r="G762" s="5">
        <f t="shared" si="151"/>
        <v>18.626913842349804</v>
      </c>
      <c r="H762" s="5">
        <f t="shared" si="152"/>
        <v>19.430579489647236</v>
      </c>
      <c r="I762" s="5"/>
      <c r="J762" s="5">
        <f t="shared" si="147"/>
        <v>5.9353933537538463E-5</v>
      </c>
      <c r="K762" s="60">
        <f t="shared" si="153"/>
        <v>19.430520135713699</v>
      </c>
      <c r="L762" s="5">
        <f t="shared" si="154"/>
        <v>562.42612058830082</v>
      </c>
      <c r="M762" s="5">
        <f t="shared" si="155"/>
        <v>1.94305201357137E-2</v>
      </c>
    </row>
    <row r="763" spans="1:13" x14ac:dyDescent="0.25">
      <c r="A763" s="57"/>
      <c r="B763" s="5">
        <f>'Mg2+离子浓度'!B763</f>
        <v>30.194372660652984</v>
      </c>
      <c r="C763" s="5">
        <f t="shared" si="148"/>
        <v>7.486811963275386E-6</v>
      </c>
      <c r="D763" s="5">
        <f t="shared" si="146"/>
        <v>0</v>
      </c>
      <c r="E763" s="5">
        <f t="shared" si="149"/>
        <v>0</v>
      </c>
      <c r="F763" s="5">
        <f t="shared" si="150"/>
        <v>562.42612058830082</v>
      </c>
      <c r="G763" s="5">
        <f t="shared" si="151"/>
        <v>18.626852324744998</v>
      </c>
      <c r="H763" s="5">
        <f t="shared" si="152"/>
        <v>19.430520135713696</v>
      </c>
      <c r="I763" s="5"/>
      <c r="J763" s="5">
        <f t="shared" si="147"/>
        <v>2.9995627837065086E-7</v>
      </c>
      <c r="K763" s="60">
        <f t="shared" si="153"/>
        <v>19.430519835757419</v>
      </c>
      <c r="L763" s="5">
        <f t="shared" si="154"/>
        <v>562.4261119059164</v>
      </c>
      <c r="M763" s="5">
        <f t="shared" si="155"/>
        <v>1.9430519835757418E-2</v>
      </c>
    </row>
    <row r="764" spans="1:13" x14ac:dyDescent="0.25">
      <c r="A764" s="57">
        <v>104</v>
      </c>
      <c r="B764" s="5">
        <f>'Mg2+离子浓度'!B764</f>
        <v>30.48751420491109</v>
      </c>
      <c r="C764" s="5">
        <f t="shared" si="148"/>
        <v>0.29314154425810557</v>
      </c>
      <c r="D764" s="5">
        <f t="shared" si="146"/>
        <v>18.630542539353492</v>
      </c>
      <c r="E764" s="5">
        <f t="shared" si="149"/>
        <v>5.4613860103524106</v>
      </c>
      <c r="F764" s="5">
        <f t="shared" si="150"/>
        <v>567.88749791626879</v>
      </c>
      <c r="G764" s="5">
        <f t="shared" si="151"/>
        <v>18.626887521869214</v>
      </c>
      <c r="H764" s="5">
        <f t="shared" si="152"/>
        <v>19.619198076256026</v>
      </c>
      <c r="I764" s="5"/>
      <c r="J764" s="5">
        <f t="shared" si="147"/>
        <v>5.9930100350241474E-5</v>
      </c>
      <c r="K764" s="60">
        <f t="shared" si="153"/>
        <v>19.619138146155677</v>
      </c>
      <c r="L764" s="5">
        <f t="shared" si="154"/>
        <v>567.88576320954917</v>
      </c>
      <c r="M764" s="5">
        <f t="shared" si="155"/>
        <v>1.9619138146155679E-2</v>
      </c>
    </row>
    <row r="765" spans="1:13" x14ac:dyDescent="0.25">
      <c r="A765" s="57"/>
      <c r="B765" s="5">
        <f>'Mg2+离子浓度'!B765</f>
        <v>30.487521691723053</v>
      </c>
      <c r="C765" s="5">
        <f t="shared" si="148"/>
        <v>7.486811963275386E-6</v>
      </c>
      <c r="D765" s="5">
        <f t="shared" si="146"/>
        <v>0</v>
      </c>
      <c r="E765" s="5">
        <f t="shared" si="149"/>
        <v>0</v>
      </c>
      <c r="F765" s="5">
        <f t="shared" si="150"/>
        <v>567.88576320954917</v>
      </c>
      <c r="G765" s="5">
        <f t="shared" si="151"/>
        <v>18.626826048760876</v>
      </c>
      <c r="H765" s="5">
        <f t="shared" si="152"/>
        <v>19.619138146155677</v>
      </c>
      <c r="I765" s="5"/>
      <c r="J765" s="5">
        <f t="shared" si="147"/>
        <v>3.0286804584011058E-7</v>
      </c>
      <c r="K765" s="60">
        <f t="shared" si="153"/>
        <v>19.619137843287632</v>
      </c>
      <c r="L765" s="5">
        <f t="shared" si="154"/>
        <v>567.88575444288222</v>
      </c>
      <c r="M765" s="5">
        <f t="shared" si="155"/>
        <v>1.9619137843287632E-2</v>
      </c>
    </row>
    <row r="766" spans="1:13" x14ac:dyDescent="0.25">
      <c r="A766" s="57">
        <v>105</v>
      </c>
      <c r="B766" s="5">
        <f>'Mg2+离子浓度'!B766</f>
        <v>30.780663235981159</v>
      </c>
      <c r="C766" s="5">
        <f t="shared" si="148"/>
        <v>0.29314154425810557</v>
      </c>
      <c r="D766" s="5">
        <f t="shared" si="146"/>
        <v>18.630542539353492</v>
      </c>
      <c r="E766" s="5">
        <f t="shared" si="149"/>
        <v>5.4613860103524106</v>
      </c>
      <c r="F766" s="5">
        <f t="shared" si="150"/>
        <v>573.3471404532346</v>
      </c>
      <c r="G766" s="5">
        <f t="shared" si="151"/>
        <v>18.626861158177338</v>
      </c>
      <c r="H766" s="5">
        <f t="shared" si="152"/>
        <v>19.807816083786239</v>
      </c>
      <c r="I766" s="5"/>
      <c r="J766" s="5">
        <f t="shared" si="147"/>
        <v>6.0506265394052756E-5</v>
      </c>
      <c r="K766" s="60">
        <f t="shared" si="153"/>
        <v>19.807755577520844</v>
      </c>
      <c r="L766" s="5">
        <f t="shared" si="154"/>
        <v>573.34538906912962</v>
      </c>
      <c r="M766" s="5">
        <f t="shared" si="155"/>
        <v>1.9807755577520843E-2</v>
      </c>
    </row>
    <row r="767" spans="1:13" x14ac:dyDescent="0.25">
      <c r="A767" s="57"/>
      <c r="B767" s="5">
        <f>'Mg2+离子浓度'!B767</f>
        <v>30.780670722793122</v>
      </c>
      <c r="C767" s="5">
        <f t="shared" si="148"/>
        <v>7.486811963275386E-6</v>
      </c>
      <c r="D767" s="5">
        <f t="shared" si="146"/>
        <v>0</v>
      </c>
      <c r="E767" s="5">
        <f t="shared" si="149"/>
        <v>0</v>
      </c>
      <c r="F767" s="5">
        <f t="shared" si="150"/>
        <v>573.34538906912962</v>
      </c>
      <c r="G767" s="5">
        <f t="shared" si="151"/>
        <v>18.626799728719579</v>
      </c>
      <c r="H767" s="5">
        <f t="shared" si="152"/>
        <v>19.807755577520847</v>
      </c>
      <c r="I767" s="5"/>
      <c r="J767" s="5">
        <f t="shared" si="147"/>
        <v>3.0577980437014287E-7</v>
      </c>
      <c r="K767" s="60">
        <f t="shared" si="153"/>
        <v>19.807755271741044</v>
      </c>
      <c r="L767" s="5">
        <f t="shared" si="154"/>
        <v>573.34538021818037</v>
      </c>
      <c r="M767" s="5">
        <f t="shared" si="155"/>
        <v>1.9807755271741046E-2</v>
      </c>
    </row>
    <row r="768" spans="1:13" x14ac:dyDescent="0.25">
      <c r="A768" s="57">
        <v>106</v>
      </c>
      <c r="B768" s="5">
        <f>'Mg2+离子浓度'!B768</f>
        <v>31.073812267051228</v>
      </c>
      <c r="C768" s="5">
        <f t="shared" si="148"/>
        <v>0.29314154425810557</v>
      </c>
      <c r="D768" s="5">
        <f t="shared" si="146"/>
        <v>18.630542539353492</v>
      </c>
      <c r="E768" s="5">
        <f t="shared" si="149"/>
        <v>5.4613860103524106</v>
      </c>
      <c r="F768" s="5">
        <f t="shared" si="150"/>
        <v>578.80676622853275</v>
      </c>
      <c r="G768" s="5">
        <f t="shared" si="151"/>
        <v>18.62683475249878</v>
      </c>
      <c r="H768" s="5">
        <f t="shared" si="152"/>
        <v>19.996433512239648</v>
      </c>
      <c r="I768" s="5"/>
      <c r="J768" s="5">
        <f t="shared" si="147"/>
        <v>6.1082428668977724E-5</v>
      </c>
      <c r="K768" s="60">
        <f t="shared" si="153"/>
        <v>19.996372429810979</v>
      </c>
      <c r="L768" s="5">
        <f t="shared" si="154"/>
        <v>578.80499816709369</v>
      </c>
      <c r="M768" s="5">
        <f t="shared" si="155"/>
        <v>1.999637242981098E-2</v>
      </c>
    </row>
    <row r="769" spans="1:13" x14ac:dyDescent="0.25">
      <c r="A769" s="57"/>
      <c r="B769" s="5">
        <f>'Mg2+离子浓度'!B769</f>
        <v>31.073819753863191</v>
      </c>
      <c r="C769" s="5">
        <f t="shared" si="148"/>
        <v>7.486811963275386E-6</v>
      </c>
      <c r="D769" s="5">
        <f t="shared" si="146"/>
        <v>0</v>
      </c>
      <c r="E769" s="5">
        <f t="shared" si="149"/>
        <v>0</v>
      </c>
      <c r="F769" s="5">
        <f t="shared" si="150"/>
        <v>578.80499816709369</v>
      </c>
      <c r="G769" s="5">
        <f t="shared" si="151"/>
        <v>18.626773365869671</v>
      </c>
      <c r="H769" s="5">
        <f t="shared" si="152"/>
        <v>19.996372429810975</v>
      </c>
      <c r="I769" s="5"/>
      <c r="J769" s="5">
        <f t="shared" si="147"/>
        <v>3.0869155396077498E-7</v>
      </c>
      <c r="K769" s="60">
        <f t="shared" si="153"/>
        <v>19.996372121119421</v>
      </c>
      <c r="L769" s="5">
        <f t="shared" si="154"/>
        <v>578.80498923186212</v>
      </c>
      <c r="M769" s="5">
        <f t="shared" si="155"/>
        <v>1.9996372121119422E-2</v>
      </c>
    </row>
    <row r="770" spans="1:13" x14ac:dyDescent="0.25">
      <c r="A770" s="57">
        <v>107</v>
      </c>
      <c r="B770" s="5">
        <f>'Mg2+离子浓度'!B770</f>
        <v>31.366961298121296</v>
      </c>
      <c r="C770" s="5">
        <f t="shared" si="148"/>
        <v>0.29314154425810557</v>
      </c>
      <c r="D770" s="5">
        <f t="shared" si="146"/>
        <v>18.630542539353492</v>
      </c>
      <c r="E770" s="5">
        <f t="shared" si="149"/>
        <v>5.4613860103524106</v>
      </c>
      <c r="F770" s="5">
        <f t="shared" si="150"/>
        <v>584.26637524221451</v>
      </c>
      <c r="G770" s="5">
        <f t="shared" si="151"/>
        <v>18.626808306012375</v>
      </c>
      <c r="H770" s="5">
        <f t="shared" si="152"/>
        <v>20.185050361618025</v>
      </c>
      <c r="I770" s="5"/>
      <c r="J770" s="5">
        <f t="shared" si="147"/>
        <v>6.1658590175021793E-5</v>
      </c>
      <c r="K770" s="60">
        <f t="shared" si="153"/>
        <v>20.184988703027848</v>
      </c>
      <c r="L770" s="5">
        <f t="shared" si="154"/>
        <v>584.26459050349251</v>
      </c>
      <c r="M770" s="5">
        <f t="shared" si="155"/>
        <v>2.0184988703027849E-2</v>
      </c>
    </row>
    <row r="771" spans="1:13" x14ac:dyDescent="0.25">
      <c r="A771" s="57"/>
      <c r="B771" s="5">
        <f>'Mg2+离子浓度'!B771</f>
        <v>31.36696878493326</v>
      </c>
      <c r="C771" s="5">
        <f t="shared" si="148"/>
        <v>7.486811963275386E-6</v>
      </c>
      <c r="D771" s="5">
        <f t="shared" si="146"/>
        <v>0</v>
      </c>
      <c r="E771" s="5">
        <f t="shared" si="149"/>
        <v>0</v>
      </c>
      <c r="F771" s="5">
        <f t="shared" si="150"/>
        <v>584.26459050349251</v>
      </c>
      <c r="G771" s="5">
        <f t="shared" si="151"/>
        <v>18.626746961413016</v>
      </c>
      <c r="H771" s="5">
        <f t="shared" si="152"/>
        <v>20.184988703027848</v>
      </c>
      <c r="I771" s="5"/>
      <c r="J771" s="5">
        <f t="shared" si="147"/>
        <v>3.1160329461203456E-7</v>
      </c>
      <c r="K771" s="60">
        <f t="shared" si="153"/>
        <v>20.184988391424554</v>
      </c>
      <c r="L771" s="5">
        <f t="shared" si="154"/>
        <v>584.26458148397955</v>
      </c>
      <c r="M771" s="5">
        <f t="shared" si="155"/>
        <v>2.0184988391424553E-2</v>
      </c>
    </row>
    <row r="772" spans="1:13" x14ac:dyDescent="0.25">
      <c r="A772" s="57">
        <v>108</v>
      </c>
      <c r="B772" s="5">
        <f>'Mg2+离子浓度'!B772</f>
        <v>31.660110329191365</v>
      </c>
      <c r="C772" s="5">
        <f t="shared" si="148"/>
        <v>0.29314154425810557</v>
      </c>
      <c r="D772" s="5">
        <f t="shared" si="146"/>
        <v>18.630542539353492</v>
      </c>
      <c r="E772" s="5">
        <f t="shared" si="149"/>
        <v>5.4613860103524106</v>
      </c>
      <c r="F772" s="5">
        <f t="shared" si="150"/>
        <v>589.72596749433194</v>
      </c>
      <c r="G772" s="5">
        <f t="shared" si="151"/>
        <v>18.626781819853317</v>
      </c>
      <c r="H772" s="5">
        <f t="shared" si="152"/>
        <v>20.373666631923161</v>
      </c>
      <c r="I772" s="5"/>
      <c r="J772" s="5">
        <f t="shared" si="147"/>
        <v>6.2234749912190424E-5</v>
      </c>
      <c r="K772" s="60">
        <f t="shared" si="153"/>
        <v>20.373604397173249</v>
      </c>
      <c r="L772" s="5">
        <f t="shared" si="154"/>
        <v>589.72416607837818</v>
      </c>
      <c r="M772" s="5">
        <f t="shared" si="155"/>
        <v>2.0373604397173249E-2</v>
      </c>
    </row>
    <row r="773" spans="1:13" x14ac:dyDescent="0.25">
      <c r="A773" s="57"/>
      <c r="B773" s="5">
        <f>'Mg2+离子浓度'!B773</f>
        <v>31.660117816003329</v>
      </c>
      <c r="C773" s="5">
        <f t="shared" si="148"/>
        <v>7.486811963275386E-6</v>
      </c>
      <c r="D773" s="5">
        <f t="shared" si="146"/>
        <v>0</v>
      </c>
      <c r="E773" s="5">
        <f t="shared" si="149"/>
        <v>0</v>
      </c>
      <c r="F773" s="5">
        <f t="shared" si="150"/>
        <v>589.72416607837818</v>
      </c>
      <c r="G773" s="5">
        <f t="shared" si="151"/>
        <v>18.626720516507007</v>
      </c>
      <c r="H773" s="5">
        <f t="shared" si="152"/>
        <v>20.373604397173246</v>
      </c>
      <c r="I773" s="5"/>
      <c r="J773" s="5">
        <f t="shared" si="147"/>
        <v>3.1451502632394902E-7</v>
      </c>
      <c r="K773" s="60">
        <f t="shared" si="153"/>
        <v>20.373604082658218</v>
      </c>
      <c r="L773" s="5">
        <f t="shared" si="154"/>
        <v>589.72415697458348</v>
      </c>
      <c r="M773" s="5">
        <f t="shared" si="155"/>
        <v>2.0373604082658217E-2</v>
      </c>
    </row>
    <row r="774" spans="1:13" x14ac:dyDescent="0.25">
      <c r="A774" s="57">
        <v>109</v>
      </c>
      <c r="B774" s="5">
        <f>'Mg2+离子浓度'!B774</f>
        <v>31.953259360261434</v>
      </c>
      <c r="C774" s="5">
        <f t="shared" si="148"/>
        <v>0.29314154425810557</v>
      </c>
      <c r="D774" s="5">
        <f t="shared" si="146"/>
        <v>18.630542539353492</v>
      </c>
      <c r="E774" s="5">
        <f t="shared" si="149"/>
        <v>5.4613860103524106</v>
      </c>
      <c r="F774" s="5">
        <f t="shared" si="150"/>
        <v>595.18554298493586</v>
      </c>
      <c r="G774" s="5">
        <f t="shared" si="151"/>
        <v>18.626755295115103</v>
      </c>
      <c r="H774" s="5">
        <f t="shared" si="152"/>
        <v>20.562282323156825</v>
      </c>
      <c r="I774" s="5"/>
      <c r="J774" s="5">
        <f t="shared" si="147"/>
        <v>6.2810907880489039E-5</v>
      </c>
      <c r="K774" s="60">
        <f t="shared" si="153"/>
        <v>20.562219512248944</v>
      </c>
      <c r="L774" s="5">
        <f t="shared" si="154"/>
        <v>595.18372489180183</v>
      </c>
      <c r="M774" s="5">
        <f t="shared" si="155"/>
        <v>2.0562219512248944E-2</v>
      </c>
    </row>
    <row r="775" spans="1:13" x14ac:dyDescent="0.25">
      <c r="A775" s="57"/>
      <c r="B775" s="5">
        <f>'Mg2+离子浓度'!B775</f>
        <v>31.953266847073397</v>
      </c>
      <c r="C775" s="5">
        <f t="shared" si="148"/>
        <v>7.486811963275386E-6</v>
      </c>
      <c r="D775" s="5">
        <f t="shared" si="146"/>
        <v>0</v>
      </c>
      <c r="E775" s="5">
        <f t="shared" si="149"/>
        <v>0</v>
      </c>
      <c r="F775" s="5">
        <f t="shared" si="150"/>
        <v>595.18372489180183</v>
      </c>
      <c r="G775" s="5">
        <f t="shared" si="151"/>
        <v>18.626694032266524</v>
      </c>
      <c r="H775" s="5">
        <f t="shared" si="152"/>
        <v>20.562219512248944</v>
      </c>
      <c r="I775" s="5"/>
      <c r="J775" s="5">
        <f t="shared" si="147"/>
        <v>3.1742674909654589E-7</v>
      </c>
      <c r="K775" s="60">
        <f t="shared" si="153"/>
        <v>20.562219194822195</v>
      </c>
      <c r="L775" s="5">
        <f t="shared" si="154"/>
        <v>595.18371570372585</v>
      </c>
      <c r="M775" s="5">
        <f t="shared" si="155"/>
        <v>2.0562219194822196E-2</v>
      </c>
    </row>
    <row r="776" spans="1:13" x14ac:dyDescent="0.25">
      <c r="A776" s="57">
        <v>110</v>
      </c>
      <c r="B776" s="5">
        <f>'Mg2+离子浓度'!B776</f>
        <v>32.246408391331499</v>
      </c>
      <c r="C776" s="5">
        <f t="shared" si="148"/>
        <v>0.29314154425810202</v>
      </c>
      <c r="D776" s="5">
        <f t="shared" si="146"/>
        <v>18.630542539353492</v>
      </c>
      <c r="E776" s="5">
        <f t="shared" si="149"/>
        <v>5.4613860103523439</v>
      </c>
      <c r="F776" s="5">
        <f t="shared" si="150"/>
        <v>600.64510171407824</v>
      </c>
      <c r="G776" s="5">
        <f t="shared" si="151"/>
        <v>18.626728732851504</v>
      </c>
      <c r="H776" s="5">
        <f t="shared" si="152"/>
        <v>20.750897435320802</v>
      </c>
      <c r="I776" s="5"/>
      <c r="J776" s="5">
        <f t="shared" si="147"/>
        <v>6.3387064079922678E-5</v>
      </c>
      <c r="K776" s="60">
        <f t="shared" si="153"/>
        <v>20.750834048256721</v>
      </c>
      <c r="L776" s="5">
        <f t="shared" si="154"/>
        <v>600.64326694381498</v>
      </c>
      <c r="M776" s="5">
        <f t="shared" si="155"/>
        <v>2.0750834048256721E-2</v>
      </c>
    </row>
    <row r="777" spans="1:13" x14ac:dyDescent="0.25">
      <c r="A777" s="57"/>
      <c r="B777" s="5">
        <f>'Mg2+离子浓度'!B777</f>
        <v>32.246415878143466</v>
      </c>
      <c r="C777" s="5">
        <f t="shared" si="148"/>
        <v>7.4868119668280997E-6</v>
      </c>
      <c r="D777" s="5">
        <f t="shared" si="146"/>
        <v>0</v>
      </c>
      <c r="E777" s="5">
        <f t="shared" si="149"/>
        <v>0</v>
      </c>
      <c r="F777" s="5">
        <f t="shared" si="150"/>
        <v>600.64326694381498</v>
      </c>
      <c r="G777" s="5">
        <f t="shared" si="151"/>
        <v>18.626667509765927</v>
      </c>
      <c r="H777" s="5">
        <f t="shared" si="152"/>
        <v>20.750834048256721</v>
      </c>
      <c r="I777" s="5"/>
      <c r="J777" s="5">
        <f t="shared" si="147"/>
        <v>3.2033846300585745E-7</v>
      </c>
      <c r="K777" s="60">
        <f t="shared" si="153"/>
        <v>20.750833727918259</v>
      </c>
      <c r="L777" s="5">
        <f t="shared" si="154"/>
        <v>600.64325767145806</v>
      </c>
      <c r="M777" s="5">
        <f t="shared" si="155"/>
        <v>2.075083372791826E-2</v>
      </c>
    </row>
    <row r="778" spans="1:13" x14ac:dyDescent="0.25">
      <c r="A778" s="57">
        <v>111</v>
      </c>
      <c r="B778" s="5">
        <f>'Mg2+离子浓度'!B778</f>
        <v>32.539557422401572</v>
      </c>
      <c r="C778" s="5">
        <f t="shared" si="148"/>
        <v>0.29314154425810557</v>
      </c>
      <c r="D778" s="5">
        <f t="shared" si="146"/>
        <v>18.630542539353492</v>
      </c>
      <c r="E778" s="5">
        <f t="shared" si="149"/>
        <v>5.4613860103524106</v>
      </c>
      <c r="F778" s="5">
        <f t="shared" si="150"/>
        <v>606.10464368181044</v>
      </c>
      <c r="G778" s="5">
        <f t="shared" si="151"/>
        <v>18.62670213407829</v>
      </c>
      <c r="H778" s="5">
        <f t="shared" si="152"/>
        <v>20.939511968416866</v>
      </c>
      <c r="I778" s="5"/>
      <c r="J778" s="5">
        <f t="shared" si="147"/>
        <v>6.3963218510497942E-5</v>
      </c>
      <c r="K778" s="60">
        <f t="shared" si="153"/>
        <v>20.939448005198354</v>
      </c>
      <c r="L778" s="5">
        <f t="shared" si="154"/>
        <v>606.10279223446901</v>
      </c>
      <c r="M778" s="5">
        <f t="shared" si="155"/>
        <v>2.0939448005198355E-2</v>
      </c>
    </row>
    <row r="779" spans="1:13" x14ac:dyDescent="0.25">
      <c r="A779" s="57"/>
      <c r="B779" s="5">
        <f>'Mg2+离子浓度'!B779</f>
        <v>32.539564909213539</v>
      </c>
      <c r="C779" s="5">
        <f t="shared" si="148"/>
        <v>7.4868119668280997E-6</v>
      </c>
      <c r="D779" s="5">
        <f t="shared" si="146"/>
        <v>0</v>
      </c>
      <c r="E779" s="5">
        <f t="shared" si="149"/>
        <v>0</v>
      </c>
      <c r="F779" s="5">
        <f t="shared" si="150"/>
        <v>606.10279223446901</v>
      </c>
      <c r="G779" s="5">
        <f t="shared" si="151"/>
        <v>18.626640950040844</v>
      </c>
      <c r="H779" s="5">
        <f t="shared" si="152"/>
        <v>20.939448005198354</v>
      </c>
      <c r="I779" s="5"/>
      <c r="J779" s="5">
        <f t="shared" si="147"/>
        <v>3.2325016790059212E-7</v>
      </c>
      <c r="K779" s="60">
        <f t="shared" si="153"/>
        <v>20.939447681948188</v>
      </c>
      <c r="L779" s="5">
        <f t="shared" si="154"/>
        <v>606.10278287783126</v>
      </c>
      <c r="M779" s="5">
        <f t="shared" si="155"/>
        <v>2.0939447681948189E-2</v>
      </c>
    </row>
    <row r="780" spans="1:13" x14ac:dyDescent="0.25">
      <c r="A780" s="57">
        <v>112</v>
      </c>
      <c r="B780" s="5">
        <f>'Mg2+离子浓度'!B780</f>
        <v>32.832706453471644</v>
      </c>
      <c r="C780" s="5">
        <f t="shared" si="148"/>
        <v>0.29314154425810557</v>
      </c>
      <c r="D780" s="5">
        <f t="shared" si="146"/>
        <v>18.630542539353492</v>
      </c>
      <c r="E780" s="5">
        <f t="shared" si="149"/>
        <v>5.4613860103524106</v>
      </c>
      <c r="F780" s="5">
        <f t="shared" si="150"/>
        <v>611.56416888818364</v>
      </c>
      <c r="G780" s="5">
        <f t="shared" si="151"/>
        <v>18.626675499774965</v>
      </c>
      <c r="H780" s="5">
        <f t="shared" si="152"/>
        <v>21.128125922446795</v>
      </c>
      <c r="I780" s="5"/>
      <c r="J780" s="5">
        <f t="shared" si="147"/>
        <v>6.4539371172219099E-5</v>
      </c>
      <c r="K780" s="60">
        <f t="shared" si="153"/>
        <v>21.128061383075622</v>
      </c>
      <c r="L780" s="5">
        <f t="shared" si="154"/>
        <v>611.56230076381541</v>
      </c>
      <c r="M780" s="5">
        <f t="shared" si="155"/>
        <v>2.1128061383075623E-2</v>
      </c>
    </row>
    <row r="781" spans="1:13" x14ac:dyDescent="0.25">
      <c r="A781" s="57"/>
      <c r="B781" s="5">
        <f>'Mg2+离子浓度'!B781</f>
        <v>32.832713940283611</v>
      </c>
      <c r="C781" s="5">
        <f t="shared" si="148"/>
        <v>7.4868119668280997E-6</v>
      </c>
      <c r="D781" s="5">
        <f t="shared" si="146"/>
        <v>0</v>
      </c>
      <c r="E781" s="5">
        <f t="shared" si="149"/>
        <v>0</v>
      </c>
      <c r="F781" s="5">
        <f t="shared" si="150"/>
        <v>611.56230076381541</v>
      </c>
      <c r="G781" s="5">
        <f t="shared" si="151"/>
        <v>18.626614354089934</v>
      </c>
      <c r="H781" s="5">
        <f t="shared" si="152"/>
        <v>21.128061383075618</v>
      </c>
      <c r="I781" s="5"/>
      <c r="J781" s="5">
        <f t="shared" si="147"/>
        <v>3.2616186385609137E-7</v>
      </c>
      <c r="K781" s="60">
        <f t="shared" si="153"/>
        <v>21.128061056913754</v>
      </c>
      <c r="L781" s="5">
        <f t="shared" si="154"/>
        <v>611.56229132289707</v>
      </c>
      <c r="M781" s="5">
        <f t="shared" si="155"/>
        <v>2.1128061056913755E-2</v>
      </c>
    </row>
    <row r="782" spans="1:13" x14ac:dyDescent="0.25">
      <c r="A782" s="57">
        <v>113</v>
      </c>
      <c r="B782" s="5">
        <f>'Mg2+离子浓度'!B782</f>
        <v>33.125855484541717</v>
      </c>
      <c r="C782" s="5">
        <f t="shared" si="148"/>
        <v>0.29314154425810557</v>
      </c>
      <c r="D782" s="5">
        <f t="shared" si="146"/>
        <v>18.630542539353492</v>
      </c>
      <c r="E782" s="5">
        <f t="shared" si="149"/>
        <v>5.4613860103524106</v>
      </c>
      <c r="F782" s="5">
        <f t="shared" si="150"/>
        <v>617.02367733324945</v>
      </c>
      <c r="G782" s="5">
        <f t="shared" si="151"/>
        <v>18.62664883088636</v>
      </c>
      <c r="H782" s="5">
        <f t="shared" si="152"/>
        <v>21.316739297412358</v>
      </c>
      <c r="I782" s="5"/>
      <c r="J782" s="5">
        <f t="shared" si="147"/>
        <v>6.5115522065091938E-5</v>
      </c>
      <c r="K782" s="60">
        <f t="shared" si="153"/>
        <v>21.316674181890292</v>
      </c>
      <c r="L782" s="5">
        <f t="shared" si="154"/>
        <v>617.02179253190548</v>
      </c>
      <c r="M782" s="5">
        <f t="shared" si="155"/>
        <v>2.1316674181890292E-2</v>
      </c>
    </row>
    <row r="783" spans="1:13" x14ac:dyDescent="0.25">
      <c r="A783" s="57"/>
      <c r="B783" s="5">
        <f>'Mg2+离子浓度'!B783</f>
        <v>33.125862971353683</v>
      </c>
      <c r="C783" s="5">
        <f t="shared" si="148"/>
        <v>7.4868119668280997E-6</v>
      </c>
      <c r="D783" s="5">
        <f t="shared" si="146"/>
        <v>0</v>
      </c>
      <c r="E783" s="5">
        <f t="shared" si="149"/>
        <v>0</v>
      </c>
      <c r="F783" s="5">
        <f t="shared" si="150"/>
        <v>617.02179253190548</v>
      </c>
      <c r="G783" s="5">
        <f t="shared" si="151"/>
        <v>18.62658772287649</v>
      </c>
      <c r="H783" s="5">
        <f t="shared" si="152"/>
        <v>21.316674181890292</v>
      </c>
      <c r="I783" s="5"/>
      <c r="J783" s="5">
        <f t="shared" si="147"/>
        <v>3.2907355087238272E-7</v>
      </c>
      <c r="K783" s="60">
        <f t="shared" si="153"/>
        <v>21.316673852816741</v>
      </c>
      <c r="L783" s="5">
        <f t="shared" si="154"/>
        <v>617.02178300670698</v>
      </c>
      <c r="M783" s="5">
        <f t="shared" si="155"/>
        <v>2.1316673852816742E-2</v>
      </c>
    </row>
    <row r="784" spans="1:13" x14ac:dyDescent="0.25">
      <c r="A784" s="57">
        <v>114</v>
      </c>
      <c r="B784" s="5">
        <f>'Mg2+离子浓度'!B784</f>
        <v>33.419004515611789</v>
      </c>
      <c r="C784" s="5">
        <f t="shared" si="148"/>
        <v>0.29314154425810557</v>
      </c>
      <c r="D784" s="5">
        <f t="shared" si="146"/>
        <v>18.630542539353492</v>
      </c>
      <c r="E784" s="5">
        <f t="shared" si="149"/>
        <v>5.4613860103524106</v>
      </c>
      <c r="F784" s="5">
        <f t="shared" si="150"/>
        <v>622.48316901705937</v>
      </c>
      <c r="G784" s="5">
        <f t="shared" si="151"/>
        <v>18.626622128324154</v>
      </c>
      <c r="H784" s="5">
        <f t="shared" si="152"/>
        <v>21.505352093315345</v>
      </c>
      <c r="I784" s="5"/>
      <c r="J784" s="5">
        <f t="shared" si="147"/>
        <v>6.5691671189121919E-5</v>
      </c>
      <c r="K784" s="60">
        <f t="shared" si="153"/>
        <v>21.505286401644156</v>
      </c>
      <c r="L784" s="5">
        <f t="shared" si="154"/>
        <v>622.48126753879103</v>
      </c>
      <c r="M784" s="5">
        <f t="shared" si="155"/>
        <v>2.1505286401644157E-2</v>
      </c>
    </row>
    <row r="785" spans="1:13" x14ac:dyDescent="0.25">
      <c r="A785" s="57"/>
      <c r="B785" s="5">
        <f>'Mg2+离子浓度'!B785</f>
        <v>33.419012002423756</v>
      </c>
      <c r="C785" s="5">
        <f t="shared" si="148"/>
        <v>7.4868119668280997E-6</v>
      </c>
      <c r="D785" s="5">
        <f t="shared" si="146"/>
        <v>0</v>
      </c>
      <c r="E785" s="5">
        <f t="shared" si="149"/>
        <v>0</v>
      </c>
      <c r="F785" s="5">
        <f t="shared" si="150"/>
        <v>622.48126753879103</v>
      </c>
      <c r="G785" s="5">
        <f t="shared" si="151"/>
        <v>18.626561057330026</v>
      </c>
      <c r="H785" s="5">
        <f t="shared" si="152"/>
        <v>21.50528640164416</v>
      </c>
      <c r="I785" s="5"/>
      <c r="J785" s="5">
        <f t="shared" si="147"/>
        <v>3.319852289494937E-7</v>
      </c>
      <c r="K785" s="60">
        <f t="shared" si="153"/>
        <v>21.505286069658929</v>
      </c>
      <c r="L785" s="5">
        <f t="shared" si="154"/>
        <v>622.48125792931251</v>
      </c>
      <c r="M785" s="5">
        <f t="shared" si="155"/>
        <v>2.150528606965893E-2</v>
      </c>
    </row>
    <row r="786" spans="1:13" x14ac:dyDescent="0.25">
      <c r="A786" s="57">
        <v>115</v>
      </c>
      <c r="B786" s="5">
        <f>'Mg2+离子浓度'!B786</f>
        <v>33.712153546681861</v>
      </c>
      <c r="C786" s="5">
        <f t="shared" si="148"/>
        <v>0.29314154425810557</v>
      </c>
      <c r="D786" s="5">
        <f t="shared" si="146"/>
        <v>18.630542539353492</v>
      </c>
      <c r="E786" s="5">
        <f t="shared" si="149"/>
        <v>5.4613860103524106</v>
      </c>
      <c r="F786" s="5">
        <f t="shared" si="150"/>
        <v>627.94264393966489</v>
      </c>
      <c r="G786" s="5">
        <f t="shared" si="151"/>
        <v>18.626595392968319</v>
      </c>
      <c r="H786" s="5">
        <f t="shared" si="152"/>
        <v>21.693964310157533</v>
      </c>
      <c r="I786" s="5"/>
      <c r="J786" s="5">
        <f t="shared" si="147"/>
        <v>6.6267818544314463E-5</v>
      </c>
      <c r="K786" s="60">
        <f t="shared" si="153"/>
        <v>21.69389804233899</v>
      </c>
      <c r="L786" s="5">
        <f t="shared" si="154"/>
        <v>627.94072578452324</v>
      </c>
      <c r="M786" s="5">
        <f t="shared" si="155"/>
        <v>2.169389804233899E-2</v>
      </c>
    </row>
    <row r="787" spans="1:13" x14ac:dyDescent="0.25">
      <c r="A787" s="57"/>
      <c r="B787" s="5">
        <f>'Mg2+离子浓度'!B787</f>
        <v>33.712161033493828</v>
      </c>
      <c r="C787" s="5">
        <f t="shared" si="148"/>
        <v>7.4868119668280997E-6</v>
      </c>
      <c r="D787" s="5">
        <f t="shared" si="146"/>
        <v>0</v>
      </c>
      <c r="E787" s="5">
        <f t="shared" si="149"/>
        <v>0</v>
      </c>
      <c r="F787" s="5">
        <f t="shared" si="150"/>
        <v>627.94072578452324</v>
      </c>
      <c r="G787" s="5">
        <f t="shared" si="151"/>
        <v>18.626534358347698</v>
      </c>
      <c r="H787" s="5">
        <f t="shared" si="152"/>
        <v>21.69389804233899</v>
      </c>
      <c r="I787" s="5"/>
      <c r="J787" s="5">
        <f t="shared" si="147"/>
        <v>3.3489689808745164E-7</v>
      </c>
      <c r="K787" s="60">
        <f t="shared" si="153"/>
        <v>21.69389770744209</v>
      </c>
      <c r="L787" s="5">
        <f t="shared" si="154"/>
        <v>627.94071609076514</v>
      </c>
      <c r="M787" s="5">
        <f t="shared" si="155"/>
        <v>2.1693897707442091E-2</v>
      </c>
    </row>
    <row r="788" spans="1:13" x14ac:dyDescent="0.25">
      <c r="A788" s="57">
        <v>116</v>
      </c>
      <c r="B788" s="5">
        <f>'Mg2+离子浓度'!B788</f>
        <v>34.005302577751934</v>
      </c>
      <c r="C788" s="5">
        <f t="shared" si="148"/>
        <v>0.29314154425810557</v>
      </c>
      <c r="D788" s="5">
        <f t="shared" si="146"/>
        <v>18.630542539353492</v>
      </c>
      <c r="E788" s="5">
        <f t="shared" si="149"/>
        <v>5.4613860103524106</v>
      </c>
      <c r="F788" s="5">
        <f t="shared" si="150"/>
        <v>633.40210210111752</v>
      </c>
      <c r="G788" s="5">
        <f t="shared" si="151"/>
        <v>18.626568625668476</v>
      </c>
      <c r="H788" s="5">
        <f t="shared" si="152"/>
        <v>21.882575947940698</v>
      </c>
      <c r="I788" s="5"/>
      <c r="J788" s="5">
        <f t="shared" si="147"/>
        <v>6.6843964130675033E-5</v>
      </c>
      <c r="K788" s="60">
        <f t="shared" si="153"/>
        <v>21.882509103976567</v>
      </c>
      <c r="L788" s="5">
        <f t="shared" si="154"/>
        <v>633.40016726915371</v>
      </c>
      <c r="M788" s="5">
        <f t="shared" si="155"/>
        <v>2.1882509103976568E-2</v>
      </c>
    </row>
    <row r="789" spans="1:13" x14ac:dyDescent="0.25">
      <c r="A789" s="57"/>
      <c r="B789" s="5">
        <f>'Mg2+离子浓度'!B789</f>
        <v>34.005310064563901</v>
      </c>
      <c r="C789" s="5">
        <f t="shared" si="148"/>
        <v>7.4868119668280997E-6</v>
      </c>
      <c r="D789" s="5">
        <f t="shared" si="146"/>
        <v>0</v>
      </c>
      <c r="E789" s="5">
        <f t="shared" si="149"/>
        <v>0</v>
      </c>
      <c r="F789" s="5">
        <f t="shared" si="150"/>
        <v>633.40016726915371</v>
      </c>
      <c r="G789" s="5">
        <f t="shared" si="151"/>
        <v>18.62650762679575</v>
      </c>
      <c r="H789" s="5">
        <f t="shared" si="152"/>
        <v>21.882509103976567</v>
      </c>
      <c r="I789" s="5"/>
      <c r="J789" s="5">
        <f t="shared" si="147"/>
        <v>3.3780855828628394E-7</v>
      </c>
      <c r="K789" s="60">
        <f t="shared" si="153"/>
        <v>21.882508766168009</v>
      </c>
      <c r="L789" s="5">
        <f t="shared" si="154"/>
        <v>633.40015749111615</v>
      </c>
      <c r="M789" s="5">
        <f t="shared" si="155"/>
        <v>2.1882508766168009E-2</v>
      </c>
    </row>
    <row r="790" spans="1:13" x14ac:dyDescent="0.25">
      <c r="A790" s="57">
        <v>117</v>
      </c>
      <c r="B790" s="5">
        <f>'Mg2+离子浓度'!B790</f>
        <v>34.298451608822006</v>
      </c>
      <c r="C790" s="5">
        <f t="shared" si="148"/>
        <v>0.29314154425810557</v>
      </c>
      <c r="D790" s="5">
        <f t="shared" si="146"/>
        <v>18.630542539353492</v>
      </c>
      <c r="E790" s="5">
        <f t="shared" si="149"/>
        <v>5.4613860103524106</v>
      </c>
      <c r="F790" s="5">
        <f t="shared" si="150"/>
        <v>638.86154350146853</v>
      </c>
      <c r="G790" s="5">
        <f t="shared" si="151"/>
        <v>18.626541827245202</v>
      </c>
      <c r="H790" s="5">
        <f t="shared" si="152"/>
        <v>22.071187006666616</v>
      </c>
      <c r="I790" s="5"/>
      <c r="J790" s="5">
        <f t="shared" si="147"/>
        <v>6.7420107948209008E-5</v>
      </c>
      <c r="K790" s="60">
        <f t="shared" si="153"/>
        <v>22.071119586558666</v>
      </c>
      <c r="L790" s="5">
        <f t="shared" si="154"/>
        <v>638.85959199273395</v>
      </c>
      <c r="M790" s="5">
        <f t="shared" si="155"/>
        <v>2.2071119586558666E-2</v>
      </c>
    </row>
    <row r="791" spans="1:13" x14ac:dyDescent="0.25">
      <c r="A791" s="57"/>
      <c r="B791" s="5">
        <f>'Mg2+离子浓度'!B791</f>
        <v>34.298459095633973</v>
      </c>
      <c r="C791" s="5">
        <f t="shared" si="148"/>
        <v>7.4868119668280997E-6</v>
      </c>
      <c r="D791" s="5">
        <f t="shared" si="146"/>
        <v>0</v>
      </c>
      <c r="E791" s="5">
        <f t="shared" si="149"/>
        <v>0</v>
      </c>
      <c r="F791" s="5">
        <f t="shared" si="150"/>
        <v>638.85959199273395</v>
      </c>
      <c r="G791" s="5">
        <f t="shared" si="151"/>
        <v>18.626480863510796</v>
      </c>
      <c r="H791" s="5">
        <f t="shared" si="152"/>
        <v>22.071119586558666</v>
      </c>
      <c r="I791" s="5"/>
      <c r="J791" s="5">
        <f t="shared" si="147"/>
        <v>3.407202095460182E-7</v>
      </c>
      <c r="K791" s="60">
        <f t="shared" si="153"/>
        <v>22.071119245838457</v>
      </c>
      <c r="L791" s="5">
        <f t="shared" si="154"/>
        <v>638.85958213041704</v>
      </c>
      <c r="M791" s="5">
        <f t="shared" si="155"/>
        <v>2.2071119245838457E-2</v>
      </c>
    </row>
    <row r="792" spans="1:13" x14ac:dyDescent="0.25">
      <c r="A792" s="57">
        <v>118</v>
      </c>
      <c r="B792" s="5">
        <f>'Mg2+离子浓度'!B792</f>
        <v>34.591600639892079</v>
      </c>
      <c r="C792" s="5">
        <f t="shared" si="148"/>
        <v>0.29314154425810557</v>
      </c>
      <c r="D792" s="5">
        <f t="shared" si="146"/>
        <v>18.630542539353492</v>
      </c>
      <c r="E792" s="5">
        <f t="shared" si="149"/>
        <v>5.4613860103524106</v>
      </c>
      <c r="F792" s="5">
        <f t="shared" si="150"/>
        <v>644.32096814076942</v>
      </c>
      <c r="G792" s="5">
        <f t="shared" si="151"/>
        <v>18.626514998491253</v>
      </c>
      <c r="H792" s="5">
        <f t="shared" si="152"/>
        <v>22.25979748633706</v>
      </c>
      <c r="I792" s="5"/>
      <c r="J792" s="5">
        <f t="shared" si="147"/>
        <v>6.799624999692185E-5</v>
      </c>
      <c r="K792" s="60">
        <f t="shared" si="153"/>
        <v>22.259729490087064</v>
      </c>
      <c r="L792" s="5">
        <f t="shared" si="154"/>
        <v>644.31899995531512</v>
      </c>
      <c r="M792" s="5">
        <f t="shared" si="155"/>
        <v>2.2259729490087064E-2</v>
      </c>
    </row>
    <row r="793" spans="1:13" x14ac:dyDescent="0.25">
      <c r="A793" s="57"/>
      <c r="B793" s="5">
        <f>'Mg2+离子浓度'!B793</f>
        <v>34.591608126704045</v>
      </c>
      <c r="C793" s="5">
        <f t="shared" si="148"/>
        <v>7.4868119668280997E-6</v>
      </c>
      <c r="D793" s="5">
        <f t="shared" ref="D793:D856" si="156">D791</f>
        <v>0</v>
      </c>
      <c r="E793" s="5">
        <f t="shared" si="149"/>
        <v>0</v>
      </c>
      <c r="F793" s="5">
        <f t="shared" si="150"/>
        <v>644.31899995531512</v>
      </c>
      <c r="G793" s="5">
        <f t="shared" si="151"/>
        <v>18.626454069301086</v>
      </c>
      <c r="H793" s="5">
        <f t="shared" si="152"/>
        <v>22.259729490087061</v>
      </c>
      <c r="I793" s="5"/>
      <c r="J793" s="5">
        <f t="shared" ref="J793:J856" si="157">H793*($C$8/3.1415926)^(1/2)*C793^(1/2)</f>
        <v>3.4363185186668168E-7</v>
      </c>
      <c r="K793" s="60">
        <f t="shared" si="153"/>
        <v>22.259729146455207</v>
      </c>
      <c r="L793" s="5">
        <f t="shared" si="154"/>
        <v>644.31899000871931</v>
      </c>
      <c r="M793" s="5">
        <f t="shared" si="155"/>
        <v>2.2259729146455208E-2</v>
      </c>
    </row>
    <row r="794" spans="1:13" x14ac:dyDescent="0.25">
      <c r="A794" s="57">
        <v>119</v>
      </c>
      <c r="B794" s="5">
        <f>'Mg2+离子浓度'!B794</f>
        <v>34.884749670962151</v>
      </c>
      <c r="C794" s="5">
        <f t="shared" si="148"/>
        <v>0.29314154425810557</v>
      </c>
      <c r="D794" s="5">
        <f t="shared" si="156"/>
        <v>18.630542539353492</v>
      </c>
      <c r="E794" s="5">
        <f t="shared" si="149"/>
        <v>5.4613860103524106</v>
      </c>
      <c r="F794" s="5">
        <f t="shared" si="150"/>
        <v>649.7803760190717</v>
      </c>
      <c r="G794" s="5">
        <f t="shared" si="151"/>
        <v>18.62648814017275</v>
      </c>
      <c r="H794" s="5">
        <f t="shared" si="152"/>
        <v>22.448407386953814</v>
      </c>
      <c r="I794" s="5"/>
      <c r="J794" s="5">
        <f t="shared" si="157"/>
        <v>6.8572390276818953E-5</v>
      </c>
      <c r="K794" s="60">
        <f t="shared" si="153"/>
        <v>22.448338814563538</v>
      </c>
      <c r="L794" s="5">
        <f t="shared" si="154"/>
        <v>649.77839115694894</v>
      </c>
      <c r="M794" s="5">
        <f t="shared" si="155"/>
        <v>2.244833881456354E-2</v>
      </c>
    </row>
    <row r="795" spans="1:13" x14ac:dyDescent="0.25">
      <c r="A795" s="57"/>
      <c r="B795" s="5">
        <f>'Mg2+离子浓度'!B795</f>
        <v>34.884757157774118</v>
      </c>
      <c r="C795" s="5">
        <f t="shared" si="148"/>
        <v>7.4868119668280997E-6</v>
      </c>
      <c r="D795" s="5">
        <f t="shared" si="156"/>
        <v>0</v>
      </c>
      <c r="E795" s="5">
        <f t="shared" si="149"/>
        <v>0</v>
      </c>
      <c r="F795" s="5">
        <f t="shared" si="150"/>
        <v>649.77839115694894</v>
      </c>
      <c r="G795" s="5">
        <f t="shared" si="151"/>
        <v>18.626427244947724</v>
      </c>
      <c r="H795" s="5">
        <f t="shared" si="152"/>
        <v>22.448338814563538</v>
      </c>
      <c r="I795" s="5"/>
      <c r="J795" s="5">
        <f t="shared" si="157"/>
        <v>3.4654348524830196E-7</v>
      </c>
      <c r="K795" s="60">
        <f t="shared" si="153"/>
        <v>22.448338468020054</v>
      </c>
      <c r="L795" s="5">
        <f t="shared" si="154"/>
        <v>649.77838112607458</v>
      </c>
      <c r="M795" s="5">
        <f t="shared" si="155"/>
        <v>2.2448338468020055E-2</v>
      </c>
    </row>
    <row r="796" spans="1:13" x14ac:dyDescent="0.25">
      <c r="A796" s="57">
        <v>120</v>
      </c>
      <c r="B796" s="5">
        <f>'Mg2+离子浓度'!B796</f>
        <v>35.177898702032223</v>
      </c>
      <c r="C796" s="5">
        <f t="shared" si="148"/>
        <v>0.29314154425810557</v>
      </c>
      <c r="D796" s="5">
        <f t="shared" si="156"/>
        <v>18.630542539353492</v>
      </c>
      <c r="E796" s="5">
        <f t="shared" si="149"/>
        <v>5.4613860103524106</v>
      </c>
      <c r="F796" s="5">
        <f t="shared" si="150"/>
        <v>655.23976713642696</v>
      </c>
      <c r="G796" s="5">
        <f t="shared" si="151"/>
        <v>18.626461253030268</v>
      </c>
      <c r="H796" s="5">
        <f t="shared" si="152"/>
        <v>22.637016708518665</v>
      </c>
      <c r="I796" s="5"/>
      <c r="J796" s="5">
        <f t="shared" si="157"/>
        <v>6.9148528787905833E-5</v>
      </c>
      <c r="K796" s="60">
        <f t="shared" si="153"/>
        <v>22.636947559989878</v>
      </c>
      <c r="L796" s="5">
        <f t="shared" si="154"/>
        <v>655.23776559768714</v>
      </c>
      <c r="M796" s="5">
        <f t="shared" si="155"/>
        <v>2.2636947559989878E-2</v>
      </c>
    </row>
    <row r="797" spans="1:13" x14ac:dyDescent="0.25">
      <c r="A797" s="57"/>
      <c r="B797" s="5">
        <f>'Mg2+离子浓度'!B797</f>
        <v>35.17790618884419</v>
      </c>
      <c r="C797" s="5">
        <f t="shared" si="148"/>
        <v>7.4868119668280997E-6</v>
      </c>
      <c r="D797" s="5">
        <f t="shared" si="156"/>
        <v>0</v>
      </c>
      <c r="E797" s="5">
        <f t="shared" si="149"/>
        <v>0</v>
      </c>
      <c r="F797" s="5">
        <f t="shared" si="150"/>
        <v>655.23776559768714</v>
      </c>
      <c r="G797" s="5">
        <f t="shared" si="151"/>
        <v>18.626400391205767</v>
      </c>
      <c r="H797" s="5">
        <f t="shared" si="152"/>
        <v>22.636947559989881</v>
      </c>
      <c r="I797" s="5"/>
      <c r="J797" s="5">
        <f t="shared" si="157"/>
        <v>3.4945510969090672E-7</v>
      </c>
      <c r="K797" s="60">
        <f t="shared" si="153"/>
        <v>22.636947210534771</v>
      </c>
      <c r="L797" s="5">
        <f t="shared" si="154"/>
        <v>655.23775548253411</v>
      </c>
      <c r="M797" s="5">
        <f t="shared" si="155"/>
        <v>2.2636947210534771E-2</v>
      </c>
    </row>
    <row r="798" spans="1:13" x14ac:dyDescent="0.25">
      <c r="A798" s="57">
        <v>121</v>
      </c>
      <c r="B798" s="5">
        <f>'Mg2+离子浓度'!B798</f>
        <v>35.471047733102296</v>
      </c>
      <c r="C798" s="5">
        <f t="shared" si="148"/>
        <v>0.29314154425810557</v>
      </c>
      <c r="D798" s="5">
        <f t="shared" si="156"/>
        <v>18.630542539353492</v>
      </c>
      <c r="E798" s="5">
        <f t="shared" si="149"/>
        <v>5.4613860103524106</v>
      </c>
      <c r="F798" s="5">
        <f t="shared" si="150"/>
        <v>660.6991414928865</v>
      </c>
      <c r="G798" s="5">
        <f t="shared" si="151"/>
        <v>18.626434337779902</v>
      </c>
      <c r="H798" s="5">
        <f t="shared" si="152"/>
        <v>22.825625451033371</v>
      </c>
      <c r="I798" s="5"/>
      <c r="J798" s="5">
        <f t="shared" si="157"/>
        <v>6.9724665530187816E-5</v>
      </c>
      <c r="K798" s="60">
        <f t="shared" si="153"/>
        <v>22.825555726367842</v>
      </c>
      <c r="L798" s="5">
        <f t="shared" si="154"/>
        <v>660.69712327758043</v>
      </c>
      <c r="M798" s="5">
        <f t="shared" si="155"/>
        <v>2.2825555726367842E-2</v>
      </c>
    </row>
    <row r="799" spans="1:13" x14ac:dyDescent="0.25">
      <c r="A799" s="57"/>
      <c r="B799" s="5">
        <f>'Mg2+离子浓度'!B799</f>
        <v>35.471055219914263</v>
      </c>
      <c r="C799" s="5">
        <f t="shared" si="148"/>
        <v>7.4868119668280997E-6</v>
      </c>
      <c r="D799" s="5">
        <f t="shared" si="156"/>
        <v>0</v>
      </c>
      <c r="E799" s="5">
        <f t="shared" si="149"/>
        <v>0</v>
      </c>
      <c r="F799" s="5">
        <f t="shared" si="150"/>
        <v>660.69712327758043</v>
      </c>
      <c r="G799" s="5">
        <f t="shared" si="151"/>
        <v>18.626373508805283</v>
      </c>
      <c r="H799" s="5">
        <f t="shared" si="152"/>
        <v>22.825555726367842</v>
      </c>
      <c r="I799" s="5"/>
      <c r="J799" s="5">
        <f t="shared" si="157"/>
        <v>3.5236672519452276E-7</v>
      </c>
      <c r="K799" s="60">
        <f t="shared" si="153"/>
        <v>22.825555374001116</v>
      </c>
      <c r="L799" s="5">
        <f t="shared" si="154"/>
        <v>660.6971130781493</v>
      </c>
      <c r="M799" s="5">
        <f t="shared" si="155"/>
        <v>2.2825555374001116E-2</v>
      </c>
    </row>
    <row r="800" spans="1:13" x14ac:dyDescent="0.25">
      <c r="A800" s="57">
        <v>122</v>
      </c>
      <c r="B800" s="5">
        <f>'Mg2+离子浓度'!B800</f>
        <v>35.764196764172368</v>
      </c>
      <c r="C800" s="5">
        <f t="shared" si="148"/>
        <v>0.29314154425810557</v>
      </c>
      <c r="D800" s="5">
        <f t="shared" si="156"/>
        <v>18.630542539353492</v>
      </c>
      <c r="E800" s="5">
        <f t="shared" si="149"/>
        <v>5.4613860103524106</v>
      </c>
      <c r="F800" s="5">
        <f t="shared" si="150"/>
        <v>666.15849908850169</v>
      </c>
      <c r="G800" s="5">
        <f t="shared" si="151"/>
        <v>18.62640739511426</v>
      </c>
      <c r="H800" s="5">
        <f t="shared" si="152"/>
        <v>23.014233614499723</v>
      </c>
      <c r="I800" s="5"/>
      <c r="J800" s="5">
        <f t="shared" si="157"/>
        <v>7.0300800503670391E-5</v>
      </c>
      <c r="K800" s="60">
        <f t="shared" si="153"/>
        <v>23.014163313699218</v>
      </c>
      <c r="L800" s="5">
        <f t="shared" si="154"/>
        <v>666.15646419668064</v>
      </c>
      <c r="M800" s="5">
        <f t="shared" si="155"/>
        <v>2.3014163313699217E-2</v>
      </c>
    </row>
    <row r="801" spans="1:13" x14ac:dyDescent="0.25">
      <c r="A801" s="57"/>
      <c r="B801" s="5">
        <f>'Mg2+离子浓度'!B801</f>
        <v>35.764204250984335</v>
      </c>
      <c r="C801" s="5">
        <f t="shared" si="148"/>
        <v>7.4868119668280997E-6</v>
      </c>
      <c r="D801" s="5">
        <f t="shared" si="156"/>
        <v>0</v>
      </c>
      <c r="E801" s="5">
        <f t="shared" si="149"/>
        <v>0</v>
      </c>
      <c r="F801" s="5">
        <f t="shared" si="150"/>
        <v>666.15646419668064</v>
      </c>
      <c r="G801" s="5">
        <f t="shared" si="151"/>
        <v>18.626346598452447</v>
      </c>
      <c r="H801" s="5">
        <f t="shared" si="152"/>
        <v>23.014163313699214</v>
      </c>
      <c r="I801" s="5"/>
      <c r="J801" s="5">
        <f t="shared" si="157"/>
        <v>3.5527833175917792E-7</v>
      </c>
      <c r="K801" s="60">
        <f t="shared" si="153"/>
        <v>23.014162958420883</v>
      </c>
      <c r="L801" s="5">
        <f t="shared" si="154"/>
        <v>666.15645391297164</v>
      </c>
      <c r="M801" s="5">
        <f t="shared" si="155"/>
        <v>2.3014162958420882E-2</v>
      </c>
    </row>
    <row r="802" spans="1:13" x14ac:dyDescent="0.25">
      <c r="A802" s="57">
        <v>123</v>
      </c>
      <c r="B802" s="5">
        <f>'Mg2+离子浓度'!B802</f>
        <v>36.057345795242441</v>
      </c>
      <c r="C802" s="5">
        <f t="shared" si="148"/>
        <v>0.29314154425810557</v>
      </c>
      <c r="D802" s="5">
        <f t="shared" si="156"/>
        <v>18.630542539353492</v>
      </c>
      <c r="E802" s="5">
        <f t="shared" si="149"/>
        <v>5.4613860103524106</v>
      </c>
      <c r="F802" s="5">
        <f t="shared" si="150"/>
        <v>671.61783992332403</v>
      </c>
      <c r="G802" s="5">
        <f t="shared" si="151"/>
        <v>18.626380425703442</v>
      </c>
      <c r="H802" s="5">
        <f t="shared" si="152"/>
        <v>23.20284119891949</v>
      </c>
      <c r="I802" s="5"/>
      <c r="J802" s="5">
        <f t="shared" si="157"/>
        <v>7.0876933708358965E-5</v>
      </c>
      <c r="K802" s="60">
        <f t="shared" si="153"/>
        <v>23.202770321985781</v>
      </c>
      <c r="L802" s="5">
        <f t="shared" si="154"/>
        <v>671.61578835503951</v>
      </c>
      <c r="M802" s="5">
        <f t="shared" si="155"/>
        <v>2.3202770321985783E-2</v>
      </c>
    </row>
    <row r="803" spans="1:13" x14ac:dyDescent="0.25">
      <c r="A803" s="57"/>
      <c r="B803" s="5">
        <f>'Mg2+离子浓度'!B803</f>
        <v>36.057353282054407</v>
      </c>
      <c r="C803" s="5">
        <f t="shared" si="148"/>
        <v>7.4868119668280997E-6</v>
      </c>
      <c r="D803" s="5">
        <f t="shared" si="156"/>
        <v>0</v>
      </c>
      <c r="E803" s="5">
        <f t="shared" si="149"/>
        <v>0</v>
      </c>
      <c r="F803" s="5">
        <f t="shared" si="150"/>
        <v>671.61578835503951</v>
      </c>
      <c r="G803" s="5">
        <f t="shared" si="151"/>
        <v>18.626319660830454</v>
      </c>
      <c r="H803" s="5">
        <f t="shared" si="152"/>
        <v>23.202770321985781</v>
      </c>
      <c r="I803" s="5"/>
      <c r="J803" s="5">
        <f t="shared" si="157"/>
        <v>3.5818992938489983E-7</v>
      </c>
      <c r="K803" s="60">
        <f t="shared" si="153"/>
        <v>23.202769963795852</v>
      </c>
      <c r="L803" s="5">
        <f t="shared" si="154"/>
        <v>671.61577798705287</v>
      </c>
      <c r="M803" s="5">
        <f t="shared" si="155"/>
        <v>2.3202769963795854E-2</v>
      </c>
    </row>
    <row r="804" spans="1:13" x14ac:dyDescent="0.25">
      <c r="A804" s="57">
        <v>124</v>
      </c>
      <c r="B804" s="5">
        <f>'Mg2+离子浓度'!B804</f>
        <v>36.350494826312513</v>
      </c>
      <c r="C804" s="5">
        <f t="shared" si="148"/>
        <v>0.29314154425810557</v>
      </c>
      <c r="D804" s="5">
        <f t="shared" si="156"/>
        <v>18.630542539353492</v>
      </c>
      <c r="E804" s="5">
        <f t="shared" si="149"/>
        <v>5.4613860103524106</v>
      </c>
      <c r="F804" s="5">
        <f t="shared" si="150"/>
        <v>677.07716399740525</v>
      </c>
      <c r="G804" s="5">
        <f t="shared" si="151"/>
        <v>18.626353430195923</v>
      </c>
      <c r="H804" s="5">
        <f t="shared" si="152"/>
        <v>23.391448204294456</v>
      </c>
      <c r="I804" s="5"/>
      <c r="J804" s="5">
        <f t="shared" si="157"/>
        <v>7.1453065144258987E-5</v>
      </c>
      <c r="K804" s="60">
        <f t="shared" si="153"/>
        <v>23.391376751229313</v>
      </c>
      <c r="L804" s="5">
        <f t="shared" si="154"/>
        <v>677.07509575270808</v>
      </c>
      <c r="M804" s="5">
        <f t="shared" si="155"/>
        <v>2.3391376751229313E-2</v>
      </c>
    </row>
    <row r="805" spans="1:13" x14ac:dyDescent="0.25">
      <c r="A805" s="57"/>
      <c r="B805" s="5">
        <f>'Mg2+离子浓度'!B805</f>
        <v>36.35050231312448</v>
      </c>
      <c r="C805" s="5">
        <f t="shared" si="148"/>
        <v>7.4868119668280997E-6</v>
      </c>
      <c r="D805" s="5">
        <f t="shared" si="156"/>
        <v>0</v>
      </c>
      <c r="E805" s="5">
        <f t="shared" si="149"/>
        <v>0</v>
      </c>
      <c r="F805" s="5">
        <f t="shared" si="150"/>
        <v>677.07509575270808</v>
      </c>
      <c r="G805" s="5">
        <f t="shared" si="151"/>
        <v>18.626292696600444</v>
      </c>
      <c r="H805" s="5">
        <f t="shared" si="152"/>
        <v>23.391376751229313</v>
      </c>
      <c r="I805" s="5"/>
      <c r="J805" s="5">
        <f t="shared" si="157"/>
        <v>3.611015180717156E-7</v>
      </c>
      <c r="K805" s="60">
        <f t="shared" si="153"/>
        <v>23.391376390127796</v>
      </c>
      <c r="L805" s="5">
        <f t="shared" si="154"/>
        <v>677.07508530044402</v>
      </c>
      <c r="M805" s="5">
        <f t="shared" si="155"/>
        <v>2.3391376390127797E-2</v>
      </c>
    </row>
    <row r="806" spans="1:13" x14ac:dyDescent="0.25">
      <c r="A806" s="57">
        <v>125</v>
      </c>
      <c r="B806" s="5">
        <f>'Mg2+离子浓度'!B806</f>
        <v>36.643643857382585</v>
      </c>
      <c r="C806" s="5">
        <f t="shared" si="148"/>
        <v>0.29314154425810557</v>
      </c>
      <c r="D806" s="5">
        <f t="shared" si="156"/>
        <v>18.630542539353492</v>
      </c>
      <c r="E806" s="5">
        <f t="shared" si="149"/>
        <v>5.4613860103524106</v>
      </c>
      <c r="F806" s="5">
        <f t="shared" si="150"/>
        <v>682.5364713107964</v>
      </c>
      <c r="G806" s="5">
        <f t="shared" si="151"/>
        <v>18.626326409219423</v>
      </c>
      <c r="H806" s="5">
        <f t="shared" si="152"/>
        <v>23.580054630626396</v>
      </c>
      <c r="I806" s="5"/>
      <c r="J806" s="5">
        <f t="shared" si="157"/>
        <v>7.2029194811375877E-5</v>
      </c>
      <c r="K806" s="60">
        <f t="shared" si="153"/>
        <v>23.579982601431585</v>
      </c>
      <c r="L806" s="5">
        <f t="shared" si="154"/>
        <v>682.53438638973807</v>
      </c>
      <c r="M806" s="5">
        <f t="shared" si="155"/>
        <v>2.3579982601431584E-2</v>
      </c>
    </row>
    <row r="807" spans="1:13" x14ac:dyDescent="0.25">
      <c r="A807" s="57"/>
      <c r="B807" s="5">
        <f>'Mg2+离子浓度'!B807</f>
        <v>36.643651344194552</v>
      </c>
      <c r="C807" s="5">
        <f t="shared" si="148"/>
        <v>7.4868119668280997E-6</v>
      </c>
      <c r="D807" s="5">
        <f t="shared" si="156"/>
        <v>0</v>
      </c>
      <c r="E807" s="5">
        <f t="shared" si="149"/>
        <v>0</v>
      </c>
      <c r="F807" s="5">
        <f t="shared" si="150"/>
        <v>682.53438638973807</v>
      </c>
      <c r="G807" s="5">
        <f t="shared" si="151"/>
        <v>18.626265706402425</v>
      </c>
      <c r="H807" s="5">
        <f t="shared" si="152"/>
        <v>23.579982601431592</v>
      </c>
      <c r="I807" s="5"/>
      <c r="J807" s="5">
        <f t="shared" si="157"/>
        <v>3.6401309781965287E-7</v>
      </c>
      <c r="K807" s="60">
        <f t="shared" si="153"/>
        <v>23.579982237418495</v>
      </c>
      <c r="L807" s="5">
        <f t="shared" si="154"/>
        <v>682.53437585319716</v>
      </c>
      <c r="M807" s="5">
        <f t="shared" si="155"/>
        <v>2.3579982237418494E-2</v>
      </c>
    </row>
    <row r="808" spans="1:13" x14ac:dyDescent="0.25">
      <c r="A808" s="57">
        <v>126</v>
      </c>
      <c r="B808" s="5">
        <f>'Mg2+离子浓度'!B808</f>
        <v>36.936792888452658</v>
      </c>
      <c r="C808" s="5">
        <f t="shared" si="148"/>
        <v>0.29314154425810557</v>
      </c>
      <c r="D808" s="5">
        <f t="shared" si="156"/>
        <v>18.630542539353492</v>
      </c>
      <c r="E808" s="5">
        <f t="shared" si="149"/>
        <v>5.4613860103524106</v>
      </c>
      <c r="F808" s="5">
        <f t="shared" si="150"/>
        <v>687.99576186354955</v>
      </c>
      <c r="G808" s="5">
        <f t="shared" si="151"/>
        <v>18.626299363381758</v>
      </c>
      <c r="H808" s="5">
        <f t="shared" si="152"/>
        <v>23.768660477917102</v>
      </c>
      <c r="I808" s="5"/>
      <c r="J808" s="5">
        <f t="shared" si="157"/>
        <v>7.2605322709715098E-5</v>
      </c>
      <c r="K808" s="60">
        <f t="shared" si="153"/>
        <v>23.768587872594392</v>
      </c>
      <c r="L808" s="5">
        <f t="shared" si="154"/>
        <v>687.99366026618111</v>
      </c>
      <c r="M808" s="5">
        <f t="shared" si="155"/>
        <v>2.3768587872594393E-2</v>
      </c>
    </row>
    <row r="809" spans="1:13" x14ac:dyDescent="0.25">
      <c r="A809" s="57"/>
      <c r="B809" s="5">
        <f>'Mg2+离子浓度'!B809</f>
        <v>36.936800375264625</v>
      </c>
      <c r="C809" s="5">
        <f t="shared" si="148"/>
        <v>7.4868119668280997E-6</v>
      </c>
      <c r="D809" s="5">
        <f t="shared" si="156"/>
        <v>0</v>
      </c>
      <c r="E809" s="5">
        <f t="shared" si="149"/>
        <v>0</v>
      </c>
      <c r="F809" s="5">
        <f t="shared" si="150"/>
        <v>687.99366026618111</v>
      </c>
      <c r="G809" s="5">
        <f t="shared" si="151"/>
        <v>18.626238690856074</v>
      </c>
      <c r="H809" s="5">
        <f t="shared" si="152"/>
        <v>23.768587872594399</v>
      </c>
      <c r="I809" s="5"/>
      <c r="J809" s="5">
        <f t="shared" si="157"/>
        <v>3.6692466862873906E-7</v>
      </c>
      <c r="K809" s="60">
        <f t="shared" si="153"/>
        <v>23.768587505669728</v>
      </c>
      <c r="L809" s="5">
        <f t="shared" si="154"/>
        <v>687.99364964536323</v>
      </c>
      <c r="M809" s="5">
        <f t="shared" si="155"/>
        <v>2.3768587505669729E-2</v>
      </c>
    </row>
    <row r="810" spans="1:13" x14ac:dyDescent="0.25">
      <c r="A810" s="57">
        <v>127</v>
      </c>
      <c r="B810" s="5">
        <f>'Mg2+离子浓度'!B810</f>
        <v>37.22994191952273</v>
      </c>
      <c r="C810" s="5">
        <f t="shared" si="148"/>
        <v>0.29314154425810557</v>
      </c>
      <c r="D810" s="5">
        <f t="shared" si="156"/>
        <v>18.630542539353492</v>
      </c>
      <c r="E810" s="5">
        <f t="shared" si="149"/>
        <v>5.4613860103524106</v>
      </c>
      <c r="F810" s="5">
        <f t="shared" si="150"/>
        <v>693.45503565571562</v>
      </c>
      <c r="G810" s="5">
        <f t="shared" si="151"/>
        <v>18.626272293271558</v>
      </c>
      <c r="H810" s="5">
        <f t="shared" si="152"/>
        <v>23.957265746168336</v>
      </c>
      <c r="I810" s="5"/>
      <c r="J810" s="5">
        <f t="shared" si="157"/>
        <v>7.3181448839282042E-5</v>
      </c>
      <c r="K810" s="60">
        <f t="shared" si="153"/>
        <v>23.957192564719495</v>
      </c>
      <c r="L810" s="5">
        <f t="shared" si="154"/>
        <v>693.45291738208823</v>
      </c>
      <c r="M810" s="5">
        <f t="shared" si="155"/>
        <v>2.3957192564719496E-2</v>
      </c>
    </row>
    <row r="811" spans="1:13" x14ac:dyDescent="0.25">
      <c r="A811" s="57"/>
      <c r="B811" s="5">
        <f>'Mg2+离子浓度'!B811</f>
        <v>37.229949406334697</v>
      </c>
      <c r="C811" s="5">
        <f t="shared" si="148"/>
        <v>7.4868119668280997E-6</v>
      </c>
      <c r="D811" s="5">
        <f t="shared" si="156"/>
        <v>0</v>
      </c>
      <c r="E811" s="5">
        <f t="shared" si="149"/>
        <v>0</v>
      </c>
      <c r="F811" s="5">
        <f t="shared" si="150"/>
        <v>693.45291738208823</v>
      </c>
      <c r="G811" s="5">
        <f t="shared" si="151"/>
        <v>18.626211650561547</v>
      </c>
      <c r="H811" s="5">
        <f t="shared" si="152"/>
        <v>23.957192564719495</v>
      </c>
      <c r="I811" s="5"/>
      <c r="J811" s="5">
        <f t="shared" si="157"/>
        <v>3.6983623049900142E-7</v>
      </c>
      <c r="K811" s="60">
        <f t="shared" si="153"/>
        <v>23.957192194883266</v>
      </c>
      <c r="L811" s="5">
        <f t="shared" si="154"/>
        <v>693.45290667699362</v>
      </c>
      <c r="M811" s="5">
        <f t="shared" si="155"/>
        <v>2.3957192194883268E-2</v>
      </c>
    </row>
    <row r="812" spans="1:13" x14ac:dyDescent="0.25">
      <c r="A812" s="57">
        <v>128</v>
      </c>
      <c r="B812" s="5">
        <f>'Mg2+离子浓度'!B812</f>
        <v>37.523090950592803</v>
      </c>
      <c r="C812" s="5">
        <f t="shared" si="148"/>
        <v>0.29314154425810557</v>
      </c>
      <c r="D812" s="5">
        <f t="shared" si="156"/>
        <v>18.630542539353492</v>
      </c>
      <c r="E812" s="5">
        <f t="shared" si="149"/>
        <v>5.4613860103524106</v>
      </c>
      <c r="F812" s="5">
        <f t="shared" si="150"/>
        <v>698.91429268734601</v>
      </c>
      <c r="G812" s="5">
        <f t="shared" si="151"/>
        <v>18.626245199459088</v>
      </c>
      <c r="H812" s="5">
        <f t="shared" si="152"/>
        <v>24.14587043538187</v>
      </c>
      <c r="I812" s="5"/>
      <c r="J812" s="5">
        <f t="shared" si="157"/>
        <v>7.3757573200082131E-5</v>
      </c>
      <c r="K812" s="60">
        <f t="shared" si="153"/>
        <v>24.145796677808669</v>
      </c>
      <c r="L812" s="5">
        <f t="shared" si="154"/>
        <v>698.91215773751094</v>
      </c>
      <c r="M812" s="5">
        <f t="shared" si="155"/>
        <v>2.4145796677808667E-2</v>
      </c>
    </row>
    <row r="813" spans="1:13" x14ac:dyDescent="0.25">
      <c r="A813" s="57"/>
      <c r="B813" s="5">
        <f>'Mg2+离子浓度'!B813</f>
        <v>37.523098437404769</v>
      </c>
      <c r="C813" s="5">
        <f t="shared" si="148"/>
        <v>7.4868119668280997E-6</v>
      </c>
      <c r="D813" s="5">
        <f t="shared" si="156"/>
        <v>0</v>
      </c>
      <c r="E813" s="5">
        <f t="shared" si="149"/>
        <v>0</v>
      </c>
      <c r="F813" s="5">
        <f t="shared" si="150"/>
        <v>698.91215773751094</v>
      </c>
      <c r="G813" s="5">
        <f t="shared" si="151"/>
        <v>18.626184586100244</v>
      </c>
      <c r="H813" s="5">
        <f t="shared" si="152"/>
        <v>24.145796677808676</v>
      </c>
      <c r="I813" s="5"/>
      <c r="J813" s="5">
        <f t="shared" si="157"/>
        <v>3.7274778343046765E-7</v>
      </c>
      <c r="K813" s="60">
        <f t="shared" si="153"/>
        <v>24.145796305060891</v>
      </c>
      <c r="L813" s="5">
        <f t="shared" si="154"/>
        <v>698.91214694814005</v>
      </c>
      <c r="M813" s="5">
        <f t="shared" si="155"/>
        <v>2.414579630506089E-2</v>
      </c>
    </row>
    <row r="814" spans="1:13" x14ac:dyDescent="0.25">
      <c r="A814" s="57">
        <v>129</v>
      </c>
      <c r="B814" s="5">
        <f>'Mg2+离子浓度'!B814</f>
        <v>37.816239981662875</v>
      </c>
      <c r="C814" s="5">
        <f t="shared" si="148"/>
        <v>0.29314154425810557</v>
      </c>
      <c r="D814" s="5">
        <f t="shared" si="156"/>
        <v>18.630542539353492</v>
      </c>
      <c r="E814" s="5">
        <f t="shared" si="149"/>
        <v>5.4613860103524106</v>
      </c>
      <c r="F814" s="5">
        <f t="shared" si="150"/>
        <v>704.37353295849243</v>
      </c>
      <c r="G814" s="5">
        <f t="shared" si="151"/>
        <v>18.62621808249693</v>
      </c>
      <c r="H814" s="5">
        <f t="shared" si="152"/>
        <v>24.334474545559498</v>
      </c>
      <c r="I814" s="5"/>
      <c r="J814" s="5">
        <f t="shared" si="157"/>
        <v>7.4333695792120813E-5</v>
      </c>
      <c r="K814" s="60">
        <f t="shared" si="153"/>
        <v>24.334400211863706</v>
      </c>
      <c r="L814" s="5">
        <f t="shared" si="154"/>
        <v>704.37138133250096</v>
      </c>
      <c r="M814" s="5">
        <f t="shared" si="155"/>
        <v>2.4334400211863706E-2</v>
      </c>
    </row>
    <row r="815" spans="1:13" x14ac:dyDescent="0.25">
      <c r="A815" s="57"/>
      <c r="B815" s="5">
        <f>'Mg2+离子浓度'!B815</f>
        <v>37.816247468474842</v>
      </c>
      <c r="C815" s="5">
        <f t="shared" si="148"/>
        <v>7.4868119668280997E-6</v>
      </c>
      <c r="D815" s="5">
        <f t="shared" si="156"/>
        <v>0</v>
      </c>
      <c r="E815" s="5">
        <f t="shared" si="149"/>
        <v>0</v>
      </c>
      <c r="F815" s="5">
        <f t="shared" si="150"/>
        <v>704.37138133250096</v>
      </c>
      <c r="G815" s="5">
        <f t="shared" si="151"/>
        <v>18.62615749803556</v>
      </c>
      <c r="H815" s="5">
        <f t="shared" si="152"/>
        <v>24.334400211863709</v>
      </c>
      <c r="I815" s="5"/>
      <c r="J815" s="5">
        <f t="shared" si="157"/>
        <v>3.7565932742316502E-7</v>
      </c>
      <c r="K815" s="60">
        <f t="shared" si="153"/>
        <v>24.334399836204383</v>
      </c>
      <c r="L815" s="5">
        <f t="shared" si="154"/>
        <v>704.37137045885402</v>
      </c>
      <c r="M815" s="5">
        <f t="shared" si="155"/>
        <v>2.4334399836204383E-2</v>
      </c>
    </row>
    <row r="816" spans="1:13" x14ac:dyDescent="0.25">
      <c r="A816" s="57">
        <v>130</v>
      </c>
      <c r="B816" s="5">
        <f>'Mg2+离子浓度'!B816</f>
        <v>38.109389012732947</v>
      </c>
      <c r="C816" s="5">
        <f t="shared" si="148"/>
        <v>0.29314154425810557</v>
      </c>
      <c r="D816" s="5">
        <f t="shared" si="156"/>
        <v>18.630542539353492</v>
      </c>
      <c r="E816" s="5">
        <f t="shared" si="149"/>
        <v>5.4613860103524106</v>
      </c>
      <c r="F816" s="5">
        <f t="shared" si="150"/>
        <v>709.8327564692064</v>
      </c>
      <c r="G816" s="5">
        <f t="shared" si="151"/>
        <v>18.626190942920658</v>
      </c>
      <c r="H816" s="5">
        <f t="shared" si="152"/>
        <v>24.523078076702991</v>
      </c>
      <c r="I816" s="5"/>
      <c r="J816" s="5">
        <f t="shared" si="157"/>
        <v>7.4909816615403537E-5</v>
      </c>
      <c r="K816" s="60">
        <f t="shared" si="153"/>
        <v>24.523003166886376</v>
      </c>
      <c r="L816" s="5">
        <f t="shared" si="154"/>
        <v>709.83058816710957</v>
      </c>
      <c r="M816" s="5">
        <f t="shared" si="155"/>
        <v>2.4523003166886378E-2</v>
      </c>
    </row>
    <row r="817" spans="1:13" x14ac:dyDescent="0.25">
      <c r="A817" s="57"/>
      <c r="B817" s="5">
        <f>'Mg2+离子浓度'!B817</f>
        <v>38.109396499544914</v>
      </c>
      <c r="C817" s="5">
        <f t="shared" si="148"/>
        <v>7.4868119668280997E-6</v>
      </c>
      <c r="D817" s="5">
        <f t="shared" si="156"/>
        <v>0</v>
      </c>
      <c r="E817" s="5">
        <f t="shared" si="149"/>
        <v>0</v>
      </c>
      <c r="F817" s="5">
        <f t="shared" si="150"/>
        <v>709.83058816710957</v>
      </c>
      <c r="G817" s="5">
        <f t="shared" si="151"/>
        <v>18.626130386913527</v>
      </c>
      <c r="H817" s="5">
        <f t="shared" si="152"/>
        <v>24.523003166886376</v>
      </c>
      <c r="I817" s="5"/>
      <c r="J817" s="5">
        <f t="shared" si="157"/>
        <v>3.785708624771211E-7</v>
      </c>
      <c r="K817" s="60">
        <f t="shared" si="153"/>
        <v>24.523002788315512</v>
      </c>
      <c r="L817" s="5">
        <f t="shared" si="154"/>
        <v>709.83057720918669</v>
      </c>
      <c r="M817" s="5">
        <f t="shared" si="155"/>
        <v>2.4523002788315512E-2</v>
      </c>
    </row>
    <row r="818" spans="1:13" x14ac:dyDescent="0.25">
      <c r="A818" s="57">
        <v>131</v>
      </c>
      <c r="B818" s="5">
        <f>'Mg2+离子浓度'!B818</f>
        <v>38.40253804380302</v>
      </c>
      <c r="C818" s="5">
        <f t="shared" si="148"/>
        <v>0.29314154425810557</v>
      </c>
      <c r="D818" s="5">
        <f t="shared" si="156"/>
        <v>18.630542539353492</v>
      </c>
      <c r="E818" s="5">
        <f t="shared" si="149"/>
        <v>5.4613860103524106</v>
      </c>
      <c r="F818" s="5">
        <f t="shared" si="150"/>
        <v>715.29196321953907</v>
      </c>
      <c r="G818" s="5">
        <f t="shared" si="151"/>
        <v>18.626163781249481</v>
      </c>
      <c r="H818" s="5">
        <f t="shared" si="152"/>
        <v>24.711681028814116</v>
      </c>
      <c r="I818" s="5"/>
      <c r="J818" s="5">
        <f t="shared" si="157"/>
        <v>7.5485935669935682E-5</v>
      </c>
      <c r="K818" s="60">
        <f t="shared" si="153"/>
        <v>24.711605542878445</v>
      </c>
      <c r="L818" s="5">
        <f t="shared" si="154"/>
        <v>715.28977824138815</v>
      </c>
      <c r="M818" s="5">
        <f t="shared" si="155"/>
        <v>2.4711605542878445E-2</v>
      </c>
    </row>
    <row r="819" spans="1:13" x14ac:dyDescent="0.25">
      <c r="A819" s="57"/>
      <c r="B819" s="5">
        <f>'Mg2+离子浓度'!B819</f>
        <v>38.402545530614987</v>
      </c>
      <c r="C819" s="5">
        <f t="shared" si="148"/>
        <v>7.4868119668280997E-6</v>
      </c>
      <c r="D819" s="5">
        <f t="shared" si="156"/>
        <v>0</v>
      </c>
      <c r="E819" s="5">
        <f t="shared" si="149"/>
        <v>0</v>
      </c>
      <c r="F819" s="5">
        <f t="shared" si="150"/>
        <v>715.28977824138815</v>
      </c>
      <c r="G819" s="5">
        <f t="shared" si="151"/>
        <v>18.626103253263516</v>
      </c>
      <c r="H819" s="5">
        <f t="shared" si="152"/>
        <v>24.711605542878448</v>
      </c>
      <c r="I819" s="5"/>
      <c r="J819" s="5">
        <f t="shared" si="157"/>
        <v>3.814823885923631E-7</v>
      </c>
      <c r="K819" s="60">
        <f t="shared" si="153"/>
        <v>24.711605161396061</v>
      </c>
      <c r="L819" s="5">
        <f t="shared" si="154"/>
        <v>715.28976719918967</v>
      </c>
      <c r="M819" s="5">
        <f t="shared" si="155"/>
        <v>2.4711605161396061E-2</v>
      </c>
    </row>
    <row r="820" spans="1:13" x14ac:dyDescent="0.25">
      <c r="A820" s="57">
        <v>132</v>
      </c>
      <c r="B820" s="5">
        <f>'Mg2+离子浓度'!B820</f>
        <v>38.695687074873092</v>
      </c>
      <c r="C820" s="5">
        <f t="shared" si="148"/>
        <v>0.29314154425810557</v>
      </c>
      <c r="D820" s="5">
        <f t="shared" si="156"/>
        <v>18.630542539353492</v>
      </c>
      <c r="E820" s="5">
        <f t="shared" si="149"/>
        <v>5.4613860103524106</v>
      </c>
      <c r="F820" s="5">
        <f t="shared" si="150"/>
        <v>720.75115320954205</v>
      </c>
      <c r="G820" s="5">
        <f t="shared" si="151"/>
        <v>18.626136597986893</v>
      </c>
      <c r="H820" s="5">
        <f t="shared" si="152"/>
        <v>24.900283401894665</v>
      </c>
      <c r="I820" s="5"/>
      <c r="J820" s="5">
        <f t="shared" si="157"/>
        <v>7.6062052955722738E-5</v>
      </c>
      <c r="K820" s="60">
        <f t="shared" si="153"/>
        <v>24.90020733984171</v>
      </c>
      <c r="L820" s="5">
        <f t="shared" si="154"/>
        <v>720.7489515553882</v>
      </c>
      <c r="M820" s="5">
        <f t="shared" si="155"/>
        <v>2.4900207339841711E-2</v>
      </c>
    </row>
    <row r="821" spans="1:13" x14ac:dyDescent="0.25">
      <c r="A821" s="57"/>
      <c r="B821" s="5">
        <f>'Mg2+离子浓度'!B821</f>
        <v>38.695694561685059</v>
      </c>
      <c r="C821" s="5">
        <f t="shared" ref="C821:C884" si="158">B821-B820</f>
        <v>7.4868119668280997E-6</v>
      </c>
      <c r="D821" s="5">
        <f t="shared" si="156"/>
        <v>0</v>
      </c>
      <c r="E821" s="5">
        <f t="shared" ref="E821:E884" si="159">C821*D821</f>
        <v>0</v>
      </c>
      <c r="F821" s="5">
        <f t="shared" ref="F821:F884" si="160">E821+L820</f>
        <v>720.7489515553882</v>
      </c>
      <c r="G821" s="5">
        <f t="shared" ref="G821:G884" si="161">F821/B821</f>
        <v>18.626076097598858</v>
      </c>
      <c r="H821" s="5">
        <f t="shared" ref="H821:H884" si="162">F821/$C$9/96485/0.0001</f>
        <v>24.90020733984171</v>
      </c>
      <c r="I821" s="5"/>
      <c r="J821" s="5">
        <f t="shared" si="157"/>
        <v>3.8439390576891877E-7</v>
      </c>
      <c r="K821" s="60">
        <f t="shared" ref="K821:K884" si="163">H821-J821</f>
        <v>24.900206955447803</v>
      </c>
      <c r="L821" s="5">
        <f t="shared" ref="L821:L884" si="164">K821*0.0001*$C$9*96485</f>
        <v>720.74894042891447</v>
      </c>
      <c r="M821" s="5">
        <f t="shared" ref="M821:M884" si="165">K821*0.001</f>
        <v>2.4900206955447805E-2</v>
      </c>
    </row>
    <row r="822" spans="1:13" x14ac:dyDescent="0.25">
      <c r="A822" s="57">
        <v>133</v>
      </c>
      <c r="B822" s="5">
        <f>'Mg2+离子浓度'!B822</f>
        <v>38.988836105943165</v>
      </c>
      <c r="C822" s="5">
        <f t="shared" si="158"/>
        <v>0.29314154425810557</v>
      </c>
      <c r="D822" s="5">
        <f t="shared" si="156"/>
        <v>18.630542539353492</v>
      </c>
      <c r="E822" s="5">
        <f t="shared" si="159"/>
        <v>5.4613860103524106</v>
      </c>
      <c r="F822" s="5">
        <f t="shared" si="160"/>
        <v>726.21032643926685</v>
      </c>
      <c r="G822" s="5">
        <f t="shared" si="161"/>
        <v>18.626109393621238</v>
      </c>
      <c r="H822" s="5">
        <f t="shared" si="162"/>
        <v>25.088885195946411</v>
      </c>
      <c r="I822" s="5"/>
      <c r="J822" s="5">
        <f t="shared" si="157"/>
        <v>7.6638168472770084E-5</v>
      </c>
      <c r="K822" s="60">
        <f t="shared" si="163"/>
        <v>25.088808557777938</v>
      </c>
      <c r="L822" s="5">
        <f t="shared" si="164"/>
        <v>726.20810810916134</v>
      </c>
      <c r="M822" s="5">
        <f t="shared" si="165"/>
        <v>2.5088808557777939E-2</v>
      </c>
    </row>
    <row r="823" spans="1:13" x14ac:dyDescent="0.25">
      <c r="A823" s="57"/>
      <c r="B823" s="5">
        <f>'Mg2+离子浓度'!B823</f>
        <v>38.988843592755131</v>
      </c>
      <c r="C823" s="5">
        <f t="shared" si="158"/>
        <v>7.4868119668280997E-6</v>
      </c>
      <c r="D823" s="5">
        <f t="shared" si="156"/>
        <v>0</v>
      </c>
      <c r="E823" s="5">
        <f t="shared" si="159"/>
        <v>0</v>
      </c>
      <c r="F823" s="5">
        <f t="shared" si="160"/>
        <v>726.20810810916134</v>
      </c>
      <c r="G823" s="5">
        <f t="shared" si="161"/>
        <v>18.626048920417446</v>
      </c>
      <c r="H823" s="5">
        <f t="shared" si="162"/>
        <v>25.088808557777938</v>
      </c>
      <c r="I823" s="5"/>
      <c r="J823" s="5">
        <f t="shared" si="157"/>
        <v>3.8730541400681531E-7</v>
      </c>
      <c r="K823" s="60">
        <f t="shared" si="163"/>
        <v>25.088808170472525</v>
      </c>
      <c r="L823" s="5">
        <f t="shared" si="164"/>
        <v>726.20809689841246</v>
      </c>
      <c r="M823" s="5">
        <f t="shared" si="165"/>
        <v>2.5088808170472526E-2</v>
      </c>
    </row>
    <row r="824" spans="1:13" x14ac:dyDescent="0.25">
      <c r="A824" s="57">
        <v>134</v>
      </c>
      <c r="B824" s="5">
        <f>'Mg2+离子浓度'!B824</f>
        <v>39.281985137013237</v>
      </c>
      <c r="C824" s="5">
        <f t="shared" si="158"/>
        <v>0.29314154425810557</v>
      </c>
      <c r="D824" s="5">
        <f t="shared" si="156"/>
        <v>18.630542539353492</v>
      </c>
      <c r="E824" s="5">
        <f t="shared" si="159"/>
        <v>5.4613860103524106</v>
      </c>
      <c r="F824" s="5">
        <f t="shared" si="160"/>
        <v>731.66948290876485</v>
      </c>
      <c r="G824" s="5">
        <f t="shared" si="161"/>
        <v>18.626082168626279</v>
      </c>
      <c r="H824" s="5">
        <f t="shared" si="162"/>
        <v>25.277486410971129</v>
      </c>
      <c r="I824" s="5"/>
      <c r="J824" s="5">
        <f t="shared" si="157"/>
        <v>7.7214282221083183E-5</v>
      </c>
      <c r="K824" s="60">
        <f t="shared" si="163"/>
        <v>25.277409196688907</v>
      </c>
      <c r="L824" s="5">
        <f t="shared" si="164"/>
        <v>731.66724790275885</v>
      </c>
      <c r="M824" s="5">
        <f t="shared" si="165"/>
        <v>2.5277409196688909E-2</v>
      </c>
    </row>
    <row r="825" spans="1:13" x14ac:dyDescent="0.25">
      <c r="A825" s="57"/>
      <c r="B825" s="5">
        <f>'Mg2+离子浓度'!B825</f>
        <v>39.281992623825204</v>
      </c>
      <c r="C825" s="5">
        <f t="shared" si="158"/>
        <v>7.4868119668280997E-6</v>
      </c>
      <c r="D825" s="5">
        <f t="shared" si="156"/>
        <v>0</v>
      </c>
      <c r="E825" s="5">
        <f t="shared" si="159"/>
        <v>0</v>
      </c>
      <c r="F825" s="5">
        <f t="shared" si="160"/>
        <v>731.66724790275885</v>
      </c>
      <c r="G825" s="5">
        <f t="shared" si="161"/>
        <v>18.626021722202303</v>
      </c>
      <c r="H825" s="5">
        <f t="shared" si="162"/>
        <v>25.277409196688911</v>
      </c>
      <c r="I825" s="5"/>
      <c r="J825" s="5">
        <f t="shared" si="157"/>
        <v>3.9021691330608026E-7</v>
      </c>
      <c r="K825" s="60">
        <f t="shared" si="163"/>
        <v>25.277408806471996</v>
      </c>
      <c r="L825" s="5">
        <f t="shared" si="164"/>
        <v>731.66723660773516</v>
      </c>
      <c r="M825" s="5">
        <f t="shared" si="165"/>
        <v>2.5277408806471998E-2</v>
      </c>
    </row>
    <row r="826" spans="1:13" x14ac:dyDescent="0.25">
      <c r="A826" s="57">
        <v>135</v>
      </c>
      <c r="B826" s="5">
        <f>'Mg2+离子浓度'!B826</f>
        <v>39.575134168083309</v>
      </c>
      <c r="C826" s="5">
        <f t="shared" si="158"/>
        <v>0.29314154425810557</v>
      </c>
      <c r="D826" s="5">
        <f t="shared" si="156"/>
        <v>18.630542539353492</v>
      </c>
      <c r="E826" s="5">
        <f t="shared" si="159"/>
        <v>5.4613860103524106</v>
      </c>
      <c r="F826" s="5">
        <f t="shared" si="160"/>
        <v>737.12862261808755</v>
      </c>
      <c r="G826" s="5">
        <f t="shared" si="161"/>
        <v>18.626054923461751</v>
      </c>
      <c r="H826" s="5">
        <f t="shared" si="162"/>
        <v>25.4660870469706</v>
      </c>
      <c r="I826" s="5"/>
      <c r="J826" s="5">
        <f t="shared" si="157"/>
        <v>7.7790394200667442E-5</v>
      </c>
      <c r="K826" s="60">
        <f t="shared" si="163"/>
        <v>25.466009256576399</v>
      </c>
      <c r="L826" s="5">
        <f t="shared" si="164"/>
        <v>737.12637093623209</v>
      </c>
      <c r="M826" s="5">
        <f t="shared" si="165"/>
        <v>2.54660092565764E-2</v>
      </c>
    </row>
    <row r="827" spans="1:13" x14ac:dyDescent="0.25">
      <c r="A827" s="57"/>
      <c r="B827" s="5">
        <f>'Mg2+离子浓度'!B827</f>
        <v>39.575141654895276</v>
      </c>
      <c r="C827" s="5">
        <f t="shared" si="158"/>
        <v>7.4868119668280997E-6</v>
      </c>
      <c r="D827" s="5">
        <f t="shared" si="156"/>
        <v>0</v>
      </c>
      <c r="E827" s="5">
        <f t="shared" si="159"/>
        <v>0</v>
      </c>
      <c r="F827" s="5">
        <f t="shared" si="160"/>
        <v>737.12637093623209</v>
      </c>
      <c r="G827" s="5">
        <f t="shared" si="161"/>
        <v>18.625994503422142</v>
      </c>
      <c r="H827" s="5">
        <f t="shared" si="162"/>
        <v>25.466009256576395</v>
      </c>
      <c r="I827" s="5"/>
      <c r="J827" s="5">
        <f t="shared" si="157"/>
        <v>3.9312840366674098E-7</v>
      </c>
      <c r="K827" s="60">
        <f t="shared" si="163"/>
        <v>25.466008863447993</v>
      </c>
      <c r="L827" s="5">
        <f t="shared" si="164"/>
        <v>737.12635955693383</v>
      </c>
      <c r="M827" s="5">
        <f t="shared" si="165"/>
        <v>2.5466008863447992E-2</v>
      </c>
    </row>
    <row r="828" spans="1:13" x14ac:dyDescent="0.25">
      <c r="A828" s="57">
        <v>136</v>
      </c>
      <c r="B828" s="5">
        <f>'Mg2+离子浓度'!B828</f>
        <v>39.868283199153382</v>
      </c>
      <c r="C828" s="5">
        <f t="shared" si="158"/>
        <v>0.29314154425810557</v>
      </c>
      <c r="D828" s="5">
        <f t="shared" si="156"/>
        <v>18.630542539353492</v>
      </c>
      <c r="E828" s="5">
        <f t="shared" si="159"/>
        <v>5.4613860103524106</v>
      </c>
      <c r="F828" s="5">
        <f t="shared" si="160"/>
        <v>742.58774556728622</v>
      </c>
      <c r="G828" s="5">
        <f t="shared" si="161"/>
        <v>18.626027658573854</v>
      </c>
      <c r="H828" s="5">
        <f t="shared" si="162"/>
        <v>25.654687103946596</v>
      </c>
      <c r="I828" s="5"/>
      <c r="J828" s="5">
        <f t="shared" si="157"/>
        <v>7.8366504411528281E-5</v>
      </c>
      <c r="K828" s="60">
        <f t="shared" si="163"/>
        <v>25.654608737442185</v>
      </c>
      <c r="L828" s="5">
        <f t="shared" si="164"/>
        <v>742.58547720963281</v>
      </c>
      <c r="M828" s="5">
        <f t="shared" si="165"/>
        <v>2.5654608737442186E-2</v>
      </c>
    </row>
    <row r="829" spans="1:13" x14ac:dyDescent="0.25">
      <c r="A829" s="57"/>
      <c r="B829" s="5">
        <f>'Mg2+离子浓度'!B829</f>
        <v>39.868290685965349</v>
      </c>
      <c r="C829" s="5">
        <f t="shared" si="158"/>
        <v>7.4868119668280997E-6</v>
      </c>
      <c r="D829" s="5">
        <f t="shared" si="156"/>
        <v>0</v>
      </c>
      <c r="E829" s="5">
        <f t="shared" si="159"/>
        <v>0</v>
      </c>
      <c r="F829" s="5">
        <f t="shared" si="160"/>
        <v>742.58547720963281</v>
      </c>
      <c r="G829" s="5">
        <f t="shared" si="161"/>
        <v>18.625967264531905</v>
      </c>
      <c r="H829" s="5">
        <f t="shared" si="162"/>
        <v>25.654608737442185</v>
      </c>
      <c r="I829" s="5"/>
      <c r="J829" s="5">
        <f t="shared" si="157"/>
        <v>3.9603988508882506E-7</v>
      </c>
      <c r="K829" s="60">
        <f t="shared" si="163"/>
        <v>25.654608341402302</v>
      </c>
      <c r="L829" s="5">
        <f t="shared" si="164"/>
        <v>742.58546574606032</v>
      </c>
      <c r="M829" s="5">
        <f t="shared" si="165"/>
        <v>2.5654608341402301E-2</v>
      </c>
    </row>
    <row r="830" spans="1:13" x14ac:dyDescent="0.25">
      <c r="A830" s="57">
        <v>137</v>
      </c>
      <c r="B830" s="5">
        <f>'Mg2+离子浓度'!B830</f>
        <v>40.161432230223454</v>
      </c>
      <c r="C830" s="5">
        <f t="shared" si="158"/>
        <v>0.29314154425810557</v>
      </c>
      <c r="D830" s="5">
        <f t="shared" si="156"/>
        <v>18.630542539353492</v>
      </c>
      <c r="E830" s="5">
        <f t="shared" si="159"/>
        <v>5.4613860103524106</v>
      </c>
      <c r="F830" s="5">
        <f t="shared" si="160"/>
        <v>748.04685175641271</v>
      </c>
      <c r="G830" s="5">
        <f t="shared" si="161"/>
        <v>18.626000374395776</v>
      </c>
      <c r="H830" s="5">
        <f t="shared" si="162"/>
        <v>25.843286581900909</v>
      </c>
      <c r="I830" s="5"/>
      <c r="J830" s="5">
        <f t="shared" si="157"/>
        <v>7.8942612853671204E-5</v>
      </c>
      <c r="K830" s="60">
        <f t="shared" si="163"/>
        <v>25.843207639288057</v>
      </c>
      <c r="L830" s="5">
        <f t="shared" si="164"/>
        <v>748.04456672301251</v>
      </c>
      <c r="M830" s="5">
        <f t="shared" si="165"/>
        <v>2.5843207639288057E-2</v>
      </c>
    </row>
    <row r="831" spans="1:13" x14ac:dyDescent="0.25">
      <c r="A831" s="57"/>
      <c r="B831" s="5">
        <f>'Mg2+离子浓度'!B831</f>
        <v>40.161439717035421</v>
      </c>
      <c r="C831" s="5">
        <f t="shared" si="158"/>
        <v>7.4868119668280997E-6</v>
      </c>
      <c r="D831" s="5">
        <f t="shared" si="156"/>
        <v>0</v>
      </c>
      <c r="E831" s="5">
        <f t="shared" si="159"/>
        <v>0</v>
      </c>
      <c r="F831" s="5">
        <f t="shared" si="160"/>
        <v>748.04456672301251</v>
      </c>
      <c r="G831" s="5">
        <f t="shared" si="161"/>
        <v>18.625940005973238</v>
      </c>
      <c r="H831" s="5">
        <f t="shared" si="162"/>
        <v>25.843207639288057</v>
      </c>
      <c r="I831" s="5"/>
      <c r="J831" s="5">
        <f t="shared" si="157"/>
        <v>3.9895135757236002E-7</v>
      </c>
      <c r="K831" s="60">
        <f t="shared" si="163"/>
        <v>25.843207240336699</v>
      </c>
      <c r="L831" s="5">
        <f t="shared" si="164"/>
        <v>748.04455517516601</v>
      </c>
      <c r="M831" s="5">
        <f t="shared" si="165"/>
        <v>2.5843207240336698E-2</v>
      </c>
    </row>
    <row r="832" spans="1:13" x14ac:dyDescent="0.25">
      <c r="A832" s="57">
        <v>138</v>
      </c>
      <c r="B832" s="5">
        <f>'Mg2+离子浓度'!B832</f>
        <v>40.454581261293526</v>
      </c>
      <c r="C832" s="5">
        <f t="shared" si="158"/>
        <v>0.29314154425810557</v>
      </c>
      <c r="D832" s="5">
        <f t="shared" si="156"/>
        <v>18.630542539353492</v>
      </c>
      <c r="E832" s="5">
        <f t="shared" si="159"/>
        <v>5.4613860103524106</v>
      </c>
      <c r="F832" s="5">
        <f t="shared" si="160"/>
        <v>753.5059411855184</v>
      </c>
      <c r="G832" s="5">
        <f t="shared" si="161"/>
        <v>18.625973071348142</v>
      </c>
      <c r="H832" s="5">
        <f t="shared" si="162"/>
        <v>26.031885480835303</v>
      </c>
      <c r="I832" s="5"/>
      <c r="J832" s="5">
        <f t="shared" si="157"/>
        <v>7.9518719527101576E-5</v>
      </c>
      <c r="K832" s="60">
        <f t="shared" si="163"/>
        <v>26.031805962115776</v>
      </c>
      <c r="L832" s="5">
        <f t="shared" si="164"/>
        <v>753.50363947642222</v>
      </c>
      <c r="M832" s="5">
        <f t="shared" si="165"/>
        <v>2.6031805962115778E-2</v>
      </c>
    </row>
    <row r="833" spans="1:13" x14ac:dyDescent="0.25">
      <c r="A833" s="57"/>
      <c r="B833" s="5">
        <f>'Mg2+离子浓度'!B833</f>
        <v>40.454588748105493</v>
      </c>
      <c r="C833" s="5">
        <f t="shared" si="158"/>
        <v>7.4868119668280997E-6</v>
      </c>
      <c r="D833" s="5">
        <f t="shared" si="156"/>
        <v>0</v>
      </c>
      <c r="E833" s="5">
        <f t="shared" si="159"/>
        <v>0</v>
      </c>
      <c r="F833" s="5">
        <f t="shared" si="160"/>
        <v>753.50363947642222</v>
      </c>
      <c r="G833" s="5">
        <f t="shared" si="161"/>
        <v>18.625912728174974</v>
      </c>
      <c r="H833" s="5">
        <f t="shared" si="162"/>
        <v>26.031805962115776</v>
      </c>
      <c r="I833" s="5"/>
      <c r="J833" s="5">
        <f t="shared" si="157"/>
        <v>4.0186282111737297E-7</v>
      </c>
      <c r="K833" s="60">
        <f t="shared" si="163"/>
        <v>26.031805560252955</v>
      </c>
      <c r="L833" s="5">
        <f t="shared" si="164"/>
        <v>753.50362784430206</v>
      </c>
      <c r="M833" s="5">
        <f t="shared" si="165"/>
        <v>2.6031805560252957E-2</v>
      </c>
    </row>
    <row r="834" spans="1:13" x14ac:dyDescent="0.25">
      <c r="A834" s="57">
        <v>139</v>
      </c>
      <c r="B834" s="5">
        <f>'Mg2+离子浓度'!B834</f>
        <v>40.747730292363599</v>
      </c>
      <c r="C834" s="5">
        <f t="shared" si="158"/>
        <v>0.29314154425810557</v>
      </c>
      <c r="D834" s="5">
        <f t="shared" si="156"/>
        <v>18.630542539353492</v>
      </c>
      <c r="E834" s="5">
        <f t="shared" si="159"/>
        <v>5.4613860103524106</v>
      </c>
      <c r="F834" s="5">
        <f t="shared" si="160"/>
        <v>758.96501385465444</v>
      </c>
      <c r="G834" s="5">
        <f t="shared" si="161"/>
        <v>18.62594574983946</v>
      </c>
      <c r="H834" s="5">
        <f t="shared" si="162"/>
        <v>26.220483800751563</v>
      </c>
      <c r="I834" s="5"/>
      <c r="J834" s="5">
        <f t="shared" si="157"/>
        <v>8.0094824431824833E-5</v>
      </c>
      <c r="K834" s="60">
        <f t="shared" si="163"/>
        <v>26.220403705927129</v>
      </c>
      <c r="L834" s="5">
        <f t="shared" si="164"/>
        <v>758.9626954699138</v>
      </c>
      <c r="M834" s="5">
        <f t="shared" si="165"/>
        <v>2.6220403705927129E-2</v>
      </c>
    </row>
    <row r="835" spans="1:13" x14ac:dyDescent="0.25">
      <c r="A835" s="57"/>
      <c r="B835" s="5">
        <f>'Mg2+离子浓度'!B835</f>
        <v>40.747737779175566</v>
      </c>
      <c r="C835" s="5">
        <f t="shared" si="158"/>
        <v>7.4868119668280997E-6</v>
      </c>
      <c r="D835" s="5">
        <f t="shared" si="156"/>
        <v>0</v>
      </c>
      <c r="E835" s="5">
        <f t="shared" si="159"/>
        <v>0</v>
      </c>
      <c r="F835" s="5">
        <f t="shared" si="160"/>
        <v>758.9626954699138</v>
      </c>
      <c r="G835" s="5">
        <f t="shared" si="161"/>
        <v>18.625885431553634</v>
      </c>
      <c r="H835" s="5">
        <f t="shared" si="162"/>
        <v>26.220403705927129</v>
      </c>
      <c r="I835" s="5"/>
      <c r="J835" s="5">
        <f t="shared" si="157"/>
        <v>4.0477427572389171E-7</v>
      </c>
      <c r="K835" s="60">
        <f t="shared" si="163"/>
        <v>26.220403301152853</v>
      </c>
      <c r="L835" s="5">
        <f t="shared" si="164"/>
        <v>758.96268375351997</v>
      </c>
      <c r="M835" s="5">
        <f t="shared" si="165"/>
        <v>2.6220403301152852E-2</v>
      </c>
    </row>
    <row r="836" spans="1:13" x14ac:dyDescent="0.25">
      <c r="A836" s="57">
        <v>140</v>
      </c>
      <c r="B836" s="5">
        <f>'Mg2+离子浓度'!B836</f>
        <v>41.040879323433671</v>
      </c>
      <c r="C836" s="5">
        <f t="shared" si="158"/>
        <v>0.29314154425810557</v>
      </c>
      <c r="D836" s="5">
        <f t="shared" si="156"/>
        <v>18.630542539353492</v>
      </c>
      <c r="E836" s="5">
        <f t="shared" si="159"/>
        <v>5.4613860103524106</v>
      </c>
      <c r="F836" s="5">
        <f t="shared" si="160"/>
        <v>764.42406976387235</v>
      </c>
      <c r="G836" s="5">
        <f t="shared" si="161"/>
        <v>18.625918410266582</v>
      </c>
      <c r="H836" s="5">
        <f t="shared" si="162"/>
        <v>26.409081541651457</v>
      </c>
      <c r="I836" s="5"/>
      <c r="J836" s="5">
        <f t="shared" si="157"/>
        <v>8.067092756784641E-5</v>
      </c>
      <c r="K836" s="60">
        <f t="shared" si="163"/>
        <v>26.40900087072389</v>
      </c>
      <c r="L836" s="5">
        <f t="shared" si="164"/>
        <v>764.42173470353839</v>
      </c>
      <c r="M836" s="5">
        <f t="shared" si="165"/>
        <v>2.6409000870723891E-2</v>
      </c>
    </row>
    <row r="837" spans="1:13" x14ac:dyDescent="0.25">
      <c r="A837" s="57"/>
      <c r="B837" s="5">
        <f>'Mg2+离子浓度'!B837</f>
        <v>41.040886810245638</v>
      </c>
      <c r="C837" s="5">
        <f t="shared" si="158"/>
        <v>7.4868119668280997E-6</v>
      </c>
      <c r="D837" s="5">
        <f t="shared" si="156"/>
        <v>0</v>
      </c>
      <c r="E837" s="5">
        <f t="shared" si="159"/>
        <v>0</v>
      </c>
      <c r="F837" s="5">
        <f t="shared" si="160"/>
        <v>764.42173470353839</v>
      </c>
      <c r="G837" s="5">
        <f t="shared" si="161"/>
        <v>18.625858116513811</v>
      </c>
      <c r="H837" s="5">
        <f t="shared" si="162"/>
        <v>26.40900087072389</v>
      </c>
      <c r="I837" s="5"/>
      <c r="J837" s="5">
        <f t="shared" si="157"/>
        <v>4.0768572139194344E-7</v>
      </c>
      <c r="K837" s="60">
        <f t="shared" si="163"/>
        <v>26.409000463038169</v>
      </c>
      <c r="L837" s="5">
        <f t="shared" si="164"/>
        <v>764.42172290287135</v>
      </c>
      <c r="M837" s="5">
        <f t="shared" si="165"/>
        <v>2.6409000463038169E-2</v>
      </c>
    </row>
    <row r="838" spans="1:13" x14ac:dyDescent="0.25">
      <c r="A838" s="57">
        <v>141</v>
      </c>
      <c r="B838" s="5">
        <f>'Mg2+离子浓度'!B838</f>
        <v>41.334028354503744</v>
      </c>
      <c r="C838" s="5">
        <f t="shared" si="158"/>
        <v>0.29314154425810557</v>
      </c>
      <c r="D838" s="5">
        <f t="shared" si="156"/>
        <v>18.630542539353492</v>
      </c>
      <c r="E838" s="5">
        <f t="shared" si="159"/>
        <v>5.4613860103524106</v>
      </c>
      <c r="F838" s="5">
        <f t="shared" si="160"/>
        <v>769.88310891322374</v>
      </c>
      <c r="G838" s="5">
        <f t="shared" si="161"/>
        <v>18.625891053015099</v>
      </c>
      <c r="H838" s="5">
        <f t="shared" si="162"/>
        <v>26.597678703536779</v>
      </c>
      <c r="I838" s="5"/>
      <c r="J838" s="5">
        <f t="shared" si="157"/>
        <v>8.1247028935171767E-5</v>
      </c>
      <c r="K838" s="60">
        <f t="shared" si="163"/>
        <v>26.597597456507845</v>
      </c>
      <c r="L838" s="5">
        <f t="shared" si="164"/>
        <v>769.88075717734785</v>
      </c>
      <c r="M838" s="5">
        <f t="shared" si="165"/>
        <v>2.6597597456507846E-2</v>
      </c>
    </row>
    <row r="839" spans="1:13" x14ac:dyDescent="0.25">
      <c r="A839" s="57"/>
      <c r="B839" s="5">
        <f>'Mg2+离子浓度'!B839</f>
        <v>41.334035841315711</v>
      </c>
      <c r="C839" s="5">
        <f t="shared" si="158"/>
        <v>7.4868119668280997E-6</v>
      </c>
      <c r="D839" s="5">
        <f t="shared" si="156"/>
        <v>0</v>
      </c>
      <c r="E839" s="5">
        <f t="shared" si="159"/>
        <v>0</v>
      </c>
      <c r="F839" s="5">
        <f t="shared" si="160"/>
        <v>769.88075717734785</v>
      </c>
      <c r="G839" s="5">
        <f t="shared" si="161"/>
        <v>18.625830783448645</v>
      </c>
      <c r="H839" s="5">
        <f t="shared" si="162"/>
        <v>26.597597456507842</v>
      </c>
      <c r="I839" s="5"/>
      <c r="J839" s="5">
        <f t="shared" si="157"/>
        <v>4.1059715812155568E-7</v>
      </c>
      <c r="K839" s="60">
        <f t="shared" si="163"/>
        <v>26.597597045910682</v>
      </c>
      <c r="L839" s="5">
        <f t="shared" si="164"/>
        <v>769.88074529240771</v>
      </c>
      <c r="M839" s="5">
        <f t="shared" si="165"/>
        <v>2.6597597045910682E-2</v>
      </c>
    </row>
    <row r="840" spans="1:13" x14ac:dyDescent="0.25">
      <c r="A840" s="57">
        <v>142</v>
      </c>
      <c r="B840" s="5">
        <f>'Mg2+离子浓度'!B840</f>
        <v>41.627177385573816</v>
      </c>
      <c r="C840" s="5">
        <f t="shared" si="158"/>
        <v>0.29314154425810557</v>
      </c>
      <c r="D840" s="5">
        <f t="shared" si="156"/>
        <v>18.630542539353492</v>
      </c>
      <c r="E840" s="5">
        <f t="shared" si="159"/>
        <v>5.4613860103524106</v>
      </c>
      <c r="F840" s="5">
        <f t="shared" si="160"/>
        <v>775.34213130276009</v>
      </c>
      <c r="G840" s="5">
        <f t="shared" si="161"/>
        <v>18.625863678459741</v>
      </c>
      <c r="H840" s="5">
        <f t="shared" si="162"/>
        <v>26.786275286409289</v>
      </c>
      <c r="I840" s="5"/>
      <c r="J840" s="5">
        <f t="shared" si="157"/>
        <v>8.1823128533806285E-5</v>
      </c>
      <c r="K840" s="60">
        <f t="shared" si="163"/>
        <v>26.786193463280757</v>
      </c>
      <c r="L840" s="5">
        <f t="shared" si="164"/>
        <v>775.33976289139321</v>
      </c>
      <c r="M840" s="5">
        <f t="shared" si="165"/>
        <v>2.6786193463280757E-2</v>
      </c>
    </row>
    <row r="841" spans="1:13" x14ac:dyDescent="0.25">
      <c r="A841" s="57"/>
      <c r="B841" s="5">
        <f>'Mg2+离子浓度'!B841</f>
        <v>41.627184872385783</v>
      </c>
      <c r="C841" s="5">
        <f t="shared" si="158"/>
        <v>7.4868119668280997E-6</v>
      </c>
      <c r="D841" s="5">
        <f t="shared" si="156"/>
        <v>0</v>
      </c>
      <c r="E841" s="5">
        <f t="shared" si="159"/>
        <v>0</v>
      </c>
      <c r="F841" s="5">
        <f t="shared" si="160"/>
        <v>775.33976289139321</v>
      </c>
      <c r="G841" s="5">
        <f t="shared" si="161"/>
        <v>18.625803432740181</v>
      </c>
      <c r="H841" s="5">
        <f t="shared" si="162"/>
        <v>26.78619346328076</v>
      </c>
      <c r="I841" s="5"/>
      <c r="J841" s="5">
        <f t="shared" si="157"/>
        <v>4.1350858591275588E-7</v>
      </c>
      <c r="K841" s="60">
        <f t="shared" si="163"/>
        <v>26.786193049772173</v>
      </c>
      <c r="L841" s="5">
        <f t="shared" si="164"/>
        <v>775.33975092218043</v>
      </c>
      <c r="M841" s="5">
        <f t="shared" si="165"/>
        <v>2.6786193049772172E-2</v>
      </c>
    </row>
    <row r="842" spans="1:13" x14ac:dyDescent="0.25">
      <c r="A842" s="57">
        <v>143</v>
      </c>
      <c r="B842" s="5">
        <f>'Mg2+离子浓度'!B842</f>
        <v>41.920326416643888</v>
      </c>
      <c r="C842" s="5">
        <f t="shared" si="158"/>
        <v>0.29314154425810557</v>
      </c>
      <c r="D842" s="5">
        <f t="shared" si="156"/>
        <v>18.630542539353492</v>
      </c>
      <c r="E842" s="5">
        <f t="shared" si="159"/>
        <v>5.4613860103524106</v>
      </c>
      <c r="F842" s="5">
        <f t="shared" si="160"/>
        <v>780.80113693253281</v>
      </c>
      <c r="G842" s="5">
        <f t="shared" si="161"/>
        <v>18.625836286964752</v>
      </c>
      <c r="H842" s="5">
        <f t="shared" si="162"/>
        <v>26.974871290270777</v>
      </c>
      <c r="I842" s="5"/>
      <c r="J842" s="5">
        <f t="shared" si="157"/>
        <v>8.2399226363755426E-5</v>
      </c>
      <c r="K842" s="60">
        <f t="shared" si="163"/>
        <v>26.974788891044412</v>
      </c>
      <c r="L842" s="5">
        <f t="shared" si="164"/>
        <v>780.79875184572609</v>
      </c>
      <c r="M842" s="5">
        <f t="shared" si="165"/>
        <v>2.6974788891044411E-2</v>
      </c>
    </row>
    <row r="843" spans="1:13" x14ac:dyDescent="0.25">
      <c r="A843" s="57"/>
      <c r="B843" s="5">
        <f>'Mg2+离子浓度'!B843</f>
        <v>41.920333903455855</v>
      </c>
      <c r="C843" s="5">
        <f t="shared" si="158"/>
        <v>7.4868119668280997E-6</v>
      </c>
      <c r="D843" s="5">
        <f t="shared" si="156"/>
        <v>0</v>
      </c>
      <c r="E843" s="5">
        <f t="shared" si="159"/>
        <v>0</v>
      </c>
      <c r="F843" s="5">
        <f t="shared" si="160"/>
        <v>780.79875184572609</v>
      </c>
      <c r="G843" s="5">
        <f t="shared" si="161"/>
        <v>18.625776064759783</v>
      </c>
      <c r="H843" s="5">
        <f t="shared" si="162"/>
        <v>26.974788891044412</v>
      </c>
      <c r="I843" s="5"/>
      <c r="J843" s="5">
        <f t="shared" si="157"/>
        <v>4.1642000476557144E-7</v>
      </c>
      <c r="K843" s="60">
        <f t="shared" si="163"/>
        <v>26.974788474624408</v>
      </c>
      <c r="L843" s="5">
        <f t="shared" si="164"/>
        <v>780.79873979224101</v>
      </c>
      <c r="M843" s="5">
        <f t="shared" si="165"/>
        <v>2.6974788474624409E-2</v>
      </c>
    </row>
    <row r="844" spans="1:13" x14ac:dyDescent="0.25">
      <c r="A844" s="57">
        <v>144</v>
      </c>
      <c r="B844" s="5">
        <f>'Mg2+离子浓度'!B844</f>
        <v>42.213475447713961</v>
      </c>
      <c r="C844" s="5">
        <f t="shared" si="158"/>
        <v>0.29314154425810557</v>
      </c>
      <c r="D844" s="5">
        <f t="shared" si="156"/>
        <v>18.630542539353492</v>
      </c>
      <c r="E844" s="5">
        <f t="shared" si="159"/>
        <v>5.4613860103524106</v>
      </c>
      <c r="F844" s="5">
        <f t="shared" si="160"/>
        <v>786.26012580259339</v>
      </c>
      <c r="G844" s="5">
        <f t="shared" si="161"/>
        <v>18.625808878884261</v>
      </c>
      <c r="H844" s="5">
        <f t="shared" si="162"/>
        <v>27.163466715123018</v>
      </c>
      <c r="I844" s="5"/>
      <c r="J844" s="5">
        <f t="shared" si="157"/>
        <v>8.2975322425024624E-5</v>
      </c>
      <c r="K844" s="60">
        <f t="shared" si="163"/>
        <v>27.163383739800594</v>
      </c>
      <c r="L844" s="5">
        <f t="shared" si="164"/>
        <v>786.25772404039822</v>
      </c>
      <c r="M844" s="5">
        <f t="shared" si="165"/>
        <v>2.7163383739800595E-2</v>
      </c>
    </row>
    <row r="845" spans="1:13" x14ac:dyDescent="0.25">
      <c r="A845" s="57"/>
      <c r="B845" s="5">
        <f>'Mg2+离子浓度'!B845</f>
        <v>42.213482934525928</v>
      </c>
      <c r="C845" s="5">
        <f t="shared" si="158"/>
        <v>7.4868119668280997E-6</v>
      </c>
      <c r="D845" s="5">
        <f t="shared" si="156"/>
        <v>0</v>
      </c>
      <c r="E845" s="5">
        <f t="shared" si="159"/>
        <v>0</v>
      </c>
      <c r="F845" s="5">
        <f t="shared" si="160"/>
        <v>786.25772404039822</v>
      </c>
      <c r="G845" s="5">
        <f t="shared" si="161"/>
        <v>18.625748679868511</v>
      </c>
      <c r="H845" s="5">
        <f t="shared" si="162"/>
        <v>27.163383739800594</v>
      </c>
      <c r="I845" s="5"/>
      <c r="J845" s="5">
        <f t="shared" si="157"/>
        <v>4.193314146800299E-7</v>
      </c>
      <c r="K845" s="60">
        <f t="shared" si="163"/>
        <v>27.16338332046918</v>
      </c>
      <c r="L845" s="5">
        <f t="shared" si="164"/>
        <v>786.25771190264072</v>
      </c>
      <c r="M845" s="5">
        <f t="shared" si="165"/>
        <v>2.7163383320469182E-2</v>
      </c>
    </row>
    <row r="846" spans="1:13" x14ac:dyDescent="0.25">
      <c r="A846" s="57">
        <v>145</v>
      </c>
      <c r="B846" s="5">
        <f>'Mg2+离子浓度'!B846</f>
        <v>42.506624478784033</v>
      </c>
      <c r="C846" s="5">
        <f t="shared" si="158"/>
        <v>0.29314154425810557</v>
      </c>
      <c r="D846" s="5">
        <f t="shared" si="156"/>
        <v>18.630542539353492</v>
      </c>
      <c r="E846" s="5">
        <f t="shared" si="159"/>
        <v>5.4613860103524106</v>
      </c>
      <c r="F846" s="5">
        <f t="shared" si="160"/>
        <v>791.71909791299311</v>
      </c>
      <c r="G846" s="5">
        <f t="shared" si="161"/>
        <v>18.62578145456262</v>
      </c>
      <c r="H846" s="5">
        <f t="shared" si="162"/>
        <v>27.352061560967787</v>
      </c>
      <c r="I846" s="5"/>
      <c r="J846" s="5">
        <f t="shared" si="157"/>
        <v>8.3551416717619288E-5</v>
      </c>
      <c r="K846" s="60">
        <f t="shared" si="163"/>
        <v>27.351978009551068</v>
      </c>
      <c r="L846" s="5">
        <f t="shared" si="164"/>
        <v>791.71667947546052</v>
      </c>
      <c r="M846" s="5">
        <f t="shared" si="165"/>
        <v>2.7351978009551067E-2</v>
      </c>
    </row>
    <row r="847" spans="1:13" x14ac:dyDescent="0.25">
      <c r="A847" s="57"/>
      <c r="B847" s="5">
        <f>'Mg2+离子浓度'!B847</f>
        <v>42.506631965596</v>
      </c>
      <c r="C847" s="5">
        <f t="shared" si="158"/>
        <v>7.4868119668280997E-6</v>
      </c>
      <c r="D847" s="5">
        <f t="shared" si="156"/>
        <v>0</v>
      </c>
      <c r="E847" s="5">
        <f t="shared" si="159"/>
        <v>0</v>
      </c>
      <c r="F847" s="5">
        <f t="shared" si="160"/>
        <v>791.71667947546052</v>
      </c>
      <c r="G847" s="5">
        <f t="shared" si="161"/>
        <v>18.625721278417444</v>
      </c>
      <c r="H847" s="5">
        <f t="shared" si="162"/>
        <v>27.351978009551068</v>
      </c>
      <c r="I847" s="5"/>
      <c r="J847" s="5">
        <f t="shared" si="157"/>
        <v>4.2224281565615857E-7</v>
      </c>
      <c r="K847" s="60">
        <f t="shared" si="163"/>
        <v>27.351977587308252</v>
      </c>
      <c r="L847" s="5">
        <f t="shared" si="164"/>
        <v>791.71666725343107</v>
      </c>
      <c r="M847" s="5">
        <f t="shared" si="165"/>
        <v>2.7351977587308254E-2</v>
      </c>
    </row>
    <row r="848" spans="1:13" x14ac:dyDescent="0.25">
      <c r="A848" s="57">
        <v>146</v>
      </c>
      <c r="B848" s="5">
        <f>'Mg2+离子浓度'!B848</f>
        <v>42.799773509854106</v>
      </c>
      <c r="C848" s="5">
        <f t="shared" si="158"/>
        <v>0.29314154425810557</v>
      </c>
      <c r="D848" s="5">
        <f t="shared" si="156"/>
        <v>18.630542539353492</v>
      </c>
      <c r="E848" s="5">
        <f t="shared" si="159"/>
        <v>5.4613860103524106</v>
      </c>
      <c r="F848" s="5">
        <f t="shared" si="160"/>
        <v>797.17805326378345</v>
      </c>
      <c r="G848" s="5">
        <f t="shared" si="161"/>
        <v>18.625754014334756</v>
      </c>
      <c r="H848" s="5">
        <f t="shared" si="162"/>
        <v>27.540655827806855</v>
      </c>
      <c r="I848" s="5"/>
      <c r="J848" s="5">
        <f t="shared" si="157"/>
        <v>8.4127509241544837E-5</v>
      </c>
      <c r="K848" s="60">
        <f t="shared" si="163"/>
        <v>27.540571700297615</v>
      </c>
      <c r="L848" s="5">
        <f t="shared" si="164"/>
        <v>797.17561815096474</v>
      </c>
      <c r="M848" s="5">
        <f t="shared" si="165"/>
        <v>2.7540571700297615E-2</v>
      </c>
    </row>
    <row r="849" spans="1:13" x14ac:dyDescent="0.25">
      <c r="A849" s="57"/>
      <c r="B849" s="5">
        <f>'Mg2+离子浓度'!B849</f>
        <v>42.799780996666072</v>
      </c>
      <c r="C849" s="5">
        <f t="shared" si="158"/>
        <v>7.4868119668280997E-6</v>
      </c>
      <c r="D849" s="5">
        <f t="shared" si="156"/>
        <v>0</v>
      </c>
      <c r="E849" s="5">
        <f t="shared" si="159"/>
        <v>0</v>
      </c>
      <c r="F849" s="5">
        <f t="shared" si="160"/>
        <v>797.17561815096474</v>
      </c>
      <c r="G849" s="5">
        <f t="shared" si="161"/>
        <v>18.625693860748061</v>
      </c>
      <c r="H849" s="5">
        <f t="shared" si="162"/>
        <v>27.540571700297615</v>
      </c>
      <c r="I849" s="5"/>
      <c r="J849" s="5">
        <f t="shared" si="157"/>
        <v>4.2515420769398493E-7</v>
      </c>
      <c r="K849" s="60">
        <f t="shared" si="163"/>
        <v>27.540571275143407</v>
      </c>
      <c r="L849" s="5">
        <f t="shared" si="164"/>
        <v>797.17560584466366</v>
      </c>
      <c r="M849" s="5">
        <f t="shared" si="165"/>
        <v>2.7540571275143408E-2</v>
      </c>
    </row>
    <row r="850" spans="1:13" x14ac:dyDescent="0.25">
      <c r="A850" s="57">
        <v>147</v>
      </c>
      <c r="B850" s="5">
        <f>'Mg2+离子浓度'!B850</f>
        <v>43.092922540924178</v>
      </c>
      <c r="C850" s="5">
        <f t="shared" si="158"/>
        <v>0.29314154425810557</v>
      </c>
      <c r="D850" s="5">
        <f t="shared" si="156"/>
        <v>18.630542539353492</v>
      </c>
      <c r="E850" s="5">
        <f t="shared" si="159"/>
        <v>5.4613860103524106</v>
      </c>
      <c r="F850" s="5">
        <f t="shared" si="160"/>
        <v>802.63699185501605</v>
      </c>
      <c r="G850" s="5">
        <f t="shared" si="161"/>
        <v>18.625726558526484</v>
      </c>
      <c r="H850" s="5">
        <f t="shared" si="162"/>
        <v>27.729249515642014</v>
      </c>
      <c r="I850" s="5"/>
      <c r="J850" s="5">
        <f t="shared" si="157"/>
        <v>8.4703599996806733E-5</v>
      </c>
      <c r="K850" s="60">
        <f t="shared" si="163"/>
        <v>27.729164812042018</v>
      </c>
      <c r="L850" s="5">
        <f t="shared" si="164"/>
        <v>802.63454006696236</v>
      </c>
      <c r="M850" s="5">
        <f t="shared" si="165"/>
        <v>2.7729164812042018E-2</v>
      </c>
    </row>
    <row r="851" spans="1:13" x14ac:dyDescent="0.25">
      <c r="A851" s="57"/>
      <c r="B851" s="5">
        <f>'Mg2+离子浓度'!B851</f>
        <v>43.092930027736145</v>
      </c>
      <c r="C851" s="5">
        <f t="shared" si="158"/>
        <v>7.4868119668280997E-6</v>
      </c>
      <c r="D851" s="5">
        <f t="shared" si="156"/>
        <v>0</v>
      </c>
      <c r="E851" s="5">
        <f t="shared" si="159"/>
        <v>0</v>
      </c>
      <c r="F851" s="5">
        <f t="shared" si="160"/>
        <v>802.63454006696236</v>
      </c>
      <c r="G851" s="5">
        <f t="shared" si="161"/>
        <v>18.625666427192538</v>
      </c>
      <c r="H851" s="5">
        <f t="shared" si="162"/>
        <v>27.729164812042022</v>
      </c>
      <c r="I851" s="5"/>
      <c r="J851" s="5">
        <f t="shared" si="157"/>
        <v>4.2806559079353661E-7</v>
      </c>
      <c r="K851" s="60">
        <f t="shared" si="163"/>
        <v>27.729164383976432</v>
      </c>
      <c r="L851" s="5">
        <f t="shared" si="164"/>
        <v>802.63452767638978</v>
      </c>
      <c r="M851" s="5">
        <f t="shared" si="165"/>
        <v>2.7729164383976431E-2</v>
      </c>
    </row>
    <row r="852" spans="1:13" x14ac:dyDescent="0.25">
      <c r="A852" s="57">
        <v>148</v>
      </c>
      <c r="B852" s="5">
        <f>'Mg2+离子浓度'!B852</f>
        <v>43.38607157199425</v>
      </c>
      <c r="C852" s="5">
        <f t="shared" si="158"/>
        <v>0.29314154425810557</v>
      </c>
      <c r="D852" s="5">
        <f t="shared" si="156"/>
        <v>18.630542539353492</v>
      </c>
      <c r="E852" s="5">
        <f t="shared" si="159"/>
        <v>5.4613860103524106</v>
      </c>
      <c r="F852" s="5">
        <f t="shared" si="160"/>
        <v>808.09591368674216</v>
      </c>
      <c r="G852" s="5">
        <f t="shared" si="161"/>
        <v>18.625699087454805</v>
      </c>
      <c r="H852" s="5">
        <f t="shared" si="162"/>
        <v>27.917842624475036</v>
      </c>
      <c r="I852" s="5"/>
      <c r="J852" s="5">
        <f t="shared" si="157"/>
        <v>8.5279688983410412E-5</v>
      </c>
      <c r="K852" s="60">
        <f t="shared" si="163"/>
        <v>27.917757344786054</v>
      </c>
      <c r="L852" s="5">
        <f t="shared" si="164"/>
        <v>808.09344522350466</v>
      </c>
      <c r="M852" s="5">
        <f t="shared" si="165"/>
        <v>2.7917757344786055E-2</v>
      </c>
    </row>
    <row r="853" spans="1:13" x14ac:dyDescent="0.25">
      <c r="A853" s="57"/>
      <c r="B853" s="5">
        <f>'Mg2+离子浓度'!B853</f>
        <v>43.386079058806217</v>
      </c>
      <c r="C853" s="5">
        <f t="shared" si="158"/>
        <v>7.4868119668280997E-6</v>
      </c>
      <c r="D853" s="5">
        <f t="shared" si="156"/>
        <v>0</v>
      </c>
      <c r="E853" s="5">
        <f t="shared" si="159"/>
        <v>0</v>
      </c>
      <c r="F853" s="5">
        <f t="shared" si="160"/>
        <v>808.09344522350466</v>
      </c>
      <c r="G853" s="5">
        <f t="shared" si="161"/>
        <v>18.625638978074079</v>
      </c>
      <c r="H853" s="5">
        <f t="shared" si="162"/>
        <v>27.917757344786054</v>
      </c>
      <c r="I853" s="5"/>
      <c r="J853" s="5">
        <f t="shared" si="157"/>
        <v>4.3097696495484072E-7</v>
      </c>
      <c r="K853" s="60">
        <f t="shared" si="163"/>
        <v>27.91775691380909</v>
      </c>
      <c r="L853" s="5">
        <f t="shared" si="164"/>
        <v>808.09343274866103</v>
      </c>
      <c r="M853" s="5">
        <f t="shared" si="165"/>
        <v>2.7917756913809089E-2</v>
      </c>
    </row>
    <row r="854" spans="1:13" x14ac:dyDescent="0.25">
      <c r="A854" s="57">
        <v>149</v>
      </c>
      <c r="B854" s="5">
        <f>'Mg2+离子浓度'!B854</f>
        <v>43.679220603064323</v>
      </c>
      <c r="C854" s="5">
        <f t="shared" si="158"/>
        <v>0.29314154425810557</v>
      </c>
      <c r="D854" s="5">
        <f t="shared" si="156"/>
        <v>18.630542539353492</v>
      </c>
      <c r="E854" s="5">
        <f t="shared" si="159"/>
        <v>5.4613860103524106</v>
      </c>
      <c r="F854" s="5">
        <f t="shared" si="160"/>
        <v>813.55481875901341</v>
      </c>
      <c r="G854" s="5">
        <f t="shared" si="161"/>
        <v>18.625671601428216</v>
      </c>
      <c r="H854" s="5">
        <f t="shared" si="162"/>
        <v>28.106435154307693</v>
      </c>
      <c r="I854" s="5"/>
      <c r="J854" s="5">
        <f t="shared" si="157"/>
        <v>8.5855776201361253E-5</v>
      </c>
      <c r="K854" s="60">
        <f t="shared" si="163"/>
        <v>28.106349298531491</v>
      </c>
      <c r="L854" s="5">
        <f t="shared" si="164"/>
        <v>813.55233362064337</v>
      </c>
      <c r="M854" s="5">
        <f t="shared" si="165"/>
        <v>2.810634929853149E-2</v>
      </c>
    </row>
    <row r="855" spans="1:13" x14ac:dyDescent="0.25">
      <c r="A855" s="57"/>
      <c r="B855" s="5">
        <f>'Mg2+离子浓度'!B855</f>
        <v>43.67922808987629</v>
      </c>
      <c r="C855" s="5">
        <f t="shared" si="158"/>
        <v>7.4868119668280997E-6</v>
      </c>
      <c r="D855" s="5">
        <f t="shared" si="156"/>
        <v>0</v>
      </c>
      <c r="E855" s="5">
        <f t="shared" si="159"/>
        <v>0</v>
      </c>
      <c r="F855" s="5">
        <f t="shared" si="160"/>
        <v>813.55233362064337</v>
      </c>
      <c r="G855" s="5">
        <f t="shared" si="161"/>
        <v>18.625611513707213</v>
      </c>
      <c r="H855" s="5">
        <f t="shared" si="162"/>
        <v>28.106349298531494</v>
      </c>
      <c r="I855" s="5"/>
      <c r="J855" s="5">
        <f t="shared" si="157"/>
        <v>4.3388833017792494E-7</v>
      </c>
      <c r="K855" s="60">
        <f t="shared" si="163"/>
        <v>28.106348864643163</v>
      </c>
      <c r="L855" s="5">
        <f t="shared" si="164"/>
        <v>813.55232106152869</v>
      </c>
      <c r="M855" s="5">
        <f t="shared" si="165"/>
        <v>2.8106348864643162E-2</v>
      </c>
    </row>
    <row r="856" spans="1:13" x14ac:dyDescent="0.25">
      <c r="A856" s="57">
        <v>150</v>
      </c>
      <c r="B856" s="5">
        <f>'Mg2+离子浓度'!B856</f>
        <v>43.972369634134395</v>
      </c>
      <c r="C856" s="5">
        <f t="shared" si="158"/>
        <v>0.29314154425810557</v>
      </c>
      <c r="D856" s="5">
        <f t="shared" si="156"/>
        <v>18.630542539353492</v>
      </c>
      <c r="E856" s="5">
        <f t="shared" si="159"/>
        <v>5.4613860103524106</v>
      </c>
      <c r="F856" s="5">
        <f t="shared" si="160"/>
        <v>819.01370707188107</v>
      </c>
      <c r="G856" s="5">
        <f t="shared" si="161"/>
        <v>18.625644100746982</v>
      </c>
      <c r="H856" s="5">
        <f t="shared" si="162"/>
        <v>28.295027105141767</v>
      </c>
      <c r="I856" s="5"/>
      <c r="J856" s="5">
        <f t="shared" si="157"/>
        <v>8.6431861650664732E-5</v>
      </c>
      <c r="K856" s="60">
        <f t="shared" si="163"/>
        <v>28.294940673280117</v>
      </c>
      <c r="L856" s="5">
        <f t="shared" si="164"/>
        <v>819.01120525842964</v>
      </c>
      <c r="M856" s="5">
        <f t="shared" si="165"/>
        <v>2.8294940673280117E-2</v>
      </c>
    </row>
    <row r="857" spans="1:13" x14ac:dyDescent="0.25">
      <c r="A857" s="57"/>
      <c r="B857" s="5">
        <f>'Mg2+离子浓度'!B857</f>
        <v>43.972377120946362</v>
      </c>
      <c r="C857" s="5">
        <f t="shared" si="158"/>
        <v>7.4868119668280997E-6</v>
      </c>
      <c r="D857" s="5">
        <f t="shared" ref="D857:D920" si="166">D855</f>
        <v>0</v>
      </c>
      <c r="E857" s="5">
        <f t="shared" si="159"/>
        <v>0</v>
      </c>
      <c r="F857" s="5">
        <f t="shared" si="160"/>
        <v>819.01120525842964</v>
      </c>
      <c r="G857" s="5">
        <f t="shared" si="161"/>
        <v>18.625584034398074</v>
      </c>
      <c r="H857" s="5">
        <f t="shared" si="162"/>
        <v>28.294940673280117</v>
      </c>
      <c r="I857" s="5"/>
      <c r="J857" s="5">
        <f t="shared" ref="J857:J920" si="167">H857*($C$8/3.1415926)^(1/2)*C857^(1/2)</f>
        <v>4.367996864628166E-7</v>
      </c>
      <c r="K857" s="60">
        <f t="shared" si="163"/>
        <v>28.294940236480429</v>
      </c>
      <c r="L857" s="5">
        <f t="shared" si="164"/>
        <v>819.01119261504414</v>
      </c>
      <c r="M857" s="5">
        <f t="shared" si="165"/>
        <v>2.829494023648043E-2</v>
      </c>
    </row>
    <row r="858" spans="1:13" x14ac:dyDescent="0.25">
      <c r="A858" s="57">
        <v>151</v>
      </c>
      <c r="B858" s="5">
        <f>'Mg2+离子浓度'!B858</f>
        <v>44.265518665204468</v>
      </c>
      <c r="C858" s="5">
        <f t="shared" si="158"/>
        <v>0.29314154425810557</v>
      </c>
      <c r="D858" s="5">
        <f t="shared" si="166"/>
        <v>18.630542539353492</v>
      </c>
      <c r="E858" s="5">
        <f t="shared" si="159"/>
        <v>5.4613860103524106</v>
      </c>
      <c r="F858" s="5">
        <f t="shared" si="160"/>
        <v>824.47257862539652</v>
      </c>
      <c r="G858" s="5">
        <f t="shared" si="161"/>
        <v>18.625616585703415</v>
      </c>
      <c r="H858" s="5">
        <f t="shared" si="162"/>
        <v>28.483618476979029</v>
      </c>
      <c r="I858" s="5"/>
      <c r="J858" s="5">
        <f t="shared" si="167"/>
        <v>8.7007945331326242E-5</v>
      </c>
      <c r="K858" s="60">
        <f t="shared" si="163"/>
        <v>28.483531469033696</v>
      </c>
      <c r="L858" s="5">
        <f t="shared" si="164"/>
        <v>824.47006013691498</v>
      </c>
      <c r="M858" s="5">
        <f t="shared" si="165"/>
        <v>2.8483531469033697E-2</v>
      </c>
    </row>
    <row r="859" spans="1:13" x14ac:dyDescent="0.25">
      <c r="A859" s="57"/>
      <c r="B859" s="5">
        <f>'Mg2+离子浓度'!B859</f>
        <v>44.265526152016434</v>
      </c>
      <c r="C859" s="5">
        <f t="shared" si="158"/>
        <v>7.4868119668280997E-6</v>
      </c>
      <c r="D859" s="5">
        <f t="shared" si="166"/>
        <v>0</v>
      </c>
      <c r="E859" s="5">
        <f t="shared" si="159"/>
        <v>0</v>
      </c>
      <c r="F859" s="5">
        <f t="shared" si="160"/>
        <v>824.47006013691498</v>
      </c>
      <c r="G859" s="5">
        <f t="shared" si="161"/>
        <v>18.625556540444684</v>
      </c>
      <c r="H859" s="5">
        <f t="shared" si="162"/>
        <v>28.4835314690337</v>
      </c>
      <c r="I859" s="5"/>
      <c r="J859" s="5">
        <f t="shared" si="167"/>
        <v>4.3971103380954306E-7</v>
      </c>
      <c r="K859" s="60">
        <f t="shared" si="163"/>
        <v>28.483531029322666</v>
      </c>
      <c r="L859" s="5">
        <f t="shared" si="164"/>
        <v>824.47004740925934</v>
      </c>
      <c r="M859" s="5">
        <f t="shared" si="165"/>
        <v>2.8483531029322665E-2</v>
      </c>
    </row>
    <row r="860" spans="1:13" x14ac:dyDescent="0.25">
      <c r="A860" s="57">
        <v>152</v>
      </c>
      <c r="B860" s="5">
        <f>'Mg2+离子浓度'!B860</f>
        <v>44.55866769627454</v>
      </c>
      <c r="C860" s="5">
        <f t="shared" si="158"/>
        <v>0.29314154425810557</v>
      </c>
      <c r="D860" s="5">
        <f t="shared" si="166"/>
        <v>18.630542539353492</v>
      </c>
      <c r="E860" s="5">
        <f t="shared" si="159"/>
        <v>5.4613860103524106</v>
      </c>
      <c r="F860" s="5">
        <f t="shared" si="160"/>
        <v>829.93143341961172</v>
      </c>
      <c r="G860" s="5">
        <f t="shared" si="161"/>
        <v>18.62558905658215</v>
      </c>
      <c r="H860" s="5">
        <f t="shared" si="162"/>
        <v>28.672209269821273</v>
      </c>
      <c r="I860" s="5"/>
      <c r="J860" s="5">
        <f t="shared" si="167"/>
        <v>8.7584027243351272E-5</v>
      </c>
      <c r="K860" s="60">
        <f t="shared" si="163"/>
        <v>28.672121685794028</v>
      </c>
      <c r="L860" s="5">
        <f t="shared" si="164"/>
        <v>829.92889825615111</v>
      </c>
      <c r="M860" s="5">
        <f t="shared" si="165"/>
        <v>2.8672121685794028E-2</v>
      </c>
    </row>
    <row r="861" spans="1:13" x14ac:dyDescent="0.25">
      <c r="A861" s="57"/>
      <c r="B861" s="5">
        <f>'Mg2+离子浓度'!B861</f>
        <v>44.558675183086507</v>
      </c>
      <c r="C861" s="5">
        <f t="shared" si="158"/>
        <v>7.4868119668280997E-6</v>
      </c>
      <c r="D861" s="5">
        <f t="shared" si="166"/>
        <v>0</v>
      </c>
      <c r="E861" s="5">
        <f t="shared" si="159"/>
        <v>0</v>
      </c>
      <c r="F861" s="5">
        <f t="shared" si="160"/>
        <v>829.92889825615111</v>
      </c>
      <c r="G861" s="5">
        <f t="shared" si="161"/>
        <v>18.625529032137244</v>
      </c>
      <c r="H861" s="5">
        <f t="shared" si="162"/>
        <v>28.672121685794028</v>
      </c>
      <c r="I861" s="5"/>
      <c r="J861" s="5">
        <f t="shared" si="167"/>
        <v>4.4262237221813206E-7</v>
      </c>
      <c r="K861" s="60">
        <f t="shared" si="163"/>
        <v>28.672121243171656</v>
      </c>
      <c r="L861" s="5">
        <f t="shared" si="164"/>
        <v>829.92888544422522</v>
      </c>
      <c r="M861" s="5">
        <f t="shared" si="165"/>
        <v>2.8672121243171658E-2</v>
      </c>
    </row>
    <row r="862" spans="1:13" x14ac:dyDescent="0.25">
      <c r="A862" s="57">
        <v>153</v>
      </c>
      <c r="B862" s="5">
        <f>'Mg2+离子浓度'!B862</f>
        <v>44.851816727344612</v>
      </c>
      <c r="C862" s="5">
        <f t="shared" si="158"/>
        <v>0.29314154425810557</v>
      </c>
      <c r="D862" s="5">
        <f t="shared" si="166"/>
        <v>18.630542539353492</v>
      </c>
      <c r="E862" s="5">
        <f t="shared" si="159"/>
        <v>5.4613860103524106</v>
      </c>
      <c r="F862" s="5">
        <f t="shared" si="160"/>
        <v>835.3902714545776</v>
      </c>
      <c r="G862" s="5">
        <f t="shared" si="161"/>
        <v>18.625561513660355</v>
      </c>
      <c r="H862" s="5">
        <f t="shared" si="162"/>
        <v>28.860799483670263</v>
      </c>
      <c r="I862" s="5"/>
      <c r="J862" s="5">
        <f t="shared" si="167"/>
        <v>8.8160107386745204E-5</v>
      </c>
      <c r="K862" s="60">
        <f t="shared" si="163"/>
        <v>28.860711323562878</v>
      </c>
      <c r="L862" s="5">
        <f t="shared" si="164"/>
        <v>835.38771961618932</v>
      </c>
      <c r="M862" s="5">
        <f t="shared" si="165"/>
        <v>2.8860711323562879E-2</v>
      </c>
    </row>
    <row r="863" spans="1:13" x14ac:dyDescent="0.25">
      <c r="A863" s="57"/>
      <c r="B863" s="5">
        <f>'Mg2+离子浓度'!B863</f>
        <v>44.851824214156579</v>
      </c>
      <c r="C863" s="5">
        <f t="shared" si="158"/>
        <v>7.4868119668280997E-6</v>
      </c>
      <c r="D863" s="5">
        <f t="shared" si="166"/>
        <v>0</v>
      </c>
      <c r="E863" s="5">
        <f t="shared" si="159"/>
        <v>0</v>
      </c>
      <c r="F863" s="5">
        <f t="shared" si="160"/>
        <v>835.38771961618932</v>
      </c>
      <c r="G863" s="5">
        <f t="shared" si="161"/>
        <v>18.625501509758347</v>
      </c>
      <c r="H863" s="5">
        <f t="shared" si="162"/>
        <v>28.860711323562878</v>
      </c>
      <c r="I863" s="5"/>
      <c r="J863" s="5">
        <f t="shared" si="167"/>
        <v>4.4553370168861081E-7</v>
      </c>
      <c r="K863" s="60">
        <f t="shared" si="163"/>
        <v>28.860710878029177</v>
      </c>
      <c r="L863" s="5">
        <f t="shared" si="164"/>
        <v>835.3877067199935</v>
      </c>
      <c r="M863" s="5">
        <f t="shared" si="165"/>
        <v>2.8860710878029178E-2</v>
      </c>
    </row>
    <row r="864" spans="1:13" x14ac:dyDescent="0.25">
      <c r="A864" s="57">
        <v>154</v>
      </c>
      <c r="B864" s="5">
        <f>'Mg2+离子浓度'!B864</f>
        <v>45.144965758414685</v>
      </c>
      <c r="C864" s="5">
        <f t="shared" si="158"/>
        <v>0.29314154425810557</v>
      </c>
      <c r="D864" s="5">
        <f t="shared" si="166"/>
        <v>18.630542539353492</v>
      </c>
      <c r="E864" s="5">
        <f t="shared" si="159"/>
        <v>5.4613860103524106</v>
      </c>
      <c r="F864" s="5">
        <f t="shared" si="160"/>
        <v>840.84909273034589</v>
      </c>
      <c r="G864" s="5">
        <f t="shared" si="161"/>
        <v>18.625533957208017</v>
      </c>
      <c r="H864" s="5">
        <f t="shared" si="162"/>
        <v>29.049389118527781</v>
      </c>
      <c r="I864" s="5"/>
      <c r="J864" s="5">
        <f t="shared" si="167"/>
        <v>8.8736185761513484E-5</v>
      </c>
      <c r="K864" s="60">
        <f t="shared" si="163"/>
        <v>29.049300382342018</v>
      </c>
      <c r="L864" s="5">
        <f t="shared" si="164"/>
        <v>840.84652421708086</v>
      </c>
      <c r="M864" s="5">
        <f t="shared" si="165"/>
        <v>2.9049300382342019E-2</v>
      </c>
    </row>
    <row r="865" spans="1:13" x14ac:dyDescent="0.25">
      <c r="A865" s="57"/>
      <c r="B865" s="5">
        <f>'Mg2+离子浓度'!B865</f>
        <v>45.144973245226652</v>
      </c>
      <c r="C865" s="5">
        <f t="shared" si="158"/>
        <v>7.4868119668280997E-6</v>
      </c>
      <c r="D865" s="5">
        <f t="shared" si="166"/>
        <v>0</v>
      </c>
      <c r="E865" s="5">
        <f t="shared" si="159"/>
        <v>0</v>
      </c>
      <c r="F865" s="5">
        <f t="shared" si="160"/>
        <v>840.84652421708086</v>
      </c>
      <c r="G865" s="5">
        <f t="shared" si="161"/>
        <v>18.625473973583244</v>
      </c>
      <c r="H865" s="5">
        <f t="shared" si="162"/>
        <v>29.049300382342018</v>
      </c>
      <c r="I865" s="5"/>
      <c r="J865" s="5">
        <f t="shared" si="167"/>
        <v>4.4844502222100679E-7</v>
      </c>
      <c r="K865" s="60">
        <f t="shared" si="163"/>
        <v>29.049299933896997</v>
      </c>
      <c r="L865" s="5">
        <f t="shared" si="164"/>
        <v>840.84651123661558</v>
      </c>
      <c r="M865" s="5">
        <f t="shared" si="165"/>
        <v>2.9049299933896999E-2</v>
      </c>
    </row>
    <row r="866" spans="1:13" x14ac:dyDescent="0.25">
      <c r="A866" s="57">
        <v>155</v>
      </c>
      <c r="B866" s="5">
        <f>'Mg2+离子浓度'!B866</f>
        <v>45.438114789484757</v>
      </c>
      <c r="C866" s="5">
        <f t="shared" si="158"/>
        <v>0.29314154425810557</v>
      </c>
      <c r="D866" s="5">
        <f t="shared" si="166"/>
        <v>18.630542539353492</v>
      </c>
      <c r="E866" s="5">
        <f t="shared" si="159"/>
        <v>5.4613860103524106</v>
      </c>
      <c r="F866" s="5">
        <f t="shared" si="160"/>
        <v>846.30789724696797</v>
      </c>
      <c r="G866" s="5">
        <f t="shared" si="161"/>
        <v>18.625506387488148</v>
      </c>
      <c r="H866" s="5">
        <f t="shared" si="162"/>
        <v>29.237978174395604</v>
      </c>
      <c r="I866" s="5"/>
      <c r="J866" s="5">
        <f t="shared" si="167"/>
        <v>8.931226236766152E-5</v>
      </c>
      <c r="K866" s="60">
        <f t="shared" si="163"/>
        <v>29.237888862133236</v>
      </c>
      <c r="L866" s="5">
        <f t="shared" si="164"/>
        <v>846.30531205887769</v>
      </c>
      <c r="M866" s="5">
        <f t="shared" si="165"/>
        <v>2.9237888862133236E-2</v>
      </c>
    </row>
    <row r="867" spans="1:13" x14ac:dyDescent="0.25">
      <c r="A867" s="57"/>
      <c r="B867" s="5">
        <f>'Mg2+离子浓度'!B867</f>
        <v>45.438122276296724</v>
      </c>
      <c r="C867" s="5">
        <f t="shared" si="158"/>
        <v>7.4868119668280997E-6</v>
      </c>
      <c r="D867" s="5">
        <f t="shared" si="166"/>
        <v>0</v>
      </c>
      <c r="E867" s="5">
        <f t="shared" si="159"/>
        <v>0</v>
      </c>
      <c r="F867" s="5">
        <f t="shared" si="160"/>
        <v>846.30531205887769</v>
      </c>
      <c r="G867" s="5">
        <f t="shared" si="161"/>
        <v>18.625446423880103</v>
      </c>
      <c r="H867" s="5">
        <f t="shared" si="162"/>
        <v>29.237888862133239</v>
      </c>
      <c r="I867" s="5"/>
      <c r="J867" s="5">
        <f t="shared" si="167"/>
        <v>4.5135633381534759E-7</v>
      </c>
      <c r="K867" s="60">
        <f t="shared" si="163"/>
        <v>29.237888410776904</v>
      </c>
      <c r="L867" s="5">
        <f t="shared" si="164"/>
        <v>846.30529899414296</v>
      </c>
      <c r="M867" s="5">
        <f t="shared" si="165"/>
        <v>2.9237888410776906E-2</v>
      </c>
    </row>
    <row r="868" spans="1:13" x14ac:dyDescent="0.25">
      <c r="A868" s="57">
        <v>156</v>
      </c>
      <c r="B868" s="5">
        <f>'Mg2+离子浓度'!B868</f>
        <v>45.73126382055483</v>
      </c>
      <c r="C868" s="5">
        <f t="shared" si="158"/>
        <v>0.29314154425810557</v>
      </c>
      <c r="D868" s="5">
        <f t="shared" si="166"/>
        <v>18.630542539353492</v>
      </c>
      <c r="E868" s="5">
        <f t="shared" si="159"/>
        <v>5.4613860103524106</v>
      </c>
      <c r="F868" s="5">
        <f t="shared" si="160"/>
        <v>851.76668500449534</v>
      </c>
      <c r="G868" s="5">
        <f t="shared" si="161"/>
        <v>18.625478804757016</v>
      </c>
      <c r="H868" s="5">
        <f t="shared" si="162"/>
        <v>29.426566651275511</v>
      </c>
      <c r="I868" s="5"/>
      <c r="J868" s="5">
        <f t="shared" si="167"/>
        <v>8.9888337205194788E-5</v>
      </c>
      <c r="K868" s="60">
        <f t="shared" si="163"/>
        <v>29.426476762938307</v>
      </c>
      <c r="L868" s="5">
        <f t="shared" si="164"/>
        <v>851.76408314163075</v>
      </c>
      <c r="M868" s="5">
        <f t="shared" si="165"/>
        <v>2.9426476762938306E-2</v>
      </c>
    </row>
    <row r="869" spans="1:13" x14ac:dyDescent="0.25">
      <c r="A869" s="57"/>
      <c r="B869" s="5">
        <f>'Mg2+离子浓度'!B869</f>
        <v>45.731271307366796</v>
      </c>
      <c r="C869" s="5">
        <f t="shared" si="158"/>
        <v>7.4868119668280997E-6</v>
      </c>
      <c r="D869" s="5">
        <f t="shared" si="166"/>
        <v>0</v>
      </c>
      <c r="E869" s="5">
        <f t="shared" si="159"/>
        <v>0</v>
      </c>
      <c r="F869" s="5">
        <f t="shared" si="160"/>
        <v>851.76408314163075</v>
      </c>
      <c r="G869" s="5">
        <f t="shared" si="161"/>
        <v>18.625418860910194</v>
      </c>
      <c r="H869" s="5">
        <f t="shared" si="162"/>
        <v>29.426476762938307</v>
      </c>
      <c r="I869" s="5"/>
      <c r="J869" s="5">
        <f t="shared" si="167"/>
        <v>4.542676364716604E-7</v>
      </c>
      <c r="K869" s="60">
        <f t="shared" si="163"/>
        <v>29.426476308670672</v>
      </c>
      <c r="L869" s="5">
        <f t="shared" si="164"/>
        <v>851.76406999262713</v>
      </c>
      <c r="M869" s="5">
        <f t="shared" si="165"/>
        <v>2.9426476308670672E-2</v>
      </c>
    </row>
    <row r="870" spans="1:13" x14ac:dyDescent="0.25">
      <c r="A870" s="57">
        <v>157</v>
      </c>
      <c r="B870" s="5">
        <f>'Mg2+离子浓度'!B870</f>
        <v>46.024412851624902</v>
      </c>
      <c r="C870" s="5">
        <f t="shared" si="158"/>
        <v>0.29314154425810557</v>
      </c>
      <c r="D870" s="5">
        <f t="shared" si="166"/>
        <v>18.630542539353492</v>
      </c>
      <c r="E870" s="5">
        <f t="shared" si="159"/>
        <v>5.4613860103524106</v>
      </c>
      <c r="F870" s="5">
        <f t="shared" si="160"/>
        <v>857.22545600297951</v>
      </c>
      <c r="G870" s="5">
        <f t="shared" si="161"/>
        <v>18.625451209264366</v>
      </c>
      <c r="H870" s="5">
        <f t="shared" si="162"/>
        <v>29.615154549169283</v>
      </c>
      <c r="I870" s="5"/>
      <c r="J870" s="5">
        <f t="shared" si="167"/>
        <v>9.0464410274118694E-5</v>
      </c>
      <c r="K870" s="60">
        <f t="shared" si="163"/>
        <v>29.615064084759009</v>
      </c>
      <c r="L870" s="5">
        <f t="shared" si="164"/>
        <v>857.22283746539188</v>
      </c>
      <c r="M870" s="5">
        <f t="shared" si="165"/>
        <v>2.9615064084759009E-2</v>
      </c>
    </row>
    <row r="871" spans="1:13" x14ac:dyDescent="0.25">
      <c r="A871" s="57"/>
      <c r="B871" s="5">
        <f>'Mg2+离子浓度'!B871</f>
        <v>46.024420338436869</v>
      </c>
      <c r="C871" s="5">
        <f t="shared" si="158"/>
        <v>7.4868119668280997E-6</v>
      </c>
      <c r="D871" s="5">
        <f t="shared" si="166"/>
        <v>0</v>
      </c>
      <c r="E871" s="5">
        <f t="shared" si="159"/>
        <v>0</v>
      </c>
      <c r="F871" s="5">
        <f t="shared" si="160"/>
        <v>857.22283746539188</v>
      </c>
      <c r="G871" s="5">
        <f t="shared" si="161"/>
        <v>18.625391284928149</v>
      </c>
      <c r="H871" s="5">
        <f t="shared" si="162"/>
        <v>29.615064084759009</v>
      </c>
      <c r="I871" s="5"/>
      <c r="J871" s="5">
        <f t="shared" si="167"/>
        <v>4.5717893018997287E-7</v>
      </c>
      <c r="K871" s="60">
        <f t="shared" si="163"/>
        <v>29.615063627580078</v>
      </c>
      <c r="L871" s="5">
        <f t="shared" si="164"/>
        <v>857.22282423211925</v>
      </c>
      <c r="M871" s="5">
        <f t="shared" si="165"/>
        <v>2.9615063627580079E-2</v>
      </c>
    </row>
    <row r="872" spans="1:13" x14ac:dyDescent="0.25">
      <c r="A872" s="57">
        <v>158</v>
      </c>
      <c r="B872" s="5">
        <f>'Mg2+离子浓度'!B872</f>
        <v>46.317561882694974</v>
      </c>
      <c r="C872" s="5">
        <f t="shared" si="158"/>
        <v>0.29314154425810557</v>
      </c>
      <c r="D872" s="5">
        <f t="shared" si="166"/>
        <v>18.630542539353492</v>
      </c>
      <c r="E872" s="5">
        <f t="shared" si="159"/>
        <v>5.4613860103524106</v>
      </c>
      <c r="F872" s="5">
        <f t="shared" si="160"/>
        <v>862.68421024247164</v>
      </c>
      <c r="G872" s="5">
        <f t="shared" si="161"/>
        <v>18.625423601253612</v>
      </c>
      <c r="H872" s="5">
        <f t="shared" si="162"/>
        <v>29.803741868078685</v>
      </c>
      <c r="I872" s="5"/>
      <c r="J872" s="5">
        <f t="shared" si="167"/>
        <v>9.1040481574438648E-5</v>
      </c>
      <c r="K872" s="60">
        <f t="shared" si="163"/>
        <v>29.80365082759711</v>
      </c>
      <c r="L872" s="5">
        <f t="shared" si="164"/>
        <v>862.68157503021212</v>
      </c>
      <c r="M872" s="5">
        <f t="shared" si="165"/>
        <v>2.980365082759711E-2</v>
      </c>
    </row>
    <row r="873" spans="1:13" x14ac:dyDescent="0.25">
      <c r="A873" s="57"/>
      <c r="B873" s="5">
        <f>'Mg2+离子浓度'!B873</f>
        <v>46.317569369506941</v>
      </c>
      <c r="C873" s="5">
        <f t="shared" si="158"/>
        <v>7.4868119668280997E-6</v>
      </c>
      <c r="D873" s="5">
        <f t="shared" si="166"/>
        <v>0</v>
      </c>
      <c r="E873" s="5">
        <f t="shared" si="159"/>
        <v>0</v>
      </c>
      <c r="F873" s="5">
        <f t="shared" si="160"/>
        <v>862.68157503021212</v>
      </c>
      <c r="G873" s="5">
        <f t="shared" si="161"/>
        <v>18.625363696182131</v>
      </c>
      <c r="H873" s="5">
        <f t="shared" si="162"/>
        <v>29.80365082759711</v>
      </c>
      <c r="I873" s="5"/>
      <c r="J873" s="5">
        <f t="shared" si="167"/>
        <v>4.6009021497031226E-7</v>
      </c>
      <c r="K873" s="60">
        <f t="shared" si="163"/>
        <v>29.803650367506894</v>
      </c>
      <c r="L873" s="5">
        <f t="shared" si="164"/>
        <v>862.68156171267071</v>
      </c>
      <c r="M873" s="5">
        <f t="shared" si="165"/>
        <v>2.9803650367506894E-2</v>
      </c>
    </row>
    <row r="874" spans="1:13" x14ac:dyDescent="0.25">
      <c r="A874" s="57">
        <v>159</v>
      </c>
      <c r="B874" s="5">
        <f>'Mg2+离子浓度'!B874</f>
        <v>46.610710913765047</v>
      </c>
      <c r="C874" s="5">
        <f t="shared" si="158"/>
        <v>0.29314154425810557</v>
      </c>
      <c r="D874" s="5">
        <f t="shared" si="166"/>
        <v>18.630542539353492</v>
      </c>
      <c r="E874" s="5">
        <f t="shared" si="159"/>
        <v>5.4613860103524106</v>
      </c>
      <c r="F874" s="5">
        <f t="shared" si="160"/>
        <v>868.1429477230231</v>
      </c>
      <c r="G874" s="5">
        <f t="shared" si="161"/>
        <v>18.625395980962043</v>
      </c>
      <c r="H874" s="5">
        <f t="shared" si="162"/>
        <v>29.992328608005494</v>
      </c>
      <c r="I874" s="5"/>
      <c r="J874" s="5">
        <f t="shared" si="167"/>
        <v>9.1616551106160054E-5</v>
      </c>
      <c r="K874" s="60">
        <f t="shared" si="163"/>
        <v>29.992236991454387</v>
      </c>
      <c r="L874" s="5">
        <f t="shared" si="164"/>
        <v>868.14029583614297</v>
      </c>
      <c r="M874" s="5">
        <f t="shared" si="165"/>
        <v>2.9992236991454389E-2</v>
      </c>
    </row>
    <row r="875" spans="1:13" x14ac:dyDescent="0.25">
      <c r="A875" s="57"/>
      <c r="B875" s="5">
        <f>'Mg2+离子浓度'!B875</f>
        <v>46.610718400577014</v>
      </c>
      <c r="C875" s="5">
        <f t="shared" si="158"/>
        <v>7.4868119668280997E-6</v>
      </c>
      <c r="D875" s="5">
        <f t="shared" si="166"/>
        <v>0</v>
      </c>
      <c r="E875" s="5">
        <f t="shared" si="159"/>
        <v>0</v>
      </c>
      <c r="F875" s="5">
        <f t="shared" si="160"/>
        <v>868.14029583614297</v>
      </c>
      <c r="G875" s="5">
        <f t="shared" si="161"/>
        <v>18.625336094914079</v>
      </c>
      <c r="H875" s="5">
        <f t="shared" si="162"/>
        <v>29.992236991454391</v>
      </c>
      <c r="I875" s="5"/>
      <c r="J875" s="5">
        <f t="shared" si="167"/>
        <v>4.6300149081270605E-7</v>
      </c>
      <c r="K875" s="60">
        <f t="shared" si="163"/>
        <v>29.992236528452899</v>
      </c>
      <c r="L875" s="5">
        <f t="shared" si="164"/>
        <v>868.14028243433336</v>
      </c>
      <c r="M875" s="5">
        <f t="shared" si="165"/>
        <v>2.9992236528452901E-2</v>
      </c>
    </row>
    <row r="876" spans="1:13" x14ac:dyDescent="0.25">
      <c r="A876" s="57">
        <v>160</v>
      </c>
      <c r="B876" s="5">
        <f>'Mg2+离子浓度'!B876</f>
        <v>46.903859944835119</v>
      </c>
      <c r="C876" s="5">
        <f t="shared" si="158"/>
        <v>0.29314154425810557</v>
      </c>
      <c r="D876" s="5">
        <f t="shared" si="166"/>
        <v>18.630542539353492</v>
      </c>
      <c r="E876" s="5">
        <f t="shared" si="159"/>
        <v>5.4613860103524106</v>
      </c>
      <c r="F876" s="5">
        <f t="shared" si="160"/>
        <v>873.60166844468574</v>
      </c>
      <c r="G876" s="5">
        <f t="shared" si="161"/>
        <v>18.625368348621031</v>
      </c>
      <c r="H876" s="5">
        <f t="shared" si="162"/>
        <v>30.180914768951506</v>
      </c>
      <c r="I876" s="5"/>
      <c r="J876" s="5">
        <f t="shared" si="167"/>
        <v>9.2192618869288431E-5</v>
      </c>
      <c r="K876" s="60">
        <f t="shared" si="163"/>
        <v>30.180822576332638</v>
      </c>
      <c r="L876" s="5">
        <f t="shared" si="164"/>
        <v>873.59899988323639</v>
      </c>
      <c r="M876" s="5">
        <f t="shared" si="165"/>
        <v>3.0180822576332637E-2</v>
      </c>
    </row>
    <row r="877" spans="1:13" x14ac:dyDescent="0.25">
      <c r="A877" s="57"/>
      <c r="B877" s="5">
        <f>'Mg2+离子浓度'!B877</f>
        <v>46.903867431647086</v>
      </c>
      <c r="C877" s="5">
        <f t="shared" si="158"/>
        <v>7.4868119668280997E-6</v>
      </c>
      <c r="D877" s="5">
        <f t="shared" si="166"/>
        <v>0</v>
      </c>
      <c r="E877" s="5">
        <f t="shared" si="159"/>
        <v>0</v>
      </c>
      <c r="F877" s="5">
        <f t="shared" si="160"/>
        <v>873.59899988323639</v>
      </c>
      <c r="G877" s="5">
        <f t="shared" si="161"/>
        <v>18.625308481359891</v>
      </c>
      <c r="H877" s="5">
        <f t="shared" si="162"/>
        <v>30.180822576332638</v>
      </c>
      <c r="I877" s="5"/>
      <c r="J877" s="5">
        <f t="shared" si="167"/>
        <v>4.6591275771718181E-7</v>
      </c>
      <c r="K877" s="60">
        <f t="shared" si="163"/>
        <v>30.180822110419879</v>
      </c>
      <c r="L877" s="5">
        <f t="shared" si="164"/>
        <v>873.59898639715868</v>
      </c>
      <c r="M877" s="5">
        <f t="shared" si="165"/>
        <v>3.0180822110419878E-2</v>
      </c>
    </row>
    <row r="878" spans="1:13" x14ac:dyDescent="0.25">
      <c r="A878" s="57">
        <v>161</v>
      </c>
      <c r="B878" s="5">
        <f>'Mg2+离子浓度'!B878</f>
        <v>47.197008975905192</v>
      </c>
      <c r="C878" s="5">
        <f t="shared" si="158"/>
        <v>0.29314154425810557</v>
      </c>
      <c r="D878" s="5">
        <f t="shared" si="166"/>
        <v>18.630542539353492</v>
      </c>
      <c r="E878" s="5">
        <f t="shared" si="159"/>
        <v>5.4613860103524106</v>
      </c>
      <c r="F878" s="5">
        <f t="shared" si="160"/>
        <v>879.06037240751107</v>
      </c>
      <c r="G878" s="5">
        <f t="shared" si="161"/>
        <v>18.625340704456189</v>
      </c>
      <c r="H878" s="5">
        <f t="shared" si="162"/>
        <v>30.369500350918486</v>
      </c>
      <c r="I878" s="5"/>
      <c r="J878" s="5">
        <f t="shared" si="167"/>
        <v>9.2768684863829144E-5</v>
      </c>
      <c r="K878" s="60">
        <f t="shared" si="163"/>
        <v>30.36940758223362</v>
      </c>
      <c r="L878" s="5">
        <f t="shared" si="164"/>
        <v>879.05768717154331</v>
      </c>
      <c r="M878" s="5">
        <f t="shared" si="165"/>
        <v>3.036940758223362E-2</v>
      </c>
    </row>
    <row r="879" spans="1:13" x14ac:dyDescent="0.25">
      <c r="A879" s="57"/>
      <c r="B879" s="5">
        <f>'Mg2+离子浓度'!B879</f>
        <v>47.197016462717158</v>
      </c>
      <c r="C879" s="5">
        <f t="shared" si="158"/>
        <v>7.4868119668280997E-6</v>
      </c>
      <c r="D879" s="5">
        <f t="shared" si="166"/>
        <v>0</v>
      </c>
      <c r="E879" s="5">
        <f t="shared" si="159"/>
        <v>0</v>
      </c>
      <c r="F879" s="5">
        <f t="shared" si="160"/>
        <v>879.05768717154331</v>
      </c>
      <c r="G879" s="5">
        <f t="shared" si="161"/>
        <v>18.625280855749573</v>
      </c>
      <c r="H879" s="5">
        <f t="shared" si="162"/>
        <v>30.36940758223362</v>
      </c>
      <c r="I879" s="5"/>
      <c r="J879" s="5">
        <f t="shared" si="167"/>
        <v>4.6882401568376681E-7</v>
      </c>
      <c r="K879" s="60">
        <f t="shared" si="163"/>
        <v>30.369407113409604</v>
      </c>
      <c r="L879" s="5">
        <f t="shared" si="164"/>
        <v>879.05767360119785</v>
      </c>
      <c r="M879" s="5">
        <f t="shared" si="165"/>
        <v>3.0369407113409606E-2</v>
      </c>
    </row>
    <row r="880" spans="1:13" x14ac:dyDescent="0.25">
      <c r="A880" s="57">
        <v>162</v>
      </c>
      <c r="B880" s="5">
        <f>'Mg2+离子浓度'!B880</f>
        <v>47.490158006975264</v>
      </c>
      <c r="C880" s="5">
        <f t="shared" si="158"/>
        <v>0.29314154425810557</v>
      </c>
      <c r="D880" s="5">
        <f t="shared" si="166"/>
        <v>18.630542539353492</v>
      </c>
      <c r="E880" s="5">
        <f t="shared" si="159"/>
        <v>5.4613860103524106</v>
      </c>
      <c r="F880" s="5">
        <f t="shared" si="160"/>
        <v>884.51905961155023</v>
      </c>
      <c r="G880" s="5">
        <f t="shared" si="161"/>
        <v>18.625313048687556</v>
      </c>
      <c r="H880" s="5">
        <f t="shared" si="162"/>
        <v>30.558085353908215</v>
      </c>
      <c r="I880" s="5"/>
      <c r="J880" s="5">
        <f t="shared" si="167"/>
        <v>9.3344749089787656E-5</v>
      </c>
      <c r="K880" s="60">
        <f t="shared" si="163"/>
        <v>30.557992009159126</v>
      </c>
      <c r="L880" s="5">
        <f t="shared" si="164"/>
        <v>884.51635770111545</v>
      </c>
      <c r="M880" s="5">
        <f t="shared" si="165"/>
        <v>3.0557992009159127E-2</v>
      </c>
    </row>
    <row r="881" spans="1:13" x14ac:dyDescent="0.25">
      <c r="A881" s="57"/>
      <c r="B881" s="5">
        <f>'Mg2+离子浓度'!B881</f>
        <v>47.490165493787231</v>
      </c>
      <c r="C881" s="5">
        <f t="shared" si="158"/>
        <v>7.4868119668280997E-6</v>
      </c>
      <c r="D881" s="5">
        <f t="shared" si="166"/>
        <v>0</v>
      </c>
      <c r="E881" s="5">
        <f t="shared" si="159"/>
        <v>0</v>
      </c>
      <c r="F881" s="5">
        <f t="shared" si="160"/>
        <v>884.51635770111545</v>
      </c>
      <c r="G881" s="5">
        <f t="shared" si="161"/>
        <v>18.625253218307481</v>
      </c>
      <c r="H881" s="5">
        <f t="shared" si="162"/>
        <v>30.557992009159122</v>
      </c>
      <c r="I881" s="5"/>
      <c r="J881" s="5">
        <f t="shared" si="167"/>
        <v>4.7173526471248869E-7</v>
      </c>
      <c r="K881" s="60">
        <f t="shared" si="163"/>
        <v>30.557991537423856</v>
      </c>
      <c r="L881" s="5">
        <f t="shared" si="164"/>
        <v>884.51634404650235</v>
      </c>
      <c r="M881" s="5">
        <f t="shared" si="165"/>
        <v>3.0557991537423855E-2</v>
      </c>
    </row>
    <row r="882" spans="1:13" x14ac:dyDescent="0.25">
      <c r="A882" s="57">
        <v>163</v>
      </c>
      <c r="B882" s="5">
        <f>'Mg2+离子浓度'!B882</f>
        <v>47.783307038045336</v>
      </c>
      <c r="C882" s="5">
        <f t="shared" si="158"/>
        <v>0.29314154425810557</v>
      </c>
      <c r="D882" s="5">
        <f t="shared" si="166"/>
        <v>18.630542539353492</v>
      </c>
      <c r="E882" s="5">
        <f t="shared" si="159"/>
        <v>5.4613860103524106</v>
      </c>
      <c r="F882" s="5">
        <f t="shared" si="160"/>
        <v>889.97773005685474</v>
      </c>
      <c r="G882" s="5">
        <f t="shared" si="161"/>
        <v>18.625285381529778</v>
      </c>
      <c r="H882" s="5">
        <f t="shared" si="162"/>
        <v>30.746669777922467</v>
      </c>
      <c r="I882" s="5"/>
      <c r="J882" s="5">
        <f t="shared" si="167"/>
        <v>9.3920811547169359E-5</v>
      </c>
      <c r="K882" s="60">
        <f t="shared" si="163"/>
        <v>30.746575857110919</v>
      </c>
      <c r="L882" s="5">
        <f t="shared" si="164"/>
        <v>889.97501147200421</v>
      </c>
      <c r="M882" s="5">
        <f t="shared" si="165"/>
        <v>3.0746575857110919E-2</v>
      </c>
    </row>
    <row r="883" spans="1:13" x14ac:dyDescent="0.25">
      <c r="A883" s="57"/>
      <c r="B883" s="5">
        <f>'Mg2+离子浓度'!B883</f>
        <v>47.783314524857303</v>
      </c>
      <c r="C883" s="5">
        <f t="shared" si="158"/>
        <v>7.4868119668280997E-6</v>
      </c>
      <c r="D883" s="5">
        <f t="shared" si="166"/>
        <v>0</v>
      </c>
      <c r="E883" s="5">
        <f t="shared" si="159"/>
        <v>0</v>
      </c>
      <c r="F883" s="5">
        <f t="shared" si="160"/>
        <v>889.97501147200421</v>
      </c>
      <c r="G883" s="5">
        <f t="shared" si="161"/>
        <v>18.62522556925245</v>
      </c>
      <c r="H883" s="5">
        <f t="shared" si="162"/>
        <v>30.746575857110926</v>
      </c>
      <c r="I883" s="5"/>
      <c r="J883" s="5">
        <f t="shared" si="167"/>
        <v>4.7464650480337491E-7</v>
      </c>
      <c r="K883" s="60">
        <f t="shared" si="163"/>
        <v>30.746575382464421</v>
      </c>
      <c r="L883" s="5">
        <f t="shared" si="164"/>
        <v>889.97499773312404</v>
      </c>
      <c r="M883" s="5">
        <f t="shared" si="165"/>
        <v>3.0746575382464423E-2</v>
      </c>
    </row>
    <row r="884" spans="1:13" x14ac:dyDescent="0.25">
      <c r="A884" s="57">
        <v>164</v>
      </c>
      <c r="B884" s="5">
        <f>'Mg2+离子浓度'!B884</f>
        <v>48.076456069115409</v>
      </c>
      <c r="C884" s="5">
        <f t="shared" si="158"/>
        <v>0.29314154425810557</v>
      </c>
      <c r="D884" s="5">
        <f t="shared" si="166"/>
        <v>18.630542539353492</v>
      </c>
      <c r="E884" s="5">
        <f t="shared" si="159"/>
        <v>5.4613860103524106</v>
      </c>
      <c r="F884" s="5">
        <f t="shared" si="160"/>
        <v>895.43638374347643</v>
      </c>
      <c r="G884" s="5">
        <f t="shared" si="161"/>
        <v>18.625257703192268</v>
      </c>
      <c r="H884" s="5">
        <f t="shared" si="162"/>
        <v>30.935253622963028</v>
      </c>
      <c r="I884" s="5"/>
      <c r="J884" s="5">
        <f t="shared" si="167"/>
        <v>9.4496872235979744E-5</v>
      </c>
      <c r="K884" s="60">
        <f t="shared" si="163"/>
        <v>30.935159126090792</v>
      </c>
      <c r="L884" s="5">
        <f t="shared" si="164"/>
        <v>895.43364848426097</v>
      </c>
      <c r="M884" s="5">
        <f t="shared" si="165"/>
        <v>3.0935159126090791E-2</v>
      </c>
    </row>
    <row r="885" spans="1:13" x14ac:dyDescent="0.25">
      <c r="A885" s="57"/>
      <c r="B885" s="5">
        <f>'Mg2+离子浓度'!B885</f>
        <v>48.076463555927376</v>
      </c>
      <c r="C885" s="5">
        <f t="shared" ref="C885:C948" si="168">B885-B884</f>
        <v>7.4868119668280997E-6</v>
      </c>
      <c r="D885" s="5">
        <f t="shared" si="166"/>
        <v>0</v>
      </c>
      <c r="E885" s="5">
        <f t="shared" ref="E885:E948" si="169">C885*D885</f>
        <v>0</v>
      </c>
      <c r="F885" s="5">
        <f t="shared" ref="F885:F948" si="170">E885+L884</f>
        <v>895.43364848426097</v>
      </c>
      <c r="G885" s="5">
        <f t="shared" ref="G885:G948" si="171">F885/B885</f>
        <v>18.625197908797983</v>
      </c>
      <c r="H885" s="5">
        <f t="shared" ref="H885:H948" si="172">F885/$C$9/96485/0.0001</f>
        <v>30.935159126090788</v>
      </c>
      <c r="I885" s="5"/>
      <c r="J885" s="5">
        <f t="shared" si="167"/>
        <v>4.7755773595645254E-7</v>
      </c>
      <c r="K885" s="60">
        <f t="shared" ref="K885:K948" si="173">H885-J885</f>
        <v>30.935158648533051</v>
      </c>
      <c r="L885" s="5">
        <f t="shared" ref="L885:L948" si="174">K885*0.0001*$C$9*96485</f>
        <v>895.43363466111339</v>
      </c>
      <c r="M885" s="5">
        <f t="shared" ref="M885:M948" si="175">K885*0.001</f>
        <v>3.0935158648533051E-2</v>
      </c>
    </row>
    <row r="886" spans="1:13" x14ac:dyDescent="0.25">
      <c r="A886" s="57">
        <v>165</v>
      </c>
      <c r="B886" s="5">
        <f>'Mg2+离子浓度'!B886</f>
        <v>48.369605100185481</v>
      </c>
      <c r="C886" s="5">
        <f t="shared" si="168"/>
        <v>0.29314154425810557</v>
      </c>
      <c r="D886" s="5">
        <f t="shared" si="166"/>
        <v>18.630542539353492</v>
      </c>
      <c r="E886" s="5">
        <f t="shared" si="169"/>
        <v>5.4613860103524106</v>
      </c>
      <c r="F886" s="5">
        <f t="shared" si="170"/>
        <v>900.89502067146577</v>
      </c>
      <c r="G886" s="5">
        <f t="shared" si="171"/>
        <v>18.625230013879339</v>
      </c>
      <c r="H886" s="5">
        <f t="shared" si="172"/>
        <v>31.123836889031654</v>
      </c>
      <c r="I886" s="5"/>
      <c r="J886" s="5">
        <f t="shared" si="167"/>
        <v>9.5072931156224135E-5</v>
      </c>
      <c r="K886" s="60">
        <f t="shared" si="173"/>
        <v>31.123741816100498</v>
      </c>
      <c r="L886" s="5">
        <f t="shared" si="174"/>
        <v>900.892268737937</v>
      </c>
      <c r="M886" s="5">
        <f t="shared" si="175"/>
        <v>3.11237418161005E-2</v>
      </c>
    </row>
    <row r="887" spans="1:13" x14ac:dyDescent="0.25">
      <c r="A887" s="57"/>
      <c r="B887" s="5">
        <f>'Mg2+离子浓度'!B887</f>
        <v>48.369612586997448</v>
      </c>
      <c r="C887" s="5">
        <f t="shared" si="168"/>
        <v>7.4868119668280997E-6</v>
      </c>
      <c r="D887" s="5">
        <f t="shared" si="166"/>
        <v>0</v>
      </c>
      <c r="E887" s="5">
        <f t="shared" si="169"/>
        <v>0</v>
      </c>
      <c r="F887" s="5">
        <f t="shared" si="170"/>
        <v>900.892268737937</v>
      </c>
      <c r="G887" s="5">
        <f t="shared" si="171"/>
        <v>18.6251702371524</v>
      </c>
      <c r="H887" s="5">
        <f t="shared" si="172"/>
        <v>31.123741816100498</v>
      </c>
      <c r="I887" s="5"/>
      <c r="J887" s="5">
        <f t="shared" si="167"/>
        <v>4.8046895817174921E-7</v>
      </c>
      <c r="K887" s="60">
        <f t="shared" si="173"/>
        <v>31.123741335631539</v>
      </c>
      <c r="L887" s="5">
        <f t="shared" si="174"/>
        <v>900.8922548305228</v>
      </c>
      <c r="M887" s="5">
        <f t="shared" si="175"/>
        <v>3.112374133563154E-2</v>
      </c>
    </row>
    <row r="888" spans="1:13" x14ac:dyDescent="0.25">
      <c r="A888" s="57">
        <v>166</v>
      </c>
      <c r="B888" s="5">
        <f>'Mg2+离子浓度'!B888</f>
        <v>48.662754131255554</v>
      </c>
      <c r="C888" s="5">
        <f t="shared" si="168"/>
        <v>0.29314154425810557</v>
      </c>
      <c r="D888" s="5">
        <f t="shared" si="166"/>
        <v>18.630542539353492</v>
      </c>
      <c r="E888" s="5">
        <f t="shared" si="169"/>
        <v>5.4613860103524106</v>
      </c>
      <c r="F888" s="5">
        <f t="shared" si="170"/>
        <v>906.35364084087519</v>
      </c>
      <c r="G888" s="5">
        <f t="shared" si="171"/>
        <v>18.625202313790417</v>
      </c>
      <c r="H888" s="5">
        <f t="shared" si="172"/>
        <v>31.312419576130146</v>
      </c>
      <c r="I888" s="5"/>
      <c r="J888" s="5">
        <f t="shared" si="167"/>
        <v>9.5648988307908076E-5</v>
      </c>
      <c r="K888" s="60">
        <f t="shared" si="173"/>
        <v>31.31232392714184</v>
      </c>
      <c r="L888" s="5">
        <f t="shared" si="174"/>
        <v>906.35087223308415</v>
      </c>
      <c r="M888" s="5">
        <f t="shared" si="175"/>
        <v>3.1312323927141839E-2</v>
      </c>
    </row>
    <row r="889" spans="1:13" x14ac:dyDescent="0.25">
      <c r="A889" s="57"/>
      <c r="B889" s="5">
        <f>'Mg2+离子浓度'!B889</f>
        <v>48.66276161806752</v>
      </c>
      <c r="C889" s="5">
        <f t="shared" si="168"/>
        <v>7.4868119668280997E-6</v>
      </c>
      <c r="D889" s="5">
        <f t="shared" si="166"/>
        <v>0</v>
      </c>
      <c r="E889" s="5">
        <f t="shared" si="169"/>
        <v>0</v>
      </c>
      <c r="F889" s="5">
        <f t="shared" si="170"/>
        <v>906.35087223308415</v>
      </c>
      <c r="G889" s="5">
        <f t="shared" si="171"/>
        <v>18.625142554519019</v>
      </c>
      <c r="H889" s="5">
        <f t="shared" si="172"/>
        <v>31.312323927141843</v>
      </c>
      <c r="I889" s="5"/>
      <c r="J889" s="5">
        <f t="shared" si="167"/>
        <v>4.833801714492926E-7</v>
      </c>
      <c r="K889" s="60">
        <f t="shared" si="173"/>
        <v>31.31232344376167</v>
      </c>
      <c r="L889" s="5">
        <f t="shared" si="174"/>
        <v>906.35085824140344</v>
      </c>
      <c r="M889" s="5">
        <f t="shared" si="175"/>
        <v>3.1312323443761669E-2</v>
      </c>
    </row>
    <row r="890" spans="1:13" x14ac:dyDescent="0.25">
      <c r="A890" s="57">
        <v>167</v>
      </c>
      <c r="B890" s="5">
        <f>'Mg2+离子浓度'!B890</f>
        <v>48.955903162325626</v>
      </c>
      <c r="C890" s="5">
        <f t="shared" si="168"/>
        <v>0.29314154425810557</v>
      </c>
      <c r="D890" s="5">
        <f t="shared" si="166"/>
        <v>18.630542539353492</v>
      </c>
      <c r="E890" s="5">
        <f t="shared" si="169"/>
        <v>5.4613860103524106</v>
      </c>
      <c r="F890" s="5">
        <f t="shared" si="170"/>
        <v>911.81224425175583</v>
      </c>
      <c r="G890" s="5">
        <f t="shared" si="171"/>
        <v>18.625174603120133</v>
      </c>
      <c r="H890" s="5">
        <f t="shared" si="172"/>
        <v>31.501001684260277</v>
      </c>
      <c r="I890" s="5"/>
      <c r="J890" s="5">
        <f t="shared" si="167"/>
        <v>9.6225043691036948E-5</v>
      </c>
      <c r="K890" s="60">
        <f t="shared" si="173"/>
        <v>31.500905459216586</v>
      </c>
      <c r="L890" s="5">
        <f t="shared" si="174"/>
        <v>911.80945896975368</v>
      </c>
      <c r="M890" s="5">
        <f t="shared" si="175"/>
        <v>3.1500905459216584E-2</v>
      </c>
    </row>
    <row r="891" spans="1:13" x14ac:dyDescent="0.25">
      <c r="A891" s="57"/>
      <c r="B891" s="5">
        <f>'Mg2+离子浓度'!B891</f>
        <v>48.955910649137593</v>
      </c>
      <c r="C891" s="5">
        <f t="shared" si="168"/>
        <v>7.4868119668280997E-6</v>
      </c>
      <c r="D891" s="5">
        <f t="shared" si="166"/>
        <v>0</v>
      </c>
      <c r="E891" s="5">
        <f t="shared" si="169"/>
        <v>0</v>
      </c>
      <c r="F891" s="5">
        <f t="shared" si="170"/>
        <v>911.80945896975368</v>
      </c>
      <c r="G891" s="5">
        <f t="shared" si="171"/>
        <v>18.625114861096268</v>
      </c>
      <c r="H891" s="5">
        <f t="shared" si="172"/>
        <v>31.500905459216586</v>
      </c>
      <c r="I891" s="5"/>
      <c r="J891" s="5">
        <f t="shared" si="167"/>
        <v>4.8629137578910993E-7</v>
      </c>
      <c r="K891" s="60">
        <f t="shared" si="173"/>
        <v>31.500904972925209</v>
      </c>
      <c r="L891" s="5">
        <f t="shared" si="174"/>
        <v>911.80944489380659</v>
      </c>
      <c r="M891" s="5">
        <f t="shared" si="175"/>
        <v>3.1500904972925209E-2</v>
      </c>
    </row>
    <row r="892" spans="1:13" x14ac:dyDescent="0.25">
      <c r="A892" s="57">
        <v>168</v>
      </c>
      <c r="B892" s="5">
        <f>'Mg2+离子浓度'!B892</f>
        <v>49.249052193395698</v>
      </c>
      <c r="C892" s="5">
        <f t="shared" si="168"/>
        <v>0.29314154425810557</v>
      </c>
      <c r="D892" s="5">
        <f t="shared" si="166"/>
        <v>18.630542539353492</v>
      </c>
      <c r="E892" s="5">
        <f t="shared" si="169"/>
        <v>5.4613860103524106</v>
      </c>
      <c r="F892" s="5">
        <f t="shared" si="170"/>
        <v>917.27083090415897</v>
      </c>
      <c r="G892" s="5">
        <f t="shared" si="171"/>
        <v>18.625146882058473</v>
      </c>
      <c r="H892" s="5">
        <f t="shared" si="172"/>
        <v>31.689583213423813</v>
      </c>
      <c r="I892" s="5"/>
      <c r="J892" s="5">
        <f t="shared" si="167"/>
        <v>9.6801097305616158E-5</v>
      </c>
      <c r="K892" s="60">
        <f t="shared" si="173"/>
        <v>31.689486412326506</v>
      </c>
      <c r="L892" s="5">
        <f t="shared" si="174"/>
        <v>917.26802894799687</v>
      </c>
      <c r="M892" s="5">
        <f t="shared" si="175"/>
        <v>3.1689486412326509E-2</v>
      </c>
    </row>
    <row r="893" spans="1:13" x14ac:dyDescent="0.25">
      <c r="A893" s="57"/>
      <c r="B893" s="5">
        <f>'Mg2+离子浓度'!B893</f>
        <v>49.249059680207665</v>
      </c>
      <c r="C893" s="5">
        <f t="shared" si="168"/>
        <v>7.4868119668280997E-6</v>
      </c>
      <c r="D893" s="5">
        <f t="shared" si="166"/>
        <v>0</v>
      </c>
      <c r="E893" s="5">
        <f t="shared" si="169"/>
        <v>0</v>
      </c>
      <c r="F893" s="5">
        <f t="shared" si="170"/>
        <v>917.26802894799687</v>
      </c>
      <c r="G893" s="5">
        <f t="shared" si="171"/>
        <v>18.625087157077861</v>
      </c>
      <c r="H893" s="5">
        <f t="shared" si="172"/>
        <v>31.689486412326502</v>
      </c>
      <c r="I893" s="5"/>
      <c r="J893" s="5">
        <f t="shared" si="167"/>
        <v>4.8920257119122851E-7</v>
      </c>
      <c r="K893" s="60">
        <f t="shared" si="173"/>
        <v>31.689485923123932</v>
      </c>
      <c r="L893" s="5">
        <f t="shared" si="174"/>
        <v>917.26801478778395</v>
      </c>
      <c r="M893" s="5">
        <f t="shared" si="175"/>
        <v>3.1689485923123935E-2</v>
      </c>
    </row>
    <row r="894" spans="1:13" x14ac:dyDescent="0.25">
      <c r="A894" s="57">
        <v>169</v>
      </c>
      <c r="B894" s="5">
        <f>'Mg2+离子浓度'!B894</f>
        <v>49.542201224465771</v>
      </c>
      <c r="C894" s="5">
        <f t="shared" si="168"/>
        <v>0.29314154425810557</v>
      </c>
      <c r="D894" s="5">
        <f t="shared" si="166"/>
        <v>18.630542539353492</v>
      </c>
      <c r="E894" s="5">
        <f t="shared" si="169"/>
        <v>5.4613860103524106</v>
      </c>
      <c r="F894" s="5">
        <f t="shared" si="170"/>
        <v>922.72940079813634</v>
      </c>
      <c r="G894" s="5">
        <f t="shared" si="171"/>
        <v>18.625119150790951</v>
      </c>
      <c r="H894" s="5">
        <f t="shared" si="172"/>
        <v>31.878164163622539</v>
      </c>
      <c r="I894" s="5"/>
      <c r="J894" s="5">
        <f t="shared" si="167"/>
        <v>9.7377149151651153E-5</v>
      </c>
      <c r="K894" s="60">
        <f t="shared" si="173"/>
        <v>31.878066786473386</v>
      </c>
      <c r="L894" s="5">
        <f t="shared" si="174"/>
        <v>922.72658216786544</v>
      </c>
      <c r="M894" s="5">
        <f t="shared" si="175"/>
        <v>3.187806678647339E-2</v>
      </c>
    </row>
    <row r="895" spans="1:13" x14ac:dyDescent="0.25">
      <c r="A895" s="57"/>
      <c r="B895" s="5">
        <f>'Mg2+离子浓度'!B895</f>
        <v>49.542208711277738</v>
      </c>
      <c r="C895" s="5">
        <f t="shared" si="168"/>
        <v>7.4868119668280997E-6</v>
      </c>
      <c r="D895" s="5">
        <f t="shared" si="166"/>
        <v>0</v>
      </c>
      <c r="E895" s="5">
        <f t="shared" si="169"/>
        <v>0</v>
      </c>
      <c r="F895" s="5">
        <f t="shared" si="170"/>
        <v>922.72658216786544</v>
      </c>
      <c r="G895" s="5">
        <f t="shared" si="171"/>
        <v>18.625059442652926</v>
      </c>
      <c r="H895" s="5">
        <f t="shared" si="172"/>
        <v>31.878066786473386</v>
      </c>
      <c r="I895" s="5"/>
      <c r="J895" s="5">
        <f t="shared" si="167"/>
        <v>4.9211375765567598E-7</v>
      </c>
      <c r="K895" s="60">
        <f t="shared" si="173"/>
        <v>31.87806629435963</v>
      </c>
      <c r="L895" s="5">
        <f t="shared" si="174"/>
        <v>922.72656792338671</v>
      </c>
      <c r="M895" s="5">
        <f t="shared" si="175"/>
        <v>3.187806629435963E-2</v>
      </c>
    </row>
    <row r="896" spans="1:13" x14ac:dyDescent="0.25">
      <c r="A896" s="57">
        <v>170</v>
      </c>
      <c r="B896" s="5">
        <f>'Mg2+离子浓度'!B896</f>
        <v>49.835350255535843</v>
      </c>
      <c r="C896" s="5">
        <f t="shared" si="168"/>
        <v>0.29314154425810557</v>
      </c>
      <c r="D896" s="5">
        <f t="shared" si="166"/>
        <v>18.630542539353492</v>
      </c>
      <c r="E896" s="5">
        <f t="shared" si="169"/>
        <v>5.4613860103524106</v>
      </c>
      <c r="F896" s="5">
        <f t="shared" si="170"/>
        <v>928.1879539337391</v>
      </c>
      <c r="G896" s="5">
        <f t="shared" si="171"/>
        <v>18.625091409498694</v>
      </c>
      <c r="H896" s="5">
        <f t="shared" si="172"/>
        <v>32.066744534858238</v>
      </c>
      <c r="I896" s="5"/>
      <c r="J896" s="5">
        <f t="shared" si="167"/>
        <v>9.7953199229147383E-5</v>
      </c>
      <c r="K896" s="60">
        <f t="shared" si="173"/>
        <v>32.066646581659008</v>
      </c>
      <c r="L896" s="5">
        <f t="shared" si="174"/>
        <v>928.18511862941068</v>
      </c>
      <c r="M896" s="5">
        <f t="shared" si="175"/>
        <v>3.206664658165901E-2</v>
      </c>
    </row>
    <row r="897" spans="1:13" x14ac:dyDescent="0.25">
      <c r="A897" s="57"/>
      <c r="B897" s="5">
        <f>'Mg2+离子浓度'!B897</f>
        <v>49.83535774234781</v>
      </c>
      <c r="C897" s="5">
        <f t="shared" si="168"/>
        <v>7.4868119668280997E-6</v>
      </c>
      <c r="D897" s="5">
        <f t="shared" si="166"/>
        <v>0</v>
      </c>
      <c r="E897" s="5">
        <f t="shared" si="169"/>
        <v>0</v>
      </c>
      <c r="F897" s="5">
        <f t="shared" si="170"/>
        <v>928.18511862941068</v>
      </c>
      <c r="G897" s="5">
        <f t="shared" si="171"/>
        <v>18.625031718006138</v>
      </c>
      <c r="H897" s="5">
        <f t="shared" si="172"/>
        <v>32.066646581659001</v>
      </c>
      <c r="I897" s="5"/>
      <c r="J897" s="5">
        <f t="shared" si="167"/>
        <v>4.9502493518247975E-7</v>
      </c>
      <c r="K897" s="60">
        <f t="shared" si="173"/>
        <v>32.066646086634066</v>
      </c>
      <c r="L897" s="5">
        <f t="shared" si="174"/>
        <v>928.18510430066647</v>
      </c>
      <c r="M897" s="5">
        <f t="shared" si="175"/>
        <v>3.2066646086634065E-2</v>
      </c>
    </row>
    <row r="898" spans="1:13" x14ac:dyDescent="0.25">
      <c r="A898" s="57">
        <v>171</v>
      </c>
      <c r="B898" s="5">
        <f>'Mg2+离子浓度'!B898</f>
        <v>50.128499286605916</v>
      </c>
      <c r="C898" s="5">
        <f t="shared" si="168"/>
        <v>0.29314154425810557</v>
      </c>
      <c r="D898" s="5">
        <f t="shared" si="166"/>
        <v>18.630542539353492</v>
      </c>
      <c r="E898" s="5">
        <f t="shared" si="169"/>
        <v>5.4613860103524106</v>
      </c>
      <c r="F898" s="5">
        <f t="shared" si="170"/>
        <v>933.64649031101885</v>
      </c>
      <c r="G898" s="5">
        <f t="shared" si="171"/>
        <v>18.625063658358599</v>
      </c>
      <c r="H898" s="5">
        <f t="shared" si="172"/>
        <v>32.255324327132669</v>
      </c>
      <c r="I898" s="5"/>
      <c r="J898" s="5">
        <f t="shared" si="167"/>
        <v>9.8529247538110227E-5</v>
      </c>
      <c r="K898" s="60">
        <f t="shared" si="173"/>
        <v>32.255225797885132</v>
      </c>
      <c r="L898" s="5">
        <f t="shared" si="174"/>
        <v>933.64363833268408</v>
      </c>
      <c r="M898" s="5">
        <f t="shared" si="175"/>
        <v>3.2255225797885131E-2</v>
      </c>
    </row>
    <row r="899" spans="1:13" x14ac:dyDescent="0.25">
      <c r="A899" s="57"/>
      <c r="B899" s="5">
        <f>'Mg2+离子浓度'!B899</f>
        <v>50.128506773417882</v>
      </c>
      <c r="C899" s="5">
        <f t="shared" si="168"/>
        <v>7.4868119668280997E-6</v>
      </c>
      <c r="D899" s="5">
        <f t="shared" si="166"/>
        <v>0</v>
      </c>
      <c r="E899" s="5">
        <f t="shared" si="169"/>
        <v>0</v>
      </c>
      <c r="F899" s="5">
        <f t="shared" si="170"/>
        <v>933.64363833268408</v>
      </c>
      <c r="G899" s="5">
        <f t="shared" si="171"/>
        <v>18.625003983317853</v>
      </c>
      <c r="H899" s="5">
        <f t="shared" si="172"/>
        <v>32.255225797885132</v>
      </c>
      <c r="I899" s="5"/>
      <c r="J899" s="5">
        <f t="shared" si="167"/>
        <v>4.9793610377166726E-7</v>
      </c>
      <c r="K899" s="60">
        <f t="shared" si="173"/>
        <v>32.255225299949025</v>
      </c>
      <c r="L899" s="5">
        <f t="shared" si="174"/>
        <v>933.6436239196745</v>
      </c>
      <c r="M899" s="5">
        <f t="shared" si="175"/>
        <v>3.2255225299949022E-2</v>
      </c>
    </row>
    <row r="900" spans="1:13" x14ac:dyDescent="0.25">
      <c r="A900" s="57">
        <v>172</v>
      </c>
      <c r="B900" s="5">
        <f>'Mg2+离子浓度'!B900</f>
        <v>50.421648317675988</v>
      </c>
      <c r="C900" s="5">
        <f t="shared" si="168"/>
        <v>0.29314154425810557</v>
      </c>
      <c r="D900" s="5">
        <f t="shared" si="166"/>
        <v>18.630542539353492</v>
      </c>
      <c r="E900" s="5">
        <f t="shared" si="169"/>
        <v>5.4613860103524106</v>
      </c>
      <c r="F900" s="5">
        <f t="shared" si="170"/>
        <v>939.10500993002688</v>
      </c>
      <c r="G900" s="5">
        <f t="shared" si="171"/>
        <v>18.625035897543455</v>
      </c>
      <c r="H900" s="5">
        <f t="shared" si="172"/>
        <v>32.443903540447629</v>
      </c>
      <c r="I900" s="5"/>
      <c r="J900" s="5">
        <f t="shared" si="167"/>
        <v>9.910529407854516E-5</v>
      </c>
      <c r="K900" s="60">
        <f t="shared" si="173"/>
        <v>32.443804435153552</v>
      </c>
      <c r="L900" s="5">
        <f t="shared" si="174"/>
        <v>939.10214127773725</v>
      </c>
      <c r="M900" s="5">
        <f t="shared" si="175"/>
        <v>3.2443804435153552E-2</v>
      </c>
    </row>
    <row r="901" spans="1:13" x14ac:dyDescent="0.25">
      <c r="A901" s="57"/>
      <c r="B901" s="5">
        <f>'Mg2+离子浓度'!B901</f>
        <v>50.421655804487955</v>
      </c>
      <c r="C901" s="5">
        <f t="shared" si="168"/>
        <v>7.4868119668280997E-6</v>
      </c>
      <c r="D901" s="5">
        <f t="shared" si="166"/>
        <v>0</v>
      </c>
      <c r="E901" s="5">
        <f t="shared" si="169"/>
        <v>0</v>
      </c>
      <c r="F901" s="5">
        <f t="shared" si="170"/>
        <v>939.10214127773725</v>
      </c>
      <c r="G901" s="5">
        <f t="shared" si="171"/>
        <v>18.624976238764241</v>
      </c>
      <c r="H901" s="5">
        <f t="shared" si="172"/>
        <v>32.443804435153559</v>
      </c>
      <c r="I901" s="5"/>
      <c r="J901" s="5">
        <f t="shared" si="167"/>
        <v>5.0084726342326603E-7</v>
      </c>
      <c r="K901" s="60">
        <f t="shared" si="173"/>
        <v>32.443803934306295</v>
      </c>
      <c r="L901" s="5">
        <f t="shared" si="174"/>
        <v>939.10212678046287</v>
      </c>
      <c r="M901" s="5">
        <f t="shared" si="175"/>
        <v>3.2443803934306299E-2</v>
      </c>
    </row>
    <row r="902" spans="1:13" x14ac:dyDescent="0.25">
      <c r="A902" s="57">
        <v>173</v>
      </c>
      <c r="B902" s="5">
        <f>'Mg2+离子浓度'!B902</f>
        <v>50.71479734874606</v>
      </c>
      <c r="C902" s="5">
        <f t="shared" si="168"/>
        <v>0.29314154425810557</v>
      </c>
      <c r="D902" s="5">
        <f t="shared" si="166"/>
        <v>18.630542539353492</v>
      </c>
      <c r="E902" s="5">
        <f t="shared" si="169"/>
        <v>5.4613860103524106</v>
      </c>
      <c r="F902" s="5">
        <f t="shared" si="170"/>
        <v>944.56351279081525</v>
      </c>
      <c r="G902" s="5">
        <f t="shared" si="171"/>
        <v>18.625008127222063</v>
      </c>
      <c r="H902" s="5">
        <f t="shared" si="172"/>
        <v>32.632482174804899</v>
      </c>
      <c r="I902" s="5"/>
      <c r="J902" s="5">
        <f t="shared" si="167"/>
        <v>9.9681338850457631E-5</v>
      </c>
      <c r="K902" s="60">
        <f t="shared" si="173"/>
        <v>32.632382493466046</v>
      </c>
      <c r="L902" s="5">
        <f t="shared" si="174"/>
        <v>944.56062746462158</v>
      </c>
      <c r="M902" s="5">
        <f t="shared" si="175"/>
        <v>3.2632382493466047E-2</v>
      </c>
    </row>
    <row r="903" spans="1:13" x14ac:dyDescent="0.25">
      <c r="A903" s="57"/>
      <c r="B903" s="5">
        <f>'Mg2+离子浓度'!B903</f>
        <v>50.714804835558027</v>
      </c>
      <c r="C903" s="5">
        <f t="shared" si="168"/>
        <v>7.4868119668280997E-6</v>
      </c>
      <c r="D903" s="5">
        <f t="shared" si="166"/>
        <v>0</v>
      </c>
      <c r="E903" s="5">
        <f t="shared" si="169"/>
        <v>0</v>
      </c>
      <c r="F903" s="5">
        <f t="shared" si="170"/>
        <v>944.56062746462158</v>
      </c>
      <c r="G903" s="5">
        <f t="shared" si="171"/>
        <v>18.62494848451739</v>
      </c>
      <c r="H903" s="5">
        <f t="shared" si="172"/>
        <v>32.632382493466054</v>
      </c>
      <c r="I903" s="5"/>
      <c r="J903" s="5">
        <f t="shared" si="167"/>
        <v>5.0375841413730348E-7</v>
      </c>
      <c r="K903" s="60">
        <f t="shared" si="173"/>
        <v>32.632381989707639</v>
      </c>
      <c r="L903" s="5">
        <f t="shared" si="174"/>
        <v>944.56061288308251</v>
      </c>
      <c r="M903" s="5">
        <f t="shared" si="175"/>
        <v>3.2632381989707637E-2</v>
      </c>
    </row>
    <row r="904" spans="1:13" x14ac:dyDescent="0.25">
      <c r="A904" s="57">
        <v>174</v>
      </c>
      <c r="B904" s="5">
        <f>'Mg2+离子浓度'!B904</f>
        <v>51.007946379816133</v>
      </c>
      <c r="C904" s="5">
        <f t="shared" si="168"/>
        <v>0.29314154425810557</v>
      </c>
      <c r="D904" s="5">
        <f t="shared" si="166"/>
        <v>18.630542539353492</v>
      </c>
      <c r="E904" s="5">
        <f t="shared" si="169"/>
        <v>5.4613860103524106</v>
      </c>
      <c r="F904" s="5">
        <f t="shared" si="170"/>
        <v>950.0219988934349</v>
      </c>
      <c r="G904" s="5">
        <f t="shared" si="171"/>
        <v>18.624980347559319</v>
      </c>
      <c r="H904" s="5">
        <f t="shared" si="172"/>
        <v>32.82106023020625</v>
      </c>
      <c r="I904" s="5"/>
      <c r="J904" s="5">
        <f t="shared" si="167"/>
        <v>1.0025738185385307E-4</v>
      </c>
      <c r="K904" s="60">
        <f t="shared" si="173"/>
        <v>32.820959972824397</v>
      </c>
      <c r="L904" s="5">
        <f t="shared" si="174"/>
        <v>950.01909689338868</v>
      </c>
      <c r="M904" s="5">
        <f t="shared" si="175"/>
        <v>3.2820959972824401E-2</v>
      </c>
    </row>
    <row r="905" spans="1:13" x14ac:dyDescent="0.25">
      <c r="A905" s="57"/>
      <c r="B905" s="5">
        <f>'Mg2+离子浓度'!B905</f>
        <v>51.0079538666281</v>
      </c>
      <c r="C905" s="5">
        <f t="shared" si="168"/>
        <v>7.4868119668280997E-6</v>
      </c>
      <c r="D905" s="5">
        <f t="shared" si="166"/>
        <v>0</v>
      </c>
      <c r="E905" s="5">
        <f t="shared" si="169"/>
        <v>0</v>
      </c>
      <c r="F905" s="5">
        <f t="shared" si="170"/>
        <v>950.01909689338868</v>
      </c>
      <c r="G905" s="5">
        <f t="shared" si="171"/>
        <v>18.624920720745429</v>
      </c>
      <c r="H905" s="5">
        <f t="shared" si="172"/>
        <v>32.820959972824397</v>
      </c>
      <c r="I905" s="5"/>
      <c r="J905" s="5">
        <f t="shared" si="167"/>
        <v>5.0666955591380683E-7</v>
      </c>
      <c r="K905" s="60">
        <f t="shared" si="173"/>
        <v>32.820959466154839</v>
      </c>
      <c r="L905" s="5">
        <f t="shared" si="174"/>
        <v>950.01908222758482</v>
      </c>
      <c r="M905" s="5">
        <f t="shared" si="175"/>
        <v>3.2820959466154841E-2</v>
      </c>
    </row>
    <row r="906" spans="1:13" x14ac:dyDescent="0.25">
      <c r="A906" s="57">
        <v>175</v>
      </c>
      <c r="B906" s="5">
        <f>'Mg2+离子浓度'!B906</f>
        <v>51.301095410886205</v>
      </c>
      <c r="C906" s="5">
        <f t="shared" si="168"/>
        <v>0.29314154425810557</v>
      </c>
      <c r="D906" s="5">
        <f t="shared" si="166"/>
        <v>18.630542539353492</v>
      </c>
      <c r="E906" s="5">
        <f t="shared" si="169"/>
        <v>5.4613860103524106</v>
      </c>
      <c r="F906" s="5">
        <f t="shared" si="170"/>
        <v>955.4804682379372</v>
      </c>
      <c r="G906" s="5">
        <f t="shared" si="171"/>
        <v>18.624952558716362</v>
      </c>
      <c r="H906" s="5">
        <f t="shared" si="172"/>
        <v>33.009637706653443</v>
      </c>
      <c r="I906" s="5"/>
      <c r="J906" s="5">
        <f t="shared" si="167"/>
        <v>1.0083342308873683E-4</v>
      </c>
      <c r="K906" s="60">
        <f t="shared" si="173"/>
        <v>33.009536873230353</v>
      </c>
      <c r="L906" s="5">
        <f t="shared" si="174"/>
        <v>955.47754956408914</v>
      </c>
      <c r="M906" s="5">
        <f t="shared" si="175"/>
        <v>3.3009536873230355E-2</v>
      </c>
    </row>
    <row r="907" spans="1:13" x14ac:dyDescent="0.25">
      <c r="A907" s="57"/>
      <c r="B907" s="5">
        <f>'Mg2+离子浓度'!B907</f>
        <v>51.301102897698172</v>
      </c>
      <c r="C907" s="5">
        <f t="shared" si="168"/>
        <v>7.4868119668280997E-6</v>
      </c>
      <c r="D907" s="5">
        <f t="shared" si="166"/>
        <v>0</v>
      </c>
      <c r="E907" s="5">
        <f t="shared" si="169"/>
        <v>0</v>
      </c>
      <c r="F907" s="5">
        <f t="shared" si="170"/>
        <v>955.47754956408914</v>
      </c>
      <c r="G907" s="5">
        <f t="shared" si="171"/>
        <v>18.624892947612643</v>
      </c>
      <c r="H907" s="5">
        <f t="shared" si="172"/>
        <v>33.009536873230346</v>
      </c>
      <c r="I907" s="5"/>
      <c r="J907" s="5">
        <f t="shared" si="167"/>
        <v>5.095806887528036E-7</v>
      </c>
      <c r="K907" s="60">
        <f t="shared" si="173"/>
        <v>33.009536363649659</v>
      </c>
      <c r="L907" s="5">
        <f t="shared" si="174"/>
        <v>955.47753481402117</v>
      </c>
      <c r="M907" s="5">
        <f t="shared" si="175"/>
        <v>3.3009536363649658E-2</v>
      </c>
    </row>
    <row r="908" spans="1:13" x14ac:dyDescent="0.25">
      <c r="A908" s="57">
        <v>176</v>
      </c>
      <c r="B908" s="5">
        <f>'Mg2+离子浓度'!B908</f>
        <v>51.594244441956278</v>
      </c>
      <c r="C908" s="5">
        <f t="shared" si="168"/>
        <v>0.29314154425810557</v>
      </c>
      <c r="D908" s="5">
        <f t="shared" si="166"/>
        <v>18.630542539353492</v>
      </c>
      <c r="E908" s="5">
        <f t="shared" si="169"/>
        <v>5.4613860103524106</v>
      </c>
      <c r="F908" s="5">
        <f t="shared" si="170"/>
        <v>960.93892082437355</v>
      </c>
      <c r="G908" s="5">
        <f t="shared" si="171"/>
        <v>18.624924760850671</v>
      </c>
      <c r="H908" s="5">
        <f t="shared" si="172"/>
        <v>33.198214604148262</v>
      </c>
      <c r="I908" s="5"/>
      <c r="J908" s="5">
        <f t="shared" si="167"/>
        <v>1.0140946255511436E-4</v>
      </c>
      <c r="K908" s="60">
        <f t="shared" si="173"/>
        <v>33.19811319468571</v>
      </c>
      <c r="L908" s="5">
        <f t="shared" si="174"/>
        <v>960.93598547677516</v>
      </c>
      <c r="M908" s="5">
        <f t="shared" si="175"/>
        <v>3.3198113194685713E-2</v>
      </c>
    </row>
    <row r="909" spans="1:13" x14ac:dyDescent="0.25">
      <c r="A909" s="57"/>
      <c r="B909" s="5">
        <f>'Mg2+离子浓度'!B909</f>
        <v>51.594251928768244</v>
      </c>
      <c r="C909" s="5">
        <f t="shared" si="168"/>
        <v>7.4868119668280997E-6</v>
      </c>
      <c r="D909" s="5">
        <f t="shared" si="166"/>
        <v>0</v>
      </c>
      <c r="E909" s="5">
        <f t="shared" si="169"/>
        <v>0</v>
      </c>
      <c r="F909" s="5">
        <f t="shared" si="170"/>
        <v>960.93598547677516</v>
      </c>
      <c r="G909" s="5">
        <f t="shared" si="171"/>
        <v>18.624865165279594</v>
      </c>
      <c r="H909" s="5">
        <f t="shared" si="172"/>
        <v>33.19811319468571</v>
      </c>
      <c r="I909" s="5"/>
      <c r="J909" s="5">
        <f t="shared" si="167"/>
        <v>5.1249181265432142E-7</v>
      </c>
      <c r="K909" s="60">
        <f t="shared" si="173"/>
        <v>33.198112682193894</v>
      </c>
      <c r="L909" s="5">
        <f t="shared" si="174"/>
        <v>960.93597064244341</v>
      </c>
      <c r="M909" s="5">
        <f t="shared" si="175"/>
        <v>3.3198112682193893E-2</v>
      </c>
    </row>
    <row r="910" spans="1:13" x14ac:dyDescent="0.25">
      <c r="A910" s="57">
        <v>177</v>
      </c>
      <c r="B910" s="5">
        <f>'Mg2+离子浓度'!B910</f>
        <v>51.88739347302635</v>
      </c>
      <c r="C910" s="5">
        <f t="shared" si="168"/>
        <v>0.29314154425810557</v>
      </c>
      <c r="D910" s="5">
        <f t="shared" si="166"/>
        <v>18.630542539353492</v>
      </c>
      <c r="E910" s="5">
        <f t="shared" si="169"/>
        <v>5.4613860103524106</v>
      </c>
      <c r="F910" s="5">
        <f t="shared" si="170"/>
        <v>966.39735665279579</v>
      </c>
      <c r="G910" s="5">
        <f t="shared" si="171"/>
        <v>18.624896954116171</v>
      </c>
      <c r="H910" s="5">
        <f t="shared" si="172"/>
        <v>33.386790922692498</v>
      </c>
      <c r="I910" s="5"/>
      <c r="J910" s="5">
        <f t="shared" si="167"/>
        <v>1.0198550025299115E-4</v>
      </c>
      <c r="K910" s="60">
        <f t="shared" si="173"/>
        <v>33.386688937192247</v>
      </c>
      <c r="L910" s="5">
        <f t="shared" si="174"/>
        <v>966.39440463149822</v>
      </c>
      <c r="M910" s="5">
        <f t="shared" si="175"/>
        <v>3.3386688937192245E-2</v>
      </c>
    </row>
    <row r="911" spans="1:13" x14ac:dyDescent="0.25">
      <c r="A911" s="57"/>
      <c r="B911" s="5">
        <f>'Mg2+离子浓度'!B911</f>
        <v>51.887400959838317</v>
      </c>
      <c r="C911" s="5">
        <f t="shared" si="168"/>
        <v>7.4868119668280997E-6</v>
      </c>
      <c r="D911" s="5">
        <f t="shared" si="166"/>
        <v>0</v>
      </c>
      <c r="E911" s="5">
        <f t="shared" si="169"/>
        <v>0</v>
      </c>
      <c r="F911" s="5">
        <f t="shared" si="170"/>
        <v>966.39440463149822</v>
      </c>
      <c r="G911" s="5">
        <f t="shared" si="171"/>
        <v>18.624837373903215</v>
      </c>
      <c r="H911" s="5">
        <f t="shared" si="172"/>
        <v>33.386688937192247</v>
      </c>
      <c r="I911" s="5"/>
      <c r="J911" s="5">
        <f t="shared" si="167"/>
        <v>5.1540292761838741E-7</v>
      </c>
      <c r="K911" s="60">
        <f t="shared" si="173"/>
        <v>33.386688421789316</v>
      </c>
      <c r="L911" s="5">
        <f t="shared" si="174"/>
        <v>966.39438971290258</v>
      </c>
      <c r="M911" s="5">
        <f t="shared" si="175"/>
        <v>3.3386688421789316E-2</v>
      </c>
    </row>
    <row r="912" spans="1:13" x14ac:dyDescent="0.25">
      <c r="A912" s="57">
        <v>178</v>
      </c>
      <c r="B912" s="5">
        <f>'Mg2+离子浓度'!B912</f>
        <v>52.180542504096422</v>
      </c>
      <c r="C912" s="5">
        <f t="shared" si="168"/>
        <v>0.29314154425810557</v>
      </c>
      <c r="D912" s="5">
        <f t="shared" si="166"/>
        <v>18.630542539353492</v>
      </c>
      <c r="E912" s="5">
        <f t="shared" si="169"/>
        <v>5.4613860103524106</v>
      </c>
      <c r="F912" s="5">
        <f t="shared" si="170"/>
        <v>971.85577572325496</v>
      </c>
      <c r="G912" s="5">
        <f t="shared" si="171"/>
        <v>18.624869138663318</v>
      </c>
      <c r="H912" s="5">
        <f t="shared" si="172"/>
        <v>33.575366662287919</v>
      </c>
      <c r="I912" s="5"/>
      <c r="J912" s="5">
        <f t="shared" si="167"/>
        <v>1.0256153618237259E-4</v>
      </c>
      <c r="K912" s="60">
        <f t="shared" si="173"/>
        <v>33.575264100751738</v>
      </c>
      <c r="L912" s="5">
        <f t="shared" si="174"/>
        <v>971.85280702830937</v>
      </c>
      <c r="M912" s="5">
        <f t="shared" si="175"/>
        <v>3.3575264100751741E-2</v>
      </c>
    </row>
    <row r="913" spans="1:13" x14ac:dyDescent="0.25">
      <c r="A913" s="57"/>
      <c r="B913" s="5">
        <f>'Mg2+离子浓度'!B913</f>
        <v>52.180549990908389</v>
      </c>
      <c r="C913" s="5">
        <f t="shared" si="168"/>
        <v>7.4868119668280997E-6</v>
      </c>
      <c r="D913" s="5">
        <f t="shared" si="166"/>
        <v>0</v>
      </c>
      <c r="E913" s="5">
        <f t="shared" si="169"/>
        <v>0</v>
      </c>
      <c r="F913" s="5">
        <f t="shared" si="170"/>
        <v>971.85280702830937</v>
      </c>
      <c r="G913" s="5">
        <f t="shared" si="171"/>
        <v>18.624809573636899</v>
      </c>
      <c r="H913" s="5">
        <f t="shared" si="172"/>
        <v>33.575264100751738</v>
      </c>
      <c r="I913" s="5"/>
      <c r="J913" s="5">
        <f t="shared" si="167"/>
        <v>5.1831403364502941E-7</v>
      </c>
      <c r="K913" s="60">
        <f t="shared" si="173"/>
        <v>33.575263582437707</v>
      </c>
      <c r="L913" s="5">
        <f t="shared" si="174"/>
        <v>971.85279202545075</v>
      </c>
      <c r="M913" s="5">
        <f t="shared" si="175"/>
        <v>3.357526358243771E-2</v>
      </c>
    </row>
    <row r="914" spans="1:13" x14ac:dyDescent="0.25">
      <c r="A914" s="57">
        <v>179</v>
      </c>
      <c r="B914" s="5">
        <f>'Mg2+离子浓度'!B914</f>
        <v>52.473691535166495</v>
      </c>
      <c r="C914" s="5">
        <f t="shared" si="168"/>
        <v>0.29314154425810557</v>
      </c>
      <c r="D914" s="5">
        <f t="shared" si="166"/>
        <v>18.630542539353492</v>
      </c>
      <c r="E914" s="5">
        <f t="shared" si="169"/>
        <v>5.4613860103524106</v>
      </c>
      <c r="F914" s="5">
        <f t="shared" si="170"/>
        <v>977.31417803580314</v>
      </c>
      <c r="G914" s="5">
        <f t="shared" si="171"/>
        <v>18.62484131463922</v>
      </c>
      <c r="H914" s="5">
        <f t="shared" si="172"/>
        <v>33.763941822936317</v>
      </c>
      <c r="I914" s="5"/>
      <c r="J914" s="5">
        <f t="shared" si="167"/>
        <v>1.0313757034326414E-4</v>
      </c>
      <c r="K914" s="60">
        <f t="shared" si="173"/>
        <v>33.763838685365975</v>
      </c>
      <c r="L914" s="5">
        <f t="shared" si="174"/>
        <v>977.31119266726103</v>
      </c>
      <c r="M914" s="5">
        <f t="shared" si="175"/>
        <v>3.3763838685365977E-2</v>
      </c>
    </row>
    <row r="915" spans="1:13" x14ac:dyDescent="0.25">
      <c r="A915" s="57"/>
      <c r="B915" s="5">
        <f>'Mg2+离子浓度'!B915</f>
        <v>52.473699021978462</v>
      </c>
      <c r="C915" s="5">
        <f t="shared" si="168"/>
        <v>7.4868119668280997E-6</v>
      </c>
      <c r="D915" s="5">
        <f t="shared" si="166"/>
        <v>0</v>
      </c>
      <c r="E915" s="5">
        <f t="shared" si="169"/>
        <v>0</v>
      </c>
      <c r="F915" s="5">
        <f t="shared" si="170"/>
        <v>977.31119266726103</v>
      </c>
      <c r="G915" s="5">
        <f t="shared" si="171"/>
        <v>18.62478176463064</v>
      </c>
      <c r="H915" s="5">
        <f t="shared" si="172"/>
        <v>33.763838685365982</v>
      </c>
      <c r="I915" s="5"/>
      <c r="J915" s="5">
        <f t="shared" si="167"/>
        <v>5.2122513073427474E-7</v>
      </c>
      <c r="K915" s="60">
        <f t="shared" si="173"/>
        <v>33.76383816414085</v>
      </c>
      <c r="L915" s="5">
        <f t="shared" si="174"/>
        <v>977.31117758013909</v>
      </c>
      <c r="M915" s="5">
        <f t="shared" si="175"/>
        <v>3.3763838164140851E-2</v>
      </c>
    </row>
    <row r="916" spans="1:13" x14ac:dyDescent="0.25">
      <c r="A916" s="57">
        <v>180</v>
      </c>
      <c r="B916" s="5">
        <f>'Mg2+离子浓度'!B916</f>
        <v>52.766840566236567</v>
      </c>
      <c r="C916" s="5">
        <f t="shared" si="168"/>
        <v>0.29314154425810557</v>
      </c>
      <c r="D916" s="5">
        <f t="shared" si="166"/>
        <v>18.630542539353492</v>
      </c>
      <c r="E916" s="5">
        <f t="shared" si="169"/>
        <v>5.4613860103524106</v>
      </c>
      <c r="F916" s="5">
        <f t="shared" si="170"/>
        <v>982.77256359049147</v>
      </c>
      <c r="G916" s="5">
        <f t="shared" si="171"/>
        <v>18.624813482187697</v>
      </c>
      <c r="H916" s="5">
        <f t="shared" si="172"/>
        <v>33.952516404639461</v>
      </c>
      <c r="I916" s="5"/>
      <c r="J916" s="5">
        <f t="shared" si="167"/>
        <v>1.0371360273567122E-4</v>
      </c>
      <c r="K916" s="60">
        <f t="shared" si="173"/>
        <v>33.952412691036727</v>
      </c>
      <c r="L916" s="5">
        <f t="shared" si="174"/>
        <v>982.76956154840354</v>
      </c>
      <c r="M916" s="5">
        <f t="shared" si="175"/>
        <v>3.3952412691036729E-2</v>
      </c>
    </row>
    <row r="917" spans="1:13" x14ac:dyDescent="0.25">
      <c r="A917" s="57"/>
      <c r="B917" s="5">
        <f>'Mg2+离子浓度'!B917</f>
        <v>52.766848053048534</v>
      </c>
      <c r="C917" s="5">
        <f t="shared" si="168"/>
        <v>7.4868119668280997E-6</v>
      </c>
      <c r="D917" s="5">
        <f t="shared" si="166"/>
        <v>0</v>
      </c>
      <c r="E917" s="5">
        <f t="shared" si="169"/>
        <v>0</v>
      </c>
      <c r="F917" s="5">
        <f t="shared" si="170"/>
        <v>982.76956154840354</v>
      </c>
      <c r="G917" s="5">
        <f t="shared" si="171"/>
        <v>18.624753947031053</v>
      </c>
      <c r="H917" s="5">
        <f t="shared" si="172"/>
        <v>33.95241269103672</v>
      </c>
      <c r="I917" s="5"/>
      <c r="J917" s="5">
        <f t="shared" si="167"/>
        <v>5.241362188861506E-7</v>
      </c>
      <c r="K917" s="60">
        <f t="shared" si="173"/>
        <v>33.952412166900501</v>
      </c>
      <c r="L917" s="5">
        <f t="shared" si="174"/>
        <v>982.76954637701851</v>
      </c>
      <c r="M917" s="5">
        <f t="shared" si="175"/>
        <v>3.3952412166900502E-2</v>
      </c>
    </row>
    <row r="918" spans="1:13" x14ac:dyDescent="0.25">
      <c r="A918" s="57">
        <v>181</v>
      </c>
      <c r="B918" s="5">
        <f>'Mg2+离子浓度'!B918</f>
        <v>53.05998959730664</v>
      </c>
      <c r="C918" s="5">
        <f t="shared" si="168"/>
        <v>0.29314154425810557</v>
      </c>
      <c r="D918" s="5">
        <f t="shared" si="166"/>
        <v>18.630542539353492</v>
      </c>
      <c r="E918" s="5">
        <f t="shared" si="169"/>
        <v>5.4613860103524106</v>
      </c>
      <c r="F918" s="5">
        <f t="shared" si="170"/>
        <v>988.2309323873709</v>
      </c>
      <c r="G918" s="5">
        <f t="shared" si="171"/>
        <v>18.624785641449392</v>
      </c>
      <c r="H918" s="5">
        <f t="shared" si="172"/>
        <v>34.141090407399105</v>
      </c>
      <c r="I918" s="5"/>
      <c r="J918" s="5">
        <f t="shared" si="167"/>
        <v>1.0428963335959919E-4</v>
      </c>
      <c r="K918" s="60">
        <f t="shared" si="173"/>
        <v>34.140986117765742</v>
      </c>
      <c r="L918" s="5">
        <f t="shared" si="174"/>
        <v>988.2279136717882</v>
      </c>
      <c r="M918" s="5">
        <f t="shared" si="175"/>
        <v>3.414098611776574E-2</v>
      </c>
    </row>
    <row r="919" spans="1:13" x14ac:dyDescent="0.25">
      <c r="A919" s="57"/>
      <c r="B919" s="5">
        <f>'Mg2+离子浓度'!B919</f>
        <v>53.059997084118606</v>
      </c>
      <c r="C919" s="5">
        <f t="shared" si="168"/>
        <v>7.4868119668280997E-6</v>
      </c>
      <c r="D919" s="5">
        <f t="shared" si="166"/>
        <v>0</v>
      </c>
      <c r="E919" s="5">
        <f t="shared" si="169"/>
        <v>0</v>
      </c>
      <c r="F919" s="5">
        <f t="shared" si="170"/>
        <v>988.2279136717882</v>
      </c>
      <c r="G919" s="5">
        <f t="shared" si="171"/>
        <v>18.624726120981542</v>
      </c>
      <c r="H919" s="5">
        <f t="shared" si="172"/>
        <v>34.140986117765735</v>
      </c>
      <c r="I919" s="5"/>
      <c r="J919" s="5">
        <f t="shared" si="167"/>
        <v>5.2704729810068441E-7</v>
      </c>
      <c r="K919" s="60">
        <f t="shared" si="173"/>
        <v>34.140985590718437</v>
      </c>
      <c r="L919" s="5">
        <f t="shared" si="174"/>
        <v>988.22789841614065</v>
      </c>
      <c r="M919" s="5">
        <f t="shared" si="175"/>
        <v>3.4140985590718438E-2</v>
      </c>
    </row>
    <row r="920" spans="1:13" x14ac:dyDescent="0.25">
      <c r="A920" s="57">
        <v>182</v>
      </c>
      <c r="B920" s="5">
        <f>'Mg2+离子浓度'!B920</f>
        <v>53.353138628376712</v>
      </c>
      <c r="C920" s="5">
        <f t="shared" si="168"/>
        <v>0.29314154425810557</v>
      </c>
      <c r="D920" s="5">
        <f t="shared" si="166"/>
        <v>18.630542539353492</v>
      </c>
      <c r="E920" s="5">
        <f t="shared" si="169"/>
        <v>5.4613860103524106</v>
      </c>
      <c r="F920" s="5">
        <f t="shared" si="170"/>
        <v>993.68928442649303</v>
      </c>
      <c r="G920" s="5">
        <f t="shared" si="171"/>
        <v>18.624757792561873</v>
      </c>
      <c r="H920" s="5">
        <f t="shared" si="172"/>
        <v>34.329663831217047</v>
      </c>
      <c r="I920" s="5"/>
      <c r="J920" s="5">
        <f t="shared" si="167"/>
        <v>1.0486566221505354E-4</v>
      </c>
      <c r="K920" s="60">
        <f t="shared" si="173"/>
        <v>34.329558965554831</v>
      </c>
      <c r="L920" s="5">
        <f t="shared" si="174"/>
        <v>993.68624903746729</v>
      </c>
      <c r="M920" s="5">
        <f t="shared" si="175"/>
        <v>3.4329558965554834E-2</v>
      </c>
    </row>
    <row r="921" spans="1:13" x14ac:dyDescent="0.25">
      <c r="A921" s="57"/>
      <c r="B921" s="5">
        <f>'Mg2+离子浓度'!B921</f>
        <v>53.353146115188679</v>
      </c>
      <c r="C921" s="5">
        <f t="shared" si="168"/>
        <v>7.4868119668280997E-6</v>
      </c>
      <c r="D921" s="5">
        <f t="shared" ref="D921:D956" si="176">D919</f>
        <v>0</v>
      </c>
      <c r="E921" s="5">
        <f t="shared" si="169"/>
        <v>0</v>
      </c>
      <c r="F921" s="5">
        <f t="shared" si="170"/>
        <v>993.68624903746729</v>
      </c>
      <c r="G921" s="5">
        <f t="shared" si="171"/>
        <v>18.624698286622365</v>
      </c>
      <c r="H921" s="5">
        <f t="shared" si="172"/>
        <v>34.329558965554831</v>
      </c>
      <c r="I921" s="5"/>
      <c r="J921" s="5">
        <f t="shared" ref="J921:J956" si="177">H921*($C$8/3.1415926)^(1/2)*C921^(1/2)</f>
        <v>5.2995836837790404E-7</v>
      </c>
      <c r="K921" s="60">
        <f t="shared" si="173"/>
        <v>34.329558435596461</v>
      </c>
      <c r="L921" s="5">
        <f t="shared" si="174"/>
        <v>993.68623369755733</v>
      </c>
      <c r="M921" s="5">
        <f t="shared" si="175"/>
        <v>3.4329558435596465E-2</v>
      </c>
    </row>
    <row r="922" spans="1:13" x14ac:dyDescent="0.25">
      <c r="A922" s="57">
        <v>183</v>
      </c>
      <c r="B922" s="5">
        <f>'Mg2+离子浓度'!B922</f>
        <v>53.646287659446784</v>
      </c>
      <c r="C922" s="5">
        <f t="shared" si="168"/>
        <v>0.29314154425810557</v>
      </c>
      <c r="D922" s="5">
        <f t="shared" si="176"/>
        <v>18.630542539353492</v>
      </c>
      <c r="E922" s="5">
        <f t="shared" si="169"/>
        <v>5.4613860103524106</v>
      </c>
      <c r="F922" s="5">
        <f t="shared" si="170"/>
        <v>999.14761970790971</v>
      </c>
      <c r="G922" s="5">
        <f t="shared" si="171"/>
        <v>18.624729935659694</v>
      </c>
      <c r="H922" s="5">
        <f t="shared" si="172"/>
        <v>34.518236676095064</v>
      </c>
      <c r="I922" s="5"/>
      <c r="J922" s="5">
        <f t="shared" si="177"/>
        <v>1.0544168930203969E-4</v>
      </c>
      <c r="K922" s="60">
        <f t="shared" si="173"/>
        <v>34.518131234405764</v>
      </c>
      <c r="L922" s="5">
        <f t="shared" si="174"/>
        <v>999.14456764549209</v>
      </c>
      <c r="M922" s="5">
        <f t="shared" si="175"/>
        <v>3.4518131234405766E-2</v>
      </c>
    </row>
    <row r="923" spans="1:13" x14ac:dyDescent="0.25">
      <c r="A923" s="57"/>
      <c r="B923" s="5">
        <f>'Mg2+离子浓度'!B923</f>
        <v>53.646295146258751</v>
      </c>
      <c r="C923" s="5">
        <f t="shared" si="168"/>
        <v>7.4868119668280997E-6</v>
      </c>
      <c r="D923" s="5">
        <f t="shared" si="176"/>
        <v>0</v>
      </c>
      <c r="E923" s="5">
        <f t="shared" si="169"/>
        <v>0</v>
      </c>
      <c r="F923" s="5">
        <f t="shared" si="170"/>
        <v>999.14456764549209</v>
      </c>
      <c r="G923" s="5">
        <f t="shared" si="171"/>
        <v>18.624670444090707</v>
      </c>
      <c r="H923" s="5">
        <f t="shared" si="172"/>
        <v>34.518131234405764</v>
      </c>
      <c r="I923" s="5"/>
      <c r="J923" s="5">
        <f t="shared" si="177"/>
        <v>5.3286942971783647E-7</v>
      </c>
      <c r="K923" s="60">
        <f t="shared" si="173"/>
        <v>34.518130701536336</v>
      </c>
      <c r="L923" s="5">
        <f t="shared" si="174"/>
        <v>999.14455222132005</v>
      </c>
      <c r="M923" s="5">
        <f t="shared" si="175"/>
        <v>3.4518130701536337E-2</v>
      </c>
    </row>
    <row r="924" spans="1:13" x14ac:dyDescent="0.25">
      <c r="A924" s="57">
        <v>184</v>
      </c>
      <c r="B924" s="5">
        <f>'Mg2+离子浓度'!B924</f>
        <v>53.939436690516857</v>
      </c>
      <c r="C924" s="5">
        <f t="shared" si="168"/>
        <v>0.29314154425810557</v>
      </c>
      <c r="D924" s="5">
        <f t="shared" si="176"/>
        <v>18.630542539353492</v>
      </c>
      <c r="E924" s="5">
        <f t="shared" si="169"/>
        <v>5.4613860103524106</v>
      </c>
      <c r="F924" s="5">
        <f t="shared" si="170"/>
        <v>1004.6059382316724</v>
      </c>
      <c r="G924" s="5">
        <f t="shared" si="171"/>
        <v>18.624702070874484</v>
      </c>
      <c r="H924" s="5">
        <f t="shared" si="172"/>
        <v>34.706808942034939</v>
      </c>
      <c r="I924" s="5"/>
      <c r="J924" s="5">
        <f t="shared" si="177"/>
        <v>1.0601771462056309E-4</v>
      </c>
      <c r="K924" s="60">
        <f t="shared" si="173"/>
        <v>34.706702924320318</v>
      </c>
      <c r="L924" s="5">
        <f t="shared" si="174"/>
        <v>1004.6028694959139</v>
      </c>
      <c r="M924" s="5">
        <f t="shared" si="175"/>
        <v>3.4706702924320321E-2</v>
      </c>
    </row>
    <row r="925" spans="1:13" x14ac:dyDescent="0.25">
      <c r="A925" s="57"/>
      <c r="B925" s="5">
        <f>'Mg2+离子浓度'!B925</f>
        <v>53.939444177328824</v>
      </c>
      <c r="C925" s="5">
        <f t="shared" si="168"/>
        <v>7.4868119668280997E-6</v>
      </c>
      <c r="D925" s="5">
        <f t="shared" si="176"/>
        <v>0</v>
      </c>
      <c r="E925" s="5">
        <f t="shared" si="169"/>
        <v>0</v>
      </c>
      <c r="F925" s="5">
        <f t="shared" si="170"/>
        <v>1004.6028694959139</v>
      </c>
      <c r="G925" s="5">
        <f t="shared" si="171"/>
        <v>18.624642593520761</v>
      </c>
      <c r="H925" s="5">
        <f t="shared" si="172"/>
        <v>34.706702924320318</v>
      </c>
      <c r="I925" s="5"/>
      <c r="J925" s="5">
        <f t="shared" si="177"/>
        <v>5.3578048212050944E-7</v>
      </c>
      <c r="K925" s="60">
        <f t="shared" si="173"/>
        <v>34.706702388539838</v>
      </c>
      <c r="L925" s="5">
        <f t="shared" si="174"/>
        <v>1004.6028539874799</v>
      </c>
      <c r="M925" s="5">
        <f t="shared" si="175"/>
        <v>3.4706702388539838E-2</v>
      </c>
    </row>
    <row r="926" spans="1:13" x14ac:dyDescent="0.25">
      <c r="A926" s="57">
        <v>185</v>
      </c>
      <c r="B926" s="5">
        <f>'Mg2+离子浓度'!B926</f>
        <v>54.232585721586929</v>
      </c>
      <c r="C926" s="5">
        <f t="shared" si="168"/>
        <v>0.29314154425810557</v>
      </c>
      <c r="D926" s="5">
        <f t="shared" si="176"/>
        <v>18.630542539353492</v>
      </c>
      <c r="E926" s="5">
        <f t="shared" si="169"/>
        <v>5.4613860103524106</v>
      </c>
      <c r="F926" s="5">
        <f t="shared" si="170"/>
        <v>1010.0642399978323</v>
      </c>
      <c r="G926" s="5">
        <f t="shared" si="171"/>
        <v>18.624674198335018</v>
      </c>
      <c r="H926" s="5">
        <f t="shared" si="172"/>
        <v>34.895380629038442</v>
      </c>
      <c r="I926" s="5"/>
      <c r="J926" s="5">
        <f t="shared" si="177"/>
        <v>1.0659373817062917E-4</v>
      </c>
      <c r="K926" s="60">
        <f t="shared" si="173"/>
        <v>34.895274035300268</v>
      </c>
      <c r="L926" s="5">
        <f t="shared" si="174"/>
        <v>1010.0611545887839</v>
      </c>
      <c r="M926" s="5">
        <f t="shared" si="175"/>
        <v>3.4895274035300267E-2</v>
      </c>
    </row>
    <row r="927" spans="1:13" x14ac:dyDescent="0.25">
      <c r="A927" s="57"/>
      <c r="B927" s="5">
        <f>'Mg2+离子浓度'!B927</f>
        <v>54.232593208398896</v>
      </c>
      <c r="C927" s="5">
        <f t="shared" si="168"/>
        <v>7.4868119668280997E-6</v>
      </c>
      <c r="D927" s="5">
        <f t="shared" si="176"/>
        <v>0</v>
      </c>
      <c r="E927" s="5">
        <f t="shared" si="169"/>
        <v>0</v>
      </c>
      <c r="F927" s="5">
        <f t="shared" si="170"/>
        <v>1010.0611545887839</v>
      </c>
      <c r="G927" s="5">
        <f t="shared" si="171"/>
        <v>18.624614735043828</v>
      </c>
      <c r="H927" s="5">
        <f t="shared" si="172"/>
        <v>34.895274035300268</v>
      </c>
      <c r="I927" s="5"/>
      <c r="J927" s="5">
        <f t="shared" si="177"/>
        <v>5.3869152558595028E-7</v>
      </c>
      <c r="K927" s="60">
        <f t="shared" si="173"/>
        <v>34.895273496608745</v>
      </c>
      <c r="L927" s="5">
        <f t="shared" si="174"/>
        <v>1010.0611389960885</v>
      </c>
      <c r="M927" s="5">
        <f t="shared" si="175"/>
        <v>3.4895273496608745E-2</v>
      </c>
    </row>
    <row r="928" spans="1:13" x14ac:dyDescent="0.25">
      <c r="A928" s="57">
        <v>186</v>
      </c>
      <c r="B928" s="5">
        <f>'Mg2+离子浓度'!B928</f>
        <v>54.525734752657002</v>
      </c>
      <c r="C928" s="5">
        <f t="shared" si="168"/>
        <v>0.29314154425810557</v>
      </c>
      <c r="D928" s="5">
        <f t="shared" si="176"/>
        <v>18.630542539353492</v>
      </c>
      <c r="E928" s="5">
        <f t="shared" si="169"/>
        <v>5.4613860103524106</v>
      </c>
      <c r="F928" s="5">
        <f t="shared" si="170"/>
        <v>1015.5225250064409</v>
      </c>
      <c r="G928" s="5">
        <f t="shared" si="171"/>
        <v>18.624646318167315</v>
      </c>
      <c r="H928" s="5">
        <f t="shared" si="172"/>
        <v>35.083951737107348</v>
      </c>
      <c r="I928" s="5"/>
      <c r="J928" s="5">
        <f t="shared" si="177"/>
        <v>1.071697599522433E-4</v>
      </c>
      <c r="K928" s="60">
        <f t="shared" si="173"/>
        <v>35.083844567347398</v>
      </c>
      <c r="L928" s="5">
        <f t="shared" si="174"/>
        <v>1015.5194229241542</v>
      </c>
      <c r="M928" s="5">
        <f t="shared" si="175"/>
        <v>3.5083844567347401E-2</v>
      </c>
    </row>
    <row r="929" spans="1:13" x14ac:dyDescent="0.25">
      <c r="A929" s="57"/>
      <c r="B929" s="5">
        <f>'Mg2+离子浓度'!B929</f>
        <v>54.525742239468968</v>
      </c>
      <c r="C929" s="5">
        <f t="shared" si="168"/>
        <v>7.4868119668280997E-6</v>
      </c>
      <c r="D929" s="5">
        <f t="shared" si="176"/>
        <v>0</v>
      </c>
      <c r="E929" s="5">
        <f t="shared" si="169"/>
        <v>0</v>
      </c>
      <c r="F929" s="5">
        <f t="shared" si="170"/>
        <v>1015.5194229241542</v>
      </c>
      <c r="G929" s="5">
        <f t="shared" si="171"/>
        <v>18.624586868788391</v>
      </c>
      <c r="H929" s="5">
        <f t="shared" si="172"/>
        <v>35.083844567347398</v>
      </c>
      <c r="I929" s="5"/>
      <c r="J929" s="5">
        <f t="shared" si="177"/>
        <v>5.416025601141865E-7</v>
      </c>
      <c r="K929" s="60">
        <f t="shared" si="173"/>
        <v>35.083844025744838</v>
      </c>
      <c r="L929" s="5">
        <f t="shared" si="174"/>
        <v>1015.5194072471973</v>
      </c>
      <c r="M929" s="5">
        <f t="shared" si="175"/>
        <v>3.508384402574484E-2</v>
      </c>
    </row>
    <row r="930" spans="1:13" x14ac:dyDescent="0.25">
      <c r="A930" s="57">
        <v>187</v>
      </c>
      <c r="B930" s="5">
        <f>'Mg2+离子浓度'!B930</f>
        <v>54.818883783727074</v>
      </c>
      <c r="C930" s="5">
        <f t="shared" si="168"/>
        <v>0.29314154425810557</v>
      </c>
      <c r="D930" s="5">
        <f t="shared" si="176"/>
        <v>18.630542539353492</v>
      </c>
      <c r="E930" s="5">
        <f t="shared" si="169"/>
        <v>5.4613860103524106</v>
      </c>
      <c r="F930" s="5">
        <f t="shared" si="170"/>
        <v>1020.9807932575496</v>
      </c>
      <c r="G930" s="5">
        <f t="shared" si="171"/>
        <v>18.624618430494689</v>
      </c>
      <c r="H930" s="5">
        <f t="shared" si="172"/>
        <v>35.272522266243442</v>
      </c>
      <c r="I930" s="5"/>
      <c r="J930" s="5">
        <f t="shared" si="177"/>
        <v>1.0774577996541098E-4</v>
      </c>
      <c r="K930" s="60">
        <f t="shared" si="173"/>
        <v>35.272414520463478</v>
      </c>
      <c r="L930" s="5">
        <f t="shared" si="174"/>
        <v>1020.9776745020755</v>
      </c>
      <c r="M930" s="5">
        <f t="shared" si="175"/>
        <v>3.527241452046348E-2</v>
      </c>
    </row>
    <row r="931" spans="1:13" x14ac:dyDescent="0.25">
      <c r="A931" s="57"/>
      <c r="B931" s="5">
        <f>'Mg2+离子浓度'!B931</f>
        <v>54.818891270539041</v>
      </c>
      <c r="C931" s="5">
        <f t="shared" si="168"/>
        <v>7.4868119668280997E-6</v>
      </c>
      <c r="D931" s="5">
        <f t="shared" si="176"/>
        <v>0</v>
      </c>
      <c r="E931" s="5">
        <f t="shared" si="169"/>
        <v>0</v>
      </c>
      <c r="F931" s="5">
        <f t="shared" si="170"/>
        <v>1020.9776745020755</v>
      </c>
      <c r="G931" s="5">
        <f t="shared" si="171"/>
        <v>18.624558994880161</v>
      </c>
      <c r="H931" s="5">
        <f t="shared" si="172"/>
        <v>35.272414520463478</v>
      </c>
      <c r="I931" s="5"/>
      <c r="J931" s="5">
        <f t="shared" si="177"/>
        <v>5.4451358570524533E-7</v>
      </c>
      <c r="K931" s="60">
        <f t="shared" si="173"/>
        <v>35.272413975949895</v>
      </c>
      <c r="L931" s="5">
        <f t="shared" si="174"/>
        <v>1020.9776587408578</v>
      </c>
      <c r="M931" s="5">
        <f t="shared" si="175"/>
        <v>3.5272413975949893E-2</v>
      </c>
    </row>
    <row r="932" spans="1:13" x14ac:dyDescent="0.25">
      <c r="A932" s="57">
        <v>188</v>
      </c>
      <c r="B932" s="5">
        <f>'Mg2+离子浓度'!B932</f>
        <v>55.112032814797146</v>
      </c>
      <c r="C932" s="5">
        <f t="shared" si="168"/>
        <v>0.29314154425810557</v>
      </c>
      <c r="D932" s="5">
        <f t="shared" si="176"/>
        <v>18.630542539353492</v>
      </c>
      <c r="E932" s="5">
        <f t="shared" si="169"/>
        <v>5.4613860103524106</v>
      </c>
      <c r="F932" s="5">
        <f t="shared" si="170"/>
        <v>1026.4390447512103</v>
      </c>
      <c r="G932" s="5">
        <f t="shared" si="171"/>
        <v>18.624590535437836</v>
      </c>
      <c r="H932" s="5">
        <f t="shared" si="172"/>
        <v>35.461092216448506</v>
      </c>
      <c r="I932" s="5"/>
      <c r="J932" s="5">
        <f t="shared" si="177"/>
        <v>1.0832179821013764E-4</v>
      </c>
      <c r="K932" s="60">
        <f t="shared" si="173"/>
        <v>35.460983894650298</v>
      </c>
      <c r="L932" s="5">
        <f t="shared" si="174"/>
        <v>1026.4359093226001</v>
      </c>
      <c r="M932" s="5">
        <f t="shared" si="175"/>
        <v>3.54609838946503E-2</v>
      </c>
    </row>
    <row r="933" spans="1:13" x14ac:dyDescent="0.25">
      <c r="A933" s="57"/>
      <c r="B933" s="5">
        <f>'Mg2+离子浓度'!B933</f>
        <v>55.112040301609113</v>
      </c>
      <c r="C933" s="5">
        <f t="shared" si="168"/>
        <v>7.4868119668280997E-6</v>
      </c>
      <c r="D933" s="5">
        <f t="shared" si="176"/>
        <v>0</v>
      </c>
      <c r="E933" s="5">
        <f t="shared" si="169"/>
        <v>0</v>
      </c>
      <c r="F933" s="5">
        <f t="shared" si="170"/>
        <v>1026.4359093226001</v>
      </c>
      <c r="G933" s="5">
        <f t="shared" si="171"/>
        <v>18.624531113442213</v>
      </c>
      <c r="H933" s="5">
        <f t="shared" si="172"/>
        <v>35.460983894650298</v>
      </c>
      <c r="I933" s="5"/>
      <c r="J933" s="5">
        <f t="shared" si="177"/>
        <v>5.474246023591546E-7</v>
      </c>
      <c r="K933" s="60">
        <f t="shared" si="173"/>
        <v>35.460983347225692</v>
      </c>
      <c r="L933" s="5">
        <f t="shared" si="174"/>
        <v>1026.4358934771212</v>
      </c>
      <c r="M933" s="5">
        <f t="shared" si="175"/>
        <v>3.5460983347225694E-2</v>
      </c>
    </row>
    <row r="934" spans="1:13" x14ac:dyDescent="0.25">
      <c r="A934" s="57">
        <v>189</v>
      </c>
      <c r="B934" s="5">
        <f>'Mg2+离子浓度'!B934</f>
        <v>55.405181845867219</v>
      </c>
      <c r="C934" s="5">
        <f t="shared" si="168"/>
        <v>0.29314154425810557</v>
      </c>
      <c r="D934" s="5">
        <f t="shared" si="176"/>
        <v>18.630542539353492</v>
      </c>
      <c r="E934" s="5">
        <f t="shared" si="169"/>
        <v>5.4613860103524106</v>
      </c>
      <c r="F934" s="5">
        <f t="shared" si="170"/>
        <v>1031.8972794874737</v>
      </c>
      <c r="G934" s="5">
        <f t="shared" si="171"/>
        <v>18.624562633114884</v>
      </c>
      <c r="H934" s="5">
        <f t="shared" si="172"/>
        <v>35.649661587724296</v>
      </c>
      <c r="I934" s="5"/>
      <c r="J934" s="5">
        <f t="shared" si="177"/>
        <v>1.0889781468642863E-4</v>
      </c>
      <c r="K934" s="60">
        <f t="shared" si="173"/>
        <v>35.649552689909612</v>
      </c>
      <c r="L934" s="5">
        <f t="shared" si="174"/>
        <v>1031.8941273857788</v>
      </c>
      <c r="M934" s="5">
        <f t="shared" si="175"/>
        <v>3.564955268990961E-2</v>
      </c>
    </row>
    <row r="935" spans="1:13" x14ac:dyDescent="0.25">
      <c r="A935" s="57"/>
      <c r="B935" s="5">
        <f>'Mg2+离子浓度'!B935</f>
        <v>55.405189332679186</v>
      </c>
      <c r="C935" s="5">
        <f t="shared" si="168"/>
        <v>7.4868119668280997E-6</v>
      </c>
      <c r="D935" s="5">
        <f t="shared" si="176"/>
        <v>0</v>
      </c>
      <c r="E935" s="5">
        <f t="shared" si="169"/>
        <v>0</v>
      </c>
      <c r="F935" s="5">
        <f t="shared" si="170"/>
        <v>1031.8941273857788</v>
      </c>
      <c r="G935" s="5">
        <f t="shared" si="171"/>
        <v>18.624503224594978</v>
      </c>
      <c r="H935" s="5">
        <f t="shared" si="172"/>
        <v>35.649552689909612</v>
      </c>
      <c r="I935" s="5"/>
      <c r="J935" s="5">
        <f t="shared" si="177"/>
        <v>5.5033561007594122E-7</v>
      </c>
      <c r="K935" s="60">
        <f t="shared" si="173"/>
        <v>35.649552139573998</v>
      </c>
      <c r="L935" s="5">
        <f t="shared" si="174"/>
        <v>1031.8941114560391</v>
      </c>
      <c r="M935" s="5">
        <f t="shared" si="175"/>
        <v>3.5649552139573999E-2</v>
      </c>
    </row>
    <row r="936" spans="1:13" x14ac:dyDescent="0.25">
      <c r="A936" s="57">
        <v>190</v>
      </c>
      <c r="B936" s="5">
        <f>'Mg2+离子浓度'!B936</f>
        <v>55.698330876937291</v>
      </c>
      <c r="C936" s="5">
        <f t="shared" si="168"/>
        <v>0.29314154425810557</v>
      </c>
      <c r="D936" s="5">
        <f t="shared" si="176"/>
        <v>18.630542539353492</v>
      </c>
      <c r="E936" s="5">
        <f t="shared" si="169"/>
        <v>5.4613860103524106</v>
      </c>
      <c r="F936" s="5">
        <f t="shared" si="170"/>
        <v>1037.3554974663916</v>
      </c>
      <c r="G936" s="5">
        <f t="shared" si="171"/>
        <v>18.624534723641492</v>
      </c>
      <c r="H936" s="5">
        <f t="shared" si="172"/>
        <v>35.838230380072602</v>
      </c>
      <c r="I936" s="5"/>
      <c r="J936" s="5">
        <f t="shared" si="177"/>
        <v>1.0947382939428943E-4</v>
      </c>
      <c r="K936" s="60">
        <f t="shared" si="173"/>
        <v>35.838120906243205</v>
      </c>
      <c r="L936" s="5">
        <f t="shared" si="174"/>
        <v>1037.3523286916627</v>
      </c>
      <c r="M936" s="5">
        <f t="shared" si="175"/>
        <v>3.5838120906243207E-2</v>
      </c>
    </row>
    <row r="937" spans="1:13" x14ac:dyDescent="0.25">
      <c r="A937" s="57"/>
      <c r="B937" s="5">
        <f>'Mg2+离子浓度'!B937</f>
        <v>55.698338363749258</v>
      </c>
      <c r="C937" s="5">
        <f t="shared" si="168"/>
        <v>7.4868119668280997E-6</v>
      </c>
      <c r="D937" s="5">
        <f t="shared" si="176"/>
        <v>0</v>
      </c>
      <c r="E937" s="5">
        <f t="shared" si="169"/>
        <v>0</v>
      </c>
      <c r="F937" s="5">
        <f t="shared" si="170"/>
        <v>1037.3523286916627</v>
      </c>
      <c r="G937" s="5">
        <f t="shared" si="171"/>
        <v>18.624475328456366</v>
      </c>
      <c r="H937" s="5">
        <f t="shared" si="172"/>
        <v>35.838120906243205</v>
      </c>
      <c r="I937" s="5"/>
      <c r="J937" s="5">
        <f t="shared" si="177"/>
        <v>5.5324660885563291E-7</v>
      </c>
      <c r="K937" s="60">
        <f t="shared" si="173"/>
        <v>35.838120352996597</v>
      </c>
      <c r="L937" s="5">
        <f t="shared" si="174"/>
        <v>1037.3523126776631</v>
      </c>
      <c r="M937" s="5">
        <f t="shared" si="175"/>
        <v>3.5838120352996598E-2</v>
      </c>
    </row>
    <row r="938" spans="1:13" x14ac:dyDescent="0.25">
      <c r="A938" s="57">
        <v>191</v>
      </c>
      <c r="B938" s="5">
        <f>'Mg2+离子浓度'!B938</f>
        <v>55.991479908007364</v>
      </c>
      <c r="C938" s="5">
        <f t="shared" si="168"/>
        <v>0.29314154425810557</v>
      </c>
      <c r="D938" s="5">
        <f t="shared" si="176"/>
        <v>18.630542539353492</v>
      </c>
      <c r="E938" s="5">
        <f t="shared" si="169"/>
        <v>5.4613860103524106</v>
      </c>
      <c r="F938" s="5">
        <f t="shared" si="170"/>
        <v>1042.8136986880156</v>
      </c>
      <c r="G938" s="5">
        <f t="shared" si="171"/>
        <v>18.624506807130889</v>
      </c>
      <c r="H938" s="5">
        <f t="shared" si="172"/>
        <v>36.026798593495215</v>
      </c>
      <c r="I938" s="5"/>
      <c r="J938" s="5">
        <f t="shared" si="177"/>
        <v>1.1004984233372551E-4</v>
      </c>
      <c r="K938" s="60">
        <f t="shared" si="173"/>
        <v>36.026688543652881</v>
      </c>
      <c r="L938" s="5">
        <f t="shared" si="174"/>
        <v>1042.8105132403045</v>
      </c>
      <c r="M938" s="5">
        <f t="shared" si="175"/>
        <v>3.6026688543652881E-2</v>
      </c>
    </row>
    <row r="939" spans="1:13" x14ac:dyDescent="0.25">
      <c r="A939" s="57"/>
      <c r="B939" s="5">
        <f>'Mg2+离子浓度'!B939</f>
        <v>55.99148739481933</v>
      </c>
      <c r="C939" s="5">
        <f t="shared" si="168"/>
        <v>7.4868119668280997E-6</v>
      </c>
      <c r="D939" s="5">
        <f t="shared" si="176"/>
        <v>0</v>
      </c>
      <c r="E939" s="5">
        <f t="shared" si="169"/>
        <v>0</v>
      </c>
      <c r="F939" s="5">
        <f t="shared" si="170"/>
        <v>1042.8105132403045</v>
      </c>
      <c r="G939" s="5">
        <f t="shared" si="171"/>
        <v>18.624447425141838</v>
      </c>
      <c r="H939" s="5">
        <f t="shared" si="172"/>
        <v>36.026688543652881</v>
      </c>
      <c r="I939" s="5"/>
      <c r="J939" s="5">
        <f t="shared" si="177"/>
        <v>5.5615759869825743E-7</v>
      </c>
      <c r="K939" s="60">
        <f t="shared" si="173"/>
        <v>36.026687987495279</v>
      </c>
      <c r="L939" s="5">
        <f t="shared" si="174"/>
        <v>1042.8104971420446</v>
      </c>
      <c r="M939" s="5">
        <f t="shared" si="175"/>
        <v>3.6026687987495282E-2</v>
      </c>
    </row>
    <row r="940" spans="1:13" x14ac:dyDescent="0.25">
      <c r="A940" s="57">
        <v>192</v>
      </c>
      <c r="B940" s="5">
        <f>'Mg2+离子浓度'!B940</f>
        <v>56.284628939077436</v>
      </c>
      <c r="C940" s="5">
        <f t="shared" si="168"/>
        <v>0.29314154425810557</v>
      </c>
      <c r="D940" s="5">
        <f t="shared" si="176"/>
        <v>18.630542539353492</v>
      </c>
      <c r="E940" s="5">
        <f t="shared" si="169"/>
        <v>5.4613860103524106</v>
      </c>
      <c r="F940" s="5">
        <f t="shared" si="170"/>
        <v>1048.2718831523971</v>
      </c>
      <c r="G940" s="5">
        <f t="shared" si="171"/>
        <v>18.62447888369395</v>
      </c>
      <c r="H940" s="5">
        <f t="shared" si="172"/>
        <v>36.21536622799389</v>
      </c>
      <c r="I940" s="5"/>
      <c r="J940" s="5">
        <f t="shared" si="177"/>
        <v>1.1062585350474223E-4</v>
      </c>
      <c r="K940" s="60">
        <f t="shared" si="173"/>
        <v>36.215255602140388</v>
      </c>
      <c r="L940" s="5">
        <f t="shared" si="174"/>
        <v>1048.2686810317546</v>
      </c>
      <c r="M940" s="5">
        <f t="shared" si="175"/>
        <v>3.6215255602140388E-2</v>
      </c>
    </row>
    <row r="941" spans="1:13" x14ac:dyDescent="0.25">
      <c r="A941" s="57"/>
      <c r="B941" s="5">
        <f>'Mg2+离子浓度'!B941</f>
        <v>56.284636425889403</v>
      </c>
      <c r="C941" s="5">
        <f t="shared" si="168"/>
        <v>7.4868119668280997E-6</v>
      </c>
      <c r="D941" s="5">
        <f t="shared" si="176"/>
        <v>0</v>
      </c>
      <c r="E941" s="5">
        <f t="shared" si="169"/>
        <v>0</v>
      </c>
      <c r="F941" s="5">
        <f t="shared" si="170"/>
        <v>1048.2686810317546</v>
      </c>
      <c r="G941" s="5">
        <f t="shared" si="171"/>
        <v>18.624419514764416</v>
      </c>
      <c r="H941" s="5">
        <f t="shared" si="172"/>
        <v>36.215255602140388</v>
      </c>
      <c r="I941" s="5"/>
      <c r="J941" s="5">
        <f t="shared" si="177"/>
        <v>5.5906857960384166E-7</v>
      </c>
      <c r="K941" s="60">
        <f t="shared" si="173"/>
        <v>36.215255043071807</v>
      </c>
      <c r="L941" s="5">
        <f t="shared" si="174"/>
        <v>1048.2686648492352</v>
      </c>
      <c r="M941" s="5">
        <f t="shared" si="175"/>
        <v>3.6215255043071805E-2</v>
      </c>
    </row>
    <row r="942" spans="1:13" x14ac:dyDescent="0.25">
      <c r="A942" s="57">
        <v>193</v>
      </c>
      <c r="B942" s="5">
        <f>'Mg2+离子浓度'!B942</f>
        <v>56.577777970147508</v>
      </c>
      <c r="C942" s="5">
        <f t="shared" si="168"/>
        <v>0.29314154425810557</v>
      </c>
      <c r="D942" s="5">
        <f t="shared" si="176"/>
        <v>18.630542539353492</v>
      </c>
      <c r="E942" s="5">
        <f t="shared" si="169"/>
        <v>5.4613860103524106</v>
      </c>
      <c r="F942" s="5">
        <f t="shared" si="170"/>
        <v>1053.7300508595877</v>
      </c>
      <c r="G942" s="5">
        <f t="shared" si="171"/>
        <v>18.624450953439244</v>
      </c>
      <c r="H942" s="5">
        <f t="shared" si="172"/>
        <v>36.403933283570417</v>
      </c>
      <c r="I942" s="5"/>
      <c r="J942" s="5">
        <f t="shared" si="177"/>
        <v>1.1120186290734506E-4</v>
      </c>
      <c r="K942" s="60">
        <f t="shared" si="173"/>
        <v>36.40382208170751</v>
      </c>
      <c r="L942" s="5">
        <f t="shared" si="174"/>
        <v>1053.7268320660648</v>
      </c>
      <c r="M942" s="5">
        <f t="shared" si="175"/>
        <v>3.6403822081707511E-2</v>
      </c>
    </row>
    <row r="943" spans="1:13" x14ac:dyDescent="0.25">
      <c r="A943" s="57"/>
      <c r="B943" s="5">
        <f>'Mg2+离子浓度'!B943</f>
        <v>56.577785456959475</v>
      </c>
      <c r="C943" s="5">
        <f t="shared" si="168"/>
        <v>7.4868119668280997E-6</v>
      </c>
      <c r="D943" s="5">
        <f t="shared" si="176"/>
        <v>0</v>
      </c>
      <c r="E943" s="5">
        <f t="shared" si="169"/>
        <v>0</v>
      </c>
      <c r="F943" s="5">
        <f t="shared" si="170"/>
        <v>1053.7268320660648</v>
      </c>
      <c r="G943" s="5">
        <f t="shared" si="171"/>
        <v>18.624391597434798</v>
      </c>
      <c r="H943" s="5">
        <f t="shared" si="172"/>
        <v>36.40382208170751</v>
      </c>
      <c r="I943" s="5"/>
      <c r="J943" s="5">
        <f t="shared" si="177"/>
        <v>5.6197955157241334E-7</v>
      </c>
      <c r="K943" s="60">
        <f t="shared" si="173"/>
        <v>36.403821519727956</v>
      </c>
      <c r="L943" s="5">
        <f t="shared" si="174"/>
        <v>1053.7268157992855</v>
      </c>
      <c r="M943" s="5">
        <f t="shared" si="175"/>
        <v>3.6403821519727958E-2</v>
      </c>
    </row>
    <row r="944" spans="1:13" x14ac:dyDescent="0.25">
      <c r="A944" s="57">
        <v>194</v>
      </c>
      <c r="B944" s="5">
        <f>'Mg2+离子浓度'!B944</f>
        <v>56.870927001217581</v>
      </c>
      <c r="C944" s="5">
        <f t="shared" si="168"/>
        <v>0.29314154425810557</v>
      </c>
      <c r="D944" s="5">
        <f t="shared" si="176"/>
        <v>18.630542539353492</v>
      </c>
      <c r="E944" s="5">
        <f t="shared" si="169"/>
        <v>5.4613860103524106</v>
      </c>
      <c r="F944" s="5">
        <f t="shared" si="170"/>
        <v>1059.188201809638</v>
      </c>
      <c r="G944" s="5">
        <f t="shared" si="171"/>
        <v>18.624423016473099</v>
      </c>
      <c r="H944" s="5">
        <f t="shared" si="172"/>
        <v>36.592499760226566</v>
      </c>
      <c r="I944" s="5"/>
      <c r="J944" s="5">
        <f t="shared" si="177"/>
        <v>1.1177787054153942E-4</v>
      </c>
      <c r="K944" s="60">
        <f t="shared" si="173"/>
        <v>36.592387982356023</v>
      </c>
      <c r="L944" s="5">
        <f t="shared" si="174"/>
        <v>1059.1849663432863</v>
      </c>
      <c r="M944" s="5">
        <f t="shared" si="175"/>
        <v>3.6592387982356027E-2</v>
      </c>
    </row>
    <row r="945" spans="1:13" x14ac:dyDescent="0.25">
      <c r="A945" s="57"/>
      <c r="B945" s="5">
        <f>'Mg2+离子浓度'!B945</f>
        <v>56.870934488029548</v>
      </c>
      <c r="C945" s="5">
        <f t="shared" si="168"/>
        <v>7.4868119668280997E-6</v>
      </c>
      <c r="D945" s="5">
        <f t="shared" si="176"/>
        <v>0</v>
      </c>
      <c r="E945" s="5">
        <f t="shared" si="169"/>
        <v>0</v>
      </c>
      <c r="F945" s="5">
        <f t="shared" si="170"/>
        <v>1059.1849663432863</v>
      </c>
      <c r="G945" s="5">
        <f t="shared" si="171"/>
        <v>18.624363673261399</v>
      </c>
      <c r="H945" s="5">
        <f t="shared" si="172"/>
        <v>36.592387982356023</v>
      </c>
      <c r="I945" s="5"/>
      <c r="J945" s="5">
        <f t="shared" si="177"/>
        <v>5.648905146039997E-7</v>
      </c>
      <c r="K945" s="60">
        <f t="shared" si="173"/>
        <v>36.59238741746551</v>
      </c>
      <c r="L945" s="5">
        <f t="shared" si="174"/>
        <v>1059.184949992248</v>
      </c>
      <c r="M945" s="5">
        <f t="shared" si="175"/>
        <v>3.6592387417465511E-2</v>
      </c>
    </row>
    <row r="946" spans="1:13" x14ac:dyDescent="0.25">
      <c r="A946" s="57">
        <v>195</v>
      </c>
      <c r="B946" s="5">
        <f>'Mg2+离子浓度'!B946</f>
        <v>57.164076032287653</v>
      </c>
      <c r="C946" s="5">
        <f t="shared" si="168"/>
        <v>0.29314154425810557</v>
      </c>
      <c r="D946" s="5">
        <f t="shared" si="176"/>
        <v>18.630542539353492</v>
      </c>
      <c r="E946" s="5">
        <f t="shared" si="169"/>
        <v>5.4613860103524106</v>
      </c>
      <c r="F946" s="5">
        <f t="shared" si="170"/>
        <v>1064.6463360026005</v>
      </c>
      <c r="G946" s="5">
        <f t="shared" si="171"/>
        <v>18.624395072899674</v>
      </c>
      <c r="H946" s="5">
        <f t="shared" si="172"/>
        <v>36.78106565796412</v>
      </c>
      <c r="I946" s="5"/>
      <c r="J946" s="5">
        <f t="shared" si="177"/>
        <v>1.1235387640733071E-4</v>
      </c>
      <c r="K946" s="60">
        <f t="shared" si="173"/>
        <v>36.78095330408771</v>
      </c>
      <c r="L946" s="5">
        <f t="shared" si="174"/>
        <v>1064.643083863471</v>
      </c>
      <c r="M946" s="5">
        <f t="shared" si="175"/>
        <v>3.6780953304087712E-2</v>
      </c>
    </row>
    <row r="947" spans="1:13" x14ac:dyDescent="0.25">
      <c r="A947" s="57"/>
      <c r="B947" s="5">
        <f>'Mg2+离子浓度'!B947</f>
        <v>57.16408351909962</v>
      </c>
      <c r="C947" s="5">
        <f t="shared" si="168"/>
        <v>7.4868119668280997E-6</v>
      </c>
      <c r="D947" s="5">
        <f t="shared" si="176"/>
        <v>0</v>
      </c>
      <c r="E947" s="5">
        <f t="shared" si="169"/>
        <v>0</v>
      </c>
      <c r="F947" s="5">
        <f t="shared" si="170"/>
        <v>1064.643083863471</v>
      </c>
      <c r="G947" s="5">
        <f t="shared" si="171"/>
        <v>18.624335742350411</v>
      </c>
      <c r="H947" s="5">
        <f t="shared" si="172"/>
        <v>36.780953304087717</v>
      </c>
      <c r="I947" s="5"/>
      <c r="J947" s="5">
        <f t="shared" si="177"/>
        <v>5.6780146869862856E-7</v>
      </c>
      <c r="K947" s="60">
        <f t="shared" si="173"/>
        <v>36.780952736286245</v>
      </c>
      <c r="L947" s="5">
        <f t="shared" si="174"/>
        <v>1064.6430674281737</v>
      </c>
      <c r="M947" s="5">
        <f t="shared" si="175"/>
        <v>3.6780952736286246E-2</v>
      </c>
    </row>
    <row r="948" spans="1:13" x14ac:dyDescent="0.25">
      <c r="A948" s="57">
        <v>196</v>
      </c>
      <c r="B948" s="5">
        <f>'Mg2+离子浓度'!B948</f>
        <v>57.457225063357726</v>
      </c>
      <c r="C948" s="5">
        <f t="shared" si="168"/>
        <v>0.29314154425810557</v>
      </c>
      <c r="D948" s="5">
        <f t="shared" si="176"/>
        <v>18.630542539353492</v>
      </c>
      <c r="E948" s="5">
        <f t="shared" si="169"/>
        <v>5.4613860103524106</v>
      </c>
      <c r="F948" s="5">
        <f t="shared" si="170"/>
        <v>1070.1044534385262</v>
      </c>
      <c r="G948" s="5">
        <f t="shared" si="171"/>
        <v>18.624367122820995</v>
      </c>
      <c r="H948" s="5">
        <f t="shared" si="172"/>
        <v>36.969630976784856</v>
      </c>
      <c r="I948" s="5"/>
      <c r="J948" s="5">
        <f t="shared" si="177"/>
        <v>1.1292988050472441E-4</v>
      </c>
      <c r="K948" s="60">
        <f t="shared" si="173"/>
        <v>36.969518046904348</v>
      </c>
      <c r="L948" s="5">
        <f t="shared" si="174"/>
        <v>1070.1011846266699</v>
      </c>
      <c r="M948" s="5">
        <f t="shared" si="175"/>
        <v>3.6969518046904348E-2</v>
      </c>
    </row>
    <row r="949" spans="1:13" x14ac:dyDescent="0.25">
      <c r="A949" s="57"/>
      <c r="B949" s="5">
        <f>'Mg2+离子浓度'!B949</f>
        <v>57.457232550169692</v>
      </c>
      <c r="C949" s="5">
        <f t="shared" ref="C949:C956" si="178">B949-B948</f>
        <v>7.4868119668280997E-6</v>
      </c>
      <c r="D949" s="5">
        <f t="shared" si="176"/>
        <v>0</v>
      </c>
      <c r="E949" s="5">
        <f t="shared" ref="E949:E956" si="179">C949*D949</f>
        <v>0</v>
      </c>
      <c r="F949" s="5">
        <f t="shared" ref="F949:F956" si="180">E949+L948</f>
        <v>1070.1011846266699</v>
      </c>
      <c r="G949" s="5">
        <f t="shared" ref="G949:G956" si="181">F949/B949</f>
        <v>18.624307804805845</v>
      </c>
      <c r="H949" s="5">
        <f t="shared" ref="H949:H956" si="182">F949/$C$9/96485/0.0001</f>
        <v>36.969518046904355</v>
      </c>
      <c r="I949" s="5"/>
      <c r="J949" s="5">
        <f t="shared" si="177"/>
        <v>5.7071241385632693E-7</v>
      </c>
      <c r="K949" s="60">
        <f t="shared" ref="K949:K956" si="183">H949-J949</f>
        <v>36.969517476191939</v>
      </c>
      <c r="L949" s="5">
        <f t="shared" ref="L949:L956" si="184">K949*0.0001*$C$9*96485</f>
        <v>1070.1011681071138</v>
      </c>
      <c r="M949" s="5">
        <f t="shared" ref="M949:M956" si="185">K949*0.001</f>
        <v>3.696951747619194E-2</v>
      </c>
    </row>
    <row r="950" spans="1:13" x14ac:dyDescent="0.25">
      <c r="A950" s="57">
        <v>197</v>
      </c>
      <c r="B950" s="5">
        <f>'Mg2+离子浓度'!B950</f>
        <v>57.750374094427798</v>
      </c>
      <c r="C950" s="5">
        <f t="shared" si="178"/>
        <v>0.29314154425810557</v>
      </c>
      <c r="D950" s="5">
        <f t="shared" si="176"/>
        <v>18.630542539353492</v>
      </c>
      <c r="E950" s="5">
        <f t="shared" si="179"/>
        <v>5.4613860103524106</v>
      </c>
      <c r="F950" s="5">
        <f t="shared" si="180"/>
        <v>1075.5625541174663</v>
      </c>
      <c r="G950" s="5">
        <f t="shared" si="181"/>
        <v>18.62433916633702</v>
      </c>
      <c r="H950" s="5">
        <f t="shared" si="182"/>
        <v>37.15819571669055</v>
      </c>
      <c r="I950" s="5"/>
      <c r="J950" s="5">
        <f t="shared" si="177"/>
        <v>1.1350588283372592E-4</v>
      </c>
      <c r="K950" s="60">
        <f t="shared" si="183"/>
        <v>37.158082210807713</v>
      </c>
      <c r="L950" s="5">
        <f t="shared" si="184"/>
        <v>1075.5592686329348</v>
      </c>
      <c r="M950" s="5">
        <f t="shared" si="185"/>
        <v>3.7158082210807714E-2</v>
      </c>
    </row>
    <row r="951" spans="1:13" x14ac:dyDescent="0.25">
      <c r="A951" s="57"/>
      <c r="B951" s="5">
        <f>'Mg2+离子浓度'!B951</f>
        <v>57.750381581239765</v>
      </c>
      <c r="C951" s="5">
        <f t="shared" si="178"/>
        <v>7.4868119668280997E-6</v>
      </c>
      <c r="D951" s="5">
        <f t="shared" si="176"/>
        <v>0</v>
      </c>
      <c r="E951" s="5">
        <f t="shared" si="179"/>
        <v>0</v>
      </c>
      <c r="F951" s="5">
        <f t="shared" si="180"/>
        <v>1075.5592686329348</v>
      </c>
      <c r="G951" s="5">
        <f t="shared" si="181"/>
        <v>18.624279860729626</v>
      </c>
      <c r="H951" s="5">
        <f t="shared" si="182"/>
        <v>37.15808221080772</v>
      </c>
      <c r="I951" s="5"/>
      <c r="J951" s="5">
        <f t="shared" si="177"/>
        <v>5.7362335007712256E-7</v>
      </c>
      <c r="K951" s="60">
        <f t="shared" si="183"/>
        <v>37.158081637184367</v>
      </c>
      <c r="L951" s="5">
        <f t="shared" si="184"/>
        <v>1075.5592520291202</v>
      </c>
      <c r="M951" s="5">
        <f t="shared" si="185"/>
        <v>3.715808163718437E-2</v>
      </c>
    </row>
    <row r="952" spans="1:13" x14ac:dyDescent="0.25">
      <c r="A952" s="57">
        <v>198</v>
      </c>
      <c r="B952" s="5">
        <f>'Mg2+离子浓度'!B952</f>
        <v>58.04352312549787</v>
      </c>
      <c r="C952" s="5">
        <f t="shared" si="178"/>
        <v>0.29314154425810557</v>
      </c>
      <c r="D952" s="5">
        <f t="shared" si="176"/>
        <v>18.630542539353492</v>
      </c>
      <c r="E952" s="5">
        <f t="shared" si="179"/>
        <v>5.4613860103524106</v>
      </c>
      <c r="F952" s="5">
        <f t="shared" si="180"/>
        <v>1081.0206380394727</v>
      </c>
      <c r="G952" s="5">
        <f t="shared" si="181"/>
        <v>18.62431120354568</v>
      </c>
      <c r="H952" s="5">
        <f t="shared" si="182"/>
        <v>37.346759877682977</v>
      </c>
      <c r="I952" s="5"/>
      <c r="J952" s="5">
        <f t="shared" si="177"/>
        <v>1.1408188339434066E-4</v>
      </c>
      <c r="K952" s="60">
        <f t="shared" si="183"/>
        <v>37.346645795799581</v>
      </c>
      <c r="L952" s="5">
        <f t="shared" si="184"/>
        <v>1081.0173358823167</v>
      </c>
      <c r="M952" s="5">
        <f t="shared" si="185"/>
        <v>3.7346645795799584E-2</v>
      </c>
    </row>
    <row r="953" spans="1:13" x14ac:dyDescent="0.25">
      <c r="A953" s="57"/>
      <c r="B953" s="5">
        <f>'Mg2+离子浓度'!B953</f>
        <v>58.043530612309837</v>
      </c>
      <c r="C953" s="5">
        <f t="shared" si="178"/>
        <v>7.4868119668280997E-6</v>
      </c>
      <c r="D953" s="5">
        <f t="shared" si="176"/>
        <v>0</v>
      </c>
      <c r="E953" s="5">
        <f t="shared" si="179"/>
        <v>0</v>
      </c>
      <c r="F953" s="5">
        <f t="shared" si="180"/>
        <v>1081.0173358823167</v>
      </c>
      <c r="G953" s="5">
        <f t="shared" si="181"/>
        <v>18.624251910221588</v>
      </c>
      <c r="H953" s="5">
        <f t="shared" si="182"/>
        <v>37.346645795799574</v>
      </c>
      <c r="I953" s="5"/>
      <c r="J953" s="5">
        <f t="shared" si="177"/>
        <v>5.7653427736104244E-7</v>
      </c>
      <c r="K953" s="60">
        <f t="shared" si="183"/>
        <v>37.346645219265298</v>
      </c>
      <c r="L953" s="5">
        <f t="shared" si="184"/>
        <v>1081.0173191942438</v>
      </c>
      <c r="M953" s="5">
        <f t="shared" si="185"/>
        <v>3.7346645219265298E-2</v>
      </c>
    </row>
    <row r="954" spans="1:13" x14ac:dyDescent="0.25">
      <c r="A954" s="57">
        <v>199</v>
      </c>
      <c r="B954" s="5">
        <f>'Mg2+离子浓度'!B954</f>
        <v>58.336672156567943</v>
      </c>
      <c r="C954" s="5">
        <f t="shared" si="178"/>
        <v>0.29314154425810557</v>
      </c>
      <c r="D954" s="5">
        <f t="shared" si="176"/>
        <v>18.630542539353492</v>
      </c>
      <c r="E954" s="5">
        <f t="shared" si="179"/>
        <v>5.4613860103524106</v>
      </c>
      <c r="F954" s="5">
        <f t="shared" si="180"/>
        <v>1086.4787052045963</v>
      </c>
      <c r="G954" s="5">
        <f t="shared" si="181"/>
        <v>18.62428323454294</v>
      </c>
      <c r="H954" s="5">
        <f t="shared" si="182"/>
        <v>37.535323459763909</v>
      </c>
      <c r="I954" s="5"/>
      <c r="J954" s="5">
        <f t="shared" si="177"/>
        <v>1.1465788218657406E-4</v>
      </c>
      <c r="K954" s="60">
        <f t="shared" si="183"/>
        <v>37.535208801881723</v>
      </c>
      <c r="L954" s="5">
        <f t="shared" si="184"/>
        <v>1086.4753863748676</v>
      </c>
      <c r="M954" s="5">
        <f t="shared" si="185"/>
        <v>3.7535208801881721E-2</v>
      </c>
    </row>
    <row r="955" spans="1:13" x14ac:dyDescent="0.25">
      <c r="A955" s="57"/>
      <c r="B955" s="5">
        <f>'Mg2+离子浓度'!B955</f>
        <v>58.33667964337991</v>
      </c>
      <c r="C955" s="5">
        <f t="shared" si="178"/>
        <v>7.4868119668280997E-6</v>
      </c>
      <c r="D955" s="5">
        <f t="shared" si="176"/>
        <v>0</v>
      </c>
      <c r="E955" s="5">
        <f t="shared" si="179"/>
        <v>0</v>
      </c>
      <c r="F955" s="5">
        <f t="shared" si="180"/>
        <v>1086.4753863748676</v>
      </c>
      <c r="G955" s="5">
        <f t="shared" si="181"/>
        <v>18.624223953379591</v>
      </c>
      <c r="H955" s="5">
        <f t="shared" si="182"/>
        <v>37.53520880188173</v>
      </c>
      <c r="I955" s="5"/>
      <c r="J955" s="5">
        <f t="shared" si="177"/>
        <v>5.7944519570811473E-7</v>
      </c>
      <c r="K955" s="60">
        <f t="shared" si="183"/>
        <v>37.535208222436538</v>
      </c>
      <c r="L955" s="5">
        <f t="shared" si="184"/>
        <v>1086.4753696025368</v>
      </c>
      <c r="M955" s="5">
        <f t="shared" si="185"/>
        <v>3.7535208222436535E-2</v>
      </c>
    </row>
    <row r="956" spans="1:13" x14ac:dyDescent="0.25">
      <c r="A956" s="57">
        <v>200</v>
      </c>
      <c r="B956" s="5">
        <f>'Mg2+离子浓度'!B956</f>
        <v>58.629821187638015</v>
      </c>
      <c r="C956" s="5">
        <f t="shared" si="178"/>
        <v>0.29314154425810557</v>
      </c>
      <c r="D956" s="5">
        <f t="shared" si="176"/>
        <v>18.630542539353492</v>
      </c>
      <c r="E956" s="5">
        <f t="shared" si="179"/>
        <v>5.4613860103524106</v>
      </c>
      <c r="F956" s="5">
        <f t="shared" si="180"/>
        <v>1091.9367556128893</v>
      </c>
      <c r="G956" s="5">
        <f t="shared" si="181"/>
        <v>18.624255259422863</v>
      </c>
      <c r="H956" s="5">
        <f t="shared" si="182"/>
        <v>37.723886462935148</v>
      </c>
      <c r="I956" s="5"/>
      <c r="J956" s="5">
        <f t="shared" si="177"/>
        <v>1.152338792104316E-4</v>
      </c>
      <c r="K956" s="60">
        <f t="shared" si="183"/>
        <v>37.723771229055934</v>
      </c>
      <c r="L956" s="5">
        <f t="shared" si="184"/>
        <v>1091.9334201106385</v>
      </c>
      <c r="M956" s="5">
        <f t="shared" si="185"/>
        <v>3.7723771229055937E-2</v>
      </c>
    </row>
  </sheetData>
  <phoneticPr fontId="2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F7FCB6-FDD6-45A0-A70D-42C2B9F0BA28}">
  <dimension ref="A1:P956"/>
  <sheetViews>
    <sheetView topLeftCell="D562" zoomScale="99" workbookViewId="0">
      <selection activeCell="C5" sqref="C5"/>
    </sheetView>
  </sheetViews>
  <sheetFormatPr defaultRowHeight="13.8" x14ac:dyDescent="0.25"/>
  <cols>
    <col min="1" max="1" width="12.44140625" bestFit="1" customWidth="1"/>
    <col min="2" max="2" width="24.44140625" customWidth="1"/>
    <col min="3" max="3" width="9.33203125" bestFit="1" customWidth="1"/>
    <col min="4" max="4" width="12.44140625" customWidth="1"/>
    <col min="5" max="5" width="13.77734375" customWidth="1"/>
    <col min="6" max="6" width="16.109375" customWidth="1"/>
    <col min="7" max="8" width="15" customWidth="1"/>
    <col min="9" max="9" width="23" style="59" customWidth="1"/>
    <col min="10" max="11" width="15.44140625" customWidth="1"/>
    <col min="12" max="12" width="13" style="59" bestFit="1" customWidth="1"/>
  </cols>
  <sheetData>
    <row r="1" spans="1:16" x14ac:dyDescent="0.25">
      <c r="B1" t="s">
        <v>97</v>
      </c>
      <c r="C1">
        <v>1</v>
      </c>
    </row>
    <row r="2" spans="1:16" x14ac:dyDescent="0.25">
      <c r="B2" t="s">
        <v>98</v>
      </c>
      <c r="C2">
        <v>100</v>
      </c>
    </row>
    <row r="3" spans="1:16" x14ac:dyDescent="0.25">
      <c r="B3" t="s">
        <v>99</v>
      </c>
      <c r="C3">
        <f>C1*C2*0.000001</f>
        <v>9.9999999999999991E-5</v>
      </c>
    </row>
    <row r="4" spans="1:16" x14ac:dyDescent="0.25">
      <c r="A4" t="s">
        <v>210</v>
      </c>
      <c r="C4" t="s">
        <v>141</v>
      </c>
      <c r="D4" t="str">
        <f>'Mg2+离子浓度'!C4</f>
        <v>JMg</v>
      </c>
      <c r="E4" t="str">
        <f>Gd离子浓度!C4</f>
        <v>JGd</v>
      </c>
      <c r="F4" t="str">
        <f>Nd离子浓度!C4</f>
        <v>JNd</v>
      </c>
      <c r="G4" t="str">
        <f>'In离子浓度 '!C4</f>
        <v>Jin</v>
      </c>
      <c r="I4" s="59" t="s">
        <v>207</v>
      </c>
      <c r="L4" s="59" t="s">
        <v>209</v>
      </c>
    </row>
    <row r="5" spans="1:16" x14ac:dyDescent="0.25">
      <c r="A5">
        <f>I5</f>
        <v>7.4868119641229509E-6</v>
      </c>
      <c r="B5" t="str">
        <f>溶解电流密度!B11</f>
        <v>JM溶解电流密度A/m2)</v>
      </c>
      <c r="C5" s="5">
        <f>SUM(D5:F5)</f>
        <v>385533071.99181575</v>
      </c>
      <c r="D5" s="5">
        <f>溶解电流密度!C11</f>
        <v>381251909.24384427</v>
      </c>
      <c r="E5" s="5">
        <f>溶解电流密度!D11</f>
        <v>1093006.8311928215</v>
      </c>
      <c r="F5" s="5">
        <f>溶解电流密度!E11</f>
        <v>3188155.9167786296</v>
      </c>
      <c r="G5" s="5" t="str">
        <f>溶解电流密度!F11</f>
        <v>面积1m2</v>
      </c>
      <c r="H5" s="5"/>
      <c r="I5" s="59">
        <v>7.4868119641229509E-6</v>
      </c>
      <c r="L5" s="59">
        <v>0.2931415442581049</v>
      </c>
    </row>
    <row r="6" spans="1:16" x14ac:dyDescent="0.25">
      <c r="A6">
        <f>L5</f>
        <v>0.2931415442581049</v>
      </c>
      <c r="B6" t="s">
        <v>147</v>
      </c>
      <c r="C6" s="5">
        <f>SUM(D6:G6)</f>
        <v>18.630542539353492</v>
      </c>
      <c r="D6" s="5">
        <f>'Mg2+离子浓度'!E5</f>
        <v>0</v>
      </c>
      <c r="E6" s="5">
        <f>Gd离子浓度!E5</f>
        <v>0</v>
      </c>
      <c r="F6" s="5">
        <f>Nd离子浓度!E5</f>
        <v>0</v>
      </c>
      <c r="G6" s="5">
        <f>'溶解电流密度 (2)'!F12</f>
        <v>18.630542539353492</v>
      </c>
      <c r="H6" s="5"/>
    </row>
    <row r="7" spans="1:16" x14ac:dyDescent="0.25">
      <c r="B7" t="str">
        <f>原始数据!B7</f>
        <v>扩散系数D(cm2/s)</v>
      </c>
      <c r="C7" s="5">
        <f>原始数据!H7</f>
        <v>5.3000000000000001E-5</v>
      </c>
    </row>
    <row r="8" spans="1:16" x14ac:dyDescent="0.25">
      <c r="B8" t="s">
        <v>100</v>
      </c>
      <c r="C8" s="5">
        <f>C7*0.0001</f>
        <v>5.3000000000000003E-9</v>
      </c>
    </row>
    <row r="9" spans="1:16" x14ac:dyDescent="0.25">
      <c r="B9" t="s">
        <v>101</v>
      </c>
      <c r="C9">
        <v>1</v>
      </c>
    </row>
    <row r="10" spans="1:16" x14ac:dyDescent="0.25">
      <c r="B10" t="s">
        <v>102</v>
      </c>
      <c r="C10" s="5">
        <f>3.1415926/2/C8/C9/96485/C3</f>
        <v>30717382.015583616</v>
      </c>
    </row>
    <row r="11" spans="1:16" x14ac:dyDescent="0.25">
      <c r="B11" t="s">
        <v>103</v>
      </c>
      <c r="C11" s="5">
        <f>-2*(C8/3.1415926)^(1/2)</f>
        <v>-8.2147244032942018E-5</v>
      </c>
    </row>
    <row r="12" spans="1:16" x14ac:dyDescent="0.25">
      <c r="B12" t="s">
        <v>104</v>
      </c>
      <c r="C12">
        <f>1/C9/96485/C3</f>
        <v>0.10364305332435095</v>
      </c>
    </row>
    <row r="13" spans="1:16" x14ac:dyDescent="0.25">
      <c r="B13" t="s">
        <v>105</v>
      </c>
      <c r="C13" s="5">
        <f>(3.1415926/C8)^(1/2)</f>
        <v>24346.525845687243</v>
      </c>
    </row>
    <row r="14" spans="1:16" x14ac:dyDescent="0.25">
      <c r="B14" t="s">
        <v>106</v>
      </c>
      <c r="J14" s="35" t="s">
        <v>127</v>
      </c>
      <c r="K14" t="s">
        <v>260</v>
      </c>
    </row>
    <row r="15" spans="1:16" ht="69" x14ac:dyDescent="0.25">
      <c r="B15" s="2" t="s">
        <v>115</v>
      </c>
      <c r="C15" s="31" t="s">
        <v>116</v>
      </c>
      <c r="D15" s="32" t="s">
        <v>117</v>
      </c>
      <c r="E15" s="32" t="s">
        <v>118</v>
      </c>
      <c r="F15" s="32" t="s">
        <v>119</v>
      </c>
      <c r="G15" s="32" t="s">
        <v>120</v>
      </c>
      <c r="H15" s="32" t="s">
        <v>270</v>
      </c>
      <c r="I15" s="75" t="s">
        <v>126</v>
      </c>
      <c r="J15" s="33" t="s">
        <v>140</v>
      </c>
      <c r="K15" s="33" t="s">
        <v>138</v>
      </c>
      <c r="L15" s="76" t="s">
        <v>122</v>
      </c>
      <c r="M15" s="33" t="s">
        <v>125</v>
      </c>
      <c r="N15" s="33" t="s">
        <v>143</v>
      </c>
      <c r="O15" s="33" t="s">
        <v>144</v>
      </c>
      <c r="P15" s="33" t="s">
        <v>17</v>
      </c>
    </row>
    <row r="16" spans="1:16" x14ac:dyDescent="0.25">
      <c r="B16" s="5">
        <f>'Mg2+离子浓度'!B16</f>
        <v>0</v>
      </c>
      <c r="C16" s="5"/>
      <c r="I16" s="59">
        <v>0</v>
      </c>
      <c r="L16" s="60">
        <f>0.0000001*1000</f>
        <v>9.9999999999999991E-5</v>
      </c>
      <c r="M16" s="5">
        <f>L16*0.0001*$C$9*96485</f>
        <v>9.6485000000000006E-4</v>
      </c>
      <c r="N16" s="5">
        <f>L16*0.001</f>
        <v>9.9999999999999995E-8</v>
      </c>
      <c r="O16" s="5">
        <f t="shared" ref="O16:O79" si="0">10^(-14)/N16</f>
        <v>1.0000000000000001E-7</v>
      </c>
      <c r="P16">
        <f>-LOG(O16)</f>
        <v>7</v>
      </c>
    </row>
    <row r="17" spans="1:16" s="17" customFormat="1" x14ac:dyDescent="0.25">
      <c r="B17" s="5">
        <f>'Mg2+离子浓度'!B17</f>
        <v>1E-10</v>
      </c>
      <c r="C17" s="18">
        <f>B17-B16</f>
        <v>1E-10</v>
      </c>
      <c r="D17" s="18">
        <f>C5</f>
        <v>385533071.99181575</v>
      </c>
      <c r="E17" s="18">
        <f>C17*D17</f>
        <v>3.8553307199181576E-2</v>
      </c>
      <c r="F17" s="18">
        <f>E17+M16</f>
        <v>3.9518157199181579E-2</v>
      </c>
      <c r="G17" s="18">
        <f>F17/B17</f>
        <v>395181571.99181581</v>
      </c>
      <c r="H17" s="18">
        <f>E17/$C$9/96485/$C$3</f>
        <v>3.9957824738748593E-3</v>
      </c>
      <c r="I17" s="104">
        <f t="shared" ref="I17:I45" si="1">F17/$C$9/96485/0.0001</f>
        <v>4.0957824738748587E-3</v>
      </c>
      <c r="J17" s="104"/>
      <c r="K17" s="104">
        <f>I17*($C$8/3.1415926)^(1/2)*C17^(1/2)</f>
        <v>1.682286211936225E-12</v>
      </c>
      <c r="L17" s="104">
        <f>I17-K17</f>
        <v>4.0957824721925724E-3</v>
      </c>
      <c r="M17" s="18">
        <f t="shared" ref="M17:M45" si="2">L17*0.0001*$C$9*96485</f>
        <v>3.9518157182950035E-2</v>
      </c>
      <c r="N17" s="18">
        <f>L17*0.001</f>
        <v>4.0957824721925727E-6</v>
      </c>
      <c r="O17" s="18">
        <f t="shared" si="0"/>
        <v>2.4415359135629961E-9</v>
      </c>
      <c r="P17" s="17">
        <f t="shared" ref="P17:P45" si="3">-LOG(O17)</f>
        <v>8.6123368831154625</v>
      </c>
    </row>
    <row r="18" spans="1:16" s="17" customFormat="1" x14ac:dyDescent="0.25">
      <c r="B18" s="5">
        <f>'Mg2+离子浓度'!B18</f>
        <v>4.0000000000000001E-10</v>
      </c>
      <c r="C18" s="18">
        <f t="shared" ref="C18:C74" si="4">B18-B17</f>
        <v>3E-10</v>
      </c>
      <c r="D18" s="18">
        <f>D17</f>
        <v>385533071.99181575</v>
      </c>
      <c r="E18" s="18">
        <f t="shared" ref="E18:E45" si="5">C18*D18</f>
        <v>0.11565992159754472</v>
      </c>
      <c r="F18" s="18">
        <f>E18+M17</f>
        <v>0.15517807878049475</v>
      </c>
      <c r="G18" s="18">
        <f>F18/B18</f>
        <v>387945196.95123684</v>
      </c>
      <c r="H18" s="18">
        <f t="shared" ref="H18:H81" si="6">E18/$C$9/96485/$C$3</f>
        <v>1.1987347421624578E-2</v>
      </c>
      <c r="I18" s="104">
        <f t="shared" si="1"/>
        <v>1.6083129893817147E-2</v>
      </c>
      <c r="J18" s="104"/>
      <c r="K18" s="104">
        <f t="shared" ref="K18:K24" si="7">I18*($C$8/3.1415926)^(1/2)*C18^(1/2)</f>
        <v>1.1441795966037476E-11</v>
      </c>
      <c r="L18" s="104">
        <f t="shared" ref="L18:L81" si="8">I18-K18</f>
        <v>1.6083129882375351E-2</v>
      </c>
      <c r="M18" s="18">
        <f t="shared" si="2"/>
        <v>0.15517807867009858</v>
      </c>
      <c r="N18" s="18">
        <f t="shared" ref="N18:N45" si="9">L18*0.001</f>
        <v>1.6083129882375351E-5</v>
      </c>
      <c r="O18" s="18">
        <f t="shared" si="0"/>
        <v>6.2176952329151239E-10</v>
      </c>
      <c r="P18" s="17">
        <f t="shared" si="3"/>
        <v>9.2063705691868485</v>
      </c>
    </row>
    <row r="19" spans="1:16" s="17" customFormat="1" x14ac:dyDescent="0.25">
      <c r="B19" s="5">
        <f>'Mg2+离子浓度'!B19</f>
        <v>8.0000000000000003E-10</v>
      </c>
      <c r="C19" s="18">
        <f t="shared" si="4"/>
        <v>4.0000000000000001E-10</v>
      </c>
      <c r="D19" s="18">
        <f t="shared" ref="D19:D45" si="10">D18</f>
        <v>385533071.99181575</v>
      </c>
      <c r="E19" s="18">
        <f t="shared" si="5"/>
        <v>0.1542132287967263</v>
      </c>
      <c r="F19" s="18">
        <f t="shared" ref="F19:F45" si="11">E19+M18</f>
        <v>0.30939130746682486</v>
      </c>
      <c r="G19" s="18">
        <f t="shared" ref="G19:G45" si="12">F19/B19</f>
        <v>386739134.33353108</v>
      </c>
      <c r="H19" s="18">
        <f t="shared" si="6"/>
        <v>1.5983129895499437E-2</v>
      </c>
      <c r="I19" s="104">
        <f t="shared" si="1"/>
        <v>3.2066259777874785E-2</v>
      </c>
      <c r="J19" s="104"/>
      <c r="K19" s="104">
        <f t="shared" si="7"/>
        <v>2.6341548671967933E-11</v>
      </c>
      <c r="L19" s="104">
        <f t="shared" si="8"/>
        <v>3.2066259751533238E-2</v>
      </c>
      <c r="M19" s="18">
        <f t="shared" si="2"/>
        <v>0.30939130721266844</v>
      </c>
      <c r="N19" s="18">
        <f t="shared" si="9"/>
        <v>3.2066259751533238E-5</v>
      </c>
      <c r="O19" s="18">
        <f t="shared" si="0"/>
        <v>3.1185426917530828E-10</v>
      </c>
      <c r="P19" s="17">
        <f t="shared" si="3"/>
        <v>9.5060483062333798</v>
      </c>
    </row>
    <row r="20" spans="1:16" s="17" customFormat="1" x14ac:dyDescent="0.25">
      <c r="B20" s="5">
        <f>'Mg2+离子浓度'!B20</f>
        <v>1.0000000000000001E-9</v>
      </c>
      <c r="C20" s="18">
        <f t="shared" si="4"/>
        <v>2.0000000000000003E-10</v>
      </c>
      <c r="D20" s="18">
        <f t="shared" si="10"/>
        <v>385533071.99181575</v>
      </c>
      <c r="E20" s="18">
        <f t="shared" si="5"/>
        <v>7.7106614398363166E-2</v>
      </c>
      <c r="F20" s="18">
        <f t="shared" si="11"/>
        <v>0.38649792161103158</v>
      </c>
      <c r="G20" s="18">
        <f t="shared" si="12"/>
        <v>386497921.61103153</v>
      </c>
      <c r="H20" s="18">
        <f t="shared" si="6"/>
        <v>7.9915649477497203E-3</v>
      </c>
      <c r="I20" s="104">
        <f t="shared" si="1"/>
        <v>4.005782469928295E-2</v>
      </c>
      <c r="J20" s="104"/>
      <c r="K20" s="104">
        <f t="shared" si="7"/>
        <v>2.3268337884407013E-11</v>
      </c>
      <c r="L20" s="104">
        <f t="shared" si="8"/>
        <v>4.0057824676014611E-2</v>
      </c>
      <c r="M20" s="18">
        <f t="shared" si="2"/>
        <v>0.38649792138652694</v>
      </c>
      <c r="N20" s="18">
        <f t="shared" si="9"/>
        <v>4.005782467601461E-5</v>
      </c>
      <c r="O20" s="18">
        <f t="shared" si="0"/>
        <v>2.4963911747278909E-10</v>
      </c>
      <c r="P20" s="17">
        <f t="shared" si="3"/>
        <v>9.6026873614115171</v>
      </c>
    </row>
    <row r="21" spans="1:16" s="17" customFormat="1" x14ac:dyDescent="0.25">
      <c r="B21" s="5">
        <f>'Mg2+离子浓度'!B21</f>
        <v>1E-8</v>
      </c>
      <c r="C21" s="18">
        <f t="shared" si="4"/>
        <v>8.9999999999999995E-9</v>
      </c>
      <c r="D21" s="18">
        <f t="shared" si="10"/>
        <v>385533071.99181575</v>
      </c>
      <c r="E21" s="18">
        <f t="shared" si="5"/>
        <v>3.4697976479263417</v>
      </c>
      <c r="F21" s="18">
        <f t="shared" si="11"/>
        <v>3.8562955693128687</v>
      </c>
      <c r="G21" s="18">
        <f t="shared" si="12"/>
        <v>385629556.93128687</v>
      </c>
      <c r="H21" s="18">
        <f t="shared" si="6"/>
        <v>0.35962042264873734</v>
      </c>
      <c r="I21" s="104">
        <f t="shared" si="1"/>
        <v>0.39967824732475188</v>
      </c>
      <c r="J21" s="104"/>
      <c r="K21" s="104">
        <f t="shared" si="7"/>
        <v>1.5573806309546239E-9</v>
      </c>
      <c r="L21" s="104">
        <f t="shared" si="8"/>
        <v>0.39967824576737127</v>
      </c>
      <c r="M21" s="18">
        <f t="shared" si="2"/>
        <v>3.8562955542864819</v>
      </c>
      <c r="N21" s="18">
        <f t="shared" si="9"/>
        <v>3.9967824576737129E-4</v>
      </c>
      <c r="O21" s="18">
        <f t="shared" si="0"/>
        <v>2.502012582846553E-11</v>
      </c>
      <c r="P21" s="17">
        <f t="shared" si="3"/>
        <v>10.601710510531055</v>
      </c>
    </row>
    <row r="22" spans="1:16" s="17" customFormat="1" x14ac:dyDescent="0.25">
      <c r="B22" s="5">
        <f>'Mg2+离子浓度'!B22</f>
        <v>9.9999999999999995E-8</v>
      </c>
      <c r="C22" s="18">
        <f t="shared" si="4"/>
        <v>8.9999999999999999E-8</v>
      </c>
      <c r="D22" s="18">
        <f t="shared" si="10"/>
        <v>385533071.99181575</v>
      </c>
      <c r="E22" s="18">
        <f t="shared" si="5"/>
        <v>34.697976479263417</v>
      </c>
      <c r="F22" s="18">
        <f t="shared" si="11"/>
        <v>38.5542720335499</v>
      </c>
      <c r="G22" s="18">
        <f t="shared" si="12"/>
        <v>385542720.33549899</v>
      </c>
      <c r="H22" s="18">
        <f t="shared" si="6"/>
        <v>3.5962042264873735</v>
      </c>
      <c r="I22" s="104">
        <f t="shared" si="1"/>
        <v>3.9958824722547441</v>
      </c>
      <c r="J22" s="104"/>
      <c r="K22" s="104">
        <f t="shared" si="7"/>
        <v>4.9237609886289912E-8</v>
      </c>
      <c r="L22" s="104">
        <f t="shared" si="8"/>
        <v>3.9958824230171341</v>
      </c>
      <c r="M22" s="18">
        <f t="shared" si="2"/>
        <v>38.554271558480821</v>
      </c>
      <c r="N22" s="18">
        <f t="shared" si="9"/>
        <v>3.9958824230171344E-3</v>
      </c>
      <c r="O22" s="18">
        <f t="shared" si="0"/>
        <v>2.5025761374753843E-12</v>
      </c>
      <c r="P22" s="17">
        <f t="shared" si="3"/>
        <v>11.601612700828694</v>
      </c>
    </row>
    <row r="23" spans="1:16" s="17" customFormat="1" x14ac:dyDescent="0.25">
      <c r="B23" s="5">
        <f>'Mg2+离子浓度'!B23</f>
        <v>9.9999999999999995E-7</v>
      </c>
      <c r="C23" s="18">
        <f t="shared" si="4"/>
        <v>8.9999999999999996E-7</v>
      </c>
      <c r="D23" s="18">
        <f t="shared" si="10"/>
        <v>385533071.99181575</v>
      </c>
      <c r="E23" s="18">
        <f t="shared" si="5"/>
        <v>346.97976479263417</v>
      </c>
      <c r="F23" s="18">
        <f t="shared" si="11"/>
        <v>385.53403635111499</v>
      </c>
      <c r="G23" s="18">
        <f t="shared" si="12"/>
        <v>385534036.35111499</v>
      </c>
      <c r="H23" s="18">
        <f t="shared" si="6"/>
        <v>35.96204226487373</v>
      </c>
      <c r="I23" s="104">
        <f t="shared" si="1"/>
        <v>39.957924687890859</v>
      </c>
      <c r="J23" s="104"/>
      <c r="K23" s="104">
        <f t="shared" si="7"/>
        <v>1.5569948672113023E-6</v>
      </c>
      <c r="L23" s="104">
        <f t="shared" si="8"/>
        <v>39.957923130895992</v>
      </c>
      <c r="M23" s="18">
        <f t="shared" si="2"/>
        <v>385.53402132844997</v>
      </c>
      <c r="N23" s="18">
        <f t="shared" si="9"/>
        <v>3.9957923130895995E-2</v>
      </c>
      <c r="O23" s="18">
        <f t="shared" si="0"/>
        <v>2.5026325735803488E-13</v>
      </c>
      <c r="P23" s="17">
        <f t="shared" si="3"/>
        <v>12.601602907075673</v>
      </c>
    </row>
    <row r="24" spans="1:16" s="17" customFormat="1" x14ac:dyDescent="0.25">
      <c r="A24" s="18">
        <v>7.4868119641229509E-6</v>
      </c>
      <c r="B24" s="5">
        <f>'Mg2+离子浓度'!B24</f>
        <v>7.4868119641229509E-6</v>
      </c>
      <c r="C24" s="18">
        <f t="shared" si="4"/>
        <v>6.4868119641229511E-6</v>
      </c>
      <c r="D24" s="18">
        <f t="shared" si="10"/>
        <v>385533071.99181575</v>
      </c>
      <c r="E24" s="18">
        <f t="shared" si="5"/>
        <v>2500.8805439615853</v>
      </c>
      <c r="F24" s="18">
        <f t="shared" si="11"/>
        <v>2886.4145652900352</v>
      </c>
      <c r="G24" s="18">
        <f t="shared" si="12"/>
        <v>385533198.79300141</v>
      </c>
      <c r="H24" s="18">
        <f t="shared" si="6"/>
        <v>259.19889557564238</v>
      </c>
      <c r="I24" s="104">
        <f t="shared" si="1"/>
        <v>299.15681870653833</v>
      </c>
      <c r="J24" s="104"/>
      <c r="K24" s="104">
        <f t="shared" si="7"/>
        <v>3.1295187858697535E-5</v>
      </c>
      <c r="L24" s="104">
        <f t="shared" si="8"/>
        <v>299.15678741135048</v>
      </c>
      <c r="M24" s="18">
        <f t="shared" si="2"/>
        <v>2886.4142633384154</v>
      </c>
      <c r="N24" s="18">
        <f t="shared" si="9"/>
        <v>0.29915678741135049</v>
      </c>
      <c r="O24" s="18">
        <f t="shared" si="0"/>
        <v>3.3427287699308221E-14</v>
      </c>
      <c r="P24" s="17">
        <f t="shared" si="3"/>
        <v>13.475898860769426</v>
      </c>
    </row>
    <row r="25" spans="1:16" x14ac:dyDescent="0.25">
      <c r="B25" s="5">
        <f>'Mg2+离子浓度'!B25</f>
        <v>1.0000000000000001E-5</v>
      </c>
      <c r="C25" s="5">
        <f t="shared" si="4"/>
        <v>2.5131880358770499E-6</v>
      </c>
      <c r="D25" s="5">
        <f>C6</f>
        <v>18.630542539353492</v>
      </c>
      <c r="E25" s="5">
        <f t="shared" si="5"/>
        <v>4.6822056611801632E-5</v>
      </c>
      <c r="F25" s="5">
        <f t="shared" si="11"/>
        <v>2886.4143101604718</v>
      </c>
      <c r="G25" s="5">
        <f t="shared" si="12"/>
        <v>288641431.01604718</v>
      </c>
      <c r="H25" s="5">
        <f t="shared" si="6"/>
        <v>4.8527809101727354E-6</v>
      </c>
      <c r="I25" s="105">
        <f t="shared" si="1"/>
        <v>299.15679226413135</v>
      </c>
      <c r="J25" s="105"/>
      <c r="K25" s="105">
        <f>I25*($C$8/3.1415926)^(1/2)*C25^(1/2)</f>
        <v>1.9479345550763456E-5</v>
      </c>
      <c r="L25" s="105">
        <f t="shared" si="8"/>
        <v>299.1567727847858</v>
      </c>
      <c r="M25" s="5">
        <f t="shared" si="2"/>
        <v>2886.4141222140061</v>
      </c>
      <c r="N25" s="5">
        <f t="shared" si="9"/>
        <v>0.29915677278478581</v>
      </c>
      <c r="O25" s="5">
        <f t="shared" si="0"/>
        <v>3.3427289333656594E-14</v>
      </c>
      <c r="P25">
        <f t="shared" si="3"/>
        <v>13.475898839535624</v>
      </c>
    </row>
    <row r="26" spans="1:16" x14ac:dyDescent="0.25">
      <c r="B26" s="5">
        <f>'Mg2+离子浓度'!B26</f>
        <v>2.0000000000000002E-5</v>
      </c>
      <c r="C26" s="5">
        <f t="shared" si="4"/>
        <v>1.0000000000000001E-5</v>
      </c>
      <c r="D26" s="5">
        <f t="shared" si="10"/>
        <v>18.630542539353492</v>
      </c>
      <c r="E26" s="5">
        <f t="shared" si="5"/>
        <v>1.8630542539353493E-4</v>
      </c>
      <c r="F26" s="5">
        <f t="shared" si="11"/>
        <v>2886.4143085194314</v>
      </c>
      <c r="G26" s="5">
        <f t="shared" si="12"/>
        <v>144320715.42597157</v>
      </c>
      <c r="H26" s="5">
        <f t="shared" si="6"/>
        <v>1.9309263138678027E-5</v>
      </c>
      <c r="I26" s="106">
        <f t="shared" si="1"/>
        <v>299.15679209404897</v>
      </c>
      <c r="J26" s="105"/>
      <c r="K26" s="105">
        <f t="shared" ref="K26:K89" si="13">I26*($C$8/3.1415926)^(1/2)*C26^(1/2)</f>
        <v>3.8856338129007651E-5</v>
      </c>
      <c r="L26" s="106">
        <f t="shared" si="8"/>
        <v>299.15675323771086</v>
      </c>
      <c r="M26" s="5">
        <f t="shared" si="2"/>
        <v>2886.4139336140533</v>
      </c>
      <c r="N26" s="5">
        <f t="shared" si="9"/>
        <v>0.29915675323771085</v>
      </c>
      <c r="O26" s="5">
        <f t="shared" si="0"/>
        <v>3.3427291517814979E-14</v>
      </c>
      <c r="P26">
        <f t="shared" si="3"/>
        <v>13.475898811158572</v>
      </c>
    </row>
    <row r="27" spans="1:16" x14ac:dyDescent="0.25">
      <c r="B27" s="5">
        <f>'Mg2+离子浓度'!B27</f>
        <v>5.0000000000000002E-5</v>
      </c>
      <c r="C27" s="5">
        <f t="shared" si="4"/>
        <v>3.0000000000000001E-5</v>
      </c>
      <c r="D27" s="5">
        <f t="shared" si="10"/>
        <v>18.630542539353492</v>
      </c>
      <c r="E27" s="5">
        <f t="shared" si="5"/>
        <v>5.5891627618060477E-4</v>
      </c>
      <c r="F27" s="5">
        <f t="shared" si="11"/>
        <v>2886.4144925303294</v>
      </c>
      <c r="G27" s="5">
        <f t="shared" si="12"/>
        <v>57728289.850606583</v>
      </c>
      <c r="H27" s="5">
        <f t="shared" si="6"/>
        <v>5.7927789416034077E-5</v>
      </c>
      <c r="I27" s="106">
        <f t="shared" si="1"/>
        <v>299.15681116550024</v>
      </c>
      <c r="J27" s="105"/>
      <c r="K27" s="105">
        <f t="shared" si="13"/>
        <v>6.7301156126011789E-5</v>
      </c>
      <c r="L27" s="106">
        <f t="shared" si="8"/>
        <v>299.15674386434409</v>
      </c>
      <c r="M27" s="5">
        <f t="shared" si="2"/>
        <v>2886.4138431751244</v>
      </c>
      <c r="N27" s="5">
        <f t="shared" si="9"/>
        <v>0.2991567438643441</v>
      </c>
      <c r="O27" s="5">
        <f t="shared" si="0"/>
        <v>3.3427292565179841E-14</v>
      </c>
      <c r="P27">
        <f t="shared" si="3"/>
        <v>13.475898797550986</v>
      </c>
    </row>
    <row r="28" spans="1:16" x14ac:dyDescent="0.25">
      <c r="B28" s="5">
        <f>'Mg2+离子浓度'!B28</f>
        <v>8.0000000000000007E-5</v>
      </c>
      <c r="C28" s="5">
        <f t="shared" si="4"/>
        <v>3.0000000000000004E-5</v>
      </c>
      <c r="D28" s="5">
        <f t="shared" si="10"/>
        <v>18.630542539353492</v>
      </c>
      <c r="E28" s="5">
        <f t="shared" si="5"/>
        <v>5.5891627618060487E-4</v>
      </c>
      <c r="F28" s="5">
        <f t="shared" si="11"/>
        <v>2886.4144020914005</v>
      </c>
      <c r="G28" s="5">
        <f t="shared" si="12"/>
        <v>36080180.0261425</v>
      </c>
      <c r="H28" s="5">
        <f t="shared" si="6"/>
        <v>5.7927789416034091E-5</v>
      </c>
      <c r="I28" s="106">
        <f t="shared" si="1"/>
        <v>299.15680179213354</v>
      </c>
      <c r="J28" s="105"/>
      <c r="K28" s="105">
        <f t="shared" si="13"/>
        <v>6.7301154017290226E-5</v>
      </c>
      <c r="L28" s="106">
        <f t="shared" si="8"/>
        <v>299.15673449097955</v>
      </c>
      <c r="M28" s="5">
        <f t="shared" si="2"/>
        <v>2886.4137527362163</v>
      </c>
      <c r="N28" s="5">
        <f t="shared" si="9"/>
        <v>0.29915673449097957</v>
      </c>
      <c r="O28" s="5">
        <f t="shared" si="0"/>
        <v>3.3427293612544527E-14</v>
      </c>
      <c r="P28">
        <f t="shared" si="3"/>
        <v>13.475898783943402</v>
      </c>
    </row>
    <row r="29" spans="1:16" x14ac:dyDescent="0.25">
      <c r="B29" s="5">
        <f>'Mg2+离子浓度'!B29</f>
        <v>1E-4</v>
      </c>
      <c r="C29" s="5">
        <f t="shared" si="4"/>
        <v>1.9999999999999998E-5</v>
      </c>
      <c r="D29" s="5">
        <f t="shared" si="10"/>
        <v>18.630542539353492</v>
      </c>
      <c r="E29" s="5">
        <f t="shared" si="5"/>
        <v>3.7261085078706981E-4</v>
      </c>
      <c r="F29" s="5">
        <f t="shared" si="11"/>
        <v>2886.4141253470671</v>
      </c>
      <c r="G29" s="5">
        <f t="shared" si="12"/>
        <v>28864141.25347067</v>
      </c>
      <c r="H29" s="5">
        <f t="shared" si="6"/>
        <v>3.8618526277356047E-5</v>
      </c>
      <c r="I29" s="106">
        <f t="shared" si="1"/>
        <v>299.15677310950582</v>
      </c>
      <c r="J29" s="105"/>
      <c r="K29" s="105">
        <f t="shared" si="13"/>
        <v>5.4951156878987038E-5</v>
      </c>
      <c r="L29" s="106">
        <f t="shared" si="8"/>
        <v>299.15671815834895</v>
      </c>
      <c r="M29" s="5">
        <f t="shared" si="2"/>
        <v>2886.4135951508301</v>
      </c>
      <c r="N29" s="5">
        <f t="shared" si="9"/>
        <v>0.29915671815834893</v>
      </c>
      <c r="O29" s="5">
        <f t="shared" si="0"/>
        <v>3.3427295437526571E-14</v>
      </c>
      <c r="P29">
        <f t="shared" si="3"/>
        <v>13.475898760232848</v>
      </c>
    </row>
    <row r="30" spans="1:16" x14ac:dyDescent="0.25">
      <c r="B30" s="5">
        <f>'Mg2+离子浓度'!B30</f>
        <v>2.0000000000000001E-4</v>
      </c>
      <c r="C30" s="5">
        <f t="shared" si="4"/>
        <v>1E-4</v>
      </c>
      <c r="D30" s="5">
        <f t="shared" si="10"/>
        <v>18.630542539353492</v>
      </c>
      <c r="E30" s="5">
        <f t="shared" si="5"/>
        <v>1.8630542539353494E-3</v>
      </c>
      <c r="F30" s="5">
        <f t="shared" si="11"/>
        <v>2886.4154582050842</v>
      </c>
      <c r="G30" s="5">
        <f t="shared" si="12"/>
        <v>14432077.291025421</v>
      </c>
      <c r="H30" s="5">
        <f t="shared" si="6"/>
        <v>1.9309263138678028E-4</v>
      </c>
      <c r="I30" s="106">
        <f t="shared" si="1"/>
        <v>299.15691125098039</v>
      </c>
      <c r="J30" s="105"/>
      <c r="K30" s="105">
        <f t="shared" si="13"/>
        <v>1.2287457896337732E-4</v>
      </c>
      <c r="L30" s="106">
        <f t="shared" si="8"/>
        <v>299.15678837640144</v>
      </c>
      <c r="M30" s="5">
        <f t="shared" si="2"/>
        <v>2886.4142726497093</v>
      </c>
      <c r="N30" s="5">
        <f t="shared" si="9"/>
        <v>0.29915678837640142</v>
      </c>
      <c r="O30" s="5">
        <f t="shared" si="0"/>
        <v>3.3427287591475012E-14</v>
      </c>
      <c r="P30">
        <f t="shared" si="3"/>
        <v>13.475898862170419</v>
      </c>
    </row>
    <row r="31" spans="1:16" x14ac:dyDescent="0.25">
      <c r="B31" s="5">
        <f>'Mg2+离子浓度'!B31</f>
        <v>5.0000000000000001E-4</v>
      </c>
      <c r="C31" s="5">
        <f t="shared" si="4"/>
        <v>3.0000000000000003E-4</v>
      </c>
      <c r="D31" s="5">
        <f t="shared" si="10"/>
        <v>18.630542539353492</v>
      </c>
      <c r="E31" s="5">
        <f t="shared" si="5"/>
        <v>5.5891627618060479E-3</v>
      </c>
      <c r="F31" s="5">
        <f t="shared" si="11"/>
        <v>2886.419861812471</v>
      </c>
      <c r="G31" s="5">
        <f t="shared" si="12"/>
        <v>5772839.7236249419</v>
      </c>
      <c r="H31" s="5">
        <f t="shared" si="6"/>
        <v>5.7927789416034083E-4</v>
      </c>
      <c r="I31" s="106">
        <f t="shared" si="1"/>
        <v>299.15736765429557</v>
      </c>
      <c r="J31" s="105"/>
      <c r="K31" s="105">
        <f t="shared" si="13"/>
        <v>2.1282533841582518E-4</v>
      </c>
      <c r="L31" s="106">
        <f t="shared" si="8"/>
        <v>299.15715482895718</v>
      </c>
      <c r="M31" s="5">
        <f t="shared" si="2"/>
        <v>2886.4178083671936</v>
      </c>
      <c r="N31" s="5">
        <f t="shared" si="9"/>
        <v>0.29915715482895716</v>
      </c>
      <c r="O31" s="5">
        <f t="shared" si="0"/>
        <v>3.3427246644719199E-14</v>
      </c>
      <c r="P31">
        <f t="shared" si="3"/>
        <v>13.47589939415977</v>
      </c>
    </row>
    <row r="32" spans="1:16" x14ac:dyDescent="0.25">
      <c r="B32" s="5">
        <f>'Mg2+离子浓度'!B32</f>
        <v>8.0000000000000004E-4</v>
      </c>
      <c r="C32" s="5">
        <f t="shared" si="4"/>
        <v>3.0000000000000003E-4</v>
      </c>
      <c r="D32" s="5">
        <f t="shared" si="10"/>
        <v>18.630542539353492</v>
      </c>
      <c r="E32" s="5">
        <f t="shared" si="5"/>
        <v>5.5891627618060479E-3</v>
      </c>
      <c r="F32" s="5">
        <f t="shared" si="11"/>
        <v>2886.4233975299553</v>
      </c>
      <c r="G32" s="5">
        <f t="shared" si="12"/>
        <v>3608029.246912444</v>
      </c>
      <c r="H32" s="5">
        <f t="shared" si="6"/>
        <v>5.7927789416034083E-4</v>
      </c>
      <c r="I32" s="106">
        <f t="shared" si="1"/>
        <v>299.15773410685131</v>
      </c>
      <c r="J32" s="105"/>
      <c r="K32" s="105">
        <f t="shared" si="13"/>
        <v>2.1282559911603723E-4</v>
      </c>
      <c r="L32" s="106">
        <f t="shared" si="8"/>
        <v>299.15752128125217</v>
      </c>
      <c r="M32" s="5">
        <f t="shared" si="2"/>
        <v>2886.4213440821618</v>
      </c>
      <c r="N32" s="5">
        <f t="shared" si="9"/>
        <v>0.29915752128125217</v>
      </c>
      <c r="O32" s="5">
        <f t="shared" si="0"/>
        <v>3.3427205698092828E-14</v>
      </c>
      <c r="P32">
        <f t="shared" si="3"/>
        <v>13.475899926148088</v>
      </c>
    </row>
    <row r="33" spans="1:16" x14ac:dyDescent="0.25">
      <c r="B33" s="5">
        <f>'Mg2+离子浓度'!B33</f>
        <v>1E-3</v>
      </c>
      <c r="C33" s="5">
        <f t="shared" si="4"/>
        <v>1.9999999999999998E-4</v>
      </c>
      <c r="D33" s="5">
        <f t="shared" si="10"/>
        <v>18.630542539353492</v>
      </c>
      <c r="E33" s="5">
        <f t="shared" si="5"/>
        <v>3.7261085078706979E-3</v>
      </c>
      <c r="F33" s="5">
        <f t="shared" si="11"/>
        <v>2886.4250701906699</v>
      </c>
      <c r="G33" s="5">
        <f t="shared" si="12"/>
        <v>2886425.07019067</v>
      </c>
      <c r="H33" s="5">
        <f t="shared" si="6"/>
        <v>3.861852627735605E-4</v>
      </c>
      <c r="I33" s="106">
        <f t="shared" si="1"/>
        <v>299.15790746651498</v>
      </c>
      <c r="J33" s="105"/>
      <c r="K33" s="105">
        <f t="shared" si="13"/>
        <v>1.7377147471134749E-4</v>
      </c>
      <c r="L33" s="106">
        <f t="shared" si="8"/>
        <v>299.15773369504029</v>
      </c>
      <c r="M33" s="5">
        <f t="shared" si="2"/>
        <v>2886.4233935565962</v>
      </c>
      <c r="N33" s="5">
        <f t="shared" si="9"/>
        <v>0.29915773369504028</v>
      </c>
      <c r="O33" s="5">
        <f t="shared" si="0"/>
        <v>3.3427181963458592E-14</v>
      </c>
      <c r="P33">
        <f t="shared" si="3"/>
        <v>13.475900234514407</v>
      </c>
    </row>
    <row r="34" spans="1:16" x14ac:dyDescent="0.25">
      <c r="B34" s="5">
        <f>'Mg2+离子浓度'!B34</f>
        <v>2E-3</v>
      </c>
      <c r="C34" s="5">
        <f t="shared" si="4"/>
        <v>1E-3</v>
      </c>
      <c r="D34" s="5">
        <f t="shared" si="10"/>
        <v>18.630542539353492</v>
      </c>
      <c r="E34" s="5">
        <f t="shared" si="5"/>
        <v>1.8630542539353492E-2</v>
      </c>
      <c r="F34" s="5">
        <f t="shared" si="11"/>
        <v>2886.4420240991358</v>
      </c>
      <c r="G34" s="5">
        <f t="shared" si="12"/>
        <v>1443221.0120495679</v>
      </c>
      <c r="H34" s="5">
        <f t="shared" si="6"/>
        <v>1.9309263138678025E-3</v>
      </c>
      <c r="I34" s="106">
        <f t="shared" si="1"/>
        <v>299.15966462135418</v>
      </c>
      <c r="J34" s="105"/>
      <c r="K34" s="105">
        <f t="shared" si="13"/>
        <v>3.8856711230656035E-4</v>
      </c>
      <c r="L34" s="106">
        <f t="shared" si="8"/>
        <v>299.1592760542419</v>
      </c>
      <c r="M34" s="5">
        <f t="shared" si="2"/>
        <v>2886.4382750093532</v>
      </c>
      <c r="N34" s="5">
        <f t="shared" si="9"/>
        <v>0.29915927605424192</v>
      </c>
      <c r="O34" s="5">
        <f t="shared" si="0"/>
        <v>3.3427009624755394E-14</v>
      </c>
      <c r="P34">
        <f t="shared" si="3"/>
        <v>13.475902473588608</v>
      </c>
    </row>
    <row r="35" spans="1:16" x14ac:dyDescent="0.25">
      <c r="B35" s="5">
        <f>'Mg2+离子浓度'!B35</f>
        <v>5.0000000000000001E-3</v>
      </c>
      <c r="C35" s="5">
        <f t="shared" si="4"/>
        <v>3.0000000000000001E-3</v>
      </c>
      <c r="D35" s="5">
        <f t="shared" si="10"/>
        <v>18.630542539353492</v>
      </c>
      <c r="E35" s="5">
        <f t="shared" si="5"/>
        <v>5.5891627618060477E-2</v>
      </c>
      <c r="F35" s="5">
        <f t="shared" si="11"/>
        <v>2886.4941666369714</v>
      </c>
      <c r="G35" s="5">
        <f t="shared" si="12"/>
        <v>577298.83332739421</v>
      </c>
      <c r="H35" s="5">
        <f t="shared" si="6"/>
        <v>5.7927789416034083E-3</v>
      </c>
      <c r="I35" s="106">
        <f t="shared" si="1"/>
        <v>299.16506883318351</v>
      </c>
      <c r="J35" s="105"/>
      <c r="K35" s="105">
        <f t="shared" si="13"/>
        <v>6.7303013849323589E-4</v>
      </c>
      <c r="L35" s="106">
        <f t="shared" si="8"/>
        <v>299.16439580304501</v>
      </c>
      <c r="M35" s="5">
        <f t="shared" si="2"/>
        <v>2886.48767290568</v>
      </c>
      <c r="N35" s="5">
        <f t="shared" si="9"/>
        <v>0.29916439580304499</v>
      </c>
      <c r="O35" s="5">
        <f t="shared" si="0"/>
        <v>3.3426437571747357E-14</v>
      </c>
      <c r="P35">
        <f t="shared" si="3"/>
        <v>13.475909905949246</v>
      </c>
    </row>
    <row r="36" spans="1:16" x14ac:dyDescent="0.25">
      <c r="B36" s="5">
        <f>'Mg2+离子浓度'!B36</f>
        <v>8.0000000000000002E-3</v>
      </c>
      <c r="C36" s="5">
        <f t="shared" si="4"/>
        <v>3.0000000000000001E-3</v>
      </c>
      <c r="D36" s="5">
        <f t="shared" si="10"/>
        <v>18.630542539353492</v>
      </c>
      <c r="E36" s="5">
        <f t="shared" si="5"/>
        <v>5.5891627618060477E-2</v>
      </c>
      <c r="F36" s="5">
        <f t="shared" si="11"/>
        <v>2886.5435645332982</v>
      </c>
      <c r="G36" s="5">
        <f t="shared" si="12"/>
        <v>360817.94556666224</v>
      </c>
      <c r="H36" s="5">
        <f t="shared" si="6"/>
        <v>5.7927789416034083E-3</v>
      </c>
      <c r="I36" s="106">
        <f t="shared" si="1"/>
        <v>299.17018858198662</v>
      </c>
      <c r="J36" s="105"/>
      <c r="K36" s="105">
        <f t="shared" si="13"/>
        <v>6.7304165636615954E-4</v>
      </c>
      <c r="L36" s="106">
        <f t="shared" si="8"/>
        <v>299.16951554033028</v>
      </c>
      <c r="M36" s="5">
        <f t="shared" si="2"/>
        <v>2886.5370706908766</v>
      </c>
      <c r="N36" s="5">
        <f t="shared" si="9"/>
        <v>0.29916951554033028</v>
      </c>
      <c r="O36" s="5">
        <f t="shared" si="0"/>
        <v>3.3425865539605505E-14</v>
      </c>
      <c r="P36">
        <f t="shared" si="3"/>
        <v>13.475917338165972</v>
      </c>
    </row>
    <row r="37" spans="1:16" x14ac:dyDescent="0.25">
      <c r="B37" s="5">
        <f>'Mg2+离子浓度'!B37</f>
        <v>0.01</v>
      </c>
      <c r="C37" s="5">
        <f t="shared" si="4"/>
        <v>2E-3</v>
      </c>
      <c r="D37" s="5">
        <f t="shared" si="10"/>
        <v>18.630542539353492</v>
      </c>
      <c r="E37" s="5">
        <f t="shared" si="5"/>
        <v>3.7261085078706985E-2</v>
      </c>
      <c r="F37" s="5">
        <f t="shared" si="11"/>
        <v>2886.5743317759552</v>
      </c>
      <c r="G37" s="5">
        <f t="shared" si="12"/>
        <v>288657.43317759549</v>
      </c>
      <c r="H37" s="5">
        <f t="shared" si="6"/>
        <v>3.8618526277356051E-3</v>
      </c>
      <c r="I37" s="106">
        <f t="shared" si="1"/>
        <v>299.173377392958</v>
      </c>
      <c r="J37" s="105"/>
      <c r="K37" s="105">
        <f t="shared" si="13"/>
        <v>5.4954206867043E-4</v>
      </c>
      <c r="L37" s="106">
        <f t="shared" si="8"/>
        <v>299.17282785088935</v>
      </c>
      <c r="M37" s="5">
        <f t="shared" si="2"/>
        <v>2886.5690295193058</v>
      </c>
      <c r="N37" s="5">
        <f t="shared" si="9"/>
        <v>0.29917282785088933</v>
      </c>
      <c r="O37" s="5">
        <f t="shared" si="0"/>
        <v>3.3425495463057552E-14</v>
      </c>
      <c r="P37">
        <f t="shared" si="3"/>
        <v>13.475922146510941</v>
      </c>
    </row>
    <row r="38" spans="1:16" x14ac:dyDescent="0.25">
      <c r="B38" s="5">
        <f>'Mg2+离子浓度'!B38</f>
        <v>0.02</v>
      </c>
      <c r="C38" s="5">
        <f t="shared" si="4"/>
        <v>0.01</v>
      </c>
      <c r="D38" s="5">
        <f t="shared" si="10"/>
        <v>18.630542539353492</v>
      </c>
      <c r="E38" s="5">
        <f t="shared" si="5"/>
        <v>0.18630542539353492</v>
      </c>
      <c r="F38" s="5">
        <f t="shared" si="11"/>
        <v>2886.7553349446994</v>
      </c>
      <c r="G38" s="5">
        <f t="shared" si="12"/>
        <v>144337.76674723497</v>
      </c>
      <c r="H38" s="5">
        <f t="shared" si="6"/>
        <v>1.9309263138678028E-2</v>
      </c>
      <c r="I38" s="106">
        <f t="shared" si="1"/>
        <v>299.19213711402801</v>
      </c>
      <c r="J38" s="105"/>
      <c r="K38" s="105">
        <f t="shared" si="13"/>
        <v>1.2288904750121755E-3</v>
      </c>
      <c r="L38" s="106">
        <f t="shared" si="8"/>
        <v>299.19090822355298</v>
      </c>
      <c r="M38" s="5">
        <f t="shared" si="2"/>
        <v>2886.7434779949513</v>
      </c>
      <c r="N38" s="5">
        <f t="shared" si="9"/>
        <v>0.29919090822355299</v>
      </c>
      <c r="O38" s="5">
        <f t="shared" si="0"/>
        <v>3.3423475530640399E-14</v>
      </c>
      <c r="P38">
        <f t="shared" si="3"/>
        <v>13.475948392105744</v>
      </c>
    </row>
    <row r="39" spans="1:16" x14ac:dyDescent="0.25">
      <c r="B39" s="5">
        <f>'Mg2+离子浓度'!B39</f>
        <v>0.05</v>
      </c>
      <c r="C39" s="5">
        <f t="shared" si="4"/>
        <v>3.0000000000000002E-2</v>
      </c>
      <c r="D39" s="5">
        <f t="shared" si="10"/>
        <v>18.630542539353492</v>
      </c>
      <c r="E39" s="5">
        <f t="shared" si="5"/>
        <v>0.5589162761806048</v>
      </c>
      <c r="F39" s="5">
        <f t="shared" si="11"/>
        <v>2887.302394271132</v>
      </c>
      <c r="G39" s="5">
        <f t="shared" si="12"/>
        <v>57746.047885422639</v>
      </c>
      <c r="H39" s="5">
        <f t="shared" si="6"/>
        <v>5.7927789416034083E-2</v>
      </c>
      <c r="I39" s="106">
        <f t="shared" si="1"/>
        <v>299.24883601296904</v>
      </c>
      <c r="J39" s="105"/>
      <c r="K39" s="105">
        <f t="shared" si="13"/>
        <v>2.12890410469847E-3</v>
      </c>
      <c r="L39" s="106">
        <f t="shared" si="8"/>
        <v>299.24670710886431</v>
      </c>
      <c r="M39" s="5">
        <f t="shared" si="2"/>
        <v>2887.2818535398774</v>
      </c>
      <c r="N39" s="5">
        <f t="shared" si="9"/>
        <v>0.29924670710886431</v>
      </c>
      <c r="O39" s="5">
        <f t="shared" si="0"/>
        <v>3.3417243239244917E-14</v>
      </c>
      <c r="P39">
        <f t="shared" si="3"/>
        <v>13.476029380156751</v>
      </c>
    </row>
    <row r="40" spans="1:16" x14ac:dyDescent="0.25">
      <c r="B40" s="5">
        <f>'Mg2+离子浓度'!B40</f>
        <v>0.08</v>
      </c>
      <c r="C40" s="5">
        <f t="shared" si="4"/>
        <v>0.03</v>
      </c>
      <c r="D40" s="5">
        <f t="shared" si="10"/>
        <v>18.630542539353492</v>
      </c>
      <c r="E40" s="5">
        <f t="shared" si="5"/>
        <v>0.55891627618060469</v>
      </c>
      <c r="F40" s="5">
        <f t="shared" si="11"/>
        <v>2887.8407698160581</v>
      </c>
      <c r="G40" s="5">
        <f t="shared" si="12"/>
        <v>36098.009622700723</v>
      </c>
      <c r="H40" s="5">
        <f t="shared" si="6"/>
        <v>5.7927789416034069E-2</v>
      </c>
      <c r="I40" s="106">
        <f t="shared" si="1"/>
        <v>299.30463489828037</v>
      </c>
      <c r="J40" s="105"/>
      <c r="K40" s="105">
        <f t="shared" si="13"/>
        <v>2.1293010668974196E-3</v>
      </c>
      <c r="L40" s="106">
        <f t="shared" si="8"/>
        <v>299.3025055972135</v>
      </c>
      <c r="M40" s="5">
        <f t="shared" si="2"/>
        <v>2887.8202252547144</v>
      </c>
      <c r="N40" s="5">
        <f t="shared" si="9"/>
        <v>0.2993025055972135</v>
      </c>
      <c r="O40" s="5">
        <f t="shared" si="0"/>
        <v>3.3411013315930955E-14</v>
      </c>
      <c r="P40">
        <f t="shared" si="3"/>
        <v>13.476110352531768</v>
      </c>
    </row>
    <row r="41" spans="1:16" x14ac:dyDescent="0.25">
      <c r="B41" s="5">
        <f>'Mg2+离子浓度'!B41</f>
        <v>0.1</v>
      </c>
      <c r="C41" s="5">
        <f t="shared" si="4"/>
        <v>2.0000000000000004E-2</v>
      </c>
      <c r="D41" s="5">
        <f t="shared" si="10"/>
        <v>18.630542539353492</v>
      </c>
      <c r="E41" s="5">
        <f t="shared" si="5"/>
        <v>0.3726108507870699</v>
      </c>
      <c r="F41" s="5">
        <f t="shared" si="11"/>
        <v>2888.1928361055016</v>
      </c>
      <c r="G41" s="5">
        <f t="shared" si="12"/>
        <v>28881.928361055016</v>
      </c>
      <c r="H41" s="5">
        <f t="shared" si="6"/>
        <v>3.8618526277356055E-2</v>
      </c>
      <c r="I41" s="106">
        <f t="shared" si="1"/>
        <v>299.34112412349083</v>
      </c>
      <c r="J41" s="105"/>
      <c r="K41" s="105">
        <f t="shared" si="13"/>
        <v>1.7387789953877061E-3</v>
      </c>
      <c r="L41" s="106">
        <f t="shared" si="8"/>
        <v>299.33938534449544</v>
      </c>
      <c r="M41" s="5">
        <f t="shared" si="2"/>
        <v>2888.1760594963644</v>
      </c>
      <c r="N41" s="5">
        <f t="shared" si="9"/>
        <v>0.29933938534449545</v>
      </c>
      <c r="O41" s="5">
        <f t="shared" si="0"/>
        <v>3.3406896952405633E-14</v>
      </c>
      <c r="P41">
        <f t="shared" si="3"/>
        <v>13.476163862555042</v>
      </c>
    </row>
    <row r="42" spans="1:16" x14ac:dyDescent="0.25">
      <c r="B42" s="5">
        <f>'Mg2+离子浓度'!B42</f>
        <v>0.15</v>
      </c>
      <c r="C42" s="5">
        <f t="shared" si="4"/>
        <v>4.9999999999999989E-2</v>
      </c>
      <c r="D42" s="5">
        <f t="shared" si="10"/>
        <v>18.630542539353492</v>
      </c>
      <c r="E42" s="5">
        <f t="shared" si="5"/>
        <v>0.93152712696767437</v>
      </c>
      <c r="F42" s="5">
        <f t="shared" si="11"/>
        <v>2889.1075866233318</v>
      </c>
      <c r="G42" s="5">
        <f t="shared" si="12"/>
        <v>19260.717244155545</v>
      </c>
      <c r="H42" s="5">
        <f t="shared" si="6"/>
        <v>9.6546315693390103E-2</v>
      </c>
      <c r="I42" s="106">
        <f t="shared" si="1"/>
        <v>299.43593166018883</v>
      </c>
      <c r="J42" s="105"/>
      <c r="K42" s="105">
        <f t="shared" si="13"/>
        <v>2.7501217312973203E-3</v>
      </c>
      <c r="L42" s="106">
        <f t="shared" si="8"/>
        <v>299.43318153845752</v>
      </c>
      <c r="M42" s="5">
        <f t="shared" si="2"/>
        <v>2889.0810520738073</v>
      </c>
      <c r="N42" s="5">
        <f t="shared" si="9"/>
        <v>0.29943318153845755</v>
      </c>
      <c r="O42" s="5">
        <f t="shared" si="0"/>
        <v>3.3396432381411459E-14</v>
      </c>
      <c r="P42">
        <f t="shared" si="3"/>
        <v>13.476299924799866</v>
      </c>
    </row>
    <row r="43" spans="1:16" x14ac:dyDescent="0.25">
      <c r="A43" t="s">
        <v>215</v>
      </c>
      <c r="B43" s="5">
        <f>'Mg2+离子浓度'!B43</f>
        <v>0.2</v>
      </c>
      <c r="C43" s="5">
        <f t="shared" si="4"/>
        <v>5.0000000000000017E-2</v>
      </c>
      <c r="D43" s="5">
        <f t="shared" si="10"/>
        <v>18.630542539353492</v>
      </c>
      <c r="E43" s="5">
        <f t="shared" si="5"/>
        <v>0.93152712696767492</v>
      </c>
      <c r="F43" s="5">
        <f t="shared" si="11"/>
        <v>2890.0125792007748</v>
      </c>
      <c r="G43" s="5">
        <f t="shared" si="12"/>
        <v>14450.062896003874</v>
      </c>
      <c r="H43" s="5">
        <f t="shared" si="6"/>
        <v>9.6546315693390158E-2</v>
      </c>
      <c r="I43" s="106">
        <f t="shared" si="1"/>
        <v>299.52972785415085</v>
      </c>
      <c r="J43" s="105"/>
      <c r="K43" s="105">
        <f t="shared" si="13"/>
        <v>2.7509831875357151E-3</v>
      </c>
      <c r="L43" s="106">
        <f t="shared" si="8"/>
        <v>299.52697687096332</v>
      </c>
      <c r="M43" s="5">
        <f t="shared" si="2"/>
        <v>2889.9860363394901</v>
      </c>
      <c r="N43" s="5">
        <f t="shared" si="9"/>
        <v>0.29952697687096336</v>
      </c>
      <c r="O43" s="5">
        <f t="shared" si="0"/>
        <v>3.3385974460350575E-14</v>
      </c>
      <c r="P43">
        <f t="shared" si="3"/>
        <v>13.476435943181379</v>
      </c>
    </row>
    <row r="44" spans="1:16" x14ac:dyDescent="0.25">
      <c r="B44" s="5">
        <f>'Mg2+离子浓度'!B44</f>
        <v>0.25</v>
      </c>
      <c r="C44" s="5">
        <f t="shared" si="4"/>
        <v>4.9999999999999989E-2</v>
      </c>
      <c r="D44" s="5">
        <f t="shared" si="10"/>
        <v>18.630542539353492</v>
      </c>
      <c r="E44" s="5">
        <f t="shared" si="5"/>
        <v>0.93152712696767437</v>
      </c>
      <c r="F44" s="5">
        <f t="shared" si="11"/>
        <v>2890.9175634664575</v>
      </c>
      <c r="G44" s="5">
        <f t="shared" si="12"/>
        <v>11563.67025386583</v>
      </c>
      <c r="H44" s="5">
        <f t="shared" si="6"/>
        <v>9.6546315693390103E-2</v>
      </c>
      <c r="I44" s="106">
        <f t="shared" si="1"/>
        <v>299.62352318665671</v>
      </c>
      <c r="J44" s="105"/>
      <c r="K44" s="105">
        <f t="shared" si="13"/>
        <v>2.7518446358622008E-3</v>
      </c>
      <c r="L44" s="106">
        <f t="shared" si="8"/>
        <v>299.62077134202087</v>
      </c>
      <c r="M44" s="5">
        <f t="shared" si="2"/>
        <v>2890.8910122934885</v>
      </c>
      <c r="N44" s="5">
        <f t="shared" si="9"/>
        <v>0.29962077134202086</v>
      </c>
      <c r="O44" s="5">
        <f t="shared" si="0"/>
        <v>3.3375523182886657E-14</v>
      </c>
      <c r="P44">
        <f t="shared" si="3"/>
        <v>13.476571917727449</v>
      </c>
    </row>
    <row r="45" spans="1:16" s="79" customFormat="1" x14ac:dyDescent="0.25">
      <c r="A45" s="79">
        <v>0.2931415442581049</v>
      </c>
      <c r="B45" s="5">
        <f>'Mg2+离子浓度'!B45</f>
        <v>0.29314903107006901</v>
      </c>
      <c r="C45" s="78">
        <f t="shared" si="4"/>
        <v>4.3149031070069011E-2</v>
      </c>
      <c r="D45" s="78">
        <f t="shared" si="10"/>
        <v>18.630542539353492</v>
      </c>
      <c r="E45" s="78">
        <f t="shared" si="5"/>
        <v>0.80388985888280617</v>
      </c>
      <c r="F45" s="78">
        <f t="shared" si="11"/>
        <v>2891.6949021523715</v>
      </c>
      <c r="G45" s="78">
        <f t="shared" si="12"/>
        <v>9864.248541422583</v>
      </c>
      <c r="H45" s="5">
        <f t="shared" si="6"/>
        <v>8.331759951109563E-2</v>
      </c>
      <c r="I45" s="107">
        <f t="shared" si="1"/>
        <v>299.70408894153201</v>
      </c>
      <c r="J45" s="107"/>
      <c r="K45" s="105">
        <f t="shared" si="13"/>
        <v>2.5570616230296758E-3</v>
      </c>
      <c r="L45" s="106">
        <f t="shared" si="8"/>
        <v>299.701531879909</v>
      </c>
      <c r="M45" s="78">
        <f t="shared" si="2"/>
        <v>2891.6702303433021</v>
      </c>
      <c r="N45" s="78">
        <f t="shared" si="9"/>
        <v>0.299701531879909</v>
      </c>
      <c r="O45" s="78">
        <f t="shared" si="0"/>
        <v>3.3366529484430597E-14</v>
      </c>
      <c r="P45" s="79">
        <f t="shared" si="3"/>
        <v>13.47668896278312</v>
      </c>
    </row>
    <row r="46" spans="1:16" s="17" customFormat="1" x14ac:dyDescent="0.25">
      <c r="B46" s="5">
        <f>'Mg2+离子浓度'!B46</f>
        <v>0.29314903117006902</v>
      </c>
      <c r="C46" s="18">
        <f t="shared" si="4"/>
        <v>1.000000082740371E-10</v>
      </c>
      <c r="D46" s="18">
        <f>D17</f>
        <v>385533071.99181575</v>
      </c>
      <c r="E46" s="18">
        <f t="shared" ref="E46:E74" si="14">C46*D46</f>
        <v>3.8553310389096512E-2</v>
      </c>
      <c r="F46" s="18">
        <f t="shared" ref="F46:F74" si="15">E46+M45</f>
        <v>2891.7087836536912</v>
      </c>
      <c r="G46" s="18">
        <f t="shared" ref="G46:G74" si="16">F46/B46</f>
        <v>9864.2958911096666</v>
      </c>
      <c r="H46" s="5">
        <f t="shared" si="6"/>
        <v>3.9957828044873836E-3</v>
      </c>
      <c r="I46" s="104">
        <f t="shared" ref="I46:I74" si="17">F46/$C$9/96485/0.0001</f>
        <v>299.70552766271351</v>
      </c>
      <c r="J46" s="104"/>
      <c r="K46" s="105">
        <f t="shared" si="13"/>
        <v>1.2309992068731915E-7</v>
      </c>
      <c r="L46" s="104">
        <f t="shared" si="8"/>
        <v>299.70552753961357</v>
      </c>
      <c r="M46" s="18">
        <f t="shared" ref="M46:M74" si="18">L46*0.0001*$C$9*96485</f>
        <v>2891.7087824659616</v>
      </c>
      <c r="N46" s="18">
        <f t="shared" ref="N46:N74" si="19">L46*0.001</f>
        <v>0.2997055275396136</v>
      </c>
      <c r="O46" s="18">
        <f t="shared" si="0"/>
        <v>3.3366084643461401E-14</v>
      </c>
      <c r="P46" s="17">
        <f t="shared" ref="P46:P74" si="20">-LOG(O46)</f>
        <v>13.476694752814899</v>
      </c>
    </row>
    <row r="47" spans="1:16" s="17" customFormat="1" x14ac:dyDescent="0.25">
      <c r="B47" s="5">
        <f>'Mg2+离子浓度'!B47</f>
        <v>0.29314903147006899</v>
      </c>
      <c r="C47" s="18">
        <f t="shared" si="4"/>
        <v>2.9999996931096007E-10</v>
      </c>
      <c r="D47" s="18">
        <f t="shared" ref="D47:D110" si="21">D18</f>
        <v>385533071.99181575</v>
      </c>
      <c r="E47" s="18">
        <f t="shared" si="14"/>
        <v>0.11565990976590489</v>
      </c>
      <c r="F47" s="18">
        <f t="shared" si="15"/>
        <v>2891.8244423757274</v>
      </c>
      <c r="G47" s="18">
        <f t="shared" si="16"/>
        <v>9864.6904200022491</v>
      </c>
      <c r="H47" s="5">
        <f t="shared" si="6"/>
        <v>1.1987346195357297E-2</v>
      </c>
      <c r="I47" s="104">
        <f t="shared" si="17"/>
        <v>299.7175148858089</v>
      </c>
      <c r="J47" s="104"/>
      <c r="K47" s="105">
        <f t="shared" si="13"/>
        <v>2.132238252136485E-7</v>
      </c>
      <c r="L47" s="104">
        <f t="shared" si="8"/>
        <v>299.71751467258508</v>
      </c>
      <c r="M47" s="18">
        <f t="shared" si="18"/>
        <v>2891.8244403184376</v>
      </c>
      <c r="N47" s="18">
        <f t="shared" si="19"/>
        <v>0.29971751467258506</v>
      </c>
      <c r="O47" s="18">
        <f t="shared" si="0"/>
        <v>3.3364750174590625E-14</v>
      </c>
      <c r="P47" s="17">
        <f t="shared" si="20"/>
        <v>13.476712122670033</v>
      </c>
    </row>
    <row r="48" spans="1:16" s="17" customFormat="1" x14ac:dyDescent="0.25">
      <c r="B48" s="5">
        <f>'Mg2+离子浓度'!B48</f>
        <v>0.29314903187006902</v>
      </c>
      <c r="C48" s="18">
        <f t="shared" si="4"/>
        <v>4.000000330961484E-10</v>
      </c>
      <c r="D48" s="18">
        <f t="shared" si="21"/>
        <v>385533071.99181575</v>
      </c>
      <c r="E48" s="18">
        <f t="shared" si="14"/>
        <v>0.15421324155638605</v>
      </c>
      <c r="F48" s="18">
        <f t="shared" si="15"/>
        <v>2891.9786535599942</v>
      </c>
      <c r="G48" s="18">
        <f t="shared" si="16"/>
        <v>9865.2164570060449</v>
      </c>
      <c r="H48" s="5">
        <f t="shared" si="6"/>
        <v>1.5983131217949535E-2</v>
      </c>
      <c r="I48" s="104">
        <f t="shared" si="17"/>
        <v>299.73349780380306</v>
      </c>
      <c r="J48" s="104"/>
      <c r="K48" s="105">
        <f t="shared" si="13"/>
        <v>2.4622281807564602E-7</v>
      </c>
      <c r="L48" s="104">
        <f t="shared" si="8"/>
        <v>299.73349755758022</v>
      </c>
      <c r="M48" s="18">
        <f t="shared" si="18"/>
        <v>2891.9786511843126</v>
      </c>
      <c r="N48" s="18">
        <f t="shared" si="19"/>
        <v>0.29973349755758022</v>
      </c>
      <c r="O48" s="18">
        <f t="shared" si="0"/>
        <v>3.336297104423223E-14</v>
      </c>
      <c r="P48" s="17">
        <f t="shared" si="20"/>
        <v>13.476735281455717</v>
      </c>
    </row>
    <row r="49" spans="1:16" s="17" customFormat="1" x14ac:dyDescent="0.25">
      <c r="B49" s="5">
        <f>'Mg2+离子浓度'!B49</f>
        <v>0.29314903207006904</v>
      </c>
      <c r="C49" s="18">
        <f t="shared" si="4"/>
        <v>2.000000165480742E-10</v>
      </c>
      <c r="D49" s="18">
        <f t="shared" si="21"/>
        <v>385533071.99181575</v>
      </c>
      <c r="E49" s="18">
        <f t="shared" si="14"/>
        <v>7.7106620778193025E-2</v>
      </c>
      <c r="F49" s="18">
        <f t="shared" si="15"/>
        <v>2892.0557578050907</v>
      </c>
      <c r="G49" s="18">
        <f t="shared" si="16"/>
        <v>9865.4794709123453</v>
      </c>
      <c r="H49" s="5">
        <f t="shared" si="6"/>
        <v>7.9915656089747673E-3</v>
      </c>
      <c r="I49" s="104">
        <f t="shared" si="17"/>
        <v>299.74148912318918</v>
      </c>
      <c r="J49" s="104"/>
      <c r="K49" s="105">
        <f t="shared" si="13"/>
        <v>1.7411046625191071E-7</v>
      </c>
      <c r="L49" s="104">
        <f t="shared" si="8"/>
        <v>299.7414889490787</v>
      </c>
      <c r="M49" s="18">
        <f t="shared" si="18"/>
        <v>2892.0557561251862</v>
      </c>
      <c r="N49" s="18">
        <f t="shared" si="19"/>
        <v>0.2997414889490787</v>
      </c>
      <c r="O49" s="18">
        <f t="shared" si="0"/>
        <v>3.3362081555879773E-14</v>
      </c>
      <c r="P49" s="17">
        <f t="shared" si="20"/>
        <v>13.476746860311579</v>
      </c>
    </row>
    <row r="50" spans="1:16" s="17" customFormat="1" x14ac:dyDescent="0.25">
      <c r="B50" s="5">
        <f>'Mg2+离子浓度'!B50</f>
        <v>0.29314904107006901</v>
      </c>
      <c r="C50" s="18">
        <f t="shared" si="4"/>
        <v>8.9999999675072218E-9</v>
      </c>
      <c r="D50" s="18">
        <f t="shared" si="21"/>
        <v>385533071.99181575</v>
      </c>
      <c r="E50" s="18">
        <f t="shared" si="14"/>
        <v>3.469797635399301</v>
      </c>
      <c r="F50" s="18">
        <f t="shared" si="15"/>
        <v>2895.5255537605854</v>
      </c>
      <c r="G50" s="18">
        <f t="shared" si="16"/>
        <v>9877.3154542521315</v>
      </c>
      <c r="H50" s="5">
        <f t="shared" si="6"/>
        <v>0.35962042135039657</v>
      </c>
      <c r="I50" s="104">
        <f t="shared" si="17"/>
        <v>300.10110937042913</v>
      </c>
      <c r="J50" s="104"/>
      <c r="K50" s="105">
        <f t="shared" si="13"/>
        <v>1.169369755162253E-6</v>
      </c>
      <c r="L50" s="104">
        <f t="shared" si="8"/>
        <v>300.10110820105939</v>
      </c>
      <c r="M50" s="18">
        <f t="shared" si="18"/>
        <v>2895.5255424779216</v>
      </c>
      <c r="N50" s="18">
        <f t="shared" si="19"/>
        <v>0.3001011082010594</v>
      </c>
      <c r="O50" s="18">
        <f t="shared" si="0"/>
        <v>3.3322102873743068E-14</v>
      </c>
      <c r="P50" s="17">
        <f t="shared" si="20"/>
        <v>13.477267599172658</v>
      </c>
    </row>
    <row r="51" spans="1:16" s="17" customFormat="1" x14ac:dyDescent="0.25">
      <c r="B51" s="5">
        <f>'Mg2+离子浓度'!B51</f>
        <v>0.29314913107006901</v>
      </c>
      <c r="C51" s="18">
        <f t="shared" si="4"/>
        <v>9.0000000008139125E-8</v>
      </c>
      <c r="D51" s="18">
        <f t="shared" si="21"/>
        <v>385533071.99181575</v>
      </c>
      <c r="E51" s="18">
        <f t="shared" si="14"/>
        <v>34.697976482401316</v>
      </c>
      <c r="F51" s="18">
        <f t="shared" si="15"/>
        <v>2930.223518960323</v>
      </c>
      <c r="G51" s="18">
        <f t="shared" si="16"/>
        <v>9995.6752669341386</v>
      </c>
      <c r="H51" s="5">
        <f t="shared" si="6"/>
        <v>3.5962042268125942</v>
      </c>
      <c r="I51" s="104">
        <f t="shared" si="17"/>
        <v>303.69731242787196</v>
      </c>
      <c r="J51" s="104"/>
      <c r="K51" s="105">
        <f t="shared" si="13"/>
        <v>3.7421845855933663E-6</v>
      </c>
      <c r="L51" s="104">
        <f t="shared" si="8"/>
        <v>303.6973086856874</v>
      </c>
      <c r="M51" s="18">
        <f t="shared" si="18"/>
        <v>2930.2234828538549</v>
      </c>
      <c r="N51" s="18">
        <f t="shared" si="19"/>
        <v>0.30369730868568739</v>
      </c>
      <c r="O51" s="18">
        <f t="shared" si="0"/>
        <v>3.2927522615452399E-14</v>
      </c>
      <c r="P51" s="17">
        <f t="shared" si="20"/>
        <v>13.482440943290889</v>
      </c>
    </row>
    <row r="52" spans="1:16" s="17" customFormat="1" x14ac:dyDescent="0.25">
      <c r="B52" s="5">
        <f>'Mg2+离子浓度'!B52</f>
        <v>0.29315003107006898</v>
      </c>
      <c r="C52" s="18">
        <f t="shared" si="4"/>
        <v>8.9999999997036895E-7</v>
      </c>
      <c r="D52" s="18">
        <f t="shared" si="21"/>
        <v>385533071.99181575</v>
      </c>
      <c r="E52" s="18">
        <f t="shared" si="14"/>
        <v>346.97976478121041</v>
      </c>
      <c r="F52" s="18">
        <f t="shared" si="15"/>
        <v>3277.2032476350651</v>
      </c>
      <c r="G52" s="18">
        <f t="shared" si="16"/>
        <v>11179.26965817631</v>
      </c>
      <c r="H52" s="5">
        <f t="shared" si="6"/>
        <v>35.962042263689739</v>
      </c>
      <c r="I52" s="104">
        <f t="shared" si="17"/>
        <v>339.65935094937714</v>
      </c>
      <c r="J52" s="104"/>
      <c r="K52" s="105">
        <f t="shared" si="13"/>
        <v>1.3235118443978217E-5</v>
      </c>
      <c r="L52" s="104">
        <f t="shared" si="8"/>
        <v>339.6593377142587</v>
      </c>
      <c r="M52" s="18">
        <f t="shared" si="18"/>
        <v>3277.2031199360254</v>
      </c>
      <c r="N52" s="18">
        <f t="shared" si="19"/>
        <v>0.33965933771425871</v>
      </c>
      <c r="O52" s="18">
        <f t="shared" si="0"/>
        <v>2.9441263317814582E-14</v>
      </c>
      <c r="P52" s="17">
        <f t="shared" si="20"/>
        <v>13.531043558458713</v>
      </c>
    </row>
    <row r="53" spans="1:16" s="17" customFormat="1" x14ac:dyDescent="0.25">
      <c r="A53" s="18">
        <v>7.4868119641229509E-6</v>
      </c>
      <c r="B53" s="5">
        <f>'Mg2+离子浓度'!B53</f>
        <v>0.29315651788203312</v>
      </c>
      <c r="C53" s="18">
        <f t="shared" si="4"/>
        <v>6.4868119641348088E-6</v>
      </c>
      <c r="D53" s="18">
        <f t="shared" si="21"/>
        <v>385533071.99181575</v>
      </c>
      <c r="E53" s="18">
        <f t="shared" si="14"/>
        <v>2500.8805439661569</v>
      </c>
      <c r="F53" s="18">
        <f t="shared" si="15"/>
        <v>5778.0836639021818</v>
      </c>
      <c r="G53" s="18">
        <f t="shared" si="16"/>
        <v>19709.893218977639</v>
      </c>
      <c r="H53" s="5">
        <f t="shared" si="6"/>
        <v>259.19889557611623</v>
      </c>
      <c r="I53" s="104">
        <f t="shared" si="17"/>
        <v>598.85823329037476</v>
      </c>
      <c r="J53" s="104"/>
      <c r="K53" s="105">
        <f t="shared" si="13"/>
        <v>6.2647346607705833E-5</v>
      </c>
      <c r="L53" s="104">
        <f t="shared" si="8"/>
        <v>598.85817064302819</v>
      </c>
      <c r="M53" s="18">
        <f t="shared" si="18"/>
        <v>5778.0830594492572</v>
      </c>
      <c r="N53" s="18">
        <f t="shared" si="19"/>
        <v>0.59885817064302815</v>
      </c>
      <c r="O53" s="18">
        <f t="shared" si="0"/>
        <v>1.6698444623812063E-14</v>
      </c>
      <c r="P53" s="17">
        <f t="shared" si="20"/>
        <v>13.77732397931673</v>
      </c>
    </row>
    <row r="54" spans="1:16" x14ac:dyDescent="0.25">
      <c r="B54" s="5">
        <f>'Mg2+离子浓度'!B54</f>
        <v>0.29316651788203313</v>
      </c>
      <c r="C54" s="5">
        <f t="shared" si="4"/>
        <v>1.0000000000010001E-5</v>
      </c>
      <c r="D54" s="5">
        <f t="shared" si="21"/>
        <v>18.630542539353492</v>
      </c>
      <c r="E54" s="5">
        <f t="shared" si="14"/>
        <v>1.8630542539372125E-4</v>
      </c>
      <c r="F54" s="5">
        <f t="shared" si="15"/>
        <v>5778.083245754683</v>
      </c>
      <c r="G54" s="5">
        <f t="shared" si="16"/>
        <v>19709.219482150133</v>
      </c>
      <c r="H54" s="5">
        <f t="shared" si="6"/>
        <v>1.9309263138697339E-5</v>
      </c>
      <c r="I54" s="105">
        <f t="shared" si="17"/>
        <v>598.85818995229135</v>
      </c>
      <c r="J54" s="105"/>
      <c r="K54" s="105">
        <f t="shared" si="13"/>
        <v>7.7783413029806493E-5</v>
      </c>
      <c r="L54" s="106">
        <f t="shared" si="8"/>
        <v>598.85811216887828</v>
      </c>
      <c r="M54" s="5">
        <f t="shared" si="18"/>
        <v>5778.0824952614221</v>
      </c>
      <c r="N54" s="5">
        <f t="shared" si="19"/>
        <v>0.5988581121688783</v>
      </c>
      <c r="O54" s="5">
        <f t="shared" si="0"/>
        <v>1.669844625429403E-14</v>
      </c>
      <c r="P54">
        <f t="shared" si="20"/>
        <v>13.777323936911028</v>
      </c>
    </row>
    <row r="55" spans="1:16" x14ac:dyDescent="0.25">
      <c r="B55" s="5">
        <f>'Mg2+离子浓度'!B55</f>
        <v>0.29317651788203314</v>
      </c>
      <c r="C55" s="5">
        <f t="shared" si="4"/>
        <v>1.0000000000010001E-5</v>
      </c>
      <c r="D55" s="5">
        <f t="shared" si="21"/>
        <v>18.630542539353492</v>
      </c>
      <c r="E55" s="5">
        <f t="shared" si="14"/>
        <v>1.8630542539372125E-4</v>
      </c>
      <c r="F55" s="5">
        <f t="shared" si="15"/>
        <v>5778.0826815668479</v>
      </c>
      <c r="G55" s="5">
        <f t="shared" si="16"/>
        <v>19708.545293152718</v>
      </c>
      <c r="H55" s="5">
        <f t="shared" si="6"/>
        <v>1.9309263138697339E-5</v>
      </c>
      <c r="I55" s="105">
        <f t="shared" si="17"/>
        <v>598.85813147814144</v>
      </c>
      <c r="J55" s="105"/>
      <c r="K55" s="105">
        <f t="shared" si="13"/>
        <v>7.7783405434821523E-5</v>
      </c>
      <c r="L55" s="106">
        <f t="shared" si="8"/>
        <v>598.85805369473599</v>
      </c>
      <c r="M55" s="5">
        <f t="shared" si="18"/>
        <v>5778.0819310736606</v>
      </c>
      <c r="N55" s="5">
        <f t="shared" si="19"/>
        <v>0.59885805369473599</v>
      </c>
      <c r="O55" s="5">
        <f t="shared" si="0"/>
        <v>1.6698447884776107E-14</v>
      </c>
      <c r="P55">
        <f t="shared" si="20"/>
        <v>13.777323894505326</v>
      </c>
    </row>
    <row r="56" spans="1:16" x14ac:dyDescent="0.25">
      <c r="B56" s="5">
        <f>'Mg2+离子浓度'!B56</f>
        <v>0.29320651788203311</v>
      </c>
      <c r="C56" s="5">
        <f t="shared" si="4"/>
        <v>2.9999999999974492E-5</v>
      </c>
      <c r="D56" s="5">
        <f t="shared" si="21"/>
        <v>18.630542539353492</v>
      </c>
      <c r="E56" s="5">
        <f t="shared" si="14"/>
        <v>5.5891627618012956E-4</v>
      </c>
      <c r="F56" s="5">
        <f t="shared" si="15"/>
        <v>5778.0824899899371</v>
      </c>
      <c r="G56" s="5">
        <f t="shared" si="16"/>
        <v>19706.528121297273</v>
      </c>
      <c r="H56" s="5">
        <f t="shared" si="6"/>
        <v>5.7927789415984827E-5</v>
      </c>
      <c r="I56" s="105">
        <f t="shared" si="17"/>
        <v>598.85811162252548</v>
      </c>
      <c r="J56" s="105"/>
      <c r="K56" s="105">
        <f t="shared" si="13"/>
        <v>1.3472480573180752E-4</v>
      </c>
      <c r="L56" s="106">
        <f t="shared" si="8"/>
        <v>598.85797689771971</v>
      </c>
      <c r="M56" s="5">
        <f t="shared" si="18"/>
        <v>5778.0811900976487</v>
      </c>
      <c r="N56" s="5">
        <f t="shared" si="19"/>
        <v>0.59885797689771969</v>
      </c>
      <c r="O56" s="5">
        <f t="shared" si="0"/>
        <v>1.6698450026170267E-14</v>
      </c>
      <c r="P56">
        <f t="shared" si="20"/>
        <v>13.777323838811789</v>
      </c>
    </row>
    <row r="57" spans="1:16" x14ac:dyDescent="0.25">
      <c r="B57" s="5">
        <f>'Mg2+离子浓度'!B57</f>
        <v>0.29323651788203314</v>
      </c>
      <c r="C57" s="5">
        <f t="shared" si="4"/>
        <v>3.0000000000030003E-5</v>
      </c>
      <c r="D57" s="5">
        <f t="shared" si="21"/>
        <v>18.630542539353492</v>
      </c>
      <c r="E57" s="5">
        <f t="shared" si="14"/>
        <v>5.5891627618116367E-4</v>
      </c>
      <c r="F57" s="5">
        <f t="shared" si="15"/>
        <v>5778.0817490139252</v>
      </c>
      <c r="G57" s="5">
        <f t="shared" si="16"/>
        <v>19704.509488611526</v>
      </c>
      <c r="H57" s="5">
        <f t="shared" si="6"/>
        <v>5.7927789416092001E-5</v>
      </c>
      <c r="I57" s="105">
        <f t="shared" si="17"/>
        <v>598.85803482550909</v>
      </c>
      <c r="J57" s="105"/>
      <c r="K57" s="105">
        <f t="shared" si="13"/>
        <v>1.3472478845494632E-4</v>
      </c>
      <c r="L57" s="106">
        <f t="shared" si="8"/>
        <v>598.8579001007206</v>
      </c>
      <c r="M57" s="5">
        <f t="shared" si="18"/>
        <v>5778.0804491218032</v>
      </c>
      <c r="N57" s="5">
        <f t="shared" si="19"/>
        <v>0.5988579001007206</v>
      </c>
      <c r="O57" s="5">
        <f t="shared" si="0"/>
        <v>1.6698452167564496E-14</v>
      </c>
      <c r="P57">
        <f t="shared" si="20"/>
        <v>13.777323783118259</v>
      </c>
    </row>
    <row r="58" spans="1:16" x14ac:dyDescent="0.25">
      <c r="B58" s="5">
        <f>'Mg2+离子浓度'!B58</f>
        <v>0.29325651788203311</v>
      </c>
      <c r="C58" s="5">
        <f t="shared" si="4"/>
        <v>1.9999999999964491E-5</v>
      </c>
      <c r="D58" s="5">
        <f t="shared" si="21"/>
        <v>18.630542539353492</v>
      </c>
      <c r="E58" s="5">
        <f t="shared" si="14"/>
        <v>3.7261085078640828E-4</v>
      </c>
      <c r="F58" s="5">
        <f t="shared" si="15"/>
        <v>5778.0808217326539</v>
      </c>
      <c r="G58" s="5">
        <f t="shared" si="16"/>
        <v>19703.162485401175</v>
      </c>
      <c r="H58" s="5">
        <f t="shared" si="6"/>
        <v>3.8618526277287485E-5</v>
      </c>
      <c r="I58" s="105">
        <f t="shared" si="17"/>
        <v>598.85793871924693</v>
      </c>
      <c r="J58" s="105"/>
      <c r="K58" s="105">
        <f t="shared" si="13"/>
        <v>1.1000231148606832E-4</v>
      </c>
      <c r="L58" s="106">
        <f t="shared" si="8"/>
        <v>598.8578287169355</v>
      </c>
      <c r="M58" s="5">
        <f t="shared" si="18"/>
        <v>5778.0797603753526</v>
      </c>
      <c r="N58" s="5">
        <f t="shared" si="19"/>
        <v>0.59885782871693549</v>
      </c>
      <c r="O58" s="5">
        <f t="shared" si="0"/>
        <v>1.6698454158018096E-14</v>
      </c>
      <c r="P58">
        <f t="shared" si="20"/>
        <v>13.777323731350409</v>
      </c>
    </row>
    <row r="59" spans="1:16" x14ac:dyDescent="0.25">
      <c r="B59" s="5">
        <f>'Mg2+离子浓度'!B59</f>
        <v>0.2933565178820331</v>
      </c>
      <c r="C59" s="5">
        <f t="shared" si="4"/>
        <v>9.9999999999988987E-5</v>
      </c>
      <c r="D59" s="5">
        <f t="shared" si="21"/>
        <v>18.630542539353492</v>
      </c>
      <c r="E59" s="5">
        <f t="shared" si="14"/>
        <v>1.863054253935144E-3</v>
      </c>
      <c r="F59" s="5">
        <f t="shared" si="15"/>
        <v>5778.0816234296062</v>
      </c>
      <c r="G59" s="5">
        <f t="shared" si="16"/>
        <v>19696.448761888889</v>
      </c>
      <c r="H59" s="5">
        <f t="shared" si="6"/>
        <v>1.93092631386759E-4</v>
      </c>
      <c r="I59" s="105">
        <f t="shared" si="17"/>
        <v>598.85802180956682</v>
      </c>
      <c r="J59" s="105"/>
      <c r="K59" s="105">
        <f t="shared" si="13"/>
        <v>2.4597268029336343E-4</v>
      </c>
      <c r="L59" s="106">
        <f t="shared" si="8"/>
        <v>598.8577758368865</v>
      </c>
      <c r="M59" s="5">
        <f t="shared" si="18"/>
        <v>5778.0792501622</v>
      </c>
      <c r="N59" s="5">
        <f t="shared" si="19"/>
        <v>0.59885777583688649</v>
      </c>
      <c r="O59" s="5">
        <f t="shared" si="0"/>
        <v>1.6698455632516898E-14</v>
      </c>
      <c r="P59">
        <f t="shared" si="20"/>
        <v>13.77732369300155</v>
      </c>
    </row>
    <row r="60" spans="1:16" x14ac:dyDescent="0.25">
      <c r="B60" s="5">
        <f>'Mg2+离子浓度'!B60</f>
        <v>0.29365651788203312</v>
      </c>
      <c r="C60" s="5">
        <f t="shared" si="4"/>
        <v>3.0000000000002247E-4</v>
      </c>
      <c r="D60" s="5">
        <f t="shared" si="21"/>
        <v>18.630542539353492</v>
      </c>
      <c r="E60" s="5">
        <f t="shared" si="14"/>
        <v>5.5891627618064659E-3</v>
      </c>
      <c r="F60" s="5">
        <f t="shared" si="15"/>
        <v>5778.0848393249616</v>
      </c>
      <c r="G60" s="5">
        <f t="shared" si="16"/>
        <v>19676.337787421828</v>
      </c>
      <c r="H60" s="5">
        <f t="shared" si="6"/>
        <v>5.7927789416038409E-4</v>
      </c>
      <c r="I60" s="105">
        <f t="shared" si="17"/>
        <v>598.85835511478069</v>
      </c>
      <c r="J60" s="105"/>
      <c r="K60" s="105">
        <f t="shared" si="13"/>
        <v>4.2603741666070348E-4</v>
      </c>
      <c r="L60" s="106">
        <f t="shared" si="8"/>
        <v>598.85792907736402</v>
      </c>
      <c r="M60" s="5">
        <f t="shared" si="18"/>
        <v>5778.0807287029475</v>
      </c>
      <c r="N60" s="5">
        <f t="shared" si="19"/>
        <v>0.59885792907736402</v>
      </c>
      <c r="O60" s="5">
        <f t="shared" si="0"/>
        <v>1.669845135958472E-14</v>
      </c>
      <c r="P60">
        <f t="shared" si="20"/>
        <v>13.777323804132251</v>
      </c>
    </row>
    <row r="61" spans="1:16" x14ac:dyDescent="0.25">
      <c r="B61" s="5">
        <f>'Mg2+离子浓度'!B61</f>
        <v>0.29395651788203314</v>
      </c>
      <c r="C61" s="5">
        <f t="shared" si="4"/>
        <v>3.0000000000002247E-4</v>
      </c>
      <c r="D61" s="5">
        <f t="shared" si="21"/>
        <v>18.630542539353492</v>
      </c>
      <c r="E61" s="5">
        <f t="shared" si="14"/>
        <v>5.5891627618064659E-3</v>
      </c>
      <c r="F61" s="5">
        <f t="shared" si="15"/>
        <v>5778.0863178657091</v>
      </c>
      <c r="G61" s="5">
        <f t="shared" si="16"/>
        <v>19656.26195158733</v>
      </c>
      <c r="H61" s="5">
        <f t="shared" si="6"/>
        <v>5.7927789416038409E-4</v>
      </c>
      <c r="I61" s="105">
        <f t="shared" si="17"/>
        <v>598.85850835525821</v>
      </c>
      <c r="J61" s="105"/>
      <c r="K61" s="105">
        <f t="shared" si="13"/>
        <v>4.2603752567843133E-4</v>
      </c>
      <c r="L61" s="106">
        <f t="shared" si="8"/>
        <v>598.85808231773251</v>
      </c>
      <c r="M61" s="5">
        <f t="shared" si="18"/>
        <v>5778.0822072426427</v>
      </c>
      <c r="N61" s="5">
        <f t="shared" si="19"/>
        <v>0.59885808231773252</v>
      </c>
      <c r="O61" s="5">
        <f t="shared" si="0"/>
        <v>1.6698447086657771E-14</v>
      </c>
      <c r="P61">
        <f t="shared" si="20"/>
        <v>13.777323915262848</v>
      </c>
    </row>
    <row r="62" spans="1:16" x14ac:dyDescent="0.25">
      <c r="B62" s="5">
        <f>'Mg2+离子浓度'!B62</f>
        <v>0.29415651788203312</v>
      </c>
      <c r="C62" s="5">
        <f t="shared" si="4"/>
        <v>1.9999999999997797E-4</v>
      </c>
      <c r="D62" s="5">
        <f t="shared" si="21"/>
        <v>18.630542539353492</v>
      </c>
      <c r="E62" s="5">
        <f t="shared" si="14"/>
        <v>3.726108507870288E-3</v>
      </c>
      <c r="F62" s="5">
        <f t="shared" si="15"/>
        <v>5778.0859333511507</v>
      </c>
      <c r="G62" s="5">
        <f t="shared" si="16"/>
        <v>19642.896152545436</v>
      </c>
      <c r="H62" s="5">
        <f t="shared" si="6"/>
        <v>3.86185262773518E-4</v>
      </c>
      <c r="I62" s="105">
        <f t="shared" si="17"/>
        <v>598.85846850299538</v>
      </c>
      <c r="J62" s="105"/>
      <c r="K62" s="105">
        <f t="shared" si="13"/>
        <v>3.4785815991438186E-4</v>
      </c>
      <c r="L62" s="106">
        <f t="shared" si="8"/>
        <v>598.85812064483548</v>
      </c>
      <c r="M62" s="5">
        <f t="shared" si="18"/>
        <v>5778.0825770416959</v>
      </c>
      <c r="N62" s="5">
        <f t="shared" si="19"/>
        <v>0.59885812064483546</v>
      </c>
      <c r="O62" s="5">
        <f t="shared" si="0"/>
        <v>1.6698446017952047E-14</v>
      </c>
      <c r="P62">
        <f t="shared" si="20"/>
        <v>13.777323943057828</v>
      </c>
    </row>
    <row r="63" spans="1:16" x14ac:dyDescent="0.25">
      <c r="B63" s="5">
        <f>'Mg2+离子浓度'!B63</f>
        <v>0.29515651788203312</v>
      </c>
      <c r="C63" s="5">
        <f t="shared" si="4"/>
        <v>1.0000000000000009E-3</v>
      </c>
      <c r="D63" s="5">
        <f t="shared" si="21"/>
        <v>18.630542539353492</v>
      </c>
      <c r="E63" s="5">
        <f t="shared" si="14"/>
        <v>1.863054253935351E-2</v>
      </c>
      <c r="F63" s="5">
        <f t="shared" si="15"/>
        <v>5778.1012075842355</v>
      </c>
      <c r="G63" s="5">
        <f t="shared" si="16"/>
        <v>19576.397123283594</v>
      </c>
      <c r="H63" s="5">
        <f t="shared" si="6"/>
        <v>1.9309263138678045E-3</v>
      </c>
      <c r="I63" s="105">
        <f t="shared" si="17"/>
        <v>598.86005157114937</v>
      </c>
      <c r="J63" s="105"/>
      <c r="K63" s="105">
        <f t="shared" si="13"/>
        <v>7.7783654828361963E-4</v>
      </c>
      <c r="L63" s="106">
        <f t="shared" si="8"/>
        <v>598.85927373460106</v>
      </c>
      <c r="M63" s="5">
        <f t="shared" si="18"/>
        <v>5778.0937026282982</v>
      </c>
      <c r="N63" s="5">
        <f t="shared" si="19"/>
        <v>0.59885927373460113</v>
      </c>
      <c r="O63" s="5">
        <f t="shared" si="0"/>
        <v>1.6698413865478086E-14</v>
      </c>
      <c r="P63">
        <f t="shared" si="20"/>
        <v>13.777324779282674</v>
      </c>
    </row>
    <row r="64" spans="1:16" x14ac:dyDescent="0.25">
      <c r="B64" s="5">
        <f>'Mg2+离子浓度'!B64</f>
        <v>0.29815651788203312</v>
      </c>
      <c r="C64" s="5">
        <f t="shared" si="4"/>
        <v>3.0000000000000027E-3</v>
      </c>
      <c r="D64" s="5">
        <f t="shared" si="21"/>
        <v>18.630542539353492</v>
      </c>
      <c r="E64" s="5">
        <f t="shared" si="14"/>
        <v>5.5891627618060526E-2</v>
      </c>
      <c r="F64" s="5">
        <f t="shared" si="15"/>
        <v>5778.1495942559159</v>
      </c>
      <c r="G64" s="5">
        <f t="shared" si="16"/>
        <v>19379.585042450974</v>
      </c>
      <c r="H64" s="5">
        <f t="shared" si="6"/>
        <v>5.7927789416034135E-3</v>
      </c>
      <c r="I64" s="105">
        <f t="shared" si="17"/>
        <v>598.86506651354262</v>
      </c>
      <c r="J64" s="105"/>
      <c r="K64" s="105">
        <f t="shared" si="13"/>
        <v>1.3472637037017063E-3</v>
      </c>
      <c r="L64" s="106">
        <f t="shared" si="8"/>
        <v>598.86371924983894</v>
      </c>
      <c r="M64" s="5">
        <f t="shared" si="18"/>
        <v>5778.1365951820708</v>
      </c>
      <c r="N64" s="5">
        <f t="shared" si="19"/>
        <v>0.59886371924983894</v>
      </c>
      <c r="O64" s="5">
        <f t="shared" si="0"/>
        <v>1.6698289908973627E-14</v>
      </c>
      <c r="P64">
        <f t="shared" si="20"/>
        <v>13.777328003171251</v>
      </c>
    </row>
    <row r="65" spans="1:16" x14ac:dyDescent="0.25">
      <c r="B65" s="5">
        <f>'Mg2+离子浓度'!B65</f>
        <v>0.30115651788203313</v>
      </c>
      <c r="C65" s="5">
        <f t="shared" si="4"/>
        <v>3.0000000000000027E-3</v>
      </c>
      <c r="D65" s="5">
        <f t="shared" si="21"/>
        <v>18.630542539353492</v>
      </c>
      <c r="E65" s="5">
        <f t="shared" si="14"/>
        <v>5.5891627618060526E-2</v>
      </c>
      <c r="F65" s="5">
        <f t="shared" si="15"/>
        <v>5778.1924868096885</v>
      </c>
      <c r="G65" s="5">
        <f t="shared" si="16"/>
        <v>19186.675843665722</v>
      </c>
      <c r="H65" s="5">
        <f t="shared" si="6"/>
        <v>5.7927789416034135E-3</v>
      </c>
      <c r="I65" s="105">
        <f t="shared" si="17"/>
        <v>598.86951202878049</v>
      </c>
      <c r="J65" s="105"/>
      <c r="K65" s="105">
        <f t="shared" si="13"/>
        <v>1.3472737047547966E-3</v>
      </c>
      <c r="L65" s="106">
        <f t="shared" si="8"/>
        <v>598.86816475507578</v>
      </c>
      <c r="M65" s="5">
        <f t="shared" si="18"/>
        <v>5778.1794876393487</v>
      </c>
      <c r="N65" s="5">
        <f t="shared" si="19"/>
        <v>0.59886816475507576</v>
      </c>
      <c r="O65" s="5">
        <f t="shared" si="0"/>
        <v>1.6698165954588329E-14</v>
      </c>
      <c r="P65">
        <f t="shared" si="20"/>
        <v>13.777331227028641</v>
      </c>
    </row>
    <row r="66" spans="1:16" x14ac:dyDescent="0.25">
      <c r="B66" s="5">
        <f>'Mg2+离子浓度'!B66</f>
        <v>0.30315651788203313</v>
      </c>
      <c r="C66" s="5">
        <f t="shared" si="4"/>
        <v>2.0000000000000018E-3</v>
      </c>
      <c r="D66" s="5">
        <f t="shared" si="21"/>
        <v>18.630542539353492</v>
      </c>
      <c r="E66" s="5">
        <f t="shared" si="14"/>
        <v>3.7261085078707019E-2</v>
      </c>
      <c r="F66" s="5">
        <f t="shared" si="15"/>
        <v>5778.2167487244278</v>
      </c>
      <c r="G66" s="5">
        <f t="shared" si="16"/>
        <v>19060.176535517858</v>
      </c>
      <c r="H66" s="5">
        <f t="shared" si="6"/>
        <v>3.861852627735609E-3</v>
      </c>
      <c r="I66" s="105">
        <f t="shared" si="17"/>
        <v>598.87202660770356</v>
      </c>
      <c r="J66" s="105"/>
      <c r="K66" s="105">
        <f t="shared" si="13"/>
        <v>1.1000489924562283E-3</v>
      </c>
      <c r="L66" s="106">
        <f t="shared" si="8"/>
        <v>598.87092655871106</v>
      </c>
      <c r="M66" s="5">
        <f t="shared" si="18"/>
        <v>5778.206134901724</v>
      </c>
      <c r="N66" s="5">
        <f t="shared" si="19"/>
        <v>0.5988709265587111</v>
      </c>
      <c r="O66" s="5">
        <f t="shared" si="0"/>
        <v>1.6698088947918959E-14</v>
      </c>
      <c r="P66">
        <f t="shared" si="20"/>
        <v>13.777333229862293</v>
      </c>
    </row>
    <row r="67" spans="1:16" x14ac:dyDescent="0.25">
      <c r="B67" s="5">
        <f>'Mg2+离子浓度'!B67</f>
        <v>0.31315651788203314</v>
      </c>
      <c r="C67" s="5">
        <f t="shared" si="4"/>
        <v>1.0000000000000009E-2</v>
      </c>
      <c r="D67" s="5">
        <f t="shared" si="21"/>
        <v>18.630542539353492</v>
      </c>
      <c r="E67" s="5">
        <f t="shared" si="14"/>
        <v>0.18630542539353509</v>
      </c>
      <c r="F67" s="5">
        <f t="shared" si="15"/>
        <v>5778.3924403271176</v>
      </c>
      <c r="G67" s="5">
        <f t="shared" si="16"/>
        <v>18452.090601236832</v>
      </c>
      <c r="H67" s="5">
        <f>E67/$C$9/96485/$C$3</f>
        <v>1.9309263138678045E-2</v>
      </c>
      <c r="I67" s="105">
        <f t="shared" si="17"/>
        <v>598.89023582184973</v>
      </c>
      <c r="J67" s="105"/>
      <c r="K67" s="105">
        <f t="shared" si="13"/>
        <v>2.4598591175501853E-3</v>
      </c>
      <c r="L67" s="106">
        <f t="shared" si="8"/>
        <v>598.88777596273223</v>
      </c>
      <c r="M67" s="5">
        <f t="shared" si="18"/>
        <v>5778.3687063764228</v>
      </c>
      <c r="N67" s="5">
        <f t="shared" si="19"/>
        <v>0.59888777596273224</v>
      </c>
      <c r="O67" s="5">
        <f t="shared" si="0"/>
        <v>1.6697619155650095E-14</v>
      </c>
      <c r="P67">
        <f t="shared" si="20"/>
        <v>13.777345448689299</v>
      </c>
    </row>
    <row r="68" spans="1:16" x14ac:dyDescent="0.25">
      <c r="B68" s="5">
        <f>'Mg2+离子浓度'!B68</f>
        <v>0.34315651788203311</v>
      </c>
      <c r="C68" s="5">
        <f t="shared" si="4"/>
        <v>2.9999999999999971E-2</v>
      </c>
      <c r="D68" s="5">
        <f t="shared" si="21"/>
        <v>18.630542539353492</v>
      </c>
      <c r="E68" s="5">
        <f t="shared" si="14"/>
        <v>0.55891627618060424</v>
      </c>
      <c r="F68" s="5">
        <f t="shared" si="15"/>
        <v>5778.9276226526035</v>
      </c>
      <c r="G68" s="5">
        <f t="shared" si="16"/>
        <v>16840.500825454888</v>
      </c>
      <c r="H68" s="5">
        <f t="shared" si="6"/>
        <v>5.7927789416034027E-2</v>
      </c>
      <c r="I68" s="105">
        <f t="shared" si="17"/>
        <v>598.94570375214835</v>
      </c>
      <c r="J68" s="105"/>
      <c r="K68" s="105">
        <f t="shared" si="13"/>
        <v>4.2609955787904904E-3</v>
      </c>
      <c r="L68" s="106">
        <f t="shared" si="8"/>
        <v>598.94144275656959</v>
      </c>
      <c r="M68" s="5">
        <f t="shared" si="18"/>
        <v>5778.8865104367615</v>
      </c>
      <c r="N68" s="5">
        <f t="shared" si="19"/>
        <v>0.59894144275656958</v>
      </c>
      <c r="O68" s="5">
        <f t="shared" si="0"/>
        <v>1.6696123003237136E-14</v>
      </c>
      <c r="P68">
        <f t="shared" si="20"/>
        <v>13.777384364407961</v>
      </c>
    </row>
    <row r="69" spans="1:16" x14ac:dyDescent="0.25">
      <c r="B69" s="5">
        <f>'Mg2+离子浓度'!B69</f>
        <v>0.37315651788203313</v>
      </c>
      <c r="C69" s="5">
        <f t="shared" si="4"/>
        <v>3.0000000000000027E-2</v>
      </c>
      <c r="D69" s="5">
        <f t="shared" si="21"/>
        <v>18.630542539353492</v>
      </c>
      <c r="E69" s="5">
        <f t="shared" si="14"/>
        <v>0.55891627618060524</v>
      </c>
      <c r="F69" s="5">
        <f t="shared" si="15"/>
        <v>5779.4454267129422</v>
      </c>
      <c r="G69" s="5">
        <f t="shared" si="16"/>
        <v>15487.992704819944</v>
      </c>
      <c r="H69" s="5">
        <f t="shared" si="6"/>
        <v>5.7927789416034131E-2</v>
      </c>
      <c r="I69" s="105">
        <f t="shared" si="17"/>
        <v>598.99937054598558</v>
      </c>
      <c r="J69" s="105"/>
      <c r="K69" s="105">
        <f t="shared" si="13"/>
        <v>4.2613773729495248E-3</v>
      </c>
      <c r="L69" s="106">
        <f t="shared" si="8"/>
        <v>598.99510916861266</v>
      </c>
      <c r="M69" s="5">
        <f t="shared" si="18"/>
        <v>5779.4043108133601</v>
      </c>
      <c r="N69" s="5">
        <f t="shared" si="19"/>
        <v>0.59899510916861265</v>
      </c>
      <c r="O69" s="5">
        <f t="shared" si="0"/>
        <v>1.6694627129559877E-14</v>
      </c>
      <c r="P69">
        <f t="shared" si="20"/>
        <v>13.77742327636301</v>
      </c>
    </row>
    <row r="70" spans="1:16" x14ac:dyDescent="0.25">
      <c r="B70" s="5">
        <f>'Mg2+离子浓度'!B70</f>
        <v>0.3931565178820331</v>
      </c>
      <c r="C70" s="5">
        <f t="shared" si="4"/>
        <v>1.9999999999999962E-2</v>
      </c>
      <c r="D70" s="5">
        <f t="shared" si="21"/>
        <v>18.630542539353492</v>
      </c>
      <c r="E70" s="5">
        <f t="shared" si="14"/>
        <v>0.37261085078706913</v>
      </c>
      <c r="F70" s="5">
        <f t="shared" si="15"/>
        <v>5779.7769216641473</v>
      </c>
      <c r="G70" s="5">
        <f t="shared" si="16"/>
        <v>14700.956638847772</v>
      </c>
      <c r="H70" s="5">
        <f t="shared" si="6"/>
        <v>3.8618526277355979E-2</v>
      </c>
      <c r="I70" s="105">
        <f t="shared" si="17"/>
        <v>599.0337276948901</v>
      </c>
      <c r="J70" s="105"/>
      <c r="K70" s="105">
        <f t="shared" si="13"/>
        <v>3.4795996249916326E-3</v>
      </c>
      <c r="L70" s="106">
        <f t="shared" si="8"/>
        <v>599.03024809526516</v>
      </c>
      <c r="M70" s="5">
        <f t="shared" si="18"/>
        <v>5779.7433487471662</v>
      </c>
      <c r="N70" s="5">
        <f t="shared" si="19"/>
        <v>0.59903024809526517</v>
      </c>
      <c r="O70" s="5">
        <f t="shared" si="0"/>
        <v>1.6693647827963566E-14</v>
      </c>
      <c r="P70">
        <f t="shared" si="20"/>
        <v>13.777448752688459</v>
      </c>
    </row>
    <row r="71" spans="1:16" x14ac:dyDescent="0.25">
      <c r="B71" s="5">
        <f>'Mg2+离子浓度'!B71</f>
        <v>0.44315651788203314</v>
      </c>
      <c r="C71" s="5">
        <f t="shared" si="4"/>
        <v>5.0000000000000044E-2</v>
      </c>
      <c r="D71" s="5">
        <f t="shared" si="21"/>
        <v>18.630542539353492</v>
      </c>
      <c r="E71" s="5">
        <f t="shared" si="14"/>
        <v>0.93152712696767537</v>
      </c>
      <c r="F71" s="5">
        <f t="shared" si="15"/>
        <v>5780.6748758741342</v>
      </c>
      <c r="G71" s="5">
        <f t="shared" si="16"/>
        <v>13044.318751084988</v>
      </c>
      <c r="H71" s="5">
        <f t="shared" si="6"/>
        <v>9.6546315693390214E-2</v>
      </c>
      <c r="I71" s="105">
        <f t="shared" si="17"/>
        <v>599.1267944109585</v>
      </c>
      <c r="J71" s="105"/>
      <c r="K71" s="105">
        <f t="shared" si="13"/>
        <v>5.5025848366852641E-3</v>
      </c>
      <c r="L71" s="106">
        <f t="shared" si="8"/>
        <v>599.12129182612182</v>
      </c>
      <c r="M71" s="5">
        <f t="shared" si="18"/>
        <v>5780.6217841843363</v>
      </c>
      <c r="N71" s="5">
        <f t="shared" si="19"/>
        <v>0.59912129182612184</v>
      </c>
      <c r="O71" s="5">
        <f t="shared" si="0"/>
        <v>1.6691111026149642E-14</v>
      </c>
      <c r="P71">
        <f t="shared" si="20"/>
        <v>13.777514754005791</v>
      </c>
    </row>
    <row r="72" spans="1:16" x14ac:dyDescent="0.25">
      <c r="A72" t="s">
        <v>216</v>
      </c>
      <c r="B72" s="5">
        <f>'Mg2+离子浓度'!B72</f>
        <v>0.49315651788203313</v>
      </c>
      <c r="C72" s="5">
        <f t="shared" si="4"/>
        <v>4.9999999999999989E-2</v>
      </c>
      <c r="D72" s="5">
        <f t="shared" si="21"/>
        <v>18.630542539353492</v>
      </c>
      <c r="E72" s="5">
        <f t="shared" si="14"/>
        <v>0.93152712696767437</v>
      </c>
      <c r="F72" s="5">
        <f t="shared" si="15"/>
        <v>5781.5533113113042</v>
      </c>
      <c r="G72" s="5">
        <f t="shared" si="16"/>
        <v>11723.566660218607</v>
      </c>
      <c r="H72" s="5">
        <f t="shared" si="6"/>
        <v>9.6546315693390103E-2</v>
      </c>
      <c r="I72" s="105">
        <f t="shared" si="17"/>
        <v>599.21783814181515</v>
      </c>
      <c r="J72" s="105"/>
      <c r="K72" s="105">
        <f t="shared" si="13"/>
        <v>5.5034210133636545E-3</v>
      </c>
      <c r="L72" s="106">
        <f t="shared" si="8"/>
        <v>599.21233472080178</v>
      </c>
      <c r="M72" s="5">
        <f t="shared" si="18"/>
        <v>5781.5002115536563</v>
      </c>
      <c r="N72" s="5">
        <f t="shared" si="19"/>
        <v>0.59921233472080182</v>
      </c>
      <c r="O72" s="5">
        <f t="shared" si="0"/>
        <v>1.6688575018502282E-14</v>
      </c>
      <c r="P72">
        <f t="shared" si="20"/>
        <v>13.777580744688146</v>
      </c>
    </row>
    <row r="73" spans="1:16" x14ac:dyDescent="0.25">
      <c r="B73" s="5">
        <f>'Mg2+离子浓度'!B73</f>
        <v>0.54315651788203312</v>
      </c>
      <c r="C73" s="5">
        <f t="shared" si="4"/>
        <v>4.9999999999999989E-2</v>
      </c>
      <c r="D73" s="5">
        <f t="shared" si="21"/>
        <v>18.630542539353492</v>
      </c>
      <c r="E73" s="5">
        <f t="shared" si="14"/>
        <v>0.93152712696767437</v>
      </c>
      <c r="F73" s="5">
        <f t="shared" si="15"/>
        <v>5782.4317386806242</v>
      </c>
      <c r="G73" s="5">
        <f t="shared" si="16"/>
        <v>10645.97689304816</v>
      </c>
      <c r="H73" s="5">
        <f t="shared" si="6"/>
        <v>9.6546315693390103E-2</v>
      </c>
      <c r="I73" s="105">
        <f t="shared" si="17"/>
        <v>599.30888103649522</v>
      </c>
      <c r="J73" s="105"/>
      <c r="K73" s="105">
        <f t="shared" si="13"/>
        <v>5.5042571823623165E-3</v>
      </c>
      <c r="L73" s="106">
        <f t="shared" si="8"/>
        <v>599.30337677931288</v>
      </c>
      <c r="M73" s="5">
        <f t="shared" si="18"/>
        <v>5782.3786308552008</v>
      </c>
      <c r="N73" s="5">
        <f t="shared" si="19"/>
        <v>0.59930337677931289</v>
      </c>
      <c r="O73" s="5">
        <f t="shared" si="0"/>
        <v>1.6686039804648712E-14</v>
      </c>
      <c r="P73">
        <f t="shared" si="20"/>
        <v>13.777646724738853</v>
      </c>
    </row>
    <row r="74" spans="1:16" x14ac:dyDescent="0.25">
      <c r="A74" s="79">
        <v>0.2931415442581049</v>
      </c>
      <c r="B74" s="5">
        <f>'Mg2+离子浓度'!B74</f>
        <v>0.58630554895210207</v>
      </c>
      <c r="C74" s="5">
        <f t="shared" si="4"/>
        <v>4.3149031070068955E-2</v>
      </c>
      <c r="D74" s="5">
        <f t="shared" si="21"/>
        <v>18.630542539353492</v>
      </c>
      <c r="E74" s="5">
        <f t="shared" si="14"/>
        <v>0.80388985888280517</v>
      </c>
      <c r="F74" s="5">
        <f t="shared" si="15"/>
        <v>5783.1825207140837</v>
      </c>
      <c r="G74" s="5">
        <f t="shared" si="16"/>
        <v>9863.7690382605233</v>
      </c>
      <c r="H74" s="5">
        <f t="shared" si="6"/>
        <v>8.3317599511095533E-2</v>
      </c>
      <c r="I74" s="105">
        <f t="shared" si="17"/>
        <v>599.38669437882402</v>
      </c>
      <c r="J74" s="105"/>
      <c r="K74" s="105">
        <f t="shared" si="13"/>
        <v>5.1139399497806288E-3</v>
      </c>
      <c r="L74" s="106">
        <f t="shared" si="8"/>
        <v>599.38158043887427</v>
      </c>
      <c r="M74" s="5">
        <f t="shared" si="18"/>
        <v>5783.1331788644784</v>
      </c>
      <c r="N74" s="5">
        <f t="shared" si="19"/>
        <v>0.59938158043887424</v>
      </c>
      <c r="O74" s="5">
        <f t="shared" si="0"/>
        <v>1.6683862711760149E-14</v>
      </c>
      <c r="P74">
        <f t="shared" si="20"/>
        <v>13.777703392535766</v>
      </c>
    </row>
    <row r="75" spans="1:16" s="17" customFormat="1" x14ac:dyDescent="0.25">
      <c r="B75" s="5">
        <f>'Mg2+离子浓度'!B75</f>
        <v>0.58630554905210208</v>
      </c>
      <c r="C75" s="18">
        <f t="shared" ref="C75:C103" si="22">B75-B74</f>
        <v>1.000000082740371E-10</v>
      </c>
      <c r="D75" s="18">
        <f t="shared" si="21"/>
        <v>385533071.99181575</v>
      </c>
      <c r="E75" s="18">
        <f t="shared" ref="E75:E103" si="23">C75*D75</f>
        <v>3.8553310389096512E-2</v>
      </c>
      <c r="F75" s="18">
        <f t="shared" ref="F75:F103" si="24">E75+M74</f>
        <v>5783.1717321748674</v>
      </c>
      <c r="G75" s="18">
        <f t="shared" ref="G75:G103" si="25">F75/B75</f>
        <v>9863.7506356961767</v>
      </c>
      <c r="H75" s="5">
        <f t="shared" si="6"/>
        <v>3.9957828044873836E-3</v>
      </c>
      <c r="I75" s="104">
        <f t="shared" ref="I75:I103" si="26">F75/$C$9/96485/0.0001</f>
        <v>599.38557622167878</v>
      </c>
      <c r="J75" s="104"/>
      <c r="K75" s="105">
        <f t="shared" si="13"/>
        <v>2.4618937618343861E-7</v>
      </c>
      <c r="L75" s="104">
        <f t="shared" si="8"/>
        <v>599.38557597548936</v>
      </c>
      <c r="M75" s="18">
        <f t="shared" ref="M75:M103" si="27">L75*0.0001*$C$9*96485</f>
        <v>5783.1717297995092</v>
      </c>
      <c r="N75" s="18">
        <f t="shared" ref="N75:N103" si="28">L75*0.001</f>
        <v>0.59938557597548936</v>
      </c>
      <c r="O75" s="18">
        <f t="shared" si="0"/>
        <v>1.6683751496230417E-14</v>
      </c>
      <c r="P75" s="17">
        <f t="shared" ref="P75:P103" si="29">-LOG(O75)</f>
        <v>13.777706287575883</v>
      </c>
    </row>
    <row r="76" spans="1:16" s="17" customFormat="1" x14ac:dyDescent="0.25">
      <c r="B76" s="5">
        <f>'Mg2+离子浓度'!B76</f>
        <v>0.58630554935210211</v>
      </c>
      <c r="C76" s="18">
        <f t="shared" si="22"/>
        <v>3.000000248221113E-10</v>
      </c>
      <c r="D76" s="18">
        <f t="shared" si="21"/>
        <v>385533071.99181575</v>
      </c>
      <c r="E76" s="18">
        <f t="shared" si="23"/>
        <v>0.11565993116728955</v>
      </c>
      <c r="F76" s="18">
        <f t="shared" si="24"/>
        <v>5783.2873897306763</v>
      </c>
      <c r="G76" s="18">
        <f t="shared" si="25"/>
        <v>9863.9478956348048</v>
      </c>
      <c r="H76" s="5">
        <f t="shared" si="6"/>
        <v>1.198734841346215E-2</v>
      </c>
      <c r="I76" s="104">
        <f t="shared" si="26"/>
        <v>599.39756332390277</v>
      </c>
      <c r="J76" s="104"/>
      <c r="K76" s="105">
        <f t="shared" si="13"/>
        <v>4.2642103565009358E-7</v>
      </c>
      <c r="L76" s="104">
        <f t="shared" si="8"/>
        <v>599.39756289748175</v>
      </c>
      <c r="M76" s="18">
        <f t="shared" si="27"/>
        <v>5783.2873856163533</v>
      </c>
      <c r="N76" s="18">
        <f t="shared" si="28"/>
        <v>0.59939756289748181</v>
      </c>
      <c r="O76" s="18">
        <f t="shared" si="0"/>
        <v>1.6683417849849274E-14</v>
      </c>
      <c r="P76" s="17">
        <f t="shared" si="29"/>
        <v>13.777714972806612</v>
      </c>
    </row>
    <row r="77" spans="1:16" s="17" customFormat="1" x14ac:dyDescent="0.25">
      <c r="B77" s="5">
        <f>'Mg2+离子浓度'!B77</f>
        <v>0.58630554975210203</v>
      </c>
      <c r="C77" s="18">
        <f t="shared" si="22"/>
        <v>3.9999992207384594E-10</v>
      </c>
      <c r="D77" s="18">
        <f t="shared" si="21"/>
        <v>385533071.99181575</v>
      </c>
      <c r="E77" s="18">
        <f t="shared" si="23"/>
        <v>0.15421319875361672</v>
      </c>
      <c r="F77" s="18">
        <f t="shared" si="24"/>
        <v>5783.4415988151068</v>
      </c>
      <c r="G77" s="18">
        <f t="shared" si="25"/>
        <v>9864.2109071974919</v>
      </c>
      <c r="H77" s="5">
        <f t="shared" si="6"/>
        <v>1.5983126781739829E-2</v>
      </c>
      <c r="I77" s="104">
        <f t="shared" si="26"/>
        <v>599.4135460242635</v>
      </c>
      <c r="J77" s="104"/>
      <c r="K77" s="105">
        <f t="shared" si="13"/>
        <v>4.9240166045534631E-7</v>
      </c>
      <c r="L77" s="104">
        <f t="shared" si="8"/>
        <v>599.41354553186181</v>
      </c>
      <c r="M77" s="18">
        <f t="shared" si="27"/>
        <v>5783.4415940641693</v>
      </c>
      <c r="N77" s="18">
        <f t="shared" si="28"/>
        <v>0.59941354553186188</v>
      </c>
      <c r="O77" s="18">
        <f t="shared" si="0"/>
        <v>1.6682973006769413E-14</v>
      </c>
      <c r="P77" s="17">
        <f t="shared" si="29"/>
        <v>13.777726552896032</v>
      </c>
    </row>
    <row r="78" spans="1:16" s="17" customFormat="1" x14ac:dyDescent="0.25">
      <c r="B78" s="5">
        <f>'Mg2+离子浓度'!B78</f>
        <v>0.58630554995210205</v>
      </c>
      <c r="C78" s="18">
        <f t="shared" si="22"/>
        <v>2.000000165480742E-10</v>
      </c>
      <c r="D78" s="18">
        <f t="shared" si="21"/>
        <v>385533071.99181575</v>
      </c>
      <c r="E78" s="18">
        <f t="shared" si="23"/>
        <v>7.7106620778193025E-2</v>
      </c>
      <c r="F78" s="18">
        <f t="shared" si="24"/>
        <v>5783.5187006849474</v>
      </c>
      <c r="G78" s="18">
        <f t="shared" si="25"/>
        <v>9864.3424084207109</v>
      </c>
      <c r="H78" s="5">
        <f t="shared" si="6"/>
        <v>7.9915656089747673E-3</v>
      </c>
      <c r="I78" s="104">
        <f t="shared" si="26"/>
        <v>599.42153709747083</v>
      </c>
      <c r="J78" s="104"/>
      <c r="K78" s="105">
        <f t="shared" si="13"/>
        <v>3.4818524326001788E-7</v>
      </c>
      <c r="L78" s="104">
        <f t="shared" si="8"/>
        <v>599.42153674928556</v>
      </c>
      <c r="M78" s="18">
        <f t="shared" si="27"/>
        <v>5783.5186973254822</v>
      </c>
      <c r="N78" s="18">
        <f t="shared" si="28"/>
        <v>0.59942153674928556</v>
      </c>
      <c r="O78" s="18">
        <f t="shared" si="0"/>
        <v>1.6682750596901905E-14</v>
      </c>
      <c r="P78" s="17">
        <f t="shared" si="29"/>
        <v>13.777732342752673</v>
      </c>
    </row>
    <row r="79" spans="1:16" s="17" customFormat="1" x14ac:dyDescent="0.25">
      <c r="B79" s="5">
        <f>'Mg2+离子浓度'!B79</f>
        <v>0.58630555895210212</v>
      </c>
      <c r="C79" s="18">
        <f t="shared" si="22"/>
        <v>9.0000000785295242E-9</v>
      </c>
      <c r="D79" s="18">
        <f t="shared" si="21"/>
        <v>385533071.99181575</v>
      </c>
      <c r="E79" s="18">
        <f t="shared" si="23"/>
        <v>3.4697976782020703</v>
      </c>
      <c r="F79" s="18">
        <f t="shared" si="24"/>
        <v>5786.988495003684</v>
      </c>
      <c r="G79" s="18">
        <f t="shared" si="25"/>
        <v>9870.2603218477216</v>
      </c>
      <c r="H79" s="5">
        <f t="shared" si="6"/>
        <v>0.35962042578660625</v>
      </c>
      <c r="I79" s="104">
        <f t="shared" si="26"/>
        <v>599.78115717507217</v>
      </c>
      <c r="J79" s="104"/>
      <c r="K79" s="105">
        <f t="shared" si="13"/>
        <v>2.3370988221738842E-6</v>
      </c>
      <c r="L79" s="104">
        <f t="shared" si="8"/>
        <v>599.7811548379733</v>
      </c>
      <c r="M79" s="18">
        <f t="shared" si="27"/>
        <v>5786.9884724541862</v>
      </c>
      <c r="N79" s="18">
        <f t="shared" si="28"/>
        <v>0.59978115483797334</v>
      </c>
      <c r="O79" s="18">
        <f t="shared" si="0"/>
        <v>1.6672747917032221E-14</v>
      </c>
      <c r="P79" s="17">
        <f t="shared" si="29"/>
        <v>13.777992816077637</v>
      </c>
    </row>
    <row r="80" spans="1:16" s="17" customFormat="1" x14ac:dyDescent="0.25">
      <c r="B80" s="5">
        <f>'Mg2+离子浓度'!B80</f>
        <v>0.58630564895210202</v>
      </c>
      <c r="C80" s="18">
        <f t="shared" si="22"/>
        <v>8.9999999897116822E-8</v>
      </c>
      <c r="D80" s="18">
        <f t="shared" si="21"/>
        <v>385533071.99181575</v>
      </c>
      <c r="E80" s="18">
        <f t="shared" si="23"/>
        <v>34.697976439598548</v>
      </c>
      <c r="F80" s="18">
        <f t="shared" si="24"/>
        <v>5821.6864488937845</v>
      </c>
      <c r="G80" s="18">
        <f t="shared" si="25"/>
        <v>9929.439464379755</v>
      </c>
      <c r="H80" s="5">
        <f t="shared" si="6"/>
        <v>3.596204222376385</v>
      </c>
      <c r="I80" s="104">
        <f t="shared" si="26"/>
        <v>603.3773590603497</v>
      </c>
      <c r="J80" s="104"/>
      <c r="K80" s="105">
        <f t="shared" si="13"/>
        <v>7.4348680695528218E-6</v>
      </c>
      <c r="L80" s="104">
        <f t="shared" si="8"/>
        <v>603.37735162548165</v>
      </c>
      <c r="M80" s="18">
        <f t="shared" si="27"/>
        <v>5821.6863771584594</v>
      </c>
      <c r="N80" s="18">
        <f t="shared" si="28"/>
        <v>0.60337735162548167</v>
      </c>
      <c r="O80" s="18">
        <f t="shared" ref="O80:O143" si="30">10^(-14)/N80</f>
        <v>1.6573376466750501E-14</v>
      </c>
      <c r="P80" s="17">
        <f t="shared" si="29"/>
        <v>13.780589004465622</v>
      </c>
    </row>
    <row r="81" spans="1:16" s="17" customFormat="1" x14ac:dyDescent="0.25">
      <c r="B81" s="5">
        <f>'Mg2+离子浓度'!B81</f>
        <v>0.5863065489521021</v>
      </c>
      <c r="C81" s="18">
        <f t="shared" si="22"/>
        <v>9.0000000008139125E-7</v>
      </c>
      <c r="D81" s="18">
        <f t="shared" si="21"/>
        <v>385533071.99181575</v>
      </c>
      <c r="E81" s="18">
        <f t="shared" si="23"/>
        <v>346.97976482401322</v>
      </c>
      <c r="F81" s="18">
        <f t="shared" si="24"/>
        <v>6168.6661419824723</v>
      </c>
      <c r="G81" s="18">
        <f t="shared" si="25"/>
        <v>10521.230153419994</v>
      </c>
      <c r="H81" s="5">
        <f t="shared" si="6"/>
        <v>35.962042268125948</v>
      </c>
      <c r="I81" s="104">
        <f t="shared" si="26"/>
        <v>639.33939389360739</v>
      </c>
      <c r="J81" s="104"/>
      <c r="K81" s="105">
        <f t="shared" si="13"/>
        <v>2.4912408802977975E-5</v>
      </c>
      <c r="L81" s="104">
        <f t="shared" si="8"/>
        <v>639.33936898119862</v>
      </c>
      <c r="M81" s="18">
        <f t="shared" si="27"/>
        <v>6168.6659016150952</v>
      </c>
      <c r="N81" s="18">
        <f t="shared" si="28"/>
        <v>0.63933936898119859</v>
      </c>
      <c r="O81" s="18">
        <f t="shared" si="30"/>
        <v>1.5641145352796311E-14</v>
      </c>
      <c r="P81" s="17">
        <f t="shared" si="29"/>
        <v>13.805731448067313</v>
      </c>
    </row>
    <row r="82" spans="1:16" x14ac:dyDescent="0.25">
      <c r="A82" s="78">
        <v>7.4868119641229509E-6</v>
      </c>
      <c r="B82" s="5">
        <f>'Mg2+离子浓度'!B82</f>
        <v>0.58631303576406624</v>
      </c>
      <c r="C82" s="5">
        <f t="shared" si="22"/>
        <v>6.4868119641348088E-6</v>
      </c>
      <c r="D82" s="5">
        <f t="shared" si="21"/>
        <v>385533071.99181575</v>
      </c>
      <c r="E82" s="5">
        <f t="shared" si="23"/>
        <v>2500.8805439661569</v>
      </c>
      <c r="F82" s="5">
        <f t="shared" si="24"/>
        <v>8669.5464455812526</v>
      </c>
      <c r="G82" s="5">
        <f t="shared" si="25"/>
        <v>14786.549022031124</v>
      </c>
      <c r="H82" s="5">
        <f t="shared" ref="H82:H145" si="31">E82/$C$9/96485/$C$3</f>
        <v>259.19889557611623</v>
      </c>
      <c r="I82" s="105">
        <f t="shared" si="26"/>
        <v>898.53826455731485</v>
      </c>
      <c r="J82" s="105"/>
      <c r="K82" s="105">
        <f t="shared" si="13"/>
        <v>9.3997268419810062E-5</v>
      </c>
      <c r="L82" s="106">
        <f t="shared" ref="L82:L145" si="32">I82-K82</f>
        <v>898.53817056004641</v>
      </c>
      <c r="M82" s="5">
        <f t="shared" si="27"/>
        <v>8669.5455386486083</v>
      </c>
      <c r="N82" s="5">
        <f t="shared" si="28"/>
        <v>0.89853817056004648</v>
      </c>
      <c r="O82" s="5">
        <f t="shared" si="30"/>
        <v>1.1129187749216194E-14</v>
      </c>
      <c r="P82">
        <f t="shared" si="29"/>
        <v>13.953536530984767</v>
      </c>
    </row>
    <row r="83" spans="1:16" x14ac:dyDescent="0.25">
      <c r="B83" s="5">
        <f>'Mg2+离子浓度'!B83</f>
        <v>0.58631554895210203</v>
      </c>
      <c r="C83" s="5">
        <f t="shared" si="22"/>
        <v>2.5131880357909253E-6</v>
      </c>
      <c r="D83" s="5">
        <f t="shared" si="21"/>
        <v>18.630542539353492</v>
      </c>
      <c r="E83" s="5">
        <f t="shared" si="23"/>
        <v>4.682205661019708E-5</v>
      </c>
      <c r="F83" s="5">
        <f t="shared" si="24"/>
        <v>8669.5455854706652</v>
      </c>
      <c r="G83" s="5">
        <f t="shared" si="25"/>
        <v>14786.484173864043</v>
      </c>
      <c r="H83" s="5">
        <f t="shared" si="31"/>
        <v>4.8527809100064348E-6</v>
      </c>
      <c r="I83" s="105">
        <f t="shared" si="26"/>
        <v>898.5381754128274</v>
      </c>
      <c r="J83" s="105"/>
      <c r="K83" s="105">
        <f t="shared" si="13"/>
        <v>5.8507565469766729E-5</v>
      </c>
      <c r="L83" s="106">
        <f t="shared" si="32"/>
        <v>898.53811690526197</v>
      </c>
      <c r="M83" s="5">
        <f t="shared" si="27"/>
        <v>8669.5450209604205</v>
      </c>
      <c r="N83" s="5">
        <f t="shared" si="28"/>
        <v>0.89853811690526197</v>
      </c>
      <c r="O83" s="5">
        <f t="shared" si="30"/>
        <v>1.1129188413778063E-14</v>
      </c>
      <c r="P83">
        <f t="shared" si="29"/>
        <v>13.953536505051559</v>
      </c>
    </row>
    <row r="84" spans="1:16" x14ac:dyDescent="0.25">
      <c r="B84" s="5">
        <f>'Mg2+离子浓度'!B84</f>
        <v>0.58632554895210209</v>
      </c>
      <c r="C84" s="5">
        <f t="shared" si="22"/>
        <v>1.0000000000065512E-5</v>
      </c>
      <c r="D84" s="5">
        <f t="shared" si="21"/>
        <v>18.630542539353492</v>
      </c>
      <c r="E84" s="5">
        <f t="shared" si="23"/>
        <v>1.8630542539475544E-4</v>
      </c>
      <c r="F84" s="5">
        <f t="shared" si="24"/>
        <v>8669.5452072658463</v>
      </c>
      <c r="G84" s="5">
        <f t="shared" si="25"/>
        <v>14786.231339842358</v>
      </c>
      <c r="H84" s="5">
        <f t="shared" si="31"/>
        <v>1.9309263138804526E-5</v>
      </c>
      <c r="I84" s="105">
        <f t="shared" si="26"/>
        <v>898.53813621452514</v>
      </c>
      <c r="J84" s="105"/>
      <c r="K84" s="105">
        <f t="shared" si="13"/>
        <v>1.1670770166467774E-4</v>
      </c>
      <c r="L84" s="106">
        <f t="shared" si="32"/>
        <v>898.5380195068235</v>
      </c>
      <c r="M84" s="5">
        <f t="shared" si="27"/>
        <v>8669.5440812115867</v>
      </c>
      <c r="N84" s="5">
        <f t="shared" si="28"/>
        <v>0.89853801950682355</v>
      </c>
      <c r="O84" s="5">
        <f t="shared" si="30"/>
        <v>1.1129189620143902E-14</v>
      </c>
      <c r="P84">
        <f t="shared" si="29"/>
        <v>13.953536457975529</v>
      </c>
    </row>
    <row r="85" spans="1:16" x14ac:dyDescent="0.25">
      <c r="B85" s="5">
        <f>'Mg2+离子浓度'!B85</f>
        <v>0.58635554895210207</v>
      </c>
      <c r="C85" s="5">
        <f t="shared" si="22"/>
        <v>2.9999999999974492E-5</v>
      </c>
      <c r="D85" s="5">
        <f t="shared" si="21"/>
        <v>18.630542539353492</v>
      </c>
      <c r="E85" s="5">
        <f t="shared" si="23"/>
        <v>5.5891627618012956E-4</v>
      </c>
      <c r="F85" s="5">
        <f t="shared" si="24"/>
        <v>8669.5446401278623</v>
      </c>
      <c r="G85" s="5">
        <f t="shared" si="25"/>
        <v>14785.473857323479</v>
      </c>
      <c r="H85" s="5">
        <f t="shared" si="31"/>
        <v>5.7927789415984827E-5</v>
      </c>
      <c r="I85" s="105">
        <f t="shared" si="26"/>
        <v>898.53807743461277</v>
      </c>
      <c r="J85" s="105"/>
      <c r="K85" s="105">
        <f t="shared" si="13"/>
        <v>2.021436556933775E-4</v>
      </c>
      <c r="L85" s="106">
        <f t="shared" si="32"/>
        <v>898.53787529095712</v>
      </c>
      <c r="M85" s="5">
        <f t="shared" si="27"/>
        <v>8669.5426897447996</v>
      </c>
      <c r="N85" s="5">
        <f t="shared" si="28"/>
        <v>0.89853787529095719</v>
      </c>
      <c r="O85" s="5">
        <f t="shared" si="30"/>
        <v>1.1129191406385492E-14</v>
      </c>
      <c r="P85">
        <f t="shared" si="29"/>
        <v>13.953536388271012</v>
      </c>
    </row>
    <row r="86" spans="1:16" x14ac:dyDescent="0.25">
      <c r="B86" s="5">
        <f>'Mg2+离子浓度'!B86</f>
        <v>0.58638554895210204</v>
      </c>
      <c r="C86" s="5">
        <f t="shared" si="22"/>
        <v>2.9999999999974492E-5</v>
      </c>
      <c r="D86" s="5">
        <f t="shared" si="21"/>
        <v>18.630542539353492</v>
      </c>
      <c r="E86" s="5">
        <f t="shared" si="23"/>
        <v>5.5891627618012956E-4</v>
      </c>
      <c r="F86" s="5">
        <f t="shared" si="24"/>
        <v>8669.5432486610753</v>
      </c>
      <c r="G86" s="5">
        <f t="shared" si="25"/>
        <v>14784.71504653201</v>
      </c>
      <c r="H86" s="5">
        <f t="shared" si="31"/>
        <v>5.7927789415984827E-5</v>
      </c>
      <c r="I86" s="105">
        <f t="shared" si="26"/>
        <v>898.5379332187465</v>
      </c>
      <c r="J86" s="105"/>
      <c r="K86" s="105">
        <f t="shared" si="13"/>
        <v>2.0214362324920719E-4</v>
      </c>
      <c r="L86" s="106">
        <f t="shared" si="32"/>
        <v>898.53773107512325</v>
      </c>
      <c r="M86" s="5">
        <f t="shared" si="27"/>
        <v>8669.5412982783273</v>
      </c>
      <c r="N86" s="5">
        <f t="shared" si="28"/>
        <v>0.89853773107512325</v>
      </c>
      <c r="O86" s="5">
        <f t="shared" si="30"/>
        <v>1.1129193192627255E-14</v>
      </c>
      <c r="P86">
        <f t="shared" si="29"/>
        <v>13.953536318566497</v>
      </c>
    </row>
    <row r="87" spans="1:16" x14ac:dyDescent="0.25">
      <c r="B87" s="5">
        <f>'Mg2+离子浓度'!B87</f>
        <v>0.58640554895210206</v>
      </c>
      <c r="C87" s="5">
        <f t="shared" si="22"/>
        <v>2.0000000000020002E-5</v>
      </c>
      <c r="D87" s="5">
        <f t="shared" si="21"/>
        <v>18.630542539353492</v>
      </c>
      <c r="E87" s="5">
        <f t="shared" si="23"/>
        <v>3.726108507874425E-4</v>
      </c>
      <c r="F87" s="5">
        <f t="shared" si="24"/>
        <v>8669.5416708891789</v>
      </c>
      <c r="G87" s="5">
        <f t="shared" si="25"/>
        <v>14784.208107139368</v>
      </c>
      <c r="H87" s="5">
        <f t="shared" si="31"/>
        <v>3.8618526277394678E-5</v>
      </c>
      <c r="I87" s="105">
        <f t="shared" si="26"/>
        <v>898.53776969364969</v>
      </c>
      <c r="J87" s="105"/>
      <c r="K87" s="105">
        <f t="shared" si="13"/>
        <v>1.6504954720206744E-4</v>
      </c>
      <c r="L87" s="106">
        <f t="shared" si="32"/>
        <v>898.53760464410254</v>
      </c>
      <c r="M87" s="5">
        <f t="shared" si="27"/>
        <v>8669.540078408625</v>
      </c>
      <c r="N87" s="5">
        <f t="shared" si="28"/>
        <v>0.89853760464410259</v>
      </c>
      <c r="O87" s="5">
        <f t="shared" si="30"/>
        <v>1.1129194758588709E-14</v>
      </c>
      <c r="P87">
        <f t="shared" si="29"/>
        <v>13.953536257457991</v>
      </c>
    </row>
    <row r="88" spans="1:16" x14ac:dyDescent="0.25">
      <c r="B88" s="5">
        <f>'Mg2+离子浓度'!B88</f>
        <v>0.58650554895210205</v>
      </c>
      <c r="C88" s="5">
        <f t="shared" si="22"/>
        <v>9.9999999999988987E-5</v>
      </c>
      <c r="D88" s="5">
        <f t="shared" si="21"/>
        <v>18.630542539353492</v>
      </c>
      <c r="E88" s="5">
        <f t="shared" si="23"/>
        <v>1.863054253935144E-3</v>
      </c>
      <c r="F88" s="5">
        <f t="shared" si="24"/>
        <v>8669.5419414628795</v>
      </c>
      <c r="G88" s="5">
        <f t="shared" si="25"/>
        <v>14781.687840724746</v>
      </c>
      <c r="H88" s="5">
        <f t="shared" si="31"/>
        <v>1.93092631386759E-4</v>
      </c>
      <c r="I88" s="105">
        <f t="shared" si="26"/>
        <v>898.53779773673409</v>
      </c>
      <c r="J88" s="105"/>
      <c r="K88" s="105">
        <f t="shared" si="13"/>
        <v>3.6906201871748858E-4</v>
      </c>
      <c r="L88" s="106">
        <f t="shared" si="32"/>
        <v>898.53742867471533</v>
      </c>
      <c r="M88" s="5">
        <f t="shared" si="27"/>
        <v>8669.5383805679921</v>
      </c>
      <c r="N88" s="5">
        <f t="shared" si="28"/>
        <v>0.89853742867471531</v>
      </c>
      <c r="O88" s="5">
        <f t="shared" si="30"/>
        <v>1.1129196938127946E-14</v>
      </c>
      <c r="P88">
        <f t="shared" si="29"/>
        <v>13.953536172405856</v>
      </c>
    </row>
    <row r="89" spans="1:16" x14ac:dyDescent="0.25">
      <c r="B89" s="5">
        <f>'Mg2+离子浓度'!B89</f>
        <v>0.58680554895210202</v>
      </c>
      <c r="C89" s="5">
        <f t="shared" si="22"/>
        <v>2.9999999999996696E-4</v>
      </c>
      <c r="D89" s="5">
        <f t="shared" si="21"/>
        <v>18.630542539353492</v>
      </c>
      <c r="E89" s="5">
        <f t="shared" si="23"/>
        <v>5.5891627618054321E-3</v>
      </c>
      <c r="F89" s="5">
        <f t="shared" si="24"/>
        <v>8669.5439697307538</v>
      </c>
      <c r="G89" s="5">
        <f t="shared" si="25"/>
        <v>14774.134268519681</v>
      </c>
      <c r="H89" s="5">
        <f t="shared" si="31"/>
        <v>5.7927789416027697E-4</v>
      </c>
      <c r="I89" s="105">
        <f t="shared" si="26"/>
        <v>898.53800795260963</v>
      </c>
      <c r="J89" s="105"/>
      <c r="K89" s="105">
        <f t="shared" si="13"/>
        <v>6.3923431711356406E-4</v>
      </c>
      <c r="L89" s="106">
        <f t="shared" si="32"/>
        <v>898.53736871829256</v>
      </c>
      <c r="M89" s="5">
        <f t="shared" si="27"/>
        <v>8669.5378020784465</v>
      </c>
      <c r="N89" s="5">
        <f t="shared" si="28"/>
        <v>0.8985373687182926</v>
      </c>
      <c r="O89" s="5">
        <f t="shared" si="30"/>
        <v>1.1129197680742398E-14</v>
      </c>
      <c r="P89">
        <f t="shared" si="29"/>
        <v>13.953536143426824</v>
      </c>
    </row>
    <row r="90" spans="1:16" x14ac:dyDescent="0.25">
      <c r="B90" s="5">
        <f>'Mg2+离子浓度'!B90</f>
        <v>0.5871055489521021</v>
      </c>
      <c r="C90" s="5">
        <f t="shared" si="22"/>
        <v>3.0000000000007798E-4</v>
      </c>
      <c r="D90" s="5">
        <f t="shared" si="21"/>
        <v>18.630542539353492</v>
      </c>
      <c r="E90" s="5">
        <f t="shared" si="23"/>
        <v>5.5891627618075007E-3</v>
      </c>
      <c r="F90" s="5">
        <f t="shared" si="24"/>
        <v>8669.5433912412082</v>
      </c>
      <c r="G90" s="5">
        <f t="shared" si="25"/>
        <v>14766.583975769059</v>
      </c>
      <c r="H90" s="5">
        <f t="shared" si="31"/>
        <v>5.7927789416049142E-4</v>
      </c>
      <c r="I90" s="105">
        <f t="shared" si="26"/>
        <v>898.53794799618674</v>
      </c>
      <c r="J90" s="105"/>
      <c r="K90" s="105">
        <f t="shared" ref="K90:K153" si="33">I90*($C$8/3.1415926)^(1/2)*C90^(1/2)</f>
        <v>6.3923427445972364E-4</v>
      </c>
      <c r="L90" s="106">
        <f t="shared" si="32"/>
        <v>898.5373087619123</v>
      </c>
      <c r="M90" s="5">
        <f t="shared" si="27"/>
        <v>8669.5372235893119</v>
      </c>
      <c r="N90" s="5">
        <f t="shared" si="28"/>
        <v>0.89853730876191229</v>
      </c>
      <c r="O90" s="5">
        <f t="shared" si="30"/>
        <v>1.1129198423356426E-14</v>
      </c>
      <c r="P90">
        <f t="shared" si="29"/>
        <v>13.953536114447811</v>
      </c>
    </row>
    <row r="91" spans="1:16" x14ac:dyDescent="0.25">
      <c r="B91" s="5">
        <f>'Mg2+离子浓度'!B91</f>
        <v>0.58730554895210207</v>
      </c>
      <c r="C91" s="5">
        <f t="shared" si="22"/>
        <v>1.9999999999997797E-4</v>
      </c>
      <c r="D91" s="5">
        <f t="shared" si="21"/>
        <v>18.630542539353492</v>
      </c>
      <c r="E91" s="5">
        <f t="shared" si="23"/>
        <v>3.726108507870288E-3</v>
      </c>
      <c r="F91" s="5">
        <f t="shared" si="24"/>
        <v>8669.5409496978191</v>
      </c>
      <c r="G91" s="5">
        <f t="shared" si="25"/>
        <v>14761.551232005926</v>
      </c>
      <c r="H91" s="5">
        <f t="shared" si="31"/>
        <v>3.86185262773518E-4</v>
      </c>
      <c r="I91" s="105">
        <f t="shared" si="26"/>
        <v>898.53769494717517</v>
      </c>
      <c r="J91" s="105"/>
      <c r="K91" s="105">
        <f t="shared" si="33"/>
        <v>5.2193245251982469E-4</v>
      </c>
      <c r="L91" s="106">
        <f t="shared" si="32"/>
        <v>898.53717301472261</v>
      </c>
      <c r="M91" s="5">
        <f t="shared" si="27"/>
        <v>8669.5359138325512</v>
      </c>
      <c r="N91" s="5">
        <f t="shared" si="28"/>
        <v>0.89853717301472258</v>
      </c>
      <c r="O91" s="5">
        <f t="shared" si="30"/>
        <v>1.1129200104708578E-14</v>
      </c>
      <c r="P91">
        <f t="shared" si="29"/>
        <v>13.953536048836446</v>
      </c>
    </row>
    <row r="92" spans="1:16" x14ac:dyDescent="0.25">
      <c r="B92" s="5">
        <f>'Mg2+离子浓度'!B92</f>
        <v>0.58830554895210208</v>
      </c>
      <c r="C92" s="5">
        <f t="shared" si="22"/>
        <v>1.0000000000000009E-3</v>
      </c>
      <c r="D92" s="5">
        <f t="shared" si="21"/>
        <v>18.630542539353492</v>
      </c>
      <c r="E92" s="5">
        <f t="shared" si="23"/>
        <v>1.863054253935351E-2</v>
      </c>
      <c r="F92" s="5">
        <f t="shared" si="24"/>
        <v>8669.5545443750907</v>
      </c>
      <c r="G92" s="5">
        <f t="shared" si="25"/>
        <v>14736.482699878354</v>
      </c>
      <c r="H92" s="5">
        <f t="shared" si="31"/>
        <v>1.9309263138678045E-3</v>
      </c>
      <c r="I92" s="105">
        <f t="shared" si="26"/>
        <v>898.53910394103639</v>
      </c>
      <c r="J92" s="105"/>
      <c r="K92" s="105">
        <f t="shared" si="33"/>
        <v>1.167078273586121E-3</v>
      </c>
      <c r="L92" s="106">
        <f t="shared" si="32"/>
        <v>898.53793686276276</v>
      </c>
      <c r="M92" s="5">
        <f t="shared" si="27"/>
        <v>8669.5432838203669</v>
      </c>
      <c r="N92" s="5">
        <f t="shared" si="28"/>
        <v>0.89853793686276273</v>
      </c>
      <c r="O92" s="5">
        <f t="shared" si="30"/>
        <v>1.1129190643763926E-14</v>
      </c>
      <c r="P92">
        <f t="shared" si="29"/>
        <v>13.953536418030797</v>
      </c>
    </row>
    <row r="93" spans="1:16" x14ac:dyDescent="0.25">
      <c r="B93" s="5">
        <f>'Mg2+离子浓度'!B93</f>
        <v>0.59130554895210208</v>
      </c>
      <c r="C93" s="5">
        <f t="shared" si="22"/>
        <v>3.0000000000000027E-3</v>
      </c>
      <c r="D93" s="5">
        <f t="shared" si="21"/>
        <v>18.630542539353492</v>
      </c>
      <c r="E93" s="5">
        <f t="shared" si="23"/>
        <v>5.5891627618060526E-2</v>
      </c>
      <c r="F93" s="5">
        <f t="shared" si="24"/>
        <v>8669.5991754479855</v>
      </c>
      <c r="G93" s="5">
        <f t="shared" si="25"/>
        <v>14661.792352214599</v>
      </c>
      <c r="H93" s="5">
        <f t="shared" si="31"/>
        <v>5.7927789416034135E-3</v>
      </c>
      <c r="I93" s="105">
        <f t="shared" si="26"/>
        <v>898.54372964170432</v>
      </c>
      <c r="J93" s="105"/>
      <c r="K93" s="105">
        <f t="shared" si="33"/>
        <v>2.0214492726762707E-3</v>
      </c>
      <c r="L93" s="106">
        <f t="shared" si="32"/>
        <v>898.54170819243166</v>
      </c>
      <c r="M93" s="5">
        <f t="shared" si="27"/>
        <v>8669.5796714946773</v>
      </c>
      <c r="N93" s="5">
        <f t="shared" si="28"/>
        <v>0.89854170819243162</v>
      </c>
      <c r="O93" s="5">
        <f t="shared" si="30"/>
        <v>1.1129143932691437E-14</v>
      </c>
      <c r="P93">
        <f t="shared" si="29"/>
        <v>13.953538240841119</v>
      </c>
    </row>
    <row r="94" spans="1:16" x14ac:dyDescent="0.25">
      <c r="B94" s="5">
        <f>'Mg2+离子浓度'!B94</f>
        <v>0.59430554895210208</v>
      </c>
      <c r="C94" s="5">
        <f t="shared" si="22"/>
        <v>3.0000000000000027E-3</v>
      </c>
      <c r="D94" s="5">
        <f t="shared" si="21"/>
        <v>18.630542539353492</v>
      </c>
      <c r="E94" s="5">
        <f t="shared" si="23"/>
        <v>5.5891627618060526E-2</v>
      </c>
      <c r="F94" s="5">
        <f t="shared" si="24"/>
        <v>8669.6355631222959</v>
      </c>
      <c r="G94" s="5">
        <f t="shared" si="25"/>
        <v>14587.842193983995</v>
      </c>
      <c r="H94" s="5">
        <f t="shared" si="31"/>
        <v>5.7927789416034135E-3</v>
      </c>
      <c r="I94" s="105">
        <f t="shared" si="26"/>
        <v>898.54750097137332</v>
      </c>
      <c r="J94" s="105"/>
      <c r="K94" s="105">
        <f t="shared" si="33"/>
        <v>2.021457757017505E-3</v>
      </c>
      <c r="L94" s="106">
        <f t="shared" si="32"/>
        <v>898.54547951361633</v>
      </c>
      <c r="M94" s="5">
        <f t="shared" si="27"/>
        <v>8669.6160590871277</v>
      </c>
      <c r="N94" s="5">
        <f t="shared" si="28"/>
        <v>0.8985454795136163</v>
      </c>
      <c r="O94" s="5">
        <f t="shared" si="30"/>
        <v>1.1129097222116137E-14</v>
      </c>
      <c r="P94">
        <f t="shared" si="29"/>
        <v>13.953540063639693</v>
      </c>
    </row>
    <row r="95" spans="1:16" x14ac:dyDescent="0.25">
      <c r="B95" s="5">
        <f>'Mg2+离子浓度'!B95</f>
        <v>0.59630554895210208</v>
      </c>
      <c r="C95" s="5">
        <f t="shared" si="22"/>
        <v>2.0000000000000018E-3</v>
      </c>
      <c r="D95" s="5">
        <f t="shared" si="21"/>
        <v>18.630542539353492</v>
      </c>
      <c r="E95" s="5">
        <f t="shared" si="23"/>
        <v>3.7261085078707019E-2</v>
      </c>
      <c r="F95" s="5">
        <f t="shared" si="24"/>
        <v>8669.6533201722068</v>
      </c>
      <c r="G95" s="5">
        <f t="shared" si="25"/>
        <v>14538.944565261108</v>
      </c>
      <c r="H95" s="5">
        <f t="shared" si="31"/>
        <v>3.861852627735609E-3</v>
      </c>
      <c r="I95" s="105">
        <f t="shared" si="26"/>
        <v>898.54934136624411</v>
      </c>
      <c r="J95" s="105"/>
      <c r="K95" s="105">
        <f t="shared" si="33"/>
        <v>1.6505167276574702E-3</v>
      </c>
      <c r="L95" s="106">
        <f t="shared" si="32"/>
        <v>898.54769084951647</v>
      </c>
      <c r="M95" s="5">
        <f t="shared" si="27"/>
        <v>8669.6373951615606</v>
      </c>
      <c r="N95" s="5">
        <f t="shared" si="28"/>
        <v>0.89854769084951647</v>
      </c>
      <c r="O95" s="5">
        <f t="shared" si="30"/>
        <v>1.1129069833283609E-14</v>
      </c>
      <c r="P95">
        <f t="shared" si="29"/>
        <v>13.953541132444577</v>
      </c>
    </row>
    <row r="96" spans="1:16" x14ac:dyDescent="0.25">
      <c r="B96" s="5">
        <f>'Mg2+离子浓度'!B96</f>
        <v>0.60630554895210209</v>
      </c>
      <c r="C96" s="5">
        <f t="shared" si="22"/>
        <v>1.0000000000000009E-2</v>
      </c>
      <c r="D96" s="5">
        <f t="shared" si="21"/>
        <v>18.630542539353492</v>
      </c>
      <c r="E96" s="5">
        <f t="shared" si="23"/>
        <v>0.18630542539353509</v>
      </c>
      <c r="F96" s="5">
        <f t="shared" si="24"/>
        <v>8669.8237005869541</v>
      </c>
      <c r="G96" s="5">
        <f t="shared" si="25"/>
        <v>14299.429908849253</v>
      </c>
      <c r="H96" s="5">
        <f t="shared" si="31"/>
        <v>1.9309263138678045E-2</v>
      </c>
      <c r="I96" s="105">
        <f t="shared" si="26"/>
        <v>898.56700011265525</v>
      </c>
      <c r="J96" s="105"/>
      <c r="K96" s="105">
        <f t="shared" si="33"/>
        <v>3.6907401319101482E-3</v>
      </c>
      <c r="L96" s="106">
        <f t="shared" si="32"/>
        <v>898.56330937252335</v>
      </c>
      <c r="M96" s="5">
        <f t="shared" si="27"/>
        <v>8669.7880904807917</v>
      </c>
      <c r="N96" s="5">
        <f t="shared" si="28"/>
        <v>0.89856330937252338</v>
      </c>
      <c r="O96" s="5">
        <f t="shared" si="30"/>
        <v>1.1128876391562337E-14</v>
      </c>
      <c r="P96">
        <f t="shared" si="29"/>
        <v>13.953548681269726</v>
      </c>
    </row>
    <row r="97" spans="1:16" x14ac:dyDescent="0.25">
      <c r="B97" s="5">
        <f>'Mg2+离子浓度'!B97</f>
        <v>0.63630554895210212</v>
      </c>
      <c r="C97" s="5">
        <f t="shared" si="22"/>
        <v>3.0000000000000027E-2</v>
      </c>
      <c r="D97" s="5">
        <f t="shared" si="21"/>
        <v>18.630542539353492</v>
      </c>
      <c r="E97" s="5">
        <f t="shared" si="23"/>
        <v>0.55891627618060524</v>
      </c>
      <c r="F97" s="5">
        <f t="shared" si="24"/>
        <v>8670.3470067569724</v>
      </c>
      <c r="G97" s="5">
        <f t="shared" si="25"/>
        <v>13626.074801698189</v>
      </c>
      <c r="H97" s="5">
        <f t="shared" si="31"/>
        <v>5.7927789416034131E-2</v>
      </c>
      <c r="I97" s="105">
        <f t="shared" si="26"/>
        <v>898.62123716193935</v>
      </c>
      <c r="J97" s="105"/>
      <c r="K97" s="105">
        <f t="shared" si="33"/>
        <v>6.3929352770493667E-3</v>
      </c>
      <c r="L97" s="106">
        <f t="shared" si="32"/>
        <v>898.61484422666229</v>
      </c>
      <c r="M97" s="5">
        <f t="shared" si="27"/>
        <v>8670.2853245209517</v>
      </c>
      <c r="N97" s="5">
        <f t="shared" si="28"/>
        <v>0.89861484422666227</v>
      </c>
      <c r="O97" s="5">
        <f t="shared" si="30"/>
        <v>1.1128238159259306E-14</v>
      </c>
      <c r="P97">
        <f t="shared" si="29"/>
        <v>13.953573588430698</v>
      </c>
    </row>
    <row r="98" spans="1:16" x14ac:dyDescent="0.25">
      <c r="B98" s="5">
        <f>'Mg2+离子浓度'!B98</f>
        <v>0.66630554895210203</v>
      </c>
      <c r="C98" s="5">
        <f t="shared" si="22"/>
        <v>2.9999999999999916E-2</v>
      </c>
      <c r="D98" s="5">
        <f t="shared" si="21"/>
        <v>18.630542539353492</v>
      </c>
      <c r="E98" s="5">
        <f t="shared" si="23"/>
        <v>0.55891627618060313</v>
      </c>
      <c r="F98" s="5">
        <f t="shared" si="24"/>
        <v>8670.8442407971324</v>
      </c>
      <c r="G98" s="5">
        <f t="shared" si="25"/>
        <v>13013.31536925328</v>
      </c>
      <c r="H98" s="5">
        <f t="shared" si="31"/>
        <v>5.7927789416033909E-2</v>
      </c>
      <c r="I98" s="105">
        <f t="shared" si="26"/>
        <v>898.67277201607828</v>
      </c>
      <c r="J98" s="105"/>
      <c r="K98" s="105">
        <f t="shared" si="33"/>
        <v>6.3933019042482211E-3</v>
      </c>
      <c r="L98" s="106">
        <f t="shared" si="32"/>
        <v>898.66637871417402</v>
      </c>
      <c r="M98" s="5">
        <f t="shared" si="27"/>
        <v>8670.7825550237085</v>
      </c>
      <c r="N98" s="5">
        <f t="shared" si="28"/>
        <v>0.89866637871417399</v>
      </c>
      <c r="O98" s="5">
        <f t="shared" si="30"/>
        <v>1.1127600004696023E-14</v>
      </c>
      <c r="P98">
        <f t="shared" si="29"/>
        <v>13.953598493986128</v>
      </c>
    </row>
    <row r="99" spans="1:16" x14ac:dyDescent="0.25">
      <c r="B99" s="5">
        <f>'Mg2+离子浓度'!B99</f>
        <v>0.68630554895210205</v>
      </c>
      <c r="C99" s="5">
        <f t="shared" si="22"/>
        <v>2.0000000000000018E-2</v>
      </c>
      <c r="D99" s="5">
        <f t="shared" si="21"/>
        <v>18.630542539353492</v>
      </c>
      <c r="E99" s="5">
        <f t="shared" si="23"/>
        <v>0.37261085078707018</v>
      </c>
      <c r="F99" s="5">
        <f t="shared" si="24"/>
        <v>8671.1551658744957</v>
      </c>
      <c r="G99" s="5">
        <f t="shared" si="25"/>
        <v>12634.540372162523</v>
      </c>
      <c r="H99" s="5">
        <f t="shared" si="31"/>
        <v>3.861852627735609E-2</v>
      </c>
      <c r="I99" s="105">
        <f t="shared" si="26"/>
        <v>898.70499724045146</v>
      </c>
      <c r="J99" s="105"/>
      <c r="K99" s="105">
        <f t="shared" si="33"/>
        <v>5.2202963319099615E-3</v>
      </c>
      <c r="L99" s="106">
        <f t="shared" si="32"/>
        <v>898.69977694411955</v>
      </c>
      <c r="M99" s="5">
        <f t="shared" si="27"/>
        <v>8671.1047978453389</v>
      </c>
      <c r="N99" s="5">
        <f t="shared" si="28"/>
        <v>0.89869977694411962</v>
      </c>
      <c r="O99" s="5">
        <f t="shared" si="30"/>
        <v>1.1127186471552659E-14</v>
      </c>
      <c r="P99">
        <f t="shared" si="29"/>
        <v>13.953614633899441</v>
      </c>
    </row>
    <row r="100" spans="1:16" x14ac:dyDescent="0.25">
      <c r="B100" s="5">
        <f>'Mg2+离子浓度'!B100</f>
        <v>0.7363055489521021</v>
      </c>
      <c r="C100" s="5">
        <f t="shared" si="22"/>
        <v>5.0000000000000044E-2</v>
      </c>
      <c r="D100" s="5">
        <f t="shared" si="21"/>
        <v>18.630542539353492</v>
      </c>
      <c r="E100" s="5">
        <f t="shared" si="23"/>
        <v>0.93152712696767537</v>
      </c>
      <c r="F100" s="5">
        <f t="shared" si="24"/>
        <v>8672.0363249723068</v>
      </c>
      <c r="G100" s="5">
        <f t="shared" si="25"/>
        <v>11777.768532797567</v>
      </c>
      <c r="H100" s="5">
        <f t="shared" si="31"/>
        <v>9.6546315693390214E-2</v>
      </c>
      <c r="I100" s="105">
        <f t="shared" si="26"/>
        <v>898.79632325981311</v>
      </c>
      <c r="J100" s="105"/>
      <c r="K100" s="105">
        <f t="shared" si="33"/>
        <v>8.2548520042412133E-3</v>
      </c>
      <c r="L100" s="106">
        <f t="shared" si="32"/>
        <v>898.78806840780885</v>
      </c>
      <c r="M100" s="5">
        <f t="shared" si="27"/>
        <v>8671.9566780327441</v>
      </c>
      <c r="N100" s="5">
        <f t="shared" si="28"/>
        <v>0.89878806840780889</v>
      </c>
      <c r="O100" s="5">
        <f t="shared" si="30"/>
        <v>1.1126093404549603E-14</v>
      </c>
      <c r="P100">
        <f t="shared" si="29"/>
        <v>13.953657298438854</v>
      </c>
    </row>
    <row r="101" spans="1:16" x14ac:dyDescent="0.25">
      <c r="A101" t="s">
        <v>214</v>
      </c>
      <c r="B101" s="5">
        <f>'Mg2+离子浓度'!B101</f>
        <v>0.78630554895210203</v>
      </c>
      <c r="C101" s="5">
        <f t="shared" si="22"/>
        <v>4.9999999999999933E-2</v>
      </c>
      <c r="D101" s="5">
        <f t="shared" si="21"/>
        <v>18.630542539353492</v>
      </c>
      <c r="E101" s="5">
        <f t="shared" si="23"/>
        <v>0.93152712696767337</v>
      </c>
      <c r="F101" s="5">
        <f t="shared" si="24"/>
        <v>8672.888205159712</v>
      </c>
      <c r="G101" s="5">
        <f t="shared" si="25"/>
        <v>11029.921150522139</v>
      </c>
      <c r="H101" s="5">
        <f t="shared" si="31"/>
        <v>9.6546315693390006E-2</v>
      </c>
      <c r="I101" s="105">
        <f t="shared" si="26"/>
        <v>898.8846147235023</v>
      </c>
      <c r="J101" s="105"/>
      <c r="K101" s="105">
        <f t="shared" si="33"/>
        <v>8.2556629031591573E-3</v>
      </c>
      <c r="L101" s="106">
        <f t="shared" si="32"/>
        <v>898.87635906059916</v>
      </c>
      <c r="M101" s="5">
        <f t="shared" si="27"/>
        <v>8672.8085503961902</v>
      </c>
      <c r="N101" s="5">
        <f t="shared" si="28"/>
        <v>0.89887635906059915</v>
      </c>
      <c r="O101" s="5">
        <f t="shared" si="30"/>
        <v>1.1125000562314082E-14</v>
      </c>
      <c r="P101">
        <f t="shared" si="29"/>
        <v>13.95369995839558</v>
      </c>
    </row>
    <row r="102" spans="1:16" x14ac:dyDescent="0.25">
      <c r="B102" s="5">
        <f>'Mg2+离子浓度'!B102</f>
        <v>0.83630554895210207</v>
      </c>
      <c r="C102" s="5">
        <f t="shared" si="22"/>
        <v>5.0000000000000044E-2</v>
      </c>
      <c r="D102" s="5">
        <f t="shared" si="21"/>
        <v>18.630542539353492</v>
      </c>
      <c r="E102" s="5">
        <f t="shared" si="23"/>
        <v>0.93152712696767537</v>
      </c>
      <c r="F102" s="5">
        <f t="shared" si="24"/>
        <v>8673.7400775231581</v>
      </c>
      <c r="G102" s="5">
        <f t="shared" si="25"/>
        <v>10371.496504347517</v>
      </c>
      <c r="H102" s="5">
        <f t="shared" si="31"/>
        <v>9.6546315693390214E-2</v>
      </c>
      <c r="I102" s="105">
        <f t="shared" si="26"/>
        <v>898.97290537629249</v>
      </c>
      <c r="J102" s="105"/>
      <c r="K102" s="105">
        <f t="shared" si="33"/>
        <v>8.2564737946295482E-3</v>
      </c>
      <c r="L102" s="106">
        <f t="shared" si="32"/>
        <v>898.96464890249786</v>
      </c>
      <c r="M102" s="5">
        <f t="shared" si="27"/>
        <v>8673.6604149357499</v>
      </c>
      <c r="N102" s="5">
        <f t="shared" si="28"/>
        <v>0.89896464890249783</v>
      </c>
      <c r="O102" s="5">
        <f t="shared" si="30"/>
        <v>1.112390794477682E-14</v>
      </c>
      <c r="P102">
        <f t="shared" si="29"/>
        <v>13.95374261377056</v>
      </c>
    </row>
    <row r="103" spans="1:16" x14ac:dyDescent="0.25">
      <c r="A103" s="79">
        <v>0.2931415442581049</v>
      </c>
      <c r="B103" s="5">
        <f>'Mg2+离子浓度'!B103</f>
        <v>0.87945458002217114</v>
      </c>
      <c r="C103" s="5">
        <f t="shared" si="22"/>
        <v>4.3149031070069066E-2</v>
      </c>
      <c r="D103" s="5">
        <f t="shared" si="21"/>
        <v>18.630542539353492</v>
      </c>
      <c r="E103" s="5">
        <f t="shared" si="23"/>
        <v>0.80388985888280728</v>
      </c>
      <c r="F103" s="5">
        <f t="shared" si="24"/>
        <v>8674.464304794632</v>
      </c>
      <c r="G103" s="5">
        <f t="shared" si="25"/>
        <v>9863.4591277879845</v>
      </c>
      <c r="H103" s="5">
        <f t="shared" si="31"/>
        <v>8.3317599511095755E-2</v>
      </c>
      <c r="I103" s="105">
        <f t="shared" si="26"/>
        <v>899.04796650200865</v>
      </c>
      <c r="J103" s="105"/>
      <c r="K103" s="105">
        <f t="shared" si="33"/>
        <v>7.6706362616682355E-3</v>
      </c>
      <c r="L103" s="106">
        <f t="shared" si="32"/>
        <v>899.040295865747</v>
      </c>
      <c r="M103" s="5">
        <f t="shared" si="27"/>
        <v>8674.3902946606595</v>
      </c>
      <c r="N103" s="5">
        <f t="shared" si="28"/>
        <v>0.89904029586574696</v>
      </c>
      <c r="O103" s="5">
        <f t="shared" si="30"/>
        <v>1.1122971957970273E-14</v>
      </c>
      <c r="P103">
        <f t="shared" si="29"/>
        <v>13.953779157673097</v>
      </c>
    </row>
    <row r="104" spans="1:16" x14ac:dyDescent="0.25">
      <c r="B104" s="5">
        <f>'Mg2+离子浓度'!B104</f>
        <v>0.87945458012217115</v>
      </c>
      <c r="C104" s="5">
        <f t="shared" ref="C104:C132" si="34">B104-B103</f>
        <v>1.000000082740371E-10</v>
      </c>
      <c r="D104" s="5">
        <f t="shared" si="21"/>
        <v>385533071.99181575</v>
      </c>
      <c r="E104" s="5">
        <f t="shared" ref="E104:E132" si="35">C104*D104</f>
        <v>3.8553310389096512E-2</v>
      </c>
      <c r="F104" s="5">
        <f t="shared" ref="F104:F132" si="36">E104+M103</f>
        <v>8674.4288479710485</v>
      </c>
      <c r="G104" s="5">
        <f t="shared" ref="G104:G132" si="37">F104/B104</f>
        <v>9863.4188098332761</v>
      </c>
      <c r="H104" s="5">
        <f t="shared" si="31"/>
        <v>3.9957828044873836E-3</v>
      </c>
      <c r="I104" s="105">
        <f t="shared" ref="I104:I132" si="38">F104/$C$9/96485/0.0001</f>
        <v>899.04429164855128</v>
      </c>
      <c r="J104" s="105"/>
      <c r="K104" s="105">
        <f t="shared" si="33"/>
        <v>3.6927006938915553E-7</v>
      </c>
      <c r="L104" s="106">
        <f t="shared" si="32"/>
        <v>899.0442912792812</v>
      </c>
      <c r="M104" s="5">
        <f t="shared" ref="M104:M132" si="39">L104*0.0001*$C$9*96485</f>
        <v>8674.4288444081449</v>
      </c>
      <c r="N104" s="5">
        <f t="shared" ref="N104:N132" si="40">L104*0.001</f>
        <v>0.8990442912792812</v>
      </c>
      <c r="O104" s="5">
        <f t="shared" si="30"/>
        <v>1.1122922526731863E-14</v>
      </c>
      <c r="P104">
        <f t="shared" ref="P104:P132" si="41">-LOG(O104)</f>
        <v>13.953781087711388</v>
      </c>
    </row>
    <row r="105" spans="1:16" x14ac:dyDescent="0.25">
      <c r="B105" s="5">
        <f>'Mg2+离子浓度'!B105</f>
        <v>0.87945458042217117</v>
      </c>
      <c r="C105" s="5">
        <f t="shared" si="34"/>
        <v>3.000000248221113E-10</v>
      </c>
      <c r="D105" s="5">
        <f t="shared" si="21"/>
        <v>385533071.99181575</v>
      </c>
      <c r="E105" s="5">
        <f t="shared" si="35"/>
        <v>0.11565993116728955</v>
      </c>
      <c r="F105" s="5">
        <f t="shared" si="36"/>
        <v>8674.544504339312</v>
      </c>
      <c r="G105" s="5">
        <f t="shared" si="37"/>
        <v>9863.55031566861</v>
      </c>
      <c r="H105" s="5">
        <f t="shared" si="31"/>
        <v>1.198734841346215E-2</v>
      </c>
      <c r="I105" s="105">
        <f t="shared" si="38"/>
        <v>899.05627862769461</v>
      </c>
      <c r="J105" s="105"/>
      <c r="K105" s="105">
        <f t="shared" si="33"/>
        <v>6.3960304962563117E-7</v>
      </c>
      <c r="L105" s="106">
        <f t="shared" si="32"/>
        <v>899.05627798809155</v>
      </c>
      <c r="M105" s="5">
        <f t="shared" si="39"/>
        <v>8674.5444981681012</v>
      </c>
      <c r="N105" s="5">
        <f t="shared" si="40"/>
        <v>0.89905627798809162</v>
      </c>
      <c r="O105" s="5">
        <f t="shared" si="30"/>
        <v>1.112277422986023E-14</v>
      </c>
      <c r="P105">
        <f t="shared" si="41"/>
        <v>13.953786878000965</v>
      </c>
    </row>
    <row r="106" spans="1:16" x14ac:dyDescent="0.25">
      <c r="B106" s="5">
        <f>'Mg2+离子浓度'!B106</f>
        <v>0.87945458082217109</v>
      </c>
      <c r="C106" s="5">
        <f t="shared" si="34"/>
        <v>3.9999992207384594E-10</v>
      </c>
      <c r="D106" s="5">
        <f t="shared" si="21"/>
        <v>385533071.99181575</v>
      </c>
      <c r="E106" s="5">
        <f t="shared" si="35"/>
        <v>0.15421319875361672</v>
      </c>
      <c r="F106" s="5">
        <f t="shared" si="36"/>
        <v>8674.6987113668547</v>
      </c>
      <c r="G106" s="5">
        <f t="shared" si="37"/>
        <v>9863.7256551181799</v>
      </c>
      <c r="H106" s="5">
        <f t="shared" si="31"/>
        <v>1.5983126781739829E-2</v>
      </c>
      <c r="I106" s="105">
        <f t="shared" si="38"/>
        <v>899.07226111487319</v>
      </c>
      <c r="J106" s="105"/>
      <c r="K106" s="105">
        <f t="shared" si="33"/>
        <v>7.3856301242879517E-7</v>
      </c>
      <c r="L106" s="106">
        <f t="shared" si="32"/>
        <v>899.07226037631017</v>
      </c>
      <c r="M106" s="5">
        <f t="shared" si="39"/>
        <v>8674.6987042408291</v>
      </c>
      <c r="N106" s="5">
        <f t="shared" si="40"/>
        <v>0.89907226037631016</v>
      </c>
      <c r="O106" s="5">
        <f t="shared" si="30"/>
        <v>1.1122576505490739E-14</v>
      </c>
      <c r="P106">
        <f t="shared" si="41"/>
        <v>13.953794598320021</v>
      </c>
    </row>
    <row r="107" spans="1:16" x14ac:dyDescent="0.25">
      <c r="B107" s="5">
        <f>'Mg2+离子浓度'!B107</f>
        <v>0.87945458102217111</v>
      </c>
      <c r="C107" s="5">
        <f t="shared" si="34"/>
        <v>2.000000165480742E-10</v>
      </c>
      <c r="D107" s="5">
        <f t="shared" si="21"/>
        <v>385533071.99181575</v>
      </c>
      <c r="E107" s="5">
        <f t="shared" si="35"/>
        <v>7.7106620778193025E-2</v>
      </c>
      <c r="F107" s="5">
        <f t="shared" si="36"/>
        <v>8674.7758108616072</v>
      </c>
      <c r="G107" s="5">
        <f t="shared" si="37"/>
        <v>9863.813320273006</v>
      </c>
      <c r="H107" s="5">
        <f t="shared" si="31"/>
        <v>7.9915656089747673E-3</v>
      </c>
      <c r="I107" s="105">
        <f t="shared" si="38"/>
        <v>899.08025194191907</v>
      </c>
      <c r="J107" s="105"/>
      <c r="K107" s="105">
        <f t="shared" si="33"/>
        <v>5.2224762851951276E-7</v>
      </c>
      <c r="L107" s="106">
        <f t="shared" si="32"/>
        <v>899.08025141967141</v>
      </c>
      <c r="M107" s="5">
        <f t="shared" si="39"/>
        <v>8674.7758058227009</v>
      </c>
      <c r="N107" s="5">
        <f t="shared" si="40"/>
        <v>0.89908025141967141</v>
      </c>
      <c r="O107" s="5">
        <f t="shared" si="30"/>
        <v>1.1122477647807007E-14</v>
      </c>
      <c r="P107">
        <f t="shared" si="41"/>
        <v>13.953798458355267</v>
      </c>
    </row>
    <row r="108" spans="1:16" x14ac:dyDescent="0.25">
      <c r="B108" s="5">
        <f>'Mg2+离子浓度'!B108</f>
        <v>0.87945459002217119</v>
      </c>
      <c r="C108" s="5">
        <f t="shared" si="34"/>
        <v>9.0000000785295242E-9</v>
      </c>
      <c r="D108" s="5">
        <f t="shared" si="21"/>
        <v>385533071.99181575</v>
      </c>
      <c r="E108" s="5">
        <f t="shared" si="35"/>
        <v>3.4697976782020703</v>
      </c>
      <c r="F108" s="5">
        <f t="shared" si="36"/>
        <v>8678.2456035009036</v>
      </c>
      <c r="G108" s="5">
        <f t="shared" si="37"/>
        <v>9867.7586108023188</v>
      </c>
      <c r="H108" s="5">
        <f t="shared" si="31"/>
        <v>0.35962042578660625</v>
      </c>
      <c r="I108" s="105">
        <f t="shared" si="38"/>
        <v>899.43987184545824</v>
      </c>
      <c r="J108" s="105"/>
      <c r="K108" s="105">
        <f t="shared" si="33"/>
        <v>3.5047447555820204E-6</v>
      </c>
      <c r="L108" s="106">
        <f t="shared" si="32"/>
        <v>899.43986834071347</v>
      </c>
      <c r="M108" s="5">
        <f t="shared" si="39"/>
        <v>8678.245569685374</v>
      </c>
      <c r="N108" s="5">
        <f t="shared" si="40"/>
        <v>0.89943986834071354</v>
      </c>
      <c r="O108" s="5">
        <f t="shared" si="30"/>
        <v>1.1118030623267787E-14</v>
      </c>
      <c r="P108">
        <f t="shared" si="41"/>
        <v>13.953972134084299</v>
      </c>
    </row>
    <row r="109" spans="1:16" x14ac:dyDescent="0.25">
      <c r="B109" s="5">
        <f>'Mg2+离子浓度'!B109</f>
        <v>0.87945468002217109</v>
      </c>
      <c r="C109" s="5">
        <f t="shared" si="34"/>
        <v>8.9999999897116822E-8</v>
      </c>
      <c r="D109" s="5">
        <f t="shared" si="21"/>
        <v>385533071.99181575</v>
      </c>
      <c r="E109" s="5">
        <f t="shared" si="35"/>
        <v>34.697976439598548</v>
      </c>
      <c r="F109" s="5">
        <f t="shared" si="36"/>
        <v>8712.9435461249723</v>
      </c>
      <c r="G109" s="5">
        <f t="shared" si="37"/>
        <v>9907.2115301101348</v>
      </c>
      <c r="H109" s="5">
        <f t="shared" si="31"/>
        <v>3.596204222376385</v>
      </c>
      <c r="I109" s="105">
        <f t="shared" si="38"/>
        <v>903.03607256308976</v>
      </c>
      <c r="J109" s="105"/>
      <c r="K109" s="105">
        <f t="shared" si="33"/>
        <v>1.112728868714839E-5</v>
      </c>
      <c r="L109" s="106">
        <f t="shared" si="32"/>
        <v>903.03606143580112</v>
      </c>
      <c r="M109" s="5">
        <f t="shared" si="39"/>
        <v>8712.9434387633282</v>
      </c>
      <c r="N109" s="5">
        <f t="shared" si="40"/>
        <v>0.90303606143580117</v>
      </c>
      <c r="O109" s="5">
        <f t="shared" si="30"/>
        <v>1.1073754888703215E-14</v>
      </c>
      <c r="P109">
        <f t="shared" si="41"/>
        <v>13.955705093580248</v>
      </c>
    </row>
    <row r="110" spans="1:16" x14ac:dyDescent="0.25">
      <c r="B110" s="5">
        <f>'Mg2+离子浓度'!B110</f>
        <v>0.87945558002217117</v>
      </c>
      <c r="C110" s="5">
        <f t="shared" si="34"/>
        <v>9.0000000008139125E-7</v>
      </c>
      <c r="D110" s="5">
        <f t="shared" si="21"/>
        <v>385533071.99181575</v>
      </c>
      <c r="E110" s="5">
        <f t="shared" si="35"/>
        <v>346.97976482401322</v>
      </c>
      <c r="F110" s="5">
        <f t="shared" si="36"/>
        <v>9059.923203587341</v>
      </c>
      <c r="G110" s="5">
        <f t="shared" si="37"/>
        <v>10301.740541982734</v>
      </c>
      <c r="H110" s="5">
        <f t="shared" si="31"/>
        <v>35.962042268125948</v>
      </c>
      <c r="I110" s="105">
        <f t="shared" si="38"/>
        <v>938.99810370392709</v>
      </c>
      <c r="J110" s="105"/>
      <c r="K110" s="105">
        <f t="shared" si="33"/>
        <v>3.6588867897269165E-5</v>
      </c>
      <c r="L110" s="106">
        <f t="shared" si="32"/>
        <v>938.99806711505914</v>
      </c>
      <c r="M110" s="5">
        <f t="shared" si="39"/>
        <v>9059.9228505596475</v>
      </c>
      <c r="N110" s="5">
        <f t="shared" si="40"/>
        <v>0.93899806711505918</v>
      </c>
      <c r="O110" s="5">
        <f t="shared" si="30"/>
        <v>1.0649649184820591E-14</v>
      </c>
      <c r="P110">
        <f t="shared" si="41"/>
        <v>13.972664698291533</v>
      </c>
    </row>
    <row r="111" spans="1:16" x14ac:dyDescent="0.25">
      <c r="A111" s="78">
        <v>7.4868119641229509E-6</v>
      </c>
      <c r="B111" s="5">
        <f>'Mg2+离子浓度'!B111</f>
        <v>0.8794620668341353</v>
      </c>
      <c r="C111" s="5">
        <f t="shared" si="34"/>
        <v>6.4868119641348088E-6</v>
      </c>
      <c r="D111" s="5">
        <f t="shared" ref="D111:D174" si="42">D82</f>
        <v>385533071.99181575</v>
      </c>
      <c r="E111" s="5">
        <f t="shared" si="35"/>
        <v>2500.8805439661569</v>
      </c>
      <c r="F111" s="5">
        <f t="shared" si="36"/>
        <v>11560.803394525805</v>
      </c>
      <c r="G111" s="5">
        <f t="shared" si="37"/>
        <v>13145.312152168295</v>
      </c>
      <c r="H111" s="5">
        <f t="shared" si="31"/>
        <v>259.19889557611623</v>
      </c>
      <c r="I111" s="105">
        <f t="shared" si="38"/>
        <v>1198.1969626911753</v>
      </c>
      <c r="J111" s="105"/>
      <c r="K111" s="105">
        <f t="shared" si="33"/>
        <v>1.2534495854483381E-4</v>
      </c>
      <c r="L111" s="106">
        <f t="shared" si="32"/>
        <v>1198.1968373462166</v>
      </c>
      <c r="M111" s="5">
        <f t="shared" si="39"/>
        <v>11560.802185134971</v>
      </c>
      <c r="N111" s="5">
        <f t="shared" si="40"/>
        <v>1.1981968373462166</v>
      </c>
      <c r="O111" s="5">
        <f t="shared" si="30"/>
        <v>8.3458741404693929E-15</v>
      </c>
      <c r="P111">
        <f t="shared" si="41"/>
        <v>14.078528168930779</v>
      </c>
    </row>
    <row r="112" spans="1:16" x14ac:dyDescent="0.25">
      <c r="B112" s="5">
        <f>'Mg2+离子浓度'!B112</f>
        <v>0.87946458002217109</v>
      </c>
      <c r="C112" s="5">
        <f t="shared" si="34"/>
        <v>2.5131880357909253E-6</v>
      </c>
      <c r="D112" s="5">
        <f t="shared" si="42"/>
        <v>18.630542539353492</v>
      </c>
      <c r="E112" s="5">
        <f t="shared" si="35"/>
        <v>4.682205661019708E-5</v>
      </c>
      <c r="F112" s="5">
        <f t="shared" si="36"/>
        <v>11560.802231957028</v>
      </c>
      <c r="G112" s="5">
        <f t="shared" si="37"/>
        <v>13145.273265769934</v>
      </c>
      <c r="H112" s="5">
        <f t="shared" si="31"/>
        <v>4.8527809100064348E-6</v>
      </c>
      <c r="I112" s="105">
        <f t="shared" si="38"/>
        <v>1198.1968421989975</v>
      </c>
      <c r="J112" s="105"/>
      <c r="K112" s="105">
        <f t="shared" si="33"/>
        <v>7.8019590162006164E-5</v>
      </c>
      <c r="L112" s="106">
        <f t="shared" si="32"/>
        <v>1198.1967641794074</v>
      </c>
      <c r="M112" s="5">
        <f t="shared" si="39"/>
        <v>11560.801479185013</v>
      </c>
      <c r="N112" s="5">
        <f t="shared" si="40"/>
        <v>1.1981967641794073</v>
      </c>
      <c r="O112" s="5">
        <f t="shared" si="30"/>
        <v>8.3458746501027018E-15</v>
      </c>
      <c r="P112">
        <f t="shared" si="41"/>
        <v>14.078528142410976</v>
      </c>
    </row>
    <row r="113" spans="2:16" x14ac:dyDescent="0.25">
      <c r="B113" s="5">
        <f>'Mg2+离子浓度'!B113</f>
        <v>0.87947458002217116</v>
      </c>
      <c r="C113" s="5">
        <f t="shared" si="34"/>
        <v>1.0000000000065512E-5</v>
      </c>
      <c r="D113" s="5">
        <f t="shared" si="42"/>
        <v>18.630542539353492</v>
      </c>
      <c r="E113" s="5">
        <f t="shared" si="35"/>
        <v>1.8630542539475544E-4</v>
      </c>
      <c r="F113" s="5">
        <f t="shared" si="36"/>
        <v>11560.801665490439</v>
      </c>
      <c r="G113" s="5">
        <f t="shared" si="37"/>
        <v>13145.123154325844</v>
      </c>
      <c r="H113" s="5">
        <f t="shared" si="31"/>
        <v>1.9309263138804526E-5</v>
      </c>
      <c r="I113" s="105">
        <f t="shared" si="38"/>
        <v>1198.1967834886705</v>
      </c>
      <c r="J113" s="105"/>
      <c r="K113" s="105">
        <f t="shared" si="33"/>
        <v>1.5562922385476338E-4</v>
      </c>
      <c r="L113" s="106">
        <f t="shared" si="32"/>
        <v>1198.1966278594466</v>
      </c>
      <c r="M113" s="5">
        <f t="shared" si="39"/>
        <v>11560.800163901871</v>
      </c>
      <c r="N113" s="5">
        <f t="shared" si="40"/>
        <v>1.1981966278594467</v>
      </c>
      <c r="O113" s="5">
        <f t="shared" si="30"/>
        <v>8.3458755996207329E-15</v>
      </c>
      <c r="P113">
        <f t="shared" si="41"/>
        <v>14.078528093000887</v>
      </c>
    </row>
    <row r="114" spans="2:16" x14ac:dyDescent="0.25">
      <c r="B114" s="5">
        <f>'Mg2+离子浓度'!B114</f>
        <v>0.87950458002217113</v>
      </c>
      <c r="C114" s="5">
        <f t="shared" si="34"/>
        <v>2.9999999999974492E-5</v>
      </c>
      <c r="D114" s="5">
        <f t="shared" si="42"/>
        <v>18.630542539353492</v>
      </c>
      <c r="E114" s="5">
        <f t="shared" si="35"/>
        <v>5.5891627618012956E-4</v>
      </c>
      <c r="F114" s="5">
        <f t="shared" si="36"/>
        <v>11560.800722818147</v>
      </c>
      <c r="G114" s="5">
        <f t="shared" si="37"/>
        <v>13144.673700876821</v>
      </c>
      <c r="H114" s="5">
        <f t="shared" si="31"/>
        <v>5.7927789415984827E-5</v>
      </c>
      <c r="I114" s="105">
        <f t="shared" si="38"/>
        <v>1198.196685787236</v>
      </c>
      <c r="J114" s="105"/>
      <c r="K114" s="105">
        <f t="shared" si="33"/>
        <v>2.6955770087812075E-4</v>
      </c>
      <c r="L114" s="106">
        <f t="shared" si="32"/>
        <v>1198.1964162295351</v>
      </c>
      <c r="M114" s="5">
        <f t="shared" si="39"/>
        <v>11560.798121990671</v>
      </c>
      <c r="N114" s="5">
        <f t="shared" si="40"/>
        <v>1.1981964162295351</v>
      </c>
      <c r="O114" s="5">
        <f t="shared" si="30"/>
        <v>8.3458770737003505E-15</v>
      </c>
      <c r="P114">
        <f t="shared" si="41"/>
        <v>14.078528016294186</v>
      </c>
    </row>
    <row r="115" spans="2:16" x14ac:dyDescent="0.25">
      <c r="B115" s="5">
        <f>'Mg2+离子浓度'!B115</f>
        <v>0.87953458002217111</v>
      </c>
      <c r="C115" s="5">
        <f t="shared" si="34"/>
        <v>2.9999999999974492E-5</v>
      </c>
      <c r="D115" s="5">
        <f t="shared" si="42"/>
        <v>18.630542539353492</v>
      </c>
      <c r="E115" s="5">
        <f t="shared" si="35"/>
        <v>5.5891627618012956E-4</v>
      </c>
      <c r="F115" s="5">
        <f t="shared" si="36"/>
        <v>11560.798680906946</v>
      </c>
      <c r="G115" s="5">
        <f t="shared" si="37"/>
        <v>13144.223028292445</v>
      </c>
      <c r="H115" s="5">
        <f t="shared" si="31"/>
        <v>5.7927789415984827E-5</v>
      </c>
      <c r="I115" s="105">
        <f t="shared" si="38"/>
        <v>1198.1964741573245</v>
      </c>
      <c r="J115" s="105"/>
      <c r="K115" s="105">
        <f t="shared" si="33"/>
        <v>2.695576532678469E-4</v>
      </c>
      <c r="L115" s="106">
        <f t="shared" si="32"/>
        <v>1198.1962045996713</v>
      </c>
      <c r="M115" s="5">
        <f t="shared" si="39"/>
        <v>11560.796080079928</v>
      </c>
      <c r="N115" s="5">
        <f t="shared" si="40"/>
        <v>1.1981962045996712</v>
      </c>
      <c r="O115" s="5">
        <f t="shared" si="30"/>
        <v>8.3458785477801574E-15</v>
      </c>
      <c r="P115">
        <f t="shared" si="41"/>
        <v>14.078527939587488</v>
      </c>
    </row>
    <row r="116" spans="2:16" x14ac:dyDescent="0.25">
      <c r="B116" s="5">
        <f>'Mg2+离子浓度'!B116</f>
        <v>0.87955458002217113</v>
      </c>
      <c r="C116" s="5">
        <f t="shared" si="34"/>
        <v>2.0000000000020002E-5</v>
      </c>
      <c r="D116" s="5">
        <f t="shared" si="42"/>
        <v>18.630542539353492</v>
      </c>
      <c r="E116" s="5">
        <f t="shared" si="35"/>
        <v>3.726108507874425E-4</v>
      </c>
      <c r="F116" s="5">
        <f t="shared" si="36"/>
        <v>11560.79645269078</v>
      </c>
      <c r="G116" s="5">
        <f t="shared" si="37"/>
        <v>13143.921611322136</v>
      </c>
      <c r="H116" s="5">
        <f t="shared" si="31"/>
        <v>3.8618526277394678E-5</v>
      </c>
      <c r="I116" s="105">
        <f t="shared" si="38"/>
        <v>1198.1962432181977</v>
      </c>
      <c r="J116" s="105"/>
      <c r="K116" s="105">
        <f t="shared" si="33"/>
        <v>2.2009285983582783E-4</v>
      </c>
      <c r="L116" s="106">
        <f t="shared" si="32"/>
        <v>1198.1960231253379</v>
      </c>
      <c r="M116" s="5">
        <f t="shared" si="39"/>
        <v>11560.794329124823</v>
      </c>
      <c r="N116" s="5">
        <f t="shared" si="40"/>
        <v>1.1981960231253379</v>
      </c>
      <c r="O116" s="5">
        <f t="shared" si="30"/>
        <v>8.3458798118160216E-15</v>
      </c>
      <c r="P116">
        <f t="shared" si="41"/>
        <v>14.078527873810858</v>
      </c>
    </row>
    <row r="117" spans="2:16" x14ac:dyDescent="0.25">
      <c r="B117" s="5">
        <f>'Mg2+离子浓度'!B117</f>
        <v>0.87965458002217112</v>
      </c>
      <c r="C117" s="5">
        <f t="shared" si="34"/>
        <v>9.9999999999988987E-5</v>
      </c>
      <c r="D117" s="5">
        <f t="shared" si="42"/>
        <v>18.630542539353492</v>
      </c>
      <c r="E117" s="5">
        <f t="shared" si="35"/>
        <v>1.863054253935144E-3</v>
      </c>
      <c r="F117" s="5">
        <f t="shared" si="36"/>
        <v>11560.796192179077</v>
      </c>
      <c r="G117" s="5">
        <f t="shared" si="37"/>
        <v>13142.427101201127</v>
      </c>
      <c r="H117" s="5">
        <f t="shared" si="31"/>
        <v>1.93092631386759E-4</v>
      </c>
      <c r="I117" s="105">
        <f t="shared" si="38"/>
        <v>1198.1962162179693</v>
      </c>
      <c r="J117" s="105"/>
      <c r="K117" s="105">
        <f t="shared" si="33"/>
        <v>4.921425848649993E-4</v>
      </c>
      <c r="L117" s="106">
        <f t="shared" si="32"/>
        <v>1198.1957240753845</v>
      </c>
      <c r="M117" s="5">
        <f t="shared" si="39"/>
        <v>11560.791443741349</v>
      </c>
      <c r="N117" s="5">
        <f t="shared" si="40"/>
        <v>1.1981957240753847</v>
      </c>
      <c r="O117" s="5">
        <f t="shared" si="30"/>
        <v>8.3458818948104078E-15</v>
      </c>
      <c r="P117">
        <f t="shared" si="41"/>
        <v>14.078527765418109</v>
      </c>
    </row>
    <row r="118" spans="2:16" x14ac:dyDescent="0.25">
      <c r="B118" s="5">
        <f>'Mg2+离子浓度'!B118</f>
        <v>0.87995458002217108</v>
      </c>
      <c r="C118" s="5">
        <f t="shared" si="34"/>
        <v>2.9999999999996696E-4</v>
      </c>
      <c r="D118" s="5">
        <f t="shared" si="42"/>
        <v>18.630542539353492</v>
      </c>
      <c r="E118" s="5">
        <f t="shared" si="35"/>
        <v>5.5891627618054321E-3</v>
      </c>
      <c r="F118" s="5">
        <f t="shared" si="36"/>
        <v>11560.797032904111</v>
      </c>
      <c r="G118" s="5">
        <f t="shared" si="37"/>
        <v>13137.947452484228</v>
      </c>
      <c r="H118" s="5">
        <f t="shared" si="31"/>
        <v>5.7927789416027697E-4</v>
      </c>
      <c r="I118" s="105">
        <f t="shared" si="38"/>
        <v>1198.1963033532788</v>
      </c>
      <c r="J118" s="105"/>
      <c r="K118" s="105">
        <f t="shared" si="33"/>
        <v>8.5241602354391036E-4</v>
      </c>
      <c r="L118" s="106">
        <f t="shared" si="32"/>
        <v>1198.1954509372554</v>
      </c>
      <c r="M118" s="5">
        <f t="shared" si="39"/>
        <v>11560.788808368108</v>
      </c>
      <c r="N118" s="5">
        <f t="shared" si="40"/>
        <v>1.1981954509372554</v>
      </c>
      <c r="O118" s="5">
        <f t="shared" si="30"/>
        <v>8.3458837973201905E-15</v>
      </c>
      <c r="P118">
        <f t="shared" si="41"/>
        <v>14.078527666417259</v>
      </c>
    </row>
    <row r="119" spans="2:16" x14ac:dyDescent="0.25">
      <c r="B119" s="5">
        <f>'Mg2+离子浓度'!B119</f>
        <v>0.88025458002217116</v>
      </c>
      <c r="C119" s="5">
        <f t="shared" si="34"/>
        <v>3.0000000000007798E-4</v>
      </c>
      <c r="D119" s="5">
        <f t="shared" si="42"/>
        <v>18.630542539353492</v>
      </c>
      <c r="E119" s="5">
        <f t="shared" si="35"/>
        <v>5.5891627618075007E-3</v>
      </c>
      <c r="F119" s="5">
        <f t="shared" si="36"/>
        <v>11560.79439753087</v>
      </c>
      <c r="G119" s="5">
        <f t="shared" si="37"/>
        <v>13133.466908220671</v>
      </c>
      <c r="H119" s="5">
        <f t="shared" si="31"/>
        <v>5.7927789416049142E-4</v>
      </c>
      <c r="I119" s="105">
        <f t="shared" si="38"/>
        <v>1198.1960302151494</v>
      </c>
      <c r="J119" s="105"/>
      <c r="K119" s="105">
        <f t="shared" si="33"/>
        <v>8.5241582922923219E-4</v>
      </c>
      <c r="L119" s="106">
        <f t="shared" si="32"/>
        <v>1198.1951777993202</v>
      </c>
      <c r="M119" s="5">
        <f t="shared" si="39"/>
        <v>11560.786172996741</v>
      </c>
      <c r="N119" s="5">
        <f t="shared" si="40"/>
        <v>1.1981951777993203</v>
      </c>
      <c r="O119" s="5">
        <f t="shared" si="30"/>
        <v>8.3458856998294905E-15</v>
      </c>
      <c r="P119">
        <f t="shared" si="41"/>
        <v>14.078527567416456</v>
      </c>
    </row>
    <row r="120" spans="2:16" x14ac:dyDescent="0.25">
      <c r="B120" s="5">
        <f>'Mg2+离子浓度'!B120</f>
        <v>0.88045458002217114</v>
      </c>
      <c r="C120" s="5">
        <f t="shared" si="34"/>
        <v>1.9999999999997797E-4</v>
      </c>
      <c r="D120" s="5">
        <f t="shared" si="42"/>
        <v>18.630542539353492</v>
      </c>
      <c r="E120" s="5">
        <f t="shared" si="35"/>
        <v>3.726108507870288E-3</v>
      </c>
      <c r="F120" s="5">
        <f t="shared" si="36"/>
        <v>11560.789899105248</v>
      </c>
      <c r="G120" s="5">
        <f t="shared" si="37"/>
        <v>13130.478461267281</v>
      </c>
      <c r="H120" s="5">
        <f t="shared" si="31"/>
        <v>3.86185262773518E-4</v>
      </c>
      <c r="I120" s="105">
        <f t="shared" si="38"/>
        <v>1198.1955639845828</v>
      </c>
      <c r="J120" s="105"/>
      <c r="K120" s="105">
        <f t="shared" si="33"/>
        <v>6.9599433927545302E-4</v>
      </c>
      <c r="L120" s="106">
        <f t="shared" si="32"/>
        <v>1198.1948679902434</v>
      </c>
      <c r="M120" s="5">
        <f t="shared" si="39"/>
        <v>11560.783183803864</v>
      </c>
      <c r="N120" s="5">
        <f t="shared" si="40"/>
        <v>1.1981948679902434</v>
      </c>
      <c r="O120" s="5">
        <f t="shared" si="30"/>
        <v>8.345887857768247E-15</v>
      </c>
      <c r="P120">
        <f t="shared" si="41"/>
        <v>14.078527455123908</v>
      </c>
    </row>
    <row r="121" spans="2:16" x14ac:dyDescent="0.25">
      <c r="B121" s="5">
        <f>'Mg2+离子浓度'!B121</f>
        <v>0.88145458002217114</v>
      </c>
      <c r="C121" s="5">
        <f t="shared" si="34"/>
        <v>1.0000000000000009E-3</v>
      </c>
      <c r="D121" s="5">
        <f t="shared" si="42"/>
        <v>18.630542539353492</v>
      </c>
      <c r="E121" s="5">
        <f t="shared" si="35"/>
        <v>1.863054253935351E-2</v>
      </c>
      <c r="F121" s="5">
        <f t="shared" si="36"/>
        <v>11560.801814346403</v>
      </c>
      <c r="G121" s="5">
        <f t="shared" si="37"/>
        <v>13115.595603412277</v>
      </c>
      <c r="H121" s="5">
        <f t="shared" si="31"/>
        <v>1.9309263138678045E-3</v>
      </c>
      <c r="I121" s="105">
        <f t="shared" si="38"/>
        <v>1198.1967989165573</v>
      </c>
      <c r="J121" s="105"/>
      <c r="K121" s="105">
        <f t="shared" si="33"/>
        <v>1.5562922585812323E-3</v>
      </c>
      <c r="L121" s="106">
        <f t="shared" si="32"/>
        <v>1198.1952426242988</v>
      </c>
      <c r="M121" s="5">
        <f t="shared" si="39"/>
        <v>11560.786798460547</v>
      </c>
      <c r="N121" s="5">
        <f t="shared" si="40"/>
        <v>1.1981952426242988</v>
      </c>
      <c r="O121" s="5">
        <f t="shared" si="30"/>
        <v>8.3458852482988527E-15</v>
      </c>
      <c r="P121">
        <f t="shared" si="41"/>
        <v>14.078527590912737</v>
      </c>
    </row>
    <row r="122" spans="2:16" x14ac:dyDescent="0.25">
      <c r="B122" s="5">
        <f>'Mg2+离子浓度'!B122</f>
        <v>0.88445458002217114</v>
      </c>
      <c r="C122" s="5">
        <f t="shared" si="34"/>
        <v>3.0000000000000027E-3</v>
      </c>
      <c r="D122" s="5">
        <f t="shared" si="42"/>
        <v>18.630542539353492</v>
      </c>
      <c r="E122" s="5">
        <f t="shared" si="35"/>
        <v>5.5891627618060526E-2</v>
      </c>
      <c r="F122" s="5">
        <f t="shared" si="36"/>
        <v>11560.842690088166</v>
      </c>
      <c r="G122" s="5">
        <f t="shared" si="37"/>
        <v>13071.154755960859</v>
      </c>
      <c r="H122" s="5">
        <f t="shared" si="31"/>
        <v>5.7927789416034135E-3</v>
      </c>
      <c r="I122" s="105">
        <f t="shared" si="38"/>
        <v>1198.2010354032404</v>
      </c>
      <c r="J122" s="105"/>
      <c r="K122" s="105">
        <f t="shared" si="33"/>
        <v>2.6955867940914261E-3</v>
      </c>
      <c r="L122" s="106">
        <f t="shared" si="32"/>
        <v>1198.1983398164464</v>
      </c>
      <c r="M122" s="5">
        <f t="shared" si="39"/>
        <v>11560.816681718983</v>
      </c>
      <c r="N122" s="5">
        <f t="shared" si="40"/>
        <v>1.1981983398164464</v>
      </c>
      <c r="O122" s="5">
        <f t="shared" si="30"/>
        <v>8.3458636752341967E-15</v>
      </c>
      <c r="P122">
        <f t="shared" si="41"/>
        <v>14.078528713510851</v>
      </c>
    </row>
    <row r="123" spans="2:16" x14ac:dyDescent="0.25">
      <c r="B123" s="5">
        <f>'Mg2+离子浓度'!B123</f>
        <v>0.88745458002217115</v>
      </c>
      <c r="C123" s="5">
        <f t="shared" si="34"/>
        <v>3.0000000000000027E-3</v>
      </c>
      <c r="D123" s="5">
        <f t="shared" si="42"/>
        <v>18.630542539353492</v>
      </c>
      <c r="E123" s="5">
        <f t="shared" si="35"/>
        <v>5.5891627618060526E-2</v>
      </c>
      <c r="F123" s="5">
        <f t="shared" si="36"/>
        <v>11560.872573346602</v>
      </c>
      <c r="G123" s="5">
        <f t="shared" si="37"/>
        <v>13027.001982521491</v>
      </c>
      <c r="H123" s="5">
        <f t="shared" si="31"/>
        <v>5.7927789416034135E-3</v>
      </c>
      <c r="I123" s="105">
        <f t="shared" si="38"/>
        <v>1198.204132595388</v>
      </c>
      <c r="J123" s="105"/>
      <c r="K123" s="105">
        <f t="shared" si="33"/>
        <v>2.6955937618288969E-3</v>
      </c>
      <c r="L123" s="106">
        <f t="shared" si="32"/>
        <v>1198.2014370016261</v>
      </c>
      <c r="M123" s="5">
        <f t="shared" si="39"/>
        <v>11560.846564910189</v>
      </c>
      <c r="N123" s="5">
        <f t="shared" si="40"/>
        <v>1.1982014370016261</v>
      </c>
      <c r="O123" s="5">
        <f t="shared" si="30"/>
        <v>8.3458421023296005E-15</v>
      </c>
      <c r="P123">
        <f t="shared" si="41"/>
        <v>14.078529836103538</v>
      </c>
    </row>
    <row r="124" spans="2:16" x14ac:dyDescent="0.25">
      <c r="B124" s="5">
        <f>'Mg2+离子浓度'!B124</f>
        <v>0.88945458002217115</v>
      </c>
      <c r="C124" s="5">
        <f t="shared" si="34"/>
        <v>2.0000000000000018E-3</v>
      </c>
      <c r="D124" s="5">
        <f t="shared" si="42"/>
        <v>18.630542539353492</v>
      </c>
      <c r="E124" s="5">
        <f t="shared" si="35"/>
        <v>3.7261085078707019E-2</v>
      </c>
      <c r="F124" s="5">
        <f t="shared" si="36"/>
        <v>11560.883825995268</v>
      </c>
      <c r="G124" s="5">
        <f t="shared" si="37"/>
        <v>12997.722520813928</v>
      </c>
      <c r="H124" s="5">
        <f t="shared" si="31"/>
        <v>3.861852627735609E-3</v>
      </c>
      <c r="I124" s="105">
        <f t="shared" si="38"/>
        <v>1198.2052988542537</v>
      </c>
      <c r="J124" s="105"/>
      <c r="K124" s="105">
        <f t="shared" si="33"/>
        <v>2.2009452323672458E-3</v>
      </c>
      <c r="L124" s="106">
        <f t="shared" si="32"/>
        <v>1198.2030979090214</v>
      </c>
      <c r="M124" s="5">
        <f t="shared" si="39"/>
        <v>11560.862590175193</v>
      </c>
      <c r="N124" s="5">
        <f t="shared" si="40"/>
        <v>1.1982030979090215</v>
      </c>
      <c r="O124" s="5">
        <f t="shared" si="30"/>
        <v>8.3458305336140022E-15</v>
      </c>
      <c r="P124">
        <f t="shared" si="41"/>
        <v>14.078530438107839</v>
      </c>
    </row>
    <row r="125" spans="2:16" x14ac:dyDescent="0.25">
      <c r="B125" s="5">
        <f>'Mg2+离子浓度'!B125</f>
        <v>0.89945458002217116</v>
      </c>
      <c r="C125" s="5">
        <f t="shared" si="34"/>
        <v>1.0000000000000009E-2</v>
      </c>
      <c r="D125" s="5">
        <f t="shared" si="42"/>
        <v>18.630542539353492</v>
      </c>
      <c r="E125" s="5">
        <f t="shared" si="35"/>
        <v>0.18630542539353509</v>
      </c>
      <c r="F125" s="5">
        <f t="shared" si="36"/>
        <v>11561.048895600587</v>
      </c>
      <c r="G125" s="5">
        <f t="shared" si="37"/>
        <v>12853.39932930867</v>
      </c>
      <c r="H125" s="5">
        <f t="shared" si="31"/>
        <v>1.9309263138678045E-2</v>
      </c>
      <c r="I125" s="105">
        <f t="shared" si="38"/>
        <v>1198.22240717216</v>
      </c>
      <c r="J125" s="105"/>
      <c r="K125" s="105">
        <f t="shared" si="33"/>
        <v>4.921533424385535E-3</v>
      </c>
      <c r="L125" s="106">
        <f t="shared" si="32"/>
        <v>1198.2174856387358</v>
      </c>
      <c r="M125" s="5">
        <f t="shared" si="39"/>
        <v>11561.001410185343</v>
      </c>
      <c r="N125" s="5">
        <f t="shared" si="40"/>
        <v>1.1982174856387358</v>
      </c>
      <c r="O125" s="5">
        <f t="shared" si="30"/>
        <v>8.3457303201257184E-15</v>
      </c>
      <c r="P125">
        <f t="shared" si="41"/>
        <v>14.078535652978438</v>
      </c>
    </row>
    <row r="126" spans="2:16" x14ac:dyDescent="0.25">
      <c r="B126" s="5">
        <f>'Mg2+离子浓度'!B126</f>
        <v>0.92945458002217118</v>
      </c>
      <c r="C126" s="5">
        <f t="shared" si="34"/>
        <v>3.0000000000000027E-2</v>
      </c>
      <c r="D126" s="5">
        <f t="shared" si="42"/>
        <v>18.630542539353492</v>
      </c>
      <c r="E126" s="5">
        <f t="shared" si="35"/>
        <v>0.55891627618060524</v>
      </c>
      <c r="F126" s="5">
        <f t="shared" si="36"/>
        <v>11561.560326461524</v>
      </c>
      <c r="G126" s="5">
        <f t="shared" si="37"/>
        <v>12439.080483293475</v>
      </c>
      <c r="H126" s="5">
        <f t="shared" si="31"/>
        <v>5.7927789416034131E-2</v>
      </c>
      <c r="I126" s="105">
        <f t="shared" si="38"/>
        <v>1198.2754134281518</v>
      </c>
      <c r="J126" s="105"/>
      <c r="K126" s="105">
        <f t="shared" si="33"/>
        <v>8.5247230371712848E-3</v>
      </c>
      <c r="L126" s="106">
        <f t="shared" si="32"/>
        <v>1198.2668887051145</v>
      </c>
      <c r="M126" s="5">
        <f t="shared" si="39"/>
        <v>11561.478075671297</v>
      </c>
      <c r="N126" s="5">
        <f t="shared" si="40"/>
        <v>1.1982668887051144</v>
      </c>
      <c r="O126" s="5">
        <f t="shared" si="30"/>
        <v>8.3453862359547635E-15</v>
      </c>
      <c r="P126">
        <f t="shared" si="41"/>
        <v>14.078553558773567</v>
      </c>
    </row>
    <row r="127" spans="2:16" x14ac:dyDescent="0.25">
      <c r="B127" s="5">
        <f>'Mg2+离子浓度'!B127</f>
        <v>0.9594545800221711</v>
      </c>
      <c r="C127" s="5">
        <f t="shared" si="34"/>
        <v>2.9999999999999916E-2</v>
      </c>
      <c r="D127" s="5">
        <f t="shared" si="42"/>
        <v>18.630542539353492</v>
      </c>
      <c r="E127" s="5">
        <f t="shared" si="35"/>
        <v>0.55891627618060313</v>
      </c>
      <c r="F127" s="5">
        <f t="shared" si="36"/>
        <v>11562.036991947478</v>
      </c>
      <c r="G127" s="5">
        <f t="shared" si="37"/>
        <v>12050.635051093614</v>
      </c>
      <c r="H127" s="5">
        <f t="shared" si="31"/>
        <v>5.7927789416033909E-2</v>
      </c>
      <c r="I127" s="5">
        <f t="shared" si="38"/>
        <v>1198.3248164945305</v>
      </c>
      <c r="J127" s="5"/>
      <c r="K127" s="105">
        <f t="shared" si="33"/>
        <v>8.5250744984908845E-3</v>
      </c>
      <c r="L127" s="60">
        <f t="shared" si="32"/>
        <v>1198.316291420032</v>
      </c>
      <c r="M127" s="5">
        <f t="shared" si="39"/>
        <v>11561.95473776618</v>
      </c>
      <c r="N127" s="5">
        <f t="shared" si="40"/>
        <v>1.198316291420032</v>
      </c>
      <c r="O127" s="5">
        <f t="shared" si="30"/>
        <v>8.3450421826025358E-15</v>
      </c>
      <c r="P127">
        <f t="shared" si="41"/>
        <v>14.078571463703103</v>
      </c>
    </row>
    <row r="128" spans="2:16" x14ac:dyDescent="0.25">
      <c r="B128" s="5">
        <f>'Mg2+离子浓度'!B128</f>
        <v>0.97945458002217112</v>
      </c>
      <c r="C128" s="5">
        <f t="shared" si="34"/>
        <v>2.0000000000000018E-2</v>
      </c>
      <c r="D128" s="5">
        <f t="shared" si="42"/>
        <v>18.630542539353492</v>
      </c>
      <c r="E128" s="5">
        <f t="shared" si="35"/>
        <v>0.37261085078707018</v>
      </c>
      <c r="F128" s="5">
        <f t="shared" si="36"/>
        <v>11562.327348616967</v>
      </c>
      <c r="G128" s="5">
        <f t="shared" si="37"/>
        <v>11804.863221278969</v>
      </c>
      <c r="H128" s="5">
        <f t="shared" si="31"/>
        <v>3.861852627735609E-2</v>
      </c>
      <c r="I128" s="5">
        <f t="shared" si="38"/>
        <v>1198.3549099463094</v>
      </c>
      <c r="J128" s="5"/>
      <c r="K128" s="105">
        <f t="shared" si="33"/>
        <v>6.9608689836240661E-3</v>
      </c>
      <c r="L128" s="60">
        <f t="shared" si="32"/>
        <v>1198.3479490773257</v>
      </c>
      <c r="M128" s="5">
        <f t="shared" si="39"/>
        <v>11562.260186672578</v>
      </c>
      <c r="N128" s="5">
        <f t="shared" si="40"/>
        <v>1.1983479490773257</v>
      </c>
      <c r="O128" s="5">
        <f t="shared" si="30"/>
        <v>8.3448217253591095E-15</v>
      </c>
      <c r="P128">
        <f t="shared" si="41"/>
        <v>14.078582936937979</v>
      </c>
    </row>
    <row r="129" spans="1:16" x14ac:dyDescent="0.25">
      <c r="B129" s="5">
        <f>'Mg2+离子浓度'!B129</f>
        <v>1.0294545800221711</v>
      </c>
      <c r="C129" s="5">
        <f t="shared" si="34"/>
        <v>4.9999999999999933E-2</v>
      </c>
      <c r="D129" s="5">
        <f t="shared" si="42"/>
        <v>18.630542539353492</v>
      </c>
      <c r="E129" s="5">
        <f t="shared" si="35"/>
        <v>0.93152712696767337</v>
      </c>
      <c r="F129" s="5">
        <f t="shared" si="36"/>
        <v>11563.191713799546</v>
      </c>
      <c r="G129" s="5">
        <f t="shared" si="37"/>
        <v>11232.347631646375</v>
      </c>
      <c r="H129" s="5">
        <f t="shared" si="31"/>
        <v>9.6546315693390006E-2</v>
      </c>
      <c r="I129" s="5">
        <f t="shared" si="38"/>
        <v>1198.4444953930192</v>
      </c>
      <c r="J129" s="5"/>
      <c r="K129" s="105">
        <f t="shared" si="33"/>
        <v>1.100692302443605E-2</v>
      </c>
      <c r="L129" s="60">
        <f t="shared" si="32"/>
        <v>1198.4334884699947</v>
      </c>
      <c r="M129" s="5">
        <f t="shared" si="39"/>
        <v>11563.085513502745</v>
      </c>
      <c r="N129" s="5">
        <f t="shared" si="40"/>
        <v>1.1984334884699948</v>
      </c>
      <c r="O129" s="5">
        <f t="shared" si="30"/>
        <v>8.3442261053358159E-15</v>
      </c>
      <c r="P129">
        <f t="shared" si="41"/>
        <v>14.078613936248683</v>
      </c>
    </row>
    <row r="130" spans="1:16" x14ac:dyDescent="0.25">
      <c r="A130" t="s">
        <v>218</v>
      </c>
      <c r="B130" s="5">
        <f>'Mg2+离子浓度'!B130</f>
        <v>1.0794545800221711</v>
      </c>
      <c r="C130" s="5">
        <f t="shared" si="34"/>
        <v>5.0000000000000044E-2</v>
      </c>
      <c r="D130" s="5">
        <f t="shared" si="42"/>
        <v>18.630542539353492</v>
      </c>
      <c r="E130" s="5">
        <f t="shared" si="35"/>
        <v>0.93152712696767537</v>
      </c>
      <c r="F130" s="5">
        <f t="shared" si="36"/>
        <v>11564.017040629713</v>
      </c>
      <c r="G130" s="5">
        <f t="shared" si="37"/>
        <v>10712.83336478335</v>
      </c>
      <c r="H130" s="5">
        <f t="shared" si="31"/>
        <v>9.6546315693390214E-2</v>
      </c>
      <c r="I130" s="5">
        <f t="shared" si="38"/>
        <v>1198.5300347856883</v>
      </c>
      <c r="J130" s="5"/>
      <c r="K130" s="105">
        <f t="shared" si="33"/>
        <v>1.1007708647395059E-2</v>
      </c>
      <c r="L130" s="60">
        <f t="shared" si="32"/>
        <v>1198.5190270770408</v>
      </c>
      <c r="M130" s="5">
        <f t="shared" si="39"/>
        <v>11563.910832752828</v>
      </c>
      <c r="N130" s="5">
        <f t="shared" si="40"/>
        <v>1.1985190270770409</v>
      </c>
      <c r="O130" s="5">
        <f t="shared" si="30"/>
        <v>8.343630575801613E-15</v>
      </c>
      <c r="P130">
        <f t="shared" si="41"/>
        <v>14.078644933062183</v>
      </c>
    </row>
    <row r="131" spans="1:16" x14ac:dyDescent="0.25">
      <c r="B131" s="5">
        <f>'Mg2+离子浓度'!B131</f>
        <v>1.1294545800221711</v>
      </c>
      <c r="C131" s="5">
        <f t="shared" si="34"/>
        <v>5.0000000000000044E-2</v>
      </c>
      <c r="D131" s="5">
        <f t="shared" si="42"/>
        <v>18.630542539353492</v>
      </c>
      <c r="E131" s="5">
        <f t="shared" si="35"/>
        <v>0.93152712696767537</v>
      </c>
      <c r="F131" s="5">
        <f t="shared" si="36"/>
        <v>11564.842359879796</v>
      </c>
      <c r="G131" s="5">
        <f t="shared" si="37"/>
        <v>10239.316006538997</v>
      </c>
      <c r="H131" s="5">
        <f t="shared" si="31"/>
        <v>9.6546315693390214E-2</v>
      </c>
      <c r="I131" s="5">
        <f t="shared" si="38"/>
        <v>1198.6155733927342</v>
      </c>
      <c r="J131" s="5"/>
      <c r="K131" s="105">
        <f t="shared" si="33"/>
        <v>1.1008494263138626E-2</v>
      </c>
      <c r="L131" s="60">
        <f t="shared" si="32"/>
        <v>1198.6045648984709</v>
      </c>
      <c r="M131" s="5">
        <f t="shared" si="39"/>
        <v>11564.736144422897</v>
      </c>
      <c r="N131" s="5">
        <f t="shared" si="40"/>
        <v>1.1986045648984709</v>
      </c>
      <c r="O131" s="5">
        <f t="shared" si="30"/>
        <v>8.3430351367359098E-15</v>
      </c>
      <c r="P131">
        <f t="shared" si="41"/>
        <v>14.078675927378855</v>
      </c>
    </row>
    <row r="132" spans="1:16" x14ac:dyDescent="0.25">
      <c r="A132" s="79">
        <v>0.2931415442581049</v>
      </c>
      <c r="B132" s="5">
        <f>'Mg2+离子浓度'!B132</f>
        <v>1.1726036110922402</v>
      </c>
      <c r="C132" s="5">
        <f t="shared" si="34"/>
        <v>4.3149031070069066E-2</v>
      </c>
      <c r="D132" s="5">
        <f t="shared" si="42"/>
        <v>18.630542539353492</v>
      </c>
      <c r="E132" s="5">
        <f t="shared" si="35"/>
        <v>0.80388985888280728</v>
      </c>
      <c r="F132" s="5">
        <f t="shared" si="36"/>
        <v>11565.540034281779</v>
      </c>
      <c r="G132" s="5">
        <f t="shared" si="37"/>
        <v>9863.128447565392</v>
      </c>
      <c r="H132" s="5">
        <f t="shared" si="31"/>
        <v>8.3317599511095755E-2</v>
      </c>
      <c r="I132" s="5">
        <f t="shared" si="38"/>
        <v>1198.6878824979819</v>
      </c>
      <c r="J132" s="5"/>
      <c r="K132" s="105">
        <f t="shared" si="33"/>
        <v>1.0227150364052117E-2</v>
      </c>
      <c r="L132" s="60">
        <f t="shared" si="32"/>
        <v>1198.6776553476179</v>
      </c>
      <c r="M132" s="5">
        <f t="shared" si="39"/>
        <v>11565.441357621492</v>
      </c>
      <c r="N132" s="5">
        <f t="shared" si="40"/>
        <v>1.1986776553476179</v>
      </c>
      <c r="O132" s="5">
        <f t="shared" si="30"/>
        <v>8.342526412657611E-15</v>
      </c>
      <c r="P132">
        <f t="shared" si="41"/>
        <v>14.078702409683263</v>
      </c>
    </row>
    <row r="133" spans="1:16" x14ac:dyDescent="0.25">
      <c r="A133" t="s">
        <v>201</v>
      </c>
      <c r="B133" s="5">
        <f>'Mg2+离子浓度'!B133</f>
        <v>1.1726036111922402</v>
      </c>
      <c r="C133" s="5">
        <f t="shared" ref="C133:C161" si="43">B133-B132</f>
        <v>1.000000082740371E-10</v>
      </c>
      <c r="D133" s="5">
        <f t="shared" si="42"/>
        <v>385533071.99181575</v>
      </c>
      <c r="E133" s="5">
        <f t="shared" ref="E133:E161" si="44">C133*D133</f>
        <v>3.8553310389096512E-2</v>
      </c>
      <c r="F133" s="5">
        <f t="shared" ref="F133:F161" si="45">E133+M132</f>
        <v>11565.479910931881</v>
      </c>
      <c r="G133" s="5">
        <f t="shared" ref="G133:G161" si="46">F133/B133</f>
        <v>9863.0771733448128</v>
      </c>
      <c r="H133" s="5">
        <f t="shared" si="31"/>
        <v>3.9957828044873836E-3</v>
      </c>
      <c r="I133" s="5">
        <f t="shared" ref="I133:I161" si="47">F133/$C$9/96485/0.0001</f>
        <v>1198.6816511304223</v>
      </c>
      <c r="J133" s="5"/>
      <c r="K133" s="105">
        <f t="shared" si="33"/>
        <v>4.9234199093438152E-7</v>
      </c>
      <c r="L133" s="60">
        <f t="shared" si="32"/>
        <v>1198.6816506380803</v>
      </c>
      <c r="M133" s="5">
        <f t="shared" ref="M133:M161" si="48">L133*0.0001*$C$9*96485</f>
        <v>11565.479906181519</v>
      </c>
      <c r="N133" s="5">
        <f t="shared" ref="N133:N161" si="49">L133*0.001</f>
        <v>1.1986816506380804</v>
      </c>
      <c r="O133" s="5">
        <f t="shared" si="30"/>
        <v>8.3424986064288334E-15</v>
      </c>
      <c r="P133">
        <f t="shared" ref="P133:P161" si="50">-LOG(O133)</f>
        <v>14.078703857219807</v>
      </c>
    </row>
    <row r="134" spans="1:16" x14ac:dyDescent="0.25">
      <c r="B134" s="5">
        <f>'Mg2+离子浓度'!B134</f>
        <v>1.1726036114922402</v>
      </c>
      <c r="C134" s="5">
        <f t="shared" si="43"/>
        <v>3.000000248221113E-10</v>
      </c>
      <c r="D134" s="5">
        <f t="shared" si="42"/>
        <v>385533071.99181575</v>
      </c>
      <c r="E134" s="5">
        <f t="shared" si="44"/>
        <v>0.11565993116728955</v>
      </c>
      <c r="F134" s="5">
        <f t="shared" si="45"/>
        <v>11565.595566112686</v>
      </c>
      <c r="G134" s="5">
        <f t="shared" si="46"/>
        <v>9863.1758019186545</v>
      </c>
      <c r="H134" s="5">
        <f t="shared" si="31"/>
        <v>1.198734841346215E-2</v>
      </c>
      <c r="I134" s="5">
        <f t="shared" si="47"/>
        <v>1198.6936379864937</v>
      </c>
      <c r="J134" s="5"/>
      <c r="K134" s="105">
        <f t="shared" si="33"/>
        <v>8.5276987063953813E-7</v>
      </c>
      <c r="L134" s="60">
        <f t="shared" si="32"/>
        <v>1198.6936371337238</v>
      </c>
      <c r="M134" s="5">
        <f t="shared" si="48"/>
        <v>11565.595557884733</v>
      </c>
      <c r="N134" s="5">
        <f t="shared" si="49"/>
        <v>1.1986936371337238</v>
      </c>
      <c r="O134" s="5">
        <f t="shared" si="30"/>
        <v>8.3424151845100863E-15</v>
      </c>
      <c r="P134">
        <f t="shared" si="50"/>
        <v>14.078708200026661</v>
      </c>
    </row>
    <row r="135" spans="1:16" x14ac:dyDescent="0.25">
      <c r="B135" s="5">
        <f>'Mg2+离子浓度'!B135</f>
        <v>1.1726036118922403</v>
      </c>
      <c r="C135" s="5">
        <f t="shared" si="43"/>
        <v>4.000000330961484E-10</v>
      </c>
      <c r="D135" s="5">
        <f t="shared" si="42"/>
        <v>385533071.99181575</v>
      </c>
      <c r="E135" s="5">
        <f t="shared" si="44"/>
        <v>0.15421324155638605</v>
      </c>
      <c r="F135" s="5">
        <f t="shared" si="45"/>
        <v>11565.749771126289</v>
      </c>
      <c r="G135" s="5">
        <f t="shared" si="46"/>
        <v>9863.3073050683706</v>
      </c>
      <c r="H135" s="5">
        <f t="shared" si="31"/>
        <v>1.5983131217949535E-2</v>
      </c>
      <c r="I135" s="5">
        <f t="shared" si="47"/>
        <v>1198.7096202649416</v>
      </c>
      <c r="J135" s="5"/>
      <c r="K135" s="105">
        <f t="shared" si="33"/>
        <v>9.8470695774290105E-7</v>
      </c>
      <c r="L135" s="60">
        <f t="shared" si="32"/>
        <v>1198.7096192802346</v>
      </c>
      <c r="M135" s="5">
        <f t="shared" si="48"/>
        <v>11565.749761625344</v>
      </c>
      <c r="N135" s="5">
        <f t="shared" si="49"/>
        <v>1.1987096192802347</v>
      </c>
      <c r="O135" s="5">
        <f t="shared" si="30"/>
        <v>8.3423039568202523E-15</v>
      </c>
      <c r="P135">
        <f t="shared" si="50"/>
        <v>14.078713990423433</v>
      </c>
    </row>
    <row r="136" spans="1:16" x14ac:dyDescent="0.25">
      <c r="B136" s="5">
        <f>'Mg2+离子浓度'!B136</f>
        <v>1.1726036120922403</v>
      </c>
      <c r="C136" s="5">
        <f t="shared" si="43"/>
        <v>2.000000165480742E-10</v>
      </c>
      <c r="D136" s="5">
        <f t="shared" si="42"/>
        <v>385533071.99181575</v>
      </c>
      <c r="E136" s="5">
        <f t="shared" si="44"/>
        <v>7.7106620778193025E-2</v>
      </c>
      <c r="F136" s="5">
        <f t="shared" si="45"/>
        <v>11565.826868246122</v>
      </c>
      <c r="G136" s="5">
        <f t="shared" si="46"/>
        <v>9863.3730520491717</v>
      </c>
      <c r="H136" s="5">
        <f t="shared" si="31"/>
        <v>7.9915656089747673E-3</v>
      </c>
      <c r="I136" s="5">
        <f t="shared" si="47"/>
        <v>1198.7176108458436</v>
      </c>
      <c r="J136" s="5"/>
      <c r="K136" s="105">
        <f t="shared" si="33"/>
        <v>6.9629760878037803E-7</v>
      </c>
      <c r="L136" s="60">
        <f t="shared" si="32"/>
        <v>1198.7176101495461</v>
      </c>
      <c r="M136" s="5">
        <f t="shared" si="48"/>
        <v>11565.826861527896</v>
      </c>
      <c r="N136" s="5">
        <f t="shared" si="49"/>
        <v>1.198717610149546</v>
      </c>
      <c r="O136" s="5">
        <f t="shared" si="30"/>
        <v>8.3422483455068705E-15</v>
      </c>
      <c r="P136">
        <f t="shared" si="50"/>
        <v>14.078716885518979</v>
      </c>
    </row>
    <row r="137" spans="1:16" x14ac:dyDescent="0.25">
      <c r="B137" s="5">
        <f>'Mg2+离子浓度'!B137</f>
        <v>1.1726036210922401</v>
      </c>
      <c r="C137" s="5">
        <f t="shared" si="43"/>
        <v>8.9999998564849193E-9</v>
      </c>
      <c r="D137" s="5">
        <f t="shared" si="42"/>
        <v>385533071.99181575</v>
      </c>
      <c r="E137" s="5">
        <f t="shared" si="44"/>
        <v>3.4697975925965316</v>
      </c>
      <c r="F137" s="5">
        <f t="shared" si="45"/>
        <v>11569.296659120493</v>
      </c>
      <c r="G137" s="5">
        <f t="shared" si="46"/>
        <v>9866.3320247502634</v>
      </c>
      <c r="H137" s="5">
        <f t="shared" si="31"/>
        <v>0.35962041691418684</v>
      </c>
      <c r="I137" s="5">
        <f t="shared" si="47"/>
        <v>1199.0772305664605</v>
      </c>
      <c r="J137" s="5"/>
      <c r="K137" s="105">
        <f t="shared" si="33"/>
        <v>4.6723074160614183E-6</v>
      </c>
      <c r="L137" s="60">
        <f t="shared" si="32"/>
        <v>1199.0772258941531</v>
      </c>
      <c r="M137" s="5">
        <f t="shared" si="48"/>
        <v>11569.296614039737</v>
      </c>
      <c r="N137" s="5">
        <f t="shared" si="49"/>
        <v>1.1990772258941531</v>
      </c>
      <c r="O137" s="5">
        <f t="shared" si="30"/>
        <v>8.3397464183701681E-15</v>
      </c>
      <c r="P137">
        <f t="shared" si="50"/>
        <v>14.078847154491379</v>
      </c>
    </row>
    <row r="138" spans="1:16" x14ac:dyDescent="0.25">
      <c r="B138" s="5">
        <f>'Mg2+离子浓度'!B138</f>
        <v>1.1726037110922403</v>
      </c>
      <c r="C138" s="5">
        <f t="shared" si="43"/>
        <v>9.0000000119161427E-8</v>
      </c>
      <c r="D138" s="5">
        <f t="shared" si="42"/>
        <v>385533071.99181575</v>
      </c>
      <c r="E138" s="5">
        <f t="shared" si="44"/>
        <v>34.697976525204091</v>
      </c>
      <c r="F138" s="5">
        <f t="shared" si="45"/>
        <v>11603.99459056494</v>
      </c>
      <c r="G138" s="5">
        <f t="shared" si="46"/>
        <v>9895.9217686222528</v>
      </c>
      <c r="H138" s="5">
        <f t="shared" si="31"/>
        <v>3.5962042312488047</v>
      </c>
      <c r="I138" s="5">
        <f t="shared" si="47"/>
        <v>1202.6734301254019</v>
      </c>
      <c r="J138" s="5"/>
      <c r="K138" s="105">
        <f t="shared" si="33"/>
        <v>1.4819446173277615E-5</v>
      </c>
      <c r="L138" s="60">
        <f t="shared" si="32"/>
        <v>1202.6734153059556</v>
      </c>
      <c r="M138" s="5">
        <f t="shared" si="48"/>
        <v>11603.994447579513</v>
      </c>
      <c r="N138" s="5">
        <f t="shared" si="49"/>
        <v>1.2026734153059555</v>
      </c>
      <c r="O138" s="5">
        <f t="shared" si="30"/>
        <v>8.3148092181417672E-15</v>
      </c>
      <c r="P138">
        <f t="shared" si="50"/>
        <v>14.080147711141855</v>
      </c>
    </row>
    <row r="139" spans="1:16" x14ac:dyDescent="0.25">
      <c r="B139" s="5">
        <f>'Mg2+离子浓度'!B139</f>
        <v>1.1726046110922401</v>
      </c>
      <c r="C139" s="5">
        <f t="shared" si="43"/>
        <v>8.9999999985934664E-7</v>
      </c>
      <c r="D139" s="5">
        <f t="shared" si="42"/>
        <v>385533071.99181575</v>
      </c>
      <c r="E139" s="5">
        <f t="shared" si="44"/>
        <v>346.97976473840765</v>
      </c>
      <c r="F139" s="5">
        <f t="shared" si="45"/>
        <v>11950.97421231792</v>
      </c>
      <c r="G139" s="5">
        <f t="shared" si="46"/>
        <v>10191.819219596968</v>
      </c>
      <c r="H139" s="5">
        <f t="shared" si="31"/>
        <v>35.962042259253529</v>
      </c>
      <c r="I139" s="5">
        <f t="shared" si="47"/>
        <v>1238.635457565209</v>
      </c>
      <c r="J139" s="5"/>
      <c r="K139" s="105">
        <f t="shared" si="33"/>
        <v>4.8264494832703273E-5</v>
      </c>
      <c r="L139" s="60">
        <f t="shared" si="32"/>
        <v>1238.6354093007142</v>
      </c>
      <c r="M139" s="5">
        <f t="shared" si="48"/>
        <v>11950.973746637941</v>
      </c>
      <c r="N139" s="5">
        <f t="shared" si="49"/>
        <v>1.2386354093007141</v>
      </c>
      <c r="O139" s="5">
        <f t="shared" si="30"/>
        <v>8.0734007157486445E-15</v>
      </c>
      <c r="P139">
        <f t="shared" si="50"/>
        <v>14.092943491178232</v>
      </c>
    </row>
    <row r="140" spans="1:16" x14ac:dyDescent="0.25">
      <c r="A140" s="82">
        <v>7.4868119641229509E-6</v>
      </c>
      <c r="B140" s="5">
        <f>'Mg2+离子浓度'!B140</f>
        <v>1.1726110979042044</v>
      </c>
      <c r="C140" s="5">
        <f t="shared" si="43"/>
        <v>6.4868119642458311E-6</v>
      </c>
      <c r="D140" s="5">
        <f t="shared" si="42"/>
        <v>385533071.99181575</v>
      </c>
      <c r="E140" s="5">
        <f t="shared" si="44"/>
        <v>2500.8805440089595</v>
      </c>
      <c r="F140" s="5">
        <f t="shared" si="45"/>
        <v>14451.854290646901</v>
      </c>
      <c r="G140" s="5">
        <f t="shared" si="46"/>
        <v>12324.5075170076</v>
      </c>
      <c r="H140" s="5">
        <f t="shared" si="31"/>
        <v>259.1988955805524</v>
      </c>
      <c r="I140" s="5">
        <f t="shared" si="47"/>
        <v>1497.8343048812667</v>
      </c>
      <c r="J140" s="5"/>
      <c r="K140" s="105">
        <f t="shared" si="33"/>
        <v>1.5669041459786179E-4</v>
      </c>
      <c r="L140" s="60">
        <f t="shared" si="32"/>
        <v>1497.8341481908521</v>
      </c>
      <c r="M140" s="5">
        <f t="shared" si="48"/>
        <v>14451.852778819437</v>
      </c>
      <c r="N140" s="5">
        <f t="shared" si="49"/>
        <v>1.4978341481908521</v>
      </c>
      <c r="O140" s="5">
        <f t="shared" si="30"/>
        <v>6.6763065938097521E-15</v>
      </c>
      <c r="P140">
        <f t="shared" si="50"/>
        <v>14.175463727573623</v>
      </c>
    </row>
    <row r="141" spans="1:16" x14ac:dyDescent="0.25">
      <c r="B141" s="5">
        <f>'Mg2+离子浓度'!B141</f>
        <v>1.1726136110922403</v>
      </c>
      <c r="C141" s="5">
        <f t="shared" si="43"/>
        <v>2.5131880359019476E-6</v>
      </c>
      <c r="D141" s="5">
        <f t="shared" si="42"/>
        <v>18.630542539353492</v>
      </c>
      <c r="E141" s="5">
        <f t="shared" si="44"/>
        <v>4.6822056612265487E-5</v>
      </c>
      <c r="F141" s="5">
        <f t="shared" si="45"/>
        <v>14451.852825641494</v>
      </c>
      <c r="G141" s="5">
        <f t="shared" si="46"/>
        <v>12324.479853325429</v>
      </c>
      <c r="H141" s="5">
        <f t="shared" si="31"/>
        <v>4.8527809102208104E-6</v>
      </c>
      <c r="I141" s="5">
        <f t="shared" si="47"/>
        <v>1497.834153043633</v>
      </c>
      <c r="J141" s="5"/>
      <c r="K141" s="105">
        <f t="shared" si="33"/>
        <v>9.7530224282040622E-5</v>
      </c>
      <c r="L141" s="60">
        <f t="shared" si="32"/>
        <v>1497.8340555134087</v>
      </c>
      <c r="M141" s="5">
        <f t="shared" si="48"/>
        <v>14451.851884621125</v>
      </c>
      <c r="N141" s="5">
        <f t="shared" si="49"/>
        <v>1.4978340555134086</v>
      </c>
      <c r="O141" s="5">
        <f t="shared" si="30"/>
        <v>6.676307006901593E-15</v>
      </c>
      <c r="P141">
        <f t="shared" si="50"/>
        <v>14.175463700701954</v>
      </c>
    </row>
    <row r="142" spans="1:16" x14ac:dyDescent="0.25">
      <c r="B142" s="5">
        <f>'Mg2+离子浓度'!B142</f>
        <v>1.1726236110922401</v>
      </c>
      <c r="C142" s="5">
        <f t="shared" si="43"/>
        <v>9.9999999998434674E-6</v>
      </c>
      <c r="D142" s="5">
        <f t="shared" si="42"/>
        <v>18.630542539353492</v>
      </c>
      <c r="E142" s="5">
        <f t="shared" si="44"/>
        <v>1.8630542539061864E-4</v>
      </c>
      <c r="F142" s="5">
        <f t="shared" si="45"/>
        <v>14451.85207092655</v>
      </c>
      <c r="G142" s="5">
        <f t="shared" si="46"/>
        <v>12324.374107958967</v>
      </c>
      <c r="H142" s="5">
        <f t="shared" si="31"/>
        <v>1.9309263138375775E-5</v>
      </c>
      <c r="I142" s="5">
        <f t="shared" si="47"/>
        <v>1497.8340748226719</v>
      </c>
      <c r="J142" s="5"/>
      <c r="K142" s="105">
        <f t="shared" si="33"/>
        <v>1.9454797220083353E-4</v>
      </c>
      <c r="L142" s="60">
        <f t="shared" si="32"/>
        <v>1497.8338802746998</v>
      </c>
      <c r="M142" s="5">
        <f t="shared" si="48"/>
        <v>14451.850193830442</v>
      </c>
      <c r="N142" s="5">
        <f t="shared" si="49"/>
        <v>1.4978338802746998</v>
      </c>
      <c r="O142" s="5">
        <f t="shared" si="30"/>
        <v>6.6763077879945004E-15</v>
      </c>
      <c r="P142">
        <f t="shared" si="50"/>
        <v>14.17546364989178</v>
      </c>
    </row>
    <row r="143" spans="1:16" x14ac:dyDescent="0.25">
      <c r="B143" s="5">
        <f>'Mg2+离子浓度'!B143</f>
        <v>1.1726536110922403</v>
      </c>
      <c r="C143" s="5">
        <f t="shared" si="43"/>
        <v>3.0000000000196536E-5</v>
      </c>
      <c r="D143" s="5">
        <f t="shared" si="42"/>
        <v>18.630542539353492</v>
      </c>
      <c r="E143" s="5">
        <f t="shared" si="44"/>
        <v>5.5891627618426633E-4</v>
      </c>
      <c r="F143" s="5">
        <f t="shared" si="45"/>
        <v>14451.850752746717</v>
      </c>
      <c r="G143" s="5">
        <f t="shared" si="46"/>
        <v>12324.057689368205</v>
      </c>
      <c r="H143" s="5">
        <f t="shared" si="31"/>
        <v>5.7927789416413575E-5</v>
      </c>
      <c r="I143" s="5">
        <f t="shared" si="47"/>
        <v>1497.833938202489</v>
      </c>
      <c r="J143" s="5"/>
      <c r="K143" s="105">
        <f t="shared" si="33"/>
        <v>3.3696694162970901E-4</v>
      </c>
      <c r="L143" s="60">
        <f t="shared" si="32"/>
        <v>1497.8336012355473</v>
      </c>
      <c r="M143" s="5">
        <f t="shared" si="48"/>
        <v>14451.847501521181</v>
      </c>
      <c r="N143" s="5">
        <f t="shared" si="49"/>
        <v>1.4978336012355473</v>
      </c>
      <c r="O143" s="5">
        <f t="shared" si="30"/>
        <v>6.676309031758337E-15</v>
      </c>
      <c r="P143">
        <f t="shared" si="50"/>
        <v>14.175463568984826</v>
      </c>
    </row>
    <row r="144" spans="1:16" x14ac:dyDescent="0.25">
      <c r="B144" s="5">
        <f>'Mg2+离子浓度'!B144</f>
        <v>1.1726836110922403</v>
      </c>
      <c r="C144" s="5">
        <f t="shared" si="43"/>
        <v>2.9999999999974492E-5</v>
      </c>
      <c r="D144" s="5">
        <f t="shared" si="42"/>
        <v>18.630542539353492</v>
      </c>
      <c r="E144" s="5">
        <f t="shared" si="44"/>
        <v>5.5891627618012956E-4</v>
      </c>
      <c r="F144" s="5">
        <f t="shared" si="45"/>
        <v>14451.848060437456</v>
      </c>
      <c r="G144" s="5">
        <f t="shared" si="46"/>
        <v>12323.740115185008</v>
      </c>
      <c r="H144" s="5">
        <f t="shared" si="31"/>
        <v>5.7927789415984827E-5</v>
      </c>
      <c r="I144" s="5">
        <f t="shared" si="47"/>
        <v>1497.833659163337</v>
      </c>
      <c r="J144" s="5"/>
      <c r="K144" s="105">
        <f t="shared" si="33"/>
        <v>3.3696687885316544E-4</v>
      </c>
      <c r="L144" s="60">
        <f t="shared" si="32"/>
        <v>1497.8333221964581</v>
      </c>
      <c r="M144" s="5">
        <f t="shared" si="48"/>
        <v>14451.844809212527</v>
      </c>
      <c r="N144" s="5">
        <f t="shared" si="49"/>
        <v>1.4978333221964582</v>
      </c>
      <c r="O144" s="5">
        <f t="shared" ref="O144:O207" si="51">10^(-14)/N144</f>
        <v>6.6763102755223551E-15</v>
      </c>
      <c r="P144">
        <f t="shared" si="50"/>
        <v>14.175463488077877</v>
      </c>
    </row>
    <row r="145" spans="1:16" x14ac:dyDescent="0.25">
      <c r="B145" s="5">
        <f>'Mg2+离子浓度'!B145</f>
        <v>1.1727036110922402</v>
      </c>
      <c r="C145" s="5">
        <f t="shared" si="43"/>
        <v>1.9999999999908979E-5</v>
      </c>
      <c r="D145" s="5">
        <f t="shared" si="42"/>
        <v>18.630542539353492</v>
      </c>
      <c r="E145" s="5">
        <f t="shared" si="44"/>
        <v>3.7261085078537406E-4</v>
      </c>
      <c r="F145" s="5">
        <f t="shared" si="45"/>
        <v>14451.845181823379</v>
      </c>
      <c r="G145" s="5">
        <f t="shared" si="46"/>
        <v>12323.527483950635</v>
      </c>
      <c r="H145" s="5">
        <f t="shared" si="31"/>
        <v>3.8618526277180298E-5</v>
      </c>
      <c r="I145" s="5">
        <f t="shared" si="47"/>
        <v>1497.8333608149846</v>
      </c>
      <c r="J145" s="5"/>
      <c r="K145" s="105">
        <f t="shared" si="33"/>
        <v>2.7513224966632709E-4</v>
      </c>
      <c r="L145" s="60">
        <f t="shared" si="32"/>
        <v>1497.8330856827349</v>
      </c>
      <c r="M145" s="5">
        <f t="shared" si="48"/>
        <v>14451.842527209867</v>
      </c>
      <c r="N145" s="5">
        <f t="shared" si="49"/>
        <v>1.4978330856827349</v>
      </c>
      <c r="O145" s="5">
        <f t="shared" si="51"/>
        <v>6.6763113297379526E-15</v>
      </c>
      <c r="P145">
        <f t="shared" si="50"/>
        <v>14.17546341950108</v>
      </c>
    </row>
    <row r="146" spans="1:16" x14ac:dyDescent="0.25">
      <c r="B146" s="5">
        <f>'Mg2+离子浓度'!B146</f>
        <v>1.1728036110922402</v>
      </c>
      <c r="C146" s="5">
        <f t="shared" si="43"/>
        <v>9.9999999999988987E-5</v>
      </c>
      <c r="D146" s="5">
        <f t="shared" si="42"/>
        <v>18.630542539353492</v>
      </c>
      <c r="E146" s="5">
        <f t="shared" si="44"/>
        <v>1.863054253935144E-3</v>
      </c>
      <c r="F146" s="5">
        <f t="shared" si="45"/>
        <v>14451.844390264121</v>
      </c>
      <c r="G146" s="5">
        <f t="shared" si="46"/>
        <v>12322.476033992612</v>
      </c>
      <c r="H146" s="5">
        <f t="shared" ref="H146:H209" si="52">E146/$C$9/96485/$C$3</f>
        <v>1.93092631386759E-4</v>
      </c>
      <c r="I146" s="5">
        <f t="shared" si="47"/>
        <v>1497.8332787753661</v>
      </c>
      <c r="J146" s="5"/>
      <c r="K146" s="105">
        <f t="shared" si="33"/>
        <v>6.1521437936107445E-4</v>
      </c>
      <c r="L146" s="60">
        <f t="shared" ref="L146:L209" si="53">I146-K146</f>
        <v>1497.8326635609867</v>
      </c>
      <c r="M146" s="5">
        <f t="shared" si="48"/>
        <v>14451.83845436818</v>
      </c>
      <c r="N146" s="5">
        <f t="shared" si="49"/>
        <v>1.4978326635609867</v>
      </c>
      <c r="O146" s="5">
        <f t="shared" si="51"/>
        <v>6.6763132112673642E-15</v>
      </c>
      <c r="P146">
        <f t="shared" si="50"/>
        <v>14.175463297107488</v>
      </c>
    </row>
    <row r="147" spans="1:16" x14ac:dyDescent="0.25">
      <c r="B147" s="5">
        <f>'Mg2+离子浓度'!B147</f>
        <v>1.1731036110922402</v>
      </c>
      <c r="C147" s="5">
        <f t="shared" si="43"/>
        <v>2.9999999999996696E-4</v>
      </c>
      <c r="D147" s="5">
        <f t="shared" si="42"/>
        <v>18.630542539353492</v>
      </c>
      <c r="E147" s="5">
        <f t="shared" si="44"/>
        <v>5.5891627618054321E-3</v>
      </c>
      <c r="F147" s="5">
        <f t="shared" si="45"/>
        <v>14451.844043530942</v>
      </c>
      <c r="G147" s="5">
        <f t="shared" si="46"/>
        <v>12319.324488375994</v>
      </c>
      <c r="H147" s="5">
        <f t="shared" si="52"/>
        <v>5.7927789416027697E-4</v>
      </c>
      <c r="I147" s="5">
        <f t="shared" si="47"/>
        <v>1497.8332428388808</v>
      </c>
      <c r="J147" s="5"/>
      <c r="K147" s="105">
        <f t="shared" si="33"/>
        <v>1.0655825370345438E-3</v>
      </c>
      <c r="L147" s="60">
        <f t="shared" si="53"/>
        <v>1497.8321772563438</v>
      </c>
      <c r="M147" s="5">
        <f t="shared" si="48"/>
        <v>14451.833762257833</v>
      </c>
      <c r="N147" s="5">
        <f t="shared" si="49"/>
        <v>1.4978321772563439</v>
      </c>
      <c r="O147" s="5">
        <f t="shared" si="51"/>
        <v>6.6763153788814398E-15</v>
      </c>
      <c r="P147">
        <f t="shared" si="50"/>
        <v>14.175463156104115</v>
      </c>
    </row>
    <row r="148" spans="1:16" x14ac:dyDescent="0.25">
      <c r="B148" s="5">
        <f>'Mg2+离子浓度'!B148</f>
        <v>1.1734036110922401</v>
      </c>
      <c r="C148" s="5">
        <f t="shared" si="43"/>
        <v>2.9999999999996696E-4</v>
      </c>
      <c r="D148" s="5">
        <f t="shared" si="42"/>
        <v>18.630542539353492</v>
      </c>
      <c r="E148" s="5">
        <f t="shared" si="44"/>
        <v>5.5891627618054321E-3</v>
      </c>
      <c r="F148" s="5">
        <f t="shared" si="45"/>
        <v>14451.839351420595</v>
      </c>
      <c r="G148" s="5">
        <f t="shared" si="46"/>
        <v>12316.170851024039</v>
      </c>
      <c r="H148" s="5">
        <f t="shared" si="52"/>
        <v>5.7927789416027697E-4</v>
      </c>
      <c r="I148" s="5">
        <f t="shared" si="47"/>
        <v>1497.8327565342377</v>
      </c>
      <c r="J148" s="5"/>
      <c r="K148" s="105">
        <f t="shared" si="33"/>
        <v>1.0655821910696391E-3</v>
      </c>
      <c r="L148" s="60">
        <f t="shared" si="53"/>
        <v>1497.8316909520465</v>
      </c>
      <c r="M148" s="5">
        <f t="shared" si="48"/>
        <v>14451.829070150823</v>
      </c>
      <c r="N148" s="5">
        <f t="shared" si="49"/>
        <v>1.4978316909520466</v>
      </c>
      <c r="O148" s="5">
        <f t="shared" si="51"/>
        <v>6.6763175464953837E-15</v>
      </c>
      <c r="P148">
        <f t="shared" si="50"/>
        <v>14.175463015100796</v>
      </c>
    </row>
    <row r="149" spans="1:16" x14ac:dyDescent="0.25">
      <c r="B149" s="5">
        <f>'Mg2+离子浓度'!B149</f>
        <v>1.1736036110922401</v>
      </c>
      <c r="C149" s="5">
        <f t="shared" si="43"/>
        <v>1.9999999999997797E-4</v>
      </c>
      <c r="D149" s="5">
        <f t="shared" si="42"/>
        <v>18.630542539353492</v>
      </c>
      <c r="E149" s="5">
        <f t="shared" si="44"/>
        <v>3.726108507870288E-3</v>
      </c>
      <c r="F149" s="5">
        <f t="shared" si="45"/>
        <v>14451.83279625933</v>
      </c>
      <c r="G149" s="5">
        <f t="shared" si="46"/>
        <v>12314.066401695385</v>
      </c>
      <c r="H149" s="5">
        <f t="shared" si="52"/>
        <v>3.86185262773518E-4</v>
      </c>
      <c r="I149" s="5">
        <f t="shared" si="47"/>
        <v>1497.8320771373094</v>
      </c>
      <c r="J149" s="5"/>
      <c r="K149" s="105">
        <f t="shared" si="33"/>
        <v>8.7004382106540211E-4</v>
      </c>
      <c r="L149" s="60">
        <f t="shared" si="53"/>
        <v>1497.8312070934883</v>
      </c>
      <c r="M149" s="5">
        <f t="shared" si="48"/>
        <v>14451.824401641521</v>
      </c>
      <c r="N149" s="5">
        <f t="shared" si="49"/>
        <v>1.4978312070934883</v>
      </c>
      <c r="O149" s="5">
        <f t="shared" si="51"/>
        <v>6.676319703209283E-15</v>
      </c>
      <c r="P149">
        <f t="shared" si="50"/>
        <v>14.175462874806572</v>
      </c>
    </row>
    <row r="150" spans="1:16" x14ac:dyDescent="0.25">
      <c r="B150" s="5">
        <f>'Mg2+离子浓度'!B150</f>
        <v>1.1746036110922402</v>
      </c>
      <c r="C150" s="5">
        <f t="shared" si="43"/>
        <v>1.0000000000001119E-3</v>
      </c>
      <c r="D150" s="5">
        <f t="shared" si="42"/>
        <v>18.630542539353492</v>
      </c>
      <c r="E150" s="5">
        <f t="shared" si="44"/>
        <v>1.8630542539355577E-2</v>
      </c>
      <c r="F150" s="5">
        <f t="shared" si="45"/>
        <v>14451.843032184061</v>
      </c>
      <c r="G150" s="5">
        <f t="shared" si="46"/>
        <v>12303.591522884544</v>
      </c>
      <c r="H150" s="5">
        <f t="shared" si="52"/>
        <v>1.9309263138680187E-3</v>
      </c>
      <c r="I150" s="5">
        <f t="shared" si="47"/>
        <v>1497.8331380198019</v>
      </c>
      <c r="J150" s="5"/>
      <c r="K150" s="105">
        <f t="shared" si="33"/>
        <v>1.9454785052460462E-3</v>
      </c>
      <c r="L150" s="60">
        <f t="shared" si="53"/>
        <v>1497.8311925412968</v>
      </c>
      <c r="M150" s="5">
        <f t="shared" si="48"/>
        <v>14451.824261234702</v>
      </c>
      <c r="N150" s="5">
        <f t="shared" si="49"/>
        <v>1.4978311925412968</v>
      </c>
      <c r="O150" s="5">
        <f t="shared" si="51"/>
        <v>6.6763197680731233E-15</v>
      </c>
      <c r="P150">
        <f t="shared" si="50"/>
        <v>14.175462870587181</v>
      </c>
    </row>
    <row r="151" spans="1:16" x14ac:dyDescent="0.25">
      <c r="B151" s="5">
        <f>'Mg2+离子浓度'!B151</f>
        <v>1.1776036110922401</v>
      </c>
      <c r="C151" s="5">
        <f t="shared" si="43"/>
        <v>2.9999999999998916E-3</v>
      </c>
      <c r="D151" s="5">
        <f t="shared" si="42"/>
        <v>18.630542539353492</v>
      </c>
      <c r="E151" s="5">
        <f t="shared" si="44"/>
        <v>5.5891627618058458E-2</v>
      </c>
      <c r="F151" s="5">
        <f t="shared" si="45"/>
        <v>14451.880152862321</v>
      </c>
      <c r="G151" s="5">
        <f t="shared" si="46"/>
        <v>12272.279073140788</v>
      </c>
      <c r="H151" s="5">
        <f t="shared" si="52"/>
        <v>5.7927789416031984E-3</v>
      </c>
      <c r="I151" s="5">
        <f t="shared" si="47"/>
        <v>1497.8369853202382</v>
      </c>
      <c r="J151" s="5"/>
      <c r="K151" s="105">
        <f t="shared" si="33"/>
        <v>3.3696762713713419E-3</v>
      </c>
      <c r="L151" s="60">
        <f t="shared" si="53"/>
        <v>1497.8336156439668</v>
      </c>
      <c r="M151" s="5">
        <f t="shared" si="48"/>
        <v>14451.847640540816</v>
      </c>
      <c r="N151" s="5">
        <f t="shared" si="49"/>
        <v>1.4978336156439669</v>
      </c>
      <c r="O151" s="5">
        <f t="shared" si="51"/>
        <v>6.6763089675355417E-15</v>
      </c>
      <c r="P151">
        <f t="shared" si="50"/>
        <v>14.175463573162526</v>
      </c>
    </row>
    <row r="152" spans="1:16" x14ac:dyDescent="0.25">
      <c r="B152" s="5">
        <f>'Mg2+离子浓度'!B152</f>
        <v>1.1806036110922402</v>
      </c>
      <c r="C152" s="5">
        <f t="shared" si="43"/>
        <v>3.0000000000001137E-3</v>
      </c>
      <c r="D152" s="5">
        <f t="shared" si="42"/>
        <v>18.630542539353492</v>
      </c>
      <c r="E152" s="5">
        <f t="shared" si="44"/>
        <v>5.5891627618062593E-2</v>
      </c>
      <c r="F152" s="5">
        <f t="shared" si="45"/>
        <v>14451.903532168435</v>
      </c>
      <c r="G152" s="5">
        <f t="shared" si="46"/>
        <v>12241.114118563637</v>
      </c>
      <c r="H152" s="5">
        <f t="shared" si="52"/>
        <v>5.7927789416036277E-3</v>
      </c>
      <c r="I152" s="5">
        <f t="shared" si="47"/>
        <v>1497.8394084229087</v>
      </c>
      <c r="J152" s="5"/>
      <c r="K152" s="105">
        <f t="shared" si="33"/>
        <v>3.3696817226132585E-3</v>
      </c>
      <c r="L152" s="60">
        <f t="shared" si="53"/>
        <v>1497.836038741186</v>
      </c>
      <c r="M152" s="5">
        <f t="shared" si="48"/>
        <v>14451.871019794333</v>
      </c>
      <c r="N152" s="5">
        <f t="shared" si="49"/>
        <v>1.497836038741186</v>
      </c>
      <c r="O152" s="5">
        <f t="shared" si="51"/>
        <v>6.6762981670572021E-15</v>
      </c>
      <c r="P152">
        <f t="shared" si="50"/>
        <v>14.175464275735154</v>
      </c>
    </row>
    <row r="153" spans="1:16" x14ac:dyDescent="0.25">
      <c r="B153" s="5">
        <f>'Mg2+离子浓度'!B153</f>
        <v>1.1826036110922402</v>
      </c>
      <c r="C153" s="5">
        <f t="shared" si="43"/>
        <v>2.0000000000000018E-3</v>
      </c>
      <c r="D153" s="5">
        <f t="shared" si="42"/>
        <v>18.630542539353492</v>
      </c>
      <c r="E153" s="5">
        <f t="shared" si="44"/>
        <v>3.7261085078707019E-2</v>
      </c>
      <c r="F153" s="5">
        <f t="shared" si="45"/>
        <v>14451.908280879412</v>
      </c>
      <c r="G153" s="5">
        <f t="shared" si="46"/>
        <v>12220.416160856961</v>
      </c>
      <c r="H153" s="5">
        <f t="shared" si="52"/>
        <v>3.861852627735609E-3</v>
      </c>
      <c r="I153" s="5">
        <f t="shared" si="47"/>
        <v>1497.8399005938136</v>
      </c>
      <c r="J153" s="5"/>
      <c r="K153" s="105">
        <f t="shared" si="33"/>
        <v>2.7513345093814184E-3</v>
      </c>
      <c r="L153" s="60">
        <f t="shared" si="53"/>
        <v>1497.8371492593042</v>
      </c>
      <c r="M153" s="5">
        <f t="shared" si="48"/>
        <v>14451.881734628398</v>
      </c>
      <c r="N153" s="5">
        <f t="shared" si="49"/>
        <v>1.4978371492593041</v>
      </c>
      <c r="O153" s="5">
        <f t="shared" si="51"/>
        <v>6.6762932171532152E-15</v>
      </c>
      <c r="P153">
        <f t="shared" si="50"/>
        <v>14.175464597727482</v>
      </c>
    </row>
    <row r="154" spans="1:16" x14ac:dyDescent="0.25">
      <c r="B154" s="5">
        <f>'Mg2+离子浓度'!B154</f>
        <v>1.1926036110922402</v>
      </c>
      <c r="C154" s="5">
        <f t="shared" si="43"/>
        <v>1.0000000000000009E-2</v>
      </c>
      <c r="D154" s="5">
        <f t="shared" si="42"/>
        <v>18.630542539353492</v>
      </c>
      <c r="E154" s="5">
        <f t="shared" si="44"/>
        <v>0.18630542539353509</v>
      </c>
      <c r="F154" s="5">
        <f t="shared" si="45"/>
        <v>14452.068040053791</v>
      </c>
      <c r="G154" s="5">
        <f t="shared" si="46"/>
        <v>12118.081737835704</v>
      </c>
      <c r="H154" s="5">
        <f t="shared" si="52"/>
        <v>1.9309263138678045E-2</v>
      </c>
      <c r="I154" s="5">
        <f t="shared" si="47"/>
        <v>1497.8564585224428</v>
      </c>
      <c r="J154" s="5"/>
      <c r="K154" s="105">
        <f t="shared" ref="K154:K217" si="54">I154*($C$8/3.1415926)^(1/2)*C154^(1/2)</f>
        <v>6.1522390012280726E-3</v>
      </c>
      <c r="L154" s="60">
        <f t="shared" si="53"/>
        <v>1497.8503062834416</v>
      </c>
      <c r="M154" s="5">
        <f t="shared" si="48"/>
        <v>14452.008680175786</v>
      </c>
      <c r="N154" s="5">
        <f t="shared" si="49"/>
        <v>1.4978503062834416</v>
      </c>
      <c r="O154" s="5">
        <f t="shared" si="51"/>
        <v>6.67623457300791E-15</v>
      </c>
      <c r="P154">
        <f t="shared" si="50"/>
        <v>14.175468412560013</v>
      </c>
    </row>
    <row r="155" spans="1:16" x14ac:dyDescent="0.25">
      <c r="B155" s="5">
        <f>'Mg2+离子浓度'!B155</f>
        <v>1.2226036110922403</v>
      </c>
      <c r="C155" s="5">
        <f t="shared" si="43"/>
        <v>3.0000000000000027E-2</v>
      </c>
      <c r="D155" s="5">
        <f t="shared" si="42"/>
        <v>18.630542539353492</v>
      </c>
      <c r="E155" s="5">
        <f t="shared" si="44"/>
        <v>0.55891627618060524</v>
      </c>
      <c r="F155" s="5">
        <f t="shared" si="45"/>
        <v>14452.567596451967</v>
      </c>
      <c r="G155" s="5">
        <f t="shared" si="46"/>
        <v>11821.139300856836</v>
      </c>
      <c r="H155" s="5">
        <f t="shared" si="52"/>
        <v>5.7927789416034131E-2</v>
      </c>
      <c r="I155" s="5">
        <f t="shared" si="47"/>
        <v>1497.9082340728573</v>
      </c>
      <c r="J155" s="5"/>
      <c r="K155" s="105">
        <f t="shared" si="54"/>
        <v>1.0656358869984513E-2</v>
      </c>
      <c r="L155" s="60">
        <f t="shared" si="53"/>
        <v>1497.8975777139874</v>
      </c>
      <c r="M155" s="5">
        <f t="shared" si="48"/>
        <v>14452.464778573409</v>
      </c>
      <c r="N155" s="5">
        <f t="shared" si="49"/>
        <v>1.4978975777139873</v>
      </c>
      <c r="O155" s="5">
        <f t="shared" si="51"/>
        <v>6.6760238809261409E-15</v>
      </c>
      <c r="P155">
        <f t="shared" si="50"/>
        <v>14.175482118467341</v>
      </c>
    </row>
    <row r="156" spans="1:16" x14ac:dyDescent="0.25">
      <c r="B156" s="5">
        <f>'Mg2+离子浓度'!B156</f>
        <v>1.2526036110922403</v>
      </c>
      <c r="C156" s="5">
        <f t="shared" si="43"/>
        <v>3.0000000000000027E-2</v>
      </c>
      <c r="D156" s="5">
        <f t="shared" si="42"/>
        <v>18.630542539353492</v>
      </c>
      <c r="E156" s="5">
        <f t="shared" si="44"/>
        <v>0.55891627618060524</v>
      </c>
      <c r="F156" s="5">
        <f t="shared" si="45"/>
        <v>14453.023694849589</v>
      </c>
      <c r="G156" s="5">
        <f t="shared" si="46"/>
        <v>11538.385780515913</v>
      </c>
      <c r="H156" s="5">
        <f t="shared" si="52"/>
        <v>5.7927789416034131E-2</v>
      </c>
      <c r="I156" s="5">
        <f t="shared" si="47"/>
        <v>1497.9555055034034</v>
      </c>
      <c r="J156" s="5"/>
      <c r="K156" s="105">
        <f t="shared" si="54"/>
        <v>1.0656695166505714E-2</v>
      </c>
      <c r="L156" s="60">
        <f t="shared" si="53"/>
        <v>1497.9448488082369</v>
      </c>
      <c r="M156" s="5">
        <f t="shared" si="48"/>
        <v>14452.920873726274</v>
      </c>
      <c r="N156" s="5">
        <f t="shared" si="49"/>
        <v>1.497944848808237</v>
      </c>
      <c r="O156" s="5">
        <f t="shared" si="51"/>
        <v>6.6758132036409663E-15</v>
      </c>
      <c r="P156">
        <f t="shared" si="50"/>
        <v>14.175495823844638</v>
      </c>
    </row>
    <row r="157" spans="1:16" x14ac:dyDescent="0.25">
      <c r="B157" s="5">
        <f>'Mg2+离子浓度'!B157</f>
        <v>1.2726036110922403</v>
      </c>
      <c r="C157" s="5">
        <f t="shared" si="43"/>
        <v>2.0000000000000018E-2</v>
      </c>
      <c r="D157" s="5">
        <f t="shared" si="42"/>
        <v>18.630542539353492</v>
      </c>
      <c r="E157" s="5">
        <f t="shared" si="44"/>
        <v>0.37261085078707018</v>
      </c>
      <c r="F157" s="5">
        <f t="shared" si="45"/>
        <v>14453.293484577061</v>
      </c>
      <c r="G157" s="5">
        <f t="shared" si="46"/>
        <v>11357.262668909294</v>
      </c>
      <c r="H157" s="5">
        <f t="shared" si="52"/>
        <v>3.861852627735609E-2</v>
      </c>
      <c r="I157" s="5">
        <f t="shared" si="47"/>
        <v>1497.9834673345142</v>
      </c>
      <c r="J157" s="5"/>
      <c r="K157" s="105">
        <f t="shared" si="54"/>
        <v>8.7013175889750684E-3</v>
      </c>
      <c r="L157" s="60">
        <f t="shared" si="53"/>
        <v>1497.9747660169253</v>
      </c>
      <c r="M157" s="5">
        <f t="shared" si="48"/>
        <v>14453.209529914306</v>
      </c>
      <c r="N157" s="5">
        <f t="shared" si="49"/>
        <v>1.4979747660169254</v>
      </c>
      <c r="O157" s="5">
        <f t="shared" si="51"/>
        <v>6.6756798758297717E-15</v>
      </c>
      <c r="P157">
        <f t="shared" si="50"/>
        <v>14.175504497561105</v>
      </c>
    </row>
    <row r="158" spans="1:16" x14ac:dyDescent="0.25">
      <c r="B158" s="5">
        <f>'Mg2+离子浓度'!B158</f>
        <v>1.3226036110922401</v>
      </c>
      <c r="C158" s="5">
        <f t="shared" si="43"/>
        <v>4.9999999999999822E-2</v>
      </c>
      <c r="D158" s="5">
        <f t="shared" si="42"/>
        <v>18.630542539353492</v>
      </c>
      <c r="E158" s="5">
        <f t="shared" si="44"/>
        <v>0.93152712696767126</v>
      </c>
      <c r="F158" s="5">
        <f t="shared" si="45"/>
        <v>14454.141057041274</v>
      </c>
      <c r="G158" s="5">
        <f t="shared" si="46"/>
        <v>10928.551030572698</v>
      </c>
      <c r="H158" s="5">
        <f t="shared" si="52"/>
        <v>9.6546315693389784E-2</v>
      </c>
      <c r="I158" s="5">
        <f t="shared" si="47"/>
        <v>1498.0713123326188</v>
      </c>
      <c r="J158" s="5"/>
      <c r="K158" s="105">
        <f t="shared" si="54"/>
        <v>1.3758797911248732E-2</v>
      </c>
      <c r="L158" s="60">
        <f t="shared" si="53"/>
        <v>1498.0575535347075</v>
      </c>
      <c r="M158" s="5">
        <f t="shared" si="48"/>
        <v>14454.008305279627</v>
      </c>
      <c r="N158" s="5">
        <f t="shared" si="49"/>
        <v>1.4980575535347076</v>
      </c>
      <c r="O158" s="5">
        <f t="shared" si="51"/>
        <v>6.6753109561142879E-15</v>
      </c>
      <c r="P158">
        <f t="shared" si="50"/>
        <v>14.17552849874555</v>
      </c>
    </row>
    <row r="159" spans="1:16" x14ac:dyDescent="0.25">
      <c r="A159" t="s">
        <v>224</v>
      </c>
      <c r="B159" s="5">
        <f>'Mg2+离子浓度'!B159</f>
        <v>1.3726036110922402</v>
      </c>
      <c r="C159" s="5">
        <f t="shared" si="43"/>
        <v>5.0000000000000044E-2</v>
      </c>
      <c r="D159" s="5">
        <f t="shared" si="42"/>
        <v>18.630542539353492</v>
      </c>
      <c r="E159" s="5">
        <f t="shared" si="44"/>
        <v>0.93152712696767537</v>
      </c>
      <c r="F159" s="5">
        <f t="shared" si="45"/>
        <v>14454.939832406595</v>
      </c>
      <c r="G159" s="5">
        <f t="shared" si="46"/>
        <v>10531.03730428348</v>
      </c>
      <c r="H159" s="5">
        <f t="shared" si="52"/>
        <v>9.6546315693390214E-2</v>
      </c>
      <c r="I159" s="5">
        <f t="shared" si="47"/>
        <v>1498.1540998504011</v>
      </c>
      <c r="J159" s="5"/>
      <c r="K159" s="105">
        <f t="shared" si="54"/>
        <v>1.3759558260050158E-2</v>
      </c>
      <c r="L159" s="60">
        <f t="shared" si="53"/>
        <v>1498.140340292141</v>
      </c>
      <c r="M159" s="5">
        <f t="shared" si="48"/>
        <v>14454.807073308724</v>
      </c>
      <c r="N159" s="5">
        <f t="shared" si="49"/>
        <v>1.4981403402921409</v>
      </c>
      <c r="O159" s="5">
        <f t="shared" si="51"/>
        <v>6.6749420805596731E-15</v>
      </c>
      <c r="P159">
        <f t="shared" si="50"/>
        <v>14.175552498383231</v>
      </c>
    </row>
    <row r="160" spans="1:16" x14ac:dyDescent="0.25">
      <c r="A160" s="5">
        <f>(A140+A161)*5</f>
        <v>1.4657451553503451</v>
      </c>
      <c r="B160" s="5">
        <f>'Mg2+离子浓度'!B160</f>
        <v>1.4226036110922402</v>
      </c>
      <c r="C160" s="5">
        <f t="shared" si="43"/>
        <v>5.0000000000000044E-2</v>
      </c>
      <c r="D160" s="5">
        <f t="shared" si="42"/>
        <v>18.630542539353492</v>
      </c>
      <c r="E160" s="5">
        <f t="shared" si="44"/>
        <v>0.93152712696767537</v>
      </c>
      <c r="F160" s="5">
        <f t="shared" si="45"/>
        <v>14455.738600435692</v>
      </c>
      <c r="G160" s="5">
        <f t="shared" si="46"/>
        <v>10161.466263492001</v>
      </c>
      <c r="H160" s="5">
        <f t="shared" si="52"/>
        <v>9.6546315693390214E-2</v>
      </c>
      <c r="I160" s="5">
        <f t="shared" si="47"/>
        <v>1498.2368866078345</v>
      </c>
      <c r="J160" s="5"/>
      <c r="K160" s="105">
        <f t="shared" si="54"/>
        <v>1.3760318601868254E-2</v>
      </c>
      <c r="L160" s="60">
        <f t="shared" si="53"/>
        <v>1498.2231262892326</v>
      </c>
      <c r="M160" s="5">
        <f t="shared" si="48"/>
        <v>14455.605834001661</v>
      </c>
      <c r="N160" s="5">
        <f t="shared" si="49"/>
        <v>1.4982231262892327</v>
      </c>
      <c r="O160" s="5">
        <f t="shared" si="51"/>
        <v>6.6745732491580134E-15</v>
      </c>
      <c r="P160">
        <f t="shared" si="50"/>
        <v>14.175576496474335</v>
      </c>
    </row>
    <row r="161" spans="1:16" x14ac:dyDescent="0.25">
      <c r="A161" s="79">
        <v>0.2931415442581049</v>
      </c>
      <c r="B161" s="5">
        <f>'Mg2+离子浓度'!B161</f>
        <v>1.4657526421623093</v>
      </c>
      <c r="C161" s="5">
        <f t="shared" si="43"/>
        <v>4.3149031070069066E-2</v>
      </c>
      <c r="D161" s="5">
        <f t="shared" si="42"/>
        <v>18.630542539353492</v>
      </c>
      <c r="E161" s="5">
        <f t="shared" si="44"/>
        <v>0.80388985888280728</v>
      </c>
      <c r="F161" s="5">
        <f t="shared" si="45"/>
        <v>14456.409723860543</v>
      </c>
      <c r="G161" s="5">
        <f t="shared" si="46"/>
        <v>9862.7894693978797</v>
      </c>
      <c r="H161" s="5">
        <f t="shared" si="52"/>
        <v>8.3317599511095755E-2</v>
      </c>
      <c r="I161" s="5">
        <f t="shared" si="47"/>
        <v>1498.3064438887436</v>
      </c>
      <c r="J161" s="5"/>
      <c r="K161" s="105">
        <f t="shared" si="54"/>
        <v>1.2783482269917911E-2</v>
      </c>
      <c r="L161" s="60">
        <f t="shared" si="53"/>
        <v>1498.2936604064737</v>
      </c>
      <c r="M161" s="5">
        <f t="shared" si="48"/>
        <v>14456.286382431861</v>
      </c>
      <c r="N161" s="5">
        <f t="shared" si="49"/>
        <v>1.4982936604064738</v>
      </c>
      <c r="O161" s="5">
        <f t="shared" si="51"/>
        <v>6.6742590349658746E-15</v>
      </c>
      <c r="P161">
        <f t="shared" si="50"/>
        <v>14.175596941931571</v>
      </c>
    </row>
    <row r="162" spans="1:16" x14ac:dyDescent="0.25">
      <c r="B162" s="5">
        <f>'Mg2+离子浓度'!B162</f>
        <v>1.4657526422623093</v>
      </c>
      <c r="C162" s="5">
        <f t="shared" ref="C162:C190" si="55">B162-B161</f>
        <v>1.000000082740371E-10</v>
      </c>
      <c r="D162" s="5">
        <f t="shared" si="42"/>
        <v>385533071.99181575</v>
      </c>
      <c r="E162" s="5">
        <f t="shared" ref="E162:E190" si="56">C162*D162</f>
        <v>3.8553310389096512E-2</v>
      </c>
      <c r="F162" s="5">
        <f t="shared" ref="F162:F190" si="57">E162+M161</f>
        <v>14456.32493574225</v>
      </c>
      <c r="G162" s="5">
        <f t="shared" ref="G162:G190" si="58">F162/B162</f>
        <v>9862.7316225947252</v>
      </c>
      <c r="H162" s="5">
        <f t="shared" si="52"/>
        <v>3.9957828044873836E-3</v>
      </c>
      <c r="I162" s="5">
        <f t="shared" ref="I162:I190" si="59">F162/$C$9/96485/0.0001</f>
        <v>1498.2976561892779</v>
      </c>
      <c r="J162" s="5"/>
      <c r="K162" s="105">
        <f t="shared" si="54"/>
        <v>6.1540514144425161E-7</v>
      </c>
      <c r="L162" s="60">
        <f t="shared" si="53"/>
        <v>1498.2976555738728</v>
      </c>
      <c r="M162" s="5">
        <f t="shared" ref="M162:M190" si="60">L162*0.0001*$C$9*96485</f>
        <v>14456.324929804512</v>
      </c>
      <c r="N162" s="5">
        <f t="shared" ref="N162:N190" si="61">L162*0.001</f>
        <v>1.498297655573873</v>
      </c>
      <c r="O162" s="5">
        <f t="shared" si="51"/>
        <v>6.6742412382470382E-15</v>
      </c>
      <c r="P162">
        <f t="shared" ref="P162:P190" si="62">-LOG(O162)</f>
        <v>14.1755980999668</v>
      </c>
    </row>
    <row r="163" spans="1:16" x14ac:dyDescent="0.25">
      <c r="B163" s="5">
        <f>'Mg2+离子浓度'!B163</f>
        <v>1.4657526425623093</v>
      </c>
      <c r="C163" s="5">
        <f t="shared" si="55"/>
        <v>3.000000248221113E-10</v>
      </c>
      <c r="D163" s="5">
        <f t="shared" si="42"/>
        <v>385533071.99181575</v>
      </c>
      <c r="E163" s="5">
        <f t="shared" si="56"/>
        <v>0.11565993116728955</v>
      </c>
      <c r="F163" s="5">
        <f t="shared" si="57"/>
        <v>14456.440589735679</v>
      </c>
      <c r="G163" s="5">
        <f t="shared" si="58"/>
        <v>9862.8105247445492</v>
      </c>
      <c r="H163" s="5">
        <f t="shared" si="52"/>
        <v>1.198734841346215E-2</v>
      </c>
      <c r="I163" s="5">
        <f t="shared" si="59"/>
        <v>1498.3096429222862</v>
      </c>
      <c r="J163" s="5"/>
      <c r="K163" s="105">
        <f t="shared" si="54"/>
        <v>1.0659214997745799E-6</v>
      </c>
      <c r="L163" s="60">
        <f t="shared" si="53"/>
        <v>1498.3096418563648</v>
      </c>
      <c r="M163" s="5">
        <f t="shared" si="60"/>
        <v>14456.440579451137</v>
      </c>
      <c r="N163" s="5">
        <f t="shared" si="61"/>
        <v>1.4983096418563648</v>
      </c>
      <c r="O163" s="5">
        <f t="shared" si="51"/>
        <v>6.6741878451841723E-15</v>
      </c>
      <c r="P163">
        <f t="shared" si="62"/>
        <v>14.175601574280133</v>
      </c>
    </row>
    <row r="164" spans="1:16" x14ac:dyDescent="0.25">
      <c r="B164" s="5">
        <f>'Mg2+离子浓度'!B164</f>
        <v>1.4657526429623093</v>
      </c>
      <c r="C164" s="5">
        <f t="shared" si="55"/>
        <v>4.000000330961484E-10</v>
      </c>
      <c r="D164" s="5">
        <f t="shared" si="42"/>
        <v>385533071.99181575</v>
      </c>
      <c r="E164" s="5">
        <f t="shared" si="56"/>
        <v>0.15421324155638605</v>
      </c>
      <c r="F164" s="5">
        <f t="shared" si="57"/>
        <v>14456.594792692693</v>
      </c>
      <c r="G164" s="5">
        <f t="shared" si="58"/>
        <v>9862.915725995681</v>
      </c>
      <c r="H164" s="5">
        <f t="shared" si="52"/>
        <v>1.5983131217949535E-2</v>
      </c>
      <c r="I164" s="5">
        <f t="shared" si="59"/>
        <v>1498.3256249875828</v>
      </c>
      <c r="J164" s="5"/>
      <c r="K164" s="105">
        <f t="shared" si="54"/>
        <v>1.2308332584864505E-6</v>
      </c>
      <c r="L164" s="60">
        <f t="shared" si="53"/>
        <v>1498.3256237567496</v>
      </c>
      <c r="M164" s="5">
        <f t="shared" si="60"/>
        <v>14456.594780816999</v>
      </c>
      <c r="N164" s="5">
        <f t="shared" si="61"/>
        <v>1.4983256237567495</v>
      </c>
      <c r="O164" s="5">
        <f t="shared" si="51"/>
        <v>6.6741166549144475E-15</v>
      </c>
      <c r="P164">
        <f t="shared" si="62"/>
        <v>14.175606206709864</v>
      </c>
    </row>
    <row r="165" spans="1:16" x14ac:dyDescent="0.25">
      <c r="B165" s="5">
        <f>'Mg2+离子浓度'!B165</f>
        <v>1.4657526431623094</v>
      </c>
      <c r="C165" s="5">
        <f t="shared" si="55"/>
        <v>2.000000165480742E-10</v>
      </c>
      <c r="D165" s="5">
        <f t="shared" si="42"/>
        <v>385533071.99181575</v>
      </c>
      <c r="E165" s="5">
        <f t="shared" si="56"/>
        <v>7.7106620778193025E-2</v>
      </c>
      <c r="F165" s="5">
        <f t="shared" si="57"/>
        <v>14456.671887437777</v>
      </c>
      <c r="G165" s="5">
        <f t="shared" si="58"/>
        <v>9862.968322027391</v>
      </c>
      <c r="H165" s="5">
        <f t="shared" si="52"/>
        <v>7.9915656089747673E-3</v>
      </c>
      <c r="I165" s="5">
        <f t="shared" si="59"/>
        <v>1498.3336153223586</v>
      </c>
      <c r="J165" s="5"/>
      <c r="K165" s="105">
        <f t="shared" si="54"/>
        <v>8.7033518492153415E-7</v>
      </c>
      <c r="L165" s="60">
        <f t="shared" si="53"/>
        <v>1498.3336144520233</v>
      </c>
      <c r="M165" s="5">
        <f t="shared" si="60"/>
        <v>14456.671879040348</v>
      </c>
      <c r="N165" s="5">
        <f t="shared" si="61"/>
        <v>1.4983336144520234</v>
      </c>
      <c r="O165" s="5">
        <f t="shared" si="51"/>
        <v>6.6740810614845885E-15</v>
      </c>
      <c r="P165">
        <f t="shared" si="62"/>
        <v>14.175608522832311</v>
      </c>
    </row>
    <row r="166" spans="1:16" x14ac:dyDescent="0.25">
      <c r="B166" s="5">
        <f>'Mg2+离子浓度'!B166</f>
        <v>1.4657526521623092</v>
      </c>
      <c r="C166" s="5">
        <f t="shared" si="55"/>
        <v>8.9999998564849193E-9</v>
      </c>
      <c r="D166" s="5">
        <f t="shared" si="42"/>
        <v>385533071.99181575</v>
      </c>
      <c r="E166" s="5">
        <f t="shared" si="56"/>
        <v>3.4697975925965316</v>
      </c>
      <c r="F166" s="5">
        <f t="shared" si="57"/>
        <v>14460.141676632946</v>
      </c>
      <c r="G166" s="5">
        <f t="shared" si="58"/>
        <v>9865.33550207195</v>
      </c>
      <c r="H166" s="5">
        <f t="shared" si="52"/>
        <v>0.35962041691418684</v>
      </c>
      <c r="I166" s="5">
        <f t="shared" si="59"/>
        <v>1498.6932348689377</v>
      </c>
      <c r="J166" s="5"/>
      <c r="K166" s="105">
        <f t="shared" si="54"/>
        <v>5.839786910448801E-6</v>
      </c>
      <c r="L166" s="60">
        <f t="shared" si="53"/>
        <v>1498.6932290291509</v>
      </c>
      <c r="M166" s="5">
        <f t="shared" si="60"/>
        <v>14460.141620287764</v>
      </c>
      <c r="N166" s="5">
        <f t="shared" si="61"/>
        <v>1.4986932290291508</v>
      </c>
      <c r="O166" s="5">
        <f t="shared" si="51"/>
        <v>6.6724796017647796E-15</v>
      </c>
      <c r="P166">
        <f t="shared" si="62"/>
        <v>14.175712745206928</v>
      </c>
    </row>
    <row r="167" spans="1:16" x14ac:dyDescent="0.25">
      <c r="B167" s="5">
        <f>'Mg2+离子浓度'!B167</f>
        <v>1.4657527421623093</v>
      </c>
      <c r="C167" s="5">
        <f t="shared" si="55"/>
        <v>9.0000000119161427E-8</v>
      </c>
      <c r="D167" s="5">
        <f t="shared" si="42"/>
        <v>385533071.99181575</v>
      </c>
      <c r="E167" s="5">
        <f t="shared" si="56"/>
        <v>34.697976525204091</v>
      </c>
      <c r="F167" s="5">
        <f t="shared" si="57"/>
        <v>14494.839596812968</v>
      </c>
      <c r="G167" s="5">
        <f t="shared" si="58"/>
        <v>9889.0073201772593</v>
      </c>
      <c r="H167" s="5">
        <f t="shared" si="52"/>
        <v>3.5962042312488047</v>
      </c>
      <c r="I167" s="5">
        <f t="shared" si="59"/>
        <v>1502.2894332603996</v>
      </c>
      <c r="J167" s="5"/>
      <c r="K167" s="105">
        <f t="shared" si="54"/>
        <v>1.8511340514577485E-5</v>
      </c>
      <c r="L167" s="60">
        <f t="shared" si="53"/>
        <v>1502.289414749059</v>
      </c>
      <c r="M167" s="5">
        <f t="shared" si="60"/>
        <v>14494.839418206295</v>
      </c>
      <c r="N167" s="5">
        <f t="shared" si="61"/>
        <v>1.5022894147490591</v>
      </c>
      <c r="O167" s="5">
        <f t="shared" si="51"/>
        <v>6.6565069964700442E-15</v>
      </c>
      <c r="P167">
        <f t="shared" si="62"/>
        <v>14.176753607182508</v>
      </c>
    </row>
    <row r="168" spans="1:16" x14ac:dyDescent="0.25">
      <c r="B168" s="5">
        <f>'Mg2+离子浓度'!B168</f>
        <v>1.4657536421623092</v>
      </c>
      <c r="C168" s="5">
        <f t="shared" si="55"/>
        <v>8.9999999985934664E-7</v>
      </c>
      <c r="D168" s="5">
        <f t="shared" si="42"/>
        <v>385533071.99181575</v>
      </c>
      <c r="E168" s="5">
        <f t="shared" si="56"/>
        <v>346.97976473840765</v>
      </c>
      <c r="F168" s="5">
        <f t="shared" si="57"/>
        <v>14841.819182944702</v>
      </c>
      <c r="G168" s="5">
        <f t="shared" si="58"/>
        <v>10125.725603553508</v>
      </c>
      <c r="H168" s="5">
        <f t="shared" si="52"/>
        <v>35.962042259253529</v>
      </c>
      <c r="I168" s="5">
        <f t="shared" si="59"/>
        <v>1538.2514570083124</v>
      </c>
      <c r="J168" s="5"/>
      <c r="K168" s="105">
        <f t="shared" si="54"/>
        <v>5.9939289679398988E-5</v>
      </c>
      <c r="L168" s="60">
        <f t="shared" si="53"/>
        <v>1538.2513970690227</v>
      </c>
      <c r="M168" s="5">
        <f t="shared" si="60"/>
        <v>14841.818604620466</v>
      </c>
      <c r="N168" s="5">
        <f t="shared" si="61"/>
        <v>1.5382513970690228</v>
      </c>
      <c r="O168" s="5">
        <f t="shared" si="51"/>
        <v>6.5008879686727109E-15</v>
      </c>
      <c r="P168">
        <f t="shared" si="62"/>
        <v>14.18702731819471</v>
      </c>
    </row>
    <row r="169" spans="1:16" x14ac:dyDescent="0.25">
      <c r="A169" s="82">
        <v>7.4868119641229509E-6</v>
      </c>
      <c r="B169" s="5">
        <f>'Mg2+离子浓度'!B169</f>
        <v>1.4657601289742734</v>
      </c>
      <c r="C169" s="5">
        <f t="shared" si="55"/>
        <v>6.4868119642458311E-6</v>
      </c>
      <c r="D169" s="5">
        <f t="shared" si="42"/>
        <v>385533071.99181575</v>
      </c>
      <c r="E169" s="5">
        <f t="shared" si="56"/>
        <v>2500.8805440089595</v>
      </c>
      <c r="F169" s="5">
        <f t="shared" si="57"/>
        <v>17342.699148629425</v>
      </c>
      <c r="G169" s="5">
        <f t="shared" si="58"/>
        <v>11831.880814472488</v>
      </c>
      <c r="H169" s="5">
        <f t="shared" si="52"/>
        <v>259.1988955805524</v>
      </c>
      <c r="I169" s="5">
        <f t="shared" si="59"/>
        <v>1797.450292649575</v>
      </c>
      <c r="J169" s="5"/>
      <c r="K169" s="105">
        <f t="shared" si="54"/>
        <v>1.8803363673569739E-4</v>
      </c>
      <c r="L169" s="60">
        <f t="shared" si="53"/>
        <v>1797.4501046159382</v>
      </c>
      <c r="M169" s="5">
        <f t="shared" si="60"/>
        <v>17342.697334386881</v>
      </c>
      <c r="N169" s="5">
        <f t="shared" si="61"/>
        <v>1.7974501046159383</v>
      </c>
      <c r="O169" s="5">
        <f t="shared" si="51"/>
        <v>5.5634367676296096E-15</v>
      </c>
      <c r="P169">
        <f t="shared" si="62"/>
        <v>14.254656843649787</v>
      </c>
    </row>
    <row r="170" spans="1:16" x14ac:dyDescent="0.25">
      <c r="B170" s="5">
        <f>'Mg2+离子浓度'!B170</f>
        <v>1.4657626421623093</v>
      </c>
      <c r="C170" s="5">
        <f t="shared" si="55"/>
        <v>2.5131880359019476E-6</v>
      </c>
      <c r="D170" s="5">
        <f t="shared" si="42"/>
        <v>18.630542539353492</v>
      </c>
      <c r="E170" s="5">
        <f t="shared" si="56"/>
        <v>4.6822056612265487E-5</v>
      </c>
      <c r="F170" s="5">
        <f t="shared" si="57"/>
        <v>17342.697381208938</v>
      </c>
      <c r="G170" s="5">
        <f t="shared" si="58"/>
        <v>11831.85932179633</v>
      </c>
      <c r="H170" s="5">
        <f t="shared" si="52"/>
        <v>4.8527809102208104E-6</v>
      </c>
      <c r="I170" s="5">
        <f t="shared" si="59"/>
        <v>1797.4501094687191</v>
      </c>
      <c r="J170" s="5"/>
      <c r="K170" s="105">
        <f t="shared" si="54"/>
        <v>1.1703946792509535E-4</v>
      </c>
      <c r="L170" s="60">
        <f t="shared" si="53"/>
        <v>1797.4499924292511</v>
      </c>
      <c r="M170" s="5">
        <f t="shared" si="60"/>
        <v>17342.696251953628</v>
      </c>
      <c r="N170" s="5">
        <f t="shared" si="61"/>
        <v>1.7974499924292511</v>
      </c>
      <c r="O170" s="5">
        <f t="shared" si="51"/>
        <v>5.563437114867944E-15</v>
      </c>
      <c r="P170">
        <f t="shared" si="62"/>
        <v>14.254656816543577</v>
      </c>
    </row>
    <row r="171" spans="1:16" x14ac:dyDescent="0.25">
      <c r="B171" s="5">
        <f>'Mg2+离子浓度'!B171</f>
        <v>1.4657726421623092</v>
      </c>
      <c r="C171" s="5">
        <f t="shared" si="55"/>
        <v>9.9999999998434674E-6</v>
      </c>
      <c r="D171" s="5">
        <f t="shared" si="42"/>
        <v>18.630542539353492</v>
      </c>
      <c r="E171" s="5">
        <f t="shared" si="56"/>
        <v>1.8630542539061864E-4</v>
      </c>
      <c r="F171" s="5">
        <f t="shared" si="57"/>
        <v>17342.696438259052</v>
      </c>
      <c r="G171" s="5">
        <f t="shared" si="58"/>
        <v>11831.777957511262</v>
      </c>
      <c r="H171" s="5">
        <f t="shared" si="52"/>
        <v>1.9309263138375775E-5</v>
      </c>
      <c r="I171" s="5">
        <f t="shared" si="59"/>
        <v>1797.4500117385139</v>
      </c>
      <c r="J171" s="5"/>
      <c r="K171" s="105">
        <f t="shared" si="54"/>
        <v>2.3346394690446071E-4</v>
      </c>
      <c r="L171" s="60">
        <f t="shared" si="53"/>
        <v>1797.4497782745671</v>
      </c>
      <c r="M171" s="5">
        <f t="shared" si="60"/>
        <v>17342.694185682161</v>
      </c>
      <c r="N171" s="5">
        <f t="shared" si="61"/>
        <v>1.7974497782745671</v>
      </c>
      <c r="O171" s="5">
        <f t="shared" si="51"/>
        <v>5.5634377777160141E-15</v>
      </c>
      <c r="P171">
        <f t="shared" si="62"/>
        <v>14.25465676480016</v>
      </c>
    </row>
    <row r="172" spans="1:16" x14ac:dyDescent="0.25">
      <c r="B172" s="5">
        <f>'Mg2+离子浓度'!B172</f>
        <v>1.4658026421623094</v>
      </c>
      <c r="C172" s="5">
        <f t="shared" si="55"/>
        <v>3.0000000000196536E-5</v>
      </c>
      <c r="D172" s="5">
        <f t="shared" si="42"/>
        <v>18.630542539353492</v>
      </c>
      <c r="E172" s="5">
        <f t="shared" si="56"/>
        <v>5.5891627618426633E-4</v>
      </c>
      <c r="F172" s="5">
        <f t="shared" si="57"/>
        <v>17342.694744598437</v>
      </c>
      <c r="G172" s="5">
        <f t="shared" si="58"/>
        <v>11831.534645765816</v>
      </c>
      <c r="H172" s="5">
        <f t="shared" si="52"/>
        <v>5.7927789416413575E-5</v>
      </c>
      <c r="I172" s="5">
        <f t="shared" si="59"/>
        <v>1797.4498362023567</v>
      </c>
      <c r="J172" s="5"/>
      <c r="K172" s="105">
        <f t="shared" si="54"/>
        <v>4.0437137828829776E-4</v>
      </c>
      <c r="L172" s="60">
        <f t="shared" si="53"/>
        <v>1797.4494318309785</v>
      </c>
      <c r="M172" s="5">
        <f t="shared" si="60"/>
        <v>17342.690843021199</v>
      </c>
      <c r="N172" s="5">
        <f t="shared" si="61"/>
        <v>1.7974494318309786</v>
      </c>
      <c r="O172" s="5">
        <f t="shared" si="51"/>
        <v>5.5634388500228696E-15</v>
      </c>
      <c r="P172">
        <f t="shared" si="62"/>
        <v>14.254656681093481</v>
      </c>
    </row>
    <row r="173" spans="1:16" x14ac:dyDescent="0.25">
      <c r="B173" s="5">
        <f>'Mg2+离子浓度'!B173</f>
        <v>1.4658326421623094</v>
      </c>
      <c r="C173" s="5">
        <f t="shared" si="55"/>
        <v>2.9999999999974492E-5</v>
      </c>
      <c r="D173" s="5">
        <f t="shared" si="42"/>
        <v>18.630542539353492</v>
      </c>
      <c r="E173" s="5">
        <f t="shared" si="56"/>
        <v>5.5891627618012956E-4</v>
      </c>
      <c r="F173" s="5">
        <f t="shared" si="57"/>
        <v>17342.691401937474</v>
      </c>
      <c r="G173" s="5">
        <f t="shared" si="58"/>
        <v>11831.29021902157</v>
      </c>
      <c r="H173" s="5">
        <f t="shared" si="52"/>
        <v>5.7927789415984827E-5</v>
      </c>
      <c r="I173" s="5">
        <f t="shared" si="59"/>
        <v>1797.4494897587681</v>
      </c>
      <c r="J173" s="5"/>
      <c r="K173" s="105">
        <f t="shared" si="54"/>
        <v>4.0437130034756284E-4</v>
      </c>
      <c r="L173" s="60">
        <f t="shared" si="53"/>
        <v>1797.4490853874677</v>
      </c>
      <c r="M173" s="5">
        <f t="shared" si="60"/>
        <v>17342.687500360982</v>
      </c>
      <c r="N173" s="5">
        <f t="shared" si="61"/>
        <v>1.7974490853874676</v>
      </c>
      <c r="O173" s="5">
        <f t="shared" si="51"/>
        <v>5.5634399223298987E-15</v>
      </c>
      <c r="P173">
        <f t="shared" si="62"/>
        <v>14.254656597386804</v>
      </c>
    </row>
    <row r="174" spans="1:16" x14ac:dyDescent="0.25">
      <c r="B174" s="5">
        <f>'Mg2+离子浓度'!B174</f>
        <v>1.4658526421623093</v>
      </c>
      <c r="C174" s="5">
        <f t="shared" si="55"/>
        <v>1.9999999999908979E-5</v>
      </c>
      <c r="D174" s="5">
        <f t="shared" si="42"/>
        <v>18.630542539353492</v>
      </c>
      <c r="E174" s="5">
        <f t="shared" si="56"/>
        <v>3.7261085078537406E-4</v>
      </c>
      <c r="F174" s="5">
        <f t="shared" si="57"/>
        <v>17342.687872971834</v>
      </c>
      <c r="G174" s="5">
        <f t="shared" si="58"/>
        <v>11831.126386202968</v>
      </c>
      <c r="H174" s="5">
        <f t="shared" si="52"/>
        <v>3.8618526277180298E-5</v>
      </c>
      <c r="I174" s="5">
        <f t="shared" si="59"/>
        <v>1797.4491240059938</v>
      </c>
      <c r="J174" s="5"/>
      <c r="K174" s="105">
        <f t="shared" si="54"/>
        <v>3.3016771697450806E-4</v>
      </c>
      <c r="L174" s="60">
        <f t="shared" si="53"/>
        <v>1797.4487938382767</v>
      </c>
      <c r="M174" s="5">
        <f t="shared" si="60"/>
        <v>17342.684687348614</v>
      </c>
      <c r="N174" s="5">
        <f t="shared" si="61"/>
        <v>1.7974487938382768</v>
      </c>
      <c r="O174" s="5">
        <f t="shared" si="51"/>
        <v>5.5634408247291282E-15</v>
      </c>
      <c r="P174">
        <f t="shared" si="62"/>
        <v>14.254656526943521</v>
      </c>
    </row>
    <row r="175" spans="1:16" x14ac:dyDescent="0.25">
      <c r="B175" s="5">
        <f>'Mg2+离子浓度'!B175</f>
        <v>1.4659526421623092</v>
      </c>
      <c r="C175" s="5">
        <f t="shared" si="55"/>
        <v>9.9999999999988987E-5</v>
      </c>
      <c r="D175" s="5">
        <f t="shared" ref="D175:D238" si="63">D146</f>
        <v>18.630542539353492</v>
      </c>
      <c r="E175" s="5">
        <f t="shared" si="56"/>
        <v>1.863054253935144E-3</v>
      </c>
      <c r="F175" s="5">
        <f t="shared" si="57"/>
        <v>17342.686550402868</v>
      </c>
      <c r="G175" s="5">
        <f t="shared" si="58"/>
        <v>11830.318423398769</v>
      </c>
      <c r="H175" s="5">
        <f t="shared" si="52"/>
        <v>1.93092631386759E-4</v>
      </c>
      <c r="I175" s="5">
        <f t="shared" si="59"/>
        <v>1797.4489869309082</v>
      </c>
      <c r="J175" s="5"/>
      <c r="K175" s="105">
        <f t="shared" si="54"/>
        <v>7.3827740283084785E-4</v>
      </c>
      <c r="L175" s="60">
        <f t="shared" si="53"/>
        <v>1797.4482486535053</v>
      </c>
      <c r="M175" s="5">
        <f t="shared" si="60"/>
        <v>17342.679427133346</v>
      </c>
      <c r="N175" s="5">
        <f t="shared" si="61"/>
        <v>1.7974482486535053</v>
      </c>
      <c r="O175" s="5">
        <f t="shared" si="51"/>
        <v>5.5634425121786657E-15</v>
      </c>
      <c r="P175">
        <f t="shared" si="62"/>
        <v>14.254656395217502</v>
      </c>
    </row>
    <row r="176" spans="1:16" x14ac:dyDescent="0.25">
      <c r="B176" s="5">
        <f>'Mg2+离子浓度'!B176</f>
        <v>1.4662526421623092</v>
      </c>
      <c r="C176" s="5">
        <f t="shared" si="55"/>
        <v>2.9999999999996696E-4</v>
      </c>
      <c r="D176" s="5">
        <f t="shared" si="63"/>
        <v>18.630542539353492</v>
      </c>
      <c r="E176" s="5">
        <f t="shared" si="56"/>
        <v>5.5891627618054321E-3</v>
      </c>
      <c r="F176" s="5">
        <f t="shared" si="57"/>
        <v>17342.685016296109</v>
      </c>
      <c r="G176" s="5">
        <f t="shared" si="58"/>
        <v>11827.896855974655</v>
      </c>
      <c r="H176" s="5">
        <f t="shared" si="52"/>
        <v>5.7927789416027697E-4</v>
      </c>
      <c r="I176" s="5">
        <f t="shared" si="59"/>
        <v>1797.4488279313996</v>
      </c>
      <c r="J176" s="5"/>
      <c r="K176" s="105">
        <f t="shared" si="54"/>
        <v>1.278733858668229E-3</v>
      </c>
      <c r="L176" s="60">
        <f t="shared" si="53"/>
        <v>1797.4475491975409</v>
      </c>
      <c r="M176" s="5">
        <f t="shared" si="60"/>
        <v>17342.672678432475</v>
      </c>
      <c r="N176" s="5">
        <f t="shared" si="61"/>
        <v>1.7974475491975408</v>
      </c>
      <c r="O176" s="5">
        <f t="shared" si="51"/>
        <v>5.5634446771280961E-15</v>
      </c>
      <c r="P176">
        <f t="shared" si="62"/>
        <v>14.25465622621685</v>
      </c>
    </row>
    <row r="177" spans="1:16" x14ac:dyDescent="0.25">
      <c r="B177" s="5">
        <f>'Mg2+离子浓度'!B177</f>
        <v>1.4665526421623092</v>
      </c>
      <c r="C177" s="5">
        <f t="shared" si="55"/>
        <v>2.9999999999996696E-4</v>
      </c>
      <c r="D177" s="5">
        <f t="shared" si="63"/>
        <v>18.630542539353492</v>
      </c>
      <c r="E177" s="5">
        <f t="shared" si="56"/>
        <v>5.5891627618054321E-3</v>
      </c>
      <c r="F177" s="5">
        <f t="shared" si="57"/>
        <v>17342.678267595238</v>
      </c>
      <c r="G177" s="5">
        <f t="shared" si="58"/>
        <v>11825.472723587276</v>
      </c>
      <c r="H177" s="5">
        <f t="shared" si="52"/>
        <v>5.7927789416027697E-4</v>
      </c>
      <c r="I177" s="5">
        <f t="shared" si="59"/>
        <v>1797.4481284754354</v>
      </c>
      <c r="J177" s="5"/>
      <c r="K177" s="105">
        <f t="shared" si="54"/>
        <v>1.2787333610640634E-3</v>
      </c>
      <c r="L177" s="60">
        <f t="shared" si="53"/>
        <v>1797.4468497420744</v>
      </c>
      <c r="M177" s="5">
        <f t="shared" si="60"/>
        <v>17342.665929736406</v>
      </c>
      <c r="N177" s="5">
        <f t="shared" si="61"/>
        <v>1.7974468497420744</v>
      </c>
      <c r="O177" s="5">
        <f t="shared" si="51"/>
        <v>5.5634468420776702E-15</v>
      </c>
      <c r="P177">
        <f t="shared" si="62"/>
        <v>14.254656057216254</v>
      </c>
    </row>
    <row r="178" spans="1:16" x14ac:dyDescent="0.25">
      <c r="B178" s="5">
        <f>'Mg2+离子浓度'!B178</f>
        <v>1.4667526421623092</v>
      </c>
      <c r="C178" s="5">
        <f t="shared" si="55"/>
        <v>1.9999999999997797E-4</v>
      </c>
      <c r="D178" s="5">
        <f t="shared" si="63"/>
        <v>18.630542539353492</v>
      </c>
      <c r="E178" s="5">
        <f t="shared" si="56"/>
        <v>3.726108507870288E-3</v>
      </c>
      <c r="F178" s="5">
        <f t="shared" si="57"/>
        <v>17342.669655844915</v>
      </c>
      <c r="G178" s="5">
        <f t="shared" si="58"/>
        <v>11823.854382343628</v>
      </c>
      <c r="H178" s="5">
        <f t="shared" si="52"/>
        <v>3.86185262773518E-4</v>
      </c>
      <c r="I178" s="5">
        <f t="shared" si="59"/>
        <v>1797.4472359273375</v>
      </c>
      <c r="J178" s="5"/>
      <c r="K178" s="105">
        <f t="shared" si="54"/>
        <v>1.0440808987737442E-3</v>
      </c>
      <c r="L178" s="60">
        <f t="shared" si="53"/>
        <v>1797.4461918464388</v>
      </c>
      <c r="M178" s="5">
        <f t="shared" si="60"/>
        <v>17342.659582030363</v>
      </c>
      <c r="N178" s="5">
        <f t="shared" si="61"/>
        <v>1.7974461918464388</v>
      </c>
      <c r="O178" s="5">
        <f t="shared" si="51"/>
        <v>5.5634488783930891E-15</v>
      </c>
      <c r="P178">
        <f t="shared" si="62"/>
        <v>14.254655898257173</v>
      </c>
    </row>
    <row r="179" spans="1:16" x14ac:dyDescent="0.25">
      <c r="B179" s="5">
        <f>'Mg2+离子浓度'!B179</f>
        <v>1.4677526421623093</v>
      </c>
      <c r="C179" s="5">
        <f t="shared" si="55"/>
        <v>1.0000000000001119E-3</v>
      </c>
      <c r="D179" s="5">
        <f t="shared" si="63"/>
        <v>18.630542539353492</v>
      </c>
      <c r="E179" s="5">
        <f t="shared" si="56"/>
        <v>1.8630542539355577E-2</v>
      </c>
      <c r="F179" s="5">
        <f t="shared" si="57"/>
        <v>17342.678212572901</v>
      </c>
      <c r="G179" s="5">
        <f t="shared" si="58"/>
        <v>11815.804458047833</v>
      </c>
      <c r="H179" s="5">
        <f t="shared" si="52"/>
        <v>1.9309263138680187E-3</v>
      </c>
      <c r="I179" s="5">
        <f t="shared" si="59"/>
        <v>1797.4481227727522</v>
      </c>
      <c r="J179" s="5"/>
      <c r="K179" s="105">
        <f t="shared" si="54"/>
        <v>2.3346370155572132E-3</v>
      </c>
      <c r="L179" s="60">
        <f t="shared" si="53"/>
        <v>1797.4457881357366</v>
      </c>
      <c r="M179" s="5">
        <f t="shared" si="60"/>
        <v>17342.655686827657</v>
      </c>
      <c r="N179" s="5">
        <f t="shared" si="61"/>
        <v>1.7974457881357366</v>
      </c>
      <c r="O179" s="5">
        <f t="shared" si="51"/>
        <v>5.563450127957259E-15</v>
      </c>
      <c r="P179">
        <f t="shared" si="62"/>
        <v>14.254655800713586</v>
      </c>
    </row>
    <row r="180" spans="1:16" x14ac:dyDescent="0.25">
      <c r="B180" s="5">
        <f>'Mg2+离子浓度'!B180</f>
        <v>1.4707526421623092</v>
      </c>
      <c r="C180" s="5">
        <f t="shared" si="55"/>
        <v>2.9999999999998916E-3</v>
      </c>
      <c r="D180" s="5">
        <f t="shared" si="63"/>
        <v>18.630542539353492</v>
      </c>
      <c r="E180" s="5">
        <f t="shared" si="56"/>
        <v>5.5891627618058458E-2</v>
      </c>
      <c r="F180" s="5">
        <f t="shared" si="57"/>
        <v>17342.711578455273</v>
      </c>
      <c r="G180" s="5">
        <f t="shared" si="58"/>
        <v>11791.725597689845</v>
      </c>
      <c r="H180" s="5">
        <f t="shared" si="52"/>
        <v>5.7927789416031984E-3</v>
      </c>
      <c r="I180" s="5">
        <f t="shared" si="59"/>
        <v>1797.4515809146781</v>
      </c>
      <c r="J180" s="5"/>
      <c r="K180" s="105">
        <f t="shared" si="54"/>
        <v>4.0437177079401219E-3</v>
      </c>
      <c r="L180" s="60">
        <f t="shared" si="53"/>
        <v>1797.4475371969702</v>
      </c>
      <c r="M180" s="5">
        <f t="shared" si="60"/>
        <v>17342.67256264497</v>
      </c>
      <c r="N180" s="5">
        <f t="shared" si="61"/>
        <v>1.7974475371969703</v>
      </c>
      <c r="O180" s="5">
        <f t="shared" si="51"/>
        <v>5.5634447142721625E-15</v>
      </c>
      <c r="P180">
        <f t="shared" si="62"/>
        <v>14.254656223317305</v>
      </c>
    </row>
    <row r="181" spans="1:16" x14ac:dyDescent="0.25">
      <c r="B181" s="5">
        <f>'Mg2+离子浓度'!B181</f>
        <v>1.4737526421623093</v>
      </c>
      <c r="C181" s="5">
        <f t="shared" si="55"/>
        <v>3.0000000000001137E-3</v>
      </c>
      <c r="D181" s="5">
        <f t="shared" si="63"/>
        <v>18.630542539353492</v>
      </c>
      <c r="E181" s="5">
        <f t="shared" si="56"/>
        <v>5.5891627618062593E-2</v>
      </c>
      <c r="F181" s="5">
        <f t="shared" si="57"/>
        <v>17342.728454272587</v>
      </c>
      <c r="G181" s="5">
        <f t="shared" si="58"/>
        <v>11767.733578972322</v>
      </c>
      <c r="H181" s="5">
        <f t="shared" si="52"/>
        <v>5.7927789416036277E-3</v>
      </c>
      <c r="I181" s="5">
        <f t="shared" si="59"/>
        <v>1797.4533299759119</v>
      </c>
      <c r="J181" s="5"/>
      <c r="K181" s="105">
        <f t="shared" si="54"/>
        <v>4.043721642794461E-3</v>
      </c>
      <c r="L181" s="60">
        <f t="shared" si="53"/>
        <v>1797.4492862542691</v>
      </c>
      <c r="M181" s="5">
        <f t="shared" si="60"/>
        <v>17342.689438424313</v>
      </c>
      <c r="N181" s="5">
        <f t="shared" si="61"/>
        <v>1.797449286254269</v>
      </c>
      <c r="O181" s="5">
        <f t="shared" si="51"/>
        <v>5.5634393006097805E-15</v>
      </c>
      <c r="P181">
        <f t="shared" si="62"/>
        <v>14.25465664591966</v>
      </c>
    </row>
    <row r="182" spans="1:16" x14ac:dyDescent="0.25">
      <c r="B182" s="5">
        <f>'Mg2+离子浓度'!B182</f>
        <v>1.4757526421623093</v>
      </c>
      <c r="C182" s="5">
        <f t="shared" si="55"/>
        <v>2.0000000000000018E-3</v>
      </c>
      <c r="D182" s="5">
        <f t="shared" si="63"/>
        <v>18.630542539353492</v>
      </c>
      <c r="E182" s="5">
        <f t="shared" si="56"/>
        <v>3.7261085078707019E-2</v>
      </c>
      <c r="F182" s="5">
        <f t="shared" si="57"/>
        <v>17342.726699509392</v>
      </c>
      <c r="G182" s="5">
        <f t="shared" si="58"/>
        <v>11751.784278765308</v>
      </c>
      <c r="H182" s="5">
        <f t="shared" si="52"/>
        <v>3.861852627735609E-3</v>
      </c>
      <c r="I182" s="5">
        <f t="shared" si="59"/>
        <v>1797.4531481068966</v>
      </c>
      <c r="J182" s="5"/>
      <c r="K182" s="105">
        <f t="shared" si="54"/>
        <v>3.3016845614956504E-3</v>
      </c>
      <c r="L182" s="60">
        <f t="shared" si="53"/>
        <v>1797.4498464223352</v>
      </c>
      <c r="M182" s="5">
        <f t="shared" si="60"/>
        <v>17342.694843205903</v>
      </c>
      <c r="N182" s="5">
        <f t="shared" si="61"/>
        <v>1.7974498464223352</v>
      </c>
      <c r="O182" s="5">
        <f t="shared" si="51"/>
        <v>5.5634375667861412E-15</v>
      </c>
      <c r="P182">
        <f t="shared" si="62"/>
        <v>14.254656781265822</v>
      </c>
    </row>
    <row r="183" spans="1:16" x14ac:dyDescent="0.25">
      <c r="B183" s="5">
        <f>'Mg2+离子浓度'!B183</f>
        <v>1.4857526421623093</v>
      </c>
      <c r="C183" s="5">
        <f t="shared" si="55"/>
        <v>1.0000000000000009E-2</v>
      </c>
      <c r="D183" s="5">
        <f t="shared" si="63"/>
        <v>18.630542539353492</v>
      </c>
      <c r="E183" s="5">
        <f t="shared" si="56"/>
        <v>0.18630542539353509</v>
      </c>
      <c r="F183" s="5">
        <f t="shared" si="57"/>
        <v>17342.881148631295</v>
      </c>
      <c r="G183" s="5">
        <f t="shared" si="58"/>
        <v>11672.791726212992</v>
      </c>
      <c r="H183" s="5">
        <f t="shared" si="52"/>
        <v>1.9309263138678045E-2</v>
      </c>
      <c r="I183" s="5">
        <f t="shared" si="59"/>
        <v>1797.4691556854737</v>
      </c>
      <c r="J183" s="5"/>
      <c r="K183" s="105">
        <f t="shared" si="54"/>
        <v>7.3828568686890462E-3</v>
      </c>
      <c r="L183" s="60">
        <f t="shared" si="53"/>
        <v>1797.461772828605</v>
      </c>
      <c r="M183" s="5">
        <f t="shared" si="60"/>
        <v>17342.809915136797</v>
      </c>
      <c r="N183" s="5">
        <f t="shared" si="61"/>
        <v>1.7974617728286051</v>
      </c>
      <c r="O183" s="5">
        <f t="shared" si="51"/>
        <v>5.5634006526121199E-15</v>
      </c>
      <c r="P183">
        <f t="shared" si="62"/>
        <v>14.254659662879046</v>
      </c>
    </row>
    <row r="184" spans="1:16" x14ac:dyDescent="0.25">
      <c r="B184" s="5">
        <f>'Mg2+离子浓度'!B184</f>
        <v>1.5157526421623093</v>
      </c>
      <c r="C184" s="5">
        <f t="shared" si="55"/>
        <v>3.0000000000000027E-2</v>
      </c>
      <c r="D184" s="5">
        <f t="shared" si="63"/>
        <v>18.630542539353492</v>
      </c>
      <c r="E184" s="5">
        <f t="shared" si="56"/>
        <v>0.55891627618060524</v>
      </c>
      <c r="F184" s="5">
        <f t="shared" si="57"/>
        <v>17343.368831412976</v>
      </c>
      <c r="G184" s="5">
        <f t="shared" si="58"/>
        <v>11442.083852594611</v>
      </c>
      <c r="H184" s="5">
        <f t="shared" si="52"/>
        <v>5.7927789416034131E-2</v>
      </c>
      <c r="I184" s="5">
        <f t="shared" si="59"/>
        <v>1797.519700618021</v>
      </c>
      <c r="J184" s="5"/>
      <c r="K184" s="105">
        <f t="shared" si="54"/>
        <v>1.2787842786316554E-2</v>
      </c>
      <c r="L184" s="60">
        <f t="shared" si="53"/>
        <v>1797.5069127752347</v>
      </c>
      <c r="M184" s="5">
        <f t="shared" si="60"/>
        <v>17343.245447911853</v>
      </c>
      <c r="N184" s="5">
        <f t="shared" si="61"/>
        <v>1.7975069127752348</v>
      </c>
      <c r="O184" s="5">
        <f t="shared" si="51"/>
        <v>5.5632609415452233E-15</v>
      </c>
      <c r="P184">
        <f t="shared" si="62"/>
        <v>14.254670569249283</v>
      </c>
    </row>
    <row r="185" spans="1:16" x14ac:dyDescent="0.25">
      <c r="B185" s="5">
        <f>'Mg2+离子浓度'!B185</f>
        <v>1.5457526421623093</v>
      </c>
      <c r="C185" s="5">
        <f t="shared" si="55"/>
        <v>3.0000000000000027E-2</v>
      </c>
      <c r="D185" s="5">
        <f t="shared" si="63"/>
        <v>18.630542539353492</v>
      </c>
      <c r="E185" s="5">
        <f t="shared" si="56"/>
        <v>0.55891627618060524</v>
      </c>
      <c r="F185" s="5">
        <f t="shared" si="57"/>
        <v>17343.804364188032</v>
      </c>
      <c r="G185" s="5">
        <f t="shared" si="58"/>
        <v>11220.297407951559</v>
      </c>
      <c r="H185" s="5">
        <f t="shared" si="52"/>
        <v>5.7927789416034131E-2</v>
      </c>
      <c r="I185" s="5">
        <f t="shared" si="59"/>
        <v>1797.5648405646507</v>
      </c>
      <c r="J185" s="5"/>
      <c r="K185" s="105">
        <f t="shared" si="54"/>
        <v>1.2788163919120096E-2</v>
      </c>
      <c r="L185" s="60">
        <f t="shared" si="53"/>
        <v>1797.5520524007316</v>
      </c>
      <c r="M185" s="5">
        <f t="shared" si="60"/>
        <v>17343.680977588458</v>
      </c>
      <c r="N185" s="5">
        <f t="shared" si="61"/>
        <v>1.7975520524007316</v>
      </c>
      <c r="O185" s="5">
        <f t="shared" si="51"/>
        <v>5.5631212384889994E-15</v>
      </c>
      <c r="P185">
        <f t="shared" si="62"/>
        <v>14.254681475268049</v>
      </c>
    </row>
    <row r="186" spans="1:16" x14ac:dyDescent="0.25">
      <c r="B186" s="5">
        <f>'Mg2+离子浓度'!B186</f>
        <v>1.5657526421623094</v>
      </c>
      <c r="C186" s="5">
        <f t="shared" si="55"/>
        <v>2.0000000000000018E-2</v>
      </c>
      <c r="D186" s="5">
        <f t="shared" si="63"/>
        <v>18.630542539353492</v>
      </c>
      <c r="E186" s="5">
        <f t="shared" si="56"/>
        <v>0.37261085078707018</v>
      </c>
      <c r="F186" s="5">
        <f t="shared" si="57"/>
        <v>17344.053588439245</v>
      </c>
      <c r="G186" s="5">
        <f t="shared" si="58"/>
        <v>11077.135124285693</v>
      </c>
      <c r="H186" s="5">
        <f t="shared" si="52"/>
        <v>3.861852627735609E-2</v>
      </c>
      <c r="I186" s="5">
        <f t="shared" si="59"/>
        <v>1797.5906709270089</v>
      </c>
      <c r="J186" s="5"/>
      <c r="K186" s="105">
        <f t="shared" si="54"/>
        <v>1.0441642156803455E-2</v>
      </c>
      <c r="L186" s="60">
        <f t="shared" si="53"/>
        <v>1797.5802292848521</v>
      </c>
      <c r="M186" s="5">
        <f t="shared" si="60"/>
        <v>17343.952842254897</v>
      </c>
      <c r="N186" s="5">
        <f t="shared" si="61"/>
        <v>1.7975802292848522</v>
      </c>
      <c r="O186" s="5">
        <f t="shared" si="51"/>
        <v>5.5630340371391329E-15</v>
      </c>
      <c r="P186">
        <f t="shared" si="62"/>
        <v>14.254688282842475</v>
      </c>
    </row>
    <row r="187" spans="1:16" x14ac:dyDescent="0.25">
      <c r="B187" s="5">
        <f>'Mg2+离子浓度'!B187</f>
        <v>1.6157526421623092</v>
      </c>
      <c r="C187" s="5">
        <f t="shared" si="55"/>
        <v>4.9999999999999822E-2</v>
      </c>
      <c r="D187" s="5">
        <f t="shared" si="63"/>
        <v>18.630542539353492</v>
      </c>
      <c r="E187" s="5">
        <f t="shared" si="56"/>
        <v>0.93152712696767126</v>
      </c>
      <c r="F187" s="5">
        <f t="shared" si="57"/>
        <v>17344.884369381864</v>
      </c>
      <c r="G187" s="5">
        <f t="shared" si="58"/>
        <v>10734.8636893886</v>
      </c>
      <c r="H187" s="5">
        <f t="shared" si="52"/>
        <v>9.6546315693389784E-2</v>
      </c>
      <c r="I187" s="5">
        <f t="shared" si="59"/>
        <v>1797.6767756005454</v>
      </c>
      <c r="J187" s="5"/>
      <c r="K187" s="105">
        <f t="shared" si="54"/>
        <v>1.6510476678657231E-2</v>
      </c>
      <c r="L187" s="60">
        <f t="shared" si="53"/>
        <v>1797.6602651238668</v>
      </c>
      <c r="M187" s="5">
        <f t="shared" si="60"/>
        <v>17344.725068047628</v>
      </c>
      <c r="N187" s="5">
        <f t="shared" si="61"/>
        <v>1.7976602651238669</v>
      </c>
      <c r="O187" s="5">
        <f t="shared" si="51"/>
        <v>5.5627863584729985E-15</v>
      </c>
      <c r="P187">
        <f t="shared" si="62"/>
        <v>14.254707619030581</v>
      </c>
    </row>
    <row r="188" spans="1:16" s="114" customFormat="1" x14ac:dyDescent="0.25">
      <c r="A188" s="114" t="s">
        <v>226</v>
      </c>
      <c r="B188" s="112">
        <f>'Mg2+离子浓度'!B188</f>
        <v>1.6657526421623092</v>
      </c>
      <c r="C188" s="112">
        <f t="shared" si="55"/>
        <v>5.0000000000000044E-2</v>
      </c>
      <c r="D188" s="112">
        <f t="shared" si="63"/>
        <v>18.630542539353492</v>
      </c>
      <c r="E188" s="112">
        <f t="shared" si="56"/>
        <v>0.93152712696767537</v>
      </c>
      <c r="F188" s="112">
        <f t="shared" si="57"/>
        <v>17345.656595174594</v>
      </c>
      <c r="G188" s="112">
        <f t="shared" si="58"/>
        <v>10413.104656798409</v>
      </c>
      <c r="H188" s="112">
        <f t="shared" si="52"/>
        <v>9.6546315693390214E-2</v>
      </c>
      <c r="I188" s="112">
        <f t="shared" si="59"/>
        <v>1797.7568114395599</v>
      </c>
      <c r="J188" s="112"/>
      <c r="K188" s="117">
        <f t="shared" si="54"/>
        <v>1.6511211755102291E-2</v>
      </c>
      <c r="L188" s="112">
        <f t="shared" si="53"/>
        <v>1797.7403002278047</v>
      </c>
      <c r="M188" s="112">
        <f t="shared" si="60"/>
        <v>17345.497286747974</v>
      </c>
      <c r="N188" s="112">
        <f t="shared" si="61"/>
        <v>1.7977403002278047</v>
      </c>
      <c r="O188" s="112">
        <f t="shared" si="51"/>
        <v>5.5625387041347562E-15</v>
      </c>
      <c r="P188" s="114">
        <f t="shared" si="62"/>
        <v>14.254726954180239</v>
      </c>
    </row>
    <row r="189" spans="1:16" x14ac:dyDescent="0.25">
      <c r="A189" s="5">
        <f>(A169+A190)*6</f>
        <v>1.758894186420414</v>
      </c>
      <c r="B189" s="5">
        <f>'Mg2+离子浓度'!B189</f>
        <v>1.7157526421623093</v>
      </c>
      <c r="C189" s="5">
        <f t="shared" si="55"/>
        <v>5.0000000000000044E-2</v>
      </c>
      <c r="D189" s="5">
        <f t="shared" si="63"/>
        <v>18.630542539353492</v>
      </c>
      <c r="E189" s="5">
        <f t="shared" si="56"/>
        <v>0.93152712696767537</v>
      </c>
      <c r="F189" s="5">
        <f t="shared" si="57"/>
        <v>17346.42881387494</v>
      </c>
      <c r="G189" s="5">
        <f t="shared" si="58"/>
        <v>10110.098849688367</v>
      </c>
      <c r="H189" s="5">
        <f t="shared" si="52"/>
        <v>9.6546315693390214E-2</v>
      </c>
      <c r="I189" s="5">
        <f t="shared" si="59"/>
        <v>1797.8368465434978</v>
      </c>
      <c r="J189" s="5"/>
      <c r="K189" s="105">
        <f t="shared" si="54"/>
        <v>1.6511946824796116E-2</v>
      </c>
      <c r="L189" s="60">
        <f t="shared" si="53"/>
        <v>1797.8203345966731</v>
      </c>
      <c r="M189" s="5">
        <f t="shared" si="60"/>
        <v>17346.269498356</v>
      </c>
      <c r="N189" s="5">
        <f t="shared" si="61"/>
        <v>1.7978203345966732</v>
      </c>
      <c r="O189" s="5">
        <f t="shared" si="51"/>
        <v>5.56229107412083E-15</v>
      </c>
      <c r="P189">
        <f t="shared" si="62"/>
        <v>14.25474628829155</v>
      </c>
    </row>
    <row r="190" spans="1:16" x14ac:dyDescent="0.25">
      <c r="A190" s="79">
        <v>0.2931415442581049</v>
      </c>
      <c r="B190" s="5">
        <f>'Mg2+离子浓度'!B190</f>
        <v>1.7589016732323783</v>
      </c>
      <c r="C190" s="5">
        <f t="shared" si="55"/>
        <v>4.3149031070069066E-2</v>
      </c>
      <c r="D190" s="5">
        <f t="shared" si="63"/>
        <v>18.630542539353492</v>
      </c>
      <c r="E190" s="5">
        <f t="shared" si="56"/>
        <v>0.80388985888280728</v>
      </c>
      <c r="F190" s="5">
        <f t="shared" si="57"/>
        <v>17347.073388214882</v>
      </c>
      <c r="G190" s="5">
        <f t="shared" si="58"/>
        <v>9862.446350588616</v>
      </c>
      <c r="H190" s="5">
        <f t="shared" si="52"/>
        <v>8.3317599511095755E-2</v>
      </c>
      <c r="I190" s="5">
        <f t="shared" si="59"/>
        <v>1797.9036521961841</v>
      </c>
      <c r="J190" s="5"/>
      <c r="K190" s="105">
        <f t="shared" si="54"/>
        <v>1.533963199225032E-2</v>
      </c>
      <c r="L190" s="60">
        <f t="shared" si="53"/>
        <v>1797.8883125641919</v>
      </c>
      <c r="M190" s="5">
        <f t="shared" si="60"/>
        <v>17346.925383775608</v>
      </c>
      <c r="N190" s="5">
        <f t="shared" si="61"/>
        <v>1.797888312564192</v>
      </c>
      <c r="O190" s="5">
        <f t="shared" si="51"/>
        <v>5.5620807644818364E-15</v>
      </c>
      <c r="P190">
        <f t="shared" si="62"/>
        <v>14.254762709230555</v>
      </c>
    </row>
    <row r="191" spans="1:16" x14ac:dyDescent="0.25">
      <c r="B191" s="5">
        <f>'Mg2+离子浓度'!B191</f>
        <v>1.7589016733323783</v>
      </c>
      <c r="C191" s="5">
        <f t="shared" ref="C191:C248" si="64">B191-B190</f>
        <v>1.000000082740371E-10</v>
      </c>
      <c r="D191" s="5">
        <f t="shared" si="63"/>
        <v>385533071.99181575</v>
      </c>
      <c r="E191" s="5">
        <f t="shared" ref="E191:E248" si="65">C191*D191</f>
        <v>3.8553310389096512E-2</v>
      </c>
      <c r="F191" s="5">
        <f t="shared" ref="F191:F248" si="66">E191+M190</f>
        <v>17346.963937085999</v>
      </c>
      <c r="G191" s="5">
        <f t="shared" ref="G191:G248" si="67">F191/B191</f>
        <v>9862.3841230537946</v>
      </c>
      <c r="H191" s="5">
        <f t="shared" si="52"/>
        <v>3.9957828044873836E-3</v>
      </c>
      <c r="I191" s="5">
        <f t="shared" ref="I191:I248" si="68">F191/$C$9/96485/0.0001</f>
        <v>1797.8923083469967</v>
      </c>
      <c r="J191" s="5"/>
      <c r="K191" s="105">
        <f t="shared" si="54"/>
        <v>7.3845952154385637E-7</v>
      </c>
      <c r="L191" s="60">
        <f t="shared" si="53"/>
        <v>1797.8923076085373</v>
      </c>
      <c r="M191" s="5">
        <f t="shared" ref="M191:M248" si="69">L191*0.0001*$C$9*96485</f>
        <v>17346.963929960973</v>
      </c>
      <c r="N191" s="5">
        <f t="shared" ref="N191:N248" si="70">L191*0.001</f>
        <v>1.7978923076085374</v>
      </c>
      <c r="O191" s="5">
        <f t="shared" si="51"/>
        <v>5.5620684051435084E-15</v>
      </c>
      <c r="P191">
        <f t="shared" ref="P191:P248" si="71">-LOG(O191)</f>
        <v>14.254763674264797</v>
      </c>
    </row>
    <row r="192" spans="1:16" x14ac:dyDescent="0.25">
      <c r="B192" s="5">
        <f>'Mg2+离子浓度'!B192</f>
        <v>1.7589016736323784</v>
      </c>
      <c r="C192" s="5">
        <f t="shared" si="64"/>
        <v>3.000000248221113E-10</v>
      </c>
      <c r="D192" s="5">
        <f t="shared" si="63"/>
        <v>385533071.99181575</v>
      </c>
      <c r="E192" s="5">
        <f t="shared" si="65"/>
        <v>0.11565993116728955</v>
      </c>
      <c r="F192" s="5">
        <f t="shared" si="66"/>
        <v>17347.079589892142</v>
      </c>
      <c r="G192" s="5">
        <f t="shared" si="67"/>
        <v>9862.4498742263368</v>
      </c>
      <c r="H192" s="5">
        <f t="shared" si="52"/>
        <v>1.198734841346215E-2</v>
      </c>
      <c r="I192" s="5">
        <f t="shared" si="68"/>
        <v>1797.9042949569509</v>
      </c>
      <c r="J192" s="5"/>
      <c r="K192" s="105">
        <f t="shared" si="54"/>
        <v>1.2790579381134451E-6</v>
      </c>
      <c r="L192" s="60">
        <f t="shared" si="53"/>
        <v>1797.9042936778931</v>
      </c>
      <c r="M192" s="5">
        <f t="shared" si="69"/>
        <v>17347.079577551154</v>
      </c>
      <c r="N192" s="5">
        <f t="shared" si="70"/>
        <v>1.7979042936778931</v>
      </c>
      <c r="O192" s="5">
        <f t="shared" si="51"/>
        <v>5.5620313245614666E-15</v>
      </c>
      <c r="P192">
        <f t="shared" si="71"/>
        <v>14.254766569580834</v>
      </c>
    </row>
    <row r="193" spans="1:16" x14ac:dyDescent="0.25">
      <c r="B193" s="5">
        <f>'Mg2+离子浓度'!B193</f>
        <v>1.7589016740323784</v>
      </c>
      <c r="C193" s="5">
        <f t="shared" si="64"/>
        <v>4.000000330961484E-10</v>
      </c>
      <c r="D193" s="5">
        <f t="shared" si="63"/>
        <v>385533071.99181575</v>
      </c>
      <c r="E193" s="5">
        <f t="shared" si="65"/>
        <v>0.15421324155638605</v>
      </c>
      <c r="F193" s="5">
        <f t="shared" si="66"/>
        <v>17347.23379079271</v>
      </c>
      <c r="G193" s="5">
        <f t="shared" si="67"/>
        <v>9862.5375408411692</v>
      </c>
      <c r="H193" s="5">
        <f t="shared" si="52"/>
        <v>1.5983131217949535E-2</v>
      </c>
      <c r="I193" s="5">
        <f t="shared" si="68"/>
        <v>1797.9202768091111</v>
      </c>
      <c r="J193" s="5"/>
      <c r="K193" s="105">
        <f t="shared" si="54"/>
        <v>1.4769420184094885E-6</v>
      </c>
      <c r="L193" s="60">
        <f t="shared" si="53"/>
        <v>1797.920275332169</v>
      </c>
      <c r="M193" s="5">
        <f t="shared" si="69"/>
        <v>17347.233776542434</v>
      </c>
      <c r="N193" s="5">
        <f t="shared" si="70"/>
        <v>1.797920275332169</v>
      </c>
      <c r="O193" s="5">
        <f t="shared" si="51"/>
        <v>5.5619818838477039E-15</v>
      </c>
      <c r="P193">
        <f t="shared" si="71"/>
        <v>14.254770430027376</v>
      </c>
    </row>
    <row r="194" spans="1:16" x14ac:dyDescent="0.25">
      <c r="B194" s="5">
        <f>'Mg2+离子浓度'!B194</f>
        <v>1.7589016742323784</v>
      </c>
      <c r="C194" s="5">
        <f t="shared" si="64"/>
        <v>2.000000165480742E-10</v>
      </c>
      <c r="D194" s="5">
        <f t="shared" si="63"/>
        <v>385533071.99181575</v>
      </c>
      <c r="E194" s="5">
        <f t="shared" si="65"/>
        <v>7.7106620778193025E-2</v>
      </c>
      <c r="F194" s="5">
        <f t="shared" si="66"/>
        <v>17347.310883163213</v>
      </c>
      <c r="G194" s="5">
        <f t="shared" si="67"/>
        <v>9862.5813695549205</v>
      </c>
      <c r="H194" s="5">
        <f t="shared" si="52"/>
        <v>7.9915656089747673E-3</v>
      </c>
      <c r="I194" s="5">
        <f t="shared" si="68"/>
        <v>1797.928266897778</v>
      </c>
      <c r="J194" s="5"/>
      <c r="K194" s="105">
        <f t="shared" si="54"/>
        <v>1.0443603578295697E-6</v>
      </c>
      <c r="L194" s="60">
        <f t="shared" si="53"/>
        <v>1797.9282658534178</v>
      </c>
      <c r="M194" s="5">
        <f t="shared" si="69"/>
        <v>17347.310873086702</v>
      </c>
      <c r="N194" s="5">
        <f t="shared" si="70"/>
        <v>1.7979282658534179</v>
      </c>
      <c r="O194" s="5">
        <f t="shared" si="51"/>
        <v>5.5619571647667077E-15</v>
      </c>
      <c r="P194">
        <f t="shared" si="71"/>
        <v>14.254772360163892</v>
      </c>
    </row>
    <row r="195" spans="1:16" x14ac:dyDescent="0.25">
      <c r="B195" s="5">
        <f>'Mg2+离子浓度'!B195</f>
        <v>1.7589016832323783</v>
      </c>
      <c r="C195" s="5">
        <f t="shared" si="64"/>
        <v>8.9999998564849193E-9</v>
      </c>
      <c r="D195" s="5">
        <f t="shared" si="63"/>
        <v>385533071.99181575</v>
      </c>
      <c r="E195" s="5">
        <f t="shared" si="65"/>
        <v>3.4697975925965316</v>
      </c>
      <c r="F195" s="5">
        <f t="shared" si="66"/>
        <v>17350.780670679298</v>
      </c>
      <c r="G195" s="5">
        <f t="shared" si="67"/>
        <v>9864.5540203209803</v>
      </c>
      <c r="H195" s="5">
        <f t="shared" si="52"/>
        <v>0.35962041691418684</v>
      </c>
      <c r="I195" s="5">
        <f t="shared" si="68"/>
        <v>1798.2878862703319</v>
      </c>
      <c r="J195" s="5"/>
      <c r="K195" s="105">
        <f t="shared" si="54"/>
        <v>7.0071832014231412E-6</v>
      </c>
      <c r="L195" s="60">
        <f t="shared" si="53"/>
        <v>1798.2878792631486</v>
      </c>
      <c r="M195" s="5">
        <f t="shared" si="69"/>
        <v>17350.780603070492</v>
      </c>
      <c r="N195" s="5">
        <f t="shared" si="70"/>
        <v>1.7982878792631487</v>
      </c>
      <c r="O195" s="5">
        <f t="shared" si="51"/>
        <v>5.5608449099359529E-15</v>
      </c>
      <c r="P195">
        <f t="shared" si="71"/>
        <v>14.254859217078874</v>
      </c>
    </row>
    <row r="196" spans="1:16" x14ac:dyDescent="0.25">
      <c r="B196" s="5">
        <f>'Mg2+离子浓度'!B196</f>
        <v>1.7589017732323784</v>
      </c>
      <c r="C196" s="5">
        <f t="shared" si="64"/>
        <v>9.0000000119161427E-8</v>
      </c>
      <c r="D196" s="5">
        <f t="shared" si="63"/>
        <v>385533071.99181575</v>
      </c>
      <c r="E196" s="5">
        <f t="shared" si="65"/>
        <v>34.697976525204091</v>
      </c>
      <c r="F196" s="5">
        <f t="shared" si="66"/>
        <v>17385.478579595696</v>
      </c>
      <c r="G196" s="5">
        <f t="shared" si="67"/>
        <v>9884.2805460625368</v>
      </c>
      <c r="H196" s="5">
        <f t="shared" si="52"/>
        <v>3.5962042312488047</v>
      </c>
      <c r="I196" s="5">
        <f t="shared" si="68"/>
        <v>1801.8840834943976</v>
      </c>
      <c r="J196" s="5"/>
      <c r="K196" s="105">
        <f t="shared" si="54"/>
        <v>2.2202971743581799E-5</v>
      </c>
      <c r="L196" s="60">
        <f t="shared" si="53"/>
        <v>1801.884061291426</v>
      </c>
      <c r="M196" s="5">
        <f t="shared" si="69"/>
        <v>17385.478365370323</v>
      </c>
      <c r="N196" s="5">
        <f t="shared" si="70"/>
        <v>1.801884061291426</v>
      </c>
      <c r="O196" s="5">
        <f t="shared" si="51"/>
        <v>5.5497466317743625E-15</v>
      </c>
      <c r="P196">
        <f t="shared" si="71"/>
        <v>14.255726843712287</v>
      </c>
    </row>
    <row r="197" spans="1:16" x14ac:dyDescent="0.25">
      <c r="B197" s="5">
        <f>'Mg2+离子浓度'!B197</f>
        <v>1.7589026732323783</v>
      </c>
      <c r="C197" s="5">
        <f t="shared" si="64"/>
        <v>8.9999999985934664E-7</v>
      </c>
      <c r="D197" s="5">
        <f t="shared" si="63"/>
        <v>385533071.99181575</v>
      </c>
      <c r="E197" s="5">
        <f t="shared" si="65"/>
        <v>346.97976473840765</v>
      </c>
      <c r="F197" s="5">
        <f t="shared" si="66"/>
        <v>17732.458130108731</v>
      </c>
      <c r="G197" s="5">
        <f t="shared" si="67"/>
        <v>10081.545954740839</v>
      </c>
      <c r="H197" s="5">
        <f t="shared" si="52"/>
        <v>35.962042259253529</v>
      </c>
      <c r="I197" s="5">
        <f t="shared" si="68"/>
        <v>1837.8461035506793</v>
      </c>
      <c r="J197" s="5"/>
      <c r="K197" s="105">
        <f t="shared" si="54"/>
        <v>7.1613252491971213E-5</v>
      </c>
      <c r="L197" s="60">
        <f t="shared" si="53"/>
        <v>1837.8460319374269</v>
      </c>
      <c r="M197" s="5">
        <f t="shared" si="69"/>
        <v>17732.457439148264</v>
      </c>
      <c r="N197" s="5">
        <f t="shared" si="70"/>
        <v>1.837846031937427</v>
      </c>
      <c r="O197" s="5">
        <f t="shared" si="51"/>
        <v>5.4411522109162565E-15</v>
      </c>
      <c r="P197">
        <f t="shared" si="71"/>
        <v>14.264309124960405</v>
      </c>
    </row>
    <row r="198" spans="1:16" x14ac:dyDescent="0.25">
      <c r="A198" s="82">
        <v>7.4868119641229509E-6</v>
      </c>
      <c r="B198" s="5">
        <f>'Mg2+离子浓度'!B198</f>
        <v>1.7589091600443425</v>
      </c>
      <c r="C198" s="5">
        <f t="shared" si="64"/>
        <v>6.4868119642458311E-6</v>
      </c>
      <c r="D198" s="5">
        <f t="shared" si="63"/>
        <v>385533071.99181575</v>
      </c>
      <c r="E198" s="5">
        <f t="shared" si="65"/>
        <v>2500.8805440089595</v>
      </c>
      <c r="F198" s="5">
        <f t="shared" si="66"/>
        <v>20233.337983157224</v>
      </c>
      <c r="G198" s="5">
        <f t="shared" si="67"/>
        <v>11503.34448349063</v>
      </c>
      <c r="H198" s="5">
        <f t="shared" si="52"/>
        <v>259.1988955805524</v>
      </c>
      <c r="I198" s="5">
        <f t="shared" si="68"/>
        <v>2097.044927517979</v>
      </c>
      <c r="J198" s="5"/>
      <c r="K198" s="105">
        <f t="shared" si="54"/>
        <v>2.19374625118619E-4</v>
      </c>
      <c r="L198" s="60">
        <f t="shared" si="53"/>
        <v>2097.044708143354</v>
      </c>
      <c r="M198" s="5">
        <f t="shared" si="69"/>
        <v>20233.335866521153</v>
      </c>
      <c r="N198" s="5">
        <f t="shared" si="70"/>
        <v>2.0970447081433541</v>
      </c>
      <c r="O198" s="5">
        <f t="shared" si="51"/>
        <v>4.7686155479506354E-15</v>
      </c>
      <c r="P198">
        <f t="shared" si="71"/>
        <v>14.321607689546401</v>
      </c>
    </row>
    <row r="199" spans="1:16" x14ac:dyDescent="0.25">
      <c r="B199" s="5">
        <f>'Mg2+离子浓度'!B199</f>
        <v>1.7589116732323784</v>
      </c>
      <c r="C199" s="5">
        <f t="shared" si="64"/>
        <v>2.5131880359019476E-6</v>
      </c>
      <c r="D199" s="5">
        <f t="shared" si="63"/>
        <v>18.630542539353492</v>
      </c>
      <c r="E199" s="5">
        <f t="shared" si="65"/>
        <v>4.6822056612265487E-5</v>
      </c>
      <c r="F199" s="5">
        <f t="shared" si="66"/>
        <v>20233.33591334321</v>
      </c>
      <c r="G199" s="5">
        <f t="shared" si="67"/>
        <v>11503.326870393726</v>
      </c>
      <c r="H199" s="5">
        <f t="shared" si="52"/>
        <v>4.8527809102208104E-6</v>
      </c>
      <c r="I199" s="5">
        <f t="shared" si="68"/>
        <v>2097.0447129961349</v>
      </c>
      <c r="J199" s="5"/>
      <c r="K199" s="105">
        <f t="shared" si="54"/>
        <v>1.3654732119198953E-4</v>
      </c>
      <c r="L199" s="60">
        <f t="shared" si="53"/>
        <v>2097.0445764488136</v>
      </c>
      <c r="M199" s="5">
        <f t="shared" si="69"/>
        <v>20233.334595866381</v>
      </c>
      <c r="N199" s="5">
        <f t="shared" si="70"/>
        <v>2.0970445764488135</v>
      </c>
      <c r="O199" s="5">
        <f t="shared" si="51"/>
        <v>4.7686158474200128E-15</v>
      </c>
      <c r="P199">
        <f t="shared" si="71"/>
        <v>14.32160766227268</v>
      </c>
    </row>
    <row r="200" spans="1:16" x14ac:dyDescent="0.25">
      <c r="B200" s="5">
        <f>'Mg2+离子浓度'!B200</f>
        <v>1.7589216732323782</v>
      </c>
      <c r="C200" s="5">
        <f t="shared" si="64"/>
        <v>9.9999999998434674E-6</v>
      </c>
      <c r="D200" s="5">
        <f t="shared" si="63"/>
        <v>18.630542539353492</v>
      </c>
      <c r="E200" s="5">
        <f t="shared" si="65"/>
        <v>1.8630542539061864E-4</v>
      </c>
      <c r="F200" s="5">
        <f t="shared" si="66"/>
        <v>20233.334782171805</v>
      </c>
      <c r="G200" s="5">
        <f t="shared" si="67"/>
        <v>11503.260827407348</v>
      </c>
      <c r="H200" s="5">
        <f t="shared" si="52"/>
        <v>1.9309263138375775E-5</v>
      </c>
      <c r="I200" s="5">
        <f t="shared" si="68"/>
        <v>2097.0445957580769</v>
      </c>
      <c r="J200" s="5"/>
      <c r="K200" s="105">
        <f t="shared" si="54"/>
        <v>2.7237714816158833E-4</v>
      </c>
      <c r="L200" s="60">
        <f t="shared" si="53"/>
        <v>2097.0443233809287</v>
      </c>
      <c r="M200" s="5">
        <f t="shared" si="69"/>
        <v>20233.332154140891</v>
      </c>
      <c r="N200" s="5">
        <f t="shared" si="70"/>
        <v>2.0970443233809286</v>
      </c>
      <c r="O200" s="5">
        <f t="shared" si="51"/>
        <v>4.768616422888787E-15</v>
      </c>
      <c r="P200">
        <f t="shared" si="71"/>
        <v>14.321607609862733</v>
      </c>
    </row>
    <row r="201" spans="1:16" x14ac:dyDescent="0.25">
      <c r="B201" s="5">
        <f>'Mg2+离子浓度'!B201</f>
        <v>1.7589516732323784</v>
      </c>
      <c r="C201" s="5">
        <f t="shared" si="64"/>
        <v>3.0000000000196536E-5</v>
      </c>
      <c r="D201" s="5">
        <f t="shared" si="63"/>
        <v>18.630542539353492</v>
      </c>
      <c r="E201" s="5">
        <f t="shared" si="65"/>
        <v>5.5891627618426633E-4</v>
      </c>
      <c r="F201" s="5">
        <f t="shared" si="66"/>
        <v>20233.332713057167</v>
      </c>
      <c r="G201" s="5">
        <f t="shared" si="67"/>
        <v>11503.063455902067</v>
      </c>
      <c r="H201" s="5">
        <f t="shared" si="52"/>
        <v>5.7927789416413575E-5</v>
      </c>
      <c r="I201" s="5">
        <f t="shared" si="68"/>
        <v>2097.0443813087181</v>
      </c>
      <c r="J201" s="5"/>
      <c r="K201" s="105">
        <f t="shared" si="54"/>
        <v>4.7177101119726112E-4</v>
      </c>
      <c r="L201" s="60">
        <f t="shared" si="53"/>
        <v>2097.0439095377069</v>
      </c>
      <c r="M201" s="5">
        <f t="shared" si="69"/>
        <v>20233.328161174566</v>
      </c>
      <c r="N201" s="5">
        <f t="shared" si="70"/>
        <v>2.0970439095377071</v>
      </c>
      <c r="O201" s="5">
        <f t="shared" si="51"/>
        <v>4.7686173639561503E-15</v>
      </c>
      <c r="P201">
        <f t="shared" si="71"/>
        <v>14.321607524156464</v>
      </c>
    </row>
    <row r="202" spans="1:16" x14ac:dyDescent="0.25">
      <c r="B202" s="5">
        <f>'Mg2+离子浓度'!B202</f>
        <v>1.7589816732323784</v>
      </c>
      <c r="C202" s="5">
        <f t="shared" si="64"/>
        <v>2.9999999999974492E-5</v>
      </c>
      <c r="D202" s="5">
        <f t="shared" si="63"/>
        <v>18.630542539353492</v>
      </c>
      <c r="E202" s="5">
        <f t="shared" si="65"/>
        <v>5.5891627618012956E-4</v>
      </c>
      <c r="F202" s="5">
        <f t="shared" si="66"/>
        <v>20233.328720090842</v>
      </c>
      <c r="G202" s="5">
        <f t="shared" si="67"/>
        <v>11502.864997398881</v>
      </c>
      <c r="H202" s="5">
        <f t="shared" si="52"/>
        <v>5.7927789415984827E-5</v>
      </c>
      <c r="I202" s="5">
        <f t="shared" si="68"/>
        <v>2097.0439674654963</v>
      </c>
      <c r="J202" s="5"/>
      <c r="K202" s="105">
        <f t="shared" si="54"/>
        <v>4.7177091809341536E-4</v>
      </c>
      <c r="L202" s="60">
        <f t="shared" si="53"/>
        <v>2097.0434956945783</v>
      </c>
      <c r="M202" s="5">
        <f t="shared" si="69"/>
        <v>20233.324168209139</v>
      </c>
      <c r="N202" s="5">
        <f t="shared" si="70"/>
        <v>2.0970434956945785</v>
      </c>
      <c r="O202" s="5">
        <f t="shared" si="51"/>
        <v>4.7686183050236738E-15</v>
      </c>
      <c r="P202">
        <f t="shared" si="71"/>
        <v>14.321607438450197</v>
      </c>
    </row>
    <row r="203" spans="1:16" x14ac:dyDescent="0.25">
      <c r="B203" s="5">
        <f>'Mg2+离子浓度'!B203</f>
        <v>1.7590016732323783</v>
      </c>
      <c r="C203" s="5">
        <f t="shared" si="64"/>
        <v>1.9999999999908979E-5</v>
      </c>
      <c r="D203" s="5">
        <f t="shared" si="63"/>
        <v>18.630542539353492</v>
      </c>
      <c r="E203" s="5">
        <f t="shared" si="65"/>
        <v>3.7261085078537406E-4</v>
      </c>
      <c r="F203" s="5">
        <f t="shared" si="66"/>
        <v>20233.324540819991</v>
      </c>
      <c r="G203" s="5">
        <f t="shared" si="67"/>
        <v>11502.731832903155</v>
      </c>
      <c r="H203" s="5">
        <f t="shared" si="52"/>
        <v>3.8618526277180298E-5</v>
      </c>
      <c r="I203" s="5">
        <f t="shared" si="68"/>
        <v>2097.0435343131044</v>
      </c>
      <c r="J203" s="5"/>
      <c r="K203" s="105">
        <f t="shared" si="54"/>
        <v>3.8519926203930895E-4</v>
      </c>
      <c r="L203" s="60">
        <f t="shared" si="53"/>
        <v>2097.0431491138424</v>
      </c>
      <c r="M203" s="5">
        <f t="shared" si="69"/>
        <v>20233.320824224909</v>
      </c>
      <c r="N203" s="5">
        <f t="shared" si="70"/>
        <v>2.0970431491138424</v>
      </c>
      <c r="O203" s="5">
        <f t="shared" si="51"/>
        <v>4.7686190931387118E-15</v>
      </c>
      <c r="P203">
        <f t="shared" si="71"/>
        <v>14.321607366673854</v>
      </c>
    </row>
    <row r="204" spans="1:16" x14ac:dyDescent="0.25">
      <c r="B204" s="5">
        <f>'Mg2+离子浓度'!B204</f>
        <v>1.7591016732323783</v>
      </c>
      <c r="C204" s="5">
        <f t="shared" si="64"/>
        <v>9.9999999999988987E-5</v>
      </c>
      <c r="D204" s="5">
        <f t="shared" si="63"/>
        <v>18.630542539353492</v>
      </c>
      <c r="E204" s="5">
        <f t="shared" si="65"/>
        <v>1.863054253935144E-3</v>
      </c>
      <c r="F204" s="5">
        <f t="shared" si="66"/>
        <v>20233.322687279164</v>
      </c>
      <c r="G204" s="5">
        <f t="shared" si="67"/>
        <v>11502.076881150422</v>
      </c>
      <c r="H204" s="5">
        <f t="shared" si="52"/>
        <v>1.93092631386759E-4</v>
      </c>
      <c r="I204" s="5">
        <f t="shared" si="68"/>
        <v>2097.0433422064739</v>
      </c>
      <c r="J204" s="5"/>
      <c r="K204" s="105">
        <f t="shared" si="54"/>
        <v>8.6133165589941021E-4</v>
      </c>
      <c r="L204" s="60">
        <f t="shared" si="53"/>
        <v>2097.042480874818</v>
      </c>
      <c r="M204" s="5">
        <f t="shared" si="69"/>
        <v>20233.314376720682</v>
      </c>
      <c r="N204" s="5">
        <f t="shared" si="70"/>
        <v>2.0970424808748183</v>
      </c>
      <c r="O204" s="5">
        <f t="shared" si="51"/>
        <v>4.7686206126965645E-15</v>
      </c>
      <c r="P204">
        <f t="shared" si="71"/>
        <v>14.321607228282536</v>
      </c>
    </row>
    <row r="205" spans="1:16" x14ac:dyDescent="0.25">
      <c r="B205" s="5">
        <f>'Mg2+离子浓度'!B205</f>
        <v>1.7594016732323783</v>
      </c>
      <c r="C205" s="5">
        <f t="shared" si="64"/>
        <v>2.9999999999996696E-4</v>
      </c>
      <c r="D205" s="5">
        <f t="shared" si="63"/>
        <v>18.630542539353492</v>
      </c>
      <c r="E205" s="5">
        <f t="shared" si="65"/>
        <v>5.5891627618054321E-3</v>
      </c>
      <c r="F205" s="5">
        <f t="shared" si="66"/>
        <v>20233.319965883446</v>
      </c>
      <c r="G205" s="5">
        <f t="shared" si="67"/>
        <v>11500.114086347734</v>
      </c>
      <c r="H205" s="5">
        <f t="shared" si="52"/>
        <v>5.7927789416027697E-4</v>
      </c>
      <c r="I205" s="5">
        <f t="shared" si="68"/>
        <v>2097.0430601527123</v>
      </c>
      <c r="J205" s="5"/>
      <c r="K205" s="105">
        <f t="shared" si="54"/>
        <v>1.4918699895276528E-3</v>
      </c>
      <c r="L205" s="60">
        <f t="shared" si="53"/>
        <v>2097.0415682827229</v>
      </c>
      <c r="M205" s="5">
        <f t="shared" si="69"/>
        <v>20233.305571575853</v>
      </c>
      <c r="N205" s="5">
        <f t="shared" si="70"/>
        <v>2.097041568282723</v>
      </c>
      <c r="O205" s="5">
        <f t="shared" si="51"/>
        <v>4.7686226879083977E-15</v>
      </c>
      <c r="P205">
        <f t="shared" si="71"/>
        <v>14.321607039285984</v>
      </c>
    </row>
    <row r="206" spans="1:16" x14ac:dyDescent="0.25">
      <c r="B206" s="5">
        <f>'Mg2+离子浓度'!B206</f>
        <v>1.7597016732323782</v>
      </c>
      <c r="C206" s="5">
        <f t="shared" si="64"/>
        <v>2.9999999999996696E-4</v>
      </c>
      <c r="D206" s="5">
        <f t="shared" si="63"/>
        <v>18.630542539353492</v>
      </c>
      <c r="E206" s="5">
        <f t="shared" si="65"/>
        <v>5.5891627618054321E-3</v>
      </c>
      <c r="F206" s="5">
        <f t="shared" si="66"/>
        <v>20233.311160738616</v>
      </c>
      <c r="G206" s="5">
        <f t="shared" si="67"/>
        <v>11498.148503531425</v>
      </c>
      <c r="H206" s="5">
        <f t="shared" si="52"/>
        <v>5.7927789416027697E-4</v>
      </c>
      <c r="I206" s="5">
        <f t="shared" si="68"/>
        <v>2097.0421475606172</v>
      </c>
      <c r="J206" s="5"/>
      <c r="K206" s="105">
        <f t="shared" si="54"/>
        <v>1.4918693402950329E-3</v>
      </c>
      <c r="L206" s="60">
        <f t="shared" si="53"/>
        <v>2097.0406556912767</v>
      </c>
      <c r="M206" s="5">
        <f t="shared" si="69"/>
        <v>20233.296766437285</v>
      </c>
      <c r="N206" s="5">
        <f t="shared" si="70"/>
        <v>2.0970406556912766</v>
      </c>
      <c r="O206" s="5">
        <f t="shared" si="51"/>
        <v>4.7686247631205607E-15</v>
      </c>
      <c r="P206">
        <f t="shared" si="71"/>
        <v>14.321606850289484</v>
      </c>
    </row>
    <row r="207" spans="1:16" x14ac:dyDescent="0.25">
      <c r="B207" s="5">
        <f>'Mg2+离子浓度'!B207</f>
        <v>1.7599016732323782</v>
      </c>
      <c r="C207" s="5">
        <f t="shared" si="64"/>
        <v>1.9999999999997797E-4</v>
      </c>
      <c r="D207" s="5">
        <f t="shared" si="63"/>
        <v>18.630542539353492</v>
      </c>
      <c r="E207" s="5">
        <f t="shared" si="65"/>
        <v>3.726108507870288E-3</v>
      </c>
      <c r="F207" s="5">
        <f t="shared" si="66"/>
        <v>20233.300492545794</v>
      </c>
      <c r="G207" s="5">
        <f t="shared" si="67"/>
        <v>11496.835760934116</v>
      </c>
      <c r="H207" s="5">
        <f t="shared" si="52"/>
        <v>3.86185262773518E-4</v>
      </c>
      <c r="I207" s="5">
        <f t="shared" si="68"/>
        <v>2097.0410418765396</v>
      </c>
      <c r="J207" s="5"/>
      <c r="K207" s="105">
        <f t="shared" si="54"/>
        <v>1.2181055732844873E-3</v>
      </c>
      <c r="L207" s="60">
        <f t="shared" si="53"/>
        <v>2097.0398237709664</v>
      </c>
      <c r="M207" s="5">
        <f t="shared" si="69"/>
        <v>20233.28873965417</v>
      </c>
      <c r="N207" s="5">
        <f t="shared" si="70"/>
        <v>2.0970398237709666</v>
      </c>
      <c r="O207" s="5">
        <f t="shared" si="51"/>
        <v>4.7686266548899714E-15</v>
      </c>
      <c r="P207">
        <f t="shared" si="71"/>
        <v>14.321606677999801</v>
      </c>
    </row>
    <row r="208" spans="1:16" x14ac:dyDescent="0.25">
      <c r="B208" s="5">
        <f>'Mg2+离子浓度'!B208</f>
        <v>1.7609016732323783</v>
      </c>
      <c r="C208" s="5">
        <f t="shared" si="64"/>
        <v>1.0000000000001119E-3</v>
      </c>
      <c r="D208" s="5">
        <f t="shared" si="63"/>
        <v>18.630542539353492</v>
      </c>
      <c r="E208" s="5">
        <f t="shared" si="65"/>
        <v>1.8630542539355577E-2</v>
      </c>
      <c r="F208" s="5">
        <f t="shared" si="66"/>
        <v>20233.307370196708</v>
      </c>
      <c r="G208" s="5">
        <f t="shared" si="67"/>
        <v>11490.310718517108</v>
      </c>
      <c r="H208" s="5">
        <f t="shared" si="52"/>
        <v>1.9309263138680187E-3</v>
      </c>
      <c r="I208" s="5">
        <f t="shared" si="68"/>
        <v>2097.0417546972803</v>
      </c>
      <c r="J208" s="5"/>
      <c r="K208" s="105">
        <f t="shared" si="54"/>
        <v>2.7237677914915214E-3</v>
      </c>
      <c r="L208" s="60">
        <f t="shared" si="53"/>
        <v>2097.0390309294889</v>
      </c>
      <c r="M208" s="5">
        <f t="shared" si="69"/>
        <v>20233.281089923174</v>
      </c>
      <c r="N208" s="5">
        <f t="shared" si="70"/>
        <v>2.0970390309294888</v>
      </c>
      <c r="O208" s="5">
        <f t="shared" ref="O208:O271" si="72">10^(-14)/N208</f>
        <v>4.7686284577963303E-15</v>
      </c>
      <c r="P208">
        <f t="shared" si="71"/>
        <v>14.321606513803232</v>
      </c>
    </row>
    <row r="209" spans="1:16" x14ac:dyDescent="0.25">
      <c r="B209" s="5">
        <f>'Mg2+离子浓度'!B209</f>
        <v>1.7639016732323782</v>
      </c>
      <c r="C209" s="5">
        <f t="shared" si="64"/>
        <v>2.9999999999998916E-3</v>
      </c>
      <c r="D209" s="5">
        <f t="shared" si="63"/>
        <v>18.630542539353492</v>
      </c>
      <c r="E209" s="5">
        <f t="shared" si="65"/>
        <v>5.5891627618058458E-2</v>
      </c>
      <c r="F209" s="5">
        <f t="shared" si="66"/>
        <v>20233.33698155079</v>
      </c>
      <c r="G209" s="5">
        <f t="shared" si="67"/>
        <v>11470.785071864508</v>
      </c>
      <c r="H209" s="5">
        <f t="shared" si="52"/>
        <v>5.7927789416031984E-3</v>
      </c>
      <c r="I209" s="5">
        <f t="shared" si="68"/>
        <v>2097.0448237084302</v>
      </c>
      <c r="J209" s="5"/>
      <c r="K209" s="105">
        <f t="shared" si="54"/>
        <v>4.7177111072214612E-3</v>
      </c>
      <c r="L209" s="60">
        <f t="shared" si="53"/>
        <v>2097.0401059973228</v>
      </c>
      <c r="M209" s="5">
        <f t="shared" si="69"/>
        <v>20233.291462715169</v>
      </c>
      <c r="N209" s="5">
        <f t="shared" si="70"/>
        <v>2.0970401059973227</v>
      </c>
      <c r="O209" s="5">
        <f t="shared" si="72"/>
        <v>4.7686260131129637E-15</v>
      </c>
      <c r="P209">
        <f t="shared" si="71"/>
        <v>14.321606736448544</v>
      </c>
    </row>
    <row r="210" spans="1:16" x14ac:dyDescent="0.25">
      <c r="B210" s="5">
        <f>'Mg2+离子浓度'!B210</f>
        <v>1.7669016732323783</v>
      </c>
      <c r="C210" s="5">
        <f t="shared" si="64"/>
        <v>3.0000000000001137E-3</v>
      </c>
      <c r="D210" s="5">
        <f t="shared" si="63"/>
        <v>18.630542539353492</v>
      </c>
      <c r="E210" s="5">
        <f t="shared" si="65"/>
        <v>5.5891627618062593E-2</v>
      </c>
      <c r="F210" s="5">
        <f t="shared" si="66"/>
        <v>20233.347354342786</v>
      </c>
      <c r="G210" s="5">
        <f t="shared" si="67"/>
        <v>11451.314841605081</v>
      </c>
      <c r="H210" s="5">
        <f t="shared" ref="H210:H273" si="73">E210/$C$9/96485/$C$3</f>
        <v>5.7927789416036277E-3</v>
      </c>
      <c r="I210" s="5">
        <f t="shared" si="68"/>
        <v>2097.0458987762645</v>
      </c>
      <c r="J210" s="5"/>
      <c r="K210" s="105">
        <f t="shared" si="54"/>
        <v>4.7177135257962912E-3</v>
      </c>
      <c r="L210" s="60">
        <f t="shared" ref="L210:L273" si="74">I210-K210</f>
        <v>2097.0411810627388</v>
      </c>
      <c r="M210" s="5">
        <f t="shared" si="69"/>
        <v>20233.301835483839</v>
      </c>
      <c r="N210" s="5">
        <f t="shared" si="70"/>
        <v>2.097041181062739</v>
      </c>
      <c r="O210" s="5">
        <f t="shared" si="72"/>
        <v>4.7686235684376009E-15</v>
      </c>
      <c r="P210">
        <f t="shared" si="71"/>
        <v>14.32160695909324</v>
      </c>
    </row>
    <row r="211" spans="1:16" x14ac:dyDescent="0.25">
      <c r="B211" s="5">
        <f>'Mg2+离子浓度'!B211</f>
        <v>1.7689016732323783</v>
      </c>
      <c r="C211" s="5">
        <f t="shared" si="64"/>
        <v>2.0000000000000018E-3</v>
      </c>
      <c r="D211" s="5">
        <f t="shared" si="63"/>
        <v>18.630542539353492</v>
      </c>
      <c r="E211" s="5">
        <f t="shared" si="65"/>
        <v>3.7261085078707019E-2</v>
      </c>
      <c r="F211" s="5">
        <f t="shared" si="66"/>
        <v>20233.339096568918</v>
      </c>
      <c r="G211" s="5">
        <f t="shared" si="67"/>
        <v>11438.362800344805</v>
      </c>
      <c r="H211" s="5">
        <f t="shared" si="73"/>
        <v>3.861852627735609E-3</v>
      </c>
      <c r="I211" s="5">
        <f t="shared" si="68"/>
        <v>2097.045042915367</v>
      </c>
      <c r="J211" s="5"/>
      <c r="K211" s="105">
        <f t="shared" si="54"/>
        <v>3.8519953915054066E-3</v>
      </c>
      <c r="L211" s="60">
        <f t="shared" si="74"/>
        <v>2097.0411909199756</v>
      </c>
      <c r="M211" s="5">
        <f t="shared" si="69"/>
        <v>20233.301930591384</v>
      </c>
      <c r="N211" s="5">
        <f t="shared" si="70"/>
        <v>2.0970411909199758</v>
      </c>
      <c r="O211" s="5">
        <f t="shared" si="72"/>
        <v>4.7686235460224709E-15</v>
      </c>
      <c r="P211">
        <f t="shared" si="71"/>
        <v>14.321606961134661</v>
      </c>
    </row>
    <row r="212" spans="1:16" x14ac:dyDescent="0.25">
      <c r="B212" s="5">
        <f>'Mg2+离子浓度'!B212</f>
        <v>1.7789016732323784</v>
      </c>
      <c r="C212" s="5">
        <f t="shared" si="64"/>
        <v>1.0000000000000009E-2</v>
      </c>
      <c r="D212" s="5">
        <f t="shared" si="63"/>
        <v>18.630542539353492</v>
      </c>
      <c r="E212" s="5">
        <f t="shared" si="65"/>
        <v>0.18630542539353509</v>
      </c>
      <c r="F212" s="5">
        <f t="shared" si="66"/>
        <v>20233.488236016776</v>
      </c>
      <c r="G212" s="5">
        <f t="shared" si="67"/>
        <v>11374.146497513397</v>
      </c>
      <c r="H212" s="5">
        <f t="shared" si="73"/>
        <v>1.9309263138678045E-2</v>
      </c>
      <c r="I212" s="5">
        <f t="shared" si="68"/>
        <v>2097.0605001831141</v>
      </c>
      <c r="J212" s="5"/>
      <c r="K212" s="105">
        <f t="shared" si="54"/>
        <v>8.6133870330192906E-3</v>
      </c>
      <c r="L212" s="60">
        <f t="shared" si="74"/>
        <v>2097.0518867960809</v>
      </c>
      <c r="M212" s="5">
        <f t="shared" si="69"/>
        <v>20233.405129751987</v>
      </c>
      <c r="N212" s="5">
        <f t="shared" si="70"/>
        <v>2.097051886796081</v>
      </c>
      <c r="O212" s="5">
        <f t="shared" si="72"/>
        <v>4.7685992239697062E-15</v>
      </c>
      <c r="P212">
        <f t="shared" si="71"/>
        <v>14.321609176230933</v>
      </c>
    </row>
    <row r="213" spans="1:16" x14ac:dyDescent="0.25">
      <c r="B213" s="5">
        <f>'Mg2+离子浓度'!B213</f>
        <v>1.8089016732323784</v>
      </c>
      <c r="C213" s="5">
        <f t="shared" si="64"/>
        <v>3.0000000000000027E-2</v>
      </c>
      <c r="D213" s="5">
        <f t="shared" si="63"/>
        <v>18.630542539353492</v>
      </c>
      <c r="E213" s="5">
        <f t="shared" si="65"/>
        <v>0.55891627618060524</v>
      </c>
      <c r="F213" s="5">
        <f t="shared" si="66"/>
        <v>20233.964046028166</v>
      </c>
      <c r="G213" s="5">
        <f t="shared" si="67"/>
        <v>11185.773304013543</v>
      </c>
      <c r="H213" s="5">
        <f t="shared" si="73"/>
        <v>5.7927789416034131E-2</v>
      </c>
      <c r="I213" s="5">
        <f t="shared" si="68"/>
        <v>2097.1098145854967</v>
      </c>
      <c r="J213" s="5"/>
      <c r="K213" s="105">
        <f t="shared" si="54"/>
        <v>1.4919174796994115E-2</v>
      </c>
      <c r="L213" s="60">
        <f t="shared" si="74"/>
        <v>2097.0948954106998</v>
      </c>
      <c r="M213" s="5">
        <f t="shared" si="69"/>
        <v>20233.820098370139</v>
      </c>
      <c r="N213" s="5">
        <f t="shared" si="70"/>
        <v>2.0970948954107</v>
      </c>
      <c r="O213" s="5">
        <f t="shared" si="72"/>
        <v>4.7685014263703964E-15</v>
      </c>
      <c r="P213">
        <f t="shared" si="71"/>
        <v>14.321618083121882</v>
      </c>
    </row>
    <row r="214" spans="1:16" x14ac:dyDescent="0.25">
      <c r="B214" s="5">
        <f>'Mg2+离子浓度'!B214</f>
        <v>1.8389016732323784</v>
      </c>
      <c r="C214" s="5">
        <f t="shared" si="64"/>
        <v>3.0000000000000027E-2</v>
      </c>
      <c r="D214" s="5">
        <f t="shared" si="63"/>
        <v>18.630542539353492</v>
      </c>
      <c r="E214" s="5">
        <f t="shared" si="65"/>
        <v>0.55891627618060524</v>
      </c>
      <c r="F214" s="5">
        <f t="shared" si="66"/>
        <v>20234.379014646318</v>
      </c>
      <c r="G214" s="5">
        <f t="shared" si="67"/>
        <v>11003.513297738644</v>
      </c>
      <c r="H214" s="5">
        <f t="shared" si="73"/>
        <v>5.7927789416034131E-2</v>
      </c>
      <c r="I214" s="5">
        <f t="shared" si="68"/>
        <v>2097.1528232001156</v>
      </c>
      <c r="J214" s="5"/>
      <c r="K214" s="105">
        <f t="shared" si="54"/>
        <v>1.4919480767160681E-2</v>
      </c>
      <c r="L214" s="60">
        <f t="shared" si="74"/>
        <v>2097.1379037193483</v>
      </c>
      <c r="M214" s="5">
        <f t="shared" si="69"/>
        <v>20234.235064036133</v>
      </c>
      <c r="N214" s="5">
        <f t="shared" si="70"/>
        <v>2.0971379037193483</v>
      </c>
      <c r="O214" s="5">
        <f t="shared" si="72"/>
        <v>4.7684036334781067E-15</v>
      </c>
      <c r="P214">
        <f t="shared" si="71"/>
        <v>14.321626989766798</v>
      </c>
    </row>
    <row r="215" spans="1:16" x14ac:dyDescent="0.25">
      <c r="B215" s="5">
        <f>'Mg2+离子浓度'!B215</f>
        <v>1.8589016732323784</v>
      </c>
      <c r="C215" s="5">
        <f t="shared" si="64"/>
        <v>2.0000000000000018E-2</v>
      </c>
      <c r="D215" s="5">
        <f t="shared" si="63"/>
        <v>18.630542539353492</v>
      </c>
      <c r="E215" s="5">
        <f t="shared" si="65"/>
        <v>0.37261085078707018</v>
      </c>
      <c r="F215" s="5">
        <f t="shared" si="66"/>
        <v>20234.60767488692</v>
      </c>
      <c r="G215" s="5">
        <f t="shared" si="67"/>
        <v>10885.24905123232</v>
      </c>
      <c r="H215" s="5">
        <f t="shared" si="73"/>
        <v>3.861852627735609E-2</v>
      </c>
      <c r="I215" s="5">
        <f t="shared" si="68"/>
        <v>2097.1765222456256</v>
      </c>
      <c r="J215" s="5"/>
      <c r="K215" s="105">
        <f t="shared" si="54"/>
        <v>1.2181842695949078E-2</v>
      </c>
      <c r="L215" s="60">
        <f t="shared" si="74"/>
        <v>2097.1643404029296</v>
      </c>
      <c r="M215" s="5">
        <f t="shared" si="69"/>
        <v>20234.490138377667</v>
      </c>
      <c r="N215" s="5">
        <f t="shared" si="70"/>
        <v>2.0971643404029296</v>
      </c>
      <c r="O215" s="5">
        <f t="shared" si="72"/>
        <v>4.7683435233686521E-15</v>
      </c>
      <c r="P215">
        <f t="shared" si="71"/>
        <v>14.32163246448232</v>
      </c>
    </row>
    <row r="216" spans="1:16" x14ac:dyDescent="0.25">
      <c r="B216" s="5">
        <f>'Mg2+离子浓度'!B216</f>
        <v>1.9089016732323782</v>
      </c>
      <c r="C216" s="5">
        <f t="shared" si="64"/>
        <v>4.9999999999999822E-2</v>
      </c>
      <c r="D216" s="5">
        <f t="shared" si="63"/>
        <v>18.630542539353492</v>
      </c>
      <c r="E216" s="5">
        <f t="shared" si="65"/>
        <v>0.93152712696767126</v>
      </c>
      <c r="F216" s="5">
        <f t="shared" si="66"/>
        <v>20235.421665504633</v>
      </c>
      <c r="G216" s="5">
        <f t="shared" si="67"/>
        <v>10600.557351515976</v>
      </c>
      <c r="H216" s="5">
        <f t="shared" si="73"/>
        <v>9.6546315693389784E-2</v>
      </c>
      <c r="I216" s="5">
        <f t="shared" si="68"/>
        <v>2097.2608867186227</v>
      </c>
      <c r="J216" s="5"/>
      <c r="K216" s="105">
        <f t="shared" si="54"/>
        <v>1.9261959340638488E-2</v>
      </c>
      <c r="L216" s="60">
        <f t="shared" si="74"/>
        <v>2097.2416247592819</v>
      </c>
      <c r="M216" s="5">
        <f t="shared" si="69"/>
        <v>20235.235816489934</v>
      </c>
      <c r="N216" s="5">
        <f t="shared" si="70"/>
        <v>2.097241624759282</v>
      </c>
      <c r="O216" s="5">
        <f t="shared" si="72"/>
        <v>4.7681678076305505E-15</v>
      </c>
      <c r="P216">
        <f t="shared" si="71"/>
        <v>14.321648468736456</v>
      </c>
    </row>
    <row r="217" spans="1:16" x14ac:dyDescent="0.25">
      <c r="A217" t="s">
        <v>228</v>
      </c>
      <c r="B217" s="5">
        <f>'Mg2+离子浓度'!B217</f>
        <v>1.9589016732323783</v>
      </c>
      <c r="C217" s="5">
        <f t="shared" si="64"/>
        <v>5.0000000000000044E-2</v>
      </c>
      <c r="D217" s="5">
        <f t="shared" si="63"/>
        <v>18.630542539353492</v>
      </c>
      <c r="E217" s="5">
        <f t="shared" si="65"/>
        <v>0.93152712696767537</v>
      </c>
      <c r="F217" s="5">
        <f t="shared" si="66"/>
        <v>20236.1673436169</v>
      </c>
      <c r="G217" s="5">
        <f t="shared" si="67"/>
        <v>10330.364009657134</v>
      </c>
      <c r="H217" s="5">
        <f t="shared" si="73"/>
        <v>9.6546315693390214E-2</v>
      </c>
      <c r="I217" s="5">
        <f t="shared" si="68"/>
        <v>2097.3381710749754</v>
      </c>
      <c r="J217" s="5"/>
      <c r="K217" s="105">
        <f t="shared" si="54"/>
        <v>1.9262669146528282E-2</v>
      </c>
      <c r="L217" s="60">
        <f t="shared" si="74"/>
        <v>2097.318908405829</v>
      </c>
      <c r="M217" s="5">
        <f t="shared" si="69"/>
        <v>20235.981487753641</v>
      </c>
      <c r="N217" s="5">
        <f t="shared" si="70"/>
        <v>2.0973189084058292</v>
      </c>
      <c r="O217" s="5">
        <f t="shared" si="72"/>
        <v>4.767992106456044E-15</v>
      </c>
      <c r="P217">
        <f t="shared" si="71"/>
        <v>14.321664472253856</v>
      </c>
    </row>
    <row r="218" spans="1:16" x14ac:dyDescent="0.25">
      <c r="A218" s="5">
        <f>(A198+A219)*7</f>
        <v>2.0520432174904832</v>
      </c>
      <c r="B218" s="5">
        <f>'Mg2+离子浓度'!B218</f>
        <v>2.0089016732323781</v>
      </c>
      <c r="C218" s="5">
        <f t="shared" si="64"/>
        <v>4.9999999999999822E-2</v>
      </c>
      <c r="D218" s="5">
        <f t="shared" si="63"/>
        <v>18.630542539353492</v>
      </c>
      <c r="E218" s="5">
        <f t="shared" si="65"/>
        <v>0.93152712696767126</v>
      </c>
      <c r="F218" s="5">
        <f t="shared" si="66"/>
        <v>20236.913014880607</v>
      </c>
      <c r="G218" s="5">
        <f t="shared" si="67"/>
        <v>10073.620468601062</v>
      </c>
      <c r="H218" s="5">
        <f t="shared" si="73"/>
        <v>9.6546315693389784E-2</v>
      </c>
      <c r="I218" s="5">
        <f t="shared" si="68"/>
        <v>2097.4154547215221</v>
      </c>
      <c r="J218" s="5"/>
      <c r="K218" s="105">
        <f t="shared" ref="K218:K281" si="75">I218*($C$8/3.1415926)^(1/2)*C218^(1/2)</f>
        <v>1.9263378945898888E-2</v>
      </c>
      <c r="L218" s="60">
        <f t="shared" si="74"/>
        <v>2097.396191342576</v>
      </c>
      <c r="M218" s="5">
        <f t="shared" si="69"/>
        <v>20236.727152168845</v>
      </c>
      <c r="N218" s="5">
        <f t="shared" si="70"/>
        <v>2.0973961913425763</v>
      </c>
      <c r="O218" s="5">
        <f t="shared" si="72"/>
        <v>4.7678164198433307E-15</v>
      </c>
      <c r="P218">
        <f t="shared" si="71"/>
        <v>14.321680475034585</v>
      </c>
    </row>
    <row r="219" spans="1:16" x14ac:dyDescent="0.25">
      <c r="A219" s="79">
        <v>0.2931415442581049</v>
      </c>
      <c r="B219" s="5">
        <f>'Mg2+离子浓度'!B219</f>
        <v>2.0520507043024474</v>
      </c>
      <c r="C219" s="5">
        <f t="shared" si="64"/>
        <v>4.3149031070069288E-2</v>
      </c>
      <c r="D219" s="5">
        <f t="shared" si="63"/>
        <v>18.630542539353492</v>
      </c>
      <c r="E219" s="5">
        <f t="shared" si="65"/>
        <v>0.80388985888281139</v>
      </c>
      <c r="F219" s="5">
        <f t="shared" si="66"/>
        <v>20237.531042027727</v>
      </c>
      <c r="G219" s="5">
        <f t="shared" si="67"/>
        <v>9862.1008728471261</v>
      </c>
      <c r="H219" s="5">
        <f t="shared" si="73"/>
        <v>8.3317599511096171E-2</v>
      </c>
      <c r="I219" s="5">
        <f t="shared" si="68"/>
        <v>2097.4795089420873</v>
      </c>
      <c r="J219" s="5"/>
      <c r="K219" s="105">
        <f t="shared" si="75"/>
        <v>1.7895599544033178E-2</v>
      </c>
      <c r="L219" s="60">
        <f t="shared" si="74"/>
        <v>2097.4616133425434</v>
      </c>
      <c r="M219" s="5">
        <f t="shared" si="69"/>
        <v>20237.358376335531</v>
      </c>
      <c r="N219" s="5">
        <f t="shared" si="70"/>
        <v>2.0974616133425434</v>
      </c>
      <c r="O219" s="5">
        <f t="shared" si="72"/>
        <v>4.7676677067113825E-15</v>
      </c>
      <c r="P219">
        <f t="shared" si="71"/>
        <v>14.321694021340516</v>
      </c>
    </row>
    <row r="220" spans="1:16" x14ac:dyDescent="0.25">
      <c r="B220" s="5">
        <f>'Mg2+离子浓度'!B220</f>
        <v>2.0520507044024474</v>
      </c>
      <c r="C220" s="5">
        <f t="shared" si="64"/>
        <v>1.000000082740371E-10</v>
      </c>
      <c r="D220" s="5">
        <f t="shared" si="63"/>
        <v>385533071.99181575</v>
      </c>
      <c r="E220" s="5">
        <f t="shared" si="65"/>
        <v>3.8553310389096512E-2</v>
      </c>
      <c r="F220" s="5">
        <f t="shared" si="66"/>
        <v>20237.396929645922</v>
      </c>
      <c r="G220" s="5">
        <f t="shared" si="67"/>
        <v>9862.0355170702314</v>
      </c>
      <c r="H220" s="5">
        <f t="shared" si="73"/>
        <v>3.9957828044873836E-3</v>
      </c>
      <c r="I220" s="5">
        <f t="shared" si="68"/>
        <v>2097.4656091253482</v>
      </c>
      <c r="J220" s="5"/>
      <c r="K220" s="105">
        <f t="shared" si="75"/>
        <v>8.6150513185824174E-7</v>
      </c>
      <c r="L220" s="60">
        <f t="shared" si="74"/>
        <v>2097.465608263843</v>
      </c>
      <c r="M220" s="5">
        <f t="shared" si="69"/>
        <v>20237.39692133369</v>
      </c>
      <c r="N220" s="5">
        <f t="shared" si="70"/>
        <v>2.097465608263843</v>
      </c>
      <c r="O220" s="5">
        <f t="shared" si="72"/>
        <v>4.7676586260107518E-15</v>
      </c>
      <c r="P220">
        <f t="shared" si="71"/>
        <v>14.321694848516858</v>
      </c>
    </row>
    <row r="221" spans="1:16" x14ac:dyDescent="0.25">
      <c r="B221" s="5">
        <f>'Mg2+离子浓度'!B221</f>
        <v>2.0520507047024474</v>
      </c>
      <c r="C221" s="5">
        <f t="shared" si="64"/>
        <v>3.000000248221113E-10</v>
      </c>
      <c r="D221" s="5">
        <f t="shared" si="63"/>
        <v>385533071.99181575</v>
      </c>
      <c r="E221" s="5">
        <f t="shared" si="65"/>
        <v>0.11565993116728955</v>
      </c>
      <c r="F221" s="5">
        <f t="shared" si="66"/>
        <v>20237.512581264858</v>
      </c>
      <c r="G221" s="5">
        <f t="shared" si="67"/>
        <v>9862.0918746739007</v>
      </c>
      <c r="H221" s="5">
        <f t="shared" si="73"/>
        <v>1.198734841346215E-2</v>
      </c>
      <c r="I221" s="5">
        <f t="shared" si="68"/>
        <v>2097.4775956122567</v>
      </c>
      <c r="J221" s="5"/>
      <c r="K221" s="105">
        <f t="shared" si="75"/>
        <v>1.4921791867387448E-6</v>
      </c>
      <c r="L221" s="60">
        <f t="shared" si="74"/>
        <v>2097.4775941200774</v>
      </c>
      <c r="M221" s="5">
        <f t="shared" si="69"/>
        <v>20237.512566867568</v>
      </c>
      <c r="N221" s="5">
        <f t="shared" si="70"/>
        <v>2.0974775941200776</v>
      </c>
      <c r="O221" s="5">
        <f t="shared" si="72"/>
        <v>4.767631381633493E-15</v>
      </c>
      <c r="P221">
        <f t="shared" si="71"/>
        <v>14.321697330262603</v>
      </c>
    </row>
    <row r="222" spans="1:16" x14ac:dyDescent="0.25">
      <c r="B222" s="5">
        <f>'Mg2+离子浓度'!B222</f>
        <v>2.0520507051024475</v>
      </c>
      <c r="C222" s="5">
        <f t="shared" si="64"/>
        <v>4.000000330961484E-10</v>
      </c>
      <c r="D222" s="5">
        <f t="shared" si="63"/>
        <v>385533071.99181575</v>
      </c>
      <c r="E222" s="5">
        <f t="shared" si="65"/>
        <v>0.15421324155638605</v>
      </c>
      <c r="F222" s="5">
        <f t="shared" si="66"/>
        <v>20237.666780109124</v>
      </c>
      <c r="G222" s="5">
        <f t="shared" si="67"/>
        <v>9862.1670165303112</v>
      </c>
      <c r="H222" s="5">
        <f t="shared" si="73"/>
        <v>1.5983131217949535E-2</v>
      </c>
      <c r="I222" s="5">
        <f t="shared" si="68"/>
        <v>2097.4935772512954</v>
      </c>
      <c r="J222" s="5"/>
      <c r="K222" s="105">
        <f t="shared" si="75"/>
        <v>1.723033238762107E-6</v>
      </c>
      <c r="L222" s="60">
        <f t="shared" si="74"/>
        <v>2097.4935755282622</v>
      </c>
      <c r="M222" s="5">
        <f t="shared" si="69"/>
        <v>20237.666763484438</v>
      </c>
      <c r="N222" s="5">
        <f t="shared" si="70"/>
        <v>2.0974935755282624</v>
      </c>
      <c r="O222" s="5">
        <f t="shared" si="72"/>
        <v>4.7675950556756575E-15</v>
      </c>
      <c r="P222">
        <f t="shared" si="71"/>
        <v>14.321700639290059</v>
      </c>
    </row>
    <row r="223" spans="1:16" x14ac:dyDescent="0.25">
      <c r="B223" s="5">
        <f>'Mg2+离子浓度'!B223</f>
        <v>2.0520507053024475</v>
      </c>
      <c r="C223" s="5">
        <f t="shared" si="64"/>
        <v>2.000000165480742E-10</v>
      </c>
      <c r="D223" s="5">
        <f t="shared" si="63"/>
        <v>385533071.99181575</v>
      </c>
      <c r="E223" s="5">
        <f t="shared" si="65"/>
        <v>7.7106620778193025E-2</v>
      </c>
      <c r="F223" s="5">
        <f t="shared" si="66"/>
        <v>20237.743870105216</v>
      </c>
      <c r="G223" s="5">
        <f t="shared" si="67"/>
        <v>9862.2045828650298</v>
      </c>
      <c r="H223" s="5">
        <f t="shared" si="73"/>
        <v>7.9915656089747673E-3</v>
      </c>
      <c r="I223" s="5">
        <f t="shared" si="68"/>
        <v>2097.501567093871</v>
      </c>
      <c r="J223" s="5"/>
      <c r="K223" s="105">
        <f t="shared" si="75"/>
        <v>1.2183731283884324E-6</v>
      </c>
      <c r="L223" s="60">
        <f t="shared" si="74"/>
        <v>2097.5015658754978</v>
      </c>
      <c r="M223" s="5">
        <f t="shared" si="69"/>
        <v>20237.743858349739</v>
      </c>
      <c r="N223" s="5">
        <f t="shared" si="70"/>
        <v>2.0975015658754979</v>
      </c>
      <c r="O223" s="5">
        <f t="shared" si="72"/>
        <v>4.7675768937154511E-15</v>
      </c>
      <c r="P223">
        <f t="shared" si="71"/>
        <v>14.321702293720444</v>
      </c>
    </row>
    <row r="224" spans="1:16" x14ac:dyDescent="0.25">
      <c r="B224" s="5">
        <f>'Mg2+离子浓度'!B224</f>
        <v>2.0520507143024473</v>
      </c>
      <c r="C224" s="5">
        <f t="shared" si="64"/>
        <v>8.9999998564849193E-9</v>
      </c>
      <c r="D224" s="5">
        <f t="shared" si="63"/>
        <v>385533071.99181575</v>
      </c>
      <c r="E224" s="5">
        <f t="shared" si="65"/>
        <v>3.4697975925965316</v>
      </c>
      <c r="F224" s="5">
        <f t="shared" si="66"/>
        <v>20241.213655942334</v>
      </c>
      <c r="G224" s="5">
        <f t="shared" si="67"/>
        <v>9863.8954265917946</v>
      </c>
      <c r="H224" s="5">
        <f t="shared" si="73"/>
        <v>0.35962041691418684</v>
      </c>
      <c r="I224" s="5">
        <f t="shared" si="68"/>
        <v>2097.8611862924117</v>
      </c>
      <c r="J224" s="5"/>
      <c r="K224" s="105">
        <f t="shared" si="75"/>
        <v>8.1744962949141414E-6</v>
      </c>
      <c r="L224" s="60">
        <f t="shared" si="74"/>
        <v>2097.8611781179156</v>
      </c>
      <c r="M224" s="5">
        <f t="shared" si="69"/>
        <v>20241.21357707071</v>
      </c>
      <c r="N224" s="5">
        <f t="shared" si="70"/>
        <v>2.0978611781179155</v>
      </c>
      <c r="O224" s="5">
        <f t="shared" si="72"/>
        <v>4.7667596427764798E-15</v>
      </c>
      <c r="P224">
        <f t="shared" si="71"/>
        <v>14.321776746215935</v>
      </c>
    </row>
    <row r="225" spans="1:16" x14ac:dyDescent="0.25">
      <c r="B225" s="5">
        <f>'Mg2+离子浓度'!B225</f>
        <v>2.0520508043024472</v>
      </c>
      <c r="C225" s="5">
        <f t="shared" si="64"/>
        <v>8.9999999897116822E-8</v>
      </c>
      <c r="D225" s="5">
        <f t="shared" si="63"/>
        <v>385533071.99181575</v>
      </c>
      <c r="E225" s="5">
        <f t="shared" si="65"/>
        <v>34.697976439598548</v>
      </c>
      <c r="F225" s="5">
        <f t="shared" si="66"/>
        <v>20275.911553510308</v>
      </c>
      <c r="G225" s="5">
        <f t="shared" si="67"/>
        <v>9880.8038821449609</v>
      </c>
      <c r="H225" s="5">
        <f t="shared" si="73"/>
        <v>3.596204222376385</v>
      </c>
      <c r="I225" s="5">
        <f t="shared" si="68"/>
        <v>2101.457382340292</v>
      </c>
      <c r="J225" s="5"/>
      <c r="K225" s="105">
        <f t="shared" si="75"/>
        <v>2.5894339846989813E-5</v>
      </c>
      <c r="L225" s="60">
        <f t="shared" si="74"/>
        <v>2101.457356445952</v>
      </c>
      <c r="M225" s="5">
        <f t="shared" si="69"/>
        <v>20275.91130366877</v>
      </c>
      <c r="N225" s="5">
        <f t="shared" si="70"/>
        <v>2.1014573564459522</v>
      </c>
      <c r="O225" s="5">
        <f t="shared" si="72"/>
        <v>4.7586023905392496E-15</v>
      </c>
      <c r="P225">
        <f t="shared" si="71"/>
        <v>14.322520581565763</v>
      </c>
    </row>
    <row r="226" spans="1:16" x14ac:dyDescent="0.25">
      <c r="B226" s="5">
        <f>'Mg2+离子浓度'!B226</f>
        <v>2.0520517043024475</v>
      </c>
      <c r="C226" s="5">
        <f t="shared" si="64"/>
        <v>9.0000000030343585E-7</v>
      </c>
      <c r="D226" s="5">
        <f t="shared" si="63"/>
        <v>385533071.99181575</v>
      </c>
      <c r="E226" s="5">
        <f t="shared" si="65"/>
        <v>346.97976490961872</v>
      </c>
      <c r="F226" s="5">
        <f t="shared" si="66"/>
        <v>20622.891068578389</v>
      </c>
      <c r="G226" s="5">
        <f t="shared" si="67"/>
        <v>10049.88861895598</v>
      </c>
      <c r="H226" s="5">
        <f t="shared" si="73"/>
        <v>35.962042276998368</v>
      </c>
      <c r="I226" s="5">
        <f t="shared" si="68"/>
        <v>2137.4193987229505</v>
      </c>
      <c r="J226" s="5"/>
      <c r="K226" s="105">
        <f t="shared" si="75"/>
        <v>8.3286383350610792E-5</v>
      </c>
      <c r="L226" s="60">
        <f t="shared" si="74"/>
        <v>2137.4193154365671</v>
      </c>
      <c r="M226" s="5">
        <f t="shared" si="69"/>
        <v>20622.890264989721</v>
      </c>
      <c r="N226" s="5">
        <f t="shared" si="70"/>
        <v>2.137419315436567</v>
      </c>
      <c r="O226" s="5">
        <f t="shared" si="72"/>
        <v>4.678539174685761E-15</v>
      </c>
      <c r="P226">
        <f t="shared" si="71"/>
        <v>14.329889729705689</v>
      </c>
    </row>
    <row r="227" spans="1:16" x14ac:dyDescent="0.25">
      <c r="A227" s="82">
        <v>7.4868119641229509E-6</v>
      </c>
      <c r="B227" s="5">
        <f>'Mg2+离子浓度'!B227</f>
        <v>2.0520581911144116</v>
      </c>
      <c r="C227" s="5">
        <f t="shared" si="64"/>
        <v>6.4868119640237865E-6</v>
      </c>
      <c r="D227" s="5">
        <f t="shared" si="63"/>
        <v>385533071.99181575</v>
      </c>
      <c r="E227" s="5">
        <f t="shared" si="65"/>
        <v>2500.8805439233543</v>
      </c>
      <c r="F227" s="5">
        <f t="shared" si="66"/>
        <v>23123.770808913076</v>
      </c>
      <c r="G227" s="5">
        <f t="shared" si="67"/>
        <v>11268.574599414866</v>
      </c>
      <c r="H227" s="5">
        <f t="shared" si="73"/>
        <v>259.19889557168</v>
      </c>
      <c r="I227" s="5">
        <f t="shared" si="68"/>
        <v>2396.6182110082473</v>
      </c>
      <c r="J227" s="5"/>
      <c r="K227" s="105">
        <f t="shared" si="75"/>
        <v>2.5071337990152984E-4</v>
      </c>
      <c r="L227" s="60">
        <f t="shared" si="74"/>
        <v>2396.6179602948673</v>
      </c>
      <c r="M227" s="5">
        <f t="shared" si="69"/>
        <v>23123.768389905028</v>
      </c>
      <c r="N227" s="5">
        <f t="shared" si="70"/>
        <v>2.3966179602948672</v>
      </c>
      <c r="O227" s="5">
        <f t="shared" si="72"/>
        <v>4.1725465492087245E-15</v>
      </c>
      <c r="P227">
        <f t="shared" si="71"/>
        <v>14.379598809603367</v>
      </c>
    </row>
    <row r="228" spans="1:16" x14ac:dyDescent="0.25">
      <c r="B228" s="5">
        <f>'Mg2+离子浓度'!B228</f>
        <v>2.0520607043024475</v>
      </c>
      <c r="C228" s="5">
        <f t="shared" si="64"/>
        <v>2.5131880359019476E-6</v>
      </c>
      <c r="D228" s="5">
        <f t="shared" si="63"/>
        <v>18.630542539353492</v>
      </c>
      <c r="E228" s="5">
        <f t="shared" si="65"/>
        <v>4.6822056612265487E-5</v>
      </c>
      <c r="F228" s="5">
        <f t="shared" si="66"/>
        <v>23123.768436727085</v>
      </c>
      <c r="G228" s="5">
        <f t="shared" si="67"/>
        <v>11268.559642628847</v>
      </c>
      <c r="H228" s="5">
        <f t="shared" si="73"/>
        <v>4.8527809102208104E-6</v>
      </c>
      <c r="I228" s="5">
        <f t="shared" si="68"/>
        <v>2396.6179651476482</v>
      </c>
      <c r="J228" s="5"/>
      <c r="K228" s="105">
        <f t="shared" si="75"/>
        <v>1.5605378418181179E-4</v>
      </c>
      <c r="L228" s="60">
        <f t="shared" si="74"/>
        <v>2396.6178090938638</v>
      </c>
      <c r="M228" s="5">
        <f t="shared" si="69"/>
        <v>23123.766931042144</v>
      </c>
      <c r="N228" s="5">
        <f t="shared" si="70"/>
        <v>2.3966178090938639</v>
      </c>
      <c r="O228" s="5">
        <f t="shared" si="72"/>
        <v>4.172546812451876E-15</v>
      </c>
      <c r="P228">
        <f t="shared" si="71"/>
        <v>14.37959878220402</v>
      </c>
    </row>
    <row r="229" spans="1:16" x14ac:dyDescent="0.25">
      <c r="B229" s="5">
        <f>'Mg2+离子浓度'!B229</f>
        <v>2.0520707043024475</v>
      </c>
      <c r="C229" s="5">
        <f t="shared" si="64"/>
        <v>1.0000000000065512E-5</v>
      </c>
      <c r="D229" s="5">
        <f t="shared" si="63"/>
        <v>18.630542539353492</v>
      </c>
      <c r="E229" s="5">
        <f t="shared" si="65"/>
        <v>1.8630542539475544E-4</v>
      </c>
      <c r="F229" s="5">
        <f t="shared" si="66"/>
        <v>23123.767117347568</v>
      </c>
      <c r="G229" s="5">
        <f t="shared" si="67"/>
        <v>11268.504086562622</v>
      </c>
      <c r="H229" s="5">
        <f t="shared" si="73"/>
        <v>1.9309263138804526E-5</v>
      </c>
      <c r="I229" s="5">
        <f t="shared" si="68"/>
        <v>2396.6178284031266</v>
      </c>
      <c r="J229" s="5"/>
      <c r="K229" s="105">
        <f t="shared" si="75"/>
        <v>3.1128757617332887E-4</v>
      </c>
      <c r="L229" s="60">
        <f t="shared" si="74"/>
        <v>2396.6175171155505</v>
      </c>
      <c r="M229" s="5">
        <f t="shared" si="69"/>
        <v>23123.764113889392</v>
      </c>
      <c r="N229" s="5">
        <f t="shared" si="70"/>
        <v>2.3966175171155504</v>
      </c>
      <c r="O229" s="5">
        <f t="shared" si="72"/>
        <v>4.172547320790471E-15</v>
      </c>
      <c r="P229">
        <f t="shared" si="71"/>
        <v>14.379598729294218</v>
      </c>
    </row>
    <row r="230" spans="1:16" x14ac:dyDescent="0.25">
      <c r="B230" s="5">
        <f>'Mg2+离子浓度'!B230</f>
        <v>2.0521007043024473</v>
      </c>
      <c r="C230" s="5">
        <f t="shared" si="64"/>
        <v>2.9999999999752447E-5</v>
      </c>
      <c r="D230" s="5">
        <f t="shared" si="63"/>
        <v>18.630542539353492</v>
      </c>
      <c r="E230" s="5">
        <f t="shared" si="65"/>
        <v>5.5891627617599268E-4</v>
      </c>
      <c r="F230" s="5">
        <f t="shared" si="66"/>
        <v>23123.764672805668</v>
      </c>
      <c r="G230" s="5">
        <f t="shared" si="67"/>
        <v>11268.338159196688</v>
      </c>
      <c r="H230" s="5">
        <f t="shared" si="73"/>
        <v>5.7927789415556066E-5</v>
      </c>
      <c r="I230" s="5">
        <f t="shared" si="68"/>
        <v>2396.6175750433399</v>
      </c>
      <c r="J230" s="5"/>
      <c r="K230" s="105">
        <f t="shared" si="75"/>
        <v>5.3916584069495926E-4</v>
      </c>
      <c r="L230" s="60">
        <f t="shared" si="74"/>
        <v>2396.6170358774993</v>
      </c>
      <c r="M230" s="5">
        <f t="shared" si="69"/>
        <v>23123.759470664052</v>
      </c>
      <c r="N230" s="5">
        <f t="shared" si="70"/>
        <v>2.3966170358774992</v>
      </c>
      <c r="O230" s="5">
        <f t="shared" si="72"/>
        <v>4.1725481586333599E-15</v>
      </c>
      <c r="P230">
        <f t="shared" si="71"/>
        <v>14.379598642088373</v>
      </c>
    </row>
    <row r="231" spans="1:16" x14ac:dyDescent="0.25">
      <c r="B231" s="5">
        <f>'Mg2+离子浓度'!B231</f>
        <v>2.0521307043024475</v>
      </c>
      <c r="C231" s="5">
        <f t="shared" si="64"/>
        <v>3.0000000000196536E-5</v>
      </c>
      <c r="D231" s="5">
        <f t="shared" si="63"/>
        <v>18.630542539353492</v>
      </c>
      <c r="E231" s="5">
        <f t="shared" si="65"/>
        <v>5.5891627618426633E-4</v>
      </c>
      <c r="F231" s="5">
        <f t="shared" si="66"/>
        <v>23123.760029580328</v>
      </c>
      <c r="G231" s="5">
        <f t="shared" si="67"/>
        <v>11268.171165267209</v>
      </c>
      <c r="H231" s="5">
        <f t="shared" si="73"/>
        <v>5.7927789416413575E-5</v>
      </c>
      <c r="I231" s="5">
        <f t="shared" si="68"/>
        <v>2396.6170938052883</v>
      </c>
      <c r="J231" s="5"/>
      <c r="K231" s="105">
        <f t="shared" si="75"/>
        <v>5.3916573243506939E-4</v>
      </c>
      <c r="L231" s="60">
        <f t="shared" si="74"/>
        <v>2396.6165546395559</v>
      </c>
      <c r="M231" s="5">
        <f t="shared" si="69"/>
        <v>23123.754827439756</v>
      </c>
      <c r="N231" s="5">
        <f t="shared" si="70"/>
        <v>2.3966165546395559</v>
      </c>
      <c r="O231" s="5">
        <f t="shared" si="72"/>
        <v>4.1725489964763971E-15</v>
      </c>
      <c r="P231">
        <f t="shared" si="71"/>
        <v>14.379598554882532</v>
      </c>
    </row>
    <row r="232" spans="1:16" x14ac:dyDescent="0.25">
      <c r="B232" s="5">
        <f>'Mg2+离子浓度'!B232</f>
        <v>2.0521507043024476</v>
      </c>
      <c r="C232" s="5">
        <f t="shared" si="64"/>
        <v>2.0000000000131024E-5</v>
      </c>
      <c r="D232" s="5">
        <f t="shared" si="63"/>
        <v>18.630542539353492</v>
      </c>
      <c r="E232" s="5">
        <f t="shared" si="65"/>
        <v>3.7261085078951089E-4</v>
      </c>
      <c r="F232" s="5">
        <f t="shared" si="66"/>
        <v>23123.755200050608</v>
      </c>
      <c r="G232" s="5">
        <f t="shared" si="67"/>
        <v>11268.058993703715</v>
      </c>
      <c r="H232" s="5">
        <f t="shared" si="73"/>
        <v>3.8618526277609052E-5</v>
      </c>
      <c r="I232" s="5">
        <f t="shared" si="68"/>
        <v>2396.6165932580825</v>
      </c>
      <c r="J232" s="5"/>
      <c r="K232" s="105">
        <f t="shared" si="75"/>
        <v>4.4022688514270191E-4</v>
      </c>
      <c r="L232" s="60">
        <f t="shared" si="74"/>
        <v>2396.6161530311974</v>
      </c>
      <c r="M232" s="5">
        <f t="shared" si="69"/>
        <v>23123.75095252151</v>
      </c>
      <c r="N232" s="5">
        <f t="shared" si="70"/>
        <v>2.3966161530311973</v>
      </c>
      <c r="O232" s="5">
        <f t="shared" si="72"/>
        <v>4.1725496956832983E-15</v>
      </c>
      <c r="P232">
        <f t="shared" si="71"/>
        <v>14.379598482106474</v>
      </c>
    </row>
    <row r="233" spans="1:16" x14ac:dyDescent="0.25">
      <c r="B233" s="5">
        <f>'Mg2+离子浓度'!B233</f>
        <v>2.0522507043024474</v>
      </c>
      <c r="C233" s="5">
        <f t="shared" si="64"/>
        <v>9.9999999999766942E-5</v>
      </c>
      <c r="D233" s="5">
        <f t="shared" si="63"/>
        <v>18.630542539353492</v>
      </c>
      <c r="E233" s="5">
        <f t="shared" si="65"/>
        <v>1.8630542539310071E-3</v>
      </c>
      <c r="F233" s="5">
        <f t="shared" si="66"/>
        <v>23123.752815575765</v>
      </c>
      <c r="G233" s="5">
        <f t="shared" si="67"/>
        <v>11267.508773220494</v>
      </c>
      <c r="H233" s="5">
        <f t="shared" si="73"/>
        <v>1.9309263138633022E-4</v>
      </c>
      <c r="I233" s="5">
        <f t="shared" si="68"/>
        <v>2396.6163461238289</v>
      </c>
      <c r="J233" s="5"/>
      <c r="K233" s="105">
        <f t="shared" si="75"/>
        <v>9.8437713919071281E-4</v>
      </c>
      <c r="L233" s="60">
        <f t="shared" si="74"/>
        <v>2396.6153617466898</v>
      </c>
      <c r="M233" s="5">
        <f t="shared" si="69"/>
        <v>23123.743317812936</v>
      </c>
      <c r="N233" s="5">
        <f t="shared" si="70"/>
        <v>2.3966153617466897</v>
      </c>
      <c r="O233" s="5">
        <f t="shared" si="72"/>
        <v>4.1725510733236092E-15</v>
      </c>
      <c r="P233">
        <f t="shared" si="71"/>
        <v>14.379598338716573</v>
      </c>
    </row>
    <row r="234" spans="1:16" x14ac:dyDescent="0.25">
      <c r="B234" s="5">
        <f>'Mg2+离子浓度'!B234</f>
        <v>2.0525507043024476</v>
      </c>
      <c r="C234" s="5">
        <f t="shared" si="64"/>
        <v>3.00000000000189E-4</v>
      </c>
      <c r="D234" s="5">
        <f t="shared" si="63"/>
        <v>18.630542539353492</v>
      </c>
      <c r="E234" s="5">
        <f t="shared" si="65"/>
        <v>5.5891627618095685E-3</v>
      </c>
      <c r="F234" s="5">
        <f t="shared" si="66"/>
        <v>23123.748906975699</v>
      </c>
      <c r="G234" s="5">
        <f t="shared" si="67"/>
        <v>11265.860014325068</v>
      </c>
      <c r="H234" s="5">
        <f t="shared" si="73"/>
        <v>5.7927789416070577E-4</v>
      </c>
      <c r="I234" s="5">
        <f t="shared" si="68"/>
        <v>2396.6159410245841</v>
      </c>
      <c r="J234" s="5"/>
      <c r="K234" s="105">
        <f t="shared" si="75"/>
        <v>1.7049909306960543E-3</v>
      </c>
      <c r="L234" s="60">
        <f t="shared" si="74"/>
        <v>2396.6142360336535</v>
      </c>
      <c r="M234" s="5">
        <f t="shared" si="69"/>
        <v>23123.732456370708</v>
      </c>
      <c r="N234" s="5">
        <f t="shared" si="70"/>
        <v>2.3966142360336535</v>
      </c>
      <c r="O234" s="5">
        <f t="shared" si="72"/>
        <v>4.1725530332114651E-15</v>
      </c>
      <c r="P234">
        <f t="shared" si="71"/>
        <v>14.379598134724276</v>
      </c>
    </row>
    <row r="235" spans="1:16" x14ac:dyDescent="0.25">
      <c r="B235" s="5">
        <f>'Mg2+离子浓度'!B235</f>
        <v>2.0528507043024473</v>
      </c>
      <c r="C235" s="5">
        <f t="shared" si="64"/>
        <v>2.9999999999974492E-4</v>
      </c>
      <c r="D235" s="5">
        <f t="shared" si="63"/>
        <v>18.630542539353492</v>
      </c>
      <c r="E235" s="5">
        <f t="shared" si="65"/>
        <v>5.5891627618012947E-3</v>
      </c>
      <c r="F235" s="5">
        <f t="shared" si="66"/>
        <v>23123.738045533471</v>
      </c>
      <c r="G235" s="5">
        <f t="shared" si="67"/>
        <v>11264.208350402592</v>
      </c>
      <c r="H235" s="5">
        <f t="shared" si="73"/>
        <v>5.7927789415984816E-4</v>
      </c>
      <c r="I235" s="5">
        <f t="shared" si="68"/>
        <v>2396.6148153115478</v>
      </c>
      <c r="J235" s="5"/>
      <c r="K235" s="105">
        <f t="shared" si="75"/>
        <v>1.7049901298445249E-3</v>
      </c>
      <c r="L235" s="60">
        <f t="shared" si="74"/>
        <v>2396.6131103214179</v>
      </c>
      <c r="M235" s="5">
        <f t="shared" si="69"/>
        <v>23123.721594936203</v>
      </c>
      <c r="N235" s="5">
        <f t="shared" si="70"/>
        <v>2.3966131103214181</v>
      </c>
      <c r="O235" s="5">
        <f t="shared" si="72"/>
        <v>4.1725549930997684E-15</v>
      </c>
      <c r="P235">
        <f t="shared" si="71"/>
        <v>14.379597930732027</v>
      </c>
    </row>
    <row r="236" spans="1:16" x14ac:dyDescent="0.25">
      <c r="B236" s="5">
        <f>'Mg2+离子浓度'!B236</f>
        <v>2.0530507043024473</v>
      </c>
      <c r="C236" s="5">
        <f t="shared" si="64"/>
        <v>1.9999999999997797E-4</v>
      </c>
      <c r="D236" s="5">
        <f t="shared" si="63"/>
        <v>18.630542539353492</v>
      </c>
      <c r="E236" s="5">
        <f t="shared" si="65"/>
        <v>3.726108507870288E-3</v>
      </c>
      <c r="F236" s="5">
        <f t="shared" si="66"/>
        <v>23123.725321044712</v>
      </c>
      <c r="G236" s="5">
        <f t="shared" si="67"/>
        <v>11263.104838368481</v>
      </c>
      <c r="H236" s="5">
        <f t="shared" si="73"/>
        <v>3.86185262773518E-4</v>
      </c>
      <c r="I236" s="5">
        <f t="shared" si="68"/>
        <v>2396.6134965066808</v>
      </c>
      <c r="J236" s="5"/>
      <c r="K236" s="105">
        <f t="shared" si="75"/>
        <v>1.3921178454815769E-3</v>
      </c>
      <c r="L236" s="60">
        <f t="shared" si="74"/>
        <v>2396.6121043888352</v>
      </c>
      <c r="M236" s="5">
        <f t="shared" si="69"/>
        <v>23123.711889195678</v>
      </c>
      <c r="N236" s="5">
        <f t="shared" si="70"/>
        <v>2.3966121043888351</v>
      </c>
      <c r="O236" s="5">
        <f t="shared" si="72"/>
        <v>4.1725567444507752E-15</v>
      </c>
      <c r="P236">
        <f t="shared" si="71"/>
        <v>14.379597748445173</v>
      </c>
    </row>
    <row r="237" spans="1:16" x14ac:dyDescent="0.25">
      <c r="B237" s="5">
        <f>'Mg2+离子浓度'!B237</f>
        <v>2.0540507043024472</v>
      </c>
      <c r="C237" s="5">
        <f t="shared" si="64"/>
        <v>9.9999999999988987E-4</v>
      </c>
      <c r="D237" s="5">
        <f t="shared" si="63"/>
        <v>18.630542539353492</v>
      </c>
      <c r="E237" s="5">
        <f t="shared" si="65"/>
        <v>1.8630542539351438E-2</v>
      </c>
      <c r="F237" s="5">
        <f t="shared" si="66"/>
        <v>23123.730519738216</v>
      </c>
      <c r="G237" s="5">
        <f t="shared" si="67"/>
        <v>11257.624006701919</v>
      </c>
      <c r="H237" s="5">
        <f t="shared" si="73"/>
        <v>1.9309263138675898E-3</v>
      </c>
      <c r="I237" s="5">
        <f t="shared" si="68"/>
        <v>2396.6140353151491</v>
      </c>
      <c r="J237" s="5"/>
      <c r="K237" s="105">
        <f t="shared" si="75"/>
        <v>3.1128708350251851E-3</v>
      </c>
      <c r="L237" s="60">
        <f t="shared" si="74"/>
        <v>2396.6109224443139</v>
      </c>
      <c r="M237" s="5">
        <f t="shared" si="69"/>
        <v>23123.700485203964</v>
      </c>
      <c r="N237" s="5">
        <f t="shared" si="70"/>
        <v>2.3966109224443142</v>
      </c>
      <c r="O237" s="5">
        <f t="shared" si="72"/>
        <v>4.1725588022443609E-15</v>
      </c>
      <c r="P237">
        <f t="shared" si="71"/>
        <v>14.379597534262784</v>
      </c>
    </row>
    <row r="238" spans="1:16" x14ac:dyDescent="0.25">
      <c r="B238" s="5">
        <f>'Mg2+离子浓度'!B238</f>
        <v>2.0570507043024473</v>
      </c>
      <c r="C238" s="5">
        <f t="shared" si="64"/>
        <v>3.0000000000001137E-3</v>
      </c>
      <c r="D238" s="5">
        <f t="shared" si="63"/>
        <v>18.630542539353492</v>
      </c>
      <c r="E238" s="5">
        <f t="shared" si="65"/>
        <v>5.5891627618062593E-2</v>
      </c>
      <c r="F238" s="5">
        <f t="shared" si="66"/>
        <v>23123.756376831581</v>
      </c>
      <c r="G238" s="5">
        <f t="shared" si="67"/>
        <v>11241.218472868379</v>
      </c>
      <c r="H238" s="5">
        <f t="shared" si="73"/>
        <v>5.7927789416036277E-3</v>
      </c>
      <c r="I238" s="5">
        <f t="shared" si="68"/>
        <v>2396.6167152232556</v>
      </c>
      <c r="J238" s="5"/>
      <c r="K238" s="105">
        <f t="shared" si="75"/>
        <v>5.3916564726390554E-3</v>
      </c>
      <c r="L238" s="60">
        <f t="shared" si="74"/>
        <v>2396.6113235667831</v>
      </c>
      <c r="M238" s="5">
        <f t="shared" si="69"/>
        <v>23123.704355434107</v>
      </c>
      <c r="N238" s="5">
        <f t="shared" si="70"/>
        <v>2.3966113235667832</v>
      </c>
      <c r="O238" s="5">
        <f t="shared" si="72"/>
        <v>4.1725581038803528E-15</v>
      </c>
      <c r="P238">
        <f t="shared" si="71"/>
        <v>14.379597606950952</v>
      </c>
    </row>
    <row r="239" spans="1:16" x14ac:dyDescent="0.25">
      <c r="B239" s="5">
        <f>'Mg2+离子浓度'!B239</f>
        <v>2.0600507043024474</v>
      </c>
      <c r="C239" s="5">
        <f t="shared" si="64"/>
        <v>3.0000000000001137E-3</v>
      </c>
      <c r="D239" s="5">
        <f t="shared" ref="D239:D302" si="76">D210</f>
        <v>18.630542539353492</v>
      </c>
      <c r="E239" s="5">
        <f t="shared" si="65"/>
        <v>5.5891627618062593E-2</v>
      </c>
      <c r="F239" s="5">
        <f t="shared" si="66"/>
        <v>23123.760247061724</v>
      </c>
      <c r="G239" s="5">
        <f t="shared" si="67"/>
        <v>11224.850047995127</v>
      </c>
      <c r="H239" s="5">
        <f t="shared" si="73"/>
        <v>5.7927789416036277E-3</v>
      </c>
      <c r="I239" s="5">
        <f t="shared" si="68"/>
        <v>2396.6171163457243</v>
      </c>
      <c r="J239" s="5"/>
      <c r="K239" s="105">
        <f t="shared" si="75"/>
        <v>5.3916573750422397E-3</v>
      </c>
      <c r="L239" s="60">
        <f t="shared" si="74"/>
        <v>2396.6117246883491</v>
      </c>
      <c r="M239" s="5">
        <f t="shared" si="69"/>
        <v>23123.708225655537</v>
      </c>
      <c r="N239" s="5">
        <f t="shared" si="70"/>
        <v>2.3966117246883494</v>
      </c>
      <c r="O239" s="5">
        <f t="shared" si="72"/>
        <v>4.1725574055181512E-15</v>
      </c>
      <c r="P239">
        <f t="shared" si="71"/>
        <v>14.379597679638946</v>
      </c>
    </row>
    <row r="240" spans="1:16" x14ac:dyDescent="0.25">
      <c r="B240" s="5">
        <f>'Mg2+离子浓度'!B240</f>
        <v>2.0620507043024472</v>
      </c>
      <c r="C240" s="5">
        <f t="shared" si="64"/>
        <v>1.9999999999997797E-3</v>
      </c>
      <c r="D240" s="5">
        <f t="shared" si="76"/>
        <v>18.630542539353492</v>
      </c>
      <c r="E240" s="5">
        <f t="shared" si="65"/>
        <v>3.7261085078702877E-2</v>
      </c>
      <c r="F240" s="5">
        <f t="shared" si="66"/>
        <v>23123.745486740616</v>
      </c>
      <c r="G240" s="5">
        <f t="shared" si="67"/>
        <v>11213.955815195603</v>
      </c>
      <c r="H240" s="5">
        <f t="shared" si="73"/>
        <v>3.8618526277351796E-3</v>
      </c>
      <c r="I240" s="5">
        <f t="shared" si="68"/>
        <v>2396.6155865409769</v>
      </c>
      <c r="J240" s="5"/>
      <c r="K240" s="105">
        <f t="shared" si="75"/>
        <v>4.4022670022057005E-3</v>
      </c>
      <c r="L240" s="60">
        <f t="shared" si="74"/>
        <v>2396.6111842739747</v>
      </c>
      <c r="M240" s="5">
        <f t="shared" si="69"/>
        <v>23123.703011467445</v>
      </c>
      <c r="N240" s="5">
        <f t="shared" si="70"/>
        <v>2.3966111842739748</v>
      </c>
      <c r="O240" s="5">
        <f t="shared" si="72"/>
        <v>4.1725583463925056E-15</v>
      </c>
      <c r="P240">
        <f t="shared" si="71"/>
        <v>14.379597581709438</v>
      </c>
    </row>
    <row r="241" spans="1:16" x14ac:dyDescent="0.25">
      <c r="B241" s="5">
        <f>'Mg2+离子浓度'!B241</f>
        <v>2.0720507043024474</v>
      </c>
      <c r="C241" s="5">
        <f t="shared" si="64"/>
        <v>1.0000000000000231E-2</v>
      </c>
      <c r="D241" s="5">
        <f t="shared" si="76"/>
        <v>18.630542539353492</v>
      </c>
      <c r="E241" s="5">
        <f t="shared" si="65"/>
        <v>0.18630542539353923</v>
      </c>
      <c r="F241" s="5">
        <f t="shared" si="66"/>
        <v>23123.889316892837</v>
      </c>
      <c r="G241" s="5">
        <f t="shared" si="67"/>
        <v>11159.905145601859</v>
      </c>
      <c r="H241" s="5">
        <f t="shared" si="73"/>
        <v>1.9309263138678472E-2</v>
      </c>
      <c r="I241" s="5">
        <f t="shared" si="68"/>
        <v>2396.6304935371131</v>
      </c>
      <c r="J241" s="5"/>
      <c r="K241" s="105">
        <f t="shared" si="75"/>
        <v>9.8438295004692894E-3</v>
      </c>
      <c r="L241" s="60">
        <f t="shared" si="74"/>
        <v>2396.6206497076128</v>
      </c>
      <c r="M241" s="5">
        <f t="shared" si="69"/>
        <v>23123.794338703901</v>
      </c>
      <c r="N241" s="5">
        <f t="shared" si="70"/>
        <v>2.396620649707613</v>
      </c>
      <c r="O241" s="5">
        <f t="shared" si="72"/>
        <v>4.1725418669074714E-15</v>
      </c>
      <c r="P241">
        <f t="shared" si="71"/>
        <v>14.379599296955327</v>
      </c>
    </row>
    <row r="242" spans="1:16" x14ac:dyDescent="0.25">
      <c r="B242" s="5">
        <f>'Mg2+离子浓度'!B242</f>
        <v>2.1020507043024472</v>
      </c>
      <c r="C242" s="5">
        <f t="shared" si="64"/>
        <v>2.9999999999999805E-2</v>
      </c>
      <c r="D242" s="5">
        <f t="shared" si="76"/>
        <v>18.630542539353492</v>
      </c>
      <c r="E242" s="5">
        <f t="shared" si="65"/>
        <v>0.55891627618060113</v>
      </c>
      <c r="F242" s="5">
        <f t="shared" si="66"/>
        <v>23124.35325498008</v>
      </c>
      <c r="G242" s="5">
        <f t="shared" si="67"/>
        <v>11000.854169525734</v>
      </c>
      <c r="H242" s="5">
        <f t="shared" si="73"/>
        <v>5.7927789416033708E-2</v>
      </c>
      <c r="I242" s="5">
        <f t="shared" si="68"/>
        <v>2396.6785774970285</v>
      </c>
      <c r="J242" s="5"/>
      <c r="K242" s="105">
        <f t="shared" si="75"/>
        <v>1.7050354912843072E-2</v>
      </c>
      <c r="L242" s="60">
        <f t="shared" si="74"/>
        <v>2396.6615271421156</v>
      </c>
      <c r="M242" s="5">
        <f t="shared" si="69"/>
        <v>23124.188744630705</v>
      </c>
      <c r="N242" s="5">
        <f t="shared" si="70"/>
        <v>2.3966615271421157</v>
      </c>
      <c r="O242" s="5">
        <f t="shared" si="72"/>
        <v>4.1724707000760505E-15</v>
      </c>
      <c r="P242">
        <f t="shared" si="71"/>
        <v>14.379606704340739</v>
      </c>
    </row>
    <row r="243" spans="1:16" x14ac:dyDescent="0.25">
      <c r="B243" s="5">
        <f>'Mg2+离子浓度'!B243</f>
        <v>2.1320507043024475</v>
      </c>
      <c r="C243" s="5">
        <f t="shared" si="64"/>
        <v>3.0000000000000249E-2</v>
      </c>
      <c r="D243" s="5">
        <f t="shared" si="76"/>
        <v>18.630542539353492</v>
      </c>
      <c r="E243" s="5">
        <f t="shared" si="65"/>
        <v>0.55891627618060935</v>
      </c>
      <c r="F243" s="5">
        <f t="shared" si="66"/>
        <v>23124.747660906884</v>
      </c>
      <c r="G243" s="5">
        <f t="shared" si="67"/>
        <v>10846.24658045959</v>
      </c>
      <c r="H243" s="5">
        <f t="shared" si="73"/>
        <v>5.7927789416034554E-2</v>
      </c>
      <c r="I243" s="5">
        <f t="shared" si="68"/>
        <v>2396.7194549315318</v>
      </c>
      <c r="J243" s="5"/>
      <c r="K243" s="105">
        <f t="shared" si="75"/>
        <v>1.7050645721453393E-2</v>
      </c>
      <c r="L243" s="60">
        <f t="shared" si="74"/>
        <v>2396.7024042858102</v>
      </c>
      <c r="M243" s="5">
        <f t="shared" si="69"/>
        <v>23124.58314775164</v>
      </c>
      <c r="N243" s="5">
        <f t="shared" si="70"/>
        <v>2.3967024042858101</v>
      </c>
      <c r="O243" s="5">
        <f t="shared" si="72"/>
        <v>4.1723995361784957E-15</v>
      </c>
      <c r="P243">
        <f t="shared" si="71"/>
        <v>14.379614111547118</v>
      </c>
    </row>
    <row r="244" spans="1:16" x14ac:dyDescent="0.25">
      <c r="B244" s="5">
        <f>'Mg2+离子浓度'!B244</f>
        <v>2.1520507043024475</v>
      </c>
      <c r="C244" s="5">
        <f t="shared" si="64"/>
        <v>2.0000000000000018E-2</v>
      </c>
      <c r="D244" s="5">
        <f t="shared" si="76"/>
        <v>18.630542539353492</v>
      </c>
      <c r="E244" s="5">
        <f t="shared" si="65"/>
        <v>0.37261085078707018</v>
      </c>
      <c r="F244" s="5">
        <f t="shared" si="66"/>
        <v>23124.955758602428</v>
      </c>
      <c r="G244" s="5">
        <f t="shared" si="67"/>
        <v>10745.544104685958</v>
      </c>
      <c r="H244" s="5">
        <f t="shared" si="73"/>
        <v>3.861852627735609E-2</v>
      </c>
      <c r="I244" s="5">
        <f t="shared" si="68"/>
        <v>2396.7410228120875</v>
      </c>
      <c r="J244" s="5"/>
      <c r="K244" s="105">
        <f t="shared" si="75"/>
        <v>1.3921919215251146E-2</v>
      </c>
      <c r="L244" s="60">
        <f t="shared" si="74"/>
        <v>2396.7271008928724</v>
      </c>
      <c r="M244" s="5">
        <f t="shared" si="69"/>
        <v>23124.82143296488</v>
      </c>
      <c r="N244" s="5">
        <f t="shared" si="70"/>
        <v>2.3967271008928726</v>
      </c>
      <c r="O244" s="5">
        <f t="shared" si="72"/>
        <v>4.1723565425010705E-15</v>
      </c>
      <c r="P244">
        <f t="shared" si="71"/>
        <v>14.379618586672978</v>
      </c>
    </row>
    <row r="245" spans="1:16" x14ac:dyDescent="0.25">
      <c r="B245" s="5">
        <f>'Mg2+离子浓度'!B245</f>
        <v>2.2020507043024473</v>
      </c>
      <c r="C245" s="5">
        <f t="shared" si="64"/>
        <v>4.9999999999999822E-2</v>
      </c>
      <c r="D245" s="5">
        <f t="shared" si="76"/>
        <v>18.630542539353492</v>
      </c>
      <c r="E245" s="5">
        <f t="shared" si="65"/>
        <v>0.93152712696767126</v>
      </c>
      <c r="F245" s="5">
        <f t="shared" si="66"/>
        <v>23125.752960091846</v>
      </c>
      <c r="G245" s="5">
        <f t="shared" si="67"/>
        <v>10501.916652013464</v>
      </c>
      <c r="H245" s="5">
        <f t="shared" si="73"/>
        <v>9.6546315693389784E-2</v>
      </c>
      <c r="I245" s="5">
        <f t="shared" si="68"/>
        <v>2396.8236472085655</v>
      </c>
      <c r="J245" s="5"/>
      <c r="K245" s="105">
        <f t="shared" si="75"/>
        <v>2.201324591116845E-2</v>
      </c>
      <c r="L245" s="60">
        <f t="shared" si="74"/>
        <v>2396.8016339626543</v>
      </c>
      <c r="M245" s="5">
        <f t="shared" si="69"/>
        <v>23125.540565288669</v>
      </c>
      <c r="N245" s="5">
        <f t="shared" si="70"/>
        <v>2.3968016339626543</v>
      </c>
      <c r="O245" s="5">
        <f t="shared" si="72"/>
        <v>4.172226795200781E-15</v>
      </c>
      <c r="P245">
        <f t="shared" si="71"/>
        <v>14.379632092089434</v>
      </c>
    </row>
    <row r="246" spans="1:16" x14ac:dyDescent="0.25">
      <c r="A246" t="s">
        <v>230</v>
      </c>
      <c r="B246" s="5">
        <f>'Mg2+离子浓度'!B246</f>
        <v>2.2520507043024476</v>
      </c>
      <c r="C246" s="5">
        <f t="shared" si="64"/>
        <v>5.0000000000000266E-2</v>
      </c>
      <c r="D246" s="5">
        <f t="shared" si="76"/>
        <v>18.630542539353492</v>
      </c>
      <c r="E246" s="5">
        <f t="shared" si="65"/>
        <v>0.93152712696767959</v>
      </c>
      <c r="F246" s="5">
        <f t="shared" si="66"/>
        <v>23126.472092415635</v>
      </c>
      <c r="G246" s="5">
        <f t="shared" si="67"/>
        <v>10269.07256050385</v>
      </c>
      <c r="H246" s="5">
        <f t="shared" si="73"/>
        <v>9.6546315693390644E-2</v>
      </c>
      <c r="I246" s="5">
        <f t="shared" si="68"/>
        <v>2396.8981802783474</v>
      </c>
      <c r="J246" s="5"/>
      <c r="K246" s="105">
        <f t="shared" si="75"/>
        <v>2.2013930448303992E-2</v>
      </c>
      <c r="L246" s="60">
        <f t="shared" si="74"/>
        <v>2396.876166347899</v>
      </c>
      <c r="M246" s="5">
        <f t="shared" si="69"/>
        <v>23126.259691007705</v>
      </c>
      <c r="N246" s="5">
        <f t="shared" si="70"/>
        <v>2.3968761663478992</v>
      </c>
      <c r="O246" s="5">
        <f t="shared" si="72"/>
        <v>4.172097057161246E-15</v>
      </c>
      <c r="P246">
        <f t="shared" si="71"/>
        <v>14.379645596961886</v>
      </c>
    </row>
    <row r="247" spans="1:16" x14ac:dyDescent="0.25">
      <c r="A247" s="5">
        <f>(A227+A248)*8</f>
        <v>2.3451922485605521</v>
      </c>
      <c r="B247" s="5">
        <f>'Mg2+离子浓度'!B247</f>
        <v>2.3020507043024474</v>
      </c>
      <c r="C247" s="5">
        <f t="shared" si="64"/>
        <v>4.9999999999999822E-2</v>
      </c>
      <c r="D247" s="5">
        <f t="shared" si="76"/>
        <v>18.630542539353492</v>
      </c>
      <c r="E247" s="5">
        <f t="shared" si="65"/>
        <v>0.93152712696767126</v>
      </c>
      <c r="F247" s="5">
        <f t="shared" si="66"/>
        <v>23127.191218134671</v>
      </c>
      <c r="G247" s="5">
        <f t="shared" si="67"/>
        <v>10046.343103959791</v>
      </c>
      <c r="H247" s="5">
        <f t="shared" si="73"/>
        <v>9.6546315693389784E-2</v>
      </c>
      <c r="I247" s="5">
        <f t="shared" si="68"/>
        <v>2396.9727126635921</v>
      </c>
      <c r="J247" s="5"/>
      <c r="K247" s="105">
        <f t="shared" si="75"/>
        <v>2.2014614979152317E-2</v>
      </c>
      <c r="L247" s="60">
        <f t="shared" si="74"/>
        <v>2396.950698048613</v>
      </c>
      <c r="M247" s="5">
        <f t="shared" si="69"/>
        <v>23126.978810122044</v>
      </c>
      <c r="N247" s="5">
        <f t="shared" si="70"/>
        <v>2.396950698048613</v>
      </c>
      <c r="O247" s="5">
        <f t="shared" si="72"/>
        <v>4.1719673283814818E-15</v>
      </c>
      <c r="P247">
        <f t="shared" si="71"/>
        <v>14.379659101290377</v>
      </c>
    </row>
    <row r="248" spans="1:16" x14ac:dyDescent="0.25">
      <c r="A248" s="79">
        <v>0.2931415442581049</v>
      </c>
      <c r="B248" s="5">
        <f>'Mg2+离子浓度'!B248</f>
        <v>2.3451997353725162</v>
      </c>
      <c r="C248" s="5">
        <f t="shared" si="64"/>
        <v>4.3149031070068844E-2</v>
      </c>
      <c r="D248" s="5">
        <f t="shared" si="76"/>
        <v>18.630542539353492</v>
      </c>
      <c r="E248" s="5">
        <f t="shared" si="65"/>
        <v>0.80388985888280307</v>
      </c>
      <c r="F248" s="5">
        <f t="shared" si="66"/>
        <v>23127.782699980926</v>
      </c>
      <c r="G248" s="5">
        <f t="shared" si="67"/>
        <v>9861.7539270305533</v>
      </c>
      <c r="H248" s="5">
        <f t="shared" si="73"/>
        <v>8.3317599511095311E-2</v>
      </c>
      <c r="I248" s="5">
        <f t="shared" si="68"/>
        <v>2397.0340156481238</v>
      </c>
      <c r="J248" s="5"/>
      <c r="K248" s="105">
        <f t="shared" si="75"/>
        <v>2.0451384938249117E-2</v>
      </c>
      <c r="L248" s="60">
        <f t="shared" si="74"/>
        <v>2397.0135642631858</v>
      </c>
      <c r="M248" s="5">
        <f t="shared" si="69"/>
        <v>23127.585374793351</v>
      </c>
      <c r="N248" s="5">
        <f t="shared" si="70"/>
        <v>2.3970135642631858</v>
      </c>
      <c r="O248" s="5">
        <f t="shared" si="72"/>
        <v>4.1718579106471952E-15</v>
      </c>
      <c r="P248">
        <f t="shared" si="71"/>
        <v>14.379670491633981</v>
      </c>
    </row>
    <row r="249" spans="1:16" x14ac:dyDescent="0.25">
      <c r="B249" s="5">
        <f>'Mg2+离子浓度'!B249</f>
        <v>2.3451997354725163</v>
      </c>
      <c r="C249" s="5">
        <f t="shared" ref="C249:C306" si="77">B249-B248</f>
        <v>1.000000082740371E-10</v>
      </c>
      <c r="D249" s="5">
        <f t="shared" si="76"/>
        <v>385533071.99181575</v>
      </c>
      <c r="E249" s="5">
        <f t="shared" ref="E249:E306" si="78">C249*D249</f>
        <v>3.8553310389096512E-2</v>
      </c>
      <c r="F249" s="5">
        <f t="shared" ref="F249:F306" si="79">E249+M248</f>
        <v>23127.623928103741</v>
      </c>
      <c r="G249" s="5">
        <f t="shared" ref="G249:G306" si="80">F249/B249</f>
        <v>9861.6862258190286</v>
      </c>
      <c r="H249" s="5">
        <f t="shared" si="73"/>
        <v>3.9957828044873836E-3</v>
      </c>
      <c r="I249" s="5">
        <f t="shared" ref="I249:I306" si="81">F249/$C$9/96485/0.0001</f>
        <v>2397.0175600459906</v>
      </c>
      <c r="J249" s="5"/>
      <c r="K249" s="105">
        <f t="shared" si="75"/>
        <v>9.8454197301240772E-7</v>
      </c>
      <c r="L249" s="60">
        <f t="shared" si="74"/>
        <v>2397.0175590614485</v>
      </c>
      <c r="M249" s="5">
        <f t="shared" ref="M249:M306" si="82">L249*0.0001*$C$9*96485</f>
        <v>23127.623918604389</v>
      </c>
      <c r="N249" s="5">
        <f t="shared" ref="N249:N306" si="83">L249*0.001</f>
        <v>2.3970175590614486</v>
      </c>
      <c r="O249" s="5">
        <f t="shared" si="72"/>
        <v>4.1718509579527221E-15</v>
      </c>
      <c r="P249">
        <f t="shared" ref="P249:P306" si="84">-LOG(O249)</f>
        <v>14.379671215416868</v>
      </c>
    </row>
    <row r="250" spans="1:16" x14ac:dyDescent="0.25">
      <c r="B250" s="5">
        <f>'Mg2+离子浓度'!B250</f>
        <v>2.3451997357725163</v>
      </c>
      <c r="C250" s="5">
        <f t="shared" si="77"/>
        <v>3.000000248221113E-10</v>
      </c>
      <c r="D250" s="5">
        <f t="shared" si="76"/>
        <v>385533071.99181575</v>
      </c>
      <c r="E250" s="5">
        <f t="shared" si="78"/>
        <v>0.11565993116728955</v>
      </c>
      <c r="F250" s="5">
        <f t="shared" si="79"/>
        <v>23127.739578535558</v>
      </c>
      <c r="G250" s="5">
        <f t="shared" si="80"/>
        <v>9861.7355382385831</v>
      </c>
      <c r="H250" s="5">
        <f t="shared" si="73"/>
        <v>1.198734841346215E-2</v>
      </c>
      <c r="I250" s="5">
        <f t="shared" si="81"/>
        <v>2397.0295464098626</v>
      </c>
      <c r="J250" s="5"/>
      <c r="K250" s="105">
        <f t="shared" si="75"/>
        <v>1.7052852467330118E-6</v>
      </c>
      <c r="L250" s="60">
        <f t="shared" si="74"/>
        <v>2397.0295447045773</v>
      </c>
      <c r="M250" s="5">
        <f t="shared" si="82"/>
        <v>23127.739562082115</v>
      </c>
      <c r="N250" s="5">
        <f t="shared" si="83"/>
        <v>2.3970295447045773</v>
      </c>
      <c r="O250" s="5">
        <f t="shared" si="72"/>
        <v>4.1718300978357165E-15</v>
      </c>
      <c r="P250">
        <f t="shared" si="84"/>
        <v>14.379673386984464</v>
      </c>
    </row>
    <row r="251" spans="1:16" x14ac:dyDescent="0.25">
      <c r="B251" s="5">
        <f>'Mg2+离子浓度'!B251</f>
        <v>2.3451997361725163</v>
      </c>
      <c r="C251" s="5">
        <f t="shared" si="77"/>
        <v>4.000000330961484E-10</v>
      </c>
      <c r="D251" s="5">
        <f t="shared" si="76"/>
        <v>385533071.99181575</v>
      </c>
      <c r="E251" s="5">
        <f t="shared" si="78"/>
        <v>0.15421324155638605</v>
      </c>
      <c r="F251" s="5">
        <f t="shared" si="79"/>
        <v>23127.893775323671</v>
      </c>
      <c r="G251" s="5">
        <f t="shared" si="80"/>
        <v>9861.8012865162418</v>
      </c>
      <c r="H251" s="5">
        <f t="shared" si="73"/>
        <v>1.5983131217949535E-2</v>
      </c>
      <c r="I251" s="5">
        <f t="shared" si="81"/>
        <v>2397.0455278357949</v>
      </c>
      <c r="J251" s="5"/>
      <c r="K251" s="105">
        <f t="shared" si="75"/>
        <v>1.9691069207943069E-6</v>
      </c>
      <c r="L251" s="60">
        <f t="shared" si="74"/>
        <v>2397.045525866688</v>
      </c>
      <c r="M251" s="5">
        <f t="shared" si="82"/>
        <v>23127.893756324742</v>
      </c>
      <c r="N251" s="5">
        <f t="shared" si="83"/>
        <v>2.3970455258666878</v>
      </c>
      <c r="O251" s="5">
        <f t="shared" si="72"/>
        <v>4.1718022841407444E-15</v>
      </c>
      <c r="P251">
        <f t="shared" si="84"/>
        <v>14.379676282446223</v>
      </c>
    </row>
    <row r="252" spans="1:16" x14ac:dyDescent="0.25">
      <c r="B252" s="5">
        <f>'Mg2+离子浓度'!B252</f>
        <v>2.3451997363725163</v>
      </c>
      <c r="C252" s="5">
        <f t="shared" si="77"/>
        <v>2.000000165480742E-10</v>
      </c>
      <c r="D252" s="5">
        <f t="shared" si="76"/>
        <v>385533071.99181575</v>
      </c>
      <c r="E252" s="5">
        <f t="shared" si="78"/>
        <v>7.7106620778193025E-2</v>
      </c>
      <c r="F252" s="5">
        <f t="shared" si="79"/>
        <v>23127.97086294552</v>
      </c>
      <c r="G252" s="5">
        <f t="shared" si="80"/>
        <v>9861.834156061761</v>
      </c>
      <c r="H252" s="5">
        <f t="shared" si="73"/>
        <v>7.9915656089747673E-3</v>
      </c>
      <c r="I252" s="5">
        <f t="shared" si="81"/>
        <v>2397.0535174322972</v>
      </c>
      <c r="J252" s="5"/>
      <c r="K252" s="105">
        <f t="shared" si="75"/>
        <v>1.392373497482007E-6</v>
      </c>
      <c r="L252" s="60">
        <f t="shared" si="74"/>
        <v>2397.0535160399236</v>
      </c>
      <c r="M252" s="5">
        <f t="shared" si="82"/>
        <v>23127.970849511203</v>
      </c>
      <c r="N252" s="5">
        <f t="shared" si="83"/>
        <v>2.3970535160399238</v>
      </c>
      <c r="O252" s="5">
        <f t="shared" si="72"/>
        <v>4.1717883781420947E-15</v>
      </c>
      <c r="P252">
        <f t="shared" si="84"/>
        <v>14.379677730095976</v>
      </c>
    </row>
    <row r="253" spans="1:16" x14ac:dyDescent="0.25">
      <c r="B253" s="5">
        <f>'Mg2+离子浓度'!B253</f>
        <v>2.3451997453725162</v>
      </c>
      <c r="C253" s="5">
        <f t="shared" si="77"/>
        <v>8.9999998564849193E-9</v>
      </c>
      <c r="D253" s="5">
        <f t="shared" si="76"/>
        <v>385533071.99181575</v>
      </c>
      <c r="E253" s="5">
        <f t="shared" si="78"/>
        <v>3.4697975925965316</v>
      </c>
      <c r="F253" s="5">
        <f t="shared" si="79"/>
        <v>23131.440647103798</v>
      </c>
      <c r="G253" s="5">
        <f t="shared" si="80"/>
        <v>9863.3136442838713</v>
      </c>
      <c r="H253" s="5">
        <f t="shared" si="73"/>
        <v>0.35962041691418684</v>
      </c>
      <c r="I253" s="5">
        <f t="shared" si="81"/>
        <v>2397.4131364568375</v>
      </c>
      <c r="J253" s="5"/>
      <c r="K253" s="105">
        <f t="shared" si="75"/>
        <v>9.3417261968510805E-6</v>
      </c>
      <c r="L253" s="60">
        <f t="shared" si="74"/>
        <v>2397.4131271151114</v>
      </c>
      <c r="M253" s="5">
        <f t="shared" si="82"/>
        <v>23131.440556970152</v>
      </c>
      <c r="N253" s="5">
        <f t="shared" si="83"/>
        <v>2.3974131271151116</v>
      </c>
      <c r="O253" s="5">
        <f t="shared" si="72"/>
        <v>4.1711626114408316E-15</v>
      </c>
      <c r="P253">
        <f t="shared" si="84"/>
        <v>14.37974287899261</v>
      </c>
    </row>
    <row r="254" spans="1:16" x14ac:dyDescent="0.25">
      <c r="B254" s="5">
        <f>'Mg2+离子浓度'!B254</f>
        <v>2.3451998353725161</v>
      </c>
      <c r="C254" s="5">
        <f t="shared" si="77"/>
        <v>8.9999999897116822E-8</v>
      </c>
      <c r="D254" s="5">
        <f t="shared" si="76"/>
        <v>385533071.99181575</v>
      </c>
      <c r="E254" s="5">
        <f t="shared" si="78"/>
        <v>34.697976439598548</v>
      </c>
      <c r="F254" s="5">
        <f t="shared" si="79"/>
        <v>23166.13853340975</v>
      </c>
      <c r="G254" s="5">
        <f t="shared" si="80"/>
        <v>9878.1085449504972</v>
      </c>
      <c r="H254" s="5">
        <f t="shared" si="73"/>
        <v>3.596204222376385</v>
      </c>
      <c r="I254" s="5">
        <f t="shared" si="81"/>
        <v>2401.0093313374878</v>
      </c>
      <c r="J254" s="5"/>
      <c r="K254" s="105">
        <f t="shared" si="75"/>
        <v>2.9585444903102486E-5</v>
      </c>
      <c r="L254" s="60">
        <f t="shared" si="74"/>
        <v>2401.009301752043</v>
      </c>
      <c r="M254" s="5">
        <f t="shared" si="82"/>
        <v>23166.138247954586</v>
      </c>
      <c r="N254" s="5">
        <f t="shared" si="83"/>
        <v>2.4010093017520431</v>
      </c>
      <c r="O254" s="5">
        <f t="shared" si="72"/>
        <v>4.1649151432703277E-15</v>
      </c>
      <c r="P254">
        <f t="shared" si="84"/>
        <v>14.380393842560883</v>
      </c>
    </row>
    <row r="255" spans="1:16" x14ac:dyDescent="0.25">
      <c r="B255" s="5">
        <f>'Mg2+离子浓度'!B255</f>
        <v>2.3452007353725164</v>
      </c>
      <c r="C255" s="5">
        <f t="shared" si="77"/>
        <v>9.0000000030343585E-7</v>
      </c>
      <c r="D255" s="5">
        <f t="shared" si="76"/>
        <v>385533071.99181575</v>
      </c>
      <c r="E255" s="5">
        <f t="shared" si="78"/>
        <v>346.97976490961872</v>
      </c>
      <c r="F255" s="5">
        <f t="shared" si="79"/>
        <v>23513.118012864205</v>
      </c>
      <c r="G255" s="5">
        <f t="shared" si="80"/>
        <v>10026.057751994238</v>
      </c>
      <c r="H255" s="5">
        <f t="shared" si="73"/>
        <v>35.962042276998368</v>
      </c>
      <c r="I255" s="5">
        <f t="shared" si="81"/>
        <v>2436.9713440290411</v>
      </c>
      <c r="J255" s="5"/>
      <c r="K255" s="105">
        <f t="shared" si="75"/>
        <v>9.4958682275702577E-5</v>
      </c>
      <c r="L255" s="60">
        <f t="shared" si="74"/>
        <v>2436.9712490703587</v>
      </c>
      <c r="M255" s="5">
        <f t="shared" si="82"/>
        <v>23513.117096655358</v>
      </c>
      <c r="N255" s="5">
        <f t="shared" si="83"/>
        <v>2.4369712490703588</v>
      </c>
      <c r="O255" s="5">
        <f t="shared" si="72"/>
        <v>4.1034542380484544E-15</v>
      </c>
      <c r="P255">
        <f t="shared" si="84"/>
        <v>14.386850405490121</v>
      </c>
    </row>
    <row r="256" spans="1:16" x14ac:dyDescent="0.25">
      <c r="A256" s="82">
        <v>7.4868119641229509E-6</v>
      </c>
      <c r="B256" s="5">
        <f>'Mg2+离子浓度'!B256</f>
        <v>2.3452072221844804</v>
      </c>
      <c r="C256" s="5">
        <f t="shared" si="77"/>
        <v>6.4868119640237865E-6</v>
      </c>
      <c r="D256" s="5">
        <f t="shared" si="76"/>
        <v>385533071.99181575</v>
      </c>
      <c r="E256" s="5">
        <f t="shared" si="78"/>
        <v>2500.8805439233543</v>
      </c>
      <c r="F256" s="5">
        <f t="shared" si="79"/>
        <v>26013.997640578713</v>
      </c>
      <c r="G256" s="5">
        <f t="shared" si="80"/>
        <v>11092.408975419905</v>
      </c>
      <c r="H256" s="5">
        <f t="shared" si="73"/>
        <v>259.19889557168</v>
      </c>
      <c r="I256" s="5">
        <f t="shared" si="81"/>
        <v>2696.1701446420388</v>
      </c>
      <c r="J256" s="5"/>
      <c r="K256" s="105">
        <f t="shared" si="75"/>
        <v>2.820499012516583E-4</v>
      </c>
      <c r="L256" s="60">
        <f t="shared" si="74"/>
        <v>2696.1698625921376</v>
      </c>
      <c r="M256" s="5">
        <f t="shared" si="82"/>
        <v>26013.99491922024</v>
      </c>
      <c r="N256" s="5">
        <f t="shared" si="83"/>
        <v>2.6961698625921375</v>
      </c>
      <c r="O256" s="5">
        <f t="shared" si="72"/>
        <v>3.7089651281784792E-15</v>
      </c>
      <c r="P256">
        <f t="shared" si="84"/>
        <v>14.430747249904298</v>
      </c>
    </row>
    <row r="257" spans="2:16" x14ac:dyDescent="0.25">
      <c r="B257" s="5">
        <f>'Mg2+离子浓度'!B257</f>
        <v>2.3452097353725163</v>
      </c>
      <c r="C257" s="5">
        <f t="shared" si="77"/>
        <v>2.5131880359019476E-6</v>
      </c>
      <c r="D257" s="5">
        <f t="shared" si="76"/>
        <v>18.630542539353492</v>
      </c>
      <c r="E257" s="5">
        <f t="shared" si="78"/>
        <v>4.6822056612265487E-5</v>
      </c>
      <c r="F257" s="5">
        <f t="shared" si="79"/>
        <v>26013.994966042297</v>
      </c>
      <c r="G257" s="5">
        <f t="shared" si="80"/>
        <v>11092.395948079329</v>
      </c>
      <c r="H257" s="5">
        <f t="shared" si="73"/>
        <v>4.8527809102208104E-6</v>
      </c>
      <c r="I257" s="5">
        <f t="shared" si="81"/>
        <v>2696.1698674449185</v>
      </c>
      <c r="J257" s="5"/>
      <c r="K257" s="105">
        <f t="shared" si="75"/>
        <v>1.7555885699364372E-4</v>
      </c>
      <c r="L257" s="60">
        <f t="shared" si="74"/>
        <v>2696.1696918860616</v>
      </c>
      <c r="M257" s="5">
        <f t="shared" si="82"/>
        <v>26013.993272162665</v>
      </c>
      <c r="N257" s="5">
        <f t="shared" si="83"/>
        <v>2.6961696918860616</v>
      </c>
      <c r="O257" s="5">
        <f t="shared" si="72"/>
        <v>3.7089653630089814E-15</v>
      </c>
      <c r="P257">
        <f t="shared" si="84"/>
        <v>14.43074722240725</v>
      </c>
    </row>
    <row r="258" spans="2:16" x14ac:dyDescent="0.25">
      <c r="B258" s="5">
        <f>'Mg2+离子浓度'!B258</f>
        <v>2.3452197353725164</v>
      </c>
      <c r="C258" s="5">
        <f t="shared" si="77"/>
        <v>1.0000000000065512E-5</v>
      </c>
      <c r="D258" s="5">
        <f t="shared" si="76"/>
        <v>18.630542539353492</v>
      </c>
      <c r="E258" s="5">
        <f t="shared" si="78"/>
        <v>1.8630542539475544E-4</v>
      </c>
      <c r="F258" s="5">
        <f t="shared" si="79"/>
        <v>26013.993458468089</v>
      </c>
      <c r="G258" s="5">
        <f t="shared" si="80"/>
        <v>11092.348007354633</v>
      </c>
      <c r="H258" s="5">
        <f t="shared" si="73"/>
        <v>1.9309263138804526E-5</v>
      </c>
      <c r="I258" s="5">
        <f t="shared" si="81"/>
        <v>2696.1697111953245</v>
      </c>
      <c r="J258" s="5"/>
      <c r="K258" s="105">
        <f t="shared" si="75"/>
        <v>3.5019523113084491E-4</v>
      </c>
      <c r="L258" s="60">
        <f t="shared" si="74"/>
        <v>2696.1693610000934</v>
      </c>
      <c r="M258" s="5">
        <f t="shared" si="82"/>
        <v>26013.990079609404</v>
      </c>
      <c r="N258" s="5">
        <f t="shared" si="83"/>
        <v>2.6961693610000936</v>
      </c>
      <c r="O258" s="5">
        <f t="shared" si="72"/>
        <v>3.7089658181898064E-15</v>
      </c>
      <c r="P258">
        <f t="shared" si="84"/>
        <v>14.430747169108692</v>
      </c>
    </row>
    <row r="259" spans="2:16" x14ac:dyDescent="0.25">
      <c r="B259" s="5">
        <f>'Mg2+离子浓度'!B259</f>
        <v>2.3452497353725161</v>
      </c>
      <c r="C259" s="5">
        <f t="shared" si="77"/>
        <v>2.9999999999752447E-5</v>
      </c>
      <c r="D259" s="5">
        <f t="shared" si="76"/>
        <v>18.630542539353492</v>
      </c>
      <c r="E259" s="5">
        <f t="shared" si="78"/>
        <v>5.5891627617599268E-4</v>
      </c>
      <c r="F259" s="5">
        <f t="shared" si="79"/>
        <v>26013.99063852568</v>
      </c>
      <c r="G259" s="5">
        <f t="shared" si="80"/>
        <v>11092.204913688502</v>
      </c>
      <c r="H259" s="5">
        <f t="shared" si="73"/>
        <v>5.7927789415556066E-5</v>
      </c>
      <c r="I259" s="5">
        <f t="shared" si="81"/>
        <v>2696.1694189278828</v>
      </c>
      <c r="J259" s="5"/>
      <c r="K259" s="105">
        <f t="shared" si="75"/>
        <v>6.0655586713120207E-4</v>
      </c>
      <c r="L259" s="60">
        <f t="shared" si="74"/>
        <v>2696.1688123720155</v>
      </c>
      <c r="M259" s="5">
        <f t="shared" si="82"/>
        <v>26013.984786171393</v>
      </c>
      <c r="N259" s="5">
        <f t="shared" si="83"/>
        <v>2.6961688123720156</v>
      </c>
      <c r="O259" s="5">
        <f t="shared" si="72"/>
        <v>3.708966572906195E-15</v>
      </c>
      <c r="P259">
        <f t="shared" si="84"/>
        <v>14.430747080736584</v>
      </c>
    </row>
    <row r="260" spans="2:16" x14ac:dyDescent="0.25">
      <c r="B260" s="5">
        <f>'Mg2+离子浓度'!B260</f>
        <v>2.3452797353725163</v>
      </c>
      <c r="C260" s="5">
        <f t="shared" si="77"/>
        <v>3.0000000000196536E-5</v>
      </c>
      <c r="D260" s="5">
        <f t="shared" si="76"/>
        <v>18.630542539353492</v>
      </c>
      <c r="E260" s="5">
        <f t="shared" si="78"/>
        <v>5.5891627618426633E-4</v>
      </c>
      <c r="F260" s="5">
        <f t="shared" si="79"/>
        <v>26013.985345087669</v>
      </c>
      <c r="G260" s="5">
        <f t="shared" si="80"/>
        <v>11092.060769013422</v>
      </c>
      <c r="H260" s="5">
        <f t="shared" si="73"/>
        <v>5.7927789416413575E-5</v>
      </c>
      <c r="I260" s="5">
        <f t="shared" si="81"/>
        <v>2696.1688702998049</v>
      </c>
      <c r="J260" s="5"/>
      <c r="K260" s="105">
        <f t="shared" si="75"/>
        <v>6.0655574371111087E-4</v>
      </c>
      <c r="L260" s="60">
        <f t="shared" si="74"/>
        <v>2696.1682637440613</v>
      </c>
      <c r="M260" s="5">
        <f t="shared" si="82"/>
        <v>26013.979492734576</v>
      </c>
      <c r="N260" s="5">
        <f t="shared" si="83"/>
        <v>2.6961682637440614</v>
      </c>
      <c r="O260" s="5">
        <f t="shared" si="72"/>
        <v>3.70896732762272E-15</v>
      </c>
      <c r="P260">
        <f t="shared" si="84"/>
        <v>14.430746992364478</v>
      </c>
    </row>
    <row r="261" spans="2:16" x14ac:dyDescent="0.25">
      <c r="B261" s="5">
        <f>'Mg2+离子浓度'!B261</f>
        <v>2.3452997353725165</v>
      </c>
      <c r="C261" s="5">
        <f t="shared" si="77"/>
        <v>2.0000000000131024E-5</v>
      </c>
      <c r="D261" s="5">
        <f t="shared" si="76"/>
        <v>18.630542539353492</v>
      </c>
      <c r="E261" s="5">
        <f t="shared" si="78"/>
        <v>3.7261085078951089E-4</v>
      </c>
      <c r="F261" s="5">
        <f t="shared" si="79"/>
        <v>26013.979865345427</v>
      </c>
      <c r="G261" s="5">
        <f t="shared" si="80"/>
        <v>11091.963842827743</v>
      </c>
      <c r="H261" s="5">
        <f t="shared" si="73"/>
        <v>3.8618526277609052E-5</v>
      </c>
      <c r="I261" s="5">
        <f t="shared" si="81"/>
        <v>2696.1683023625874</v>
      </c>
      <c r="J261" s="5"/>
      <c r="K261" s="105">
        <f t="shared" si="75"/>
        <v>4.9525058655961363E-4</v>
      </c>
      <c r="L261" s="60">
        <f t="shared" si="74"/>
        <v>2696.1678071120009</v>
      </c>
      <c r="M261" s="5">
        <f t="shared" si="82"/>
        <v>26013.975086920142</v>
      </c>
      <c r="N261" s="5">
        <f t="shared" si="83"/>
        <v>2.6961678071120008</v>
      </c>
      <c r="O261" s="5">
        <f t="shared" si="72"/>
        <v>3.7089679557859188E-15</v>
      </c>
      <c r="P261">
        <f t="shared" si="84"/>
        <v>14.430746918810907</v>
      </c>
    </row>
    <row r="262" spans="2:16" x14ac:dyDescent="0.25">
      <c r="B262" s="5">
        <f>'Mg2+离子浓度'!B262</f>
        <v>2.3453997353725162</v>
      </c>
      <c r="C262" s="5">
        <f t="shared" si="77"/>
        <v>9.9999999999766942E-5</v>
      </c>
      <c r="D262" s="5">
        <f t="shared" si="76"/>
        <v>18.630542539353492</v>
      </c>
      <c r="E262" s="5">
        <f t="shared" si="78"/>
        <v>1.8630542539310071E-3</v>
      </c>
      <c r="F262" s="5">
        <f t="shared" si="79"/>
        <v>26013.976949974396</v>
      </c>
      <c r="G262" s="5">
        <f t="shared" si="80"/>
        <v>11091.489675572355</v>
      </c>
      <c r="H262" s="5">
        <f t="shared" si="73"/>
        <v>1.9309263138633022E-4</v>
      </c>
      <c r="I262" s="5">
        <f t="shared" si="81"/>
        <v>2696.1680002046323</v>
      </c>
      <c r="J262" s="5"/>
      <c r="K262" s="105">
        <f t="shared" si="75"/>
        <v>1.1074138533318054E-3</v>
      </c>
      <c r="L262" s="60">
        <f t="shared" si="74"/>
        <v>2696.166892790779</v>
      </c>
      <c r="M262" s="5">
        <f t="shared" si="82"/>
        <v>26013.966265091829</v>
      </c>
      <c r="N262" s="5">
        <f t="shared" si="83"/>
        <v>2.6961668927907789</v>
      </c>
      <c r="O262" s="5">
        <f t="shared" si="72"/>
        <v>3.7089692135671495E-15</v>
      </c>
      <c r="P262">
        <f t="shared" si="84"/>
        <v>14.430746771533453</v>
      </c>
    </row>
    <row r="263" spans="2:16" x14ac:dyDescent="0.25">
      <c r="B263" s="5">
        <f>'Mg2+离子浓度'!B263</f>
        <v>2.3456997353725164</v>
      </c>
      <c r="C263" s="5">
        <f t="shared" si="77"/>
        <v>3.00000000000189E-4</v>
      </c>
      <c r="D263" s="5">
        <f t="shared" si="76"/>
        <v>18.630542539353492</v>
      </c>
      <c r="E263" s="5">
        <f t="shared" si="78"/>
        <v>5.5891627618095685E-3</v>
      </c>
      <c r="F263" s="5">
        <f t="shared" si="79"/>
        <v>26013.971854254592</v>
      </c>
      <c r="G263" s="5">
        <f t="shared" si="80"/>
        <v>11090.068972584575</v>
      </c>
      <c r="H263" s="5">
        <f t="shared" si="73"/>
        <v>5.7927789416070577E-4</v>
      </c>
      <c r="I263" s="5">
        <f t="shared" si="81"/>
        <v>2696.1674720686729</v>
      </c>
      <c r="J263" s="5"/>
      <c r="K263" s="105">
        <f t="shared" si="75"/>
        <v>1.9180966832547828E-3</v>
      </c>
      <c r="L263" s="60">
        <f t="shared" si="74"/>
        <v>2696.1655539719895</v>
      </c>
      <c r="M263" s="5">
        <f t="shared" si="82"/>
        <v>26013.953347498744</v>
      </c>
      <c r="N263" s="5">
        <f t="shared" si="83"/>
        <v>2.6961655539719898</v>
      </c>
      <c r="O263" s="5">
        <f t="shared" si="72"/>
        <v>3.7089710553077889E-15</v>
      </c>
      <c r="P263">
        <f t="shared" si="84"/>
        <v>14.430746555878496</v>
      </c>
    </row>
    <row r="264" spans="2:16" x14ac:dyDescent="0.25">
      <c r="B264" s="5">
        <f>'Mg2+离子浓度'!B264</f>
        <v>2.3459997353725162</v>
      </c>
      <c r="C264" s="5">
        <f t="shared" si="77"/>
        <v>2.9999999999974492E-4</v>
      </c>
      <c r="D264" s="5">
        <f t="shared" si="76"/>
        <v>18.630542539353492</v>
      </c>
      <c r="E264" s="5">
        <f t="shared" si="78"/>
        <v>5.5891627618012947E-3</v>
      </c>
      <c r="F264" s="5">
        <f t="shared" si="79"/>
        <v>26013.958936661507</v>
      </c>
      <c r="G264" s="5">
        <f t="shared" si="80"/>
        <v>11088.645298815776</v>
      </c>
      <c r="H264" s="5">
        <f t="shared" si="73"/>
        <v>5.7927789415984816E-4</v>
      </c>
      <c r="I264" s="5">
        <f t="shared" si="81"/>
        <v>2696.1661332498843</v>
      </c>
      <c r="J264" s="5"/>
      <c r="K264" s="105">
        <f t="shared" si="75"/>
        <v>1.9180957307962532E-3</v>
      </c>
      <c r="L264" s="60">
        <f t="shared" si="74"/>
        <v>2696.1642151541537</v>
      </c>
      <c r="M264" s="5">
        <f t="shared" si="82"/>
        <v>26013.940429914852</v>
      </c>
      <c r="N264" s="5">
        <f t="shared" si="83"/>
        <v>2.6961642151541536</v>
      </c>
      <c r="O264" s="5">
        <f t="shared" si="72"/>
        <v>3.7089728970489466E-15</v>
      </c>
      <c r="P264">
        <f t="shared" si="84"/>
        <v>14.430746340223585</v>
      </c>
    </row>
    <row r="265" spans="2:16" x14ac:dyDescent="0.25">
      <c r="B265" s="5">
        <f>'Mg2+离子浓度'!B265</f>
        <v>2.3461997353725161</v>
      </c>
      <c r="C265" s="5">
        <f t="shared" si="77"/>
        <v>1.9999999999997797E-4</v>
      </c>
      <c r="D265" s="5">
        <f t="shared" si="76"/>
        <v>18.630542539353492</v>
      </c>
      <c r="E265" s="5">
        <f t="shared" si="78"/>
        <v>3.726108507870288E-3</v>
      </c>
      <c r="F265" s="5">
        <f t="shared" si="79"/>
        <v>26013.944156023361</v>
      </c>
      <c r="G265" s="5">
        <f t="shared" si="80"/>
        <v>11087.693755916742</v>
      </c>
      <c r="H265" s="5">
        <f t="shared" si="73"/>
        <v>3.86185262773518E-4</v>
      </c>
      <c r="I265" s="5">
        <f t="shared" si="81"/>
        <v>2696.1646013394161</v>
      </c>
      <c r="J265" s="5"/>
      <c r="K265" s="105">
        <f t="shared" si="75"/>
        <v>1.5661177162488954E-3</v>
      </c>
      <c r="L265" s="60">
        <f t="shared" si="74"/>
        <v>2696.1630352216998</v>
      </c>
      <c r="M265" s="5">
        <f t="shared" si="82"/>
        <v>26013.929045336568</v>
      </c>
      <c r="N265" s="5">
        <f t="shared" si="83"/>
        <v>2.6961630352217001</v>
      </c>
      <c r="O265" s="5">
        <f t="shared" si="72"/>
        <v>3.7089745202213709E-15</v>
      </c>
      <c r="P265">
        <f t="shared" si="84"/>
        <v>14.430746150161621</v>
      </c>
    </row>
    <row r="266" spans="2:16" x14ac:dyDescent="0.25">
      <c r="B266" s="5">
        <f>'Mg2+离子浓度'!B266</f>
        <v>2.347199735372516</v>
      </c>
      <c r="C266" s="5">
        <f t="shared" si="77"/>
        <v>9.9999999999988987E-4</v>
      </c>
      <c r="D266" s="5">
        <f t="shared" si="76"/>
        <v>18.630542539353492</v>
      </c>
      <c r="E266" s="5">
        <f t="shared" si="78"/>
        <v>1.8630542539351438E-2</v>
      </c>
      <c r="F266" s="5">
        <f t="shared" si="79"/>
        <v>26013.947675879106</v>
      </c>
      <c r="G266" s="5">
        <f t="shared" si="80"/>
        <v>11082.971459073773</v>
      </c>
      <c r="H266" s="5">
        <f t="shared" si="73"/>
        <v>1.9309263138675898E-3</v>
      </c>
      <c r="I266" s="5">
        <f t="shared" si="81"/>
        <v>2696.1649661480128</v>
      </c>
      <c r="J266" s="5"/>
      <c r="K266" s="105">
        <f t="shared" si="75"/>
        <v>3.5019461481352707E-3</v>
      </c>
      <c r="L266" s="60">
        <f t="shared" si="74"/>
        <v>2696.1614642018649</v>
      </c>
      <c r="M266" s="5">
        <f t="shared" si="82"/>
        <v>26013.913887351693</v>
      </c>
      <c r="N266" s="5">
        <f t="shared" si="83"/>
        <v>2.696161464201865</v>
      </c>
      <c r="O266" s="5">
        <f t="shared" si="72"/>
        <v>3.7089766813948082E-15</v>
      </c>
      <c r="P266">
        <f t="shared" si="84"/>
        <v>14.430745897103689</v>
      </c>
    </row>
    <row r="267" spans="2:16" x14ac:dyDescent="0.25">
      <c r="B267" s="5">
        <f>'Mg2+离子浓度'!B267</f>
        <v>2.3501997353725161</v>
      </c>
      <c r="C267" s="5">
        <f t="shared" si="77"/>
        <v>3.0000000000001137E-3</v>
      </c>
      <c r="D267" s="5">
        <f t="shared" si="76"/>
        <v>18.630542539353492</v>
      </c>
      <c r="E267" s="5">
        <f t="shared" si="78"/>
        <v>5.5891627618062593E-2</v>
      </c>
      <c r="F267" s="5">
        <f t="shared" si="79"/>
        <v>26013.96977897931</v>
      </c>
      <c r="G267" s="5">
        <f t="shared" si="80"/>
        <v>11068.833592075947</v>
      </c>
      <c r="H267" s="5">
        <f t="shared" si="73"/>
        <v>5.7927789416036277E-3</v>
      </c>
      <c r="I267" s="5">
        <f t="shared" si="81"/>
        <v>2696.1672569808065</v>
      </c>
      <c r="J267" s="5"/>
      <c r="K267" s="105">
        <f t="shared" si="75"/>
        <v>6.0655538076157846E-3</v>
      </c>
      <c r="L267" s="60">
        <f t="shared" si="74"/>
        <v>2696.1611914269988</v>
      </c>
      <c r="M267" s="5">
        <f t="shared" si="82"/>
        <v>26013.911255483399</v>
      </c>
      <c r="N267" s="5">
        <f t="shared" si="83"/>
        <v>2.6961611914269987</v>
      </c>
      <c r="O267" s="5">
        <f t="shared" si="72"/>
        <v>3.7089770566378097E-15</v>
      </c>
      <c r="P267">
        <f t="shared" si="84"/>
        <v>14.430745853165435</v>
      </c>
    </row>
    <row r="268" spans="2:16" x14ac:dyDescent="0.25">
      <c r="B268" s="5">
        <f>'Mg2+离子浓度'!B268</f>
        <v>2.3531997353725163</v>
      </c>
      <c r="C268" s="5">
        <f t="shared" si="77"/>
        <v>3.0000000000001137E-3</v>
      </c>
      <c r="D268" s="5">
        <f t="shared" si="76"/>
        <v>18.630542539353492</v>
      </c>
      <c r="E268" s="5">
        <f t="shared" si="78"/>
        <v>5.5891627618062593E-2</v>
      </c>
      <c r="F268" s="5">
        <f t="shared" si="79"/>
        <v>26013.967147111016</v>
      </c>
      <c r="G268" s="5">
        <f t="shared" si="80"/>
        <v>11054.721261471224</v>
      </c>
      <c r="H268" s="5">
        <f t="shared" si="73"/>
        <v>5.7927789416036277E-3</v>
      </c>
      <c r="I268" s="5">
        <f t="shared" si="81"/>
        <v>2696.1669842059405</v>
      </c>
      <c r="J268" s="5"/>
      <c r="K268" s="105">
        <f t="shared" si="75"/>
        <v>6.0655531939555517E-3</v>
      </c>
      <c r="L268" s="60">
        <f t="shared" si="74"/>
        <v>2696.1609186527467</v>
      </c>
      <c r="M268" s="5">
        <f t="shared" si="82"/>
        <v>26013.908623621028</v>
      </c>
      <c r="N268" s="5">
        <f t="shared" si="83"/>
        <v>2.6961609186527467</v>
      </c>
      <c r="O268" s="5">
        <f t="shared" si="72"/>
        <v>3.7089774318800419E-15</v>
      </c>
      <c r="P268">
        <f t="shared" si="84"/>
        <v>14.430745809227277</v>
      </c>
    </row>
    <row r="269" spans="2:16" x14ac:dyDescent="0.25">
      <c r="B269" s="5">
        <f>'Mg2+离子浓度'!B269</f>
        <v>2.355199735372516</v>
      </c>
      <c r="C269" s="5">
        <f t="shared" si="77"/>
        <v>1.9999999999997797E-3</v>
      </c>
      <c r="D269" s="5">
        <f t="shared" si="76"/>
        <v>18.630542539353492</v>
      </c>
      <c r="E269" s="5">
        <f t="shared" si="78"/>
        <v>3.7261085078702877E-2</v>
      </c>
      <c r="F269" s="5">
        <f t="shared" si="79"/>
        <v>26013.945884706107</v>
      </c>
      <c r="G269" s="5">
        <f t="shared" si="80"/>
        <v>11045.324731488876</v>
      </c>
      <c r="H269" s="5">
        <f t="shared" si="73"/>
        <v>3.8618526277351796E-3</v>
      </c>
      <c r="I269" s="5">
        <f t="shared" si="81"/>
        <v>2696.1647805053744</v>
      </c>
      <c r="J269" s="5"/>
      <c r="K269" s="105">
        <f t="shared" si="75"/>
        <v>4.952499396392058E-3</v>
      </c>
      <c r="L269" s="60">
        <f t="shared" si="74"/>
        <v>2696.1598280059779</v>
      </c>
      <c r="M269" s="5">
        <f t="shared" si="82"/>
        <v>26013.898100515678</v>
      </c>
      <c r="N269" s="5">
        <f t="shared" si="83"/>
        <v>2.6961598280059782</v>
      </c>
      <c r="O269" s="5">
        <f t="shared" si="72"/>
        <v>3.7089789322303582E-15</v>
      </c>
      <c r="P269">
        <f t="shared" si="84"/>
        <v>14.43074563354712</v>
      </c>
    </row>
    <row r="270" spans="2:16" x14ac:dyDescent="0.25">
      <c r="B270" s="5">
        <f>'Mg2+离子浓度'!B270</f>
        <v>2.3651997353725163</v>
      </c>
      <c r="C270" s="5">
        <f t="shared" si="77"/>
        <v>1.0000000000000231E-2</v>
      </c>
      <c r="D270" s="5">
        <f t="shared" si="76"/>
        <v>18.630542539353492</v>
      </c>
      <c r="E270" s="5">
        <f t="shared" si="78"/>
        <v>0.18630542539353923</v>
      </c>
      <c r="F270" s="5">
        <f t="shared" si="79"/>
        <v>26014.08440594107</v>
      </c>
      <c r="G270" s="5">
        <f t="shared" si="80"/>
        <v>10998.683966047325</v>
      </c>
      <c r="H270" s="5">
        <f t="shared" si="73"/>
        <v>1.9309263138678472E-2</v>
      </c>
      <c r="I270" s="5">
        <f t="shared" si="81"/>
        <v>2696.1791372691164</v>
      </c>
      <c r="J270" s="5"/>
      <c r="K270" s="105">
        <f t="shared" si="75"/>
        <v>1.1074184277288788E-2</v>
      </c>
      <c r="L270" s="60">
        <f t="shared" si="74"/>
        <v>2696.1680630848391</v>
      </c>
      <c r="M270" s="5">
        <f t="shared" si="82"/>
        <v>26013.977556674075</v>
      </c>
      <c r="N270" s="5">
        <f t="shared" si="83"/>
        <v>2.6961680630848393</v>
      </c>
      <c r="O270" s="5">
        <f t="shared" si="72"/>
        <v>3.7089676036583681E-15</v>
      </c>
      <c r="P270">
        <f t="shared" si="84"/>
        <v>14.430746960042608</v>
      </c>
    </row>
    <row r="271" spans="2:16" x14ac:dyDescent="0.25">
      <c r="B271" s="5">
        <f>'Mg2+离子浓度'!B271</f>
        <v>2.3951997353725161</v>
      </c>
      <c r="C271" s="5">
        <f t="shared" si="77"/>
        <v>2.9999999999999805E-2</v>
      </c>
      <c r="D271" s="5">
        <f t="shared" si="76"/>
        <v>18.630542539353492</v>
      </c>
      <c r="E271" s="5">
        <f t="shared" si="78"/>
        <v>0.55891627618060113</v>
      </c>
      <c r="F271" s="5">
        <f t="shared" si="79"/>
        <v>26014.536472950254</v>
      </c>
      <c r="G271" s="5">
        <f t="shared" si="80"/>
        <v>10861.113621868497</v>
      </c>
      <c r="H271" s="5">
        <f t="shared" si="73"/>
        <v>5.7927789416033708E-2</v>
      </c>
      <c r="I271" s="5">
        <f t="shared" si="81"/>
        <v>2696.2259908742553</v>
      </c>
      <c r="J271" s="5"/>
      <c r="K271" s="105">
        <f t="shared" si="75"/>
        <v>1.9181383144688719E-2</v>
      </c>
      <c r="L271" s="60">
        <f t="shared" si="74"/>
        <v>2696.2068094911106</v>
      </c>
      <c r="M271" s="5">
        <f t="shared" si="82"/>
        <v>26014.351401374981</v>
      </c>
      <c r="N271" s="5">
        <f t="shared" si="83"/>
        <v>2.6962068094911107</v>
      </c>
      <c r="O271" s="5">
        <f t="shared" si="72"/>
        <v>3.7089143031603824E-15</v>
      </c>
      <c r="P271">
        <f t="shared" si="84"/>
        <v>14.430753201207526</v>
      </c>
    </row>
    <row r="272" spans="2:16" x14ac:dyDescent="0.25">
      <c r="B272" s="5">
        <f>'Mg2+离子浓度'!B272</f>
        <v>2.4251997353725163</v>
      </c>
      <c r="C272" s="5">
        <f t="shared" si="77"/>
        <v>3.0000000000000249E-2</v>
      </c>
      <c r="D272" s="5">
        <f t="shared" si="76"/>
        <v>18.630542539353492</v>
      </c>
      <c r="E272" s="5">
        <f t="shared" si="78"/>
        <v>0.55891627618060935</v>
      </c>
      <c r="F272" s="5">
        <f t="shared" si="79"/>
        <v>26014.91031765116</v>
      </c>
      <c r="G272" s="5">
        <f t="shared" si="80"/>
        <v>10726.914545723059</v>
      </c>
      <c r="H272" s="5">
        <f t="shared" si="73"/>
        <v>5.7927789416034554E-2</v>
      </c>
      <c r="I272" s="5">
        <f t="shared" si="81"/>
        <v>2696.2647372805263</v>
      </c>
      <c r="J272" s="5"/>
      <c r="K272" s="105">
        <f t="shared" si="75"/>
        <v>1.9181658792823207E-2</v>
      </c>
      <c r="L272" s="60">
        <f t="shared" si="74"/>
        <v>2696.2455556217337</v>
      </c>
      <c r="M272" s="5">
        <f t="shared" si="82"/>
        <v>26014.725243416302</v>
      </c>
      <c r="N272" s="5">
        <f t="shared" si="83"/>
        <v>2.6962455556217337</v>
      </c>
      <c r="O272" s="5">
        <f t="shared" ref="O272:O335" si="85">10^(-14)/N272</f>
        <v>3.7088610045734786E-15</v>
      </c>
      <c r="P272">
        <f t="shared" si="84"/>
        <v>14.430759442238354</v>
      </c>
    </row>
    <row r="273" spans="1:16" x14ac:dyDescent="0.25">
      <c r="B273" s="5">
        <f>'Mg2+离子浓度'!B273</f>
        <v>2.4451997353725163</v>
      </c>
      <c r="C273" s="5">
        <f t="shared" si="77"/>
        <v>2.0000000000000018E-2</v>
      </c>
      <c r="D273" s="5">
        <f t="shared" si="76"/>
        <v>18.630542539353492</v>
      </c>
      <c r="E273" s="5">
        <f t="shared" si="78"/>
        <v>0.37261085078707018</v>
      </c>
      <c r="F273" s="5">
        <f t="shared" si="79"/>
        <v>26015.097854267089</v>
      </c>
      <c r="G273" s="5">
        <f t="shared" si="80"/>
        <v>10639.252686776443</v>
      </c>
      <c r="H273" s="5">
        <f t="shared" si="73"/>
        <v>3.861852627735609E-2</v>
      </c>
      <c r="I273" s="5">
        <f t="shared" si="81"/>
        <v>2696.2841741480115</v>
      </c>
      <c r="J273" s="5"/>
      <c r="K273" s="105">
        <f t="shared" si="75"/>
        <v>1.566187172354826E-2</v>
      </c>
      <c r="L273" s="60">
        <f t="shared" si="74"/>
        <v>2696.2685122762878</v>
      </c>
      <c r="M273" s="5">
        <f t="shared" si="82"/>
        <v>26014.946740697764</v>
      </c>
      <c r="N273" s="5">
        <f t="shared" si="83"/>
        <v>2.6962685122762879</v>
      </c>
      <c r="O273" s="5">
        <f t="shared" si="85"/>
        <v>3.708829426471934E-15</v>
      </c>
      <c r="P273">
        <f t="shared" si="84"/>
        <v>14.430763139937895</v>
      </c>
    </row>
    <row r="274" spans="1:16" x14ac:dyDescent="0.25">
      <c r="B274" s="5">
        <f>'Mg2+离子浓度'!B274</f>
        <v>2.4951997353725162</v>
      </c>
      <c r="C274" s="5">
        <f t="shared" si="77"/>
        <v>4.9999999999999822E-2</v>
      </c>
      <c r="D274" s="5">
        <f t="shared" si="76"/>
        <v>18.630542539353492</v>
      </c>
      <c r="E274" s="5">
        <f t="shared" si="78"/>
        <v>0.93152712696767126</v>
      </c>
      <c r="F274" s="5">
        <f t="shared" si="79"/>
        <v>26015.87826782473</v>
      </c>
      <c r="G274" s="5">
        <f t="shared" si="80"/>
        <v>10426.37104317452</v>
      </c>
      <c r="H274" s="5">
        <f t="shared" ref="H274:H337" si="86">E274/$C$9/96485/$C$3</f>
        <v>9.6546315693389784E-2</v>
      </c>
      <c r="I274" s="5">
        <f t="shared" si="81"/>
        <v>2696.3650585919813</v>
      </c>
      <c r="J274" s="5"/>
      <c r="K274" s="105">
        <f t="shared" si="75"/>
        <v>2.4764336404222077E-2</v>
      </c>
      <c r="L274" s="60">
        <f t="shared" ref="L274:L337" si="87">I274-K274</f>
        <v>2696.3402942555772</v>
      </c>
      <c r="M274" s="5">
        <f t="shared" si="82"/>
        <v>26015.639329124941</v>
      </c>
      <c r="N274" s="5">
        <f t="shared" si="83"/>
        <v>2.6963402942555774</v>
      </c>
      <c r="O274" s="5">
        <f t="shared" si="85"/>
        <v>3.7087306900039716E-15</v>
      </c>
      <c r="P274">
        <f t="shared" si="84"/>
        <v>14.430774701880779</v>
      </c>
    </row>
    <row r="275" spans="1:16" x14ac:dyDescent="0.25">
      <c r="A275" t="s">
        <v>232</v>
      </c>
      <c r="B275" s="5">
        <f>'Mg2+离子浓度'!B275</f>
        <v>2.5451997353725164</v>
      </c>
      <c r="C275" s="5">
        <f t="shared" si="77"/>
        <v>5.0000000000000266E-2</v>
      </c>
      <c r="D275" s="5">
        <f t="shared" si="76"/>
        <v>18.630542539353492</v>
      </c>
      <c r="E275" s="5">
        <f t="shared" si="78"/>
        <v>0.93152712696767959</v>
      </c>
      <c r="F275" s="5">
        <f t="shared" si="79"/>
        <v>26016.570856251907</v>
      </c>
      <c r="G275" s="5">
        <f t="shared" si="80"/>
        <v>10221.818938089789</v>
      </c>
      <c r="H275" s="5">
        <f t="shared" si="86"/>
        <v>9.6546315693390644E-2</v>
      </c>
      <c r="I275" s="5">
        <f t="shared" si="81"/>
        <v>2696.4368405712707</v>
      </c>
      <c r="J275" s="5"/>
      <c r="K275" s="105">
        <f t="shared" si="75"/>
        <v>2.4764995674404176E-2</v>
      </c>
      <c r="L275" s="60">
        <f t="shared" si="87"/>
        <v>2696.4120755755962</v>
      </c>
      <c r="M275" s="5">
        <f t="shared" si="82"/>
        <v>26016.331911191144</v>
      </c>
      <c r="N275" s="5">
        <f t="shared" si="83"/>
        <v>2.696412075575596</v>
      </c>
      <c r="O275" s="5">
        <f t="shared" si="85"/>
        <v>3.7086319596997526E-15</v>
      </c>
      <c r="P275">
        <f t="shared" si="84"/>
        <v>14.430786263409679</v>
      </c>
    </row>
    <row r="276" spans="1:16" x14ac:dyDescent="0.25">
      <c r="A276" s="5">
        <f>(A256+A277)*9</f>
        <v>2.6383412796306209</v>
      </c>
      <c r="B276" s="5">
        <f>'Mg2+离子浓度'!B276</f>
        <v>2.5951997353725162</v>
      </c>
      <c r="C276" s="5">
        <f t="shared" si="77"/>
        <v>4.9999999999999822E-2</v>
      </c>
      <c r="D276" s="5">
        <f t="shared" si="76"/>
        <v>18.630542539353492</v>
      </c>
      <c r="E276" s="5">
        <f t="shared" si="78"/>
        <v>0.93152712696767126</v>
      </c>
      <c r="F276" s="5">
        <f t="shared" si="79"/>
        <v>26017.26343831811</v>
      </c>
      <c r="G276" s="5">
        <f t="shared" si="80"/>
        <v>10025.148771288534</v>
      </c>
      <c r="H276" s="5">
        <f t="shared" si="86"/>
        <v>9.6546315693389784E-2</v>
      </c>
      <c r="I276" s="5">
        <f t="shared" si="81"/>
        <v>2696.5086218912897</v>
      </c>
      <c r="J276" s="5"/>
      <c r="K276" s="105">
        <f t="shared" si="75"/>
        <v>2.4765654938531091E-2</v>
      </c>
      <c r="L276" s="60">
        <f t="shared" si="87"/>
        <v>2696.4838562363511</v>
      </c>
      <c r="M276" s="5">
        <f t="shared" si="82"/>
        <v>26017.024486896436</v>
      </c>
      <c r="N276" s="5">
        <f t="shared" si="83"/>
        <v>2.6964838562363513</v>
      </c>
      <c r="O276" s="5">
        <f t="shared" si="85"/>
        <v>3.708533235558701E-15</v>
      </c>
      <c r="P276">
        <f t="shared" si="84"/>
        <v>14.430797824524623</v>
      </c>
    </row>
    <row r="277" spans="1:16" x14ac:dyDescent="0.25">
      <c r="A277" s="79">
        <v>0.2931415442581049</v>
      </c>
      <c r="B277" s="5">
        <f>'Mg2+离子浓度'!B277</f>
        <v>2.6383487664425851</v>
      </c>
      <c r="C277" s="5">
        <f t="shared" si="77"/>
        <v>4.3149031070068844E-2</v>
      </c>
      <c r="D277" s="5">
        <f t="shared" si="76"/>
        <v>18.630542539353492</v>
      </c>
      <c r="E277" s="5">
        <f t="shared" si="78"/>
        <v>0.80388985888280307</v>
      </c>
      <c r="F277" s="5">
        <f t="shared" si="79"/>
        <v>26017.828376755318</v>
      </c>
      <c r="G277" s="5">
        <f t="shared" si="80"/>
        <v>9861.4060080602721</v>
      </c>
      <c r="H277" s="5">
        <f t="shared" si="86"/>
        <v>8.3317599511095311E-2</v>
      </c>
      <c r="I277" s="5">
        <f t="shared" si="81"/>
        <v>2696.5671738358624</v>
      </c>
      <c r="J277" s="5"/>
      <c r="K277" s="105">
        <f t="shared" si="75"/>
        <v>2.3006988187880332E-2</v>
      </c>
      <c r="L277" s="60">
        <f t="shared" si="87"/>
        <v>2696.5441668476747</v>
      </c>
      <c r="M277" s="5">
        <f t="shared" si="82"/>
        <v>26017.606393829788</v>
      </c>
      <c r="N277" s="5">
        <f t="shared" si="83"/>
        <v>2.6965441668476746</v>
      </c>
      <c r="O277" s="5">
        <f t="shared" si="85"/>
        <v>3.7084502909107704E-15</v>
      </c>
      <c r="P277">
        <f t="shared" si="84"/>
        <v>14.430807538016037</v>
      </c>
    </row>
    <row r="278" spans="1:16" x14ac:dyDescent="0.25">
      <c r="B278" s="5">
        <f>'Mg2+离子浓度'!B278</f>
        <v>2.6383487665425851</v>
      </c>
      <c r="C278" s="5">
        <f t="shared" si="77"/>
        <v>1.000000082740371E-10</v>
      </c>
      <c r="D278" s="5">
        <f t="shared" si="76"/>
        <v>385533071.99181575</v>
      </c>
      <c r="E278" s="5">
        <f t="shared" si="78"/>
        <v>3.8553310389096512E-2</v>
      </c>
      <c r="F278" s="5">
        <f t="shared" si="79"/>
        <v>26017.644947140179</v>
      </c>
      <c r="G278" s="5">
        <f t="shared" si="80"/>
        <v>9861.3364832864427</v>
      </c>
      <c r="H278" s="5">
        <f t="shared" si="86"/>
        <v>3.9957828044873836E-3</v>
      </c>
      <c r="I278" s="5">
        <f t="shared" si="81"/>
        <v>2696.5481626304791</v>
      </c>
      <c r="J278" s="5"/>
      <c r="K278" s="105">
        <f t="shared" si="75"/>
        <v>1.1075700456313121E-6</v>
      </c>
      <c r="L278" s="60">
        <f t="shared" si="87"/>
        <v>2696.5481615229091</v>
      </c>
      <c r="M278" s="5">
        <f t="shared" si="82"/>
        <v>26017.644936453791</v>
      </c>
      <c r="N278" s="5">
        <f t="shared" si="83"/>
        <v>2.6965481615229092</v>
      </c>
      <c r="O278" s="5">
        <f t="shared" si="85"/>
        <v>3.7084447972004233E-15</v>
      </c>
      <c r="P278">
        <f t="shared" si="84"/>
        <v>14.430808181381774</v>
      </c>
    </row>
    <row r="279" spans="1:16" x14ac:dyDescent="0.25">
      <c r="B279" s="5">
        <f>'Mg2+离子浓度'!B279</f>
        <v>2.6383487668425851</v>
      </c>
      <c r="C279" s="5">
        <f t="shared" si="77"/>
        <v>3.000000248221113E-10</v>
      </c>
      <c r="D279" s="5">
        <f t="shared" si="76"/>
        <v>385533071.99181575</v>
      </c>
      <c r="E279" s="5">
        <f t="shared" si="78"/>
        <v>0.11565993116728955</v>
      </c>
      <c r="F279" s="5">
        <f t="shared" si="79"/>
        <v>26017.76059638496</v>
      </c>
      <c r="G279" s="5">
        <f t="shared" si="80"/>
        <v>9861.3803161139422</v>
      </c>
      <c r="H279" s="5">
        <f t="shared" si="86"/>
        <v>1.198734841346215E-2</v>
      </c>
      <c r="I279" s="5">
        <f t="shared" si="81"/>
        <v>2696.5601488713228</v>
      </c>
      <c r="J279" s="5"/>
      <c r="K279" s="105">
        <f t="shared" si="75"/>
        <v>1.9183761191787036E-6</v>
      </c>
      <c r="L279" s="60">
        <f t="shared" si="87"/>
        <v>2696.5601469529465</v>
      </c>
      <c r="M279" s="5">
        <f t="shared" si="82"/>
        <v>26017.760577875506</v>
      </c>
      <c r="N279" s="5">
        <f t="shared" si="83"/>
        <v>2.6965601469529465</v>
      </c>
      <c r="O279" s="5">
        <f t="shared" si="85"/>
        <v>3.7084283142357418E-15</v>
      </c>
      <c r="P279">
        <f t="shared" si="84"/>
        <v>14.430810111699444</v>
      </c>
    </row>
    <row r="280" spans="1:16" x14ac:dyDescent="0.25">
      <c r="B280" s="5">
        <f>'Mg2+离子浓度'!B280</f>
        <v>2.6383487672425852</v>
      </c>
      <c r="C280" s="5">
        <f t="shared" si="77"/>
        <v>4.000000330961484E-10</v>
      </c>
      <c r="D280" s="5">
        <f t="shared" si="76"/>
        <v>385533071.99181575</v>
      </c>
      <c r="E280" s="5">
        <f t="shared" si="78"/>
        <v>0.15421324155638605</v>
      </c>
      <c r="F280" s="5">
        <f t="shared" si="79"/>
        <v>26017.914791117062</v>
      </c>
      <c r="G280" s="5">
        <f t="shared" si="80"/>
        <v>9861.4387582689233</v>
      </c>
      <c r="H280" s="5">
        <f t="shared" si="86"/>
        <v>1.5983131217949535E-2</v>
      </c>
      <c r="I280" s="5">
        <f t="shared" si="81"/>
        <v>2696.5761300841646</v>
      </c>
      <c r="J280" s="5"/>
      <c r="K280" s="105">
        <f t="shared" si="75"/>
        <v>2.2151630657560042E-6</v>
      </c>
      <c r="L280" s="60">
        <f t="shared" si="87"/>
        <v>2696.5761278690015</v>
      </c>
      <c r="M280" s="5">
        <f t="shared" si="82"/>
        <v>26017.91476974406</v>
      </c>
      <c r="N280" s="5">
        <f t="shared" si="83"/>
        <v>2.6965761278690015</v>
      </c>
      <c r="O280" s="5">
        <f t="shared" si="85"/>
        <v>3.7084063367061725E-15</v>
      </c>
      <c r="P280">
        <f t="shared" si="84"/>
        <v>14.430812685498177</v>
      </c>
    </row>
    <row r="281" spans="1:16" x14ac:dyDescent="0.25">
      <c r="B281" s="5">
        <f>'Mg2+离子浓度'!B281</f>
        <v>2.6383487674425852</v>
      </c>
      <c r="C281" s="5">
        <f t="shared" si="77"/>
        <v>2.000000165480742E-10</v>
      </c>
      <c r="D281" s="5">
        <f t="shared" si="76"/>
        <v>385533071.99181575</v>
      </c>
      <c r="E281" s="5">
        <f t="shared" si="78"/>
        <v>7.7106620778193025E-2</v>
      </c>
      <c r="F281" s="5">
        <f t="shared" si="79"/>
        <v>26017.991876364838</v>
      </c>
      <c r="G281" s="5">
        <f t="shared" si="80"/>
        <v>9861.4679747532791</v>
      </c>
      <c r="H281" s="5">
        <f t="shared" si="86"/>
        <v>7.9915656089747673E-3</v>
      </c>
      <c r="I281" s="5">
        <f t="shared" si="81"/>
        <v>2696.5841194346099</v>
      </c>
      <c r="J281" s="5"/>
      <c r="K281" s="105">
        <f t="shared" si="75"/>
        <v>1.566361465994116E-6</v>
      </c>
      <c r="L281" s="60">
        <f t="shared" si="87"/>
        <v>2696.5841178682485</v>
      </c>
      <c r="M281" s="5">
        <f t="shared" si="82"/>
        <v>26017.991861251798</v>
      </c>
      <c r="N281" s="5">
        <f t="shared" si="83"/>
        <v>2.6965841178682486</v>
      </c>
      <c r="O281" s="5">
        <f t="shared" si="85"/>
        <v>3.7083953486699972E-15</v>
      </c>
      <c r="P281">
        <f t="shared" si="84"/>
        <v>14.430813972317937</v>
      </c>
    </row>
    <row r="282" spans="1:16" x14ac:dyDescent="0.25">
      <c r="B282" s="5">
        <f>'Mg2+离子浓度'!B282</f>
        <v>2.638348776442585</v>
      </c>
      <c r="C282" s="5">
        <f t="shared" si="77"/>
        <v>8.9999998564849193E-9</v>
      </c>
      <c r="D282" s="5">
        <f t="shared" si="76"/>
        <v>385533071.99181575</v>
      </c>
      <c r="E282" s="5">
        <f t="shared" si="78"/>
        <v>3.4697975925965316</v>
      </c>
      <c r="F282" s="5">
        <f t="shared" si="79"/>
        <v>26021.461658844393</v>
      </c>
      <c r="G282" s="5">
        <f t="shared" si="80"/>
        <v>9862.7830752272275</v>
      </c>
      <c r="H282" s="5">
        <f t="shared" si="86"/>
        <v>0.35962041691418684</v>
      </c>
      <c r="I282" s="5">
        <f t="shared" si="81"/>
        <v>2696.9437382851629</v>
      </c>
      <c r="J282" s="5"/>
      <c r="K282" s="105">
        <f t="shared" ref="K282:K345" si="88">I282*($C$8/3.1415926)^(1/2)*C282^(1/2)</f>
        <v>1.0508872913162826E-5</v>
      </c>
      <c r="L282" s="60">
        <f t="shared" si="87"/>
        <v>2696.94372777629</v>
      </c>
      <c r="M282" s="5">
        <f t="shared" si="82"/>
        <v>26021.461557449536</v>
      </c>
      <c r="N282" s="5">
        <f t="shared" si="83"/>
        <v>2.69694372777629</v>
      </c>
      <c r="O282" s="5">
        <f t="shared" si="85"/>
        <v>3.7079008720160792E-15</v>
      </c>
      <c r="P282">
        <f t="shared" si="84"/>
        <v>14.430871884913699</v>
      </c>
    </row>
    <row r="283" spans="1:16" x14ac:dyDescent="0.25">
      <c r="B283" s="5">
        <f>'Mg2+离子浓度'!B283</f>
        <v>2.6383488664425849</v>
      </c>
      <c r="C283" s="5">
        <f t="shared" si="77"/>
        <v>8.9999999897116822E-8</v>
      </c>
      <c r="D283" s="5">
        <f t="shared" si="76"/>
        <v>385533071.99181575</v>
      </c>
      <c r="E283" s="5">
        <f t="shared" si="78"/>
        <v>34.697976439598548</v>
      </c>
      <c r="F283" s="5">
        <f t="shared" si="79"/>
        <v>26056.159533889135</v>
      </c>
      <c r="G283" s="5">
        <f t="shared" si="80"/>
        <v>9875.9340985189465</v>
      </c>
      <c r="H283" s="5">
        <f t="shared" si="86"/>
        <v>3.596204222376385</v>
      </c>
      <c r="I283" s="5">
        <f t="shared" si="81"/>
        <v>2700.5399319986664</v>
      </c>
      <c r="J283" s="5"/>
      <c r="K283" s="105">
        <f t="shared" si="88"/>
        <v>3.3276286903170029E-5</v>
      </c>
      <c r="L283" s="60">
        <f t="shared" si="87"/>
        <v>2700.5398987223793</v>
      </c>
      <c r="M283" s="5">
        <f t="shared" si="82"/>
        <v>26056.159212822877</v>
      </c>
      <c r="N283" s="5">
        <f t="shared" si="83"/>
        <v>2.7005398987223792</v>
      </c>
      <c r="O283" s="5">
        <f t="shared" si="85"/>
        <v>3.7029632499527164E-15</v>
      </c>
      <c r="P283">
        <f t="shared" si="84"/>
        <v>14.431450598083407</v>
      </c>
    </row>
    <row r="284" spans="1:16" x14ac:dyDescent="0.25">
      <c r="B284" s="5">
        <f>'Mg2+离子浓度'!B284</f>
        <v>2.6383497664425852</v>
      </c>
      <c r="C284" s="5">
        <f t="shared" si="77"/>
        <v>9.0000000030343585E-7</v>
      </c>
      <c r="D284" s="5">
        <f t="shared" si="76"/>
        <v>385533071.99181575</v>
      </c>
      <c r="E284" s="5">
        <f t="shared" si="78"/>
        <v>346.97976490961872</v>
      </c>
      <c r="F284" s="5">
        <f t="shared" si="79"/>
        <v>26403.138977732495</v>
      </c>
      <c r="G284" s="5">
        <f t="shared" si="80"/>
        <v>10007.444544903205</v>
      </c>
      <c r="H284" s="5">
        <f t="shared" si="86"/>
        <v>35.962042276998368</v>
      </c>
      <c r="I284" s="5">
        <f t="shared" si="81"/>
        <v>2736.5019409993774</v>
      </c>
      <c r="J284" s="5"/>
      <c r="K284" s="105">
        <f t="shared" si="88"/>
        <v>1.0663014934454914E-4</v>
      </c>
      <c r="L284" s="60">
        <f t="shared" si="87"/>
        <v>2736.5018343692282</v>
      </c>
      <c r="M284" s="5">
        <f t="shared" si="82"/>
        <v>26403.137948911499</v>
      </c>
      <c r="N284" s="5">
        <f t="shared" si="83"/>
        <v>2.736501834369228</v>
      </c>
      <c r="O284" s="5">
        <f t="shared" si="85"/>
        <v>3.6543004921116853E-15</v>
      </c>
      <c r="P284">
        <f t="shared" si="84"/>
        <v>14.437195743600821</v>
      </c>
    </row>
    <row r="285" spans="1:16" x14ac:dyDescent="0.25">
      <c r="A285" s="82">
        <v>7.4868119641229509E-6</v>
      </c>
      <c r="B285" s="5">
        <f>'Mg2+离子浓度'!B285</f>
        <v>2.6383562532545493</v>
      </c>
      <c r="C285" s="5">
        <f t="shared" si="77"/>
        <v>6.4868119640237865E-6</v>
      </c>
      <c r="D285" s="5">
        <f t="shared" si="76"/>
        <v>385533071.99181575</v>
      </c>
      <c r="E285" s="5">
        <f t="shared" si="78"/>
        <v>2500.8805439233543</v>
      </c>
      <c r="F285" s="5">
        <f t="shared" si="79"/>
        <v>28904.018492834854</v>
      </c>
      <c r="G285" s="5">
        <f t="shared" si="80"/>
        <v>10955.312974576595</v>
      </c>
      <c r="H285" s="5">
        <f t="shared" si="86"/>
        <v>259.19889557168</v>
      </c>
      <c r="I285" s="5">
        <f t="shared" si="81"/>
        <v>2995.7007299409083</v>
      </c>
      <c r="J285" s="5"/>
      <c r="K285" s="105">
        <f t="shared" si="88"/>
        <v>3.1338418932442158E-4</v>
      </c>
      <c r="L285" s="60">
        <f t="shared" si="87"/>
        <v>2995.7004165567191</v>
      </c>
      <c r="M285" s="5">
        <f t="shared" si="82"/>
        <v>28904.015469147504</v>
      </c>
      <c r="N285" s="5">
        <f t="shared" si="83"/>
        <v>2.9957004165567191</v>
      </c>
      <c r="O285" s="5">
        <f t="shared" si="85"/>
        <v>3.3381175049186246E-15</v>
      </c>
      <c r="P285">
        <f t="shared" si="84"/>
        <v>14.476498379807891</v>
      </c>
    </row>
    <row r="286" spans="1:16" x14ac:dyDescent="0.25">
      <c r="B286" s="5">
        <f>'Mg2+离子浓度'!B286</f>
        <v>2.6383587664425852</v>
      </c>
      <c r="C286" s="5">
        <f t="shared" si="77"/>
        <v>2.5131880359019476E-6</v>
      </c>
      <c r="D286" s="5">
        <f t="shared" si="76"/>
        <v>18.630542539353492</v>
      </c>
      <c r="E286" s="5">
        <f t="shared" si="78"/>
        <v>4.6822056612265487E-5</v>
      </c>
      <c r="F286" s="5">
        <f t="shared" si="79"/>
        <v>28904.015515969561</v>
      </c>
      <c r="G286" s="5">
        <f t="shared" si="80"/>
        <v>10955.301410710763</v>
      </c>
      <c r="H286" s="5">
        <f t="shared" si="86"/>
        <v>4.8527809102208104E-6</v>
      </c>
      <c r="I286" s="5">
        <f t="shared" si="81"/>
        <v>2995.7004214095</v>
      </c>
      <c r="J286" s="5"/>
      <c r="K286" s="105">
        <f t="shared" si="88"/>
        <v>1.950625397265601E-4</v>
      </c>
      <c r="L286" s="60">
        <f t="shared" si="87"/>
        <v>2995.7002263469603</v>
      </c>
      <c r="M286" s="5">
        <f t="shared" si="82"/>
        <v>28904.013633908649</v>
      </c>
      <c r="N286" s="5">
        <f t="shared" si="83"/>
        <v>2.9957002263469605</v>
      </c>
      <c r="O286" s="5">
        <f t="shared" si="85"/>
        <v>3.3381177168699138E-15</v>
      </c>
      <c r="P286">
        <f t="shared" si="84"/>
        <v>14.476498352232687</v>
      </c>
    </row>
    <row r="287" spans="1:16" x14ac:dyDescent="0.25">
      <c r="B287" s="5">
        <f>'Mg2+离子浓度'!B287</f>
        <v>2.6383687664425852</v>
      </c>
      <c r="C287" s="5">
        <f t="shared" si="77"/>
        <v>1.0000000000065512E-5</v>
      </c>
      <c r="D287" s="5">
        <f t="shared" si="76"/>
        <v>18.630542539353492</v>
      </c>
      <c r="E287" s="5">
        <f t="shared" si="78"/>
        <v>1.8630542539475544E-4</v>
      </c>
      <c r="F287" s="5">
        <f t="shared" si="79"/>
        <v>28904.013820214073</v>
      </c>
      <c r="G287" s="5">
        <f t="shared" si="80"/>
        <v>10955.259244971458</v>
      </c>
      <c r="H287" s="5">
        <f t="shared" si="86"/>
        <v>1.9309263138804526E-5</v>
      </c>
      <c r="I287" s="5">
        <f t="shared" si="81"/>
        <v>2995.7002456562236</v>
      </c>
      <c r="J287" s="5"/>
      <c r="K287" s="105">
        <f t="shared" si="88"/>
        <v>3.8910011323478941E-4</v>
      </c>
      <c r="L287" s="60">
        <f t="shared" si="87"/>
        <v>2995.6998565561103</v>
      </c>
      <c r="M287" s="5">
        <f t="shared" si="82"/>
        <v>28904.010065981631</v>
      </c>
      <c r="N287" s="5">
        <f t="shared" si="83"/>
        <v>2.9956998565561102</v>
      </c>
      <c r="O287" s="5">
        <f t="shared" si="85"/>
        <v>3.3381181289290147E-15</v>
      </c>
      <c r="P287">
        <f t="shared" si="84"/>
        <v>14.47649829862314</v>
      </c>
    </row>
    <row r="288" spans="1:16" x14ac:dyDescent="0.25">
      <c r="B288" s="5">
        <f>'Mg2+离子浓度'!B288</f>
        <v>2.638398766442585</v>
      </c>
      <c r="C288" s="5">
        <f t="shared" si="77"/>
        <v>2.9999999999752447E-5</v>
      </c>
      <c r="D288" s="5">
        <f t="shared" si="76"/>
        <v>18.630542539353492</v>
      </c>
      <c r="E288" s="5">
        <f t="shared" si="78"/>
        <v>5.5891627617599268E-4</v>
      </c>
      <c r="F288" s="5">
        <f t="shared" si="79"/>
        <v>28904.010624897906</v>
      </c>
      <c r="G288" s="5">
        <f t="shared" si="80"/>
        <v>10955.133466754103</v>
      </c>
      <c r="H288" s="5">
        <f t="shared" si="86"/>
        <v>5.7927789415556066E-5</v>
      </c>
      <c r="I288" s="5">
        <f t="shared" si="81"/>
        <v>2995.6999144838996</v>
      </c>
      <c r="J288" s="5"/>
      <c r="K288" s="105">
        <f t="shared" si="88"/>
        <v>6.739410908448006E-4</v>
      </c>
      <c r="L288" s="60">
        <f t="shared" si="87"/>
        <v>2995.6992405428086</v>
      </c>
      <c r="M288" s="5">
        <f t="shared" si="82"/>
        <v>28904.004122377293</v>
      </c>
      <c r="N288" s="5">
        <f t="shared" si="83"/>
        <v>2.9956992405428089</v>
      </c>
      <c r="O288" s="5">
        <f t="shared" si="85"/>
        <v>3.3381188153547883E-15</v>
      </c>
      <c r="P288">
        <f t="shared" si="84"/>
        <v>14.476498209318063</v>
      </c>
    </row>
    <row r="289" spans="1:16" x14ac:dyDescent="0.25">
      <c r="B289" s="5">
        <f>'Mg2+离子浓度'!B289</f>
        <v>2.6384287664425852</v>
      </c>
      <c r="C289" s="5">
        <f t="shared" si="77"/>
        <v>3.0000000000196536E-5</v>
      </c>
      <c r="D289" s="5">
        <f t="shared" si="76"/>
        <v>18.630542539353492</v>
      </c>
      <c r="E289" s="5">
        <f t="shared" si="78"/>
        <v>5.5891627618426633E-4</v>
      </c>
      <c r="F289" s="5">
        <f t="shared" si="79"/>
        <v>28904.004681293569</v>
      </c>
      <c r="G289" s="5">
        <f t="shared" si="80"/>
        <v>10955.006649758854</v>
      </c>
      <c r="H289" s="5">
        <f t="shared" si="86"/>
        <v>5.7927789416413575E-5</v>
      </c>
      <c r="I289" s="5">
        <f t="shared" si="81"/>
        <v>2995.699298470598</v>
      </c>
      <c r="J289" s="5"/>
      <c r="K289" s="105">
        <f t="shared" si="88"/>
        <v>6.7394095226558869E-4</v>
      </c>
      <c r="L289" s="60">
        <f t="shared" si="87"/>
        <v>2995.6986245296457</v>
      </c>
      <c r="M289" s="5">
        <f t="shared" si="82"/>
        <v>28903.998178774287</v>
      </c>
      <c r="N289" s="5">
        <f t="shared" si="83"/>
        <v>2.9956986245296457</v>
      </c>
      <c r="O289" s="5">
        <f t="shared" si="85"/>
        <v>3.3381195017806902E-15</v>
      </c>
      <c r="P289">
        <f t="shared" si="84"/>
        <v>14.476498120012987</v>
      </c>
    </row>
    <row r="290" spans="1:16" x14ac:dyDescent="0.25">
      <c r="B290" s="5">
        <f>'Mg2+离子浓度'!B290</f>
        <v>2.6384487664425853</v>
      </c>
      <c r="C290" s="5">
        <f t="shared" si="77"/>
        <v>2.0000000000131024E-5</v>
      </c>
      <c r="D290" s="5">
        <f t="shared" si="76"/>
        <v>18.630542539353492</v>
      </c>
      <c r="E290" s="5">
        <f t="shared" si="78"/>
        <v>3.7261085078951089E-4</v>
      </c>
      <c r="F290" s="5">
        <f t="shared" si="79"/>
        <v>28903.998551385139</v>
      </c>
      <c r="G290" s="5">
        <f t="shared" si="80"/>
        <v>10954.921285189987</v>
      </c>
      <c r="H290" s="5">
        <f t="shared" si="86"/>
        <v>3.8618526277609052E-5</v>
      </c>
      <c r="I290" s="5">
        <f t="shared" si="81"/>
        <v>2995.6986631481718</v>
      </c>
      <c r="J290" s="5"/>
      <c r="K290" s="105">
        <f t="shared" si="88"/>
        <v>5.5027036657167162E-4</v>
      </c>
      <c r="L290" s="60">
        <f t="shared" si="87"/>
        <v>2995.6981128778052</v>
      </c>
      <c r="M290" s="5">
        <f t="shared" si="82"/>
        <v>28903.993242101504</v>
      </c>
      <c r="N290" s="5">
        <f t="shared" si="83"/>
        <v>2.9956981128778053</v>
      </c>
      <c r="O290" s="5">
        <f t="shared" si="85"/>
        <v>3.3381200719165726E-15</v>
      </c>
      <c r="P290">
        <f t="shared" si="84"/>
        <v>14.476498045837438</v>
      </c>
    </row>
    <row r="291" spans="1:16" x14ac:dyDescent="0.25">
      <c r="B291" s="5">
        <f>'Mg2+离子浓度'!B291</f>
        <v>2.6385487664425851</v>
      </c>
      <c r="C291" s="5">
        <f t="shared" si="77"/>
        <v>9.9999999999766942E-5</v>
      </c>
      <c r="D291" s="5">
        <f t="shared" si="76"/>
        <v>18.630542539353492</v>
      </c>
      <c r="E291" s="5">
        <f t="shared" si="78"/>
        <v>1.8630542539310071E-3</v>
      </c>
      <c r="F291" s="5">
        <f t="shared" si="79"/>
        <v>28903.995105155758</v>
      </c>
      <c r="G291" s="5">
        <f t="shared" si="80"/>
        <v>10954.504791709982</v>
      </c>
      <c r="H291" s="5">
        <f t="shared" si="86"/>
        <v>1.9309263138633022E-4</v>
      </c>
      <c r="I291" s="5">
        <f t="shared" si="81"/>
        <v>2995.6983059704366</v>
      </c>
      <c r="J291" s="5"/>
      <c r="K291" s="105">
        <f t="shared" si="88"/>
        <v>1.2304417989466884E-3</v>
      </c>
      <c r="L291" s="60">
        <f t="shared" si="87"/>
        <v>2995.6970755286379</v>
      </c>
      <c r="M291" s="5">
        <f t="shared" si="82"/>
        <v>28903.983233238065</v>
      </c>
      <c r="N291" s="5">
        <f t="shared" si="83"/>
        <v>2.9956970755286378</v>
      </c>
      <c r="O291" s="5">
        <f t="shared" si="85"/>
        <v>3.338121227839882E-15</v>
      </c>
      <c r="P291">
        <f t="shared" si="84"/>
        <v>14.476497895450089</v>
      </c>
    </row>
    <row r="292" spans="1:16" x14ac:dyDescent="0.25">
      <c r="B292" s="5">
        <f>'Mg2+离子浓度'!B292</f>
        <v>2.6388487664425853</v>
      </c>
      <c r="C292" s="5">
        <f t="shared" si="77"/>
        <v>3.00000000000189E-4</v>
      </c>
      <c r="D292" s="5">
        <f t="shared" si="76"/>
        <v>18.630542539353492</v>
      </c>
      <c r="E292" s="5">
        <f t="shared" si="78"/>
        <v>5.5891627618095685E-3</v>
      </c>
      <c r="F292" s="5">
        <f t="shared" si="79"/>
        <v>28903.988822400828</v>
      </c>
      <c r="G292" s="5">
        <f t="shared" si="80"/>
        <v>10953.25703767636</v>
      </c>
      <c r="H292" s="5">
        <f t="shared" si="86"/>
        <v>5.7927789416070577E-4</v>
      </c>
      <c r="I292" s="5">
        <f t="shared" si="81"/>
        <v>2995.6976548065322</v>
      </c>
      <c r="J292" s="5"/>
      <c r="K292" s="105">
        <f t="shared" si="88"/>
        <v>2.1311872482868473E-3</v>
      </c>
      <c r="L292" s="60">
        <f t="shared" si="87"/>
        <v>2995.6955236192839</v>
      </c>
      <c r="M292" s="5">
        <f t="shared" si="82"/>
        <v>28903.96825964066</v>
      </c>
      <c r="N292" s="5">
        <f t="shared" si="83"/>
        <v>2.9956955236192839</v>
      </c>
      <c r="O292" s="5">
        <f t="shared" si="85"/>
        <v>3.3381229571416475E-15</v>
      </c>
      <c r="P292">
        <f t="shared" si="84"/>
        <v>14.476497670465445</v>
      </c>
    </row>
    <row r="293" spans="1:16" x14ac:dyDescent="0.25">
      <c r="B293" s="5">
        <f>'Mg2+离子浓度'!B293</f>
        <v>2.639148766442585</v>
      </c>
      <c r="C293" s="5">
        <f t="shared" si="77"/>
        <v>2.9999999999974492E-4</v>
      </c>
      <c r="D293" s="5">
        <f t="shared" si="76"/>
        <v>18.630542539353492</v>
      </c>
      <c r="E293" s="5">
        <f t="shared" si="78"/>
        <v>5.5891627618012947E-3</v>
      </c>
      <c r="F293" s="5">
        <f t="shared" si="79"/>
        <v>28903.973848803424</v>
      </c>
      <c r="G293" s="5">
        <f t="shared" si="80"/>
        <v>10952.006274267083</v>
      </c>
      <c r="H293" s="5">
        <f t="shared" si="86"/>
        <v>5.7927789415984816E-4</v>
      </c>
      <c r="I293" s="5">
        <f t="shared" si="81"/>
        <v>2995.6961028971778</v>
      </c>
      <c r="J293" s="5"/>
      <c r="K293" s="105">
        <f t="shared" si="88"/>
        <v>2.1311861442321221E-3</v>
      </c>
      <c r="L293" s="60">
        <f t="shared" si="87"/>
        <v>2995.6939717110336</v>
      </c>
      <c r="M293" s="5">
        <f t="shared" si="82"/>
        <v>28903.953286053908</v>
      </c>
      <c r="N293" s="5">
        <f t="shared" si="83"/>
        <v>2.9956939717110336</v>
      </c>
      <c r="O293" s="5">
        <f t="shared" si="85"/>
        <v>3.338124686443975E-15</v>
      </c>
      <c r="P293">
        <f t="shared" si="84"/>
        <v>14.476497445480843</v>
      </c>
    </row>
    <row r="294" spans="1:16" x14ac:dyDescent="0.25">
      <c r="B294" s="5">
        <f>'Mg2+离子浓度'!B294</f>
        <v>2.639348766442585</v>
      </c>
      <c r="C294" s="5">
        <f t="shared" si="77"/>
        <v>1.9999999999997797E-4</v>
      </c>
      <c r="D294" s="5">
        <f t="shared" si="76"/>
        <v>18.630542539353492</v>
      </c>
      <c r="E294" s="5">
        <f t="shared" si="78"/>
        <v>3.726108507870288E-3</v>
      </c>
      <c r="F294" s="5">
        <f t="shared" si="79"/>
        <v>28903.957012162417</v>
      </c>
      <c r="G294" s="5">
        <f t="shared" si="80"/>
        <v>10951.169993013191</v>
      </c>
      <c r="H294" s="5">
        <f t="shared" si="86"/>
        <v>3.86185262773518E-4</v>
      </c>
      <c r="I294" s="5">
        <f t="shared" si="81"/>
        <v>2995.6943578962964</v>
      </c>
      <c r="J294" s="5"/>
      <c r="K294" s="105">
        <f t="shared" si="88"/>
        <v>1.7401051864702637E-3</v>
      </c>
      <c r="L294" s="60">
        <f t="shared" si="87"/>
        <v>2995.69261779111</v>
      </c>
      <c r="M294" s="5">
        <f t="shared" si="82"/>
        <v>28903.940222757526</v>
      </c>
      <c r="N294" s="5">
        <f t="shared" si="83"/>
        <v>2.9956926177911103</v>
      </c>
      <c r="O294" s="5">
        <f t="shared" si="85"/>
        <v>3.3381261951279745E-15</v>
      </c>
      <c r="P294">
        <f t="shared" si="84"/>
        <v>14.476497249199083</v>
      </c>
    </row>
    <row r="295" spans="1:16" x14ac:dyDescent="0.25">
      <c r="B295" s="5">
        <f>'Mg2+离子浓度'!B295</f>
        <v>2.6403487664425849</v>
      </c>
      <c r="C295" s="5">
        <f t="shared" si="77"/>
        <v>9.9999999999988987E-4</v>
      </c>
      <c r="D295" s="5">
        <f t="shared" si="76"/>
        <v>18.630542539353492</v>
      </c>
      <c r="E295" s="5">
        <f t="shared" si="78"/>
        <v>1.8630542539351438E-2</v>
      </c>
      <c r="F295" s="5">
        <f t="shared" si="79"/>
        <v>28903.958853300064</v>
      </c>
      <c r="G295" s="5">
        <f t="shared" si="80"/>
        <v>10947.023067805989</v>
      </c>
      <c r="H295" s="5">
        <f t="shared" si="86"/>
        <v>1.9309263138675898E-3</v>
      </c>
      <c r="I295" s="5">
        <f t="shared" si="81"/>
        <v>2995.6945487174239</v>
      </c>
      <c r="J295" s="5"/>
      <c r="K295" s="105">
        <f t="shared" si="88"/>
        <v>3.8909937327977632E-3</v>
      </c>
      <c r="L295" s="60">
        <f t="shared" si="87"/>
        <v>2995.6906577236909</v>
      </c>
      <c r="M295" s="5">
        <f t="shared" si="82"/>
        <v>28903.921311047037</v>
      </c>
      <c r="N295" s="5">
        <f t="shared" si="83"/>
        <v>2.9956906577236908</v>
      </c>
      <c r="O295" s="5">
        <f t="shared" si="85"/>
        <v>3.3381283792494824E-15</v>
      </c>
      <c r="P295">
        <f t="shared" si="84"/>
        <v>14.476496965042179</v>
      </c>
    </row>
    <row r="296" spans="1:16" x14ac:dyDescent="0.25">
      <c r="B296" s="5">
        <f>'Mg2+离子浓度'!B296</f>
        <v>2.643348766442585</v>
      </c>
      <c r="C296" s="5">
        <f t="shared" si="77"/>
        <v>3.0000000000001137E-3</v>
      </c>
      <c r="D296" s="5">
        <f t="shared" si="76"/>
        <v>18.630542539353492</v>
      </c>
      <c r="E296" s="5">
        <f t="shared" si="78"/>
        <v>5.5891627618062593E-2</v>
      </c>
      <c r="F296" s="5">
        <f t="shared" si="79"/>
        <v>28903.977202674654</v>
      </c>
      <c r="G296" s="5">
        <f t="shared" si="80"/>
        <v>10934.605970128408</v>
      </c>
      <c r="H296" s="5">
        <f t="shared" si="86"/>
        <v>5.7927789416036277E-3</v>
      </c>
      <c r="I296" s="5">
        <f t="shared" si="81"/>
        <v>2995.6964505026326</v>
      </c>
      <c r="J296" s="5"/>
      <c r="K296" s="105">
        <f t="shared" si="88"/>
        <v>6.7394031155748463E-3</v>
      </c>
      <c r="L296" s="60">
        <f t="shared" si="87"/>
        <v>2995.6897110995169</v>
      </c>
      <c r="M296" s="5">
        <f t="shared" si="82"/>
        <v>28903.912177543694</v>
      </c>
      <c r="N296" s="5">
        <f t="shared" si="83"/>
        <v>2.9956897110995171</v>
      </c>
      <c r="O296" s="5">
        <f t="shared" si="85"/>
        <v>3.3381294340827005E-15</v>
      </c>
      <c r="P296">
        <f t="shared" si="84"/>
        <v>14.476496827807141</v>
      </c>
    </row>
    <row r="297" spans="1:16" x14ac:dyDescent="0.25">
      <c r="B297" s="5">
        <f>'Mg2+离子浓度'!B297</f>
        <v>2.6463487664425851</v>
      </c>
      <c r="C297" s="5">
        <f t="shared" si="77"/>
        <v>3.0000000000001137E-3</v>
      </c>
      <c r="D297" s="5">
        <f t="shared" si="76"/>
        <v>18.630542539353492</v>
      </c>
      <c r="E297" s="5">
        <f t="shared" si="78"/>
        <v>5.5891627618062593E-2</v>
      </c>
      <c r="F297" s="5">
        <f t="shared" si="79"/>
        <v>28903.968069171311</v>
      </c>
      <c r="G297" s="5">
        <f t="shared" si="80"/>
        <v>10922.206640217772</v>
      </c>
      <c r="H297" s="5">
        <f t="shared" si="86"/>
        <v>5.7927789416036277E-3</v>
      </c>
      <c r="I297" s="5">
        <f t="shared" si="81"/>
        <v>2995.6955038784586</v>
      </c>
      <c r="J297" s="5"/>
      <c r="K297" s="105">
        <f t="shared" si="88"/>
        <v>6.7394009859592418E-3</v>
      </c>
      <c r="L297" s="60">
        <f t="shared" si="87"/>
        <v>2995.6887644774724</v>
      </c>
      <c r="M297" s="5">
        <f t="shared" si="82"/>
        <v>28903.903044060895</v>
      </c>
      <c r="N297" s="5">
        <f t="shared" si="83"/>
        <v>2.9956887644774723</v>
      </c>
      <c r="O297" s="5">
        <f t="shared" si="85"/>
        <v>3.338130488914213E-15</v>
      </c>
      <c r="P297">
        <f t="shared" si="84"/>
        <v>14.476496690572368</v>
      </c>
    </row>
    <row r="298" spans="1:16" x14ac:dyDescent="0.25">
      <c r="B298" s="5">
        <f>'Mg2+离子浓度'!B298</f>
        <v>2.6483487664425849</v>
      </c>
      <c r="C298" s="5">
        <f t="shared" si="77"/>
        <v>1.9999999999997797E-3</v>
      </c>
      <c r="D298" s="5">
        <f t="shared" si="76"/>
        <v>18.630542539353492</v>
      </c>
      <c r="E298" s="5">
        <f t="shared" si="78"/>
        <v>3.7261085078702877E-2</v>
      </c>
      <c r="F298" s="5">
        <f t="shared" si="79"/>
        <v>28903.940305145974</v>
      </c>
      <c r="G298" s="5">
        <f t="shared" si="80"/>
        <v>10913.94784228945</v>
      </c>
      <c r="H298" s="5">
        <f t="shared" si="86"/>
        <v>3.8618526277351796E-3</v>
      </c>
      <c r="I298" s="5">
        <f t="shared" si="81"/>
        <v>2995.6926263301002</v>
      </c>
      <c r="J298" s="5"/>
      <c r="K298" s="105">
        <f t="shared" si="88"/>
        <v>5.5026925768591334E-3</v>
      </c>
      <c r="L298" s="60">
        <f t="shared" si="87"/>
        <v>2995.6871236375232</v>
      </c>
      <c r="M298" s="5">
        <f t="shared" si="82"/>
        <v>28903.887212416641</v>
      </c>
      <c r="N298" s="5">
        <f t="shared" si="83"/>
        <v>2.9956871236375231</v>
      </c>
      <c r="O298" s="5">
        <f t="shared" si="85"/>
        <v>3.3381323173220662E-15</v>
      </c>
      <c r="P298">
        <f t="shared" si="84"/>
        <v>14.476496452694542</v>
      </c>
    </row>
    <row r="299" spans="1:16" x14ac:dyDescent="0.25">
      <c r="B299" s="5">
        <f>'Mg2+离子浓度'!B299</f>
        <v>2.6583487664425851</v>
      </c>
      <c r="C299" s="5">
        <f t="shared" si="77"/>
        <v>1.0000000000000231E-2</v>
      </c>
      <c r="D299" s="5">
        <f t="shared" si="76"/>
        <v>18.630542539353492</v>
      </c>
      <c r="E299" s="5">
        <f t="shared" si="78"/>
        <v>0.18630542539353923</v>
      </c>
      <c r="F299" s="5">
        <f t="shared" si="79"/>
        <v>28904.073517842033</v>
      </c>
      <c r="G299" s="5">
        <f t="shared" si="80"/>
        <v>10872.942588538373</v>
      </c>
      <c r="H299" s="5">
        <f t="shared" si="86"/>
        <v>1.9309263138678472E-2</v>
      </c>
      <c r="I299" s="5">
        <f t="shared" si="81"/>
        <v>2995.7064329006616</v>
      </c>
      <c r="J299" s="5"/>
      <c r="K299" s="105">
        <f t="shared" si="88"/>
        <v>1.2304451369727387E-2</v>
      </c>
      <c r="L299" s="60">
        <f t="shared" si="87"/>
        <v>2995.6941284492918</v>
      </c>
      <c r="M299" s="5">
        <f t="shared" si="82"/>
        <v>28903.954798342995</v>
      </c>
      <c r="N299" s="5">
        <f t="shared" si="83"/>
        <v>2.9956941284492919</v>
      </c>
      <c r="O299" s="5">
        <f t="shared" si="85"/>
        <v>3.3381245117893451E-15</v>
      </c>
      <c r="P299">
        <f t="shared" si="84"/>
        <v>14.476497468203645</v>
      </c>
    </row>
    <row r="300" spans="1:16" x14ac:dyDescent="0.25">
      <c r="B300" s="5">
        <f>'Mg2+离子浓度'!B300</f>
        <v>2.6883487664425849</v>
      </c>
      <c r="C300" s="5">
        <f t="shared" si="77"/>
        <v>2.9999999999999805E-2</v>
      </c>
      <c r="D300" s="5">
        <f t="shared" si="76"/>
        <v>18.630542539353492</v>
      </c>
      <c r="E300" s="5">
        <f t="shared" si="78"/>
        <v>0.55891627618060113</v>
      </c>
      <c r="F300" s="5">
        <f t="shared" si="79"/>
        <v>28904.513714619174</v>
      </c>
      <c r="G300" s="5">
        <f t="shared" si="80"/>
        <v>10751.772268323537</v>
      </c>
      <c r="H300" s="5">
        <f t="shared" si="86"/>
        <v>5.7927789416033708E-2</v>
      </c>
      <c r="I300" s="5">
        <f t="shared" si="81"/>
        <v>2995.7520562387081</v>
      </c>
      <c r="J300" s="5"/>
      <c r="K300" s="105">
        <f t="shared" si="88"/>
        <v>2.1312259503355416E-2</v>
      </c>
      <c r="L300" s="60">
        <f t="shared" si="87"/>
        <v>2995.7307439792048</v>
      </c>
      <c r="M300" s="5">
        <f t="shared" si="82"/>
        <v>28904.308083283355</v>
      </c>
      <c r="N300" s="5">
        <f t="shared" si="83"/>
        <v>2.9957307439792049</v>
      </c>
      <c r="O300" s="5">
        <f t="shared" si="85"/>
        <v>3.3380837113275012E-15</v>
      </c>
      <c r="P300">
        <f t="shared" si="84"/>
        <v>14.476502776430964</v>
      </c>
    </row>
    <row r="301" spans="1:16" x14ac:dyDescent="0.25">
      <c r="B301" s="5">
        <f>'Mg2+离子浓度'!B301</f>
        <v>2.7183487664425852</v>
      </c>
      <c r="C301" s="5">
        <f t="shared" si="77"/>
        <v>3.0000000000000249E-2</v>
      </c>
      <c r="D301" s="5">
        <f t="shared" si="76"/>
        <v>18.630542539353492</v>
      </c>
      <c r="E301" s="5">
        <f t="shared" si="78"/>
        <v>0.55891627618060935</v>
      </c>
      <c r="F301" s="5">
        <f t="shared" si="79"/>
        <v>28904.866999559534</v>
      </c>
      <c r="G301" s="5">
        <f t="shared" si="80"/>
        <v>10633.244474139496</v>
      </c>
      <c r="H301" s="5">
        <f t="shared" si="86"/>
        <v>5.7927789416034554E-2</v>
      </c>
      <c r="I301" s="5">
        <f t="shared" si="81"/>
        <v>2995.7886717686206</v>
      </c>
      <c r="J301" s="5"/>
      <c r="K301" s="105">
        <f t="shared" si="88"/>
        <v>2.1312519992094527E-2</v>
      </c>
      <c r="L301" s="60">
        <f t="shared" si="87"/>
        <v>2995.7673592486285</v>
      </c>
      <c r="M301" s="5">
        <f t="shared" si="82"/>
        <v>28904.661365710395</v>
      </c>
      <c r="N301" s="5">
        <f t="shared" si="83"/>
        <v>2.9957673592486285</v>
      </c>
      <c r="O301" s="5">
        <f t="shared" si="85"/>
        <v>3.3380429121532688E-15</v>
      </c>
      <c r="P301">
        <f t="shared" si="84"/>
        <v>14.47650808455564</v>
      </c>
    </row>
    <row r="302" spans="1:16" x14ac:dyDescent="0.25">
      <c r="B302" s="5">
        <f>'Mg2+离子浓度'!B302</f>
        <v>2.7383487664425852</v>
      </c>
      <c r="C302" s="5">
        <f t="shared" si="77"/>
        <v>2.0000000000000018E-2</v>
      </c>
      <c r="D302" s="5">
        <f t="shared" si="76"/>
        <v>18.630542539353492</v>
      </c>
      <c r="E302" s="5">
        <f t="shared" si="78"/>
        <v>0.37261085078707018</v>
      </c>
      <c r="F302" s="5">
        <f t="shared" si="79"/>
        <v>28905.033976561182</v>
      </c>
      <c r="G302" s="5">
        <f t="shared" si="80"/>
        <v>10555.643726168593</v>
      </c>
      <c r="H302" s="5">
        <f t="shared" si="86"/>
        <v>3.861852627735609E-2</v>
      </c>
      <c r="I302" s="5">
        <f t="shared" si="81"/>
        <v>2995.8059777749063</v>
      </c>
      <c r="J302" s="5"/>
      <c r="K302" s="105">
        <f t="shared" si="88"/>
        <v>1.7401700229678387E-2</v>
      </c>
      <c r="L302" s="60">
        <f t="shared" si="87"/>
        <v>2995.7885760746767</v>
      </c>
      <c r="M302" s="5">
        <f t="shared" si="82"/>
        <v>28904.866076256516</v>
      </c>
      <c r="N302" s="5">
        <f t="shared" si="83"/>
        <v>2.995788576074677</v>
      </c>
      <c r="O302" s="5">
        <f t="shared" si="85"/>
        <v>3.3380192714075983E-15</v>
      </c>
      <c r="P302">
        <f t="shared" si="84"/>
        <v>14.476511160334478</v>
      </c>
    </row>
    <row r="303" spans="1:16" x14ac:dyDescent="0.25">
      <c r="B303" s="5">
        <f>'Mg2+离子浓度'!B303</f>
        <v>2.788348766442585</v>
      </c>
      <c r="C303" s="5">
        <f t="shared" si="77"/>
        <v>4.9999999999999822E-2</v>
      </c>
      <c r="D303" s="5">
        <f t="shared" ref="D303:D366" si="89">D274</f>
        <v>18.630542539353492</v>
      </c>
      <c r="E303" s="5">
        <f t="shared" si="78"/>
        <v>0.93152712696767126</v>
      </c>
      <c r="F303" s="5">
        <f t="shared" si="79"/>
        <v>28905.797603383482</v>
      </c>
      <c r="G303" s="5">
        <f t="shared" si="80"/>
        <v>10366.63632299553</v>
      </c>
      <c r="H303" s="5">
        <f t="shared" si="86"/>
        <v>9.6546315693389784E-2</v>
      </c>
      <c r="I303" s="5">
        <f t="shared" si="81"/>
        <v>2995.8851223903698</v>
      </c>
      <c r="J303" s="5"/>
      <c r="K303" s="105">
        <f t="shared" si="88"/>
        <v>2.751523083377334E-2</v>
      </c>
      <c r="L303" s="60">
        <f t="shared" si="87"/>
        <v>2995.8576071595362</v>
      </c>
      <c r="M303" s="5">
        <f t="shared" si="82"/>
        <v>28905.532122678786</v>
      </c>
      <c r="N303" s="5">
        <f t="shared" si="83"/>
        <v>2.9958576071595364</v>
      </c>
      <c r="O303" s="5">
        <f t="shared" si="85"/>
        <v>3.3379423561726965E-15</v>
      </c>
      <c r="P303">
        <f t="shared" si="84"/>
        <v>14.476521167540618</v>
      </c>
    </row>
    <row r="304" spans="1:16" x14ac:dyDescent="0.25">
      <c r="A304" t="s">
        <v>234</v>
      </c>
      <c r="B304" s="5">
        <f>'Mg2+离子浓度'!B304</f>
        <v>2.8383487664425853</v>
      </c>
      <c r="C304" s="5">
        <f t="shared" si="77"/>
        <v>5.0000000000000266E-2</v>
      </c>
      <c r="D304" s="5">
        <f t="shared" si="89"/>
        <v>18.630542539353492</v>
      </c>
      <c r="E304" s="5">
        <f t="shared" si="78"/>
        <v>0.93152712696767959</v>
      </c>
      <c r="F304" s="5">
        <f t="shared" si="79"/>
        <v>28906.463649805752</v>
      </c>
      <c r="G304" s="5">
        <f t="shared" si="80"/>
        <v>10184.253602504024</v>
      </c>
      <c r="H304" s="5">
        <f t="shared" si="86"/>
        <v>9.6546315693390644E-2</v>
      </c>
      <c r="I304" s="5">
        <f t="shared" si="81"/>
        <v>2995.9541534752293</v>
      </c>
      <c r="J304" s="5"/>
      <c r="K304" s="105">
        <f t="shared" si="88"/>
        <v>2.7515864838802702E-2</v>
      </c>
      <c r="L304" s="60">
        <f t="shared" si="87"/>
        <v>2995.9266376103906</v>
      </c>
      <c r="M304" s="5">
        <f t="shared" si="82"/>
        <v>28906.198162983852</v>
      </c>
      <c r="N304" s="5">
        <f t="shared" si="83"/>
        <v>2.9959266376103906</v>
      </c>
      <c r="O304" s="5">
        <f t="shared" si="85"/>
        <v>3.3378654451886695E-15</v>
      </c>
      <c r="P304">
        <f t="shared" si="84"/>
        <v>14.476531174424265</v>
      </c>
    </row>
    <row r="305" spans="1:16" x14ac:dyDescent="0.25">
      <c r="A305" s="5">
        <f>(A285+A306)*10</f>
        <v>2.9314903107006902</v>
      </c>
      <c r="B305" s="5">
        <f>'Mg2+离子浓度'!B305</f>
        <v>2.8883487664425851</v>
      </c>
      <c r="C305" s="5">
        <f t="shared" si="77"/>
        <v>4.9999999999999822E-2</v>
      </c>
      <c r="D305" s="5">
        <f t="shared" si="89"/>
        <v>18.630542539353492</v>
      </c>
      <c r="E305" s="5">
        <f t="shared" si="78"/>
        <v>0.93152712696767126</v>
      </c>
      <c r="F305" s="5">
        <f t="shared" si="79"/>
        <v>28907.129690110818</v>
      </c>
      <c r="G305" s="5">
        <f t="shared" si="80"/>
        <v>10008.185308491704</v>
      </c>
      <c r="H305" s="5">
        <f t="shared" si="86"/>
        <v>9.6546315693389784E-2</v>
      </c>
      <c r="I305" s="5">
        <f t="shared" si="81"/>
        <v>2996.0231839260837</v>
      </c>
      <c r="J305" s="5"/>
      <c r="K305" s="105">
        <f t="shared" si="88"/>
        <v>2.7516498838008899E-2</v>
      </c>
      <c r="L305" s="60">
        <f t="shared" si="87"/>
        <v>2995.9956674272457</v>
      </c>
      <c r="M305" s="5">
        <f t="shared" si="82"/>
        <v>28906.864197171781</v>
      </c>
      <c r="N305" s="5">
        <f t="shared" si="83"/>
        <v>2.9959956674272457</v>
      </c>
      <c r="O305" s="5">
        <f t="shared" si="85"/>
        <v>3.3377885384551674E-15</v>
      </c>
      <c r="P305">
        <f t="shared" si="84"/>
        <v>14.476541180985439</v>
      </c>
    </row>
    <row r="306" spans="1:16" x14ac:dyDescent="0.25">
      <c r="A306" s="79">
        <v>0.2931415442581049</v>
      </c>
      <c r="B306" s="5">
        <f>'Mg2+离子浓度'!B306</f>
        <v>2.9314977975126539</v>
      </c>
      <c r="C306" s="5">
        <f t="shared" si="77"/>
        <v>4.3149031070068844E-2</v>
      </c>
      <c r="D306" s="5">
        <f t="shared" si="89"/>
        <v>18.630542539353492</v>
      </c>
      <c r="E306" s="5">
        <f t="shared" si="78"/>
        <v>0.80388985888280307</v>
      </c>
      <c r="F306" s="5">
        <f t="shared" si="79"/>
        <v>28907.668087030663</v>
      </c>
      <c r="G306" s="5">
        <f t="shared" si="80"/>
        <v>9861.0574128892495</v>
      </c>
      <c r="H306" s="5">
        <f t="shared" si="86"/>
        <v>8.3317599511095311E-2</v>
      </c>
      <c r="I306" s="5">
        <f t="shared" si="81"/>
        <v>2996.0789850267565</v>
      </c>
      <c r="J306" s="5"/>
      <c r="K306" s="105">
        <f t="shared" si="88"/>
        <v>2.55624093059077E-2</v>
      </c>
      <c r="L306" s="60">
        <f t="shared" si="87"/>
        <v>2996.0534226174505</v>
      </c>
      <c r="M306" s="5">
        <f t="shared" si="82"/>
        <v>28907.421448124474</v>
      </c>
      <c r="N306" s="5">
        <f t="shared" si="83"/>
        <v>2.9960534226174507</v>
      </c>
      <c r="O306" s="5">
        <f t="shared" si="85"/>
        <v>3.337724195606523E-15</v>
      </c>
      <c r="P306">
        <f t="shared" si="84"/>
        <v>14.476549552999764</v>
      </c>
    </row>
    <row r="307" spans="1:16" x14ac:dyDescent="0.25">
      <c r="B307" s="5">
        <f>'Mg2+离子浓度'!B307</f>
        <v>2.9314977976126539</v>
      </c>
      <c r="C307" s="5">
        <f t="shared" ref="C307:C370" si="90">B307-B306</f>
        <v>1.000000082740371E-10</v>
      </c>
      <c r="D307" s="5">
        <f t="shared" si="89"/>
        <v>385533071.99181575</v>
      </c>
      <c r="E307" s="5">
        <f t="shared" ref="E307:E370" si="91">C307*D307</f>
        <v>3.8553310389096512E-2</v>
      </c>
      <c r="F307" s="5">
        <f t="shared" ref="F307:F370" si="92">E307+M306</f>
        <v>28907.460001434865</v>
      </c>
      <c r="G307" s="5">
        <f t="shared" ref="G307:G370" si="93">F307/B307</f>
        <v>9860.9864298640969</v>
      </c>
      <c r="H307" s="5">
        <f t="shared" si="86"/>
        <v>3.9957828044873836E-3</v>
      </c>
      <c r="I307" s="5">
        <f t="shared" ref="I307:I370" si="94">F307/$C$9/96485/0.0001</f>
        <v>2996.0574184002553</v>
      </c>
      <c r="J307" s="5"/>
      <c r="K307" s="105">
        <f t="shared" si="88"/>
        <v>1.2305893503398667E-6</v>
      </c>
      <c r="L307" s="60">
        <f t="shared" si="87"/>
        <v>2996.0574171696658</v>
      </c>
      <c r="M307" s="5">
        <f t="shared" ref="M307:M370" si="95">L307*0.0001*$C$9*96485</f>
        <v>28907.459989561521</v>
      </c>
      <c r="N307" s="5">
        <f t="shared" ref="N307:N370" si="96">L307*0.001</f>
        <v>2.9960574171696659</v>
      </c>
      <c r="O307" s="5">
        <f t="shared" si="85"/>
        <v>3.3377197455203853E-15</v>
      </c>
      <c r="P307">
        <f t="shared" ref="P307:P370" si="97">-LOG(O307)</f>
        <v>14.476550132031772</v>
      </c>
    </row>
    <row r="308" spans="1:16" x14ac:dyDescent="0.25">
      <c r="B308" s="5">
        <f>'Mg2+离子浓度'!B308</f>
        <v>2.931497797912654</v>
      </c>
      <c r="C308" s="5">
        <f t="shared" si="90"/>
        <v>3.000000248221113E-10</v>
      </c>
      <c r="D308" s="5">
        <f t="shared" si="89"/>
        <v>385533071.99181575</v>
      </c>
      <c r="E308" s="5">
        <f t="shared" si="91"/>
        <v>0.11565993116728955</v>
      </c>
      <c r="F308" s="5">
        <f t="shared" si="92"/>
        <v>28907.57564949269</v>
      </c>
      <c r="G308" s="5">
        <f t="shared" si="93"/>
        <v>9861.0258790151784</v>
      </c>
      <c r="H308" s="5">
        <f t="shared" si="86"/>
        <v>1.198734841346215E-2</v>
      </c>
      <c r="I308" s="5">
        <f t="shared" si="94"/>
        <v>2996.0694045180794</v>
      </c>
      <c r="J308" s="5"/>
      <c r="K308" s="105">
        <f t="shared" si="88"/>
        <v>2.1314518051581993E-6</v>
      </c>
      <c r="L308" s="60">
        <f t="shared" si="87"/>
        <v>2996.0694023866276</v>
      </c>
      <c r="M308" s="5">
        <f t="shared" si="95"/>
        <v>28907.575628927381</v>
      </c>
      <c r="N308" s="5">
        <f t="shared" si="96"/>
        <v>2.9960694023866279</v>
      </c>
      <c r="O308" s="5">
        <f t="shared" si="85"/>
        <v>3.3377063935949336E-15</v>
      </c>
      <c r="P308">
        <f t="shared" si="97"/>
        <v>14.476551869349338</v>
      </c>
    </row>
    <row r="309" spans="1:16" x14ac:dyDescent="0.25">
      <c r="B309" s="5">
        <f>'Mg2+离子浓度'!B309</f>
        <v>2.931497798312654</v>
      </c>
      <c r="C309" s="5">
        <f t="shared" si="90"/>
        <v>4.000000330961484E-10</v>
      </c>
      <c r="D309" s="5">
        <f t="shared" si="89"/>
        <v>385533071.99181575</v>
      </c>
      <c r="E309" s="5">
        <f t="shared" si="91"/>
        <v>0.15421324155638605</v>
      </c>
      <c r="F309" s="5">
        <f t="shared" si="92"/>
        <v>28907.729842168937</v>
      </c>
      <c r="G309" s="5">
        <f t="shared" si="93"/>
        <v>9861.0784762683397</v>
      </c>
      <c r="H309" s="5">
        <f t="shared" si="86"/>
        <v>1.5983131217949535E-2</v>
      </c>
      <c r="I309" s="5">
        <f t="shared" si="94"/>
        <v>2996.0853855178457</v>
      </c>
      <c r="J309" s="5"/>
      <c r="K309" s="105">
        <f t="shared" si="88"/>
        <v>2.4612016748970195E-6</v>
      </c>
      <c r="L309" s="60">
        <f t="shared" si="87"/>
        <v>2996.0853830566439</v>
      </c>
      <c r="M309" s="5">
        <f t="shared" si="95"/>
        <v>28907.729818422031</v>
      </c>
      <c r="N309" s="5">
        <f t="shared" si="96"/>
        <v>2.9960853830566441</v>
      </c>
      <c r="O309" s="5">
        <f t="shared" si="85"/>
        <v>3.3376885907696911E-15</v>
      </c>
      <c r="P309">
        <f t="shared" si="97"/>
        <v>14.476554185817138</v>
      </c>
    </row>
    <row r="310" spans="1:16" x14ac:dyDescent="0.25">
      <c r="B310" s="5">
        <f>'Mg2+离子浓度'!B310</f>
        <v>2.931497798512654</v>
      </c>
      <c r="C310" s="5">
        <f t="shared" si="90"/>
        <v>2.000000165480742E-10</v>
      </c>
      <c r="D310" s="5">
        <f t="shared" si="89"/>
        <v>385533071.99181575</v>
      </c>
      <c r="E310" s="5">
        <f t="shared" si="91"/>
        <v>7.7106620778193025E-2</v>
      </c>
      <c r="F310" s="5">
        <f t="shared" si="92"/>
        <v>28907.806925042809</v>
      </c>
      <c r="G310" s="5">
        <f t="shared" si="93"/>
        <v>9861.104770301954</v>
      </c>
      <c r="H310" s="5">
        <f t="shared" si="86"/>
        <v>7.9915656089747673E-3</v>
      </c>
      <c r="I310" s="5">
        <f t="shared" si="94"/>
        <v>2996.0933746222527</v>
      </c>
      <c r="J310" s="5"/>
      <c r="K310" s="105">
        <f t="shared" si="88"/>
        <v>1.740337034808519E-6</v>
      </c>
      <c r="L310" s="60">
        <f t="shared" si="87"/>
        <v>2996.0933728819155</v>
      </c>
      <c r="M310" s="5">
        <f t="shared" si="95"/>
        <v>28907.806908251161</v>
      </c>
      <c r="N310" s="5">
        <f t="shared" si="96"/>
        <v>2.9960933728819157</v>
      </c>
      <c r="O310" s="5">
        <f t="shared" si="85"/>
        <v>3.3376796899961392E-15</v>
      </c>
      <c r="P310">
        <f t="shared" si="97"/>
        <v>14.476555343972516</v>
      </c>
    </row>
    <row r="311" spans="1:16" x14ac:dyDescent="0.25">
      <c r="B311" s="5">
        <f>'Mg2+离子浓度'!B311</f>
        <v>2.9314978075126539</v>
      </c>
      <c r="C311" s="5">
        <f t="shared" si="90"/>
        <v>8.9999998564849193E-9</v>
      </c>
      <c r="D311" s="5">
        <f t="shared" si="89"/>
        <v>385533071.99181575</v>
      </c>
      <c r="E311" s="5">
        <f t="shared" si="91"/>
        <v>3.4697975925965316</v>
      </c>
      <c r="F311" s="5">
        <f t="shared" si="92"/>
        <v>28911.276705843757</v>
      </c>
      <c r="G311" s="5">
        <f t="shared" si="93"/>
        <v>9862.2883604933286</v>
      </c>
      <c r="H311" s="5">
        <f t="shared" si="86"/>
        <v>0.35962041691418684</v>
      </c>
      <c r="I311" s="5">
        <f t="shared" si="94"/>
        <v>2996.4529932988294</v>
      </c>
      <c r="J311" s="5"/>
      <c r="K311" s="105">
        <f t="shared" si="88"/>
        <v>1.1675936449777801E-5</v>
      </c>
      <c r="L311" s="60">
        <f t="shared" si="87"/>
        <v>2996.4529816228928</v>
      </c>
      <c r="M311" s="5">
        <f t="shared" si="95"/>
        <v>28911.276593188482</v>
      </c>
      <c r="N311" s="5">
        <f t="shared" si="96"/>
        <v>2.9964529816228929</v>
      </c>
      <c r="O311" s="5">
        <f t="shared" si="85"/>
        <v>3.3372791301347081E-15</v>
      </c>
      <c r="P311">
        <f t="shared" si="97"/>
        <v>14.476607467421481</v>
      </c>
    </row>
    <row r="312" spans="1:16" x14ac:dyDescent="0.25">
      <c r="B312" s="5">
        <f>'Mg2+离子浓度'!B312</f>
        <v>2.9314978975126538</v>
      </c>
      <c r="C312" s="5">
        <f t="shared" si="90"/>
        <v>8.9999999897116822E-8</v>
      </c>
      <c r="D312" s="5">
        <f t="shared" si="89"/>
        <v>385533071.99181575</v>
      </c>
      <c r="E312" s="5">
        <f t="shared" si="91"/>
        <v>34.697976439598548</v>
      </c>
      <c r="F312" s="5">
        <f t="shared" si="92"/>
        <v>28945.974569628081</v>
      </c>
      <c r="G312" s="5">
        <f t="shared" si="93"/>
        <v>9874.1242810334079</v>
      </c>
      <c r="H312" s="5">
        <f t="shared" si="86"/>
        <v>3.596204222376385</v>
      </c>
      <c r="I312" s="5">
        <f t="shared" si="94"/>
        <v>3000.0491858452692</v>
      </c>
      <c r="J312" s="5"/>
      <c r="K312" s="105">
        <f t="shared" si="88"/>
        <v>3.6966865865939784E-5</v>
      </c>
      <c r="L312" s="60">
        <f t="shared" si="87"/>
        <v>3000.0491488784032</v>
      </c>
      <c r="M312" s="5">
        <f t="shared" si="95"/>
        <v>28945.974212953271</v>
      </c>
      <c r="N312" s="5">
        <f t="shared" si="96"/>
        <v>3.0000491488784031</v>
      </c>
      <c r="O312" s="5">
        <f t="shared" si="85"/>
        <v>3.3332787243630976E-15</v>
      </c>
      <c r="P312">
        <f t="shared" si="97"/>
        <v>14.477128369690275</v>
      </c>
    </row>
    <row r="313" spans="1:16" x14ac:dyDescent="0.25">
      <c r="B313" s="5">
        <f>'Mg2+离子浓度'!B313</f>
        <v>2.9314987975126541</v>
      </c>
      <c r="C313" s="5">
        <f t="shared" si="90"/>
        <v>9.0000000030343585E-7</v>
      </c>
      <c r="D313" s="5">
        <f t="shared" si="89"/>
        <v>385533071.99181575</v>
      </c>
      <c r="E313" s="5">
        <f t="shared" si="91"/>
        <v>346.97976490961872</v>
      </c>
      <c r="F313" s="5">
        <f t="shared" si="92"/>
        <v>29292.95397786289</v>
      </c>
      <c r="G313" s="5">
        <f t="shared" si="93"/>
        <v>9992.4837092608232</v>
      </c>
      <c r="H313" s="5">
        <f t="shared" si="86"/>
        <v>35.962042276998368</v>
      </c>
      <c r="I313" s="5">
        <f t="shared" si="94"/>
        <v>3036.0111911554009</v>
      </c>
      <c r="J313" s="5"/>
      <c r="K313" s="105">
        <f t="shared" si="88"/>
        <v>1.1830078461643473E-4</v>
      </c>
      <c r="L313" s="60">
        <f t="shared" si="87"/>
        <v>3036.011072854616</v>
      </c>
      <c r="M313" s="5">
        <f t="shared" si="95"/>
        <v>29292.952836437766</v>
      </c>
      <c r="N313" s="5">
        <f t="shared" si="96"/>
        <v>3.0360110728546159</v>
      </c>
      <c r="O313" s="5">
        <f t="shared" si="85"/>
        <v>3.2937956285506819E-15</v>
      </c>
      <c r="P313">
        <f t="shared" si="97"/>
        <v>14.482303351173011</v>
      </c>
    </row>
    <row r="314" spans="1:16" x14ac:dyDescent="0.25">
      <c r="A314" s="82">
        <v>7.4868119641229509E-6</v>
      </c>
      <c r="B314" s="5">
        <f>'Mg2+离子浓度'!B314</f>
        <v>2.9315052843246181</v>
      </c>
      <c r="C314" s="5">
        <f t="shared" si="90"/>
        <v>6.4868119640237865E-6</v>
      </c>
      <c r="D314" s="5">
        <f t="shared" si="89"/>
        <v>385533071.99181575</v>
      </c>
      <c r="E314" s="5">
        <f t="shared" si="91"/>
        <v>2500.8805439233543</v>
      </c>
      <c r="F314" s="5">
        <f t="shared" si="92"/>
        <v>31793.83338036112</v>
      </c>
      <c r="G314" s="5">
        <f t="shared" si="93"/>
        <v>10845.565774815248</v>
      </c>
      <c r="H314" s="5">
        <f t="shared" si="86"/>
        <v>259.19889557168</v>
      </c>
      <c r="I314" s="5">
        <f t="shared" si="94"/>
        <v>3295.2099684262962</v>
      </c>
      <c r="J314" s="5"/>
      <c r="K314" s="105">
        <f t="shared" si="88"/>
        <v>3.4471624427897965E-4</v>
      </c>
      <c r="L314" s="60">
        <f t="shared" si="87"/>
        <v>3295.2096237100518</v>
      </c>
      <c r="M314" s="5">
        <f t="shared" si="95"/>
        <v>31793.830054366437</v>
      </c>
      <c r="N314" s="5">
        <f t="shared" si="96"/>
        <v>3.2952096237100519</v>
      </c>
      <c r="O314" s="5">
        <f t="shared" si="85"/>
        <v>3.0347083014224372E-15</v>
      </c>
      <c r="P314">
        <f t="shared" si="97"/>
        <v>14.517883047313884</v>
      </c>
    </row>
    <row r="315" spans="1:16" x14ac:dyDescent="0.25">
      <c r="B315" s="5">
        <f>'Mg2+离子浓度'!B315</f>
        <v>2.931507797512654</v>
      </c>
      <c r="C315" s="5">
        <f t="shared" si="90"/>
        <v>2.5131880359019476E-6</v>
      </c>
      <c r="D315" s="5">
        <f t="shared" si="89"/>
        <v>18.630542539353492</v>
      </c>
      <c r="E315" s="5">
        <f t="shared" si="91"/>
        <v>4.6822056612265487E-5</v>
      </c>
      <c r="F315" s="5">
        <f t="shared" si="92"/>
        <v>31793.830101188494</v>
      </c>
      <c r="G315" s="5">
        <f t="shared" si="93"/>
        <v>10845.55535829212</v>
      </c>
      <c r="H315" s="5">
        <f t="shared" si="86"/>
        <v>4.8527809102208104E-6</v>
      </c>
      <c r="I315" s="5">
        <f t="shared" si="94"/>
        <v>3295.2096285628327</v>
      </c>
      <c r="J315" s="5"/>
      <c r="K315" s="105">
        <f t="shared" si="88"/>
        <v>2.1456483247962816E-4</v>
      </c>
      <c r="L315" s="60">
        <f t="shared" si="87"/>
        <v>3295.2094139980004</v>
      </c>
      <c r="M315" s="5">
        <f t="shared" si="95"/>
        <v>31793.828030959707</v>
      </c>
      <c r="N315" s="5">
        <f t="shared" si="96"/>
        <v>3.2952094139980006</v>
      </c>
      <c r="O315" s="5">
        <f t="shared" si="85"/>
        <v>3.0347084945558084E-15</v>
      </c>
      <c r="P315">
        <f t="shared" si="97"/>
        <v>14.517883019674734</v>
      </c>
    </row>
    <row r="316" spans="1:16" x14ac:dyDescent="0.25">
      <c r="B316" s="5">
        <f>'Mg2+离子浓度'!B316</f>
        <v>2.9315177975126541</v>
      </c>
      <c r="C316" s="5">
        <f t="shared" si="90"/>
        <v>1.0000000000065512E-5</v>
      </c>
      <c r="D316" s="5">
        <f t="shared" si="89"/>
        <v>18.630542539353492</v>
      </c>
      <c r="E316" s="5">
        <f t="shared" si="91"/>
        <v>1.8630542539475544E-4</v>
      </c>
      <c r="F316" s="5">
        <f t="shared" si="92"/>
        <v>31793.828217265131</v>
      </c>
      <c r="G316" s="5">
        <f t="shared" si="93"/>
        <v>10845.517719265319</v>
      </c>
      <c r="H316" s="5">
        <f t="shared" si="86"/>
        <v>1.9309263138804526E-5</v>
      </c>
      <c r="I316" s="5">
        <f t="shared" si="94"/>
        <v>3295.2094333072632</v>
      </c>
      <c r="J316" s="5"/>
      <c r="K316" s="105">
        <f t="shared" si="88"/>
        <v>4.2800222268277616E-4</v>
      </c>
      <c r="L316" s="60">
        <f t="shared" si="87"/>
        <v>3295.2090053050406</v>
      </c>
      <c r="M316" s="5">
        <f t="shared" si="95"/>
        <v>31793.824087685687</v>
      </c>
      <c r="N316" s="5">
        <f t="shared" si="96"/>
        <v>3.2952090053050407</v>
      </c>
      <c r="O316" s="5">
        <f t="shared" si="85"/>
        <v>3.0347088709398238E-15</v>
      </c>
      <c r="P316">
        <f t="shared" si="97"/>
        <v>14.517882965810749</v>
      </c>
    </row>
    <row r="317" spans="1:16" x14ac:dyDescent="0.25">
      <c r="B317" s="5">
        <f>'Mg2+离子浓度'!B317</f>
        <v>2.9315477975126538</v>
      </c>
      <c r="C317" s="5">
        <f t="shared" si="90"/>
        <v>2.9999999999752447E-5</v>
      </c>
      <c r="D317" s="5">
        <f t="shared" si="89"/>
        <v>18.630542539353492</v>
      </c>
      <c r="E317" s="5">
        <f t="shared" si="91"/>
        <v>5.5891627617599268E-4</v>
      </c>
      <c r="F317" s="5">
        <f t="shared" si="92"/>
        <v>31793.824646601963</v>
      </c>
      <c r="G317" s="5">
        <f t="shared" si="93"/>
        <v>10845.405513626025</v>
      </c>
      <c r="H317" s="5">
        <f t="shared" si="86"/>
        <v>5.7927789415556066E-5</v>
      </c>
      <c r="I317" s="5">
        <f t="shared" si="94"/>
        <v>3295.20906323283</v>
      </c>
      <c r="J317" s="5"/>
      <c r="K317" s="105">
        <f t="shared" si="88"/>
        <v>7.4132151217803249E-4</v>
      </c>
      <c r="L317" s="60">
        <f t="shared" si="87"/>
        <v>3295.2083219113179</v>
      </c>
      <c r="M317" s="5">
        <f t="shared" si="95"/>
        <v>31793.817493961353</v>
      </c>
      <c r="N317" s="5">
        <f t="shared" si="96"/>
        <v>3.2952083219113177</v>
      </c>
      <c r="O317" s="5">
        <f t="shared" si="85"/>
        <v>3.0347095003085287E-15</v>
      </c>
      <c r="P317">
        <f t="shared" si="97"/>
        <v>14.517882875742364</v>
      </c>
    </row>
    <row r="318" spans="1:16" x14ac:dyDescent="0.25">
      <c r="B318" s="5">
        <f>'Mg2+离子浓度'!B318</f>
        <v>2.931577797512654</v>
      </c>
      <c r="C318" s="5">
        <f t="shared" si="90"/>
        <v>3.0000000000196536E-5</v>
      </c>
      <c r="D318" s="5">
        <f t="shared" si="89"/>
        <v>18.630542539353492</v>
      </c>
      <c r="E318" s="5">
        <f t="shared" si="91"/>
        <v>5.5891627618426633E-4</v>
      </c>
      <c r="F318" s="5">
        <f t="shared" si="92"/>
        <v>31793.818052877628</v>
      </c>
      <c r="G318" s="5">
        <f t="shared" si="93"/>
        <v>10845.292279077028</v>
      </c>
      <c r="H318" s="5">
        <f t="shared" si="86"/>
        <v>5.7927789416413575E-5</v>
      </c>
      <c r="I318" s="5">
        <f t="shared" si="94"/>
        <v>3295.2083798391072</v>
      </c>
      <c r="J318" s="5"/>
      <c r="K318" s="105">
        <f t="shared" si="88"/>
        <v>7.4132135844078007E-4</v>
      </c>
      <c r="L318" s="60">
        <f t="shared" si="87"/>
        <v>3295.2076385177488</v>
      </c>
      <c r="M318" s="5">
        <f t="shared" si="95"/>
        <v>31793.810900238503</v>
      </c>
      <c r="N318" s="5">
        <f t="shared" si="96"/>
        <v>3.2952076385177489</v>
      </c>
      <c r="O318" s="5">
        <f t="shared" si="85"/>
        <v>3.0347101296773523E-15</v>
      </c>
      <c r="P318">
        <f t="shared" si="97"/>
        <v>14.517882785673981</v>
      </c>
    </row>
    <row r="319" spans="1:16" x14ac:dyDescent="0.25">
      <c r="B319" s="5">
        <f>'Mg2+离子浓度'!B319</f>
        <v>2.9315977975126541</v>
      </c>
      <c r="C319" s="5">
        <f t="shared" si="90"/>
        <v>2.0000000000131024E-5</v>
      </c>
      <c r="D319" s="5">
        <f t="shared" si="89"/>
        <v>18.630542539353492</v>
      </c>
      <c r="E319" s="5">
        <f t="shared" si="91"/>
        <v>3.7261085078951089E-4</v>
      </c>
      <c r="F319" s="5">
        <f t="shared" si="92"/>
        <v>31793.811272849354</v>
      </c>
      <c r="G319" s="5">
        <f t="shared" si="93"/>
        <v>10845.215977384469</v>
      </c>
      <c r="H319" s="5">
        <f t="shared" si="86"/>
        <v>3.8618526277609052E-5</v>
      </c>
      <c r="I319" s="5">
        <f t="shared" si="94"/>
        <v>3295.2076771362754</v>
      </c>
      <c r="J319" s="5"/>
      <c r="K319" s="105">
        <f t="shared" si="88"/>
        <v>6.0528622545834429E-4</v>
      </c>
      <c r="L319" s="60">
        <f t="shared" si="87"/>
        <v>3295.2070718500499</v>
      </c>
      <c r="M319" s="5">
        <f t="shared" si="95"/>
        <v>31793.805432745212</v>
      </c>
      <c r="N319" s="5">
        <f t="shared" si="96"/>
        <v>3.2952070718500499</v>
      </c>
      <c r="O319" s="5">
        <f t="shared" si="85"/>
        <v>3.0347106515481086E-15</v>
      </c>
      <c r="P319">
        <f t="shared" si="97"/>
        <v>14.517882710989559</v>
      </c>
    </row>
    <row r="320" spans="1:16" x14ac:dyDescent="0.25">
      <c r="B320" s="5">
        <f>'Mg2+离子浓度'!B320</f>
        <v>2.9316977975126539</v>
      </c>
      <c r="C320" s="5">
        <f t="shared" si="90"/>
        <v>9.9999999999766942E-5</v>
      </c>
      <c r="D320" s="5">
        <f t="shared" si="89"/>
        <v>18.630542539353492</v>
      </c>
      <c r="E320" s="5">
        <f t="shared" si="91"/>
        <v>1.8630542539310071E-3</v>
      </c>
      <c r="F320" s="5">
        <f t="shared" si="92"/>
        <v>31793.807295799466</v>
      </c>
      <c r="G320" s="5">
        <f t="shared" si="93"/>
        <v>10844.84469128242</v>
      </c>
      <c r="H320" s="5">
        <f t="shared" si="86"/>
        <v>1.9309263138633022E-4</v>
      </c>
      <c r="I320" s="5">
        <f t="shared" si="94"/>
        <v>3295.2072649426814</v>
      </c>
      <c r="J320" s="5"/>
      <c r="K320" s="105">
        <f t="shared" si="88"/>
        <v>1.3534609766602721E-3</v>
      </c>
      <c r="L320" s="60">
        <f t="shared" si="87"/>
        <v>3295.2059114817048</v>
      </c>
      <c r="M320" s="5">
        <f t="shared" si="95"/>
        <v>31793.79423693123</v>
      </c>
      <c r="N320" s="5">
        <f t="shared" si="96"/>
        <v>3.2952059114817049</v>
      </c>
      <c r="O320" s="5">
        <f t="shared" si="85"/>
        <v>3.0347117201860848E-15</v>
      </c>
      <c r="P320">
        <f t="shared" si="97"/>
        <v>14.517882558057847</v>
      </c>
    </row>
    <row r="321" spans="1:16" x14ac:dyDescent="0.25">
      <c r="B321" s="5">
        <f>'Mg2+离子浓度'!B321</f>
        <v>2.9319977975126541</v>
      </c>
      <c r="C321" s="5">
        <f t="shared" si="90"/>
        <v>3.00000000000189E-4</v>
      </c>
      <c r="D321" s="5">
        <f t="shared" si="89"/>
        <v>18.630542539353492</v>
      </c>
      <c r="E321" s="5">
        <f t="shared" si="91"/>
        <v>5.5891627618095685E-3</v>
      </c>
      <c r="F321" s="5">
        <f t="shared" si="92"/>
        <v>31793.799826093993</v>
      </c>
      <c r="G321" s="5">
        <f t="shared" si="93"/>
        <v>10843.732506574905</v>
      </c>
      <c r="H321" s="5">
        <f t="shared" si="86"/>
        <v>5.7927789416070577E-4</v>
      </c>
      <c r="I321" s="5">
        <f t="shared" si="94"/>
        <v>3295.2064907595991</v>
      </c>
      <c r="J321" s="5"/>
      <c r="K321" s="105">
        <f t="shared" si="88"/>
        <v>2.3442626268746231E-3</v>
      </c>
      <c r="L321" s="60">
        <f t="shared" si="87"/>
        <v>3295.204146496972</v>
      </c>
      <c r="M321" s="5">
        <f t="shared" si="95"/>
        <v>31793.777207476036</v>
      </c>
      <c r="N321" s="5">
        <f t="shared" si="96"/>
        <v>3.2952041464969719</v>
      </c>
      <c r="O321" s="5">
        <f t="shared" si="85"/>
        <v>3.0347133456452726E-15</v>
      </c>
      <c r="P321">
        <f t="shared" si="97"/>
        <v>14.517882325440112</v>
      </c>
    </row>
    <row r="322" spans="1:16" x14ac:dyDescent="0.25">
      <c r="B322" s="5">
        <f>'Mg2+离子浓度'!B322</f>
        <v>2.9322977975126538</v>
      </c>
      <c r="C322" s="5">
        <f t="shared" si="90"/>
        <v>2.9999999999974492E-4</v>
      </c>
      <c r="D322" s="5">
        <f t="shared" si="89"/>
        <v>18.630542539353492</v>
      </c>
      <c r="E322" s="5">
        <f t="shared" si="91"/>
        <v>5.5891627618012947E-3</v>
      </c>
      <c r="F322" s="5">
        <f t="shared" si="92"/>
        <v>31793.782796638799</v>
      </c>
      <c r="G322" s="5">
        <f t="shared" si="93"/>
        <v>10842.617289283558</v>
      </c>
      <c r="H322" s="5">
        <f t="shared" si="86"/>
        <v>5.7927789415984816E-4</v>
      </c>
      <c r="I322" s="5">
        <f t="shared" si="94"/>
        <v>3295.2047257748668</v>
      </c>
      <c r="J322" s="5"/>
      <c r="K322" s="105">
        <f t="shared" si="88"/>
        <v>2.3442613712345065E-3</v>
      </c>
      <c r="L322" s="60">
        <f t="shared" si="87"/>
        <v>3295.2023815134958</v>
      </c>
      <c r="M322" s="5">
        <f t="shared" si="95"/>
        <v>31793.760178032964</v>
      </c>
      <c r="N322" s="5">
        <f t="shared" si="96"/>
        <v>3.2952023815134956</v>
      </c>
      <c r="O322" s="5">
        <f t="shared" si="85"/>
        <v>3.0347149711050441E-15</v>
      </c>
      <c r="P322">
        <f t="shared" si="97"/>
        <v>14.517882092822418</v>
      </c>
    </row>
    <row r="323" spans="1:16" x14ac:dyDescent="0.25">
      <c r="B323" s="5">
        <f>'Mg2+离子浓度'!B323</f>
        <v>2.9324977975126538</v>
      </c>
      <c r="C323" s="5">
        <f t="shared" si="90"/>
        <v>1.9999999999997797E-4</v>
      </c>
      <c r="D323" s="5">
        <f t="shared" si="89"/>
        <v>18.630542539353492</v>
      </c>
      <c r="E323" s="5">
        <f t="shared" si="91"/>
        <v>3.726108507870288E-3</v>
      </c>
      <c r="F323" s="5">
        <f t="shared" si="92"/>
        <v>31793.763904141473</v>
      </c>
      <c r="G323" s="5">
        <f t="shared" si="93"/>
        <v>10841.871366828975</v>
      </c>
      <c r="H323" s="5">
        <f t="shared" si="86"/>
        <v>3.86185262773518E-4</v>
      </c>
      <c r="I323" s="5">
        <f t="shared" si="94"/>
        <v>3295.2027676987586</v>
      </c>
      <c r="J323" s="5"/>
      <c r="K323" s="105">
        <f t="shared" si="88"/>
        <v>1.9140802570294369E-3</v>
      </c>
      <c r="L323" s="60">
        <f t="shared" si="87"/>
        <v>3295.2008536185017</v>
      </c>
      <c r="M323" s="5">
        <f t="shared" si="95"/>
        <v>31793.745436138113</v>
      </c>
      <c r="N323" s="5">
        <f t="shared" si="96"/>
        <v>3.2952008536185016</v>
      </c>
      <c r="O323" s="5">
        <f t="shared" si="85"/>
        <v>3.0347163782198206E-15</v>
      </c>
      <c r="P323">
        <f t="shared" si="97"/>
        <v>14.517881891451928</v>
      </c>
    </row>
    <row r="324" spans="1:16" x14ac:dyDescent="0.25">
      <c r="B324" s="5">
        <f>'Mg2+离子浓度'!B324</f>
        <v>2.9334977975126537</v>
      </c>
      <c r="C324" s="5">
        <f t="shared" si="90"/>
        <v>9.9999999999988987E-4</v>
      </c>
      <c r="D324" s="5">
        <f t="shared" si="89"/>
        <v>18.630542539353492</v>
      </c>
      <c r="E324" s="5">
        <f t="shared" si="91"/>
        <v>1.8630542539351438E-2</v>
      </c>
      <c r="F324" s="5">
        <f t="shared" si="92"/>
        <v>31793.764066680651</v>
      </c>
      <c r="G324" s="5">
        <f t="shared" si="93"/>
        <v>10838.175536943967</v>
      </c>
      <c r="H324" s="5">
        <f t="shared" si="86"/>
        <v>1.9309263138675898E-3</v>
      </c>
      <c r="I324" s="5">
        <f t="shared" si="94"/>
        <v>3295.2027845448156</v>
      </c>
      <c r="J324" s="5"/>
      <c r="K324" s="105">
        <f t="shared" si="88"/>
        <v>4.2800135909887935E-3</v>
      </c>
      <c r="L324" s="60">
        <f t="shared" si="87"/>
        <v>3295.1985045312244</v>
      </c>
      <c r="M324" s="5">
        <f t="shared" si="95"/>
        <v>31793.722770969522</v>
      </c>
      <c r="N324" s="5">
        <f t="shared" si="96"/>
        <v>3.2951985045312244</v>
      </c>
      <c r="O324" s="5">
        <f t="shared" si="85"/>
        <v>3.034718541614112E-15</v>
      </c>
      <c r="P324">
        <f t="shared" si="97"/>
        <v>14.517881581851377</v>
      </c>
    </row>
    <row r="325" spans="1:16" x14ac:dyDescent="0.25">
      <c r="B325" s="5">
        <f>'Mg2+离子浓度'!B325</f>
        <v>2.9364977975126538</v>
      </c>
      <c r="C325" s="5">
        <f t="shared" si="90"/>
        <v>3.0000000000001137E-3</v>
      </c>
      <c r="D325" s="5">
        <f t="shared" si="89"/>
        <v>18.630542539353492</v>
      </c>
      <c r="E325" s="5">
        <f t="shared" si="91"/>
        <v>5.5891627618062593E-2</v>
      </c>
      <c r="F325" s="5">
        <f t="shared" si="92"/>
        <v>31793.778662597138</v>
      </c>
      <c r="G325" s="5">
        <f t="shared" si="93"/>
        <v>10827.107954764313</v>
      </c>
      <c r="H325" s="5">
        <f t="shared" si="86"/>
        <v>5.7927789416036277E-3</v>
      </c>
      <c r="I325" s="5">
        <f t="shared" si="94"/>
        <v>3295.2042973101661</v>
      </c>
      <c r="J325" s="5"/>
      <c r="K325" s="105">
        <f t="shared" si="88"/>
        <v>7.4132043999389982E-3</v>
      </c>
      <c r="L325" s="60">
        <f t="shared" si="87"/>
        <v>3295.196884105766</v>
      </c>
      <c r="M325" s="5">
        <f t="shared" si="95"/>
        <v>31793.707136294484</v>
      </c>
      <c r="N325" s="5">
        <f t="shared" si="96"/>
        <v>3.2951968841057662</v>
      </c>
      <c r="O325" s="5">
        <f t="shared" si="85"/>
        <v>3.0347200339483657E-15</v>
      </c>
      <c r="P325">
        <f t="shared" si="97"/>
        <v>14.517881368285485</v>
      </c>
    </row>
    <row r="326" spans="1:16" x14ac:dyDescent="0.25">
      <c r="B326" s="5">
        <f>'Mg2+离子浓度'!B326</f>
        <v>2.9394977975126539</v>
      </c>
      <c r="C326" s="5">
        <f t="shared" si="90"/>
        <v>3.0000000000001137E-3</v>
      </c>
      <c r="D326" s="5">
        <f t="shared" si="89"/>
        <v>18.630542539353492</v>
      </c>
      <c r="E326" s="5">
        <f t="shared" si="91"/>
        <v>5.5891627618062593E-2</v>
      </c>
      <c r="F326" s="5">
        <f t="shared" si="92"/>
        <v>31793.763027922101</v>
      </c>
      <c r="G326" s="5">
        <f t="shared" si="93"/>
        <v>10816.052679075101</v>
      </c>
      <c r="H326" s="5">
        <f t="shared" si="86"/>
        <v>5.7927789416036277E-3</v>
      </c>
      <c r="I326" s="5">
        <f t="shared" si="94"/>
        <v>3295.2026768847072</v>
      </c>
      <c r="J326" s="5"/>
      <c r="K326" s="105">
        <f t="shared" si="88"/>
        <v>7.4132007544760598E-3</v>
      </c>
      <c r="L326" s="60">
        <f t="shared" si="87"/>
        <v>3295.1952636839528</v>
      </c>
      <c r="M326" s="5">
        <f t="shared" si="95"/>
        <v>31793.691501654623</v>
      </c>
      <c r="N326" s="5">
        <f t="shared" si="96"/>
        <v>3.295195263683953</v>
      </c>
      <c r="O326" s="5">
        <f t="shared" si="85"/>
        <v>3.0347215262807305E-15</v>
      </c>
      <c r="P326">
        <f t="shared" si="97"/>
        <v>14.517881154719968</v>
      </c>
    </row>
    <row r="327" spans="1:16" x14ac:dyDescent="0.25">
      <c r="B327" s="5">
        <f>'Mg2+离子浓度'!B327</f>
        <v>2.9414977975126537</v>
      </c>
      <c r="C327" s="5">
        <f t="shared" si="90"/>
        <v>1.9999999999997797E-3</v>
      </c>
      <c r="D327" s="5">
        <f t="shared" si="89"/>
        <v>18.630542539353492</v>
      </c>
      <c r="E327" s="5">
        <f t="shared" si="91"/>
        <v>3.7261085078702877E-2</v>
      </c>
      <c r="F327" s="5">
        <f t="shared" si="92"/>
        <v>31793.728762739702</v>
      </c>
      <c r="G327" s="5">
        <f t="shared" si="93"/>
        <v>10808.686917809237</v>
      </c>
      <c r="H327" s="5">
        <f t="shared" si="86"/>
        <v>3.8618526277351796E-3</v>
      </c>
      <c r="I327" s="5">
        <f t="shared" si="94"/>
        <v>3295.1991255365806</v>
      </c>
      <c r="J327" s="5"/>
      <c r="K327" s="105">
        <f t="shared" si="88"/>
        <v>6.0528465464015878E-3</v>
      </c>
      <c r="L327" s="60">
        <f t="shared" si="87"/>
        <v>3295.1930726900341</v>
      </c>
      <c r="M327" s="5">
        <f t="shared" si="95"/>
        <v>31793.670361849796</v>
      </c>
      <c r="N327" s="5">
        <f t="shared" si="96"/>
        <v>3.2951930726900343</v>
      </c>
      <c r="O327" s="5">
        <f t="shared" si="85"/>
        <v>3.0347235440855334E-15</v>
      </c>
      <c r="P327">
        <f t="shared" si="97"/>
        <v>14.517880865955021</v>
      </c>
    </row>
    <row r="328" spans="1:16" x14ac:dyDescent="0.25">
      <c r="B328" s="5">
        <f>'Mg2+离子浓度'!B328</f>
        <v>2.951497797512654</v>
      </c>
      <c r="C328" s="5">
        <f t="shared" si="90"/>
        <v>1.0000000000000231E-2</v>
      </c>
      <c r="D328" s="5">
        <f t="shared" si="89"/>
        <v>18.630542539353492</v>
      </c>
      <c r="E328" s="5">
        <f t="shared" si="91"/>
        <v>0.18630542539353923</v>
      </c>
      <c r="F328" s="5">
        <f t="shared" si="92"/>
        <v>31793.856667275188</v>
      </c>
      <c r="G328" s="5">
        <f t="shared" si="93"/>
        <v>10772.109230123482</v>
      </c>
      <c r="H328" s="5">
        <f t="shared" si="86"/>
        <v>1.9309263138678472E-2</v>
      </c>
      <c r="I328" s="5">
        <f t="shared" si="94"/>
        <v>3295.2123819531726</v>
      </c>
      <c r="J328" s="5"/>
      <c r="K328" s="105">
        <f t="shared" si="88"/>
        <v>1.3534630784034128E-2</v>
      </c>
      <c r="L328" s="60">
        <f t="shared" si="87"/>
        <v>3295.1988473223887</v>
      </c>
      <c r="M328" s="5">
        <f t="shared" si="95"/>
        <v>31793.726078390067</v>
      </c>
      <c r="N328" s="5">
        <f t="shared" si="96"/>
        <v>3.2951988473223888</v>
      </c>
      <c r="O328" s="5">
        <f t="shared" si="85"/>
        <v>3.0347182259200521E-15</v>
      </c>
      <c r="P328">
        <f t="shared" si="97"/>
        <v>14.517881627029929</v>
      </c>
    </row>
    <row r="329" spans="1:16" x14ac:dyDescent="0.25">
      <c r="B329" s="5">
        <f>'Mg2+离子浓度'!B329</f>
        <v>2.9814977975126538</v>
      </c>
      <c r="C329" s="5">
        <f t="shared" si="90"/>
        <v>2.9999999999999805E-2</v>
      </c>
      <c r="D329" s="5">
        <f t="shared" si="89"/>
        <v>18.630542539353492</v>
      </c>
      <c r="E329" s="5">
        <f t="shared" si="91"/>
        <v>0.55891627618060113</v>
      </c>
      <c r="F329" s="5">
        <f t="shared" si="92"/>
        <v>31794.284994666246</v>
      </c>
      <c r="G329" s="5">
        <f t="shared" si="93"/>
        <v>10663.863317689173</v>
      </c>
      <c r="H329" s="5">
        <f t="shared" si="86"/>
        <v>5.7927789416033708E-2</v>
      </c>
      <c r="I329" s="5">
        <f t="shared" si="94"/>
        <v>3295.2567751118045</v>
      </c>
      <c r="J329" s="5"/>
      <c r="K329" s="105">
        <f t="shared" si="88"/>
        <v>2.3442983999666777E-2</v>
      </c>
      <c r="L329" s="60">
        <f t="shared" si="87"/>
        <v>3295.2333321278047</v>
      </c>
      <c r="M329" s="5">
        <f t="shared" si="95"/>
        <v>31794.058805035125</v>
      </c>
      <c r="N329" s="5">
        <f t="shared" si="96"/>
        <v>3.2952333321278049</v>
      </c>
      <c r="O329" s="5">
        <f t="shared" si="85"/>
        <v>3.0346864674201324E-15</v>
      </c>
      <c r="P329">
        <f t="shared" si="97"/>
        <v>14.517886171970321</v>
      </c>
    </row>
    <row r="330" spans="1:16" x14ac:dyDescent="0.25">
      <c r="B330" s="5">
        <f>'Mg2+离子浓度'!B330</f>
        <v>3.011497797512654</v>
      </c>
      <c r="C330" s="5">
        <f t="shared" si="90"/>
        <v>3.0000000000000249E-2</v>
      </c>
      <c r="D330" s="5">
        <f t="shared" si="89"/>
        <v>18.630542539353492</v>
      </c>
      <c r="E330" s="5">
        <f t="shared" si="91"/>
        <v>0.55891627618060935</v>
      </c>
      <c r="F330" s="5">
        <f t="shared" si="92"/>
        <v>31794.617721311304</v>
      </c>
      <c r="G330" s="5">
        <f t="shared" si="93"/>
        <v>10557.742312669816</v>
      </c>
      <c r="H330" s="5">
        <f t="shared" si="86"/>
        <v>5.7927789416034554E-2</v>
      </c>
      <c r="I330" s="5">
        <f t="shared" si="94"/>
        <v>3295.2912599172205</v>
      </c>
      <c r="J330" s="5"/>
      <c r="K330" s="105">
        <f t="shared" si="88"/>
        <v>2.3443229330090881E-2</v>
      </c>
      <c r="L330" s="60">
        <f t="shared" si="87"/>
        <v>3295.2678166878904</v>
      </c>
      <c r="M330" s="5">
        <f t="shared" si="95"/>
        <v>31794.391529313114</v>
      </c>
      <c r="N330" s="5">
        <f t="shared" si="96"/>
        <v>3.2952678166878906</v>
      </c>
      <c r="O330" s="5">
        <f t="shared" si="85"/>
        <v>3.0346547098108427E-15</v>
      </c>
      <c r="P330">
        <f t="shared" si="97"/>
        <v>14.517890716830816</v>
      </c>
    </row>
    <row r="331" spans="1:16" x14ac:dyDescent="0.25">
      <c r="B331" s="5">
        <f>'Mg2+离子浓度'!B331</f>
        <v>3.031497797512654</v>
      </c>
      <c r="C331" s="5">
        <f t="shared" si="90"/>
        <v>2.0000000000000018E-2</v>
      </c>
      <c r="D331" s="5">
        <f t="shared" si="89"/>
        <v>18.630542539353492</v>
      </c>
      <c r="E331" s="5">
        <f t="shared" si="91"/>
        <v>0.37261085078707018</v>
      </c>
      <c r="F331" s="5">
        <f t="shared" si="92"/>
        <v>31794.764140163901</v>
      </c>
      <c r="G331" s="5">
        <f t="shared" si="93"/>
        <v>10488.136975145266</v>
      </c>
      <c r="H331" s="5">
        <f t="shared" si="86"/>
        <v>3.861852627735609E-2</v>
      </c>
      <c r="I331" s="5">
        <f t="shared" si="94"/>
        <v>3295.3064352141678</v>
      </c>
      <c r="J331" s="5"/>
      <c r="K331" s="105">
        <f t="shared" si="88"/>
        <v>1.9141404742478843E-2</v>
      </c>
      <c r="L331" s="60">
        <f t="shared" si="87"/>
        <v>3295.2872938094251</v>
      </c>
      <c r="M331" s="5">
        <f t="shared" si="95"/>
        <v>31794.579454320239</v>
      </c>
      <c r="N331" s="5">
        <f t="shared" si="96"/>
        <v>3.2952872938094253</v>
      </c>
      <c r="O331" s="5">
        <f t="shared" si="85"/>
        <v>3.0346367731839788E-15</v>
      </c>
      <c r="P331">
        <f t="shared" si="97"/>
        <v>14.5178932837789</v>
      </c>
    </row>
    <row r="332" spans="1:16" x14ac:dyDescent="0.25">
      <c r="B332" s="5">
        <f>'Mg2+离子浓度'!B332</f>
        <v>3.0814977975126538</v>
      </c>
      <c r="C332" s="5">
        <f t="shared" si="90"/>
        <v>4.9999999999999822E-2</v>
      </c>
      <c r="D332" s="5">
        <f t="shared" si="89"/>
        <v>18.630542539353492</v>
      </c>
      <c r="E332" s="5">
        <f t="shared" si="91"/>
        <v>0.93152712696767126</v>
      </c>
      <c r="F332" s="5">
        <f t="shared" si="92"/>
        <v>31795.510981447205</v>
      </c>
      <c r="G332" s="5">
        <f t="shared" si="93"/>
        <v>10318.200132128</v>
      </c>
      <c r="H332" s="5">
        <f t="shared" si="86"/>
        <v>9.6546315693389784E-2</v>
      </c>
      <c r="I332" s="5">
        <f t="shared" si="94"/>
        <v>3295.3838401251182</v>
      </c>
      <c r="J332" s="5"/>
      <c r="K332" s="105">
        <f t="shared" si="88"/>
        <v>3.0265929213795183E-2</v>
      </c>
      <c r="L332" s="60">
        <f t="shared" si="87"/>
        <v>3295.3535741959045</v>
      </c>
      <c r="M332" s="5">
        <f t="shared" si="95"/>
        <v>31795.218960629183</v>
      </c>
      <c r="N332" s="5">
        <f t="shared" si="96"/>
        <v>3.2953535741959046</v>
      </c>
      <c r="O332" s="5">
        <f t="shared" si="85"/>
        <v>3.0345757366688909E-15</v>
      </c>
      <c r="P332">
        <f t="shared" si="97"/>
        <v>14.517902018955549</v>
      </c>
    </row>
    <row r="333" spans="1:16" x14ac:dyDescent="0.25">
      <c r="A333" t="s">
        <v>246</v>
      </c>
      <c r="B333" s="5">
        <f>'Mg2+离子浓度'!B333</f>
        <v>3.1314977975126541</v>
      </c>
      <c r="C333" s="5">
        <f t="shared" si="90"/>
        <v>5.0000000000000266E-2</v>
      </c>
      <c r="D333" s="5">
        <f t="shared" si="89"/>
        <v>18.630542539353492</v>
      </c>
      <c r="E333" s="5">
        <f t="shared" si="91"/>
        <v>0.93152712696767959</v>
      </c>
      <c r="F333" s="5">
        <f t="shared" si="92"/>
        <v>31796.150487756149</v>
      </c>
      <c r="G333" s="5">
        <f t="shared" si="93"/>
        <v>10153.655708463792</v>
      </c>
      <c r="H333" s="5">
        <f t="shared" si="86"/>
        <v>9.6546315693390644E-2</v>
      </c>
      <c r="I333" s="5">
        <f t="shared" si="94"/>
        <v>3295.4501205115976</v>
      </c>
      <c r="J333" s="5"/>
      <c r="K333" s="105">
        <f t="shared" si="88"/>
        <v>3.0266537955472395E-2</v>
      </c>
      <c r="L333" s="60">
        <f t="shared" si="87"/>
        <v>3295.4198539736421</v>
      </c>
      <c r="M333" s="5">
        <f t="shared" si="95"/>
        <v>31795.858461064687</v>
      </c>
      <c r="N333" s="5">
        <f t="shared" si="96"/>
        <v>3.2954198539736423</v>
      </c>
      <c r="O333" s="5">
        <f t="shared" si="85"/>
        <v>3.0345147031695899E-15</v>
      </c>
      <c r="P333">
        <f t="shared" si="97"/>
        <v>14.517910753876283</v>
      </c>
    </row>
    <row r="334" spans="1:16" x14ac:dyDescent="0.25">
      <c r="A334" s="5">
        <f>(A314+A335)*11</f>
        <v>3.2246393417707591</v>
      </c>
      <c r="B334" s="5">
        <f>'Mg2+离子浓度'!B334</f>
        <v>3.1814977975126539</v>
      </c>
      <c r="C334" s="5">
        <f t="shared" si="90"/>
        <v>4.9999999999999822E-2</v>
      </c>
      <c r="D334" s="5">
        <f t="shared" si="89"/>
        <v>18.630542539353492</v>
      </c>
      <c r="E334" s="5">
        <f t="shared" si="91"/>
        <v>0.93152712696767126</v>
      </c>
      <c r="F334" s="5">
        <f t="shared" si="92"/>
        <v>31796.789988191653</v>
      </c>
      <c r="G334" s="5">
        <f t="shared" si="93"/>
        <v>9994.2831998975125</v>
      </c>
      <c r="H334" s="5">
        <f t="shared" si="86"/>
        <v>9.6546315693389784E-2</v>
      </c>
      <c r="I334" s="5">
        <f t="shared" si="94"/>
        <v>3295.5164002893353</v>
      </c>
      <c r="J334" s="5"/>
      <c r="K334" s="105">
        <f t="shared" si="88"/>
        <v>3.0267146691558444E-2</v>
      </c>
      <c r="L334" s="60">
        <f t="shared" si="87"/>
        <v>3295.4861331426437</v>
      </c>
      <c r="M334" s="5">
        <f t="shared" si="95"/>
        <v>31796.497955626797</v>
      </c>
      <c r="N334" s="5">
        <f t="shared" si="96"/>
        <v>3.2954861331426439</v>
      </c>
      <c r="O334" s="5">
        <f t="shared" si="85"/>
        <v>3.0344536726858544E-15</v>
      </c>
      <c r="P334">
        <f t="shared" si="97"/>
        <v>14.517919488541112</v>
      </c>
    </row>
    <row r="335" spans="1:16" x14ac:dyDescent="0.25">
      <c r="A335" s="79">
        <v>0.2931415442581049</v>
      </c>
      <c r="B335" s="5">
        <f>'Mg2+离子浓度'!B335</f>
        <v>3.2246468285827228</v>
      </c>
      <c r="C335" s="5">
        <f t="shared" si="90"/>
        <v>4.3149031070068844E-2</v>
      </c>
      <c r="D335" s="5">
        <f t="shared" si="89"/>
        <v>18.630542539353492</v>
      </c>
      <c r="E335" s="5">
        <f t="shared" si="91"/>
        <v>0.80388985888280307</v>
      </c>
      <c r="F335" s="5">
        <f t="shared" si="92"/>
        <v>31797.301845485679</v>
      </c>
      <c r="G335" s="5">
        <f t="shared" si="93"/>
        <v>9860.7083304874777</v>
      </c>
      <c r="H335" s="5">
        <f t="shared" si="86"/>
        <v>8.3317599511095311E-2</v>
      </c>
      <c r="I335" s="5">
        <f t="shared" si="94"/>
        <v>3295.5694507421545</v>
      </c>
      <c r="J335" s="5"/>
      <c r="K335" s="105">
        <f t="shared" si="88"/>
        <v>2.8117648305311299E-2</v>
      </c>
      <c r="L335" s="60">
        <f t="shared" si="87"/>
        <v>3295.5413330938491</v>
      </c>
      <c r="M335" s="5">
        <f t="shared" si="95"/>
        <v>31797.030552356006</v>
      </c>
      <c r="N335" s="5">
        <f t="shared" si="96"/>
        <v>3.295541333093849</v>
      </c>
      <c r="O335" s="5">
        <f t="shared" si="85"/>
        <v>3.034402845923955E-15</v>
      </c>
      <c r="P335">
        <f t="shared" si="97"/>
        <v>14.51792676298636</v>
      </c>
    </row>
    <row r="336" spans="1:16" x14ac:dyDescent="0.25">
      <c r="B336" s="5">
        <f>'Mg2+离子浓度'!B336</f>
        <v>3.2246468286827228</v>
      </c>
      <c r="C336" s="5">
        <f t="shared" si="90"/>
        <v>1.000000082740371E-10</v>
      </c>
      <c r="D336" s="5">
        <f t="shared" si="89"/>
        <v>385533071.99181575</v>
      </c>
      <c r="E336" s="5">
        <f t="shared" si="91"/>
        <v>3.8553310389096512E-2</v>
      </c>
      <c r="F336" s="5">
        <f t="shared" si="92"/>
        <v>31797.069105666396</v>
      </c>
      <c r="G336" s="5">
        <f t="shared" si="93"/>
        <v>9860.6361548919103</v>
      </c>
      <c r="H336" s="5">
        <f t="shared" si="86"/>
        <v>3.9957828044873836E-3</v>
      </c>
      <c r="I336" s="5">
        <f t="shared" si="94"/>
        <v>3295.5453288766539</v>
      </c>
      <c r="J336" s="5"/>
      <c r="K336" s="105">
        <f t="shared" si="88"/>
        <v>1.3535998877629382E-6</v>
      </c>
      <c r="L336" s="60">
        <f t="shared" si="87"/>
        <v>3295.5453275230539</v>
      </c>
      <c r="M336" s="5">
        <f t="shared" si="95"/>
        <v>31797.069092606187</v>
      </c>
      <c r="N336" s="5">
        <f t="shared" si="96"/>
        <v>3.2955453275230537</v>
      </c>
      <c r="O336" s="5">
        <f t="shared" ref="O336:O399" si="98">10^(-14)/N336</f>
        <v>3.0343991680175262E-15</v>
      </c>
      <c r="P336">
        <f t="shared" si="97"/>
        <v>14.517927289381673</v>
      </c>
    </row>
    <row r="337" spans="1:16" x14ac:dyDescent="0.25">
      <c r="B337" s="5">
        <f>'Mg2+离子浓度'!B337</f>
        <v>3.2246468289827228</v>
      </c>
      <c r="C337" s="5">
        <f t="shared" si="90"/>
        <v>3.000000248221113E-10</v>
      </c>
      <c r="D337" s="5">
        <f t="shared" si="89"/>
        <v>385533071.99181575</v>
      </c>
      <c r="E337" s="5">
        <f t="shared" si="91"/>
        <v>0.11565993116728955</v>
      </c>
      <c r="F337" s="5">
        <f t="shared" si="92"/>
        <v>31797.184752537356</v>
      </c>
      <c r="G337" s="5">
        <f t="shared" si="93"/>
        <v>9860.6720173968297</v>
      </c>
      <c r="H337" s="5">
        <f t="shared" si="86"/>
        <v>1.198734841346215E-2</v>
      </c>
      <c r="I337" s="5">
        <f t="shared" si="94"/>
        <v>3295.5573148714675</v>
      </c>
      <c r="J337" s="5"/>
      <c r="K337" s="105">
        <f t="shared" si="88"/>
        <v>2.3445123057538003E-6</v>
      </c>
      <c r="L337" s="60">
        <f t="shared" si="87"/>
        <v>3295.5573125269552</v>
      </c>
      <c r="M337" s="5">
        <f t="shared" si="95"/>
        <v>31797.184729916331</v>
      </c>
      <c r="N337" s="5">
        <f t="shared" si="96"/>
        <v>3.2955573125269555</v>
      </c>
      <c r="O337" s="5">
        <f t="shared" si="98"/>
        <v>3.0343881327714604E-15</v>
      </c>
      <c r="P337">
        <f t="shared" si="97"/>
        <v>14.517928868789957</v>
      </c>
    </row>
    <row r="338" spans="1:16" x14ac:dyDescent="0.25">
      <c r="B338" s="5">
        <f>'Mg2+离子浓度'!B338</f>
        <v>3.2246468293827228</v>
      </c>
      <c r="C338" s="5">
        <f t="shared" si="90"/>
        <v>4.000000330961484E-10</v>
      </c>
      <c r="D338" s="5">
        <f t="shared" si="89"/>
        <v>385533071.99181575</v>
      </c>
      <c r="E338" s="5">
        <f t="shared" si="91"/>
        <v>0.15421324155638605</v>
      </c>
      <c r="F338" s="5">
        <f t="shared" si="92"/>
        <v>31797.338943157887</v>
      </c>
      <c r="G338" s="5">
        <f t="shared" si="93"/>
        <v>9860.7198324551664</v>
      </c>
      <c r="H338" s="5">
        <f t="shared" ref="H338:H401" si="99">E338/$C$9/96485/$C$3</f>
        <v>1.5983131217949535E-2</v>
      </c>
      <c r="I338" s="5">
        <f t="shared" si="94"/>
        <v>3295.5732956581733</v>
      </c>
      <c r="J338" s="5"/>
      <c r="K338" s="105">
        <f t="shared" si="88"/>
        <v>2.7072227494670895E-6</v>
      </c>
      <c r="L338" s="60">
        <f t="shared" ref="L338:L401" si="100">I338-K338</f>
        <v>3295.5732929509504</v>
      </c>
      <c r="M338" s="5">
        <f t="shared" si="95"/>
        <v>31797.338917037247</v>
      </c>
      <c r="N338" s="5">
        <f t="shared" si="96"/>
        <v>3.2955732929509507</v>
      </c>
      <c r="O338" s="5">
        <f t="shared" si="98"/>
        <v>3.0343734188492931E-15</v>
      </c>
      <c r="P338">
        <f t="shared" si="97"/>
        <v>14.517930974713925</v>
      </c>
    </row>
    <row r="339" spans="1:16" x14ac:dyDescent="0.25">
      <c r="B339" s="5">
        <f>'Mg2+离子浓度'!B339</f>
        <v>3.2246468295827229</v>
      </c>
      <c r="C339" s="5">
        <f t="shared" si="90"/>
        <v>2.000000165480742E-10</v>
      </c>
      <c r="D339" s="5">
        <f t="shared" si="89"/>
        <v>385533071.99181575</v>
      </c>
      <c r="E339" s="5">
        <f t="shared" si="91"/>
        <v>7.7106620778193025E-2</v>
      </c>
      <c r="F339" s="5">
        <f t="shared" si="92"/>
        <v>31797.416023658025</v>
      </c>
      <c r="G339" s="5">
        <f t="shared" si="93"/>
        <v>9860.7437353915393</v>
      </c>
      <c r="H339" s="5">
        <f t="shared" si="99"/>
        <v>7.9915656089747673E-3</v>
      </c>
      <c r="I339" s="5">
        <f t="shared" si="94"/>
        <v>3295.5812845165592</v>
      </c>
      <c r="J339" s="5"/>
      <c r="K339" s="105">
        <f t="shared" si="88"/>
        <v>1.9143002048089109E-6</v>
      </c>
      <c r="L339" s="60">
        <f t="shared" si="100"/>
        <v>3295.5812826022589</v>
      </c>
      <c r="M339" s="5">
        <f t="shared" si="95"/>
        <v>31797.416005187897</v>
      </c>
      <c r="N339" s="5">
        <f t="shared" si="96"/>
        <v>3.2955812826022588</v>
      </c>
      <c r="O339" s="5">
        <f t="shared" si="98"/>
        <v>3.0343660624579691E-15</v>
      </c>
      <c r="P339">
        <f t="shared" si="97"/>
        <v>14.517932027598192</v>
      </c>
    </row>
    <row r="340" spans="1:16" x14ac:dyDescent="0.25">
      <c r="B340" s="5">
        <f>'Mg2+离子浓度'!B340</f>
        <v>3.2246468385827227</v>
      </c>
      <c r="C340" s="5">
        <f t="shared" si="90"/>
        <v>8.9999998564849193E-9</v>
      </c>
      <c r="D340" s="5">
        <f t="shared" si="89"/>
        <v>385533071.99181575</v>
      </c>
      <c r="E340" s="5">
        <f t="shared" si="91"/>
        <v>3.4697975925965316</v>
      </c>
      <c r="F340" s="5">
        <f t="shared" si="92"/>
        <v>31800.885802780493</v>
      </c>
      <c r="G340" s="5">
        <f t="shared" si="93"/>
        <v>9861.8197262052508</v>
      </c>
      <c r="H340" s="5">
        <f t="shared" si="99"/>
        <v>0.35962041691418684</v>
      </c>
      <c r="I340" s="5">
        <f t="shared" si="94"/>
        <v>3295.9409030191732</v>
      </c>
      <c r="J340" s="5"/>
      <c r="K340" s="105">
        <f t="shared" si="88"/>
        <v>1.2842916812624025E-5</v>
      </c>
      <c r="L340" s="60">
        <f t="shared" si="100"/>
        <v>3295.9408901762563</v>
      </c>
      <c r="M340" s="5">
        <f t="shared" si="95"/>
        <v>31800.885678865612</v>
      </c>
      <c r="N340" s="5">
        <f t="shared" si="96"/>
        <v>3.2959408901762566</v>
      </c>
      <c r="O340" s="5">
        <f t="shared" si="98"/>
        <v>3.0340349943184908E-15</v>
      </c>
      <c r="P340">
        <f t="shared" si="97"/>
        <v>14.517979414402362</v>
      </c>
    </row>
    <row r="341" spans="1:16" x14ac:dyDescent="0.25">
      <c r="B341" s="5">
        <f>'Mg2+离子浓度'!B341</f>
        <v>3.2246469285827226</v>
      </c>
      <c r="C341" s="5">
        <f t="shared" si="90"/>
        <v>8.9999999897116822E-8</v>
      </c>
      <c r="D341" s="5">
        <f t="shared" si="89"/>
        <v>385533071.99181575</v>
      </c>
      <c r="E341" s="5">
        <f t="shared" si="91"/>
        <v>34.697976439598548</v>
      </c>
      <c r="F341" s="5">
        <f t="shared" si="92"/>
        <v>31835.58365530521</v>
      </c>
      <c r="G341" s="5">
        <f t="shared" si="93"/>
        <v>9872.5796530218558</v>
      </c>
      <c r="H341" s="5">
        <f t="shared" si="99"/>
        <v>3.596204222376385</v>
      </c>
      <c r="I341" s="5">
        <f t="shared" si="94"/>
        <v>3299.5370943986327</v>
      </c>
      <c r="J341" s="5"/>
      <c r="K341" s="105">
        <f t="shared" si="88"/>
        <v>4.0657181810157784E-5</v>
      </c>
      <c r="L341" s="60">
        <f t="shared" si="100"/>
        <v>3299.537053741451</v>
      </c>
      <c r="M341" s="5">
        <f t="shared" si="95"/>
        <v>31835.583263024393</v>
      </c>
      <c r="N341" s="5">
        <f t="shared" si="96"/>
        <v>3.2995370537414512</v>
      </c>
      <c r="O341" s="5">
        <f t="shared" si="98"/>
        <v>3.0307282012974149E-15</v>
      </c>
      <c r="P341">
        <f t="shared" si="97"/>
        <v>14.518453009844706</v>
      </c>
    </row>
    <row r="342" spans="1:16" x14ac:dyDescent="0.25">
      <c r="B342" s="5">
        <f>'Mg2+离子浓度'!B342</f>
        <v>3.2246478285827229</v>
      </c>
      <c r="C342" s="5">
        <f t="shared" si="90"/>
        <v>9.0000000030343585E-7</v>
      </c>
      <c r="D342" s="5">
        <f t="shared" si="89"/>
        <v>385533071.99181575</v>
      </c>
      <c r="E342" s="5">
        <f t="shared" si="91"/>
        <v>346.97976490961872</v>
      </c>
      <c r="F342" s="5">
        <f t="shared" si="92"/>
        <v>32182.563027934011</v>
      </c>
      <c r="G342" s="5">
        <f t="shared" si="93"/>
        <v>9980.1791509365194</v>
      </c>
      <c r="H342" s="5">
        <f t="shared" si="99"/>
        <v>35.962042276998368</v>
      </c>
      <c r="I342" s="5">
        <f t="shared" si="94"/>
        <v>3335.4990960184491</v>
      </c>
      <c r="J342" s="5"/>
      <c r="K342" s="105">
        <f t="shared" si="88"/>
        <v>1.2997058815063955E-4</v>
      </c>
      <c r="L342" s="60">
        <f t="shared" si="100"/>
        <v>3335.4989660478609</v>
      </c>
      <c r="M342" s="5">
        <f t="shared" si="95"/>
        <v>32182.561773912788</v>
      </c>
      <c r="N342" s="5">
        <f t="shared" si="96"/>
        <v>3.3354989660478611</v>
      </c>
      <c r="O342" s="5">
        <f t="shared" si="98"/>
        <v>2.9980521960253278E-15</v>
      </c>
      <c r="P342">
        <f t="shared" si="97"/>
        <v>14.523160810364175</v>
      </c>
    </row>
    <row r="343" spans="1:16" x14ac:dyDescent="0.25">
      <c r="A343" s="82">
        <v>7.4868119641229509E-6</v>
      </c>
      <c r="B343" s="5">
        <f>'Mg2+离子浓度'!B343</f>
        <v>3.2246543153946869</v>
      </c>
      <c r="C343" s="5">
        <f t="shared" si="90"/>
        <v>6.4868119640237865E-6</v>
      </c>
      <c r="D343" s="5">
        <f t="shared" si="89"/>
        <v>385533071.99181575</v>
      </c>
      <c r="E343" s="5">
        <f t="shared" si="91"/>
        <v>2500.8805439233543</v>
      </c>
      <c r="F343" s="5">
        <f t="shared" si="92"/>
        <v>34683.442317836139</v>
      </c>
      <c r="G343" s="5">
        <f t="shared" si="93"/>
        <v>10755.708651391056</v>
      </c>
      <c r="H343" s="5">
        <f t="shared" si="99"/>
        <v>259.19889557168</v>
      </c>
      <c r="I343" s="5">
        <f t="shared" si="94"/>
        <v>3594.6978616195406</v>
      </c>
      <c r="J343" s="5"/>
      <c r="K343" s="105">
        <f t="shared" si="88"/>
        <v>3.7604606627448156E-4</v>
      </c>
      <c r="L343" s="60">
        <f t="shared" si="100"/>
        <v>3594.6974855734743</v>
      </c>
      <c r="M343" s="5">
        <f t="shared" si="95"/>
        <v>34683.438689555667</v>
      </c>
      <c r="N343" s="5">
        <f t="shared" si="96"/>
        <v>3.5946974855734743</v>
      </c>
      <c r="O343" s="5">
        <f t="shared" si="98"/>
        <v>2.7818752593598751E-15</v>
      </c>
      <c r="P343">
        <f t="shared" si="97"/>
        <v>14.555662347883244</v>
      </c>
    </row>
    <row r="344" spans="1:16" x14ac:dyDescent="0.25">
      <c r="B344" s="5">
        <f>'Mg2+离子浓度'!B344</f>
        <v>3.2246568285827228</v>
      </c>
      <c r="C344" s="5">
        <f t="shared" si="90"/>
        <v>2.5131880359019476E-6</v>
      </c>
      <c r="D344" s="5">
        <f t="shared" si="89"/>
        <v>18.630542539353492</v>
      </c>
      <c r="E344" s="5">
        <f t="shared" si="91"/>
        <v>4.6822056612265487E-5</v>
      </c>
      <c r="F344" s="5">
        <f t="shared" si="92"/>
        <v>34683.43873637772</v>
      </c>
      <c r="G344" s="5">
        <f t="shared" si="93"/>
        <v>10755.699158109028</v>
      </c>
      <c r="H344" s="5">
        <f t="shared" si="99"/>
        <v>4.8527809102208104E-6</v>
      </c>
      <c r="I344" s="5">
        <f t="shared" si="94"/>
        <v>3594.6974904262543</v>
      </c>
      <c r="J344" s="5"/>
      <c r="K344" s="105">
        <f t="shared" si="88"/>
        <v>2.3406573535190861E-4</v>
      </c>
      <c r="L344" s="60">
        <f t="shared" si="100"/>
        <v>3594.6972563605191</v>
      </c>
      <c r="M344" s="5">
        <f t="shared" si="95"/>
        <v>34683.436477994474</v>
      </c>
      <c r="N344" s="5">
        <f t="shared" si="96"/>
        <v>3.5946972563605191</v>
      </c>
      <c r="O344" s="5">
        <f t="shared" si="98"/>
        <v>2.7818754367438952E-15</v>
      </c>
      <c r="P344">
        <f t="shared" si="97"/>
        <v>14.555662320190811</v>
      </c>
    </row>
    <row r="345" spans="1:16" x14ac:dyDescent="0.25">
      <c r="B345" s="5">
        <f>'Mg2+离子浓度'!B345</f>
        <v>3.2246668285827229</v>
      </c>
      <c r="C345" s="5">
        <f t="shared" si="90"/>
        <v>1.0000000000065512E-5</v>
      </c>
      <c r="D345" s="5">
        <f t="shared" si="89"/>
        <v>18.630542539353492</v>
      </c>
      <c r="E345" s="5">
        <f t="shared" si="91"/>
        <v>1.8630542539475544E-4</v>
      </c>
      <c r="F345" s="5">
        <f t="shared" si="92"/>
        <v>34683.436664299901</v>
      </c>
      <c r="G345" s="5">
        <f t="shared" si="93"/>
        <v>10755.665161086939</v>
      </c>
      <c r="H345" s="5">
        <f t="shared" si="99"/>
        <v>1.9309263138804526E-5</v>
      </c>
      <c r="I345" s="5">
        <f t="shared" si="94"/>
        <v>3594.6972756697828</v>
      </c>
      <c r="J345" s="5"/>
      <c r="K345" s="105">
        <f t="shared" si="88"/>
        <v>4.6690155967240622E-4</v>
      </c>
      <c r="L345" s="60">
        <f t="shared" si="100"/>
        <v>3594.696808768223</v>
      </c>
      <c r="M345" s="5">
        <f t="shared" si="95"/>
        <v>34683.432159400196</v>
      </c>
      <c r="N345" s="5">
        <f t="shared" si="96"/>
        <v>3.594696808768223</v>
      </c>
      <c r="O345" s="5">
        <f t="shared" si="98"/>
        <v>2.7818757831280494E-15</v>
      </c>
      <c r="P345">
        <f t="shared" si="97"/>
        <v>14.555662266114803</v>
      </c>
    </row>
    <row r="346" spans="1:16" x14ac:dyDescent="0.25">
      <c r="B346" s="5">
        <f>'Mg2+离子浓度'!B346</f>
        <v>3.2246968285827227</v>
      </c>
      <c r="C346" s="5">
        <f t="shared" si="90"/>
        <v>2.9999999999752447E-5</v>
      </c>
      <c r="D346" s="5">
        <f t="shared" si="89"/>
        <v>18.630542539353492</v>
      </c>
      <c r="E346" s="5">
        <f t="shared" si="91"/>
        <v>5.5891627617599268E-4</v>
      </c>
      <c r="F346" s="5">
        <f t="shared" si="92"/>
        <v>34683.432718316471</v>
      </c>
      <c r="G346" s="5">
        <f t="shared" si="93"/>
        <v>10755.563875305477</v>
      </c>
      <c r="H346" s="5">
        <f t="shared" si="99"/>
        <v>5.7927789415556066E-5</v>
      </c>
      <c r="I346" s="5">
        <f t="shared" si="94"/>
        <v>3594.696866696012</v>
      </c>
      <c r="J346" s="5"/>
      <c r="K346" s="105">
        <f t="shared" ref="K346:K409" si="101">I346*($C$8/3.1415926)^(1/2)*C346^(1/2)</f>
        <v>8.0869713147315218E-4</v>
      </c>
      <c r="L346" s="60">
        <f t="shared" si="100"/>
        <v>3594.6960579988804</v>
      </c>
      <c r="M346" s="5">
        <f t="shared" si="95"/>
        <v>34683.424915602198</v>
      </c>
      <c r="N346" s="5">
        <f t="shared" si="96"/>
        <v>3.5946960579988807</v>
      </c>
      <c r="O346" s="5">
        <f t="shared" si="98"/>
        <v>2.7818763641360171E-15</v>
      </c>
      <c r="P346">
        <f t="shared" si="97"/>
        <v>14.555662175410347</v>
      </c>
    </row>
    <row r="347" spans="1:16" x14ac:dyDescent="0.25">
      <c r="B347" s="5">
        <f>'Mg2+离子浓度'!B347</f>
        <v>3.2247268285827229</v>
      </c>
      <c r="C347" s="5">
        <f t="shared" si="90"/>
        <v>3.0000000000196536E-5</v>
      </c>
      <c r="D347" s="5">
        <f t="shared" si="89"/>
        <v>18.630542539353492</v>
      </c>
      <c r="E347" s="5">
        <f t="shared" si="91"/>
        <v>5.5891627618426633E-4</v>
      </c>
      <c r="F347" s="5">
        <f t="shared" si="92"/>
        <v>34683.425474518473</v>
      </c>
      <c r="G347" s="5">
        <f t="shared" si="93"/>
        <v>10755.461568743776</v>
      </c>
      <c r="H347" s="5">
        <f t="shared" si="99"/>
        <v>5.7927789416413575E-5</v>
      </c>
      <c r="I347" s="5">
        <f t="shared" si="94"/>
        <v>3594.6961159266698</v>
      </c>
      <c r="J347" s="5"/>
      <c r="K347" s="105">
        <f t="shared" si="101"/>
        <v>8.0869696257893954E-4</v>
      </c>
      <c r="L347" s="60">
        <f t="shared" si="100"/>
        <v>3594.6953072297074</v>
      </c>
      <c r="M347" s="5">
        <f t="shared" si="95"/>
        <v>34683.417671805837</v>
      </c>
      <c r="N347" s="5">
        <f t="shared" si="96"/>
        <v>3.5946953072297076</v>
      </c>
      <c r="O347" s="5">
        <f t="shared" si="98"/>
        <v>2.7818769451440968E-15</v>
      </c>
      <c r="P347">
        <f t="shared" si="97"/>
        <v>14.555662084705894</v>
      </c>
    </row>
    <row r="348" spans="1:16" x14ac:dyDescent="0.25">
      <c r="B348" s="5">
        <f>'Mg2+离子浓度'!B348</f>
        <v>3.224746828582723</v>
      </c>
      <c r="C348" s="5">
        <f t="shared" si="90"/>
        <v>2.0000000000131024E-5</v>
      </c>
      <c r="D348" s="5">
        <f t="shared" si="89"/>
        <v>18.630542539353492</v>
      </c>
      <c r="E348" s="5">
        <f t="shared" si="91"/>
        <v>3.7261085078951089E-4</v>
      </c>
      <c r="F348" s="5">
        <f t="shared" si="92"/>
        <v>34683.418044416685</v>
      </c>
      <c r="G348" s="5">
        <f t="shared" si="93"/>
        <v>10755.392558881918</v>
      </c>
      <c r="H348" s="5">
        <f t="shared" si="99"/>
        <v>3.8618526277609052E-5</v>
      </c>
      <c r="I348" s="5">
        <f t="shared" si="94"/>
        <v>3594.695345848234</v>
      </c>
      <c r="J348" s="5"/>
      <c r="K348" s="105">
        <f t="shared" si="101"/>
        <v>6.6029816349908095E-4</v>
      </c>
      <c r="L348" s="60">
        <f t="shared" si="100"/>
        <v>3594.6946855500705</v>
      </c>
      <c r="M348" s="5">
        <f t="shared" si="95"/>
        <v>34683.411673529852</v>
      </c>
      <c r="N348" s="5">
        <f t="shared" si="96"/>
        <v>3.5946946855500705</v>
      </c>
      <c r="O348" s="5">
        <f t="shared" si="98"/>
        <v>2.7818774262520633E-15</v>
      </c>
      <c r="P348">
        <f t="shared" si="97"/>
        <v>14.555662009597425</v>
      </c>
    </row>
    <row r="349" spans="1:16" x14ac:dyDescent="0.25">
      <c r="B349" s="5">
        <f>'Mg2+离子浓度'!B349</f>
        <v>3.2248468285827228</v>
      </c>
      <c r="C349" s="5">
        <f t="shared" si="90"/>
        <v>9.9999999999766942E-5</v>
      </c>
      <c r="D349" s="5">
        <f t="shared" si="89"/>
        <v>18.630542539353492</v>
      </c>
      <c r="E349" s="5">
        <f t="shared" si="91"/>
        <v>1.8630542539310071E-3</v>
      </c>
      <c r="F349" s="5">
        <f t="shared" si="92"/>
        <v>34683.413536584107</v>
      </c>
      <c r="G349" s="5">
        <f t="shared" si="93"/>
        <v>10755.05764465316</v>
      </c>
      <c r="H349" s="5">
        <f t="shared" si="99"/>
        <v>1.9309263138633022E-4</v>
      </c>
      <c r="I349" s="5">
        <f t="shared" si="94"/>
        <v>3594.6948786427015</v>
      </c>
      <c r="J349" s="5"/>
      <c r="K349" s="105">
        <f t="shared" si="101"/>
        <v>1.4764713870974238E-3</v>
      </c>
      <c r="L349" s="60">
        <f t="shared" si="100"/>
        <v>3594.6934021713146</v>
      </c>
      <c r="M349" s="5">
        <f t="shared" si="95"/>
        <v>34683.399290849928</v>
      </c>
      <c r="N349" s="5">
        <f t="shared" si="96"/>
        <v>3.5946934021713148</v>
      </c>
      <c r="O349" s="5">
        <f t="shared" si="98"/>
        <v>2.7818784194389614E-15</v>
      </c>
      <c r="P349">
        <f t="shared" si="97"/>
        <v>14.555661854545477</v>
      </c>
    </row>
    <row r="350" spans="1:16" x14ac:dyDescent="0.25">
      <c r="B350" s="5">
        <f>'Mg2+离子浓度'!B350</f>
        <v>3.2251468285827229</v>
      </c>
      <c r="C350" s="5">
        <f t="shared" si="90"/>
        <v>3.00000000000189E-4</v>
      </c>
      <c r="D350" s="5">
        <f t="shared" si="89"/>
        <v>18.630542539353492</v>
      </c>
      <c r="E350" s="5">
        <f t="shared" si="91"/>
        <v>5.5891627618095685E-3</v>
      </c>
      <c r="F350" s="5">
        <f t="shared" si="92"/>
        <v>34683.404880012691</v>
      </c>
      <c r="G350" s="5">
        <f t="shared" si="93"/>
        <v>10754.054535636185</v>
      </c>
      <c r="H350" s="5">
        <f t="shared" si="99"/>
        <v>5.7927789416070577E-4</v>
      </c>
      <c r="I350" s="5">
        <f t="shared" si="94"/>
        <v>3594.6939814492089</v>
      </c>
      <c r="J350" s="5"/>
      <c r="K350" s="105">
        <f t="shared" si="101"/>
        <v>2.557322820100412E-3</v>
      </c>
      <c r="L350" s="60">
        <f t="shared" si="100"/>
        <v>3594.6914241263889</v>
      </c>
      <c r="M350" s="5">
        <f t="shared" si="95"/>
        <v>34683.380205683461</v>
      </c>
      <c r="N350" s="5">
        <f t="shared" si="96"/>
        <v>3.5946914241263892</v>
      </c>
      <c r="O350" s="5">
        <f t="shared" si="98"/>
        <v>2.7818799502186144E-15</v>
      </c>
      <c r="P350">
        <f t="shared" si="97"/>
        <v>14.555661615567034</v>
      </c>
    </row>
    <row r="351" spans="1:16" x14ac:dyDescent="0.25">
      <c r="B351" s="5">
        <f>'Mg2+离子浓度'!B351</f>
        <v>3.2254468285827227</v>
      </c>
      <c r="C351" s="5">
        <f t="shared" si="90"/>
        <v>2.9999999999974492E-4</v>
      </c>
      <c r="D351" s="5">
        <f t="shared" si="89"/>
        <v>18.630542539353492</v>
      </c>
      <c r="E351" s="5">
        <f t="shared" si="91"/>
        <v>5.5891627618012947E-3</v>
      </c>
      <c r="F351" s="5">
        <f t="shared" si="92"/>
        <v>34683.385794846225</v>
      </c>
      <c r="G351" s="5">
        <f t="shared" si="93"/>
        <v>10753.048379993377</v>
      </c>
      <c r="H351" s="5">
        <f t="shared" si="99"/>
        <v>5.7927789415984816E-4</v>
      </c>
      <c r="I351" s="5">
        <f t="shared" si="94"/>
        <v>3594.6920034042828</v>
      </c>
      <c r="J351" s="5"/>
      <c r="K351" s="105">
        <f t="shared" si="101"/>
        <v>2.5573214128857065E-3</v>
      </c>
      <c r="L351" s="60">
        <f t="shared" si="100"/>
        <v>3594.6894460828698</v>
      </c>
      <c r="M351" s="5">
        <f t="shared" si="95"/>
        <v>34683.361120530571</v>
      </c>
      <c r="N351" s="5">
        <f t="shared" si="96"/>
        <v>3.59468944608287</v>
      </c>
      <c r="O351" s="5">
        <f t="shared" si="98"/>
        <v>2.7818814809988638E-15</v>
      </c>
      <c r="P351">
        <f t="shared" si="97"/>
        <v>14.555661376588629</v>
      </c>
    </row>
    <row r="352" spans="1:16" x14ac:dyDescent="0.25">
      <c r="B352" s="5">
        <f>'Mg2+离子浓度'!B352</f>
        <v>3.2256468285827227</v>
      </c>
      <c r="C352" s="5">
        <f t="shared" si="90"/>
        <v>1.9999999999997797E-4</v>
      </c>
      <c r="D352" s="5">
        <f t="shared" si="89"/>
        <v>18.630542539353492</v>
      </c>
      <c r="E352" s="5">
        <f t="shared" si="91"/>
        <v>3.726108507870288E-3</v>
      </c>
      <c r="F352" s="5">
        <f t="shared" si="92"/>
        <v>34683.36484663908</v>
      </c>
      <c r="G352" s="5">
        <f t="shared" si="93"/>
        <v>10752.37516373675</v>
      </c>
      <c r="H352" s="5">
        <f t="shared" si="99"/>
        <v>3.86185262773518E-4</v>
      </c>
      <c r="I352" s="5">
        <f t="shared" si="94"/>
        <v>3594.6898322681327</v>
      </c>
      <c r="J352" s="5"/>
      <c r="K352" s="105">
        <f t="shared" si="101"/>
        <v>2.0880429288101087E-3</v>
      </c>
      <c r="L352" s="60">
        <f t="shared" si="100"/>
        <v>3594.6877442252039</v>
      </c>
      <c r="M352" s="5">
        <f t="shared" si="95"/>
        <v>34683.344700156878</v>
      </c>
      <c r="N352" s="5">
        <f t="shared" si="96"/>
        <v>3.5946877442252041</v>
      </c>
      <c r="O352" s="5">
        <f t="shared" si="98"/>
        <v>2.7818827980440877E-15</v>
      </c>
      <c r="P352">
        <f t="shared" si="97"/>
        <v>14.555661170977663</v>
      </c>
    </row>
    <row r="353" spans="1:16" x14ac:dyDescent="0.25">
      <c r="B353" s="5">
        <f>'Mg2+离子浓度'!B353</f>
        <v>3.2266468285827226</v>
      </c>
      <c r="C353" s="5">
        <f t="shared" si="90"/>
        <v>9.9999999999988987E-4</v>
      </c>
      <c r="D353" s="5">
        <f t="shared" si="89"/>
        <v>18.630542539353492</v>
      </c>
      <c r="E353" s="5">
        <f t="shared" si="91"/>
        <v>1.8630542539351438E-2</v>
      </c>
      <c r="F353" s="5">
        <f t="shared" si="92"/>
        <v>34683.363330699416</v>
      </c>
      <c r="G353" s="5">
        <f t="shared" si="93"/>
        <v>10749.042325755185</v>
      </c>
      <c r="H353" s="5">
        <f t="shared" si="99"/>
        <v>1.9309263138675898E-3</v>
      </c>
      <c r="I353" s="5">
        <f t="shared" si="94"/>
        <v>3594.6896751515169</v>
      </c>
      <c r="J353" s="5"/>
      <c r="K353" s="105">
        <f t="shared" si="101"/>
        <v>4.6690057246843589E-3</v>
      </c>
      <c r="L353" s="60">
        <f t="shared" si="100"/>
        <v>3594.6850061457922</v>
      </c>
      <c r="M353" s="5">
        <f t="shared" si="95"/>
        <v>34683.318281797678</v>
      </c>
      <c r="N353" s="5">
        <f t="shared" si="96"/>
        <v>3.5946850061457924</v>
      </c>
      <c r="O353" s="5">
        <f t="shared" si="98"/>
        <v>2.7818849170102839E-15</v>
      </c>
      <c r="P353">
        <f t="shared" si="97"/>
        <v>14.555660840174735</v>
      </c>
    </row>
    <row r="354" spans="1:16" x14ac:dyDescent="0.25">
      <c r="B354" s="5">
        <f>'Mg2+离子浓度'!B354</f>
        <v>3.2296468285827227</v>
      </c>
      <c r="C354" s="5">
        <f t="shared" si="90"/>
        <v>3.0000000000001137E-3</v>
      </c>
      <c r="D354" s="5">
        <f t="shared" si="89"/>
        <v>18.630542539353492</v>
      </c>
      <c r="E354" s="5">
        <f t="shared" si="91"/>
        <v>5.5891627618062593E-2</v>
      </c>
      <c r="F354" s="5">
        <f t="shared" si="92"/>
        <v>34683.374173425298</v>
      </c>
      <c r="G354" s="5">
        <f t="shared" si="93"/>
        <v>10739.06096062074</v>
      </c>
      <c r="H354" s="5">
        <f t="shared" si="99"/>
        <v>5.7927789416036277E-3</v>
      </c>
      <c r="I354" s="5">
        <f t="shared" si="94"/>
        <v>3594.6907989247338</v>
      </c>
      <c r="J354" s="5"/>
      <c r="K354" s="105">
        <f t="shared" si="101"/>
        <v>8.0869576641307613E-3</v>
      </c>
      <c r="L354" s="60">
        <f t="shared" si="100"/>
        <v>3594.6827119670697</v>
      </c>
      <c r="M354" s="5">
        <f t="shared" si="95"/>
        <v>34683.296146414272</v>
      </c>
      <c r="N354" s="5">
        <f t="shared" si="96"/>
        <v>3.5946827119670699</v>
      </c>
      <c r="O354" s="5">
        <f t="shared" si="98"/>
        <v>2.7818866924496471E-15</v>
      </c>
      <c r="P354">
        <f t="shared" si="97"/>
        <v>14.555660563001776</v>
      </c>
    </row>
    <row r="355" spans="1:16" x14ac:dyDescent="0.25">
      <c r="B355" s="5">
        <f>'Mg2+离子浓度'!B355</f>
        <v>3.2326468285827228</v>
      </c>
      <c r="C355" s="5">
        <f t="shared" si="90"/>
        <v>3.0000000000001137E-3</v>
      </c>
      <c r="D355" s="5">
        <f t="shared" si="89"/>
        <v>18.630542539353492</v>
      </c>
      <c r="E355" s="5">
        <f t="shared" si="91"/>
        <v>5.5891627618062593E-2</v>
      </c>
      <c r="F355" s="5">
        <f t="shared" si="92"/>
        <v>34683.352038041892</v>
      </c>
      <c r="G355" s="5">
        <f t="shared" si="93"/>
        <v>10729.08791995938</v>
      </c>
      <c r="H355" s="5">
        <f t="shared" si="99"/>
        <v>5.7927789416036277E-3</v>
      </c>
      <c r="I355" s="5">
        <f t="shared" si="94"/>
        <v>3594.6885047460114</v>
      </c>
      <c r="J355" s="5"/>
      <c r="K355" s="105">
        <f t="shared" si="101"/>
        <v>8.0869525029285214E-3</v>
      </c>
      <c r="L355" s="60">
        <f t="shared" si="100"/>
        <v>3594.6804177935087</v>
      </c>
      <c r="M355" s="5">
        <f t="shared" si="95"/>
        <v>34683.27401108067</v>
      </c>
      <c r="N355" s="5">
        <f t="shared" si="96"/>
        <v>3.5946804177935086</v>
      </c>
      <c r="O355" s="5">
        <f t="shared" si="98"/>
        <v>2.7818884678872824E-15</v>
      </c>
      <c r="P355">
        <f t="shared" si="97"/>
        <v>14.555660285829266</v>
      </c>
    </row>
    <row r="356" spans="1:16" x14ac:dyDescent="0.25">
      <c r="B356" s="5">
        <f>'Mg2+离子浓度'!B356</f>
        <v>3.2346468285827226</v>
      </c>
      <c r="C356" s="5">
        <f t="shared" si="90"/>
        <v>1.9999999999997797E-3</v>
      </c>
      <c r="D356" s="5">
        <f t="shared" si="89"/>
        <v>18.630542539353492</v>
      </c>
      <c r="E356" s="5">
        <f t="shared" si="91"/>
        <v>3.7261085078702877E-2</v>
      </c>
      <c r="F356" s="5">
        <f t="shared" si="92"/>
        <v>34683.311272165745</v>
      </c>
      <c r="G356" s="5">
        <f t="shared" si="93"/>
        <v>10722.441462755431</v>
      </c>
      <c r="H356" s="5">
        <f t="shared" si="99"/>
        <v>3.8618526277351796E-3</v>
      </c>
      <c r="I356" s="5">
        <f t="shared" si="94"/>
        <v>3594.6842796461365</v>
      </c>
      <c r="J356" s="5"/>
      <c r="K356" s="105">
        <f t="shared" si="101"/>
        <v>6.6029613078138873E-3</v>
      </c>
      <c r="L356" s="60">
        <f t="shared" si="100"/>
        <v>3594.6776766848288</v>
      </c>
      <c r="M356" s="5">
        <f t="shared" si="95"/>
        <v>34683.247563493569</v>
      </c>
      <c r="N356" s="5">
        <f t="shared" si="96"/>
        <v>3.594677676684829</v>
      </c>
      <c r="O356" s="5">
        <f t="shared" si="98"/>
        <v>2.7818905892064413E-15</v>
      </c>
      <c r="P356">
        <f t="shared" si="97"/>
        <v>14.555659954659678</v>
      </c>
    </row>
    <row r="357" spans="1:16" x14ac:dyDescent="0.25">
      <c r="B357" s="5">
        <f>'Mg2+离子浓度'!B357</f>
        <v>3.2446468285827228</v>
      </c>
      <c r="C357" s="5">
        <f t="shared" si="90"/>
        <v>1.0000000000000231E-2</v>
      </c>
      <c r="D357" s="5">
        <f t="shared" si="89"/>
        <v>18.630542539353492</v>
      </c>
      <c r="E357" s="5">
        <f t="shared" si="91"/>
        <v>0.18630542539353923</v>
      </c>
      <c r="F357" s="5">
        <f t="shared" si="92"/>
        <v>34683.433868918961</v>
      </c>
      <c r="G357" s="5">
        <f t="shared" si="93"/>
        <v>10689.432687522682</v>
      </c>
      <c r="H357" s="5">
        <f t="shared" si="99"/>
        <v>1.9309263138678472E-2</v>
      </c>
      <c r="I357" s="5">
        <f t="shared" si="94"/>
        <v>3594.6969859479668</v>
      </c>
      <c r="J357" s="5"/>
      <c r="K357" s="105">
        <f t="shared" si="101"/>
        <v>1.4764722526457609E-2</v>
      </c>
      <c r="L357" s="60">
        <f t="shared" si="100"/>
        <v>3594.6822212254406</v>
      </c>
      <c r="M357" s="5">
        <f t="shared" si="95"/>
        <v>34683.291411493665</v>
      </c>
      <c r="N357" s="5">
        <f t="shared" si="96"/>
        <v>3.5946822212254408</v>
      </c>
      <c r="O357" s="5">
        <f t="shared" si="98"/>
        <v>2.7818870722294227E-15</v>
      </c>
      <c r="P357">
        <f t="shared" si="97"/>
        <v>14.555660503712428</v>
      </c>
    </row>
    <row r="358" spans="1:16" x14ac:dyDescent="0.25">
      <c r="B358" s="5">
        <f>'Mg2+离子浓度'!B358</f>
        <v>3.2746468285827226</v>
      </c>
      <c r="C358" s="5">
        <f t="shared" si="90"/>
        <v>2.9999999999999805E-2</v>
      </c>
      <c r="D358" s="5">
        <f t="shared" si="89"/>
        <v>18.630542539353492</v>
      </c>
      <c r="E358" s="5">
        <f t="shared" si="91"/>
        <v>0.55891627618060113</v>
      </c>
      <c r="F358" s="5">
        <f t="shared" si="92"/>
        <v>34683.850327769847</v>
      </c>
      <c r="G358" s="5">
        <f t="shared" si="93"/>
        <v>10591.630836349192</v>
      </c>
      <c r="H358" s="5">
        <f t="shared" si="99"/>
        <v>5.7927789416033708E-2</v>
      </c>
      <c r="I358" s="5">
        <f t="shared" si="94"/>
        <v>3594.7401490148563</v>
      </c>
      <c r="J358" s="5"/>
      <c r="K358" s="105">
        <f t="shared" si="101"/>
        <v>2.5573556644445657E-2</v>
      </c>
      <c r="L358" s="60">
        <f t="shared" si="100"/>
        <v>3594.714575458212</v>
      </c>
      <c r="M358" s="5">
        <f t="shared" si="95"/>
        <v>34683.603581308562</v>
      </c>
      <c r="N358" s="5">
        <f t="shared" si="96"/>
        <v>3.5947145754582119</v>
      </c>
      <c r="O358" s="5">
        <f t="shared" si="98"/>
        <v>2.7818620338515521E-15</v>
      </c>
      <c r="P358">
        <f t="shared" si="97"/>
        <v>14.555664412598015</v>
      </c>
    </row>
    <row r="359" spans="1:16" x14ac:dyDescent="0.25">
      <c r="B359" s="5">
        <f>'Mg2+离子浓度'!B359</f>
        <v>3.3046468285827229</v>
      </c>
      <c r="C359" s="5">
        <f t="shared" si="90"/>
        <v>3.0000000000000249E-2</v>
      </c>
      <c r="D359" s="5">
        <f t="shared" si="89"/>
        <v>18.630542539353492</v>
      </c>
      <c r="E359" s="5">
        <f t="shared" si="91"/>
        <v>0.55891627618060935</v>
      </c>
      <c r="F359" s="5">
        <f t="shared" si="92"/>
        <v>34684.162497584744</v>
      </c>
      <c r="G359" s="5">
        <f t="shared" si="93"/>
        <v>10495.573141914194</v>
      </c>
      <c r="H359" s="5">
        <f t="shared" si="99"/>
        <v>5.7927789416034554E-2</v>
      </c>
      <c r="I359" s="5">
        <f t="shared" si="94"/>
        <v>3594.7725032476283</v>
      </c>
      <c r="J359" s="5"/>
      <c r="K359" s="105">
        <f t="shared" si="101"/>
        <v>2.5573786817635051E-2</v>
      </c>
      <c r="L359" s="60">
        <f t="shared" si="100"/>
        <v>3594.7469294608104</v>
      </c>
      <c r="M359" s="5">
        <f t="shared" si="95"/>
        <v>34683.915748902626</v>
      </c>
      <c r="N359" s="5">
        <f t="shared" si="96"/>
        <v>3.5947469294608103</v>
      </c>
      <c r="O359" s="5">
        <f t="shared" si="98"/>
        <v>2.7818369961025152E-15</v>
      </c>
      <c r="P359">
        <f t="shared" si="97"/>
        <v>14.555668321420612</v>
      </c>
    </row>
    <row r="360" spans="1:16" x14ac:dyDescent="0.25">
      <c r="B360" s="5">
        <f>'Mg2+离子浓度'!B360</f>
        <v>3.3246468285827229</v>
      </c>
      <c r="C360" s="5">
        <f t="shared" si="90"/>
        <v>2.0000000000000018E-2</v>
      </c>
      <c r="D360" s="5">
        <f t="shared" si="89"/>
        <v>18.630542539353492</v>
      </c>
      <c r="E360" s="5">
        <f t="shared" si="91"/>
        <v>0.37261085078707018</v>
      </c>
      <c r="F360" s="5">
        <f t="shared" si="92"/>
        <v>34684.288359753409</v>
      </c>
      <c r="G360" s="5">
        <f t="shared" si="93"/>
        <v>10432.473025875988</v>
      </c>
      <c r="H360" s="5">
        <f t="shared" si="99"/>
        <v>3.861852627735609E-2</v>
      </c>
      <c r="I360" s="5">
        <f t="shared" si="94"/>
        <v>3594.7855479870868</v>
      </c>
      <c r="J360" s="5"/>
      <c r="K360" s="105">
        <f t="shared" si="101"/>
        <v>2.0880985270786322E-2</v>
      </c>
      <c r="L360" s="60">
        <f t="shared" si="100"/>
        <v>3594.7646670018162</v>
      </c>
      <c r="M360" s="5">
        <f t="shared" si="95"/>
        <v>34684.086889567021</v>
      </c>
      <c r="N360" s="5">
        <f t="shared" si="96"/>
        <v>3.5947646670018161</v>
      </c>
      <c r="O360" s="5">
        <f t="shared" si="98"/>
        <v>2.7818232697664791E-15</v>
      </c>
      <c r="P360">
        <f t="shared" si="97"/>
        <v>14.555670464352319</v>
      </c>
    </row>
    <row r="361" spans="1:16" x14ac:dyDescent="0.25">
      <c r="B361" s="5">
        <f>'Mg2+离子浓度'!B361</f>
        <v>3.3746468285827227</v>
      </c>
      <c r="C361" s="5">
        <f t="shared" si="90"/>
        <v>4.9999999999999822E-2</v>
      </c>
      <c r="D361" s="5">
        <f t="shared" si="89"/>
        <v>18.630542539353492</v>
      </c>
      <c r="E361" s="5">
        <f t="shared" si="91"/>
        <v>0.93152712696767126</v>
      </c>
      <c r="F361" s="5">
        <f t="shared" si="92"/>
        <v>34685.018416693987</v>
      </c>
      <c r="G361" s="5">
        <f t="shared" si="93"/>
        <v>10278.118030875821</v>
      </c>
      <c r="H361" s="5">
        <f t="shared" si="99"/>
        <v>9.6546315693389784E-2</v>
      </c>
      <c r="I361" s="5">
        <f t="shared" si="94"/>
        <v>3594.8612133175088</v>
      </c>
      <c r="J361" s="5"/>
      <c r="K361" s="105">
        <f t="shared" si="101"/>
        <v>3.3016431558259576E-2</v>
      </c>
      <c r="L361" s="60">
        <f t="shared" si="100"/>
        <v>3594.8281968859505</v>
      </c>
      <c r="M361" s="5">
        <f t="shared" si="95"/>
        <v>34684.699857654094</v>
      </c>
      <c r="N361" s="5">
        <f t="shared" si="96"/>
        <v>3.5948281968859508</v>
      </c>
      <c r="O361" s="5">
        <f t="shared" si="98"/>
        <v>2.7817741077758823E-15</v>
      </c>
      <c r="P361">
        <f t="shared" si="97"/>
        <v>14.55567813952354</v>
      </c>
    </row>
    <row r="362" spans="1:16" x14ac:dyDescent="0.25">
      <c r="A362" t="s">
        <v>247</v>
      </c>
      <c r="B362" s="5">
        <f>'Mg2+离子浓度'!B362</f>
        <v>3.424646828582723</v>
      </c>
      <c r="C362" s="5">
        <f t="shared" si="90"/>
        <v>5.0000000000000266E-2</v>
      </c>
      <c r="D362" s="5">
        <f t="shared" si="89"/>
        <v>18.630542539353492</v>
      </c>
      <c r="E362" s="5">
        <f t="shared" si="91"/>
        <v>0.93152712696767959</v>
      </c>
      <c r="F362" s="5">
        <f t="shared" si="92"/>
        <v>34685.63138478106</v>
      </c>
      <c r="G362" s="5">
        <f t="shared" si="93"/>
        <v>10128.236025767239</v>
      </c>
      <c r="H362" s="5">
        <f t="shared" si="99"/>
        <v>9.6546315693390644E-2</v>
      </c>
      <c r="I362" s="5">
        <f t="shared" si="94"/>
        <v>3594.9247432016437</v>
      </c>
      <c r="J362" s="5"/>
      <c r="K362" s="105">
        <f t="shared" si="101"/>
        <v>3.3017015038385097E-2</v>
      </c>
      <c r="L362" s="60">
        <f t="shared" si="100"/>
        <v>3594.8917261866054</v>
      </c>
      <c r="M362" s="5">
        <f t="shared" si="95"/>
        <v>34685.31282011146</v>
      </c>
      <c r="N362" s="5">
        <f t="shared" si="96"/>
        <v>3.5948917261866056</v>
      </c>
      <c r="O362" s="5">
        <f t="shared" si="98"/>
        <v>2.7817249479743899E-15</v>
      </c>
      <c r="P362">
        <f t="shared" si="97"/>
        <v>14.555685814488632</v>
      </c>
    </row>
    <row r="363" spans="1:16" x14ac:dyDescent="0.25">
      <c r="A363" s="5">
        <f>(A343+A364)*12</f>
        <v>3.5177883728408279</v>
      </c>
      <c r="B363" s="5">
        <f>'Mg2+离子浓度'!B363</f>
        <v>3.4746468285827228</v>
      </c>
      <c r="C363" s="5">
        <f t="shared" si="90"/>
        <v>4.9999999999999822E-2</v>
      </c>
      <c r="D363" s="5">
        <f t="shared" si="89"/>
        <v>18.630542539353492</v>
      </c>
      <c r="E363" s="5">
        <f t="shared" si="91"/>
        <v>0.93152712696767126</v>
      </c>
      <c r="F363" s="5">
        <f t="shared" si="92"/>
        <v>34686.244347238426</v>
      </c>
      <c r="G363" s="5">
        <f t="shared" si="93"/>
        <v>9982.6676086635925</v>
      </c>
      <c r="H363" s="5">
        <f t="shared" si="99"/>
        <v>9.6546315693389784E-2</v>
      </c>
      <c r="I363" s="5">
        <f t="shared" si="94"/>
        <v>3594.9882725022985</v>
      </c>
      <c r="J363" s="5"/>
      <c r="K363" s="105">
        <f t="shared" si="101"/>
        <v>3.301759851315144E-2</v>
      </c>
      <c r="L363" s="60">
        <f t="shared" si="100"/>
        <v>3594.9552549037853</v>
      </c>
      <c r="M363" s="5">
        <f t="shared" si="95"/>
        <v>34685.925776939177</v>
      </c>
      <c r="N363" s="5">
        <f t="shared" si="96"/>
        <v>3.5949552549037853</v>
      </c>
      <c r="O363" s="5">
        <f t="shared" si="98"/>
        <v>2.7816757903618574E-15</v>
      </c>
      <c r="P363">
        <f t="shared" si="97"/>
        <v>14.555693489247604</v>
      </c>
    </row>
    <row r="364" spans="1:16" x14ac:dyDescent="0.25">
      <c r="A364" s="79">
        <v>0.2931415442581049</v>
      </c>
      <c r="B364" s="5">
        <f>'Mg2+离子浓度'!B364</f>
        <v>3.5177958596527916</v>
      </c>
      <c r="C364" s="5">
        <f t="shared" si="90"/>
        <v>4.3149031070068844E-2</v>
      </c>
      <c r="D364" s="5">
        <f t="shared" si="89"/>
        <v>18.630542539353492</v>
      </c>
      <c r="E364" s="5">
        <f t="shared" si="91"/>
        <v>0.80388985888280307</v>
      </c>
      <c r="F364" s="5">
        <f t="shared" si="92"/>
        <v>34686.729666798063</v>
      </c>
      <c r="G364" s="5">
        <f t="shared" si="93"/>
        <v>9860.3588868347979</v>
      </c>
      <c r="H364" s="5">
        <f t="shared" si="99"/>
        <v>8.3317599511095311E-2</v>
      </c>
      <c r="I364" s="5">
        <f t="shared" si="94"/>
        <v>3595.038572503297</v>
      </c>
      <c r="J364" s="5"/>
      <c r="K364" s="105">
        <f t="shared" si="101"/>
        <v>3.0672705199070283E-2</v>
      </c>
      <c r="L364" s="60">
        <f t="shared" si="100"/>
        <v>3595.0078997980982</v>
      </c>
      <c r="M364" s="5">
        <f t="shared" si="95"/>
        <v>34686.433721201953</v>
      </c>
      <c r="N364" s="5">
        <f t="shared" si="96"/>
        <v>3.5950078997980981</v>
      </c>
      <c r="O364" s="5">
        <f t="shared" si="98"/>
        <v>2.7816350558121493E-15</v>
      </c>
      <c r="P364">
        <f t="shared" si="97"/>
        <v>14.555699849054076</v>
      </c>
    </row>
    <row r="365" spans="1:16" x14ac:dyDescent="0.25">
      <c r="B365" s="5">
        <f>'Mg2+离子浓度'!B365</f>
        <v>3.5177958597527916</v>
      </c>
      <c r="C365" s="5">
        <f t="shared" si="90"/>
        <v>1.000000082740371E-10</v>
      </c>
      <c r="D365" s="5">
        <f t="shared" si="89"/>
        <v>385533071.99181575</v>
      </c>
      <c r="E365" s="5">
        <f t="shared" si="91"/>
        <v>3.8553310389096512E-2</v>
      </c>
      <c r="F365" s="5">
        <f t="shared" si="92"/>
        <v>34686.472274512344</v>
      </c>
      <c r="G365" s="5">
        <f t="shared" si="93"/>
        <v>9860.2857179296043</v>
      </c>
      <c r="H365" s="5">
        <f t="shared" si="99"/>
        <v>3.9957828044873836E-3</v>
      </c>
      <c r="I365" s="5">
        <f t="shared" si="94"/>
        <v>3595.011895580903</v>
      </c>
      <c r="J365" s="5"/>
      <c r="K365" s="105">
        <f t="shared" si="101"/>
        <v>1.4766016585253502E-6</v>
      </c>
      <c r="L365" s="60">
        <f t="shared" si="100"/>
        <v>3595.0118941043015</v>
      </c>
      <c r="M365" s="5">
        <f t="shared" si="95"/>
        <v>34686.472260265356</v>
      </c>
      <c r="N365" s="5">
        <f t="shared" si="96"/>
        <v>3.5950118941043017</v>
      </c>
      <c r="O365" s="5">
        <f t="shared" si="98"/>
        <v>2.7816319652237208E-15</v>
      </c>
      <c r="P365">
        <f t="shared" si="97"/>
        <v>14.555700331585472</v>
      </c>
    </row>
    <row r="366" spans="1:16" x14ac:dyDescent="0.25">
      <c r="B366" s="5">
        <f>'Mg2+离子浓度'!B366</f>
        <v>3.5177958600527917</v>
      </c>
      <c r="C366" s="5">
        <f t="shared" si="90"/>
        <v>3.000000248221113E-10</v>
      </c>
      <c r="D366" s="5">
        <f t="shared" si="89"/>
        <v>385533071.99181575</v>
      </c>
      <c r="E366" s="5">
        <f t="shared" si="91"/>
        <v>0.11565993116728955</v>
      </c>
      <c r="F366" s="5">
        <f t="shared" si="92"/>
        <v>34686.587920196522</v>
      </c>
      <c r="G366" s="5">
        <f t="shared" si="93"/>
        <v>9860.3185915614722</v>
      </c>
      <c r="H366" s="5">
        <f t="shared" si="99"/>
        <v>1.198734841346215E-2</v>
      </c>
      <c r="I366" s="5">
        <f t="shared" si="94"/>
        <v>3595.0238814527152</v>
      </c>
      <c r="J366" s="5"/>
      <c r="K366" s="105">
        <f t="shared" si="101"/>
        <v>2.5575576220477325E-6</v>
      </c>
      <c r="L366" s="60">
        <f t="shared" si="100"/>
        <v>3595.0238788951574</v>
      </c>
      <c r="M366" s="5">
        <f t="shared" si="95"/>
        <v>34686.58789551993</v>
      </c>
      <c r="N366" s="5">
        <f t="shared" si="96"/>
        <v>3.5950238788951574</v>
      </c>
      <c r="O366" s="5">
        <f t="shared" si="98"/>
        <v>2.7816226920510067E-15</v>
      </c>
      <c r="P366">
        <f t="shared" si="97"/>
        <v>14.555701779402618</v>
      </c>
    </row>
    <row r="367" spans="1:16" x14ac:dyDescent="0.25">
      <c r="B367" s="5">
        <f>'Mg2+离子浓度'!B367</f>
        <v>3.5177958604527917</v>
      </c>
      <c r="C367" s="5">
        <f t="shared" si="90"/>
        <v>4.000000330961484E-10</v>
      </c>
      <c r="D367" s="5">
        <f t="shared" ref="D367:D430" si="102">D338</f>
        <v>385533071.99181575</v>
      </c>
      <c r="E367" s="5">
        <f t="shared" si="91"/>
        <v>0.15421324155638605</v>
      </c>
      <c r="F367" s="5">
        <f t="shared" si="92"/>
        <v>34686.742108761486</v>
      </c>
      <c r="G367" s="5">
        <f t="shared" si="93"/>
        <v>9860.3624214558022</v>
      </c>
      <c r="H367" s="5">
        <f t="shared" si="99"/>
        <v>1.5983131217949535E-2</v>
      </c>
      <c r="I367" s="5">
        <f t="shared" si="94"/>
        <v>3595.0398620263754</v>
      </c>
      <c r="J367" s="5"/>
      <c r="K367" s="105">
        <f t="shared" si="101"/>
        <v>2.9532262907158604E-6</v>
      </c>
      <c r="L367" s="60">
        <f t="shared" si="100"/>
        <v>3595.0398590731493</v>
      </c>
      <c r="M367" s="5">
        <f t="shared" si="95"/>
        <v>34686.742080267286</v>
      </c>
      <c r="N367" s="5">
        <f t="shared" si="96"/>
        <v>3.5950398590731494</v>
      </c>
      <c r="O367" s="5">
        <f t="shared" si="98"/>
        <v>2.7816103275634159E-15</v>
      </c>
      <c r="P367">
        <f t="shared" si="97"/>
        <v>14.555703709873161</v>
      </c>
    </row>
    <row r="368" spans="1:16" x14ac:dyDescent="0.25">
      <c r="B368" s="5">
        <f>'Mg2+离子浓度'!B368</f>
        <v>3.5177958606527917</v>
      </c>
      <c r="C368" s="5">
        <f t="shared" si="90"/>
        <v>2.000000165480742E-10</v>
      </c>
      <c r="D368" s="5">
        <f t="shared" si="102"/>
        <v>385533071.99181575</v>
      </c>
      <c r="E368" s="5">
        <f t="shared" si="91"/>
        <v>7.7106620778193025E-2</v>
      </c>
      <c r="F368" s="5">
        <f t="shared" si="92"/>
        <v>34686.819186888068</v>
      </c>
      <c r="G368" s="5">
        <f t="shared" si="93"/>
        <v>9860.3843318103427</v>
      </c>
      <c r="H368" s="5">
        <f t="shared" si="99"/>
        <v>7.9915656089747673E-3</v>
      </c>
      <c r="I368" s="5">
        <f t="shared" si="94"/>
        <v>3595.047850638759</v>
      </c>
      <c r="J368" s="5"/>
      <c r="K368" s="105">
        <f t="shared" si="101"/>
        <v>2.0882509768789263E-6</v>
      </c>
      <c r="L368" s="60">
        <f t="shared" si="100"/>
        <v>3595.0478485505082</v>
      </c>
      <c r="M368" s="5">
        <f t="shared" si="95"/>
        <v>34686.81916673958</v>
      </c>
      <c r="N368" s="5">
        <f t="shared" si="96"/>
        <v>3.5950478485505082</v>
      </c>
      <c r="O368" s="5">
        <f t="shared" si="98"/>
        <v>2.7816041458340844E-15</v>
      </c>
      <c r="P368">
        <f t="shared" si="97"/>
        <v>14.555704675031325</v>
      </c>
    </row>
    <row r="369" spans="1:16" x14ac:dyDescent="0.25">
      <c r="B369" s="5">
        <f>'Mg2+离子浓度'!B369</f>
        <v>3.5177958696527916</v>
      </c>
      <c r="C369" s="5">
        <f t="shared" si="90"/>
        <v>8.9999998564849193E-9</v>
      </c>
      <c r="D369" s="5">
        <f t="shared" si="102"/>
        <v>385533071.99181575</v>
      </c>
      <c r="E369" s="5">
        <f t="shared" si="91"/>
        <v>3.4697975925965316</v>
      </c>
      <c r="F369" s="5">
        <f t="shared" si="92"/>
        <v>34690.288964332176</v>
      </c>
      <c r="G369" s="5">
        <f t="shared" si="93"/>
        <v>9861.3706564378135</v>
      </c>
      <c r="H369" s="5">
        <f t="shared" si="99"/>
        <v>0.35962041691418684</v>
      </c>
      <c r="I369" s="5">
        <f t="shared" si="94"/>
        <v>3595.4074689674226</v>
      </c>
      <c r="J369" s="5"/>
      <c r="K369" s="105">
        <f t="shared" si="101"/>
        <v>1.40098140076291E-5</v>
      </c>
      <c r="L369" s="60">
        <f t="shared" si="100"/>
        <v>3595.4074549576085</v>
      </c>
      <c r="M369" s="5">
        <f t="shared" si="95"/>
        <v>34690.28882915849</v>
      </c>
      <c r="N369" s="5">
        <f t="shared" si="96"/>
        <v>3.5954074549576087</v>
      </c>
      <c r="O369" s="5">
        <f t="shared" si="98"/>
        <v>2.7813259346200871E-15</v>
      </c>
      <c r="P369">
        <f t="shared" si="97"/>
        <v>14.555748114583286</v>
      </c>
    </row>
    <row r="370" spans="1:16" x14ac:dyDescent="0.25">
      <c r="B370" s="5">
        <f>'Mg2+离子浓度'!B370</f>
        <v>3.5177959596527915</v>
      </c>
      <c r="C370" s="5">
        <f t="shared" si="90"/>
        <v>8.9999999897116822E-8</v>
      </c>
      <c r="D370" s="5">
        <f t="shared" si="102"/>
        <v>385533071.99181575</v>
      </c>
      <c r="E370" s="5">
        <f t="shared" si="91"/>
        <v>34.697976439598548</v>
      </c>
      <c r="F370" s="5">
        <f t="shared" si="92"/>
        <v>34724.986805598091</v>
      </c>
      <c r="G370" s="5">
        <f t="shared" si="93"/>
        <v>9871.2339214311523</v>
      </c>
      <c r="H370" s="5">
        <f t="shared" si="99"/>
        <v>3.596204222376385</v>
      </c>
      <c r="I370" s="5">
        <f t="shared" si="94"/>
        <v>3599.0036591799853</v>
      </c>
      <c r="J370" s="5"/>
      <c r="K370" s="105">
        <f t="shared" si="101"/>
        <v>4.4347234754568745E-5</v>
      </c>
      <c r="L370" s="60">
        <f t="shared" si="100"/>
        <v>3599.0036148327504</v>
      </c>
      <c r="M370" s="5">
        <f t="shared" si="95"/>
        <v>34724.986377713794</v>
      </c>
      <c r="N370" s="5">
        <f t="shared" si="96"/>
        <v>3.5990036148327507</v>
      </c>
      <c r="O370" s="5">
        <f t="shared" si="98"/>
        <v>2.7785468063400959E-15</v>
      </c>
      <c r="P370">
        <f t="shared" si="97"/>
        <v>14.556182282857726</v>
      </c>
    </row>
    <row r="371" spans="1:16" x14ac:dyDescent="0.25">
      <c r="B371" s="5">
        <f>'Mg2+离子浓度'!B371</f>
        <v>3.5177968596527918</v>
      </c>
      <c r="C371" s="5">
        <f t="shared" ref="C371:C434" si="103">B371-B370</f>
        <v>9.0000000030343585E-7</v>
      </c>
      <c r="D371" s="5">
        <f t="shared" si="102"/>
        <v>385533071.99181575</v>
      </c>
      <c r="E371" s="5">
        <f t="shared" ref="E371:E434" si="104">C371*D371</f>
        <v>346.97976490961872</v>
      </c>
      <c r="F371" s="5">
        <f t="shared" ref="F371:F434" si="105">E371+M370</f>
        <v>35071.966142623416</v>
      </c>
      <c r="G371" s="5">
        <f t="shared" ref="G371:G434" si="106">F371/B371</f>
        <v>9969.8668063752375</v>
      </c>
      <c r="H371" s="5">
        <f t="shared" si="99"/>
        <v>35.962042276998368</v>
      </c>
      <c r="I371" s="5">
        <f t="shared" ref="I371:I434" si="107">F371/$C$9/96485/0.0001</f>
        <v>3634.9656571097494</v>
      </c>
      <c r="J371" s="5"/>
      <c r="K371" s="105">
        <f t="shared" si="101"/>
        <v>1.4163956000643959E-4</v>
      </c>
      <c r="L371" s="60">
        <f t="shared" si="100"/>
        <v>3634.9655154701895</v>
      </c>
      <c r="M371" s="5">
        <f t="shared" ref="M371:M434" si="108">L371*0.0001*$C$9*96485</f>
        <v>35071.964776014123</v>
      </c>
      <c r="N371" s="5">
        <f t="shared" ref="N371:N434" si="109">L371*0.001</f>
        <v>3.6349655154701894</v>
      </c>
      <c r="O371" s="5">
        <f t="shared" si="98"/>
        <v>2.7510577356072886E-15</v>
      </c>
      <c r="P371">
        <f t="shared" ref="P371:P434" si="110">-LOG(O371)</f>
        <v>14.560500295109211</v>
      </c>
    </row>
    <row r="372" spans="1:16" x14ac:dyDescent="0.25">
      <c r="A372" s="82">
        <v>7.4868119641229509E-6</v>
      </c>
      <c r="B372" s="5">
        <f>'Mg2+离子浓度'!B372</f>
        <v>3.5178033464647558</v>
      </c>
      <c r="C372" s="5">
        <f t="shared" si="103"/>
        <v>6.4868119640237865E-6</v>
      </c>
      <c r="D372" s="5">
        <f t="shared" si="102"/>
        <v>385533071.99181575</v>
      </c>
      <c r="E372" s="5">
        <f t="shared" si="104"/>
        <v>2500.8805439233543</v>
      </c>
      <c r="F372" s="5">
        <f t="shared" si="105"/>
        <v>37572.845319937478</v>
      </c>
      <c r="G372" s="5">
        <f t="shared" si="106"/>
        <v>10680.76911055776</v>
      </c>
      <c r="H372" s="5">
        <f t="shared" si="99"/>
        <v>259.19889557168</v>
      </c>
      <c r="I372" s="5">
        <f t="shared" si="107"/>
        <v>3894.1644110418692</v>
      </c>
      <c r="J372" s="5"/>
      <c r="K372" s="105">
        <f t="shared" si="101"/>
        <v>4.0737365547006499E-4</v>
      </c>
      <c r="L372" s="60">
        <f t="shared" si="100"/>
        <v>3894.1640036682138</v>
      </c>
      <c r="M372" s="5">
        <f t="shared" si="108"/>
        <v>37572.841389392765</v>
      </c>
      <c r="N372" s="5">
        <f t="shared" si="109"/>
        <v>3.8941640036682137</v>
      </c>
      <c r="O372" s="5">
        <f t="shared" si="98"/>
        <v>2.5679452613141684E-15</v>
      </c>
      <c r="P372">
        <f t="shared" si="110"/>
        <v>14.590414237987364</v>
      </c>
    </row>
    <row r="373" spans="1:16" x14ac:dyDescent="0.25">
      <c r="B373" s="5">
        <f>'Mg2+离子浓度'!B373</f>
        <v>3.5178058596527917</v>
      </c>
      <c r="C373" s="5">
        <f t="shared" si="103"/>
        <v>2.5131880359019476E-6</v>
      </c>
      <c r="D373" s="5">
        <f t="shared" si="102"/>
        <v>18.630542539353492</v>
      </c>
      <c r="E373" s="5">
        <f t="shared" si="104"/>
        <v>4.6822056612265487E-5</v>
      </c>
      <c r="F373" s="5">
        <f t="shared" si="105"/>
        <v>37572.841436214818</v>
      </c>
      <c r="G373" s="5">
        <f t="shared" si="106"/>
        <v>10680.760375992797</v>
      </c>
      <c r="H373" s="5">
        <f t="shared" si="99"/>
        <v>4.8527809102208104E-6</v>
      </c>
      <c r="I373" s="5">
        <f t="shared" si="107"/>
        <v>3894.1640085209947</v>
      </c>
      <c r="J373" s="5"/>
      <c r="K373" s="105">
        <f t="shared" si="101"/>
        <v>2.5356524844245501E-4</v>
      </c>
      <c r="L373" s="60">
        <f t="shared" si="100"/>
        <v>3894.1637549557463</v>
      </c>
      <c r="M373" s="5">
        <f t="shared" si="108"/>
        <v>37572.838989690521</v>
      </c>
      <c r="N373" s="5">
        <f t="shared" si="109"/>
        <v>3.8941637549557462</v>
      </c>
      <c r="O373" s="5">
        <f t="shared" si="98"/>
        <v>2.5679454253237078E-15</v>
      </c>
      <c r="P373">
        <f t="shared" si="110"/>
        <v>14.590414210249843</v>
      </c>
    </row>
    <row r="374" spans="1:16" x14ac:dyDescent="0.25">
      <c r="B374" s="5">
        <f>'Mg2+离子浓度'!B374</f>
        <v>3.5178158596527918</v>
      </c>
      <c r="C374" s="5">
        <f t="shared" si="103"/>
        <v>1.0000000000065512E-5</v>
      </c>
      <c r="D374" s="5">
        <f t="shared" si="102"/>
        <v>18.630542539353492</v>
      </c>
      <c r="E374" s="5">
        <f t="shared" si="104"/>
        <v>1.8630542539475544E-4</v>
      </c>
      <c r="F374" s="5">
        <f t="shared" si="105"/>
        <v>37572.839175995949</v>
      </c>
      <c r="G374" s="5">
        <f t="shared" si="106"/>
        <v>10680.729371577847</v>
      </c>
      <c r="H374" s="5">
        <f t="shared" si="99"/>
        <v>1.9309263138804526E-5</v>
      </c>
      <c r="I374" s="5">
        <f t="shared" si="107"/>
        <v>3894.1637742650096</v>
      </c>
      <c r="J374" s="5"/>
      <c r="K374" s="105">
        <f t="shared" si="101"/>
        <v>5.057981244012661E-4</v>
      </c>
      <c r="L374" s="60">
        <f t="shared" si="100"/>
        <v>3894.1632684668853</v>
      </c>
      <c r="M374" s="5">
        <f t="shared" si="108"/>
        <v>37572.834295802742</v>
      </c>
      <c r="N374" s="5">
        <f t="shared" si="109"/>
        <v>3.8941632684668854</v>
      </c>
      <c r="O374" s="5">
        <f t="shared" si="98"/>
        <v>2.5679457461312236E-15</v>
      </c>
      <c r="P374">
        <f t="shared" si="110"/>
        <v>14.590414155994436</v>
      </c>
    </row>
    <row r="375" spans="1:16" x14ac:dyDescent="0.25">
      <c r="B375" s="5">
        <f>'Mg2+离子浓度'!B375</f>
        <v>3.5178458596527915</v>
      </c>
      <c r="C375" s="5">
        <f t="shared" si="103"/>
        <v>2.9999999999752447E-5</v>
      </c>
      <c r="D375" s="5">
        <f t="shared" si="102"/>
        <v>18.630542539353492</v>
      </c>
      <c r="E375" s="5">
        <f t="shared" si="104"/>
        <v>5.5891627617599268E-4</v>
      </c>
      <c r="F375" s="5">
        <f t="shared" si="105"/>
        <v>37572.834854719018</v>
      </c>
      <c r="G375" s="5">
        <f t="shared" si="106"/>
        <v>10680.637058505863</v>
      </c>
      <c r="H375" s="5">
        <f t="shared" si="99"/>
        <v>5.7927789415556066E-5</v>
      </c>
      <c r="I375" s="5">
        <f t="shared" si="107"/>
        <v>3894.1633263946742</v>
      </c>
      <c r="J375" s="5"/>
      <c r="K375" s="105">
        <f t="shared" si="101"/>
        <v>8.7606794907239003E-4</v>
      </c>
      <c r="L375" s="60">
        <f t="shared" si="100"/>
        <v>3894.1624503267253</v>
      </c>
      <c r="M375" s="5">
        <f t="shared" si="108"/>
        <v>37572.826401977407</v>
      </c>
      <c r="N375" s="5">
        <f t="shared" si="109"/>
        <v>3.8941624503267254</v>
      </c>
      <c r="O375" s="5">
        <f t="shared" si="98"/>
        <v>2.5679462856412131E-15</v>
      </c>
      <c r="P375">
        <f t="shared" si="110"/>
        <v>14.59041406475178</v>
      </c>
    </row>
    <row r="376" spans="1:16" x14ac:dyDescent="0.25">
      <c r="B376" s="5">
        <f>'Mg2+离子浓度'!B376</f>
        <v>3.5178758596527917</v>
      </c>
      <c r="C376" s="5">
        <f t="shared" si="103"/>
        <v>3.0000000000196536E-5</v>
      </c>
      <c r="D376" s="5">
        <f t="shared" si="102"/>
        <v>18.630542539353492</v>
      </c>
      <c r="E376" s="5">
        <f t="shared" si="104"/>
        <v>5.5891627618426633E-4</v>
      </c>
      <c r="F376" s="5">
        <f t="shared" si="105"/>
        <v>37572.826960893683</v>
      </c>
      <c r="G376" s="5">
        <f t="shared" si="106"/>
        <v>10680.543731466993</v>
      </c>
      <c r="H376" s="5">
        <f t="shared" si="99"/>
        <v>5.7927789416413575E-5</v>
      </c>
      <c r="I376" s="5">
        <f t="shared" si="107"/>
        <v>3894.1625082545143</v>
      </c>
      <c r="J376" s="5"/>
      <c r="K376" s="105">
        <f t="shared" si="101"/>
        <v>8.7606776502229726E-4</v>
      </c>
      <c r="L376" s="60">
        <f t="shared" si="100"/>
        <v>3894.1616321867491</v>
      </c>
      <c r="M376" s="5">
        <f t="shared" si="108"/>
        <v>37572.818508153854</v>
      </c>
      <c r="N376" s="5">
        <f t="shared" si="109"/>
        <v>3.8941616321867492</v>
      </c>
      <c r="O376" s="5">
        <f t="shared" si="98"/>
        <v>2.5679468251513087E-15</v>
      </c>
      <c r="P376">
        <f t="shared" si="110"/>
        <v>14.590413973509127</v>
      </c>
    </row>
    <row r="377" spans="1:16" x14ac:dyDescent="0.25">
      <c r="B377" s="5">
        <f>'Mg2+离子浓度'!B377</f>
        <v>3.5178958596527918</v>
      </c>
      <c r="C377" s="5">
        <f t="shared" si="103"/>
        <v>2.0000000000131024E-5</v>
      </c>
      <c r="D377" s="5">
        <f t="shared" si="102"/>
        <v>18.630542539353492</v>
      </c>
      <c r="E377" s="5">
        <f t="shared" si="104"/>
        <v>3.7261085078951089E-4</v>
      </c>
      <c r="F377" s="5">
        <f t="shared" si="105"/>
        <v>37572.818880764702</v>
      </c>
      <c r="G377" s="5">
        <f t="shared" si="106"/>
        <v>10680.480713398108</v>
      </c>
      <c r="H377" s="5">
        <f t="shared" si="99"/>
        <v>3.8618526277609052E-5</v>
      </c>
      <c r="I377" s="5">
        <f t="shared" si="107"/>
        <v>3894.1616708052757</v>
      </c>
      <c r="J377" s="5"/>
      <c r="K377" s="105">
        <f t="shared" si="101"/>
        <v>7.1530618097331107E-4</v>
      </c>
      <c r="L377" s="60">
        <f t="shared" si="100"/>
        <v>3894.1609554990946</v>
      </c>
      <c r="M377" s="5">
        <f t="shared" si="108"/>
        <v>37572.811979133017</v>
      </c>
      <c r="N377" s="5">
        <f t="shared" si="109"/>
        <v>3.8941609554990948</v>
      </c>
      <c r="O377" s="5">
        <f t="shared" si="98"/>
        <v>2.5679472713829701E-15</v>
      </c>
      <c r="P377">
        <f t="shared" si="110"/>
        <v>14.590413898041859</v>
      </c>
    </row>
    <row r="378" spans="1:16" x14ac:dyDescent="0.25">
      <c r="B378" s="5">
        <f>'Mg2+离子浓度'!B378</f>
        <v>3.5179958596527916</v>
      </c>
      <c r="C378" s="5">
        <f t="shared" si="103"/>
        <v>9.9999999999766942E-5</v>
      </c>
      <c r="D378" s="5">
        <f t="shared" si="102"/>
        <v>18.630542539353492</v>
      </c>
      <c r="E378" s="5">
        <f t="shared" si="104"/>
        <v>1.8630542539310071E-3</v>
      </c>
      <c r="F378" s="5">
        <f t="shared" si="105"/>
        <v>37572.813842187272</v>
      </c>
      <c r="G378" s="5">
        <f t="shared" si="106"/>
        <v>10680.175685566473</v>
      </c>
      <c r="H378" s="5">
        <f t="shared" si="99"/>
        <v>1.9309263138633022E-4</v>
      </c>
      <c r="I378" s="5">
        <f t="shared" si="107"/>
        <v>3894.1611485917265</v>
      </c>
      <c r="J378" s="5"/>
      <c r="K378" s="105">
        <f t="shared" si="101"/>
        <v>1.5994730308829678E-3</v>
      </c>
      <c r="L378" s="60">
        <f t="shared" si="100"/>
        <v>3894.1595491186954</v>
      </c>
      <c r="M378" s="5">
        <f t="shared" si="108"/>
        <v>37572.798409671734</v>
      </c>
      <c r="N378" s="5">
        <f t="shared" si="109"/>
        <v>3.8941595491186956</v>
      </c>
      <c r="O378" s="5">
        <f t="shared" si="98"/>
        <v>2.5679481988002122E-15</v>
      </c>
      <c r="P378">
        <f t="shared" si="110"/>
        <v>14.590413741195913</v>
      </c>
    </row>
    <row r="379" spans="1:16" x14ac:dyDescent="0.25">
      <c r="B379" s="5">
        <f>'Mg2+离子浓度'!B379</f>
        <v>3.5182958596527918</v>
      </c>
      <c r="C379" s="5">
        <f t="shared" si="103"/>
        <v>3.00000000000189E-4</v>
      </c>
      <c r="D379" s="5">
        <f t="shared" si="102"/>
        <v>18.630542539353492</v>
      </c>
      <c r="E379" s="5">
        <f t="shared" si="104"/>
        <v>5.5891627618095685E-3</v>
      </c>
      <c r="F379" s="5">
        <f t="shared" si="105"/>
        <v>37572.803998834497</v>
      </c>
      <c r="G379" s="5">
        <f t="shared" si="106"/>
        <v>10679.262204669287</v>
      </c>
      <c r="H379" s="5">
        <f t="shared" si="99"/>
        <v>5.7927789416070577E-4</v>
      </c>
      <c r="I379" s="5">
        <f t="shared" si="107"/>
        <v>3894.1601283965897</v>
      </c>
      <c r="J379" s="5"/>
      <c r="K379" s="105">
        <f t="shared" si="101"/>
        <v>2.7703678290464406E-3</v>
      </c>
      <c r="L379" s="60">
        <f t="shared" si="100"/>
        <v>3894.1573580287604</v>
      </c>
      <c r="M379" s="5">
        <f t="shared" si="108"/>
        <v>37572.777268940496</v>
      </c>
      <c r="N379" s="5">
        <f t="shared" si="109"/>
        <v>3.8941573580287607</v>
      </c>
      <c r="O379" s="5">
        <f t="shared" si="98"/>
        <v>2.5679496436841586E-15</v>
      </c>
      <c r="P379">
        <f t="shared" si="110"/>
        <v>14.590413496835476</v>
      </c>
    </row>
    <row r="380" spans="1:16" x14ac:dyDescent="0.25">
      <c r="B380" s="5">
        <f>'Mg2+离子浓度'!B380</f>
        <v>3.5185958596527915</v>
      </c>
      <c r="C380" s="5">
        <f t="shared" si="103"/>
        <v>2.9999999999974492E-4</v>
      </c>
      <c r="D380" s="5">
        <f t="shared" si="102"/>
        <v>18.630542539353492</v>
      </c>
      <c r="E380" s="5">
        <f t="shared" si="104"/>
        <v>5.5891627618012947E-3</v>
      </c>
      <c r="F380" s="5">
        <f t="shared" si="105"/>
        <v>37572.782858103259</v>
      </c>
      <c r="G380" s="5">
        <f t="shared" si="106"/>
        <v>10678.345668777905</v>
      </c>
      <c r="H380" s="5">
        <f t="shared" si="99"/>
        <v>5.7927789415984816E-4</v>
      </c>
      <c r="I380" s="5">
        <f t="shared" si="107"/>
        <v>3894.1579373066547</v>
      </c>
      <c r="J380" s="5"/>
      <c r="K380" s="105">
        <f t="shared" si="101"/>
        <v>2.7703662702679484E-3</v>
      </c>
      <c r="L380" s="60">
        <f t="shared" si="100"/>
        <v>3894.1551669403843</v>
      </c>
      <c r="M380" s="5">
        <f t="shared" si="108"/>
        <v>37572.756128224297</v>
      </c>
      <c r="N380" s="5">
        <f t="shared" si="109"/>
        <v>3.8941551669403842</v>
      </c>
      <c r="O380" s="5">
        <f t="shared" si="98"/>
        <v>2.5679510885687034E-15</v>
      </c>
      <c r="P380">
        <f t="shared" si="110"/>
        <v>14.590413252475072</v>
      </c>
    </row>
    <row r="381" spans="1:16" x14ac:dyDescent="0.25">
      <c r="B381" s="5">
        <f>'Mg2+离子浓度'!B381</f>
        <v>3.5187958596527915</v>
      </c>
      <c r="C381" s="5">
        <f t="shared" si="103"/>
        <v>1.9999999999997797E-4</v>
      </c>
      <c r="D381" s="5">
        <f t="shared" si="102"/>
        <v>18.630542539353492</v>
      </c>
      <c r="E381" s="5">
        <f t="shared" si="104"/>
        <v>3.726108507870288E-3</v>
      </c>
      <c r="F381" s="5">
        <f t="shared" si="105"/>
        <v>37572.759854332806</v>
      </c>
      <c r="G381" s="5">
        <f t="shared" si="106"/>
        <v>10677.732199571306</v>
      </c>
      <c r="H381" s="5">
        <f t="shared" si="99"/>
        <v>3.86185262773518E-4</v>
      </c>
      <c r="I381" s="5">
        <f t="shared" si="107"/>
        <v>3894.1555531256472</v>
      </c>
      <c r="J381" s="5"/>
      <c r="K381" s="105">
        <f t="shared" si="101"/>
        <v>2.261993202695912E-3</v>
      </c>
      <c r="L381" s="60">
        <f t="shared" si="100"/>
        <v>3894.1532911324443</v>
      </c>
      <c r="M381" s="5">
        <f t="shared" si="108"/>
        <v>37572.738029491389</v>
      </c>
      <c r="N381" s="5">
        <f t="shared" si="109"/>
        <v>3.8941532911324446</v>
      </c>
      <c r="O381" s="5">
        <f t="shared" si="98"/>
        <v>2.5679523255469834E-15</v>
      </c>
      <c r="P381">
        <f t="shared" si="110"/>
        <v>14.590413043276106</v>
      </c>
    </row>
    <row r="382" spans="1:16" x14ac:dyDescent="0.25">
      <c r="B382" s="5">
        <f>'Mg2+离子浓度'!B382</f>
        <v>3.5197958596527914</v>
      </c>
      <c r="C382" s="5">
        <f t="shared" si="103"/>
        <v>9.9999999999988987E-4</v>
      </c>
      <c r="D382" s="5">
        <f t="shared" si="102"/>
        <v>18.630542539353492</v>
      </c>
      <c r="E382" s="5">
        <f t="shared" si="104"/>
        <v>1.8630542539351438E-2</v>
      </c>
      <c r="F382" s="5">
        <f t="shared" si="105"/>
        <v>37572.756660033927</v>
      </c>
      <c r="G382" s="5">
        <f t="shared" si="106"/>
        <v>10674.697669466625</v>
      </c>
      <c r="H382" s="5">
        <f t="shared" si="99"/>
        <v>1.9309263138675898E-3</v>
      </c>
      <c r="I382" s="5">
        <f t="shared" si="107"/>
        <v>3894.1552220587582</v>
      </c>
      <c r="J382" s="5"/>
      <c r="K382" s="105">
        <f t="shared" si="101"/>
        <v>5.0579701358603266E-3</v>
      </c>
      <c r="L382" s="60">
        <f t="shared" si="100"/>
        <v>3894.1501640886222</v>
      </c>
      <c r="M382" s="5">
        <f t="shared" si="108"/>
        <v>37572.707858209069</v>
      </c>
      <c r="N382" s="5">
        <f t="shared" si="109"/>
        <v>3.8941501640886225</v>
      </c>
      <c r="O382" s="5">
        <f t="shared" si="98"/>
        <v>2.5679543876398964E-15</v>
      </c>
      <c r="P382">
        <f t="shared" si="110"/>
        <v>14.590412694533178</v>
      </c>
    </row>
    <row r="383" spans="1:16" x14ac:dyDescent="0.25">
      <c r="B383" s="5">
        <f>'Mg2+离子浓度'!B383</f>
        <v>3.5227958596527915</v>
      </c>
      <c r="C383" s="5">
        <f t="shared" si="103"/>
        <v>3.0000000000001137E-3</v>
      </c>
      <c r="D383" s="5">
        <f t="shared" si="102"/>
        <v>18.630542539353492</v>
      </c>
      <c r="E383" s="5">
        <f t="shared" si="104"/>
        <v>5.5891627618062593E-2</v>
      </c>
      <c r="F383" s="5">
        <f t="shared" si="105"/>
        <v>37572.763749836689</v>
      </c>
      <c r="G383" s="5">
        <f t="shared" si="106"/>
        <v>10665.60914873446</v>
      </c>
      <c r="H383" s="5">
        <f t="shared" si="99"/>
        <v>5.7927789416036277E-3</v>
      </c>
      <c r="I383" s="5">
        <f t="shared" si="107"/>
        <v>3894.1559568675634</v>
      </c>
      <c r="J383" s="5"/>
      <c r="K383" s="105">
        <f t="shared" si="101"/>
        <v>8.7606629115724345E-3</v>
      </c>
      <c r="L383" s="60">
        <f t="shared" si="100"/>
        <v>3894.1471962046517</v>
      </c>
      <c r="M383" s="5">
        <f t="shared" si="108"/>
        <v>37572.679222580584</v>
      </c>
      <c r="N383" s="5">
        <f t="shared" si="109"/>
        <v>3.8941471962046519</v>
      </c>
      <c r="O383" s="5">
        <f t="shared" si="98"/>
        <v>2.5679563447797476E-15</v>
      </c>
      <c r="P383">
        <f t="shared" si="110"/>
        <v>14.590412363540262</v>
      </c>
    </row>
    <row r="384" spans="1:16" x14ac:dyDescent="0.25">
      <c r="B384" s="5">
        <f>'Mg2+离子浓度'!B384</f>
        <v>3.5257958596527916</v>
      </c>
      <c r="C384" s="5">
        <f t="shared" si="103"/>
        <v>3.0000000000001137E-3</v>
      </c>
      <c r="D384" s="5">
        <f t="shared" si="102"/>
        <v>18.630542539353492</v>
      </c>
      <c r="E384" s="5">
        <f t="shared" si="104"/>
        <v>5.5891627618062593E-2</v>
      </c>
      <c r="F384" s="5">
        <f t="shared" si="105"/>
        <v>37572.735114208204</v>
      </c>
      <c r="G384" s="5">
        <f t="shared" si="106"/>
        <v>10656.525961746474</v>
      </c>
      <c r="H384" s="5">
        <f t="shared" si="99"/>
        <v>5.7927789416036277E-3</v>
      </c>
      <c r="I384" s="5">
        <f t="shared" si="107"/>
        <v>3894.1529889835933</v>
      </c>
      <c r="J384" s="5"/>
      <c r="K384" s="105">
        <f t="shared" si="101"/>
        <v>8.7606562347389162E-3</v>
      </c>
      <c r="L384" s="60">
        <f t="shared" si="100"/>
        <v>3894.1442283273586</v>
      </c>
      <c r="M384" s="5">
        <f t="shared" si="108"/>
        <v>37572.65058701652</v>
      </c>
      <c r="N384" s="5">
        <f t="shared" si="109"/>
        <v>3.8941442283273586</v>
      </c>
      <c r="O384" s="5">
        <f t="shared" si="98"/>
        <v>2.5679583019181787E-15</v>
      </c>
      <c r="P384">
        <f t="shared" si="110"/>
        <v>14.590412032547837</v>
      </c>
    </row>
    <row r="385" spans="1:16" x14ac:dyDescent="0.25">
      <c r="B385" s="5">
        <f>'Mg2+离子浓度'!B385</f>
        <v>3.5277958596527914</v>
      </c>
      <c r="C385" s="5">
        <f t="shared" si="103"/>
        <v>1.9999999999997797E-3</v>
      </c>
      <c r="D385" s="5">
        <f t="shared" si="102"/>
        <v>18.630542539353492</v>
      </c>
      <c r="E385" s="5">
        <f t="shared" si="104"/>
        <v>3.7261085078702877E-2</v>
      </c>
      <c r="F385" s="5">
        <f t="shared" si="105"/>
        <v>37572.687848101596</v>
      </c>
      <c r="G385" s="5">
        <f t="shared" si="106"/>
        <v>10650.47109948123</v>
      </c>
      <c r="H385" s="5">
        <f t="shared" si="99"/>
        <v>3.8618526277351796E-3</v>
      </c>
      <c r="I385" s="5">
        <f t="shared" si="107"/>
        <v>3894.148090179986</v>
      </c>
      <c r="J385" s="5"/>
      <c r="K385" s="105">
        <f t="shared" si="101"/>
        <v>7.153036863890308E-3</v>
      </c>
      <c r="L385" s="60">
        <f t="shared" si="100"/>
        <v>3894.1409371431218</v>
      </c>
      <c r="M385" s="5">
        <f t="shared" si="108"/>
        <v>37572.618832025408</v>
      </c>
      <c r="N385" s="5">
        <f t="shared" si="109"/>
        <v>3.8941409371431219</v>
      </c>
      <c r="O385" s="5">
        <f t="shared" si="98"/>
        <v>2.5679604722617845E-15</v>
      </c>
      <c r="P385">
        <f t="shared" si="110"/>
        <v>14.590411665498321</v>
      </c>
    </row>
    <row r="386" spans="1:16" x14ac:dyDescent="0.25">
      <c r="B386" s="5">
        <f>'Mg2+离子浓度'!B386</f>
        <v>3.5377958596527916</v>
      </c>
      <c r="C386" s="5">
        <f t="shared" si="103"/>
        <v>1.0000000000000231E-2</v>
      </c>
      <c r="D386" s="5">
        <f t="shared" si="102"/>
        <v>18.630542539353492</v>
      </c>
      <c r="E386" s="5">
        <f t="shared" si="104"/>
        <v>0.18630542539353923</v>
      </c>
      <c r="F386" s="5">
        <f t="shared" si="105"/>
        <v>37572.8051374508</v>
      </c>
      <c r="G386" s="5">
        <f t="shared" si="106"/>
        <v>10620.399431734959</v>
      </c>
      <c r="H386" s="5">
        <f t="shared" si="99"/>
        <v>1.9309263138678472E-2</v>
      </c>
      <c r="I386" s="5">
        <f t="shared" si="107"/>
        <v>3894.1602464062598</v>
      </c>
      <c r="J386" s="5"/>
      <c r="K386" s="105">
        <f t="shared" si="101"/>
        <v>1.5994726603246016E-2</v>
      </c>
      <c r="L386" s="60">
        <f t="shared" si="100"/>
        <v>3894.1442516796565</v>
      </c>
      <c r="M386" s="5">
        <f t="shared" si="108"/>
        <v>37572.650812331165</v>
      </c>
      <c r="N386" s="5">
        <f t="shared" si="109"/>
        <v>3.8941442516796565</v>
      </c>
      <c r="O386" s="5">
        <f t="shared" si="98"/>
        <v>2.5679582865187165E-15</v>
      </c>
      <c r="P386">
        <f t="shared" si="110"/>
        <v>14.590412035152202</v>
      </c>
    </row>
    <row r="387" spans="1:16" x14ac:dyDescent="0.25">
      <c r="B387" s="5">
        <f>'Mg2+离子浓度'!B387</f>
        <v>3.5677958596527914</v>
      </c>
      <c r="C387" s="5">
        <f t="shared" si="103"/>
        <v>2.9999999999999805E-2</v>
      </c>
      <c r="D387" s="5">
        <f t="shared" si="102"/>
        <v>18.630542539353492</v>
      </c>
      <c r="E387" s="5">
        <f t="shared" si="104"/>
        <v>0.55891627618060113</v>
      </c>
      <c r="F387" s="5">
        <f t="shared" si="105"/>
        <v>37573.209728607348</v>
      </c>
      <c r="G387" s="5">
        <f t="shared" si="106"/>
        <v>10531.210642826374</v>
      </c>
      <c r="H387" s="5">
        <f t="shared" si="99"/>
        <v>5.7927789416033708E-2</v>
      </c>
      <c r="I387" s="5">
        <f t="shared" si="107"/>
        <v>3894.2021794690727</v>
      </c>
      <c r="J387" s="5"/>
      <c r="K387" s="105">
        <f t="shared" si="101"/>
        <v>2.7703977448514171E-2</v>
      </c>
      <c r="L387" s="60">
        <f t="shared" si="100"/>
        <v>3894.174475491624</v>
      </c>
      <c r="M387" s="5">
        <f t="shared" si="108"/>
        <v>37572.942426780937</v>
      </c>
      <c r="N387" s="5">
        <f t="shared" si="109"/>
        <v>3.8941744754916239</v>
      </c>
      <c r="O387" s="5">
        <f t="shared" si="98"/>
        <v>2.5679383558533392E-15</v>
      </c>
      <c r="P387">
        <f t="shared" si="110"/>
        <v>14.590415405850095</v>
      </c>
    </row>
    <row r="388" spans="1:16" x14ac:dyDescent="0.25">
      <c r="B388" s="5">
        <f>'Mg2+离子浓度'!B388</f>
        <v>3.5977958596527917</v>
      </c>
      <c r="C388" s="5">
        <f t="shared" si="103"/>
        <v>3.0000000000000249E-2</v>
      </c>
      <c r="D388" s="5">
        <f t="shared" si="102"/>
        <v>18.630542539353492</v>
      </c>
      <c r="E388" s="5">
        <f t="shared" si="104"/>
        <v>0.55891627618060935</v>
      </c>
      <c r="F388" s="5">
        <f t="shared" si="105"/>
        <v>37573.50134305712</v>
      </c>
      <c r="G388" s="5">
        <f t="shared" si="106"/>
        <v>10443.477842759867</v>
      </c>
      <c r="H388" s="5">
        <f t="shared" si="99"/>
        <v>5.7927789416034554E-2</v>
      </c>
      <c r="I388" s="5">
        <f t="shared" si="107"/>
        <v>3894.2324032810402</v>
      </c>
      <c r="J388" s="5"/>
      <c r="K388" s="105">
        <f t="shared" si="101"/>
        <v>2.7704192465549074E-2</v>
      </c>
      <c r="L388" s="60">
        <f t="shared" si="100"/>
        <v>3894.2046990885747</v>
      </c>
      <c r="M388" s="5">
        <f t="shared" si="108"/>
        <v>37573.234039156116</v>
      </c>
      <c r="N388" s="5">
        <f t="shared" si="109"/>
        <v>3.8942046990885748</v>
      </c>
      <c r="O388" s="5">
        <f t="shared" si="98"/>
        <v>2.5679184256391209E-15</v>
      </c>
      <c r="P388">
        <f t="shared" si="110"/>
        <v>14.590418776497847</v>
      </c>
    </row>
    <row r="389" spans="1:16" x14ac:dyDescent="0.25">
      <c r="B389" s="5">
        <f>'Mg2+离子浓度'!B389</f>
        <v>3.6177958596527917</v>
      </c>
      <c r="C389" s="5">
        <f t="shared" si="103"/>
        <v>2.0000000000000018E-2</v>
      </c>
      <c r="D389" s="5">
        <f t="shared" si="102"/>
        <v>18.630542539353492</v>
      </c>
      <c r="E389" s="5">
        <f t="shared" si="104"/>
        <v>0.37261085078707018</v>
      </c>
      <c r="F389" s="5">
        <f t="shared" si="105"/>
        <v>37573.606650006899</v>
      </c>
      <c r="G389" s="5">
        <f t="shared" si="106"/>
        <v>10385.773025239994</v>
      </c>
      <c r="H389" s="5">
        <f t="shared" si="99"/>
        <v>3.861852627735609E-2</v>
      </c>
      <c r="I389" s="5">
        <f t="shared" si="107"/>
        <v>3894.243317614852</v>
      </c>
      <c r="J389" s="5"/>
      <c r="K389" s="105">
        <f t="shared" si="101"/>
        <v>2.2620441823436945E-2</v>
      </c>
      <c r="L389" s="60">
        <f t="shared" si="100"/>
        <v>3894.2206971730284</v>
      </c>
      <c r="M389" s="5">
        <f t="shared" si="108"/>
        <v>37573.388396673967</v>
      </c>
      <c r="N389" s="5">
        <f t="shared" si="109"/>
        <v>3.8942206971730284</v>
      </c>
      <c r="O389" s="5">
        <f t="shared" si="98"/>
        <v>2.5679078762175452E-15</v>
      </c>
      <c r="P389">
        <f t="shared" si="110"/>
        <v>14.590420560653037</v>
      </c>
    </row>
    <row r="390" spans="1:16" x14ac:dyDescent="0.25">
      <c r="B390" s="5">
        <f>'Mg2+离子浓度'!B390</f>
        <v>3.6677958596527915</v>
      </c>
      <c r="C390" s="5">
        <f t="shared" si="103"/>
        <v>4.9999999999999822E-2</v>
      </c>
      <c r="D390" s="5">
        <f t="shared" si="102"/>
        <v>18.630542539353492</v>
      </c>
      <c r="E390" s="5">
        <f t="shared" si="104"/>
        <v>0.93152712696767126</v>
      </c>
      <c r="F390" s="5">
        <f t="shared" si="105"/>
        <v>37574.319923800933</v>
      </c>
      <c r="G390" s="5">
        <f t="shared" si="106"/>
        <v>10244.386918348795</v>
      </c>
      <c r="H390" s="5">
        <f t="shared" si="99"/>
        <v>9.6546315693389784E-2</v>
      </c>
      <c r="I390" s="5">
        <f t="shared" si="107"/>
        <v>3894.3172434887215</v>
      </c>
      <c r="J390" s="5"/>
      <c r="K390" s="105">
        <f t="shared" si="101"/>
        <v>3.5766737881137559E-2</v>
      </c>
      <c r="L390" s="60">
        <f t="shared" si="100"/>
        <v>3894.2814767508403</v>
      </c>
      <c r="M390" s="5">
        <f t="shared" si="108"/>
        <v>37573.974828430488</v>
      </c>
      <c r="N390" s="5">
        <f t="shared" si="109"/>
        <v>3.8942814767508405</v>
      </c>
      <c r="O390" s="5">
        <f t="shared" si="98"/>
        <v>2.5678677978725392E-15</v>
      </c>
      <c r="P390">
        <f t="shared" si="110"/>
        <v>14.590427338910184</v>
      </c>
    </row>
    <row r="391" spans="1:16" x14ac:dyDescent="0.25">
      <c r="A391" t="s">
        <v>248</v>
      </c>
      <c r="B391" s="5">
        <f>'Mg2+离子浓度'!B391</f>
        <v>3.7177958596527918</v>
      </c>
      <c r="C391" s="5">
        <f t="shared" si="103"/>
        <v>5.0000000000000266E-2</v>
      </c>
      <c r="D391" s="5">
        <f t="shared" si="102"/>
        <v>18.630542539353492</v>
      </c>
      <c r="E391" s="5">
        <f t="shared" si="104"/>
        <v>0.93152712696767959</v>
      </c>
      <c r="F391" s="5">
        <f t="shared" si="105"/>
        <v>37574.906355557454</v>
      </c>
      <c r="G391" s="5">
        <f t="shared" si="106"/>
        <v>10106.769649010961</v>
      </c>
      <c r="H391" s="5">
        <f t="shared" si="99"/>
        <v>9.6546315693390644E-2</v>
      </c>
      <c r="I391" s="5">
        <f t="shared" si="107"/>
        <v>3894.3780230665338</v>
      </c>
      <c r="J391" s="5"/>
      <c r="K391" s="105">
        <f t="shared" si="101"/>
        <v>3.576729610151172E-2</v>
      </c>
      <c r="L391" s="60">
        <f t="shared" si="100"/>
        <v>3894.3422557704325</v>
      </c>
      <c r="M391" s="5">
        <f t="shared" si="108"/>
        <v>37574.561254801018</v>
      </c>
      <c r="N391" s="5">
        <f t="shared" si="109"/>
        <v>3.8943422557704328</v>
      </c>
      <c r="O391" s="5">
        <f t="shared" si="98"/>
        <v>2.5678277211466257E-15</v>
      </c>
      <c r="P391">
        <f t="shared" si="110"/>
        <v>14.590434116999287</v>
      </c>
    </row>
    <row r="392" spans="1:16" x14ac:dyDescent="0.25">
      <c r="A392" s="5">
        <f>(A372+A393)*13</f>
        <v>3.8109374039108972</v>
      </c>
      <c r="B392" s="5">
        <f>'Mg2+离子浓度'!B392</f>
        <v>3.7677958596527916</v>
      </c>
      <c r="C392" s="5">
        <f t="shared" si="103"/>
        <v>4.9999999999999822E-2</v>
      </c>
      <c r="D392" s="5">
        <f t="shared" si="102"/>
        <v>18.630542539353492</v>
      </c>
      <c r="E392" s="5">
        <f t="shared" si="104"/>
        <v>0.93152712696767126</v>
      </c>
      <c r="F392" s="5">
        <f t="shared" si="105"/>
        <v>37575.492781927984</v>
      </c>
      <c r="G392" s="5">
        <f t="shared" si="106"/>
        <v>9972.8048391110624</v>
      </c>
      <c r="H392" s="5">
        <f t="shared" si="99"/>
        <v>9.6546315693389784E-2</v>
      </c>
      <c r="I392" s="5">
        <f t="shared" si="107"/>
        <v>3894.4388020861256</v>
      </c>
      <c r="J392" s="5"/>
      <c r="K392" s="105">
        <f t="shared" si="101"/>
        <v>3.5767854316758677E-2</v>
      </c>
      <c r="L392" s="60">
        <f t="shared" si="100"/>
        <v>3894.4030342318088</v>
      </c>
      <c r="M392" s="5">
        <f t="shared" si="108"/>
        <v>37575.147675785614</v>
      </c>
      <c r="N392" s="5">
        <f t="shared" si="109"/>
        <v>3.894403034231809</v>
      </c>
      <c r="O392" s="5">
        <f t="shared" si="98"/>
        <v>2.5677876460397099E-15</v>
      </c>
      <c r="P392">
        <f t="shared" si="110"/>
        <v>14.590440894920354</v>
      </c>
    </row>
    <row r="393" spans="1:16" x14ac:dyDescent="0.25">
      <c r="A393" s="79">
        <v>0.2931415442581049</v>
      </c>
      <c r="B393" s="5">
        <f>'Mg2+离子浓度'!B393</f>
        <v>3.8109448907228605</v>
      </c>
      <c r="C393" s="5">
        <f t="shared" si="103"/>
        <v>4.3149031070068844E-2</v>
      </c>
      <c r="D393" s="5">
        <f t="shared" si="102"/>
        <v>18.630542539353492</v>
      </c>
      <c r="E393" s="5">
        <f t="shared" si="104"/>
        <v>0.80388985888280307</v>
      </c>
      <c r="F393" s="5">
        <f t="shared" si="105"/>
        <v>37575.9515656445</v>
      </c>
      <c r="G393" s="5">
        <f t="shared" si="106"/>
        <v>9860.0091691478356</v>
      </c>
      <c r="H393" s="5">
        <f t="shared" si="99"/>
        <v>8.3317599511095311E-2</v>
      </c>
      <c r="I393" s="5">
        <f t="shared" si="107"/>
        <v>3894.4863518313209</v>
      </c>
      <c r="J393" s="5"/>
      <c r="K393" s="105">
        <f t="shared" si="101"/>
        <v>3.3227580000162925E-2</v>
      </c>
      <c r="L393" s="60">
        <f t="shared" si="100"/>
        <v>3894.4531242513208</v>
      </c>
      <c r="M393" s="5">
        <f t="shared" si="108"/>
        <v>37575.630969338868</v>
      </c>
      <c r="N393" s="5">
        <f t="shared" si="109"/>
        <v>3.8944531242513207</v>
      </c>
      <c r="O393" s="5">
        <f t="shared" si="98"/>
        <v>2.5677546194428582E-15</v>
      </c>
      <c r="P393">
        <f t="shared" si="110"/>
        <v>14.590446480803218</v>
      </c>
    </row>
    <row r="394" spans="1:16" x14ac:dyDescent="0.25">
      <c r="B394" s="5">
        <f>'Mg2+离子浓度'!B394</f>
        <v>3.8109448908228605</v>
      </c>
      <c r="C394" s="5">
        <f t="shared" si="103"/>
        <v>1.000000082740371E-10</v>
      </c>
      <c r="D394" s="5">
        <f t="shared" si="102"/>
        <v>385533071.99181575</v>
      </c>
      <c r="E394" s="5">
        <f t="shared" si="104"/>
        <v>3.8553310389096512E-2</v>
      </c>
      <c r="F394" s="5">
        <f t="shared" si="105"/>
        <v>37575.669522649259</v>
      </c>
      <c r="G394" s="5">
        <f t="shared" si="106"/>
        <v>9859.935160210598</v>
      </c>
      <c r="H394" s="5">
        <f t="shared" si="99"/>
        <v>3.9957828044873836E-3</v>
      </c>
      <c r="I394" s="5">
        <f t="shared" si="107"/>
        <v>3894.4571200341252</v>
      </c>
      <c r="J394" s="5"/>
      <c r="K394" s="105">
        <f t="shared" si="101"/>
        <v>1.5995946632518829E-6</v>
      </c>
      <c r="L394" s="60">
        <f t="shared" si="100"/>
        <v>3894.4571184345305</v>
      </c>
      <c r="M394" s="5">
        <f t="shared" si="108"/>
        <v>37575.669507215571</v>
      </c>
      <c r="N394" s="5">
        <f t="shared" si="109"/>
        <v>3.8944571184345307</v>
      </c>
      <c r="O394" s="5">
        <f t="shared" si="98"/>
        <v>2.567751985935266E-15</v>
      </c>
      <c r="P394">
        <f t="shared" si="110"/>
        <v>14.590446926218988</v>
      </c>
    </row>
    <row r="395" spans="1:16" x14ac:dyDescent="0.25">
      <c r="B395" s="5">
        <f>'Mg2+离子浓度'!B395</f>
        <v>3.8109448911228605</v>
      </c>
      <c r="C395" s="5">
        <f t="shared" si="103"/>
        <v>3.000000248221113E-10</v>
      </c>
      <c r="D395" s="5">
        <f t="shared" si="102"/>
        <v>385533071.99181575</v>
      </c>
      <c r="E395" s="5">
        <f t="shared" si="104"/>
        <v>0.11565993116728955</v>
      </c>
      <c r="F395" s="5">
        <f t="shared" si="105"/>
        <v>37575.785167146736</v>
      </c>
      <c r="G395" s="5">
        <f t="shared" si="106"/>
        <v>9859.9655047951564</v>
      </c>
      <c r="H395" s="5">
        <f t="shared" si="99"/>
        <v>1.198734841346215E-2</v>
      </c>
      <c r="I395" s="5">
        <f t="shared" si="107"/>
        <v>3894.4691057829436</v>
      </c>
      <c r="J395" s="5"/>
      <c r="K395" s="105">
        <f t="shared" si="101"/>
        <v>2.7705877551221467E-6</v>
      </c>
      <c r="L395" s="60">
        <f t="shared" si="100"/>
        <v>3894.4691030123558</v>
      </c>
      <c r="M395" s="5">
        <f t="shared" si="108"/>
        <v>37575.785140414722</v>
      </c>
      <c r="N395" s="5">
        <f t="shared" si="109"/>
        <v>3.8944691030123559</v>
      </c>
      <c r="O395" s="5">
        <f t="shared" si="98"/>
        <v>2.5677440841076491E-15</v>
      </c>
      <c r="P395">
        <f t="shared" si="110"/>
        <v>14.590448262689733</v>
      </c>
    </row>
    <row r="396" spans="1:16" x14ac:dyDescent="0.25">
      <c r="B396" s="5">
        <f>'Mg2+离子浓度'!B396</f>
        <v>3.8109448915228605</v>
      </c>
      <c r="C396" s="5">
        <f t="shared" si="103"/>
        <v>4.000000330961484E-10</v>
      </c>
      <c r="D396" s="5">
        <f t="shared" si="102"/>
        <v>385533071.99181575</v>
      </c>
      <c r="E396" s="5">
        <f t="shared" si="104"/>
        <v>0.15421324155638605</v>
      </c>
      <c r="F396" s="5">
        <f t="shared" si="105"/>
        <v>37575.939353656278</v>
      </c>
      <c r="G396" s="5">
        <f t="shared" si="106"/>
        <v>9860.0059626264665</v>
      </c>
      <c r="H396" s="5">
        <f t="shared" si="99"/>
        <v>1.5983131217949535E-2</v>
      </c>
      <c r="I396" s="5">
        <f t="shared" si="107"/>
        <v>3894.4850861435739</v>
      </c>
      <c r="J396" s="5"/>
      <c r="K396" s="105">
        <f t="shared" si="101"/>
        <v>3.1992122998928914E-6</v>
      </c>
      <c r="L396" s="60">
        <f t="shared" si="100"/>
        <v>3894.4850829443617</v>
      </c>
      <c r="M396" s="5">
        <f t="shared" si="108"/>
        <v>37575.939322788676</v>
      </c>
      <c r="N396" s="5">
        <f t="shared" si="109"/>
        <v>3.8944850829443616</v>
      </c>
      <c r="O396" s="5">
        <f t="shared" si="98"/>
        <v>2.5677335480868409E-15</v>
      </c>
      <c r="P396">
        <f t="shared" si="110"/>
        <v>14.590450044699519</v>
      </c>
    </row>
    <row r="397" spans="1:16" x14ac:dyDescent="0.25">
      <c r="B397" s="5">
        <f>'Mg2+离子浓度'!B397</f>
        <v>3.8109448917228606</v>
      </c>
      <c r="C397" s="5">
        <f t="shared" si="103"/>
        <v>2.000000165480742E-10</v>
      </c>
      <c r="D397" s="5">
        <f t="shared" si="102"/>
        <v>385533071.99181575</v>
      </c>
      <c r="E397" s="5">
        <f t="shared" si="104"/>
        <v>7.7106620778193025E-2</v>
      </c>
      <c r="F397" s="5">
        <f t="shared" si="105"/>
        <v>37576.016429409457</v>
      </c>
      <c r="G397" s="5">
        <f t="shared" si="106"/>
        <v>9860.0261869496644</v>
      </c>
      <c r="H397" s="5">
        <f t="shared" si="99"/>
        <v>7.9915656089747673E-3</v>
      </c>
      <c r="I397" s="5">
        <f t="shared" si="107"/>
        <v>3894.4930745099714</v>
      </c>
      <c r="J397" s="5"/>
      <c r="K397" s="105">
        <f t="shared" si="101"/>
        <v>2.2621893519021355E-6</v>
      </c>
      <c r="L397" s="60">
        <f t="shared" si="100"/>
        <v>3894.493072247782</v>
      </c>
      <c r="M397" s="5">
        <f t="shared" si="108"/>
        <v>37576.016407582727</v>
      </c>
      <c r="N397" s="5">
        <f t="shared" si="109"/>
        <v>3.8944930722477822</v>
      </c>
      <c r="O397" s="5">
        <f t="shared" si="98"/>
        <v>2.5677282805457158E-15</v>
      </c>
      <c r="P397">
        <f t="shared" si="110"/>
        <v>14.590450935627782</v>
      </c>
    </row>
    <row r="398" spans="1:16" x14ac:dyDescent="0.25">
      <c r="B398" s="5">
        <f>'Mg2+离子浓度'!B398</f>
        <v>3.8109449007228604</v>
      </c>
      <c r="C398" s="5">
        <f t="shared" si="103"/>
        <v>8.9999998564849193E-9</v>
      </c>
      <c r="D398" s="5">
        <f t="shared" si="102"/>
        <v>385533071.99181575</v>
      </c>
      <c r="E398" s="5">
        <f t="shared" si="104"/>
        <v>3.4697975925965316</v>
      </c>
      <c r="F398" s="5">
        <f t="shared" si="105"/>
        <v>37579.486205175323</v>
      </c>
      <c r="G398" s="5">
        <f t="shared" si="106"/>
        <v>9860.936640161668</v>
      </c>
      <c r="H398" s="5">
        <f t="shared" si="99"/>
        <v>0.35962041691418684</v>
      </c>
      <c r="I398" s="5">
        <f t="shared" si="107"/>
        <v>3894.8526926646964</v>
      </c>
      <c r="J398" s="5"/>
      <c r="K398" s="105">
        <f t="shared" si="101"/>
        <v>1.5176628040720185E-5</v>
      </c>
      <c r="L398" s="60">
        <f t="shared" si="100"/>
        <v>3894.8526774880684</v>
      </c>
      <c r="M398" s="5">
        <f t="shared" si="108"/>
        <v>37579.486058743634</v>
      </c>
      <c r="N398" s="5">
        <f t="shared" si="109"/>
        <v>3.8948526774880685</v>
      </c>
      <c r="O398" s="5">
        <f t="shared" si="98"/>
        <v>2.5674912064836719E-15</v>
      </c>
      <c r="P398">
        <f t="shared" si="110"/>
        <v>14.590491035162879</v>
      </c>
    </row>
    <row r="399" spans="1:16" x14ac:dyDescent="0.25">
      <c r="B399" s="5">
        <f>'Mg2+离子浓度'!B399</f>
        <v>3.8109449907228603</v>
      </c>
      <c r="C399" s="5">
        <f t="shared" si="103"/>
        <v>8.9999999897116822E-8</v>
      </c>
      <c r="D399" s="5">
        <f t="shared" si="102"/>
        <v>385533071.99181575</v>
      </c>
      <c r="E399" s="5">
        <f t="shared" si="104"/>
        <v>34.697976439598548</v>
      </c>
      <c r="F399" s="5">
        <f t="shared" si="105"/>
        <v>37614.184035183236</v>
      </c>
      <c r="G399" s="5">
        <f t="shared" si="106"/>
        <v>9870.0411910297807</v>
      </c>
      <c r="H399" s="5">
        <f t="shared" si="99"/>
        <v>3.596204222376385</v>
      </c>
      <c r="I399" s="5">
        <f t="shared" si="107"/>
        <v>3898.4488817104457</v>
      </c>
      <c r="J399" s="5"/>
      <c r="K399" s="105">
        <f t="shared" si="101"/>
        <v>4.8037024717916008E-5</v>
      </c>
      <c r="L399" s="60">
        <f t="shared" si="100"/>
        <v>3898.4488336734212</v>
      </c>
      <c r="M399" s="5">
        <f t="shared" si="108"/>
        <v>37614.183571698006</v>
      </c>
      <c r="N399" s="5">
        <f t="shared" si="109"/>
        <v>3.8984488336734211</v>
      </c>
      <c r="O399" s="5">
        <f t="shared" si="98"/>
        <v>2.5651228031065946E-15</v>
      </c>
      <c r="P399">
        <f t="shared" si="110"/>
        <v>14.590891838569746</v>
      </c>
    </row>
    <row r="400" spans="1:16" x14ac:dyDescent="0.25">
      <c r="B400" s="5">
        <f>'Mg2+离子浓度'!B400</f>
        <v>3.8109458907228606</v>
      </c>
      <c r="C400" s="5">
        <f t="shared" si="103"/>
        <v>9.0000000030343585E-7</v>
      </c>
      <c r="D400" s="5">
        <f t="shared" si="102"/>
        <v>385533071.99181575</v>
      </c>
      <c r="E400" s="5">
        <f t="shared" si="104"/>
        <v>346.97976490961872</v>
      </c>
      <c r="F400" s="5">
        <f t="shared" si="105"/>
        <v>37961.163336607628</v>
      </c>
      <c r="G400" s="5">
        <f t="shared" si="106"/>
        <v>9961.0869388143292</v>
      </c>
      <c r="H400" s="5">
        <f t="shared" si="99"/>
        <v>35.962042276998368</v>
      </c>
      <c r="I400" s="5">
        <f t="shared" si="107"/>
        <v>3934.4108759504197</v>
      </c>
      <c r="J400" s="5"/>
      <c r="K400" s="105">
        <f t="shared" si="101"/>
        <v>1.5330770024310649E-4</v>
      </c>
      <c r="L400" s="60">
        <f t="shared" si="100"/>
        <v>3934.4107226427195</v>
      </c>
      <c r="M400" s="5">
        <f t="shared" si="108"/>
        <v>37961.161857418287</v>
      </c>
      <c r="N400" s="5">
        <f t="shared" si="109"/>
        <v>3.9344107226427196</v>
      </c>
      <c r="O400" s="5">
        <f t="shared" ref="O400:O463" si="111">10^(-14)/N400</f>
        <v>2.5416766842489339E-15</v>
      </c>
      <c r="P400">
        <f t="shared" si="110"/>
        <v>14.59487969500033</v>
      </c>
    </row>
    <row r="401" spans="1:16" x14ac:dyDescent="0.25">
      <c r="A401" s="82">
        <v>7.4868119641229509E-6</v>
      </c>
      <c r="B401" s="5">
        <f>'Mg2+离子浓度'!B401</f>
        <v>3.8109523775348246</v>
      </c>
      <c r="C401" s="5">
        <f t="shared" si="103"/>
        <v>6.4868119640237865E-6</v>
      </c>
      <c r="D401" s="5">
        <f t="shared" si="102"/>
        <v>385533071.99181575</v>
      </c>
      <c r="E401" s="5">
        <f t="shared" si="104"/>
        <v>2500.8805439233543</v>
      </c>
      <c r="F401" s="5">
        <f t="shared" si="105"/>
        <v>40462.042401341641</v>
      </c>
      <c r="G401" s="5">
        <f t="shared" si="106"/>
        <v>10617.304650633068</v>
      </c>
      <c r="H401" s="5">
        <f t="shared" si="99"/>
        <v>259.19889557168</v>
      </c>
      <c r="I401" s="5">
        <f t="shared" si="107"/>
        <v>4193.6096182144001</v>
      </c>
      <c r="J401" s="5"/>
      <c r="K401" s="105">
        <f t="shared" si="101"/>
        <v>4.3869901202485612E-4</v>
      </c>
      <c r="L401" s="60">
        <f t="shared" si="100"/>
        <v>4193.609179515388</v>
      </c>
      <c r="M401" s="5">
        <f t="shared" si="108"/>
        <v>40462.038168554223</v>
      </c>
      <c r="N401" s="5">
        <f t="shared" si="109"/>
        <v>4.1936091795153878</v>
      </c>
      <c r="O401" s="5">
        <f t="shared" si="111"/>
        <v>2.3845808161731459E-15</v>
      </c>
      <c r="P401">
        <f t="shared" si="110"/>
        <v>14.622587954243626</v>
      </c>
    </row>
    <row r="402" spans="1:16" x14ac:dyDescent="0.25">
      <c r="B402" s="5">
        <f>'Mg2+离子浓度'!B402</f>
        <v>3.8109548907228605</v>
      </c>
      <c r="C402" s="5">
        <f t="shared" si="103"/>
        <v>2.5131880359019476E-6</v>
      </c>
      <c r="D402" s="5">
        <f t="shared" si="102"/>
        <v>18.630542539353492</v>
      </c>
      <c r="E402" s="5">
        <f t="shared" si="104"/>
        <v>4.6822056612265487E-5</v>
      </c>
      <c r="F402" s="5">
        <f t="shared" si="105"/>
        <v>40462.038215376277</v>
      </c>
      <c r="G402" s="5">
        <f t="shared" si="106"/>
        <v>10617.296550498253</v>
      </c>
      <c r="H402" s="5">
        <f t="shared" ref="H402:H465" si="112">E402/$C$9/96485/$C$3</f>
        <v>4.8527809102208104E-6</v>
      </c>
      <c r="I402" s="5">
        <f t="shared" si="107"/>
        <v>4193.6091843681688</v>
      </c>
      <c r="J402" s="5"/>
      <c r="K402" s="105">
        <f t="shared" si="101"/>
        <v>2.7306337185031355E-4</v>
      </c>
      <c r="L402" s="60">
        <f t="shared" ref="L402:L465" si="113">I402-K402</f>
        <v>4193.6089113047974</v>
      </c>
      <c r="M402" s="5">
        <f t="shared" si="108"/>
        <v>40462.03558072434</v>
      </c>
      <c r="N402" s="5">
        <f t="shared" si="109"/>
        <v>4.1936089113047972</v>
      </c>
      <c r="O402" s="5">
        <f t="shared" si="111"/>
        <v>2.3845809686837501E-15</v>
      </c>
      <c r="P402">
        <f t="shared" si="110"/>
        <v>14.62258792646746</v>
      </c>
    </row>
    <row r="403" spans="1:16" x14ac:dyDescent="0.25">
      <c r="B403" s="5">
        <f>'Mg2+离子浓度'!B403</f>
        <v>3.8109648907228606</v>
      </c>
      <c r="C403" s="5">
        <f t="shared" si="103"/>
        <v>1.0000000000065512E-5</v>
      </c>
      <c r="D403" s="5">
        <f t="shared" si="102"/>
        <v>18.630542539353492</v>
      </c>
      <c r="E403" s="5">
        <f t="shared" si="104"/>
        <v>1.8630542539475544E-4</v>
      </c>
      <c r="F403" s="5">
        <f t="shared" si="105"/>
        <v>40462.035767029767</v>
      </c>
      <c r="G403" s="5">
        <f t="shared" si="106"/>
        <v>10617.268048185813</v>
      </c>
      <c r="H403" s="5">
        <f t="shared" si="112"/>
        <v>1.9309263138804526E-5</v>
      </c>
      <c r="I403" s="5">
        <f t="shared" si="107"/>
        <v>4193.6089306140611</v>
      </c>
      <c r="J403" s="5"/>
      <c r="K403" s="105">
        <f t="shared" si="101"/>
        <v>5.4469191706692786E-4</v>
      </c>
      <c r="L403" s="60">
        <f t="shared" si="113"/>
        <v>4193.6083859221444</v>
      </c>
      <c r="M403" s="5">
        <f t="shared" si="108"/>
        <v>40462.030511569814</v>
      </c>
      <c r="N403" s="5">
        <f t="shared" si="109"/>
        <v>4.1936083859221442</v>
      </c>
      <c r="O403" s="5">
        <f t="shared" si="111"/>
        <v>2.3845812674282586E-15</v>
      </c>
      <c r="P403">
        <f t="shared" si="110"/>
        <v>14.622587872058284</v>
      </c>
    </row>
    <row r="404" spans="1:16" x14ac:dyDescent="0.25">
      <c r="B404" s="5">
        <f>'Mg2+离子浓度'!B404</f>
        <v>3.8109948907228604</v>
      </c>
      <c r="C404" s="5">
        <f t="shared" si="103"/>
        <v>2.9999999999752447E-5</v>
      </c>
      <c r="D404" s="5">
        <f t="shared" si="102"/>
        <v>18.630542539353492</v>
      </c>
      <c r="E404" s="5">
        <f t="shared" si="104"/>
        <v>5.5891627617599268E-4</v>
      </c>
      <c r="F404" s="5">
        <f t="shared" si="105"/>
        <v>40462.031070486089</v>
      </c>
      <c r="G404" s="5">
        <f t="shared" si="106"/>
        <v>10617.183237107765</v>
      </c>
      <c r="H404" s="5">
        <f t="shared" si="112"/>
        <v>5.7927789415556066E-5</v>
      </c>
      <c r="I404" s="5">
        <f t="shared" si="107"/>
        <v>4193.6084438499338</v>
      </c>
      <c r="J404" s="5"/>
      <c r="K404" s="105">
        <f t="shared" si="101"/>
        <v>9.4343396531795061E-4</v>
      </c>
      <c r="L404" s="60">
        <f t="shared" si="113"/>
        <v>4193.6075004159684</v>
      </c>
      <c r="M404" s="5">
        <f t="shared" si="108"/>
        <v>40462.021967763474</v>
      </c>
      <c r="N404" s="5">
        <f t="shared" si="109"/>
        <v>4.1936075004159683</v>
      </c>
      <c r="O404" s="5">
        <f t="shared" si="111"/>
        <v>2.38458177094735E-15</v>
      </c>
      <c r="P404">
        <f t="shared" si="110"/>
        <v>14.622587780354326</v>
      </c>
    </row>
    <row r="405" spans="1:16" x14ac:dyDescent="0.25">
      <c r="B405" s="5">
        <f>'Mg2+离子浓度'!B405</f>
        <v>3.8110248907228605</v>
      </c>
      <c r="C405" s="5">
        <f t="shared" si="103"/>
        <v>3.0000000000196536E-5</v>
      </c>
      <c r="D405" s="5">
        <f t="shared" si="102"/>
        <v>18.630542539353492</v>
      </c>
      <c r="E405" s="5">
        <f t="shared" si="104"/>
        <v>5.5891627618426633E-4</v>
      </c>
      <c r="F405" s="5">
        <f t="shared" si="105"/>
        <v>40462.02252667975</v>
      </c>
      <c r="G405" s="5">
        <f t="shared" si="106"/>
        <v>10617.097417856294</v>
      </c>
      <c r="H405" s="5">
        <f t="shared" si="112"/>
        <v>5.7927789416413575E-5</v>
      </c>
      <c r="I405" s="5">
        <f t="shared" si="107"/>
        <v>4193.6075583437578</v>
      </c>
      <c r="J405" s="5"/>
      <c r="K405" s="105">
        <f t="shared" si="101"/>
        <v>9.4343376611305801E-4</v>
      </c>
      <c r="L405" s="60">
        <f t="shared" si="113"/>
        <v>4193.6066149099915</v>
      </c>
      <c r="M405" s="5">
        <f t="shared" si="108"/>
        <v>40462.013423959055</v>
      </c>
      <c r="N405" s="5">
        <f t="shared" si="109"/>
        <v>4.1936066149099913</v>
      </c>
      <c r="O405" s="5">
        <f t="shared" si="111"/>
        <v>2.3845822744665413E-15</v>
      </c>
      <c r="P405">
        <f t="shared" si="110"/>
        <v>14.62258768865037</v>
      </c>
    </row>
    <row r="406" spans="1:16" x14ac:dyDescent="0.25">
      <c r="B406" s="5">
        <f>'Mg2+离子浓度'!B406</f>
        <v>3.8110448907228607</v>
      </c>
      <c r="C406" s="5">
        <f t="shared" si="103"/>
        <v>2.0000000000131024E-5</v>
      </c>
      <c r="D406" s="5">
        <f t="shared" si="102"/>
        <v>18.630542539353492</v>
      </c>
      <c r="E406" s="5">
        <f t="shared" si="104"/>
        <v>3.7261085078951089E-4</v>
      </c>
      <c r="F406" s="5">
        <f t="shared" si="105"/>
        <v>40462.013796569903</v>
      </c>
      <c r="G406" s="5">
        <f t="shared" si="106"/>
        <v>10617.039409602772</v>
      </c>
      <c r="H406" s="5">
        <f t="shared" si="112"/>
        <v>3.8618526277609052E-5</v>
      </c>
      <c r="I406" s="5">
        <f t="shared" si="107"/>
        <v>4193.6066535285172</v>
      </c>
      <c r="J406" s="5"/>
      <c r="K406" s="105">
        <f t="shared" si="101"/>
        <v>7.7031027816044408E-4</v>
      </c>
      <c r="L406" s="60">
        <f t="shared" si="113"/>
        <v>4193.6058832182389</v>
      </c>
      <c r="M406" s="5">
        <f t="shared" si="108"/>
        <v>40462.00636423118</v>
      </c>
      <c r="N406" s="5">
        <f t="shared" si="109"/>
        <v>4.1936058832182388</v>
      </c>
      <c r="O406" s="5">
        <f t="shared" si="111"/>
        <v>2.3845826905235651E-15</v>
      </c>
      <c r="P406">
        <f t="shared" si="110"/>
        <v>14.622587612875567</v>
      </c>
    </row>
    <row r="407" spans="1:16" x14ac:dyDescent="0.25">
      <c r="B407" s="5">
        <f>'Mg2+离子浓度'!B407</f>
        <v>3.8111448907228604</v>
      </c>
      <c r="C407" s="5">
        <f t="shared" si="103"/>
        <v>9.9999999999766942E-5</v>
      </c>
      <c r="D407" s="5">
        <f t="shared" si="102"/>
        <v>18.630542539353492</v>
      </c>
      <c r="E407" s="5">
        <f t="shared" si="104"/>
        <v>1.8630542539310071E-3</v>
      </c>
      <c r="F407" s="5">
        <f t="shared" si="105"/>
        <v>40462.008227285434</v>
      </c>
      <c r="G407" s="5">
        <f t="shared" si="106"/>
        <v>10616.759369547612</v>
      </c>
      <c r="H407" s="5">
        <f t="shared" si="112"/>
        <v>1.9309263138633022E-4</v>
      </c>
      <c r="I407" s="5">
        <f t="shared" si="107"/>
        <v>4193.6060763108708</v>
      </c>
      <c r="J407" s="5"/>
      <c r="K407" s="105">
        <f t="shared" si="101"/>
        <v>1.7224659086416804E-3</v>
      </c>
      <c r="L407" s="60">
        <f t="shared" si="113"/>
        <v>4193.6043538449621</v>
      </c>
      <c r="M407" s="5">
        <f t="shared" si="108"/>
        <v>40461.99160807312</v>
      </c>
      <c r="N407" s="5">
        <f t="shared" si="109"/>
        <v>4.1936043538449619</v>
      </c>
      <c r="O407" s="5">
        <f t="shared" si="111"/>
        <v>2.384583560161408E-15</v>
      </c>
      <c r="P407">
        <f t="shared" si="110"/>
        <v>14.622587454491942</v>
      </c>
    </row>
    <row r="408" spans="1:16" x14ac:dyDescent="0.25">
      <c r="B408" s="5">
        <f>'Mg2+离子浓度'!B408</f>
        <v>3.8114448907228606</v>
      </c>
      <c r="C408" s="5">
        <f t="shared" si="103"/>
        <v>3.00000000000189E-4</v>
      </c>
      <c r="D408" s="5">
        <f t="shared" si="102"/>
        <v>18.630542539353492</v>
      </c>
      <c r="E408" s="5">
        <f t="shared" si="104"/>
        <v>5.5891627618095685E-3</v>
      </c>
      <c r="F408" s="5">
        <f t="shared" si="105"/>
        <v>40461.997197235884</v>
      </c>
      <c r="G408" s="5">
        <f t="shared" si="106"/>
        <v>10615.920827222573</v>
      </c>
      <c r="H408" s="5">
        <f t="shared" si="112"/>
        <v>5.7927789416070577E-4</v>
      </c>
      <c r="I408" s="5">
        <f t="shared" si="107"/>
        <v>4193.6049331228569</v>
      </c>
      <c r="J408" s="5"/>
      <c r="K408" s="105">
        <f t="shared" si="101"/>
        <v>2.9833976547948534E-3</v>
      </c>
      <c r="L408" s="60">
        <f t="shared" si="113"/>
        <v>4193.6019497252018</v>
      </c>
      <c r="M408" s="5">
        <f t="shared" si="108"/>
        <v>40461.968411923612</v>
      </c>
      <c r="N408" s="5">
        <f t="shared" si="109"/>
        <v>4.1936019497252017</v>
      </c>
      <c r="O408" s="5">
        <f t="shared" si="111"/>
        <v>2.3845849272020868E-15</v>
      </c>
      <c r="P408">
        <f t="shared" si="110"/>
        <v>14.622587205518469</v>
      </c>
    </row>
    <row r="409" spans="1:16" x14ac:dyDescent="0.25">
      <c r="B409" s="5">
        <f>'Mg2+离子浓度'!B409</f>
        <v>3.8117448907228604</v>
      </c>
      <c r="C409" s="5">
        <f t="shared" si="103"/>
        <v>2.9999999999974492E-4</v>
      </c>
      <c r="D409" s="5">
        <f t="shared" si="102"/>
        <v>18.630542539353492</v>
      </c>
      <c r="E409" s="5">
        <f t="shared" si="104"/>
        <v>5.5891627618012947E-3</v>
      </c>
      <c r="F409" s="5">
        <f t="shared" si="105"/>
        <v>40461.974001086375</v>
      </c>
      <c r="G409" s="5">
        <f t="shared" si="106"/>
        <v>10615.079225150652</v>
      </c>
      <c r="H409" s="5">
        <f t="shared" si="112"/>
        <v>5.7927789415984816E-4</v>
      </c>
      <c r="I409" s="5">
        <f t="shared" si="107"/>
        <v>4193.6025290030966</v>
      </c>
      <c r="J409" s="5"/>
      <c r="K409" s="105">
        <f t="shared" si="101"/>
        <v>2.9833959444633775E-3</v>
      </c>
      <c r="L409" s="60">
        <f t="shared" si="113"/>
        <v>4193.5995456071523</v>
      </c>
      <c r="M409" s="5">
        <f t="shared" si="108"/>
        <v>40461.945215790613</v>
      </c>
      <c r="N409" s="5">
        <f t="shared" si="109"/>
        <v>4.1935995456071522</v>
      </c>
      <c r="O409" s="5">
        <f t="shared" si="111"/>
        <v>2.3845862942433607E-15</v>
      </c>
      <c r="P409">
        <f t="shared" si="110"/>
        <v>14.622586956545028</v>
      </c>
    </row>
    <row r="410" spans="1:16" x14ac:dyDescent="0.25">
      <c r="B410" s="5">
        <f>'Mg2+离子浓度'!B410</f>
        <v>3.8119448907228604</v>
      </c>
      <c r="C410" s="5">
        <f t="shared" si="103"/>
        <v>1.9999999999997797E-4</v>
      </c>
      <c r="D410" s="5">
        <f t="shared" si="102"/>
        <v>18.630542539353492</v>
      </c>
      <c r="E410" s="5">
        <f t="shared" si="104"/>
        <v>3.726108507870288E-3</v>
      </c>
      <c r="F410" s="5">
        <f t="shared" si="105"/>
        <v>40461.948941899122</v>
      </c>
      <c r="G410" s="5">
        <f t="shared" si="106"/>
        <v>10614.515713585331</v>
      </c>
      <c r="H410" s="5">
        <f t="shared" si="112"/>
        <v>3.86185262773518E-4</v>
      </c>
      <c r="I410" s="5">
        <f t="shared" si="107"/>
        <v>4193.5999317924152</v>
      </c>
      <c r="J410" s="5"/>
      <c r="K410" s="105">
        <f t="shared" ref="K410:K473" si="114">I410*($C$8/3.1415926)^(1/2)*C410^(1/2)</f>
        <v>2.4359310795704146E-3</v>
      </c>
      <c r="L410" s="60">
        <f t="shared" si="113"/>
        <v>4193.597495861336</v>
      </c>
      <c r="M410" s="5">
        <f t="shared" si="108"/>
        <v>40461.925438818107</v>
      </c>
      <c r="N410" s="5">
        <f t="shared" si="109"/>
        <v>4.1935974958613365</v>
      </c>
      <c r="O410" s="5">
        <f t="shared" si="111"/>
        <v>2.3845874597810126E-15</v>
      </c>
      <c r="P410">
        <f t="shared" si="110"/>
        <v>14.622586744270704</v>
      </c>
    </row>
    <row r="411" spans="1:16" x14ac:dyDescent="0.25">
      <c r="B411" s="5">
        <f>'Mg2+离子浓度'!B411</f>
        <v>3.8129448907228602</v>
      </c>
      <c r="C411" s="5">
        <f t="shared" si="103"/>
        <v>9.9999999999988987E-4</v>
      </c>
      <c r="D411" s="5">
        <f t="shared" si="102"/>
        <v>18.630542539353492</v>
      </c>
      <c r="E411" s="5">
        <f t="shared" si="104"/>
        <v>1.8630542539351438E-2</v>
      </c>
      <c r="F411" s="5">
        <f t="shared" si="105"/>
        <v>40461.944069360645</v>
      </c>
      <c r="G411" s="5">
        <f t="shared" si="106"/>
        <v>10611.730625272648</v>
      </c>
      <c r="H411" s="5">
        <f t="shared" si="112"/>
        <v>1.9309263138675898E-3</v>
      </c>
      <c r="I411" s="5">
        <f t="shared" si="107"/>
        <v>4193.5994267876504</v>
      </c>
      <c r="J411" s="5"/>
      <c r="K411" s="105">
        <f t="shared" si="114"/>
        <v>5.4469068264924115E-3</v>
      </c>
      <c r="L411" s="60">
        <f t="shared" si="113"/>
        <v>4193.593979880824</v>
      </c>
      <c r="M411" s="5">
        <f t="shared" si="108"/>
        <v>40461.891514880132</v>
      </c>
      <c r="N411" s="5">
        <f t="shared" si="109"/>
        <v>4.1935939798808244</v>
      </c>
      <c r="O411" s="5">
        <f t="shared" si="111"/>
        <v>2.3845894590596928E-15</v>
      </c>
      <c r="P411">
        <f t="shared" si="110"/>
        <v>14.622586380150976</v>
      </c>
    </row>
    <row r="412" spans="1:16" x14ac:dyDescent="0.25">
      <c r="B412" s="5">
        <f>'Mg2+离子浓度'!B412</f>
        <v>3.8159448907228604</v>
      </c>
      <c r="C412" s="5">
        <f t="shared" si="103"/>
        <v>3.0000000000001137E-3</v>
      </c>
      <c r="D412" s="5">
        <f t="shared" si="102"/>
        <v>18.630542539353492</v>
      </c>
      <c r="E412" s="5">
        <f t="shared" si="104"/>
        <v>5.5891627618062593E-2</v>
      </c>
      <c r="F412" s="5">
        <f t="shared" si="105"/>
        <v>40461.947406507752</v>
      </c>
      <c r="G412" s="5">
        <f t="shared" si="106"/>
        <v>10603.388823794827</v>
      </c>
      <c r="H412" s="5">
        <f t="shared" si="112"/>
        <v>5.7927789416036277E-3</v>
      </c>
      <c r="I412" s="5">
        <f t="shared" si="107"/>
        <v>4193.5997726597661</v>
      </c>
      <c r="J412" s="5"/>
      <c r="K412" s="105">
        <f t="shared" si="114"/>
        <v>9.4343201456860547E-3</v>
      </c>
      <c r="L412" s="60">
        <f t="shared" si="113"/>
        <v>4193.5903383396208</v>
      </c>
      <c r="M412" s="5">
        <f t="shared" si="108"/>
        <v>40461.856379469835</v>
      </c>
      <c r="N412" s="5">
        <f t="shared" si="109"/>
        <v>4.1935903383396207</v>
      </c>
      <c r="O412" s="5">
        <f t="shared" si="111"/>
        <v>2.3845915297390078E-15</v>
      </c>
      <c r="P412">
        <f t="shared" si="110"/>
        <v>14.622586003027692</v>
      </c>
    </row>
    <row r="413" spans="1:16" x14ac:dyDescent="0.25">
      <c r="B413" s="5">
        <f>'Mg2+离子浓度'!B413</f>
        <v>3.8189448907228605</v>
      </c>
      <c r="C413" s="5">
        <f t="shared" si="103"/>
        <v>3.0000000000001137E-3</v>
      </c>
      <c r="D413" s="5">
        <f t="shared" si="102"/>
        <v>18.630542539353492</v>
      </c>
      <c r="E413" s="5">
        <f t="shared" si="104"/>
        <v>5.5891627618062593E-2</v>
      </c>
      <c r="F413" s="5">
        <f t="shared" si="105"/>
        <v>40461.912271097455</v>
      </c>
      <c r="G413" s="5">
        <f t="shared" si="106"/>
        <v>10595.050054110288</v>
      </c>
      <c r="H413" s="5">
        <f t="shared" si="112"/>
        <v>5.7927789416036277E-3</v>
      </c>
      <c r="I413" s="5">
        <f t="shared" si="107"/>
        <v>4193.5961311185629</v>
      </c>
      <c r="J413" s="5"/>
      <c r="K413" s="105">
        <f t="shared" si="114"/>
        <v>9.4343119533292739E-3</v>
      </c>
      <c r="L413" s="60">
        <f t="shared" si="113"/>
        <v>4193.5866968066093</v>
      </c>
      <c r="M413" s="5">
        <f t="shared" si="108"/>
        <v>40461.821244138569</v>
      </c>
      <c r="N413" s="5">
        <f t="shared" si="109"/>
        <v>4.1935866968066096</v>
      </c>
      <c r="O413" s="5">
        <f t="shared" si="111"/>
        <v>2.3845936004172606E-15</v>
      </c>
      <c r="P413">
        <f t="shared" si="110"/>
        <v>14.622585625904927</v>
      </c>
    </row>
    <row r="414" spans="1:16" x14ac:dyDescent="0.25">
      <c r="B414" s="5">
        <f>'Mg2+离子浓度'!B414</f>
        <v>3.8209448907228603</v>
      </c>
      <c r="C414" s="5">
        <f t="shared" si="103"/>
        <v>1.9999999999997797E-3</v>
      </c>
      <c r="D414" s="5">
        <f t="shared" si="102"/>
        <v>18.630542539353492</v>
      </c>
      <c r="E414" s="5">
        <f t="shared" si="104"/>
        <v>3.7261085078702877E-2</v>
      </c>
      <c r="F414" s="5">
        <f t="shared" si="105"/>
        <v>40461.858505223645</v>
      </c>
      <c r="G414" s="5">
        <f t="shared" si="106"/>
        <v>10589.490207896959</v>
      </c>
      <c r="H414" s="5">
        <f t="shared" si="112"/>
        <v>3.8618526277351796E-3</v>
      </c>
      <c r="I414" s="5">
        <f t="shared" si="107"/>
        <v>4193.5905586592362</v>
      </c>
      <c r="J414" s="5"/>
      <c r="K414" s="105">
        <f t="shared" si="114"/>
        <v>7.7030732174249239E-3</v>
      </c>
      <c r="L414" s="60">
        <f t="shared" si="113"/>
        <v>4193.5828555860189</v>
      </c>
      <c r="M414" s="5">
        <f t="shared" si="108"/>
        <v>40461.784182121708</v>
      </c>
      <c r="N414" s="5">
        <f t="shared" si="109"/>
        <v>4.1935828555860191</v>
      </c>
      <c r="O414" s="5">
        <f t="shared" si="111"/>
        <v>2.3845957846473935E-15</v>
      </c>
      <c r="P414">
        <f t="shared" si="110"/>
        <v>14.622585228101856</v>
      </c>
    </row>
    <row r="415" spans="1:16" x14ac:dyDescent="0.25">
      <c r="B415" s="5">
        <f>'Mg2+离子浓度'!B415</f>
        <v>3.8309448907228605</v>
      </c>
      <c r="C415" s="5">
        <f t="shared" si="103"/>
        <v>1.0000000000000231E-2</v>
      </c>
      <c r="D415" s="5">
        <f t="shared" si="102"/>
        <v>18.630542539353492</v>
      </c>
      <c r="E415" s="5">
        <f t="shared" si="104"/>
        <v>0.18630542539353923</v>
      </c>
      <c r="F415" s="5">
        <f t="shared" si="105"/>
        <v>40461.9704875471</v>
      </c>
      <c r="G415" s="5">
        <f t="shared" si="106"/>
        <v>10561.877458882562</v>
      </c>
      <c r="H415" s="5">
        <f t="shared" si="112"/>
        <v>1.9309263138678472E-2</v>
      </c>
      <c r="I415" s="5">
        <f t="shared" si="107"/>
        <v>4193.6021648491578</v>
      </c>
      <c r="J415" s="5"/>
      <c r="K415" s="105">
        <f t="shared" si="114"/>
        <v>1.7224643020647083E-2</v>
      </c>
      <c r="L415" s="60">
        <f t="shared" si="113"/>
        <v>4193.5849402061376</v>
      </c>
      <c r="M415" s="5">
        <f t="shared" si="108"/>
        <v>40461.804295578921</v>
      </c>
      <c r="N415" s="5">
        <f t="shared" si="109"/>
        <v>4.1935849402061374</v>
      </c>
      <c r="O415" s="5">
        <f t="shared" si="111"/>
        <v>2.3845945992710585E-15</v>
      </c>
      <c r="P415">
        <f t="shared" si="110"/>
        <v>14.622585443988562</v>
      </c>
    </row>
    <row r="416" spans="1:16" x14ac:dyDescent="0.25">
      <c r="B416" s="5">
        <f>'Mg2+离子浓度'!B416</f>
        <v>3.8609448907228603</v>
      </c>
      <c r="C416" s="5">
        <f t="shared" si="103"/>
        <v>2.9999999999999805E-2</v>
      </c>
      <c r="D416" s="5">
        <f t="shared" si="102"/>
        <v>18.630542539353492</v>
      </c>
      <c r="E416" s="5">
        <f t="shared" si="104"/>
        <v>0.55891627618060113</v>
      </c>
      <c r="F416" s="5">
        <f t="shared" si="105"/>
        <v>40462.363211855103</v>
      </c>
      <c r="G416" s="5">
        <f t="shared" si="106"/>
        <v>10479.912134741606</v>
      </c>
      <c r="H416" s="5">
        <f t="shared" si="112"/>
        <v>5.7927789416033708E-2</v>
      </c>
      <c r="I416" s="5">
        <f t="shared" si="107"/>
        <v>4193.6428679955534</v>
      </c>
      <c r="J416" s="5"/>
      <c r="K416" s="105">
        <f t="shared" si="114"/>
        <v>2.9834246422693677E-2</v>
      </c>
      <c r="L416" s="60">
        <f t="shared" si="113"/>
        <v>4193.6130337491304</v>
      </c>
      <c r="M416" s="5">
        <f t="shared" si="108"/>
        <v>40462.075356128487</v>
      </c>
      <c r="N416" s="5">
        <f t="shared" si="109"/>
        <v>4.1936130337491306</v>
      </c>
      <c r="O416" s="5">
        <f t="shared" si="111"/>
        <v>2.3845786245708759E-15</v>
      </c>
      <c r="P416">
        <f t="shared" si="110"/>
        <v>14.622588353391855</v>
      </c>
    </row>
    <row r="417" spans="1:16" x14ac:dyDescent="0.25">
      <c r="B417" s="5">
        <f>'Mg2+离子浓度'!B417</f>
        <v>3.8909448907228605</v>
      </c>
      <c r="C417" s="5">
        <f t="shared" si="103"/>
        <v>3.0000000000000249E-2</v>
      </c>
      <c r="D417" s="5">
        <f t="shared" si="102"/>
        <v>18.630542539353492</v>
      </c>
      <c r="E417" s="5">
        <f t="shared" si="104"/>
        <v>0.55891627618060935</v>
      </c>
      <c r="F417" s="5">
        <f t="shared" si="105"/>
        <v>40462.63427240467</v>
      </c>
      <c r="G417" s="5">
        <f t="shared" si="106"/>
        <v>10399.179481796133</v>
      </c>
      <c r="H417" s="5">
        <f t="shared" si="112"/>
        <v>5.7927789416034554E-2</v>
      </c>
      <c r="I417" s="5">
        <f t="shared" si="107"/>
        <v>4193.6709615385471</v>
      </c>
      <c r="J417" s="5"/>
      <c r="K417" s="105">
        <f t="shared" si="114"/>
        <v>2.9834446284654238E-2</v>
      </c>
      <c r="L417" s="60">
        <f t="shared" si="113"/>
        <v>4193.6411270922626</v>
      </c>
      <c r="M417" s="5">
        <f t="shared" si="108"/>
        <v>40462.3464147497</v>
      </c>
      <c r="N417" s="5">
        <f t="shared" si="109"/>
        <v>4.1936411270922624</v>
      </c>
      <c r="O417" s="5">
        <f t="shared" si="111"/>
        <v>2.3845626501983687E-15</v>
      </c>
      <c r="P417">
        <f t="shared" si="110"/>
        <v>14.622591262754959</v>
      </c>
    </row>
    <row r="418" spans="1:16" x14ac:dyDescent="0.25">
      <c r="B418" s="5">
        <f>'Mg2+离子浓度'!B418</f>
        <v>3.9109448907228606</v>
      </c>
      <c r="C418" s="5">
        <f t="shared" si="103"/>
        <v>2.0000000000000018E-2</v>
      </c>
      <c r="D418" s="5">
        <f t="shared" si="102"/>
        <v>18.630542539353492</v>
      </c>
      <c r="E418" s="5">
        <f t="shared" si="104"/>
        <v>0.37261085078707018</v>
      </c>
      <c r="F418" s="5">
        <f t="shared" si="105"/>
        <v>40462.719025600483</v>
      </c>
      <c r="G418" s="5">
        <f t="shared" si="106"/>
        <v>10346.021270098172</v>
      </c>
      <c r="H418" s="5">
        <f t="shared" si="112"/>
        <v>3.861852627735609E-2</v>
      </c>
      <c r="I418" s="5">
        <f t="shared" si="107"/>
        <v>4193.6797456185395</v>
      </c>
      <c r="J418" s="5"/>
      <c r="K418" s="105">
        <f t="shared" si="114"/>
        <v>2.4359774409266156E-2</v>
      </c>
      <c r="L418" s="60">
        <f t="shared" si="113"/>
        <v>4193.6553858441303</v>
      </c>
      <c r="M418" s="5">
        <f t="shared" si="108"/>
        <v>40462.483990317094</v>
      </c>
      <c r="N418" s="5">
        <f t="shared" si="109"/>
        <v>4.1936553858441306</v>
      </c>
      <c r="O418" s="5">
        <f t="shared" si="111"/>
        <v>2.3845545425013801E-15</v>
      </c>
      <c r="P418">
        <f t="shared" si="110"/>
        <v>14.622592739392214</v>
      </c>
    </row>
    <row r="419" spans="1:16" x14ac:dyDescent="0.25">
      <c r="B419" s="5">
        <f>'Mg2+离子浓度'!B419</f>
        <v>3.9609448907228604</v>
      </c>
      <c r="C419" s="5">
        <f t="shared" si="103"/>
        <v>4.9999999999999822E-2</v>
      </c>
      <c r="D419" s="5">
        <f t="shared" si="102"/>
        <v>18.630542539353492</v>
      </c>
      <c r="E419" s="5">
        <f t="shared" si="104"/>
        <v>0.93152712696767126</v>
      </c>
      <c r="F419" s="5">
        <f t="shared" si="105"/>
        <v>40463.41551744406</v>
      </c>
      <c r="G419" s="5">
        <f t="shared" si="106"/>
        <v>10215.59669063197</v>
      </c>
      <c r="H419" s="5">
        <f t="shared" si="112"/>
        <v>9.6546315693389784E-2</v>
      </c>
      <c r="I419" s="5">
        <f t="shared" si="107"/>
        <v>4193.7519321598238</v>
      </c>
      <c r="J419" s="5"/>
      <c r="K419" s="105">
        <f t="shared" si="114"/>
        <v>3.8516848196399132E-2</v>
      </c>
      <c r="L419" s="60">
        <f t="shared" si="113"/>
        <v>4193.7134153116276</v>
      </c>
      <c r="M419" s="5">
        <f t="shared" si="108"/>
        <v>40463.043887634245</v>
      </c>
      <c r="N419" s="5">
        <f t="shared" si="109"/>
        <v>4.1937134153116276</v>
      </c>
      <c r="O419" s="5">
        <f t="shared" si="111"/>
        <v>2.3845215468203179E-15</v>
      </c>
      <c r="P419">
        <f t="shared" si="110"/>
        <v>14.62259874887579</v>
      </c>
    </row>
    <row r="420" spans="1:16" x14ac:dyDescent="0.25">
      <c r="A420" t="s">
        <v>249</v>
      </c>
      <c r="B420" s="5">
        <f>'Mg2+离子浓度'!B420</f>
        <v>4.0109448907228602</v>
      </c>
      <c r="C420" s="5">
        <f t="shared" si="103"/>
        <v>4.9999999999999822E-2</v>
      </c>
      <c r="D420" s="5">
        <f t="shared" si="102"/>
        <v>18.630542539353492</v>
      </c>
      <c r="E420" s="5">
        <f t="shared" si="104"/>
        <v>0.93152712696767126</v>
      </c>
      <c r="F420" s="5">
        <f t="shared" si="105"/>
        <v>40463.975414761211</v>
      </c>
      <c r="G420" s="5">
        <f t="shared" si="106"/>
        <v>10088.389772782122</v>
      </c>
      <c r="H420" s="5">
        <f t="shared" si="112"/>
        <v>9.6546315693389784E-2</v>
      </c>
      <c r="I420" s="5">
        <f t="shared" si="107"/>
        <v>4193.8099616273212</v>
      </c>
      <c r="J420" s="5"/>
      <c r="K420" s="105">
        <f t="shared" si="114"/>
        <v>3.8517381158821966E-2</v>
      </c>
      <c r="L420" s="60">
        <f t="shared" si="113"/>
        <v>4193.771444246162</v>
      </c>
      <c r="M420" s="5">
        <f t="shared" si="108"/>
        <v>40463.603779809098</v>
      </c>
      <c r="N420" s="5">
        <f t="shared" si="109"/>
        <v>4.1937714442461624</v>
      </c>
      <c r="O420" s="5">
        <f t="shared" si="111"/>
        <v>2.3844885523554125E-15</v>
      </c>
      <c r="P420">
        <f t="shared" si="110"/>
        <v>14.622604758221017</v>
      </c>
    </row>
    <row r="421" spans="1:16" x14ac:dyDescent="0.25">
      <c r="A421" s="5">
        <f>(A401+A422)*14</f>
        <v>4.1040864349809665</v>
      </c>
      <c r="B421" s="5">
        <f>'Mg2+离子浓度'!B421</f>
        <v>4.06094489072286</v>
      </c>
      <c r="C421" s="5">
        <f t="shared" si="103"/>
        <v>4.9999999999999822E-2</v>
      </c>
      <c r="D421" s="5">
        <f t="shared" si="102"/>
        <v>18.630542539353492</v>
      </c>
      <c r="E421" s="5">
        <f t="shared" si="104"/>
        <v>0.93152712696767126</v>
      </c>
      <c r="F421" s="5">
        <f t="shared" si="105"/>
        <v>40464.535306936064</v>
      </c>
      <c r="G421" s="5">
        <f t="shared" si="106"/>
        <v>9964.3152999629256</v>
      </c>
      <c r="H421" s="5">
        <f t="shared" si="112"/>
        <v>9.6546315693389784E-2</v>
      </c>
      <c r="I421" s="5">
        <f t="shared" si="107"/>
        <v>4193.8679905618555</v>
      </c>
      <c r="J421" s="5"/>
      <c r="K421" s="105">
        <f t="shared" si="114"/>
        <v>3.8517914116349881E-2</v>
      </c>
      <c r="L421" s="60">
        <f t="shared" si="113"/>
        <v>4193.8294726477388</v>
      </c>
      <c r="M421" s="5">
        <f t="shared" si="108"/>
        <v>40464.163666841712</v>
      </c>
      <c r="N421" s="5">
        <f t="shared" si="109"/>
        <v>4.1938294726477388</v>
      </c>
      <c r="O421" s="5">
        <f t="shared" si="111"/>
        <v>2.3844555591065997E-15</v>
      </c>
      <c r="P421">
        <f t="shared" si="110"/>
        <v>14.622610767427904</v>
      </c>
    </row>
    <row r="422" spans="1:16" x14ac:dyDescent="0.25">
      <c r="A422" s="79">
        <v>0.2931415442581049</v>
      </c>
      <c r="B422" s="5">
        <f>'Mg2+离子浓度'!B422</f>
        <v>4.1040939217929298</v>
      </c>
      <c r="C422" s="5">
        <f t="shared" si="103"/>
        <v>4.3149031070069732E-2</v>
      </c>
      <c r="D422" s="5">
        <f t="shared" si="102"/>
        <v>18.630542539353492</v>
      </c>
      <c r="E422" s="5">
        <f t="shared" si="104"/>
        <v>0.80388985888281961</v>
      </c>
      <c r="F422" s="5">
        <f t="shared" si="105"/>
        <v>40464.967556700598</v>
      </c>
      <c r="G422" s="5">
        <f t="shared" si="106"/>
        <v>9859.6592397239583</v>
      </c>
      <c r="H422" s="5">
        <f t="shared" si="112"/>
        <v>8.3317599511097018E-2</v>
      </c>
      <c r="I422" s="5">
        <f t="shared" si="107"/>
        <v>4193.9127902472501</v>
      </c>
      <c r="J422" s="5"/>
      <c r="K422" s="105">
        <f t="shared" si="114"/>
        <v>3.57822727215669E-2</v>
      </c>
      <c r="L422" s="60">
        <f t="shared" si="113"/>
        <v>4193.8770079745282</v>
      </c>
      <c r="M422" s="5">
        <f t="shared" si="108"/>
        <v>40464.622311442239</v>
      </c>
      <c r="N422" s="5">
        <f t="shared" si="109"/>
        <v>4.1938770079745282</v>
      </c>
      <c r="O422" s="5">
        <f t="shared" si="111"/>
        <v>2.3844285325929462E-15</v>
      </c>
      <c r="P422">
        <f t="shared" si="110"/>
        <v>14.622615689948779</v>
      </c>
    </row>
    <row r="423" spans="1:16" x14ac:dyDescent="0.25">
      <c r="B423" s="5">
        <f>'Mg2+离子浓度'!B423</f>
        <v>4.1040939218929298</v>
      </c>
      <c r="C423" s="5">
        <f t="shared" si="103"/>
        <v>1.000000082740371E-10</v>
      </c>
      <c r="D423" s="5">
        <f t="shared" si="102"/>
        <v>385533071.99181575</v>
      </c>
      <c r="E423" s="5">
        <f t="shared" si="104"/>
        <v>3.8553310389096512E-2</v>
      </c>
      <c r="F423" s="5">
        <f t="shared" si="105"/>
        <v>40464.66086475263</v>
      </c>
      <c r="G423" s="5">
        <f t="shared" si="106"/>
        <v>9859.5845111870949</v>
      </c>
      <c r="H423" s="5">
        <f t="shared" si="112"/>
        <v>3.9957828044873836E-3</v>
      </c>
      <c r="I423" s="5">
        <f t="shared" si="107"/>
        <v>4193.881003757333</v>
      </c>
      <c r="J423" s="5"/>
      <c r="K423" s="105">
        <f t="shared" si="114"/>
        <v>1.7225789025672715E-6</v>
      </c>
      <c r="L423" s="60">
        <f t="shared" si="113"/>
        <v>4193.8810020347537</v>
      </c>
      <c r="M423" s="5">
        <f t="shared" si="108"/>
        <v>40464.66084813232</v>
      </c>
      <c r="N423" s="5">
        <f t="shared" si="109"/>
        <v>4.1938810020347539</v>
      </c>
      <c r="O423" s="5">
        <f t="shared" si="111"/>
        <v>2.3844262617723964E-15</v>
      </c>
      <c r="P423">
        <f t="shared" si="110"/>
        <v>14.622616103551154</v>
      </c>
    </row>
    <row r="424" spans="1:16" x14ac:dyDescent="0.25">
      <c r="B424" s="5">
        <f>'Mg2+离子浓度'!B424</f>
        <v>4.1040939221929298</v>
      </c>
      <c r="C424" s="5">
        <f t="shared" si="103"/>
        <v>3.000000248221113E-10</v>
      </c>
      <c r="D424" s="5">
        <f t="shared" si="102"/>
        <v>385533071.99181575</v>
      </c>
      <c r="E424" s="5">
        <f t="shared" si="104"/>
        <v>0.11565993116728955</v>
      </c>
      <c r="F424" s="5">
        <f t="shared" si="105"/>
        <v>40464.776508063485</v>
      </c>
      <c r="G424" s="5">
        <f t="shared" si="106"/>
        <v>9859.6126880161773</v>
      </c>
      <c r="H424" s="5">
        <f t="shared" si="112"/>
        <v>1.198734841346215E-2</v>
      </c>
      <c r="I424" s="5">
        <f t="shared" si="107"/>
        <v>4193.8929893831664</v>
      </c>
      <c r="J424" s="5"/>
      <c r="K424" s="105">
        <f t="shared" si="114"/>
        <v>2.9836027060591161E-6</v>
      </c>
      <c r="L424" s="60">
        <f t="shared" si="113"/>
        <v>4193.8929863995636</v>
      </c>
      <c r="M424" s="5">
        <f t="shared" si="108"/>
        <v>40464.776479276195</v>
      </c>
      <c r="N424" s="5">
        <f t="shared" si="109"/>
        <v>4.1938929863995638</v>
      </c>
      <c r="O424" s="5">
        <f t="shared" si="111"/>
        <v>2.384419448094919E-15</v>
      </c>
      <c r="P424">
        <f t="shared" si="110"/>
        <v>14.622617344582091</v>
      </c>
    </row>
    <row r="425" spans="1:16" x14ac:dyDescent="0.25">
      <c r="B425" s="5">
        <f>'Mg2+离子浓度'!B425</f>
        <v>4.1040939225929298</v>
      </c>
      <c r="C425" s="5">
        <f t="shared" si="103"/>
        <v>4.000000330961484E-10</v>
      </c>
      <c r="D425" s="5">
        <f t="shared" si="102"/>
        <v>385533071.99181575</v>
      </c>
      <c r="E425" s="5">
        <f t="shared" si="104"/>
        <v>0.15421324155638605</v>
      </c>
      <c r="F425" s="5">
        <f t="shared" si="105"/>
        <v>40464.930692517752</v>
      </c>
      <c r="G425" s="5">
        <f t="shared" si="106"/>
        <v>9859.6502555069128</v>
      </c>
      <c r="H425" s="5">
        <f t="shared" si="112"/>
        <v>1.5983131217949535E-2</v>
      </c>
      <c r="I425" s="5">
        <f t="shared" si="107"/>
        <v>4193.9089695307821</v>
      </c>
      <c r="J425" s="5"/>
      <c r="K425" s="105">
        <f t="shared" si="114"/>
        <v>3.4451807782476542E-6</v>
      </c>
      <c r="L425" s="60">
        <f t="shared" si="113"/>
        <v>4193.9089660856016</v>
      </c>
      <c r="M425" s="5">
        <f t="shared" si="108"/>
        <v>40464.930659276928</v>
      </c>
      <c r="N425" s="5">
        <f t="shared" si="109"/>
        <v>4.1939089660856013</v>
      </c>
      <c r="O425" s="5">
        <f t="shared" si="111"/>
        <v>2.3844103629491825E-15</v>
      </c>
      <c r="P425">
        <f t="shared" si="110"/>
        <v>14.62261899933968</v>
      </c>
    </row>
    <row r="426" spans="1:16" x14ac:dyDescent="0.25">
      <c r="B426" s="5">
        <f>'Mg2+离子浓度'!B426</f>
        <v>4.1040939227929298</v>
      </c>
      <c r="C426" s="5">
        <f t="shared" si="103"/>
        <v>2.000000165480742E-10</v>
      </c>
      <c r="D426" s="5">
        <f t="shared" si="102"/>
        <v>385533071.99181575</v>
      </c>
      <c r="E426" s="5">
        <f t="shared" si="104"/>
        <v>7.7106620778193025E-2</v>
      </c>
      <c r="F426" s="5">
        <f t="shared" si="105"/>
        <v>40465.00776589771</v>
      </c>
      <c r="G426" s="5">
        <f t="shared" si="106"/>
        <v>9859.6690346599935</v>
      </c>
      <c r="H426" s="5">
        <f t="shared" si="112"/>
        <v>7.9915656089747673E-3</v>
      </c>
      <c r="I426" s="5">
        <f t="shared" si="107"/>
        <v>4193.9169576512104</v>
      </c>
      <c r="J426" s="5"/>
      <c r="K426" s="105">
        <f t="shared" si="114"/>
        <v>2.4361153307620491E-6</v>
      </c>
      <c r="L426" s="60">
        <f t="shared" si="113"/>
        <v>4193.9169552150952</v>
      </c>
      <c r="M426" s="5">
        <f t="shared" si="108"/>
        <v>40465.007742392845</v>
      </c>
      <c r="N426" s="5">
        <f t="shared" si="109"/>
        <v>4.1939169552150952</v>
      </c>
      <c r="O426" s="5">
        <f t="shared" si="111"/>
        <v>2.3844058208079434E-15</v>
      </c>
      <c r="P426">
        <f t="shared" si="110"/>
        <v>14.622619826642223</v>
      </c>
    </row>
    <row r="427" spans="1:16" x14ac:dyDescent="0.25">
      <c r="B427" s="5">
        <f>'Mg2+离子浓度'!B427</f>
        <v>4.1040939317929297</v>
      </c>
      <c r="C427" s="5">
        <f t="shared" si="103"/>
        <v>8.9999998564849193E-9</v>
      </c>
      <c r="D427" s="5">
        <f t="shared" si="102"/>
        <v>385533071.99181575</v>
      </c>
      <c r="E427" s="5">
        <f t="shared" si="104"/>
        <v>3.4697975925965316</v>
      </c>
      <c r="F427" s="5">
        <f t="shared" si="105"/>
        <v>40468.477539985441</v>
      </c>
      <c r="G427" s="5">
        <f t="shared" si="106"/>
        <v>9860.5144552103939</v>
      </c>
      <c r="H427" s="5">
        <f t="shared" si="112"/>
        <v>0.35962041691418684</v>
      </c>
      <c r="I427" s="5">
        <f t="shared" si="107"/>
        <v>4194.2765756320096</v>
      </c>
      <c r="J427" s="5"/>
      <c r="K427" s="105">
        <f t="shared" si="114"/>
        <v>1.6343358917824053E-5</v>
      </c>
      <c r="L427" s="60">
        <f t="shared" si="113"/>
        <v>4194.2765592886508</v>
      </c>
      <c r="M427" s="5">
        <f t="shared" si="108"/>
        <v>40468.477382296551</v>
      </c>
      <c r="N427" s="5">
        <f t="shared" si="109"/>
        <v>4.1942765592886513</v>
      </c>
      <c r="O427" s="5">
        <f t="shared" si="111"/>
        <v>2.3842013893561654E-15</v>
      </c>
      <c r="P427">
        <f t="shared" si="110"/>
        <v>14.622657063280753</v>
      </c>
    </row>
    <row r="428" spans="1:16" x14ac:dyDescent="0.25">
      <c r="B428" s="5">
        <f>'Mg2+离子浓度'!B428</f>
        <v>4.1040940217929291</v>
      </c>
      <c r="C428" s="5">
        <f t="shared" si="103"/>
        <v>8.9999999453027613E-8</v>
      </c>
      <c r="D428" s="5">
        <f t="shared" si="102"/>
        <v>385533071.99181575</v>
      </c>
      <c r="E428" s="5">
        <f t="shared" si="104"/>
        <v>34.697976268387471</v>
      </c>
      <c r="F428" s="5">
        <f t="shared" si="105"/>
        <v>40503.175358564935</v>
      </c>
      <c r="G428" s="5">
        <f t="shared" si="106"/>
        <v>9868.9686794433073</v>
      </c>
      <c r="H428" s="5">
        <f t="shared" si="112"/>
        <v>3.5962042046315461</v>
      </c>
      <c r="I428" s="5">
        <f t="shared" si="107"/>
        <v>4197.872763493282</v>
      </c>
      <c r="J428" s="5"/>
      <c r="K428" s="105">
        <f t="shared" si="114"/>
        <v>5.1726551591105188E-5</v>
      </c>
      <c r="L428" s="60">
        <f t="shared" si="113"/>
        <v>4197.8727117667304</v>
      </c>
      <c r="M428" s="5">
        <f t="shared" si="108"/>
        <v>40503.174859481303</v>
      </c>
      <c r="N428" s="5">
        <f t="shared" si="109"/>
        <v>4.1978727117667303</v>
      </c>
      <c r="O428" s="5">
        <f t="shared" si="111"/>
        <v>2.3821589377805046E-15</v>
      </c>
      <c r="P428">
        <f t="shared" si="110"/>
        <v>14.623029265733894</v>
      </c>
    </row>
    <row r="429" spans="1:16" x14ac:dyDescent="0.25">
      <c r="B429" s="5">
        <f>'Mg2+离子浓度'!B429</f>
        <v>4.1040949217929299</v>
      </c>
      <c r="C429" s="5">
        <f t="shared" si="103"/>
        <v>9.0000000074752506E-7</v>
      </c>
      <c r="D429" s="5">
        <f t="shared" si="102"/>
        <v>385533071.99181575</v>
      </c>
      <c r="E429" s="5">
        <f t="shared" si="104"/>
        <v>346.97976508082979</v>
      </c>
      <c r="F429" s="5">
        <f t="shared" si="105"/>
        <v>40850.154624562136</v>
      </c>
      <c r="G429" s="5">
        <f t="shared" si="106"/>
        <v>9953.5111645800316</v>
      </c>
      <c r="H429" s="5">
        <f t="shared" si="112"/>
        <v>35.962042294743206</v>
      </c>
      <c r="I429" s="5">
        <f t="shared" si="107"/>
        <v>4233.8347540614741</v>
      </c>
      <c r="J429" s="5"/>
      <c r="K429" s="105">
        <f t="shared" si="114"/>
        <v>1.6497500896060985E-4</v>
      </c>
      <c r="L429" s="60">
        <f t="shared" si="113"/>
        <v>4233.8345890864648</v>
      </c>
      <c r="M429" s="5">
        <f t="shared" si="108"/>
        <v>40850.153032800758</v>
      </c>
      <c r="N429" s="5">
        <f t="shared" si="109"/>
        <v>4.2338345890864648</v>
      </c>
      <c r="O429" s="5">
        <f t="shared" si="111"/>
        <v>2.3619250562544299E-15</v>
      </c>
      <c r="P429">
        <f t="shared" si="110"/>
        <v>14.626733886642706</v>
      </c>
    </row>
    <row r="430" spans="1:16" x14ac:dyDescent="0.25">
      <c r="A430" s="82">
        <v>7.4868119641229509E-6</v>
      </c>
      <c r="B430" s="5">
        <f>'Mg2+离子浓度'!B430</f>
        <v>4.1041014086048939</v>
      </c>
      <c r="C430" s="5">
        <f t="shared" si="103"/>
        <v>6.4868119640237865E-6</v>
      </c>
      <c r="D430" s="5">
        <f t="shared" si="102"/>
        <v>385533071.99181575</v>
      </c>
      <c r="E430" s="5">
        <f t="shared" si="104"/>
        <v>2500.8805439233543</v>
      </c>
      <c r="F430" s="5">
        <f t="shared" si="105"/>
        <v>43351.033576724112</v>
      </c>
      <c r="G430" s="5">
        <f t="shared" si="106"/>
        <v>10562.856338255155</v>
      </c>
      <c r="H430" s="5">
        <f t="shared" si="112"/>
        <v>259.19889557168</v>
      </c>
      <c r="I430" s="5">
        <f t="shared" si="107"/>
        <v>4493.0334846581445</v>
      </c>
      <c r="J430" s="5"/>
      <c r="K430" s="105">
        <f t="shared" si="114"/>
        <v>4.7002213609796998E-4</v>
      </c>
      <c r="L430" s="60">
        <f t="shared" si="113"/>
        <v>4493.0330146360084</v>
      </c>
      <c r="M430" s="5">
        <f t="shared" si="108"/>
        <v>43351.029041715527</v>
      </c>
      <c r="N430" s="5">
        <f t="shared" si="109"/>
        <v>4.4930330146360085</v>
      </c>
      <c r="O430" s="5">
        <f t="shared" si="111"/>
        <v>2.225668043707915E-15</v>
      </c>
      <c r="P430">
        <f t="shared" si="110"/>
        <v>14.652539609784114</v>
      </c>
    </row>
    <row r="431" spans="1:16" x14ac:dyDescent="0.25">
      <c r="B431" s="5">
        <f>'Mg2+离子浓度'!B431</f>
        <v>4.1041114086048935</v>
      </c>
      <c r="C431" s="5">
        <f t="shared" si="103"/>
        <v>9.9999999996214228E-6</v>
      </c>
      <c r="D431" s="5">
        <f t="shared" ref="D431:D494" si="115">D402</f>
        <v>18.630542539353492</v>
      </c>
      <c r="E431" s="5">
        <f t="shared" si="104"/>
        <v>1.8630542538648182E-4</v>
      </c>
      <c r="F431" s="5">
        <f t="shared" si="105"/>
        <v>43351.029228020954</v>
      </c>
      <c r="G431" s="5">
        <f t="shared" si="106"/>
        <v>10562.829541403025</v>
      </c>
      <c r="H431" s="5">
        <f t="shared" si="112"/>
        <v>1.930926313794702E-5</v>
      </c>
      <c r="I431" s="5">
        <f t="shared" si="107"/>
        <v>4493.0330339452712</v>
      </c>
      <c r="J431" s="5"/>
      <c r="K431" s="105">
        <f t="shared" si="114"/>
        <v>5.8358297522320181E-4</v>
      </c>
      <c r="L431" s="60">
        <f t="shared" si="113"/>
        <v>4493.032450362296</v>
      </c>
      <c r="M431" s="5">
        <f t="shared" si="108"/>
        <v>43351.023597320614</v>
      </c>
      <c r="N431" s="5">
        <f t="shared" si="109"/>
        <v>4.4930324503622963</v>
      </c>
      <c r="O431" s="5">
        <f t="shared" si="111"/>
        <v>2.2256683232264766E-15</v>
      </c>
      <c r="P431">
        <f t="shared" si="110"/>
        <v>14.652539555241676</v>
      </c>
    </row>
    <row r="432" spans="1:16" x14ac:dyDescent="0.25">
      <c r="B432" s="5">
        <f>'Mg2+离子浓度'!B432</f>
        <v>4.1041214086048932</v>
      </c>
      <c r="C432" s="5">
        <f t="shared" si="103"/>
        <v>9.9999999996214228E-6</v>
      </c>
      <c r="D432" s="5">
        <f t="shared" si="115"/>
        <v>18.630542539353492</v>
      </c>
      <c r="E432" s="5">
        <f t="shared" si="104"/>
        <v>1.8630542538648182E-4</v>
      </c>
      <c r="F432" s="5">
        <f t="shared" si="105"/>
        <v>43351.023783626042</v>
      </c>
      <c r="G432" s="5">
        <f t="shared" si="106"/>
        <v>10562.802477707959</v>
      </c>
      <c r="H432" s="5">
        <f t="shared" si="112"/>
        <v>1.930926313794702E-5</v>
      </c>
      <c r="I432" s="5">
        <f t="shared" si="107"/>
        <v>4493.0324696715597</v>
      </c>
      <c r="J432" s="5"/>
      <c r="K432" s="105">
        <f t="shared" si="114"/>
        <v>5.8358290193183523E-4</v>
      </c>
      <c r="L432" s="60">
        <f t="shared" si="113"/>
        <v>4493.0318860886582</v>
      </c>
      <c r="M432" s="5">
        <f t="shared" si="108"/>
        <v>43351.018152926423</v>
      </c>
      <c r="N432" s="5">
        <f t="shared" si="109"/>
        <v>4.4930318860886587</v>
      </c>
      <c r="O432" s="5">
        <f t="shared" si="111"/>
        <v>2.2256686027450719E-15</v>
      </c>
      <c r="P432">
        <f t="shared" si="110"/>
        <v>14.652539500699239</v>
      </c>
    </row>
    <row r="433" spans="2:16" x14ac:dyDescent="0.25">
      <c r="B433" s="5">
        <f>'Mg2+离子浓度'!B433</f>
        <v>4.1041514086048938</v>
      </c>
      <c r="C433" s="5">
        <f t="shared" si="103"/>
        <v>3.0000000000640625E-5</v>
      </c>
      <c r="D433" s="5">
        <f t="shared" si="115"/>
        <v>18.630542539353492</v>
      </c>
      <c r="E433" s="5">
        <f t="shared" si="104"/>
        <v>5.5891627619253999E-4</v>
      </c>
      <c r="F433" s="5">
        <f t="shared" si="105"/>
        <v>43351.018711842698</v>
      </c>
      <c r="G433" s="5">
        <f t="shared" si="106"/>
        <v>10562.724031319016</v>
      </c>
      <c r="H433" s="5">
        <f t="shared" si="112"/>
        <v>5.7927789417271084E-5</v>
      </c>
      <c r="I433" s="5">
        <f t="shared" si="107"/>
        <v>4493.0319440164476</v>
      </c>
      <c r="J433" s="5"/>
      <c r="K433" s="105">
        <f t="shared" si="114"/>
        <v>1.0107951183479856E-3</v>
      </c>
      <c r="L433" s="60">
        <f t="shared" si="113"/>
        <v>4493.0309332213292</v>
      </c>
      <c r="M433" s="5">
        <f t="shared" si="108"/>
        <v>43351.008959185994</v>
      </c>
      <c r="N433" s="5">
        <f t="shared" si="109"/>
        <v>4.4930309332213296</v>
      </c>
      <c r="O433" s="5">
        <f t="shared" si="111"/>
        <v>2.2256690747576015E-15</v>
      </c>
      <c r="P433">
        <f t="shared" si="110"/>
        <v>14.652539408595493</v>
      </c>
    </row>
    <row r="434" spans="2:16" x14ac:dyDescent="0.25">
      <c r="B434" s="5">
        <f>'Mg2+离子浓度'!B434</f>
        <v>4.1041814086048936</v>
      </c>
      <c r="C434" s="5">
        <f t="shared" si="103"/>
        <v>2.9999999999752447E-5</v>
      </c>
      <c r="D434" s="5">
        <f t="shared" si="115"/>
        <v>18.630542539353492</v>
      </c>
      <c r="E434" s="5">
        <f t="shared" si="104"/>
        <v>5.5891627617599268E-4</v>
      </c>
      <c r="F434" s="5">
        <f t="shared" si="105"/>
        <v>43351.00951810227</v>
      </c>
      <c r="G434" s="5">
        <f t="shared" si="106"/>
        <v>10562.644581745786</v>
      </c>
      <c r="H434" s="5">
        <f t="shared" si="112"/>
        <v>5.7927789415556066E-5</v>
      </c>
      <c r="I434" s="5">
        <f t="shared" si="107"/>
        <v>4493.0309911491186</v>
      </c>
      <c r="J434" s="5"/>
      <c r="K434" s="105">
        <f t="shared" si="114"/>
        <v>1.0107949039669429E-3</v>
      </c>
      <c r="L434" s="60">
        <f t="shared" si="113"/>
        <v>4493.0299803542148</v>
      </c>
      <c r="M434" s="5">
        <f t="shared" si="108"/>
        <v>43350.999765447646</v>
      </c>
      <c r="N434" s="5">
        <f t="shared" si="109"/>
        <v>4.4930299803542146</v>
      </c>
      <c r="O434" s="5">
        <f t="shared" si="111"/>
        <v>2.2256695467702254E-15</v>
      </c>
      <c r="P434">
        <f t="shared" si="110"/>
        <v>14.652539316491747</v>
      </c>
    </row>
    <row r="435" spans="2:16" x14ac:dyDescent="0.25">
      <c r="B435" s="5">
        <f>'Mg2+离子浓度'!B435</f>
        <v>4.1042014086048937</v>
      </c>
      <c r="C435" s="5">
        <f t="shared" ref="C435:C498" si="116">B435-B434</f>
        <v>2.0000000000131024E-5</v>
      </c>
      <c r="D435" s="5">
        <f t="shared" si="115"/>
        <v>18.630542539353492</v>
      </c>
      <c r="E435" s="5">
        <f t="shared" ref="E435:E498" si="117">C435*D435</f>
        <v>3.7261085078951089E-4</v>
      </c>
      <c r="F435" s="5">
        <f t="shared" ref="F435:F498" si="118">E435+M434</f>
        <v>43351.000138058494</v>
      </c>
      <c r="G435" s="5">
        <f t="shared" ref="G435:G498" si="119">F435/B435</f>
        <v>10562.59082392217</v>
      </c>
      <c r="H435" s="5">
        <f t="shared" si="112"/>
        <v>3.8618526277609052E-5</v>
      </c>
      <c r="I435" s="5">
        <f t="shared" ref="I435:I498" si="120">F435/$C$9/96485/0.0001</f>
        <v>4493.0300189727413</v>
      </c>
      <c r="J435" s="5"/>
      <c r="K435" s="105">
        <f t="shared" si="114"/>
        <v>8.2531040453829761E-4</v>
      </c>
      <c r="L435" s="60">
        <f t="shared" si="113"/>
        <v>4493.0291936623371</v>
      </c>
      <c r="M435" s="5">
        <f t="shared" ref="M435:M498" si="121">L435*0.0001*$C$9*96485</f>
        <v>43350.992175051062</v>
      </c>
      <c r="N435" s="5">
        <f t="shared" ref="N435:N498" si="122">L435*0.001</f>
        <v>4.4930291936623368</v>
      </c>
      <c r="O435" s="5">
        <f t="shared" si="111"/>
        <v>2.2256699364663703E-15</v>
      </c>
      <c r="P435">
        <f t="shared" ref="P435:P498" si="123">-LOG(O435)</f>
        <v>14.65253924045042</v>
      </c>
    </row>
    <row r="436" spans="2:16" x14ac:dyDescent="0.25">
      <c r="B436" s="5">
        <f>'Mg2+离子浓度'!B436</f>
        <v>4.1043014086048935</v>
      </c>
      <c r="C436" s="5">
        <f t="shared" si="116"/>
        <v>9.9999999999766942E-5</v>
      </c>
      <c r="D436" s="5">
        <f t="shared" si="115"/>
        <v>18.630542539353492</v>
      </c>
      <c r="E436" s="5">
        <f t="shared" si="117"/>
        <v>1.8630542539310071E-3</v>
      </c>
      <c r="F436" s="5">
        <f t="shared" si="118"/>
        <v>43350.994038105317</v>
      </c>
      <c r="G436" s="5">
        <f t="shared" si="119"/>
        <v>10562.331983517968</v>
      </c>
      <c r="H436" s="5">
        <f t="shared" si="112"/>
        <v>1.9309263138633022E-4</v>
      </c>
      <c r="I436" s="5">
        <f t="shared" si="120"/>
        <v>4493.0293867549681</v>
      </c>
      <c r="J436" s="5"/>
      <c r="K436" s="105">
        <f t="shared" si="114"/>
        <v>1.8454499074025503E-3</v>
      </c>
      <c r="L436" s="60">
        <f t="shared" si="113"/>
        <v>4493.0275413050604</v>
      </c>
      <c r="M436" s="5">
        <f t="shared" si="121"/>
        <v>43350.976232281879</v>
      </c>
      <c r="N436" s="5">
        <f t="shared" si="122"/>
        <v>4.4930275413050609</v>
      </c>
      <c r="O436" s="5">
        <f t="shared" si="111"/>
        <v>2.225670754979473E-15</v>
      </c>
      <c r="P436">
        <f t="shared" si="123"/>
        <v>14.652539080734169</v>
      </c>
    </row>
    <row r="437" spans="2:16" x14ac:dyDescent="0.25">
      <c r="B437" s="5">
        <f>'Mg2+离子浓度'!B437</f>
        <v>4.1046014086048936</v>
      </c>
      <c r="C437" s="5">
        <f t="shared" si="116"/>
        <v>3.00000000000189E-4</v>
      </c>
      <c r="D437" s="5">
        <f t="shared" si="115"/>
        <v>18.630542539353492</v>
      </c>
      <c r="E437" s="5">
        <f t="shared" si="117"/>
        <v>5.5891627618095685E-3</v>
      </c>
      <c r="F437" s="5">
        <f t="shared" si="118"/>
        <v>43350.981821444642</v>
      </c>
      <c r="G437" s="5">
        <f t="shared" si="119"/>
        <v>10561.55702002235</v>
      </c>
      <c r="H437" s="5">
        <f t="shared" si="112"/>
        <v>5.7927789416070577E-4</v>
      </c>
      <c r="I437" s="5">
        <f t="shared" si="120"/>
        <v>4493.0281205829551</v>
      </c>
      <c r="J437" s="5"/>
      <c r="K437" s="105">
        <f t="shared" si="114"/>
        <v>3.1964121016741982E-3</v>
      </c>
      <c r="L437" s="60">
        <f t="shared" si="113"/>
        <v>4493.0249241708534</v>
      </c>
      <c r="M437" s="5">
        <f t="shared" si="121"/>
        <v>43350.950980862479</v>
      </c>
      <c r="N437" s="5">
        <f t="shared" si="122"/>
        <v>4.4930249241708538</v>
      </c>
      <c r="O437" s="5">
        <f t="shared" si="111"/>
        <v>2.2256720514065269E-15</v>
      </c>
      <c r="P437">
        <f t="shared" si="123"/>
        <v>14.652538827762811</v>
      </c>
    </row>
    <row r="438" spans="2:16" x14ac:dyDescent="0.25">
      <c r="B438" s="5">
        <f>'Mg2+离子浓度'!B438</f>
        <v>4.1049014086048938</v>
      </c>
      <c r="C438" s="5">
        <f t="shared" si="116"/>
        <v>3.00000000000189E-4</v>
      </c>
      <c r="D438" s="5">
        <f t="shared" si="115"/>
        <v>18.630542539353492</v>
      </c>
      <c r="E438" s="5">
        <f t="shared" si="117"/>
        <v>5.5891627618095685E-3</v>
      </c>
      <c r="F438" s="5">
        <f t="shared" si="118"/>
        <v>43350.956570025242</v>
      </c>
      <c r="G438" s="5">
        <f t="shared" si="119"/>
        <v>10560.778994387261</v>
      </c>
      <c r="H438" s="5">
        <f t="shared" si="112"/>
        <v>5.7927789416070577E-4</v>
      </c>
      <c r="I438" s="5">
        <f t="shared" si="120"/>
        <v>4493.0255034487473</v>
      </c>
      <c r="J438" s="5"/>
      <c r="K438" s="105">
        <f t="shared" si="114"/>
        <v>3.196410239803044E-3</v>
      </c>
      <c r="L438" s="60">
        <f t="shared" si="113"/>
        <v>4493.0223070385073</v>
      </c>
      <c r="M438" s="5">
        <f t="shared" si="121"/>
        <v>43350.925729461036</v>
      </c>
      <c r="N438" s="5">
        <f t="shared" si="122"/>
        <v>4.4930223070385074</v>
      </c>
      <c r="O438" s="5">
        <f t="shared" si="111"/>
        <v>2.2256733478341697E-15</v>
      </c>
      <c r="P438">
        <f t="shared" si="123"/>
        <v>14.652538574791485</v>
      </c>
    </row>
    <row r="439" spans="2:16" x14ac:dyDescent="0.25">
      <c r="B439" s="5">
        <f>'Mg2+离子浓度'!B439</f>
        <v>4.1051014086048934</v>
      </c>
      <c r="C439" s="5">
        <f t="shared" si="116"/>
        <v>1.9999999999953388E-4</v>
      </c>
      <c r="D439" s="5">
        <f t="shared" si="115"/>
        <v>18.630542539353492</v>
      </c>
      <c r="E439" s="5">
        <f t="shared" si="117"/>
        <v>3.7261085078620143E-3</v>
      </c>
      <c r="F439" s="5">
        <f t="shared" si="118"/>
        <v>43350.929455569545</v>
      </c>
      <c r="G439" s="5">
        <f t="shared" si="119"/>
        <v>10560.25786956192</v>
      </c>
      <c r="H439" s="5">
        <f t="shared" si="112"/>
        <v>3.8618526277266045E-4</v>
      </c>
      <c r="I439" s="5">
        <f t="shared" si="120"/>
        <v>4493.0226932237692</v>
      </c>
      <c r="J439" s="5"/>
      <c r="K439" s="105">
        <f t="shared" si="114"/>
        <v>2.6098563996658718E-3</v>
      </c>
      <c r="L439" s="60">
        <f t="shared" si="113"/>
        <v>4493.0200833673698</v>
      </c>
      <c r="M439" s="5">
        <f t="shared" si="121"/>
        <v>43350.90427437007</v>
      </c>
      <c r="N439" s="5">
        <f t="shared" si="122"/>
        <v>4.4930200833673695</v>
      </c>
      <c r="O439" s="5">
        <f t="shared" si="111"/>
        <v>2.2256744493573088E-15</v>
      </c>
      <c r="P439">
        <f t="shared" si="123"/>
        <v>14.652538359851903</v>
      </c>
    </row>
    <row r="440" spans="2:16" x14ac:dyDescent="0.25">
      <c r="B440" s="5">
        <f>'Mg2+离子浓度'!B440</f>
        <v>4.1061014086048937</v>
      </c>
      <c r="C440" s="5">
        <f t="shared" si="116"/>
        <v>1.000000000000334E-3</v>
      </c>
      <c r="D440" s="5">
        <f t="shared" si="115"/>
        <v>18.630542539353492</v>
      </c>
      <c r="E440" s="5">
        <f t="shared" si="117"/>
        <v>1.8630542539359713E-2</v>
      </c>
      <c r="F440" s="5">
        <f t="shared" si="118"/>
        <v>43350.922904912608</v>
      </c>
      <c r="G440" s="5">
        <f t="shared" si="119"/>
        <v>10557.68442885138</v>
      </c>
      <c r="H440" s="5">
        <f t="shared" si="112"/>
        <v>1.9309263138684474E-3</v>
      </c>
      <c r="I440" s="5">
        <f t="shared" si="120"/>
        <v>4493.0220142936832</v>
      </c>
      <c r="J440" s="5"/>
      <c r="K440" s="105">
        <f t="shared" si="114"/>
        <v>5.8358154393370514E-3</v>
      </c>
      <c r="L440" s="60">
        <f t="shared" si="113"/>
        <v>4493.016178478244</v>
      </c>
      <c r="M440" s="5">
        <f t="shared" si="121"/>
        <v>43350.866598047338</v>
      </c>
      <c r="N440" s="5">
        <f t="shared" si="122"/>
        <v>4.4930161784782445</v>
      </c>
      <c r="O440" s="5">
        <f t="shared" si="111"/>
        <v>2.2256763836953142E-15</v>
      </c>
      <c r="P440">
        <f t="shared" si="123"/>
        <v>14.652537982405885</v>
      </c>
    </row>
    <row r="441" spans="2:16" x14ac:dyDescent="0.25">
      <c r="B441" s="5">
        <f>'Mg2+离子浓度'!B441</f>
        <v>4.1091014086048938</v>
      </c>
      <c r="C441" s="5">
        <f t="shared" si="116"/>
        <v>3.0000000000001137E-3</v>
      </c>
      <c r="D441" s="5">
        <f t="shared" si="115"/>
        <v>18.630542539353492</v>
      </c>
      <c r="E441" s="5">
        <f t="shared" si="117"/>
        <v>5.5891627618062593E-2</v>
      </c>
      <c r="F441" s="5">
        <f t="shared" si="118"/>
        <v>43350.922489674958</v>
      </c>
      <c r="G441" s="5">
        <f t="shared" si="119"/>
        <v>10549.976303552288</v>
      </c>
      <c r="H441" s="5">
        <f t="shared" si="112"/>
        <v>5.7927789416036277E-3</v>
      </c>
      <c r="I441" s="5">
        <f t="shared" si="120"/>
        <v>4493.0219712571861</v>
      </c>
      <c r="J441" s="5"/>
      <c r="K441" s="105">
        <f t="shared" si="114"/>
        <v>1.0107928747706177E-2</v>
      </c>
      <c r="L441" s="60">
        <f t="shared" si="113"/>
        <v>4493.0118633284383</v>
      </c>
      <c r="M441" s="5">
        <f t="shared" si="121"/>
        <v>43350.824963324434</v>
      </c>
      <c r="N441" s="5">
        <f t="shared" si="122"/>
        <v>4.4930118633284382</v>
      </c>
      <c r="O441" s="5">
        <f t="shared" si="111"/>
        <v>2.2256785212652356E-15</v>
      </c>
      <c r="P441">
        <f t="shared" si="123"/>
        <v>14.652537565303748</v>
      </c>
    </row>
    <row r="442" spans="2:16" x14ac:dyDescent="0.25">
      <c r="B442" s="5">
        <f>'Mg2+离子浓度'!B442</f>
        <v>4.1121014086048939</v>
      </c>
      <c r="C442" s="5">
        <f t="shared" si="116"/>
        <v>3.0000000000001137E-3</v>
      </c>
      <c r="D442" s="5">
        <f t="shared" si="115"/>
        <v>18.630542539353492</v>
      </c>
      <c r="E442" s="5">
        <f t="shared" si="117"/>
        <v>5.5891627618062593E-2</v>
      </c>
      <c r="F442" s="5">
        <f t="shared" si="118"/>
        <v>43350.880854952055</v>
      </c>
      <c r="G442" s="5">
        <f t="shared" si="119"/>
        <v>10542.26940129369</v>
      </c>
      <c r="H442" s="5">
        <f t="shared" si="112"/>
        <v>5.7927789416036277E-3</v>
      </c>
      <c r="I442" s="5">
        <f t="shared" si="120"/>
        <v>4493.0176561073795</v>
      </c>
      <c r="J442" s="5"/>
      <c r="K442" s="105">
        <f t="shared" si="114"/>
        <v>1.0107919039935537E-2</v>
      </c>
      <c r="L442" s="60">
        <f t="shared" si="113"/>
        <v>4493.0075481883396</v>
      </c>
      <c r="M442" s="5">
        <f t="shared" si="121"/>
        <v>43350.783328695194</v>
      </c>
      <c r="N442" s="5">
        <f t="shared" si="122"/>
        <v>4.4930075481883396</v>
      </c>
      <c r="O442" s="5">
        <f t="shared" si="111"/>
        <v>2.2256806588344543E-15</v>
      </c>
      <c r="P442">
        <f t="shared" si="123"/>
        <v>14.652537148202148</v>
      </c>
    </row>
    <row r="443" spans="2:16" x14ac:dyDescent="0.25">
      <c r="B443" s="5">
        <f>'Mg2+离子浓度'!B443</f>
        <v>4.1141014086048937</v>
      </c>
      <c r="C443" s="5">
        <f t="shared" si="116"/>
        <v>1.9999999999997797E-3</v>
      </c>
      <c r="D443" s="5">
        <f t="shared" si="115"/>
        <v>18.630542539353492</v>
      </c>
      <c r="E443" s="5">
        <f t="shared" si="117"/>
        <v>3.7261085078702877E-2</v>
      </c>
      <c r="F443" s="5">
        <f t="shared" si="118"/>
        <v>43350.820589780269</v>
      </c>
      <c r="G443" s="5">
        <f t="shared" si="119"/>
        <v>10537.129808980739</v>
      </c>
      <c r="H443" s="5">
        <f t="shared" si="112"/>
        <v>3.8618526277351796E-3</v>
      </c>
      <c r="I443" s="5">
        <f t="shared" si="120"/>
        <v>4493.0114100409664</v>
      </c>
      <c r="J443" s="5"/>
      <c r="K443" s="105">
        <f t="shared" si="114"/>
        <v>8.2530698632001364E-3</v>
      </c>
      <c r="L443" s="60">
        <f t="shared" si="113"/>
        <v>4493.0031569711036</v>
      </c>
      <c r="M443" s="5">
        <f t="shared" si="121"/>
        <v>43350.740960035691</v>
      </c>
      <c r="N443" s="5">
        <f t="shared" si="122"/>
        <v>4.4930031569711035</v>
      </c>
      <c r="O443" s="5">
        <f t="shared" si="111"/>
        <v>2.2256828340938365E-15</v>
      </c>
      <c r="P443">
        <f t="shared" si="123"/>
        <v>14.65253672374652</v>
      </c>
    </row>
    <row r="444" spans="2:16" x14ac:dyDescent="0.25">
      <c r="B444" s="5">
        <f>'Mg2+离子浓度'!B444</f>
        <v>4.1241014086048935</v>
      </c>
      <c r="C444" s="5">
        <f t="shared" si="116"/>
        <v>9.9999999999997868E-3</v>
      </c>
      <c r="D444" s="5">
        <f t="shared" si="115"/>
        <v>18.630542539353492</v>
      </c>
      <c r="E444" s="5">
        <f t="shared" si="117"/>
        <v>0.18630542539353095</v>
      </c>
      <c r="F444" s="5">
        <f t="shared" si="118"/>
        <v>43350.927265461083</v>
      </c>
      <c r="G444" s="5">
        <f t="shared" si="119"/>
        <v>10511.605552426485</v>
      </c>
      <c r="H444" s="5">
        <f t="shared" si="112"/>
        <v>1.9309263138677615E-2</v>
      </c>
      <c r="I444" s="5">
        <f t="shared" si="120"/>
        <v>4493.0224662342416</v>
      </c>
      <c r="J444" s="5"/>
      <c r="K444" s="105">
        <f t="shared" si="114"/>
        <v>1.8454470648961566E-2</v>
      </c>
      <c r="L444" s="60">
        <f t="shared" si="113"/>
        <v>4493.0040117635926</v>
      </c>
      <c r="M444" s="5">
        <f t="shared" si="121"/>
        <v>43350.749207501023</v>
      </c>
      <c r="N444" s="5">
        <f t="shared" si="122"/>
        <v>4.4930040117635928</v>
      </c>
      <c r="O444" s="5">
        <f t="shared" si="111"/>
        <v>2.2256824106584321E-15</v>
      </c>
      <c r="P444">
        <f t="shared" si="123"/>
        <v>14.652536806370906</v>
      </c>
    </row>
    <row r="445" spans="2:16" x14ac:dyDescent="0.25">
      <c r="B445" s="5">
        <f>'Mg2+离子浓度'!B445</f>
        <v>4.1541014086048937</v>
      </c>
      <c r="C445" s="5">
        <f t="shared" si="116"/>
        <v>3.0000000000000249E-2</v>
      </c>
      <c r="D445" s="5">
        <f t="shared" si="115"/>
        <v>18.630542539353492</v>
      </c>
      <c r="E445" s="5">
        <f t="shared" si="117"/>
        <v>0.55891627618060935</v>
      </c>
      <c r="F445" s="5">
        <f t="shared" si="118"/>
        <v>43351.308123777206</v>
      </c>
      <c r="G445" s="5">
        <f t="shared" si="119"/>
        <v>10435.784748532713</v>
      </c>
      <c r="H445" s="5">
        <f t="shared" si="112"/>
        <v>5.7927789416034554E-2</v>
      </c>
      <c r="I445" s="5">
        <f t="shared" si="120"/>
        <v>4493.0619395530084</v>
      </c>
      <c r="J445" s="5"/>
      <c r="K445" s="105">
        <f t="shared" si="114"/>
        <v>3.1964361610296657E-2</v>
      </c>
      <c r="L445" s="60">
        <f t="shared" si="113"/>
        <v>4493.0299751913981</v>
      </c>
      <c r="M445" s="5">
        <f t="shared" si="121"/>
        <v>43350.999715634207</v>
      </c>
      <c r="N445" s="5">
        <f t="shared" si="122"/>
        <v>4.4930299751913978</v>
      </c>
      <c r="O445" s="5">
        <f t="shared" si="111"/>
        <v>2.2256695493276809E-15</v>
      </c>
      <c r="P445">
        <f t="shared" si="123"/>
        <v>14.652539315992712</v>
      </c>
    </row>
    <row r="446" spans="2:16" x14ac:dyDescent="0.25">
      <c r="B446" s="5">
        <f>'Mg2+离子浓度'!B446</f>
        <v>4.184101408604894</v>
      </c>
      <c r="C446" s="5">
        <f t="shared" si="116"/>
        <v>3.0000000000000249E-2</v>
      </c>
      <c r="D446" s="5">
        <f t="shared" si="115"/>
        <v>18.630542539353492</v>
      </c>
      <c r="E446" s="5">
        <f t="shared" si="117"/>
        <v>0.55891627618060935</v>
      </c>
      <c r="F446" s="5">
        <f t="shared" si="118"/>
        <v>43351.55863191039</v>
      </c>
      <c r="G446" s="5">
        <f t="shared" si="119"/>
        <v>10361.020061023117</v>
      </c>
      <c r="H446" s="5">
        <f t="shared" si="112"/>
        <v>5.7927789416034554E-2</v>
      </c>
      <c r="I446" s="5">
        <f t="shared" si="120"/>
        <v>4493.0879029808148</v>
      </c>
      <c r="J446" s="5"/>
      <c r="K446" s="105">
        <f t="shared" si="114"/>
        <v>3.19645463182767E-2</v>
      </c>
      <c r="L446" s="60">
        <f t="shared" si="113"/>
        <v>4493.0559384344961</v>
      </c>
      <c r="M446" s="5">
        <f t="shared" si="121"/>
        <v>43351.250221985239</v>
      </c>
      <c r="N446" s="5">
        <f t="shared" si="122"/>
        <v>4.4930559384344964</v>
      </c>
      <c r="O446" s="5">
        <f t="shared" si="111"/>
        <v>2.2256566882370652E-15</v>
      </c>
      <c r="P446">
        <f t="shared" si="123"/>
        <v>14.652541825582164</v>
      </c>
    </row>
    <row r="447" spans="2:16" x14ac:dyDescent="0.25">
      <c r="B447" s="5">
        <f>'Mg2+离子浓度'!B447</f>
        <v>4.2041014086048936</v>
      </c>
      <c r="C447" s="5">
        <f t="shared" si="116"/>
        <v>1.9999999999999574E-2</v>
      </c>
      <c r="D447" s="5">
        <f t="shared" si="115"/>
        <v>18.630542539353492</v>
      </c>
      <c r="E447" s="5">
        <f t="shared" si="117"/>
        <v>0.37261085078706191</v>
      </c>
      <c r="F447" s="5">
        <f t="shared" si="118"/>
        <v>43351.622832836023</v>
      </c>
      <c r="G447" s="5">
        <f t="shared" si="119"/>
        <v>10311.745274294419</v>
      </c>
      <c r="H447" s="5">
        <f t="shared" si="112"/>
        <v>3.8618526277355229E-2</v>
      </c>
      <c r="I447" s="5">
        <f t="shared" si="120"/>
        <v>4493.0945569607729</v>
      </c>
      <c r="J447" s="5"/>
      <c r="K447" s="105">
        <f t="shared" si="114"/>
        <v>2.6098981430667554E-2</v>
      </c>
      <c r="L447" s="60">
        <f t="shared" si="113"/>
        <v>4493.0684579793424</v>
      </c>
      <c r="M447" s="5">
        <f t="shared" si="121"/>
        <v>43351.371016813689</v>
      </c>
      <c r="N447" s="5">
        <f t="shared" si="122"/>
        <v>4.4930684579793425</v>
      </c>
      <c r="O447" s="5">
        <f t="shared" si="111"/>
        <v>2.2256504866380954E-15</v>
      </c>
      <c r="P447">
        <f t="shared" si="123"/>
        <v>14.652543035707687</v>
      </c>
    </row>
    <row r="448" spans="2:16" x14ac:dyDescent="0.25">
      <c r="B448" s="5">
        <f>'Mg2+离子浓度'!B448</f>
        <v>4.2541014086048934</v>
      </c>
      <c r="C448" s="5">
        <f t="shared" si="116"/>
        <v>4.9999999999999822E-2</v>
      </c>
      <c r="D448" s="5">
        <f t="shared" si="115"/>
        <v>18.630542539353492</v>
      </c>
      <c r="E448" s="5">
        <f t="shared" si="117"/>
        <v>0.93152712696767126</v>
      </c>
      <c r="F448" s="5">
        <f t="shared" si="118"/>
        <v>43352.302543940656</v>
      </c>
      <c r="G448" s="5">
        <f t="shared" si="119"/>
        <v>10190.707362135445</v>
      </c>
      <c r="H448" s="5">
        <f t="shared" si="112"/>
        <v>9.6546315693389784E-2</v>
      </c>
      <c r="I448" s="5">
        <f t="shared" si="120"/>
        <v>4493.1650042950359</v>
      </c>
      <c r="J448" s="5"/>
      <c r="K448" s="105">
        <f t="shared" si="114"/>
        <v>4.1266759978021886E-2</v>
      </c>
      <c r="L448" s="60">
        <f t="shared" si="113"/>
        <v>4493.1237375350584</v>
      </c>
      <c r="M448" s="5">
        <f t="shared" si="121"/>
        <v>43351.904381607012</v>
      </c>
      <c r="N448" s="5">
        <f t="shared" si="122"/>
        <v>4.4931237375350586</v>
      </c>
      <c r="O448" s="5">
        <f t="shared" si="111"/>
        <v>2.225623104136017E-15</v>
      </c>
      <c r="P448">
        <f t="shared" si="123"/>
        <v>14.652548378928817</v>
      </c>
    </row>
    <row r="449" spans="1:16" x14ac:dyDescent="0.25">
      <c r="A449" t="s">
        <v>250</v>
      </c>
      <c r="B449" s="5">
        <f>'Mg2+离子浓度'!B449</f>
        <v>4.3041014086048932</v>
      </c>
      <c r="C449" s="5">
        <f t="shared" si="116"/>
        <v>4.9999999999999822E-2</v>
      </c>
      <c r="D449" s="5">
        <f t="shared" si="115"/>
        <v>18.630542539353492</v>
      </c>
      <c r="E449" s="5">
        <f t="shared" si="117"/>
        <v>0.93152712696767126</v>
      </c>
      <c r="F449" s="5">
        <f t="shared" si="118"/>
        <v>43352.835908733978</v>
      </c>
      <c r="G449" s="5">
        <f t="shared" si="119"/>
        <v>10072.447601272042</v>
      </c>
      <c r="H449" s="5">
        <f t="shared" si="112"/>
        <v>9.6546315693389784E-2</v>
      </c>
      <c r="I449" s="5">
        <f t="shared" si="120"/>
        <v>4493.2202838507519</v>
      </c>
      <c r="J449" s="5"/>
      <c r="K449" s="105">
        <f t="shared" si="114"/>
        <v>4.126726768431694E-2</v>
      </c>
      <c r="L449" s="60">
        <f t="shared" si="113"/>
        <v>4493.179016583068</v>
      </c>
      <c r="M449" s="5">
        <f t="shared" si="121"/>
        <v>43352.43774150173</v>
      </c>
      <c r="N449" s="5">
        <f t="shared" si="122"/>
        <v>4.4931790165830678</v>
      </c>
      <c r="O449" s="5">
        <f t="shared" si="111"/>
        <v>2.2255957225591935E-15</v>
      </c>
      <c r="P449">
        <f t="shared" si="123"/>
        <v>14.652553722035137</v>
      </c>
    </row>
    <row r="450" spans="1:16" x14ac:dyDescent="0.25">
      <c r="A450" s="5">
        <f>(A430+A451)*15</f>
        <v>4.3972354660510353</v>
      </c>
      <c r="B450" s="5">
        <f>'Mg2+离子浓度'!B450</f>
        <v>4.3541014086048939</v>
      </c>
      <c r="C450" s="5">
        <f t="shared" si="116"/>
        <v>5.0000000000000711E-2</v>
      </c>
      <c r="D450" s="5">
        <f t="shared" si="115"/>
        <v>18.630542539353492</v>
      </c>
      <c r="E450" s="5">
        <f t="shared" si="117"/>
        <v>0.9315271269676878</v>
      </c>
      <c r="F450" s="5">
        <f t="shared" si="118"/>
        <v>43353.369268628696</v>
      </c>
      <c r="G450" s="5">
        <f t="shared" si="119"/>
        <v>9956.9038936370653</v>
      </c>
      <c r="H450" s="5">
        <f t="shared" si="112"/>
        <v>9.6546315693391505E-2</v>
      </c>
      <c r="I450" s="5">
        <f t="shared" si="120"/>
        <v>4493.2755628987607</v>
      </c>
      <c r="J450" s="5"/>
      <c r="K450" s="105">
        <f t="shared" si="114"/>
        <v>4.1267775385949411E-2</v>
      </c>
      <c r="L450" s="60">
        <f t="shared" si="113"/>
        <v>4493.234295123375</v>
      </c>
      <c r="M450" s="5">
        <f t="shared" si="121"/>
        <v>43352.97109649788</v>
      </c>
      <c r="N450" s="5">
        <f t="shared" si="122"/>
        <v>4.4932342951233748</v>
      </c>
      <c r="O450" s="5">
        <f t="shared" si="111"/>
        <v>2.2255683419075792E-15</v>
      </c>
      <c r="P450">
        <f t="shared" si="123"/>
        <v>14.652559065026649</v>
      </c>
    </row>
    <row r="451" spans="1:16" x14ac:dyDescent="0.25">
      <c r="A451" s="79">
        <v>0.2931415442581049</v>
      </c>
      <c r="B451" s="5">
        <f>'Mg2+离子浓度'!B451</f>
        <v>4.3972504396749628</v>
      </c>
      <c r="C451" s="5">
        <f t="shared" si="116"/>
        <v>4.3149031070068844E-2</v>
      </c>
      <c r="D451" s="5">
        <f t="shared" si="115"/>
        <v>18.630542539353492</v>
      </c>
      <c r="E451" s="5">
        <f t="shared" si="117"/>
        <v>0.80388985888280307</v>
      </c>
      <c r="F451" s="5">
        <f t="shared" si="118"/>
        <v>43353.774986356766</v>
      </c>
      <c r="G451" s="5">
        <f t="shared" si="119"/>
        <v>9859.2917508608862</v>
      </c>
      <c r="H451" s="5">
        <f t="shared" si="112"/>
        <v>8.3317599511095311E-2</v>
      </c>
      <c r="I451" s="5">
        <f t="shared" si="120"/>
        <v>4493.3176127228862</v>
      </c>
      <c r="J451" s="5"/>
      <c r="K451" s="105">
        <f t="shared" si="114"/>
        <v>3.8336781016753044E-2</v>
      </c>
      <c r="L451" s="60">
        <f t="shared" si="113"/>
        <v>4493.2792759418699</v>
      </c>
      <c r="M451" s="5">
        <f t="shared" si="121"/>
        <v>43353.405093925132</v>
      </c>
      <c r="N451" s="5">
        <f t="shared" si="122"/>
        <v>4.4932792759418696</v>
      </c>
      <c r="O451" s="5">
        <f t="shared" si="111"/>
        <v>2.2255460624365097E-15</v>
      </c>
      <c r="P451">
        <f t="shared" si="123"/>
        <v>14.65256341263512</v>
      </c>
    </row>
    <row r="452" spans="1:16" x14ac:dyDescent="0.25">
      <c r="B452" s="5">
        <f>'Mg2+离子浓度'!B452</f>
        <v>4.3972504397749628</v>
      </c>
      <c r="C452" s="5">
        <f t="shared" si="116"/>
        <v>1.000000082740371E-10</v>
      </c>
      <c r="D452" s="5">
        <f t="shared" si="115"/>
        <v>385533071.99181575</v>
      </c>
      <c r="E452" s="5">
        <f t="shared" si="117"/>
        <v>3.8553310389096512E-2</v>
      </c>
      <c r="F452" s="5">
        <f t="shared" si="118"/>
        <v>43353.443647235523</v>
      </c>
      <c r="G452" s="5">
        <f t="shared" si="119"/>
        <v>9859.2163992038204</v>
      </c>
      <c r="H452" s="5">
        <f t="shared" si="112"/>
        <v>3.9957828044873836E-3</v>
      </c>
      <c r="I452" s="5">
        <f t="shared" si="120"/>
        <v>4493.2832717246747</v>
      </c>
      <c r="J452" s="5"/>
      <c r="K452" s="105">
        <f t="shared" si="114"/>
        <v>1.8455542635084323E-6</v>
      </c>
      <c r="L452" s="60">
        <f t="shared" si="113"/>
        <v>4493.2832698791208</v>
      </c>
      <c r="M452" s="5">
        <f t="shared" si="121"/>
        <v>43353.443629428701</v>
      </c>
      <c r="N452" s="5">
        <f t="shared" si="122"/>
        <v>4.4932832698791207</v>
      </c>
      <c r="O452" s="5">
        <f t="shared" si="111"/>
        <v>2.225544084219071E-15</v>
      </c>
      <c r="P452">
        <f t="shared" si="123"/>
        <v>14.652563798665907</v>
      </c>
    </row>
    <row r="453" spans="1:16" x14ac:dyDescent="0.25">
      <c r="B453" s="5">
        <f>'Mg2+离子浓度'!B453</f>
        <v>4.3972504400749628</v>
      </c>
      <c r="C453" s="5">
        <f t="shared" si="116"/>
        <v>3.000000248221113E-10</v>
      </c>
      <c r="D453" s="5">
        <f t="shared" si="115"/>
        <v>385533071.99181575</v>
      </c>
      <c r="E453" s="5">
        <f t="shared" si="117"/>
        <v>0.11565993116728955</v>
      </c>
      <c r="F453" s="5">
        <f t="shared" si="118"/>
        <v>43353.559289359866</v>
      </c>
      <c r="G453" s="5">
        <f t="shared" si="119"/>
        <v>9859.242697266247</v>
      </c>
      <c r="H453" s="5">
        <f t="shared" si="112"/>
        <v>1.198734841346215E-2</v>
      </c>
      <c r="I453" s="5">
        <f t="shared" si="120"/>
        <v>4493.2952572275344</v>
      </c>
      <c r="J453" s="5"/>
      <c r="K453" s="105">
        <f t="shared" si="114"/>
        <v>3.196602279200842E-6</v>
      </c>
      <c r="L453" s="60">
        <f t="shared" si="113"/>
        <v>4493.2952540309325</v>
      </c>
      <c r="M453" s="5">
        <f t="shared" si="121"/>
        <v>43353.559258517453</v>
      </c>
      <c r="N453" s="5">
        <f t="shared" si="122"/>
        <v>4.493295254030933</v>
      </c>
      <c r="O453" s="5">
        <f t="shared" si="111"/>
        <v>2.2255381484288184E-15</v>
      </c>
      <c r="P453">
        <f t="shared" si="123"/>
        <v>14.652564956982387</v>
      </c>
    </row>
    <row r="454" spans="1:16" x14ac:dyDescent="0.25">
      <c r="B454" s="5">
        <f>'Mg2+离子浓度'!B454</f>
        <v>4.3972504404749628</v>
      </c>
      <c r="C454" s="5">
        <f t="shared" si="116"/>
        <v>4.000000330961484E-10</v>
      </c>
      <c r="D454" s="5">
        <f t="shared" si="115"/>
        <v>385533071.99181575</v>
      </c>
      <c r="E454" s="5">
        <f t="shared" si="117"/>
        <v>0.15421324155638605</v>
      </c>
      <c r="F454" s="5">
        <f t="shared" si="118"/>
        <v>43353.713471759009</v>
      </c>
      <c r="G454" s="5">
        <f t="shared" si="119"/>
        <v>9859.2777597348359</v>
      </c>
      <c r="H454" s="5">
        <f t="shared" si="112"/>
        <v>1.5983131217949535E-2</v>
      </c>
      <c r="I454" s="5">
        <f t="shared" si="120"/>
        <v>4493.3112371621501</v>
      </c>
      <c r="J454" s="5"/>
      <c r="K454" s="105">
        <f t="shared" si="114"/>
        <v>3.6911314998539826E-6</v>
      </c>
      <c r="L454" s="60">
        <f t="shared" si="113"/>
        <v>4493.3112334710186</v>
      </c>
      <c r="M454" s="5">
        <f t="shared" si="121"/>
        <v>43353.713436145124</v>
      </c>
      <c r="N454" s="5">
        <f t="shared" si="122"/>
        <v>4.4933112334710188</v>
      </c>
      <c r="O454" s="5">
        <f t="shared" si="111"/>
        <v>2.2255302338082517E-15</v>
      </c>
      <c r="P454">
        <f t="shared" si="123"/>
        <v>14.652566501454745</v>
      </c>
    </row>
    <row r="455" spans="1:16" x14ac:dyDescent="0.25">
      <c r="B455" s="5">
        <f>'Mg2+离子浓度'!B455</f>
        <v>4.3972504406749628</v>
      </c>
      <c r="C455" s="5">
        <f t="shared" si="116"/>
        <v>2.000000165480742E-10</v>
      </c>
      <c r="D455" s="5">
        <f t="shared" si="115"/>
        <v>385533071.99181575</v>
      </c>
      <c r="E455" s="5">
        <f t="shared" si="117"/>
        <v>7.7106620778193025E-2</v>
      </c>
      <c r="F455" s="5">
        <f t="shared" si="118"/>
        <v>43353.790542765906</v>
      </c>
      <c r="G455" s="5">
        <f t="shared" si="119"/>
        <v>9859.2952863770133</v>
      </c>
      <c r="H455" s="5">
        <f t="shared" si="112"/>
        <v>7.9915656089747673E-3</v>
      </c>
      <c r="I455" s="5">
        <f t="shared" si="120"/>
        <v>4493.3192250366283</v>
      </c>
      <c r="J455" s="5"/>
      <c r="K455" s="105">
        <f t="shared" si="114"/>
        <v>2.6100287537047437E-6</v>
      </c>
      <c r="L455" s="60">
        <f t="shared" si="113"/>
        <v>4493.3192224265995</v>
      </c>
      <c r="M455" s="5">
        <f t="shared" si="121"/>
        <v>43353.790517583046</v>
      </c>
      <c r="N455" s="5">
        <f t="shared" si="122"/>
        <v>4.4933192224265994</v>
      </c>
      <c r="O455" s="5">
        <f t="shared" si="111"/>
        <v>2.2255262768977137E-15</v>
      </c>
      <c r="P455">
        <f t="shared" si="123"/>
        <v>14.652567273614975</v>
      </c>
    </row>
    <row r="456" spans="1:16" x14ac:dyDescent="0.25">
      <c r="B456" s="5">
        <f>'Mg2+离子浓度'!B456</f>
        <v>4.3972504496749627</v>
      </c>
      <c r="C456" s="5">
        <f t="shared" si="116"/>
        <v>8.9999998564849193E-9</v>
      </c>
      <c r="D456" s="5">
        <f t="shared" si="115"/>
        <v>385533071.99181575</v>
      </c>
      <c r="E456" s="5">
        <f t="shared" si="117"/>
        <v>3.4697975925965316</v>
      </c>
      <c r="F456" s="5">
        <f t="shared" si="118"/>
        <v>43357.260315175641</v>
      </c>
      <c r="G456" s="5">
        <f t="shared" si="119"/>
        <v>9860.0843439291784</v>
      </c>
      <c r="H456" s="5">
        <f t="shared" si="112"/>
        <v>0.35962041691418684</v>
      </c>
      <c r="I456" s="5">
        <f t="shared" si="120"/>
        <v>4493.6788428435138</v>
      </c>
      <c r="J456" s="5"/>
      <c r="K456" s="105">
        <f t="shared" si="114"/>
        <v>1.7510005567278863E-5</v>
      </c>
      <c r="L456" s="60">
        <f t="shared" si="113"/>
        <v>4493.678825333508</v>
      </c>
      <c r="M456" s="5">
        <f t="shared" si="121"/>
        <v>43357.26014623035</v>
      </c>
      <c r="N456" s="5">
        <f t="shared" si="122"/>
        <v>4.4936788253335083</v>
      </c>
      <c r="O456" s="5">
        <f t="shared" si="111"/>
        <v>2.2253481810102055E-15</v>
      </c>
      <c r="P456">
        <f t="shared" si="123"/>
        <v>14.652602029059986</v>
      </c>
    </row>
    <row r="457" spans="1:16" x14ac:dyDescent="0.25">
      <c r="B457" s="5">
        <f>'Mg2+离子浓度'!B457</f>
        <v>4.3972505396749622</v>
      </c>
      <c r="C457" s="5">
        <f t="shared" si="116"/>
        <v>8.9999999453027613E-8</v>
      </c>
      <c r="D457" s="5">
        <f t="shared" si="115"/>
        <v>385533071.99181575</v>
      </c>
      <c r="E457" s="5">
        <f t="shared" si="117"/>
        <v>34.697976268387471</v>
      </c>
      <c r="F457" s="5">
        <f t="shared" si="118"/>
        <v>43391.958122498734</v>
      </c>
      <c r="G457" s="5">
        <f t="shared" si="119"/>
        <v>9867.97493819995</v>
      </c>
      <c r="H457" s="5">
        <f t="shared" si="112"/>
        <v>3.5962042046315461</v>
      </c>
      <c r="I457" s="5">
        <f t="shared" si="120"/>
        <v>4497.2750295381393</v>
      </c>
      <c r="J457" s="5"/>
      <c r="K457" s="105">
        <f t="shared" si="114"/>
        <v>5.5415812231814912E-5</v>
      </c>
      <c r="L457" s="60">
        <f t="shared" si="113"/>
        <v>4497.274974122327</v>
      </c>
      <c r="M457" s="5">
        <f t="shared" si="121"/>
        <v>43391.957587819277</v>
      </c>
      <c r="N457" s="5">
        <f t="shared" si="122"/>
        <v>4.4972749741223268</v>
      </c>
      <c r="O457" s="5">
        <f t="shared" si="111"/>
        <v>2.2235687294063149E-15</v>
      </c>
      <c r="P457">
        <f t="shared" si="123"/>
        <v>14.652949442180597</v>
      </c>
    </row>
    <row r="458" spans="1:16" x14ac:dyDescent="0.25">
      <c r="B458" s="5">
        <f>'Mg2+离子浓度'!B458</f>
        <v>4.3972514396749629</v>
      </c>
      <c r="C458" s="5">
        <f t="shared" si="116"/>
        <v>9.0000000074752506E-7</v>
      </c>
      <c r="D458" s="5">
        <f t="shared" si="115"/>
        <v>385533071.99181575</v>
      </c>
      <c r="E458" s="5">
        <f t="shared" si="117"/>
        <v>346.97976508082979</v>
      </c>
      <c r="F458" s="5">
        <f t="shared" si="118"/>
        <v>43738.93735290011</v>
      </c>
      <c r="G458" s="5">
        <f t="shared" si="119"/>
        <v>9946.88112630039</v>
      </c>
      <c r="H458" s="5">
        <f t="shared" si="112"/>
        <v>35.962042294743206</v>
      </c>
      <c r="I458" s="5">
        <f t="shared" si="120"/>
        <v>4533.2370164170707</v>
      </c>
      <c r="J458" s="5"/>
      <c r="K458" s="105">
        <f t="shared" si="114"/>
        <v>1.7664147536380581E-4</v>
      </c>
      <c r="L458" s="60">
        <f t="shared" si="113"/>
        <v>4533.2368397755954</v>
      </c>
      <c r="M458" s="5">
        <f t="shared" si="121"/>
        <v>43738.935648574836</v>
      </c>
      <c r="N458" s="5">
        <f t="shared" si="122"/>
        <v>4.5332368397755953</v>
      </c>
      <c r="O458" s="5">
        <f t="shared" si="111"/>
        <v>2.2059293069044724E-15</v>
      </c>
      <c r="P458">
        <f t="shared" si="123"/>
        <v>14.656408409444893</v>
      </c>
    </row>
    <row r="459" spans="1:16" x14ac:dyDescent="0.25">
      <c r="A459" s="82">
        <v>7.4868119641229509E-6</v>
      </c>
      <c r="B459" s="5">
        <f>'Mg2+离子浓度'!B459</f>
        <v>4.3972579264869269</v>
      </c>
      <c r="C459" s="5">
        <f t="shared" si="116"/>
        <v>6.4868119640237865E-6</v>
      </c>
      <c r="D459" s="5">
        <f t="shared" si="115"/>
        <v>385533071.99181575</v>
      </c>
      <c r="E459" s="5">
        <f t="shared" si="117"/>
        <v>2500.8805439233543</v>
      </c>
      <c r="F459" s="5">
        <f t="shared" si="118"/>
        <v>46239.816192498191</v>
      </c>
      <c r="G459" s="5">
        <f t="shared" si="119"/>
        <v>10515.602442597738</v>
      </c>
      <c r="H459" s="5">
        <f t="shared" si="112"/>
        <v>259.19889557168</v>
      </c>
      <c r="I459" s="5">
        <f t="shared" si="120"/>
        <v>4792.4357353472751</v>
      </c>
      <c r="J459" s="5"/>
      <c r="K459" s="105">
        <f t="shared" si="114"/>
        <v>5.0134299891859335E-4</v>
      </c>
      <c r="L459" s="60">
        <f t="shared" si="113"/>
        <v>4792.435234004276</v>
      </c>
      <c r="M459" s="5">
        <f t="shared" si="121"/>
        <v>46239.811355290258</v>
      </c>
      <c r="N459" s="5">
        <f t="shared" si="122"/>
        <v>4.7924352340042757</v>
      </c>
      <c r="O459" s="5">
        <f t="shared" si="111"/>
        <v>2.0866218345625072E-15</v>
      </c>
      <c r="P459">
        <f t="shared" si="123"/>
        <v>14.680556252441155</v>
      </c>
    </row>
    <row r="460" spans="1:16" x14ac:dyDescent="0.25">
      <c r="B460" s="5">
        <f>'Mg2+离子浓度'!B460</f>
        <v>4.3972604396749624</v>
      </c>
      <c r="C460" s="5">
        <f t="shared" si="116"/>
        <v>2.5131880354578584E-6</v>
      </c>
      <c r="D460" s="5">
        <f t="shared" si="115"/>
        <v>18.630542539353492</v>
      </c>
      <c r="E460" s="5">
        <f t="shared" si="117"/>
        <v>4.6822056603991866E-5</v>
      </c>
      <c r="F460" s="5">
        <f t="shared" si="118"/>
        <v>46239.811402112311</v>
      </c>
      <c r="G460" s="5">
        <f t="shared" si="119"/>
        <v>10515.595343161041</v>
      </c>
      <c r="H460" s="5">
        <f t="shared" si="112"/>
        <v>4.8527809093633073E-6</v>
      </c>
      <c r="I460" s="5">
        <f t="shared" si="120"/>
        <v>4792.4352388570569</v>
      </c>
      <c r="J460" s="5"/>
      <c r="K460" s="105">
        <f t="shared" si="114"/>
        <v>3.120554319794386E-4</v>
      </c>
      <c r="L460" s="60">
        <f t="shared" si="113"/>
        <v>4792.4349268016249</v>
      </c>
      <c r="M460" s="5">
        <f t="shared" si="121"/>
        <v>46239.808391245482</v>
      </c>
      <c r="N460" s="5">
        <f t="shared" si="122"/>
        <v>4.7924349268016249</v>
      </c>
      <c r="O460" s="5">
        <f t="shared" si="111"/>
        <v>2.0866219683182637E-15</v>
      </c>
      <c r="P460">
        <f t="shared" si="123"/>
        <v>14.680556224602194</v>
      </c>
    </row>
    <row r="461" spans="1:16" x14ac:dyDescent="0.25">
      <c r="B461" s="5">
        <f>'Mg2+离子浓度'!B461</f>
        <v>4.3972704396749629</v>
      </c>
      <c r="C461" s="5">
        <f t="shared" si="116"/>
        <v>1.0000000000509601E-5</v>
      </c>
      <c r="D461" s="5">
        <f t="shared" si="115"/>
        <v>18.630542539353492</v>
      </c>
      <c r="E461" s="5">
        <f t="shared" si="117"/>
        <v>1.8630542540302907E-4</v>
      </c>
      <c r="F461" s="5">
        <f t="shared" si="118"/>
        <v>46239.80857755091</v>
      </c>
      <c r="G461" s="5">
        <f t="shared" si="119"/>
        <v>10515.570786901353</v>
      </c>
      <c r="H461" s="5">
        <f t="shared" si="112"/>
        <v>1.9309263139662028E-5</v>
      </c>
      <c r="I461" s="5">
        <f t="shared" si="120"/>
        <v>4792.4349461108886</v>
      </c>
      <c r="J461" s="5"/>
      <c r="K461" s="105">
        <f t="shared" si="114"/>
        <v>6.2247115109310069E-4</v>
      </c>
      <c r="L461" s="60">
        <f t="shared" si="113"/>
        <v>4792.4343236397372</v>
      </c>
      <c r="M461" s="5">
        <f t="shared" si="121"/>
        <v>46239.802571638007</v>
      </c>
      <c r="N461" s="5">
        <f t="shared" si="122"/>
        <v>4.7924343236397373</v>
      </c>
      <c r="O461" s="5">
        <f t="shared" si="111"/>
        <v>2.0866222309344542E-15</v>
      </c>
      <c r="P461">
        <f t="shared" si="123"/>
        <v>14.680556169943154</v>
      </c>
    </row>
    <row r="462" spans="1:16" x14ac:dyDescent="0.25">
      <c r="B462" s="5">
        <f>'Mg2+离子浓度'!B462</f>
        <v>4.3973004396749626</v>
      </c>
      <c r="C462" s="5">
        <f t="shared" si="116"/>
        <v>2.9999999999752447E-5</v>
      </c>
      <c r="D462" s="5">
        <f t="shared" si="115"/>
        <v>18.630542539353492</v>
      </c>
      <c r="E462" s="5">
        <f t="shared" si="117"/>
        <v>5.5891627617599268E-4</v>
      </c>
      <c r="F462" s="5">
        <f t="shared" si="118"/>
        <v>46239.803130554283</v>
      </c>
      <c r="G462" s="5">
        <f t="shared" si="119"/>
        <v>10515.49780709826</v>
      </c>
      <c r="H462" s="5">
        <f t="shared" si="112"/>
        <v>5.7927789415556066E-5</v>
      </c>
      <c r="I462" s="5">
        <f t="shared" si="120"/>
        <v>4792.4343815675265</v>
      </c>
      <c r="J462" s="5"/>
      <c r="K462" s="105">
        <f t="shared" si="114"/>
        <v>1.0781515329021801E-3</v>
      </c>
      <c r="L462" s="60">
        <f t="shared" si="113"/>
        <v>4792.4333034159936</v>
      </c>
      <c r="M462" s="5">
        <f t="shared" si="121"/>
        <v>46239.792728009219</v>
      </c>
      <c r="N462" s="5">
        <f t="shared" si="122"/>
        <v>4.7924333034159936</v>
      </c>
      <c r="O462" s="5">
        <f t="shared" si="111"/>
        <v>2.0866226751391845E-15</v>
      </c>
      <c r="P462">
        <f t="shared" si="123"/>
        <v>14.680556077489598</v>
      </c>
    </row>
    <row r="463" spans="1:16" x14ac:dyDescent="0.25">
      <c r="B463" s="5">
        <f>'Mg2+离子浓度'!B463</f>
        <v>4.3973304396749624</v>
      </c>
      <c r="C463" s="5">
        <f t="shared" si="116"/>
        <v>2.9999999999752447E-5</v>
      </c>
      <c r="D463" s="5">
        <f t="shared" si="115"/>
        <v>18.630542539353492</v>
      </c>
      <c r="E463" s="5">
        <f t="shared" si="117"/>
        <v>5.5891627617599268E-4</v>
      </c>
      <c r="F463" s="5">
        <f t="shared" si="118"/>
        <v>46239.793286925495</v>
      </c>
      <c r="G463" s="5">
        <f t="shared" si="119"/>
        <v>10515.423828449746</v>
      </c>
      <c r="H463" s="5">
        <f t="shared" si="112"/>
        <v>5.7927789415556066E-5</v>
      </c>
      <c r="I463" s="5">
        <f t="shared" si="120"/>
        <v>4792.433361343783</v>
      </c>
      <c r="J463" s="5"/>
      <c r="K463" s="105">
        <f t="shared" si="114"/>
        <v>1.0781513033829618E-3</v>
      </c>
      <c r="L463" s="60">
        <f t="shared" si="113"/>
        <v>4792.4322831924792</v>
      </c>
      <c r="M463" s="5">
        <f t="shared" si="121"/>
        <v>46239.782884382636</v>
      </c>
      <c r="N463" s="5">
        <f t="shared" si="122"/>
        <v>4.792432283192479</v>
      </c>
      <c r="O463" s="5">
        <f t="shared" si="111"/>
        <v>2.0866231193440044E-15</v>
      </c>
      <c r="P463">
        <f t="shared" si="123"/>
        <v>14.680555985036044</v>
      </c>
    </row>
    <row r="464" spans="1:16" x14ac:dyDescent="0.25">
      <c r="B464" s="5">
        <f>'Mg2+离子浓度'!B464</f>
        <v>4.3973504396749625</v>
      </c>
      <c r="C464" s="5">
        <f t="shared" si="116"/>
        <v>2.0000000000131024E-5</v>
      </c>
      <c r="D464" s="5">
        <f t="shared" si="115"/>
        <v>18.630542539353492</v>
      </c>
      <c r="E464" s="5">
        <f t="shared" si="117"/>
        <v>3.7261085078951089E-4</v>
      </c>
      <c r="F464" s="5">
        <f t="shared" si="118"/>
        <v>46239.783256993484</v>
      </c>
      <c r="G464" s="5">
        <f t="shared" si="119"/>
        <v>10515.37372136558</v>
      </c>
      <c r="H464" s="5">
        <f t="shared" si="112"/>
        <v>3.8618526277609052E-5</v>
      </c>
      <c r="I464" s="5">
        <f t="shared" si="120"/>
        <v>4792.4323218110048</v>
      </c>
      <c r="J464" s="5"/>
      <c r="K464" s="105">
        <f t="shared" si="114"/>
        <v>8.8030666199300314E-4</v>
      </c>
      <c r="L464" s="60">
        <f t="shared" si="113"/>
        <v>4792.4314415043427</v>
      </c>
      <c r="M464" s="5">
        <f t="shared" si="121"/>
        <v>46239.774763354653</v>
      </c>
      <c r="N464" s="5">
        <f t="shared" si="122"/>
        <v>4.792431441504343</v>
      </c>
      <c r="O464" s="5">
        <f t="shared" ref="O464:O527" si="124">10^(-14)/N464</f>
        <v>2.0866234858147503E-15</v>
      </c>
      <c r="P464">
        <f t="shared" si="123"/>
        <v>14.680555908761509</v>
      </c>
    </row>
    <row r="465" spans="1:16" x14ac:dyDescent="0.25">
      <c r="B465" s="5">
        <f>'Mg2+离子浓度'!B465</f>
        <v>4.3974504396749623</v>
      </c>
      <c r="C465" s="5">
        <f t="shared" si="116"/>
        <v>9.9999999999766942E-5</v>
      </c>
      <c r="D465" s="5">
        <f t="shared" si="115"/>
        <v>18.630542539353492</v>
      </c>
      <c r="E465" s="5">
        <f t="shared" si="117"/>
        <v>1.8630542539310071E-3</v>
      </c>
      <c r="F465" s="5">
        <f t="shared" si="118"/>
        <v>46239.776626408908</v>
      </c>
      <c r="G465" s="5">
        <f t="shared" si="119"/>
        <v>10515.133089214924</v>
      </c>
      <c r="H465" s="5">
        <f t="shared" si="112"/>
        <v>1.9309263138633022E-4</v>
      </c>
      <c r="I465" s="5">
        <f t="shared" si="120"/>
        <v>4792.4316345969737</v>
      </c>
      <c r="J465" s="5"/>
      <c r="K465" s="105">
        <f t="shared" si="114"/>
        <v>1.9684252549898502E-3</v>
      </c>
      <c r="L465" s="60">
        <f t="shared" si="113"/>
        <v>4792.429666171719</v>
      </c>
      <c r="M465" s="5">
        <f t="shared" si="121"/>
        <v>46239.757634057831</v>
      </c>
      <c r="N465" s="5">
        <f t="shared" si="122"/>
        <v>4.7924296661717189</v>
      </c>
      <c r="O465" s="5">
        <f t="shared" si="124"/>
        <v>2.08662425879443E-15</v>
      </c>
      <c r="P465">
        <f t="shared" si="123"/>
        <v>14.680555747879227</v>
      </c>
    </row>
    <row r="466" spans="1:16" x14ac:dyDescent="0.25">
      <c r="B466" s="5">
        <f>'Mg2+离子浓度'!B466</f>
        <v>4.3977504396749625</v>
      </c>
      <c r="C466" s="5">
        <f t="shared" si="116"/>
        <v>3.00000000000189E-4</v>
      </c>
      <c r="D466" s="5">
        <f t="shared" si="115"/>
        <v>18.630542539353492</v>
      </c>
      <c r="E466" s="5">
        <f t="shared" si="117"/>
        <v>5.5891627618095685E-3</v>
      </c>
      <c r="F466" s="5">
        <f t="shared" si="118"/>
        <v>46239.763223220594</v>
      </c>
      <c r="G466" s="5">
        <f t="shared" si="119"/>
        <v>10514.412733851757</v>
      </c>
      <c r="H466" s="5">
        <f t="shared" ref="H466:H529" si="125">E466/$C$9/96485/$C$3</f>
        <v>5.7927789416070577E-4</v>
      </c>
      <c r="I466" s="5">
        <f t="shared" si="120"/>
        <v>4792.4302454496128</v>
      </c>
      <c r="J466" s="5"/>
      <c r="K466" s="105">
        <f t="shared" si="114"/>
        <v>3.4094115642875292E-3</v>
      </c>
      <c r="L466" s="60">
        <f t="shared" ref="L466:L529" si="126">I466-K466</f>
        <v>4792.4268360380484</v>
      </c>
      <c r="M466" s="5">
        <f t="shared" si="121"/>
        <v>46239.730327513113</v>
      </c>
      <c r="N466" s="5">
        <f t="shared" si="122"/>
        <v>4.7924268360380484</v>
      </c>
      <c r="O466" s="5">
        <f t="shared" si="124"/>
        <v>2.0866254910355832E-15</v>
      </c>
      <c r="P466">
        <f t="shared" si="123"/>
        <v>14.680555491409779</v>
      </c>
    </row>
    <row r="467" spans="1:16" x14ac:dyDescent="0.25">
      <c r="B467" s="5">
        <f>'Mg2+离子浓度'!B467</f>
        <v>4.3980504396749627</v>
      </c>
      <c r="C467" s="5">
        <f t="shared" si="116"/>
        <v>3.00000000000189E-4</v>
      </c>
      <c r="D467" s="5">
        <f t="shared" si="115"/>
        <v>18.630542539353492</v>
      </c>
      <c r="E467" s="5">
        <f t="shared" si="117"/>
        <v>5.5891627618095685E-3</v>
      </c>
      <c r="F467" s="5">
        <f t="shared" si="118"/>
        <v>46239.735916675876</v>
      </c>
      <c r="G467" s="5">
        <f t="shared" si="119"/>
        <v>10513.689315507991</v>
      </c>
      <c r="H467" s="5">
        <f t="shared" si="125"/>
        <v>5.7927789416070577E-4</v>
      </c>
      <c r="I467" s="5">
        <f t="shared" si="120"/>
        <v>4792.4274153159431</v>
      </c>
      <c r="J467" s="5"/>
      <c r="K467" s="105">
        <f t="shared" si="114"/>
        <v>3.4094095508851491E-3</v>
      </c>
      <c r="L467" s="60">
        <f t="shared" si="126"/>
        <v>4792.4240059063923</v>
      </c>
      <c r="M467" s="5">
        <f t="shared" si="121"/>
        <v>46239.703020987828</v>
      </c>
      <c r="N467" s="5">
        <f t="shared" si="122"/>
        <v>4.7924240059063923</v>
      </c>
      <c r="O467" s="5">
        <f t="shared" si="124"/>
        <v>2.0866267232773151E-15</v>
      </c>
      <c r="P467">
        <f t="shared" si="123"/>
        <v>14.680555234940359</v>
      </c>
    </row>
    <row r="468" spans="1:16" x14ac:dyDescent="0.25">
      <c r="B468" s="5">
        <f>'Mg2+离子浓度'!B468</f>
        <v>4.3982504396749622</v>
      </c>
      <c r="C468" s="5">
        <f t="shared" si="116"/>
        <v>1.9999999999953388E-4</v>
      </c>
      <c r="D468" s="5">
        <f t="shared" si="115"/>
        <v>18.630542539353492</v>
      </c>
      <c r="E468" s="5">
        <f t="shared" si="117"/>
        <v>3.7261085078620143E-3</v>
      </c>
      <c r="F468" s="5">
        <f t="shared" si="118"/>
        <v>46239.706747096337</v>
      </c>
      <c r="G468" s="5">
        <f t="shared" si="119"/>
        <v>10513.204598352413</v>
      </c>
      <c r="H468" s="5">
        <f t="shared" si="125"/>
        <v>3.8618526277266045E-4</v>
      </c>
      <c r="I468" s="5">
        <f t="shared" si="120"/>
        <v>4792.4243920916551</v>
      </c>
      <c r="J468" s="5"/>
      <c r="K468" s="105">
        <f t="shared" si="114"/>
        <v>2.7837694851794749E-3</v>
      </c>
      <c r="L468" s="60">
        <f t="shared" si="126"/>
        <v>4792.42160832217</v>
      </c>
      <c r="M468" s="5">
        <f t="shared" si="121"/>
        <v>46239.679887896462</v>
      </c>
      <c r="N468" s="5">
        <f t="shared" si="122"/>
        <v>4.7924216083221705</v>
      </c>
      <c r="O468" s="5">
        <f t="shared" si="124"/>
        <v>2.0866277671886648E-15</v>
      </c>
      <c r="P468">
        <f t="shared" si="123"/>
        <v>14.680555017668713</v>
      </c>
    </row>
    <row r="469" spans="1:16" x14ac:dyDescent="0.25">
      <c r="B469" s="5">
        <f>'Mg2+离子浓度'!B469</f>
        <v>4.3992504396749625</v>
      </c>
      <c r="C469" s="5">
        <f t="shared" si="116"/>
        <v>1.000000000000334E-3</v>
      </c>
      <c r="D469" s="5">
        <f t="shared" si="115"/>
        <v>18.630542539353492</v>
      </c>
      <c r="E469" s="5">
        <f t="shared" si="117"/>
        <v>1.8630542539359713E-2</v>
      </c>
      <c r="F469" s="5">
        <f t="shared" si="118"/>
        <v>46239.698518439</v>
      </c>
      <c r="G469" s="5">
        <f t="shared" si="119"/>
        <v>10510.812956094267</v>
      </c>
      <c r="H469" s="5">
        <f t="shared" si="125"/>
        <v>1.9309263138684474E-3</v>
      </c>
      <c r="I469" s="5">
        <f t="shared" si="120"/>
        <v>4792.4235392484843</v>
      </c>
      <c r="J469" s="5"/>
      <c r="K469" s="105">
        <f t="shared" si="114"/>
        <v>6.2246966948336291E-3</v>
      </c>
      <c r="L469" s="60">
        <f t="shared" si="126"/>
        <v>4792.4173145517898</v>
      </c>
      <c r="M469" s="5">
        <f t="shared" si="121"/>
        <v>46239.638459452945</v>
      </c>
      <c r="N469" s="5">
        <f t="shared" si="122"/>
        <v>4.7924173145517903</v>
      </c>
      <c r="O469" s="5">
        <f t="shared" si="124"/>
        <v>2.0866296367045922E-15</v>
      </c>
      <c r="P469">
        <f t="shared" si="123"/>
        <v>14.680554628562374</v>
      </c>
    </row>
    <row r="470" spans="1:16" x14ac:dyDescent="0.25">
      <c r="B470" s="5">
        <f>'Mg2+离子浓度'!B470</f>
        <v>4.4022504396749627</v>
      </c>
      <c r="C470" s="5">
        <f t="shared" si="116"/>
        <v>3.0000000000001137E-3</v>
      </c>
      <c r="D470" s="5">
        <f t="shared" si="115"/>
        <v>18.630542539353492</v>
      </c>
      <c r="E470" s="5">
        <f t="shared" si="117"/>
        <v>5.5891627618062593E-2</v>
      </c>
      <c r="F470" s="5">
        <f t="shared" si="118"/>
        <v>46239.694351080565</v>
      </c>
      <c r="G470" s="5">
        <f t="shared" si="119"/>
        <v>10503.649209583506</v>
      </c>
      <c r="H470" s="5">
        <f t="shared" si="125"/>
        <v>5.7927789416036277E-3</v>
      </c>
      <c r="I470" s="5">
        <f t="shared" si="120"/>
        <v>4792.423107330731</v>
      </c>
      <c r="J470" s="5"/>
      <c r="K470" s="105">
        <f t="shared" si="114"/>
        <v>1.0781489965473132E-2</v>
      </c>
      <c r="L470" s="60">
        <f t="shared" si="126"/>
        <v>4792.4123258407653</v>
      </c>
      <c r="M470" s="5">
        <f t="shared" si="121"/>
        <v>46239.590325874626</v>
      </c>
      <c r="N470" s="5">
        <f t="shared" si="122"/>
        <v>4.7924123258407656</v>
      </c>
      <c r="O470" s="5">
        <f t="shared" si="124"/>
        <v>2.0866318088032276E-15</v>
      </c>
      <c r="P470">
        <f t="shared" si="123"/>
        <v>14.680554176479291</v>
      </c>
    </row>
    <row r="471" spans="1:16" x14ac:dyDescent="0.25">
      <c r="B471" s="5">
        <f>'Mg2+离子浓度'!B471</f>
        <v>4.4052504396749628</v>
      </c>
      <c r="C471" s="5">
        <f t="shared" si="116"/>
        <v>3.0000000000001137E-3</v>
      </c>
      <c r="D471" s="5">
        <f t="shared" si="115"/>
        <v>18.630542539353492</v>
      </c>
      <c r="E471" s="5">
        <f t="shared" si="117"/>
        <v>5.5891627618062593E-2</v>
      </c>
      <c r="F471" s="5">
        <f t="shared" si="118"/>
        <v>46239.646217502246</v>
      </c>
      <c r="G471" s="5">
        <f t="shared" si="119"/>
        <v>10496.48523976176</v>
      </c>
      <c r="H471" s="5">
        <f t="shared" si="125"/>
        <v>5.7927789416036277E-3</v>
      </c>
      <c r="I471" s="5">
        <f t="shared" si="120"/>
        <v>4792.4181186197075</v>
      </c>
      <c r="J471" s="5"/>
      <c r="K471" s="105">
        <f t="shared" si="114"/>
        <v>1.0781478742395238E-2</v>
      </c>
      <c r="L471" s="60">
        <f t="shared" si="126"/>
        <v>4792.407337140965</v>
      </c>
      <c r="M471" s="5">
        <f t="shared" si="121"/>
        <v>46239.542192404602</v>
      </c>
      <c r="N471" s="5">
        <f t="shared" si="122"/>
        <v>4.7924073371409648</v>
      </c>
      <c r="O471" s="5">
        <f t="shared" si="124"/>
        <v>2.0866339809014982E-15</v>
      </c>
      <c r="P471">
        <f t="shared" si="123"/>
        <v>14.680553724396754</v>
      </c>
    </row>
    <row r="472" spans="1:16" x14ac:dyDescent="0.25">
      <c r="B472" s="5">
        <f>'Mg2+离子浓度'!B472</f>
        <v>4.4072504396749625</v>
      </c>
      <c r="C472" s="5">
        <f t="shared" si="116"/>
        <v>1.9999999999997797E-3</v>
      </c>
      <c r="D472" s="5">
        <f t="shared" si="115"/>
        <v>18.630542539353492</v>
      </c>
      <c r="E472" s="5">
        <f t="shared" si="117"/>
        <v>3.7261085078702877E-2</v>
      </c>
      <c r="F472" s="5">
        <f t="shared" si="118"/>
        <v>46239.579453489678</v>
      </c>
      <c r="G472" s="5">
        <f t="shared" si="119"/>
        <v>10491.706810493817</v>
      </c>
      <c r="H472" s="5">
        <f t="shared" si="125"/>
        <v>3.8618526277351796E-3</v>
      </c>
      <c r="I472" s="5">
        <f t="shared" si="120"/>
        <v>4792.4111989935918</v>
      </c>
      <c r="J472" s="5"/>
      <c r="K472" s="105">
        <f t="shared" si="114"/>
        <v>8.8030278200687262E-3</v>
      </c>
      <c r="L472" s="60">
        <f t="shared" si="126"/>
        <v>4792.4023959657716</v>
      </c>
      <c r="M472" s="5">
        <f t="shared" si="121"/>
        <v>46239.494517475752</v>
      </c>
      <c r="N472" s="5">
        <f t="shared" si="122"/>
        <v>4.7924023959657713</v>
      </c>
      <c r="O472" s="5">
        <f t="shared" si="124"/>
        <v>2.0866361323118376E-15</v>
      </c>
      <c r="P472">
        <f t="shared" si="123"/>
        <v>14.680553276620495</v>
      </c>
    </row>
    <row r="473" spans="1:16" x14ac:dyDescent="0.25">
      <c r="B473" s="5">
        <f>'Mg2+离子浓度'!B473</f>
        <v>4.4172504396749623</v>
      </c>
      <c r="C473" s="5">
        <f t="shared" si="116"/>
        <v>9.9999999999997868E-3</v>
      </c>
      <c r="D473" s="5">
        <f t="shared" si="115"/>
        <v>18.630542539353492</v>
      </c>
      <c r="E473" s="5">
        <f t="shared" si="117"/>
        <v>0.18630542539353095</v>
      </c>
      <c r="F473" s="5">
        <f t="shared" si="118"/>
        <v>46239.680822901144</v>
      </c>
      <c r="G473" s="5">
        <f t="shared" si="119"/>
        <v>10467.978090529916</v>
      </c>
      <c r="H473" s="5">
        <f t="shared" si="125"/>
        <v>1.9309263138677615E-2</v>
      </c>
      <c r="I473" s="5">
        <f t="shared" si="120"/>
        <v>4792.4217052289105</v>
      </c>
      <c r="J473" s="5"/>
      <c r="K473" s="105">
        <f t="shared" si="114"/>
        <v>1.9684211766410165E-2</v>
      </c>
      <c r="L473" s="60">
        <f t="shared" si="126"/>
        <v>4792.4020210171439</v>
      </c>
      <c r="M473" s="5">
        <f t="shared" si="121"/>
        <v>46239.490899783916</v>
      </c>
      <c r="N473" s="5">
        <f t="shared" si="122"/>
        <v>4.7924020210171436</v>
      </c>
      <c r="O473" s="5">
        <f t="shared" si="124"/>
        <v>2.0866362955663704E-15</v>
      </c>
      <c r="P473">
        <f t="shared" si="123"/>
        <v>14.680553242642103</v>
      </c>
    </row>
    <row r="474" spans="1:16" x14ac:dyDescent="0.25">
      <c r="B474" s="5">
        <f>'Mg2+离子浓度'!B474</f>
        <v>4.4472504396749626</v>
      </c>
      <c r="C474" s="5">
        <f t="shared" si="116"/>
        <v>3.0000000000000249E-2</v>
      </c>
      <c r="D474" s="5">
        <f t="shared" si="115"/>
        <v>18.630542539353492</v>
      </c>
      <c r="E474" s="5">
        <f t="shared" si="117"/>
        <v>0.55891627618060935</v>
      </c>
      <c r="F474" s="5">
        <f t="shared" si="118"/>
        <v>46240.049816060098</v>
      </c>
      <c r="G474" s="5">
        <f t="shared" si="119"/>
        <v>10397.446791739405</v>
      </c>
      <c r="H474" s="5">
        <f t="shared" si="125"/>
        <v>5.7927789416034554E-2</v>
      </c>
      <c r="I474" s="5">
        <f t="shared" si="120"/>
        <v>4792.4599488065605</v>
      </c>
      <c r="J474" s="5"/>
      <c r="K474" s="105">
        <f t="shared" ref="K474:K537" si="127">I474*($C$8/3.1415926)^(1/2)*C474^(1/2)</f>
        <v>3.4094326957299095E-2</v>
      </c>
      <c r="L474" s="60">
        <f t="shared" si="126"/>
        <v>4792.425854479603</v>
      </c>
      <c r="M474" s="5">
        <f t="shared" si="121"/>
        <v>46239.720856946456</v>
      </c>
      <c r="N474" s="5">
        <f t="shared" si="122"/>
        <v>4.7924258544796032</v>
      </c>
      <c r="O474" s="5">
        <f t="shared" si="124"/>
        <v>2.0866259184068008E-15</v>
      </c>
      <c r="P474">
        <f t="shared" si="123"/>
        <v>14.680555402459968</v>
      </c>
    </row>
    <row r="475" spans="1:16" x14ac:dyDescent="0.25">
      <c r="B475" s="5">
        <f>'Mg2+离子浓度'!B475</f>
        <v>4.4772504396749628</v>
      </c>
      <c r="C475" s="5">
        <f t="shared" si="116"/>
        <v>3.0000000000000249E-2</v>
      </c>
      <c r="D475" s="5">
        <f t="shared" si="115"/>
        <v>18.630542539353492</v>
      </c>
      <c r="E475" s="5">
        <f t="shared" si="117"/>
        <v>0.55891627618060935</v>
      </c>
      <c r="F475" s="5">
        <f t="shared" si="118"/>
        <v>46240.279773222639</v>
      </c>
      <c r="G475" s="5">
        <f t="shared" si="119"/>
        <v>10327.829634783522</v>
      </c>
      <c r="H475" s="5">
        <f t="shared" si="125"/>
        <v>5.7927789416034554E-2</v>
      </c>
      <c r="I475" s="5">
        <f t="shared" si="120"/>
        <v>4792.4837822690197</v>
      </c>
      <c r="J475" s="5"/>
      <c r="K475" s="105">
        <f t="shared" si="127"/>
        <v>3.4094496512364826E-2</v>
      </c>
      <c r="L475" s="60">
        <f t="shared" si="126"/>
        <v>4792.4496877725069</v>
      </c>
      <c r="M475" s="5">
        <f t="shared" si="121"/>
        <v>46239.950812473035</v>
      </c>
      <c r="N475" s="5">
        <f t="shared" si="122"/>
        <v>4.7924496877725069</v>
      </c>
      <c r="O475" s="5">
        <f t="shared" si="124"/>
        <v>2.0866155414242694E-15</v>
      </c>
      <c r="P475">
        <f t="shared" si="123"/>
        <v>14.680557562251725</v>
      </c>
    </row>
    <row r="476" spans="1:16" x14ac:dyDescent="0.25">
      <c r="B476" s="5">
        <f>'Mg2+离子浓度'!B476</f>
        <v>4.4972504396749624</v>
      </c>
      <c r="C476" s="5">
        <f t="shared" si="116"/>
        <v>1.9999999999999574E-2</v>
      </c>
      <c r="D476" s="5">
        <f t="shared" si="115"/>
        <v>18.630542539353492</v>
      </c>
      <c r="E476" s="5">
        <f t="shared" si="117"/>
        <v>0.37261085078706191</v>
      </c>
      <c r="F476" s="5">
        <f t="shared" si="118"/>
        <v>46240.323423323818</v>
      </c>
      <c r="G476" s="5">
        <f t="shared" si="119"/>
        <v>10281.909812135307</v>
      </c>
      <c r="H476" s="5">
        <f t="shared" si="125"/>
        <v>3.8618526277355229E-2</v>
      </c>
      <c r="I476" s="5">
        <f t="shared" si="120"/>
        <v>4792.4883062987838</v>
      </c>
      <c r="J476" s="5"/>
      <c r="K476" s="105">
        <f t="shared" si="127"/>
        <v>2.783806610947212E-2</v>
      </c>
      <c r="L476" s="60">
        <f t="shared" si="126"/>
        <v>4792.4604682326744</v>
      </c>
      <c r="M476" s="5">
        <f t="shared" si="121"/>
        <v>46240.054827742963</v>
      </c>
      <c r="N476" s="5">
        <f t="shared" si="122"/>
        <v>4.7924604682326741</v>
      </c>
      <c r="O476" s="5">
        <f t="shared" si="124"/>
        <v>2.0866108476608302E-15</v>
      </c>
      <c r="P476">
        <f t="shared" si="123"/>
        <v>14.68055853918198</v>
      </c>
    </row>
    <row r="477" spans="1:16" x14ac:dyDescent="0.25">
      <c r="B477" s="5">
        <f>'Mg2+离子浓度'!B477</f>
        <v>4.5472504396749622</v>
      </c>
      <c r="C477" s="5">
        <f t="shared" si="116"/>
        <v>4.9999999999999822E-2</v>
      </c>
      <c r="D477" s="5">
        <f t="shared" si="115"/>
        <v>18.630542539353492</v>
      </c>
      <c r="E477" s="5">
        <f t="shared" si="117"/>
        <v>0.93152712696767126</v>
      </c>
      <c r="F477" s="5">
        <f t="shared" si="118"/>
        <v>46240.986354869929</v>
      </c>
      <c r="G477" s="5">
        <f t="shared" si="119"/>
        <v>10168.999259731831</v>
      </c>
      <c r="H477" s="5">
        <f t="shared" si="125"/>
        <v>9.6546315693389784E-2</v>
      </c>
      <c r="I477" s="5">
        <f t="shared" si="120"/>
        <v>4792.557014548368</v>
      </c>
      <c r="J477" s="5"/>
      <c r="K477" s="105">
        <f t="shared" si="127"/>
        <v>4.4016478320137428E-2</v>
      </c>
      <c r="L477" s="60">
        <f t="shared" si="126"/>
        <v>4792.5129980700476</v>
      </c>
      <c r="M477" s="5">
        <f t="shared" si="121"/>
        <v>46240.561661878855</v>
      </c>
      <c r="N477" s="5">
        <f t="shared" si="122"/>
        <v>4.7925129980700474</v>
      </c>
      <c r="O477" s="5">
        <f t="shared" si="124"/>
        <v>2.0865879767101343E-15</v>
      </c>
      <c r="P477">
        <f t="shared" si="123"/>
        <v>14.680563299428544</v>
      </c>
    </row>
    <row r="478" spans="1:16" x14ac:dyDescent="0.25">
      <c r="A478" t="s">
        <v>251</v>
      </c>
      <c r="B478" s="5">
        <f>'Mg2+离子浓度'!B478</f>
        <v>4.5972504396749621</v>
      </c>
      <c r="C478" s="5">
        <f t="shared" si="116"/>
        <v>4.9999999999999822E-2</v>
      </c>
      <c r="D478" s="5">
        <f t="shared" si="115"/>
        <v>18.630542539353492</v>
      </c>
      <c r="E478" s="5">
        <f t="shared" si="117"/>
        <v>0.93152712696767126</v>
      </c>
      <c r="F478" s="5">
        <f t="shared" si="118"/>
        <v>46241.493189005821</v>
      </c>
      <c r="G478" s="5">
        <f t="shared" si="119"/>
        <v>10058.51079809244</v>
      </c>
      <c r="H478" s="5">
        <f t="shared" si="125"/>
        <v>9.6546315693389784E-2</v>
      </c>
      <c r="I478" s="5">
        <f t="shared" si="120"/>
        <v>4792.6095443857403</v>
      </c>
      <c r="J478" s="5"/>
      <c r="K478" s="105">
        <f t="shared" si="127"/>
        <v>4.4016960772081309E-2</v>
      </c>
      <c r="L478" s="60">
        <f t="shared" si="126"/>
        <v>4792.5655274249684</v>
      </c>
      <c r="M478" s="5">
        <f t="shared" si="121"/>
        <v>46241.068491359809</v>
      </c>
      <c r="N478" s="5">
        <f t="shared" si="122"/>
        <v>4.7925655274249683</v>
      </c>
      <c r="O478" s="5">
        <f t="shared" si="124"/>
        <v>2.0865651064708489E-15</v>
      </c>
      <c r="P478">
        <f t="shared" si="123"/>
        <v>14.680568059579214</v>
      </c>
    </row>
    <row r="479" spans="1:16" x14ac:dyDescent="0.25">
      <c r="A479" s="5">
        <f>(A459+A480)*16</f>
        <v>4.6903844971211042</v>
      </c>
      <c r="B479" s="5">
        <f>'Mg2+离子浓度'!B479</f>
        <v>4.6472504396749628</v>
      </c>
      <c r="C479" s="5">
        <f t="shared" si="116"/>
        <v>5.0000000000000711E-2</v>
      </c>
      <c r="D479" s="5">
        <f t="shared" si="115"/>
        <v>18.630542539353492</v>
      </c>
      <c r="E479" s="5">
        <f t="shared" si="117"/>
        <v>0.9315271269676878</v>
      </c>
      <c r="F479" s="5">
        <f t="shared" si="118"/>
        <v>46242.000018486775</v>
      </c>
      <c r="G479" s="5">
        <f t="shared" si="119"/>
        <v>9950.3998372252609</v>
      </c>
      <c r="H479" s="5">
        <f t="shared" si="125"/>
        <v>9.6546315693391505E-2</v>
      </c>
      <c r="I479" s="5">
        <f t="shared" si="120"/>
        <v>4792.6620737406611</v>
      </c>
      <c r="J479" s="5"/>
      <c r="K479" s="105">
        <f t="shared" si="127"/>
        <v>4.4017443219594589E-2</v>
      </c>
      <c r="L479" s="60">
        <f t="shared" si="126"/>
        <v>4792.6180562974414</v>
      </c>
      <c r="M479" s="5">
        <f t="shared" si="121"/>
        <v>46241.575316185867</v>
      </c>
      <c r="N479" s="5">
        <f t="shared" si="122"/>
        <v>4.7926180562974414</v>
      </c>
      <c r="O479" s="5">
        <f t="shared" si="124"/>
        <v>2.0865422369429425E-15</v>
      </c>
      <c r="P479">
        <f t="shared" si="123"/>
        <v>14.680572819633991</v>
      </c>
    </row>
    <row r="480" spans="1:16" x14ac:dyDescent="0.25">
      <c r="A480" s="79">
        <v>0.2931415442581049</v>
      </c>
      <c r="B480" s="5">
        <f>'Mg2+离子浓度'!B480</f>
        <v>4.6903994707450316</v>
      </c>
      <c r="C480" s="5">
        <f t="shared" si="116"/>
        <v>4.3149031070068844E-2</v>
      </c>
      <c r="D480" s="5">
        <f t="shared" si="115"/>
        <v>18.630542539353492</v>
      </c>
      <c r="E480" s="5">
        <f t="shared" si="117"/>
        <v>0.80388985888280307</v>
      </c>
      <c r="F480" s="5">
        <f t="shared" si="118"/>
        <v>46242.379206044752</v>
      </c>
      <c r="G480" s="5">
        <f t="shared" si="119"/>
        <v>9858.9426112781657</v>
      </c>
      <c r="H480" s="5">
        <f t="shared" si="125"/>
        <v>8.3317599511095311E-2</v>
      </c>
      <c r="I480" s="5">
        <f t="shared" si="120"/>
        <v>4792.7013738969526</v>
      </c>
      <c r="J480" s="5"/>
      <c r="K480" s="105">
        <f t="shared" si="127"/>
        <v>4.0891109617874767E-2</v>
      </c>
      <c r="L480" s="60">
        <f t="shared" si="126"/>
        <v>4792.6604827873343</v>
      </c>
      <c r="M480" s="5">
        <f t="shared" si="121"/>
        <v>46241.984668173602</v>
      </c>
      <c r="N480" s="5">
        <f t="shared" si="122"/>
        <v>4.7926604827873343</v>
      </c>
      <c r="O480" s="5">
        <f t="shared" si="124"/>
        <v>2.0865237660615929E-15</v>
      </c>
      <c r="P480">
        <f t="shared" si="123"/>
        <v>14.680576664194245</v>
      </c>
    </row>
    <row r="481" spans="1:16" x14ac:dyDescent="0.25">
      <c r="B481" s="5">
        <f>'Mg2+离子浓度'!B481</f>
        <v>4.6903994708450316</v>
      </c>
      <c r="C481" s="5">
        <f t="shared" si="116"/>
        <v>1.000000082740371E-10</v>
      </c>
      <c r="D481" s="5">
        <f t="shared" si="115"/>
        <v>385533071.99181575</v>
      </c>
      <c r="E481" s="5">
        <f t="shared" si="117"/>
        <v>3.8553310389096512E-2</v>
      </c>
      <c r="F481" s="5">
        <f t="shared" si="118"/>
        <v>46242.023221483993</v>
      </c>
      <c r="G481" s="5">
        <f t="shared" si="119"/>
        <v>9858.8667146410316</v>
      </c>
      <c r="H481" s="5">
        <f t="shared" si="125"/>
        <v>3.9957828044873836E-3</v>
      </c>
      <c r="I481" s="5">
        <f t="shared" si="120"/>
        <v>4792.6644785701392</v>
      </c>
      <c r="J481" s="5"/>
      <c r="K481" s="105">
        <f t="shared" si="127"/>
        <v>1.968520973883643E-6</v>
      </c>
      <c r="L481" s="60">
        <f t="shared" si="126"/>
        <v>4792.6644766016179</v>
      </c>
      <c r="M481" s="5">
        <f t="shared" si="121"/>
        <v>46242.023202490709</v>
      </c>
      <c r="N481" s="5">
        <f t="shared" si="122"/>
        <v>4.792664476601618</v>
      </c>
      <c r="O481" s="5">
        <f t="shared" si="124"/>
        <v>2.0865220273234729E-15</v>
      </c>
      <c r="P481">
        <f t="shared" si="123"/>
        <v>14.680577026099868</v>
      </c>
    </row>
    <row r="482" spans="1:16" x14ac:dyDescent="0.25">
      <c r="B482" s="5">
        <f>'Mg2+离子浓度'!B482</f>
        <v>4.6903994711450316</v>
      </c>
      <c r="C482" s="5">
        <f t="shared" si="116"/>
        <v>3.000000248221113E-10</v>
      </c>
      <c r="D482" s="5">
        <f t="shared" si="115"/>
        <v>385533071.99181575</v>
      </c>
      <c r="E482" s="5">
        <f t="shared" si="117"/>
        <v>0.11565993116728955</v>
      </c>
      <c r="F482" s="5">
        <f t="shared" si="118"/>
        <v>46242.138862421874</v>
      </c>
      <c r="G482" s="5">
        <f t="shared" si="119"/>
        <v>9858.8913688268713</v>
      </c>
      <c r="H482" s="5">
        <f t="shared" si="125"/>
        <v>1.198734841346215E-2</v>
      </c>
      <c r="I482" s="5">
        <f t="shared" si="120"/>
        <v>4792.6764639500307</v>
      </c>
      <c r="J482" s="5"/>
      <c r="K482" s="105">
        <f t="shared" si="127"/>
        <v>3.4095868691228325E-6</v>
      </c>
      <c r="L482" s="60">
        <f t="shared" si="126"/>
        <v>4792.6764605404442</v>
      </c>
      <c r="M482" s="5">
        <f t="shared" si="121"/>
        <v>46242.138829524476</v>
      </c>
      <c r="N482" s="5">
        <f t="shared" si="122"/>
        <v>4.7926764605404442</v>
      </c>
      <c r="O482" s="5">
        <f t="shared" si="124"/>
        <v>2.0865168100398655E-15</v>
      </c>
      <c r="P482">
        <f t="shared" si="123"/>
        <v>14.680578112041108</v>
      </c>
    </row>
    <row r="483" spans="1:16" x14ac:dyDescent="0.25">
      <c r="B483" s="5">
        <f>'Mg2+离子浓度'!B483</f>
        <v>4.6903994715450317</v>
      </c>
      <c r="C483" s="5">
        <f t="shared" si="116"/>
        <v>4.000000330961484E-10</v>
      </c>
      <c r="D483" s="5">
        <f t="shared" si="115"/>
        <v>385533071.99181575</v>
      </c>
      <c r="E483" s="5">
        <f t="shared" si="117"/>
        <v>0.15421324155638605</v>
      </c>
      <c r="F483" s="5">
        <f t="shared" si="118"/>
        <v>46242.293042766032</v>
      </c>
      <c r="G483" s="5">
        <f t="shared" si="119"/>
        <v>9858.9242394600733</v>
      </c>
      <c r="H483" s="5">
        <f t="shared" si="125"/>
        <v>1.5983131217949535E-2</v>
      </c>
      <c r="I483" s="5">
        <f t="shared" si="120"/>
        <v>4792.6924436716617</v>
      </c>
      <c r="J483" s="5"/>
      <c r="K483" s="105">
        <f t="shared" si="127"/>
        <v>3.9370649203284283E-6</v>
      </c>
      <c r="L483" s="60">
        <f t="shared" si="126"/>
        <v>4792.6924397345965</v>
      </c>
      <c r="M483" s="5">
        <f t="shared" si="121"/>
        <v>46242.293004779254</v>
      </c>
      <c r="N483" s="5">
        <f t="shared" si="122"/>
        <v>4.7926924397345969</v>
      </c>
      <c r="O483" s="5">
        <f t="shared" si="124"/>
        <v>2.0865098534371562E-15</v>
      </c>
      <c r="P483">
        <f t="shared" si="123"/>
        <v>14.680579560013724</v>
      </c>
    </row>
    <row r="484" spans="1:16" x14ac:dyDescent="0.25">
      <c r="B484" s="5">
        <f>'Mg2+离子浓度'!B484</f>
        <v>4.6903994717450317</v>
      </c>
      <c r="C484" s="5">
        <f t="shared" si="116"/>
        <v>2.000000165480742E-10</v>
      </c>
      <c r="D484" s="5">
        <f t="shared" si="115"/>
        <v>385533071.99181575</v>
      </c>
      <c r="E484" s="5">
        <f t="shared" si="117"/>
        <v>7.7106620778193025E-2</v>
      </c>
      <c r="F484" s="5">
        <f t="shared" si="118"/>
        <v>46242.370111400036</v>
      </c>
      <c r="G484" s="5">
        <f t="shared" si="119"/>
        <v>9858.9406701847238</v>
      </c>
      <c r="H484" s="5">
        <f t="shared" si="125"/>
        <v>7.9915656089747673E-3</v>
      </c>
      <c r="I484" s="5">
        <f t="shared" si="120"/>
        <v>4792.7004313002053</v>
      </c>
      <c r="J484" s="5"/>
      <c r="K484" s="105">
        <f t="shared" si="127"/>
        <v>2.783929942899771E-6</v>
      </c>
      <c r="L484" s="60">
        <f t="shared" si="126"/>
        <v>4792.7004285162757</v>
      </c>
      <c r="M484" s="5">
        <f t="shared" si="121"/>
        <v>46242.370084539289</v>
      </c>
      <c r="N484" s="5">
        <f t="shared" si="122"/>
        <v>4.7927004285162758</v>
      </c>
      <c r="O484" s="5">
        <f t="shared" si="124"/>
        <v>2.086506375508181E-15</v>
      </c>
      <c r="P484">
        <f t="shared" si="123"/>
        <v>14.680580283924334</v>
      </c>
    </row>
    <row r="485" spans="1:16" x14ac:dyDescent="0.25">
      <c r="B485" s="5">
        <f>'Mg2+离子浓度'!B485</f>
        <v>4.6903994807450315</v>
      </c>
      <c r="C485" s="5">
        <f t="shared" si="116"/>
        <v>8.9999998564849193E-9</v>
      </c>
      <c r="D485" s="5">
        <f t="shared" si="115"/>
        <v>385533071.99181575</v>
      </c>
      <c r="E485" s="5">
        <f t="shared" si="117"/>
        <v>3.4697975925965316</v>
      </c>
      <c r="F485" s="5">
        <f t="shared" si="118"/>
        <v>46245.839882131884</v>
      </c>
      <c r="G485" s="5">
        <f t="shared" si="119"/>
        <v>9859.6804114403731</v>
      </c>
      <c r="H485" s="5">
        <f t="shared" si="125"/>
        <v>0.35962041691418684</v>
      </c>
      <c r="I485" s="5">
        <f t="shared" si="120"/>
        <v>4793.0600489331891</v>
      </c>
      <c r="J485" s="5"/>
      <c r="K485" s="105">
        <f t="shared" si="127"/>
        <v>1.8676570150263555E-5</v>
      </c>
      <c r="L485" s="60">
        <f t="shared" si="126"/>
        <v>4793.060030256619</v>
      </c>
      <c r="M485" s="5">
        <f t="shared" si="121"/>
        <v>46245.839701930992</v>
      </c>
      <c r="N485" s="5">
        <f t="shared" si="122"/>
        <v>4.7930600302566191</v>
      </c>
      <c r="O485" s="5">
        <f t="shared" si="124"/>
        <v>2.0863498343175565E-15</v>
      </c>
      <c r="P485">
        <f t="shared" si="123"/>
        <v>14.680612868308694</v>
      </c>
    </row>
    <row r="486" spans="1:16" x14ac:dyDescent="0.25">
      <c r="B486" s="5">
        <f>'Mg2+离子浓度'!B486</f>
        <v>4.6903995707450319</v>
      </c>
      <c r="C486" s="5">
        <f t="shared" si="116"/>
        <v>9.0000000341206032E-8</v>
      </c>
      <c r="D486" s="5">
        <f t="shared" si="115"/>
        <v>385533071.99181575</v>
      </c>
      <c r="E486" s="5">
        <f t="shared" si="117"/>
        <v>34.697976610809626</v>
      </c>
      <c r="F486" s="5">
        <f t="shared" si="118"/>
        <v>46280.537678541805</v>
      </c>
      <c r="G486" s="5">
        <f t="shared" si="119"/>
        <v>9867.0778428351496</v>
      </c>
      <c r="H486" s="5">
        <f t="shared" si="125"/>
        <v>3.596204240121224</v>
      </c>
      <c r="I486" s="5">
        <f t="shared" si="120"/>
        <v>4796.6562344967406</v>
      </c>
      <c r="J486" s="5"/>
      <c r="K486" s="105">
        <f t="shared" si="127"/>
        <v>5.9104813647638904E-5</v>
      </c>
      <c r="L486" s="60">
        <f t="shared" si="126"/>
        <v>4796.6561753919268</v>
      </c>
      <c r="M486" s="5">
        <f t="shared" si="121"/>
        <v>46280.537108269004</v>
      </c>
      <c r="N486" s="5">
        <f t="shared" si="122"/>
        <v>4.7966561753919272</v>
      </c>
      <c r="O486" s="5">
        <f t="shared" si="124"/>
        <v>2.084785657830252E-15</v>
      </c>
      <c r="P486">
        <f t="shared" si="123"/>
        <v>14.680938589326523</v>
      </c>
    </row>
    <row r="487" spans="1:16" x14ac:dyDescent="0.25">
      <c r="B487" s="5">
        <f>'Mg2+离子浓度'!B487</f>
        <v>4.6904004707450317</v>
      </c>
      <c r="C487" s="5">
        <f t="shared" si="116"/>
        <v>8.9999999985934664E-7</v>
      </c>
      <c r="D487" s="5">
        <f t="shared" si="115"/>
        <v>385533071.99181575</v>
      </c>
      <c r="E487" s="5">
        <f t="shared" si="117"/>
        <v>346.97976473840765</v>
      </c>
      <c r="F487" s="5">
        <f t="shared" si="118"/>
        <v>46627.516873007415</v>
      </c>
      <c r="G487" s="5">
        <f t="shared" si="119"/>
        <v>9941.0524034850732</v>
      </c>
      <c r="H487" s="5">
        <f t="shared" si="125"/>
        <v>35.962042259253529</v>
      </c>
      <c r="I487" s="5">
        <f t="shared" si="120"/>
        <v>4832.6182176511802</v>
      </c>
      <c r="J487" s="5"/>
      <c r="K487" s="105">
        <f t="shared" si="127"/>
        <v>1.8830712100939011E-4</v>
      </c>
      <c r="L487" s="60">
        <f t="shared" si="126"/>
        <v>4832.6180293440593</v>
      </c>
      <c r="M487" s="5">
        <f t="shared" si="121"/>
        <v>46627.515056126162</v>
      </c>
      <c r="N487" s="5">
        <f t="shared" si="122"/>
        <v>4.8326180293440597</v>
      </c>
      <c r="O487" s="5">
        <f t="shared" si="124"/>
        <v>2.069271756898469E-15</v>
      </c>
      <c r="P487">
        <f t="shared" si="123"/>
        <v>14.684182469812201</v>
      </c>
    </row>
    <row r="488" spans="1:16" x14ac:dyDescent="0.25">
      <c r="A488" s="82">
        <v>7.4868119641229509E-6</v>
      </c>
      <c r="B488" s="5">
        <f>'Mg2+离子浓度'!B488</f>
        <v>4.6904069575569958</v>
      </c>
      <c r="C488" s="5">
        <f t="shared" si="116"/>
        <v>6.4868119640237865E-6</v>
      </c>
      <c r="D488" s="5">
        <f t="shared" si="115"/>
        <v>385533071.99181575</v>
      </c>
      <c r="E488" s="5">
        <f t="shared" si="117"/>
        <v>2500.8805439233543</v>
      </c>
      <c r="F488" s="5">
        <f t="shared" si="118"/>
        <v>49128.395600049516</v>
      </c>
      <c r="G488" s="5">
        <f t="shared" si="119"/>
        <v>10474.228791788699</v>
      </c>
      <c r="H488" s="5">
        <f t="shared" si="125"/>
        <v>259.19889557168</v>
      </c>
      <c r="I488" s="5">
        <f t="shared" si="120"/>
        <v>5091.816924915739</v>
      </c>
      <c r="J488" s="5"/>
      <c r="K488" s="105">
        <f t="shared" si="127"/>
        <v>5.3266165850771215E-4</v>
      </c>
      <c r="L488" s="60">
        <f t="shared" si="126"/>
        <v>5091.8163922540807</v>
      </c>
      <c r="M488" s="5">
        <f t="shared" si="121"/>
        <v>49128.390460663497</v>
      </c>
      <c r="N488" s="5">
        <f t="shared" si="122"/>
        <v>5.0918163922540804</v>
      </c>
      <c r="O488" s="5">
        <f t="shared" si="124"/>
        <v>1.9639357018474761E-15</v>
      </c>
      <c r="P488">
        <f t="shared" si="123"/>
        <v>14.706872734873889</v>
      </c>
    </row>
    <row r="489" spans="1:16" x14ac:dyDescent="0.25">
      <c r="B489" s="5">
        <f>'Mg2+离子浓度'!B489</f>
        <v>4.6904094707450312</v>
      </c>
      <c r="C489" s="5">
        <f t="shared" si="116"/>
        <v>2.5131880354578584E-6</v>
      </c>
      <c r="D489" s="5">
        <f t="shared" si="115"/>
        <v>18.630542539353492</v>
      </c>
      <c r="E489" s="5">
        <f t="shared" si="117"/>
        <v>4.6822056603991866E-5</v>
      </c>
      <c r="F489" s="5">
        <f t="shared" si="118"/>
        <v>49128.39050748555</v>
      </c>
      <c r="G489" s="5">
        <f t="shared" si="119"/>
        <v>10474.222093808354</v>
      </c>
      <c r="H489" s="5">
        <f t="shared" si="125"/>
        <v>4.8527809093633073E-6</v>
      </c>
      <c r="I489" s="5">
        <f t="shared" si="120"/>
        <v>5091.8163971068607</v>
      </c>
      <c r="J489" s="5"/>
      <c r="K489" s="105">
        <f t="shared" si="127"/>
        <v>3.3154938693300153E-4</v>
      </c>
      <c r="L489" s="60">
        <f t="shared" si="126"/>
        <v>5091.8160655574738</v>
      </c>
      <c r="M489" s="5">
        <f t="shared" si="121"/>
        <v>49128.387308531288</v>
      </c>
      <c r="N489" s="5">
        <f t="shared" si="122"/>
        <v>5.0918160655574738</v>
      </c>
      <c r="O489" s="5">
        <f t="shared" si="124"/>
        <v>1.9639358278557842E-15</v>
      </c>
      <c r="P489">
        <f t="shared" si="123"/>
        <v>14.706872707009071</v>
      </c>
    </row>
    <row r="490" spans="1:16" x14ac:dyDescent="0.25">
      <c r="B490" s="5">
        <f>'Mg2+离子浓度'!B490</f>
        <v>4.6904194707450317</v>
      </c>
      <c r="C490" s="5">
        <f t="shared" si="116"/>
        <v>1.0000000000509601E-5</v>
      </c>
      <c r="D490" s="5">
        <f t="shared" si="115"/>
        <v>18.630542539353492</v>
      </c>
      <c r="E490" s="5">
        <f t="shared" si="117"/>
        <v>1.8630542540302907E-4</v>
      </c>
      <c r="F490" s="5">
        <f t="shared" si="118"/>
        <v>49128.387494836716</v>
      </c>
      <c r="G490" s="5">
        <f t="shared" si="119"/>
        <v>10474.199120411102</v>
      </c>
      <c r="H490" s="5">
        <f t="shared" si="125"/>
        <v>1.9309263139662028E-5</v>
      </c>
      <c r="I490" s="5">
        <f t="shared" si="120"/>
        <v>5091.8160848667367</v>
      </c>
      <c r="J490" s="5"/>
      <c r="K490" s="105">
        <f t="shared" si="127"/>
        <v>6.6135662875788266E-4</v>
      </c>
      <c r="L490" s="60">
        <f t="shared" si="126"/>
        <v>5091.8154235101083</v>
      </c>
      <c r="M490" s="5">
        <f t="shared" si="121"/>
        <v>49128.381113737283</v>
      </c>
      <c r="N490" s="5">
        <f t="shared" si="122"/>
        <v>5.0918154235101083</v>
      </c>
      <c r="O490" s="5">
        <f t="shared" si="124"/>
        <v>1.9639360754963052E-15</v>
      </c>
      <c r="P490">
        <f t="shared" si="123"/>
        <v>14.706872652247146</v>
      </c>
    </row>
    <row r="491" spans="1:16" x14ac:dyDescent="0.25">
      <c r="B491" s="5">
        <f>'Mg2+离子浓度'!B491</f>
        <v>4.6904494707450315</v>
      </c>
      <c r="C491" s="5">
        <f t="shared" si="116"/>
        <v>2.9999999999752447E-5</v>
      </c>
      <c r="D491" s="5">
        <f t="shared" si="115"/>
        <v>18.630542539353492</v>
      </c>
      <c r="E491" s="5">
        <f t="shared" si="117"/>
        <v>5.5891627617599268E-4</v>
      </c>
      <c r="F491" s="5">
        <f t="shared" si="118"/>
        <v>49128.381672653559</v>
      </c>
      <c r="G491" s="5">
        <f t="shared" si="119"/>
        <v>10474.130886405221</v>
      </c>
      <c r="H491" s="5">
        <f t="shared" si="125"/>
        <v>5.7927789415556066E-5</v>
      </c>
      <c r="I491" s="5">
        <f t="shared" si="120"/>
        <v>5091.8154814378977</v>
      </c>
      <c r="J491" s="5"/>
      <c r="K491" s="105">
        <f t="shared" si="127"/>
        <v>1.1455031471441274E-3</v>
      </c>
      <c r="L491" s="60">
        <f t="shared" si="126"/>
        <v>5091.8143359347505</v>
      </c>
      <c r="M491" s="5">
        <f t="shared" si="121"/>
        <v>49128.370620266447</v>
      </c>
      <c r="N491" s="5">
        <f t="shared" si="122"/>
        <v>5.0918143359347505</v>
      </c>
      <c r="O491" s="5">
        <f t="shared" si="124"/>
        <v>1.9639364949790948E-15</v>
      </c>
      <c r="P491">
        <f t="shared" si="123"/>
        <v>14.706872559484941</v>
      </c>
    </row>
    <row r="492" spans="1:16" x14ac:dyDescent="0.25">
      <c r="B492" s="5">
        <f>'Mg2+离子浓度'!B492</f>
        <v>4.6904794707450312</v>
      </c>
      <c r="C492" s="5">
        <f t="shared" si="116"/>
        <v>2.9999999999752447E-5</v>
      </c>
      <c r="D492" s="5">
        <f t="shared" si="115"/>
        <v>18.630542539353492</v>
      </c>
      <c r="E492" s="5">
        <f t="shared" si="117"/>
        <v>5.5891627617599268E-4</v>
      </c>
      <c r="F492" s="5">
        <f t="shared" si="118"/>
        <v>49128.371179182723</v>
      </c>
      <c r="G492" s="5">
        <f t="shared" si="119"/>
        <v>10474.061657363831</v>
      </c>
      <c r="H492" s="5">
        <f t="shared" si="125"/>
        <v>5.7927789415556066E-5</v>
      </c>
      <c r="I492" s="5">
        <f t="shared" si="120"/>
        <v>5091.8143938625399</v>
      </c>
      <c r="J492" s="5"/>
      <c r="K492" s="105">
        <f t="shared" si="127"/>
        <v>1.1455029024728506E-3</v>
      </c>
      <c r="L492" s="60">
        <f t="shared" si="126"/>
        <v>5091.8132483596373</v>
      </c>
      <c r="M492" s="5">
        <f t="shared" si="121"/>
        <v>49128.360126797968</v>
      </c>
      <c r="N492" s="5">
        <f t="shared" si="122"/>
        <v>5.091813248359637</v>
      </c>
      <c r="O492" s="5">
        <f t="shared" si="124"/>
        <v>1.9639369144619687E-15</v>
      </c>
      <c r="P492">
        <f t="shared" si="123"/>
        <v>14.706872466722738</v>
      </c>
    </row>
    <row r="493" spans="1:16" x14ac:dyDescent="0.25">
      <c r="B493" s="5">
        <f>'Mg2+离子浓度'!B493</f>
        <v>4.6904994707450314</v>
      </c>
      <c r="C493" s="5">
        <f t="shared" si="116"/>
        <v>2.0000000000131024E-5</v>
      </c>
      <c r="D493" s="5">
        <f t="shared" si="115"/>
        <v>18.630542539353492</v>
      </c>
      <c r="E493" s="5">
        <f t="shared" si="117"/>
        <v>3.7261085078951089E-4</v>
      </c>
      <c r="F493" s="5">
        <f t="shared" si="118"/>
        <v>49128.360499408816</v>
      </c>
      <c r="G493" s="5">
        <f t="shared" si="119"/>
        <v>10474.014719717119</v>
      </c>
      <c r="H493" s="5">
        <f t="shared" si="125"/>
        <v>3.8618526277609052E-5</v>
      </c>
      <c r="I493" s="5">
        <f t="shared" si="120"/>
        <v>5091.8132869781639</v>
      </c>
      <c r="J493" s="5"/>
      <c r="K493" s="105">
        <f t="shared" si="127"/>
        <v>9.3529899999871837E-4</v>
      </c>
      <c r="L493" s="60">
        <f t="shared" si="126"/>
        <v>5091.8123516791638</v>
      </c>
      <c r="M493" s="5">
        <f t="shared" si="121"/>
        <v>49128.351475176409</v>
      </c>
      <c r="N493" s="5">
        <f t="shared" si="122"/>
        <v>5.091812351679164</v>
      </c>
      <c r="O493" s="5">
        <f t="shared" si="124"/>
        <v>1.9639372603160104E-15</v>
      </c>
      <c r="P493">
        <f t="shared" si="123"/>
        <v>14.706872390242435</v>
      </c>
    </row>
    <row r="494" spans="1:16" x14ac:dyDescent="0.25">
      <c r="B494" s="5">
        <f>'Mg2+离子浓度'!B494</f>
        <v>4.6905994707450311</v>
      </c>
      <c r="C494" s="5">
        <f t="shared" si="116"/>
        <v>9.9999999999766942E-5</v>
      </c>
      <c r="D494" s="5">
        <f t="shared" si="115"/>
        <v>18.630542539353492</v>
      </c>
      <c r="E494" s="5">
        <f t="shared" si="117"/>
        <v>1.8630542539310071E-3</v>
      </c>
      <c r="F494" s="5">
        <f t="shared" si="118"/>
        <v>49128.353338230663</v>
      </c>
      <c r="G494" s="5">
        <f t="shared" si="119"/>
        <v>10473.789895010448</v>
      </c>
      <c r="H494" s="5">
        <f t="shared" si="125"/>
        <v>1.9309263138633022E-4</v>
      </c>
      <c r="I494" s="5">
        <f t="shared" si="120"/>
        <v>5091.8125447717948</v>
      </c>
      <c r="J494" s="5"/>
      <c r="K494" s="105">
        <f t="shared" si="127"/>
        <v>2.0913918384243835E-3</v>
      </c>
      <c r="L494" s="60">
        <f t="shared" si="126"/>
        <v>5091.810453379956</v>
      </c>
      <c r="M494" s="5">
        <f t="shared" si="121"/>
        <v>49128.333159436501</v>
      </c>
      <c r="N494" s="5">
        <f t="shared" si="122"/>
        <v>5.0918104533799564</v>
      </c>
      <c r="O494" s="5">
        <f t="shared" si="124"/>
        <v>1.9639379924996964E-15</v>
      </c>
      <c r="P494">
        <f t="shared" si="123"/>
        <v>14.706872228331319</v>
      </c>
    </row>
    <row r="495" spans="1:16" x14ac:dyDescent="0.25">
      <c r="B495" s="5">
        <f>'Mg2+离子浓度'!B495</f>
        <v>4.6908994707450313</v>
      </c>
      <c r="C495" s="5">
        <f t="shared" si="116"/>
        <v>3.00000000000189E-4</v>
      </c>
      <c r="D495" s="5">
        <f t="shared" ref="D495:D558" si="128">D466</f>
        <v>18.630542539353492</v>
      </c>
      <c r="E495" s="5">
        <f t="shared" si="117"/>
        <v>5.5891627618095685E-3</v>
      </c>
      <c r="F495" s="5">
        <f t="shared" si="118"/>
        <v>49128.338748599264</v>
      </c>
      <c r="G495" s="5">
        <f t="shared" si="119"/>
        <v>10473.116948037359</v>
      </c>
      <c r="H495" s="5">
        <f t="shared" si="125"/>
        <v>5.7927789416070577E-4</v>
      </c>
      <c r="I495" s="5">
        <f t="shared" si="120"/>
        <v>5091.8110326578499</v>
      </c>
      <c r="J495" s="5"/>
      <c r="K495" s="105">
        <f t="shared" si="127"/>
        <v>3.6223958469492178E-3</v>
      </c>
      <c r="L495" s="60">
        <f t="shared" si="126"/>
        <v>5091.807410262003</v>
      </c>
      <c r="M495" s="5">
        <f t="shared" si="121"/>
        <v>49128.303797912944</v>
      </c>
      <c r="N495" s="5">
        <f t="shared" si="122"/>
        <v>5.0918074102620032</v>
      </c>
      <c r="O495" s="5">
        <f t="shared" si="124"/>
        <v>1.9639391662469499E-15</v>
      </c>
      <c r="P495">
        <f t="shared" si="123"/>
        <v>14.706871968775362</v>
      </c>
    </row>
    <row r="496" spans="1:16" x14ac:dyDescent="0.25">
      <c r="B496" s="5">
        <f>'Mg2+离子浓度'!B496</f>
        <v>4.6911994707450315</v>
      </c>
      <c r="C496" s="5">
        <f t="shared" si="116"/>
        <v>3.00000000000189E-4</v>
      </c>
      <c r="D496" s="5">
        <f t="shared" si="128"/>
        <v>18.630542539353492</v>
      </c>
      <c r="E496" s="5">
        <f t="shared" si="117"/>
        <v>5.5891627618095685E-3</v>
      </c>
      <c r="F496" s="5">
        <f t="shared" si="118"/>
        <v>49128.309387075707</v>
      </c>
      <c r="G496" s="5">
        <f t="shared" si="119"/>
        <v>10472.440938281699</v>
      </c>
      <c r="H496" s="5">
        <f t="shared" si="125"/>
        <v>5.7927789416070577E-4</v>
      </c>
      <c r="I496" s="5">
        <f t="shared" si="120"/>
        <v>5091.8079895398978</v>
      </c>
      <c r="J496" s="5"/>
      <c r="K496" s="105">
        <f t="shared" si="127"/>
        <v>3.6223936820264113E-3</v>
      </c>
      <c r="L496" s="60">
        <f t="shared" si="126"/>
        <v>5091.8043671462156</v>
      </c>
      <c r="M496" s="5">
        <f t="shared" si="121"/>
        <v>49128.274436410262</v>
      </c>
      <c r="N496" s="5">
        <f t="shared" si="122"/>
        <v>5.0918043671462154</v>
      </c>
      <c r="O496" s="5">
        <f t="shared" si="124"/>
        <v>1.9639403399947715E-15</v>
      </c>
      <c r="P496">
        <f t="shared" si="123"/>
        <v>14.706871709219437</v>
      </c>
    </row>
    <row r="497" spans="1:16" x14ac:dyDescent="0.25">
      <c r="B497" s="5">
        <f>'Mg2+离子浓度'!B497</f>
        <v>4.6913994707450319</v>
      </c>
      <c r="C497" s="5">
        <f t="shared" si="116"/>
        <v>2.0000000000042206E-4</v>
      </c>
      <c r="D497" s="5">
        <f t="shared" si="128"/>
        <v>18.630542539353492</v>
      </c>
      <c r="E497" s="5">
        <f t="shared" si="117"/>
        <v>3.7261085078785618E-3</v>
      </c>
      <c r="F497" s="5">
        <f t="shared" si="118"/>
        <v>49128.278162518771</v>
      </c>
      <c r="G497" s="5">
        <f t="shared" si="119"/>
        <v>10471.987829831256</v>
      </c>
      <c r="H497" s="5">
        <f t="shared" si="125"/>
        <v>3.8618526277437549E-4</v>
      </c>
      <c r="I497" s="5">
        <f t="shared" si="120"/>
        <v>5091.8047533314775</v>
      </c>
      <c r="J497" s="5"/>
      <c r="K497" s="105">
        <f t="shared" si="127"/>
        <v>2.9576701763386649E-3</v>
      </c>
      <c r="L497" s="60">
        <f t="shared" si="126"/>
        <v>5091.8017956613012</v>
      </c>
      <c r="M497" s="5">
        <f t="shared" si="121"/>
        <v>49128.249625438068</v>
      </c>
      <c r="N497" s="5">
        <f t="shared" si="122"/>
        <v>5.0918017956613015</v>
      </c>
      <c r="O497" s="5">
        <f t="shared" si="124"/>
        <v>1.963941331832859E-15</v>
      </c>
      <c r="P497">
        <f t="shared" si="123"/>
        <v>14.706871489890116</v>
      </c>
    </row>
    <row r="498" spans="1:16" x14ac:dyDescent="0.25">
      <c r="B498" s="5">
        <f>'Mg2+离子浓度'!B498</f>
        <v>4.6923994707450314</v>
      </c>
      <c r="C498" s="5">
        <f t="shared" si="116"/>
        <v>9.9999999999944578E-4</v>
      </c>
      <c r="D498" s="5">
        <f t="shared" si="128"/>
        <v>18.630542539353492</v>
      </c>
      <c r="E498" s="5">
        <f t="shared" si="117"/>
        <v>1.8630542539343167E-2</v>
      </c>
      <c r="F498" s="5">
        <f t="shared" si="118"/>
        <v>49128.268255980605</v>
      </c>
      <c r="G498" s="5">
        <f t="shared" si="119"/>
        <v>10469.75402718224</v>
      </c>
      <c r="H498" s="5">
        <f t="shared" si="125"/>
        <v>1.9309263138667326E-3</v>
      </c>
      <c r="I498" s="5">
        <f t="shared" si="120"/>
        <v>5091.8037265876146</v>
      </c>
      <c r="J498" s="5"/>
      <c r="K498" s="105">
        <f t="shared" si="127"/>
        <v>6.6135502357096733E-3</v>
      </c>
      <c r="L498" s="60">
        <f t="shared" si="126"/>
        <v>5091.7971130373789</v>
      </c>
      <c r="M498" s="5">
        <f t="shared" si="121"/>
        <v>49128.204445141157</v>
      </c>
      <c r="N498" s="5">
        <f t="shared" si="122"/>
        <v>5.0917971130373791</v>
      </c>
      <c r="O498" s="5">
        <f t="shared" si="124"/>
        <v>1.9639431379532636E-15</v>
      </c>
      <c r="P498">
        <f t="shared" si="123"/>
        <v>14.706871090495413</v>
      </c>
    </row>
    <row r="499" spans="1:16" x14ac:dyDescent="0.25">
      <c r="B499" s="5">
        <f>'Mg2+离子浓度'!B499</f>
        <v>4.6953994707450315</v>
      </c>
      <c r="C499" s="5">
        <f t="shared" ref="C499:C562" si="129">B499-B498</f>
        <v>3.0000000000001137E-3</v>
      </c>
      <c r="D499" s="5">
        <f t="shared" si="128"/>
        <v>18.630542539353492</v>
      </c>
      <c r="E499" s="5">
        <f t="shared" ref="E499:E562" si="130">C499*D499</f>
        <v>5.5891627618062593E-2</v>
      </c>
      <c r="F499" s="5">
        <f t="shared" ref="F499:F562" si="131">E499+M498</f>
        <v>49128.260336768777</v>
      </c>
      <c r="G499" s="5">
        <f t="shared" ref="G499:G562" si="132">F499/B499</f>
        <v>10463.062971077403</v>
      </c>
      <c r="H499" s="5">
        <f t="shared" si="125"/>
        <v>5.7927789416036277E-3</v>
      </c>
      <c r="I499" s="5">
        <f t="shared" ref="I499:I562" si="133">F499/$C$9/96485/0.0001</f>
        <v>5091.8029058163211</v>
      </c>
      <c r="J499" s="5"/>
      <c r="K499" s="105">
        <f t="shared" si="127"/>
        <v>1.1455003180176653E-2</v>
      </c>
      <c r="L499" s="60">
        <f t="shared" si="126"/>
        <v>5091.7914508131407</v>
      </c>
      <c r="M499" s="5">
        <f t="shared" ref="M499:M562" si="134">L499*0.0001*$C$9*96485</f>
        <v>49128.149813170596</v>
      </c>
      <c r="N499" s="5">
        <f t="shared" ref="N499:N562" si="135">L499*0.001</f>
        <v>5.0917914508131412</v>
      </c>
      <c r="O499" s="5">
        <f t="shared" si="124"/>
        <v>1.9639453219167166E-15</v>
      </c>
      <c r="P499">
        <f t="shared" ref="P499:P562" si="136">-LOG(O499)</f>
        <v>14.706870607547241</v>
      </c>
    </row>
    <row r="500" spans="1:16" x14ac:dyDescent="0.25">
      <c r="B500" s="5">
        <f>'Mg2+离子浓度'!B500</f>
        <v>4.6983994707450316</v>
      </c>
      <c r="C500" s="5">
        <f t="shared" si="129"/>
        <v>3.0000000000001137E-3</v>
      </c>
      <c r="D500" s="5">
        <f t="shared" si="128"/>
        <v>18.630542539353492</v>
      </c>
      <c r="E500" s="5">
        <f t="shared" si="130"/>
        <v>5.5891627618062593E-2</v>
      </c>
      <c r="F500" s="5">
        <f t="shared" si="131"/>
        <v>49128.205704798216</v>
      </c>
      <c r="G500" s="5">
        <f t="shared" si="132"/>
        <v>10456.370517385549</v>
      </c>
      <c r="H500" s="5">
        <f t="shared" si="125"/>
        <v>5.7927789416036277E-3</v>
      </c>
      <c r="I500" s="5">
        <f t="shared" si="133"/>
        <v>5091.7972435920829</v>
      </c>
      <c r="J500" s="5"/>
      <c r="K500" s="105">
        <f t="shared" si="127"/>
        <v>1.1454990441899494E-2</v>
      </c>
      <c r="L500" s="60">
        <f t="shared" si="126"/>
        <v>5091.7857886016409</v>
      </c>
      <c r="M500" s="5">
        <f t="shared" si="134"/>
        <v>49128.09518132294</v>
      </c>
      <c r="N500" s="5">
        <f t="shared" si="135"/>
        <v>5.0917857886016407</v>
      </c>
      <c r="O500" s="5">
        <f t="shared" si="124"/>
        <v>1.9639475058801135E-15</v>
      </c>
      <c r="P500">
        <f t="shared" si="136"/>
        <v>14.706870124599618</v>
      </c>
    </row>
    <row r="501" spans="1:16" x14ac:dyDescent="0.25">
      <c r="B501" s="5">
        <f>'Mg2+离子浓度'!B501</f>
        <v>4.7003994707450314</v>
      </c>
      <c r="C501" s="5">
        <f t="shared" si="129"/>
        <v>1.9999999999997797E-3</v>
      </c>
      <c r="D501" s="5">
        <f t="shared" si="128"/>
        <v>18.630542539353492</v>
      </c>
      <c r="E501" s="5">
        <f t="shared" si="130"/>
        <v>3.7261085078702877E-2</v>
      </c>
      <c r="F501" s="5">
        <f t="shared" si="131"/>
        <v>49128.132442408016</v>
      </c>
      <c r="G501" s="5">
        <f t="shared" si="132"/>
        <v>10451.905789747912</v>
      </c>
      <c r="H501" s="5">
        <f t="shared" si="125"/>
        <v>3.8618526277351796E-3</v>
      </c>
      <c r="I501" s="5">
        <f t="shared" si="133"/>
        <v>5091.7896504542687</v>
      </c>
      <c r="J501" s="5"/>
      <c r="K501" s="105">
        <f t="shared" si="127"/>
        <v>9.3529465827764998E-3</v>
      </c>
      <c r="L501" s="60">
        <f t="shared" si="126"/>
        <v>5091.7802975076856</v>
      </c>
      <c r="M501" s="5">
        <f t="shared" si="134"/>
        <v>49128.042200502903</v>
      </c>
      <c r="N501" s="5">
        <f t="shared" si="135"/>
        <v>5.091780297507686</v>
      </c>
      <c r="O501" s="5">
        <f t="shared" si="124"/>
        <v>1.9639496238466494E-15</v>
      </c>
      <c r="P501">
        <f t="shared" si="136"/>
        <v>14.70686965624663</v>
      </c>
    </row>
    <row r="502" spans="1:16" x14ac:dyDescent="0.25">
      <c r="B502" s="5">
        <f>'Mg2+离子浓度'!B502</f>
        <v>4.7103994707450312</v>
      </c>
      <c r="C502" s="5">
        <f t="shared" si="129"/>
        <v>9.9999999999997868E-3</v>
      </c>
      <c r="D502" s="5">
        <f t="shared" si="128"/>
        <v>18.630542539353492</v>
      </c>
      <c r="E502" s="5">
        <f t="shared" si="130"/>
        <v>0.18630542539353095</v>
      </c>
      <c r="F502" s="5">
        <f t="shared" si="131"/>
        <v>49128.228505928295</v>
      </c>
      <c r="G502" s="5">
        <f t="shared" si="132"/>
        <v>10429.737182812187</v>
      </c>
      <c r="H502" s="5">
        <f t="shared" si="125"/>
        <v>1.9309263138677615E-2</v>
      </c>
      <c r="I502" s="5">
        <f t="shared" si="133"/>
        <v>5091.7996067708236</v>
      </c>
      <c r="J502" s="5"/>
      <c r="K502" s="105">
        <f t="shared" si="127"/>
        <v>2.0913865243211829E-2</v>
      </c>
      <c r="L502" s="60">
        <f t="shared" si="126"/>
        <v>5091.7786929055801</v>
      </c>
      <c r="M502" s="5">
        <f t="shared" si="134"/>
        <v>49128.026718499495</v>
      </c>
      <c r="N502" s="5">
        <f t="shared" si="135"/>
        <v>5.0917786929055806</v>
      </c>
      <c r="O502" s="5">
        <f t="shared" si="124"/>
        <v>1.9639502427576217E-15</v>
      </c>
      <c r="P502">
        <f t="shared" si="136"/>
        <v>14.706869519384881</v>
      </c>
    </row>
    <row r="503" spans="1:16" x14ac:dyDescent="0.25">
      <c r="B503" s="5">
        <f>'Mg2+离子浓度'!B503</f>
        <v>4.7403994707450314</v>
      </c>
      <c r="C503" s="5">
        <f t="shared" si="129"/>
        <v>3.0000000000000249E-2</v>
      </c>
      <c r="D503" s="5">
        <f t="shared" si="128"/>
        <v>18.630542539353492</v>
      </c>
      <c r="E503" s="5">
        <f t="shared" si="130"/>
        <v>0.55891627618060935</v>
      </c>
      <c r="F503" s="5">
        <f t="shared" si="131"/>
        <v>49128.585634775678</v>
      </c>
      <c r="G503" s="5">
        <f t="shared" si="132"/>
        <v>10363.807087982465</v>
      </c>
      <c r="H503" s="5">
        <f t="shared" si="125"/>
        <v>5.7927789416034554E-2</v>
      </c>
      <c r="I503" s="5">
        <f t="shared" si="133"/>
        <v>5091.8366206949968</v>
      </c>
      <c r="J503" s="5"/>
      <c r="K503" s="105">
        <f t="shared" si="127"/>
        <v>3.6224140506871734E-2</v>
      </c>
      <c r="L503" s="60">
        <f t="shared" si="126"/>
        <v>5091.8003965544904</v>
      </c>
      <c r="M503" s="5">
        <f t="shared" si="134"/>
        <v>49128.236126156007</v>
      </c>
      <c r="N503" s="5">
        <f t="shared" si="135"/>
        <v>5.0918003965544907</v>
      </c>
      <c r="O503" s="5">
        <f t="shared" si="124"/>
        <v>1.9639418714776763E-15</v>
      </c>
      <c r="P503">
        <f t="shared" si="136"/>
        <v>14.706871370556238</v>
      </c>
    </row>
    <row r="504" spans="1:16" x14ac:dyDescent="0.25">
      <c r="B504" s="5">
        <f>'Mg2+离子浓度'!B504</f>
        <v>4.7703994707450317</v>
      </c>
      <c r="C504" s="5">
        <f t="shared" si="129"/>
        <v>3.0000000000000249E-2</v>
      </c>
      <c r="D504" s="5">
        <f t="shared" si="128"/>
        <v>18.630542539353492</v>
      </c>
      <c r="E504" s="5">
        <f t="shared" si="130"/>
        <v>0.55891627618060935</v>
      </c>
      <c r="F504" s="5">
        <f t="shared" si="131"/>
        <v>49128.79504243219</v>
      </c>
      <c r="G504" s="5">
        <f t="shared" si="132"/>
        <v>10298.675266865932</v>
      </c>
      <c r="H504" s="5">
        <f t="shared" si="125"/>
        <v>5.7927789416034554E-2</v>
      </c>
      <c r="I504" s="5">
        <f t="shared" si="133"/>
        <v>5091.858324343907</v>
      </c>
      <c r="J504" s="5"/>
      <c r="K504" s="105">
        <f t="shared" si="127"/>
        <v>3.6224294910103066E-2</v>
      </c>
      <c r="L504" s="60">
        <f t="shared" si="126"/>
        <v>5091.8221000489966</v>
      </c>
      <c r="M504" s="5">
        <f t="shared" si="134"/>
        <v>49128.445532322752</v>
      </c>
      <c r="N504" s="5">
        <f t="shared" si="135"/>
        <v>5.0918221000489972</v>
      </c>
      <c r="O504" s="5">
        <f t="shared" si="124"/>
        <v>1.963933500328649E-15</v>
      </c>
      <c r="P504">
        <f t="shared" si="136"/>
        <v>14.706873221706536</v>
      </c>
    </row>
    <row r="505" spans="1:16" x14ac:dyDescent="0.25">
      <c r="B505" s="5">
        <f>'Mg2+离子浓度'!B505</f>
        <v>4.7903994707450313</v>
      </c>
      <c r="C505" s="5">
        <f t="shared" si="129"/>
        <v>1.9999999999999574E-2</v>
      </c>
      <c r="D505" s="5">
        <f t="shared" si="128"/>
        <v>18.630542539353492</v>
      </c>
      <c r="E505" s="5">
        <f t="shared" si="130"/>
        <v>0.37261085078706191</v>
      </c>
      <c r="F505" s="5">
        <f t="shared" si="131"/>
        <v>49128.818143173536</v>
      </c>
      <c r="G505" s="5">
        <f t="shared" si="132"/>
        <v>10255.682943187352</v>
      </c>
      <c r="H505" s="5">
        <f t="shared" si="125"/>
        <v>3.8618526277355229E-2</v>
      </c>
      <c r="I505" s="5">
        <f t="shared" si="133"/>
        <v>5091.8607185752735</v>
      </c>
      <c r="J505" s="5"/>
      <c r="K505" s="105">
        <f t="shared" si="127"/>
        <v>2.9577026847957752E-2</v>
      </c>
      <c r="L505" s="60">
        <f t="shared" si="126"/>
        <v>5091.8311415484259</v>
      </c>
      <c r="M505" s="5">
        <f t="shared" si="134"/>
        <v>49128.532769229991</v>
      </c>
      <c r="N505" s="5">
        <f t="shared" si="135"/>
        <v>5.0918311415484263</v>
      </c>
      <c r="O505" s="5">
        <f t="shared" si="124"/>
        <v>1.9639300129970529E-15</v>
      </c>
      <c r="P505">
        <f t="shared" si="136"/>
        <v>14.706873992878377</v>
      </c>
    </row>
    <row r="506" spans="1:16" x14ac:dyDescent="0.25">
      <c r="B506" s="5">
        <f>'Mg2+离子浓度'!B506</f>
        <v>4.840399470745032</v>
      </c>
      <c r="C506" s="5">
        <f t="shared" si="129"/>
        <v>5.0000000000000711E-2</v>
      </c>
      <c r="D506" s="5">
        <f t="shared" si="128"/>
        <v>18.630542539353492</v>
      </c>
      <c r="E506" s="5">
        <f t="shared" si="130"/>
        <v>0.9315271269676878</v>
      </c>
      <c r="F506" s="5">
        <f t="shared" si="131"/>
        <v>49129.464296356957</v>
      </c>
      <c r="G506" s="5">
        <f t="shared" si="132"/>
        <v>10149.878040705384</v>
      </c>
      <c r="H506" s="5">
        <f t="shared" si="125"/>
        <v>9.6546315693391505E-2</v>
      </c>
      <c r="I506" s="5">
        <f t="shared" si="133"/>
        <v>5091.9276878641194</v>
      </c>
      <c r="J506" s="5"/>
      <c r="K506" s="105">
        <f t="shared" si="127"/>
        <v>4.6766000696540806E-2</v>
      </c>
      <c r="L506" s="60">
        <f t="shared" si="126"/>
        <v>5091.8809218634233</v>
      </c>
      <c r="M506" s="5">
        <f t="shared" si="134"/>
        <v>49129.013074599236</v>
      </c>
      <c r="N506" s="5">
        <f t="shared" si="135"/>
        <v>5.0918809218634236</v>
      </c>
      <c r="O506" s="5">
        <f t="shared" si="124"/>
        <v>1.9639108128122531E-15</v>
      </c>
      <c r="P506">
        <f t="shared" si="136"/>
        <v>14.706878238739998</v>
      </c>
    </row>
    <row r="507" spans="1:16" x14ac:dyDescent="0.25">
      <c r="A507" t="s">
        <v>252</v>
      </c>
      <c r="B507" s="5">
        <f>'Mg2+离子浓度'!B507</f>
        <v>4.8903994707450318</v>
      </c>
      <c r="C507" s="5">
        <f t="shared" si="129"/>
        <v>4.9999999999999822E-2</v>
      </c>
      <c r="D507" s="5">
        <f t="shared" si="128"/>
        <v>18.630542539353492</v>
      </c>
      <c r="E507" s="5">
        <f t="shared" si="130"/>
        <v>0.93152712696767126</v>
      </c>
      <c r="F507" s="5">
        <f t="shared" si="131"/>
        <v>49129.944601726202</v>
      </c>
      <c r="G507" s="5">
        <f t="shared" si="132"/>
        <v>10046.202747981539</v>
      </c>
      <c r="H507" s="5">
        <f t="shared" si="125"/>
        <v>9.6546315693389784E-2</v>
      </c>
      <c r="I507" s="5">
        <f t="shared" si="133"/>
        <v>5091.9774681791159</v>
      </c>
      <c r="J507" s="5"/>
      <c r="K507" s="105">
        <f t="shared" si="127"/>
        <v>4.6766457895932936E-2</v>
      </c>
      <c r="L507" s="60">
        <f t="shared" si="126"/>
        <v>5091.9307017212204</v>
      </c>
      <c r="M507" s="5">
        <f t="shared" si="134"/>
        <v>49129.493375557206</v>
      </c>
      <c r="N507" s="5">
        <f t="shared" si="135"/>
        <v>5.0919307017212203</v>
      </c>
      <c r="O507" s="5">
        <f t="shared" si="124"/>
        <v>1.9638916131792035E-15</v>
      </c>
      <c r="P507">
        <f t="shared" si="136"/>
        <v>14.706882484521117</v>
      </c>
    </row>
    <row r="508" spans="1:16" x14ac:dyDescent="0.25">
      <c r="A508" s="5">
        <f>(A488+A509)*17</f>
        <v>4.983533528191173</v>
      </c>
      <c r="B508" s="5">
        <f>'Mg2+离子浓度'!B508</f>
        <v>4.9403994707450316</v>
      </c>
      <c r="C508" s="5">
        <f t="shared" si="129"/>
        <v>4.9999999999999822E-2</v>
      </c>
      <c r="D508" s="5">
        <f t="shared" si="128"/>
        <v>18.630542539353492</v>
      </c>
      <c r="E508" s="5">
        <f t="shared" si="130"/>
        <v>0.93152712696767126</v>
      </c>
      <c r="F508" s="5">
        <f t="shared" si="131"/>
        <v>49130.424902684172</v>
      </c>
      <c r="G508" s="5">
        <f t="shared" si="132"/>
        <v>9944.6259748050525</v>
      </c>
      <c r="H508" s="5">
        <f t="shared" si="125"/>
        <v>9.6546315693389784E-2</v>
      </c>
      <c r="I508" s="5">
        <f t="shared" si="133"/>
        <v>5092.027248036914</v>
      </c>
      <c r="J508" s="5"/>
      <c r="K508" s="105">
        <f t="shared" si="127"/>
        <v>4.6766915091126425E-2</v>
      </c>
      <c r="L508" s="60">
        <f t="shared" si="126"/>
        <v>5091.9804811218228</v>
      </c>
      <c r="M508" s="5">
        <f t="shared" si="134"/>
        <v>49129.973672103908</v>
      </c>
      <c r="N508" s="5">
        <f t="shared" si="135"/>
        <v>5.0919804811218228</v>
      </c>
      <c r="O508" s="5">
        <f t="shared" si="124"/>
        <v>1.9638724140978804E-15</v>
      </c>
      <c r="P508">
        <f t="shared" si="136"/>
        <v>14.706886730221733</v>
      </c>
    </row>
    <row r="509" spans="1:16" x14ac:dyDescent="0.25">
      <c r="A509" s="79">
        <v>0.2931415442581049</v>
      </c>
      <c r="B509" s="5">
        <f>'Mg2+离子浓度'!B509</f>
        <v>4.9835485018151005</v>
      </c>
      <c r="C509" s="5">
        <f t="shared" si="129"/>
        <v>4.3149031070068844E-2</v>
      </c>
      <c r="D509" s="5">
        <f t="shared" si="128"/>
        <v>18.630542539353492</v>
      </c>
      <c r="E509" s="5">
        <f t="shared" si="130"/>
        <v>0.80388985888280307</v>
      </c>
      <c r="F509" s="5">
        <f t="shared" si="131"/>
        <v>49130.777561962794</v>
      </c>
      <c r="G509" s="5">
        <f t="shared" si="132"/>
        <v>9858.5932381451603</v>
      </c>
      <c r="H509" s="5">
        <f t="shared" si="125"/>
        <v>8.3317599511095311E-2</v>
      </c>
      <c r="I509" s="5">
        <f t="shared" si="133"/>
        <v>5092.063798721334</v>
      </c>
      <c r="J509" s="5"/>
      <c r="K509" s="105">
        <f t="shared" si="127"/>
        <v>4.3445256178233735E-2</v>
      </c>
      <c r="L509" s="60">
        <f t="shared" si="126"/>
        <v>5092.0203534651555</v>
      </c>
      <c r="M509" s="5">
        <f t="shared" si="134"/>
        <v>49130.35838040855</v>
      </c>
      <c r="N509" s="5">
        <f t="shared" si="135"/>
        <v>5.0920203534651556</v>
      </c>
      <c r="O509" s="5">
        <f t="shared" si="124"/>
        <v>1.9638570362734176E-15</v>
      </c>
      <c r="P509">
        <f t="shared" si="136"/>
        <v>14.706890130916406</v>
      </c>
    </row>
    <row r="510" spans="1:16" x14ac:dyDescent="0.25">
      <c r="B510" s="5">
        <f>'Mg2+离子浓度'!B510</f>
        <v>4.9835485019151005</v>
      </c>
      <c r="C510" s="5">
        <f t="shared" si="129"/>
        <v>1.000000082740371E-10</v>
      </c>
      <c r="D510" s="5">
        <f t="shared" si="128"/>
        <v>385533071.99181575</v>
      </c>
      <c r="E510" s="5">
        <f t="shared" si="130"/>
        <v>3.8553310389096512E-2</v>
      </c>
      <c r="F510" s="5">
        <f t="shared" si="131"/>
        <v>49130.396933718941</v>
      </c>
      <c r="G510" s="5">
        <f t="shared" si="132"/>
        <v>9858.5168609955108</v>
      </c>
      <c r="H510" s="5">
        <f t="shared" si="125"/>
        <v>3.9957828044873836E-3</v>
      </c>
      <c r="I510" s="5">
        <f t="shared" si="133"/>
        <v>5092.0243492479594</v>
      </c>
      <c r="J510" s="5"/>
      <c r="K510" s="105">
        <f t="shared" si="127"/>
        <v>2.0914789207216399E-6</v>
      </c>
      <c r="L510" s="60">
        <f t="shared" si="126"/>
        <v>5092.0243471564809</v>
      </c>
      <c r="M510" s="5">
        <f t="shared" si="134"/>
        <v>49130.396913539305</v>
      </c>
      <c r="N510" s="5">
        <f t="shared" si="135"/>
        <v>5.0920243471564808</v>
      </c>
      <c r="O510" s="5">
        <f t="shared" si="124"/>
        <v>1.9638554960139304E-15</v>
      </c>
      <c r="P510">
        <f t="shared" si="136"/>
        <v>14.70689047153512</v>
      </c>
    </row>
    <row r="511" spans="1:16" x14ac:dyDescent="0.25">
      <c r="B511" s="5">
        <f>'Mg2+离子浓度'!B511</f>
        <v>4.9835485022151005</v>
      </c>
      <c r="C511" s="5">
        <f t="shared" si="129"/>
        <v>3.000000248221113E-10</v>
      </c>
      <c r="D511" s="5">
        <f t="shared" si="128"/>
        <v>385533071.99181575</v>
      </c>
      <c r="E511" s="5">
        <f t="shared" si="130"/>
        <v>0.11565993116728955</v>
      </c>
      <c r="F511" s="5">
        <f t="shared" si="131"/>
        <v>49130.512573470471</v>
      </c>
      <c r="G511" s="5">
        <f t="shared" si="132"/>
        <v>9858.5400647014503</v>
      </c>
      <c r="H511" s="5">
        <f t="shared" si="125"/>
        <v>1.198734841346215E-2</v>
      </c>
      <c r="I511" s="5">
        <f t="shared" si="133"/>
        <v>5092.0363345048936</v>
      </c>
      <c r="J511" s="5"/>
      <c r="K511" s="105">
        <f t="shared" si="127"/>
        <v>3.6225562801531224E-6</v>
      </c>
      <c r="L511" s="60">
        <f t="shared" si="126"/>
        <v>5092.0363308823371</v>
      </c>
      <c r="M511" s="5">
        <f t="shared" si="134"/>
        <v>49130.512538518225</v>
      </c>
      <c r="N511" s="5">
        <f t="shared" si="135"/>
        <v>5.0920363308823369</v>
      </c>
      <c r="O511" s="5">
        <f t="shared" si="124"/>
        <v>1.9638508742272117E-15</v>
      </c>
      <c r="P511">
        <f t="shared" si="136"/>
        <v>14.706891493615835</v>
      </c>
    </row>
    <row r="512" spans="1:16" x14ac:dyDescent="0.25">
      <c r="B512" s="5">
        <f>'Mg2+离子浓度'!B512</f>
        <v>4.9835485026151005</v>
      </c>
      <c r="C512" s="5">
        <f t="shared" si="129"/>
        <v>4.000000330961484E-10</v>
      </c>
      <c r="D512" s="5">
        <f t="shared" si="128"/>
        <v>385533071.99181575</v>
      </c>
      <c r="E512" s="5">
        <f t="shared" si="130"/>
        <v>0.15421324155638605</v>
      </c>
      <c r="F512" s="5">
        <f t="shared" si="131"/>
        <v>49130.666751759782</v>
      </c>
      <c r="G512" s="5">
        <f t="shared" si="132"/>
        <v>9858.5710013615044</v>
      </c>
      <c r="H512" s="5">
        <f t="shared" si="125"/>
        <v>1.5983131217949535E-2</v>
      </c>
      <c r="I512" s="5">
        <f t="shared" si="133"/>
        <v>5092.0523140135538</v>
      </c>
      <c r="J512" s="5"/>
      <c r="K512" s="105">
        <f t="shared" si="127"/>
        <v>4.1829808137284663E-6</v>
      </c>
      <c r="L512" s="60">
        <f t="shared" si="126"/>
        <v>5092.052309830573</v>
      </c>
      <c r="M512" s="5">
        <f t="shared" si="134"/>
        <v>49130.666711400292</v>
      </c>
      <c r="N512" s="5">
        <f t="shared" si="135"/>
        <v>5.0920523098305734</v>
      </c>
      <c r="O512" s="5">
        <f t="shared" si="124"/>
        <v>1.9638447116291953E-15</v>
      </c>
      <c r="P512">
        <f t="shared" si="136"/>
        <v>14.70689285644157</v>
      </c>
    </row>
    <row r="513" spans="1:16" x14ac:dyDescent="0.25">
      <c r="B513" s="5">
        <f>'Mg2+离子浓度'!B513</f>
        <v>4.9835485028151005</v>
      </c>
      <c r="C513" s="5">
        <f t="shared" si="129"/>
        <v>2.000000165480742E-10</v>
      </c>
      <c r="D513" s="5">
        <f t="shared" si="128"/>
        <v>385533071.99181575</v>
      </c>
      <c r="E513" s="5">
        <f t="shared" si="130"/>
        <v>7.7106620778193025E-2</v>
      </c>
      <c r="F513" s="5">
        <f t="shared" si="131"/>
        <v>49130.743818021074</v>
      </c>
      <c r="G513" s="5">
        <f t="shared" si="132"/>
        <v>9858.5864650997501</v>
      </c>
      <c r="H513" s="5">
        <f t="shared" si="125"/>
        <v>7.9915656089747673E-3</v>
      </c>
      <c r="I513" s="5">
        <f t="shared" si="133"/>
        <v>5092.0603013961827</v>
      </c>
      <c r="J513" s="5"/>
      <c r="K513" s="105">
        <f t="shared" si="127"/>
        <v>2.9578187385816421E-6</v>
      </c>
      <c r="L513" s="60">
        <f t="shared" si="126"/>
        <v>5092.060298438364</v>
      </c>
      <c r="M513" s="5">
        <f t="shared" si="134"/>
        <v>49130.743789482563</v>
      </c>
      <c r="N513" s="5">
        <f t="shared" si="135"/>
        <v>5.0920602984383638</v>
      </c>
      <c r="O513" s="5">
        <f t="shared" si="124"/>
        <v>1.963841630678805E-15</v>
      </c>
      <c r="P513">
        <f t="shared" si="136"/>
        <v>14.706893537778946</v>
      </c>
    </row>
    <row r="514" spans="1:16" x14ac:dyDescent="0.25">
      <c r="B514" s="5">
        <f>'Mg2+离子浓度'!B514</f>
        <v>4.9835485118151004</v>
      </c>
      <c r="C514" s="5">
        <f t="shared" si="129"/>
        <v>8.9999998564849193E-9</v>
      </c>
      <c r="D514" s="5">
        <f t="shared" si="128"/>
        <v>385533071.99181575</v>
      </c>
      <c r="E514" s="5">
        <f t="shared" si="130"/>
        <v>3.4697975925965316</v>
      </c>
      <c r="F514" s="5">
        <f t="shared" si="131"/>
        <v>49134.213587075159</v>
      </c>
      <c r="G514" s="5">
        <f t="shared" si="132"/>
        <v>9859.2826919587005</v>
      </c>
      <c r="H514" s="5">
        <f t="shared" si="125"/>
        <v>0.35962041691418684</v>
      </c>
      <c r="I514" s="5">
        <f t="shared" si="133"/>
        <v>5092.4199188552784</v>
      </c>
      <c r="J514" s="5"/>
      <c r="K514" s="105">
        <f t="shared" si="127"/>
        <v>1.984305159503871E-5</v>
      </c>
      <c r="L514" s="60">
        <f t="shared" si="126"/>
        <v>5092.4198990122268</v>
      </c>
      <c r="M514" s="5">
        <f t="shared" si="134"/>
        <v>49134.213395619474</v>
      </c>
      <c r="N514" s="5">
        <f t="shared" si="135"/>
        <v>5.0924198990122269</v>
      </c>
      <c r="O514" s="5">
        <f t="shared" si="124"/>
        <v>1.9637029542555384E-15</v>
      </c>
      <c r="P514">
        <f t="shared" si="136"/>
        <v>14.706924206510577</v>
      </c>
    </row>
    <row r="515" spans="1:16" x14ac:dyDescent="0.25">
      <c r="B515" s="5">
        <f>'Mg2+离子浓度'!B515</f>
        <v>4.9835486018151007</v>
      </c>
      <c r="C515" s="5">
        <f t="shared" si="129"/>
        <v>9.0000000341206032E-8</v>
      </c>
      <c r="D515" s="5">
        <f t="shared" si="128"/>
        <v>385533071.99181575</v>
      </c>
      <c r="E515" s="5">
        <f t="shared" si="130"/>
        <v>34.697976610809626</v>
      </c>
      <c r="F515" s="5">
        <f t="shared" si="131"/>
        <v>49168.911372230286</v>
      </c>
      <c r="G515" s="5">
        <f t="shared" si="132"/>
        <v>9866.2449793952164</v>
      </c>
      <c r="H515" s="5">
        <f t="shared" si="125"/>
        <v>3.596204240121224</v>
      </c>
      <c r="I515" s="5">
        <f t="shared" si="133"/>
        <v>5096.0161032523483</v>
      </c>
      <c r="J515" s="5"/>
      <c r="K515" s="105">
        <f t="shared" si="127"/>
        <v>6.2793551883481697E-5</v>
      </c>
      <c r="L515" s="60">
        <f t="shared" si="126"/>
        <v>5096.0160404587969</v>
      </c>
      <c r="M515" s="5">
        <f t="shared" si="134"/>
        <v>49168.910766366709</v>
      </c>
      <c r="N515" s="5">
        <f t="shared" si="135"/>
        <v>5.0960160404587969</v>
      </c>
      <c r="O515" s="5">
        <f t="shared" si="124"/>
        <v>1.9623172141937948E-15</v>
      </c>
      <c r="P515">
        <f t="shared" si="136"/>
        <v>14.707230786335099</v>
      </c>
    </row>
    <row r="516" spans="1:16" x14ac:dyDescent="0.25">
      <c r="B516" s="5">
        <f>'Mg2+离子浓度'!B516</f>
        <v>4.9835495018151006</v>
      </c>
      <c r="C516" s="5">
        <f t="shared" si="129"/>
        <v>8.9999999985934664E-7</v>
      </c>
      <c r="D516" s="5">
        <f t="shared" si="128"/>
        <v>385533071.99181575</v>
      </c>
      <c r="E516" s="5">
        <f t="shared" si="130"/>
        <v>346.97976473840765</v>
      </c>
      <c r="F516" s="5">
        <f t="shared" si="131"/>
        <v>49515.89053110512</v>
      </c>
      <c r="G516" s="5">
        <f t="shared" si="132"/>
        <v>9935.8681022573401</v>
      </c>
      <c r="H516" s="5">
        <f t="shared" si="125"/>
        <v>35.962042259253529</v>
      </c>
      <c r="I516" s="5">
        <f t="shared" si="133"/>
        <v>5131.9780827180512</v>
      </c>
      <c r="J516" s="5"/>
      <c r="K516" s="105">
        <f t="shared" si="127"/>
        <v>1.999719353600467E-4</v>
      </c>
      <c r="L516" s="60">
        <f t="shared" si="126"/>
        <v>5131.9778827461159</v>
      </c>
      <c r="M516" s="5">
        <f t="shared" si="134"/>
        <v>49515.888601675899</v>
      </c>
      <c r="N516" s="5">
        <f t="shared" si="135"/>
        <v>5.1319778827461162</v>
      </c>
      <c r="O516" s="5">
        <f t="shared" si="124"/>
        <v>1.9485664647192537E-15</v>
      </c>
      <c r="P516">
        <f t="shared" si="136"/>
        <v>14.710284776030635</v>
      </c>
    </row>
    <row r="517" spans="1:16" x14ac:dyDescent="0.25">
      <c r="A517" s="82">
        <v>7.4868119641229509E-6</v>
      </c>
      <c r="B517" s="5">
        <f>'Mg2+离子浓度'!B517</f>
        <v>4.9835559886270646</v>
      </c>
      <c r="C517" s="5">
        <f t="shared" si="129"/>
        <v>6.4868119640237865E-6</v>
      </c>
      <c r="D517" s="5">
        <f t="shared" si="128"/>
        <v>385533071.99181575</v>
      </c>
      <c r="E517" s="5">
        <f t="shared" si="130"/>
        <v>2500.8805439233543</v>
      </c>
      <c r="F517" s="5">
        <f t="shared" si="131"/>
        <v>52016.769145599254</v>
      </c>
      <c r="G517" s="5">
        <f t="shared" si="132"/>
        <v>10437.681299117805</v>
      </c>
      <c r="H517" s="5">
        <f t="shared" si="125"/>
        <v>259.19889557168</v>
      </c>
      <c r="I517" s="5">
        <f t="shared" si="133"/>
        <v>5391.1767783177957</v>
      </c>
      <c r="J517" s="5"/>
      <c r="K517" s="105">
        <f t="shared" si="127"/>
        <v>5.6397808609243009E-4</v>
      </c>
      <c r="L517" s="60">
        <f t="shared" si="126"/>
        <v>5391.17621433971</v>
      </c>
      <c r="M517" s="5">
        <f t="shared" si="134"/>
        <v>52016.763704056691</v>
      </c>
      <c r="N517" s="5">
        <f t="shared" si="135"/>
        <v>5.3911762143397102</v>
      </c>
      <c r="O517" s="5">
        <f t="shared" si="124"/>
        <v>1.8548827941111476E-15</v>
      </c>
      <c r="P517">
        <f t="shared" si="136"/>
        <v>14.731683527277468</v>
      </c>
    </row>
    <row r="518" spans="1:16" x14ac:dyDescent="0.25">
      <c r="B518" s="5">
        <f>'Mg2+离子浓度'!B518</f>
        <v>4.983558501815101</v>
      </c>
      <c r="C518" s="5">
        <f t="shared" si="129"/>
        <v>2.5131880363460368E-6</v>
      </c>
      <c r="D518" s="5">
        <f t="shared" si="128"/>
        <v>18.630542539353492</v>
      </c>
      <c r="E518" s="5">
        <f t="shared" si="130"/>
        <v>4.6822056620539108E-5</v>
      </c>
      <c r="F518" s="5">
        <f t="shared" si="131"/>
        <v>52016.763750878745</v>
      </c>
      <c r="G518" s="5">
        <f t="shared" si="132"/>
        <v>10437.674952934396</v>
      </c>
      <c r="H518" s="5">
        <f t="shared" si="125"/>
        <v>4.8527809110783144E-6</v>
      </c>
      <c r="I518" s="5">
        <f t="shared" si="133"/>
        <v>5391.17621919249</v>
      </c>
      <c r="J518" s="5"/>
      <c r="K518" s="105">
        <f t="shared" si="127"/>
        <v>3.5104195266202209E-4</v>
      </c>
      <c r="L518" s="60">
        <f t="shared" si="126"/>
        <v>5391.1758681505371</v>
      </c>
      <c r="M518" s="5">
        <f t="shared" si="134"/>
        <v>52016.760363850459</v>
      </c>
      <c r="N518" s="5">
        <f t="shared" si="135"/>
        <v>5.3911758681505368</v>
      </c>
      <c r="O518" s="5">
        <f t="shared" si="124"/>
        <v>1.8548829132206621E-15</v>
      </c>
      <c r="P518">
        <f t="shared" si="136"/>
        <v>14.731683499389668</v>
      </c>
    </row>
    <row r="519" spans="1:16" x14ac:dyDescent="0.25">
      <c r="B519" s="5">
        <f>'Mg2+离子浓度'!B519</f>
        <v>4.9835685018151006</v>
      </c>
      <c r="C519" s="5">
        <f t="shared" si="129"/>
        <v>9.9999999996214228E-6</v>
      </c>
      <c r="D519" s="5">
        <f t="shared" si="128"/>
        <v>18.630542539353492</v>
      </c>
      <c r="E519" s="5">
        <f t="shared" si="130"/>
        <v>1.8630542538648182E-4</v>
      </c>
      <c r="F519" s="5">
        <f t="shared" si="131"/>
        <v>52016.760550155886</v>
      </c>
      <c r="G519" s="5">
        <f t="shared" si="132"/>
        <v>10437.65336650043</v>
      </c>
      <c r="H519" s="5">
        <f t="shared" si="125"/>
        <v>1.930926313794702E-5</v>
      </c>
      <c r="I519" s="5">
        <f t="shared" si="133"/>
        <v>5391.1758874597999</v>
      </c>
      <c r="J519" s="5"/>
      <c r="K519" s="105">
        <f t="shared" si="127"/>
        <v>7.0023933511851829E-4</v>
      </c>
      <c r="L519" s="60">
        <f t="shared" si="126"/>
        <v>5391.175187220465</v>
      </c>
      <c r="M519" s="5">
        <f t="shared" si="134"/>
        <v>52016.753793896656</v>
      </c>
      <c r="N519" s="5">
        <f t="shared" si="135"/>
        <v>5.3911751872204654</v>
      </c>
      <c r="O519" s="5">
        <f t="shared" si="124"/>
        <v>1.8548831475008536E-15</v>
      </c>
      <c r="P519">
        <f t="shared" si="136"/>
        <v>14.731683444536293</v>
      </c>
    </row>
    <row r="520" spans="1:16" x14ac:dyDescent="0.25">
      <c r="B520" s="5">
        <f>'Mg2+离子浓度'!B520</f>
        <v>4.9835985018151003</v>
      </c>
      <c r="C520" s="5">
        <f t="shared" si="129"/>
        <v>2.9999999999752447E-5</v>
      </c>
      <c r="D520" s="5">
        <f t="shared" si="128"/>
        <v>18.630542539353492</v>
      </c>
      <c r="E520" s="5">
        <f t="shared" si="130"/>
        <v>5.5891627617599268E-4</v>
      </c>
      <c r="F520" s="5">
        <f t="shared" si="131"/>
        <v>52016.754352812932</v>
      </c>
      <c r="G520" s="5">
        <f t="shared" si="132"/>
        <v>10437.589290924552</v>
      </c>
      <c r="H520" s="5">
        <f t="shared" si="125"/>
        <v>5.7927789415556066E-5</v>
      </c>
      <c r="I520" s="5">
        <f t="shared" si="133"/>
        <v>5391.1752451482544</v>
      </c>
      <c r="J520" s="5"/>
      <c r="K520" s="105">
        <f t="shared" si="127"/>
        <v>1.2128499614009745E-3</v>
      </c>
      <c r="L520" s="60">
        <f t="shared" si="126"/>
        <v>5391.1740322982932</v>
      </c>
      <c r="M520" s="5">
        <f t="shared" si="134"/>
        <v>52016.742650630084</v>
      </c>
      <c r="N520" s="5">
        <f t="shared" si="135"/>
        <v>5.3911740322982933</v>
      </c>
      <c r="O520" s="5">
        <f t="shared" si="124"/>
        <v>1.8548835448624783E-15</v>
      </c>
      <c r="P520">
        <f t="shared" si="136"/>
        <v>14.731683351499735</v>
      </c>
    </row>
    <row r="521" spans="1:16" x14ac:dyDescent="0.25">
      <c r="B521" s="5">
        <f>'Mg2+离子浓度'!B521</f>
        <v>4.983628501815101</v>
      </c>
      <c r="C521" s="5">
        <f t="shared" si="129"/>
        <v>3.0000000000640625E-5</v>
      </c>
      <c r="D521" s="5">
        <f t="shared" si="128"/>
        <v>18.630542539353492</v>
      </c>
      <c r="E521" s="5">
        <f t="shared" si="130"/>
        <v>5.5891627619253999E-4</v>
      </c>
      <c r="F521" s="5">
        <f t="shared" si="131"/>
        <v>52016.743209546359</v>
      </c>
      <c r="G521" s="5">
        <f t="shared" si="132"/>
        <v>10437.524223685854</v>
      </c>
      <c r="H521" s="5">
        <f t="shared" si="125"/>
        <v>5.7927789417271084E-5</v>
      </c>
      <c r="I521" s="5">
        <f t="shared" si="133"/>
        <v>5391.1740902260826</v>
      </c>
      <c r="J521" s="5"/>
      <c r="K521" s="105">
        <f t="shared" si="127"/>
        <v>1.2128497015966727E-3</v>
      </c>
      <c r="L521" s="60">
        <f t="shared" si="126"/>
        <v>5391.1728773763807</v>
      </c>
      <c r="M521" s="5">
        <f t="shared" si="134"/>
        <v>52016.731507366014</v>
      </c>
      <c r="N521" s="5">
        <f t="shared" si="135"/>
        <v>5.3911728773763805</v>
      </c>
      <c r="O521" s="5">
        <f t="shared" si="124"/>
        <v>1.8548839422241842E-15</v>
      </c>
      <c r="P521">
        <f t="shared" si="136"/>
        <v>14.731683258463178</v>
      </c>
    </row>
    <row r="522" spans="1:16" x14ac:dyDescent="0.25">
      <c r="B522" s="5">
        <f>'Mg2+离子浓度'!B522</f>
        <v>4.9836485018151002</v>
      </c>
      <c r="C522" s="5">
        <f t="shared" si="129"/>
        <v>1.9999999999242846E-5</v>
      </c>
      <c r="D522" s="5">
        <f t="shared" si="128"/>
        <v>18.630542539353492</v>
      </c>
      <c r="E522" s="5">
        <f t="shared" si="130"/>
        <v>3.7261085077296363E-4</v>
      </c>
      <c r="F522" s="5">
        <f t="shared" si="131"/>
        <v>52016.731879976862</v>
      </c>
      <c r="G522" s="5">
        <f t="shared" si="132"/>
        <v>10437.480063257228</v>
      </c>
      <c r="H522" s="5">
        <f t="shared" si="125"/>
        <v>3.8618526275894041E-5</v>
      </c>
      <c r="I522" s="5">
        <f t="shared" si="133"/>
        <v>5391.1729159949073</v>
      </c>
      <c r="J522" s="5"/>
      <c r="K522" s="105">
        <f t="shared" si="127"/>
        <v>9.9028741881278487E-4</v>
      </c>
      <c r="L522" s="60">
        <f t="shared" si="126"/>
        <v>5391.1719257074883</v>
      </c>
      <c r="M522" s="5">
        <f t="shared" si="134"/>
        <v>52016.722325188704</v>
      </c>
      <c r="N522" s="5">
        <f t="shared" si="135"/>
        <v>5.3911719257074884</v>
      </c>
      <c r="O522" s="5">
        <f t="shared" si="124"/>
        <v>1.8548842696549119E-15</v>
      </c>
      <c r="P522">
        <f t="shared" si="136"/>
        <v>14.731683181799974</v>
      </c>
    </row>
    <row r="523" spans="1:16" x14ac:dyDescent="0.25">
      <c r="B523" s="5">
        <f>'Mg2+离子浓度'!B523</f>
        <v>4.9837485018151009</v>
      </c>
      <c r="C523" s="5">
        <f t="shared" si="129"/>
        <v>1.0000000000065512E-4</v>
      </c>
      <c r="D523" s="5">
        <f t="shared" si="128"/>
        <v>18.630542539353492</v>
      </c>
      <c r="E523" s="5">
        <f t="shared" si="130"/>
        <v>1.8630542539475544E-3</v>
      </c>
      <c r="F523" s="5">
        <f t="shared" si="131"/>
        <v>52016.724188242959</v>
      </c>
      <c r="G523" s="5">
        <f t="shared" si="132"/>
        <v>10437.269089581519</v>
      </c>
      <c r="H523" s="5">
        <f t="shared" si="125"/>
        <v>1.9309263138804524E-4</v>
      </c>
      <c r="I523" s="5">
        <f t="shared" si="133"/>
        <v>5391.1721188001202</v>
      </c>
      <c r="J523" s="5"/>
      <c r="K523" s="105">
        <f t="shared" si="127"/>
        <v>2.214349658340586E-3</v>
      </c>
      <c r="L523" s="60">
        <f t="shared" si="126"/>
        <v>5391.1699044504621</v>
      </c>
      <c r="M523" s="5">
        <f t="shared" si="134"/>
        <v>52016.702823090287</v>
      </c>
      <c r="N523" s="5">
        <f t="shared" si="135"/>
        <v>5.3911699044504626</v>
      </c>
      <c r="O523" s="5">
        <f t="shared" si="124"/>
        <v>1.8548849650879866E-15</v>
      </c>
      <c r="P523">
        <f t="shared" si="136"/>
        <v>14.73168301897435</v>
      </c>
    </row>
    <row r="524" spans="1:16" x14ac:dyDescent="0.25">
      <c r="B524" s="5">
        <f>'Mg2+离子浓度'!B524</f>
        <v>4.9840485018151011</v>
      </c>
      <c r="C524" s="5">
        <f t="shared" si="129"/>
        <v>3.00000000000189E-4</v>
      </c>
      <c r="D524" s="5">
        <f t="shared" si="128"/>
        <v>18.630542539353492</v>
      </c>
      <c r="E524" s="5">
        <f t="shared" si="130"/>
        <v>5.5891627618095685E-3</v>
      </c>
      <c r="F524" s="5">
        <f t="shared" si="131"/>
        <v>52016.70841225305</v>
      </c>
      <c r="G524" s="5">
        <f t="shared" si="132"/>
        <v>10436.637683864734</v>
      </c>
      <c r="H524" s="5">
        <f t="shared" si="125"/>
        <v>5.7927789416070577E-4</v>
      </c>
      <c r="I524" s="5">
        <f t="shared" si="133"/>
        <v>5391.1704837283569</v>
      </c>
      <c r="J524" s="5"/>
      <c r="K524" s="105">
        <f t="shared" si="127"/>
        <v>3.8353649507411086E-3</v>
      </c>
      <c r="L524" s="60">
        <f t="shared" si="126"/>
        <v>5391.1666483634062</v>
      </c>
      <c r="M524" s="5">
        <f t="shared" si="134"/>
        <v>52016.671406734335</v>
      </c>
      <c r="N524" s="5">
        <f t="shared" si="135"/>
        <v>5.3911666483634066</v>
      </c>
      <c r="O524" s="5">
        <f t="shared" si="124"/>
        <v>1.8548860853774005E-15</v>
      </c>
      <c r="P524">
        <f t="shared" si="136"/>
        <v>14.731682756674868</v>
      </c>
    </row>
    <row r="525" spans="1:16" x14ac:dyDescent="0.25">
      <c r="B525" s="5">
        <f>'Mg2+离子浓度'!B525</f>
        <v>4.9843485018151004</v>
      </c>
      <c r="C525" s="5">
        <f t="shared" si="129"/>
        <v>2.9999999999930083E-4</v>
      </c>
      <c r="D525" s="5">
        <f t="shared" si="128"/>
        <v>18.630542539353492</v>
      </c>
      <c r="E525" s="5">
        <f t="shared" si="130"/>
        <v>5.5891627617930218E-3</v>
      </c>
      <c r="F525" s="5">
        <f t="shared" si="131"/>
        <v>52016.676995897098</v>
      </c>
      <c r="G525" s="5">
        <f t="shared" si="132"/>
        <v>10436.003216258796</v>
      </c>
      <c r="H525" s="5">
        <f t="shared" si="125"/>
        <v>5.7927789415899078E-4</v>
      </c>
      <c r="I525" s="5">
        <f t="shared" si="133"/>
        <v>5391.167227641301</v>
      </c>
      <c r="J525" s="5"/>
      <c r="K525" s="105">
        <f t="shared" si="127"/>
        <v>3.8353626343029957E-3</v>
      </c>
      <c r="L525" s="60">
        <f t="shared" si="126"/>
        <v>5391.1633922786668</v>
      </c>
      <c r="M525" s="5">
        <f t="shared" si="134"/>
        <v>52016.639990400719</v>
      </c>
      <c r="N525" s="5">
        <f t="shared" si="135"/>
        <v>5.391163392278667</v>
      </c>
      <c r="O525" s="5">
        <f t="shared" si="124"/>
        <v>1.8548872056673706E-15</v>
      </c>
      <c r="P525">
        <f t="shared" si="136"/>
        <v>14.731682494375416</v>
      </c>
    </row>
    <row r="526" spans="1:16" x14ac:dyDescent="0.25">
      <c r="B526" s="5">
        <f>'Mg2+离子浓度'!B526</f>
        <v>4.9845485018151008</v>
      </c>
      <c r="C526" s="5">
        <f t="shared" si="129"/>
        <v>2.0000000000042206E-4</v>
      </c>
      <c r="D526" s="5">
        <f t="shared" si="128"/>
        <v>18.630542539353492</v>
      </c>
      <c r="E526" s="5">
        <f t="shared" si="130"/>
        <v>3.7261085078785618E-3</v>
      </c>
      <c r="F526" s="5">
        <f t="shared" si="131"/>
        <v>52016.643716509228</v>
      </c>
      <c r="G526" s="5">
        <f t="shared" si="132"/>
        <v>10435.577805606184</v>
      </c>
      <c r="H526" s="5">
        <f t="shared" si="125"/>
        <v>3.8618526277437549E-4</v>
      </c>
      <c r="I526" s="5">
        <f t="shared" si="133"/>
        <v>5391.1637784639297</v>
      </c>
      <c r="J526" s="5"/>
      <c r="K526" s="105">
        <f t="shared" si="127"/>
        <v>3.131558474014016E-3</v>
      </c>
      <c r="L526" s="60">
        <f t="shared" si="126"/>
        <v>5391.1606469054559</v>
      </c>
      <c r="M526" s="5">
        <f t="shared" si="134"/>
        <v>52016.613501667292</v>
      </c>
      <c r="N526" s="5">
        <f t="shared" si="135"/>
        <v>5.3911606469054556</v>
      </c>
      <c r="O526" s="5">
        <f t="shared" si="124"/>
        <v>1.8548881502427558E-15</v>
      </c>
      <c r="P526">
        <f t="shared" si="136"/>
        <v>14.731682273217077</v>
      </c>
    </row>
    <row r="527" spans="1:16" x14ac:dyDescent="0.25">
      <c r="B527" s="5">
        <f>'Mg2+离子浓度'!B527</f>
        <v>4.9855485018151011</v>
      </c>
      <c r="C527" s="5">
        <f t="shared" si="129"/>
        <v>1.000000000000334E-3</v>
      </c>
      <c r="D527" s="5">
        <f t="shared" si="128"/>
        <v>18.630542539353492</v>
      </c>
      <c r="E527" s="5">
        <f t="shared" si="130"/>
        <v>1.8630542539359713E-2</v>
      </c>
      <c r="F527" s="5">
        <f t="shared" si="131"/>
        <v>52016.63213220983</v>
      </c>
      <c r="G527" s="5">
        <f t="shared" si="132"/>
        <v>10433.482316594052</v>
      </c>
      <c r="H527" s="5">
        <f t="shared" si="125"/>
        <v>1.9309263138684474E-3</v>
      </c>
      <c r="I527" s="5">
        <f t="shared" si="133"/>
        <v>5391.1625778317693</v>
      </c>
      <c r="J527" s="5"/>
      <c r="K527" s="105">
        <f t="shared" si="127"/>
        <v>7.0023760639491717E-3</v>
      </c>
      <c r="L527" s="60">
        <f t="shared" si="126"/>
        <v>5391.1555754557057</v>
      </c>
      <c r="M527" s="5">
        <f t="shared" si="134"/>
        <v>52016.564569784379</v>
      </c>
      <c r="N527" s="5">
        <f t="shared" si="135"/>
        <v>5.3911555754557057</v>
      </c>
      <c r="O527" s="5">
        <f t="shared" si="124"/>
        <v>1.8548898951324952E-15</v>
      </c>
      <c r="P527">
        <f t="shared" si="136"/>
        <v>14.731681864677279</v>
      </c>
    </row>
    <row r="528" spans="1:16" x14ac:dyDescent="0.25">
      <c r="B528" s="5">
        <f>'Mg2+离子浓度'!B528</f>
        <v>4.9885485018151003</v>
      </c>
      <c r="C528" s="5">
        <f t="shared" si="129"/>
        <v>2.9999999999992255E-3</v>
      </c>
      <c r="D528" s="5">
        <f t="shared" si="128"/>
        <v>18.630542539353492</v>
      </c>
      <c r="E528" s="5">
        <f t="shared" si="130"/>
        <v>5.5891627618046044E-2</v>
      </c>
      <c r="F528" s="5">
        <f t="shared" si="131"/>
        <v>52016.620461412</v>
      </c>
      <c r="G528" s="5">
        <f t="shared" si="132"/>
        <v>10427.205517293372</v>
      </c>
      <c r="H528" s="5">
        <f t="shared" si="125"/>
        <v>5.7927789416019121E-3</v>
      </c>
      <c r="I528" s="5">
        <f t="shared" si="133"/>
        <v>5391.1613682346479</v>
      </c>
      <c r="J528" s="5"/>
      <c r="K528" s="105">
        <f t="shared" si="127"/>
        <v>1.2128468395236038E-2</v>
      </c>
      <c r="L528" s="60">
        <f t="shared" si="126"/>
        <v>5391.1492397662523</v>
      </c>
      <c r="M528" s="5">
        <f t="shared" si="134"/>
        <v>52016.503439884691</v>
      </c>
      <c r="N528" s="5">
        <f t="shared" si="135"/>
        <v>5.3911492397662526</v>
      </c>
      <c r="O528" s="5">
        <f t="shared" ref="O528:O591" si="137">10^(-14)/N528</f>
        <v>1.8548920750028384E-15</v>
      </c>
      <c r="P528">
        <f t="shared" si="136"/>
        <v>14.731681354293828</v>
      </c>
    </row>
    <row r="529" spans="1:16" x14ac:dyDescent="0.25">
      <c r="B529" s="5">
        <f>'Mg2+离子浓度'!B529</f>
        <v>4.9915485018151005</v>
      </c>
      <c r="C529" s="5">
        <f t="shared" si="129"/>
        <v>3.0000000000001137E-3</v>
      </c>
      <c r="D529" s="5">
        <f t="shared" si="128"/>
        <v>18.630542539353492</v>
      </c>
      <c r="E529" s="5">
        <f t="shared" si="130"/>
        <v>5.5891627618062593E-2</v>
      </c>
      <c r="F529" s="5">
        <f t="shared" si="131"/>
        <v>52016.559331512311</v>
      </c>
      <c r="G529" s="5">
        <f t="shared" si="132"/>
        <v>10420.92635433619</v>
      </c>
      <c r="H529" s="5">
        <f t="shared" si="125"/>
        <v>5.7927789416036277E-3</v>
      </c>
      <c r="I529" s="5">
        <f t="shared" si="133"/>
        <v>5391.1550325451944</v>
      </c>
      <c r="J529" s="5"/>
      <c r="K529" s="105">
        <f t="shared" si="127"/>
        <v>1.2128454141869393E-2</v>
      </c>
      <c r="L529" s="60">
        <f t="shared" si="126"/>
        <v>5391.1429040910525</v>
      </c>
      <c r="M529" s="5">
        <f t="shared" si="134"/>
        <v>52016.442310122526</v>
      </c>
      <c r="N529" s="5">
        <f t="shared" si="135"/>
        <v>5.391142904091053</v>
      </c>
      <c r="O529" s="5">
        <f t="shared" si="137"/>
        <v>1.8548942548734017E-15</v>
      </c>
      <c r="P529">
        <f t="shared" si="136"/>
        <v>14.731680843910926</v>
      </c>
    </row>
    <row r="530" spans="1:16" x14ac:dyDescent="0.25">
      <c r="B530" s="5">
        <f>'Mg2+离子浓度'!B530</f>
        <v>4.9935485018151002</v>
      </c>
      <c r="C530" s="5">
        <f t="shared" si="129"/>
        <v>1.9999999999997797E-3</v>
      </c>
      <c r="D530" s="5">
        <f t="shared" si="128"/>
        <v>18.630542539353492</v>
      </c>
      <c r="E530" s="5">
        <f t="shared" si="130"/>
        <v>3.7261085078702877E-2</v>
      </c>
      <c r="F530" s="5">
        <f t="shared" si="131"/>
        <v>52016.479571207601</v>
      </c>
      <c r="G530" s="5">
        <f t="shared" si="132"/>
        <v>10416.736625728214</v>
      </c>
      <c r="H530" s="5">
        <f t="shared" ref="H530:H593" si="138">E530/$C$9/96485/$C$3</f>
        <v>3.8618526277351796E-3</v>
      </c>
      <c r="I530" s="5">
        <f t="shared" si="133"/>
        <v>5391.1467659436803</v>
      </c>
      <c r="J530" s="5"/>
      <c r="K530" s="105">
        <f t="shared" si="127"/>
        <v>9.9028261541167506E-3</v>
      </c>
      <c r="L530" s="60">
        <f t="shared" ref="L530:L593" si="139">I530-K530</f>
        <v>5391.1368631175264</v>
      </c>
      <c r="M530" s="5">
        <f t="shared" si="134"/>
        <v>52016.384023789462</v>
      </c>
      <c r="N530" s="5">
        <f t="shared" si="135"/>
        <v>5.3911368631175263</v>
      </c>
      <c r="O530" s="5">
        <f t="shared" si="137"/>
        <v>1.8548963333528341E-15</v>
      </c>
      <c r="P530">
        <f t="shared" si="136"/>
        <v>14.731680357267745</v>
      </c>
    </row>
    <row r="531" spans="1:16" x14ac:dyDescent="0.25">
      <c r="B531" s="5">
        <f>'Mg2+离子浓度'!B531</f>
        <v>5.0035485018151009</v>
      </c>
      <c r="C531" s="5">
        <f t="shared" si="129"/>
        <v>1.0000000000000675E-2</v>
      </c>
      <c r="D531" s="5">
        <f t="shared" si="128"/>
        <v>18.630542539353492</v>
      </c>
      <c r="E531" s="5">
        <f t="shared" si="130"/>
        <v>0.1863054253935475</v>
      </c>
      <c r="F531" s="5">
        <f t="shared" si="131"/>
        <v>52016.570329214854</v>
      </c>
      <c r="G531" s="5">
        <f t="shared" si="132"/>
        <v>10395.936066242824</v>
      </c>
      <c r="H531" s="5">
        <f t="shared" si="138"/>
        <v>1.9309263138679329E-2</v>
      </c>
      <c r="I531" s="5">
        <f t="shared" si="133"/>
        <v>5391.1561723806653</v>
      </c>
      <c r="J531" s="5"/>
      <c r="K531" s="105">
        <f t="shared" si="127"/>
        <v>2.2143431085613556E-2</v>
      </c>
      <c r="L531" s="60">
        <f t="shared" si="139"/>
        <v>5391.1340289495802</v>
      </c>
      <c r="M531" s="5">
        <f t="shared" si="134"/>
        <v>52016.356678320022</v>
      </c>
      <c r="N531" s="5">
        <f t="shared" si="135"/>
        <v>5.3911340289495806</v>
      </c>
      <c r="O531" s="5">
        <f t="shared" si="137"/>
        <v>1.8548973084886225E-15</v>
      </c>
      <c r="P531">
        <f t="shared" si="136"/>
        <v>14.731680128955265</v>
      </c>
    </row>
    <row r="532" spans="1:16" x14ac:dyDescent="0.25">
      <c r="B532" s="5">
        <f>'Mg2+离子浓度'!B532</f>
        <v>5.0335485018151012</v>
      </c>
      <c r="C532" s="5">
        <f t="shared" si="129"/>
        <v>3.0000000000000249E-2</v>
      </c>
      <c r="D532" s="5">
        <f t="shared" si="128"/>
        <v>18.630542539353492</v>
      </c>
      <c r="E532" s="5">
        <f t="shared" si="130"/>
        <v>0.55891627618060935</v>
      </c>
      <c r="F532" s="5">
        <f t="shared" si="131"/>
        <v>52016.915594596205</v>
      </c>
      <c r="G532" s="5">
        <f t="shared" si="132"/>
        <v>10334.044774941349</v>
      </c>
      <c r="H532" s="5">
        <f t="shared" si="138"/>
        <v>5.7927789416034554E-2</v>
      </c>
      <c r="I532" s="5">
        <f t="shared" si="133"/>
        <v>5391.1919567389959</v>
      </c>
      <c r="J532" s="5"/>
      <c r="K532" s="105">
        <f t="shared" si="127"/>
        <v>3.8353802269832919E-2</v>
      </c>
      <c r="L532" s="60">
        <f t="shared" si="139"/>
        <v>5391.1536029367262</v>
      </c>
      <c r="M532" s="5">
        <f t="shared" si="134"/>
        <v>52016.54553793501</v>
      </c>
      <c r="N532" s="5">
        <f t="shared" si="135"/>
        <v>5.3911536029367264</v>
      </c>
      <c r="O532" s="5">
        <f t="shared" si="137"/>
        <v>1.8548905738008825E-15</v>
      </c>
      <c r="P532">
        <f t="shared" si="136"/>
        <v>14.731681705777346</v>
      </c>
    </row>
    <row r="533" spans="1:16" x14ac:dyDescent="0.25">
      <c r="B533" s="5">
        <f>'Mg2+离子浓度'!B533</f>
        <v>5.0635485018151005</v>
      </c>
      <c r="C533" s="5">
        <f t="shared" si="129"/>
        <v>2.9999999999999361E-2</v>
      </c>
      <c r="D533" s="5">
        <f t="shared" si="128"/>
        <v>18.630542539353492</v>
      </c>
      <c r="E533" s="5">
        <f t="shared" si="130"/>
        <v>0.55891627618059281</v>
      </c>
      <c r="F533" s="5">
        <f t="shared" si="131"/>
        <v>52017.104454211192</v>
      </c>
      <c r="G533" s="5">
        <f t="shared" si="132"/>
        <v>10272.855969596209</v>
      </c>
      <c r="H533" s="5">
        <f t="shared" si="138"/>
        <v>5.792778941603284E-2</v>
      </c>
      <c r="I533" s="5">
        <f t="shared" si="133"/>
        <v>5391.2115307261429</v>
      </c>
      <c r="J533" s="5"/>
      <c r="K533" s="105">
        <f t="shared" si="127"/>
        <v>3.8353941522309115E-2</v>
      </c>
      <c r="L533" s="60">
        <f t="shared" si="139"/>
        <v>5391.1731767846204</v>
      </c>
      <c r="M533" s="5">
        <f t="shared" si="134"/>
        <v>52016.734396206411</v>
      </c>
      <c r="N533" s="5">
        <f t="shared" si="135"/>
        <v>5.3911731767846209</v>
      </c>
      <c r="O533" s="5">
        <f t="shared" si="137"/>
        <v>1.8548838392099574E-15</v>
      </c>
      <c r="P533">
        <f t="shared" si="136"/>
        <v>14.731683282582482</v>
      </c>
    </row>
    <row r="534" spans="1:16" x14ac:dyDescent="0.25">
      <c r="B534" s="5">
        <f>'Mg2+离子浓度'!B534</f>
        <v>5.083548501815101</v>
      </c>
      <c r="C534" s="5">
        <f t="shared" si="129"/>
        <v>2.0000000000000462E-2</v>
      </c>
      <c r="D534" s="5">
        <f t="shared" si="128"/>
        <v>18.630542539353492</v>
      </c>
      <c r="E534" s="5">
        <f t="shared" si="130"/>
        <v>0.37261085078707845</v>
      </c>
      <c r="F534" s="5">
        <f t="shared" si="131"/>
        <v>52017.107007057195</v>
      </c>
      <c r="G534" s="5">
        <f t="shared" si="132"/>
        <v>10232.440388536528</v>
      </c>
      <c r="H534" s="5">
        <f t="shared" si="138"/>
        <v>3.8618526277356943E-2</v>
      </c>
      <c r="I534" s="5">
        <f t="shared" si="133"/>
        <v>5391.2117953108973</v>
      </c>
      <c r="J534" s="5"/>
      <c r="K534" s="105">
        <f t="shared" si="127"/>
        <v>3.1315863654958143E-2</v>
      </c>
      <c r="L534" s="60">
        <f t="shared" si="139"/>
        <v>5391.1804794472428</v>
      </c>
      <c r="M534" s="5">
        <f t="shared" si="134"/>
        <v>52016.804855946721</v>
      </c>
      <c r="N534" s="5">
        <f t="shared" si="135"/>
        <v>5.3911804794472431</v>
      </c>
      <c r="O534" s="5">
        <f t="shared" si="137"/>
        <v>1.8548813266635988E-15</v>
      </c>
      <c r="P534">
        <f t="shared" si="136"/>
        <v>14.731683870859621</v>
      </c>
    </row>
    <row r="535" spans="1:16" x14ac:dyDescent="0.25">
      <c r="B535" s="5">
        <f>'Mg2+离子浓度'!B535</f>
        <v>5.1335485018151008</v>
      </c>
      <c r="C535" s="5">
        <f t="shared" si="129"/>
        <v>4.9999999999999822E-2</v>
      </c>
      <c r="D535" s="5">
        <f t="shared" si="128"/>
        <v>18.630542539353492</v>
      </c>
      <c r="E535" s="5">
        <f t="shared" si="130"/>
        <v>0.93152712696767126</v>
      </c>
      <c r="F535" s="5">
        <f t="shared" si="131"/>
        <v>52017.736383073687</v>
      </c>
      <c r="G535" s="5">
        <f t="shared" si="132"/>
        <v>10132.900539399103</v>
      </c>
      <c r="H535" s="5">
        <f t="shared" si="138"/>
        <v>9.6546315693389784E-2</v>
      </c>
      <c r="I535" s="5">
        <f t="shared" si="133"/>
        <v>5391.2770257629354</v>
      </c>
      <c r="J535" s="5"/>
      <c r="K535" s="105">
        <f t="shared" si="127"/>
        <v>4.9515327121196898E-2</v>
      </c>
      <c r="L535" s="60">
        <f t="shared" si="139"/>
        <v>5391.2275104358141</v>
      </c>
      <c r="M535" s="5">
        <f t="shared" si="134"/>
        <v>52017.258634439953</v>
      </c>
      <c r="N535" s="5">
        <f t="shared" si="135"/>
        <v>5.3912275104358143</v>
      </c>
      <c r="O535" s="5">
        <f t="shared" si="137"/>
        <v>1.8548651453946196E-15</v>
      </c>
      <c r="P535">
        <f t="shared" si="136"/>
        <v>14.731687659493632</v>
      </c>
    </row>
    <row r="536" spans="1:16" x14ac:dyDescent="0.25">
      <c r="A536" t="s">
        <v>253</v>
      </c>
      <c r="B536" s="5">
        <f>'Mg2+离子浓度'!B536</f>
        <v>5.1835485018151006</v>
      </c>
      <c r="C536" s="5">
        <f t="shared" si="129"/>
        <v>4.9999999999999822E-2</v>
      </c>
      <c r="D536" s="5">
        <f t="shared" si="128"/>
        <v>18.630542539353492</v>
      </c>
      <c r="E536" s="5">
        <f t="shared" si="130"/>
        <v>0.93152712696767126</v>
      </c>
      <c r="F536" s="5">
        <f t="shared" si="131"/>
        <v>52018.190161566919</v>
      </c>
      <c r="G536" s="5">
        <f t="shared" si="132"/>
        <v>10035.247117558934</v>
      </c>
      <c r="H536" s="5">
        <f t="shared" si="138"/>
        <v>9.6546315693389784E-2</v>
      </c>
      <c r="I536" s="5">
        <f t="shared" si="133"/>
        <v>5391.3240567515077</v>
      </c>
      <c r="J536" s="5"/>
      <c r="K536" s="105">
        <f t="shared" si="127"/>
        <v>4.9515759069837795E-2</v>
      </c>
      <c r="L536" s="60">
        <f t="shared" si="139"/>
        <v>5391.2745409924382</v>
      </c>
      <c r="M536" s="5">
        <f t="shared" si="134"/>
        <v>52017.712408765547</v>
      </c>
      <c r="N536" s="5">
        <f t="shared" si="135"/>
        <v>5.3912745409924385</v>
      </c>
      <c r="O536" s="5">
        <f t="shared" si="137"/>
        <v>1.8548489645565658E-15</v>
      </c>
      <c r="P536">
        <f t="shared" si="136"/>
        <v>14.731691448059799</v>
      </c>
    </row>
    <row r="537" spans="1:16" x14ac:dyDescent="0.25">
      <c r="A537" s="5">
        <f>(A517+A538)*18</f>
        <v>5.2766825592612419</v>
      </c>
      <c r="B537" s="5">
        <f>'Mg2+离子浓度'!B537</f>
        <v>5.2335485018151005</v>
      </c>
      <c r="C537" s="5">
        <f t="shared" si="129"/>
        <v>4.9999999999999822E-2</v>
      </c>
      <c r="D537" s="5">
        <f t="shared" si="128"/>
        <v>18.630542539353492</v>
      </c>
      <c r="E537" s="5">
        <f t="shared" si="130"/>
        <v>0.93152712696767126</v>
      </c>
      <c r="F537" s="5">
        <f t="shared" si="131"/>
        <v>52018.643935892513</v>
      </c>
      <c r="G537" s="5">
        <f t="shared" si="132"/>
        <v>9939.4596071578198</v>
      </c>
      <c r="H537" s="5">
        <f t="shared" si="138"/>
        <v>9.6546315693389784E-2</v>
      </c>
      <c r="I537" s="5">
        <f t="shared" si="133"/>
        <v>5391.3710873081318</v>
      </c>
      <c r="J537" s="5"/>
      <c r="K537" s="105">
        <f t="shared" si="127"/>
        <v>4.9516191014511532E-2</v>
      </c>
      <c r="L537" s="60">
        <f t="shared" si="139"/>
        <v>5391.3215711171169</v>
      </c>
      <c r="M537" s="5">
        <f t="shared" si="134"/>
        <v>52018.1661789235</v>
      </c>
      <c r="N537" s="5">
        <f t="shared" si="135"/>
        <v>5.3913215711171167</v>
      </c>
      <c r="O537" s="5">
        <f t="shared" si="137"/>
        <v>1.8548327841494223E-15</v>
      </c>
      <c r="P537">
        <f t="shared" si="136"/>
        <v>14.731695236558119</v>
      </c>
    </row>
    <row r="538" spans="1:16" x14ac:dyDescent="0.25">
      <c r="A538" s="79">
        <v>0.2931415442581049</v>
      </c>
      <c r="B538" s="5">
        <f>'Mg2+离子浓度'!B538</f>
        <v>5.2766975328851693</v>
      </c>
      <c r="C538" s="5">
        <f t="shared" si="129"/>
        <v>4.3149031070068844E-2</v>
      </c>
      <c r="D538" s="5">
        <f t="shared" si="128"/>
        <v>18.630542539353492</v>
      </c>
      <c r="E538" s="5">
        <f t="shared" si="130"/>
        <v>0.80388985888280307</v>
      </c>
      <c r="F538" s="5">
        <f t="shared" si="131"/>
        <v>52018.970068782386</v>
      </c>
      <c r="G538" s="5">
        <f t="shared" si="132"/>
        <v>9858.2436731672369</v>
      </c>
      <c r="H538" s="5">
        <f t="shared" si="138"/>
        <v>8.3317599511095311E-2</v>
      </c>
      <c r="I538" s="5">
        <f t="shared" si="133"/>
        <v>5391.4048887166273</v>
      </c>
      <c r="J538" s="5"/>
      <c r="K538" s="105">
        <f t="shared" ref="K538:K601" si="140">I538*($C$8/3.1415926)^(1/2)*C538^(1/2)</f>
        <v>4.5999220710803597E-2</v>
      </c>
      <c r="L538" s="60">
        <f t="shared" si="139"/>
        <v>5391.3588894959166</v>
      </c>
      <c r="M538" s="5">
        <f t="shared" si="134"/>
        <v>52018.526245301349</v>
      </c>
      <c r="N538" s="5">
        <f t="shared" si="135"/>
        <v>5.3913588894959164</v>
      </c>
      <c r="O538" s="5">
        <f t="shared" si="137"/>
        <v>1.8548199452058707E-15</v>
      </c>
      <c r="P538">
        <f t="shared" si="136"/>
        <v>14.731698242705995</v>
      </c>
    </row>
    <row r="539" spans="1:16" x14ac:dyDescent="0.25">
      <c r="B539" s="5">
        <f>'Mg2+离子浓度'!B539</f>
        <v>5.2766975329851693</v>
      </c>
      <c r="C539" s="5">
        <f t="shared" si="129"/>
        <v>1.000000082740371E-10</v>
      </c>
      <c r="D539" s="5">
        <f t="shared" si="128"/>
        <v>385533071.99181575</v>
      </c>
      <c r="E539" s="5">
        <f t="shared" si="130"/>
        <v>3.8553310389096512E-2</v>
      </c>
      <c r="F539" s="5">
        <f t="shared" si="131"/>
        <v>52018.56479861174</v>
      </c>
      <c r="G539" s="5">
        <f t="shared" si="132"/>
        <v>9858.1668692280418</v>
      </c>
      <c r="H539" s="5">
        <f t="shared" si="138"/>
        <v>3.9957828044873836E-3</v>
      </c>
      <c r="I539" s="5">
        <f t="shared" si="133"/>
        <v>5391.3628852787206</v>
      </c>
      <c r="J539" s="5"/>
      <c r="K539" s="105">
        <f t="shared" si="140"/>
        <v>2.214428104646983E-6</v>
      </c>
      <c r="L539" s="60">
        <f t="shared" si="139"/>
        <v>5391.3628830642929</v>
      </c>
      <c r="M539" s="5">
        <f t="shared" si="134"/>
        <v>52018.564777245832</v>
      </c>
      <c r="N539" s="5">
        <f t="shared" si="135"/>
        <v>5.3913628830642928</v>
      </c>
      <c r="O539" s="5">
        <f t="shared" si="137"/>
        <v>1.8548185712767851E-15</v>
      </c>
      <c r="P539">
        <f t="shared" si="136"/>
        <v>14.731698564403011</v>
      </c>
    </row>
    <row r="540" spans="1:16" x14ac:dyDescent="0.25">
      <c r="B540" s="5">
        <f>'Mg2+离子浓度'!B540</f>
        <v>5.2766975332851693</v>
      </c>
      <c r="C540" s="5">
        <f t="shared" si="129"/>
        <v>3.000000248221113E-10</v>
      </c>
      <c r="D540" s="5">
        <f t="shared" si="128"/>
        <v>385533071.99181575</v>
      </c>
      <c r="E540" s="5">
        <f t="shared" si="130"/>
        <v>0.11565993116728955</v>
      </c>
      <c r="F540" s="5">
        <f t="shared" si="131"/>
        <v>52018.680437176998</v>
      </c>
      <c r="G540" s="5">
        <f t="shared" si="132"/>
        <v>9858.1887836180704</v>
      </c>
      <c r="H540" s="5">
        <f t="shared" si="138"/>
        <v>1.198734841346215E-2</v>
      </c>
      <c r="I540" s="5">
        <f t="shared" si="133"/>
        <v>5391.3748704127056</v>
      </c>
      <c r="J540" s="5"/>
      <c r="K540" s="105">
        <f t="shared" si="140"/>
        <v>3.8355105133734791E-6</v>
      </c>
      <c r="L540" s="60">
        <f t="shared" si="139"/>
        <v>5391.3748665771955</v>
      </c>
      <c r="M540" s="5">
        <f t="shared" si="134"/>
        <v>52018.680400170073</v>
      </c>
      <c r="N540" s="5">
        <f t="shared" si="135"/>
        <v>5.3913748665771957</v>
      </c>
      <c r="O540" s="5">
        <f t="shared" si="137"/>
        <v>1.8548144485357715E-15</v>
      </c>
      <c r="P540">
        <f t="shared" si="136"/>
        <v>14.731699529718805</v>
      </c>
    </row>
    <row r="541" spans="1:16" x14ac:dyDescent="0.25">
      <c r="B541" s="5">
        <f>'Mg2+离子浓度'!B541</f>
        <v>5.2766975336851694</v>
      </c>
      <c r="C541" s="5">
        <f t="shared" si="129"/>
        <v>4.000000330961484E-10</v>
      </c>
      <c r="D541" s="5">
        <f t="shared" si="128"/>
        <v>385533071.99181575</v>
      </c>
      <c r="E541" s="5">
        <f t="shared" si="130"/>
        <v>0.15421324155638605</v>
      </c>
      <c r="F541" s="5">
        <f t="shared" si="131"/>
        <v>52018.834613411629</v>
      </c>
      <c r="G541" s="5">
        <f t="shared" si="132"/>
        <v>9858.2180011903056</v>
      </c>
      <c r="H541" s="5">
        <f t="shared" si="138"/>
        <v>1.5983131217949535E-2</v>
      </c>
      <c r="I541" s="5">
        <f t="shared" si="133"/>
        <v>5391.390849708414</v>
      </c>
      <c r="J541" s="5"/>
      <c r="K541" s="105">
        <f t="shared" si="140"/>
        <v>4.428879181303219E-6</v>
      </c>
      <c r="L541" s="60">
        <f t="shared" si="139"/>
        <v>5391.3908452795349</v>
      </c>
      <c r="M541" s="5">
        <f t="shared" si="134"/>
        <v>52018.834570679603</v>
      </c>
      <c r="N541" s="5">
        <f t="shared" si="135"/>
        <v>5.3913908452795347</v>
      </c>
      <c r="O541" s="5">
        <f t="shared" si="137"/>
        <v>1.8548089513405548E-15</v>
      </c>
      <c r="P541">
        <f t="shared" si="136"/>
        <v>14.731700816858384</v>
      </c>
    </row>
    <row r="542" spans="1:16" x14ac:dyDescent="0.25">
      <c r="B542" s="5">
        <f>'Mg2+离子浓度'!B542</f>
        <v>5.2766975338851694</v>
      </c>
      <c r="C542" s="5">
        <f t="shared" si="129"/>
        <v>2.000000165480742E-10</v>
      </c>
      <c r="D542" s="5">
        <f t="shared" si="128"/>
        <v>385533071.99181575</v>
      </c>
      <c r="E542" s="5">
        <f t="shared" si="130"/>
        <v>7.7106620778193025E-2</v>
      </c>
      <c r="F542" s="5">
        <f t="shared" si="131"/>
        <v>52018.911677300384</v>
      </c>
      <c r="G542" s="5">
        <f t="shared" si="132"/>
        <v>9858.2326053848083</v>
      </c>
      <c r="H542" s="5">
        <f t="shared" si="138"/>
        <v>7.9915656089747673E-3</v>
      </c>
      <c r="I542" s="5">
        <f t="shared" si="133"/>
        <v>5391.3988368451446</v>
      </c>
      <c r="J542" s="5"/>
      <c r="K542" s="105">
        <f t="shared" si="140"/>
        <v>3.1316951416336171E-6</v>
      </c>
      <c r="L542" s="60">
        <f t="shared" si="139"/>
        <v>5391.3988337134497</v>
      </c>
      <c r="M542" s="5">
        <f t="shared" si="134"/>
        <v>52018.91164708422</v>
      </c>
      <c r="N542" s="5">
        <f t="shared" si="135"/>
        <v>5.39139883371345</v>
      </c>
      <c r="O542" s="5">
        <f t="shared" si="137"/>
        <v>1.8548062030707288E-15</v>
      </c>
      <c r="P542">
        <f t="shared" si="136"/>
        <v>14.731701460352854</v>
      </c>
    </row>
    <row r="543" spans="1:16" x14ac:dyDescent="0.25">
      <c r="B543" s="5">
        <f>'Mg2+离子浓度'!B543</f>
        <v>5.2766975428851692</v>
      </c>
      <c r="C543" s="5">
        <f t="shared" si="129"/>
        <v>8.9999998564849193E-9</v>
      </c>
      <c r="D543" s="5">
        <f t="shared" si="128"/>
        <v>385533071.99181575</v>
      </c>
      <c r="E543" s="5">
        <f t="shared" si="130"/>
        <v>3.4697975925965316</v>
      </c>
      <c r="F543" s="5">
        <f t="shared" si="131"/>
        <v>52022.381444676816</v>
      </c>
      <c r="G543" s="5">
        <f t="shared" si="132"/>
        <v>9858.8901527663165</v>
      </c>
      <c r="H543" s="5">
        <f t="shared" si="138"/>
        <v>0.35962041691418684</v>
      </c>
      <c r="I543" s="5">
        <f t="shared" si="133"/>
        <v>5391.758454130364</v>
      </c>
      <c r="J543" s="5"/>
      <c r="K543" s="105">
        <f t="shared" si="140"/>
        <v>2.1009449907529416E-5</v>
      </c>
      <c r="L543" s="60">
        <f t="shared" si="139"/>
        <v>5391.7584331209146</v>
      </c>
      <c r="M543" s="5">
        <f t="shared" si="134"/>
        <v>52022.381241967145</v>
      </c>
      <c r="N543" s="5">
        <f t="shared" si="135"/>
        <v>5.3917584331209145</v>
      </c>
      <c r="O543" s="5">
        <f t="shared" si="137"/>
        <v>1.8546824981199492E-15</v>
      </c>
      <c r="P543">
        <f t="shared" si="136"/>
        <v>14.731730426273419</v>
      </c>
    </row>
    <row r="544" spans="1:16" x14ac:dyDescent="0.25">
      <c r="B544" s="5">
        <f>'Mg2+离子浓度'!B544</f>
        <v>5.2766976328851696</v>
      </c>
      <c r="C544" s="5">
        <f t="shared" si="129"/>
        <v>9.0000000341206032E-8</v>
      </c>
      <c r="D544" s="5">
        <f t="shared" si="128"/>
        <v>385533071.99181575</v>
      </c>
      <c r="E544" s="5">
        <f t="shared" si="130"/>
        <v>34.697976610809626</v>
      </c>
      <c r="F544" s="5">
        <f t="shared" si="131"/>
        <v>52057.079218577957</v>
      </c>
      <c r="G544" s="5">
        <f t="shared" si="132"/>
        <v>9865.4656454352153</v>
      </c>
      <c r="H544" s="5">
        <f t="shared" si="138"/>
        <v>3.596204240121224</v>
      </c>
      <c r="I544" s="5">
        <f t="shared" si="133"/>
        <v>5395.3546373610361</v>
      </c>
      <c r="J544" s="5"/>
      <c r="K544" s="105">
        <f t="shared" si="140"/>
        <v>6.6482027231956969E-5</v>
      </c>
      <c r="L544" s="60">
        <f t="shared" si="139"/>
        <v>5395.3545708790089</v>
      </c>
      <c r="M544" s="5">
        <f t="shared" si="134"/>
        <v>52057.078577126122</v>
      </c>
      <c r="N544" s="5">
        <f t="shared" si="135"/>
        <v>5.3953545708790092</v>
      </c>
      <c r="O544" s="5">
        <f t="shared" si="137"/>
        <v>1.8534463061935154E-15</v>
      </c>
      <c r="P544">
        <f t="shared" si="136"/>
        <v>14.732019990838429</v>
      </c>
    </row>
    <row r="545" spans="1:16" x14ac:dyDescent="0.25">
      <c r="B545" s="5">
        <f>'Mg2+离子浓度'!B545</f>
        <v>5.2766985328851694</v>
      </c>
      <c r="C545" s="5">
        <f t="shared" si="129"/>
        <v>8.9999999985934664E-7</v>
      </c>
      <c r="D545" s="5">
        <f t="shared" si="128"/>
        <v>385533071.99181575</v>
      </c>
      <c r="E545" s="5">
        <f t="shared" si="130"/>
        <v>346.97976473840765</v>
      </c>
      <c r="F545" s="5">
        <f t="shared" si="131"/>
        <v>52404.058341864533</v>
      </c>
      <c r="G545" s="5">
        <f t="shared" si="132"/>
        <v>9931.2208221247911</v>
      </c>
      <c r="H545" s="5">
        <f t="shared" si="138"/>
        <v>35.962042259253529</v>
      </c>
      <c r="I545" s="5">
        <f t="shared" si="133"/>
        <v>5431.3166131382623</v>
      </c>
      <c r="J545" s="5"/>
      <c r="K545" s="105">
        <f t="shared" si="140"/>
        <v>2.1163591838786557E-4</v>
      </c>
      <c r="L545" s="60">
        <f t="shared" si="139"/>
        <v>5431.316401502344</v>
      </c>
      <c r="M545" s="5">
        <f t="shared" si="134"/>
        <v>52404.056299895368</v>
      </c>
      <c r="N545" s="5">
        <f t="shared" si="135"/>
        <v>5.4313164015023441</v>
      </c>
      <c r="O545" s="5">
        <f t="shared" si="137"/>
        <v>1.8411742680345269E-15</v>
      </c>
      <c r="P545">
        <f t="shared" si="136"/>
        <v>14.734905103367845</v>
      </c>
    </row>
    <row r="546" spans="1:16" x14ac:dyDescent="0.25">
      <c r="A546" s="82">
        <v>7.4868119641229509E-6</v>
      </c>
      <c r="B546" s="5">
        <f>'Mg2+离子浓度'!B546</f>
        <v>5.2767050196971335</v>
      </c>
      <c r="C546" s="5">
        <f t="shared" si="129"/>
        <v>6.4868119640237865E-6</v>
      </c>
      <c r="D546" s="5">
        <f t="shared" si="128"/>
        <v>385533071.99181575</v>
      </c>
      <c r="E546" s="5">
        <f t="shared" si="130"/>
        <v>2500.8805439233543</v>
      </c>
      <c r="F546" s="5">
        <f t="shared" si="131"/>
        <v>54904.936843818723</v>
      </c>
      <c r="G546" s="5">
        <f t="shared" si="132"/>
        <v>10405.155611099537</v>
      </c>
      <c r="H546" s="5">
        <f t="shared" si="138"/>
        <v>259.19889557168</v>
      </c>
      <c r="I546" s="5">
        <f t="shared" si="133"/>
        <v>5690.5152970740246</v>
      </c>
      <c r="J546" s="5"/>
      <c r="K546" s="105">
        <f t="shared" si="140"/>
        <v>5.9529228183181709E-4</v>
      </c>
      <c r="L546" s="60">
        <f t="shared" si="139"/>
        <v>5690.5147017817426</v>
      </c>
      <c r="M546" s="5">
        <f t="shared" si="134"/>
        <v>54904.931100141141</v>
      </c>
      <c r="N546" s="5">
        <f t="shared" si="135"/>
        <v>5.6905147017817423</v>
      </c>
      <c r="O546" s="5">
        <f t="shared" si="137"/>
        <v>1.7573102828236127E-15</v>
      </c>
      <c r="P546">
        <f t="shared" si="136"/>
        <v>14.755151549705122</v>
      </c>
    </row>
    <row r="547" spans="1:16" x14ac:dyDescent="0.25">
      <c r="B547" s="5">
        <f>'Mg2+离子浓度'!B547</f>
        <v>5.2767075328851689</v>
      </c>
      <c r="C547" s="5">
        <f t="shared" si="129"/>
        <v>2.5131880354578584E-6</v>
      </c>
      <c r="D547" s="5">
        <f t="shared" si="128"/>
        <v>18.630542539353492</v>
      </c>
      <c r="E547" s="5">
        <f t="shared" si="130"/>
        <v>4.6822056603991866E-5</v>
      </c>
      <c r="F547" s="5">
        <f t="shared" si="131"/>
        <v>54904.931146963194</v>
      </c>
      <c r="G547" s="5">
        <f t="shared" si="132"/>
        <v>10405.149575713282</v>
      </c>
      <c r="H547" s="5">
        <f t="shared" si="138"/>
        <v>4.8527809093633073E-6</v>
      </c>
      <c r="I547" s="5">
        <f t="shared" si="133"/>
        <v>5690.5147066345226</v>
      </c>
      <c r="J547" s="5"/>
      <c r="K547" s="105">
        <f t="shared" si="140"/>
        <v>3.7053312907942026E-4</v>
      </c>
      <c r="L547" s="60">
        <f t="shared" si="139"/>
        <v>5690.5143361013934</v>
      </c>
      <c r="M547" s="5">
        <f t="shared" si="134"/>
        <v>54904.927571874294</v>
      </c>
      <c r="N547" s="5">
        <f t="shared" si="135"/>
        <v>5.6905143361013932</v>
      </c>
      <c r="O547" s="5">
        <f t="shared" si="137"/>
        <v>1.7573103957508105E-15</v>
      </c>
      <c r="P547">
        <f t="shared" si="136"/>
        <v>14.755151521796758</v>
      </c>
    </row>
    <row r="548" spans="1:16" x14ac:dyDescent="0.25">
      <c r="B548" s="5">
        <f>'Mg2+离子浓度'!B548</f>
        <v>5.2767175328851694</v>
      </c>
      <c r="C548" s="5">
        <f t="shared" si="129"/>
        <v>1.0000000000509601E-5</v>
      </c>
      <c r="D548" s="5">
        <f t="shared" si="128"/>
        <v>18.630542539353492</v>
      </c>
      <c r="E548" s="5">
        <f t="shared" si="130"/>
        <v>1.8630542540302907E-4</v>
      </c>
      <c r="F548" s="5">
        <f t="shared" si="131"/>
        <v>54904.927758179721</v>
      </c>
      <c r="G548" s="5">
        <f t="shared" si="132"/>
        <v>10405.129214517412</v>
      </c>
      <c r="H548" s="5">
        <f t="shared" si="138"/>
        <v>1.9309263139662028E-5</v>
      </c>
      <c r="I548" s="5">
        <f t="shared" si="133"/>
        <v>5690.5143554106562</v>
      </c>
      <c r="J548" s="5"/>
      <c r="K548" s="105">
        <f t="shared" si="140"/>
        <v>7.3911927046579982E-4</v>
      </c>
      <c r="L548" s="60">
        <f t="shared" si="139"/>
        <v>5690.5136162913859</v>
      </c>
      <c r="M548" s="5">
        <f t="shared" si="134"/>
        <v>54904.92062678744</v>
      </c>
      <c r="N548" s="5">
        <f t="shared" si="135"/>
        <v>5.6905136162913861</v>
      </c>
      <c r="O548" s="5">
        <f t="shared" si="137"/>
        <v>1.7573106180382337E-15</v>
      </c>
      <c r="P548">
        <f t="shared" si="136"/>
        <v>14.755151466861559</v>
      </c>
    </row>
    <row r="549" spans="1:16" x14ac:dyDescent="0.25">
      <c r="B549" s="5">
        <f>'Mg2+离子浓度'!B549</f>
        <v>5.2767475328851692</v>
      </c>
      <c r="C549" s="5">
        <f t="shared" si="129"/>
        <v>2.9999999999752447E-5</v>
      </c>
      <c r="D549" s="5">
        <f t="shared" si="128"/>
        <v>18.630542539353492</v>
      </c>
      <c r="E549" s="5">
        <f t="shared" si="130"/>
        <v>5.5891627617599268E-4</v>
      </c>
      <c r="F549" s="5">
        <f t="shared" si="131"/>
        <v>54904.921185703715</v>
      </c>
      <c r="G549" s="5">
        <f t="shared" si="132"/>
        <v>10405.068812470421</v>
      </c>
      <c r="H549" s="5">
        <f t="shared" si="138"/>
        <v>5.7927789415556066E-5</v>
      </c>
      <c r="I549" s="5">
        <f t="shared" si="133"/>
        <v>5690.5136742191753</v>
      </c>
      <c r="J549" s="5"/>
      <c r="K549" s="105">
        <f t="shared" si="140"/>
        <v>1.2801919760148048E-3</v>
      </c>
      <c r="L549" s="60">
        <f t="shared" si="139"/>
        <v>5690.5123940271997</v>
      </c>
      <c r="M549" s="5">
        <f t="shared" si="134"/>
        <v>54904.908833771435</v>
      </c>
      <c r="N549" s="5">
        <f t="shared" si="135"/>
        <v>5.6905123940272002</v>
      </c>
      <c r="O549" s="5">
        <f t="shared" si="137"/>
        <v>1.7573109954906815E-15</v>
      </c>
      <c r="P549">
        <f t="shared" si="136"/>
        <v>14.755151373579531</v>
      </c>
    </row>
    <row r="550" spans="1:16" x14ac:dyDescent="0.25">
      <c r="B550" s="5">
        <f>'Mg2+离子浓度'!B550</f>
        <v>5.2767775328851689</v>
      </c>
      <c r="C550" s="5">
        <f t="shared" si="129"/>
        <v>2.9999999999752447E-5</v>
      </c>
      <c r="D550" s="5">
        <f t="shared" si="128"/>
        <v>18.630542539353492</v>
      </c>
      <c r="E550" s="5">
        <f t="shared" si="130"/>
        <v>5.5891627617599268E-4</v>
      </c>
      <c r="F550" s="5">
        <f t="shared" si="131"/>
        <v>54904.90939268771</v>
      </c>
      <c r="G550" s="5">
        <f t="shared" si="132"/>
        <v>10405.00742176779</v>
      </c>
      <c r="H550" s="5">
        <f t="shared" si="138"/>
        <v>5.7927789415556066E-5</v>
      </c>
      <c r="I550" s="5">
        <f t="shared" si="133"/>
        <v>5690.5124519549881</v>
      </c>
      <c r="J550" s="5"/>
      <c r="K550" s="105">
        <f t="shared" si="140"/>
        <v>1.2801917010426503E-3</v>
      </c>
      <c r="L550" s="60">
        <f t="shared" si="139"/>
        <v>5690.5111717632872</v>
      </c>
      <c r="M550" s="5">
        <f t="shared" si="134"/>
        <v>54904.897040758078</v>
      </c>
      <c r="N550" s="5">
        <f t="shared" si="135"/>
        <v>5.690511171763287</v>
      </c>
      <c r="O550" s="5">
        <f t="shared" si="137"/>
        <v>1.757311372943207E-15</v>
      </c>
      <c r="P550">
        <f t="shared" si="136"/>
        <v>14.755151280297504</v>
      </c>
    </row>
    <row r="551" spans="1:16" x14ac:dyDescent="0.25">
      <c r="B551" s="5">
        <f>'Mg2+离子浓度'!B551</f>
        <v>5.2767975328851691</v>
      </c>
      <c r="C551" s="5">
        <f t="shared" si="129"/>
        <v>2.0000000000131024E-5</v>
      </c>
      <c r="D551" s="5">
        <f t="shared" si="128"/>
        <v>18.630542539353492</v>
      </c>
      <c r="E551" s="5">
        <f t="shared" si="130"/>
        <v>3.7261085078951089E-4</v>
      </c>
      <c r="F551" s="5">
        <f t="shared" si="131"/>
        <v>54904.897413368926</v>
      </c>
      <c r="G551" s="5">
        <f t="shared" si="132"/>
        <v>10404.965714754047</v>
      </c>
      <c r="H551" s="5">
        <f t="shared" si="138"/>
        <v>3.8618526277609052E-5</v>
      </c>
      <c r="I551" s="5">
        <f t="shared" si="133"/>
        <v>5690.5112103818128</v>
      </c>
      <c r="J551" s="5"/>
      <c r="K551" s="105">
        <f t="shared" si="140"/>
        <v>1.0452719187804796E-3</v>
      </c>
      <c r="L551" s="60">
        <f t="shared" si="139"/>
        <v>5690.5101651098939</v>
      </c>
      <c r="M551" s="5">
        <f t="shared" si="134"/>
        <v>54904.887328062818</v>
      </c>
      <c r="N551" s="5">
        <f t="shared" si="135"/>
        <v>5.6905101651098944</v>
      </c>
      <c r="O551" s="5">
        <f t="shared" si="137"/>
        <v>1.7573116838122512E-15</v>
      </c>
      <c r="P551">
        <f t="shared" si="136"/>
        <v>14.755151203470653</v>
      </c>
    </row>
    <row r="552" spans="1:16" x14ac:dyDescent="0.25">
      <c r="B552" s="5">
        <f>'Mg2+离子浓度'!B552</f>
        <v>5.2768975328851697</v>
      </c>
      <c r="C552" s="5">
        <f t="shared" si="129"/>
        <v>1.0000000000065512E-4</v>
      </c>
      <c r="D552" s="5">
        <f t="shared" si="128"/>
        <v>18.630542539353492</v>
      </c>
      <c r="E552" s="5">
        <f t="shared" si="130"/>
        <v>1.8630542539475544E-3</v>
      </c>
      <c r="F552" s="5">
        <f t="shared" si="131"/>
        <v>54904.889191117072</v>
      </c>
      <c r="G552" s="5">
        <f t="shared" si="132"/>
        <v>10404.76697698876</v>
      </c>
      <c r="H552" s="5">
        <f t="shared" si="138"/>
        <v>1.9309263138804524E-4</v>
      </c>
      <c r="I552" s="5">
        <f t="shared" si="133"/>
        <v>5690.5103582025258</v>
      </c>
      <c r="J552" s="5"/>
      <c r="K552" s="105">
        <f t="shared" si="140"/>
        <v>2.337298715343892E-3</v>
      </c>
      <c r="L552" s="60">
        <f t="shared" si="139"/>
        <v>5690.5080209038106</v>
      </c>
      <c r="M552" s="5">
        <f t="shared" si="134"/>
        <v>54904.866639690415</v>
      </c>
      <c r="N552" s="5">
        <f t="shared" si="135"/>
        <v>5.6905080209038106</v>
      </c>
      <c r="O552" s="5">
        <f t="shared" si="137"/>
        <v>1.7573123459742919E-15</v>
      </c>
      <c r="P552">
        <f t="shared" si="136"/>
        <v>14.755151039826794</v>
      </c>
    </row>
    <row r="553" spans="1:16" x14ac:dyDescent="0.25">
      <c r="B553" s="5">
        <f>'Mg2+离子浓度'!B553</f>
        <v>5.277197532885169</v>
      </c>
      <c r="C553" s="5">
        <f t="shared" si="129"/>
        <v>2.9999999999930083E-4</v>
      </c>
      <c r="D553" s="5">
        <f t="shared" si="128"/>
        <v>18.630542539353492</v>
      </c>
      <c r="E553" s="5">
        <f t="shared" si="130"/>
        <v>5.5891627617930218E-3</v>
      </c>
      <c r="F553" s="5">
        <f t="shared" si="131"/>
        <v>54904.872228853179</v>
      </c>
      <c r="G553" s="5">
        <f t="shared" si="132"/>
        <v>10404.172268843495</v>
      </c>
      <c r="H553" s="5">
        <f t="shared" si="138"/>
        <v>5.7927789415899078E-4</v>
      </c>
      <c r="I553" s="5">
        <f t="shared" si="133"/>
        <v>5690.5086001817044</v>
      </c>
      <c r="J553" s="5"/>
      <c r="K553" s="105">
        <f t="shared" si="140"/>
        <v>4.0483188767389648E-3</v>
      </c>
      <c r="L553" s="60">
        <f t="shared" si="139"/>
        <v>5690.5045518628276</v>
      </c>
      <c r="M553" s="5">
        <f t="shared" si="134"/>
        <v>54904.833168648496</v>
      </c>
      <c r="N553" s="5">
        <f t="shared" si="135"/>
        <v>5.6905045518628281</v>
      </c>
      <c r="O553" s="5">
        <f t="shared" si="137"/>
        <v>1.7573134172656846E-15</v>
      </c>
      <c r="P553">
        <f t="shared" si="136"/>
        <v>14.755150775072609</v>
      </c>
    </row>
    <row r="554" spans="1:16" x14ac:dyDescent="0.25">
      <c r="B554" s="5">
        <f>'Mg2+离子浓度'!B554</f>
        <v>5.2774975328851692</v>
      </c>
      <c r="C554" s="5">
        <f t="shared" si="129"/>
        <v>3.00000000000189E-4</v>
      </c>
      <c r="D554" s="5">
        <f t="shared" si="128"/>
        <v>18.630542539353492</v>
      </c>
      <c r="E554" s="5">
        <f t="shared" si="130"/>
        <v>5.5891627618095685E-3</v>
      </c>
      <c r="F554" s="5">
        <f t="shared" si="131"/>
        <v>54904.83875781126</v>
      </c>
      <c r="G554" s="5">
        <f t="shared" si="132"/>
        <v>10403.574500165647</v>
      </c>
      <c r="H554" s="5">
        <f t="shared" si="138"/>
        <v>5.7927789416070577E-4</v>
      </c>
      <c r="I554" s="5">
        <f t="shared" si="133"/>
        <v>5690.5051311407224</v>
      </c>
      <c r="J554" s="5"/>
      <c r="K554" s="105">
        <f t="shared" si="140"/>
        <v>4.0483164088136936E-3</v>
      </c>
      <c r="L554" s="60">
        <f t="shared" si="139"/>
        <v>5690.5010828243139</v>
      </c>
      <c r="M554" s="5">
        <f t="shared" si="134"/>
        <v>54904.799697630391</v>
      </c>
      <c r="N554" s="5">
        <f t="shared" si="135"/>
        <v>5.6905010828243139</v>
      </c>
      <c r="O554" s="5">
        <f t="shared" si="137"/>
        <v>1.7573144885576214E-15</v>
      </c>
      <c r="P554">
        <f t="shared" si="136"/>
        <v>14.755150510318451</v>
      </c>
    </row>
    <row r="555" spans="1:16" x14ac:dyDescent="0.25">
      <c r="B555" s="5">
        <f>'Mg2+离子浓度'!B555</f>
        <v>5.2776975328851696</v>
      </c>
      <c r="C555" s="5">
        <f t="shared" si="129"/>
        <v>2.0000000000042206E-4</v>
      </c>
      <c r="D555" s="5">
        <f t="shared" si="128"/>
        <v>18.630542539353492</v>
      </c>
      <c r="E555" s="5">
        <f t="shared" si="130"/>
        <v>3.7261085078785618E-3</v>
      </c>
      <c r="F555" s="5">
        <f t="shared" si="131"/>
        <v>54904.8034237389</v>
      </c>
      <c r="G555" s="5">
        <f t="shared" si="132"/>
        <v>10403.17355847484</v>
      </c>
      <c r="H555" s="5">
        <f t="shared" si="138"/>
        <v>3.8618526277437549E-4</v>
      </c>
      <c r="I555" s="5">
        <f t="shared" si="133"/>
        <v>5690.5014690095768</v>
      </c>
      <c r="J555" s="5"/>
      <c r="K555" s="105">
        <f t="shared" si="140"/>
        <v>3.3054343790949576E-3</v>
      </c>
      <c r="L555" s="60">
        <f t="shared" si="139"/>
        <v>5690.4981635751974</v>
      </c>
      <c r="M555" s="5">
        <f t="shared" si="134"/>
        <v>54904.77153125529</v>
      </c>
      <c r="N555" s="5">
        <f t="shared" si="135"/>
        <v>5.6904981635751977</v>
      </c>
      <c r="O555" s="5">
        <f t="shared" si="137"/>
        <v>1.7573153900672293E-15</v>
      </c>
      <c r="P555">
        <f t="shared" si="136"/>
        <v>14.755150287523641</v>
      </c>
    </row>
    <row r="556" spans="1:16" x14ac:dyDescent="0.25">
      <c r="B556" s="5">
        <f>'Mg2+离子浓度'!B556</f>
        <v>5.2786975328851691</v>
      </c>
      <c r="C556" s="5">
        <f t="shared" si="129"/>
        <v>9.9999999999944578E-4</v>
      </c>
      <c r="D556" s="5">
        <f t="shared" si="128"/>
        <v>18.630542539353492</v>
      </c>
      <c r="E556" s="5">
        <f t="shared" si="130"/>
        <v>1.8630542539343167E-2</v>
      </c>
      <c r="F556" s="5">
        <f t="shared" si="131"/>
        <v>54904.790161797828</v>
      </c>
      <c r="G556" s="5">
        <f t="shared" si="132"/>
        <v>10401.200261949582</v>
      </c>
      <c r="H556" s="5">
        <f t="shared" si="138"/>
        <v>1.9309263138667326E-3</v>
      </c>
      <c r="I556" s="5">
        <f t="shared" si="133"/>
        <v>5690.5000945015099</v>
      </c>
      <c r="J556" s="5"/>
      <c r="K556" s="105">
        <f t="shared" si="140"/>
        <v>7.3911741815150282E-3</v>
      </c>
      <c r="L556" s="60">
        <f t="shared" si="139"/>
        <v>5690.4927033273289</v>
      </c>
      <c r="M556" s="5">
        <f t="shared" si="134"/>
        <v>54904.71884805373</v>
      </c>
      <c r="N556" s="5">
        <f t="shared" si="135"/>
        <v>5.6904927033273287</v>
      </c>
      <c r="O556" s="5">
        <f t="shared" si="137"/>
        <v>1.7573170762793226E-15</v>
      </c>
      <c r="P556">
        <f t="shared" si="136"/>
        <v>14.755149870801485</v>
      </c>
    </row>
    <row r="557" spans="1:16" x14ac:dyDescent="0.25">
      <c r="B557" s="5">
        <f>'Mg2+离子浓度'!B557</f>
        <v>5.2816975328851692</v>
      </c>
      <c r="C557" s="5">
        <f t="shared" si="129"/>
        <v>3.0000000000001137E-3</v>
      </c>
      <c r="D557" s="5">
        <f t="shared" si="128"/>
        <v>18.630542539353492</v>
      </c>
      <c r="E557" s="5">
        <f t="shared" si="130"/>
        <v>5.5891627618062593E-2</v>
      </c>
      <c r="F557" s="5">
        <f t="shared" si="131"/>
        <v>54904.77473968135</v>
      </c>
      <c r="G557" s="5">
        <f t="shared" si="132"/>
        <v>10395.289468552581</v>
      </c>
      <c r="H557" s="5">
        <f t="shared" si="138"/>
        <v>5.7927789416036277E-3</v>
      </c>
      <c r="I557" s="5">
        <f t="shared" si="133"/>
        <v>5690.4984961062701</v>
      </c>
      <c r="J557" s="5"/>
      <c r="K557" s="105">
        <f t="shared" si="140"/>
        <v>1.2801885614077463E-2</v>
      </c>
      <c r="L557" s="60">
        <f t="shared" si="139"/>
        <v>5690.4856942206561</v>
      </c>
      <c r="M557" s="5">
        <f t="shared" si="134"/>
        <v>54904.651220688</v>
      </c>
      <c r="N557" s="5">
        <f t="shared" si="135"/>
        <v>5.6904856942206559</v>
      </c>
      <c r="O557" s="5">
        <f t="shared" si="137"/>
        <v>1.7573192408085926E-15</v>
      </c>
      <c r="P557">
        <f t="shared" si="136"/>
        <v>14.755149335870964</v>
      </c>
    </row>
    <row r="558" spans="1:16" x14ac:dyDescent="0.25">
      <c r="B558" s="5">
        <f>'Mg2+离子浓度'!B558</f>
        <v>5.2846975328851693</v>
      </c>
      <c r="C558" s="5">
        <f t="shared" si="129"/>
        <v>3.0000000000001137E-3</v>
      </c>
      <c r="D558" s="5">
        <f t="shared" si="128"/>
        <v>18.630542539353492</v>
      </c>
      <c r="E558" s="5">
        <f t="shared" si="130"/>
        <v>5.5891627618062593E-2</v>
      </c>
      <c r="F558" s="5">
        <f t="shared" si="131"/>
        <v>54904.70711231562</v>
      </c>
      <c r="G558" s="5">
        <f t="shared" si="132"/>
        <v>10389.375507426725</v>
      </c>
      <c r="H558" s="5">
        <f t="shared" si="138"/>
        <v>5.7927789416036277E-3</v>
      </c>
      <c r="I558" s="5">
        <f t="shared" si="133"/>
        <v>5690.4914869995982</v>
      </c>
      <c r="J558" s="5"/>
      <c r="K558" s="105">
        <f t="shared" si="140"/>
        <v>1.2801869845725723E-2</v>
      </c>
      <c r="L558" s="60">
        <f t="shared" si="139"/>
        <v>5690.4786851297522</v>
      </c>
      <c r="M558" s="5">
        <f t="shared" si="134"/>
        <v>54904.583593474417</v>
      </c>
      <c r="N558" s="5">
        <f t="shared" si="135"/>
        <v>5.6904786851297526</v>
      </c>
      <c r="O558" s="5">
        <f t="shared" si="137"/>
        <v>1.757321405338325E-15</v>
      </c>
      <c r="P558">
        <f t="shared" si="136"/>
        <v>14.755148800940988</v>
      </c>
    </row>
    <row r="559" spans="1:16" x14ac:dyDescent="0.25">
      <c r="B559" s="5">
        <f>'Mg2+离子浓度'!B559</f>
        <v>5.2866975328851691</v>
      </c>
      <c r="C559" s="5">
        <f t="shared" si="129"/>
        <v>1.9999999999997797E-3</v>
      </c>
      <c r="D559" s="5">
        <f t="shared" ref="D559:D596" si="141">D530</f>
        <v>18.630542539353492</v>
      </c>
      <c r="E559" s="5">
        <f t="shared" si="130"/>
        <v>3.7261085078702877E-2</v>
      </c>
      <c r="F559" s="5">
        <f t="shared" si="131"/>
        <v>54904.620854559493</v>
      </c>
      <c r="G559" s="5">
        <f t="shared" si="132"/>
        <v>10385.428807498993</v>
      </c>
      <c r="H559" s="5">
        <f t="shared" si="138"/>
        <v>3.8618526277351796E-3</v>
      </c>
      <c r="I559" s="5">
        <f t="shared" si="133"/>
        <v>5690.4825469823791</v>
      </c>
      <c r="J559" s="5"/>
      <c r="K559" s="105">
        <f t="shared" si="140"/>
        <v>1.0452666536882534E-2</v>
      </c>
      <c r="L559" s="60">
        <f t="shared" si="139"/>
        <v>5690.4720943158418</v>
      </c>
      <c r="M559" s="5">
        <f t="shared" si="134"/>
        <v>54904.5200020064</v>
      </c>
      <c r="N559" s="5">
        <f t="shared" si="135"/>
        <v>5.690472094315842</v>
      </c>
      <c r="O559" s="5">
        <f t="shared" si="137"/>
        <v>1.7573234407016783E-15</v>
      </c>
      <c r="P559">
        <f t="shared" si="136"/>
        <v>14.755148297933083</v>
      </c>
    </row>
    <row r="560" spans="1:16" x14ac:dyDescent="0.25">
      <c r="B560" s="5">
        <f>'Mg2+离子浓度'!B560</f>
        <v>5.2966975328851689</v>
      </c>
      <c r="C560" s="5">
        <f t="shared" si="129"/>
        <v>9.9999999999997868E-3</v>
      </c>
      <c r="D560" s="5">
        <f t="shared" si="141"/>
        <v>18.630542539353492</v>
      </c>
      <c r="E560" s="5">
        <f t="shared" si="130"/>
        <v>0.18630542539353095</v>
      </c>
      <c r="F560" s="5">
        <f t="shared" si="131"/>
        <v>54904.706307431792</v>
      </c>
      <c r="G560" s="5">
        <f t="shared" si="132"/>
        <v>10365.837574554611</v>
      </c>
      <c r="H560" s="5">
        <f t="shared" si="138"/>
        <v>1.9309263138677615E-2</v>
      </c>
      <c r="I560" s="5">
        <f t="shared" si="133"/>
        <v>5690.4914035789798</v>
      </c>
      <c r="J560" s="5"/>
      <c r="K560" s="105">
        <f t="shared" si="140"/>
        <v>2.3372909299857813E-2</v>
      </c>
      <c r="L560" s="60">
        <f t="shared" si="139"/>
        <v>5690.46803066968</v>
      </c>
      <c r="M560" s="5">
        <f t="shared" si="134"/>
        <v>54904.480793916402</v>
      </c>
      <c r="N560" s="5">
        <f t="shared" si="135"/>
        <v>5.6904680306696802</v>
      </c>
      <c r="O560" s="5">
        <f t="shared" si="137"/>
        <v>1.7573246956319609E-15</v>
      </c>
      <c r="P560">
        <f t="shared" si="136"/>
        <v>14.755147987797173</v>
      </c>
    </row>
    <row r="561" spans="1:16" x14ac:dyDescent="0.25">
      <c r="B561" s="5">
        <f>'Mg2+离子浓度'!B561</f>
        <v>5.3266975328851691</v>
      </c>
      <c r="C561" s="5">
        <f t="shared" si="129"/>
        <v>3.0000000000000249E-2</v>
      </c>
      <c r="D561" s="5">
        <f t="shared" si="141"/>
        <v>18.630542539353492</v>
      </c>
      <c r="E561" s="5">
        <f t="shared" si="130"/>
        <v>0.55891627618060935</v>
      </c>
      <c r="F561" s="5">
        <f t="shared" si="131"/>
        <v>54905.039710192585</v>
      </c>
      <c r="G561" s="5">
        <f t="shared" si="132"/>
        <v>10307.519691371259</v>
      </c>
      <c r="H561" s="5">
        <f t="shared" si="138"/>
        <v>5.7927789416034554E-2</v>
      </c>
      <c r="I561" s="5">
        <f t="shared" si="133"/>
        <v>5690.5259584590958</v>
      </c>
      <c r="J561" s="5"/>
      <c r="K561" s="105">
        <f t="shared" si="140"/>
        <v>4.0483312257000005E-2</v>
      </c>
      <c r="L561" s="60">
        <f t="shared" si="139"/>
        <v>5690.4854751468392</v>
      </c>
      <c r="M561" s="5">
        <f t="shared" si="134"/>
        <v>54904.649106954275</v>
      </c>
      <c r="N561" s="5">
        <f t="shared" si="135"/>
        <v>5.690485475146839</v>
      </c>
      <c r="O561" s="5">
        <f t="shared" si="137"/>
        <v>1.7573193084623342E-15</v>
      </c>
      <c r="P561">
        <f t="shared" si="136"/>
        <v>14.755149319151382</v>
      </c>
    </row>
    <row r="562" spans="1:16" x14ac:dyDescent="0.25">
      <c r="B562" s="5">
        <f>'Mg2+离子浓度'!B562</f>
        <v>5.3566975328851694</v>
      </c>
      <c r="C562" s="5">
        <f t="shared" si="129"/>
        <v>3.0000000000000249E-2</v>
      </c>
      <c r="D562" s="5">
        <f t="shared" si="141"/>
        <v>18.630542539353492</v>
      </c>
      <c r="E562" s="5">
        <f t="shared" si="130"/>
        <v>0.55891627618060935</v>
      </c>
      <c r="F562" s="5">
        <f t="shared" si="131"/>
        <v>54905.208023230458</v>
      </c>
      <c r="G562" s="5">
        <f t="shared" si="132"/>
        <v>10249.824203469256</v>
      </c>
      <c r="H562" s="5">
        <f t="shared" si="138"/>
        <v>5.7927789416034554E-2</v>
      </c>
      <c r="I562" s="5">
        <f t="shared" si="133"/>
        <v>5690.543402936255</v>
      </c>
      <c r="J562" s="5"/>
      <c r="K562" s="105">
        <f t="shared" si="140"/>
        <v>4.048343635980195E-2</v>
      </c>
      <c r="L562" s="60">
        <f t="shared" si="139"/>
        <v>5690.5029194998951</v>
      </c>
      <c r="M562" s="5">
        <f t="shared" si="134"/>
        <v>54904.817418794744</v>
      </c>
      <c r="N562" s="5">
        <f t="shared" si="135"/>
        <v>5.6905029194998953</v>
      </c>
      <c r="O562" s="5">
        <f t="shared" si="137"/>
        <v>1.7573139213640612E-15</v>
      </c>
      <c r="P562">
        <f t="shared" si="136"/>
        <v>14.755150650492036</v>
      </c>
    </row>
    <row r="563" spans="1:16" x14ac:dyDescent="0.25">
      <c r="B563" s="5">
        <f>'Mg2+离子浓度'!B563</f>
        <v>5.3766975328851689</v>
      </c>
      <c r="C563" s="5">
        <f t="shared" ref="C563:C626" si="142">B563-B562</f>
        <v>1.9999999999999574E-2</v>
      </c>
      <c r="D563" s="5">
        <f t="shared" si="141"/>
        <v>18.630542539353492</v>
      </c>
      <c r="E563" s="5">
        <f t="shared" ref="E563:E626" si="143">C563*D563</f>
        <v>0.37261085078706191</v>
      </c>
      <c r="F563" s="5">
        <f t="shared" ref="F563:F596" si="144">E563+M562</f>
        <v>54905.190029645528</v>
      </c>
      <c r="G563" s="5">
        <f t="shared" ref="G563:G596" si="145">F563/B563</f>
        <v>10211.694017346566</v>
      </c>
      <c r="H563" s="5">
        <f t="shared" si="138"/>
        <v>3.8618526277355229E-2</v>
      </c>
      <c r="I563" s="5">
        <f t="shared" ref="I563:I596" si="146">F563/$C$9/96485/0.0001</f>
        <v>5690.541538026172</v>
      </c>
      <c r="J563" s="5"/>
      <c r="K563" s="105">
        <f t="shared" si="140"/>
        <v>3.3054576539303417E-2</v>
      </c>
      <c r="L563" s="60">
        <f t="shared" si="139"/>
        <v>5690.5084834496329</v>
      </c>
      <c r="M563" s="5">
        <f t="shared" ref="M563:M596" si="147">L563*0.0001*$C$9*96485</f>
        <v>54904.871102563789</v>
      </c>
      <c r="N563" s="5">
        <f t="shared" ref="N563:N596" si="148">L563*0.001</f>
        <v>5.6905084834496327</v>
      </c>
      <c r="O563" s="5">
        <f t="shared" si="137"/>
        <v>1.7573122031333689E-15</v>
      </c>
      <c r="P563">
        <f t="shared" ref="P563:P596" si="149">-LOG(O563)</f>
        <v>14.755151075127877</v>
      </c>
    </row>
    <row r="564" spans="1:16" x14ac:dyDescent="0.25">
      <c r="B564" s="5">
        <f>'Mg2+离子浓度'!B564</f>
        <v>5.4266975328851697</v>
      </c>
      <c r="C564" s="5">
        <f t="shared" si="142"/>
        <v>5.0000000000000711E-2</v>
      </c>
      <c r="D564" s="5">
        <f t="shared" si="141"/>
        <v>18.630542539353492</v>
      </c>
      <c r="E564" s="5">
        <f t="shared" si="143"/>
        <v>0.9315271269676878</v>
      </c>
      <c r="F564" s="5">
        <f t="shared" si="144"/>
        <v>54905.802629690756</v>
      </c>
      <c r="G564" s="5">
        <f t="shared" si="145"/>
        <v>10117.719349008828</v>
      </c>
      <c r="H564" s="5">
        <f t="shared" si="138"/>
        <v>9.6546315693391505E-2</v>
      </c>
      <c r="I564" s="5">
        <f t="shared" si="146"/>
        <v>5690.6050297653264</v>
      </c>
      <c r="J564" s="5"/>
      <c r="K564" s="105">
        <f t="shared" si="140"/>
        <v>5.2264457608072294E-2</v>
      </c>
      <c r="L564" s="60">
        <f t="shared" si="139"/>
        <v>5690.5527653077188</v>
      </c>
      <c r="M564" s="5">
        <f t="shared" si="147"/>
        <v>54905.298356071529</v>
      </c>
      <c r="N564" s="5">
        <f t="shared" si="148"/>
        <v>5.6905527653077188</v>
      </c>
      <c r="O564" s="5">
        <f t="shared" si="137"/>
        <v>1.7572985283546959E-15</v>
      </c>
      <c r="P564">
        <f t="shared" si="149"/>
        <v>14.755154454666251</v>
      </c>
    </row>
    <row r="565" spans="1:16" x14ac:dyDescent="0.25">
      <c r="A565" t="s">
        <v>254</v>
      </c>
      <c r="B565" s="5">
        <f>'Mg2+离子浓度'!B565</f>
        <v>5.4766975328851695</v>
      </c>
      <c r="C565" s="5">
        <f t="shared" si="142"/>
        <v>4.9999999999999822E-2</v>
      </c>
      <c r="D565" s="5">
        <f t="shared" si="141"/>
        <v>18.630542539353492</v>
      </c>
      <c r="E565" s="5">
        <f t="shared" si="143"/>
        <v>0.93152712696767126</v>
      </c>
      <c r="F565" s="5">
        <f t="shared" si="144"/>
        <v>54906.229883198495</v>
      </c>
      <c r="G565" s="5">
        <f t="shared" si="145"/>
        <v>10025.4267381959</v>
      </c>
      <c r="H565" s="5">
        <f t="shared" si="138"/>
        <v>9.6546315693389784E-2</v>
      </c>
      <c r="I565" s="5">
        <f t="shared" si="146"/>
        <v>5690.6493116234124</v>
      </c>
      <c r="J565" s="5"/>
      <c r="K565" s="105">
        <f t="shared" si="140"/>
        <v>5.2264864307760638E-2</v>
      </c>
      <c r="L565" s="60">
        <f t="shared" si="139"/>
        <v>5690.5970467591042</v>
      </c>
      <c r="M565" s="5">
        <f t="shared" si="147"/>
        <v>54905.725605655221</v>
      </c>
      <c r="N565" s="5">
        <f t="shared" si="148"/>
        <v>5.6905970467591045</v>
      </c>
      <c r="O565" s="5">
        <f t="shared" si="137"/>
        <v>1.757284853914437E-15</v>
      </c>
      <c r="P565">
        <f t="shared" si="149"/>
        <v>14.755157834147289</v>
      </c>
    </row>
    <row r="566" spans="1:16" x14ac:dyDescent="0.25">
      <c r="A566" s="5">
        <f>(A546+A567)*19</f>
        <v>5.5698315903313116</v>
      </c>
      <c r="B566" s="5">
        <f>'Mg2+离子浓度'!B566</f>
        <v>5.5266975328851693</v>
      </c>
      <c r="C566" s="5">
        <f t="shared" si="142"/>
        <v>4.9999999999999822E-2</v>
      </c>
      <c r="D566" s="5">
        <f t="shared" si="141"/>
        <v>18.630542539353492</v>
      </c>
      <c r="E566" s="5">
        <f t="shared" si="143"/>
        <v>0.93152712696767126</v>
      </c>
      <c r="F566" s="5">
        <f t="shared" si="144"/>
        <v>54906.657132782188</v>
      </c>
      <c r="G566" s="5">
        <f t="shared" si="145"/>
        <v>9934.804068084868</v>
      </c>
      <c r="H566" s="5">
        <f t="shared" si="138"/>
        <v>9.6546315693389784E-2</v>
      </c>
      <c r="I566" s="5">
        <f t="shared" si="146"/>
        <v>5690.6935930747977</v>
      </c>
      <c r="J566" s="5"/>
      <c r="K566" s="105">
        <f t="shared" si="140"/>
        <v>5.226527100371417E-2</v>
      </c>
      <c r="L566" s="60">
        <f t="shared" si="139"/>
        <v>5690.6413278037944</v>
      </c>
      <c r="M566" s="5">
        <f t="shared" si="147"/>
        <v>54906.152851314917</v>
      </c>
      <c r="N566" s="5">
        <f t="shared" si="148"/>
        <v>5.6906413278037942</v>
      </c>
      <c r="O566" s="5">
        <f t="shared" si="137"/>
        <v>1.7572711798125799E-15</v>
      </c>
      <c r="P566">
        <f t="shared" si="149"/>
        <v>14.755161213570991</v>
      </c>
    </row>
    <row r="567" spans="1:16" x14ac:dyDescent="0.25">
      <c r="A567" s="79">
        <v>0.2931415442581049</v>
      </c>
      <c r="B567" s="5">
        <f>'Mg2+离子浓度'!B567</f>
        <v>5.5698465639552381</v>
      </c>
      <c r="C567" s="5">
        <f t="shared" si="142"/>
        <v>4.3149031070068844E-2</v>
      </c>
      <c r="D567" s="5">
        <f t="shared" si="141"/>
        <v>18.630542539353492</v>
      </c>
      <c r="E567" s="5">
        <f t="shared" si="143"/>
        <v>0.80388985888280307</v>
      </c>
      <c r="F567" s="5">
        <f t="shared" si="144"/>
        <v>54906.956741173803</v>
      </c>
      <c r="G567" s="5">
        <f t="shared" si="145"/>
        <v>9857.8939492694899</v>
      </c>
      <c r="H567" s="5">
        <f t="shared" si="138"/>
        <v>8.3317599511095311E-2</v>
      </c>
      <c r="I567" s="5">
        <f t="shared" si="146"/>
        <v>5690.7246454033066</v>
      </c>
      <c r="J567" s="5"/>
      <c r="K567" s="105">
        <f t="shared" si="140"/>
        <v>4.8553003228556969E-2</v>
      </c>
      <c r="L567" s="60">
        <f t="shared" si="139"/>
        <v>5690.6760924000782</v>
      </c>
      <c r="M567" s="5">
        <f t="shared" si="147"/>
        <v>54906.488277522163</v>
      </c>
      <c r="N567" s="5">
        <f t="shared" si="148"/>
        <v>5.6906760924000785</v>
      </c>
      <c r="O567" s="5">
        <f t="shared" si="137"/>
        <v>1.757260444563879E-15</v>
      </c>
      <c r="P567">
        <f t="shared" si="149"/>
        <v>14.755163866703624</v>
      </c>
    </row>
    <row r="568" spans="1:16" x14ac:dyDescent="0.25">
      <c r="B568" s="5">
        <f>'Mg2+离子浓度'!B568</f>
        <v>5.5698465640552381</v>
      </c>
      <c r="C568" s="5">
        <f t="shared" si="142"/>
        <v>1.000000082740371E-10</v>
      </c>
      <c r="D568" s="5">
        <f t="shared" si="141"/>
        <v>385533071.99181575</v>
      </c>
      <c r="E568" s="5">
        <f t="shared" si="143"/>
        <v>3.8553310389096512E-2</v>
      </c>
      <c r="F568" s="5">
        <f t="shared" si="144"/>
        <v>54906.526830832554</v>
      </c>
      <c r="G568" s="5">
        <f t="shared" si="145"/>
        <v>9857.8167637811475</v>
      </c>
      <c r="H568" s="5">
        <f t="shared" si="138"/>
        <v>3.9957828044873836E-3</v>
      </c>
      <c r="I568" s="5">
        <f t="shared" si="146"/>
        <v>5690.6800881828831</v>
      </c>
      <c r="J568" s="5"/>
      <c r="K568" s="105">
        <f t="shared" si="140"/>
        <v>2.3373685262841802E-6</v>
      </c>
      <c r="L568" s="60">
        <f t="shared" si="139"/>
        <v>5690.6800858455144</v>
      </c>
      <c r="M568" s="5">
        <f t="shared" si="147"/>
        <v>54906.526808280447</v>
      </c>
      <c r="N568" s="5">
        <f t="shared" si="148"/>
        <v>5.6906800858455142</v>
      </c>
      <c r="O568" s="5">
        <f t="shared" si="137"/>
        <v>1.7572592114030625E-15</v>
      </c>
      <c r="P568">
        <f t="shared" si="149"/>
        <v>14.7551641714707</v>
      </c>
    </row>
    <row r="569" spans="1:16" x14ac:dyDescent="0.25">
      <c r="B569" s="5">
        <f>'Mg2+离子浓度'!B569</f>
        <v>5.5698465643552382</v>
      </c>
      <c r="C569" s="5">
        <f t="shared" si="142"/>
        <v>3.000000248221113E-10</v>
      </c>
      <c r="D569" s="5">
        <f t="shared" si="141"/>
        <v>385533071.99181575</v>
      </c>
      <c r="E569" s="5">
        <f t="shared" si="143"/>
        <v>0.11565993116728955</v>
      </c>
      <c r="F569" s="5">
        <f t="shared" si="144"/>
        <v>54906.642468211612</v>
      </c>
      <c r="G569" s="5">
        <f t="shared" si="145"/>
        <v>9857.8375245723801</v>
      </c>
      <c r="H569" s="5">
        <f t="shared" si="138"/>
        <v>1.198734841346215E-2</v>
      </c>
      <c r="I569" s="5">
        <f t="shared" si="146"/>
        <v>5690.6920731939281</v>
      </c>
      <c r="J569" s="5"/>
      <c r="K569" s="105">
        <f t="shared" si="140"/>
        <v>4.0484495698655827E-6</v>
      </c>
      <c r="L569" s="60">
        <f t="shared" si="139"/>
        <v>5690.6920691454789</v>
      </c>
      <c r="M569" s="5">
        <f t="shared" si="147"/>
        <v>54906.642429150153</v>
      </c>
      <c r="N569" s="5">
        <f t="shared" si="148"/>
        <v>5.690692069145479</v>
      </c>
      <c r="O569" s="5">
        <f t="shared" si="137"/>
        <v>1.7572555110158354E-15</v>
      </c>
      <c r="P569">
        <f t="shared" si="149"/>
        <v>14.755165085996818</v>
      </c>
    </row>
    <row r="570" spans="1:16" x14ac:dyDescent="0.25">
      <c r="B570" s="5">
        <f>'Mg2+离子浓度'!B570</f>
        <v>5.5698465647552382</v>
      </c>
      <c r="C570" s="5">
        <f t="shared" si="142"/>
        <v>4.000000330961484E-10</v>
      </c>
      <c r="D570" s="5">
        <f t="shared" si="141"/>
        <v>385533071.99181575</v>
      </c>
      <c r="E570" s="5">
        <f t="shared" si="143"/>
        <v>0.15421324155638605</v>
      </c>
      <c r="F570" s="5">
        <f t="shared" si="144"/>
        <v>54906.79664239171</v>
      </c>
      <c r="G570" s="5">
        <f t="shared" si="145"/>
        <v>9857.8652040129473</v>
      </c>
      <c r="H570" s="5">
        <f t="shared" si="138"/>
        <v>1.5983131217949535E-2</v>
      </c>
      <c r="I570" s="5">
        <f t="shared" si="146"/>
        <v>5690.7080522766973</v>
      </c>
      <c r="J570" s="5"/>
      <c r="K570" s="105">
        <f t="shared" si="140"/>
        <v>4.6747600243016974E-6</v>
      </c>
      <c r="L570" s="60">
        <f t="shared" si="139"/>
        <v>5690.7080476019373</v>
      </c>
      <c r="M570" s="5">
        <f t="shared" si="147"/>
        <v>54906.796597287299</v>
      </c>
      <c r="N570" s="5">
        <f t="shared" si="148"/>
        <v>5.6907080476019374</v>
      </c>
      <c r="O570" s="5">
        <f t="shared" si="137"/>
        <v>1.757250576967131E-15</v>
      </c>
      <c r="P570">
        <f t="shared" si="149"/>
        <v>14.75516630541717</v>
      </c>
    </row>
    <row r="571" spans="1:16" x14ac:dyDescent="0.25">
      <c r="B571" s="5">
        <f>'Mg2+离子浓度'!B571</f>
        <v>5.5698465649552382</v>
      </c>
      <c r="C571" s="5">
        <f t="shared" si="142"/>
        <v>2.000000165480742E-10</v>
      </c>
      <c r="D571" s="5">
        <f t="shared" si="141"/>
        <v>385533071.99181575</v>
      </c>
      <c r="E571" s="5">
        <f t="shared" si="143"/>
        <v>7.7106620778193025E-2</v>
      </c>
      <c r="F571" s="5">
        <f t="shared" si="144"/>
        <v>54906.873703908081</v>
      </c>
      <c r="G571" s="5">
        <f t="shared" si="145"/>
        <v>9857.8790391417788</v>
      </c>
      <c r="H571" s="5">
        <f t="shared" si="138"/>
        <v>7.9915656089747673E-3</v>
      </c>
      <c r="I571" s="5">
        <f t="shared" si="146"/>
        <v>5690.716039167547</v>
      </c>
      <c r="J571" s="5"/>
      <c r="K571" s="105">
        <f t="shared" si="140"/>
        <v>3.3055591529388812E-6</v>
      </c>
      <c r="L571" s="60">
        <f t="shared" si="139"/>
        <v>5690.7160358619876</v>
      </c>
      <c r="M571" s="5">
        <f t="shared" si="147"/>
        <v>54906.873672014393</v>
      </c>
      <c r="N571" s="5">
        <f t="shared" si="148"/>
        <v>5.6907160358619882</v>
      </c>
      <c r="O571" s="5">
        <f t="shared" si="137"/>
        <v>1.757248110252135E-15</v>
      </c>
      <c r="P571">
        <f t="shared" si="149"/>
        <v>14.755166915052174</v>
      </c>
    </row>
    <row r="572" spans="1:16" x14ac:dyDescent="0.25">
      <c r="B572" s="5">
        <f>'Mg2+离子浓度'!B572</f>
        <v>5.5698465739552381</v>
      </c>
      <c r="C572" s="5">
        <f t="shared" si="142"/>
        <v>8.9999998564849193E-9</v>
      </c>
      <c r="D572" s="5">
        <f t="shared" si="141"/>
        <v>385533071.99181575</v>
      </c>
      <c r="E572" s="5">
        <f t="shared" si="143"/>
        <v>3.4697975925965316</v>
      </c>
      <c r="F572" s="5">
        <f t="shared" si="144"/>
        <v>54910.343469606989</v>
      </c>
      <c r="G572" s="5">
        <f t="shared" si="145"/>
        <v>9858.5019785588574</v>
      </c>
      <c r="H572" s="5">
        <f t="shared" si="138"/>
        <v>0.35962041691418684</v>
      </c>
      <c r="I572" s="5">
        <f t="shared" si="146"/>
        <v>5691.075656278902</v>
      </c>
      <c r="J572" s="5"/>
      <c r="K572" s="105">
        <f t="shared" si="140"/>
        <v>2.2175765093660251E-5</v>
      </c>
      <c r="L572" s="60">
        <f t="shared" si="139"/>
        <v>5691.0756341031365</v>
      </c>
      <c r="M572" s="5">
        <f t="shared" si="147"/>
        <v>54910.343255644111</v>
      </c>
      <c r="N572" s="5">
        <f t="shared" si="148"/>
        <v>5.6910756341031368</v>
      </c>
      <c r="O572" s="5">
        <f t="shared" si="137"/>
        <v>1.7571370761752161E-15</v>
      </c>
      <c r="P572">
        <f t="shared" si="149"/>
        <v>14.755194357398057</v>
      </c>
    </row>
    <row r="573" spans="1:16" x14ac:dyDescent="0.25">
      <c r="B573" s="5">
        <f>'Mg2+离子浓度'!B573</f>
        <v>5.5698466639552384</v>
      </c>
      <c r="C573" s="5">
        <f t="shared" si="142"/>
        <v>9.0000000341206032E-8</v>
      </c>
      <c r="D573" s="5">
        <f t="shared" si="141"/>
        <v>385533071.99181575</v>
      </c>
      <c r="E573" s="5">
        <f t="shared" si="143"/>
        <v>34.697976610809626</v>
      </c>
      <c r="F573" s="5">
        <f t="shared" si="144"/>
        <v>54945.041232254924</v>
      </c>
      <c r="G573" s="5">
        <f t="shared" si="145"/>
        <v>9864.7313915887153</v>
      </c>
      <c r="H573" s="5">
        <f t="shared" si="138"/>
        <v>3.596204240121224</v>
      </c>
      <c r="I573" s="5">
        <f t="shared" si="146"/>
        <v>5694.6718383432581</v>
      </c>
      <c r="J573" s="5"/>
      <c r="K573" s="105">
        <f t="shared" si="140"/>
        <v>7.0170239711799863E-5</v>
      </c>
      <c r="L573" s="60">
        <f t="shared" si="139"/>
        <v>5694.6717681730188</v>
      </c>
      <c r="M573" s="5">
        <f t="shared" si="147"/>
        <v>54945.040555217369</v>
      </c>
      <c r="N573" s="5">
        <f t="shared" si="148"/>
        <v>5.694671768173019</v>
      </c>
      <c r="O573" s="5">
        <f t="shared" si="137"/>
        <v>1.7560274598948885E-15</v>
      </c>
      <c r="P573">
        <f t="shared" si="149"/>
        <v>14.755468697093026</v>
      </c>
    </row>
    <row r="574" spans="1:16" x14ac:dyDescent="0.25">
      <c r="B574" s="5">
        <f>'Mg2+离子浓度'!B574</f>
        <v>5.5698475639552383</v>
      </c>
      <c r="C574" s="5">
        <f t="shared" si="142"/>
        <v>8.9999999985934664E-7</v>
      </c>
      <c r="D574" s="5">
        <f t="shared" si="141"/>
        <v>385533071.99181575</v>
      </c>
      <c r="E574" s="5">
        <f t="shared" si="143"/>
        <v>346.97976473840765</v>
      </c>
      <c r="F574" s="5">
        <f t="shared" si="144"/>
        <v>55292.02031995578</v>
      </c>
      <c r="G574" s="5">
        <f t="shared" si="145"/>
        <v>9927.0257731599431</v>
      </c>
      <c r="H574" s="5">
        <f t="shared" si="138"/>
        <v>35.962042259253529</v>
      </c>
      <c r="I574" s="5">
        <f t="shared" si="146"/>
        <v>5730.6338104322713</v>
      </c>
      <c r="J574" s="5"/>
      <c r="K574" s="105">
        <f t="shared" si="140"/>
        <v>2.2329907015209268E-4</v>
      </c>
      <c r="L574" s="60">
        <f t="shared" si="139"/>
        <v>5730.6335871332012</v>
      </c>
      <c r="M574" s="5">
        <f t="shared" si="147"/>
        <v>55292.018165454698</v>
      </c>
      <c r="N574" s="5">
        <f t="shared" si="148"/>
        <v>5.7306335871332017</v>
      </c>
      <c r="O574" s="5">
        <f t="shared" si="137"/>
        <v>1.7450077461683578E-15</v>
      </c>
      <c r="P574">
        <f t="shared" si="149"/>
        <v>14.758202640847662</v>
      </c>
    </row>
    <row r="575" spans="1:16" x14ac:dyDescent="0.25">
      <c r="A575" s="82">
        <v>7.4868119641229509E-6</v>
      </c>
      <c r="B575" s="5">
        <f>'Mg2+离子浓度'!B575</f>
        <v>5.5698540507672023</v>
      </c>
      <c r="C575" s="5">
        <f t="shared" si="142"/>
        <v>6.4868119640237865E-6</v>
      </c>
      <c r="D575" s="5">
        <f t="shared" si="141"/>
        <v>385533071.99181575</v>
      </c>
      <c r="E575" s="5">
        <f t="shared" si="143"/>
        <v>2500.8805439233543</v>
      </c>
      <c r="F575" s="5">
        <f t="shared" si="144"/>
        <v>57792.898709378052</v>
      </c>
      <c r="G575" s="5">
        <f t="shared" si="145"/>
        <v>10376.01671114121</v>
      </c>
      <c r="H575" s="5">
        <f t="shared" si="138"/>
        <v>259.19889557168</v>
      </c>
      <c r="I575" s="5">
        <f t="shared" si="146"/>
        <v>5989.8324827048818</v>
      </c>
      <c r="J575" s="5"/>
      <c r="K575" s="105">
        <f t="shared" si="140"/>
        <v>6.2660424588492994E-4</v>
      </c>
      <c r="L575" s="60">
        <f t="shared" si="139"/>
        <v>5989.8318561006363</v>
      </c>
      <c r="M575" s="5">
        <f t="shared" si="147"/>
        <v>57792.892663586994</v>
      </c>
      <c r="N575" s="5">
        <f t="shared" si="148"/>
        <v>5.9898318561006363</v>
      </c>
      <c r="O575" s="5">
        <f t="shared" si="137"/>
        <v>1.6694959458361111E-15</v>
      </c>
      <c r="P575">
        <f t="shared" si="149"/>
        <v>14.777414631238628</v>
      </c>
    </row>
    <row r="576" spans="1:16" x14ac:dyDescent="0.25">
      <c r="B576" s="5">
        <f>'Mg2+离子浓度'!B576</f>
        <v>5.5698565639552378</v>
      </c>
      <c r="C576" s="5">
        <f t="shared" si="142"/>
        <v>2.5131880354578584E-6</v>
      </c>
      <c r="D576" s="5">
        <f t="shared" si="141"/>
        <v>18.630542539353492</v>
      </c>
      <c r="E576" s="5">
        <f t="shared" si="143"/>
        <v>4.6822056603991866E-5</v>
      </c>
      <c r="F576" s="5">
        <f t="shared" si="144"/>
        <v>57792.892710409047</v>
      </c>
      <c r="G576" s="5">
        <f t="shared" si="145"/>
        <v>10376.01095231247</v>
      </c>
      <c r="H576" s="5">
        <f t="shared" si="138"/>
        <v>4.8527809093633073E-6</v>
      </c>
      <c r="I576" s="5">
        <f t="shared" si="146"/>
        <v>5989.8318609534172</v>
      </c>
      <c r="J576" s="5"/>
      <c r="K576" s="105">
        <f t="shared" si="140"/>
        <v>3.9002291647029062E-4</v>
      </c>
      <c r="L576" s="60">
        <f t="shared" si="139"/>
        <v>5989.8314709305005</v>
      </c>
      <c r="M576" s="5">
        <f t="shared" si="147"/>
        <v>57792.888947272942</v>
      </c>
      <c r="N576" s="5">
        <f t="shared" si="148"/>
        <v>5.9898314709305005</v>
      </c>
      <c r="O576" s="5">
        <f t="shared" si="137"/>
        <v>1.6694960531913819E-15</v>
      </c>
      <c r="P576">
        <f t="shared" si="149"/>
        <v>14.777414603311755</v>
      </c>
    </row>
    <row r="577" spans="2:16" x14ac:dyDescent="0.25">
      <c r="B577" s="5">
        <f>'Mg2+离子浓度'!B577</f>
        <v>5.5698665639552383</v>
      </c>
      <c r="C577" s="5">
        <f t="shared" si="142"/>
        <v>1.0000000000509601E-5</v>
      </c>
      <c r="D577" s="5">
        <f t="shared" si="141"/>
        <v>18.630542539353492</v>
      </c>
      <c r="E577" s="5">
        <f t="shared" si="143"/>
        <v>1.8630542540302907E-4</v>
      </c>
      <c r="F577" s="5">
        <f t="shared" si="144"/>
        <v>57792.88913357837</v>
      </c>
      <c r="G577" s="5">
        <f t="shared" si="145"/>
        <v>10375.991681304991</v>
      </c>
      <c r="H577" s="5">
        <f t="shared" si="138"/>
        <v>1.9309263139662028E-5</v>
      </c>
      <c r="I577" s="5">
        <f t="shared" si="146"/>
        <v>5989.8314902397642</v>
      </c>
      <c r="J577" s="5"/>
      <c r="K577" s="105">
        <f t="shared" si="140"/>
        <v>7.7799643490392362E-4</v>
      </c>
      <c r="L577" s="60">
        <f t="shared" si="139"/>
        <v>5989.8307122433289</v>
      </c>
      <c r="M577" s="5">
        <f t="shared" si="147"/>
        <v>57792.881627079762</v>
      </c>
      <c r="N577" s="5">
        <f t="shared" si="148"/>
        <v>5.9898307122433287</v>
      </c>
      <c r="O577" s="5">
        <f t="shared" si="137"/>
        <v>1.6694962646539923E-15</v>
      </c>
      <c r="P577">
        <f t="shared" si="149"/>
        <v>14.777414548302916</v>
      </c>
    </row>
    <row r="578" spans="2:16" x14ac:dyDescent="0.25">
      <c r="B578" s="5">
        <f>'Mg2+离子浓度'!B578</f>
        <v>5.569896563955238</v>
      </c>
      <c r="C578" s="5">
        <f t="shared" si="142"/>
        <v>2.9999999999752447E-5</v>
      </c>
      <c r="D578" s="5">
        <f t="shared" si="141"/>
        <v>18.630542539353492</v>
      </c>
      <c r="E578" s="5">
        <f t="shared" si="143"/>
        <v>5.5891627617599268E-4</v>
      </c>
      <c r="F578" s="5">
        <f t="shared" si="144"/>
        <v>57792.882185996037</v>
      </c>
      <c r="G578" s="5">
        <f t="shared" si="145"/>
        <v>10375.93454786829</v>
      </c>
      <c r="H578" s="5">
        <f t="shared" si="138"/>
        <v>5.7927789415556066E-5</v>
      </c>
      <c r="I578" s="5">
        <f t="shared" si="146"/>
        <v>5989.8307701711183</v>
      </c>
      <c r="J578" s="5"/>
      <c r="K578" s="105">
        <f t="shared" si="140"/>
        <v>1.3475291913276754E-3</v>
      </c>
      <c r="L578" s="60">
        <f t="shared" si="139"/>
        <v>5989.8294226419266</v>
      </c>
      <c r="M578" s="5">
        <f t="shared" si="147"/>
        <v>57792.869184360628</v>
      </c>
      <c r="N578" s="5">
        <f t="shared" si="148"/>
        <v>5.9898294226419271</v>
      </c>
      <c r="O578" s="5">
        <f t="shared" si="137"/>
        <v>1.6694966240940651E-15</v>
      </c>
      <c r="P578">
        <f t="shared" si="149"/>
        <v>14.777414454799967</v>
      </c>
    </row>
    <row r="579" spans="2:16" x14ac:dyDescent="0.25">
      <c r="B579" s="5">
        <f>'Mg2+离子浓度'!B579</f>
        <v>5.5699265639552378</v>
      </c>
      <c r="C579" s="5">
        <f t="shared" si="142"/>
        <v>2.9999999999752447E-5</v>
      </c>
      <c r="D579" s="5">
        <f t="shared" si="141"/>
        <v>18.630542539353492</v>
      </c>
      <c r="E579" s="5">
        <f t="shared" si="143"/>
        <v>5.5891627617599268E-4</v>
      </c>
      <c r="F579" s="5">
        <f t="shared" si="144"/>
        <v>57792.869743276904</v>
      </c>
      <c r="G579" s="5">
        <f t="shared" si="145"/>
        <v>10375.876428474461</v>
      </c>
      <c r="H579" s="5">
        <f t="shared" si="138"/>
        <v>5.7927789415556066E-5</v>
      </c>
      <c r="I579" s="5">
        <f t="shared" si="146"/>
        <v>5989.829480569716</v>
      </c>
      <c r="J579" s="5"/>
      <c r="K579" s="105">
        <f t="shared" si="140"/>
        <v>1.3475289012067019E-3</v>
      </c>
      <c r="L579" s="60">
        <f t="shared" si="139"/>
        <v>5989.8281330408145</v>
      </c>
      <c r="M579" s="5">
        <f t="shared" si="147"/>
        <v>57792.856741644297</v>
      </c>
      <c r="N579" s="5">
        <f t="shared" si="148"/>
        <v>5.989828133040815</v>
      </c>
      <c r="O579" s="5">
        <f t="shared" si="137"/>
        <v>1.6694969835342118E-15</v>
      </c>
      <c r="P579">
        <f t="shared" si="149"/>
        <v>14.777414361297019</v>
      </c>
    </row>
    <row r="580" spans="2:16" x14ac:dyDescent="0.25">
      <c r="B580" s="5">
        <f>'Mg2+离子浓度'!B580</f>
        <v>5.5699465639552379</v>
      </c>
      <c r="C580" s="5">
        <f t="shared" si="142"/>
        <v>2.0000000000131024E-5</v>
      </c>
      <c r="D580" s="5">
        <f t="shared" si="141"/>
        <v>18.630542539353492</v>
      </c>
      <c r="E580" s="5">
        <f t="shared" si="143"/>
        <v>3.7261085078951089E-4</v>
      </c>
      <c r="F580" s="5">
        <f t="shared" si="144"/>
        <v>57792.857114255145</v>
      </c>
      <c r="G580" s="5">
        <f t="shared" si="145"/>
        <v>10375.836904477634</v>
      </c>
      <c r="H580" s="5">
        <f t="shared" si="138"/>
        <v>3.8618526277609052E-5</v>
      </c>
      <c r="I580" s="5">
        <f t="shared" si="146"/>
        <v>5989.8281716593401</v>
      </c>
      <c r="J580" s="5"/>
      <c r="K580" s="105">
        <f t="shared" si="140"/>
        <v>1.1002525001151241E-3</v>
      </c>
      <c r="L580" s="60">
        <f t="shared" si="139"/>
        <v>5989.8270714068403</v>
      </c>
      <c r="M580" s="5">
        <f t="shared" si="147"/>
        <v>57792.846498468898</v>
      </c>
      <c r="N580" s="5">
        <f t="shared" si="148"/>
        <v>5.9898270714068405</v>
      </c>
      <c r="O580" s="5">
        <f t="shared" si="137"/>
        <v>1.6694972794350278E-15</v>
      </c>
      <c r="P580">
        <f t="shared" si="149"/>
        <v>14.777414284322889</v>
      </c>
    </row>
    <row r="581" spans="2:16" x14ac:dyDescent="0.25">
      <c r="B581" s="5">
        <f>'Mg2+离子浓度'!B581</f>
        <v>5.5700465639552386</v>
      </c>
      <c r="C581" s="5">
        <f t="shared" si="142"/>
        <v>1.0000000000065512E-4</v>
      </c>
      <c r="D581" s="5">
        <f t="shared" si="141"/>
        <v>18.630542539353492</v>
      </c>
      <c r="E581" s="5">
        <f t="shared" si="143"/>
        <v>1.8630542539475544E-3</v>
      </c>
      <c r="F581" s="5">
        <f t="shared" si="144"/>
        <v>57792.848361523153</v>
      </c>
      <c r="G581" s="5">
        <f t="shared" si="145"/>
        <v>10375.649053907548</v>
      </c>
      <c r="H581" s="5">
        <f t="shared" si="138"/>
        <v>1.9309263138804524E-4</v>
      </c>
      <c r="I581" s="5">
        <f t="shared" si="146"/>
        <v>5989.8272644994722</v>
      </c>
      <c r="J581" s="5"/>
      <c r="K581" s="105">
        <f t="shared" si="140"/>
        <v>2.4602390100680973E-3</v>
      </c>
      <c r="L581" s="60">
        <f t="shared" si="139"/>
        <v>5989.8248042604619</v>
      </c>
      <c r="M581" s="5">
        <f t="shared" si="147"/>
        <v>57792.824623907065</v>
      </c>
      <c r="N581" s="5">
        <f t="shared" si="148"/>
        <v>5.9898248042604623</v>
      </c>
      <c r="O581" s="5">
        <f t="shared" si="137"/>
        <v>1.6694979113391042E-15</v>
      </c>
      <c r="P581">
        <f t="shared" si="149"/>
        <v>14.777414119942625</v>
      </c>
    </row>
    <row r="582" spans="2:16" x14ac:dyDescent="0.25">
      <c r="B582" s="5">
        <f>'Mg2+离子浓度'!B582</f>
        <v>5.5703465639552379</v>
      </c>
      <c r="C582" s="5">
        <f t="shared" si="142"/>
        <v>2.9999999999930083E-4</v>
      </c>
      <c r="D582" s="5">
        <f t="shared" si="141"/>
        <v>18.630542539353492</v>
      </c>
      <c r="E582" s="5">
        <f t="shared" si="143"/>
        <v>5.5891627617930218E-3</v>
      </c>
      <c r="F582" s="5">
        <f t="shared" si="144"/>
        <v>57792.830213069828</v>
      </c>
      <c r="G582" s="5">
        <f t="shared" si="145"/>
        <v>10375.086998542851</v>
      </c>
      <c r="H582" s="5">
        <f t="shared" si="138"/>
        <v>5.7927789415899078E-4</v>
      </c>
      <c r="I582" s="5">
        <f t="shared" si="146"/>
        <v>5989.8253835383557</v>
      </c>
      <c r="J582" s="5"/>
      <c r="K582" s="105">
        <f t="shared" si="140"/>
        <v>4.2612576260361414E-3</v>
      </c>
      <c r="L582" s="60">
        <f t="shared" si="139"/>
        <v>5989.8211222807295</v>
      </c>
      <c r="M582" s="5">
        <f t="shared" si="147"/>
        <v>57792.789098325622</v>
      </c>
      <c r="N582" s="5">
        <f t="shared" si="148"/>
        <v>5.9898211222807296</v>
      </c>
      <c r="O582" s="5">
        <f t="shared" si="137"/>
        <v>1.6694989375896963E-15</v>
      </c>
      <c r="P582">
        <f t="shared" si="149"/>
        <v>14.77741385297923</v>
      </c>
    </row>
    <row r="583" spans="2:16" x14ac:dyDescent="0.25">
      <c r="B583" s="5">
        <f>'Mg2+离子浓度'!B583</f>
        <v>5.5706465639552381</v>
      </c>
      <c r="C583" s="5">
        <f t="shared" si="142"/>
        <v>3.00000000000189E-4</v>
      </c>
      <c r="D583" s="5">
        <f t="shared" si="141"/>
        <v>18.630542539353492</v>
      </c>
      <c r="E583" s="5">
        <f t="shared" si="143"/>
        <v>5.5891627618095685E-3</v>
      </c>
      <c r="F583" s="5">
        <f t="shared" si="144"/>
        <v>57792.794687488386</v>
      </c>
      <c r="G583" s="5">
        <f t="shared" si="145"/>
        <v>10374.521884306134</v>
      </c>
      <c r="H583" s="5">
        <f t="shared" si="138"/>
        <v>5.7927789416070577E-4</v>
      </c>
      <c r="I583" s="5">
        <f t="shared" si="146"/>
        <v>5989.8217015586242</v>
      </c>
      <c r="J583" s="5"/>
      <c r="K583" s="105">
        <f t="shared" si="140"/>
        <v>4.2612550066231511E-3</v>
      </c>
      <c r="L583" s="60">
        <f t="shared" si="139"/>
        <v>5989.8174403036173</v>
      </c>
      <c r="M583" s="5">
        <f t="shared" si="147"/>
        <v>57792.753572769456</v>
      </c>
      <c r="N583" s="5">
        <f t="shared" si="148"/>
        <v>5.9898174403036171</v>
      </c>
      <c r="O583" s="5">
        <f t="shared" si="137"/>
        <v>1.6694999638408198E-15</v>
      </c>
      <c r="P583">
        <f t="shared" si="149"/>
        <v>14.777413586015859</v>
      </c>
    </row>
    <row r="584" spans="2:16" x14ac:dyDescent="0.25">
      <c r="B584" s="5">
        <f>'Mg2+离子浓度'!B584</f>
        <v>5.5708465639552385</v>
      </c>
      <c r="C584" s="5">
        <f t="shared" si="142"/>
        <v>2.0000000000042206E-4</v>
      </c>
      <c r="D584" s="5">
        <f t="shared" si="141"/>
        <v>18.630542539353492</v>
      </c>
      <c r="E584" s="5">
        <f t="shared" si="143"/>
        <v>3.7261085078785618E-3</v>
      </c>
      <c r="F584" s="5">
        <f t="shared" si="144"/>
        <v>57792.757298877965</v>
      </c>
      <c r="G584" s="5">
        <f t="shared" si="145"/>
        <v>10374.142715186497</v>
      </c>
      <c r="H584" s="5">
        <f t="shared" si="138"/>
        <v>3.8618526277437549E-4</v>
      </c>
      <c r="I584" s="5">
        <f t="shared" si="146"/>
        <v>5989.8178264888802</v>
      </c>
      <c r="J584" s="5"/>
      <c r="K584" s="105">
        <f t="shared" si="140"/>
        <v>3.4792978924646795E-3</v>
      </c>
      <c r="L584" s="60">
        <f t="shared" si="139"/>
        <v>5989.814347190988</v>
      </c>
      <c r="M584" s="5">
        <f t="shared" si="147"/>
        <v>57792.723728872246</v>
      </c>
      <c r="N584" s="5">
        <f t="shared" si="148"/>
        <v>5.9898143471909879</v>
      </c>
      <c r="O584" s="5">
        <f t="shared" si="137"/>
        <v>1.6695008259629361E-15</v>
      </c>
      <c r="P584">
        <f t="shared" si="149"/>
        <v>14.777413361748241</v>
      </c>
    </row>
    <row r="585" spans="2:16" x14ac:dyDescent="0.25">
      <c r="B585" s="5">
        <f>'Mg2+离子浓度'!B585</f>
        <v>5.5718465639552379</v>
      </c>
      <c r="C585" s="5">
        <f t="shared" si="142"/>
        <v>9.9999999999944578E-4</v>
      </c>
      <c r="D585" s="5">
        <f t="shared" si="141"/>
        <v>18.630542539353492</v>
      </c>
      <c r="E585" s="5">
        <f t="shared" si="143"/>
        <v>1.8630542539343167E-2</v>
      </c>
      <c r="F585" s="5">
        <f t="shared" si="144"/>
        <v>57792.742359414784</v>
      </c>
      <c r="G585" s="5">
        <f t="shared" si="145"/>
        <v>10372.278148016689</v>
      </c>
      <c r="H585" s="5">
        <f t="shared" si="138"/>
        <v>1.9309263138667326E-3</v>
      </c>
      <c r="I585" s="5">
        <f t="shared" si="146"/>
        <v>5989.8162781173014</v>
      </c>
      <c r="J585" s="5"/>
      <c r="K585" s="105">
        <f t="shared" si="140"/>
        <v>7.7799445903914462E-3</v>
      </c>
      <c r="L585" s="60">
        <f t="shared" si="139"/>
        <v>5989.8084981727106</v>
      </c>
      <c r="M585" s="5">
        <f t="shared" si="147"/>
        <v>57792.667294619401</v>
      </c>
      <c r="N585" s="5">
        <f t="shared" si="148"/>
        <v>5.9898084981727111</v>
      </c>
      <c r="O585" s="5">
        <f t="shared" si="137"/>
        <v>1.6695024562222086E-15</v>
      </c>
      <c r="P585">
        <f t="shared" si="149"/>
        <v>14.77741293766204</v>
      </c>
    </row>
    <row r="586" spans="2:16" x14ac:dyDescent="0.25">
      <c r="B586" s="5">
        <f>'Mg2+离子浓度'!B586</f>
        <v>5.574846563955238</v>
      </c>
      <c r="C586" s="5">
        <f t="shared" si="142"/>
        <v>3.0000000000001137E-3</v>
      </c>
      <c r="D586" s="5">
        <f t="shared" si="141"/>
        <v>18.630542539353492</v>
      </c>
      <c r="E586" s="5">
        <f t="shared" si="143"/>
        <v>5.5891627618062593E-2</v>
      </c>
      <c r="F586" s="5">
        <f t="shared" si="144"/>
        <v>57792.723186247022</v>
      </c>
      <c r="G586" s="5">
        <f t="shared" si="145"/>
        <v>10366.693060202231</v>
      </c>
      <c r="H586" s="5">
        <f t="shared" si="138"/>
        <v>5.7927789416036277E-3</v>
      </c>
      <c r="I586" s="5">
        <f t="shared" si="146"/>
        <v>5989.8142909516528</v>
      </c>
      <c r="J586" s="5"/>
      <c r="K586" s="105">
        <f t="shared" si="140"/>
        <v>1.3475254840116128E-2</v>
      </c>
      <c r="L586" s="60">
        <f t="shared" si="139"/>
        <v>5989.8008156968126</v>
      </c>
      <c r="M586" s="5">
        <f t="shared" si="147"/>
        <v>57792.5931702507</v>
      </c>
      <c r="N586" s="5">
        <f t="shared" si="148"/>
        <v>5.989800815696813</v>
      </c>
      <c r="O586" s="5">
        <f t="shared" si="137"/>
        <v>1.6695045975141776E-15</v>
      </c>
      <c r="P586">
        <f t="shared" si="149"/>
        <v>14.777412380639387</v>
      </c>
    </row>
    <row r="587" spans="2:16" x14ac:dyDescent="0.25">
      <c r="B587" s="5">
        <f>'Mg2+离子浓度'!B587</f>
        <v>5.5778465639552381</v>
      </c>
      <c r="C587" s="5">
        <f t="shared" si="142"/>
        <v>3.0000000000001137E-3</v>
      </c>
      <c r="D587" s="5">
        <f t="shared" si="141"/>
        <v>18.630542539353492</v>
      </c>
      <c r="E587" s="5">
        <f t="shared" si="143"/>
        <v>5.5891627618062593E-2</v>
      </c>
      <c r="F587" s="5">
        <f t="shared" si="144"/>
        <v>57792.649061878321</v>
      </c>
      <c r="G587" s="5">
        <f t="shared" si="145"/>
        <v>10361.104128489631</v>
      </c>
      <c r="H587" s="5">
        <f t="shared" si="138"/>
        <v>5.7927789416036277E-3</v>
      </c>
      <c r="I587" s="5">
        <f t="shared" si="146"/>
        <v>5989.8066084757547</v>
      </c>
      <c r="J587" s="5"/>
      <c r="K587" s="105">
        <f t="shared" si="140"/>
        <v>1.3475237556889053E-2</v>
      </c>
      <c r="L587" s="60">
        <f t="shared" si="139"/>
        <v>5989.7931332381977</v>
      </c>
      <c r="M587" s="5">
        <f t="shared" si="147"/>
        <v>57792.519046048757</v>
      </c>
      <c r="N587" s="5">
        <f t="shared" si="148"/>
        <v>5.989793133238198</v>
      </c>
      <c r="O587" s="5">
        <f t="shared" si="137"/>
        <v>1.669506738806822E-15</v>
      </c>
      <c r="P587">
        <f t="shared" si="149"/>
        <v>14.777411823617271</v>
      </c>
    </row>
    <row r="588" spans="2:16" x14ac:dyDescent="0.25">
      <c r="B588" s="5">
        <f>'Mg2+离子浓度'!B588</f>
        <v>5.5798465639552379</v>
      </c>
      <c r="C588" s="5">
        <f t="shared" si="142"/>
        <v>1.9999999999997797E-3</v>
      </c>
      <c r="D588" s="5">
        <f t="shared" si="141"/>
        <v>18.630542539353492</v>
      </c>
      <c r="E588" s="5">
        <f t="shared" si="143"/>
        <v>3.7261085078702877E-2</v>
      </c>
      <c r="F588" s="5">
        <f t="shared" si="144"/>
        <v>57792.556307133833</v>
      </c>
      <c r="G588" s="5">
        <f t="shared" si="145"/>
        <v>10357.373745805648</v>
      </c>
      <c r="H588" s="5">
        <f t="shared" si="138"/>
        <v>3.8618526277351796E-3</v>
      </c>
      <c r="I588" s="5">
        <f t="shared" si="146"/>
        <v>5989.7969950908255</v>
      </c>
      <c r="J588" s="5"/>
      <c r="K588" s="105">
        <f t="shared" si="140"/>
        <v>1.1002467733866737E-2</v>
      </c>
      <c r="L588" s="60">
        <f t="shared" si="139"/>
        <v>5989.7859926230913</v>
      </c>
      <c r="M588" s="5">
        <f t="shared" si="147"/>
        <v>57792.450149823897</v>
      </c>
      <c r="N588" s="5">
        <f t="shared" si="148"/>
        <v>5.9897859926230916</v>
      </c>
      <c r="O588" s="5">
        <f t="shared" si="137"/>
        <v>1.6695087290791045E-15</v>
      </c>
      <c r="P588">
        <f t="shared" si="149"/>
        <v>14.777411305881262</v>
      </c>
    </row>
    <row r="589" spans="2:16" x14ac:dyDescent="0.25">
      <c r="B589" s="5">
        <f>'Mg2+离子浓度'!B589</f>
        <v>5.5898465639552377</v>
      </c>
      <c r="C589" s="5">
        <f t="shared" si="142"/>
        <v>9.9999999999997868E-3</v>
      </c>
      <c r="D589" s="5">
        <f t="shared" si="141"/>
        <v>18.630542539353492</v>
      </c>
      <c r="E589" s="5">
        <f t="shared" si="143"/>
        <v>0.18630542539353095</v>
      </c>
      <c r="F589" s="5">
        <f t="shared" si="144"/>
        <v>57792.636455249289</v>
      </c>
      <c r="G589" s="5">
        <f t="shared" si="145"/>
        <v>10338.859178695711</v>
      </c>
      <c r="H589" s="5">
        <f t="shared" si="138"/>
        <v>1.9309263138677615E-2</v>
      </c>
      <c r="I589" s="5">
        <f t="shared" si="146"/>
        <v>5989.8053018862292</v>
      </c>
      <c r="J589" s="5"/>
      <c r="K589" s="105">
        <f t="shared" si="140"/>
        <v>2.4602299892192637E-2</v>
      </c>
      <c r="L589" s="60">
        <f t="shared" si="139"/>
        <v>5989.7806995863375</v>
      </c>
      <c r="M589" s="5">
        <f t="shared" si="147"/>
        <v>57792.399079958777</v>
      </c>
      <c r="N589" s="5">
        <f t="shared" si="148"/>
        <v>5.9897806995863379</v>
      </c>
      <c r="O589" s="5">
        <f t="shared" si="137"/>
        <v>1.6695102043870509E-15</v>
      </c>
      <c r="P589">
        <f t="shared" si="149"/>
        <v>14.777410922105002</v>
      </c>
    </row>
    <row r="590" spans="2:16" x14ac:dyDescent="0.25">
      <c r="B590" s="5">
        <f>'Mg2+离子浓度'!B590</f>
        <v>5.619846563955238</v>
      </c>
      <c r="C590" s="5">
        <f t="shared" si="142"/>
        <v>3.0000000000000249E-2</v>
      </c>
      <c r="D590" s="5">
        <f t="shared" si="141"/>
        <v>18.630542539353492</v>
      </c>
      <c r="E590" s="5">
        <f t="shared" si="143"/>
        <v>0.55891627618060935</v>
      </c>
      <c r="F590" s="5">
        <f t="shared" si="144"/>
        <v>57792.95799623496</v>
      </c>
      <c r="G590" s="5">
        <f t="shared" si="145"/>
        <v>10283.725247395434</v>
      </c>
      <c r="H590" s="5">
        <f t="shared" si="138"/>
        <v>5.7927789416034554E-2</v>
      </c>
      <c r="I590" s="5">
        <f t="shared" si="146"/>
        <v>5989.8386273757542</v>
      </c>
      <c r="J590" s="5"/>
      <c r="K590" s="105">
        <f t="shared" si="140"/>
        <v>4.2612670479189763E-2</v>
      </c>
      <c r="L590" s="60">
        <f t="shared" si="139"/>
        <v>5989.7960147052754</v>
      </c>
      <c r="M590" s="5">
        <f t="shared" si="147"/>
        <v>57792.546847883852</v>
      </c>
      <c r="N590" s="5">
        <f t="shared" si="148"/>
        <v>5.9897960147052753</v>
      </c>
      <c r="O590" s="5">
        <f t="shared" si="137"/>
        <v>1.6695059356695046E-15</v>
      </c>
      <c r="P590">
        <f t="shared" si="149"/>
        <v>14.777412032540171</v>
      </c>
    </row>
    <row r="591" spans="2:16" x14ac:dyDescent="0.25">
      <c r="B591" s="5">
        <f>'Mg2+离子浓度'!B591</f>
        <v>5.6498465639552382</v>
      </c>
      <c r="C591" s="5">
        <f t="shared" si="142"/>
        <v>3.0000000000000249E-2</v>
      </c>
      <c r="D591" s="5">
        <f t="shared" si="141"/>
        <v>18.630542539353492</v>
      </c>
      <c r="E591" s="5">
        <f t="shared" si="143"/>
        <v>0.55891627618060935</v>
      </c>
      <c r="F591" s="5">
        <f t="shared" si="144"/>
        <v>57793.105764160035</v>
      </c>
      <c r="G591" s="5">
        <f t="shared" si="145"/>
        <v>10229.1460679423</v>
      </c>
      <c r="H591" s="5">
        <f t="shared" si="138"/>
        <v>5.7927789416034554E-2</v>
      </c>
      <c r="I591" s="5">
        <f t="shared" si="146"/>
        <v>5989.8539424946912</v>
      </c>
      <c r="J591" s="5"/>
      <c r="K591" s="105">
        <f t="shared" si="140"/>
        <v>4.2612779433396586E-2</v>
      </c>
      <c r="L591" s="60">
        <f t="shared" si="139"/>
        <v>5989.8113297152577</v>
      </c>
      <c r="M591" s="5">
        <f t="shared" si="147"/>
        <v>57792.694614757667</v>
      </c>
      <c r="N591" s="5">
        <f t="shared" si="148"/>
        <v>5.9898113297152582</v>
      </c>
      <c r="O591" s="5">
        <f t="shared" si="137"/>
        <v>1.6695016670041553E-15</v>
      </c>
      <c r="P591">
        <f t="shared" si="149"/>
        <v>14.777413142964599</v>
      </c>
    </row>
    <row r="592" spans="2:16" x14ac:dyDescent="0.25">
      <c r="B592" s="5">
        <f>'Mg2+离子浓度'!B592</f>
        <v>5.6698465639552378</v>
      </c>
      <c r="C592" s="5">
        <f t="shared" si="142"/>
        <v>1.9999999999999574E-2</v>
      </c>
      <c r="D592" s="5">
        <f t="shared" si="141"/>
        <v>18.630542539353492</v>
      </c>
      <c r="E592" s="5">
        <f t="shared" si="143"/>
        <v>0.37261085078706191</v>
      </c>
      <c r="F592" s="5">
        <f t="shared" si="144"/>
        <v>57793.067225608451</v>
      </c>
      <c r="G592" s="5">
        <f t="shared" si="145"/>
        <v>10193.056650424151</v>
      </c>
      <c r="H592" s="5">
        <f t="shared" si="138"/>
        <v>3.8618526277355229E-2</v>
      </c>
      <c r="I592" s="5">
        <f t="shared" si="146"/>
        <v>5989.8499482415345</v>
      </c>
      <c r="J592" s="5"/>
      <c r="K592" s="105">
        <f t="shared" si="140"/>
        <v>3.479316550982741E-2</v>
      </c>
      <c r="L592" s="60">
        <f t="shared" si="139"/>
        <v>5989.8151550760249</v>
      </c>
      <c r="M592" s="5">
        <f t="shared" si="147"/>
        <v>57792.731523751027</v>
      </c>
      <c r="N592" s="5">
        <f t="shared" si="148"/>
        <v>5.989815155076025</v>
      </c>
      <c r="O592" s="5">
        <f t="shared" ref="O592:O596" si="150">10^(-14)/N592</f>
        <v>1.6695006007865824E-15</v>
      </c>
      <c r="P592">
        <f t="shared" si="149"/>
        <v>14.777413420324345</v>
      </c>
    </row>
    <row r="593" spans="1:16" x14ac:dyDescent="0.25">
      <c r="B593" s="5">
        <f>'Mg2+离子浓度'!B593</f>
        <v>5.7198465639552385</v>
      </c>
      <c r="C593" s="5">
        <f t="shared" si="142"/>
        <v>5.0000000000000711E-2</v>
      </c>
      <c r="D593" s="5">
        <f t="shared" si="141"/>
        <v>18.630542539353492</v>
      </c>
      <c r="E593" s="5">
        <f t="shared" si="143"/>
        <v>0.9315271269676878</v>
      </c>
      <c r="F593" s="5">
        <f t="shared" si="144"/>
        <v>57793.663050877993</v>
      </c>
      <c r="G593" s="5">
        <f t="shared" si="145"/>
        <v>10104.058282800166</v>
      </c>
      <c r="H593" s="5">
        <f t="shared" si="138"/>
        <v>9.6546315693391505E-2</v>
      </c>
      <c r="I593" s="5">
        <f t="shared" si="146"/>
        <v>5989.9117013917175</v>
      </c>
      <c r="J593" s="5"/>
      <c r="K593" s="105">
        <f t="shared" si="140"/>
        <v>5.5013392171129792E-2</v>
      </c>
      <c r="L593" s="60">
        <f t="shared" si="139"/>
        <v>5989.856687999546</v>
      </c>
      <c r="M593" s="5">
        <f t="shared" si="147"/>
        <v>57793.132254163625</v>
      </c>
      <c r="N593" s="5">
        <f t="shared" si="148"/>
        <v>5.9898566879995458</v>
      </c>
      <c r="O593" s="5">
        <f t="shared" si="150"/>
        <v>1.6694890246764379E-15</v>
      </c>
      <c r="P593">
        <f t="shared" si="149"/>
        <v>14.777416431678869</v>
      </c>
    </row>
    <row r="594" spans="1:16" x14ac:dyDescent="0.25">
      <c r="A594" t="s">
        <v>255</v>
      </c>
      <c r="B594" s="5">
        <f>'Mg2+离子浓度'!B594</f>
        <v>5.7698465639552383</v>
      </c>
      <c r="C594" s="5">
        <f t="shared" si="142"/>
        <v>4.9999999999999822E-2</v>
      </c>
      <c r="D594" s="5">
        <f t="shared" si="141"/>
        <v>18.630542539353492</v>
      </c>
      <c r="E594" s="5">
        <f t="shared" si="143"/>
        <v>0.93152712696767126</v>
      </c>
      <c r="F594" s="5">
        <f t="shared" si="144"/>
        <v>57794.063781290592</v>
      </c>
      <c r="G594" s="5">
        <f t="shared" si="145"/>
        <v>10016.568576075388</v>
      </c>
      <c r="H594" s="5">
        <f t="shared" ref="H594:H657" si="151">E594/$C$9/96485/$C$3</f>
        <v>9.6546315693389784E-2</v>
      </c>
      <c r="I594" s="5">
        <f t="shared" si="146"/>
        <v>5989.9532343152396</v>
      </c>
      <c r="J594" s="5"/>
      <c r="K594" s="105">
        <f t="shared" si="140"/>
        <v>5.5013773623665441E-2</v>
      </c>
      <c r="L594" s="60">
        <f t="shared" ref="L594:L596" si="152">I594-K594</f>
        <v>5989.898220541616</v>
      </c>
      <c r="M594" s="5">
        <f t="shared" si="147"/>
        <v>57793.532980895783</v>
      </c>
      <c r="N594" s="5">
        <f t="shared" si="148"/>
        <v>5.9898982205416162</v>
      </c>
      <c r="O594" s="5">
        <f t="shared" si="150"/>
        <v>1.6694774488331429E-15</v>
      </c>
      <c r="P594">
        <f t="shared" si="149"/>
        <v>14.777419442984856</v>
      </c>
    </row>
    <row r="595" spans="1:16" x14ac:dyDescent="0.25">
      <c r="A595" s="5">
        <f>(A575+A596)*20</f>
        <v>5.8629806214013804</v>
      </c>
      <c r="B595" s="5">
        <f>'Mg2+离子浓度'!B595</f>
        <v>5.8198465639552381</v>
      </c>
      <c r="C595" s="5">
        <f t="shared" si="142"/>
        <v>4.9999999999999822E-2</v>
      </c>
      <c r="D595" s="5">
        <f t="shared" si="141"/>
        <v>18.630542539353492</v>
      </c>
      <c r="E595" s="5">
        <f t="shared" si="143"/>
        <v>0.93152712696767126</v>
      </c>
      <c r="F595" s="5">
        <f t="shared" si="144"/>
        <v>57794.464508022749</v>
      </c>
      <c r="G595" s="5">
        <f t="shared" si="145"/>
        <v>9930.5821679162855</v>
      </c>
      <c r="H595" s="5">
        <f t="shared" si="151"/>
        <v>9.6546315693389784E-2</v>
      </c>
      <c r="I595" s="5">
        <f t="shared" si="146"/>
        <v>5989.9947668573095</v>
      </c>
      <c r="J595" s="5"/>
      <c r="K595" s="105">
        <f t="shared" si="140"/>
        <v>5.501415507269819E-2</v>
      </c>
      <c r="L595" s="60">
        <f t="shared" si="152"/>
        <v>5989.9397527022365</v>
      </c>
      <c r="M595" s="5">
        <f t="shared" si="147"/>
        <v>57793.933703947536</v>
      </c>
      <c r="N595" s="5">
        <f t="shared" si="148"/>
        <v>5.9899397527022371</v>
      </c>
      <c r="O595" s="5">
        <f t="shared" si="150"/>
        <v>1.6694658732566896E-15</v>
      </c>
      <c r="P595">
        <f t="shared" si="149"/>
        <v>14.777422454242307</v>
      </c>
    </row>
    <row r="596" spans="1:16" x14ac:dyDescent="0.25">
      <c r="A596" s="79">
        <v>0.2931415442581049</v>
      </c>
      <c r="B596" s="5">
        <f>'Mg2+离子浓度'!B596</f>
        <v>5.862995595025307</v>
      </c>
      <c r="C596" s="5">
        <f t="shared" si="142"/>
        <v>4.3149031070068844E-2</v>
      </c>
      <c r="D596" s="5">
        <f t="shared" si="141"/>
        <v>18.630542539353492</v>
      </c>
      <c r="E596" s="5">
        <f t="shared" si="143"/>
        <v>0.80388985888280307</v>
      </c>
      <c r="F596" s="5">
        <f t="shared" si="144"/>
        <v>57794.737593806422</v>
      </c>
      <c r="G596" s="5">
        <f t="shared" si="145"/>
        <v>9857.5440927918626</v>
      </c>
      <c r="H596" s="5">
        <f t="shared" si="151"/>
        <v>8.3317599511095311E-2</v>
      </c>
      <c r="I596" s="5">
        <f t="shared" si="146"/>
        <v>5990.0230703017487</v>
      </c>
      <c r="J596" s="5"/>
      <c r="K596" s="105">
        <f t="shared" si="140"/>
        <v>5.1106603744465642E-2</v>
      </c>
      <c r="L596" s="60">
        <f t="shared" si="152"/>
        <v>5989.9719636980044</v>
      </c>
      <c r="M596" s="5">
        <f t="shared" si="147"/>
        <v>57794.244491740195</v>
      </c>
      <c r="N596" s="5">
        <f t="shared" si="148"/>
        <v>5.9899719636980047</v>
      </c>
      <c r="O596" s="5">
        <f t="shared" si="150"/>
        <v>1.6694568957258259E-15</v>
      </c>
      <c r="P596">
        <f t="shared" si="149"/>
        <v>14.777424789661474</v>
      </c>
    </row>
    <row r="597" spans="1:16" x14ac:dyDescent="0.25">
      <c r="A597" s="57"/>
      <c r="B597" s="5">
        <f>'Mg2+离子浓度'!B597</f>
        <v>5.8630030818372711</v>
      </c>
      <c r="C597" s="5">
        <f t="shared" si="142"/>
        <v>7.4868119641635644E-6</v>
      </c>
      <c r="D597" s="5">
        <f>D575</f>
        <v>385533071.99181575</v>
      </c>
      <c r="E597" s="5">
        <f t="shared" si="143"/>
        <v>2886.4136159690588</v>
      </c>
      <c r="F597" s="5">
        <f t="shared" ref="F597:F656" si="153">E597+M596</f>
        <v>60680.658107709256</v>
      </c>
      <c r="G597" s="5">
        <f t="shared" ref="G597:G656" si="154">F597/B597</f>
        <v>10349.757156991625</v>
      </c>
      <c r="H597" s="5">
        <f t="shared" si="151"/>
        <v>299.15672031601378</v>
      </c>
      <c r="I597" s="5">
        <f t="shared" ref="I597:I656" si="155">F597/$C$9/96485/0.0001</f>
        <v>6289.1286840140183</v>
      </c>
      <c r="J597" s="5"/>
      <c r="K597" s="105">
        <f t="shared" si="140"/>
        <v>7.0680879690144323E-4</v>
      </c>
      <c r="L597" s="60">
        <f t="shared" ref="L597:L656" si="156">I597-K597</f>
        <v>6289.1279772052212</v>
      </c>
      <c r="M597" s="5">
        <f t="shared" ref="M597:M656" si="157">L597*0.0001*$C$9*96485</f>
        <v>60680.651288064575</v>
      </c>
      <c r="N597" s="5">
        <f t="shared" ref="N597:N656" si="158">L597*0.001</f>
        <v>6.2891279772052213</v>
      </c>
      <c r="O597" s="5">
        <f t="shared" ref="O597:O660" si="159">10^(-14)/N597</f>
        <v>1.5900455573880412E-15</v>
      </c>
      <c r="P597">
        <f t="shared" ref="P597:P656" si="160">-LOG(O597)</f>
        <v>14.798590432258925</v>
      </c>
    </row>
    <row r="598" spans="1:16" x14ac:dyDescent="0.25">
      <c r="A598" s="57">
        <v>21</v>
      </c>
      <c r="B598" s="5">
        <f>'Mg2+离子浓度'!B598</f>
        <v>6.1561446260953758</v>
      </c>
      <c r="C598" s="5">
        <f t="shared" si="142"/>
        <v>0.29314154425810468</v>
      </c>
      <c r="D598" s="5">
        <f>D576</f>
        <v>18.630542539353492</v>
      </c>
      <c r="E598" s="5">
        <f t="shared" si="143"/>
        <v>5.4613860103523937</v>
      </c>
      <c r="F598" s="5">
        <f t="shared" si="153"/>
        <v>60686.112674074924</v>
      </c>
      <c r="G598" s="5">
        <f t="shared" si="154"/>
        <v>9857.8113998218359</v>
      </c>
      <c r="H598" s="5">
        <f t="shared" si="151"/>
        <v>0.56603472149581735</v>
      </c>
      <c r="I598" s="5">
        <f t="shared" si="155"/>
        <v>6289.6940119267165</v>
      </c>
      <c r="J598" s="5"/>
      <c r="K598" s="105">
        <f t="shared" si="140"/>
        <v>0.13987213557322242</v>
      </c>
      <c r="L598" s="60">
        <f t="shared" si="156"/>
        <v>6289.5541397911429</v>
      </c>
      <c r="M598" s="5">
        <f t="shared" si="157"/>
        <v>60684.763117774848</v>
      </c>
      <c r="N598" s="5">
        <f t="shared" si="158"/>
        <v>6.289554139791143</v>
      </c>
      <c r="O598" s="5">
        <f t="shared" si="159"/>
        <v>1.5899378203511369E-15</v>
      </c>
      <c r="P598">
        <f t="shared" si="160"/>
        <v>14.798619859834533</v>
      </c>
    </row>
    <row r="599" spans="1:16" x14ac:dyDescent="0.25">
      <c r="A599" s="57"/>
      <c r="B599" s="5">
        <f>'Mg2+离子浓度'!B599</f>
        <v>6.15615211290734</v>
      </c>
      <c r="C599" s="5">
        <f t="shared" si="142"/>
        <v>7.4868119641635644E-6</v>
      </c>
      <c r="D599" s="5">
        <f>D597</f>
        <v>385533071.99181575</v>
      </c>
      <c r="E599" s="5">
        <f t="shared" si="143"/>
        <v>2886.4136159690588</v>
      </c>
      <c r="F599" s="5">
        <f t="shared" si="153"/>
        <v>63571.176733743909</v>
      </c>
      <c r="G599" s="5">
        <f t="shared" si="154"/>
        <v>10326.446710187189</v>
      </c>
      <c r="H599" s="5">
        <f t="shared" si="151"/>
        <v>299.15672031601378</v>
      </c>
      <c r="I599" s="5">
        <f t="shared" si="155"/>
        <v>6588.7108601071568</v>
      </c>
      <c r="J599" s="5"/>
      <c r="K599" s="105">
        <f t="shared" si="140"/>
        <v>7.404775812587639E-4</v>
      </c>
      <c r="L599" s="60">
        <f t="shared" si="156"/>
        <v>6588.7101196295753</v>
      </c>
      <c r="M599" s="5">
        <f t="shared" si="157"/>
        <v>63571.169589245968</v>
      </c>
      <c r="N599" s="5">
        <f t="shared" si="158"/>
        <v>6.5887101196295754</v>
      </c>
      <c r="O599" s="5">
        <f t="shared" si="159"/>
        <v>1.5177477561514287E-15</v>
      </c>
      <c r="P599">
        <f t="shared" si="160"/>
        <v>14.818800400518445</v>
      </c>
    </row>
    <row r="600" spans="1:16" x14ac:dyDescent="0.25">
      <c r="A600" s="57">
        <v>22</v>
      </c>
      <c r="B600" s="5">
        <f>'Mg2+离子浓度'!B600</f>
        <v>6.4492936571654447</v>
      </c>
      <c r="C600" s="5">
        <f t="shared" si="142"/>
        <v>0.29314154425810468</v>
      </c>
      <c r="D600" s="5">
        <f>D598</f>
        <v>18.630542539353492</v>
      </c>
      <c r="E600" s="5">
        <f t="shared" si="143"/>
        <v>5.4613860103523937</v>
      </c>
      <c r="F600" s="5">
        <f t="shared" si="153"/>
        <v>63576.630975256317</v>
      </c>
      <c r="G600" s="5">
        <f t="shared" si="154"/>
        <v>9857.9215577538362</v>
      </c>
      <c r="H600" s="5">
        <f t="shared" si="151"/>
        <v>0.56603472149581735</v>
      </c>
      <c r="I600" s="5">
        <f t="shared" si="155"/>
        <v>6589.2761543510715</v>
      </c>
      <c r="J600" s="5"/>
      <c r="K600" s="105">
        <f t="shared" si="140"/>
        <v>0.14653433471375893</v>
      </c>
      <c r="L600" s="60">
        <f t="shared" si="156"/>
        <v>6589.1296200163579</v>
      </c>
      <c r="M600" s="5">
        <f t="shared" si="157"/>
        <v>63575.217138727836</v>
      </c>
      <c r="N600" s="5">
        <f t="shared" si="158"/>
        <v>6.589129620016358</v>
      </c>
      <c r="O600" s="5">
        <f t="shared" si="159"/>
        <v>1.5176511279459661E-15</v>
      </c>
      <c r="P600">
        <f t="shared" si="160"/>
        <v>14.818828050984196</v>
      </c>
    </row>
    <row r="601" spans="1:16" x14ac:dyDescent="0.25">
      <c r="A601" s="57"/>
      <c r="B601" s="5">
        <f>'Mg2+离子浓度'!B601</f>
        <v>6.4493011439774088</v>
      </c>
      <c r="C601" s="5">
        <f t="shared" si="142"/>
        <v>7.4868119641635644E-6</v>
      </c>
      <c r="D601" s="5">
        <f t="shared" ref="D601:D664" si="161">D599</f>
        <v>385533071.99181575</v>
      </c>
      <c r="E601" s="5">
        <f t="shared" si="143"/>
        <v>2886.4136159690588</v>
      </c>
      <c r="F601" s="5">
        <f t="shared" si="153"/>
        <v>66461.630754696889</v>
      </c>
      <c r="G601" s="5">
        <f t="shared" si="154"/>
        <v>10305.245370153194</v>
      </c>
      <c r="H601" s="5">
        <f t="shared" si="151"/>
        <v>299.15672031601378</v>
      </c>
      <c r="I601" s="5">
        <f t="shared" si="155"/>
        <v>6888.2863403323709</v>
      </c>
      <c r="J601" s="5"/>
      <c r="K601" s="105">
        <f t="shared" si="140"/>
        <v>7.7414561309557014E-4</v>
      </c>
      <c r="L601" s="60">
        <f t="shared" si="156"/>
        <v>6888.2855661867579</v>
      </c>
      <c r="M601" s="5">
        <f t="shared" si="157"/>
        <v>66461.623285352936</v>
      </c>
      <c r="N601" s="5">
        <f t="shared" si="158"/>
        <v>6.8882855661867577</v>
      </c>
      <c r="O601" s="5">
        <f t="shared" si="159"/>
        <v>1.4517400453151998E-15</v>
      </c>
      <c r="P601">
        <f t="shared" si="160"/>
        <v>14.838111143272595</v>
      </c>
    </row>
    <row r="602" spans="1:16" x14ac:dyDescent="0.25">
      <c r="A602" s="57">
        <v>23</v>
      </c>
      <c r="B602" s="5">
        <f>'Mg2+离子浓度'!B602</f>
        <v>6.7424426882355135</v>
      </c>
      <c r="C602" s="5">
        <f t="shared" si="142"/>
        <v>0.29314154425810468</v>
      </c>
      <c r="D602" s="5">
        <f t="shared" si="161"/>
        <v>18.630542539353492</v>
      </c>
      <c r="E602" s="5">
        <f t="shared" si="143"/>
        <v>5.4613860103523937</v>
      </c>
      <c r="F602" s="5">
        <f t="shared" si="153"/>
        <v>66467.084671363293</v>
      </c>
      <c r="G602" s="5">
        <f t="shared" si="154"/>
        <v>9858.0125549065106</v>
      </c>
      <c r="H602" s="5">
        <f t="shared" si="151"/>
        <v>0.56603472149581735</v>
      </c>
      <c r="I602" s="5">
        <f t="shared" si="155"/>
        <v>6888.8516009082541</v>
      </c>
      <c r="J602" s="5"/>
      <c r="K602" s="105">
        <f t="shared" ref="K602:K665" si="162">I602*($C$8/3.1415926)^(1/2)*C602^(1/2)</f>
        <v>0.15319638494955712</v>
      </c>
      <c r="L602" s="60">
        <f t="shared" si="156"/>
        <v>6888.6984045233048</v>
      </c>
      <c r="M602" s="5">
        <f t="shared" si="157"/>
        <v>66465.606556043102</v>
      </c>
      <c r="N602" s="5">
        <f t="shared" si="158"/>
        <v>6.8886984045233053</v>
      </c>
      <c r="O602" s="5">
        <f t="shared" si="159"/>
        <v>1.4516530428206482E-15</v>
      </c>
      <c r="P602">
        <f t="shared" si="160"/>
        <v>14.838137171235163</v>
      </c>
    </row>
    <row r="603" spans="1:16" x14ac:dyDescent="0.25">
      <c r="A603" s="57"/>
      <c r="B603" s="5">
        <f>'Mg2+离子浓度'!B603</f>
        <v>6.7424501750474777</v>
      </c>
      <c r="C603" s="5">
        <f t="shared" si="142"/>
        <v>7.4868119641635644E-6</v>
      </c>
      <c r="D603" s="5">
        <f t="shared" si="161"/>
        <v>385533071.99181575</v>
      </c>
      <c r="E603" s="5">
        <f t="shared" si="143"/>
        <v>2886.4136159690588</v>
      </c>
      <c r="F603" s="5">
        <f t="shared" si="153"/>
        <v>69352.020172012155</v>
      </c>
      <c r="G603" s="5">
        <f t="shared" si="154"/>
        <v>10285.878037137116</v>
      </c>
      <c r="H603" s="5">
        <f t="shared" si="151"/>
        <v>299.15672031601378</v>
      </c>
      <c r="I603" s="5">
        <f t="shared" si="155"/>
        <v>7187.8551248393169</v>
      </c>
      <c r="J603" s="5"/>
      <c r="K603" s="105">
        <f t="shared" si="162"/>
        <v>8.078128924286815E-4</v>
      </c>
      <c r="L603" s="60">
        <f t="shared" si="156"/>
        <v>7187.8543170264247</v>
      </c>
      <c r="M603" s="5">
        <f t="shared" si="157"/>
        <v>69352.012377829466</v>
      </c>
      <c r="N603" s="5">
        <f t="shared" si="158"/>
        <v>7.1878543170264253</v>
      </c>
      <c r="O603" s="5">
        <f t="shared" si="159"/>
        <v>1.3912357650755704E-15</v>
      </c>
      <c r="P603">
        <f t="shared" si="160"/>
        <v>14.856599266273234</v>
      </c>
    </row>
    <row r="604" spans="1:16" x14ac:dyDescent="0.25">
      <c r="A604" s="57">
        <v>24</v>
      </c>
      <c r="B604" s="5">
        <f>'Mg2+离子浓度'!B604</f>
        <v>7.0355917193055824</v>
      </c>
      <c r="C604" s="5">
        <f t="shared" si="142"/>
        <v>0.29314154425810468</v>
      </c>
      <c r="D604" s="5">
        <f t="shared" si="161"/>
        <v>18.630542539353492</v>
      </c>
      <c r="E604" s="5">
        <f t="shared" si="143"/>
        <v>5.4613860103523937</v>
      </c>
      <c r="F604" s="5">
        <f t="shared" si="153"/>
        <v>69357.473763839822</v>
      </c>
      <c r="G604" s="5">
        <f t="shared" si="154"/>
        <v>9858.0867865774126</v>
      </c>
      <c r="H604" s="5">
        <f t="shared" si="151"/>
        <v>0.56603472149581735</v>
      </c>
      <c r="I604" s="5">
        <f t="shared" si="155"/>
        <v>7188.4203517479218</v>
      </c>
      <c r="J604" s="5"/>
      <c r="K604" s="105">
        <f t="shared" si="162"/>
        <v>0.15985828628394513</v>
      </c>
      <c r="L604" s="60">
        <f t="shared" si="156"/>
        <v>7188.2604934616375</v>
      </c>
      <c r="M604" s="5">
        <f t="shared" si="157"/>
        <v>69355.93137116461</v>
      </c>
      <c r="N604" s="5">
        <f t="shared" si="158"/>
        <v>7.1882604934616374</v>
      </c>
      <c r="O604" s="5">
        <f t="shared" si="159"/>
        <v>1.3911571525678417E-15</v>
      </c>
      <c r="P604">
        <f t="shared" si="160"/>
        <v>14.85662380700442</v>
      </c>
    </row>
    <row r="605" spans="1:16" x14ac:dyDescent="0.25">
      <c r="A605" s="57"/>
      <c r="B605" s="5">
        <f>'Mg2+离子浓度'!B605</f>
        <v>7.0355992061175465</v>
      </c>
      <c r="C605" s="5">
        <f t="shared" si="142"/>
        <v>7.4868119641635644E-6</v>
      </c>
      <c r="D605" s="5">
        <f t="shared" si="161"/>
        <v>385533071.99181575</v>
      </c>
      <c r="E605" s="5">
        <f t="shared" si="143"/>
        <v>2886.4136159690588</v>
      </c>
      <c r="F605" s="5">
        <f t="shared" si="153"/>
        <v>72242.344987133663</v>
      </c>
      <c r="G605" s="5">
        <f t="shared" si="154"/>
        <v>10268.115461198811</v>
      </c>
      <c r="H605" s="5">
        <f t="shared" si="151"/>
        <v>299.15672031601378</v>
      </c>
      <c r="I605" s="5">
        <f t="shared" si="155"/>
        <v>7487.4172137776504</v>
      </c>
      <c r="J605" s="5"/>
      <c r="K605" s="105">
        <f t="shared" si="162"/>
        <v>8.4147941927491677E-4</v>
      </c>
      <c r="L605" s="60">
        <f t="shared" si="156"/>
        <v>7487.4163722982312</v>
      </c>
      <c r="M605" s="5">
        <f t="shared" si="157"/>
        <v>72242.336868119484</v>
      </c>
      <c r="N605" s="5">
        <f t="shared" si="158"/>
        <v>7.487416372298231</v>
      </c>
      <c r="O605" s="5">
        <f t="shared" si="159"/>
        <v>1.3355741824373181E-15</v>
      </c>
      <c r="P605">
        <f t="shared" si="160"/>
        <v>14.874331984745984</v>
      </c>
    </row>
    <row r="606" spans="1:16" x14ac:dyDescent="0.25">
      <c r="A606" s="57">
        <v>25</v>
      </c>
      <c r="B606" s="5">
        <f>'Mg2+离子浓度'!B606</f>
        <v>7.3287407503756512</v>
      </c>
      <c r="C606" s="5">
        <f t="shared" si="142"/>
        <v>0.29314154425810468</v>
      </c>
      <c r="D606" s="5">
        <f t="shared" si="161"/>
        <v>18.630542539353492</v>
      </c>
      <c r="E606" s="5">
        <f t="shared" si="143"/>
        <v>5.4613860103523937</v>
      </c>
      <c r="F606" s="5">
        <f t="shared" si="153"/>
        <v>72247.798254129841</v>
      </c>
      <c r="G606" s="5">
        <f t="shared" si="154"/>
        <v>9858.1462648172692</v>
      </c>
      <c r="H606" s="5">
        <f t="shared" si="151"/>
        <v>0.56603472149581735</v>
      </c>
      <c r="I606" s="5">
        <f t="shared" si="155"/>
        <v>7487.9824070197274</v>
      </c>
      <c r="J606" s="5"/>
      <c r="K606" s="105">
        <f t="shared" si="162"/>
        <v>0.16652003872025098</v>
      </c>
      <c r="L606" s="60">
        <f t="shared" si="156"/>
        <v>7487.8158869810068</v>
      </c>
      <c r="M606" s="5">
        <f t="shared" si="157"/>
        <v>72246.191585536246</v>
      </c>
      <c r="N606" s="5">
        <f t="shared" si="158"/>
        <v>7.4878158869810072</v>
      </c>
      <c r="O606" s="5">
        <f t="shared" si="159"/>
        <v>1.3355029224726135E-15</v>
      </c>
      <c r="P606">
        <f t="shared" si="160"/>
        <v>14.874355157277696</v>
      </c>
    </row>
    <row r="607" spans="1:16" x14ac:dyDescent="0.25">
      <c r="A607" s="57"/>
      <c r="B607" s="5">
        <f>'Mg2+离子浓度'!B607</f>
        <v>7.3287482371876154</v>
      </c>
      <c r="C607" s="5">
        <f t="shared" si="142"/>
        <v>7.4868119641635644E-6</v>
      </c>
      <c r="D607" s="5">
        <f t="shared" si="161"/>
        <v>385533071.99181575</v>
      </c>
      <c r="E607" s="5">
        <f t="shared" si="143"/>
        <v>2886.4136159690588</v>
      </c>
      <c r="F607" s="5">
        <f t="shared" si="153"/>
        <v>75132.605201505299</v>
      </c>
      <c r="G607" s="5">
        <f t="shared" si="154"/>
        <v>10251.765072276135</v>
      </c>
      <c r="H607" s="5">
        <f t="shared" si="151"/>
        <v>299.15672031601378</v>
      </c>
      <c r="I607" s="5">
        <f t="shared" si="155"/>
        <v>7786.9726072970197</v>
      </c>
      <c r="J607" s="5"/>
      <c r="K607" s="105">
        <f t="shared" si="162"/>
        <v>8.7514519365109453E-4</v>
      </c>
      <c r="L607" s="60">
        <f t="shared" si="156"/>
        <v>7786.9717321518265</v>
      </c>
      <c r="M607" s="5">
        <f t="shared" si="157"/>
        <v>75132.596757666906</v>
      </c>
      <c r="N607" s="5">
        <f t="shared" si="158"/>
        <v>7.7869717321518266</v>
      </c>
      <c r="O607" s="5">
        <f t="shared" si="159"/>
        <v>1.2841962631905731E-15</v>
      </c>
      <c r="P607">
        <f t="shared" si="160"/>
        <v>14.891368598146416</v>
      </c>
    </row>
    <row r="608" spans="1:16" x14ac:dyDescent="0.25">
      <c r="A608" s="57">
        <v>26</v>
      </c>
      <c r="B608" s="5">
        <f>'Mg2+离子浓度'!B608</f>
        <v>7.62188978144572</v>
      </c>
      <c r="C608" s="5">
        <f t="shared" si="142"/>
        <v>0.29314154425810468</v>
      </c>
      <c r="D608" s="5">
        <f t="shared" si="161"/>
        <v>18.630542539353492</v>
      </c>
      <c r="E608" s="5">
        <f t="shared" si="143"/>
        <v>5.4613860103523937</v>
      </c>
      <c r="F608" s="5">
        <f t="shared" si="153"/>
        <v>75138.058143677263</v>
      </c>
      <c r="G608" s="5">
        <f t="shared" si="154"/>
        <v>9858.1926921311479</v>
      </c>
      <c r="H608" s="5">
        <f t="shared" si="151"/>
        <v>0.56603472149581735</v>
      </c>
      <c r="I608" s="5">
        <f t="shared" si="155"/>
        <v>7787.5377668733236</v>
      </c>
      <c r="J608" s="5"/>
      <c r="K608" s="105">
        <f t="shared" si="162"/>
        <v>0.17318164226180272</v>
      </c>
      <c r="L608" s="60">
        <f t="shared" si="156"/>
        <v>7787.3645852310619</v>
      </c>
      <c r="M608" s="5">
        <f t="shared" si="157"/>
        <v>75136.387200601908</v>
      </c>
      <c r="N608" s="5">
        <f t="shared" si="158"/>
        <v>7.787364585231062</v>
      </c>
      <c r="O608" s="5">
        <f t="shared" si="159"/>
        <v>1.2841314786988731E-15</v>
      </c>
      <c r="P608">
        <f t="shared" si="160"/>
        <v>14.891390507770181</v>
      </c>
    </row>
    <row r="609" spans="1:16" x14ac:dyDescent="0.25">
      <c r="A609" s="57"/>
      <c r="B609" s="5">
        <f>'Mg2+离子浓度'!B609</f>
        <v>7.6218972682576842</v>
      </c>
      <c r="C609" s="5">
        <f t="shared" si="142"/>
        <v>7.4868119641635644E-6</v>
      </c>
      <c r="D609" s="5">
        <f t="shared" si="161"/>
        <v>385533071.99181575</v>
      </c>
      <c r="E609" s="5">
        <f t="shared" si="143"/>
        <v>2886.4136159690588</v>
      </c>
      <c r="F609" s="5">
        <f t="shared" si="153"/>
        <v>78022.800816570962</v>
      </c>
      <c r="G609" s="5">
        <f t="shared" si="154"/>
        <v>10236.663926383051</v>
      </c>
      <c r="H609" s="5">
        <f t="shared" si="151"/>
        <v>299.15672031601378</v>
      </c>
      <c r="I609" s="5">
        <f t="shared" si="155"/>
        <v>8086.5213055470758</v>
      </c>
      <c r="J609" s="5"/>
      <c r="K609" s="105">
        <f t="shared" si="162"/>
        <v>9.0881021557403347E-4</v>
      </c>
      <c r="L609" s="60">
        <f t="shared" si="156"/>
        <v>8086.5203967368607</v>
      </c>
      <c r="M609" s="5">
        <f t="shared" si="157"/>
        <v>78022.792047915602</v>
      </c>
      <c r="N609" s="5">
        <f t="shared" si="158"/>
        <v>8.0865203967368604</v>
      </c>
      <c r="O609" s="5">
        <f t="shared" si="159"/>
        <v>1.2366258303182272E-15</v>
      </c>
      <c r="P609">
        <f t="shared" si="160"/>
        <v>14.907761686312389</v>
      </c>
    </row>
    <row r="610" spans="1:16" x14ac:dyDescent="0.25">
      <c r="A610" s="57">
        <v>27</v>
      </c>
      <c r="B610" s="5">
        <f>'Mg2+离子浓度'!B610</f>
        <v>7.9150388125157889</v>
      </c>
      <c r="C610" s="5">
        <f t="shared" si="142"/>
        <v>0.29314154425810468</v>
      </c>
      <c r="D610" s="5">
        <f t="shared" si="161"/>
        <v>18.630542539353492</v>
      </c>
      <c r="E610" s="5">
        <f t="shared" si="143"/>
        <v>5.4613860103523937</v>
      </c>
      <c r="F610" s="5">
        <f t="shared" si="153"/>
        <v>78028.253433925958</v>
      </c>
      <c r="G610" s="5">
        <f t="shared" si="154"/>
        <v>9858.2275188016083</v>
      </c>
      <c r="H610" s="5">
        <f t="shared" si="151"/>
        <v>0.56603472149581735</v>
      </c>
      <c r="I610" s="5">
        <f t="shared" si="155"/>
        <v>8087.0864314583569</v>
      </c>
      <c r="J610" s="5"/>
      <c r="K610" s="105">
        <f t="shared" si="162"/>
        <v>0.17984309691192818</v>
      </c>
      <c r="L610" s="60">
        <f t="shared" si="156"/>
        <v>8086.9065883614448</v>
      </c>
      <c r="M610" s="5">
        <f t="shared" si="157"/>
        <v>78026.518217805409</v>
      </c>
      <c r="N610" s="5">
        <f t="shared" si="158"/>
        <v>8.0869065883614457</v>
      </c>
      <c r="O610" s="5">
        <f t="shared" si="159"/>
        <v>1.2365667750375465E-15</v>
      </c>
      <c r="P610">
        <f t="shared" si="160"/>
        <v>14.907782426615814</v>
      </c>
    </row>
    <row r="611" spans="1:16" x14ac:dyDescent="0.25">
      <c r="A611" s="57"/>
      <c r="B611" s="5">
        <f>'Mg2+离子浓度'!B611</f>
        <v>7.9150462993277531</v>
      </c>
      <c r="C611" s="5">
        <f t="shared" si="142"/>
        <v>7.4868119641635644E-6</v>
      </c>
      <c r="D611" s="5">
        <f t="shared" si="161"/>
        <v>385533071.99181575</v>
      </c>
      <c r="E611" s="5">
        <f t="shared" si="143"/>
        <v>2886.4136159690588</v>
      </c>
      <c r="F611" s="5">
        <f t="shared" si="153"/>
        <v>80912.931833774463</v>
      </c>
      <c r="G611" s="5">
        <f t="shared" si="154"/>
        <v>10222.673219314791</v>
      </c>
      <c r="H611" s="5">
        <f t="shared" si="151"/>
        <v>299.15672031601378</v>
      </c>
      <c r="I611" s="5">
        <f t="shared" si="155"/>
        <v>8386.0633086774596</v>
      </c>
      <c r="J611" s="5"/>
      <c r="K611" s="105">
        <f t="shared" si="162"/>
        <v>9.4247448506055097E-4</v>
      </c>
      <c r="L611" s="60">
        <f t="shared" si="156"/>
        <v>8386.0623662029739</v>
      </c>
      <c r="M611" s="5">
        <f t="shared" si="157"/>
        <v>80912.922740309397</v>
      </c>
      <c r="N611" s="5">
        <f t="shared" si="158"/>
        <v>8.3860623662029745</v>
      </c>
      <c r="O611" s="5">
        <f t="shared" si="159"/>
        <v>1.1924547616413425E-15</v>
      </c>
      <c r="P611">
        <f t="shared" si="160"/>
        <v>14.923558087878794</v>
      </c>
    </row>
    <row r="612" spans="1:16" x14ac:dyDescent="0.25">
      <c r="A612" s="57">
        <v>28</v>
      </c>
      <c r="B612" s="5">
        <f>'Mg2+离子浓度'!B612</f>
        <v>8.2081878435858577</v>
      </c>
      <c r="C612" s="5">
        <f t="shared" si="142"/>
        <v>0.29314154425810468</v>
      </c>
      <c r="D612" s="5">
        <f t="shared" si="161"/>
        <v>18.630542539353492</v>
      </c>
      <c r="E612" s="5">
        <f t="shared" si="143"/>
        <v>5.4613860103523937</v>
      </c>
      <c r="F612" s="5">
        <f t="shared" si="153"/>
        <v>80918.384126319754</v>
      </c>
      <c r="G612" s="5">
        <f t="shared" si="154"/>
        <v>9858.2519879283682</v>
      </c>
      <c r="H612" s="5">
        <f t="shared" si="151"/>
        <v>0.56603472149581735</v>
      </c>
      <c r="I612" s="5">
        <f t="shared" si="155"/>
        <v>8386.62840092447</v>
      </c>
      <c r="J612" s="5"/>
      <c r="K612" s="105">
        <f t="shared" si="162"/>
        <v>0.18650440267395518</v>
      </c>
      <c r="L612" s="60">
        <f t="shared" si="156"/>
        <v>8386.4418965217956</v>
      </c>
      <c r="M612" s="5">
        <f t="shared" si="157"/>
        <v>80916.584638590546</v>
      </c>
      <c r="N612" s="5">
        <f t="shared" si="158"/>
        <v>8.3864418965217951</v>
      </c>
      <c r="O612" s="5">
        <f t="shared" si="159"/>
        <v>1.1924007968322555E-15</v>
      </c>
      <c r="P612">
        <f t="shared" si="160"/>
        <v>14.923577742418226</v>
      </c>
    </row>
    <row r="613" spans="1:16" x14ac:dyDescent="0.25">
      <c r="A613" s="57"/>
      <c r="B613" s="5">
        <f>'Mg2+离子浓度'!B613</f>
        <v>8.208195330397821</v>
      </c>
      <c r="C613" s="5">
        <f t="shared" si="142"/>
        <v>7.486811963275386E-6</v>
      </c>
      <c r="D613" s="5">
        <f t="shared" si="161"/>
        <v>385533071.99181575</v>
      </c>
      <c r="E613" s="5">
        <f t="shared" si="143"/>
        <v>2886.4136156266368</v>
      </c>
      <c r="F613" s="5">
        <f t="shared" si="153"/>
        <v>83802.998254217178</v>
      </c>
      <c r="G613" s="5">
        <f t="shared" si="154"/>
        <v>10209.673975942718</v>
      </c>
      <c r="H613" s="5">
        <f t="shared" si="151"/>
        <v>299.1567202805241</v>
      </c>
      <c r="I613" s="5">
        <f t="shared" si="155"/>
        <v>8685.5986168023192</v>
      </c>
      <c r="J613" s="5"/>
      <c r="K613" s="105">
        <f t="shared" si="162"/>
        <v>9.761380020655748E-4</v>
      </c>
      <c r="L613" s="60">
        <f t="shared" si="156"/>
        <v>8685.5976406643167</v>
      </c>
      <c r="M613" s="5">
        <f t="shared" si="157"/>
        <v>83802.988835949669</v>
      </c>
      <c r="N613" s="5">
        <f t="shared" si="158"/>
        <v>8.6855976406643176</v>
      </c>
      <c r="O613" s="5">
        <f t="shared" si="159"/>
        <v>1.1513312513098581E-15</v>
      </c>
      <c r="P613">
        <f t="shared" si="160"/>
        <v>14.938799706849071</v>
      </c>
    </row>
    <row r="614" spans="1:16" x14ac:dyDescent="0.25">
      <c r="A614" s="57">
        <v>29</v>
      </c>
      <c r="B614" s="5">
        <f>'Mg2+离子浓度'!B614</f>
        <v>8.5013368746559266</v>
      </c>
      <c r="C614" s="5">
        <f t="shared" si="142"/>
        <v>0.29314154425810557</v>
      </c>
      <c r="D614" s="5">
        <f t="shared" si="161"/>
        <v>18.630542539353492</v>
      </c>
      <c r="E614" s="5">
        <f t="shared" si="143"/>
        <v>5.4613860103524106</v>
      </c>
      <c r="F614" s="5">
        <f t="shared" si="153"/>
        <v>83808.450221960025</v>
      </c>
      <c r="G614" s="5">
        <f t="shared" si="154"/>
        <v>9858.2671711091316</v>
      </c>
      <c r="H614" s="5">
        <f t="shared" si="151"/>
        <v>0.56603472149581913</v>
      </c>
      <c r="I614" s="5">
        <f t="shared" si="155"/>
        <v>8686.1636753858129</v>
      </c>
      <c r="J614" s="5"/>
      <c r="K614" s="105">
        <f t="shared" si="162"/>
        <v>0.19316555955042253</v>
      </c>
      <c r="L614" s="60">
        <f t="shared" si="156"/>
        <v>8685.9705098262621</v>
      </c>
      <c r="M614" s="5">
        <f t="shared" si="157"/>
        <v>83806.586464058695</v>
      </c>
      <c r="N614" s="5">
        <f t="shared" si="158"/>
        <v>8.6859705098262623</v>
      </c>
      <c r="O614" s="5">
        <f t="shared" si="159"/>
        <v>1.1512818272508757E-15</v>
      </c>
      <c r="P614">
        <f t="shared" si="160"/>
        <v>14.938818350533754</v>
      </c>
    </row>
    <row r="615" spans="1:16" x14ac:dyDescent="0.25">
      <c r="A615" s="57"/>
      <c r="B615" s="5">
        <f>'Mg2+离子浓度'!B615</f>
        <v>8.5013443614678899</v>
      </c>
      <c r="C615" s="5">
        <f t="shared" si="142"/>
        <v>7.486811963275386E-6</v>
      </c>
      <c r="D615" s="5">
        <f t="shared" si="161"/>
        <v>385533071.99181575</v>
      </c>
      <c r="E615" s="5">
        <f t="shared" si="143"/>
        <v>2886.4136156266368</v>
      </c>
      <c r="F615" s="5">
        <f t="shared" si="153"/>
        <v>86693.000079685327</v>
      </c>
      <c r="G615" s="5">
        <f t="shared" si="154"/>
        <v>10197.563631537969</v>
      </c>
      <c r="H615" s="5">
        <f t="shared" si="151"/>
        <v>299.1567202805241</v>
      </c>
      <c r="I615" s="5">
        <f t="shared" si="155"/>
        <v>8985.1272301067856</v>
      </c>
      <c r="J615" s="5"/>
      <c r="K615" s="105">
        <f t="shared" si="162"/>
        <v>1.0098007667237161E-3</v>
      </c>
      <c r="L615" s="60">
        <f t="shared" si="156"/>
        <v>8985.1262203060196</v>
      </c>
      <c r="M615" s="5">
        <f t="shared" si="157"/>
        <v>86692.990336622635</v>
      </c>
      <c r="N615" s="5">
        <f t="shared" si="158"/>
        <v>8.9851262203060198</v>
      </c>
      <c r="O615" s="5">
        <f t="shared" si="159"/>
        <v>1.1129504199284821E-15</v>
      </c>
      <c r="P615">
        <f t="shared" si="160"/>
        <v>14.953524182323944</v>
      </c>
    </row>
    <row r="616" spans="1:16" x14ac:dyDescent="0.25">
      <c r="A616" s="57">
        <v>30</v>
      </c>
      <c r="B616" s="5">
        <f>'Mg2+离子浓度'!B616</f>
        <v>8.7944859057259954</v>
      </c>
      <c r="C616" s="5">
        <f t="shared" si="142"/>
        <v>0.29314154425810557</v>
      </c>
      <c r="D616" s="5">
        <f t="shared" si="161"/>
        <v>18.630542539353492</v>
      </c>
      <c r="E616" s="5">
        <f t="shared" si="143"/>
        <v>5.4613860103524106</v>
      </c>
      <c r="F616" s="5">
        <f t="shared" si="153"/>
        <v>86698.451722632992</v>
      </c>
      <c r="G616" s="5">
        <f t="shared" si="154"/>
        <v>9858.2739971400224</v>
      </c>
      <c r="H616" s="5">
        <f t="shared" si="151"/>
        <v>0.56603472149581913</v>
      </c>
      <c r="I616" s="5">
        <f t="shared" si="155"/>
        <v>8985.6922550275158</v>
      </c>
      <c r="J616" s="5"/>
      <c r="K616" s="105">
        <f t="shared" si="162"/>
        <v>0.19982656754544664</v>
      </c>
      <c r="L616" s="60">
        <f t="shared" si="156"/>
        <v>8985.4924284599711</v>
      </c>
      <c r="M616" s="5">
        <f t="shared" si="157"/>
        <v>86696.523695996031</v>
      </c>
      <c r="N616" s="5">
        <f t="shared" si="158"/>
        <v>8.9854924284599704</v>
      </c>
      <c r="O616" s="5">
        <f t="shared" si="159"/>
        <v>1.1129050610878882E-15</v>
      </c>
      <c r="P616">
        <f t="shared" si="160"/>
        <v>14.953541882569397</v>
      </c>
    </row>
    <row r="617" spans="1:16" x14ac:dyDescent="0.25">
      <c r="A617" s="57"/>
      <c r="B617" s="5">
        <f>'Mg2+离子浓度'!B617</f>
        <v>8.7944933925379587</v>
      </c>
      <c r="C617" s="5">
        <f t="shared" si="142"/>
        <v>7.486811963275386E-6</v>
      </c>
      <c r="D617" s="5">
        <f t="shared" si="161"/>
        <v>385533071.99181575</v>
      </c>
      <c r="E617" s="5">
        <f t="shared" si="143"/>
        <v>2886.4136156266368</v>
      </c>
      <c r="F617" s="5">
        <f t="shared" si="153"/>
        <v>89582.937311622663</v>
      </c>
      <c r="G617" s="5">
        <f t="shared" si="154"/>
        <v>10186.253296594992</v>
      </c>
      <c r="H617" s="5">
        <f t="shared" si="151"/>
        <v>299.1567202805241</v>
      </c>
      <c r="I617" s="5">
        <f t="shared" si="155"/>
        <v>9284.6491487404946</v>
      </c>
      <c r="J617" s="5"/>
      <c r="K617" s="105">
        <f t="shared" si="162"/>
        <v>1.0434627789958878E-3</v>
      </c>
      <c r="L617" s="60">
        <f t="shared" si="156"/>
        <v>9284.6481052777162</v>
      </c>
      <c r="M617" s="5">
        <f t="shared" si="157"/>
        <v>89582.92724377205</v>
      </c>
      <c r="N617" s="5">
        <f t="shared" si="158"/>
        <v>9.2846481052777161</v>
      </c>
      <c r="O617" s="5">
        <f t="shared" si="159"/>
        <v>1.0770467428179269E-15</v>
      </c>
      <c r="P617">
        <f t="shared" si="160"/>
        <v>14.967765448320046</v>
      </c>
    </row>
    <row r="618" spans="1:16" x14ac:dyDescent="0.25">
      <c r="A618" s="57">
        <v>31</v>
      </c>
      <c r="B618" s="5">
        <f>'Mg2+离子浓度'!B618</f>
        <v>9.0876349367960643</v>
      </c>
      <c r="C618" s="5">
        <f t="shared" si="142"/>
        <v>0.29314154425810557</v>
      </c>
      <c r="D618" s="5">
        <f t="shared" si="161"/>
        <v>18.630542539353492</v>
      </c>
      <c r="E618" s="5">
        <f t="shared" si="143"/>
        <v>5.4613860103524106</v>
      </c>
      <c r="F618" s="5">
        <f t="shared" si="153"/>
        <v>89588.388629782406</v>
      </c>
      <c r="G618" s="5">
        <f t="shared" si="154"/>
        <v>9858.2732749350162</v>
      </c>
      <c r="H618" s="5">
        <f t="shared" si="151"/>
        <v>0.56603472149581913</v>
      </c>
      <c r="I618" s="5">
        <f t="shared" si="155"/>
        <v>9285.2141399992124</v>
      </c>
      <c r="J618" s="5"/>
      <c r="K618" s="105">
        <f t="shared" si="162"/>
        <v>0.20648742666235534</v>
      </c>
      <c r="L618" s="60">
        <f t="shared" si="156"/>
        <v>9285.0076525725508</v>
      </c>
      <c r="M618" s="5">
        <f t="shared" si="157"/>
        <v>89586.396335846264</v>
      </c>
      <c r="N618" s="5">
        <f t="shared" si="158"/>
        <v>9.2850076525725509</v>
      </c>
      <c r="O618" s="5">
        <f t="shared" si="159"/>
        <v>1.0770050358794642E-15</v>
      </c>
      <c r="P618">
        <f t="shared" si="160"/>
        <v>14.967782266015343</v>
      </c>
    </row>
    <row r="619" spans="1:16" x14ac:dyDescent="0.25">
      <c r="A619" s="57"/>
      <c r="B619" s="5">
        <f>'Mg2+离子浓度'!B619</f>
        <v>9.0876424236080275</v>
      </c>
      <c r="C619" s="5">
        <f t="shared" si="142"/>
        <v>7.486811963275386E-6</v>
      </c>
      <c r="D619" s="5">
        <f t="shared" si="161"/>
        <v>385533071.99181575</v>
      </c>
      <c r="E619" s="5">
        <f t="shared" si="143"/>
        <v>2886.4136156266368</v>
      </c>
      <c r="F619" s="5">
        <f t="shared" si="153"/>
        <v>92472.809951472897</v>
      </c>
      <c r="G619" s="5">
        <f t="shared" si="154"/>
        <v>10175.66555119351</v>
      </c>
      <c r="H619" s="5">
        <f t="shared" si="151"/>
        <v>299.1567202805241</v>
      </c>
      <c r="I619" s="5">
        <f t="shared" si="155"/>
        <v>9584.1643728530744</v>
      </c>
      <c r="J619" s="5"/>
      <c r="K619" s="105">
        <f t="shared" si="162"/>
        <v>1.0771240388989058E-3</v>
      </c>
      <c r="L619" s="60">
        <f t="shared" si="156"/>
        <v>9584.1632957290349</v>
      </c>
      <c r="M619" s="5">
        <f t="shared" si="157"/>
        <v>92472.799558841594</v>
      </c>
      <c r="N619" s="5">
        <f t="shared" si="158"/>
        <v>9.5841632957290344</v>
      </c>
      <c r="O619" s="5">
        <f t="shared" si="159"/>
        <v>1.0433878984987947E-15</v>
      </c>
      <c r="P619">
        <f t="shared" si="160"/>
        <v>14.981554204651859</v>
      </c>
    </row>
    <row r="620" spans="1:16" x14ac:dyDescent="0.25">
      <c r="A620" s="57">
        <v>32</v>
      </c>
      <c r="B620" s="5">
        <f>'Mg2+离子浓度'!B620</f>
        <v>9.3807839678661331</v>
      </c>
      <c r="C620" s="5">
        <f t="shared" si="142"/>
        <v>0.29314154425810557</v>
      </c>
      <c r="D620" s="5">
        <f t="shared" si="161"/>
        <v>18.630542539353492</v>
      </c>
      <c r="E620" s="5">
        <f t="shared" si="143"/>
        <v>5.4613860103524106</v>
      </c>
      <c r="F620" s="5">
        <f t="shared" si="153"/>
        <v>92478.260944851951</v>
      </c>
      <c r="G620" s="5">
        <f t="shared" si="154"/>
        <v>9858.2657122939981</v>
      </c>
      <c r="H620" s="5">
        <f t="shared" si="151"/>
        <v>0.56603472149581913</v>
      </c>
      <c r="I620" s="5">
        <f t="shared" si="155"/>
        <v>9584.7293304505311</v>
      </c>
      <c r="J620" s="5"/>
      <c r="K620" s="105">
        <f t="shared" si="162"/>
        <v>0.21314813690447618</v>
      </c>
      <c r="L620" s="60">
        <f t="shared" si="156"/>
        <v>9584.5161823136259</v>
      </c>
      <c r="M620" s="5">
        <f t="shared" si="157"/>
        <v>92476.204385053017</v>
      </c>
      <c r="N620" s="5">
        <f t="shared" si="158"/>
        <v>9.5845161823136262</v>
      </c>
      <c r="O620" s="5">
        <f t="shared" si="159"/>
        <v>1.043349482622093E-15</v>
      </c>
      <c r="P620">
        <f t="shared" si="160"/>
        <v>14.981570194975722</v>
      </c>
    </row>
    <row r="621" spans="1:16" x14ac:dyDescent="0.25">
      <c r="A621" s="57"/>
      <c r="B621" s="5">
        <f>'Mg2+离子浓度'!B621</f>
        <v>9.3807914546780964</v>
      </c>
      <c r="C621" s="5">
        <f t="shared" si="142"/>
        <v>7.486811963275386E-6</v>
      </c>
      <c r="D621" s="5">
        <f t="shared" si="161"/>
        <v>385533071.99181575</v>
      </c>
      <c r="E621" s="5">
        <f t="shared" si="143"/>
        <v>2886.4136156266368</v>
      </c>
      <c r="F621" s="5">
        <f t="shared" si="153"/>
        <v>95362.618000679649</v>
      </c>
      <c r="G621" s="5">
        <f t="shared" si="154"/>
        <v>10165.732652880091</v>
      </c>
      <c r="H621" s="5">
        <f t="shared" si="151"/>
        <v>299.1567202805241</v>
      </c>
      <c r="I621" s="5">
        <f t="shared" si="155"/>
        <v>9883.6729025941495</v>
      </c>
      <c r="J621" s="5"/>
      <c r="K621" s="105">
        <f t="shared" si="162"/>
        <v>1.1107845464495857E-3</v>
      </c>
      <c r="L621" s="60">
        <f t="shared" si="156"/>
        <v>9883.6717918096037</v>
      </c>
      <c r="M621" s="5">
        <f t="shared" si="157"/>
        <v>95362.607283274963</v>
      </c>
      <c r="N621" s="5">
        <f t="shared" si="158"/>
        <v>9.8836717918096042</v>
      </c>
      <c r="O621" s="5">
        <f t="shared" si="159"/>
        <v>1.0117697360495918E-15</v>
      </c>
      <c r="P621">
        <f t="shared" si="160"/>
        <v>14.99491831530424</v>
      </c>
    </row>
    <row r="622" spans="1:16" x14ac:dyDescent="0.25">
      <c r="A622" s="57">
        <v>33</v>
      </c>
      <c r="B622" s="5">
        <f>'Mg2+离子浓度'!B622</f>
        <v>9.673932998936202</v>
      </c>
      <c r="C622" s="5">
        <f t="shared" si="142"/>
        <v>0.29314154425810557</v>
      </c>
      <c r="D622" s="5">
        <f t="shared" si="161"/>
        <v>18.630542539353492</v>
      </c>
      <c r="E622" s="5">
        <f t="shared" si="143"/>
        <v>5.4613860103524106</v>
      </c>
      <c r="F622" s="5">
        <f t="shared" si="153"/>
        <v>95368.06866928532</v>
      </c>
      <c r="G622" s="5">
        <f t="shared" si="154"/>
        <v>9858.2519312230615</v>
      </c>
      <c r="H622" s="5">
        <f t="shared" si="151"/>
        <v>0.56603472149581913</v>
      </c>
      <c r="I622" s="5">
        <f t="shared" si="155"/>
        <v>9884.2378265310999</v>
      </c>
      <c r="J622" s="5"/>
      <c r="K622" s="105">
        <f t="shared" si="162"/>
        <v>0.21980869827513663</v>
      </c>
      <c r="L622" s="60">
        <f t="shared" si="156"/>
        <v>9884.0180178328246</v>
      </c>
      <c r="M622" s="5">
        <f t="shared" si="157"/>
        <v>95365.947845060015</v>
      </c>
      <c r="N622" s="5">
        <f t="shared" si="158"/>
        <v>9.8840180178328243</v>
      </c>
      <c r="O622" s="5">
        <f t="shared" si="159"/>
        <v>1.0117342948948413E-15</v>
      </c>
      <c r="P622">
        <f t="shared" si="160"/>
        <v>14.994933528417439</v>
      </c>
    </row>
    <row r="623" spans="1:16" x14ac:dyDescent="0.25">
      <c r="A623" s="57"/>
      <c r="B623" s="5">
        <f>'Mg2+离子浓度'!B623</f>
        <v>9.6739404857481652</v>
      </c>
      <c r="C623" s="5">
        <f t="shared" si="142"/>
        <v>7.486811963275386E-6</v>
      </c>
      <c r="D623" s="5">
        <f t="shared" si="161"/>
        <v>385533071.99181575</v>
      </c>
      <c r="E623" s="5">
        <f t="shared" si="143"/>
        <v>2886.4136156266368</v>
      </c>
      <c r="F623" s="5">
        <f t="shared" si="153"/>
        <v>98252.361460686647</v>
      </c>
      <c r="G623" s="5">
        <f t="shared" si="154"/>
        <v>10156.395070388733</v>
      </c>
      <c r="H623" s="5">
        <f t="shared" si="151"/>
        <v>299.1567202805241</v>
      </c>
      <c r="I623" s="5">
        <f t="shared" si="155"/>
        <v>10183.17473811335</v>
      </c>
      <c r="J623" s="5"/>
      <c r="K623" s="105">
        <f t="shared" si="162"/>
        <v>1.1444443016647443E-3</v>
      </c>
      <c r="L623" s="60">
        <f t="shared" si="156"/>
        <v>10183.173593669047</v>
      </c>
      <c r="M623" s="5">
        <f t="shared" si="157"/>
        <v>98252.350418515809</v>
      </c>
      <c r="N623" s="5">
        <f t="shared" si="158"/>
        <v>10.183173593669048</v>
      </c>
      <c r="O623" s="5">
        <f t="shared" si="159"/>
        <v>9.8201213089572313E-16</v>
      </c>
      <c r="P623">
        <f t="shared" si="160"/>
        <v>15.007883147296011</v>
      </c>
    </row>
    <row r="624" spans="1:16" x14ac:dyDescent="0.25">
      <c r="A624" s="57">
        <v>34</v>
      </c>
      <c r="B624" s="5">
        <f>'Mg2+离子浓度'!B624</f>
        <v>9.9670820300062708</v>
      </c>
      <c r="C624" s="5">
        <f t="shared" si="142"/>
        <v>0.29314154425810557</v>
      </c>
      <c r="D624" s="5">
        <f t="shared" si="161"/>
        <v>18.630542539353492</v>
      </c>
      <c r="E624" s="5">
        <f t="shared" si="143"/>
        <v>5.4613860103524106</v>
      </c>
      <c r="F624" s="5">
        <f t="shared" si="153"/>
        <v>98257.811804526165</v>
      </c>
      <c r="G624" s="5">
        <f t="shared" si="154"/>
        <v>9858.2324805512162</v>
      </c>
      <c r="H624" s="5">
        <f t="shared" si="151"/>
        <v>0.56603472149581913</v>
      </c>
      <c r="I624" s="5">
        <f t="shared" si="155"/>
        <v>10183.739628390544</v>
      </c>
      <c r="J624" s="5"/>
      <c r="K624" s="105">
        <f t="shared" si="162"/>
        <v>0.22646911077766407</v>
      </c>
      <c r="L624" s="60">
        <f t="shared" si="156"/>
        <v>10183.513159279766</v>
      </c>
      <c r="M624" s="5">
        <f t="shared" si="157"/>
        <v>98255.626717310835</v>
      </c>
      <c r="N624" s="5">
        <f t="shared" si="158"/>
        <v>10.183513159279766</v>
      </c>
      <c r="O624" s="5">
        <f t="shared" si="159"/>
        <v>9.8197938605180279E-16</v>
      </c>
      <c r="P624">
        <f t="shared" si="160"/>
        <v>15.007897628931909</v>
      </c>
    </row>
    <row r="625" spans="1:16" x14ac:dyDescent="0.25">
      <c r="A625" s="57"/>
      <c r="B625" s="5">
        <f>'Mg2+离子浓度'!B625</f>
        <v>9.9670895168182341</v>
      </c>
      <c r="C625" s="5">
        <f t="shared" si="142"/>
        <v>7.486811963275386E-6</v>
      </c>
      <c r="D625" s="5">
        <f t="shared" si="161"/>
        <v>385533071.99181575</v>
      </c>
      <c r="E625" s="5">
        <f t="shared" si="143"/>
        <v>2886.4136156266368</v>
      </c>
      <c r="F625" s="5">
        <f t="shared" si="153"/>
        <v>101142.04033293747</v>
      </c>
      <c r="G625" s="5">
        <f t="shared" si="154"/>
        <v>10147.600276115987</v>
      </c>
      <c r="H625" s="5">
        <f t="shared" si="151"/>
        <v>299.1567202805241</v>
      </c>
      <c r="I625" s="5">
        <f t="shared" si="155"/>
        <v>10482.669879560292</v>
      </c>
      <c r="J625" s="5"/>
      <c r="K625" s="105">
        <f t="shared" si="162"/>
        <v>1.1781033045611957E-3</v>
      </c>
      <c r="L625" s="60">
        <f t="shared" si="156"/>
        <v>10482.668701456987</v>
      </c>
      <c r="M625" s="5">
        <f t="shared" si="157"/>
        <v>101142.02896600774</v>
      </c>
      <c r="N625" s="5">
        <f t="shared" si="158"/>
        <v>10.482668701456987</v>
      </c>
      <c r="O625" s="5">
        <f t="shared" si="159"/>
        <v>9.5395555128152607E-16</v>
      </c>
      <c r="P625">
        <f t="shared" si="160"/>
        <v>15.020471860393259</v>
      </c>
    </row>
    <row r="626" spans="1:16" x14ac:dyDescent="0.25">
      <c r="A626" s="57">
        <v>35</v>
      </c>
      <c r="B626" s="5">
        <f>'Mg2+离子浓度'!B626</f>
        <v>10.26023106107634</v>
      </c>
      <c r="C626" s="5">
        <f t="shared" si="142"/>
        <v>0.29314154425810557</v>
      </c>
      <c r="D626" s="5">
        <f t="shared" si="161"/>
        <v>18.630542539353492</v>
      </c>
      <c r="E626" s="5">
        <f t="shared" si="143"/>
        <v>5.4613860103524106</v>
      </c>
      <c r="F626" s="5">
        <f t="shared" si="153"/>
        <v>101147.4903520181</v>
      </c>
      <c r="G626" s="5">
        <f t="shared" si="154"/>
        <v>9858.2078463842427</v>
      </c>
      <c r="H626" s="5">
        <f t="shared" si="151"/>
        <v>0.56603472149581913</v>
      </c>
      <c r="I626" s="5">
        <f t="shared" si="155"/>
        <v>10483.234736178483</v>
      </c>
      <c r="J626" s="5"/>
      <c r="K626" s="105">
        <f t="shared" si="162"/>
        <v>0.23312937441538578</v>
      </c>
      <c r="L626" s="60">
        <f t="shared" si="156"/>
        <v>10483.001606804068</v>
      </c>
      <c r="M626" s="5">
        <f t="shared" si="157"/>
        <v>101145.24100324904</v>
      </c>
      <c r="N626" s="5">
        <f t="shared" si="158"/>
        <v>10.483001606804068</v>
      </c>
      <c r="O626" s="5">
        <f t="shared" si="159"/>
        <v>9.5392525681856496E-16</v>
      </c>
      <c r="P626">
        <f t="shared" si="160"/>
        <v>15.020485652363954</v>
      </c>
    </row>
    <row r="627" spans="1:16" x14ac:dyDescent="0.25">
      <c r="A627" s="57"/>
      <c r="B627" s="5">
        <f>'Mg2+离子浓度'!B627</f>
        <v>10.260238547888303</v>
      </c>
      <c r="C627" s="5">
        <f t="shared" ref="C627:C656" si="163">B627-B626</f>
        <v>7.486811963275386E-6</v>
      </c>
      <c r="D627" s="5">
        <f t="shared" si="161"/>
        <v>385533071.99181575</v>
      </c>
      <c r="E627" s="5">
        <f t="shared" ref="E627:E656" si="164">C627*D627</f>
        <v>2886.4136156266368</v>
      </c>
      <c r="F627" s="5">
        <f t="shared" si="153"/>
        <v>104031.65461887568</v>
      </c>
      <c r="G627" s="5">
        <f t="shared" si="154"/>
        <v>10139.301745599942</v>
      </c>
      <c r="H627" s="5">
        <f t="shared" si="151"/>
        <v>299.1567202805241</v>
      </c>
      <c r="I627" s="5">
        <f t="shared" si="155"/>
        <v>10782.158327084589</v>
      </c>
      <c r="J627" s="5"/>
      <c r="K627" s="105">
        <f t="shared" si="162"/>
        <v>1.2117615551557549E-3</v>
      </c>
      <c r="L627" s="60">
        <f t="shared" si="156"/>
        <v>10782.157115323034</v>
      </c>
      <c r="M627" s="5">
        <f t="shared" si="157"/>
        <v>104031.64292719429</v>
      </c>
      <c r="N627" s="5">
        <f t="shared" si="158"/>
        <v>10.782157115323034</v>
      </c>
      <c r="O627" s="5">
        <f t="shared" si="159"/>
        <v>9.2745819719029382E-16</v>
      </c>
      <c r="P627">
        <f t="shared" si="160"/>
        <v>15.032705655986465</v>
      </c>
    </row>
    <row r="628" spans="1:16" x14ac:dyDescent="0.25">
      <c r="A628" s="57">
        <v>36</v>
      </c>
      <c r="B628" s="5">
        <f>'Mg2+离子浓度'!B628</f>
        <v>10.553380092146408</v>
      </c>
      <c r="C628" s="5">
        <f t="shared" si="163"/>
        <v>0.29314154425810557</v>
      </c>
      <c r="D628" s="5">
        <f t="shared" si="161"/>
        <v>18.630542539353492</v>
      </c>
      <c r="E628" s="5">
        <f t="shared" si="164"/>
        <v>5.4613860103524106</v>
      </c>
      <c r="F628" s="5">
        <f t="shared" si="153"/>
        <v>104037.10431320465</v>
      </c>
      <c r="G628" s="5">
        <f t="shared" si="154"/>
        <v>9858.1784608162416</v>
      </c>
      <c r="H628" s="5">
        <f t="shared" si="151"/>
        <v>0.56603472149581913</v>
      </c>
      <c r="I628" s="5">
        <f t="shared" si="155"/>
        <v>10782.72315004453</v>
      </c>
      <c r="J628" s="5"/>
      <c r="K628" s="105">
        <f t="shared" si="162"/>
        <v>0.23978948919162893</v>
      </c>
      <c r="L628" s="60">
        <f t="shared" si="156"/>
        <v>10782.483360555339</v>
      </c>
      <c r="M628" s="5">
        <f t="shared" si="157"/>
        <v>104034.79070431819</v>
      </c>
      <c r="N628" s="5">
        <f t="shared" si="158"/>
        <v>10.782483360555339</v>
      </c>
      <c r="O628" s="5">
        <f t="shared" si="159"/>
        <v>9.2743013511916626E-16</v>
      </c>
      <c r="P628">
        <f t="shared" si="160"/>
        <v>15.032718796618632</v>
      </c>
    </row>
    <row r="629" spans="1:16" x14ac:dyDescent="0.25">
      <c r="A629" s="57"/>
      <c r="B629" s="5">
        <f>'Mg2+离子浓度'!B629</f>
        <v>10.553387578958372</v>
      </c>
      <c r="C629" s="5">
        <f t="shared" si="163"/>
        <v>7.486811963275386E-6</v>
      </c>
      <c r="D629" s="5">
        <f t="shared" si="161"/>
        <v>385533071.99181575</v>
      </c>
      <c r="E629" s="5">
        <f t="shared" si="164"/>
        <v>2886.4136156266368</v>
      </c>
      <c r="F629" s="5">
        <f t="shared" si="153"/>
        <v>106921.20431994482</v>
      </c>
      <c r="G629" s="5">
        <f t="shared" si="154"/>
        <v>10131.458123752338</v>
      </c>
      <c r="H629" s="5">
        <f t="shared" si="151"/>
        <v>299.1567202805241</v>
      </c>
      <c r="I629" s="5">
        <f t="shared" si="155"/>
        <v>11081.640080835863</v>
      </c>
      <c r="J629" s="5"/>
      <c r="K629" s="105">
        <f t="shared" si="162"/>
        <v>1.2454190534652368E-3</v>
      </c>
      <c r="L629" s="60">
        <f t="shared" si="156"/>
        <v>11081.63883541681</v>
      </c>
      <c r="M629" s="5">
        <f t="shared" si="157"/>
        <v>106921.19230351911</v>
      </c>
      <c r="N629" s="5">
        <f t="shared" si="158"/>
        <v>11.081638835416811</v>
      </c>
      <c r="O629" s="5">
        <f t="shared" si="159"/>
        <v>9.0239360337571153E-16</v>
      </c>
      <c r="P629">
        <f t="shared" si="160"/>
        <v>15.044603991849737</v>
      </c>
    </row>
    <row r="630" spans="1:16" x14ac:dyDescent="0.25">
      <c r="A630" s="57">
        <v>37</v>
      </c>
      <c r="B630" s="5">
        <f>'Mg2+离子浓度'!B630</f>
        <v>10.846529123216477</v>
      </c>
      <c r="C630" s="5">
        <f t="shared" si="163"/>
        <v>0.29314154425810557</v>
      </c>
      <c r="D630" s="5">
        <f t="shared" si="161"/>
        <v>18.630542539353492</v>
      </c>
      <c r="E630" s="5">
        <f t="shared" si="164"/>
        <v>5.4613860103524106</v>
      </c>
      <c r="F630" s="5">
        <f t="shared" si="153"/>
        <v>106926.65368952947</v>
      </c>
      <c r="G630" s="5">
        <f t="shared" si="154"/>
        <v>9858.1447092285107</v>
      </c>
      <c r="H630" s="5">
        <f t="shared" si="151"/>
        <v>0.56603472149581913</v>
      </c>
      <c r="I630" s="5">
        <f t="shared" si="155"/>
        <v>11082.204870138308</v>
      </c>
      <c r="J630" s="5"/>
      <c r="K630" s="105">
        <f t="shared" si="162"/>
        <v>0.24644945510972088</v>
      </c>
      <c r="L630" s="60">
        <f t="shared" si="156"/>
        <v>11081.958420683199</v>
      </c>
      <c r="M630" s="5">
        <f t="shared" si="157"/>
        <v>106924.27582196186</v>
      </c>
      <c r="N630" s="5">
        <f t="shared" si="158"/>
        <v>11.081958420683199</v>
      </c>
      <c r="O630" s="5">
        <f t="shared" si="159"/>
        <v>9.023675798436631E-16</v>
      </c>
      <c r="P630">
        <f t="shared" si="160"/>
        <v>15.044616516361538</v>
      </c>
    </row>
    <row r="631" spans="1:16" x14ac:dyDescent="0.25">
      <c r="A631" s="57"/>
      <c r="B631" s="5">
        <f>'Mg2+离子浓度'!B631</f>
        <v>10.846536610028441</v>
      </c>
      <c r="C631" s="5">
        <f t="shared" si="163"/>
        <v>7.486811963275386E-6</v>
      </c>
      <c r="D631" s="5">
        <f t="shared" si="161"/>
        <v>385533071.99181575</v>
      </c>
      <c r="E631" s="5">
        <f t="shared" si="164"/>
        <v>2886.4136156266368</v>
      </c>
      <c r="F631" s="5">
        <f t="shared" si="153"/>
        <v>109810.68943758849</v>
      </c>
      <c r="G631" s="5">
        <f t="shared" si="154"/>
        <v>10124.032526296018</v>
      </c>
      <c r="H631" s="5">
        <f t="shared" si="151"/>
        <v>299.1567202805241</v>
      </c>
      <c r="I631" s="5">
        <f t="shared" si="155"/>
        <v>11381.115140963724</v>
      </c>
      <c r="J631" s="5"/>
      <c r="K631" s="105">
        <f t="shared" si="162"/>
        <v>1.2790757995064558E-3</v>
      </c>
      <c r="L631" s="60">
        <f t="shared" si="156"/>
        <v>11381.113861887925</v>
      </c>
      <c r="M631" s="5">
        <f t="shared" si="157"/>
        <v>109810.67709642566</v>
      </c>
      <c r="N631" s="5">
        <f t="shared" si="158"/>
        <v>11.381113861887926</v>
      </c>
      <c r="O631" s="5">
        <f t="shared" si="159"/>
        <v>8.7864862098314664E-16</v>
      </c>
      <c r="P631">
        <f t="shared" si="160"/>
        <v>15.056184768245247</v>
      </c>
    </row>
    <row r="632" spans="1:16" x14ac:dyDescent="0.25">
      <c r="A632" s="57">
        <v>38</v>
      </c>
      <c r="B632" s="5">
        <f>'Mg2+离子浓度'!B632</f>
        <v>11.139678154286546</v>
      </c>
      <c r="C632" s="5">
        <f t="shared" si="163"/>
        <v>0.29314154425810557</v>
      </c>
      <c r="D632" s="5">
        <f t="shared" si="161"/>
        <v>18.630542539353492</v>
      </c>
      <c r="E632" s="5">
        <f t="shared" si="164"/>
        <v>5.4613860103524106</v>
      </c>
      <c r="F632" s="5">
        <f t="shared" si="153"/>
        <v>109816.13848243601</v>
      </c>
      <c r="G632" s="5">
        <f t="shared" si="154"/>
        <v>9858.1069364359319</v>
      </c>
      <c r="H632" s="5">
        <f t="shared" si="151"/>
        <v>0.56603472149581913</v>
      </c>
      <c r="I632" s="5">
        <f t="shared" si="155"/>
        <v>11381.679896609421</v>
      </c>
      <c r="J632" s="5"/>
      <c r="K632" s="105">
        <f t="shared" si="162"/>
        <v>0.25310927217298851</v>
      </c>
      <c r="L632" s="60">
        <f t="shared" si="156"/>
        <v>11381.426787337248</v>
      </c>
      <c r="M632" s="5">
        <f t="shared" si="157"/>
        <v>109813.69635762346</v>
      </c>
      <c r="N632" s="5">
        <f t="shared" si="158"/>
        <v>11.381426787337249</v>
      </c>
      <c r="O632" s="5">
        <f t="shared" si="159"/>
        <v>8.7862446307046521E-16</v>
      </c>
      <c r="P632">
        <f t="shared" si="160"/>
        <v>15.056196709073646</v>
      </c>
    </row>
    <row r="633" spans="1:16" x14ac:dyDescent="0.25">
      <c r="A633" s="57"/>
      <c r="B633" s="5">
        <f>'Mg2+离子浓度'!B633</f>
        <v>11.139685641098509</v>
      </c>
      <c r="C633" s="5">
        <f t="shared" si="163"/>
        <v>7.486811963275386E-6</v>
      </c>
      <c r="D633" s="5">
        <f t="shared" si="161"/>
        <v>385533071.99181575</v>
      </c>
      <c r="E633" s="5">
        <f t="shared" si="164"/>
        <v>2886.4136156266368</v>
      </c>
      <c r="F633" s="5">
        <f t="shared" si="153"/>
        <v>112700.10997325009</v>
      </c>
      <c r="G633" s="5">
        <f t="shared" si="154"/>
        <v>10116.991951501468</v>
      </c>
      <c r="H633" s="5">
        <f t="shared" si="151"/>
        <v>299.1567202805241</v>
      </c>
      <c r="I633" s="5">
        <f t="shared" si="155"/>
        <v>11680.583507617774</v>
      </c>
      <c r="J633" s="5"/>
      <c r="K633" s="105">
        <f t="shared" si="162"/>
        <v>1.3127317932962246E-3</v>
      </c>
      <c r="L633" s="60">
        <f t="shared" si="156"/>
        <v>11680.582194885981</v>
      </c>
      <c r="M633" s="5">
        <f t="shared" si="157"/>
        <v>112700.0973073574</v>
      </c>
      <c r="N633" s="5">
        <f t="shared" si="158"/>
        <v>11.680582194885982</v>
      </c>
      <c r="O633" s="5">
        <f t="shared" si="159"/>
        <v>8.5612170978756704E-16</v>
      </c>
      <c r="P633">
        <f t="shared" si="160"/>
        <v>15.067464489841878</v>
      </c>
    </row>
    <row r="634" spans="1:16" x14ac:dyDescent="0.25">
      <c r="A634" s="57">
        <v>39</v>
      </c>
      <c r="B634" s="5">
        <f>'Mg2+离子浓度'!B634</f>
        <v>11.432827185356615</v>
      </c>
      <c r="C634" s="5">
        <f t="shared" si="163"/>
        <v>0.29314154425810557</v>
      </c>
      <c r="D634" s="5">
        <f t="shared" si="161"/>
        <v>18.630542539353492</v>
      </c>
      <c r="E634" s="5">
        <f t="shared" si="164"/>
        <v>5.4613860103524106</v>
      </c>
      <c r="F634" s="5">
        <f t="shared" si="153"/>
        <v>112705.55869336776</v>
      </c>
      <c r="G634" s="5">
        <f t="shared" si="154"/>
        <v>9858.0654518878055</v>
      </c>
      <c r="H634" s="5">
        <f t="shared" si="151"/>
        <v>0.56603472149581913</v>
      </c>
      <c r="I634" s="5">
        <f t="shared" si="155"/>
        <v>11681.148229607477</v>
      </c>
      <c r="J634" s="5"/>
      <c r="K634" s="105">
        <f t="shared" si="162"/>
        <v>0.2597689403847589</v>
      </c>
      <c r="L634" s="60">
        <f t="shared" si="156"/>
        <v>11680.888460667093</v>
      </c>
      <c r="M634" s="5">
        <f t="shared" si="157"/>
        <v>112703.05231274645</v>
      </c>
      <c r="N634" s="5">
        <f t="shared" si="158"/>
        <v>11.680888460667093</v>
      </c>
      <c r="O634" s="5">
        <f t="shared" si="159"/>
        <v>8.5609926279776342E-16</v>
      </c>
      <c r="P634">
        <f t="shared" si="160"/>
        <v>15.067475876927967</v>
      </c>
    </row>
    <row r="635" spans="1:16" x14ac:dyDescent="0.25">
      <c r="A635" s="57"/>
      <c r="B635" s="5">
        <f>'Mg2+离子浓度'!B635</f>
        <v>11.432834672168578</v>
      </c>
      <c r="C635" s="5">
        <f t="shared" si="163"/>
        <v>7.486811963275386E-6</v>
      </c>
      <c r="D635" s="5">
        <f t="shared" si="161"/>
        <v>385533071.99181575</v>
      </c>
      <c r="E635" s="5">
        <f t="shared" si="164"/>
        <v>2886.4136156266368</v>
      </c>
      <c r="F635" s="5">
        <f t="shared" si="153"/>
        <v>115589.46592837309</v>
      </c>
      <c r="G635" s="5">
        <f t="shared" si="154"/>
        <v>10110.306782425298</v>
      </c>
      <c r="H635" s="5">
        <f t="shared" si="151"/>
        <v>299.1567202805241</v>
      </c>
      <c r="I635" s="5">
        <f t="shared" si="155"/>
        <v>11980.045180947618</v>
      </c>
      <c r="J635" s="5"/>
      <c r="K635" s="105">
        <f t="shared" si="162"/>
        <v>1.3463870348513574E-3</v>
      </c>
      <c r="L635" s="60">
        <f t="shared" si="156"/>
        <v>11980.043834560583</v>
      </c>
      <c r="M635" s="5">
        <f t="shared" si="157"/>
        <v>115589.45293775779</v>
      </c>
      <c r="N635" s="5">
        <f t="shared" si="158"/>
        <v>11.980043834560584</v>
      </c>
      <c r="O635" s="5">
        <f t="shared" si="159"/>
        <v>8.3472148667365786E-16</v>
      </c>
      <c r="P635">
        <f t="shared" si="160"/>
        <v>15.07845840712449</v>
      </c>
    </row>
    <row r="636" spans="1:16" x14ac:dyDescent="0.25">
      <c r="A636" s="57">
        <v>40</v>
      </c>
      <c r="B636" s="5">
        <f>'Mg2+离子浓度'!B636</f>
        <v>11.725976216426684</v>
      </c>
      <c r="C636" s="5">
        <f t="shared" si="163"/>
        <v>0.29314154425810557</v>
      </c>
      <c r="D636" s="5">
        <f t="shared" si="161"/>
        <v>18.630542539353492</v>
      </c>
      <c r="E636" s="5">
        <f t="shared" si="164"/>
        <v>5.4613860103524106</v>
      </c>
      <c r="F636" s="5">
        <f t="shared" si="153"/>
        <v>115594.91432376814</v>
      </c>
      <c r="G636" s="5">
        <f t="shared" si="154"/>
        <v>9858.0205340885441</v>
      </c>
      <c r="H636" s="5">
        <f t="shared" si="151"/>
        <v>0.56603472149581913</v>
      </c>
      <c r="I636" s="5">
        <f t="shared" si="155"/>
        <v>11980.60986928208</v>
      </c>
      <c r="J636" s="5"/>
      <c r="K636" s="105">
        <f t="shared" si="162"/>
        <v>0.26642845974835899</v>
      </c>
      <c r="L636" s="60">
        <f t="shared" si="156"/>
        <v>11980.343440822331</v>
      </c>
      <c r="M636" s="5">
        <f t="shared" si="157"/>
        <v>115592.34368877427</v>
      </c>
      <c r="N636" s="5">
        <f t="shared" si="158"/>
        <v>11.980343440822331</v>
      </c>
      <c r="O636" s="5">
        <f t="shared" si="159"/>
        <v>8.3470061183100772E-16</v>
      </c>
      <c r="P636">
        <f t="shared" si="160"/>
        <v>15.078469268163149</v>
      </c>
    </row>
    <row r="637" spans="1:16" x14ac:dyDescent="0.25">
      <c r="A637" s="57"/>
      <c r="B637" s="5">
        <f>'Mg2+离子浓度'!B637</f>
        <v>11.725983703238647</v>
      </c>
      <c r="C637" s="5">
        <f t="shared" si="163"/>
        <v>7.486811963275386E-6</v>
      </c>
      <c r="D637" s="5">
        <f t="shared" si="161"/>
        <v>385533071.99181575</v>
      </c>
      <c r="E637" s="5">
        <f t="shared" si="164"/>
        <v>2886.4136156266368</v>
      </c>
      <c r="F637" s="5">
        <f t="shared" si="153"/>
        <v>118478.7573044009</v>
      </c>
      <c r="G637" s="5">
        <f t="shared" si="154"/>
        <v>10103.950363812784</v>
      </c>
      <c r="H637" s="5">
        <f t="shared" si="151"/>
        <v>299.1567202805241</v>
      </c>
      <c r="I637" s="5">
        <f t="shared" si="155"/>
        <v>12279.500161102857</v>
      </c>
      <c r="J637" s="5"/>
      <c r="K637" s="105">
        <f t="shared" si="162"/>
        <v>1.3800415241886667E-3</v>
      </c>
      <c r="L637" s="60">
        <f t="shared" si="156"/>
        <v>12279.498781061333</v>
      </c>
      <c r="M637" s="5">
        <f t="shared" si="157"/>
        <v>118478.74398907027</v>
      </c>
      <c r="N637" s="5">
        <f t="shared" si="158"/>
        <v>12.279498781061333</v>
      </c>
      <c r="O637" s="5">
        <f t="shared" si="159"/>
        <v>8.143654865964885E-16</v>
      </c>
      <c r="P637">
        <f t="shared" si="160"/>
        <v>15.089180640334323</v>
      </c>
    </row>
    <row r="638" spans="1:16" x14ac:dyDescent="0.25">
      <c r="A638" s="57">
        <v>41</v>
      </c>
      <c r="B638" s="5">
        <f>'Mg2+离子浓度'!B638</f>
        <v>12.019125247496753</v>
      </c>
      <c r="C638" s="5">
        <f t="shared" si="163"/>
        <v>0.29314154425810557</v>
      </c>
      <c r="D638" s="5">
        <f t="shared" si="161"/>
        <v>18.630542539353492</v>
      </c>
      <c r="E638" s="5">
        <f t="shared" si="164"/>
        <v>5.4613860103524106</v>
      </c>
      <c r="F638" s="5">
        <f t="shared" si="153"/>
        <v>118484.20537508062</v>
      </c>
      <c r="G638" s="5">
        <f t="shared" si="154"/>
        <v>9857.9724343714261</v>
      </c>
      <c r="H638" s="5">
        <f t="shared" si="151"/>
        <v>0.56603472149581913</v>
      </c>
      <c r="I638" s="5">
        <f t="shared" si="155"/>
        <v>12280.064815782829</v>
      </c>
      <c r="J638" s="5"/>
      <c r="K638" s="105">
        <f t="shared" si="162"/>
        <v>0.27308783026711564</v>
      </c>
      <c r="L638" s="60">
        <f t="shared" si="156"/>
        <v>12279.791727952563</v>
      </c>
      <c r="M638" s="5">
        <f t="shared" si="157"/>
        <v>118481.5704871503</v>
      </c>
      <c r="N638" s="5">
        <f t="shared" si="158"/>
        <v>12.279791727952563</v>
      </c>
      <c r="O638" s="5">
        <f t="shared" si="159"/>
        <v>8.1434605908151843E-16</v>
      </c>
      <c r="P638">
        <f t="shared" si="160"/>
        <v>15.089191000993424</v>
      </c>
    </row>
    <row r="639" spans="1:16" x14ac:dyDescent="0.25">
      <c r="A639" s="57"/>
      <c r="B639" s="5">
        <f>'Mg2+离子浓度'!B639</f>
        <v>12.019132734308716</v>
      </c>
      <c r="C639" s="5">
        <f t="shared" si="163"/>
        <v>7.486811963275386E-6</v>
      </c>
      <c r="D639" s="5">
        <f t="shared" si="161"/>
        <v>385533071.99181575</v>
      </c>
      <c r="E639" s="5">
        <f t="shared" si="164"/>
        <v>2886.4136156266368</v>
      </c>
      <c r="F639" s="5">
        <f t="shared" si="153"/>
        <v>121367.98410277693</v>
      </c>
      <c r="G639" s="5">
        <f t="shared" si="154"/>
        <v>10097.898640916994</v>
      </c>
      <c r="H639" s="5">
        <f t="shared" si="151"/>
        <v>299.1567202805241</v>
      </c>
      <c r="I639" s="5">
        <f t="shared" si="155"/>
        <v>12578.948448233084</v>
      </c>
      <c r="J639" s="5"/>
      <c r="K639" s="105">
        <f t="shared" si="162"/>
        <v>1.4136952613249647E-3</v>
      </c>
      <c r="L639" s="60">
        <f t="shared" si="156"/>
        <v>12578.947034537823</v>
      </c>
      <c r="M639" s="5">
        <f t="shared" si="157"/>
        <v>121367.9704627382</v>
      </c>
      <c r="N639" s="5">
        <f t="shared" si="158"/>
        <v>12.578947034537823</v>
      </c>
      <c r="O639" s="5">
        <f t="shared" si="159"/>
        <v>7.949791005990527E-16</v>
      </c>
      <c r="P639">
        <f t="shared" si="160"/>
        <v>15.099644288467822</v>
      </c>
    </row>
    <row r="640" spans="1:16" x14ac:dyDescent="0.25">
      <c r="A640" s="57">
        <v>42</v>
      </c>
      <c r="B640" s="5">
        <f>'Mg2+离子浓度'!B640</f>
        <v>12.312274278566822</v>
      </c>
      <c r="C640" s="5">
        <f t="shared" si="163"/>
        <v>0.29314154425810557</v>
      </c>
      <c r="D640" s="5">
        <f t="shared" si="161"/>
        <v>18.630542539353492</v>
      </c>
      <c r="E640" s="5">
        <f t="shared" si="164"/>
        <v>5.4613860103524106</v>
      </c>
      <c r="F640" s="5">
        <f t="shared" si="153"/>
        <v>121373.43184874856</v>
      </c>
      <c r="G640" s="5">
        <f t="shared" si="154"/>
        <v>9857.9213801332498</v>
      </c>
      <c r="H640" s="5">
        <f t="shared" si="151"/>
        <v>0.56603472149581913</v>
      </c>
      <c r="I640" s="5">
        <f t="shared" si="155"/>
        <v>12579.513069259319</v>
      </c>
      <c r="J640" s="5"/>
      <c r="K640" s="105">
        <f t="shared" si="162"/>
        <v>0.27974705194435556</v>
      </c>
      <c r="L640" s="60">
        <f t="shared" si="156"/>
        <v>12579.233322207376</v>
      </c>
      <c r="M640" s="5">
        <f t="shared" si="157"/>
        <v>121370.73270931788</v>
      </c>
      <c r="N640" s="5">
        <f t="shared" si="158"/>
        <v>12.579233322207376</v>
      </c>
      <c r="O640" s="5">
        <f t="shared" si="159"/>
        <v>7.9496100786571801E-16</v>
      </c>
      <c r="P640">
        <f t="shared" si="160"/>
        <v>15.099654172581328</v>
      </c>
    </row>
    <row r="641" spans="1:16" x14ac:dyDescent="0.25">
      <c r="A641" s="57"/>
      <c r="B641" s="5">
        <f>'Mg2+离子浓度'!B641</f>
        <v>12.312281765378785</v>
      </c>
      <c r="C641" s="5">
        <f t="shared" si="163"/>
        <v>7.486811963275386E-6</v>
      </c>
      <c r="D641" s="5">
        <f t="shared" si="161"/>
        <v>385533071.99181575</v>
      </c>
      <c r="E641" s="5">
        <f t="shared" si="164"/>
        <v>2886.4136156266368</v>
      </c>
      <c r="F641" s="5">
        <f t="shared" si="153"/>
        <v>124257.14632494451</v>
      </c>
      <c r="G641" s="5">
        <f t="shared" si="154"/>
        <v>10092.129849915091</v>
      </c>
      <c r="H641" s="5">
        <f t="shared" si="151"/>
        <v>299.1567202805241</v>
      </c>
      <c r="I641" s="5">
        <f t="shared" si="155"/>
        <v>12878.390042487899</v>
      </c>
      <c r="J641" s="5"/>
      <c r="K641" s="105">
        <f t="shared" si="162"/>
        <v>1.4473482462770643E-3</v>
      </c>
      <c r="L641" s="60">
        <f t="shared" si="156"/>
        <v>12878.388595139653</v>
      </c>
      <c r="M641" s="5">
        <f t="shared" si="157"/>
        <v>124257.13236020495</v>
      </c>
      <c r="N641" s="5">
        <f t="shared" si="158"/>
        <v>12.878388595139654</v>
      </c>
      <c r="O641" s="5">
        <f t="shared" si="159"/>
        <v>7.7649466205531592E-16</v>
      </c>
      <c r="P641">
        <f t="shared" si="160"/>
        <v>15.109861525444616</v>
      </c>
    </row>
    <row r="642" spans="1:16" x14ac:dyDescent="0.25">
      <c r="A642" s="57">
        <v>43</v>
      </c>
      <c r="B642" s="5">
        <f>'Mg2+离子浓度'!B642</f>
        <v>12.60542330963689</v>
      </c>
      <c r="C642" s="5">
        <f t="shared" si="163"/>
        <v>0.29314154425810557</v>
      </c>
      <c r="D642" s="5">
        <f t="shared" si="161"/>
        <v>18.630542539353492</v>
      </c>
      <c r="E642" s="5">
        <f t="shared" si="164"/>
        <v>5.4613860103524106</v>
      </c>
      <c r="F642" s="5">
        <f t="shared" si="153"/>
        <v>124262.59374621531</v>
      </c>
      <c r="G642" s="5">
        <f t="shared" si="154"/>
        <v>9857.8675776176533</v>
      </c>
      <c r="H642" s="5">
        <f t="shared" si="151"/>
        <v>0.56603472149581913</v>
      </c>
      <c r="I642" s="5">
        <f t="shared" si="155"/>
        <v>12878.954629861149</v>
      </c>
      <c r="J642" s="5"/>
      <c r="K642" s="105">
        <f t="shared" si="162"/>
        <v>0.28640612478340555</v>
      </c>
      <c r="L642" s="60">
        <f t="shared" si="156"/>
        <v>12878.668223736366</v>
      </c>
      <c r="M642" s="5">
        <f t="shared" si="157"/>
        <v>124259.83035672034</v>
      </c>
      <c r="N642" s="5">
        <f t="shared" si="158"/>
        <v>12.878668223736366</v>
      </c>
      <c r="O642" s="5">
        <f t="shared" si="159"/>
        <v>7.7647780238404144E-16</v>
      </c>
      <c r="P642">
        <f t="shared" si="160"/>
        <v>15.109870955183224</v>
      </c>
    </row>
    <row r="643" spans="1:16" x14ac:dyDescent="0.25">
      <c r="A643" s="57"/>
      <c r="B643" s="5">
        <f>'Mg2+离子浓度'!B643</f>
        <v>12.605430796448854</v>
      </c>
      <c r="C643" s="5">
        <f t="shared" si="163"/>
        <v>7.486811963275386E-6</v>
      </c>
      <c r="D643" s="5">
        <f t="shared" si="161"/>
        <v>385533071.99181575</v>
      </c>
      <c r="E643" s="5">
        <f t="shared" si="164"/>
        <v>2886.4136156266368</v>
      </c>
      <c r="F643" s="5">
        <f t="shared" si="153"/>
        <v>127146.24397234697</v>
      </c>
      <c r="G643" s="5">
        <f t="shared" si="154"/>
        <v>10086.624251522293</v>
      </c>
      <c r="H643" s="5">
        <f t="shared" si="151"/>
        <v>299.1567202805241</v>
      </c>
      <c r="I643" s="5">
        <f t="shared" si="155"/>
        <v>13177.824944016891</v>
      </c>
      <c r="J643" s="5"/>
      <c r="K643" s="105">
        <f t="shared" si="162"/>
        <v>1.4810004790617771E-3</v>
      </c>
      <c r="L643" s="60">
        <f t="shared" si="156"/>
        <v>13177.823463016412</v>
      </c>
      <c r="M643" s="5">
        <f t="shared" si="157"/>
        <v>127146.22968291385</v>
      </c>
      <c r="N643" s="5">
        <f t="shared" si="158"/>
        <v>13.177823463016411</v>
      </c>
      <c r="O643" s="5">
        <f t="shared" si="159"/>
        <v>7.588506575509242E-16</v>
      </c>
      <c r="P643">
        <f t="shared" si="160"/>
        <v>15.11984368521551</v>
      </c>
    </row>
    <row r="644" spans="1:16" x14ac:dyDescent="0.25">
      <c r="A644" s="57">
        <v>44</v>
      </c>
      <c r="B644" s="5">
        <f>'Mg2+离子浓度'!B644</f>
        <v>12.898572340706959</v>
      </c>
      <c r="C644" s="5">
        <f t="shared" si="163"/>
        <v>0.29314154425810557</v>
      </c>
      <c r="D644" s="5">
        <f t="shared" si="161"/>
        <v>18.630542539353492</v>
      </c>
      <c r="E644" s="5">
        <f t="shared" si="164"/>
        <v>5.4613860103524106</v>
      </c>
      <c r="F644" s="5">
        <f t="shared" si="153"/>
        <v>127151.69106892421</v>
      </c>
      <c r="G644" s="5">
        <f t="shared" si="154"/>
        <v>9857.8112143188664</v>
      </c>
      <c r="H644" s="5">
        <f t="shared" si="151"/>
        <v>0.56603472149581913</v>
      </c>
      <c r="I644" s="5">
        <f t="shared" si="155"/>
        <v>13178.389497737908</v>
      </c>
      <c r="J644" s="5"/>
      <c r="K644" s="105">
        <f t="shared" si="162"/>
        <v>0.29306504878759221</v>
      </c>
      <c r="L644" s="60">
        <f t="shared" si="156"/>
        <v>13178.096432689121</v>
      </c>
      <c r="M644" s="5">
        <f t="shared" si="157"/>
        <v>127148.86343080099</v>
      </c>
      <c r="N644" s="5">
        <f t="shared" si="158"/>
        <v>13.178096432689122</v>
      </c>
      <c r="O644" s="5">
        <f t="shared" si="159"/>
        <v>7.5883493879998878E-16</v>
      </c>
      <c r="P644">
        <f t="shared" si="160"/>
        <v>15.119852681237889</v>
      </c>
    </row>
    <row r="645" spans="1:16" x14ac:dyDescent="0.25">
      <c r="A645" s="57"/>
      <c r="B645" s="5">
        <f>'Mg2+离子浓度'!B645</f>
        <v>12.898579827518923</v>
      </c>
      <c r="C645" s="5">
        <f t="shared" si="163"/>
        <v>7.486811963275386E-6</v>
      </c>
      <c r="D645" s="5">
        <f t="shared" si="161"/>
        <v>385533071.99181575</v>
      </c>
      <c r="E645" s="5">
        <f t="shared" si="164"/>
        <v>2886.4136156266368</v>
      </c>
      <c r="F645" s="5">
        <f t="shared" si="153"/>
        <v>130035.27704642763</v>
      </c>
      <c r="G645" s="5">
        <f t="shared" si="154"/>
        <v>10081.363900931121</v>
      </c>
      <c r="H645" s="5">
        <f t="shared" si="151"/>
        <v>299.1567202805241</v>
      </c>
      <c r="I645" s="5">
        <f t="shared" si="155"/>
        <v>13477.253152969646</v>
      </c>
      <c r="J645" s="5"/>
      <c r="K645" s="105">
        <f t="shared" si="162"/>
        <v>1.5146519596959146E-3</v>
      </c>
      <c r="L645" s="60">
        <f t="shared" si="156"/>
        <v>13477.251638317686</v>
      </c>
      <c r="M645" s="5">
        <f t="shared" si="157"/>
        <v>130035.2624323082</v>
      </c>
      <c r="N645" s="5">
        <f t="shared" si="158"/>
        <v>13.477251638317686</v>
      </c>
      <c r="O645" s="5">
        <f t="shared" si="159"/>
        <v>7.4199104300825101E-16</v>
      </c>
      <c r="P645">
        <f t="shared" si="160"/>
        <v>15.129601337302603</v>
      </c>
    </row>
    <row r="646" spans="1:16" x14ac:dyDescent="0.25">
      <c r="A646" s="57">
        <v>45</v>
      </c>
      <c r="B646" s="5">
        <f>'Mg2+离子浓度'!B646</f>
        <v>13.191721371777028</v>
      </c>
      <c r="C646" s="5">
        <f t="shared" si="163"/>
        <v>0.29314154425810557</v>
      </c>
      <c r="D646" s="5">
        <f t="shared" si="161"/>
        <v>18.630542539353492</v>
      </c>
      <c r="E646" s="5">
        <f t="shared" si="164"/>
        <v>5.4613860103524106</v>
      </c>
      <c r="F646" s="5">
        <f t="shared" si="153"/>
        <v>130040.72381831855</v>
      </c>
      <c r="G646" s="5">
        <f t="shared" si="154"/>
        <v>9857.7524610649853</v>
      </c>
      <c r="H646" s="5">
        <f t="shared" si="151"/>
        <v>0.56603472149581913</v>
      </c>
      <c r="I646" s="5">
        <f t="shared" si="155"/>
        <v>13477.817673039182</v>
      </c>
      <c r="J646" s="5"/>
      <c r="K646" s="105">
        <f t="shared" si="162"/>
        <v>0.29972382396024211</v>
      </c>
      <c r="L646" s="60">
        <f t="shared" si="156"/>
        <v>13477.517949215222</v>
      </c>
      <c r="M646" s="5">
        <f t="shared" si="157"/>
        <v>130037.83193300308</v>
      </c>
      <c r="N646" s="5">
        <f t="shared" si="158"/>
        <v>13.477517949215223</v>
      </c>
      <c r="O646" s="5">
        <f t="shared" si="159"/>
        <v>7.4197638153264614E-16</v>
      </c>
      <c r="P646">
        <f t="shared" si="160"/>
        <v>15.129609918889836</v>
      </c>
    </row>
    <row r="647" spans="1:16" x14ac:dyDescent="0.25">
      <c r="A647" s="57"/>
      <c r="B647" s="5">
        <f>'Mg2+离子浓度'!B647</f>
        <v>13.191728858588991</v>
      </c>
      <c r="C647" s="5">
        <f t="shared" si="163"/>
        <v>7.486811963275386E-6</v>
      </c>
      <c r="D647" s="5">
        <f t="shared" si="161"/>
        <v>385533071.99181575</v>
      </c>
      <c r="E647" s="5">
        <f t="shared" si="164"/>
        <v>2886.4136156266368</v>
      </c>
      <c r="F647" s="5">
        <f t="shared" si="153"/>
        <v>132924.24554862973</v>
      </c>
      <c r="G647" s="5">
        <f t="shared" si="154"/>
        <v>10076.332448425377</v>
      </c>
      <c r="H647" s="5">
        <f t="shared" si="151"/>
        <v>299.1567202805241</v>
      </c>
      <c r="I647" s="5">
        <f t="shared" si="155"/>
        <v>13776.674669495747</v>
      </c>
      <c r="J647" s="5"/>
      <c r="K647" s="105">
        <f t="shared" si="162"/>
        <v>1.548302688196288E-3</v>
      </c>
      <c r="L647" s="60">
        <f t="shared" si="156"/>
        <v>13776.67312119306</v>
      </c>
      <c r="M647" s="5">
        <f t="shared" si="157"/>
        <v>132924.23060983125</v>
      </c>
      <c r="N647" s="5">
        <f t="shared" si="158"/>
        <v>13.77667312119306</v>
      </c>
      <c r="O647" s="5">
        <f t="shared" si="159"/>
        <v>7.2586464903610928E-16</v>
      </c>
      <c r="P647">
        <f t="shared" si="160"/>
        <v>15.139144354033945</v>
      </c>
    </row>
    <row r="648" spans="1:16" x14ac:dyDescent="0.25">
      <c r="A648" s="57">
        <v>46</v>
      </c>
      <c r="B648" s="5">
        <f>'Mg2+离子浓度'!B648</f>
        <v>13.484870402847097</v>
      </c>
      <c r="C648" s="5">
        <f t="shared" si="163"/>
        <v>0.29314154425810557</v>
      </c>
      <c r="D648" s="5">
        <f t="shared" si="161"/>
        <v>18.630542539353492</v>
      </c>
      <c r="E648" s="5">
        <f t="shared" si="164"/>
        <v>5.4613860103524106</v>
      </c>
      <c r="F648" s="5">
        <f t="shared" si="153"/>
        <v>132929.6919958416</v>
      </c>
      <c r="G648" s="5">
        <f t="shared" si="154"/>
        <v>9857.6914738295</v>
      </c>
      <c r="H648" s="5">
        <f t="shared" si="151"/>
        <v>0.56603472149581913</v>
      </c>
      <c r="I648" s="5">
        <f t="shared" si="155"/>
        <v>13777.239155914554</v>
      </c>
      <c r="J648" s="5"/>
      <c r="K648" s="105">
        <f t="shared" si="162"/>
        <v>0.30638245030468175</v>
      </c>
      <c r="L648" s="60">
        <f t="shared" si="156"/>
        <v>13776.93277346425</v>
      </c>
      <c r="M648" s="5">
        <f t="shared" si="157"/>
        <v>132926.73586476981</v>
      </c>
      <c r="N648" s="5">
        <f t="shared" si="158"/>
        <v>13.776932773464251</v>
      </c>
      <c r="O648" s="5">
        <f t="shared" si="159"/>
        <v>7.2585096874835589E-16</v>
      </c>
      <c r="P648">
        <f t="shared" si="160"/>
        <v>15.139152539209347</v>
      </c>
    </row>
    <row r="649" spans="1:16" x14ac:dyDescent="0.25">
      <c r="A649" s="57"/>
      <c r="B649" s="5">
        <f>'Mg2+离子浓度'!B649</f>
        <v>13.48487788965906</v>
      </c>
      <c r="C649" s="5">
        <f t="shared" si="163"/>
        <v>7.486811963275386E-6</v>
      </c>
      <c r="D649" s="5">
        <f t="shared" si="161"/>
        <v>385533071.99181575</v>
      </c>
      <c r="E649" s="5">
        <f t="shared" si="164"/>
        <v>2886.4136156266368</v>
      </c>
      <c r="F649" s="5">
        <f t="shared" si="153"/>
        <v>135813.14948039645</v>
      </c>
      <c r="G649" s="5">
        <f t="shared" si="154"/>
        <v>10071.514966000943</v>
      </c>
      <c r="H649" s="5">
        <f t="shared" si="151"/>
        <v>299.1567202805241</v>
      </c>
      <c r="I649" s="5">
        <f t="shared" si="155"/>
        <v>14076.089493744772</v>
      </c>
      <c r="J649" s="5"/>
      <c r="K649" s="105">
        <f t="shared" si="162"/>
        <v>1.5819526645797074E-3</v>
      </c>
      <c r="L649" s="60">
        <f t="shared" si="156"/>
        <v>14076.087911792107</v>
      </c>
      <c r="M649" s="5">
        <f t="shared" si="157"/>
        <v>135813.13421692615</v>
      </c>
      <c r="N649" s="5">
        <f t="shared" si="158"/>
        <v>14.076087911792108</v>
      </c>
      <c r="O649" s="5">
        <f t="shared" si="159"/>
        <v>7.1042466221190589E-16</v>
      </c>
      <c r="P649">
        <f t="shared" si="160"/>
        <v>15.148481970545008</v>
      </c>
    </row>
    <row r="650" spans="1:16" x14ac:dyDescent="0.25">
      <c r="A650" s="57">
        <v>47</v>
      </c>
      <c r="B650" s="5">
        <f>'Mg2+离子浓度'!B650</f>
        <v>13.778019433917166</v>
      </c>
      <c r="C650" s="5">
        <f t="shared" si="163"/>
        <v>0.29314154425810557</v>
      </c>
      <c r="D650" s="5">
        <f t="shared" si="161"/>
        <v>18.630542539353492</v>
      </c>
      <c r="E650" s="5">
        <f t="shared" si="164"/>
        <v>5.4613860103524106</v>
      </c>
      <c r="F650" s="5">
        <f t="shared" si="153"/>
        <v>135818.59560293649</v>
      </c>
      <c r="G650" s="5">
        <f t="shared" si="154"/>
        <v>9857.628395311569</v>
      </c>
      <c r="H650" s="5">
        <f t="shared" si="151"/>
        <v>0.56603472149581913</v>
      </c>
      <c r="I650" s="5">
        <f t="shared" si="155"/>
        <v>14076.653946513601</v>
      </c>
      <c r="J650" s="5"/>
      <c r="K650" s="105">
        <f t="shared" si="162"/>
        <v>0.31304092782423742</v>
      </c>
      <c r="L650" s="60">
        <f t="shared" si="156"/>
        <v>14076.340905585777</v>
      </c>
      <c r="M650" s="5">
        <f t="shared" si="157"/>
        <v>135815.57522754438</v>
      </c>
      <c r="N650" s="5">
        <f t="shared" si="158"/>
        <v>14.076340905585777</v>
      </c>
      <c r="O650" s="5">
        <f t="shared" si="159"/>
        <v>7.1041189376365537E-16</v>
      </c>
      <c r="P650">
        <f t="shared" si="160"/>
        <v>15.148489776181194</v>
      </c>
    </row>
    <row r="651" spans="1:16" x14ac:dyDescent="0.25">
      <c r="A651" s="57"/>
      <c r="B651" s="5">
        <f>'Mg2+离子浓度'!B651</f>
        <v>13.778026920729129</v>
      </c>
      <c r="C651" s="5">
        <f t="shared" si="163"/>
        <v>7.486811963275386E-6</v>
      </c>
      <c r="D651" s="5">
        <f t="shared" si="161"/>
        <v>385533071.99181575</v>
      </c>
      <c r="E651" s="5">
        <f t="shared" si="164"/>
        <v>2886.4136156266368</v>
      </c>
      <c r="F651" s="5">
        <f t="shared" si="153"/>
        <v>138701.98884317101</v>
      </c>
      <c r="G651" s="5">
        <f t="shared" si="154"/>
        <v>10066.897796120067</v>
      </c>
      <c r="H651" s="5">
        <f t="shared" si="151"/>
        <v>299.1567202805241</v>
      </c>
      <c r="I651" s="5">
        <f t="shared" si="155"/>
        <v>14375.497625866301</v>
      </c>
      <c r="J651" s="5"/>
      <c r="K651" s="105">
        <f t="shared" si="162"/>
        <v>1.6156018888629836E-3</v>
      </c>
      <c r="L651" s="60">
        <f t="shared" si="156"/>
        <v>14375.496010264413</v>
      </c>
      <c r="M651" s="5">
        <f t="shared" si="157"/>
        <v>138701.9732550362</v>
      </c>
      <c r="N651" s="5">
        <f t="shared" si="158"/>
        <v>14.375496010264413</v>
      </c>
      <c r="O651" s="5">
        <f t="shared" si="159"/>
        <v>6.956281712199555E-16</v>
      </c>
      <c r="P651">
        <f t="shared" si="160"/>
        <v>15.157622838461107</v>
      </c>
    </row>
    <row r="652" spans="1:16" x14ac:dyDescent="0.25">
      <c r="A652" s="57">
        <v>48</v>
      </c>
      <c r="B652" s="5">
        <f>'Mg2+离子浓度'!B652</f>
        <v>14.071168464987235</v>
      </c>
      <c r="C652" s="5">
        <f t="shared" si="163"/>
        <v>0.29314154425810557</v>
      </c>
      <c r="D652" s="5">
        <f t="shared" si="161"/>
        <v>18.630542539353492</v>
      </c>
      <c r="E652" s="5">
        <f t="shared" si="164"/>
        <v>5.4613860103524106</v>
      </c>
      <c r="F652" s="5">
        <f t="shared" si="153"/>
        <v>138707.43464104654</v>
      </c>
      <c r="G652" s="5">
        <f t="shared" si="154"/>
        <v>9857.5633563187803</v>
      </c>
      <c r="H652" s="5">
        <f t="shared" si="151"/>
        <v>0.56603472149581913</v>
      </c>
      <c r="I652" s="5">
        <f t="shared" si="155"/>
        <v>14376.062044985909</v>
      </c>
      <c r="J652" s="5"/>
      <c r="K652" s="105">
        <f t="shared" si="162"/>
        <v>0.31969925652223569</v>
      </c>
      <c r="L652" s="60">
        <f t="shared" si="156"/>
        <v>14375.742345729386</v>
      </c>
      <c r="M652" s="5">
        <f t="shared" si="157"/>
        <v>138704.35002277</v>
      </c>
      <c r="N652" s="5">
        <f t="shared" si="158"/>
        <v>14.375742345729387</v>
      </c>
      <c r="O652" s="5">
        <f t="shared" si="159"/>
        <v>6.9561625128671757E-16</v>
      </c>
      <c r="P652">
        <f t="shared" si="160"/>
        <v>15.157630280375908</v>
      </c>
    </row>
    <row r="653" spans="1:16" x14ac:dyDescent="0.25">
      <c r="A653" s="57"/>
      <c r="B653" s="5">
        <f>'Mg2+离子浓度'!B653</f>
        <v>14.071175951799198</v>
      </c>
      <c r="C653" s="5">
        <f t="shared" si="163"/>
        <v>7.486811963275386E-6</v>
      </c>
      <c r="D653" s="5">
        <f t="shared" si="161"/>
        <v>385533071.99181575</v>
      </c>
      <c r="E653" s="5">
        <f t="shared" si="164"/>
        <v>2886.4136156266368</v>
      </c>
      <c r="F653" s="5">
        <f t="shared" si="153"/>
        <v>141590.76363839663</v>
      </c>
      <c r="G653" s="5">
        <f t="shared" si="154"/>
        <v>10062.468419371322</v>
      </c>
      <c r="H653" s="5">
        <f t="shared" si="151"/>
        <v>299.1567202805241</v>
      </c>
      <c r="I653" s="5">
        <f t="shared" si="155"/>
        <v>14674.899066009912</v>
      </c>
      <c r="J653" s="5"/>
      <c r="K653" s="105">
        <f t="shared" si="162"/>
        <v>1.6492503610629271E-3</v>
      </c>
      <c r="L653" s="60">
        <f t="shared" si="156"/>
        <v>14674.89741675955</v>
      </c>
      <c r="M653" s="5">
        <f t="shared" si="157"/>
        <v>141590.74772560454</v>
      </c>
      <c r="N653" s="5">
        <f t="shared" si="158"/>
        <v>14.674897416759549</v>
      </c>
      <c r="O653" s="5">
        <f t="shared" si="159"/>
        <v>6.814357685784872E-16</v>
      </c>
      <c r="P653">
        <f t="shared" si="160"/>
        <v>15.166575074042925</v>
      </c>
    </row>
    <row r="654" spans="1:16" x14ac:dyDescent="0.25">
      <c r="A654" s="57">
        <v>49</v>
      </c>
      <c r="B654" s="5">
        <f>'Mg2+离子浓度'!B654</f>
        <v>14.364317496057303</v>
      </c>
      <c r="C654" s="5">
        <f t="shared" si="163"/>
        <v>0.29314154425810557</v>
      </c>
      <c r="D654" s="5">
        <f t="shared" si="161"/>
        <v>18.630542539353492</v>
      </c>
      <c r="E654" s="5">
        <f t="shared" si="164"/>
        <v>5.4613860103524106</v>
      </c>
      <c r="F654" s="5">
        <f t="shared" si="153"/>
        <v>141596.20911161488</v>
      </c>
      <c r="G654" s="5">
        <f t="shared" si="154"/>
        <v>9857.4964769805447</v>
      </c>
      <c r="H654" s="5">
        <f t="shared" si="151"/>
        <v>0.56603472149581913</v>
      </c>
      <c r="I654" s="5">
        <f t="shared" si="155"/>
        <v>14675.463451481048</v>
      </c>
      <c r="J654" s="5"/>
      <c r="K654" s="105">
        <f t="shared" si="162"/>
        <v>0.32635743640200271</v>
      </c>
      <c r="L654" s="60">
        <f t="shared" si="156"/>
        <v>14675.137094044645</v>
      </c>
      <c r="M654" s="5">
        <f t="shared" si="157"/>
        <v>141593.06025188975</v>
      </c>
      <c r="N654" s="5">
        <f t="shared" si="158"/>
        <v>14.675137094044645</v>
      </c>
      <c r="O654" s="5">
        <f t="shared" si="159"/>
        <v>6.8142463923271463E-16</v>
      </c>
      <c r="P654">
        <f t="shared" si="160"/>
        <v>15.166582167085512</v>
      </c>
    </row>
    <row r="655" spans="1:16" x14ac:dyDescent="0.25">
      <c r="A655" s="57"/>
      <c r="B655" s="5">
        <f>'Mg2+离子浓度'!B655</f>
        <v>14.364324982869267</v>
      </c>
      <c r="C655" s="5">
        <f t="shared" si="163"/>
        <v>7.486811963275386E-6</v>
      </c>
      <c r="D655" s="5">
        <f t="shared" si="161"/>
        <v>385533071.99181575</v>
      </c>
      <c r="E655" s="5">
        <f t="shared" si="164"/>
        <v>2886.4136156266368</v>
      </c>
      <c r="F655" s="5">
        <f t="shared" si="153"/>
        <v>144479.47386751638</v>
      </c>
      <c r="G655" s="5">
        <f t="shared" si="154"/>
        <v>10058.215338334448</v>
      </c>
      <c r="H655" s="5">
        <f t="shared" si="151"/>
        <v>299.1567202805241</v>
      </c>
      <c r="I655" s="5">
        <f t="shared" si="155"/>
        <v>14974.293814325167</v>
      </c>
      <c r="J655" s="5"/>
      <c r="K655" s="105">
        <f t="shared" si="162"/>
        <v>1.6828980811963465E-3</v>
      </c>
      <c r="L655" s="60">
        <f t="shared" si="156"/>
        <v>14974.292131427086</v>
      </c>
      <c r="M655" s="5">
        <f t="shared" si="157"/>
        <v>144479.45763007426</v>
      </c>
      <c r="N655" s="5">
        <f t="shared" si="158"/>
        <v>14.974292131427086</v>
      </c>
      <c r="O655" s="5">
        <f t="shared" si="159"/>
        <v>6.6781120017103449E-16</v>
      </c>
      <c r="P655">
        <f t="shared" si="160"/>
        <v>15.175346301466604</v>
      </c>
    </row>
    <row r="656" spans="1:16" x14ac:dyDescent="0.25">
      <c r="A656" s="57">
        <v>50</v>
      </c>
      <c r="B656" s="5">
        <f>'Mg2+离子浓度'!B656</f>
        <v>14.657466527127372</v>
      </c>
      <c r="C656" s="5">
        <f t="shared" si="163"/>
        <v>0.29314154425810557</v>
      </c>
      <c r="D656" s="5">
        <f t="shared" si="161"/>
        <v>18.630542539353492</v>
      </c>
      <c r="E656" s="5">
        <f t="shared" si="164"/>
        <v>5.4613860103524106</v>
      </c>
      <c r="F656" s="5">
        <f t="shared" si="153"/>
        <v>144484.9190160846</v>
      </c>
      <c r="G656" s="5">
        <f t="shared" si="154"/>
        <v>9857.4278678159353</v>
      </c>
      <c r="H656" s="5">
        <f t="shared" si="151"/>
        <v>0.56603472149581913</v>
      </c>
      <c r="I656" s="5">
        <f t="shared" si="155"/>
        <v>14974.858166148582</v>
      </c>
      <c r="J656" s="5"/>
      <c r="K656" s="105">
        <f t="shared" si="162"/>
        <v>0.33301546746686456</v>
      </c>
      <c r="L656" s="60">
        <f t="shared" si="156"/>
        <v>14974.525150681115</v>
      </c>
      <c r="M656" s="5">
        <f t="shared" si="157"/>
        <v>144481.70591634675</v>
      </c>
      <c r="N656" s="5">
        <f t="shared" si="158"/>
        <v>14.974525150681115</v>
      </c>
      <c r="O656" s="5">
        <f t="shared" si="159"/>
        <v>6.6780080833115103E-16</v>
      </c>
      <c r="P656">
        <f t="shared" si="160"/>
        <v>15.175353059594997</v>
      </c>
    </row>
    <row r="657" spans="1:16" x14ac:dyDescent="0.25">
      <c r="A657" s="57"/>
      <c r="B657" s="5">
        <f>'Mg2+离子浓度'!B657</f>
        <v>14.657474013939336</v>
      </c>
      <c r="C657" s="5">
        <f t="shared" ref="C657:C720" si="165">B657-B656</f>
        <v>7.486811963275386E-6</v>
      </c>
      <c r="D657" s="5">
        <f t="shared" si="161"/>
        <v>385533071.99181575</v>
      </c>
      <c r="E657" s="5">
        <f t="shared" ref="E657:E720" si="166">C657*D657</f>
        <v>2886.4136156266368</v>
      </c>
      <c r="F657" s="5">
        <f t="shared" ref="F657:F720" si="167">E657+M656</f>
        <v>147368.11953197338</v>
      </c>
      <c r="G657" s="5">
        <f t="shared" ref="G657:G720" si="168">F657/B657</f>
        <v>10054.1279753814</v>
      </c>
      <c r="H657" s="5">
        <f t="shared" si="151"/>
        <v>299.1567202805241</v>
      </c>
      <c r="I657" s="5">
        <f t="shared" ref="I657:I720" si="169">F657/$C$9/96485/0.0001</f>
        <v>15273.681870961638</v>
      </c>
      <c r="J657" s="5"/>
      <c r="K657" s="105">
        <f t="shared" si="162"/>
        <v>1.7165450492800517E-3</v>
      </c>
      <c r="L657" s="60">
        <f t="shared" ref="L657:L720" si="170">I657-K657</f>
        <v>15273.680154416588</v>
      </c>
      <c r="M657" s="5">
        <f t="shared" ref="M657:M720" si="171">L657*0.0001*$C$9*96485</f>
        <v>147368.10296988845</v>
      </c>
      <c r="N657" s="5">
        <f t="shared" ref="N657:N720" si="172">L657*0.001</f>
        <v>15.273680154416589</v>
      </c>
      <c r="O657" s="5">
        <f t="shared" si="159"/>
        <v>6.5472105601925722E-16</v>
      </c>
      <c r="P657">
        <f t="shared" ref="P657:P720" si="173">-LOG(O657)</f>
        <v>15.183943691816772</v>
      </c>
    </row>
    <row r="658" spans="1:16" x14ac:dyDescent="0.25">
      <c r="A658" s="57">
        <v>51</v>
      </c>
      <c r="B658" s="5">
        <f>'Mg2+离子浓度'!B658</f>
        <v>14.950615558197441</v>
      </c>
      <c r="C658" s="5">
        <f t="shared" si="165"/>
        <v>0.29314154425810557</v>
      </c>
      <c r="D658" s="5">
        <f t="shared" si="161"/>
        <v>18.630542539353492</v>
      </c>
      <c r="E658" s="5">
        <f t="shared" si="166"/>
        <v>5.4613860103524106</v>
      </c>
      <c r="F658" s="5">
        <f t="shared" si="167"/>
        <v>147373.56435589879</v>
      </c>
      <c r="G658" s="5">
        <f t="shared" si="168"/>
        <v>9857.3576306758605</v>
      </c>
      <c r="H658" s="5">
        <f t="shared" ref="H658:H721" si="174">E658/$C$9/96485/$C$3</f>
        <v>0.56603472149581913</v>
      </c>
      <c r="I658" s="5">
        <f t="shared" si="169"/>
        <v>15274.246189138083</v>
      </c>
      <c r="J658" s="5"/>
      <c r="K658" s="105">
        <f t="shared" si="162"/>
        <v>0.33967334972014745</v>
      </c>
      <c r="L658" s="60">
        <f t="shared" si="170"/>
        <v>15273.906515788363</v>
      </c>
      <c r="M658" s="5">
        <f t="shared" si="171"/>
        <v>147370.28701758405</v>
      </c>
      <c r="N658" s="5">
        <f t="shared" si="172"/>
        <v>15.273906515788363</v>
      </c>
      <c r="O658" s="5">
        <f t="shared" si="159"/>
        <v>6.5471135296416664E-16</v>
      </c>
      <c r="P658">
        <f t="shared" si="173"/>
        <v>15.183950128167751</v>
      </c>
    </row>
    <row r="659" spans="1:16" x14ac:dyDescent="0.25">
      <c r="A659" s="57"/>
      <c r="B659" s="5">
        <f>'Mg2+离子浓度'!B659</f>
        <v>14.950623045009404</v>
      </c>
      <c r="C659" s="5">
        <f t="shared" si="165"/>
        <v>7.486811963275386E-6</v>
      </c>
      <c r="D659" s="5">
        <f t="shared" si="161"/>
        <v>385533071.99181575</v>
      </c>
      <c r="E659" s="5">
        <f t="shared" si="166"/>
        <v>2886.4136156266368</v>
      </c>
      <c r="F659" s="5">
        <f t="shared" si="167"/>
        <v>150256.70063321068</v>
      </c>
      <c r="G659" s="5">
        <f t="shared" si="168"/>
        <v>10050.196582500765</v>
      </c>
      <c r="H659" s="5">
        <f t="shared" si="174"/>
        <v>299.1567202805241</v>
      </c>
      <c r="I659" s="5">
        <f t="shared" si="169"/>
        <v>15573.063236068889</v>
      </c>
      <c r="J659" s="5"/>
      <c r="K659" s="105">
        <f t="shared" si="162"/>
        <v>1.7501912653308509E-3</v>
      </c>
      <c r="L659" s="60">
        <f t="shared" si="170"/>
        <v>15573.061485877623</v>
      </c>
      <c r="M659" s="5">
        <f t="shared" si="171"/>
        <v>150256.68374649025</v>
      </c>
      <c r="N659" s="5">
        <f t="shared" si="172"/>
        <v>15.573061485877624</v>
      </c>
      <c r="O659" s="5">
        <f t="shared" si="159"/>
        <v>6.4213449674416715E-16</v>
      </c>
      <c r="P659">
        <f t="shared" si="173"/>
        <v>15.19237399829219</v>
      </c>
    </row>
    <row r="660" spans="1:16" x14ac:dyDescent="0.25">
      <c r="A660" s="57">
        <v>52</v>
      </c>
      <c r="B660" s="5">
        <f>'Mg2+离子浓度'!B660</f>
        <v>15.24376458926751</v>
      </c>
      <c r="C660" s="5">
        <f t="shared" si="165"/>
        <v>0.29314154425810557</v>
      </c>
      <c r="D660" s="5">
        <f t="shared" si="161"/>
        <v>18.630542539353492</v>
      </c>
      <c r="E660" s="5">
        <f t="shared" si="166"/>
        <v>5.4613860103524106</v>
      </c>
      <c r="F660" s="5">
        <f t="shared" si="167"/>
        <v>150262.14513250059</v>
      </c>
      <c r="G660" s="5">
        <f t="shared" si="168"/>
        <v>9857.2858595765647</v>
      </c>
      <c r="H660" s="5">
        <f t="shared" si="174"/>
        <v>0.56603472149581913</v>
      </c>
      <c r="I660" s="5">
        <f t="shared" si="169"/>
        <v>15573.627520599117</v>
      </c>
      <c r="J660" s="5"/>
      <c r="K660" s="105">
        <f t="shared" si="162"/>
        <v>0.34633108316517752</v>
      </c>
      <c r="L660" s="60">
        <f t="shared" si="170"/>
        <v>15573.281189515952</v>
      </c>
      <c r="M660" s="5">
        <f t="shared" si="171"/>
        <v>150258.80355704468</v>
      </c>
      <c r="N660" s="5">
        <f t="shared" si="172"/>
        <v>15.573281189515953</v>
      </c>
      <c r="O660" s="5">
        <f t="shared" si="159"/>
        <v>6.4212543768438941E-16</v>
      </c>
      <c r="P660">
        <f t="shared" si="173"/>
        <v>15.19238012524448</v>
      </c>
    </row>
    <row r="661" spans="1:16" x14ac:dyDescent="0.25">
      <c r="A661" s="57"/>
      <c r="B661" s="5">
        <f>'Mg2+离子浓度'!B661</f>
        <v>15.243772076079473</v>
      </c>
      <c r="C661" s="5">
        <f t="shared" si="165"/>
        <v>7.486811963275386E-6</v>
      </c>
      <c r="D661" s="5">
        <f t="shared" si="161"/>
        <v>385533071.99181575</v>
      </c>
      <c r="E661" s="5">
        <f t="shared" si="166"/>
        <v>2886.4136156266368</v>
      </c>
      <c r="F661" s="5">
        <f t="shared" si="167"/>
        <v>153145.21717267131</v>
      </c>
      <c r="G661" s="5">
        <f t="shared" si="168"/>
        <v>10046.412161527052</v>
      </c>
      <c r="H661" s="5">
        <f t="shared" si="174"/>
        <v>299.1567202805241</v>
      </c>
      <c r="I661" s="5">
        <f t="shared" si="169"/>
        <v>15872.437909796477</v>
      </c>
      <c r="J661" s="5"/>
      <c r="K661" s="105">
        <f t="shared" si="162"/>
        <v>1.7838367293655534E-3</v>
      </c>
      <c r="L661" s="60">
        <f t="shared" si="170"/>
        <v>15872.436125959748</v>
      </c>
      <c r="M661" s="5">
        <f t="shared" si="171"/>
        <v>153145.19996132262</v>
      </c>
      <c r="N661" s="5">
        <f t="shared" si="172"/>
        <v>15.872436125959748</v>
      </c>
      <c r="O661" s="5">
        <f t="shared" ref="O661:O724" si="175">10^(-14)/N661</f>
        <v>6.3002301100111289E-16</v>
      </c>
      <c r="P661">
        <f t="shared" si="173"/>
        <v>15.200643588057051</v>
      </c>
    </row>
    <row r="662" spans="1:16" x14ac:dyDescent="0.25">
      <c r="A662" s="57">
        <v>53</v>
      </c>
      <c r="B662" s="5">
        <f>'Mg2+离子浓度'!B662</f>
        <v>15.536913620337579</v>
      </c>
      <c r="C662" s="5">
        <f t="shared" si="165"/>
        <v>0.29314154425810557</v>
      </c>
      <c r="D662" s="5">
        <f t="shared" si="161"/>
        <v>18.630542539353492</v>
      </c>
      <c r="E662" s="5">
        <f t="shared" si="166"/>
        <v>5.4613860103524106</v>
      </c>
      <c r="F662" s="5">
        <f t="shared" si="167"/>
        <v>153150.66134733296</v>
      </c>
      <c r="G662" s="5">
        <f t="shared" si="168"/>
        <v>9857.2126414387167</v>
      </c>
      <c r="H662" s="5">
        <f t="shared" si="174"/>
        <v>0.56603472149581913</v>
      </c>
      <c r="I662" s="5">
        <f t="shared" si="169"/>
        <v>15873.002160681241</v>
      </c>
      <c r="J662" s="5"/>
      <c r="K662" s="105">
        <f t="shared" si="162"/>
        <v>0.35298866780528054</v>
      </c>
      <c r="L662" s="60">
        <f t="shared" si="170"/>
        <v>15872.649172013435</v>
      </c>
      <c r="M662" s="5">
        <f t="shared" si="171"/>
        <v>153147.25553617164</v>
      </c>
      <c r="N662" s="5">
        <f t="shared" si="172"/>
        <v>15.872649172013436</v>
      </c>
      <c r="O662" s="5">
        <f t="shared" si="175"/>
        <v>6.3001455469903174E-16</v>
      </c>
      <c r="P662">
        <f t="shared" si="173"/>
        <v>15.200649417288545</v>
      </c>
    </row>
    <row r="663" spans="1:16" x14ac:dyDescent="0.25">
      <c r="A663" s="57"/>
      <c r="B663" s="5">
        <f>'Mg2+离子浓度'!B663</f>
        <v>15.536921107149542</v>
      </c>
      <c r="C663" s="5">
        <f t="shared" si="165"/>
        <v>7.486811963275386E-6</v>
      </c>
      <c r="D663" s="5">
        <f t="shared" si="161"/>
        <v>385533071.99181575</v>
      </c>
      <c r="E663" s="5">
        <f t="shared" si="166"/>
        <v>2886.4136156266368</v>
      </c>
      <c r="F663" s="5">
        <f t="shared" si="167"/>
        <v>156033.66915179827</v>
      </c>
      <c r="G663" s="5">
        <f t="shared" si="168"/>
        <v>10042.766393400627</v>
      </c>
      <c r="H663" s="5">
        <f t="shared" si="174"/>
        <v>299.1567202805241</v>
      </c>
      <c r="I663" s="5">
        <f t="shared" si="169"/>
        <v>16171.80589229396</v>
      </c>
      <c r="J663" s="5"/>
      <c r="K663" s="105">
        <f t="shared" si="162"/>
        <v>1.8174814414009663E-3</v>
      </c>
      <c r="L663" s="60">
        <f t="shared" si="170"/>
        <v>16171.804074812519</v>
      </c>
      <c r="M663" s="5">
        <f t="shared" si="171"/>
        <v>156033.6516158286</v>
      </c>
      <c r="N663" s="5">
        <f t="shared" si="172"/>
        <v>16.17180407481252</v>
      </c>
      <c r="O663" s="5">
        <f t="shared" si="175"/>
        <v>6.1836019987250126E-16</v>
      </c>
      <c r="P663">
        <f t="shared" si="173"/>
        <v>15.208758471114319</v>
      </c>
    </row>
    <row r="664" spans="1:16" x14ac:dyDescent="0.25">
      <c r="A664" s="57">
        <v>54</v>
      </c>
      <c r="B664" s="5">
        <f>'Mg2+离子浓度'!B664</f>
        <v>15.830062651407648</v>
      </c>
      <c r="C664" s="5">
        <f t="shared" si="165"/>
        <v>0.29314154425810557</v>
      </c>
      <c r="D664" s="5">
        <f t="shared" si="161"/>
        <v>18.630542539353492</v>
      </c>
      <c r="E664" s="5">
        <f t="shared" si="166"/>
        <v>5.4613860103524106</v>
      </c>
      <c r="F664" s="5">
        <f t="shared" si="167"/>
        <v>156039.11300183894</v>
      </c>
      <c r="G664" s="5">
        <f t="shared" si="168"/>
        <v>9857.1380567444285</v>
      </c>
      <c r="H664" s="5">
        <f t="shared" si="174"/>
        <v>0.56603472149581913</v>
      </c>
      <c r="I664" s="5">
        <f t="shared" si="169"/>
        <v>16172.370109534013</v>
      </c>
      <c r="J664" s="5"/>
      <c r="K664" s="105">
        <f t="shared" si="162"/>
        <v>0.35964610364378263</v>
      </c>
      <c r="L664" s="60">
        <f t="shared" si="170"/>
        <v>16172.01046343037</v>
      </c>
      <c r="M664" s="5">
        <f t="shared" si="171"/>
        <v>156035.64295640794</v>
      </c>
      <c r="N664" s="5">
        <f t="shared" si="172"/>
        <v>16.172010463430372</v>
      </c>
      <c r="O664" s="5">
        <f t="shared" si="175"/>
        <v>6.1835230830532262E-16</v>
      </c>
      <c r="P664">
        <f t="shared" si="173"/>
        <v>15.208764013654006</v>
      </c>
    </row>
    <row r="665" spans="1:16" x14ac:dyDescent="0.25">
      <c r="A665" s="57"/>
      <c r="B665" s="5">
        <f>'Mg2+离子浓度'!B665</f>
        <v>15.830070138219611</v>
      </c>
      <c r="C665" s="5">
        <f t="shared" si="165"/>
        <v>7.486811963275386E-6</v>
      </c>
      <c r="D665" s="5">
        <f t="shared" ref="D665:D728" si="176">D663</f>
        <v>385533071.99181575</v>
      </c>
      <c r="E665" s="5">
        <f t="shared" si="166"/>
        <v>2886.4136156266368</v>
      </c>
      <c r="F665" s="5">
        <f t="shared" si="167"/>
        <v>158922.05657203458</v>
      </c>
      <c r="G665" s="5">
        <f t="shared" si="168"/>
        <v>10039.25157528761</v>
      </c>
      <c r="H665" s="5">
        <f t="shared" si="174"/>
        <v>299.1567202805241</v>
      </c>
      <c r="I665" s="5">
        <f t="shared" si="169"/>
        <v>16471.167183710895</v>
      </c>
      <c r="J665" s="5"/>
      <c r="K665" s="105">
        <f t="shared" si="162"/>
        <v>1.851125401453898E-3</v>
      </c>
      <c r="L665" s="60">
        <f t="shared" si="170"/>
        <v>16471.165332585493</v>
      </c>
      <c r="M665" s="5">
        <f t="shared" si="171"/>
        <v>158922.03871145114</v>
      </c>
      <c r="N665" s="5">
        <f t="shared" si="172"/>
        <v>16.471165332585493</v>
      </c>
      <c r="O665" s="5">
        <f t="shared" si="175"/>
        <v>6.0712158478651442E-16</v>
      </c>
      <c r="P665">
        <f t="shared" si="173"/>
        <v>15.216724326529066</v>
      </c>
    </row>
    <row r="666" spans="1:16" x14ac:dyDescent="0.25">
      <c r="A666" s="57">
        <v>55</v>
      </c>
      <c r="B666" s="5">
        <f>'Mg2+离子浓度'!B666</f>
        <v>16.123211682477717</v>
      </c>
      <c r="C666" s="5">
        <f t="shared" si="165"/>
        <v>0.29314154425810557</v>
      </c>
      <c r="D666" s="5">
        <f t="shared" si="176"/>
        <v>18.630542539353492</v>
      </c>
      <c r="E666" s="5">
        <f t="shared" si="166"/>
        <v>5.4613860103524106</v>
      </c>
      <c r="F666" s="5">
        <f t="shared" si="167"/>
        <v>158927.50009746148</v>
      </c>
      <c r="G666" s="5">
        <f t="shared" si="168"/>
        <v>9857.0621801225698</v>
      </c>
      <c r="H666" s="5">
        <f t="shared" si="174"/>
        <v>0.56603472149581913</v>
      </c>
      <c r="I666" s="5">
        <f t="shared" si="169"/>
        <v>16471.731367306988</v>
      </c>
      <c r="J666" s="5"/>
      <c r="K666" s="105">
        <f t="shared" ref="K666:K729" si="177">I666*($C$8/3.1415926)^(1/2)*C666^(1/2)</f>
        <v>0.36630339068400941</v>
      </c>
      <c r="L666" s="60">
        <f t="shared" si="170"/>
        <v>16471.365063916302</v>
      </c>
      <c r="M666" s="5">
        <f t="shared" si="171"/>
        <v>158923.96581919646</v>
      </c>
      <c r="N666" s="5">
        <f t="shared" si="172"/>
        <v>16.471365063916302</v>
      </c>
      <c r="O666" s="5">
        <f t="shared" si="175"/>
        <v>6.0711422284646746E-16</v>
      </c>
      <c r="P666">
        <f t="shared" si="173"/>
        <v>15.216729592804231</v>
      </c>
    </row>
    <row r="667" spans="1:16" x14ac:dyDescent="0.25">
      <c r="A667" s="57"/>
      <c r="B667" s="5">
        <f>'Mg2+离子浓度'!B667</f>
        <v>16.12321916928968</v>
      </c>
      <c r="C667" s="5">
        <f t="shared" si="165"/>
        <v>7.486811963275386E-6</v>
      </c>
      <c r="D667" s="5">
        <f t="shared" si="176"/>
        <v>385533071.99181575</v>
      </c>
      <c r="E667" s="5">
        <f t="shared" si="166"/>
        <v>2886.4136156266368</v>
      </c>
      <c r="F667" s="5">
        <f t="shared" si="167"/>
        <v>161810.37943482309</v>
      </c>
      <c r="G667" s="5">
        <f t="shared" si="168"/>
        <v>10035.860564559438</v>
      </c>
      <c r="H667" s="5">
        <f t="shared" si="174"/>
        <v>299.1567202805241</v>
      </c>
      <c r="I667" s="5">
        <f t="shared" si="169"/>
        <v>16770.521784196826</v>
      </c>
      <c r="J667" s="5"/>
      <c r="K667" s="105">
        <f t="shared" si="177"/>
        <v>1.8847686095411552E-3</v>
      </c>
      <c r="L667" s="60">
        <f t="shared" si="170"/>
        <v>16770.519899428218</v>
      </c>
      <c r="M667" s="5">
        <f t="shared" si="171"/>
        <v>161810.36124963319</v>
      </c>
      <c r="N667" s="5">
        <f t="shared" si="172"/>
        <v>16.770519899428219</v>
      </c>
      <c r="O667" s="5">
        <f t="shared" si="175"/>
        <v>5.9628443602043269E-16</v>
      </c>
      <c r="P667">
        <f t="shared" si="173"/>
        <v>15.224546526288433</v>
      </c>
    </row>
    <row r="668" spans="1:16" x14ac:dyDescent="0.25">
      <c r="A668" s="57">
        <v>56</v>
      </c>
      <c r="B668" s="5">
        <f>'Mg2+离子浓度'!B668</f>
        <v>16.416360713547785</v>
      </c>
      <c r="C668" s="5">
        <f t="shared" si="165"/>
        <v>0.29314154425810557</v>
      </c>
      <c r="D668" s="5">
        <f t="shared" si="176"/>
        <v>18.630542539353492</v>
      </c>
      <c r="E668" s="5">
        <f t="shared" si="166"/>
        <v>5.4613860103524106</v>
      </c>
      <c r="F668" s="5">
        <f t="shared" si="167"/>
        <v>161815.82263564353</v>
      </c>
      <c r="G668" s="5">
        <f t="shared" si="168"/>
        <v>9856.9850808713782</v>
      </c>
      <c r="H668" s="5">
        <f t="shared" si="174"/>
        <v>0.56603472149581913</v>
      </c>
      <c r="I668" s="5">
        <f t="shared" si="169"/>
        <v>16771.085934149716</v>
      </c>
      <c r="J668" s="5"/>
      <c r="K668" s="105">
        <f t="shared" si="177"/>
        <v>0.37296052892928677</v>
      </c>
      <c r="L668" s="60">
        <f t="shared" si="170"/>
        <v>16770.712973620786</v>
      </c>
      <c r="M668" s="5">
        <f t="shared" si="171"/>
        <v>161812.22412598017</v>
      </c>
      <c r="N668" s="5">
        <f t="shared" si="172"/>
        <v>16.770712973620785</v>
      </c>
      <c r="O668" s="5">
        <f t="shared" si="175"/>
        <v>5.9627757124752736E-16</v>
      </c>
      <c r="P668">
        <f t="shared" si="173"/>
        <v>15.224551526167641</v>
      </c>
    </row>
    <row r="669" spans="1:16" x14ac:dyDescent="0.25">
      <c r="A669" s="57"/>
      <c r="B669" s="5">
        <f>'Mg2+离子浓度'!B669</f>
        <v>16.416368200359749</v>
      </c>
      <c r="C669" s="5">
        <f t="shared" si="165"/>
        <v>7.486811963275386E-6</v>
      </c>
      <c r="D669" s="5">
        <f t="shared" si="176"/>
        <v>385533071.99181575</v>
      </c>
      <c r="E669" s="5">
        <f t="shared" si="166"/>
        <v>2886.4136156266368</v>
      </c>
      <c r="F669" s="5">
        <f t="shared" si="167"/>
        <v>164698.6377416068</v>
      </c>
      <c r="G669" s="5">
        <f t="shared" si="168"/>
        <v>10032.586728774613</v>
      </c>
      <c r="H669" s="5">
        <f t="shared" si="174"/>
        <v>299.1567202805241</v>
      </c>
      <c r="I669" s="5">
        <f t="shared" si="169"/>
        <v>17069.86969390131</v>
      </c>
      <c r="J669" s="5"/>
      <c r="K669" s="105">
        <f t="shared" si="177"/>
        <v>1.9184110656795461E-3</v>
      </c>
      <c r="L669" s="60">
        <f t="shared" si="170"/>
        <v>17069.867775490246</v>
      </c>
      <c r="M669" s="5">
        <f t="shared" si="171"/>
        <v>164698.61923181763</v>
      </c>
      <c r="N669" s="5">
        <f t="shared" si="172"/>
        <v>17.069867775490245</v>
      </c>
      <c r="O669" s="5">
        <f t="shared" si="175"/>
        <v>5.858276192600913E-16</v>
      </c>
      <c r="P669">
        <f t="shared" si="173"/>
        <v>15.232230157049276</v>
      </c>
    </row>
    <row r="670" spans="1:16" x14ac:dyDescent="0.25">
      <c r="A670" s="57">
        <v>57</v>
      </c>
      <c r="B670" s="5">
        <f>'Mg2+离子浓度'!B670</f>
        <v>16.709509744617854</v>
      </c>
      <c r="C670" s="5">
        <f t="shared" si="165"/>
        <v>0.29314154425810557</v>
      </c>
      <c r="D670" s="5">
        <f t="shared" si="176"/>
        <v>18.630542539353492</v>
      </c>
      <c r="E670" s="5">
        <f t="shared" si="166"/>
        <v>5.4613860103524106</v>
      </c>
      <c r="F670" s="5">
        <f t="shared" si="167"/>
        <v>164704.08061782797</v>
      </c>
      <c r="G670" s="5">
        <f t="shared" si="168"/>
        <v>9856.9068234260612</v>
      </c>
      <c r="H670" s="5">
        <f t="shared" si="174"/>
        <v>0.56603472149581913</v>
      </c>
      <c r="I670" s="5">
        <f t="shared" si="169"/>
        <v>17070.43381021174</v>
      </c>
      <c r="J670" s="5"/>
      <c r="K670" s="105">
        <f t="shared" si="177"/>
        <v>0.37961751838294028</v>
      </c>
      <c r="L670" s="60">
        <f t="shared" si="170"/>
        <v>17070.054192693358</v>
      </c>
      <c r="M670" s="5">
        <f t="shared" si="171"/>
        <v>164700.41787820187</v>
      </c>
      <c r="N670" s="5">
        <f t="shared" si="172"/>
        <v>17.070054192693359</v>
      </c>
      <c r="O670" s="5">
        <f t="shared" si="175"/>
        <v>5.8582122160340801E-16</v>
      </c>
      <c r="P670">
        <f t="shared" si="173"/>
        <v>15.232234899881595</v>
      </c>
    </row>
    <row r="671" spans="1:16" x14ac:dyDescent="0.25">
      <c r="A671" s="57"/>
      <c r="B671" s="5">
        <f>'Mg2+离子浓度'!B671</f>
        <v>16.709517231429817</v>
      </c>
      <c r="C671" s="5">
        <f t="shared" si="165"/>
        <v>7.486811963275386E-6</v>
      </c>
      <c r="D671" s="5">
        <f t="shared" si="176"/>
        <v>385533071.99181575</v>
      </c>
      <c r="E671" s="5">
        <f t="shared" si="166"/>
        <v>2886.4136156266368</v>
      </c>
      <c r="F671" s="5">
        <f t="shared" si="167"/>
        <v>167586.8314938285</v>
      </c>
      <c r="G671" s="5">
        <f t="shared" si="168"/>
        <v>10029.423900925489</v>
      </c>
      <c r="H671" s="5">
        <f t="shared" si="174"/>
        <v>299.1567202805241</v>
      </c>
      <c r="I671" s="5">
        <f t="shared" si="169"/>
        <v>17369.210912973882</v>
      </c>
      <c r="J671" s="5"/>
      <c r="K671" s="105">
        <f t="shared" si="177"/>
        <v>1.9520527698858763E-3</v>
      </c>
      <c r="L671" s="60">
        <f t="shared" si="170"/>
        <v>17369.208960921111</v>
      </c>
      <c r="M671" s="5">
        <f t="shared" si="171"/>
        <v>167586.81265944734</v>
      </c>
      <c r="N671" s="5">
        <f t="shared" si="172"/>
        <v>17.36920896092111</v>
      </c>
      <c r="O671" s="5">
        <f t="shared" si="175"/>
        <v>5.7573145803582344E-16</v>
      </c>
      <c r="P671">
        <f t="shared" si="173"/>
        <v>15.239780039994033</v>
      </c>
    </row>
    <row r="672" spans="1:16" x14ac:dyDescent="0.25">
      <c r="A672" s="57">
        <v>58</v>
      </c>
      <c r="B672" s="5">
        <f>'Mg2+离子浓度'!B672</f>
        <v>17.002658775687923</v>
      </c>
      <c r="C672" s="5">
        <f t="shared" si="165"/>
        <v>0.29314154425810557</v>
      </c>
      <c r="D672" s="5">
        <f t="shared" si="176"/>
        <v>18.630542539353492</v>
      </c>
      <c r="E672" s="5">
        <f t="shared" si="166"/>
        <v>5.4613860103524106</v>
      </c>
      <c r="F672" s="5">
        <f t="shared" si="167"/>
        <v>167592.27404545769</v>
      </c>
      <c r="G672" s="5">
        <f t="shared" si="168"/>
        <v>9856.8274677780173</v>
      </c>
      <c r="H672" s="5">
        <f t="shared" si="174"/>
        <v>0.56603472149581913</v>
      </c>
      <c r="I672" s="5">
        <f t="shared" si="169"/>
        <v>17369.774995642605</v>
      </c>
      <c r="J672" s="5"/>
      <c r="K672" s="105">
        <f t="shared" si="177"/>
        <v>0.38627435904829549</v>
      </c>
      <c r="L672" s="60">
        <f t="shared" si="170"/>
        <v>17369.388721283558</v>
      </c>
      <c r="M672" s="5">
        <f t="shared" si="171"/>
        <v>167588.54707730442</v>
      </c>
      <c r="N672" s="5">
        <f t="shared" si="172"/>
        <v>17.36938872128356</v>
      </c>
      <c r="O672" s="5">
        <f t="shared" si="175"/>
        <v>5.757254996398642E-16</v>
      </c>
      <c r="P672">
        <f t="shared" si="173"/>
        <v>15.239784534644864</v>
      </c>
    </row>
    <row r="673" spans="1:16" x14ac:dyDescent="0.25">
      <c r="A673" s="57"/>
      <c r="B673" s="5">
        <f>'Mg2+离子浓度'!B673</f>
        <v>17.002666262499886</v>
      </c>
      <c r="C673" s="5">
        <f t="shared" si="165"/>
        <v>7.486811963275386E-6</v>
      </c>
      <c r="D673" s="5">
        <f t="shared" si="176"/>
        <v>385533071.99181575</v>
      </c>
      <c r="E673" s="5">
        <f t="shared" si="166"/>
        <v>2886.4136156266368</v>
      </c>
      <c r="F673" s="5">
        <f t="shared" si="167"/>
        <v>170474.96069293105</v>
      </c>
      <c r="G673" s="5">
        <f t="shared" si="168"/>
        <v>10026.366339314731</v>
      </c>
      <c r="H673" s="5">
        <f t="shared" si="174"/>
        <v>299.1567202805241</v>
      </c>
      <c r="I673" s="5">
        <f t="shared" si="169"/>
        <v>17668.545441564082</v>
      </c>
      <c r="J673" s="5"/>
      <c r="K673" s="105">
        <f t="shared" si="177"/>
        <v>1.9856937221769521E-3</v>
      </c>
      <c r="L673" s="60">
        <f t="shared" si="170"/>
        <v>17668.54345587036</v>
      </c>
      <c r="M673" s="5">
        <f t="shared" si="171"/>
        <v>170474.94153396518</v>
      </c>
      <c r="N673" s="5">
        <f t="shared" si="172"/>
        <v>17.66854345587036</v>
      </c>
      <c r="O673" s="5">
        <f t="shared" si="175"/>
        <v>5.65977610150853E-16</v>
      </c>
      <c r="P673">
        <f t="shared" si="173"/>
        <v>15.247200748988879</v>
      </c>
    </row>
    <row r="674" spans="1:16" x14ac:dyDescent="0.25">
      <c r="A674" s="57">
        <v>59</v>
      </c>
      <c r="B674" s="5">
        <f>'Mg2+离子浓度'!B674</f>
        <v>17.295807806757992</v>
      </c>
      <c r="C674" s="5">
        <f t="shared" si="165"/>
        <v>0.29314154425810557</v>
      </c>
      <c r="D674" s="5">
        <f t="shared" si="176"/>
        <v>18.630542539353492</v>
      </c>
      <c r="E674" s="5">
        <f t="shared" si="166"/>
        <v>5.4613860103524106</v>
      </c>
      <c r="F674" s="5">
        <f t="shared" si="167"/>
        <v>170480.40291997552</v>
      </c>
      <c r="G674" s="5">
        <f t="shared" si="168"/>
        <v>9856.7470698514408</v>
      </c>
      <c r="H674" s="5">
        <f t="shared" si="174"/>
        <v>0.56603472149581913</v>
      </c>
      <c r="I674" s="5">
        <f t="shared" si="169"/>
        <v>17669.109490591854</v>
      </c>
      <c r="J674" s="5"/>
      <c r="K674" s="105">
        <f t="shared" si="177"/>
        <v>0.39293105092867814</v>
      </c>
      <c r="L674" s="60">
        <f t="shared" si="170"/>
        <v>17668.716559540924</v>
      </c>
      <c r="M674" s="5">
        <f t="shared" si="171"/>
        <v>170476.61172473061</v>
      </c>
      <c r="N674" s="5">
        <f t="shared" si="172"/>
        <v>17.668716559540925</v>
      </c>
      <c r="O674" s="5">
        <f t="shared" si="175"/>
        <v>5.6597206516395796E-16</v>
      </c>
      <c r="P674">
        <f t="shared" si="173"/>
        <v>15.247205003872756</v>
      </c>
    </row>
    <row r="675" spans="1:16" x14ac:dyDescent="0.25">
      <c r="A675" s="57"/>
      <c r="B675" s="5">
        <f>'Mg2+离子浓度'!B675</f>
        <v>17.295815293569955</v>
      </c>
      <c r="C675" s="5">
        <f t="shared" si="165"/>
        <v>7.486811963275386E-6</v>
      </c>
      <c r="D675" s="5">
        <f t="shared" si="176"/>
        <v>385533071.99181575</v>
      </c>
      <c r="E675" s="5">
        <f t="shared" si="166"/>
        <v>2886.4136156266368</v>
      </c>
      <c r="F675" s="5">
        <f t="shared" si="167"/>
        <v>173363.02534035724</v>
      </c>
      <c r="G675" s="5">
        <f t="shared" si="168"/>
        <v>10023.408691512115</v>
      </c>
      <c r="H675" s="5">
        <f t="shared" si="174"/>
        <v>299.1567202805241</v>
      </c>
      <c r="I675" s="5">
        <f t="shared" si="169"/>
        <v>17967.873279821448</v>
      </c>
      <c r="J675" s="5"/>
      <c r="K675" s="105">
        <f t="shared" si="177"/>
        <v>2.0193339225695788E-3</v>
      </c>
      <c r="L675" s="60">
        <f t="shared" si="170"/>
        <v>17967.871260487525</v>
      </c>
      <c r="M675" s="5">
        <f t="shared" si="171"/>
        <v>173363.00585681389</v>
      </c>
      <c r="N675" s="5">
        <f t="shared" si="172"/>
        <v>17.967871260487527</v>
      </c>
      <c r="O675" s="5">
        <f t="shared" si="175"/>
        <v>5.5654895646935237E-16</v>
      </c>
      <c r="P675">
        <f t="shared" si="173"/>
        <v>15.254496627215458</v>
      </c>
    </row>
    <row r="676" spans="1:16" x14ac:dyDescent="0.25">
      <c r="A676" s="57">
        <v>60</v>
      </c>
      <c r="B676" s="5">
        <f>'Mg2+离子浓度'!B676</f>
        <v>17.588956837828061</v>
      </c>
      <c r="C676" s="5">
        <f t="shared" si="165"/>
        <v>0.29314154425810557</v>
      </c>
      <c r="D676" s="5">
        <f t="shared" si="176"/>
        <v>18.630542539353492</v>
      </c>
      <c r="E676" s="5">
        <f t="shared" si="166"/>
        <v>5.4613860103524106</v>
      </c>
      <c r="F676" s="5">
        <f t="shared" si="167"/>
        <v>173368.46724282423</v>
      </c>
      <c r="G676" s="5">
        <f t="shared" si="168"/>
        <v>9856.6656818422398</v>
      </c>
      <c r="H676" s="5">
        <f t="shared" si="174"/>
        <v>0.56603472149581913</v>
      </c>
      <c r="I676" s="5">
        <f t="shared" si="169"/>
        <v>17968.43729520902</v>
      </c>
      <c r="J676" s="5"/>
      <c r="K676" s="105">
        <f t="shared" si="177"/>
        <v>0.39958759402741334</v>
      </c>
      <c r="L676" s="60">
        <f t="shared" si="170"/>
        <v>17968.037707614993</v>
      </c>
      <c r="M676" s="5">
        <f t="shared" si="171"/>
        <v>173364.61182192326</v>
      </c>
      <c r="N676" s="5">
        <f t="shared" si="172"/>
        <v>17.968037707614993</v>
      </c>
      <c r="O676" s="5">
        <f t="shared" si="175"/>
        <v>5.5654380087158448E-16</v>
      </c>
      <c r="P676">
        <f t="shared" si="173"/>
        <v>15.254500650326106</v>
      </c>
    </row>
    <row r="677" spans="1:16" x14ac:dyDescent="0.25">
      <c r="A677" s="57"/>
      <c r="B677" s="5">
        <f>'Mg2+离子浓度'!B677</f>
        <v>17.588964324640024</v>
      </c>
      <c r="C677" s="5">
        <f t="shared" si="165"/>
        <v>7.486811963275386E-6</v>
      </c>
      <c r="D677" s="5">
        <f t="shared" si="176"/>
        <v>385533071.99181575</v>
      </c>
      <c r="E677" s="5">
        <f t="shared" si="166"/>
        <v>2886.4136156266368</v>
      </c>
      <c r="F677" s="5">
        <f t="shared" si="167"/>
        <v>176251.02543754989</v>
      </c>
      <c r="G677" s="5">
        <f t="shared" si="168"/>
        <v>10020.545961915643</v>
      </c>
      <c r="H677" s="5">
        <f t="shared" si="174"/>
        <v>299.1567202805241</v>
      </c>
      <c r="I677" s="5">
        <f t="shared" si="169"/>
        <v>18267.194427895516</v>
      </c>
      <c r="J677" s="5"/>
      <c r="K677" s="105">
        <f t="shared" si="177"/>
        <v>2.0529733710805626E-3</v>
      </c>
      <c r="L677" s="60">
        <f t="shared" si="170"/>
        <v>18267.192374922146</v>
      </c>
      <c r="M677" s="5">
        <f t="shared" si="171"/>
        <v>176251.00562943635</v>
      </c>
      <c r="N677" s="5">
        <f t="shared" si="172"/>
        <v>18.267192374922146</v>
      </c>
      <c r="O677" s="5">
        <f t="shared" si="175"/>
        <v>5.4742950064555939E-16</v>
      </c>
      <c r="P677">
        <f t="shared" si="173"/>
        <v>15.261671802427616</v>
      </c>
    </row>
    <row r="678" spans="1:16" x14ac:dyDescent="0.25">
      <c r="A678" s="57">
        <v>61</v>
      </c>
      <c r="B678" s="5">
        <f>'Mg2+离子浓度'!B678</f>
        <v>17.88210586889813</v>
      </c>
      <c r="C678" s="5">
        <f t="shared" si="165"/>
        <v>0.29314154425810557</v>
      </c>
      <c r="D678" s="5">
        <f t="shared" si="176"/>
        <v>18.630542539353492</v>
      </c>
      <c r="E678" s="5">
        <f t="shared" si="166"/>
        <v>5.4613860103524106</v>
      </c>
      <c r="F678" s="5">
        <f t="shared" si="167"/>
        <v>176256.46701544669</v>
      </c>
      <c r="G678" s="5">
        <f t="shared" si="168"/>
        <v>9856.5833525236449</v>
      </c>
      <c r="H678" s="5">
        <f t="shared" si="174"/>
        <v>0.56603472149581913</v>
      </c>
      <c r="I678" s="5">
        <f t="shared" si="169"/>
        <v>18267.75840964364</v>
      </c>
      <c r="J678" s="5"/>
      <c r="K678" s="105">
        <f t="shared" si="177"/>
        <v>0.40624398834782677</v>
      </c>
      <c r="L678" s="60">
        <f t="shared" si="170"/>
        <v>18267.352165655291</v>
      </c>
      <c r="M678" s="5">
        <f t="shared" si="171"/>
        <v>176252.5473703251</v>
      </c>
      <c r="N678" s="5">
        <f t="shared" si="172"/>
        <v>18.267352165655293</v>
      </c>
      <c r="O678" s="5">
        <f t="shared" si="175"/>
        <v>5.4742471209380533E-16</v>
      </c>
      <c r="P678">
        <f t="shared" si="173"/>
        <v>15.261675601365555</v>
      </c>
    </row>
    <row r="679" spans="1:16" x14ac:dyDescent="0.25">
      <c r="A679" s="57"/>
      <c r="B679" s="5">
        <f>'Mg2+离子浓度'!B679</f>
        <v>17.882113355710093</v>
      </c>
      <c r="C679" s="5">
        <f t="shared" si="165"/>
        <v>7.486811963275386E-6</v>
      </c>
      <c r="D679" s="5">
        <f t="shared" si="176"/>
        <v>385533071.99181575</v>
      </c>
      <c r="E679" s="5">
        <f t="shared" si="166"/>
        <v>2886.4136156266368</v>
      </c>
      <c r="F679" s="5">
        <f t="shared" si="167"/>
        <v>179138.96098595174</v>
      </c>
      <c r="G679" s="5">
        <f t="shared" si="168"/>
        <v>10017.77348250336</v>
      </c>
      <c r="H679" s="5">
        <f t="shared" si="174"/>
        <v>299.1567202805241</v>
      </c>
      <c r="I679" s="5">
        <f t="shared" si="169"/>
        <v>18566.508885935815</v>
      </c>
      <c r="J679" s="5"/>
      <c r="K679" s="105">
        <f t="shared" si="177"/>
        <v>2.0866120677267086E-3</v>
      </c>
      <c r="L679" s="60">
        <f t="shared" si="170"/>
        <v>18566.506799323746</v>
      </c>
      <c r="M679" s="5">
        <f t="shared" si="171"/>
        <v>179138.94085327518</v>
      </c>
      <c r="N679" s="5">
        <f t="shared" si="172"/>
        <v>18.566506799323747</v>
      </c>
      <c r="O679" s="5">
        <f t="shared" si="175"/>
        <v>5.3860427855843256E-16</v>
      </c>
      <c r="P679">
        <f t="shared" si="173"/>
        <v>15.268730200967328</v>
      </c>
    </row>
    <row r="680" spans="1:16" x14ac:dyDescent="0.25">
      <c r="A680" s="57">
        <v>62</v>
      </c>
      <c r="B680" s="5">
        <f>'Mg2+离子浓度'!B680</f>
        <v>18.175254899968198</v>
      </c>
      <c r="C680" s="5">
        <f t="shared" si="165"/>
        <v>0.29314154425810557</v>
      </c>
      <c r="D680" s="5">
        <f t="shared" si="176"/>
        <v>18.630542539353492</v>
      </c>
      <c r="E680" s="5">
        <f t="shared" si="166"/>
        <v>5.4613860103524106</v>
      </c>
      <c r="F680" s="5">
        <f t="shared" si="167"/>
        <v>179144.40223928553</v>
      </c>
      <c r="G680" s="5">
        <f t="shared" si="168"/>
        <v>9856.5001275222276</v>
      </c>
      <c r="H680" s="5">
        <f t="shared" si="174"/>
        <v>0.56603472149581913</v>
      </c>
      <c r="I680" s="5">
        <f t="shared" si="169"/>
        <v>18567.072834045241</v>
      </c>
      <c r="J680" s="5"/>
      <c r="K680" s="105">
        <f t="shared" si="177"/>
        <v>0.41290023389324354</v>
      </c>
      <c r="L680" s="60">
        <f t="shared" si="170"/>
        <v>18566.659933811348</v>
      </c>
      <c r="M680" s="5">
        <f t="shared" si="171"/>
        <v>179140.41837137879</v>
      </c>
      <c r="N680" s="5">
        <f t="shared" si="172"/>
        <v>18.566659933811348</v>
      </c>
      <c r="O680" s="5">
        <f t="shared" si="175"/>
        <v>5.3859983624675615E-16</v>
      </c>
      <c r="P680">
        <f t="shared" si="173"/>
        <v>15.268733782965246</v>
      </c>
    </row>
    <row r="681" spans="1:16" x14ac:dyDescent="0.25">
      <c r="A681" s="57"/>
      <c r="B681" s="5">
        <f>'Mg2+离子浓度'!B681</f>
        <v>18.175262386780162</v>
      </c>
      <c r="C681" s="5">
        <f t="shared" si="165"/>
        <v>7.486811963275386E-6</v>
      </c>
      <c r="D681" s="5">
        <f t="shared" si="176"/>
        <v>385533071.99181575</v>
      </c>
      <c r="E681" s="5">
        <f t="shared" si="166"/>
        <v>2886.4136156266368</v>
      </c>
      <c r="F681" s="5">
        <f t="shared" si="167"/>
        <v>182026.83198700543</v>
      </c>
      <c r="G681" s="5">
        <f t="shared" si="168"/>
        <v>10015.08688641564</v>
      </c>
      <c r="H681" s="5">
        <f t="shared" si="174"/>
        <v>299.1567202805241</v>
      </c>
      <c r="I681" s="5">
        <f t="shared" si="169"/>
        <v>18865.816654091872</v>
      </c>
      <c r="J681" s="5"/>
      <c r="K681" s="105">
        <f t="shared" si="177"/>
        <v>2.1202500125248212E-3</v>
      </c>
      <c r="L681" s="60">
        <f t="shared" si="170"/>
        <v>18865.814533841858</v>
      </c>
      <c r="M681" s="5">
        <f t="shared" si="171"/>
        <v>182026.81152977317</v>
      </c>
      <c r="N681" s="5">
        <f t="shared" si="172"/>
        <v>18.86581453384186</v>
      </c>
      <c r="O681" s="5">
        <f t="shared" si="175"/>
        <v>5.3005927637324158E-16</v>
      </c>
      <c r="P681">
        <f t="shared" si="173"/>
        <v>15.275675560658996</v>
      </c>
    </row>
    <row r="682" spans="1:16" x14ac:dyDescent="0.25">
      <c r="A682" s="57">
        <v>63</v>
      </c>
      <c r="B682" s="5">
        <f>'Mg2+离子浓度'!B682</f>
        <v>18.468403931038267</v>
      </c>
      <c r="C682" s="5">
        <f t="shared" si="165"/>
        <v>0.29314154425810557</v>
      </c>
      <c r="D682" s="5">
        <f t="shared" si="176"/>
        <v>18.630542539353492</v>
      </c>
      <c r="E682" s="5">
        <f t="shared" si="166"/>
        <v>5.4613860103524106</v>
      </c>
      <c r="F682" s="5">
        <f t="shared" si="167"/>
        <v>182032.27291578351</v>
      </c>
      <c r="G682" s="5">
        <f t="shared" si="168"/>
        <v>9856.4160495676315</v>
      </c>
      <c r="H682" s="5">
        <f t="shared" si="174"/>
        <v>0.56603472149581913</v>
      </c>
      <c r="I682" s="5">
        <f t="shared" si="169"/>
        <v>18866.380568563352</v>
      </c>
      <c r="J682" s="5"/>
      <c r="K682" s="105">
        <f t="shared" si="177"/>
        <v>0.41955633066698894</v>
      </c>
      <c r="L682" s="60">
        <f t="shared" si="170"/>
        <v>18865.961012232685</v>
      </c>
      <c r="M682" s="5">
        <f t="shared" si="171"/>
        <v>182028.22482652706</v>
      </c>
      <c r="N682" s="5">
        <f t="shared" si="172"/>
        <v>18.865961012232685</v>
      </c>
      <c r="O682" s="5">
        <f t="shared" si="175"/>
        <v>5.3005516090677822E-16</v>
      </c>
      <c r="P682">
        <f t="shared" si="173"/>
        <v>15.275678932605103</v>
      </c>
    </row>
    <row r="683" spans="1:16" x14ac:dyDescent="0.25">
      <c r="A683" s="57"/>
      <c r="B683" s="5">
        <f>'Mg2+离子浓度'!B683</f>
        <v>18.468411417850231</v>
      </c>
      <c r="C683" s="5">
        <f t="shared" si="165"/>
        <v>7.486811963275386E-6</v>
      </c>
      <c r="D683" s="5">
        <f t="shared" si="176"/>
        <v>385533071.99181575</v>
      </c>
      <c r="E683" s="5">
        <f t="shared" si="166"/>
        <v>2886.4136156266368</v>
      </c>
      <c r="F683" s="5">
        <f t="shared" si="167"/>
        <v>184914.63844215369</v>
      </c>
      <c r="G683" s="5">
        <f t="shared" si="168"/>
        <v>10012.482084053454</v>
      </c>
      <c r="H683" s="5">
        <f t="shared" si="174"/>
        <v>299.1567202805241</v>
      </c>
      <c r="I683" s="5">
        <f t="shared" si="169"/>
        <v>19165.117732513208</v>
      </c>
      <c r="J683" s="5"/>
      <c r="K683" s="105">
        <f t="shared" si="177"/>
        <v>2.1538872054917045E-3</v>
      </c>
      <c r="L683" s="60">
        <f t="shared" si="170"/>
        <v>19165.115578626002</v>
      </c>
      <c r="M683" s="5">
        <f t="shared" si="171"/>
        <v>184914.61766037301</v>
      </c>
      <c r="N683" s="5">
        <f t="shared" si="172"/>
        <v>19.165115578626004</v>
      </c>
      <c r="O683" s="5">
        <f t="shared" si="175"/>
        <v>5.2178135628634314E-16</v>
      </c>
      <c r="P683">
        <f t="shared" si="173"/>
        <v>15.282511442688108</v>
      </c>
    </row>
    <row r="684" spans="1:16" x14ac:dyDescent="0.25">
      <c r="A684" s="57">
        <v>64</v>
      </c>
      <c r="B684" s="5">
        <f>'Mg2+离子浓度'!B684</f>
        <v>18.761552962108336</v>
      </c>
      <c r="C684" s="5">
        <f t="shared" si="165"/>
        <v>0.29314154425810557</v>
      </c>
      <c r="D684" s="5">
        <f t="shared" si="176"/>
        <v>18.630542539353492</v>
      </c>
      <c r="E684" s="5">
        <f t="shared" si="166"/>
        <v>5.4613860103524106</v>
      </c>
      <c r="F684" s="5">
        <f t="shared" si="167"/>
        <v>184920.07904638335</v>
      </c>
      <c r="G684" s="5">
        <f t="shared" si="168"/>
        <v>9856.3311587189055</v>
      </c>
      <c r="H684" s="5">
        <f t="shared" si="174"/>
        <v>0.56603472149581913</v>
      </c>
      <c r="I684" s="5">
        <f t="shared" si="169"/>
        <v>19165.6816133475</v>
      </c>
      <c r="J684" s="5"/>
      <c r="K684" s="105">
        <f t="shared" si="177"/>
        <v>0.42621227867238826</v>
      </c>
      <c r="L684" s="60">
        <f t="shared" si="170"/>
        <v>19165.255401068829</v>
      </c>
      <c r="M684" s="5">
        <f t="shared" si="171"/>
        <v>184915.96673721261</v>
      </c>
      <c r="N684" s="5">
        <f t="shared" si="172"/>
        <v>19.16525540106883</v>
      </c>
      <c r="O684" s="5">
        <f t="shared" si="175"/>
        <v>5.217775495672397E-16</v>
      </c>
      <c r="P684">
        <f t="shared" si="173"/>
        <v>15.282514611147677</v>
      </c>
    </row>
    <row r="685" spans="1:16" x14ac:dyDescent="0.25">
      <c r="A685" s="57"/>
      <c r="B685" s="5">
        <f>'Mg2+离子浓度'!B685</f>
        <v>18.761560448920299</v>
      </c>
      <c r="C685" s="5">
        <f t="shared" si="165"/>
        <v>7.486811963275386E-6</v>
      </c>
      <c r="D685" s="5">
        <f t="shared" si="176"/>
        <v>385533071.99181575</v>
      </c>
      <c r="E685" s="5">
        <f t="shared" si="166"/>
        <v>2886.4136156266368</v>
      </c>
      <c r="F685" s="5">
        <f t="shared" si="167"/>
        <v>187802.38035283925</v>
      </c>
      <c r="G685" s="5">
        <f t="shared" si="168"/>
        <v>10009.955241417405</v>
      </c>
      <c r="H685" s="5">
        <f t="shared" si="174"/>
        <v>299.1567202805241</v>
      </c>
      <c r="I685" s="5">
        <f t="shared" si="169"/>
        <v>19464.412121349353</v>
      </c>
      <c r="J685" s="5"/>
      <c r="K685" s="105">
        <f t="shared" si="177"/>
        <v>2.1875236466441638E-3</v>
      </c>
      <c r="L685" s="60">
        <f t="shared" si="170"/>
        <v>19464.409933825707</v>
      </c>
      <c r="M685" s="5">
        <f t="shared" si="171"/>
        <v>187802.35924651736</v>
      </c>
      <c r="N685" s="5">
        <f t="shared" si="172"/>
        <v>19.464409933825706</v>
      </c>
      <c r="O685" s="5">
        <f t="shared" si="175"/>
        <v>5.1375818912556743E-16</v>
      </c>
      <c r="P685">
        <f t="shared" si="173"/>
        <v>15.289241242558793</v>
      </c>
    </row>
    <row r="686" spans="1:16" x14ac:dyDescent="0.25">
      <c r="A686" s="57">
        <v>65</v>
      </c>
      <c r="B686" s="5">
        <f>'Mg2+离子浓度'!B686</f>
        <v>19.054701993178405</v>
      </c>
      <c r="C686" s="5">
        <f t="shared" si="165"/>
        <v>0.29314154425810557</v>
      </c>
      <c r="D686" s="5">
        <f t="shared" si="176"/>
        <v>18.630542539353492</v>
      </c>
      <c r="E686" s="5">
        <f t="shared" si="166"/>
        <v>5.4613860103524106</v>
      </c>
      <c r="F686" s="5">
        <f t="shared" si="167"/>
        <v>187807.8206325277</v>
      </c>
      <c r="G686" s="5">
        <f t="shared" si="168"/>
        <v>9856.2454925699185</v>
      </c>
      <c r="H686" s="5">
        <f t="shared" si="174"/>
        <v>0.56603472149581913</v>
      </c>
      <c r="I686" s="5">
        <f t="shared" si="169"/>
        <v>19464.975968547205</v>
      </c>
      <c r="J686" s="5"/>
      <c r="K686" s="105">
        <f t="shared" si="177"/>
        <v>0.43286807791276649</v>
      </c>
      <c r="L686" s="60">
        <f t="shared" si="170"/>
        <v>19464.543100469291</v>
      </c>
      <c r="M686" s="5">
        <f t="shared" si="171"/>
        <v>187803.64410487795</v>
      </c>
      <c r="N686" s="5">
        <f t="shared" si="172"/>
        <v>19.464543100469292</v>
      </c>
      <c r="O686" s="5">
        <f t="shared" si="175"/>
        <v>5.1375467424965647E-16</v>
      </c>
      <c r="P686">
        <f t="shared" si="173"/>
        <v>15.28924421379403</v>
      </c>
    </row>
    <row r="687" spans="1:16" x14ac:dyDescent="0.25">
      <c r="A687" s="57"/>
      <c r="B687" s="5">
        <f>'Mg2+离子浓度'!B687</f>
        <v>19.054709479990368</v>
      </c>
      <c r="C687" s="5">
        <f t="shared" si="165"/>
        <v>7.486811963275386E-6</v>
      </c>
      <c r="D687" s="5">
        <f t="shared" si="176"/>
        <v>385533071.99181575</v>
      </c>
      <c r="E687" s="5">
        <f t="shared" si="166"/>
        <v>2886.4136156266368</v>
      </c>
      <c r="F687" s="5">
        <f t="shared" si="167"/>
        <v>190690.05772050458</v>
      </c>
      <c r="G687" s="5">
        <f t="shared" si="168"/>
        <v>10007.502760446232</v>
      </c>
      <c r="H687" s="5">
        <f t="shared" si="174"/>
        <v>299.1567202805241</v>
      </c>
      <c r="I687" s="5">
        <f t="shared" si="169"/>
        <v>19763.699820749815</v>
      </c>
      <c r="J687" s="5"/>
      <c r="K687" s="105">
        <f t="shared" si="177"/>
        <v>2.2211593359990011E-3</v>
      </c>
      <c r="L687" s="60">
        <f t="shared" si="170"/>
        <v>19763.69759959048</v>
      </c>
      <c r="M687" s="5">
        <f t="shared" si="171"/>
        <v>190690.03628964873</v>
      </c>
      <c r="N687" s="5">
        <f t="shared" si="172"/>
        <v>19.763697599590479</v>
      </c>
      <c r="O687" s="5">
        <f t="shared" si="175"/>
        <v>5.0597819307897166E-16</v>
      </c>
      <c r="P687">
        <f t="shared" si="173"/>
        <v>15.295868200214652</v>
      </c>
    </row>
    <row r="688" spans="1:16" x14ac:dyDescent="0.25">
      <c r="A688" s="57">
        <v>66</v>
      </c>
      <c r="B688" s="5">
        <f>'Mg2+离子浓度'!B688</f>
        <v>19.347851024248474</v>
      </c>
      <c r="C688" s="5">
        <f t="shared" si="165"/>
        <v>0.29314154425810557</v>
      </c>
      <c r="D688" s="5">
        <f t="shared" si="176"/>
        <v>18.630542539353492</v>
      </c>
      <c r="E688" s="5">
        <f t="shared" si="166"/>
        <v>5.4613860103524106</v>
      </c>
      <c r="F688" s="5">
        <f t="shared" si="167"/>
        <v>190695.49767565908</v>
      </c>
      <c r="G688" s="5">
        <f t="shared" si="168"/>
        <v>9856.1590864361242</v>
      </c>
      <c r="H688" s="5">
        <f t="shared" si="174"/>
        <v>0.56603472149581913</v>
      </c>
      <c r="I688" s="5">
        <f t="shared" si="169"/>
        <v>19764.263634311974</v>
      </c>
      <c r="J688" s="5"/>
      <c r="K688" s="105">
        <f t="shared" si="177"/>
        <v>0.43952372839144849</v>
      </c>
      <c r="L688" s="60">
        <f t="shared" si="170"/>
        <v>19763.824110583584</v>
      </c>
      <c r="M688" s="5">
        <f t="shared" si="171"/>
        <v>190691.25693096573</v>
      </c>
      <c r="N688" s="5">
        <f t="shared" si="172"/>
        <v>19.763824110583585</v>
      </c>
      <c r="O688" s="5">
        <f t="shared" si="175"/>
        <v>5.0597495424202705E-16</v>
      </c>
      <c r="P688">
        <f t="shared" si="173"/>
        <v>15.295870980203066</v>
      </c>
    </row>
    <row r="689" spans="1:16" x14ac:dyDescent="0.25">
      <c r="A689" s="57"/>
      <c r="B689" s="5">
        <f>'Mg2+离子浓度'!B689</f>
        <v>19.347858511060437</v>
      </c>
      <c r="C689" s="5">
        <f t="shared" si="165"/>
        <v>7.486811963275386E-6</v>
      </c>
      <c r="D689" s="5">
        <f t="shared" si="176"/>
        <v>385533071.99181575</v>
      </c>
      <c r="E689" s="5">
        <f t="shared" si="166"/>
        <v>2886.4136156266368</v>
      </c>
      <c r="F689" s="5">
        <f t="shared" si="167"/>
        <v>193577.67054659236</v>
      </c>
      <c r="G689" s="5">
        <f t="shared" si="168"/>
        <v>10005.121261142744</v>
      </c>
      <c r="H689" s="5">
        <f t="shared" si="174"/>
        <v>299.1567202805241</v>
      </c>
      <c r="I689" s="5">
        <f t="shared" si="169"/>
        <v>20062.980830864108</v>
      </c>
      <c r="J689" s="5"/>
      <c r="K689" s="105">
        <f t="shared" si="177"/>
        <v>2.2547942735730206E-3</v>
      </c>
      <c r="L689" s="60">
        <f t="shared" si="170"/>
        <v>20062.978576069832</v>
      </c>
      <c r="M689" s="5">
        <f t="shared" si="171"/>
        <v>193577.64879120977</v>
      </c>
      <c r="N689" s="5">
        <f t="shared" si="172"/>
        <v>20.062978576069831</v>
      </c>
      <c r="O689" s="5">
        <f t="shared" si="175"/>
        <v>4.984304779115662E-16</v>
      </c>
      <c r="P689">
        <f t="shared" si="173"/>
        <v>15.302395409398411</v>
      </c>
    </row>
    <row r="690" spans="1:16" x14ac:dyDescent="0.25">
      <c r="A690" s="57">
        <v>67</v>
      </c>
      <c r="B690" s="5">
        <f>'Mg2+离子浓度'!B690</f>
        <v>19.641000055318543</v>
      </c>
      <c r="C690" s="5">
        <f t="shared" si="165"/>
        <v>0.29314154425810557</v>
      </c>
      <c r="D690" s="5">
        <f t="shared" si="176"/>
        <v>18.630542539353492</v>
      </c>
      <c r="E690" s="5">
        <f t="shared" si="166"/>
        <v>5.4613860103524106</v>
      </c>
      <c r="F690" s="5">
        <f t="shared" si="167"/>
        <v>193583.11017722011</v>
      </c>
      <c r="G690" s="5">
        <f t="shared" si="168"/>
        <v>9856.0719735245948</v>
      </c>
      <c r="H690" s="5">
        <f t="shared" si="174"/>
        <v>0.56603472149581913</v>
      </c>
      <c r="I690" s="5">
        <f t="shared" si="169"/>
        <v>20063.544610791327</v>
      </c>
      <c r="J690" s="5"/>
      <c r="K690" s="105">
        <f t="shared" si="177"/>
        <v>0.4461792301117592</v>
      </c>
      <c r="L690" s="60">
        <f t="shared" si="170"/>
        <v>20063.098431561215</v>
      </c>
      <c r="M690" s="5">
        <f t="shared" si="171"/>
        <v>193578.80521691841</v>
      </c>
      <c r="N690" s="5">
        <f t="shared" si="172"/>
        <v>20.063098431561215</v>
      </c>
      <c r="O690" s="5">
        <f t="shared" si="175"/>
        <v>4.984275003241285E-16</v>
      </c>
      <c r="P690">
        <f t="shared" si="173"/>
        <v>15.302398003849822</v>
      </c>
    </row>
    <row r="691" spans="1:16" x14ac:dyDescent="0.25">
      <c r="A691" s="57"/>
      <c r="B691" s="5">
        <f>'Mg2+离子浓度'!B691</f>
        <v>19.641007542130506</v>
      </c>
      <c r="C691" s="5">
        <f t="shared" si="165"/>
        <v>7.486811963275386E-6</v>
      </c>
      <c r="D691" s="5">
        <f t="shared" si="176"/>
        <v>385533071.99181575</v>
      </c>
      <c r="E691" s="5">
        <f t="shared" si="166"/>
        <v>2886.4136156266368</v>
      </c>
      <c r="F691" s="5">
        <f t="shared" si="167"/>
        <v>196465.21883254504</v>
      </c>
      <c r="G691" s="5">
        <f t="shared" si="168"/>
        <v>10002.807565300391</v>
      </c>
      <c r="H691" s="5">
        <f t="shared" si="174"/>
        <v>299.1567202805241</v>
      </c>
      <c r="I691" s="5">
        <f t="shared" si="169"/>
        <v>20362.255151841739</v>
      </c>
      <c r="J691" s="5"/>
      <c r="K691" s="105">
        <f t="shared" si="177"/>
        <v>2.2884284593830237E-3</v>
      </c>
      <c r="L691" s="60">
        <f t="shared" si="170"/>
        <v>20362.25286341328</v>
      </c>
      <c r="M691" s="5">
        <f t="shared" si="171"/>
        <v>196465.19675264304</v>
      </c>
      <c r="N691" s="5">
        <f t="shared" si="172"/>
        <v>20.362252863413278</v>
      </c>
      <c r="O691" s="5">
        <f t="shared" si="175"/>
        <v>4.9110479410497425E-16</v>
      </c>
      <c r="P691">
        <f t="shared" si="173"/>
        <v>15.308825826318053</v>
      </c>
    </row>
    <row r="692" spans="1:16" x14ac:dyDescent="0.25">
      <c r="A692" s="57">
        <v>68</v>
      </c>
      <c r="B692" s="5">
        <f>'Mg2+离子浓度'!B692</f>
        <v>19.934149086388611</v>
      </c>
      <c r="C692" s="5">
        <f t="shared" si="165"/>
        <v>0.29314154425810557</v>
      </c>
      <c r="D692" s="5">
        <f t="shared" si="176"/>
        <v>18.630542539353492</v>
      </c>
      <c r="E692" s="5">
        <f t="shared" si="166"/>
        <v>5.4613860103524106</v>
      </c>
      <c r="F692" s="5">
        <f t="shared" si="167"/>
        <v>196470.65813865338</v>
      </c>
      <c r="G692" s="5">
        <f t="shared" si="168"/>
        <v>9855.9841850890443</v>
      </c>
      <c r="H692" s="5">
        <f t="shared" si="174"/>
        <v>0.56603472149581913</v>
      </c>
      <c r="I692" s="5">
        <f t="shared" si="169"/>
        <v>20362.818898134774</v>
      </c>
      <c r="J692" s="5"/>
      <c r="K692" s="105">
        <f t="shared" si="177"/>
        <v>0.45283458307702362</v>
      </c>
      <c r="L692" s="60">
        <f t="shared" si="170"/>
        <v>20362.366063551697</v>
      </c>
      <c r="M692" s="5">
        <f t="shared" si="171"/>
        <v>196466.28896417856</v>
      </c>
      <c r="N692" s="5">
        <f t="shared" si="172"/>
        <v>20.362366063551697</v>
      </c>
      <c r="O692" s="5">
        <f t="shared" si="175"/>
        <v>4.9110206391485305E-16</v>
      </c>
      <c r="P692">
        <f t="shared" si="173"/>
        <v>15.30882824069033</v>
      </c>
    </row>
    <row r="693" spans="1:16" x14ac:dyDescent="0.25">
      <c r="A693" s="57"/>
      <c r="B693" s="5">
        <f>'Mg2+离子浓度'!B693</f>
        <v>19.934156573200575</v>
      </c>
      <c r="C693" s="5">
        <f t="shared" si="165"/>
        <v>7.486811963275386E-6</v>
      </c>
      <c r="D693" s="5">
        <f t="shared" si="176"/>
        <v>385533071.99181575</v>
      </c>
      <c r="E693" s="5">
        <f t="shared" si="166"/>
        <v>2886.4136156266368</v>
      </c>
      <c r="F693" s="5">
        <f t="shared" si="167"/>
        <v>199352.70257980519</v>
      </c>
      <c r="G693" s="5">
        <f t="shared" si="168"/>
        <v>10000.55868166574</v>
      </c>
      <c r="H693" s="5">
        <f t="shared" si="174"/>
        <v>299.1567202805241</v>
      </c>
      <c r="I693" s="5">
        <f t="shared" si="169"/>
        <v>20661.522783832221</v>
      </c>
      <c r="J693" s="5"/>
      <c r="K693" s="105">
        <f t="shared" si="177"/>
        <v>2.3220618934458141E-3</v>
      </c>
      <c r="L693" s="60">
        <f t="shared" si="170"/>
        <v>20661.520461770328</v>
      </c>
      <c r="M693" s="5">
        <f t="shared" si="171"/>
        <v>199352.680175391</v>
      </c>
      <c r="N693" s="5">
        <f t="shared" si="172"/>
        <v>20.661520461770326</v>
      </c>
      <c r="O693" s="5">
        <f t="shared" si="175"/>
        <v>4.8399148642050985E-16</v>
      </c>
      <c r="P693">
        <f t="shared" si="173"/>
        <v>15.315162277680201</v>
      </c>
    </row>
    <row r="694" spans="1:16" x14ac:dyDescent="0.25">
      <c r="A694" s="57">
        <v>69</v>
      </c>
      <c r="B694" s="5">
        <f>'Mg2+离子浓度'!B694</f>
        <v>20.22729811745868</v>
      </c>
      <c r="C694" s="5">
        <f t="shared" si="165"/>
        <v>0.29314154425810557</v>
      </c>
      <c r="D694" s="5">
        <f t="shared" si="176"/>
        <v>18.630542539353492</v>
      </c>
      <c r="E694" s="5">
        <f t="shared" si="166"/>
        <v>5.4613860103524106</v>
      </c>
      <c r="F694" s="5">
        <f t="shared" si="167"/>
        <v>199358.14156140134</v>
      </c>
      <c r="G694" s="5">
        <f t="shared" si="168"/>
        <v>9855.8957505713734</v>
      </c>
      <c r="H694" s="5">
        <f t="shared" si="174"/>
        <v>0.56603472149581913</v>
      </c>
      <c r="I694" s="5">
        <f t="shared" si="169"/>
        <v>20662.086496491818</v>
      </c>
      <c r="J694" s="5"/>
      <c r="K694" s="105">
        <f t="shared" si="177"/>
        <v>0.45948978729056639</v>
      </c>
      <c r="L694" s="60">
        <f t="shared" si="170"/>
        <v>20661.627006704526</v>
      </c>
      <c r="M694" s="5">
        <f t="shared" si="171"/>
        <v>199353.70817418862</v>
      </c>
      <c r="N694" s="5">
        <f t="shared" si="172"/>
        <v>20.661627006704528</v>
      </c>
      <c r="O694" s="5">
        <f t="shared" si="175"/>
        <v>4.8398899064217369E-16</v>
      </c>
      <c r="P694">
        <f t="shared" si="173"/>
        <v>15.31516451719388</v>
      </c>
    </row>
    <row r="695" spans="1:16" x14ac:dyDescent="0.25">
      <c r="A695" s="57"/>
      <c r="B695" s="5">
        <f>'Mg2+离子浓度'!B695</f>
        <v>20.227305604270644</v>
      </c>
      <c r="C695" s="5">
        <f t="shared" si="165"/>
        <v>7.486811963275386E-6</v>
      </c>
      <c r="D695" s="5">
        <f t="shared" si="176"/>
        <v>385533071.99181575</v>
      </c>
      <c r="E695" s="5">
        <f t="shared" si="166"/>
        <v>2886.4136156266368</v>
      </c>
      <c r="F695" s="5">
        <f t="shared" si="167"/>
        <v>202240.12178981525</v>
      </c>
      <c r="G695" s="5">
        <f t="shared" si="168"/>
        <v>9998.3717923911609</v>
      </c>
      <c r="H695" s="5">
        <f t="shared" si="174"/>
        <v>299.1567202805241</v>
      </c>
      <c r="I695" s="5">
        <f t="shared" si="169"/>
        <v>20960.783726985046</v>
      </c>
      <c r="J695" s="5"/>
      <c r="K695" s="105">
        <f t="shared" si="177"/>
        <v>2.3556945757781927E-3</v>
      </c>
      <c r="L695" s="60">
        <f t="shared" si="170"/>
        <v>20960.781371290472</v>
      </c>
      <c r="M695" s="5">
        <f t="shared" si="171"/>
        <v>202240.09906089611</v>
      </c>
      <c r="N695" s="5">
        <f t="shared" si="172"/>
        <v>20.960781371290473</v>
      </c>
      <c r="O695" s="5">
        <f t="shared" si="175"/>
        <v>4.7708145144325503E-16</v>
      </c>
      <c r="P695">
        <f t="shared" si="173"/>
        <v>15.321407468145404</v>
      </c>
    </row>
    <row r="696" spans="1:16" x14ac:dyDescent="0.25">
      <c r="A696" s="57">
        <v>70</v>
      </c>
      <c r="B696" s="5">
        <f>'Mg2+离子浓度'!B696</f>
        <v>20.520447148528749</v>
      </c>
      <c r="C696" s="5">
        <f t="shared" si="165"/>
        <v>0.29314154425810557</v>
      </c>
      <c r="D696" s="5">
        <f t="shared" si="176"/>
        <v>18.630542539353492</v>
      </c>
      <c r="E696" s="5">
        <f t="shared" si="166"/>
        <v>5.4613860103524106</v>
      </c>
      <c r="F696" s="5">
        <f t="shared" si="167"/>
        <v>202245.56044690646</v>
      </c>
      <c r="G696" s="5">
        <f t="shared" si="168"/>
        <v>9855.8066977310882</v>
      </c>
      <c r="H696" s="5">
        <f t="shared" si="174"/>
        <v>0.56603472149581913</v>
      </c>
      <c r="I696" s="5">
        <f t="shared" si="169"/>
        <v>20961.347406011966</v>
      </c>
      <c r="J696" s="5"/>
      <c r="K696" s="105">
        <f t="shared" si="177"/>
        <v>0.46614484275571222</v>
      </c>
      <c r="L696" s="60">
        <f t="shared" si="170"/>
        <v>20960.881261169212</v>
      </c>
      <c r="M696" s="5">
        <f t="shared" si="171"/>
        <v>202241.06284839116</v>
      </c>
      <c r="N696" s="5">
        <f t="shared" si="172"/>
        <v>20.960881261169213</v>
      </c>
      <c r="O696" s="5">
        <f t="shared" si="175"/>
        <v>4.7707917789341046E-16</v>
      </c>
      <c r="P696">
        <f t="shared" si="173"/>
        <v>15.321409537797246</v>
      </c>
    </row>
    <row r="697" spans="1:16" x14ac:dyDescent="0.25">
      <c r="A697" s="57"/>
      <c r="B697" s="5">
        <f>'Mg2+离子浓度'!B697</f>
        <v>20.520454635340712</v>
      </c>
      <c r="C697" s="5">
        <f t="shared" si="165"/>
        <v>7.486811963275386E-6</v>
      </c>
      <c r="D697" s="5">
        <f t="shared" si="176"/>
        <v>385533071.99181575</v>
      </c>
      <c r="E697" s="5">
        <f t="shared" si="166"/>
        <v>2886.4136156266368</v>
      </c>
      <c r="F697" s="5">
        <f t="shared" si="167"/>
        <v>205127.47646401779</v>
      </c>
      <c r="G697" s="5">
        <f t="shared" si="168"/>
        <v>9996.2442406487135</v>
      </c>
      <c r="H697" s="5">
        <f t="shared" si="174"/>
        <v>299.1567202805241</v>
      </c>
      <c r="I697" s="5">
        <f t="shared" si="169"/>
        <v>21260.037981449736</v>
      </c>
      <c r="J697" s="5"/>
      <c r="K697" s="105">
        <f t="shared" si="177"/>
        <v>2.3893265063969632E-3</v>
      </c>
      <c r="L697" s="60">
        <f t="shared" si="170"/>
        <v>21260.035592123229</v>
      </c>
      <c r="M697" s="5">
        <f t="shared" si="171"/>
        <v>205127.45341060098</v>
      </c>
      <c r="N697" s="5">
        <f t="shared" si="172"/>
        <v>21.260035592123231</v>
      </c>
      <c r="O697" s="5">
        <f t="shared" si="175"/>
        <v>4.7036609871457433E-16</v>
      </c>
      <c r="P697">
        <f t="shared" si="173"/>
        <v>15.32756398725453</v>
      </c>
    </row>
    <row r="698" spans="1:16" x14ac:dyDescent="0.25">
      <c r="A698" s="57">
        <v>71</v>
      </c>
      <c r="B698" s="5">
        <f>'Mg2+离子浓度'!B698</f>
        <v>20.813596179598818</v>
      </c>
      <c r="C698" s="5">
        <f t="shared" si="165"/>
        <v>0.29314154425810557</v>
      </c>
      <c r="D698" s="5">
        <f t="shared" si="176"/>
        <v>18.630542539353492</v>
      </c>
      <c r="E698" s="5">
        <f t="shared" si="166"/>
        <v>5.4613860103524106</v>
      </c>
      <c r="F698" s="5">
        <f t="shared" si="167"/>
        <v>205132.91479661132</v>
      </c>
      <c r="G698" s="5">
        <f t="shared" si="168"/>
        <v>9855.71705276379</v>
      </c>
      <c r="H698" s="5">
        <f t="shared" si="174"/>
        <v>0.56603472149581913</v>
      </c>
      <c r="I698" s="5">
        <f t="shared" si="169"/>
        <v>21260.601626844724</v>
      </c>
      <c r="J698" s="5"/>
      <c r="K698" s="105">
        <f t="shared" si="177"/>
        <v>0.47279974947578596</v>
      </c>
      <c r="L698" s="60">
        <f t="shared" si="170"/>
        <v>21260.128827095246</v>
      </c>
      <c r="M698" s="5">
        <f t="shared" si="171"/>
        <v>205128.35298822849</v>
      </c>
      <c r="N698" s="5">
        <f t="shared" si="172"/>
        <v>21.260128827095247</v>
      </c>
      <c r="O698" s="5">
        <f t="shared" si="175"/>
        <v>4.7036403595331797E-16</v>
      </c>
      <c r="P698">
        <f t="shared" si="173"/>
        <v>15.327565891830131</v>
      </c>
    </row>
    <row r="699" spans="1:16" x14ac:dyDescent="0.25">
      <c r="A699" s="57"/>
      <c r="B699" s="5">
        <f>'Mg2+离子浓度'!B699</f>
        <v>20.813603666410781</v>
      </c>
      <c r="C699" s="5">
        <f t="shared" si="165"/>
        <v>7.486811963275386E-6</v>
      </c>
      <c r="D699" s="5">
        <f t="shared" si="176"/>
        <v>385533071.99181575</v>
      </c>
      <c r="E699" s="5">
        <f t="shared" si="166"/>
        <v>2886.4136156266368</v>
      </c>
      <c r="F699" s="5">
        <f t="shared" si="167"/>
        <v>208014.76660385513</v>
      </c>
      <c r="G699" s="5">
        <f t="shared" si="168"/>
        <v>9994.1735192907327</v>
      </c>
      <c r="H699" s="5">
        <f t="shared" si="174"/>
        <v>299.1567202805241</v>
      </c>
      <c r="I699" s="5">
        <f t="shared" si="169"/>
        <v>21559.28554737577</v>
      </c>
      <c r="J699" s="5"/>
      <c r="K699" s="105">
        <f t="shared" si="177"/>
        <v>2.4229576853189252E-3</v>
      </c>
      <c r="L699" s="60">
        <f t="shared" si="170"/>
        <v>21559.283124418085</v>
      </c>
      <c r="M699" s="5">
        <f t="shared" si="171"/>
        <v>208014.74322594792</v>
      </c>
      <c r="N699" s="5">
        <f t="shared" si="172"/>
        <v>21.559283124418087</v>
      </c>
      <c r="O699" s="5">
        <f t="shared" si="175"/>
        <v>4.638373151041363E-16</v>
      </c>
      <c r="P699">
        <f t="shared" si="173"/>
        <v>15.333634315870659</v>
      </c>
    </row>
    <row r="700" spans="1:16" x14ac:dyDescent="0.25">
      <c r="A700" s="57">
        <v>72</v>
      </c>
      <c r="B700" s="5">
        <f>'Mg2+离子浓度'!B700</f>
        <v>21.106745210668887</v>
      </c>
      <c r="C700" s="5">
        <f t="shared" si="165"/>
        <v>0.29314154425810557</v>
      </c>
      <c r="D700" s="5">
        <f t="shared" si="176"/>
        <v>18.630542539353492</v>
      </c>
      <c r="E700" s="5">
        <f t="shared" si="166"/>
        <v>5.4613860103524106</v>
      </c>
      <c r="F700" s="5">
        <f t="shared" si="167"/>
        <v>208020.20461195827</v>
      </c>
      <c r="G700" s="5">
        <f t="shared" si="168"/>
        <v>9855.6268404097518</v>
      </c>
      <c r="H700" s="5">
        <f t="shared" si="174"/>
        <v>0.56603472149581913</v>
      </c>
      <c r="I700" s="5">
        <f t="shared" si="169"/>
        <v>21559.84915913958</v>
      </c>
      <c r="J700" s="5"/>
      <c r="K700" s="105">
        <f t="shared" si="177"/>
        <v>0.47945450745411194</v>
      </c>
      <c r="L700" s="60">
        <f t="shared" si="170"/>
        <v>21559.369704632125</v>
      </c>
      <c r="M700" s="5">
        <f t="shared" si="171"/>
        <v>208015.57859514307</v>
      </c>
      <c r="N700" s="5">
        <f t="shared" si="172"/>
        <v>21.559369704632125</v>
      </c>
      <c r="O700" s="5">
        <f t="shared" si="175"/>
        <v>4.6383545238112674E-16</v>
      </c>
      <c r="P700">
        <f t="shared" si="173"/>
        <v>15.333636059956188</v>
      </c>
    </row>
    <row r="701" spans="1:16" x14ac:dyDescent="0.25">
      <c r="A701" s="57"/>
      <c r="B701" s="5">
        <f>'Mg2+离子浓度'!B701</f>
        <v>21.10675269748085</v>
      </c>
      <c r="C701" s="5">
        <f t="shared" si="165"/>
        <v>7.486811963275386E-6</v>
      </c>
      <c r="D701" s="5">
        <f t="shared" si="176"/>
        <v>385533071.99181575</v>
      </c>
      <c r="E701" s="5">
        <f t="shared" si="166"/>
        <v>2886.4136156266368</v>
      </c>
      <c r="F701" s="5">
        <f t="shared" si="167"/>
        <v>210901.99221076971</v>
      </c>
      <c r="G701" s="5">
        <f t="shared" si="168"/>
        <v>9992.1572604553912</v>
      </c>
      <c r="H701" s="5">
        <f t="shared" si="174"/>
        <v>299.1567202805241</v>
      </c>
      <c r="I701" s="5">
        <f t="shared" si="169"/>
        <v>21858.526424912652</v>
      </c>
      <c r="J701" s="5"/>
      <c r="K701" s="105">
        <f t="shared" si="177"/>
        <v>2.4565881125608808E-3</v>
      </c>
      <c r="L701" s="60">
        <f t="shared" si="170"/>
        <v>21858.523968324538</v>
      </c>
      <c r="M701" s="5">
        <f t="shared" si="171"/>
        <v>210901.96850837933</v>
      </c>
      <c r="N701" s="5">
        <f t="shared" si="172"/>
        <v>21.858523968324537</v>
      </c>
      <c r="O701" s="5">
        <f t="shared" si="175"/>
        <v>4.5748743211074668E-16</v>
      </c>
      <c r="P701">
        <f t="shared" si="173"/>
        <v>15.3396208321766</v>
      </c>
    </row>
    <row r="702" spans="1:16" x14ac:dyDescent="0.25">
      <c r="A702" s="57">
        <v>73</v>
      </c>
      <c r="B702" s="5">
        <f>'Mg2+离子浓度'!B702</f>
        <v>21.399894241738956</v>
      </c>
      <c r="C702" s="5">
        <f t="shared" si="165"/>
        <v>0.29314154425810557</v>
      </c>
      <c r="D702" s="5">
        <f t="shared" si="176"/>
        <v>18.630542539353492</v>
      </c>
      <c r="E702" s="5">
        <f t="shared" si="166"/>
        <v>5.4613860103524106</v>
      </c>
      <c r="F702" s="5">
        <f t="shared" si="167"/>
        <v>210907.42989438967</v>
      </c>
      <c r="G702" s="5">
        <f t="shared" si="168"/>
        <v>9855.536084053625</v>
      </c>
      <c r="H702" s="5">
        <f t="shared" si="174"/>
        <v>0.56603472149581913</v>
      </c>
      <c r="I702" s="5">
        <f t="shared" si="169"/>
        <v>21859.090003046036</v>
      </c>
      <c r="J702" s="5"/>
      <c r="K702" s="105">
        <f t="shared" si="177"/>
        <v>0.4861091166940148</v>
      </c>
      <c r="L702" s="60">
        <f t="shared" si="170"/>
        <v>21858.603893929343</v>
      </c>
      <c r="M702" s="5">
        <f t="shared" si="171"/>
        <v>210902.73967057726</v>
      </c>
      <c r="N702" s="5">
        <f t="shared" si="172"/>
        <v>21.858603893929345</v>
      </c>
      <c r="O702" s="5">
        <f t="shared" si="175"/>
        <v>4.574857593159112E-16</v>
      </c>
      <c r="P702">
        <f t="shared" si="173"/>
        <v>15.33962242016972</v>
      </c>
    </row>
    <row r="703" spans="1:16" x14ac:dyDescent="0.25">
      <c r="A703" s="57"/>
      <c r="B703" s="5">
        <f>'Mg2+离子浓度'!B703</f>
        <v>21.399901728550919</v>
      </c>
      <c r="C703" s="5">
        <f t="shared" si="165"/>
        <v>7.486811963275386E-6</v>
      </c>
      <c r="D703" s="5">
        <f t="shared" si="176"/>
        <v>385533071.99181575</v>
      </c>
      <c r="E703" s="5">
        <f t="shared" si="166"/>
        <v>2886.4136156266368</v>
      </c>
      <c r="F703" s="5">
        <f t="shared" si="167"/>
        <v>213789.15328620389</v>
      </c>
      <c r="G703" s="5">
        <f t="shared" si="168"/>
        <v>9990.1932260265803</v>
      </c>
      <c r="H703" s="5">
        <f t="shared" si="174"/>
        <v>299.1567202805241</v>
      </c>
      <c r="I703" s="5">
        <f t="shared" si="169"/>
        <v>22157.760614209863</v>
      </c>
      <c r="J703" s="5"/>
      <c r="K703" s="105">
        <f t="shared" si="177"/>
        <v>2.4902177881396298E-3</v>
      </c>
      <c r="L703" s="60">
        <f t="shared" si="170"/>
        <v>22157.758123992076</v>
      </c>
      <c r="M703" s="5">
        <f t="shared" si="171"/>
        <v>213789.12925933755</v>
      </c>
      <c r="N703" s="5">
        <f t="shared" si="172"/>
        <v>22.157758123992078</v>
      </c>
      <c r="O703" s="5">
        <f t="shared" si="175"/>
        <v>4.5130919581490306E-16</v>
      </c>
      <c r="P703">
        <f t="shared" si="173"/>
        <v>15.345525817264296</v>
      </c>
    </row>
    <row r="704" spans="1:16" x14ac:dyDescent="0.25">
      <c r="A704" s="57">
        <v>74</v>
      </c>
      <c r="B704" s="5">
        <f>'Mg2+离子浓度'!B704</f>
        <v>21.693043272809025</v>
      </c>
      <c r="C704" s="5">
        <f t="shared" si="165"/>
        <v>0.29314154425810557</v>
      </c>
      <c r="D704" s="5">
        <f t="shared" si="176"/>
        <v>18.630542539353492</v>
      </c>
      <c r="E704" s="5">
        <f t="shared" si="166"/>
        <v>5.4613860103524106</v>
      </c>
      <c r="F704" s="5">
        <f t="shared" si="167"/>
        <v>213794.5906453479</v>
      </c>
      <c r="G704" s="5">
        <f t="shared" si="168"/>
        <v>9855.4448058160215</v>
      </c>
      <c r="H704" s="5">
        <f t="shared" si="174"/>
        <v>0.56603472149581913</v>
      </c>
      <c r="I704" s="5">
        <f t="shared" si="169"/>
        <v>22158.324158713571</v>
      </c>
      <c r="J704" s="5"/>
      <c r="K704" s="105">
        <f t="shared" si="177"/>
        <v>0.49276357719881875</v>
      </c>
      <c r="L704" s="60">
        <f t="shared" si="170"/>
        <v>22157.831395136371</v>
      </c>
      <c r="M704" s="5">
        <f t="shared" si="171"/>
        <v>213789.83621597328</v>
      </c>
      <c r="N704" s="5">
        <f t="shared" si="172"/>
        <v>22.15783139513637</v>
      </c>
      <c r="O704" s="5">
        <f t="shared" si="175"/>
        <v>4.5130770343324272E-16</v>
      </c>
      <c r="P704">
        <f t="shared" si="173"/>
        <v>15.345527253384361</v>
      </c>
    </row>
    <row r="705" spans="1:16" x14ac:dyDescent="0.25">
      <c r="A705" s="57"/>
      <c r="B705" s="5">
        <f>'Mg2+离子浓度'!B705</f>
        <v>21.693050759620988</v>
      </c>
      <c r="C705" s="5">
        <f t="shared" si="165"/>
        <v>7.486811963275386E-6</v>
      </c>
      <c r="D705" s="5">
        <f t="shared" si="176"/>
        <v>385533071.99181575</v>
      </c>
      <c r="E705" s="5">
        <f t="shared" si="166"/>
        <v>2886.4136156266368</v>
      </c>
      <c r="F705" s="5">
        <f t="shared" si="167"/>
        <v>216676.24983159991</v>
      </c>
      <c r="G705" s="5">
        <f t="shared" si="168"/>
        <v>9988.2792988673027</v>
      </c>
      <c r="H705" s="5">
        <f t="shared" si="174"/>
        <v>299.1567202805241</v>
      </c>
      <c r="I705" s="5">
        <f t="shared" si="169"/>
        <v>22456.988115416894</v>
      </c>
      <c r="J705" s="5"/>
      <c r="K705" s="105">
        <f t="shared" si="177"/>
        <v>2.5238467120719723E-3</v>
      </c>
      <c r="L705" s="60">
        <f t="shared" si="170"/>
        <v>22456.985591570181</v>
      </c>
      <c r="M705" s="5">
        <f t="shared" si="171"/>
        <v>216676.22548026487</v>
      </c>
      <c r="N705" s="5">
        <f t="shared" si="172"/>
        <v>22.456985591570181</v>
      </c>
      <c r="O705" s="5">
        <f t="shared" si="175"/>
        <v>4.4529573923553495E-16</v>
      </c>
      <c r="P705">
        <f t="shared" si="173"/>
        <v>15.351351460349012</v>
      </c>
    </row>
    <row r="706" spans="1:16" x14ac:dyDescent="0.25">
      <c r="A706" s="57">
        <v>75</v>
      </c>
      <c r="B706" s="5">
        <f>'Mg2+离子浓度'!B706</f>
        <v>21.986192303879093</v>
      </c>
      <c r="C706" s="5">
        <f t="shared" si="165"/>
        <v>0.29314154425810557</v>
      </c>
      <c r="D706" s="5">
        <f t="shared" si="176"/>
        <v>18.630542539353492</v>
      </c>
      <c r="E706" s="5">
        <f t="shared" si="166"/>
        <v>5.4613860103524106</v>
      </c>
      <c r="F706" s="5">
        <f t="shared" si="167"/>
        <v>216681.68686627521</v>
      </c>
      <c r="G706" s="5">
        <f t="shared" si="168"/>
        <v>9855.3530266377857</v>
      </c>
      <c r="H706" s="5">
        <f t="shared" si="174"/>
        <v>0.56603472149581913</v>
      </c>
      <c r="I706" s="5">
        <f t="shared" si="169"/>
        <v>22457.551626291672</v>
      </c>
      <c r="J706" s="5"/>
      <c r="K706" s="105">
        <f t="shared" si="177"/>
        <v>0.49941788897184808</v>
      </c>
      <c r="L706" s="60">
        <f t="shared" si="170"/>
        <v>22457.0522084027</v>
      </c>
      <c r="M706" s="5">
        <f t="shared" si="171"/>
        <v>216676.86823277347</v>
      </c>
      <c r="N706" s="5">
        <f t="shared" si="172"/>
        <v>22.4570522084027</v>
      </c>
      <c r="O706" s="5">
        <f t="shared" si="175"/>
        <v>4.452944183056369E-16</v>
      </c>
      <c r="P706">
        <f t="shared" si="173"/>
        <v>15.351352748646578</v>
      </c>
    </row>
    <row r="707" spans="1:16" x14ac:dyDescent="0.25">
      <c r="A707" s="57"/>
      <c r="B707" s="5">
        <f>'Mg2+离子浓度'!B707</f>
        <v>21.986199790691057</v>
      </c>
      <c r="C707" s="5">
        <f t="shared" si="165"/>
        <v>7.486811963275386E-6</v>
      </c>
      <c r="D707" s="5">
        <f t="shared" si="176"/>
        <v>385533071.99181575</v>
      </c>
      <c r="E707" s="5">
        <f t="shared" si="166"/>
        <v>2886.4136156266368</v>
      </c>
      <c r="F707" s="5">
        <f t="shared" si="167"/>
        <v>219563.2818484001</v>
      </c>
      <c r="G707" s="5">
        <f t="shared" si="168"/>
        <v>9986.4134747544249</v>
      </c>
      <c r="H707" s="5">
        <f t="shared" si="174"/>
        <v>299.1567202805241</v>
      </c>
      <c r="I707" s="5">
        <f t="shared" si="169"/>
        <v>22756.208928683223</v>
      </c>
      <c r="J707" s="5"/>
      <c r="K707" s="105">
        <f t="shared" si="177"/>
        <v>2.5574748843747081E-3</v>
      </c>
      <c r="L707" s="60">
        <f t="shared" si="170"/>
        <v>22756.20637120834</v>
      </c>
      <c r="M707" s="5">
        <f t="shared" si="171"/>
        <v>219563.25717260368</v>
      </c>
      <c r="N707" s="5">
        <f t="shared" si="172"/>
        <v>22.756206371208339</v>
      </c>
      <c r="O707" s="5">
        <f t="shared" si="175"/>
        <v>4.3944055686945356E-16</v>
      </c>
      <c r="P707">
        <f t="shared" si="173"/>
        <v>15.357099863638123</v>
      </c>
    </row>
    <row r="708" spans="1:16" x14ac:dyDescent="0.25">
      <c r="A708" s="57">
        <v>76</v>
      </c>
      <c r="B708" s="5">
        <f>'Mg2+离子浓度'!B708</f>
        <v>22.279341334949162</v>
      </c>
      <c r="C708" s="5">
        <f t="shared" si="165"/>
        <v>0.29314154425810557</v>
      </c>
      <c r="D708" s="5">
        <f t="shared" si="176"/>
        <v>18.630542539353492</v>
      </c>
      <c r="E708" s="5">
        <f t="shared" si="166"/>
        <v>5.4613860103524106</v>
      </c>
      <c r="F708" s="5">
        <f t="shared" si="167"/>
        <v>219568.71855861403</v>
      </c>
      <c r="G708" s="5">
        <f t="shared" si="168"/>
        <v>9855.2607663576182</v>
      </c>
      <c r="H708" s="5">
        <f t="shared" si="174"/>
        <v>0.56603472149581913</v>
      </c>
      <c r="I708" s="5">
        <f t="shared" si="169"/>
        <v>22756.772405929834</v>
      </c>
      <c r="J708" s="5"/>
      <c r="K708" s="105">
        <f t="shared" si="177"/>
        <v>0.50607205201642735</v>
      </c>
      <c r="L708" s="60">
        <f t="shared" si="170"/>
        <v>22756.266333877818</v>
      </c>
      <c r="M708" s="5">
        <f t="shared" si="171"/>
        <v>219563.83572242016</v>
      </c>
      <c r="N708" s="5">
        <f t="shared" si="172"/>
        <v>22.756266333877818</v>
      </c>
      <c r="O708" s="5">
        <f t="shared" si="175"/>
        <v>4.3943939894536881E-16</v>
      </c>
      <c r="P708">
        <f t="shared" si="173"/>
        <v>15.357101008003829</v>
      </c>
    </row>
    <row r="709" spans="1:16" x14ac:dyDescent="0.25">
      <c r="A709" s="57"/>
      <c r="B709" s="5">
        <f>'Mg2+离子浓度'!B709</f>
        <v>22.279348821761126</v>
      </c>
      <c r="C709" s="5">
        <f t="shared" si="165"/>
        <v>7.486811963275386E-6</v>
      </c>
      <c r="D709" s="5">
        <f t="shared" si="176"/>
        <v>385533071.99181575</v>
      </c>
      <c r="E709" s="5">
        <f t="shared" si="166"/>
        <v>2886.4136156266368</v>
      </c>
      <c r="F709" s="5">
        <f t="shared" si="167"/>
        <v>222450.24933804679</v>
      </c>
      <c r="G709" s="5">
        <f t="shared" si="168"/>
        <v>9984.5938549501407</v>
      </c>
      <c r="H709" s="5">
        <f t="shared" si="174"/>
        <v>299.1567202805241</v>
      </c>
      <c r="I709" s="5">
        <f t="shared" si="169"/>
        <v>23055.423054158342</v>
      </c>
      <c r="J709" s="5"/>
      <c r="K709" s="105">
        <f t="shared" si="177"/>
        <v>2.5911023050646377E-3</v>
      </c>
      <c r="L709" s="60">
        <f t="shared" si="170"/>
        <v>23055.420463056038</v>
      </c>
      <c r="M709" s="5">
        <f t="shared" si="171"/>
        <v>222450.22433779619</v>
      </c>
      <c r="N709" s="5">
        <f t="shared" si="172"/>
        <v>23.055420463056038</v>
      </c>
      <c r="O709" s="5">
        <f t="shared" si="175"/>
        <v>4.337374812150566E-16</v>
      </c>
      <c r="P709">
        <f t="shared" si="173"/>
        <v>15.362773046881602</v>
      </c>
    </row>
    <row r="710" spans="1:16" x14ac:dyDescent="0.25">
      <c r="A710" s="57">
        <v>77</v>
      </c>
      <c r="B710" s="5">
        <f>'Mg2+离子浓度'!B710</f>
        <v>22.572490366019231</v>
      </c>
      <c r="C710" s="5">
        <f t="shared" si="165"/>
        <v>0.29314154425810557</v>
      </c>
      <c r="D710" s="5">
        <f t="shared" si="176"/>
        <v>18.630542539353492</v>
      </c>
      <c r="E710" s="5">
        <f t="shared" si="166"/>
        <v>5.4613860103524106</v>
      </c>
      <c r="F710" s="5">
        <f t="shared" si="167"/>
        <v>222455.68572380653</v>
      </c>
      <c r="G710" s="5">
        <f t="shared" si="168"/>
        <v>9855.1680437836276</v>
      </c>
      <c r="H710" s="5">
        <f t="shared" si="174"/>
        <v>0.56603472149581913</v>
      </c>
      <c r="I710" s="5">
        <f t="shared" si="169"/>
        <v>23055.986497777532</v>
      </c>
      <c r="J710" s="5"/>
      <c r="K710" s="105">
        <f t="shared" si="177"/>
        <v>0.51272606633588069</v>
      </c>
      <c r="L710" s="60">
        <f t="shared" si="170"/>
        <v>23055.473771711197</v>
      </c>
      <c r="M710" s="5">
        <f t="shared" si="171"/>
        <v>222450.7386863555</v>
      </c>
      <c r="N710" s="5">
        <f t="shared" si="172"/>
        <v>23.055473771711195</v>
      </c>
      <c r="O710" s="5">
        <f t="shared" si="175"/>
        <v>4.3373647833122763E-16</v>
      </c>
      <c r="P710">
        <f t="shared" si="173"/>
        <v>15.362774051054483</v>
      </c>
    </row>
    <row r="711" spans="1:16" x14ac:dyDescent="0.25">
      <c r="A711" s="57"/>
      <c r="B711" s="5">
        <f>'Mg2+离子浓度'!B711</f>
        <v>22.572497852831194</v>
      </c>
      <c r="C711" s="5">
        <f t="shared" si="165"/>
        <v>7.486811963275386E-6</v>
      </c>
      <c r="D711" s="5">
        <f t="shared" si="176"/>
        <v>385533071.99181575</v>
      </c>
      <c r="E711" s="5">
        <f t="shared" si="166"/>
        <v>2886.4136156266368</v>
      </c>
      <c r="F711" s="5">
        <f t="shared" si="167"/>
        <v>225337.15230198213</v>
      </c>
      <c r="G711" s="5">
        <f t="shared" si="168"/>
        <v>9982.818639352261</v>
      </c>
      <c r="H711" s="5">
        <f t="shared" si="174"/>
        <v>299.1567202805241</v>
      </c>
      <c r="I711" s="5">
        <f t="shared" si="169"/>
        <v>23354.63049199172</v>
      </c>
      <c r="J711" s="5"/>
      <c r="K711" s="105">
        <f t="shared" si="177"/>
        <v>2.6247289741585587E-3</v>
      </c>
      <c r="L711" s="60">
        <f t="shared" si="170"/>
        <v>23354.627867262745</v>
      </c>
      <c r="M711" s="5">
        <f t="shared" si="171"/>
        <v>225337.12697728458</v>
      </c>
      <c r="N711" s="5">
        <f t="shared" si="172"/>
        <v>23.354627867262746</v>
      </c>
      <c r="O711" s="5">
        <f t="shared" si="175"/>
        <v>4.2818066110218178E-16</v>
      </c>
      <c r="P711">
        <f t="shared" si="173"/>
        <v>15.368372951628858</v>
      </c>
    </row>
    <row r="712" spans="1:16" x14ac:dyDescent="0.25">
      <c r="A712" s="57">
        <v>78</v>
      </c>
      <c r="B712" s="5">
        <f>'Mg2+离子浓度'!B712</f>
        <v>22.8656393970893</v>
      </c>
      <c r="C712" s="5">
        <f t="shared" si="165"/>
        <v>0.29314154425810557</v>
      </c>
      <c r="D712" s="5">
        <f t="shared" si="176"/>
        <v>18.630542539353492</v>
      </c>
      <c r="E712" s="5">
        <f t="shared" si="166"/>
        <v>5.4613860103524106</v>
      </c>
      <c r="F712" s="5">
        <f t="shared" si="167"/>
        <v>225342.58836329493</v>
      </c>
      <c r="G712" s="5">
        <f t="shared" si="168"/>
        <v>9855.0748767594087</v>
      </c>
      <c r="H712" s="5">
        <f t="shared" si="174"/>
        <v>0.56603472149581913</v>
      </c>
      <c r="I712" s="5">
        <f t="shared" si="169"/>
        <v>23355.193901984239</v>
      </c>
      <c r="J712" s="5"/>
      <c r="K712" s="105">
        <f t="shared" si="177"/>
        <v>0.51937993193353194</v>
      </c>
      <c r="L712" s="60">
        <f t="shared" si="170"/>
        <v>23354.674522052304</v>
      </c>
      <c r="M712" s="5">
        <f t="shared" si="171"/>
        <v>225337.57712602167</v>
      </c>
      <c r="N712" s="5">
        <f t="shared" si="172"/>
        <v>23.354674522052306</v>
      </c>
      <c r="O712" s="5">
        <f t="shared" si="175"/>
        <v>4.2817980574114392E-16</v>
      </c>
      <c r="P712">
        <f t="shared" si="173"/>
        <v>15.368373819204121</v>
      </c>
    </row>
    <row r="713" spans="1:16" x14ac:dyDescent="0.25">
      <c r="A713" s="57"/>
      <c r="B713" s="5">
        <f>'Mg2+离子浓度'!B713</f>
        <v>22.865646883901263</v>
      </c>
      <c r="C713" s="5">
        <f t="shared" si="165"/>
        <v>7.486811963275386E-6</v>
      </c>
      <c r="D713" s="5">
        <f t="shared" si="176"/>
        <v>385533071.99181575</v>
      </c>
      <c r="E713" s="5">
        <f t="shared" si="166"/>
        <v>2886.4136156266368</v>
      </c>
      <c r="F713" s="5">
        <f t="shared" si="167"/>
        <v>228223.9907416483</v>
      </c>
      <c r="G713" s="5">
        <f t="shared" si="168"/>
        <v>9981.0861201714433</v>
      </c>
      <c r="H713" s="5">
        <f t="shared" si="174"/>
        <v>299.1567202805241</v>
      </c>
      <c r="I713" s="5">
        <f t="shared" si="169"/>
        <v>23653.831242332828</v>
      </c>
      <c r="J713" s="5"/>
      <c r="K713" s="105">
        <f t="shared" si="177"/>
        <v>2.6583548916732712E-3</v>
      </c>
      <c r="L713" s="60">
        <f t="shared" si="170"/>
        <v>23653.828583977935</v>
      </c>
      <c r="M713" s="5">
        <f t="shared" si="171"/>
        <v>228223.96509251112</v>
      </c>
      <c r="N713" s="5">
        <f t="shared" si="172"/>
        <v>23.653828583977933</v>
      </c>
      <c r="O713" s="5">
        <f t="shared" si="175"/>
        <v>4.2276454166804783E-16</v>
      </c>
      <c r="P713">
        <f t="shared" si="173"/>
        <v>15.37390144521437</v>
      </c>
    </row>
    <row r="714" spans="1:16" x14ac:dyDescent="0.25">
      <c r="A714" s="57">
        <v>79</v>
      </c>
      <c r="B714" s="5">
        <f>'Mg2+离子浓度'!B714</f>
        <v>23.158788428159369</v>
      </c>
      <c r="C714" s="5">
        <f t="shared" si="165"/>
        <v>0.29314154425810557</v>
      </c>
      <c r="D714" s="5">
        <f t="shared" si="176"/>
        <v>18.630542539353492</v>
      </c>
      <c r="E714" s="5">
        <f t="shared" si="166"/>
        <v>5.4613860103524106</v>
      </c>
      <c r="F714" s="5">
        <f t="shared" si="167"/>
        <v>228229.42647852146</v>
      </c>
      <c r="G714" s="5">
        <f t="shared" si="168"/>
        <v>9854.9812822250842</v>
      </c>
      <c r="H714" s="5">
        <f t="shared" si="174"/>
        <v>0.56603472149581913</v>
      </c>
      <c r="I714" s="5">
        <f t="shared" si="169"/>
        <v>23654.394618699429</v>
      </c>
      <c r="J714" s="5"/>
      <c r="K714" s="105">
        <f t="shared" si="177"/>
        <v>0.52603364881270531</v>
      </c>
      <c r="L714" s="60">
        <f t="shared" si="170"/>
        <v>23653.868585050615</v>
      </c>
      <c r="M714" s="5">
        <f t="shared" si="171"/>
        <v>228224.35104286089</v>
      </c>
      <c r="N714" s="5">
        <f t="shared" si="172"/>
        <v>23.653868585050617</v>
      </c>
      <c r="O714" s="5">
        <f t="shared" si="175"/>
        <v>4.2276382673065403E-16</v>
      </c>
      <c r="P714">
        <f t="shared" si="173"/>
        <v>15.373902179650674</v>
      </c>
    </row>
    <row r="715" spans="1:16" x14ac:dyDescent="0.25">
      <c r="A715" s="57"/>
      <c r="B715" s="5">
        <f>'Mg2+离子浓度'!B715</f>
        <v>23.158795914971332</v>
      </c>
      <c r="C715" s="5">
        <f t="shared" si="165"/>
        <v>7.486811963275386E-6</v>
      </c>
      <c r="D715" s="5">
        <f t="shared" si="176"/>
        <v>385533071.99181575</v>
      </c>
      <c r="E715" s="5">
        <f t="shared" si="166"/>
        <v>2886.4136156266368</v>
      </c>
      <c r="F715" s="5">
        <f t="shared" si="167"/>
        <v>231110.76465848752</v>
      </c>
      <c r="G715" s="5">
        <f t="shared" si="168"/>
        <v>9979.3946760886083</v>
      </c>
      <c r="H715" s="5">
        <f t="shared" si="174"/>
        <v>299.1567202805241</v>
      </c>
      <c r="I715" s="5">
        <f t="shared" si="169"/>
        <v>23953.025305331139</v>
      </c>
      <c r="J715" s="5"/>
      <c r="K715" s="105">
        <f t="shared" si="177"/>
        <v>2.6919800576255719E-3</v>
      </c>
      <c r="L715" s="60">
        <f t="shared" si="170"/>
        <v>23953.022613351081</v>
      </c>
      <c r="M715" s="5">
        <f t="shared" si="171"/>
        <v>231110.73868491792</v>
      </c>
      <c r="N715" s="5">
        <f t="shared" si="172"/>
        <v>23.953022613351081</v>
      </c>
      <c r="O715" s="5">
        <f t="shared" si="175"/>
        <v>4.174838458352283E-16</v>
      </c>
      <c r="P715">
        <f t="shared" si="173"/>
        <v>15.379360324492596</v>
      </c>
    </row>
    <row r="716" spans="1:16" x14ac:dyDescent="0.25">
      <c r="A716" s="57">
        <v>80</v>
      </c>
      <c r="B716" s="5">
        <f>'Mg2+离子浓度'!B716</f>
        <v>23.451937459229438</v>
      </c>
      <c r="C716" s="5">
        <f t="shared" si="165"/>
        <v>0.29314154425810557</v>
      </c>
      <c r="D716" s="5">
        <f t="shared" si="176"/>
        <v>18.630542539353492</v>
      </c>
      <c r="E716" s="5">
        <f t="shared" si="166"/>
        <v>5.4613860103524106</v>
      </c>
      <c r="F716" s="5">
        <f t="shared" si="167"/>
        <v>231116.20007092826</v>
      </c>
      <c r="G716" s="5">
        <f t="shared" si="168"/>
        <v>9854.8872762737647</v>
      </c>
      <c r="H716" s="5">
        <f t="shared" si="174"/>
        <v>0.56603472149581913</v>
      </c>
      <c r="I716" s="5">
        <f t="shared" si="169"/>
        <v>23953.588648072575</v>
      </c>
      <c r="J716" s="5"/>
      <c r="K716" s="105">
        <f t="shared" si="177"/>
        <v>0.53268721697672483</v>
      </c>
      <c r="L716" s="60">
        <f t="shared" si="170"/>
        <v>23953.0559608556</v>
      </c>
      <c r="M716" s="5">
        <f t="shared" si="171"/>
        <v>231111.06043831527</v>
      </c>
      <c r="N716" s="5">
        <f t="shared" si="172"/>
        <v>23.9530559608556</v>
      </c>
      <c r="O716" s="5">
        <f t="shared" si="175"/>
        <v>4.1748326461317218E-16</v>
      </c>
      <c r="P716">
        <f t="shared" si="173"/>
        <v>15.379360929118883</v>
      </c>
    </row>
    <row r="717" spans="1:16" x14ac:dyDescent="0.25">
      <c r="A717" s="57"/>
      <c r="B717" s="5">
        <f>'Mg2+离子浓度'!B717</f>
        <v>23.451944946041401</v>
      </c>
      <c r="C717" s="5">
        <f t="shared" si="165"/>
        <v>7.486811963275386E-6</v>
      </c>
      <c r="D717" s="5">
        <f t="shared" si="176"/>
        <v>385533071.99181575</v>
      </c>
      <c r="E717" s="5">
        <f t="shared" si="166"/>
        <v>2886.4136156266368</v>
      </c>
      <c r="F717" s="5">
        <f t="shared" si="167"/>
        <v>233997.4740539419</v>
      </c>
      <c r="G717" s="5">
        <f t="shared" si="168"/>
        <v>9977.7427668505497</v>
      </c>
      <c r="H717" s="5">
        <f t="shared" si="174"/>
        <v>299.1567202805241</v>
      </c>
      <c r="I717" s="5">
        <f t="shared" si="169"/>
        <v>24252.212681136123</v>
      </c>
      <c r="J717" s="5"/>
      <c r="K717" s="105">
        <f t="shared" si="177"/>
        <v>2.72560447203226E-3</v>
      </c>
      <c r="L717" s="60">
        <f t="shared" si="170"/>
        <v>24252.209955531653</v>
      </c>
      <c r="M717" s="5">
        <f t="shared" si="171"/>
        <v>233997.44775594713</v>
      </c>
      <c r="N717" s="5">
        <f t="shared" si="172"/>
        <v>24.252209955531654</v>
      </c>
      <c r="O717" s="5">
        <f t="shared" si="175"/>
        <v>4.1233355716183356E-16</v>
      </c>
      <c r="P717">
        <f t="shared" si="173"/>
        <v>15.38475131934085</v>
      </c>
    </row>
    <row r="718" spans="1:16" x14ac:dyDescent="0.25">
      <c r="A718" s="57">
        <v>81</v>
      </c>
      <c r="B718" s="5">
        <f>'Mg2+离子浓度'!B718</f>
        <v>23.745086490299506</v>
      </c>
      <c r="C718" s="5">
        <f t="shared" si="165"/>
        <v>0.29314154425810557</v>
      </c>
      <c r="D718" s="5">
        <f t="shared" si="176"/>
        <v>18.630542539353492</v>
      </c>
      <c r="E718" s="5">
        <f t="shared" si="166"/>
        <v>5.4613860103524106</v>
      </c>
      <c r="F718" s="5">
        <f t="shared" si="167"/>
        <v>234002.90914195747</v>
      </c>
      <c r="G718" s="5">
        <f t="shared" si="168"/>
        <v>9854.7928742038403</v>
      </c>
      <c r="H718" s="5">
        <f t="shared" si="174"/>
        <v>0.56603472149581913</v>
      </c>
      <c r="I718" s="5">
        <f t="shared" si="169"/>
        <v>24252.775990253143</v>
      </c>
      <c r="J718" s="5"/>
      <c r="K718" s="105">
        <f t="shared" si="177"/>
        <v>0.53934063642891428</v>
      </c>
      <c r="L718" s="60">
        <f t="shared" si="170"/>
        <v>24252.236649616716</v>
      </c>
      <c r="M718" s="5">
        <f t="shared" si="171"/>
        <v>233997.70531382691</v>
      </c>
      <c r="N718" s="5">
        <f t="shared" si="172"/>
        <v>24.252236649616716</v>
      </c>
      <c r="O718" s="5">
        <f t="shared" si="175"/>
        <v>4.1233310331226875E-16</v>
      </c>
      <c r="P718">
        <f t="shared" si="173"/>
        <v>15.38475179736275</v>
      </c>
    </row>
    <row r="719" spans="1:16" x14ac:dyDescent="0.25">
      <c r="A719" s="57"/>
      <c r="B719" s="5">
        <f>'Mg2+离子浓度'!B719</f>
        <v>23.74509397711147</v>
      </c>
      <c r="C719" s="5">
        <f t="shared" si="165"/>
        <v>7.486811963275386E-6</v>
      </c>
      <c r="D719" s="5">
        <f t="shared" si="176"/>
        <v>385533071.99181575</v>
      </c>
      <c r="E719" s="5">
        <f t="shared" si="166"/>
        <v>2886.4136156266368</v>
      </c>
      <c r="F719" s="5">
        <f t="shared" si="167"/>
        <v>236884.11892945354</v>
      </c>
      <c r="G719" s="5">
        <f t="shared" si="168"/>
        <v>9976.1289282658763</v>
      </c>
      <c r="H719" s="5">
        <f t="shared" si="174"/>
        <v>299.1567202805241</v>
      </c>
      <c r="I719" s="5">
        <f t="shared" si="169"/>
        <v>24551.39336989724</v>
      </c>
      <c r="J719" s="5"/>
      <c r="K719" s="105">
        <f t="shared" si="177"/>
        <v>2.7592281349101324E-3</v>
      </c>
      <c r="L719" s="60">
        <f t="shared" si="170"/>
        <v>24551.390610669103</v>
      </c>
      <c r="M719" s="5">
        <f t="shared" si="171"/>
        <v>236884.09230704088</v>
      </c>
      <c r="N719" s="5">
        <f t="shared" si="172"/>
        <v>24.551390610669102</v>
      </c>
      <c r="O719" s="5">
        <f t="shared" si="175"/>
        <v>4.0730890394674344E-16</v>
      </c>
      <c r="P719">
        <f t="shared" si="173"/>
        <v>15.390076095947219</v>
      </c>
    </row>
    <row r="720" spans="1:16" x14ac:dyDescent="0.25">
      <c r="A720" s="57">
        <v>82</v>
      </c>
      <c r="B720" s="5">
        <f>'Mg2+离子浓度'!B720</f>
        <v>24.038235521369575</v>
      </c>
      <c r="C720" s="5">
        <f t="shared" si="165"/>
        <v>0.29314154425810557</v>
      </c>
      <c r="D720" s="5">
        <f t="shared" si="176"/>
        <v>18.630542539353492</v>
      </c>
      <c r="E720" s="5">
        <f t="shared" si="166"/>
        <v>5.4613860103524106</v>
      </c>
      <c r="F720" s="5">
        <f t="shared" si="167"/>
        <v>236889.55369305122</v>
      </c>
      <c r="G720" s="5">
        <f t="shared" si="168"/>
        <v>9854.6980905674427</v>
      </c>
      <c r="H720" s="5">
        <f t="shared" si="174"/>
        <v>0.56603472149581913</v>
      </c>
      <c r="I720" s="5">
        <f t="shared" si="169"/>
        <v>24551.956645390597</v>
      </c>
      <c r="J720" s="5"/>
      <c r="K720" s="105">
        <f t="shared" si="177"/>
        <v>0.54599390717259744</v>
      </c>
      <c r="L720" s="60">
        <f t="shared" si="170"/>
        <v>24551.410651483424</v>
      </c>
      <c r="M720" s="5">
        <f t="shared" si="171"/>
        <v>236884.28567083782</v>
      </c>
      <c r="N720" s="5">
        <f t="shared" si="172"/>
        <v>24.551410651483426</v>
      </c>
      <c r="O720" s="5">
        <f t="shared" si="175"/>
        <v>4.0730857146881652E-16</v>
      </c>
      <c r="P720">
        <f t="shared" si="173"/>
        <v>15.390076450453066</v>
      </c>
    </row>
    <row r="721" spans="1:16" x14ac:dyDescent="0.25">
      <c r="A721" s="57"/>
      <c r="B721" s="5">
        <f>'Mg2+离子浓度'!B721</f>
        <v>24.038243008181539</v>
      </c>
      <c r="C721" s="5">
        <f t="shared" ref="C721:C756" si="178">B721-B720</f>
        <v>7.486811963275386E-6</v>
      </c>
      <c r="D721" s="5">
        <f t="shared" si="176"/>
        <v>385533071.99181575</v>
      </c>
      <c r="E721" s="5">
        <f t="shared" ref="E721:E756" si="179">C721*D721</f>
        <v>2886.4136156266368</v>
      </c>
      <c r="F721" s="5">
        <f t="shared" ref="F721:F756" si="180">E721+M720</f>
        <v>239770.69928646446</v>
      </c>
      <c r="G721" s="5">
        <f t="shared" ref="G721:G756" si="181">F721/B721</f>
        <v>9974.5517675670926</v>
      </c>
      <c r="H721" s="5">
        <f t="shared" si="174"/>
        <v>299.1567202805241</v>
      </c>
      <c r="I721" s="5">
        <f t="shared" ref="I721:I756" si="182">F721/$C$9/96485/0.0001</f>
        <v>24850.567371763947</v>
      </c>
      <c r="J721" s="5"/>
      <c r="K721" s="105">
        <f t="shared" si="177"/>
        <v>2.7928510462759868E-3</v>
      </c>
      <c r="L721" s="60">
        <f t="shared" ref="L721:L756" si="183">I721-K721</f>
        <v>24850.564578912901</v>
      </c>
      <c r="M721" s="5">
        <f t="shared" ref="M721:M756" si="184">L721*0.0001*$C$9*96485</f>
        <v>239770.67233964114</v>
      </c>
      <c r="N721" s="5">
        <f t="shared" ref="N721:N756" si="185">L721*0.001</f>
        <v>24.850564578912902</v>
      </c>
      <c r="O721" s="5">
        <f t="shared" si="175"/>
        <v>4.0240534448402676E-16</v>
      </c>
      <c r="P721">
        <f t="shared" ref="P721:P756" si="186">-LOG(O721)</f>
        <v>15.395336259899176</v>
      </c>
    </row>
    <row r="722" spans="1:16" x14ac:dyDescent="0.25">
      <c r="A722" s="57">
        <v>83</v>
      </c>
      <c r="B722" s="5">
        <f>'Mg2+离子浓度'!B722</f>
        <v>24.331384552439644</v>
      </c>
      <c r="C722" s="5">
        <f t="shared" si="178"/>
        <v>0.29314154425810557</v>
      </c>
      <c r="D722" s="5">
        <f t="shared" si="176"/>
        <v>18.630542539353492</v>
      </c>
      <c r="E722" s="5">
        <f t="shared" si="179"/>
        <v>5.4613860103524106</v>
      </c>
      <c r="F722" s="5">
        <f t="shared" si="180"/>
        <v>239776.13372565148</v>
      </c>
      <c r="G722" s="5">
        <f t="shared" si="181"/>
        <v>9854.6029392153832</v>
      </c>
      <c r="H722" s="5">
        <f t="shared" ref="H722:H785" si="187">E722/$C$9/96485/$C$3</f>
        <v>0.56603472149581913</v>
      </c>
      <c r="I722" s="5">
        <f t="shared" si="182"/>
        <v>24851.130613634396</v>
      </c>
      <c r="J722" s="5"/>
      <c r="K722" s="105">
        <f t="shared" si="177"/>
        <v>0.5526470292110981</v>
      </c>
      <c r="L722" s="60">
        <f t="shared" si="183"/>
        <v>24850.577966605186</v>
      </c>
      <c r="M722" s="5">
        <f t="shared" si="184"/>
        <v>239770.80151079016</v>
      </c>
      <c r="N722" s="5">
        <f t="shared" si="185"/>
        <v>24.850577966605186</v>
      </c>
      <c r="O722" s="5">
        <f t="shared" si="175"/>
        <v>4.0240512769716036E-16</v>
      </c>
      <c r="P722">
        <f t="shared" si="186"/>
        <v>15.395336493865665</v>
      </c>
    </row>
    <row r="723" spans="1:16" x14ac:dyDescent="0.25">
      <c r="A723" s="57"/>
      <c r="B723" s="5">
        <f>'Mg2+离子浓度'!B723</f>
        <v>24.331392039251607</v>
      </c>
      <c r="C723" s="5">
        <f t="shared" si="178"/>
        <v>7.486811963275386E-6</v>
      </c>
      <c r="D723" s="5">
        <f t="shared" si="176"/>
        <v>385533071.99181575</v>
      </c>
      <c r="E723" s="5">
        <f t="shared" si="179"/>
        <v>2886.4136156266368</v>
      </c>
      <c r="F723" s="5">
        <f t="shared" si="180"/>
        <v>242657.21512641679</v>
      </c>
      <c r="G723" s="5">
        <f t="shared" si="181"/>
        <v>9973.0099591079761</v>
      </c>
      <c r="H723" s="5">
        <f t="shared" si="187"/>
        <v>299.1567202805241</v>
      </c>
      <c r="I723" s="5">
        <f t="shared" si="182"/>
        <v>25149.734686885713</v>
      </c>
      <c r="J723" s="5"/>
      <c r="K723" s="105">
        <f t="shared" si="177"/>
        <v>2.826473206146621E-3</v>
      </c>
      <c r="L723" s="60">
        <f t="shared" si="183"/>
        <v>25149.731860412507</v>
      </c>
      <c r="M723" s="5">
        <f t="shared" si="184"/>
        <v>242657.18785519007</v>
      </c>
      <c r="N723" s="5">
        <f t="shared" si="185"/>
        <v>25.149731860412508</v>
      </c>
      <c r="O723" s="5">
        <f t="shared" si="175"/>
        <v>3.9761855337077056E-16</v>
      </c>
      <c r="P723">
        <f t="shared" si="186"/>
        <v>15.400533359087214</v>
      </c>
    </row>
    <row r="724" spans="1:16" x14ac:dyDescent="0.25">
      <c r="A724" s="57">
        <v>84</v>
      </c>
      <c r="B724" s="5">
        <f>'Mg2+离子浓度'!B724</f>
        <v>24.624533583509713</v>
      </c>
      <c r="C724" s="5">
        <f t="shared" si="178"/>
        <v>0.29314154425810557</v>
      </c>
      <c r="D724" s="5">
        <f t="shared" si="176"/>
        <v>18.630542539353492</v>
      </c>
      <c r="E724" s="5">
        <f t="shared" si="179"/>
        <v>5.4613860103524106</v>
      </c>
      <c r="F724" s="5">
        <f t="shared" si="180"/>
        <v>242662.64924120042</v>
      </c>
      <c r="G724" s="5">
        <f t="shared" si="181"/>
        <v>9854.5074333389239</v>
      </c>
      <c r="H724" s="5">
        <f t="shared" si="187"/>
        <v>0.56603472149581913</v>
      </c>
      <c r="I724" s="5">
        <f t="shared" si="182"/>
        <v>25150.297895134001</v>
      </c>
      <c r="J724" s="5"/>
      <c r="K724" s="105">
        <f t="shared" si="177"/>
        <v>0.55930000254774015</v>
      </c>
      <c r="L724" s="60">
        <f t="shared" si="183"/>
        <v>25149.738595131454</v>
      </c>
      <c r="M724" s="5">
        <f t="shared" si="184"/>
        <v>242657.25283512584</v>
      </c>
      <c r="N724" s="5">
        <f t="shared" si="185"/>
        <v>25.149738595131453</v>
      </c>
      <c r="O724" s="5">
        <f t="shared" si="175"/>
        <v>3.9761844689454642E-16</v>
      </c>
      <c r="P724">
        <f t="shared" si="186"/>
        <v>15.400533475384712</v>
      </c>
    </row>
    <row r="725" spans="1:16" x14ac:dyDescent="0.25">
      <c r="A725" s="57"/>
      <c r="B725" s="5">
        <f>'Mg2+离子浓度'!B725</f>
        <v>24.624541070321676</v>
      </c>
      <c r="C725" s="5">
        <f t="shared" si="178"/>
        <v>7.486811963275386E-6</v>
      </c>
      <c r="D725" s="5">
        <f t="shared" si="176"/>
        <v>385533071.99181575</v>
      </c>
      <c r="E725" s="5">
        <f t="shared" si="179"/>
        <v>2886.4136156266368</v>
      </c>
      <c r="F725" s="5">
        <f t="shared" si="180"/>
        <v>245543.66645075247</v>
      </c>
      <c r="G725" s="5">
        <f t="shared" si="181"/>
        <v>9971.5022403682451</v>
      </c>
      <c r="H725" s="5">
        <f t="shared" si="187"/>
        <v>299.1567202805241</v>
      </c>
      <c r="I725" s="5">
        <f t="shared" si="182"/>
        <v>25448.895315411977</v>
      </c>
      <c r="J725" s="5"/>
      <c r="K725" s="105">
        <f t="shared" si="177"/>
        <v>2.8600946145388288E-3</v>
      </c>
      <c r="L725" s="60">
        <f t="shared" si="183"/>
        <v>25448.892455317364</v>
      </c>
      <c r="M725" s="5">
        <f t="shared" si="184"/>
        <v>245543.63885512963</v>
      </c>
      <c r="N725" s="5">
        <f t="shared" si="185"/>
        <v>25.448892455317363</v>
      </c>
      <c r="O725" s="5">
        <f t="shared" ref="O725:O788" si="188">10^(-14)/N725</f>
        <v>3.9294440878155279E-16</v>
      </c>
      <c r="P725">
        <f t="shared" si="186"/>
        <v>15.405668886436603</v>
      </c>
    </row>
    <row r="726" spans="1:16" x14ac:dyDescent="0.25">
      <c r="A726" s="57">
        <v>85</v>
      </c>
      <c r="B726" s="5">
        <f>'Mg2+离子浓度'!B726</f>
        <v>24.917682614579782</v>
      </c>
      <c r="C726" s="5">
        <f t="shared" si="178"/>
        <v>0.29314154425810557</v>
      </c>
      <c r="D726" s="5">
        <f t="shared" si="176"/>
        <v>18.630542539353492</v>
      </c>
      <c r="E726" s="5">
        <f t="shared" si="179"/>
        <v>5.4613860103524106</v>
      </c>
      <c r="F726" s="5">
        <f t="shared" si="180"/>
        <v>245549.10024113997</v>
      </c>
      <c r="G726" s="5">
        <f t="shared" si="181"/>
        <v>9854.4115855085493</v>
      </c>
      <c r="H726" s="5">
        <f t="shared" si="187"/>
        <v>0.56603472149581913</v>
      </c>
      <c r="I726" s="5">
        <f t="shared" si="182"/>
        <v>25449.458490038858</v>
      </c>
      <c r="J726" s="5"/>
      <c r="K726" s="105">
        <f t="shared" si="177"/>
        <v>0.56595282718584683</v>
      </c>
      <c r="L726" s="60">
        <f t="shared" si="183"/>
        <v>25448.892537211672</v>
      </c>
      <c r="M726" s="5">
        <f t="shared" si="184"/>
        <v>245543.63964528681</v>
      </c>
      <c r="N726" s="5">
        <f t="shared" si="185"/>
        <v>25.448892537211673</v>
      </c>
      <c r="O726" s="5">
        <f t="shared" si="188"/>
        <v>3.9294440751706116E-16</v>
      </c>
      <c r="P726">
        <f t="shared" si="186"/>
        <v>15.405668887834159</v>
      </c>
    </row>
    <row r="727" spans="1:16" x14ac:dyDescent="0.25">
      <c r="A727" s="57"/>
      <c r="B727" s="5">
        <f>'Mg2+离子浓度'!B727</f>
        <v>24.917690101391745</v>
      </c>
      <c r="C727" s="5">
        <f t="shared" si="178"/>
        <v>7.486811963275386E-6</v>
      </c>
      <c r="D727" s="5">
        <f t="shared" si="176"/>
        <v>385533071.99181575</v>
      </c>
      <c r="E727" s="5">
        <f t="shared" si="179"/>
        <v>2886.4136156266368</v>
      </c>
      <c r="F727" s="5">
        <f t="shared" si="180"/>
        <v>248430.05326091344</v>
      </c>
      <c r="G727" s="5">
        <f t="shared" si="181"/>
        <v>9970.0274082402884</v>
      </c>
      <c r="H727" s="5">
        <f t="shared" si="187"/>
        <v>299.1567202805241</v>
      </c>
      <c r="I727" s="5">
        <f t="shared" si="182"/>
        <v>25748.049257492192</v>
      </c>
      <c r="J727" s="5"/>
      <c r="K727" s="105">
        <f t="shared" si="177"/>
        <v>2.8937152714694075E-3</v>
      </c>
      <c r="L727" s="60">
        <f t="shared" si="183"/>
        <v>25748.046363776921</v>
      </c>
      <c r="M727" s="5">
        <f t="shared" si="184"/>
        <v>248430.02534090163</v>
      </c>
      <c r="N727" s="5">
        <f t="shared" si="185"/>
        <v>25.748046363776922</v>
      </c>
      <c r="O727" s="5">
        <f t="shared" si="188"/>
        <v>3.8837898063086769E-16</v>
      </c>
      <c r="P727">
        <f t="shared" si="186"/>
        <v>15.410744282479394</v>
      </c>
    </row>
    <row r="728" spans="1:16" x14ac:dyDescent="0.25">
      <c r="A728" s="57">
        <v>86</v>
      </c>
      <c r="B728" s="5">
        <f>'Mg2+离子浓度'!B728</f>
        <v>25.210831645649851</v>
      </c>
      <c r="C728" s="5">
        <f t="shared" si="178"/>
        <v>0.29314154425810557</v>
      </c>
      <c r="D728" s="5">
        <f t="shared" si="176"/>
        <v>18.630542539353492</v>
      </c>
      <c r="E728" s="5">
        <f t="shared" si="179"/>
        <v>5.4613860103524106</v>
      </c>
      <c r="F728" s="5">
        <f t="shared" si="180"/>
        <v>248435.48672691197</v>
      </c>
      <c r="G728" s="5">
        <f t="shared" si="181"/>
        <v>9854.3154077100717</v>
      </c>
      <c r="H728" s="5">
        <f t="shared" si="187"/>
        <v>0.56603472149581913</v>
      </c>
      <c r="I728" s="5">
        <f t="shared" si="182"/>
        <v>25748.612398498415</v>
      </c>
      <c r="J728" s="5"/>
      <c r="K728" s="105">
        <f t="shared" si="177"/>
        <v>0.57260550312874159</v>
      </c>
      <c r="L728" s="60">
        <f t="shared" si="183"/>
        <v>25748.039792995285</v>
      </c>
      <c r="M728" s="5">
        <f t="shared" si="184"/>
        <v>248429.96194271505</v>
      </c>
      <c r="N728" s="5">
        <f t="shared" si="185"/>
        <v>25.748039792995286</v>
      </c>
      <c r="O728" s="5">
        <f t="shared" si="188"/>
        <v>3.8837907974340182E-16</v>
      </c>
      <c r="P728">
        <f t="shared" si="186"/>
        <v>15.410744171649448</v>
      </c>
    </row>
    <row r="729" spans="1:16" x14ac:dyDescent="0.25">
      <c r="A729" s="57"/>
      <c r="B729" s="5">
        <f>'Mg2+离子浓度'!B729</f>
        <v>25.210839132461814</v>
      </c>
      <c r="C729" s="5">
        <f t="shared" si="178"/>
        <v>7.486811963275386E-6</v>
      </c>
      <c r="D729" s="5">
        <f t="shared" ref="D729:D792" si="189">D727</f>
        <v>385533071.99181575</v>
      </c>
      <c r="E729" s="5">
        <f t="shared" si="179"/>
        <v>2886.4136156266368</v>
      </c>
      <c r="F729" s="5">
        <f t="shared" si="180"/>
        <v>251316.37555834168</v>
      </c>
      <c r="G729" s="5">
        <f t="shared" si="181"/>
        <v>9968.5843155749371</v>
      </c>
      <c r="H729" s="5">
        <f t="shared" si="187"/>
        <v>299.1567202805241</v>
      </c>
      <c r="I729" s="5">
        <f t="shared" si="182"/>
        <v>26047.196513275812</v>
      </c>
      <c r="J729" s="5"/>
      <c r="K729" s="105">
        <f t="shared" si="177"/>
        <v>2.9273351769551542E-3</v>
      </c>
      <c r="L729" s="60">
        <f t="shared" si="183"/>
        <v>26047.193585940637</v>
      </c>
      <c r="M729" s="5">
        <f t="shared" si="184"/>
        <v>251316.34731394827</v>
      </c>
      <c r="N729" s="5">
        <f t="shared" si="185"/>
        <v>26.047193585940636</v>
      </c>
      <c r="O729" s="5">
        <f t="shared" si="188"/>
        <v>3.8391851955205071E-16</v>
      </c>
      <c r="P729">
        <f t="shared" si="186"/>
        <v>15.415760937777694</v>
      </c>
    </row>
    <row r="730" spans="1:16" x14ac:dyDescent="0.25">
      <c r="A730" s="57">
        <v>87</v>
      </c>
      <c r="B730" s="5">
        <f>'Mg2+离子浓度'!B730</f>
        <v>25.50398067671992</v>
      </c>
      <c r="C730" s="5">
        <f t="shared" si="178"/>
        <v>0.29314154425810557</v>
      </c>
      <c r="D730" s="5">
        <f t="shared" si="189"/>
        <v>18.630542539353492</v>
      </c>
      <c r="E730" s="5">
        <f t="shared" si="179"/>
        <v>5.4613860103524106</v>
      </c>
      <c r="F730" s="5">
        <f t="shared" si="180"/>
        <v>251321.80869995861</v>
      </c>
      <c r="G730" s="5">
        <f t="shared" si="181"/>
        <v>9854.2189113782388</v>
      </c>
      <c r="H730" s="5">
        <f t="shared" si="187"/>
        <v>0.56603472149581913</v>
      </c>
      <c r="I730" s="5">
        <f t="shared" si="182"/>
        <v>26047.759620662135</v>
      </c>
      <c r="J730" s="5"/>
      <c r="K730" s="105">
        <f t="shared" ref="K730:K793" si="190">I730*($C$8/3.1415926)^(1/2)*C730^(1/2)</f>
        <v>0.57925803037974843</v>
      </c>
      <c r="L730" s="60">
        <f t="shared" si="183"/>
        <v>26047.180362631756</v>
      </c>
      <c r="M730" s="5">
        <f t="shared" si="184"/>
        <v>251316.21972885251</v>
      </c>
      <c r="N730" s="5">
        <f t="shared" si="185"/>
        <v>26.047180362631757</v>
      </c>
      <c r="O730" s="5">
        <f t="shared" si="188"/>
        <v>3.839187144550344E-16</v>
      </c>
      <c r="P730">
        <f t="shared" si="186"/>
        <v>15.415760717300524</v>
      </c>
    </row>
    <row r="731" spans="1:16" x14ac:dyDescent="0.25">
      <c r="A731" s="57"/>
      <c r="B731" s="5">
        <f>'Mg2+离子浓度'!B731</f>
        <v>25.503988163531883</v>
      </c>
      <c r="C731" s="5">
        <f t="shared" si="178"/>
        <v>7.486811963275386E-6</v>
      </c>
      <c r="D731" s="5">
        <f t="shared" si="189"/>
        <v>385533071.99181575</v>
      </c>
      <c r="E731" s="5">
        <f t="shared" si="179"/>
        <v>2886.4136156266368</v>
      </c>
      <c r="F731" s="5">
        <f t="shared" si="180"/>
        <v>254202.63334447914</v>
      </c>
      <c r="G731" s="5">
        <f t="shared" si="181"/>
        <v>9967.1718679654623</v>
      </c>
      <c r="H731" s="5">
        <f t="shared" si="187"/>
        <v>299.1567202805241</v>
      </c>
      <c r="I731" s="5">
        <f t="shared" si="182"/>
        <v>26346.337082912276</v>
      </c>
      <c r="J731" s="5"/>
      <c r="K731" s="105">
        <f t="shared" si="190"/>
        <v>2.9609543310128625E-3</v>
      </c>
      <c r="L731" s="60">
        <f t="shared" si="183"/>
        <v>26346.334121957945</v>
      </c>
      <c r="M731" s="5">
        <f t="shared" si="184"/>
        <v>254202.60477571125</v>
      </c>
      <c r="N731" s="5">
        <f t="shared" si="185"/>
        <v>26.346334121957945</v>
      </c>
      <c r="O731" s="5">
        <f t="shared" si="188"/>
        <v>3.7955944662774373E-16</v>
      </c>
      <c r="P731">
        <f t="shared" si="186"/>
        <v>15.420720195208464</v>
      </c>
    </row>
    <row r="732" spans="1:16" x14ac:dyDescent="0.25">
      <c r="A732" s="57">
        <v>88</v>
      </c>
      <c r="B732" s="5">
        <f>'Mg2+离子浓度'!B732</f>
        <v>25.797129707789988</v>
      </c>
      <c r="C732" s="5">
        <f t="shared" si="178"/>
        <v>0.29314154425810557</v>
      </c>
      <c r="D732" s="5">
        <f t="shared" si="189"/>
        <v>18.630542539353492</v>
      </c>
      <c r="E732" s="5">
        <f t="shared" si="179"/>
        <v>5.4613860103524106</v>
      </c>
      <c r="F732" s="5">
        <f t="shared" si="180"/>
        <v>254208.0661617216</v>
      </c>
      <c r="G732" s="5">
        <f t="shared" si="181"/>
        <v>9854.1221074280256</v>
      </c>
      <c r="H732" s="5">
        <f t="shared" si="187"/>
        <v>0.56603472149581913</v>
      </c>
      <c r="I732" s="5">
        <f t="shared" si="182"/>
        <v>26346.90015667944</v>
      </c>
      <c r="J732" s="5"/>
      <c r="K732" s="105">
        <f t="shared" si="190"/>
        <v>0.58591040894219015</v>
      </c>
      <c r="L732" s="60">
        <f t="shared" si="183"/>
        <v>26346.314246270496</v>
      </c>
      <c r="M732" s="5">
        <f t="shared" si="184"/>
        <v>254202.4130051409</v>
      </c>
      <c r="N732" s="5">
        <f t="shared" si="185"/>
        <v>26.346314246270499</v>
      </c>
      <c r="O732" s="5">
        <f t="shared" si="188"/>
        <v>3.7955973296779333E-16</v>
      </c>
      <c r="P732">
        <f t="shared" si="186"/>
        <v>15.420719867576368</v>
      </c>
    </row>
    <row r="733" spans="1:16" x14ac:dyDescent="0.25">
      <c r="A733" s="57"/>
      <c r="B733" s="5">
        <f>'Mg2+离子浓度'!B733</f>
        <v>25.797137194601952</v>
      </c>
      <c r="C733" s="5">
        <f t="shared" si="178"/>
        <v>7.486811963275386E-6</v>
      </c>
      <c r="D733" s="5">
        <f t="shared" si="189"/>
        <v>385533071.99181575</v>
      </c>
      <c r="E733" s="5">
        <f t="shared" si="179"/>
        <v>2886.4136156266368</v>
      </c>
      <c r="F733" s="5">
        <f t="shared" si="180"/>
        <v>257088.82662076753</v>
      </c>
      <c r="G733" s="5">
        <f t="shared" si="181"/>
        <v>9965.7890207508499</v>
      </c>
      <c r="H733" s="5">
        <f t="shared" si="187"/>
        <v>299.1567202805241</v>
      </c>
      <c r="I733" s="5">
        <f t="shared" si="182"/>
        <v>26645.470966551024</v>
      </c>
      <c r="J733" s="5"/>
      <c r="K733" s="105">
        <f t="shared" si="190"/>
        <v>2.9945727336593278E-3</v>
      </c>
      <c r="L733" s="60">
        <f t="shared" si="183"/>
        <v>26645.467971978291</v>
      </c>
      <c r="M733" s="5">
        <f t="shared" si="184"/>
        <v>257088.79772763254</v>
      </c>
      <c r="N733" s="5">
        <f t="shared" si="185"/>
        <v>26.645467971978292</v>
      </c>
      <c r="O733" s="5">
        <f t="shared" si="188"/>
        <v>3.7529834381278273E-16</v>
      </c>
      <c r="P733">
        <f t="shared" si="186"/>
        <v>15.425623352119176</v>
      </c>
    </row>
    <row r="734" spans="1:16" x14ac:dyDescent="0.25">
      <c r="A734" s="57">
        <v>89</v>
      </c>
      <c r="B734" s="5">
        <f>'Mg2+离子浓度'!B734</f>
        <v>26.090278738860057</v>
      </c>
      <c r="C734" s="5">
        <f t="shared" si="178"/>
        <v>0.29314154425810557</v>
      </c>
      <c r="D734" s="5">
        <f t="shared" si="189"/>
        <v>18.630542539353492</v>
      </c>
      <c r="E734" s="5">
        <f t="shared" si="179"/>
        <v>5.4613860103524106</v>
      </c>
      <c r="F734" s="5">
        <f t="shared" si="180"/>
        <v>257094.25911364288</v>
      </c>
      <c r="G734" s="5">
        <f t="shared" si="181"/>
        <v>9854.0250062838495</v>
      </c>
      <c r="H734" s="5">
        <f t="shared" si="187"/>
        <v>0.56603472149581913</v>
      </c>
      <c r="I734" s="5">
        <f t="shared" si="182"/>
        <v>26646.034006699785</v>
      </c>
      <c r="J734" s="5"/>
      <c r="K734" s="105">
        <f t="shared" si="190"/>
        <v>0.59256263881939031</v>
      </c>
      <c r="L734" s="60">
        <f t="shared" si="183"/>
        <v>26645.441444060965</v>
      </c>
      <c r="M734" s="5">
        <f t="shared" si="184"/>
        <v>257088.54177302224</v>
      </c>
      <c r="N734" s="5">
        <f t="shared" si="185"/>
        <v>26.645441444060967</v>
      </c>
      <c r="O734" s="5">
        <f t="shared" si="188"/>
        <v>3.7529871745581125E-16</v>
      </c>
      <c r="P734">
        <f t="shared" si="186"/>
        <v>15.425622919740437</v>
      </c>
    </row>
    <row r="735" spans="1:16" x14ac:dyDescent="0.25">
      <c r="A735" s="57"/>
      <c r="B735" s="5">
        <f>'Mg2+离子浓度'!B735</f>
        <v>26.09028622567202</v>
      </c>
      <c r="C735" s="5">
        <f t="shared" si="178"/>
        <v>7.486811963275386E-6</v>
      </c>
      <c r="D735" s="5">
        <f t="shared" si="189"/>
        <v>385533071.99181575</v>
      </c>
      <c r="E735" s="5">
        <f t="shared" si="179"/>
        <v>2886.4136156266368</v>
      </c>
      <c r="F735" s="5">
        <f t="shared" si="180"/>
        <v>259974.95538864887</v>
      </c>
      <c r="G735" s="5">
        <f t="shared" si="181"/>
        <v>9964.4347762211091</v>
      </c>
      <c r="H735" s="5">
        <f t="shared" si="187"/>
        <v>299.1567202805241</v>
      </c>
      <c r="I735" s="5">
        <f t="shared" si="182"/>
        <v>26944.598164341489</v>
      </c>
      <c r="J735" s="5"/>
      <c r="K735" s="105">
        <f t="shared" si="190"/>
        <v>3.0281903849113442E-3</v>
      </c>
      <c r="L735" s="60">
        <f t="shared" si="183"/>
        <v>26944.595136151103</v>
      </c>
      <c r="M735" s="5">
        <f t="shared" si="184"/>
        <v>259974.92617115396</v>
      </c>
      <c r="N735" s="5">
        <f t="shared" si="185"/>
        <v>26.944595136151104</v>
      </c>
      <c r="O735" s="5">
        <f t="shared" si="188"/>
        <v>3.7113194499564664E-16</v>
      </c>
      <c r="P735">
        <f t="shared" si="186"/>
        <v>15.430471662363052</v>
      </c>
    </row>
    <row r="736" spans="1:16" x14ac:dyDescent="0.25">
      <c r="A736" s="57">
        <v>90</v>
      </c>
      <c r="B736" s="5">
        <f>'Mg2+离子浓度'!B736</f>
        <v>26.383427769930126</v>
      </c>
      <c r="C736" s="5">
        <f t="shared" si="178"/>
        <v>0.29314154425810557</v>
      </c>
      <c r="D736" s="5">
        <f t="shared" si="189"/>
        <v>18.630542539353492</v>
      </c>
      <c r="E736" s="5">
        <f t="shared" si="179"/>
        <v>5.4613860103524106</v>
      </c>
      <c r="F736" s="5">
        <f t="shared" si="180"/>
        <v>259980.3875571643</v>
      </c>
      <c r="G736" s="5">
        <f t="shared" si="181"/>
        <v>9853.9276179068238</v>
      </c>
      <c r="H736" s="5">
        <f t="shared" si="187"/>
        <v>0.56603472149581913</v>
      </c>
      <c r="I736" s="5">
        <f t="shared" si="182"/>
        <v>26945.161170872598</v>
      </c>
      <c r="J736" s="5"/>
      <c r="K736" s="105">
        <f t="shared" si="190"/>
        <v>0.59921472001467191</v>
      </c>
      <c r="L736" s="60">
        <f t="shared" si="183"/>
        <v>26944.561956152582</v>
      </c>
      <c r="M736" s="5">
        <f t="shared" si="184"/>
        <v>259974.60603393821</v>
      </c>
      <c r="N736" s="5">
        <f t="shared" si="185"/>
        <v>26.944561956152583</v>
      </c>
      <c r="O736" s="5">
        <f t="shared" si="188"/>
        <v>3.7113240201392761E-16</v>
      </c>
      <c r="P736">
        <f t="shared" si="186"/>
        <v>15.430471127565664</v>
      </c>
    </row>
    <row r="737" spans="1:16" x14ac:dyDescent="0.25">
      <c r="A737" s="57"/>
      <c r="B737" s="5">
        <f>'Mg2+离子浓度'!B737</f>
        <v>26.383435256742089</v>
      </c>
      <c r="C737" s="5">
        <f t="shared" si="178"/>
        <v>7.486811963275386E-6</v>
      </c>
      <c r="D737" s="5">
        <f t="shared" si="189"/>
        <v>385533071.99181575</v>
      </c>
      <c r="E737" s="5">
        <f t="shared" si="179"/>
        <v>2886.4136156266368</v>
      </c>
      <c r="F737" s="5">
        <f t="shared" si="180"/>
        <v>262861.01964956487</v>
      </c>
      <c r="G737" s="5">
        <f t="shared" si="181"/>
        <v>9963.1081810088672</v>
      </c>
      <c r="H737" s="5">
        <f t="shared" si="187"/>
        <v>299.1567202805241</v>
      </c>
      <c r="I737" s="5">
        <f t="shared" si="182"/>
        <v>27243.718676433109</v>
      </c>
      <c r="J737" s="5"/>
      <c r="K737" s="105">
        <f t="shared" si="190"/>
        <v>3.0618072847857073E-3</v>
      </c>
      <c r="L737" s="60">
        <f t="shared" si="183"/>
        <v>27243.715614625824</v>
      </c>
      <c r="M737" s="5">
        <f t="shared" si="184"/>
        <v>262860.99010771728</v>
      </c>
      <c r="N737" s="5">
        <f t="shared" si="185"/>
        <v>27.243715614625824</v>
      </c>
      <c r="O737" s="5">
        <f t="shared" si="188"/>
        <v>3.6705712764933898E-16</v>
      </c>
      <c r="P737">
        <f t="shared" si="186"/>
        <v>15.435266338221812</v>
      </c>
    </row>
    <row r="738" spans="1:16" x14ac:dyDescent="0.25">
      <c r="A738" s="57">
        <v>91</v>
      </c>
      <c r="B738" s="5">
        <f>'Mg2+离子浓度'!B738</f>
        <v>26.676576801000195</v>
      </c>
      <c r="C738" s="5">
        <f t="shared" si="178"/>
        <v>0.29314154425810557</v>
      </c>
      <c r="D738" s="5">
        <f t="shared" si="189"/>
        <v>18.630542539353492</v>
      </c>
      <c r="E738" s="5">
        <f t="shared" si="179"/>
        <v>5.4613860103524106</v>
      </c>
      <c r="F738" s="5">
        <f t="shared" si="180"/>
        <v>262866.45149372763</v>
      </c>
      <c r="G738" s="5">
        <f t="shared" si="181"/>
        <v>9853.8299518202002</v>
      </c>
      <c r="H738" s="5">
        <f t="shared" si="187"/>
        <v>0.56603472149581913</v>
      </c>
      <c r="I738" s="5">
        <f t="shared" si="182"/>
        <v>27244.281649347322</v>
      </c>
      <c r="J738" s="5"/>
      <c r="K738" s="105">
        <f t="shared" si="190"/>
        <v>0.60586665253135841</v>
      </c>
      <c r="L738" s="60">
        <f t="shared" si="183"/>
        <v>27243.675782694791</v>
      </c>
      <c r="M738" s="5">
        <f t="shared" si="184"/>
        <v>262860.60578933073</v>
      </c>
      <c r="N738" s="5">
        <f t="shared" si="185"/>
        <v>27.24367578269479</v>
      </c>
      <c r="O738" s="5">
        <f t="shared" si="188"/>
        <v>3.670576643094545E-16</v>
      </c>
      <c r="P738">
        <f t="shared" si="186"/>
        <v>15.435265703257009</v>
      </c>
    </row>
    <row r="739" spans="1:16" x14ac:dyDescent="0.25">
      <c r="A739" s="57"/>
      <c r="B739" s="5">
        <f>'Mg2+离子浓度'!B739</f>
        <v>26.676584287812158</v>
      </c>
      <c r="C739" s="5">
        <f t="shared" si="178"/>
        <v>7.486811963275386E-6</v>
      </c>
      <c r="D739" s="5">
        <f t="shared" si="189"/>
        <v>385533071.99181575</v>
      </c>
      <c r="E739" s="5">
        <f t="shared" si="179"/>
        <v>2886.4136156266368</v>
      </c>
      <c r="F739" s="5">
        <f t="shared" si="180"/>
        <v>265747.01940495736</v>
      </c>
      <c r="G739" s="5">
        <f t="shared" si="181"/>
        <v>9961.8083236529765</v>
      </c>
      <c r="H739" s="5">
        <f t="shared" si="187"/>
        <v>299.1567202805241</v>
      </c>
      <c r="I739" s="5">
        <f t="shared" si="182"/>
        <v>27542.832502975318</v>
      </c>
      <c r="J739" s="5"/>
      <c r="K739" s="105">
        <f t="shared" si="190"/>
        <v>3.0954234332992098E-3</v>
      </c>
      <c r="L739" s="60">
        <f t="shared" si="183"/>
        <v>27542.829407551886</v>
      </c>
      <c r="M739" s="5">
        <f t="shared" si="184"/>
        <v>265746.98953876441</v>
      </c>
      <c r="N739" s="5">
        <f t="shared" si="185"/>
        <v>27.542829407551885</v>
      </c>
      <c r="O739" s="5">
        <f t="shared" si="188"/>
        <v>3.6307090502684995E-16</v>
      </c>
      <c r="P739">
        <f t="shared" si="186"/>
        <v>15.44000855222334</v>
      </c>
    </row>
    <row r="740" spans="1:16" x14ac:dyDescent="0.25">
      <c r="A740" s="57">
        <v>92</v>
      </c>
      <c r="B740" s="5">
        <f>'Mg2+离子浓度'!B740</f>
        <v>26.969725832070264</v>
      </c>
      <c r="C740" s="5">
        <f t="shared" si="178"/>
        <v>0.29314154425810557</v>
      </c>
      <c r="D740" s="5">
        <f t="shared" si="189"/>
        <v>18.630542539353492</v>
      </c>
      <c r="E740" s="5">
        <f t="shared" si="179"/>
        <v>5.4613860103524106</v>
      </c>
      <c r="F740" s="5">
        <f t="shared" si="180"/>
        <v>265752.45092477475</v>
      </c>
      <c r="G740" s="5">
        <f t="shared" si="181"/>
        <v>9853.7320171331867</v>
      </c>
      <c r="H740" s="5">
        <f t="shared" si="187"/>
        <v>0.56603472149581913</v>
      </c>
      <c r="I740" s="5">
        <f t="shared" si="182"/>
        <v>27543.395442273384</v>
      </c>
      <c r="J740" s="5"/>
      <c r="K740" s="105">
        <f t="shared" si="190"/>
        <v>0.61251843637277281</v>
      </c>
      <c r="L740" s="60">
        <f t="shared" si="183"/>
        <v>27542.78292383701</v>
      </c>
      <c r="M740" s="5">
        <f t="shared" si="184"/>
        <v>265746.54104064137</v>
      </c>
      <c r="N740" s="5">
        <f t="shared" si="185"/>
        <v>27.542782923837009</v>
      </c>
      <c r="O740" s="5">
        <f t="shared" si="188"/>
        <v>3.6307151777845441E-16</v>
      </c>
      <c r="P740">
        <f t="shared" si="186"/>
        <v>15.440007819268944</v>
      </c>
    </row>
    <row r="741" spans="1:16" x14ac:dyDescent="0.25">
      <c r="A741" s="57"/>
      <c r="B741" s="5">
        <f>'Mg2+离子浓度'!B741</f>
        <v>26.969733318882227</v>
      </c>
      <c r="C741" s="5">
        <f t="shared" si="178"/>
        <v>7.486811963275386E-6</v>
      </c>
      <c r="D741" s="5">
        <f t="shared" si="189"/>
        <v>385533071.99181575</v>
      </c>
      <c r="E741" s="5">
        <f t="shared" si="179"/>
        <v>2886.4136156266368</v>
      </c>
      <c r="F741" s="5">
        <f t="shared" si="180"/>
        <v>268632.954656268</v>
      </c>
      <c r="G741" s="5">
        <f t="shared" si="181"/>
        <v>9960.534332321</v>
      </c>
      <c r="H741" s="5">
        <f t="shared" si="187"/>
        <v>299.1567202805241</v>
      </c>
      <c r="I741" s="5">
        <f t="shared" si="182"/>
        <v>27841.93964411753</v>
      </c>
      <c r="J741" s="5"/>
      <c r="K741" s="105">
        <f t="shared" si="190"/>
        <v>3.1290388304686446E-3</v>
      </c>
      <c r="L741" s="60">
        <f t="shared" si="183"/>
        <v>27841.936515078702</v>
      </c>
      <c r="M741" s="5">
        <f t="shared" si="184"/>
        <v>268632.9244657369</v>
      </c>
      <c r="N741" s="5">
        <f t="shared" si="185"/>
        <v>27.841936515078704</v>
      </c>
      <c r="O741" s="5">
        <f t="shared" si="188"/>
        <v>3.5917041886020303E-16</v>
      </c>
      <c r="P741">
        <f t="shared" si="186"/>
        <v>15.444699438861086</v>
      </c>
    </row>
    <row r="742" spans="1:16" x14ac:dyDescent="0.25">
      <c r="A742" s="57">
        <v>93</v>
      </c>
      <c r="B742" s="5">
        <f>'Mg2+离子浓度'!B742</f>
        <v>27.262874863140333</v>
      </c>
      <c r="C742" s="5">
        <f t="shared" si="178"/>
        <v>0.29314154425810557</v>
      </c>
      <c r="D742" s="5">
        <f t="shared" si="189"/>
        <v>18.630542539353492</v>
      </c>
      <c r="E742" s="5">
        <f t="shared" si="179"/>
        <v>5.4613860103524106</v>
      </c>
      <c r="F742" s="5">
        <f t="shared" si="180"/>
        <v>268638.38585174724</v>
      </c>
      <c r="G742" s="5">
        <f t="shared" si="181"/>
        <v>9853.6338225631844</v>
      </c>
      <c r="H742" s="5">
        <f t="shared" si="187"/>
        <v>0.56603472149581913</v>
      </c>
      <c r="I742" s="5">
        <f t="shared" si="182"/>
        <v>27842.502549800203</v>
      </c>
      <c r="J742" s="5"/>
      <c r="K742" s="105">
        <f t="shared" si="190"/>
        <v>0.61917007154223791</v>
      </c>
      <c r="L742" s="60">
        <f t="shared" si="183"/>
        <v>27841.883379728661</v>
      </c>
      <c r="M742" s="5">
        <f t="shared" si="184"/>
        <v>268632.41178931197</v>
      </c>
      <c r="N742" s="5">
        <f t="shared" si="185"/>
        <v>27.84188337972866</v>
      </c>
      <c r="O742" s="5">
        <f t="shared" si="188"/>
        <v>3.5917110432553854E-16</v>
      </c>
      <c r="P742">
        <f t="shared" si="186"/>
        <v>15.444698610024652</v>
      </c>
    </row>
    <row r="743" spans="1:16" x14ac:dyDescent="0.25">
      <c r="A743" s="57"/>
      <c r="B743" s="5">
        <f>'Mg2+离子浓度'!B743</f>
        <v>27.262882349952296</v>
      </c>
      <c r="C743" s="5">
        <f t="shared" si="178"/>
        <v>7.486811963275386E-6</v>
      </c>
      <c r="D743" s="5">
        <f t="shared" si="189"/>
        <v>385533071.99181575</v>
      </c>
      <c r="E743" s="5">
        <f t="shared" si="179"/>
        <v>2886.4136156266368</v>
      </c>
      <c r="F743" s="5">
        <f t="shared" si="180"/>
        <v>271518.8254049386</v>
      </c>
      <c r="G743" s="5">
        <f t="shared" si="181"/>
        <v>9959.2853726786416</v>
      </c>
      <c r="H743" s="5">
        <f t="shared" si="187"/>
        <v>299.1567202805241</v>
      </c>
      <c r="I743" s="5">
        <f t="shared" si="182"/>
        <v>28141.040100009181</v>
      </c>
      <c r="J743" s="5"/>
      <c r="K743" s="105">
        <f t="shared" si="190"/>
        <v>3.1626534763108064E-3</v>
      </c>
      <c r="L743" s="60">
        <f t="shared" si="183"/>
        <v>28141.036937355704</v>
      </c>
      <c r="M743" s="5">
        <f t="shared" si="184"/>
        <v>271518.7948900765</v>
      </c>
      <c r="N743" s="5">
        <f t="shared" si="185"/>
        <v>28.141036937355704</v>
      </c>
      <c r="O743" s="5">
        <f t="shared" si="188"/>
        <v>3.5535293252557942E-16</v>
      </c>
      <c r="P743">
        <f t="shared" si="186"/>
        <v>15.449340096221491</v>
      </c>
    </row>
    <row r="744" spans="1:16" x14ac:dyDescent="0.25">
      <c r="A744" s="57">
        <v>94</v>
      </c>
      <c r="B744" s="5">
        <f>'Mg2+离子浓度'!B744</f>
        <v>27.556023894210401</v>
      </c>
      <c r="C744" s="5">
        <f t="shared" si="178"/>
        <v>0.29314154425810557</v>
      </c>
      <c r="D744" s="5">
        <f t="shared" si="189"/>
        <v>18.630542539353492</v>
      </c>
      <c r="E744" s="5">
        <f t="shared" si="179"/>
        <v>5.4613860103524106</v>
      </c>
      <c r="F744" s="5">
        <f t="shared" si="180"/>
        <v>271524.25627608685</v>
      </c>
      <c r="G744" s="5">
        <f t="shared" si="181"/>
        <v>9853.5353764566462</v>
      </c>
      <c r="H744" s="5">
        <f t="shared" si="187"/>
        <v>0.56603472149581913</v>
      </c>
      <c r="I744" s="5">
        <f t="shared" si="182"/>
        <v>28141.602972077199</v>
      </c>
      <c r="J744" s="5"/>
      <c r="K744" s="105">
        <f t="shared" si="190"/>
        <v>0.6258215580430766</v>
      </c>
      <c r="L744" s="60">
        <f t="shared" si="183"/>
        <v>28140.977150519157</v>
      </c>
      <c r="M744" s="5">
        <f t="shared" si="184"/>
        <v>271518.21803678409</v>
      </c>
      <c r="N744" s="5">
        <f t="shared" si="185"/>
        <v>28.140977150519156</v>
      </c>
      <c r="O744" s="5">
        <f t="shared" si="188"/>
        <v>3.5535368748968675E-16</v>
      </c>
      <c r="P744">
        <f t="shared" si="186"/>
        <v>15.44933917354331</v>
      </c>
    </row>
    <row r="745" spans="1:16" x14ac:dyDescent="0.25">
      <c r="A745" s="57"/>
      <c r="B745" s="5">
        <f>'Mg2+离子浓度'!B745</f>
        <v>27.556031381022365</v>
      </c>
      <c r="C745" s="5">
        <f t="shared" si="178"/>
        <v>7.486811963275386E-6</v>
      </c>
      <c r="D745" s="5">
        <f t="shared" si="189"/>
        <v>385533071.99181575</v>
      </c>
      <c r="E745" s="5">
        <f t="shared" si="179"/>
        <v>2886.4136156266368</v>
      </c>
      <c r="F745" s="5">
        <f t="shared" si="180"/>
        <v>274404.63165241072</v>
      </c>
      <c r="G745" s="5">
        <f t="shared" si="181"/>
        <v>9958.0606458951552</v>
      </c>
      <c r="H745" s="5">
        <f t="shared" si="187"/>
        <v>299.1567202805241</v>
      </c>
      <c r="I745" s="5">
        <f t="shared" si="182"/>
        <v>28440.13387079968</v>
      </c>
      <c r="J745" s="5"/>
      <c r="K745" s="105">
        <f t="shared" si="190"/>
        <v>3.1962673708424861E-3</v>
      </c>
      <c r="L745" s="60">
        <f t="shared" si="183"/>
        <v>28440.130674532309</v>
      </c>
      <c r="M745" s="5">
        <f t="shared" si="184"/>
        <v>274404.60081322497</v>
      </c>
      <c r="N745" s="5">
        <f t="shared" si="185"/>
        <v>28.440130674532309</v>
      </c>
      <c r="O745" s="5">
        <f t="shared" si="188"/>
        <v>3.516158246401745E-16</v>
      </c>
      <c r="P745">
        <f t="shared" si="186"/>
        <v>15.453931587525307</v>
      </c>
    </row>
    <row r="746" spans="1:16" x14ac:dyDescent="0.25">
      <c r="A746" s="57">
        <v>95</v>
      </c>
      <c r="B746" s="5">
        <f>'Mg2+离子浓度'!B746</f>
        <v>27.84917292528047</v>
      </c>
      <c r="C746" s="5">
        <f t="shared" si="178"/>
        <v>0.29314154425810557</v>
      </c>
      <c r="D746" s="5">
        <f t="shared" si="189"/>
        <v>18.630542539353492</v>
      </c>
      <c r="E746" s="5">
        <f t="shared" si="179"/>
        <v>5.4613860103524106</v>
      </c>
      <c r="F746" s="5">
        <f t="shared" si="180"/>
        <v>274410.06219923531</v>
      </c>
      <c r="G746" s="5">
        <f t="shared" si="181"/>
        <v>9853.4366868085981</v>
      </c>
      <c r="H746" s="5">
        <f t="shared" si="187"/>
        <v>0.56603472149581913</v>
      </c>
      <c r="I746" s="5">
        <f t="shared" si="182"/>
        <v>28440.696709253803</v>
      </c>
      <c r="J746" s="5"/>
      <c r="K746" s="105">
        <f t="shared" si="190"/>
        <v>0.63247289587861177</v>
      </c>
      <c r="L746" s="60">
        <f t="shared" si="183"/>
        <v>28440.064236357925</v>
      </c>
      <c r="M746" s="5">
        <f t="shared" si="184"/>
        <v>274403.95978449943</v>
      </c>
      <c r="N746" s="5">
        <f t="shared" si="185"/>
        <v>28.440064236357927</v>
      </c>
      <c r="O746" s="5">
        <f t="shared" si="188"/>
        <v>3.5161664604174653E-16</v>
      </c>
      <c r="P746">
        <f t="shared" si="186"/>
        <v>15.453930572981227</v>
      </c>
    </row>
    <row r="747" spans="1:16" x14ac:dyDescent="0.25">
      <c r="A747" s="57"/>
      <c r="B747" s="5">
        <f>'Mg2+离子浓度'!B747</f>
        <v>27.849180412092434</v>
      </c>
      <c r="C747" s="5">
        <f t="shared" si="178"/>
        <v>7.486811963275386E-6</v>
      </c>
      <c r="D747" s="5">
        <f t="shared" si="189"/>
        <v>385533071.99181575</v>
      </c>
      <c r="E747" s="5">
        <f t="shared" si="179"/>
        <v>2886.4136156266368</v>
      </c>
      <c r="F747" s="5">
        <f t="shared" si="180"/>
        <v>277290.37340012606</v>
      </c>
      <c r="G747" s="5">
        <f t="shared" si="181"/>
        <v>9956.8593867747513</v>
      </c>
      <c r="H747" s="5">
        <f t="shared" si="187"/>
        <v>299.1567202805241</v>
      </c>
      <c r="I747" s="5">
        <f t="shared" si="182"/>
        <v>28739.220956638444</v>
      </c>
      <c r="J747" s="5"/>
      <c r="K747" s="105">
        <f t="shared" si="190"/>
        <v>3.2298805140804762E-3</v>
      </c>
      <c r="L747" s="60">
        <f t="shared" si="183"/>
        <v>28739.217726757932</v>
      </c>
      <c r="M747" s="5">
        <f t="shared" si="184"/>
        <v>277290.34223662392</v>
      </c>
      <c r="N747" s="5">
        <f t="shared" si="185"/>
        <v>28.739217726757932</v>
      </c>
      <c r="O747" s="5">
        <f t="shared" si="188"/>
        <v>3.479565830593016E-16</v>
      </c>
      <c r="P747">
        <f t="shared" si="186"/>
        <v>15.458474942588182</v>
      </c>
    </row>
    <row r="748" spans="1:16" x14ac:dyDescent="0.25">
      <c r="A748" s="57">
        <v>96</v>
      </c>
      <c r="B748" s="5">
        <f>'Mg2+离子浓度'!B748</f>
        <v>28.142321956350539</v>
      </c>
      <c r="C748" s="5">
        <f t="shared" si="178"/>
        <v>0.29314154425810557</v>
      </c>
      <c r="D748" s="5">
        <f t="shared" si="189"/>
        <v>18.630542539353492</v>
      </c>
      <c r="E748" s="5">
        <f t="shared" si="179"/>
        <v>5.4613860103524106</v>
      </c>
      <c r="F748" s="5">
        <f t="shared" si="180"/>
        <v>277295.80362263427</v>
      </c>
      <c r="G748" s="5">
        <f t="shared" si="181"/>
        <v>9853.3377612809327</v>
      </c>
      <c r="H748" s="5">
        <f t="shared" si="187"/>
        <v>0.56603472149581913</v>
      </c>
      <c r="I748" s="5">
        <f t="shared" si="182"/>
        <v>28739.783761479426</v>
      </c>
      <c r="J748" s="5"/>
      <c r="K748" s="105">
        <f t="shared" si="190"/>
        <v>0.63912408505216634</v>
      </c>
      <c r="L748" s="60">
        <f t="shared" si="183"/>
        <v>28739.144637394373</v>
      </c>
      <c r="M748" s="5">
        <f t="shared" si="184"/>
        <v>277289.63703389966</v>
      </c>
      <c r="N748" s="5">
        <f t="shared" si="185"/>
        <v>28.739144637394372</v>
      </c>
      <c r="O748" s="5">
        <f t="shared" si="188"/>
        <v>3.4795746798213157E-16</v>
      </c>
      <c r="P748">
        <f t="shared" si="186"/>
        <v>15.458473838092299</v>
      </c>
    </row>
    <row r="749" spans="1:16" x14ac:dyDescent="0.25">
      <c r="A749" s="57"/>
      <c r="B749" s="5">
        <f>'Mg2+离子浓度'!B749</f>
        <v>28.142329443162502</v>
      </c>
      <c r="C749" s="5">
        <f t="shared" si="178"/>
        <v>7.486811963275386E-6</v>
      </c>
      <c r="D749" s="5">
        <f t="shared" si="189"/>
        <v>385533071.99181575</v>
      </c>
      <c r="E749" s="5">
        <f t="shared" si="179"/>
        <v>2886.4136156266368</v>
      </c>
      <c r="F749" s="5">
        <f t="shared" si="180"/>
        <v>280176.0506495263</v>
      </c>
      <c r="G749" s="5">
        <f t="shared" si="181"/>
        <v>9955.6808620047705</v>
      </c>
      <c r="H749" s="5">
        <f t="shared" si="187"/>
        <v>299.1567202805241</v>
      </c>
      <c r="I749" s="5">
        <f t="shared" si="182"/>
        <v>29038.3013576749</v>
      </c>
      <c r="J749" s="5"/>
      <c r="K749" s="105">
        <f t="shared" si="190"/>
        <v>3.2634929060415705E-3</v>
      </c>
      <c r="L749" s="60">
        <f t="shared" si="183"/>
        <v>29038.298094181995</v>
      </c>
      <c r="M749" s="5">
        <f t="shared" si="184"/>
        <v>280176.019161715</v>
      </c>
      <c r="N749" s="5">
        <f t="shared" si="185"/>
        <v>29.038298094181997</v>
      </c>
      <c r="O749" s="5">
        <f t="shared" si="188"/>
        <v>3.4437279924485526E-16</v>
      </c>
      <c r="P749">
        <f t="shared" si="186"/>
        <v>15.462971159205575</v>
      </c>
    </row>
    <row r="750" spans="1:16" x14ac:dyDescent="0.25">
      <c r="A750" s="57">
        <v>97</v>
      </c>
      <c r="B750" s="5">
        <f>'Mg2+离子浓度'!B750</f>
        <v>28.435470987420608</v>
      </c>
      <c r="C750" s="5">
        <f t="shared" si="178"/>
        <v>0.29314154425810557</v>
      </c>
      <c r="D750" s="5">
        <f t="shared" si="189"/>
        <v>18.630542539353492</v>
      </c>
      <c r="E750" s="5">
        <f t="shared" si="179"/>
        <v>5.4613860103524106</v>
      </c>
      <c r="F750" s="5">
        <f t="shared" si="180"/>
        <v>280181.48054772534</v>
      </c>
      <c r="G750" s="5">
        <f t="shared" si="181"/>
        <v>9853.2386072195914</v>
      </c>
      <c r="H750" s="5">
        <f t="shared" si="187"/>
        <v>0.56603472149581913</v>
      </c>
      <c r="I750" s="5">
        <f t="shared" si="182"/>
        <v>29038.864128903489</v>
      </c>
      <c r="J750" s="5"/>
      <c r="K750" s="105">
        <f t="shared" si="190"/>
        <v>0.64577512556706307</v>
      </c>
      <c r="L750" s="60">
        <f t="shared" si="183"/>
        <v>29038.218353777924</v>
      </c>
      <c r="M750" s="5">
        <f t="shared" si="184"/>
        <v>280175.24978642631</v>
      </c>
      <c r="N750" s="5">
        <f t="shared" si="185"/>
        <v>29.038218353777925</v>
      </c>
      <c r="O750" s="5">
        <f t="shared" si="188"/>
        <v>3.4437374490983471E-16</v>
      </c>
      <c r="P750">
        <f t="shared" si="186"/>
        <v>15.462969966612782</v>
      </c>
    </row>
    <row r="751" spans="1:16" x14ac:dyDescent="0.25">
      <c r="A751" s="57"/>
      <c r="B751" s="5">
        <f>'Mg2+离子浓度'!B751</f>
        <v>28.435478474232571</v>
      </c>
      <c r="C751" s="5">
        <f t="shared" si="178"/>
        <v>7.486811963275386E-6</v>
      </c>
      <c r="D751" s="5">
        <f t="shared" si="189"/>
        <v>385533071.99181575</v>
      </c>
      <c r="E751" s="5">
        <f t="shared" si="179"/>
        <v>2886.4136156266368</v>
      </c>
      <c r="F751" s="5">
        <f t="shared" si="180"/>
        <v>283061.66340205295</v>
      </c>
      <c r="G751" s="5">
        <f t="shared" si="181"/>
        <v>9954.5243685122241</v>
      </c>
      <c r="H751" s="5">
        <f t="shared" si="187"/>
        <v>299.1567202805241</v>
      </c>
      <c r="I751" s="5">
        <f t="shared" si="182"/>
        <v>29337.375074058447</v>
      </c>
      <c r="J751" s="5"/>
      <c r="K751" s="105">
        <f t="shared" si="190"/>
        <v>3.2971045467425591E-3</v>
      </c>
      <c r="L751" s="60">
        <f t="shared" si="183"/>
        <v>29337.3717769539</v>
      </c>
      <c r="M751" s="5">
        <f t="shared" si="184"/>
        <v>283061.6315899397</v>
      </c>
      <c r="N751" s="5">
        <f t="shared" si="185"/>
        <v>29.337371776953901</v>
      </c>
      <c r="O751" s="5">
        <f t="shared" si="188"/>
        <v>3.4086216297860545E-16</v>
      </c>
      <c r="P751">
        <f t="shared" si="186"/>
        <v>15.467421204466621</v>
      </c>
    </row>
    <row r="752" spans="1:16" x14ac:dyDescent="0.25">
      <c r="A752" s="57">
        <v>98</v>
      </c>
      <c r="B752" s="5">
        <f>'Mg2+离子浓度'!B752</f>
        <v>28.728620018490677</v>
      </c>
      <c r="C752" s="5">
        <f t="shared" si="178"/>
        <v>0.29314154425810557</v>
      </c>
      <c r="D752" s="5">
        <f t="shared" si="189"/>
        <v>18.630542539353492</v>
      </c>
      <c r="E752" s="5">
        <f t="shared" si="179"/>
        <v>5.4613860103524106</v>
      </c>
      <c r="F752" s="5">
        <f t="shared" si="180"/>
        <v>283067.09297595004</v>
      </c>
      <c r="G752" s="5">
        <f t="shared" si="181"/>
        <v>9853.139231670677</v>
      </c>
      <c r="H752" s="5">
        <f t="shared" si="187"/>
        <v>0.56603472149581913</v>
      </c>
      <c r="I752" s="5">
        <f t="shared" si="182"/>
        <v>29337.937811675394</v>
      </c>
      <c r="J752" s="5"/>
      <c r="K752" s="105">
        <f t="shared" si="190"/>
        <v>0.65242601742662432</v>
      </c>
      <c r="L752" s="60">
        <f t="shared" si="183"/>
        <v>29337.285385657968</v>
      </c>
      <c r="M752" s="5">
        <f t="shared" si="184"/>
        <v>283060.79804352089</v>
      </c>
      <c r="N752" s="5">
        <f t="shared" si="185"/>
        <v>29.337285385657967</v>
      </c>
      <c r="O752" s="5">
        <f t="shared" si="188"/>
        <v>3.4086316673623355E-16</v>
      </c>
      <c r="P752">
        <f t="shared" si="186"/>
        <v>15.467419925575021</v>
      </c>
    </row>
    <row r="753" spans="1:16" x14ac:dyDescent="0.25">
      <c r="A753" s="57"/>
      <c r="B753" s="5">
        <f>'Mg2+离子浓度'!B753</f>
        <v>28.72862750530264</v>
      </c>
      <c r="C753" s="5">
        <f t="shared" si="178"/>
        <v>7.486811963275386E-6</v>
      </c>
      <c r="D753" s="5">
        <f t="shared" si="189"/>
        <v>385533071.99181575</v>
      </c>
      <c r="E753" s="5">
        <f t="shared" si="179"/>
        <v>2886.4136156266368</v>
      </c>
      <c r="F753" s="5">
        <f t="shared" si="180"/>
        <v>285947.21165914752</v>
      </c>
      <c r="G753" s="5">
        <f t="shared" si="181"/>
        <v>9953.3892319209572</v>
      </c>
      <c r="H753" s="5">
        <f t="shared" si="187"/>
        <v>299.1567202805241</v>
      </c>
      <c r="I753" s="5">
        <f t="shared" si="182"/>
        <v>29636.442105938488</v>
      </c>
      <c r="J753" s="5"/>
      <c r="K753" s="105">
        <f t="shared" si="190"/>
        <v>3.3307154362002323E-3</v>
      </c>
      <c r="L753" s="60">
        <f t="shared" si="183"/>
        <v>29636.43877522305</v>
      </c>
      <c r="M753" s="5">
        <f t="shared" si="184"/>
        <v>285947.17952273961</v>
      </c>
      <c r="N753" s="5">
        <f t="shared" si="185"/>
        <v>29.636438775223052</v>
      </c>
      <c r="O753" s="5">
        <f t="shared" si="188"/>
        <v>3.3742245739593714E-16</v>
      </c>
      <c r="P753">
        <f t="shared" si="186"/>
        <v>15.4718260160013</v>
      </c>
    </row>
    <row r="754" spans="1:16" x14ac:dyDescent="0.25">
      <c r="A754" s="57">
        <v>99</v>
      </c>
      <c r="B754" s="5">
        <f>'Mg2+离子浓度'!B754</f>
        <v>29.021769049560746</v>
      </c>
      <c r="C754" s="5">
        <f t="shared" si="178"/>
        <v>0.29314154425810557</v>
      </c>
      <c r="D754" s="5">
        <f t="shared" si="189"/>
        <v>18.630542539353492</v>
      </c>
      <c r="E754" s="5">
        <f t="shared" si="179"/>
        <v>5.4613860103524106</v>
      </c>
      <c r="F754" s="5">
        <f t="shared" si="180"/>
        <v>285952.64090874995</v>
      </c>
      <c r="G754" s="5">
        <f t="shared" si="181"/>
        <v>9853.0396413956005</v>
      </c>
      <c r="H754" s="5">
        <f t="shared" si="187"/>
        <v>0.56603472149581913</v>
      </c>
      <c r="I754" s="5">
        <f t="shared" si="182"/>
        <v>29637.004809944545</v>
      </c>
      <c r="J754" s="5"/>
      <c r="K754" s="105">
        <f t="shared" si="190"/>
        <v>0.65907676063417275</v>
      </c>
      <c r="L754" s="60">
        <f t="shared" si="183"/>
        <v>29636.345733183909</v>
      </c>
      <c r="M754" s="5">
        <f t="shared" si="184"/>
        <v>285946.28180662496</v>
      </c>
      <c r="N754" s="5">
        <f t="shared" si="185"/>
        <v>29.636345733183909</v>
      </c>
      <c r="O754" s="5">
        <f t="shared" si="188"/>
        <v>3.3742351671930215E-16</v>
      </c>
      <c r="P754">
        <f t="shared" si="186"/>
        <v>15.471824652554501</v>
      </c>
    </row>
    <row r="755" spans="1:16" x14ac:dyDescent="0.25">
      <c r="A755" s="57"/>
      <c r="B755" s="5">
        <f>'Mg2+离子浓度'!B755</f>
        <v>29.021776536372709</v>
      </c>
      <c r="C755" s="5">
        <f t="shared" si="178"/>
        <v>7.486811963275386E-6</v>
      </c>
      <c r="D755" s="5">
        <f t="shared" si="189"/>
        <v>385533071.99181575</v>
      </c>
      <c r="E755" s="5">
        <f t="shared" si="179"/>
        <v>2886.4136156266368</v>
      </c>
      <c r="F755" s="5">
        <f t="shared" si="180"/>
        <v>288832.69542225159</v>
      </c>
      <c r="G755" s="5">
        <f t="shared" si="181"/>
        <v>9952.2748051023136</v>
      </c>
      <c r="H755" s="5">
        <f t="shared" si="187"/>
        <v>299.1567202805241</v>
      </c>
      <c r="I755" s="5">
        <f t="shared" si="182"/>
        <v>29935.502453464433</v>
      </c>
      <c r="J755" s="5"/>
      <c r="K755" s="105">
        <f t="shared" si="190"/>
        <v>3.3643255744313827E-3</v>
      </c>
      <c r="L755" s="60">
        <f t="shared" si="183"/>
        <v>29935.499089138859</v>
      </c>
      <c r="M755" s="5">
        <f t="shared" si="184"/>
        <v>288832.66296155629</v>
      </c>
      <c r="N755" s="5">
        <f t="shared" si="185"/>
        <v>29.935499089138858</v>
      </c>
      <c r="O755" s="5">
        <f t="shared" si="188"/>
        <v>3.3405155431760218E-16</v>
      </c>
      <c r="P755">
        <f t="shared" si="186"/>
        <v>15.476186503164922</v>
      </c>
    </row>
    <row r="756" spans="1:16" x14ac:dyDescent="0.25">
      <c r="A756" s="57">
        <v>100</v>
      </c>
      <c r="B756" s="5">
        <f>'Mg2+离子浓度'!B756</f>
        <v>29.314918080630815</v>
      </c>
      <c r="C756" s="5">
        <f t="shared" si="178"/>
        <v>0.29314154425810557</v>
      </c>
      <c r="D756" s="5">
        <f t="shared" si="189"/>
        <v>18.630542539353492</v>
      </c>
      <c r="E756" s="5">
        <f t="shared" si="179"/>
        <v>5.4613860103524106</v>
      </c>
      <c r="F756" s="5">
        <f t="shared" si="180"/>
        <v>288838.12434756663</v>
      </c>
      <c r="G756" s="5">
        <f t="shared" si="181"/>
        <v>9852.9398428853201</v>
      </c>
      <c r="H756" s="5">
        <f t="shared" si="187"/>
        <v>0.56603472149581913</v>
      </c>
      <c r="I756" s="5">
        <f t="shared" si="182"/>
        <v>29936.065123860353</v>
      </c>
      <c r="J756" s="5"/>
      <c r="K756" s="105">
        <f t="shared" si="190"/>
        <v>0.66572735519303095</v>
      </c>
      <c r="L756" s="60">
        <f t="shared" si="183"/>
        <v>29935.39939650516</v>
      </c>
      <c r="M756" s="5">
        <f t="shared" si="184"/>
        <v>288831.70107718004</v>
      </c>
      <c r="N756" s="5">
        <f t="shared" si="185"/>
        <v>29.935399396505161</v>
      </c>
      <c r="O756" s="5">
        <f t="shared" si="188"/>
        <v>3.340526667958023E-16</v>
      </c>
      <c r="P756">
        <f t="shared" si="186"/>
        <v>15.476185056854217</v>
      </c>
    </row>
    <row r="757" spans="1:16" x14ac:dyDescent="0.25">
      <c r="A757" s="57"/>
      <c r="B757" s="5">
        <f>'Mg2+离子浓度'!B757</f>
        <v>29.314925567442778</v>
      </c>
      <c r="C757" s="5">
        <f t="shared" ref="C757:C820" si="191">B757-B756</f>
        <v>7.486811963275386E-6</v>
      </c>
      <c r="D757" s="5">
        <f t="shared" si="189"/>
        <v>385533071.99181575</v>
      </c>
      <c r="E757" s="5">
        <f t="shared" ref="E757:E820" si="192">C757*D757</f>
        <v>2886.4136156266368</v>
      </c>
      <c r="F757" s="5">
        <f t="shared" ref="F757:F820" si="193">E757+M756</f>
        <v>291718.11469280667</v>
      </c>
      <c r="G757" s="5">
        <f t="shared" ref="G757:G820" si="194">F757/B757</f>
        <v>9951.1804668127643</v>
      </c>
      <c r="H757" s="5">
        <f t="shared" si="187"/>
        <v>299.1567202805241</v>
      </c>
      <c r="I757" s="5">
        <f t="shared" ref="I757:I820" si="195">F757/$C$9/96485/0.0001</f>
        <v>30234.556116785683</v>
      </c>
      <c r="J757" s="5"/>
      <c r="K757" s="105">
        <f t="shared" si="190"/>
        <v>3.3979349614527998E-3</v>
      </c>
      <c r="L757" s="60">
        <f t="shared" ref="L757:L820" si="196">I757-K757</f>
        <v>30234.552718850722</v>
      </c>
      <c r="M757" s="5">
        <f t="shared" ref="M757:M820" si="197">L757*0.0001*$C$9*96485</f>
        <v>291718.08190783119</v>
      </c>
      <c r="N757" s="5">
        <f t="shared" ref="N757:N820" si="198">L757*0.001</f>
        <v>30.234552718850722</v>
      </c>
      <c r="O757" s="5">
        <f t="shared" si="188"/>
        <v>3.3074740985882592E-16</v>
      </c>
      <c r="P757">
        <f t="shared" ref="P757:P820" si="199">-LOG(O757)</f>
        <v>15.480503548163663</v>
      </c>
    </row>
    <row r="758" spans="1:16" x14ac:dyDescent="0.25">
      <c r="A758" s="57">
        <v>101</v>
      </c>
      <c r="B758" s="5">
        <f>'Mg2+离子浓度'!B758</f>
        <v>29.608067111700883</v>
      </c>
      <c r="C758" s="5">
        <f t="shared" si="191"/>
        <v>0.29314154425810557</v>
      </c>
      <c r="D758" s="5">
        <f t="shared" si="189"/>
        <v>18.630542539353492</v>
      </c>
      <c r="E758" s="5">
        <f t="shared" si="192"/>
        <v>5.4613860103524106</v>
      </c>
      <c r="F758" s="5">
        <f t="shared" si="193"/>
        <v>291723.54329384153</v>
      </c>
      <c r="G758" s="5">
        <f t="shared" si="194"/>
        <v>9852.8398423737235</v>
      </c>
      <c r="H758" s="5">
        <f t="shared" si="187"/>
        <v>0.56603472149581913</v>
      </c>
      <c r="I758" s="5">
        <f t="shared" si="195"/>
        <v>30235.118753572217</v>
      </c>
      <c r="J758" s="5"/>
      <c r="K758" s="105">
        <f t="shared" si="190"/>
        <v>0.67237780110652112</v>
      </c>
      <c r="L758" s="60">
        <f t="shared" si="196"/>
        <v>30234.446375771109</v>
      </c>
      <c r="M758" s="5">
        <f t="shared" si="197"/>
        <v>291717.05585662759</v>
      </c>
      <c r="N758" s="5">
        <f t="shared" si="198"/>
        <v>30.23444637577111</v>
      </c>
      <c r="O758" s="5">
        <f t="shared" si="188"/>
        <v>3.3074857319079841E-16</v>
      </c>
      <c r="P758">
        <f t="shared" si="199"/>
        <v>15.480502020630105</v>
      </c>
    </row>
    <row r="759" spans="1:16" x14ac:dyDescent="0.25">
      <c r="A759" s="57"/>
      <c r="B759" s="5">
        <f>'Mg2+离子浓度'!B759</f>
        <v>29.608074598512847</v>
      </c>
      <c r="C759" s="5">
        <f t="shared" si="191"/>
        <v>7.486811963275386E-6</v>
      </c>
      <c r="D759" s="5">
        <f t="shared" si="189"/>
        <v>385533071.99181575</v>
      </c>
      <c r="E759" s="5">
        <f t="shared" si="192"/>
        <v>2886.4136156266368</v>
      </c>
      <c r="F759" s="5">
        <f t="shared" si="193"/>
        <v>294603.46947225422</v>
      </c>
      <c r="G759" s="5">
        <f t="shared" si="194"/>
        <v>9950.1056204124652</v>
      </c>
      <c r="H759" s="5">
        <f t="shared" si="187"/>
        <v>299.1567202805241</v>
      </c>
      <c r="I759" s="5">
        <f t="shared" si="195"/>
        <v>30533.603096051636</v>
      </c>
      <c r="J759" s="5"/>
      <c r="K759" s="105">
        <f t="shared" si="190"/>
        <v>3.4315435972812748E-3</v>
      </c>
      <c r="L759" s="60">
        <f t="shared" si="196"/>
        <v>30533.599664508038</v>
      </c>
      <c r="M759" s="5">
        <f t="shared" si="197"/>
        <v>294603.43636300578</v>
      </c>
      <c r="N759" s="5">
        <f t="shared" si="198"/>
        <v>30.533599664508039</v>
      </c>
      <c r="O759" s="5">
        <f t="shared" si="188"/>
        <v>3.2750806029673282E-16</v>
      </c>
      <c r="P759">
        <f t="shared" si="199"/>
        <v>15.484778007124664</v>
      </c>
    </row>
    <row r="760" spans="1:16" x14ac:dyDescent="0.25">
      <c r="A760" s="57">
        <v>102</v>
      </c>
      <c r="B760" s="5">
        <f>'Mg2+离子浓度'!B760</f>
        <v>29.901216142770952</v>
      </c>
      <c r="C760" s="5">
        <f t="shared" si="191"/>
        <v>0.29314154425810557</v>
      </c>
      <c r="D760" s="5">
        <f t="shared" si="189"/>
        <v>18.630542539353492</v>
      </c>
      <c r="E760" s="5">
        <f t="shared" si="192"/>
        <v>5.4613860103524106</v>
      </c>
      <c r="F760" s="5">
        <f t="shared" si="193"/>
        <v>294608.89774901612</v>
      </c>
      <c r="G760" s="5">
        <f t="shared" si="194"/>
        <v>9852.7396458502262</v>
      </c>
      <c r="H760" s="5">
        <f t="shared" si="187"/>
        <v>0.56603472149581913</v>
      </c>
      <c r="I760" s="5">
        <f t="shared" si="195"/>
        <v>30534.165699229532</v>
      </c>
      <c r="J760" s="5"/>
      <c r="K760" s="105">
        <f t="shared" si="190"/>
        <v>0.67902809837796574</v>
      </c>
      <c r="L760" s="60">
        <f t="shared" si="196"/>
        <v>30533.486671131155</v>
      </c>
      <c r="M760" s="5">
        <f t="shared" si="197"/>
        <v>294602.34614640893</v>
      </c>
      <c r="N760" s="5">
        <f t="shared" si="198"/>
        <v>30.533486671131154</v>
      </c>
      <c r="O760" s="5">
        <f t="shared" si="188"/>
        <v>3.2750927228546139E-16</v>
      </c>
      <c r="P760">
        <f t="shared" si="199"/>
        <v>15.484776399961035</v>
      </c>
    </row>
    <row r="761" spans="1:16" x14ac:dyDescent="0.25">
      <c r="A761" s="57"/>
      <c r="B761" s="5">
        <f>'Mg2+离子浓度'!B761</f>
        <v>29.901223629582915</v>
      </c>
      <c r="C761" s="5">
        <f t="shared" si="191"/>
        <v>7.486811963275386E-6</v>
      </c>
      <c r="D761" s="5">
        <f t="shared" si="189"/>
        <v>385533071.99181575</v>
      </c>
      <c r="E761" s="5">
        <f t="shared" si="192"/>
        <v>2886.4136156266368</v>
      </c>
      <c r="F761" s="5">
        <f t="shared" si="193"/>
        <v>297488.75976203557</v>
      </c>
      <c r="G761" s="5">
        <f t="shared" si="194"/>
        <v>9949.0496926591877</v>
      </c>
      <c r="H761" s="5">
        <f t="shared" si="187"/>
        <v>299.1567202805241</v>
      </c>
      <c r="I761" s="5">
        <f t="shared" si="195"/>
        <v>30832.643391411675</v>
      </c>
      <c r="J761" s="5"/>
      <c r="K761" s="105">
        <f t="shared" si="190"/>
        <v>3.4651514819335951E-3</v>
      </c>
      <c r="L761" s="60">
        <f t="shared" si="196"/>
        <v>30832.639926260192</v>
      </c>
      <c r="M761" s="5">
        <f t="shared" si="197"/>
        <v>297488.72632852144</v>
      </c>
      <c r="N761" s="5">
        <f t="shared" si="198"/>
        <v>30.832639926260192</v>
      </c>
      <c r="O761" s="5">
        <f t="shared" si="188"/>
        <v>3.2433161817853259E-16</v>
      </c>
      <c r="P761">
        <f t="shared" si="199"/>
        <v>15.489010711113906</v>
      </c>
    </row>
    <row r="762" spans="1:16" x14ac:dyDescent="0.25">
      <c r="A762" s="57">
        <v>103</v>
      </c>
      <c r="B762" s="5">
        <f>'Mg2+离子浓度'!B762</f>
        <v>30.194365173841021</v>
      </c>
      <c r="C762" s="5">
        <f t="shared" si="191"/>
        <v>0.29314154425810557</v>
      </c>
      <c r="D762" s="5">
        <f t="shared" si="189"/>
        <v>18.630542539353492</v>
      </c>
      <c r="E762" s="5">
        <f t="shared" si="192"/>
        <v>5.4613860103524106</v>
      </c>
      <c r="F762" s="5">
        <f t="shared" si="193"/>
        <v>297494.18771453178</v>
      </c>
      <c r="G762" s="5">
        <f t="shared" si="194"/>
        <v>9852.6392590716478</v>
      </c>
      <c r="H762" s="5">
        <f t="shared" si="187"/>
        <v>0.56603472149581913</v>
      </c>
      <c r="I762" s="5">
        <f t="shared" si="195"/>
        <v>30833.205960981686</v>
      </c>
      <c r="J762" s="5"/>
      <c r="K762" s="105">
        <f t="shared" si="190"/>
        <v>0.68567824701068703</v>
      </c>
      <c r="L762" s="60">
        <f t="shared" si="196"/>
        <v>30832.520282734677</v>
      </c>
      <c r="M762" s="5">
        <f t="shared" si="197"/>
        <v>297487.57194796554</v>
      </c>
      <c r="N762" s="5">
        <f t="shared" si="198"/>
        <v>30.832520282734677</v>
      </c>
      <c r="O762" s="5">
        <f t="shared" si="188"/>
        <v>3.243328767256082E-16</v>
      </c>
      <c r="P762">
        <f t="shared" si="199"/>
        <v>15.489009025866588</v>
      </c>
    </row>
    <row r="763" spans="1:16" x14ac:dyDescent="0.25">
      <c r="A763" s="57"/>
      <c r="B763" s="5">
        <f>'Mg2+离子浓度'!B763</f>
        <v>30.194372660652984</v>
      </c>
      <c r="C763" s="5">
        <f t="shared" si="191"/>
        <v>7.486811963275386E-6</v>
      </c>
      <c r="D763" s="5">
        <f t="shared" si="189"/>
        <v>385533071.99181575</v>
      </c>
      <c r="E763" s="5">
        <f t="shared" si="192"/>
        <v>2886.4136156266368</v>
      </c>
      <c r="F763" s="5">
        <f t="shared" si="193"/>
        <v>300373.98556359217</v>
      </c>
      <c r="G763" s="5">
        <f t="shared" si="194"/>
        <v>9948.0121325725286</v>
      </c>
      <c r="H763" s="5">
        <f t="shared" si="187"/>
        <v>299.1567202805241</v>
      </c>
      <c r="I763" s="5">
        <f t="shared" si="195"/>
        <v>31131.6770030152</v>
      </c>
      <c r="J763" s="5"/>
      <c r="K763" s="105">
        <f t="shared" si="190"/>
        <v>3.4987586154265524E-3</v>
      </c>
      <c r="L763" s="60">
        <f t="shared" si="196"/>
        <v>31131.673504256585</v>
      </c>
      <c r="M763" s="5">
        <f t="shared" si="197"/>
        <v>300373.95180581964</v>
      </c>
      <c r="N763" s="5">
        <f t="shared" si="198"/>
        <v>31.131673504256586</v>
      </c>
      <c r="O763" s="5">
        <f t="shared" si="188"/>
        <v>3.2121626865426029E-16</v>
      </c>
      <c r="P763">
        <f t="shared" si="199"/>
        <v>15.493202467104908</v>
      </c>
    </row>
    <row r="764" spans="1:16" x14ac:dyDescent="0.25">
      <c r="A764" s="57">
        <v>104</v>
      </c>
      <c r="B764" s="5">
        <f>'Mg2+离子浓度'!B764</f>
        <v>30.48751420491109</v>
      </c>
      <c r="C764" s="5">
        <f t="shared" si="191"/>
        <v>0.29314154425810557</v>
      </c>
      <c r="D764" s="5">
        <f t="shared" si="189"/>
        <v>18.630542539353492</v>
      </c>
      <c r="E764" s="5">
        <f t="shared" si="192"/>
        <v>5.4613860103524106</v>
      </c>
      <c r="F764" s="5">
        <f t="shared" si="193"/>
        <v>300379.41319182998</v>
      </c>
      <c r="G764" s="5">
        <f t="shared" si="194"/>
        <v>9852.5386875733966</v>
      </c>
      <c r="H764" s="5">
        <f t="shared" si="187"/>
        <v>0.56603472149581913</v>
      </c>
      <c r="I764" s="5">
        <f t="shared" si="195"/>
        <v>31132.23953897808</v>
      </c>
      <c r="J764" s="5"/>
      <c r="K764" s="105">
        <f t="shared" si="190"/>
        <v>0.69232824700800721</v>
      </c>
      <c r="L764" s="60">
        <f t="shared" si="196"/>
        <v>31131.547210731071</v>
      </c>
      <c r="M764" s="5">
        <f t="shared" si="197"/>
        <v>300372.73326273874</v>
      </c>
      <c r="N764" s="5">
        <f t="shared" si="198"/>
        <v>31.131547210731071</v>
      </c>
      <c r="O764" s="5">
        <f t="shared" si="188"/>
        <v>3.2121757175476943E-16</v>
      </c>
      <c r="P764">
        <f t="shared" si="199"/>
        <v>15.493200705275674</v>
      </c>
    </row>
    <row r="765" spans="1:16" x14ac:dyDescent="0.25">
      <c r="A765" s="57"/>
      <c r="B765" s="5">
        <f>'Mg2+离子浓度'!B765</f>
        <v>30.487521691723053</v>
      </c>
      <c r="C765" s="5">
        <f t="shared" si="191"/>
        <v>7.486811963275386E-6</v>
      </c>
      <c r="D765" s="5">
        <f t="shared" si="189"/>
        <v>385533071.99181575</v>
      </c>
      <c r="E765" s="5">
        <f t="shared" si="192"/>
        <v>2886.4136156266368</v>
      </c>
      <c r="F765" s="5">
        <f t="shared" si="193"/>
        <v>303259.14687836537</v>
      </c>
      <c r="G765" s="5">
        <f t="shared" si="194"/>
        <v>9946.9924103636167</v>
      </c>
      <c r="H765" s="5">
        <f t="shared" si="187"/>
        <v>299.1567202805241</v>
      </c>
      <c r="I765" s="5">
        <f t="shared" si="195"/>
        <v>31430.703931011594</v>
      </c>
      <c r="J765" s="5"/>
      <c r="K765" s="105">
        <f t="shared" si="190"/>
        <v>3.5323649977769341E-3</v>
      </c>
      <c r="L765" s="60">
        <f t="shared" si="196"/>
        <v>31430.700398646597</v>
      </c>
      <c r="M765" s="5">
        <f t="shared" si="197"/>
        <v>303259.11279634171</v>
      </c>
      <c r="N765" s="5">
        <f t="shared" si="198"/>
        <v>31.430700398646596</v>
      </c>
      <c r="O765" s="5">
        <f t="shared" si="188"/>
        <v>3.1816026601909891E-16</v>
      </c>
      <c r="P765">
        <f t="shared" si="199"/>
        <v>15.497354058901072</v>
      </c>
    </row>
    <row r="766" spans="1:16" x14ac:dyDescent="0.25">
      <c r="A766" s="57">
        <v>105</v>
      </c>
      <c r="B766" s="5">
        <f>'Mg2+离子浓度'!B766</f>
        <v>30.780663235981159</v>
      </c>
      <c r="C766" s="5">
        <f t="shared" si="191"/>
        <v>0.29314154425810557</v>
      </c>
      <c r="D766" s="5">
        <f t="shared" si="189"/>
        <v>18.630542539353492</v>
      </c>
      <c r="E766" s="5">
        <f t="shared" si="192"/>
        <v>5.4613860103524106</v>
      </c>
      <c r="F766" s="5">
        <f t="shared" si="193"/>
        <v>303264.57418235205</v>
      </c>
      <c r="G766" s="5">
        <f t="shared" si="194"/>
        <v>9852.4379366799967</v>
      </c>
      <c r="H766" s="5">
        <f t="shared" si="187"/>
        <v>0.56603472149581913</v>
      </c>
      <c r="I766" s="5">
        <f t="shared" si="195"/>
        <v>31431.266433368091</v>
      </c>
      <c r="J766" s="5"/>
      <c r="K766" s="105">
        <f t="shared" si="190"/>
        <v>0.69897809837324831</v>
      </c>
      <c r="L766" s="60">
        <f t="shared" si="196"/>
        <v>31430.567455269716</v>
      </c>
      <c r="M766" s="5">
        <f t="shared" si="197"/>
        <v>303257.83009216987</v>
      </c>
      <c r="N766" s="5">
        <f t="shared" si="198"/>
        <v>31.430567455269717</v>
      </c>
      <c r="O766" s="5">
        <f t="shared" si="188"/>
        <v>3.1816161175681792E-16</v>
      </c>
      <c r="P766">
        <f t="shared" si="199"/>
        <v>15.497352221948782</v>
      </c>
    </row>
    <row r="767" spans="1:16" x14ac:dyDescent="0.25">
      <c r="A767" s="57"/>
      <c r="B767" s="5">
        <f>'Mg2+离子浓度'!B767</f>
        <v>30.780670722793122</v>
      </c>
      <c r="C767" s="5">
        <f t="shared" si="191"/>
        <v>7.486811963275386E-6</v>
      </c>
      <c r="D767" s="5">
        <f t="shared" si="189"/>
        <v>385533071.99181575</v>
      </c>
      <c r="E767" s="5">
        <f t="shared" si="192"/>
        <v>2886.4136156266368</v>
      </c>
      <c r="F767" s="5">
        <f t="shared" si="193"/>
        <v>306144.2437077965</v>
      </c>
      <c r="G767" s="5">
        <f t="shared" si="194"/>
        <v>9945.9900164260016</v>
      </c>
      <c r="H767" s="5">
        <f t="shared" si="187"/>
        <v>299.1567202805241</v>
      </c>
      <c r="I767" s="5">
        <f t="shared" si="195"/>
        <v>31729.72417555024</v>
      </c>
      <c r="J767" s="5"/>
      <c r="K767" s="105">
        <f t="shared" si="190"/>
        <v>3.5659706290015292E-3</v>
      </c>
      <c r="L767" s="60">
        <f t="shared" si="196"/>
        <v>31729.72060957961</v>
      </c>
      <c r="M767" s="5">
        <f t="shared" si="197"/>
        <v>306144.20930152887</v>
      </c>
      <c r="N767" s="5">
        <f t="shared" si="198"/>
        <v>31.729720609579612</v>
      </c>
      <c r="O767" s="5">
        <f t="shared" si="188"/>
        <v>3.151619304514415E-16</v>
      </c>
      <c r="P767">
        <f t="shared" si="199"/>
        <v>15.501466248014308</v>
      </c>
    </row>
    <row r="768" spans="1:16" x14ac:dyDescent="0.25">
      <c r="A768" s="57">
        <v>106</v>
      </c>
      <c r="B768" s="5">
        <f>'Mg2+离子浓度'!B768</f>
        <v>31.073812267051228</v>
      </c>
      <c r="C768" s="5">
        <f t="shared" si="191"/>
        <v>0.29314154425810557</v>
      </c>
      <c r="D768" s="5">
        <f t="shared" si="189"/>
        <v>18.630542539353492</v>
      </c>
      <c r="E768" s="5">
        <f t="shared" si="192"/>
        <v>5.4613860103524106</v>
      </c>
      <c r="F768" s="5">
        <f t="shared" si="193"/>
        <v>306149.67068753921</v>
      </c>
      <c r="G768" s="5">
        <f t="shared" si="194"/>
        <v>9852.3370115150501</v>
      </c>
      <c r="H768" s="5">
        <f t="shared" si="187"/>
        <v>0.56603472149581913</v>
      </c>
      <c r="I768" s="5">
        <f t="shared" si="195"/>
        <v>31730.286644301104</v>
      </c>
      <c r="J768" s="5"/>
      <c r="K768" s="105">
        <f t="shared" si="190"/>
        <v>0.70562780110973222</v>
      </c>
      <c r="L768" s="60">
        <f t="shared" si="196"/>
        <v>31729.581016499993</v>
      </c>
      <c r="M768" s="5">
        <f t="shared" si="197"/>
        <v>306142.86243770021</v>
      </c>
      <c r="N768" s="5">
        <f t="shared" si="198"/>
        <v>31.729581016499992</v>
      </c>
      <c r="O768" s="5">
        <f t="shared" si="188"/>
        <v>3.1516331699431543E-16</v>
      </c>
      <c r="P768">
        <f t="shared" si="199"/>
        <v>15.501464337356529</v>
      </c>
    </row>
    <row r="769" spans="1:16" x14ac:dyDescent="0.25">
      <c r="A769" s="57"/>
      <c r="B769" s="5">
        <f>'Mg2+离子浓度'!B769</f>
        <v>31.073819753863191</v>
      </c>
      <c r="C769" s="5">
        <f t="shared" si="191"/>
        <v>7.486811963275386E-6</v>
      </c>
      <c r="D769" s="5">
        <f t="shared" si="189"/>
        <v>385533071.99181575</v>
      </c>
      <c r="E769" s="5">
        <f t="shared" si="192"/>
        <v>2886.4136156266368</v>
      </c>
      <c r="F769" s="5">
        <f t="shared" si="193"/>
        <v>309029.27605332684</v>
      </c>
      <c r="G769" s="5">
        <f t="shared" si="194"/>
        <v>9945.004460383645</v>
      </c>
      <c r="H769" s="5">
        <f t="shared" si="187"/>
        <v>299.1567202805241</v>
      </c>
      <c r="I769" s="5">
        <f t="shared" si="195"/>
        <v>32028.73773678052</v>
      </c>
      <c r="J769" s="5"/>
      <c r="K769" s="105">
        <f t="shared" si="190"/>
        <v>3.5995755091171268E-3</v>
      </c>
      <c r="L769" s="60">
        <f t="shared" si="196"/>
        <v>32028.73413720501</v>
      </c>
      <c r="M769" s="5">
        <f t="shared" si="197"/>
        <v>309029.24132282258</v>
      </c>
      <c r="N769" s="5">
        <f t="shared" si="198"/>
        <v>32.028734137205014</v>
      </c>
      <c r="O769" s="5">
        <f t="shared" si="188"/>
        <v>3.1221964493388654E-16</v>
      </c>
      <c r="P769">
        <f t="shared" si="199"/>
        <v>15.505539774502395</v>
      </c>
    </row>
    <row r="770" spans="1:16" x14ac:dyDescent="0.25">
      <c r="A770" s="57">
        <v>107</v>
      </c>
      <c r="B770" s="5">
        <f>'Mg2+离子浓度'!B770</f>
        <v>31.366961298121296</v>
      </c>
      <c r="C770" s="5">
        <f t="shared" si="191"/>
        <v>0.29314154425810557</v>
      </c>
      <c r="D770" s="5">
        <f t="shared" si="189"/>
        <v>18.630542539353492</v>
      </c>
      <c r="E770" s="5">
        <f t="shared" si="192"/>
        <v>5.4613860103524106</v>
      </c>
      <c r="F770" s="5">
        <f t="shared" si="193"/>
        <v>309034.70270883292</v>
      </c>
      <c r="G770" s="5">
        <f t="shared" si="194"/>
        <v>9852.2359170106265</v>
      </c>
      <c r="H770" s="5">
        <f t="shared" si="187"/>
        <v>0.56603472149581913</v>
      </c>
      <c r="I770" s="5">
        <f t="shared" si="195"/>
        <v>32029.300171926505</v>
      </c>
      <c r="J770" s="5"/>
      <c r="K770" s="105">
        <f t="shared" si="190"/>
        <v>0.71227735522078128</v>
      </c>
      <c r="L770" s="60">
        <f t="shared" si="196"/>
        <v>32028.587894571283</v>
      </c>
      <c r="M770" s="5">
        <f t="shared" si="197"/>
        <v>309027.83030077105</v>
      </c>
      <c r="N770" s="5">
        <f t="shared" si="198"/>
        <v>32.028587894571281</v>
      </c>
      <c r="O770" s="5">
        <f t="shared" si="188"/>
        <v>3.1222107052977382E-16</v>
      </c>
      <c r="P770">
        <f t="shared" si="199"/>
        <v>15.505537791516943</v>
      </c>
    </row>
    <row r="771" spans="1:16" x14ac:dyDescent="0.25">
      <c r="A771" s="57"/>
      <c r="B771" s="5">
        <f>'Mg2+离子浓度'!B771</f>
        <v>31.36696878493326</v>
      </c>
      <c r="C771" s="5">
        <f t="shared" si="191"/>
        <v>7.486811963275386E-6</v>
      </c>
      <c r="D771" s="5">
        <f t="shared" si="189"/>
        <v>385533071.99181575</v>
      </c>
      <c r="E771" s="5">
        <f t="shared" si="192"/>
        <v>2886.4136156266368</v>
      </c>
      <c r="F771" s="5">
        <f t="shared" si="193"/>
        <v>311914.24391639768</v>
      </c>
      <c r="G771" s="5">
        <f t="shared" si="194"/>
        <v>9944.035270192313</v>
      </c>
      <c r="H771" s="5">
        <f t="shared" si="187"/>
        <v>299.1567202805241</v>
      </c>
      <c r="I771" s="5">
        <f t="shared" si="195"/>
        <v>32327.744614851807</v>
      </c>
      <c r="J771" s="5"/>
      <c r="K771" s="105">
        <f t="shared" si="190"/>
        <v>3.6331796381405125E-3</v>
      </c>
      <c r="L771" s="60">
        <f t="shared" si="196"/>
        <v>32327.74098167217</v>
      </c>
      <c r="M771" s="5">
        <f t="shared" si="197"/>
        <v>311914.20886166394</v>
      </c>
      <c r="N771" s="5">
        <f t="shared" si="198"/>
        <v>32.327740981672171</v>
      </c>
      <c r="O771" s="5">
        <f t="shared" si="188"/>
        <v>3.0933185234530867E-16</v>
      </c>
      <c r="P771">
        <f t="shared" si="199"/>
        <v>15.509575357767394</v>
      </c>
    </row>
    <row r="772" spans="1:16" x14ac:dyDescent="0.25">
      <c r="A772" s="57">
        <v>108</v>
      </c>
      <c r="B772" s="5">
        <f>'Mg2+离子浓度'!B772</f>
        <v>31.660110329191365</v>
      </c>
      <c r="C772" s="5">
        <f t="shared" si="191"/>
        <v>0.29314154425810557</v>
      </c>
      <c r="D772" s="5">
        <f t="shared" si="189"/>
        <v>18.630542539353492</v>
      </c>
      <c r="E772" s="5">
        <f t="shared" si="192"/>
        <v>5.4613860103524106</v>
      </c>
      <c r="F772" s="5">
        <f t="shared" si="193"/>
        <v>311919.67024767428</v>
      </c>
      <c r="G772" s="5">
        <f t="shared" si="194"/>
        <v>9852.1346579161163</v>
      </c>
      <c r="H772" s="5">
        <f t="shared" si="187"/>
        <v>0.56603472149581913</v>
      </c>
      <c r="I772" s="5">
        <f t="shared" si="195"/>
        <v>32328.307016393665</v>
      </c>
      <c r="J772" s="5"/>
      <c r="K772" s="105">
        <f t="shared" si="190"/>
        <v>0.71892676070971706</v>
      </c>
      <c r="L772" s="60">
        <f t="shared" si="196"/>
        <v>32327.588089632955</v>
      </c>
      <c r="M772" s="5">
        <f t="shared" si="197"/>
        <v>311912.73368282354</v>
      </c>
      <c r="N772" s="5">
        <f t="shared" si="198"/>
        <v>32.327588089632954</v>
      </c>
      <c r="O772" s="5">
        <f t="shared" si="188"/>
        <v>3.0933331531797364E-16</v>
      </c>
      <c r="P772">
        <f t="shared" si="199"/>
        <v>15.509573303793811</v>
      </c>
    </row>
    <row r="773" spans="1:16" x14ac:dyDescent="0.25">
      <c r="A773" s="57"/>
      <c r="B773" s="5">
        <f>'Mg2+离子浓度'!B773</f>
        <v>31.660117816003329</v>
      </c>
      <c r="C773" s="5">
        <f t="shared" si="191"/>
        <v>7.486811963275386E-6</v>
      </c>
      <c r="D773" s="5">
        <f t="shared" si="189"/>
        <v>385533071.99181575</v>
      </c>
      <c r="E773" s="5">
        <f t="shared" si="192"/>
        <v>2886.4136156266368</v>
      </c>
      <c r="F773" s="5">
        <f t="shared" si="193"/>
        <v>314799.14729845017</v>
      </c>
      <c r="G773" s="5">
        <f t="shared" si="194"/>
        <v>9943.0819912908773</v>
      </c>
      <c r="H773" s="5">
        <f t="shared" si="187"/>
        <v>299.1567202805241</v>
      </c>
      <c r="I773" s="5">
        <f t="shared" si="195"/>
        <v>32626.744809913474</v>
      </c>
      <c r="J773" s="5"/>
      <c r="K773" s="105">
        <f t="shared" si="190"/>
        <v>3.6667830160884759E-3</v>
      </c>
      <c r="L773" s="60">
        <f t="shared" si="196"/>
        <v>32626.741143130457</v>
      </c>
      <c r="M773" s="5">
        <f t="shared" si="197"/>
        <v>314799.11191949423</v>
      </c>
      <c r="N773" s="5">
        <f t="shared" si="198"/>
        <v>32.626741143130459</v>
      </c>
      <c r="O773" s="5">
        <f t="shared" si="188"/>
        <v>3.0649705271301649E-16</v>
      </c>
      <c r="P773">
        <f t="shared" si="199"/>
        <v>15.513573697317272</v>
      </c>
    </row>
    <row r="774" spans="1:16" x14ac:dyDescent="0.25">
      <c r="A774" s="57">
        <v>109</v>
      </c>
      <c r="B774" s="5">
        <f>'Mg2+离子浓度'!B774</f>
        <v>31.953259360261434</v>
      </c>
      <c r="C774" s="5">
        <f t="shared" si="191"/>
        <v>0.29314154425810557</v>
      </c>
      <c r="D774" s="5">
        <f t="shared" si="189"/>
        <v>18.630542539353492</v>
      </c>
      <c r="E774" s="5">
        <f t="shared" si="192"/>
        <v>5.4613860103524106</v>
      </c>
      <c r="F774" s="5">
        <f t="shared" si="193"/>
        <v>314804.57330550457</v>
      </c>
      <c r="G774" s="5">
        <f t="shared" si="194"/>
        <v>9852.0332388066254</v>
      </c>
      <c r="H774" s="5">
        <f t="shared" si="187"/>
        <v>0.56603472149581913</v>
      </c>
      <c r="I774" s="5">
        <f t="shared" si="195"/>
        <v>32627.307177851952</v>
      </c>
      <c r="J774" s="5"/>
      <c r="K774" s="105">
        <f t="shared" si="190"/>
        <v>0.72557601757986134</v>
      </c>
      <c r="L774" s="60">
        <f t="shared" si="196"/>
        <v>32626.581601834372</v>
      </c>
      <c r="M774" s="5">
        <f t="shared" si="197"/>
        <v>314797.57258529897</v>
      </c>
      <c r="N774" s="5">
        <f t="shared" si="198"/>
        <v>32.626581601834374</v>
      </c>
      <c r="O774" s="5">
        <f t="shared" si="188"/>
        <v>3.0649855145835342E-16</v>
      </c>
      <c r="P774">
        <f t="shared" si="199"/>
        <v>15.513571573658227</v>
      </c>
    </row>
    <row r="775" spans="1:16" x14ac:dyDescent="0.25">
      <c r="A775" s="57"/>
      <c r="B775" s="5">
        <f>'Mg2+离子浓度'!B775</f>
        <v>31.953266847073397</v>
      </c>
      <c r="C775" s="5">
        <f t="shared" si="191"/>
        <v>7.486811963275386E-6</v>
      </c>
      <c r="D775" s="5">
        <f t="shared" si="189"/>
        <v>385533071.99181575</v>
      </c>
      <c r="E775" s="5">
        <f t="shared" si="192"/>
        <v>2886.4136156266368</v>
      </c>
      <c r="F775" s="5">
        <f t="shared" si="193"/>
        <v>317683.9862009256</v>
      </c>
      <c r="G775" s="5">
        <f t="shared" si="194"/>
        <v>9942.1441857993414</v>
      </c>
      <c r="H775" s="5">
        <f t="shared" si="187"/>
        <v>299.1567202805241</v>
      </c>
      <c r="I775" s="5">
        <f t="shared" si="195"/>
        <v>32925.738322114899</v>
      </c>
      <c r="J775" s="5"/>
      <c r="K775" s="105">
        <f t="shared" si="190"/>
        <v>3.7003856429778039E-3</v>
      </c>
      <c r="L775" s="60">
        <f t="shared" si="196"/>
        <v>32925.734621729258</v>
      </c>
      <c r="M775" s="5">
        <f t="shared" si="197"/>
        <v>317683.95049775479</v>
      </c>
      <c r="N775" s="5">
        <f t="shared" si="198"/>
        <v>32.925734621729262</v>
      </c>
      <c r="O775" s="5">
        <f t="shared" si="188"/>
        <v>3.0371380061480916E-16</v>
      </c>
      <c r="P775">
        <f t="shared" si="199"/>
        <v>15.517535473492718</v>
      </c>
    </row>
    <row r="776" spans="1:16" x14ac:dyDescent="0.25">
      <c r="A776" s="57">
        <v>110</v>
      </c>
      <c r="B776" s="5">
        <f>'Mg2+离子浓度'!B776</f>
        <v>32.246408391331499</v>
      </c>
      <c r="C776" s="5">
        <f t="shared" si="191"/>
        <v>0.29314154425810202</v>
      </c>
      <c r="D776" s="5">
        <f t="shared" si="189"/>
        <v>18.630542539353492</v>
      </c>
      <c r="E776" s="5">
        <f t="shared" si="192"/>
        <v>5.4613860103523439</v>
      </c>
      <c r="F776" s="5">
        <f t="shared" si="193"/>
        <v>317689.41188376513</v>
      </c>
      <c r="G776" s="5">
        <f t="shared" si="194"/>
        <v>9851.9316640908946</v>
      </c>
      <c r="H776" s="5">
        <f t="shared" si="187"/>
        <v>0.56603472149581224</v>
      </c>
      <c r="I776" s="5">
        <f t="shared" si="195"/>
        <v>32926.300656450752</v>
      </c>
      <c r="J776" s="5"/>
      <c r="K776" s="105">
        <f t="shared" si="190"/>
        <v>0.73222512583453181</v>
      </c>
      <c r="L776" s="60">
        <f t="shared" si="196"/>
        <v>32925.568431324915</v>
      </c>
      <c r="M776" s="5">
        <f t="shared" si="197"/>
        <v>317682.34700963844</v>
      </c>
      <c r="N776" s="5">
        <f t="shared" si="198"/>
        <v>32.925568431324919</v>
      </c>
      <c r="O776" s="5">
        <f t="shared" si="188"/>
        <v>3.0371533359728248E-16</v>
      </c>
      <c r="P776">
        <f t="shared" si="199"/>
        <v>15.517533281415348</v>
      </c>
    </row>
    <row r="777" spans="1:16" x14ac:dyDescent="0.25">
      <c r="A777" s="57"/>
      <c r="B777" s="5">
        <f>'Mg2+离子浓度'!B777</f>
        <v>32.246415878143466</v>
      </c>
      <c r="C777" s="5">
        <f t="shared" si="191"/>
        <v>7.4868119668280997E-6</v>
      </c>
      <c r="D777" s="5">
        <f t="shared" si="189"/>
        <v>385533071.99181575</v>
      </c>
      <c r="E777" s="5">
        <f t="shared" si="192"/>
        <v>2886.4136169963253</v>
      </c>
      <c r="F777" s="5">
        <f t="shared" si="193"/>
        <v>320568.76062663476</v>
      </c>
      <c r="G777" s="5">
        <f t="shared" si="194"/>
        <v>9941.2214318030728</v>
      </c>
      <c r="H777" s="5">
        <f t="shared" si="187"/>
        <v>299.15672042248286</v>
      </c>
      <c r="I777" s="5">
        <f t="shared" si="195"/>
        <v>33224.725151747392</v>
      </c>
      <c r="J777" s="5"/>
      <c r="K777" s="105">
        <f t="shared" si="190"/>
        <v>3.7339875197271782E-3</v>
      </c>
      <c r="L777" s="60">
        <f t="shared" si="196"/>
        <v>33224.721417759873</v>
      </c>
      <c r="M777" s="5">
        <f t="shared" si="197"/>
        <v>320568.72459925612</v>
      </c>
      <c r="N777" s="5">
        <f t="shared" si="198"/>
        <v>33.224721417759874</v>
      </c>
      <c r="O777" s="5">
        <f t="shared" si="188"/>
        <v>3.0098070272019261E-16</v>
      </c>
      <c r="P777">
        <f t="shared" si="199"/>
        <v>15.521461348162946</v>
      </c>
    </row>
    <row r="778" spans="1:16" x14ac:dyDescent="0.25">
      <c r="A778" s="57">
        <v>111</v>
      </c>
      <c r="B778" s="5">
        <f>'Mg2+离子浓度'!B778</f>
        <v>32.539557422401572</v>
      </c>
      <c r="C778" s="5">
        <f t="shared" si="191"/>
        <v>0.29314154425810557</v>
      </c>
      <c r="D778" s="5">
        <f t="shared" si="189"/>
        <v>18.630542539353492</v>
      </c>
      <c r="E778" s="5">
        <f t="shared" si="192"/>
        <v>5.4613860103524106</v>
      </c>
      <c r="F778" s="5">
        <f t="shared" si="193"/>
        <v>320574.18598526646</v>
      </c>
      <c r="G778" s="5">
        <f t="shared" si="194"/>
        <v>9851.829938060866</v>
      </c>
      <c r="H778" s="5">
        <f t="shared" si="187"/>
        <v>0.56603472149581913</v>
      </c>
      <c r="I778" s="5">
        <f t="shared" si="195"/>
        <v>33225.287452481367</v>
      </c>
      <c r="J778" s="5"/>
      <c r="K778" s="105">
        <f t="shared" si="190"/>
        <v>0.7388740854802196</v>
      </c>
      <c r="L778" s="60">
        <f t="shared" si="196"/>
        <v>33224.548578395887</v>
      </c>
      <c r="M778" s="5">
        <f t="shared" si="197"/>
        <v>320567.05695865274</v>
      </c>
      <c r="N778" s="5">
        <f t="shared" si="198"/>
        <v>33.22454857839589</v>
      </c>
      <c r="O778" s="5">
        <f t="shared" si="188"/>
        <v>3.0098226846947904E-16</v>
      </c>
      <c r="P778">
        <f t="shared" si="199"/>
        <v>15.521459088900141</v>
      </c>
    </row>
    <row r="779" spans="1:16" x14ac:dyDescent="0.25">
      <c r="A779" s="57"/>
      <c r="B779" s="5">
        <f>'Mg2+离子浓度'!B779</f>
        <v>32.539564909213539</v>
      </c>
      <c r="C779" s="5">
        <f t="shared" si="191"/>
        <v>7.4868119668280997E-6</v>
      </c>
      <c r="D779" s="5">
        <f t="shared" si="189"/>
        <v>385533071.99181575</v>
      </c>
      <c r="E779" s="5">
        <f t="shared" si="192"/>
        <v>2886.4136169963253</v>
      </c>
      <c r="F779" s="5">
        <f t="shared" si="193"/>
        <v>323453.47057564906</v>
      </c>
      <c r="G779" s="5">
        <f t="shared" si="194"/>
        <v>9940.3133225073816</v>
      </c>
      <c r="H779" s="5">
        <f t="shared" si="187"/>
        <v>299.15672042248286</v>
      </c>
      <c r="I779" s="5">
        <f t="shared" si="195"/>
        <v>33523.705298818371</v>
      </c>
      <c r="J779" s="5"/>
      <c r="K779" s="105">
        <f t="shared" si="190"/>
        <v>3.7675886445735192E-3</v>
      </c>
      <c r="L779" s="60">
        <f t="shared" si="196"/>
        <v>33523.70153122973</v>
      </c>
      <c r="M779" s="5">
        <f t="shared" si="197"/>
        <v>323453.43422407005</v>
      </c>
      <c r="N779" s="5">
        <f t="shared" si="198"/>
        <v>33.523701531229733</v>
      </c>
      <c r="O779" s="5">
        <f t="shared" si="188"/>
        <v>2.9829641546844946E-16</v>
      </c>
      <c r="P779">
        <f t="shared" si="199"/>
        <v>15.525351965382912</v>
      </c>
    </row>
    <row r="780" spans="1:16" x14ac:dyDescent="0.25">
      <c r="A780" s="57">
        <v>112</v>
      </c>
      <c r="B780" s="5">
        <f>'Mg2+离子浓度'!B780</f>
        <v>32.832706453471644</v>
      </c>
      <c r="C780" s="5">
        <f t="shared" si="191"/>
        <v>0.29314154425810557</v>
      </c>
      <c r="D780" s="5">
        <f t="shared" si="189"/>
        <v>18.630542539353492</v>
      </c>
      <c r="E780" s="5">
        <f t="shared" si="192"/>
        <v>5.4613860103524106</v>
      </c>
      <c r="F780" s="5">
        <f t="shared" si="193"/>
        <v>323458.89561008039</v>
      </c>
      <c r="G780" s="5">
        <f t="shared" si="194"/>
        <v>9851.7280647717871</v>
      </c>
      <c r="H780" s="5">
        <f t="shared" si="187"/>
        <v>0.56603472149581913</v>
      </c>
      <c r="I780" s="5">
        <f t="shared" si="195"/>
        <v>33524.267565951224</v>
      </c>
      <c r="J780" s="5"/>
      <c r="K780" s="105">
        <f t="shared" si="190"/>
        <v>0.74552289651707693</v>
      </c>
      <c r="L780" s="60">
        <f t="shared" si="196"/>
        <v>33523.522043054705</v>
      </c>
      <c r="M780" s="5">
        <f t="shared" si="197"/>
        <v>323451.70243241335</v>
      </c>
      <c r="N780" s="5">
        <f t="shared" si="198"/>
        <v>33.523522043054705</v>
      </c>
      <c r="O780" s="5">
        <f t="shared" si="188"/>
        <v>2.9829801257627008E-16</v>
      </c>
      <c r="P780">
        <f t="shared" si="199"/>
        <v>15.525349640134532</v>
      </c>
    </row>
    <row r="781" spans="1:16" x14ac:dyDescent="0.25">
      <c r="A781" s="57"/>
      <c r="B781" s="5">
        <f>'Mg2+离子浓度'!B781</f>
        <v>32.832713940283611</v>
      </c>
      <c r="C781" s="5">
        <f t="shared" si="191"/>
        <v>7.4868119668280997E-6</v>
      </c>
      <c r="D781" s="5">
        <f t="shared" si="189"/>
        <v>385533071.99181575</v>
      </c>
      <c r="E781" s="5">
        <f t="shared" si="192"/>
        <v>2886.4136169963253</v>
      </c>
      <c r="F781" s="5">
        <f t="shared" si="193"/>
        <v>326338.11604940967</v>
      </c>
      <c r="G781" s="5">
        <f t="shared" si="194"/>
        <v>9939.4194656876643</v>
      </c>
      <c r="H781" s="5">
        <f t="shared" si="187"/>
        <v>299.15672042248286</v>
      </c>
      <c r="I781" s="5">
        <f t="shared" si="195"/>
        <v>33822.67876347719</v>
      </c>
      <c r="J781" s="5"/>
      <c r="K781" s="105">
        <f t="shared" si="190"/>
        <v>3.8011890184115825E-3</v>
      </c>
      <c r="L781" s="60">
        <f t="shared" si="196"/>
        <v>33822.674962288169</v>
      </c>
      <c r="M781" s="5">
        <f t="shared" si="197"/>
        <v>326338.07937363739</v>
      </c>
      <c r="N781" s="5">
        <f t="shared" si="198"/>
        <v>33.822674962288168</v>
      </c>
      <c r="O781" s="5">
        <f t="shared" si="188"/>
        <v>2.9565964286236574E-16</v>
      </c>
      <c r="P781">
        <f t="shared" si="199"/>
        <v>15.529207952032298</v>
      </c>
    </row>
    <row r="782" spans="1:16" x14ac:dyDescent="0.25">
      <c r="A782" s="57">
        <v>113</v>
      </c>
      <c r="B782" s="5">
        <f>'Mg2+离子浓度'!B782</f>
        <v>33.125855484541717</v>
      </c>
      <c r="C782" s="5">
        <f t="shared" si="191"/>
        <v>0.29314154425810557</v>
      </c>
      <c r="D782" s="5">
        <f t="shared" si="189"/>
        <v>18.630542539353492</v>
      </c>
      <c r="E782" s="5">
        <f t="shared" si="192"/>
        <v>5.4613860103524106</v>
      </c>
      <c r="F782" s="5">
        <f t="shared" si="193"/>
        <v>326343.54075964773</v>
      </c>
      <c r="G782" s="5">
        <f t="shared" si="194"/>
        <v>9851.6260481766858</v>
      </c>
      <c r="H782" s="5">
        <f t="shared" si="187"/>
        <v>0.56603472149581913</v>
      </c>
      <c r="I782" s="5">
        <f t="shared" si="195"/>
        <v>33823.240997009663</v>
      </c>
      <c r="J782" s="5"/>
      <c r="K782" s="105">
        <f t="shared" si="190"/>
        <v>0.75217155894842902</v>
      </c>
      <c r="L782" s="60">
        <f t="shared" si="196"/>
        <v>33822.488825450717</v>
      </c>
      <c r="M782" s="5">
        <f t="shared" si="197"/>
        <v>326336.28343236126</v>
      </c>
      <c r="N782" s="5">
        <f t="shared" si="198"/>
        <v>33.822488825450719</v>
      </c>
      <c r="O782" s="5">
        <f t="shared" si="188"/>
        <v>2.9566126997949388E-16</v>
      </c>
      <c r="P782">
        <f t="shared" si="199"/>
        <v>15.529205561966345</v>
      </c>
    </row>
    <row r="783" spans="1:16" x14ac:dyDescent="0.25">
      <c r="A783" s="57"/>
      <c r="B783" s="5">
        <f>'Mg2+离子浓度'!B783</f>
        <v>33.125862971353683</v>
      </c>
      <c r="C783" s="5">
        <f t="shared" si="191"/>
        <v>7.4868119668280997E-6</v>
      </c>
      <c r="D783" s="5">
        <f t="shared" si="189"/>
        <v>385533071.99181575</v>
      </c>
      <c r="E783" s="5">
        <f t="shared" si="192"/>
        <v>2886.4136169963253</v>
      </c>
      <c r="F783" s="5">
        <f t="shared" si="193"/>
        <v>329222.69704935758</v>
      </c>
      <c r="G783" s="5">
        <f t="shared" si="194"/>
        <v>9938.5394830033601</v>
      </c>
      <c r="H783" s="5">
        <f t="shared" si="187"/>
        <v>299.15672042248286</v>
      </c>
      <c r="I783" s="5">
        <f t="shared" si="195"/>
        <v>34121.645545873202</v>
      </c>
      <c r="J783" s="5"/>
      <c r="K783" s="105">
        <f t="shared" si="190"/>
        <v>3.8347886412581542E-3</v>
      </c>
      <c r="L783" s="60">
        <f t="shared" si="196"/>
        <v>34121.641711084558</v>
      </c>
      <c r="M783" s="5">
        <f t="shared" si="197"/>
        <v>329222.66004939936</v>
      </c>
      <c r="N783" s="5">
        <f t="shared" si="198"/>
        <v>34.121641711084557</v>
      </c>
      <c r="O783" s="5">
        <f t="shared" si="188"/>
        <v>2.9306913438316358E-16</v>
      </c>
      <c r="P783">
        <f t="shared" si="199"/>
        <v>15.533029918419064</v>
      </c>
    </row>
    <row r="784" spans="1:16" x14ac:dyDescent="0.25">
      <c r="A784" s="57">
        <v>114</v>
      </c>
      <c r="B784" s="5">
        <f>'Mg2+离子浓度'!B784</f>
        <v>33.419004515611789</v>
      </c>
      <c r="C784" s="5">
        <f t="shared" si="191"/>
        <v>0.29314154425810557</v>
      </c>
      <c r="D784" s="5">
        <f t="shared" si="189"/>
        <v>18.630542539353492</v>
      </c>
      <c r="E784" s="5">
        <f t="shared" si="192"/>
        <v>5.4613860103524106</v>
      </c>
      <c r="F784" s="5">
        <f t="shared" si="193"/>
        <v>329228.1214354097</v>
      </c>
      <c r="G784" s="5">
        <f t="shared" si="194"/>
        <v>9851.5238920898973</v>
      </c>
      <c r="H784" s="5">
        <f t="shared" si="187"/>
        <v>0.56603472149581913</v>
      </c>
      <c r="I784" s="5">
        <f t="shared" si="195"/>
        <v>34122.207745806052</v>
      </c>
      <c r="J784" s="5"/>
      <c r="K784" s="105">
        <f t="shared" si="190"/>
        <v>0.75882007277759755</v>
      </c>
      <c r="L784" s="60">
        <f t="shared" si="196"/>
        <v>34121.448925733275</v>
      </c>
      <c r="M784" s="5">
        <f t="shared" si="197"/>
        <v>329220.79995993752</v>
      </c>
      <c r="N784" s="5">
        <f t="shared" si="198"/>
        <v>34.121448925733276</v>
      </c>
      <c r="O784" s="5">
        <f t="shared" si="188"/>
        <v>2.9307079021659976E-16</v>
      </c>
      <c r="P784">
        <f t="shared" si="199"/>
        <v>15.533027464672802</v>
      </c>
    </row>
    <row r="785" spans="1:16" x14ac:dyDescent="0.25">
      <c r="A785" s="57"/>
      <c r="B785" s="5">
        <f>'Mg2+离子浓度'!B785</f>
        <v>33.419012002423756</v>
      </c>
      <c r="C785" s="5">
        <f t="shared" si="191"/>
        <v>7.4868119668280997E-6</v>
      </c>
      <c r="D785" s="5">
        <f t="shared" si="189"/>
        <v>385533071.99181575</v>
      </c>
      <c r="E785" s="5">
        <f t="shared" si="192"/>
        <v>2886.4136169963253</v>
      </c>
      <c r="F785" s="5">
        <f t="shared" si="193"/>
        <v>332107.21357693383</v>
      </c>
      <c r="G785" s="5">
        <f t="shared" si="194"/>
        <v>9937.6730093890073</v>
      </c>
      <c r="H785" s="5">
        <f t="shared" si="187"/>
        <v>299.15672042248286</v>
      </c>
      <c r="I785" s="5">
        <f t="shared" si="195"/>
        <v>34420.605646155753</v>
      </c>
      <c r="J785" s="5"/>
      <c r="K785" s="105">
        <f t="shared" si="190"/>
        <v>3.8683875131300173E-3</v>
      </c>
      <c r="L785" s="60">
        <f t="shared" si="196"/>
        <v>34420.601777768243</v>
      </c>
      <c r="M785" s="5">
        <f t="shared" si="197"/>
        <v>332107.1762527969</v>
      </c>
      <c r="N785" s="5">
        <f t="shared" si="198"/>
        <v>34.42060177776824</v>
      </c>
      <c r="O785" s="5">
        <f t="shared" si="188"/>
        <v>2.9052368301296964E-16</v>
      </c>
      <c r="P785">
        <f t="shared" si="199"/>
        <v>15.536818458858464</v>
      </c>
    </row>
    <row r="786" spans="1:16" x14ac:dyDescent="0.25">
      <c r="A786" s="57">
        <v>115</v>
      </c>
      <c r="B786" s="5">
        <f>'Mg2+离子浓度'!B786</f>
        <v>33.712153546681861</v>
      </c>
      <c r="C786" s="5">
        <f t="shared" si="191"/>
        <v>0.29314154425810557</v>
      </c>
      <c r="D786" s="5">
        <f t="shared" si="189"/>
        <v>18.630542539353492</v>
      </c>
      <c r="E786" s="5">
        <f t="shared" si="192"/>
        <v>5.4613860103524106</v>
      </c>
      <c r="F786" s="5">
        <f t="shared" si="193"/>
        <v>332112.63763880724</v>
      </c>
      <c r="G786" s="5">
        <f t="shared" si="194"/>
        <v>9851.4216001930745</v>
      </c>
      <c r="H786" s="5">
        <f t="shared" ref="H786:H849" si="200">E786/$C$9/96485/$C$3</f>
        <v>0.56603472149581913</v>
      </c>
      <c r="I786" s="5">
        <f t="shared" si="195"/>
        <v>34421.167812489737</v>
      </c>
      <c r="J786" s="5"/>
      <c r="K786" s="105">
        <f t="shared" si="190"/>
        <v>0.7654684380079041</v>
      </c>
      <c r="L786" s="60">
        <f t="shared" si="196"/>
        <v>34420.402344051727</v>
      </c>
      <c r="M786" s="5">
        <f t="shared" si="197"/>
        <v>332105.25201658311</v>
      </c>
      <c r="N786" s="5">
        <f t="shared" si="198"/>
        <v>34.42040234405173</v>
      </c>
      <c r="O786" s="5">
        <f t="shared" si="188"/>
        <v>2.9052536632327084E-16</v>
      </c>
      <c r="P786">
        <f t="shared" si="199"/>
        <v>15.536815942539485</v>
      </c>
    </row>
    <row r="787" spans="1:16" x14ac:dyDescent="0.25">
      <c r="A787" s="57"/>
      <c r="B787" s="5">
        <f>'Mg2+离子浓度'!B787</f>
        <v>33.712161033493828</v>
      </c>
      <c r="C787" s="5">
        <f t="shared" si="191"/>
        <v>7.4868119668280997E-6</v>
      </c>
      <c r="D787" s="5">
        <f t="shared" si="189"/>
        <v>385533071.99181575</v>
      </c>
      <c r="E787" s="5">
        <f t="shared" si="192"/>
        <v>2886.4136169963253</v>
      </c>
      <c r="F787" s="5">
        <f t="shared" si="193"/>
        <v>334991.66563357943</v>
      </c>
      <c r="G787" s="5">
        <f t="shared" si="194"/>
        <v>9936.8196924770655</v>
      </c>
      <c r="H787" s="5">
        <f t="shared" si="200"/>
        <v>299.15672042248286</v>
      </c>
      <c r="I787" s="5">
        <f t="shared" si="195"/>
        <v>34719.559064474211</v>
      </c>
      <c r="J787" s="5"/>
      <c r="K787" s="105">
        <f t="shared" si="190"/>
        <v>3.9019856340439594E-3</v>
      </c>
      <c r="L787" s="60">
        <f t="shared" si="196"/>
        <v>34719.555162488577</v>
      </c>
      <c r="M787" s="5">
        <f t="shared" si="197"/>
        <v>334991.62798527104</v>
      </c>
      <c r="N787" s="5">
        <f t="shared" si="198"/>
        <v>34.719555162488575</v>
      </c>
      <c r="O787" s="5">
        <f t="shared" si="188"/>
        <v>2.8802212335957924E-16</v>
      </c>
      <c r="P787">
        <f t="shared" si="199"/>
        <v>15.540574152226974</v>
      </c>
    </row>
    <row r="788" spans="1:16" x14ac:dyDescent="0.25">
      <c r="A788" s="57">
        <v>116</v>
      </c>
      <c r="B788" s="5">
        <f>'Mg2+离子浓度'!B788</f>
        <v>34.005302577751934</v>
      </c>
      <c r="C788" s="5">
        <f t="shared" si="191"/>
        <v>0.29314154425810557</v>
      </c>
      <c r="D788" s="5">
        <f t="shared" si="189"/>
        <v>18.630542539353492</v>
      </c>
      <c r="E788" s="5">
        <f t="shared" si="192"/>
        <v>5.4613860103524106</v>
      </c>
      <c r="F788" s="5">
        <f t="shared" si="193"/>
        <v>334997.08937128138</v>
      </c>
      <c r="G788" s="5">
        <f t="shared" si="194"/>
        <v>9851.3191760409209</v>
      </c>
      <c r="H788" s="5">
        <f t="shared" si="200"/>
        <v>0.56603472149581913</v>
      </c>
      <c r="I788" s="5">
        <f t="shared" si="195"/>
        <v>34720.121197210072</v>
      </c>
      <c r="J788" s="5"/>
      <c r="K788" s="105">
        <f t="shared" si="190"/>
        <v>0.77211665464266954</v>
      </c>
      <c r="L788" s="60">
        <f t="shared" si="196"/>
        <v>34719.349080555432</v>
      </c>
      <c r="M788" s="5">
        <f t="shared" si="197"/>
        <v>334989.63960373908</v>
      </c>
      <c r="N788" s="5">
        <f t="shared" si="198"/>
        <v>34.719349080555432</v>
      </c>
      <c r="O788" s="5">
        <f t="shared" si="188"/>
        <v>2.8802383295833444E-16</v>
      </c>
      <c r="P788">
        <f t="shared" si="199"/>
        <v>15.540571574414221</v>
      </c>
    </row>
    <row r="789" spans="1:16" x14ac:dyDescent="0.25">
      <c r="A789" s="57"/>
      <c r="B789" s="5">
        <f>'Mg2+离子浓度'!B789</f>
        <v>34.005310064563901</v>
      </c>
      <c r="C789" s="5">
        <f t="shared" si="191"/>
        <v>7.4868119668280997E-6</v>
      </c>
      <c r="D789" s="5">
        <f t="shared" si="189"/>
        <v>385533071.99181575</v>
      </c>
      <c r="E789" s="5">
        <f t="shared" si="192"/>
        <v>2886.4136169963253</v>
      </c>
      <c r="F789" s="5">
        <f t="shared" si="193"/>
        <v>337876.0532207354</v>
      </c>
      <c r="G789" s="5">
        <f t="shared" si="194"/>
        <v>9935.9791920505886</v>
      </c>
      <c r="H789" s="5">
        <f t="shared" si="200"/>
        <v>299.15672042248286</v>
      </c>
      <c r="I789" s="5">
        <f t="shared" si="195"/>
        <v>35018.50580097791</v>
      </c>
      <c r="J789" s="5"/>
      <c r="K789" s="105">
        <f t="shared" si="190"/>
        <v>3.9355830040167629E-3</v>
      </c>
      <c r="L789" s="60">
        <f t="shared" si="196"/>
        <v>35018.501865394908</v>
      </c>
      <c r="M789" s="5">
        <f t="shared" si="197"/>
        <v>337876.01524826279</v>
      </c>
      <c r="N789" s="5">
        <f t="shared" si="198"/>
        <v>35.01850186539491</v>
      </c>
      <c r="O789" s="5">
        <f t="shared" ref="O789:O852" si="201">10^(-14)/N789</f>
        <v>2.8556332987739676E-16</v>
      </c>
      <c r="P789">
        <f t="shared" si="199"/>
        <v>15.544297562492449</v>
      </c>
    </row>
    <row r="790" spans="1:16" x14ac:dyDescent="0.25">
      <c r="A790" s="57">
        <v>117</v>
      </c>
      <c r="B790" s="5">
        <f>'Mg2+离子浓度'!B790</f>
        <v>34.298451608822006</v>
      </c>
      <c r="C790" s="5">
        <f t="shared" si="191"/>
        <v>0.29314154425810557</v>
      </c>
      <c r="D790" s="5">
        <f t="shared" si="189"/>
        <v>18.630542539353492</v>
      </c>
      <c r="E790" s="5">
        <f t="shared" si="192"/>
        <v>5.4613860103524106</v>
      </c>
      <c r="F790" s="5">
        <f t="shared" si="193"/>
        <v>337881.47663427313</v>
      </c>
      <c r="G790" s="5">
        <f t="shared" si="194"/>
        <v>9851.2166230666116</v>
      </c>
      <c r="H790" s="5">
        <f t="shared" si="200"/>
        <v>0.56603472149581913</v>
      </c>
      <c r="I790" s="5">
        <f t="shared" si="195"/>
        <v>35019.067900116403</v>
      </c>
      <c r="J790" s="5"/>
      <c r="K790" s="105">
        <f t="shared" si="190"/>
        <v>0.77876472268521546</v>
      </c>
      <c r="L790" s="60">
        <f t="shared" si="196"/>
        <v>35018.289135393716</v>
      </c>
      <c r="M790" s="5">
        <f t="shared" si="197"/>
        <v>337873.96272284631</v>
      </c>
      <c r="N790" s="5">
        <f t="shared" si="198"/>
        <v>35.018289135393715</v>
      </c>
      <c r="O790" s="5">
        <f t="shared" si="201"/>
        <v>2.8556506462483888E-16</v>
      </c>
      <c r="P790">
        <f t="shared" si="199"/>
        <v>15.544294924237203</v>
      </c>
    </row>
    <row r="791" spans="1:16" x14ac:dyDescent="0.25">
      <c r="A791" s="57"/>
      <c r="B791" s="5">
        <f>'Mg2+离子浓度'!B791</f>
        <v>34.298459095633973</v>
      </c>
      <c r="C791" s="5">
        <f t="shared" si="191"/>
        <v>7.4868119668280997E-6</v>
      </c>
      <c r="D791" s="5">
        <f t="shared" si="189"/>
        <v>385533071.99181575</v>
      </c>
      <c r="E791" s="5">
        <f t="shared" si="192"/>
        <v>2886.4136169963253</v>
      </c>
      <c r="F791" s="5">
        <f t="shared" si="193"/>
        <v>340760.37633984262</v>
      </c>
      <c r="G791" s="5">
        <f t="shared" si="194"/>
        <v>9935.151179523973</v>
      </c>
      <c r="H791" s="5">
        <f t="shared" si="200"/>
        <v>299.15672042248286</v>
      </c>
      <c r="I791" s="5">
        <f t="shared" si="195"/>
        <v>35317.4458558162</v>
      </c>
      <c r="J791" s="5"/>
      <c r="K791" s="105">
        <f t="shared" si="190"/>
        <v>3.9691796230652138E-3</v>
      </c>
      <c r="L791" s="60">
        <f t="shared" si="196"/>
        <v>35317.441886636574</v>
      </c>
      <c r="M791" s="5">
        <f t="shared" si="197"/>
        <v>340760.33804321301</v>
      </c>
      <c r="N791" s="5">
        <f t="shared" si="198"/>
        <v>35.317441886636573</v>
      </c>
      <c r="O791" s="5">
        <f t="shared" si="201"/>
        <v>2.8314621517884632E-16</v>
      </c>
      <c r="P791">
        <f t="shared" si="199"/>
        <v>15.547989239221728</v>
      </c>
    </row>
    <row r="792" spans="1:16" x14ac:dyDescent="0.25">
      <c r="A792" s="57">
        <v>118</v>
      </c>
      <c r="B792" s="5">
        <f>'Mg2+离子浓度'!B792</f>
        <v>34.591600639892079</v>
      </c>
      <c r="C792" s="5">
        <f t="shared" si="191"/>
        <v>0.29314154425810557</v>
      </c>
      <c r="D792" s="5">
        <f t="shared" si="189"/>
        <v>18.630542539353492</v>
      </c>
      <c r="E792" s="5">
        <f t="shared" si="192"/>
        <v>5.4613860103524106</v>
      </c>
      <c r="F792" s="5">
        <f t="shared" si="193"/>
        <v>340765.79942922335</v>
      </c>
      <c r="G792" s="5">
        <f t="shared" si="194"/>
        <v>9851.1139445869394</v>
      </c>
      <c r="H792" s="5">
        <f t="shared" si="200"/>
        <v>0.56603472149581913</v>
      </c>
      <c r="I792" s="5">
        <f t="shared" si="195"/>
        <v>35318.007921358068</v>
      </c>
      <c r="J792" s="5"/>
      <c r="K792" s="105">
        <f t="shared" si="190"/>
        <v>0.78541264213886275</v>
      </c>
      <c r="L792" s="60">
        <f t="shared" si="196"/>
        <v>35317.222508715931</v>
      </c>
      <c r="M792" s="5">
        <f t="shared" si="197"/>
        <v>340758.22137534566</v>
      </c>
      <c r="N792" s="5">
        <f t="shared" si="198"/>
        <v>35.317222508715929</v>
      </c>
      <c r="O792" s="5">
        <f t="shared" si="201"/>
        <v>2.831479739815922E-16</v>
      </c>
      <c r="P792">
        <f t="shared" si="199"/>
        <v>15.547986541548534</v>
      </c>
    </row>
    <row r="793" spans="1:16" x14ac:dyDescent="0.25">
      <c r="A793" s="57"/>
      <c r="B793" s="5">
        <f>'Mg2+离子浓度'!B793</f>
        <v>34.591608126704045</v>
      </c>
      <c r="C793" s="5">
        <f t="shared" si="191"/>
        <v>7.4868119668280997E-6</v>
      </c>
      <c r="D793" s="5">
        <f t="shared" ref="D793:D856" si="202">D791</f>
        <v>385533071.99181575</v>
      </c>
      <c r="E793" s="5">
        <f t="shared" si="192"/>
        <v>2886.4136169963253</v>
      </c>
      <c r="F793" s="5">
        <f t="shared" si="193"/>
        <v>343644.63499234198</v>
      </c>
      <c r="G793" s="5">
        <f t="shared" si="194"/>
        <v>9934.3353374500985</v>
      </c>
      <c r="H793" s="5">
        <f t="shared" si="200"/>
        <v>299.15672042248286</v>
      </c>
      <c r="I793" s="5">
        <f t="shared" si="195"/>
        <v>35616.379229138409</v>
      </c>
      <c r="J793" s="5"/>
      <c r="K793" s="105">
        <f t="shared" si="190"/>
        <v>4.0027754912060932E-3</v>
      </c>
      <c r="L793" s="60">
        <f t="shared" si="196"/>
        <v>35616.375226362921</v>
      </c>
      <c r="M793" s="5">
        <f t="shared" si="197"/>
        <v>343644.59637156263</v>
      </c>
      <c r="N793" s="5">
        <f t="shared" si="198"/>
        <v>35.616375226362919</v>
      </c>
      <c r="O793" s="5">
        <f t="shared" si="201"/>
        <v>2.8076972843092945E-16</v>
      </c>
      <c r="P793">
        <f t="shared" si="199"/>
        <v>15.551649718066802</v>
      </c>
    </row>
    <row r="794" spans="1:16" x14ac:dyDescent="0.25">
      <c r="A794" s="57">
        <v>119</v>
      </c>
      <c r="B794" s="5">
        <f>'Mg2+离子浓度'!B794</f>
        <v>34.884749670962151</v>
      </c>
      <c r="C794" s="5">
        <f t="shared" si="191"/>
        <v>0.29314154425810557</v>
      </c>
      <c r="D794" s="5">
        <f t="shared" si="202"/>
        <v>18.630542539353492</v>
      </c>
      <c r="E794" s="5">
        <f t="shared" si="192"/>
        <v>5.4613860103524106</v>
      </c>
      <c r="F794" s="5">
        <f t="shared" si="193"/>
        <v>343650.05775757297</v>
      </c>
      <c r="G794" s="5">
        <f t="shared" si="194"/>
        <v>9851.0111438072072</v>
      </c>
      <c r="H794" s="5">
        <f t="shared" si="200"/>
        <v>0.56603472149581913</v>
      </c>
      <c r="I794" s="5">
        <f t="shared" si="195"/>
        <v>35616.941261084416</v>
      </c>
      <c r="J794" s="5"/>
      <c r="K794" s="105">
        <f t="shared" ref="K794:K857" si="203">I794*($C$8/3.1415926)^(1/2)*C794^(1/2)</f>
        <v>0.79206041300693264</v>
      </c>
      <c r="L794" s="60">
        <f t="shared" si="196"/>
        <v>35616.149200671411</v>
      </c>
      <c r="M794" s="5">
        <f t="shared" si="197"/>
        <v>343642.41556267813</v>
      </c>
      <c r="N794" s="5">
        <f t="shared" si="198"/>
        <v>35.616149200671408</v>
      </c>
      <c r="O794" s="5">
        <f t="shared" si="201"/>
        <v>2.8077151023984054E-16</v>
      </c>
      <c r="P794">
        <f t="shared" si="199"/>
        <v>15.551646961974374</v>
      </c>
    </row>
    <row r="795" spans="1:16" x14ac:dyDescent="0.25">
      <c r="A795" s="57"/>
      <c r="B795" s="5">
        <f>'Mg2+离子浓度'!B795</f>
        <v>34.884757157774118</v>
      </c>
      <c r="C795" s="5">
        <f t="shared" si="191"/>
        <v>7.4868119668280997E-6</v>
      </c>
      <c r="D795" s="5">
        <f t="shared" si="202"/>
        <v>385533071.99181575</v>
      </c>
      <c r="E795" s="5">
        <f t="shared" si="192"/>
        <v>2886.4136169963253</v>
      </c>
      <c r="F795" s="5">
        <f t="shared" si="193"/>
        <v>346528.82917967445</v>
      </c>
      <c r="G795" s="5">
        <f t="shared" si="194"/>
        <v>9933.531359052331</v>
      </c>
      <c r="H795" s="5">
        <f t="shared" si="200"/>
        <v>299.15672042248286</v>
      </c>
      <c r="I795" s="5">
        <f t="shared" si="195"/>
        <v>35915.305921093895</v>
      </c>
      <c r="J795" s="5"/>
      <c r="K795" s="105">
        <f t="shared" si="203"/>
        <v>4.0363706084561874E-3</v>
      </c>
      <c r="L795" s="60">
        <f t="shared" si="196"/>
        <v>35915.301884723289</v>
      </c>
      <c r="M795" s="5">
        <f t="shared" si="197"/>
        <v>346528.79023475264</v>
      </c>
      <c r="N795" s="5">
        <f t="shared" si="198"/>
        <v>35.915301884723291</v>
      </c>
      <c r="O795" s="5">
        <f t="shared" si="201"/>
        <v>2.7843285383196339E-16</v>
      </c>
      <c r="P795">
        <f t="shared" si="199"/>
        <v>15.555279521230643</v>
      </c>
    </row>
    <row r="796" spans="1:16" x14ac:dyDescent="0.25">
      <c r="A796" s="57">
        <v>120</v>
      </c>
      <c r="B796" s="5">
        <f>'Mg2+离子浓度'!B796</f>
        <v>35.177898702032223</v>
      </c>
      <c r="C796" s="5">
        <f t="shared" si="191"/>
        <v>0.29314154425810557</v>
      </c>
      <c r="D796" s="5">
        <f t="shared" si="202"/>
        <v>18.630542539353492</v>
      </c>
      <c r="E796" s="5">
        <f t="shared" si="192"/>
        <v>5.4613860103524106</v>
      </c>
      <c r="F796" s="5">
        <f t="shared" si="193"/>
        <v>346534.25162076298</v>
      </c>
      <c r="G796" s="5">
        <f t="shared" si="194"/>
        <v>9850.9082238258798</v>
      </c>
      <c r="H796" s="5">
        <f t="shared" si="200"/>
        <v>0.56603472149581913</v>
      </c>
      <c r="I796" s="5">
        <f t="shared" si="195"/>
        <v>35915.867919444783</v>
      </c>
      <c r="J796" s="5"/>
      <c r="K796" s="105">
        <f t="shared" si="203"/>
        <v>0.79870803529274603</v>
      </c>
      <c r="L796" s="60">
        <f t="shared" si="196"/>
        <v>35915.069211409493</v>
      </c>
      <c r="M796" s="5">
        <f t="shared" si="197"/>
        <v>346526.54528628453</v>
      </c>
      <c r="N796" s="5">
        <f t="shared" si="198"/>
        <v>35.915069211409495</v>
      </c>
      <c r="O796" s="5">
        <f t="shared" si="201"/>
        <v>2.7843465764011951E-16</v>
      </c>
      <c r="P796">
        <f t="shared" si="199"/>
        <v>15.555276707692729</v>
      </c>
    </row>
    <row r="797" spans="1:16" x14ac:dyDescent="0.25">
      <c r="A797" s="57"/>
      <c r="B797" s="5">
        <f>'Mg2+离子浓度'!B797</f>
        <v>35.17790618884419</v>
      </c>
      <c r="C797" s="5">
        <f t="shared" si="191"/>
        <v>7.4868119668280997E-6</v>
      </c>
      <c r="D797" s="5">
        <f t="shared" si="202"/>
        <v>385533071.99181575</v>
      </c>
      <c r="E797" s="5">
        <f t="shared" si="192"/>
        <v>2886.4136169963253</v>
      </c>
      <c r="F797" s="5">
        <f t="shared" si="193"/>
        <v>349412.95890328084</v>
      </c>
      <c r="G797" s="5">
        <f t="shared" si="194"/>
        <v>9932.738947779917</v>
      </c>
      <c r="H797" s="5">
        <f t="shared" si="200"/>
        <v>299.15672042248286</v>
      </c>
      <c r="I797" s="5">
        <f t="shared" si="195"/>
        <v>36214.225931831978</v>
      </c>
      <c r="J797" s="5"/>
      <c r="K797" s="105">
        <f t="shared" si="203"/>
        <v>4.0699649748322788E-3</v>
      </c>
      <c r="L797" s="60">
        <f t="shared" si="196"/>
        <v>36214.221861867001</v>
      </c>
      <c r="M797" s="5">
        <f t="shared" si="197"/>
        <v>349412.91963422374</v>
      </c>
      <c r="N797" s="5">
        <f t="shared" si="198"/>
        <v>36.214221861867003</v>
      </c>
      <c r="O797" s="5">
        <f t="shared" si="201"/>
        <v>2.761346091638611E-16</v>
      </c>
      <c r="P797">
        <f t="shared" si="199"/>
        <v>15.558879157913706</v>
      </c>
    </row>
    <row r="798" spans="1:16" x14ac:dyDescent="0.25">
      <c r="A798" s="57">
        <v>121</v>
      </c>
      <c r="B798" s="5">
        <f>'Mg2+离子浓度'!B798</f>
        <v>35.471047733102296</v>
      </c>
      <c r="C798" s="5">
        <f t="shared" si="191"/>
        <v>0.29314154425810557</v>
      </c>
      <c r="D798" s="5">
        <f t="shared" si="202"/>
        <v>18.630542539353492</v>
      </c>
      <c r="E798" s="5">
        <f t="shared" si="192"/>
        <v>5.4613860103524106</v>
      </c>
      <c r="F798" s="5">
        <f t="shared" si="193"/>
        <v>349418.38102023408</v>
      </c>
      <c r="G798" s="5">
        <f t="shared" si="194"/>
        <v>9850.8051876389836</v>
      </c>
      <c r="H798" s="5">
        <f t="shared" si="200"/>
        <v>0.56603472149581913</v>
      </c>
      <c r="I798" s="5">
        <f t="shared" si="195"/>
        <v>36214.787896588488</v>
      </c>
      <c r="J798" s="5"/>
      <c r="K798" s="105">
        <f t="shared" si="203"/>
        <v>0.80535550899962383</v>
      </c>
      <c r="L798" s="60">
        <f t="shared" si="196"/>
        <v>36213.982541079487</v>
      </c>
      <c r="M798" s="5">
        <f t="shared" si="197"/>
        <v>349410.61054760544</v>
      </c>
      <c r="N798" s="5">
        <f t="shared" si="198"/>
        <v>36.213982541079488</v>
      </c>
      <c r="O798" s="5">
        <f t="shared" si="201"/>
        <v>2.7613643400464049E-16</v>
      </c>
      <c r="P798">
        <f t="shared" si="199"/>
        <v>15.558876287879905</v>
      </c>
    </row>
    <row r="799" spans="1:16" x14ac:dyDescent="0.25">
      <c r="A799" s="57"/>
      <c r="B799" s="5">
        <f>'Mg2+离子浓度'!B799</f>
        <v>35.471055219914263</v>
      </c>
      <c r="C799" s="5">
        <f t="shared" si="191"/>
        <v>7.4868119668280997E-6</v>
      </c>
      <c r="D799" s="5">
        <f t="shared" si="202"/>
        <v>385533071.99181575</v>
      </c>
      <c r="E799" s="5">
        <f t="shared" si="192"/>
        <v>2886.4136169963253</v>
      </c>
      <c r="F799" s="5">
        <f t="shared" si="193"/>
        <v>352297.02416460175</v>
      </c>
      <c r="G799" s="5">
        <f t="shared" si="194"/>
        <v>9931.9578168854168</v>
      </c>
      <c r="H799" s="5">
        <f t="shared" si="200"/>
        <v>299.15672042248286</v>
      </c>
      <c r="I799" s="5">
        <f t="shared" si="195"/>
        <v>36513.139261501965</v>
      </c>
      <c r="J799" s="5"/>
      <c r="K799" s="105">
        <f t="shared" si="203"/>
        <v>4.1035585903511449E-3</v>
      </c>
      <c r="L799" s="60">
        <f t="shared" si="196"/>
        <v>36513.135157943376</v>
      </c>
      <c r="M799" s="5">
        <f t="shared" si="197"/>
        <v>352296.98457141669</v>
      </c>
      <c r="N799" s="5">
        <f t="shared" si="198"/>
        <v>36.513135157943374</v>
      </c>
      <c r="O799" s="5">
        <f t="shared" si="201"/>
        <v>2.7387404441561673E-16</v>
      </c>
      <c r="P799">
        <f t="shared" si="199"/>
        <v>15.56244912474205</v>
      </c>
    </row>
    <row r="800" spans="1:16" x14ac:dyDescent="0.25">
      <c r="A800" s="57">
        <v>122</v>
      </c>
      <c r="B800" s="5">
        <f>'Mg2+离子浓度'!B800</f>
        <v>35.764196764172368</v>
      </c>
      <c r="C800" s="5">
        <f t="shared" si="191"/>
        <v>0.29314154425810557</v>
      </c>
      <c r="D800" s="5">
        <f t="shared" si="202"/>
        <v>18.630542539353492</v>
      </c>
      <c r="E800" s="5">
        <f t="shared" si="192"/>
        <v>5.4613860103524106</v>
      </c>
      <c r="F800" s="5">
        <f t="shared" si="193"/>
        <v>352302.44595742703</v>
      </c>
      <c r="G800" s="5">
        <f t="shared" si="194"/>
        <v>9850.7020381443144</v>
      </c>
      <c r="H800" s="5">
        <f t="shared" si="200"/>
        <v>0.56603472149581913</v>
      </c>
      <c r="I800" s="5">
        <f t="shared" si="195"/>
        <v>36513.70119266487</v>
      </c>
      <c r="J800" s="5"/>
      <c r="K800" s="105">
        <f t="shared" si="203"/>
        <v>0.8120028341308867</v>
      </c>
      <c r="L800" s="60">
        <f t="shared" si="196"/>
        <v>36512.889189830741</v>
      </c>
      <c r="M800" s="5">
        <f t="shared" si="197"/>
        <v>352294.6113480819</v>
      </c>
      <c r="N800" s="5">
        <f t="shared" si="198"/>
        <v>36.512889189830744</v>
      </c>
      <c r="O800" s="5">
        <f t="shared" si="201"/>
        <v>2.7387588936087572E-16</v>
      </c>
      <c r="P800">
        <f t="shared" si="199"/>
        <v>15.562446199138609</v>
      </c>
    </row>
    <row r="801" spans="1:16" x14ac:dyDescent="0.25">
      <c r="A801" s="57"/>
      <c r="B801" s="5">
        <f>'Mg2+离子浓度'!B801</f>
        <v>35.764204250984335</v>
      </c>
      <c r="C801" s="5">
        <f t="shared" si="191"/>
        <v>7.4868119668280997E-6</v>
      </c>
      <c r="D801" s="5">
        <f t="shared" si="202"/>
        <v>385533071.99181575</v>
      </c>
      <c r="E801" s="5">
        <f t="shared" si="192"/>
        <v>2886.4136169963253</v>
      </c>
      <c r="F801" s="5">
        <f t="shared" si="193"/>
        <v>355181.02496507822</v>
      </c>
      <c r="G801" s="5">
        <f t="shared" si="194"/>
        <v>9931.1876890229596</v>
      </c>
      <c r="H801" s="5">
        <f t="shared" si="200"/>
        <v>299.15672042248286</v>
      </c>
      <c r="I801" s="5">
        <f t="shared" si="195"/>
        <v>36812.045910253219</v>
      </c>
      <c r="J801" s="5"/>
      <c r="K801" s="105">
        <f t="shared" si="203"/>
        <v>4.1371514550295752E-3</v>
      </c>
      <c r="L801" s="60">
        <f t="shared" si="196"/>
        <v>36812.041773101766</v>
      </c>
      <c r="M801" s="5">
        <f t="shared" si="197"/>
        <v>355180.98504777241</v>
      </c>
      <c r="N801" s="5">
        <f t="shared" si="198"/>
        <v>36.812041773101768</v>
      </c>
      <c r="O801" s="5">
        <f t="shared" si="201"/>
        <v>2.7165024047394491E-16</v>
      </c>
      <c r="P801">
        <f t="shared" si="199"/>
        <v>15.565989906177983</v>
      </c>
    </row>
    <row r="802" spans="1:16" x14ac:dyDescent="0.25">
      <c r="A802" s="57">
        <v>123</v>
      </c>
      <c r="B802" s="5">
        <f>'Mg2+离子浓度'!B802</f>
        <v>36.057345795242441</v>
      </c>
      <c r="C802" s="5">
        <f t="shared" si="191"/>
        <v>0.29314154425810557</v>
      </c>
      <c r="D802" s="5">
        <f t="shared" si="202"/>
        <v>18.630542539353492</v>
      </c>
      <c r="E802" s="5">
        <f t="shared" si="192"/>
        <v>5.4613860103524106</v>
      </c>
      <c r="F802" s="5">
        <f t="shared" si="193"/>
        <v>355186.44643378275</v>
      </c>
      <c r="G802" s="5">
        <f t="shared" si="194"/>
        <v>9850.5987781454387</v>
      </c>
      <c r="H802" s="5">
        <f t="shared" si="200"/>
        <v>0.56603472149581913</v>
      </c>
      <c r="I802" s="5">
        <f t="shared" si="195"/>
        <v>36812.60780782326</v>
      </c>
      <c r="J802" s="5"/>
      <c r="K802" s="105">
        <f t="shared" si="203"/>
        <v>0.81865001068985577</v>
      </c>
      <c r="L802" s="60">
        <f t="shared" si="196"/>
        <v>36811.789157812571</v>
      </c>
      <c r="M802" s="5">
        <f t="shared" si="197"/>
        <v>355178.54768915457</v>
      </c>
      <c r="N802" s="5">
        <f t="shared" si="198"/>
        <v>36.811789157812569</v>
      </c>
      <c r="O802" s="5">
        <f t="shared" si="201"/>
        <v>2.7165210463229275E-16</v>
      </c>
      <c r="P802">
        <f t="shared" si="199"/>
        <v>15.565986925908557</v>
      </c>
    </row>
    <row r="803" spans="1:16" x14ac:dyDescent="0.25">
      <c r="A803" s="57"/>
      <c r="B803" s="5">
        <f>'Mg2+离子浓度'!B803</f>
        <v>36.057353282054407</v>
      </c>
      <c r="C803" s="5">
        <f t="shared" si="191"/>
        <v>7.4868119668280997E-6</v>
      </c>
      <c r="D803" s="5">
        <f t="shared" si="202"/>
        <v>385533071.99181575</v>
      </c>
      <c r="E803" s="5">
        <f t="shared" si="192"/>
        <v>2886.4136169963253</v>
      </c>
      <c r="F803" s="5">
        <f t="shared" si="193"/>
        <v>358064.96130615089</v>
      </c>
      <c r="G803" s="5">
        <f t="shared" si="194"/>
        <v>9930.4282958660278</v>
      </c>
      <c r="H803" s="5">
        <f t="shared" si="200"/>
        <v>299.15672042248286</v>
      </c>
      <c r="I803" s="5">
        <f t="shared" si="195"/>
        <v>37110.945878235048</v>
      </c>
      <c r="J803" s="5"/>
      <c r="K803" s="105">
        <f t="shared" si="203"/>
        <v>4.1707435688843461E-3</v>
      </c>
      <c r="L803" s="60">
        <f t="shared" si="196"/>
        <v>37110.941707491482</v>
      </c>
      <c r="M803" s="5">
        <f t="shared" si="197"/>
        <v>358064.92106473155</v>
      </c>
      <c r="N803" s="5">
        <f t="shared" si="198"/>
        <v>37.110941707491484</v>
      </c>
      <c r="O803" s="5">
        <f t="shared" si="201"/>
        <v>2.6946230787728375E-16</v>
      </c>
      <c r="P803">
        <f t="shared" si="199"/>
        <v>15.569501974914077</v>
      </c>
    </row>
    <row r="804" spans="1:16" x14ac:dyDescent="0.25">
      <c r="A804" s="57">
        <v>124</v>
      </c>
      <c r="B804" s="5">
        <f>'Mg2+离子浓度'!B804</f>
        <v>36.350494826312513</v>
      </c>
      <c r="C804" s="5">
        <f t="shared" si="191"/>
        <v>0.29314154425810557</v>
      </c>
      <c r="D804" s="5">
        <f t="shared" si="202"/>
        <v>18.630542539353492</v>
      </c>
      <c r="E804" s="5">
        <f t="shared" si="192"/>
        <v>5.4613860103524106</v>
      </c>
      <c r="F804" s="5">
        <f t="shared" si="193"/>
        <v>358070.38245074189</v>
      </c>
      <c r="G804" s="5">
        <f t="shared" si="194"/>
        <v>9850.4954103554755</v>
      </c>
      <c r="H804" s="5">
        <f t="shared" si="200"/>
        <v>0.56603472149581913</v>
      </c>
      <c r="I804" s="5">
        <f t="shared" si="195"/>
        <v>37111.507742212976</v>
      </c>
      <c r="J804" s="5"/>
      <c r="K804" s="105">
        <f t="shared" si="203"/>
        <v>0.82529703867985149</v>
      </c>
      <c r="L804" s="60">
        <f t="shared" si="196"/>
        <v>37110.682445174294</v>
      </c>
      <c r="M804" s="5">
        <f t="shared" si="197"/>
        <v>358062.41957226419</v>
      </c>
      <c r="N804" s="5">
        <f t="shared" si="198"/>
        <v>37.110682445174298</v>
      </c>
      <c r="O804" s="5">
        <f t="shared" si="201"/>
        <v>2.6946419039244462E-16</v>
      </c>
      <c r="P804">
        <f t="shared" si="199"/>
        <v>15.569498940860457</v>
      </c>
    </row>
    <row r="805" spans="1:16" x14ac:dyDescent="0.25">
      <c r="A805" s="57"/>
      <c r="B805" s="5">
        <f>'Mg2+离子浓度'!B805</f>
        <v>36.35050231312448</v>
      </c>
      <c r="C805" s="5">
        <f t="shared" si="191"/>
        <v>7.4868119668280997E-6</v>
      </c>
      <c r="D805" s="5">
        <f t="shared" si="202"/>
        <v>385533071.99181575</v>
      </c>
      <c r="E805" s="5">
        <f t="shared" si="192"/>
        <v>2886.4136169963253</v>
      </c>
      <c r="F805" s="5">
        <f t="shared" si="193"/>
        <v>360948.83318926051</v>
      </c>
      <c r="G805" s="5">
        <f t="shared" si="194"/>
        <v>9929.6793777438015</v>
      </c>
      <c r="H805" s="5">
        <f t="shared" si="200"/>
        <v>299.15672042248286</v>
      </c>
      <c r="I805" s="5">
        <f t="shared" si="195"/>
        <v>37409.839165596779</v>
      </c>
      <c r="J805" s="5"/>
      <c r="K805" s="105">
        <f t="shared" si="203"/>
        <v>4.2043349319322437E-3</v>
      </c>
      <c r="L805" s="60">
        <f t="shared" si="196"/>
        <v>37409.834961261848</v>
      </c>
      <c r="M805" s="5">
        <f t="shared" si="197"/>
        <v>360948.79262373497</v>
      </c>
      <c r="N805" s="5">
        <f t="shared" si="198"/>
        <v>37.409834961261851</v>
      </c>
      <c r="O805" s="5">
        <f t="shared" si="201"/>
        <v>2.6730938562960972E-16</v>
      </c>
      <c r="P805">
        <f t="shared" si="199"/>
        <v>15.572985792251362</v>
      </c>
    </row>
    <row r="806" spans="1:16" x14ac:dyDescent="0.25">
      <c r="A806" s="57">
        <v>125</v>
      </c>
      <c r="B806" s="5">
        <f>'Mg2+离子浓度'!B806</f>
        <v>36.643643857382585</v>
      </c>
      <c r="C806" s="5">
        <f t="shared" si="191"/>
        <v>0.29314154425810557</v>
      </c>
      <c r="D806" s="5">
        <f t="shared" si="202"/>
        <v>18.630542539353492</v>
      </c>
      <c r="E806" s="5">
        <f t="shared" si="192"/>
        <v>5.4613860103524106</v>
      </c>
      <c r="F806" s="5">
        <f t="shared" si="193"/>
        <v>360954.25400974532</v>
      </c>
      <c r="G806" s="5">
        <f t="shared" si="194"/>
        <v>9850.3919374007328</v>
      </c>
      <c r="H806" s="5">
        <f t="shared" si="200"/>
        <v>0.56603472149581913</v>
      </c>
      <c r="I806" s="5">
        <f t="shared" si="195"/>
        <v>37410.400995983349</v>
      </c>
      <c r="J806" s="5"/>
      <c r="K806" s="105">
        <f t="shared" si="203"/>
        <v>0.83194391810419488</v>
      </c>
      <c r="L806" s="60">
        <f t="shared" si="196"/>
        <v>37409.569052065242</v>
      </c>
      <c r="M806" s="5">
        <f t="shared" si="197"/>
        <v>360946.22699885152</v>
      </c>
      <c r="N806" s="5">
        <f t="shared" si="198"/>
        <v>37.409569052065244</v>
      </c>
      <c r="O806" s="5">
        <f t="shared" si="201"/>
        <v>2.673112856788693E-16</v>
      </c>
      <c r="P806">
        <f t="shared" si="199"/>
        <v>15.572982705274173</v>
      </c>
    </row>
    <row r="807" spans="1:16" x14ac:dyDescent="0.25">
      <c r="A807" s="57"/>
      <c r="B807" s="5">
        <f>'Mg2+离子浓度'!B807</f>
        <v>36.643651344194552</v>
      </c>
      <c r="C807" s="5">
        <f t="shared" si="191"/>
        <v>7.4868119668280997E-6</v>
      </c>
      <c r="D807" s="5">
        <f t="shared" si="202"/>
        <v>385533071.99181575</v>
      </c>
      <c r="E807" s="5">
        <f t="shared" si="192"/>
        <v>2886.4136169963253</v>
      </c>
      <c r="F807" s="5">
        <f t="shared" si="193"/>
        <v>363832.64061584783</v>
      </c>
      <c r="G807" s="5">
        <f t="shared" si="194"/>
        <v>9928.9406832949189</v>
      </c>
      <c r="H807" s="5">
        <f t="shared" si="200"/>
        <v>299.15672042248286</v>
      </c>
      <c r="I807" s="5">
        <f t="shared" si="195"/>
        <v>37708.725772487727</v>
      </c>
      <c r="J807" s="5"/>
      <c r="K807" s="105">
        <f t="shared" si="203"/>
        <v>4.2379255441900455E-3</v>
      </c>
      <c r="L807" s="60">
        <f t="shared" si="196"/>
        <v>37708.721534562181</v>
      </c>
      <c r="M807" s="5">
        <f t="shared" si="197"/>
        <v>363832.59972622321</v>
      </c>
      <c r="N807" s="5">
        <f t="shared" si="198"/>
        <v>37.70872153456218</v>
      </c>
      <c r="O807" s="5">
        <f t="shared" si="201"/>
        <v>2.6519064007074422E-16</v>
      </c>
      <c r="P807">
        <f t="shared" si="199"/>
        <v>15.576441808462448</v>
      </c>
    </row>
    <row r="808" spans="1:16" x14ac:dyDescent="0.25">
      <c r="A808" s="57">
        <v>126</v>
      </c>
      <c r="B808" s="5">
        <f>'Mg2+离子浓度'!B808</f>
        <v>36.936792888452658</v>
      </c>
      <c r="C808" s="5">
        <f t="shared" si="191"/>
        <v>0.29314154425810557</v>
      </c>
      <c r="D808" s="5">
        <f t="shared" si="202"/>
        <v>18.630542539353492</v>
      </c>
      <c r="E808" s="5">
        <f t="shared" si="192"/>
        <v>5.4613860103524106</v>
      </c>
      <c r="F808" s="5">
        <f t="shared" si="193"/>
        <v>363838.06111223355</v>
      </c>
      <c r="G808" s="5">
        <f t="shared" si="194"/>
        <v>9850.2883618241322</v>
      </c>
      <c r="H808" s="5">
        <f t="shared" si="200"/>
        <v>0.56603472149581913</v>
      </c>
      <c r="I808" s="5">
        <f t="shared" si="195"/>
        <v>37709.287569283675</v>
      </c>
      <c r="J808" s="5"/>
      <c r="K808" s="105">
        <f t="shared" si="203"/>
        <v>0.83859064896620594</v>
      </c>
      <c r="L808" s="60">
        <f t="shared" si="196"/>
        <v>37708.448978634711</v>
      </c>
      <c r="M808" s="5">
        <f t="shared" si="197"/>
        <v>363829.96997035702</v>
      </c>
      <c r="N808" s="5">
        <f t="shared" si="198"/>
        <v>37.708448978634713</v>
      </c>
      <c r="O808" s="5">
        <f t="shared" si="201"/>
        <v>2.6519255686347416E-16</v>
      </c>
      <c r="P808">
        <f t="shared" si="199"/>
        <v>15.576438669401821</v>
      </c>
    </row>
    <row r="809" spans="1:16" x14ac:dyDescent="0.25">
      <c r="A809" s="57"/>
      <c r="B809" s="5">
        <f>'Mg2+离子浓度'!B809</f>
        <v>36.936800375264625</v>
      </c>
      <c r="C809" s="5">
        <f t="shared" si="191"/>
        <v>7.4868119668280997E-6</v>
      </c>
      <c r="D809" s="5">
        <f t="shared" si="202"/>
        <v>385533071.99181575</v>
      </c>
      <c r="E809" s="5">
        <f t="shared" si="192"/>
        <v>2886.4136169963253</v>
      </c>
      <c r="F809" s="5">
        <f t="shared" si="193"/>
        <v>366716.38358735334</v>
      </c>
      <c r="G809" s="5">
        <f t="shared" si="194"/>
        <v>9928.211969137732</v>
      </c>
      <c r="H809" s="5">
        <f t="shared" si="200"/>
        <v>299.15672042248286</v>
      </c>
      <c r="I809" s="5">
        <f t="shared" si="195"/>
        <v>38007.605699057189</v>
      </c>
      <c r="J809" s="5"/>
      <c r="K809" s="105">
        <f t="shared" si="203"/>
        <v>4.2715154056745331E-3</v>
      </c>
      <c r="L809" s="60">
        <f t="shared" si="196"/>
        <v>38007.601427541784</v>
      </c>
      <c r="M809" s="5">
        <f t="shared" si="197"/>
        <v>366716.3423736369</v>
      </c>
      <c r="N809" s="5">
        <f t="shared" si="198"/>
        <v>38.007601427541786</v>
      </c>
      <c r="O809" s="5">
        <f t="shared" si="201"/>
        <v>2.6310526380003583E-16</v>
      </c>
      <c r="P809">
        <f t="shared" si="199"/>
        <v>15.579870463140288</v>
      </c>
    </row>
    <row r="810" spans="1:16" x14ac:dyDescent="0.25">
      <c r="A810" s="57">
        <v>127</v>
      </c>
      <c r="B810" s="5">
        <f>'Mg2+离子浓度'!B810</f>
        <v>37.22994191952273</v>
      </c>
      <c r="C810" s="5">
        <f t="shared" si="191"/>
        <v>0.29314154425810557</v>
      </c>
      <c r="D810" s="5">
        <f t="shared" si="202"/>
        <v>18.630542539353492</v>
      </c>
      <c r="E810" s="5">
        <f t="shared" si="192"/>
        <v>5.4613860103524106</v>
      </c>
      <c r="F810" s="5">
        <f t="shared" si="193"/>
        <v>366721.80375964724</v>
      </c>
      <c r="G810" s="5">
        <f t="shared" si="194"/>
        <v>9850.1846860885034</v>
      </c>
      <c r="H810" s="5">
        <f t="shared" si="200"/>
        <v>0.56603472149581913</v>
      </c>
      <c r="I810" s="5">
        <f t="shared" si="195"/>
        <v>38008.167462263278</v>
      </c>
      <c r="J810" s="5"/>
      <c r="K810" s="105">
        <f t="shared" si="203"/>
        <v>0.84523723126920525</v>
      </c>
      <c r="L810" s="60">
        <f t="shared" si="196"/>
        <v>38007.32222503201</v>
      </c>
      <c r="M810" s="5">
        <f t="shared" si="197"/>
        <v>366713.64848822134</v>
      </c>
      <c r="N810" s="5">
        <f t="shared" si="198"/>
        <v>38.007322225032013</v>
      </c>
      <c r="O810" s="5">
        <f t="shared" si="201"/>
        <v>2.631071965762928E-16</v>
      </c>
      <c r="P810">
        <f t="shared" si="199"/>
        <v>15.579867272816507</v>
      </c>
    </row>
    <row r="811" spans="1:16" x14ac:dyDescent="0.25">
      <c r="A811" s="57"/>
      <c r="B811" s="5">
        <f>'Mg2+离子浓度'!B811</f>
        <v>37.229949406334697</v>
      </c>
      <c r="C811" s="5">
        <f t="shared" si="191"/>
        <v>7.4868119668280997E-6</v>
      </c>
      <c r="D811" s="5">
        <f t="shared" si="202"/>
        <v>385533071.99181575</v>
      </c>
      <c r="E811" s="5">
        <f t="shared" si="192"/>
        <v>2886.4136169963253</v>
      </c>
      <c r="F811" s="5">
        <f t="shared" si="193"/>
        <v>369600.06210521766</v>
      </c>
      <c r="G811" s="5">
        <f t="shared" si="194"/>
        <v>9927.4929995561579</v>
      </c>
      <c r="H811" s="5">
        <f t="shared" si="200"/>
        <v>299.15672042248286</v>
      </c>
      <c r="I811" s="5">
        <f t="shared" si="195"/>
        <v>38306.478945454488</v>
      </c>
      <c r="J811" s="5"/>
      <c r="K811" s="105">
        <f t="shared" si="203"/>
        <v>4.3051045164024864E-3</v>
      </c>
      <c r="L811" s="60">
        <f t="shared" si="196"/>
        <v>38306.474640349974</v>
      </c>
      <c r="M811" s="5">
        <f t="shared" si="197"/>
        <v>369600.02056741674</v>
      </c>
      <c r="N811" s="5">
        <f t="shared" si="198"/>
        <v>38.306474640349975</v>
      </c>
      <c r="O811" s="5">
        <f t="shared" si="201"/>
        <v>2.6105247465050042E-16</v>
      </c>
      <c r="P811">
        <f t="shared" si="199"/>
        <v>15.583272185533277</v>
      </c>
    </row>
    <row r="812" spans="1:16" x14ac:dyDescent="0.25">
      <c r="A812" s="57">
        <v>128</v>
      </c>
      <c r="B812" s="5">
        <f>'Mg2+离子浓度'!B812</f>
        <v>37.523090950592803</v>
      </c>
      <c r="C812" s="5">
        <f t="shared" si="191"/>
        <v>0.29314154425810557</v>
      </c>
      <c r="D812" s="5">
        <f t="shared" si="202"/>
        <v>18.630542539353492</v>
      </c>
      <c r="E812" s="5">
        <f t="shared" si="192"/>
        <v>5.4613860103524106</v>
      </c>
      <c r="F812" s="5">
        <f t="shared" si="193"/>
        <v>369605.48195342708</v>
      </c>
      <c r="G812" s="5">
        <f t="shared" si="194"/>
        <v>9850.0809125797223</v>
      </c>
      <c r="H812" s="5">
        <f t="shared" si="200"/>
        <v>0.56603472149581913</v>
      </c>
      <c r="I812" s="5">
        <f t="shared" si="195"/>
        <v>38307.040675071468</v>
      </c>
      <c r="J812" s="5"/>
      <c r="K812" s="105">
        <f t="shared" si="203"/>
        <v>0.85188366501651347</v>
      </c>
      <c r="L812" s="60">
        <f t="shared" si="196"/>
        <v>38306.18879140645</v>
      </c>
      <c r="M812" s="5">
        <f t="shared" si="197"/>
        <v>369597.26255388511</v>
      </c>
      <c r="N812" s="5">
        <f t="shared" si="198"/>
        <v>38.306188791406449</v>
      </c>
      <c r="O812" s="5">
        <f t="shared" si="201"/>
        <v>2.6105442267969464E-16</v>
      </c>
      <c r="P812">
        <f t="shared" si="199"/>
        <v>15.583268944747401</v>
      </c>
    </row>
    <row r="813" spans="1:16" x14ac:dyDescent="0.25">
      <c r="A813" s="57"/>
      <c r="B813" s="5">
        <f>'Mg2+离子浓度'!B813</f>
        <v>37.523098437404769</v>
      </c>
      <c r="C813" s="5">
        <f t="shared" si="191"/>
        <v>7.4868119668280997E-6</v>
      </c>
      <c r="D813" s="5">
        <f t="shared" si="202"/>
        <v>385533071.99181575</v>
      </c>
      <c r="E813" s="5">
        <f t="shared" si="192"/>
        <v>2886.4136169963253</v>
      </c>
      <c r="F813" s="5">
        <f t="shared" si="193"/>
        <v>372483.67617088143</v>
      </c>
      <c r="G813" s="5">
        <f t="shared" si="194"/>
        <v>9926.7835462002349</v>
      </c>
      <c r="H813" s="5">
        <f t="shared" si="200"/>
        <v>299.15672042248286</v>
      </c>
      <c r="I813" s="5">
        <f t="shared" si="195"/>
        <v>38605.345511828928</v>
      </c>
      <c r="J813" s="5"/>
      <c r="K813" s="105">
        <f t="shared" si="203"/>
        <v>4.3386928763906856E-3</v>
      </c>
      <c r="L813" s="60">
        <f t="shared" si="196"/>
        <v>38605.341173136054</v>
      </c>
      <c r="M813" s="5">
        <f t="shared" si="197"/>
        <v>372483.63430900325</v>
      </c>
      <c r="N813" s="5">
        <f t="shared" si="198"/>
        <v>38.605341173136054</v>
      </c>
      <c r="O813" s="5">
        <f t="shared" si="201"/>
        <v>2.5903151471067971E-16</v>
      </c>
      <c r="P813">
        <f t="shared" si="199"/>
        <v>15.586647394867287</v>
      </c>
    </row>
    <row r="814" spans="1:16" x14ac:dyDescent="0.25">
      <c r="A814" s="57">
        <v>129</v>
      </c>
      <c r="B814" s="5">
        <f>'Mg2+离子浓度'!B814</f>
        <v>37.816239981662875</v>
      </c>
      <c r="C814" s="5">
        <f t="shared" si="191"/>
        <v>0.29314154425810557</v>
      </c>
      <c r="D814" s="5">
        <f t="shared" si="202"/>
        <v>18.630542539353492</v>
      </c>
      <c r="E814" s="5">
        <f t="shared" si="192"/>
        <v>5.4613860103524106</v>
      </c>
      <c r="F814" s="5">
        <f t="shared" si="193"/>
        <v>372489.09569501359</v>
      </c>
      <c r="G814" s="5">
        <f t="shared" si="194"/>
        <v>9849.9770436096733</v>
      </c>
      <c r="H814" s="5">
        <f t="shared" si="200"/>
        <v>0.56603472149581913</v>
      </c>
      <c r="I814" s="5">
        <f t="shared" si="195"/>
        <v>38605.907207857548</v>
      </c>
      <c r="J814" s="5"/>
      <c r="K814" s="105">
        <f t="shared" si="203"/>
        <v>0.85852995021145073</v>
      </c>
      <c r="L814" s="60">
        <f t="shared" si="196"/>
        <v>38605.04867790734</v>
      </c>
      <c r="M814" s="5">
        <f t="shared" si="197"/>
        <v>372480.81216878898</v>
      </c>
      <c r="N814" s="5">
        <f t="shared" si="198"/>
        <v>38.605048677907341</v>
      </c>
      <c r="O814" s="5">
        <f t="shared" si="201"/>
        <v>2.5903347729030939E-16</v>
      </c>
      <c r="P814">
        <f t="shared" si="199"/>
        <v>15.58664410440174</v>
      </c>
    </row>
    <row r="815" spans="1:16" x14ac:dyDescent="0.25">
      <c r="A815" s="57"/>
      <c r="B815" s="5">
        <f>'Mg2+离子浓度'!B815</f>
        <v>37.816247468474842</v>
      </c>
      <c r="C815" s="5">
        <f t="shared" si="191"/>
        <v>7.4868119668280997E-6</v>
      </c>
      <c r="D815" s="5">
        <f t="shared" si="202"/>
        <v>385533071.99181575</v>
      </c>
      <c r="E815" s="5">
        <f t="shared" si="192"/>
        <v>2886.4136169963253</v>
      </c>
      <c r="F815" s="5">
        <f t="shared" si="193"/>
        <v>375367.2257857853</v>
      </c>
      <c r="G815" s="5">
        <f t="shared" si="194"/>
        <v>9926.0833878006179</v>
      </c>
      <c r="H815" s="5">
        <f t="shared" si="200"/>
        <v>299.15672042248286</v>
      </c>
      <c r="I815" s="5">
        <f t="shared" si="195"/>
        <v>38904.205398329817</v>
      </c>
      <c r="J815" s="5"/>
      <c r="K815" s="105">
        <f t="shared" si="203"/>
        <v>4.3722804856559105E-3</v>
      </c>
      <c r="L815" s="60">
        <f t="shared" si="196"/>
        <v>38904.201026049333</v>
      </c>
      <c r="M815" s="5">
        <f t="shared" si="197"/>
        <v>375367.18359983701</v>
      </c>
      <c r="N815" s="5">
        <f t="shared" si="198"/>
        <v>38.904201026049336</v>
      </c>
      <c r="O815" s="5">
        <f t="shared" si="201"/>
        <v>2.5704164939164889E-16</v>
      </c>
      <c r="P815">
        <f t="shared" si="199"/>
        <v>15.589996500655289</v>
      </c>
    </row>
    <row r="816" spans="1:16" x14ac:dyDescent="0.25">
      <c r="A816" s="57">
        <v>130</v>
      </c>
      <c r="B816" s="5">
        <f>'Mg2+离子浓度'!B816</f>
        <v>38.109389012732947</v>
      </c>
      <c r="C816" s="5">
        <f t="shared" si="191"/>
        <v>0.29314154425810557</v>
      </c>
      <c r="D816" s="5">
        <f t="shared" si="202"/>
        <v>18.630542539353492</v>
      </c>
      <c r="E816" s="5">
        <f t="shared" si="192"/>
        <v>5.4613860103524106</v>
      </c>
      <c r="F816" s="5">
        <f t="shared" si="193"/>
        <v>375372.64498584735</v>
      </c>
      <c r="G816" s="5">
        <f t="shared" si="194"/>
        <v>9849.8730814191076</v>
      </c>
      <c r="H816" s="5">
        <f t="shared" si="200"/>
        <v>0.56603472149581913</v>
      </c>
      <c r="I816" s="5">
        <f t="shared" si="195"/>
        <v>38904.767060770828</v>
      </c>
      <c r="J816" s="5"/>
      <c r="K816" s="105">
        <f t="shared" si="203"/>
        <v>0.86517608685733727</v>
      </c>
      <c r="L816" s="60">
        <f t="shared" si="196"/>
        <v>38903.901884683968</v>
      </c>
      <c r="M816" s="5">
        <f t="shared" si="197"/>
        <v>375364.29733437329</v>
      </c>
      <c r="N816" s="5">
        <f t="shared" si="198"/>
        <v>38.903901884683968</v>
      </c>
      <c r="O816" s="5">
        <f t="shared" si="201"/>
        <v>2.5704362584609766E-16</v>
      </c>
      <c r="P816">
        <f t="shared" si="199"/>
        <v>15.589993161274441</v>
      </c>
    </row>
    <row r="817" spans="1:16" x14ac:dyDescent="0.25">
      <c r="A817" s="57"/>
      <c r="B817" s="5">
        <f>'Mg2+离子浓度'!B817</f>
        <v>38.109396499544914</v>
      </c>
      <c r="C817" s="5">
        <f t="shared" si="191"/>
        <v>7.4868119668280997E-6</v>
      </c>
      <c r="D817" s="5">
        <f t="shared" si="202"/>
        <v>385533071.99181575</v>
      </c>
      <c r="E817" s="5">
        <f t="shared" si="192"/>
        <v>2886.4136169963253</v>
      </c>
      <c r="F817" s="5">
        <f t="shared" si="193"/>
        <v>378250.71095136961</v>
      </c>
      <c r="G817" s="5">
        <f t="shared" si="194"/>
        <v>9925.392309896235</v>
      </c>
      <c r="H817" s="5">
        <f t="shared" si="200"/>
        <v>299.15672042248286</v>
      </c>
      <c r="I817" s="5">
        <f t="shared" si="195"/>
        <v>39203.058605106453</v>
      </c>
      <c r="J817" s="5"/>
      <c r="K817" s="105">
        <f t="shared" si="203"/>
        <v>4.4058673442149412E-3</v>
      </c>
      <c r="L817" s="60">
        <f t="shared" si="196"/>
        <v>39203.054199239108</v>
      </c>
      <c r="M817" s="5">
        <f t="shared" si="197"/>
        <v>378250.66844135855</v>
      </c>
      <c r="N817" s="5">
        <f t="shared" si="198"/>
        <v>39.203054199239112</v>
      </c>
      <c r="O817" s="5">
        <f t="shared" si="201"/>
        <v>2.5508216653676154E-16</v>
      </c>
      <c r="P817">
        <f t="shared" si="199"/>
        <v>15.593319902995098</v>
      </c>
    </row>
    <row r="818" spans="1:16" x14ac:dyDescent="0.25">
      <c r="A818" s="57">
        <v>131</v>
      </c>
      <c r="B818" s="5">
        <f>'Mg2+离子浓度'!B818</f>
        <v>38.40253804380302</v>
      </c>
      <c r="C818" s="5">
        <f t="shared" si="191"/>
        <v>0.29314154425810557</v>
      </c>
      <c r="D818" s="5">
        <f t="shared" si="202"/>
        <v>18.630542539353492</v>
      </c>
      <c r="E818" s="5">
        <f t="shared" si="192"/>
        <v>5.4613860103524106</v>
      </c>
      <c r="F818" s="5">
        <f t="shared" si="193"/>
        <v>378256.12982736889</v>
      </c>
      <c r="G818" s="5">
        <f t="shared" si="194"/>
        <v>9849.7690281803571</v>
      </c>
      <c r="H818" s="5">
        <f t="shared" si="200"/>
        <v>0.56603472149581913</v>
      </c>
      <c r="I818" s="5">
        <f t="shared" si="195"/>
        <v>39203.620233960602</v>
      </c>
      <c r="J818" s="5"/>
      <c r="K818" s="105">
        <f t="shared" si="203"/>
        <v>0.87182207495749342</v>
      </c>
      <c r="L818" s="60">
        <f t="shared" si="196"/>
        <v>39202.748411885645</v>
      </c>
      <c r="M818" s="5">
        <f t="shared" si="197"/>
        <v>378247.71805207868</v>
      </c>
      <c r="N818" s="5">
        <f t="shared" si="198"/>
        <v>39.202748411885644</v>
      </c>
      <c r="O818" s="5">
        <f t="shared" si="201"/>
        <v>2.5508415621615347E-16</v>
      </c>
      <c r="P818">
        <f t="shared" si="199"/>
        <v>15.593316515445816</v>
      </c>
    </row>
    <row r="819" spans="1:16" x14ac:dyDescent="0.25">
      <c r="A819" s="57"/>
      <c r="B819" s="5">
        <f>'Mg2+离子浓度'!B819</f>
        <v>38.402545530614987</v>
      </c>
      <c r="C819" s="5">
        <f t="shared" si="191"/>
        <v>7.4868119668280997E-6</v>
      </c>
      <c r="D819" s="5">
        <f t="shared" si="202"/>
        <v>385533071.99181575</v>
      </c>
      <c r="E819" s="5">
        <f t="shared" si="192"/>
        <v>2886.4136169963253</v>
      </c>
      <c r="F819" s="5">
        <f t="shared" si="193"/>
        <v>381134.131669075</v>
      </c>
      <c r="G819" s="5">
        <f t="shared" si="194"/>
        <v>9924.7101045744512</v>
      </c>
      <c r="H819" s="5">
        <f t="shared" si="200"/>
        <v>299.15672042248286</v>
      </c>
      <c r="I819" s="5">
        <f t="shared" si="195"/>
        <v>39501.905132308129</v>
      </c>
      <c r="J819" s="5"/>
      <c r="K819" s="105">
        <f t="shared" si="203"/>
        <v>4.439453452084555E-3</v>
      </c>
      <c r="L819" s="60">
        <f t="shared" si="196"/>
        <v>39501.900692854681</v>
      </c>
      <c r="M819" s="5">
        <f t="shared" si="197"/>
        <v>381134.08883500838</v>
      </c>
      <c r="N819" s="5">
        <f t="shared" si="198"/>
        <v>39.501900692854683</v>
      </c>
      <c r="O819" s="5">
        <f t="shared" si="201"/>
        <v>2.5315237557186341E-16</v>
      </c>
      <c r="P819">
        <f t="shared" si="199"/>
        <v>15.596617992855805</v>
      </c>
    </row>
    <row r="820" spans="1:16" x14ac:dyDescent="0.25">
      <c r="A820" s="57">
        <v>132</v>
      </c>
      <c r="B820" s="5">
        <f>'Mg2+离子浓度'!B820</f>
        <v>38.695687074873092</v>
      </c>
      <c r="C820" s="5">
        <f t="shared" si="191"/>
        <v>0.29314154425810557</v>
      </c>
      <c r="D820" s="5">
        <f t="shared" si="202"/>
        <v>18.630542539353492</v>
      </c>
      <c r="E820" s="5">
        <f t="shared" si="192"/>
        <v>5.4613860103524106</v>
      </c>
      <c r="F820" s="5">
        <f t="shared" si="193"/>
        <v>381139.55022101873</v>
      </c>
      <c r="G820" s="5">
        <f t="shared" si="194"/>
        <v>9849.6648859999277</v>
      </c>
      <c r="H820" s="5">
        <f t="shared" si="200"/>
        <v>0.56603472149581913</v>
      </c>
      <c r="I820" s="5">
        <f t="shared" si="195"/>
        <v>39502.466727576175</v>
      </c>
      <c r="J820" s="5"/>
      <c r="K820" s="105">
        <f t="shared" si="203"/>
        <v>0.87846791451523909</v>
      </c>
      <c r="L820" s="60">
        <f t="shared" si="196"/>
        <v>39501.588259661658</v>
      </c>
      <c r="M820" s="5">
        <f t="shared" si="197"/>
        <v>381131.0743233455</v>
      </c>
      <c r="N820" s="5">
        <f t="shared" si="198"/>
        <v>39.501588259661659</v>
      </c>
      <c r="O820" s="5">
        <f t="shared" si="201"/>
        <v>2.5315437785097436E-16</v>
      </c>
      <c r="P820">
        <f t="shared" si="199"/>
        <v>15.596614557867971</v>
      </c>
    </row>
    <row r="821" spans="1:16" x14ac:dyDescent="0.25">
      <c r="A821" s="57"/>
      <c r="B821" s="5">
        <f>'Mg2+离子浓度'!B821</f>
        <v>38.695694561685059</v>
      </c>
      <c r="C821" s="5">
        <f t="shared" ref="C821:C884" si="204">B821-B820</f>
        <v>7.4868119668280997E-6</v>
      </c>
      <c r="D821" s="5">
        <f t="shared" si="202"/>
        <v>385533071.99181575</v>
      </c>
      <c r="E821" s="5">
        <f t="shared" ref="E821:E884" si="205">C821*D821</f>
        <v>2886.4136169963253</v>
      </c>
      <c r="F821" s="5">
        <f t="shared" ref="F821:F884" si="206">E821+M820</f>
        <v>384017.48794034182</v>
      </c>
      <c r="G821" s="5">
        <f t="shared" ref="G821:G884" si="207">F821/B821</f>
        <v>9924.036570223001</v>
      </c>
      <c r="H821" s="5">
        <f t="shared" si="200"/>
        <v>299.15672042248286</v>
      </c>
      <c r="I821" s="5">
        <f t="shared" ref="I821:I884" si="208">F821/$C$9/96485/0.0001</f>
        <v>39800.744980084135</v>
      </c>
      <c r="J821" s="5"/>
      <c r="K821" s="105">
        <f t="shared" si="203"/>
        <v>4.473038809281531E-3</v>
      </c>
      <c r="L821" s="60">
        <f t="shared" ref="L821:L884" si="209">I821-K821</f>
        <v>39800.740507045324</v>
      </c>
      <c r="M821" s="5">
        <f t="shared" ref="M821:M884" si="210">L821*0.0001*$C$9*96485</f>
        <v>384017.44478222681</v>
      </c>
      <c r="N821" s="5">
        <f t="shared" ref="N821:N884" si="211">L821*0.001</f>
        <v>39.800740507045326</v>
      </c>
      <c r="O821" s="5">
        <f t="shared" si="201"/>
        <v>2.5125160669384657E-16</v>
      </c>
      <c r="P821">
        <f t="shared" ref="P821:P884" si="212">-LOG(O821)</f>
        <v>15.599891152353383</v>
      </c>
    </row>
    <row r="822" spans="1:16" x14ac:dyDescent="0.25">
      <c r="A822" s="57">
        <v>133</v>
      </c>
      <c r="B822" s="5">
        <f>'Mg2+离子浓度'!B822</f>
        <v>38.988836105943165</v>
      </c>
      <c r="C822" s="5">
        <f t="shared" si="204"/>
        <v>0.29314154425810557</v>
      </c>
      <c r="D822" s="5">
        <f t="shared" si="202"/>
        <v>18.630542539353492</v>
      </c>
      <c r="E822" s="5">
        <f t="shared" si="205"/>
        <v>5.4613860103524106</v>
      </c>
      <c r="F822" s="5">
        <f t="shared" si="206"/>
        <v>384022.90616823715</v>
      </c>
      <c r="G822" s="5">
        <f t="shared" si="207"/>
        <v>9849.5606569209594</v>
      </c>
      <c r="H822" s="5">
        <f t="shared" si="200"/>
        <v>0.56603472149581913</v>
      </c>
      <c r="I822" s="5">
        <f t="shared" si="208"/>
        <v>39801.306541766819</v>
      </c>
      <c r="J822" s="5"/>
      <c r="K822" s="105">
        <f t="shared" si="203"/>
        <v>0.88511360553389429</v>
      </c>
      <c r="L822" s="60">
        <f t="shared" si="209"/>
        <v>39800.421428161288</v>
      </c>
      <c r="M822" s="5">
        <f t="shared" si="210"/>
        <v>384014.36614961416</v>
      </c>
      <c r="N822" s="5">
        <f t="shared" si="211"/>
        <v>39.800421428161286</v>
      </c>
      <c r="O822" s="5">
        <f t="shared" si="201"/>
        <v>2.5125362097106779E-16</v>
      </c>
      <c r="P822">
        <f t="shared" si="212"/>
        <v>15.59988767064042</v>
      </c>
    </row>
    <row r="823" spans="1:16" x14ac:dyDescent="0.25">
      <c r="A823" s="57"/>
      <c r="B823" s="5">
        <f>'Mg2+离子浓度'!B823</f>
        <v>38.988843592755131</v>
      </c>
      <c r="C823" s="5">
        <f t="shared" si="204"/>
        <v>7.4868119668280997E-6</v>
      </c>
      <c r="D823" s="5">
        <f t="shared" si="202"/>
        <v>385533071.99181575</v>
      </c>
      <c r="E823" s="5">
        <f t="shared" si="205"/>
        <v>2886.4136169963253</v>
      </c>
      <c r="F823" s="5">
        <f t="shared" si="206"/>
        <v>386900.77976661047</v>
      </c>
      <c r="G823" s="5">
        <f t="shared" si="207"/>
        <v>9923.3715112931441</v>
      </c>
      <c r="H823" s="5">
        <f t="shared" si="200"/>
        <v>299.15672042248286</v>
      </c>
      <c r="I823" s="5">
        <f t="shared" si="208"/>
        <v>40099.578148583758</v>
      </c>
      <c r="J823" s="5"/>
      <c r="K823" s="105">
        <f t="shared" si="203"/>
        <v>4.5066234158226458E-3</v>
      </c>
      <c r="L823" s="60">
        <f t="shared" si="209"/>
        <v>40099.573641960342</v>
      </c>
      <c r="M823" s="5">
        <f t="shared" si="210"/>
        <v>386900.73628445435</v>
      </c>
      <c r="N823" s="5">
        <f t="shared" si="211"/>
        <v>40.09957364196034</v>
      </c>
      <c r="O823" s="5">
        <f t="shared" si="201"/>
        <v>2.4937921009553985E-16</v>
      </c>
      <c r="P823">
        <f t="shared" si="212"/>
        <v>15.603139755015984</v>
      </c>
    </row>
    <row r="824" spans="1:16" x14ac:dyDescent="0.25">
      <c r="A824" s="57">
        <v>134</v>
      </c>
      <c r="B824" s="5">
        <f>'Mg2+离子浓度'!B824</f>
        <v>39.281985137013237</v>
      </c>
      <c r="C824" s="5">
        <f t="shared" si="204"/>
        <v>0.29314154425810557</v>
      </c>
      <c r="D824" s="5">
        <f t="shared" si="202"/>
        <v>18.630542539353492</v>
      </c>
      <c r="E824" s="5">
        <f t="shared" si="205"/>
        <v>5.4613860103524106</v>
      </c>
      <c r="F824" s="5">
        <f t="shared" si="206"/>
        <v>386906.19767046469</v>
      </c>
      <c r="G824" s="5">
        <f t="shared" si="207"/>
        <v>9849.4563429256141</v>
      </c>
      <c r="H824" s="5">
        <f t="shared" si="200"/>
        <v>0.56603472149581913</v>
      </c>
      <c r="I824" s="5">
        <f t="shared" si="208"/>
        <v>40100.139676681836</v>
      </c>
      <c r="J824" s="5"/>
      <c r="K824" s="105">
        <f t="shared" si="203"/>
        <v>0.89175914801677891</v>
      </c>
      <c r="L824" s="60">
        <f t="shared" si="209"/>
        <v>40099.247917533816</v>
      </c>
      <c r="M824" s="5">
        <f t="shared" si="210"/>
        <v>386897.59353232506</v>
      </c>
      <c r="N824" s="5">
        <f t="shared" si="211"/>
        <v>40.099247917533816</v>
      </c>
      <c r="O824" s="5">
        <f t="shared" si="201"/>
        <v>2.4938123579189111E-16</v>
      </c>
      <c r="P824">
        <f t="shared" si="212"/>
        <v>15.603136227275344</v>
      </c>
    </row>
    <row r="825" spans="1:16" x14ac:dyDescent="0.25">
      <c r="A825" s="57"/>
      <c r="B825" s="5">
        <f>'Mg2+离子浓度'!B825</f>
        <v>39.281992623825204</v>
      </c>
      <c r="C825" s="5">
        <f t="shared" si="204"/>
        <v>7.4868119668280997E-6</v>
      </c>
      <c r="D825" s="5">
        <f t="shared" si="202"/>
        <v>385533071.99181575</v>
      </c>
      <c r="E825" s="5">
        <f t="shared" si="205"/>
        <v>2886.4136169963253</v>
      </c>
      <c r="F825" s="5">
        <f t="shared" si="206"/>
        <v>389784.00714932138</v>
      </c>
      <c r="G825" s="5">
        <f t="shared" si="207"/>
        <v>9922.7147380734114</v>
      </c>
      <c r="H825" s="5">
        <f t="shared" si="200"/>
        <v>299.15672042248286</v>
      </c>
      <c r="I825" s="5">
        <f t="shared" si="208"/>
        <v>40398.404637956301</v>
      </c>
      <c r="J825" s="5"/>
      <c r="K825" s="105">
        <f t="shared" si="203"/>
        <v>4.5402072717246793E-3</v>
      </c>
      <c r="L825" s="60">
        <f t="shared" si="209"/>
        <v>40398.400097749029</v>
      </c>
      <c r="M825" s="5">
        <f t="shared" si="210"/>
        <v>389783.96334313153</v>
      </c>
      <c r="N825" s="5">
        <f t="shared" si="211"/>
        <v>40.398400097749033</v>
      </c>
      <c r="O825" s="5">
        <f t="shared" si="201"/>
        <v>2.4753455522505188E-16</v>
      </c>
      <c r="P825">
        <f t="shared" si="212"/>
        <v>15.606364166039375</v>
      </c>
    </row>
    <row r="826" spans="1:16" x14ac:dyDescent="0.25">
      <c r="A826" s="57">
        <v>135</v>
      </c>
      <c r="B826" s="5">
        <f>'Mg2+离子浓度'!B826</f>
        <v>39.575134168083309</v>
      </c>
      <c r="C826" s="5">
        <f t="shared" si="204"/>
        <v>0.29314154425810557</v>
      </c>
      <c r="D826" s="5">
        <f t="shared" si="202"/>
        <v>18.630542539353492</v>
      </c>
      <c r="E826" s="5">
        <f t="shared" si="205"/>
        <v>5.4613860103524106</v>
      </c>
      <c r="F826" s="5">
        <f t="shared" si="206"/>
        <v>389789.42472914187</v>
      </c>
      <c r="G826" s="5">
        <f t="shared" si="207"/>
        <v>9849.3519459373201</v>
      </c>
      <c r="H826" s="5">
        <f t="shared" si="200"/>
        <v>0.56603472149581913</v>
      </c>
      <c r="I826" s="5">
        <f t="shared" si="208"/>
        <v>40398.966132470523</v>
      </c>
      <c r="J826" s="5"/>
      <c r="K826" s="105">
        <f t="shared" si="203"/>
        <v>0.89840454196721331</v>
      </c>
      <c r="L826" s="60">
        <f t="shared" si="209"/>
        <v>40398.067727928559</v>
      </c>
      <c r="M826" s="5">
        <f t="shared" si="210"/>
        <v>389780.75647291873</v>
      </c>
      <c r="N826" s="5">
        <f t="shared" si="211"/>
        <v>40.398067727928563</v>
      </c>
      <c r="O826" s="5">
        <f t="shared" si="201"/>
        <v>2.4753659178324162E-16</v>
      </c>
      <c r="P826">
        <f t="shared" si="212"/>
        <v>15.606360592953004</v>
      </c>
    </row>
    <row r="827" spans="1:16" x14ac:dyDescent="0.25">
      <c r="A827" s="57"/>
      <c r="B827" s="5">
        <f>'Mg2+离子浓度'!B827</f>
        <v>39.575141654895276</v>
      </c>
      <c r="C827" s="5">
        <f t="shared" si="204"/>
        <v>7.4868119668280997E-6</v>
      </c>
      <c r="D827" s="5">
        <f t="shared" si="202"/>
        <v>385533071.99181575</v>
      </c>
      <c r="E827" s="5">
        <f t="shared" si="205"/>
        <v>2886.4136169963253</v>
      </c>
      <c r="F827" s="5">
        <f t="shared" si="206"/>
        <v>392667.17008991505</v>
      </c>
      <c r="G827" s="5">
        <f t="shared" si="207"/>
        <v>9922.0660664734169</v>
      </c>
      <c r="H827" s="5">
        <f t="shared" si="200"/>
        <v>299.15672042248286</v>
      </c>
      <c r="I827" s="5">
        <f t="shared" si="208"/>
        <v>40697.224448351044</v>
      </c>
      <c r="J827" s="5"/>
      <c r="K827" s="105">
        <f t="shared" si="203"/>
        <v>4.5737903770044089E-3</v>
      </c>
      <c r="L827" s="60">
        <f t="shared" si="209"/>
        <v>40697.219874560666</v>
      </c>
      <c r="M827" s="5">
        <f t="shared" si="210"/>
        <v>392667.12595969858</v>
      </c>
      <c r="N827" s="5">
        <f t="shared" si="211"/>
        <v>40.697219874560666</v>
      </c>
      <c r="O827" s="5">
        <f t="shared" si="201"/>
        <v>2.4571703007779354E-16</v>
      </c>
      <c r="P827">
        <f t="shared" si="212"/>
        <v>15.609564742532926</v>
      </c>
    </row>
    <row r="828" spans="1:16" x14ac:dyDescent="0.25">
      <c r="A828" s="57">
        <v>136</v>
      </c>
      <c r="B828" s="5">
        <f>'Mg2+离子浓度'!B828</f>
        <v>39.868283199153382</v>
      </c>
      <c r="C828" s="5">
        <f t="shared" si="204"/>
        <v>0.29314154425810557</v>
      </c>
      <c r="D828" s="5">
        <f t="shared" si="202"/>
        <v>18.630542539353492</v>
      </c>
      <c r="E828" s="5">
        <f t="shared" si="205"/>
        <v>5.4613860103524106</v>
      </c>
      <c r="F828" s="5">
        <f t="shared" si="206"/>
        <v>392672.58734570892</v>
      </c>
      <c r="G828" s="5">
        <f t="shared" si="207"/>
        <v>9849.24746782293</v>
      </c>
      <c r="H828" s="5">
        <f t="shared" si="200"/>
        <v>0.56603472149581913</v>
      </c>
      <c r="I828" s="5">
        <f t="shared" si="208"/>
        <v>40697.78590928216</v>
      </c>
      <c r="J828" s="5"/>
      <c r="K828" s="105">
        <f t="shared" si="203"/>
        <v>0.90504978738851705</v>
      </c>
      <c r="L828" s="60">
        <f t="shared" si="209"/>
        <v>40696.88085949477</v>
      </c>
      <c r="M828" s="5">
        <f t="shared" si="210"/>
        <v>392663.85497283528</v>
      </c>
      <c r="N828" s="5">
        <f t="shared" si="211"/>
        <v>40.696880859494769</v>
      </c>
      <c r="O828" s="5">
        <f t="shared" si="201"/>
        <v>2.4571907696132327E-16</v>
      </c>
      <c r="P828">
        <f t="shared" si="212"/>
        <v>15.609561124767731</v>
      </c>
    </row>
    <row r="829" spans="1:16" x14ac:dyDescent="0.25">
      <c r="A829" s="57"/>
      <c r="B829" s="5">
        <f>'Mg2+离子浓度'!B829</f>
        <v>39.868290685965349</v>
      </c>
      <c r="C829" s="5">
        <f t="shared" si="204"/>
        <v>7.4868119668280997E-6</v>
      </c>
      <c r="D829" s="5">
        <f t="shared" si="202"/>
        <v>385533071.99181575</v>
      </c>
      <c r="E829" s="5">
        <f t="shared" si="205"/>
        <v>2886.4136169963253</v>
      </c>
      <c r="F829" s="5">
        <f t="shared" si="206"/>
        <v>395550.2685898316</v>
      </c>
      <c r="G829" s="5">
        <f t="shared" si="207"/>
        <v>9921.4253178171839</v>
      </c>
      <c r="H829" s="5">
        <f t="shared" si="200"/>
        <v>299.15672042248286</v>
      </c>
      <c r="I829" s="5">
        <f t="shared" si="208"/>
        <v>40996.037579917254</v>
      </c>
      <c r="J829" s="5"/>
      <c r="K829" s="105">
        <f t="shared" si="203"/>
        <v>4.6073727316786103E-3</v>
      </c>
      <c r="L829" s="60">
        <f t="shared" si="209"/>
        <v>40996.032972544526</v>
      </c>
      <c r="M829" s="5">
        <f t="shared" si="210"/>
        <v>395550.2241355959</v>
      </c>
      <c r="N829" s="5">
        <f t="shared" si="211"/>
        <v>40.996032972544526</v>
      </c>
      <c r="O829" s="5">
        <f t="shared" si="201"/>
        <v>2.4392604051950842E-16</v>
      </c>
      <c r="P829">
        <f t="shared" si="212"/>
        <v>15.612741833756616</v>
      </c>
    </row>
    <row r="830" spans="1:16" x14ac:dyDescent="0.25">
      <c r="A830" s="57">
        <v>137</v>
      </c>
      <c r="B830" s="5">
        <f>'Mg2+离子浓度'!B830</f>
        <v>40.161432230223454</v>
      </c>
      <c r="C830" s="5">
        <f t="shared" si="204"/>
        <v>0.29314154425810557</v>
      </c>
      <c r="D830" s="5">
        <f t="shared" si="202"/>
        <v>18.630542539353492</v>
      </c>
      <c r="E830" s="5">
        <f t="shared" si="205"/>
        <v>5.4613860103524106</v>
      </c>
      <c r="F830" s="5">
        <f t="shared" si="206"/>
        <v>395555.68552160624</v>
      </c>
      <c r="G830" s="5">
        <f t="shared" si="207"/>
        <v>9849.1429103947921</v>
      </c>
      <c r="H830" s="5">
        <f t="shared" si="200"/>
        <v>0.56603472149581913</v>
      </c>
      <c r="I830" s="5">
        <f t="shared" si="208"/>
        <v>40996.599007266021</v>
      </c>
      <c r="J830" s="5"/>
      <c r="K830" s="105">
        <f t="shared" si="203"/>
        <v>0.9116948842840098</v>
      </c>
      <c r="L830" s="60">
        <f t="shared" si="209"/>
        <v>40995.687312381735</v>
      </c>
      <c r="M830" s="5">
        <f t="shared" si="210"/>
        <v>395546.88903351518</v>
      </c>
      <c r="N830" s="5">
        <f t="shared" si="211"/>
        <v>40.995687312381733</v>
      </c>
      <c r="O830" s="5">
        <f t="shared" si="201"/>
        <v>2.4392809721181935E-16</v>
      </c>
      <c r="P830">
        <f t="shared" si="212"/>
        <v>15.612738171964892</v>
      </c>
    </row>
    <row r="831" spans="1:16" x14ac:dyDescent="0.25">
      <c r="A831" s="57"/>
      <c r="B831" s="5">
        <f>'Mg2+离子浓度'!B831</f>
        <v>40.161439717035421</v>
      </c>
      <c r="C831" s="5">
        <f t="shared" si="204"/>
        <v>7.4868119668280997E-6</v>
      </c>
      <c r="D831" s="5">
        <f t="shared" si="202"/>
        <v>385533071.99181575</v>
      </c>
      <c r="E831" s="5">
        <f t="shared" si="205"/>
        <v>2886.4136169963253</v>
      </c>
      <c r="F831" s="5">
        <f t="shared" si="206"/>
        <v>398433.3026505115</v>
      </c>
      <c r="G831" s="5">
        <f t="shared" si="207"/>
        <v>9920.7923186455537</v>
      </c>
      <c r="H831" s="5">
        <f t="shared" si="200"/>
        <v>299.15672042248286</v>
      </c>
      <c r="I831" s="5">
        <f t="shared" si="208"/>
        <v>41294.84403280422</v>
      </c>
      <c r="J831" s="5"/>
      <c r="K831" s="105">
        <f t="shared" si="203"/>
        <v>4.6409543357640599E-3</v>
      </c>
      <c r="L831" s="60">
        <f t="shared" si="209"/>
        <v>41294.839391849884</v>
      </c>
      <c r="M831" s="5">
        <f t="shared" si="210"/>
        <v>398433.25787226367</v>
      </c>
      <c r="N831" s="5">
        <f t="shared" si="211"/>
        <v>41.294839391849884</v>
      </c>
      <c r="O831" s="5">
        <f t="shared" si="201"/>
        <v>2.421610096387405E-16</v>
      </c>
      <c r="P831">
        <f t="shared" si="212"/>
        <v>15.615895781349387</v>
      </c>
    </row>
    <row r="832" spans="1:16" x14ac:dyDescent="0.25">
      <c r="A832" s="57">
        <v>138</v>
      </c>
      <c r="B832" s="5">
        <f>'Mg2+离子浓度'!B832</f>
        <v>40.454581261293526</v>
      </c>
      <c r="C832" s="5">
        <f t="shared" si="204"/>
        <v>0.29314154425810557</v>
      </c>
      <c r="D832" s="5">
        <f t="shared" si="202"/>
        <v>18.630542539353492</v>
      </c>
      <c r="E832" s="5">
        <f t="shared" si="205"/>
        <v>5.4613860103524106</v>
      </c>
      <c r="F832" s="5">
        <f t="shared" si="206"/>
        <v>398438.71925827401</v>
      </c>
      <c r="G832" s="5">
        <f t="shared" si="207"/>
        <v>9849.0382754127168</v>
      </c>
      <c r="H832" s="5">
        <f t="shared" si="200"/>
        <v>0.56603472149581913</v>
      </c>
      <c r="I832" s="5">
        <f t="shared" si="208"/>
        <v>41295.405426571378</v>
      </c>
      <c r="J832" s="5"/>
      <c r="K832" s="105">
        <f t="shared" si="203"/>
        <v>0.91833983265701102</v>
      </c>
      <c r="L832" s="60">
        <f t="shared" si="209"/>
        <v>41294.487086738722</v>
      </c>
      <c r="M832" s="5">
        <f t="shared" si="210"/>
        <v>398429.8586563986</v>
      </c>
      <c r="N832" s="5">
        <f t="shared" si="211"/>
        <v>41.294487086738719</v>
      </c>
      <c r="O832" s="5">
        <f t="shared" si="201"/>
        <v>2.4216307564239957E-16</v>
      </c>
      <c r="P832">
        <f t="shared" si="212"/>
        <v>15.615892076169256</v>
      </c>
    </row>
    <row r="833" spans="1:16" x14ac:dyDescent="0.25">
      <c r="A833" s="57"/>
      <c r="B833" s="5">
        <f>'Mg2+离子浓度'!B833</f>
        <v>40.454588748105493</v>
      </c>
      <c r="C833" s="5">
        <f t="shared" si="204"/>
        <v>7.4868119668280997E-6</v>
      </c>
      <c r="D833" s="5">
        <f t="shared" si="202"/>
        <v>385533071.99181575</v>
      </c>
      <c r="E833" s="5">
        <f t="shared" si="205"/>
        <v>2886.4136169963253</v>
      </c>
      <c r="F833" s="5">
        <f t="shared" si="206"/>
        <v>401316.27227339492</v>
      </c>
      <c r="G833" s="5">
        <f t="shared" si="207"/>
        <v>9920.1669005271688</v>
      </c>
      <c r="H833" s="5">
        <f t="shared" si="200"/>
        <v>299.15672042248286</v>
      </c>
      <c r="I833" s="5">
        <f t="shared" si="208"/>
        <v>41593.643807161206</v>
      </c>
      <c r="J833" s="5"/>
      <c r="K833" s="105">
        <f t="shared" si="203"/>
        <v>4.6745351892775351E-3</v>
      </c>
      <c r="L833" s="60">
        <f t="shared" si="209"/>
        <v>41593.63913262602</v>
      </c>
      <c r="M833" s="5">
        <f t="shared" si="210"/>
        <v>401316.22717114218</v>
      </c>
      <c r="N833" s="5">
        <f t="shared" si="211"/>
        <v>41.593639132626024</v>
      </c>
      <c r="O833" s="5">
        <f t="shared" si="201"/>
        <v>2.4042137712725422E-16</v>
      </c>
      <c r="P833">
        <f t="shared" si="212"/>
        <v>15.61902691954929</v>
      </c>
    </row>
    <row r="834" spans="1:16" x14ac:dyDescent="0.25">
      <c r="A834" s="57">
        <v>139</v>
      </c>
      <c r="B834" s="5">
        <f>'Mg2+离子浓度'!B834</f>
        <v>40.747730292363599</v>
      </c>
      <c r="C834" s="5">
        <f t="shared" si="204"/>
        <v>0.29314154425810557</v>
      </c>
      <c r="D834" s="5">
        <f t="shared" si="202"/>
        <v>18.630542539353492</v>
      </c>
      <c r="E834" s="5">
        <f t="shared" si="205"/>
        <v>5.4613860103524106</v>
      </c>
      <c r="F834" s="5">
        <f t="shared" si="206"/>
        <v>401321.68855715252</v>
      </c>
      <c r="G834" s="5">
        <f t="shared" si="207"/>
        <v>9848.9335645858773</v>
      </c>
      <c r="H834" s="5">
        <f t="shared" si="200"/>
        <v>0.56603472149581913</v>
      </c>
      <c r="I834" s="5">
        <f t="shared" si="208"/>
        <v>41594.205167347514</v>
      </c>
      <c r="J834" s="5"/>
      <c r="K834" s="105">
        <f t="shared" si="203"/>
        <v>0.92498463251084062</v>
      </c>
      <c r="L834" s="60">
        <f t="shared" si="209"/>
        <v>41593.280182715003</v>
      </c>
      <c r="M834" s="5">
        <f t="shared" si="210"/>
        <v>401312.76384292572</v>
      </c>
      <c r="N834" s="5">
        <f t="shared" si="211"/>
        <v>41.593280182715006</v>
      </c>
      <c r="O834" s="5">
        <f t="shared" si="201"/>
        <v>2.4042345196317837E-16</v>
      </c>
      <c r="P834">
        <f t="shared" si="212"/>
        <v>15.619023171605095</v>
      </c>
    </row>
    <row r="835" spans="1:16" x14ac:dyDescent="0.25">
      <c r="A835" s="57"/>
      <c r="B835" s="5">
        <f>'Mg2+离子浓度'!B835</f>
        <v>40.747737779175566</v>
      </c>
      <c r="C835" s="5">
        <f t="shared" si="204"/>
        <v>7.4868119668280997E-6</v>
      </c>
      <c r="D835" s="5">
        <f t="shared" si="202"/>
        <v>385533071.99181575</v>
      </c>
      <c r="E835" s="5">
        <f t="shared" si="205"/>
        <v>2886.4136169963253</v>
      </c>
      <c r="F835" s="5">
        <f t="shared" si="206"/>
        <v>404199.17745992204</v>
      </c>
      <c r="G835" s="5">
        <f t="shared" si="207"/>
        <v>9919.5488998776036</v>
      </c>
      <c r="H835" s="5">
        <f t="shared" si="200"/>
        <v>299.15672042248286</v>
      </c>
      <c r="I835" s="5">
        <f t="shared" si="208"/>
        <v>41892.436903137488</v>
      </c>
      <c r="J835" s="5"/>
      <c r="K835" s="105">
        <f t="shared" si="203"/>
        <v>4.7081152922358108E-3</v>
      </c>
      <c r="L835" s="60">
        <f t="shared" si="209"/>
        <v>41892.432195022193</v>
      </c>
      <c r="M835" s="5">
        <f t="shared" si="210"/>
        <v>404199.13203367166</v>
      </c>
      <c r="N835" s="5">
        <f t="shared" si="211"/>
        <v>41.892432195022195</v>
      </c>
      <c r="O835" s="5">
        <f t="shared" si="201"/>
        <v>2.3870659868701144E-16</v>
      </c>
      <c r="P835">
        <f t="shared" si="212"/>
        <v>15.622135575405702</v>
      </c>
    </row>
    <row r="836" spans="1:16" x14ac:dyDescent="0.25">
      <c r="A836" s="57">
        <v>140</v>
      </c>
      <c r="B836" s="5">
        <f>'Mg2+离子浓度'!B836</f>
        <v>41.040879323433671</v>
      </c>
      <c r="C836" s="5">
        <f t="shared" si="204"/>
        <v>0.29314154425810557</v>
      </c>
      <c r="D836" s="5">
        <f t="shared" si="202"/>
        <v>18.630542539353492</v>
      </c>
      <c r="E836" s="5">
        <f t="shared" si="205"/>
        <v>5.4613860103524106</v>
      </c>
      <c r="F836" s="5">
        <f t="shared" si="206"/>
        <v>404204.593419682</v>
      </c>
      <c r="G836" s="5">
        <f t="shared" si="207"/>
        <v>9848.8287795746073</v>
      </c>
      <c r="H836" s="5">
        <f t="shared" si="200"/>
        <v>0.56603472149581913</v>
      </c>
      <c r="I836" s="5">
        <f t="shared" si="208"/>
        <v>41892.998229743687</v>
      </c>
      <c r="J836" s="5"/>
      <c r="K836" s="105">
        <f t="shared" si="203"/>
        <v>0.93162928384881771</v>
      </c>
      <c r="L836" s="60">
        <f t="shared" si="209"/>
        <v>41892.066600459839</v>
      </c>
      <c r="M836" s="5">
        <f t="shared" si="210"/>
        <v>404195.60459453682</v>
      </c>
      <c r="N836" s="5">
        <f t="shared" si="211"/>
        <v>41.892066600459842</v>
      </c>
      <c r="O836" s="5">
        <f t="shared" si="201"/>
        <v>2.3870868189372714E-16</v>
      </c>
      <c r="P836">
        <f t="shared" si="212"/>
        <v>15.62213178530841</v>
      </c>
    </row>
    <row r="837" spans="1:16" x14ac:dyDescent="0.25">
      <c r="A837" s="57"/>
      <c r="B837" s="5">
        <f>'Mg2+离子浓度'!B837</f>
        <v>41.040886810245638</v>
      </c>
      <c r="C837" s="5">
        <f t="shared" si="204"/>
        <v>7.4868119668280997E-6</v>
      </c>
      <c r="D837" s="5">
        <f t="shared" si="202"/>
        <v>385533071.99181575</v>
      </c>
      <c r="E837" s="5">
        <f t="shared" si="205"/>
        <v>2886.4136169963253</v>
      </c>
      <c r="F837" s="5">
        <f t="shared" si="206"/>
        <v>407082.01821153314</v>
      </c>
      <c r="G837" s="5">
        <f t="shared" si="207"/>
        <v>9918.9381577862805</v>
      </c>
      <c r="H837" s="5">
        <f t="shared" si="200"/>
        <v>299.15672042248286</v>
      </c>
      <c r="I837" s="5">
        <f t="shared" si="208"/>
        <v>42191.223320882331</v>
      </c>
      <c r="J837" s="5"/>
      <c r="K837" s="105">
        <f t="shared" si="203"/>
        <v>4.7416946446556625E-3</v>
      </c>
      <c r="L837" s="60">
        <f t="shared" si="209"/>
        <v>42191.218579187684</v>
      </c>
      <c r="M837" s="5">
        <f t="shared" si="210"/>
        <v>407081.97246129235</v>
      </c>
      <c r="N837" s="5">
        <f t="shared" si="211"/>
        <v>42.191218579187684</v>
      </c>
      <c r="O837" s="5">
        <f t="shared" si="201"/>
        <v>2.3701614546238432E-16</v>
      </c>
      <c r="P837">
        <f t="shared" si="212"/>
        <v>15.625222068984021</v>
      </c>
    </row>
    <row r="838" spans="1:16" x14ac:dyDescent="0.25">
      <c r="A838" s="57">
        <v>141</v>
      </c>
      <c r="B838" s="5">
        <f>'Mg2+离子浓度'!B838</f>
        <v>41.334028354503744</v>
      </c>
      <c r="C838" s="5">
        <f t="shared" si="204"/>
        <v>0.29314154425810557</v>
      </c>
      <c r="D838" s="5">
        <f t="shared" si="202"/>
        <v>18.630542539353492</v>
      </c>
      <c r="E838" s="5">
        <f t="shared" si="205"/>
        <v>5.4613860103524106</v>
      </c>
      <c r="F838" s="5">
        <f t="shared" si="206"/>
        <v>407087.43384730269</v>
      </c>
      <c r="G838" s="5">
        <f t="shared" si="207"/>
        <v>9848.7239219921466</v>
      </c>
      <c r="H838" s="5">
        <f t="shared" si="200"/>
        <v>0.56603472149581913</v>
      </c>
      <c r="I838" s="5">
        <f t="shared" si="208"/>
        <v>42191.784613909178</v>
      </c>
      <c r="J838" s="5"/>
      <c r="K838" s="105">
        <f t="shared" si="203"/>
        <v>0.9382737866742622</v>
      </c>
      <c r="L838" s="60">
        <f t="shared" si="209"/>
        <v>42190.846340122502</v>
      </c>
      <c r="M838" s="5">
        <f t="shared" si="210"/>
        <v>407078.38091267197</v>
      </c>
      <c r="N838" s="5">
        <f t="shared" si="211"/>
        <v>42.190846340122505</v>
      </c>
      <c r="O838" s="5">
        <f t="shared" si="201"/>
        <v>2.3701823659532127E-16</v>
      </c>
      <c r="P838">
        <f t="shared" si="212"/>
        <v>15.625218237331595</v>
      </c>
    </row>
    <row r="839" spans="1:16" x14ac:dyDescent="0.25">
      <c r="A839" s="57"/>
      <c r="B839" s="5">
        <f>'Mg2+离子浓度'!B839</f>
        <v>41.334035841315711</v>
      </c>
      <c r="C839" s="5">
        <f t="shared" si="204"/>
        <v>7.4868119668280997E-6</v>
      </c>
      <c r="D839" s="5">
        <f t="shared" si="202"/>
        <v>385533071.99181575</v>
      </c>
      <c r="E839" s="5">
        <f t="shared" si="205"/>
        <v>2886.4136169963253</v>
      </c>
      <c r="F839" s="5">
        <f t="shared" si="206"/>
        <v>409964.79452966829</v>
      </c>
      <c r="G839" s="5">
        <f t="shared" si="207"/>
        <v>9918.3345198507141</v>
      </c>
      <c r="H839" s="5">
        <f t="shared" si="200"/>
        <v>299.15672042248286</v>
      </c>
      <c r="I839" s="5">
        <f t="shared" si="208"/>
        <v>42490.003060544987</v>
      </c>
      <c r="J839" s="5"/>
      <c r="K839" s="105">
        <f t="shared" si="203"/>
        <v>4.7752732465538633E-3</v>
      </c>
      <c r="L839" s="60">
        <f t="shared" si="209"/>
        <v>42489.998285271737</v>
      </c>
      <c r="M839" s="5">
        <f t="shared" si="210"/>
        <v>409964.74845544435</v>
      </c>
      <c r="N839" s="5">
        <f t="shared" si="211"/>
        <v>42.489998285271739</v>
      </c>
      <c r="O839" s="5">
        <f t="shared" si="201"/>
        <v>2.3534950349636254E-16</v>
      </c>
      <c r="P839">
        <f t="shared" si="212"/>
        <v>15.628286713563107</v>
      </c>
    </row>
    <row r="840" spans="1:16" x14ac:dyDescent="0.25">
      <c r="A840" s="57">
        <v>142</v>
      </c>
      <c r="B840" s="5">
        <f>'Mg2+离子浓度'!B840</f>
        <v>41.627177385573816</v>
      </c>
      <c r="C840" s="5">
        <f t="shared" si="204"/>
        <v>0.29314154425810557</v>
      </c>
      <c r="D840" s="5">
        <f t="shared" si="202"/>
        <v>18.630542539353492</v>
      </c>
      <c r="E840" s="5">
        <f t="shared" si="205"/>
        <v>5.4613860103524106</v>
      </c>
      <c r="F840" s="5">
        <f t="shared" si="206"/>
        <v>409970.20984145469</v>
      </c>
      <c r="G840" s="5">
        <f t="shared" si="207"/>
        <v>9848.6189934062804</v>
      </c>
      <c r="H840" s="5">
        <f t="shared" si="200"/>
        <v>0.56603472149581913</v>
      </c>
      <c r="I840" s="5">
        <f t="shared" si="208"/>
        <v>42490.564319993224</v>
      </c>
      <c r="J840" s="5"/>
      <c r="K840" s="105">
        <f t="shared" si="203"/>
        <v>0.94491814099049298</v>
      </c>
      <c r="L840" s="60">
        <f t="shared" si="209"/>
        <v>42489.619401852236</v>
      </c>
      <c r="M840" s="5">
        <f t="shared" si="210"/>
        <v>409961.09279877128</v>
      </c>
      <c r="N840" s="5">
        <f t="shared" si="211"/>
        <v>42.489619401852238</v>
      </c>
      <c r="O840" s="5">
        <f t="shared" si="201"/>
        <v>2.3535160212717914E-16</v>
      </c>
      <c r="P840">
        <f t="shared" si="212"/>
        <v>15.628282840940875</v>
      </c>
    </row>
    <row r="841" spans="1:16" x14ac:dyDescent="0.25">
      <c r="A841" s="57"/>
      <c r="B841" s="5">
        <f>'Mg2+离子浓度'!B841</f>
        <v>41.627184872385783</v>
      </c>
      <c r="C841" s="5">
        <f t="shared" si="204"/>
        <v>7.4868119668280997E-6</v>
      </c>
      <c r="D841" s="5">
        <f t="shared" si="202"/>
        <v>385533071.99181575</v>
      </c>
      <c r="E841" s="5">
        <f t="shared" si="205"/>
        <v>2886.4136169963253</v>
      </c>
      <c r="F841" s="5">
        <f t="shared" si="206"/>
        <v>412847.5064157676</v>
      </c>
      <c r="G841" s="5">
        <f t="shared" si="207"/>
        <v>9917.7378360177845</v>
      </c>
      <c r="H841" s="5">
        <f t="shared" si="200"/>
        <v>299.15672042248286</v>
      </c>
      <c r="I841" s="5">
        <f t="shared" si="208"/>
        <v>42788.776122274714</v>
      </c>
      <c r="J841" s="5"/>
      <c r="K841" s="105">
        <f t="shared" si="203"/>
        <v>4.8088510979471897E-3</v>
      </c>
      <c r="L841" s="60">
        <f t="shared" si="209"/>
        <v>42788.771313423618</v>
      </c>
      <c r="M841" s="5">
        <f t="shared" si="210"/>
        <v>412847.46001756785</v>
      </c>
      <c r="N841" s="5">
        <f t="shared" si="211"/>
        <v>42.788771313423617</v>
      </c>
      <c r="O841" s="5">
        <f t="shared" si="201"/>
        <v>2.3370617320957797E-16</v>
      </c>
      <c r="P841">
        <f t="shared" si="212"/>
        <v>15.631329815825802</v>
      </c>
    </row>
    <row r="842" spans="1:16" x14ac:dyDescent="0.25">
      <c r="A842" s="57">
        <v>143</v>
      </c>
      <c r="B842" s="5">
        <f>'Mg2+离子浓度'!B842</f>
        <v>41.920326416643888</v>
      </c>
      <c r="C842" s="5">
        <f t="shared" si="204"/>
        <v>0.29314154425810557</v>
      </c>
      <c r="D842" s="5">
        <f t="shared" si="202"/>
        <v>18.630542539353492</v>
      </c>
      <c r="E842" s="5">
        <f t="shared" si="205"/>
        <v>5.4613860103524106</v>
      </c>
      <c r="F842" s="5">
        <f t="shared" si="206"/>
        <v>412852.92140357819</v>
      </c>
      <c r="G842" s="5">
        <f t="shared" si="207"/>
        <v>9848.5139953409489</v>
      </c>
      <c r="H842" s="5">
        <f t="shared" si="200"/>
        <v>0.56603472149581913</v>
      </c>
      <c r="I842" s="5">
        <f t="shared" si="208"/>
        <v>42789.337348145113</v>
      </c>
      <c r="J842" s="5"/>
      <c r="K842" s="105">
        <f t="shared" si="203"/>
        <v>0.95156234680082952</v>
      </c>
      <c r="L842" s="60">
        <f t="shared" si="209"/>
        <v>42788.385785798309</v>
      </c>
      <c r="M842" s="5">
        <f t="shared" si="210"/>
        <v>412843.74025427504</v>
      </c>
      <c r="N842" s="5">
        <f t="shared" si="211"/>
        <v>42.788385785798312</v>
      </c>
      <c r="O842" s="5">
        <f t="shared" si="201"/>
        <v>2.3370827892551748E-16</v>
      </c>
      <c r="P842">
        <f t="shared" si="212"/>
        <v>15.631325902806815</v>
      </c>
    </row>
    <row r="843" spans="1:16" x14ac:dyDescent="0.25">
      <c r="A843" s="57"/>
      <c r="B843" s="5">
        <f>'Mg2+离子浓度'!B843</f>
        <v>41.920333903455855</v>
      </c>
      <c r="C843" s="5">
        <f t="shared" si="204"/>
        <v>7.4868119668280997E-6</v>
      </c>
      <c r="D843" s="5">
        <f t="shared" si="202"/>
        <v>385533071.99181575</v>
      </c>
      <c r="E843" s="5">
        <f t="shared" si="205"/>
        <v>2886.4136169963253</v>
      </c>
      <c r="F843" s="5">
        <f t="shared" si="206"/>
        <v>415730.15387127135</v>
      </c>
      <c r="G843" s="5">
        <f t="shared" si="207"/>
        <v>9917.1479604316592</v>
      </c>
      <c r="H843" s="5">
        <f t="shared" si="200"/>
        <v>299.15672042248286</v>
      </c>
      <c r="I843" s="5">
        <f t="shared" si="208"/>
        <v>43087.542506220794</v>
      </c>
      <c r="J843" s="5"/>
      <c r="K843" s="105">
        <f t="shared" si="203"/>
        <v>4.8424281988524174E-3</v>
      </c>
      <c r="L843" s="60">
        <f t="shared" si="209"/>
        <v>43087.537663792595</v>
      </c>
      <c r="M843" s="5">
        <f t="shared" si="210"/>
        <v>415730.1071491029</v>
      </c>
      <c r="N843" s="5">
        <f t="shared" si="211"/>
        <v>43.087537663792595</v>
      </c>
      <c r="O843" s="5">
        <f t="shared" si="201"/>
        <v>2.3208566890103864E-16</v>
      </c>
      <c r="P843">
        <f t="shared" si="212"/>
        <v>15.634351676042813</v>
      </c>
    </row>
    <row r="844" spans="1:16" x14ac:dyDescent="0.25">
      <c r="A844" s="57">
        <v>144</v>
      </c>
      <c r="B844" s="5">
        <f>'Mg2+离子浓度'!B844</f>
        <v>42.213475447713961</v>
      </c>
      <c r="C844" s="5">
        <f t="shared" si="204"/>
        <v>0.29314154425810557</v>
      </c>
      <c r="D844" s="5">
        <f t="shared" si="202"/>
        <v>18.630542539353492</v>
      </c>
      <c r="E844" s="5">
        <f t="shared" si="205"/>
        <v>5.4613860103524106</v>
      </c>
      <c r="F844" s="5">
        <f t="shared" si="206"/>
        <v>415735.56853511324</v>
      </c>
      <c r="G844" s="5">
        <f t="shared" si="207"/>
        <v>9848.4089292777498</v>
      </c>
      <c r="H844" s="5">
        <f t="shared" si="200"/>
        <v>0.56603472149581913</v>
      </c>
      <c r="I844" s="5">
        <f t="shared" si="208"/>
        <v>43088.103698514089</v>
      </c>
      <c r="J844" s="5"/>
      <c r="K844" s="105">
        <f t="shared" si="203"/>
        <v>0.95820640410859126</v>
      </c>
      <c r="L844" s="60">
        <f t="shared" si="209"/>
        <v>43087.145492109979</v>
      </c>
      <c r="M844" s="5">
        <f t="shared" si="210"/>
        <v>415726.32328062312</v>
      </c>
      <c r="N844" s="5">
        <f t="shared" si="211"/>
        <v>43.087145492109983</v>
      </c>
      <c r="O844" s="5">
        <f t="shared" si="201"/>
        <v>2.3208778130431445E-16</v>
      </c>
      <c r="P844">
        <f t="shared" si="212"/>
        <v>15.634347723188181</v>
      </c>
    </row>
    <row r="845" spans="1:16" x14ac:dyDescent="0.25">
      <c r="A845" s="57"/>
      <c r="B845" s="5">
        <f>'Mg2+离子浓度'!B845</f>
        <v>42.213482934525928</v>
      </c>
      <c r="C845" s="5">
        <f t="shared" si="204"/>
        <v>7.4868119668280997E-6</v>
      </c>
      <c r="D845" s="5">
        <f t="shared" si="202"/>
        <v>385533071.99181575</v>
      </c>
      <c r="E845" s="5">
        <f t="shared" si="205"/>
        <v>2886.4136169963253</v>
      </c>
      <c r="F845" s="5">
        <f t="shared" si="206"/>
        <v>418612.73689761944</v>
      </c>
      <c r="G845" s="5">
        <f t="shared" si="207"/>
        <v>9916.5647512880496</v>
      </c>
      <c r="H845" s="5">
        <f t="shared" si="200"/>
        <v>299.15672042248286</v>
      </c>
      <c r="I845" s="5">
        <f t="shared" si="208"/>
        <v>43386.302212532457</v>
      </c>
      <c r="J845" s="5"/>
      <c r="K845" s="105">
        <f t="shared" si="203"/>
        <v>4.8760045492863184E-3</v>
      </c>
      <c r="L845" s="60">
        <f t="shared" si="209"/>
        <v>43386.29733652791</v>
      </c>
      <c r="M845" s="5">
        <f t="shared" si="210"/>
        <v>418612.68985148956</v>
      </c>
      <c r="N845" s="5">
        <f t="shared" si="211"/>
        <v>43.38629733652791</v>
      </c>
      <c r="O845" s="5">
        <f t="shared" si="201"/>
        <v>2.3048751826952452E-16</v>
      </c>
      <c r="P845">
        <f t="shared" si="212"/>
        <v>15.637352588250229</v>
      </c>
    </row>
    <row r="846" spans="1:16" x14ac:dyDescent="0.25">
      <c r="A846" s="57">
        <v>145</v>
      </c>
      <c r="B846" s="5">
        <f>'Mg2+离子浓度'!B846</f>
        <v>42.506624478784033</v>
      </c>
      <c r="C846" s="5">
        <f t="shared" si="204"/>
        <v>0.29314154425810557</v>
      </c>
      <c r="D846" s="5">
        <f t="shared" si="202"/>
        <v>18.630542539353492</v>
      </c>
      <c r="E846" s="5">
        <f t="shared" si="205"/>
        <v>5.4613860103524106</v>
      </c>
      <c r="F846" s="5">
        <f t="shared" si="206"/>
        <v>418618.1512374999</v>
      </c>
      <c r="G846" s="5">
        <f t="shared" si="207"/>
        <v>9848.3037966574175</v>
      </c>
      <c r="H846" s="5">
        <f t="shared" si="200"/>
        <v>0.56603472149581913</v>
      </c>
      <c r="I846" s="5">
        <f t="shared" si="208"/>
        <v>43386.863371249405</v>
      </c>
      <c r="J846" s="5"/>
      <c r="K846" s="105">
        <f t="shared" si="203"/>
        <v>0.96485031291709689</v>
      </c>
      <c r="L846" s="60">
        <f t="shared" si="209"/>
        <v>43385.898520936491</v>
      </c>
      <c r="M846" s="5">
        <f t="shared" si="210"/>
        <v>418608.84187925578</v>
      </c>
      <c r="N846" s="5">
        <f t="shared" si="211"/>
        <v>43.385898520936493</v>
      </c>
      <c r="O846" s="5">
        <f t="shared" si="201"/>
        <v>2.3048963697673233E-16</v>
      </c>
      <c r="P846">
        <f t="shared" si="212"/>
        <v>15.637348596109453</v>
      </c>
    </row>
    <row r="847" spans="1:16" x14ac:dyDescent="0.25">
      <c r="A847" s="57"/>
      <c r="B847" s="5">
        <f>'Mg2+离子浓度'!B847</f>
        <v>42.506631965596</v>
      </c>
      <c r="C847" s="5">
        <f t="shared" si="204"/>
        <v>7.4868119668280997E-6</v>
      </c>
      <c r="D847" s="5">
        <f t="shared" si="202"/>
        <v>385533071.99181575</v>
      </c>
      <c r="E847" s="5">
        <f t="shared" si="205"/>
        <v>2886.4136169963253</v>
      </c>
      <c r="F847" s="5">
        <f t="shared" si="206"/>
        <v>421495.2554962521</v>
      </c>
      <c r="G847" s="5">
        <f t="shared" si="207"/>
        <v>9915.988070694515</v>
      </c>
      <c r="H847" s="5">
        <f t="shared" si="200"/>
        <v>299.15672042248286</v>
      </c>
      <c r="I847" s="5">
        <f t="shared" si="208"/>
        <v>43685.055241358976</v>
      </c>
      <c r="J847" s="5"/>
      <c r="K847" s="105">
        <f t="shared" si="203"/>
        <v>4.9095801492656686E-3</v>
      </c>
      <c r="L847" s="60">
        <f t="shared" si="209"/>
        <v>43685.050331778824</v>
      </c>
      <c r="M847" s="5">
        <f t="shared" si="210"/>
        <v>421495.208126168</v>
      </c>
      <c r="N847" s="5">
        <f t="shared" si="211"/>
        <v>43.685050331778825</v>
      </c>
      <c r="O847" s="5">
        <f t="shared" si="201"/>
        <v>2.2891126195465244E-16</v>
      </c>
      <c r="P847">
        <f t="shared" si="212"/>
        <v>15.640332840420934</v>
      </c>
    </row>
    <row r="848" spans="1:16" x14ac:dyDescent="0.25">
      <c r="A848" s="57">
        <v>146</v>
      </c>
      <c r="B848" s="5">
        <f>'Mg2+离子浓度'!B848</f>
        <v>42.799773509854106</v>
      </c>
      <c r="C848" s="5">
        <f t="shared" si="204"/>
        <v>0.29314154425810557</v>
      </c>
      <c r="D848" s="5">
        <f t="shared" si="202"/>
        <v>18.630542539353492</v>
      </c>
      <c r="E848" s="5">
        <f t="shared" si="205"/>
        <v>5.4613860103524106</v>
      </c>
      <c r="F848" s="5">
        <f t="shared" si="206"/>
        <v>421500.66951217834</v>
      </c>
      <c r="G848" s="5">
        <f t="shared" si="207"/>
        <v>9848.1985988812103</v>
      </c>
      <c r="H848" s="5">
        <f t="shared" si="200"/>
        <v>0.56603472149581913</v>
      </c>
      <c r="I848" s="5">
        <f t="shared" si="208"/>
        <v>43685.616366500319</v>
      </c>
      <c r="J848" s="5"/>
      <c r="K848" s="105">
        <f t="shared" si="203"/>
        <v>0.97149407322966597</v>
      </c>
      <c r="L848" s="60">
        <f t="shared" si="209"/>
        <v>43684.644872427089</v>
      </c>
      <c r="M848" s="5">
        <f t="shared" si="210"/>
        <v>421491.29605161276</v>
      </c>
      <c r="N848" s="5">
        <f t="shared" si="211"/>
        <v>43.684644872427093</v>
      </c>
      <c r="O848" s="5">
        <f t="shared" si="201"/>
        <v>2.2891338659620895E-16</v>
      </c>
      <c r="P848">
        <f t="shared" si="212"/>
        <v>15.640328809532221</v>
      </c>
    </row>
    <row r="849" spans="1:16" x14ac:dyDescent="0.25">
      <c r="A849" s="57"/>
      <c r="B849" s="5">
        <f>'Mg2+离子浓度'!B849</f>
        <v>42.799780996666072</v>
      </c>
      <c r="C849" s="5">
        <f t="shared" si="204"/>
        <v>7.4868119668280997E-6</v>
      </c>
      <c r="D849" s="5">
        <f t="shared" si="202"/>
        <v>385533071.99181575</v>
      </c>
      <c r="E849" s="5">
        <f t="shared" si="205"/>
        <v>2886.4136169963253</v>
      </c>
      <c r="F849" s="5">
        <f t="shared" si="206"/>
        <v>424377.70966860908</v>
      </c>
      <c r="G849" s="5">
        <f t="shared" si="207"/>
        <v>9915.4177845364757</v>
      </c>
      <c r="H849" s="5">
        <f t="shared" si="200"/>
        <v>299.15672042248286</v>
      </c>
      <c r="I849" s="5">
        <f t="shared" si="208"/>
        <v>43983.801592849566</v>
      </c>
      <c r="J849" s="5"/>
      <c r="K849" s="105">
        <f t="shared" si="203"/>
        <v>4.9431549988072365E-3</v>
      </c>
      <c r="L849" s="60">
        <f t="shared" si="209"/>
        <v>43983.796649694566</v>
      </c>
      <c r="M849" s="5">
        <f t="shared" si="210"/>
        <v>424377.66197457805</v>
      </c>
      <c r="N849" s="5">
        <f t="shared" si="211"/>
        <v>43.983796649694568</v>
      </c>
      <c r="O849" s="5">
        <f t="shared" si="201"/>
        <v>2.2735645309667561E-16</v>
      </c>
      <c r="P849">
        <f t="shared" si="212"/>
        <v>15.643292714630174</v>
      </c>
    </row>
    <row r="850" spans="1:16" x14ac:dyDescent="0.25">
      <c r="A850" s="57">
        <v>147</v>
      </c>
      <c r="B850" s="5">
        <f>'Mg2+离子浓度'!B850</f>
        <v>43.092922540924178</v>
      </c>
      <c r="C850" s="5">
        <f t="shared" si="204"/>
        <v>0.29314154425810557</v>
      </c>
      <c r="D850" s="5">
        <f t="shared" si="202"/>
        <v>18.630542539353492</v>
      </c>
      <c r="E850" s="5">
        <f t="shared" si="205"/>
        <v>5.4613860103524106</v>
      </c>
      <c r="F850" s="5">
        <f t="shared" si="206"/>
        <v>424383.12336058839</v>
      </c>
      <c r="G850" s="5">
        <f t="shared" si="207"/>
        <v>9848.0933373122534</v>
      </c>
      <c r="H850" s="5">
        <f t="shared" ref="H850:H913" si="213">E850/$C$9/96485/$C$3</f>
        <v>0.56603472149581913</v>
      </c>
      <c r="I850" s="5">
        <f t="shared" si="208"/>
        <v>43984.362684416061</v>
      </c>
      <c r="J850" s="5"/>
      <c r="K850" s="105">
        <f t="shared" si="203"/>
        <v>0.97813768504961707</v>
      </c>
      <c r="L850" s="60">
        <f t="shared" si="209"/>
        <v>43983.384546731009</v>
      </c>
      <c r="M850" s="5">
        <f t="shared" si="210"/>
        <v>424373.68579913414</v>
      </c>
      <c r="N850" s="5">
        <f t="shared" si="211"/>
        <v>43.98338454673101</v>
      </c>
      <c r="O850" s="5">
        <f t="shared" si="201"/>
        <v>2.2735858331628173E-16</v>
      </c>
      <c r="P850">
        <f t="shared" si="212"/>
        <v>15.64328864552075</v>
      </c>
    </row>
    <row r="851" spans="1:16" x14ac:dyDescent="0.25">
      <c r="A851" s="57"/>
      <c r="B851" s="5">
        <f>'Mg2+离子浓度'!B851</f>
        <v>43.092930027736145</v>
      </c>
      <c r="C851" s="5">
        <f t="shared" si="204"/>
        <v>7.4868119668280997E-6</v>
      </c>
      <c r="D851" s="5">
        <f t="shared" si="202"/>
        <v>385533071.99181575</v>
      </c>
      <c r="E851" s="5">
        <f t="shared" si="205"/>
        <v>2886.4136169963253</v>
      </c>
      <c r="F851" s="5">
        <f t="shared" si="206"/>
        <v>427260.09941613046</v>
      </c>
      <c r="G851" s="5">
        <f t="shared" si="207"/>
        <v>9914.8537623487337</v>
      </c>
      <c r="H851" s="5">
        <f t="shared" si="213"/>
        <v>299.15672042248286</v>
      </c>
      <c r="I851" s="5">
        <f t="shared" si="208"/>
        <v>44282.541267153487</v>
      </c>
      <c r="J851" s="5"/>
      <c r="K851" s="105">
        <f t="shared" si="203"/>
        <v>4.9767290979277987E-3</v>
      </c>
      <c r="L851" s="60">
        <f t="shared" si="209"/>
        <v>44282.536290424388</v>
      </c>
      <c r="M851" s="5">
        <f t="shared" si="210"/>
        <v>427260.05139815976</v>
      </c>
      <c r="N851" s="5">
        <f t="shared" si="211"/>
        <v>44.282536290424389</v>
      </c>
      <c r="O851" s="5">
        <f t="shared" si="201"/>
        <v>2.2582265691412958E-16</v>
      </c>
      <c r="P851">
        <f t="shared" si="212"/>
        <v>15.646232487215515</v>
      </c>
    </row>
    <row r="852" spans="1:16" x14ac:dyDescent="0.25">
      <c r="A852" s="57">
        <v>148</v>
      </c>
      <c r="B852" s="5">
        <f>'Mg2+离子浓度'!B852</f>
        <v>43.38607157199425</v>
      </c>
      <c r="C852" s="5">
        <f t="shared" si="204"/>
        <v>0.29314154425810557</v>
      </c>
      <c r="D852" s="5">
        <f t="shared" si="202"/>
        <v>18.630542539353492</v>
      </c>
      <c r="E852" s="5">
        <f t="shared" si="205"/>
        <v>5.4613860103524106</v>
      </c>
      <c r="F852" s="5">
        <f t="shared" si="206"/>
        <v>427265.5127841701</v>
      </c>
      <c r="G852" s="5">
        <f t="shared" si="207"/>
        <v>9847.9880132768321</v>
      </c>
      <c r="H852" s="5">
        <f t="shared" si="213"/>
        <v>0.56603472149581913</v>
      </c>
      <c r="I852" s="5">
        <f t="shared" si="208"/>
        <v>44283.102325145883</v>
      </c>
      <c r="J852" s="5"/>
      <c r="K852" s="105">
        <f t="shared" si="203"/>
        <v>0.98478114838026931</v>
      </c>
      <c r="L852" s="60">
        <f t="shared" si="209"/>
        <v>44282.117543997505</v>
      </c>
      <c r="M852" s="5">
        <f t="shared" si="210"/>
        <v>427256.01112325996</v>
      </c>
      <c r="N852" s="5">
        <f t="shared" si="211"/>
        <v>44.282117543997508</v>
      </c>
      <c r="O852" s="5">
        <f t="shared" si="201"/>
        <v>2.2582479236825728E-16</v>
      </c>
      <c r="P852">
        <f t="shared" si="212"/>
        <v>15.646228380401913</v>
      </c>
    </row>
    <row r="853" spans="1:16" x14ac:dyDescent="0.25">
      <c r="A853" s="57"/>
      <c r="B853" s="5">
        <f>'Mg2+离子浓度'!B853</f>
        <v>43.386079058806217</v>
      </c>
      <c r="C853" s="5">
        <f t="shared" si="204"/>
        <v>7.4868119668280997E-6</v>
      </c>
      <c r="D853" s="5">
        <f t="shared" si="202"/>
        <v>385533071.99181575</v>
      </c>
      <c r="E853" s="5">
        <f t="shared" si="205"/>
        <v>2886.4136169963253</v>
      </c>
      <c r="F853" s="5">
        <f t="shared" si="206"/>
        <v>430142.42474025628</v>
      </c>
      <c r="G853" s="5">
        <f t="shared" si="207"/>
        <v>9914.2958771921767</v>
      </c>
      <c r="H853" s="5">
        <f t="shared" si="213"/>
        <v>299.15672042248286</v>
      </c>
      <c r="I853" s="5">
        <f t="shared" si="208"/>
        <v>44581.27426441999</v>
      </c>
      <c r="J853" s="5"/>
      <c r="K853" s="105">
        <f t="shared" si="203"/>
        <v>5.0103024466441283E-3</v>
      </c>
      <c r="L853" s="60">
        <f t="shared" si="209"/>
        <v>44581.269254117542</v>
      </c>
      <c r="M853" s="5">
        <f t="shared" si="210"/>
        <v>430142.37639835314</v>
      </c>
      <c r="N853" s="5">
        <f t="shared" si="211"/>
        <v>44.581269254117544</v>
      </c>
      <c r="O853" s="5">
        <f t="shared" ref="O853:O916" si="214">10^(-14)/N853</f>
        <v>2.2430945029848819E-16</v>
      </c>
      <c r="P853">
        <f t="shared" si="212"/>
        <v>15.649152428931396</v>
      </c>
    </row>
    <row r="854" spans="1:16" x14ac:dyDescent="0.25">
      <c r="A854" s="57">
        <v>149</v>
      </c>
      <c r="B854" s="5">
        <f>'Mg2+离子浓度'!B854</f>
        <v>43.679220603064323</v>
      </c>
      <c r="C854" s="5">
        <f t="shared" si="204"/>
        <v>0.29314154425810557</v>
      </c>
      <c r="D854" s="5">
        <f t="shared" si="202"/>
        <v>18.630542539353492</v>
      </c>
      <c r="E854" s="5">
        <f t="shared" si="205"/>
        <v>5.4613860103524106</v>
      </c>
      <c r="F854" s="5">
        <f t="shared" si="206"/>
        <v>430147.83778436348</v>
      </c>
      <c r="G854" s="5">
        <f t="shared" si="207"/>
        <v>9847.8826280656303</v>
      </c>
      <c r="H854" s="5">
        <f t="shared" si="213"/>
        <v>0.56603472149581913</v>
      </c>
      <c r="I854" s="5">
        <f t="shared" si="208"/>
        <v>44581.835288839036</v>
      </c>
      <c r="J854" s="5"/>
      <c r="K854" s="105">
        <f t="shared" si="203"/>
        <v>0.9914244632249416</v>
      </c>
      <c r="L854" s="60">
        <f t="shared" si="209"/>
        <v>44580.843864375813</v>
      </c>
      <c r="M854" s="5">
        <f t="shared" si="210"/>
        <v>430138.27202543011</v>
      </c>
      <c r="N854" s="5">
        <f t="shared" si="211"/>
        <v>44.580843864375815</v>
      </c>
      <c r="O854" s="5">
        <f t="shared" si="214"/>
        <v>2.2431159065588972E-16</v>
      </c>
      <c r="P854">
        <f t="shared" si="212"/>
        <v>15.649148284919752</v>
      </c>
    </row>
    <row r="855" spans="1:16" x14ac:dyDescent="0.25">
      <c r="A855" s="57"/>
      <c r="B855" s="5">
        <f>'Mg2+离子浓度'!B855</f>
        <v>43.67922808987629</v>
      </c>
      <c r="C855" s="5">
        <f t="shared" si="204"/>
        <v>7.4868119668280997E-6</v>
      </c>
      <c r="D855" s="5">
        <f t="shared" si="202"/>
        <v>385533071.99181575</v>
      </c>
      <c r="E855" s="5">
        <f t="shared" si="205"/>
        <v>2886.4136169963253</v>
      </c>
      <c r="F855" s="5">
        <f t="shared" si="206"/>
        <v>433024.68564242643</v>
      </c>
      <c r="G855" s="5">
        <f t="shared" si="207"/>
        <v>9913.7440055354436</v>
      </c>
      <c r="H855" s="5">
        <f t="shared" si="213"/>
        <v>299.15672042248286</v>
      </c>
      <c r="I855" s="5">
        <f t="shared" si="208"/>
        <v>44880.000584798297</v>
      </c>
      <c r="J855" s="5"/>
      <c r="K855" s="105">
        <f t="shared" si="203"/>
        <v>5.0438750449729956E-3</v>
      </c>
      <c r="L855" s="60">
        <f t="shared" si="209"/>
        <v>44879.99554092325</v>
      </c>
      <c r="M855" s="5">
        <f t="shared" si="210"/>
        <v>433024.63697659801</v>
      </c>
      <c r="N855" s="5">
        <f t="shared" si="211"/>
        <v>44.879995540923254</v>
      </c>
      <c r="O855" s="5">
        <f t="shared" si="214"/>
        <v>2.2281642142503393E-16</v>
      </c>
      <c r="P855">
        <f t="shared" si="212"/>
        <v>15.652052805098538</v>
      </c>
    </row>
    <row r="856" spans="1:16" x14ac:dyDescent="0.25">
      <c r="A856" s="57">
        <v>150</v>
      </c>
      <c r="B856" s="5">
        <f>'Mg2+离子浓度'!B856</f>
        <v>43.972369634134395</v>
      </c>
      <c r="C856" s="5">
        <f t="shared" si="204"/>
        <v>0.29314154425810557</v>
      </c>
      <c r="D856" s="5">
        <f t="shared" si="202"/>
        <v>18.630542539353492</v>
      </c>
      <c r="E856" s="5">
        <f t="shared" si="205"/>
        <v>5.4613860103524106</v>
      </c>
      <c r="F856" s="5">
        <f t="shared" si="206"/>
        <v>433030.09836260835</v>
      </c>
      <c r="G856" s="5">
        <f t="shared" si="207"/>
        <v>9847.777182934904</v>
      </c>
      <c r="H856" s="5">
        <f t="shared" si="213"/>
        <v>0.56603472149581913</v>
      </c>
      <c r="I856" s="5">
        <f t="shared" si="208"/>
        <v>44880.561575644744</v>
      </c>
      <c r="J856" s="5"/>
      <c r="K856" s="105">
        <f t="shared" si="203"/>
        <v>0.99806762958695261</v>
      </c>
      <c r="L856" s="60">
        <f t="shared" si="209"/>
        <v>44879.563508015155</v>
      </c>
      <c r="M856" s="5">
        <f t="shared" si="210"/>
        <v>433020.46850708424</v>
      </c>
      <c r="N856" s="5">
        <f t="shared" si="211"/>
        <v>44.879563508015153</v>
      </c>
      <c r="O856" s="5">
        <f t="shared" si="214"/>
        <v>2.2281856636627213E-16</v>
      </c>
      <c r="P856">
        <f t="shared" si="212"/>
        <v>15.652048624384864</v>
      </c>
    </row>
    <row r="857" spans="1:16" x14ac:dyDescent="0.25">
      <c r="A857" s="57"/>
      <c r="B857" s="5">
        <f>'Mg2+离子浓度'!B857</f>
        <v>43.972377120946362</v>
      </c>
      <c r="C857" s="5">
        <f t="shared" si="204"/>
        <v>7.4868119668280997E-6</v>
      </c>
      <c r="D857" s="5">
        <f t="shared" ref="D857:D920" si="215">D855</f>
        <v>385533071.99181575</v>
      </c>
      <c r="E857" s="5">
        <f t="shared" si="205"/>
        <v>2886.4136169963253</v>
      </c>
      <c r="F857" s="5">
        <f t="shared" si="206"/>
        <v>435906.88212408056</v>
      </c>
      <c r="G857" s="5">
        <f t="shared" si="207"/>
        <v>9913.1980271413413</v>
      </c>
      <c r="H857" s="5">
        <f t="shared" si="213"/>
        <v>299.15672042248286</v>
      </c>
      <c r="I857" s="5">
        <f t="shared" si="208"/>
        <v>45178.72022843764</v>
      </c>
      <c r="J857" s="5"/>
      <c r="K857" s="105">
        <f t="shared" si="203"/>
        <v>5.0774468929311719E-3</v>
      </c>
      <c r="L857" s="60">
        <f t="shared" si="209"/>
        <v>45178.715150990749</v>
      </c>
      <c r="M857" s="5">
        <f t="shared" si="210"/>
        <v>435906.83313433424</v>
      </c>
      <c r="N857" s="5">
        <f t="shared" si="211"/>
        <v>45.178715150990747</v>
      </c>
      <c r="O857" s="5">
        <f t="shared" si="214"/>
        <v>2.2134316937919172E-16</v>
      </c>
      <c r="P857">
        <f t="shared" si="212"/>
        <v>15.65493387574837</v>
      </c>
    </row>
    <row r="858" spans="1:16" x14ac:dyDescent="0.25">
      <c r="A858" s="57">
        <v>151</v>
      </c>
      <c r="B858" s="5">
        <f>'Mg2+离子浓度'!B858</f>
        <v>44.265518665204468</v>
      </c>
      <c r="C858" s="5">
        <f t="shared" si="204"/>
        <v>0.29314154425810557</v>
      </c>
      <c r="D858" s="5">
        <f t="shared" si="215"/>
        <v>18.630542539353492</v>
      </c>
      <c r="E858" s="5">
        <f t="shared" si="205"/>
        <v>5.4613860103524106</v>
      </c>
      <c r="F858" s="5">
        <f t="shared" si="206"/>
        <v>435912.29452034459</v>
      </c>
      <c r="G858" s="5">
        <f t="shared" si="207"/>
        <v>9847.6716791076378</v>
      </c>
      <c r="H858" s="5">
        <f t="shared" si="213"/>
        <v>0.56603472149581913</v>
      </c>
      <c r="I858" s="5">
        <f t="shared" si="208"/>
        <v>45179.281185712243</v>
      </c>
      <c r="J858" s="5"/>
      <c r="K858" s="105">
        <f t="shared" ref="K858:K921" si="216">I858*($C$8/3.1415926)^(1/2)*C858^(1/2)</f>
        <v>1.004710647469621</v>
      </c>
      <c r="L858" s="60">
        <f t="shared" si="209"/>
        <v>45178.276475064777</v>
      </c>
      <c r="M858" s="5">
        <f t="shared" si="210"/>
        <v>435902.60056966258</v>
      </c>
      <c r="N858" s="5">
        <f t="shared" si="211"/>
        <v>45.178276475064777</v>
      </c>
      <c r="O858" s="5">
        <f t="shared" si="214"/>
        <v>2.2134531859619068E-16</v>
      </c>
      <c r="P858">
        <f t="shared" si="212"/>
        <v>15.654929658818821</v>
      </c>
    </row>
    <row r="859" spans="1:16" x14ac:dyDescent="0.25">
      <c r="A859" s="57"/>
      <c r="B859" s="5">
        <f>'Mg2+离子浓度'!B859</f>
        <v>44.265526152016434</v>
      </c>
      <c r="C859" s="5">
        <f t="shared" si="204"/>
        <v>7.4868119668280997E-6</v>
      </c>
      <c r="D859" s="5">
        <f t="shared" si="215"/>
        <v>385533071.99181575</v>
      </c>
      <c r="E859" s="5">
        <f t="shared" si="205"/>
        <v>2886.4136169963253</v>
      </c>
      <c r="F859" s="5">
        <f t="shared" si="206"/>
        <v>438789.0141866589</v>
      </c>
      <c r="G859" s="5">
        <f t="shared" si="207"/>
        <v>9912.6578249577778</v>
      </c>
      <c r="H859" s="5">
        <f t="shared" si="213"/>
        <v>299.15672042248286</v>
      </c>
      <c r="I859" s="5">
        <f t="shared" si="208"/>
        <v>45477.433195487261</v>
      </c>
      <c r="J859" s="5"/>
      <c r="K859" s="105">
        <f t="shared" si="216"/>
        <v>5.1110179905354295E-3</v>
      </c>
      <c r="L859" s="60">
        <f t="shared" si="209"/>
        <v>45477.428084469269</v>
      </c>
      <c r="M859" s="5">
        <f t="shared" si="210"/>
        <v>438788.96487300179</v>
      </c>
      <c r="N859" s="5">
        <f t="shared" si="211"/>
        <v>45.477428084469267</v>
      </c>
      <c r="O859" s="5">
        <f t="shared" si="214"/>
        <v>2.1988930379761388E-16</v>
      </c>
      <c r="P859">
        <f t="shared" si="212"/>
        <v>15.657795895762693</v>
      </c>
    </row>
    <row r="860" spans="1:16" x14ac:dyDescent="0.25">
      <c r="A860" s="57">
        <v>152</v>
      </c>
      <c r="B860" s="5">
        <f>'Mg2+离子浓度'!B860</f>
        <v>44.55866769627454</v>
      </c>
      <c r="C860" s="5">
        <f t="shared" si="204"/>
        <v>0.29314154425810557</v>
      </c>
      <c r="D860" s="5">
        <f t="shared" si="215"/>
        <v>18.630542539353492</v>
      </c>
      <c r="E860" s="5">
        <f t="shared" si="205"/>
        <v>5.4613860103524106</v>
      </c>
      <c r="F860" s="5">
        <f t="shared" si="206"/>
        <v>438794.42625901214</v>
      </c>
      <c r="G860" s="5">
        <f t="shared" si="207"/>
        <v>9847.5661177746315</v>
      </c>
      <c r="H860" s="5">
        <f t="shared" si="213"/>
        <v>0.56603472149581913</v>
      </c>
      <c r="I860" s="5">
        <f t="shared" si="208"/>
        <v>45477.994119190771</v>
      </c>
      <c r="J860" s="5"/>
      <c r="K860" s="105">
        <f t="shared" si="216"/>
        <v>1.0113535168762655</v>
      </c>
      <c r="L860" s="60">
        <f t="shared" si="209"/>
        <v>45476.982765673893</v>
      </c>
      <c r="M860" s="5">
        <f t="shared" si="210"/>
        <v>438784.66821460461</v>
      </c>
      <c r="N860" s="5">
        <f t="shared" si="211"/>
        <v>45.476982765673895</v>
      </c>
      <c r="O860" s="5">
        <f t="shared" si="214"/>
        <v>2.1989145699322904E-16</v>
      </c>
      <c r="P860">
        <f t="shared" si="212"/>
        <v>15.657791643093828</v>
      </c>
    </row>
    <row r="861" spans="1:16" x14ac:dyDescent="0.25">
      <c r="A861" s="57"/>
      <c r="B861" s="5">
        <f>'Mg2+离子浓度'!B861</f>
        <v>44.558675183086507</v>
      </c>
      <c r="C861" s="5">
        <f t="shared" si="204"/>
        <v>7.4868119668280997E-6</v>
      </c>
      <c r="D861" s="5">
        <f t="shared" si="215"/>
        <v>385533071.99181575</v>
      </c>
      <c r="E861" s="5">
        <f t="shared" si="205"/>
        <v>2886.4136169963253</v>
      </c>
      <c r="F861" s="5">
        <f t="shared" si="206"/>
        <v>441671.08183160092</v>
      </c>
      <c r="G861" s="5">
        <f t="shared" si="207"/>
        <v>9912.1232850129618</v>
      </c>
      <c r="H861" s="5">
        <f t="shared" si="213"/>
        <v>299.15672042248286</v>
      </c>
      <c r="I861" s="5">
        <f t="shared" si="208"/>
        <v>45776.139486096385</v>
      </c>
      <c r="J861" s="5"/>
      <c r="K861" s="105">
        <f t="shared" si="216"/>
        <v>5.1445883378025406E-3</v>
      </c>
      <c r="L861" s="60">
        <f t="shared" si="209"/>
        <v>45776.134341508048</v>
      </c>
      <c r="M861" s="5">
        <f t="shared" si="210"/>
        <v>441671.03219404048</v>
      </c>
      <c r="N861" s="5">
        <f t="shared" si="211"/>
        <v>45.776134341508047</v>
      </c>
      <c r="O861" s="5">
        <f t="shared" si="214"/>
        <v>2.1845444452334156E-16</v>
      </c>
      <c r="P861">
        <f t="shared" si="212"/>
        <v>15.660639115008767</v>
      </c>
    </row>
    <row r="862" spans="1:16" x14ac:dyDescent="0.25">
      <c r="A862" s="57">
        <v>153</v>
      </c>
      <c r="B862" s="5">
        <f>'Mg2+离子浓度'!B862</f>
        <v>44.851816727344612</v>
      </c>
      <c r="C862" s="5">
        <f t="shared" si="204"/>
        <v>0.29314154425810557</v>
      </c>
      <c r="D862" s="5">
        <f t="shared" si="215"/>
        <v>18.630542539353492</v>
      </c>
      <c r="E862" s="5">
        <f t="shared" si="205"/>
        <v>5.4613860103524106</v>
      </c>
      <c r="F862" s="5">
        <f t="shared" si="206"/>
        <v>441676.49358005082</v>
      </c>
      <c r="G862" s="5">
        <f t="shared" si="207"/>
        <v>9847.4605000955471</v>
      </c>
      <c r="H862" s="5">
        <f t="shared" si="213"/>
        <v>0.56603472149581913</v>
      </c>
      <c r="I862" s="5">
        <f t="shared" si="208"/>
        <v>45776.70037622955</v>
      </c>
      <c r="J862" s="5"/>
      <c r="K862" s="105">
        <f t="shared" si="216"/>
        <v>1.0179962378102048</v>
      </c>
      <c r="L862" s="60">
        <f t="shared" si="209"/>
        <v>45775.68237999174</v>
      </c>
      <c r="M862" s="5">
        <f t="shared" si="210"/>
        <v>441666.67144335032</v>
      </c>
      <c r="N862" s="5">
        <f t="shared" si="211"/>
        <v>45.775682379991743</v>
      </c>
      <c r="O862" s="5">
        <f t="shared" si="214"/>
        <v>2.1845660141094774E-16</v>
      </c>
      <c r="P862">
        <f t="shared" si="212"/>
        <v>15.660634827067804</v>
      </c>
    </row>
    <row r="863" spans="1:16" x14ac:dyDescent="0.25">
      <c r="A863" s="57"/>
      <c r="B863" s="5">
        <f>'Mg2+离子浓度'!B863</f>
        <v>44.851824214156579</v>
      </c>
      <c r="C863" s="5">
        <f t="shared" si="204"/>
        <v>7.4868119668280997E-6</v>
      </c>
      <c r="D863" s="5">
        <f t="shared" si="215"/>
        <v>385533071.99181575</v>
      </c>
      <c r="E863" s="5">
        <f t="shared" si="205"/>
        <v>2886.4136169963253</v>
      </c>
      <c r="F863" s="5">
        <f t="shared" si="206"/>
        <v>444553.08506034664</v>
      </c>
      <c r="G863" s="5">
        <f t="shared" si="207"/>
        <v>9911.5942963147609</v>
      </c>
      <c r="H863" s="5">
        <f t="shared" si="213"/>
        <v>299.15672042248286</v>
      </c>
      <c r="I863" s="5">
        <f t="shared" si="208"/>
        <v>46074.839100414218</v>
      </c>
      <c r="J863" s="5"/>
      <c r="K863" s="105">
        <f t="shared" si="216"/>
        <v>5.1781579347492728E-3</v>
      </c>
      <c r="L863" s="60">
        <f t="shared" si="209"/>
        <v>46074.833922256286</v>
      </c>
      <c r="M863" s="5">
        <f t="shared" si="210"/>
        <v>444553.03509888984</v>
      </c>
      <c r="N863" s="5">
        <f t="shared" si="211"/>
        <v>46.074833922256289</v>
      </c>
      <c r="O863" s="5">
        <f t="shared" si="214"/>
        <v>2.1703822127440235E-16</v>
      </c>
      <c r="P863">
        <f t="shared" si="212"/>
        <v>15.663463778470001</v>
      </c>
    </row>
    <row r="864" spans="1:16" x14ac:dyDescent="0.25">
      <c r="A864" s="57">
        <v>154</v>
      </c>
      <c r="B864" s="5">
        <f>'Mg2+离子浓度'!B864</f>
        <v>45.144965758414685</v>
      </c>
      <c r="C864" s="5">
        <f t="shared" si="204"/>
        <v>0.29314154425810557</v>
      </c>
      <c r="D864" s="5">
        <f t="shared" si="215"/>
        <v>18.630542539353492</v>
      </c>
      <c r="E864" s="5">
        <f t="shared" si="205"/>
        <v>5.4613860103524106</v>
      </c>
      <c r="F864" s="5">
        <f t="shared" si="206"/>
        <v>444558.49648490018</v>
      </c>
      <c r="G864" s="5">
        <f t="shared" si="207"/>
        <v>9847.3548271999261</v>
      </c>
      <c r="H864" s="5">
        <f t="shared" si="213"/>
        <v>0.56603472149581913</v>
      </c>
      <c r="I864" s="5">
        <f t="shared" si="208"/>
        <v>46075.399956977781</v>
      </c>
      <c r="J864" s="5"/>
      <c r="K864" s="105">
        <f t="shared" si="216"/>
        <v>1.0246388102747566</v>
      </c>
      <c r="L864" s="60">
        <f t="shared" si="209"/>
        <v>46074.375318167506</v>
      </c>
      <c r="M864" s="5">
        <f t="shared" si="210"/>
        <v>444548.6102573392</v>
      </c>
      <c r="N864" s="5">
        <f t="shared" si="211"/>
        <v>46.074375318167505</v>
      </c>
      <c r="O864" s="5">
        <f t="shared" si="214"/>
        <v>2.170403815774995E-16</v>
      </c>
      <c r="P864">
        <f t="shared" si="212"/>
        <v>15.663459455715053</v>
      </c>
    </row>
    <row r="865" spans="1:16" x14ac:dyDescent="0.25">
      <c r="A865" s="57"/>
      <c r="B865" s="5">
        <f>'Mg2+离子浓度'!B865</f>
        <v>45.144973245226652</v>
      </c>
      <c r="C865" s="5">
        <f t="shared" si="204"/>
        <v>7.4868119668280997E-6</v>
      </c>
      <c r="D865" s="5">
        <f t="shared" si="215"/>
        <v>385533071.99181575</v>
      </c>
      <c r="E865" s="5">
        <f t="shared" si="205"/>
        <v>2886.4136169963253</v>
      </c>
      <c r="F865" s="5">
        <f t="shared" si="206"/>
        <v>447435.02387433551</v>
      </c>
      <c r="G865" s="5">
        <f t="shared" si="207"/>
        <v>9911.0707507539501</v>
      </c>
      <c r="H865" s="5">
        <f t="shared" si="213"/>
        <v>299.15672042248286</v>
      </c>
      <c r="I865" s="5">
        <f t="shared" si="208"/>
        <v>46373.53203858999</v>
      </c>
      <c r="J865" s="5"/>
      <c r="K865" s="105">
        <f t="shared" si="216"/>
        <v>5.2117267813923977E-3</v>
      </c>
      <c r="L865" s="60">
        <f t="shared" si="209"/>
        <v>46373.526826863206</v>
      </c>
      <c r="M865" s="5">
        <f t="shared" si="210"/>
        <v>447434.97358898964</v>
      </c>
      <c r="N865" s="5">
        <f t="shared" si="211"/>
        <v>46.373526826863205</v>
      </c>
      <c r="O865" s="5">
        <f t="shared" si="214"/>
        <v>2.1564027332523717E-16</v>
      </c>
      <c r="P865">
        <f t="shared" si="212"/>
        <v>15.666270126372398</v>
      </c>
    </row>
    <row r="866" spans="1:16" x14ac:dyDescent="0.25">
      <c r="A866" s="57">
        <v>155</v>
      </c>
      <c r="B866" s="5">
        <f>'Mg2+离子浓度'!B866</f>
        <v>45.438114789484757</v>
      </c>
      <c r="C866" s="5">
        <f t="shared" si="204"/>
        <v>0.29314154425810557</v>
      </c>
      <c r="D866" s="5">
        <f t="shared" si="215"/>
        <v>18.630542539353492</v>
      </c>
      <c r="E866" s="5">
        <f t="shared" si="205"/>
        <v>5.4613860103524106</v>
      </c>
      <c r="F866" s="5">
        <f t="shared" si="206"/>
        <v>447440.43497499998</v>
      </c>
      <c r="G866" s="5">
        <f t="shared" si="207"/>
        <v>9847.2491001881572</v>
      </c>
      <c r="H866" s="5">
        <f t="shared" si="213"/>
        <v>0.56603472149581913</v>
      </c>
      <c r="I866" s="5">
        <f t="shared" si="208"/>
        <v>46374.092861584701</v>
      </c>
      <c r="J866" s="5"/>
      <c r="K866" s="105">
        <f t="shared" si="216"/>
        <v>1.03128123427324</v>
      </c>
      <c r="L866" s="60">
        <f t="shared" si="209"/>
        <v>46373.061580350426</v>
      </c>
      <c r="M866" s="5">
        <f t="shared" si="210"/>
        <v>447430.48465801106</v>
      </c>
      <c r="N866" s="5">
        <f t="shared" si="211"/>
        <v>46.373061580350424</v>
      </c>
      <c r="O866" s="5">
        <f t="shared" si="214"/>
        <v>2.1564243677707238E-16</v>
      </c>
      <c r="P866">
        <f t="shared" si="212"/>
        <v>15.666265769252709</v>
      </c>
    </row>
    <row r="867" spans="1:16" x14ac:dyDescent="0.25">
      <c r="A867" s="57"/>
      <c r="B867" s="5">
        <f>'Mg2+离子浓度'!B867</f>
        <v>45.438122276296724</v>
      </c>
      <c r="C867" s="5">
        <f t="shared" si="204"/>
        <v>7.4868119668280997E-6</v>
      </c>
      <c r="D867" s="5">
        <f t="shared" si="215"/>
        <v>385533071.99181575</v>
      </c>
      <c r="E867" s="5">
        <f t="shared" si="205"/>
        <v>2886.4136169963253</v>
      </c>
      <c r="F867" s="5">
        <f t="shared" si="206"/>
        <v>450316.89827500738</v>
      </c>
      <c r="G867" s="5">
        <f t="shared" si="207"/>
        <v>9910.552543011223</v>
      </c>
      <c r="H867" s="5">
        <f t="shared" si="213"/>
        <v>299.15672042248286</v>
      </c>
      <c r="I867" s="5">
        <f t="shared" si="208"/>
        <v>46672.218300772911</v>
      </c>
      <c r="J867" s="5"/>
      <c r="K867" s="105">
        <f t="shared" si="216"/>
        <v>5.2452948777486838E-3</v>
      </c>
      <c r="L867" s="60">
        <f t="shared" si="209"/>
        <v>46672.213055478031</v>
      </c>
      <c r="M867" s="5">
        <f t="shared" si="210"/>
        <v>450316.84766577982</v>
      </c>
      <c r="N867" s="5">
        <f t="shared" si="211"/>
        <v>46.672213055478032</v>
      </c>
      <c r="O867" s="5">
        <f t="shared" si="214"/>
        <v>2.1426024920038104E-16</v>
      </c>
      <c r="P867">
        <f t="shared" si="212"/>
        <v>15.669058394306953</v>
      </c>
    </row>
    <row r="868" spans="1:16" x14ac:dyDescent="0.25">
      <c r="A868" s="57">
        <v>156</v>
      </c>
      <c r="B868" s="5">
        <f>'Mg2+离子浓度'!B868</f>
        <v>45.73126382055483</v>
      </c>
      <c r="C868" s="5">
        <f t="shared" si="204"/>
        <v>0.29314154425810557</v>
      </c>
      <c r="D868" s="5">
        <f t="shared" si="215"/>
        <v>18.630542539353492</v>
      </c>
      <c r="E868" s="5">
        <f t="shared" si="205"/>
        <v>5.4613860103524106</v>
      </c>
      <c r="F868" s="5">
        <f t="shared" si="206"/>
        <v>450322.30905179016</v>
      </c>
      <c r="G868" s="5">
        <f t="shared" si="207"/>
        <v>9847.1433201324253</v>
      </c>
      <c r="H868" s="5">
        <f t="shared" si="213"/>
        <v>0.56603472149581913</v>
      </c>
      <c r="I868" s="5">
        <f t="shared" si="208"/>
        <v>46672.779090199525</v>
      </c>
      <c r="J868" s="5"/>
      <c r="K868" s="105">
        <f t="shared" si="216"/>
        <v>1.037923509808973</v>
      </c>
      <c r="L868" s="60">
        <f t="shared" si="209"/>
        <v>46671.741166689717</v>
      </c>
      <c r="M868" s="5">
        <f t="shared" si="210"/>
        <v>450312.29464680573</v>
      </c>
      <c r="N868" s="5">
        <f t="shared" si="211"/>
        <v>46.671741166689721</v>
      </c>
      <c r="O868" s="5">
        <f t="shared" si="214"/>
        <v>2.1426241554358681E-16</v>
      </c>
      <c r="P868">
        <f t="shared" si="212"/>
        <v>15.669054003263129</v>
      </c>
    </row>
    <row r="869" spans="1:16" x14ac:dyDescent="0.25">
      <c r="A869" s="57"/>
      <c r="B869" s="5">
        <f>'Mg2+离子浓度'!B869</f>
        <v>45.731271307366796</v>
      </c>
      <c r="C869" s="5">
        <f t="shared" si="204"/>
        <v>7.4868119668280997E-6</v>
      </c>
      <c r="D869" s="5">
        <f t="shared" si="215"/>
        <v>385533071.99181575</v>
      </c>
      <c r="E869" s="5">
        <f t="shared" si="205"/>
        <v>2886.4136169963253</v>
      </c>
      <c r="F869" s="5">
        <f t="shared" si="206"/>
        <v>453198.70826380205</v>
      </c>
      <c r="G869" s="5">
        <f t="shared" si="207"/>
        <v>9910.0395704677649</v>
      </c>
      <c r="H869" s="5">
        <f t="shared" si="213"/>
        <v>299.15672042248286</v>
      </c>
      <c r="I869" s="5">
        <f t="shared" si="208"/>
        <v>46970.897887112194</v>
      </c>
      <c r="J869" s="5"/>
      <c r="K869" s="105">
        <f t="shared" si="216"/>
        <v>5.2788622238349016E-3</v>
      </c>
      <c r="L869" s="60">
        <f t="shared" si="209"/>
        <v>46970.892608249967</v>
      </c>
      <c r="M869" s="5">
        <f t="shared" si="210"/>
        <v>453198.65733069985</v>
      </c>
      <c r="N869" s="5">
        <f t="shared" si="211"/>
        <v>46.970892608249969</v>
      </c>
      <c r="O869" s="5">
        <f t="shared" si="214"/>
        <v>2.128978063798515E-16</v>
      </c>
      <c r="P869">
        <f t="shared" si="212"/>
        <v>15.671828813348121</v>
      </c>
    </row>
    <row r="870" spans="1:16" x14ac:dyDescent="0.25">
      <c r="A870" s="57">
        <v>157</v>
      </c>
      <c r="B870" s="5">
        <f>'Mg2+离子浓度'!B870</f>
        <v>46.024412851624902</v>
      </c>
      <c r="C870" s="5">
        <f t="shared" si="204"/>
        <v>0.29314154425810557</v>
      </c>
      <c r="D870" s="5">
        <f t="shared" si="215"/>
        <v>18.630542539353492</v>
      </c>
      <c r="E870" s="5">
        <f t="shared" si="205"/>
        <v>5.4613860103524106</v>
      </c>
      <c r="F870" s="5">
        <f t="shared" si="206"/>
        <v>453204.11871671019</v>
      </c>
      <c r="G870" s="5">
        <f t="shared" si="207"/>
        <v>9847.0374880775853</v>
      </c>
      <c r="H870" s="5">
        <f t="shared" si="213"/>
        <v>0.56603472149581913</v>
      </c>
      <c r="I870" s="5">
        <f t="shared" si="208"/>
        <v>46971.458642971462</v>
      </c>
      <c r="J870" s="5"/>
      <c r="K870" s="105">
        <f t="shared" si="216"/>
        <v>1.0445656368852738</v>
      </c>
      <c r="L870" s="60">
        <f t="shared" si="209"/>
        <v>46970.414077334579</v>
      </c>
      <c r="M870" s="5">
        <f t="shared" si="210"/>
        <v>453194.04022516269</v>
      </c>
      <c r="N870" s="5">
        <f t="shared" si="211"/>
        <v>46.970414077334581</v>
      </c>
      <c r="O870" s="5">
        <f t="shared" si="214"/>
        <v>2.1289997536609895E-16</v>
      </c>
      <c r="P870">
        <f t="shared" si="212"/>
        <v>15.671824388812349</v>
      </c>
    </row>
    <row r="871" spans="1:16" x14ac:dyDescent="0.25">
      <c r="A871" s="57"/>
      <c r="B871" s="5">
        <f>'Mg2+离子浓度'!B871</f>
        <v>46.024420338436869</v>
      </c>
      <c r="C871" s="5">
        <f t="shared" si="204"/>
        <v>7.4868119668280997E-6</v>
      </c>
      <c r="D871" s="5">
        <f t="shared" si="215"/>
        <v>385533071.99181575</v>
      </c>
      <c r="E871" s="5">
        <f t="shared" si="205"/>
        <v>2886.4136169963253</v>
      </c>
      <c r="F871" s="5">
        <f t="shared" si="206"/>
        <v>456080.45384215901</v>
      </c>
      <c r="G871" s="5">
        <f t="shared" si="207"/>
        <v>9909.5317331192473</v>
      </c>
      <c r="H871" s="5">
        <f t="shared" si="213"/>
        <v>299.15672042248286</v>
      </c>
      <c r="I871" s="5">
        <f t="shared" si="208"/>
        <v>47269.570797757064</v>
      </c>
      <c r="J871" s="5"/>
      <c r="K871" s="105">
        <f t="shared" si="216"/>
        <v>5.3124288196678207E-3</v>
      </c>
      <c r="L871" s="60">
        <f t="shared" si="209"/>
        <v>47269.565485328247</v>
      </c>
      <c r="M871" s="5">
        <f t="shared" si="210"/>
        <v>456080.40258518961</v>
      </c>
      <c r="N871" s="5">
        <f t="shared" si="211"/>
        <v>47.269565485328251</v>
      </c>
      <c r="O871" s="5">
        <f t="shared" si="214"/>
        <v>2.1155261101572528E-16</v>
      </c>
      <c r="P871">
        <f t="shared" si="212"/>
        <v>15.674581610168547</v>
      </c>
    </row>
    <row r="872" spans="1:16" x14ac:dyDescent="0.25">
      <c r="A872" s="57">
        <v>158</v>
      </c>
      <c r="B872" s="5">
        <f>'Mg2+离子浓度'!B872</f>
        <v>46.317561882694974</v>
      </c>
      <c r="C872" s="5">
        <f t="shared" si="204"/>
        <v>0.29314154425810557</v>
      </c>
      <c r="D872" s="5">
        <f t="shared" si="215"/>
        <v>18.630542539353492</v>
      </c>
      <c r="E872" s="5">
        <f t="shared" si="205"/>
        <v>5.4613860103524106</v>
      </c>
      <c r="F872" s="5">
        <f t="shared" si="206"/>
        <v>456085.86397119996</v>
      </c>
      <c r="G872" s="5">
        <f t="shared" si="207"/>
        <v>9846.9316050420475</v>
      </c>
      <c r="H872" s="5">
        <f t="shared" si="213"/>
        <v>0.56603472149581913</v>
      </c>
      <c r="I872" s="5">
        <f t="shared" si="208"/>
        <v>47270.131520049741</v>
      </c>
      <c r="J872" s="5"/>
      <c r="K872" s="105">
        <f t="shared" si="216"/>
        <v>1.051207615505461</v>
      </c>
      <c r="L872" s="60">
        <f t="shared" si="209"/>
        <v>47269.080312434235</v>
      </c>
      <c r="M872" s="5">
        <f t="shared" si="210"/>
        <v>456075.72139452177</v>
      </c>
      <c r="N872" s="5">
        <f t="shared" si="211"/>
        <v>47.269080312434234</v>
      </c>
      <c r="O872" s="5">
        <f t="shared" si="214"/>
        <v>2.115547824053915E-16</v>
      </c>
      <c r="P872">
        <f t="shared" si="212"/>
        <v>15.674577152564805</v>
      </c>
    </row>
    <row r="873" spans="1:16" x14ac:dyDescent="0.25">
      <c r="A873" s="57"/>
      <c r="B873" s="5">
        <f>'Mg2+离子浓度'!B873</f>
        <v>46.317569369506941</v>
      </c>
      <c r="C873" s="5">
        <f t="shared" si="204"/>
        <v>7.4868119668280997E-6</v>
      </c>
      <c r="D873" s="5">
        <f t="shared" si="215"/>
        <v>385533071.99181575</v>
      </c>
      <c r="E873" s="5">
        <f t="shared" si="205"/>
        <v>2886.4136169963253</v>
      </c>
      <c r="F873" s="5">
        <f t="shared" si="206"/>
        <v>458962.13501151808</v>
      </c>
      <c r="G873" s="5">
        <f t="shared" si="207"/>
        <v>9909.0289334931003</v>
      </c>
      <c r="H873" s="5">
        <f t="shared" si="213"/>
        <v>299.15672042248286</v>
      </c>
      <c r="I873" s="5">
        <f t="shared" si="208"/>
        <v>47568.237032856719</v>
      </c>
      <c r="J873" s="5"/>
      <c r="K873" s="105">
        <f t="shared" si="216"/>
        <v>5.3459946652642098E-3</v>
      </c>
      <c r="L873" s="60">
        <f t="shared" si="209"/>
        <v>47568.231686862055</v>
      </c>
      <c r="M873" s="5">
        <f t="shared" si="210"/>
        <v>458962.08343068854</v>
      </c>
      <c r="N873" s="5">
        <f t="shared" si="211"/>
        <v>47.568231686862056</v>
      </c>
      <c r="O873" s="5">
        <f t="shared" si="214"/>
        <v>2.1022433765941136E-16</v>
      </c>
      <c r="P873">
        <f t="shared" si="212"/>
        <v>15.677317007150148</v>
      </c>
    </row>
    <row r="874" spans="1:16" x14ac:dyDescent="0.25">
      <c r="A874" s="57">
        <v>159</v>
      </c>
      <c r="B874" s="5">
        <f>'Mg2+离子浓度'!B874</f>
        <v>46.610710913765047</v>
      </c>
      <c r="C874" s="5">
        <f t="shared" si="204"/>
        <v>0.29314154425810557</v>
      </c>
      <c r="D874" s="5">
        <f t="shared" si="215"/>
        <v>18.630542539353492</v>
      </c>
      <c r="E874" s="5">
        <f t="shared" si="205"/>
        <v>5.4613860103524106</v>
      </c>
      <c r="F874" s="5">
        <f t="shared" si="206"/>
        <v>458967.54481669888</v>
      </c>
      <c r="G874" s="5">
        <f t="shared" si="207"/>
        <v>9846.8256720185927</v>
      </c>
      <c r="H874" s="5">
        <f t="shared" si="213"/>
        <v>0.56603472149581913</v>
      </c>
      <c r="I874" s="5">
        <f t="shared" si="208"/>
        <v>47568.797721583542</v>
      </c>
      <c r="J874" s="5"/>
      <c r="K874" s="105">
        <f t="shared" si="216"/>
        <v>1.0578494456728524</v>
      </c>
      <c r="L874" s="60">
        <f t="shared" si="209"/>
        <v>47567.73987213787</v>
      </c>
      <c r="M874" s="5">
        <f t="shared" si="210"/>
        <v>458957.33815632225</v>
      </c>
      <c r="N874" s="5">
        <f t="shared" si="211"/>
        <v>47.567739872137871</v>
      </c>
      <c r="O874" s="5">
        <f t="shared" si="214"/>
        <v>2.1022651122126067E-16</v>
      </c>
      <c r="P874">
        <f t="shared" si="212"/>
        <v>15.677312516894414</v>
      </c>
    </row>
    <row r="875" spans="1:16" x14ac:dyDescent="0.25">
      <c r="A875" s="57"/>
      <c r="B875" s="5">
        <f>'Mg2+离子浓度'!B875</f>
        <v>46.610718400577014</v>
      </c>
      <c r="C875" s="5">
        <f t="shared" si="204"/>
        <v>7.4868119668280997E-6</v>
      </c>
      <c r="D875" s="5">
        <f t="shared" si="215"/>
        <v>385533071.99181575</v>
      </c>
      <c r="E875" s="5">
        <f t="shared" si="205"/>
        <v>2886.4136169963253</v>
      </c>
      <c r="F875" s="5">
        <f t="shared" si="206"/>
        <v>461843.75177331857</v>
      </c>
      <c r="G875" s="5">
        <f t="shared" si="207"/>
        <v>9908.5310765688864</v>
      </c>
      <c r="H875" s="5">
        <f t="shared" si="213"/>
        <v>299.15672042248286</v>
      </c>
      <c r="I875" s="5">
        <f t="shared" si="208"/>
        <v>47866.896592560355</v>
      </c>
      <c r="J875" s="5"/>
      <c r="K875" s="105">
        <f t="shared" si="216"/>
        <v>5.3795597606408358E-3</v>
      </c>
      <c r="L875" s="60">
        <f t="shared" si="209"/>
        <v>47866.891213000592</v>
      </c>
      <c r="M875" s="5">
        <f t="shared" si="210"/>
        <v>461843.69986863626</v>
      </c>
      <c r="N875" s="5">
        <f t="shared" si="211"/>
        <v>47.866891213000592</v>
      </c>
      <c r="O875" s="5">
        <f t="shared" si="214"/>
        <v>2.089126689991518E-16</v>
      </c>
      <c r="P875">
        <f t="shared" si="212"/>
        <v>15.680035222491737</v>
      </c>
    </row>
    <row r="876" spans="1:16" x14ac:dyDescent="0.25">
      <c r="A876" s="57">
        <v>160</v>
      </c>
      <c r="B876" s="5">
        <f>'Mg2+离子浓度'!B876</f>
        <v>46.903859944835119</v>
      </c>
      <c r="C876" s="5">
        <f t="shared" si="204"/>
        <v>0.29314154425810557</v>
      </c>
      <c r="D876" s="5">
        <f t="shared" si="215"/>
        <v>18.630542539353492</v>
      </c>
      <c r="E876" s="5">
        <f t="shared" si="205"/>
        <v>5.4613860103524106</v>
      </c>
      <c r="F876" s="5">
        <f t="shared" si="206"/>
        <v>461849.16125464661</v>
      </c>
      <c r="G876" s="5">
        <f t="shared" si="207"/>
        <v>9846.7196899751907</v>
      </c>
      <c r="H876" s="5">
        <f t="shared" si="213"/>
        <v>0.56603472149581913</v>
      </c>
      <c r="I876" s="5">
        <f t="shared" si="208"/>
        <v>47867.457247722086</v>
      </c>
      <c r="J876" s="5"/>
      <c r="K876" s="105">
        <f t="shared" si="216"/>
        <v>1.0644911273907662</v>
      </c>
      <c r="L876" s="60">
        <f t="shared" si="209"/>
        <v>47866.392756594694</v>
      </c>
      <c r="M876" s="5">
        <f t="shared" si="210"/>
        <v>461838.89051200391</v>
      </c>
      <c r="N876" s="5">
        <f t="shared" si="211"/>
        <v>47.866392756594692</v>
      </c>
      <c r="O876" s="5">
        <f t="shared" si="214"/>
        <v>2.0891484451002986E-16</v>
      </c>
      <c r="P876">
        <f t="shared" si="212"/>
        <v>15.680030699992194</v>
      </c>
    </row>
    <row r="877" spans="1:16" x14ac:dyDescent="0.25">
      <c r="A877" s="57"/>
      <c r="B877" s="5">
        <f>'Mg2+离子浓度'!B877</f>
        <v>46.903867431647086</v>
      </c>
      <c r="C877" s="5">
        <f t="shared" si="204"/>
        <v>7.4868119668280997E-6</v>
      </c>
      <c r="D877" s="5">
        <f t="shared" si="215"/>
        <v>385533071.99181575</v>
      </c>
      <c r="E877" s="5">
        <f t="shared" si="205"/>
        <v>2886.4136169963253</v>
      </c>
      <c r="F877" s="5">
        <f t="shared" si="206"/>
        <v>464725.30412900023</v>
      </c>
      <c r="G877" s="5">
        <f t="shared" si="207"/>
        <v>9908.0380697016826</v>
      </c>
      <c r="H877" s="5">
        <f t="shared" si="213"/>
        <v>299.15672042248286</v>
      </c>
      <c r="I877" s="5">
        <f t="shared" si="208"/>
        <v>48165.549477017179</v>
      </c>
      <c r="J877" s="5"/>
      <c r="K877" s="105">
        <f t="shared" si="216"/>
        <v>5.4131241058144684E-3</v>
      </c>
      <c r="L877" s="60">
        <f t="shared" si="209"/>
        <v>48165.544063893074</v>
      </c>
      <c r="M877" s="5">
        <f t="shared" si="210"/>
        <v>464725.25190047239</v>
      </c>
      <c r="N877" s="5">
        <f t="shared" si="211"/>
        <v>48.165544063893073</v>
      </c>
      <c r="O877" s="5">
        <f t="shared" si="214"/>
        <v>2.0761729560730578E-16</v>
      </c>
      <c r="P877">
        <f t="shared" si="212"/>
        <v>15.682736470313289</v>
      </c>
    </row>
    <row r="878" spans="1:16" x14ac:dyDescent="0.25">
      <c r="A878" s="57">
        <v>161</v>
      </c>
      <c r="B878" s="5">
        <f>'Mg2+离子浓度'!B878</f>
        <v>47.197008975905192</v>
      </c>
      <c r="C878" s="5">
        <f t="shared" si="204"/>
        <v>0.29314154425810557</v>
      </c>
      <c r="D878" s="5">
        <f t="shared" si="215"/>
        <v>18.630542539353492</v>
      </c>
      <c r="E878" s="5">
        <f t="shared" si="205"/>
        <v>5.4613860103524106</v>
      </c>
      <c r="F878" s="5">
        <f t="shared" si="206"/>
        <v>464730.71328648273</v>
      </c>
      <c r="G878" s="5">
        <f t="shared" si="207"/>
        <v>9846.613659855755</v>
      </c>
      <c r="H878" s="5">
        <f t="shared" si="213"/>
        <v>0.56603472149581913</v>
      </c>
      <c r="I878" s="5">
        <f t="shared" si="208"/>
        <v>48166.110098614568</v>
      </c>
      <c r="J878" s="5"/>
      <c r="K878" s="105">
        <f t="shared" si="216"/>
        <v>1.07113266066252</v>
      </c>
      <c r="L878" s="60">
        <f t="shared" si="209"/>
        <v>48165.038965953907</v>
      </c>
      <c r="M878" s="5">
        <f t="shared" si="210"/>
        <v>464720.37846300629</v>
      </c>
      <c r="N878" s="5">
        <f t="shared" si="211"/>
        <v>48.165038965953904</v>
      </c>
      <c r="O878" s="5">
        <f t="shared" si="214"/>
        <v>2.0761947285184659E-16</v>
      </c>
      <c r="P878">
        <f t="shared" si="212"/>
        <v>15.682731915970505</v>
      </c>
    </row>
    <row r="879" spans="1:16" x14ac:dyDescent="0.25">
      <c r="A879" s="57"/>
      <c r="B879" s="5">
        <f>'Mg2+离子浓度'!B879</f>
        <v>47.197016462717158</v>
      </c>
      <c r="C879" s="5">
        <f t="shared" si="204"/>
        <v>7.4868119668280997E-6</v>
      </c>
      <c r="D879" s="5">
        <f t="shared" si="215"/>
        <v>385533071.99181575</v>
      </c>
      <c r="E879" s="5">
        <f t="shared" si="205"/>
        <v>2886.4136169963253</v>
      </c>
      <c r="F879" s="5">
        <f t="shared" si="206"/>
        <v>467606.7920800026</v>
      </c>
      <c r="G879" s="5">
        <f t="shared" si="207"/>
        <v>9907.5498225483007</v>
      </c>
      <c r="H879" s="5">
        <f t="shared" si="213"/>
        <v>299.15672042248286</v>
      </c>
      <c r="I879" s="5">
        <f t="shared" si="208"/>
        <v>48464.195686376392</v>
      </c>
      <c r="J879" s="5"/>
      <c r="K879" s="105">
        <f t="shared" si="216"/>
        <v>5.4466877008018735E-3</v>
      </c>
      <c r="L879" s="60">
        <f t="shared" si="209"/>
        <v>48464.190239688694</v>
      </c>
      <c r="M879" s="5">
        <f t="shared" si="210"/>
        <v>467606.73952763638</v>
      </c>
      <c r="N879" s="5">
        <f t="shared" si="211"/>
        <v>48.464190239688698</v>
      </c>
      <c r="O879" s="5">
        <f t="shared" si="214"/>
        <v>2.063379156969947E-16</v>
      </c>
      <c r="P879">
        <f t="shared" si="212"/>
        <v>15.685420960756957</v>
      </c>
    </row>
    <row r="880" spans="1:16" x14ac:dyDescent="0.25">
      <c r="A880" s="57">
        <v>162</v>
      </c>
      <c r="B880" s="5">
        <f>'Mg2+离子浓度'!B880</f>
        <v>47.490158006975264</v>
      </c>
      <c r="C880" s="5">
        <f t="shared" si="204"/>
        <v>0.29314154425810557</v>
      </c>
      <c r="D880" s="5">
        <f t="shared" si="215"/>
        <v>18.630542539353492</v>
      </c>
      <c r="E880" s="5">
        <f t="shared" si="205"/>
        <v>5.4613860103524106</v>
      </c>
      <c r="F880" s="5">
        <f t="shared" si="206"/>
        <v>467612.20091364672</v>
      </c>
      <c r="G880" s="5">
        <f t="shared" si="207"/>
        <v>9846.5075825808945</v>
      </c>
      <c r="H880" s="5">
        <f t="shared" si="213"/>
        <v>0.56603472149581913</v>
      </c>
      <c r="I880" s="5">
        <f t="shared" si="208"/>
        <v>48464.756274410189</v>
      </c>
      <c r="J880" s="5"/>
      <c r="K880" s="105">
        <f t="shared" si="216"/>
        <v>1.0777740454914322</v>
      </c>
      <c r="L880" s="60">
        <f t="shared" si="209"/>
        <v>48463.678500364695</v>
      </c>
      <c r="M880" s="5">
        <f t="shared" si="210"/>
        <v>467601.80201076873</v>
      </c>
      <c r="N880" s="5">
        <f t="shared" si="211"/>
        <v>48.463678500364693</v>
      </c>
      <c r="O880" s="5">
        <f t="shared" si="214"/>
        <v>2.0634009446733905E-16</v>
      </c>
      <c r="P880">
        <f t="shared" si="212"/>
        <v>15.685416374964088</v>
      </c>
    </row>
    <row r="881" spans="1:16" x14ac:dyDescent="0.25">
      <c r="A881" s="57"/>
      <c r="B881" s="5">
        <f>'Mg2+离子浓度'!B881</f>
        <v>47.490165493787231</v>
      </c>
      <c r="C881" s="5">
        <f t="shared" si="204"/>
        <v>7.4868119668280997E-6</v>
      </c>
      <c r="D881" s="5">
        <f t="shared" si="215"/>
        <v>385533071.99181575</v>
      </c>
      <c r="E881" s="5">
        <f t="shared" si="205"/>
        <v>2886.4136169963253</v>
      </c>
      <c r="F881" s="5">
        <f t="shared" si="206"/>
        <v>470488.21562776505</v>
      </c>
      <c r="G881" s="5">
        <f t="shared" si="207"/>
        <v>9907.0662469962408</v>
      </c>
      <c r="H881" s="5">
        <f t="shared" si="213"/>
        <v>299.15672042248286</v>
      </c>
      <c r="I881" s="5">
        <f t="shared" si="208"/>
        <v>48762.835220787165</v>
      </c>
      <c r="J881" s="5"/>
      <c r="K881" s="105">
        <f t="shared" si="216"/>
        <v>5.4802505456198183E-3</v>
      </c>
      <c r="L881" s="60">
        <f t="shared" si="209"/>
        <v>48762.829740536617</v>
      </c>
      <c r="M881" s="5">
        <f t="shared" si="210"/>
        <v>470488.16275156761</v>
      </c>
      <c r="N881" s="5">
        <f t="shared" si="211"/>
        <v>48.762829740536617</v>
      </c>
      <c r="O881" s="5">
        <f t="shared" si="214"/>
        <v>2.0507423488770555E-16</v>
      </c>
      <c r="P881">
        <f t="shared" si="212"/>
        <v>15.688088900085011</v>
      </c>
    </row>
    <row r="882" spans="1:16" x14ac:dyDescent="0.25">
      <c r="A882" s="57">
        <v>163</v>
      </c>
      <c r="B882" s="5">
        <f>'Mg2+离子浓度'!B882</f>
        <v>47.783307038045336</v>
      </c>
      <c r="C882" s="5">
        <f t="shared" si="204"/>
        <v>0.29314154425810557</v>
      </c>
      <c r="D882" s="5">
        <f t="shared" si="215"/>
        <v>18.630542539353492</v>
      </c>
      <c r="E882" s="5">
        <f t="shared" si="205"/>
        <v>5.4613860103524106</v>
      </c>
      <c r="F882" s="5">
        <f t="shared" si="206"/>
        <v>470493.62413757795</v>
      </c>
      <c r="G882" s="5">
        <f t="shared" si="207"/>
        <v>9846.401459048624</v>
      </c>
      <c r="H882" s="5">
        <f t="shared" si="213"/>
        <v>0.56603472149581913</v>
      </c>
      <c r="I882" s="5">
        <f t="shared" si="208"/>
        <v>48763.395775258119</v>
      </c>
      <c r="J882" s="5"/>
      <c r="K882" s="105">
        <f t="shared" si="216"/>
        <v>1.0844152818808197</v>
      </c>
      <c r="L882" s="60">
        <f t="shared" si="209"/>
        <v>48762.311359976236</v>
      </c>
      <c r="M882" s="5">
        <f t="shared" si="210"/>
        <v>470483.16115673073</v>
      </c>
      <c r="N882" s="5">
        <f t="shared" si="211"/>
        <v>48.762311359976238</v>
      </c>
      <c r="O882" s="5">
        <f t="shared" si="214"/>
        <v>2.0507641498323086E-16</v>
      </c>
      <c r="P882">
        <f t="shared" si="212"/>
        <v>15.688084283227976</v>
      </c>
    </row>
    <row r="883" spans="1:16" x14ac:dyDescent="0.25">
      <c r="A883" s="57"/>
      <c r="B883" s="5">
        <f>'Mg2+离子浓度'!B883</f>
        <v>47.783314524857303</v>
      </c>
      <c r="C883" s="5">
        <f t="shared" si="204"/>
        <v>7.4868119668280997E-6</v>
      </c>
      <c r="D883" s="5">
        <f t="shared" si="215"/>
        <v>385533071.99181575</v>
      </c>
      <c r="E883" s="5">
        <f t="shared" si="205"/>
        <v>2886.4136169963253</v>
      </c>
      <c r="F883" s="5">
        <f t="shared" si="206"/>
        <v>473369.57477372704</v>
      </c>
      <c r="G883" s="5">
        <f t="shared" si="207"/>
        <v>9906.5872570952779</v>
      </c>
      <c r="H883" s="5">
        <f t="shared" si="213"/>
        <v>299.15672042248286</v>
      </c>
      <c r="I883" s="5">
        <f t="shared" si="208"/>
        <v>49061.468080398721</v>
      </c>
      <c r="J883" s="5"/>
      <c r="K883" s="105">
        <f t="shared" si="216"/>
        <v>5.5138126402850722E-3</v>
      </c>
      <c r="L883" s="60">
        <f t="shared" si="209"/>
        <v>49061.46256658608</v>
      </c>
      <c r="M883" s="5">
        <f t="shared" si="210"/>
        <v>473369.52157370589</v>
      </c>
      <c r="N883" s="5">
        <f t="shared" si="211"/>
        <v>49.06146256658608</v>
      </c>
      <c r="O883" s="5">
        <f t="shared" si="214"/>
        <v>2.0382596597946968E-16</v>
      </c>
      <c r="P883">
        <f t="shared" si="212"/>
        <v>15.690740490774768</v>
      </c>
    </row>
    <row r="884" spans="1:16" x14ac:dyDescent="0.25">
      <c r="A884" s="57">
        <v>164</v>
      </c>
      <c r="B884" s="5">
        <f>'Mg2+离子浓度'!B884</f>
        <v>48.076456069115409</v>
      </c>
      <c r="C884" s="5">
        <f t="shared" si="204"/>
        <v>0.29314154425810557</v>
      </c>
      <c r="D884" s="5">
        <f t="shared" si="215"/>
        <v>18.630542539353492</v>
      </c>
      <c r="E884" s="5">
        <f t="shared" si="205"/>
        <v>5.4613860103524106</v>
      </c>
      <c r="F884" s="5">
        <f t="shared" si="206"/>
        <v>473374.98295971623</v>
      </c>
      <c r="G884" s="5">
        <f t="shared" si="207"/>
        <v>9846.2952901350618</v>
      </c>
      <c r="H884" s="5">
        <f t="shared" si="213"/>
        <v>0.56603472149581913</v>
      </c>
      <c r="I884" s="5">
        <f t="shared" si="208"/>
        <v>49062.028601307582</v>
      </c>
      <c r="J884" s="5"/>
      <c r="K884" s="105">
        <f t="shared" si="216"/>
        <v>1.0910563698340014</v>
      </c>
      <c r="L884" s="60">
        <f t="shared" si="209"/>
        <v>49060.937544937748</v>
      </c>
      <c r="M884" s="5">
        <f t="shared" si="210"/>
        <v>473364.45590233192</v>
      </c>
      <c r="N884" s="5">
        <f t="shared" si="211"/>
        <v>49.060937544937751</v>
      </c>
      <c r="O884" s="5">
        <f t="shared" si="214"/>
        <v>2.0382814720653109E-16</v>
      </c>
      <c r="P884">
        <f t="shared" si="212"/>
        <v>15.690735843232424</v>
      </c>
    </row>
    <row r="885" spans="1:16" x14ac:dyDescent="0.25">
      <c r="A885" s="57"/>
      <c r="B885" s="5">
        <f>'Mg2+离子浓度'!B885</f>
        <v>48.076463555927376</v>
      </c>
      <c r="C885" s="5">
        <f t="shared" ref="C885:C948" si="217">B885-B884</f>
        <v>7.4868119668280997E-6</v>
      </c>
      <c r="D885" s="5">
        <f t="shared" si="215"/>
        <v>385533071.99181575</v>
      </c>
      <c r="E885" s="5">
        <f t="shared" ref="E885:E948" si="218">C885*D885</f>
        <v>2886.4136169963253</v>
      </c>
      <c r="F885" s="5">
        <f t="shared" ref="F885:F948" si="219">E885+M884</f>
        <v>476250.86951932823</v>
      </c>
      <c r="G885" s="5">
        <f t="shared" ref="G885:G948" si="220">F885/B885</f>
        <v>9906.112768991532</v>
      </c>
      <c r="H885" s="5">
        <f t="shared" si="213"/>
        <v>299.15672042248286</v>
      </c>
      <c r="I885" s="5">
        <f t="shared" ref="I885:I948" si="221">F885/$C$9/96485/0.0001</f>
        <v>49360.094265360232</v>
      </c>
      <c r="J885" s="5"/>
      <c r="K885" s="105">
        <f t="shared" si="216"/>
        <v>5.5473739848144006E-3</v>
      </c>
      <c r="L885" s="60">
        <f t="shared" ref="L885:L948" si="222">I885-K885</f>
        <v>49360.088717986248</v>
      </c>
      <c r="M885" s="5">
        <f t="shared" ref="M885:M948" si="223">L885*0.0001*$C$9*96485</f>
        <v>476250.81599549029</v>
      </c>
      <c r="N885" s="5">
        <f t="shared" ref="N885:N948" si="224">L885*0.001</f>
        <v>49.360088717986251</v>
      </c>
      <c r="O885" s="5">
        <f t="shared" si="214"/>
        <v>2.0259282873525539E-16</v>
      </c>
      <c r="P885">
        <f t="shared" ref="P885:P948" si="225">-LOG(O885)</f>
        <v>15.693375931610625</v>
      </c>
    </row>
    <row r="886" spans="1:16" x14ac:dyDescent="0.25">
      <c r="A886" s="57">
        <v>165</v>
      </c>
      <c r="B886" s="5">
        <f>'Mg2+离子浓度'!B886</f>
        <v>48.369605100185481</v>
      </c>
      <c r="C886" s="5">
        <f t="shared" si="217"/>
        <v>0.29314154425810557</v>
      </c>
      <c r="D886" s="5">
        <f t="shared" si="215"/>
        <v>18.630542539353492</v>
      </c>
      <c r="E886" s="5">
        <f t="shared" si="218"/>
        <v>5.4613860103524106</v>
      </c>
      <c r="F886" s="5">
        <f t="shared" si="219"/>
        <v>476256.27738150064</v>
      </c>
      <c r="G886" s="5">
        <f t="shared" si="220"/>
        <v>9846.1890766950746</v>
      </c>
      <c r="H886" s="5">
        <f t="shared" si="213"/>
        <v>0.56603472149581913</v>
      </c>
      <c r="I886" s="5">
        <f t="shared" si="221"/>
        <v>49360.654752707735</v>
      </c>
      <c r="J886" s="5"/>
      <c r="K886" s="105">
        <f t="shared" si="216"/>
        <v>1.0976973093542941</v>
      </c>
      <c r="L886" s="60">
        <f t="shared" si="222"/>
        <v>49359.557055398378</v>
      </c>
      <c r="M886" s="5">
        <f t="shared" si="223"/>
        <v>476245.68624901125</v>
      </c>
      <c r="N886" s="5">
        <f t="shared" si="224"/>
        <v>49.359557055398376</v>
      </c>
      <c r="O886" s="5">
        <f t="shared" si="214"/>
        <v>2.0259501090693673E-16</v>
      </c>
      <c r="P886">
        <f t="shared" si="225"/>
        <v>15.693371253754938</v>
      </c>
    </row>
    <row r="887" spans="1:16" x14ac:dyDescent="0.25">
      <c r="A887" s="57"/>
      <c r="B887" s="5">
        <f>'Mg2+离子浓度'!B887</f>
        <v>48.369612586997448</v>
      </c>
      <c r="C887" s="5">
        <f t="shared" si="217"/>
        <v>7.4868119668280997E-6</v>
      </c>
      <c r="D887" s="5">
        <f t="shared" si="215"/>
        <v>385533071.99181575</v>
      </c>
      <c r="E887" s="5">
        <f t="shared" si="218"/>
        <v>2886.4136169963253</v>
      </c>
      <c r="F887" s="5">
        <f t="shared" si="219"/>
        <v>479132.09986600757</v>
      </c>
      <c r="G887" s="5">
        <f t="shared" si="220"/>
        <v>9905.6427008639348</v>
      </c>
      <c r="H887" s="5">
        <f t="shared" si="213"/>
        <v>299.15672042248286</v>
      </c>
      <c r="I887" s="5">
        <f t="shared" si="221"/>
        <v>49658.713775820863</v>
      </c>
      <c r="J887" s="5"/>
      <c r="K887" s="105">
        <f t="shared" si="216"/>
        <v>5.5809345792245659E-3</v>
      </c>
      <c r="L887" s="60">
        <f t="shared" si="222"/>
        <v>49658.708194886283</v>
      </c>
      <c r="M887" s="5">
        <f t="shared" si="223"/>
        <v>479132.04601836036</v>
      </c>
      <c r="N887" s="5">
        <f t="shared" si="224"/>
        <v>49.658708194886287</v>
      </c>
      <c r="O887" s="5">
        <f t="shared" si="214"/>
        <v>2.0137454967122506E-16</v>
      </c>
      <c r="P887">
        <f t="shared" si="225"/>
        <v>15.695995417773325</v>
      </c>
    </row>
    <row r="888" spans="1:16" x14ac:dyDescent="0.25">
      <c r="A888" s="57">
        <v>166</v>
      </c>
      <c r="B888" s="5">
        <f>'Mg2+离子浓度'!B888</f>
        <v>48.662754131255554</v>
      </c>
      <c r="C888" s="5">
        <f t="shared" si="217"/>
        <v>0.29314154425810557</v>
      </c>
      <c r="D888" s="5">
        <f t="shared" si="215"/>
        <v>18.630542539353492</v>
      </c>
      <c r="E888" s="5">
        <f t="shared" si="218"/>
        <v>5.4613860103524106</v>
      </c>
      <c r="F888" s="5">
        <f t="shared" si="219"/>
        <v>479137.5074043707</v>
      </c>
      <c r="G888" s="5">
        <f t="shared" si="220"/>
        <v>9846.0828195629383</v>
      </c>
      <c r="H888" s="5">
        <f t="shared" si="213"/>
        <v>0.56603472149581913</v>
      </c>
      <c r="I888" s="5">
        <f t="shared" si="221"/>
        <v>49659.274229607778</v>
      </c>
      <c r="J888" s="5"/>
      <c r="K888" s="105">
        <f t="shared" si="216"/>
        <v>1.1043381004450155</v>
      </c>
      <c r="L888" s="60">
        <f t="shared" si="222"/>
        <v>49658.169891507336</v>
      </c>
      <c r="M888" s="5">
        <f t="shared" si="223"/>
        <v>479126.85219820857</v>
      </c>
      <c r="N888" s="5">
        <f t="shared" si="224"/>
        <v>49.658169891507335</v>
      </c>
      <c r="O888" s="5">
        <f t="shared" si="214"/>
        <v>2.0137673260709968E-16</v>
      </c>
      <c r="P888">
        <f t="shared" si="225"/>
        <v>15.695990709969545</v>
      </c>
    </row>
    <row r="889" spans="1:16" x14ac:dyDescent="0.25">
      <c r="A889" s="57"/>
      <c r="B889" s="5">
        <f>'Mg2+离子浓度'!B889</f>
        <v>48.66276161806752</v>
      </c>
      <c r="C889" s="5">
        <f t="shared" si="217"/>
        <v>7.4868119668280997E-6</v>
      </c>
      <c r="D889" s="5">
        <f t="shared" si="215"/>
        <v>385533071.99181575</v>
      </c>
      <c r="E889" s="5">
        <f t="shared" si="218"/>
        <v>2886.4136169963253</v>
      </c>
      <c r="F889" s="5">
        <f t="shared" si="219"/>
        <v>482013.26581520488</v>
      </c>
      <c r="G889" s="5">
        <f t="shared" si="220"/>
        <v>9905.1769728630225</v>
      </c>
      <c r="H889" s="5">
        <f t="shared" si="213"/>
        <v>299.15672042248286</v>
      </c>
      <c r="I889" s="5">
        <f t="shared" si="221"/>
        <v>49957.326611929821</v>
      </c>
      <c r="J889" s="5"/>
      <c r="K889" s="105">
        <f t="shared" si="216"/>
        <v>5.6144944235323388E-3</v>
      </c>
      <c r="L889" s="60">
        <f t="shared" si="222"/>
        <v>49957.320997435396</v>
      </c>
      <c r="M889" s="5">
        <f t="shared" si="223"/>
        <v>482013.21164375544</v>
      </c>
      <c r="N889" s="5">
        <f t="shared" si="224"/>
        <v>49.957320997435396</v>
      </c>
      <c r="O889" s="5">
        <f t="shared" si="214"/>
        <v>2.0017086185452896E-16</v>
      </c>
      <c r="P889">
        <f t="shared" si="225"/>
        <v>15.698599140926548</v>
      </c>
    </row>
    <row r="890" spans="1:16" x14ac:dyDescent="0.25">
      <c r="A890" s="57">
        <v>167</v>
      </c>
      <c r="B890" s="5">
        <f>'Mg2+离子浓度'!B890</f>
        <v>48.955903162325626</v>
      </c>
      <c r="C890" s="5">
        <f t="shared" si="217"/>
        <v>0.29314154425810557</v>
      </c>
      <c r="D890" s="5">
        <f t="shared" si="215"/>
        <v>18.630542539353492</v>
      </c>
      <c r="E890" s="5">
        <f t="shared" si="218"/>
        <v>5.4613860103524106</v>
      </c>
      <c r="F890" s="5">
        <f t="shared" si="219"/>
        <v>482018.67302976578</v>
      </c>
      <c r="G890" s="5">
        <f t="shared" si="220"/>
        <v>9845.9765195529435</v>
      </c>
      <c r="H890" s="5">
        <f t="shared" si="213"/>
        <v>0.56603472149581913</v>
      </c>
      <c r="I890" s="5">
        <f t="shared" si="221"/>
        <v>49957.88703215689</v>
      </c>
      <c r="J890" s="5"/>
      <c r="K890" s="105">
        <f t="shared" si="216"/>
        <v>1.1109787431094837</v>
      </c>
      <c r="L890" s="60">
        <f t="shared" si="222"/>
        <v>49956.776053413778</v>
      </c>
      <c r="M890" s="5">
        <f t="shared" si="223"/>
        <v>482007.9537513628</v>
      </c>
      <c r="N890" s="5">
        <f t="shared" si="224"/>
        <v>49.956776053413776</v>
      </c>
      <c r="O890" s="5">
        <f t="shared" si="214"/>
        <v>2.0017304538043051E-16</v>
      </c>
      <c r="P890">
        <f t="shared" si="225"/>
        <v>15.698594403533358</v>
      </c>
    </row>
    <row r="891" spans="1:16" x14ac:dyDescent="0.25">
      <c r="A891" s="57"/>
      <c r="B891" s="5">
        <f>'Mg2+离子浓度'!B891</f>
        <v>48.955910649137593</v>
      </c>
      <c r="C891" s="5">
        <f t="shared" si="217"/>
        <v>7.4868119668280997E-6</v>
      </c>
      <c r="D891" s="5">
        <f t="shared" si="215"/>
        <v>385533071.99181575</v>
      </c>
      <c r="E891" s="5">
        <f t="shared" si="218"/>
        <v>2886.4136169963253</v>
      </c>
      <c r="F891" s="5">
        <f t="shared" si="219"/>
        <v>484894.36736835912</v>
      </c>
      <c r="G891" s="5">
        <f t="shared" si="220"/>
        <v>9904.7155070518747</v>
      </c>
      <c r="H891" s="5">
        <f t="shared" si="213"/>
        <v>299.15672042248286</v>
      </c>
      <c r="I891" s="5">
        <f t="shared" si="221"/>
        <v>50255.932773836255</v>
      </c>
      <c r="J891" s="5"/>
      <c r="K891" s="105">
        <f t="shared" si="216"/>
        <v>5.6480535177544818E-3</v>
      </c>
      <c r="L891" s="60">
        <f t="shared" si="222"/>
        <v>50255.927125782735</v>
      </c>
      <c r="M891" s="5">
        <f t="shared" si="223"/>
        <v>484894.31287311472</v>
      </c>
      <c r="N891" s="5">
        <f t="shared" si="224"/>
        <v>50.255927125782733</v>
      </c>
      <c r="O891" s="5">
        <f t="shared" si="214"/>
        <v>1.9898150470832152E-16</v>
      </c>
      <c r="P891">
        <f t="shared" si="225"/>
        <v>15.701187289300901</v>
      </c>
    </row>
    <row r="892" spans="1:16" x14ac:dyDescent="0.25">
      <c r="A892" s="57">
        <v>168</v>
      </c>
      <c r="B892" s="5">
        <f>'Mg2+离子浓度'!B892</f>
        <v>49.249052193395698</v>
      </c>
      <c r="C892" s="5">
        <f t="shared" si="217"/>
        <v>0.29314154425810557</v>
      </c>
      <c r="D892" s="5">
        <f t="shared" si="215"/>
        <v>18.630542539353492</v>
      </c>
      <c r="E892" s="5">
        <f t="shared" si="218"/>
        <v>5.4613860103524106</v>
      </c>
      <c r="F892" s="5">
        <f t="shared" si="219"/>
        <v>484899.77425912506</v>
      </c>
      <c r="G892" s="5">
        <f t="shared" si="220"/>
        <v>9845.8701774599867</v>
      </c>
      <c r="H892" s="5">
        <f t="shared" si="213"/>
        <v>0.56603472149581913</v>
      </c>
      <c r="I892" s="5">
        <f t="shared" si="221"/>
        <v>50256.493160504222</v>
      </c>
      <c r="J892" s="5"/>
      <c r="K892" s="105">
        <f t="shared" si="216"/>
        <v>1.117619237351015</v>
      </c>
      <c r="L892" s="60">
        <f t="shared" si="222"/>
        <v>50255.375541266869</v>
      </c>
      <c r="M892" s="5">
        <f t="shared" si="223"/>
        <v>484888.99090991344</v>
      </c>
      <c r="N892" s="5">
        <f t="shared" si="224"/>
        <v>50.255375541266872</v>
      </c>
      <c r="O892" s="5">
        <f t="shared" si="214"/>
        <v>1.9898368865612327E-16</v>
      </c>
      <c r="P892">
        <f t="shared" si="225"/>
        <v>15.701182522670576</v>
      </c>
    </row>
    <row r="893" spans="1:16" x14ac:dyDescent="0.25">
      <c r="A893" s="57"/>
      <c r="B893" s="5">
        <f>'Mg2+离子浓度'!B893</f>
        <v>49.249059680207665</v>
      </c>
      <c r="C893" s="5">
        <f t="shared" si="217"/>
        <v>7.4868119668280997E-6</v>
      </c>
      <c r="D893" s="5">
        <f t="shared" si="215"/>
        <v>385533071.99181575</v>
      </c>
      <c r="E893" s="5">
        <f t="shared" si="218"/>
        <v>2886.4136169963253</v>
      </c>
      <c r="F893" s="5">
        <f t="shared" si="219"/>
        <v>487775.40452690976</v>
      </c>
      <c r="G893" s="5">
        <f t="shared" si="220"/>
        <v>9904.2582273492244</v>
      </c>
      <c r="H893" s="5">
        <f t="shared" si="213"/>
        <v>299.15672042248286</v>
      </c>
      <c r="I893" s="5">
        <f t="shared" si="221"/>
        <v>50554.532261689361</v>
      </c>
      <c r="J893" s="5"/>
      <c r="K893" s="105">
        <f t="shared" si="216"/>
        <v>5.6816118619077592E-3</v>
      </c>
      <c r="L893" s="60">
        <f t="shared" si="222"/>
        <v>50554.526580077501</v>
      </c>
      <c r="M893" s="5">
        <f t="shared" si="223"/>
        <v>487775.34970787779</v>
      </c>
      <c r="N893" s="5">
        <f t="shared" si="224"/>
        <v>50.5545265800775</v>
      </c>
      <c r="O893" s="5">
        <f t="shared" si="214"/>
        <v>1.9780622382369999E-16</v>
      </c>
      <c r="P893">
        <f t="shared" si="225"/>
        <v>15.703760047775415</v>
      </c>
    </row>
    <row r="894" spans="1:16" x14ac:dyDescent="0.25">
      <c r="A894" s="57">
        <v>169</v>
      </c>
      <c r="B894" s="5">
        <f>'Mg2+离子浓度'!B894</f>
        <v>49.542201224465771</v>
      </c>
      <c r="C894" s="5">
        <f t="shared" si="217"/>
        <v>0.29314154425810557</v>
      </c>
      <c r="D894" s="5">
        <f t="shared" si="215"/>
        <v>18.630542539353492</v>
      </c>
      <c r="E894" s="5">
        <f t="shared" si="218"/>
        <v>5.4613860103524106</v>
      </c>
      <c r="F894" s="5">
        <f t="shared" si="219"/>
        <v>487780.81109388813</v>
      </c>
      <c r="G894" s="5">
        <f t="shared" si="220"/>
        <v>9845.7637940601617</v>
      </c>
      <c r="H894" s="5">
        <f t="shared" si="213"/>
        <v>0.56603472149581913</v>
      </c>
      <c r="I894" s="5">
        <f t="shared" si="221"/>
        <v>50555.092614798996</v>
      </c>
      <c r="J894" s="5"/>
      <c r="K894" s="105">
        <f t="shared" si="216"/>
        <v>1.1242595831729278</v>
      </c>
      <c r="L894" s="60">
        <f t="shared" si="222"/>
        <v>50553.968355215824</v>
      </c>
      <c r="M894" s="5">
        <f t="shared" si="223"/>
        <v>487769.96367529989</v>
      </c>
      <c r="N894" s="5">
        <f t="shared" si="224"/>
        <v>50.553968355215822</v>
      </c>
      <c r="O894" s="5">
        <f t="shared" si="214"/>
        <v>1.9780840803110299E-16</v>
      </c>
      <c r="P894">
        <f t="shared" si="225"/>
        <v>15.703755252253986</v>
      </c>
    </row>
    <row r="895" spans="1:16" x14ac:dyDescent="0.25">
      <c r="A895" s="57"/>
      <c r="B895" s="5">
        <f>'Mg2+离子浓度'!B895</f>
        <v>49.542208711277738</v>
      </c>
      <c r="C895" s="5">
        <f t="shared" si="217"/>
        <v>7.4868119668280997E-6</v>
      </c>
      <c r="D895" s="5">
        <f t="shared" si="215"/>
        <v>385533071.99181575</v>
      </c>
      <c r="E895" s="5">
        <f t="shared" si="218"/>
        <v>2886.4136169963253</v>
      </c>
      <c r="F895" s="5">
        <f t="shared" si="219"/>
        <v>490656.37729229621</v>
      </c>
      <c r="G895" s="5">
        <f t="shared" si="220"/>
        <v>9903.8050594745418</v>
      </c>
      <c r="H895" s="5">
        <f t="shared" si="213"/>
        <v>299.15672042248286</v>
      </c>
      <c r="I895" s="5">
        <f t="shared" si="221"/>
        <v>50853.125075638309</v>
      </c>
      <c r="J895" s="5"/>
      <c r="K895" s="105">
        <f t="shared" si="216"/>
        <v>5.7151694560089389E-3</v>
      </c>
      <c r="L895" s="60">
        <f t="shared" si="222"/>
        <v>50853.119360468852</v>
      </c>
      <c r="M895" s="5">
        <f t="shared" si="223"/>
        <v>490656.32214948372</v>
      </c>
      <c r="N895" s="5">
        <f t="shared" si="224"/>
        <v>50.853119360468853</v>
      </c>
      <c r="O895" s="5">
        <f t="shared" si="214"/>
        <v>1.9664477077828177E-16</v>
      </c>
      <c r="P895">
        <f t="shared" si="225"/>
        <v>15.706317597956662</v>
      </c>
    </row>
    <row r="896" spans="1:16" x14ac:dyDescent="0.25">
      <c r="A896" s="57">
        <v>170</v>
      </c>
      <c r="B896" s="5">
        <f>'Mg2+离子浓度'!B896</f>
        <v>49.835350255535843</v>
      </c>
      <c r="C896" s="5">
        <f t="shared" si="217"/>
        <v>0.29314154425810557</v>
      </c>
      <c r="D896" s="5">
        <f t="shared" si="215"/>
        <v>18.630542539353492</v>
      </c>
      <c r="E896" s="5">
        <f t="shared" si="218"/>
        <v>5.4613860103524106</v>
      </c>
      <c r="F896" s="5">
        <f t="shared" si="219"/>
        <v>490661.78353549406</v>
      </c>
      <c r="G896" s="5">
        <f t="shared" si="220"/>
        <v>9845.6573701112902</v>
      </c>
      <c r="H896" s="5">
        <f t="shared" si="213"/>
        <v>0.56603472149581913</v>
      </c>
      <c r="I896" s="5">
        <f t="shared" si="221"/>
        <v>50853.685395190347</v>
      </c>
      <c r="J896" s="5"/>
      <c r="K896" s="105">
        <f t="shared" si="216"/>
        <v>1.130899780578539</v>
      </c>
      <c r="L896" s="60">
        <f t="shared" si="222"/>
        <v>50852.554495409771</v>
      </c>
      <c r="M896" s="5">
        <f t="shared" si="223"/>
        <v>490650.87204896117</v>
      </c>
      <c r="N896" s="5">
        <f t="shared" si="224"/>
        <v>50.85255449540977</v>
      </c>
      <c r="O896" s="5">
        <f t="shared" si="214"/>
        <v>1.9664695508861122E-16</v>
      </c>
      <c r="P896">
        <f t="shared" si="225"/>
        <v>15.706312773884044</v>
      </c>
    </row>
    <row r="897" spans="1:16" x14ac:dyDescent="0.25">
      <c r="A897" s="57"/>
      <c r="B897" s="5">
        <f>'Mg2+离子浓度'!B897</f>
        <v>49.83535774234781</v>
      </c>
      <c r="C897" s="5">
        <f t="shared" si="217"/>
        <v>7.4868119668280997E-6</v>
      </c>
      <c r="D897" s="5">
        <f t="shared" si="215"/>
        <v>385533071.99181575</v>
      </c>
      <c r="E897" s="5">
        <f t="shared" si="218"/>
        <v>2886.4136169963253</v>
      </c>
      <c r="F897" s="5">
        <f t="shared" si="219"/>
        <v>493537.28566595749</v>
      </c>
      <c r="G897" s="5">
        <f t="shared" si="220"/>
        <v>9903.3559308950644</v>
      </c>
      <c r="H897" s="5">
        <f t="shared" si="213"/>
        <v>299.15672042248286</v>
      </c>
      <c r="I897" s="5">
        <f t="shared" si="221"/>
        <v>51151.711215832249</v>
      </c>
      <c r="J897" s="5"/>
      <c r="K897" s="105">
        <f t="shared" si="216"/>
        <v>5.7487263000747819E-3</v>
      </c>
      <c r="L897" s="60">
        <f t="shared" si="222"/>
        <v>51151.705467105952</v>
      </c>
      <c r="M897" s="5">
        <f t="shared" si="223"/>
        <v>493537.23019937187</v>
      </c>
      <c r="N897" s="5">
        <f t="shared" si="224"/>
        <v>51.151705467105955</v>
      </c>
      <c r="O897" s="5">
        <f t="shared" si="214"/>
        <v>1.9549690296114729E-16</v>
      </c>
      <c r="P897">
        <f t="shared" si="225"/>
        <v>15.708860118255521</v>
      </c>
    </row>
    <row r="898" spans="1:16" x14ac:dyDescent="0.25">
      <c r="A898" s="57">
        <v>171</v>
      </c>
      <c r="B898" s="5">
        <f>'Mg2+离子浓度'!B898</f>
        <v>50.128499286605916</v>
      </c>
      <c r="C898" s="5">
        <f t="shared" si="217"/>
        <v>0.29314154425810557</v>
      </c>
      <c r="D898" s="5">
        <f t="shared" si="215"/>
        <v>18.630542539353492</v>
      </c>
      <c r="E898" s="5">
        <f t="shared" si="218"/>
        <v>5.4613860103524106</v>
      </c>
      <c r="F898" s="5">
        <f t="shared" si="219"/>
        <v>493542.69158538221</v>
      </c>
      <c r="G898" s="5">
        <f t="shared" si="220"/>
        <v>9845.5509063534719</v>
      </c>
      <c r="H898" s="5">
        <f t="shared" si="213"/>
        <v>0.56603472149581913</v>
      </c>
      <c r="I898" s="5">
        <f t="shared" si="221"/>
        <v>51152.271501827454</v>
      </c>
      <c r="J898" s="5"/>
      <c r="K898" s="105">
        <f t="shared" si="216"/>
        <v>1.1375398295711661</v>
      </c>
      <c r="L898" s="60">
        <f t="shared" si="222"/>
        <v>51151.133961997883</v>
      </c>
      <c r="M898" s="5">
        <f t="shared" si="223"/>
        <v>493531.71603233658</v>
      </c>
      <c r="N898" s="5">
        <f t="shared" si="224"/>
        <v>51.151133961997886</v>
      </c>
      <c r="O898" s="5">
        <f t="shared" si="214"/>
        <v>1.9549908722315675E-16</v>
      </c>
      <c r="P898">
        <f t="shared" si="225"/>
        <v>15.708855265965667</v>
      </c>
    </row>
    <row r="899" spans="1:16" x14ac:dyDescent="0.25">
      <c r="A899" s="57"/>
      <c r="B899" s="5">
        <f>'Mg2+离子浓度'!B899</f>
        <v>50.128506773417882</v>
      </c>
      <c r="C899" s="5">
        <f t="shared" si="217"/>
        <v>7.4868119668280997E-6</v>
      </c>
      <c r="D899" s="5">
        <f t="shared" si="215"/>
        <v>385533071.99181575</v>
      </c>
      <c r="E899" s="5">
        <f t="shared" si="218"/>
        <v>2886.4136169963253</v>
      </c>
      <c r="F899" s="5">
        <f t="shared" si="219"/>
        <v>496418.1296493329</v>
      </c>
      <c r="G899" s="5">
        <f t="shared" si="220"/>
        <v>9902.9107707747098</v>
      </c>
      <c r="H899" s="5">
        <f t="shared" si="213"/>
        <v>299.15672042248286</v>
      </c>
      <c r="I899" s="5">
        <f t="shared" si="221"/>
        <v>51450.290682420367</v>
      </c>
      <c r="J899" s="5"/>
      <c r="K899" s="105">
        <f t="shared" si="216"/>
        <v>5.7822823941220559E-3</v>
      </c>
      <c r="L899" s="60">
        <f t="shared" si="222"/>
        <v>51450.284900137973</v>
      </c>
      <c r="M899" s="5">
        <f t="shared" si="223"/>
        <v>496418.07385898125</v>
      </c>
      <c r="N899" s="5">
        <f t="shared" si="224"/>
        <v>51.450284900137973</v>
      </c>
      <c r="O899" s="5">
        <f t="shared" si="214"/>
        <v>1.9436238340389022E-16</v>
      </c>
      <c r="P899">
        <f t="shared" si="225"/>
        <v>15.711387783961722</v>
      </c>
    </row>
    <row r="900" spans="1:16" x14ac:dyDescent="0.25">
      <c r="A900" s="57">
        <v>172</v>
      </c>
      <c r="B900" s="5">
        <f>'Mg2+离子浓度'!B900</f>
        <v>50.421648317675988</v>
      </c>
      <c r="C900" s="5">
        <f t="shared" si="217"/>
        <v>0.29314154425810557</v>
      </c>
      <c r="D900" s="5">
        <f t="shared" si="215"/>
        <v>18.630542539353492</v>
      </c>
      <c r="E900" s="5">
        <f t="shared" si="218"/>
        <v>5.4613860103524106</v>
      </c>
      <c r="F900" s="5">
        <f t="shared" si="219"/>
        <v>496423.5352449916</v>
      </c>
      <c r="G900" s="5">
        <f t="shared" si="220"/>
        <v>9845.4444035095858</v>
      </c>
      <c r="H900" s="5">
        <f t="shared" si="213"/>
        <v>0.56603472149581913</v>
      </c>
      <c r="I900" s="5">
        <f t="shared" si="221"/>
        <v>51450.850934859467</v>
      </c>
      <c r="J900" s="5"/>
      <c r="K900" s="105">
        <f t="shared" si="216"/>
        <v>1.1441797301541259</v>
      </c>
      <c r="L900" s="60">
        <f t="shared" si="222"/>
        <v>51449.706755129315</v>
      </c>
      <c r="M900" s="5">
        <f t="shared" si="223"/>
        <v>496412.49562686519</v>
      </c>
      <c r="N900" s="5">
        <f t="shared" si="224"/>
        <v>51.449706755129313</v>
      </c>
      <c r="O900" s="5">
        <f t="shared" si="214"/>
        <v>1.9436456747157345E-16</v>
      </c>
      <c r="P900">
        <f t="shared" si="225"/>
        <v>15.711382903782765</v>
      </c>
    </row>
    <row r="901" spans="1:16" x14ac:dyDescent="0.25">
      <c r="A901" s="57"/>
      <c r="B901" s="5">
        <f>'Mg2+离子浓度'!B901</f>
        <v>50.421655804487955</v>
      </c>
      <c r="C901" s="5">
        <f t="shared" si="217"/>
        <v>7.4868119668280997E-6</v>
      </c>
      <c r="D901" s="5">
        <f t="shared" si="215"/>
        <v>385533071.99181575</v>
      </c>
      <c r="E901" s="5">
        <f t="shared" si="218"/>
        <v>2886.4136169963253</v>
      </c>
      <c r="F901" s="5">
        <f t="shared" si="219"/>
        <v>499298.9092438615</v>
      </c>
      <c r="G901" s="5">
        <f t="shared" si="220"/>
        <v>9902.4695099247347</v>
      </c>
      <c r="H901" s="5">
        <f t="shared" si="213"/>
        <v>299.15672042248286</v>
      </c>
      <c r="I901" s="5">
        <f t="shared" si="221"/>
        <v>51748.863475551792</v>
      </c>
      <c r="J901" s="5"/>
      <c r="K901" s="105">
        <f t="shared" si="216"/>
        <v>5.8158377381675183E-3</v>
      </c>
      <c r="L901" s="60">
        <f t="shared" si="222"/>
        <v>51748.857659714056</v>
      </c>
      <c r="M901" s="5">
        <f t="shared" si="223"/>
        <v>499298.85312975111</v>
      </c>
      <c r="N901" s="5">
        <f t="shared" si="224"/>
        <v>51.748857659714055</v>
      </c>
      <c r="O901" s="5">
        <f t="shared" si="214"/>
        <v>1.9324098061752762E-16</v>
      </c>
      <c r="P901">
        <f t="shared" si="225"/>
        <v>15.713900767316233</v>
      </c>
    </row>
    <row r="902" spans="1:16" x14ac:dyDescent="0.25">
      <c r="A902" s="57">
        <v>173</v>
      </c>
      <c r="B902" s="5">
        <f>'Mg2+离子浓度'!B902</f>
        <v>50.71479734874606</v>
      </c>
      <c r="C902" s="5">
        <f t="shared" si="217"/>
        <v>0.29314154425810557</v>
      </c>
      <c r="D902" s="5">
        <f t="shared" si="215"/>
        <v>18.630542539353492</v>
      </c>
      <c r="E902" s="5">
        <f t="shared" si="218"/>
        <v>5.4613860103524106</v>
      </c>
      <c r="F902" s="5">
        <f t="shared" si="219"/>
        <v>499304.31451576145</v>
      </c>
      <c r="G902" s="5">
        <f t="shared" si="220"/>
        <v>9845.3378622858072</v>
      </c>
      <c r="H902" s="5">
        <f t="shared" si="213"/>
        <v>0.56603472149581913</v>
      </c>
      <c r="I902" s="5">
        <f t="shared" si="221"/>
        <v>51749.423694435551</v>
      </c>
      <c r="J902" s="5"/>
      <c r="K902" s="105">
        <f t="shared" si="216"/>
        <v>1.1508194823307352</v>
      </c>
      <c r="L902" s="60">
        <f t="shared" si="222"/>
        <v>51748.272874953218</v>
      </c>
      <c r="M902" s="5">
        <f t="shared" si="223"/>
        <v>499293.21083398617</v>
      </c>
      <c r="N902" s="5">
        <f t="shared" si="224"/>
        <v>51.748272874953216</v>
      </c>
      <c r="O902" s="5">
        <f t="shared" si="214"/>
        <v>1.9324316434993755E-16</v>
      </c>
      <c r="P902">
        <f t="shared" si="225"/>
        <v>15.713895859570609</v>
      </c>
    </row>
    <row r="903" spans="1:16" x14ac:dyDescent="0.25">
      <c r="A903" s="57"/>
      <c r="B903" s="5">
        <f>'Mg2+离子浓度'!B903</f>
        <v>50.714804835558027</v>
      </c>
      <c r="C903" s="5">
        <f t="shared" si="217"/>
        <v>7.4868119668280997E-6</v>
      </c>
      <c r="D903" s="5">
        <f t="shared" si="215"/>
        <v>385533071.99181575</v>
      </c>
      <c r="E903" s="5">
        <f t="shared" si="218"/>
        <v>2886.4136169963253</v>
      </c>
      <c r="F903" s="5">
        <f t="shared" si="219"/>
        <v>502179.62445098249</v>
      </c>
      <c r="G903" s="5">
        <f t="shared" si="220"/>
        <v>9902.0320807561457</v>
      </c>
      <c r="H903" s="5">
        <f t="shared" si="213"/>
        <v>299.15672042248286</v>
      </c>
      <c r="I903" s="5">
        <f t="shared" si="221"/>
        <v>52047.429595375703</v>
      </c>
      <c r="J903" s="5"/>
      <c r="K903" s="105">
        <f t="shared" si="216"/>
        <v>5.8493923322279363E-3</v>
      </c>
      <c r="L903" s="60">
        <f t="shared" si="222"/>
        <v>52047.423745983368</v>
      </c>
      <c r="M903" s="5">
        <f t="shared" si="223"/>
        <v>502179.5680131205</v>
      </c>
      <c r="N903" s="5">
        <f t="shared" si="224"/>
        <v>52.047423745983366</v>
      </c>
      <c r="O903" s="5">
        <f t="shared" si="214"/>
        <v>1.9213246843503422E-16</v>
      </c>
      <c r="P903">
        <f t="shared" si="225"/>
        <v>15.71639923758155</v>
      </c>
    </row>
    <row r="904" spans="1:16" x14ac:dyDescent="0.25">
      <c r="A904" s="57">
        <v>174</v>
      </c>
      <c r="B904" s="5">
        <f>'Mg2+离子浓度'!B904</f>
        <v>51.007946379816133</v>
      </c>
      <c r="C904" s="5">
        <f t="shared" si="217"/>
        <v>0.29314154425810557</v>
      </c>
      <c r="D904" s="5">
        <f t="shared" si="215"/>
        <v>18.630542539353492</v>
      </c>
      <c r="E904" s="5">
        <f t="shared" si="218"/>
        <v>5.4613860103524106</v>
      </c>
      <c r="F904" s="5">
        <f t="shared" si="219"/>
        <v>502185.02939913084</v>
      </c>
      <c r="G904" s="5">
        <f t="shared" si="220"/>
        <v>9845.231283372068</v>
      </c>
      <c r="H904" s="5">
        <f t="shared" si="213"/>
        <v>0.56603472149581913</v>
      </c>
      <c r="I904" s="5">
        <f t="shared" si="221"/>
        <v>52047.989780704862</v>
      </c>
      <c r="J904" s="5"/>
      <c r="K904" s="105">
        <f t="shared" si="216"/>
        <v>1.1574590861043113</v>
      </c>
      <c r="L904" s="60">
        <f t="shared" si="222"/>
        <v>52046.832321618756</v>
      </c>
      <c r="M904" s="5">
        <f t="shared" si="223"/>
        <v>502173.86165513855</v>
      </c>
      <c r="N904" s="5">
        <f t="shared" si="224"/>
        <v>52.046832321618758</v>
      </c>
      <c r="O904" s="5">
        <f t="shared" si="214"/>
        <v>1.9213465169610883E-16</v>
      </c>
      <c r="P904">
        <f t="shared" si="225"/>
        <v>15.716394302586139</v>
      </c>
    </row>
    <row r="905" spans="1:16" x14ac:dyDescent="0.25">
      <c r="A905" s="57"/>
      <c r="B905" s="5">
        <f>'Mg2+离子浓度'!B905</f>
        <v>51.0079538666281</v>
      </c>
      <c r="C905" s="5">
        <f t="shared" si="217"/>
        <v>7.4868119668280997E-6</v>
      </c>
      <c r="D905" s="5">
        <f t="shared" si="215"/>
        <v>385533071.99181575</v>
      </c>
      <c r="E905" s="5">
        <f t="shared" si="218"/>
        <v>2886.4136169963253</v>
      </c>
      <c r="F905" s="5">
        <f t="shared" si="219"/>
        <v>505060.27527213487</v>
      </c>
      <c r="G905" s="5">
        <f t="shared" si="220"/>
        <v>9901.5984172337103</v>
      </c>
      <c r="H905" s="5">
        <f t="shared" si="213"/>
        <v>299.15672042248286</v>
      </c>
      <c r="I905" s="5">
        <f t="shared" si="221"/>
        <v>52345.989042041227</v>
      </c>
      <c r="J905" s="5"/>
      <c r="K905" s="105">
        <f t="shared" si="216"/>
        <v>5.8829461763200705E-3</v>
      </c>
      <c r="L905" s="60">
        <f t="shared" si="222"/>
        <v>52345.983159095049</v>
      </c>
      <c r="M905" s="5">
        <f t="shared" si="223"/>
        <v>505060.21851052856</v>
      </c>
      <c r="N905" s="5">
        <f t="shared" si="224"/>
        <v>52.345983159095049</v>
      </c>
      <c r="O905" s="5">
        <f t="shared" si="214"/>
        <v>1.9103662585927595E-16</v>
      </c>
      <c r="P905">
        <f t="shared" si="225"/>
        <v>15.718883361109972</v>
      </c>
    </row>
    <row r="906" spans="1:16" x14ac:dyDescent="0.25">
      <c r="A906" s="57">
        <v>175</v>
      </c>
      <c r="B906" s="5">
        <f>'Mg2+离子浓度'!B906</f>
        <v>51.301095410886205</v>
      </c>
      <c r="C906" s="5">
        <f t="shared" si="217"/>
        <v>0.29314154425810557</v>
      </c>
      <c r="D906" s="5">
        <f t="shared" si="215"/>
        <v>18.630542539353492</v>
      </c>
      <c r="E906" s="5">
        <f t="shared" si="218"/>
        <v>5.4613860103524106</v>
      </c>
      <c r="F906" s="5">
        <f t="shared" si="219"/>
        <v>505065.6798965389</v>
      </c>
      <c r="G906" s="5">
        <f t="shared" si="220"/>
        <v>9845.1246674425365</v>
      </c>
      <c r="H906" s="5">
        <f t="shared" si="213"/>
        <v>0.56603472149581913</v>
      </c>
      <c r="I906" s="5">
        <f t="shared" si="221"/>
        <v>52346.549193816543</v>
      </c>
      <c r="J906" s="5"/>
      <c r="K906" s="105">
        <f t="shared" si="216"/>
        <v>1.1640985414781706</v>
      </c>
      <c r="L906" s="60">
        <f t="shared" si="222"/>
        <v>52345.385095275065</v>
      </c>
      <c r="M906" s="5">
        <f t="shared" si="223"/>
        <v>505054.4480917615</v>
      </c>
      <c r="N906" s="5">
        <f t="shared" si="224"/>
        <v>52.34538509527507</v>
      </c>
      <c r="O906" s="5">
        <f t="shared" si="214"/>
        <v>1.9103880851767093E-16</v>
      </c>
      <c r="P906">
        <f t="shared" si="225"/>
        <v>15.718878399176219</v>
      </c>
    </row>
    <row r="907" spans="1:16" x14ac:dyDescent="0.25">
      <c r="A907" s="57"/>
      <c r="B907" s="5">
        <f>'Mg2+离子浓度'!B907</f>
        <v>51.301102897698172</v>
      </c>
      <c r="C907" s="5">
        <f t="shared" si="217"/>
        <v>7.4868119668280997E-6</v>
      </c>
      <c r="D907" s="5">
        <f t="shared" si="215"/>
        <v>385533071.99181575</v>
      </c>
      <c r="E907" s="5">
        <f t="shared" si="218"/>
        <v>2886.4136169963253</v>
      </c>
      <c r="F907" s="5">
        <f t="shared" si="219"/>
        <v>507940.86170875782</v>
      </c>
      <c r="G907" s="5">
        <f t="shared" si="220"/>
        <v>9901.1684548315752</v>
      </c>
      <c r="H907" s="5">
        <f t="shared" si="213"/>
        <v>299.15672042248286</v>
      </c>
      <c r="I907" s="5">
        <f t="shared" si="221"/>
        <v>52644.54181569755</v>
      </c>
      <c r="J907" s="5"/>
      <c r="K907" s="105">
        <f t="shared" si="216"/>
        <v>5.9164992704606846E-3</v>
      </c>
      <c r="L907" s="60">
        <f t="shared" si="222"/>
        <v>52644.535899198279</v>
      </c>
      <c r="M907" s="5">
        <f t="shared" si="223"/>
        <v>507940.80462341465</v>
      </c>
      <c r="N907" s="5">
        <f t="shared" si="224"/>
        <v>52.644535899198281</v>
      </c>
      <c r="O907" s="5">
        <f t="shared" si="214"/>
        <v>1.8995323691612768E-16</v>
      </c>
      <c r="P907">
        <f t="shared" si="225"/>
        <v>15.721353301409945</v>
      </c>
    </row>
    <row r="908" spans="1:16" x14ac:dyDescent="0.25">
      <c r="A908" s="57">
        <v>176</v>
      </c>
      <c r="B908" s="5">
        <f>'Mg2+离子浓度'!B908</f>
        <v>51.594244441956278</v>
      </c>
      <c r="C908" s="5">
        <f t="shared" si="217"/>
        <v>0.29314154425810557</v>
      </c>
      <c r="D908" s="5">
        <f t="shared" si="215"/>
        <v>18.630542539353492</v>
      </c>
      <c r="E908" s="5">
        <f t="shared" si="218"/>
        <v>5.4613860103524106</v>
      </c>
      <c r="F908" s="5">
        <f t="shared" si="219"/>
        <v>507946.26600942499</v>
      </c>
      <c r="G908" s="5">
        <f t="shared" si="220"/>
        <v>9845.0180151560598</v>
      </c>
      <c r="H908" s="5">
        <f t="shared" si="213"/>
        <v>0.56603472149581913</v>
      </c>
      <c r="I908" s="5">
        <f t="shared" si="221"/>
        <v>52645.101933919774</v>
      </c>
      <c r="J908" s="5"/>
      <c r="K908" s="105">
        <f t="shared" si="216"/>
        <v>1.170737848455631</v>
      </c>
      <c r="L908" s="60">
        <f t="shared" si="222"/>
        <v>52643.931196071317</v>
      </c>
      <c r="M908" s="5">
        <f t="shared" si="223"/>
        <v>507934.97014529415</v>
      </c>
      <c r="N908" s="5">
        <f t="shared" si="224"/>
        <v>52.643931196071321</v>
      </c>
      <c r="O908" s="5">
        <f t="shared" si="214"/>
        <v>1.8995541884505529E-16</v>
      </c>
      <c r="P908">
        <f t="shared" si="225"/>
        <v>15.72134831284399</v>
      </c>
    </row>
    <row r="909" spans="1:16" x14ac:dyDescent="0.25">
      <c r="A909" s="57"/>
      <c r="B909" s="5">
        <f>'Mg2+离子浓度'!B909</f>
        <v>51.594251928768244</v>
      </c>
      <c r="C909" s="5">
        <f t="shared" si="217"/>
        <v>7.4868119668280997E-6</v>
      </c>
      <c r="D909" s="5">
        <f t="shared" si="215"/>
        <v>385533071.99181575</v>
      </c>
      <c r="E909" s="5">
        <f t="shared" si="218"/>
        <v>2886.4136169963253</v>
      </c>
      <c r="F909" s="5">
        <f t="shared" si="219"/>
        <v>510821.38376229047</v>
      </c>
      <c r="G909" s="5">
        <f t="shared" si="220"/>
        <v>9900.7421304903837</v>
      </c>
      <c r="H909" s="5">
        <f t="shared" si="213"/>
        <v>299.15672042248286</v>
      </c>
      <c r="I909" s="5">
        <f t="shared" si="221"/>
        <v>52943.087916493801</v>
      </c>
      <c r="J909" s="5"/>
      <c r="K909" s="105">
        <f t="shared" si="216"/>
        <v>5.9500516146665412E-3</v>
      </c>
      <c r="L909" s="60">
        <f t="shared" si="222"/>
        <v>52943.081966442187</v>
      </c>
      <c r="M909" s="5">
        <f t="shared" si="223"/>
        <v>510821.32635321748</v>
      </c>
      <c r="N909" s="5">
        <f t="shared" si="224"/>
        <v>52.943081966442186</v>
      </c>
      <c r="O909" s="5">
        <f t="shared" si="214"/>
        <v>1.8888209051257102E-16</v>
      </c>
      <c r="P909">
        <f t="shared" si="225"/>
        <v>15.723809219210516</v>
      </c>
    </row>
    <row r="910" spans="1:16" x14ac:dyDescent="0.25">
      <c r="A910" s="57">
        <v>177</v>
      </c>
      <c r="B910" s="5">
        <f>'Mg2+离子浓度'!B910</f>
        <v>51.88739347302635</v>
      </c>
      <c r="C910" s="5">
        <f t="shared" si="217"/>
        <v>0.29314154425810557</v>
      </c>
      <c r="D910" s="5">
        <f t="shared" si="215"/>
        <v>18.630542539353492</v>
      </c>
      <c r="E910" s="5">
        <f t="shared" si="218"/>
        <v>5.4613860103524106</v>
      </c>
      <c r="F910" s="5">
        <f t="shared" si="219"/>
        <v>510826.78773922782</v>
      </c>
      <c r="G910" s="5">
        <f t="shared" si="220"/>
        <v>9844.9113271565857</v>
      </c>
      <c r="H910" s="5">
        <f t="shared" si="213"/>
        <v>0.56603472149581913</v>
      </c>
      <c r="I910" s="5">
        <f t="shared" si="221"/>
        <v>52943.648001163681</v>
      </c>
      <c r="J910" s="5"/>
      <c r="K910" s="105">
        <f t="shared" si="216"/>
        <v>1.1773770070400087</v>
      </c>
      <c r="L910" s="60">
        <f t="shared" si="222"/>
        <v>52942.470624156638</v>
      </c>
      <c r="M910" s="5">
        <f t="shared" si="223"/>
        <v>510815.42781717534</v>
      </c>
      <c r="N910" s="5">
        <f t="shared" si="224"/>
        <v>52.942470624156641</v>
      </c>
      <c r="O910" s="5">
        <f t="shared" si="214"/>
        <v>1.888842715896449E-16</v>
      </c>
      <c r="P910">
        <f t="shared" si="225"/>
        <v>15.723804204313304</v>
      </c>
    </row>
    <row r="911" spans="1:16" x14ac:dyDescent="0.25">
      <c r="A911" s="57"/>
      <c r="B911" s="5">
        <f>'Mg2+离子浓度'!B911</f>
        <v>51.887400959838317</v>
      </c>
      <c r="C911" s="5">
        <f t="shared" si="217"/>
        <v>7.4868119668280997E-6</v>
      </c>
      <c r="D911" s="5">
        <f t="shared" si="215"/>
        <v>385533071.99181575</v>
      </c>
      <c r="E911" s="5">
        <f t="shared" si="218"/>
        <v>2886.4136169963253</v>
      </c>
      <c r="F911" s="5">
        <f t="shared" si="219"/>
        <v>513701.84143417166</v>
      </c>
      <c r="G911" s="5">
        <f t="shared" si="220"/>
        <v>9900.3193825758426</v>
      </c>
      <c r="H911" s="5">
        <f t="shared" si="213"/>
        <v>299.15672042248286</v>
      </c>
      <c r="I911" s="5">
        <f t="shared" si="221"/>
        <v>53241.627344579123</v>
      </c>
      <c r="J911" s="5"/>
      <c r="K911" s="105">
        <f t="shared" si="216"/>
        <v>5.9836032089544012E-3</v>
      </c>
      <c r="L911" s="60">
        <f t="shared" si="222"/>
        <v>53241.621360975914</v>
      </c>
      <c r="M911" s="5">
        <f t="shared" si="223"/>
        <v>513701.78370137612</v>
      </c>
      <c r="N911" s="5">
        <f t="shared" si="224"/>
        <v>53.241621360975913</v>
      </c>
      <c r="O911" s="5">
        <f t="shared" si="214"/>
        <v>1.878229802995748E-16</v>
      </c>
      <c r="P911">
        <f t="shared" si="225"/>
        <v>15.72625127252396</v>
      </c>
    </row>
    <row r="912" spans="1:16" x14ac:dyDescent="0.25">
      <c r="A912" s="57">
        <v>178</v>
      </c>
      <c r="B912" s="5">
        <f>'Mg2+离子浓度'!B912</f>
        <v>52.180542504096422</v>
      </c>
      <c r="C912" s="5">
        <f t="shared" si="217"/>
        <v>0.29314154425810557</v>
      </c>
      <c r="D912" s="5">
        <f t="shared" si="215"/>
        <v>18.630542539353492</v>
      </c>
      <c r="E912" s="5">
        <f t="shared" si="218"/>
        <v>5.4613860103524106</v>
      </c>
      <c r="F912" s="5">
        <f t="shared" si="219"/>
        <v>513707.24508738646</v>
      </c>
      <c r="G912" s="5">
        <f t="shared" si="220"/>
        <v>9844.8046040735971</v>
      </c>
      <c r="H912" s="5">
        <f t="shared" si="213"/>
        <v>0.56603472149581913</v>
      </c>
      <c r="I912" s="5">
        <f t="shared" si="221"/>
        <v>53242.187395697401</v>
      </c>
      <c r="J912" s="5"/>
      <c r="K912" s="105">
        <f t="shared" si="216"/>
        <v>1.1840160172346204</v>
      </c>
      <c r="L912" s="60">
        <f t="shared" si="222"/>
        <v>53241.003379680165</v>
      </c>
      <c r="M912" s="5">
        <f t="shared" si="223"/>
        <v>513695.82110884407</v>
      </c>
      <c r="N912" s="5">
        <f t="shared" si="224"/>
        <v>53.241003379680166</v>
      </c>
      <c r="O912" s="5">
        <f t="shared" si="214"/>
        <v>1.8782516040666085E-16</v>
      </c>
      <c r="P912">
        <f t="shared" si="225"/>
        <v>15.72624623159137</v>
      </c>
    </row>
    <row r="913" spans="1:16" x14ac:dyDescent="0.25">
      <c r="A913" s="57"/>
      <c r="B913" s="5">
        <f>'Mg2+离子浓度'!B913</f>
        <v>52.180549990908389</v>
      </c>
      <c r="C913" s="5">
        <f t="shared" si="217"/>
        <v>7.4868119668280997E-6</v>
      </c>
      <c r="D913" s="5">
        <f t="shared" si="215"/>
        <v>385533071.99181575</v>
      </c>
      <c r="E913" s="5">
        <f t="shared" si="218"/>
        <v>2886.4136169963253</v>
      </c>
      <c r="F913" s="5">
        <f t="shared" si="219"/>
        <v>516582.23472584039</v>
      </c>
      <c r="G913" s="5">
        <f t="shared" si="220"/>
        <v>9899.9001508387028</v>
      </c>
      <c r="H913" s="5">
        <f t="shared" si="213"/>
        <v>299.15672042248286</v>
      </c>
      <c r="I913" s="5">
        <f t="shared" si="221"/>
        <v>53540.160100102643</v>
      </c>
      <c r="J913" s="5"/>
      <c r="K913" s="105">
        <f t="shared" si="216"/>
        <v>6.0171540533410237E-3</v>
      </c>
      <c r="L913" s="60">
        <f t="shared" si="222"/>
        <v>53540.154082948589</v>
      </c>
      <c r="M913" s="5">
        <f t="shared" si="223"/>
        <v>516582.17666932946</v>
      </c>
      <c r="N913" s="5">
        <f t="shared" si="224"/>
        <v>53.54015408294859</v>
      </c>
      <c r="O913" s="5">
        <f t="shared" si="214"/>
        <v>1.8677570453957264E-16</v>
      </c>
      <c r="P913">
        <f t="shared" si="225"/>
        <v>15.728679616706685</v>
      </c>
    </row>
    <row r="914" spans="1:16" x14ac:dyDescent="0.25">
      <c r="A914" s="57">
        <v>179</v>
      </c>
      <c r="B914" s="5">
        <f>'Mg2+离子浓度'!B914</f>
        <v>52.473691535166495</v>
      </c>
      <c r="C914" s="5">
        <f t="shared" si="217"/>
        <v>0.29314154425810557</v>
      </c>
      <c r="D914" s="5">
        <f t="shared" si="215"/>
        <v>18.630542539353492</v>
      </c>
      <c r="E914" s="5">
        <f t="shared" si="218"/>
        <v>5.4613860103524106</v>
      </c>
      <c r="F914" s="5">
        <f t="shared" si="219"/>
        <v>516587.6380553398</v>
      </c>
      <c r="G914" s="5">
        <f t="shared" si="220"/>
        <v>9844.6978465225056</v>
      </c>
      <c r="H914" s="5">
        <f t="shared" ref="H914:H956" si="226">E914/$C$9/96485/$C$3</f>
        <v>0.56603472149581913</v>
      </c>
      <c r="I914" s="5">
        <f t="shared" si="221"/>
        <v>53540.720117670076</v>
      </c>
      <c r="J914" s="5"/>
      <c r="K914" s="105">
        <f t="shared" si="216"/>
        <v>1.1906548790427822</v>
      </c>
      <c r="L914" s="60">
        <f t="shared" si="222"/>
        <v>53539.529462791033</v>
      </c>
      <c r="M914" s="5">
        <f t="shared" si="223"/>
        <v>516576.1500217393</v>
      </c>
      <c r="N914" s="5">
        <f t="shared" si="224"/>
        <v>53.539529462791037</v>
      </c>
      <c r="O914" s="5">
        <f t="shared" si="214"/>
        <v>1.8677788356264527E-16</v>
      </c>
      <c r="P914">
        <f t="shared" si="225"/>
        <v>15.728674550029634</v>
      </c>
    </row>
    <row r="915" spans="1:16" x14ac:dyDescent="0.25">
      <c r="A915" s="57"/>
      <c r="B915" s="5">
        <f>'Mg2+离子浓度'!B915</f>
        <v>52.473699021978462</v>
      </c>
      <c r="C915" s="5">
        <f t="shared" si="217"/>
        <v>7.4868119668280997E-6</v>
      </c>
      <c r="D915" s="5">
        <f t="shared" si="215"/>
        <v>385533071.99181575</v>
      </c>
      <c r="E915" s="5">
        <f t="shared" si="218"/>
        <v>2886.4136169963253</v>
      </c>
      <c r="F915" s="5">
        <f t="shared" si="219"/>
        <v>519462.56363873562</v>
      </c>
      <c r="G915" s="5">
        <f t="shared" si="220"/>
        <v>9899.4843763760618</v>
      </c>
      <c r="H915" s="5">
        <f t="shared" si="226"/>
        <v>299.15672042248286</v>
      </c>
      <c r="I915" s="5">
        <f t="shared" si="221"/>
        <v>53838.686183213518</v>
      </c>
      <c r="J915" s="5"/>
      <c r="K915" s="105">
        <f t="shared" si="216"/>
        <v>6.0507041478431722E-3</v>
      </c>
      <c r="L915" s="60">
        <f t="shared" si="222"/>
        <v>53838.680132509369</v>
      </c>
      <c r="M915" s="5">
        <f t="shared" si="223"/>
        <v>519462.50525851664</v>
      </c>
      <c r="N915" s="5">
        <f t="shared" si="224"/>
        <v>53.838680132509367</v>
      </c>
      <c r="O915" s="5">
        <f t="shared" si="214"/>
        <v>1.8574006597835797E-16</v>
      </c>
      <c r="P915">
        <f t="shared" si="225"/>
        <v>15.731094404518407</v>
      </c>
    </row>
    <row r="916" spans="1:16" x14ac:dyDescent="0.25">
      <c r="A916" s="57">
        <v>180</v>
      </c>
      <c r="B916" s="5">
        <f>'Mg2+离子浓度'!B916</f>
        <v>52.766840566236567</v>
      </c>
      <c r="C916" s="5">
        <f t="shared" si="217"/>
        <v>0.29314154425810557</v>
      </c>
      <c r="D916" s="5">
        <f t="shared" si="215"/>
        <v>18.630542539353492</v>
      </c>
      <c r="E916" s="5">
        <f t="shared" si="218"/>
        <v>5.4613860103524106</v>
      </c>
      <c r="F916" s="5">
        <f t="shared" si="219"/>
        <v>519467.96664452698</v>
      </c>
      <c r="G916" s="5">
        <f t="shared" si="220"/>
        <v>9844.5910551050529</v>
      </c>
      <c r="H916" s="5">
        <f t="shared" si="226"/>
        <v>0.56603472149581913</v>
      </c>
      <c r="I916" s="5">
        <f t="shared" si="221"/>
        <v>53839.246167230864</v>
      </c>
      <c r="J916" s="5"/>
      <c r="K916" s="105">
        <f t="shared" si="216"/>
        <v>1.1972935924678119</v>
      </c>
      <c r="L916" s="60">
        <f t="shared" si="222"/>
        <v>53838.048873638392</v>
      </c>
      <c r="M916" s="5">
        <f t="shared" si="223"/>
        <v>519456.4145573001</v>
      </c>
      <c r="N916" s="5">
        <f t="shared" si="224"/>
        <v>53.838048873638392</v>
      </c>
      <c r="O916" s="5">
        <f t="shared" si="214"/>
        <v>1.8574224380736175E-16</v>
      </c>
      <c r="P916">
        <f t="shared" si="225"/>
        <v>15.731089312382959</v>
      </c>
    </row>
    <row r="917" spans="1:16" x14ac:dyDescent="0.25">
      <c r="A917" s="57"/>
      <c r="B917" s="5">
        <f>'Mg2+离子浓度'!B917</f>
        <v>52.766848053048534</v>
      </c>
      <c r="C917" s="5">
        <f t="shared" si="217"/>
        <v>7.4868119668280997E-6</v>
      </c>
      <c r="D917" s="5">
        <f t="shared" si="215"/>
        <v>385533071.99181575</v>
      </c>
      <c r="E917" s="5">
        <f t="shared" si="218"/>
        <v>2886.4136169963253</v>
      </c>
      <c r="F917" s="5">
        <f t="shared" si="219"/>
        <v>522342.82817429642</v>
      </c>
      <c r="G917" s="5">
        <f t="shared" si="220"/>
        <v>9899.0720015939769</v>
      </c>
      <c r="H917" s="5">
        <f t="shared" si="226"/>
        <v>299.15672042248286</v>
      </c>
      <c r="I917" s="5">
        <f t="shared" si="221"/>
        <v>54137.205594060877</v>
      </c>
      <c r="J917" s="5"/>
      <c r="K917" s="105">
        <f t="shared" si="216"/>
        <v>6.0842534924776086E-3</v>
      </c>
      <c r="L917" s="60">
        <f t="shared" si="222"/>
        <v>54137.199509807382</v>
      </c>
      <c r="M917" s="5">
        <f t="shared" si="223"/>
        <v>522342.76947037654</v>
      </c>
      <c r="N917" s="5">
        <f t="shared" si="224"/>
        <v>54.137199509807381</v>
      </c>
      <c r="O917" s="5">
        <f t="shared" ref="O917:O956" si="227">10^(-14)/N917</f>
        <v>1.8471587172122601E-16</v>
      </c>
      <c r="P917">
        <f t="shared" si="225"/>
        <v>15.733495786179697</v>
      </c>
    </row>
    <row r="918" spans="1:16" x14ac:dyDescent="0.25">
      <c r="A918" s="57">
        <v>181</v>
      </c>
      <c r="B918" s="5">
        <f>'Mg2+离子浓度'!B918</f>
        <v>53.05998959730664</v>
      </c>
      <c r="C918" s="5">
        <f t="shared" si="217"/>
        <v>0.29314154425810557</v>
      </c>
      <c r="D918" s="5">
        <f t="shared" si="215"/>
        <v>18.630542539353492</v>
      </c>
      <c r="E918" s="5">
        <f t="shared" si="218"/>
        <v>5.4613860103524106</v>
      </c>
      <c r="F918" s="5">
        <f t="shared" si="219"/>
        <v>522348.23085638689</v>
      </c>
      <c r="G918" s="5">
        <f t="shared" si="220"/>
        <v>9844.4842304096801</v>
      </c>
      <c r="H918" s="5">
        <f t="shared" si="226"/>
        <v>0.56603472149581913</v>
      </c>
      <c r="I918" s="5">
        <f t="shared" si="221"/>
        <v>54137.765544528869</v>
      </c>
      <c r="J918" s="5"/>
      <c r="K918" s="105">
        <f t="shared" si="216"/>
        <v>1.2039321575130246</v>
      </c>
      <c r="L918" s="60">
        <f t="shared" si="222"/>
        <v>54136.561612371355</v>
      </c>
      <c r="M918" s="5">
        <f t="shared" si="223"/>
        <v>522336.61471696506</v>
      </c>
      <c r="N918" s="5">
        <f t="shared" si="224"/>
        <v>54.136561612371359</v>
      </c>
      <c r="O918" s="5">
        <f t="shared" si="227"/>
        <v>1.8471804824994255E-16</v>
      </c>
      <c r="P918">
        <f t="shared" si="225"/>
        <v>15.73349066886718</v>
      </c>
    </row>
    <row r="919" spans="1:16" x14ac:dyDescent="0.25">
      <c r="A919" s="57"/>
      <c r="B919" s="5">
        <f>'Mg2+离子浓度'!B919</f>
        <v>53.059997084118606</v>
      </c>
      <c r="C919" s="5">
        <f t="shared" si="217"/>
        <v>7.4868119668280997E-6</v>
      </c>
      <c r="D919" s="5">
        <f t="shared" si="215"/>
        <v>385533071.99181575</v>
      </c>
      <c r="E919" s="5">
        <f t="shared" si="218"/>
        <v>2886.4136169963253</v>
      </c>
      <c r="F919" s="5">
        <f t="shared" si="219"/>
        <v>525223.02833396138</v>
      </c>
      <c r="G919" s="5">
        <f t="shared" si="220"/>
        <v>9898.6629701712882</v>
      </c>
      <c r="H919" s="5">
        <f t="shared" si="226"/>
        <v>299.15672042248286</v>
      </c>
      <c r="I919" s="5">
        <f t="shared" si="221"/>
        <v>54435.71833279384</v>
      </c>
      <c r="J919" s="5"/>
      <c r="K919" s="105">
        <f t="shared" si="216"/>
        <v>6.1178020872610876E-3</v>
      </c>
      <c r="L919" s="60">
        <f t="shared" si="222"/>
        <v>54435.712214991756</v>
      </c>
      <c r="M919" s="5">
        <f t="shared" si="223"/>
        <v>525222.96930634801</v>
      </c>
      <c r="N919" s="5">
        <f t="shared" si="224"/>
        <v>54.43571221499176</v>
      </c>
      <c r="O919" s="5">
        <f t="shared" si="227"/>
        <v>1.8370293311319935E-16</v>
      </c>
      <c r="P919">
        <f t="shared" si="225"/>
        <v>15.735883909427955</v>
      </c>
    </row>
    <row r="920" spans="1:16" x14ac:dyDescent="0.25">
      <c r="A920" s="57">
        <v>182</v>
      </c>
      <c r="B920" s="5">
        <f>'Mg2+离子浓度'!B920</f>
        <v>53.353138628376712</v>
      </c>
      <c r="C920" s="5">
        <f t="shared" si="217"/>
        <v>0.29314154425810557</v>
      </c>
      <c r="D920" s="5">
        <f t="shared" si="215"/>
        <v>18.630542539353492</v>
      </c>
      <c r="E920" s="5">
        <f t="shared" si="218"/>
        <v>5.4613860103524106</v>
      </c>
      <c r="F920" s="5">
        <f t="shared" si="219"/>
        <v>525228.43069235841</v>
      </c>
      <c r="G920" s="5">
        <f t="shared" si="220"/>
        <v>9844.3773730118919</v>
      </c>
      <c r="H920" s="5">
        <f t="shared" si="226"/>
        <v>0.56603472149581913</v>
      </c>
      <c r="I920" s="5">
        <f t="shared" si="221"/>
        <v>54436.278249713258</v>
      </c>
      <c r="J920" s="5"/>
      <c r="K920" s="105">
        <f t="shared" si="216"/>
        <v>1.2105705741817379</v>
      </c>
      <c r="L920" s="60">
        <f t="shared" si="222"/>
        <v>54435.067679139072</v>
      </c>
      <c r="M920" s="5">
        <f t="shared" si="223"/>
        <v>525216.75050217344</v>
      </c>
      <c r="N920" s="5">
        <f t="shared" si="224"/>
        <v>54.435067679139074</v>
      </c>
      <c r="O920" s="5">
        <f t="shared" si="227"/>
        <v>1.8370510823911879E-16</v>
      </c>
      <c r="P920">
        <f t="shared" si="225"/>
        <v>15.735878767215057</v>
      </c>
    </row>
    <row r="921" spans="1:16" x14ac:dyDescent="0.25">
      <c r="A921" s="57"/>
      <c r="B921" s="5">
        <f>'Mg2+离子浓度'!B921</f>
        <v>53.353146115188679</v>
      </c>
      <c r="C921" s="5">
        <f t="shared" si="217"/>
        <v>7.4868119668280997E-6</v>
      </c>
      <c r="D921" s="5">
        <f t="shared" ref="D921:D956" si="228">D919</f>
        <v>385533071.99181575</v>
      </c>
      <c r="E921" s="5">
        <f t="shared" si="218"/>
        <v>2886.4136169963253</v>
      </c>
      <c r="F921" s="5">
        <f t="shared" si="219"/>
        <v>528103.16411916981</v>
      </c>
      <c r="G921" s="5">
        <f t="shared" si="220"/>
        <v>9898.2572270246746</v>
      </c>
      <c r="H921" s="5">
        <f t="shared" si="226"/>
        <v>299.15672042248286</v>
      </c>
      <c r="I921" s="5">
        <f t="shared" si="221"/>
        <v>54734.224399561564</v>
      </c>
      <c r="J921" s="5"/>
      <c r="K921" s="105">
        <f t="shared" si="216"/>
        <v>6.1513499322103753E-3</v>
      </c>
      <c r="L921" s="60">
        <f t="shared" si="222"/>
        <v>54734.218248211633</v>
      </c>
      <c r="M921" s="5">
        <f t="shared" si="223"/>
        <v>528103.10476786993</v>
      </c>
      <c r="N921" s="5">
        <f t="shared" si="224"/>
        <v>54.734218248211633</v>
      </c>
      <c r="O921" s="5">
        <f t="shared" si="227"/>
        <v>1.8270106562318056E-16</v>
      </c>
      <c r="P921">
        <f t="shared" si="225"/>
        <v>15.738258919571834</v>
      </c>
    </row>
    <row r="922" spans="1:16" x14ac:dyDescent="0.25">
      <c r="A922" s="57">
        <v>183</v>
      </c>
      <c r="B922" s="5">
        <f>'Mg2+离子浓度'!B922</f>
        <v>53.646287659446784</v>
      </c>
      <c r="C922" s="5">
        <f t="shared" si="217"/>
        <v>0.29314154425810557</v>
      </c>
      <c r="D922" s="5">
        <f t="shared" si="228"/>
        <v>18.630542539353492</v>
      </c>
      <c r="E922" s="5">
        <f t="shared" si="218"/>
        <v>5.4613860103524106</v>
      </c>
      <c r="F922" s="5">
        <f t="shared" si="219"/>
        <v>528108.56615388033</v>
      </c>
      <c r="G922" s="5">
        <f t="shared" si="220"/>
        <v>9844.2704834746128</v>
      </c>
      <c r="H922" s="5">
        <f t="shared" si="226"/>
        <v>0.56603472149581913</v>
      </c>
      <c r="I922" s="5">
        <f t="shared" si="221"/>
        <v>54734.784282933128</v>
      </c>
      <c r="J922" s="5"/>
      <c r="K922" s="105">
        <f t="shared" ref="K922:K956" si="229">I922*($C$8/3.1415926)^(1/2)*C922^(1/2)</f>
        <v>1.2172088424772671</v>
      </c>
      <c r="L922" s="60">
        <f t="shared" si="222"/>
        <v>54733.56707409065</v>
      </c>
      <c r="M922" s="5">
        <f t="shared" si="223"/>
        <v>528096.82191436365</v>
      </c>
      <c r="N922" s="5">
        <f t="shared" si="224"/>
        <v>54.733567074090651</v>
      </c>
      <c r="O922" s="5">
        <f t="shared" si="227"/>
        <v>1.8270323924737808E-16</v>
      </c>
      <c r="P922">
        <f t="shared" si="225"/>
        <v>15.738253752730708</v>
      </c>
    </row>
    <row r="923" spans="1:16" x14ac:dyDescent="0.25">
      <c r="A923" s="57"/>
      <c r="B923" s="5">
        <f>'Mg2+离子浓度'!B923</f>
        <v>53.646295146258751</v>
      </c>
      <c r="C923" s="5">
        <f t="shared" si="217"/>
        <v>7.4868119668280997E-6</v>
      </c>
      <c r="D923" s="5">
        <f t="shared" si="228"/>
        <v>385533071.99181575</v>
      </c>
      <c r="E923" s="5">
        <f t="shared" si="218"/>
        <v>2886.4136169963253</v>
      </c>
      <c r="F923" s="5">
        <f t="shared" si="219"/>
        <v>530983.23553136003</v>
      </c>
      <c r="G923" s="5">
        <f t="shared" si="220"/>
        <v>9897.8547182748061</v>
      </c>
      <c r="H923" s="5">
        <f t="shared" si="226"/>
        <v>299.15672042248286</v>
      </c>
      <c r="I923" s="5">
        <f t="shared" si="221"/>
        <v>55032.723794513135</v>
      </c>
      <c r="J923" s="5"/>
      <c r="K923" s="105">
        <f t="shared" si="229"/>
        <v>6.1848970273422274E-3</v>
      </c>
      <c r="L923" s="60">
        <f t="shared" si="222"/>
        <v>55032.717609616106</v>
      </c>
      <c r="M923" s="5">
        <f t="shared" si="223"/>
        <v>530983.17585638107</v>
      </c>
      <c r="N923" s="5">
        <f t="shared" si="224"/>
        <v>55.032717609616107</v>
      </c>
      <c r="O923" s="5">
        <f t="shared" si="227"/>
        <v>1.8171008873188295E-16</v>
      </c>
      <c r="P923">
        <f t="shared" si="225"/>
        <v>15.740620959544184</v>
      </c>
    </row>
    <row r="924" spans="1:16" x14ac:dyDescent="0.25">
      <c r="A924" s="57">
        <v>184</v>
      </c>
      <c r="B924" s="5">
        <f>'Mg2+离子浓度'!B924</f>
        <v>53.939436690516857</v>
      </c>
      <c r="C924" s="5">
        <f t="shared" si="217"/>
        <v>0.29314154425810557</v>
      </c>
      <c r="D924" s="5">
        <f t="shared" si="228"/>
        <v>18.630542539353492</v>
      </c>
      <c r="E924" s="5">
        <f t="shared" si="218"/>
        <v>5.4613860103524106</v>
      </c>
      <c r="F924" s="5">
        <f t="shared" si="219"/>
        <v>530988.63724239147</v>
      </c>
      <c r="G924" s="5">
        <f t="shared" si="220"/>
        <v>9844.1635623485308</v>
      </c>
      <c r="H924" s="5">
        <f t="shared" si="226"/>
        <v>0.56603472149581913</v>
      </c>
      <c r="I924" s="5">
        <f t="shared" si="221"/>
        <v>55033.283644337607</v>
      </c>
      <c r="J924" s="5"/>
      <c r="K924" s="105">
        <f t="shared" si="229"/>
        <v>1.2238469624029291</v>
      </c>
      <c r="L924" s="60">
        <f t="shared" si="222"/>
        <v>55032.059797375201</v>
      </c>
      <c r="M924" s="5">
        <f t="shared" si="223"/>
        <v>530976.82895497466</v>
      </c>
      <c r="N924" s="5">
        <f t="shared" si="224"/>
        <v>55.032059797375204</v>
      </c>
      <c r="O924" s="5">
        <f t="shared" si="227"/>
        <v>1.8171226075889963E-16</v>
      </c>
      <c r="P924">
        <f t="shared" si="225"/>
        <v>15.740615768342547</v>
      </c>
    </row>
    <row r="925" spans="1:16" x14ac:dyDescent="0.25">
      <c r="A925" s="57"/>
      <c r="B925" s="5">
        <f>'Mg2+离子浓度'!B925</f>
        <v>53.939444177328824</v>
      </c>
      <c r="C925" s="5">
        <f t="shared" si="217"/>
        <v>7.4868119668280997E-6</v>
      </c>
      <c r="D925" s="5">
        <f t="shared" si="228"/>
        <v>385533071.99181575</v>
      </c>
      <c r="E925" s="5">
        <f t="shared" si="218"/>
        <v>2886.4136169963253</v>
      </c>
      <c r="F925" s="5">
        <f t="shared" si="219"/>
        <v>533863.24257197103</v>
      </c>
      <c r="G925" s="5">
        <f t="shared" si="220"/>
        <v>9897.4553912136525</v>
      </c>
      <c r="H925" s="5">
        <f t="shared" si="226"/>
        <v>299.15672042248286</v>
      </c>
      <c r="I925" s="5">
        <f t="shared" si="221"/>
        <v>55331.216517797693</v>
      </c>
      <c r="J925" s="5"/>
      <c r="K925" s="105">
        <f t="shared" si="229"/>
        <v>6.2184433726734023E-3</v>
      </c>
      <c r="L925" s="60">
        <f t="shared" si="222"/>
        <v>55331.210299354323</v>
      </c>
      <c r="M925" s="5">
        <f t="shared" si="223"/>
        <v>533863.18257332023</v>
      </c>
      <c r="N925" s="5">
        <f t="shared" si="224"/>
        <v>55.331210299354325</v>
      </c>
      <c r="O925" s="5">
        <f t="shared" si="227"/>
        <v>1.8072982582339597E-16</v>
      </c>
      <c r="P925">
        <f t="shared" si="225"/>
        <v>15.742970169953576</v>
      </c>
    </row>
    <row r="926" spans="1:16" x14ac:dyDescent="0.25">
      <c r="A926" s="57">
        <v>185</v>
      </c>
      <c r="B926" s="5">
        <f>'Mg2+离子浓度'!B926</f>
        <v>54.232585721586929</v>
      </c>
      <c r="C926" s="5">
        <f t="shared" si="217"/>
        <v>0.29314154425810557</v>
      </c>
      <c r="D926" s="5">
        <f t="shared" si="228"/>
        <v>18.630542539353492</v>
      </c>
      <c r="E926" s="5">
        <f t="shared" si="218"/>
        <v>5.4613860103524106</v>
      </c>
      <c r="F926" s="5">
        <f t="shared" si="219"/>
        <v>533868.64395933063</v>
      </c>
      <c r="G926" s="5">
        <f t="shared" si="220"/>
        <v>9844.0566101724271</v>
      </c>
      <c r="H926" s="5">
        <f t="shared" si="226"/>
        <v>0.56603472149581913</v>
      </c>
      <c r="I926" s="5">
        <f t="shared" si="221"/>
        <v>55331.776334075825</v>
      </c>
      <c r="J926" s="5"/>
      <c r="K926" s="105">
        <f t="shared" si="229"/>
        <v>1.2304849339620401</v>
      </c>
      <c r="L926" s="60">
        <f t="shared" si="222"/>
        <v>55330.545849141861</v>
      </c>
      <c r="M926" s="5">
        <f t="shared" si="223"/>
        <v>533856.77162544522</v>
      </c>
      <c r="N926" s="5">
        <f t="shared" si="224"/>
        <v>55.330545849141863</v>
      </c>
      <c r="O926" s="5">
        <f t="shared" si="227"/>
        <v>1.8073199616112394E-16</v>
      </c>
      <c r="P926">
        <f t="shared" si="225"/>
        <v>15.742964954654799</v>
      </c>
    </row>
    <row r="927" spans="1:16" x14ac:dyDescent="0.25">
      <c r="A927" s="57"/>
      <c r="B927" s="5">
        <f>'Mg2+离子浓度'!B927</f>
        <v>54.232593208398896</v>
      </c>
      <c r="C927" s="5">
        <f t="shared" si="217"/>
        <v>7.4868119668280997E-6</v>
      </c>
      <c r="D927" s="5">
        <f t="shared" si="228"/>
        <v>385533071.99181575</v>
      </c>
      <c r="E927" s="5">
        <f t="shared" si="218"/>
        <v>2886.4136169963253</v>
      </c>
      <c r="F927" s="5">
        <f t="shared" si="219"/>
        <v>536743.1852424416</v>
      </c>
      <c r="G927" s="5">
        <f t="shared" si="220"/>
        <v>9897.0591942728133</v>
      </c>
      <c r="H927" s="5">
        <f t="shared" si="226"/>
        <v>299.15672042248286</v>
      </c>
      <c r="I927" s="5">
        <f t="shared" si="221"/>
        <v>55629.702569564346</v>
      </c>
      <c r="J927" s="5"/>
      <c r="K927" s="105">
        <f t="shared" si="229"/>
        <v>6.2519889682206608E-3</v>
      </c>
      <c r="L927" s="60">
        <f t="shared" si="222"/>
        <v>55629.696317575377</v>
      </c>
      <c r="M927" s="5">
        <f t="shared" si="223"/>
        <v>536743.12492012605</v>
      </c>
      <c r="N927" s="5">
        <f t="shared" si="224"/>
        <v>55.62969631757538</v>
      </c>
      <c r="O927" s="5">
        <f t="shared" si="227"/>
        <v>1.7976010408024909E-16</v>
      </c>
      <c r="P927">
        <f t="shared" si="225"/>
        <v>15.745306689134406</v>
      </c>
    </row>
    <row r="928" spans="1:16" x14ac:dyDescent="0.25">
      <c r="A928" s="57">
        <v>186</v>
      </c>
      <c r="B928" s="5">
        <f>'Mg2+离子浓度'!B928</f>
        <v>54.525734752657002</v>
      </c>
      <c r="C928" s="5">
        <f t="shared" si="217"/>
        <v>0.29314154425810557</v>
      </c>
      <c r="D928" s="5">
        <f t="shared" si="228"/>
        <v>18.630542539353492</v>
      </c>
      <c r="E928" s="5">
        <f t="shared" si="218"/>
        <v>5.4613860103524106</v>
      </c>
      <c r="F928" s="5">
        <f t="shared" si="219"/>
        <v>536748.58630613645</v>
      </c>
      <c r="G928" s="5">
        <f t="shared" si="220"/>
        <v>9843.9496274734938</v>
      </c>
      <c r="H928" s="5">
        <f t="shared" si="226"/>
        <v>0.56603472149581913</v>
      </c>
      <c r="I928" s="5">
        <f t="shared" si="221"/>
        <v>55630.262352296879</v>
      </c>
      <c r="J928" s="5"/>
      <c r="K928" s="105">
        <f t="shared" si="229"/>
        <v>1.2371227571579155</v>
      </c>
      <c r="L928" s="60">
        <f t="shared" si="222"/>
        <v>55629.025229539722</v>
      </c>
      <c r="M928" s="5">
        <f t="shared" si="223"/>
        <v>536736.64992721402</v>
      </c>
      <c r="N928" s="5">
        <f t="shared" si="224"/>
        <v>55.629025229539721</v>
      </c>
      <c r="O928" s="5">
        <f t="shared" si="227"/>
        <v>1.7976227263982101E-16</v>
      </c>
      <c r="P928">
        <f t="shared" si="225"/>
        <v>15.745301449997614</v>
      </c>
    </row>
    <row r="929" spans="1:16" x14ac:dyDescent="0.25">
      <c r="A929" s="57"/>
      <c r="B929" s="5">
        <f>'Mg2+离子浓度'!B929</f>
        <v>54.525742239468968</v>
      </c>
      <c r="C929" s="5">
        <f t="shared" si="217"/>
        <v>7.4868119668280997E-6</v>
      </c>
      <c r="D929" s="5">
        <f t="shared" si="228"/>
        <v>385533071.99181575</v>
      </c>
      <c r="E929" s="5">
        <f t="shared" si="218"/>
        <v>2886.4136169963253</v>
      </c>
      <c r="F929" s="5">
        <f t="shared" si="219"/>
        <v>539623.0635442104</v>
      </c>
      <c r="G929" s="5">
        <f t="shared" si="220"/>
        <v>9896.6660769928822</v>
      </c>
      <c r="H929" s="5">
        <f t="shared" si="226"/>
        <v>299.15672042248286</v>
      </c>
      <c r="I929" s="5">
        <f t="shared" si="221"/>
        <v>55928.181949962207</v>
      </c>
      <c r="J929" s="5"/>
      <c r="K929" s="105">
        <f t="shared" si="229"/>
        <v>6.2855338140007586E-3</v>
      </c>
      <c r="L929" s="60">
        <f t="shared" si="222"/>
        <v>55928.175664428396</v>
      </c>
      <c r="M929" s="5">
        <f t="shared" si="223"/>
        <v>539623.00289823732</v>
      </c>
      <c r="N929" s="5">
        <f t="shared" si="224"/>
        <v>55.928175664428394</v>
      </c>
      <c r="O929" s="5">
        <f t="shared" si="227"/>
        <v>1.7880075438184246E-16</v>
      </c>
      <c r="P929">
        <f t="shared" si="225"/>
        <v>15.747630653195692</v>
      </c>
    </row>
    <row r="930" spans="1:16" x14ac:dyDescent="0.25">
      <c r="A930" s="57">
        <v>187</v>
      </c>
      <c r="B930" s="5">
        <f>'Mg2+离子浓度'!B930</f>
        <v>54.818883783727074</v>
      </c>
      <c r="C930" s="5">
        <f t="shared" si="217"/>
        <v>0.29314154425810557</v>
      </c>
      <c r="D930" s="5">
        <f t="shared" si="228"/>
        <v>18.630542539353492</v>
      </c>
      <c r="E930" s="5">
        <f t="shared" si="218"/>
        <v>5.4613860103524106</v>
      </c>
      <c r="F930" s="5">
        <f t="shared" si="219"/>
        <v>539628.46428424772</v>
      </c>
      <c r="G930" s="5">
        <f t="shared" si="220"/>
        <v>9843.8426147676473</v>
      </c>
      <c r="H930" s="5">
        <f t="shared" si="226"/>
        <v>0.56603472149581913</v>
      </c>
      <c r="I930" s="5">
        <f t="shared" si="221"/>
        <v>55928.741699149883</v>
      </c>
      <c r="J930" s="5"/>
      <c r="K930" s="105">
        <f t="shared" si="229"/>
        <v>1.2437604319938718</v>
      </c>
      <c r="L930" s="60">
        <f t="shared" si="222"/>
        <v>55927.49793871789</v>
      </c>
      <c r="M930" s="5">
        <f t="shared" si="223"/>
        <v>539616.46386171959</v>
      </c>
      <c r="N930" s="5">
        <f t="shared" si="224"/>
        <v>55.927497938717892</v>
      </c>
      <c r="O930" s="5">
        <f t="shared" si="227"/>
        <v>1.7880292107752469E-16</v>
      </c>
      <c r="P930">
        <f t="shared" si="225"/>
        <v>15.747625390475854</v>
      </c>
    </row>
    <row r="931" spans="1:16" x14ac:dyDescent="0.25">
      <c r="A931" s="57"/>
      <c r="B931" s="5">
        <f>'Mg2+离子浓度'!B931</f>
        <v>54.818891270539041</v>
      </c>
      <c r="C931" s="5">
        <f t="shared" si="217"/>
        <v>7.4868119668280997E-6</v>
      </c>
      <c r="D931" s="5">
        <f t="shared" si="228"/>
        <v>385533071.99181575</v>
      </c>
      <c r="E931" s="5">
        <f t="shared" si="218"/>
        <v>2886.4136169963253</v>
      </c>
      <c r="F931" s="5">
        <f t="shared" si="219"/>
        <v>542502.87747871596</v>
      </c>
      <c r="G931" s="5">
        <f t="shared" si="220"/>
        <v>9896.2759899937955</v>
      </c>
      <c r="H931" s="5">
        <f t="shared" si="226"/>
        <v>299.15672042248286</v>
      </c>
      <c r="I931" s="5">
        <f t="shared" si="221"/>
        <v>56226.654659140382</v>
      </c>
      <c r="J931" s="5"/>
      <c r="K931" s="105">
        <f t="shared" si="229"/>
        <v>6.319077910030454E-3</v>
      </c>
      <c r="L931" s="60">
        <f t="shared" si="222"/>
        <v>56226.648340062471</v>
      </c>
      <c r="M931" s="5">
        <f t="shared" si="223"/>
        <v>542502.81650909281</v>
      </c>
      <c r="N931" s="5">
        <f t="shared" si="224"/>
        <v>56.226648340062475</v>
      </c>
      <c r="O931" s="5">
        <f t="shared" si="227"/>
        <v>1.7785161120611959E-16</v>
      </c>
      <c r="P931">
        <f t="shared" si="225"/>
        <v>15.749942196068545</v>
      </c>
    </row>
    <row r="932" spans="1:16" x14ac:dyDescent="0.25">
      <c r="A932" s="57">
        <v>188</v>
      </c>
      <c r="B932" s="5">
        <f>'Mg2+离子浓度'!B932</f>
        <v>55.112032814797146</v>
      </c>
      <c r="C932" s="5">
        <f t="shared" si="217"/>
        <v>0.29314154425810557</v>
      </c>
      <c r="D932" s="5">
        <f t="shared" si="228"/>
        <v>18.630542539353492</v>
      </c>
      <c r="E932" s="5">
        <f t="shared" si="218"/>
        <v>5.4613860103524106</v>
      </c>
      <c r="F932" s="5">
        <f t="shared" si="219"/>
        <v>542508.27789510321</v>
      </c>
      <c r="G932" s="5">
        <f t="shared" si="220"/>
        <v>9843.7355725598281</v>
      </c>
      <c r="H932" s="5">
        <f t="shared" si="226"/>
        <v>0.56603472149581913</v>
      </c>
      <c r="I932" s="5">
        <f t="shared" si="221"/>
        <v>56227.214374783973</v>
      </c>
      <c r="J932" s="5"/>
      <c r="K932" s="105">
        <f t="shared" si="229"/>
        <v>1.2503979584732252</v>
      </c>
      <c r="L932" s="60">
        <f t="shared" si="222"/>
        <v>56225.9639768255</v>
      </c>
      <c r="M932" s="5">
        <f t="shared" si="223"/>
        <v>542496.21343040094</v>
      </c>
      <c r="N932" s="5">
        <f t="shared" si="224"/>
        <v>56.225963976825504</v>
      </c>
      <c r="O932" s="5">
        <f t="shared" si="227"/>
        <v>1.7785377595520944E-16</v>
      </c>
      <c r="P932">
        <f t="shared" si="225"/>
        <v>15.749936910016556</v>
      </c>
    </row>
    <row r="933" spans="1:16" x14ac:dyDescent="0.25">
      <c r="A933" s="57"/>
      <c r="B933" s="5">
        <f>'Mg2+离子浓度'!B933</f>
        <v>55.112040301609113</v>
      </c>
      <c r="C933" s="5">
        <f t="shared" si="217"/>
        <v>7.4868119668280997E-6</v>
      </c>
      <c r="D933" s="5">
        <f t="shared" si="228"/>
        <v>385533071.99181575</v>
      </c>
      <c r="E933" s="5">
        <f t="shared" si="218"/>
        <v>2886.4136169963253</v>
      </c>
      <c r="F933" s="5">
        <f t="shared" si="219"/>
        <v>545382.62704739731</v>
      </c>
      <c r="G933" s="5">
        <f t="shared" si="220"/>
        <v>9895.88888494614</v>
      </c>
      <c r="H933" s="5">
        <f t="shared" si="226"/>
        <v>299.15672042248286</v>
      </c>
      <c r="I933" s="5">
        <f t="shared" si="221"/>
        <v>56525.120697247999</v>
      </c>
      <c r="J933" s="5"/>
      <c r="K933" s="105">
        <f t="shared" si="229"/>
        <v>6.3526212563265079E-3</v>
      </c>
      <c r="L933" s="60">
        <f t="shared" si="222"/>
        <v>56525.114344626745</v>
      </c>
      <c r="M933" s="5">
        <f t="shared" si="223"/>
        <v>545382.56575413118</v>
      </c>
      <c r="N933" s="5">
        <f t="shared" si="224"/>
        <v>56.525114344626743</v>
      </c>
      <c r="O933" s="5">
        <f t="shared" si="227"/>
        <v>1.7691251253436156E-16</v>
      </c>
      <c r="P933">
        <f t="shared" si="225"/>
        <v>15.752241449552386</v>
      </c>
    </row>
    <row r="934" spans="1:16" x14ac:dyDescent="0.25">
      <c r="A934" s="57">
        <v>189</v>
      </c>
      <c r="B934" s="5">
        <f>'Mg2+离子浓度'!B934</f>
        <v>55.405181845867219</v>
      </c>
      <c r="C934" s="5">
        <f t="shared" si="217"/>
        <v>0.29314154425810557</v>
      </c>
      <c r="D934" s="5">
        <f t="shared" si="228"/>
        <v>18.630542539353492</v>
      </c>
      <c r="E934" s="5">
        <f t="shared" si="218"/>
        <v>5.4613860103524106</v>
      </c>
      <c r="F934" s="5">
        <f t="shared" si="219"/>
        <v>545388.02714014158</v>
      </c>
      <c r="G934" s="5">
        <f t="shared" si="220"/>
        <v>9843.6285013442866</v>
      </c>
      <c r="H934" s="5">
        <f t="shared" si="226"/>
        <v>0.56603472149581913</v>
      </c>
      <c r="I934" s="5">
        <f t="shared" si="221"/>
        <v>56525.680379348247</v>
      </c>
      <c r="J934" s="5"/>
      <c r="K934" s="105">
        <f t="shared" si="229"/>
        <v>1.2570353365992912</v>
      </c>
      <c r="L934" s="60">
        <f t="shared" si="222"/>
        <v>56524.423344011644</v>
      </c>
      <c r="M934" s="5">
        <f t="shared" si="223"/>
        <v>545375.89863469638</v>
      </c>
      <c r="N934" s="5">
        <f t="shared" si="224"/>
        <v>56.524423344011645</v>
      </c>
      <c r="O934" s="5">
        <f t="shared" si="227"/>
        <v>1.7691467525708829E-16</v>
      </c>
      <c r="P934">
        <f t="shared" si="225"/>
        <v>15.752236140415166</v>
      </c>
    </row>
    <row r="935" spans="1:16" x14ac:dyDescent="0.25">
      <c r="A935" s="57"/>
      <c r="B935" s="5">
        <f>'Mg2+离子浓度'!B935</f>
        <v>55.405189332679186</v>
      </c>
      <c r="C935" s="5">
        <f t="shared" si="217"/>
        <v>7.4868119668280997E-6</v>
      </c>
      <c r="D935" s="5">
        <f t="shared" si="228"/>
        <v>385533071.99181575</v>
      </c>
      <c r="E935" s="5">
        <f t="shared" si="218"/>
        <v>2886.4136169963253</v>
      </c>
      <c r="F935" s="5">
        <f t="shared" si="219"/>
        <v>548262.31225169275</v>
      </c>
      <c r="G935" s="5">
        <f t="shared" si="220"/>
        <v>9895.5047145433309</v>
      </c>
      <c r="H935" s="5">
        <f t="shared" si="226"/>
        <v>299.15672042248286</v>
      </c>
      <c r="I935" s="5">
        <f t="shared" si="221"/>
        <v>56823.580064434136</v>
      </c>
      <c r="J935" s="5"/>
      <c r="K935" s="105">
        <f t="shared" si="229"/>
        <v>6.3861638529056726E-3</v>
      </c>
      <c r="L935" s="60">
        <f t="shared" si="222"/>
        <v>56823.573678270281</v>
      </c>
      <c r="M935" s="5">
        <f t="shared" si="223"/>
        <v>548262.25063479075</v>
      </c>
      <c r="N935" s="5">
        <f t="shared" si="224"/>
        <v>56.823573678270279</v>
      </c>
      <c r="O935" s="5">
        <f t="shared" si="227"/>
        <v>1.7598329975898837E-16</v>
      </c>
      <c r="P935">
        <f t="shared" si="225"/>
        <v>15.75452854335995</v>
      </c>
    </row>
    <row r="936" spans="1:16" x14ac:dyDescent="0.25">
      <c r="A936" s="57">
        <v>190</v>
      </c>
      <c r="B936" s="5">
        <f>'Mg2+离子浓度'!B936</f>
        <v>55.698330876937291</v>
      </c>
      <c r="C936" s="5">
        <f t="shared" si="217"/>
        <v>0.29314154425810557</v>
      </c>
      <c r="D936" s="5">
        <f t="shared" si="228"/>
        <v>18.630542539353492</v>
      </c>
      <c r="E936" s="5">
        <f t="shared" si="218"/>
        <v>5.4613860103524106</v>
      </c>
      <c r="F936" s="5">
        <f t="shared" si="219"/>
        <v>548267.71202080115</v>
      </c>
      <c r="G936" s="5">
        <f t="shared" si="220"/>
        <v>9843.5214016048631</v>
      </c>
      <c r="H936" s="5">
        <f t="shared" si="226"/>
        <v>0.56603472149581913</v>
      </c>
      <c r="I936" s="5">
        <f t="shared" si="221"/>
        <v>56824.139712991775</v>
      </c>
      <c r="J936" s="5"/>
      <c r="K936" s="105">
        <f t="shared" si="229"/>
        <v>1.2636725663753856</v>
      </c>
      <c r="L936" s="60">
        <f t="shared" si="222"/>
        <v>56822.876040425399</v>
      </c>
      <c r="M936" s="5">
        <f t="shared" si="223"/>
        <v>548255.51947604446</v>
      </c>
      <c r="N936" s="5">
        <f t="shared" si="224"/>
        <v>56.822876040425399</v>
      </c>
      <c r="O936" s="5">
        <f t="shared" si="227"/>
        <v>1.7598546037841727E-16</v>
      </c>
      <c r="P936">
        <f t="shared" si="225"/>
        <v>15.754523211380514</v>
      </c>
    </row>
    <row r="937" spans="1:16" x14ac:dyDescent="0.25">
      <c r="A937" s="57"/>
      <c r="B937" s="5">
        <f>'Mg2+离子浓度'!B937</f>
        <v>55.698338363749258</v>
      </c>
      <c r="C937" s="5">
        <f t="shared" si="217"/>
        <v>7.4868119668280997E-6</v>
      </c>
      <c r="D937" s="5">
        <f t="shared" si="228"/>
        <v>385533071.99181575</v>
      </c>
      <c r="E937" s="5">
        <f t="shared" si="218"/>
        <v>2886.4136169963253</v>
      </c>
      <c r="F937" s="5">
        <f t="shared" si="219"/>
        <v>551141.93309304083</v>
      </c>
      <c r="G937" s="5">
        <f t="shared" si="220"/>
        <v>9895.1234324747184</v>
      </c>
      <c r="H937" s="5">
        <f t="shared" si="226"/>
        <v>299.15672042248286</v>
      </c>
      <c r="I937" s="5">
        <f t="shared" si="221"/>
        <v>57122.032760847884</v>
      </c>
      <c r="J937" s="5"/>
      <c r="K937" s="105">
        <f t="shared" si="229"/>
        <v>6.4197056997847054E-3</v>
      </c>
      <c r="L937" s="60">
        <f t="shared" si="222"/>
        <v>57122.026341142184</v>
      </c>
      <c r="M937" s="5">
        <f t="shared" si="223"/>
        <v>551141.8711525104</v>
      </c>
      <c r="N937" s="5">
        <f t="shared" si="224"/>
        <v>57.122026341142188</v>
      </c>
      <c r="O937" s="5">
        <f t="shared" si="227"/>
        <v>1.7506381759425597E-16</v>
      </c>
      <c r="P937">
        <f t="shared" si="225"/>
        <v>15.756803605161103</v>
      </c>
    </row>
    <row r="938" spans="1:16" x14ac:dyDescent="0.25">
      <c r="A938" s="57">
        <v>191</v>
      </c>
      <c r="B938" s="5">
        <f>'Mg2+离子浓度'!B938</f>
        <v>55.991479908007364</v>
      </c>
      <c r="C938" s="5">
        <f t="shared" si="217"/>
        <v>0.29314154425810557</v>
      </c>
      <c r="D938" s="5">
        <f t="shared" si="228"/>
        <v>18.630542539353492</v>
      </c>
      <c r="E938" s="5">
        <f t="shared" si="218"/>
        <v>5.4613860103524106</v>
      </c>
      <c r="F938" s="5">
        <f t="shared" si="219"/>
        <v>551147.3325385208</v>
      </c>
      <c r="G938" s="5">
        <f t="shared" si="220"/>
        <v>9843.4142738152732</v>
      </c>
      <c r="H938" s="5">
        <f t="shared" si="226"/>
        <v>0.56603472149581913</v>
      </c>
      <c r="I938" s="5">
        <f t="shared" si="221"/>
        <v>57122.592375863685</v>
      </c>
      <c r="J938" s="5"/>
      <c r="K938" s="105">
        <f t="shared" si="229"/>
        <v>1.2703096478048241</v>
      </c>
      <c r="L938" s="60">
        <f t="shared" si="222"/>
        <v>57121.322066215878</v>
      </c>
      <c r="M938" s="5">
        <f t="shared" si="223"/>
        <v>551135.07595588395</v>
      </c>
      <c r="N938" s="5">
        <f t="shared" si="224"/>
        <v>57.121322066215882</v>
      </c>
      <c r="O938" s="5">
        <f t="shared" si="227"/>
        <v>1.750659760361963E-16</v>
      </c>
      <c r="P938">
        <f t="shared" si="225"/>
        <v>15.756798250578653</v>
      </c>
    </row>
    <row r="939" spans="1:16" x14ac:dyDescent="0.25">
      <c r="A939" s="57"/>
      <c r="B939" s="5">
        <f>'Mg2+离子浓度'!B939</f>
        <v>55.99148739481933</v>
      </c>
      <c r="C939" s="5">
        <f t="shared" si="217"/>
        <v>7.4868119668280997E-6</v>
      </c>
      <c r="D939" s="5">
        <f t="shared" si="228"/>
        <v>385533071.99181575</v>
      </c>
      <c r="E939" s="5">
        <f t="shared" si="218"/>
        <v>2886.4136169963253</v>
      </c>
      <c r="F939" s="5">
        <f t="shared" si="219"/>
        <v>554021.48957288032</v>
      </c>
      <c r="G939" s="5">
        <f t="shared" si="220"/>
        <v>9894.7449933995103</v>
      </c>
      <c r="H939" s="5">
        <f t="shared" si="226"/>
        <v>299.15672042248286</v>
      </c>
      <c r="I939" s="5">
        <f t="shared" si="221"/>
        <v>57420.47878663837</v>
      </c>
      <c r="J939" s="5"/>
      <c r="K939" s="105">
        <f t="shared" si="229"/>
        <v>6.4532467969803664E-3</v>
      </c>
      <c r="L939" s="60">
        <f t="shared" si="222"/>
        <v>57420.472333391575</v>
      </c>
      <c r="M939" s="5">
        <f t="shared" si="223"/>
        <v>554021.42730872869</v>
      </c>
      <c r="N939" s="5">
        <f t="shared" si="224"/>
        <v>57.420472333391579</v>
      </c>
      <c r="O939" s="5">
        <f t="shared" si="227"/>
        <v>1.7415391398974483E-16</v>
      </c>
      <c r="P939">
        <f t="shared" si="225"/>
        <v>15.759066760625515</v>
      </c>
    </row>
    <row r="940" spans="1:16" x14ac:dyDescent="0.25">
      <c r="A940" s="57">
        <v>192</v>
      </c>
      <c r="B940" s="5">
        <f>'Mg2+离子浓度'!B940</f>
        <v>56.284628939077436</v>
      </c>
      <c r="C940" s="5">
        <f t="shared" si="217"/>
        <v>0.29314154425810557</v>
      </c>
      <c r="D940" s="5">
        <f t="shared" si="228"/>
        <v>18.630542539353492</v>
      </c>
      <c r="E940" s="5">
        <f t="shared" si="218"/>
        <v>5.4613860103524106</v>
      </c>
      <c r="F940" s="5">
        <f t="shared" si="219"/>
        <v>554026.88869473909</v>
      </c>
      <c r="G940" s="5">
        <f t="shared" si="220"/>
        <v>9843.307118439363</v>
      </c>
      <c r="H940" s="5">
        <f t="shared" si="226"/>
        <v>0.56603472149581913</v>
      </c>
      <c r="I940" s="5">
        <f t="shared" si="221"/>
        <v>57421.038368113084</v>
      </c>
      <c r="J940" s="5"/>
      <c r="K940" s="105">
        <f t="shared" si="229"/>
        <v>1.2769465808909226</v>
      </c>
      <c r="L940" s="60">
        <f t="shared" si="222"/>
        <v>57419.761421532196</v>
      </c>
      <c r="M940" s="5">
        <f t="shared" si="223"/>
        <v>554014.5680756534</v>
      </c>
      <c r="N940" s="5">
        <f t="shared" si="224"/>
        <v>57.419761421532193</v>
      </c>
      <c r="O940" s="5">
        <f t="shared" si="227"/>
        <v>1.7415607018266081E-16</v>
      </c>
      <c r="P940">
        <f t="shared" si="225"/>
        <v>15.759061383675512</v>
      </c>
    </row>
    <row r="941" spans="1:16" x14ac:dyDescent="0.25">
      <c r="A941" s="57"/>
      <c r="B941" s="5">
        <f>'Mg2+离子浓度'!B941</f>
        <v>56.284636425889403</v>
      </c>
      <c r="C941" s="5">
        <f t="shared" si="217"/>
        <v>7.4868119668280997E-6</v>
      </c>
      <c r="D941" s="5">
        <f t="shared" si="228"/>
        <v>385533071.99181575</v>
      </c>
      <c r="E941" s="5">
        <f t="shared" si="218"/>
        <v>2886.4136169963253</v>
      </c>
      <c r="F941" s="5">
        <f t="shared" si="219"/>
        <v>556900.98169264977</v>
      </c>
      <c r="G941" s="5">
        <f t="shared" si="220"/>
        <v>9894.3693529215107</v>
      </c>
      <c r="H941" s="5">
        <f t="shared" si="226"/>
        <v>299.15672042248286</v>
      </c>
      <c r="I941" s="5">
        <f t="shared" si="221"/>
        <v>57718.91814195468</v>
      </c>
      <c r="J941" s="5"/>
      <c r="K941" s="105">
        <f t="shared" si="229"/>
        <v>6.4867871445094078E-3</v>
      </c>
      <c r="L941" s="60">
        <f t="shared" si="222"/>
        <v>57718.911655167532</v>
      </c>
      <c r="M941" s="5">
        <f t="shared" si="223"/>
        <v>556900.91910488391</v>
      </c>
      <c r="N941" s="5">
        <f t="shared" si="224"/>
        <v>57.718911655167531</v>
      </c>
      <c r="O941" s="5">
        <f t="shared" si="227"/>
        <v>1.7325344004653816E-16</v>
      </c>
      <c r="P941">
        <f t="shared" si="225"/>
        <v>15.761318133464226</v>
      </c>
    </row>
    <row r="942" spans="1:16" x14ac:dyDescent="0.25">
      <c r="A942" s="57">
        <v>193</v>
      </c>
      <c r="B942" s="5">
        <f>'Mg2+离子浓度'!B942</f>
        <v>56.577777970147508</v>
      </c>
      <c r="C942" s="5">
        <f t="shared" si="217"/>
        <v>0.29314154425810557</v>
      </c>
      <c r="D942" s="5">
        <f t="shared" si="228"/>
        <v>18.630542539353492</v>
      </c>
      <c r="E942" s="5">
        <f t="shared" si="218"/>
        <v>5.4613860103524106</v>
      </c>
      <c r="F942" s="5">
        <f t="shared" si="219"/>
        <v>556906.38049089431</v>
      </c>
      <c r="G942" s="5">
        <f t="shared" si="220"/>
        <v>9843.199935931354</v>
      </c>
      <c r="H942" s="5">
        <f t="shared" si="226"/>
        <v>0.56603472149581913</v>
      </c>
      <c r="I942" s="5">
        <f t="shared" si="221"/>
        <v>57719.477689889027</v>
      </c>
      <c r="J942" s="5"/>
      <c r="K942" s="105">
        <f t="shared" si="229"/>
        <v>1.2835833656369962</v>
      </c>
      <c r="L942" s="60">
        <f t="shared" si="222"/>
        <v>57718.194106523391</v>
      </c>
      <c r="M942" s="5">
        <f t="shared" si="223"/>
        <v>556893.995836791</v>
      </c>
      <c r="N942" s="5">
        <f t="shared" si="224"/>
        <v>57.718194106523391</v>
      </c>
      <c r="O942" s="5">
        <f t="shared" si="227"/>
        <v>1.7325559392146307E-16</v>
      </c>
      <c r="P942">
        <f t="shared" si="225"/>
        <v>15.761312734378471</v>
      </c>
    </row>
    <row r="943" spans="1:16" x14ac:dyDescent="0.25">
      <c r="A943" s="57"/>
      <c r="B943" s="5">
        <f>'Mg2+离子浓度'!B943</f>
        <v>56.577785456959475</v>
      </c>
      <c r="C943" s="5">
        <f t="shared" si="217"/>
        <v>7.4868119668280997E-6</v>
      </c>
      <c r="D943" s="5">
        <f t="shared" si="228"/>
        <v>385533071.99181575</v>
      </c>
      <c r="E943" s="5">
        <f t="shared" si="218"/>
        <v>2886.4136169963253</v>
      </c>
      <c r="F943" s="5">
        <f t="shared" si="219"/>
        <v>559780.40945378738</v>
      </c>
      <c r="G943" s="5">
        <f t="shared" si="220"/>
        <v>9893.9964675646443</v>
      </c>
      <c r="H943" s="5">
        <f t="shared" si="226"/>
        <v>299.15672042248286</v>
      </c>
      <c r="I943" s="5">
        <f t="shared" si="221"/>
        <v>58017.350826945883</v>
      </c>
      <c r="J943" s="5"/>
      <c r="K943" s="105">
        <f t="shared" si="229"/>
        <v>6.5203267423885863E-3</v>
      </c>
      <c r="L943" s="60">
        <f t="shared" si="222"/>
        <v>58017.344306619139</v>
      </c>
      <c r="M943" s="5">
        <f t="shared" si="223"/>
        <v>559780.34654241474</v>
      </c>
      <c r="N943" s="5">
        <f t="shared" si="224"/>
        <v>58.017344306619144</v>
      </c>
      <c r="O943" s="5">
        <f t="shared" si="227"/>
        <v>1.7236224993599214E-16</v>
      </c>
      <c r="P943">
        <f t="shared" si="225"/>
        <v>15.763557845470137</v>
      </c>
    </row>
    <row r="944" spans="1:16" x14ac:dyDescent="0.25">
      <c r="A944" s="57">
        <v>194</v>
      </c>
      <c r="B944" s="5">
        <f>'Mg2+离子浓度'!B944</f>
        <v>56.870927001217581</v>
      </c>
      <c r="C944" s="5">
        <f t="shared" si="217"/>
        <v>0.29314154425810557</v>
      </c>
      <c r="D944" s="5">
        <f t="shared" si="228"/>
        <v>18.630542539353492</v>
      </c>
      <c r="E944" s="5">
        <f t="shared" si="218"/>
        <v>5.4613860103524106</v>
      </c>
      <c r="F944" s="5">
        <f t="shared" si="219"/>
        <v>559785.80792842514</v>
      </c>
      <c r="G944" s="5">
        <f t="shared" si="220"/>
        <v>9843.092726736113</v>
      </c>
      <c r="H944" s="5">
        <f t="shared" si="226"/>
        <v>0.56603472149581913</v>
      </c>
      <c r="I944" s="5">
        <f t="shared" si="221"/>
        <v>58017.910341340641</v>
      </c>
      <c r="J944" s="5"/>
      <c r="K944" s="105">
        <f t="shared" si="229"/>
        <v>1.290220002046361</v>
      </c>
      <c r="L944" s="60">
        <f t="shared" si="222"/>
        <v>58016.620121338594</v>
      </c>
      <c r="M944" s="5">
        <f t="shared" si="223"/>
        <v>559773.35924073542</v>
      </c>
      <c r="N944" s="5">
        <f t="shared" si="224"/>
        <v>58.016620121338597</v>
      </c>
      <c r="O944" s="5">
        <f t="shared" si="227"/>
        <v>1.7236440142644548E-16</v>
      </c>
      <c r="P944">
        <f t="shared" si="225"/>
        <v>15.763552424476849</v>
      </c>
    </row>
    <row r="945" spans="1:16" x14ac:dyDescent="0.25">
      <c r="A945" s="57"/>
      <c r="B945" s="5">
        <f>'Mg2+离子浓度'!B945</f>
        <v>56.870934488029548</v>
      </c>
      <c r="C945" s="5">
        <f t="shared" si="217"/>
        <v>7.4868119668280997E-6</v>
      </c>
      <c r="D945" s="5">
        <f t="shared" si="228"/>
        <v>385533071.99181575</v>
      </c>
      <c r="E945" s="5">
        <f t="shared" si="218"/>
        <v>2886.4136169963253</v>
      </c>
      <c r="F945" s="5">
        <f t="shared" si="219"/>
        <v>562659.77285773179</v>
      </c>
      <c r="G945" s="5">
        <f t="shared" si="220"/>
        <v>9893.6262947492614</v>
      </c>
      <c r="H945" s="5">
        <f t="shared" si="226"/>
        <v>299.15672042248286</v>
      </c>
      <c r="I945" s="5">
        <f t="shared" si="221"/>
        <v>58315.776841761079</v>
      </c>
      <c r="J945" s="5"/>
      <c r="K945" s="105">
        <f t="shared" si="229"/>
        <v>6.5538655906346565E-3</v>
      </c>
      <c r="L945" s="60">
        <f t="shared" si="222"/>
        <v>58315.770287895488</v>
      </c>
      <c r="M945" s="5">
        <f t="shared" si="223"/>
        <v>562659.7096227596</v>
      </c>
      <c r="N945" s="5">
        <f t="shared" si="224"/>
        <v>58.315770287895489</v>
      </c>
      <c r="O945" s="5">
        <f t="shared" si="227"/>
        <v>1.7148020082100646E-16</v>
      </c>
      <c r="P945">
        <f t="shared" si="225"/>
        <v>15.765786016557463</v>
      </c>
    </row>
    <row r="946" spans="1:16" x14ac:dyDescent="0.25">
      <c r="A946" s="57">
        <v>195</v>
      </c>
      <c r="B946" s="5">
        <f>'Mg2+离子浓度'!B946</f>
        <v>57.164076032287653</v>
      </c>
      <c r="C946" s="5">
        <f t="shared" si="217"/>
        <v>0.29314154425810557</v>
      </c>
      <c r="D946" s="5">
        <f t="shared" si="228"/>
        <v>18.630542539353492</v>
      </c>
      <c r="E946" s="5">
        <f t="shared" si="218"/>
        <v>5.4613860103524106</v>
      </c>
      <c r="F946" s="5">
        <f t="shared" si="219"/>
        <v>562665.17100877</v>
      </c>
      <c r="G946" s="5">
        <f t="shared" si="220"/>
        <v>9842.9854912893734</v>
      </c>
      <c r="H946" s="5">
        <f t="shared" si="226"/>
        <v>0.56603472149581913</v>
      </c>
      <c r="I946" s="5">
        <f t="shared" si="221"/>
        <v>58316.336322616989</v>
      </c>
      <c r="J946" s="5"/>
      <c r="K946" s="105">
        <f t="shared" si="229"/>
        <v>1.2968564901223321</v>
      </c>
      <c r="L946" s="60">
        <f t="shared" si="222"/>
        <v>58315.039466126866</v>
      </c>
      <c r="M946" s="5">
        <f t="shared" si="223"/>
        <v>562652.65828892507</v>
      </c>
      <c r="N946" s="5">
        <f t="shared" si="224"/>
        <v>58.315039466126869</v>
      </c>
      <c r="O946" s="5">
        <f t="shared" si="227"/>
        <v>1.714823498629139E-16</v>
      </c>
      <c r="P946">
        <f t="shared" si="225"/>
        <v>15.765780573881347</v>
      </c>
    </row>
    <row r="947" spans="1:16" x14ac:dyDescent="0.25">
      <c r="A947" s="57"/>
      <c r="B947" s="5">
        <f>'Mg2+离子浓度'!B947</f>
        <v>57.16408351909962</v>
      </c>
      <c r="C947" s="5">
        <f t="shared" si="217"/>
        <v>7.4868119668280997E-6</v>
      </c>
      <c r="D947" s="5">
        <f t="shared" si="228"/>
        <v>385533071.99181575</v>
      </c>
      <c r="E947" s="5">
        <f t="shared" si="218"/>
        <v>2886.4136169963253</v>
      </c>
      <c r="F947" s="5">
        <f t="shared" si="219"/>
        <v>565539.07190592145</v>
      </c>
      <c r="G947" s="5">
        <f t="shared" si="220"/>
        <v>9893.2587927691347</v>
      </c>
      <c r="H947" s="5">
        <f t="shared" si="226"/>
        <v>299.15672042248286</v>
      </c>
      <c r="I947" s="5">
        <f t="shared" si="221"/>
        <v>58614.196186549358</v>
      </c>
      <c r="J947" s="5"/>
      <c r="K947" s="105">
        <f t="shared" si="229"/>
        <v>6.5874036892643751E-3</v>
      </c>
      <c r="L947" s="60">
        <f t="shared" si="222"/>
        <v>58614.189599145669</v>
      </c>
      <c r="M947" s="5">
        <f t="shared" si="223"/>
        <v>565539.00834735704</v>
      </c>
      <c r="N947" s="5">
        <f t="shared" si="224"/>
        <v>58.614189599145668</v>
      </c>
      <c r="O947" s="5">
        <f t="shared" si="227"/>
        <v>1.7060715277970431E-16</v>
      </c>
      <c r="P947">
        <f t="shared" si="225"/>
        <v>15.768002764800173</v>
      </c>
    </row>
    <row r="948" spans="1:16" x14ac:dyDescent="0.25">
      <c r="A948" s="57">
        <v>196</v>
      </c>
      <c r="B948" s="5">
        <f>'Mg2+离子浓度'!B948</f>
        <v>57.457225063357726</v>
      </c>
      <c r="C948" s="5">
        <f t="shared" si="217"/>
        <v>0.29314154425810557</v>
      </c>
      <c r="D948" s="5">
        <f t="shared" si="228"/>
        <v>18.630542539353492</v>
      </c>
      <c r="E948" s="5">
        <f t="shared" si="218"/>
        <v>5.4613860103524106</v>
      </c>
      <c r="F948" s="5">
        <f t="shared" si="219"/>
        <v>565544.46973336744</v>
      </c>
      <c r="G948" s="5">
        <f t="shared" si="220"/>
        <v>9842.8782300179846</v>
      </c>
      <c r="H948" s="5">
        <f t="shared" si="226"/>
        <v>0.56603472149581913</v>
      </c>
      <c r="I948" s="5">
        <f t="shared" si="221"/>
        <v>58614.755633867171</v>
      </c>
      <c r="J948" s="5"/>
      <c r="K948" s="105">
        <f t="shared" si="229"/>
        <v>1.3034928298682247</v>
      </c>
      <c r="L948" s="60">
        <f t="shared" si="222"/>
        <v>58613.452141037305</v>
      </c>
      <c r="M948" s="5">
        <f t="shared" si="223"/>
        <v>565531.89298279851</v>
      </c>
      <c r="N948" s="5">
        <f t="shared" si="224"/>
        <v>58.613452141037307</v>
      </c>
      <c r="O948" s="5">
        <f t="shared" si="227"/>
        <v>1.7060929931132061E-16</v>
      </c>
      <c r="P948">
        <f t="shared" si="225"/>
        <v>15.767997300662493</v>
      </c>
    </row>
    <row r="949" spans="1:16" x14ac:dyDescent="0.25">
      <c r="A949" s="57"/>
      <c r="B949" s="5">
        <f>'Mg2+离子浓度'!B949</f>
        <v>57.457232550169692</v>
      </c>
      <c r="C949" s="5">
        <f t="shared" ref="C949:C956" si="230">B949-B948</f>
        <v>7.4868119668280997E-6</v>
      </c>
      <c r="D949" s="5">
        <f t="shared" si="228"/>
        <v>385533071.99181575</v>
      </c>
      <c r="E949" s="5">
        <f t="shared" ref="E949:E956" si="231">C949*D949</f>
        <v>2886.4136169963253</v>
      </c>
      <c r="F949" s="5">
        <f t="shared" ref="F949:F956" si="232">E949+M948</f>
        <v>568418.30659979489</v>
      </c>
      <c r="G949" s="5">
        <f t="shared" ref="G949:G956" si="233">F949/B949</f>
        <v>9892.8939207691819</v>
      </c>
      <c r="H949" s="5">
        <f t="shared" si="226"/>
        <v>299.15672042248286</v>
      </c>
      <c r="I949" s="5">
        <f t="shared" ref="I949:I956" si="234">F949/$C$9/96485/0.0001</f>
        <v>58912.60886145979</v>
      </c>
      <c r="J949" s="5"/>
      <c r="K949" s="105">
        <f t="shared" si="229"/>
        <v>6.6209410382944952E-3</v>
      </c>
      <c r="L949" s="60">
        <f t="shared" ref="L949:L956" si="235">I949-K949</f>
        <v>58912.602240518754</v>
      </c>
      <c r="M949" s="5">
        <f t="shared" ref="M949:M956" si="236">L949*0.0001*$C$9*96485</f>
        <v>568418.24271764525</v>
      </c>
      <c r="N949" s="5">
        <f t="shared" ref="N949:N956" si="237">L949*0.001</f>
        <v>58.912602240518758</v>
      </c>
      <c r="O949" s="5">
        <f t="shared" si="227"/>
        <v>1.6974296873143767E-16</v>
      </c>
      <c r="P949">
        <f t="shared" ref="P949:P956" si="238">-LOG(O949)</f>
        <v>15.770208206469446</v>
      </c>
    </row>
    <row r="950" spans="1:16" x14ac:dyDescent="0.25">
      <c r="A950" s="57">
        <v>197</v>
      </c>
      <c r="B950" s="5">
        <f>'Mg2+离子浓度'!B950</f>
        <v>57.750374094427798</v>
      </c>
      <c r="C950" s="5">
        <f t="shared" si="230"/>
        <v>0.29314154425810557</v>
      </c>
      <c r="D950" s="5">
        <f t="shared" si="228"/>
        <v>18.630542539353492</v>
      </c>
      <c r="E950" s="5">
        <f t="shared" si="231"/>
        <v>5.4613860103524106</v>
      </c>
      <c r="F950" s="5">
        <f t="shared" si="232"/>
        <v>568423.70410365565</v>
      </c>
      <c r="G950" s="5">
        <f t="shared" si="233"/>
        <v>9842.770943340116</v>
      </c>
      <c r="H950" s="5">
        <f t="shared" si="226"/>
        <v>0.56603472149581913</v>
      </c>
      <c r="I950" s="5">
        <f t="shared" si="234"/>
        <v>58913.168275240256</v>
      </c>
      <c r="J950" s="5"/>
      <c r="K950" s="105">
        <f t="shared" si="229"/>
        <v>1.3101290212873542</v>
      </c>
      <c r="L950" s="60">
        <f t="shared" si="235"/>
        <v>58911.858146218969</v>
      </c>
      <c r="M950" s="5">
        <f t="shared" si="236"/>
        <v>568411.0633237937</v>
      </c>
      <c r="N950" s="5">
        <f t="shared" si="237"/>
        <v>58.911858146218968</v>
      </c>
      <c r="O950" s="5">
        <f t="shared" si="227"/>
        <v>1.6974511269327212E-16</v>
      </c>
      <c r="P950">
        <f t="shared" si="238"/>
        <v>15.770202721088102</v>
      </c>
    </row>
    <row r="951" spans="1:16" x14ac:dyDescent="0.25">
      <c r="A951" s="57"/>
      <c r="B951" s="5">
        <f>'Mg2+离子浓度'!B951</f>
        <v>57.750381581239765</v>
      </c>
      <c r="C951" s="5">
        <f t="shared" si="230"/>
        <v>7.4868119668280997E-6</v>
      </c>
      <c r="D951" s="5">
        <f t="shared" si="228"/>
        <v>385533071.99181575</v>
      </c>
      <c r="E951" s="5">
        <f t="shared" si="231"/>
        <v>2886.4136169963253</v>
      </c>
      <c r="F951" s="5">
        <f t="shared" si="232"/>
        <v>571297.47694079007</v>
      </c>
      <c r="G951" s="5">
        <f t="shared" si="233"/>
        <v>9892.5316387238599</v>
      </c>
      <c r="H951" s="5">
        <f t="shared" si="226"/>
        <v>299.15672042248286</v>
      </c>
      <c r="I951" s="5">
        <f t="shared" si="234"/>
        <v>59211.014866641453</v>
      </c>
      <c r="J951" s="5"/>
      <c r="K951" s="105">
        <f t="shared" si="229"/>
        <v>6.6544776377417715E-3</v>
      </c>
      <c r="L951" s="60">
        <f t="shared" si="235"/>
        <v>59211.008212163819</v>
      </c>
      <c r="M951" s="5">
        <f t="shared" si="236"/>
        <v>571297.41273506265</v>
      </c>
      <c r="N951" s="5">
        <f t="shared" si="237"/>
        <v>59.211008212163819</v>
      </c>
      <c r="O951" s="5">
        <f t="shared" si="227"/>
        <v>1.6888751436503461E-16</v>
      </c>
      <c r="P951">
        <f t="shared" si="238"/>
        <v>15.772402456070203</v>
      </c>
    </row>
    <row r="952" spans="1:16" x14ac:dyDescent="0.25">
      <c r="A952" s="57">
        <v>198</v>
      </c>
      <c r="B952" s="5">
        <f>'Mg2+离子浓度'!B952</f>
        <v>58.04352312549787</v>
      </c>
      <c r="C952" s="5">
        <f t="shared" si="230"/>
        <v>0.29314154425810557</v>
      </c>
      <c r="D952" s="5">
        <f t="shared" si="228"/>
        <v>18.630542539353492</v>
      </c>
      <c r="E952" s="5">
        <f t="shared" si="231"/>
        <v>5.4613860103524106</v>
      </c>
      <c r="F952" s="5">
        <f t="shared" si="232"/>
        <v>571302.87412107305</v>
      </c>
      <c r="G952" s="5">
        <f t="shared" si="233"/>
        <v>9842.6636316654949</v>
      </c>
      <c r="H952" s="5">
        <f t="shared" si="226"/>
        <v>0.56603472149581913</v>
      </c>
      <c r="I952" s="5">
        <f t="shared" si="234"/>
        <v>59211.57424688532</v>
      </c>
      <c r="J952" s="5"/>
      <c r="K952" s="105">
        <f t="shared" si="229"/>
        <v>1.3167650643830362</v>
      </c>
      <c r="L952" s="60">
        <f t="shared" si="235"/>
        <v>59210.25748182094</v>
      </c>
      <c r="M952" s="5">
        <f t="shared" si="236"/>
        <v>571290.16931334941</v>
      </c>
      <c r="N952" s="5">
        <f t="shared" si="237"/>
        <v>59.210257481820939</v>
      </c>
      <c r="O952" s="5">
        <f t="shared" si="227"/>
        <v>1.6888965569977897E-16</v>
      </c>
      <c r="P952">
        <f t="shared" si="238"/>
        <v>15.77239694965979</v>
      </c>
    </row>
    <row r="953" spans="1:16" x14ac:dyDescent="0.25">
      <c r="A953" s="57"/>
      <c r="B953" s="5">
        <f>'Mg2+离子浓度'!B953</f>
        <v>58.043530612309837</v>
      </c>
      <c r="C953" s="5">
        <f t="shared" si="230"/>
        <v>7.4868119668280997E-6</v>
      </c>
      <c r="D953" s="5">
        <f t="shared" si="228"/>
        <v>385533071.99181575</v>
      </c>
      <c r="E953" s="5">
        <f t="shared" si="231"/>
        <v>2886.4136169963253</v>
      </c>
      <c r="F953" s="5">
        <f t="shared" si="232"/>
        <v>574176.58293034579</v>
      </c>
      <c r="G953" s="5">
        <f t="shared" si="233"/>
        <v>9892.1719074162374</v>
      </c>
      <c r="H953" s="5">
        <f t="shared" si="226"/>
        <v>299.15672042248286</v>
      </c>
      <c r="I953" s="5">
        <f t="shared" si="234"/>
        <v>59509.414202243432</v>
      </c>
      <c r="J953" s="5"/>
      <c r="K953" s="105">
        <f t="shared" si="229"/>
        <v>6.6880134876229572E-3</v>
      </c>
      <c r="L953" s="60">
        <f t="shared" si="235"/>
        <v>59509.407514229941</v>
      </c>
      <c r="M953" s="5">
        <f t="shared" si="236"/>
        <v>574176.51840104756</v>
      </c>
      <c r="N953" s="5">
        <f t="shared" si="237"/>
        <v>59.509407514229942</v>
      </c>
      <c r="O953" s="5">
        <f t="shared" si="227"/>
        <v>1.6804065806921017E-16</v>
      </c>
      <c r="P953">
        <f t="shared" si="238"/>
        <v>15.774585626376684</v>
      </c>
    </row>
    <row r="954" spans="1:16" x14ac:dyDescent="0.25">
      <c r="A954" s="57">
        <v>199</v>
      </c>
      <c r="B954" s="5">
        <f>'Mg2+离子浓度'!B954</f>
        <v>58.336672156567943</v>
      </c>
      <c r="C954" s="5">
        <f t="shared" si="230"/>
        <v>0.29314154425810557</v>
      </c>
      <c r="D954" s="5">
        <f t="shared" si="228"/>
        <v>18.630542539353492</v>
      </c>
      <c r="E954" s="5">
        <f t="shared" si="231"/>
        <v>5.4613860103524106</v>
      </c>
      <c r="F954" s="5">
        <f t="shared" si="232"/>
        <v>574181.97978705796</v>
      </c>
      <c r="G954" s="5">
        <f t="shared" si="233"/>
        <v>9842.556295395616</v>
      </c>
      <c r="H954" s="5">
        <f t="shared" si="226"/>
        <v>0.56603472149581913</v>
      </c>
      <c r="I954" s="5">
        <f t="shared" si="234"/>
        <v>59509.973548951435</v>
      </c>
      <c r="J954" s="5"/>
      <c r="K954" s="105">
        <f t="shared" si="229"/>
        <v>1.3234009591585854</v>
      </c>
      <c r="L954" s="60">
        <f t="shared" si="235"/>
        <v>59508.650147992274</v>
      </c>
      <c r="M954" s="5">
        <f t="shared" si="236"/>
        <v>574169.21095290349</v>
      </c>
      <c r="N954" s="5">
        <f t="shared" si="237"/>
        <v>59.508650147992277</v>
      </c>
      <c r="O954" s="5">
        <f t="shared" si="227"/>
        <v>1.6804279672166926E-16</v>
      </c>
      <c r="P954">
        <f t="shared" si="238"/>
        <v>15.77458009914856</v>
      </c>
    </row>
    <row r="955" spans="1:16" x14ac:dyDescent="0.25">
      <c r="A955" s="57"/>
      <c r="B955" s="5">
        <f>'Mg2+离子浓度'!B955</f>
        <v>58.33667964337991</v>
      </c>
      <c r="C955" s="5">
        <f t="shared" si="230"/>
        <v>7.4868119668280997E-6</v>
      </c>
      <c r="D955" s="5">
        <f t="shared" si="228"/>
        <v>385533071.99181575</v>
      </c>
      <c r="E955" s="5">
        <f t="shared" si="231"/>
        <v>2886.4136169963253</v>
      </c>
      <c r="F955" s="5">
        <f t="shared" si="232"/>
        <v>577055.62456989987</v>
      </c>
      <c r="G955" s="5">
        <f t="shared" si="233"/>
        <v>9891.8146884176422</v>
      </c>
      <c r="H955" s="5">
        <f t="shared" si="226"/>
        <v>299.15672042248286</v>
      </c>
      <c r="I955" s="5">
        <f t="shared" si="234"/>
        <v>59807.806868414758</v>
      </c>
      <c r="J955" s="5"/>
      <c r="K955" s="105">
        <f t="shared" si="229"/>
        <v>6.7215485879548028E-3</v>
      </c>
      <c r="L955" s="60">
        <f t="shared" si="235"/>
        <v>59807.800146866168</v>
      </c>
      <c r="M955" s="5">
        <f t="shared" si="236"/>
        <v>577055.5597170383</v>
      </c>
      <c r="N955" s="5">
        <f t="shared" si="237"/>
        <v>59.807800146866171</v>
      </c>
      <c r="O955" s="5">
        <f t="shared" si="227"/>
        <v>1.6720227086506514E-16</v>
      </c>
      <c r="P955">
        <f t="shared" si="238"/>
        <v>15.77675782846716</v>
      </c>
    </row>
    <row r="956" spans="1:16" x14ac:dyDescent="0.25">
      <c r="A956" s="57">
        <v>200</v>
      </c>
      <c r="B956" s="5">
        <f>'Mg2+离子浓度'!B956</f>
        <v>58.629821187638015</v>
      </c>
      <c r="C956" s="5">
        <f t="shared" si="230"/>
        <v>0.29314154425810557</v>
      </c>
      <c r="D956" s="5">
        <f t="shared" si="228"/>
        <v>18.630542539353492</v>
      </c>
      <c r="E956" s="5">
        <f t="shared" si="231"/>
        <v>5.4613860103524106</v>
      </c>
      <c r="F956" s="5">
        <f t="shared" si="232"/>
        <v>577061.0211030487</v>
      </c>
      <c r="G956" s="5">
        <f t="shared" si="233"/>
        <v>9842.4489349239375</v>
      </c>
      <c r="H956" s="5">
        <f t="shared" si="226"/>
        <v>0.56603472149581913</v>
      </c>
      <c r="I956" s="5">
        <f t="shared" si="234"/>
        <v>59808.366181587677</v>
      </c>
      <c r="J956" s="5"/>
      <c r="K956" s="105">
        <f t="shared" si="229"/>
        <v>1.3300367056173168</v>
      </c>
      <c r="L956" s="60">
        <f t="shared" si="235"/>
        <v>59807.036144882062</v>
      </c>
      <c r="M956" s="5">
        <f t="shared" si="236"/>
        <v>577048.1882438946</v>
      </c>
      <c r="N956" s="5">
        <f t="shared" si="237"/>
        <v>59.807036144882062</v>
      </c>
      <c r="O956" s="5">
        <f t="shared" si="227"/>
        <v>1.6720440678208967E-16</v>
      </c>
      <c r="P956">
        <f t="shared" si="238"/>
        <v>15.776752280629514</v>
      </c>
    </row>
  </sheetData>
  <phoneticPr fontId="2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D4AE3E-6124-4EE9-8848-B60FC5509D6F}">
  <dimension ref="A2:J679"/>
  <sheetViews>
    <sheetView zoomScale="107" workbookViewId="0">
      <selection activeCell="P19" sqref="P19"/>
    </sheetView>
  </sheetViews>
  <sheetFormatPr defaultRowHeight="13.8" x14ac:dyDescent="0.25"/>
  <cols>
    <col min="4" max="4" width="18.44140625" style="5" customWidth="1"/>
    <col min="5" max="5" width="19.77734375" style="5" customWidth="1"/>
    <col min="6" max="7" width="18.6640625" style="5" customWidth="1"/>
  </cols>
  <sheetData>
    <row r="2" spans="1:10" x14ac:dyDescent="0.25">
      <c r="A2">
        <f>'Mg2+离子浓度'!A15</f>
        <v>0</v>
      </c>
      <c r="B2" s="2" t="str">
        <f>'Mg2+离子浓度'!B15</f>
        <v>时间t/s</v>
      </c>
      <c r="C2" s="2" t="str">
        <f>'OH-离子浓度 '!P15</f>
        <v>pH</v>
      </c>
      <c r="D2" s="40" t="str">
        <f>'Mg2+离子浓度'!M15</f>
        <v>Mg2+累计的浓度
mol/L</v>
      </c>
      <c r="E2" s="40" t="str">
        <f>Gd离子浓度!M15</f>
        <v>Gd3+累计的浓度
mol/L</v>
      </c>
      <c r="F2" s="40" t="str">
        <f>Nd离子浓度!M15</f>
        <v>Nd3+累计的浓度
mol/L</v>
      </c>
      <c r="G2" s="40" t="str">
        <f>'In离子浓度 '!M15</f>
        <v>In3+累计的浓度
mol/L</v>
      </c>
      <c r="J2" s="5"/>
    </row>
    <row r="3" spans="1:10" x14ac:dyDescent="0.25">
      <c r="A3">
        <f>'Mg2+离子浓度'!A16</f>
        <v>0</v>
      </c>
      <c r="B3" s="5">
        <f>'Mg2+离子浓度'!B16</f>
        <v>0</v>
      </c>
      <c r="C3">
        <f>'OH-离子浓度 '!P16</f>
        <v>7</v>
      </c>
      <c r="D3" s="5">
        <f>'Mg2+离子浓度'!M16</f>
        <v>0</v>
      </c>
      <c r="E3" s="5">
        <f>Gd离子浓度!M16</f>
        <v>0</v>
      </c>
      <c r="F3" s="5">
        <f>Nd离子浓度!M16</f>
        <v>0</v>
      </c>
      <c r="G3" s="5">
        <f>'In离子浓度 '!M16</f>
        <v>0</v>
      </c>
    </row>
    <row r="4" spans="1:10" x14ac:dyDescent="0.25">
      <c r="A4">
        <f>'Mg2+离子浓度'!A17</f>
        <v>0</v>
      </c>
      <c r="B4" s="5">
        <f>'Mg2+离子浓度'!B17</f>
        <v>1E-10</v>
      </c>
      <c r="C4">
        <f>'OH-离子浓度 '!P17</f>
        <v>8.6123368831154625</v>
      </c>
      <c r="D4" s="5">
        <f>'Mg2+离子浓度'!M17</f>
        <v>1.9757055973961661E-6</v>
      </c>
      <c r="E4" s="5">
        <f>Gd离子浓度!M17</f>
        <v>3.7760855091393773E-9</v>
      </c>
      <c r="F4" s="5">
        <f>Nd离子浓度!M17</f>
        <v>1.1014340455679666E-8</v>
      </c>
      <c r="G4" s="5">
        <f>'In离子浓度 '!M17</f>
        <v>0</v>
      </c>
    </row>
    <row r="5" spans="1:10" x14ac:dyDescent="0.25">
      <c r="A5">
        <f>'Mg2+离子浓度'!A18</f>
        <v>0</v>
      </c>
      <c r="B5" s="5">
        <f>'Mg2+离子浓度'!B18</f>
        <v>4.0000000000000001E-10</v>
      </c>
      <c r="C5">
        <f>'OH-离子浓度 '!P18</f>
        <v>9.2063705691868485</v>
      </c>
      <c r="D5" s="5">
        <f>'Mg2+离子浓度'!M18</f>
        <v>7.9028223872577868E-6</v>
      </c>
      <c r="E5" s="5">
        <f>Gd离子浓度!M18</f>
        <v>1.5104342034591298E-8</v>
      </c>
      <c r="F5" s="5">
        <f>Nd离子浓度!M18</f>
        <v>4.4057361820277606E-8</v>
      </c>
      <c r="G5" s="5">
        <f>'In离子浓度 '!M18</f>
        <v>0</v>
      </c>
    </row>
    <row r="6" spans="1:10" x14ac:dyDescent="0.25">
      <c r="A6">
        <f>'Mg2+离子浓度'!A19</f>
        <v>0</v>
      </c>
      <c r="B6" s="5">
        <f>'Mg2+离子浓度'!B19</f>
        <v>8.0000000000000003E-10</v>
      </c>
      <c r="C6">
        <f>'OH-离子浓度 '!P19</f>
        <v>9.5060483062333798</v>
      </c>
      <c r="D6" s="5">
        <f>'Mg2+离子浓度'!M19</f>
        <v>1.5805644769734232E-5</v>
      </c>
      <c r="E6" s="5">
        <f>Gd离子浓度!M19</f>
        <v>3.020868406514236E-8</v>
      </c>
      <c r="F6" s="5">
        <f>Nd离子浓度!M19</f>
        <v>8.8114723635539256E-8</v>
      </c>
      <c r="G6" s="5">
        <f>'In离子浓度 '!M19</f>
        <v>0</v>
      </c>
    </row>
    <row r="7" spans="1:10" x14ac:dyDescent="0.25">
      <c r="A7">
        <f>'Mg2+离子浓度'!A20</f>
        <v>0</v>
      </c>
      <c r="B7" s="5">
        <f>'Mg2+离子浓度'!B20</f>
        <v>1.0000000000000001E-9</v>
      </c>
      <c r="C7">
        <f>'OH-离子浓度 '!P20</f>
        <v>9.6026873614115171</v>
      </c>
      <c r="D7" s="5">
        <f>'Mg2+离子浓度'!M20</f>
        <v>1.9757055957334148E-5</v>
      </c>
      <c r="E7" s="5">
        <f>Gd离子浓度!M20</f>
        <v>3.7760855077343518E-8</v>
      </c>
      <c r="F7" s="5">
        <f>Nd离子浓度!M20</f>
        <v>1.1014340453935324E-7</v>
      </c>
      <c r="G7" s="5">
        <f>'In离子浓度 '!M20</f>
        <v>0</v>
      </c>
    </row>
    <row r="8" spans="1:10" x14ac:dyDescent="0.25">
      <c r="A8">
        <f>'Mg2+离子浓度'!A21</f>
        <v>0</v>
      </c>
      <c r="B8" s="5">
        <f>'Mg2+离子浓度'!B21</f>
        <v>1E-8</v>
      </c>
      <c r="C8">
        <f>'OH-离子浓度 '!P21</f>
        <v>10.601710510531055</v>
      </c>
      <c r="D8" s="5">
        <f>'Mg2+离子浓度'!M21</f>
        <v>1.9757055921434656E-4</v>
      </c>
      <c r="E8" s="5">
        <f>Gd离子浓度!M21</f>
        <v>3.7760855047008453E-7</v>
      </c>
      <c r="F8" s="5">
        <f>Nd离子浓度!M21</f>
        <v>1.1014340450169221E-6</v>
      </c>
      <c r="G8" s="5">
        <f>'In离子浓度 '!M21</f>
        <v>0</v>
      </c>
    </row>
    <row r="9" spans="1:10" x14ac:dyDescent="0.25">
      <c r="A9">
        <f>'Mg2+离子浓度'!A22</f>
        <v>0</v>
      </c>
      <c r="B9" s="5">
        <f>'Mg2+离子浓度'!B22</f>
        <v>9.9999999999999995E-8</v>
      </c>
      <c r="C9">
        <f>'OH-离子浓度 '!P22</f>
        <v>11.601612700828694</v>
      </c>
      <c r="D9" s="5">
        <f>'Mg2+离子浓度'!M22</f>
        <v>1.9757055796334609E-3</v>
      </c>
      <c r="E9" s="5">
        <f>Gd离子浓度!M22</f>
        <v>3.7760854941298894E-6</v>
      </c>
      <c r="F9" s="5">
        <f>Nd离子浓度!M22</f>
        <v>1.1014340437045367E-5</v>
      </c>
      <c r="G9" s="5">
        <f>'In离子浓度 '!M22</f>
        <v>0</v>
      </c>
    </row>
    <row r="10" spans="1:10" x14ac:dyDescent="0.25">
      <c r="A10">
        <f>'Mg2+离子浓度'!A23</f>
        <v>0</v>
      </c>
      <c r="B10" s="5">
        <f>'Mg2+离子浓度'!B23</f>
        <v>9.9999999999999995E-7</v>
      </c>
      <c r="C10">
        <f>'OH-离子浓度 '!P23</f>
        <v>12.601602907075673</v>
      </c>
      <c r="D10" s="5">
        <f>'Mg2+离子浓度'!M23</f>
        <v>1.9757055399575951E-2</v>
      </c>
      <c r="E10" s="5">
        <f>Gd离子浓度!M23</f>
        <v>3.7760854606037763E-5</v>
      </c>
      <c r="F10" s="5">
        <f>Nd离子浓度!M23</f>
        <v>1.1014340395422657E-4</v>
      </c>
      <c r="G10" s="5">
        <f>'In离子浓度 '!M23</f>
        <v>0</v>
      </c>
    </row>
    <row r="11" spans="1:10" s="79" customFormat="1" x14ac:dyDescent="0.25">
      <c r="A11">
        <f>'Mg2+离子浓度'!A24</f>
        <v>7.4868119641229509E-6</v>
      </c>
      <c r="B11" s="5">
        <f>'Mg2+离子浓度'!B24</f>
        <v>7.4868119641229509E-6</v>
      </c>
      <c r="C11">
        <f>'OH-离子浓度 '!P24</f>
        <v>13.475898860769426</v>
      </c>
      <c r="D11" s="78">
        <f>'Mg2+离子浓度'!M24</f>
        <v>0.1479173512105863</v>
      </c>
      <c r="E11" s="78">
        <f>Gd离子浓度!M24</f>
        <v>2.8270841167646468E-4</v>
      </c>
      <c r="F11" s="78">
        <f>Nd离子浓度!M24</f>
        <v>8.2462294659340545E-4</v>
      </c>
      <c r="G11" s="78">
        <f>'In离子浓度 '!M24</f>
        <v>0</v>
      </c>
    </row>
    <row r="12" spans="1:10" x14ac:dyDescent="0.25">
      <c r="A12">
        <f>'Mg2+离子浓度'!A25</f>
        <v>0</v>
      </c>
      <c r="B12" s="5">
        <f>'Mg2+离子浓度'!B25</f>
        <v>1.0000000000000001E-5</v>
      </c>
      <c r="C12">
        <f>'OH-离子浓度 '!P25</f>
        <v>13.475898839535624</v>
      </c>
      <c r="D12" s="5">
        <f>'Mg2+离子浓度'!M25</f>
        <v>0.14791734418004074</v>
      </c>
      <c r="E12" s="5">
        <f>Gd离子浓度!M25</f>
        <v>2.8270840573565244E-4</v>
      </c>
      <c r="F12" s="5">
        <f>Nd离子浓度!M25</f>
        <v>8.246229392178798E-4</v>
      </c>
      <c r="G12" s="5">
        <f>'In离子浓度 '!M25</f>
        <v>1.617593622256295E-9</v>
      </c>
    </row>
    <row r="13" spans="1:10" x14ac:dyDescent="0.25">
      <c r="A13">
        <f>'Mg2+离子浓度'!A26</f>
        <v>0</v>
      </c>
      <c r="B13" s="5">
        <f>'Mg2+离子浓度'!B26</f>
        <v>2.0000000000000002E-5</v>
      </c>
      <c r="C13">
        <f>'OH-离子浓度 '!P26</f>
        <v>13.475898811158572</v>
      </c>
      <c r="D13" s="5">
        <f>'Mg2+离子浓度'!M26</f>
        <v>0.14791733015589184</v>
      </c>
      <c r="E13" s="5">
        <f>Gd离子浓度!M26</f>
        <v>2.8270839388524371E-4</v>
      </c>
      <c r="F13" s="5">
        <f>Nd离子浓度!M26</f>
        <v>8.2462292450558277E-4</v>
      </c>
      <c r="G13" s="5">
        <f>'In离子浓度 '!M26</f>
        <v>8.0540145247886841E-9</v>
      </c>
    </row>
    <row r="14" spans="1:10" x14ac:dyDescent="0.25">
      <c r="A14">
        <f>'Mg2+离子浓度'!A27</f>
        <v>0</v>
      </c>
      <c r="B14" s="5">
        <f>'Mg2+离子浓度'!B27</f>
        <v>5.0000000000000002E-5</v>
      </c>
      <c r="C14">
        <f>'OH-离子浓度 '!P27</f>
        <v>13.475898797550986</v>
      </c>
      <c r="D14" s="5">
        <f>'Mg2+离子浓度'!M27</f>
        <v>0.14791730586535573</v>
      </c>
      <c r="E14" s="5">
        <f>Gd离子浓度!M27</f>
        <v>2.8270837335973468E-4</v>
      </c>
      <c r="F14" s="5">
        <f>Nd离子浓度!M27</f>
        <v>8.2462289902313763E-4</v>
      </c>
      <c r="G14" s="5">
        <f>'In离子浓度 '!M27</f>
        <v>2.7363276817888446E-8</v>
      </c>
    </row>
    <row r="15" spans="1:10" x14ac:dyDescent="0.25">
      <c r="A15">
        <f>'Mg2+离子浓度'!A28</f>
        <v>0</v>
      </c>
      <c r="B15" s="5">
        <f>'Mg2+离子浓度'!B28</f>
        <v>8.0000000000000007E-5</v>
      </c>
      <c r="C15">
        <f>'OH-离子浓度 '!P28</f>
        <v>13.475898783943402</v>
      </c>
      <c r="D15" s="5">
        <f>'Mg2+离子浓度'!M28</f>
        <v>0.14791728157482359</v>
      </c>
      <c r="E15" s="5">
        <f>Gd离子浓度!M28</f>
        <v>2.8270835283422706E-4</v>
      </c>
      <c r="F15" s="5">
        <f>Nd离子浓度!M28</f>
        <v>8.2462287354069335E-4</v>
      </c>
      <c r="G15" s="5">
        <f>'In离子浓度 '!M28</f>
        <v>4.6672538514294618E-8</v>
      </c>
    </row>
    <row r="16" spans="1:10" x14ac:dyDescent="0.25">
      <c r="A16">
        <f>'Mg2+离子浓度'!A29</f>
        <v>0</v>
      </c>
      <c r="B16" s="5">
        <f>'Mg2+离子浓度'!B29</f>
        <v>1E-4</v>
      </c>
      <c r="C16">
        <f>'OH-离子浓度 '!P29</f>
        <v>13.475898760232848</v>
      </c>
      <c r="D16" s="5">
        <f>'Mg2+离子浓度'!M29</f>
        <v>0.14791726174169043</v>
      </c>
      <c r="E16" s="5">
        <f>Gd离子浓度!M29</f>
        <v>2.8270833607522164E-4</v>
      </c>
      <c r="F16" s="5">
        <f>Nd离子浓度!M29</f>
        <v>8.2462285273436533E-4</v>
      </c>
      <c r="G16" s="5">
        <f>'In离子浓度 '!M29</f>
        <v>5.9545379104337763E-8</v>
      </c>
    </row>
    <row r="17" spans="1:7" x14ac:dyDescent="0.25">
      <c r="A17">
        <f>'Mg2+离子浓度'!A30</f>
        <v>0</v>
      </c>
      <c r="B17" s="5">
        <f>'Mg2+离子浓度'!B30</f>
        <v>2.0000000000000001E-4</v>
      </c>
      <c r="C17">
        <f>'OH-离子浓度 '!P30</f>
        <v>13.475898862170419</v>
      </c>
      <c r="D17" s="5">
        <f>'Mg2+离子浓度'!M30</f>
        <v>0.14791721739346239</v>
      </c>
      <c r="E17" s="5">
        <f>Gd离子浓度!M30</f>
        <v>2.8270829860094823E-4</v>
      </c>
      <c r="F17" s="5">
        <f>Nd离子浓度!M30</f>
        <v>8.2462280621000252E-4</v>
      </c>
      <c r="G17" s="5">
        <f>'In离子浓度 '!M30</f>
        <v>1.2390958257574777E-7</v>
      </c>
    </row>
    <row r="18" spans="1:7" x14ac:dyDescent="0.25">
      <c r="A18">
        <f>'Mg2+离子浓度'!A31</f>
        <v>0</v>
      </c>
      <c r="B18" s="5">
        <f>'Mg2+离子浓度'!B31</f>
        <v>5.0000000000000001E-4</v>
      </c>
      <c r="C18">
        <f>'OH-离子浓度 '!P31</f>
        <v>13.47589939415977</v>
      </c>
      <c r="D18" s="5">
        <f>'Mg2+离子浓度'!M31</f>
        <v>0.14791714058010122</v>
      </c>
      <c r="E18" s="5">
        <f>Gd离子浓度!M31</f>
        <v>2.8270823369361134E-4</v>
      </c>
      <c r="F18" s="5">
        <f>Nd离子浓度!M31</f>
        <v>8.2462272562744713E-4</v>
      </c>
      <c r="G18" s="5">
        <f>'In离子浓度 '!M31</f>
        <v>3.1700218298491214E-7</v>
      </c>
    </row>
    <row r="19" spans="1:7" x14ac:dyDescent="0.25">
      <c r="A19">
        <f>'Mg2+离子浓度'!A32</f>
        <v>0</v>
      </c>
      <c r="B19" s="5">
        <f>'Mg2+离子浓度'!B32</f>
        <v>8.0000000000000004E-4</v>
      </c>
      <c r="C19">
        <f>'OH-离子浓度 '!P32</f>
        <v>13.475899926148088</v>
      </c>
      <c r="D19" s="5">
        <f>'Mg2+离子浓度'!M32</f>
        <v>0.14791706376677996</v>
      </c>
      <c r="E19" s="5">
        <f>Gd离子浓度!M32</f>
        <v>2.8270816878628937E-4</v>
      </c>
      <c r="F19" s="5">
        <f>Nd离子浓度!M32</f>
        <v>8.2462264504489934E-4</v>
      </c>
      <c r="G19" s="5">
        <f>'In离子浓度 '!M32</f>
        <v>5.1009476452497043E-7</v>
      </c>
    </row>
    <row r="20" spans="1:7" x14ac:dyDescent="0.25">
      <c r="A20">
        <f>'Mg2+离子浓度'!A33</f>
        <v>0</v>
      </c>
      <c r="B20" s="5">
        <f>'Mg2+离子浓度'!B33</f>
        <v>1E-3</v>
      </c>
      <c r="C20">
        <f>'OH-离子浓度 '!P33</f>
        <v>13.475900234514407</v>
      </c>
      <c r="D20" s="5">
        <f>'Mg2+离子浓度'!M33</f>
        <v>0.14791700104899835</v>
      </c>
      <c r="E20" s="5">
        <f>Gd离子浓度!M33</f>
        <v>2.8270811578969506E-4</v>
      </c>
      <c r="F20" s="5">
        <f>Nd离子浓度!M33</f>
        <v>8.2462257924953105E-4</v>
      </c>
      <c r="G20" s="5">
        <f>'In离子浓度 '!M33</f>
        <v>6.3882313447877456E-7</v>
      </c>
    </row>
    <row r="21" spans="1:7" x14ac:dyDescent="0.25">
      <c r="A21">
        <f>'Mg2+离子浓度'!A34</f>
        <v>0</v>
      </c>
      <c r="B21" s="5">
        <f>'Mg2+离子浓度'!B34</f>
        <v>2E-3</v>
      </c>
      <c r="C21">
        <f>'OH-离子浓度 '!P34</f>
        <v>13.475902473588608</v>
      </c>
      <c r="D21" s="5">
        <f>'Mg2+离子浓度'!M34</f>
        <v>0.14791686080783467</v>
      </c>
      <c r="E21" s="5">
        <f>Gd离子浓度!M34</f>
        <v>2.827079972857299E-4</v>
      </c>
      <c r="F21" s="5">
        <f>Nd离子浓度!M34</f>
        <v>8.2462243212662691E-4</v>
      </c>
      <c r="G21" s="5">
        <f>'In离子浓度 '!M34</f>
        <v>1.2824650102936571E-6</v>
      </c>
    </row>
    <row r="22" spans="1:7" x14ac:dyDescent="0.25">
      <c r="A22">
        <f>'Mg2+离子浓度'!A35</f>
        <v>0</v>
      </c>
      <c r="B22" s="5">
        <f>'Mg2+离子浓度'!B35</f>
        <v>5.0000000000000001E-3</v>
      </c>
      <c r="C22">
        <f>'OH-离子浓度 '!P35</f>
        <v>13.475909905949246</v>
      </c>
      <c r="D22" s="5">
        <f>'Mg2+离子浓度'!M35</f>
        <v>0.1479166179032442</v>
      </c>
      <c r="E22" s="5">
        <f>Gd离子浓度!M35</f>
        <v>2.8270779203092727E-4</v>
      </c>
      <c r="F22" s="5">
        <f>Nd离子浓度!M35</f>
        <v>8.2462217730232712E-4</v>
      </c>
      <c r="G22" s="5">
        <f>'In离子浓度 '!M35</f>
        <v>3.2133903311613159E-6</v>
      </c>
    </row>
    <row r="23" spans="1:7" x14ac:dyDescent="0.25">
      <c r="A23">
        <f>'Mg2+离子浓度'!A36</f>
        <v>0</v>
      </c>
      <c r="B23" s="5">
        <f>'Mg2+离子浓度'!B36</f>
        <v>8.0000000000000002E-3</v>
      </c>
      <c r="C23">
        <f>'OH-离子浓度 '!P36</f>
        <v>13.475917338165972</v>
      </c>
      <c r="D23" s="5">
        <f>'Mg2+离子浓度'!M36</f>
        <v>0.14791637499905264</v>
      </c>
      <c r="E23" s="5">
        <f>Gd离子浓度!M36</f>
        <v>2.8270758677627372E-4</v>
      </c>
      <c r="F23" s="5">
        <f>Nd离子浓度!M36</f>
        <v>8.2462192247810615E-4</v>
      </c>
      <c r="G23" s="5">
        <f>'In离子浓度 '!M36</f>
        <v>5.1443150553356581E-6</v>
      </c>
    </row>
    <row r="24" spans="1:7" x14ac:dyDescent="0.25">
      <c r="A24">
        <f>'Mg2+离子浓度'!A37</f>
        <v>0</v>
      </c>
      <c r="B24" s="5">
        <f>'Mg2+离子浓度'!B37</f>
        <v>0.01</v>
      </c>
      <c r="C24">
        <f>'OH-离子浓度 '!P37</f>
        <v>13.475922146510941</v>
      </c>
      <c r="D24" s="5">
        <f>'Mg2+离子浓度'!M37</f>
        <v>0.14791617666893647</v>
      </c>
      <c r="E24" s="5">
        <f>Gd离子浓度!M37</f>
        <v>2.8270741918667261E-4</v>
      </c>
      <c r="F24" s="5">
        <f>Nd离子浓度!M37</f>
        <v>8.246217144150654E-4</v>
      </c>
      <c r="G24" s="5">
        <f>'In离子浓度 '!M37</f>
        <v>6.4315976418031166E-6</v>
      </c>
    </row>
    <row r="25" spans="1:7" x14ac:dyDescent="0.25">
      <c r="A25">
        <f>'Mg2+离子浓度'!A38</f>
        <v>0</v>
      </c>
      <c r="B25" s="5">
        <f>'Mg2+离子浓度'!B38</f>
        <v>0.02</v>
      </c>
      <c r="C25">
        <f>'OH-离子浓度 '!P38</f>
        <v>13.475948392105744</v>
      </c>
      <c r="D25" s="5">
        <f>'Mg2+离子浓度'!M38</f>
        <v>0.14791573318990925</v>
      </c>
      <c r="E25" s="5">
        <f>Gd离子浓度!M38</f>
        <v>2.8270704444515409E-4</v>
      </c>
      <c r="F25" s="5">
        <f>Nd离子浓度!M38</f>
        <v>8.2462124917207977E-4</v>
      </c>
      <c r="G25" s="5">
        <f>'In离子浓度 '!M38</f>
        <v>1.2868011428026957E-5</v>
      </c>
    </row>
    <row r="26" spans="1:7" x14ac:dyDescent="0.25">
      <c r="A26">
        <f>'Mg2+离子浓度'!A39</f>
        <v>0</v>
      </c>
      <c r="B26" s="5">
        <f>'Mg2+离子浓度'!B39</f>
        <v>0.05</v>
      </c>
      <c r="C26">
        <f>'OH-离子浓度 '!P39</f>
        <v>13.476029380156751</v>
      </c>
      <c r="D26" s="5">
        <f>'Mg2+离子浓度'!M39</f>
        <v>0.14791496506400501</v>
      </c>
      <c r="E26" s="5">
        <f>Gd离子浓度!M39</f>
        <v>2.8270639537466484E-4</v>
      </c>
      <c r="F26" s="5">
        <f>Nd离子浓度!M39</f>
        <v>8.2462044334804543E-4</v>
      </c>
      <c r="G26" s="5">
        <f>'In离子浓度 '!M39</f>
        <v>3.2177243122910354E-5</v>
      </c>
    </row>
    <row r="27" spans="1:7" x14ac:dyDescent="0.25">
      <c r="A27">
        <f>'Mg2+离子浓度'!A40</f>
        <v>0</v>
      </c>
      <c r="B27" s="5">
        <f>'Mg2+离子浓度'!B40</f>
        <v>0.08</v>
      </c>
      <c r="C27">
        <f>'OH-离子浓度 '!P40</f>
        <v>13.476110352531768</v>
      </c>
      <c r="D27" s="5">
        <f>'Mg2+离子浓度'!M40</f>
        <v>0.14791419694208963</v>
      </c>
      <c r="E27" s="5">
        <f>Gd离子浓度!M40</f>
        <v>2.8270574630566582E-4</v>
      </c>
      <c r="F27" s="5">
        <f>Nd离子浓度!M40</f>
        <v>8.2461963752479865E-4</v>
      </c>
      <c r="G27" s="5">
        <f>'In离子浓度 '!M40</f>
        <v>5.1486455948715362E-5</v>
      </c>
    </row>
    <row r="28" spans="1:7" x14ac:dyDescent="0.25">
      <c r="A28">
        <f>'Mg2+离子浓度'!A41</f>
        <v>0</v>
      </c>
      <c r="B28" s="5">
        <f>'Mg2+离子浓度'!B41</f>
        <v>0.1</v>
      </c>
      <c r="C28">
        <f>'OH-离子浓度 '!P41</f>
        <v>13.476163862555042</v>
      </c>
      <c r="D28" s="5">
        <f>'Mg2+离子浓度'!M41</f>
        <v>0.14791356977642889</v>
      </c>
      <c r="E28" s="5">
        <f>Gd离子浓度!M41</f>
        <v>2.8270521634426408E-4</v>
      </c>
      <c r="F28" s="5">
        <f>Nd离子浓度!M41</f>
        <v>8.2461897957351578E-4</v>
      </c>
      <c r="G28" s="5">
        <f>'In离子浓度 '!M41</f>
        <v>6.4359246689876695E-5</v>
      </c>
    </row>
    <row r="29" spans="1:7" x14ac:dyDescent="0.25">
      <c r="A29">
        <f>'Mg2+离子浓度'!A42</f>
        <v>0</v>
      </c>
      <c r="B29" s="5">
        <f>'Mg2+离子浓度'!B42</f>
        <v>0.15</v>
      </c>
      <c r="C29">
        <f>'OH-离子浓度 '!P42</f>
        <v>13.476299924799866</v>
      </c>
      <c r="D29" s="5">
        <f>'Mg2+离子浓度'!M42</f>
        <v>0.14791257814465439</v>
      </c>
      <c r="E29" s="5">
        <f>Gd离子浓度!M42</f>
        <v>2.8270437840328402E-4</v>
      </c>
      <c r="F29" s="5">
        <f>Nd离子浓度!M42</f>
        <v>8.2461793926202399E-4</v>
      </c>
      <c r="G29" s="5">
        <f>'In离子浓度 '!M42</f>
        <v>9.6541230127693319E-5</v>
      </c>
    </row>
    <row r="30" spans="1:7" x14ac:dyDescent="0.25">
      <c r="A30">
        <f>'Mg2+离子浓度'!A43</f>
        <v>0</v>
      </c>
      <c r="B30" s="5">
        <f>'Mg2+离子浓度'!B43</f>
        <v>0.2</v>
      </c>
      <c r="C30">
        <f>'OH-离子浓度 '!P43</f>
        <v>13.476435943181379</v>
      </c>
      <c r="D30" s="5">
        <f>'Mg2+离子浓度'!M43</f>
        <v>0.14791158651952793</v>
      </c>
      <c r="E30" s="5">
        <f>Gd离子浓度!M43</f>
        <v>2.8270354046478765E-4</v>
      </c>
      <c r="F30" s="5">
        <f>Nd离子浓度!M43</f>
        <v>8.2461689895184473E-4</v>
      </c>
      <c r="G30" s="5">
        <f>'In离子浓度 '!M43</f>
        <v>1.2872317296580514E-4</v>
      </c>
    </row>
    <row r="31" spans="1:7" x14ac:dyDescent="0.25">
      <c r="A31">
        <f>'Mg2+离子浓度'!A44</f>
        <v>0</v>
      </c>
      <c r="B31" s="5">
        <f>'Mg2+离子浓度'!B44</f>
        <v>0.25</v>
      </c>
      <c r="C31">
        <f>'OH-离子浓度 '!P44</f>
        <v>13.476571917727449</v>
      </c>
      <c r="D31" s="5">
        <f>'Mg2+离子浓度'!M44</f>
        <v>0.14791059490104946</v>
      </c>
      <c r="E31" s="5">
        <f>Gd离子浓度!M44</f>
        <v>2.8270270252877503E-4</v>
      </c>
      <c r="F31" s="5">
        <f>Nd离子浓度!M44</f>
        <v>8.246158586429778E-4</v>
      </c>
      <c r="G31" s="5">
        <f>'In离子浓度 '!M44</f>
        <v>1.6090507520426326E-4</v>
      </c>
    </row>
    <row r="32" spans="1:7" s="79" customFormat="1" x14ac:dyDescent="0.25">
      <c r="A32">
        <f>'Mg2+离子浓度'!A45</f>
        <v>0.2931415442581049</v>
      </c>
      <c r="B32" s="5">
        <f>'Mg2+离子浓度'!B45</f>
        <v>0.29314903107006901</v>
      </c>
      <c r="C32">
        <f>'OH-离子浓度 '!P45</f>
        <v>13.47668896278312</v>
      </c>
      <c r="D32" s="78">
        <f>'Mg2+离子浓度'!M45</f>
        <v>0.1479096737258834</v>
      </c>
      <c r="E32" s="78">
        <f>Gd离子浓度!M45</f>
        <v>2.827019241157569E-4</v>
      </c>
      <c r="F32" s="78">
        <f>Nd离子浓度!M45</f>
        <v>8.246148922310669E-4</v>
      </c>
      <c r="G32" s="78">
        <f>'In离子浓度 '!M45</f>
        <v>1.8867738725313759E-4</v>
      </c>
    </row>
    <row r="33" spans="1:7" x14ac:dyDescent="0.25">
      <c r="A33">
        <f>'Mg2+离子浓度'!A46</f>
        <v>0</v>
      </c>
      <c r="B33" s="5">
        <f>'Mg2+离子浓度'!B46</f>
        <v>0.29314903117006902</v>
      </c>
      <c r="C33">
        <f>'OH-离子浓度 '!P46</f>
        <v>13.476694752814899</v>
      </c>
      <c r="D33" s="5">
        <f>'Mg2+离子浓度'!M46</f>
        <v>0.14791164938729837</v>
      </c>
      <c r="E33" s="5">
        <f>Gd离子浓度!M46</f>
        <v>2.8270570016410509E-4</v>
      </c>
      <c r="F33" s="5">
        <f>Nd离子浓度!M46</f>
        <v>8.2462590652590995E-4</v>
      </c>
      <c r="G33" s="5">
        <f>'In离子浓度 '!M46</f>
        <v>1.8867738724249263E-4</v>
      </c>
    </row>
    <row r="34" spans="1:7" x14ac:dyDescent="0.25">
      <c r="A34">
        <f>'Mg2+离子浓度'!A47</f>
        <v>0</v>
      </c>
      <c r="B34" s="5">
        <f>'Mg2+离子浓度'!B47</f>
        <v>0.29314903147006899</v>
      </c>
      <c r="C34">
        <f>'OH-离子浓度 '!P47</f>
        <v>13.476712122670033</v>
      </c>
      <c r="D34" s="5">
        <f>'Mg2+离子浓度'!M47</f>
        <v>0.14791757642667244</v>
      </c>
      <c r="E34" s="5">
        <f>Gd离子浓度!M47</f>
        <v>2.827170283545658E-4</v>
      </c>
      <c r="F34" s="5">
        <f>Nd离子浓度!M47</f>
        <v>8.2465894946331258E-4</v>
      </c>
      <c r="G34" s="5">
        <f>'In离子浓度 '!M47</f>
        <v>1.8867738722405504E-4</v>
      </c>
    </row>
    <row r="35" spans="1:7" x14ac:dyDescent="0.25">
      <c r="A35">
        <f>'Mg2+离子浓度'!A48</f>
        <v>0</v>
      </c>
      <c r="B35" s="5">
        <f>'Mg2+离子浓度'!B48</f>
        <v>0.29314903187006902</v>
      </c>
      <c r="C35">
        <f>'OH-离子浓度 '!P48</f>
        <v>13.476735281455717</v>
      </c>
      <c r="D35" s="5">
        <f>'Mg2+离子浓度'!M48</f>
        <v>0.14792547916101689</v>
      </c>
      <c r="E35" s="5">
        <f>Gd离子浓度!M48</f>
        <v>2.8273213262289926E-4</v>
      </c>
      <c r="F35" s="5">
        <f>Nd离子浓度!M48</f>
        <v>8.2470300673572524E-4</v>
      </c>
      <c r="G35" s="5">
        <f>'In离子浓度 '!M48</f>
        <v>1.8867738720276505E-4</v>
      </c>
    </row>
    <row r="36" spans="1:7" x14ac:dyDescent="0.25">
      <c r="A36">
        <f>'Mg2+离子浓度'!A49</f>
        <v>0</v>
      </c>
      <c r="B36" s="5">
        <f>'Mg2+离子浓度'!B49</f>
        <v>0.29314903207006904</v>
      </c>
      <c r="C36">
        <f>'OH-离子浓度 '!P49</f>
        <v>13.476746860311579</v>
      </c>
      <c r="D36" s="5">
        <f>'Mg2+离子浓度'!M49</f>
        <v>0.14792943050981677</v>
      </c>
      <c r="E36" s="5">
        <f>Gd离子浓度!M49</f>
        <v>2.8273968474154093E-4</v>
      </c>
      <c r="F36" s="5">
        <f>Nd离子浓度!M49</f>
        <v>8.2472503535265711E-4</v>
      </c>
      <c r="G36" s="5">
        <f>'In离子浓度 '!M49</f>
        <v>1.8867738718771076E-4</v>
      </c>
    </row>
    <row r="37" spans="1:7" x14ac:dyDescent="0.25">
      <c r="A37">
        <f>'Mg2+离子浓度'!A50</f>
        <v>0</v>
      </c>
      <c r="B37" s="5">
        <f>'Mg2+离子浓度'!B50</f>
        <v>0.29314904107006901</v>
      </c>
      <c r="C37">
        <f>'OH-离子浓度 '!P50</f>
        <v>13.477267599172658</v>
      </c>
      <c r="D37" s="5">
        <f>'Mg2+离子浓度'!M50</f>
        <v>0.14810724359172917</v>
      </c>
      <c r="E37" s="5">
        <f>Gd离子浓度!M50</f>
        <v>2.8307953208020264E-4</v>
      </c>
      <c r="F37" s="5">
        <f>Nd离子浓度!M50</f>
        <v>8.2571632554819115E-4</v>
      </c>
      <c r="G37" s="5">
        <f>'In离子浓度 '!M50</f>
        <v>1.8867738708672362E-4</v>
      </c>
    </row>
    <row r="38" spans="1:7" x14ac:dyDescent="0.25">
      <c r="A38">
        <f>'Mg2+离子浓度'!A51</f>
        <v>0</v>
      </c>
      <c r="B38" s="5">
        <f>'Mg2+离子浓度'!B51</f>
        <v>0.29314913107006901</v>
      </c>
      <c r="C38">
        <f>'OH-离子浓度 '!P51</f>
        <v>13.482440943290889</v>
      </c>
      <c r="D38" s="5">
        <f>'Mg2+离子浓度'!M51</f>
        <v>0.14988537728193052</v>
      </c>
      <c r="E38" s="5">
        <f>Gd离子浓度!M51</f>
        <v>2.8647800789996709E-4</v>
      </c>
      <c r="F38" s="5">
        <f>Nd离子浓度!M51</f>
        <v>8.3562923054539859E-4</v>
      </c>
      <c r="G38" s="5">
        <f>'In离子浓度 '!M51</f>
        <v>1.8867738676737415E-4</v>
      </c>
    </row>
    <row r="39" spans="1:7" x14ac:dyDescent="0.25">
      <c r="A39">
        <f>'Mg2+离子浓度'!A52</f>
        <v>0</v>
      </c>
      <c r="B39" s="5">
        <f>'Mg2+离子浓度'!B52</f>
        <v>0.29315003107006898</v>
      </c>
      <c r="C39">
        <f>'OH-离子浓度 '!P52</f>
        <v>13.531043558458713</v>
      </c>
      <c r="D39" s="5">
        <f>'Mg2+离子浓度'!M52</f>
        <v>0.16766672289426118</v>
      </c>
      <c r="E39" s="5">
        <f>Gd离子浓度!M52</f>
        <v>3.2046277345571504E-4</v>
      </c>
      <c r="F39" s="5">
        <f>Nd离子浓度!M52</f>
        <v>9.3475828964567024E-4</v>
      </c>
      <c r="G39" s="5">
        <f>'In离子浓度 '!M52</f>
        <v>1.8867738575750249E-4</v>
      </c>
    </row>
    <row r="40" spans="1:7" s="79" customFormat="1" x14ac:dyDescent="0.25">
      <c r="A40">
        <f>'Mg2+离子浓度'!A53</f>
        <v>7.4868119641229509E-6</v>
      </c>
      <c r="B40" s="5">
        <f>'Mg2+离子浓度'!B53</f>
        <v>0.29315651788203312</v>
      </c>
      <c r="C40">
        <f>'OH-离子浓度 '!P53</f>
        <v>13.77732397931673</v>
      </c>
      <c r="D40" s="78">
        <f>'Mg2+离子浓度'!M53</f>
        <v>0.29582700741093765</v>
      </c>
      <c r="E40" s="78">
        <f>Gd离子浓度!M53</f>
        <v>5.6541032098240095E-4</v>
      </c>
      <c r="F40" s="78">
        <f>Nd离子浓度!M53</f>
        <v>1.6492378204368775E-3</v>
      </c>
      <c r="G40" s="78">
        <f>'In离子浓度 '!M53</f>
        <v>1.8867738304630864E-4</v>
      </c>
    </row>
    <row r="41" spans="1:7" x14ac:dyDescent="0.25">
      <c r="A41">
        <f>'Mg2+离子浓度'!A54</f>
        <v>0</v>
      </c>
      <c r="B41" s="5">
        <f>'Mg2+离子浓度'!B54</f>
        <v>0.29316651788203313</v>
      </c>
      <c r="C41">
        <f>'OH-离子浓度 '!P54</f>
        <v>13.777323936911028</v>
      </c>
      <c r="D41" s="5">
        <f>'Mg2+离子浓度'!M54</f>
        <v>0.2958269793633681</v>
      </c>
      <c r="E41" s="5">
        <f>Gd离子浓度!M54</f>
        <v>5.6541029728185573E-4</v>
      </c>
      <c r="F41" s="5">
        <f>Nd离子浓度!M54</f>
        <v>1.6492377910124272E-3</v>
      </c>
      <c r="G41" s="5">
        <f>'In离子浓度 '!M54</f>
        <v>1.8868381610100129E-4</v>
      </c>
    </row>
    <row r="42" spans="1:7" x14ac:dyDescent="0.25">
      <c r="A42">
        <f>'Mg2+离子浓度'!A55</f>
        <v>0</v>
      </c>
      <c r="B42" s="5">
        <f>'Mg2+离子浓度'!B55</f>
        <v>0.29317651788203314</v>
      </c>
      <c r="C42">
        <f>'OH-离子浓度 '!P55</f>
        <v>13.777323894505326</v>
      </c>
      <c r="D42" s="5">
        <f>'Mg2+离子浓度'!M55</f>
        <v>0.29582695131580117</v>
      </c>
      <c r="E42" s="5">
        <f>Gd离子浓度!M55</f>
        <v>5.6541027358131149E-4</v>
      </c>
      <c r="F42" s="5">
        <f>Nd离子浓度!M55</f>
        <v>1.649237761587978E-3</v>
      </c>
      <c r="G42" s="5">
        <f>'In离子浓度 '!M55</f>
        <v>1.8869024915557924E-4</v>
      </c>
    </row>
    <row r="43" spans="1:7" x14ac:dyDescent="0.25">
      <c r="A43">
        <f>'Mg2+离子浓度'!A56</f>
        <v>0</v>
      </c>
      <c r="B43" s="5">
        <f>'Mg2+离子浓度'!B56</f>
        <v>0.29320651788203311</v>
      </c>
      <c r="C43">
        <f>'OH-离子浓度 '!P56</f>
        <v>13.777323838811789</v>
      </c>
      <c r="D43" s="5">
        <f>'Mg2+离子浓度'!M56</f>
        <v>0.29582690273599493</v>
      </c>
      <c r="E43" s="5">
        <f>Gd离子浓度!M56</f>
        <v>5.6541023253076637E-4</v>
      </c>
      <c r="F43" s="5">
        <f>Nd离子浓度!M56</f>
        <v>1.6492377106233373E-3</v>
      </c>
      <c r="G43" s="5">
        <f>'In离子浓度 '!M56</f>
        <v>1.8870955258722707E-4</v>
      </c>
    </row>
    <row r="44" spans="1:7" x14ac:dyDescent="0.25">
      <c r="A44">
        <f>'Mg2+离子浓度'!A57</f>
        <v>0</v>
      </c>
      <c r="B44" s="5">
        <f>'Mg2+离子浓度'!B57</f>
        <v>0.29323651788203314</v>
      </c>
      <c r="C44">
        <f>'OH-离子浓度 '!P57</f>
        <v>13.777323783118259</v>
      </c>
      <c r="D44" s="5">
        <f>'Mg2+离子浓度'!M57</f>
        <v>0.29582685415619658</v>
      </c>
      <c r="E44" s="5">
        <f>Gd离子浓度!M57</f>
        <v>5.6541019148022417E-4</v>
      </c>
      <c r="F44" s="5">
        <f>Nd离子浓度!M57</f>
        <v>1.6492376596586983E-3</v>
      </c>
      <c r="G44" s="5">
        <f>'In离子浓度 '!M57</f>
        <v>1.8872885601827849E-4</v>
      </c>
    </row>
    <row r="45" spans="1:7" x14ac:dyDescent="0.25">
      <c r="A45">
        <f>'Mg2+离子浓度'!A58</f>
        <v>0</v>
      </c>
      <c r="B45" s="5">
        <f>'Mg2+离子浓度'!B58</f>
        <v>0.29325651788203311</v>
      </c>
      <c r="C45">
        <f>'OH-离子浓度 '!P58</f>
        <v>13.777323731350409</v>
      </c>
      <c r="D45" s="5">
        <f>'Mg2+离子浓度'!M58</f>
        <v>0.29582681449096393</v>
      </c>
      <c r="E45" s="5">
        <f>Gd离子浓度!M58</f>
        <v>5.654101579625993E-4</v>
      </c>
      <c r="F45" s="5">
        <f>Nd离子浓度!M58</f>
        <v>1.6492376180462464E-3</v>
      </c>
      <c r="G45" s="5">
        <f>'In离子浓度 '!M58</f>
        <v>1.8874172409816693E-4</v>
      </c>
    </row>
    <row r="46" spans="1:7" x14ac:dyDescent="0.25">
      <c r="A46">
        <f>'Mg2+离子浓度'!A59</f>
        <v>0</v>
      </c>
      <c r="B46" s="5">
        <f>'Mg2+离子浓度'!B59</f>
        <v>0.2933565178820331</v>
      </c>
      <c r="C46">
        <f>'OH-离子浓度 '!P59</f>
        <v>13.77732369300155</v>
      </c>
      <c r="D46" s="5">
        <f>'Mg2+离子浓度'!M59</f>
        <v>0.29582672579681912</v>
      </c>
      <c r="E46" s="5">
        <f>Gd离子浓度!M59</f>
        <v>5.6541008301491604E-4</v>
      </c>
      <c r="F46" s="5">
        <f>Nd离子浓度!M59</f>
        <v>1.649237524997977E-3</v>
      </c>
      <c r="G46" s="5">
        <f>'In离子浓度 '!M59</f>
        <v>1.8880607765638623E-4</v>
      </c>
    </row>
    <row r="47" spans="1:7" x14ac:dyDescent="0.25">
      <c r="A47">
        <f>'Mg2+离子浓度'!A60</f>
        <v>0</v>
      </c>
      <c r="B47" s="5">
        <f>'Mg2+离子浓度'!B60</f>
        <v>0.29365651788203312</v>
      </c>
      <c r="C47">
        <f>'OH-离子浓度 '!P60</f>
        <v>13.777323804132251</v>
      </c>
      <c r="D47" s="5">
        <f>'Mg2+离子浓度'!M60</f>
        <v>0.29582657217410013</v>
      </c>
      <c r="E47" s="5">
        <f>Gd离子浓度!M60</f>
        <v>5.6540995320173793E-4</v>
      </c>
      <c r="F47" s="5">
        <f>Nd离子浓度!M60</f>
        <v>1.6492373638336561E-3</v>
      </c>
      <c r="G47" s="5">
        <f>'In离子浓度 '!M60</f>
        <v>1.8899915181867899E-4</v>
      </c>
    </row>
    <row r="48" spans="1:7" x14ac:dyDescent="0.25">
      <c r="A48">
        <f>'Mg2+离子浓度'!A61</f>
        <v>0</v>
      </c>
      <c r="B48" s="5">
        <f>'Mg2+离子浓度'!B61</f>
        <v>0.29395651788203314</v>
      </c>
      <c r="C48">
        <f>'OH-离子浓度 '!P61</f>
        <v>13.777323915262848</v>
      </c>
      <c r="D48" s="5">
        <f>'Mg2+离子浓度'!M61</f>
        <v>0.29582641855146086</v>
      </c>
      <c r="E48" s="5">
        <f>Gd离子浓度!M61</f>
        <v>5.6540982338858974E-4</v>
      </c>
      <c r="F48" s="5">
        <f>Nd离子浓度!M61</f>
        <v>1.6492372026693511E-3</v>
      </c>
      <c r="G48" s="5">
        <f>'In离子浓度 '!M61</f>
        <v>1.8919222596210444E-4</v>
      </c>
    </row>
    <row r="49" spans="1:7" x14ac:dyDescent="0.25">
      <c r="A49">
        <f>'Mg2+离子浓度'!A62</f>
        <v>0</v>
      </c>
      <c r="B49" s="5">
        <f>'Mg2+离子浓度'!B62</f>
        <v>0.29415651788203312</v>
      </c>
      <c r="C49">
        <f>'OH-离子浓度 '!P62</f>
        <v>13.777323943057828</v>
      </c>
      <c r="D49" s="5">
        <f>'Mg2+离子浓度'!M62</f>
        <v>0.29582629311916636</v>
      </c>
      <c r="E49" s="5">
        <f>Gd离子浓度!M62</f>
        <v>5.6540971739662226E-4</v>
      </c>
      <c r="F49" s="5">
        <f>Nd离子浓度!M62</f>
        <v>1.6492370710792599E-3</v>
      </c>
      <c r="G49" s="5">
        <f>'In离子浓度 '!M62</f>
        <v>1.893209392774022E-4</v>
      </c>
    </row>
    <row r="50" spans="1:7" x14ac:dyDescent="0.25">
      <c r="A50">
        <f>'Mg2+离子浓度'!A63</f>
        <v>0</v>
      </c>
      <c r="B50" s="5">
        <f>'Mg2+离子浓度'!B63</f>
        <v>0.29515651788203312</v>
      </c>
      <c r="C50">
        <f>'OH-离子浓度 '!P63</f>
        <v>13.777324779282674</v>
      </c>
      <c r="D50" s="5">
        <f>'Mg2+离子浓度'!M63</f>
        <v>0.29582601264414798</v>
      </c>
      <c r="E50" s="5">
        <f>Gd离子浓度!M63</f>
        <v>5.654094803914225E-4</v>
      </c>
      <c r="F50" s="5">
        <f>Nd离子浓度!M63</f>
        <v>1.6492367768348936E-3</v>
      </c>
      <c r="G50" s="5">
        <f>'In离子浓度 '!M63</f>
        <v>1.8996454748998543E-4</v>
      </c>
    </row>
    <row r="51" spans="1:7" x14ac:dyDescent="0.25">
      <c r="A51">
        <f>'Mg2+离子浓度'!A64</f>
        <v>0</v>
      </c>
      <c r="B51" s="5">
        <f>'Mg2+离子浓度'!B64</f>
        <v>0.29815651788203312</v>
      </c>
      <c r="C51">
        <f>'OH-离子浓度 '!P64</f>
        <v>13.777328003171251</v>
      </c>
      <c r="D51" s="5">
        <f>'Mg2+离子浓度'!M64</f>
        <v>0.29582552684762647</v>
      </c>
      <c r="E51" s="5">
        <f>Gd离子浓度!M64</f>
        <v>5.6540906988654686E-4</v>
      </c>
      <c r="F51" s="5">
        <f>Nd离子浓度!M64</f>
        <v>1.6492362671887935E-3</v>
      </c>
      <c r="G51" s="5">
        <f>'In离子浓度 '!M64</f>
        <v>1.9189541450443596E-4</v>
      </c>
    </row>
    <row r="52" spans="1:7" x14ac:dyDescent="0.25">
      <c r="A52">
        <f>'Mg2+离子浓度'!A65</f>
        <v>0</v>
      </c>
      <c r="B52" s="5">
        <f>'Mg2+离子浓度'!B65</f>
        <v>0.30115651788203313</v>
      </c>
      <c r="C52">
        <f>'OH-离子浓度 '!P65</f>
        <v>13.777331227028641</v>
      </c>
      <c r="D52" s="5">
        <f>'Mg2+离子浓度'!M65</f>
        <v>0.29582504105190277</v>
      </c>
      <c r="E52" s="5">
        <f>Gd离子浓度!M65</f>
        <v>5.6540865938196916E-4</v>
      </c>
      <c r="F52" s="5">
        <f>Nd离子浓度!M65</f>
        <v>1.6492357575428507E-3</v>
      </c>
      <c r="G52" s="5">
        <f>'In离子浓度 '!M65</f>
        <v>1.9382628092221114E-4</v>
      </c>
    </row>
    <row r="53" spans="1:7" x14ac:dyDescent="0.25">
      <c r="A53">
        <f>'Mg2+离子浓度'!A66</f>
        <v>0</v>
      </c>
      <c r="B53" s="5">
        <f>'Mg2+离子浓度'!B66</f>
        <v>0.30315651788203313</v>
      </c>
      <c r="C53">
        <f>'OH-离子浓度 '!P66</f>
        <v>13.777333229862293</v>
      </c>
      <c r="D53" s="5">
        <f>'Mg2+离子浓度'!M66</f>
        <v>0.29582464440200673</v>
      </c>
      <c r="E53" s="5">
        <f>Gd离子浓度!M66</f>
        <v>5.6540832420662833E-4</v>
      </c>
      <c r="F53" s="5">
        <f>Nd离子浓度!M66</f>
        <v>1.6492353414188097E-3</v>
      </c>
      <c r="G53" s="5">
        <f>'In离子浓度 '!M66</f>
        <v>1.9511351590171774E-4</v>
      </c>
    </row>
    <row r="54" spans="1:7" x14ac:dyDescent="0.25">
      <c r="A54">
        <f>'Mg2+离子浓度'!A67</f>
        <v>0</v>
      </c>
      <c r="B54" s="5">
        <f>'Mg2+离子浓度'!B67</f>
        <v>0.31315651788203314</v>
      </c>
      <c r="C54">
        <f>'OH-离子浓度 '!P67</f>
        <v>13.777345448689299</v>
      </c>
      <c r="D54" s="5">
        <f>'Mg2+离子浓度'!M67</f>
        <v>0.29582375746706502</v>
      </c>
      <c r="E54" s="5">
        <f>Gd离子浓度!M67</f>
        <v>5.654075747322263E-4</v>
      </c>
      <c r="F54" s="5">
        <f>Nd离子浓度!M67</f>
        <v>1.6492344109374018E-3</v>
      </c>
      <c r="G54" s="5">
        <f>'In离子浓度 '!M67</f>
        <v>2.015498232355678E-4</v>
      </c>
    </row>
    <row r="55" spans="1:7" x14ac:dyDescent="0.25">
      <c r="A55">
        <f>'Mg2+离子浓度'!A68</f>
        <v>0</v>
      </c>
      <c r="B55" s="5">
        <f>'Mg2+离子浓度'!B68</f>
        <v>0.34315651788203311</v>
      </c>
      <c r="C55">
        <f>'OH-离子浓度 '!P68</f>
        <v>13.777384364407961</v>
      </c>
      <c r="D55" s="5">
        <f>'Mg2+离子浓度'!M68</f>
        <v>0.29582222125528895</v>
      </c>
      <c r="E55" s="5">
        <f>Gd离子浓度!M68</f>
        <v>5.6540627660620361E-4</v>
      </c>
      <c r="F55" s="5">
        <f>Nd离子浓度!M68</f>
        <v>1.6492327992972363E-3</v>
      </c>
      <c r="G55" s="5">
        <f>'In离子浓度 '!M68</f>
        <v>2.2085887054963522E-4</v>
      </c>
    </row>
    <row r="56" spans="1:7" x14ac:dyDescent="0.25">
      <c r="A56">
        <f>'Mg2+离子浓度'!A69</f>
        <v>0</v>
      </c>
      <c r="B56" s="5">
        <f>'Mg2+离子浓度'!B69</f>
        <v>0.37315651788203313</v>
      </c>
      <c r="C56">
        <f>'OH-离子浓度 '!P69</f>
        <v>13.77742327636301</v>
      </c>
      <c r="D56" s="5">
        <f>'Mg2+离子浓度'!M69</f>
        <v>0.29582068505149034</v>
      </c>
      <c r="E56" s="5">
        <f>Gd离子浓度!M69</f>
        <v>5.6540497848316139E-4</v>
      </c>
      <c r="F56" s="5">
        <f>Nd离子浓度!M69</f>
        <v>1.6492311876586455E-3</v>
      </c>
      <c r="G56" s="5">
        <f>'In离子浓度 '!M69</f>
        <v>2.4016789899480444E-4</v>
      </c>
    </row>
    <row r="57" spans="1:7" x14ac:dyDescent="0.25">
      <c r="A57">
        <f>'Mg2+离子浓度'!A70</f>
        <v>0</v>
      </c>
      <c r="B57" s="5">
        <f>'Mg2+离子浓度'!B70</f>
        <v>0.3931565178820331</v>
      </c>
      <c r="C57">
        <f>'OH-离子浓度 '!P70</f>
        <v>13.777448752688459</v>
      </c>
      <c r="D57" s="5">
        <f>'Mg2+离子浓度'!M70</f>
        <v>0.29581943075285477</v>
      </c>
      <c r="E57" s="5">
        <f>Gd离子浓度!M70</f>
        <v>5.6540391857256937E-4</v>
      </c>
      <c r="F57" s="5">
        <f>Nd离子浓度!M70</f>
        <v>1.6492298717625325E-3</v>
      </c>
      <c r="G57" s="5">
        <f>'In离子浓度 '!M70</f>
        <v>2.5304053918995419E-4</v>
      </c>
    </row>
    <row r="58" spans="1:7" x14ac:dyDescent="0.25">
      <c r="A58">
        <f>'Mg2+离子浓度'!A71</f>
        <v>0</v>
      </c>
      <c r="B58" s="5">
        <f>'Mg2+离子浓度'!B71</f>
        <v>0.44315651788203314</v>
      </c>
      <c r="C58">
        <f>'OH-离子浓度 '!P71</f>
        <v>13.777514754005791</v>
      </c>
      <c r="D58" s="5">
        <f>'Mg2+离子浓度'!M71</f>
        <v>0.29581744754098654</v>
      </c>
      <c r="E58" s="5">
        <f>Gd离子浓度!M71</f>
        <v>5.6540224270991738E-4</v>
      </c>
      <c r="F58" s="5">
        <f>Nd离子浓度!M71</f>
        <v>1.6492277911497519E-3</v>
      </c>
      <c r="G58" s="5">
        <f>'In离子浓度 '!M71</f>
        <v>2.8522228459381608E-4</v>
      </c>
    </row>
    <row r="59" spans="1:7" x14ac:dyDescent="0.25">
      <c r="A59">
        <f>'Mg2+离子浓度'!A72</f>
        <v>0</v>
      </c>
      <c r="B59" s="5">
        <f>'Mg2+离子浓度'!B72</f>
        <v>0.49315651788203313</v>
      </c>
      <c r="C59">
        <f>'OH-离子浓度 '!P72</f>
        <v>13.777580744688146</v>
      </c>
      <c r="D59" s="5">
        <f>'Mg2+离子浓度'!M72</f>
        <v>0.29581546434241407</v>
      </c>
      <c r="E59" s="5">
        <f>Gd离子浓度!M72</f>
        <v>5.6540056685223255E-4</v>
      </c>
      <c r="F59" s="5">
        <f>Nd离子浓度!M72</f>
        <v>1.6492257105395962E-3</v>
      </c>
      <c r="G59" s="5">
        <f>'In离子浓度 '!M72</f>
        <v>3.1740398939827344E-4</v>
      </c>
    </row>
    <row r="60" spans="1:7" x14ac:dyDescent="0.25">
      <c r="A60" t="s">
        <v>290</v>
      </c>
      <c r="B60" s="5">
        <f>'Mg2+离子浓度'!B73</f>
        <v>0.54315651788203312</v>
      </c>
      <c r="C60">
        <f>'OH-离子浓度 '!P73</f>
        <v>13.777646724738853</v>
      </c>
      <c r="D60" s="5">
        <f>'Mg2+离子浓度'!M73</f>
        <v>0.29581348115713724</v>
      </c>
      <c r="E60" s="5">
        <f>Gd离子浓度!M73</f>
        <v>5.65398890999515E-4</v>
      </c>
      <c r="F60" s="5">
        <f>Nd离子浓度!M73</f>
        <v>1.6492236299320651E-3</v>
      </c>
      <c r="G60" s="5">
        <f>'In离子浓度 '!M73</f>
        <v>3.4958565360337733E-4</v>
      </c>
    </row>
    <row r="61" spans="1:7" s="17" customFormat="1" x14ac:dyDescent="0.25">
      <c r="A61" s="17">
        <f>'Mg2+离子浓度'!A74</f>
        <v>0.2931415442581049</v>
      </c>
      <c r="B61" s="18">
        <f>'Mg2+离子浓度'!B74</f>
        <v>0.58630554895210207</v>
      </c>
      <c r="C61" s="17">
        <f>'OH-离子浓度 '!P74</f>
        <v>13.777703392535766</v>
      </c>
      <c r="D61" s="18">
        <f>'Mg2+离子浓度'!M74</f>
        <v>0.29581163885481393</v>
      </c>
      <c r="E61" s="5">
        <f>Gd离子浓度!M74</f>
        <v>5.6539733419141524E-4</v>
      </c>
      <c r="F61" s="5">
        <f>Nd离子浓度!M74</f>
        <v>1.6492216971177207E-3</v>
      </c>
      <c r="G61" s="5">
        <f>'In离子浓度 '!M74</f>
        <v>3.7735774452727998E-4</v>
      </c>
    </row>
    <row r="62" spans="1:7" x14ac:dyDescent="0.25">
      <c r="B62" s="5">
        <f>'Mg2+离子浓度'!B75</f>
        <v>0.58630554905210208</v>
      </c>
      <c r="C62">
        <f>'OH-离子浓度 '!P75</f>
        <v>13.777706287575883</v>
      </c>
      <c r="D62" s="5">
        <f>'Mg2+离子浓度'!M75</f>
        <v>0.29581361447188514</v>
      </c>
      <c r="E62" s="5">
        <f>Gd离子浓度!M75</f>
        <v>5.6540111020229064E-4</v>
      </c>
      <c r="F62" s="5">
        <f>Nd离子浓度!M75</f>
        <v>1.6492327113660406E-3</v>
      </c>
      <c r="G62" s="5">
        <f>'In离子浓度 '!M75</f>
        <v>3.7735774450598983E-4</v>
      </c>
    </row>
    <row r="63" spans="1:7" x14ac:dyDescent="0.25">
      <c r="B63" s="5">
        <f>'Mg2+离子浓度'!B76</f>
        <v>0.58630554935210211</v>
      </c>
      <c r="C63">
        <f>'OH-离子浓度 '!P76</f>
        <v>13.777714972806612</v>
      </c>
      <c r="D63" s="5">
        <f>'Mg2+离子浓度'!M76</f>
        <v>0.2958195414355505</v>
      </c>
      <c r="E63" s="5">
        <f>Gd离子浓度!M76</f>
        <v>5.6541243832994325E-4</v>
      </c>
      <c r="F63" s="5">
        <f>Nd离子浓度!M76</f>
        <v>1.6492657542289762E-3</v>
      </c>
      <c r="G63" s="5">
        <f>'In离子浓度 '!M76</f>
        <v>3.7735774446911432E-4</v>
      </c>
    </row>
    <row r="64" spans="1:7" x14ac:dyDescent="0.25">
      <c r="B64" s="5">
        <f>'Mg2+离子浓度'!B77</f>
        <v>0.58630554975210203</v>
      </c>
      <c r="C64">
        <f>'OH-离子浓度 '!P77</f>
        <v>13.777726552896032</v>
      </c>
      <c r="D64" s="5">
        <f>'Mg2+离子浓度'!M77</f>
        <v>0.29582744407901423</v>
      </c>
      <c r="E64" s="5">
        <f>Gd离子浓度!M77</f>
        <v>5.6542754251913939E-4</v>
      </c>
      <c r="F64" s="5">
        <f>Nd离子浓度!M77</f>
        <v>1.6493098113961138E-3</v>
      </c>
      <c r="G64" s="5">
        <f>'In离子浓度 '!M77</f>
        <v>3.7735774442653402E-4</v>
      </c>
    </row>
    <row r="65" spans="1:7" x14ac:dyDescent="0.25">
      <c r="B65" s="5">
        <f>'Mg2+离子浓度'!B78</f>
        <v>0.58630554995210205</v>
      </c>
      <c r="C65">
        <f>'OH-离子浓度 '!P78</f>
        <v>13.777732342752673</v>
      </c>
      <c r="D65" s="5">
        <f>'Mg2+离子浓度'!M78</f>
        <v>0.29583139536510283</v>
      </c>
      <c r="E65" s="5">
        <f>Gd离子浓度!M78</f>
        <v>5.6543509458478693E-4</v>
      </c>
      <c r="F65" s="5">
        <f>Nd离子浓度!M78</f>
        <v>1.6493318399472517E-3</v>
      </c>
      <c r="G65" s="5">
        <f>'In离子浓度 '!M78</f>
        <v>3.7735774439642524E-4</v>
      </c>
    </row>
    <row r="66" spans="1:7" x14ac:dyDescent="0.25">
      <c r="B66" s="5">
        <f>'Mg2+离子浓度'!B79</f>
        <v>0.58630555895210212</v>
      </c>
      <c r="C66">
        <f>'OH-离子浓度 '!P79</f>
        <v>13.777992816077637</v>
      </c>
      <c r="D66" s="5">
        <f>'Mg2+离子浓度'!M79</f>
        <v>0.29600920802852798</v>
      </c>
      <c r="E66" s="5">
        <f>Gd离子浓度!M79</f>
        <v>5.6577494157214491E-4</v>
      </c>
      <c r="F66" s="5">
        <f>Nd离子浓度!M79</f>
        <v>1.6503231297136536E-3</v>
      </c>
      <c r="G66" s="5">
        <f>'In离子浓度 '!M79</f>
        <v>3.7735774419444927E-4</v>
      </c>
    </row>
    <row r="67" spans="1:7" x14ac:dyDescent="0.25">
      <c r="B67" s="5">
        <f>'Mg2+离子浓度'!B80</f>
        <v>0.58630564895210202</v>
      </c>
      <c r="C67">
        <f>'OH-离子浓度 '!P80</f>
        <v>13.780589004465622</v>
      </c>
      <c r="D67" s="5">
        <f>'Mg2+离子浓度'!M80</f>
        <v>0.29778734038622662</v>
      </c>
      <c r="E67" s="5">
        <f>Gd离子浓度!M80</f>
        <v>5.6917341626354021E-4</v>
      </c>
      <c r="F67" s="5">
        <f>Nd离子浓度!M80</f>
        <v>1.660236033302929E-3</v>
      </c>
      <c r="G67" s="5">
        <f>'In离子浓度 '!M80</f>
        <v>3.7735774355574539E-4</v>
      </c>
    </row>
    <row r="68" spans="1:7" x14ac:dyDescent="0.25">
      <c r="B68" s="5">
        <f>'Mg2+离子浓度'!B81</f>
        <v>0.5863065489521021</v>
      </c>
      <c r="C68">
        <f>'OH-离子浓度 '!P81</f>
        <v>13.805731448067313</v>
      </c>
      <c r="D68" s="5">
        <f>'Mg2+离子浓度'!M81</f>
        <v>0.31556868179394354</v>
      </c>
      <c r="E68" s="5">
        <f>Gd离子浓度!M81</f>
        <v>6.0315817826852138E-4</v>
      </c>
      <c r="F68" s="5">
        <f>Nd离子浓度!M81</f>
        <v>1.7593650880018262E-3</v>
      </c>
      <c r="G68" s="5">
        <f>'In离子浓度 '!M81</f>
        <v>3.7735774153598614E-4</v>
      </c>
    </row>
    <row r="69" spans="1:7" x14ac:dyDescent="0.25">
      <c r="B69" s="5">
        <f>'Mg2+离子浓度'!B82</f>
        <v>0.58631303576406624</v>
      </c>
      <c r="C69">
        <f>'OH-离子浓度 '!P82</f>
        <v>13.953536530984767</v>
      </c>
      <c r="D69" s="5">
        <f>'Mg2+离子浓度'!M82</f>
        <v>0.44372895501664056</v>
      </c>
      <c r="E69" s="5">
        <f>Gd离子浓度!M82</f>
        <v>8.4810571625123859E-4</v>
      </c>
      <c r="F69" s="5">
        <f>Nd离子浓度!M82</f>
        <v>2.4738446069438712E-3</v>
      </c>
      <c r="G69" s="5">
        <f>'In离子浓度 '!M82</f>
        <v>3.7735773611355573E-4</v>
      </c>
    </row>
    <row r="70" spans="1:7" x14ac:dyDescent="0.25">
      <c r="B70" s="5">
        <f>'Mg2+离子浓度'!B83</f>
        <v>0.58631554895210203</v>
      </c>
      <c r="C70">
        <f>'OH-离子浓度 '!P83</f>
        <v>13.953536505051559</v>
      </c>
      <c r="D70" s="5">
        <f>'Mg2+离子浓度'!M83</f>
        <v>0.4437289339261018</v>
      </c>
      <c r="E70" s="5">
        <f>Gd离子浓度!M83</f>
        <v>8.4810569842921197E-4</v>
      </c>
      <c r="F70" s="5">
        <f>Nd离子浓度!M83</f>
        <v>2.4738445848175119E-3</v>
      </c>
      <c r="G70" s="5">
        <f>'In离子浓度 '!M83</f>
        <v>3.7735935033204556E-4</v>
      </c>
    </row>
    <row r="71" spans="1:7" x14ac:dyDescent="0.25">
      <c r="B71" s="5">
        <f>'Mg2+离子浓度'!B84</f>
        <v>0.58632554895210209</v>
      </c>
      <c r="C71">
        <f>'OH-离子浓度 '!P84</f>
        <v>13.953536457975529</v>
      </c>
      <c r="D71" s="5">
        <f>'Mg2+离子浓度'!M84</f>
        <v>0.44372889185584496</v>
      </c>
      <c r="E71" s="5">
        <f>Gd离子浓度!M84</f>
        <v>8.4810566287880408E-4</v>
      </c>
      <c r="F71" s="5">
        <f>Nd离子浓度!M84</f>
        <v>2.473844540681054E-3</v>
      </c>
      <c r="G71" s="5">
        <f>'In离子浓度 '!M84</f>
        <v>3.7736578002041773E-4</v>
      </c>
    </row>
    <row r="72" spans="1:7" x14ac:dyDescent="0.25">
      <c r="B72" s="5">
        <f>'Mg2+离子浓度'!B85</f>
        <v>0.58635554895210207</v>
      </c>
      <c r="C72">
        <f>'OH-离子浓度 '!P85</f>
        <v>13.953536388271012</v>
      </c>
      <c r="D72" s="5">
        <f>'Mg2+离子浓度'!M85</f>
        <v>0.44372881898802979</v>
      </c>
      <c r="E72" s="5">
        <f>Gd离子浓度!M85</f>
        <v>8.4810560130369405E-4</v>
      </c>
      <c r="F72" s="5">
        <f>Nd离子浓度!M85</f>
        <v>2.4738444642344671E-3</v>
      </c>
      <c r="G72" s="5">
        <f>'In离子浓度 '!M85</f>
        <v>3.7738507762162635E-4</v>
      </c>
    </row>
    <row r="73" spans="1:7" x14ac:dyDescent="0.25">
      <c r="B73" s="5">
        <f>'Mg2+离子浓度'!B86</f>
        <v>0.58638554895210204</v>
      </c>
      <c r="C73">
        <f>'OH-离子浓度 '!P86</f>
        <v>13.953536318566497</v>
      </c>
      <c r="D73" s="5">
        <f>'Mg2+离子浓度'!M86</f>
        <v>0.44372874612022656</v>
      </c>
      <c r="E73" s="5">
        <f>Gd离子浓度!M86</f>
        <v>8.4810553972858836E-4</v>
      </c>
      <c r="F73" s="5">
        <f>Nd离子浓度!M86</f>
        <v>2.4738443877878828E-3</v>
      </c>
      <c r="G73" s="5">
        <f>'In离子浓度 '!M86</f>
        <v>3.7740437522223861E-4</v>
      </c>
    </row>
    <row r="74" spans="1:7" x14ac:dyDescent="0.25">
      <c r="B74" s="5">
        <f>'Mg2+离子浓度'!B87</f>
        <v>0.58640554895210206</v>
      </c>
      <c r="C74">
        <f>'OH-离子浓度 '!P87</f>
        <v>13.953536257457991</v>
      </c>
      <c r="D74" s="5">
        <f>'Mg2+离子浓度'!M87</f>
        <v>0.44372868662392423</v>
      </c>
      <c r="E74" s="5">
        <f>Gd离子浓度!M87</f>
        <v>8.4810548945272893E-4</v>
      </c>
      <c r="F74" s="5">
        <f>Nd离子浓度!M87</f>
        <v>2.4738443253695102E-3</v>
      </c>
      <c r="G74" s="5">
        <f>'In离子浓度 '!M87</f>
        <v>3.7741723854159366E-4</v>
      </c>
    </row>
    <row r="75" spans="1:7" x14ac:dyDescent="0.25">
      <c r="B75" s="5">
        <f>'Mg2+离子浓度'!B88</f>
        <v>0.58650554895210205</v>
      </c>
      <c r="C75">
        <f>'OH-离子浓度 '!P88</f>
        <v>13.953536172405856</v>
      </c>
      <c r="D75" s="5">
        <f>'Mg2+离子浓度'!M88</f>
        <v>0.44372855358616548</v>
      </c>
      <c r="E75" s="5">
        <f>Gd离子浓度!M88</f>
        <v>8.4810537703249619E-4</v>
      </c>
      <c r="F75" s="5">
        <f>Nd离子浓度!M88</f>
        <v>2.4738441857977888E-3</v>
      </c>
      <c r="G75" s="5">
        <f>'In离子浓度 '!M88</f>
        <v>3.7748158145493692E-4</v>
      </c>
    </row>
    <row r="76" spans="1:7" x14ac:dyDescent="0.25">
      <c r="B76" s="5">
        <f>'Mg2+离子浓度'!B89</f>
        <v>0.58680554895210202</v>
      </c>
      <c r="C76">
        <f>'OH-离子浓度 '!P89</f>
        <v>13.953536143426824</v>
      </c>
      <c r="D76" s="5">
        <f>'Mg2+离子浓度'!M89</f>
        <v>0.44372832315807703</v>
      </c>
      <c r="E76" s="5">
        <f>Gd离子浓度!M89</f>
        <v>8.4810518231496698E-4</v>
      </c>
      <c r="F76" s="5">
        <f>Nd离子浓度!M89</f>
        <v>2.4738439440524897E-3</v>
      </c>
      <c r="G76" s="5">
        <f>'In离子浓度 '!M89</f>
        <v>3.7767463717976445E-4</v>
      </c>
    </row>
    <row r="77" spans="1:7" x14ac:dyDescent="0.25">
      <c r="B77" s="5">
        <f>'Mg2+离子浓度'!B90</f>
        <v>0.5871055489521021</v>
      </c>
      <c r="C77">
        <f>'OH-离子浓度 '!P90</f>
        <v>13.953536114447811</v>
      </c>
      <c r="D77" s="5">
        <f>'Mg2+离子浓度'!M90</f>
        <v>0.44372809273010833</v>
      </c>
      <c r="E77" s="5">
        <f>Gd离子浓度!M90</f>
        <v>8.4810498759748244E-4</v>
      </c>
      <c r="F77" s="5">
        <f>Nd离子浓度!M90</f>
        <v>2.4738437023072149E-3</v>
      </c>
      <c r="G77" s="5">
        <f>'In离子浓度 '!M90</f>
        <v>3.778676928857266E-4</v>
      </c>
    </row>
    <row r="78" spans="1:7" x14ac:dyDescent="0.25">
      <c r="A78">
        <f>'Mg2+离子浓度'!A91</f>
        <v>0</v>
      </c>
      <c r="B78" s="5">
        <f>'Mg2+离子浓度'!B91</f>
        <v>0.58730554895210207</v>
      </c>
      <c r="C78">
        <f>'OH-离子浓度 '!P91</f>
        <v>13.953536048836446</v>
      </c>
      <c r="D78" s="5">
        <f>'Mg2+离子浓度'!M91</f>
        <v>0.44372790458655742</v>
      </c>
      <c r="E78" s="5">
        <f>Gd离子浓度!M91</f>
        <v>8.4810482861135859E-4</v>
      </c>
      <c r="F78" s="5">
        <f>Nd离子浓度!M91</f>
        <v>2.4738435049230434E-3</v>
      </c>
      <c r="G78" s="5">
        <f>'In离子浓度 '!M91</f>
        <v>3.7799639114689988E-4</v>
      </c>
    </row>
    <row r="79" spans="1:7" x14ac:dyDescent="0.25">
      <c r="A79">
        <f>'Mg2+离子浓度'!A92</f>
        <v>0</v>
      </c>
      <c r="B79" s="5">
        <f>'Mg2+离子浓度'!B92</f>
        <v>0.58830554895210208</v>
      </c>
      <c r="C79">
        <f>'OH-离子浓度 '!P92</f>
        <v>13.953536418030797</v>
      </c>
      <c r="D79" s="5">
        <f>'Mg2+离子浓度'!M92</f>
        <v>0.44372748388496641</v>
      </c>
      <c r="E79" s="5">
        <f>Gd离子浓度!M92</f>
        <v>8.4810447310764456E-4</v>
      </c>
      <c r="F79" s="5">
        <f>Nd离子浓度!M92</f>
        <v>2.4738430635586539E-3</v>
      </c>
      <c r="G79" s="5">
        <f>'In离子浓度 '!M92</f>
        <v>3.7863996569744037E-4</v>
      </c>
    </row>
    <row r="80" spans="1:7" x14ac:dyDescent="0.25">
      <c r="A80">
        <f>'Mg2+离子浓度'!A93</f>
        <v>0</v>
      </c>
      <c r="B80" s="5">
        <f>'Mg2+离子浓度'!B93</f>
        <v>0.59130554895210208</v>
      </c>
      <c r="C80">
        <f>'OH-离子浓度 '!P93</f>
        <v>13.953538240841119</v>
      </c>
      <c r="D80" s="5">
        <f>'Mg2+离子浓度'!M93</f>
        <v>0.44372675520912669</v>
      </c>
      <c r="E80" s="5">
        <f>Gd离子浓度!M93</f>
        <v>8.4810385735740817E-4</v>
      </c>
      <c r="F80" s="5">
        <f>Nd离子浓度!M93</f>
        <v>2.4738422990932419E-3</v>
      </c>
      <c r="G80" s="5">
        <f>'In离子浓度 '!M93</f>
        <v>3.80570774407533E-4</v>
      </c>
    </row>
    <row r="81" spans="1:7" x14ac:dyDescent="0.25">
      <c r="A81">
        <f>'Mg2+离子浓度'!A94</f>
        <v>0</v>
      </c>
      <c r="B81" s="5">
        <f>'Mg2+离子浓度'!B94</f>
        <v>0.59430554895210208</v>
      </c>
      <c r="C81">
        <f>'OH-离子浓度 '!P94</f>
        <v>13.953540063639693</v>
      </c>
      <c r="D81" s="5">
        <f>'Mg2+离子浓度'!M94</f>
        <v>0.44372602653448373</v>
      </c>
      <c r="E81" s="5">
        <f>Gd离子浓度!M94</f>
        <v>8.4810324160761869E-4</v>
      </c>
      <c r="F81" s="5">
        <f>Nd离子浓度!M94</f>
        <v>2.4738415346280676E-3</v>
      </c>
      <c r="G81" s="5">
        <f>'In离子浓度 '!M94</f>
        <v>3.8250158252096841E-4</v>
      </c>
    </row>
    <row r="82" spans="1:7" x14ac:dyDescent="0.25">
      <c r="A82">
        <f>'Mg2+离子浓度'!A95</f>
        <v>0</v>
      </c>
      <c r="B82" s="5">
        <f>'Mg2+离子浓度'!B95</f>
        <v>0.59630554895210208</v>
      </c>
      <c r="C82">
        <f>'OH-离子浓度 '!P95</f>
        <v>13.953541132444577</v>
      </c>
      <c r="D82" s="5">
        <f>'Mg2+离子浓度'!M95</f>
        <v>0.44372543157510602</v>
      </c>
      <c r="E82" s="5">
        <f>Gd离子浓度!M95</f>
        <v>8.4810273885038581E-4</v>
      </c>
      <c r="F82" s="5">
        <f>Nd离子浓度!M95</f>
        <v>2.4738409104450593E-3</v>
      </c>
      <c r="G82" s="5">
        <f>'In离子浓度 '!M95</f>
        <v>3.8378876989519564E-4</v>
      </c>
    </row>
    <row r="83" spans="1:7" x14ac:dyDescent="0.25">
      <c r="A83">
        <f>'Mg2+离子浓度'!A96</f>
        <v>0</v>
      </c>
      <c r="B83" s="5">
        <f>'Mg2+离子浓度'!B96</f>
        <v>0.60630554895210209</v>
      </c>
      <c r="C83">
        <f>'OH-离子浓度 '!P96</f>
        <v>13.953548681269726</v>
      </c>
      <c r="D83" s="5">
        <f>'Mg2+离子浓度'!M96</f>
        <v>0.44372410120727762</v>
      </c>
      <c r="E83" s="5">
        <f>Gd离子浓度!M96</f>
        <v>8.4810161465170343E-4</v>
      </c>
      <c r="F83" s="5">
        <f>Nd离子浓度!M96</f>
        <v>2.4738395147297742E-3</v>
      </c>
      <c r="G83" s="5">
        <f>'In离子浓度 '!M96</f>
        <v>3.9022497078043179E-4</v>
      </c>
    </row>
    <row r="84" spans="1:7" x14ac:dyDescent="0.25">
      <c r="A84">
        <f>'Mg2+离子浓度'!A97</f>
        <v>0</v>
      </c>
      <c r="B84" s="5">
        <f>'Mg2+离子浓度'!B97</f>
        <v>0.63630554895210212</v>
      </c>
      <c r="C84">
        <f>'OH-离子浓度 '!P97</f>
        <v>13.953573588430698</v>
      </c>
      <c r="D84" s="5">
        <f>'Mg2+离子浓度'!M97</f>
        <v>0.44372179694951464</v>
      </c>
      <c r="E84" s="5">
        <f>Gd离子浓度!M97</f>
        <v>8.4809966748504884E-4</v>
      </c>
      <c r="F84" s="5">
        <f>Nd离子浓度!M97</f>
        <v>2.4738370972813518E-3</v>
      </c>
      <c r="G84" s="5">
        <f>'In离子浓度 '!M97</f>
        <v>4.0953383372019565E-4</v>
      </c>
    </row>
    <row r="85" spans="1:7" x14ac:dyDescent="0.25">
      <c r="A85">
        <f>'Mg2+离子浓度'!A98</f>
        <v>0</v>
      </c>
      <c r="B85" s="5">
        <f>'Mg2+离子浓度'!B98</f>
        <v>0.66630554895210203</v>
      </c>
      <c r="C85">
        <f>'OH-离子浓度 '!P98</f>
        <v>13.953598493986128</v>
      </c>
      <c r="D85" s="5">
        <f>'Mg2+离子浓度'!M98</f>
        <v>0.44371949270371763</v>
      </c>
      <c r="E85" s="5">
        <f>Gd离子浓度!M98</f>
        <v>8.4809772032286475E-4</v>
      </c>
      <c r="F85" s="5">
        <f>Nd离子浓度!M98</f>
        <v>2.4738346798352916E-3</v>
      </c>
      <c r="G85" s="5">
        <f>'In离子浓度 '!M98</f>
        <v>4.288426777912414E-4</v>
      </c>
    </row>
    <row r="86" spans="1:7" x14ac:dyDescent="0.25">
      <c r="A86">
        <f>'Mg2+离子浓度'!A99</f>
        <v>0</v>
      </c>
      <c r="B86" s="5">
        <f>'Mg2+离子浓度'!B99</f>
        <v>0.68630554895210205</v>
      </c>
      <c r="C86">
        <f>'OH-离子浓度 '!P99</f>
        <v>13.953614633899441</v>
      </c>
      <c r="D86" s="5">
        <f>'Mg2+离子浓度'!M99</f>
        <v>0.44371761130467291</v>
      </c>
      <c r="E86" s="5">
        <f>Gd离子浓度!M99</f>
        <v>8.4809613047524899E-4</v>
      </c>
      <c r="F86" s="5">
        <f>Nd离子浓度!M99</f>
        <v>2.4738327060007783E-3</v>
      </c>
      <c r="G86" s="5">
        <f>'In离子浓度 '!M99</f>
        <v>4.4171516744569682E-4</v>
      </c>
    </row>
    <row r="87" spans="1:7" x14ac:dyDescent="0.25">
      <c r="A87">
        <f>'Mg2+离子浓度'!A100</f>
        <v>0</v>
      </c>
      <c r="B87" s="5">
        <f>'Mg2+离子浓度'!B100</f>
        <v>0.7363055489521021</v>
      </c>
      <c r="C87">
        <f>'OH-离子浓度 '!P100</f>
        <v>13.953657298438854</v>
      </c>
      <c r="D87" s="5">
        <f>'Mg2+离子浓度'!M100</f>
        <v>0.44371463656420157</v>
      </c>
      <c r="E87" s="5">
        <f>Gd离子浓度!M100</f>
        <v>8.4809361671016228E-4</v>
      </c>
      <c r="F87" s="5">
        <f>Nd离子浓度!M100</f>
        <v>2.4738295850968745E-3</v>
      </c>
      <c r="G87" s="5">
        <f>'In离子浓度 '!M100</f>
        <v>4.7389667482401147E-4</v>
      </c>
    </row>
    <row r="88" spans="1:7" x14ac:dyDescent="0.25">
      <c r="A88" t="str">
        <f>'Mg2+离子浓度'!A101</f>
        <v>(t1+t2)*3</v>
      </c>
      <c r="B88" s="5">
        <f>'Mg2+离子浓度'!B101</f>
        <v>0.78630554895210203</v>
      </c>
      <c r="C88">
        <f>'OH-离子浓度 '!P101</f>
        <v>13.95369995839558</v>
      </c>
      <c r="D88" s="5">
        <f>'Mg2+离子浓度'!M101</f>
        <v>0.44371166184367322</v>
      </c>
      <c r="E88" s="5">
        <f>Gd离子浓度!M101</f>
        <v>8.4809110295252642E-4</v>
      </c>
      <c r="F88" s="5">
        <f>Nd离子浓度!M101</f>
        <v>2.4738264641969081E-3</v>
      </c>
      <c r="G88" s="5">
        <f>'In离子浓度 '!M101</f>
        <v>5.0607814160322174E-4</v>
      </c>
    </row>
    <row r="89" spans="1:7" x14ac:dyDescent="0.25">
      <c r="A89">
        <f>'Mg2+离子浓度'!A102</f>
        <v>0.87944709321020698</v>
      </c>
      <c r="B89" s="5">
        <f>'Mg2+离子浓度'!B102</f>
        <v>0.83630554895210207</v>
      </c>
      <c r="C89">
        <f>'OH-离子浓度 '!P102</f>
        <v>13.95374261377056</v>
      </c>
      <c r="D89" s="5">
        <f>'Mg2+离子浓度'!M102</f>
        <v>0.44370868714308787</v>
      </c>
      <c r="E89" s="5">
        <f>Gd离子浓度!M102</f>
        <v>8.4808858920234131E-4</v>
      </c>
      <c r="F89" s="5">
        <f>Nd离子浓度!M102</f>
        <v>2.4738233433008782E-3</v>
      </c>
      <c r="G89" s="5">
        <f>'In离子浓度 '!M102</f>
        <v>5.3825956778337882E-4</v>
      </c>
    </row>
    <row r="90" spans="1:7" x14ac:dyDescent="0.25">
      <c r="A90">
        <f>'Mg2+离子浓度'!A103</f>
        <v>0.2931415442581049</v>
      </c>
      <c r="B90" s="5">
        <f>'Mg2+离子浓度'!B103</f>
        <v>0.87945458002217114</v>
      </c>
      <c r="C90">
        <f>'OH-离子浓度 '!P103</f>
        <v>13.953779157673097</v>
      </c>
      <c r="D90" s="5">
        <f>'Mg2+离子浓度'!M103</f>
        <v>0.44370592376143941</v>
      </c>
      <c r="E90" s="5">
        <f>Gd离子浓度!M103</f>
        <v>8.4808625401703067E-4</v>
      </c>
      <c r="F90" s="5">
        <f>Nd离子浓度!M103</f>
        <v>2.4738204440935448E-3</v>
      </c>
      <c r="G90" s="5">
        <f>'In离子浓度 '!M103</f>
        <v>5.6603143759012E-4</v>
      </c>
    </row>
    <row r="91" spans="1:7" x14ac:dyDescent="0.25">
      <c r="A91">
        <f>'Mg2+离子浓度'!A104</f>
        <v>0</v>
      </c>
      <c r="B91" s="5">
        <f>'Mg2+离子浓度'!B104</f>
        <v>0.87945458012217115</v>
      </c>
      <c r="C91">
        <f>'OH-离子浓度 '!P104</f>
        <v>13.953781087711388</v>
      </c>
      <c r="D91" s="5">
        <f>'Mg2+离子浓度'!M104</f>
        <v>0.44370789933416932</v>
      </c>
      <c r="E91" s="5">
        <f>Gd离子浓度!M104</f>
        <v>8.4809002999043453E-4</v>
      </c>
      <c r="F91" s="5">
        <f>Nd离子浓度!M104</f>
        <v>2.4738314582953419E-3</v>
      </c>
      <c r="G91" s="5">
        <f>'In离子浓度 '!M104</f>
        <v>5.6603143755818493E-4</v>
      </c>
    </row>
    <row r="92" spans="1:7" x14ac:dyDescent="0.25">
      <c r="A92">
        <f>'Mg2+离子浓度'!A105</f>
        <v>0</v>
      </c>
      <c r="B92" s="5">
        <f>'Mg2+离子浓度'!B105</f>
        <v>0.87945458042217117</v>
      </c>
      <c r="C92">
        <f>'OH-离子浓度 '!P105</f>
        <v>13.953786878000965</v>
      </c>
      <c r="D92" s="5">
        <f>'Mg2+离子浓度'!M105</f>
        <v>0.44371382622103323</v>
      </c>
      <c r="E92" s="5">
        <f>Gd离子浓度!M105</f>
        <v>8.481013580531843E-4</v>
      </c>
      <c r="F92" s="5">
        <f>Nd离子浓度!M105</f>
        <v>2.4738645010776977E-3</v>
      </c>
      <c r="G92" s="5">
        <f>'In离子浓度 '!M105</f>
        <v>5.6603143750287208E-4</v>
      </c>
    </row>
    <row r="93" spans="1:7" x14ac:dyDescent="0.25">
      <c r="A93">
        <f>'Mg2+离子浓度'!A106</f>
        <v>0</v>
      </c>
      <c r="B93" s="5">
        <f>'Mg2+离子浓度'!B106</f>
        <v>0.87945458082217109</v>
      </c>
      <c r="C93">
        <f>'OH-离子浓度 '!P106</f>
        <v>13.953794598320021</v>
      </c>
      <c r="D93" s="5">
        <f>'Mg2+离子浓度'!M106</f>
        <v>0.44372172877581434</v>
      </c>
      <c r="E93" s="5">
        <f>Gd离子浓度!M106</f>
        <v>8.4811646216743702E-4</v>
      </c>
      <c r="F93" s="5">
        <f>Nd离子浓度!M106</f>
        <v>2.4739085581517886E-3</v>
      </c>
      <c r="G93" s="5">
        <f>'In离子浓度 '!M106</f>
        <v>5.6603143743900227E-4</v>
      </c>
    </row>
    <row r="94" spans="1:7" x14ac:dyDescent="0.25">
      <c r="A94">
        <f>'Mg2+离子浓度'!A107</f>
        <v>0</v>
      </c>
      <c r="B94" s="5">
        <f>'Mg2+离子浓度'!B107</f>
        <v>0.87945458102217111</v>
      </c>
      <c r="C94">
        <f>'OH-离子浓度 '!P107</f>
        <v>13.953798458355267</v>
      </c>
      <c r="D94" s="5">
        <f>'Mg2+离子浓度'!M107</f>
        <v>0.44372567999919471</v>
      </c>
      <c r="E94" s="5">
        <f>Gd离子浓度!M107</f>
        <v>8.4812401418009147E-4</v>
      </c>
      <c r="F94" s="5">
        <f>Nd离子浓度!M107</f>
        <v>2.4739305866371335E-3</v>
      </c>
      <c r="G94" s="5">
        <f>'In离子浓度 '!M107</f>
        <v>5.660314373938394E-4</v>
      </c>
    </row>
    <row r="95" spans="1:7" x14ac:dyDescent="0.25">
      <c r="A95">
        <f>'Mg2+离子浓度'!A108</f>
        <v>0</v>
      </c>
      <c r="B95" s="5">
        <f>'Mg2+离子浓度'!B108</f>
        <v>0.87945459002217119</v>
      </c>
      <c r="C95">
        <f>'OH-离子浓度 '!P108</f>
        <v>13.953972134084299</v>
      </c>
      <c r="D95" s="5">
        <f>'Mg2+离子浓度'!M108</f>
        <v>0.44390349224196102</v>
      </c>
      <c r="E95" s="5">
        <f>Gd离子浓度!M108</f>
        <v>8.4846386081196157E-4</v>
      </c>
      <c r="F95" s="5">
        <f>Nd离子浓度!M108</f>
        <v>2.4749218759621797E-3</v>
      </c>
      <c r="G95" s="5">
        <f>'In离子浓度 '!M108</f>
        <v>5.6603143709087851E-4</v>
      </c>
    </row>
    <row r="96" spans="1:7" x14ac:dyDescent="0.25">
      <c r="A96">
        <f>'Mg2+离子浓度'!A109</f>
        <v>0</v>
      </c>
      <c r="B96" s="5">
        <f>'Mg2+离子浓度'!B109</f>
        <v>0.87945468002217109</v>
      </c>
      <c r="C96">
        <f>'OH-离子浓度 '!P109</f>
        <v>13.955705093580248</v>
      </c>
      <c r="D96" s="5">
        <f>'Mg2+离子浓度'!M109</f>
        <v>0.4456816232694194</v>
      </c>
      <c r="E96" s="5">
        <f>Gd离子浓度!M109</f>
        <v>8.5186233437920607E-4</v>
      </c>
      <c r="F96" s="5">
        <f>Nd离子浓度!M109</f>
        <v>2.4848347781557651E-3</v>
      </c>
      <c r="G96" s="5">
        <f>'In离子浓度 '!M109</f>
        <v>5.6603143613283139E-4</v>
      </c>
    </row>
    <row r="97" spans="1:7" x14ac:dyDescent="0.25">
      <c r="A97">
        <f>'Mg2+离子浓度'!A110</f>
        <v>0</v>
      </c>
      <c r="B97" s="5">
        <f>'Mg2+离子浓度'!B110</f>
        <v>0.87945558002217117</v>
      </c>
      <c r="C97">
        <f>'OH-离子浓度 '!P110</f>
        <v>13.972664698291533</v>
      </c>
      <c r="D97" s="5">
        <f>'Mg2+离子浓度'!M110</f>
        <v>0.46346296047054758</v>
      </c>
      <c r="E97" s="5">
        <f>Gd离子浓度!M110</f>
        <v>8.8584709282930961E-4</v>
      </c>
      <c r="F97" s="5">
        <f>Nd离子浓度!M110</f>
        <v>2.5839638284411029E-3</v>
      </c>
      <c r="G97" s="5">
        <f>'In离子浓度 '!M110</f>
        <v>5.6603143310322043E-4</v>
      </c>
    </row>
    <row r="98" spans="1:7" x14ac:dyDescent="0.25">
      <c r="A98">
        <f>'Mg2+离子浓度'!A111</f>
        <v>7.4868119641229509E-6</v>
      </c>
      <c r="B98" s="5">
        <f>'Mg2+离子浓度'!B111</f>
        <v>0.8794620668341353</v>
      </c>
      <c r="C98">
        <f>'OH-离子浓度 '!P111</f>
        <v>14.078528168930779</v>
      </c>
      <c r="D98" s="5">
        <f>'Mg2+离子浓度'!M111</f>
        <v>0.59162322239985154</v>
      </c>
      <c r="E98" s="5">
        <f>Gd离子浓度!M111</f>
        <v>1.1307946212682771E-3</v>
      </c>
      <c r="F98" s="5">
        <f>Nd离子浓度!M111</f>
        <v>3.2984433355341017E-3</v>
      </c>
      <c r="G98" s="5">
        <f>'In离子浓度 '!M111</f>
        <v>5.6603142496964936E-4</v>
      </c>
    </row>
    <row r="99" spans="1:7" x14ac:dyDescent="0.25">
      <c r="A99">
        <f>'Mg2+离子浓度'!A112</f>
        <v>0</v>
      </c>
      <c r="B99" s="5">
        <f>'Mg2+离子浓度'!B112</f>
        <v>0.87946458002217109</v>
      </c>
      <c r="C99">
        <f>'OH-离子浓度 '!P112</f>
        <v>14.078528142410976</v>
      </c>
      <c r="D99" s="5">
        <f>'Mg2+离子浓度'!M112</f>
        <v>0.59162319427986443</v>
      </c>
      <c r="E99" s="5">
        <f>Gd离子浓度!M112</f>
        <v>1.1307945975058483E-3</v>
      </c>
      <c r="F99" s="5">
        <f>Nd离子浓度!M112</f>
        <v>3.2984433060324323E-3</v>
      </c>
      <c r="G99" s="5">
        <f>'In离子浓度 '!M112</f>
        <v>5.6603303750061944E-4</v>
      </c>
    </row>
    <row r="100" spans="1:7" x14ac:dyDescent="0.25">
      <c r="A100">
        <f>'Mg2+离子浓度'!A113</f>
        <v>0</v>
      </c>
      <c r="B100" s="5">
        <f>'Mg2+离子浓度'!B113</f>
        <v>0.87947458002217116</v>
      </c>
      <c r="C100">
        <f>'OH-离子浓度 '!P113</f>
        <v>14.078528093000887</v>
      </c>
      <c r="D100" s="5">
        <f>'Mg2+离子浓度'!M113</f>
        <v>0.59162313818764745</v>
      </c>
      <c r="E100" s="5">
        <f>Gd离子浓度!M113</f>
        <v>1.1307945501058496E-3</v>
      </c>
      <c r="F100" s="5">
        <f>Nd离子浓度!M113</f>
        <v>3.2984432471841085E-3</v>
      </c>
      <c r="G100" s="5">
        <f>'In离子浓度 '!M113</f>
        <v>5.6603946382281865E-4</v>
      </c>
    </row>
    <row r="101" spans="1:7" x14ac:dyDescent="0.25">
      <c r="A101">
        <f>'Mg2+离子浓度'!A114</f>
        <v>0</v>
      </c>
      <c r="B101" s="5">
        <f>'Mg2+离子浓度'!B114</f>
        <v>0.87950458002217113</v>
      </c>
      <c r="C101">
        <f>'OH-离子浓度 '!P114</f>
        <v>14.078528016294186</v>
      </c>
      <c r="D101" s="5">
        <f>'Mg2+离子浓度'!M114</f>
        <v>0.59162304103308694</v>
      </c>
      <c r="E101" s="5">
        <f>Gd离子浓度!M114</f>
        <v>1.1307944680066467E-3</v>
      </c>
      <c r="F101" s="5">
        <f>Nd离子浓度!M114</f>
        <v>3.298443145255825E-3</v>
      </c>
      <c r="G101" s="5">
        <f>'In离子浓度 '!M114</f>
        <v>5.6605875559364509E-4</v>
      </c>
    </row>
    <row r="102" spans="1:7" x14ac:dyDescent="0.25">
      <c r="A102">
        <f>'Mg2+离子浓度'!A115</f>
        <v>0</v>
      </c>
      <c r="B102" s="5">
        <f>'Mg2+离子浓度'!B115</f>
        <v>0.87953458002217111</v>
      </c>
      <c r="C102">
        <f>'OH-离子浓度 '!P115</f>
        <v>14.078527939587488</v>
      </c>
      <c r="D102" s="5">
        <f>'Mg2+离子浓度'!M115</f>
        <v>0.59162294387854231</v>
      </c>
      <c r="E102" s="5">
        <f>Gd离子浓度!M115</f>
        <v>1.1307943859074495E-3</v>
      </c>
      <c r="F102" s="5">
        <f>Nd离子浓度!M115</f>
        <v>3.2984430433275441E-3</v>
      </c>
      <c r="G102" s="5">
        <f>'In离子浓度 '!M115</f>
        <v>5.6607804736387543E-4</v>
      </c>
    </row>
    <row r="103" spans="1:7" x14ac:dyDescent="0.25">
      <c r="A103">
        <f>'Mg2+离子浓度'!A116</f>
        <v>0</v>
      </c>
      <c r="B103" s="5">
        <f>'Mg2+离子浓度'!B116</f>
        <v>0.87955458002217113</v>
      </c>
      <c r="C103">
        <f>'OH-离子浓度 '!P116</f>
        <v>14.078527873810858</v>
      </c>
      <c r="D103" s="5">
        <f>'Mg2+离子浓度'!M116</f>
        <v>0.59162286455220192</v>
      </c>
      <c r="E103" s="5">
        <f>Gd离子浓度!M116</f>
        <v>1.1307943188737409E-3</v>
      </c>
      <c r="F103" s="5">
        <f>Nd离子浓度!M116</f>
        <v>3.2984429601034533E-3</v>
      </c>
      <c r="G103" s="5">
        <f>'In离子浓度 '!M116</f>
        <v>5.6609090592274372E-4</v>
      </c>
    </row>
    <row r="104" spans="1:7" x14ac:dyDescent="0.25">
      <c r="A104">
        <f>'Mg2+离子浓度'!A117</f>
        <v>0</v>
      </c>
      <c r="B104" s="5">
        <f>'Mg2+离子浓度'!B117</f>
        <v>0.87965458002217112</v>
      </c>
      <c r="C104">
        <f>'OH-离子浓度 '!P117</f>
        <v>14.078527765418109</v>
      </c>
      <c r="D104" s="5">
        <f>'Mg2+离子浓度'!M117</f>
        <v>0.59162268717313615</v>
      </c>
      <c r="E104" s="5">
        <f>Gd离子浓度!M117</f>
        <v>1.1307941689818204E-3</v>
      </c>
      <c r="F104" s="5">
        <f>Nd离子浓度!M117</f>
        <v>3.298442774008736E-3</v>
      </c>
      <c r="G104" s="5">
        <f>'In离子浓度 '!M117</f>
        <v>5.6615523819131502E-4</v>
      </c>
    </row>
    <row r="105" spans="1:7" x14ac:dyDescent="0.25">
      <c r="A105">
        <f>'Mg2+离子浓度'!A118</f>
        <v>0</v>
      </c>
      <c r="B105" s="5">
        <f>'Mg2+离子浓度'!B118</f>
        <v>0.87995458002217108</v>
      </c>
      <c r="C105">
        <f>'OH-离子浓度 '!P118</f>
        <v>14.078527666417259</v>
      </c>
      <c r="D105" s="5">
        <f>'Mg2+离子浓度'!M118</f>
        <v>0.59162237994367395</v>
      </c>
      <c r="E105" s="5">
        <f>Gd离子浓度!M118</f>
        <v>1.1307939093614325E-3</v>
      </c>
      <c r="F105" s="5">
        <f>Nd离子浓度!M118</f>
        <v>3.2984424516832489E-3</v>
      </c>
      <c r="G105" s="5">
        <f>'In离子浓度 '!M118</f>
        <v>5.6634827547885776E-4</v>
      </c>
    </row>
    <row r="106" spans="1:7" x14ac:dyDescent="0.25">
      <c r="A106">
        <f>'Mg2+离子浓度'!A119</f>
        <v>0</v>
      </c>
      <c r="B106" s="5">
        <f>'Mg2+离子浓度'!B119</f>
        <v>0.88025458002217116</v>
      </c>
      <c r="C106">
        <f>'OH-离子浓度 '!P119</f>
        <v>14.078527567416456</v>
      </c>
      <c r="D106" s="5">
        <f>'Mg2+离子浓度'!M119</f>
        <v>0.59162207271437128</v>
      </c>
      <c r="E106" s="5">
        <f>Gd离子浓度!M119</f>
        <v>1.1307936497411046E-3</v>
      </c>
      <c r="F106" s="5">
        <f>Nd离子浓度!M119</f>
        <v>3.2984421293577922E-3</v>
      </c>
      <c r="G106" s="5">
        <f>'In离子浓度 '!M119</f>
        <v>5.6654131274753701E-4</v>
      </c>
    </row>
    <row r="107" spans="1:7" x14ac:dyDescent="0.25">
      <c r="A107">
        <f>'Mg2+离子浓度'!A120</f>
        <v>0</v>
      </c>
      <c r="B107" s="5">
        <f>'Mg2+离子浓度'!B120</f>
        <v>0.88045458002217114</v>
      </c>
      <c r="C107">
        <f>'OH-离子浓度 '!P120</f>
        <v>14.078527455123908</v>
      </c>
      <c r="D107" s="5">
        <f>'Mg2+离子浓度'!M120</f>
        <v>0.5916218218628263</v>
      </c>
      <c r="E107" s="5">
        <f>Gd离子浓度!M120</f>
        <v>1.1307934377620429E-3</v>
      </c>
      <c r="F107" s="5">
        <f>Nd离子浓度!M120</f>
        <v>3.2984418661801849E-3</v>
      </c>
      <c r="G107" s="5">
        <f>'In离子浓度 '!M120</f>
        <v>5.666699959547334E-4</v>
      </c>
    </row>
    <row r="108" spans="1:7" x14ac:dyDescent="0.25">
      <c r="A108">
        <f>'Mg2+离子浓度'!A121</f>
        <v>0</v>
      </c>
      <c r="B108" s="5">
        <f>'Mg2+离子浓度'!B121</f>
        <v>0.88145458002217114</v>
      </c>
      <c r="C108">
        <f>'OH-离子浓度 '!P121</f>
        <v>14.078527590912737</v>
      </c>
      <c r="D108" s="5">
        <f>'Mg2+离子浓度'!M121</f>
        <v>0.59162126094195755</v>
      </c>
      <c r="E108" s="5">
        <f>Gd离子浓度!M121</f>
        <v>1.1307929637625407E-3</v>
      </c>
      <c r="F108" s="5">
        <f>Nd离子浓度!M121</f>
        <v>3.2984412776972121E-3</v>
      </c>
      <c r="G108" s="5">
        <f>'In离子浓度 '!M121</f>
        <v>5.6731353684356088E-4</v>
      </c>
    </row>
    <row r="109" spans="1:7" x14ac:dyDescent="0.25">
      <c r="A109">
        <f>'Mg2+离子浓度'!A122</f>
        <v>0</v>
      </c>
      <c r="B109" s="5">
        <f>'Mg2+离子浓度'!B122</f>
        <v>0.88445458002217114</v>
      </c>
      <c r="C109">
        <f>'OH-离子浓度 '!P122</f>
        <v>14.078528713510851</v>
      </c>
      <c r="D109" s="5">
        <f>'Mg2+离子浓度'!M122</f>
        <v>0.5916202893994349</v>
      </c>
      <c r="E109" s="5">
        <f>Gd离子浓度!M122</f>
        <v>1.1307921427716639E-3</v>
      </c>
      <c r="F109" s="5">
        <f>Nd离子浓度!M122</f>
        <v>3.2984402584149853E-3</v>
      </c>
      <c r="G109" s="5">
        <f>'In离子浓度 '!M122</f>
        <v>5.6924428724986669E-4</v>
      </c>
    </row>
    <row r="110" spans="1:7" x14ac:dyDescent="0.25">
      <c r="A110">
        <f>'Mg2+离子浓度'!A123</f>
        <v>0</v>
      </c>
      <c r="B110" s="5">
        <f>'Mg2+离子浓度'!B123</f>
        <v>0.88745458002217115</v>
      </c>
      <c r="C110">
        <f>'OH-离子浓度 '!P123</f>
        <v>14.078529836103538</v>
      </c>
      <c r="D110" s="5">
        <f>'Mg2+离子浓度'!M123</f>
        <v>0.59161931785850763</v>
      </c>
      <c r="E110" s="5">
        <f>Gd离子浓度!M123</f>
        <v>1.1307913217813831E-3</v>
      </c>
      <c r="F110" s="5">
        <f>Nd离子浓度!M123</f>
        <v>3.2984392391330725E-3</v>
      </c>
      <c r="G110" s="5">
        <f>'In离子浓度 '!M123</f>
        <v>5.7117503705953311E-4</v>
      </c>
    </row>
    <row r="111" spans="1:7" x14ac:dyDescent="0.25">
      <c r="A111">
        <f>'Mg2+离子浓度'!A124</f>
        <v>0</v>
      </c>
      <c r="B111" s="5">
        <f>'Mg2+离子浓度'!B124</f>
        <v>0.88945458002217115</v>
      </c>
      <c r="C111">
        <f>'OH-离子浓度 '!P124</f>
        <v>14.078530438107839</v>
      </c>
      <c r="D111" s="5">
        <f>'Mg2+离子浓度'!M124</f>
        <v>0.59161852459996511</v>
      </c>
      <c r="E111" s="5">
        <f>Gd离子浓度!M124</f>
        <v>1.130790651446113E-3</v>
      </c>
      <c r="F111" s="5">
        <f>Nd离子浓度!M124</f>
        <v>3.2984384068931341E-3</v>
      </c>
      <c r="G111" s="5">
        <f>'In离子浓度 '!M124</f>
        <v>5.7246217682894703E-4</v>
      </c>
    </row>
    <row r="112" spans="1:7" x14ac:dyDescent="0.25">
      <c r="A112">
        <f>'Mg2+离子浓度'!A125</f>
        <v>0</v>
      </c>
      <c r="B112" s="5">
        <f>'Mg2+离子浓度'!B125</f>
        <v>0.89945458002217116</v>
      </c>
      <c r="C112">
        <f>'OH-离子浓度 '!P125</f>
        <v>14.078535652978438</v>
      </c>
      <c r="D112" s="5">
        <f>'Mg2+离子浓度'!M125</f>
        <v>0.59161675082231846</v>
      </c>
      <c r="E112" s="5">
        <f>Gd离子浓度!M125</f>
        <v>1.1307891525317692E-3</v>
      </c>
      <c r="F112" s="5">
        <f>Nd离子浓度!M125</f>
        <v>3.2984365459485265E-3</v>
      </c>
      <c r="G112" s="5">
        <f>'In离子浓度 '!M125</f>
        <v>5.7889827126661128E-4</v>
      </c>
    </row>
    <row r="113" spans="1:7" x14ac:dyDescent="0.25">
      <c r="A113">
        <f>'Mg2+离子浓度'!A126</f>
        <v>0</v>
      </c>
      <c r="B113" s="5">
        <f>'Mg2+离子浓度'!B126</f>
        <v>0.92945458002217118</v>
      </c>
      <c r="C113">
        <f>'OH-离子浓度 '!P126</f>
        <v>14.078553558773567</v>
      </c>
      <c r="D113" s="5">
        <f>'Mg2+离子浓度'!M126</f>
        <v>0.5916136785585242</v>
      </c>
      <c r="E113" s="5">
        <f>Gd离子浓度!M126</f>
        <v>1.1307865563394109E-3</v>
      </c>
      <c r="F113" s="5">
        <f>Nd离子浓度!M126</f>
        <v>3.2984333226997358E-3</v>
      </c>
      <c r="G113" s="5">
        <f>'In离子浓度 '!M126</f>
        <v>5.9820694983387659E-4</v>
      </c>
    </row>
    <row r="114" spans="1:7" x14ac:dyDescent="0.25">
      <c r="A114">
        <f>'Mg2+离子浓度'!A127</f>
        <v>0</v>
      </c>
      <c r="B114" s="5">
        <f>'Mg2+离子浓度'!B127</f>
        <v>0.9594545800221711</v>
      </c>
      <c r="C114">
        <f>'OH-离子浓度 '!P127</f>
        <v>14.078571463703103</v>
      </c>
      <c r="D114" s="5">
        <f>'Mg2+离子浓度'!M127</f>
        <v>0.59161060631068418</v>
      </c>
      <c r="E114" s="5">
        <f>Gd离子浓度!M127</f>
        <v>1.1307839601530129E-3</v>
      </c>
      <c r="F114" s="5">
        <f>Nd离子浓度!M127</f>
        <v>3.298430099454094E-3</v>
      </c>
      <c r="G114" s="5">
        <f>'In离子浓度 '!M127</f>
        <v>6.1751560953260387E-4</v>
      </c>
    </row>
    <row r="115" spans="1:7" x14ac:dyDescent="0.25">
      <c r="A115">
        <f>'Mg2+离子浓度'!A128</f>
        <v>0</v>
      </c>
      <c r="B115" s="5">
        <f>'Mg2+离子浓度'!B128</f>
        <v>0.97945458002217112</v>
      </c>
      <c r="C115">
        <f>'OH-离子浓度 '!P128</f>
        <v>14.078582936937979</v>
      </c>
      <c r="D115" s="5">
        <f>'Mg2+离子浓度'!M128</f>
        <v>0.5916080978438536</v>
      </c>
      <c r="E115" s="5">
        <f>Gd离子浓度!M128</f>
        <v>1.1307818403805622E-3</v>
      </c>
      <c r="F115" s="5">
        <f>Nd离子浓度!M128</f>
        <v>3.2984274676876209E-3</v>
      </c>
      <c r="G115" s="5">
        <f>'In离子浓度 '!M128</f>
        <v>6.3038794864783883E-4</v>
      </c>
    </row>
    <row r="116" spans="1:7" x14ac:dyDescent="0.25">
      <c r="A116">
        <f>'Mg2+离子浓度'!A129</f>
        <v>0</v>
      </c>
      <c r="B116" s="5">
        <f>'Mg2+离子浓度'!B129</f>
        <v>1.0294545800221711</v>
      </c>
      <c r="C116">
        <f>'OH-离子浓度 '!P129</f>
        <v>14.078613936248683</v>
      </c>
      <c r="D116" s="5">
        <f>'Mg2+离子浓度'!M129</f>
        <v>0.59160413162636072</v>
      </c>
      <c r="E116" s="5">
        <f>Gd离子浓度!M129</f>
        <v>1.1307784887323127E-3</v>
      </c>
      <c r="F116" s="5">
        <f>Nd离子浓度!M129</f>
        <v>3.298423306502778E-3</v>
      </c>
      <c r="G116" s="5">
        <f>'In离子浓度 '!M129</f>
        <v>6.6256921800293624E-4</v>
      </c>
    </row>
    <row r="117" spans="1:7" x14ac:dyDescent="0.25">
      <c r="A117" t="str">
        <f>'Mg2+离子浓度'!A130</f>
        <v>(t1+t2)*4</v>
      </c>
      <c r="B117" s="5">
        <f>'Mg2+离子浓度'!B130</f>
        <v>1.0794545800221711</v>
      </c>
      <c r="C117">
        <f>'OH-离子浓度 '!P130</f>
        <v>14.078644933062183</v>
      </c>
      <c r="D117" s="5">
        <f>'Mg2+离子浓度'!M130</f>
        <v>0.59160016543545801</v>
      </c>
      <c r="E117" s="5">
        <f>Gd离子浓度!M130</f>
        <v>1.1307751370939975E-3</v>
      </c>
      <c r="F117" s="5">
        <f>Nd离子浓度!M130</f>
        <v>3.2984191453231853E-3</v>
      </c>
      <c r="G117" s="5">
        <f>'In离子浓度 '!M130</f>
        <v>6.947504467592296E-4</v>
      </c>
    </row>
    <row r="118" spans="1:7" x14ac:dyDescent="0.25">
      <c r="A118">
        <f>'Mg2+离子浓度'!A131</f>
        <v>1.172596124280276</v>
      </c>
      <c r="B118" s="5">
        <f>'Mg2+离子浓度'!B131</f>
        <v>1.1294545800221711</v>
      </c>
      <c r="C118">
        <f>'OH-离子浓度 '!P131</f>
        <v>14.078675927378855</v>
      </c>
      <c r="D118" s="5">
        <f>'Mg2+离子浓度'!M131</f>
        <v>0.59159619927114515</v>
      </c>
      <c r="E118" s="5">
        <f>Gd离子浓度!M131</f>
        <v>1.1307717854656168E-3</v>
      </c>
      <c r="F118" s="5">
        <f>Nd离子浓度!M131</f>
        <v>3.2984149841488414E-3</v>
      </c>
      <c r="G118" s="5">
        <f>'In离子浓度 '!M131</f>
        <v>7.2693163491677031E-4</v>
      </c>
    </row>
    <row r="119" spans="1:7" x14ac:dyDescent="0.25">
      <c r="A119">
        <f>'Mg2+离子浓度'!A132</f>
        <v>0.2931415442581049</v>
      </c>
      <c r="B119" s="5">
        <f>'Mg2+离子浓度'!B132</f>
        <v>1.1726036110922402</v>
      </c>
      <c r="C119">
        <f>'OH-离子浓度 '!P132</f>
        <v>14.078702409683263</v>
      </c>
      <c r="D119" s="5">
        <f>'Mg2+离子浓度'!M132</f>
        <v>0.59159251485808817</v>
      </c>
      <c r="E119" s="5">
        <f>Gd离子浓度!M132</f>
        <v>1.1307686719209977E-3</v>
      </c>
      <c r="F119" s="5">
        <f>Nd离子浓度!M132</f>
        <v>3.2984111185579792E-3</v>
      </c>
      <c r="G119" s="5">
        <f>'In离子浓度 '!M132</f>
        <v>7.5470328360851473E-4</v>
      </c>
    </row>
    <row r="120" spans="1:7" x14ac:dyDescent="0.25">
      <c r="A120">
        <f>'Mg2+离子浓度'!A133</f>
        <v>0</v>
      </c>
      <c r="B120" s="5">
        <f>'Mg2+离子浓度'!B133</f>
        <v>1.1726036111922402</v>
      </c>
      <c r="C120">
        <f>'OH-离子浓度 '!P133</f>
        <v>14.078703857219807</v>
      </c>
      <c r="D120" s="5">
        <f>'Mg2+离子浓度'!M133</f>
        <v>0.59159449038647904</v>
      </c>
      <c r="E120" s="5">
        <f>Gd离子浓度!M133</f>
        <v>1.130772447856931E-3</v>
      </c>
      <c r="F120" s="5">
        <f>Nd离子浓度!M133</f>
        <v>3.2984221327132532E-3</v>
      </c>
      <c r="G120" s="5">
        <f>'In离子浓度 '!M133</f>
        <v>7.5470328356593507E-4</v>
      </c>
    </row>
    <row r="121" spans="1:7" x14ac:dyDescent="0.25">
      <c r="A121">
        <f>'Mg2+离子浓度'!A134</f>
        <v>0</v>
      </c>
      <c r="B121" s="5">
        <f>'Mg2+离子浓度'!B134</f>
        <v>1.1726036114922402</v>
      </c>
      <c r="C121">
        <f>'OH-离子浓度 '!P134</f>
        <v>14.078708200026661</v>
      </c>
      <c r="D121" s="5">
        <f>'Mg2+离子浓度'!M134</f>
        <v>0.59160041719654555</v>
      </c>
      <c r="E121" s="5">
        <f>Gd离子浓度!M134</f>
        <v>1.1307837758547795E-3</v>
      </c>
      <c r="F121" s="5">
        <f>Nd离子浓度!M134</f>
        <v>3.2984551754150298E-3</v>
      </c>
      <c r="G121" s="5">
        <f>'In离子浓度 '!M134</f>
        <v>7.5470328349218504E-4</v>
      </c>
    </row>
    <row r="122" spans="1:7" x14ac:dyDescent="0.25">
      <c r="A122">
        <f>'Mg2+离子浓度'!A135</f>
        <v>0</v>
      </c>
      <c r="B122" s="5">
        <f>'Mg2+离子浓度'!B135</f>
        <v>1.1726036118922403</v>
      </c>
      <c r="C122">
        <f>'OH-离子浓度 '!P135</f>
        <v>14.078713990423433</v>
      </c>
      <c r="D122" s="5">
        <f>'Mg2+离子浓度'!M135</f>
        <v>0.59160831966484206</v>
      </c>
      <c r="E122" s="5">
        <f>Gd离子浓度!M135</f>
        <v>1.1307988798982826E-3</v>
      </c>
      <c r="F122" s="5">
        <f>Nd离子浓度!M135</f>
        <v>3.2984992324083047E-3</v>
      </c>
      <c r="G122" s="5">
        <f>'In离子浓度 '!M135</f>
        <v>7.5470328340702594E-4</v>
      </c>
    </row>
    <row r="123" spans="1:7" x14ac:dyDescent="0.25">
      <c r="A123">
        <f>'Mg2+离子浓度'!A136</f>
        <v>0</v>
      </c>
      <c r="B123" s="5">
        <f>'Mg2+离子浓度'!B136</f>
        <v>1.1726036120922403</v>
      </c>
      <c r="C123">
        <f>'OH-离子浓度 '!P136</f>
        <v>14.078716885518979</v>
      </c>
      <c r="D123" s="5">
        <f>'Mg2+离子浓度'!M136</f>
        <v>0.59161227082551759</v>
      </c>
      <c r="E123" s="5">
        <f>Gd离子浓度!M136</f>
        <v>1.1308064318579453E-3</v>
      </c>
      <c r="F123" s="5">
        <f>Nd离子浓度!M136</f>
        <v>3.2985212608278558E-3</v>
      </c>
      <c r="G123" s="5">
        <f>'In离子浓度 '!M136</f>
        <v>7.5470328334680935E-4</v>
      </c>
    </row>
    <row r="124" spans="1:7" x14ac:dyDescent="0.25">
      <c r="A124">
        <f>'Mg2+离子浓度'!A137</f>
        <v>0</v>
      </c>
      <c r="B124" s="5">
        <f>'Mg2+离子浓度'!B137</f>
        <v>1.1726036210922401</v>
      </c>
      <c r="C124">
        <f>'OH-离子浓度 '!P137</f>
        <v>14.078847154491379</v>
      </c>
      <c r="D124" s="5">
        <f>'Mg2+离子浓度'!M137</f>
        <v>0.59179008264325994</v>
      </c>
      <c r="E124" s="5">
        <f>Gd离子浓度!M137</f>
        <v>1.1311462781259515E-3</v>
      </c>
      <c r="F124" s="5">
        <f>Nd离子浓度!M137</f>
        <v>3.2995125496870941E-3</v>
      </c>
      <c r="G124" s="5">
        <f>'In离子浓度 '!M137</f>
        <v>7.5470328294286392E-4</v>
      </c>
    </row>
    <row r="125" spans="1:7" x14ac:dyDescent="0.25">
      <c r="A125">
        <f>'Mg2+离子浓度'!A138</f>
        <v>0</v>
      </c>
      <c r="B125" s="5">
        <f>'Mg2+离子浓度'!B138</f>
        <v>1.1726037110922403</v>
      </c>
      <c r="C125">
        <f>'OH-离子浓度 '!P138</f>
        <v>14.080147711141855</v>
      </c>
      <c r="D125" s="5">
        <f>'Mg2+离子浓度'!M138</f>
        <v>0.59356821234493429</v>
      </c>
      <c r="E125" s="5">
        <f>Gd离子浓度!M138</f>
        <v>1.1345447505774554E-3</v>
      </c>
      <c r="F125" s="5">
        <f>Nd离子浓度!M138</f>
        <v>3.30942545050946E-3</v>
      </c>
      <c r="G125" s="5">
        <f>'In离子浓度 '!M138</f>
        <v>7.5470328166547687E-4</v>
      </c>
    </row>
    <row r="126" spans="1:7" x14ac:dyDescent="0.25">
      <c r="A126">
        <f>'Mg2+离子浓度'!A139</f>
        <v>0</v>
      </c>
      <c r="B126" s="5">
        <f>'Mg2+离子浓度'!B139</f>
        <v>1.1726046110922401</v>
      </c>
      <c r="C126">
        <f>'OH-离子浓度 '!P139</f>
        <v>14.092943491178232</v>
      </c>
      <c r="D126" s="5">
        <f>'Mg2+离子浓度'!M139</f>
        <v>0.61134954533530572</v>
      </c>
      <c r="E126" s="5">
        <f>Gd离子浓度!M139</f>
        <v>1.1685295054643782E-3</v>
      </c>
      <c r="F126" s="5">
        <f>Nd离子浓度!M139</f>
        <v>3.4085544963568248E-3</v>
      </c>
      <c r="G126" s="5">
        <f>'In离子浓度 '!M139</f>
        <v>7.5470327762602375E-4</v>
      </c>
    </row>
    <row r="127" spans="1:7" x14ac:dyDescent="0.25">
      <c r="A127">
        <f>'Mg2+离子浓度'!A140</f>
        <v>7.4868119641229509E-6</v>
      </c>
      <c r="B127" s="5">
        <f>'Mg2+离子浓度'!B140</f>
        <v>1.1726110979042044</v>
      </c>
      <c r="C127">
        <f>'OH-离子浓度 '!P140</f>
        <v>14.175463727573623</v>
      </c>
      <c r="D127" s="5">
        <f>'Mg2+离子浓度'!M140</f>
        <v>0.7395097959739978</v>
      </c>
      <c r="E127" s="5">
        <f>Gd离子浓度!M140</f>
        <v>1.4134770243640078E-3</v>
      </c>
      <c r="F127" s="5">
        <f>Nd离子浓度!M140</f>
        <v>4.1230339916131214E-3</v>
      </c>
      <c r="G127" s="5">
        <f>'In离子浓度 '!M140</f>
        <v>7.5470326678133835E-4</v>
      </c>
    </row>
    <row r="128" spans="1:7" x14ac:dyDescent="0.25">
      <c r="A128">
        <f>'Mg2+离子浓度'!A141</f>
        <v>0</v>
      </c>
      <c r="B128" s="5">
        <f>'Mg2+离子浓度'!B141</f>
        <v>1.1726136110922403</v>
      </c>
      <c r="C128">
        <f>'OH-离子浓度 '!P141</f>
        <v>14.175463700701954</v>
      </c>
      <c r="D128" s="5">
        <f>'Mg2+离子浓度'!M141</f>
        <v>0.73950976082492803</v>
      </c>
      <c r="E128" s="5">
        <f>Gd离子浓度!M141</f>
        <v>1.413476994661313E-3</v>
      </c>
      <c r="F128" s="5">
        <f>Nd离子浓度!M141</f>
        <v>4.1230339547362153E-3</v>
      </c>
      <c r="G128" s="5">
        <f>'In离子浓度 '!M141</f>
        <v>7.5470487762480489E-4</v>
      </c>
    </row>
    <row r="129" spans="1:7" x14ac:dyDescent="0.25">
      <c r="A129">
        <f>'Mg2+离子浓度'!A142</f>
        <v>0</v>
      </c>
      <c r="B129" s="5">
        <f>'Mg2+离子浓度'!B142</f>
        <v>1.1726236110922401</v>
      </c>
      <c r="C129">
        <f>'OH-离子浓度 '!P142</f>
        <v>14.17546364989178</v>
      </c>
      <c r="D129" s="5">
        <f>'Mg2+离子浓度'!M142</f>
        <v>0.73950969071148021</v>
      </c>
      <c r="E129" s="5">
        <f>Gd离子浓度!M142</f>
        <v>1.4134769354119958E-3</v>
      </c>
      <c r="F129" s="5">
        <f>Nd离子浓度!M142</f>
        <v>4.1230338811761719E-3</v>
      </c>
      <c r="G129" s="5">
        <f>'In离子浓度 '!M142</f>
        <v>7.5471130058086448E-4</v>
      </c>
    </row>
    <row r="130" spans="1:7" x14ac:dyDescent="0.25">
      <c r="A130">
        <f>'Mg2+离子浓度'!A143</f>
        <v>0</v>
      </c>
      <c r="B130" s="5">
        <f>'Mg2+离子浓度'!B143</f>
        <v>1.1726536110922403</v>
      </c>
      <c r="C130">
        <f>'OH-离子浓度 '!P143</f>
        <v>14.175463568984826</v>
      </c>
      <c r="D130" s="5">
        <f>'Mg2+离子浓度'!M143</f>
        <v>0.73950956927143774</v>
      </c>
      <c r="E130" s="5">
        <f>Gd离子浓度!M143</f>
        <v>1.4134768327891724E-3</v>
      </c>
      <c r="F130" s="5">
        <f>Nd离子浓度!M143</f>
        <v>4.1230337537664407E-3</v>
      </c>
      <c r="G130" s="5">
        <f>'In离子浓度 '!M143</f>
        <v>7.5473058652136588E-4</v>
      </c>
    </row>
    <row r="131" spans="1:7" x14ac:dyDescent="0.25">
      <c r="A131">
        <f>'Mg2+离子浓度'!A144</f>
        <v>0</v>
      </c>
      <c r="B131" s="5">
        <f>'Mg2+离子浓度'!B144</f>
        <v>1.1726836110922403</v>
      </c>
      <c r="C131">
        <f>'OH-离子浓度 '!P144</f>
        <v>14.175463488077877</v>
      </c>
      <c r="D131" s="5">
        <f>'Mg2+离子浓度'!M144</f>
        <v>0.73950944783141515</v>
      </c>
      <c r="E131" s="5">
        <f>Gd离子浓度!M144</f>
        <v>1.4134767301663561E-3</v>
      </c>
      <c r="F131" s="5">
        <f>Nd离子浓度!M144</f>
        <v>4.1230336263567147E-3</v>
      </c>
      <c r="G131" s="5">
        <f>'In离子浓度 '!M144</f>
        <v>7.5474987246127118E-4</v>
      </c>
    </row>
    <row r="132" spans="1:7" x14ac:dyDescent="0.25">
      <c r="A132">
        <f>'Mg2+离子浓度'!A145</f>
        <v>0</v>
      </c>
      <c r="B132" s="5">
        <f>'Mg2+离子浓度'!B145</f>
        <v>1.1727036110922402</v>
      </c>
      <c r="C132">
        <f>'OH-离子浓度 '!P145</f>
        <v>14.17546341950108</v>
      </c>
      <c r="D132" s="5">
        <f>'Mg2+离子浓度'!M145</f>
        <v>0.73950934867606821</v>
      </c>
      <c r="E132" s="5">
        <f>Gd离子浓度!M145</f>
        <v>1.4134766463751835E-3</v>
      </c>
      <c r="F132" s="5">
        <f>Nd离子浓度!M145</f>
        <v>4.1230335223271112E-3</v>
      </c>
      <c r="G132" s="5">
        <f>'In离子浓度 '!M145</f>
        <v>7.5476272625969927E-4</v>
      </c>
    </row>
    <row r="133" spans="1:7" x14ac:dyDescent="0.25">
      <c r="A133">
        <f>'Mg2+离子浓度'!A146</f>
        <v>0</v>
      </c>
      <c r="B133" s="5">
        <f>'Mg2+离子浓度'!B146</f>
        <v>1.1728036110922402</v>
      </c>
      <c r="C133">
        <f>'OH-离子浓度 '!P146</f>
        <v>14.175463297107488</v>
      </c>
      <c r="D133" s="5">
        <f>'Mg2+离子浓度'!M146</f>
        <v>0.73950912695800197</v>
      </c>
      <c r="E133" s="5">
        <f>Gd离子浓度!M146</f>
        <v>1.4134764590124371E-3</v>
      </c>
      <c r="F133" s="5">
        <f>Nd离子浓度!M146</f>
        <v>4.1230332897098524E-3</v>
      </c>
      <c r="G133" s="5">
        <f>'In离子浓度 '!M146</f>
        <v>7.5482704788360313E-4</v>
      </c>
    </row>
    <row r="134" spans="1:7" x14ac:dyDescent="0.25">
      <c r="A134">
        <f>'Mg2+离子浓度'!A147</f>
        <v>0</v>
      </c>
      <c r="B134" s="5">
        <f>'Mg2+离子浓度'!B147</f>
        <v>1.1731036110922402</v>
      </c>
      <c r="C134">
        <f>'OH-离子浓度 '!P147</f>
        <v>14.175463156104115</v>
      </c>
      <c r="D134" s="5">
        <f>'Mg2+离子浓度'!M147</f>
        <v>0.73950874293116153</v>
      </c>
      <c r="E134" s="5">
        <f>Gd离子浓度!M147</f>
        <v>1.4134761344906843E-3</v>
      </c>
      <c r="F134" s="5">
        <f>Nd离子浓度!M147</f>
        <v>4.1230328868049641E-3</v>
      </c>
      <c r="G134" s="5">
        <f>'In离子浓度 '!M147</f>
        <v>7.5502006673404192E-4</v>
      </c>
    </row>
    <row r="135" spans="1:7" x14ac:dyDescent="0.25">
      <c r="A135">
        <f>'Mg2+离子浓度'!A148</f>
        <v>0</v>
      </c>
      <c r="B135" s="5">
        <f>'Mg2+离子浓度'!B148</f>
        <v>1.1734036110922401</v>
      </c>
      <c r="C135">
        <f>'OH-离子浓度 '!P148</f>
        <v>14.175463015100796</v>
      </c>
      <c r="D135" s="5">
        <f>'Mg2+离子浓度'!M148</f>
        <v>0.73950835890452049</v>
      </c>
      <c r="E135" s="5">
        <f>Gd离子浓度!M148</f>
        <v>1.4134758099690055E-3</v>
      </c>
      <c r="F135" s="5">
        <f>Nd离子浓度!M148</f>
        <v>4.1230324839001157E-3</v>
      </c>
      <c r="G135" s="5">
        <f>'In离子浓度 '!M148</f>
        <v>7.5521308556561863E-4</v>
      </c>
    </row>
    <row r="136" spans="1:7" x14ac:dyDescent="0.25">
      <c r="A136">
        <f>'Mg2+离子浓度'!A149</f>
        <v>0</v>
      </c>
      <c r="B136" s="5">
        <f>'Mg2+离子浓度'!B149</f>
        <v>1.1736036110922401</v>
      </c>
      <c r="C136">
        <f>'OH-离子浓度 '!P149</f>
        <v>14.175462874806572</v>
      </c>
      <c r="D136" s="5">
        <f>'Mg2+离子浓度'!M149</f>
        <v>0.73950804534824388</v>
      </c>
      <c r="E136" s="5">
        <f>Gd离子浓度!M149</f>
        <v>1.4134755449982253E-3</v>
      </c>
      <c r="F136" s="5">
        <f>Nd离子浓度!M149</f>
        <v>4.1230321549297162E-3</v>
      </c>
      <c r="G136" s="5">
        <f>'In离子浓度 '!M149</f>
        <v>7.5534175371898553E-4</v>
      </c>
    </row>
    <row r="137" spans="1:7" x14ac:dyDescent="0.25">
      <c r="A137">
        <f>'Mg2+离子浓度'!A150</f>
        <v>0</v>
      </c>
      <c r="B137" s="5">
        <f>'Mg2+离子浓度'!B150</f>
        <v>1.1746036110922402</v>
      </c>
      <c r="C137">
        <f>'OH-离子浓度 '!P150</f>
        <v>14.175462870587181</v>
      </c>
      <c r="D137" s="5">
        <f>'Mg2+离子浓度'!M150</f>
        <v>0.73950734421539188</v>
      </c>
      <c r="E137" s="5">
        <f>Gd离子浓度!M150</f>
        <v>1.4134749525056599E-3</v>
      </c>
      <c r="F137" s="5">
        <f>Nd离子浓度!M150</f>
        <v>4.1230314193296006E-3</v>
      </c>
      <c r="G137" s="5">
        <f>'In离子浓度 '!M150</f>
        <v>7.5598526094642954E-4</v>
      </c>
    </row>
    <row r="138" spans="1:7" x14ac:dyDescent="0.25">
      <c r="A138">
        <f>'Mg2+离子浓度'!A151</f>
        <v>0</v>
      </c>
      <c r="B138" s="5">
        <f>'Mg2+离子浓度'!B151</f>
        <v>1.1776036110922401</v>
      </c>
      <c r="C138">
        <f>'OH-离子浓度 '!P151</f>
        <v>14.175463573162526</v>
      </c>
      <c r="D138" s="5">
        <f>'Mg2+离子浓度'!M151</f>
        <v>0.7395061298188208</v>
      </c>
      <c r="E138" s="5">
        <f>Gd离子浓度!M151</f>
        <v>1.4134739262788634E-3</v>
      </c>
      <c r="F138" s="5">
        <f>Nd离子浓度!M151</f>
        <v>4.1230301452330519E-3</v>
      </c>
      <c r="G138" s="5">
        <f>'In离子浓度 '!M151</f>
        <v>7.5791595304951893E-4</v>
      </c>
    </row>
    <row r="139" spans="1:7" x14ac:dyDescent="0.25">
      <c r="A139">
        <f>'Mg2+离子浓度'!A152</f>
        <v>0</v>
      </c>
      <c r="B139" s="5">
        <f>'Mg2+离子浓度'!B152</f>
        <v>1.1806036110922402</v>
      </c>
      <c r="C139">
        <f>'OH-离子浓度 '!P152</f>
        <v>14.175464275735154</v>
      </c>
      <c r="D139" s="5">
        <f>'Mg2+离子浓度'!M152</f>
        <v>0.73950491542424379</v>
      </c>
      <c r="E139" s="5">
        <f>Gd离子浓度!M152</f>
        <v>1.4134729000528118E-3</v>
      </c>
      <c r="F139" s="5">
        <f>Nd离子浓度!M152</f>
        <v>4.1230288711368987E-3</v>
      </c>
      <c r="G139" s="5">
        <f>'In离子浓度 '!M152</f>
        <v>7.5984664455598715E-4</v>
      </c>
    </row>
    <row r="140" spans="1:7" x14ac:dyDescent="0.25">
      <c r="A140">
        <f>'Mg2+离子浓度'!A153</f>
        <v>0</v>
      </c>
      <c r="B140" s="5">
        <f>'Mg2+离子浓度'!B153</f>
        <v>1.1826036110922402</v>
      </c>
      <c r="C140">
        <f>'OH-离子浓度 '!P153</f>
        <v>14.175464597727482</v>
      </c>
      <c r="D140" s="5">
        <f>'Mg2+离子浓度'!M153</f>
        <v>0.73950392387685204</v>
      </c>
      <c r="E140" s="5">
        <f>Gd离子浓度!M153</f>
        <v>1.413472062143358E-3</v>
      </c>
      <c r="F140" s="5">
        <f>Nd离子浓度!M153</f>
        <v>4.1230278308420657E-3</v>
      </c>
      <c r="G140" s="5">
        <f>'In离子浓度 '!M153</f>
        <v>7.6113373672105395E-4</v>
      </c>
    </row>
    <row r="141" spans="1:7" x14ac:dyDescent="0.25">
      <c r="A141">
        <f>'Mg2+离子浓度'!A154</f>
        <v>0</v>
      </c>
      <c r="B141" s="5">
        <f>'Mg2+离子浓度'!B154</f>
        <v>1.1926036110922402</v>
      </c>
      <c r="C141">
        <f>'OH-离子浓度 '!P154</f>
        <v>14.175468412560013</v>
      </c>
      <c r="D141" s="5">
        <f>'Mg2+离子浓度'!M154</f>
        <v>0.73950170671245419</v>
      </c>
      <c r="E141" s="5">
        <f>Gd离子浓度!M154</f>
        <v>1.413470188521971E-3</v>
      </c>
      <c r="F141" s="5">
        <f>Nd离子浓度!M154</f>
        <v>4.1230255046726906E-3</v>
      </c>
      <c r="G141" s="5">
        <f>'In离子浓度 '!M154</f>
        <v>7.6756972471218844E-4</v>
      </c>
    </row>
    <row r="142" spans="1:7" x14ac:dyDescent="0.25">
      <c r="A142">
        <f>'Mg2+离子浓度'!A155</f>
        <v>0</v>
      </c>
      <c r="B142" s="5">
        <f>'Mg2+离子浓度'!B155</f>
        <v>1.2226036110922403</v>
      </c>
      <c r="C142">
        <f>'OH-离子浓度 '!P155</f>
        <v>14.175482118467341</v>
      </c>
      <c r="D142" s="5">
        <f>'Mg2+离子浓度'!M155</f>
        <v>0.73949786648258209</v>
      </c>
      <c r="E142" s="5">
        <f>Gd离子浓度!M155</f>
        <v>1.4134669433188364E-3</v>
      </c>
      <c r="F142" s="5">
        <f>Nd离子浓度!M155</f>
        <v>4.1230214756314198E-3</v>
      </c>
      <c r="G142" s="5">
        <f>'In离子浓度 '!M155</f>
        <v>7.868782189087598E-4</v>
      </c>
    </row>
    <row r="143" spans="1:7" x14ac:dyDescent="0.25">
      <c r="A143">
        <f>'Mg2+离子浓度'!A156</f>
        <v>0</v>
      </c>
      <c r="B143" s="5">
        <f>'Mg2+离子浓度'!B156</f>
        <v>1.2526036110922403</v>
      </c>
      <c r="C143">
        <f>'OH-离子浓度 '!P156</f>
        <v>14.175495823844638</v>
      </c>
      <c r="D143" s="5">
        <f>'Mg2+离子浓度'!M156</f>
        <v>0.73949402627265215</v>
      </c>
      <c r="E143" s="5">
        <f>Gd离子浓度!M156</f>
        <v>1.4134636981231528E-3</v>
      </c>
      <c r="F143" s="5">
        <f>Nd离子浓度!M156</f>
        <v>4.123017446594086E-3</v>
      </c>
      <c r="G143" s="5">
        <f>'In离子浓度 '!M156</f>
        <v>8.0618669423697354E-4</v>
      </c>
    </row>
    <row r="144" spans="1:7" x14ac:dyDescent="0.25">
      <c r="A144">
        <f>'Mg2+离子浓度'!A157</f>
        <v>0</v>
      </c>
      <c r="B144" s="5">
        <f>'Mg2+离子浓度'!B157</f>
        <v>1.2726036110922403</v>
      </c>
      <c r="C144">
        <f>'OH-离子浓度 '!P157</f>
        <v>14.175504497561105</v>
      </c>
      <c r="D144" s="5">
        <f>'Mg2+离子浓度'!M157</f>
        <v>0.73949089077065711</v>
      </c>
      <c r="E144" s="5">
        <f>Gd离子浓度!M157</f>
        <v>1.4134610484380556E-3</v>
      </c>
      <c r="F144" s="5">
        <f>Nd离子浓度!M157</f>
        <v>4.1230141569020924E-3</v>
      </c>
      <c r="G144" s="5">
        <f>'In离子浓度 '!M157</f>
        <v>8.1905888281446151E-4</v>
      </c>
    </row>
    <row r="145" spans="1:7" x14ac:dyDescent="0.25">
      <c r="A145">
        <f>'Mg2+离子浓度'!A158</f>
        <v>0</v>
      </c>
      <c r="B145" s="5">
        <f>'Mg2+离子浓度'!B158</f>
        <v>1.3226036110922401</v>
      </c>
      <c r="C145">
        <f>'OH-离子浓度 '!P158</f>
        <v>14.17552849874555</v>
      </c>
      <c r="D145" s="5">
        <f>'Mg2+离子浓度'!M158</f>
        <v>0.73948593312772182</v>
      </c>
      <c r="E145" s="5">
        <f>Gd离子浓度!M158</f>
        <v>1.4134568589259152E-3</v>
      </c>
      <c r="F145" s="5">
        <f>Nd离子浓度!M158</f>
        <v>4.1230089554464937E-3</v>
      </c>
      <c r="G145" s="5">
        <f>'In离子浓度 '!M158</f>
        <v>8.5123991414867185E-4</v>
      </c>
    </row>
    <row r="146" spans="1:7" x14ac:dyDescent="0.25">
      <c r="A146" t="str">
        <f>'Mg2+离子浓度'!A159</f>
        <v>(t1+t2)*5</v>
      </c>
      <c r="B146" s="5">
        <f>'Mg2+离子浓度'!B159</f>
        <v>1.3726036110922402</v>
      </c>
      <c r="C146">
        <f>'OH-离子浓度 '!P159</f>
        <v>14.175552498383231</v>
      </c>
      <c r="D146" s="5">
        <f>'Mg2+离子浓度'!M159</f>
        <v>0.73948097551802316</v>
      </c>
      <c r="E146" s="5">
        <f>Gd离子浓度!M159</f>
        <v>1.4134526694261928E-3</v>
      </c>
      <c r="F146" s="5">
        <f>Nd离子浓度!M159</f>
        <v>4.1230037539974574E-3</v>
      </c>
      <c r="G146" s="5">
        <f>'In离子浓度 '!M159</f>
        <v>8.8342090488437869E-4</v>
      </c>
    </row>
    <row r="147" spans="1:7" x14ac:dyDescent="0.25">
      <c r="A147">
        <f>'Mg2+离子浓度'!A160</f>
        <v>1.4657451553503451</v>
      </c>
      <c r="B147" s="5">
        <f>'Mg2+离子浓度'!B160</f>
        <v>1.4226036110922402</v>
      </c>
      <c r="C147">
        <f>'OH-离子浓度 '!P160</f>
        <v>14.175576496474335</v>
      </c>
      <c r="D147" s="5">
        <f>'Mg2+离子浓度'!M160</f>
        <v>0.73947601794156093</v>
      </c>
      <c r="E147" s="5">
        <f>Gd离子浓度!M160</f>
        <v>1.4134484799388878E-3</v>
      </c>
      <c r="F147" s="5">
        <f>Nd离子浓度!M160</f>
        <v>4.1229985525549828E-3</v>
      </c>
      <c r="G147" s="5">
        <f>'In离子浓度 '!M160</f>
        <v>9.1560185502163297E-4</v>
      </c>
    </row>
    <row r="148" spans="1:7" x14ac:dyDescent="0.25">
      <c r="A148">
        <f>'Mg2+离子浓度'!A161</f>
        <v>0.2931415442581049</v>
      </c>
      <c r="B148" s="5">
        <f>'Mg2+离子浓度'!B161</f>
        <v>1.4657526421623093</v>
      </c>
      <c r="C148">
        <f>'OH-离子浓度 '!P161</f>
        <v>14.175596941931571</v>
      </c>
      <c r="D148" s="5">
        <f>'Mg2+离子浓度'!M161</f>
        <v>0.73947141254501003</v>
      </c>
      <c r="E148" s="5">
        <f>Gd离子浓度!M161</f>
        <v>1.4134445880528629E-3</v>
      </c>
      <c r="F148" s="5">
        <f>Nd离子浓度!M161</f>
        <v>4.1229937205900522E-3</v>
      </c>
      <c r="G148" s="5">
        <f>'In离子浓度 '!M161</f>
        <v>9.4337328260054502E-4</v>
      </c>
    </row>
    <row r="149" spans="1:7" x14ac:dyDescent="0.25">
      <c r="A149">
        <f>'Mg2+离子浓度'!A162</f>
        <v>0</v>
      </c>
      <c r="B149" s="5">
        <f>'Mg2+离子浓度'!B162</f>
        <v>1.4657526422623093</v>
      </c>
      <c r="C149">
        <f>'OH-离子浓度 '!P162</f>
        <v>14.1755980999668</v>
      </c>
      <c r="D149" s="5">
        <f>'Mg2+离子浓度'!M162</f>
        <v>0.73947338802906415</v>
      </c>
      <c r="E149" s="5">
        <f>Gd离子浓度!M162</f>
        <v>1.413448363951326E-3</v>
      </c>
      <c r="F149" s="5">
        <f>Nd离子浓度!M162</f>
        <v>4.1230047346988031E-3</v>
      </c>
      <c r="G149" s="5">
        <f>'In离子浓度 '!M162</f>
        <v>9.4337328254732078E-4</v>
      </c>
    </row>
    <row r="150" spans="1:7" x14ac:dyDescent="0.25">
      <c r="A150">
        <f>'Mg2+离子浓度'!A163</f>
        <v>0</v>
      </c>
      <c r="B150" s="5">
        <f>'Mg2+离子浓度'!B163</f>
        <v>1.4657526425623093</v>
      </c>
      <c r="C150">
        <f>'OH-离子浓度 '!P163</f>
        <v>14.175601574280133</v>
      </c>
      <c r="D150" s="5">
        <f>'Mg2+离子浓度'!M163</f>
        <v>0.73947931476233719</v>
      </c>
      <c r="E150" s="5">
        <f>Gd离子浓度!M163</f>
        <v>1.4134596918842746E-3</v>
      </c>
      <c r="F150" s="5">
        <f>Nd离子浓度!M163</f>
        <v>4.1230377773200004E-3</v>
      </c>
      <c r="G150" s="5">
        <f>'In离子浓度 '!M163</f>
        <v>9.4337328245513378E-4</v>
      </c>
    </row>
    <row r="151" spans="1:7" x14ac:dyDescent="0.25">
      <c r="A151">
        <f>'Mg2+离子浓度'!A164</f>
        <v>0</v>
      </c>
      <c r="B151" s="5">
        <f>'Mg2+离子浓度'!B164</f>
        <v>1.4657526429623093</v>
      </c>
      <c r="C151">
        <f>'OH-离子浓度 '!P164</f>
        <v>14.175606206709864</v>
      </c>
      <c r="D151" s="5">
        <f>'Mg2+离子浓度'!M164</f>
        <v>0.73948721714196008</v>
      </c>
      <c r="E151" s="5">
        <f>Gd离子浓度!M164</f>
        <v>1.4134747958528377E-3</v>
      </c>
      <c r="F151" s="5">
        <f>Nd离子浓度!M164</f>
        <v>4.1230818342202318E-3</v>
      </c>
      <c r="G151" s="5">
        <f>'In离子浓度 '!M164</f>
        <v>9.4337328234868562E-4</v>
      </c>
    </row>
    <row r="152" spans="1:7" x14ac:dyDescent="0.25">
      <c r="A152">
        <f>'Mg2+离子浓度'!A165</f>
        <v>0</v>
      </c>
      <c r="B152" s="5">
        <f>'Mg2+离子浓度'!B165</f>
        <v>1.4657526431623094</v>
      </c>
      <c r="C152">
        <f>'OH-离子浓度 '!P165</f>
        <v>14.175608522832311</v>
      </c>
      <c r="D152" s="5">
        <f>'Mg2+离子浓度'!M165</f>
        <v>0.73949116823993388</v>
      </c>
      <c r="E152" s="5">
        <f>Gd离子浓度!M165</f>
        <v>1.41348234775951E-3</v>
      </c>
      <c r="F152" s="5">
        <f>Nd离子浓度!M165</f>
        <v>4.1231038625739918E-3</v>
      </c>
      <c r="G152" s="5">
        <f>'In离子浓度 '!M165</f>
        <v>9.433732822734151E-4</v>
      </c>
    </row>
    <row r="153" spans="1:7" x14ac:dyDescent="0.25">
      <c r="A153">
        <f>'Mg2+离子浓度'!A166</f>
        <v>0</v>
      </c>
      <c r="B153" s="5">
        <f>'Mg2+离子浓度'!B166</f>
        <v>1.4657526521623092</v>
      </c>
      <c r="C153">
        <f>'OH-离子浓度 '!P166</f>
        <v>14.175712745206928</v>
      </c>
      <c r="D153" s="5">
        <f>'Mg2+离子浓度'!M166</f>
        <v>0.73966897963706091</v>
      </c>
      <c r="E153" s="5">
        <f>Gd离子浓度!M166</f>
        <v>1.4138221936720451E-3</v>
      </c>
      <c r="F153" s="5">
        <f>Nd离子浓度!M166</f>
        <v>4.1240951509918817E-3</v>
      </c>
      <c r="G153" s="5">
        <f>'In离子浓度 '!M166</f>
        <v>9.4337328176848664E-4</v>
      </c>
    </row>
    <row r="154" spans="1:7" x14ac:dyDescent="0.25">
      <c r="A154">
        <f>'Mg2+离子浓度'!A167</f>
        <v>0</v>
      </c>
      <c r="B154" s="5">
        <f>'Mg2+离子浓度'!B167</f>
        <v>1.4657527421623093</v>
      </c>
      <c r="C154">
        <f>'OH-离子浓度 '!P167</f>
        <v>14.176753607182508</v>
      </c>
      <c r="D154" s="5">
        <f>'Mg2+离子浓度'!M167</f>
        <v>0.74144710800863367</v>
      </c>
      <c r="E154" s="5">
        <f>Gd离子浓度!M167</f>
        <v>1.4172206649994495E-3</v>
      </c>
      <c r="F154" s="5">
        <f>Nd离子浓度!M167</f>
        <v>4.1340080504185849E-3</v>
      </c>
      <c r="G154" s="5">
        <f>'In离子浓度 '!M167</f>
        <v>9.4337328017176259E-4</v>
      </c>
    </row>
    <row r="155" spans="1:7" x14ac:dyDescent="0.25">
      <c r="A155">
        <f>'Mg2+离子浓度'!A168</f>
        <v>0</v>
      </c>
      <c r="B155" s="5">
        <f>'Mg2+离子浓度'!B168</f>
        <v>1.4657536421623092</v>
      </c>
      <c r="C155">
        <f>'OH-离子浓度 '!P168</f>
        <v>14.18702731819471</v>
      </c>
      <c r="D155" s="5">
        <f>'Mg2+离子浓度'!M168</f>
        <v>0.7592284367928539</v>
      </c>
      <c r="E155" s="5">
        <f>Gd离子浓度!M168</f>
        <v>1.4512054163316587E-3</v>
      </c>
      <c r="F155" s="5">
        <f>Nd离子浓度!M168</f>
        <v>4.2331370918524767E-3</v>
      </c>
      <c r="G155" s="5">
        <f>'In离子浓度 '!M168</f>
        <v>9.4337327512247749E-4</v>
      </c>
    </row>
    <row r="156" spans="1:7" x14ac:dyDescent="0.25">
      <c r="A156">
        <f>'Mg2+离子浓度'!A169</f>
        <v>7.4868119641229509E-6</v>
      </c>
      <c r="B156" s="5">
        <f>'Mg2+离子浓度'!B169</f>
        <v>1.4657601289742734</v>
      </c>
      <c r="C156">
        <f>'OH-离子浓度 '!P169</f>
        <v>14.254656843649787</v>
      </c>
      <c r="D156" s="5">
        <f>'Mg2+离子浓度'!M169</f>
        <v>0.88738867613932781</v>
      </c>
      <c r="E156" s="5">
        <f>Gd离子浓度!M169</f>
        <v>1.6961529256879777E-3</v>
      </c>
      <c r="F156" s="5">
        <f>Nd离子浓度!M169</f>
        <v>4.9476165752599596E-3</v>
      </c>
      <c r="G156" s="5">
        <f>'In离子浓度 '!M169</f>
        <v>9.4337326156670445E-4</v>
      </c>
    </row>
    <row r="157" spans="1:7" x14ac:dyDescent="0.25">
      <c r="A157">
        <f>'Mg2+离子浓度'!A170</f>
        <v>0</v>
      </c>
      <c r="B157" s="5">
        <f>'Mg2+离子浓度'!B170</f>
        <v>1.4657626421623093</v>
      </c>
      <c r="C157">
        <f>'OH-离子浓度 '!P170</f>
        <v>14.254656816543577</v>
      </c>
      <c r="D157" s="5">
        <f>'Mg2+离子浓度'!M170</f>
        <v>0.88738863396154088</v>
      </c>
      <c r="E157" s="5">
        <f>Gd离子浓度!M170</f>
        <v>1.6961528900451539E-3</v>
      </c>
      <c r="F157" s="5">
        <f>Nd离子浓度!M170</f>
        <v>4.9476165310078889E-3</v>
      </c>
      <c r="G157" s="5">
        <f>'In离子浓度 '!M170</f>
        <v>9.4337487072268414E-4</v>
      </c>
    </row>
    <row r="158" spans="1:7" x14ac:dyDescent="0.25">
      <c r="A158">
        <f>'Mg2+离子浓度'!A171</f>
        <v>0</v>
      </c>
      <c r="B158" s="5">
        <f>'Mg2+离子浓度'!B171</f>
        <v>1.4657726421623092</v>
      </c>
      <c r="C158">
        <f>'OH-离子浓度 '!P171</f>
        <v>14.25465676480016</v>
      </c>
      <c r="D158" s="5">
        <f>'Mg2+离子浓度'!M171</f>
        <v>0.88738854982759152</v>
      </c>
      <c r="E158" s="5">
        <f>Gd离子浓度!M171</f>
        <v>1.6961528189467908E-3</v>
      </c>
      <c r="F158" s="5">
        <f>Nd离子浓度!M171</f>
        <v>4.947616442736268E-3</v>
      </c>
      <c r="G158" s="5">
        <f>'In离子浓度 '!M171</f>
        <v>9.4338129031263664E-4</v>
      </c>
    </row>
    <row r="159" spans="1:7" x14ac:dyDescent="0.25">
      <c r="A159">
        <f>'Mg2+离子浓度'!A172</f>
        <v>0</v>
      </c>
      <c r="B159" s="5">
        <f>'Mg2+离子浓度'!B172</f>
        <v>1.4658026421623094</v>
      </c>
      <c r="C159">
        <f>'OH-离子浓度 '!P172</f>
        <v>14.254656681093481</v>
      </c>
      <c r="D159" s="5">
        <f>'Mg2+离子浓度'!M172</f>
        <v>0.88738840410333075</v>
      </c>
      <c r="E159" s="5">
        <f>Gd离子浓度!M172</f>
        <v>1.6961526958008189E-3</v>
      </c>
      <c r="F159" s="5">
        <f>Nd离子浓度!M172</f>
        <v>4.9476162898453406E-3</v>
      </c>
      <c r="G159" s="5">
        <f>'In离子浓度 '!M172</f>
        <v>9.4340057042287013E-4</v>
      </c>
    </row>
    <row r="160" spans="1:7" x14ac:dyDescent="0.25">
      <c r="A160">
        <f>'Mg2+离子浓度'!A173</f>
        <v>0</v>
      </c>
      <c r="B160" s="5">
        <f>'Mg2+离子浓度'!B173</f>
        <v>1.4658326421623094</v>
      </c>
      <c r="C160">
        <f>'OH-离子浓度 '!P173</f>
        <v>14.254656597386804</v>
      </c>
      <c r="D160" s="5">
        <f>'Mg2+离子浓度'!M173</f>
        <v>0.88738825837909363</v>
      </c>
      <c r="E160" s="5">
        <f>Gd离子浓度!M173</f>
        <v>1.6961525726548554E-3</v>
      </c>
      <c r="F160" s="5">
        <f>Nd离子浓度!M173</f>
        <v>4.9476161369544167E-3</v>
      </c>
      <c r="G160" s="5">
        <f>'In离子浓度 '!M173</f>
        <v>9.4341985053250762E-4</v>
      </c>
    </row>
    <row r="161" spans="1:7" x14ac:dyDescent="0.25">
      <c r="A161">
        <f>'Mg2+离子浓度'!A174</f>
        <v>0</v>
      </c>
      <c r="B161" s="5">
        <f>'Mg2+离子浓度'!B174</f>
        <v>1.4658526421623093</v>
      </c>
      <c r="C161">
        <f>'OH-离子浓度 '!P174</f>
        <v>14.254656526943521</v>
      </c>
      <c r="D161" s="5">
        <f>'Mg2+离子浓度'!M174</f>
        <v>0.88738813939577188</v>
      </c>
      <c r="E161" s="5">
        <f>Gd离子浓度!M174</f>
        <v>1.6961524721066047E-3</v>
      </c>
      <c r="F161" s="5">
        <f>Nd离子浓度!M174</f>
        <v>4.9476160121195035E-3</v>
      </c>
      <c r="G161" s="5">
        <f>'In离子浓度 '!M174</f>
        <v>9.4343269957054192E-4</v>
      </c>
    </row>
    <row r="162" spans="1:7" x14ac:dyDescent="0.25">
      <c r="A162">
        <f>'Mg2+离子浓度'!A175</f>
        <v>0</v>
      </c>
      <c r="B162" s="5">
        <f>'Mg2+离子浓度'!B175</f>
        <v>1.4659526421623092</v>
      </c>
      <c r="C162">
        <f>'OH-离子浓度 '!P175</f>
        <v>14.254656395217502</v>
      </c>
      <c r="D162" s="5">
        <f>'Mg2+离子浓度'!M175</f>
        <v>0.88738787334101188</v>
      </c>
      <c r="E162" s="5">
        <f>Gd离子浓度!M175</f>
        <v>1.6961522472738941E-3</v>
      </c>
      <c r="F162" s="5">
        <f>Nd离子浓度!M175</f>
        <v>4.9476157329801599E-3</v>
      </c>
      <c r="G162" s="5">
        <f>'In离子浓度 '!M175</f>
        <v>9.4349701054988221E-4</v>
      </c>
    </row>
    <row r="163" spans="1:7" x14ac:dyDescent="0.25">
      <c r="A163">
        <f>'Mg2+离子浓度'!A176</f>
        <v>0</v>
      </c>
      <c r="B163" s="5">
        <f>'Mg2+离子浓度'!B176</f>
        <v>1.4662526421623092</v>
      </c>
      <c r="C163">
        <f>'OH-离子浓度 '!P176</f>
        <v>14.25465622621685</v>
      </c>
      <c r="D163" s="5">
        <f>'Mg2+离子浓度'!M176</f>
        <v>0.88738741252078823</v>
      </c>
      <c r="E163" s="5">
        <f>Gd离子浓度!M176</f>
        <v>1.6961518578522683E-3</v>
      </c>
      <c r="F163" s="5">
        <f>Nd离子浓度!M176</f>
        <v>4.9476152494966619E-3</v>
      </c>
      <c r="G163" s="5">
        <f>'In离子浓度 '!M176</f>
        <v>9.4369001096339725E-4</v>
      </c>
    </row>
    <row r="164" spans="1:7" x14ac:dyDescent="0.25">
      <c r="A164">
        <f>'Mg2+离子浓度'!A177</f>
        <v>0</v>
      </c>
      <c r="B164" s="5">
        <f>'Mg2+离子浓度'!B177</f>
        <v>1.4665526421623092</v>
      </c>
      <c r="C164">
        <f>'OH-离子浓度 '!P177</f>
        <v>14.254656057216254</v>
      </c>
      <c r="D164" s="5">
        <f>'Mg2+离子浓度'!M177</f>
        <v>0.88738695170080373</v>
      </c>
      <c r="E164" s="5">
        <f>Gd离子浓度!M177</f>
        <v>1.696151468430732E-3</v>
      </c>
      <c r="F164" s="5">
        <f>Nd离子浓度!M177</f>
        <v>4.9476147660132107E-3</v>
      </c>
      <c r="G164" s="5">
        <f>'In离子浓度 '!M177</f>
        <v>9.4388301135805216E-4</v>
      </c>
    </row>
    <row r="165" spans="1:7" x14ac:dyDescent="0.25">
      <c r="A165">
        <f>'Mg2+离子浓度'!A178</f>
        <v>0</v>
      </c>
      <c r="B165" s="5">
        <f>'Mg2+离子浓度'!B178</f>
        <v>1.4667526421623092</v>
      </c>
      <c r="C165">
        <f>'OH-离子浓度 '!P178</f>
        <v>14.254655898257173</v>
      </c>
      <c r="D165" s="5">
        <f>'Mg2+离子浓度'!M178</f>
        <v>0.88738657544305743</v>
      </c>
      <c r="E165" s="5">
        <f>Gd离子浓度!M178</f>
        <v>1.6961511504694517E-3</v>
      </c>
      <c r="F165" s="5">
        <f>Nd离子浓度!M178</f>
        <v>4.9476143712506651E-3</v>
      </c>
      <c r="G165" s="5">
        <f>'In离子浓度 '!M178</f>
        <v>9.4401166445773669E-4</v>
      </c>
    </row>
    <row r="166" spans="1:7" x14ac:dyDescent="0.25">
      <c r="A166">
        <f>'Mg2+离子浓度'!A179</f>
        <v>0</v>
      </c>
      <c r="B166" s="5">
        <f>'Mg2+离子浓度'!B179</f>
        <v>1.4677526421623093</v>
      </c>
      <c r="C166">
        <f>'OH-离子浓度 '!P179</f>
        <v>14.254655800713586</v>
      </c>
      <c r="D166" s="5">
        <f>'Mg2+离子浓度'!M179</f>
        <v>0.88738573410551624</v>
      </c>
      <c r="E166" s="5">
        <f>Gd离子浓度!M179</f>
        <v>1.6961504394865485E-3</v>
      </c>
      <c r="F166" s="5">
        <f>Nd离子浓度!M179</f>
        <v>4.9476134885348463E-3</v>
      </c>
      <c r="G166" s="5">
        <f>'In离子浓度 '!M179</f>
        <v>9.4465513802412672E-4</v>
      </c>
    </row>
    <row r="167" spans="1:7" x14ac:dyDescent="0.25">
      <c r="A167">
        <f>'Mg2+离子浓度'!A180</f>
        <v>0</v>
      </c>
      <c r="B167" s="5">
        <f>'Mg2+离子浓度'!B180</f>
        <v>1.4707526421623092</v>
      </c>
      <c r="C167">
        <f>'OH-离子浓度 '!P180</f>
        <v>14.254656223317305</v>
      </c>
      <c r="D167" s="5">
        <f>'Mg2+离子浓度'!M180</f>
        <v>0.8873842768675303</v>
      </c>
      <c r="E167" s="5">
        <f>Gd离子浓度!M180</f>
        <v>1.6961492080285528E-3</v>
      </c>
      <c r="F167" s="5">
        <f>Nd离子浓度!M180</f>
        <v>4.9476119596264714E-3</v>
      </c>
      <c r="G167" s="5">
        <f>'In离子浓度 '!M180</f>
        <v>9.4658577182457051E-4</v>
      </c>
    </row>
    <row r="168" spans="1:7" x14ac:dyDescent="0.25">
      <c r="A168">
        <f>'Mg2+离子浓度'!A181</f>
        <v>0</v>
      </c>
      <c r="B168" s="5">
        <f>'Mg2+离子浓度'!B181</f>
        <v>1.4737526421623093</v>
      </c>
      <c r="C168">
        <f>'OH-离子浓度 '!P181</f>
        <v>14.25465664591966</v>
      </c>
      <c r="D168" s="5">
        <f>'Mg2+离子浓度'!M181</f>
        <v>0.88738281963193755</v>
      </c>
      <c r="E168" s="5">
        <f>Gd离子浓度!M181</f>
        <v>1.6961479765714512E-3</v>
      </c>
      <c r="F168" s="5">
        <f>Nd离子浓度!M181</f>
        <v>4.9476104307185692E-3</v>
      </c>
      <c r="G168" s="5">
        <f>'In离子浓度 '!M181</f>
        <v>9.4851640502841125E-4</v>
      </c>
    </row>
    <row r="169" spans="1:7" x14ac:dyDescent="0.25">
      <c r="A169">
        <f>'Mg2+离子浓度'!A182</f>
        <v>0</v>
      </c>
      <c r="B169" s="5">
        <f>'Mg2+离子浓度'!B182</f>
        <v>1.4757526421623093</v>
      </c>
      <c r="C169">
        <f>'OH-离子浓度 '!P182</f>
        <v>14.254656781265822</v>
      </c>
      <c r="D169" s="5">
        <f>'Mg2+离子浓度'!M182</f>
        <v>0.88738162980601232</v>
      </c>
      <c r="E169" s="5">
        <f>Gd离子浓度!M182</f>
        <v>1.6961469710916684E-3</v>
      </c>
      <c r="F169" s="5">
        <f>Nd离子浓度!M182</f>
        <v>4.9476091823708801E-3</v>
      </c>
      <c r="G169" s="5">
        <f>'In离子浓度 '!M182</f>
        <v>9.498034495895965E-4</v>
      </c>
    </row>
    <row r="170" spans="1:7" x14ac:dyDescent="0.25">
      <c r="A170">
        <f>'Mg2+离子浓度'!A183</f>
        <v>0</v>
      </c>
      <c r="B170" s="5">
        <f>'Mg2+离子浓度'!B183</f>
        <v>1.4857526421623093</v>
      </c>
      <c r="C170">
        <f>'OH-离子浓度 '!P183</f>
        <v>14.254659662879046</v>
      </c>
      <c r="D170" s="5">
        <f>'Mg2+离子浓度'!M183</f>
        <v>0.88737896927792925</v>
      </c>
      <c r="E170" s="5">
        <f>Gd离子浓度!M183</f>
        <v>1.6961447227718568E-3</v>
      </c>
      <c r="F170" s="5">
        <f>Nd离子浓度!M183</f>
        <v>4.9476063909812927E-3</v>
      </c>
      <c r="G170" s="5">
        <f>'In离子浓度 '!M183</f>
        <v>9.5623933113524358E-4</v>
      </c>
    </row>
    <row r="171" spans="1:7" x14ac:dyDescent="0.25">
      <c r="A171">
        <f>'Mg2+离子浓度'!A184</f>
        <v>0</v>
      </c>
      <c r="B171" s="5">
        <f>'Mg2+离子浓度'!B184</f>
        <v>1.5157526421623093</v>
      </c>
      <c r="C171">
        <f>'OH-离子浓度 '!P184</f>
        <v>14.254670569249283</v>
      </c>
      <c r="D171" s="5">
        <f>'Mg2+离子浓度'!M184</f>
        <v>0.88737436112193069</v>
      </c>
      <c r="E171" s="5">
        <f>Gd离子浓度!M184</f>
        <v>1.6961408285728734E-3</v>
      </c>
      <c r="F171" s="5">
        <f>Nd离子浓度!M184</f>
        <v>4.9476015561554301E-3</v>
      </c>
      <c r="G171" s="5">
        <f>'In离子浓度 '!M184</f>
        <v>9.7554764096292608E-4</v>
      </c>
    </row>
    <row r="172" spans="1:7" x14ac:dyDescent="0.25">
      <c r="A172">
        <f>'Mg2+离子浓度'!A185</f>
        <v>0</v>
      </c>
      <c r="B172" s="5">
        <f>'Mg2+离子浓度'!B185</f>
        <v>1.5457526421623093</v>
      </c>
      <c r="C172">
        <f>'OH-离子浓度 '!P185</f>
        <v>14.254681475268049</v>
      </c>
      <c r="D172" s="5">
        <f>'Mg2+离子浓度'!M185</f>
        <v>0.88736975298986231</v>
      </c>
      <c r="E172" s="5">
        <f>Gd离子浓度!M185</f>
        <v>1.6961369343828311E-3</v>
      </c>
      <c r="F172" s="5">
        <f>Nd离子浓度!M185</f>
        <v>4.9475967213342938E-3</v>
      </c>
      <c r="G172" s="5">
        <f>'In离子浓度 '!M185</f>
        <v>9.9485593192243115E-4</v>
      </c>
    </row>
    <row r="173" spans="1:7" x14ac:dyDescent="0.25">
      <c r="A173">
        <f>'Mg2+离子浓度'!A186</f>
        <v>0</v>
      </c>
      <c r="B173" s="5">
        <f>'Mg2+离子浓度'!B186</f>
        <v>1.5657526421623094</v>
      </c>
      <c r="C173">
        <f>'OH-离子浓度 '!P186</f>
        <v>14.254688282842475</v>
      </c>
      <c r="D173" s="5">
        <f>'Mg2+离子浓度'!M186</f>
        <v>0.88736599048532272</v>
      </c>
      <c r="E173" s="5">
        <f>Gd离子浓度!M186</f>
        <v>1.6961337547972757E-3</v>
      </c>
      <c r="F173" s="5">
        <f>Nd离子浓度!M186</f>
        <v>4.9475927737232233E-3</v>
      </c>
      <c r="G173" s="5">
        <f>'In离子浓度 '!M186</f>
        <v>1.007727969963646E-3</v>
      </c>
    </row>
    <row r="174" spans="1:7" x14ac:dyDescent="0.25">
      <c r="A174">
        <f>'Mg2+离子浓度'!A187</f>
        <v>0</v>
      </c>
      <c r="B174" s="5">
        <f>'Mg2+离子浓度'!B187</f>
        <v>1.6157526421623092</v>
      </c>
      <c r="C174">
        <f>'OH-离子浓度 '!P187</f>
        <v>14.254707619030581</v>
      </c>
      <c r="D174" s="5">
        <f>'Mg2+离子浓度'!M187</f>
        <v>0.88736004146852132</v>
      </c>
      <c r="E174" s="5">
        <f>Gd离子浓度!M187</f>
        <v>1.696128727440515E-3</v>
      </c>
      <c r="F174" s="5">
        <f>Nd离子浓度!M187</f>
        <v>4.9475865320070542E-3</v>
      </c>
      <c r="G174" s="5">
        <f>'In离子浓度 '!M187</f>
        <v>1.0399087632792993E-3</v>
      </c>
    </row>
    <row r="175" spans="1:7" x14ac:dyDescent="0.25">
      <c r="A175" t="str">
        <f>'Mg2+离子浓度'!A188</f>
        <v>(t1+t2)*6</v>
      </c>
      <c r="B175" s="5">
        <f>'Mg2+离子浓度'!B188</f>
        <v>1.6657526421623092</v>
      </c>
      <c r="C175">
        <f>'OH-离子浓度 '!P188</f>
        <v>14.254726954180239</v>
      </c>
      <c r="D175" s="5">
        <f>'Mg2+离子浓度'!M188</f>
        <v>0.8873540924916028</v>
      </c>
      <c r="E175" s="5">
        <f>Gd离子浓度!M188</f>
        <v>1.6961237000986558E-3</v>
      </c>
      <c r="F175" s="5">
        <f>Nd离子浓度!M188</f>
        <v>4.947580290298759E-3</v>
      </c>
      <c r="G175" s="5">
        <f>'In离子浓度 '!M188</f>
        <v>1.0720895159967497E-3</v>
      </c>
    </row>
    <row r="176" spans="1:7" x14ac:dyDescent="0.25">
      <c r="A176">
        <f>'Mg2+离子浓度'!A189</f>
        <v>1.758894186420414</v>
      </c>
      <c r="B176" s="5">
        <f>'Mg2+离子浓度'!B189</f>
        <v>1.7157526421623093</v>
      </c>
      <c r="C176">
        <f>'OH-离子浓度 '!P189</f>
        <v>14.25474628829155</v>
      </c>
      <c r="D176" s="5">
        <f>'Mg2+离子浓度'!M189</f>
        <v>0.88734814355456682</v>
      </c>
      <c r="E176" s="5">
        <f>Gd离子浓度!M189</f>
        <v>1.6961186727716974E-3</v>
      </c>
      <c r="F176" s="5">
        <f>Nd离子浓度!M189</f>
        <v>4.9475740485983377E-3</v>
      </c>
      <c r="G176" s="5">
        <f>'In离子浓度 '!M189</f>
        <v>1.1042702281160476E-3</v>
      </c>
    </row>
    <row r="177" spans="1:7" x14ac:dyDescent="0.25">
      <c r="A177">
        <f>'Mg2+离子浓度'!A190</f>
        <v>0.2931415442581049</v>
      </c>
      <c r="B177" s="5">
        <f>'Mg2+离子浓度'!B190</f>
        <v>1.7589016732323783</v>
      </c>
      <c r="C177">
        <f>'OH-离子浓度 '!P190</f>
        <v>14.254762709230555</v>
      </c>
      <c r="D177" s="5">
        <f>'Mg2+离子浓度'!M190</f>
        <v>0.88734261722243346</v>
      </c>
      <c r="E177" s="5">
        <f>Gd离子浓度!M190</f>
        <v>1.6961140025621693E-3</v>
      </c>
      <c r="F177" s="5">
        <f>Nd离子浓度!M190</f>
        <v>4.9475682502687982E-3</v>
      </c>
      <c r="G177" s="5">
        <f>'In离子浓度 '!M190</f>
        <v>1.132041434584292E-3</v>
      </c>
    </row>
    <row r="178" spans="1:7" x14ac:dyDescent="0.25">
      <c r="A178">
        <f>'Mg2+离子浓度'!A191</f>
        <v>0</v>
      </c>
      <c r="B178" s="5">
        <f>'Mg2+离子浓度'!B191</f>
        <v>1.7589016733323783</v>
      </c>
      <c r="C178">
        <f>'OH-离子浓度 '!P191</f>
        <v>14.254763674264797</v>
      </c>
      <c r="D178" s="5">
        <f>'Mg2+离子浓度'!M191</f>
        <v>0.88734459266215304</v>
      </c>
      <c r="E178" s="5">
        <f>Gd离子浓度!M191</f>
        <v>1.6961177784231632E-3</v>
      </c>
      <c r="F178" s="5">
        <f>Nd离子浓度!M191</f>
        <v>4.9475792643310281E-3</v>
      </c>
      <c r="G178" s="5">
        <f>'In离子浓度 '!M191</f>
        <v>1.132041434520423E-3</v>
      </c>
    </row>
    <row r="179" spans="1:7" x14ac:dyDescent="0.25">
      <c r="A179">
        <f>'Mg2+离子浓度'!A192</f>
        <v>0</v>
      </c>
      <c r="B179" s="5">
        <f>'Mg2+离子浓度'!B192</f>
        <v>1.7589016736323784</v>
      </c>
      <c r="C179">
        <f>'OH-离子浓度 '!P192</f>
        <v>14.254766569580834</v>
      </c>
      <c r="D179" s="5">
        <f>'Mg2+离子浓度'!M192</f>
        <v>0.8873505193186364</v>
      </c>
      <c r="E179" s="5">
        <f>Gd离子浓度!M192</f>
        <v>1.696129106291213E-3</v>
      </c>
      <c r="F179" s="5">
        <f>Nd离子浓度!M192</f>
        <v>4.9476123068716476E-3</v>
      </c>
      <c r="G179" s="5">
        <f>'In离子浓度 '!M192</f>
        <v>1.1320414344097994E-3</v>
      </c>
    </row>
    <row r="180" spans="1:7" x14ac:dyDescent="0.25">
      <c r="A180">
        <f>'Mg2+离子浓度'!A193</f>
        <v>0</v>
      </c>
      <c r="B180" s="5">
        <f>'Mg2+离子浓度'!B193</f>
        <v>1.7589016740323784</v>
      </c>
      <c r="C180">
        <f>'OH-离子浓度 '!P193</f>
        <v>14.254770430027376</v>
      </c>
      <c r="D180" s="5">
        <f>'Mg2+离子浓度'!M193</f>
        <v>0.88735842160959066</v>
      </c>
      <c r="E180" s="5">
        <f>Gd离子浓度!M193</f>
        <v>1.6961442101848378E-3</v>
      </c>
      <c r="F180" s="5">
        <f>Nd离子浓度!M193</f>
        <v>4.9476563636788361E-3</v>
      </c>
      <c r="G180" s="5">
        <f>'In离子浓度 '!M193</f>
        <v>1.1320414342820622E-3</v>
      </c>
    </row>
    <row r="181" spans="1:7" x14ac:dyDescent="0.25">
      <c r="A181">
        <f>'Mg2+离子浓度'!A194</f>
        <v>0</v>
      </c>
      <c r="B181" s="5">
        <f>'Mg2+离子浓度'!B194</f>
        <v>1.7589016742323784</v>
      </c>
      <c r="C181">
        <f>'OH-离子浓度 '!P194</f>
        <v>14.254772360163892</v>
      </c>
      <c r="D181" s="5">
        <f>'Mg2+离子浓度'!M194</f>
        <v>0.88736237264486606</v>
      </c>
      <c r="E181" s="5">
        <f>Gd离子浓度!M194</f>
        <v>1.6961517620385207E-3</v>
      </c>
      <c r="F181" s="5">
        <f>Nd离子浓度!M194</f>
        <v>4.9476783919668041E-3</v>
      </c>
      <c r="G181" s="5">
        <f>'In离子浓度 '!M194</f>
        <v>1.1320414341917384E-3</v>
      </c>
    </row>
    <row r="182" spans="1:7" x14ac:dyDescent="0.25">
      <c r="A182">
        <f>'Mg2+离子浓度'!A195</f>
        <v>0</v>
      </c>
      <c r="B182" s="5">
        <f>'Mg2+离子浓度'!B195</f>
        <v>1.7589016832323783</v>
      </c>
      <c r="C182">
        <f>'OH-离子浓度 '!P195</f>
        <v>14.254859217078874</v>
      </c>
      <c r="D182" s="5">
        <f>'Mg2+离子浓度'!M195</f>
        <v>0.88754018362140019</v>
      </c>
      <c r="E182" s="5">
        <f>Gd离子浓度!M195</f>
        <v>1.6964916075955922E-3</v>
      </c>
      <c r="F182" s="5">
        <f>Nd离子浓度!M195</f>
        <v>4.9486696799433509E-3</v>
      </c>
      <c r="G182" s="5">
        <f>'In离子浓度 '!M195</f>
        <v>1.1320414335858277E-3</v>
      </c>
    </row>
    <row r="183" spans="1:7" x14ac:dyDescent="0.25">
      <c r="A183">
        <f>'Mg2+离子浓度'!A196</f>
        <v>0</v>
      </c>
      <c r="B183" s="5">
        <f>'Mg2+离子浓度'!B196</f>
        <v>1.7589017732323784</v>
      </c>
      <c r="C183">
        <f>'OH-离子浓度 '!P196</f>
        <v>14.255726843712287</v>
      </c>
      <c r="D183" s="5">
        <f>'Mg2+离子浓度'!M196</f>
        <v>0.88931831066294031</v>
      </c>
      <c r="E183" s="5">
        <f>Gd离子浓度!M196</f>
        <v>1.6998900777989235E-3</v>
      </c>
      <c r="F183" s="5">
        <f>Nd离子浓度!M196</f>
        <v>4.9585825779744049E-3</v>
      </c>
      <c r="G183" s="5">
        <f>'In离子浓度 '!M196</f>
        <v>1.1320414316697699E-3</v>
      </c>
    </row>
    <row r="184" spans="1:7" x14ac:dyDescent="0.25">
      <c r="A184">
        <f>'Mg2+离子浓度'!A197</f>
        <v>0</v>
      </c>
      <c r="B184" s="5">
        <f>'Mg2+离子浓度'!B197</f>
        <v>1.7589026732323783</v>
      </c>
      <c r="C184">
        <f>'OH-离子浓度 '!P197</f>
        <v>14.264309124960405</v>
      </c>
      <c r="D184" s="5">
        <f>'Mg2+离子浓度'!M197</f>
        <v>0.90709963524122827</v>
      </c>
      <c r="E184" s="5">
        <f>Gd离子浓度!M197</f>
        <v>1.7338748255765004E-3</v>
      </c>
      <c r="F184" s="5">
        <f>Nd离子浓度!M197</f>
        <v>5.057711614994867E-3</v>
      </c>
      <c r="G184" s="5">
        <f>'In离子浓度 '!M197</f>
        <v>1.1320414256106627E-3</v>
      </c>
    </row>
    <row r="185" spans="1:7" x14ac:dyDescent="0.25">
      <c r="A185">
        <f>'Mg2+离子浓度'!A198</f>
        <v>7.4868119641229509E-6</v>
      </c>
      <c r="B185" s="5">
        <f>'Mg2+离子浓度'!B198</f>
        <v>1.7589091600443425</v>
      </c>
      <c r="C185">
        <f>'OH-离子浓度 '!P198</f>
        <v>14.321607689546401</v>
      </c>
      <c r="D185" s="5">
        <f>'Mg2+离子浓度'!M198</f>
        <v>1.0352598632960717</v>
      </c>
      <c r="E185" s="5">
        <f>Gd离子浓度!M198</f>
        <v>1.9788223253897285E-3</v>
      </c>
      <c r="F185" s="5">
        <f>Nd离子浓度!M198</f>
        <v>5.7721910865536526E-3</v>
      </c>
      <c r="G185" s="5">
        <f>'In离子浓度 '!M198</f>
        <v>1.1320414093438282E-3</v>
      </c>
    </row>
    <row r="186" spans="1:7" x14ac:dyDescent="0.25">
      <c r="A186">
        <f>'Mg2+离子浓度'!A199</f>
        <v>0</v>
      </c>
      <c r="B186" s="5">
        <f>'Mg2+离子浓度'!B199</f>
        <v>1.7589116732323784</v>
      </c>
      <c r="C186">
        <f>'OH-离子浓度 '!P199</f>
        <v>14.32160766227268</v>
      </c>
      <c r="D186" s="5">
        <f>'Mg2+离子浓度'!M199</f>
        <v>1.0352598140899336</v>
      </c>
      <c r="E186" s="5">
        <f>Gd离子浓度!M199</f>
        <v>1.9788222838069119E-3</v>
      </c>
      <c r="F186" s="5">
        <f>Nd离子浓度!M199</f>
        <v>5.7721910349264891E-3</v>
      </c>
      <c r="G186" s="5">
        <f>'In离子浓度 '!M199</f>
        <v>1.1320430168123377E-3</v>
      </c>
    </row>
    <row r="187" spans="1:7" x14ac:dyDescent="0.25">
      <c r="A187">
        <f>'Mg2+离子浓度'!A200</f>
        <v>0</v>
      </c>
      <c r="B187" s="5">
        <f>'Mg2+离子浓度'!B200</f>
        <v>1.7589216732323782</v>
      </c>
      <c r="C187">
        <f>'OH-离子浓度 '!P200</f>
        <v>14.321607609862733</v>
      </c>
      <c r="D187" s="5">
        <f>'Mg2+离子浓度'!M200</f>
        <v>1.0352597159362122</v>
      </c>
      <c r="E187" s="5">
        <f>Gd离子浓度!M200</f>
        <v>1.9788222008597753E-3</v>
      </c>
      <c r="F187" s="5">
        <f>Nd离子浓度!M200</f>
        <v>5.7721909319434373E-3</v>
      </c>
      <c r="G187" s="5">
        <f>'In离子浓度 '!M200</f>
        <v>1.1320494330362162E-3</v>
      </c>
    </row>
    <row r="188" spans="1:7" x14ac:dyDescent="0.25">
      <c r="A188">
        <f>'Mg2+离子浓度'!A201</f>
        <v>0</v>
      </c>
      <c r="B188" s="5">
        <f>'Mg2+离子浓度'!B201</f>
        <v>1.7589516732323784</v>
      </c>
      <c r="C188">
        <f>'OH-离子浓度 '!P201</f>
        <v>14.321607524156464</v>
      </c>
      <c r="D188" s="5">
        <f>'Mg2+离子浓度'!M201</f>
        <v>1.0352595459289959</v>
      </c>
      <c r="E188" s="5">
        <f>Gd离子浓度!M201</f>
        <v>1.9788220571911258E-3</v>
      </c>
      <c r="F188" s="5">
        <f>Nd离子浓度!M201</f>
        <v>5.7721907535715601E-3</v>
      </c>
      <c r="G188" s="5">
        <f>'In离子浓度 '!M201</f>
        <v>1.1320687073162387E-3</v>
      </c>
    </row>
    <row r="189" spans="1:7" x14ac:dyDescent="0.25">
      <c r="A189">
        <f>'Mg2+离子浓度'!A202</f>
        <v>0</v>
      </c>
      <c r="B189" s="5">
        <f>'Mg2+离子浓度'!B202</f>
        <v>1.7589816732323784</v>
      </c>
      <c r="C189">
        <f>'OH-离子浓度 '!P202</f>
        <v>14.321607438450197</v>
      </c>
      <c r="D189" s="5">
        <f>'Mg2+离子浓度'!M202</f>
        <v>1.0352593759218078</v>
      </c>
      <c r="E189" s="5">
        <f>Gd离子浓度!M202</f>
        <v>1.9788219135224877E-3</v>
      </c>
      <c r="F189" s="5">
        <f>Nd离子浓度!M202</f>
        <v>5.7721905751996873E-3</v>
      </c>
      <c r="G189" s="5">
        <f>'In离子浓度 '!M202</f>
        <v>1.1320879815956658E-3</v>
      </c>
    </row>
    <row r="190" spans="1:7" x14ac:dyDescent="0.25">
      <c r="A190">
        <f>'Mg2+离子浓度'!A203</f>
        <v>0</v>
      </c>
      <c r="B190" s="5">
        <f>'Mg2+离子浓度'!B203</f>
        <v>1.7590016732323783</v>
      </c>
      <c r="C190">
        <f>'OH-离子浓度 '!P203</f>
        <v>14.321607366673854</v>
      </c>
      <c r="D190" s="5">
        <f>'Mg2+离子浓度'!M203</f>
        <v>1.0352592371115428</v>
      </c>
      <c r="E190" s="5">
        <f>Gd离子浓度!M203</f>
        <v>1.9788217962175441E-3</v>
      </c>
      <c r="F190" s="5">
        <f>Nd离子浓度!M203</f>
        <v>5.7721904295596682E-3</v>
      </c>
      <c r="G190" s="5">
        <f>'In离子浓度 '!M203</f>
        <v>1.1321008258733528E-3</v>
      </c>
    </row>
    <row r="191" spans="1:7" x14ac:dyDescent="0.25">
      <c r="A191">
        <f>'Mg2+离子浓度'!A204</f>
        <v>0</v>
      </c>
      <c r="B191" s="5">
        <f>'Mg2+离子浓度'!B204</f>
        <v>1.7591016732323783</v>
      </c>
      <c r="C191">
        <f>'OH-离子浓度 '!P204</f>
        <v>14.321607228282536</v>
      </c>
      <c r="D191" s="5">
        <f>'Mg2+离子浓度'!M204</f>
        <v>1.0352589267223955</v>
      </c>
      <c r="E191" s="5">
        <f>Gd离子浓度!M204</f>
        <v>1.9788215339157319E-3</v>
      </c>
      <c r="F191" s="5">
        <f>Nd离子浓度!M204</f>
        <v>5.7721901038986934E-3</v>
      </c>
      <c r="G191" s="5">
        <f>'In离子浓度 '!M204</f>
        <v>1.132165126208234E-3</v>
      </c>
    </row>
    <row r="192" spans="1:7" x14ac:dyDescent="0.25">
      <c r="A192">
        <f>'Mg2+离子浓度'!A205</f>
        <v>0</v>
      </c>
      <c r="B192" s="5">
        <f>'Mg2+离子浓度'!B205</f>
        <v>1.7594016732323783</v>
      </c>
      <c r="C192">
        <f>'OH-离子浓度 '!P205</f>
        <v>14.321607039285984</v>
      </c>
      <c r="D192" s="5">
        <f>'Mg2+离子浓度'!M205</f>
        <v>1.0352583891127838</v>
      </c>
      <c r="E192" s="5">
        <f>Gd离子浓度!M205</f>
        <v>1.9788210795957258E-3</v>
      </c>
      <c r="F192" s="5">
        <f>Nd离子浓度!M205</f>
        <v>5.7721895398373723E-3</v>
      </c>
      <c r="G192" s="5">
        <f>'In离子浓度 '!M205</f>
        <v>1.1323581081850061E-3</v>
      </c>
    </row>
    <row r="193" spans="1:7" x14ac:dyDescent="0.25">
      <c r="A193">
        <f>'Mg2+离子浓度'!A206</f>
        <v>0</v>
      </c>
      <c r="B193" s="5">
        <f>'Mg2+离子浓度'!B206</f>
        <v>1.7597016732323782</v>
      </c>
      <c r="C193">
        <f>'OH-离子浓度 '!P206</f>
        <v>14.321606850289484</v>
      </c>
      <c r="D193" s="5">
        <f>'Mg2+离子浓度'!M206</f>
        <v>1.0352578515034512</v>
      </c>
      <c r="E193" s="5">
        <f>Gd离子浓度!M206</f>
        <v>1.9788206252758238E-3</v>
      </c>
      <c r="F193" s="5">
        <f>Nd离子浓度!M206</f>
        <v>5.7721889757761059E-3</v>
      </c>
      <c r="G193" s="5">
        <f>'In离子浓度 '!M206</f>
        <v>1.1325510901429197E-3</v>
      </c>
    </row>
    <row r="194" spans="1:7" x14ac:dyDescent="0.25">
      <c r="A194">
        <f>'Mg2+离子浓度'!A207</f>
        <v>0</v>
      </c>
      <c r="B194" s="5">
        <f>'Mg2+离子浓度'!B207</f>
        <v>1.7599016732323782</v>
      </c>
      <c r="C194">
        <f>'OH-离子浓度 '!P207</f>
        <v>14.321606677999801</v>
      </c>
      <c r="D194" s="5">
        <f>'Mg2+离子浓度'!M207</f>
        <v>1.0352574125474969</v>
      </c>
      <c r="E194" s="5">
        <f>Gd离子浓度!M207</f>
        <v>1.9788202543252623E-3</v>
      </c>
      <c r="F194" s="5">
        <f>Nd离子浓度!M207</f>
        <v>5.7721885152220553E-3</v>
      </c>
      <c r="G194" s="5">
        <f>'In离子浓度 '!M207</f>
        <v>1.1326797281890693E-3</v>
      </c>
    </row>
    <row r="195" spans="1:7" x14ac:dyDescent="0.25">
      <c r="A195">
        <f>'Mg2+离子浓度'!A208</f>
        <v>0</v>
      </c>
      <c r="B195" s="5">
        <f>'Mg2+离子浓度'!B208</f>
        <v>1.7609016732323783</v>
      </c>
      <c r="C195">
        <f>'OH-离子浓度 '!P208</f>
        <v>14.321606513803232</v>
      </c>
      <c r="D195" s="5">
        <f>'Mg2+离子浓度'!M208</f>
        <v>1.0352564310125607</v>
      </c>
      <c r="E195" s="5">
        <f>Gd离子浓度!M208</f>
        <v>1.978819424854747E-3</v>
      </c>
      <c r="F195" s="5">
        <f>Nd离子浓度!M208</f>
        <v>5.7721874853919738E-3</v>
      </c>
      <c r="G195" s="5">
        <f>'In离子浓度 '!M208</f>
        <v>1.1333231680947346E-3</v>
      </c>
    </row>
    <row r="196" spans="1:7" x14ac:dyDescent="0.25">
      <c r="A196">
        <f>'Mg2+离子浓度'!A209</f>
        <v>0</v>
      </c>
      <c r="B196" s="5">
        <f>'Mg2+离子浓度'!B209</f>
        <v>1.7639016732323782</v>
      </c>
      <c r="C196">
        <f>'OH-离子浓度 '!P209</f>
        <v>14.321606736448544</v>
      </c>
      <c r="D196" s="5">
        <f>'Mg2+离子浓度'!M209</f>
        <v>1.0352547309457931</v>
      </c>
      <c r="E196" s="5">
        <f>Gd离子浓度!M209</f>
        <v>1.9788179881702725E-3</v>
      </c>
      <c r="F196" s="5">
        <f>Nd离子浓度!M209</f>
        <v>5.7721857016742673E-3</v>
      </c>
      <c r="G196" s="5">
        <f>'In离子浓度 '!M209</f>
        <v>1.1352537435931043E-3</v>
      </c>
    </row>
    <row r="197" spans="1:7" x14ac:dyDescent="0.25">
      <c r="A197">
        <f>'Mg2+离子浓度'!A210</f>
        <v>0</v>
      </c>
      <c r="B197" s="5">
        <f>'Mg2+离子浓度'!B210</f>
        <v>1.7669016732323783</v>
      </c>
      <c r="C197">
        <f>'OH-离子浓度 '!P210</f>
        <v>14.32160695909324</v>
      </c>
      <c r="D197" s="5">
        <f>'Mg2+离子浓度'!M210</f>
        <v>1.0352530308818177</v>
      </c>
      <c r="E197" s="5">
        <f>Gd离子浓度!M210</f>
        <v>1.9788165514868414E-3</v>
      </c>
      <c r="F197" s="5">
        <f>Nd离子浓度!M210</f>
        <v>5.7721839179571107E-3</v>
      </c>
      <c r="G197" s="5">
        <f>'In离子浓度 '!M210</f>
        <v>1.1371843184948885E-3</v>
      </c>
    </row>
    <row r="198" spans="1:7" x14ac:dyDescent="0.25">
      <c r="A198">
        <f>'Mg2+离子浓度'!A211</f>
        <v>0</v>
      </c>
      <c r="B198" s="5">
        <f>'Mg2+离子浓度'!B211</f>
        <v>1.7689016732323783</v>
      </c>
      <c r="C198">
        <f>'OH-离子浓度 '!P211</f>
        <v>14.321606961134661</v>
      </c>
      <c r="D198" s="5">
        <f>'Mg2+离子浓度'!M211</f>
        <v>1.0352516427876737</v>
      </c>
      <c r="E198" s="5">
        <f>Gd离子浓度!M211</f>
        <v>1.9788153784405836E-3</v>
      </c>
      <c r="F198" s="5">
        <f>Nd离子浓度!M211</f>
        <v>5.7721824615586011E-3</v>
      </c>
      <c r="G198" s="5">
        <f>'In离子浓度 '!M211</f>
        <v>1.1384713154526584E-3</v>
      </c>
    </row>
    <row r="199" spans="1:7" x14ac:dyDescent="0.25">
      <c r="A199">
        <f>'Mg2+离子浓度'!A212</f>
        <v>0</v>
      </c>
      <c r="B199" s="5">
        <f>'Mg2+离子浓度'!B212</f>
        <v>1.7789016732323784</v>
      </c>
      <c r="C199">
        <f>'OH-离子浓度 '!P212</f>
        <v>14.321609176230933</v>
      </c>
      <c r="D199" s="5">
        <f>'Mg2+离子浓度'!M212</f>
        <v>1.0352485389189703</v>
      </c>
      <c r="E199" s="5">
        <f>Gd离子浓度!M212</f>
        <v>1.978812755430966E-3</v>
      </c>
      <c r="F199" s="5">
        <f>Nd离子浓度!M212</f>
        <v>5.7721792049533552E-3</v>
      </c>
      <c r="G199" s="5">
        <f>'In离子浓度 '!M212</f>
        <v>1.1449070905538599E-3</v>
      </c>
    </row>
    <row r="200" spans="1:7" x14ac:dyDescent="0.25">
      <c r="A200">
        <f>'Mg2+离子浓度'!A213</f>
        <v>0</v>
      </c>
      <c r="B200" s="5">
        <f>'Mg2+离子浓度'!B213</f>
        <v>1.8089016732323784</v>
      </c>
      <c r="C200">
        <f>'OH-离子浓度 '!P213</f>
        <v>14.321618083121882</v>
      </c>
      <c r="D200" s="5">
        <f>'Mg2+离子浓度'!M213</f>
        <v>1.0352431628767946</v>
      </c>
      <c r="E200" s="5">
        <f>Gd离子浓度!M213</f>
        <v>1.9788082122510608E-3</v>
      </c>
      <c r="F200" s="5">
        <f>Nd离子浓度!M213</f>
        <v>5.7721735643507903E-3</v>
      </c>
      <c r="G200" s="5">
        <f>'In离子浓度 '!M213</f>
        <v>1.1642152160144586E-3</v>
      </c>
    </row>
    <row r="201" spans="1:7" x14ac:dyDescent="0.25">
      <c r="A201">
        <f>'Mg2+离子浓度'!A214</f>
        <v>0</v>
      </c>
      <c r="B201" s="5">
        <f>'Mg2+离子浓度'!B214</f>
        <v>1.8389016732323784</v>
      </c>
      <c r="C201">
        <f>'OH-离子浓度 '!P214</f>
        <v>14.321626989766798</v>
      </c>
      <c r="D201" s="5">
        <f>'Mg2+离子浓度'!M214</f>
        <v>1.0352377868625369</v>
      </c>
      <c r="E201" s="5">
        <f>Gd离子浓度!M214</f>
        <v>1.9788036690815869E-3</v>
      </c>
      <c r="F201" s="5">
        <f>Nd离子浓度!M214</f>
        <v>5.7721679237537366E-3</v>
      </c>
      <c r="G201" s="5">
        <f>'In离子浓度 '!M214</f>
        <v>1.1835233226070599E-3</v>
      </c>
    </row>
    <row r="202" spans="1:7" x14ac:dyDescent="0.25">
      <c r="A202">
        <f>'Mg2+离子浓度'!A215</f>
        <v>0</v>
      </c>
      <c r="B202" s="5">
        <f>'Mg2+离子浓度'!B215</f>
        <v>1.8589016732323784</v>
      </c>
      <c r="C202">
        <f>'OH-离子浓度 '!P215</f>
        <v>14.32163246448232</v>
      </c>
      <c r="D202" s="5">
        <f>'Mg2+离子浓度'!M215</f>
        <v>1.0352333973880712</v>
      </c>
      <c r="E202" s="5">
        <f>Gd离子浓度!M215</f>
        <v>1.9787999596077607E-3</v>
      </c>
      <c r="F202" s="5">
        <f>Nd离子浓度!M215</f>
        <v>5.7721633182300286E-3</v>
      </c>
      <c r="G202" s="5">
        <f>'In离子浓度 '!M215</f>
        <v>1.1963952101134755E-3</v>
      </c>
    </row>
    <row r="203" spans="1:7" x14ac:dyDescent="0.25">
      <c r="A203">
        <f>'Mg2+离子浓度'!A216</f>
        <v>0</v>
      </c>
      <c r="B203" s="5">
        <f>'Mg2+离子浓度'!B216</f>
        <v>1.9089016732323782</v>
      </c>
      <c r="C203">
        <f>'OH-离子浓度 '!P216</f>
        <v>14.321648468736456</v>
      </c>
      <c r="D203" s="5">
        <f>'Mg2+离子浓度'!M216</f>
        <v>1.0352264570489769</v>
      </c>
      <c r="E203" s="5">
        <f>Gd离子浓度!M216</f>
        <v>1.9787940944256512E-3</v>
      </c>
      <c r="F203" s="5">
        <f>Nd离子浓度!M216</f>
        <v>5.7721560362634702E-3</v>
      </c>
      <c r="G203" s="5">
        <f>'In离子浓度 '!M216</f>
        <v>1.2285757654129021E-3</v>
      </c>
    </row>
    <row r="204" spans="1:7" x14ac:dyDescent="0.25">
      <c r="A204" t="str">
        <f>'Mg2+离子浓度'!A217</f>
        <v>(t1+t2)*7</v>
      </c>
      <c r="B204" s="5">
        <f>'Mg2+离子浓度'!B217</f>
        <v>1.9589016732323783</v>
      </c>
      <c r="C204">
        <f>'OH-离子浓度 '!P217</f>
        <v>14.321664472253856</v>
      </c>
      <c r="D204" s="5">
        <f>'Mg2+离子浓度'!M217</f>
        <v>1.0352195167564118</v>
      </c>
      <c r="E204" s="5">
        <f>Gd离子浓度!M217</f>
        <v>1.9787882292609258E-3</v>
      </c>
      <c r="F204" s="5">
        <f>Nd离子浓度!M217</f>
        <v>5.7721487543061006E-3</v>
      </c>
      <c r="G204" s="5">
        <f>'In离子浓度 '!M217</f>
        <v>1.2607562801144256E-3</v>
      </c>
    </row>
    <row r="205" spans="1:7" x14ac:dyDescent="0.25">
      <c r="A205">
        <f>'Mg2+离子浓度'!A218</f>
        <v>2.0520432174904832</v>
      </c>
      <c r="B205" s="5">
        <f>'Mg2+离子浓度'!B218</f>
        <v>2.0089016732323781</v>
      </c>
      <c r="C205">
        <f>'OH-离子浓度 '!P218</f>
        <v>14.321680475034585</v>
      </c>
      <c r="D205" s="5">
        <f>'Mg2+离子浓度'!M218</f>
        <v>1.0352125765103755</v>
      </c>
      <c r="E205" s="5">
        <f>Gd离子浓度!M218</f>
        <v>1.9787823641135849E-3</v>
      </c>
      <c r="F205" s="5">
        <f>Nd离子浓度!M218</f>
        <v>5.7721414723579181E-3</v>
      </c>
      <c r="G205" s="5">
        <f>'In离子浓度 '!M218</f>
        <v>1.2929367542180972E-3</v>
      </c>
    </row>
    <row r="206" spans="1:7" s="114" customFormat="1" x14ac:dyDescent="0.25">
      <c r="A206" s="114">
        <f>'Mg2+离子浓度'!A219</f>
        <v>0.2931415442581049</v>
      </c>
      <c r="B206" s="112">
        <f>'Mg2+离子浓度'!B219</f>
        <v>2.0520507043024474</v>
      </c>
      <c r="C206" s="114">
        <f>'OH-离子浓度 '!P219</f>
        <v>14.321694021340516</v>
      </c>
      <c r="D206" s="112">
        <f>'Mg2+离子浓度'!M219</f>
        <v>1.0352061292905688</v>
      </c>
      <c r="E206" s="112">
        <f>Gd离子浓度!M219</f>
        <v>1.9787769155984554E-3</v>
      </c>
      <c r="F206" s="112">
        <f>Nd离子浓度!M219</f>
        <v>5.7721347076732325E-3</v>
      </c>
      <c r="G206" s="112">
        <f>'In离子浓度 '!M219</f>
        <v>1.320707739577839E-3</v>
      </c>
    </row>
    <row r="207" spans="1:7" x14ac:dyDescent="0.25">
      <c r="A207" t="s">
        <v>291</v>
      </c>
      <c r="B207" s="5">
        <f>'Mg2+离子浓度'!B220</f>
        <v>2.0520507044024474</v>
      </c>
      <c r="C207">
        <f>'OH-离子浓度 '!P220</f>
        <v>14.321694848516858</v>
      </c>
      <c r="D207" s="5">
        <f>'Mg2+离子浓度'!M220</f>
        <v>1.0352081046859563</v>
      </c>
      <c r="E207" s="5">
        <f>Gd离子浓度!M220</f>
        <v>1.9787806914219807E-3</v>
      </c>
      <c r="F207" s="5">
        <f>Nd离子浓度!M220</f>
        <v>5.7721457216889406E-3</v>
      </c>
      <c r="G207" s="5">
        <f>'In离子浓度 '!M220</f>
        <v>1.3207077395033259E-3</v>
      </c>
    </row>
    <row r="208" spans="1:7" x14ac:dyDescent="0.25">
      <c r="A208">
        <f>'Mg2+离子浓度'!A221</f>
        <v>0</v>
      </c>
      <c r="B208" s="5">
        <f>'Mg2+离子浓度'!B221</f>
        <v>2.0520507047024474</v>
      </c>
      <c r="C208">
        <f>'OH-离子浓度 '!P221</f>
        <v>14.321697330262603</v>
      </c>
      <c r="D208" s="5">
        <f>'Mg2+离子浓度'!M221</f>
        <v>1.0352140312656544</v>
      </c>
      <c r="E208" s="5">
        <f>Gd离子浓度!M221</f>
        <v>1.9787920192251333E-3</v>
      </c>
      <c r="F208" s="5">
        <f>Nd离子浓度!M221</f>
        <v>5.7721787641489839E-3</v>
      </c>
      <c r="G208" s="5">
        <f>'In离子浓度 '!M221</f>
        <v>1.3207077393742658E-3</v>
      </c>
    </row>
    <row r="209" spans="1:7" x14ac:dyDescent="0.25">
      <c r="A209">
        <f>'Mg2+离子浓度'!A222</f>
        <v>0</v>
      </c>
      <c r="B209" s="5">
        <f>'Mg2+离子浓度'!B222</f>
        <v>2.0520507051024475</v>
      </c>
      <c r="C209">
        <f>'OH-离子浓度 '!P222</f>
        <v>14.321700639290059</v>
      </c>
      <c r="D209" s="5">
        <f>'Mg2+离子浓度'!M222</f>
        <v>1.0352219334679442</v>
      </c>
      <c r="E209" s="5">
        <f>Gd离子浓度!M222</f>
        <v>1.9788071230438216E-3</v>
      </c>
      <c r="F209" s="5">
        <f>Nd离子浓度!M222</f>
        <v>5.7722228208631297E-3</v>
      </c>
      <c r="G209" s="5">
        <f>'In离子浓度 '!M222</f>
        <v>1.3207077392252398E-3</v>
      </c>
    </row>
    <row r="210" spans="1:7" x14ac:dyDescent="0.25">
      <c r="A210">
        <f>'Mg2+离子浓度'!A223</f>
        <v>0</v>
      </c>
      <c r="B210" s="5">
        <f>'Mg2+离子浓度'!B223</f>
        <v>2.0520507053024475</v>
      </c>
      <c r="C210">
        <f>'OH-离子浓度 '!P223</f>
        <v>14.321702293720444</v>
      </c>
      <c r="D210" s="5">
        <f>'Mg2+离子浓度'!M223</f>
        <v>1.0352258844405247</v>
      </c>
      <c r="E210" s="5">
        <f>Gd离子浓度!M223</f>
        <v>1.978814674844516E-3</v>
      </c>
      <c r="F210" s="5">
        <f>Nd离子浓度!M223</f>
        <v>5.7722448490853066E-3</v>
      </c>
      <c r="G210" s="5">
        <f>'In离子浓度 '!M223</f>
        <v>1.3207077391198623E-3</v>
      </c>
    </row>
    <row r="211" spans="1:7" x14ac:dyDescent="0.25">
      <c r="A211">
        <f>'Mg2+离子浓度'!A224</f>
        <v>0</v>
      </c>
      <c r="B211" s="5">
        <f>'Mg2+离子浓度'!B224</f>
        <v>2.0520507143024473</v>
      </c>
      <c r="C211">
        <f>'OH-离子浓度 '!P224</f>
        <v>14.321776746215935</v>
      </c>
      <c r="D211" s="5">
        <f>'Mg2+离子浓度'!M224</f>
        <v>1.0354036949964873</v>
      </c>
      <c r="E211" s="5">
        <f>Gd离子浓度!M224</f>
        <v>1.9791545200461328E-3</v>
      </c>
      <c r="F211" s="5">
        <f>Nd离子浓度!M224</f>
        <v>5.7732361366205154E-3</v>
      </c>
      <c r="G211" s="5">
        <f>'In离子浓度 '!M224</f>
        <v>1.32070773841297E-3</v>
      </c>
    </row>
    <row r="212" spans="1:7" x14ac:dyDescent="0.25">
      <c r="A212">
        <f>'Mg2+离子浓度'!A225</f>
        <v>0</v>
      </c>
      <c r="B212" s="5">
        <f>'Mg2+离子浓度'!B225</f>
        <v>2.0520508043024472</v>
      </c>
      <c r="C212">
        <f>'OH-离子浓度 '!P225</f>
        <v>14.322520581565763</v>
      </c>
      <c r="D212" s="5">
        <f>'Mg2+离子浓度'!M225</f>
        <v>1.0371818207036769</v>
      </c>
      <c r="E212" s="5">
        <f>Gd离子浓度!M225</f>
        <v>1.9825529891170312E-3</v>
      </c>
      <c r="F212" s="5">
        <f>Nd离子浓度!M225</f>
        <v>5.783149033231477E-3</v>
      </c>
      <c r="G212" s="5">
        <f>'In离子浓度 '!M225</f>
        <v>1.3207077361775815E-3</v>
      </c>
    </row>
    <row r="213" spans="1:7" x14ac:dyDescent="0.25">
      <c r="A213">
        <f>'Mg2+离子浓度'!A226</f>
        <v>0</v>
      </c>
      <c r="B213" s="5">
        <f>'Mg2+离子浓度'!B226</f>
        <v>2.0520517043024475</v>
      </c>
      <c r="C213">
        <f>'OH-离子浓度 '!P226</f>
        <v>14.329889729705689</v>
      </c>
      <c r="D213" s="5">
        <f>'Mg2+离子浓度'!M226</f>
        <v>1.0549631410850255</v>
      </c>
      <c r="E213" s="5">
        <f>Gd离子浓度!M226</f>
        <v>2.0165377333568263E-3</v>
      </c>
      <c r="F213" s="5">
        <f>Nd离子浓度!M226</f>
        <v>5.8822780658874651E-3</v>
      </c>
      <c r="G213" s="5">
        <f>'In离子浓度 '!M226</f>
        <v>1.3207077291086619E-3</v>
      </c>
    </row>
    <row r="214" spans="1:7" x14ac:dyDescent="0.25">
      <c r="A214">
        <f>'Mg2+离子浓度'!A227</f>
        <v>7.4868119641229509E-6</v>
      </c>
      <c r="B214" s="5">
        <f>'Mg2+离子浓度'!B227</f>
        <v>2.0520581911144116</v>
      </c>
      <c r="C214">
        <f>'OH-离子浓度 '!P227</f>
        <v>14.379598809603367</v>
      </c>
      <c r="D214" s="5">
        <f>'Mg2+离子浓度'!M227</f>
        <v>1.1831233578444387</v>
      </c>
      <c r="E214" s="5">
        <f>Gd离子浓度!M227</f>
        <v>2.2614852236187981E-3</v>
      </c>
      <c r="F214" s="5">
        <f>Nd离子浓度!M227</f>
        <v>6.5967575255732099E-3</v>
      </c>
      <c r="G214" s="5">
        <f>'In离子浓度 '!M227</f>
        <v>1.3207077101307927E-3</v>
      </c>
    </row>
    <row r="215" spans="1:7" x14ac:dyDescent="0.25">
      <c r="A215">
        <f>'Mg2+离子浓度'!A228</f>
        <v>0</v>
      </c>
      <c r="B215" s="5">
        <f>'Mg2+离子浓度'!B228</f>
        <v>2.0520607043024475</v>
      </c>
      <c r="C215">
        <f>'OH-离子浓度 '!P228</f>
        <v>14.37959878220402</v>
      </c>
      <c r="D215" s="5">
        <f>'Mg2+离子浓度'!M228</f>
        <v>1.1831233016103146</v>
      </c>
      <c r="E215" s="5">
        <f>Gd离子浓度!M228</f>
        <v>2.2614851760961261E-3</v>
      </c>
      <c r="F215" s="5">
        <f>Nd离子浓度!M228</f>
        <v>6.5967574665710274E-3</v>
      </c>
      <c r="G215" s="5">
        <f>'In离子浓度 '!M228</f>
        <v>1.3207093159118481E-3</v>
      </c>
    </row>
    <row r="216" spans="1:7" x14ac:dyDescent="0.25">
      <c r="A216">
        <f>'Mg2+离子浓度'!A229</f>
        <v>0</v>
      </c>
      <c r="B216" s="5">
        <f>'Mg2+离子浓度'!B229</f>
        <v>2.0520707043024475</v>
      </c>
      <c r="C216">
        <f>'OH-离子浓度 '!P229</f>
        <v>14.379598729294218</v>
      </c>
      <c r="D216" s="5">
        <f>'Mg2+离子浓度'!M229</f>
        <v>1.1831231894375505</v>
      </c>
      <c r="E216" s="5">
        <f>Gd离子浓度!M229</f>
        <v>2.2614850813004886E-3</v>
      </c>
      <c r="F216" s="5">
        <f>Nd离子浓度!M229</f>
        <v>6.5967573488766853E-3</v>
      </c>
      <c r="G216" s="5">
        <f>'In离子浓度 '!M229</f>
        <v>1.3207157287696857E-3</v>
      </c>
    </row>
    <row r="217" spans="1:7" x14ac:dyDescent="0.25">
      <c r="A217">
        <f>'Mg2+离子浓度'!A230</f>
        <v>0</v>
      </c>
      <c r="B217" s="5">
        <f>'Mg2+离子浓度'!B230</f>
        <v>2.0521007043024473</v>
      </c>
      <c r="C217">
        <f>'OH-离子浓度 '!P230</f>
        <v>14.379598642088373</v>
      </c>
      <c r="D217" s="5">
        <f>'Mg2+离子浓度'!M230</f>
        <v>1.1831229951486422</v>
      </c>
      <c r="E217" s="5">
        <f>Gd离子浓度!M230</f>
        <v>2.2614849171096346E-3</v>
      </c>
      <c r="F217" s="5">
        <f>Nd离子浓度!M230</f>
        <v>6.5967571450241081E-3</v>
      </c>
      <c r="G217" s="5">
        <f>'In离子浓度 '!M230</f>
        <v>1.3207349972195544E-3</v>
      </c>
    </row>
    <row r="218" spans="1:7" x14ac:dyDescent="0.25">
      <c r="A218">
        <f>'Mg2+离子浓度'!A231</f>
        <v>0</v>
      </c>
      <c r="B218" s="5">
        <f>'Mg2+离子浓度'!B231</f>
        <v>2.0521307043024475</v>
      </c>
      <c r="C218">
        <f>'OH-离子浓度 '!P231</f>
        <v>14.379598554882532</v>
      </c>
      <c r="D218" s="5">
        <f>'Mg2+离子浓度'!M231</f>
        <v>1.1831228008597658</v>
      </c>
      <c r="E218" s="5">
        <f>Gd离子浓度!M231</f>
        <v>2.2614847529187931E-3</v>
      </c>
      <c r="F218" s="5">
        <f>Nd离子浓度!M231</f>
        <v>6.5967569411715388E-3</v>
      </c>
      <c r="G218" s="5">
        <f>'In离子浓度 '!M231</f>
        <v>1.3207542656688274E-3</v>
      </c>
    </row>
    <row r="219" spans="1:7" x14ac:dyDescent="0.25">
      <c r="A219">
        <f>'Mg2+离子浓度'!A232</f>
        <v>0</v>
      </c>
      <c r="B219" s="5">
        <f>'Mg2+离子浓度'!B232</f>
        <v>2.0521507043024476</v>
      </c>
      <c r="C219">
        <f>'OH-离子浓度 '!P232</f>
        <v>14.379598482106474</v>
      </c>
      <c r="D219" s="5">
        <f>'Mg2+离子浓度'!M232</f>
        <v>1.183122642223589</v>
      </c>
      <c r="E219" s="5">
        <f>Gd离子浓度!M232</f>
        <v>2.2614846188575418E-3</v>
      </c>
      <c r="F219" s="5">
        <f>Nd离子浓度!M232</f>
        <v>6.5967567747266193E-3</v>
      </c>
      <c r="G219" s="5">
        <f>'In离子浓度 '!M232</f>
        <v>1.3207671051862144E-3</v>
      </c>
    </row>
    <row r="220" spans="1:7" x14ac:dyDescent="0.25">
      <c r="A220">
        <f>'Mg2+离子浓度'!A233</f>
        <v>0</v>
      </c>
      <c r="B220" s="5">
        <f>'Mg2+离子浓度'!B233</f>
        <v>2.0522507043024474</v>
      </c>
      <c r="C220">
        <f>'OH-离子浓度 '!P233</f>
        <v>14.379598338716573</v>
      </c>
      <c r="D220" s="5">
        <f>'Mg2+离子浓度'!M233</f>
        <v>1.1831222875023606</v>
      </c>
      <c r="E220" s="5">
        <f>Gd离子浓度!M233</f>
        <v>2.2614843190874893E-3</v>
      </c>
      <c r="F220" s="5">
        <f>Nd离子浓度!M233</f>
        <v>6.5967564025444696E-3</v>
      </c>
      <c r="G220" s="5">
        <f>'In离子浓度 '!M233</f>
        <v>1.32083139487674E-3</v>
      </c>
    </row>
    <row r="221" spans="1:7" x14ac:dyDescent="0.25">
      <c r="A221">
        <f>'Mg2+离子浓度'!A234</f>
        <v>0</v>
      </c>
      <c r="B221" s="5">
        <f>'Mg2+离子浓度'!B234</f>
        <v>2.0525507043024476</v>
      </c>
      <c r="C221">
        <f>'OH-离子浓度 '!P234</f>
        <v>14.379598134724276</v>
      </c>
      <c r="D221" s="5">
        <f>'Mg2+离子浓度'!M234</f>
        <v>1.1831216731073553</v>
      </c>
      <c r="E221" s="5">
        <f>Gd离子浓度!M234</f>
        <v>2.2614837998705959E-3</v>
      </c>
      <c r="F221" s="5">
        <f>Nd离子浓度!M234</f>
        <v>6.5967557579061148E-3</v>
      </c>
      <c r="G221" s="5">
        <f>'In离子浓度 '!M234</f>
        <v>1.3210243584169492E-3</v>
      </c>
    </row>
    <row r="222" spans="1:7" x14ac:dyDescent="0.25">
      <c r="A222">
        <f>'Mg2+离子浓度'!A235</f>
        <v>0</v>
      </c>
      <c r="B222" s="5">
        <f>'Mg2+离子浓度'!B235</f>
        <v>2.0528507043024473</v>
      </c>
      <c r="C222">
        <f>'OH-离子浓度 '!P235</f>
        <v>14.379597930732027</v>
      </c>
      <c r="D222" s="5">
        <f>'Mg2+离子浓度'!M235</f>
        <v>1.1831210587126688</v>
      </c>
      <c r="E222" s="5">
        <f>Gd离子浓度!M235</f>
        <v>2.2614832806538217E-3</v>
      </c>
      <c r="F222" s="5">
        <f>Nd离子浓度!M235</f>
        <v>6.5967551132678215E-3</v>
      </c>
      <c r="G222" s="5">
        <f>'In离子浓度 '!M235</f>
        <v>1.3212173219383015E-3</v>
      </c>
    </row>
    <row r="223" spans="1:7" x14ac:dyDescent="0.25">
      <c r="A223">
        <f>'Mg2+离子浓度'!A236</f>
        <v>0</v>
      </c>
      <c r="B223" s="5">
        <f>'Mg2+离子浓度'!B236</f>
        <v>2.0530507043024473</v>
      </c>
      <c r="C223">
        <f>'OH-离子浓度 '!P236</f>
        <v>14.379597748445173</v>
      </c>
      <c r="D223" s="5">
        <f>'Mg2+离子浓度'!M236</f>
        <v>1.1831205570617684</v>
      </c>
      <c r="E223" s="5">
        <f>Gd离子浓度!M236</f>
        <v>2.2614828567151983E-3</v>
      </c>
      <c r="F223" s="5">
        <f>Nd离子浓度!M236</f>
        <v>6.596754586922912E-3</v>
      </c>
      <c r="G223" s="5">
        <f>'In离子浓度 '!M236</f>
        <v>1.3213459449310638E-3</v>
      </c>
    </row>
    <row r="224" spans="1:7" x14ac:dyDescent="0.25">
      <c r="A224">
        <f>'Mg2+离子浓度'!A237</f>
        <v>0</v>
      </c>
      <c r="B224" s="5">
        <f>'Mg2+离子浓度'!B237</f>
        <v>2.0540507043024472</v>
      </c>
      <c r="C224">
        <f>'OH-离子浓度 '!P237</f>
        <v>14.379597534262784</v>
      </c>
      <c r="D224" s="5">
        <f>'Mg2+离子浓度'!M237</f>
        <v>1.1831194353367303</v>
      </c>
      <c r="E224" s="5">
        <f>Gd离子浓度!M237</f>
        <v>2.2614819087597962E-3</v>
      </c>
      <c r="F224" s="5">
        <f>Nd离子浓度!M237</f>
        <v>6.5967534099800077E-3</v>
      </c>
      <c r="G224" s="5">
        <f>'In离子浓度 '!M237</f>
        <v>1.3219893511763341E-3</v>
      </c>
    </row>
    <row r="225" spans="1:7" x14ac:dyDescent="0.25">
      <c r="A225">
        <f>'Mg2+离子浓度'!A238</f>
        <v>0</v>
      </c>
      <c r="B225" s="5">
        <f>'Mg2+离子浓度'!B238</f>
        <v>2.0570507043024473</v>
      </c>
      <c r="C225">
        <f>'OH-离子浓度 '!P238</f>
        <v>14.379597606950952</v>
      </c>
      <c r="D225" s="5">
        <f>'Mg2+离子浓度'!M238</f>
        <v>1.1831174924538139</v>
      </c>
      <c r="E225" s="5">
        <f>Gd离子浓度!M238</f>
        <v>2.2614802668535629E-3</v>
      </c>
      <c r="F225" s="5">
        <f>Nd离子浓度!M238</f>
        <v>6.5967513714554641E-3</v>
      </c>
      <c r="G225" s="5">
        <f>'In离子浓度 '!M238</f>
        <v>1.3239198683731991E-3</v>
      </c>
    </row>
    <row r="226" spans="1:7" x14ac:dyDescent="0.25">
      <c r="A226">
        <f>'Mg2+离子浓度'!A239</f>
        <v>0</v>
      </c>
      <c r="B226" s="5">
        <f>'Mg2+离子浓度'!B239</f>
        <v>2.0600507043024474</v>
      </c>
      <c r="C226">
        <f>'OH-离子浓度 '!P239</f>
        <v>14.379597679638946</v>
      </c>
      <c r="D226" s="5">
        <f>'Mg2+离子浓度'!M239</f>
        <v>1.1831155495740879</v>
      </c>
      <c r="E226" s="5">
        <f>Gd离子浓度!M239</f>
        <v>2.261478624948523E-3</v>
      </c>
      <c r="F226" s="5">
        <f>Nd离子浓度!M239</f>
        <v>6.5967493329315494E-3</v>
      </c>
      <c r="G226" s="5">
        <f>'In离子浓度 '!M239</f>
        <v>1.3258503849734973E-3</v>
      </c>
    </row>
    <row r="227" spans="1:7" x14ac:dyDescent="0.25">
      <c r="A227">
        <f>'Mg2+离子浓度'!A240</f>
        <v>0</v>
      </c>
      <c r="B227" s="5">
        <f>'Mg2+离子浓度'!B240</f>
        <v>2.0620507043024472</v>
      </c>
      <c r="C227">
        <f>'OH-离子浓度 '!P240</f>
        <v>14.379597581709438</v>
      </c>
      <c r="D227" s="5">
        <f>'Mg2+离子浓度'!M240</f>
        <v>1.1831139632220398</v>
      </c>
      <c r="E227" s="5">
        <f>Gd离子浓度!M240</f>
        <v>2.2614772843396443E-3</v>
      </c>
      <c r="F227" s="5">
        <f>Nd离子浓度!M240</f>
        <v>6.5967476684842567E-3</v>
      </c>
      <c r="G227" s="5">
        <f>'In离子浓度 '!M240</f>
        <v>1.3271373343283184E-3</v>
      </c>
    </row>
    <row r="228" spans="1:7" x14ac:dyDescent="0.25">
      <c r="A228">
        <f>'Mg2+离子浓度'!A241</f>
        <v>0</v>
      </c>
      <c r="B228" s="5">
        <f>'Mg2+离子浓度'!B241</f>
        <v>2.0720507043024474</v>
      </c>
      <c r="C228">
        <f>'OH-离子浓度 '!P241</f>
        <v>14.379599296955327</v>
      </c>
      <c r="D228" s="5">
        <f>'Mg2+离子浓度'!M241</f>
        <v>1.1831104160357799</v>
      </c>
      <c r="E228" s="5">
        <f>Gd离子浓度!M241</f>
        <v>2.2614742866488378E-3</v>
      </c>
      <c r="F228" s="5">
        <f>Nd离子浓度!M241</f>
        <v>6.5967439466679051E-3</v>
      </c>
      <c r="G228" s="5">
        <f>'In离子浓度 '!M241</f>
        <v>1.3335730029861168E-3</v>
      </c>
    </row>
    <row r="229" spans="1:7" x14ac:dyDescent="0.25">
      <c r="A229">
        <f>'Mg2+离子浓度'!A242</f>
        <v>0</v>
      </c>
      <c r="B229" s="5">
        <f>'Mg2+离子浓度'!B242</f>
        <v>2.1020507043024472</v>
      </c>
      <c r="C229">
        <f>'OH-离子浓度 '!P242</f>
        <v>14.379606704340739</v>
      </c>
      <c r="D229" s="5">
        <f>'Mg2+离子浓度'!M242</f>
        <v>1.1831042721473746</v>
      </c>
      <c r="E229" s="5">
        <f>Gd离子浓度!M242</f>
        <v>2.2614690945029379E-3</v>
      </c>
      <c r="F229" s="5">
        <f>Nd离子浓度!M242</f>
        <v>6.5967375002965256E-3</v>
      </c>
      <c r="G229" s="5">
        <f>'In离子浓度 '!M242</f>
        <v>1.3528809440814362E-3</v>
      </c>
    </row>
    <row r="230" spans="1:7" x14ac:dyDescent="0.25">
      <c r="A230">
        <f>'Mg2+离子浓度'!A243</f>
        <v>0</v>
      </c>
      <c r="B230" s="5">
        <f>'Mg2+离子浓度'!B243</f>
        <v>2.1320507043024475</v>
      </c>
      <c r="C230">
        <f>'OH-离子浓度 '!P243</f>
        <v>14.379614111547118</v>
      </c>
      <c r="D230" s="5">
        <f>'Mg2+离子浓度'!M243</f>
        <v>1.1830981282908744</v>
      </c>
      <c r="E230" s="5">
        <f>Gd离子浓度!M243</f>
        <v>2.2614639023689586E-3</v>
      </c>
      <c r="F230" s="5">
        <f>Nd离子浓度!M243</f>
        <v>6.5967310539314442E-3</v>
      </c>
      <c r="G230" s="5">
        <f>'In离子浓度 '!M243</f>
        <v>1.3721888663089387E-3</v>
      </c>
    </row>
    <row r="231" spans="1:7" x14ac:dyDescent="0.25">
      <c r="A231">
        <f>'Mg2+离子浓度'!A244</f>
        <v>0</v>
      </c>
      <c r="B231" s="5">
        <f>'Mg2+离子浓度'!B244</f>
        <v>2.1520507043024475</v>
      </c>
      <c r="C231">
        <f>'OH-离子浓度 '!P244</f>
        <v>14.379618586672978</v>
      </c>
      <c r="D231" s="5">
        <f>'Mg2+离子浓度'!M244</f>
        <v>1.1830931118790984</v>
      </c>
      <c r="E231" s="5">
        <f>Gd离子浓度!M244</f>
        <v>2.2614596630190506E-3</v>
      </c>
      <c r="F231" s="5">
        <f>Nd离子浓度!M244</f>
        <v>6.5967257905015404E-3</v>
      </c>
      <c r="G231" s="5">
        <f>'In离子浓度 '!M244</f>
        <v>1.3850606032820285E-3</v>
      </c>
    </row>
    <row r="232" spans="1:7" x14ac:dyDescent="0.25">
      <c r="A232">
        <f>'Mg2+离子浓度'!A245</f>
        <v>0</v>
      </c>
      <c r="B232" s="5">
        <f>'Mg2+离子浓度'!B245</f>
        <v>2.2020507043024473</v>
      </c>
      <c r="C232">
        <f>'OH-离子浓度 '!P245</f>
        <v>14.379632092089434</v>
      </c>
      <c r="D232" s="5">
        <f>'Mg2+离子浓度'!M245</f>
        <v>1.1830851802692826</v>
      </c>
      <c r="E232" s="5">
        <f>Gd离子浓度!M245</f>
        <v>2.2614529600308614E-3</v>
      </c>
      <c r="F232" s="5">
        <f>Nd离子浓度!M245</f>
        <v>6.5967174682947773E-3</v>
      </c>
      <c r="G232" s="5">
        <f>'In离子浓度 '!M245</f>
        <v>1.4172409205675585E-3</v>
      </c>
    </row>
    <row r="233" spans="1:7" x14ac:dyDescent="0.25">
      <c r="A233" t="str">
        <f>'Mg2+离子浓度'!A246</f>
        <v>(t1+t2)*8</v>
      </c>
      <c r="B233" s="5">
        <f>'Mg2+离子浓度'!B246</f>
        <v>2.2520507043024476</v>
      </c>
      <c r="C233">
        <f>'OH-离子浓度 '!P246</f>
        <v>14.379645596961886</v>
      </c>
      <c r="D233" s="5">
        <f>'Mg2+离子浓度'!M246</f>
        <v>1.1830772487126415</v>
      </c>
      <c r="E233" s="5">
        <f>Gd离子浓度!M246</f>
        <v>2.2614462570625395E-3</v>
      </c>
      <c r="F233" s="5">
        <f>Nd离子浓度!M246</f>
        <v>6.5967091460985144E-3</v>
      </c>
      <c r="G233" s="5">
        <f>'In离子浓度 '!M246</f>
        <v>1.449421197255486E-3</v>
      </c>
    </row>
    <row r="234" spans="1:7" x14ac:dyDescent="0.25">
      <c r="A234">
        <f>'Mg2+离子浓度'!A247</f>
        <v>2.3451922485605521</v>
      </c>
      <c r="B234" s="5">
        <f>'Mg2+离子浓度'!B247</f>
        <v>2.3020507043024474</v>
      </c>
      <c r="C234">
        <f>'OH-离子浓度 '!P247</f>
        <v>14.379659101290377</v>
      </c>
      <c r="D234" s="5">
        <f>'Mg2+离子浓度'!M247</f>
        <v>1.1830693172091744</v>
      </c>
      <c r="E234" s="5">
        <f>Gd离子浓度!M247</f>
        <v>2.2614395541140863E-3</v>
      </c>
      <c r="F234" s="5">
        <f>Nd离子浓度!M247</f>
        <v>6.5967008239127501E-3</v>
      </c>
      <c r="G234" s="5">
        <f>'In离子浓度 '!M247</f>
        <v>1.4816014333458613E-3</v>
      </c>
    </row>
    <row r="235" spans="1:7" x14ac:dyDescent="0.25">
      <c r="A235">
        <f>'Mg2+离子浓度'!A248</f>
        <v>0.2931415442581049</v>
      </c>
      <c r="B235" s="5">
        <f>'Mg2+离子浓度'!B248</f>
        <v>2.3451997353725162</v>
      </c>
      <c r="C235">
        <f>'OH-离子浓度 '!P248</f>
        <v>14.379670491633981</v>
      </c>
      <c r="D235" s="5">
        <f>'Mg2+离子浓度'!M248</f>
        <v>1.1830619491496013</v>
      </c>
      <c r="E235" s="5">
        <f>Gd离子浓度!M248</f>
        <v>2.2614333273112555E-3</v>
      </c>
      <c r="F235" s="5">
        <f>Nd离子浓度!M248</f>
        <v>6.5966930928823761E-3</v>
      </c>
      <c r="G235" s="5">
        <f>'In离子浓度 '!M248</f>
        <v>1.5093721975992648E-3</v>
      </c>
    </row>
    <row r="236" spans="1:7" x14ac:dyDescent="0.25">
      <c r="A236">
        <f>'Mg2+离子浓度'!A249</f>
        <v>0</v>
      </c>
      <c r="B236" s="5">
        <f>'Mg2+离子浓度'!B249</f>
        <v>2.3451997354725163</v>
      </c>
      <c r="C236">
        <f>'OH-离子浓度 '!P249</f>
        <v>14.379671215416868</v>
      </c>
      <c r="D236" s="5">
        <f>'Mg2+离子浓度'!M249</f>
        <v>1.1830639245006591</v>
      </c>
      <c r="E236" s="5">
        <f>Gd离子浓度!M249</f>
        <v>2.2614371030973139E-3</v>
      </c>
      <c r="F236" s="5">
        <f>Nd离子浓度!M249</f>
        <v>6.5967041068515633E-3</v>
      </c>
      <c r="G236" s="5">
        <f>'In离子浓度 '!M249</f>
        <v>1.5093721975141076E-3</v>
      </c>
    </row>
    <row r="237" spans="1:7" x14ac:dyDescent="0.25">
      <c r="A237">
        <f>'Mg2+离子浓度'!A250</f>
        <v>0</v>
      </c>
      <c r="B237" s="5">
        <f>'Mg2+离子浓度'!B250</f>
        <v>2.3451997357725163</v>
      </c>
      <c r="C237">
        <f>'OH-离子浓度 '!P250</f>
        <v>14.379673386984464</v>
      </c>
      <c r="D237" s="5">
        <f>'Mg2+离子浓度'!M250</f>
        <v>1.183069851003576</v>
      </c>
      <c r="E237" s="5">
        <f>Gd离子浓度!M250</f>
        <v>2.2614484308355713E-3</v>
      </c>
      <c r="F237" s="5">
        <f>Nd离子浓度!M250</f>
        <v>6.5967371492310295E-3</v>
      </c>
      <c r="G237" s="5">
        <f>'In离子浓度 '!M250</f>
        <v>1.509372197366611E-3</v>
      </c>
    </row>
    <row r="238" spans="1:7" x14ac:dyDescent="0.25">
      <c r="A238">
        <f>'Mg2+离子浓度'!A251</f>
        <v>0</v>
      </c>
      <c r="B238" s="5">
        <f>'Mg2+离子浓度'!B251</f>
        <v>2.3451997361725163</v>
      </c>
      <c r="C238">
        <f>'OH-离子浓度 '!P251</f>
        <v>14.379676282446223</v>
      </c>
      <c r="D238" s="5">
        <f>'Mg2+离子浓度'!M251</f>
        <v>1.1830777531172059</v>
      </c>
      <c r="E238" s="5">
        <f>Gd离子浓度!M251</f>
        <v>2.2614635345793253E-3</v>
      </c>
      <c r="F238" s="5">
        <f>Nd离子浓度!M251</f>
        <v>6.5967812058521334E-3</v>
      </c>
      <c r="G238" s="5">
        <f>'In离子浓度 '!M251</f>
        <v>1.5093721971962965E-3</v>
      </c>
    </row>
    <row r="239" spans="1:7" x14ac:dyDescent="0.25">
      <c r="A239">
        <f>'Mg2+离子浓度'!A252</f>
        <v>0</v>
      </c>
      <c r="B239" s="5">
        <f>'Mg2+离子浓度'!B252</f>
        <v>2.3451997363725163</v>
      </c>
      <c r="C239">
        <f>'OH-离子浓度 '!P252</f>
        <v>14.379677730095976</v>
      </c>
      <c r="D239" s="5">
        <f>'Mg2+离子浓度'!M252</f>
        <v>1.1830817040270944</v>
      </c>
      <c r="E239" s="5">
        <f>Gd离子浓度!M252</f>
        <v>2.2614710863270325E-3</v>
      </c>
      <c r="F239" s="5">
        <f>Nd离子浓度!M252</f>
        <v>6.5968032340085209E-3</v>
      </c>
      <c r="G239" s="5">
        <f>'In离子浓度 '!M252</f>
        <v>1.509372197075866E-3</v>
      </c>
    </row>
    <row r="240" spans="1:7" x14ac:dyDescent="0.25">
      <c r="A240">
        <f>'Mg2+离子浓度'!A253</f>
        <v>0</v>
      </c>
      <c r="B240" s="5">
        <f>'Mg2+离子浓度'!B253</f>
        <v>2.3451997453725162</v>
      </c>
      <c r="C240">
        <f>'OH-离子浓度 '!P253</f>
        <v>14.37974287899261</v>
      </c>
      <c r="D240" s="5">
        <f>'Mg2+离子浓度'!M253</f>
        <v>1.1832595141625077</v>
      </c>
      <c r="E240" s="5">
        <f>Gd离子浓度!M253</f>
        <v>2.2618109311732023E-3</v>
      </c>
      <c r="F240" s="5">
        <f>Nd离子浓度!M253</f>
        <v>6.5977945211023944E-3</v>
      </c>
      <c r="G240" s="5">
        <f>'In离子浓度 '!M253</f>
        <v>1.5093721962679938E-3</v>
      </c>
    </row>
    <row r="241" spans="1:7" x14ac:dyDescent="0.25">
      <c r="A241">
        <f>'Mg2+离子浓度'!A254</f>
        <v>0</v>
      </c>
      <c r="B241" s="5">
        <f>'Mg2+离子浓度'!B254</f>
        <v>2.3451998353725161</v>
      </c>
      <c r="C241">
        <f>'OH-离子浓度 '!P254</f>
        <v>14.380393842560883</v>
      </c>
      <c r="D241" s="5">
        <f>'Mg2+离子浓度'!M254</f>
        <v>1.1850376385398034</v>
      </c>
      <c r="E241" s="5">
        <f>Gd离子浓度!M254</f>
        <v>2.2652093991200792E-3</v>
      </c>
      <c r="F241" s="5">
        <f>Nd离子浓度!M254</f>
        <v>6.6077074163177346E-3</v>
      </c>
      <c r="G241" s="5">
        <f>'In离子浓度 '!M254</f>
        <v>1.5093721937132776E-3</v>
      </c>
    </row>
    <row r="242" spans="1:7" x14ac:dyDescent="0.25">
      <c r="A242">
        <f>'Mg2+离子浓度'!A255</f>
        <v>0</v>
      </c>
      <c r="B242" s="5">
        <f>'Mg2+离子浓度'!B255</f>
        <v>2.3452007353725164</v>
      </c>
      <c r="C242">
        <f>'OH-离子浓度 '!P255</f>
        <v>14.386850405490121</v>
      </c>
      <c r="D242" s="5">
        <f>'Mg2+离子浓度'!M255</f>
        <v>1.2028189547156571</v>
      </c>
      <c r="E242" s="5">
        <f>Gd离子浓度!M255</f>
        <v>2.299194139805406E-3</v>
      </c>
      <c r="F242" s="5">
        <f>Nd离子浓度!M255</f>
        <v>6.7068364445603788E-3</v>
      </c>
      <c r="G242" s="5">
        <f>'In离子浓度 '!M255</f>
        <v>1.5093721856345554E-3</v>
      </c>
    </row>
    <row r="243" spans="1:7" x14ac:dyDescent="0.25">
      <c r="A243">
        <f>'Mg2+离子浓度'!A256</f>
        <v>7.4868119641229509E-6</v>
      </c>
      <c r="B243" s="5">
        <f>'Mg2+离子浓度'!B256</f>
        <v>2.3452072221844804</v>
      </c>
      <c r="C243">
        <f>'OH-离子浓度 '!P256</f>
        <v>14.430747249904298</v>
      </c>
      <c r="D243" s="5">
        <f>'Mg2+离子浓度'!M256</f>
        <v>1.3309791601846146</v>
      </c>
      <c r="E243" s="5">
        <f>Gd离子浓度!M256</f>
        <v>2.5441416205247251E-3</v>
      </c>
      <c r="F243" s="5">
        <f>Nd离子浓度!M256</f>
        <v>7.4213158923976605E-3</v>
      </c>
      <c r="G243" s="5">
        <f>'In离子浓度 '!M256</f>
        <v>1.5093721639456786E-3</v>
      </c>
    </row>
    <row r="244" spans="1:7" x14ac:dyDescent="0.25">
      <c r="A244">
        <f>'Mg2+离子浓度'!A257</f>
        <v>0</v>
      </c>
      <c r="B244" s="5">
        <f>'Mg2+离子浓度'!B257</f>
        <v>2.3452097353725163</v>
      </c>
      <c r="C244">
        <f>'OH-离子浓度 '!P257</f>
        <v>14.43074722240725</v>
      </c>
      <c r="D244" s="5">
        <f>'Mg2+离子浓度'!M257</f>
        <v>1.3309790969228705</v>
      </c>
      <c r="E244" s="5">
        <f>Gd离子浓度!M257</f>
        <v>2.5441415670623339E-3</v>
      </c>
      <c r="F244" s="5">
        <f>Nd离子浓度!M257</f>
        <v>7.4213158260205301E-3</v>
      </c>
      <c r="G244" s="5">
        <f>'In离子浓度 '!M257</f>
        <v>1.5093737680392971E-3</v>
      </c>
    </row>
    <row r="245" spans="1:7" x14ac:dyDescent="0.25">
      <c r="A245">
        <f>'Mg2+离子浓度'!A258</f>
        <v>0</v>
      </c>
      <c r="B245" s="5">
        <f>'Mg2+离子浓度'!B258</f>
        <v>2.3452197353725164</v>
      </c>
      <c r="C245">
        <f>'OH-离子浓度 '!P258</f>
        <v>14.430747169108692</v>
      </c>
      <c r="D245" s="5">
        <f>'Mg2+离子浓度'!M258</f>
        <v>1.3309789707317929</v>
      </c>
      <c r="E245" s="5">
        <f>Gd离子浓度!M258</f>
        <v>2.5441414604184674E-3</v>
      </c>
      <c r="F245" s="5">
        <f>Nd离子浓度!M258</f>
        <v>7.4213156936150434E-3</v>
      </c>
      <c r="G245" s="5">
        <f>'In离子浓度 '!M258</f>
        <v>1.5093801775311268E-3</v>
      </c>
    </row>
    <row r="246" spans="1:7" x14ac:dyDescent="0.25">
      <c r="A246">
        <f>'Mg2+离子浓度'!A259</f>
        <v>0</v>
      </c>
      <c r="B246" s="5">
        <f>'Mg2+离子浓度'!B259</f>
        <v>2.3452497353725161</v>
      </c>
      <c r="C246">
        <f>'OH-离子浓度 '!P259</f>
        <v>14.430747080736584</v>
      </c>
      <c r="D246" s="5">
        <f>'Mg2+离子浓度'!M259</f>
        <v>1.3309787521624565</v>
      </c>
      <c r="E246" s="5">
        <f>Gd离子浓度!M259</f>
        <v>2.5441412757058819E-3</v>
      </c>
      <c r="F246" s="5">
        <f>Nd离子浓度!M259</f>
        <v>7.4213154642820195E-3</v>
      </c>
      <c r="G246" s="5">
        <f>'In离子浓度 '!M259</f>
        <v>1.5093994401508982E-3</v>
      </c>
    </row>
    <row r="247" spans="1:7" x14ac:dyDescent="0.25">
      <c r="A247">
        <f>'Mg2+离子浓度'!A260</f>
        <v>0</v>
      </c>
      <c r="B247" s="5">
        <f>'Mg2+离子浓度'!B260</f>
        <v>2.3452797353725163</v>
      </c>
      <c r="C247">
        <f>'OH-离子浓度 '!P260</f>
        <v>14.430746992364478</v>
      </c>
      <c r="D247" s="5">
        <f>'Mg2+离子浓度'!M260</f>
        <v>1.3309785335931552</v>
      </c>
      <c r="E247" s="5">
        <f>Gd离子浓度!M260</f>
        <v>2.5441410909933099E-3</v>
      </c>
      <c r="F247" s="5">
        <f>Nd离子浓度!M260</f>
        <v>7.4213152349490016E-3</v>
      </c>
      <c r="G247" s="5">
        <f>'In离子浓度 '!M260</f>
        <v>1.5094187027700746E-3</v>
      </c>
    </row>
    <row r="248" spans="1:7" x14ac:dyDescent="0.25">
      <c r="A248">
        <f>'Mg2+离子浓度'!A261</f>
        <v>0</v>
      </c>
      <c r="B248" s="5">
        <f>'Mg2+离子浓度'!B261</f>
        <v>2.3452997353725165</v>
      </c>
      <c r="C248">
        <f>'OH-离子浓度 '!P261</f>
        <v>14.430746918810907</v>
      </c>
      <c r="D248" s="5">
        <f>'Mg2+离子浓度'!M261</f>
        <v>1.3309783551320975</v>
      </c>
      <c r="E248" s="5">
        <f>Gd离子浓度!M261</f>
        <v>2.544140940176136E-3</v>
      </c>
      <c r="F248" s="5">
        <f>Nd离子浓度!M261</f>
        <v>7.4213150476993795E-3</v>
      </c>
      <c r="G248" s="5">
        <f>'In离子浓度 '!M261</f>
        <v>1.5094315375272073E-3</v>
      </c>
    </row>
    <row r="249" spans="1:7" x14ac:dyDescent="0.25">
      <c r="A249">
        <f>'Mg2+离子浓度'!A262</f>
        <v>0</v>
      </c>
      <c r="B249" s="5">
        <f>'Mg2+离子浓度'!B262</f>
        <v>2.3453997353725162</v>
      </c>
      <c r="C249">
        <f>'OH-离子浓度 '!P262</f>
        <v>14.430746771533453</v>
      </c>
      <c r="D249" s="5">
        <f>'Mg2+离子浓度'!M262</f>
        <v>1.3309779560810948</v>
      </c>
      <c r="E249" s="5">
        <f>Gd离子浓度!M262</f>
        <v>2.5441406029387049E-3</v>
      </c>
      <c r="F249" s="5">
        <f>Nd离子浓度!M262</f>
        <v>7.4213146289965112E-3</v>
      </c>
      <c r="G249" s="5">
        <f>'In离子浓度 '!M262</f>
        <v>1.5094958165734825E-3</v>
      </c>
    </row>
    <row r="250" spans="1:7" x14ac:dyDescent="0.25">
      <c r="A250">
        <f>'Mg2+离子浓度'!A263</f>
        <v>0</v>
      </c>
      <c r="B250" s="5">
        <f>'Mg2+离子浓度'!B263</f>
        <v>2.3456997353725164</v>
      </c>
      <c r="C250">
        <f>'OH-离子浓度 '!P263</f>
        <v>14.430746555878496</v>
      </c>
      <c r="D250" s="5">
        <f>'Mg2+离子浓度'!M263</f>
        <v>1.3309772649046907</v>
      </c>
      <c r="E250" s="5">
        <f>Gd离子浓度!M263</f>
        <v>2.5441400188264168E-3</v>
      </c>
      <c r="F250" s="5">
        <f>Nd离子浓度!M263</f>
        <v>7.421313903781911E-3</v>
      </c>
      <c r="G250" s="5">
        <f>'In离子浓度 '!M263</f>
        <v>1.5096887616773095E-3</v>
      </c>
    </row>
    <row r="251" spans="1:7" x14ac:dyDescent="0.25">
      <c r="A251">
        <f>'Mg2+离子浓度'!A264</f>
        <v>0</v>
      </c>
      <c r="B251" s="5">
        <f>'Mg2+离子浓度'!B264</f>
        <v>2.3459997353725162</v>
      </c>
      <c r="C251">
        <f>'OH-离子浓度 '!P264</f>
        <v>14.430746340223585</v>
      </c>
      <c r="D251" s="5">
        <f>'Mg2+离子浓度'!M264</f>
        <v>1.3309765737286454</v>
      </c>
      <c r="E251" s="5">
        <f>Gd离子浓度!M264</f>
        <v>2.5441394347142628E-3</v>
      </c>
      <c r="F251" s="5">
        <f>Nd离子浓度!M264</f>
        <v>7.4213131785673819E-3</v>
      </c>
      <c r="G251" s="5">
        <f>'In离子浓度 '!M264</f>
        <v>1.5098817067622813E-3</v>
      </c>
    </row>
    <row r="252" spans="1:7" x14ac:dyDescent="0.25">
      <c r="A252">
        <f>'Mg2+离子浓度'!A265</f>
        <v>0</v>
      </c>
      <c r="B252" s="5">
        <f>'Mg2+离子浓度'!B265</f>
        <v>2.3461997353725161</v>
      </c>
      <c r="C252">
        <f>'OH-离子浓度 '!P265</f>
        <v>14.430746150161621</v>
      </c>
      <c r="D252" s="5">
        <f>'Mg2+离子浓度'!M265</f>
        <v>1.3309760093860608</v>
      </c>
      <c r="E252" s="5">
        <f>Gd离子浓度!M265</f>
        <v>2.5441389577887958E-3</v>
      </c>
      <c r="F252" s="5">
        <f>Nd离子浓度!M265</f>
        <v>7.4213125864322554E-3</v>
      </c>
      <c r="G252" s="5">
        <f>'In离子浓度 '!M265</f>
        <v>1.5100103147018035E-3</v>
      </c>
    </row>
    <row r="253" spans="1:7" x14ac:dyDescent="0.25">
      <c r="A253">
        <f>'Mg2+离子浓度'!A266</f>
        <v>0</v>
      </c>
      <c r="B253" s="5">
        <f>'Mg2+离子浓度'!B266</f>
        <v>2.347199735372516</v>
      </c>
      <c r="C253">
        <f>'OH-离子浓度 '!P266</f>
        <v>14.430745897103689</v>
      </c>
      <c r="D253" s="5">
        <f>'Mg2+离子浓度'!M266</f>
        <v>1.3309747474782134</v>
      </c>
      <c r="E253" s="5">
        <f>Gd离子浓度!M266</f>
        <v>2.5441378913512308E-3</v>
      </c>
      <c r="F253" s="5">
        <f>Nd离子浓度!M266</f>
        <v>7.4213112623779665E-3</v>
      </c>
      <c r="G253" s="5">
        <f>'In离子浓度 '!M266</f>
        <v>1.5106536872870077E-3</v>
      </c>
    </row>
    <row r="254" spans="1:7" x14ac:dyDescent="0.25">
      <c r="A254">
        <f>'Mg2+离子浓度'!A267</f>
        <v>0</v>
      </c>
      <c r="B254" s="5">
        <f>'Mg2+离子浓度'!B267</f>
        <v>2.3501997353725161</v>
      </c>
      <c r="C254">
        <f>'OH-离子浓度 '!P267</f>
        <v>14.430745853165435</v>
      </c>
      <c r="D254" s="5">
        <f>'Mg2+离子浓度'!M267</f>
        <v>1.33097256179178</v>
      </c>
      <c r="E254" s="5">
        <f>Gd离子浓度!M267</f>
        <v>2.5441360442279601E-3</v>
      </c>
      <c r="F254" s="5">
        <f>Nd离子浓度!M267</f>
        <v>7.4213089690490786E-3</v>
      </c>
      <c r="G254" s="5">
        <f>'In离子浓度 '!M267</f>
        <v>1.5125841461829396E-3</v>
      </c>
    </row>
    <row r="255" spans="1:7" x14ac:dyDescent="0.25">
      <c r="A255">
        <f>'Mg2+离子浓度'!A268</f>
        <v>0</v>
      </c>
      <c r="B255" s="5">
        <f>'Mg2+离子浓度'!B268</f>
        <v>2.3531997353725163</v>
      </c>
      <c r="C255">
        <f>'OH-离子浓度 '!P268</f>
        <v>14.430745809227277</v>
      </c>
      <c r="D255" s="5">
        <f>'Mg2+离子浓度'!M268</f>
        <v>1.330970376108936</v>
      </c>
      <c r="E255" s="5">
        <f>Gd离子浓度!M268</f>
        <v>2.5441341971060303E-3</v>
      </c>
      <c r="F255" s="5">
        <f>Nd离子浓度!M268</f>
        <v>7.4213066757209002E-3</v>
      </c>
      <c r="G255" s="5">
        <f>'In离子浓度 '!M268</f>
        <v>1.5145146044823227E-3</v>
      </c>
    </row>
    <row r="256" spans="1:7" x14ac:dyDescent="0.25">
      <c r="A256">
        <f>'Mg2+离子浓度'!A269</f>
        <v>0</v>
      </c>
      <c r="B256" s="5">
        <f>'Mg2+离子浓度'!B269</f>
        <v>2.355199735372516</v>
      </c>
      <c r="C256">
        <f>'OH-离子浓度 '!P269</f>
        <v>14.43074563354712</v>
      </c>
      <c r="D256" s="5">
        <f>'Mg2+离子浓度'!M269</f>
        <v>1.3309685915092972</v>
      </c>
      <c r="E256" s="5">
        <f>Gd离子浓度!M269</f>
        <v>2.5441326889383844E-3</v>
      </c>
      <c r="F256" s="5">
        <f>Nd离子浓度!M269</f>
        <v>7.4213048032268601E-3</v>
      </c>
      <c r="G256" s="5">
        <f>'In离子浓度 '!M269</f>
        <v>1.5158015062346603E-3</v>
      </c>
    </row>
    <row r="257" spans="1:7" x14ac:dyDescent="0.25">
      <c r="A257">
        <f>'Mg2+离子浓度'!A270</f>
        <v>0</v>
      </c>
      <c r="B257" s="5">
        <f>'Mg2+离子浓度'!B270</f>
        <v>2.3651997353725163</v>
      </c>
      <c r="C257">
        <f>'OH-离子浓度 '!P270</f>
        <v>14.430746960042608</v>
      </c>
      <c r="D257" s="5">
        <f>'Mg2+离子浓度'!M270</f>
        <v>1.330964601028543</v>
      </c>
      <c r="E257" s="5">
        <f>Gd离子浓度!M270</f>
        <v>2.5441293165750071E-3</v>
      </c>
      <c r="F257" s="5">
        <f>Nd离子浓度!M270</f>
        <v>7.421300616203959E-3</v>
      </c>
      <c r="G257" s="5">
        <f>'In离子浓度 '!M270</f>
        <v>1.5222370684500972E-3</v>
      </c>
    </row>
    <row r="258" spans="1:7" x14ac:dyDescent="0.25">
      <c r="A258">
        <f>'Mg2+离子浓度'!A271</f>
        <v>0</v>
      </c>
      <c r="B258" s="5">
        <f>'Mg2+离子浓度'!B271</f>
        <v>2.3951997353725161</v>
      </c>
      <c r="C258">
        <f>'OH-离子浓度 '!P271</f>
        <v>14.430753201207526</v>
      </c>
      <c r="D258" s="5">
        <f>'Mg2+离子浓度'!M271</f>
        <v>1.3309576893338528</v>
      </c>
      <c r="E258" s="5">
        <f>Gd离子浓度!M271</f>
        <v>2.5441234754780386E-3</v>
      </c>
      <c r="F258" s="5">
        <f>Nd离子浓度!M271</f>
        <v>7.421293364071652E-3</v>
      </c>
      <c r="G258" s="5">
        <f>'In离子浓度 '!M271</f>
        <v>1.5415448251819427E-3</v>
      </c>
    </row>
    <row r="259" spans="1:7" x14ac:dyDescent="0.25">
      <c r="A259">
        <f>'Mg2+离子浓度'!A272</f>
        <v>0</v>
      </c>
      <c r="B259" s="5">
        <f>'Mg2+离子浓度'!B272</f>
        <v>2.4251997353725163</v>
      </c>
      <c r="C259">
        <f>'OH-离子浓度 '!P272</f>
        <v>14.430759442238354</v>
      </c>
      <c r="D259" s="5">
        <f>'Mg2+离子浓度'!M272</f>
        <v>1.3309507776750551</v>
      </c>
      <c r="E259" s="5">
        <f>Gd离子浓度!M272</f>
        <v>2.5441176343944808E-3</v>
      </c>
      <c r="F259" s="5">
        <f>Nd离子浓度!M272</f>
        <v>7.4212861119464305E-3</v>
      </c>
      <c r="G259" s="5">
        <f>'In离子浓度 '!M272</f>
        <v>1.5608525630461509E-3</v>
      </c>
    </row>
    <row r="260" spans="1:7" x14ac:dyDescent="0.25">
      <c r="A260">
        <f>'Mg2+离子浓度'!A273</f>
        <v>0</v>
      </c>
      <c r="B260" s="5">
        <f>'Mg2+离子浓度'!B273</f>
        <v>2.4451997353725163</v>
      </c>
      <c r="C260">
        <f>'OH-离子浓度 '!P273</f>
        <v>14.430763139937895</v>
      </c>
      <c r="D260" s="5">
        <f>'Mg2+离子浓度'!M273</f>
        <v>1.3309451343585845</v>
      </c>
      <c r="E260" s="5">
        <f>Gd离子浓度!M273</f>
        <v>2.5441128651806765E-3</v>
      </c>
      <c r="F260" s="5">
        <f>Nd离子浓度!M273</f>
        <v>7.4212801906167712E-3</v>
      </c>
      <c r="G260" s="5">
        <f>'In离子浓度 '!M273</f>
        <v>1.5737241494873887E-3</v>
      </c>
    </row>
    <row r="261" spans="1:7" x14ac:dyDescent="0.25">
      <c r="A261">
        <f>'Mg2+离子浓度'!A274</f>
        <v>0</v>
      </c>
      <c r="B261" s="5">
        <f>'Mg2+离子浓度'!B274</f>
        <v>2.4951997353725162</v>
      </c>
      <c r="C261">
        <f>'OH-离子浓度 '!P274</f>
        <v>14.430774701880779</v>
      </c>
      <c r="D261" s="5">
        <f>'Mg2+离子浓度'!M274</f>
        <v>1.3309362115296153</v>
      </c>
      <c r="E261" s="5">
        <f>Gd离子浓度!M274</f>
        <v>2.5441053244056786E-3</v>
      </c>
      <c r="F261" s="5">
        <f>Nd离子浓度!M274</f>
        <v>7.4212708281799896E-3</v>
      </c>
      <c r="G261" s="5">
        <f>'In离子浓度 '!M274</f>
        <v>1.6059042287613521E-3</v>
      </c>
    </row>
    <row r="262" spans="1:7" x14ac:dyDescent="0.25">
      <c r="A262" t="str">
        <f>'Mg2+离子浓度'!A275</f>
        <v>(t1+t2)*9</v>
      </c>
      <c r="B262" s="5">
        <f>'Mg2+离子浓度'!B275</f>
        <v>2.5451997353725164</v>
      </c>
      <c r="C262">
        <f>'OH-离子浓度 '!P275</f>
        <v>14.430786263409679</v>
      </c>
      <c r="D262" s="5">
        <f>'Mg2+离子浓度'!M275</f>
        <v>1.330927288760466</v>
      </c>
      <c r="E262" s="5">
        <f>Gd离子浓度!M275</f>
        <v>2.5440977836530309E-3</v>
      </c>
      <c r="F262" s="5">
        <f>Nd离子浓度!M275</f>
        <v>7.4212614657550189E-3</v>
      </c>
      <c r="G262" s="5">
        <f>'In离子浓度 '!M275</f>
        <v>1.6380842674380131E-3</v>
      </c>
    </row>
    <row r="263" spans="1:7" x14ac:dyDescent="0.25">
      <c r="A263">
        <f>'Mg2+离子浓度'!A276</f>
        <v>2.6383412796306209</v>
      </c>
      <c r="B263" s="5">
        <f>'Mg2+离子浓度'!B276</f>
        <v>2.5951997353725162</v>
      </c>
      <c r="C263">
        <f>'OH-离子浓度 '!P276</f>
        <v>14.430797824524623</v>
      </c>
      <c r="D263" s="5">
        <f>'Mg2+离子浓度'!M276</f>
        <v>1.3309183660511359</v>
      </c>
      <c r="E263" s="5">
        <f>Gd离子浓度!M276</f>
        <v>2.5440902429227337E-3</v>
      </c>
      <c r="F263" s="5">
        <f>Nd离子浓度!M276</f>
        <v>7.4212521033418591E-3</v>
      </c>
      <c r="G263" s="5">
        <f>'In离子浓度 '!M276</f>
        <v>1.6702642655174226E-3</v>
      </c>
    </row>
    <row r="264" spans="1:7" x14ac:dyDescent="0.25">
      <c r="A264">
        <f>'Mg2+离子浓度'!A277</f>
        <v>0.2931415442581049</v>
      </c>
      <c r="B264" s="5">
        <f>'Mg2+离子浓度'!B277</f>
        <v>2.6383487664425851</v>
      </c>
      <c r="C264">
        <f>'OH-离子浓度 '!P277</f>
        <v>14.430807538016037</v>
      </c>
      <c r="D264" s="5">
        <f>'Mg2+离子浓度'!M277</f>
        <v>1.3309100771997004</v>
      </c>
      <c r="E264" s="5">
        <f>Gd离子浓度!M277</f>
        <v>2.5440832378501033E-3</v>
      </c>
      <c r="F264" s="5">
        <f>Nd离子浓度!M277</f>
        <v>7.421243405975257E-3</v>
      </c>
      <c r="G264" s="5">
        <f>'In离子浓度 '!M277</f>
        <v>1.6980348086666514E-3</v>
      </c>
    </row>
    <row r="265" spans="1:7" x14ac:dyDescent="0.25">
      <c r="A265">
        <f>'Mg2+离子浓度'!A278</f>
        <v>0</v>
      </c>
      <c r="B265" s="5">
        <f>'Mg2+离子浓度'!B278</f>
        <v>2.6383487665425851</v>
      </c>
      <c r="C265">
        <f>'OH-离子浓度 '!P278</f>
        <v>14.430808181381774</v>
      </c>
      <c r="D265" s="5">
        <f>'Mg2+离子浓度'!M278</f>
        <v>1.3309120525064309</v>
      </c>
      <c r="E265" s="5">
        <f>Gd离子浓度!M278</f>
        <v>2.5440870135986951E-3</v>
      </c>
      <c r="F265" s="5">
        <f>Nd离子浓度!M278</f>
        <v>7.4212544198979241E-3</v>
      </c>
      <c r="G265" s="5">
        <f>'In离子浓度 '!M278</f>
        <v>1.6980348085708502E-3</v>
      </c>
    </row>
    <row r="266" spans="1:7" x14ac:dyDescent="0.25">
      <c r="A266">
        <f>'Mg2+离子浓度'!A279</f>
        <v>0</v>
      </c>
      <c r="B266" s="5">
        <f>'Mg2+离子浓度'!B279</f>
        <v>2.6383487668425851</v>
      </c>
      <c r="C266">
        <f>'OH-离子浓度 '!P279</f>
        <v>14.430810111699444</v>
      </c>
      <c r="D266" s="5">
        <f>'Mg2+离子浓度'!M279</f>
        <v>1.3309179789325702</v>
      </c>
      <c r="E266" s="5">
        <f>Gd离子浓度!M279</f>
        <v>2.5440983412720586E-3</v>
      </c>
      <c r="F266" s="5">
        <f>Nd离子浓度!M279</f>
        <v>7.4212874621968133E-3</v>
      </c>
      <c r="G266" s="5">
        <f>'In离子浓度 '!M279</f>
        <v>1.6980348084049174E-3</v>
      </c>
    </row>
    <row r="267" spans="1:7" x14ac:dyDescent="0.25">
      <c r="A267">
        <f>'Mg2+离子浓度'!A280</f>
        <v>0</v>
      </c>
      <c r="B267" s="5">
        <f>'Mg2+离子浓度'!B280</f>
        <v>2.6383487672425852</v>
      </c>
      <c r="C267">
        <f>'OH-离子浓度 '!P280</f>
        <v>14.430812685498177</v>
      </c>
      <c r="D267" s="5">
        <f>'Mg2+离子浓度'!M280</f>
        <v>1.3309258809575453</v>
      </c>
      <c r="E267" s="5">
        <f>Gd离子浓度!M280</f>
        <v>2.5441134449408799E-3</v>
      </c>
      <c r="F267" s="5">
        <f>Nd离子浓度!M280</f>
        <v>7.4213315187248753E-3</v>
      </c>
      <c r="G267" s="5">
        <f>'In离子浓度 '!M280</f>
        <v>1.6980348082133146E-3</v>
      </c>
    </row>
    <row r="268" spans="1:7" x14ac:dyDescent="0.25">
      <c r="A268">
        <f>'Mg2+离子浓度'!A281</f>
        <v>0</v>
      </c>
      <c r="B268" s="5">
        <f>'Mg2+离子浓度'!B281</f>
        <v>2.6383487674425852</v>
      </c>
      <c r="C268">
        <f>'OH-离子浓度 '!P281</f>
        <v>14.430813972317937</v>
      </c>
      <c r="D268" s="5">
        <f>'Mg2+离子浓度'!M281</f>
        <v>1.3309298318047453</v>
      </c>
      <c r="E268" s="5">
        <f>Gd离子浓度!M281</f>
        <v>2.5441209966356026E-3</v>
      </c>
      <c r="F268" s="5">
        <f>Nd离子浓度!M281</f>
        <v>7.42135354681547E-3</v>
      </c>
      <c r="G268" s="5">
        <f>'In离子浓度 '!M281</f>
        <v>1.6980348080778305E-3</v>
      </c>
    </row>
    <row r="269" spans="1:7" x14ac:dyDescent="0.25">
      <c r="A269">
        <f>'Mg2+离子浓度'!A282</f>
        <v>0</v>
      </c>
      <c r="B269" s="5">
        <f>'Mg2+离子浓度'!B282</f>
        <v>2.638348776442585</v>
      </c>
      <c r="C269">
        <f>'OH-离子浓度 '!P282</f>
        <v>14.430871884913699</v>
      </c>
      <c r="D269" s="5">
        <f>'Mg2+离子浓度'!M282</f>
        <v>1.331107641519631</v>
      </c>
      <c r="E269" s="5">
        <f>Gd离子浓度!M282</f>
        <v>2.5444608411263341E-3</v>
      </c>
      <c r="F269" s="5">
        <f>Nd离子浓度!M282</f>
        <v>7.4223448334680142E-3</v>
      </c>
      <c r="G269" s="5">
        <f>'In离子浓度 '!M282</f>
        <v>1.6980348071689785E-3</v>
      </c>
    </row>
    <row r="270" spans="1:7" x14ac:dyDescent="0.25">
      <c r="A270">
        <f>'Mg2+离子浓度'!A283</f>
        <v>0</v>
      </c>
      <c r="B270" s="5">
        <f>'Mg2+离子浓度'!B283</f>
        <v>2.6383488664425849</v>
      </c>
      <c r="C270">
        <f>'OH-离子浓度 '!P283</f>
        <v>14.431450598083407</v>
      </c>
      <c r="D270" s="5">
        <f>'Mg2+离子浓度'!M283</f>
        <v>1.3328857645671015</v>
      </c>
      <c r="E270" s="5">
        <f>Gd离子浓度!M283</f>
        <v>2.5478593079492156E-3</v>
      </c>
      <c r="F270" s="5">
        <f>Nd离子浓度!M283</f>
        <v>7.4322577272877468E-3</v>
      </c>
      <c r="G270" s="5">
        <f>'In离子浓度 '!M283</f>
        <v>1.6980348042949379E-3</v>
      </c>
    </row>
    <row r="271" spans="1:7" x14ac:dyDescent="0.25">
      <c r="A271">
        <f>'Mg2+离子浓度'!A284</f>
        <v>0</v>
      </c>
      <c r="B271" s="5">
        <f>'Mg2+离子浓度'!B284</f>
        <v>2.6383497664425852</v>
      </c>
      <c r="C271">
        <f>'OH-离子浓度 '!P284</f>
        <v>14.437195743600821</v>
      </c>
      <c r="D271" s="5">
        <f>'Mg2+离子浓度'!M284</f>
        <v>1.3506670765376794</v>
      </c>
      <c r="E271" s="5">
        <f>Gd离子浓度!M284</f>
        <v>2.5818440450801551E-3</v>
      </c>
      <c r="F271" s="5">
        <f>Nd离子浓度!M284</f>
        <v>7.5313867511170897E-3</v>
      </c>
      <c r="G271" s="5">
        <f>'In离子浓度 '!M284</f>
        <v>1.6980347952064237E-3</v>
      </c>
    </row>
    <row r="272" spans="1:7" x14ac:dyDescent="0.25">
      <c r="A272">
        <f>'Mg2+离子浓度'!A285</f>
        <v>7.4868119641229509E-6</v>
      </c>
      <c r="B272" s="5">
        <f>'Mg2+离子浓度'!B285</f>
        <v>2.6383562532545493</v>
      </c>
      <c r="C272">
        <f>'OH-离子浓度 '!P285</f>
        <v>14.476498379807891</v>
      </c>
      <c r="D272" s="5">
        <f>'Mg2+离子浓度'!M285</f>
        <v>1.4788272707167682</v>
      </c>
      <c r="E272" s="5">
        <f>Gd离子浓度!M285</f>
        <v>2.8267915162570423E-3</v>
      </c>
      <c r="F272" s="5">
        <f>Nd离子浓度!M285</f>
        <v>8.2458661871060192E-3</v>
      </c>
      <c r="G272" s="5">
        <f>'In离子浓度 '!M285</f>
        <v>1.6980347708065648E-3</v>
      </c>
    </row>
    <row r="273" spans="1:7" x14ac:dyDescent="0.25">
      <c r="A273">
        <f>'Mg2+离子浓度'!A286</f>
        <v>0</v>
      </c>
      <c r="B273" s="5">
        <f>'Mg2+离子浓度'!B286</f>
        <v>2.6383587664425852</v>
      </c>
      <c r="C273">
        <f>'OH-离子浓度 '!P286</f>
        <v>14.476498352232687</v>
      </c>
      <c r="D273" s="5">
        <f>'Mg2+离子浓度'!M286</f>
        <v>1.4788272004277696</v>
      </c>
      <c r="E273" s="5">
        <f>Gd离子浓度!M286</f>
        <v>2.826791456855068E-3</v>
      </c>
      <c r="F273" s="5">
        <f>Nd离子浓度!M286</f>
        <v>8.2458661133540147E-3</v>
      </c>
      <c r="G273" s="5">
        <f>'In离子浓度 '!M286</f>
        <v>1.6980363732127626E-3</v>
      </c>
    </row>
    <row r="274" spans="1:7" x14ac:dyDescent="0.25">
      <c r="A274">
        <f>'Mg2+离子浓度'!A287</f>
        <v>0</v>
      </c>
      <c r="B274" s="5">
        <f>'Mg2+离子浓度'!B287</f>
        <v>2.6383687664425852</v>
      </c>
      <c r="C274">
        <f>'OH-离子浓度 '!P287</f>
        <v>14.47649829862314</v>
      </c>
      <c r="D274" s="5">
        <f>'Mg2+离子浓度'!M287</f>
        <v>1.478827060219108</v>
      </c>
      <c r="E274" s="5">
        <f>Gd离子浓度!M287</f>
        <v>2.8267913383632458E-3</v>
      </c>
      <c r="F274" s="5">
        <f>Nd离子浓度!M287</f>
        <v>8.2458659662375255E-3</v>
      </c>
      <c r="G274" s="5">
        <f>'In离子浓度 '!M287</f>
        <v>1.6980427793386172E-3</v>
      </c>
    </row>
    <row r="275" spans="1:7" x14ac:dyDescent="0.25">
      <c r="A275">
        <f>'Mg2+离子浓度'!A288</f>
        <v>0</v>
      </c>
      <c r="B275" s="5">
        <f>'Mg2+离子浓度'!B288</f>
        <v>2.638398766442585</v>
      </c>
      <c r="C275">
        <f>'OH-离子浓度 '!P288</f>
        <v>14.476498209318063</v>
      </c>
      <c r="D275" s="5">
        <f>'Mg2+离子浓度'!M288</f>
        <v>1.4788268173706056</v>
      </c>
      <c r="E275" s="5">
        <f>Gd离子浓度!M288</f>
        <v>2.8267911331293994E-3</v>
      </c>
      <c r="F275" s="5">
        <f>Nd离子浓度!M288</f>
        <v>8.2458657114243012E-3</v>
      </c>
      <c r="G275" s="5">
        <f>'In离子浓度 '!M288</f>
        <v>1.6980620361283492E-3</v>
      </c>
    </row>
    <row r="276" spans="1:7" x14ac:dyDescent="0.25">
      <c r="A276">
        <f>'Mg2+离子浓度'!A289</f>
        <v>0</v>
      </c>
      <c r="B276" s="5">
        <f>'Mg2+离子浓度'!B289</f>
        <v>2.6384287664425852</v>
      </c>
      <c r="C276">
        <f>'OH-离子浓度 '!P289</f>
        <v>14.476498120012987</v>
      </c>
      <c r="D276" s="5">
        <f>'Mg2+离子浓度'!M289</f>
        <v>1.4788265745221429</v>
      </c>
      <c r="E276" s="5">
        <f>Gd离子浓度!M289</f>
        <v>2.8267909278955668E-3</v>
      </c>
      <c r="F276" s="5">
        <f>Nd离子浓度!M289</f>
        <v>8.2458654566110838E-3</v>
      </c>
      <c r="G276" s="5">
        <f>'In离子浓度 '!M289</f>
        <v>1.6980812929174862E-3</v>
      </c>
    </row>
    <row r="277" spans="1:7" x14ac:dyDescent="0.25">
      <c r="A277">
        <f>'Mg2+离子浓度'!A290</f>
        <v>0</v>
      </c>
      <c r="B277" s="5">
        <f>'Mg2+离子浓度'!B290</f>
        <v>2.6384487664425853</v>
      </c>
      <c r="C277">
        <f>'OH-离子浓度 '!P290</f>
        <v>14.476498045837438</v>
      </c>
      <c r="D277" s="5">
        <f>'Mg2+离子浓度'!M290</f>
        <v>1.478826376237236</v>
      </c>
      <c r="E277" s="5">
        <f>Gd离子浓度!M290</f>
        <v>2.8267907603228572E-3</v>
      </c>
      <c r="F277" s="5">
        <f>Nd离子浓度!M290</f>
        <v>8.2458652485569699E-3</v>
      </c>
      <c r="G277" s="5">
        <f>'In离子浓度 '!M290</f>
        <v>1.6980941229144122E-3</v>
      </c>
    </row>
    <row r="278" spans="1:7" x14ac:dyDescent="0.25">
      <c r="A278">
        <f>'Mg2+离子浓度'!A291</f>
        <v>0</v>
      </c>
      <c r="B278" s="5">
        <f>'Mg2+离子浓度'!B291</f>
        <v>2.6385487664425851</v>
      </c>
      <c r="C278">
        <f>'OH-离子浓度 '!P291</f>
        <v>14.476497895450089</v>
      </c>
      <c r="D278" s="5">
        <f>'Mg2+离子浓度'!M291</f>
        <v>1.478825932858765</v>
      </c>
      <c r="E278" s="5">
        <f>Gd离子浓度!M291</f>
        <v>2.8267903856189088E-3</v>
      </c>
      <c r="F278" s="5">
        <f>Nd离子浓度!M291</f>
        <v>8.2458647833338356E-3</v>
      </c>
      <c r="G278" s="5">
        <f>'In离子浓度 '!M291</f>
        <v>1.6981583913165405E-3</v>
      </c>
    </row>
    <row r="279" spans="1:7" x14ac:dyDescent="0.25">
      <c r="A279">
        <f>'Mg2+离子浓度'!A292</f>
        <v>0</v>
      </c>
      <c r="B279" s="5">
        <f>'Mg2+离子浓度'!B292</f>
        <v>2.6388487664425853</v>
      </c>
      <c r="C279">
        <f>'OH-离子浓度 '!P292</f>
        <v>14.476497670465445</v>
      </c>
      <c r="D279" s="5">
        <f>'Mg2+离子浓度'!M292</f>
        <v>1.478825164904956</v>
      </c>
      <c r="E279" s="5">
        <f>Gd离子浓度!M292</f>
        <v>2.826789736612718E-3</v>
      </c>
      <c r="F279" s="5">
        <f>Nd离子浓度!M292</f>
        <v>8.2458639775437777E-3</v>
      </c>
      <c r="G279" s="5">
        <f>'In离子浓度 '!M292</f>
        <v>1.6983513179841655E-3</v>
      </c>
    </row>
    <row r="280" spans="1:7" x14ac:dyDescent="0.25">
      <c r="A280">
        <f>'Mg2+离子浓度'!A293</f>
        <v>0</v>
      </c>
      <c r="B280" s="5">
        <f>'Mg2+离子浓度'!B293</f>
        <v>2.639148766442585</v>
      </c>
      <c r="C280">
        <f>'OH-离子浓度 '!P293</f>
        <v>14.476497445480843</v>
      </c>
      <c r="D280" s="5">
        <f>'Mg2+离子浓度'!M293</f>
        <v>1.4788243969515458</v>
      </c>
      <c r="E280" s="5">
        <f>Gd离子浓度!M293</f>
        <v>2.8267890876066772E-3</v>
      </c>
      <c r="F280" s="5">
        <f>Nd离子浓度!M293</f>
        <v>8.245863171753803E-3</v>
      </c>
      <c r="G280" s="5">
        <f>'In离子浓度 '!M293</f>
        <v>1.6985442446329376E-3</v>
      </c>
    </row>
    <row r="281" spans="1:7" x14ac:dyDescent="0.25">
      <c r="A281">
        <f>'Mg2+离子浓度'!A294</f>
        <v>0</v>
      </c>
      <c r="B281" s="5">
        <f>'Mg2+离子浓度'!B294</f>
        <v>2.639348766442585</v>
      </c>
      <c r="C281">
        <f>'OH-离子浓度 '!P294</f>
        <v>14.476497249199083</v>
      </c>
      <c r="D281" s="5">
        <f>'Mg2+离子浓度'!M294</f>
        <v>1.4788237699205382</v>
      </c>
      <c r="E281" s="5">
        <f>Gd离子浓度!M294</f>
        <v>2.8267885576955848E-3</v>
      </c>
      <c r="F281" s="5">
        <f>Nd离子浓度!M294</f>
        <v>8.2458625138291039E-3</v>
      </c>
      <c r="G281" s="5">
        <f>'In离子浓度 '!M294</f>
        <v>1.698672837519367E-3</v>
      </c>
    </row>
    <row r="282" spans="1:7" x14ac:dyDescent="0.25">
      <c r="A282">
        <f>'Mg2+离子浓度'!A295</f>
        <v>0</v>
      </c>
      <c r="B282" s="5">
        <f>'Mg2+离子浓度'!B295</f>
        <v>2.6403487664425849</v>
      </c>
      <c r="C282">
        <f>'OH-离子浓度 '!P295</f>
        <v>14.476496965042179</v>
      </c>
      <c r="D282" s="5">
        <f>'Mg2+离子浓度'!M295</f>
        <v>1.4788223678371746</v>
      </c>
      <c r="E282" s="5">
        <f>Gd离子浓度!M295</f>
        <v>2.8267873727785831E-3</v>
      </c>
      <c r="F282" s="5">
        <f>Nd离子浓度!M295</f>
        <v>8.2458610426648753E-3</v>
      </c>
      <c r="G282" s="5">
        <f>'In离子浓度 '!M295</f>
        <v>1.6993161764448359E-3</v>
      </c>
    </row>
    <row r="283" spans="1:7" x14ac:dyDescent="0.25">
      <c r="A283">
        <f>'Mg2+离子浓度'!A296</f>
        <v>0</v>
      </c>
      <c r="B283" s="5">
        <f>'Mg2+离子浓度'!B296</f>
        <v>2.643348766442585</v>
      </c>
      <c r="C283">
        <f>'OH-离子浓度 '!P296</f>
        <v>14.476496827807141</v>
      </c>
      <c r="D283" s="5">
        <f>'Mg2+离子浓度'!M296</f>
        <v>1.4788199393598551</v>
      </c>
      <c r="E283" s="5">
        <f>Gd离子浓度!M296</f>
        <v>2.8267853204429942E-3</v>
      </c>
      <c r="F283" s="5">
        <f>Nd离子浓度!M296</f>
        <v>8.2458584945341376E-3</v>
      </c>
      <c r="G283" s="5">
        <f>'In离子浓度 '!M296</f>
        <v>1.7012465770404053E-3</v>
      </c>
    </row>
    <row r="284" spans="1:7" x14ac:dyDescent="0.25">
      <c r="A284">
        <f>'Mg2+离子浓度'!A297</f>
        <v>0</v>
      </c>
      <c r="B284" s="5">
        <f>'Mg2+离子浓度'!B297</f>
        <v>2.6463487664425851</v>
      </c>
      <c r="C284">
        <f>'OH-离子浓度 '!P297</f>
        <v>14.476496690572368</v>
      </c>
      <c r="D284" s="5">
        <f>'Mg2+离子浓度'!M297</f>
        <v>1.478817510886524</v>
      </c>
      <c r="E284" s="5">
        <f>Gd离子浓度!M297</f>
        <v>2.8267832681088951E-3</v>
      </c>
      <c r="F284" s="5">
        <f>Nd离子浓度!M297</f>
        <v>8.2458559464041858E-3</v>
      </c>
      <c r="G284" s="5">
        <f>'In离子浓度 '!M297</f>
        <v>1.7031769770394437E-3</v>
      </c>
    </row>
    <row r="285" spans="1:7" x14ac:dyDescent="0.25">
      <c r="A285">
        <f>'Mg2+离子浓度'!A298</f>
        <v>0</v>
      </c>
      <c r="B285" s="5">
        <f>'Mg2+离子浓度'!B298</f>
        <v>2.6483487664425849</v>
      </c>
      <c r="C285">
        <f>'OH-离子浓度 '!P298</f>
        <v>14.476496452694542</v>
      </c>
      <c r="D285" s="5">
        <f>'Mg2+离子浓度'!M298</f>
        <v>1.4788155280496083</v>
      </c>
      <c r="E285" s="5">
        <f>Gd离子浓度!M298</f>
        <v>2.826781592386337E-3</v>
      </c>
      <c r="F285" s="5">
        <f>Nd离子浓度!M298</f>
        <v>8.2458538658654358E-3</v>
      </c>
      <c r="G285" s="5">
        <f>'In离子浓度 '!M298</f>
        <v>1.704463831189764E-3</v>
      </c>
    </row>
    <row r="286" spans="1:7" x14ac:dyDescent="0.25">
      <c r="A286">
        <f>'Mg2+离子浓度'!A299</f>
        <v>0</v>
      </c>
      <c r="B286" s="5">
        <f>'Mg2+离子浓度'!B299</f>
        <v>2.6583487664425851</v>
      </c>
      <c r="C286">
        <f>'OH-离子浓度 '!P299</f>
        <v>14.476497468203645</v>
      </c>
      <c r="D286" s="5">
        <f>'Mg2+离子浓度'!M299</f>
        <v>1.4788110942974211</v>
      </c>
      <c r="E286" s="5">
        <f>Gd离子浓度!M299</f>
        <v>2.8267778453590063E-3</v>
      </c>
      <c r="F286" s="5">
        <f>Nd离子浓度!M299</f>
        <v>8.2458492136405371E-3</v>
      </c>
      <c r="G286" s="5">
        <f>'In离子浓度 '!M299</f>
        <v>1.7108992869638814E-3</v>
      </c>
    </row>
    <row r="287" spans="1:7" x14ac:dyDescent="0.25">
      <c r="A287">
        <f>'Mg2+离子浓度'!A300</f>
        <v>0</v>
      </c>
      <c r="B287" s="5">
        <f>'Mg2+离子浓度'!B300</f>
        <v>2.6883487664425849</v>
      </c>
      <c r="C287">
        <f>'OH-离子浓度 '!P300</f>
        <v>14.476502776430964</v>
      </c>
      <c r="D287" s="5">
        <f>'Mg2+离子浓度'!M300</f>
        <v>1.4788034148363893</v>
      </c>
      <c r="E287" s="5">
        <f>Gd离子浓度!M300</f>
        <v>2.8267713553258955E-3</v>
      </c>
      <c r="F287" s="5">
        <f>Nd离子浓度!M300</f>
        <v>8.2458411557551903E-3</v>
      </c>
      <c r="G287" s="5">
        <f>'In离子浓度 '!M300</f>
        <v>1.7302068593340572E-3</v>
      </c>
    </row>
    <row r="288" spans="1:7" x14ac:dyDescent="0.25">
      <c r="A288">
        <f>'Mg2+离子浓度'!A301</f>
        <v>0</v>
      </c>
      <c r="B288" s="5">
        <f>'Mg2+离子浓度'!B301</f>
        <v>2.7183487664425852</v>
      </c>
      <c r="C288">
        <f>'OH-离子浓度 '!P301</f>
        <v>14.47650808455564</v>
      </c>
      <c r="D288" s="5">
        <f>'Mg2+离子浓度'!M301</f>
        <v>1.478795735415237</v>
      </c>
      <c r="E288" s="5">
        <f>Gd离子浓度!M301</f>
        <v>2.8267648653076856E-3</v>
      </c>
      <c r="F288" s="5">
        <f>Nd离子浓度!M301</f>
        <v>8.2458330978777191E-3</v>
      </c>
      <c r="G288" s="5">
        <f>'In离子浓度 '!M301</f>
        <v>1.7495144128367767E-3</v>
      </c>
    </row>
    <row r="289" spans="1:7" x14ac:dyDescent="0.25">
      <c r="A289">
        <f>'Mg2+离子浓度'!A302</f>
        <v>0</v>
      </c>
      <c r="B289" s="5">
        <f>'Mg2+离子浓度'!B302</f>
        <v>2.7383487664425852</v>
      </c>
      <c r="C289">
        <f>'OH-离子浓度 '!P302</f>
        <v>14.476511160334478</v>
      </c>
      <c r="D289" s="5">
        <f>'Mg2+离子浓度'!M302</f>
        <v>1.478789465226684</v>
      </c>
      <c r="E289" s="5">
        <f>Gd离子浓度!M302</f>
        <v>2.8267595662421732E-3</v>
      </c>
      <c r="F289" s="5">
        <f>Nd离子浓度!M302</f>
        <v>8.2458265186547419E-3</v>
      </c>
      <c r="G289" s="5">
        <f>'In离子浓度 '!M302</f>
        <v>1.7623858487476358E-3</v>
      </c>
    </row>
    <row r="290" spans="1:7" x14ac:dyDescent="0.25">
      <c r="A290">
        <f>'Mg2+离子浓度'!A303</f>
        <v>0</v>
      </c>
      <c r="B290" s="5">
        <f>'Mg2+离子浓度'!B303</f>
        <v>2.788348766442585</v>
      </c>
      <c r="C290">
        <f>'OH-离子浓度 '!P303</f>
        <v>14.476521167540618</v>
      </c>
      <c r="D290" s="5">
        <f>'Mg2+离子浓度'!M303</f>
        <v>1.4787795512301267</v>
      </c>
      <c r="E290" s="5">
        <f>Gd离子浓度!M303</f>
        <v>2.8267511876996342E-3</v>
      </c>
      <c r="F290" s="5">
        <f>Nd离子浓度!M303</f>
        <v>8.2458161159981221E-3</v>
      </c>
      <c r="G290" s="5">
        <f>'In离子浓度 '!M303</f>
        <v>1.7945656900123623E-3</v>
      </c>
    </row>
    <row r="291" spans="1:7" x14ac:dyDescent="0.25">
      <c r="A291" t="str">
        <f>'Mg2+离子浓度'!A304</f>
        <v>(t1+t2)*10</v>
      </c>
      <c r="B291" s="5">
        <f>'Mg2+离子浓度'!B304</f>
        <v>2.8383487664425853</v>
      </c>
      <c r="C291">
        <f>'OH-离子浓度 '!P304</f>
        <v>14.476531174424265</v>
      </c>
      <c r="D291" s="5">
        <f>'Mg2+离子浓度'!M304</f>
        <v>1.4787696373000345</v>
      </c>
      <c r="E291" s="5">
        <f>Gd离子浓度!M304</f>
        <v>2.8267428091819299E-3</v>
      </c>
      <c r="F291" s="5">
        <f>Nd离子浓度!M304</f>
        <v>8.2458057133546273E-3</v>
      </c>
      <c r="G291" s="5">
        <f>'In离子浓度 '!M304</f>
        <v>1.8267454906800873E-3</v>
      </c>
    </row>
    <row r="292" spans="1:7" x14ac:dyDescent="0.25">
      <c r="A292">
        <f>'Mg2+离子浓度'!A305</f>
        <v>2.9314903107006902</v>
      </c>
      <c r="B292" s="5">
        <f>'Mg2+离子浓度'!B305</f>
        <v>2.8883487664425851</v>
      </c>
      <c r="C292">
        <f>'OH-离子浓度 '!P305</f>
        <v>14.476541180985439</v>
      </c>
      <c r="D292" s="5">
        <f>'Mg2+离子浓度'!M305</f>
        <v>1.4787597234364065</v>
      </c>
      <c r="E292" s="5">
        <f>Gd离子浓度!M305</f>
        <v>2.8267344306890595E-3</v>
      </c>
      <c r="F292" s="5">
        <f>Nd离子浓度!M305</f>
        <v>8.2457953107242573E-3</v>
      </c>
      <c r="G292" s="5">
        <f>'In离子浓度 '!M305</f>
        <v>1.858925250750861E-3</v>
      </c>
    </row>
    <row r="293" spans="1:7" x14ac:dyDescent="0.25">
      <c r="A293">
        <f>'Mg2+离子浓度'!A306</f>
        <v>0.2931415442581049</v>
      </c>
      <c r="B293" s="5">
        <f>'Mg2+离子浓度'!B306</f>
        <v>2.9314977975126539</v>
      </c>
      <c r="C293">
        <f>'OH-离子浓度 '!P306</f>
        <v>14.476549552999764</v>
      </c>
      <c r="D293" s="5">
        <f>'Mg2+离子浓度'!M306</f>
        <v>1.4787505138410106</v>
      </c>
      <c r="E293" s="5">
        <f>Gd离子浓度!M306</f>
        <v>2.8267266473645295E-3</v>
      </c>
      <c r="F293" s="5">
        <f>Nd离子浓度!M306</f>
        <v>8.2457856470308875E-3</v>
      </c>
      <c r="G293" s="5">
        <f>'In离子浓度 '!M306</f>
        <v>1.886695572798081E-3</v>
      </c>
    </row>
    <row r="294" spans="1:7" x14ac:dyDescent="0.25">
      <c r="A294">
        <f>'Mg2+离子浓度'!A307</f>
        <v>0</v>
      </c>
      <c r="B294" s="5">
        <f>'Mg2+离子浓度'!B307</f>
        <v>2.9314977976126539</v>
      </c>
      <c r="C294">
        <f>'OH-离子浓度 '!P307</f>
        <v>14.476550132031772</v>
      </c>
      <c r="D294" s="5">
        <f>'Mg2+离子浓度'!M307</f>
        <v>1.4787524891034156</v>
      </c>
      <c r="E294" s="5">
        <f>Gd离子浓度!M307</f>
        <v>2.8267304230756556E-3</v>
      </c>
      <c r="F294" s="5">
        <f>Nd离子浓度!M307</f>
        <v>8.2457966609070336E-3</v>
      </c>
      <c r="G294" s="5">
        <f>'In离子浓度 '!M307</f>
        <v>1.8866955726916359E-3</v>
      </c>
    </row>
    <row r="295" spans="1:7" x14ac:dyDescent="0.25">
      <c r="A295">
        <f>'Mg2+离子浓度'!A308</f>
        <v>0</v>
      </c>
      <c r="B295" s="5">
        <f>'Mg2+离子浓度'!B308</f>
        <v>2.931497797912654</v>
      </c>
      <c r="C295">
        <f>'OH-离子浓度 '!P308</f>
        <v>14.476551869349338</v>
      </c>
      <c r="D295" s="5">
        <f>'Mg2+离子浓度'!M308</f>
        <v>1.4787584154527813</v>
      </c>
      <c r="E295" s="5">
        <f>Gd离子浓度!M308</f>
        <v>2.8267417506841271E-3</v>
      </c>
      <c r="F295" s="5">
        <f>Nd离子浓度!M308</f>
        <v>8.245829703125351E-3</v>
      </c>
      <c r="G295" s="5">
        <f>'In离子浓度 '!M308</f>
        <v>1.8866955725072674E-3</v>
      </c>
    </row>
    <row r="296" spans="1:7" x14ac:dyDescent="0.25">
      <c r="A296">
        <f>'Mg2+离子浓度'!A309</f>
        <v>0</v>
      </c>
      <c r="B296" s="5">
        <f>'Mg2+离子浓度'!B309</f>
        <v>2.931497798312654</v>
      </c>
      <c r="C296">
        <f>'OH-离子浓度 '!P309</f>
        <v>14.476554185817138</v>
      </c>
      <c r="D296" s="5">
        <f>'Mg2+离子浓度'!M309</f>
        <v>1.4787663173891064</v>
      </c>
      <c r="E296" s="5">
        <f>Gd离子浓度!M309</f>
        <v>2.826756854278017E-3</v>
      </c>
      <c r="F296" s="5">
        <f>Nd离子浓度!M309</f>
        <v>8.2458737595603755E-3</v>
      </c>
      <c r="G296" s="5">
        <f>'In离子浓度 '!M309</f>
        <v>1.8866955722943769E-3</v>
      </c>
    </row>
    <row r="297" spans="1:7" x14ac:dyDescent="0.25">
      <c r="A297">
        <f>'Mg2+离子浓度'!A310</f>
        <v>0</v>
      </c>
      <c r="B297" s="5">
        <f>'Mg2+离子浓度'!B310</f>
        <v>2.931497798512654</v>
      </c>
      <c r="C297">
        <f>'OH-离子浓度 '!P310</f>
        <v>14.476555343972516</v>
      </c>
      <c r="D297" s="5">
        <f>'Mg2+离子浓度'!M310</f>
        <v>1.478770268173621</v>
      </c>
      <c r="E297" s="5">
        <f>Gd离子浓度!M310</f>
        <v>2.8267644059197538E-3</v>
      </c>
      <c r="F297" s="5">
        <f>Nd离子浓度!M310</f>
        <v>8.2458957875851859E-3</v>
      </c>
      <c r="G297" s="5">
        <f>'In离子浓度 '!M310</f>
        <v>1.8866955721438402E-3</v>
      </c>
    </row>
    <row r="298" spans="1:7" x14ac:dyDescent="0.25">
      <c r="A298">
        <f>'Mg2+离子浓度'!A311</f>
        <v>0</v>
      </c>
      <c r="B298" s="5">
        <f>'Mg2+离子浓度'!B311</f>
        <v>2.9314978075126539</v>
      </c>
      <c r="C298">
        <f>'OH-离子浓度 '!P311</f>
        <v>14.476607467421481</v>
      </c>
      <c r="D298" s="5">
        <f>'Mg2+离子浓度'!M311</f>
        <v>1.4789480774680006</v>
      </c>
      <c r="E298" s="5">
        <f>Gd离子浓度!M311</f>
        <v>2.8271042500550543E-3</v>
      </c>
      <c r="F298" s="5">
        <f>Nd离子浓度!M311</f>
        <v>8.2468870737964044E-3</v>
      </c>
      <c r="G298" s="5">
        <f>'In离子浓度 '!M311</f>
        <v>1.8866955711340104E-3</v>
      </c>
    </row>
    <row r="299" spans="1:7" x14ac:dyDescent="0.25">
      <c r="A299">
        <f>'Mg2+离子浓度'!A312</f>
        <v>0</v>
      </c>
      <c r="B299" s="5">
        <f>'Mg2+离子浓度'!B312</f>
        <v>2.9314978975126538</v>
      </c>
      <c r="C299">
        <f>'OH-离子浓度 '!P312</f>
        <v>14.477128369690275</v>
      </c>
      <c r="D299" s="5">
        <f>'Mg2+离子浓度'!M312</f>
        <v>1.4807261991857152</v>
      </c>
      <c r="E299" s="5">
        <f>Gd离子浓度!M312</f>
        <v>2.8305027157539656E-3</v>
      </c>
      <c r="F299" s="5">
        <f>Nd离子浓度!M312</f>
        <v>8.2567999662205432E-3</v>
      </c>
      <c r="G299" s="5">
        <f>'In离子浓度 '!M312</f>
        <v>1.8866955679406484E-3</v>
      </c>
    </row>
    <row r="300" spans="1:7" x14ac:dyDescent="0.25">
      <c r="A300">
        <f>'Mg2+离子浓度'!A313</f>
        <v>0</v>
      </c>
      <c r="B300" s="5">
        <f>'Mg2+离子浓度'!B313</f>
        <v>2.9314987975126541</v>
      </c>
      <c r="C300">
        <f>'OH-离子浓度 '!P313</f>
        <v>14.482303351173011</v>
      </c>
      <c r="D300" s="5">
        <f>'Mg2+离子浓度'!M313</f>
        <v>1.4985075069512361</v>
      </c>
      <c r="E300" s="5">
        <f>Gd离子浓度!M313</f>
        <v>2.8644874493305998E-3</v>
      </c>
      <c r="F300" s="5">
        <f>Nd离子浓度!M313</f>
        <v>8.3559289856366299E-3</v>
      </c>
      <c r="G300" s="5">
        <f>'In离子浓度 '!M313</f>
        <v>1.8866955578423507E-3</v>
      </c>
    </row>
    <row r="301" spans="1:7" x14ac:dyDescent="0.25">
      <c r="A301">
        <f>'Mg2+离子浓度'!A314</f>
        <v>7.4868119641229509E-6</v>
      </c>
      <c r="B301" s="5">
        <f>'Mg2+离子浓度'!B314</f>
        <v>2.9315052843246181</v>
      </c>
      <c r="C301">
        <f>'OH-离子浓度 '!P314</f>
        <v>14.517883047313884</v>
      </c>
      <c r="D301" s="5">
        <f>'Mg2+离子浓度'!M314</f>
        <v>1.6266676898410442</v>
      </c>
      <c r="E301" s="5">
        <f>Gd离子浓度!M314</f>
        <v>3.1094349109652732E-3</v>
      </c>
      <c r="F301" s="5">
        <f>Nd离子浓度!M314</f>
        <v>9.0704084097773235E-3</v>
      </c>
      <c r="G301" s="5">
        <f>'In离子浓度 '!M314</f>
        <v>1.8866955307315369E-3</v>
      </c>
    </row>
    <row r="302" spans="1:7" x14ac:dyDescent="0.25">
      <c r="A302">
        <f>'Mg2+离子浓度'!A315</f>
        <v>0</v>
      </c>
      <c r="B302" s="5">
        <f>'Mg2+离子浓度'!B315</f>
        <v>2.931507797512654</v>
      </c>
      <c r="C302">
        <f>'OH-离子浓度 '!P315</f>
        <v>14.517883019674734</v>
      </c>
      <c r="D302" s="5">
        <f>'Mg2+离子浓度'!M315</f>
        <v>1.6266676125251565</v>
      </c>
      <c r="E302" s="5">
        <f>Gd离子浓度!M315</f>
        <v>3.109434845623853E-3</v>
      </c>
      <c r="F302" s="5">
        <f>Nd离子浓度!M315</f>
        <v>9.0704083286505151E-3</v>
      </c>
      <c r="G302" s="5">
        <f>'In离子浓度 '!M315</f>
        <v>1.8866971314503303E-3</v>
      </c>
    </row>
    <row r="303" spans="1:7" x14ac:dyDescent="0.25">
      <c r="A303">
        <f>'Mg2+离子浓度'!A316</f>
        <v>0</v>
      </c>
      <c r="B303" s="5">
        <f>'Mg2+离子浓度'!B316</f>
        <v>2.9315177975126541</v>
      </c>
      <c r="C303">
        <f>'OH-离子浓度 '!P316</f>
        <v>14.517882965810749</v>
      </c>
      <c r="D303" s="5">
        <f>'Mg2+离子浓度'!M316</f>
        <v>1.6266674582996401</v>
      </c>
      <c r="E303" s="5">
        <f>Gd离子浓度!M316</f>
        <v>3.1094347152843481E-3</v>
      </c>
      <c r="F303" s="5">
        <f>Nd离子浓度!M316</f>
        <v>9.0704081668231719E-3</v>
      </c>
      <c r="G303" s="5">
        <f>'In离子浓度 '!M316</f>
        <v>1.8867035342102429E-3</v>
      </c>
    </row>
    <row r="304" spans="1:7" x14ac:dyDescent="0.25">
      <c r="A304">
        <f>'Mg2+离子浓度'!A317</f>
        <v>0</v>
      </c>
      <c r="B304" s="5">
        <f>'Mg2+离子浓度'!B317</f>
        <v>2.9315477975126538</v>
      </c>
      <c r="C304">
        <f>'OH-离子浓度 '!P317</f>
        <v>14.517882875742364</v>
      </c>
      <c r="D304" s="5">
        <f>'Mg2+离子浓度'!M317</f>
        <v>1.6266671911732349</v>
      </c>
      <c r="E304" s="5">
        <f>Gd离子浓度!M317</f>
        <v>3.1094344895297122E-3</v>
      </c>
      <c r="F304" s="5">
        <f>Nd离子浓度!M317</f>
        <v>9.0704078865299961E-3</v>
      </c>
      <c r="G304" s="5">
        <f>'In离子浓度 '!M317</f>
        <v>1.8867227851699919E-3</v>
      </c>
    </row>
    <row r="305" spans="1:7" x14ac:dyDescent="0.25">
      <c r="A305">
        <f>'Mg2+离子浓度'!A318</f>
        <v>0</v>
      </c>
      <c r="B305" s="5">
        <f>'Mg2+离子浓度'!B318</f>
        <v>2.931577797512654</v>
      </c>
      <c r="C305">
        <f>'OH-离子浓度 '!P318</f>
        <v>14.517882785673981</v>
      </c>
      <c r="D305" s="5">
        <f>'Mg2+离子浓度'!M318</f>
        <v>1.6266669240468736</v>
      </c>
      <c r="E305" s="5">
        <f>Gd离子浓度!M318</f>
        <v>3.1094342637750928E-3</v>
      </c>
      <c r="F305" s="5">
        <f>Nd离子浓度!M318</f>
        <v>9.0704076062368254E-3</v>
      </c>
      <c r="G305" s="5">
        <f>'In离子浓度 '!M318</f>
        <v>1.8867420361291466E-3</v>
      </c>
    </row>
    <row r="306" spans="1:7" x14ac:dyDescent="0.25">
      <c r="A306">
        <f>'Mg2+离子浓度'!A319</f>
        <v>0</v>
      </c>
      <c r="B306" s="5">
        <f>'Mg2+离子浓度'!B319</f>
        <v>2.9315977975126541</v>
      </c>
      <c r="C306">
        <f>'OH-离子浓度 '!P319</f>
        <v>14.517882710989559</v>
      </c>
      <c r="D306" s="5">
        <f>'Mg2+离子浓度'!M319</f>
        <v>1.6266667059391489</v>
      </c>
      <c r="E306" s="5">
        <f>Gd离子浓度!M319</f>
        <v>3.1094340794472312E-3</v>
      </c>
      <c r="F306" s="5">
        <f>Nd离子浓度!M319</f>
        <v>9.0704073773784193E-3</v>
      </c>
      <c r="G306" s="5">
        <f>'In离子浓度 '!M319</f>
        <v>1.8867548613659116E-3</v>
      </c>
    </row>
    <row r="307" spans="1:7" x14ac:dyDescent="0.25">
      <c r="A307">
        <f>'Mg2+离子浓度'!A320</f>
        <v>0</v>
      </c>
      <c r="B307" s="5">
        <f>'Mg2+离子浓度'!B320</f>
        <v>2.9316977975126539</v>
      </c>
      <c r="C307">
        <f>'OH-离子浓度 '!P320</f>
        <v>14.517882558057847</v>
      </c>
      <c r="D307" s="5">
        <f>'Mg2+离子浓度'!M320</f>
        <v>1.6266662182355154</v>
      </c>
      <c r="E307" s="5">
        <f>Gd离子浓度!M320</f>
        <v>3.1094336672776281E-3</v>
      </c>
      <c r="F307" s="5">
        <f>Nd离子浓度!M320</f>
        <v>9.0704068656354796E-3</v>
      </c>
      <c r="G307" s="5">
        <f>'In离子浓度 '!M320</f>
        <v>1.8868191191239972E-3</v>
      </c>
    </row>
    <row r="308" spans="1:7" x14ac:dyDescent="0.25">
      <c r="A308">
        <f>'Mg2+离子浓度'!A321</f>
        <v>0</v>
      </c>
      <c r="B308" s="5">
        <f>'Mg2+离子浓度'!B321</f>
        <v>2.9319977975126541</v>
      </c>
      <c r="C308">
        <f>'OH-离子浓度 '!P321</f>
        <v>14.517882325440112</v>
      </c>
      <c r="D308" s="5">
        <f>'Mg2+离子浓度'!M321</f>
        <v>1.6266653735082961</v>
      </c>
      <c r="E308" s="5">
        <f>Gd离子浓度!M321</f>
        <v>3.1094329533790281E-3</v>
      </c>
      <c r="F308" s="5">
        <f>Nd离子浓度!M321</f>
        <v>9.0704059792707566E-3</v>
      </c>
      <c r="G308" s="5">
        <f>'In离子浓度 '!M321</f>
        <v>1.8870120273556008E-3</v>
      </c>
    </row>
    <row r="309" spans="1:7" x14ac:dyDescent="0.25">
      <c r="A309">
        <f>'Mg2+离子浓度'!A322</f>
        <v>0</v>
      </c>
      <c r="B309" s="5">
        <f>'Mg2+离子浓度'!B322</f>
        <v>2.9322977975126538</v>
      </c>
      <c r="C309">
        <f>'OH-离子浓度 '!P322</f>
        <v>14.517882092822418</v>
      </c>
      <c r="D309" s="5">
        <f>'Mg2+离子浓度'!M322</f>
        <v>1.6266645287815156</v>
      </c>
      <c r="E309" s="5">
        <f>Gd离子浓度!M322</f>
        <v>3.1094322394805921E-3</v>
      </c>
      <c r="F309" s="5">
        <f>Nd离子浓度!M322</f>
        <v>9.0704050929061187E-3</v>
      </c>
      <c r="G309" s="5">
        <f>'In离子浓度 '!M322</f>
        <v>1.8872049355683537E-3</v>
      </c>
    </row>
    <row r="310" spans="1:7" x14ac:dyDescent="0.25">
      <c r="A310">
        <f>'Mg2+离子浓度'!A323</f>
        <v>0</v>
      </c>
      <c r="B310" s="5">
        <f>'Mg2+离子浓度'!B323</f>
        <v>2.9324977975126538</v>
      </c>
      <c r="C310">
        <f>'OH-离子浓度 '!P323</f>
        <v>14.517881891451928</v>
      </c>
      <c r="D310" s="5">
        <f>'Mg2+离子浓度'!M323</f>
        <v>1.6266638390653456</v>
      </c>
      <c r="E310" s="5">
        <f>Gd离子浓度!M323</f>
        <v>3.1094316565850942E-3</v>
      </c>
      <c r="F310" s="5">
        <f>Nd离子浓度!M323</f>
        <v>9.0704043691924967E-3</v>
      </c>
      <c r="G310" s="5">
        <f>'In离子浓度 '!M323</f>
        <v>1.8873335134018379E-3</v>
      </c>
    </row>
    <row r="311" spans="1:7" x14ac:dyDescent="0.25">
      <c r="A311">
        <f>'Mg2+离子浓度'!A324</f>
        <v>0</v>
      </c>
      <c r="B311" s="5">
        <f>'Mg2+离子浓度'!B324</f>
        <v>2.9334977975126537</v>
      </c>
      <c r="C311">
        <f>'OH-离子浓度 '!P324</f>
        <v>14.517881581851377</v>
      </c>
      <c r="D311" s="5">
        <f>'Mg2+离子浓度'!M324</f>
        <v>1.6266622968137583</v>
      </c>
      <c r="E311" s="5">
        <f>Gd离子浓度!M324</f>
        <v>3.1094303531913809E-3</v>
      </c>
      <c r="F311" s="5">
        <f>Nd离子浓度!M324</f>
        <v>9.0704027509197656E-3</v>
      </c>
      <c r="G311" s="5">
        <f>'In离子浓度 '!M324</f>
        <v>1.8879768186679004E-3</v>
      </c>
    </row>
    <row r="312" spans="1:7" x14ac:dyDescent="0.25">
      <c r="A312">
        <f>'Mg2+离子浓度'!A325</f>
        <v>0</v>
      </c>
      <c r="B312" s="5">
        <f>'Mg2+离子浓度'!B325</f>
        <v>2.9364977975126538</v>
      </c>
      <c r="C312">
        <f>'OH-离子浓度 '!P325</f>
        <v>14.517881368285485</v>
      </c>
      <c r="D312" s="5">
        <f>'Mg2+离子浓度'!M325</f>
        <v>1.6266596255581838</v>
      </c>
      <c r="E312" s="5">
        <f>Gd离子浓度!M325</f>
        <v>3.1094280956481934E-3</v>
      </c>
      <c r="F312" s="5">
        <f>Nd离子浓度!M325</f>
        <v>9.0703999479896744E-3</v>
      </c>
      <c r="G312" s="5">
        <f>'In离子浓度 '!M325</f>
        <v>1.8899071609636783E-3</v>
      </c>
    </row>
    <row r="313" spans="1:7" x14ac:dyDescent="0.25">
      <c r="A313">
        <f>'Mg2+离子浓度'!A326</f>
        <v>0</v>
      </c>
      <c r="B313" s="5">
        <f>'Mg2+离子浓度'!B326</f>
        <v>2.9394977975126539</v>
      </c>
      <c r="C313">
        <f>'OH-离子浓度 '!P326</f>
        <v>14.517881154719968</v>
      </c>
      <c r="D313" s="5">
        <f>'Mg2+离子浓度'!M326</f>
        <v>1.6266569543069958</v>
      </c>
      <c r="E313" s="5">
        <f>Gd离子浓度!M326</f>
        <v>3.1094258381066456E-3</v>
      </c>
      <c r="F313" s="5">
        <f>Nd离子浓度!M326</f>
        <v>9.0703971450604506E-3</v>
      </c>
      <c r="G313" s="5">
        <f>'In离子浓度 '!M326</f>
        <v>1.8918375026629433E-3</v>
      </c>
    </row>
    <row r="314" spans="1:7" x14ac:dyDescent="0.25">
      <c r="A314">
        <f>'Mg2+离子浓度'!A327</f>
        <v>0</v>
      </c>
      <c r="B314" s="5">
        <f>'Mg2+离子浓度'!B327</f>
        <v>2.9414977975126537</v>
      </c>
      <c r="C314">
        <f>'OH-离子浓度 '!P327</f>
        <v>14.517880865955021</v>
      </c>
      <c r="D314" s="5">
        <f>'Mg2+离子浓度'!M327</f>
        <v>1.6266547732431158</v>
      </c>
      <c r="E314" s="5">
        <f>Gd离子浓度!M327</f>
        <v>3.1094239948330281E-3</v>
      </c>
      <c r="F314" s="5">
        <f>Nd离子浓度!M327</f>
        <v>9.070394856479029E-3</v>
      </c>
      <c r="G314" s="5">
        <f>'In离子浓度 '!M327</f>
        <v>1.8931243092117128E-3</v>
      </c>
    </row>
    <row r="315" spans="1:7" x14ac:dyDescent="0.25">
      <c r="A315">
        <f>'Mg2+离子浓度'!A328</f>
        <v>0</v>
      </c>
      <c r="B315" s="5">
        <f>'Mg2+离子浓度'!B328</f>
        <v>2.951497797512654</v>
      </c>
      <c r="C315">
        <f>'OH-离子浓度 '!P328</f>
        <v>14.517881627029929</v>
      </c>
      <c r="D315" s="5">
        <f>'Mg2+离子浓度'!M328</f>
        <v>1.626649896242556</v>
      </c>
      <c r="E315" s="5">
        <f>Gd离子浓度!M328</f>
        <v>3.1094198731503619E-3</v>
      </c>
      <c r="F315" s="5">
        <f>Nd离子浓度!M328</f>
        <v>9.0703897390566873E-3</v>
      </c>
      <c r="G315" s="5">
        <f>'In离子浓度 '!M328</f>
        <v>1.8995596585455526E-3</v>
      </c>
    </row>
    <row r="316" spans="1:7" x14ac:dyDescent="0.25">
      <c r="A316">
        <f>'Mg2+离子浓度'!A329</f>
        <v>0</v>
      </c>
      <c r="B316" s="5">
        <f>'Mg2+离子浓度'!B329</f>
        <v>2.9814977975126538</v>
      </c>
      <c r="C316">
        <f>'OH-离子浓度 '!P329</f>
        <v>14.517886171970321</v>
      </c>
      <c r="D316" s="5">
        <f>'Mg2+离子浓度'!M329</f>
        <v>1.6266414490551238</v>
      </c>
      <c r="E316" s="5">
        <f>Gd离子浓度!M329</f>
        <v>3.109412734196034E-3</v>
      </c>
      <c r="F316" s="5">
        <f>Nd离子浓度!M329</f>
        <v>9.070380875426191E-3</v>
      </c>
      <c r="G316" s="5">
        <f>'In离子浓度 '!M329</f>
        <v>1.9188670465558639E-3</v>
      </c>
    </row>
    <row r="317" spans="1:7" x14ac:dyDescent="0.25">
      <c r="A317">
        <f>'Mg2+离子浓度'!A330</f>
        <v>0</v>
      </c>
      <c r="B317" s="5">
        <f>'Mg2+离子浓度'!B330</f>
        <v>3.011497797512654</v>
      </c>
      <c r="C317">
        <f>'OH-离子浓度 '!P330</f>
        <v>14.517890716830816</v>
      </c>
      <c r="D317" s="5">
        <f>'Mg2+离子浓度'!M330</f>
        <v>1.6266330019115576</v>
      </c>
      <c r="E317" s="5">
        <f>Gd离子浓度!M330</f>
        <v>3.1094055952580967E-3</v>
      </c>
      <c r="F317" s="5">
        <f>Nd离子浓度!M330</f>
        <v>9.0703720118043545E-3</v>
      </c>
      <c r="G317" s="5">
        <f>'In离子浓度 '!M330</f>
        <v>1.9381744156988991E-3</v>
      </c>
    </row>
    <row r="318" spans="1:7" x14ac:dyDescent="0.25">
      <c r="A318">
        <f>'Mg2+离子浓度'!A331</f>
        <v>0</v>
      </c>
      <c r="B318" s="5">
        <f>'Mg2+离子浓度'!B331</f>
        <v>3.031497797512654</v>
      </c>
      <c r="C318">
        <f>'OH-离子浓度 '!P331</f>
        <v>14.5178932837789</v>
      </c>
      <c r="D318" s="5">
        <f>'Mg2+离子浓度'!M331</f>
        <v>1.6266261048835338</v>
      </c>
      <c r="E318" s="5">
        <f>Gd离子浓度!M331</f>
        <v>3.1093997663530623E-3</v>
      </c>
      <c r="F318" s="5">
        <f>Nd离子浓度!M331</f>
        <v>9.0703647746945039E-3</v>
      </c>
      <c r="G318" s="5">
        <f>'In离子浓度 '!M331</f>
        <v>1.9510457010808533E-3</v>
      </c>
    </row>
    <row r="319" spans="1:7" x14ac:dyDescent="0.25">
      <c r="A319">
        <f>'Mg2+离子浓度'!A332</f>
        <v>0</v>
      </c>
      <c r="B319" s="5">
        <f>'Mg2+离子浓度'!B332</f>
        <v>3.0814977975126538</v>
      </c>
      <c r="C319">
        <f>'OH-离子浓度 '!P332</f>
        <v>14.517902018955549</v>
      </c>
      <c r="D319" s="5">
        <f>'Mg2+离子浓度'!M332</f>
        <v>1.6266151997709517</v>
      </c>
      <c r="E319" s="5">
        <f>Gd离子浓度!M332</f>
        <v>3.1093905500622523E-3</v>
      </c>
      <c r="F319" s="5">
        <f>Nd离子浓度!M332</f>
        <v>9.070353331828233E-3</v>
      </c>
      <c r="G319" s="5">
        <f>'In离子浓度 '!M332</f>
        <v>1.983225304338674E-3</v>
      </c>
    </row>
    <row r="320" spans="1:7" x14ac:dyDescent="0.25">
      <c r="A320" t="str">
        <f>'Mg2+离子浓度'!A333</f>
        <v>(t1+t2)*11</v>
      </c>
      <c r="B320" s="5">
        <f>'Mg2+离子浓度'!B333</f>
        <v>3.1314977975126541</v>
      </c>
      <c r="C320">
        <f>'OH-离子浓度 '!P333</f>
        <v>14.517910753876283</v>
      </c>
      <c r="D320" s="5">
        <f>'Mg2+离子浓度'!M333</f>
        <v>1.6266042947314792</v>
      </c>
      <c r="E320" s="5">
        <f>Gd离子浓度!M333</f>
        <v>3.1093813337987595E-3</v>
      </c>
      <c r="F320" s="5">
        <f>Nd离子浓度!M333</f>
        <v>9.0703418889763968E-3</v>
      </c>
      <c r="G320" s="5">
        <f>'In离子浓度 '!M333</f>
        <v>2.0154048669997924E-3</v>
      </c>
    </row>
    <row r="321" spans="1:7" x14ac:dyDescent="0.25">
      <c r="A321">
        <f>'Mg2+离子浓度'!A334</f>
        <v>3.2246393417707591</v>
      </c>
      <c r="B321" s="5">
        <f>'Mg2+离子浓度'!B334</f>
        <v>3.1814977975126539</v>
      </c>
      <c r="C321">
        <f>'OH-离子浓度 '!P334</f>
        <v>14.517919488541112</v>
      </c>
      <c r="D321" s="5">
        <f>'Mg2+离子浓度'!M334</f>
        <v>1.626593389765115</v>
      </c>
      <c r="E321" s="5">
        <f>Gd离子浓度!M334</f>
        <v>3.1093721175625847E-3</v>
      </c>
      <c r="F321" s="5">
        <f>Nd离子浓度!M334</f>
        <v>9.070330446138997E-3</v>
      </c>
      <c r="G321" s="5">
        <f>'In离子浓度 '!M334</f>
        <v>2.0475843890642598E-3</v>
      </c>
    </row>
    <row r="322" spans="1:7" x14ac:dyDescent="0.25">
      <c r="A322">
        <f>'Mg2+离子浓度'!A335</f>
        <v>0.2931415442581049</v>
      </c>
      <c r="B322" s="5">
        <f>'Mg2+离子浓度'!B335</f>
        <v>3.2246468285827228</v>
      </c>
      <c r="C322">
        <f>'OH-离子浓度 '!P335</f>
        <v>14.51792676298636</v>
      </c>
      <c r="D322" s="5">
        <f>'Mg2+离子浓度'!M335</f>
        <v>1.6265832594736584</v>
      </c>
      <c r="E322" s="5">
        <f>Gd离子浓度!M335</f>
        <v>3.1093635560040553E-3</v>
      </c>
      <c r="F322" s="5">
        <f>Nd离子浓度!M335</f>
        <v>9.0703198161283197E-3</v>
      </c>
      <c r="G322" s="5">
        <f>'In离子浓度 '!M335</f>
        <v>2.0753544900116352E-3</v>
      </c>
    </row>
    <row r="323" spans="1:7" x14ac:dyDescent="0.25">
      <c r="A323">
        <f>'Mg2+离子浓度'!A336</f>
        <v>0</v>
      </c>
      <c r="B323" s="5">
        <f>'Mg2+离子浓度'!B336</f>
        <v>3.2246468286827228</v>
      </c>
      <c r="C323">
        <f>'OH-离子浓度 '!P336</f>
        <v>14.517927289381673</v>
      </c>
      <c r="D323" s="5">
        <f>'Mg2+离子浓度'!M336</f>
        <v>1.6265852346917407</v>
      </c>
      <c r="E323" s="5">
        <f>Gd离子浓度!M336</f>
        <v>3.1093673316777161E-3</v>
      </c>
      <c r="F323" s="5">
        <f>Nd离子浓度!M336</f>
        <v>9.070330829957951E-3</v>
      </c>
      <c r="G323" s="5">
        <f>'In离子浓度 '!M336</f>
        <v>2.0753544898945457E-3</v>
      </c>
    </row>
    <row r="324" spans="1:7" x14ac:dyDescent="0.25">
      <c r="A324">
        <f>'Mg2+离子浓度'!A337</f>
        <v>0</v>
      </c>
      <c r="B324" s="5">
        <f>'Mg2+离子浓度'!B337</f>
        <v>3.2246468289827228</v>
      </c>
      <c r="C324">
        <f>'OH-离子浓度 '!P337</f>
        <v>14.517928868789957</v>
      </c>
      <c r="D324" s="5">
        <f>'Mg2+离子浓度'!M337</f>
        <v>1.6265911609643366</v>
      </c>
      <c r="E324" s="5">
        <f>Gd离子浓度!M337</f>
        <v>3.1093786592212968E-3</v>
      </c>
      <c r="F324" s="5">
        <f>Nd离子浓度!M337</f>
        <v>9.0703638720956922E-3</v>
      </c>
      <c r="G324" s="5">
        <f>'In离子浓度 '!M337</f>
        <v>2.0753544896917409E-3</v>
      </c>
    </row>
    <row r="325" spans="1:7" x14ac:dyDescent="0.25">
      <c r="A325">
        <f>'Mg2+离子浓度'!A338</f>
        <v>0</v>
      </c>
      <c r="B325" s="5">
        <f>'Mg2+离子浓度'!B338</f>
        <v>3.2246468293827228</v>
      </c>
      <c r="C325">
        <f>'OH-离子浓度 '!P338</f>
        <v>14.517930974713925</v>
      </c>
      <c r="D325" s="5">
        <f>'Mg2+离子浓度'!M338</f>
        <v>1.6265990628120157</v>
      </c>
      <c r="E325" s="5">
        <f>Gd离子浓度!M338</f>
        <v>3.1093937627402566E-3</v>
      </c>
      <c r="F325" s="5">
        <f>Nd离子浓度!M338</f>
        <v>9.0704079284376782E-3</v>
      </c>
      <c r="G325" s="5">
        <f>'In离子浓度 '!M338</f>
        <v>2.0753544894575619E-3</v>
      </c>
    </row>
    <row r="326" spans="1:7" x14ac:dyDescent="0.25">
      <c r="A326">
        <f>'Mg2+离子浓度'!A339</f>
        <v>0</v>
      </c>
      <c r="B326" s="5">
        <f>'Mg2+离子浓度'!B339</f>
        <v>3.2246468295827229</v>
      </c>
      <c r="C326">
        <f>'OH-离子浓度 '!P339</f>
        <v>14.517932027598192</v>
      </c>
      <c r="D326" s="5">
        <f>'Mg2+离子浓度'!M339</f>
        <v>1.6266030135338483</v>
      </c>
      <c r="E326" s="5">
        <f>Gd离子浓度!M339</f>
        <v>3.1094013143290111E-3</v>
      </c>
      <c r="F326" s="5">
        <f>Nd离子浓度!M339</f>
        <v>9.0704299563966976E-3</v>
      </c>
      <c r="G326" s="5">
        <f>'In离子浓度 '!M339</f>
        <v>2.0753544892919726E-3</v>
      </c>
    </row>
    <row r="327" spans="1:7" x14ac:dyDescent="0.25">
      <c r="A327">
        <f>'Mg2+离子浓度'!A340</f>
        <v>0</v>
      </c>
      <c r="B327" s="5">
        <f>'Mg2+离子浓度'!B340</f>
        <v>3.2246468385827227</v>
      </c>
      <c r="C327">
        <f>'OH-离子浓度 '!P340</f>
        <v>14.517979414402362</v>
      </c>
      <c r="D327" s="5">
        <f>'Mg2+离子浓度'!M340</f>
        <v>1.6267808224077442</v>
      </c>
      <c r="E327" s="5">
        <f>Gd离子浓度!M340</f>
        <v>3.1097411581088889E-3</v>
      </c>
      <c r="F327" s="5">
        <f>Nd离子浓度!M340</f>
        <v>9.0714212421665955E-3</v>
      </c>
      <c r="G327" s="5">
        <f>'In离子浓度 '!M340</f>
        <v>2.0753544881811658E-3</v>
      </c>
    </row>
    <row r="328" spans="1:7" x14ac:dyDescent="0.25">
      <c r="A328">
        <f>'Mg2+离子浓度'!A341</f>
        <v>0</v>
      </c>
      <c r="B328" s="5">
        <f>'Mg2+离子浓度'!B341</f>
        <v>3.2246469285827226</v>
      </c>
      <c r="C328">
        <f>'OH-离子浓度 '!P341</f>
        <v>14.518453009844706</v>
      </c>
      <c r="D328" s="5">
        <f>'Mg2+离子浓度'!M341</f>
        <v>1.6285589427957725</v>
      </c>
      <c r="E328" s="5">
        <f>Gd离子浓度!M341</f>
        <v>3.1131396226838559E-3</v>
      </c>
      <c r="F328" s="5">
        <f>Nd离子浓度!M341</f>
        <v>9.081334133195151E-3</v>
      </c>
      <c r="G328" s="5">
        <f>'In离子浓度 '!M341</f>
        <v>2.0753544846684852E-3</v>
      </c>
    </row>
    <row r="329" spans="1:7" x14ac:dyDescent="0.25">
      <c r="A329">
        <f>'Mg2+离子浓度'!A342</f>
        <v>0</v>
      </c>
      <c r="B329" s="5">
        <f>'Mg2+离子浓度'!B342</f>
        <v>3.2246478285827229</v>
      </c>
      <c r="C329">
        <f>'OH-离子浓度 '!P342</f>
        <v>14.523160810364175</v>
      </c>
      <c r="D329" s="5">
        <f>'Mg2+离子浓度'!M342</f>
        <v>1.6463402463564552</v>
      </c>
      <c r="E329" s="5">
        <f>Gd离子浓度!M342</f>
        <v>3.1471243527062672E-3</v>
      </c>
      <c r="F329" s="5">
        <f>Nd离子浓度!M342</f>
        <v>9.1804631481980231E-3</v>
      </c>
      <c r="G329" s="5">
        <f>'In离子浓度 '!M342</f>
        <v>2.0753544735604159E-3</v>
      </c>
    </row>
    <row r="330" spans="1:7" x14ac:dyDescent="0.25">
      <c r="A330">
        <f>'Mg2+离子浓度'!A343</f>
        <v>7.4868119641229509E-6</v>
      </c>
      <c r="B330" s="5">
        <f>'Mg2+离子浓度'!B343</f>
        <v>3.2246543153946869</v>
      </c>
      <c r="C330">
        <f>'OH-离子浓度 '!P343</f>
        <v>14.555662347883244</v>
      </c>
      <c r="D330" s="5">
        <f>'Mg2+离子浓度'!M343</f>
        <v>1.7745004179575694</v>
      </c>
      <c r="E330" s="5">
        <f>Gd离子浓度!M343</f>
        <v>3.3920718047989471E-3</v>
      </c>
      <c r="F330" s="5">
        <f>Nd离子浓度!M343</f>
        <v>9.8949425604905987E-3</v>
      </c>
      <c r="G330" s="5">
        <f>'In离子浓度 '!M343</f>
        <v>2.0753544437386736E-3</v>
      </c>
    </row>
    <row r="331" spans="1:7" x14ac:dyDescent="0.25">
      <c r="A331">
        <f>'Mg2+离子浓度'!A344</f>
        <v>0</v>
      </c>
      <c r="B331" s="5">
        <f>'Mg2+离子浓度'!B344</f>
        <v>3.2246568285827228</v>
      </c>
      <c r="C331">
        <f>'OH-离子浓度 '!P344</f>
        <v>14.555662320190811</v>
      </c>
      <c r="D331" s="5">
        <f>'Mg2+离子浓度'!M344</f>
        <v>1.7745003336151588</v>
      </c>
      <c r="E331" s="5">
        <f>Gd离子浓度!M344</f>
        <v>3.3920717335182179E-3</v>
      </c>
      <c r="F331" s="5">
        <f>Nd离子浓度!M344</f>
        <v>9.8949424719890541E-3</v>
      </c>
      <c r="G331" s="5">
        <f>'In离子浓度 '!M344</f>
        <v>2.0753560427700791E-3</v>
      </c>
    </row>
    <row r="332" spans="1:7" x14ac:dyDescent="0.25">
      <c r="A332">
        <f>'Mg2+离子浓度'!A345</f>
        <v>0</v>
      </c>
      <c r="B332" s="5">
        <f>'Mg2+离子浓度'!B345</f>
        <v>3.2246668285827229</v>
      </c>
      <c r="C332">
        <f>'OH-离子浓度 '!P345</f>
        <v>14.555662266114803</v>
      </c>
      <c r="D332" s="5">
        <f>'Mg2+离子浓度'!M345</f>
        <v>1.7745001653735164</v>
      </c>
      <c r="E332" s="5">
        <f>Gd离子浓度!M345</f>
        <v>3.3920715913313012E-3</v>
      </c>
      <c r="F332" s="5">
        <f>Nd离子浓度!M345</f>
        <v>9.8949422954509973E-3</v>
      </c>
      <c r="G332" s="5">
        <f>'In离子浓度 '!M345</f>
        <v>2.075362442164083E-3</v>
      </c>
    </row>
    <row r="333" spans="1:7" x14ac:dyDescent="0.25">
      <c r="A333">
        <f>'Mg2+离子浓度'!A346</f>
        <v>0</v>
      </c>
      <c r="B333" s="5">
        <f>'Mg2+离子浓度'!B346</f>
        <v>3.2246968285827227</v>
      </c>
      <c r="C333">
        <f>'OH-离子浓度 '!P346</f>
        <v>14.555662175410347</v>
      </c>
      <c r="D333" s="5">
        <f>'Mg2+离子浓度'!M346</f>
        <v>1.7744998739704716</v>
      </c>
      <c r="E333" s="5">
        <f>Gd离子浓度!M346</f>
        <v>3.3920713450563485E-3</v>
      </c>
      <c r="F333" s="5">
        <f>Nd离子浓度!M346</f>
        <v>9.8949419896781198E-3</v>
      </c>
      <c r="G333" s="5">
        <f>'In离子浓度 '!M346</f>
        <v>2.0753816872939061E-3</v>
      </c>
    </row>
    <row r="334" spans="1:7" x14ac:dyDescent="0.25">
      <c r="A334">
        <f>'Mg2+离子浓度'!A347</f>
        <v>0</v>
      </c>
      <c r="B334" s="5">
        <f>'Mg2+离子浓度'!B347</f>
        <v>3.2247268285827229</v>
      </c>
      <c r="C334">
        <f>'OH-离子浓度 '!P347</f>
        <v>14.555662084705894</v>
      </c>
      <c r="D334" s="5">
        <f>'Mg2+离子浓度'!M347</f>
        <v>1.774499582567475</v>
      </c>
      <c r="E334" s="5">
        <f>Gd离子浓度!M347</f>
        <v>3.392071098781414E-3</v>
      </c>
      <c r="F334" s="5">
        <f>Nd离子浓度!M347</f>
        <v>9.8949416839052527E-3</v>
      </c>
      <c r="G334" s="5">
        <f>'In离子浓度 '!M347</f>
        <v>2.075400932423135E-3</v>
      </c>
    </row>
    <row r="335" spans="1:7" x14ac:dyDescent="0.25">
      <c r="A335">
        <f>'Mg2+离子浓度'!A348</f>
        <v>0</v>
      </c>
      <c r="B335" s="5">
        <f>'Mg2+离子浓度'!B348</f>
        <v>3.224746828582723</v>
      </c>
      <c r="C335">
        <f>'OH-离子浓度 '!P348</f>
        <v>14.555662009597425</v>
      </c>
      <c r="D335" s="5">
        <f>'Mg2+离子浓度'!M348</f>
        <v>1.7744993446379638</v>
      </c>
      <c r="E335" s="5">
        <f>Gd离子浓度!M348</f>
        <v>3.3920708976987865E-3</v>
      </c>
      <c r="F335" s="5">
        <f>Nd离子浓度!M348</f>
        <v>9.8949414342427624E-3</v>
      </c>
      <c r="G335" s="5">
        <f>'In离子浓度 '!M348</f>
        <v>2.0754137528997863E-3</v>
      </c>
    </row>
    <row r="336" spans="1:7" x14ac:dyDescent="0.25">
      <c r="A336">
        <f>'Mg2+离子浓度'!A349</f>
        <v>0</v>
      </c>
      <c r="B336" s="5">
        <f>'Mg2+离子浓度'!B349</f>
        <v>3.2248468285827228</v>
      </c>
      <c r="C336">
        <f>'OH-离子浓度 '!P349</f>
        <v>14.555661854545477</v>
      </c>
      <c r="D336" s="5">
        <f>'Mg2+离子浓度'!M349</f>
        <v>1.7744988126114736</v>
      </c>
      <c r="E336" s="5">
        <f>Gd离子浓度!M349</f>
        <v>3.3920704480643899E-3</v>
      </c>
      <c r="F336" s="5">
        <f>Nd离子浓度!M349</f>
        <v>9.8949408759804684E-3</v>
      </c>
      <c r="G336" s="5">
        <f>'In离子浓度 '!M349</f>
        <v>2.0754780000139341E-3</v>
      </c>
    </row>
    <row r="337" spans="1:7" x14ac:dyDescent="0.25">
      <c r="A337">
        <f>'Mg2+离子浓度'!A350</f>
        <v>0</v>
      </c>
      <c r="B337" s="5">
        <f>'Mg2+离子浓度'!B350</f>
        <v>3.2251468285827229</v>
      </c>
      <c r="C337">
        <f>'OH-离子浓度 '!P350</f>
        <v>14.555661615567034</v>
      </c>
      <c r="D337" s="5">
        <f>'Mg2+离子浓度'!M350</f>
        <v>1.7744978911148379</v>
      </c>
      <c r="E337" s="5">
        <f>Gd离子浓度!M350</f>
        <v>3.3920696692748731E-3</v>
      </c>
      <c r="F337" s="5">
        <f>Nd离子浓度!M350</f>
        <v>9.894939909041868E-3</v>
      </c>
      <c r="G337" s="5">
        <f>'In离子浓度 '!M350</f>
        <v>2.0756708898096972E-3</v>
      </c>
    </row>
    <row r="338" spans="1:7" x14ac:dyDescent="0.25">
      <c r="A338">
        <f>'Mg2+离子浓度'!A351</f>
        <v>0</v>
      </c>
      <c r="B338" s="5">
        <f>'Mg2+离子浓度'!B351</f>
        <v>3.2254468285827227</v>
      </c>
      <c r="C338">
        <f>'OH-离子浓度 '!P351</f>
        <v>14.555661376588629</v>
      </c>
      <c r="D338" s="5">
        <f>'Mg2+离子浓度'!M351</f>
        <v>1.7744969696186808</v>
      </c>
      <c r="E338" s="5">
        <f>Gd离子浓度!M351</f>
        <v>3.3920688904855354E-3</v>
      </c>
      <c r="F338" s="5">
        <f>Nd离子浓度!M351</f>
        <v>9.8949389421033613E-3</v>
      </c>
      <c r="G338" s="5">
        <f>'In离子浓度 '!M351</f>
        <v>2.0758637795866108E-3</v>
      </c>
    </row>
    <row r="339" spans="1:7" x14ac:dyDescent="0.25">
      <c r="A339">
        <f>'Mg2+离子浓度'!A352</f>
        <v>0</v>
      </c>
      <c r="B339" s="5">
        <f>'Mg2+离子浓度'!B352</f>
        <v>3.2256468285827227</v>
      </c>
      <c r="C339">
        <f>'OH-离子浓度 '!P352</f>
        <v>14.555661170977663</v>
      </c>
      <c r="D339" s="5">
        <f>'Mg2+离子浓度'!M352</f>
        <v>1.77449621722061</v>
      </c>
      <c r="E339" s="5">
        <f>Gd离子浓度!M352</f>
        <v>3.3920682546068502E-3</v>
      </c>
      <c r="F339" s="5">
        <f>Nd离子浓度!M352</f>
        <v>9.894938152601453E-3</v>
      </c>
      <c r="G339" s="5">
        <f>'In离子浓度 '!M352</f>
        <v>2.0759923423672973E-3</v>
      </c>
    </row>
    <row r="340" spans="1:7" x14ac:dyDescent="0.25">
      <c r="A340">
        <f>'Mg2+离子浓度'!A353</f>
        <v>0</v>
      </c>
      <c r="B340" s="5">
        <f>'Mg2+离子浓度'!B353</f>
        <v>3.2266468285827226</v>
      </c>
      <c r="C340">
        <f>'OH-离子浓度 '!P353</f>
        <v>14.555660840174735</v>
      </c>
      <c r="D340" s="5">
        <f>'Mg2+离子浓度'!M353</f>
        <v>1.7744945348080903</v>
      </c>
      <c r="E340" s="5">
        <f>Gd离子浓度!M353</f>
        <v>3.3920668327391498E-3</v>
      </c>
      <c r="F340" s="5">
        <f>Nd离子浓度!M353</f>
        <v>9.8949363872216593E-3</v>
      </c>
      <c r="G340" s="5">
        <f>'In离子浓度 '!M353</f>
        <v>2.0766356139742827E-3</v>
      </c>
    </row>
    <row r="341" spans="1:7" x14ac:dyDescent="0.25">
      <c r="A341">
        <f>'Mg2+离子浓度'!A354</f>
        <v>0</v>
      </c>
      <c r="B341" s="5">
        <f>'Mg2+离子浓度'!B354</f>
        <v>3.2296468285827227</v>
      </c>
      <c r="C341">
        <f>'OH-离子浓度 '!P354</f>
        <v>14.555660563001776</v>
      </c>
      <c r="D341" s="5">
        <f>'Mg2+离子浓度'!M354</f>
        <v>1.7744916207868904</v>
      </c>
      <c r="E341" s="5">
        <f>Gd离子浓度!M354</f>
        <v>3.3920643699930841E-3</v>
      </c>
      <c r="F341" s="5">
        <f>Nd离子浓度!M354</f>
        <v>9.8949333294947091E-3</v>
      </c>
      <c r="G341" s="5">
        <f>'In离子浓度 '!M354</f>
        <v>2.0785658979708393E-3</v>
      </c>
    </row>
    <row r="342" spans="1:7" x14ac:dyDescent="0.25">
      <c r="A342">
        <f>'Mg2+离子浓度'!A355</f>
        <v>0</v>
      </c>
      <c r="B342" s="5">
        <f>'Mg2+离子浓度'!B355</f>
        <v>3.2326468285827228</v>
      </c>
      <c r="C342">
        <f>'OH-离子浓度 '!P355</f>
        <v>14.555660285829266</v>
      </c>
      <c r="D342" s="5">
        <f>'Mg2+离子浓度'!M355</f>
        <v>1.774488706770476</v>
      </c>
      <c r="E342" s="5">
        <f>Gd离子浓度!M355</f>
        <v>3.3920619072488065E-3</v>
      </c>
      <c r="F342" s="5">
        <f>Nd离子浓度!M355</f>
        <v>9.8949302717687027E-3</v>
      </c>
      <c r="G342" s="5">
        <f>'In离子浓度 '!M355</f>
        <v>2.0804961813709012E-3</v>
      </c>
    </row>
    <row r="343" spans="1:7" x14ac:dyDescent="0.25">
      <c r="A343">
        <f>'Mg2+离子浓度'!A356</f>
        <v>0</v>
      </c>
      <c r="B343" s="5">
        <f>'Mg2+离子浓度'!B356</f>
        <v>3.2346468285827226</v>
      </c>
      <c r="C343">
        <f>'OH-离子浓度 '!P356</f>
        <v>14.555659954659678</v>
      </c>
      <c r="D343" s="5">
        <f>'Mg2+离子浓度'!M356</f>
        <v>1.7744863274899443</v>
      </c>
      <c r="E343" s="5">
        <f>Gd离子浓度!M356</f>
        <v>3.3920598964279837E-3</v>
      </c>
      <c r="F343" s="5">
        <f>Nd离子浓度!M356</f>
        <v>9.8949277751466426E-3</v>
      </c>
      <c r="G343" s="5">
        <f>'In离子浓度 '!M356</f>
        <v>2.0817829403185855E-3</v>
      </c>
    </row>
    <row r="344" spans="1:7" x14ac:dyDescent="0.25">
      <c r="A344">
        <f>'Mg2+离子浓度'!A357</f>
        <v>0</v>
      </c>
      <c r="B344" s="5">
        <f>'Mg2+离子浓度'!B357</f>
        <v>3.2446468285827228</v>
      </c>
      <c r="C344">
        <f>'OH-离子浓度 '!P357</f>
        <v>14.555660503712428</v>
      </c>
      <c r="D344" s="5">
        <f>'Mg2+离子浓度'!M357</f>
        <v>1.77448100726407</v>
      </c>
      <c r="E344" s="5">
        <f>Gd离子浓度!M357</f>
        <v>3.3920554000985994E-3</v>
      </c>
      <c r="F344" s="5">
        <f>Nd离子浓度!M357</f>
        <v>9.8949221925314166E-3</v>
      </c>
      <c r="G344" s="5">
        <f>'In离子浓度 '!M357</f>
        <v>2.0882181832131896E-3</v>
      </c>
    </row>
    <row r="345" spans="1:7" x14ac:dyDescent="0.25">
      <c r="A345">
        <f>'Mg2+离子浓度'!A358</f>
        <v>0</v>
      </c>
      <c r="B345" s="5">
        <f>'Mg2+离子浓度'!B358</f>
        <v>3.2746468285827226</v>
      </c>
      <c r="C345">
        <f>'OH-离子浓度 '!P358</f>
        <v>14.555664412598015</v>
      </c>
      <c r="D345" s="5">
        <f>'Mg2+离子浓度'!M358</f>
        <v>1.7744717923901763</v>
      </c>
      <c r="E345" s="5">
        <f>Gd离子浓度!M358</f>
        <v>3.39204761223798E-3</v>
      </c>
      <c r="F345" s="5">
        <f>Nd离子浓度!M358</f>
        <v>9.894912523163657E-3</v>
      </c>
      <c r="G345" s="5">
        <f>'In离子浓度 '!M358</f>
        <v>2.1075253868654414E-3</v>
      </c>
    </row>
    <row r="346" spans="1:7" x14ac:dyDescent="0.25">
      <c r="A346">
        <f>'Mg2+离子浓度'!A359</f>
        <v>0</v>
      </c>
      <c r="B346" s="5">
        <f>'Mg2+离子浓度'!B359</f>
        <v>3.3046468285827229</v>
      </c>
      <c r="C346">
        <f>'OH-离子浓度 '!P359</f>
        <v>14.555668321420612</v>
      </c>
      <c r="D346" s="5">
        <f>'Mg2+离子浓度'!M359</f>
        <v>1.7744625775641347</v>
      </c>
      <c r="E346" s="5">
        <f>Gd离子浓度!M359</f>
        <v>3.3920398243952412E-3</v>
      </c>
      <c r="F346" s="5">
        <f>Nd离子浓度!M359</f>
        <v>9.8949028538053464E-3</v>
      </c>
      <c r="G346" s="5">
        <f>'In离子浓度 '!M359</f>
        <v>2.1268325716505966E-3</v>
      </c>
    </row>
    <row r="347" spans="1:7" x14ac:dyDescent="0.25">
      <c r="A347">
        <f>'Mg2+离子浓度'!A360</f>
        <v>0</v>
      </c>
      <c r="B347" s="5">
        <f>'Mg2+离子浓度'!B360</f>
        <v>3.3246468285827229</v>
      </c>
      <c r="C347">
        <f>'OH-离子浓度 '!P360</f>
        <v>14.555670464352319</v>
      </c>
      <c r="D347" s="5">
        <f>'Mg2+离子浓度'!M360</f>
        <v>1.7744550537292498</v>
      </c>
      <c r="E347" s="5">
        <f>Gd离子浓度!M360</f>
        <v>3.3920334656628711E-3</v>
      </c>
      <c r="F347" s="5">
        <f>Nd离子浓度!M360</f>
        <v>9.8948949588150616E-3</v>
      </c>
      <c r="G347" s="5">
        <f>'In离子浓度 '!M360</f>
        <v>2.1397037065051202E-3</v>
      </c>
    </row>
    <row r="348" spans="1:7" x14ac:dyDescent="0.25">
      <c r="A348">
        <f>'Mg2+离子浓度'!A361</f>
        <v>0</v>
      </c>
      <c r="B348" s="5">
        <f>'Mg2+离子浓度'!B361</f>
        <v>3.3746468285827227</v>
      </c>
      <c r="C348">
        <f>'OH-离子浓度 '!P361</f>
        <v>14.55567813952354</v>
      </c>
      <c r="D348" s="5">
        <f>'Mg2+离子浓度'!M361</f>
        <v>1.7744431575522028</v>
      </c>
      <c r="E348" s="5">
        <f>Gd离子浓度!M361</f>
        <v>3.3920234116430583E-3</v>
      </c>
      <c r="F348" s="5">
        <f>Nd离子浓度!M361</f>
        <v>9.8948824757493208E-3</v>
      </c>
      <c r="G348" s="5">
        <f>'In离子浓度 '!M361</f>
        <v>2.1718830717583639E-3</v>
      </c>
    </row>
    <row r="349" spans="1:7" x14ac:dyDescent="0.25">
      <c r="A349" t="str">
        <f>'Mg2+离子浓度'!A362</f>
        <v>(t1+t2)*12</v>
      </c>
      <c r="B349" s="5">
        <f>'Mg2+离子浓度'!B362</f>
        <v>3.424646828582723</v>
      </c>
      <c r="C349">
        <f>'OH-离子浓度 '!P362</f>
        <v>14.555685814488632</v>
      </c>
      <c r="D349" s="5">
        <f>'Mg2+离子浓度'!M362</f>
        <v>1.7744312614549094</v>
      </c>
      <c r="E349" s="5">
        <f>Gd离子浓度!M362</f>
        <v>3.3920133576530458E-3</v>
      </c>
      <c r="F349" s="5">
        <f>Nd离子浓度!M362</f>
        <v>9.8948699926993261E-3</v>
      </c>
      <c r="G349" s="5">
        <f>'In离子浓度 '!M362</f>
        <v>2.2040623964152059E-3</v>
      </c>
    </row>
    <row r="350" spans="1:7" x14ac:dyDescent="0.25">
      <c r="A350">
        <f>'Mg2+离子浓度'!A363</f>
        <v>3.5177883728408279</v>
      </c>
      <c r="B350" s="5">
        <f>'Mg2+离子浓度'!B363</f>
        <v>3.4746468285827228</v>
      </c>
      <c r="C350">
        <f>'OH-离子浓度 '!P363</f>
        <v>14.555693489247604</v>
      </c>
      <c r="D350" s="5">
        <f>'Mg2+离子浓度'!M363</f>
        <v>1.774419365437369</v>
      </c>
      <c r="E350" s="5">
        <f>Gd离子浓度!M363</f>
        <v>3.3920033036928328E-3</v>
      </c>
      <c r="F350" s="5">
        <f>Nd离子浓度!M363</f>
        <v>9.8948575096650792E-3</v>
      </c>
      <c r="G350" s="5">
        <f>'In离子浓度 '!M363</f>
        <v>2.2362416804756965E-3</v>
      </c>
    </row>
    <row r="351" spans="1:7" x14ac:dyDescent="0.25">
      <c r="A351">
        <f>'Mg2+离子浓度'!A364</f>
        <v>0.2931415442581049</v>
      </c>
      <c r="B351" s="5">
        <f>'Mg2+离子浓度'!B364</f>
        <v>3.5177958596527916</v>
      </c>
      <c r="C351">
        <f>'OH-离子浓度 '!P364</f>
        <v>14.555699849054076</v>
      </c>
      <c r="D351" s="5">
        <f>'Mg2+离子浓度'!M364</f>
        <v>1.7744083144977476</v>
      </c>
      <c r="E351" s="5">
        <f>Gd离子浓度!M364</f>
        <v>3.3919939639182033E-3</v>
      </c>
      <c r="F351" s="5">
        <f>Nd离子浓度!M364</f>
        <v>9.8948459133465574E-3</v>
      </c>
      <c r="G351" s="5">
        <f>'In离子浓度 '!M364</f>
        <v>2.2640115603253914E-3</v>
      </c>
    </row>
    <row r="352" spans="1:7" x14ac:dyDescent="0.25">
      <c r="A352">
        <f>'Mg2+离子浓度'!A365</f>
        <v>0</v>
      </c>
      <c r="B352" s="5">
        <f>'Mg2+离子浓度'!B365</f>
        <v>3.5177958597527916</v>
      </c>
      <c r="C352">
        <f>'OH-离子浓度 '!P365</f>
        <v>14.555700331585472</v>
      </c>
      <c r="D352" s="5">
        <f>'Mg2+离子浓度'!M365</f>
        <v>1.7744102896715093</v>
      </c>
      <c r="E352" s="5">
        <f>Gd离子浓度!M365</f>
        <v>3.3919977395544007E-3</v>
      </c>
      <c r="F352" s="5">
        <f>Nd离子浓度!M365</f>
        <v>9.8948569271296669E-3</v>
      </c>
      <c r="G352" s="5">
        <f>'In离子浓度 '!M365</f>
        <v>2.264011560197658E-3</v>
      </c>
    </row>
    <row r="353" spans="1:7" x14ac:dyDescent="0.25">
      <c r="A353">
        <f>'Mg2+离子浓度'!A366</f>
        <v>0</v>
      </c>
      <c r="B353" s="5">
        <f>'Mg2+离子浓度'!B366</f>
        <v>3.5177958600527917</v>
      </c>
      <c r="C353">
        <f>'OH-离子浓度 '!P366</f>
        <v>14.555701779402618</v>
      </c>
      <c r="D353" s="5">
        <f>'Mg2+离子浓度'!M366</f>
        <v>1.7744162158673393</v>
      </c>
      <c r="E353" s="5">
        <f>Gd离子浓度!M366</f>
        <v>3.392009067033091E-3</v>
      </c>
      <c r="F353" s="5">
        <f>Nd离子浓度!M366</f>
        <v>9.8948899691868354E-3</v>
      </c>
      <c r="G353" s="5">
        <f>'In离子浓度 '!M366</f>
        <v>2.2640115599764179E-3</v>
      </c>
    </row>
    <row r="354" spans="1:7" x14ac:dyDescent="0.25">
      <c r="A354">
        <f>'Mg2+离子浓度'!A367</f>
        <v>0</v>
      </c>
      <c r="B354" s="5">
        <f>'Mg2+离子浓度'!B367</f>
        <v>3.5177958604527917</v>
      </c>
      <c r="C354">
        <f>'OH-离子浓度 '!P367</f>
        <v>14.555703709873161</v>
      </c>
      <c r="D354" s="5">
        <f>'Mg2+离子浓度'!M367</f>
        <v>1.7744241176263771</v>
      </c>
      <c r="E354" s="5">
        <f>Gd离子浓度!M367</f>
        <v>3.3920241704771233E-3</v>
      </c>
      <c r="F354" s="5">
        <f>Nd离子浓度!M367</f>
        <v>9.894934025435783E-3</v>
      </c>
      <c r="G354" s="5">
        <f>'In离子浓度 '!M367</f>
        <v>2.2640115597209508E-3</v>
      </c>
    </row>
    <row r="355" spans="1:7" x14ac:dyDescent="0.25">
      <c r="A355">
        <f>'Mg2+离子浓度'!A368</f>
        <v>0</v>
      </c>
      <c r="B355" s="5">
        <f>'Mg2+离子浓度'!B368</f>
        <v>3.5177958606527917</v>
      </c>
      <c r="C355">
        <f>'OH-离子浓度 '!P368</f>
        <v>14.555704675031325</v>
      </c>
      <c r="D355" s="5">
        <f>'Mg2+离子浓度'!M368</f>
        <v>1.7744280682855309</v>
      </c>
      <c r="E355" s="5">
        <f>Gd离子浓度!M368</f>
        <v>3.3920317220128946E-3</v>
      </c>
      <c r="F355" s="5">
        <f>Nd离子浓度!M368</f>
        <v>9.894956053329013E-3</v>
      </c>
      <c r="G355" s="5">
        <f>'In离子浓度 '!M368</f>
        <v>2.2640115595403093E-3</v>
      </c>
    </row>
    <row r="356" spans="1:7" x14ac:dyDescent="0.25">
      <c r="A356">
        <f>'Mg2+离子浓度'!A369</f>
        <v>0</v>
      </c>
      <c r="B356" s="5">
        <f>'Mg2+离子浓度'!B369</f>
        <v>3.5177958696527916</v>
      </c>
      <c r="C356">
        <f>'OH-离子浓度 '!P369</f>
        <v>14.555748114583286</v>
      </c>
      <c r="D356" s="5">
        <f>'Mg2+离子浓度'!M369</f>
        <v>1.774605876738965</v>
      </c>
      <c r="E356" s="5">
        <f>Gd离子浓度!M369</f>
        <v>3.3923715654373592E-3</v>
      </c>
      <c r="F356" s="5">
        <f>Nd离子浓度!M369</f>
        <v>9.8959473386575937E-3</v>
      </c>
      <c r="G356" s="5">
        <f>'In离子浓度 '!M369</f>
        <v>2.264011558328526E-3</v>
      </c>
    </row>
    <row r="357" spans="1:7" x14ac:dyDescent="0.25">
      <c r="A357">
        <f>'Mg2+离子浓度'!A370</f>
        <v>0</v>
      </c>
      <c r="B357" s="5">
        <f>'Mg2+离子浓度'!B370</f>
        <v>3.5177959596527915</v>
      </c>
      <c r="C357">
        <f>'OH-离子浓度 '!P370</f>
        <v>14.556182282857726</v>
      </c>
      <c r="D357" s="5">
        <f>'Mg2+离子浓度'!M370</f>
        <v>1.7763839957973757</v>
      </c>
      <c r="E357" s="5">
        <f>Gd离子浓度!M370</f>
        <v>3.3957700288884075E-3</v>
      </c>
      <c r="F357" s="5">
        <f>Nd离子浓度!M370</f>
        <v>9.9058602282905833E-3</v>
      </c>
      <c r="G357" s="5">
        <f>'In离子浓度 '!M370</f>
        <v>2.264011554496531E-3</v>
      </c>
    </row>
    <row r="358" spans="1:7" x14ac:dyDescent="0.25">
      <c r="A358">
        <f>'Mg2+离子浓度'!A371</f>
        <v>0</v>
      </c>
      <c r="B358" s="5">
        <f>'Mg2+离子浓度'!B371</f>
        <v>3.5177968596527918</v>
      </c>
      <c r="C358">
        <f>'OH-离子浓度 '!P371</f>
        <v>14.560500295109211</v>
      </c>
      <c r="D358" s="5">
        <f>'Mg2+离子浓度'!M371</f>
        <v>1.7941652951534388</v>
      </c>
      <c r="E358" s="5">
        <f>Gd离子浓度!M371</f>
        <v>3.4297547553566758E-3</v>
      </c>
      <c r="F358" s="5">
        <f>Nd离子浓度!M371</f>
        <v>1.0004989238880286E-2</v>
      </c>
      <c r="G358" s="5">
        <f>'In离子浓度 '!M371</f>
        <v>2.2640115423786982E-3</v>
      </c>
    </row>
    <row r="359" spans="1:7" x14ac:dyDescent="0.25">
      <c r="A359">
        <f>'Mg2+离子浓度'!A372</f>
        <v>7.4868119641229509E-6</v>
      </c>
      <c r="B359" s="5">
        <f>'Mg2+离子浓度'!B372</f>
        <v>3.5178033464647558</v>
      </c>
      <c r="C359">
        <f>'OH-离子浓度 '!P372</f>
        <v>14.590414237987364</v>
      </c>
      <c r="D359" s="5">
        <f>'Mg2+离子浓度'!M372</f>
        <v>1.9223254554664466</v>
      </c>
      <c r="E359" s="5">
        <f>Gd离子浓度!M372</f>
        <v>3.6747021979075816E-3</v>
      </c>
      <c r="F359" s="5">
        <f>Nd离子浓度!M372</f>
        <v>1.0719468639324863E-2</v>
      </c>
      <c r="G359" s="5">
        <f>'In离子浓度 '!M372</f>
        <v>2.2640115098460541E-3</v>
      </c>
    </row>
    <row r="360" spans="1:7" x14ac:dyDescent="0.25">
      <c r="A360">
        <f>'Mg2+离子浓度'!A373</f>
        <v>0</v>
      </c>
      <c r="B360" s="5">
        <f>'Mg2+离子浓度'!B373</f>
        <v>3.5178058596527917</v>
      </c>
      <c r="C360">
        <f>'OH-离子浓度 '!P373</f>
        <v>14.590414210249843</v>
      </c>
      <c r="D360" s="5">
        <f>'Mg2+离子浓度'!M373</f>
        <v>1.9223253640978781</v>
      </c>
      <c r="E360" s="5">
        <f>Gd离子浓度!M373</f>
        <v>3.6747021206876792E-3</v>
      </c>
      <c r="F360" s="5">
        <f>Nd离子浓度!M373</f>
        <v>1.0719468543448662E-2</v>
      </c>
      <c r="G360" s="5">
        <f>'In离子浓度 '!M373</f>
        <v>2.2640131071900885E-3</v>
      </c>
    </row>
    <row r="361" spans="1:7" x14ac:dyDescent="0.25">
      <c r="A361">
        <f>'Mg2+离子浓度'!A374</f>
        <v>0</v>
      </c>
      <c r="B361" s="5">
        <f>'Mg2+离子浓度'!B374</f>
        <v>3.5178158596527918</v>
      </c>
      <c r="C361">
        <f>'OH-离子浓度 '!P374</f>
        <v>14.590414155994436</v>
      </c>
      <c r="D361" s="5">
        <f>'Mg2+离子浓度'!M374</f>
        <v>1.9223251818408389</v>
      </c>
      <c r="E361" s="5">
        <f>Gd离子浓度!M374</f>
        <v>3.674701966653625E-3</v>
      </c>
      <c r="F361" s="5">
        <f>Nd离子浓度!M374</f>
        <v>1.0719468352200034E-2</v>
      </c>
      <c r="G361" s="5">
        <f>'In离子浓度 '!M374</f>
        <v>2.2640195032182153E-3</v>
      </c>
    </row>
    <row r="362" spans="1:7" x14ac:dyDescent="0.25">
      <c r="A362">
        <f>'Mg2+离子浓度'!A375</f>
        <v>0</v>
      </c>
      <c r="B362" s="5">
        <f>'Mg2+离子浓度'!B375</f>
        <v>3.5178458596527915</v>
      </c>
      <c r="C362">
        <f>'OH-离子浓度 '!P375</f>
        <v>14.59041406475178</v>
      </c>
      <c r="D362" s="5">
        <f>'Mg2+离子浓度'!M375</f>
        <v>1.9223248661624177</v>
      </c>
      <c r="E362" s="5">
        <f>Gd离子浓度!M375</f>
        <v>3.6747016998588283E-3</v>
      </c>
      <c r="F362" s="5">
        <f>Nd离子浓度!M375</f>
        <v>1.0719468020947705E-2</v>
      </c>
      <c r="G362" s="5">
        <f>'In离子浓度 '!M375</f>
        <v>2.2640387425181701E-3</v>
      </c>
    </row>
    <row r="363" spans="1:7" x14ac:dyDescent="0.25">
      <c r="A363">
        <f>'Mg2+离子浓度'!A376</f>
        <v>0</v>
      </c>
      <c r="B363" s="5">
        <f>'Mg2+离子浓度'!B376</f>
        <v>3.5178758596527917</v>
      </c>
      <c r="C363">
        <f>'OH-离子浓度 '!P376</f>
        <v>14.590413973509127</v>
      </c>
      <c r="D363" s="5">
        <f>'Mg2+离子浓度'!M376</f>
        <v>1.9223245504840485</v>
      </c>
      <c r="E363" s="5">
        <f>Gd离子浓度!M376</f>
        <v>3.6747014330640506E-3</v>
      </c>
      <c r="F363" s="5">
        <f>Nd离子浓度!M376</f>
        <v>1.0719467689695387E-2</v>
      </c>
      <c r="G363" s="5">
        <f>'In离子浓度 '!M376</f>
        <v>2.2640579818175317E-3</v>
      </c>
    </row>
    <row r="364" spans="1:7" x14ac:dyDescent="0.25">
      <c r="A364">
        <f>'Mg2+离子浓度'!A377</f>
        <v>0</v>
      </c>
      <c r="B364" s="5">
        <f>'Mg2+离子浓度'!B377</f>
        <v>3.5178958596527918</v>
      </c>
      <c r="C364">
        <f>'OH-离子浓度 '!P377</f>
        <v>14.590413898041859</v>
      </c>
      <c r="D364" s="5">
        <f>'Mg2+离子浓度'!M377</f>
        <v>1.9223242927337811</v>
      </c>
      <c r="E364" s="5">
        <f>Gd离子浓度!M377</f>
        <v>3.6747012152270439E-3</v>
      </c>
      <c r="F364" s="5">
        <f>Nd离子浓度!M377</f>
        <v>1.0719467419229009E-2</v>
      </c>
      <c r="G364" s="5">
        <f>'In离子浓度 '!M377</f>
        <v>2.2640707975341164E-3</v>
      </c>
    </row>
    <row r="365" spans="1:7" x14ac:dyDescent="0.25">
      <c r="A365">
        <f>'Mg2+离子浓度'!A378</f>
        <v>0</v>
      </c>
      <c r="B365" s="5">
        <f>'Mg2+离子浓度'!B378</f>
        <v>3.5179958596527916</v>
      </c>
      <c r="C365">
        <f>'OH-离子浓度 '!P378</f>
        <v>14.590413741195913</v>
      </c>
      <c r="D365" s="5">
        <f>'Mg2+离子浓度'!M378</f>
        <v>1.9223237163867399</v>
      </c>
      <c r="E365" s="5">
        <f>Gd离子浓度!M378</f>
        <v>3.6747007281287161E-3</v>
      </c>
      <c r="F365" s="5">
        <f>Nd离子浓度!M378</f>
        <v>1.0719466814447819E-2</v>
      </c>
      <c r="G365" s="5">
        <f>'In离子浓度 '!M378</f>
        <v>2.2641350340044295E-3</v>
      </c>
    </row>
    <row r="366" spans="1:7" x14ac:dyDescent="0.25">
      <c r="A366">
        <f>'Mg2+离子浓度'!A379</f>
        <v>0</v>
      </c>
      <c r="B366" s="5">
        <f>'Mg2+离子浓度'!B379</f>
        <v>3.5182958596527918</v>
      </c>
      <c r="C366">
        <f>'OH-离子浓度 '!P379</f>
        <v>14.590413496835476</v>
      </c>
      <c r="D366" s="5">
        <f>'Mg2+离子浓度'!M379</f>
        <v>1.9223227181246816</v>
      </c>
      <c r="E366" s="5">
        <f>Gd离子浓度!M379</f>
        <v>3.6746998844497747E-3</v>
      </c>
      <c r="F366" s="5">
        <f>Nd离子浓度!M379</f>
        <v>1.0719465766936127E-2</v>
      </c>
      <c r="G366" s="5">
        <f>'In离子浓度 '!M379</f>
        <v>2.264327905364532E-3</v>
      </c>
    </row>
    <row r="367" spans="1:7" x14ac:dyDescent="0.25">
      <c r="A367">
        <f>'Mg2+离子浓度'!A380</f>
        <v>0</v>
      </c>
      <c r="B367" s="5">
        <f>'Mg2+离子浓度'!B380</f>
        <v>3.5185958596527915</v>
      </c>
      <c r="C367">
        <f>'OH-离子浓度 '!P380</f>
        <v>14.590413252475072</v>
      </c>
      <c r="D367" s="5">
        <f>'Mg2+离子浓度'!M380</f>
        <v>1.9223217198631413</v>
      </c>
      <c r="E367" s="5">
        <f>Gd离子浓度!M380</f>
        <v>3.6746990407710276E-3</v>
      </c>
      <c r="F367" s="5">
        <f>Nd离子浓度!M380</f>
        <v>1.0719464719424537E-2</v>
      </c>
      <c r="G367" s="5">
        <f>'In离子浓度 '!M380</f>
        <v>2.2645207767057873E-3</v>
      </c>
    </row>
    <row r="368" spans="1:7" x14ac:dyDescent="0.25">
      <c r="A368">
        <f>'Mg2+离子浓度'!A381</f>
        <v>0</v>
      </c>
      <c r="B368" s="5">
        <f>'Mg2+离子浓度'!B381</f>
        <v>3.5187958596527915</v>
      </c>
      <c r="C368">
        <f>'OH-离子浓度 '!P381</f>
        <v>14.590413043276106</v>
      </c>
      <c r="D368" s="5">
        <f>'Mg2+离子浓度'!M381</f>
        <v>1.9223209047864305</v>
      </c>
      <c r="E368" s="5">
        <f>Gd离子浓度!M381</f>
        <v>3.6746983519103738E-3</v>
      </c>
      <c r="F368" s="5">
        <f>Nd离子浓度!M381</f>
        <v>1.071946386413499E-2</v>
      </c>
      <c r="G368" s="5">
        <f>'In离子浓度 '!M381</f>
        <v>2.2646493244338228E-3</v>
      </c>
    </row>
    <row r="369" spans="1:7" x14ac:dyDescent="0.25">
      <c r="A369">
        <f>'Mg2+离子浓度'!A382</f>
        <v>0</v>
      </c>
      <c r="B369" s="5">
        <f>'Mg2+离子浓度'!B382</f>
        <v>3.5197958596527914</v>
      </c>
      <c r="C369">
        <f>'OH-离子浓度 '!P382</f>
        <v>14.590412694533178</v>
      </c>
      <c r="D369" s="5">
        <f>'Mg2+离子浓度'!M382</f>
        <v>1.9223190822202703</v>
      </c>
      <c r="E369" s="5">
        <f>Gd离子浓度!M382</f>
        <v>3.6746968115714106E-3</v>
      </c>
      <c r="F369" s="5">
        <f>Nd离子浓度!M382</f>
        <v>1.0719461951649571E-2</v>
      </c>
      <c r="G369" s="5">
        <f>'In离子浓度 '!M382</f>
        <v>2.265292562382061E-3</v>
      </c>
    </row>
    <row r="370" spans="1:7" x14ac:dyDescent="0.25">
      <c r="A370">
        <f>'Mg2+离子浓度'!A383</f>
        <v>0</v>
      </c>
      <c r="B370" s="5">
        <f>'Mg2+离子浓度'!B383</f>
        <v>3.5227958596527915</v>
      </c>
      <c r="C370">
        <f>'OH-离子浓度 '!P383</f>
        <v>14.590412363540262</v>
      </c>
      <c r="D370" s="5">
        <f>'Mg2+离子浓度'!M383</f>
        <v>1.922315925446074</v>
      </c>
      <c r="E370" s="5">
        <f>Gd离子浓度!M383</f>
        <v>3.6746941436271853E-3</v>
      </c>
      <c r="F370" s="5">
        <f>Nd离子浓度!M383</f>
        <v>1.0719458639128258E-2</v>
      </c>
      <c r="G370" s="5">
        <f>'In离子浓度 '!M383</f>
        <v>2.2672227880799682E-3</v>
      </c>
    </row>
    <row r="371" spans="1:7" x14ac:dyDescent="0.25">
      <c r="A371">
        <f>'Mg2+离子浓度'!A384</f>
        <v>0</v>
      </c>
      <c r="B371" s="5">
        <f>'Mg2+离子浓度'!B384</f>
        <v>3.5257958596527916</v>
      </c>
      <c r="C371">
        <f>'OH-离子浓度 '!P384</f>
        <v>14.590412032547837</v>
      </c>
      <c r="D371" s="5">
        <f>'Mg2+离子浓度'!M384</f>
        <v>1.9223127686770618</v>
      </c>
      <c r="E371" s="5">
        <f>Gd离子浓度!M384</f>
        <v>3.6746914756848976E-3</v>
      </c>
      <c r="F371" s="5">
        <f>Nd离子浓度!M384</f>
        <v>1.0719455326607964E-2</v>
      </c>
      <c r="G371" s="5">
        <f>'In离子浓度 '!M384</f>
        <v>2.2691530131813981E-3</v>
      </c>
    </row>
    <row r="372" spans="1:7" x14ac:dyDescent="0.25">
      <c r="A372">
        <f>'Mg2+离子浓度'!A385</f>
        <v>0</v>
      </c>
      <c r="B372" s="5">
        <f>'Mg2+离子浓度'!B385</f>
        <v>3.5277958596527914</v>
      </c>
      <c r="C372">
        <f>'OH-离子浓度 '!P385</f>
        <v>14.590411665498321</v>
      </c>
      <c r="D372" s="5">
        <f>'Mg2+离子浓度'!M385</f>
        <v>1.922310191190189</v>
      </c>
      <c r="E372" s="5">
        <f>Gd离子浓度!M385</f>
        <v>3.6746892973207232E-3</v>
      </c>
      <c r="F372" s="5">
        <f>Nd离子浓度!M385</f>
        <v>1.0719452621947309E-2</v>
      </c>
      <c r="G372" s="5">
        <f>'In离子浓度 '!M385</f>
        <v>2.2704397245284624E-3</v>
      </c>
    </row>
    <row r="373" spans="1:7" x14ac:dyDescent="0.25">
      <c r="A373">
        <f>'Mg2+离子浓度'!A386</f>
        <v>0</v>
      </c>
      <c r="B373" s="5">
        <f>'Mg2+离子浓度'!B386</f>
        <v>3.5377958596527916</v>
      </c>
      <c r="C373">
        <f>'OH-离子浓度 '!P386</f>
        <v>14.590412035152202</v>
      </c>
      <c r="D373" s="5">
        <f>'Mg2+离子浓度'!M386</f>
        <v>1.9223044277620585</v>
      </c>
      <c r="E373" s="5">
        <f>Gd离子浓度!M386</f>
        <v>3.6746844263532362E-3</v>
      </c>
      <c r="F373" s="5">
        <f>Nd离子浓度!M386</f>
        <v>1.0719446574143745E-2</v>
      </c>
      <c r="G373" s="5">
        <f>'In离子浓度 '!M386</f>
        <v>2.2768748609848732E-3</v>
      </c>
    </row>
    <row r="374" spans="1:7" x14ac:dyDescent="0.25">
      <c r="A374">
        <f>'Mg2+离子浓度'!A387</f>
        <v>0</v>
      </c>
      <c r="B374" s="5">
        <f>'Mg2+离子浓度'!B387</f>
        <v>3.5677958596527914</v>
      </c>
      <c r="C374">
        <f>'OH-离子浓度 '!P387</f>
        <v>14.590415405850095</v>
      </c>
      <c r="D374" s="5">
        <f>'Mg2+离子浓度'!M387</f>
        <v>1.9222944452416397</v>
      </c>
      <c r="E374" s="5">
        <f>Gd离子浓度!M387</f>
        <v>3.6746759896012508E-3</v>
      </c>
      <c r="F374" s="5">
        <f>Nd离子浓度!M387</f>
        <v>1.0719436099046614E-2</v>
      </c>
      <c r="G374" s="5">
        <f>'In离子浓度 '!M387</f>
        <v>2.2961818802808699E-3</v>
      </c>
    </row>
    <row r="375" spans="1:7" x14ac:dyDescent="0.25">
      <c r="A375">
        <f>'Mg2+离子浓度'!A388</f>
        <v>0</v>
      </c>
      <c r="B375" s="5">
        <f>'Mg2+离子浓度'!B388</f>
        <v>3.5977958596527917</v>
      </c>
      <c r="C375">
        <f>'OH-离子浓度 '!P388</f>
        <v>14.590418776497847</v>
      </c>
      <c r="D375" s="5">
        <f>'Mg2+离子浓度'!M388</f>
        <v>1.9222844627730604</v>
      </c>
      <c r="E375" s="5">
        <f>Gd离子浓度!M388</f>
        <v>3.6746675528686358E-3</v>
      </c>
      <c r="F375" s="5">
        <f>Nd离子浓度!M388</f>
        <v>1.0719425623959715E-2</v>
      </c>
      <c r="G375" s="5">
        <f>'In离子浓度 '!M388</f>
        <v>2.3154888807099504E-3</v>
      </c>
    </row>
    <row r="376" spans="1:7" x14ac:dyDescent="0.25">
      <c r="A376">
        <f>'Mg2+离子浓度'!A389</f>
        <v>0</v>
      </c>
      <c r="B376" s="5">
        <f>'Mg2+离子浓度'!B389</f>
        <v>3.6177958596527917</v>
      </c>
      <c r="C376">
        <f>'OH-离子浓度 '!P389</f>
        <v>14.590420560653037</v>
      </c>
      <c r="D376" s="5">
        <f>'Mg2+离子浓度'!M389</f>
        <v>1.9222763121639226</v>
      </c>
      <c r="E376" s="5">
        <f>Gd离子浓度!M389</f>
        <v>3.6746606643211169E-3</v>
      </c>
      <c r="F376" s="5">
        <f>Nd离子浓度!M389</f>
        <v>1.0719417071095437E-2</v>
      </c>
      <c r="G376" s="5">
        <f>'In离子浓度 '!M389</f>
        <v>2.3283598650385164E-3</v>
      </c>
    </row>
    <row r="377" spans="1:7" x14ac:dyDescent="0.25">
      <c r="A377">
        <f>'Mg2+离子浓度'!A390</f>
        <v>0</v>
      </c>
      <c r="B377" s="5">
        <f>'Mg2+离子浓度'!B390</f>
        <v>3.6677958596527915</v>
      </c>
      <c r="C377">
        <f>'OH-离子浓度 '!P390</f>
        <v>14.590427338910184</v>
      </c>
      <c r="D377" s="5">
        <f>'Mg2+离子浓度'!M390</f>
        <v>1.9222634249739681</v>
      </c>
      <c r="E377" s="5">
        <f>Gd离子浓度!M390</f>
        <v>3.67464977259157E-3</v>
      </c>
      <c r="F377" s="5">
        <f>Nd离子浓度!M390</f>
        <v>1.0719403547840407E-2</v>
      </c>
      <c r="G377" s="5">
        <f>'In离子浓度 '!M390</f>
        <v>2.3605389922895137E-3</v>
      </c>
    </row>
    <row r="378" spans="1:7" x14ac:dyDescent="0.25">
      <c r="A378" t="str">
        <f>'Mg2+离子浓度'!A391</f>
        <v>(t1+t2)*13</v>
      </c>
      <c r="B378" s="5">
        <f>'Mg2+离子浓度'!B391</f>
        <v>3.7177958596527918</v>
      </c>
      <c r="C378">
        <f>'OH-离子浓度 '!P391</f>
        <v>14.590434116999287</v>
      </c>
      <c r="D378" s="5">
        <f>'Mg2+离子浓度'!M391</f>
        <v>1.9222505378704111</v>
      </c>
      <c r="E378" s="5">
        <f>Gd离子浓度!M391</f>
        <v>3.6746388808943055E-3</v>
      </c>
      <c r="F378" s="5">
        <f>Nd离子浓度!M391</f>
        <v>1.0719390024602437E-2</v>
      </c>
      <c r="G378" s="5">
        <f>'In离子浓度 '!M391</f>
        <v>2.3927180789444094E-3</v>
      </c>
    </row>
    <row r="379" spans="1:7" x14ac:dyDescent="0.25">
      <c r="A379">
        <f>'Mg2+离子浓度'!A392</f>
        <v>3.8109374039108972</v>
      </c>
      <c r="B379" s="5">
        <f>'Mg2+离子浓度'!B392</f>
        <v>3.7677958596527916</v>
      </c>
      <c r="C379">
        <f>'OH-离子浓度 '!P392</f>
        <v>14.590440894920354</v>
      </c>
      <c r="D379" s="5">
        <f>'Mg2+离子浓度'!M392</f>
        <v>1.9222376508532515</v>
      </c>
      <c r="E379" s="5">
        <f>Gd离子浓度!M392</f>
        <v>3.6746279892293241E-3</v>
      </c>
      <c r="F379" s="5">
        <f>Nd离子浓度!M392</f>
        <v>1.0719376501381528E-2</v>
      </c>
      <c r="G379" s="5">
        <f>'In离子浓度 '!M392</f>
        <v>2.4248971250032544E-3</v>
      </c>
    </row>
    <row r="380" spans="1:7" x14ac:dyDescent="0.25">
      <c r="A380">
        <f>'Mg2+离子浓度'!A393</f>
        <v>0.2931415442581049</v>
      </c>
      <c r="B380" s="5">
        <f>'Mg2+离子浓度'!B393</f>
        <v>3.8109448907228605</v>
      </c>
      <c r="C380">
        <f>'OH-离子浓度 '!P393</f>
        <v>14.590446480803218</v>
      </c>
      <c r="D380" s="5">
        <f>'Mg2+离子浓度'!M393</f>
        <v>1.9222256793133605</v>
      </c>
      <c r="E380" s="5">
        <f>Gd离子浓度!M393</f>
        <v>3.6746178712564938E-3</v>
      </c>
      <c r="F380" s="5">
        <f>Nd离子浓度!M393</f>
        <v>1.0719363938764617E-2</v>
      </c>
      <c r="G380" s="5">
        <f>'In离子浓度 '!M393</f>
        <v>2.4526667837574327E-3</v>
      </c>
    </row>
    <row r="381" spans="1:7" x14ac:dyDescent="0.25">
      <c r="A381">
        <f>'Mg2+离子浓度'!A394</f>
        <v>0</v>
      </c>
      <c r="B381" s="5">
        <f>'Mg2+离子浓度'!B394</f>
        <v>3.8109448908228605</v>
      </c>
      <c r="C381">
        <f>'OH-离子浓度 '!P394</f>
        <v>14.590446926218988</v>
      </c>
      <c r="D381" s="5">
        <f>'Mg2+离子浓度'!M394</f>
        <v>1.9222276544428036</v>
      </c>
      <c r="E381" s="5">
        <f>Gd离子浓度!M394</f>
        <v>3.6746216468552281E-3</v>
      </c>
      <c r="F381" s="5">
        <f>Nd离子浓度!M394</f>
        <v>1.0719374952501208E-2</v>
      </c>
      <c r="G381" s="5">
        <f>'In离子浓度 '!M394</f>
        <v>2.4526667836190555E-3</v>
      </c>
    </row>
    <row r="382" spans="1:7" x14ac:dyDescent="0.25">
      <c r="A382">
        <f>'Mg2+离子浓度'!A395</f>
        <v>0</v>
      </c>
      <c r="B382" s="5">
        <f>'Mg2+离子浓度'!B395</f>
        <v>3.8109448911228605</v>
      </c>
      <c r="C382">
        <f>'OH-离子浓度 '!P395</f>
        <v>14.590448262689733</v>
      </c>
      <c r="D382" s="5">
        <f>'Mg2+离子浓度'!M395</f>
        <v>1.9222335805618727</v>
      </c>
      <c r="E382" s="5">
        <f>Gd离子浓度!M395</f>
        <v>3.6746329742690315E-3</v>
      </c>
      <c r="F382" s="5">
        <f>Nd离子浓度!M395</f>
        <v>1.0719407994477806E-2</v>
      </c>
      <c r="G382" s="5">
        <f>'In离子浓度 '!M395</f>
        <v>2.4526667833793796E-3</v>
      </c>
    </row>
    <row r="383" spans="1:7" x14ac:dyDescent="0.25">
      <c r="A383">
        <f>'Mg2+离子浓度'!A396</f>
        <v>0</v>
      </c>
      <c r="B383" s="5">
        <f>'Mg2+离子浓度'!B396</f>
        <v>3.8109448915228605</v>
      </c>
      <c r="C383">
        <f>'OH-离子浓度 '!P396</f>
        <v>14.590450044699519</v>
      </c>
      <c r="D383" s="5">
        <f>'Mg2+离子浓度'!M396</f>
        <v>1.922241482232274</v>
      </c>
      <c r="E383" s="5">
        <f>Gd离子浓度!M396</f>
        <v>3.6746480776381372E-3</v>
      </c>
      <c r="F383" s="5">
        <f>Nd离子浓度!M396</f>
        <v>1.0719452050633715E-2</v>
      </c>
      <c r="G383" s="5">
        <f>'In离子浓度 '!M396</f>
        <v>2.4526667831026258E-3</v>
      </c>
    </row>
    <row r="384" spans="1:7" x14ac:dyDescent="0.25">
      <c r="A384">
        <f>'Mg2+离子浓度'!A397</f>
        <v>0</v>
      </c>
      <c r="B384" s="5">
        <f>'Mg2+离子浓度'!B397</f>
        <v>3.8109448917228606</v>
      </c>
      <c r="C384">
        <f>'OH-离子浓度 '!P397</f>
        <v>14.590450935627782</v>
      </c>
      <c r="D384" s="5">
        <f>'Mg2+离子浓度'!M397</f>
        <v>1.9222454328287524</v>
      </c>
      <c r="E384" s="5">
        <f>Gd离子浓度!M397</f>
        <v>3.6746556291209283E-3</v>
      </c>
      <c r="F384" s="5">
        <f>Nd离子浓度!M397</f>
        <v>1.0719474078461159E-2</v>
      </c>
      <c r="G384" s="5">
        <f>'In离子浓度 '!M397</f>
        <v>2.4526667829069312E-3</v>
      </c>
    </row>
    <row r="385" spans="1:7" x14ac:dyDescent="0.25">
      <c r="A385">
        <f>'Mg2+离子浓度'!A398</f>
        <v>0</v>
      </c>
      <c r="B385" s="5">
        <f>'Mg2+离子浓度'!B398</f>
        <v>3.8109449007228604</v>
      </c>
      <c r="C385">
        <f>'OH-离子浓度 '!P398</f>
        <v>14.590491035162879</v>
      </c>
      <c r="D385" s="5">
        <f>'Mg2+离子浓度'!M398</f>
        <v>1.9224232408617465</v>
      </c>
      <c r="E385" s="5">
        <f>Gd离子浓度!M398</f>
        <v>3.6749954721899867E-3</v>
      </c>
      <c r="F385" s="5">
        <f>Nd离子浓度!M398</f>
        <v>1.0720465363348428E-2</v>
      </c>
      <c r="G385" s="5">
        <f>'In离子浓度 '!M398</f>
        <v>2.4526667815941718E-3</v>
      </c>
    </row>
    <row r="386" spans="1:7" x14ac:dyDescent="0.25">
      <c r="A386">
        <f>'Mg2+离子浓度'!A399</f>
        <v>0</v>
      </c>
      <c r="B386" s="5">
        <f>'Mg2+离子浓度'!B399</f>
        <v>3.8109449907228603</v>
      </c>
      <c r="C386">
        <f>'OH-离子浓度 '!P399</f>
        <v>14.590891838569746</v>
      </c>
      <c r="D386" s="5">
        <f>'Mg2+离子浓度'!M399</f>
        <v>1.924201358590609</v>
      </c>
      <c r="E386" s="5">
        <f>Gd离子浓度!M399</f>
        <v>3.6783939345171441E-3</v>
      </c>
      <c r="F386" s="5">
        <f>Nd离子浓度!M399</f>
        <v>1.0730378251585862E-2</v>
      </c>
      <c r="G386" s="5">
        <f>'In离子浓度 '!M399</f>
        <v>2.4526667774428645E-3</v>
      </c>
    </row>
    <row r="387" spans="1:7" x14ac:dyDescent="0.25">
      <c r="A387">
        <f>'Mg2+离子浓度'!A400</f>
        <v>0</v>
      </c>
      <c r="B387" s="5">
        <f>'Mg2+离子浓度'!B400</f>
        <v>3.8109458907228606</v>
      </c>
      <c r="C387">
        <f>'OH-离子浓度 '!P400</f>
        <v>14.59487969500033</v>
      </c>
      <c r="D387" s="5">
        <f>'Mg2+离子浓度'!M400</f>
        <v>1.9419826537422715</v>
      </c>
      <c r="E387" s="5">
        <f>Gd离子浓度!M400</f>
        <v>3.7123786574313534E-3</v>
      </c>
      <c r="F387" s="5">
        <f>Nd离子浓度!M400</f>
        <v>1.0829507257762438E-2</v>
      </c>
      <c r="G387" s="5">
        <f>'In离子浓度 '!M400</f>
        <v>2.4526667643152786E-3</v>
      </c>
    </row>
    <row r="388" spans="1:7" x14ac:dyDescent="0.25">
      <c r="A388">
        <f>'Mg2+离子浓度'!A401</f>
        <v>7.4868119641229509E-6</v>
      </c>
      <c r="B388" s="5">
        <f>'Mg2+离子浓度'!B401</f>
        <v>3.8109523775348246</v>
      </c>
      <c r="C388">
        <f>'OH-离子浓度 '!P401</f>
        <v>14.622587954243626</v>
      </c>
      <c r="D388" s="5">
        <f>'Mg2+离子浓度'!M401</f>
        <v>2.0701428027677604</v>
      </c>
      <c r="E388" s="5">
        <f>Gd离子浓度!M401</f>
        <v>3.957326090440705E-3</v>
      </c>
      <c r="F388" s="5">
        <f>Nd离子浓度!M401</f>
        <v>1.1543986646359125E-2</v>
      </c>
      <c r="G388" s="5">
        <f>'In离子浓度 '!M401</f>
        <v>2.45266672907176E-3</v>
      </c>
    </row>
    <row r="389" spans="1:7" x14ac:dyDescent="0.25">
      <c r="A389">
        <f>'Mg2+离子浓度'!A402</f>
        <v>0</v>
      </c>
      <c r="B389" s="5">
        <f>'Mg2+离子浓度'!B402</f>
        <v>3.8109548907228605</v>
      </c>
      <c r="C389">
        <f>'OH-离子浓度 '!P402</f>
        <v>14.62258792646746</v>
      </c>
      <c r="D389" s="5">
        <f>'Mg2+离子浓度'!M402</f>
        <v>2.0701427043733993</v>
      </c>
      <c r="E389" s="5">
        <f>Gd离子浓度!M402</f>
        <v>3.9573260072817661E-3</v>
      </c>
      <c r="F389" s="5">
        <f>Nd离子浓度!M402</f>
        <v>1.1543986543108337E-2</v>
      </c>
      <c r="G389" s="5">
        <f>'In离子浓度 '!M402</f>
        <v>2.4526683247284397E-3</v>
      </c>
    </row>
    <row r="390" spans="1:7" x14ac:dyDescent="0.25">
      <c r="A390">
        <f>'Mg2+离子浓度'!A403</f>
        <v>0</v>
      </c>
      <c r="B390" s="5">
        <f>'Mg2+离子浓度'!B403</f>
        <v>3.8109648907228606</v>
      </c>
      <c r="C390">
        <f>'OH-离子浓度 '!P403</f>
        <v>14.622587872058284</v>
      </c>
      <c r="D390" s="5">
        <f>'Mg2+离子浓度'!M403</f>
        <v>2.0701425081016929</v>
      </c>
      <c r="E390" s="5">
        <f>Gd离子浓度!M403</f>
        <v>3.957325841400846E-3</v>
      </c>
      <c r="F390" s="5">
        <f>Nd离子浓度!M403</f>
        <v>1.1543986337149287E-2</v>
      </c>
      <c r="G390" s="5">
        <f>'In离子浓度 '!M403</f>
        <v>2.4526747173907243E-3</v>
      </c>
    </row>
    <row r="391" spans="1:7" x14ac:dyDescent="0.25">
      <c r="A391">
        <f>'Mg2+离子浓度'!A404</f>
        <v>0</v>
      </c>
      <c r="B391" s="5">
        <f>'Mg2+离子浓度'!B404</f>
        <v>3.8109948907228604</v>
      </c>
      <c r="C391">
        <f>'OH-离子浓度 '!P404</f>
        <v>14.622587780354326</v>
      </c>
      <c r="D391" s="5">
        <f>'Mg2+离子浓度'!M404</f>
        <v>2.0701421681491579</v>
      </c>
      <c r="E391" s="5">
        <f>Gd离子浓度!M404</f>
        <v>3.957325554086677E-3</v>
      </c>
      <c r="F391" s="5">
        <f>Nd离子浓度!M404</f>
        <v>1.1543985980417755E-2</v>
      </c>
      <c r="G391" s="5">
        <f>'In离子浓度 '!M404</f>
        <v>2.4526939508608672E-3</v>
      </c>
    </row>
    <row r="392" spans="1:7" x14ac:dyDescent="0.25">
      <c r="A392">
        <f>'Mg2+离子浓度'!A405</f>
        <v>0</v>
      </c>
      <c r="B392" s="5">
        <f>'Mg2+离子浓度'!B405</f>
        <v>3.8110248907228605</v>
      </c>
      <c r="C392">
        <f>'OH-离子浓度 '!P405</f>
        <v>14.62258768865037</v>
      </c>
      <c r="D392" s="5">
        <f>'Mg2+离子浓度'!M405</f>
        <v>2.0701418281966779</v>
      </c>
      <c r="E392" s="5">
        <f>Gd离子浓度!M405</f>
        <v>3.9573252667725288E-3</v>
      </c>
      <c r="F392" s="5">
        <f>Nd离子浓度!M405</f>
        <v>1.1543985623686233E-2</v>
      </c>
      <c r="G392" s="5">
        <f>'In离子浓度 '!M405</f>
        <v>2.4527131843304173E-3</v>
      </c>
    </row>
    <row r="393" spans="1:7" x14ac:dyDescent="0.25">
      <c r="A393">
        <f>'Mg2+离子浓度'!A406</f>
        <v>0</v>
      </c>
      <c r="B393" s="5">
        <f>'Mg2+离子浓度'!B406</f>
        <v>3.8110448907228607</v>
      </c>
      <c r="C393">
        <f>'OH-离子浓度 '!P406</f>
        <v>14.622587612875567</v>
      </c>
      <c r="D393" s="5">
        <f>'Mg2+离子浓度'!M406</f>
        <v>2.0701415506266869</v>
      </c>
      <c r="E393" s="5">
        <f>Gd离子浓度!M406</f>
        <v>3.9573250321815259E-3</v>
      </c>
      <c r="F393" s="5">
        <f>Nd离子浓度!M406</f>
        <v>1.1543985332416176E-2</v>
      </c>
      <c r="G393" s="5">
        <f>'In离子浓度 '!M406</f>
        <v>2.4527259952869811E-3</v>
      </c>
    </row>
    <row r="394" spans="1:7" x14ac:dyDescent="0.25">
      <c r="A394">
        <f>'Mg2+离子浓度'!A407</f>
        <v>0</v>
      </c>
      <c r="B394" s="5">
        <f>'Mg2+离子浓度'!B407</f>
        <v>3.8111448907228604</v>
      </c>
      <c r="C394">
        <f>'OH-离子浓度 '!P407</f>
        <v>14.622587454491942</v>
      </c>
      <c r="D394" s="5">
        <f>'Mg2+离子浓度'!M407</f>
        <v>2.0701409299614006</v>
      </c>
      <c r="E394" s="5">
        <f>Gd离子浓度!M407</f>
        <v>3.9573245076201273E-3</v>
      </c>
      <c r="F394" s="5">
        <f>Nd离子浓度!M407</f>
        <v>1.1543984681116542E-2</v>
      </c>
      <c r="G394" s="5">
        <f>'In离子浓度 '!M407</f>
        <v>2.4527902211135652E-3</v>
      </c>
    </row>
    <row r="395" spans="1:7" x14ac:dyDescent="0.25">
      <c r="A395">
        <f>'Mg2+离子浓度'!A408</f>
        <v>0</v>
      </c>
      <c r="B395" s="5">
        <f>'Mg2+离子浓度'!B408</f>
        <v>3.8114448907228606</v>
      </c>
      <c r="C395">
        <f>'OH-离子浓度 '!P408</f>
        <v>14.622587205518469</v>
      </c>
      <c r="D395" s="5">
        <f>'Mg2+离子浓度'!M408</f>
        <v>2.0701398549379122</v>
      </c>
      <c r="E395" s="5">
        <f>Gd离子浓度!M408</f>
        <v>3.9573235990532536E-3</v>
      </c>
      <c r="F395" s="5">
        <f>Nd离子浓度!M408</f>
        <v>1.1543983553032549E-2</v>
      </c>
      <c r="G395" s="5">
        <f>'In离子浓度 '!M408</f>
        <v>2.4529830740381881E-3</v>
      </c>
    </row>
    <row r="396" spans="1:7" x14ac:dyDescent="0.25">
      <c r="A396">
        <f>'Mg2+离子浓度'!A409</f>
        <v>0</v>
      </c>
      <c r="B396" s="5">
        <f>'Mg2+离子浓度'!B409</f>
        <v>3.8117448907228604</v>
      </c>
      <c r="C396">
        <f>'OH-离子浓度 '!P409</f>
        <v>14.622586956545028</v>
      </c>
      <c r="D396" s="5">
        <f>'Mg2+离子浓度'!M409</f>
        <v>2.0701387799149829</v>
      </c>
      <c r="E396" s="5">
        <f>Gd离子浓度!M409</f>
        <v>3.957322690486589E-3</v>
      </c>
      <c r="F396" s="5">
        <f>Nd离子浓度!M409</f>
        <v>1.1543982424948666E-2</v>
      </c>
      <c r="G396" s="5">
        <f>'In离子浓度 '!M409</f>
        <v>2.4531759269439653E-3</v>
      </c>
    </row>
    <row r="397" spans="1:7" x14ac:dyDescent="0.25">
      <c r="A397">
        <f>'Mg2+离子浓度'!A410</f>
        <v>0</v>
      </c>
      <c r="B397" s="5">
        <f>'Mg2+离子浓度'!B410</f>
        <v>3.8119448907228604</v>
      </c>
      <c r="C397">
        <f>'OH-离子浓度 '!P410</f>
        <v>14.622586744270704</v>
      </c>
      <c r="D397" s="5">
        <f>'Mg2+离子浓度'!M410</f>
        <v>2.0701379021628927</v>
      </c>
      <c r="E397" s="5">
        <f>Gd离子浓度!M410</f>
        <v>3.9573219486451847E-3</v>
      </c>
      <c r="F397" s="5">
        <f>Nd离子浓度!M410</f>
        <v>1.1543981503872121E-2</v>
      </c>
      <c r="G397" s="5">
        <f>'In离子浓度 '!M410</f>
        <v>2.4533044596194977E-3</v>
      </c>
    </row>
    <row r="398" spans="1:7" x14ac:dyDescent="0.25">
      <c r="A398">
        <f>'Mg2+离子浓度'!A411</f>
        <v>0</v>
      </c>
      <c r="B398" s="5">
        <f>'Mg2+离子浓度'!B411</f>
        <v>3.8129448907228602</v>
      </c>
      <c r="C398">
        <f>'OH-离子浓度 '!P411</f>
        <v>14.622586380150976</v>
      </c>
      <c r="D398" s="5">
        <f>'Mg2+离子浓度'!M411</f>
        <v>2.0701359394503833</v>
      </c>
      <c r="E398" s="5">
        <f>Gd离子浓度!M411</f>
        <v>3.9573202898376863E-3</v>
      </c>
      <c r="F398" s="5">
        <f>Nd离子浓度!M411</f>
        <v>1.1543979444282525E-2</v>
      </c>
      <c r="G398" s="5">
        <f>'In离子浓度 '!M411</f>
        <v>2.4539476639093179E-3</v>
      </c>
    </row>
    <row r="399" spans="1:7" x14ac:dyDescent="0.25">
      <c r="A399">
        <f>'Mg2+离子浓度'!A412</f>
        <v>0</v>
      </c>
      <c r="B399" s="5">
        <f>'Mg2+离子浓度'!B412</f>
        <v>3.8159448907228604</v>
      </c>
      <c r="C399">
        <f>'OH-离子浓度 '!P412</f>
        <v>14.622586003027692</v>
      </c>
      <c r="D399" s="5">
        <f>'Mg2+离子浓度'!M412</f>
        <v>2.0701325399358188</v>
      </c>
      <c r="E399" s="5">
        <f>Gd离子浓度!M412</f>
        <v>3.9573174167000227E-3</v>
      </c>
      <c r="F399" s="5">
        <f>Nd离子浓度!M412</f>
        <v>1.1543975876969339E-2</v>
      </c>
      <c r="G399" s="5">
        <f>'In离子浓度 '!M412</f>
        <v>2.4558778313091456E-3</v>
      </c>
    </row>
    <row r="400" spans="1:7" x14ac:dyDescent="0.25">
      <c r="A400">
        <f>'Mg2+离子浓度'!A413</f>
        <v>0</v>
      </c>
      <c r="B400" s="5">
        <f>'Mg2+离子浓度'!B413</f>
        <v>3.8189448907228605</v>
      </c>
      <c r="C400">
        <f>'OH-离子浓度 '!P413</f>
        <v>14.622585625904927</v>
      </c>
      <c r="D400" s="5">
        <f>'Mg2+离子浓度'!M413</f>
        <v>2.0701291404268378</v>
      </c>
      <c r="E400" s="5">
        <f>Gd离子浓度!M413</f>
        <v>3.9573145435644452E-3</v>
      </c>
      <c r="F400" s="5">
        <f>Nd离子浓度!M413</f>
        <v>1.1543972309657253E-2</v>
      </c>
      <c r="G400" s="5">
        <f>'In离子浓度 '!M413</f>
        <v>2.4578079981125143E-3</v>
      </c>
    </row>
    <row r="401" spans="1:7" x14ac:dyDescent="0.25">
      <c r="A401">
        <f>'Mg2+离子浓度'!A414</f>
        <v>0</v>
      </c>
      <c r="B401" s="5">
        <f>'Mg2+离子浓度'!B414</f>
        <v>3.8209448907228603</v>
      </c>
      <c r="C401">
        <f>'OH-离子浓度 '!P414</f>
        <v>14.622585228101856</v>
      </c>
      <c r="D401" s="5">
        <f>'Mg2+离子浓度'!M414</f>
        <v>2.0701263647439361</v>
      </c>
      <c r="E401" s="5">
        <f>Gd离子浓度!M414</f>
        <v>3.9573121976607725E-3</v>
      </c>
      <c r="F401" s="5">
        <f>Nd离子浓度!M414</f>
        <v>1.1543969396960032E-2</v>
      </c>
      <c r="G401" s="5">
        <f>'In离子浓度 '!M414</f>
        <v>2.459094661859426E-3</v>
      </c>
    </row>
    <row r="402" spans="1:7" x14ac:dyDescent="0.25">
      <c r="A402">
        <f>'Mg2+离子浓度'!A415</f>
        <v>0</v>
      </c>
      <c r="B402" s="5">
        <f>'Mg2+离子浓度'!B415</f>
        <v>3.8309448907228605</v>
      </c>
      <c r="C402">
        <f>'OH-离子浓度 '!P415</f>
        <v>14.622585443988562</v>
      </c>
      <c r="D402" s="5">
        <f>'Mg2+离子浓度'!M415</f>
        <v>2.0701201581366049</v>
      </c>
      <c r="E402" s="5">
        <f>Gd离子浓度!M415</f>
        <v>3.9573069520638018E-3</v>
      </c>
      <c r="F402" s="5">
        <f>Nd离子浓度!M415</f>
        <v>1.1543962883972692E-2</v>
      </c>
      <c r="G402" s="5">
        <f>'In离子浓度 '!M415</f>
        <v>2.4655296918786851E-3</v>
      </c>
    </row>
    <row r="403" spans="1:7" x14ac:dyDescent="0.25">
      <c r="A403">
        <f>'Mg2+离子浓度'!A416</f>
        <v>0</v>
      </c>
      <c r="B403" s="5">
        <f>'Mg2+离子浓度'!B416</f>
        <v>3.8609448907228603</v>
      </c>
      <c r="C403">
        <f>'OH-离子浓度 '!P416</f>
        <v>14.622588353391855</v>
      </c>
      <c r="D403" s="5">
        <f>'Mg2+离子浓度'!M416</f>
        <v>2.0701094080095963</v>
      </c>
      <c r="E403" s="5">
        <f>Gd离子浓度!M416</f>
        <v>3.9572978664353751E-3</v>
      </c>
      <c r="F403" s="5">
        <f>Nd离子浓度!M416</f>
        <v>1.1543951603154072E-2</v>
      </c>
      <c r="G403" s="5">
        <f>'In离子浓度 '!M416</f>
        <v>2.4848365268202314E-3</v>
      </c>
    </row>
    <row r="404" spans="1:7" x14ac:dyDescent="0.25">
      <c r="A404">
        <f>'Mg2+离子浓度'!A417</f>
        <v>0</v>
      </c>
      <c r="B404" s="5">
        <f>'Mg2+离子浓度'!B417</f>
        <v>3.8909448907228605</v>
      </c>
      <c r="C404">
        <f>'OH-离子浓度 '!P417</f>
        <v>14.622591262754959</v>
      </c>
      <c r="D404" s="5">
        <f>'Mg2+离子浓度'!M417</f>
        <v>2.0700986579384129</v>
      </c>
      <c r="E404" s="5">
        <f>Gd离子浓度!M417</f>
        <v>3.9572887808278076E-3</v>
      </c>
      <c r="F404" s="5">
        <f>Nd离子浓度!M417</f>
        <v>1.1543940322346475E-2</v>
      </c>
      <c r="G404" s="5">
        <f>'In离子浓度 '!M417</f>
        <v>2.5041433428950426E-3</v>
      </c>
    </row>
    <row r="405" spans="1:7" x14ac:dyDescent="0.25">
      <c r="A405">
        <f>'Mg2+离子浓度'!A418</f>
        <v>0</v>
      </c>
      <c r="B405" s="5">
        <f>'Mg2+离子浓度'!B418</f>
        <v>3.9109448907228606</v>
      </c>
      <c r="C405">
        <f>'OH-离子浓度 '!P418</f>
        <v>14.622592739392214</v>
      </c>
      <c r="D405" s="5">
        <f>'Mg2+离子浓度'!M418</f>
        <v>2.0700898805876284</v>
      </c>
      <c r="E405" s="5">
        <f>Gd离子浓度!M418</f>
        <v>3.9572813624773259E-3</v>
      </c>
      <c r="F405" s="5">
        <f>Nd离子浓度!M418</f>
        <v>1.154393111161464E-2</v>
      </c>
      <c r="G405" s="5">
        <f>'In离子浓度 '!M418</f>
        <v>2.5170141766991242E-3</v>
      </c>
    </row>
    <row r="406" spans="1:7" x14ac:dyDescent="0.25">
      <c r="A406">
        <f>'Mg2+离子浓度'!A419</f>
        <v>0</v>
      </c>
      <c r="B406" s="5">
        <f>'Mg2+离子浓度'!B419</f>
        <v>3.9609448907228604</v>
      </c>
      <c r="C406">
        <f>'OH-离子浓度 '!P419</f>
        <v>14.62259874887579</v>
      </c>
      <c r="D406" s="5">
        <f>'Mg2+离子浓度'!M419</f>
        <v>2.0700760024363221</v>
      </c>
      <c r="E406" s="5">
        <f>Gd离子浓度!M419</f>
        <v>3.9572696330573108E-3</v>
      </c>
      <c r="F406" s="5">
        <f>Nd离子浓度!M419</f>
        <v>1.1543916548180507E-2</v>
      </c>
      <c r="G406" s="5">
        <f>'In离子浓度 '!M419</f>
        <v>2.5491930659502049E-3</v>
      </c>
    </row>
    <row r="407" spans="1:7" x14ac:dyDescent="0.25">
      <c r="A407" t="str">
        <f>'Mg2+离子浓度'!A420</f>
        <v>(t1+t2)*14</v>
      </c>
      <c r="B407" s="5">
        <f>'Mg2+离子浓度'!B420</f>
        <v>4.0109448907228602</v>
      </c>
      <c r="C407">
        <f>'OH-离子浓度 '!P420</f>
        <v>14.622604758221017</v>
      </c>
      <c r="D407" s="5">
        <f>'Mg2+离子浓度'!M420</f>
        <v>2.0700621243780564</v>
      </c>
      <c r="E407" s="5">
        <f>Gd离子浓度!M420</f>
        <v>3.9572579036720621E-3</v>
      </c>
      <c r="F407" s="5">
        <f>Nd离子浓度!M420</f>
        <v>1.1543901984764746E-2</v>
      </c>
      <c r="G407" s="5">
        <f>'In离子浓度 '!M420</f>
        <v>2.5813719146054836E-3</v>
      </c>
    </row>
    <row r="408" spans="1:7" x14ac:dyDescent="0.25">
      <c r="A408">
        <f>'Mg2+离子浓度'!A421</f>
        <v>4.1040864349809665</v>
      </c>
      <c r="B408" s="5">
        <f>'Mg2+离子浓度'!B421</f>
        <v>4.06094489072286</v>
      </c>
      <c r="C408">
        <f>'OH-离子浓度 '!P421</f>
        <v>14.622610767427904</v>
      </c>
      <c r="D408" s="5">
        <f>'Mg2+离子浓度'!M421</f>
        <v>2.0700482464128314</v>
      </c>
      <c r="E408" s="5">
        <f>Gd离子浓度!M421</f>
        <v>3.9572461743215799E-3</v>
      </c>
      <c r="F408" s="5">
        <f>Nd离子浓度!M421</f>
        <v>1.1543887421367359E-2</v>
      </c>
      <c r="G408" s="5">
        <f>'In离子浓度 '!M421</f>
        <v>2.6135507226650125E-3</v>
      </c>
    </row>
    <row r="409" spans="1:7" x14ac:dyDescent="0.25">
      <c r="A409">
        <f>'Mg2+离子浓度'!A422</f>
        <v>0.2931415442581049</v>
      </c>
      <c r="B409" s="5">
        <f>'Mg2+离子浓度'!B422</f>
        <v>4.1040939217929298</v>
      </c>
      <c r="C409">
        <f>'OH-离子浓度 '!P422</f>
        <v>14.622615689948779</v>
      </c>
      <c r="D409" s="5">
        <f>'Mg2+离子浓度'!M422</f>
        <v>2.0700353543205616</v>
      </c>
      <c r="E409" s="5">
        <f>Gd离子浓度!M422</f>
        <v>3.9572352781684483E-3</v>
      </c>
      <c r="F409" s="5">
        <f>Nd离子浓度!M422</f>
        <v>1.1543873892461521E-2</v>
      </c>
      <c r="G409" s="5">
        <f>'In离子浓度 '!M422</f>
        <v>2.6413201603258407E-3</v>
      </c>
    </row>
    <row r="410" spans="1:7" x14ac:dyDescent="0.25">
      <c r="A410">
        <f>'Mg2+离子浓度'!A423</f>
        <v>0</v>
      </c>
      <c r="B410" s="5">
        <f>'Mg2+离子浓度'!B423</f>
        <v>4.1040939218929298</v>
      </c>
      <c r="C410">
        <f>'OH-离子浓度 '!P423</f>
        <v>14.622616103551154</v>
      </c>
      <c r="D410" s="5">
        <f>'Mg2+离子浓度'!M423</f>
        <v>2.0700373294056886</v>
      </c>
      <c r="E410" s="5">
        <f>Gd离子浓度!M423</f>
        <v>3.957239053729719E-3</v>
      </c>
      <c r="F410" s="5">
        <f>Nd离子浓度!M423</f>
        <v>1.1543884906151594E-2</v>
      </c>
      <c r="G410" s="5">
        <f>'In离子浓度 '!M423</f>
        <v>2.6413201601768201E-3</v>
      </c>
    </row>
    <row r="411" spans="1:7" x14ac:dyDescent="0.25">
      <c r="A411">
        <f>'Mg2+离子浓度'!A424</f>
        <v>0</v>
      </c>
      <c r="B411" s="5">
        <f>'Mg2+离子浓度'!B424</f>
        <v>4.1040939221929298</v>
      </c>
      <c r="C411">
        <f>'OH-离子浓度 '!P424</f>
        <v>14.622617344582091</v>
      </c>
      <c r="D411" s="5">
        <f>'Mg2+离子浓度'!M424</f>
        <v>2.0700432554479997</v>
      </c>
      <c r="E411" s="5">
        <f>Gd离子浓度!M424</f>
        <v>3.9572503810786355E-3</v>
      </c>
      <c r="F411" s="5">
        <f>Nd离子浓度!M424</f>
        <v>1.1543917948047619E-2</v>
      </c>
      <c r="G411" s="5">
        <f>'In离子浓度 '!M424</f>
        <v>2.6413201599187089E-3</v>
      </c>
    </row>
    <row r="412" spans="1:7" x14ac:dyDescent="0.25">
      <c r="A412">
        <f>'Mg2+离子浓度'!A425</f>
        <v>0</v>
      </c>
      <c r="B412" s="5">
        <f>'Mg2+离子浓度'!B425</f>
        <v>4.1040939225929298</v>
      </c>
      <c r="C412">
        <f>'OH-离子浓度 '!P425</f>
        <v>14.62261899933968</v>
      </c>
      <c r="D412" s="5">
        <f>'Mg2+离子浓度'!M425</f>
        <v>2.0700511570297686</v>
      </c>
      <c r="E412" s="5">
        <f>Gd离子浓度!M425</f>
        <v>3.9572654843728168E-3</v>
      </c>
      <c r="F412" s="5">
        <f>Nd离子浓度!M425</f>
        <v>1.1543962004110491E-2</v>
      </c>
      <c r="G412" s="5">
        <f>'In离子浓度 '!M425</f>
        <v>2.6413201596206678E-3</v>
      </c>
    </row>
    <row r="413" spans="1:7" x14ac:dyDescent="0.25">
      <c r="A413">
        <f>'Mg2+离子浓度'!A426</f>
        <v>0</v>
      </c>
      <c r="B413" s="5">
        <f>'Mg2+离子浓度'!B426</f>
        <v>4.1040939227929298</v>
      </c>
      <c r="C413">
        <f>'OH-离子浓度 '!P426</f>
        <v>14.622619826642223</v>
      </c>
      <c r="D413" s="5">
        <f>'Mg2+离子浓度'!M426</f>
        <v>2.0700551075635749</v>
      </c>
      <c r="E413" s="5">
        <f>Gd离子浓度!M426</f>
        <v>3.9572730358026298E-3</v>
      </c>
      <c r="F413" s="5">
        <f>Nd离子浓度!M426</f>
        <v>1.1543984031872147E-2</v>
      </c>
      <c r="G413" s="5">
        <f>'In离子浓度 '!M426</f>
        <v>2.641320159409921E-3</v>
      </c>
    </row>
    <row r="414" spans="1:7" x14ac:dyDescent="0.25">
      <c r="A414">
        <f>'Mg2+离子浓度'!A427</f>
        <v>0</v>
      </c>
      <c r="B414" s="5">
        <f>'Mg2+离子浓度'!B427</f>
        <v>4.1040939317929297</v>
      </c>
      <c r="C414">
        <f>'OH-离子浓度 '!P427</f>
        <v>14.622657063280753</v>
      </c>
      <c r="D414" s="5">
        <f>'Mg2+离子浓度'!M427</f>
        <v>2.0702329151761507</v>
      </c>
      <c r="E414" s="5">
        <f>Gd离子浓度!M427</f>
        <v>3.9576128785162902E-3</v>
      </c>
      <c r="F414" s="5">
        <f>Nd离子浓度!M427</f>
        <v>1.1544975316318108E-2</v>
      </c>
      <c r="G414" s="5">
        <f>'In离子浓度 '!M427</f>
        <v>2.6413201579961886E-3</v>
      </c>
    </row>
    <row r="415" spans="1:7" x14ac:dyDescent="0.25">
      <c r="A415">
        <f>'Mg2+离子浓度'!A428</f>
        <v>0</v>
      </c>
      <c r="B415" s="5">
        <f>'Mg2+离子浓度'!B428</f>
        <v>4.1040940217929291</v>
      </c>
      <c r="C415">
        <f>'OH-离子浓度 '!P428</f>
        <v>14.623029265733894</v>
      </c>
      <c r="D415" s="5">
        <f>'Mg2+离子浓度'!M428</f>
        <v>2.0720110315667597</v>
      </c>
      <c r="E415" s="5">
        <f>Gd离子浓度!M428</f>
        <v>3.9610113397028114E-3</v>
      </c>
      <c r="F415" s="5">
        <f>Nd离子浓度!M428</f>
        <v>1.1554888203111093E-2</v>
      </c>
      <c r="G415" s="5">
        <f>'In离子浓度 '!M428</f>
        <v>2.6413201535255728E-3</v>
      </c>
    </row>
    <row r="416" spans="1:7" x14ac:dyDescent="0.25">
      <c r="A416">
        <f>'Mg2+离子浓度'!A429</f>
        <v>0</v>
      </c>
      <c r="B416" s="5">
        <f>'Mg2+离子浓度'!B429</f>
        <v>4.1040949217929299</v>
      </c>
      <c r="C416">
        <f>'OH-离子浓度 '!P429</f>
        <v>14.626733886642706</v>
      </c>
      <c r="D416" s="5">
        <f>'Mg2+离子浓度'!M429</f>
        <v>2.0897923225230137</v>
      </c>
      <c r="E416" s="5">
        <f>Gd离子浓度!M429</f>
        <v>3.994996059079812E-3</v>
      </c>
      <c r="F416" s="5">
        <f>Nd离子浓度!M429</f>
        <v>1.1654017204923497E-2</v>
      </c>
      <c r="G416" s="5">
        <f>'In离子浓度 '!M429</f>
        <v>2.6413201393882435E-3</v>
      </c>
    </row>
    <row r="417" spans="1:7" x14ac:dyDescent="0.25">
      <c r="A417">
        <f>'Mg2+离子浓度'!A430</f>
        <v>7.4868119641229509E-6</v>
      </c>
      <c r="B417" s="5">
        <f>'Mg2+离子浓度'!B430</f>
        <v>4.1041014086048939</v>
      </c>
      <c r="C417">
        <f>'OH-离子浓度 '!P430</f>
        <v>14.652539609784114</v>
      </c>
      <c r="D417" s="5">
        <f>'Mg2+离子浓度'!M430</f>
        <v>2.2179524602615701</v>
      </c>
      <c r="E417" s="5">
        <f>Gd离子浓度!M430</f>
        <v>4.2399434825478267E-3</v>
      </c>
      <c r="F417" s="5">
        <f>Nd离子浓度!M430</f>
        <v>1.2368496581672416E-2</v>
      </c>
      <c r="G417" s="5">
        <f>'In离子浓度 '!M430</f>
        <v>2.6413201014338756E-3</v>
      </c>
    </row>
    <row r="418" spans="1:7" x14ac:dyDescent="0.25">
      <c r="A418">
        <f>'Mg2+离子浓度'!A431</f>
        <v>0</v>
      </c>
      <c r="B418" s="5">
        <f>'Mg2+离子浓度'!B431</f>
        <v>4.1041114086048935</v>
      </c>
      <c r="C418">
        <f>'OH-离子浓度 '!P431</f>
        <v>14.652539555241676</v>
      </c>
      <c r="D418" s="5">
        <f>'Mg2+离子浓度'!M431</f>
        <v>2.2179522499759154</v>
      </c>
      <c r="E418" s="5">
        <f>Gd离子浓度!M431</f>
        <v>4.23994330482031E-3</v>
      </c>
      <c r="F418" s="5">
        <f>Nd离子浓度!M431</f>
        <v>1.2368496361003085E-2</v>
      </c>
      <c r="G418" s="5">
        <f>'In离子浓度 '!M431</f>
        <v>2.6413264907303776E-3</v>
      </c>
    </row>
    <row r="419" spans="1:7" x14ac:dyDescent="0.25">
      <c r="A419">
        <f>'Mg2+离子浓度'!A432</f>
        <v>0</v>
      </c>
      <c r="B419" s="5">
        <f>'Mg2+离子浓度'!B432</f>
        <v>4.1041214086048932</v>
      </c>
      <c r="C419">
        <f>'OH-离子浓度 '!P432</f>
        <v>14.652539500699239</v>
      </c>
      <c r="D419" s="5">
        <f>'Mg2+离子浓度'!M432</f>
        <v>2.2179520396902808</v>
      </c>
      <c r="E419" s="5">
        <f>Gd离子浓度!M432</f>
        <v>4.2399431270927984E-3</v>
      </c>
      <c r="F419" s="5">
        <f>Nd离子浓度!M432</f>
        <v>1.2368496140333756E-2</v>
      </c>
      <c r="G419" s="5">
        <f>'In离子浓度 '!M432</f>
        <v>2.641332880026766E-3</v>
      </c>
    </row>
    <row r="420" spans="1:7" x14ac:dyDescent="0.25">
      <c r="A420">
        <f>'Mg2+离子浓度'!A433</f>
        <v>0</v>
      </c>
      <c r="B420" s="5">
        <f>'Mg2+离子浓度'!B433</f>
        <v>4.1041514086048938</v>
      </c>
      <c r="C420">
        <f>'OH-离子浓度 '!P433</f>
        <v>14.652539408595493</v>
      </c>
      <c r="D420" s="5">
        <f>'Mg2+离子浓度'!M433</f>
        <v>2.2179516754649122</v>
      </c>
      <c r="E420" s="5">
        <f>Gd离子浓度!M433</f>
        <v>4.2399428192597347E-3</v>
      </c>
      <c r="F420" s="5">
        <f>Nd离子浓度!M433</f>
        <v>1.2368495758123276E-2</v>
      </c>
      <c r="G420" s="5">
        <f>'In离子浓度 '!M433</f>
        <v>2.6413521076670077E-3</v>
      </c>
    </row>
    <row r="421" spans="1:7" x14ac:dyDescent="0.25">
      <c r="A421">
        <f>'Mg2+离子浓度'!A434</f>
        <v>0</v>
      </c>
      <c r="B421" s="5">
        <f>'Mg2+离子浓度'!B434</f>
        <v>4.1041814086048936</v>
      </c>
      <c r="C421">
        <f>'OH-离子浓度 '!P434</f>
        <v>14.652539316491747</v>
      </c>
      <c r="D421" s="5">
        <f>'Mg2+离子浓度'!M434</f>
        <v>2.2179513112396032</v>
      </c>
      <c r="E421" s="5">
        <f>Gd离子浓度!M434</f>
        <v>4.2399425114266944E-3</v>
      </c>
      <c r="F421" s="5">
        <f>Nd离子浓度!M434</f>
        <v>1.2368495375912806E-2</v>
      </c>
      <c r="G421" s="5">
        <f>'In离子浓度 '!M434</f>
        <v>2.6413713353066548E-3</v>
      </c>
    </row>
    <row r="422" spans="1:7" x14ac:dyDescent="0.25">
      <c r="A422">
        <f>'Mg2+离子浓度'!A435</f>
        <v>0</v>
      </c>
      <c r="B422" s="5">
        <f>'Mg2+离子浓度'!B435</f>
        <v>4.1042014086048937</v>
      </c>
      <c r="C422">
        <f>'OH-离子浓度 '!P435</f>
        <v>14.65253924045042</v>
      </c>
      <c r="D422" s="5">
        <f>'Mg2+离子浓度'!M435</f>
        <v>2.2179510138509326</v>
      </c>
      <c r="E422" s="5">
        <f>Gd离子浓度!M435</f>
        <v>4.239942260082087E-3</v>
      </c>
      <c r="F422" s="5">
        <f>Nd离子浓度!M435</f>
        <v>1.2368495063839274E-2</v>
      </c>
      <c r="G422" s="5">
        <f>'In离子浓度 '!M435</f>
        <v>2.6413841415031231E-3</v>
      </c>
    </row>
    <row r="423" spans="1:7" x14ac:dyDescent="0.25">
      <c r="A423">
        <f>'Mg2+离子浓度'!A436</f>
        <v>0</v>
      </c>
      <c r="B423" s="5">
        <f>'Mg2+离子浓度'!B436</f>
        <v>4.1043014086048935</v>
      </c>
      <c r="C423">
        <f>'OH-离子浓度 '!P436</f>
        <v>14.652539080734169</v>
      </c>
      <c r="D423" s="5">
        <f>'Mg2+离子浓度'!M436</f>
        <v>2.2179503488697385</v>
      </c>
      <c r="E423" s="5">
        <f>Gd离子浓度!M436</f>
        <v>4.2399416980584926E-3</v>
      </c>
      <c r="F423" s="5">
        <f>Nd离子浓度!M436</f>
        <v>1.236849436602166E-2</v>
      </c>
      <c r="G423" s="5">
        <f>'In离子浓度 '!M436</f>
        <v>2.6414483566858113E-3</v>
      </c>
    </row>
    <row r="424" spans="1:7" x14ac:dyDescent="0.25">
      <c r="A424">
        <f>'Mg2+离子浓度'!A437</f>
        <v>0</v>
      </c>
      <c r="B424" s="5">
        <f>'Mg2+离子浓度'!B437</f>
        <v>4.1046014086048936</v>
      </c>
      <c r="C424">
        <f>'OH-离子浓度 '!P437</f>
        <v>14.652538827762811</v>
      </c>
      <c r="D424" s="5">
        <f>'Mg2+离子浓度'!M437</f>
        <v>2.2179491970888696</v>
      </c>
      <c r="E424" s="5">
        <f>Gd离子浓度!M437</f>
        <v>4.2399407246052007E-3</v>
      </c>
      <c r="F424" s="5">
        <f>Nd离子浓度!M437</f>
        <v>1.2368493157366168E-2</v>
      </c>
      <c r="G424" s="5">
        <f>'In离子浓度 '!M437</f>
        <v>2.6416411911746656E-3</v>
      </c>
    </row>
    <row r="425" spans="1:7" x14ac:dyDescent="0.25">
      <c r="A425">
        <f>'Mg2+离子浓度'!A438</f>
        <v>0</v>
      </c>
      <c r="B425" s="5">
        <f>'Mg2+离子浓度'!B438</f>
        <v>4.1049014086048938</v>
      </c>
      <c r="C425">
        <f>'OH-离子浓度 '!P438</f>
        <v>14.652538574791485</v>
      </c>
      <c r="D425" s="5">
        <f>'Mg2+离子浓度'!M438</f>
        <v>2.2179480453085985</v>
      </c>
      <c r="E425" s="5">
        <f>Gd离子浓度!M438</f>
        <v>4.2399397511521325E-3</v>
      </c>
      <c r="F425" s="5">
        <f>Nd离子浓度!M438</f>
        <v>1.2368491948710793E-2</v>
      </c>
      <c r="G425" s="5">
        <f>'In离子浓度 '!M438</f>
        <v>2.6418340256446769E-3</v>
      </c>
    </row>
    <row r="426" spans="1:7" x14ac:dyDescent="0.25">
      <c r="A426">
        <f>'Mg2+离子浓度'!A439</f>
        <v>0</v>
      </c>
      <c r="B426" s="5">
        <f>'Mg2+离子浓度'!B439</f>
        <v>4.1051014086048934</v>
      </c>
      <c r="C426">
        <f>'OH-离子浓度 '!P439</f>
        <v>14.652538359851903</v>
      </c>
      <c r="D426" s="5">
        <f>'Mg2+离子浓度'!M439</f>
        <v>2.2179471048844337</v>
      </c>
      <c r="E426" s="5">
        <f>Gd离子浓度!M439</f>
        <v>4.2399389563312108E-3</v>
      </c>
      <c r="F426" s="5">
        <f>Nd离子浓度!M439</f>
        <v>1.2368490961847908E-2</v>
      </c>
      <c r="G426" s="5">
        <f>'In离子浓度 '!M439</f>
        <v>2.6419625432674699E-3</v>
      </c>
    </row>
    <row r="427" spans="1:7" x14ac:dyDescent="0.25">
      <c r="A427">
        <f>'Mg2+离子浓度'!A440</f>
        <v>0</v>
      </c>
      <c r="B427" s="5">
        <f>'Mg2+离子浓度'!B440</f>
        <v>4.1061014086048937</v>
      </c>
      <c r="C427">
        <f>'OH-离子浓度 '!P440</f>
        <v>14.652537982405885</v>
      </c>
      <c r="D427" s="5">
        <f>'Mg2+离子浓度'!M440</f>
        <v>2.2179450020329647</v>
      </c>
      <c r="E427" s="5">
        <f>Gd离子浓度!M440</f>
        <v>4.2399371790579369E-3</v>
      </c>
      <c r="F427" s="5">
        <f>Nd离子浓度!M440</f>
        <v>1.2368488755155586E-2</v>
      </c>
      <c r="G427" s="5">
        <f>'In离子浓度 '!M440</f>
        <v>2.6426057138983464E-3</v>
      </c>
    </row>
    <row r="428" spans="1:7" x14ac:dyDescent="0.25">
      <c r="A428">
        <f>'Mg2+离子浓度'!A441</f>
        <v>0</v>
      </c>
      <c r="B428" s="5">
        <f>'Mg2+离子浓度'!B441</f>
        <v>4.1091014086048938</v>
      </c>
      <c r="C428">
        <f>'OH-离子浓度 '!P441</f>
        <v>14.652537565303748</v>
      </c>
      <c r="D428" s="5">
        <f>'Mg2+离子浓度'!M441</f>
        <v>2.2179413597908328</v>
      </c>
      <c r="E428" s="5">
        <f>Gd离子浓度!M441</f>
        <v>4.2399341007316174E-3</v>
      </c>
      <c r="F428" s="5">
        <f>Nd离子浓度!M441</f>
        <v>1.2368484933053054E-2</v>
      </c>
      <c r="G428" s="5">
        <f>'In离子浓度 '!M441</f>
        <v>2.6445358229991826E-3</v>
      </c>
    </row>
    <row r="429" spans="1:7" x14ac:dyDescent="0.25">
      <c r="A429">
        <f>'Mg2+离子浓度'!A442</f>
        <v>0</v>
      </c>
      <c r="B429" s="5">
        <f>'Mg2+离子浓度'!B442</f>
        <v>4.1121014086048939</v>
      </c>
      <c r="C429">
        <f>'OH-离子浓度 '!P442</f>
        <v>14.652537148202148</v>
      </c>
      <c r="D429" s="5">
        <f>'Mg2+离子浓度'!M442</f>
        <v>2.2179377175546819</v>
      </c>
      <c r="E429" s="5">
        <f>Gd离子浓度!M442</f>
        <v>4.2399310224075339E-3</v>
      </c>
      <c r="F429" s="5">
        <f>Nd离子浓度!M442</f>
        <v>1.2368481110951702E-2</v>
      </c>
      <c r="G429" s="5">
        <f>'In离子浓度 '!M442</f>
        <v>2.6464659315035776E-3</v>
      </c>
    </row>
    <row r="430" spans="1:7" x14ac:dyDescent="0.25">
      <c r="A430">
        <f>'Mg2+离子浓度'!A443</f>
        <v>0</v>
      </c>
      <c r="B430" s="5">
        <f>'Mg2+离子浓度'!B443</f>
        <v>4.1141014086048937</v>
      </c>
      <c r="C430">
        <f>'OH-离子浓度 '!P443</f>
        <v>14.65253672374652</v>
      </c>
      <c r="D430" s="5">
        <f>'Mg2+离子浓度'!M443</f>
        <v>2.217934743686202</v>
      </c>
      <c r="E430" s="5">
        <f>Gd离子浓度!M443</f>
        <v>4.2399285089682699E-3</v>
      </c>
      <c r="F430" s="5">
        <f>Nd离子浓度!M443</f>
        <v>1.2368477990219982E-2</v>
      </c>
      <c r="G430" s="5">
        <f>'In离子浓度 '!M443</f>
        <v>2.6477525476495921E-3</v>
      </c>
    </row>
    <row r="431" spans="1:7" x14ac:dyDescent="0.25">
      <c r="A431">
        <f>'Mg2+离子浓度'!A444</f>
        <v>0</v>
      </c>
      <c r="B431" s="5">
        <f>'Mg2+离子浓度'!B444</f>
        <v>4.1241014086048935</v>
      </c>
      <c r="C431">
        <f>'OH-离子浓度 '!P444</f>
        <v>14.652536806370906</v>
      </c>
      <c r="D431" s="5">
        <f>'Mg2+离子浓度'!M444</f>
        <v>2.217928093923041</v>
      </c>
      <c r="E431" s="5">
        <f>Gd离子浓度!M444</f>
        <v>4.2399228887505481E-3</v>
      </c>
      <c r="F431" s="5">
        <f>Nd离子浓度!M444</f>
        <v>1.2368471012053477E-2</v>
      </c>
      <c r="G431" s="5">
        <f>'In离子浓度 '!M444</f>
        <v>2.6541874712300369E-3</v>
      </c>
    </row>
    <row r="432" spans="1:7" x14ac:dyDescent="0.25">
      <c r="A432">
        <f>'Mg2+离子浓度'!A445</f>
        <v>0</v>
      </c>
      <c r="B432" s="5">
        <f>'Mg2+离子浓度'!B445</f>
        <v>4.1541014086048937</v>
      </c>
      <c r="C432">
        <f>'OH-离子浓度 '!P445</f>
        <v>14.652539315992712</v>
      </c>
      <c r="D432" s="5">
        <f>'Mg2+离子浓度'!M445</f>
        <v>2.21791657622992</v>
      </c>
      <c r="E432" s="5">
        <f>Gd离子浓度!M445</f>
        <v>4.2399131542608078E-3</v>
      </c>
      <c r="F432" s="5">
        <f>Nd离子浓度!M445</f>
        <v>1.2368458925521363E-2</v>
      </c>
      <c r="G432" s="5">
        <f>'In离子浓度 '!M445</f>
        <v>2.6734941218142529E-3</v>
      </c>
    </row>
    <row r="433" spans="1:7" x14ac:dyDescent="0.25">
      <c r="A433">
        <f>'Mg2+离子浓度'!A446</f>
        <v>0</v>
      </c>
      <c r="B433" s="5">
        <f>'Mg2+离子浓度'!B446</f>
        <v>4.184101408604894</v>
      </c>
      <c r="C433">
        <f>'OH-离子浓度 '!P446</f>
        <v>14.652541825582164</v>
      </c>
      <c r="D433" s="5">
        <f>'Mg2+离子浓度'!M446</f>
        <v>2.2179050585966098</v>
      </c>
      <c r="E433" s="5">
        <f>Gd离子浓度!M446</f>
        <v>4.2399034197934159E-3</v>
      </c>
      <c r="F433" s="5">
        <f>Nd离子浓度!M446</f>
        <v>1.236844683900106E-2</v>
      </c>
      <c r="G433" s="5">
        <f>'In离子浓度 '!M446</f>
        <v>2.6928007535319126E-3</v>
      </c>
    </row>
    <row r="434" spans="1:7" x14ac:dyDescent="0.25">
      <c r="A434">
        <f>'Mg2+离子浓度'!A447</f>
        <v>0</v>
      </c>
      <c r="B434" s="5">
        <f>'Mg2+离子浓度'!B447</f>
        <v>4.2041014086048936</v>
      </c>
      <c r="C434">
        <f>'OH-离子浓度 '!P447</f>
        <v>14.652543035707687</v>
      </c>
      <c r="D434" s="5">
        <f>'Mg2+离子浓度'!M447</f>
        <v>2.2178956545372266</v>
      </c>
      <c r="E434" s="5">
        <f>Gd离子浓度!M447</f>
        <v>4.2398954716523236E-3</v>
      </c>
      <c r="F434" s="5">
        <f>Nd离子浓度!M447</f>
        <v>1.2368436970408202E-2</v>
      </c>
      <c r="G434" s="5">
        <f>'In离子浓度 '!M447</f>
        <v>2.7056714368091572E-3</v>
      </c>
    </row>
    <row r="435" spans="1:7" x14ac:dyDescent="0.25">
      <c r="A435">
        <f>'Mg2+离子浓度'!A448</f>
        <v>0</v>
      </c>
      <c r="B435" s="5">
        <f>'Mg2+离子浓度'!B448</f>
        <v>4.2541014086048934</v>
      </c>
      <c r="C435">
        <f>'OH-离子浓度 '!P448</f>
        <v>14.652548378928817</v>
      </c>
      <c r="D435" s="5">
        <f>'Mg2+离子浓度'!M448</f>
        <v>2.2178807854768223</v>
      </c>
      <c r="E435" s="5">
        <f>Gd离子浓度!M448</f>
        <v>4.2398829045613706E-3</v>
      </c>
      <c r="F435" s="5">
        <f>Nd离子浓度!M448</f>
        <v>1.2368421366805285E-2</v>
      </c>
      <c r="G435" s="5">
        <f>'In离子浓度 '!M448</f>
        <v>2.7378500880566011E-3</v>
      </c>
    </row>
    <row r="436" spans="1:7" x14ac:dyDescent="0.25">
      <c r="A436" t="str">
        <f>'Mg2+离子浓度'!A449</f>
        <v>(t1+t2)*15</v>
      </c>
      <c r="B436" s="5">
        <f>'Mg2+离子浓度'!B449</f>
        <v>4.3041014086048932</v>
      </c>
      <c r="C436">
        <f>'OH-离子浓度 '!P449</f>
        <v>14.652553722035137</v>
      </c>
      <c r="D436" s="5">
        <f>'Mg2+离子浓度'!M449</f>
        <v>2.2178659165161028</v>
      </c>
      <c r="E436" s="5">
        <f>Gd离子浓度!M449</f>
        <v>4.2398703375076674E-3</v>
      </c>
      <c r="F436" s="5">
        <f>Nd离子浓度!M449</f>
        <v>1.2368405763222054E-2</v>
      </c>
      <c r="G436" s="5">
        <f>'In离子浓度 '!M449</f>
        <v>2.770028698708544E-3</v>
      </c>
    </row>
    <row r="437" spans="1:7" x14ac:dyDescent="0.25">
      <c r="A437">
        <f>'Mg2+离子浓度'!A450</f>
        <v>4.3972354660510353</v>
      </c>
      <c r="B437" s="5">
        <f>'Mg2+离子浓度'!B450</f>
        <v>4.3541014086048939</v>
      </c>
      <c r="C437">
        <f>'OH-离子浓度 '!P450</f>
        <v>14.652559065026649</v>
      </c>
      <c r="D437" s="5">
        <f>'Mg2+离子浓度'!M450</f>
        <v>2.2178510476550661</v>
      </c>
      <c r="E437" s="5">
        <f>Gd离子浓度!M450</f>
        <v>4.239857770491213E-3</v>
      </c>
      <c r="F437" s="5">
        <f>Nd离子浓度!M450</f>
        <v>1.2368390159658507E-2</v>
      </c>
      <c r="G437" s="5">
        <f>'In离子浓度 '!M450</f>
        <v>2.8022072687650381E-3</v>
      </c>
    </row>
    <row r="438" spans="1:7" x14ac:dyDescent="0.25">
      <c r="A438">
        <f>'Mg2+离子浓度'!A451</f>
        <v>0.2931415442581049</v>
      </c>
      <c r="B438" s="5">
        <f>'Mg2+离子浓度'!B451</f>
        <v>4.3972504396749628</v>
      </c>
      <c r="C438">
        <f>'OH-离子浓度 '!P451</f>
        <v>14.65256341263512</v>
      </c>
      <c r="D438" s="5">
        <f>'Mg2+离子浓度'!M451</f>
        <v>2.2178372350589606</v>
      </c>
      <c r="E438" s="5">
        <f>Gd离子浓度!M451</f>
        <v>4.2398460961759225E-3</v>
      </c>
      <c r="F438" s="5">
        <f>Nd离子浓度!M451</f>
        <v>1.2368375664473331E-2</v>
      </c>
      <c r="G438" s="5">
        <f>'In离子浓度 '!M451</f>
        <v>2.8299764853290579E-3</v>
      </c>
    </row>
    <row r="439" spans="1:7" x14ac:dyDescent="0.25">
      <c r="A439">
        <f>'Mg2+离子浓度'!A452</f>
        <v>0</v>
      </c>
      <c r="B439" s="5">
        <f>'Mg2+离子浓度'!B452</f>
        <v>4.3972504397749628</v>
      </c>
      <c r="C439">
        <f>'OH-离子浓度 '!P452</f>
        <v>14.652563798665907</v>
      </c>
      <c r="D439" s="5">
        <f>'Mg2+离子浓度'!M452</f>
        <v>2.217839210099775</v>
      </c>
      <c r="E439" s="5">
        <f>Gd离子浓度!M452</f>
        <v>4.2398498716997328E-3</v>
      </c>
      <c r="F439" s="5">
        <f>Nd离子浓度!M452</f>
        <v>1.2368386678116888E-2</v>
      </c>
      <c r="G439" s="5">
        <f>'In离子浓度 '!M452</f>
        <v>2.8299764851693935E-3</v>
      </c>
    </row>
    <row r="440" spans="1:7" x14ac:dyDescent="0.25">
      <c r="A440">
        <f>'Mg2+离子浓度'!A453</f>
        <v>0</v>
      </c>
      <c r="B440" s="5">
        <f>'Mg2+离子浓度'!B453</f>
        <v>4.3972504400749628</v>
      </c>
      <c r="C440">
        <f>'OH-离子浓度 '!P453</f>
        <v>14.652564956982387</v>
      </c>
      <c r="D440" s="5">
        <f>'Mg2+离子浓度'!M453</f>
        <v>2.2178451360653324</v>
      </c>
      <c r="E440" s="5">
        <f>Gd离子浓度!M453</f>
        <v>4.2398611989837645E-3</v>
      </c>
      <c r="F440" s="5">
        <f>Nd离子浓度!M453</f>
        <v>1.2368419719932347E-2</v>
      </c>
      <c r="G440" s="5">
        <f>'In离子浓度 '!M453</f>
        <v>2.8299764848928465E-3</v>
      </c>
    </row>
    <row r="441" spans="1:7" x14ac:dyDescent="0.25">
      <c r="A441">
        <f>'Mg2+离子浓度'!A454</f>
        <v>0</v>
      </c>
      <c r="B441" s="5">
        <f>'Mg2+离子浓度'!B454</f>
        <v>4.3972504404749628</v>
      </c>
      <c r="C441">
        <f>'OH-离子浓度 '!P454</f>
        <v>14.652566501454745</v>
      </c>
      <c r="D441" s="5">
        <f>'Mg2+离子浓度'!M454</f>
        <v>2.2178530375584744</v>
      </c>
      <c r="E441" s="5">
        <f>Gd离子浓度!M454</f>
        <v>4.2398763022030222E-3</v>
      </c>
      <c r="F441" s="5">
        <f>Nd离子浓度!M454</f>
        <v>1.2368463775902184E-2</v>
      </c>
      <c r="G441" s="5">
        <f>'In离子浓度 '!M454</f>
        <v>2.8299764845735181E-3</v>
      </c>
    </row>
    <row r="442" spans="1:7" x14ac:dyDescent="0.25">
      <c r="A442">
        <f>'Mg2+离子浓度'!A455</f>
        <v>0</v>
      </c>
      <c r="B442" s="5">
        <f>'Mg2+离子浓度'!B455</f>
        <v>4.3972504406749628</v>
      </c>
      <c r="C442">
        <f>'OH-离子浓度 '!P455</f>
        <v>14.652567273614975</v>
      </c>
      <c r="D442" s="5">
        <f>'Mg2+离子浓度'!M455</f>
        <v>2.2178569880296113</v>
      </c>
      <c r="E442" s="5">
        <f>Gd离子浓度!M455</f>
        <v>4.2398838535798568E-3</v>
      </c>
      <c r="F442" s="5">
        <f>Nd离子浓度!M455</f>
        <v>1.2368485803598056E-2</v>
      </c>
      <c r="G442" s="5">
        <f>'In离子浓度 '!M455</f>
        <v>2.8299764843477187E-3</v>
      </c>
    </row>
    <row r="443" spans="1:7" x14ac:dyDescent="0.25">
      <c r="A443">
        <f>'Mg2+离子浓度'!A456</f>
        <v>0</v>
      </c>
      <c r="B443" s="5">
        <f>'Mg2+离子浓度'!B456</f>
        <v>4.3972504496749627</v>
      </c>
      <c r="C443">
        <f>'OH-离子浓度 '!P456</f>
        <v>14.652602029059986</v>
      </c>
      <c r="D443" s="5">
        <f>'Mg2+离子浓度'!M456</f>
        <v>2.2180347952217914</v>
      </c>
      <c r="E443" s="5">
        <f>Gd离子浓度!M456</f>
        <v>4.240223695938127E-3</v>
      </c>
      <c r="F443" s="5">
        <f>Nd离子浓度!M456</f>
        <v>1.2369477087602712E-2</v>
      </c>
      <c r="G443" s="5">
        <f>'In离子浓度 '!M456</f>
        <v>2.8299764828330089E-3</v>
      </c>
    </row>
    <row r="444" spans="1:7" x14ac:dyDescent="0.25">
      <c r="A444">
        <f>'Mg2+离子浓度'!A457</f>
        <v>0</v>
      </c>
      <c r="B444" s="5">
        <f>'Mg2+离子浓度'!B457</f>
        <v>4.3972505396749622</v>
      </c>
      <c r="C444">
        <f>'OH-离子浓度 '!P457</f>
        <v>14.652949442180597</v>
      </c>
      <c r="D444" s="5">
        <f>'Mg2+离子浓度'!M457</f>
        <v>2.2198129102829918</v>
      </c>
      <c r="E444" s="5">
        <f>Gd离子浓度!M457</f>
        <v>4.2436221560008076E-3</v>
      </c>
      <c r="F444" s="5">
        <f>Nd离子浓度!M457</f>
        <v>1.2379389973000166E-2</v>
      </c>
      <c r="G444" s="5">
        <f>'In离子浓度 '!M457</f>
        <v>2.8299764780430792E-3</v>
      </c>
    </row>
    <row r="445" spans="1:7" x14ac:dyDescent="0.25">
      <c r="A445">
        <f>'Mg2+离子浓度'!A458</f>
        <v>0</v>
      </c>
      <c r="B445" s="5">
        <f>'Mg2+离子浓度'!B458</f>
        <v>4.3972514396749629</v>
      </c>
      <c r="C445">
        <f>'OH-离子浓度 '!P458</f>
        <v>14.656408409444893</v>
      </c>
      <c r="D445" s="5">
        <f>'Mg2+离子浓度'!M458</f>
        <v>2.2375941970352846</v>
      </c>
      <c r="E445" s="5">
        <f>Gd离子浓度!M458</f>
        <v>4.2776068718239123E-3</v>
      </c>
      <c r="F445" s="5">
        <f>Nd离子浓度!M458</f>
        <v>1.2478518970399531E-2</v>
      </c>
      <c r="G445" s="5">
        <f>'In离子浓度 '!M458</f>
        <v>2.8299764628959912E-3</v>
      </c>
    </row>
    <row r="446" spans="1:7" x14ac:dyDescent="0.25">
      <c r="A446">
        <f>'Mg2+离子浓度'!A459</f>
        <v>7.4868119641229509E-6</v>
      </c>
      <c r="B446" s="5">
        <f>'Mg2+离子浓度'!B459</f>
        <v>4.3972579264869269</v>
      </c>
      <c r="C446">
        <f>'OH-离子浓度 '!P459</f>
        <v>14.680556252441155</v>
      </c>
      <c r="D446" s="5">
        <f>'Mg2+离子浓度'!M459</f>
        <v>2.3657543234875047</v>
      </c>
      <c r="E446" s="5">
        <f>Gd离子浓度!M459</f>
        <v>4.5225542857508152E-3</v>
      </c>
      <c r="F446" s="5">
        <f>Nd离子浓度!M459</f>
        <v>1.3192998335300797E-2</v>
      </c>
      <c r="G446" s="5">
        <f>'In离子浓度 '!M459</f>
        <v>2.8299764222307327E-3</v>
      </c>
    </row>
    <row r="447" spans="1:7" x14ac:dyDescent="0.25">
      <c r="A447">
        <f>'Mg2+离子浓度'!A460</f>
        <v>0</v>
      </c>
      <c r="B447" s="5">
        <f>'Mg2+离子浓度'!B460</f>
        <v>4.3972604396749624</v>
      </c>
      <c r="C447">
        <f>'OH-离子浓度 '!P460</f>
        <v>14.680556224602194</v>
      </c>
      <c r="D447" s="5">
        <f>'Mg2+离子浓度'!M460</f>
        <v>2.3657542110426601</v>
      </c>
      <c r="E447" s="5">
        <f>Gd离子浓度!M460</f>
        <v>4.5225541907142159E-3</v>
      </c>
      <c r="F447" s="5">
        <f>Nd离子浓度!M460</f>
        <v>1.3192998217301051E-2</v>
      </c>
      <c r="G447" s="5">
        <f>'In离子浓度 '!M460</f>
        <v>2.8299780145127095E-3</v>
      </c>
    </row>
    <row r="448" spans="1:7" x14ac:dyDescent="0.25">
      <c r="A448">
        <f>'Mg2+离子浓度'!A461</f>
        <v>0</v>
      </c>
      <c r="B448" s="5">
        <f>'Mg2+离子浓度'!B461</f>
        <v>4.3972704396749629</v>
      </c>
      <c r="C448">
        <f>'OH-离子浓度 '!P461</f>
        <v>14.680556169943154</v>
      </c>
      <c r="D448" s="5">
        <f>'Mg2+离子浓度'!M461</f>
        <v>2.3657539867438162</v>
      </c>
      <c r="E448" s="5">
        <f>Gd离子浓度!M461</f>
        <v>4.5225540011403853E-3</v>
      </c>
      <c r="F448" s="5">
        <f>Nd离子浓度!M461</f>
        <v>1.3192997981921582E-2</v>
      </c>
      <c r="G448" s="5">
        <f>'In离子浓度 '!M461</f>
        <v>2.8299844004433207E-3</v>
      </c>
    </row>
    <row r="449" spans="1:7" x14ac:dyDescent="0.25">
      <c r="A449">
        <f>'Mg2+离子浓度'!A462</f>
        <v>0</v>
      </c>
      <c r="B449" s="5">
        <f>'Mg2+离子浓度'!B462</f>
        <v>4.3973004396749626</v>
      </c>
      <c r="C449">
        <f>'OH-离子浓度 '!P462</f>
        <v>14.680556077489598</v>
      </c>
      <c r="D449" s="5">
        <f>'Mg2+离子浓度'!M462</f>
        <v>2.3657535982468594</v>
      </c>
      <c r="E449" s="5">
        <f>Gd离子浓度!M462</f>
        <v>4.5225536727888926E-3</v>
      </c>
      <c r="F449" s="5">
        <f>Nd离子浓度!M462</f>
        <v>1.3192997574232397E-2</v>
      </c>
      <c r="G449" s="5">
        <f>'In离子浓度 '!M462</f>
        <v>2.830003622253865E-3</v>
      </c>
    </row>
    <row r="450" spans="1:7" x14ac:dyDescent="0.25">
      <c r="A450">
        <f>'Mg2+离子浓度'!A463</f>
        <v>0</v>
      </c>
      <c r="B450" s="5">
        <f>'Mg2+离子浓度'!B463</f>
        <v>4.3973304396749624</v>
      </c>
      <c r="C450">
        <f>'OH-离子浓度 '!P463</f>
        <v>14.680555985036044</v>
      </c>
      <c r="D450" s="5">
        <f>'Mg2+离子浓度'!M463</f>
        <v>2.3657532097499661</v>
      </c>
      <c r="E450" s="5">
        <f>Gd离子浓度!M463</f>
        <v>4.5225533444374242E-3</v>
      </c>
      <c r="F450" s="5">
        <f>Nd离子浓度!M463</f>
        <v>1.3192997166543223E-2</v>
      </c>
      <c r="G450" s="5">
        <f>'In离子浓度 '!M463</f>
        <v>2.8300228440638151E-3</v>
      </c>
    </row>
    <row r="451" spans="1:7" x14ac:dyDescent="0.25">
      <c r="A451">
        <f>'Mg2+离子浓度'!A464</f>
        <v>0</v>
      </c>
      <c r="B451" s="5">
        <f>'Mg2+离子浓度'!B464</f>
        <v>4.3973504396749625</v>
      </c>
      <c r="C451">
        <f>'OH-离子浓度 '!P464</f>
        <v>14.680555908761509</v>
      </c>
      <c r="D451" s="5">
        <f>'Mg2+离子浓度'!M464</f>
        <v>2.3657528925436333</v>
      </c>
      <c r="E451" s="5">
        <f>Gd离子浓度!M464</f>
        <v>4.5225530763395912E-3</v>
      </c>
      <c r="F451" s="5">
        <f>Nd离子浓度!M464</f>
        <v>1.3192996833666419E-2</v>
      </c>
      <c r="G451" s="5">
        <f>'In离子浓度 '!M464</f>
        <v>2.8300356455003553E-3</v>
      </c>
    </row>
    <row r="452" spans="1:7" x14ac:dyDescent="0.25">
      <c r="A452">
        <f>'Mg2+离子浓度'!A465</f>
        <v>0</v>
      </c>
      <c r="B452" s="5">
        <f>'Mg2+离子浓度'!B465</f>
        <v>4.3974504396749623</v>
      </c>
      <c r="C452">
        <f>'OH-离子浓度 '!P465</f>
        <v>14.680555747879227</v>
      </c>
      <c r="D452" s="5">
        <f>'Mg2+离子浓度'!M465</f>
        <v>2.3657521832488047</v>
      </c>
      <c r="E452" s="5">
        <f>Gd离子浓度!M465</f>
        <v>4.5225524768546504E-3</v>
      </c>
      <c r="F452" s="5">
        <f>Nd离子浓度!M465</f>
        <v>1.319299608933127E-2</v>
      </c>
      <c r="G452" s="5">
        <f>'In离子浓度 '!M465</f>
        <v>2.8300998500395214E-3</v>
      </c>
    </row>
    <row r="453" spans="1:7" x14ac:dyDescent="0.25">
      <c r="A453">
        <f>'Mg2+离子浓度'!A466</f>
        <v>0</v>
      </c>
      <c r="B453" s="5">
        <f>'Mg2+离子浓度'!B466</f>
        <v>4.3977504396749625</v>
      </c>
      <c r="C453">
        <f>'OH-离子浓度 '!P466</f>
        <v>14.680555491409779</v>
      </c>
      <c r="D453" s="5">
        <f>'Mg2+离子浓度'!M466</f>
        <v>2.3657509547144926</v>
      </c>
      <c r="E453" s="5">
        <f>Gd离子浓度!M466</f>
        <v>4.5225514385164121E-3</v>
      </c>
      <c r="F453" s="5">
        <f>Nd离子浓度!M466</f>
        <v>1.3192994800105051E-2</v>
      </c>
      <c r="G453" s="5">
        <f>'In离子浓度 '!M466</f>
        <v>2.8302926660932577E-3</v>
      </c>
    </row>
    <row r="454" spans="1:7" x14ac:dyDescent="0.25">
      <c r="A454">
        <f>'Mg2+离子浓度'!A467</f>
        <v>0</v>
      </c>
      <c r="B454" s="5">
        <f>'Mg2+离子浓度'!B467</f>
        <v>4.3980504396749627</v>
      </c>
      <c r="C454">
        <f>'OH-离子浓度 '!P467</f>
        <v>14.680555234940359</v>
      </c>
      <c r="D454" s="5">
        <f>'Mg2+离子浓度'!M467</f>
        <v>2.3657497261808191</v>
      </c>
      <c r="E454" s="5">
        <f>Gd离子浓度!M467</f>
        <v>4.5225504001784106E-3</v>
      </c>
      <c r="F454" s="5">
        <f>Nd离子浓度!M467</f>
        <v>1.3192993510878962E-2</v>
      </c>
      <c r="G454" s="5">
        <f>'In离子浓度 '!M467</f>
        <v>2.8304854821281514E-3</v>
      </c>
    </row>
    <row r="455" spans="1:7" x14ac:dyDescent="0.25">
      <c r="A455">
        <f>'Mg2+离子浓度'!A468</f>
        <v>0</v>
      </c>
      <c r="B455" s="5">
        <f>'Mg2+离子浓度'!B468</f>
        <v>4.3982504396749622</v>
      </c>
      <c r="C455">
        <f>'OH-离子浓度 '!P468</f>
        <v>14.680555017668713</v>
      </c>
      <c r="D455" s="5">
        <f>'Mg2+离子浓度'!M468</f>
        <v>2.3657487230877954</v>
      </c>
      <c r="E455" s="5">
        <f>Gd离子浓度!M468</f>
        <v>4.522549552379177E-3</v>
      </c>
      <c r="F455" s="5">
        <f>Nd离子浓度!M468</f>
        <v>1.3192992458230369E-2</v>
      </c>
      <c r="G455" s="5">
        <f>'In离子浓度 '!M468</f>
        <v>2.8306139846987354E-3</v>
      </c>
    </row>
    <row r="456" spans="1:7" x14ac:dyDescent="0.25">
      <c r="A456">
        <f>'Mg2+离子浓度'!A469</f>
        <v>0</v>
      </c>
      <c r="B456" s="5">
        <f>'Mg2+离子浓度'!B469</f>
        <v>4.3992504396749625</v>
      </c>
      <c r="C456">
        <f>'OH-离子浓度 '!P469</f>
        <v>14.680554628562374</v>
      </c>
      <c r="D456" s="5">
        <f>'Mg2+离子浓度'!M469</f>
        <v>2.3657464801045585</v>
      </c>
      <c r="E456" s="5">
        <f>Gd离子浓度!M469</f>
        <v>4.5225476566428148E-3</v>
      </c>
      <c r="F456" s="5">
        <f>Nd离子浓度!M469</f>
        <v>1.3192990104436751E-2</v>
      </c>
      <c r="G456" s="5">
        <f>'In离子浓度 '!M469</f>
        <v>2.8312571216718525E-3</v>
      </c>
    </row>
    <row r="457" spans="1:7" x14ac:dyDescent="0.25">
      <c r="A457">
        <f>'Mg2+离子浓度'!A470</f>
        <v>0</v>
      </c>
      <c r="B457" s="5">
        <f>'Mg2+离子浓度'!B470</f>
        <v>4.4022504396749627</v>
      </c>
      <c r="C457">
        <f>'OH-离子浓度 '!P470</f>
        <v>14.680554176479291</v>
      </c>
      <c r="D457" s="5">
        <f>'Mg2+离子浓度'!M470</f>
        <v>2.3657425951473146</v>
      </c>
      <c r="E457" s="5">
        <f>Gd离子浓度!M470</f>
        <v>4.5225443731324944E-3</v>
      </c>
      <c r="F457" s="5">
        <f>Nd离子浓度!M470</f>
        <v>1.3192986027547336E-2</v>
      </c>
      <c r="G457" s="5">
        <f>'In离子浓度 '!M470</f>
        <v>2.8331871724757516E-3</v>
      </c>
    </row>
    <row r="458" spans="1:7" x14ac:dyDescent="0.25">
      <c r="A458">
        <f>'Mg2+离子浓度'!A471</f>
        <v>0</v>
      </c>
      <c r="B458" s="5">
        <f>'Mg2+离子浓度'!B471</f>
        <v>4.4052504396749628</v>
      </c>
      <c r="C458">
        <f>'OH-离子浓度 '!P471</f>
        <v>14.680553724396754</v>
      </c>
      <c r="D458" s="5">
        <f>'Mg2+离子浓度'!M471</f>
        <v>2.3657387101964504</v>
      </c>
      <c r="E458" s="5">
        <f>Gd离子浓度!M471</f>
        <v>4.5225410896245592E-3</v>
      </c>
      <c r="F458" s="5">
        <f>Nd离子浓度!M471</f>
        <v>1.3192981950659183E-2</v>
      </c>
      <c r="G458" s="5">
        <f>'In离子浓度 '!M471</f>
        <v>2.8351172226832272E-3</v>
      </c>
    </row>
    <row r="459" spans="1:7" x14ac:dyDescent="0.25">
      <c r="A459">
        <f>'Mg2+离子浓度'!A472</f>
        <v>0</v>
      </c>
      <c r="B459" s="5">
        <f>'Mg2+离子浓度'!B472</f>
        <v>4.4072504396749625</v>
      </c>
      <c r="C459">
        <f>'OH-离子浓度 '!P472</f>
        <v>14.680553276620495</v>
      </c>
      <c r="D459" s="5">
        <f>'Mg2+离子浓度'!M472</f>
        <v>2.3657355381525624</v>
      </c>
      <c r="E459" s="5">
        <f>Gd离子浓度!M472</f>
        <v>4.5225384086535021E-3</v>
      </c>
      <c r="F459" s="5">
        <f>Nd离子浓度!M472</f>
        <v>1.3192978621894974E-2</v>
      </c>
      <c r="G459" s="5">
        <f>'In离子浓度 '!M472</f>
        <v>2.8364037912300207E-3</v>
      </c>
    </row>
    <row r="460" spans="1:7" x14ac:dyDescent="0.25">
      <c r="A460">
        <f>'Mg2+离子浓度'!A473</f>
        <v>0</v>
      </c>
      <c r="B460" s="5">
        <f>'Mg2+离子浓度'!B473</f>
        <v>4.4172504396749623</v>
      </c>
      <c r="C460">
        <f>'OH-离子浓度 '!P473</f>
        <v>14.680553242642103</v>
      </c>
      <c r="D460" s="5">
        <f>'Mg2+离子浓度'!M473</f>
        <v>2.3657284452563103</v>
      </c>
      <c r="E460" s="5">
        <f>Gd离子浓度!M473</f>
        <v>4.5225324138235285E-3</v>
      </c>
      <c r="F460" s="5">
        <f>Nd离子浓度!M473</f>
        <v>1.3192971178553796E-2</v>
      </c>
      <c r="G460" s="5">
        <f>'In离子浓度 '!M473</f>
        <v>2.8428386083753977E-3</v>
      </c>
    </row>
    <row r="461" spans="1:7" x14ac:dyDescent="0.25">
      <c r="A461">
        <f>'Mg2+离子浓度'!A474</f>
        <v>0</v>
      </c>
      <c r="B461" s="5">
        <f>'Mg2+离子浓度'!B474</f>
        <v>4.4472504396749626</v>
      </c>
      <c r="C461">
        <f>'OH-离子浓度 '!P474</f>
        <v>14.680555402459968</v>
      </c>
      <c r="D461" s="5">
        <f>'Mg2+离子浓度'!M474</f>
        <v>2.3657161600364627</v>
      </c>
      <c r="E461" s="5">
        <f>Gd离子浓度!M474</f>
        <v>4.5225220304871937E-3</v>
      </c>
      <c r="F461" s="5">
        <f>Nd离子浓度!M474</f>
        <v>1.319295828631597E-2</v>
      </c>
      <c r="G461" s="5">
        <f>'In离子浓度 '!M474</f>
        <v>2.8621450746087731E-3</v>
      </c>
    </row>
    <row r="462" spans="1:7" x14ac:dyDescent="0.25">
      <c r="A462">
        <f>'Mg2+离子浓度'!A475</f>
        <v>0</v>
      </c>
      <c r="B462" s="5">
        <f>'Mg2+离子浓度'!B475</f>
        <v>4.4772504396749628</v>
      </c>
      <c r="C462">
        <f>'OH-离子浓度 '!P475</f>
        <v>14.680557562251725</v>
      </c>
      <c r="D462" s="5">
        <f>'Mg2+离子浓度'!M475</f>
        <v>2.3657038748804116</v>
      </c>
      <c r="E462" s="5">
        <f>Gd离子浓度!M475</f>
        <v>4.5225116471746983E-3</v>
      </c>
      <c r="F462" s="5">
        <f>Nd离子浓度!M475</f>
        <v>1.3192945394090742E-2</v>
      </c>
      <c r="G462" s="5">
        <f>'In离子浓度 '!M475</f>
        <v>2.8814515219757722E-3</v>
      </c>
    </row>
    <row r="463" spans="1:7" x14ac:dyDescent="0.25">
      <c r="A463">
        <f>'Mg2+离子浓度'!A476</f>
        <v>0</v>
      </c>
      <c r="B463" s="5">
        <f>'Mg2+离子浓度'!B476</f>
        <v>4.4972504396749624</v>
      </c>
      <c r="C463">
        <f>'OH-离子浓度 '!P476</f>
        <v>14.68055853918198</v>
      </c>
      <c r="D463" s="5">
        <f>'Mg2+离子浓度'!M476</f>
        <v>2.3656938441445901</v>
      </c>
      <c r="E463" s="5">
        <f>Gd离子浓度!M476</f>
        <v>4.5225031692550125E-3</v>
      </c>
      <c r="F463" s="5">
        <f>Nd离子浓度!M476</f>
        <v>1.3192934867643212E-2</v>
      </c>
      <c r="G463" s="5">
        <f>'In离子浓度 '!M476</f>
        <v>2.8943220547314806E-3</v>
      </c>
    </row>
    <row r="464" spans="1:7" x14ac:dyDescent="0.25">
      <c r="A464">
        <f>'Mg2+离子浓度'!A477</f>
        <v>0</v>
      </c>
      <c r="B464" s="5">
        <f>'Mg2+离子浓度'!B477</f>
        <v>4.5472504396749622</v>
      </c>
      <c r="C464">
        <f>'OH-离子浓度 '!P477</f>
        <v>14.680563299428544</v>
      </c>
      <c r="D464" s="5">
        <f>'Mg2+离子浓度'!M477</f>
        <v>2.3656779842259352</v>
      </c>
      <c r="E464" s="5">
        <f>Gd离子浓度!M477</f>
        <v>4.5224897645121265E-3</v>
      </c>
      <c r="F464" s="5">
        <f>Nd离子浓度!M477</f>
        <v>1.3192918223881559E-2</v>
      </c>
      <c r="G464" s="5">
        <f>'In离子浓度 '!M477</f>
        <v>2.9265004679836677E-3</v>
      </c>
    </row>
    <row r="465" spans="1:7" x14ac:dyDescent="0.25">
      <c r="A465" t="str">
        <f>'Mg2+离子浓度'!A478</f>
        <v>(t1+t2)*16</v>
      </c>
      <c r="B465" s="5">
        <f>'Mg2+离子浓度'!B478</f>
        <v>4.5972504396749621</v>
      </c>
      <c r="C465">
        <f>'OH-离子浓度 '!P478</f>
        <v>14.680568059579214</v>
      </c>
      <c r="D465" s="5">
        <f>'Mg2+离子浓度'!M478</f>
        <v>2.3656621244136073</v>
      </c>
      <c r="E465" s="5">
        <f>Gd离子浓度!M478</f>
        <v>4.5224763598089735E-3</v>
      </c>
      <c r="F465" s="5">
        <f>Nd离子浓度!M478</f>
        <v>1.3192901580140902E-2</v>
      </c>
      <c r="G465" s="5">
        <f>'In离子浓度 '!M478</f>
        <v>2.9586788406406536E-3</v>
      </c>
    </row>
    <row r="466" spans="1:7" x14ac:dyDescent="0.25">
      <c r="A466">
        <f>'Mg2+离子浓度'!A479</f>
        <v>4.6903844971211042</v>
      </c>
      <c r="B466" s="5">
        <f>'Mg2+离子浓度'!B479</f>
        <v>4.6472504396749628</v>
      </c>
      <c r="C466">
        <f>'OH-离子浓度 '!P479</f>
        <v>14.680572819633991</v>
      </c>
      <c r="D466" s="5">
        <f>'Mg2+离子浓度'!M479</f>
        <v>2.3656462647076051</v>
      </c>
      <c r="E466" s="5">
        <f>Gd离子浓度!M479</f>
        <v>4.5224629551455509E-3</v>
      </c>
      <c r="F466" s="5">
        <f>Nd离子浓度!M479</f>
        <v>1.3192884936421241E-2</v>
      </c>
      <c r="G466" s="5">
        <f>'In离子浓度 '!M479</f>
        <v>2.9908571727024912E-3</v>
      </c>
    </row>
    <row r="467" spans="1:7" x14ac:dyDescent="0.25">
      <c r="A467">
        <f>'Mg2+离子浓度'!A480</f>
        <v>0.2931415442581049</v>
      </c>
      <c r="B467" s="5">
        <f>'Mg2+离子浓度'!B480</f>
        <v>4.6903994707450316</v>
      </c>
      <c r="C467">
        <f>'OH-离子浓度 '!P480</f>
        <v>14.680576664194245</v>
      </c>
      <c r="D467" s="5">
        <f>'Mg2+离子浓度'!M480</f>
        <v>2.3656315316548975</v>
      </c>
      <c r="E467" s="5">
        <f>Gd离子浓度!M480</f>
        <v>4.5224505026857549E-3</v>
      </c>
      <c r="F467" s="5">
        <f>Nd离子浓度!M480</f>
        <v>1.3192869474966057E-2</v>
      </c>
      <c r="G467" s="5">
        <f>'In离子浓度 '!M480</f>
        <v>3.0186261681774884E-3</v>
      </c>
    </row>
    <row r="468" spans="1:7" x14ac:dyDescent="0.25">
      <c r="A468">
        <f>'Mg2+离子浓度'!A481</f>
        <v>0</v>
      </c>
      <c r="B468" s="5">
        <f>'Mg2+离子浓度'!B481</f>
        <v>4.6903994708450316</v>
      </c>
      <c r="C468">
        <f>'OH-离子浓度 '!P481</f>
        <v>14.680577026099868</v>
      </c>
      <c r="D468" s="5">
        <f>'Mg2+离子浓度'!M481</f>
        <v>2.3656335066513998</v>
      </c>
      <c r="E468" s="5">
        <f>Gd离子浓度!M481</f>
        <v>4.5224542781721047E-3</v>
      </c>
      <c r="F468" s="5">
        <f>Nd离子浓度!M481</f>
        <v>1.3192880488563097E-2</v>
      </c>
      <c r="G468" s="5">
        <f>'In离子浓度 '!M481</f>
        <v>3.018626168007181E-3</v>
      </c>
    </row>
    <row r="469" spans="1:7" x14ac:dyDescent="0.25">
      <c r="A469">
        <f>'Mg2+离子浓度'!A482</f>
        <v>0</v>
      </c>
      <c r="B469" s="5">
        <f>'Mg2+离子浓度'!B482</f>
        <v>4.6903994711450316</v>
      </c>
      <c r="C469">
        <f>'OH-离子浓度 '!P482</f>
        <v>14.680578112041108</v>
      </c>
      <c r="D469" s="5">
        <f>'Mg2+离子浓度'!M482</f>
        <v>2.3656394325402079</v>
      </c>
      <c r="E469" s="5">
        <f>Gd离子浓度!M482</f>
        <v>4.5224656053912526E-3</v>
      </c>
      <c r="F469" s="5">
        <f>Nd离子浓度!M482</f>
        <v>1.3192913530297981E-2</v>
      </c>
      <c r="G469" s="5">
        <f>'In离子浓度 '!M482</f>
        <v>3.0186261677121995E-3</v>
      </c>
    </row>
    <row r="470" spans="1:7" x14ac:dyDescent="0.25">
      <c r="A470">
        <f>'Mg2+离子浓度'!A483</f>
        <v>0</v>
      </c>
      <c r="B470" s="5">
        <f>'Mg2+离子浓度'!B483</f>
        <v>4.6903994715450317</v>
      </c>
      <c r="C470">
        <f>'OH-离子浓度 '!P483</f>
        <v>14.680579560013724</v>
      </c>
      <c r="D470" s="5">
        <f>'Mg2+离子浓度'!M483</f>
        <v>2.365647333944727</v>
      </c>
      <c r="E470" s="5">
        <f>Gd离子浓度!M483</f>
        <v>4.5224807085355902E-3</v>
      </c>
      <c r="F470" s="5">
        <f>Nd离子浓度!M483</f>
        <v>1.3192957586174787E-2</v>
      </c>
      <c r="G470" s="5">
        <f>'In离子浓度 '!M483</f>
        <v>3.0186261673715831E-3</v>
      </c>
    </row>
    <row r="471" spans="1:7" x14ac:dyDescent="0.25">
      <c r="A471">
        <f>'Mg2+离子浓度'!A484</f>
        <v>0</v>
      </c>
      <c r="B471" s="5">
        <f>'Mg2+离子浓度'!B484</f>
        <v>4.6903994717450317</v>
      </c>
      <c r="C471">
        <f>'OH-离子浓度 '!P484</f>
        <v>14.680580283924334</v>
      </c>
      <c r="D471" s="5">
        <f>'Mg2+离子浓度'!M484</f>
        <v>2.365651284353198</v>
      </c>
      <c r="E471" s="5">
        <f>Gd离子浓度!M484</f>
        <v>4.5224882598594463E-3</v>
      </c>
      <c r="F471" s="5">
        <f>Nd离子浓度!M484</f>
        <v>1.3192979613804874E-2</v>
      </c>
      <c r="G471" s="5">
        <f>'In离子浓度 '!M484</f>
        <v>3.0186261671307319E-3</v>
      </c>
    </row>
    <row r="472" spans="1:7" x14ac:dyDescent="0.25">
      <c r="A472">
        <f>'Mg2+离子浓度'!A485</f>
        <v>0</v>
      </c>
      <c r="B472" s="5">
        <f>'Mg2+离子浓度'!B485</f>
        <v>4.6903994807450315</v>
      </c>
      <c r="C472">
        <f>'OH-离子浓度 '!P485</f>
        <v>14.680612868308694</v>
      </c>
      <c r="D472" s="5">
        <f>'Mg2+离子浓度'!M485</f>
        <v>2.3658290911250033</v>
      </c>
      <c r="E472" s="5">
        <f>Gd离子浓度!M485</f>
        <v>4.522828101862335E-3</v>
      </c>
      <c r="F472" s="5">
        <f>Nd离子浓度!M485</f>
        <v>1.3193970897368228E-2</v>
      </c>
      <c r="G472" s="5">
        <f>'In离子浓度 '!M485</f>
        <v>3.0186261655150508E-3</v>
      </c>
    </row>
    <row r="473" spans="1:7" x14ac:dyDescent="0.25">
      <c r="A473">
        <f>'Mg2+离子浓度'!A486</f>
        <v>0</v>
      </c>
      <c r="B473" s="5">
        <f>'Mg2+离子浓度'!B486</f>
        <v>4.6903995707450319</v>
      </c>
      <c r="C473">
        <f>'OH-离子浓度 '!P486</f>
        <v>14.680938589326523</v>
      </c>
      <c r="D473" s="5">
        <f>'Mg2+离子浓度'!M486</f>
        <v>2.3676072048744103</v>
      </c>
      <c r="E473" s="5">
        <f>Gd离子浓度!M486</f>
        <v>4.5262265608347384E-3</v>
      </c>
      <c r="F473" s="5">
        <f>Nd离子浓度!M486</f>
        <v>1.3203883781468001E-2</v>
      </c>
      <c r="G473" s="5">
        <f>'In离子浓度 '!M486</f>
        <v>3.0186261604058175E-3</v>
      </c>
    </row>
    <row r="474" spans="1:7" x14ac:dyDescent="0.25">
      <c r="A474">
        <f>'Mg2+离子浓度'!A487</f>
        <v>0</v>
      </c>
      <c r="B474" s="5">
        <f>'Mg2+离子浓度'!B487</f>
        <v>4.6904004707450317</v>
      </c>
      <c r="C474">
        <f>'OH-离子浓度 '!P487</f>
        <v>14.684182469812201</v>
      </c>
      <c r="D474" s="5">
        <f>'Mg2+离子浓度'!M487</f>
        <v>2.385388487405411</v>
      </c>
      <c r="E474" s="5">
        <f>Gd离子浓度!M487</f>
        <v>4.5602112730704905E-3</v>
      </c>
      <c r="F474" s="5">
        <f>Nd离子浓度!M487</f>
        <v>1.3303012774356538E-2</v>
      </c>
      <c r="G474" s="5">
        <f>'In离子浓度 '!M487</f>
        <v>3.0186261442490055E-3</v>
      </c>
    </row>
    <row r="475" spans="1:7" x14ac:dyDescent="0.25">
      <c r="A475">
        <f>'Mg2+离子浓度'!A488</f>
        <v>7.4868119641229509E-6</v>
      </c>
      <c r="B475" s="5">
        <f>'Mg2+离子浓度'!B488</f>
        <v>4.6904069575569958</v>
      </c>
      <c r="C475">
        <f>'OH-离子浓度 '!P488</f>
        <v>14.706872734873889</v>
      </c>
      <c r="D475" s="5">
        <f>'Mg2+离子浓度'!M488</f>
        <v>2.513548602571873</v>
      </c>
      <c r="E475" s="5">
        <f>Gd离子浓度!M488</f>
        <v>4.8051586774564966E-3</v>
      </c>
      <c r="F475" s="5">
        <f>Nd离子浓度!M488</f>
        <v>1.4017492127410266E-2</v>
      </c>
      <c r="G475" s="5">
        <f>'In离子浓度 '!M488</f>
        <v>3.0186261008729501E-3</v>
      </c>
    </row>
    <row r="476" spans="1:7" x14ac:dyDescent="0.25">
      <c r="A476">
        <f>'Mg2+离子浓度'!A489</f>
        <v>0</v>
      </c>
      <c r="B476" s="5">
        <f>'Mg2+离子浓度'!B489</f>
        <v>4.6904094707450312</v>
      </c>
      <c r="C476">
        <f>'OH-离子浓度 '!P489</f>
        <v>14.706872707009071</v>
      </c>
      <c r="D476" s="5">
        <f>'Mg2+离子浓度'!M489</f>
        <v>2.5135484831023329</v>
      </c>
      <c r="E476" s="5">
        <f>Gd离子浓度!M489</f>
        <v>4.8051585764812711E-3</v>
      </c>
      <c r="F476" s="5">
        <f>Nd离子浓度!M489</f>
        <v>1.401749200203615E-2</v>
      </c>
      <c r="G476" s="5">
        <f>'In离子浓度 '!M489</f>
        <v>3.0186276914676213E-3</v>
      </c>
    </row>
    <row r="477" spans="1:7" x14ac:dyDescent="0.25">
      <c r="A477">
        <f>'Mg2+离子浓度'!A490</f>
        <v>0</v>
      </c>
      <c r="B477" s="5">
        <f>'Mg2+离子浓度'!B490</f>
        <v>4.6904194707450317</v>
      </c>
      <c r="C477">
        <f>'OH-离子浓度 '!P490</f>
        <v>14.706872652247146</v>
      </c>
      <c r="D477" s="5">
        <f>'Mg2+离子浓度'!M490</f>
        <v>2.5135482447910085</v>
      </c>
      <c r="E477" s="5">
        <f>Gd离子浓度!M490</f>
        <v>4.8051583750613929E-3</v>
      </c>
      <c r="F477" s="5">
        <f>Nd离子浓度!M490</f>
        <v>1.4017491751946696E-2</v>
      </c>
      <c r="G477" s="5">
        <f>'In离子浓度 '!M490</f>
        <v>3.0186340740324881E-3</v>
      </c>
    </row>
    <row r="478" spans="1:7" x14ac:dyDescent="0.25">
      <c r="A478">
        <f>'Mg2+离子浓度'!A491</f>
        <v>0</v>
      </c>
      <c r="B478" s="5">
        <f>'Mg2+离子浓度'!B491</f>
        <v>4.6904494707450315</v>
      </c>
      <c r="C478">
        <f>'OH-离子浓度 '!P491</f>
        <v>14.706872559484941</v>
      </c>
      <c r="D478" s="5">
        <f>'Mg2+离子浓度'!M491</f>
        <v>2.5135478320237259</v>
      </c>
      <c r="E478" s="5">
        <f>Gd离子浓度!M491</f>
        <v>4.8051580261919431E-3</v>
      </c>
      <c r="F478" s="5">
        <f>Nd离子浓度!M491</f>
        <v>1.4017491318779057E-2</v>
      </c>
      <c r="G478" s="5">
        <f>'In离子浓度 '!M491</f>
        <v>3.0186532900133918E-3</v>
      </c>
    </row>
    <row r="479" spans="1:7" x14ac:dyDescent="0.25">
      <c r="A479">
        <f>'Mg2+离子浓度'!A492</f>
        <v>0</v>
      </c>
      <c r="B479" s="5">
        <f>'Mg2+离子浓度'!B492</f>
        <v>4.6904794707450312</v>
      </c>
      <c r="C479">
        <f>'OH-离子浓度 '!P492</f>
        <v>14.706872466722738</v>
      </c>
      <c r="D479" s="5">
        <f>'Mg2+离子浓度'!M492</f>
        <v>2.5135474192565108</v>
      </c>
      <c r="E479" s="5">
        <f>Gd离子浓度!M492</f>
        <v>4.8051576773225201E-3</v>
      </c>
      <c r="F479" s="5">
        <f>Nd离子浓度!M492</f>
        <v>1.4017490885611434E-2</v>
      </c>
      <c r="G479" s="5">
        <f>'In离子浓度 '!M492</f>
        <v>3.0186725059937014E-3</v>
      </c>
    </row>
    <row r="480" spans="1:7" x14ac:dyDescent="0.25">
      <c r="A480">
        <f>'Mg2+离子浓度'!A493</f>
        <v>0</v>
      </c>
      <c r="B480" s="5">
        <f>'Mg2+离子浓度'!B493</f>
        <v>4.6904994707450314</v>
      </c>
      <c r="C480">
        <f>'OH-离子浓度 '!P493</f>
        <v>14.706872390242435</v>
      </c>
      <c r="D480" s="5">
        <f>'Mg2+离子浓度'!M493</f>
        <v>2.5135470822335466</v>
      </c>
      <c r="E480" s="5">
        <f>Gd离子浓度!M493</f>
        <v>4.8051573924718493E-3</v>
      </c>
      <c r="F480" s="5">
        <f>Nd离子浓度!M493</f>
        <v>1.4017490531931555E-2</v>
      </c>
      <c r="G480" s="5">
        <f>'In离子浓度 '!M493</f>
        <v>3.0186853026703602E-3</v>
      </c>
    </row>
    <row r="481" spans="1:7" x14ac:dyDescent="0.25">
      <c r="A481">
        <f>'Mg2+离子浓度'!A494</f>
        <v>0</v>
      </c>
      <c r="B481" s="5">
        <f>'Mg2+离子浓度'!B494</f>
        <v>4.6905994707450311</v>
      </c>
      <c r="C481">
        <f>'OH-离子浓度 '!P494</f>
        <v>14.706872228331319</v>
      </c>
      <c r="D481" s="5">
        <f>'Mg2+离子浓度'!M494</f>
        <v>2.5135463286273896</v>
      </c>
      <c r="E481" s="5">
        <f>Gd离子浓度!M494</f>
        <v>4.8051567555264223E-3</v>
      </c>
      <c r="F481" s="5">
        <f>Nd离子浓度!M494</f>
        <v>1.4017489741079333E-2</v>
      </c>
      <c r="G481" s="5">
        <f>'In离子浓度 '!M494</f>
        <v>3.0187494965661097E-3</v>
      </c>
    </row>
    <row r="482" spans="1:7" x14ac:dyDescent="0.25">
      <c r="A482">
        <f>'Mg2+离子浓度'!A495</f>
        <v>0</v>
      </c>
      <c r="B482" s="5">
        <f>'Mg2+离子浓度'!B495</f>
        <v>4.6908994707450313</v>
      </c>
      <c r="C482">
        <f>'OH-离子浓度 '!P495</f>
        <v>14.706871968775362</v>
      </c>
      <c r="D482" s="5">
        <f>'Mg2+离子浓度'!M495</f>
        <v>2.5135450233436276</v>
      </c>
      <c r="E482" s="5">
        <f>Gd离子浓度!M495</f>
        <v>4.8051556523047278E-3</v>
      </c>
      <c r="F482" s="5">
        <f>Nd离子浓度!M495</f>
        <v>1.4017488371283179E-2</v>
      </c>
      <c r="G482" s="5">
        <f>'In离子浓度 '!M495</f>
        <v>3.0189422941849075E-3</v>
      </c>
    </row>
    <row r="483" spans="1:7" x14ac:dyDescent="0.25">
      <c r="A483">
        <f>'Mg2+离子浓度'!A496</f>
        <v>0</v>
      </c>
      <c r="B483" s="5">
        <f>'Mg2+离子浓度'!B496</f>
        <v>4.6911994707450315</v>
      </c>
      <c r="C483">
        <f>'OH-离子浓度 '!P496</f>
        <v>14.706871709219437</v>
      </c>
      <c r="D483" s="5">
        <f>'Mg2+离子浓度'!M496</f>
        <v>2.5135437180605438</v>
      </c>
      <c r="E483" s="5">
        <f>Gd离子浓度!M496</f>
        <v>4.8051545490832865E-3</v>
      </c>
      <c r="F483" s="5">
        <f>Nd离子浓度!M496</f>
        <v>1.4017487001487165E-2</v>
      </c>
      <c r="G483" s="5">
        <f>'In离子浓度 '!M496</f>
        <v>3.0191350917848649E-3</v>
      </c>
    </row>
    <row r="484" spans="1:7" x14ac:dyDescent="0.25">
      <c r="A484">
        <f>'Mg2+离子浓度'!A497</f>
        <v>0</v>
      </c>
      <c r="B484" s="5">
        <f>'Mg2+离子浓度'!B497</f>
        <v>4.6913994707450319</v>
      </c>
      <c r="C484">
        <f>'OH-离子浓度 '!P497</f>
        <v>14.706871489890116</v>
      </c>
      <c r="D484" s="5">
        <f>'Mg2+离子浓度'!M497</f>
        <v>2.513542652301922</v>
      </c>
      <c r="E484" s="5">
        <f>Gd离子浓度!M497</f>
        <v>4.8051536483069588E-3</v>
      </c>
      <c r="F484" s="5">
        <f>Nd离子浓度!M497</f>
        <v>1.4017485883053512E-2</v>
      </c>
      <c r="G484" s="5">
        <f>'In离子浓度 '!M497</f>
        <v>3.019263579303389E-3</v>
      </c>
    </row>
    <row r="485" spans="1:7" x14ac:dyDescent="0.25">
      <c r="A485">
        <f>'Mg2+离子浓度'!A498</f>
        <v>0</v>
      </c>
      <c r="B485" s="5">
        <f>'Mg2+离子浓度'!B498</f>
        <v>4.6923994707450314</v>
      </c>
      <c r="C485">
        <f>'OH-离子浓度 '!P498</f>
        <v>14.706871090495413</v>
      </c>
      <c r="D485" s="5">
        <f>'Mg2+离子浓度'!M498</f>
        <v>2.5135402691942064</v>
      </c>
      <c r="E485" s="5">
        <f>Gd离子浓度!M498</f>
        <v>4.8051516341102354E-3</v>
      </c>
      <c r="F485" s="5">
        <f>Nd离子浓度!M498</f>
        <v>1.4017483382160032E-2</v>
      </c>
      <c r="G485" s="5">
        <f>'In离子浓度 '!M498</f>
        <v>3.019906682619076E-3</v>
      </c>
    </row>
    <row r="486" spans="1:7" x14ac:dyDescent="0.25">
      <c r="A486">
        <f>'Mg2+离子浓度'!A499</f>
        <v>0</v>
      </c>
      <c r="B486" s="5">
        <f>'Mg2+离子浓度'!B499</f>
        <v>4.6953994707450315</v>
      </c>
      <c r="C486">
        <f>'OH-离子浓度 '!P499</f>
        <v>14.706870607547241</v>
      </c>
      <c r="D486" s="5">
        <f>'Mg2+离子浓度'!M499</f>
        <v>2.5135361415344768</v>
      </c>
      <c r="E486" s="5">
        <f>Gd离子浓度!M499</f>
        <v>4.805148145420636E-3</v>
      </c>
      <c r="F486" s="5">
        <f>Nd离子浓度!M499</f>
        <v>1.4017479050486229E-2</v>
      </c>
      <c r="G486" s="5">
        <f>'In离子浓度 '!M499</f>
        <v>3.0218366751266074E-3</v>
      </c>
    </row>
    <row r="487" spans="1:7" x14ac:dyDescent="0.25">
      <c r="A487">
        <f>'Mg2+离子浓度'!A500</f>
        <v>0</v>
      </c>
      <c r="B487" s="5">
        <f>'Mg2+离子浓度'!B500</f>
        <v>4.6983994707450316</v>
      </c>
      <c r="C487">
        <f>'OH-离子浓度 '!P500</f>
        <v>14.706870124599618</v>
      </c>
      <c r="D487" s="5">
        <f>'Mg2+离子浓度'!M500</f>
        <v>2.5135320138815254</v>
      </c>
      <c r="E487" s="5">
        <f>Gd离子浓度!M500</f>
        <v>4.8051446567335693E-3</v>
      </c>
      <c r="F487" s="5">
        <f>Nd离子浓度!M500</f>
        <v>1.4017474718813764E-2</v>
      </c>
      <c r="G487" s="5">
        <f>'In离子浓度 '!M500</f>
        <v>3.0237666670377334E-3</v>
      </c>
    </row>
    <row r="488" spans="1:7" x14ac:dyDescent="0.25">
      <c r="A488">
        <f>'Mg2+离子浓度'!A501</f>
        <v>0</v>
      </c>
      <c r="B488" s="5">
        <f>'Mg2+离子浓度'!B501</f>
        <v>4.7003994707450314</v>
      </c>
      <c r="C488">
        <f>'OH-离子浓度 '!P501</f>
        <v>14.70686965624663</v>
      </c>
      <c r="D488" s="5">
        <f>'Mg2+离子浓度'!M501</f>
        <v>2.5135286436725375</v>
      </c>
      <c r="E488" s="5">
        <f>Gd离子浓度!M501</f>
        <v>4.8051418082345754E-3</v>
      </c>
      <c r="F488" s="5">
        <f>Nd离子浓度!M501</f>
        <v>1.4017471182019103E-2</v>
      </c>
      <c r="G488" s="5">
        <f>'In离子浓度 '!M501</f>
        <v>3.0250531879857713E-3</v>
      </c>
    </row>
    <row r="489" spans="1:7" x14ac:dyDescent="0.25">
      <c r="A489">
        <f>'Mg2+离子浓度'!A502</f>
        <v>0</v>
      </c>
      <c r="B489" s="5">
        <f>'Mg2+离子浓度'!B502</f>
        <v>4.7103994707450312</v>
      </c>
      <c r="C489">
        <f>'OH-离子浓度 '!P502</f>
        <v>14.706869519384881</v>
      </c>
      <c r="D489" s="5">
        <f>'Mg2+离子浓度'!M502</f>
        <v>2.5135211076662474</v>
      </c>
      <c r="E489" s="5">
        <f>Gd离子浓度!M502</f>
        <v>4.8051354388009646E-3</v>
      </c>
      <c r="F489" s="5">
        <f>Nd离子浓度!M502</f>
        <v>1.4017463273507808E-2</v>
      </c>
      <c r="G489" s="5">
        <f>'In离子浓度 '!M502</f>
        <v>3.0314878986971217E-3</v>
      </c>
    </row>
    <row r="490" spans="1:7" x14ac:dyDescent="0.25">
      <c r="A490">
        <f>'Mg2+离子浓度'!A503</f>
        <v>0</v>
      </c>
      <c r="B490" s="5">
        <f>'Mg2+离子浓度'!B503</f>
        <v>4.7403994707450314</v>
      </c>
      <c r="C490">
        <f>'OH-离子浓度 '!P503</f>
        <v>14.706871370556238</v>
      </c>
      <c r="D490" s="5">
        <f>'Mg2+离子浓度'!M503</f>
        <v>2.5135080549596016</v>
      </c>
      <c r="E490" s="5">
        <f>Gd离子浓度!M503</f>
        <v>4.80512440663296E-3</v>
      </c>
      <c r="F490" s="5">
        <f>Nd离子浓度!M503</f>
        <v>1.4017449575572159E-2</v>
      </c>
      <c r="G490" s="5">
        <f>'In离子浓度 '!M503</f>
        <v>3.0507941805814616E-3</v>
      </c>
    </row>
    <row r="491" spans="1:7" x14ac:dyDescent="0.25">
      <c r="A491">
        <f>'Mg2+离子浓度'!A504</f>
        <v>0</v>
      </c>
      <c r="B491" s="5">
        <f>'Mg2+离子浓度'!B504</f>
        <v>4.7703994707450317</v>
      </c>
      <c r="C491">
        <f>'OH-离子浓度 '!P504</f>
        <v>14.706873221706536</v>
      </c>
      <c r="D491" s="5">
        <f>'Mg2+离子浓度'!M504</f>
        <v>2.5134950023207381</v>
      </c>
      <c r="E491" s="5">
        <f>Gd离子浓度!M504</f>
        <v>4.8051133744902857E-3</v>
      </c>
      <c r="F491" s="5">
        <f>Nd离子浓度!M504</f>
        <v>1.4017435877649899E-2</v>
      </c>
      <c r="G491" s="5">
        <f>'In离子浓度 '!M504</f>
        <v>3.0701004435996055E-3</v>
      </c>
    </row>
    <row r="492" spans="1:7" x14ac:dyDescent="0.25">
      <c r="A492">
        <f>'Mg2+离子浓度'!A505</f>
        <v>0</v>
      </c>
      <c r="B492" s="5">
        <f>'Mg2+离子浓度'!B505</f>
        <v>4.7903994707450313</v>
      </c>
      <c r="C492">
        <f>'OH-离子浓度 '!P505</f>
        <v>14.706873992878377</v>
      </c>
      <c r="D492" s="5">
        <f>'Mg2+离子浓度'!M505</f>
        <v>2.5134843449410784</v>
      </c>
      <c r="E492" s="5">
        <f>Gd离子浓度!M505</f>
        <v>4.8051043668041905E-3</v>
      </c>
      <c r="F492" s="5">
        <f>Nd离子浓度!M505</f>
        <v>1.4017424693354133E-2</v>
      </c>
      <c r="G492" s="5">
        <f>'In离子浓度 '!M505</f>
        <v>3.08297082583525E-3</v>
      </c>
    </row>
    <row r="493" spans="1:7" x14ac:dyDescent="0.25">
      <c r="A493">
        <f>'Mg2+离子浓度'!A506</f>
        <v>0</v>
      </c>
      <c r="B493" s="5">
        <f>'Mg2+离子浓度'!B506</f>
        <v>4.840399470745032</v>
      </c>
      <c r="C493">
        <f>'OH-离子浓度 '!P506</f>
        <v>14.706878238739998</v>
      </c>
      <c r="D493" s="5">
        <f>'Mg2+离子浓度'!M506</f>
        <v>2.5134674942157194</v>
      </c>
      <c r="E493" s="5">
        <f>Gd离子浓度!M506</f>
        <v>4.8050901244286381E-3</v>
      </c>
      <c r="F493" s="5">
        <f>Nd离子浓度!M506</f>
        <v>1.4017407009443926E-2</v>
      </c>
      <c r="G493" s="5">
        <f>'In离子浓度 '!M506</f>
        <v>3.1151490010945114E-3</v>
      </c>
    </row>
    <row r="494" spans="1:7" x14ac:dyDescent="0.25">
      <c r="A494" t="str">
        <f>'Mg2+离子浓度'!A507</f>
        <v>(t1+t2)*17</v>
      </c>
      <c r="B494" s="5">
        <f>'Mg2+离子浓度'!B507</f>
        <v>4.8903994707450318</v>
      </c>
      <c r="C494">
        <f>'OH-离子浓度 '!P507</f>
        <v>14.706882484521117</v>
      </c>
      <c r="D494" s="5">
        <f>'Mg2+离子浓度'!M507</f>
        <v>2.5134506436033295</v>
      </c>
      <c r="E494" s="5">
        <f>Gd离子浓度!M507</f>
        <v>4.8050758820952985E-3</v>
      </c>
      <c r="F494" s="5">
        <f>Nd离子浓度!M507</f>
        <v>1.4017389325556025E-2</v>
      </c>
      <c r="G494" s="5">
        <f>'In离子浓度 '!M507</f>
        <v>3.1473271357588713E-3</v>
      </c>
    </row>
    <row r="495" spans="1:7" x14ac:dyDescent="0.25">
      <c r="A495">
        <f>'Mg2+离子浓度'!A508</f>
        <v>4.983533528191173</v>
      </c>
      <c r="B495" s="5">
        <f>'Mg2+离子浓度'!B508</f>
        <v>4.9403994707450316</v>
      </c>
      <c r="C495">
        <f>'OH-离子浓度 '!P508</f>
        <v>14.706886730221733</v>
      </c>
      <c r="D495" s="5">
        <f>'Mg2+离子浓度'!M508</f>
        <v>2.5134337931039088</v>
      </c>
      <c r="E495" s="5">
        <f>Gd离子浓度!M508</f>
        <v>4.8050616398041734E-3</v>
      </c>
      <c r="F495" s="5">
        <f>Nd离子浓度!M508</f>
        <v>1.4017371641690436E-2</v>
      </c>
      <c r="G495" s="5">
        <f>'In离子浓度 '!M508</f>
        <v>3.1795052298283816E-3</v>
      </c>
    </row>
    <row r="496" spans="1:7" x14ac:dyDescent="0.25">
      <c r="A496">
        <f>'Mg2+离子浓度'!A509</f>
        <v>0.2931415442581049</v>
      </c>
      <c r="B496" s="5">
        <f>'Mg2+离子浓度'!B509</f>
        <v>4.9835485018151005</v>
      </c>
      <c r="C496">
        <f>'OH-离子浓度 '!P509</f>
        <v>14.706890130916406</v>
      </c>
      <c r="D496" s="5">
        <f>'Mg2+离子浓度'!M509</f>
        <v>2.5134181396424831</v>
      </c>
      <c r="E496" s="5">
        <f>Gd离子浓度!M509</f>
        <v>4.8050484092177692E-3</v>
      </c>
      <c r="F496" s="5">
        <f>Nd离子浓度!M509</f>
        <v>1.40173552139747E-2</v>
      </c>
      <c r="G496" s="5">
        <f>'In离子浓度 '!M509</f>
        <v>3.2072740042165199E-3</v>
      </c>
    </row>
    <row r="497" spans="1:7" x14ac:dyDescent="0.25">
      <c r="A497">
        <f>'Mg2+离子浓度'!A510</f>
        <v>0</v>
      </c>
      <c r="B497" s="5">
        <f>'Mg2+离子浓度'!B510</f>
        <v>4.9835485019151005</v>
      </c>
      <c r="C497">
        <f>'OH-离子浓度 '!P510</f>
        <v>14.70689047153512</v>
      </c>
      <c r="D497" s="5">
        <f>'Mg2+离子浓度'!M510</f>
        <v>2.513420114594676</v>
      </c>
      <c r="E497" s="5">
        <f>Gd离子浓度!M510</f>
        <v>4.8050521846666602E-3</v>
      </c>
      <c r="F497" s="5">
        <f>Nd离子浓度!M510</f>
        <v>1.4017366227525222E-2</v>
      </c>
      <c r="G497" s="5">
        <f>'In离子浓度 '!M510</f>
        <v>3.2072740040355687E-3</v>
      </c>
    </row>
    <row r="498" spans="1:7" x14ac:dyDescent="0.25">
      <c r="A498">
        <f>'Mg2+离子浓度'!A511</f>
        <v>0</v>
      </c>
      <c r="B498" s="5">
        <f>'Mg2+离子浓度'!B511</f>
        <v>4.9835485022151005</v>
      </c>
      <c r="C498">
        <f>'OH-离子浓度 '!P511</f>
        <v>14.706891493615835</v>
      </c>
      <c r="D498" s="5">
        <f>'Mg2+离子浓度'!M511</f>
        <v>2.5134260404067392</v>
      </c>
      <c r="E498" s="5">
        <f>Gd离子浓度!M511</f>
        <v>4.8050635118209268E-3</v>
      </c>
      <c r="F498" s="5">
        <f>Nd离子浓度!M511</f>
        <v>1.4017399269179536E-2</v>
      </c>
      <c r="G498" s="5">
        <f>'In离子浓度 '!M511</f>
        <v>3.2072740037221519E-3</v>
      </c>
    </row>
    <row r="499" spans="1:7" x14ac:dyDescent="0.25">
      <c r="A499">
        <f>'Mg2+离子浓度'!A512</f>
        <v>0</v>
      </c>
      <c r="B499" s="5">
        <f>'Mg2+离子浓度'!B512</f>
        <v>4.9835485026151005</v>
      </c>
      <c r="C499">
        <f>'OH-离子浓度 '!P512</f>
        <v>14.70689285644157</v>
      </c>
      <c r="D499" s="5">
        <f>'Mg2+离子浓度'!M512</f>
        <v>2.5134339417226403</v>
      </c>
      <c r="E499" s="5">
        <f>Gd离子浓度!M512</f>
        <v>4.8050786148903452E-3</v>
      </c>
      <c r="F499" s="5">
        <f>Nd离子浓度!M512</f>
        <v>1.4017443324963311E-2</v>
      </c>
      <c r="G499" s="5">
        <f>'In离子浓度 '!M512</f>
        <v>3.2072740033602496E-3</v>
      </c>
    </row>
    <row r="500" spans="1:7" x14ac:dyDescent="0.25">
      <c r="A500">
        <f>'Mg2+离子浓度'!A513</f>
        <v>0</v>
      </c>
      <c r="B500" s="5">
        <f>'Mg2+离子浓度'!B513</f>
        <v>4.9835485028151005</v>
      </c>
      <c r="C500">
        <f>'OH-离子浓度 '!P513</f>
        <v>14.706893537778946</v>
      </c>
      <c r="D500" s="5">
        <f>'Mg2+离子浓度'!M513</f>
        <v>2.5134378920684495</v>
      </c>
      <c r="E500" s="5">
        <f>Gd离子浓度!M513</f>
        <v>4.8050861661612255E-3</v>
      </c>
      <c r="F500" s="5">
        <f>Nd离子浓度!M513</f>
        <v>1.4017465352527613E-2</v>
      </c>
      <c r="G500" s="5">
        <f>'In离子浓度 '!M513</f>
        <v>3.2072740031043462E-3</v>
      </c>
    </row>
    <row r="501" spans="1:7" x14ac:dyDescent="0.25">
      <c r="A501">
        <f>'Mg2+离子浓度'!A514</f>
        <v>0</v>
      </c>
      <c r="B501" s="5">
        <f>'Mg2+离子浓度'!B514</f>
        <v>4.9835485118151004</v>
      </c>
      <c r="C501">
        <f>'OH-离子浓度 '!P514</f>
        <v>14.706924206510577</v>
      </c>
      <c r="D501" s="5">
        <f>'Mg2+离子浓度'!M514</f>
        <v>2.5136156984199021</v>
      </c>
      <c r="E501" s="5">
        <f>Gd离子浓度!M514</f>
        <v>4.805426007808743E-3</v>
      </c>
      <c r="F501" s="5">
        <f>Nd离子浓度!M514</f>
        <v>1.4018456635649672E-2</v>
      </c>
      <c r="G501" s="5">
        <f>'In离子浓度 '!M514</f>
        <v>3.2072740013876938E-3</v>
      </c>
    </row>
    <row r="502" spans="1:7" x14ac:dyDescent="0.25">
      <c r="A502">
        <f>'Mg2+离子浓度'!A515</f>
        <v>0</v>
      </c>
      <c r="B502" s="5">
        <f>'Mg2+离子浓度'!B515</f>
        <v>4.9835486018151007</v>
      </c>
      <c r="C502">
        <f>'OH-离子浓度 '!P515</f>
        <v>14.707230786335099</v>
      </c>
      <c r="D502" s="5">
        <f>'Mg2+离子浓度'!M515</f>
        <v>2.5153938108400378</v>
      </c>
      <c r="E502" s="5">
        <f>Gd离子浓度!M515</f>
        <v>4.808824465657357E-3</v>
      </c>
      <c r="F502" s="5">
        <f>Nd离子浓度!M515</f>
        <v>1.402836951835394E-2</v>
      </c>
      <c r="G502" s="5">
        <f>'In离子浓度 '!M515</f>
        <v>3.2072739959591616E-3</v>
      </c>
    </row>
    <row r="503" spans="1:7" x14ac:dyDescent="0.25">
      <c r="A503">
        <f>'Mg2+离子浓度'!A516</f>
        <v>0</v>
      </c>
      <c r="B503" s="5">
        <f>'Mg2+离子浓度'!B516</f>
        <v>4.9835495018151006</v>
      </c>
      <c r="C503">
        <f>'OH-离子浓度 '!P516</f>
        <v>14.710284776030635</v>
      </c>
      <c r="D503" s="5">
        <f>'Mg2+离子浓度'!M516</f>
        <v>2.5331750891675124</v>
      </c>
      <c r="E503" s="5">
        <f>Gd离子浓度!M516</f>
        <v>4.8428091743393745E-3</v>
      </c>
      <c r="F503" s="5">
        <f>Nd离子浓度!M516</f>
        <v>1.4127498506829523E-2</v>
      </c>
      <c r="G503" s="5">
        <f>'In离子浓度 '!M516</f>
        <v>3.2072739787926369E-3</v>
      </c>
    </row>
    <row r="504" spans="1:7" x14ac:dyDescent="0.25">
      <c r="A504">
        <f>'Mg2+离子浓度'!A517</f>
        <v>7.4868119641229509E-6</v>
      </c>
      <c r="B504" s="5">
        <f>'Mg2+离子浓度'!B517</f>
        <v>4.9835559886270646</v>
      </c>
      <c r="C504">
        <f>'OH-离子浓度 '!P517</f>
        <v>14.731683527277468</v>
      </c>
      <c r="D504" s="5">
        <f>'Mg2+离子浓度'!M517</f>
        <v>2.6613351930488034</v>
      </c>
      <c r="E504" s="5">
        <f>Gd离子浓度!M517</f>
        <v>5.0877565691847034E-3</v>
      </c>
      <c r="F504" s="5">
        <f>Nd离子浓度!M517</f>
        <v>1.484197784803583E-2</v>
      </c>
      <c r="G504" s="5">
        <f>'In离子浓度 '!M517</f>
        <v>3.2072739327058133E-3</v>
      </c>
    </row>
    <row r="505" spans="1:7" x14ac:dyDescent="0.25">
      <c r="A505">
        <f>'Mg2+离子浓度'!A518</f>
        <v>0</v>
      </c>
      <c r="B505" s="5">
        <f>'Mg2+离子浓度'!B518</f>
        <v>4.983558501815101</v>
      </c>
      <c r="C505">
        <f>'OH-离子浓度 '!P518</f>
        <v>14.731683499389668</v>
      </c>
      <c r="D505" s="5">
        <f>'Mg2+离子浓度'!M518</f>
        <v>2.6613350665549325</v>
      </c>
      <c r="E505" s="5">
        <f>Gd离子浓度!M518</f>
        <v>5.0877564622709877E-3</v>
      </c>
      <c r="F505" s="5">
        <f>Nd离子浓度!M518</f>
        <v>1.4841977715287417E-2</v>
      </c>
      <c r="G505" s="5">
        <f>'In离子浓度 '!M518</f>
        <v>3.2072755216131974E-3</v>
      </c>
    </row>
    <row r="506" spans="1:7" x14ac:dyDescent="0.25">
      <c r="A506">
        <f>'Mg2+离子浓度'!A519</f>
        <v>0</v>
      </c>
      <c r="B506" s="5">
        <f>'Mg2+离子浓度'!B519</f>
        <v>4.9835685018151006</v>
      </c>
      <c r="C506">
        <f>'OH-离子浓度 '!P519</f>
        <v>14.731683444536293</v>
      </c>
      <c r="D506" s="5">
        <f>'Mg2+离子浓度'!M519</f>
        <v>2.6613348142318567</v>
      </c>
      <c r="E506" s="5">
        <f>Gd离子浓度!M519</f>
        <v>5.0877562490053325E-3</v>
      </c>
      <c r="F506" s="5">
        <f>Nd离子浓度!M519</f>
        <v>1.4841977450488113E-2</v>
      </c>
      <c r="G506" s="5">
        <f>'In离子浓度 '!M519</f>
        <v>3.2072819008123524E-3</v>
      </c>
    </row>
    <row r="507" spans="1:7" x14ac:dyDescent="0.25">
      <c r="A507">
        <f>'Mg2+离子浓度'!A520</f>
        <v>0</v>
      </c>
      <c r="B507" s="5">
        <f>'Mg2+离子浓度'!B520</f>
        <v>4.9835985018151003</v>
      </c>
      <c r="C507">
        <f>'OH-离子浓度 '!P520</f>
        <v>14.731683351499735</v>
      </c>
      <c r="D507" s="5">
        <f>'Mg2+离子浓度'!M520</f>
        <v>2.6613343771955109</v>
      </c>
      <c r="E507" s="5">
        <f>Gd离子浓度!M520</f>
        <v>5.0877558796183992E-3</v>
      </c>
      <c r="F507" s="5">
        <f>Nd离子浓度!M520</f>
        <v>1.484197699184227E-2</v>
      </c>
      <c r="G507" s="5">
        <f>'In离子浓度 '!M520</f>
        <v>3.2073011109636728E-3</v>
      </c>
    </row>
    <row r="508" spans="1:7" x14ac:dyDescent="0.25">
      <c r="A508">
        <f>'Mg2+离子浓度'!A521</f>
        <v>0</v>
      </c>
      <c r="B508" s="5">
        <f>'Mg2+离子浓度'!B521</f>
        <v>4.983628501815101</v>
      </c>
      <c r="C508">
        <f>'OH-离子浓度 '!P521</f>
        <v>14.731683258463178</v>
      </c>
      <c r="D508" s="5">
        <f>'Mg2+离子浓度'!M521</f>
        <v>2.6613339401592371</v>
      </c>
      <c r="E508" s="5">
        <f>Gd离子浓度!M521</f>
        <v>5.0877555102314918E-3</v>
      </c>
      <c r="F508" s="5">
        <f>Nd离子浓度!M521</f>
        <v>1.4841976533196442E-2</v>
      </c>
      <c r="G508" s="5">
        <f>'In离子浓度 '!M521</f>
        <v>3.2073203211143999E-3</v>
      </c>
    </row>
    <row r="509" spans="1:7" x14ac:dyDescent="0.25">
      <c r="A509">
        <f>'Mg2+离子浓度'!A522</f>
        <v>0</v>
      </c>
      <c r="B509" s="5">
        <f>'Mg2+离子浓度'!B522</f>
        <v>4.9836485018151002</v>
      </c>
      <c r="C509">
        <f>'OH-离子浓度 '!P522</f>
        <v>14.731683181799974</v>
      </c>
      <c r="D509" s="5">
        <f>'Mg2+离子浓度'!M522</f>
        <v>2.6613335833206726</v>
      </c>
      <c r="E509" s="5">
        <f>Gd离子浓度!M522</f>
        <v>5.0877552086283657E-3</v>
      </c>
      <c r="F509" s="5">
        <f>Nd离子浓度!M522</f>
        <v>1.4841976158713698E-2</v>
      </c>
      <c r="G509" s="5">
        <f>'In离子浓度 '!M522</f>
        <v>3.2073331130312243E-3</v>
      </c>
    </row>
    <row r="510" spans="1:7" x14ac:dyDescent="0.25">
      <c r="A510">
        <f>'Mg2+离子浓度'!A523</f>
        <v>0</v>
      </c>
      <c r="B510" s="5">
        <f>'Mg2+离子浓度'!B523</f>
        <v>4.9837485018151009</v>
      </c>
      <c r="C510">
        <f>'OH-离子浓度 '!P523</f>
        <v>14.73168301897435</v>
      </c>
      <c r="D510" s="5">
        <f>'Mg2+离子浓度'!M523</f>
        <v>2.6613327854054916</v>
      </c>
      <c r="E510" s="5">
        <f>Gd离子浓度!M523</f>
        <v>5.0877545342233148E-3</v>
      </c>
      <c r="F510" s="5">
        <f>Nd离子浓度!M523</f>
        <v>1.4841975321344856E-2</v>
      </c>
      <c r="G510" s="5">
        <f>'In离子浓度 '!M523</f>
        <v>3.2073972962836598E-3</v>
      </c>
    </row>
    <row r="511" spans="1:7" x14ac:dyDescent="0.25">
      <c r="A511">
        <f>'Mg2+离子浓度'!A524</f>
        <v>0</v>
      </c>
      <c r="B511" s="5">
        <f>'Mg2+离子浓度'!B524</f>
        <v>4.9840485018151011</v>
      </c>
      <c r="C511">
        <f>'OH-离子浓度 '!P524</f>
        <v>14.731682756674868</v>
      </c>
      <c r="D511" s="5">
        <f>'Mg2+离子浓度'!M524</f>
        <v>2.6613314033762716</v>
      </c>
      <c r="E511" s="5">
        <f>Gd离子浓度!M524</f>
        <v>5.0877533661196576E-3</v>
      </c>
      <c r="F511" s="5">
        <f>Nd离子浓度!M524</f>
        <v>1.4841973870979559E-2</v>
      </c>
      <c r="G511" s="5">
        <f>'In离子浓度 '!M524</f>
        <v>3.2075900754677004E-3</v>
      </c>
    </row>
    <row r="512" spans="1:7" x14ac:dyDescent="0.25">
      <c r="A512">
        <f>'Mg2+离子浓度'!A525</f>
        <v>0</v>
      </c>
      <c r="B512" s="5">
        <f>'Mg2+离子浓度'!B525</f>
        <v>4.9843485018151004</v>
      </c>
      <c r="C512">
        <f>'OH-离子浓度 '!P525</f>
        <v>14.731682494375416</v>
      </c>
      <c r="D512" s="5">
        <f>'Mg2+离子浓度'!M525</f>
        <v>2.6613300213477706</v>
      </c>
      <c r="E512" s="5">
        <f>Gd离子浓度!M525</f>
        <v>5.0877521980162684E-3</v>
      </c>
      <c r="F512" s="5">
        <f>Nd离子浓度!M525</f>
        <v>1.4841972420614403E-2</v>
      </c>
      <c r="G512" s="5">
        <f>'In离子浓度 '!M525</f>
        <v>3.2077828546329019E-3</v>
      </c>
    </row>
    <row r="513" spans="1:7" x14ac:dyDescent="0.25">
      <c r="A513">
        <f>'Mg2+离子浓度'!A526</f>
        <v>0</v>
      </c>
      <c r="B513" s="5">
        <f>'Mg2+离子浓度'!B526</f>
        <v>4.9845485018151008</v>
      </c>
      <c r="C513">
        <f>'OH-离子浓度 '!P526</f>
        <v>14.731682273217077</v>
      </c>
      <c r="D513" s="5">
        <f>'Mg2+离子浓度'!M526</f>
        <v>2.6613288929268104</v>
      </c>
      <c r="E513" s="5">
        <f>Gd离子浓度!M526</f>
        <v>5.0877512442640627E-3</v>
      </c>
      <c r="F513" s="5">
        <f>Nd离子浓度!M526</f>
        <v>1.4841971236396329E-2</v>
      </c>
      <c r="G513" s="5">
        <f>'In离子浓度 '!M526</f>
        <v>3.2079113270995119E-3</v>
      </c>
    </row>
    <row r="514" spans="1:7" x14ac:dyDescent="0.25">
      <c r="A514">
        <f>'Mg2+离子浓度'!A527</f>
        <v>0</v>
      </c>
      <c r="B514" s="5">
        <f>'Mg2+离子浓度'!B527</f>
        <v>4.9855485018151011</v>
      </c>
      <c r="C514">
        <f>'OH-离子浓度 '!P527</f>
        <v>14.731681864677279</v>
      </c>
      <c r="D514" s="5">
        <f>'Mg2+离子浓度'!M527</f>
        <v>2.6613263697019067</v>
      </c>
      <c r="E514" s="5">
        <f>Gd离子浓度!M527</f>
        <v>5.0877491116097006E-3</v>
      </c>
      <c r="F514" s="5">
        <f>Nd离子浓度!M527</f>
        <v>1.4841968588404423E-2</v>
      </c>
      <c r="G514" s="5">
        <f>'In离子浓度 '!M527</f>
        <v>3.2085543967580996E-3</v>
      </c>
    </row>
    <row r="515" spans="1:7" x14ac:dyDescent="0.25">
      <c r="A515">
        <f>'Mg2+离子浓度'!A528</f>
        <v>0</v>
      </c>
      <c r="B515" s="5">
        <f>'Mg2+离子浓度'!B528</f>
        <v>4.9885485018151003</v>
      </c>
      <c r="C515">
        <f>'OH-离子浓度 '!P528</f>
        <v>14.731681354293828</v>
      </c>
      <c r="D515" s="5">
        <f>'Mg2+离子浓度'!M528</f>
        <v>2.6613219993523169</v>
      </c>
      <c r="E515" s="5">
        <f>Gd离子浓度!M528</f>
        <v>5.087745417745539E-3</v>
      </c>
      <c r="F515" s="5">
        <f>Nd离子浓度!M528</f>
        <v>1.4841964001948727E-2</v>
      </c>
      <c r="G515" s="5">
        <f>'In离子浓度 '!M528</f>
        <v>3.2104843309698336E-3</v>
      </c>
    </row>
    <row r="516" spans="1:7" x14ac:dyDescent="0.25">
      <c r="A516">
        <f>'Mg2+离子浓度'!A529</f>
        <v>0</v>
      </c>
      <c r="B516" s="5">
        <f>'Mg2+离子浓度'!B529</f>
        <v>4.9915485018151005</v>
      </c>
      <c r="C516">
        <f>'OH-离子浓度 '!P529</f>
        <v>14.731680843910926</v>
      </c>
      <c r="D516" s="5">
        <f>'Mg2+离子浓度'!M529</f>
        <v>2.6613176290099045</v>
      </c>
      <c r="E516" s="5">
        <f>Gd离子浓度!M529</f>
        <v>5.0877417238840584E-3</v>
      </c>
      <c r="F516" s="5">
        <f>Nd离子浓度!M529</f>
        <v>1.4841959415494446E-2</v>
      </c>
      <c r="G516" s="5">
        <f>'In离子浓度 '!M529</f>
        <v>3.2124142645851804E-3</v>
      </c>
    </row>
    <row r="517" spans="1:7" x14ac:dyDescent="0.25">
      <c r="A517">
        <f>'Mg2+离子浓度'!A530</f>
        <v>0</v>
      </c>
      <c r="B517" s="5">
        <f>'Mg2+离子浓度'!B530</f>
        <v>4.9935485018151002</v>
      </c>
      <c r="C517">
        <f>'OH-离子浓度 '!P530</f>
        <v>14.731680357267745</v>
      </c>
      <c r="D517" s="5">
        <f>'Mg2+离子浓度'!M530</f>
        <v>2.6613140606461272</v>
      </c>
      <c r="E517" s="5">
        <f>Gd离子浓度!M530</f>
        <v>5.0877387078609787E-3</v>
      </c>
      <c r="F517" s="5">
        <f>Nd离子浓度!M530</f>
        <v>1.4841955670671361E-2</v>
      </c>
      <c r="G517" s="5">
        <f>'In离子浓度 '!M530</f>
        <v>3.2137007379349292E-3</v>
      </c>
    </row>
    <row r="518" spans="1:7" x14ac:dyDescent="0.25">
      <c r="A518">
        <f>'Mg2+离子浓度'!A531</f>
        <v>0</v>
      </c>
      <c r="B518" s="5">
        <f>'Mg2+离子浓度'!B531</f>
        <v>5.0035485018151009</v>
      </c>
      <c r="C518">
        <f>'OH-离子浓度 '!P531</f>
        <v>14.731680128955265</v>
      </c>
      <c r="D518" s="5">
        <f>'Mg2+离子浓度'!M531</f>
        <v>2.6613060815528509</v>
      </c>
      <c r="E518" s="5">
        <f>Gd离子浓度!M531</f>
        <v>5.0877319638323489E-3</v>
      </c>
      <c r="F518" s="5">
        <f>Nd离子浓度!M531</f>
        <v>1.4841947296994503E-2</v>
      </c>
      <c r="G518" s="5">
        <f>'In离子浓度 '!M531</f>
        <v>3.220135342213297E-3</v>
      </c>
    </row>
    <row r="519" spans="1:7" x14ac:dyDescent="0.25">
      <c r="A519">
        <f>'Mg2+离子浓度'!A532</f>
        <v>0</v>
      </c>
      <c r="B519" s="5">
        <f>'Mg2+离子浓度'!B532</f>
        <v>5.0335485018151012</v>
      </c>
      <c r="C519">
        <f>'OH-离子浓度 '!P532</f>
        <v>14.731681705777346</v>
      </c>
      <c r="D519" s="5">
        <f>'Mg2+离子浓度'!M532</f>
        <v>2.6612922613993333</v>
      </c>
      <c r="E519" s="5">
        <f>Gd离子浓度!M532</f>
        <v>5.0877202828475991E-3</v>
      </c>
      <c r="F519" s="5">
        <f>Nd离子浓度!M532</f>
        <v>1.4841932793368914E-2</v>
      </c>
      <c r="G519" s="5">
        <f>'In离子浓度 '!M532</f>
        <v>3.2394414397504058E-3</v>
      </c>
    </row>
    <row r="520" spans="1:7" x14ac:dyDescent="0.25">
      <c r="A520">
        <f>'Mg2+离子浓度'!A533</f>
        <v>0</v>
      </c>
      <c r="B520" s="5">
        <f>'Mg2+离子浓度'!B533</f>
        <v>5.0635485018151005</v>
      </c>
      <c r="C520">
        <f>'OH-离子浓度 '!P533</f>
        <v>14.731683282582482</v>
      </c>
      <c r="D520" s="5">
        <f>'Mg2+离子浓度'!M533</f>
        <v>2.6612784413175836</v>
      </c>
      <c r="E520" s="5">
        <f>Gd离子浓度!M533</f>
        <v>5.0877086018896664E-3</v>
      </c>
      <c r="F520" s="5">
        <f>Nd离子浓度!M533</f>
        <v>1.4841918289757502E-2</v>
      </c>
      <c r="G520" s="5">
        <f>'In离子浓度 '!M533</f>
        <v>3.2587475184214986E-3</v>
      </c>
    </row>
    <row r="521" spans="1:7" x14ac:dyDescent="0.25">
      <c r="A521">
        <f>'Mg2+离子浓度'!A534</f>
        <v>0</v>
      </c>
      <c r="B521" s="5">
        <f>'Mg2+离子浓度'!B534</f>
        <v>5.083548501815101</v>
      </c>
      <c r="C521">
        <f>'OH-离子浓度 '!P534</f>
        <v>14.731683870859621</v>
      </c>
      <c r="D521" s="5">
        <f>'Mg2+离子浓度'!M534</f>
        <v>2.6612671573266851</v>
      </c>
      <c r="E521" s="5">
        <f>Gd离子浓度!M534</f>
        <v>5.0876990644493497E-3</v>
      </c>
      <c r="F521" s="5">
        <f>Nd离子浓度!M534</f>
        <v>1.4841906447619945E-2</v>
      </c>
      <c r="G521" s="5">
        <f>'In离子浓度 '!M534</f>
        <v>3.2716177501385542E-3</v>
      </c>
    </row>
    <row r="522" spans="1:7" x14ac:dyDescent="0.25">
      <c r="A522">
        <f>'Mg2+离子浓度'!A535</f>
        <v>0</v>
      </c>
      <c r="B522" s="5">
        <f>'Mg2+离子浓度'!B535</f>
        <v>5.1335485018151008</v>
      </c>
      <c r="C522">
        <f>'OH-离子浓度 '!P535</f>
        <v>14.731687659493632</v>
      </c>
      <c r="D522" s="5">
        <f>'Mg2+离子浓度'!M535</f>
        <v>2.6612493158461663</v>
      </c>
      <c r="E522" s="5">
        <f>Gd离子浓度!M535</f>
        <v>5.0876839844603951E-3</v>
      </c>
      <c r="F522" s="5">
        <f>Nd离子浓度!M535</f>
        <v>1.4841887723571362E-2</v>
      </c>
      <c r="G522" s="5">
        <f>'In离子浓度 '!M535</f>
        <v>3.3037956874072179E-3</v>
      </c>
    </row>
    <row r="523" spans="1:7" x14ac:dyDescent="0.25">
      <c r="A523" t="str">
        <f>'Mg2+离子浓度'!A536</f>
        <v>(t1+t2)*18</v>
      </c>
      <c r="B523" s="5">
        <f>'Mg2+离子浓度'!B536</f>
        <v>5.1835485018151006</v>
      </c>
      <c r="C523">
        <f>'OH-离子浓度 '!P536</f>
        <v>14.731691448059799</v>
      </c>
      <c r="D523" s="5">
        <f>'Mg2+离子浓度'!M536</f>
        <v>2.661231474485259</v>
      </c>
      <c r="E523" s="5">
        <f>Gd离子浓度!M536</f>
        <v>5.0876689045161383E-3</v>
      </c>
      <c r="F523" s="5">
        <f>Nd离子浓度!M536</f>
        <v>1.4841868999546402E-2</v>
      </c>
      <c r="G523" s="5">
        <f>'In离子浓度 '!M536</f>
        <v>3.3359735840812802E-3</v>
      </c>
    </row>
    <row r="524" spans="1:7" x14ac:dyDescent="0.25">
      <c r="A524">
        <f>'Mg2+离子浓度'!A537</f>
        <v>5.2766825592612419</v>
      </c>
      <c r="B524" s="5">
        <f>'Mg2+离子浓度'!B537</f>
        <v>5.2335485018151005</v>
      </c>
      <c r="C524">
        <f>'OH-离子浓度 '!P537</f>
        <v>14.731695236558119</v>
      </c>
      <c r="D524" s="5">
        <f>'Mg2+离子浓度'!M537</f>
        <v>2.6612136332439622</v>
      </c>
      <c r="E524" s="5">
        <f>Gd离子浓度!M537</f>
        <v>5.0876538246165783E-3</v>
      </c>
      <c r="F524" s="5">
        <f>Nd离子浓度!M537</f>
        <v>1.4841850275545059E-2</v>
      </c>
      <c r="G524" s="5">
        <f>'In离子浓度 '!M537</f>
        <v>3.3681514401607943E-3</v>
      </c>
    </row>
    <row r="525" spans="1:7" x14ac:dyDescent="0.25">
      <c r="A525">
        <f>'Mg2+离子浓度'!A538</f>
        <v>0.2931415442581049</v>
      </c>
      <c r="B525" s="5">
        <f>'Mg2+离子浓度'!B538</f>
        <v>5.2766975328851693</v>
      </c>
      <c r="C525">
        <f>'OH-离子浓度 '!P538</f>
        <v>14.731698242705995</v>
      </c>
      <c r="D525" s="5">
        <f>'Mg2+离子浓度'!M538</f>
        <v>2.6611970594217005</v>
      </c>
      <c r="E525" s="5">
        <f>Gd离子浓度!M538</f>
        <v>5.087639815921462E-3</v>
      </c>
      <c r="F525" s="5">
        <f>Nd离子浓度!M538</f>
        <v>1.4841832881578233E-2</v>
      </c>
      <c r="G525" s="5">
        <f>'In离子浓度 '!M538</f>
        <v>3.3959199934642395E-3</v>
      </c>
    </row>
    <row r="526" spans="1:7" x14ac:dyDescent="0.25">
      <c r="A526">
        <f>'Mg2+离子浓度'!A539</f>
        <v>0</v>
      </c>
      <c r="B526" s="5">
        <f>'Mg2+离子浓度'!B539</f>
        <v>5.2766975329851693</v>
      </c>
      <c r="C526">
        <f>'OH-离子浓度 '!P539</f>
        <v>14.731698564403011</v>
      </c>
      <c r="D526" s="5">
        <f>'Mg2+离子浓度'!M539</f>
        <v>2.6611990343295875</v>
      </c>
      <c r="E526" s="5">
        <f>Gd离子浓度!M539</f>
        <v>5.0876435913328943E-3</v>
      </c>
      <c r="F526" s="5">
        <f>Nd离子浓度!M539</f>
        <v>1.4841843895082243E-2</v>
      </c>
      <c r="G526" s="5">
        <f>'In离子浓度 '!M539</f>
        <v>3.3959199932726454E-3</v>
      </c>
    </row>
    <row r="527" spans="1:7" x14ac:dyDescent="0.25">
      <c r="A527">
        <f>'Mg2+离子浓度'!A540</f>
        <v>0</v>
      </c>
      <c r="B527" s="5">
        <f>'Mg2+离子浓度'!B540</f>
        <v>5.2766975332851693</v>
      </c>
      <c r="C527">
        <f>'OH-离子浓度 '!P540</f>
        <v>14.731699529718805</v>
      </c>
      <c r="D527" s="5">
        <f>'Mg2+离子浓度'!M540</f>
        <v>2.661204960064909</v>
      </c>
      <c r="E527" s="5">
        <f>Gd离子浓度!M540</f>
        <v>5.0876549184222805E-3</v>
      </c>
      <c r="F527" s="5">
        <f>Nd离子浓度!M540</f>
        <v>1.4841876936655993E-2</v>
      </c>
      <c r="G527" s="5">
        <f>'In离子浓度 '!M540</f>
        <v>3.3959199929407941E-3</v>
      </c>
    </row>
    <row r="528" spans="1:7" x14ac:dyDescent="0.25">
      <c r="A528">
        <f>'Mg2+离子浓度'!A541</f>
        <v>0</v>
      </c>
      <c r="B528" s="5">
        <f>'Mg2+离子浓度'!B541</f>
        <v>5.2766975336851694</v>
      </c>
      <c r="C528">
        <f>'OH-离子浓度 '!P541</f>
        <v>14.731700816858384</v>
      </c>
      <c r="D528" s="5">
        <f>'Mg2+离子浓度'!M541</f>
        <v>2.661212861292197</v>
      </c>
      <c r="E528" s="5">
        <f>Gd离子浓度!M541</f>
        <v>5.0876700214167814E-3</v>
      </c>
      <c r="F528" s="5">
        <f>Nd离子浓度!M541</f>
        <v>1.4841920992346732E-2</v>
      </c>
      <c r="G528" s="5">
        <f>'In离子浓度 '!M541</f>
        <v>3.3959199925576058E-3</v>
      </c>
    </row>
    <row r="529" spans="1:7" x14ac:dyDescent="0.25">
      <c r="A529">
        <f>'Mg2+离子浓度'!A542</f>
        <v>0</v>
      </c>
      <c r="B529" s="5">
        <f>'Mg2+离子浓度'!B542</f>
        <v>5.2766975338851694</v>
      </c>
      <c r="C529">
        <f>'OH-离子浓度 '!P542</f>
        <v>14.731701460352854</v>
      </c>
      <c r="D529" s="5">
        <f>'Mg2+离子浓度'!M542</f>
        <v>2.661216811575347</v>
      </c>
      <c r="E529" s="5">
        <f>Gd离子浓度!M542</f>
        <v>5.0876775726346867E-3</v>
      </c>
      <c r="F529" s="5">
        <f>Nd离子浓度!M542</f>
        <v>1.4841943019845254E-2</v>
      </c>
      <c r="G529" s="5">
        <f>'In离子浓度 '!M542</f>
        <v>3.3959199922866503E-3</v>
      </c>
    </row>
    <row r="530" spans="1:7" x14ac:dyDescent="0.25">
      <c r="A530">
        <f>'Mg2+离子浓度'!A543</f>
        <v>0</v>
      </c>
      <c r="B530" s="5">
        <f>'Mg2+离子浓度'!B543</f>
        <v>5.2766975428851692</v>
      </c>
      <c r="C530">
        <f>'OH-离子浓度 '!P543</f>
        <v>14.731730426273419</v>
      </c>
      <c r="D530" s="5">
        <f>'Mg2+离子浓度'!M543</f>
        <v>2.6613946175064687</v>
      </c>
      <c r="E530" s="5">
        <f>Gd离子浓度!M543</f>
        <v>5.0880174139268366E-3</v>
      </c>
      <c r="F530" s="5">
        <f>Nd离子浓度!M543</f>
        <v>1.484293430252602E-2</v>
      </c>
      <c r="G530" s="5">
        <f>'In离子浓度 '!M543</f>
        <v>3.395919990469027E-3</v>
      </c>
    </row>
    <row r="531" spans="1:7" x14ac:dyDescent="0.25">
      <c r="A531">
        <f>'Mg2+离子浓度'!A544</f>
        <v>0</v>
      </c>
      <c r="B531" s="5">
        <f>'Mg2+离子浓度'!B544</f>
        <v>5.2766976328851696</v>
      </c>
      <c r="C531">
        <f>'OH-离子浓度 '!P544</f>
        <v>14.732019990838429</v>
      </c>
      <c r="D531" s="5">
        <f>'Mg2+离子浓度'!M544</f>
        <v>2.6631727285974014</v>
      </c>
      <c r="E531" s="5">
        <f>Gd离子浓度!M544</f>
        <v>5.0914158706516889E-3</v>
      </c>
      <c r="F531" s="5">
        <f>Nd离子浓度!M544</f>
        <v>1.4852847183834807E-2</v>
      </c>
      <c r="G531" s="5">
        <f>'In离子浓度 '!M544</f>
        <v>3.395919984721199E-3</v>
      </c>
    </row>
    <row r="532" spans="1:7" x14ac:dyDescent="0.25">
      <c r="A532">
        <f>'Mg2+离子浓度'!A545</f>
        <v>0</v>
      </c>
      <c r="B532" s="5">
        <f>'Mg2+离子浓度'!B545</f>
        <v>5.2766985328851694</v>
      </c>
      <c r="C532">
        <f>'OH-离子浓度 '!P545</f>
        <v>14.734905103367845</v>
      </c>
      <c r="D532" s="5">
        <f>'Mg2+离子浓度'!M545</f>
        <v>2.6809540027215686</v>
      </c>
      <c r="E532" s="5">
        <f>Gd离子浓度!M545</f>
        <v>5.1254005757800569E-3</v>
      </c>
      <c r="F532" s="5">
        <f>Nd离子浓度!M545</f>
        <v>1.4951976167897483E-2</v>
      </c>
      <c r="G532" s="5">
        <f>'In离子浓度 '!M545</f>
        <v>3.3959199665449706E-3</v>
      </c>
    </row>
    <row r="533" spans="1:7" x14ac:dyDescent="0.25">
      <c r="A533">
        <f>'Mg2+离子浓度'!A546</f>
        <v>7.4868119641229509E-6</v>
      </c>
      <c r="B533" s="5">
        <f>'Mg2+离子浓度'!B546</f>
        <v>5.2767050196971335</v>
      </c>
      <c r="C533">
        <f>'OH-离子浓度 '!P546</f>
        <v>14.755151549705122</v>
      </c>
      <c r="D533" s="5">
        <f>'Mg2+离子浓度'!M546</f>
        <v>2.8091140953182756</v>
      </c>
      <c r="E533" s="5">
        <f>Gd离子浓度!M546</f>
        <v>5.3703479610849288E-3</v>
      </c>
      <c r="F533" s="5">
        <f>Nd离子浓度!M546</f>
        <v>1.5666455497256485E-2</v>
      </c>
      <c r="G533" s="5">
        <f>'In离子浓度 '!M546</f>
        <v>3.395919917747404E-3</v>
      </c>
    </row>
    <row r="534" spans="1:7" x14ac:dyDescent="0.25">
      <c r="A534">
        <f>'Mg2+离子浓度'!A547</f>
        <v>0</v>
      </c>
      <c r="B534" s="5">
        <f>'Mg2+离子浓度'!B547</f>
        <v>5.2767075328851689</v>
      </c>
      <c r="C534">
        <f>'OH-离子浓度 '!P547</f>
        <v>14.755151521796758</v>
      </c>
      <c r="D534" s="5">
        <f>'Mg2+离子浓度'!M547</f>
        <v>2.8091139618004402</v>
      </c>
      <c r="E534" s="5">
        <f>Gd离子浓度!M547</f>
        <v>5.3703478482328608E-3</v>
      </c>
      <c r="F534" s="5">
        <f>Nd离子浓度!M547</f>
        <v>1.5666455357133846E-2</v>
      </c>
      <c r="G534" s="5">
        <f>'In离子浓度 '!M547</f>
        <v>3.3959215049675154E-3</v>
      </c>
    </row>
    <row r="535" spans="1:7" x14ac:dyDescent="0.25">
      <c r="A535">
        <f>'Mg2+离子浓度'!A548</f>
        <v>0</v>
      </c>
      <c r="B535" s="5">
        <f>'Mg2+离子浓度'!B548</f>
        <v>5.2767175328851694</v>
      </c>
      <c r="C535">
        <f>'OH-离子浓度 '!P548</f>
        <v>14.755151466861559</v>
      </c>
      <c r="D535" s="5">
        <f>'Mg2+离子浓度'!M548</f>
        <v>2.8091136954663418</v>
      </c>
      <c r="E535" s="5">
        <f>Gd离子浓度!M548</f>
        <v>5.3703476231217019E-3</v>
      </c>
      <c r="F535" s="5">
        <f>Nd离子浓度!M548</f>
        <v>1.566645507762484E-2</v>
      </c>
      <c r="G535" s="5">
        <f>'In离子浓度 '!M548</f>
        <v>3.395927880800992E-3</v>
      </c>
    </row>
    <row r="536" spans="1:7" x14ac:dyDescent="0.25">
      <c r="A536">
        <f>'Mg2+离子浓度'!A549</f>
        <v>0</v>
      </c>
      <c r="B536" s="5">
        <f>'Mg2+离子浓度'!B549</f>
        <v>5.2767475328851692</v>
      </c>
      <c r="C536">
        <f>'OH-离子浓度 '!P549</f>
        <v>14.755151373579531</v>
      </c>
      <c r="D536" s="5">
        <f>'Mg2+离子浓度'!M549</f>
        <v>2.8091132341621954</v>
      </c>
      <c r="E536" s="5">
        <f>Gd离子浓度!M549</f>
        <v>5.3703472332177534E-3</v>
      </c>
      <c r="F536" s="5">
        <f>Nd离子浓度!M549</f>
        <v>1.566645459350104E-2</v>
      </c>
      <c r="G536" s="5">
        <f>'In离子浓度 '!M549</f>
        <v>3.3959470851227871E-3</v>
      </c>
    </row>
    <row r="537" spans="1:7" x14ac:dyDescent="0.25">
      <c r="A537">
        <f>'Mg2+离子浓度'!A550</f>
        <v>0</v>
      </c>
      <c r="B537" s="5">
        <f>'Mg2+离子浓度'!B550</f>
        <v>5.2767775328851689</v>
      </c>
      <c r="C537">
        <f>'OH-离子浓度 '!P550</f>
        <v>14.755151280297504</v>
      </c>
      <c r="D537" s="5">
        <f>'Mg2+离子浓度'!M550</f>
        <v>2.8091127728581249</v>
      </c>
      <c r="E537" s="5">
        <f>Gd离子浓度!M550</f>
        <v>5.3703468433138344E-3</v>
      </c>
      <c r="F537" s="5">
        <f>Nd离子浓度!M550</f>
        <v>1.5666454109377257E-2</v>
      </c>
      <c r="G537" s="5">
        <f>'In离子浓度 '!M550</f>
        <v>3.3959662894439881E-3</v>
      </c>
    </row>
    <row r="538" spans="1:7" x14ac:dyDescent="0.25">
      <c r="A538">
        <f>'Mg2+离子浓度'!A551</f>
        <v>0</v>
      </c>
      <c r="B538" s="5">
        <f>'Mg2+离子浓度'!B551</f>
        <v>5.2767975328851691</v>
      </c>
      <c r="C538">
        <f>'OH-离子浓度 '!P551</f>
        <v>14.755151203470653</v>
      </c>
      <c r="D538" s="5">
        <f>'Mg2+离子浓度'!M551</f>
        <v>2.8091123962049904</v>
      </c>
      <c r="E538" s="5">
        <f>Gd离子浓度!M551</f>
        <v>5.3703465249586406E-3</v>
      </c>
      <c r="F538" s="5">
        <f>Nd离子浓度!M551</f>
        <v>1.5666453714091852E-2</v>
      </c>
      <c r="G538" s="5">
        <f>'In离子浓度 '!M551</f>
        <v>3.3959790766010249E-3</v>
      </c>
    </row>
    <row r="539" spans="1:7" x14ac:dyDescent="0.25">
      <c r="A539">
        <f>'Mg2+离子浓度'!A552</f>
        <v>0</v>
      </c>
      <c r="B539" s="5">
        <f>'Mg2+离子浓度'!B552</f>
        <v>5.2768975328851697</v>
      </c>
      <c r="C539">
        <f>'OH-离子浓度 '!P552</f>
        <v>14.755151039826794</v>
      </c>
      <c r="D539" s="5">
        <f>'Mg2+离子浓度'!M552</f>
        <v>2.8091115539830911</v>
      </c>
      <c r="E539" s="5">
        <f>Gd离子浓度!M552</f>
        <v>5.3703458130948279E-3</v>
      </c>
      <c r="F539" s="5">
        <f>Nd离子浓度!M552</f>
        <v>1.5666452830206849E-2</v>
      </c>
      <c r="G539" s="5">
        <f>'In离子浓度 '!M552</f>
        <v>3.3960432492102528E-3</v>
      </c>
    </row>
    <row r="540" spans="1:7" x14ac:dyDescent="0.25">
      <c r="A540">
        <f>'Mg2+离子浓度'!A553</f>
        <v>0</v>
      </c>
      <c r="B540" s="5">
        <f>'Mg2+离子浓度'!B553</f>
        <v>5.277197532885169</v>
      </c>
      <c r="C540">
        <f>'OH-离子浓度 '!P553</f>
        <v>14.755150775072609</v>
      </c>
      <c r="D540" s="5">
        <f>'Mg2+离子浓度'!M553</f>
        <v>2.8091100952124077</v>
      </c>
      <c r="E540" s="5">
        <f>Gd离子浓度!M553</f>
        <v>5.3703445801106999E-3</v>
      </c>
      <c r="F540" s="5">
        <f>Nd离子浓度!M553</f>
        <v>1.5666451299273194E-2</v>
      </c>
      <c r="G540" s="5">
        <f>'In离子浓度 '!M553</f>
        <v>3.3962360099597144E-3</v>
      </c>
    </row>
    <row r="541" spans="1:7" x14ac:dyDescent="0.25">
      <c r="A541">
        <f>'Mg2+离子浓度'!A554</f>
        <v>0</v>
      </c>
      <c r="B541" s="5">
        <f>'Mg2+离子浓度'!B554</f>
        <v>5.2774975328851692</v>
      </c>
      <c r="C541">
        <f>'OH-离子浓度 '!P554</f>
        <v>14.755150510318451</v>
      </c>
      <c r="D541" s="5">
        <f>'Mg2+离子浓度'!M554</f>
        <v>2.8091086364424815</v>
      </c>
      <c r="E541" s="5">
        <f>Gd离子浓度!M554</f>
        <v>5.3703433471268564E-3</v>
      </c>
      <c r="F541" s="5">
        <f>Nd离子浓度!M554</f>
        <v>1.5666449768339689E-2</v>
      </c>
      <c r="G541" s="5">
        <f>'In离子浓度 '!M554</f>
        <v>3.3964287706903405E-3</v>
      </c>
    </row>
    <row r="542" spans="1:7" x14ac:dyDescent="0.25">
      <c r="A542">
        <f>'Mg2+离子浓度'!A555</f>
        <v>0</v>
      </c>
      <c r="B542" s="5">
        <f>'Mg2+离子浓度'!B555</f>
        <v>5.2776975328851696</v>
      </c>
      <c r="C542">
        <f>'OH-离子浓度 '!P555</f>
        <v>14.755150287523641</v>
      </c>
      <c r="D542" s="5">
        <f>'Mg2+离子浓度'!M555</f>
        <v>2.8091074453624429</v>
      </c>
      <c r="E542" s="5">
        <f>Gd离子浓度!M555</f>
        <v>5.3703423403999948E-3</v>
      </c>
      <c r="F542" s="5">
        <f>Nd离子浓度!M555</f>
        <v>1.5666448518337844E-2</v>
      </c>
      <c r="G542" s="5">
        <f>'In离子浓度 '!M555</f>
        <v>3.3965572281051842E-3</v>
      </c>
    </row>
    <row r="543" spans="1:7" x14ac:dyDescent="0.25">
      <c r="A543">
        <f>'Mg2+离子浓度'!A556</f>
        <v>0</v>
      </c>
      <c r="B543" s="5">
        <f>'Mg2+离子浓度'!B556</f>
        <v>5.2786975328851691</v>
      </c>
      <c r="C543">
        <f>'OH-离子浓度 '!P556</f>
        <v>14.755149870801485</v>
      </c>
      <c r="D543" s="5">
        <f>'Mg2+离子浓度'!M556</f>
        <v>2.8091047820276391</v>
      </c>
      <c r="E543" s="5">
        <f>Gd离子浓度!M556</f>
        <v>5.3703400892907175E-3</v>
      </c>
      <c r="F543" s="5">
        <f>Nd离子浓度!M556</f>
        <v>1.5666445723248955E-2</v>
      </c>
      <c r="G543" s="5">
        <f>'In离子浓度 '!M556</f>
        <v>3.3972002641070019E-3</v>
      </c>
    </row>
    <row r="544" spans="1:7" x14ac:dyDescent="0.25">
      <c r="A544">
        <f>'Mg2+离子浓度'!A557</f>
        <v>0</v>
      </c>
      <c r="B544" s="5">
        <f>'Mg2+离子浓度'!B557</f>
        <v>5.2816975328851692</v>
      </c>
      <c r="C544">
        <f>'OH-离子浓度 '!P557</f>
        <v>14.755149335870964</v>
      </c>
      <c r="D544" s="5">
        <f>'Mg2+离子浓度'!M557</f>
        <v>2.8091001690008155</v>
      </c>
      <c r="E544" s="5">
        <f>Gd离子浓度!M557</f>
        <v>5.370336190256713E-3</v>
      </c>
      <c r="F544" s="5">
        <f>Nd离子浓度!M557</f>
        <v>1.5666440882013858E-2</v>
      </c>
      <c r="G544" s="5">
        <f>'In离子浓度 '!M557</f>
        <v>3.3991301400235104E-3</v>
      </c>
    </row>
    <row r="545" spans="1:7" x14ac:dyDescent="0.25">
      <c r="A545">
        <f>'Mg2+离子浓度'!A558</f>
        <v>0</v>
      </c>
      <c r="B545" s="5">
        <f>'Mg2+离子浓度'!B558</f>
        <v>5.2846975328851693</v>
      </c>
      <c r="C545">
        <f>'OH-离子浓度 '!P558</f>
        <v>14.755148800940988</v>
      </c>
      <c r="D545" s="5">
        <f>'Mg2+离子浓度'!M558</f>
        <v>2.8090955559815676</v>
      </c>
      <c r="E545" s="5">
        <f>Gd离子浓度!M558</f>
        <v>5.3703322912255378E-3</v>
      </c>
      <c r="F545" s="5">
        <f>Nd离子浓度!M558</f>
        <v>1.5666436040780253E-2</v>
      </c>
      <c r="G545" s="5">
        <f>'In离子浓度 '!M558</f>
        <v>3.40106001534365E-3</v>
      </c>
    </row>
    <row r="546" spans="1:7" x14ac:dyDescent="0.25">
      <c r="A546">
        <f>'Mg2+离子浓度'!A559</f>
        <v>0</v>
      </c>
      <c r="B546" s="5">
        <f>'Mg2+离子浓度'!B559</f>
        <v>5.2866975328851691</v>
      </c>
      <c r="C546">
        <f>'OH-离子浓度 '!P559</f>
        <v>14.755148297933083</v>
      </c>
      <c r="D546" s="5">
        <f>'Mg2+离子浓度'!M559</f>
        <v>2.8090917894733085</v>
      </c>
      <c r="E546" s="5">
        <f>Gd离子浓度!M559</f>
        <v>5.3703291076822261E-3</v>
      </c>
      <c r="F546" s="5">
        <f>Nd离子浓度!M559</f>
        <v>1.5666432087930796E-2</v>
      </c>
      <c r="G546" s="5">
        <f>'In离子浓度 '!M559</f>
        <v>3.402346441095576E-3</v>
      </c>
    </row>
    <row r="547" spans="1:7" x14ac:dyDescent="0.25">
      <c r="A547">
        <f>'Mg2+离子浓度'!A560</f>
        <v>0</v>
      </c>
      <c r="B547" s="5">
        <f>'Mg2+离子浓度'!B560</f>
        <v>5.2966975328851689</v>
      </c>
      <c r="C547">
        <f>'OH-离子浓度 '!P560</f>
        <v>14.755147987797173</v>
      </c>
      <c r="D547" s="5">
        <f>'Mg2+离子浓度'!M560</f>
        <v>2.809083367316096</v>
      </c>
      <c r="E547" s="5">
        <f>Gd离子浓度!M560</f>
        <v>5.3703219890671935E-3</v>
      </c>
      <c r="F547" s="5">
        <f>Nd离子浓度!M560</f>
        <v>1.5666423249092922E-2</v>
      </c>
      <c r="G547" s="5">
        <f>'In离子浓度 '!M560</f>
        <v>3.408780938942002E-3</v>
      </c>
    </row>
    <row r="548" spans="1:7" x14ac:dyDescent="0.25">
      <c r="A548">
        <f>'Mg2+离子浓度'!A561</f>
        <v>0</v>
      </c>
      <c r="B548" s="5">
        <f>'Mg2+离子浓度'!B561</f>
        <v>5.3266975328851691</v>
      </c>
      <c r="C548">
        <f>'OH-离子浓度 '!P561</f>
        <v>14.755149319151382</v>
      </c>
      <c r="D548" s="5">
        <f>'Mg2+离子浓度'!M561</f>
        <v>2.8090687797556306</v>
      </c>
      <c r="E548" s="5">
        <f>Gd离子浓度!M561</f>
        <v>5.370309659280619E-3</v>
      </c>
      <c r="F548" s="5">
        <f>Nd离子浓度!M561</f>
        <v>1.5666407939785285E-2</v>
      </c>
      <c r="G548" s="5">
        <f>'In离子浓度 '!M561</f>
        <v>3.4280868521336843E-3</v>
      </c>
    </row>
    <row r="549" spans="1:7" x14ac:dyDescent="0.25">
      <c r="A549">
        <f>'Mg2+离子浓度'!A562</f>
        <v>0</v>
      </c>
      <c r="B549" s="5">
        <f>'Mg2+离子浓度'!B562</f>
        <v>5.3566975328851694</v>
      </c>
      <c r="C549">
        <f>'OH-离子浓度 '!P562</f>
        <v>14.755150650492036</v>
      </c>
      <c r="D549" s="5">
        <f>'Mg2+离子浓度'!M562</f>
        <v>2.8090541922709189</v>
      </c>
      <c r="E549" s="5">
        <f>Gd离子浓度!M562</f>
        <v>5.3702973295223526E-3</v>
      </c>
      <c r="F549" s="5">
        <f>Nd离子浓度!M562</f>
        <v>1.5666392630492614E-2</v>
      </c>
      <c r="G549" s="5">
        <f>'In离子浓度 '!M562</f>
        <v>3.4473927464595305E-3</v>
      </c>
    </row>
    <row r="550" spans="1:7" x14ac:dyDescent="0.25">
      <c r="A550">
        <f>'Mg2+离子浓度'!A563</f>
        <v>0</v>
      </c>
      <c r="B550" s="5">
        <f>'Mg2+离子浓度'!B563</f>
        <v>5.3766975328851689</v>
      </c>
      <c r="C550">
        <f>'OH-离子浓度 '!P563</f>
        <v>14.755151075127877</v>
      </c>
      <c r="D550" s="5">
        <f>'Mg2+离子浓度'!M563</f>
        <v>2.8090422817013798</v>
      </c>
      <c r="E550" s="5">
        <f>Gd离子浓度!M563</f>
        <v>5.3702872623399974E-3</v>
      </c>
      <c r="F550" s="5">
        <f>Nd离子浓度!M563</f>
        <v>1.5666380130519703E-2</v>
      </c>
      <c r="G550" s="5">
        <f>'In离子浓度 '!M563</f>
        <v>3.4602628276594691E-3</v>
      </c>
    </row>
    <row r="551" spans="1:7" x14ac:dyDescent="0.25">
      <c r="A551">
        <f>'Mg2+离子浓度'!A564</f>
        <v>0</v>
      </c>
      <c r="B551" s="5">
        <f>'Mg2+离子浓度'!B564</f>
        <v>5.4266975328851697</v>
      </c>
      <c r="C551">
        <f>'OH-离子浓度 '!P564</f>
        <v>14.755154454666251</v>
      </c>
      <c r="D551" s="5">
        <f>'Mg2+离子浓度'!M564</f>
        <v>2.8090234495172424</v>
      </c>
      <c r="E551" s="5">
        <f>Gd离子浓度!M564</f>
        <v>5.3702713447569064E-3</v>
      </c>
      <c r="F551" s="5">
        <f>Nd离子浓度!M564</f>
        <v>1.5666360366342929E-2</v>
      </c>
      <c r="G551" s="5">
        <f>'In离子浓度 '!M564</f>
        <v>3.4924405269398666E-3</v>
      </c>
    </row>
    <row r="552" spans="1:7" x14ac:dyDescent="0.25">
      <c r="A552" t="str">
        <f>'Mg2+离子浓度'!A565</f>
        <v>(t1+t2)*19</v>
      </c>
      <c r="B552" s="5">
        <f>'Mg2+离子浓度'!B565</f>
        <v>5.4766975328851695</v>
      </c>
      <c r="C552">
        <f>'OH-离子浓度 '!P565</f>
        <v>14.755157834147289</v>
      </c>
      <c r="D552" s="5">
        <f>'Mg2+离子浓度'!M565</f>
        <v>2.8090046174593581</v>
      </c>
      <c r="E552" s="5">
        <f>Gd离子浓度!M565</f>
        <v>5.3702554272209947E-3</v>
      </c>
      <c r="F552" s="5">
        <f>Nd离子浓度!M565</f>
        <v>1.5666340602191089E-2</v>
      </c>
      <c r="G552" s="5">
        <f>'In离子浓度 '!M565</f>
        <v>3.5246181856259623E-3</v>
      </c>
    </row>
    <row r="553" spans="1:7" x14ac:dyDescent="0.25">
      <c r="A553">
        <f>'Mg2+离子浓度'!A566</f>
        <v>5.5698315903313116</v>
      </c>
      <c r="B553" s="5">
        <f>'Mg2+离子浓度'!B566</f>
        <v>5.5266975328851693</v>
      </c>
      <c r="C553">
        <f>'OH-离子浓度 '!P566</f>
        <v>14.755161213570991</v>
      </c>
      <c r="D553" s="5">
        <f>'Mg2+离子浓度'!M566</f>
        <v>2.8089857855277272</v>
      </c>
      <c r="E553" s="5">
        <f>Gd离子浓度!M566</f>
        <v>5.370239509732264E-3</v>
      </c>
      <c r="F553" s="5">
        <f>Nd离子浓度!M566</f>
        <v>1.5666320838064181E-2</v>
      </c>
      <c r="G553" s="5">
        <f>'In离子浓度 '!M566</f>
        <v>3.5567958037178099E-3</v>
      </c>
    </row>
    <row r="554" spans="1:7" x14ac:dyDescent="0.25">
      <c r="A554">
        <f>'Mg2+离子浓度'!A567</f>
        <v>0.2931415442581049</v>
      </c>
      <c r="B554" s="5">
        <f>'Mg2+离子浓度'!B567</f>
        <v>5.5698465639552381</v>
      </c>
      <c r="C554">
        <f>'OH-离子浓度 '!P567</f>
        <v>14.755163866703624</v>
      </c>
      <c r="D554" s="5">
        <f>'Mg2+离子浓度'!M567</f>
        <v>2.8089682913925089</v>
      </c>
      <c r="E554" s="5">
        <f>Gd离子浓度!M567</f>
        <v>5.3702247229463346E-3</v>
      </c>
      <c r="F554" s="5">
        <f>Nd离子浓度!M567</f>
        <v>1.5666302477855727E-2</v>
      </c>
      <c r="G554" s="5">
        <f>'In离子浓度 '!M567</f>
        <v>3.5845641359387261E-3</v>
      </c>
    </row>
    <row r="555" spans="1:7" x14ac:dyDescent="0.25">
      <c r="A555">
        <f>'Mg2+离子浓度'!A568</f>
        <v>0</v>
      </c>
      <c r="B555" s="5">
        <f>'Mg2+离子浓度'!B568</f>
        <v>5.5698465640552381</v>
      </c>
      <c r="C555">
        <f>'OH-离子浓度 '!P568</f>
        <v>14.7551641714707</v>
      </c>
      <c r="D555" s="5">
        <f>'Mg2+离子浓度'!M568</f>
        <v>2.8089702662560909</v>
      </c>
      <c r="E555" s="5">
        <f>Gd离子浓度!M568</f>
        <v>5.370228498320309E-3</v>
      </c>
      <c r="F555" s="5">
        <f>Nd离子浓度!M568</f>
        <v>1.5666313491313217E-2</v>
      </c>
      <c r="G555" s="5">
        <f>'In离子浓度 '!M568</f>
        <v>3.584564135736489E-3</v>
      </c>
    </row>
    <row r="556" spans="1:7" x14ac:dyDescent="0.25">
      <c r="A556">
        <f>'Mg2+离子浓度'!A569</f>
        <v>0</v>
      </c>
      <c r="B556" s="5">
        <f>'Mg2+离子浓度'!B569</f>
        <v>5.5698465643552382</v>
      </c>
      <c r="C556">
        <f>'OH-离子浓度 '!P569</f>
        <v>14.755165085996818</v>
      </c>
      <c r="D556" s="5">
        <f>'Mg2+离子浓度'!M569</f>
        <v>2.8089761919146752</v>
      </c>
      <c r="E556" s="5">
        <f>Gd离子浓度!M569</f>
        <v>5.3702398253448157E-3</v>
      </c>
      <c r="F556" s="5">
        <f>Nd离子浓度!M569</f>
        <v>1.5666346532806397E-2</v>
      </c>
      <c r="G556" s="5">
        <f>'In离子浓度 '!M569</f>
        <v>3.5845641353862028E-3</v>
      </c>
    </row>
    <row r="557" spans="1:7" x14ac:dyDescent="0.25">
      <c r="A557">
        <f>'Mg2+离子浓度'!A570</f>
        <v>0</v>
      </c>
      <c r="B557" s="5">
        <f>'Mg2+离子浓度'!B570</f>
        <v>5.5698465647552382</v>
      </c>
      <c r="C557">
        <f>'OH-离子浓度 '!P570</f>
        <v>14.75516630541717</v>
      </c>
      <c r="D557" s="5">
        <f>'Mg2+离子浓度'!M570</f>
        <v>2.8089840930533536</v>
      </c>
      <c r="E557" s="5">
        <f>Gd离子浓度!M570</f>
        <v>5.3702549282643999E-3</v>
      </c>
      <c r="F557" s="5">
        <f>Nd离子浓度!M570</f>
        <v>1.5666390588404105E-2</v>
      </c>
      <c r="G557" s="5">
        <f>'In离子浓度 '!M570</f>
        <v>3.5845641349817278E-3</v>
      </c>
    </row>
    <row r="558" spans="1:7" x14ac:dyDescent="0.25">
      <c r="A558">
        <f>'Mg2+离子浓度'!A571</f>
        <v>0</v>
      </c>
      <c r="B558" s="5">
        <f>'Mg2+离子浓度'!B571</f>
        <v>5.5698465649552382</v>
      </c>
      <c r="C558">
        <f>'OH-离子浓度 '!P571</f>
        <v>14.755166915052174</v>
      </c>
      <c r="D558" s="5">
        <f>'Mg2+离子浓度'!M571</f>
        <v>2.8089880432738474</v>
      </c>
      <c r="E558" s="5">
        <f>Gd离子浓度!M571</f>
        <v>5.370262479429332E-3</v>
      </c>
      <c r="F558" s="5">
        <f>Nd离子浓度!M571</f>
        <v>1.5666412615836841E-2</v>
      </c>
      <c r="G558" s="5">
        <f>'In离子浓度 '!M571</f>
        <v>3.5845641346957209E-3</v>
      </c>
    </row>
    <row r="559" spans="1:7" x14ac:dyDescent="0.25">
      <c r="A559">
        <f>'Mg2+离子浓度'!A572</f>
        <v>0</v>
      </c>
      <c r="B559" s="5">
        <f>'Mg2+离子浓度'!B572</f>
        <v>5.5698465739552381</v>
      </c>
      <c r="C559">
        <f>'OH-离子浓度 '!P572</f>
        <v>14.755194357398057</v>
      </c>
      <c r="D559" s="5">
        <f>'Mg2+离子浓度'!M572</f>
        <v>2.8091658487846605</v>
      </c>
      <c r="E559" s="5">
        <f>Gd离子浓度!M572</f>
        <v>5.3706023203661255E-3</v>
      </c>
      <c r="F559" s="5">
        <f>Nd离子浓度!M572</f>
        <v>1.5667403898076325E-2</v>
      </c>
      <c r="G559" s="5">
        <f>'In离子浓度 '!M572</f>
        <v>3.5845641327771289E-3</v>
      </c>
    </row>
    <row r="560" spans="1:7" x14ac:dyDescent="0.25">
      <c r="A560">
        <f>'Mg2+离子浓度'!A573</f>
        <v>0</v>
      </c>
      <c r="B560" s="5">
        <f>'Mg2+离子浓度'!B573</f>
        <v>5.5698466639552384</v>
      </c>
      <c r="C560">
        <f>'OH-离子浓度 '!P573</f>
        <v>14.755468697093026</v>
      </c>
      <c r="D560" s="5">
        <f>'Mg2+离子浓度'!M573</f>
        <v>2.8109439585464604</v>
      </c>
      <c r="E560" s="5">
        <f>Gd离子浓度!M573</f>
        <v>5.3740007759672396E-3</v>
      </c>
      <c r="F560" s="5">
        <f>Nd离子浓度!M573</f>
        <v>1.5677316777989642E-2</v>
      </c>
      <c r="G560" s="5">
        <f>'In离子浓度 '!M573</f>
        <v>3.5845641267100072E-3</v>
      </c>
    </row>
    <row r="561" spans="1:7" x14ac:dyDescent="0.25">
      <c r="A561">
        <f>'Mg2+离子浓度'!A574</f>
        <v>0</v>
      </c>
      <c r="B561" s="5">
        <f>'Mg2+离子浓度'!B574</f>
        <v>5.5698475639552383</v>
      </c>
      <c r="C561">
        <f>'OH-离子浓度 '!P574</f>
        <v>14.758202640847662</v>
      </c>
      <c r="D561" s="5">
        <f>'Mg2+离子浓度'!M574</f>
        <v>2.8287252284675382</v>
      </c>
      <c r="E561" s="5">
        <f>Gd离子浓度!M574</f>
        <v>5.4079854775420377E-3</v>
      </c>
      <c r="F561" s="5">
        <f>Nd离子浓度!M574</f>
        <v>1.5776445757639448E-2</v>
      </c>
      <c r="G561" s="5">
        <f>'In离子浓度 '!M574</f>
        <v>3.5845641075240853E-3</v>
      </c>
    </row>
    <row r="562" spans="1:7" x14ac:dyDescent="0.25">
      <c r="A562">
        <f>'Mg2+离子浓度'!A575</f>
        <v>7.4868119641229509E-6</v>
      </c>
      <c r="B562" s="5">
        <f>'Mg2+离子浓度'!B575</f>
        <v>5.5698540507672023</v>
      </c>
      <c r="C562">
        <f>'OH-离子浓度 '!P575</f>
        <v>14.777414631238628</v>
      </c>
      <c r="D562" s="5">
        <f>'Mg2+离子浓度'!M575</f>
        <v>2.9568853097802501</v>
      </c>
      <c r="E562" s="5">
        <f>Gd离子浓度!M575</f>
        <v>5.6529328533066713E-3</v>
      </c>
      <c r="F562" s="5">
        <f>Nd离子浓度!M575</f>
        <v>1.6490925075151257E-2</v>
      </c>
      <c r="G562" s="5">
        <f>'In离子浓度 '!M575</f>
        <v>3.584564056015802E-3</v>
      </c>
    </row>
    <row r="563" spans="1:7" x14ac:dyDescent="0.25">
      <c r="A563">
        <f>'Mg2+离子浓度'!A576</f>
        <v>0</v>
      </c>
      <c r="B563" s="5">
        <f>'Mg2+离子浓度'!B576</f>
        <v>5.5698565639552378</v>
      </c>
      <c r="C563">
        <f>'OH-离子浓度 '!P576</f>
        <v>14.777414603311755</v>
      </c>
      <c r="D563" s="5">
        <f>'Mg2+离子浓度'!M576</f>
        <v>2.9568851692388143</v>
      </c>
      <c r="E563" s="5">
        <f>Gd离子浓度!M576</f>
        <v>5.6529327345163872E-3</v>
      </c>
      <c r="F563" s="5">
        <f>Nd离子浓度!M576</f>
        <v>1.6490924927654464E-2</v>
      </c>
      <c r="G563" s="5">
        <f>'In离子浓度 '!M576</f>
        <v>3.5845656415486576E-3</v>
      </c>
    </row>
    <row r="564" spans="1:7" x14ac:dyDescent="0.25">
      <c r="A564">
        <f>'Mg2+离子浓度'!A577</f>
        <v>0</v>
      </c>
      <c r="B564" s="5">
        <f>'Mg2+离子浓度'!B577</f>
        <v>5.5698665639552383</v>
      </c>
      <c r="C564">
        <f>'OH-离子浓度 '!P577</f>
        <v>14.777414548302916</v>
      </c>
      <c r="D564" s="5">
        <f>'Mg2+离子浓度'!M577</f>
        <v>2.9568848888944226</v>
      </c>
      <c r="E564" s="5">
        <f>Gd离子浓度!M577</f>
        <v>5.6529324975599987E-3</v>
      </c>
      <c r="F564" s="5">
        <f>Nd离子浓度!M577</f>
        <v>1.6490924633435895E-2</v>
      </c>
      <c r="G564" s="5">
        <f>'In离子浓度 '!M577</f>
        <v>3.5845720140164883E-3</v>
      </c>
    </row>
    <row r="565" spans="1:7" x14ac:dyDescent="0.25">
      <c r="A565">
        <f>'Mg2+离子浓度'!A578</f>
        <v>0</v>
      </c>
      <c r="B565" s="5">
        <f>'Mg2+离子浓度'!B578</f>
        <v>5.569896563955238</v>
      </c>
      <c r="C565">
        <f>'OH-离子浓度 '!P578</f>
        <v>14.777414454799967</v>
      </c>
      <c r="D565" s="5">
        <f>'Mg2+离子浓度'!M578</f>
        <v>2.9568844033237385</v>
      </c>
      <c r="E565" s="5">
        <f>Gd离子浓度!M578</f>
        <v>5.6529320871395094E-3</v>
      </c>
      <c r="F565" s="5">
        <f>Nd离子浓度!M578</f>
        <v>1.6490924123834391E-2</v>
      </c>
      <c r="G565" s="5">
        <f>'In离子浓度 '!M578</f>
        <v>3.5845912125088146E-3</v>
      </c>
    </row>
    <row r="566" spans="1:7" x14ac:dyDescent="0.25">
      <c r="A566">
        <f>'Mg2+离子浓度'!A579</f>
        <v>0</v>
      </c>
      <c r="B566" s="5">
        <f>'Mg2+离子浓度'!B579</f>
        <v>5.5699265639552378</v>
      </c>
      <c r="C566">
        <f>'OH-离子浓度 '!P579</f>
        <v>14.777414361297019</v>
      </c>
      <c r="D566" s="5">
        <f>'Mg2+离子浓度'!M579</f>
        <v>2.9568839177531343</v>
      </c>
      <c r="E566" s="5">
        <f>Gd离子浓度!M579</f>
        <v>5.6529316767190514E-3</v>
      </c>
      <c r="F566" s="5">
        <f>Nd离子浓度!M579</f>
        <v>1.6490923614232898E-2</v>
      </c>
      <c r="G566" s="5">
        <f>'In离子浓度 '!M579</f>
        <v>3.5846104110005476E-3</v>
      </c>
    </row>
    <row r="567" spans="1:7" x14ac:dyDescent="0.25">
      <c r="A567">
        <f>'Mg2+离子浓度'!A580</f>
        <v>0</v>
      </c>
      <c r="B567" s="5">
        <f>'Mg2+离子浓度'!B580</f>
        <v>5.5699465639552379</v>
      </c>
      <c r="C567">
        <f>'OH-离子浓度 '!P580</f>
        <v>14.777414284322889</v>
      </c>
      <c r="D567" s="5">
        <f>'Mg2+离子浓度'!M580</f>
        <v>2.956883521286461</v>
      </c>
      <c r="E567" s="5">
        <f>Gd离子浓度!M580</f>
        <v>5.6529313416121742E-3</v>
      </c>
      <c r="F567" s="5">
        <f>Nd离子浓度!M580</f>
        <v>1.6490923198145036E-2</v>
      </c>
      <c r="G567" s="5">
        <f>'In离子浓度 '!M580</f>
        <v>3.5846231933978432E-3</v>
      </c>
    </row>
    <row r="568" spans="1:7" x14ac:dyDescent="0.25">
      <c r="A568">
        <f>'Mg2+离子浓度'!A581</f>
        <v>0</v>
      </c>
      <c r="B568" s="5">
        <f>'Mg2+离子浓度'!B581</f>
        <v>5.5700465639552386</v>
      </c>
      <c r="C568">
        <f>'OH-离子浓度 '!P581</f>
        <v>14.777414119942625</v>
      </c>
      <c r="D568" s="5">
        <f>'Mg2+离子浓度'!M581</f>
        <v>2.9568826347601482</v>
      </c>
      <c r="E568" s="5">
        <f>Gd离子浓度!M581</f>
        <v>5.6529305922904619E-3</v>
      </c>
      <c r="F568" s="5">
        <f>Nd离子浓度!M581</f>
        <v>1.6490922267744321E-2</v>
      </c>
      <c r="G568" s="5">
        <f>'In离子浓度 '!M581</f>
        <v>3.5846873553639653E-3</v>
      </c>
    </row>
    <row r="569" spans="1:7" x14ac:dyDescent="0.25">
      <c r="A569">
        <f>'Mg2+离子浓度'!A582</f>
        <v>0</v>
      </c>
      <c r="B569" s="5">
        <f>'Mg2+离子浓度'!B582</f>
        <v>5.5703465639552379</v>
      </c>
      <c r="C569">
        <f>'OH-离子浓度 '!P582</f>
        <v>14.77741385297923</v>
      </c>
      <c r="D569" s="5">
        <f>'Mg2+离子浓度'!M582</f>
        <v>2.9568810992519912</v>
      </c>
      <c r="E569" s="5">
        <f>Gd离子浓度!M582</f>
        <v>5.6529292944273559E-3</v>
      </c>
      <c r="F569" s="5">
        <f>Nd离子浓度!M582</f>
        <v>1.6490920656243097E-2</v>
      </c>
      <c r="G569" s="5">
        <f>'In离子浓度 '!M582</f>
        <v>3.5848800976790297E-3</v>
      </c>
    </row>
    <row r="570" spans="1:7" x14ac:dyDescent="0.25">
      <c r="A570">
        <f>'Mg2+离子浓度'!A583</f>
        <v>0</v>
      </c>
      <c r="B570" s="5">
        <f>'Mg2+离子浓度'!B583</f>
        <v>5.5706465639552381</v>
      </c>
      <c r="C570">
        <f>'OH-离子浓度 '!P583</f>
        <v>14.777413586015859</v>
      </c>
      <c r="D570" s="5">
        <f>'Mg2+离子浓度'!M583</f>
        <v>2.9568795637446326</v>
      </c>
      <c r="E570" s="5">
        <f>Gd离子浓度!M583</f>
        <v>5.6529279965645482E-3</v>
      </c>
      <c r="F570" s="5">
        <f>Nd离子浓度!M583</f>
        <v>1.6490919044742033E-2</v>
      </c>
      <c r="G570" s="5">
        <f>'In离子浓度 '!M583</f>
        <v>3.5850728399752607E-3</v>
      </c>
    </row>
    <row r="571" spans="1:7" x14ac:dyDescent="0.25">
      <c r="A571">
        <f>'Mg2+离子浓度'!A584</f>
        <v>0</v>
      </c>
      <c r="B571" s="5">
        <f>'Mg2+离子浓度'!B584</f>
        <v>5.5708465639552385</v>
      </c>
      <c r="C571">
        <f>'OH-离子浓度 '!P584</f>
        <v>14.777413361748241</v>
      </c>
      <c r="D571" s="5">
        <f>'Mg2+离子浓度'!M584</f>
        <v>2.9568783100087748</v>
      </c>
      <c r="E571" s="5">
        <f>Gd离子浓度!M584</f>
        <v>5.6529269368642476E-3</v>
      </c>
      <c r="F571" s="5">
        <f>Nd离子浓度!M584</f>
        <v>1.6490917728957052E-2</v>
      </c>
      <c r="G571" s="5">
        <f>'In离子浓度 '!M584</f>
        <v>3.5852012823384856E-3</v>
      </c>
    </row>
    <row r="572" spans="1:7" x14ac:dyDescent="0.25">
      <c r="A572">
        <f>'Mg2+离子浓度'!A585</f>
        <v>0</v>
      </c>
      <c r="B572" s="5">
        <f>'Mg2+离子浓度'!B585</f>
        <v>5.5718465639552379</v>
      </c>
      <c r="C572">
        <f>'OH-离子浓度 '!P585</f>
        <v>14.77741293766204</v>
      </c>
      <c r="D572" s="5">
        <f>'Mg2+离子浓度'!M585</f>
        <v>2.9568755065713601</v>
      </c>
      <c r="E572" s="5">
        <f>Gd离子浓度!M585</f>
        <v>5.6529245673027813E-3</v>
      </c>
      <c r="F572" s="5">
        <f>Nd离子浓度!M585</f>
        <v>1.6490914786772629E-2</v>
      </c>
      <c r="G572" s="5">
        <f>'In离子浓度 '!M585</f>
        <v>3.5858442846838623E-3</v>
      </c>
    </row>
    <row r="573" spans="1:7" x14ac:dyDescent="0.25">
      <c r="A573">
        <f>'Mg2+离子浓度'!A586</f>
        <v>0</v>
      </c>
      <c r="B573" s="5">
        <f>'Mg2+离子浓度'!B586</f>
        <v>5.574846563955238</v>
      </c>
      <c r="C573">
        <f>'OH-离子浓度 '!P586</f>
        <v>14.777412380639387</v>
      </c>
      <c r="D573" s="5">
        <f>'Mg2+离子浓度'!M586</f>
        <v>2.9568706508799254</v>
      </c>
      <c r="E573" s="5">
        <f>Gd离子浓度!M586</f>
        <v>5.6529204631036523E-3</v>
      </c>
      <c r="F573" s="5">
        <f>Nd离子浓度!M586</f>
        <v>1.6490909690760624E-2</v>
      </c>
      <c r="G573" s="5">
        <f>'In离子浓度 '!M586</f>
        <v>3.5877741023057157E-3</v>
      </c>
    </row>
    <row r="574" spans="1:7" x14ac:dyDescent="0.25">
      <c r="A574">
        <f>'Mg2+离子浓度'!A587</f>
        <v>0</v>
      </c>
      <c r="B574" s="5">
        <f>'Mg2+离子浓度'!B587</f>
        <v>5.5778465639552381</v>
      </c>
      <c r="C574">
        <f>'OH-离子浓度 '!P587</f>
        <v>14.777411823617271</v>
      </c>
      <c r="D574" s="5">
        <f>'Mg2+离子浓度'!M587</f>
        <v>2.9568657951964656</v>
      </c>
      <c r="E574" s="5">
        <f>Gd离子浓度!M587</f>
        <v>5.6529163589075036E-3</v>
      </c>
      <c r="F574" s="5">
        <f>Nd离子浓度!M587</f>
        <v>1.6490904594750194E-2</v>
      </c>
      <c r="G574" s="5">
        <f>'In离子浓度 '!M587</f>
        <v>3.589703919331218E-3</v>
      </c>
    </row>
    <row r="575" spans="1:7" x14ac:dyDescent="0.25">
      <c r="A575">
        <f>'Mg2+离子浓度'!A588</f>
        <v>0</v>
      </c>
      <c r="B575" s="5">
        <f>'Mg2+离子浓度'!B588</f>
        <v>5.5798465639552379</v>
      </c>
      <c r="C575">
        <f>'OH-离子浓度 '!P588</f>
        <v>14.777411305881262</v>
      </c>
      <c r="D575" s="5">
        <f>'Mg2+离子浓度'!M588</f>
        <v>2.9568618305540331</v>
      </c>
      <c r="E575" s="5">
        <f>Gd离子浓度!M588</f>
        <v>5.6529130078478134E-3</v>
      </c>
      <c r="F575" s="5">
        <f>Nd离子浓度!M588</f>
        <v>1.6490900433876389E-2</v>
      </c>
      <c r="G575" s="5">
        <f>'In离子浓度 '!M588</f>
        <v>3.5909902974857861E-3</v>
      </c>
    </row>
    <row r="576" spans="1:7" x14ac:dyDescent="0.25">
      <c r="A576">
        <f>'Mg2+离子浓度'!A589</f>
        <v>0</v>
      </c>
      <c r="B576" s="5">
        <f>'Mg2+离子浓度'!B589</f>
        <v>5.5898465639552377</v>
      </c>
      <c r="C576">
        <f>'OH-离子浓度 '!P589</f>
        <v>14.777410922105002</v>
      </c>
      <c r="D576" s="5">
        <f>'Mg2+离子浓度'!M589</f>
        <v>2.9568529653559339</v>
      </c>
      <c r="E576" s="5">
        <f>Gd离子浓度!M589</f>
        <v>5.6529055146549911E-3</v>
      </c>
      <c r="F576" s="5">
        <f>Nd离子浓度!M589</f>
        <v>1.6490891129882057E-2</v>
      </c>
      <c r="G576" s="5">
        <f>'In离子浓度 '!M589</f>
        <v>3.5974246889013124E-3</v>
      </c>
    </row>
    <row r="577" spans="1:7" x14ac:dyDescent="0.25">
      <c r="A577">
        <f>'Mg2+离子浓度'!A590</f>
        <v>0</v>
      </c>
      <c r="B577" s="5">
        <f>'Mg2+离子浓度'!B590</f>
        <v>5.619846563955238</v>
      </c>
      <c r="C577">
        <f>'OH-离子浓度 '!P590</f>
        <v>14.777412032540171</v>
      </c>
      <c r="D577" s="5">
        <f>'Mg2+离子浓度'!M590</f>
        <v>2.9568376104284444</v>
      </c>
      <c r="E577" s="5">
        <f>Gd离子浓度!M590</f>
        <v>5.6528925360815165E-3</v>
      </c>
      <c r="F577" s="5">
        <f>Nd离子浓度!M590</f>
        <v>1.6490875014900257E-2</v>
      </c>
      <c r="G577" s="5">
        <f>'In离子浓度 '!M590</f>
        <v>3.6167304177493727E-3</v>
      </c>
    </row>
    <row r="578" spans="1:7" x14ac:dyDescent="0.25">
      <c r="A578">
        <f>'Mg2+离子浓度'!A591</f>
        <v>0</v>
      </c>
      <c r="B578" s="5">
        <f>'Mg2+离子浓度'!B591</f>
        <v>5.6498465639552382</v>
      </c>
      <c r="C578">
        <f>'OH-离子浓度 '!P591</f>
        <v>14.777413142964599</v>
      </c>
      <c r="D578" s="5">
        <f>'Mg2+离子浓度'!M591</f>
        <v>2.9568222555806929</v>
      </c>
      <c r="E578" s="5">
        <f>Gd离子浓度!M591</f>
        <v>5.6528795575378384E-3</v>
      </c>
      <c r="F578" s="5">
        <f>Nd离子浓度!M591</f>
        <v>1.6490858899934211E-2</v>
      </c>
      <c r="G578" s="5">
        <f>'In离子浓度 '!M591</f>
        <v>3.6360361277317775E-3</v>
      </c>
    </row>
    <row r="579" spans="1:7" x14ac:dyDescent="0.25">
      <c r="A579">
        <f>'Mg2+离子浓度'!A592</f>
        <v>0</v>
      </c>
      <c r="B579" s="5">
        <f>'Mg2+离子浓度'!B592</f>
        <v>5.6698465639552378</v>
      </c>
      <c r="C579">
        <f>'OH-离子浓度 '!P592</f>
        <v>14.777413420324345</v>
      </c>
      <c r="D579" s="5">
        <f>'Mg2+离子浓度'!M592</f>
        <v>2.956809718465109</v>
      </c>
      <c r="E579" s="5">
        <f>Gd离子浓度!M592</f>
        <v>5.6528689606256304E-3</v>
      </c>
      <c r="F579" s="5">
        <f>Nd离子浓度!M592</f>
        <v>1.6490845742132387E-2</v>
      </c>
      <c r="G579" s="5">
        <f>'In离子浓度 '!M592</f>
        <v>3.6489060584160727E-3</v>
      </c>
    </row>
    <row r="580" spans="1:7" x14ac:dyDescent="0.25">
      <c r="A580">
        <f>'Mg2+离子浓度'!A593</f>
        <v>0</v>
      </c>
      <c r="B580" s="5">
        <f>'Mg2+离子浓度'!B593</f>
        <v>5.7198465639552385</v>
      </c>
      <c r="C580">
        <f>'OH-离子浓度 '!P593</f>
        <v>14.777416431678869</v>
      </c>
      <c r="D580" s="5">
        <f>'Mg2+离子浓度'!M593</f>
        <v>2.9567898956288916</v>
      </c>
      <c r="E580" s="5">
        <f>Gd离子浓度!M593</f>
        <v>5.6528522054676688E-3</v>
      </c>
      <c r="F580" s="5">
        <f>Nd离子浓度!M593</f>
        <v>1.6490824937837604E-2</v>
      </c>
      <c r="G580" s="5">
        <f>'In离子浓度 '!M593</f>
        <v>3.6810835197105328E-3</v>
      </c>
    </row>
    <row r="581" spans="1:7" x14ac:dyDescent="0.25">
      <c r="A581" t="str">
        <f>'Mg2+离子浓度'!A594</f>
        <v>(t1+t2)*20</v>
      </c>
      <c r="B581" s="5">
        <f>'Mg2+离子浓度'!B594</f>
        <v>5.7698465639552383</v>
      </c>
      <c r="C581">
        <f>'OH-离子浓度 '!P594</f>
        <v>14.777419442984856</v>
      </c>
      <c r="D581" s="5">
        <f>'Mg2+离子浓度'!M594</f>
        <v>2.9567700729255684</v>
      </c>
      <c r="E581" s="5">
        <f>Gd离子浓度!M594</f>
        <v>5.6528354503593697E-3</v>
      </c>
      <c r="F581" s="5">
        <f>Nd离子浓度!M594</f>
        <v>1.649080413356907E-2</v>
      </c>
      <c r="G581" s="5">
        <f>'In离子浓度 '!M594</f>
        <v>3.7132609404109925E-3</v>
      </c>
    </row>
    <row r="582" spans="1:7" x14ac:dyDescent="0.25">
      <c r="A582">
        <f>'Mg2+离子浓度'!A595</f>
        <v>5.8629806214013804</v>
      </c>
      <c r="B582" s="5">
        <f>'Mg2+离子浓度'!B595</f>
        <v>5.8198465639552381</v>
      </c>
      <c r="C582">
        <f>'OH-离子浓度 '!P595</f>
        <v>14.777422454242307</v>
      </c>
      <c r="D582" s="5">
        <f>'Mg2+离子浓度'!M595</f>
        <v>2.9567502503551402</v>
      </c>
      <c r="E582" s="5">
        <f>Gd离子浓度!M595</f>
        <v>5.6528186953007323E-3</v>
      </c>
      <c r="F582" s="5">
        <f>Nd离子浓度!M595</f>
        <v>1.6490783329326783E-2</v>
      </c>
      <c r="G582" s="5">
        <f>'In离子浓度 '!M595</f>
        <v>3.745438320517503E-3</v>
      </c>
    </row>
    <row r="583" spans="1:7" s="45" customFormat="1" x14ac:dyDescent="0.25">
      <c r="A583" s="45">
        <f>'Mg2+离子浓度'!A596</f>
        <v>0.2931415442581049</v>
      </c>
      <c r="B583" s="5">
        <f>'Mg2+离子浓度'!B596</f>
        <v>5.862995595025307</v>
      </c>
      <c r="C583" s="45">
        <f>'OH-离子浓度 '!P596</f>
        <v>14.777424789661474</v>
      </c>
      <c r="D583" s="44">
        <f>'Mg2+离子浓度'!M596</f>
        <v>2.9567318359548422</v>
      </c>
      <c r="E583" s="5">
        <f>Gd离子浓度!M596</f>
        <v>5.6528031304418852E-3</v>
      </c>
      <c r="F583" s="5">
        <f>Nd离子浓度!M596</f>
        <v>1.6490764002886155E-2</v>
      </c>
      <c r="G583" s="5">
        <f>'In离子浓度 '!M596</f>
        <v>3.7732064316580542E-3</v>
      </c>
    </row>
    <row r="584" spans="1:7" x14ac:dyDescent="0.25">
      <c r="A584" s="45">
        <f>'Mg2+离子浓度'!A597</f>
        <v>0</v>
      </c>
      <c r="B584" s="5">
        <f>'Mg2+离子浓度'!B597</f>
        <v>5.8630030818372711</v>
      </c>
      <c r="C584" s="45">
        <f>'OH-离子浓度 '!P597</f>
        <v>14.798590432258925</v>
      </c>
      <c r="D584" s="44">
        <f>'Mg2+离子浓度'!M597</f>
        <v>3.1046489443478733</v>
      </c>
      <c r="E584" s="5">
        <f>Gd离子浓度!M597</f>
        <v>5.9355113368758736E-3</v>
      </c>
      <c r="F584" s="5">
        <f>Nd离子浓度!M597</f>
        <v>1.731538669463804E-2</v>
      </c>
      <c r="G584" s="5">
        <f>'In离子浓度 '!M597</f>
        <v>3.7732063734096421E-3</v>
      </c>
    </row>
    <row r="585" spans="1:7" x14ac:dyDescent="0.25">
      <c r="A585" s="45">
        <f>'Mg2+离子浓度'!A598</f>
        <v>21</v>
      </c>
      <c r="B585" s="5">
        <f>'Mg2+离子浓度'!B598</f>
        <v>6.1561446260953758</v>
      </c>
      <c r="C585" s="45">
        <f>'OH-离子浓度 '!P598</f>
        <v>14.798619859834533</v>
      </c>
      <c r="D585" s="44">
        <f>'Mg2+离子浓度'!M598</f>
        <v>3.1045985468936528</v>
      </c>
      <c r="E585" s="5">
        <f>Gd离子浓度!M598</f>
        <v>5.9354687386579735E-3</v>
      </c>
      <c r="F585" s="5">
        <f>Nd离子浓度!M598</f>
        <v>1.7315333801912341E-2</v>
      </c>
      <c r="G585" s="5">
        <f>'In离子浓度 '!M598</f>
        <v>3.9618725116734085E-3</v>
      </c>
    </row>
    <row r="586" spans="1:7" x14ac:dyDescent="0.25">
      <c r="A586" s="45">
        <f>'Mg2+离子浓度'!A599</f>
        <v>0</v>
      </c>
      <c r="B586" s="5">
        <f>'Mg2+离子浓度'!B599</f>
        <v>6.15615211290734</v>
      </c>
      <c r="C586" s="45">
        <f>'OH-离子浓度 '!P599</f>
        <v>14.818800400518445</v>
      </c>
      <c r="D586" s="44">
        <f>'Mg2+离子浓度'!M599</f>
        <v>3.2525156431562512</v>
      </c>
      <c r="E586" s="5">
        <f>Gd离子浓度!M599</f>
        <v>6.218176934839786E-3</v>
      </c>
      <c r="F586" s="5">
        <f>Nd离子浓度!M599</f>
        <v>1.8139956480935034E-2</v>
      </c>
      <c r="G586" s="5">
        <f>'In离子浓度 '!M599</f>
        <v>3.9618724505124858E-3</v>
      </c>
    </row>
    <row r="587" spans="1:7" x14ac:dyDescent="0.25">
      <c r="A587" s="45">
        <f>'Mg2+离子浓度'!A600</f>
        <v>22</v>
      </c>
      <c r="B587" s="5">
        <f>'Mg2+离子浓度'!B600</f>
        <v>6.4492936571654447</v>
      </c>
      <c r="C587" s="45">
        <f>'OH-离子浓度 '!P600</f>
        <v>14.818828050984196</v>
      </c>
      <c r="D587" s="44">
        <f>'Mg2+离子浓度'!M600</f>
        <v>3.2524628453967734</v>
      </c>
      <c r="E587" s="5">
        <f>Gd离子浓度!M600</f>
        <v>6.2181323079759871E-3</v>
      </c>
      <c r="F587" s="5">
        <f>Nd离子浓度!M600</f>
        <v>1.8139901069423925E-2</v>
      </c>
      <c r="G587" s="5">
        <f>'In离子浓度 '!M600</f>
        <v>4.150538012464372E-3</v>
      </c>
    </row>
    <row r="588" spans="1:7" x14ac:dyDescent="0.25">
      <c r="A588" s="45">
        <f>'Mg2+离子浓度'!A601</f>
        <v>0</v>
      </c>
      <c r="B588" s="5">
        <f>'Mg2+离子浓度'!B601</f>
        <v>6.4493011439774088</v>
      </c>
      <c r="C588" s="45">
        <f>'OH-离子浓度 '!P601</f>
        <v>14.838111143272595</v>
      </c>
      <c r="D588" s="44">
        <f>'Mg2+离子浓度'!M601</f>
        <v>3.4003799295291368</v>
      </c>
      <c r="E588" s="5">
        <f>Gd离子浓度!M601</f>
        <v>6.5008404939056984E-3</v>
      </c>
      <c r="F588" s="5">
        <f>Nd离子浓度!M601</f>
        <v>1.8964523735717463E-2</v>
      </c>
      <c r="G588" s="5">
        <f>'In离子浓度 '!M601</f>
        <v>4.1505379483909493E-3</v>
      </c>
    </row>
    <row r="589" spans="1:7" x14ac:dyDescent="0.25">
      <c r="A589" s="45">
        <f>'Mg2+离子浓度'!A602</f>
        <v>23</v>
      </c>
      <c r="B589" s="5">
        <f>'Mg2+离子浓度'!B602</f>
        <v>6.7424426882355135</v>
      </c>
      <c r="C589" s="45">
        <f>'OH-离子浓度 '!P602</f>
        <v>14.838137171235163</v>
      </c>
      <c r="D589" s="44">
        <f>'Mg2+离子浓度'!M602</f>
        <v>3.4003247315035625</v>
      </c>
      <c r="E589" s="5">
        <f>Gd离子浓度!M602</f>
        <v>6.5007938384106338E-3</v>
      </c>
      <c r="F589" s="5">
        <f>Nd离子浓度!M602</f>
        <v>1.8964465805428665E-2</v>
      </c>
      <c r="G589" s="5">
        <f>'In离子浓度 '!M602</f>
        <v>4.3392029340327239E-3</v>
      </c>
    </row>
    <row r="590" spans="1:7" x14ac:dyDescent="0.25">
      <c r="A590" s="45">
        <f>'Mg2+离子浓度'!A603</f>
        <v>0</v>
      </c>
      <c r="B590" s="5">
        <f>'Mg2+离子浓度'!B603</f>
        <v>6.7424501750474777</v>
      </c>
      <c r="C590" s="45">
        <f>'OH-离子浓度 '!P603</f>
        <v>14.856599266273234</v>
      </c>
      <c r="D590" s="44">
        <f>'Mg2+离子浓度'!M603</f>
        <v>3.5482418035058885</v>
      </c>
      <c r="E590" s="5">
        <f>Gd离子浓度!M603</f>
        <v>6.783502014088315E-3</v>
      </c>
      <c r="F590" s="5">
        <f>Nd离子浓度!M603</f>
        <v>1.9789088458993083E-2</v>
      </c>
      <c r="G590" s="5">
        <f>'In离子浓度 '!M603</f>
        <v>4.3392028670468088E-3</v>
      </c>
    </row>
    <row r="591" spans="1:7" x14ac:dyDescent="0.25">
      <c r="A591" s="45">
        <f>'Mg2+离子浓度'!A604</f>
        <v>24</v>
      </c>
      <c r="B591" s="5">
        <f>'Mg2+离子浓度'!B604</f>
        <v>7.0355917193055824</v>
      </c>
      <c r="C591" s="45">
        <f>'OH-离子浓度 '!P604</f>
        <v>14.85662380700442</v>
      </c>
      <c r="D591" s="44">
        <f>'Mg2+离子浓度'!M604</f>
        <v>3.5481842052533774</v>
      </c>
      <c r="E591" s="5">
        <f>Gd离子浓度!M604</f>
        <v>6.7834533299766155E-3</v>
      </c>
      <c r="F591" s="5">
        <f>Nd离子浓度!M604</f>
        <v>1.9789028009934328E-2</v>
      </c>
      <c r="G591" s="5">
        <f>'In离子浓度 '!M604</f>
        <v>4.527867276380243E-3</v>
      </c>
    </row>
    <row r="592" spans="1:7" x14ac:dyDescent="0.25">
      <c r="A592" s="45">
        <f>'Mg2+离子浓度'!A605</f>
        <v>0</v>
      </c>
      <c r="B592" s="5">
        <f>'Mg2+离子浓度'!B605</f>
        <v>7.0355992061175465</v>
      </c>
      <c r="C592" s="45">
        <f>'OH-离子浓度 '!P605</f>
        <v>14.874331984745984</v>
      </c>
      <c r="D592" s="44">
        <f>'Mg2+离子浓度'!M605</f>
        <v>3.6961012651258649</v>
      </c>
      <c r="E592" s="5">
        <f>Gd离子浓度!M605</f>
        <v>7.0661614954023446E-3</v>
      </c>
      <c r="F592" s="5">
        <f>Nd离子浓度!M605</f>
        <v>2.0613650650769672E-2</v>
      </c>
      <c r="G592" s="5">
        <f>'In离子浓度 '!M605</f>
        <v>4.5278672064818452E-3</v>
      </c>
    </row>
    <row r="593" spans="1:7" x14ac:dyDescent="0.25">
      <c r="A593" s="45">
        <f>'Mg2+离子浓度'!A606</f>
        <v>25</v>
      </c>
      <c r="B593" s="5">
        <f>'Mg2+离子浓度'!B606</f>
        <v>7.3287407503756512</v>
      </c>
      <c r="C593" s="45">
        <f>'OH-离子浓度 '!P606</f>
        <v>14.874355157277696</v>
      </c>
      <c r="D593" s="44">
        <f>'Mg2+离子浓度'!M606</f>
        <v>3.6960412666855769</v>
      </c>
      <c r="E593" s="5">
        <f>Gd离子浓度!M606</f>
        <v>7.0661107826886426E-3</v>
      </c>
      <c r="F593" s="5">
        <f>Nd离子浓度!M606</f>
        <v>2.0613587682948697E-2</v>
      </c>
      <c r="G593" s="5">
        <f>'In离子浓度 '!M606</f>
        <v>4.7165310395087057E-3</v>
      </c>
    </row>
    <row r="594" spans="1:7" x14ac:dyDescent="0.25">
      <c r="A594" s="45">
        <f>'Mg2+离子浓度'!A607</f>
        <v>0</v>
      </c>
      <c r="B594" s="5">
        <f>'Mg2+离子浓度'!B607</f>
        <v>7.3287482371876154</v>
      </c>
      <c r="C594" s="45">
        <f>'OH-离子浓度 '!P607</f>
        <v>14.891368598146416</v>
      </c>
      <c r="D594" s="44">
        <f>'Mg2+离子浓度'!M607</f>
        <v>3.843958314428424</v>
      </c>
      <c r="E594" s="5">
        <f>Gd离子浓度!M607</f>
        <v>7.3488189378624925E-3</v>
      </c>
      <c r="F594" s="5">
        <f>Nd离子浓度!M607</f>
        <v>2.1438210311055004E-2</v>
      </c>
      <c r="G594" s="5">
        <f>'In离子浓度 '!M607</f>
        <v>4.7165309666978347E-3</v>
      </c>
    </row>
    <row r="595" spans="1:7" x14ac:dyDescent="0.25">
      <c r="A595" s="45">
        <f>'Mg2+离子浓度'!A608</f>
        <v>26</v>
      </c>
      <c r="B595" s="5">
        <f>'Mg2+离子浓度'!B608</f>
        <v>7.62188978144572</v>
      </c>
      <c r="C595" s="45">
        <f>'OH-离子浓度 '!P608</f>
        <v>14.891390507770181</v>
      </c>
      <c r="D595" s="44">
        <f>'Mg2+离子浓度'!M608</f>
        <v>3.8438959158395178</v>
      </c>
      <c r="E595" s="5">
        <f>Gd离子浓度!M608</f>
        <v>7.3487661965614239E-3</v>
      </c>
      <c r="F595" s="5">
        <f>Nd离子浓度!M608</f>
        <v>2.1438144824479543E-2</v>
      </c>
      <c r="G595" s="5">
        <f>'In离子浓度 '!M608</f>
        <v>4.9051942234198918E-3</v>
      </c>
    </row>
    <row r="596" spans="1:7" x14ac:dyDescent="0.25">
      <c r="A596" s="45">
        <f>'Mg2+离子浓度'!A609</f>
        <v>0</v>
      </c>
      <c r="B596" s="5">
        <f>'Mg2+离子浓度'!B609</f>
        <v>7.6218972682576842</v>
      </c>
      <c r="C596" s="45">
        <f>'OH-离子浓度 '!P609</f>
        <v>14.907761686312389</v>
      </c>
      <c r="D596" s="44">
        <f>'Mg2+离子浓度'!M609</f>
        <v>3.9918129514529217</v>
      </c>
      <c r="E596" s="5">
        <f>Gd离子浓度!M609</f>
        <v>7.6314743414834666E-3</v>
      </c>
      <c r="F596" s="5">
        <f>Nd离子浓度!M609</f>
        <v>2.2262767439856845E-2</v>
      </c>
      <c r="G596" s="5">
        <f>'In离子浓度 '!M609</f>
        <v>4.9051941476965562E-3</v>
      </c>
    </row>
    <row r="597" spans="1:7" x14ac:dyDescent="0.25">
      <c r="A597" s="45">
        <f>'Mg2+离子浓度'!A610</f>
        <v>27</v>
      </c>
      <c r="B597" s="5">
        <f>'Mg2+离子浓度'!B610</f>
        <v>7.9150388125157889</v>
      </c>
      <c r="C597" s="45">
        <f>'OH-离子浓度 '!P610</f>
        <v>14.907782426615814</v>
      </c>
      <c r="D597" s="44">
        <f>'Mg2+离子浓度'!M610</f>
        <v>3.991748152754556</v>
      </c>
      <c r="E597" s="5">
        <f>Gd离子浓度!M610</f>
        <v>7.6314195716096602E-3</v>
      </c>
      <c r="F597" s="5">
        <f>Nd离子浓度!M610</f>
        <v>2.2262699434534631E-2</v>
      </c>
      <c r="G597" s="5">
        <f>'In离子浓度 '!M610</f>
        <v>5.0938568281155786E-3</v>
      </c>
    </row>
    <row r="598" spans="1:7" x14ac:dyDescent="0.25">
      <c r="A598" s="45">
        <f>'Mg2+离子浓度'!A611</f>
        <v>0</v>
      </c>
      <c r="B598" s="5">
        <f>'Mg2+离子浓度'!B611</f>
        <v>7.9150462993277531</v>
      </c>
      <c r="C598" s="45">
        <f>'OH-离子浓度 '!P611</f>
        <v>14.923558087878794</v>
      </c>
      <c r="D598" s="44">
        <f>'Mg2+离子浓度'!M611</f>
        <v>4.1396651762387151</v>
      </c>
      <c r="E598" s="5">
        <f>Gd离子浓度!M611</f>
        <v>7.914127706279972E-3</v>
      </c>
      <c r="F598" s="5">
        <f>Nd离子浓度!M611</f>
        <v>2.3087322037182972E-2</v>
      </c>
      <c r="G598" s="5">
        <f>'In离子浓度 '!M611</f>
        <v>5.0938567494797846E-3</v>
      </c>
    </row>
    <row r="599" spans="1:7" x14ac:dyDescent="0.25">
      <c r="A599" s="45">
        <f>'Mg2+离子浓度'!A612</f>
        <v>28</v>
      </c>
      <c r="B599" s="5">
        <f>'Mg2+离子浓度'!B612</f>
        <v>8.2081878435858577</v>
      </c>
      <c r="C599" s="45">
        <f>'OH-离子浓度 '!P612</f>
        <v>14.923577742418226</v>
      </c>
      <c r="D599" s="44">
        <f>'Mg2+离子浓度'!M612</f>
        <v>4.1395979774700464</v>
      </c>
      <c r="E599" s="5">
        <f>Gd离子浓度!M612</f>
        <v>7.9140709078480628E-3</v>
      </c>
      <c r="F599" s="5">
        <f>Nd离子浓度!M612</f>
        <v>2.3087251513121736E-2</v>
      </c>
      <c r="G599" s="5">
        <f>'In离子浓度 '!M612</f>
        <v>5.2825188535975441E-3</v>
      </c>
    </row>
    <row r="600" spans="1:7" x14ac:dyDescent="0.25">
      <c r="A600" s="45">
        <f>'Mg2+离子浓度'!A613</f>
        <v>0</v>
      </c>
      <c r="B600" s="5">
        <f>'Mg2+离子浓度'!B613</f>
        <v>8.208195330397821</v>
      </c>
      <c r="C600" s="45">
        <f>'OH-离子浓度 '!P613</f>
        <v>14.938799706849071</v>
      </c>
      <c r="D600" s="44">
        <f>'Mg2+离子浓度'!M613</f>
        <v>4.2875149888076107</v>
      </c>
      <c r="E600" s="5">
        <f>Gd离子浓度!M613</f>
        <v>8.1967790322331775E-3</v>
      </c>
      <c r="F600" s="5">
        <f>Nd离子浓度!M613</f>
        <v>2.3911874102943324E-2</v>
      </c>
      <c r="G600" s="5">
        <f>'In离子浓度 '!M613</f>
        <v>5.2825187720493072E-3</v>
      </c>
    </row>
    <row r="601" spans="1:7" x14ac:dyDescent="0.25">
      <c r="A601" s="45">
        <f>'Mg2+离子浓度'!A614</f>
        <v>29</v>
      </c>
      <c r="B601" s="5">
        <f>'Mg2+离子浓度'!B614</f>
        <v>8.5013368746559266</v>
      </c>
      <c r="C601" s="45">
        <f>'OH-离子浓度 '!P614</f>
        <v>14.938818350533754</v>
      </c>
      <c r="D601" s="44">
        <f>'Mg2+离子浓度'!M614</f>
        <v>4.2874453900077967</v>
      </c>
      <c r="E601" s="5">
        <f>Gd离子浓度!M614</f>
        <v>8.1967202052577962E-3</v>
      </c>
      <c r="F601" s="5">
        <f>Nd离子浓度!M614</f>
        <v>2.3911801060150797E-2</v>
      </c>
      <c r="G601" s="5">
        <f>'In离子浓度 '!M614</f>
        <v>5.4711802998675734E-3</v>
      </c>
    </row>
    <row r="602" spans="1:7" x14ac:dyDescent="0.25">
      <c r="A602" s="45">
        <f>'Mg2+离子浓度'!A615</f>
        <v>0</v>
      </c>
      <c r="B602" s="5">
        <f>'Mg2+离子浓度'!B615</f>
        <v>8.5013443614678899</v>
      </c>
      <c r="C602" s="45">
        <f>'OH-离子浓度 '!P615</f>
        <v>14.953524182323944</v>
      </c>
      <c r="D602" s="44">
        <f>'Mg2+离子浓度'!M615</f>
        <v>4.4353623892165119</v>
      </c>
      <c r="E602" s="5">
        <f>Gd离子浓度!M615</f>
        <v>8.4794283193913248E-3</v>
      </c>
      <c r="F602" s="5">
        <f>Nd离子浓度!M615</f>
        <v>2.4736423637243501E-2</v>
      </c>
      <c r="G602" s="5">
        <f>'In离子浓度 '!M615</f>
        <v>5.4711802154068963E-3</v>
      </c>
    </row>
    <row r="603" spans="1:7" x14ac:dyDescent="0.25">
      <c r="A603" s="45">
        <f>'Mg2+离子浓度'!A616</f>
        <v>30</v>
      </c>
      <c r="B603" s="5">
        <f>'Mg2+离子浓度'!B616</f>
        <v>8.7944859057259954</v>
      </c>
      <c r="C603" s="45">
        <f>'OH-离子浓度 '!P616</f>
        <v>14.953541882569397</v>
      </c>
      <c r="D603" s="44">
        <f>'Mg2+离子浓度'!M616</f>
        <v>4.4352903904247096</v>
      </c>
      <c r="E603" s="5">
        <f>Gd离子浓度!M616</f>
        <v>8.4793674638871021E-3</v>
      </c>
      <c r="F603" s="5">
        <f>Nd离子浓度!M616</f>
        <v>2.473634807572743E-2</v>
      </c>
      <c r="G603" s="5">
        <f>'In离子浓度 '!M616</f>
        <v>5.6598411669274359E-3</v>
      </c>
    </row>
    <row r="604" spans="1:7" x14ac:dyDescent="0.25">
      <c r="A604" s="45">
        <f>'Mg2+离子浓度'!A617</f>
        <v>0</v>
      </c>
      <c r="B604" s="5">
        <f>'Mg2+离子浓度'!B617</f>
        <v>8.7944933925379587</v>
      </c>
      <c r="C604" s="45">
        <f>'OH-离子浓度 '!P617</f>
        <v>14.967765448320046</v>
      </c>
      <c r="D604" s="44">
        <f>'Mg2+离子浓度'!M617</f>
        <v>4.583207377504773</v>
      </c>
      <c r="E604" s="5">
        <f>Gd离子浓度!M617</f>
        <v>8.7620755677691228E-3</v>
      </c>
      <c r="F604" s="5">
        <f>Nd离子浓度!M617</f>
        <v>2.5560970640091288E-2</v>
      </c>
      <c r="G604" s="5">
        <f>'In离子浓度 '!M617</f>
        <v>5.6598410795543289E-3</v>
      </c>
    </row>
    <row r="605" spans="1:7" x14ac:dyDescent="0.25">
      <c r="A605" s="45">
        <f>'Mg2+离子浓度'!A618</f>
        <v>31</v>
      </c>
      <c r="B605" s="5">
        <f>'Mg2+离子浓度'!B618</f>
        <v>9.0876349367960643</v>
      </c>
      <c r="C605" s="45">
        <f>'OH-离子浓度 '!P618</f>
        <v>14.967782266015343</v>
      </c>
      <c r="D605" s="44">
        <f>'Mg2+离子浓度'!M618</f>
        <v>4.5831329787601396</v>
      </c>
      <c r="E605" s="5">
        <f>Gd离子浓度!M618</f>
        <v>8.7620126837506945E-3</v>
      </c>
      <c r="F605" s="5">
        <f>Nd离子浓度!M618</f>
        <v>2.556089255985939E-2</v>
      </c>
      <c r="G605" s="5">
        <f>'In离子浓度 '!M618</f>
        <v>5.8485014547789115E-3</v>
      </c>
    </row>
    <row r="606" spans="1:7" x14ac:dyDescent="0.25">
      <c r="A606" s="45">
        <f>'Mg2+离子浓度'!A619</f>
        <v>0</v>
      </c>
      <c r="B606" s="5">
        <f>'Mg2+离子浓度'!B619</f>
        <v>9.0876424236080275</v>
      </c>
      <c r="C606" s="45">
        <f>'OH-离子浓度 '!P619</f>
        <v>14.981554204651859</v>
      </c>
      <c r="D606" s="44">
        <f>'Mg2+离子浓度'!M619</f>
        <v>4.7310499537117483</v>
      </c>
      <c r="E606" s="5">
        <f>Gd离子浓度!M619</f>
        <v>9.0447207773812783E-3</v>
      </c>
      <c r="F606" s="5">
        <f>Nd离子浓度!M619</f>
        <v>2.6385515111494454E-2</v>
      </c>
      <c r="G606" s="5">
        <f>'In离子浓度 '!M619</f>
        <v>5.8485013644933859E-3</v>
      </c>
    </row>
    <row r="607" spans="1:7" x14ac:dyDescent="0.25">
      <c r="A607" s="45">
        <f>'Mg2+离子浓度'!A620</f>
        <v>32</v>
      </c>
      <c r="B607" s="5">
        <f>'Mg2+离子浓度'!B620</f>
        <v>9.3807839678661331</v>
      </c>
      <c r="C607" s="45">
        <f>'OH-离子浓度 '!P620</f>
        <v>14.981570194975722</v>
      </c>
      <c r="D607" s="44">
        <f>'Mg2+离子浓度'!M620</f>
        <v>4.7309731550534364</v>
      </c>
      <c r="E607" s="5">
        <f>Gd离子浓度!M620</f>
        <v>9.0446558648632717E-3</v>
      </c>
      <c r="F607" s="5">
        <f>Nd离子浓度!M620</f>
        <v>2.638543451255447E-2</v>
      </c>
      <c r="G607" s="5">
        <f>'In离子浓度 '!M620</f>
        <v>6.0371611634237815E-3</v>
      </c>
    </row>
    <row r="608" spans="1:7" x14ac:dyDescent="0.25">
      <c r="A608" s="45">
        <f>'Mg2+离子浓度'!A621</f>
        <v>0</v>
      </c>
      <c r="B608" s="5">
        <f>'Mg2+离子浓度'!B621</f>
        <v>9.3807914546780964</v>
      </c>
      <c r="C608" s="45">
        <f>'OH-离子浓度 '!P621</f>
        <v>14.99491831530424</v>
      </c>
      <c r="D608" s="44">
        <f>'Mg2+离子浓度'!M621</f>
        <v>4.8788901178767894</v>
      </c>
      <c r="E608" s="5">
        <f>Gd离子浓度!M621</f>
        <v>9.3273639482424932E-3</v>
      </c>
      <c r="F608" s="5">
        <f>Nd离子浓度!M621</f>
        <v>2.7210057051460762E-2</v>
      </c>
      <c r="G608" s="5">
        <f>'In离子浓度 '!M621</f>
        <v>6.0371610702258443E-3</v>
      </c>
    </row>
    <row r="609" spans="1:7" x14ac:dyDescent="0.25">
      <c r="A609" s="45">
        <f>'Mg2+离子浓度'!A622</f>
        <v>33</v>
      </c>
      <c r="B609" s="5">
        <f>'Mg2+离子浓度'!B622</f>
        <v>9.673932998936202</v>
      </c>
      <c r="C609" s="45">
        <f>'OH-离子浓度 '!P622</f>
        <v>14.994933528417439</v>
      </c>
      <c r="D609" s="44">
        <f>'Mg2+离子浓度'!M622</f>
        <v>4.8788109193439544</v>
      </c>
      <c r="E609" s="5">
        <f>Gd离子浓度!M622</f>
        <v>9.3272970072395458E-3</v>
      </c>
      <c r="F609" s="5">
        <f>Nd离子浓度!M622</f>
        <v>2.7209973933820419E-2</v>
      </c>
      <c r="G609" s="5">
        <f>'In离子浓度 '!M622</f>
        <v>6.2258202928638208E-3</v>
      </c>
    </row>
    <row r="610" spans="1:7" x14ac:dyDescent="0.25">
      <c r="A610" s="45">
        <f>'Mg2+离子浓度'!A623</f>
        <v>0</v>
      </c>
      <c r="B610" s="5">
        <f>'Mg2+离子浓度'!B623</f>
        <v>9.6739404857481652</v>
      </c>
      <c r="C610" s="45">
        <f>'OH-离子浓度 '!P623</f>
        <v>15.007883147296011</v>
      </c>
      <c r="D610" s="44">
        <f>'Mg2+离子浓度'!M623</f>
        <v>5.0267278700392497</v>
      </c>
      <c r="E610" s="5">
        <f>Gd离子浓度!M623</f>
        <v>9.6100050803674796E-3</v>
      </c>
      <c r="F610" s="5">
        <f>Nd离子浓度!M623</f>
        <v>2.8034596459997986E-2</v>
      </c>
      <c r="G610" s="5">
        <f>'In离子浓度 '!M623</f>
        <v>6.2258201967534815E-3</v>
      </c>
    </row>
    <row r="611" spans="1:7" x14ac:dyDescent="0.25">
      <c r="A611" s="45">
        <f>'Mg2+离子浓度'!A624</f>
        <v>34</v>
      </c>
      <c r="B611" s="5">
        <f>'Mg2+离子浓度'!B624</f>
        <v>9.9670820300062708</v>
      </c>
      <c r="C611" s="45">
        <f>'OH-离子浓度 '!P624</f>
        <v>15.007897628931909</v>
      </c>
      <c r="D611" s="44">
        <f>'Mg2+离子浓度'!M624</f>
        <v>5.0266462716710452</v>
      </c>
      <c r="E611" s="5">
        <f>Gd离子浓度!M624</f>
        <v>9.6099361108942186E-3</v>
      </c>
      <c r="F611" s="5">
        <f>Nd离子浓度!M624</f>
        <v>2.8034510823665017E-2</v>
      </c>
      <c r="G611" s="5">
        <f>'In离子浓度 '!M624</f>
        <v>6.41447884310081E-3</v>
      </c>
    </row>
    <row r="612" spans="1:7" x14ac:dyDescent="0.25">
      <c r="A612" s="45">
        <f>'Mg2+离子浓度'!A625</f>
        <v>0</v>
      </c>
      <c r="B612" s="5">
        <f>'Mg2+离子浓度'!B625</f>
        <v>9.9670895168182341</v>
      </c>
      <c r="C612" s="45">
        <f>'OH-离子浓度 '!P625</f>
        <v>15.020471860393259</v>
      </c>
      <c r="D612" s="44">
        <f>'Mg2+离子浓度'!M625</f>
        <v>5.17456321023848</v>
      </c>
      <c r="E612" s="5">
        <f>Gd离子浓度!M625</f>
        <v>9.8926441737709359E-3</v>
      </c>
      <c r="F612" s="5">
        <f>Nd离子浓度!M625</f>
        <v>2.8859133337113905E-2</v>
      </c>
      <c r="G612" s="5">
        <f>'In离子浓度 '!M625</f>
        <v>6.4144787440780764E-3</v>
      </c>
    </row>
    <row r="613" spans="1:7" x14ac:dyDescent="0.25">
      <c r="A613" s="45">
        <f>'Mg2+离子浓度'!A626</f>
        <v>35</v>
      </c>
      <c r="B613" s="5">
        <f>'Mg2+离子浓度'!B626</f>
        <v>10.26023106107634</v>
      </c>
      <c r="C613" s="45">
        <f>'OH-离子浓度 '!P626</f>
        <v>15.020485652363954</v>
      </c>
      <c r="D613" s="44">
        <f>'Mg2+离子浓度'!M626</f>
        <v>5.1744792120740586</v>
      </c>
      <c r="E613" s="5">
        <f>Gd离子浓度!M626</f>
        <v>9.8925731758419955E-3</v>
      </c>
      <c r="F613" s="5">
        <f>Nd离子浓度!M626</f>
        <v>2.8859045182096036E-2</v>
      </c>
      <c r="G613" s="5">
        <f>'In离子浓度 '!M626</f>
        <v>6.6031368141365263E-3</v>
      </c>
    </row>
    <row r="614" spans="1:7" x14ac:dyDescent="0.25">
      <c r="A614" s="45">
        <f>'Mg2+离子浓度'!A627</f>
        <v>0</v>
      </c>
      <c r="B614" s="5">
        <f>'Mg2+离子浓度'!B627</f>
        <v>10.260238547888303</v>
      </c>
      <c r="C614" s="45">
        <f>'OH-离子浓度 '!P627</f>
        <v>15.032705655986465</v>
      </c>
      <c r="D614" s="44">
        <f>'Mg2+离子浓度'!M627</f>
        <v>5.3223961385138328</v>
      </c>
      <c r="E614" s="5">
        <f>Gd离子浓度!M627</f>
        <v>1.0175281228467576E-2</v>
      </c>
      <c r="F614" s="5">
        <f>Nd离子浓度!M627</f>
        <v>2.9683667682816273E-2</v>
      </c>
      <c r="G614" s="5">
        <f>'In离子浓度 '!M627</f>
        <v>6.6031367122014089E-3</v>
      </c>
    </row>
    <row r="615" spans="1:7" x14ac:dyDescent="0.25">
      <c r="A615" s="45">
        <f>'Mg2+离子浓度'!A628</f>
        <v>36</v>
      </c>
      <c r="B615" s="5">
        <f>'Mg2+离子浓度'!B628</f>
        <v>10.553380092146408</v>
      </c>
      <c r="C615" s="45">
        <f>'OH-离子浓度 '!P628</f>
        <v>15.032718796618632</v>
      </c>
      <c r="D615" s="44">
        <f>'Mg2+离子浓度'!M628</f>
        <v>5.3223097405923472</v>
      </c>
      <c r="E615" s="5">
        <f>Gd离子浓度!M628</f>
        <v>1.0175208202097587E-2</v>
      </c>
      <c r="F615" s="5">
        <f>Nd离子浓度!M628</f>
        <v>2.9683577009121245E-2</v>
      </c>
      <c r="G615" s="5">
        <f>'In离子浓度 '!M628</f>
        <v>6.7917942059727478E-3</v>
      </c>
    </row>
    <row r="616" spans="1:7" x14ac:dyDescent="0.25">
      <c r="A616" s="45">
        <f>'Mg2+离子浓度'!A629</f>
        <v>0</v>
      </c>
      <c r="B616" s="5">
        <f>'Mg2+离子浓度'!B629</f>
        <v>10.553387578958372</v>
      </c>
      <c r="C616" s="45">
        <f>'OH-离子浓度 '!P629</f>
        <v>15.044603991849737</v>
      </c>
      <c r="D616" s="44">
        <f>'Mg2+离子浓度'!M629</f>
        <v>5.4702266549046552</v>
      </c>
      <c r="E616" s="5">
        <f>Gd离子浓度!M629</f>
        <v>1.0457916244472098E-2</v>
      </c>
      <c r="F616" s="5">
        <f>Nd离子浓度!M629</f>
        <v>3.0508199497112868E-2</v>
      </c>
      <c r="G616" s="5">
        <f>'In离子浓度 '!M629</f>
        <v>6.7917941011252552E-3</v>
      </c>
    </row>
    <row r="617" spans="1:7" x14ac:dyDescent="0.25">
      <c r="A617" s="45">
        <f>'Mg2+离子浓度'!A630</f>
        <v>37</v>
      </c>
      <c r="B617" s="5">
        <f>'Mg2+离子浓度'!B630</f>
        <v>10.846529123216477</v>
      </c>
      <c r="C617" s="45">
        <f>'OH-离子浓度 '!P630</f>
        <v>15.044616516361538</v>
      </c>
      <c r="D617" s="44">
        <f>'Mg2+离子浓度'!M630</f>
        <v>5.4701378572652581</v>
      </c>
      <c r="E617" s="5">
        <f>Gd离子浓度!M630</f>
        <v>1.0457841189675693E-2</v>
      </c>
      <c r="F617" s="5">
        <f>Nd离子浓度!M630</f>
        <v>3.0508106304748414E-2</v>
      </c>
      <c r="G617" s="5">
        <f>'In离子浓度 '!M630</f>
        <v>6.9804510186112535E-3</v>
      </c>
    </row>
    <row r="618" spans="1:7" x14ac:dyDescent="0.25">
      <c r="A618" s="45">
        <f>'Mg2+离子浓度'!A631</f>
        <v>0</v>
      </c>
      <c r="B618" s="5">
        <f>'Mg2+离子浓度'!B631</f>
        <v>10.846536610028441</v>
      </c>
      <c r="C618" s="45">
        <f>'OH-离子浓度 '!P631</f>
        <v>15.056184768245247</v>
      </c>
      <c r="D618" s="44">
        <f>'Mg2+离子浓度'!M631</f>
        <v>5.6180547594503008</v>
      </c>
      <c r="E618" s="5">
        <f>Gd离子浓度!M631</f>
        <v>1.0740549221799211E-2</v>
      </c>
      <c r="F618" s="5">
        <f>Nd离子浓度!M631</f>
        <v>3.1332728780011469E-2</v>
      </c>
      <c r="G618" s="5">
        <f>'In离子浓度 '!M631</f>
        <v>6.9804509108513943E-3</v>
      </c>
    </row>
    <row r="619" spans="1:7" x14ac:dyDescent="0.25">
      <c r="A619" s="45">
        <f>'Mg2+离子浓度'!A632</f>
        <v>38</v>
      </c>
      <c r="B619" s="5">
        <f>'Mg2+离子浓度'!B632</f>
        <v>11.139678154286546</v>
      </c>
      <c r="C619" s="45">
        <f>'OH-离子浓度 '!P632</f>
        <v>15.056196709073646</v>
      </c>
      <c r="D619" s="44">
        <f>'Mg2+离子浓度'!M632</f>
        <v>5.6179635621321422</v>
      </c>
      <c r="E619" s="5">
        <f>Gd离子浓度!M632</f>
        <v>1.0740472138591018E-2</v>
      </c>
      <c r="F619" s="5">
        <f>Nd离子浓度!M632</f>
        <v>3.1332633068985323E-2</v>
      </c>
      <c r="G619" s="5">
        <f>'In离子浓度 '!M632</f>
        <v>7.1691072520538215E-3</v>
      </c>
    </row>
    <row r="620" spans="1:7" x14ac:dyDescent="0.25">
      <c r="A620" s="45">
        <f>'Mg2+离子浓度'!A633</f>
        <v>0</v>
      </c>
      <c r="B620" s="5">
        <f>'Mg2+离子浓度'!B633</f>
        <v>11.139685641098509</v>
      </c>
      <c r="C620" s="45">
        <f>'OH-离子浓度 '!P633</f>
        <v>15.067464489841878</v>
      </c>
      <c r="D620" s="44">
        <f>'Mg2+离子浓度'!M633</f>
        <v>5.7658804521901157</v>
      </c>
      <c r="E620" s="5">
        <f>Gd离子浓度!M633</f>
        <v>1.1023180160463622E-2</v>
      </c>
      <c r="F620" s="5">
        <f>Nd离子浓度!M633</f>
        <v>3.2157255531519845E-2</v>
      </c>
      <c r="G620" s="5">
        <f>'In离子浓度 '!M633</f>
        <v>7.1691071413816062E-3</v>
      </c>
    </row>
    <row r="621" spans="1:7" x14ac:dyDescent="0.25">
      <c r="A621" s="45">
        <f>'Mg2+离子浓度'!A634</f>
        <v>39</v>
      </c>
      <c r="B621" s="5">
        <f>'Mg2+离子浓度'!B634</f>
        <v>11.432827185356615</v>
      </c>
      <c r="C621" s="45">
        <f>'OH-离子浓度 '!P634</f>
        <v>15.067475876927967</v>
      </c>
      <c r="D621" s="44">
        <f>'Mg2+离子浓度'!M634</f>
        <v>5.7657868552323484</v>
      </c>
      <c r="E621" s="5">
        <f>Gd离子浓度!M634</f>
        <v>1.1023101048858272E-2</v>
      </c>
      <c r="F621" s="5">
        <f>Nd离子浓度!M634</f>
        <v>3.2157157301839739E-2</v>
      </c>
      <c r="G621" s="5">
        <f>'In离子浓度 '!M634</f>
        <v>7.3577629063022315E-3</v>
      </c>
    </row>
    <row r="622" spans="1:7" x14ac:dyDescent="0.25">
      <c r="A622" s="45">
        <f>'Mg2+离子浓度'!A635</f>
        <v>0</v>
      </c>
      <c r="B622" s="5">
        <f>'Mg2+离子浓度'!B635</f>
        <v>11.432834672168578</v>
      </c>
      <c r="C622" s="45">
        <f>'OH-离子浓度 '!P635</f>
        <v>15.07845840712449</v>
      </c>
      <c r="D622" s="44">
        <f>'Mg2+离子浓度'!M635</f>
        <v>5.9137037331634508</v>
      </c>
      <c r="E622" s="5">
        <f>Gd离子浓度!M635</f>
        <v>1.1305809060480029E-2</v>
      </c>
      <c r="F622" s="5">
        <f>Nd离子浓度!M635</f>
        <v>3.2981779751645769E-2</v>
      </c>
      <c r="G622" s="5">
        <f>'In离子浓度 '!M635</f>
        <v>7.3577627927176679E-3</v>
      </c>
    </row>
    <row r="623" spans="1:7" x14ac:dyDescent="0.25">
      <c r="A623" s="45">
        <f>'Mg2+离子浓度'!A636</f>
        <v>40</v>
      </c>
      <c r="B623" s="5">
        <f>'Mg2+离子浓度'!B636</f>
        <v>11.725976216426684</v>
      </c>
      <c r="C623" s="45">
        <f>'OH-离子浓度 '!P636</f>
        <v>15.078469268163149</v>
      </c>
      <c r="D623" s="44">
        <f>'Mg2+离子浓度'!M636</f>
        <v>5.9136077366052229</v>
      </c>
      <c r="E623" s="5">
        <f>Gd离子浓度!M636</f>
        <v>1.1305727920492156E-2</v>
      </c>
      <c r="F623" s="5">
        <f>Nd离子浓度!M636</f>
        <v>3.2981679003319428E-2</v>
      </c>
      <c r="G623" s="5">
        <f>'In离子浓度 '!M636</f>
        <v>7.54641798135826E-3</v>
      </c>
    </row>
    <row r="624" spans="1:7" x14ac:dyDescent="0.25">
      <c r="A624" s="45">
        <f>'Mg2+离子浓度'!A637</f>
        <v>0</v>
      </c>
      <c r="B624" s="5">
        <f>'Mg2+离子浓度'!B637</f>
        <v>11.725983703238647</v>
      </c>
      <c r="C624" s="45">
        <f>'OH-离子浓度 '!P637</f>
        <v>15.089180640334323</v>
      </c>
      <c r="D624" s="44">
        <f>'Mg2+离子浓度'!M637</f>
        <v>6.0615246024096532</v>
      </c>
      <c r="E624" s="5">
        <f>Gd离子浓度!M637</f>
        <v>1.1588435921863144E-2</v>
      </c>
      <c r="F624" s="5">
        <f>Nd离子浓度!M637</f>
        <v>3.3806301440397007E-2</v>
      </c>
      <c r="G624" s="5">
        <f>'In离子浓度 '!M637</f>
        <v>7.546417864861355E-3</v>
      </c>
    </row>
    <row r="625" spans="1:7" x14ac:dyDescent="0.25">
      <c r="A625" s="45">
        <f>'Mg2+离子浓度'!A638</f>
        <v>41</v>
      </c>
      <c r="B625" s="5">
        <f>'Mg2+离子浓度'!B638</f>
        <v>12.019125247496753</v>
      </c>
      <c r="C625" s="45">
        <f>'OH-离子浓度 '!P638</f>
        <v>15.089191000993424</v>
      </c>
      <c r="D625" s="44">
        <f>'Mg2+离子浓度'!M638</f>
        <v>6.0614262062901147</v>
      </c>
      <c r="E625" s="5">
        <f>Gd离子浓度!M638</f>
        <v>1.1588352753507379E-2</v>
      </c>
      <c r="F625" s="5">
        <f>Nd离子浓度!M638</f>
        <v>3.3806198173432174E-2</v>
      </c>
      <c r="G625" s="5">
        <f>'In离子浓度 '!M638</f>
        <v>7.7350724772236833E-3</v>
      </c>
    </row>
    <row r="626" spans="1:7" x14ac:dyDescent="0.25">
      <c r="A626" s="45">
        <f>'Mg2+离子浓度'!A639</f>
        <v>0</v>
      </c>
      <c r="B626" s="5">
        <f>'Mg2+离子浓度'!B639</f>
        <v>12.019132734308716</v>
      </c>
      <c r="C626" s="45">
        <f>'OH-离子浓度 '!P639</f>
        <v>15.099644288467822</v>
      </c>
      <c r="D626" s="44">
        <f>'Mg2+离子浓度'!M639</f>
        <v>6.2093430599680701</v>
      </c>
      <c r="E626" s="5">
        <f>Gd离子浓度!M639</f>
        <v>1.187106074462767E-2</v>
      </c>
      <c r="F626" s="5">
        <f>Nd离子浓度!M639</f>
        <v>3.4630820597781338E-2</v>
      </c>
      <c r="G626" s="5">
        <f>'In离子浓度 '!M639</f>
        <v>7.7350723578144473E-3</v>
      </c>
    </row>
    <row r="627" spans="1:7" x14ac:dyDescent="0.25">
      <c r="A627" s="45">
        <f>'Mg2+离子浓度'!A640</f>
        <v>42</v>
      </c>
      <c r="B627" s="5">
        <f>'Mg2+离子浓度'!B640</f>
        <v>12.312274278566822</v>
      </c>
      <c r="C627" s="45">
        <f>'OH-离子浓度 '!P640</f>
        <v>15.099654172581328</v>
      </c>
      <c r="D627" s="44">
        <f>'Mg2+离子浓度'!M640</f>
        <v>6.2092422643263685</v>
      </c>
      <c r="E627" s="5">
        <f>Gd离子浓度!M640</f>
        <v>1.1870975547918642E-2</v>
      </c>
      <c r="F627" s="5">
        <f>Nd离子浓度!M640</f>
        <v>3.4630714812185735E-2</v>
      </c>
      <c r="G627" s="5">
        <f>'In离子浓度 '!M640</f>
        <v>7.9237263939002812E-3</v>
      </c>
    </row>
    <row r="628" spans="1:7" x14ac:dyDescent="0.25">
      <c r="A628" s="45">
        <f>'Mg2+离子浓度'!A641</f>
        <v>0</v>
      </c>
      <c r="B628" s="5">
        <f>'Mg2+离子浓度'!B641</f>
        <v>12.312281765378785</v>
      </c>
      <c r="C628" s="45">
        <f>'OH-离子浓度 '!P641</f>
        <v>15.109861525444616</v>
      </c>
      <c r="D628" s="44">
        <f>'Mg2+离子浓度'!M641</f>
        <v>6.3571591058780461</v>
      </c>
      <c r="E628" s="5">
        <f>Gd离子浓度!M641</f>
        <v>1.2153683528788308E-2</v>
      </c>
      <c r="F628" s="5">
        <f>Nd离子浓度!M641</f>
        <v>3.5455337223806532E-2</v>
      </c>
      <c r="G628" s="5">
        <f>'In离子浓度 '!M641</f>
        <v>7.923726271578722E-3</v>
      </c>
    </row>
    <row r="629" spans="1:7" x14ac:dyDescent="0.25">
      <c r="A629" s="45">
        <f>'Mg2+离子浓度'!A642</f>
        <v>43</v>
      </c>
      <c r="B629" s="5">
        <f>'Mg2+离子浓度'!B642</f>
        <v>12.60542330963689</v>
      </c>
      <c r="C629" s="45">
        <f>'OH-离子浓度 '!P642</f>
        <v>15.109870955183224</v>
      </c>
      <c r="D629" s="44">
        <f>'Mg2+离子浓度'!M642</f>
        <v>6.3570559107533313</v>
      </c>
      <c r="E629" s="5">
        <f>Gd离子浓度!M642</f>
        <v>1.215359630374065E-2</v>
      </c>
      <c r="F629" s="5">
        <f>Nd离子浓度!M642</f>
        <v>3.5455228919587897E-2</v>
      </c>
      <c r="G629" s="5">
        <f>'In离子浓度 '!M642</f>
        <v>8.1123797313898318E-3</v>
      </c>
    </row>
    <row r="630" spans="1:7" x14ac:dyDescent="0.25">
      <c r="A630" s="45">
        <f>'Mg2+离子浓度'!A643</f>
        <v>0</v>
      </c>
      <c r="B630" s="5">
        <f>'Mg2+离子浓度'!B643</f>
        <v>12.605430796448854</v>
      </c>
      <c r="C630" s="45">
        <f>'OH-离子浓度 '!P643</f>
        <v>15.11984368521551</v>
      </c>
      <c r="D630" s="44">
        <f>'Mg2+离子浓度'!M643</f>
        <v>6.5049727401789292</v>
      </c>
      <c r="E630" s="5">
        <f>Gd离子浓度!M643</f>
        <v>1.2436304274359768E-2</v>
      </c>
      <c r="F630" s="5">
        <f>Nd离子浓度!M643</f>
        <v>3.6279851318480341E-2</v>
      </c>
      <c r="G630" s="5">
        <f>'In离子浓度 '!M643</f>
        <v>8.1123796061559617E-3</v>
      </c>
    </row>
    <row r="631" spans="1:7" x14ac:dyDescent="0.25">
      <c r="A631" s="45">
        <f>'Mg2+离子浓度'!A644</f>
        <v>44</v>
      </c>
      <c r="B631" s="5">
        <f>'Mg2+离子浓度'!B644</f>
        <v>12.898572340706959</v>
      </c>
      <c r="C631" s="45">
        <f>'OH-离子浓度 '!P644</f>
        <v>15.119852681237889</v>
      </c>
      <c r="D631" s="44">
        <f>'Mg2+离子浓度'!M644</f>
        <v>6.5048671456103468</v>
      </c>
      <c r="E631" s="5">
        <f>Gd离子浓度!M644</f>
        <v>1.2436215020988106E-2</v>
      </c>
      <c r="F631" s="5">
        <f>Nd离子浓度!M644</f>
        <v>3.6279740495646411E-2</v>
      </c>
      <c r="G631" s="5">
        <f>'In离子浓度 '!M644</f>
        <v>8.3010324896941132E-3</v>
      </c>
    </row>
    <row r="632" spans="1:7" x14ac:dyDescent="0.25">
      <c r="A632" s="45">
        <f>'Mg2+离子浓度'!A645</f>
        <v>0</v>
      </c>
      <c r="B632" s="5">
        <f>'Mg2+离子浓度'!B645</f>
        <v>12.898579827518923</v>
      </c>
      <c r="C632" s="45">
        <f>'OH-离子浓度 '!P645</f>
        <v>15.129601337302603</v>
      </c>
      <c r="D632" s="44">
        <f>'Mg2+离子浓度'!M645</f>
        <v>6.6527839629100649</v>
      </c>
      <c r="E632" s="5">
        <f>Gd离子浓度!M645</f>
        <v>1.271892298135675E-2</v>
      </c>
      <c r="F632" s="5">
        <f>Nd离子浓度!M645</f>
        <v>3.7104362881810564E-2</v>
      </c>
      <c r="G632" s="5">
        <f>'In离子浓度 '!M645</f>
        <v>8.301032361547939E-3</v>
      </c>
    </row>
    <row r="633" spans="1:7" x14ac:dyDescent="0.25">
      <c r="A633" s="45">
        <f>'Mg2+离子浓度'!A646</f>
        <v>45</v>
      </c>
      <c r="B633" s="5">
        <f>'Mg2+离子浓度'!B646</f>
        <v>13.191721371777028</v>
      </c>
      <c r="C633" s="45">
        <f>'OH-离子浓度 '!P646</f>
        <v>15.129609918889836</v>
      </c>
      <c r="D633" s="44">
        <f>'Mg2+离子浓度'!M646</f>
        <v>6.6526759689367632</v>
      </c>
      <c r="E633" s="5">
        <f>Gd离子浓度!M646</f>
        <v>1.2718831699675718E-2</v>
      </c>
      <c r="F633" s="5">
        <f>Nd离子浓度!M646</f>
        <v>3.7104249540369061E-2</v>
      </c>
      <c r="G633" s="5">
        <f>'In离子浓度 '!M646</f>
        <v>8.4896846688149053E-3</v>
      </c>
    </row>
    <row r="634" spans="1:7" x14ac:dyDescent="0.25">
      <c r="A634" s="45">
        <f>'Mg2+离子浓度'!A647</f>
        <v>0</v>
      </c>
      <c r="B634" s="5">
        <f>'Mg2+离子浓度'!B647</f>
        <v>13.191728858588991</v>
      </c>
      <c r="C634" s="45">
        <f>'OH-离子浓度 '!P647</f>
        <v>15.139144354033945</v>
      </c>
      <c r="D634" s="44">
        <f>'Mg2+离子浓度'!M647</f>
        <v>6.800592774110795</v>
      </c>
      <c r="E634" s="5">
        <f>Gd离子浓度!M647</f>
        <v>1.3001539649793959E-2</v>
      </c>
      <c r="F634" s="5">
        <f>Nd离子浓度!M647</f>
        <v>3.7928871913804965E-2</v>
      </c>
      <c r="G634" s="5">
        <f>'In离子浓度 '!M647</f>
        <v>8.4896845377564357E-3</v>
      </c>
    </row>
    <row r="635" spans="1:7" x14ac:dyDescent="0.25">
      <c r="A635" s="45">
        <f>'Mg2+离子浓度'!A648</f>
        <v>46</v>
      </c>
      <c r="B635" s="5">
        <f>'Mg2+离子浓度'!B648</f>
        <v>13.484870402847097</v>
      </c>
      <c r="C635" s="45">
        <f>'OH-离子浓度 '!P648</f>
        <v>15.139152539209347</v>
      </c>
      <c r="D635" s="44">
        <f>'Mg2+离子浓度'!M648</f>
        <v>6.8004823807719195</v>
      </c>
      <c r="E635" s="5">
        <f>Gd离子浓度!M648</f>
        <v>1.3001446339818187E-2</v>
      </c>
      <c r="F635" s="5">
        <f>Nd离子浓度!M648</f>
        <v>3.7928756053763633E-2</v>
      </c>
      <c r="G635" s="5">
        <f>'In离子浓度 '!M648</f>
        <v>8.6783362687539844E-3</v>
      </c>
    </row>
    <row r="636" spans="1:7" x14ac:dyDescent="0.25">
      <c r="A636" s="45">
        <f>'Mg2+离子浓度'!A649</f>
        <v>0</v>
      </c>
      <c r="B636" s="5">
        <f>'Mg2+离子浓度'!B649</f>
        <v>13.48487788965906</v>
      </c>
      <c r="C636" s="45">
        <f>'OH-离子浓度 '!P649</f>
        <v>15.148481970545008</v>
      </c>
      <c r="D636" s="44">
        <f>'Mg2+离子浓度'!M649</f>
        <v>6.9483991738204667</v>
      </c>
      <c r="E636" s="5">
        <f>Gd离子浓度!M649</f>
        <v>1.3284154279686104E-2</v>
      </c>
      <c r="F636" s="5">
        <f>Nd离子浓度!M649</f>
        <v>3.8753378414471309E-2</v>
      </c>
      <c r="G636" s="5">
        <f>'In离子浓度 '!M649</f>
        <v>8.6783361347832298E-3</v>
      </c>
    </row>
    <row r="637" spans="1:7" x14ac:dyDescent="0.25">
      <c r="A637" s="45">
        <f>'Mg2+离子浓度'!A650</f>
        <v>47</v>
      </c>
      <c r="B637" s="5">
        <f>'Mg2+离子浓度'!B650</f>
        <v>13.778019433917166</v>
      </c>
      <c r="C637" s="45">
        <f>'OH-离子浓度 '!P650</f>
        <v>15.148489776181194</v>
      </c>
      <c r="D637" s="44">
        <f>'Mg2+离子浓度'!M650</f>
        <v>6.9482863811551629</v>
      </c>
      <c r="E637" s="5">
        <f>Gd离子浓度!M650</f>
        <v>1.3284058941430223E-2</v>
      </c>
      <c r="F637" s="5">
        <f>Nd离子浓度!M650</f>
        <v>3.8753260035837879E-2</v>
      </c>
      <c r="G637" s="5">
        <f>'In离子浓度 '!M650</f>
        <v>8.8669872895131285E-3</v>
      </c>
    </row>
    <row r="638" spans="1:7" x14ac:dyDescent="0.25">
      <c r="A638" s="45">
        <f>'Mg2+离子浓度'!A651</f>
        <v>0</v>
      </c>
      <c r="B638" s="5">
        <f>'Mg2+离子浓度'!B651</f>
        <v>13.778026920729129</v>
      </c>
      <c r="C638" s="45">
        <f>'OH-离子浓度 '!P651</f>
        <v>15.157622838461107</v>
      </c>
      <c r="D638" s="44">
        <f>'Mg2+离子浓度'!M651</f>
        <v>7.0962031620784218</v>
      </c>
      <c r="E638" s="5">
        <f>Gd离子浓度!M651</f>
        <v>1.3566766871047888E-2</v>
      </c>
      <c r="F638" s="5">
        <f>Nd离子浓度!M651</f>
        <v>3.9577882383817375E-2</v>
      </c>
      <c r="G638" s="5">
        <f>'In离子浓度 '!M651</f>
        <v>8.8669871526300976E-3</v>
      </c>
    </row>
    <row r="639" spans="1:7" x14ac:dyDescent="0.25">
      <c r="A639" s="45">
        <f>'Mg2+离子浓度'!A652</f>
        <v>48</v>
      </c>
      <c r="B639" s="5">
        <f>'Mg2+离子浓度'!B652</f>
        <v>14.071168464987235</v>
      </c>
      <c r="C639" s="45">
        <f>'OH-离子浓度 '!P652</f>
        <v>15.157630280375908</v>
      </c>
      <c r="D639" s="44">
        <f>'Mg2+离子浓度'!M652</f>
        <v>7.0960879701258355</v>
      </c>
      <c r="E639" s="5">
        <f>Gd离子浓度!M652</f>
        <v>1.3566669504526526E-2</v>
      </c>
      <c r="F639" s="5">
        <f>Nd离子浓度!M652</f>
        <v>3.9577761486599569E-2</v>
      </c>
      <c r="G639" s="5">
        <f>'In离子浓度 '!M652</f>
        <v>9.0556377310941159E-3</v>
      </c>
    </row>
    <row r="640" spans="1:7" x14ac:dyDescent="0.25">
      <c r="A640" s="45">
        <f>'Mg2+离子浓度'!A653</f>
        <v>0</v>
      </c>
      <c r="B640" s="5">
        <f>'Mg2+离子浓度'!B653</f>
        <v>14.071175951799198</v>
      </c>
      <c r="C640" s="45">
        <f>'OH-离子浓度 '!P653</f>
        <v>15.166575074042925</v>
      </c>
      <c r="D640" s="44">
        <f>'Mg2+离子浓度'!M653</f>
        <v>7.2440047389240059</v>
      </c>
      <c r="E640" s="5">
        <f>Gd离子浓度!M653</f>
        <v>1.384937742389401E-2</v>
      </c>
      <c r="F640" s="5">
        <f>Nd离子浓度!M653</f>
        <v>4.0402383821850935E-2</v>
      </c>
      <c r="G640" s="5">
        <f>'In离子浓度 '!M653</f>
        <v>9.0556375912988155E-3</v>
      </c>
    </row>
    <row r="641" spans="1:7" x14ac:dyDescent="0.25">
      <c r="A641" s="45">
        <f>'Mg2+离子浓度'!A654</f>
        <v>49</v>
      </c>
      <c r="B641" s="5">
        <f>'Mg2+离子浓度'!B654</f>
        <v>14.364317496057303</v>
      </c>
      <c r="C641" s="45">
        <f>'OH-离子浓度 '!P654</f>
        <v>15.166582167085512</v>
      </c>
      <c r="D641" s="44">
        <f>'Mg2+离子浓度'!M654</f>
        <v>7.2438871477232789</v>
      </c>
      <c r="E641" s="5">
        <f>Gd离子浓度!M654</f>
        <v>1.3849278029121802E-2</v>
      </c>
      <c r="F641" s="5">
        <f>Nd离子浓度!M654</f>
        <v>4.0402260406056482E-2</v>
      </c>
      <c r="G641" s="5">
        <f>'In离子浓度 '!M654</f>
        <v>9.2442875934987227E-3</v>
      </c>
    </row>
    <row r="642" spans="1:7" x14ac:dyDescent="0.25">
      <c r="A642" s="45">
        <f>'Mg2+离子浓度'!A655</f>
        <v>0</v>
      </c>
      <c r="B642" s="5">
        <f>'Mg2+离子浓度'!B655</f>
        <v>14.364324982869267</v>
      </c>
      <c r="C642" s="45">
        <f>'OH-离子浓度 '!P655</f>
        <v>15.175346301466604</v>
      </c>
      <c r="D642" s="44">
        <f>'Mg2+离子浓度'!M655</f>
        <v>7.3918039043965553</v>
      </c>
      <c r="E642" s="5">
        <f>Gd离子浓度!M655</f>
        <v>1.4131985938239179E-2</v>
      </c>
      <c r="F642" s="5">
        <f>Nd离子浓度!M655</f>
        <v>4.1226882728579738E-2</v>
      </c>
      <c r="G642" s="5">
        <f>'In离子浓度 '!M655</f>
        <v>9.2442874507911634E-3</v>
      </c>
    </row>
    <row r="643" spans="1:7" x14ac:dyDescent="0.25">
      <c r="A643" s="45">
        <f>'Mg2+离子浓度'!A656</f>
        <v>50</v>
      </c>
      <c r="B643" s="5">
        <f>'Mg2+离子浓度'!B656</f>
        <v>14.657466527127372</v>
      </c>
      <c r="C643" s="45">
        <f>'OH-离子浓度 '!P656</f>
        <v>15.175353059594997</v>
      </c>
      <c r="D643" s="44">
        <f>'Mg2+离子浓度'!M656</f>
        <v>7.3916839139868324</v>
      </c>
      <c r="E643" s="5">
        <f>Gd离子浓度!M656</f>
        <v>1.4131884515230748E-2</v>
      </c>
      <c r="F643" s="5">
        <f>Nd离子浓度!M656</f>
        <v>4.122675679421639E-2</v>
      </c>
      <c r="G643" s="5">
        <f>'In离子浓度 '!M656</f>
        <v>9.4329368767287307E-3</v>
      </c>
    </row>
    <row r="644" spans="1:7" x14ac:dyDescent="0.25">
      <c r="B644" s="5"/>
    </row>
    <row r="645" spans="1:7" x14ac:dyDescent="0.25">
      <c r="B645" s="5"/>
    </row>
    <row r="646" spans="1:7" x14ac:dyDescent="0.25">
      <c r="B646" s="5"/>
    </row>
    <row r="647" spans="1:7" x14ac:dyDescent="0.25">
      <c r="B647" s="5"/>
    </row>
    <row r="648" spans="1:7" x14ac:dyDescent="0.25">
      <c r="B648" s="5"/>
    </row>
    <row r="649" spans="1:7" x14ac:dyDescent="0.25">
      <c r="B649" s="5"/>
    </row>
    <row r="650" spans="1:7" x14ac:dyDescent="0.25">
      <c r="B650" s="5"/>
    </row>
    <row r="651" spans="1:7" x14ac:dyDescent="0.25">
      <c r="B651" s="5"/>
    </row>
    <row r="652" spans="1:7" x14ac:dyDescent="0.25">
      <c r="B652" s="5"/>
    </row>
    <row r="653" spans="1:7" x14ac:dyDescent="0.25">
      <c r="B653" s="5"/>
    </row>
    <row r="654" spans="1:7" x14ac:dyDescent="0.25">
      <c r="B654" s="5"/>
    </row>
    <row r="655" spans="1:7" x14ac:dyDescent="0.25">
      <c r="B655" s="5"/>
    </row>
    <row r="656" spans="1:7" x14ac:dyDescent="0.25">
      <c r="B656" s="5"/>
    </row>
    <row r="657" spans="2:2" x14ac:dyDescent="0.25">
      <c r="B657" s="5"/>
    </row>
    <row r="658" spans="2:2" x14ac:dyDescent="0.25">
      <c r="B658" s="5"/>
    </row>
    <row r="659" spans="2:2" x14ac:dyDescent="0.25">
      <c r="B659" s="5"/>
    </row>
    <row r="660" spans="2:2" x14ac:dyDescent="0.25">
      <c r="B660" s="5"/>
    </row>
    <row r="661" spans="2:2" x14ac:dyDescent="0.25">
      <c r="B661" s="5"/>
    </row>
    <row r="662" spans="2:2" x14ac:dyDescent="0.25">
      <c r="B662" s="5"/>
    </row>
    <row r="663" spans="2:2" x14ac:dyDescent="0.25">
      <c r="B663" s="5"/>
    </row>
    <row r="664" spans="2:2" x14ac:dyDescent="0.25">
      <c r="B664" s="5"/>
    </row>
    <row r="665" spans="2:2" x14ac:dyDescent="0.25">
      <c r="B665" s="5"/>
    </row>
    <row r="666" spans="2:2" x14ac:dyDescent="0.25">
      <c r="B666" s="5"/>
    </row>
    <row r="667" spans="2:2" x14ac:dyDescent="0.25">
      <c r="B667" s="5"/>
    </row>
    <row r="668" spans="2:2" x14ac:dyDescent="0.25">
      <c r="B668" s="5"/>
    </row>
    <row r="669" spans="2:2" x14ac:dyDescent="0.25">
      <c r="B669" s="5"/>
    </row>
    <row r="670" spans="2:2" x14ac:dyDescent="0.25">
      <c r="B670" s="5"/>
    </row>
    <row r="671" spans="2:2" x14ac:dyDescent="0.25">
      <c r="B671" s="5"/>
    </row>
    <row r="672" spans="2:2" x14ac:dyDescent="0.25">
      <c r="B672" s="5"/>
    </row>
    <row r="673" spans="2:2" x14ac:dyDescent="0.25">
      <c r="B673" s="5"/>
    </row>
    <row r="674" spans="2:2" x14ac:dyDescent="0.25">
      <c r="B674" s="5"/>
    </row>
    <row r="675" spans="2:2" x14ac:dyDescent="0.25">
      <c r="B675" s="5"/>
    </row>
    <row r="676" spans="2:2" x14ac:dyDescent="0.25">
      <c r="B676" s="5"/>
    </row>
    <row r="677" spans="2:2" x14ac:dyDescent="0.25">
      <c r="B677" s="5"/>
    </row>
    <row r="678" spans="2:2" x14ac:dyDescent="0.25">
      <c r="B678" s="5"/>
    </row>
    <row r="679" spans="2:2" x14ac:dyDescent="0.25">
      <c r="B679" s="5"/>
    </row>
  </sheetData>
  <phoneticPr fontId="2" type="noConversion"/>
  <pageMargins left="0.7" right="0.7" top="0.75" bottom="0.75" header="0.3" footer="0.3"/>
  <pageSetup paperSize="9" orientation="portrait" horizontalDpi="1200" verticalDpi="1200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E07D7B-F1EC-41CB-9046-7DD20AB6AC3C}">
  <dimension ref="B2:Q8"/>
  <sheetViews>
    <sheetView zoomScale="130" zoomScaleNormal="130" workbookViewId="0">
      <selection activeCell="I16" sqref="I16"/>
    </sheetView>
  </sheetViews>
  <sheetFormatPr defaultRowHeight="13.8" x14ac:dyDescent="0.25"/>
  <cols>
    <col min="11" max="11" width="12.33203125" bestFit="1" customWidth="1"/>
  </cols>
  <sheetData>
    <row r="2" spans="2:17" x14ac:dyDescent="0.25">
      <c r="C2" t="s">
        <v>149</v>
      </c>
      <c r="E2" t="s">
        <v>150</v>
      </c>
      <c r="G2" t="s">
        <v>152</v>
      </c>
      <c r="I2" t="s">
        <v>151</v>
      </c>
      <c r="K2" t="s">
        <v>219</v>
      </c>
      <c r="M2" t="s">
        <v>220</v>
      </c>
      <c r="O2" t="s">
        <v>221</v>
      </c>
      <c r="Q2" t="s">
        <v>222</v>
      </c>
    </row>
    <row r="3" spans="2:17" x14ac:dyDescent="0.25">
      <c r="B3" t="s">
        <v>148</v>
      </c>
      <c r="C3" s="5">
        <v>5.6099999999999997E-12</v>
      </c>
      <c r="E3" s="5">
        <v>1.62E-31</v>
      </c>
      <c r="G3" s="5">
        <v>3.13E-71</v>
      </c>
      <c r="I3" s="5">
        <v>3.04E-26</v>
      </c>
      <c r="K3">
        <f>0.000000319</f>
        <v>3.1899999999999998E-7</v>
      </c>
      <c r="M3" s="5">
        <v>1.7999999999999999E-23</v>
      </c>
      <c r="O3" s="5">
        <v>6.3000000000000002E-34</v>
      </c>
      <c r="Q3" s="5">
        <v>3.1999999999999999E-22</v>
      </c>
    </row>
    <row r="5" spans="2:17" x14ac:dyDescent="0.25">
      <c r="B5" s="2" t="s">
        <v>17</v>
      </c>
      <c r="C5" s="2" t="s">
        <v>153</v>
      </c>
      <c r="D5" s="2" t="str">
        <f>B5</f>
        <v>pH</v>
      </c>
      <c r="E5" s="2" t="s">
        <v>154</v>
      </c>
      <c r="F5" s="2" t="str">
        <f>B5</f>
        <v>pH</v>
      </c>
      <c r="G5" s="2" t="s">
        <v>155</v>
      </c>
      <c r="H5" s="2" t="str">
        <f>B5</f>
        <v>pH</v>
      </c>
      <c r="I5" s="2" t="s">
        <v>212</v>
      </c>
      <c r="J5" s="2" t="s">
        <v>17</v>
      </c>
      <c r="K5" s="2" t="s">
        <v>153</v>
      </c>
      <c r="L5" s="2" t="str">
        <f>J5</f>
        <v>pH</v>
      </c>
      <c r="M5" s="2" t="s">
        <v>154</v>
      </c>
      <c r="N5" s="2" t="str">
        <f>J5</f>
        <v>pH</v>
      </c>
      <c r="O5" s="2" t="s">
        <v>155</v>
      </c>
      <c r="P5" s="2" t="str">
        <f>J5</f>
        <v>pH</v>
      </c>
      <c r="Q5" s="2" t="s">
        <v>212</v>
      </c>
    </row>
    <row r="6" spans="2:17" x14ac:dyDescent="0.25">
      <c r="B6">
        <v>1</v>
      </c>
      <c r="C6" s="5">
        <f>$C$3/(10^(B6-14))^2</f>
        <v>560999999999999.94</v>
      </c>
      <c r="D6">
        <f t="shared" ref="D6:D8" si="0">B6</f>
        <v>1</v>
      </c>
      <c r="E6" s="5">
        <f>($E$3/(10^(B6-14))^6)^(1/2)</f>
        <v>4.0249223594996218E+23</v>
      </c>
      <c r="F6">
        <f t="shared" ref="F6:F8" si="1">B6</f>
        <v>1</v>
      </c>
      <c r="G6" s="5">
        <f>($G$3/(10^(B6-14))^6)^(1/2)</f>
        <v>5594.6402922797461</v>
      </c>
      <c r="H6">
        <f t="shared" ref="H6:H8" si="2">B6</f>
        <v>1</v>
      </c>
      <c r="I6" s="5">
        <f>($I$3/(10^(B6-14))^6)^(1/2)</f>
        <v>1.7435595774162695E+26</v>
      </c>
      <c r="J6">
        <f>B6</f>
        <v>1</v>
      </c>
      <c r="K6" s="5">
        <f>$K$3/(10^(B6-14))^2</f>
        <v>3.1899999999999996E+19</v>
      </c>
      <c r="L6">
        <f t="shared" ref="L6:L8" si="3">J6</f>
        <v>1</v>
      </c>
      <c r="M6" s="5">
        <f>$M$3/(10^(B6-14))^3</f>
        <v>1.7999999999999998E+16</v>
      </c>
      <c r="N6">
        <f>B6</f>
        <v>1</v>
      </c>
      <c r="O6" s="5">
        <f>$O$3/(10^(B6-14))^3</f>
        <v>630000</v>
      </c>
      <c r="P6">
        <f>B6</f>
        <v>1</v>
      </c>
      <c r="Q6" s="5">
        <f>$Q$3/(10^(B6-14))^3</f>
        <v>3.1999999999999994E+17</v>
      </c>
    </row>
    <row r="7" spans="2:17" x14ac:dyDescent="0.25">
      <c r="B7">
        <v>6</v>
      </c>
      <c r="C7" s="5">
        <f>$C$3/(10^(B7-14))^2</f>
        <v>56099.999999999993</v>
      </c>
      <c r="D7">
        <f t="shared" si="0"/>
        <v>6</v>
      </c>
      <c r="E7" s="5">
        <f t="shared" ref="E7:E8" si="4">($E$3/(10^(B7-14))^6)^(1/2)</f>
        <v>402492235.94996208</v>
      </c>
      <c r="F7">
        <f t="shared" si="1"/>
        <v>6</v>
      </c>
      <c r="G7" s="5">
        <f t="shared" ref="G7:G8" si="5">($G$3/(10^(B7-14))^6)^(1/2)</f>
        <v>5.5946402922797451E-12</v>
      </c>
      <c r="H7">
        <f t="shared" si="2"/>
        <v>6</v>
      </c>
      <c r="I7" s="5">
        <f t="shared" ref="I7:I8" si="6">($I$3/(10^(B7-14))^6)^(1/2)</f>
        <v>174355957741.62692</v>
      </c>
      <c r="J7">
        <f t="shared" ref="J7:J8" si="7">B7</f>
        <v>6</v>
      </c>
      <c r="K7" s="5">
        <f t="shared" ref="K7:K8" si="8">$K$3/(10^(B7-14))^2</f>
        <v>3189999999.9999995</v>
      </c>
      <c r="L7">
        <f t="shared" si="3"/>
        <v>6</v>
      </c>
      <c r="M7" s="5">
        <f t="shared" ref="M7:M8" si="9">$M$3/(10^(B7-14))^3</f>
        <v>17.999999999999996</v>
      </c>
      <c r="N7">
        <f t="shared" ref="N7:N8" si="10">B7</f>
        <v>6</v>
      </c>
      <c r="O7" s="5">
        <f t="shared" ref="O7:O8" si="11">$O$3/(10^(B7-14))^3</f>
        <v>6.3E-10</v>
      </c>
      <c r="P7">
        <f t="shared" ref="P7:P8" si="12">B7</f>
        <v>6</v>
      </c>
      <c r="Q7" s="5">
        <f t="shared" ref="Q7:Q8" si="13">$Q$3/(10^(B7-14))^3</f>
        <v>319.99999999999994</v>
      </c>
    </row>
    <row r="8" spans="2:17" x14ac:dyDescent="0.25">
      <c r="B8">
        <v>14</v>
      </c>
      <c r="C8" s="5">
        <f>$C$3/(10^(B8-14))^2</f>
        <v>5.6099999999999997E-12</v>
      </c>
      <c r="D8">
        <f t="shared" si="0"/>
        <v>14</v>
      </c>
      <c r="E8" s="5">
        <f t="shared" si="4"/>
        <v>4.0249223594996213E-16</v>
      </c>
      <c r="F8">
        <f t="shared" si="1"/>
        <v>14</v>
      </c>
      <c r="G8" s="5">
        <f t="shared" si="5"/>
        <v>5.594640292279746E-36</v>
      </c>
      <c r="H8">
        <f t="shared" si="2"/>
        <v>14</v>
      </c>
      <c r="I8" s="5">
        <f t="shared" si="6"/>
        <v>1.7435595774162693E-13</v>
      </c>
      <c r="J8">
        <f t="shared" si="7"/>
        <v>14</v>
      </c>
      <c r="K8" s="5">
        <f t="shared" si="8"/>
        <v>3.1899999999999998E-7</v>
      </c>
      <c r="L8">
        <f t="shared" si="3"/>
        <v>14</v>
      </c>
      <c r="M8" s="5">
        <f t="shared" si="9"/>
        <v>1.7999999999999999E-23</v>
      </c>
      <c r="N8">
        <f t="shared" si="10"/>
        <v>14</v>
      </c>
      <c r="O8" s="5">
        <f t="shared" si="11"/>
        <v>6.3000000000000002E-34</v>
      </c>
      <c r="P8">
        <f t="shared" si="12"/>
        <v>14</v>
      </c>
      <c r="Q8" s="5">
        <f t="shared" si="13"/>
        <v>3.1999999999999999E-22</v>
      </c>
    </row>
  </sheetData>
  <phoneticPr fontId="2" type="noConversion"/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AD9DAD-28D9-4DDF-9131-208AA74BB35F}">
  <dimension ref="A1:Q946"/>
  <sheetViews>
    <sheetView topLeftCell="F16" workbookViewId="0">
      <selection activeCell="H74" sqref="H73:H74"/>
    </sheetView>
  </sheetViews>
  <sheetFormatPr defaultRowHeight="13.8" x14ac:dyDescent="0.25"/>
  <cols>
    <col min="1" max="1" width="10.109375" style="5" bestFit="1" customWidth="1"/>
    <col min="2" max="2" width="10.109375" style="5" customWidth="1"/>
    <col min="4" max="4" width="8.6640625" style="5"/>
    <col min="5" max="5" width="17.6640625" style="5" customWidth="1"/>
    <col min="6" max="6" width="19.77734375" style="5" customWidth="1"/>
    <col min="7" max="7" width="16.109375" customWidth="1"/>
    <col min="9" max="9" width="19.88671875" style="5" customWidth="1"/>
    <col min="10" max="10" width="15.33203125" customWidth="1"/>
    <col min="12" max="12" width="20.109375" style="5" customWidth="1"/>
    <col min="13" max="13" width="15.5546875" customWidth="1"/>
    <col min="15" max="15" width="17.44140625" style="5" customWidth="1"/>
    <col min="16" max="16" width="14.109375" customWidth="1"/>
  </cols>
  <sheetData>
    <row r="1" spans="1:17" x14ac:dyDescent="0.25">
      <c r="F1"/>
      <c r="G1" t="s">
        <v>149</v>
      </c>
      <c r="J1" s="5" t="str">
        <f>沉积线!M2</f>
        <v>Gd(OH)3</v>
      </c>
      <c r="M1" t="str">
        <f>沉积线!Q2</f>
        <v>Nd(OH)3</v>
      </c>
      <c r="P1" t="s">
        <v>152</v>
      </c>
    </row>
    <row r="2" spans="1:17" x14ac:dyDescent="0.25">
      <c r="F2" t="s">
        <v>148</v>
      </c>
      <c r="G2" s="5">
        <v>5.6099999999999997E-12</v>
      </c>
      <c r="I2" t="s">
        <v>148</v>
      </c>
      <c r="J2" s="5">
        <f>沉积线!M3</f>
        <v>1.7999999999999999E-23</v>
      </c>
      <c r="L2" t="s">
        <v>148</v>
      </c>
      <c r="M2">
        <f>沉积线!Q3</f>
        <v>3.1999999999999999E-22</v>
      </c>
      <c r="O2" t="s">
        <v>148</v>
      </c>
      <c r="P2" s="5">
        <v>3.13E-71</v>
      </c>
    </row>
    <row r="4" spans="1:17" ht="30" customHeight="1" x14ac:dyDescent="0.25">
      <c r="A4" s="40" t="str">
        <f>'OH-离子浓度 '!P15</f>
        <v>pH</v>
      </c>
      <c r="B4" s="40"/>
      <c r="D4" s="40" t="str">
        <f>'Mg2+离子浓度'!B15</f>
        <v>时间t/s</v>
      </c>
      <c r="E4" s="40" t="str">
        <f>'OH-离子浓度 '!N15</f>
        <v>OH-累计的浓度
mol/L</v>
      </c>
      <c r="F4" s="42" t="str">
        <f>'Mg2+离子浓度'!M15</f>
        <v>Mg2+累计的浓度
mol/L</v>
      </c>
      <c r="G4" s="43" t="s">
        <v>158</v>
      </c>
      <c r="H4" s="46" t="s">
        <v>160</v>
      </c>
      <c r="I4" s="25" t="str">
        <f>Gd离子浓度!M15</f>
        <v>Gd3+累计的浓度
mol/L</v>
      </c>
      <c r="J4" s="9" t="s">
        <v>235</v>
      </c>
      <c r="K4" s="47" t="s">
        <v>238</v>
      </c>
      <c r="L4" s="26" t="str">
        <f>Nd离子浓度!M15</f>
        <v>Nd3+累计的浓度
mol/L</v>
      </c>
      <c r="M4" s="41" t="s">
        <v>236</v>
      </c>
      <c r="N4" s="48" t="s">
        <v>237</v>
      </c>
      <c r="O4" s="44" t="str">
        <f>'In离子浓度 '!M15</f>
        <v>In3+累计的浓度
mol/L</v>
      </c>
      <c r="P4" s="45" t="s">
        <v>159</v>
      </c>
      <c r="Q4" s="49" t="s">
        <v>161</v>
      </c>
    </row>
    <row r="5" spans="1:17" x14ac:dyDescent="0.25">
      <c r="A5" s="83">
        <f>'OH-离子浓度 '!P16</f>
        <v>7</v>
      </c>
      <c r="B5" s="83"/>
      <c r="D5" s="5">
        <f>'Mg2+离子浓度'!B16</f>
        <v>0</v>
      </c>
      <c r="E5" s="5">
        <f>'OH-离子浓度 '!N16</f>
        <v>9.9999999999999995E-8</v>
      </c>
      <c r="F5" s="5">
        <f>'Mg2+离子浓度'!M16</f>
        <v>0</v>
      </c>
      <c r="G5" s="5">
        <f>F5*E5^2</f>
        <v>0</v>
      </c>
      <c r="H5" s="5">
        <f>G5/$G$2</f>
        <v>0</v>
      </c>
      <c r="I5" s="5">
        <f>Gd离子浓度!M16</f>
        <v>0</v>
      </c>
      <c r="J5" s="5">
        <f>I5*E5^3</f>
        <v>0</v>
      </c>
      <c r="K5" s="5">
        <f t="shared" ref="K5:K36" si="0">J5/$J$2</f>
        <v>0</v>
      </c>
      <c r="L5" s="5">
        <f>Nd离子浓度!M16</f>
        <v>0</v>
      </c>
      <c r="M5" s="5">
        <f>L5*E5^3</f>
        <v>0</v>
      </c>
      <c r="N5" s="5">
        <f>M5/$M$2</f>
        <v>0</v>
      </c>
      <c r="O5" s="5">
        <f>'In离子浓度 '!M16</f>
        <v>0</v>
      </c>
      <c r="P5" s="5">
        <f>O5^2*E5^6</f>
        <v>0</v>
      </c>
      <c r="Q5" s="5">
        <f>P5/$P$2</f>
        <v>0</v>
      </c>
    </row>
    <row r="6" spans="1:17" x14ac:dyDescent="0.25">
      <c r="A6" s="83">
        <f>'OH-离子浓度 '!P17</f>
        <v>8.6123368831154625</v>
      </c>
      <c r="B6" s="83"/>
      <c r="D6" s="5">
        <f>'Mg2+离子浓度'!B17</f>
        <v>1E-10</v>
      </c>
      <c r="E6" s="5">
        <f>'OH-离子浓度 '!N17</f>
        <v>4.0957824721925727E-6</v>
      </c>
      <c r="F6" s="5">
        <f>'Mg2+离子浓度'!M17</f>
        <v>1.9757055973961661E-6</v>
      </c>
      <c r="G6" s="5">
        <f t="shared" ref="G6:G69" si="1">F6*E6^2</f>
        <v>3.3143318970143765E-17</v>
      </c>
      <c r="H6" s="5">
        <f t="shared" ref="H6:H69" si="2">G6/$G$2</f>
        <v>5.9078999946780333E-6</v>
      </c>
      <c r="I6" s="5">
        <f>Gd离子浓度!M17</f>
        <v>3.7760855091393773E-9</v>
      </c>
      <c r="J6" s="5">
        <f t="shared" ref="J6:J69" si="3">I6*E6^3</f>
        <v>2.5944927989707343E-25</v>
      </c>
      <c r="K6" s="5">
        <f t="shared" si="0"/>
        <v>1.4413848883170747E-2</v>
      </c>
      <c r="L6" s="5">
        <f>Nd离子浓度!M17</f>
        <v>1.1014340455679666E-8</v>
      </c>
      <c r="M6" s="5">
        <f t="shared" ref="M6:M69" si="4">L6*E6^3</f>
        <v>7.5677912824029085E-25</v>
      </c>
      <c r="N6" s="5">
        <f t="shared" ref="N6:N69" si="5">M6/$M$2</f>
        <v>2.3649347757509088E-3</v>
      </c>
      <c r="O6" s="5">
        <f>'In离子浓度 '!M17</f>
        <v>0</v>
      </c>
      <c r="P6" s="5">
        <f t="shared" ref="P6:P69" si="6">O6^2*E6^6</f>
        <v>0</v>
      </c>
      <c r="Q6" s="5">
        <f t="shared" ref="Q6:Q69" si="7">P6/$P$2</f>
        <v>0</v>
      </c>
    </row>
    <row r="7" spans="1:17" x14ac:dyDescent="0.25">
      <c r="A7" s="83">
        <f>'OH-离子浓度 '!P18</f>
        <v>9.2063705691868485</v>
      </c>
      <c r="B7" s="83"/>
      <c r="D7" s="5">
        <f>'Mg2+离子浓度'!B18</f>
        <v>4.0000000000000001E-10</v>
      </c>
      <c r="E7" s="5">
        <f>'OH-离子浓度 '!N18</f>
        <v>1.6083129882375351E-5</v>
      </c>
      <c r="F7" s="5">
        <f>'Mg2+离子浓度'!M18</f>
        <v>7.9028223872577868E-6</v>
      </c>
      <c r="G7" s="5">
        <f t="shared" si="1"/>
        <v>2.0441998864588874E-15</v>
      </c>
      <c r="H7" s="5">
        <f t="shared" si="2"/>
        <v>3.6438500649891041E-4</v>
      </c>
      <c r="I7" s="5">
        <f>Gd离子浓度!M18</f>
        <v>1.5104342034591298E-8</v>
      </c>
      <c r="J7" s="5">
        <f t="shared" si="3"/>
        <v>6.2836721709205178E-23</v>
      </c>
      <c r="K7" s="5">
        <f t="shared" si="0"/>
        <v>3.4909289838447322</v>
      </c>
      <c r="L7" s="5">
        <f>Nd离子浓度!M18</f>
        <v>4.4057361820277606E-8</v>
      </c>
      <c r="M7" s="5">
        <f t="shared" si="4"/>
        <v>1.8328638067136134E-22</v>
      </c>
      <c r="N7" s="5">
        <f t="shared" si="5"/>
        <v>0.57276993959800426</v>
      </c>
      <c r="O7" s="5">
        <f>'In离子浓度 '!M18</f>
        <v>0</v>
      </c>
      <c r="P7" s="5">
        <f t="shared" si="6"/>
        <v>0</v>
      </c>
      <c r="Q7" s="5">
        <f t="shared" si="7"/>
        <v>0</v>
      </c>
    </row>
    <row r="8" spans="1:17" x14ac:dyDescent="0.25">
      <c r="A8" s="83">
        <f>'OH-离子浓度 '!P19</f>
        <v>9.5060483062333798</v>
      </c>
      <c r="B8" s="83"/>
      <c r="D8" s="5">
        <f>'Mg2+离子浓度'!B19</f>
        <v>8.0000000000000003E-10</v>
      </c>
      <c r="E8" s="5">
        <f>'OH-离子浓度 '!N19</f>
        <v>3.2066259751533238E-5</v>
      </c>
      <c r="F8" s="5">
        <f>'Mg2+离子浓度'!M19</f>
        <v>1.5805644769734232E-5</v>
      </c>
      <c r="G8" s="5">
        <f t="shared" si="1"/>
        <v>1.6252075434691205E-14</v>
      </c>
      <c r="H8" s="5">
        <f t="shared" si="2"/>
        <v>2.8969831434387176E-3</v>
      </c>
      <c r="I8" s="5">
        <f>Gd离子浓度!M19</f>
        <v>3.020868406514236E-8</v>
      </c>
      <c r="J8" s="5">
        <f t="shared" si="3"/>
        <v>9.9603987674451195E-22</v>
      </c>
      <c r="K8" s="5">
        <f t="shared" si="0"/>
        <v>55.335548708028448</v>
      </c>
      <c r="L8" s="5">
        <f>Nd离子浓度!M19</f>
        <v>8.8114723635539256E-8</v>
      </c>
      <c r="M8" s="5">
        <f t="shared" si="4"/>
        <v>2.9053161759731108E-21</v>
      </c>
      <c r="N8" s="5">
        <f t="shared" si="5"/>
        <v>9.0791130499159713</v>
      </c>
      <c r="O8" s="5">
        <f>'In离子浓度 '!M19</f>
        <v>0</v>
      </c>
      <c r="P8" s="5">
        <f t="shared" si="6"/>
        <v>0</v>
      </c>
      <c r="Q8" s="5">
        <f t="shared" si="7"/>
        <v>0</v>
      </c>
    </row>
    <row r="9" spans="1:17" x14ac:dyDescent="0.25">
      <c r="A9" s="83">
        <f>'OH-离子浓度 '!P20</f>
        <v>9.6026873614115171</v>
      </c>
      <c r="B9" s="83"/>
      <c r="D9" s="5">
        <f>'Mg2+离子浓度'!B20</f>
        <v>1.0000000000000001E-9</v>
      </c>
      <c r="E9" s="5">
        <f>'OH-离子浓度 '!N20</f>
        <v>4.005782467601461E-5</v>
      </c>
      <c r="F9" s="5">
        <f>'Mg2+离子浓度'!M20</f>
        <v>1.9757055957334148E-5</v>
      </c>
      <c r="G9" s="5">
        <f t="shared" si="1"/>
        <v>3.1702751222046255E-14</v>
      </c>
      <c r="H9" s="5">
        <f t="shared" si="2"/>
        <v>5.651114299829992E-3</v>
      </c>
      <c r="I9" s="5">
        <f>Gd离子浓度!M20</f>
        <v>3.7760855077343518E-8</v>
      </c>
      <c r="J9" s="5">
        <f t="shared" si="3"/>
        <v>2.4271907277487268E-21</v>
      </c>
      <c r="K9" s="5">
        <f t="shared" si="0"/>
        <v>134.84392931937373</v>
      </c>
      <c r="L9" s="5">
        <f>Nd离子浓度!M20</f>
        <v>1.1014340453935324E-7</v>
      </c>
      <c r="M9" s="5">
        <f t="shared" si="4"/>
        <v>7.0797933381810092E-21</v>
      </c>
      <c r="N9" s="5">
        <f t="shared" si="5"/>
        <v>22.124354181815654</v>
      </c>
      <c r="O9" s="5">
        <f>'In离子浓度 '!M20</f>
        <v>0</v>
      </c>
      <c r="P9" s="5">
        <f t="shared" si="6"/>
        <v>0</v>
      </c>
      <c r="Q9" s="5">
        <f t="shared" si="7"/>
        <v>0</v>
      </c>
    </row>
    <row r="10" spans="1:17" x14ac:dyDescent="0.25">
      <c r="A10" s="83">
        <f>'OH-离子浓度 '!P21</f>
        <v>10.601710510531055</v>
      </c>
      <c r="B10" s="83"/>
      <c r="D10" s="5">
        <f>'Mg2+离子浓度'!B21</f>
        <v>1E-8</v>
      </c>
      <c r="E10" s="5">
        <f>'OH-离子浓度 '!N21</f>
        <v>3.9967824576737129E-4</v>
      </c>
      <c r="F10" s="5">
        <f>'Mg2+离子浓度'!M21</f>
        <v>1.9757055921434656E-4</v>
      </c>
      <c r="G10" s="5">
        <f t="shared" si="1"/>
        <v>3.1560454597006895E-11</v>
      </c>
      <c r="H10" s="5">
        <f t="shared" si="2"/>
        <v>5.6257494825324237</v>
      </c>
      <c r="I10" s="5">
        <f>Gd离子浓度!M21</f>
        <v>3.7760855047008453E-7</v>
      </c>
      <c r="J10" s="5">
        <f t="shared" si="3"/>
        <v>2.4108675496466344E-17</v>
      </c>
      <c r="K10" s="5">
        <f t="shared" si="0"/>
        <v>1339370.8609147971</v>
      </c>
      <c r="L10" s="5">
        <f>Nd离子浓度!M21</f>
        <v>1.1014340450169221E-6</v>
      </c>
      <c r="M10" s="5">
        <f t="shared" si="4"/>
        <v>7.0321807964931109E-17</v>
      </c>
      <c r="N10" s="5">
        <f t="shared" si="5"/>
        <v>219755.64989040972</v>
      </c>
      <c r="O10" s="5">
        <f>'In离子浓度 '!M21</f>
        <v>0</v>
      </c>
      <c r="P10" s="5">
        <f t="shared" si="6"/>
        <v>0</v>
      </c>
      <c r="Q10" s="5">
        <f t="shared" si="7"/>
        <v>0</v>
      </c>
    </row>
    <row r="11" spans="1:17" x14ac:dyDescent="0.25">
      <c r="A11" s="83">
        <f>'OH-离子浓度 '!P22</f>
        <v>11.601612700828694</v>
      </c>
      <c r="B11" s="83"/>
      <c r="D11" s="5">
        <f>'Mg2+离子浓度'!B22</f>
        <v>9.9999999999999995E-8</v>
      </c>
      <c r="E11" s="5">
        <f>'OH-离子浓度 '!N22</f>
        <v>3.9958824230171344E-3</v>
      </c>
      <c r="F11" s="5">
        <f>'Mg2+离子浓度'!M22</f>
        <v>1.9757055796334609E-3</v>
      </c>
      <c r="G11" s="5">
        <f t="shared" si="1"/>
        <v>3.1546241812560557E-8</v>
      </c>
      <c r="H11" s="5">
        <f t="shared" si="2"/>
        <v>5623.2160093690836</v>
      </c>
      <c r="I11" s="5">
        <f>Gd离子浓度!M22</f>
        <v>3.7760854941298894E-6</v>
      </c>
      <c r="J11" s="5">
        <f t="shared" si="3"/>
        <v>2.409239201273225E-13</v>
      </c>
      <c r="K11" s="5">
        <f t="shared" si="0"/>
        <v>13384662229.295694</v>
      </c>
      <c r="L11" s="5">
        <f>Nd离子浓度!M22</f>
        <v>1.1014340437045367E-5</v>
      </c>
      <c r="M11" s="5">
        <f t="shared" si="4"/>
        <v>7.0274311316177465E-13</v>
      </c>
      <c r="N11" s="5">
        <f t="shared" si="5"/>
        <v>2196072228.6305461</v>
      </c>
      <c r="O11" s="5">
        <f>'In离子浓度 '!M22</f>
        <v>0</v>
      </c>
      <c r="P11" s="5">
        <f t="shared" si="6"/>
        <v>0</v>
      </c>
      <c r="Q11" s="5">
        <f t="shared" si="7"/>
        <v>0</v>
      </c>
    </row>
    <row r="12" spans="1:17" x14ac:dyDescent="0.25">
      <c r="A12" s="83">
        <f>'OH-离子浓度 '!P23</f>
        <v>12.601602907075673</v>
      </c>
      <c r="B12" s="83"/>
      <c r="D12" s="5">
        <f>'Mg2+离子浓度'!B23</f>
        <v>9.9999999999999995E-7</v>
      </c>
      <c r="E12" s="5">
        <f>'OH-离子浓度 '!N23</f>
        <v>3.9957923130895995E-2</v>
      </c>
      <c r="F12" s="5">
        <f>'Mg2+离子浓度'!M23</f>
        <v>1.9757055399575951E-2</v>
      </c>
      <c r="G12" s="5">
        <f t="shared" si="1"/>
        <v>3.1544818415741103E-5</v>
      </c>
      <c r="H12" s="5">
        <f t="shared" si="2"/>
        <v>5622962.2844458297</v>
      </c>
      <c r="I12" s="5">
        <f>Gd离子浓度!M23</f>
        <v>3.7760854606037763E-5</v>
      </c>
      <c r="J12" s="5">
        <f t="shared" si="3"/>
        <v>2.4090761935012565E-9</v>
      </c>
      <c r="K12" s="5">
        <f t="shared" si="0"/>
        <v>133837566305625.38</v>
      </c>
      <c r="L12" s="5">
        <f>Nd离子浓度!M23</f>
        <v>1.1014340395422657E-4</v>
      </c>
      <c r="M12" s="5">
        <f t="shared" si="4"/>
        <v>7.0269556954066468E-9</v>
      </c>
      <c r="N12" s="5">
        <f t="shared" si="5"/>
        <v>21959236548145.773</v>
      </c>
      <c r="O12" s="5">
        <f>'In离子浓度 '!M23</f>
        <v>0</v>
      </c>
      <c r="P12" s="5">
        <f t="shared" si="6"/>
        <v>0</v>
      </c>
      <c r="Q12" s="5">
        <f t="shared" si="7"/>
        <v>0</v>
      </c>
    </row>
    <row r="13" spans="1:17" x14ac:dyDescent="0.25">
      <c r="A13" s="83">
        <f>'OH-离子浓度 '!P24</f>
        <v>13.475898860769426</v>
      </c>
      <c r="B13" s="83"/>
      <c r="C13">
        <v>7.4868119641229509E-6</v>
      </c>
      <c r="D13" s="5">
        <f>'Mg2+离子浓度'!B24</f>
        <v>7.4868119641229509E-6</v>
      </c>
      <c r="E13" s="5">
        <f>'OH-离子浓度 '!N24</f>
        <v>0.29915678741135049</v>
      </c>
      <c r="F13" s="5">
        <f>'Mg2+离子浓度'!M24</f>
        <v>0.1479173512105863</v>
      </c>
      <c r="G13" s="5">
        <f t="shared" si="1"/>
        <v>1.3237831315722096E-2</v>
      </c>
      <c r="H13" s="5">
        <f t="shared" si="2"/>
        <v>2359684726.5101776</v>
      </c>
      <c r="I13" s="5">
        <f>Gd离子浓度!M24</f>
        <v>2.8270841167646468E-4</v>
      </c>
      <c r="J13" s="5">
        <f t="shared" si="3"/>
        <v>7.5689443640419087E-6</v>
      </c>
      <c r="K13" s="5">
        <f t="shared" si="0"/>
        <v>4.2049690911343942E+17</v>
      </c>
      <c r="L13" s="5">
        <f>Nd离子浓度!M24</f>
        <v>8.2462294659340545E-4</v>
      </c>
      <c r="M13" s="5">
        <f t="shared" si="4"/>
        <v>2.2077606984049254E-5</v>
      </c>
      <c r="N13" s="5">
        <f t="shared" si="5"/>
        <v>6.899252182515392E+16</v>
      </c>
      <c r="O13" s="5">
        <f>'In离子浓度 '!M24</f>
        <v>0</v>
      </c>
      <c r="P13" s="5">
        <f t="shared" si="6"/>
        <v>0</v>
      </c>
      <c r="Q13" s="5">
        <f t="shared" si="7"/>
        <v>0</v>
      </c>
    </row>
    <row r="14" spans="1:17" x14ac:dyDescent="0.25">
      <c r="A14" s="83">
        <f>'OH-离子浓度 '!P25</f>
        <v>13.475898839535624</v>
      </c>
      <c r="B14" s="83"/>
      <c r="D14" s="5">
        <f>'Mg2+离子浓度'!B25</f>
        <v>1.0000000000000001E-5</v>
      </c>
      <c r="E14" s="5">
        <f>'OH-离子浓度 '!N25</f>
        <v>0.29915677278478581</v>
      </c>
      <c r="F14" s="5">
        <f>'Mg2+离子浓度'!M25</f>
        <v>0.14791734418004074</v>
      </c>
      <c r="G14" s="5">
        <f t="shared" si="1"/>
        <v>1.3237829392060032E-2</v>
      </c>
      <c r="H14" s="5">
        <f t="shared" si="2"/>
        <v>2359684383.611414</v>
      </c>
      <c r="I14" s="5">
        <f>Gd离子浓度!M25</f>
        <v>2.8270840573565244E-4</v>
      </c>
      <c r="J14" s="5">
        <f t="shared" si="3"/>
        <v>7.5689430947918033E-6</v>
      </c>
      <c r="K14" s="5">
        <f t="shared" si="0"/>
        <v>4.2049683859954464E+17</v>
      </c>
      <c r="L14" s="5">
        <f>Nd离子浓度!M25</f>
        <v>8.246229392178798E-4</v>
      </c>
      <c r="M14" s="5">
        <f t="shared" si="4"/>
        <v>2.2077603548287322E-5</v>
      </c>
      <c r="N14" s="5">
        <f t="shared" si="5"/>
        <v>6.899251108839788E+16</v>
      </c>
      <c r="O14" s="5">
        <f>'In离子浓度 '!M25</f>
        <v>1.617593622256295E-9</v>
      </c>
      <c r="P14" s="5">
        <f t="shared" si="6"/>
        <v>1.8755640038765837E-21</v>
      </c>
      <c r="Q14" s="5">
        <f t="shared" si="7"/>
        <v>5.9922172647814175E+49</v>
      </c>
    </row>
    <row r="15" spans="1:17" x14ac:dyDescent="0.25">
      <c r="A15" s="83">
        <f>'OH-离子浓度 '!P26</f>
        <v>13.475898811158572</v>
      </c>
      <c r="B15" s="83"/>
      <c r="D15" s="5">
        <f>'Mg2+离子浓度'!B26</f>
        <v>2.0000000000000002E-5</v>
      </c>
      <c r="E15" s="5">
        <f>'OH-离子浓度 '!N26</f>
        <v>0.29915675323771085</v>
      </c>
      <c r="F15" s="5">
        <f>'Mg2+离子浓度'!M26</f>
        <v>0.14791733015589184</v>
      </c>
      <c r="G15" s="5">
        <f t="shared" si="1"/>
        <v>1.323782640703749E-2</v>
      </c>
      <c r="H15" s="5">
        <f t="shared" si="2"/>
        <v>2359683851.5218344</v>
      </c>
      <c r="I15" s="5">
        <f>Gd离子浓度!M26</f>
        <v>2.8270839388524371E-4</v>
      </c>
      <c r="J15" s="5">
        <f t="shared" si="3"/>
        <v>7.5689412938441118E-6</v>
      </c>
      <c r="K15" s="5">
        <f t="shared" si="0"/>
        <v>4.204967385468951E+17</v>
      </c>
      <c r="L15" s="5">
        <f>Nd离子浓度!M26</f>
        <v>8.2462292450558277E-4</v>
      </c>
      <c r="M15" s="5">
        <f t="shared" si="4"/>
        <v>2.2077598826706025E-5</v>
      </c>
      <c r="N15" s="5">
        <f t="shared" si="5"/>
        <v>6.8992496333456328E+16</v>
      </c>
      <c r="O15" s="5">
        <f>'In离子浓度 '!M26</f>
        <v>8.0540145247886841E-9</v>
      </c>
      <c r="P15" s="5">
        <f t="shared" si="6"/>
        <v>4.6496223898311543E-20</v>
      </c>
      <c r="Q15" s="5">
        <f t="shared" si="7"/>
        <v>1.4855023609684198E+51</v>
      </c>
    </row>
    <row r="16" spans="1:17" x14ac:dyDescent="0.25">
      <c r="A16" s="83">
        <f>'OH-离子浓度 '!P27</f>
        <v>13.475898797550986</v>
      </c>
      <c r="B16" s="83"/>
      <c r="D16" s="5">
        <f>'Mg2+离子浓度'!B27</f>
        <v>5.0000000000000002E-5</v>
      </c>
      <c r="E16" s="5">
        <f>'OH-离子浓度 '!N27</f>
        <v>0.2991567438643441</v>
      </c>
      <c r="F16" s="5">
        <f>'Mg2+离子浓度'!M27</f>
        <v>0.14791730586535573</v>
      </c>
      <c r="G16" s="5">
        <f t="shared" si="1"/>
        <v>1.3237823403610131E-2</v>
      </c>
      <c r="H16" s="5">
        <f t="shared" si="2"/>
        <v>2359683316.1515384</v>
      </c>
      <c r="I16" s="5">
        <f>Gd离子浓度!M27</f>
        <v>2.8270837335973468E-4</v>
      </c>
      <c r="J16" s="5">
        <f t="shared" si="3"/>
        <v>7.5689400328510708E-6</v>
      </c>
      <c r="K16" s="5">
        <f t="shared" si="0"/>
        <v>4.2049666849172621E+17</v>
      </c>
      <c r="L16" s="5">
        <f>Nd离子浓度!M27</f>
        <v>8.2462289902313763E-4</v>
      </c>
      <c r="M16" s="5">
        <f t="shared" si="4"/>
        <v>2.2077596069218139E-5</v>
      </c>
      <c r="N16" s="5">
        <f t="shared" si="5"/>
        <v>6.8992487716306688E+16</v>
      </c>
      <c r="O16" s="5">
        <f>'In离子浓度 '!M27</f>
        <v>2.7363276817888446E-8</v>
      </c>
      <c r="P16" s="5">
        <f t="shared" si="6"/>
        <v>5.3669678440398317E-19</v>
      </c>
      <c r="Q16" s="5">
        <f t="shared" si="7"/>
        <v>1.7146862121533009E+52</v>
      </c>
    </row>
    <row r="17" spans="1:17" x14ac:dyDescent="0.25">
      <c r="A17" s="83">
        <f>'OH-离子浓度 '!P28</f>
        <v>13.475898783943402</v>
      </c>
      <c r="B17" s="83"/>
      <c r="D17" s="5">
        <f>'Mg2+离子浓度'!B28</f>
        <v>8.0000000000000007E-5</v>
      </c>
      <c r="E17" s="5">
        <f>'OH-离子浓度 '!N28</f>
        <v>0.29915673449097957</v>
      </c>
      <c r="F17" s="5">
        <f>'Mg2+离子浓度'!M28</f>
        <v>0.14791728157482359</v>
      </c>
      <c r="G17" s="5">
        <f t="shared" si="1"/>
        <v>1.3237820400183623E-2</v>
      </c>
      <c r="H17" s="5">
        <f t="shared" si="2"/>
        <v>2359682780.7813945</v>
      </c>
      <c r="I17" s="5">
        <f>Gd离子浓度!M28</f>
        <v>2.8270835283422706E-4</v>
      </c>
      <c r="J17" s="5">
        <f t="shared" si="3"/>
        <v>7.5689387718583847E-6</v>
      </c>
      <c r="K17" s="5">
        <f t="shared" si="0"/>
        <v>4.2049659843657696E+17</v>
      </c>
      <c r="L17" s="5">
        <f>Nd离子浓度!M28</f>
        <v>8.2462287354069335E-4</v>
      </c>
      <c r="M17" s="5">
        <f t="shared" si="4"/>
        <v>2.2077593311731029E-5</v>
      </c>
      <c r="N17" s="5">
        <f t="shared" si="5"/>
        <v>6.8992479099159472E+16</v>
      </c>
      <c r="O17" s="5">
        <f>'In离子浓度 '!M28</f>
        <v>4.6672538514294618E-8</v>
      </c>
      <c r="P17" s="5">
        <f t="shared" si="6"/>
        <v>1.5614049404154822E-18</v>
      </c>
      <c r="Q17" s="5">
        <f t="shared" si="7"/>
        <v>4.9885141866309339E+52</v>
      </c>
    </row>
    <row r="18" spans="1:17" x14ac:dyDescent="0.25">
      <c r="A18" s="83">
        <f>'OH-离子浓度 '!P29</f>
        <v>13.475898760232848</v>
      </c>
      <c r="B18" s="83"/>
      <c r="D18" s="5">
        <f>'Mg2+离子浓度'!B29</f>
        <v>1E-4</v>
      </c>
      <c r="E18" s="5">
        <f>'OH-离子浓度 '!N29</f>
        <v>0.29915671815834893</v>
      </c>
      <c r="F18" s="5">
        <f>'Mg2+离子浓度'!M29</f>
        <v>0.14791726174169043</v>
      </c>
      <c r="G18" s="5">
        <f>F18*E18^2</f>
        <v>1.3237817179769986E-2</v>
      </c>
      <c r="H18" s="5">
        <f t="shared" si="2"/>
        <v>2359682206.7326179</v>
      </c>
      <c r="I18" s="5">
        <f>Gd离子浓度!M29</f>
        <v>2.8270833607522164E-4</v>
      </c>
      <c r="J18" s="5">
        <f t="shared" si="3"/>
        <v>7.5689370834789391E-6</v>
      </c>
      <c r="K18" s="5">
        <f t="shared" si="0"/>
        <v>4.2049650463771885E+17</v>
      </c>
      <c r="L18" s="5">
        <f>Nd离子浓度!M29</f>
        <v>8.2462285273436533E-4</v>
      </c>
      <c r="M18" s="5">
        <f t="shared" si="4"/>
        <v>2.2077589138668404E-5</v>
      </c>
      <c r="N18" s="5">
        <f t="shared" si="5"/>
        <v>6.8992466058338768E+16</v>
      </c>
      <c r="O18" s="5">
        <f>'In离子浓度 '!M29</f>
        <v>5.9545379104337763E-8</v>
      </c>
      <c r="P18" s="5">
        <f t="shared" si="6"/>
        <v>2.5414916700491164E-18</v>
      </c>
      <c r="Q18" s="5">
        <f t="shared" si="7"/>
        <v>8.1197816934476567E+52</v>
      </c>
    </row>
    <row r="19" spans="1:17" x14ac:dyDescent="0.25">
      <c r="A19" s="83">
        <f>'OH-离子浓度 '!P30</f>
        <v>13.475898862170419</v>
      </c>
      <c r="B19" s="83"/>
      <c r="D19" s="5">
        <f>'Mg2+离子浓度'!B30</f>
        <v>2.0000000000000001E-4</v>
      </c>
      <c r="E19" s="5">
        <f>'OH-离子浓度 '!N30</f>
        <v>0.29915678837640142</v>
      </c>
      <c r="F19" s="5">
        <f>'Mg2+离子浓度'!M30</f>
        <v>0.14791721739346239</v>
      </c>
      <c r="G19" s="5">
        <f t="shared" si="1"/>
        <v>1.3237819425195425E-2</v>
      </c>
      <c r="H19" s="5">
        <f t="shared" si="2"/>
        <v>2359682606.9867067</v>
      </c>
      <c r="I19" s="5">
        <f>Gd离子浓度!M30</f>
        <v>2.8270829860094823E-4</v>
      </c>
      <c r="J19" s="5">
        <f t="shared" si="3"/>
        <v>7.5689414099243063E-6</v>
      </c>
      <c r="K19" s="5">
        <f t="shared" si="0"/>
        <v>4.2049674499579482E+17</v>
      </c>
      <c r="L19" s="5">
        <f>Nd离子浓度!M30</f>
        <v>8.2462280621000252E-4</v>
      </c>
      <c r="M19" s="5">
        <f t="shared" si="4"/>
        <v>2.2077603439229004E-5</v>
      </c>
      <c r="N19" s="5">
        <f t="shared" si="5"/>
        <v>6.899251074759064E+16</v>
      </c>
      <c r="O19" s="5">
        <f>'In离子浓度 '!M30</f>
        <v>1.2390958257574777E-7</v>
      </c>
      <c r="P19" s="5">
        <f t="shared" si="6"/>
        <v>1.1005327245165246E-17</v>
      </c>
      <c r="Q19" s="5">
        <f t="shared" si="7"/>
        <v>3.5160789920655737E+53</v>
      </c>
    </row>
    <row r="20" spans="1:17" x14ac:dyDescent="0.25">
      <c r="A20" s="83">
        <f>'OH-离子浓度 '!P31</f>
        <v>13.47589939415977</v>
      </c>
      <c r="B20" s="83"/>
      <c r="D20" s="5">
        <f>'Mg2+离子浓度'!B31</f>
        <v>5.0000000000000001E-4</v>
      </c>
      <c r="E20" s="5">
        <f>'OH-离子浓度 '!N31</f>
        <v>0.29915715482895716</v>
      </c>
      <c r="F20" s="5">
        <f>'Mg2+离子浓度'!M31</f>
        <v>0.14791714058010122</v>
      </c>
      <c r="G20" s="5">
        <f t="shared" si="1"/>
        <v>1.3237844982176719E-2</v>
      </c>
      <c r="H20" s="5">
        <f t="shared" si="2"/>
        <v>2359687162.5983458</v>
      </c>
      <c r="I20" s="5">
        <f>Gd离子浓度!M31</f>
        <v>2.8270823369361134E-4</v>
      </c>
      <c r="J20" s="5">
        <f t="shared" si="3"/>
        <v>7.5689674869479991E-6</v>
      </c>
      <c r="K20" s="5">
        <f t="shared" si="0"/>
        <v>4.2049819371933331E+17</v>
      </c>
      <c r="L20" s="5">
        <f>Nd离子浓度!M31</f>
        <v>8.2462272562744713E-4</v>
      </c>
      <c r="M20" s="5">
        <f t="shared" si="4"/>
        <v>2.207768241386609E-5</v>
      </c>
      <c r="N20" s="5">
        <f t="shared" si="5"/>
        <v>6.8992757543331536E+16</v>
      </c>
      <c r="O20" s="5">
        <f>'In离子浓度 '!M31</f>
        <v>3.1700218298491214E-7</v>
      </c>
      <c r="P20" s="5">
        <f t="shared" si="6"/>
        <v>7.2031236633191214E-17</v>
      </c>
      <c r="Q20" s="5">
        <f t="shared" si="7"/>
        <v>2.3013174643192082E+54</v>
      </c>
    </row>
    <row r="21" spans="1:17" x14ac:dyDescent="0.25">
      <c r="A21" s="83">
        <f>'OH-离子浓度 '!P32</f>
        <v>13.475899926148088</v>
      </c>
      <c r="B21" s="83"/>
      <c r="D21" s="5">
        <f>'Mg2+离子浓度'!B32</f>
        <v>8.0000000000000004E-4</v>
      </c>
      <c r="E21" s="5">
        <f>'OH-离子浓度 '!N32</f>
        <v>0.29915752128125217</v>
      </c>
      <c r="F21" s="5">
        <f>'Mg2+离子浓度'!M32</f>
        <v>0.14791706376677996</v>
      </c>
      <c r="G21" s="5">
        <f t="shared" si="1"/>
        <v>1.3237870539144554E-2</v>
      </c>
      <c r="H21" s="5">
        <f t="shared" si="2"/>
        <v>2359691718.2075853</v>
      </c>
      <c r="I21" s="5">
        <f>Gd离子浓度!M32</f>
        <v>2.8270816878628937E-4</v>
      </c>
      <c r="J21" s="5">
        <f t="shared" si="3"/>
        <v>7.5689935640076722E-6</v>
      </c>
      <c r="K21" s="5">
        <f t="shared" si="0"/>
        <v>4.2049964244487072E+17</v>
      </c>
      <c r="L21" s="5">
        <f>Nd离子浓度!M32</f>
        <v>8.2462264504489934E-4</v>
      </c>
      <c r="M21" s="5">
        <f t="shared" si="4"/>
        <v>2.2077761388628563E-5</v>
      </c>
      <c r="N21" s="5">
        <f t="shared" si="5"/>
        <v>6.8993004339464264E+16</v>
      </c>
      <c r="O21" s="5">
        <f>'In离子浓度 '!M32</f>
        <v>5.1009476452497043E-7</v>
      </c>
      <c r="P21" s="5">
        <f t="shared" si="6"/>
        <v>1.8650964224104856E-16</v>
      </c>
      <c r="Q21" s="5">
        <f t="shared" si="7"/>
        <v>5.9587745124935644E+54</v>
      </c>
    </row>
    <row r="22" spans="1:17" x14ac:dyDescent="0.25">
      <c r="A22" s="83">
        <f>'OH-离子浓度 '!P33</f>
        <v>13.475900234514407</v>
      </c>
      <c r="B22" s="83"/>
      <c r="D22" s="5">
        <f>'Mg2+离子浓度'!B33</f>
        <v>1E-3</v>
      </c>
      <c r="E22" s="5">
        <f>'OH-离子浓度 '!N33</f>
        <v>0.29915773369504028</v>
      </c>
      <c r="F22" s="5">
        <f>'Mg2+离子浓度'!M33</f>
        <v>0.14791700104899835</v>
      </c>
      <c r="G22" s="5">
        <f t="shared" si="1"/>
        <v>1.3237883725035014E-2</v>
      </c>
      <c r="H22" s="5">
        <f t="shared" si="2"/>
        <v>2359694068.6336923</v>
      </c>
      <c r="I22" s="5">
        <f>Gd离子浓度!M33</f>
        <v>2.8270811578969506E-4</v>
      </c>
      <c r="J22" s="5">
        <f t="shared" si="3"/>
        <v>7.5690082679925069E-6</v>
      </c>
      <c r="K22" s="5">
        <f t="shared" si="0"/>
        <v>4.2050045933291706E+17</v>
      </c>
      <c r="L22" s="5">
        <f>Nd离子浓度!M33</f>
        <v>8.2462257924953105E-4</v>
      </c>
      <c r="M22" s="5">
        <f t="shared" si="4"/>
        <v>2.2077806655384733E-5</v>
      </c>
      <c r="N22" s="5">
        <f t="shared" si="5"/>
        <v>6.8993145798077296E+16</v>
      </c>
      <c r="O22" s="5">
        <f>'In离子浓度 '!M33</f>
        <v>6.3882313447877456E-7</v>
      </c>
      <c r="P22" s="5">
        <f t="shared" si="6"/>
        <v>2.9252479108654234E-16</v>
      </c>
      <c r="Q22" s="5">
        <f t="shared" si="7"/>
        <v>9.3458399708160494E+54</v>
      </c>
    </row>
    <row r="23" spans="1:17" x14ac:dyDescent="0.25">
      <c r="A23" s="83">
        <f>'OH-离子浓度 '!P34</f>
        <v>13.475902473588608</v>
      </c>
      <c r="B23" s="83"/>
      <c r="D23" s="5">
        <f>'Mg2+离子浓度'!B34</f>
        <v>2E-3</v>
      </c>
      <c r="E23" s="5">
        <f>'OH-离子浓度 '!N34</f>
        <v>0.29915927605424192</v>
      </c>
      <c r="F23" s="5">
        <f>'Mg2+离子浓度'!M34</f>
        <v>0.14791686080783467</v>
      </c>
      <c r="G23" s="5">
        <f t="shared" si="1"/>
        <v>1.323800767470288E-2</v>
      </c>
      <c r="H23" s="5">
        <f t="shared" si="2"/>
        <v>2359716163.0486417</v>
      </c>
      <c r="I23" s="5">
        <f>Gd离子浓度!M34</f>
        <v>2.827079972857299E-4</v>
      </c>
      <c r="J23" s="5">
        <f t="shared" si="3"/>
        <v>7.5691221657893855E-6</v>
      </c>
      <c r="K23" s="5">
        <f t="shared" si="0"/>
        <v>4.205067869882992E+17</v>
      </c>
      <c r="L23" s="5">
        <f>Nd离子浓度!M34</f>
        <v>8.2462243212662691E-4</v>
      </c>
      <c r="M23" s="5">
        <f t="shared" si="4"/>
        <v>2.2078144195929551E-5</v>
      </c>
      <c r="N23" s="5">
        <f t="shared" si="5"/>
        <v>6.8994200612279848E+16</v>
      </c>
      <c r="O23" s="5">
        <f>'In离子浓度 '!M34</f>
        <v>1.2824650102936571E-6</v>
      </c>
      <c r="P23" s="5">
        <f t="shared" si="6"/>
        <v>1.1789785169580813E-15</v>
      </c>
      <c r="Q23" s="5">
        <f t="shared" si="7"/>
        <v>3.7667045270226241E+55</v>
      </c>
    </row>
    <row r="24" spans="1:17" x14ac:dyDescent="0.25">
      <c r="A24" s="83">
        <f>'OH-离子浓度 '!P35</f>
        <v>13.475909905949246</v>
      </c>
      <c r="B24" s="83"/>
      <c r="D24" s="5">
        <f>'Mg2+离子浓度'!B35</f>
        <v>5.0000000000000001E-3</v>
      </c>
      <c r="E24" s="5">
        <f>'OH-离子浓度 '!N35</f>
        <v>0.29916439580304499</v>
      </c>
      <c r="F24" s="5">
        <f>'Mg2+离子浓度'!M35</f>
        <v>0.1479166179032442</v>
      </c>
      <c r="G24" s="5">
        <f t="shared" si="1"/>
        <v>1.3238439043727474E-2</v>
      </c>
      <c r="H24" s="5">
        <f t="shared" si="2"/>
        <v>2359793055.9229012</v>
      </c>
      <c r="I24" s="5">
        <f>Gd离子浓度!M35</f>
        <v>2.8270779203092727E-4</v>
      </c>
      <c r="J24" s="5">
        <f t="shared" si="3"/>
        <v>7.5695052858243372E-6</v>
      </c>
      <c r="K24" s="5">
        <f t="shared" si="0"/>
        <v>4.2052807143468544E+17</v>
      </c>
      <c r="L24" s="5">
        <f>Nd离子浓度!M35</f>
        <v>8.2462217730232712E-4</v>
      </c>
      <c r="M24" s="5">
        <f t="shared" si="4"/>
        <v>2.207927091452466E-5</v>
      </c>
      <c r="N24" s="5">
        <f t="shared" si="5"/>
        <v>6.8997721607889568E+16</v>
      </c>
      <c r="O24" s="5">
        <f>'In离子浓度 '!M35</f>
        <v>3.2133903311613159E-6</v>
      </c>
      <c r="P24" s="5">
        <f t="shared" si="6"/>
        <v>7.4026361015912766E-15</v>
      </c>
      <c r="Q24" s="5">
        <f t="shared" si="7"/>
        <v>2.3650594573774048E+56</v>
      </c>
    </row>
    <row r="25" spans="1:17" x14ac:dyDescent="0.25">
      <c r="A25" s="83">
        <f>'OH-离子浓度 '!P36</f>
        <v>13.475917338165972</v>
      </c>
      <c r="B25" s="83"/>
      <c r="D25" s="5">
        <f>'Mg2+离子浓度'!B36</f>
        <v>8.0000000000000002E-3</v>
      </c>
      <c r="E25" s="5">
        <f>'OH-离子浓度 '!N36</f>
        <v>0.29916951554033028</v>
      </c>
      <c r="F25" s="5">
        <f>'Mg2+离子浓度'!M36</f>
        <v>0.14791637499905264</v>
      </c>
      <c r="G25" s="5">
        <f t="shared" si="1"/>
        <v>1.3238870418034556E-2</v>
      </c>
      <c r="H25" s="5">
        <f t="shared" si="2"/>
        <v>2359869949.73878</v>
      </c>
      <c r="I25" s="5">
        <f>Gd离子浓度!M36</f>
        <v>2.8270758677627372E-4</v>
      </c>
      <c r="J25" s="5">
        <f t="shared" si="3"/>
        <v>7.5698884177260393E-6</v>
      </c>
      <c r="K25" s="5">
        <f t="shared" si="0"/>
        <v>4.2054935654033555E+17</v>
      </c>
      <c r="L25" s="5">
        <f>Nd离子浓度!M36</f>
        <v>8.2462192247810615E-4</v>
      </c>
      <c r="M25" s="5">
        <f t="shared" si="4"/>
        <v>2.2080397668669433E-5</v>
      </c>
      <c r="N25" s="5">
        <f t="shared" si="5"/>
        <v>6.9001242714591984E+16</v>
      </c>
      <c r="O25" s="5">
        <f>'In离子浓度 '!M36</f>
        <v>5.1443150553356581E-6</v>
      </c>
      <c r="P25" s="5">
        <f t="shared" si="6"/>
        <v>1.8974010902757107E-14</v>
      </c>
      <c r="Q25" s="5">
        <f t="shared" si="7"/>
        <v>6.0619843139799068E+56</v>
      </c>
    </row>
    <row r="26" spans="1:17" x14ac:dyDescent="0.25">
      <c r="A26" s="83">
        <f>'OH-离子浓度 '!P37</f>
        <v>13.475922146510941</v>
      </c>
      <c r="B26" s="83"/>
      <c r="D26" s="5">
        <f>'Mg2+离子浓度'!B37</f>
        <v>0.01</v>
      </c>
      <c r="E26" s="5">
        <f>'OH-离子浓度 '!N37</f>
        <v>0.29917282785088933</v>
      </c>
      <c r="F26" s="5">
        <f>'Mg2+离子浓度'!M37</f>
        <v>0.14791617666893647</v>
      </c>
      <c r="G26" s="5">
        <f t="shared" si="1"/>
        <v>1.3239145821442231E-2</v>
      </c>
      <c r="H26" s="5">
        <f t="shared" si="2"/>
        <v>2359919041.2552996</v>
      </c>
      <c r="I26" s="5">
        <f>Gd离子浓度!M37</f>
        <v>2.8270741918667261E-4</v>
      </c>
      <c r="J26" s="5">
        <f t="shared" si="3"/>
        <v>7.5701353671705575E-6</v>
      </c>
      <c r="K26" s="5">
        <f t="shared" si="0"/>
        <v>4.2056307595391987E+17</v>
      </c>
      <c r="L26" s="5">
        <f>Nd离子浓度!M37</f>
        <v>8.246217144150654E-4</v>
      </c>
      <c r="M26" s="5">
        <f t="shared" si="4"/>
        <v>2.2081125507032997E-5</v>
      </c>
      <c r="N26" s="5">
        <f t="shared" si="5"/>
        <v>6.900351720947812E+16</v>
      </c>
      <c r="O26" s="5">
        <f>'In离子浓度 '!M37</f>
        <v>6.4315976418031166E-6</v>
      </c>
      <c r="P26" s="5">
        <f t="shared" si="6"/>
        <v>2.9659963597098137E-14</v>
      </c>
      <c r="Q26" s="5">
        <f t="shared" si="7"/>
        <v>9.4760267083380624E+56</v>
      </c>
    </row>
    <row r="27" spans="1:17" x14ac:dyDescent="0.25">
      <c r="A27" s="83">
        <f>'OH-离子浓度 '!P38</f>
        <v>13.475948392105744</v>
      </c>
      <c r="B27" s="83"/>
      <c r="D27" s="5">
        <f>'Mg2+离子浓度'!B38</f>
        <v>0.02</v>
      </c>
      <c r="E27" s="5">
        <f>'OH-离子浓度 '!N38</f>
        <v>0.29919090822355299</v>
      </c>
      <c r="F27" s="5">
        <f>'Mg2+离子浓度'!M38</f>
        <v>0.14791573318990925</v>
      </c>
      <c r="G27" s="5">
        <f t="shared" si="1"/>
        <v>1.3240706375096042E-2</v>
      </c>
      <c r="H27" s="5">
        <f t="shared" si="2"/>
        <v>2360197214.812129</v>
      </c>
      <c r="I27" s="5">
        <f>Gd离子浓度!M38</f>
        <v>2.8270704444515409E-4</v>
      </c>
      <c r="J27" s="5">
        <f t="shared" si="3"/>
        <v>7.5714979067194512E-6</v>
      </c>
      <c r="K27" s="5">
        <f t="shared" si="0"/>
        <v>4.2063877259552512E+17</v>
      </c>
      <c r="L27" s="5">
        <f>Nd离子浓度!M38</f>
        <v>8.2462124917207977E-4</v>
      </c>
      <c r="M27" s="5">
        <f t="shared" si="4"/>
        <v>2.2085116676864625E-5</v>
      </c>
      <c r="N27" s="5">
        <f t="shared" si="5"/>
        <v>6.9015989615201952E+16</v>
      </c>
      <c r="O27" s="5">
        <f>'In离子浓度 '!M38</f>
        <v>1.2868011428026957E-5</v>
      </c>
      <c r="P27" s="5">
        <f t="shared" si="6"/>
        <v>1.1877176996656919E-13</v>
      </c>
      <c r="Q27" s="5">
        <f t="shared" si="7"/>
        <v>3.7946252385485365E+57</v>
      </c>
    </row>
    <row r="28" spans="1:17" x14ac:dyDescent="0.25">
      <c r="A28" s="83">
        <f>'OH-离子浓度 '!P39</f>
        <v>13.476029380156751</v>
      </c>
      <c r="B28" s="83"/>
      <c r="D28" s="5">
        <f>'Mg2+离子浓度'!B39</f>
        <v>0.05</v>
      </c>
      <c r="E28" s="5">
        <f>'OH-离子浓度 '!N39</f>
        <v>0.29924670710886431</v>
      </c>
      <c r="F28" s="5">
        <f>'Mg2+离子浓度'!M39</f>
        <v>0.14791496506400501</v>
      </c>
      <c r="G28" s="5">
        <f t="shared" si="1"/>
        <v>1.3245576815128796E-2</v>
      </c>
      <c r="H28" s="5">
        <f t="shared" si="2"/>
        <v>2361065385.9409618</v>
      </c>
      <c r="I28" s="5">
        <f>Gd离子浓度!M39</f>
        <v>2.8270639537466484E-4</v>
      </c>
      <c r="J28" s="5">
        <f t="shared" si="3"/>
        <v>7.5757175400498901E-6</v>
      </c>
      <c r="K28" s="5">
        <f t="shared" si="0"/>
        <v>4.2087319666943834E+17</v>
      </c>
      <c r="L28" s="5">
        <f>Nd离子浓度!M39</f>
        <v>8.2462044334804543E-4</v>
      </c>
      <c r="M28" s="5">
        <f t="shared" si="4"/>
        <v>2.2097453962003105E-5</v>
      </c>
      <c r="N28" s="5">
        <f t="shared" si="5"/>
        <v>6.9054543631259704E+16</v>
      </c>
      <c r="O28" s="5">
        <f>'In离子浓度 '!M39</f>
        <v>3.2177243122910354E-5</v>
      </c>
      <c r="P28" s="5">
        <f t="shared" si="6"/>
        <v>7.434879682883137E-13</v>
      </c>
      <c r="Q28" s="5">
        <f t="shared" si="7"/>
        <v>2.3753609210489257E+58</v>
      </c>
    </row>
    <row r="29" spans="1:17" x14ac:dyDescent="0.25">
      <c r="A29" s="83">
        <f>'OH-离子浓度 '!P40</f>
        <v>13.476110352531768</v>
      </c>
      <c r="B29" s="83"/>
      <c r="D29" s="5">
        <f>'Mg2+离子浓度'!B40</f>
        <v>0.08</v>
      </c>
      <c r="E29" s="5">
        <f>'OH-离子浓度 '!N40</f>
        <v>0.2993025055972135</v>
      </c>
      <c r="F29" s="5">
        <f>'Mg2+离子浓度'!M40</f>
        <v>0.14791419694208963</v>
      </c>
      <c r="G29" s="5">
        <f t="shared" si="1"/>
        <v>1.3250448090138556E-2</v>
      </c>
      <c r="H29" s="5">
        <f t="shared" si="2"/>
        <v>2361933705.9070511</v>
      </c>
      <c r="I29" s="5">
        <f>Gd离子浓度!M40</f>
        <v>2.8270574630566582E-4</v>
      </c>
      <c r="J29" s="5">
        <f t="shared" si="3"/>
        <v>7.5799387042024212E-6</v>
      </c>
      <c r="K29" s="5">
        <f t="shared" si="0"/>
        <v>4.2110770578902342E+17</v>
      </c>
      <c r="L29" s="5">
        <f>Nd离子浓度!M40</f>
        <v>8.2461963752479865E-4</v>
      </c>
      <c r="M29" s="5">
        <f t="shared" si="4"/>
        <v>2.2109795744871005E-5</v>
      </c>
      <c r="N29" s="5">
        <f t="shared" si="5"/>
        <v>6.9093111702721896E+16</v>
      </c>
      <c r="O29" s="5">
        <f>'In离子浓度 '!M40</f>
        <v>5.1486455948715362E-5</v>
      </c>
      <c r="P29" s="5">
        <f t="shared" si="6"/>
        <v>1.905671819919141E-12</v>
      </c>
      <c r="Q29" s="5">
        <f t="shared" si="7"/>
        <v>6.0884083703486932E+58</v>
      </c>
    </row>
    <row r="30" spans="1:17" x14ac:dyDescent="0.25">
      <c r="A30" s="83">
        <f>'OH-离子浓度 '!P41</f>
        <v>13.476163862555042</v>
      </c>
      <c r="B30" s="83"/>
      <c r="D30" s="5">
        <f>'Mg2+离子浓度'!B41</f>
        <v>0.1</v>
      </c>
      <c r="E30" s="5">
        <f>'OH-离子浓度 '!N41</f>
        <v>0.29933938534449545</v>
      </c>
      <c r="F30" s="5">
        <f>'Mg2+离子浓度'!M41</f>
        <v>0.14791356977642889</v>
      </c>
      <c r="G30" s="5">
        <f t="shared" si="1"/>
        <v>1.3253657507929069E-2</v>
      </c>
      <c r="H30" s="5">
        <f t="shared" si="2"/>
        <v>2362505794.6397629</v>
      </c>
      <c r="I30" s="5">
        <f>Gd离子浓度!M41</f>
        <v>2.8270521634426408E-4</v>
      </c>
      <c r="J30" s="5">
        <f t="shared" si="3"/>
        <v>7.5827268116165047E-6</v>
      </c>
      <c r="K30" s="5">
        <f t="shared" si="0"/>
        <v>4.2126260064536141E+17</v>
      </c>
      <c r="L30" s="5">
        <f>Nd离子浓度!M41</f>
        <v>8.2461897957351578E-4</v>
      </c>
      <c r="M30" s="5">
        <f t="shared" si="4"/>
        <v>2.2117952143357429E-5</v>
      </c>
      <c r="N30" s="5">
        <f t="shared" si="5"/>
        <v>6.9118600447991968E+16</v>
      </c>
      <c r="O30" s="5">
        <f>'In离子浓度 '!M41</f>
        <v>6.4359246689876695E-5</v>
      </c>
      <c r="P30" s="5">
        <f t="shared" si="6"/>
        <v>2.9799232564992299E-12</v>
      </c>
      <c r="Q30" s="5">
        <f t="shared" si="7"/>
        <v>9.5205215862595205E+58</v>
      </c>
    </row>
    <row r="31" spans="1:17" x14ac:dyDescent="0.25">
      <c r="A31" s="83">
        <f>'OH-离子浓度 '!P42</f>
        <v>13.476299924799866</v>
      </c>
      <c r="B31" s="83"/>
      <c r="D31" s="5">
        <f>'Mg2+离子浓度'!B42</f>
        <v>0.15</v>
      </c>
      <c r="E31" s="5">
        <f>'OH-离子浓度 '!N42</f>
        <v>0.29943318153845755</v>
      </c>
      <c r="F31" s="5">
        <f>'Mg2+离子浓度'!M42</f>
        <v>0.14791257814465439</v>
      </c>
      <c r="G31" s="5">
        <f t="shared" si="1"/>
        <v>1.3261875806848601E-2</v>
      </c>
      <c r="H31" s="5">
        <f t="shared" si="2"/>
        <v>2363970732.0585742</v>
      </c>
      <c r="I31" s="5">
        <f>Gd离子浓度!M42</f>
        <v>2.8270437840328402E-4</v>
      </c>
      <c r="J31" s="5">
        <f t="shared" si="3"/>
        <v>7.5898345543219271E-6</v>
      </c>
      <c r="K31" s="5">
        <f t="shared" si="0"/>
        <v>4.2165747524010707E+17</v>
      </c>
      <c r="L31" s="5">
        <f>Nd离子浓度!M42</f>
        <v>8.2461793926202399E-4</v>
      </c>
      <c r="M31" s="5">
        <f t="shared" si="4"/>
        <v>2.2138722310824831E-5</v>
      </c>
      <c r="N31" s="5">
        <f t="shared" si="5"/>
        <v>6.91835072213276E+16</v>
      </c>
      <c r="O31" s="5">
        <f>'In离子浓度 '!M42</f>
        <v>9.6541230127693319E-5</v>
      </c>
      <c r="P31" s="5">
        <f t="shared" si="6"/>
        <v>6.71777115717015E-12</v>
      </c>
      <c r="Q31" s="5">
        <f t="shared" si="7"/>
        <v>2.1462527658690574E+59</v>
      </c>
    </row>
    <row r="32" spans="1:17" x14ac:dyDescent="0.25">
      <c r="A32" s="83">
        <f>'OH-离子浓度 '!P43</f>
        <v>13.476435943181379</v>
      </c>
      <c r="B32" s="83"/>
      <c r="C32">
        <v>1</v>
      </c>
      <c r="D32" s="5">
        <f>'Mg2+离子浓度'!B43</f>
        <v>0.2</v>
      </c>
      <c r="E32" s="5">
        <f>'OH-离子浓度 '!N43</f>
        <v>0.29952697687096336</v>
      </c>
      <c r="F32" s="5">
        <f>'Mg2+离子浓度'!M43</f>
        <v>0.14791158651952793</v>
      </c>
      <c r="G32" s="5">
        <f t="shared" si="1"/>
        <v>1.3270096521219505E-2</v>
      </c>
      <c r="H32" s="5">
        <f t="shared" si="2"/>
        <v>2365436100.0391278</v>
      </c>
      <c r="I32" s="5">
        <f>Gd离子浓度!M43</f>
        <v>2.8270354046478765E-4</v>
      </c>
      <c r="J32" s="5">
        <f t="shared" si="3"/>
        <v>7.5969466576865204E-6</v>
      </c>
      <c r="K32" s="5">
        <f t="shared" si="0"/>
        <v>4.2205259209369562E+17</v>
      </c>
      <c r="L32" s="5">
        <f>Nd离子浓度!M43</f>
        <v>8.2461689895184473E-4</v>
      </c>
      <c r="M32" s="5">
        <f t="shared" si="4"/>
        <v>2.2159505268538823E-5</v>
      </c>
      <c r="N32" s="5">
        <f t="shared" si="5"/>
        <v>6.9248453964183824E+16</v>
      </c>
      <c r="O32" s="5">
        <f>'In离子浓度 '!M43</f>
        <v>1.2872317296580514E-4</v>
      </c>
      <c r="P32" s="5">
        <f t="shared" si="6"/>
        <v>1.1965452631692876E-11</v>
      </c>
      <c r="Q32" s="5">
        <f t="shared" si="7"/>
        <v>3.8228283168347845E+59</v>
      </c>
    </row>
    <row r="33" spans="1:17" x14ac:dyDescent="0.25">
      <c r="A33" s="83">
        <f>'OH-离子浓度 '!P44</f>
        <v>13.476571917727449</v>
      </c>
      <c r="B33" s="83"/>
      <c r="D33" s="5">
        <f>'Mg2+离子浓度'!B44</f>
        <v>0.25</v>
      </c>
      <c r="E33" s="5">
        <f>'OH-离子浓度 '!N44</f>
        <v>0.29962077134202086</v>
      </c>
      <c r="F33" s="5">
        <f>'Mg2+离子浓度'!M44</f>
        <v>0.14791059490104946</v>
      </c>
      <c r="G33" s="5">
        <f t="shared" si="1"/>
        <v>1.3278319650921086E-2</v>
      </c>
      <c r="H33" s="5">
        <f t="shared" si="2"/>
        <v>2366901898.5599084</v>
      </c>
      <c r="I33" s="5">
        <f>Gd离子浓度!M44</f>
        <v>2.8270270252877503E-4</v>
      </c>
      <c r="J33" s="5">
        <f t="shared" si="3"/>
        <v>7.6040631229484647E-6</v>
      </c>
      <c r="K33" s="5">
        <f t="shared" si="0"/>
        <v>4.2244795127491475E+17</v>
      </c>
      <c r="L33" s="5">
        <f>Nd离子浓度!M44</f>
        <v>8.246158586429778E-4</v>
      </c>
      <c r="M33" s="5">
        <f t="shared" si="4"/>
        <v>2.218030102017618E-5</v>
      </c>
      <c r="N33" s="5">
        <f t="shared" si="5"/>
        <v>6.9313440688050568E+16</v>
      </c>
      <c r="O33" s="5">
        <f>'In离子浓度 '!M44</f>
        <v>1.6090507520426326E-4</v>
      </c>
      <c r="P33" s="5">
        <f t="shared" si="6"/>
        <v>1.8731432502202797E-11</v>
      </c>
      <c r="Q33" s="5">
        <f t="shared" si="7"/>
        <v>5.9844832275408301E+59</v>
      </c>
    </row>
    <row r="34" spans="1:17" x14ac:dyDescent="0.25">
      <c r="A34" s="83">
        <f>'OH-离子浓度 '!P45</f>
        <v>13.47668896278312</v>
      </c>
      <c r="B34" s="83"/>
      <c r="C34">
        <v>0.2931415442581049</v>
      </c>
      <c r="D34" s="5">
        <f>'Mg2+离子浓度'!B45</f>
        <v>0.29314903107006901</v>
      </c>
      <c r="E34" s="5">
        <f>'OH-离子浓度 '!N45</f>
        <v>0.299701531879909</v>
      </c>
      <c r="F34" s="5">
        <f>'Mg2+离子浓度'!M45</f>
        <v>0.1479096737258834</v>
      </c>
      <c r="G34" s="5">
        <f t="shared" si="1"/>
        <v>1.3285396018243177E-2</v>
      </c>
      <c r="H34" s="5">
        <f t="shared" si="2"/>
        <v>2368163283.1093011</v>
      </c>
      <c r="I34" s="5">
        <f>Gd离子浓度!M45</f>
        <v>2.827019241157569E-4</v>
      </c>
      <c r="J34" s="5">
        <f t="shared" si="3"/>
        <v>7.6101926810104444E-6</v>
      </c>
      <c r="K34" s="5">
        <f t="shared" si="0"/>
        <v>4.2278848227835802E+17</v>
      </c>
      <c r="L34" s="5">
        <f>Nd离子浓度!M45</f>
        <v>8.246148922310669E-4</v>
      </c>
      <c r="M34" s="5">
        <f t="shared" si="4"/>
        <v>2.2198215442422972E-5</v>
      </c>
      <c r="N34" s="5">
        <f t="shared" si="5"/>
        <v>6.9369423257571792E+16</v>
      </c>
      <c r="O34" s="5">
        <f>'In离子浓度 '!M45</f>
        <v>1.8867738725313759E-4</v>
      </c>
      <c r="P34" s="5">
        <f t="shared" si="6"/>
        <v>2.5797254250512571E-11</v>
      </c>
      <c r="Q34" s="5">
        <f t="shared" si="7"/>
        <v>8.2419342653394799E+59</v>
      </c>
    </row>
    <row r="35" spans="1:17" x14ac:dyDescent="0.25">
      <c r="A35" s="83">
        <f>'OH-离子浓度 '!P46</f>
        <v>13.476694752814899</v>
      </c>
      <c r="B35" s="83"/>
      <c r="D35" s="5">
        <f>'Mg2+离子浓度'!B46</f>
        <v>0.29314903117006902</v>
      </c>
      <c r="E35" s="5">
        <f>'OH-离子浓度 '!N46</f>
        <v>0.2997055275396136</v>
      </c>
      <c r="F35" s="5">
        <f>'Mg2+离子浓度'!M46</f>
        <v>0.14791164938729837</v>
      </c>
      <c r="G35" s="5">
        <f t="shared" si="1"/>
        <v>1.3285927726483111E-2</v>
      </c>
      <c r="H35" s="5">
        <f t="shared" si="2"/>
        <v>2368258061.7616954</v>
      </c>
      <c r="I35" s="5">
        <f>Gd离子浓度!M46</f>
        <v>2.8270570016410509E-4</v>
      </c>
      <c r="J35" s="5">
        <f t="shared" si="3"/>
        <v>7.6105987186724699E-6</v>
      </c>
      <c r="K35" s="5">
        <f t="shared" si="0"/>
        <v>4.2281103992624832E+17</v>
      </c>
      <c r="L35" s="5">
        <f>Nd离子浓度!M46</f>
        <v>8.2462590652590995E-4</v>
      </c>
      <c r="M35" s="5">
        <f t="shared" si="4"/>
        <v>2.2199399813824692E-5</v>
      </c>
      <c r="N35" s="5">
        <f t="shared" si="5"/>
        <v>6.9373124418202168E+16</v>
      </c>
      <c r="O35" s="5">
        <f>'In离子浓度 '!M46</f>
        <v>1.8867738724249263E-4</v>
      </c>
      <c r="P35" s="5">
        <f t="shared" si="6"/>
        <v>2.5799317910425663E-11</v>
      </c>
      <c r="Q35" s="5">
        <f t="shared" si="7"/>
        <v>8.2425935816056439E+59</v>
      </c>
    </row>
    <row r="36" spans="1:17" x14ac:dyDescent="0.25">
      <c r="A36" s="83">
        <f>'OH-离子浓度 '!P47</f>
        <v>13.476712122670033</v>
      </c>
      <c r="B36" s="83"/>
      <c r="D36" s="5">
        <f>'Mg2+离子浓度'!B47</f>
        <v>0.29314903147006899</v>
      </c>
      <c r="E36" s="5">
        <f>'OH-离子浓度 '!N47</f>
        <v>0.29971751467258506</v>
      </c>
      <c r="F36" s="5">
        <f>'Mg2+离子浓度'!M47</f>
        <v>0.14791757642667244</v>
      </c>
      <c r="G36" s="5">
        <f t="shared" si="1"/>
        <v>1.328752295491701E-2</v>
      </c>
      <c r="H36" s="5">
        <f t="shared" si="2"/>
        <v>2368542416.2062407</v>
      </c>
      <c r="I36" s="5">
        <f>Gd离子浓度!M47</f>
        <v>2.827170283545658E-4</v>
      </c>
      <c r="J36" s="5">
        <f t="shared" si="3"/>
        <v>7.6118169420917595E-6</v>
      </c>
      <c r="K36" s="5">
        <f t="shared" si="0"/>
        <v>4.2287871900509779E+17</v>
      </c>
      <c r="L36" s="5">
        <f>Nd离子浓度!M47</f>
        <v>8.2465894946331258E-4</v>
      </c>
      <c r="M36" s="5">
        <f t="shared" si="4"/>
        <v>2.2202953248008915E-5</v>
      </c>
      <c r="N36" s="5">
        <f t="shared" si="5"/>
        <v>6.9384228900027864E+16</v>
      </c>
      <c r="O36" s="5">
        <f>'In离子浓度 '!M47</f>
        <v>1.8867738722405504E-4</v>
      </c>
      <c r="P36" s="5">
        <f t="shared" si="6"/>
        <v>2.5805509798773031E-11</v>
      </c>
      <c r="Q36" s="5">
        <f t="shared" si="7"/>
        <v>8.2445718206942599E+59</v>
      </c>
    </row>
    <row r="37" spans="1:17" x14ac:dyDescent="0.25">
      <c r="A37" s="83">
        <f>'OH-离子浓度 '!P48</f>
        <v>13.476735281455717</v>
      </c>
      <c r="B37" s="83"/>
      <c r="D37" s="5">
        <f>'Mg2+离子浓度'!B48</f>
        <v>0.29314903187006902</v>
      </c>
      <c r="E37" s="5">
        <f>'OH-离子浓度 '!N48</f>
        <v>0.29973349755758022</v>
      </c>
      <c r="F37" s="5">
        <f>'Mg2+离子浓度'!M48</f>
        <v>0.14792547916101689</v>
      </c>
      <c r="G37" s="5">
        <f t="shared" si="1"/>
        <v>1.3289650129788938E-2</v>
      </c>
      <c r="H37" s="5">
        <f t="shared" si="2"/>
        <v>2368921591.7627344</v>
      </c>
      <c r="I37" s="5">
        <f>Gd离子浓度!M48</f>
        <v>2.8273213262289926E-4</v>
      </c>
      <c r="J37" s="5">
        <f t="shared" si="3"/>
        <v>7.6134414709914543E-6</v>
      </c>
      <c r="K37" s="5">
        <f t="shared" ref="K37:K68" si="8">J37/$J$2</f>
        <v>4.2296897061063635E+17</v>
      </c>
      <c r="L37" s="5">
        <f>Nd离子浓度!M48</f>
        <v>8.2470300673572524E-4</v>
      </c>
      <c r="M37" s="5">
        <f t="shared" si="4"/>
        <v>2.2207691833554881E-5</v>
      </c>
      <c r="N37" s="5">
        <f t="shared" si="5"/>
        <v>6.9399036979859008E+16</v>
      </c>
      <c r="O37" s="5">
        <f>'In离子浓度 '!M48</f>
        <v>1.8867738720276505E-4</v>
      </c>
      <c r="P37" s="5">
        <f t="shared" si="6"/>
        <v>2.5813767598345306E-11</v>
      </c>
      <c r="Q37" s="5">
        <f t="shared" si="7"/>
        <v>8.2472100953179881E+59</v>
      </c>
    </row>
    <row r="38" spans="1:17" x14ac:dyDescent="0.25">
      <c r="A38" s="83">
        <f>'OH-离子浓度 '!P49</f>
        <v>13.476746860311579</v>
      </c>
      <c r="B38" s="83"/>
      <c r="D38" s="5">
        <f>'Mg2+离子浓度'!B49</f>
        <v>0.29314903207006904</v>
      </c>
      <c r="E38" s="5">
        <f>'OH-离子浓度 '!N49</f>
        <v>0.2997414889490787</v>
      </c>
      <c r="F38" s="5">
        <f>'Mg2+离子浓度'!M49</f>
        <v>0.14792943050981677</v>
      </c>
      <c r="G38" s="5">
        <f t="shared" si="1"/>
        <v>1.3290713796180116E-2</v>
      </c>
      <c r="H38" s="5">
        <f t="shared" si="2"/>
        <v>2369111193.614994</v>
      </c>
      <c r="I38" s="5">
        <f>Gd离子浓度!M49</f>
        <v>2.8273968474154093E-4</v>
      </c>
      <c r="J38" s="5">
        <f t="shared" si="3"/>
        <v>7.6142538286419289E-6</v>
      </c>
      <c r="K38" s="5">
        <f t="shared" si="8"/>
        <v>4.230141015912183E+17</v>
      </c>
      <c r="L38" s="5">
        <f>Nd离子浓度!M49</f>
        <v>8.2472503535265711E-4</v>
      </c>
      <c r="M38" s="5">
        <f t="shared" si="4"/>
        <v>2.2210061398884318E-5</v>
      </c>
      <c r="N38" s="5">
        <f t="shared" si="5"/>
        <v>6.9406441871513496E+16</v>
      </c>
      <c r="O38" s="5">
        <f>'In离子浓度 '!M49</f>
        <v>1.8867738718771076E-4</v>
      </c>
      <c r="P38" s="5">
        <f t="shared" si="6"/>
        <v>2.5817897296278219E-11</v>
      </c>
      <c r="Q38" s="5">
        <f t="shared" si="7"/>
        <v>8.2485294876288249E+59</v>
      </c>
    </row>
    <row r="39" spans="1:17" x14ac:dyDescent="0.25">
      <c r="A39" s="83">
        <f>'OH-离子浓度 '!P50</f>
        <v>13.477267599172658</v>
      </c>
      <c r="B39" s="83"/>
      <c r="D39" s="5">
        <f>'Mg2+离子浓度'!B50</f>
        <v>0.29314904107006901</v>
      </c>
      <c r="E39" s="5">
        <f>'OH-离子浓度 '!N50</f>
        <v>0.3001011082010594</v>
      </c>
      <c r="F39" s="5">
        <f>'Mg2+离子浓度'!M50</f>
        <v>0.14810724359172917</v>
      </c>
      <c r="G39" s="5">
        <f t="shared" si="1"/>
        <v>1.3338638351514529E-2</v>
      </c>
      <c r="H39" s="5">
        <f t="shared" si="2"/>
        <v>2377653895.1006293</v>
      </c>
      <c r="I39" s="5">
        <f>Gd离子浓度!M50</f>
        <v>2.8307953208020264E-4</v>
      </c>
      <c r="J39" s="5">
        <f t="shared" si="3"/>
        <v>7.6508778197606178E-6</v>
      </c>
      <c r="K39" s="5">
        <f t="shared" si="8"/>
        <v>4.2504876776447878E+17</v>
      </c>
      <c r="L39" s="5">
        <f>Nd离子浓度!M50</f>
        <v>8.2571632554819115E-4</v>
      </c>
      <c r="M39" s="5">
        <f t="shared" si="4"/>
        <v>2.2316889794635594E-5</v>
      </c>
      <c r="N39" s="5">
        <f t="shared" si="5"/>
        <v>6.9740280608236232E+16</v>
      </c>
      <c r="O39" s="5">
        <f>'In离子浓度 '!M50</f>
        <v>1.8867738708672362E-4</v>
      </c>
      <c r="P39" s="5">
        <f t="shared" si="6"/>
        <v>2.600430801681229E-11</v>
      </c>
      <c r="Q39" s="5">
        <f t="shared" si="7"/>
        <v>8.3080856283745341E+59</v>
      </c>
    </row>
    <row r="40" spans="1:17" x14ac:dyDescent="0.25">
      <c r="A40" s="83">
        <f>'OH-离子浓度 '!P51</f>
        <v>13.482440943290889</v>
      </c>
      <c r="B40" s="83"/>
      <c r="D40" s="5">
        <f>'Mg2+离子浓度'!B51</f>
        <v>0.29314913107006901</v>
      </c>
      <c r="E40" s="5">
        <f>'OH-离子浓度 '!N51</f>
        <v>0.30369730868568739</v>
      </c>
      <c r="F40" s="5">
        <f>'Mg2+离子浓度'!M51</f>
        <v>0.14988537728193052</v>
      </c>
      <c r="G40" s="5">
        <f t="shared" si="1"/>
        <v>1.3824236406567499E-2</v>
      </c>
      <c r="H40" s="5">
        <f t="shared" si="2"/>
        <v>2464213263.2027626</v>
      </c>
      <c r="I40" s="5">
        <f>Gd离子浓度!M51</f>
        <v>2.8647800789996709E-4</v>
      </c>
      <c r="J40" s="5">
        <f t="shared" si="3"/>
        <v>8.0244286144087946E-6</v>
      </c>
      <c r="K40" s="5">
        <f t="shared" si="8"/>
        <v>4.4580158968937754E+17</v>
      </c>
      <c r="L40" s="5">
        <f>Nd离子浓度!M51</f>
        <v>8.3562923054539859E-4</v>
      </c>
      <c r="M40" s="5">
        <f t="shared" si="4"/>
        <v>2.340649866207643E-5</v>
      </c>
      <c r="N40" s="5">
        <f t="shared" si="5"/>
        <v>7.3145308318988848E+16</v>
      </c>
      <c r="O40" s="5">
        <f>'In离子浓度 '!M51</f>
        <v>1.8867738676737415E-4</v>
      </c>
      <c r="P40" s="5">
        <f t="shared" si="6"/>
        <v>2.7930927967137937E-11</v>
      </c>
      <c r="Q40" s="5">
        <f t="shared" si="7"/>
        <v>8.9236191588300108E+59</v>
      </c>
    </row>
    <row r="41" spans="1:17" x14ac:dyDescent="0.25">
      <c r="A41" s="83">
        <f>'OH-离子浓度 '!P52</f>
        <v>13.531043558458713</v>
      </c>
      <c r="B41" s="83"/>
      <c r="D41" s="5">
        <f>'Mg2+离子浓度'!B52</f>
        <v>0.29315003107006898</v>
      </c>
      <c r="E41" s="5">
        <f>'OH-离子浓度 '!N52</f>
        <v>0.33965933771425871</v>
      </c>
      <c r="F41" s="5">
        <f>'Mg2+离子浓度'!M52</f>
        <v>0.16766672289426118</v>
      </c>
      <c r="G41" s="5">
        <f t="shared" si="1"/>
        <v>1.9343452568669275E-2</v>
      </c>
      <c r="H41" s="5">
        <f t="shared" si="2"/>
        <v>3448030760.9036145</v>
      </c>
      <c r="I41" s="5">
        <f>Gd离子浓度!M52</f>
        <v>3.2046277345571504E-4</v>
      </c>
      <c r="J41" s="5">
        <f t="shared" si="3"/>
        <v>1.2557646758336086E-5</v>
      </c>
      <c r="K41" s="5">
        <f t="shared" si="8"/>
        <v>6.9764704212978266E+17</v>
      </c>
      <c r="L41" s="5">
        <f>Nd离子浓度!M52</f>
        <v>9.3475828964567024E-4</v>
      </c>
      <c r="M41" s="5">
        <f t="shared" si="4"/>
        <v>3.6629416512925696E-5</v>
      </c>
      <c r="N41" s="5">
        <f t="shared" si="5"/>
        <v>1.144669266028928E+17</v>
      </c>
      <c r="O41" s="5">
        <f>'In离子浓度 '!M52</f>
        <v>1.8867738575750249E-4</v>
      </c>
      <c r="P41" s="5">
        <f t="shared" si="6"/>
        <v>5.4663955118853179E-11</v>
      </c>
      <c r="Q41" s="5">
        <f t="shared" si="7"/>
        <v>1.7464522402189513E+60</v>
      </c>
    </row>
    <row r="42" spans="1:17" x14ac:dyDescent="0.25">
      <c r="A42" s="83">
        <f>'OH-离子浓度 '!P53</f>
        <v>13.77732397931673</v>
      </c>
      <c r="B42" s="83"/>
      <c r="C42">
        <v>7.4868119641229509E-6</v>
      </c>
      <c r="D42" s="5">
        <f>'Mg2+离子浓度'!B53</f>
        <v>0.29315651788203312</v>
      </c>
      <c r="E42" s="5">
        <f>'OH-离子浓度 '!N53</f>
        <v>0.59885817064302815</v>
      </c>
      <c r="F42" s="5">
        <f>'Mg2+离子浓度'!M53</f>
        <v>0.29582700741093765</v>
      </c>
      <c r="G42" s="5">
        <f t="shared" si="1"/>
        <v>0.10609276760560496</v>
      </c>
      <c r="H42" s="5">
        <f t="shared" si="2"/>
        <v>18911366774.617641</v>
      </c>
      <c r="I42" s="5">
        <f>Gd离子浓度!M53</f>
        <v>5.6541032098240095E-4</v>
      </c>
      <c r="J42" s="5">
        <f t="shared" si="3"/>
        <v>1.2143270512036991E-4</v>
      </c>
      <c r="K42" s="5">
        <f t="shared" si="8"/>
        <v>6.746261395576107E+18</v>
      </c>
      <c r="L42" s="5">
        <f>Nd离子浓度!M53</f>
        <v>1.6492378204368775E-3</v>
      </c>
      <c r="M42" s="5">
        <f t="shared" si="4"/>
        <v>3.5420543716729679E-4</v>
      </c>
      <c r="N42" s="5">
        <f t="shared" si="5"/>
        <v>1.1068919911478025E+18</v>
      </c>
      <c r="O42" s="5">
        <f>'In离子浓度 '!M53</f>
        <v>1.8867738304630864E-4</v>
      </c>
      <c r="P42" s="5">
        <f t="shared" si="6"/>
        <v>1.6420393629457528E-9</v>
      </c>
      <c r="Q42" s="5">
        <f t="shared" si="7"/>
        <v>5.2461321499864311E+61</v>
      </c>
    </row>
    <row r="43" spans="1:17" x14ac:dyDescent="0.25">
      <c r="A43" s="83">
        <f>'OH-离子浓度 '!P54</f>
        <v>13.777323936911028</v>
      </c>
      <c r="B43" s="83"/>
      <c r="D43" s="5">
        <f>'Mg2+离子浓度'!B54</f>
        <v>0.29316651788203313</v>
      </c>
      <c r="E43" s="5">
        <f>'OH-离子浓度 '!N54</f>
        <v>0.5988581121688783</v>
      </c>
      <c r="F43" s="5">
        <f>'Mg2+离子浓度'!M54</f>
        <v>0.2958269793633681</v>
      </c>
      <c r="G43" s="5">
        <f t="shared" si="1"/>
        <v>0.10609273682850093</v>
      </c>
      <c r="H43" s="5">
        <f t="shared" si="2"/>
        <v>18911361288.502842</v>
      </c>
      <c r="I43" s="5">
        <f>Gd离子浓度!M54</f>
        <v>5.6541029728185573E-4</v>
      </c>
      <c r="J43" s="5">
        <f t="shared" si="3"/>
        <v>1.2143266445916401E-4</v>
      </c>
      <c r="K43" s="5">
        <f t="shared" si="8"/>
        <v>6.7462591366202235E+18</v>
      </c>
      <c r="L43" s="5">
        <f>Nd离子浓度!M54</f>
        <v>1.6492377910124272E-3</v>
      </c>
      <c r="M43" s="5">
        <f t="shared" si="4"/>
        <v>3.542053270910808E-4</v>
      </c>
      <c r="N43" s="5">
        <f t="shared" si="5"/>
        <v>1.1068916471596275E+18</v>
      </c>
      <c r="O43" s="5">
        <f>'In离子浓度 '!M54</f>
        <v>1.8868381610100129E-4</v>
      </c>
      <c r="P43" s="5">
        <f t="shared" si="6"/>
        <v>1.6421503751828384E-9</v>
      </c>
      <c r="Q43" s="5">
        <f t="shared" si="7"/>
        <v>5.2464868216704101E+61</v>
      </c>
    </row>
    <row r="44" spans="1:17" x14ac:dyDescent="0.25">
      <c r="A44" s="83">
        <f>'OH-离子浓度 '!P55</f>
        <v>13.777323894505326</v>
      </c>
      <c r="B44" s="83"/>
      <c r="D44" s="5">
        <f>'Mg2+离子浓度'!B55</f>
        <v>0.29317651788203314</v>
      </c>
      <c r="E44" s="5">
        <f>'OH-离子浓度 '!N55</f>
        <v>0.59885805369473599</v>
      </c>
      <c r="F44" s="5">
        <f>'Mg2+离子浓度'!M55</f>
        <v>0.29582695131580117</v>
      </c>
      <c r="G44" s="5">
        <f t="shared" si="1"/>
        <v>0.10609270605140643</v>
      </c>
      <c r="H44" s="5">
        <f t="shared" si="2"/>
        <v>18911355802.38974</v>
      </c>
      <c r="I44" s="5">
        <f>Gd离子浓度!M55</f>
        <v>5.6541027358131149E-4</v>
      </c>
      <c r="J44" s="5">
        <f t="shared" si="3"/>
        <v>1.2143262379797282E-4</v>
      </c>
      <c r="K44" s="5">
        <f t="shared" si="8"/>
        <v>6.7462568776651571E+18</v>
      </c>
      <c r="L44" s="5">
        <f>Nd离子浓度!M55</f>
        <v>1.649237761587978E-3</v>
      </c>
      <c r="M44" s="5">
        <f t="shared" si="4"/>
        <v>3.5420521701490227E-4</v>
      </c>
      <c r="N44" s="5">
        <f t="shared" si="5"/>
        <v>1.1068913031715697E+18</v>
      </c>
      <c r="O44" s="5">
        <f>'In离子浓度 '!M55</f>
        <v>1.8869024915557924E-4</v>
      </c>
      <c r="P44" s="5">
        <f t="shared" si="6"/>
        <v>1.6422613911050718E-9</v>
      </c>
      <c r="Q44" s="5">
        <f t="shared" si="7"/>
        <v>5.2468415051280247E+61</v>
      </c>
    </row>
    <row r="45" spans="1:17" x14ac:dyDescent="0.25">
      <c r="A45" s="83">
        <f>'OH-离子浓度 '!P56</f>
        <v>13.777323838811789</v>
      </c>
      <c r="B45" s="83"/>
      <c r="D45" s="5">
        <f>'Mg2+离子浓度'!B56</f>
        <v>0.29320651788203311</v>
      </c>
      <c r="E45" s="5">
        <f>'OH-离子浓度 '!N56</f>
        <v>0.59885797689771969</v>
      </c>
      <c r="F45" s="5">
        <f>'Mg2+离子浓度'!M56</f>
        <v>0.29582690273599493</v>
      </c>
      <c r="G45" s="5">
        <f t="shared" si="1"/>
        <v>0.10609266141872395</v>
      </c>
      <c r="H45" s="5">
        <f t="shared" si="2"/>
        <v>18911347846.474857</v>
      </c>
      <c r="I45" s="5">
        <f>Gd离子浓度!M56</f>
        <v>5.6541023253076637E-4</v>
      </c>
      <c r="J45" s="5">
        <f t="shared" si="3"/>
        <v>1.2143256826436564E-4</v>
      </c>
      <c r="K45" s="5">
        <f t="shared" si="8"/>
        <v>6.7462537924647588E+18</v>
      </c>
      <c r="L45" s="5">
        <f>Nd离子浓度!M56</f>
        <v>1.6492377106233373E-3</v>
      </c>
      <c r="M45" s="5">
        <f t="shared" si="4"/>
        <v>3.5420506980042484E-4</v>
      </c>
      <c r="N45" s="5">
        <f t="shared" si="5"/>
        <v>1.1068908431263277E+18</v>
      </c>
      <c r="O45" s="5">
        <f>'In离子浓度 '!M56</f>
        <v>1.8870955258722707E-4</v>
      </c>
      <c r="P45" s="5">
        <f t="shared" si="6"/>
        <v>1.642596158398606E-9</v>
      </c>
      <c r="Q45" s="5">
        <f t="shared" si="7"/>
        <v>5.2479110491968239E+61</v>
      </c>
    </row>
    <row r="46" spans="1:17" x14ac:dyDescent="0.25">
      <c r="A46" s="83">
        <f>'OH-离子浓度 '!P57</f>
        <v>13.777323783118259</v>
      </c>
      <c r="B46" s="83"/>
      <c r="D46" s="5">
        <f>'Mg2+离子浓度'!B57</f>
        <v>0.29323651788203314</v>
      </c>
      <c r="E46" s="5">
        <f>'OH-离子浓度 '!N57</f>
        <v>0.5988579001007206</v>
      </c>
      <c r="F46" s="5">
        <f>'Mg2+离子浓度'!M57</f>
        <v>0.29582685415619658</v>
      </c>
      <c r="G46" s="5">
        <f t="shared" si="1"/>
        <v>0.10609261678606283</v>
      </c>
      <c r="H46" s="5">
        <f t="shared" si="2"/>
        <v>18911339890.563786</v>
      </c>
      <c r="I46" s="5">
        <f>Gd离子浓度!M57</f>
        <v>5.6541019148022417E-4</v>
      </c>
      <c r="J46" s="5">
        <f t="shared" si="3"/>
        <v>1.2143251273078834E-4</v>
      </c>
      <c r="K46" s="5">
        <f t="shared" si="8"/>
        <v>6.7462507072660193E+18</v>
      </c>
      <c r="L46" s="5">
        <f>Nd离子浓度!M57</f>
        <v>1.6492376596586983E-3</v>
      </c>
      <c r="M46" s="5">
        <f t="shared" si="4"/>
        <v>3.5420492258602163E-4</v>
      </c>
      <c r="N46" s="5">
        <f t="shared" si="5"/>
        <v>1.1068903830813176E+18</v>
      </c>
      <c r="O46" s="5">
        <f>'In离子浓度 '!M57</f>
        <v>1.8872885601827849E-4</v>
      </c>
      <c r="P46" s="5">
        <f t="shared" si="6"/>
        <v>1.6429309595406653E-9</v>
      </c>
      <c r="Q46" s="5">
        <f t="shared" si="7"/>
        <v>5.248980701407877E+61</v>
      </c>
    </row>
    <row r="47" spans="1:17" x14ac:dyDescent="0.25">
      <c r="A47" s="83">
        <f>'OH-离子浓度 '!P58</f>
        <v>13.777323731350409</v>
      </c>
      <c r="B47" s="83"/>
      <c r="D47" s="5">
        <f>'Mg2+离子浓度'!B58</f>
        <v>0.29325651788203311</v>
      </c>
      <c r="E47" s="5">
        <f>'OH-离子浓度 '!N58</f>
        <v>0.59885782871693549</v>
      </c>
      <c r="F47" s="5">
        <f>'Mg2+离子浓度'!M58</f>
        <v>0.29582681449096393</v>
      </c>
      <c r="G47" s="5">
        <f t="shared" si="1"/>
        <v>0.10609257726844151</v>
      </c>
      <c r="H47" s="5">
        <f t="shared" si="2"/>
        <v>18911332846.424515</v>
      </c>
      <c r="I47" s="5">
        <f>Gd离子浓度!M58</f>
        <v>5.654101579625993E-4</v>
      </c>
      <c r="J47" s="5">
        <f t="shared" si="3"/>
        <v>1.2143246210803342E-4</v>
      </c>
      <c r="K47" s="5">
        <f t="shared" si="8"/>
        <v>6.7462478948907459E+18</v>
      </c>
      <c r="L47" s="5">
        <f>Nd离子浓度!M58</f>
        <v>1.6492376180462464E-3</v>
      </c>
      <c r="M47" s="5">
        <f t="shared" si="4"/>
        <v>3.5420478698543586E-4</v>
      </c>
      <c r="N47" s="5">
        <f t="shared" si="5"/>
        <v>1.1068899593294871E+18</v>
      </c>
      <c r="O47" s="5">
        <f>'In离子浓度 '!M58</f>
        <v>1.8874172409816693E-4</v>
      </c>
      <c r="P47" s="5">
        <f t="shared" si="6"/>
        <v>1.6431538315758661E-9</v>
      </c>
      <c r="Q47" s="5">
        <f t="shared" si="7"/>
        <v>5.2496927526385498E+61</v>
      </c>
    </row>
    <row r="48" spans="1:17" x14ac:dyDescent="0.25">
      <c r="A48" s="83">
        <f>'OH-离子浓度 '!P59</f>
        <v>13.77732369300155</v>
      </c>
      <c r="B48" s="83"/>
      <c r="D48" s="5">
        <f>'Mg2+离子浓度'!B59</f>
        <v>0.2933565178820331</v>
      </c>
      <c r="E48" s="5">
        <f>'OH-离子浓度 '!N59</f>
        <v>0.59885777583688649</v>
      </c>
      <c r="F48" s="5">
        <f>'Mg2+离子浓度'!M59</f>
        <v>0.29582672579681912</v>
      </c>
      <c r="G48" s="5">
        <f t="shared" si="1"/>
        <v>0.1060925267237358</v>
      </c>
      <c r="H48" s="5">
        <f t="shared" si="2"/>
        <v>18911323836.67305</v>
      </c>
      <c r="I48" s="5">
        <f>Gd离子浓度!M59</f>
        <v>5.6541008301491604E-4</v>
      </c>
      <c r="J48" s="5">
        <f t="shared" si="3"/>
        <v>1.2143241384360804E-4</v>
      </c>
      <c r="K48" s="5">
        <f t="shared" si="8"/>
        <v>6.74624521353378E+18</v>
      </c>
      <c r="L48" s="5">
        <f>Nd离子浓度!M59</f>
        <v>1.649237524997977E-3</v>
      </c>
      <c r="M48" s="5">
        <f t="shared" si="4"/>
        <v>3.5420467317113418E-4</v>
      </c>
      <c r="N48" s="5">
        <f t="shared" si="5"/>
        <v>1.1068896036597943E+18</v>
      </c>
      <c r="O48" s="5">
        <f>'In离子浓度 '!M59</f>
        <v>1.8880607765638623E-4</v>
      </c>
      <c r="P48" s="5">
        <f t="shared" si="6"/>
        <v>1.6442736540427789E-9</v>
      </c>
      <c r="Q48" s="5">
        <f t="shared" si="7"/>
        <v>5.2532704602005713E+61</v>
      </c>
    </row>
    <row r="49" spans="1:17" x14ac:dyDescent="0.25">
      <c r="A49" s="83">
        <f>'OH-离子浓度 '!P60</f>
        <v>13.777323804132251</v>
      </c>
      <c r="B49" s="83"/>
      <c r="D49" s="5">
        <f>'Mg2+离子浓度'!B60</f>
        <v>0.29365651788203312</v>
      </c>
      <c r="E49" s="5">
        <f>'OH-离子浓度 '!N60</f>
        <v>0.59885792907736402</v>
      </c>
      <c r="F49" s="5">
        <f>'Mg2+离子浓度'!M60</f>
        <v>0.29582657217410013</v>
      </c>
      <c r="G49" s="5">
        <f t="shared" si="1"/>
        <v>0.10609252592549562</v>
      </c>
      <c r="H49" s="5">
        <f t="shared" si="2"/>
        <v>18911323694.384247</v>
      </c>
      <c r="I49" s="5">
        <f>Gd离子浓度!M60</f>
        <v>5.6540995320173793E-4</v>
      </c>
      <c r="J49" s="5">
        <f t="shared" si="3"/>
        <v>1.2143247918306477E-4</v>
      </c>
      <c r="K49" s="5">
        <f t="shared" si="8"/>
        <v>6.7462488435035986E+18</v>
      </c>
      <c r="L49" s="5">
        <f>Nd离子浓度!M60</f>
        <v>1.6492373638336561E-3</v>
      </c>
      <c r="M49" s="5">
        <f t="shared" si="4"/>
        <v>3.5420491046822181E-4</v>
      </c>
      <c r="N49" s="5">
        <f t="shared" si="5"/>
        <v>1.1068903452131932E+18</v>
      </c>
      <c r="O49" s="5">
        <f>'In离子浓度 '!M60</f>
        <v>1.8899915181867899E-4</v>
      </c>
      <c r="P49" s="5">
        <f t="shared" si="6"/>
        <v>1.6476407902292578E-9</v>
      </c>
      <c r="Q49" s="5">
        <f t="shared" si="7"/>
        <v>5.2640280837995457E+61</v>
      </c>
    </row>
    <row r="50" spans="1:17" x14ac:dyDescent="0.25">
      <c r="A50" s="83">
        <f>'OH-离子浓度 '!P61</f>
        <v>13.777323915262848</v>
      </c>
      <c r="B50" s="83"/>
      <c r="D50" s="5">
        <f>'Mg2+离子浓度'!B61</f>
        <v>0.29395651788203314</v>
      </c>
      <c r="E50" s="5">
        <f>'OH-离子浓度 '!N61</f>
        <v>0.59885808231773252</v>
      </c>
      <c r="F50" s="5">
        <f>'Mg2+离子浓度'!M61</f>
        <v>0.29582641855146086</v>
      </c>
      <c r="G50" s="5">
        <f t="shared" si="1"/>
        <v>0.10609252512720289</v>
      </c>
      <c r="H50" s="5">
        <f t="shared" si="2"/>
        <v>18911323552.086079</v>
      </c>
      <c r="I50" s="5">
        <f>Gd离子浓度!M61</f>
        <v>5.6540982338858974E-4</v>
      </c>
      <c r="J50" s="5">
        <f t="shared" si="3"/>
        <v>1.2143254452246649E-4</v>
      </c>
      <c r="K50" s="5">
        <f t="shared" si="8"/>
        <v>6.7462524734703606E+18</v>
      </c>
      <c r="L50" s="5">
        <f>Nd离子浓度!M61</f>
        <v>1.6492372026693511E-3</v>
      </c>
      <c r="M50" s="5">
        <f t="shared" si="4"/>
        <v>3.5420514776520531E-4</v>
      </c>
      <c r="N50" s="5">
        <f t="shared" si="5"/>
        <v>1.1068910867662666E+18</v>
      </c>
      <c r="O50" s="5">
        <f>'In离子浓度 '!M61</f>
        <v>1.8919222596210444E-4</v>
      </c>
      <c r="P50" s="5">
        <f t="shared" si="6"/>
        <v>1.6510113753373163E-9</v>
      </c>
      <c r="Q50" s="5">
        <f t="shared" si="7"/>
        <v>5.2747967263173045E+61</v>
      </c>
    </row>
    <row r="51" spans="1:17" x14ac:dyDescent="0.25">
      <c r="A51" s="83">
        <f>'OH-离子浓度 '!P62</f>
        <v>13.777323943057828</v>
      </c>
      <c r="B51" s="83"/>
      <c r="D51" s="5">
        <f>'Mg2+离子浓度'!B62</f>
        <v>0.29415651788203312</v>
      </c>
      <c r="E51" s="5">
        <f>'OH-离子浓度 '!N62</f>
        <v>0.59885812064483546</v>
      </c>
      <c r="F51" s="5">
        <f>'Mg2+离子浓度'!M62</f>
        <v>0.29582629311916636</v>
      </c>
      <c r="G51" s="5">
        <f t="shared" si="1"/>
        <v>0.10609249372319701</v>
      </c>
      <c r="H51" s="5">
        <f t="shared" si="2"/>
        <v>18911317954.224068</v>
      </c>
      <c r="I51" s="5">
        <f>Gd离子浓度!M62</f>
        <v>5.6540971739662226E-4</v>
      </c>
      <c r="J51" s="5">
        <f t="shared" si="3"/>
        <v>1.2143254507382834E-4</v>
      </c>
      <c r="K51" s="5">
        <f t="shared" si="8"/>
        <v>6.7462525041015747E+18</v>
      </c>
      <c r="L51" s="5">
        <f>Nd离子浓度!M62</f>
        <v>1.6492370710792599E-3</v>
      </c>
      <c r="M51" s="5">
        <f t="shared" si="4"/>
        <v>3.5420518751143993E-4</v>
      </c>
      <c r="N51" s="5">
        <f t="shared" si="5"/>
        <v>1.1068912109732498E+18</v>
      </c>
      <c r="O51" s="5">
        <f>'In离子浓度 '!M62</f>
        <v>1.893209392774022E-4</v>
      </c>
      <c r="P51" s="5">
        <f t="shared" si="6"/>
        <v>1.6532592424363721E-9</v>
      </c>
      <c r="Q51" s="5">
        <f t="shared" si="7"/>
        <v>5.2819784103398467E+61</v>
      </c>
    </row>
    <row r="52" spans="1:17" x14ac:dyDescent="0.25">
      <c r="A52" s="83">
        <f>'OH-离子浓度 '!P63</f>
        <v>13.777324779282674</v>
      </c>
      <c r="B52" s="83"/>
      <c r="D52" s="5">
        <f>'Mg2+离子浓度'!B63</f>
        <v>0.29515651788203312</v>
      </c>
      <c r="E52" s="5">
        <f>'OH-离子浓度 '!N63</f>
        <v>0.59885927373460113</v>
      </c>
      <c r="F52" s="5">
        <f>'Mg2+离子浓度'!M63</f>
        <v>0.29582601264414798</v>
      </c>
      <c r="G52" s="5">
        <f t="shared" si="1"/>
        <v>0.10609280169425556</v>
      </c>
      <c r="H52" s="5">
        <f t="shared" si="2"/>
        <v>18911372851.025948</v>
      </c>
      <c r="I52" s="5">
        <f>Gd离子浓度!M63</f>
        <v>5.654094803914225E-4</v>
      </c>
      <c r="J52" s="5">
        <f t="shared" si="3"/>
        <v>1.214331956215609E-4</v>
      </c>
      <c r="K52" s="5">
        <f t="shared" si="8"/>
        <v>6.7462886456422728E+18</v>
      </c>
      <c r="L52" s="5">
        <f>Nd离子浓度!M63</f>
        <v>1.6492367768348936E-3</v>
      </c>
      <c r="M52" s="5">
        <f t="shared" si="4"/>
        <v>3.542071703661912E-4</v>
      </c>
      <c r="N52" s="5">
        <f t="shared" si="5"/>
        <v>1.1068974073943475E+18</v>
      </c>
      <c r="O52" s="5">
        <f>'In离子浓度 '!M63</f>
        <v>1.8996454748998543E-4</v>
      </c>
      <c r="P52" s="5">
        <f t="shared" si="6"/>
        <v>1.6645382928484582E-9</v>
      </c>
      <c r="Q52" s="5">
        <f t="shared" si="7"/>
        <v>5.3180137151707929E+61</v>
      </c>
    </row>
    <row r="53" spans="1:17" x14ac:dyDescent="0.25">
      <c r="A53" s="83">
        <f>'OH-离子浓度 '!P64</f>
        <v>13.777328003171251</v>
      </c>
      <c r="B53" s="83"/>
      <c r="D53" s="5">
        <f>'Mg2+离子浓度'!B64</f>
        <v>0.29815651788203312</v>
      </c>
      <c r="E53" s="5">
        <f>'OH-离子浓度 '!N64</f>
        <v>0.59886371924983894</v>
      </c>
      <c r="F53" s="5">
        <f>'Mg2+离子浓度'!M64</f>
        <v>0.29582552684762647</v>
      </c>
      <c r="G53" s="5">
        <f t="shared" si="1"/>
        <v>0.10609420259364866</v>
      </c>
      <c r="H53" s="5">
        <f t="shared" si="2"/>
        <v>18911622565.712772</v>
      </c>
      <c r="I53" s="5">
        <f>Gd离子浓度!M64</f>
        <v>5.6540906988654686E-4</v>
      </c>
      <c r="J53" s="5">
        <f t="shared" si="3"/>
        <v>1.2143581178245838E-4</v>
      </c>
      <c r="K53" s="5">
        <f t="shared" si="8"/>
        <v>6.7464339879143547E+18</v>
      </c>
      <c r="L53" s="5">
        <f>Nd离子浓度!M64</f>
        <v>1.6492362671887935E-3</v>
      </c>
      <c r="M53" s="5">
        <f t="shared" si="4"/>
        <v>3.5421494912936114E-4</v>
      </c>
      <c r="N53" s="5">
        <f t="shared" si="5"/>
        <v>1.1069217160292536E+18</v>
      </c>
      <c r="O53" s="5">
        <f>'In离子浓度 '!M64</f>
        <v>1.9189541450443596E-4</v>
      </c>
      <c r="P53" s="5">
        <f t="shared" si="6"/>
        <v>1.6986238323577908E-9</v>
      </c>
      <c r="Q53" s="5">
        <f t="shared" si="7"/>
        <v>5.4269132024210571E+61</v>
      </c>
    </row>
    <row r="54" spans="1:17" x14ac:dyDescent="0.25">
      <c r="A54" s="83">
        <f>'OH-离子浓度 '!P65</f>
        <v>13.777331227028641</v>
      </c>
      <c r="B54" s="83"/>
      <c r="D54" s="5">
        <f>'Mg2+离子浓度'!B65</f>
        <v>0.30115651788203313</v>
      </c>
      <c r="E54" s="5">
        <f>'OH-离子浓度 '!N65</f>
        <v>0.59886816475507576</v>
      </c>
      <c r="F54" s="5">
        <f>'Mg2+离子浓度'!M65</f>
        <v>0.29582504105190277</v>
      </c>
      <c r="G54" s="5">
        <f t="shared" si="1"/>
        <v>0.10609560349630362</v>
      </c>
      <c r="H54" s="5">
        <f t="shared" si="2"/>
        <v>18911872280.981037</v>
      </c>
      <c r="I54" s="5">
        <f>Gd离子浓度!M65</f>
        <v>5.6540865938196916E-4</v>
      </c>
      <c r="J54" s="5">
        <f t="shared" si="3"/>
        <v>1.21438427973559E-4</v>
      </c>
      <c r="K54" s="5">
        <f t="shared" si="8"/>
        <v>6.7465793318643896E+18</v>
      </c>
      <c r="L54" s="5">
        <f>Nd离子浓度!M65</f>
        <v>1.6492357575428507E-3</v>
      </c>
      <c r="M54" s="5">
        <f t="shared" si="4"/>
        <v>3.5422272798705639E-4</v>
      </c>
      <c r="N54" s="5">
        <f t="shared" si="5"/>
        <v>1.1069460249595512E+18</v>
      </c>
      <c r="O54" s="5">
        <f>'In离子浓度 '!M65</f>
        <v>1.9382628092221114E-4</v>
      </c>
      <c r="P54" s="5">
        <f t="shared" si="6"/>
        <v>1.7330563647355856E-9</v>
      </c>
      <c r="Q54" s="5">
        <f t="shared" si="7"/>
        <v>5.536921293084938E+61</v>
      </c>
    </row>
    <row r="55" spans="1:17" x14ac:dyDescent="0.25">
      <c r="A55" s="83">
        <f>'OH-离子浓度 '!P66</f>
        <v>13.777333229862293</v>
      </c>
      <c r="B55" s="83"/>
      <c r="D55" s="5">
        <f>'Mg2+离子浓度'!B66</f>
        <v>0.30315651788203313</v>
      </c>
      <c r="E55" s="5">
        <f>'OH-离子浓度 '!N66</f>
        <v>0.5988709265587111</v>
      </c>
      <c r="F55" s="5">
        <f>'Mg2+离子浓度'!M66</f>
        <v>0.29582464440200673</v>
      </c>
      <c r="G55" s="5">
        <f t="shared" si="1"/>
        <v>0.10609643980487367</v>
      </c>
      <c r="H55" s="5">
        <f t="shared" si="2"/>
        <v>18912021355.592457</v>
      </c>
      <c r="I55" s="5">
        <f>Gd离子浓度!M66</f>
        <v>5.6540832420662833E-4</v>
      </c>
      <c r="J55" s="5">
        <f t="shared" si="3"/>
        <v>1.2144003610619205E-4</v>
      </c>
      <c r="K55" s="5">
        <f t="shared" si="8"/>
        <v>6.7466686725662259E+18</v>
      </c>
      <c r="L55" s="5">
        <f>Nd离子浓度!M66</f>
        <v>1.6492353414188097E-3</v>
      </c>
      <c r="M55" s="5">
        <f t="shared" si="4"/>
        <v>3.5422753934608644E-4</v>
      </c>
      <c r="N55" s="5">
        <f t="shared" si="5"/>
        <v>1.1069610604565202E+18</v>
      </c>
      <c r="O55" s="5">
        <f>'In离子浓度 '!M66</f>
        <v>1.9511351590171774E-4</v>
      </c>
      <c r="P55" s="5">
        <f t="shared" si="6"/>
        <v>1.7562004695513567E-9</v>
      </c>
      <c r="Q55" s="5">
        <f t="shared" si="7"/>
        <v>5.6108641199723855E+61</v>
      </c>
    </row>
    <row r="56" spans="1:17" x14ac:dyDescent="0.25">
      <c r="A56" s="83">
        <f>'OH-离子浓度 '!P67</f>
        <v>13.777345448689299</v>
      </c>
      <c r="B56" s="83"/>
      <c r="D56" s="5">
        <f>'Mg2+离子浓度'!B67</f>
        <v>0.31315651788203314</v>
      </c>
      <c r="E56" s="5">
        <f>'OH-离子浓度 '!N67</f>
        <v>0.59888777596273224</v>
      </c>
      <c r="F56" s="5">
        <f>'Mg2+离子浓度'!M67</f>
        <v>0.29582375746706502</v>
      </c>
      <c r="G56" s="5">
        <f t="shared" si="1"/>
        <v>0.10610209188202774</v>
      </c>
      <c r="H56" s="5">
        <f t="shared" si="2"/>
        <v>18913028855.976425</v>
      </c>
      <c r="I56" s="5">
        <f>Gd离子浓度!M67</f>
        <v>5.654075747322263E-4</v>
      </c>
      <c r="J56" s="5">
        <f t="shared" si="3"/>
        <v>1.2145012565669176E-4</v>
      </c>
      <c r="K56" s="5">
        <f t="shared" si="8"/>
        <v>6.7472292031495424E+18</v>
      </c>
      <c r="L56" s="5">
        <f>Nd离子浓度!M67</f>
        <v>1.6492344109374018E-3</v>
      </c>
      <c r="M56" s="5">
        <f t="shared" si="4"/>
        <v>3.5425723919696022E-4</v>
      </c>
      <c r="N56" s="5">
        <f t="shared" si="5"/>
        <v>1.1070538724905007E+18</v>
      </c>
      <c r="O56" s="5">
        <f>'In离子浓度 '!M67</f>
        <v>2.015498232355678E-4</v>
      </c>
      <c r="P56" s="5">
        <f t="shared" si="6"/>
        <v>1.8742932249770755E-9</v>
      </c>
      <c r="Q56" s="5">
        <f t="shared" si="7"/>
        <v>5.9881572682973659E+61</v>
      </c>
    </row>
    <row r="57" spans="1:17" x14ac:dyDescent="0.25">
      <c r="A57" s="83">
        <f>'OH-离子浓度 '!P68</f>
        <v>13.777384364407961</v>
      </c>
      <c r="B57" s="83"/>
      <c r="D57" s="5">
        <f>'Mg2+离子浓度'!B68</f>
        <v>0.34315651788203311</v>
      </c>
      <c r="E57" s="5">
        <f>'OH-离子浓度 '!N68</f>
        <v>0.59894144275656958</v>
      </c>
      <c r="F57" s="5">
        <f>'Mg2+离子浓度'!M68</f>
        <v>0.29582222125528895</v>
      </c>
      <c r="G57" s="5">
        <f t="shared" si="1"/>
        <v>0.10612055742745979</v>
      </c>
      <c r="H57" s="5">
        <f t="shared" si="2"/>
        <v>18916320397.051659</v>
      </c>
      <c r="I57" s="5">
        <f>Gd离子浓度!M68</f>
        <v>5.6540627660620361E-4</v>
      </c>
      <c r="J57" s="5">
        <f t="shared" si="3"/>
        <v>1.2148249938605601E-4</v>
      </c>
      <c r="K57" s="5">
        <f t="shared" si="8"/>
        <v>6.7490277436697784E+18</v>
      </c>
      <c r="L57" s="5">
        <f>Nd离子浓度!M68</f>
        <v>1.6492327992972363E-3</v>
      </c>
      <c r="M57" s="5">
        <f t="shared" si="4"/>
        <v>3.543521372466697E-4</v>
      </c>
      <c r="N57" s="5">
        <f t="shared" si="5"/>
        <v>1.1073504288958428E+18</v>
      </c>
      <c r="O57" s="5">
        <f>'In离子浓度 '!M68</f>
        <v>2.2085887054963522E-4</v>
      </c>
      <c r="P57" s="5">
        <f t="shared" si="6"/>
        <v>2.251831449317019E-9</v>
      </c>
      <c r="Q57" s="5">
        <f t="shared" si="7"/>
        <v>7.1943496783291337E+61</v>
      </c>
    </row>
    <row r="58" spans="1:17" x14ac:dyDescent="0.25">
      <c r="A58" s="83">
        <f>'OH-离子浓度 '!P69</f>
        <v>13.77742327636301</v>
      </c>
      <c r="B58" s="83"/>
      <c r="D58" s="5">
        <f>'Mg2+离子浓度'!B69</f>
        <v>0.37315651788203313</v>
      </c>
      <c r="E58" s="5">
        <f>'OH-离子浓度 '!N69</f>
        <v>0.59899510916861265</v>
      </c>
      <c r="F58" s="5">
        <f>'Mg2+离子浓度'!M69</f>
        <v>0.29582068505149034</v>
      </c>
      <c r="G58" s="5">
        <f t="shared" si="1"/>
        <v>0.10613902434694429</v>
      </c>
      <c r="H58" s="5">
        <f t="shared" si="2"/>
        <v>18919612183.056023</v>
      </c>
      <c r="I58" s="5">
        <f>Gd离子浓度!M69</f>
        <v>5.6540497848316139E-4</v>
      </c>
      <c r="J58" s="5">
        <f t="shared" si="3"/>
        <v>1.2151487858579804E-4</v>
      </c>
      <c r="K58" s="5">
        <f t="shared" si="8"/>
        <v>6.7508265880998912E+18</v>
      </c>
      <c r="L58" s="5">
        <f>Nd离子浓度!M69</f>
        <v>1.6492311876586455E-3</v>
      </c>
      <c r="M58" s="5">
        <f t="shared" si="4"/>
        <v>3.5444705150260755E-4</v>
      </c>
      <c r="N58" s="5">
        <f t="shared" si="5"/>
        <v>1.1076470359456486E+18</v>
      </c>
      <c r="O58" s="5">
        <f>'In离子浓度 '!M69</f>
        <v>2.4016789899480444E-4</v>
      </c>
      <c r="P58" s="5">
        <f t="shared" si="6"/>
        <v>2.6642168817830812E-9</v>
      </c>
      <c r="Q58" s="5">
        <f t="shared" si="7"/>
        <v>8.5118750216711857E+61</v>
      </c>
    </row>
    <row r="59" spans="1:17" x14ac:dyDescent="0.25">
      <c r="A59" s="83">
        <f>'OH-离子浓度 '!P70</f>
        <v>13.777448752688459</v>
      </c>
      <c r="B59" s="83"/>
      <c r="D59" s="5">
        <f>'Mg2+离子浓度'!B70</f>
        <v>0.3931565178820331</v>
      </c>
      <c r="E59" s="5">
        <f>'OH-离子浓度 '!N70</f>
        <v>0.59903024809526517</v>
      </c>
      <c r="F59" s="5">
        <f>'Mg2+离子浓度'!M70</f>
        <v>0.29581943075285477</v>
      </c>
      <c r="G59" s="5">
        <f t="shared" si="1"/>
        <v>0.10615102751745283</v>
      </c>
      <c r="H59" s="5">
        <f t="shared" si="2"/>
        <v>18921751785.642216</v>
      </c>
      <c r="I59" s="5">
        <f>Gd离子浓度!M70</f>
        <v>5.6540391857256937E-4</v>
      </c>
      <c r="J59" s="5">
        <f t="shared" si="3"/>
        <v>1.2153603733651353E-4</v>
      </c>
      <c r="K59" s="5">
        <f t="shared" si="8"/>
        <v>6.752002074250752E+18</v>
      </c>
      <c r="L59" s="5">
        <f>Nd离子浓度!M70</f>
        <v>1.6492298717625325E-3</v>
      </c>
      <c r="M59" s="5">
        <f t="shared" si="4"/>
        <v>3.5450915122247788E-4</v>
      </c>
      <c r="N59" s="5">
        <f t="shared" si="5"/>
        <v>1.1078410975702435E+18</v>
      </c>
      <c r="O59" s="5">
        <f>'In离子浓度 '!M70</f>
        <v>2.5304053918995419E-4</v>
      </c>
      <c r="P59" s="5">
        <f t="shared" si="6"/>
        <v>2.9585078419589592E-9</v>
      </c>
      <c r="Q59" s="5">
        <f t="shared" si="7"/>
        <v>9.4521017314982724E+61</v>
      </c>
    </row>
    <row r="60" spans="1:17" x14ac:dyDescent="0.25">
      <c r="A60" s="83">
        <f>'OH-离子浓度 '!P71</f>
        <v>13.777514754005791</v>
      </c>
      <c r="B60" s="83"/>
      <c r="D60" s="5">
        <f>'Mg2+离子浓度'!B71</f>
        <v>0.44315651788203314</v>
      </c>
      <c r="E60" s="5">
        <f>'OH-离子浓度 '!N71</f>
        <v>0.59912129182612184</v>
      </c>
      <c r="F60" s="5">
        <f>'Mg2+离子浓度'!M71</f>
        <v>0.29581744754098654</v>
      </c>
      <c r="G60" s="5">
        <f t="shared" si="1"/>
        <v>0.10618258487274947</v>
      </c>
      <c r="H60" s="5">
        <f t="shared" si="2"/>
        <v>18927376982.664791</v>
      </c>
      <c r="I60" s="5">
        <f>Gd离子浓度!M71</f>
        <v>5.6540224270991738E-4</v>
      </c>
      <c r="J60" s="5">
        <f t="shared" si="3"/>
        <v>1.2159110039703759E-4</v>
      </c>
      <c r="K60" s="5">
        <f t="shared" si="8"/>
        <v>6.7550611331687557E+18</v>
      </c>
      <c r="L60" s="5">
        <f>Nd离子浓度!M71</f>
        <v>1.6492277911497519E-3</v>
      </c>
      <c r="M60" s="5">
        <f t="shared" si="4"/>
        <v>3.5467036878054572E-4</v>
      </c>
      <c r="N60" s="5">
        <f t="shared" si="5"/>
        <v>1.1083449024392054E+18</v>
      </c>
      <c r="O60" s="5">
        <f>'In离子浓度 '!M71</f>
        <v>2.8522228459381608E-4</v>
      </c>
      <c r="P60" s="5">
        <f t="shared" si="6"/>
        <v>3.762317411595194E-9</v>
      </c>
      <c r="Q60" s="5">
        <f t="shared" si="7"/>
        <v>1.2020183423626819E+62</v>
      </c>
    </row>
    <row r="61" spans="1:17" x14ac:dyDescent="0.25">
      <c r="A61" s="83">
        <f>'OH-离子浓度 '!P72</f>
        <v>13.777580744688146</v>
      </c>
      <c r="B61" s="83"/>
      <c r="C61">
        <v>2</v>
      </c>
      <c r="D61" s="5">
        <f>'Mg2+离子浓度'!B72</f>
        <v>0.49315651788203313</v>
      </c>
      <c r="E61" s="5">
        <f>'OH-离子浓度 '!N72</f>
        <v>0.59921233472080182</v>
      </c>
      <c r="F61" s="5">
        <f>'Mg2+离子浓度'!M72</f>
        <v>0.29581546434241407</v>
      </c>
      <c r="G61" s="5">
        <f t="shared" si="1"/>
        <v>0.10621414640771644</v>
      </c>
      <c r="H61" s="5">
        <f t="shared" si="2"/>
        <v>18933002924.726639</v>
      </c>
      <c r="I61" s="5">
        <f>Gd离子浓度!M72</f>
        <v>5.6540056685223255E-4</v>
      </c>
      <c r="J61" s="5">
        <f t="shared" si="3"/>
        <v>1.2164617946781267E-4</v>
      </c>
      <c r="K61" s="5">
        <f t="shared" si="8"/>
        <v>6.7581210815451494E+18</v>
      </c>
      <c r="L61" s="5">
        <f>Nd离子浓度!M72</f>
        <v>1.6492257105395962E-3</v>
      </c>
      <c r="M61" s="5">
        <f t="shared" si="4"/>
        <v>3.5483163358706563E-4</v>
      </c>
      <c r="N61" s="5">
        <f t="shared" si="5"/>
        <v>1.1088488549595802E+18</v>
      </c>
      <c r="O61" s="5">
        <f>'In离子浓度 '!M72</f>
        <v>3.1740398939827344E-4</v>
      </c>
      <c r="P61" s="5">
        <f t="shared" si="6"/>
        <v>4.6634704605032958E-9</v>
      </c>
      <c r="Q61" s="5">
        <f t="shared" si="7"/>
        <v>1.4899266646975387E+62</v>
      </c>
    </row>
    <row r="62" spans="1:17" x14ac:dyDescent="0.25">
      <c r="A62" s="83">
        <f>'OH-离子浓度 '!P73</f>
        <v>13.777646724738853</v>
      </c>
      <c r="B62" s="83"/>
      <c r="D62" s="5">
        <f>'Mg2+离子浓度'!B73</f>
        <v>0.54315651788203312</v>
      </c>
      <c r="E62" s="5">
        <f>'OH-离子浓度 '!N73</f>
        <v>0.59930337677931289</v>
      </c>
      <c r="F62" s="5">
        <f>'Mg2+离子浓度'!M73</f>
        <v>0.29581348115713724</v>
      </c>
      <c r="G62" s="5">
        <f t="shared" si="1"/>
        <v>0.10624571212213302</v>
      </c>
      <c r="H62" s="5">
        <f t="shared" si="2"/>
        <v>18938629611.788418</v>
      </c>
      <c r="I62" s="5">
        <f>Gd离子浓度!M73</f>
        <v>5.65398890999515E-4</v>
      </c>
      <c r="J62" s="5">
        <f t="shared" si="3"/>
        <v>1.2170127455079556E-4</v>
      </c>
      <c r="K62" s="5">
        <f t="shared" si="8"/>
        <v>6.761181919488642E+18</v>
      </c>
      <c r="L62" s="5">
        <f>Nd离子浓度!M73</f>
        <v>1.6492236299320651E-3</v>
      </c>
      <c r="M62" s="5">
        <f t="shared" si="4"/>
        <v>3.5499294564798515E-4</v>
      </c>
      <c r="N62" s="5">
        <f t="shared" si="5"/>
        <v>1.1093529551499537E+18</v>
      </c>
      <c r="O62" s="5">
        <f>'In离子浓度 '!M73</f>
        <v>3.4958565360337733E-4</v>
      </c>
      <c r="P62" s="5">
        <f t="shared" si="6"/>
        <v>5.6622305898226779E-9</v>
      </c>
      <c r="Q62" s="5">
        <f t="shared" si="7"/>
        <v>1.8090193577708236E+62</v>
      </c>
    </row>
    <row r="63" spans="1:17" x14ac:dyDescent="0.25">
      <c r="A63" s="83">
        <f>'OH-离子浓度 '!P74</f>
        <v>13.777703392535766</v>
      </c>
      <c r="B63" s="83"/>
      <c r="C63">
        <v>0.2931415442581049</v>
      </c>
      <c r="D63" s="5">
        <f>'Mg2+离子浓度'!B74</f>
        <v>0.58630554895210207</v>
      </c>
      <c r="E63" s="5">
        <f>'OH-离子浓度 '!N74</f>
        <v>0.59938158043887424</v>
      </c>
      <c r="F63" s="5">
        <f>'Mg2+离子浓度'!M74</f>
        <v>0.29581163885481393</v>
      </c>
      <c r="G63" s="5">
        <f t="shared" si="1"/>
        <v>0.10627278027409894</v>
      </c>
      <c r="H63" s="5">
        <f t="shared" si="2"/>
        <v>18943454594.313538</v>
      </c>
      <c r="I63" s="5">
        <f>Gd离子浓度!M74</f>
        <v>5.6539733419141524E-4</v>
      </c>
      <c r="J63" s="5">
        <f t="shared" si="3"/>
        <v>1.2174858827645344E-4</v>
      </c>
      <c r="K63" s="5">
        <f t="shared" si="8"/>
        <v>6.7638104598029691E+18</v>
      </c>
      <c r="L63" s="5">
        <f>Nd离子浓度!M74</f>
        <v>1.6492216971177207E-3</v>
      </c>
      <c r="M63" s="5">
        <f t="shared" si="4"/>
        <v>3.5513151767178582E-4</v>
      </c>
      <c r="N63" s="5">
        <f t="shared" si="5"/>
        <v>1.1097859927243308E+18</v>
      </c>
      <c r="O63" s="5">
        <f>'In离子浓度 '!M74</f>
        <v>3.7735774452727998E-4</v>
      </c>
      <c r="P63" s="5">
        <f t="shared" si="6"/>
        <v>6.6027809579718722E-9</v>
      </c>
      <c r="Q63" s="5">
        <f t="shared" si="7"/>
        <v>2.1095146830581063E+62</v>
      </c>
    </row>
    <row r="64" spans="1:17" x14ac:dyDescent="0.25">
      <c r="A64" s="83">
        <f>'OH-离子浓度 '!P75</f>
        <v>13.777706287575883</v>
      </c>
      <c r="B64" s="83"/>
      <c r="D64" s="5">
        <f>'Mg2+离子浓度'!B75</f>
        <v>0.58630554905210208</v>
      </c>
      <c r="E64" s="5">
        <f>'OH-离子浓度 '!N75</f>
        <v>0.59938557597548936</v>
      </c>
      <c r="F64" s="5">
        <f>'Mg2+离子浓度'!M75</f>
        <v>0.29581361447188514</v>
      </c>
      <c r="G64" s="5">
        <f t="shared" si="1"/>
        <v>0.10627490689470137</v>
      </c>
      <c r="H64" s="5">
        <f t="shared" si="2"/>
        <v>18943833671.069763</v>
      </c>
      <c r="I64" s="5">
        <f>Gd离子浓度!M75</f>
        <v>5.6540111020229064E-4</v>
      </c>
      <c r="J64" s="5">
        <f t="shared" si="3"/>
        <v>1.2175183617214163E-4</v>
      </c>
      <c r="K64" s="5">
        <f t="shared" si="8"/>
        <v>6.7639908984523131E+18</v>
      </c>
      <c r="L64" s="5">
        <f>Nd离子浓度!M75</f>
        <v>1.6492327113660406E-3</v>
      </c>
      <c r="M64" s="5">
        <f t="shared" si="4"/>
        <v>3.5514099152039762E-4</v>
      </c>
      <c r="N64" s="5">
        <f t="shared" si="5"/>
        <v>1.1098155985012426E+18</v>
      </c>
      <c r="O64" s="5">
        <f>'In离子浓度 '!M75</f>
        <v>3.7735774450598983E-4</v>
      </c>
      <c r="P64" s="5">
        <f t="shared" si="6"/>
        <v>6.6030450503547901E-9</v>
      </c>
      <c r="Q64" s="5">
        <f t="shared" si="7"/>
        <v>2.1095990576213386E+62</v>
      </c>
    </row>
    <row r="65" spans="1:17" x14ac:dyDescent="0.25">
      <c r="A65" s="83">
        <f>'OH-离子浓度 '!P76</f>
        <v>13.777714972806612</v>
      </c>
      <c r="B65" s="83"/>
      <c r="D65" s="5">
        <f>'Mg2+离子浓度'!B76</f>
        <v>0.58630554935210211</v>
      </c>
      <c r="E65" s="5">
        <f>'OH-离子浓度 '!N76</f>
        <v>0.59939756289748181</v>
      </c>
      <c r="F65" s="5">
        <f>'Mg2+离子浓度'!M76</f>
        <v>0.2958195414355505</v>
      </c>
      <c r="G65" s="5">
        <f t="shared" si="1"/>
        <v>0.10628128707782833</v>
      </c>
      <c r="H65" s="5">
        <f t="shared" si="2"/>
        <v>18944970958.614677</v>
      </c>
      <c r="I65" s="5">
        <f>Gd离子浓度!M76</f>
        <v>5.6541243832994325E-4</v>
      </c>
      <c r="J65" s="5">
        <f t="shared" si="3"/>
        <v>1.2176158045979907E-4</v>
      </c>
      <c r="K65" s="5">
        <f t="shared" si="8"/>
        <v>6.764532247766615E+18</v>
      </c>
      <c r="L65" s="5">
        <f>Nd离子浓度!M76</f>
        <v>1.6492657542289762E-3</v>
      </c>
      <c r="M65" s="5">
        <f t="shared" si="4"/>
        <v>3.5516941478382709E-4</v>
      </c>
      <c r="N65" s="5">
        <f t="shared" si="5"/>
        <v>1.1099044211994597E+18</v>
      </c>
      <c r="O65" s="5">
        <f>'In离子浓度 '!M76</f>
        <v>3.7735774446911432E-4</v>
      </c>
      <c r="P65" s="5">
        <f t="shared" si="6"/>
        <v>6.6038374018980158E-9</v>
      </c>
      <c r="Q65" s="5">
        <f t="shared" si="7"/>
        <v>2.1098522050792383E+62</v>
      </c>
    </row>
    <row r="66" spans="1:17" x14ac:dyDescent="0.25">
      <c r="A66" s="83">
        <f>'OH-离子浓度 '!P77</f>
        <v>13.777726552896032</v>
      </c>
      <c r="B66" s="83"/>
      <c r="D66" s="5">
        <f>'Mg2+离子浓度'!B77</f>
        <v>0.58630554975210203</v>
      </c>
      <c r="E66" s="5">
        <f>'OH-离子浓度 '!N77</f>
        <v>0.59941354553186188</v>
      </c>
      <c r="F66" s="5">
        <f>'Mg2+离子浓度'!M77</f>
        <v>0.29582744407901423</v>
      </c>
      <c r="G66" s="5">
        <f t="shared" si="1"/>
        <v>0.10628979442038214</v>
      </c>
      <c r="H66" s="5">
        <f t="shared" si="2"/>
        <v>18946487418.962948</v>
      </c>
      <c r="I66" s="5">
        <f>Gd离子浓度!M77</f>
        <v>5.6542754251913939E-4</v>
      </c>
      <c r="J66" s="5">
        <f t="shared" si="3"/>
        <v>1.2177457380098506E-4</v>
      </c>
      <c r="K66" s="5">
        <f t="shared" si="8"/>
        <v>6.7652541000547256E+18</v>
      </c>
      <c r="L66" s="5">
        <f>Nd离子浓度!M77</f>
        <v>1.6493098113961138E-3</v>
      </c>
      <c r="M66" s="5">
        <f t="shared" si="4"/>
        <v>3.5520731525338873E-4</v>
      </c>
      <c r="N66" s="5">
        <f t="shared" si="5"/>
        <v>1.1100228601668398E+18</v>
      </c>
      <c r="O66" s="5">
        <f>'In离子浓度 '!M77</f>
        <v>3.7735774442653402E-4</v>
      </c>
      <c r="P66" s="5">
        <f t="shared" si="6"/>
        <v>6.6048939988458741E-9</v>
      </c>
      <c r="Q66" s="5">
        <f t="shared" si="7"/>
        <v>2.1101897759890971E+62</v>
      </c>
    </row>
    <row r="67" spans="1:17" x14ac:dyDescent="0.25">
      <c r="A67" s="83">
        <f>'OH-离子浓度 '!P78</f>
        <v>13.777732342752673</v>
      </c>
      <c r="B67" s="83"/>
      <c r="D67" s="5">
        <f>'Mg2+离子浓度'!B78</f>
        <v>0.58630554995210205</v>
      </c>
      <c r="E67" s="5">
        <f>'OH-离子浓度 '!N78</f>
        <v>0.59942153674928556</v>
      </c>
      <c r="F67" s="5">
        <f>'Mg2+离子浓度'!M78</f>
        <v>0.29583139536510283</v>
      </c>
      <c r="G67" s="5">
        <f t="shared" si="1"/>
        <v>0.10629404821370785</v>
      </c>
      <c r="H67" s="5">
        <f t="shared" si="2"/>
        <v>18947245670.892666</v>
      </c>
      <c r="I67" s="5">
        <f>Gd离子浓度!M78</f>
        <v>5.6543509458478693E-4</v>
      </c>
      <c r="J67" s="5">
        <f t="shared" si="3"/>
        <v>1.2178107079448545E-4</v>
      </c>
      <c r="K67" s="5">
        <f t="shared" si="8"/>
        <v>6.7656150441380803E+18</v>
      </c>
      <c r="L67" s="5">
        <f>Nd离子浓度!M78</f>
        <v>1.6493318399472517E-3</v>
      </c>
      <c r="M67" s="5">
        <f t="shared" si="4"/>
        <v>3.5522626644126113E-4</v>
      </c>
      <c r="N67" s="5">
        <f t="shared" si="5"/>
        <v>1.1100820826289411E+18</v>
      </c>
      <c r="O67" s="5">
        <f>'In离子浓度 '!M78</f>
        <v>3.7735774439642524E-4</v>
      </c>
      <c r="P67" s="5">
        <f t="shared" si="6"/>
        <v>6.6054223432413438E-9</v>
      </c>
      <c r="Q67" s="5">
        <f t="shared" si="7"/>
        <v>2.1103585761154454E+62</v>
      </c>
    </row>
    <row r="68" spans="1:17" x14ac:dyDescent="0.25">
      <c r="A68" s="83">
        <f>'OH-离子浓度 '!P79</f>
        <v>13.777992816077637</v>
      </c>
      <c r="B68" s="83"/>
      <c r="D68" s="5">
        <f>'Mg2+离子浓度'!B79</f>
        <v>0.58630555895210212</v>
      </c>
      <c r="E68" s="5">
        <f>'OH-离子浓度 '!N79</f>
        <v>0.59978115483797334</v>
      </c>
      <c r="F68" s="5">
        <f>'Mg2+离子浓度'!M79</f>
        <v>0.29600920802852798</v>
      </c>
      <c r="G68" s="5">
        <f t="shared" si="1"/>
        <v>0.10648559284738887</v>
      </c>
      <c r="H68" s="5">
        <f t="shared" si="2"/>
        <v>18981389099.356304</v>
      </c>
      <c r="I68" s="5">
        <f>Gd离子浓度!M79</f>
        <v>5.6577494157214491E-4</v>
      </c>
      <c r="J68" s="5">
        <f t="shared" si="3"/>
        <v>1.22073713670389E-4</v>
      </c>
      <c r="K68" s="5">
        <f t="shared" si="8"/>
        <v>6.781872981688278E+18</v>
      </c>
      <c r="L68" s="5">
        <f>Nd离子浓度!M79</f>
        <v>1.6503231297136536E-3</v>
      </c>
      <c r="M68" s="5">
        <f t="shared" si="4"/>
        <v>3.560798798201908E-4</v>
      </c>
      <c r="N68" s="5">
        <f t="shared" si="5"/>
        <v>1.1127496244380963E+18</v>
      </c>
      <c r="O68" s="5">
        <f>'In离子浓度 '!M79</f>
        <v>3.7735774419444927E-4</v>
      </c>
      <c r="P68" s="5">
        <f t="shared" si="6"/>
        <v>6.6292352443811051E-9</v>
      </c>
      <c r="Q68" s="5">
        <f t="shared" si="7"/>
        <v>2.1179665317511516E+62</v>
      </c>
    </row>
    <row r="69" spans="1:17" x14ac:dyDescent="0.25">
      <c r="A69" s="83">
        <f>'OH-离子浓度 '!P80</f>
        <v>13.780589004465622</v>
      </c>
      <c r="B69" s="83"/>
      <c r="D69" s="5">
        <f>'Mg2+离子浓度'!B80</f>
        <v>0.58630564895210202</v>
      </c>
      <c r="E69" s="5">
        <f>'OH-离子浓度 '!N80</f>
        <v>0.60337735162548167</v>
      </c>
      <c r="F69" s="5">
        <f>'Mg2+离子浓度'!M80</f>
        <v>0.29778734038622662</v>
      </c>
      <c r="G69" s="5">
        <f t="shared" si="1"/>
        <v>0.10841371832125303</v>
      </c>
      <c r="H69" s="5">
        <f t="shared" si="2"/>
        <v>19325083479.724247</v>
      </c>
      <c r="I69" s="5">
        <f>Gd离子浓度!M80</f>
        <v>5.6917341626354021E-4</v>
      </c>
      <c r="J69" s="5">
        <f t="shared" si="3"/>
        <v>1.2502924860517065E-4</v>
      </c>
      <c r="K69" s="5">
        <f t="shared" ref="K69" si="9">J69/$J$2</f>
        <v>6.9460693669539256E+18</v>
      </c>
      <c r="L69" s="5">
        <f>Nd离子浓度!M80</f>
        <v>1.660236033302929E-3</v>
      </c>
      <c r="M69" s="5">
        <f t="shared" si="4"/>
        <v>3.6470091156713642E-4</v>
      </c>
      <c r="N69" s="5">
        <f t="shared" si="5"/>
        <v>1.1396903486473014E+18</v>
      </c>
      <c r="O69" s="5">
        <f>'In离子浓度 '!M80</f>
        <v>3.7735774355574539E-4</v>
      </c>
      <c r="P69" s="5">
        <f t="shared" si="6"/>
        <v>6.8713260946778311E-9</v>
      </c>
      <c r="Q69" s="5">
        <f t="shared" si="7"/>
        <v>2.1953118513347703E+62</v>
      </c>
    </row>
    <row r="70" spans="1:17" x14ac:dyDescent="0.25">
      <c r="A70" s="83">
        <f>'OH-离子浓度 '!P81</f>
        <v>13.805731448067313</v>
      </c>
      <c r="B70" s="83"/>
      <c r="D70" s="5">
        <f>'Mg2+离子浓度'!B81</f>
        <v>0.5863065489521021</v>
      </c>
      <c r="E70" s="5">
        <f>'OH-离子浓度 '!N81</f>
        <v>0.63933936898119859</v>
      </c>
      <c r="F70" s="5">
        <f>'Mg2+离子浓度'!M81</f>
        <v>0.31556868179394354</v>
      </c>
      <c r="G70" s="5">
        <f t="shared" ref="G70:G133" si="10">F70*E70^2</f>
        <v>0.12899022247900718</v>
      </c>
      <c r="H70" s="5">
        <f t="shared" ref="H70:H133" si="11">G70/$G$2</f>
        <v>22992909532.799854</v>
      </c>
      <c r="I70" s="5">
        <f>Gd离子浓度!M81</f>
        <v>6.0315817826852138E-4</v>
      </c>
      <c r="J70" s="5">
        <f t="shared" ref="J70:J133" si="12">I70*E70^3</f>
        <v>1.5762516893351127E-4</v>
      </c>
      <c r="K70" s="5">
        <f t="shared" ref="K70:K133" si="13">J70/$J$2</f>
        <v>8.7569538296395162E+18</v>
      </c>
      <c r="L70" s="5">
        <f>Nd离子浓度!M81</f>
        <v>1.7593650880018262E-3</v>
      </c>
      <c r="M70" s="5">
        <f t="shared" ref="M70:M133" si="14">L70*E70^3</f>
        <v>4.5978025201964345E-4</v>
      </c>
      <c r="N70" s="5">
        <f t="shared" ref="N70:N133" si="15">M70/$M$2</f>
        <v>1.4368132875613857E+18</v>
      </c>
      <c r="O70" s="5">
        <f>'In离子浓度 '!M81</f>
        <v>3.7735774153598614E-4</v>
      </c>
      <c r="P70" s="5">
        <f t="shared" ref="P70:P133" si="16">O70^2*E70^6</f>
        <v>9.7251255438663868E-9</v>
      </c>
      <c r="Q70" s="5">
        <f t="shared" ref="Q70:Q133" si="17">P70/$P$2</f>
        <v>3.1070688638550758E+62</v>
      </c>
    </row>
    <row r="71" spans="1:17" x14ac:dyDescent="0.25">
      <c r="A71" s="83">
        <f>'OH-离子浓度 '!P82</f>
        <v>13.953536530984767</v>
      </c>
      <c r="B71" s="83"/>
      <c r="C71">
        <v>7.4868119641229509E-6</v>
      </c>
      <c r="D71" s="5">
        <f>'Mg2+离子浓度'!B82</f>
        <v>0.58631303576406624</v>
      </c>
      <c r="E71" s="5">
        <f>'OH-离子浓度 '!N82</f>
        <v>0.89853817056004648</v>
      </c>
      <c r="F71" s="5">
        <f>'Mg2+离子浓度'!M82</f>
        <v>0.44372895501664056</v>
      </c>
      <c r="G71" s="5">
        <f t="shared" si="10"/>
        <v>0.35825382089834323</v>
      </c>
      <c r="H71" s="5">
        <f t="shared" si="11"/>
        <v>63859861122.699333</v>
      </c>
      <c r="I71" s="5">
        <f>Gd离子浓度!M82</f>
        <v>8.4810571625123859E-4</v>
      </c>
      <c r="J71" s="5">
        <f t="shared" si="12"/>
        <v>6.1526127811051246E-4</v>
      </c>
      <c r="K71" s="5">
        <f t="shared" si="13"/>
        <v>3.4181182117250695E+19</v>
      </c>
      <c r="L71" s="5">
        <f>Nd离子浓度!M82</f>
        <v>2.4738446069438712E-3</v>
      </c>
      <c r="M71" s="5">
        <f t="shared" si="14"/>
        <v>1.7946592807354654E-3</v>
      </c>
      <c r="N71" s="5">
        <f t="shared" si="15"/>
        <v>5.6083102522983291E+18</v>
      </c>
      <c r="O71" s="5">
        <f>'In离子浓度 '!M82</f>
        <v>3.7735773611355573E-4</v>
      </c>
      <c r="P71" s="5">
        <f t="shared" si="16"/>
        <v>7.4942072889945297E-8</v>
      </c>
      <c r="Q71" s="5">
        <f t="shared" si="17"/>
        <v>2.3943154277937796E+63</v>
      </c>
    </row>
    <row r="72" spans="1:17" x14ac:dyDescent="0.25">
      <c r="A72" s="83">
        <f>'OH-离子浓度 '!P83</f>
        <v>13.953536505051559</v>
      </c>
      <c r="B72" s="83"/>
      <c r="D72" s="5">
        <f>'Mg2+离子浓度'!B83</f>
        <v>0.58631554895210203</v>
      </c>
      <c r="E72" s="5">
        <f>'OH-离子浓度 '!N83</f>
        <v>0.89853811690526197</v>
      </c>
      <c r="F72" s="5">
        <f>'Mg2+离子浓度'!M83</f>
        <v>0.4437289339261018</v>
      </c>
      <c r="G72" s="5">
        <f t="shared" si="10"/>
        <v>0.35825376108534085</v>
      </c>
      <c r="H72" s="5">
        <f t="shared" si="11"/>
        <v>63859850460.845078</v>
      </c>
      <c r="I72" s="5">
        <f>Gd离子浓度!M83</f>
        <v>8.4810569842921197E-4</v>
      </c>
      <c r="J72" s="5">
        <f t="shared" si="12"/>
        <v>6.1526115496340949E-4</v>
      </c>
      <c r="K72" s="5">
        <f t="shared" si="13"/>
        <v>3.4181175275744973E+19</v>
      </c>
      <c r="L72" s="5">
        <f>Nd离子浓度!M83</f>
        <v>2.4738445848175119E-3</v>
      </c>
      <c r="M72" s="5">
        <f t="shared" si="14"/>
        <v>1.7946589431881278E-3</v>
      </c>
      <c r="N72" s="5">
        <f t="shared" si="15"/>
        <v>5.6083091974628997E+18</v>
      </c>
      <c r="O72" s="5">
        <f>'In离子浓度 '!M83</f>
        <v>3.7735935033204556E-4</v>
      </c>
      <c r="P72" s="5">
        <f t="shared" si="16"/>
        <v>7.4942687198351824E-8</v>
      </c>
      <c r="Q72" s="5">
        <f t="shared" si="17"/>
        <v>2.3943350542604418E+63</v>
      </c>
    </row>
    <row r="73" spans="1:17" x14ac:dyDescent="0.25">
      <c r="A73" s="83">
        <f>'OH-离子浓度 '!P84</f>
        <v>13.953536457975529</v>
      </c>
      <c r="B73" s="83"/>
      <c r="D73" s="5">
        <f>'Mg2+离子浓度'!B84</f>
        <v>0.58632554895210209</v>
      </c>
      <c r="E73" s="5">
        <f>'OH-离子浓度 '!N84</f>
        <v>0.89853801950682355</v>
      </c>
      <c r="F73" s="5">
        <f>'Mg2+离子浓度'!M84</f>
        <v>0.44372889185584496</v>
      </c>
      <c r="G73" s="5">
        <f t="shared" si="10"/>
        <v>0.35825364945210902</v>
      </c>
      <c r="H73" s="5">
        <f t="shared" si="11"/>
        <v>63859830561.873268</v>
      </c>
      <c r="I73" s="5">
        <f>Gd离子浓度!M84</f>
        <v>8.4810566287880408E-4</v>
      </c>
      <c r="J73" s="5">
        <f t="shared" si="12"/>
        <v>6.1526092909670253E-4</v>
      </c>
      <c r="K73" s="5">
        <f t="shared" si="13"/>
        <v>3.4181162727594586E+19</v>
      </c>
      <c r="L73" s="5">
        <f>Nd离子浓度!M84</f>
        <v>2.473844540681054E-3</v>
      </c>
      <c r="M73" s="5">
        <f t="shared" si="14"/>
        <v>1.7946583275647058E-3</v>
      </c>
      <c r="N73" s="5">
        <f t="shared" si="15"/>
        <v>5.6083072736397056E+18</v>
      </c>
      <c r="O73" s="5">
        <f>'In离子浓度 '!M84</f>
        <v>3.7736578002041773E-4</v>
      </c>
      <c r="P73" s="5">
        <f t="shared" si="16"/>
        <v>7.4945192319526327E-8</v>
      </c>
      <c r="Q73" s="5">
        <f t="shared" si="17"/>
        <v>2.3944150900807132E+63</v>
      </c>
    </row>
    <row r="74" spans="1:17" x14ac:dyDescent="0.25">
      <c r="A74" s="83">
        <f>'OH-离子浓度 '!P85</f>
        <v>13.953536388271012</v>
      </c>
      <c r="B74" s="83"/>
      <c r="D74" s="5">
        <f>'Mg2+离子浓度'!B85</f>
        <v>0.58635554895210207</v>
      </c>
      <c r="E74" s="5">
        <f>'OH-离子浓度 '!N85</f>
        <v>0.89853787529095719</v>
      </c>
      <c r="F74" s="5">
        <f>'Mg2+离子浓度'!M85</f>
        <v>0.44372881898802979</v>
      </c>
      <c r="G74" s="5">
        <f t="shared" si="10"/>
        <v>0.35825347562097598</v>
      </c>
      <c r="H74" s="5">
        <f t="shared" si="11"/>
        <v>63859799575.931549</v>
      </c>
      <c r="I74" s="5">
        <f>Gd离子浓度!M85</f>
        <v>8.4810560130369405E-4</v>
      </c>
      <c r="J74" s="5">
        <f t="shared" si="12"/>
        <v>6.1526058817772014E-4</v>
      </c>
      <c r="K74" s="5">
        <f t="shared" si="13"/>
        <v>3.4181143787651121E+19</v>
      </c>
      <c r="L74" s="5">
        <f>Nd离子浓度!M85</f>
        <v>2.4738444642344671E-3</v>
      </c>
      <c r="M74" s="5">
        <f t="shared" si="14"/>
        <v>1.7946574079753877E-3</v>
      </c>
      <c r="N74" s="5">
        <f t="shared" si="15"/>
        <v>5.6083043999230863E+18</v>
      </c>
      <c r="O74" s="5">
        <f>'In离子浓度 '!M85</f>
        <v>3.7738507762162635E-4</v>
      </c>
      <c r="P74" s="5">
        <f t="shared" si="16"/>
        <v>7.4952785378515794E-8</v>
      </c>
      <c r="Q74" s="5">
        <f t="shared" si="17"/>
        <v>2.3946576798247858E+63</v>
      </c>
    </row>
    <row r="75" spans="1:17" x14ac:dyDescent="0.25">
      <c r="A75" s="83">
        <f>'OH-离子浓度 '!P86</f>
        <v>13.953536318566497</v>
      </c>
      <c r="B75" s="83"/>
      <c r="D75" s="5">
        <f>'Mg2+离子浓度'!B86</f>
        <v>0.58638554895210204</v>
      </c>
      <c r="E75" s="5">
        <f>'OH-离子浓度 '!N86</f>
        <v>0.89853773107512325</v>
      </c>
      <c r="F75" s="5">
        <f>'Mg2+离子浓度'!M86</f>
        <v>0.44372874612022656</v>
      </c>
      <c r="G75" s="5">
        <f t="shared" si="10"/>
        <v>0.35825330178993459</v>
      </c>
      <c r="H75" s="5">
        <f t="shared" si="11"/>
        <v>63859768590.006165</v>
      </c>
      <c r="I75" s="5">
        <f>Gd离子浓度!M86</f>
        <v>8.4810553972858836E-4</v>
      </c>
      <c r="J75" s="5">
        <f t="shared" si="12"/>
        <v>6.1526024725894538E-4</v>
      </c>
      <c r="K75" s="5">
        <f t="shared" si="13"/>
        <v>3.4181124847719191E+19</v>
      </c>
      <c r="L75" s="5">
        <f>Nd离子浓度!M86</f>
        <v>2.4738443877878828E-3</v>
      </c>
      <c r="M75" s="5">
        <f t="shared" si="14"/>
        <v>1.7946564883865961E-3</v>
      </c>
      <c r="N75" s="5">
        <f t="shared" si="15"/>
        <v>5.6083015262081126E+18</v>
      </c>
      <c r="O75" s="5">
        <f>'In离子浓度 '!M86</f>
        <v>3.7740437522223861E-4</v>
      </c>
      <c r="P75" s="5">
        <f t="shared" si="16"/>
        <v>7.4960378814550781E-8</v>
      </c>
      <c r="Q75" s="5">
        <f t="shared" si="17"/>
        <v>2.3949002816150411E+63</v>
      </c>
    </row>
    <row r="76" spans="1:17" x14ac:dyDescent="0.25">
      <c r="A76" s="83">
        <f>'OH-离子浓度 '!P87</f>
        <v>13.953536257457991</v>
      </c>
      <c r="B76" s="83"/>
      <c r="D76" s="5">
        <f>'Mg2+离子浓度'!B87</f>
        <v>0.58640554895210206</v>
      </c>
      <c r="E76" s="5">
        <f>'OH-离子浓度 '!N87</f>
        <v>0.89853760464410259</v>
      </c>
      <c r="F76" s="5">
        <f>'Mg2+离子浓度'!M87</f>
        <v>0.44372868662392423</v>
      </c>
      <c r="G76" s="5">
        <f t="shared" si="10"/>
        <v>0.35825315293655124</v>
      </c>
      <c r="H76" s="5">
        <f t="shared" si="11"/>
        <v>63859742056.426247</v>
      </c>
      <c r="I76" s="5">
        <f>Gd离子浓度!M87</f>
        <v>8.4810548945272893E-4</v>
      </c>
      <c r="J76" s="5">
        <f t="shared" si="12"/>
        <v>6.1525995107101095E-4</v>
      </c>
      <c r="K76" s="5">
        <f t="shared" si="13"/>
        <v>3.4181108392833946E+19</v>
      </c>
      <c r="L76" s="5">
        <f>Nd离子浓度!M87</f>
        <v>2.4738443253695102E-3</v>
      </c>
      <c r="M76" s="5">
        <f t="shared" si="14"/>
        <v>1.7946556855401399E-3</v>
      </c>
      <c r="N76" s="5">
        <f t="shared" si="15"/>
        <v>5.608299017312937E+18</v>
      </c>
      <c r="O76" s="5">
        <f>'In离子浓度 '!M87</f>
        <v>3.7741723854159366E-4</v>
      </c>
      <c r="P76" s="5">
        <f t="shared" si="16"/>
        <v>7.4965425459321076E-8</v>
      </c>
      <c r="Q76" s="5">
        <f t="shared" si="17"/>
        <v>2.3950615162722387E+63</v>
      </c>
    </row>
    <row r="77" spans="1:17" x14ac:dyDescent="0.25">
      <c r="A77" s="83">
        <f>'OH-离子浓度 '!P88</f>
        <v>13.953536172405856</v>
      </c>
      <c r="B77" s="83"/>
      <c r="D77" s="5">
        <f>'Mg2+离子浓度'!B88</f>
        <v>0.58650554895210205</v>
      </c>
      <c r="E77" s="5">
        <f>'OH-离子浓度 '!N88</f>
        <v>0.89853742867471531</v>
      </c>
      <c r="F77" s="5">
        <f>'Mg2+离子浓度'!M88</f>
        <v>0.44372855358616548</v>
      </c>
      <c r="G77" s="5">
        <f t="shared" si="10"/>
        <v>0.35825290520551306</v>
      </c>
      <c r="H77" s="5">
        <f t="shared" si="11"/>
        <v>63859697897.595917</v>
      </c>
      <c r="I77" s="5">
        <f>Gd离子浓度!M88</f>
        <v>8.4810537703249619E-4</v>
      </c>
      <c r="J77" s="5">
        <f t="shared" si="12"/>
        <v>6.1525950803854987E-4</v>
      </c>
      <c r="K77" s="5">
        <f t="shared" si="13"/>
        <v>3.4181083779919438E+19</v>
      </c>
      <c r="L77" s="5">
        <f>Nd离子浓度!M88</f>
        <v>2.4738441857977888E-3</v>
      </c>
      <c r="M77" s="5">
        <f t="shared" si="14"/>
        <v>1.7946545298929935E-3</v>
      </c>
      <c r="N77" s="5">
        <f t="shared" si="15"/>
        <v>5.608295405915605E+18</v>
      </c>
      <c r="O77" s="5">
        <f>'In离子浓度 '!M88</f>
        <v>3.7748158145493692E-4</v>
      </c>
      <c r="P77" s="5">
        <f t="shared" si="16"/>
        <v>7.4990900059083772E-8</v>
      </c>
      <c r="Q77" s="5">
        <f t="shared" si="17"/>
        <v>2.3958754012486829E+63</v>
      </c>
    </row>
    <row r="78" spans="1:17" x14ac:dyDescent="0.25">
      <c r="A78" s="83">
        <f>'OH-离子浓度 '!P89</f>
        <v>13.953536143426824</v>
      </c>
      <c r="B78" s="83"/>
      <c r="D78" s="5">
        <f>'Mg2+离子浓度'!B89</f>
        <v>0.58680554895210202</v>
      </c>
      <c r="E78" s="5">
        <f>'OH-离子浓度 '!N89</f>
        <v>0.8985373687182926</v>
      </c>
      <c r="F78" s="5">
        <f>'Mg2+离子浓度'!M89</f>
        <v>0.44372832315807703</v>
      </c>
      <c r="G78" s="5">
        <f t="shared" si="10"/>
        <v>0.35825267135486993</v>
      </c>
      <c r="H78" s="5">
        <f t="shared" si="11"/>
        <v>63859656212.989296</v>
      </c>
      <c r="I78" s="5">
        <f>Gd离子浓度!M89</f>
        <v>8.4810518231496698E-4</v>
      </c>
      <c r="J78" s="5">
        <f t="shared" si="12"/>
        <v>6.1525924361773942E-4</v>
      </c>
      <c r="K78" s="5">
        <f t="shared" si="13"/>
        <v>3.4181069089874416E+19</v>
      </c>
      <c r="L78" s="5">
        <f>Nd离子浓度!M89</f>
        <v>2.4738439440524897E-3</v>
      </c>
      <c r="M78" s="5">
        <f t="shared" si="14"/>
        <v>1.7946539952644735E-3</v>
      </c>
      <c r="N78" s="5">
        <f t="shared" si="15"/>
        <v>5.6082937352014797E+18</v>
      </c>
      <c r="O78" s="5">
        <f>'In离子浓度 '!M89</f>
        <v>3.7767463717976445E-4</v>
      </c>
      <c r="P78" s="5">
        <f t="shared" si="16"/>
        <v>7.5067594938768102E-8</v>
      </c>
      <c r="Q78" s="5">
        <f t="shared" si="17"/>
        <v>2.3983257168935496E+63</v>
      </c>
    </row>
    <row r="79" spans="1:17" x14ac:dyDescent="0.25">
      <c r="A79" s="83">
        <f>'OH-离子浓度 '!P90</f>
        <v>13.953536114447811</v>
      </c>
      <c r="B79" s="83"/>
      <c r="D79" s="5">
        <f>'Mg2+离子浓度'!B90</f>
        <v>0.5871055489521021</v>
      </c>
      <c r="E79" s="5">
        <f>'OH-离子浓度 '!N90</f>
        <v>0.89853730876191229</v>
      </c>
      <c r="F79" s="5">
        <f>'Mg2+离子浓度'!M90</f>
        <v>0.44372809273010833</v>
      </c>
      <c r="G79" s="5">
        <f t="shared" si="10"/>
        <v>0.35825243750441016</v>
      </c>
      <c r="H79" s="5">
        <f t="shared" si="11"/>
        <v>63859614528.415359</v>
      </c>
      <c r="I79" s="5">
        <f>Gd离子浓度!M90</f>
        <v>8.4810498759748244E-4</v>
      </c>
      <c r="J79" s="5">
        <f t="shared" si="12"/>
        <v>6.1525897919712154E-4</v>
      </c>
      <c r="K79" s="5">
        <f t="shared" si="13"/>
        <v>3.4181054399840088E+19</v>
      </c>
      <c r="L79" s="5">
        <f>Nd离子浓度!M90</f>
        <v>2.4738437023072149E-3</v>
      </c>
      <c r="M79" s="5">
        <f t="shared" si="14"/>
        <v>1.7946534606363433E-3</v>
      </c>
      <c r="N79" s="5">
        <f t="shared" si="15"/>
        <v>5.6082920644885729E+18</v>
      </c>
      <c r="O79" s="5">
        <f>'In离子浓度 '!M90</f>
        <v>3.778676928857266E-4</v>
      </c>
      <c r="P79" s="5">
        <f t="shared" si="16"/>
        <v>7.5144328978980073E-8</v>
      </c>
      <c r="Q79" s="5">
        <f t="shared" si="17"/>
        <v>2.4007772836734847E+63</v>
      </c>
    </row>
    <row r="80" spans="1:17" x14ac:dyDescent="0.25">
      <c r="A80" s="83">
        <f>'OH-离子浓度 '!P91</f>
        <v>13.953536048836446</v>
      </c>
      <c r="B80" s="83"/>
      <c r="D80" s="5">
        <f>'Mg2+离子浓度'!B91</f>
        <v>0.58730554895210207</v>
      </c>
      <c r="E80" s="5">
        <f>'OH-离子浓度 '!N91</f>
        <v>0.89853717301472258</v>
      </c>
      <c r="F80" s="5">
        <f>'Mg2+离子浓度'!M91</f>
        <v>0.44372790458655742</v>
      </c>
      <c r="G80" s="5">
        <f t="shared" si="10"/>
        <v>0.35825217735663323</v>
      </c>
      <c r="H80" s="5">
        <f t="shared" si="11"/>
        <v>63859568156.262611</v>
      </c>
      <c r="I80" s="5">
        <f>Gd离子浓度!M91</f>
        <v>8.4810482861135859E-4</v>
      </c>
      <c r="J80" s="5">
        <f t="shared" si="12"/>
        <v>6.1525858500838596E-4</v>
      </c>
      <c r="K80" s="5">
        <f t="shared" si="13"/>
        <v>3.4181032500465889E+19</v>
      </c>
      <c r="L80" s="5">
        <f>Nd离子浓度!M91</f>
        <v>2.4738435049230434E-3</v>
      </c>
      <c r="M80" s="5">
        <f t="shared" si="14"/>
        <v>1.7946525040580968E-3</v>
      </c>
      <c r="N80" s="5">
        <f t="shared" si="15"/>
        <v>5.6082890751815526E+18</v>
      </c>
      <c r="O80" s="5">
        <f>'In离子浓度 '!M91</f>
        <v>3.7799639114689988E-4</v>
      </c>
      <c r="P80" s="5">
        <f t="shared" si="16"/>
        <v>7.5195456469373242E-8</v>
      </c>
      <c r="Q80" s="5">
        <f t="shared" si="17"/>
        <v>2.4024107498202312E+63</v>
      </c>
    </row>
    <row r="81" spans="1:17" x14ac:dyDescent="0.25">
      <c r="A81" s="83">
        <f>'OH-离子浓度 '!P92</f>
        <v>13.953536418030797</v>
      </c>
      <c r="B81" s="83"/>
      <c r="D81" s="5">
        <f>'Mg2+离子浓度'!B92</f>
        <v>0.58830554895210208</v>
      </c>
      <c r="E81" s="5">
        <f>'OH-离子浓度 '!N92</f>
        <v>0.89853793686276273</v>
      </c>
      <c r="F81" s="5">
        <f>'Mg2+离子浓度'!M92</f>
        <v>0.44372748388496641</v>
      </c>
      <c r="G81" s="5">
        <f t="shared" si="10"/>
        <v>0.35825244679648954</v>
      </c>
      <c r="H81" s="5">
        <f t="shared" si="11"/>
        <v>63859616184.7575</v>
      </c>
      <c r="I81" s="5">
        <f>Gd离子浓度!M92</f>
        <v>8.4810447310764456E-4</v>
      </c>
      <c r="J81" s="5">
        <f t="shared" si="12"/>
        <v>6.1525989620573424E-4</v>
      </c>
      <c r="K81" s="5">
        <f t="shared" si="13"/>
        <v>3.4181105344763015E+19</v>
      </c>
      <c r="L81" s="5">
        <f>Nd离子浓度!M92</f>
        <v>2.4738430635586539E-3</v>
      </c>
      <c r="M81" s="5">
        <f t="shared" si="14"/>
        <v>1.7946567607846917E-3</v>
      </c>
      <c r="N81" s="5">
        <f t="shared" si="15"/>
        <v>5.608302377452162E+18</v>
      </c>
      <c r="O81" s="5">
        <f>'In离子浓度 '!M92</f>
        <v>3.7863996569744037E-4</v>
      </c>
      <c r="P81" s="5">
        <f t="shared" si="16"/>
        <v>7.5452114029617893E-8</v>
      </c>
      <c r="Q81" s="5">
        <f t="shared" si="17"/>
        <v>2.4106106718727761E+63</v>
      </c>
    </row>
    <row r="82" spans="1:17" x14ac:dyDescent="0.25">
      <c r="A82" s="83">
        <f>'OH-离子浓度 '!P93</f>
        <v>13.953538240841119</v>
      </c>
      <c r="B82" s="83"/>
      <c r="D82" s="5">
        <f>'Mg2+离子浓度'!B93</f>
        <v>0.59130554895210208</v>
      </c>
      <c r="E82" s="5">
        <f>'OH-离子浓度 '!N93</f>
        <v>0.89854170819243162</v>
      </c>
      <c r="F82" s="5">
        <f>'Mg2+离子浓度'!M93</f>
        <v>0.44372675520912669</v>
      </c>
      <c r="G82" s="5">
        <f t="shared" si="10"/>
        <v>0.35825486578990773</v>
      </c>
      <c r="H82" s="5">
        <f t="shared" si="11"/>
        <v>63860047377.880165</v>
      </c>
      <c r="I82" s="5">
        <f>Gd离子浓度!M93</f>
        <v>8.4810385735740817E-4</v>
      </c>
      <c r="J82" s="5">
        <f t="shared" si="12"/>
        <v>6.1526719661304081E-4</v>
      </c>
      <c r="K82" s="5">
        <f t="shared" si="13"/>
        <v>3.4181510922946712E+19</v>
      </c>
      <c r="L82" s="5">
        <f>Nd离子浓度!M93</f>
        <v>2.4738422990932419E-3</v>
      </c>
      <c r="M82" s="5">
        <f t="shared" si="14"/>
        <v>1.7946788038064843E-3</v>
      </c>
      <c r="N82" s="5">
        <f t="shared" si="15"/>
        <v>5.6083712618952643E+18</v>
      </c>
      <c r="O82" s="5">
        <f>'In离子浓度 '!M93</f>
        <v>3.80570774407533E-4</v>
      </c>
      <c r="P82" s="5">
        <f t="shared" si="16"/>
        <v>7.6225505476419162E-8</v>
      </c>
      <c r="Q82" s="5">
        <f t="shared" si="17"/>
        <v>2.4353196637833597E+63</v>
      </c>
    </row>
    <row r="83" spans="1:17" x14ac:dyDescent="0.25">
      <c r="A83" s="83">
        <f>'OH-离子浓度 '!P94</f>
        <v>13.953540063639693</v>
      </c>
      <c r="B83" s="83"/>
      <c r="D83" s="5">
        <f>'Mg2+离子浓度'!B94</f>
        <v>0.59430554895210208</v>
      </c>
      <c r="E83" s="5">
        <f>'OH-离子浓度 '!N94</f>
        <v>0.8985454795136163</v>
      </c>
      <c r="F83" s="5">
        <f>'Mg2+离子浓度'!M94</f>
        <v>0.44372602653448373</v>
      </c>
      <c r="G83" s="5">
        <f t="shared" si="10"/>
        <v>0.3582572847802718</v>
      </c>
      <c r="H83" s="5">
        <f t="shared" si="11"/>
        <v>63860478570.458435</v>
      </c>
      <c r="I83" s="5">
        <f>Gd离子浓度!M94</f>
        <v>8.4810324160761869E-4</v>
      </c>
      <c r="J83" s="5">
        <f t="shared" si="12"/>
        <v>6.1527449705702571E-4</v>
      </c>
      <c r="K83" s="5">
        <f t="shared" si="13"/>
        <v>3.4181916503168098E+19</v>
      </c>
      <c r="L83" s="5">
        <f>Nd离子浓度!M94</f>
        <v>2.4738415346280676E-3</v>
      </c>
      <c r="M83" s="5">
        <f t="shared" si="14"/>
        <v>1.7947008469533384E-3</v>
      </c>
      <c r="N83" s="5">
        <f t="shared" si="15"/>
        <v>5.6084401467291822E+18</v>
      </c>
      <c r="O83" s="5">
        <f>'In离子浓度 '!M94</f>
        <v>3.8250158252096841E-4</v>
      </c>
      <c r="P83" s="5">
        <f t="shared" si="16"/>
        <v>7.7002859755449862E-8</v>
      </c>
      <c r="Q83" s="5">
        <f t="shared" si="17"/>
        <v>2.4601552637523917E+63</v>
      </c>
    </row>
    <row r="84" spans="1:17" x14ac:dyDescent="0.25">
      <c r="A84" s="83">
        <f>'OH-离子浓度 '!P95</f>
        <v>13.953541132444577</v>
      </c>
      <c r="B84" s="83"/>
      <c r="D84" s="5">
        <f>'Mg2+离子浓度'!B95</f>
        <v>0.59630554895210208</v>
      </c>
      <c r="E84" s="5">
        <f>'OH-离子浓度 '!N95</f>
        <v>0.89854769084951647</v>
      </c>
      <c r="F84" s="5">
        <f>'Mg2+离子浓度'!M95</f>
        <v>0.44372543157510602</v>
      </c>
      <c r="G84" s="5">
        <f t="shared" si="10"/>
        <v>0.35825856777410348</v>
      </c>
      <c r="H84" s="5">
        <f t="shared" si="11"/>
        <v>63860707268.111137</v>
      </c>
      <c r="I84" s="5">
        <f>Gd离子浓度!M95</f>
        <v>8.4810273885038581E-4</v>
      </c>
      <c r="J84" s="5">
        <f t="shared" si="12"/>
        <v>6.1527867493300827E-4</v>
      </c>
      <c r="K84" s="5">
        <f t="shared" si="13"/>
        <v>3.4182148607389352E+19</v>
      </c>
      <c r="L84" s="5">
        <f>Nd离子浓度!M95</f>
        <v>2.4738409104450593E-3</v>
      </c>
      <c r="M84" s="5">
        <f t="shared" si="14"/>
        <v>1.7947136445248732E-3</v>
      </c>
      <c r="N84" s="5">
        <f t="shared" si="15"/>
        <v>5.6084801391402291E+18</v>
      </c>
      <c r="O84" s="5">
        <f>'In离子浓度 '!M95</f>
        <v>3.8378876989519564E-4</v>
      </c>
      <c r="P84" s="5">
        <f t="shared" si="16"/>
        <v>7.7523133723653908E-8</v>
      </c>
      <c r="Q84" s="5">
        <f t="shared" si="17"/>
        <v>2.4767774352605083E+63</v>
      </c>
    </row>
    <row r="85" spans="1:17" x14ac:dyDescent="0.25">
      <c r="A85" s="83">
        <f>'OH-离子浓度 '!P96</f>
        <v>13.953548681269726</v>
      </c>
      <c r="B85" s="83"/>
      <c r="D85" s="5">
        <f>'Mg2+离子浓度'!B96</f>
        <v>0.60630554895210209</v>
      </c>
      <c r="E85" s="5">
        <f>'OH-离子浓度 '!N96</f>
        <v>0.89856330937252338</v>
      </c>
      <c r="F85" s="5">
        <f>'Mg2+离子浓度'!M96</f>
        <v>0.44372410120727762</v>
      </c>
      <c r="G85" s="5">
        <f t="shared" si="10"/>
        <v>0.35826994819661756</v>
      </c>
      <c r="H85" s="5">
        <f t="shared" si="11"/>
        <v>63862735863.924706</v>
      </c>
      <c r="I85" s="5">
        <f>Gd离子浓度!M96</f>
        <v>8.4810161465170343E-4</v>
      </c>
      <c r="J85" s="5">
        <f t="shared" si="12"/>
        <v>6.1530994412243754E-4</v>
      </c>
      <c r="K85" s="5">
        <f t="shared" si="13"/>
        <v>3.4183885784579867E+19</v>
      </c>
      <c r="L85" s="5">
        <f>Nd离子浓度!M96</f>
        <v>2.4738395147297742E-3</v>
      </c>
      <c r="M85" s="5">
        <f t="shared" si="14"/>
        <v>1.7948062204802904E-3</v>
      </c>
      <c r="N85" s="5">
        <f t="shared" si="15"/>
        <v>5.6087694390009078E+18</v>
      </c>
      <c r="O85" s="5">
        <f>'In离子浓度 '!M96</f>
        <v>3.9022497078043179E-4</v>
      </c>
      <c r="P85" s="5">
        <f t="shared" si="16"/>
        <v>8.0153446487569614E-8</v>
      </c>
      <c r="Q85" s="5">
        <f t="shared" si="17"/>
        <v>2.5608129868233104E+63</v>
      </c>
    </row>
    <row r="86" spans="1:17" x14ac:dyDescent="0.25">
      <c r="A86" s="83">
        <f>'OH-离子浓度 '!P97</f>
        <v>13.953573588430698</v>
      </c>
      <c r="B86" s="83"/>
      <c r="D86" s="5">
        <f>'Mg2+离子浓度'!B97</f>
        <v>0.63630554895210212</v>
      </c>
      <c r="E86" s="5">
        <f>'OH-离子浓度 '!N97</f>
        <v>0.89861484422666227</v>
      </c>
      <c r="F86" s="5">
        <f>'Mg2+离子浓度'!M97</f>
        <v>0.44372179694951464</v>
      </c>
      <c r="G86" s="5">
        <f t="shared" si="10"/>
        <v>0.35830918402298328</v>
      </c>
      <c r="H86" s="5">
        <f t="shared" si="11"/>
        <v>63869729772.36779</v>
      </c>
      <c r="I86" s="5">
        <f>Gd离子浓度!M97</f>
        <v>8.4809966748504884E-4</v>
      </c>
      <c r="J86" s="5">
        <f t="shared" si="12"/>
        <v>6.1541440594853119E-4</v>
      </c>
      <c r="K86" s="5">
        <f t="shared" si="13"/>
        <v>3.4189689219362845E+19</v>
      </c>
      <c r="L86" s="5">
        <f>Nd离子浓度!M97</f>
        <v>2.4738370972813518E-3</v>
      </c>
      <c r="M86" s="5">
        <f t="shared" si="14"/>
        <v>1.7951132938790839E-3</v>
      </c>
      <c r="N86" s="5">
        <f t="shared" si="15"/>
        <v>5.6097290433721375E+18</v>
      </c>
      <c r="O86" s="5">
        <f>'In离子浓度 '!M97</f>
        <v>4.0953383372019565E-4</v>
      </c>
      <c r="P86" s="5">
        <f t="shared" si="16"/>
        <v>8.8312281443078095E-8</v>
      </c>
      <c r="Q86" s="5">
        <f t="shared" si="17"/>
        <v>2.8214786403539327E+63</v>
      </c>
    </row>
    <row r="87" spans="1:17" x14ac:dyDescent="0.25">
      <c r="A87" s="83">
        <f>'OH-离子浓度 '!P98</f>
        <v>13.953598493986128</v>
      </c>
      <c r="B87" s="83"/>
      <c r="D87" s="5">
        <f>'Mg2+离子浓度'!B98</f>
        <v>0.66630554895210203</v>
      </c>
      <c r="E87" s="5">
        <f>'OH-离子浓度 '!N98</f>
        <v>0.89866637871417399</v>
      </c>
      <c r="F87" s="5">
        <f>'Mg2+离子浓度'!M98</f>
        <v>0.44371949270371763</v>
      </c>
      <c r="G87" s="5">
        <f t="shared" si="10"/>
        <v>0.35834842149669205</v>
      </c>
      <c r="H87" s="5">
        <f t="shared" si="11"/>
        <v>63876723974.45491</v>
      </c>
      <c r="I87" s="5">
        <f>Gd离子浓度!M98</f>
        <v>8.4809772032286475E-4</v>
      </c>
      <c r="J87" s="5">
        <f t="shared" si="12"/>
        <v>6.1551887868268478E-4</v>
      </c>
      <c r="K87" s="5">
        <f t="shared" si="13"/>
        <v>3.4195493260149158E+19</v>
      </c>
      <c r="L87" s="5">
        <f>Nd离子浓度!M98</f>
        <v>2.4738346798352916E-3</v>
      </c>
      <c r="M87" s="5">
        <f t="shared" si="14"/>
        <v>1.7954203999025955E-3</v>
      </c>
      <c r="N87" s="5">
        <f t="shared" si="15"/>
        <v>5.6106887496956109E+18</v>
      </c>
      <c r="O87" s="5">
        <f>'In离子浓度 '!M98</f>
        <v>4.288426777912414E-4</v>
      </c>
      <c r="P87" s="5">
        <f t="shared" si="16"/>
        <v>9.6869478628614589E-8</v>
      </c>
      <c r="Q87" s="5">
        <f t="shared" si="17"/>
        <v>3.0948715216809774E+63</v>
      </c>
    </row>
    <row r="88" spans="1:17" x14ac:dyDescent="0.25">
      <c r="A88" s="83">
        <f>'OH-离子浓度 '!P99</f>
        <v>13.953614633899441</v>
      </c>
      <c r="B88" s="83"/>
      <c r="D88" s="5">
        <f>'Mg2+离子浓度'!B99</f>
        <v>0.68630554895210205</v>
      </c>
      <c r="E88" s="5">
        <f>'OH-离子浓度 '!N99</f>
        <v>0.89869977694411962</v>
      </c>
      <c r="F88" s="5">
        <f>'Mg2+离子浓度'!M99</f>
        <v>0.44371761130467291</v>
      </c>
      <c r="G88" s="5">
        <f t="shared" si="10"/>
        <v>0.35837353793356885</v>
      </c>
      <c r="H88" s="5">
        <f t="shared" si="11"/>
        <v>63881201057.677162</v>
      </c>
      <c r="I88" s="5">
        <f>Gd离子浓度!M99</f>
        <v>8.4809613047524899E-4</v>
      </c>
      <c r="J88" s="5">
        <f t="shared" si="12"/>
        <v>6.155863530768348E-4</v>
      </c>
      <c r="K88" s="5">
        <f t="shared" si="13"/>
        <v>3.4199241837601935E+19</v>
      </c>
      <c r="L88" s="5">
        <f>Nd离子浓度!M99</f>
        <v>2.4738327060007783E-3</v>
      </c>
      <c r="M88" s="5">
        <f t="shared" si="14"/>
        <v>1.7956191508100036E-3</v>
      </c>
      <c r="N88" s="5">
        <f t="shared" si="15"/>
        <v>5.6113098462812611E+18</v>
      </c>
      <c r="O88" s="5">
        <f>'In离子浓度 '!M99</f>
        <v>4.4171516744569682E-4</v>
      </c>
      <c r="P88" s="5">
        <f t="shared" si="16"/>
        <v>1.0279510339437342E-7</v>
      </c>
      <c r="Q88" s="5">
        <f t="shared" si="17"/>
        <v>3.2841886068489912E+63</v>
      </c>
    </row>
    <row r="89" spans="1:17" x14ac:dyDescent="0.25">
      <c r="A89" s="83">
        <f>'OH-离子浓度 '!P100</f>
        <v>13.953657298438854</v>
      </c>
      <c r="B89" s="83"/>
      <c r="D89" s="5">
        <f>'Mg2+离子浓度'!B100</f>
        <v>0.7363055489521021</v>
      </c>
      <c r="E89" s="5">
        <f>'OH-离子浓度 '!N100</f>
        <v>0.89878806840780889</v>
      </c>
      <c r="F89" s="5">
        <f>'Mg2+离子浓度'!M100</f>
        <v>0.44371463656420157</v>
      </c>
      <c r="G89" s="5">
        <f t="shared" si="10"/>
        <v>0.35844155412063589</v>
      </c>
      <c r="H89" s="5">
        <f t="shared" si="11"/>
        <v>63893325155.193565</v>
      </c>
      <c r="I89" s="5">
        <f>Gd离子浓度!M100</f>
        <v>8.4809361671016228E-4</v>
      </c>
      <c r="J89" s="5">
        <f t="shared" si="12"/>
        <v>6.157659779410774E-4</v>
      </c>
      <c r="K89" s="5">
        <f t="shared" si="13"/>
        <v>3.4209220996726526E+19</v>
      </c>
      <c r="L89" s="5">
        <f>Nd离子浓度!M100</f>
        <v>2.4738295850968745E-3</v>
      </c>
      <c r="M89" s="5">
        <f t="shared" si="14"/>
        <v>1.7961461608870211E-3</v>
      </c>
      <c r="N89" s="5">
        <f t="shared" si="15"/>
        <v>5.6129567527719414E+18</v>
      </c>
      <c r="O89" s="5">
        <f>'In离子浓度 '!M100</f>
        <v>4.7389667482401147E-4</v>
      </c>
      <c r="P89" s="5">
        <f t="shared" si="16"/>
        <v>1.1838893491513935E-7</v>
      </c>
      <c r="Q89" s="5">
        <f t="shared" si="17"/>
        <v>3.7823940867456659E+63</v>
      </c>
    </row>
    <row r="90" spans="1:17" x14ac:dyDescent="0.25">
      <c r="A90" s="83">
        <f>'OH-离子浓度 '!P101</f>
        <v>13.95369995839558</v>
      </c>
      <c r="B90" s="83"/>
      <c r="C90" t="s">
        <v>213</v>
      </c>
      <c r="D90" s="5">
        <f>'Mg2+离子浓度'!B101</f>
        <v>0.78630554895210203</v>
      </c>
      <c r="E90" s="5">
        <f>'OH-离子浓度 '!N101</f>
        <v>0.89887635906059915</v>
      </c>
      <c r="F90" s="5">
        <f>'Mg2+离子浓度'!M101</f>
        <v>0.44371166184367322</v>
      </c>
      <c r="G90" s="5">
        <f t="shared" si="10"/>
        <v>0.35850957565058017</v>
      </c>
      <c r="H90" s="5">
        <f t="shared" si="11"/>
        <v>63905450205.094505</v>
      </c>
      <c r="I90" s="5">
        <f>Gd离子浓度!M101</f>
        <v>8.4809110295252642E-4</v>
      </c>
      <c r="J90" s="5">
        <f t="shared" si="12"/>
        <v>6.1594563572048896E-4</v>
      </c>
      <c r="K90" s="5">
        <f t="shared" si="13"/>
        <v>3.4219201984471609E+19</v>
      </c>
      <c r="L90" s="5">
        <f>Nd离子浓度!M101</f>
        <v>2.4738264641969081E-3</v>
      </c>
      <c r="M90" s="5">
        <f t="shared" si="14"/>
        <v>1.7966732687646513E-3</v>
      </c>
      <c r="N90" s="5">
        <f t="shared" si="15"/>
        <v>5.6146039648895355E+18</v>
      </c>
      <c r="O90" s="5">
        <f>'In离子浓度 '!M101</f>
        <v>5.0607814160322174E-4</v>
      </c>
      <c r="P90" s="5">
        <f t="shared" si="16"/>
        <v>1.3509364197238443E-7</v>
      </c>
      <c r="Q90" s="5">
        <f t="shared" si="17"/>
        <v>4.3160907978397577E+63</v>
      </c>
    </row>
    <row r="91" spans="1:17" x14ac:dyDescent="0.25">
      <c r="A91" s="83">
        <f>'OH-离子浓度 '!P102</f>
        <v>13.95374261377056</v>
      </c>
      <c r="B91" s="83"/>
      <c r="C91">
        <v>0.87944709321020698</v>
      </c>
      <c r="D91" s="5">
        <f>'Mg2+离子浓度'!B102</f>
        <v>0.83630554895210207</v>
      </c>
      <c r="E91" s="5">
        <f>'OH-离子浓度 '!N102</f>
        <v>0.89896464890249783</v>
      </c>
      <c r="F91" s="5">
        <f>'Mg2+离子浓度'!M102</f>
        <v>0.44370868714308787</v>
      </c>
      <c r="G91" s="5">
        <f t="shared" si="10"/>
        <v>0.3585776025231005</v>
      </c>
      <c r="H91" s="5">
        <f t="shared" si="11"/>
        <v>63917576207.326294</v>
      </c>
      <c r="I91" s="5">
        <f>Gd离子浓度!M102</f>
        <v>8.4808858920234131E-4</v>
      </c>
      <c r="J91" s="5">
        <f t="shared" si="12"/>
        <v>6.1612532641730717E-4</v>
      </c>
      <c r="K91" s="5">
        <f t="shared" si="13"/>
        <v>3.4229184800961511E+19</v>
      </c>
      <c r="L91" s="5">
        <f>Nd离子浓度!M102</f>
        <v>2.4738233433008782E-3</v>
      </c>
      <c r="M91" s="5">
        <f t="shared" si="14"/>
        <v>1.7972004744499159E-3</v>
      </c>
      <c r="N91" s="5">
        <f t="shared" si="15"/>
        <v>5.6162514826559877E+18</v>
      </c>
      <c r="O91" s="5">
        <f>'In离子浓度 '!M102</f>
        <v>5.3825956778337882E-4</v>
      </c>
      <c r="P91" s="5">
        <f t="shared" si="16"/>
        <v>1.529111657569317E-7</v>
      </c>
      <c r="Q91" s="5">
        <f t="shared" si="17"/>
        <v>4.8853407590074027E+63</v>
      </c>
    </row>
    <row r="92" spans="1:17" x14ac:dyDescent="0.25">
      <c r="A92" s="83">
        <f>'OH-离子浓度 '!P103</f>
        <v>13.953779157673097</v>
      </c>
      <c r="B92" s="83"/>
      <c r="C92">
        <v>0.2931415442581049</v>
      </c>
      <c r="D92" s="5">
        <f>'Mg2+离子浓度'!B103</f>
        <v>0.87945458002217114</v>
      </c>
      <c r="E92" s="5">
        <f>'OH-离子浓度 '!N103</f>
        <v>0.89904029586574696</v>
      </c>
      <c r="F92" s="5">
        <f>'Mg2+离子浓度'!M103</f>
        <v>0.44370592376143941</v>
      </c>
      <c r="G92" s="5">
        <f t="shared" si="10"/>
        <v>0.35863571937716399</v>
      </c>
      <c r="H92" s="5">
        <f t="shared" si="11"/>
        <v>63927935717.854546</v>
      </c>
      <c r="I92" s="5">
        <f>Gd离子浓度!M103</f>
        <v>8.4808625401703067E-4</v>
      </c>
      <c r="J92" s="5">
        <f t="shared" si="12"/>
        <v>6.1627918155963144E-4</v>
      </c>
      <c r="K92" s="5">
        <f t="shared" si="13"/>
        <v>3.4237732308868415E+19</v>
      </c>
      <c r="L92" s="5">
        <f>Nd离子浓度!M103</f>
        <v>2.4738204440935448E-3</v>
      </c>
      <c r="M92" s="5">
        <f t="shared" si="14"/>
        <v>1.7976521036512855E-3</v>
      </c>
      <c r="N92" s="5">
        <f t="shared" si="15"/>
        <v>5.6176628239102679E+18</v>
      </c>
      <c r="O92" s="5">
        <f>'In离子浓度 '!M103</f>
        <v>5.6603143759012E-4</v>
      </c>
      <c r="P92" s="5">
        <f t="shared" si="16"/>
        <v>1.691827389091583E-7</v>
      </c>
      <c r="Q92" s="5">
        <f t="shared" si="17"/>
        <v>5.4051993261711917E+63</v>
      </c>
    </row>
    <row r="93" spans="1:17" x14ac:dyDescent="0.25">
      <c r="A93" s="83">
        <f>'OH-离子浓度 '!P104</f>
        <v>13.953781087711388</v>
      </c>
      <c r="B93" s="83"/>
      <c r="D93" s="5">
        <f>'Mg2+离子浓度'!B104</f>
        <v>0.87945458012217115</v>
      </c>
      <c r="E93" s="5">
        <f>'OH-离子浓度 '!N104</f>
        <v>0.8990442912792812</v>
      </c>
      <c r="F93" s="5">
        <f>'Mg2+离子浓度'!M104</f>
        <v>0.44370789933416932</v>
      </c>
      <c r="G93" s="5">
        <f t="shared" si="10"/>
        <v>0.35864050381830315</v>
      </c>
      <c r="H93" s="5">
        <f t="shared" si="11"/>
        <v>63928788559.412331</v>
      </c>
      <c r="I93" s="5">
        <f>Gd离子浓度!M104</f>
        <v>8.4809002999043453E-4</v>
      </c>
      <c r="J93" s="5">
        <f t="shared" si="12"/>
        <v>6.1629014191624733E-4</v>
      </c>
      <c r="K93" s="5">
        <f t="shared" si="13"/>
        <v>3.4238341217569296E+19</v>
      </c>
      <c r="L93" s="5">
        <f>Nd离子浓度!M104</f>
        <v>2.4738314582953419E-3</v>
      </c>
      <c r="M93" s="5">
        <f t="shared" si="14"/>
        <v>1.7976840743274733E-3</v>
      </c>
      <c r="N93" s="5">
        <f t="shared" si="15"/>
        <v>5.6177627322733548E+18</v>
      </c>
      <c r="O93" s="5">
        <f>'In离子浓度 '!M104</f>
        <v>5.6603143755818493E-4</v>
      </c>
      <c r="P93" s="5">
        <f t="shared" si="16"/>
        <v>1.6918725011732587E-7</v>
      </c>
      <c r="Q93" s="5">
        <f t="shared" si="17"/>
        <v>5.4053434542276636E+63</v>
      </c>
    </row>
    <row r="94" spans="1:17" x14ac:dyDescent="0.25">
      <c r="A94" s="83">
        <f>'OH-离子浓度 '!P105</f>
        <v>13.953786878000965</v>
      </c>
      <c r="B94" s="83"/>
      <c r="D94" s="5">
        <f>'Mg2+离子浓度'!B105</f>
        <v>0.87945458042217117</v>
      </c>
      <c r="E94" s="5">
        <f>'OH-离子浓度 '!N105</f>
        <v>0.89905627798809162</v>
      </c>
      <c r="F94" s="5">
        <f>'Mg2+离子浓度'!M105</f>
        <v>0.44371382622103323</v>
      </c>
      <c r="G94" s="5">
        <f t="shared" si="10"/>
        <v>0.35865485790692886</v>
      </c>
      <c r="H94" s="5">
        <f t="shared" si="11"/>
        <v>63931347220.486427</v>
      </c>
      <c r="I94" s="5">
        <f>Gd离子浓度!M105</f>
        <v>8.481013580531843E-4</v>
      </c>
      <c r="J94" s="5">
        <f t="shared" si="12"/>
        <v>6.1632302492975152E-4</v>
      </c>
      <c r="K94" s="5">
        <f t="shared" si="13"/>
        <v>3.4240168051652862E+19</v>
      </c>
      <c r="L94" s="5">
        <f>Nd离子浓度!M105</f>
        <v>2.4738645010776977E-3</v>
      </c>
      <c r="M94" s="5">
        <f t="shared" si="14"/>
        <v>1.7977799918520157E-3</v>
      </c>
      <c r="N94" s="5">
        <f t="shared" si="15"/>
        <v>5.6180624745375488E+18</v>
      </c>
      <c r="O94" s="5">
        <f>'In离子浓度 '!M105</f>
        <v>5.6603143750287208E-4</v>
      </c>
      <c r="P94" s="5">
        <f t="shared" si="16"/>
        <v>1.6920078489618565E-7</v>
      </c>
      <c r="Q94" s="5">
        <f t="shared" si="17"/>
        <v>5.4057758752774966E+63</v>
      </c>
    </row>
    <row r="95" spans="1:17" x14ac:dyDescent="0.25">
      <c r="A95" s="83">
        <f>'OH-离子浓度 '!P106</f>
        <v>13.953794598320021</v>
      </c>
      <c r="B95" s="83"/>
      <c r="D95" s="5">
        <f>'Mg2+离子浓度'!B106</f>
        <v>0.87945458082217109</v>
      </c>
      <c r="E95" s="5">
        <f>'OH-离子浓度 '!N106</f>
        <v>0.89907226037631016</v>
      </c>
      <c r="F95" s="5">
        <f>'Mg2+离子浓度'!M106</f>
        <v>0.44372172877581434</v>
      </c>
      <c r="G95" s="5">
        <f t="shared" si="10"/>
        <v>0.35867399740664124</v>
      </c>
      <c r="H95" s="5">
        <f t="shared" si="11"/>
        <v>63934758896.014488</v>
      </c>
      <c r="I95" s="5">
        <f>Gd离子浓度!M106</f>
        <v>8.4811646216743702E-4</v>
      </c>
      <c r="J95" s="5">
        <f t="shared" si="12"/>
        <v>6.1636687124273489E-4</v>
      </c>
      <c r="K95" s="5">
        <f t="shared" si="13"/>
        <v>3.4242603957929718E+19</v>
      </c>
      <c r="L95" s="5">
        <f>Nd离子浓度!M106</f>
        <v>2.4739085581517886E-3</v>
      </c>
      <c r="M95" s="5">
        <f t="shared" si="14"/>
        <v>1.7979078885366655E-3</v>
      </c>
      <c r="N95" s="5">
        <f t="shared" si="15"/>
        <v>5.6184621516770796E+18</v>
      </c>
      <c r="O95" s="5">
        <f>'In离子浓度 '!M106</f>
        <v>5.6603143743900227E-4</v>
      </c>
      <c r="P95" s="5">
        <f t="shared" si="16"/>
        <v>1.6921883280148174E-7</v>
      </c>
      <c r="Q95" s="5">
        <f t="shared" si="17"/>
        <v>5.4063524856703431E+63</v>
      </c>
    </row>
    <row r="96" spans="1:17" x14ac:dyDescent="0.25">
      <c r="A96" s="83">
        <f>'OH-离子浓度 '!P107</f>
        <v>13.953798458355267</v>
      </c>
      <c r="B96" s="83"/>
      <c r="D96" s="5">
        <f>'Mg2+离子浓度'!B107</f>
        <v>0.87945458102217111</v>
      </c>
      <c r="E96" s="5">
        <f>'OH-离子浓度 '!N107</f>
        <v>0.89908025141967141</v>
      </c>
      <c r="F96" s="5">
        <f>'Mg2+离子浓度'!M107</f>
        <v>0.44372567999919471</v>
      </c>
      <c r="G96" s="5">
        <f t="shared" si="10"/>
        <v>0.35868356724789613</v>
      </c>
      <c r="H96" s="5">
        <f t="shared" si="11"/>
        <v>63936464750.070618</v>
      </c>
      <c r="I96" s="5">
        <f>Gd离子浓度!M107</f>
        <v>8.4812401418009147E-4</v>
      </c>
      <c r="J96" s="5">
        <f t="shared" si="12"/>
        <v>6.1638879493414113E-4</v>
      </c>
      <c r="K96" s="5">
        <f t="shared" si="13"/>
        <v>3.4243821940785619E+19</v>
      </c>
      <c r="L96" s="5">
        <f>Nd离子浓度!M107</f>
        <v>2.4739305866371335E-3</v>
      </c>
      <c r="M96" s="5">
        <f t="shared" si="14"/>
        <v>1.797971838495987E-3</v>
      </c>
      <c r="N96" s="5">
        <f t="shared" si="15"/>
        <v>5.6186619952999598E+18</v>
      </c>
      <c r="O96" s="5">
        <f>'In离子浓度 '!M107</f>
        <v>5.660314373938394E-4</v>
      </c>
      <c r="P96" s="5">
        <f t="shared" si="16"/>
        <v>1.69227857177547E-7</v>
      </c>
      <c r="Q96" s="5">
        <f t="shared" si="17"/>
        <v>5.4066408043944723E+63</v>
      </c>
    </row>
    <row r="97" spans="1:17" x14ac:dyDescent="0.25">
      <c r="A97" s="83">
        <f>'OH-离子浓度 '!P108</f>
        <v>13.953972134084299</v>
      </c>
      <c r="B97" s="83"/>
      <c r="D97" s="5">
        <f>'Mg2+离子浓度'!B108</f>
        <v>0.87945459002217119</v>
      </c>
      <c r="E97" s="5">
        <f>'OH-离子浓度 '!N108</f>
        <v>0.89943986834071354</v>
      </c>
      <c r="F97" s="5">
        <f>'Mg2+离子浓度'!M108</f>
        <v>0.44390349224196102</v>
      </c>
      <c r="G97" s="5">
        <f t="shared" si="10"/>
        <v>0.35911440807017803</v>
      </c>
      <c r="H97" s="5">
        <f t="shared" si="11"/>
        <v>64013263470.619972</v>
      </c>
      <c r="I97" s="5">
        <f>Gd离子浓度!M108</f>
        <v>8.4846386081196157E-4</v>
      </c>
      <c r="J97" s="5">
        <f t="shared" si="12"/>
        <v>6.1737601205938744E-4</v>
      </c>
      <c r="K97" s="5">
        <f t="shared" si="13"/>
        <v>3.4298667336632639E+19</v>
      </c>
      <c r="L97" s="5">
        <f>Nd离子浓度!M108</f>
        <v>2.4749218759621797E-3</v>
      </c>
      <c r="M97" s="5">
        <f t="shared" si="14"/>
        <v>1.8008514781971342E-3</v>
      </c>
      <c r="N97" s="5">
        <f t="shared" si="15"/>
        <v>5.6276608693660447E+18</v>
      </c>
      <c r="O97" s="5">
        <f>'In离子浓度 '!M108</f>
        <v>5.6603143709087851E-4</v>
      </c>
      <c r="P97" s="5">
        <f t="shared" si="16"/>
        <v>1.6963439303956239E-7</v>
      </c>
      <c r="Q97" s="5">
        <f t="shared" si="17"/>
        <v>5.4196291705930477E+63</v>
      </c>
    </row>
    <row r="98" spans="1:17" x14ac:dyDescent="0.25">
      <c r="A98" s="83">
        <f>'OH-离子浓度 '!P109</f>
        <v>13.955705093580248</v>
      </c>
      <c r="B98" s="83"/>
      <c r="D98" s="5">
        <f>'Mg2+离子浓度'!B109</f>
        <v>0.87945468002217109</v>
      </c>
      <c r="E98" s="5">
        <f>'OH-离子浓度 '!N109</f>
        <v>0.90303606143580117</v>
      </c>
      <c r="F98" s="5">
        <f>'Mg2+离子浓度'!M109</f>
        <v>0.4456816232694194</v>
      </c>
      <c r="G98" s="5">
        <f t="shared" si="10"/>
        <v>0.36344183321422752</v>
      </c>
      <c r="H98" s="5">
        <f t="shared" si="11"/>
        <v>64784640501.644836</v>
      </c>
      <c r="I98" s="5">
        <f>Gd离子浓度!M109</f>
        <v>8.5186233437920607E-4</v>
      </c>
      <c r="J98" s="5">
        <f t="shared" si="12"/>
        <v>6.2731359101014935E-4</v>
      </c>
      <c r="K98" s="5">
        <f t="shared" si="13"/>
        <v>3.4850755056119411E+19</v>
      </c>
      <c r="L98" s="5">
        <f>Nd离子浓度!M109</f>
        <v>2.4848347781557651E-3</v>
      </c>
      <c r="M98" s="5">
        <f t="shared" si="14"/>
        <v>1.8298386544907559E-3</v>
      </c>
      <c r="N98" s="5">
        <f t="shared" si="15"/>
        <v>5.7182457952836127E+18</v>
      </c>
      <c r="O98" s="5">
        <f>'In离子浓度 '!M109</f>
        <v>5.6603143613283139E-4</v>
      </c>
      <c r="P98" s="5">
        <f t="shared" si="16"/>
        <v>1.7374473968196563E-7</v>
      </c>
      <c r="Q98" s="5">
        <f t="shared" si="17"/>
        <v>5.5509501495835665E+63</v>
      </c>
    </row>
    <row r="99" spans="1:17" x14ac:dyDescent="0.25">
      <c r="A99" s="83">
        <f>'OH-离子浓度 '!P110</f>
        <v>13.972664698291533</v>
      </c>
      <c r="B99" s="83"/>
      <c r="D99" s="5">
        <f>'Mg2+离子浓度'!B110</f>
        <v>0.87945558002217117</v>
      </c>
      <c r="E99" s="5">
        <f>'OH-离子浓度 '!N110</f>
        <v>0.93899806711505918</v>
      </c>
      <c r="F99" s="5">
        <f>'Mg2+离子浓度'!M110</f>
        <v>0.46346296047054758</v>
      </c>
      <c r="G99" s="5">
        <f t="shared" si="10"/>
        <v>0.40864334261973972</v>
      </c>
      <c r="H99" s="5">
        <f t="shared" si="11"/>
        <v>72841950556.103348</v>
      </c>
      <c r="I99" s="5">
        <f>Gd离子浓度!M110</f>
        <v>8.8584709282930961E-4</v>
      </c>
      <c r="J99" s="5">
        <f t="shared" si="12"/>
        <v>7.3342018633391253E-4</v>
      </c>
      <c r="K99" s="5">
        <f t="shared" si="13"/>
        <v>4.0745565907439583E+19</v>
      </c>
      <c r="L99" s="5">
        <f>Nd离子浓度!M110</f>
        <v>2.5839638284411029E-3</v>
      </c>
      <c r="M99" s="5">
        <f t="shared" si="14"/>
        <v>2.1393435141074954E-3</v>
      </c>
      <c r="N99" s="5">
        <f t="shared" si="15"/>
        <v>6.6854484815859231E+18</v>
      </c>
      <c r="O99" s="5">
        <f>'In离子浓度 '!M110</f>
        <v>5.6603143310322043E-4</v>
      </c>
      <c r="P99" s="5">
        <f t="shared" si="16"/>
        <v>2.1961868576452339E-7</v>
      </c>
      <c r="Q99" s="5">
        <f t="shared" si="17"/>
        <v>7.0165714301764662E+63</v>
      </c>
    </row>
    <row r="100" spans="1:17" x14ac:dyDescent="0.25">
      <c r="A100" s="83">
        <f>'OH-离子浓度 '!P111</f>
        <v>14.078528168930779</v>
      </c>
      <c r="B100" s="83"/>
      <c r="C100">
        <v>7.4868119641229509E-6</v>
      </c>
      <c r="D100" s="5">
        <f>'Mg2+离子浓度'!B111</f>
        <v>0.8794620668341353</v>
      </c>
      <c r="E100" s="5">
        <f>'OH-离子浓度 '!N111</f>
        <v>1.1981968373462166</v>
      </c>
      <c r="F100" s="5">
        <f>'Mg2+离子浓度'!M111</f>
        <v>0.59162322239985154</v>
      </c>
      <c r="G100" s="5">
        <f t="shared" si="10"/>
        <v>0.84937906089752058</v>
      </c>
      <c r="H100" s="5">
        <f t="shared" si="11"/>
        <v>151404467183.15875</v>
      </c>
      <c r="I100" s="5">
        <f>Gd离子浓度!M111</f>
        <v>1.1307946212682771E-3</v>
      </c>
      <c r="J100" s="5">
        <f t="shared" si="12"/>
        <v>1.9452178262578139E-3</v>
      </c>
      <c r="K100" s="5">
        <f t="shared" si="13"/>
        <v>1.08067657014323E+20</v>
      </c>
      <c r="L100" s="5">
        <f>Nd离子浓度!M111</f>
        <v>3.2984433355341017E-3</v>
      </c>
      <c r="M100" s="5">
        <f t="shared" si="14"/>
        <v>5.6740549119219759E-3</v>
      </c>
      <c r="N100" s="5">
        <f t="shared" si="15"/>
        <v>1.7731421599756175E+19</v>
      </c>
      <c r="O100" s="5">
        <f>'In离子浓度 '!M111</f>
        <v>5.6603142496964936E-4</v>
      </c>
      <c r="P100" s="5">
        <f t="shared" si="16"/>
        <v>9.4809116533645473E-7</v>
      </c>
      <c r="Q100" s="5">
        <f t="shared" si="17"/>
        <v>3.0290452566659896E+64</v>
      </c>
    </row>
    <row r="101" spans="1:17" x14ac:dyDescent="0.25">
      <c r="A101" s="83">
        <f>'OH-离子浓度 '!P112</f>
        <v>14.078528142410976</v>
      </c>
      <c r="B101" s="83"/>
      <c r="D101" s="5">
        <f>'Mg2+离子浓度'!B112</f>
        <v>0.87946458002217109</v>
      </c>
      <c r="E101" s="5">
        <f>'OH-离子浓度 '!N112</f>
        <v>1.1981967641794073</v>
      </c>
      <c r="F101" s="5">
        <f>'Mg2+离子浓度'!M112</f>
        <v>0.59162319427986443</v>
      </c>
      <c r="G101" s="5">
        <f t="shared" si="10"/>
        <v>0.84937891679321498</v>
      </c>
      <c r="H101" s="5">
        <f t="shared" si="11"/>
        <v>151404441496.11676</v>
      </c>
      <c r="I101" s="5">
        <f>Gd离子浓度!M112</f>
        <v>1.1307945975058483E-3</v>
      </c>
      <c r="J101" s="5">
        <f t="shared" si="12"/>
        <v>1.9452174290322726E-3</v>
      </c>
      <c r="K101" s="5">
        <f t="shared" si="13"/>
        <v>1.0806763494623737E+20</v>
      </c>
      <c r="L101" s="5">
        <f>Nd离子浓度!M112</f>
        <v>3.2984433060324323E-3</v>
      </c>
      <c r="M101" s="5">
        <f t="shared" si="14"/>
        <v>5.6740538217294892E-3</v>
      </c>
      <c r="N101" s="5">
        <f t="shared" si="15"/>
        <v>1.7731418192904655E+19</v>
      </c>
      <c r="O101" s="5">
        <f>'In离子浓度 '!M112</f>
        <v>5.6603303750061944E-4</v>
      </c>
      <c r="P101" s="5">
        <f t="shared" si="16"/>
        <v>9.4809621988962041E-7</v>
      </c>
      <c r="Q101" s="5">
        <f t="shared" si="17"/>
        <v>3.0290614053981483E+64</v>
      </c>
    </row>
    <row r="102" spans="1:17" x14ac:dyDescent="0.25">
      <c r="A102" s="83">
        <f>'OH-离子浓度 '!P113</f>
        <v>14.078528093000887</v>
      </c>
      <c r="B102" s="83"/>
      <c r="D102" s="5">
        <f>'Mg2+离子浓度'!B113</f>
        <v>0.87947458002217116</v>
      </c>
      <c r="E102" s="5">
        <f>'OH-离子浓度 '!N113</f>
        <v>1.1981966278594467</v>
      </c>
      <c r="F102" s="5">
        <f>'Mg2+离子浓度'!M113</f>
        <v>0.59162313818764745</v>
      </c>
      <c r="G102" s="5">
        <f t="shared" si="10"/>
        <v>0.84937864299376409</v>
      </c>
      <c r="H102" s="5">
        <f t="shared" si="11"/>
        <v>151404392690.51053</v>
      </c>
      <c r="I102" s="5">
        <f>Gd离子浓度!M113</f>
        <v>1.1307945501058496E-3</v>
      </c>
      <c r="J102" s="5">
        <f t="shared" si="12"/>
        <v>1.9452166835662785E-3</v>
      </c>
      <c r="K102" s="5">
        <f t="shared" si="13"/>
        <v>1.0806759353145993E+20</v>
      </c>
      <c r="L102" s="5">
        <f>Nd离子浓度!M113</f>
        <v>3.2984432471841085E-3</v>
      </c>
      <c r="M102" s="5">
        <f t="shared" si="14"/>
        <v>5.6740517838704315E-3</v>
      </c>
      <c r="N102" s="5">
        <f t="shared" si="15"/>
        <v>1.77314118245951E+19</v>
      </c>
      <c r="O102" s="5">
        <f>'In离子浓度 '!M113</f>
        <v>5.6603946382281865E-4</v>
      </c>
      <c r="P102" s="5">
        <f t="shared" si="16"/>
        <v>9.4811710077491176E-7</v>
      </c>
      <c r="Q102" s="5">
        <f t="shared" si="17"/>
        <v>3.029128117491731E+64</v>
      </c>
    </row>
    <row r="103" spans="1:17" x14ac:dyDescent="0.25">
      <c r="A103" s="83">
        <f>'OH-离子浓度 '!P114</f>
        <v>14.078528016294186</v>
      </c>
      <c r="B103" s="83"/>
      <c r="D103" s="5">
        <f>'Mg2+离子浓度'!B114</f>
        <v>0.87950458002217113</v>
      </c>
      <c r="E103" s="5">
        <f>'OH-离子浓度 '!N114</f>
        <v>1.1981964162295351</v>
      </c>
      <c r="F103" s="5">
        <f>'Mg2+离子浓度'!M114</f>
        <v>0.59162304103308694</v>
      </c>
      <c r="G103" s="5">
        <f t="shared" si="10"/>
        <v>0.84937820347066806</v>
      </c>
      <c r="H103" s="5">
        <f t="shared" si="11"/>
        <v>151404314344.14761</v>
      </c>
      <c r="I103" s="5">
        <f>Gd离子浓度!M114</f>
        <v>1.1307944680066467E-3</v>
      </c>
      <c r="J103" s="5">
        <f t="shared" si="12"/>
        <v>1.9452155116236973E-3</v>
      </c>
      <c r="K103" s="5">
        <f t="shared" si="13"/>
        <v>1.0806752842353875E+20</v>
      </c>
      <c r="L103" s="5">
        <f>Nd离子浓度!M114</f>
        <v>3.298443145255825E-3</v>
      </c>
      <c r="M103" s="5">
        <f t="shared" si="14"/>
        <v>5.6740486020159528E-3</v>
      </c>
      <c r="N103" s="5">
        <f t="shared" si="15"/>
        <v>1.7731401881299853E+19</v>
      </c>
      <c r="O103" s="5">
        <f>'In离子浓度 '!M114</f>
        <v>5.6605875559364509E-4</v>
      </c>
      <c r="P103" s="5">
        <f t="shared" si="16"/>
        <v>9.4818072454888576E-7</v>
      </c>
      <c r="Q103" s="5">
        <f t="shared" si="17"/>
        <v>3.029331388335098E+64</v>
      </c>
    </row>
    <row r="104" spans="1:17" x14ac:dyDescent="0.25">
      <c r="A104" s="83">
        <f>'OH-离子浓度 '!P115</f>
        <v>14.078527939587488</v>
      </c>
      <c r="B104" s="83"/>
      <c r="D104" s="5">
        <f>'Mg2+离子浓度'!B115</f>
        <v>0.87953458002217111</v>
      </c>
      <c r="E104" s="5">
        <f>'OH-离子浓度 '!N115</f>
        <v>1.1981962045996712</v>
      </c>
      <c r="F104" s="5">
        <f>'Mg2+离子浓度'!M115</f>
        <v>0.59162294387854231</v>
      </c>
      <c r="G104" s="5">
        <f t="shared" si="10"/>
        <v>0.84937776394781384</v>
      </c>
      <c r="H104" s="5">
        <f t="shared" si="11"/>
        <v>151404235997.82779</v>
      </c>
      <c r="I104" s="5">
        <f>Gd离子浓度!M115</f>
        <v>1.1307943859074495E-3</v>
      </c>
      <c r="J104" s="5">
        <f t="shared" si="12"/>
        <v>1.9452143396818718E-3</v>
      </c>
      <c r="K104" s="5">
        <f t="shared" si="13"/>
        <v>1.0806746331565955E+20</v>
      </c>
      <c r="L104" s="5">
        <f>Nd离子浓度!M115</f>
        <v>3.2984430433275441E-3</v>
      </c>
      <c r="M104" s="5">
        <f t="shared" si="14"/>
        <v>5.674045420163404E-3</v>
      </c>
      <c r="N104" s="5">
        <f t="shared" si="15"/>
        <v>1.7731391938010638E+19</v>
      </c>
      <c r="O104" s="5">
        <f>'In离子浓度 '!M115</f>
        <v>5.6607804736387543E-4</v>
      </c>
      <c r="P104" s="5">
        <f t="shared" si="16"/>
        <v>9.4824435038762867E-7</v>
      </c>
      <c r="Q104" s="5">
        <f t="shared" si="17"/>
        <v>3.0295346657751714E+64</v>
      </c>
    </row>
    <row r="105" spans="1:17" x14ac:dyDescent="0.25">
      <c r="A105" s="83">
        <f>'OH-离子浓度 '!P116</f>
        <v>14.078527873810858</v>
      </c>
      <c r="B105" s="83"/>
      <c r="D105" s="5">
        <f>'Mg2+离子浓度'!B116</f>
        <v>0.87955458002217113</v>
      </c>
      <c r="E105" s="5">
        <f>'OH-离子浓度 '!N116</f>
        <v>1.1981960231253379</v>
      </c>
      <c r="F105" s="5">
        <f>'Mg2+离子浓度'!M116</f>
        <v>0.59162286455220192</v>
      </c>
      <c r="G105" s="5">
        <f t="shared" si="10"/>
        <v>0.84937739277390834</v>
      </c>
      <c r="H105" s="5">
        <f t="shared" si="11"/>
        <v>151404169834.92126</v>
      </c>
      <c r="I105" s="5">
        <f>Gd离子浓度!M116</f>
        <v>1.1307943188737409E-3</v>
      </c>
      <c r="J105" s="5">
        <f t="shared" si="12"/>
        <v>1.9452133405246264E-3</v>
      </c>
      <c r="K105" s="5">
        <f t="shared" si="13"/>
        <v>1.080674078069237E+20</v>
      </c>
      <c r="L105" s="5">
        <f>Nd离子浓度!M116</f>
        <v>3.2984429601034533E-3</v>
      </c>
      <c r="M105" s="5">
        <f t="shared" si="14"/>
        <v>5.6740426988908278E-3</v>
      </c>
      <c r="N105" s="5">
        <f t="shared" si="15"/>
        <v>1.7731383434033838E+19</v>
      </c>
      <c r="O105" s="5">
        <f>'In离子浓度 '!M116</f>
        <v>5.6609090592274372E-4</v>
      </c>
      <c r="P105" s="5">
        <f t="shared" si="16"/>
        <v>9.48286568195276E-7</v>
      </c>
      <c r="Q105" s="5">
        <f t="shared" si="17"/>
        <v>3.0296695469497638E+64</v>
      </c>
    </row>
    <row r="106" spans="1:17" x14ac:dyDescent="0.25">
      <c r="A106" s="83">
        <f>'OH-离子浓度 '!P117</f>
        <v>14.078527765418109</v>
      </c>
      <c r="B106" s="83"/>
      <c r="D106" s="5">
        <f>'Mg2+离子浓度'!B117</f>
        <v>0.87965458002217112</v>
      </c>
      <c r="E106" s="5">
        <f>'OH-离子浓度 '!N117</f>
        <v>1.1981957240753847</v>
      </c>
      <c r="F106" s="5">
        <f>'Mg2+离子浓度'!M117</f>
        <v>0.59162268717313615</v>
      </c>
      <c r="G106" s="5">
        <f t="shared" si="10"/>
        <v>0.84937671413446736</v>
      </c>
      <c r="H106" s="5">
        <f t="shared" si="11"/>
        <v>151404048865.32394</v>
      </c>
      <c r="I106" s="5">
        <f>Gd离子浓度!M117</f>
        <v>1.1307941689818204E-3</v>
      </c>
      <c r="J106" s="5">
        <f t="shared" si="12"/>
        <v>1.9452116261988815E-3</v>
      </c>
      <c r="K106" s="5">
        <f t="shared" si="13"/>
        <v>1.0806731256660453E+20</v>
      </c>
      <c r="L106" s="5">
        <f>Nd离子浓度!M117</f>
        <v>3.298442774008736E-3</v>
      </c>
      <c r="M106" s="5">
        <f t="shared" si="14"/>
        <v>5.6740381303262933E-3</v>
      </c>
      <c r="N106" s="5">
        <f t="shared" si="15"/>
        <v>1.7731369157269668E+19</v>
      </c>
      <c r="O106" s="5">
        <f>'In离子浓度 '!M117</f>
        <v>5.6615523819131502E-4</v>
      </c>
      <c r="P106" s="5">
        <f t="shared" si="16"/>
        <v>9.4850069232028431E-7</v>
      </c>
      <c r="Q106" s="5">
        <f t="shared" si="17"/>
        <v>3.030353649585573E+64</v>
      </c>
    </row>
    <row r="107" spans="1:17" x14ac:dyDescent="0.25">
      <c r="A107" s="83">
        <f>'OH-离子浓度 '!P118</f>
        <v>14.078527666417259</v>
      </c>
      <c r="B107" s="83"/>
      <c r="D107" s="5">
        <f>'Mg2+离子浓度'!B118</f>
        <v>0.87995458002217108</v>
      </c>
      <c r="E107" s="5">
        <f>'OH-离子浓度 '!N118</f>
        <v>1.1981954509372554</v>
      </c>
      <c r="F107" s="5">
        <f>'Mg2+离子浓度'!M118</f>
        <v>0.59162237994367395</v>
      </c>
      <c r="G107" s="5">
        <f t="shared" si="10"/>
        <v>0.84937588580948031</v>
      </c>
      <c r="H107" s="5">
        <f t="shared" si="11"/>
        <v>151403901213.81113</v>
      </c>
      <c r="I107" s="5">
        <f>Gd离子浓度!M118</f>
        <v>1.1307939093614325E-3</v>
      </c>
      <c r="J107" s="5">
        <f t="shared" si="12"/>
        <v>1.945209849317203E-3</v>
      </c>
      <c r="K107" s="5">
        <f t="shared" si="13"/>
        <v>1.0806721385095573E+20</v>
      </c>
      <c r="L107" s="5">
        <f>Nd离子浓度!M118</f>
        <v>3.2984424516832489E-3</v>
      </c>
      <c r="M107" s="5">
        <f t="shared" si="14"/>
        <v>5.6740336955329838E-3</v>
      </c>
      <c r="N107" s="5">
        <f t="shared" si="15"/>
        <v>1.7731355298540575E+19</v>
      </c>
      <c r="O107" s="5">
        <f>'In离子浓度 '!M118</f>
        <v>5.6634827547885776E-4</v>
      </c>
      <c r="P107" s="5">
        <f t="shared" si="16"/>
        <v>9.4914630932947422E-7</v>
      </c>
      <c r="Q107" s="5">
        <f t="shared" si="17"/>
        <v>3.0324163237363392E+64</v>
      </c>
    </row>
    <row r="108" spans="1:17" x14ac:dyDescent="0.25">
      <c r="A108" s="83">
        <f>'OH-离子浓度 '!P119</f>
        <v>14.078527567416456</v>
      </c>
      <c r="B108" s="83"/>
      <c r="D108" s="5">
        <f>'Mg2+离子浓度'!B119</f>
        <v>0.88025458002217116</v>
      </c>
      <c r="E108" s="5">
        <f>'OH-离子浓度 '!N119</f>
        <v>1.1981951777993203</v>
      </c>
      <c r="F108" s="5">
        <f>'Mg2+离子浓度'!M119</f>
        <v>0.59162207271437128</v>
      </c>
      <c r="G108" s="5">
        <f t="shared" si="10"/>
        <v>0.84937505748548792</v>
      </c>
      <c r="H108" s="5">
        <f t="shared" si="11"/>
        <v>151403753562.47559</v>
      </c>
      <c r="I108" s="5">
        <f>Gd离子浓度!M119</f>
        <v>1.1307936497411046E-3</v>
      </c>
      <c r="J108" s="5">
        <f t="shared" si="12"/>
        <v>1.9452080724377901E-3</v>
      </c>
      <c r="K108" s="5">
        <f t="shared" si="13"/>
        <v>1.0806711513543279E+20</v>
      </c>
      <c r="L108" s="5">
        <f>Nd离子浓度!M119</f>
        <v>3.2984421293577922E-3</v>
      </c>
      <c r="M108" s="5">
        <f t="shared" si="14"/>
        <v>5.6740292607450095E-3</v>
      </c>
      <c r="N108" s="5">
        <f t="shared" si="15"/>
        <v>1.7731341439828154E+19</v>
      </c>
      <c r="O108" s="5">
        <f>'In离子浓度 '!M119</f>
        <v>5.6654131274753701E-4</v>
      </c>
      <c r="P108" s="5">
        <f t="shared" si="16"/>
        <v>9.4979214504333429E-7</v>
      </c>
      <c r="Q108" s="5">
        <f t="shared" si="17"/>
        <v>3.0344796966240711E+64</v>
      </c>
    </row>
    <row r="109" spans="1:17" x14ac:dyDescent="0.25">
      <c r="A109" s="83">
        <f>'OH-离子浓度 '!P120</f>
        <v>14.078527455123908</v>
      </c>
      <c r="B109" s="83"/>
      <c r="D109" s="5">
        <f>'Mg2+离子浓度'!B120</f>
        <v>0.88045458002217114</v>
      </c>
      <c r="E109" s="5">
        <f>'OH-离子浓度 '!N120</f>
        <v>1.1981948679902434</v>
      </c>
      <c r="F109" s="5">
        <f>'Mg2+离子浓度'!M120</f>
        <v>0.5916218218628263</v>
      </c>
      <c r="G109" s="5">
        <f t="shared" si="10"/>
        <v>0.84937425811115075</v>
      </c>
      <c r="H109" s="5">
        <f t="shared" si="11"/>
        <v>151403611071.50638</v>
      </c>
      <c r="I109" s="5">
        <f>Gd离子浓度!M120</f>
        <v>1.1307934377620429E-3</v>
      </c>
      <c r="J109" s="5">
        <f t="shared" si="12"/>
        <v>1.9452061989117533E-3</v>
      </c>
      <c r="K109" s="5">
        <f t="shared" si="13"/>
        <v>1.0806701105065296E+20</v>
      </c>
      <c r="L109" s="5">
        <f>Nd离子浓度!M120</f>
        <v>3.2984418661801849E-3</v>
      </c>
      <c r="M109" s="5">
        <f t="shared" si="14"/>
        <v>5.6740244067404301E-3</v>
      </c>
      <c r="N109" s="5">
        <f t="shared" si="15"/>
        <v>1.7731326271063845E+19</v>
      </c>
      <c r="O109" s="5">
        <f>'In离子浓度 '!M120</f>
        <v>5.666699959547334E-4</v>
      </c>
      <c r="P109" s="5">
        <f t="shared" si="16"/>
        <v>9.5022218815671999E-7</v>
      </c>
      <c r="Q109" s="5">
        <f t="shared" si="17"/>
        <v>3.0358536362834507E+64</v>
      </c>
    </row>
    <row r="110" spans="1:17" x14ac:dyDescent="0.25">
      <c r="A110" s="83">
        <f>'OH-离子浓度 '!P121</f>
        <v>14.078527590912737</v>
      </c>
      <c r="B110" s="83"/>
      <c r="D110" s="5">
        <f>'Mg2+离子浓度'!B121</f>
        <v>0.88145458002217114</v>
      </c>
      <c r="E110" s="5">
        <f>'OH-离子浓度 '!N121</f>
        <v>1.1981952426242988</v>
      </c>
      <c r="F110" s="5">
        <f>'Mg2+离子浓度'!M121</f>
        <v>0.59162126094195755</v>
      </c>
      <c r="G110" s="5">
        <f t="shared" si="10"/>
        <v>0.84937398395279085</v>
      </c>
      <c r="H110" s="5">
        <f t="shared" si="11"/>
        <v>151403562201.92352</v>
      </c>
      <c r="I110" s="5">
        <f>Gd离子浓度!M121</f>
        <v>1.1307929637625407E-3</v>
      </c>
      <c r="J110" s="5">
        <f t="shared" si="12"/>
        <v>1.9452072081271039E-3</v>
      </c>
      <c r="K110" s="5">
        <f t="shared" si="13"/>
        <v>1.0806706711817244E+20</v>
      </c>
      <c r="L110" s="5">
        <f>Nd离子浓度!M121</f>
        <v>3.2984412776972121E-3</v>
      </c>
      <c r="M110" s="5">
        <f t="shared" si="14"/>
        <v>5.6740287166377719E-3</v>
      </c>
      <c r="N110" s="5">
        <f t="shared" si="15"/>
        <v>1.7731339739493038E+19</v>
      </c>
      <c r="O110" s="5">
        <f>'In离子浓度 '!M121</f>
        <v>5.6731353684356088E-4</v>
      </c>
      <c r="P110" s="5">
        <f t="shared" si="16"/>
        <v>9.5238344705453576E-7</v>
      </c>
      <c r="Q110" s="5">
        <f t="shared" si="17"/>
        <v>3.042758616787654E+64</v>
      </c>
    </row>
    <row r="111" spans="1:17" x14ac:dyDescent="0.25">
      <c r="A111" s="83">
        <f>'OH-离子浓度 '!P122</f>
        <v>14.078528713510851</v>
      </c>
      <c r="B111" s="83"/>
      <c r="D111" s="5">
        <f>'Mg2+离子浓度'!B122</f>
        <v>0.88445458002217114</v>
      </c>
      <c r="E111" s="5">
        <f>'OH-离子浓度 '!N122</f>
        <v>1.1981983398164464</v>
      </c>
      <c r="F111" s="5">
        <f>'Mg2+离子浓度'!M122</f>
        <v>0.5916202893994349</v>
      </c>
      <c r="G111" s="5">
        <f t="shared" si="10"/>
        <v>0.84937698019640417</v>
      </c>
      <c r="H111" s="5">
        <f t="shared" si="11"/>
        <v>151404096291.69415</v>
      </c>
      <c r="I111" s="5">
        <f>Gd离子浓度!M122</f>
        <v>1.1307921427716639E-3</v>
      </c>
      <c r="J111" s="5">
        <f t="shared" si="12"/>
        <v>1.9452208802617943E-3</v>
      </c>
      <c r="K111" s="5">
        <f t="shared" si="13"/>
        <v>1.080678266812108E+20</v>
      </c>
      <c r="L111" s="5">
        <f>Nd离子浓度!M122</f>
        <v>3.2984402584149853E-3</v>
      </c>
      <c r="M111" s="5">
        <f t="shared" si="14"/>
        <v>5.6740709634206694E-3</v>
      </c>
      <c r="N111" s="5">
        <f t="shared" si="15"/>
        <v>1.7731471760689592E+19</v>
      </c>
      <c r="O111" s="5">
        <f>'In离子浓度 '!M122</f>
        <v>5.6924428724986669E-4</v>
      </c>
      <c r="P111" s="5">
        <f t="shared" si="16"/>
        <v>9.5889188401119824E-7</v>
      </c>
      <c r="Q111" s="5">
        <f t="shared" si="17"/>
        <v>3.0635523450837006E+64</v>
      </c>
    </row>
    <row r="112" spans="1:17" x14ac:dyDescent="0.25">
      <c r="A112" s="83">
        <f>'OH-离子浓度 '!P123</f>
        <v>14.078529836103538</v>
      </c>
      <c r="B112" s="83"/>
      <c r="D112" s="5">
        <f>'Mg2+离子浓度'!B123</f>
        <v>0.88745458002217115</v>
      </c>
      <c r="E112" s="5">
        <f>'OH-离子浓度 '!N123</f>
        <v>1.1982014370016261</v>
      </c>
      <c r="F112" s="5">
        <f>'Mg2+离子浓度'!M123</f>
        <v>0.59161931785850763</v>
      </c>
      <c r="G112" s="5">
        <f t="shared" si="10"/>
        <v>0.84937997642935759</v>
      </c>
      <c r="H112" s="5">
        <f t="shared" si="11"/>
        <v>151404630379.56464</v>
      </c>
      <c r="I112" s="5">
        <f>Gd离子浓度!M123</f>
        <v>1.1307913217813831E-3</v>
      </c>
      <c r="J112" s="5">
        <f t="shared" si="12"/>
        <v>1.9452345524196522E-3</v>
      </c>
      <c r="K112" s="5">
        <f t="shared" si="13"/>
        <v>1.0806858624553624E+20</v>
      </c>
      <c r="L112" s="5">
        <f>Nd离子浓度!M123</f>
        <v>3.2984392391330725E-3</v>
      </c>
      <c r="M112" s="5">
        <f t="shared" si="14"/>
        <v>5.6741132103053909E-3</v>
      </c>
      <c r="N112" s="5">
        <f t="shared" si="15"/>
        <v>1.7731603782204346E+19</v>
      </c>
      <c r="O112" s="5">
        <f>'In离子浓度 '!M123</f>
        <v>5.7117503705953311E-4</v>
      </c>
      <c r="P112" s="5">
        <f t="shared" si="16"/>
        <v>9.6542258336640906E-7</v>
      </c>
      <c r="Q112" s="5">
        <f t="shared" si="17"/>
        <v>3.0844171992537033E+64</v>
      </c>
    </row>
    <row r="113" spans="1:17" x14ac:dyDescent="0.25">
      <c r="A113" s="83">
        <f>'OH-离子浓度 '!P124</f>
        <v>14.078530438107839</v>
      </c>
      <c r="B113" s="83"/>
      <c r="D113" s="5">
        <f>'Mg2+离子浓度'!B124</f>
        <v>0.88945458002217115</v>
      </c>
      <c r="E113" s="5">
        <f>'OH-离子浓度 '!N124</f>
        <v>1.1982030979090215</v>
      </c>
      <c r="F113" s="5">
        <f>'Mg2+离子浓度'!M124</f>
        <v>0.59161852459996511</v>
      </c>
      <c r="G113" s="5">
        <f t="shared" si="10"/>
        <v>0.84938119232224119</v>
      </c>
      <c r="H113" s="5">
        <f t="shared" si="11"/>
        <v>151404847116.26404</v>
      </c>
      <c r="I113" s="5">
        <f>Gd离子浓度!M124</f>
        <v>1.130790651446113E-3</v>
      </c>
      <c r="J113" s="5">
        <f t="shared" si="12"/>
        <v>1.9452414885476248E-3</v>
      </c>
      <c r="K113" s="5">
        <f t="shared" si="13"/>
        <v>1.0806897158597915E+20</v>
      </c>
      <c r="L113" s="5">
        <f>Nd离子浓度!M124</f>
        <v>3.2984384068931341E-3</v>
      </c>
      <c r="M113" s="5">
        <f t="shared" si="14"/>
        <v>5.6741353744851133E-3</v>
      </c>
      <c r="N113" s="5">
        <f t="shared" si="15"/>
        <v>1.7731673045265979E+19</v>
      </c>
      <c r="O113" s="5">
        <f>'In离子浓度 '!M124</f>
        <v>5.7246217682894703E-4</v>
      </c>
      <c r="P113" s="5">
        <f t="shared" si="16"/>
        <v>9.6978670053537612E-7</v>
      </c>
      <c r="Q113" s="5">
        <f t="shared" si="17"/>
        <v>3.0983600656082306E+64</v>
      </c>
    </row>
    <row r="114" spans="1:17" x14ac:dyDescent="0.25">
      <c r="A114" s="83">
        <f>'OH-离子浓度 '!P125</f>
        <v>14.078535652978438</v>
      </c>
      <c r="B114" s="83"/>
      <c r="D114" s="5">
        <f>'Mg2+离子浓度'!B125</f>
        <v>0.89945458002217116</v>
      </c>
      <c r="E114" s="5">
        <f>'OH-离子浓度 '!N125</f>
        <v>1.1982174856387358</v>
      </c>
      <c r="F114" s="5">
        <f>'Mg2+离子浓度'!M125</f>
        <v>0.59161675082231846</v>
      </c>
      <c r="G114" s="5">
        <f t="shared" si="10"/>
        <v>0.84939904411073552</v>
      </c>
      <c r="H114" s="5">
        <f t="shared" si="11"/>
        <v>151408029253.25055</v>
      </c>
      <c r="I114" s="5">
        <f>Gd离子浓度!M125</f>
        <v>1.1307891525317692E-3</v>
      </c>
      <c r="J114" s="5">
        <f t="shared" si="12"/>
        <v>1.9453089847422105E-3</v>
      </c>
      <c r="K114" s="5">
        <f t="shared" si="13"/>
        <v>1.0807272137456725E+20</v>
      </c>
      <c r="L114" s="5">
        <f>Nd离子浓度!M125</f>
        <v>3.2984365459485265E-3</v>
      </c>
      <c r="M114" s="5">
        <f t="shared" si="14"/>
        <v>5.6743365764250746E-3</v>
      </c>
      <c r="N114" s="5">
        <f t="shared" si="15"/>
        <v>1.7732301801328359E+19</v>
      </c>
      <c r="O114" s="5">
        <f>'In离子浓度 '!M125</f>
        <v>5.7889827126661128E-4</v>
      </c>
      <c r="P114" s="5">
        <f t="shared" si="16"/>
        <v>9.9178702689188157E-7</v>
      </c>
      <c r="Q114" s="5">
        <f t="shared" si="17"/>
        <v>3.1686486482168743E+64</v>
      </c>
    </row>
    <row r="115" spans="1:17" x14ac:dyDescent="0.25">
      <c r="A115" s="83">
        <f>'OH-离子浓度 '!P126</f>
        <v>14.078553558773567</v>
      </c>
      <c r="B115" s="83"/>
      <c r="D115" s="5">
        <f>'Mg2+离子浓度'!B126</f>
        <v>0.92945458002217118</v>
      </c>
      <c r="E115" s="5">
        <f>'OH-离子浓度 '!N126</f>
        <v>1.1982668887051144</v>
      </c>
      <c r="F115" s="5">
        <f>'Mg2+离子浓度'!M126</f>
        <v>0.5916136785585242</v>
      </c>
      <c r="G115" s="5">
        <f t="shared" si="10"/>
        <v>0.84946467650290458</v>
      </c>
      <c r="H115" s="5">
        <f t="shared" si="11"/>
        <v>151419728431.89032</v>
      </c>
      <c r="I115" s="5">
        <f>Gd离子浓度!M126</f>
        <v>1.1307865563394109E-3</v>
      </c>
      <c r="J115" s="5">
        <f t="shared" si="12"/>
        <v>1.9455451458455899E-3</v>
      </c>
      <c r="K115" s="5">
        <f t="shared" si="13"/>
        <v>1.080858414358661E+20</v>
      </c>
      <c r="L115" s="5">
        <f>Nd离子浓度!M126</f>
        <v>3.2984333226997358E-3</v>
      </c>
      <c r="M115" s="5">
        <f t="shared" si="14"/>
        <v>5.6750329263267636E-3</v>
      </c>
      <c r="N115" s="5">
        <f t="shared" si="15"/>
        <v>1.7734477894771137E+19</v>
      </c>
      <c r="O115" s="5">
        <f>'In离子浓度 '!M126</f>
        <v>5.9820694983387659E-4</v>
      </c>
      <c r="P115" s="5">
        <f t="shared" si="16"/>
        <v>1.059312900333962E-6</v>
      </c>
      <c r="Q115" s="5">
        <f t="shared" si="17"/>
        <v>3.3843862630478017E+64</v>
      </c>
    </row>
    <row r="116" spans="1:17" x14ac:dyDescent="0.25">
      <c r="A116" s="83">
        <f>'OH-离子浓度 '!P127</f>
        <v>14.078571463703103</v>
      </c>
      <c r="B116" s="83"/>
      <c r="D116" s="5">
        <f>'Mg2+离子浓度'!B127</f>
        <v>0.9594545800221711</v>
      </c>
      <c r="E116" s="5">
        <f>'OH-离子浓度 '!N127</f>
        <v>1.198316291420032</v>
      </c>
      <c r="F116" s="5">
        <f>'Mg2+离子浓度'!M127</f>
        <v>0.59161060631068418</v>
      </c>
      <c r="G116" s="5">
        <f t="shared" si="10"/>
        <v>0.84953031058002682</v>
      </c>
      <c r="H116" s="5">
        <f t="shared" si="11"/>
        <v>151431427910.87823</v>
      </c>
      <c r="I116" s="5">
        <f>Gd离子浓度!M127</f>
        <v>1.1307839601530129E-3</v>
      </c>
      <c r="J116" s="5">
        <f t="shared" si="12"/>
        <v>1.9457813239845472E-3</v>
      </c>
      <c r="K116" s="5">
        <f t="shared" si="13"/>
        <v>1.0809896244358596E+20</v>
      </c>
      <c r="L116" s="5">
        <f>Nd离子浓度!M127</f>
        <v>3.298430099454094E-3</v>
      </c>
      <c r="M116" s="5">
        <f t="shared" si="14"/>
        <v>5.6757293277469286E-3</v>
      </c>
      <c r="N116" s="5">
        <f t="shared" si="15"/>
        <v>1.7736654149209151E+19</v>
      </c>
      <c r="O116" s="5">
        <f>'In离子浓度 '!M127</f>
        <v>6.1751560953260387E-4</v>
      </c>
      <c r="P116" s="5">
        <f t="shared" si="16"/>
        <v>1.1290798646368724E-6</v>
      </c>
      <c r="Q116" s="5">
        <f t="shared" si="17"/>
        <v>3.6072839125778668E+64</v>
      </c>
    </row>
    <row r="117" spans="1:17" x14ac:dyDescent="0.25">
      <c r="A117" s="83">
        <f>'OH-离子浓度 '!P128</f>
        <v>14.078582936937979</v>
      </c>
      <c r="B117" s="83"/>
      <c r="D117" s="5">
        <f>'Mg2+离子浓度'!B128</f>
        <v>0.97945458002217112</v>
      </c>
      <c r="E117" s="5">
        <f>'OH-离子浓度 '!N128</f>
        <v>1.1983479490773257</v>
      </c>
      <c r="F117" s="5">
        <f>'Mg2+离子浓度'!M128</f>
        <v>0.5916080978438536</v>
      </c>
      <c r="G117" s="5">
        <f t="shared" si="10"/>
        <v>0.84957159546534333</v>
      </c>
      <c r="H117" s="5">
        <f t="shared" si="11"/>
        <v>151438787070.47119</v>
      </c>
      <c r="I117" s="5">
        <f>Gd离子浓度!M128</f>
        <v>1.1307818403805622E-3</v>
      </c>
      <c r="J117" s="5">
        <f t="shared" si="12"/>
        <v>1.9459318937709749E-3</v>
      </c>
      <c r="K117" s="5">
        <f t="shared" si="13"/>
        <v>1.0810732743172083E+20</v>
      </c>
      <c r="L117" s="5">
        <f>Nd离子浓度!M128</f>
        <v>3.2984274676876209E-3</v>
      </c>
      <c r="M117" s="5">
        <f t="shared" si="14"/>
        <v>5.6761746425848473E-3</v>
      </c>
      <c r="N117" s="5">
        <f t="shared" si="15"/>
        <v>1.7738045758077649E+19</v>
      </c>
      <c r="O117" s="5">
        <f>'In离子浓度 '!M128</f>
        <v>6.3038794864783883E-4</v>
      </c>
      <c r="P117" s="5">
        <f t="shared" si="16"/>
        <v>1.176829172538921E-6</v>
      </c>
      <c r="Q117" s="5">
        <f t="shared" si="17"/>
        <v>3.7598376119454343E+64</v>
      </c>
    </row>
    <row r="118" spans="1:17" x14ac:dyDescent="0.25">
      <c r="A118" s="83">
        <f>'OH-离子浓度 '!P129</f>
        <v>14.078613936248683</v>
      </c>
      <c r="B118" s="83"/>
      <c r="D118" s="5">
        <f>'Mg2+离子浓度'!B129</f>
        <v>1.0294545800221711</v>
      </c>
      <c r="E118" s="5">
        <f>'OH-离子浓度 '!N129</f>
        <v>1.1984334884699948</v>
      </c>
      <c r="F118" s="5">
        <f>'Mg2+离子浓度'!M129</f>
        <v>0.59160413162636072</v>
      </c>
      <c r="G118" s="5">
        <f t="shared" si="10"/>
        <v>0.8496871900497327</v>
      </c>
      <c r="H118" s="5">
        <f t="shared" si="11"/>
        <v>151459392165.72775</v>
      </c>
      <c r="I118" s="5">
        <f>Gd离子浓度!M129</f>
        <v>1.1307784887323127E-3</v>
      </c>
      <c r="J118" s="5">
        <f t="shared" si="12"/>
        <v>1.9463428627876996E-3</v>
      </c>
      <c r="K118" s="5">
        <f t="shared" si="13"/>
        <v>1.0813015904376109E+20</v>
      </c>
      <c r="L118" s="5">
        <f>Nd离子浓度!M129</f>
        <v>3.298423306502778E-3</v>
      </c>
      <c r="M118" s="5">
        <f t="shared" si="14"/>
        <v>5.6773830816868771E-3</v>
      </c>
      <c r="N118" s="5">
        <f t="shared" si="15"/>
        <v>1.7741822130271492E+19</v>
      </c>
      <c r="O118" s="5">
        <f>'In离子浓度 '!M129</f>
        <v>6.6256921800293624E-4</v>
      </c>
      <c r="P118" s="5">
        <f t="shared" si="16"/>
        <v>1.3006071229425995E-6</v>
      </c>
      <c r="Q118" s="5">
        <f t="shared" si="17"/>
        <v>4.1552943225003182E+64</v>
      </c>
    </row>
    <row r="119" spans="1:17" x14ac:dyDescent="0.25">
      <c r="A119" s="83">
        <f>'OH-离子浓度 '!P130</f>
        <v>14.078644933062183</v>
      </c>
      <c r="B119" s="83"/>
      <c r="C119" t="s">
        <v>217</v>
      </c>
      <c r="D119" s="5">
        <f>'Mg2+离子浓度'!B130</f>
        <v>1.0794545800221711</v>
      </c>
      <c r="E119" s="5">
        <f>'OH-离子浓度 '!N130</f>
        <v>1.1985190270770409</v>
      </c>
      <c r="F119" s="5">
        <f>'Mg2+离子浓度'!M130</f>
        <v>0.59160016543545801</v>
      </c>
      <c r="G119" s="5">
        <f t="shared" si="10"/>
        <v>0.84980279058939556</v>
      </c>
      <c r="H119" s="5">
        <f t="shared" si="11"/>
        <v>151479998322.5304</v>
      </c>
      <c r="I119" s="5">
        <f>Gd离子浓度!M130</f>
        <v>1.1307751370939975E-3</v>
      </c>
      <c r="J119" s="5">
        <f t="shared" si="12"/>
        <v>1.9467538850169166E-3</v>
      </c>
      <c r="K119" s="5">
        <f t="shared" si="13"/>
        <v>1.0815299361205092E+20</v>
      </c>
      <c r="L119" s="5">
        <f>Nd离子浓度!M130</f>
        <v>3.2984191453231853E-3</v>
      </c>
      <c r="M119" s="5">
        <f t="shared" si="14"/>
        <v>5.6785916801054626E-3</v>
      </c>
      <c r="N119" s="5">
        <f t="shared" si="15"/>
        <v>1.774559900032957E+19</v>
      </c>
      <c r="O119" s="5">
        <f>'In离子浓度 '!M130</f>
        <v>6.947504467592296E-4</v>
      </c>
      <c r="P119" s="5">
        <f t="shared" si="16"/>
        <v>1.4306298021977485E-6</v>
      </c>
      <c r="Q119" s="5">
        <f t="shared" si="17"/>
        <v>4.5707022434432859E+64</v>
      </c>
    </row>
    <row r="120" spans="1:17" x14ac:dyDescent="0.25">
      <c r="A120" s="83">
        <f>'OH-离子浓度 '!P131</f>
        <v>14.078675927378855</v>
      </c>
      <c r="B120" s="83"/>
      <c r="C120">
        <v>1.172596124280276</v>
      </c>
      <c r="D120" s="5">
        <f>'Mg2+离子浓度'!B131</f>
        <v>1.1294545800221711</v>
      </c>
      <c r="E120" s="5">
        <f>'OH-离子浓度 '!N131</f>
        <v>1.1986045648984709</v>
      </c>
      <c r="F120" s="5">
        <f>'Mg2+离子浓度'!M131</f>
        <v>0.59159619927114515</v>
      </c>
      <c r="G120" s="5">
        <f t="shared" si="10"/>
        <v>0.84991839708396699</v>
      </c>
      <c r="H120" s="5">
        <f t="shared" si="11"/>
        <v>151500605540.81409</v>
      </c>
      <c r="I120" s="5">
        <f>Gd离子浓度!M131</f>
        <v>1.1307717854656168E-3</v>
      </c>
      <c r="J120" s="5">
        <f t="shared" si="12"/>
        <v>1.9471649604607824E-3</v>
      </c>
      <c r="K120" s="5">
        <f t="shared" si="13"/>
        <v>1.0817583113671015E+20</v>
      </c>
      <c r="L120" s="5">
        <f>Nd离子浓度!M131</f>
        <v>3.2984149841488414E-3</v>
      </c>
      <c r="M120" s="5">
        <f t="shared" si="14"/>
        <v>5.6798004378476952E-3</v>
      </c>
      <c r="N120" s="5">
        <f t="shared" si="15"/>
        <v>1.7749376368274049E+19</v>
      </c>
      <c r="O120" s="5">
        <f>'In离子浓度 '!M131</f>
        <v>7.2693163491677031E-4</v>
      </c>
      <c r="P120" s="5">
        <f t="shared" si="16"/>
        <v>1.5669051300144946E-6</v>
      </c>
      <c r="Q120" s="5">
        <f t="shared" si="17"/>
        <v>5.0060866773626026E+64</v>
      </c>
    </row>
    <row r="121" spans="1:17" x14ac:dyDescent="0.25">
      <c r="A121" s="83">
        <f>'OH-离子浓度 '!P132</f>
        <v>14.078702409683263</v>
      </c>
      <c r="B121" s="83"/>
      <c r="C121">
        <v>0.2931415442581049</v>
      </c>
      <c r="D121" s="5">
        <f>'Mg2+离子浓度'!B132</f>
        <v>1.1726036110922402</v>
      </c>
      <c r="E121" s="5">
        <f>'OH-离子浓度 '!N132</f>
        <v>1.1986776553476179</v>
      </c>
      <c r="F121" s="5">
        <f>'Mg2+离子浓度'!M132</f>
        <v>0.59159251485808817</v>
      </c>
      <c r="G121" s="5">
        <f t="shared" si="10"/>
        <v>0.85001676177539665</v>
      </c>
      <c r="H121" s="5">
        <f t="shared" si="11"/>
        <v>151518139353.90317</v>
      </c>
      <c r="I121" s="5">
        <f>Gd离子浓度!M132</f>
        <v>1.1307686719209977E-3</v>
      </c>
      <c r="J121" s="5">
        <f t="shared" si="12"/>
        <v>1.9475158318739893E-3</v>
      </c>
      <c r="K121" s="5">
        <f t="shared" si="13"/>
        <v>1.0819532399299941E+20</v>
      </c>
      <c r="L121" s="5">
        <f>Nd离子浓度!M132</f>
        <v>3.2984111185579792E-3</v>
      </c>
      <c r="M121" s="5">
        <f t="shared" si="14"/>
        <v>5.6808328997194381E-3</v>
      </c>
      <c r="N121" s="5">
        <f t="shared" si="15"/>
        <v>1.7752602811623244E+19</v>
      </c>
      <c r="O121" s="5">
        <f>'In离子浓度 '!M132</f>
        <v>7.5470328360851473E-4</v>
      </c>
      <c r="P121" s="5">
        <f t="shared" si="16"/>
        <v>1.6895340050792485E-6</v>
      </c>
      <c r="Q121" s="5">
        <f t="shared" si="17"/>
        <v>5.397872220700474E+64</v>
      </c>
    </row>
    <row r="122" spans="1:17" x14ac:dyDescent="0.25">
      <c r="A122" s="83">
        <f>'OH-离子浓度 '!P133</f>
        <v>14.078703857219807</v>
      </c>
      <c r="B122" s="83"/>
      <c r="D122" s="5">
        <f>'Mg2+离子浓度'!B133</f>
        <v>1.1726036111922402</v>
      </c>
      <c r="E122" s="5">
        <f>'OH-离子浓度 '!N133</f>
        <v>1.1986816506380804</v>
      </c>
      <c r="F122" s="5">
        <f>'Mg2+离子浓度'!M133</f>
        <v>0.59159449038647904</v>
      </c>
      <c r="G122" s="5">
        <f t="shared" si="10"/>
        <v>0.8500252666490008</v>
      </c>
      <c r="H122" s="5">
        <f t="shared" si="11"/>
        <v>151519655374.15344</v>
      </c>
      <c r="I122" s="5">
        <f>Gd离子浓度!M133</f>
        <v>1.130772447856931E-3</v>
      </c>
      <c r="J122" s="5">
        <f t="shared" si="12"/>
        <v>1.9475418089625121E-3</v>
      </c>
      <c r="K122" s="5">
        <f t="shared" si="13"/>
        <v>1.0819676716458402E+20</v>
      </c>
      <c r="L122" s="5">
        <f>Nd离子浓度!M133</f>
        <v>3.2984221327132532E-3</v>
      </c>
      <c r="M122" s="5">
        <f t="shared" si="14"/>
        <v>5.6809086737485831E-3</v>
      </c>
      <c r="N122" s="5">
        <f t="shared" si="15"/>
        <v>1.7752839605464322E+19</v>
      </c>
      <c r="O122" s="5">
        <f>'In离子浓度 '!M133</f>
        <v>7.5470328356593507E-4</v>
      </c>
      <c r="P122" s="5">
        <f t="shared" si="16"/>
        <v>1.6895677932985902E-6</v>
      </c>
      <c r="Q122" s="5">
        <f t="shared" si="17"/>
        <v>5.3979801702830359E+64</v>
      </c>
    </row>
    <row r="123" spans="1:17" x14ac:dyDescent="0.25">
      <c r="A123" s="83">
        <f>'OH-离子浓度 '!P134</f>
        <v>14.078708200026661</v>
      </c>
      <c r="B123" s="83"/>
      <c r="D123" s="5">
        <f>'Mg2+离子浓度'!B134</f>
        <v>1.1726036114922402</v>
      </c>
      <c r="E123" s="5">
        <f>'OH-离子浓度 '!N134</f>
        <v>1.1986936371337238</v>
      </c>
      <c r="F123" s="5">
        <f>'Mg2+离子浓度'!M134</f>
        <v>0.59160041719654555</v>
      </c>
      <c r="G123" s="5">
        <f t="shared" si="10"/>
        <v>0.85005078281871771</v>
      </c>
      <c r="H123" s="5">
        <f t="shared" si="11"/>
        <v>151524203711.00137</v>
      </c>
      <c r="I123" s="5">
        <f>Gd离子浓度!M134</f>
        <v>1.1307837758547795E-3</v>
      </c>
      <c r="J123" s="5">
        <f t="shared" si="12"/>
        <v>1.9476197451574985E-3</v>
      </c>
      <c r="K123" s="5">
        <f t="shared" si="13"/>
        <v>1.0820109695319436E+20</v>
      </c>
      <c r="L123" s="5">
        <f>Nd离子浓度!M134</f>
        <v>3.2984551754150298E-3</v>
      </c>
      <c r="M123" s="5">
        <f t="shared" si="14"/>
        <v>5.6811360096665105E-3</v>
      </c>
      <c r="N123" s="5">
        <f t="shared" si="15"/>
        <v>1.7753550030207846E+19</v>
      </c>
      <c r="O123" s="5">
        <f>'In离子浓度 '!M134</f>
        <v>7.5470328349218504E-4</v>
      </c>
      <c r="P123" s="5">
        <f t="shared" si="16"/>
        <v>1.6896691668566267E-6</v>
      </c>
      <c r="Q123" s="5">
        <f t="shared" si="17"/>
        <v>5.3983040474652614E+64</v>
      </c>
    </row>
    <row r="124" spans="1:17" x14ac:dyDescent="0.25">
      <c r="A124" s="83">
        <f>'OH-离子浓度 '!P135</f>
        <v>14.078713990423433</v>
      </c>
      <c r="B124" s="83"/>
      <c r="D124" s="5">
        <f>'Mg2+离子浓度'!B135</f>
        <v>1.1726036118922403</v>
      </c>
      <c r="E124" s="5">
        <f>'OH-离子浓度 '!N135</f>
        <v>1.1987096192802347</v>
      </c>
      <c r="F124" s="5">
        <f>'Mg2+离子浓度'!M135</f>
        <v>0.59160831966484206</v>
      </c>
      <c r="G124" s="5">
        <f t="shared" si="10"/>
        <v>0.85008480546753862</v>
      </c>
      <c r="H124" s="5">
        <f t="shared" si="11"/>
        <v>151530268354.28497</v>
      </c>
      <c r="I124" s="5">
        <f>Gd离子浓度!M135</f>
        <v>1.1307988798982826E-3</v>
      </c>
      <c r="J124" s="5">
        <f t="shared" si="12"/>
        <v>1.9477236645451142E-3</v>
      </c>
      <c r="K124" s="5">
        <f t="shared" si="13"/>
        <v>1.0820687025250635E+20</v>
      </c>
      <c r="L124" s="5">
        <f>Nd离子浓度!M135</f>
        <v>3.2984992324083047E-3</v>
      </c>
      <c r="M124" s="5">
        <f t="shared" si="14"/>
        <v>5.6814391371023025E-3</v>
      </c>
      <c r="N124" s="5">
        <f t="shared" si="15"/>
        <v>1.7754497303444697E+19</v>
      </c>
      <c r="O124" s="5">
        <f>'In离子浓度 '!M135</f>
        <v>7.5470328340702594E-4</v>
      </c>
      <c r="P124" s="5">
        <f t="shared" si="16"/>
        <v>1.6898043408325245E-6</v>
      </c>
      <c r="Q124" s="5">
        <f t="shared" si="17"/>
        <v>5.3987359132029541E+64</v>
      </c>
    </row>
    <row r="125" spans="1:17" x14ac:dyDescent="0.25">
      <c r="A125" s="83">
        <f>'OH-离子浓度 '!P136</f>
        <v>14.078716885518979</v>
      </c>
      <c r="B125" s="83"/>
      <c r="D125" s="5">
        <f>'Mg2+离子浓度'!B136</f>
        <v>1.1726036120922403</v>
      </c>
      <c r="E125" s="5">
        <f>'OH-离子浓度 '!N136</f>
        <v>1.198717610149546</v>
      </c>
      <c r="F125" s="5">
        <f>'Mg2+离子浓度'!M136</f>
        <v>0.59161227082551759</v>
      </c>
      <c r="G125" s="5">
        <f t="shared" si="10"/>
        <v>0.85010181673753726</v>
      </c>
      <c r="H125" s="5">
        <f t="shared" si="11"/>
        <v>151533300666.22769</v>
      </c>
      <c r="I125" s="5">
        <f>Gd离子浓度!M136</f>
        <v>1.1308064318579453E-3</v>
      </c>
      <c r="J125" s="5">
        <f t="shared" si="12"/>
        <v>1.9477756246972786E-3</v>
      </c>
      <c r="K125" s="5">
        <f t="shared" si="13"/>
        <v>1.0820975692762659E+20</v>
      </c>
      <c r="L125" s="5">
        <f>Nd离子浓度!M136</f>
        <v>3.2985212608278558E-3</v>
      </c>
      <c r="M125" s="5">
        <f t="shared" si="14"/>
        <v>5.6815907023363386E-3</v>
      </c>
      <c r="N125" s="5">
        <f t="shared" si="15"/>
        <v>1.7754970944801059E+19</v>
      </c>
      <c r="O125" s="5">
        <f>'In离子浓度 '!M136</f>
        <v>7.5470328334680935E-4</v>
      </c>
      <c r="P125" s="5">
        <f t="shared" si="16"/>
        <v>1.6898719293957326E-6</v>
      </c>
      <c r="Q125" s="5">
        <f t="shared" si="17"/>
        <v>5.3989518511045767E+64</v>
      </c>
    </row>
    <row r="126" spans="1:17" x14ac:dyDescent="0.25">
      <c r="A126" s="83">
        <f>'OH-离子浓度 '!P137</f>
        <v>14.078847154491379</v>
      </c>
      <c r="B126" s="83"/>
      <c r="D126" s="5">
        <f>'Mg2+离子浓度'!B137</f>
        <v>1.1726036210922401</v>
      </c>
      <c r="E126" s="5">
        <f>'OH-离子浓度 '!N137</f>
        <v>1.1990772258941531</v>
      </c>
      <c r="F126" s="5">
        <f>'Mg2+离子浓度'!M137</f>
        <v>0.59179008264325994</v>
      </c>
      <c r="G126" s="5">
        <f t="shared" si="10"/>
        <v>0.85086761036821656</v>
      </c>
      <c r="H126" s="5">
        <f t="shared" si="11"/>
        <v>151669805769.7356</v>
      </c>
      <c r="I126" s="5">
        <f>Gd离子浓度!M137</f>
        <v>1.1311462781259515E-3</v>
      </c>
      <c r="J126" s="5">
        <f t="shared" si="12"/>
        <v>1.9501150515976737E-3</v>
      </c>
      <c r="K126" s="5">
        <f t="shared" si="13"/>
        <v>1.0833972508875966E+20</v>
      </c>
      <c r="L126" s="5">
        <f>Nd离子浓度!M137</f>
        <v>3.2995125496870941E-3</v>
      </c>
      <c r="M126" s="5">
        <f t="shared" si="14"/>
        <v>5.6884146732468447E-3</v>
      </c>
      <c r="N126" s="5">
        <f t="shared" si="15"/>
        <v>1.7776295853896391E+19</v>
      </c>
      <c r="O126" s="5">
        <f>'In离子浓度 '!M137</f>
        <v>7.5470328294286392E-4</v>
      </c>
      <c r="P126" s="5">
        <f t="shared" si="16"/>
        <v>1.6929159832061985E-6</v>
      </c>
      <c r="Q126" s="5">
        <f t="shared" si="17"/>
        <v>5.4086772626396119E+64</v>
      </c>
    </row>
    <row r="127" spans="1:17" x14ac:dyDescent="0.25">
      <c r="A127" s="83">
        <f>'OH-离子浓度 '!P138</f>
        <v>14.080147711141855</v>
      </c>
      <c r="B127" s="83"/>
      <c r="D127" s="5">
        <f>'Mg2+离子浓度'!B138</f>
        <v>1.1726037110922403</v>
      </c>
      <c r="E127" s="5">
        <f>'OH-离子浓度 '!N138</f>
        <v>1.2026734153059555</v>
      </c>
      <c r="F127" s="5">
        <f>'Mg2+离子浓度'!M138</f>
        <v>0.59356821234493429</v>
      </c>
      <c r="G127" s="5">
        <f t="shared" si="10"/>
        <v>0.85855091852302479</v>
      </c>
      <c r="H127" s="5">
        <f t="shared" si="11"/>
        <v>153039379415.86896</v>
      </c>
      <c r="I127" s="5">
        <f>Gd离子浓度!M138</f>
        <v>1.1345447505774554E-3</v>
      </c>
      <c r="J127" s="5">
        <f t="shared" si="12"/>
        <v>1.9736255743973371E-3</v>
      </c>
      <c r="K127" s="5">
        <f t="shared" si="13"/>
        <v>1.0964586524429651E+20</v>
      </c>
      <c r="L127" s="5">
        <f>Nd离子浓度!M138</f>
        <v>3.30942545050946E-3</v>
      </c>
      <c r="M127" s="5">
        <f t="shared" si="14"/>
        <v>5.7569934569460498E-3</v>
      </c>
      <c r="N127" s="5">
        <f t="shared" si="15"/>
        <v>1.7990604552956406E+19</v>
      </c>
      <c r="O127" s="5">
        <f>'In离子浓度 '!M138</f>
        <v>7.5470328166547687E-4</v>
      </c>
      <c r="P127" s="5">
        <f t="shared" si="16"/>
        <v>1.7236089626141605E-6</v>
      </c>
      <c r="Q127" s="5">
        <f t="shared" si="17"/>
        <v>5.5067378997257521E+64</v>
      </c>
    </row>
    <row r="128" spans="1:17" x14ac:dyDescent="0.25">
      <c r="A128" s="83">
        <f>'OH-离子浓度 '!P139</f>
        <v>14.092943491178232</v>
      </c>
      <c r="B128" s="83"/>
      <c r="D128" s="5">
        <f>'Mg2+离子浓度'!B139</f>
        <v>1.1726046110922401</v>
      </c>
      <c r="E128" s="5">
        <f>'OH-离子浓度 '!N139</f>
        <v>1.2386354093007141</v>
      </c>
      <c r="F128" s="5">
        <f>'Mg2+离子浓度'!M139</f>
        <v>0.61134954533530572</v>
      </c>
      <c r="G128" s="5">
        <f t="shared" si="10"/>
        <v>0.9379432793854372</v>
      </c>
      <c r="H128" s="5">
        <f t="shared" si="11"/>
        <v>167191315398.47366</v>
      </c>
      <c r="I128" s="5">
        <f>Gd离子浓度!M139</f>
        <v>1.1685295054643782E-3</v>
      </c>
      <c r="J128" s="5">
        <f t="shared" si="12"/>
        <v>2.2205990842064489E-3</v>
      </c>
      <c r="K128" s="5">
        <f t="shared" si="13"/>
        <v>1.2336661578924717E+20</v>
      </c>
      <c r="L128" s="5">
        <f>Nd离子浓度!M139</f>
        <v>3.4085544963568248E-3</v>
      </c>
      <c r="M128" s="5">
        <f t="shared" si="14"/>
        <v>6.477399978077383E-3</v>
      </c>
      <c r="N128" s="5">
        <f t="shared" si="15"/>
        <v>2.0241874931491824E+19</v>
      </c>
      <c r="O128" s="5">
        <f>'In离子浓度 '!M139</f>
        <v>7.5470327762602375E-4</v>
      </c>
      <c r="P128" s="5">
        <f t="shared" si="16"/>
        <v>2.0569011419250891E-6</v>
      </c>
      <c r="Q128" s="5">
        <f t="shared" si="17"/>
        <v>6.5715691435306358E+64</v>
      </c>
    </row>
    <row r="129" spans="1:17" x14ac:dyDescent="0.25">
      <c r="A129" s="83">
        <f>'OH-离子浓度 '!P140</f>
        <v>14.175463727573623</v>
      </c>
      <c r="B129" s="83"/>
      <c r="C129">
        <v>7.4868119641229509E-6</v>
      </c>
      <c r="D129" s="5">
        <f>'Mg2+离子浓度'!B140</f>
        <v>1.1726110979042044</v>
      </c>
      <c r="E129" s="5">
        <f>'OH-离子浓度 '!N140</f>
        <v>1.4978341481908521</v>
      </c>
      <c r="F129" s="5">
        <f>'Mg2+离子浓度'!M140</f>
        <v>0.7395097959739978</v>
      </c>
      <c r="G129" s="5">
        <f t="shared" si="10"/>
        <v>1.6590955040299151</v>
      </c>
      <c r="H129" s="5">
        <f t="shared" si="11"/>
        <v>295738949024.94031</v>
      </c>
      <c r="I129" s="5">
        <f>Gd离子浓度!M140</f>
        <v>1.4134770243640078E-3</v>
      </c>
      <c r="J129" s="5">
        <f t="shared" si="12"/>
        <v>4.7498504531642014E-3</v>
      </c>
      <c r="K129" s="5">
        <f t="shared" si="13"/>
        <v>2.6388058073134455E+20</v>
      </c>
      <c r="L129" s="5">
        <f>Nd离子浓度!M140</f>
        <v>4.1230339916131214E-3</v>
      </c>
      <c r="M129" s="5">
        <f t="shared" si="14"/>
        <v>1.3855050019144595E-2</v>
      </c>
      <c r="N129" s="5">
        <f t="shared" si="15"/>
        <v>4.3297031309826859E+19</v>
      </c>
      <c r="O129" s="5">
        <f>'In离子浓度 '!M140</f>
        <v>7.5470326678133835E-4</v>
      </c>
      <c r="P129" s="5">
        <f t="shared" si="16"/>
        <v>6.4318339711288418E-6</v>
      </c>
      <c r="Q129" s="5">
        <f t="shared" si="17"/>
        <v>2.0548990323095342E+65</v>
      </c>
    </row>
    <row r="130" spans="1:17" x14ac:dyDescent="0.25">
      <c r="A130" s="83">
        <f>'OH-离子浓度 '!P141</f>
        <v>14.175463700701954</v>
      </c>
      <c r="B130" s="83"/>
      <c r="D130" s="5">
        <f>'Mg2+离子浓度'!B141</f>
        <v>1.1726136110922403</v>
      </c>
      <c r="E130" s="5">
        <f>'OH-离子浓度 '!N141</f>
        <v>1.4978340555134086</v>
      </c>
      <c r="F130" s="5">
        <f>'Mg2+离子浓度'!M141</f>
        <v>0.73950976082492803</v>
      </c>
      <c r="G130" s="5">
        <f t="shared" si="10"/>
        <v>1.6590952198619879</v>
      </c>
      <c r="H130" s="5">
        <f t="shared" si="11"/>
        <v>295738898371.12085</v>
      </c>
      <c r="I130" s="5">
        <f>Gd离子浓度!M141</f>
        <v>1.413476994661313E-3</v>
      </c>
      <c r="J130" s="5">
        <f t="shared" si="12"/>
        <v>4.749849471670238E-3</v>
      </c>
      <c r="K130" s="5">
        <f t="shared" si="13"/>
        <v>2.6388052620390213E+20</v>
      </c>
      <c r="L130" s="5">
        <f>Nd离子浓度!M141</f>
        <v>4.1230339547362153E-3</v>
      </c>
      <c r="M130" s="5">
        <f t="shared" si="14"/>
        <v>1.3855047323408889E-2</v>
      </c>
      <c r="N130" s="5">
        <f t="shared" si="15"/>
        <v>4.3297022885652783E+19</v>
      </c>
      <c r="O130" s="5">
        <f>'In离子浓度 '!M141</f>
        <v>7.5470487762480489E-4</v>
      </c>
      <c r="P130" s="5">
        <f t="shared" si="16"/>
        <v>6.4318590396517778E-6</v>
      </c>
      <c r="Q130" s="5">
        <f t="shared" si="17"/>
        <v>2.0549070414222932E+65</v>
      </c>
    </row>
    <row r="131" spans="1:17" x14ac:dyDescent="0.25">
      <c r="A131" s="83">
        <f>'OH-离子浓度 '!P142</f>
        <v>14.17546364989178</v>
      </c>
      <c r="B131" s="83"/>
      <c r="D131" s="5">
        <f>'Mg2+离子浓度'!B142</f>
        <v>1.1726236110922401</v>
      </c>
      <c r="E131" s="5">
        <f>'OH-离子浓度 '!N142</f>
        <v>1.4978338802746998</v>
      </c>
      <c r="F131" s="5">
        <f>'Mg2+离子浓度'!M142</f>
        <v>0.73950969071148021</v>
      </c>
      <c r="G131" s="5">
        <f t="shared" si="10"/>
        <v>1.6590946743512118</v>
      </c>
      <c r="H131" s="5">
        <f t="shared" si="11"/>
        <v>295738801132.12335</v>
      </c>
      <c r="I131" s="5">
        <f>Gd离子浓度!M142</f>
        <v>1.4134769354119958E-3</v>
      </c>
      <c r="J131" s="5">
        <f t="shared" si="12"/>
        <v>4.7498476054467992E-3</v>
      </c>
      <c r="K131" s="5">
        <f t="shared" si="13"/>
        <v>2.6388042252482219E+20</v>
      </c>
      <c r="L131" s="5">
        <f>Nd离子浓度!M142</f>
        <v>4.1230338811761719E-3</v>
      </c>
      <c r="M131" s="5">
        <f t="shared" si="14"/>
        <v>1.3855042213315242E-2</v>
      </c>
      <c r="N131" s="5">
        <f t="shared" si="15"/>
        <v>4.329700691661013E+19</v>
      </c>
      <c r="O131" s="5">
        <f>'In离子浓度 '!M142</f>
        <v>7.5471130058086448E-4</v>
      </c>
      <c r="P131" s="5">
        <f t="shared" si="16"/>
        <v>6.4319640024378577E-6</v>
      </c>
      <c r="Q131" s="5">
        <f t="shared" si="17"/>
        <v>2.0549405758587405E+65</v>
      </c>
    </row>
    <row r="132" spans="1:17" x14ac:dyDescent="0.25">
      <c r="A132" s="83">
        <f>'OH-离子浓度 '!P143</f>
        <v>14.175463568984826</v>
      </c>
      <c r="B132" s="83"/>
      <c r="D132" s="5">
        <f>'Mg2+离子浓度'!B143</f>
        <v>1.1726536110922403</v>
      </c>
      <c r="E132" s="5">
        <f>'OH-离子浓度 '!N143</f>
        <v>1.4978336012355473</v>
      </c>
      <c r="F132" s="5">
        <f>'Mg2+离子浓度'!M143</f>
        <v>0.73950956927143774</v>
      </c>
      <c r="G132" s="5">
        <f t="shared" si="10"/>
        <v>1.6590937837373614</v>
      </c>
      <c r="H132" s="5">
        <f t="shared" si="11"/>
        <v>295738642377.42627</v>
      </c>
      <c r="I132" s="5">
        <f>Gd离子浓度!M143</f>
        <v>1.4134768327891724E-3</v>
      </c>
      <c r="J132" s="5">
        <f t="shared" si="12"/>
        <v>4.7498446059733874E-3</v>
      </c>
      <c r="K132" s="5">
        <f t="shared" si="13"/>
        <v>2.6388025588741043E+20</v>
      </c>
      <c r="L132" s="5">
        <f>Nd离子浓度!M143</f>
        <v>4.1230337537664407E-3</v>
      </c>
      <c r="M132" s="5">
        <f t="shared" si="14"/>
        <v>1.3855034041788755E-2</v>
      </c>
      <c r="N132" s="5">
        <f t="shared" si="15"/>
        <v>4.3296981380589863E+19</v>
      </c>
      <c r="O132" s="5">
        <f>'In离子浓度 '!M143</f>
        <v>7.5473058652136588E-4</v>
      </c>
      <c r="P132" s="5">
        <f t="shared" si="16"/>
        <v>6.4322855424457389E-6</v>
      </c>
      <c r="Q132" s="5">
        <f t="shared" si="17"/>
        <v>2.0550433042957631E+65</v>
      </c>
    </row>
    <row r="133" spans="1:17" x14ac:dyDescent="0.25">
      <c r="A133" s="83">
        <f>'OH-离子浓度 '!P144</f>
        <v>14.175463488077877</v>
      </c>
      <c r="B133" s="83"/>
      <c r="D133" s="5">
        <f>'Mg2+离子浓度'!B144</f>
        <v>1.1726836110922403</v>
      </c>
      <c r="E133" s="5">
        <f>'OH-离子浓度 '!N144</f>
        <v>1.4978333221964582</v>
      </c>
      <c r="F133" s="5">
        <f>'Mg2+离子浓度'!M144</f>
        <v>0.73950944783141515</v>
      </c>
      <c r="G133" s="5">
        <f t="shared" si="10"/>
        <v>1.6590928931240145</v>
      </c>
      <c r="H133" s="5">
        <f t="shared" si="11"/>
        <v>295738483622.81903</v>
      </c>
      <c r="I133" s="5">
        <f>Gd离子浓度!M144</f>
        <v>1.4134767301663561E-3</v>
      </c>
      <c r="J133" s="5">
        <f t="shared" si="12"/>
        <v>4.7498416065019766E-3</v>
      </c>
      <c r="K133" s="5">
        <f t="shared" si="13"/>
        <v>2.6388008925010982E+20</v>
      </c>
      <c r="L133" s="5">
        <f>Nd离子浓度!M144</f>
        <v>4.1230336263567147E-3</v>
      </c>
      <c r="M133" s="5">
        <f t="shared" si="14"/>
        <v>1.3855025870267408E-2</v>
      </c>
      <c r="N133" s="5">
        <f t="shared" si="15"/>
        <v>4.3296955844585652E+19</v>
      </c>
      <c r="O133" s="5">
        <f>'In离子浓度 '!M144</f>
        <v>7.5474987246127118E-4</v>
      </c>
      <c r="P133" s="5">
        <f t="shared" si="16"/>
        <v>6.4326070901171617E-6</v>
      </c>
      <c r="Q133" s="5">
        <f t="shared" si="17"/>
        <v>2.0551460351812017E+65</v>
      </c>
    </row>
    <row r="134" spans="1:17" x14ac:dyDescent="0.25">
      <c r="A134" s="83">
        <f>'OH-离子浓度 '!P145</f>
        <v>14.17546341950108</v>
      </c>
      <c r="B134" s="83"/>
      <c r="D134" s="5">
        <f>'Mg2+离子浓度'!B145</f>
        <v>1.1727036110922402</v>
      </c>
      <c r="E134" s="5">
        <f>'OH-离子浓度 '!N145</f>
        <v>1.4978330856827349</v>
      </c>
      <c r="F134" s="5">
        <f>'Mg2+离子浓度'!M145</f>
        <v>0.73950934867606821</v>
      </c>
      <c r="G134" s="5">
        <f t="shared" ref="G134:G197" si="18">F134*E134^2</f>
        <v>1.6590921467141662</v>
      </c>
      <c r="H134" s="5">
        <f t="shared" ref="H134:H197" si="19">G134/$G$2</f>
        <v>295738350572.93518</v>
      </c>
      <c r="I134" s="5">
        <f>Gd离子浓度!M145</f>
        <v>1.4134766463751835E-3</v>
      </c>
      <c r="J134" s="5">
        <f t="shared" ref="J134:J197" si="20">I134*E134^3</f>
        <v>4.7498390748753972E-3</v>
      </c>
      <c r="K134" s="5">
        <f t="shared" ref="K134:K197" si="21">J134/$J$2</f>
        <v>2.6387994860418875E+20</v>
      </c>
      <c r="L134" s="5">
        <f>Nd离子浓度!M145</f>
        <v>4.1230335223271112E-3</v>
      </c>
      <c r="M134" s="5">
        <f t="shared" ref="M134:M197" si="22">L134*E134^3</f>
        <v>1.3855018957400081E-2</v>
      </c>
      <c r="N134" s="5">
        <f t="shared" ref="N134:N197" si="23">M134/$M$2</f>
        <v>4.3296934241875255E+19</v>
      </c>
      <c r="O134" s="5">
        <f>'In离子浓度 '!M145</f>
        <v>7.5476272625969927E-4</v>
      </c>
      <c r="P134" s="5">
        <f t="shared" ref="P134:P197" si="24">O134^2*E134^6</f>
        <v>6.4328200989290354E-6</v>
      </c>
      <c r="Q134" s="5">
        <f t="shared" ref="Q134:Q197" si="25">P134/$P$2</f>
        <v>2.0552140891147079E+65</v>
      </c>
    </row>
    <row r="135" spans="1:17" x14ac:dyDescent="0.25">
      <c r="A135" s="83">
        <f>'OH-离子浓度 '!P146</f>
        <v>14.175463297107488</v>
      </c>
      <c r="B135" s="83"/>
      <c r="D135" s="5">
        <f>'Mg2+离子浓度'!B146</f>
        <v>1.1728036110922402</v>
      </c>
      <c r="E135" s="5">
        <f>'OH-离子浓度 '!N146</f>
        <v>1.4978326635609867</v>
      </c>
      <c r="F135" s="5">
        <f>'Mg2+离子浓度'!M146</f>
        <v>0.73950912695800197</v>
      </c>
      <c r="G135" s="5">
        <f t="shared" si="18"/>
        <v>1.6590907141531437</v>
      </c>
      <c r="H135" s="5">
        <f t="shared" si="19"/>
        <v>295738095214.46411</v>
      </c>
      <c r="I135" s="5">
        <f>Gd离子浓度!M146</f>
        <v>1.4134764590124371E-3</v>
      </c>
      <c r="J135" s="5">
        <f t="shared" si="20"/>
        <v>4.7498344294422852E-3</v>
      </c>
      <c r="K135" s="5">
        <f t="shared" si="21"/>
        <v>2.638796905245714E+20</v>
      </c>
      <c r="L135" s="5">
        <f>Nd离子浓度!M146</f>
        <v>4.1230332897098524E-3</v>
      </c>
      <c r="M135" s="5">
        <f t="shared" si="22"/>
        <v>1.3855006461786591E-2</v>
      </c>
      <c r="N135" s="5">
        <f t="shared" si="23"/>
        <v>4.3296895193083101E+19</v>
      </c>
      <c r="O135" s="5">
        <f>'In离子浓度 '!M146</f>
        <v>7.5482704788360313E-4</v>
      </c>
      <c r="P135" s="5">
        <f t="shared" si="24"/>
        <v>6.4339056889012056E-6</v>
      </c>
      <c r="Q135" s="5">
        <f t="shared" si="25"/>
        <v>2.0555609229716313E+65</v>
      </c>
    </row>
    <row r="136" spans="1:17" x14ac:dyDescent="0.25">
      <c r="A136" s="83">
        <f>'OH-离子浓度 '!P147</f>
        <v>14.175463156104115</v>
      </c>
      <c r="B136" s="83"/>
      <c r="D136" s="5">
        <f>'Mg2+离子浓度'!B147</f>
        <v>1.1731036110922402</v>
      </c>
      <c r="E136" s="5">
        <f>'OH-离子浓度 '!N147</f>
        <v>1.4978321772563439</v>
      </c>
      <c r="F136" s="5">
        <f>'Mg2+离子浓度'!M147</f>
        <v>0.73950874293116153</v>
      </c>
      <c r="G136" s="5">
        <f t="shared" si="18"/>
        <v>1.6590887752673282</v>
      </c>
      <c r="H136" s="5">
        <f t="shared" si="19"/>
        <v>295737749602.01929</v>
      </c>
      <c r="I136" s="5">
        <f>Gd离子浓度!M147</f>
        <v>1.4134761344906843E-3</v>
      </c>
      <c r="J136" s="5">
        <f t="shared" si="20"/>
        <v>4.7498287125069356E-3</v>
      </c>
      <c r="K136" s="5">
        <f t="shared" si="21"/>
        <v>2.6387937291705198E+20</v>
      </c>
      <c r="L136" s="5">
        <f>Nd离子浓度!M147</f>
        <v>4.1230328868049641E-3</v>
      </c>
      <c r="M136" s="5">
        <f t="shared" si="22"/>
        <v>1.3854991612867339E-2</v>
      </c>
      <c r="N136" s="5">
        <f t="shared" si="23"/>
        <v>4.3296848790210437E+19</v>
      </c>
      <c r="O136" s="5">
        <f>'In离子浓度 '!M147</f>
        <v>7.5502006673404192E-4</v>
      </c>
      <c r="P136" s="5">
        <f t="shared" si="24"/>
        <v>6.4371840323306237E-6</v>
      </c>
      <c r="Q136" s="5">
        <f t="shared" si="25"/>
        <v>2.0566083170385379E+65</v>
      </c>
    </row>
    <row r="137" spans="1:17" x14ac:dyDescent="0.25">
      <c r="A137" s="83">
        <f>'OH-离子浓度 '!P148</f>
        <v>14.175463015100796</v>
      </c>
      <c r="B137" s="83"/>
      <c r="D137" s="5">
        <f>'Mg2+离子浓度'!B148</f>
        <v>1.1734036110922401</v>
      </c>
      <c r="E137" s="5">
        <f>'OH-离子浓度 '!N148</f>
        <v>1.4978316909520466</v>
      </c>
      <c r="F137" s="5">
        <f>'Mg2+离子浓度'!M148</f>
        <v>0.73950835890452049</v>
      </c>
      <c r="G137" s="5">
        <f t="shared" si="18"/>
        <v>1.6590868363841937</v>
      </c>
      <c r="H137" s="5">
        <f t="shared" si="19"/>
        <v>295737403990.05237</v>
      </c>
      <c r="I137" s="5">
        <f>Gd离子浓度!M148</f>
        <v>1.4134758099690055E-3</v>
      </c>
      <c r="J137" s="5">
        <f t="shared" si="20"/>
        <v>4.7498229955802492E-3</v>
      </c>
      <c r="K137" s="5">
        <f t="shared" si="21"/>
        <v>2.6387905531001386E+20</v>
      </c>
      <c r="L137" s="5">
        <f>Nd离子浓度!M148</f>
        <v>4.1230324839001157E-3</v>
      </c>
      <c r="M137" s="5">
        <f t="shared" si="22"/>
        <v>1.3854976763969205E-2</v>
      </c>
      <c r="N137" s="5">
        <f t="shared" si="23"/>
        <v>4.3296802387403768E+19</v>
      </c>
      <c r="O137" s="5">
        <f>'In离子浓度 '!M148</f>
        <v>7.5521308556561863E-4</v>
      </c>
      <c r="P137" s="5">
        <f t="shared" si="24"/>
        <v>6.4404632040558571E-6</v>
      </c>
      <c r="Q137" s="5">
        <f t="shared" si="25"/>
        <v>2.0576559757366956E+65</v>
      </c>
    </row>
    <row r="138" spans="1:17" x14ac:dyDescent="0.25">
      <c r="A138" s="83">
        <f>'OH-离子浓度 '!P149</f>
        <v>14.175462874806572</v>
      </c>
      <c r="B138" s="83"/>
      <c r="D138" s="5">
        <f>'Mg2+离子浓度'!B149</f>
        <v>1.1736036110922401</v>
      </c>
      <c r="E138" s="5">
        <f>'OH-离子浓度 '!N149</f>
        <v>1.4978312070934883</v>
      </c>
      <c r="F138" s="5">
        <f>'Mg2+离子浓度'!M149</f>
        <v>0.73950804534824388</v>
      </c>
      <c r="G138" s="5">
        <f t="shared" si="18"/>
        <v>1.6590850610207579</v>
      </c>
      <c r="H138" s="5">
        <f t="shared" si="19"/>
        <v>295737087525.98181</v>
      </c>
      <c r="I138" s="5">
        <f>Gd离子浓度!M149</f>
        <v>1.4134755449982253E-3</v>
      </c>
      <c r="J138" s="5">
        <f t="shared" si="20"/>
        <v>4.7498175020397153E-3</v>
      </c>
      <c r="K138" s="5">
        <f t="shared" si="21"/>
        <v>2.6387875011331752E+20</v>
      </c>
      <c r="L138" s="5">
        <f>Nd离子浓度!M149</f>
        <v>4.1230321549297162E-3</v>
      </c>
      <c r="M138" s="5">
        <f t="shared" si="22"/>
        <v>1.385496223139982E-2</v>
      </c>
      <c r="N138" s="5">
        <f t="shared" si="23"/>
        <v>4.3296756973124436E+19</v>
      </c>
      <c r="O138" s="5">
        <f>'In离子浓度 '!M149</f>
        <v>7.5534175371898553E-4</v>
      </c>
      <c r="P138" s="5">
        <f t="shared" si="24"/>
        <v>6.4426454696937374E-6</v>
      </c>
      <c r="Q138" s="5">
        <f t="shared" si="25"/>
        <v>2.0583531852056669E+65</v>
      </c>
    </row>
    <row r="139" spans="1:17" x14ac:dyDescent="0.25">
      <c r="A139" s="83">
        <f>'OH-离子浓度 '!P150</f>
        <v>14.175462870587181</v>
      </c>
      <c r="B139" s="83"/>
      <c r="D139" s="5">
        <f>'Mg2+离子浓度'!B150</f>
        <v>1.1746036110922402</v>
      </c>
      <c r="E139" s="5">
        <f>'OH-离子浓度 '!N150</f>
        <v>1.4978311925412968</v>
      </c>
      <c r="F139" s="5">
        <f>'Mg2+离子浓度'!M150</f>
        <v>0.73950734421539188</v>
      </c>
      <c r="G139" s="5">
        <f t="shared" si="18"/>
        <v>1.6590834557927003</v>
      </c>
      <c r="H139" s="5">
        <f t="shared" si="19"/>
        <v>295736801389.07318</v>
      </c>
      <c r="I139" s="5">
        <f>Gd离子浓度!M150</f>
        <v>1.4134749525056599E-3</v>
      </c>
      <c r="J139" s="5">
        <f t="shared" si="20"/>
        <v>4.749815372597865E-3</v>
      </c>
      <c r="K139" s="5">
        <f t="shared" si="21"/>
        <v>2.638786318109925E+20</v>
      </c>
      <c r="L139" s="5">
        <f>Nd离子浓度!M150</f>
        <v>4.1230314193296006E-3</v>
      </c>
      <c r="M139" s="5">
        <f t="shared" si="22"/>
        <v>1.3854959355678651E-2</v>
      </c>
      <c r="N139" s="5">
        <f t="shared" si="23"/>
        <v>4.3296747986495791E+19</v>
      </c>
      <c r="O139" s="5">
        <f>'In离子浓度 '!M150</f>
        <v>7.5598526094642954E-4</v>
      </c>
      <c r="P139" s="5">
        <f t="shared" si="24"/>
        <v>6.4536272877935919E-6</v>
      </c>
      <c r="Q139" s="5">
        <f t="shared" si="25"/>
        <v>2.0618617532886875E+65</v>
      </c>
    </row>
    <row r="140" spans="1:17" x14ac:dyDescent="0.25">
      <c r="A140" s="83">
        <f>'OH-离子浓度 '!P151</f>
        <v>14.175463573162526</v>
      </c>
      <c r="B140" s="83"/>
      <c r="D140" s="5">
        <f>'Mg2+离子浓度'!B151</f>
        <v>1.1776036110922401</v>
      </c>
      <c r="E140" s="5">
        <f>'OH-离子浓度 '!N151</f>
        <v>1.4978336156439669</v>
      </c>
      <c r="F140" s="5">
        <f>'Mg2+离子浓度'!M151</f>
        <v>0.7395061298188208</v>
      </c>
      <c r="G140" s="5">
        <f t="shared" si="18"/>
        <v>1.6590860992256862</v>
      </c>
      <c r="H140" s="5">
        <f t="shared" si="19"/>
        <v>295737272589.2489</v>
      </c>
      <c r="I140" s="5">
        <f>Gd离子浓度!M151</f>
        <v>1.4134739262788634E-3</v>
      </c>
      <c r="J140" s="5">
        <f t="shared" si="20"/>
        <v>4.749834976015394E-3</v>
      </c>
      <c r="K140" s="5">
        <f t="shared" si="21"/>
        <v>2.6387972088974413E+20</v>
      </c>
      <c r="L140" s="5">
        <f>Nd离子浓度!M151</f>
        <v>4.1230301452330519E-3</v>
      </c>
      <c r="M140" s="5">
        <f t="shared" si="22"/>
        <v>1.3855022315516078E-2</v>
      </c>
      <c r="N140" s="5">
        <f t="shared" si="23"/>
        <v>4.3296944735987745E+19</v>
      </c>
      <c r="O140" s="5">
        <f>'In离子浓度 '!M151</f>
        <v>7.5791595304951893E-4</v>
      </c>
      <c r="P140" s="5">
        <f t="shared" si="24"/>
        <v>6.4866958615108585E-6</v>
      </c>
      <c r="Q140" s="5">
        <f t="shared" si="25"/>
        <v>2.0724267928149709E+65</v>
      </c>
    </row>
    <row r="141" spans="1:17" x14ac:dyDescent="0.25">
      <c r="A141" s="83">
        <f>'OH-离子浓度 '!P152</f>
        <v>14.175464275735154</v>
      </c>
      <c r="B141" s="83"/>
      <c r="D141" s="5">
        <f>'Mg2+离子浓度'!B152</f>
        <v>1.1806036110922402</v>
      </c>
      <c r="E141" s="5">
        <f>'OH-离子浓度 '!N152</f>
        <v>1.497836038741186</v>
      </c>
      <c r="F141" s="5">
        <f>'Mg2+离子浓度'!M152</f>
        <v>0.73950491542424379</v>
      </c>
      <c r="G141" s="5">
        <f t="shared" si="18"/>
        <v>1.6590887426421241</v>
      </c>
      <c r="H141" s="5">
        <f t="shared" si="19"/>
        <v>295737743786.47491</v>
      </c>
      <c r="I141" s="5">
        <f>Gd离子浓度!M152</f>
        <v>1.4134729000528118E-3</v>
      </c>
      <c r="J141" s="5">
        <f t="shared" si="20"/>
        <v>4.7498545794246814E-3</v>
      </c>
      <c r="K141" s="5">
        <f t="shared" si="21"/>
        <v>2.6388080996803786E+20</v>
      </c>
      <c r="L141" s="5">
        <f>Nd离子浓度!M152</f>
        <v>4.1230288711368987E-3</v>
      </c>
      <c r="M141" s="5">
        <f t="shared" si="22"/>
        <v>1.3855085275379571E-2</v>
      </c>
      <c r="N141" s="5">
        <f t="shared" si="23"/>
        <v>4.329714148556116E+19</v>
      </c>
      <c r="O141" s="5">
        <f>'In离子浓度 '!M152</f>
        <v>7.5984664455598715E-4</v>
      </c>
      <c r="P141" s="5">
        <f t="shared" si="24"/>
        <v>6.5198492524478739E-6</v>
      </c>
      <c r="Q141" s="5">
        <f t="shared" si="25"/>
        <v>2.0830189304945284E+65</v>
      </c>
    </row>
    <row r="142" spans="1:17" x14ac:dyDescent="0.25">
      <c r="A142" s="83">
        <f>'OH-离子浓度 '!P153</f>
        <v>14.175464597727482</v>
      </c>
      <c r="B142" s="83"/>
      <c r="D142" s="5">
        <f>'Mg2+离子浓度'!B153</f>
        <v>1.1826036110922402</v>
      </c>
      <c r="E142" s="5">
        <f>'OH-离子浓度 '!N153</f>
        <v>1.4978371492593041</v>
      </c>
      <c r="F142" s="5">
        <f>'Mg2+离子浓度'!M153</f>
        <v>0.73950392387685204</v>
      </c>
      <c r="G142" s="5">
        <f t="shared" si="18"/>
        <v>1.659088978237059</v>
      </c>
      <c r="H142" s="5">
        <f t="shared" si="19"/>
        <v>295737785782.00696</v>
      </c>
      <c r="I142" s="5">
        <f>Gd离子浓度!M153</f>
        <v>1.413472062143358E-3</v>
      </c>
      <c r="J142" s="5">
        <f t="shared" si="20"/>
        <v>4.7498623285437292E-3</v>
      </c>
      <c r="K142" s="5">
        <f t="shared" si="21"/>
        <v>2.6388124047465162E+20</v>
      </c>
      <c r="L142" s="5">
        <f>Nd离子浓度!M153</f>
        <v>4.1230278308420657E-3</v>
      </c>
      <c r="M142" s="5">
        <f t="shared" si="22"/>
        <v>1.3855112596677452E-2</v>
      </c>
      <c r="N142" s="5">
        <f t="shared" si="23"/>
        <v>4.3297226864617038E+19</v>
      </c>
      <c r="O142" s="5">
        <f>'In离子浓度 '!M153</f>
        <v>7.6113373672105395E-4</v>
      </c>
      <c r="P142" s="5">
        <f t="shared" si="24"/>
        <v>6.5419847995919107E-6</v>
      </c>
      <c r="Q142" s="5">
        <f t="shared" si="25"/>
        <v>2.0900909902849556E+65</v>
      </c>
    </row>
    <row r="143" spans="1:17" x14ac:dyDescent="0.25">
      <c r="A143" s="83">
        <f>'OH-离子浓度 '!P154</f>
        <v>14.175468412560013</v>
      </c>
      <c r="B143" s="83"/>
      <c r="D143" s="5">
        <f>'Mg2+离子浓度'!B154</f>
        <v>1.1926036110922402</v>
      </c>
      <c r="E143" s="5">
        <f>'OH-离子浓度 '!N154</f>
        <v>1.4978503062834416</v>
      </c>
      <c r="F143" s="5">
        <f>'Mg2+离子浓度'!M154</f>
        <v>0.73950170671245419</v>
      </c>
      <c r="G143" s="5">
        <f t="shared" si="18"/>
        <v>1.659113150958881</v>
      </c>
      <c r="H143" s="5">
        <f t="shared" si="19"/>
        <v>295742094645.07684</v>
      </c>
      <c r="I143" s="5">
        <f>Gd离子浓度!M154</f>
        <v>1.413470188521971E-3</v>
      </c>
      <c r="J143" s="5">
        <f t="shared" si="20"/>
        <v>4.7499812019064077E-3</v>
      </c>
      <c r="K143" s="5">
        <f t="shared" si="21"/>
        <v>2.6388784455035601E+20</v>
      </c>
      <c r="L143" s="5">
        <f>Nd离子浓度!M154</f>
        <v>4.1230255046726906E-3</v>
      </c>
      <c r="M143" s="5">
        <f t="shared" si="22"/>
        <v>1.3855469893323145E-2</v>
      </c>
      <c r="N143" s="5">
        <f t="shared" si="23"/>
        <v>4.3298343416634827E+19</v>
      </c>
      <c r="O143" s="5">
        <f>'In离子浓度 '!M154</f>
        <v>7.6756972471218844E-4</v>
      </c>
      <c r="P143" s="5">
        <f t="shared" si="24"/>
        <v>6.6534385224586678E-6</v>
      </c>
      <c r="Q143" s="5">
        <f t="shared" si="25"/>
        <v>2.1256992084532484E+65</v>
      </c>
    </row>
    <row r="144" spans="1:17" x14ac:dyDescent="0.25">
      <c r="A144" s="83">
        <f>'OH-离子浓度 '!P155</f>
        <v>14.175482118467341</v>
      </c>
      <c r="B144" s="83"/>
      <c r="D144" s="5">
        <f>'Mg2+离子浓度'!B155</f>
        <v>1.2226036110922403</v>
      </c>
      <c r="E144" s="5">
        <f>'OH-离子浓度 '!N155</f>
        <v>1.4978975777139873</v>
      </c>
      <c r="F144" s="5">
        <f>'Mg2+离子浓度'!M155</f>
        <v>0.73949786648258209</v>
      </c>
      <c r="G144" s="5">
        <f t="shared" si="18"/>
        <v>1.6592092579142408</v>
      </c>
      <c r="H144" s="5">
        <f t="shared" si="19"/>
        <v>295759226009.66858</v>
      </c>
      <c r="I144" s="5">
        <f>Gd离子浓度!M155</f>
        <v>1.4134669433188364E-3</v>
      </c>
      <c r="J144" s="5">
        <f t="shared" si="20"/>
        <v>4.7504200308499519E-3</v>
      </c>
      <c r="K144" s="5">
        <f t="shared" si="21"/>
        <v>2.6391222393610846E+20</v>
      </c>
      <c r="L144" s="5">
        <f>Nd离子浓度!M155</f>
        <v>4.1230214756314198E-3</v>
      </c>
      <c r="M144" s="5">
        <f t="shared" si="22"/>
        <v>1.3856768209573884E-2</v>
      </c>
      <c r="N144" s="5">
        <f t="shared" si="23"/>
        <v>4.3302400654918394E+19</v>
      </c>
      <c r="O144" s="5">
        <f>'In离子浓度 '!M155</f>
        <v>7.868782189087598E-4</v>
      </c>
      <c r="P144" s="5">
        <f t="shared" si="24"/>
        <v>6.9937122370498215E-6</v>
      </c>
      <c r="Q144" s="5">
        <f t="shared" si="25"/>
        <v>2.2344128552874827E+65</v>
      </c>
    </row>
    <row r="145" spans="1:17" x14ac:dyDescent="0.25">
      <c r="A145" s="83">
        <f>'OH-离子浓度 '!P156</f>
        <v>14.175495823844638</v>
      </c>
      <c r="B145" s="83"/>
      <c r="D145" s="5">
        <f>'Mg2+离子浓度'!B156</f>
        <v>1.2526036110922403</v>
      </c>
      <c r="E145" s="5">
        <f>'OH-离子浓度 '!N156</f>
        <v>1.497944848808237</v>
      </c>
      <c r="F145" s="5">
        <f>'Mg2+离子浓度'!M156</f>
        <v>0.73949402627265215</v>
      </c>
      <c r="G145" s="5">
        <f t="shared" si="18"/>
        <v>1.6593053663865771</v>
      </c>
      <c r="H145" s="5">
        <f t="shared" si="19"/>
        <v>295776357644.66614</v>
      </c>
      <c r="I145" s="5">
        <f>Gd离子浓度!M156</f>
        <v>1.4134636981231528E-3</v>
      </c>
      <c r="J145" s="5">
        <f t="shared" si="20"/>
        <v>4.7508588829403989E-3</v>
      </c>
      <c r="K145" s="5">
        <f t="shared" si="21"/>
        <v>2.6393660460779995E+20</v>
      </c>
      <c r="L145" s="5">
        <f>Nd离子浓度!M156</f>
        <v>4.123017446594086E-3</v>
      </c>
      <c r="M145" s="5">
        <f t="shared" si="22"/>
        <v>1.3858066596743327E-2</v>
      </c>
      <c r="N145" s="5">
        <f t="shared" si="23"/>
        <v>4.3306458114822898E+19</v>
      </c>
      <c r="O145" s="5">
        <f>'In离子浓度 '!M156</f>
        <v>8.0618669423697354E-4</v>
      </c>
      <c r="P145" s="5">
        <f t="shared" si="24"/>
        <v>7.3425378701580427E-6</v>
      </c>
      <c r="Q145" s="5">
        <f t="shared" si="25"/>
        <v>2.3458587444594387E+65</v>
      </c>
    </row>
    <row r="146" spans="1:17" x14ac:dyDescent="0.25">
      <c r="A146" s="83">
        <f>'OH-离子浓度 '!P157</f>
        <v>14.175504497561105</v>
      </c>
      <c r="B146" s="83"/>
      <c r="D146" s="5">
        <f>'Mg2+离子浓度'!B157</f>
        <v>1.2726036110922403</v>
      </c>
      <c r="E146" s="5">
        <f>'OH-离子浓度 '!N157</f>
        <v>1.4979747660169254</v>
      </c>
      <c r="F146" s="5">
        <f>'Mg2+离子浓度'!M157</f>
        <v>0.73949089077065711</v>
      </c>
      <c r="G146" s="5">
        <f t="shared" si="18"/>
        <v>1.659364611063129</v>
      </c>
      <c r="H146" s="5">
        <f t="shared" si="19"/>
        <v>295786918193.07117</v>
      </c>
      <c r="I146" s="5">
        <f>Gd离子浓度!M157</f>
        <v>1.4134610484380556E-3</v>
      </c>
      <c r="J146" s="5">
        <f t="shared" si="20"/>
        <v>4.7511346369907698E-3</v>
      </c>
      <c r="K146" s="5">
        <f t="shared" si="21"/>
        <v>2.6395192427726501E+20</v>
      </c>
      <c r="L146" s="5">
        <f>Nd离子浓度!M157</f>
        <v>4.1230141569020924E-3</v>
      </c>
      <c r="M146" s="5">
        <f t="shared" si="22"/>
        <v>1.3858885882499301E-2</v>
      </c>
      <c r="N146" s="5">
        <f t="shared" si="23"/>
        <v>4.3309018382810317E+19</v>
      </c>
      <c r="O146" s="5">
        <f>'In离子浓度 '!M157</f>
        <v>8.1905888281446151E-4</v>
      </c>
      <c r="P146" s="5">
        <f t="shared" si="24"/>
        <v>7.5797910671619753E-6</v>
      </c>
      <c r="Q146" s="5">
        <f t="shared" si="25"/>
        <v>2.4216584879111744E+65</v>
      </c>
    </row>
    <row r="147" spans="1:17" x14ac:dyDescent="0.25">
      <c r="A147" s="83">
        <f>'OH-离子浓度 '!P158</f>
        <v>14.17552849874555</v>
      </c>
      <c r="B147" s="83"/>
      <c r="D147" s="5">
        <f>'Mg2+离子浓度'!B158</f>
        <v>1.3226036110922401</v>
      </c>
      <c r="E147" s="5">
        <f>'OH-离子浓度 '!N158</f>
        <v>1.4980575535347076</v>
      </c>
      <c r="F147" s="5">
        <f>'Mg2+离子浓度'!M158</f>
        <v>0.73948593312772182</v>
      </c>
      <c r="G147" s="5">
        <f t="shared" si="18"/>
        <v>1.6595369041796575</v>
      </c>
      <c r="H147" s="5">
        <f t="shared" si="19"/>
        <v>295817629978.54858</v>
      </c>
      <c r="I147" s="5">
        <f>Gd离子浓度!M158</f>
        <v>1.4134568589259152E-3</v>
      </c>
      <c r="J147" s="5">
        <f t="shared" si="20"/>
        <v>4.7519083286316332E-3</v>
      </c>
      <c r="K147" s="5">
        <f t="shared" si="21"/>
        <v>2.6399490714620186E+20</v>
      </c>
      <c r="L147" s="5">
        <f>Nd离子浓度!M158</f>
        <v>4.1230089554464937E-3</v>
      </c>
      <c r="M147" s="5">
        <f t="shared" si="22"/>
        <v>1.3861166310584868E-2</v>
      </c>
      <c r="N147" s="5">
        <f t="shared" si="23"/>
        <v>4.3316144720577716E+19</v>
      </c>
      <c r="O147" s="5">
        <f>'In离子浓度 '!M158</f>
        <v>8.5123991414867185E-4</v>
      </c>
      <c r="P147" s="5">
        <f t="shared" si="24"/>
        <v>8.1898312061144179E-6</v>
      </c>
      <c r="Q147" s="5">
        <f t="shared" si="25"/>
        <v>2.6165594907713793E+65</v>
      </c>
    </row>
    <row r="148" spans="1:17" x14ac:dyDescent="0.25">
      <c r="A148" s="83">
        <f>'OH-离子浓度 '!P159</f>
        <v>14.175552498383231</v>
      </c>
      <c r="B148" s="83"/>
      <c r="C148" t="s">
        <v>223</v>
      </c>
      <c r="D148" s="5">
        <f>'Mg2+离子浓度'!B159</f>
        <v>1.3726036110922402</v>
      </c>
      <c r="E148" s="5">
        <f>'OH-离子浓度 '!N159</f>
        <v>1.4981403402921409</v>
      </c>
      <c r="F148" s="5">
        <f>'Mg2+离子浓度'!M159</f>
        <v>0.73948097551802316</v>
      </c>
      <c r="G148" s="5">
        <f t="shared" si="18"/>
        <v>1.6597092033632241</v>
      </c>
      <c r="H148" s="5">
        <f t="shared" si="19"/>
        <v>295848342845.49451</v>
      </c>
      <c r="I148" s="5">
        <f>Gd离子浓度!M159</f>
        <v>1.4134526694261928E-3</v>
      </c>
      <c r="J148" s="5">
        <f t="shared" si="20"/>
        <v>4.7526820954823835E-3</v>
      </c>
      <c r="K148" s="5">
        <f t="shared" si="21"/>
        <v>2.6403789419346575E+20</v>
      </c>
      <c r="L148" s="5">
        <f>Nd离子浓度!M159</f>
        <v>4.1230037539974574E-3</v>
      </c>
      <c r="M148" s="5">
        <f t="shared" si="22"/>
        <v>1.3863446965780124E-2</v>
      </c>
      <c r="N148" s="5">
        <f t="shared" si="23"/>
        <v>4.3323271768062886E+19</v>
      </c>
      <c r="O148" s="5">
        <f>'In离子浓度 '!M159</f>
        <v>8.8342090488437869E-4</v>
      </c>
      <c r="P148" s="5">
        <f t="shared" si="24"/>
        <v>8.8236918799620174E-6</v>
      </c>
      <c r="Q148" s="5">
        <f t="shared" si="25"/>
        <v>2.8190708881667787E+65</v>
      </c>
    </row>
    <row r="149" spans="1:17" x14ac:dyDescent="0.25">
      <c r="A149" s="83">
        <f>'OH-离子浓度 '!P160</f>
        <v>14.175576496474335</v>
      </c>
      <c r="B149" s="83"/>
      <c r="C149">
        <v>1.4657451553503451</v>
      </c>
      <c r="D149" s="5">
        <f>'Mg2+离子浓度'!B160</f>
        <v>1.4226036110922402</v>
      </c>
      <c r="E149" s="5">
        <f>'OH-离子浓度 '!N160</f>
        <v>1.4982231262892327</v>
      </c>
      <c r="F149" s="5">
        <f>'Mg2+离子浓度'!M160</f>
        <v>0.73947601794156093</v>
      </c>
      <c r="G149" s="5">
        <f t="shared" si="18"/>
        <v>1.6598815086134204</v>
      </c>
      <c r="H149" s="5">
        <f t="shared" si="19"/>
        <v>295879056793.83612</v>
      </c>
      <c r="I149" s="5">
        <f>Gd离子浓度!M160</f>
        <v>1.4134484799388878E-3</v>
      </c>
      <c r="J149" s="5">
        <f t="shared" si="20"/>
        <v>4.7534559375448111E-3</v>
      </c>
      <c r="K149" s="5">
        <f t="shared" si="21"/>
        <v>2.6408088541915618E+20</v>
      </c>
      <c r="L149" s="5">
        <f>Nd离子浓度!M160</f>
        <v>4.1229985525549828E-3</v>
      </c>
      <c r="M149" s="5">
        <f t="shared" si="22"/>
        <v>1.3865727848091437E-2</v>
      </c>
      <c r="N149" s="5">
        <f t="shared" si="23"/>
        <v>4.3330399525285741E+19</v>
      </c>
      <c r="O149" s="5">
        <f>'In离子浓度 '!M160</f>
        <v>9.1560185502163297E-4</v>
      </c>
      <c r="P149" s="5">
        <f t="shared" si="24"/>
        <v>9.481396456865114E-6</v>
      </c>
      <c r="Q149" s="5">
        <f t="shared" si="25"/>
        <v>3.0292001459632953E+65</v>
      </c>
    </row>
    <row r="150" spans="1:17" x14ac:dyDescent="0.25">
      <c r="A150" s="83">
        <f>'OH-离子浓度 '!P161</f>
        <v>14.175596941931571</v>
      </c>
      <c r="B150" s="83"/>
      <c r="C150">
        <v>0.2931415442581049</v>
      </c>
      <c r="D150" s="5">
        <f>'Mg2+离子浓度'!B161</f>
        <v>1.4657526421623093</v>
      </c>
      <c r="E150" s="5">
        <f>'OH-离子浓度 '!N161</f>
        <v>1.4982936604064738</v>
      </c>
      <c r="F150" s="5">
        <f>'Mg2+离子浓度'!M161</f>
        <v>0.73947141254501003</v>
      </c>
      <c r="G150" s="5">
        <f t="shared" si="18"/>
        <v>1.6600274632188794</v>
      </c>
      <c r="H150" s="5">
        <f t="shared" si="19"/>
        <v>295905073657.55426</v>
      </c>
      <c r="I150" s="5">
        <f>Gd离子浓度!M161</f>
        <v>1.4134445880528629E-3</v>
      </c>
      <c r="J150" s="5">
        <f t="shared" si="20"/>
        <v>4.754114235725854E-3</v>
      </c>
      <c r="K150" s="5">
        <f t="shared" si="21"/>
        <v>2.6411745754032524E+20</v>
      </c>
      <c r="L150" s="5">
        <f>Nd离子浓度!M161</f>
        <v>4.1229937205900522E-3</v>
      </c>
      <c r="M150" s="5">
        <f t="shared" si="22"/>
        <v>1.3867670021551905E-2</v>
      </c>
      <c r="N150" s="5">
        <f t="shared" si="23"/>
        <v>4.3336468817349706E+19</v>
      </c>
      <c r="O150" s="5">
        <f>'In离子浓度 '!M161</f>
        <v>9.4337328260054502E-4</v>
      </c>
      <c r="P150" s="5">
        <f t="shared" si="24"/>
        <v>1.0068129578032582E-5</v>
      </c>
      <c r="Q150" s="5">
        <f t="shared" si="25"/>
        <v>3.2166548172628057E+65</v>
      </c>
    </row>
    <row r="151" spans="1:17" x14ac:dyDescent="0.25">
      <c r="A151" s="83">
        <f>'OH-离子浓度 '!P162</f>
        <v>14.1755980999668</v>
      </c>
      <c r="B151" s="83"/>
      <c r="D151" s="5">
        <f>'Mg2+离子浓度'!B162</f>
        <v>1.4657526422623093</v>
      </c>
      <c r="E151" s="5">
        <f>'OH-离子浓度 '!N162</f>
        <v>1.498297655573873</v>
      </c>
      <c r="F151" s="5">
        <f>'Mg2+离子浓度'!M162</f>
        <v>0.73947338802906415</v>
      </c>
      <c r="G151" s="5">
        <f t="shared" si="18"/>
        <v>1.6600407508407868</v>
      </c>
      <c r="H151" s="5">
        <f t="shared" si="19"/>
        <v>295907442217.60907</v>
      </c>
      <c r="I151" s="5">
        <f>Gd离子浓度!M162</f>
        <v>1.413448363951326E-3</v>
      </c>
      <c r="J151" s="5">
        <f t="shared" si="20"/>
        <v>4.7541649663716745E-3</v>
      </c>
      <c r="K151" s="5">
        <f t="shared" si="21"/>
        <v>2.641202759095375E+20</v>
      </c>
      <c r="L151" s="5">
        <f>Nd离子浓度!M162</f>
        <v>4.1230047346988031E-3</v>
      </c>
      <c r="M151" s="5">
        <f t="shared" si="22"/>
        <v>1.3867818001566976E-2</v>
      </c>
      <c r="N151" s="5">
        <f t="shared" si="23"/>
        <v>4.3336931254896804E+19</v>
      </c>
      <c r="O151" s="5">
        <f>'In离子浓度 '!M162</f>
        <v>9.4337328254732078E-4</v>
      </c>
      <c r="P151" s="5">
        <f t="shared" si="24"/>
        <v>1.0068290656659151E-5</v>
      </c>
      <c r="Q151" s="5">
        <f t="shared" si="25"/>
        <v>3.2167062800827958E+65</v>
      </c>
    </row>
    <row r="152" spans="1:17" x14ac:dyDescent="0.25">
      <c r="A152" s="83">
        <f>'OH-离子浓度 '!P163</f>
        <v>14.175601574280133</v>
      </c>
      <c r="B152" s="83"/>
      <c r="D152" s="5">
        <f>'Mg2+离子浓度'!B163</f>
        <v>1.4657526425623093</v>
      </c>
      <c r="E152" s="5">
        <f>'OH-离子浓度 '!N163</f>
        <v>1.4983096418563648</v>
      </c>
      <c r="F152" s="5">
        <f>'Mg2+离子浓度'!M163</f>
        <v>0.73947931476233719</v>
      </c>
      <c r="G152" s="5">
        <f t="shared" si="18"/>
        <v>1.6600806164921083</v>
      </c>
      <c r="H152" s="5">
        <f t="shared" si="19"/>
        <v>295914548394.31519</v>
      </c>
      <c r="I152" s="5">
        <f>Gd离子浓度!M163</f>
        <v>1.4134596918842746E-3</v>
      </c>
      <c r="J152" s="5">
        <f t="shared" si="20"/>
        <v>4.754317168972135E-3</v>
      </c>
      <c r="K152" s="5">
        <f t="shared" si="21"/>
        <v>2.6412873160956307E+20</v>
      </c>
      <c r="L152" s="5">
        <f>Nd离子浓度!M163</f>
        <v>4.1230377773200004E-3</v>
      </c>
      <c r="M152" s="5">
        <f t="shared" si="22"/>
        <v>1.3868261971377176E-2</v>
      </c>
      <c r="N152" s="5">
        <f t="shared" si="23"/>
        <v>4.3338318660553679E+19</v>
      </c>
      <c r="O152" s="5">
        <f>'In离子浓度 '!M163</f>
        <v>9.4337328245513378E-4</v>
      </c>
      <c r="P152" s="5">
        <f t="shared" si="24"/>
        <v>1.0068773938326721E-5</v>
      </c>
      <c r="Q152" s="5">
        <f t="shared" si="25"/>
        <v>3.2168606831714765E+65</v>
      </c>
    </row>
    <row r="153" spans="1:17" x14ac:dyDescent="0.25">
      <c r="A153" s="83">
        <f>'OH-离子浓度 '!P164</f>
        <v>14.175606206709864</v>
      </c>
      <c r="B153" s="83"/>
      <c r="D153" s="5">
        <f>'Mg2+离子浓度'!B164</f>
        <v>1.4657526429623093</v>
      </c>
      <c r="E153" s="5">
        <f>'OH-离子浓度 '!N164</f>
        <v>1.4983256237567495</v>
      </c>
      <c r="F153" s="5">
        <f>'Mg2+离子浓度'!M164</f>
        <v>0.73948721714196008</v>
      </c>
      <c r="G153" s="5">
        <f t="shared" si="18"/>
        <v>1.6601337722625904</v>
      </c>
      <c r="H153" s="5">
        <f t="shared" si="19"/>
        <v>295924023576.21936</v>
      </c>
      <c r="I153" s="5">
        <f>Gd离子浓度!M164</f>
        <v>1.4134747958528377E-3</v>
      </c>
      <c r="J153" s="5">
        <f t="shared" si="20"/>
        <v>4.7545201134650099E-3</v>
      </c>
      <c r="K153" s="5">
        <f t="shared" si="21"/>
        <v>2.6414000630361168E+20</v>
      </c>
      <c r="L153" s="5">
        <f>Nd离子浓度!M164</f>
        <v>4.1230818342202318E-3</v>
      </c>
      <c r="M153" s="5">
        <f t="shared" si="22"/>
        <v>1.3868853953235449E-2</v>
      </c>
      <c r="N153" s="5">
        <f t="shared" si="23"/>
        <v>4.3340168603860779E+19</v>
      </c>
      <c r="O153" s="5">
        <f>'In离子浓度 '!M164</f>
        <v>9.4337328234868562E-4</v>
      </c>
      <c r="P153" s="5">
        <f t="shared" si="24"/>
        <v>1.0069418351983194E-5</v>
      </c>
      <c r="Q153" s="5">
        <f t="shared" si="25"/>
        <v>3.2170665661288159E+65</v>
      </c>
    </row>
    <row r="154" spans="1:17" x14ac:dyDescent="0.25">
      <c r="A154" s="83">
        <f>'OH-离子浓度 '!P165</f>
        <v>14.175608522832311</v>
      </c>
      <c r="B154" s="83"/>
      <c r="D154" s="5">
        <f>'Mg2+离子浓度'!B165</f>
        <v>1.4657526431623094</v>
      </c>
      <c r="E154" s="5">
        <f>'OH-离子浓度 '!N165</f>
        <v>1.4983336144520234</v>
      </c>
      <c r="F154" s="5">
        <f>'Mg2+离子浓度'!M165</f>
        <v>0.73949116823993388</v>
      </c>
      <c r="G154" s="5">
        <f t="shared" si="18"/>
        <v>1.6601603498022601</v>
      </c>
      <c r="H154" s="5">
        <f t="shared" si="19"/>
        <v>295928761105.5722</v>
      </c>
      <c r="I154" s="5">
        <f>Gd离子浓度!M165</f>
        <v>1.41348234775951E-3</v>
      </c>
      <c r="J154" s="5">
        <f t="shared" si="20"/>
        <v>4.7546215854600334E-3</v>
      </c>
      <c r="K154" s="5">
        <f t="shared" si="21"/>
        <v>2.6414564363666853E+20</v>
      </c>
      <c r="L154" s="5">
        <f>Nd离子浓度!M165</f>
        <v>4.1231038625739918E-3</v>
      </c>
      <c r="M154" s="5">
        <f t="shared" si="22"/>
        <v>1.386914994386851E-2</v>
      </c>
      <c r="N154" s="5">
        <f t="shared" si="23"/>
        <v>4.3341093574589096E+19</v>
      </c>
      <c r="O154" s="5">
        <f>'In离子浓度 '!M165</f>
        <v>9.433732822734151E-4</v>
      </c>
      <c r="P154" s="5">
        <f t="shared" si="24"/>
        <v>1.0069740560949767E-5</v>
      </c>
      <c r="Q154" s="5">
        <f t="shared" si="25"/>
        <v>3.2171695082906605E+65</v>
      </c>
    </row>
    <row r="155" spans="1:17" x14ac:dyDescent="0.25">
      <c r="A155" s="83">
        <f>'OH-离子浓度 '!P166</f>
        <v>14.175712745206928</v>
      </c>
      <c r="B155" s="83"/>
      <c r="D155" s="5">
        <f>'Mg2+离子浓度'!B166</f>
        <v>1.4657526521623092</v>
      </c>
      <c r="E155" s="5">
        <f>'OH-离子浓度 '!N166</f>
        <v>1.4986932290291508</v>
      </c>
      <c r="F155" s="5">
        <f>'Mg2+离子浓度'!M166</f>
        <v>0.73966897963706091</v>
      </c>
      <c r="G155" s="5">
        <f t="shared" si="18"/>
        <v>1.6613567334275119</v>
      </c>
      <c r="H155" s="5">
        <f t="shared" si="19"/>
        <v>296142020218.80786</v>
      </c>
      <c r="I155" s="5">
        <f>Gd离子浓度!M166</f>
        <v>1.4138221936720451E-3</v>
      </c>
      <c r="J155" s="5">
        <f t="shared" si="20"/>
        <v>4.7591898577468905E-3</v>
      </c>
      <c r="K155" s="5">
        <f t="shared" si="21"/>
        <v>2.6439943654149394E+20</v>
      </c>
      <c r="L155" s="5">
        <f>Nd离子浓度!M166</f>
        <v>4.1240951509918817E-3</v>
      </c>
      <c r="M155" s="5">
        <f t="shared" si="22"/>
        <v>1.3882475393887133E-2</v>
      </c>
      <c r="N155" s="5">
        <f t="shared" si="23"/>
        <v>4.338273560589729E+19</v>
      </c>
      <c r="O155" s="5">
        <f>'In离子浓度 '!M166</f>
        <v>9.4337328176848664E-4</v>
      </c>
      <c r="P155" s="5">
        <f t="shared" si="24"/>
        <v>1.0084250265389472E-5</v>
      </c>
      <c r="Q155" s="5">
        <f t="shared" si="25"/>
        <v>3.2218051966100548E+65</v>
      </c>
    </row>
    <row r="156" spans="1:17" x14ac:dyDescent="0.25">
      <c r="A156" s="83">
        <f>'OH-离子浓度 '!P167</f>
        <v>14.176753607182508</v>
      </c>
      <c r="B156" s="83"/>
      <c r="D156" s="5">
        <f>'Mg2+离子浓度'!B167</f>
        <v>1.4657527421623093</v>
      </c>
      <c r="E156" s="5">
        <f>'OH-离子浓度 '!N167</f>
        <v>1.5022894147490591</v>
      </c>
      <c r="F156" s="5">
        <f>'Mg2+离子浓度'!M167</f>
        <v>0.74144710800863367</v>
      </c>
      <c r="G156" s="5">
        <f t="shared" si="18"/>
        <v>1.6733523190892139</v>
      </c>
      <c r="H156" s="5">
        <f t="shared" si="19"/>
        <v>298280270782.39105</v>
      </c>
      <c r="I156" s="5">
        <f>Gd离子浓度!M167</f>
        <v>1.4172206649994495E-3</v>
      </c>
      <c r="J156" s="5">
        <f t="shared" si="20"/>
        <v>4.8050542782766903E-3</v>
      </c>
      <c r="K156" s="5">
        <f t="shared" si="21"/>
        <v>2.669474599042606E+20</v>
      </c>
      <c r="L156" s="5">
        <f>Nd离子浓度!M167</f>
        <v>4.1340080504185849E-3</v>
      </c>
      <c r="M156" s="5">
        <f t="shared" si="22"/>
        <v>1.4016259824366743E-2</v>
      </c>
      <c r="N156" s="5">
        <f t="shared" si="23"/>
        <v>4.3800811951146074E+19</v>
      </c>
      <c r="O156" s="5">
        <f>'In离子浓度 '!M167</f>
        <v>9.4337328017176259E-4</v>
      </c>
      <c r="P156" s="5">
        <f t="shared" si="24"/>
        <v>1.0230309803353736E-5</v>
      </c>
      <c r="Q156" s="5">
        <f t="shared" si="25"/>
        <v>3.2684695857360177E+65</v>
      </c>
    </row>
    <row r="157" spans="1:17" x14ac:dyDescent="0.25">
      <c r="A157" s="83">
        <f>'OH-离子浓度 '!P168</f>
        <v>14.18702731819471</v>
      </c>
      <c r="B157" s="83"/>
      <c r="D157" s="5">
        <f>'Mg2+离子浓度'!B168</f>
        <v>1.4657536421623092</v>
      </c>
      <c r="E157" s="5">
        <f>'OH-离子浓度 '!N168</f>
        <v>1.5382513970690228</v>
      </c>
      <c r="F157" s="5">
        <f>'Mg2+离子浓度'!M168</f>
        <v>0.7592284367928539</v>
      </c>
      <c r="G157" s="5">
        <f t="shared" si="18"/>
        <v>1.7964995077889108</v>
      </c>
      <c r="H157" s="5">
        <f t="shared" si="19"/>
        <v>320231641317.09644</v>
      </c>
      <c r="I157" s="5">
        <f>Gd离子浓度!M168</f>
        <v>1.4512054163316587E-3</v>
      </c>
      <c r="J157" s="5">
        <f t="shared" si="20"/>
        <v>5.2821514021564623E-3</v>
      </c>
      <c r="K157" s="5">
        <f t="shared" si="21"/>
        <v>2.9345285567535904E+20</v>
      </c>
      <c r="L157" s="5">
        <f>Nd离子浓度!M168</f>
        <v>4.2331370918524767E-3</v>
      </c>
      <c r="M157" s="5">
        <f t="shared" si="22"/>
        <v>1.5407929693213683E-2</v>
      </c>
      <c r="N157" s="5">
        <f t="shared" si="23"/>
        <v>4.8149780291292766E+19</v>
      </c>
      <c r="O157" s="5">
        <f>'In离子浓度 '!M168</f>
        <v>9.4337327512247749E-4</v>
      </c>
      <c r="P157" s="5">
        <f t="shared" si="24"/>
        <v>1.1790468084285774E-5</v>
      </c>
      <c r="Q157" s="5">
        <f t="shared" si="25"/>
        <v>3.7669227106344328E+65</v>
      </c>
    </row>
    <row r="158" spans="1:17" x14ac:dyDescent="0.25">
      <c r="A158" s="83">
        <f>'OH-离子浓度 '!P169</f>
        <v>14.254656843649787</v>
      </c>
      <c r="B158" s="83"/>
      <c r="C158">
        <v>7.4868119641229509E-6</v>
      </c>
      <c r="D158" s="5">
        <f>'Mg2+离子浓度'!B169</f>
        <v>1.4657601289742734</v>
      </c>
      <c r="E158" s="5">
        <f>'OH-离子浓度 '!N169</f>
        <v>1.7974501046159383</v>
      </c>
      <c r="F158" s="5">
        <f>'Mg2+离子浓度'!M169</f>
        <v>0.88738867613932781</v>
      </c>
      <c r="G158" s="5">
        <f t="shared" si="18"/>
        <v>2.8669991866218774</v>
      </c>
      <c r="H158" s="5">
        <f t="shared" si="19"/>
        <v>511051548417.44696</v>
      </c>
      <c r="I158" s="5">
        <f>Gd离子浓度!M169</f>
        <v>1.6961529256879777E-3</v>
      </c>
      <c r="J158" s="5">
        <f t="shared" si="20"/>
        <v>9.8499842658159309E-3</v>
      </c>
      <c r="K158" s="5">
        <f t="shared" si="21"/>
        <v>5.4722134810088505E+20</v>
      </c>
      <c r="L158" s="5">
        <f>Nd离子浓度!M169</f>
        <v>4.9476165752599596E-3</v>
      </c>
      <c r="M158" s="5">
        <f t="shared" si="22"/>
        <v>2.8732046905401352E-2</v>
      </c>
      <c r="N158" s="5">
        <f t="shared" si="23"/>
        <v>8.9787646579379225E+19</v>
      </c>
      <c r="O158" s="5">
        <f>'In离子浓度 '!M169</f>
        <v>9.4337326156670445E-4</v>
      </c>
      <c r="P158" s="5">
        <f t="shared" si="24"/>
        <v>3.001291562303094E-5</v>
      </c>
      <c r="Q158" s="5">
        <f t="shared" si="25"/>
        <v>9.5887909338757003E+65</v>
      </c>
    </row>
    <row r="159" spans="1:17" x14ac:dyDescent="0.25">
      <c r="A159" s="83">
        <f>'OH-离子浓度 '!P170</f>
        <v>14.254656816543577</v>
      </c>
      <c r="B159" s="83"/>
      <c r="D159" s="5">
        <f>'Mg2+离子浓度'!B170</f>
        <v>1.4657626421623093</v>
      </c>
      <c r="E159" s="5">
        <f>'OH-离子浓度 '!N170</f>
        <v>1.7974499924292511</v>
      </c>
      <c r="F159" s="5">
        <f>'Mg2+离子浓度'!M170</f>
        <v>0.88738863396154088</v>
      </c>
      <c r="G159" s="5">
        <f t="shared" si="18"/>
        <v>2.8669986924689734</v>
      </c>
      <c r="H159" s="5">
        <f t="shared" si="19"/>
        <v>511051460333.15039</v>
      </c>
      <c r="I159" s="5">
        <f>Gd离子浓度!M170</f>
        <v>1.6961528900451539E-3</v>
      </c>
      <c r="J159" s="5">
        <f t="shared" si="20"/>
        <v>9.8499822144880751E-3</v>
      </c>
      <c r="K159" s="5">
        <f t="shared" si="21"/>
        <v>5.4722123413822643E+20</v>
      </c>
      <c r="L159" s="5">
        <f>Nd离子浓度!M170</f>
        <v>4.9476165310078889E-3</v>
      </c>
      <c r="M159" s="5">
        <f t="shared" si="22"/>
        <v>2.8732041268542445E-2</v>
      </c>
      <c r="N159" s="5">
        <f t="shared" si="23"/>
        <v>8.978762896419514E+19</v>
      </c>
      <c r="O159" s="5">
        <f>'In离子浓度 '!M170</f>
        <v>9.4337487072268414E-4</v>
      </c>
      <c r="P159" s="5">
        <f t="shared" si="24"/>
        <v>3.0013006772534443E-5</v>
      </c>
      <c r="Q159" s="5">
        <f t="shared" si="25"/>
        <v>9.5888200551228254E+65</v>
      </c>
    </row>
    <row r="160" spans="1:17" x14ac:dyDescent="0.25">
      <c r="A160" s="83">
        <f>'OH-离子浓度 '!P171</f>
        <v>14.25465676480016</v>
      </c>
      <c r="B160" s="83"/>
      <c r="D160" s="5">
        <f>'Mg2+离子浓度'!B171</f>
        <v>1.4657726421623092</v>
      </c>
      <c r="E160" s="5">
        <f>'OH-离子浓度 '!N171</f>
        <v>1.7974497782745671</v>
      </c>
      <c r="F160" s="5">
        <f>'Mg2+离子浓度'!M171</f>
        <v>0.88738854982759152</v>
      </c>
      <c r="G160" s="5">
        <f t="shared" si="18"/>
        <v>2.8669977374777296</v>
      </c>
      <c r="H160" s="5">
        <f t="shared" si="19"/>
        <v>511051290102.98212</v>
      </c>
      <c r="I160" s="5">
        <f>Gd离子浓度!M171</f>
        <v>1.6961528189467908E-3</v>
      </c>
      <c r="J160" s="5">
        <f t="shared" si="20"/>
        <v>9.8499782809153748E-3</v>
      </c>
      <c r="K160" s="5">
        <f t="shared" si="21"/>
        <v>5.4722101560640976E+20</v>
      </c>
      <c r="L160" s="5">
        <f>Nd离子浓度!M171</f>
        <v>4.947616442736268E-3</v>
      </c>
      <c r="M160" s="5">
        <f t="shared" si="22"/>
        <v>2.873203048621106E-2</v>
      </c>
      <c r="N160" s="5">
        <f t="shared" si="23"/>
        <v>8.9787595269409571E+19</v>
      </c>
      <c r="O160" s="5">
        <f>'In离子浓度 '!M171</f>
        <v>9.4338129031263664E-4</v>
      </c>
      <c r="P160" s="5">
        <f t="shared" si="24"/>
        <v>3.001339379067414E-5</v>
      </c>
      <c r="Q160" s="5">
        <f t="shared" si="25"/>
        <v>9.5889437030907787E+65</v>
      </c>
    </row>
    <row r="161" spans="1:17" x14ac:dyDescent="0.25">
      <c r="A161" s="83">
        <f>'OH-离子浓度 '!P172</f>
        <v>14.254656681093481</v>
      </c>
      <c r="B161" s="83"/>
      <c r="D161" s="5">
        <f>'Mg2+离子浓度'!B172</f>
        <v>1.4658026421623094</v>
      </c>
      <c r="E161" s="5">
        <f>'OH-离子浓度 '!N172</f>
        <v>1.7974494318309786</v>
      </c>
      <c r="F161" s="5">
        <f>'Mg2+离子浓度'!M172</f>
        <v>0.88738840410333075</v>
      </c>
      <c r="G161" s="5">
        <f t="shared" si="18"/>
        <v>2.8669961614880948</v>
      </c>
      <c r="H161" s="5">
        <f t="shared" si="19"/>
        <v>511051009177.91351</v>
      </c>
      <c r="I161" s="5">
        <f>Gd离子浓度!M172</f>
        <v>1.6961526958008189E-3</v>
      </c>
      <c r="J161" s="5">
        <f t="shared" si="20"/>
        <v>9.8499718702721104E-3</v>
      </c>
      <c r="K161" s="5">
        <f t="shared" si="21"/>
        <v>5.4722065945956168E+20</v>
      </c>
      <c r="L161" s="5">
        <f>Nd离子浓度!M172</f>
        <v>4.9476162898453406E-3</v>
      </c>
      <c r="M161" s="5">
        <f t="shared" si="22"/>
        <v>2.8732012984755202E-2</v>
      </c>
      <c r="N161" s="5">
        <f t="shared" si="23"/>
        <v>8.9787540577360003E+19</v>
      </c>
      <c r="O161" s="5">
        <f>'In离子浓度 '!M172</f>
        <v>9.4340057042287013E-4</v>
      </c>
      <c r="P161" s="5">
        <f t="shared" si="24"/>
        <v>3.0014585874695804E-5</v>
      </c>
      <c r="Q161" s="5">
        <f t="shared" si="25"/>
        <v>9.5893245606056887E+65</v>
      </c>
    </row>
    <row r="162" spans="1:17" x14ac:dyDescent="0.25">
      <c r="A162" s="83">
        <f>'OH-离子浓度 '!P173</f>
        <v>14.254656597386804</v>
      </c>
      <c r="B162" s="83"/>
      <c r="D162" s="5">
        <f>'Mg2+离子浓度'!B173</f>
        <v>1.4658326421623094</v>
      </c>
      <c r="E162" s="5">
        <f>'OH-离子浓度 '!N173</f>
        <v>1.7974490853874676</v>
      </c>
      <c r="F162" s="5">
        <f>'Mg2+离子浓度'!M173</f>
        <v>0.88738825837909363</v>
      </c>
      <c r="G162" s="5">
        <f t="shared" si="18"/>
        <v>2.8669945854993593</v>
      </c>
      <c r="H162" s="5">
        <f t="shared" si="19"/>
        <v>511050728253.00525</v>
      </c>
      <c r="I162" s="5">
        <f>Gd离子浓度!M173</f>
        <v>1.6961525726548554E-3</v>
      </c>
      <c r="J162" s="5">
        <f t="shared" si="20"/>
        <v>9.8499654596331931E-3</v>
      </c>
      <c r="K162" s="5">
        <f t="shared" si="21"/>
        <v>5.4722030331295518E+20</v>
      </c>
      <c r="L162" s="5">
        <f>Nd离子浓度!M173</f>
        <v>4.9476161369544167E-3</v>
      </c>
      <c r="M162" s="5">
        <f t="shared" si="22"/>
        <v>2.8731995483310513E-2</v>
      </c>
      <c r="N162" s="5">
        <f t="shared" si="23"/>
        <v>8.978748588534535E+19</v>
      </c>
      <c r="O162" s="5">
        <f>'In离子浓度 '!M173</f>
        <v>9.4341985053250762E-4</v>
      </c>
      <c r="P162" s="5">
        <f t="shared" si="24"/>
        <v>3.0015777980955275E-5</v>
      </c>
      <c r="Q162" s="5">
        <f t="shared" si="25"/>
        <v>9.5897054252253282E+65</v>
      </c>
    </row>
    <row r="163" spans="1:17" x14ac:dyDescent="0.25">
      <c r="A163" s="83">
        <f>'OH-离子浓度 '!P174</f>
        <v>14.254656526943521</v>
      </c>
      <c r="B163" s="83"/>
      <c r="D163" s="5">
        <f>'Mg2+离子浓度'!B174</f>
        <v>1.4658526421623093</v>
      </c>
      <c r="E163" s="5">
        <f>'OH-离子浓度 '!N174</f>
        <v>1.7974487938382768</v>
      </c>
      <c r="F163" s="5">
        <f>'Mg2+离子浓度'!M174</f>
        <v>0.88738813939577188</v>
      </c>
      <c r="G163" s="5">
        <f t="shared" si="18"/>
        <v>2.8669932710230301</v>
      </c>
      <c r="H163" s="5">
        <f t="shared" si="19"/>
        <v>511050493943.49915</v>
      </c>
      <c r="I163" s="5">
        <f>Gd离子浓度!M174</f>
        <v>1.6961524721066047E-3</v>
      </c>
      <c r="J163" s="5">
        <f t="shared" si="20"/>
        <v>9.8499600826847319E-3</v>
      </c>
      <c r="K163" s="5">
        <f t="shared" si="21"/>
        <v>5.4722000459359624E+20</v>
      </c>
      <c r="L163" s="5">
        <f>Nd离子浓度!M174</f>
        <v>4.9476160121195035E-3</v>
      </c>
      <c r="M163" s="5">
        <f t="shared" si="22"/>
        <v>2.8731980777236377E-2</v>
      </c>
      <c r="N163" s="5">
        <f t="shared" si="23"/>
        <v>8.9787439928863687E+19</v>
      </c>
      <c r="O163" s="5">
        <f>'In离子浓度 '!M174</f>
        <v>9.4343269957054192E-4</v>
      </c>
      <c r="P163" s="5">
        <f t="shared" si="24"/>
        <v>3.0016566382224929E-5</v>
      </c>
      <c r="Q163" s="5">
        <f t="shared" si="25"/>
        <v>9.5899573106149934E+65</v>
      </c>
    </row>
    <row r="164" spans="1:17" x14ac:dyDescent="0.25">
      <c r="A164" s="83">
        <f>'OH-离子浓度 '!P175</f>
        <v>14.254656395217502</v>
      </c>
      <c r="B164" s="83"/>
      <c r="D164" s="5">
        <f>'Mg2+离子浓度'!B175</f>
        <v>1.4659526421623092</v>
      </c>
      <c r="E164" s="5">
        <f>'OH-离子浓度 '!N175</f>
        <v>1.7974482486535053</v>
      </c>
      <c r="F164" s="5">
        <f>'Mg2+离子浓度'!M175</f>
        <v>0.88738787334101188</v>
      </c>
      <c r="G164" s="5">
        <f t="shared" si="18"/>
        <v>2.8669906722708975</v>
      </c>
      <c r="H164" s="5">
        <f t="shared" si="19"/>
        <v>511050030707.82489</v>
      </c>
      <c r="I164" s="5">
        <f>Gd离子浓度!M175</f>
        <v>1.6961522472738941E-3</v>
      </c>
      <c r="J164" s="5">
        <f t="shared" si="20"/>
        <v>9.8499498142480321E-3</v>
      </c>
      <c r="K164" s="5">
        <f t="shared" si="21"/>
        <v>5.4721943412489067E+20</v>
      </c>
      <c r="L164" s="5">
        <f>Nd离子浓度!M175</f>
        <v>4.9476157329801599E-3</v>
      </c>
      <c r="M164" s="5">
        <f t="shared" si="22"/>
        <v>2.8731953012098362E-2</v>
      </c>
      <c r="N164" s="5">
        <f t="shared" si="23"/>
        <v>8.9787353162807378E+19</v>
      </c>
      <c r="O164" s="5">
        <f>'In离子浓度 '!M175</f>
        <v>9.4349701054988221E-4</v>
      </c>
      <c r="P164" s="5">
        <f t="shared" si="24"/>
        <v>3.0020604167012298E-5</v>
      </c>
      <c r="Q164" s="5">
        <f t="shared" si="25"/>
        <v>9.5912473377036091E+65</v>
      </c>
    </row>
    <row r="165" spans="1:17" x14ac:dyDescent="0.25">
      <c r="A165" s="83">
        <f>'OH-离子浓度 '!P176</f>
        <v>14.25465622621685</v>
      </c>
      <c r="B165" s="83"/>
      <c r="D165" s="5">
        <f>'Mg2+离子浓度'!B176</f>
        <v>1.4662526421623092</v>
      </c>
      <c r="E165" s="5">
        <f>'OH-离子浓度 '!N176</f>
        <v>1.7974475491975408</v>
      </c>
      <c r="F165" s="5">
        <f>'Mg2+离子浓度'!M176</f>
        <v>0.88738741252078823</v>
      </c>
      <c r="G165" s="5">
        <f t="shared" si="18"/>
        <v>2.8669869521334199</v>
      </c>
      <c r="H165" s="5">
        <f t="shared" si="19"/>
        <v>511049367581.71478</v>
      </c>
      <c r="I165" s="5">
        <f>Gd离子浓度!M176</f>
        <v>1.6961518578522683E-3</v>
      </c>
      <c r="J165" s="5">
        <f t="shared" si="20"/>
        <v>9.8499360538150532E-3</v>
      </c>
      <c r="K165" s="5">
        <f t="shared" si="21"/>
        <v>5.4721866965639188E+20</v>
      </c>
      <c r="L165" s="5">
        <f>Nd离子浓度!M176</f>
        <v>4.9476152494966619E-3</v>
      </c>
      <c r="M165" s="5">
        <f t="shared" si="22"/>
        <v>2.8731916662303326E-2</v>
      </c>
      <c r="N165" s="5">
        <f t="shared" si="23"/>
        <v>8.9787239569697898E+19</v>
      </c>
      <c r="O165" s="5">
        <f>'In离子浓度 '!M176</f>
        <v>9.4369001096339725E-4</v>
      </c>
      <c r="P165" s="5">
        <f t="shared" si="24"/>
        <v>3.0032817246211767E-5</v>
      </c>
      <c r="Q165" s="5">
        <f t="shared" si="25"/>
        <v>9.595149279939862E+65</v>
      </c>
    </row>
    <row r="166" spans="1:17" x14ac:dyDescent="0.25">
      <c r="A166" s="83">
        <f>'OH-离子浓度 '!P177</f>
        <v>14.254656057216254</v>
      </c>
      <c r="B166" s="83"/>
      <c r="D166" s="5">
        <f>'Mg2+离子浓度'!B177</f>
        <v>1.4665526421623092</v>
      </c>
      <c r="E166" s="5">
        <f>'OH-离子浓度 '!N177</f>
        <v>1.7974468497420744</v>
      </c>
      <c r="F166" s="5">
        <f>'Mg2+离子浓度'!M177</f>
        <v>0.88738695170080373</v>
      </c>
      <c r="G166" s="5">
        <f t="shared" si="18"/>
        <v>2.8669832320014899</v>
      </c>
      <c r="H166" s="5">
        <f t="shared" si="19"/>
        <v>511048704456.59357</v>
      </c>
      <c r="I166" s="5">
        <f>Gd离子浓度!M177</f>
        <v>1.696151468430732E-3</v>
      </c>
      <c r="J166" s="5">
        <f t="shared" si="20"/>
        <v>9.8499222934050109E-3</v>
      </c>
      <c r="K166" s="5">
        <f t="shared" si="21"/>
        <v>5.472179051891673E+20</v>
      </c>
      <c r="L166" s="5">
        <f>Nd离子浓度!M177</f>
        <v>4.9476147660132107E-3</v>
      </c>
      <c r="M166" s="5">
        <f t="shared" si="22"/>
        <v>2.8731880312565104E-2</v>
      </c>
      <c r="N166" s="5">
        <f t="shared" si="23"/>
        <v>8.9787125976765956E+19</v>
      </c>
      <c r="O166" s="5">
        <f>'In离子浓度 '!M177</f>
        <v>9.4388301135805216E-4</v>
      </c>
      <c r="P166" s="5">
        <f t="shared" si="24"/>
        <v>3.0045032779404175E-5</v>
      </c>
      <c r="Q166" s="5">
        <f t="shared" si="25"/>
        <v>9.5990520061994175E+65</v>
      </c>
    </row>
    <row r="167" spans="1:17" x14ac:dyDescent="0.25">
      <c r="A167" s="83">
        <f>'OH-离子浓度 '!P178</f>
        <v>14.254655898257173</v>
      </c>
      <c r="B167" s="83"/>
      <c r="D167" s="5">
        <f>'Mg2+离子浓度'!B178</f>
        <v>1.4667526421623092</v>
      </c>
      <c r="E167" s="5">
        <f>'OH-离子浓度 '!N178</f>
        <v>1.7974461918464388</v>
      </c>
      <c r="F167" s="5">
        <f>'Mg2+离子浓度'!M178</f>
        <v>0.88738657544305743</v>
      </c>
      <c r="G167" s="5">
        <f t="shared" si="18"/>
        <v>2.8669799176558159</v>
      </c>
      <c r="H167" s="5">
        <f t="shared" si="19"/>
        <v>511048113664.13837</v>
      </c>
      <c r="I167" s="5">
        <f>Gd离子浓度!M178</f>
        <v>1.6961511504694517E-3</v>
      </c>
      <c r="J167" s="5">
        <f t="shared" si="20"/>
        <v>9.8499096312310176E-3</v>
      </c>
      <c r="K167" s="5">
        <f t="shared" si="21"/>
        <v>5.4721720173505656E+20</v>
      </c>
      <c r="L167" s="5">
        <f>Nd离子浓度!M178</f>
        <v>4.9476143712506651E-3</v>
      </c>
      <c r="M167" s="5">
        <f t="shared" si="22"/>
        <v>2.8731846471059322E-2</v>
      </c>
      <c r="N167" s="5">
        <f t="shared" si="23"/>
        <v>8.978702022206038E+19</v>
      </c>
      <c r="O167" s="5">
        <f>'In离子浓度 '!M178</f>
        <v>9.4401166445773669E-4</v>
      </c>
      <c r="P167" s="5">
        <f t="shared" si="24"/>
        <v>3.0053157731158343E-5</v>
      </c>
      <c r="Q167" s="5">
        <f t="shared" si="25"/>
        <v>9.6016478374307796E+65</v>
      </c>
    </row>
    <row r="168" spans="1:17" x14ac:dyDescent="0.25">
      <c r="A168" s="83">
        <f>'OH-离子浓度 '!P179</f>
        <v>14.254655800713586</v>
      </c>
      <c r="B168" s="83"/>
      <c r="D168" s="5">
        <f>'Mg2+离子浓度'!B179</f>
        <v>1.4677526421623093</v>
      </c>
      <c r="E168" s="5">
        <f>'OH-离子浓度 '!N179</f>
        <v>1.7974457881357366</v>
      </c>
      <c r="F168" s="5">
        <f>'Mg2+离子浓度'!M179</f>
        <v>0.88738573410551624</v>
      </c>
      <c r="G168" s="5">
        <f t="shared" si="18"/>
        <v>2.8669759115920175</v>
      </c>
      <c r="H168" s="5">
        <f t="shared" si="19"/>
        <v>511047399570.76965</v>
      </c>
      <c r="I168" s="5">
        <f>Gd离子浓度!M179</f>
        <v>1.6961504394865485E-3</v>
      </c>
      <c r="J168" s="5">
        <f t="shared" si="20"/>
        <v>9.8498988654671157E-3</v>
      </c>
      <c r="K168" s="5">
        <f t="shared" si="21"/>
        <v>5.4721660363706204E+20</v>
      </c>
      <c r="L168" s="5">
        <f>Nd离子浓度!M179</f>
        <v>4.9476134885348463E-3</v>
      </c>
      <c r="M168" s="5">
        <f t="shared" si="22"/>
        <v>2.8731821985225309E-2</v>
      </c>
      <c r="N168" s="5">
        <f t="shared" si="23"/>
        <v>8.9786943703829086E+19</v>
      </c>
      <c r="O168" s="5">
        <f>'In离子浓度 '!M179</f>
        <v>9.4465513802412672E-4</v>
      </c>
      <c r="P168" s="5">
        <f t="shared" si="24"/>
        <v>3.0094101846321162E-5</v>
      </c>
      <c r="Q168" s="5">
        <f t="shared" si="25"/>
        <v>9.6147290243837584E+65</v>
      </c>
    </row>
    <row r="169" spans="1:17" x14ac:dyDescent="0.25">
      <c r="A169" s="83">
        <f>'OH-离子浓度 '!P180</f>
        <v>14.254656223317305</v>
      </c>
      <c r="B169" s="83"/>
      <c r="D169" s="5">
        <f>'Mg2+离子浓度'!B180</f>
        <v>1.4707526421623092</v>
      </c>
      <c r="E169" s="5">
        <f>'OH-离子浓度 '!N180</f>
        <v>1.7974475371969703</v>
      </c>
      <c r="F169" s="5">
        <f>'Mg2+离子浓度'!M180</f>
        <v>0.8873842768675303</v>
      </c>
      <c r="G169" s="5">
        <f t="shared" si="18"/>
        <v>2.8669767831269373</v>
      </c>
      <c r="H169" s="5">
        <f t="shared" si="19"/>
        <v>511047554924.58777</v>
      </c>
      <c r="I169" s="5">
        <f>Gd离子浓度!M180</f>
        <v>1.6961492080285528E-3</v>
      </c>
      <c r="J169" s="5">
        <f t="shared" si="20"/>
        <v>9.8499204684040827E-3</v>
      </c>
      <c r="K169" s="5">
        <f t="shared" si="21"/>
        <v>5.4721780380022682E+20</v>
      </c>
      <c r="L169" s="5">
        <f>Nd离子浓度!M180</f>
        <v>4.9476119596264714E-3</v>
      </c>
      <c r="M169" s="5">
        <f t="shared" si="22"/>
        <v>2.8731896981804467E-2</v>
      </c>
      <c r="N169" s="5">
        <f t="shared" si="23"/>
        <v>8.9787178068138967E+19</v>
      </c>
      <c r="O169" s="5">
        <f>'In离子浓度 '!M180</f>
        <v>9.4658577182457051E-4</v>
      </c>
      <c r="P169" s="5">
        <f t="shared" si="24"/>
        <v>3.0217413283501208E-5</v>
      </c>
      <c r="Q169" s="5">
        <f t="shared" si="25"/>
        <v>9.6541256496808979E+65</v>
      </c>
    </row>
    <row r="170" spans="1:17" x14ac:dyDescent="0.25">
      <c r="A170" s="83">
        <f>'OH-离子浓度 '!P181</f>
        <v>14.25465664591966</v>
      </c>
      <c r="B170" s="83"/>
      <c r="D170" s="5">
        <f>'Mg2+离子浓度'!B181</f>
        <v>1.4737526421623093</v>
      </c>
      <c r="E170" s="5">
        <f>'OH-离子浓度 '!N181</f>
        <v>1.797449286254269</v>
      </c>
      <c r="F170" s="5">
        <f>'Mg2+离子浓度'!M181</f>
        <v>0.88738281963193755</v>
      </c>
      <c r="G170" s="5">
        <f t="shared" si="18"/>
        <v>2.866977654644141</v>
      </c>
      <c r="H170" s="5">
        <f t="shared" si="19"/>
        <v>511047710275.24799</v>
      </c>
      <c r="I170" s="5">
        <f>Gd离子浓度!M181</f>
        <v>1.6961479765714512E-3</v>
      </c>
      <c r="J170" s="5">
        <f t="shared" si="20"/>
        <v>9.8499420712957596E-3</v>
      </c>
      <c r="K170" s="5">
        <f t="shared" si="21"/>
        <v>5.4721900396087555E+20</v>
      </c>
      <c r="L170" s="5">
        <f>Nd离子浓度!M181</f>
        <v>4.9476104307185692E-3</v>
      </c>
      <c r="M170" s="5">
        <f t="shared" si="22"/>
        <v>2.8731971978309071E-2</v>
      </c>
      <c r="N170" s="5">
        <f t="shared" si="23"/>
        <v>8.9787412432215851E+19</v>
      </c>
      <c r="O170" s="5">
        <f>'In离子浓度 '!M181</f>
        <v>9.4851640502841125E-4</v>
      </c>
      <c r="P170" s="5">
        <f t="shared" si="24"/>
        <v>3.0340977523376789E-5</v>
      </c>
      <c r="Q170" s="5">
        <f t="shared" si="25"/>
        <v>9.6936030426123937E+65</v>
      </c>
    </row>
    <row r="171" spans="1:17" x14ac:dyDescent="0.25">
      <c r="A171" s="83">
        <f>'OH-离子浓度 '!P182</f>
        <v>14.254656781265822</v>
      </c>
      <c r="B171" s="83"/>
      <c r="D171" s="5">
        <f>'Mg2+离子浓度'!B182</f>
        <v>1.4757526421623093</v>
      </c>
      <c r="E171" s="5">
        <f>'OH-离子浓度 '!N182</f>
        <v>1.7974498464223352</v>
      </c>
      <c r="F171" s="5">
        <f>'Mg2+离子浓度'!M182</f>
        <v>0.88738162980601232</v>
      </c>
      <c r="G171" s="5">
        <f t="shared" si="18"/>
        <v>2.8669755974887732</v>
      </c>
      <c r="H171" s="5">
        <f t="shared" si="19"/>
        <v>511047343580.88654</v>
      </c>
      <c r="I171" s="5">
        <f>Gd离子浓度!M182</f>
        <v>1.6961469710916684E-3</v>
      </c>
      <c r="J171" s="5">
        <f t="shared" si="20"/>
        <v>9.8499454413167615E-3</v>
      </c>
      <c r="K171" s="5">
        <f t="shared" si="21"/>
        <v>5.4721919118426453E+20</v>
      </c>
      <c r="L171" s="5">
        <f>Nd离子浓度!M182</f>
        <v>4.9476091823708801E-3</v>
      </c>
      <c r="M171" s="5">
        <f t="shared" si="22"/>
        <v>2.8731991591474642E-2</v>
      </c>
      <c r="N171" s="5">
        <f t="shared" si="23"/>
        <v>8.9787473723358265E+19</v>
      </c>
      <c r="O171" s="5">
        <f>'In离子浓度 '!M182</f>
        <v>9.498034495895965E-4</v>
      </c>
      <c r="P171" s="5">
        <f t="shared" si="24"/>
        <v>3.0423429789148783E-5</v>
      </c>
      <c r="Q171" s="5">
        <f t="shared" si="25"/>
        <v>9.7199456195363521E+65</v>
      </c>
    </row>
    <row r="172" spans="1:17" x14ac:dyDescent="0.25">
      <c r="A172" s="83">
        <f>'OH-离子浓度 '!P183</f>
        <v>14.254659662879046</v>
      </c>
      <c r="B172" s="83"/>
      <c r="D172" s="5">
        <f>'Mg2+离子浓度'!B183</f>
        <v>1.4857526421623093</v>
      </c>
      <c r="E172" s="5">
        <f>'OH-离子浓度 '!N183</f>
        <v>1.7974617728286051</v>
      </c>
      <c r="F172" s="5">
        <f>'Mg2+离子浓度'!M183</f>
        <v>0.88737896927792925</v>
      </c>
      <c r="G172" s="5">
        <f t="shared" si="18"/>
        <v>2.8670050476056059</v>
      </c>
      <c r="H172" s="5">
        <f t="shared" si="19"/>
        <v>511052593156.07953</v>
      </c>
      <c r="I172" s="5">
        <f>Gd离子浓度!M183</f>
        <v>1.6961447227718568E-3</v>
      </c>
      <c r="J172" s="5">
        <f t="shared" si="20"/>
        <v>9.8501284543402318E-3</v>
      </c>
      <c r="K172" s="5">
        <f t="shared" si="21"/>
        <v>5.4722935857445732E+20</v>
      </c>
      <c r="L172" s="5">
        <f>Nd离子浓度!M183</f>
        <v>4.9476063909812927E-3</v>
      </c>
      <c r="M172" s="5">
        <f t="shared" si="22"/>
        <v>2.8732547310607967E-2</v>
      </c>
      <c r="N172" s="5">
        <f t="shared" si="23"/>
        <v>8.9789210345649897E+19</v>
      </c>
      <c r="O172" s="5">
        <f>'In离子浓度 '!M183</f>
        <v>9.5623933113524358E-4</v>
      </c>
      <c r="P172" s="5">
        <f t="shared" si="24"/>
        <v>3.0838353518717709E-5</v>
      </c>
      <c r="Q172" s="5">
        <f t="shared" si="25"/>
        <v>9.8525091114114087E+65</v>
      </c>
    </row>
    <row r="173" spans="1:17" x14ac:dyDescent="0.25">
      <c r="A173" s="83">
        <f>'OH-离子浓度 '!P184</f>
        <v>14.254670569249283</v>
      </c>
      <c r="B173" s="83"/>
      <c r="D173" s="5">
        <f>'Mg2+离子浓度'!B184</f>
        <v>1.5157526421623093</v>
      </c>
      <c r="E173" s="5">
        <f>'OH-离子浓度 '!N184</f>
        <v>1.7975069127752348</v>
      </c>
      <c r="F173" s="5">
        <f>'Mg2+离子浓度'!M184</f>
        <v>0.88737436112193069</v>
      </c>
      <c r="G173" s="5">
        <f t="shared" si="18"/>
        <v>2.8671341594362492</v>
      </c>
      <c r="H173" s="5">
        <f t="shared" si="19"/>
        <v>511075607742.64691</v>
      </c>
      <c r="I173" s="5">
        <f>Gd离子浓度!M184</f>
        <v>1.6961408285728734E-3</v>
      </c>
      <c r="J173" s="5">
        <f t="shared" si="20"/>
        <v>9.8508479598261294E-3</v>
      </c>
      <c r="K173" s="5">
        <f t="shared" si="21"/>
        <v>5.4726933110145168E+20</v>
      </c>
      <c r="L173" s="5">
        <f>Nd离子浓度!M184</f>
        <v>4.9476015561554301E-3</v>
      </c>
      <c r="M173" s="5">
        <f t="shared" si="22"/>
        <v>2.8734683980512595E-2</v>
      </c>
      <c r="N173" s="5">
        <f t="shared" si="23"/>
        <v>8.979588743910187E+19</v>
      </c>
      <c r="O173" s="5">
        <f>'In离子浓度 '!M184</f>
        <v>9.7554764096292608E-4</v>
      </c>
      <c r="P173" s="5">
        <f t="shared" si="24"/>
        <v>3.2101134526166977E-5</v>
      </c>
      <c r="Q173" s="5">
        <f t="shared" si="25"/>
        <v>1.0255953522737054E+66</v>
      </c>
    </row>
    <row r="174" spans="1:17" x14ac:dyDescent="0.25">
      <c r="A174" s="83">
        <f>'OH-离子浓度 '!P185</f>
        <v>14.254681475268049</v>
      </c>
      <c r="B174" s="83"/>
      <c r="D174" s="5">
        <f>'Mg2+离子浓度'!B185</f>
        <v>1.5457526421623093</v>
      </c>
      <c r="E174" s="5">
        <f>'OH-离子浓度 '!N185</f>
        <v>1.7975520524007316</v>
      </c>
      <c r="F174" s="5">
        <f>'Mg2+离子浓度'!M185</f>
        <v>0.88736975298986231</v>
      </c>
      <c r="G174" s="5">
        <f t="shared" si="18"/>
        <v>2.8672632724403844</v>
      </c>
      <c r="H174" s="5">
        <f t="shared" si="19"/>
        <v>511098622538.39294</v>
      </c>
      <c r="I174" s="5">
        <f>Gd离子浓度!M185</f>
        <v>1.6961369343828311E-3</v>
      </c>
      <c r="J174" s="5">
        <f t="shared" si="20"/>
        <v>9.8515674939502126E-3</v>
      </c>
      <c r="K174" s="5">
        <f t="shared" si="21"/>
        <v>5.473093052194563E+20</v>
      </c>
      <c r="L174" s="5">
        <f>Nd离子浓度!M185</f>
        <v>4.9475967213342938E-3</v>
      </c>
      <c r="M174" s="5">
        <f t="shared" si="22"/>
        <v>2.8736820739539551E-2</v>
      </c>
      <c r="N174" s="5">
        <f t="shared" si="23"/>
        <v>8.9802564811061101E+19</v>
      </c>
      <c r="O174" s="5">
        <f>'In离子浓度 '!M185</f>
        <v>9.9485593192243115E-4</v>
      </c>
      <c r="P174" s="5">
        <f t="shared" si="24"/>
        <v>3.3389447995697656E-5</v>
      </c>
      <c r="Q174" s="5">
        <f t="shared" si="25"/>
        <v>1.0667555270190945E+66</v>
      </c>
    </row>
    <row r="175" spans="1:17" x14ac:dyDescent="0.25">
      <c r="A175" s="83">
        <f>'OH-离子浓度 '!P186</f>
        <v>14.254688282842475</v>
      </c>
      <c r="B175" s="83"/>
      <c r="D175" s="5">
        <f>'Mg2+离子浓度'!B186</f>
        <v>1.5657526421623094</v>
      </c>
      <c r="E175" s="5">
        <f>'OH-离子浓度 '!N186</f>
        <v>1.7975802292848522</v>
      </c>
      <c r="F175" s="5">
        <f>'Mg2+离子浓度'!M186</f>
        <v>0.88736599048532272</v>
      </c>
      <c r="G175" s="5">
        <f t="shared" si="18"/>
        <v>2.8673410049033143</v>
      </c>
      <c r="H175" s="5">
        <f t="shared" si="19"/>
        <v>511112478592.39117</v>
      </c>
      <c r="I175" s="5">
        <f>Gd离子浓度!M186</f>
        <v>1.6961337547972757E-3</v>
      </c>
      <c r="J175" s="5">
        <f t="shared" si="20"/>
        <v>9.8520123067186056E-3</v>
      </c>
      <c r="K175" s="5">
        <f t="shared" si="21"/>
        <v>5.4733401703992256E+20</v>
      </c>
      <c r="L175" s="5">
        <f>Nd离子浓度!M186</f>
        <v>4.9475927737232233E-3</v>
      </c>
      <c r="M175" s="5">
        <f t="shared" si="22"/>
        <v>2.8738149192236998E-2</v>
      </c>
      <c r="N175" s="5">
        <f t="shared" si="23"/>
        <v>8.980671622574062E+19</v>
      </c>
      <c r="O175" s="5">
        <f>'In离子浓度 '!M186</f>
        <v>1.007727969963646E-3</v>
      </c>
      <c r="P175" s="5">
        <f t="shared" si="24"/>
        <v>3.4262284944910107E-5</v>
      </c>
      <c r="Q175" s="5">
        <f t="shared" si="25"/>
        <v>1.0946416915306744E+66</v>
      </c>
    </row>
    <row r="176" spans="1:17" x14ac:dyDescent="0.25">
      <c r="A176" s="83">
        <f>'OH-离子浓度 '!P187</f>
        <v>14.254707619030581</v>
      </c>
      <c r="B176" s="83"/>
      <c r="D176" s="5">
        <f>'Mg2+离子浓度'!B187</f>
        <v>1.6157526421623092</v>
      </c>
      <c r="E176" s="5">
        <f>'OH-离子浓度 '!N187</f>
        <v>1.7976602651238669</v>
      </c>
      <c r="F176" s="5">
        <f>'Mg2+离子浓度'!M187</f>
        <v>0.88736004146852132</v>
      </c>
      <c r="G176" s="5">
        <f t="shared" si="18"/>
        <v>2.867577118033537</v>
      </c>
      <c r="H176" s="5">
        <f t="shared" si="19"/>
        <v>511154566494.39166</v>
      </c>
      <c r="I176" s="5">
        <f>Gd离子浓度!M187</f>
        <v>1.696128727440515E-3</v>
      </c>
      <c r="J176" s="5">
        <f t="shared" si="20"/>
        <v>9.8532991191362454E-3</v>
      </c>
      <c r="K176" s="5">
        <f t="shared" si="21"/>
        <v>5.4740550661868034E+20</v>
      </c>
      <c r="L176" s="5">
        <f>Nd离子浓度!M187</f>
        <v>4.9475865320070542E-3</v>
      </c>
      <c r="M176" s="5">
        <f t="shared" si="22"/>
        <v>2.874195173336876E-2</v>
      </c>
      <c r="N176" s="5">
        <f t="shared" si="23"/>
        <v>8.9818599166777377E+19</v>
      </c>
      <c r="O176" s="5">
        <f>'In离子浓度 '!M187</f>
        <v>1.0399087632792993E-3</v>
      </c>
      <c r="P176" s="5">
        <f t="shared" si="24"/>
        <v>3.6495237159338963E-5</v>
      </c>
      <c r="Q176" s="5">
        <f t="shared" si="25"/>
        <v>1.1659820178702545E+66</v>
      </c>
    </row>
    <row r="177" spans="1:17" x14ac:dyDescent="0.25">
      <c r="A177" s="83">
        <f>'OH-离子浓度 '!P188</f>
        <v>14.254726954180239</v>
      </c>
      <c r="B177" s="83"/>
      <c r="C177" t="s">
        <v>225</v>
      </c>
      <c r="D177" s="5">
        <f>'Mg2+离子浓度'!B188</f>
        <v>1.6657526421623092</v>
      </c>
      <c r="E177" s="5">
        <f>'OH-离子浓度 '!N188</f>
        <v>1.7977403002278047</v>
      </c>
      <c r="F177" s="5">
        <f>'Mg2+离子浓度'!M188</f>
        <v>0.8873540924916028</v>
      </c>
      <c r="G177" s="5">
        <f t="shared" si="18"/>
        <v>2.8678132368920948</v>
      </c>
      <c r="H177" s="5">
        <f t="shared" si="19"/>
        <v>511196655417.48572</v>
      </c>
      <c r="I177" s="5">
        <f>Gd离子浓度!M188</f>
        <v>1.6961237000986558E-3</v>
      </c>
      <c r="J177" s="5">
        <f t="shared" si="20"/>
        <v>9.8545860289393893E-3</v>
      </c>
      <c r="K177" s="5">
        <f t="shared" si="21"/>
        <v>5.4747700160774386E+20</v>
      </c>
      <c r="L177" s="5">
        <f>Nd离子浓度!M188</f>
        <v>4.947580290298759E-3</v>
      </c>
      <c r="M177" s="5">
        <f t="shared" si="22"/>
        <v>2.8745754571437274E-2</v>
      </c>
      <c r="N177" s="5">
        <f t="shared" si="23"/>
        <v>8.9830483035741487E+19</v>
      </c>
      <c r="O177" s="5">
        <f>'In离子浓度 '!M188</f>
        <v>1.0720895159967497E-3</v>
      </c>
      <c r="P177" s="5">
        <f t="shared" si="24"/>
        <v>3.8799294002682794E-5</v>
      </c>
      <c r="Q177" s="5">
        <f t="shared" si="25"/>
        <v>1.2395940575936994E+66</v>
      </c>
    </row>
    <row r="178" spans="1:17" x14ac:dyDescent="0.25">
      <c r="A178" s="83">
        <f>'OH-离子浓度 '!P189</f>
        <v>14.25474628829155</v>
      </c>
      <c r="B178" s="83"/>
      <c r="C178">
        <v>1.758894186420414</v>
      </c>
      <c r="D178" s="5">
        <f>'Mg2+离子浓度'!B189</f>
        <v>1.7157526421623093</v>
      </c>
      <c r="E178" s="5">
        <f>'OH-离子浓度 '!N189</f>
        <v>1.7978203345966732</v>
      </c>
      <c r="F178" s="5">
        <f>'Mg2+离子浓度'!M189</f>
        <v>0.88734814355456682</v>
      </c>
      <c r="G178" s="5">
        <f t="shared" si="18"/>
        <v>2.8680493614785494</v>
      </c>
      <c r="H178" s="5">
        <f t="shared" si="19"/>
        <v>511238745361.59528</v>
      </c>
      <c r="I178" s="5">
        <f>Gd离子浓度!M189</f>
        <v>1.6961186727716974E-3</v>
      </c>
      <c r="J178" s="5">
        <f t="shared" si="20"/>
        <v>9.8558730361292413E-3</v>
      </c>
      <c r="K178" s="5">
        <f t="shared" si="21"/>
        <v>5.475485020071801E+20</v>
      </c>
      <c r="L178" s="5">
        <f>Nd离子浓度!M189</f>
        <v>4.9475740485983377E-3</v>
      </c>
      <c r="M178" s="5">
        <f t="shared" si="22"/>
        <v>2.8749557706447548E-2</v>
      </c>
      <c r="N178" s="5">
        <f t="shared" si="23"/>
        <v>8.9842367832648598E+19</v>
      </c>
      <c r="O178" s="5">
        <f>'In离子浓度 '!M189</f>
        <v>1.1042702281160476E-3</v>
      </c>
      <c r="P178" s="5">
        <f t="shared" si="24"/>
        <v>4.1174511623142556E-5</v>
      </c>
      <c r="Q178" s="5">
        <f t="shared" si="25"/>
        <v>1.3154796045732447E+66</v>
      </c>
    </row>
    <row r="179" spans="1:17" x14ac:dyDescent="0.25">
      <c r="A179" s="83">
        <f>'OH-离子浓度 '!P190</f>
        <v>14.254762709230555</v>
      </c>
      <c r="B179" s="83"/>
      <c r="C179">
        <v>0.2931415442581049</v>
      </c>
      <c r="D179" s="5">
        <f>'Mg2+离子浓度'!B190</f>
        <v>1.7589016732323783</v>
      </c>
      <c r="E179" s="5">
        <f>'OH-离子浓度 '!N190</f>
        <v>1.797888312564192</v>
      </c>
      <c r="F179" s="5">
        <f>'Mg2+离子浓度'!M190</f>
        <v>0.88734261722243346</v>
      </c>
      <c r="G179" s="5">
        <f t="shared" si="18"/>
        <v>2.8682483917382613</v>
      </c>
      <c r="H179" s="5">
        <f t="shared" si="19"/>
        <v>511274223126.24982</v>
      </c>
      <c r="I179" s="5">
        <f>Gd离子浓度!M190</f>
        <v>1.6961140025621693E-3</v>
      </c>
      <c r="J179" s="5">
        <f t="shared" si="20"/>
        <v>9.8569639283187967E-3</v>
      </c>
      <c r="K179" s="5">
        <f t="shared" si="21"/>
        <v>5.4760910712882207E+20</v>
      </c>
      <c r="L179" s="5">
        <f>Nd离子浓度!M190</f>
        <v>4.9475682502687982E-3</v>
      </c>
      <c r="M179" s="5">
        <f t="shared" si="22"/>
        <v>2.875278530931611E-2</v>
      </c>
      <c r="N179" s="5">
        <f t="shared" si="23"/>
        <v>8.9852454091612848E+19</v>
      </c>
      <c r="O179" s="5">
        <f>'In离子浓度 '!M190</f>
        <v>1.132041434584292E-3</v>
      </c>
      <c r="P179" s="5">
        <f t="shared" si="24"/>
        <v>4.3281360260429752E-5</v>
      </c>
      <c r="Q179" s="5">
        <f t="shared" si="25"/>
        <v>1.3827910626335384E+66</v>
      </c>
    </row>
    <row r="180" spans="1:17" x14ac:dyDescent="0.25">
      <c r="A180" s="83">
        <f>'OH-离子浓度 '!P191</f>
        <v>14.254763674264797</v>
      </c>
      <c r="B180" s="83"/>
      <c r="D180" s="5">
        <f>'Mg2+离子浓度'!B191</f>
        <v>1.7589016733323783</v>
      </c>
      <c r="E180" s="5">
        <f>'OH-离子浓度 '!N191</f>
        <v>1.7978923076085374</v>
      </c>
      <c r="F180" s="5">
        <f>'Mg2+离子浓度'!M191</f>
        <v>0.88734459266215304</v>
      </c>
      <c r="G180" s="5">
        <f t="shared" si="18"/>
        <v>2.86826752412829</v>
      </c>
      <c r="H180" s="5">
        <f t="shared" si="19"/>
        <v>511277633534.45459</v>
      </c>
      <c r="I180" s="5">
        <f>Gd离子浓度!M191</f>
        <v>1.6961177784231632E-3</v>
      </c>
      <c r="J180" s="5">
        <f t="shared" si="20"/>
        <v>9.8570515807883535E-3</v>
      </c>
      <c r="K180" s="5">
        <f t="shared" si="21"/>
        <v>5.4761397671046414E+20</v>
      </c>
      <c r="L180" s="5">
        <f>Nd离子浓度!M191</f>
        <v>4.9475792643310281E-3</v>
      </c>
      <c r="M180" s="5">
        <f t="shared" si="22"/>
        <v>2.8753040990991026E-2</v>
      </c>
      <c r="N180" s="5">
        <f t="shared" si="23"/>
        <v>8.9853253096846967E+19</v>
      </c>
      <c r="O180" s="5">
        <f>'In离子浓度 '!M191</f>
        <v>1.132041434520423E-3</v>
      </c>
      <c r="P180" s="5">
        <f t="shared" si="24"/>
        <v>4.3281937305564775E-5</v>
      </c>
      <c r="Q180" s="5">
        <f t="shared" si="25"/>
        <v>1.3828094985803442E+66</v>
      </c>
    </row>
    <row r="181" spans="1:17" x14ac:dyDescent="0.25">
      <c r="A181" s="83">
        <f>'OH-离子浓度 '!P192</f>
        <v>14.254766569580834</v>
      </c>
      <c r="B181" s="83"/>
      <c r="D181" s="5">
        <f>'Mg2+离子浓度'!B192</f>
        <v>1.7589016736323784</v>
      </c>
      <c r="E181" s="5">
        <f>'OH-离子浓度 '!N192</f>
        <v>1.7979042936778931</v>
      </c>
      <c r="F181" s="5">
        <f>'Mg2+离子浓度'!M192</f>
        <v>0.8873505193186364</v>
      </c>
      <c r="G181" s="5">
        <f t="shared" si="18"/>
        <v>2.8683249258868031</v>
      </c>
      <c r="H181" s="5">
        <f t="shared" si="19"/>
        <v>511287865576.97028</v>
      </c>
      <c r="I181" s="5">
        <f>Gd离子浓度!M192</f>
        <v>1.696129106291213E-3</v>
      </c>
      <c r="J181" s="5">
        <f t="shared" si="20"/>
        <v>9.8573145587618361E-3</v>
      </c>
      <c r="K181" s="5">
        <f t="shared" si="21"/>
        <v>5.4762858659787984E+20</v>
      </c>
      <c r="L181" s="5">
        <f>Nd离子浓度!M192</f>
        <v>4.9476123068716476E-3</v>
      </c>
      <c r="M181" s="5">
        <f t="shared" si="22"/>
        <v>2.875380809322757E-2</v>
      </c>
      <c r="N181" s="5">
        <f t="shared" si="23"/>
        <v>8.9855650291336167E+19</v>
      </c>
      <c r="O181" s="5">
        <f>'In离子浓度 '!M192</f>
        <v>1.1320414344097994E-3</v>
      </c>
      <c r="P181" s="5">
        <f t="shared" si="24"/>
        <v>4.3283668620878341E-5</v>
      </c>
      <c r="Q181" s="5">
        <f t="shared" si="25"/>
        <v>1.3828648121686371E+66</v>
      </c>
    </row>
    <row r="182" spans="1:17" x14ac:dyDescent="0.25">
      <c r="A182" s="83">
        <f>'OH-离子浓度 '!P193</f>
        <v>14.254770430027376</v>
      </c>
      <c r="B182" s="83"/>
      <c r="D182" s="5">
        <f>'Mg2+离子浓度'!B193</f>
        <v>1.7589016740323784</v>
      </c>
      <c r="E182" s="5">
        <f>'OH-离子浓度 '!N193</f>
        <v>1.797920275332169</v>
      </c>
      <c r="F182" s="5">
        <f>'Mg2+离子浓度'!M193</f>
        <v>0.88735842160959066</v>
      </c>
      <c r="G182" s="5">
        <f t="shared" si="18"/>
        <v>2.8684014637511877</v>
      </c>
      <c r="H182" s="5">
        <f t="shared" si="19"/>
        <v>511301508690.05133</v>
      </c>
      <c r="I182" s="5">
        <f>Gd离子浓度!M193</f>
        <v>1.6961442101848378E-3</v>
      </c>
      <c r="J182" s="5">
        <f t="shared" si="20"/>
        <v>9.8576652084073502E-3</v>
      </c>
      <c r="K182" s="5">
        <f t="shared" si="21"/>
        <v>5.4764806713374173E+20</v>
      </c>
      <c r="L182" s="5">
        <f>Nd离子浓度!M193</f>
        <v>4.9476563636788361E-3</v>
      </c>
      <c r="M182" s="5">
        <f t="shared" si="22"/>
        <v>2.8754830931549808E-2</v>
      </c>
      <c r="N182" s="5">
        <f t="shared" si="23"/>
        <v>8.9858846661093147E+19</v>
      </c>
      <c r="O182" s="5">
        <f>'In离子浓度 '!M193</f>
        <v>1.1320414342820622E-3</v>
      </c>
      <c r="P182" s="5">
        <f t="shared" si="24"/>
        <v>4.328597716558402E-5</v>
      </c>
      <c r="Q182" s="5">
        <f t="shared" si="25"/>
        <v>1.3829385675905438E+66</v>
      </c>
    </row>
    <row r="183" spans="1:17" x14ac:dyDescent="0.25">
      <c r="A183" s="83">
        <f>'OH-离子浓度 '!P194</f>
        <v>14.254772360163892</v>
      </c>
      <c r="B183" s="83"/>
      <c r="D183" s="5">
        <f>'Mg2+离子浓度'!B194</f>
        <v>1.7589016742323784</v>
      </c>
      <c r="E183" s="5">
        <f>'OH-离子浓度 '!N194</f>
        <v>1.7979282658534179</v>
      </c>
      <c r="F183" s="5">
        <f>'Mg2+离子浓度'!M194</f>
        <v>0.88736237264486606</v>
      </c>
      <c r="G183" s="5">
        <f t="shared" si="18"/>
        <v>2.8684397318616837</v>
      </c>
      <c r="H183" s="5">
        <f t="shared" si="19"/>
        <v>511308330100.12189</v>
      </c>
      <c r="I183" s="5">
        <f>Gd离子浓度!M194</f>
        <v>1.6961517620385207E-3</v>
      </c>
      <c r="J183" s="5">
        <f t="shared" si="20"/>
        <v>9.8578405311655123E-3</v>
      </c>
      <c r="K183" s="5">
        <f t="shared" si="21"/>
        <v>5.4765780728697291E+20</v>
      </c>
      <c r="L183" s="5">
        <f>Nd离子浓度!M194</f>
        <v>4.9476783919668041E-3</v>
      </c>
      <c r="M183" s="5">
        <f t="shared" si="22"/>
        <v>2.8755342345595184E-2</v>
      </c>
      <c r="N183" s="5">
        <f t="shared" si="23"/>
        <v>8.9860444829984948E+19</v>
      </c>
      <c r="O183" s="5">
        <f>'In离子浓度 '!M194</f>
        <v>1.1320414341917384E-3</v>
      </c>
      <c r="P183" s="5">
        <f t="shared" si="24"/>
        <v>4.3287131430202422E-5</v>
      </c>
      <c r="Q183" s="5">
        <f t="shared" si="25"/>
        <v>1.3829754450543904E+66</v>
      </c>
    </row>
    <row r="184" spans="1:17" x14ac:dyDescent="0.25">
      <c r="A184" s="83">
        <f>'OH-离子浓度 '!P195</f>
        <v>14.254859217078874</v>
      </c>
      <c r="B184" s="83"/>
      <c r="D184" s="5">
        <f>'Mg2+离子浓度'!B195</f>
        <v>1.7589016832323783</v>
      </c>
      <c r="E184" s="5">
        <f>'OH-离子浓度 '!N195</f>
        <v>1.7982878792631487</v>
      </c>
      <c r="F184" s="5">
        <f>'Mg2+离子浓度'!M195</f>
        <v>0.88754018362140019</v>
      </c>
      <c r="G184" s="5">
        <f t="shared" si="18"/>
        <v>2.8701623231994362</v>
      </c>
      <c r="H184" s="5">
        <f t="shared" si="19"/>
        <v>511615387379.57867</v>
      </c>
      <c r="I184" s="5">
        <f>Gd离子浓度!M195</f>
        <v>1.6964916075955922E-3</v>
      </c>
      <c r="J184" s="5">
        <f t="shared" si="20"/>
        <v>9.8657332042652347E-3</v>
      </c>
      <c r="K184" s="5">
        <f t="shared" si="21"/>
        <v>5.4809628912584642E+20</v>
      </c>
      <c r="L184" s="5">
        <f>Nd离子浓度!M195</f>
        <v>4.9486696799433509E-3</v>
      </c>
      <c r="M184" s="5">
        <f t="shared" si="22"/>
        <v>2.8778365044524246E-2</v>
      </c>
      <c r="N184" s="5">
        <f t="shared" si="23"/>
        <v>8.9932390764138267E+19</v>
      </c>
      <c r="O184" s="5">
        <f>'In离子浓度 '!M195</f>
        <v>1.1320414335858277E-3</v>
      </c>
      <c r="P184" s="5">
        <f t="shared" si="24"/>
        <v>4.3339105934363623E-5</v>
      </c>
      <c r="Q184" s="5">
        <f t="shared" si="25"/>
        <v>1.3846359723438857E+66</v>
      </c>
    </row>
    <row r="185" spans="1:17" x14ac:dyDescent="0.25">
      <c r="A185" s="83">
        <f>'OH-离子浓度 '!P196</f>
        <v>14.255726843712287</v>
      </c>
      <c r="B185" s="83"/>
      <c r="D185" s="5">
        <f>'Mg2+离子浓度'!B196</f>
        <v>1.7589017732323784</v>
      </c>
      <c r="E185" s="5">
        <f>'OH-离子浓度 '!N196</f>
        <v>1.801884061291426</v>
      </c>
      <c r="F185" s="5">
        <f>'Mg2+离子浓度'!M196</f>
        <v>0.88931831066294031</v>
      </c>
      <c r="G185" s="5">
        <f t="shared" si="18"/>
        <v>2.8874263920870833</v>
      </c>
      <c r="H185" s="5">
        <f t="shared" si="19"/>
        <v>514692761512.84912</v>
      </c>
      <c r="I185" s="5">
        <f>Gd离子浓度!M196</f>
        <v>1.6998900777989235E-3</v>
      </c>
      <c r="J185" s="5">
        <f t="shared" si="20"/>
        <v>9.9449217448769976E-3</v>
      </c>
      <c r="K185" s="5">
        <f t="shared" si="21"/>
        <v>5.5249565249316658E+20</v>
      </c>
      <c r="L185" s="5">
        <f>Nd离子浓度!M196</f>
        <v>4.9585825779744049E-3</v>
      </c>
      <c r="M185" s="5">
        <f t="shared" si="22"/>
        <v>2.9009355573930824E-2</v>
      </c>
      <c r="N185" s="5">
        <f t="shared" si="23"/>
        <v>9.0654236168533819E+19</v>
      </c>
      <c r="O185" s="5">
        <f>'In离子浓度 '!M196</f>
        <v>1.1320414316697699E-3</v>
      </c>
      <c r="P185" s="5">
        <f t="shared" si="24"/>
        <v>4.3861724842653963E-5</v>
      </c>
      <c r="Q185" s="5">
        <f t="shared" si="25"/>
        <v>1.4013330620656218E+66</v>
      </c>
    </row>
    <row r="186" spans="1:17" x14ac:dyDescent="0.25">
      <c r="A186" s="83">
        <f>'OH-离子浓度 '!P197</f>
        <v>14.264309124960405</v>
      </c>
      <c r="B186" s="83"/>
      <c r="D186" s="5">
        <f>'Mg2+离子浓度'!B197</f>
        <v>1.7589026732323783</v>
      </c>
      <c r="E186" s="5">
        <f>'OH-离子浓度 '!N197</f>
        <v>1.837846031937427</v>
      </c>
      <c r="F186" s="5">
        <f>'Mg2+离子浓度'!M197</f>
        <v>0.90709963524122827</v>
      </c>
      <c r="G186" s="5">
        <f t="shared" si="18"/>
        <v>3.0638905154231071</v>
      </c>
      <c r="H186" s="5">
        <f t="shared" si="19"/>
        <v>546148041964.90326</v>
      </c>
      <c r="I186" s="5">
        <f>Gd离子浓度!M197</f>
        <v>1.7338748255765004E-3</v>
      </c>
      <c r="J186" s="5">
        <f t="shared" si="20"/>
        <v>1.0763291836782249E-2</v>
      </c>
      <c r="K186" s="5">
        <f t="shared" si="21"/>
        <v>5.9796065759901385E+20</v>
      </c>
      <c r="L186" s="5">
        <f>Nd离子浓度!M197</f>
        <v>5.057711614994867E-3</v>
      </c>
      <c r="M186" s="5">
        <f t="shared" si="22"/>
        <v>3.139651452080626E-2</v>
      </c>
      <c r="N186" s="5">
        <f t="shared" si="23"/>
        <v>9.8114107877519573E+19</v>
      </c>
      <c r="O186" s="5">
        <f>'In离子浓度 '!M197</f>
        <v>1.1320414256106627E-3</v>
      </c>
      <c r="P186" s="5">
        <f t="shared" si="24"/>
        <v>4.9383218243287318E-5</v>
      </c>
      <c r="Q186" s="5">
        <f t="shared" si="25"/>
        <v>1.5777386020219591E+66</v>
      </c>
    </row>
    <row r="187" spans="1:17" x14ac:dyDescent="0.25">
      <c r="A187" s="83">
        <f>'OH-离子浓度 '!P198</f>
        <v>14.321607689546401</v>
      </c>
      <c r="B187" s="83"/>
      <c r="C187">
        <v>7.4868119641229509E-6</v>
      </c>
      <c r="D187" s="5">
        <f>'Mg2+离子浓度'!B198</f>
        <v>1.7589091600443425</v>
      </c>
      <c r="E187" s="5">
        <f>'OH-离子浓度 '!N198</f>
        <v>2.0970447081433541</v>
      </c>
      <c r="F187" s="5">
        <f>'Mg2+离子浓度'!M198</f>
        <v>1.0352598632960717</v>
      </c>
      <c r="G187" s="5">
        <f t="shared" si="18"/>
        <v>4.5526551596537166</v>
      </c>
      <c r="H187" s="5">
        <f t="shared" si="19"/>
        <v>811524983895.49316</v>
      </c>
      <c r="I187" s="5">
        <f>Gd离子浓度!M198</f>
        <v>1.9788223253897285E-3</v>
      </c>
      <c r="J187" s="5">
        <f t="shared" si="20"/>
        <v>1.8248613377379989E-2</v>
      </c>
      <c r="K187" s="5">
        <f t="shared" si="21"/>
        <v>1.0138118542988883E+21</v>
      </c>
      <c r="L187" s="5">
        <f>Nd离子浓度!M198</f>
        <v>5.7721910865536526E-3</v>
      </c>
      <c r="M187" s="5">
        <f t="shared" si="22"/>
        <v>5.3230895026480415E-2</v>
      </c>
      <c r="N187" s="5">
        <f t="shared" si="23"/>
        <v>1.6634654695775132E+20</v>
      </c>
      <c r="O187" s="5">
        <f>'In离子浓度 '!M198</f>
        <v>1.1320414093438282E-3</v>
      </c>
      <c r="P187" s="5">
        <f t="shared" si="24"/>
        <v>1.0898601269104177E-4</v>
      </c>
      <c r="Q187" s="5">
        <f t="shared" si="25"/>
        <v>3.4819812361355199E+66</v>
      </c>
    </row>
    <row r="188" spans="1:17" x14ac:dyDescent="0.25">
      <c r="A188" s="83">
        <f>'OH-离子浓度 '!P199</f>
        <v>14.32160766227268</v>
      </c>
      <c r="B188" s="83"/>
      <c r="D188" s="5">
        <f>'Mg2+离子浓度'!B199</f>
        <v>1.7589116732323784</v>
      </c>
      <c r="E188" s="5">
        <f>'OH-离子浓度 '!N199</f>
        <v>2.0970445764488135</v>
      </c>
      <c r="F188" s="5">
        <f>'Mg2+离子浓度'!M199</f>
        <v>1.0352598140899336</v>
      </c>
      <c r="G188" s="5">
        <f t="shared" si="18"/>
        <v>4.5526543714509558</v>
      </c>
      <c r="H188" s="5">
        <f t="shared" si="19"/>
        <v>811524843395.89233</v>
      </c>
      <c r="I188" s="5">
        <f>Gd离子浓度!M199</f>
        <v>1.9788222838069119E-3</v>
      </c>
      <c r="J188" s="5">
        <f t="shared" si="20"/>
        <v>1.8248609555863118E-2</v>
      </c>
      <c r="K188" s="5">
        <f t="shared" si="21"/>
        <v>1.0138116419923955E+21</v>
      </c>
      <c r="L188" s="5">
        <f>Nd离子浓度!M199</f>
        <v>5.7721910349264891E-3</v>
      </c>
      <c r="M188" s="5">
        <f t="shared" si="22"/>
        <v>5.3230884521666938E-2</v>
      </c>
      <c r="N188" s="5">
        <f t="shared" si="23"/>
        <v>1.6634651413020918E+20</v>
      </c>
      <c r="O188" s="5">
        <f>'In离子浓度 '!M199</f>
        <v>1.1320430168123377E-3</v>
      </c>
      <c r="P188" s="5">
        <f t="shared" si="24"/>
        <v>1.0898628113962376E-4</v>
      </c>
      <c r="Q188" s="5">
        <f t="shared" si="25"/>
        <v>3.4819898127675323E+66</v>
      </c>
    </row>
    <row r="189" spans="1:17" x14ac:dyDescent="0.25">
      <c r="A189" s="83">
        <f>'OH-离子浓度 '!P200</f>
        <v>14.321607609862733</v>
      </c>
      <c r="B189" s="83"/>
      <c r="D189" s="5">
        <f>'Mg2+离子浓度'!B200</f>
        <v>1.7589216732323782</v>
      </c>
      <c r="E189" s="5">
        <f>'OH-离子浓度 '!N200</f>
        <v>2.0970443233809286</v>
      </c>
      <c r="F189" s="5">
        <f>'Mg2+离子浓度'!M200</f>
        <v>1.0352597159362122</v>
      </c>
      <c r="G189" s="5">
        <f t="shared" si="18"/>
        <v>4.5526528409970579</v>
      </c>
      <c r="H189" s="5">
        <f t="shared" si="19"/>
        <v>811524570587.71094</v>
      </c>
      <c r="I189" s="5">
        <f>Gd离子浓度!M200</f>
        <v>1.9788222008597753E-3</v>
      </c>
      <c r="J189" s="5">
        <f t="shared" si="20"/>
        <v>1.8248602184293035E-2</v>
      </c>
      <c r="K189" s="5">
        <f t="shared" si="21"/>
        <v>1.0138112324607242E+21</v>
      </c>
      <c r="L189" s="5">
        <f>Nd离子浓度!M200</f>
        <v>5.7721909319434373E-3</v>
      </c>
      <c r="M189" s="5">
        <f t="shared" si="22"/>
        <v>5.3230864300518196E-2</v>
      </c>
      <c r="N189" s="5">
        <f t="shared" si="23"/>
        <v>1.6634645093911937E+20</v>
      </c>
      <c r="O189" s="5">
        <f>'In离子浓度 '!M200</f>
        <v>1.1320494330362162E-3</v>
      </c>
      <c r="P189" s="5">
        <f t="shared" si="24"/>
        <v>1.0898743765929989E-4</v>
      </c>
      <c r="Q189" s="5">
        <f t="shared" si="25"/>
        <v>3.4820267622779516E+66</v>
      </c>
    </row>
    <row r="190" spans="1:17" x14ac:dyDescent="0.25">
      <c r="A190" s="83">
        <f>'OH-离子浓度 '!P201</f>
        <v>14.321607524156464</v>
      </c>
      <c r="B190" s="83"/>
      <c r="D190" s="5">
        <f>'Mg2+离子浓度'!B201</f>
        <v>1.7589516732323784</v>
      </c>
      <c r="E190" s="5">
        <f>'OH-离子浓度 '!N201</f>
        <v>2.0970439095377071</v>
      </c>
      <c r="F190" s="5">
        <f>'Mg2+离子浓度'!M201</f>
        <v>1.0352595459289959</v>
      </c>
      <c r="G190" s="5">
        <f t="shared" si="18"/>
        <v>4.5526502964793893</v>
      </c>
      <c r="H190" s="5">
        <f t="shared" si="19"/>
        <v>811524117019.49902</v>
      </c>
      <c r="I190" s="5">
        <f>Gd离子浓度!M201</f>
        <v>1.9788220571911258E-3</v>
      </c>
      <c r="J190" s="5">
        <f t="shared" si="20"/>
        <v>1.8248590055526995E-2</v>
      </c>
      <c r="K190" s="5">
        <f t="shared" si="21"/>
        <v>1.0138105586403887E+21</v>
      </c>
      <c r="L190" s="5">
        <f>Nd离子浓度!M201</f>
        <v>5.7721907535715601E-3</v>
      </c>
      <c r="M190" s="5">
        <f t="shared" si="22"/>
        <v>5.3230831140900839E-2</v>
      </c>
      <c r="N190" s="5">
        <f t="shared" si="23"/>
        <v>1.6634634731531511E+20</v>
      </c>
      <c r="O190" s="5">
        <f>'In离子浓度 '!M201</f>
        <v>1.1320687073162387E-3</v>
      </c>
      <c r="P190" s="5">
        <f t="shared" si="24"/>
        <v>1.0899101987863583E-4</v>
      </c>
      <c r="Q190" s="5">
        <f t="shared" si="25"/>
        <v>3.4821412101800587E+66</v>
      </c>
    </row>
    <row r="191" spans="1:17" x14ac:dyDescent="0.25">
      <c r="A191" s="83">
        <f>'OH-离子浓度 '!P202</f>
        <v>14.321607438450197</v>
      </c>
      <c r="B191" s="83"/>
      <c r="D191" s="5">
        <f>'Mg2+离子浓度'!B202</f>
        <v>1.7589816732323784</v>
      </c>
      <c r="E191" s="5">
        <f>'OH-离子浓度 '!N202</f>
        <v>2.0970434956945785</v>
      </c>
      <c r="F191" s="5">
        <f>'Mg2+离子浓度'!M202</f>
        <v>1.0352593759218078</v>
      </c>
      <c r="G191" s="5">
        <f t="shared" si="18"/>
        <v>4.5526477519631925</v>
      </c>
      <c r="H191" s="5">
        <f t="shared" si="19"/>
        <v>811523663451.54956</v>
      </c>
      <c r="I191" s="5">
        <f>Gd离子浓度!M202</f>
        <v>1.9788219135224877E-3</v>
      </c>
      <c r="J191" s="5">
        <f t="shared" si="20"/>
        <v>1.8248577926769313E-2</v>
      </c>
      <c r="K191" s="5">
        <f t="shared" si="21"/>
        <v>1.0138098848205174E+21</v>
      </c>
      <c r="L191" s="5">
        <f>Nd离子浓度!M202</f>
        <v>5.7721905751996873E-3</v>
      </c>
      <c r="M191" s="5">
        <f t="shared" si="22"/>
        <v>5.3230797981304971E-2</v>
      </c>
      <c r="N191" s="5">
        <f t="shared" si="23"/>
        <v>1.6634624369157803E+20</v>
      </c>
      <c r="O191" s="5">
        <f>'In离子浓度 '!M202</f>
        <v>1.1320879815956658E-3</v>
      </c>
      <c r="P191" s="5">
        <f t="shared" si="24"/>
        <v>1.0899460215241205E-4</v>
      </c>
      <c r="Q191" s="5">
        <f t="shared" si="25"/>
        <v>3.4822556598214712E+66</v>
      </c>
    </row>
    <row r="192" spans="1:17" x14ac:dyDescent="0.25">
      <c r="A192" s="83">
        <f>'OH-离子浓度 '!P203</f>
        <v>14.321607366673854</v>
      </c>
      <c r="B192" s="83"/>
      <c r="D192" s="5">
        <f>'Mg2+离子浓度'!B203</f>
        <v>1.7590016732323783</v>
      </c>
      <c r="E192" s="5">
        <f>'OH-离子浓度 '!N203</f>
        <v>2.0970431491138424</v>
      </c>
      <c r="F192" s="5">
        <f>'Mg2+离子浓度'!M203</f>
        <v>1.0352592371115428</v>
      </c>
      <c r="G192" s="5">
        <f t="shared" si="18"/>
        <v>4.5526456366902632</v>
      </c>
      <c r="H192" s="5">
        <f t="shared" si="19"/>
        <v>811523286397.55139</v>
      </c>
      <c r="I192" s="5">
        <f>Gd离子浓度!M203</f>
        <v>1.9788217962175441E-3</v>
      </c>
      <c r="J192" s="5">
        <f t="shared" si="20"/>
        <v>1.8248567797103165E-2</v>
      </c>
      <c r="K192" s="5">
        <f t="shared" si="21"/>
        <v>1.013809322061287E+21</v>
      </c>
      <c r="L192" s="5">
        <f>Nd离子浓度!M203</f>
        <v>5.7721904295596682E-3</v>
      </c>
      <c r="M192" s="5">
        <f t="shared" si="22"/>
        <v>5.3230770245684927E-2</v>
      </c>
      <c r="N192" s="5">
        <f t="shared" si="23"/>
        <v>1.6634615701776541E+20</v>
      </c>
      <c r="O192" s="5">
        <f>'In离子浓度 '!M203</f>
        <v>1.1321008258733528E-3</v>
      </c>
      <c r="P192" s="5">
        <f t="shared" si="24"/>
        <v>1.089969673119959E-4</v>
      </c>
      <c r="Q192" s="5">
        <f t="shared" si="25"/>
        <v>3.482331224025428E+66</v>
      </c>
    </row>
    <row r="193" spans="1:17" x14ac:dyDescent="0.25">
      <c r="A193" s="83">
        <f>'OH-离子浓度 '!P204</f>
        <v>14.321607228282536</v>
      </c>
      <c r="B193" s="83"/>
      <c r="D193" s="5">
        <f>'Mg2+离子浓度'!B204</f>
        <v>1.7591016732323783</v>
      </c>
      <c r="E193" s="5">
        <f>'OH-离子浓度 '!N204</f>
        <v>2.0970424808748183</v>
      </c>
      <c r="F193" s="5">
        <f>'Mg2+离子浓度'!M204</f>
        <v>1.0352589267223955</v>
      </c>
      <c r="G193" s="5">
        <f t="shared" si="18"/>
        <v>4.5526413702558832</v>
      </c>
      <c r="H193" s="5">
        <f t="shared" si="19"/>
        <v>811522525892.31433</v>
      </c>
      <c r="I193" s="5">
        <f>Gd离子浓度!M204</f>
        <v>1.9788215339157319E-3</v>
      </c>
      <c r="J193" s="5">
        <f t="shared" si="20"/>
        <v>1.8248547933038588E-2</v>
      </c>
      <c r="K193" s="5">
        <f t="shared" si="21"/>
        <v>1.0138082185021438E+21</v>
      </c>
      <c r="L193" s="5">
        <f>Nd离子浓度!M204</f>
        <v>5.7721901038986934E-3</v>
      </c>
      <c r="M193" s="5">
        <f t="shared" si="22"/>
        <v>5.3230716355289039E-2</v>
      </c>
      <c r="N193" s="5">
        <f t="shared" si="23"/>
        <v>1.6634598861027826E+20</v>
      </c>
      <c r="O193" s="5">
        <f>'In离子浓度 '!M204</f>
        <v>1.132165126208234E-3</v>
      </c>
      <c r="P193" s="5">
        <f t="shared" si="24"/>
        <v>1.0900914072309522E-4</v>
      </c>
      <c r="Q193" s="5">
        <f t="shared" si="25"/>
        <v>3.4827201508976106E+66</v>
      </c>
    </row>
    <row r="194" spans="1:17" x14ac:dyDescent="0.25">
      <c r="A194" s="83">
        <f>'OH-离子浓度 '!P205</f>
        <v>14.321607039285984</v>
      </c>
      <c r="B194" s="83"/>
      <c r="D194" s="5">
        <f>'Mg2+离子浓度'!B205</f>
        <v>1.7594016732323783</v>
      </c>
      <c r="E194" s="5">
        <f>'OH-离子浓度 '!N205</f>
        <v>2.097041568282723</v>
      </c>
      <c r="F194" s="5">
        <f>'Mg2+离子浓度'!M205</f>
        <v>1.0352583891127838</v>
      </c>
      <c r="G194" s="5">
        <f t="shared" si="18"/>
        <v>4.5526350436317449</v>
      </c>
      <c r="H194" s="5">
        <f t="shared" si="19"/>
        <v>811521398151.82617</v>
      </c>
      <c r="I194" s="5">
        <f>Gd离子浓度!M205</f>
        <v>1.9788210795957258E-3</v>
      </c>
      <c r="J194" s="5">
        <f t="shared" si="20"/>
        <v>1.8248519919109196E-2</v>
      </c>
      <c r="K194" s="5">
        <f t="shared" si="21"/>
        <v>1.0138066621727332E+21</v>
      </c>
      <c r="L194" s="5">
        <f>Nd离子浓度!M205</f>
        <v>5.7721895398373723E-3</v>
      </c>
      <c r="M194" s="5">
        <f t="shared" si="22"/>
        <v>5.3230641658676803E-2</v>
      </c>
      <c r="N194" s="5">
        <f t="shared" si="23"/>
        <v>1.6634575518336503E+20</v>
      </c>
      <c r="O194" s="5">
        <f>'In离子浓度 '!M205</f>
        <v>1.1323581081850061E-3</v>
      </c>
      <c r="P194" s="5">
        <f t="shared" si="24"/>
        <v>1.0904602123096948E-4</v>
      </c>
      <c r="Q194" s="5">
        <f t="shared" si="25"/>
        <v>3.4838984418840092E+66</v>
      </c>
    </row>
    <row r="195" spans="1:17" x14ac:dyDescent="0.25">
      <c r="A195" s="83">
        <f>'OH-离子浓度 '!P206</f>
        <v>14.321606850289484</v>
      </c>
      <c r="B195" s="83"/>
      <c r="D195" s="5">
        <f>'Mg2+离子浓度'!B206</f>
        <v>1.7597016732323782</v>
      </c>
      <c r="E195" s="5">
        <f>'OH-离子浓度 '!N206</f>
        <v>2.0970406556912766</v>
      </c>
      <c r="F195" s="5">
        <f>'Mg2+离子浓度'!M206</f>
        <v>1.0352578515034512</v>
      </c>
      <c r="G195" s="5">
        <f t="shared" si="18"/>
        <v>4.5526287170174911</v>
      </c>
      <c r="H195" s="5">
        <f t="shared" si="19"/>
        <v>811520270413.1001</v>
      </c>
      <c r="I195" s="5">
        <f>Gd离子浓度!M206</f>
        <v>1.9788206252758238E-3</v>
      </c>
      <c r="J195" s="5">
        <f t="shared" si="20"/>
        <v>1.8248491905229387E-2</v>
      </c>
      <c r="K195" s="5">
        <f t="shared" si="21"/>
        <v>1.0138051058460771E+21</v>
      </c>
      <c r="L195" s="5">
        <f>Nd离子浓度!M206</f>
        <v>5.7721889757761059E-3</v>
      </c>
      <c r="M195" s="5">
        <f t="shared" si="22"/>
        <v>5.3230566962188558E-2</v>
      </c>
      <c r="N195" s="5">
        <f t="shared" si="23"/>
        <v>1.6634552175683925E+20</v>
      </c>
      <c r="O195" s="5">
        <f>'In离子浓度 '!M206</f>
        <v>1.1325510901429197E-3</v>
      </c>
      <c r="P195" s="5">
        <f t="shared" si="24"/>
        <v>1.0908290787633754E-4</v>
      </c>
      <c r="Q195" s="5">
        <f t="shared" si="25"/>
        <v>3.4850769289564711E+66</v>
      </c>
    </row>
    <row r="196" spans="1:17" x14ac:dyDescent="0.25">
      <c r="A196" s="83">
        <f>'OH-离子浓度 '!P207</f>
        <v>14.321606677999801</v>
      </c>
      <c r="B196" s="83"/>
      <c r="D196" s="5">
        <f>'Mg2+离子浓度'!B207</f>
        <v>1.7599016732323782</v>
      </c>
      <c r="E196" s="5">
        <f>'OH-离子浓度 '!N207</f>
        <v>2.0970398237709666</v>
      </c>
      <c r="F196" s="5">
        <f>'Mg2+离子浓度'!M207</f>
        <v>1.0352574125474969</v>
      </c>
      <c r="G196" s="5">
        <f t="shared" si="18"/>
        <v>4.5526231745149728</v>
      </c>
      <c r="H196" s="5">
        <f t="shared" si="19"/>
        <v>811519282444.73669</v>
      </c>
      <c r="I196" s="5">
        <f>Gd离子浓度!M207</f>
        <v>1.9788202543252623E-3</v>
      </c>
      <c r="J196" s="5">
        <f t="shared" si="20"/>
        <v>1.8248466766207845E-2</v>
      </c>
      <c r="K196" s="5">
        <f t="shared" si="21"/>
        <v>1.0138037092337692E+21</v>
      </c>
      <c r="L196" s="5">
        <f>Nd离子浓度!M207</f>
        <v>5.7721885152220553E-3</v>
      </c>
      <c r="M196" s="5">
        <f t="shared" si="22"/>
        <v>5.3230499363487116E-2</v>
      </c>
      <c r="N196" s="5">
        <f t="shared" si="23"/>
        <v>1.6634531051089723E+20</v>
      </c>
      <c r="O196" s="5">
        <f>'In离子浓度 '!M207</f>
        <v>1.1326797281890693E-3</v>
      </c>
      <c r="P196" s="5">
        <f t="shared" si="24"/>
        <v>1.0910742940887342E-4</v>
      </c>
      <c r="Q196" s="5">
        <f t="shared" si="25"/>
        <v>3.4858603645007483E+66</v>
      </c>
    </row>
    <row r="197" spans="1:17" x14ac:dyDescent="0.25">
      <c r="A197" s="83">
        <f>'OH-离子浓度 '!P208</f>
        <v>14.321606513803232</v>
      </c>
      <c r="B197" s="83"/>
      <c r="D197" s="5">
        <f>'Mg2+离子浓度'!B208</f>
        <v>1.7609016732323783</v>
      </c>
      <c r="E197" s="5">
        <f>'OH-离子浓度 '!N208</f>
        <v>2.0970390309294888</v>
      </c>
      <c r="F197" s="5">
        <f>'Mg2+离子浓度'!M208</f>
        <v>1.0352564310125607</v>
      </c>
      <c r="G197" s="5">
        <f t="shared" si="18"/>
        <v>4.5526154156647118</v>
      </c>
      <c r="H197" s="5">
        <f t="shared" si="19"/>
        <v>811517899405.47449</v>
      </c>
      <c r="I197" s="5">
        <f>Gd离子浓度!M208</f>
        <v>1.978819424854747E-3</v>
      </c>
      <c r="J197" s="5">
        <f t="shared" si="20"/>
        <v>1.8248438418987441E-2</v>
      </c>
      <c r="K197" s="5">
        <f t="shared" si="21"/>
        <v>1.0138021343881913E+21</v>
      </c>
      <c r="L197" s="5">
        <f>Nd离子浓度!M208</f>
        <v>5.7721874853919738E-3</v>
      </c>
      <c r="M197" s="5">
        <f t="shared" si="22"/>
        <v>5.3230429490936135E-2</v>
      </c>
      <c r="N197" s="5">
        <f t="shared" si="23"/>
        <v>1.6634509215917543E+20</v>
      </c>
      <c r="O197" s="5">
        <f>'In离子浓度 '!M208</f>
        <v>1.1333231680947346E-3</v>
      </c>
      <c r="P197" s="5">
        <f t="shared" si="24"/>
        <v>1.0923117786341239E-4</v>
      </c>
      <c r="Q197" s="5">
        <f t="shared" si="25"/>
        <v>3.4898139892464026E+66</v>
      </c>
    </row>
    <row r="198" spans="1:17" x14ac:dyDescent="0.25">
      <c r="A198" s="83">
        <f>'OH-离子浓度 '!P209</f>
        <v>14.321606736448544</v>
      </c>
      <c r="B198" s="83"/>
      <c r="D198" s="5">
        <f>'Mg2+离子浓度'!B209</f>
        <v>1.7639016732323782</v>
      </c>
      <c r="E198" s="5">
        <f>'OH-离子浓度 '!N209</f>
        <v>2.0970401059973227</v>
      </c>
      <c r="F198" s="5">
        <f>'Mg2+离子浓度'!M209</f>
        <v>1.0352547309457931</v>
      </c>
      <c r="G198" s="5">
        <f t="shared" ref="G198:G205" si="26">F198*E198^2</f>
        <v>4.5526126073778306</v>
      </c>
      <c r="H198" s="5">
        <f t="shared" ref="H198:H205" si="27">G198/$G$2</f>
        <v>811517398819.57764</v>
      </c>
      <c r="I198" s="5">
        <f>Gd离子浓度!M209</f>
        <v>1.9788179881702725E-3</v>
      </c>
      <c r="J198" s="5">
        <f t="shared" ref="J198:J261" si="28">I198*E198^3</f>
        <v>1.824845323577556E-2</v>
      </c>
      <c r="K198" s="5">
        <f t="shared" ref="K198:K205" si="29">J198/$J$2</f>
        <v>1.0138029575430868E+21</v>
      </c>
      <c r="L198" s="5">
        <f>Nd离子浓度!M209</f>
        <v>5.7721857016742673E-3</v>
      </c>
      <c r="M198" s="5">
        <f t="shared" ref="M198:M261" si="30">L198*E198^3</f>
        <v>5.3230494909040374E-2</v>
      </c>
      <c r="N198" s="5">
        <f t="shared" ref="N198:N261" si="31">M198/$M$2</f>
        <v>1.6634529659075117E+20</v>
      </c>
      <c r="O198" s="5">
        <f>'In离子浓度 '!M209</f>
        <v>1.1352537435931043E-3</v>
      </c>
      <c r="P198" s="5">
        <f t="shared" ref="P198:P205" si="32">O198^2*E198^6</f>
        <v>1.096039747787084E-4</v>
      </c>
      <c r="Q198" s="5">
        <f t="shared" ref="Q198:Q205" si="33">P198/$P$2</f>
        <v>3.5017244338245495E+66</v>
      </c>
    </row>
    <row r="199" spans="1:17" x14ac:dyDescent="0.25">
      <c r="A199" s="83">
        <f>'OH-离子浓度 '!P210</f>
        <v>14.32160695909324</v>
      </c>
      <c r="B199" s="83"/>
      <c r="D199" s="5">
        <f>'Mg2+离子浓度'!B210</f>
        <v>1.7669016732323783</v>
      </c>
      <c r="E199" s="5">
        <f>'OH-离子浓度 '!N210</f>
        <v>2.097041181062739</v>
      </c>
      <c r="F199" s="5">
        <f>'Mg2+离子浓度'!M210</f>
        <v>1.0352530308818177</v>
      </c>
      <c r="G199" s="5">
        <f t="shared" si="26"/>
        <v>4.5526097990797929</v>
      </c>
      <c r="H199" s="5">
        <f t="shared" si="27"/>
        <v>811516898231.69214</v>
      </c>
      <c r="I199" s="5">
        <f>Gd离子浓度!M210</f>
        <v>1.9788165514868414E-3</v>
      </c>
      <c r="J199" s="5">
        <f t="shared" si="28"/>
        <v>1.8248468052498207E-2</v>
      </c>
      <c r="K199" s="5">
        <f t="shared" si="29"/>
        <v>1.0138037806943449E+21</v>
      </c>
      <c r="L199" s="5">
        <f>Nd离子浓度!M210</f>
        <v>5.7721839179571107E-3</v>
      </c>
      <c r="M199" s="5">
        <f t="shared" si="30"/>
        <v>5.3230560326998917E-2</v>
      </c>
      <c r="N199" s="5">
        <f t="shared" si="31"/>
        <v>1.6634550102187164E+20</v>
      </c>
      <c r="O199" s="5">
        <f>'In离子浓度 '!M210</f>
        <v>1.1371843184948885E-3</v>
      </c>
      <c r="P199" s="5">
        <f t="shared" si="32"/>
        <v>1.0997740780594039E-4</v>
      </c>
      <c r="Q199" s="5">
        <f t="shared" si="33"/>
        <v>3.513655201467744E+66</v>
      </c>
    </row>
    <row r="200" spans="1:17" x14ac:dyDescent="0.25">
      <c r="A200" s="83">
        <f>'OH-离子浓度 '!P211</f>
        <v>14.321606961134661</v>
      </c>
      <c r="B200" s="83"/>
      <c r="D200" s="5">
        <f>'Mg2+离子浓度'!B211</f>
        <v>1.7689016732323783</v>
      </c>
      <c r="E200" s="5">
        <f>'OH-离子浓度 '!N211</f>
        <v>2.0970411909199758</v>
      </c>
      <c r="F200" s="5">
        <f>'Mg2+离子浓度'!M211</f>
        <v>1.0352516427876737</v>
      </c>
      <c r="G200" s="5">
        <f t="shared" si="26"/>
        <v>4.5526037376218049</v>
      </c>
      <c r="H200" s="5">
        <f t="shared" si="27"/>
        <v>811515817757.89758</v>
      </c>
      <c r="I200" s="5">
        <f>Gd离子浓度!M211</f>
        <v>1.9788153784405836E-3</v>
      </c>
      <c r="J200" s="5">
        <f t="shared" si="28"/>
        <v>1.8248457492104343E-2</v>
      </c>
      <c r="K200" s="5">
        <f t="shared" si="29"/>
        <v>1.0138031940057968E+21</v>
      </c>
      <c r="L200" s="5">
        <f>Nd离子浓度!M211</f>
        <v>5.7721824615586011E-3</v>
      </c>
      <c r="M200" s="5">
        <f t="shared" si="30"/>
        <v>5.3230547646860783E-2</v>
      </c>
      <c r="N200" s="5">
        <f t="shared" si="31"/>
        <v>1.6634546139643996E+20</v>
      </c>
      <c r="O200" s="5">
        <f>'In离子浓度 '!M211</f>
        <v>1.1384713154526584E-3</v>
      </c>
      <c r="P200" s="5">
        <f t="shared" si="32"/>
        <v>1.1022648343624508E-4</v>
      </c>
      <c r="Q200" s="5">
        <f t="shared" si="33"/>
        <v>3.5216128893369034E+66</v>
      </c>
    </row>
    <row r="201" spans="1:17" x14ac:dyDescent="0.25">
      <c r="A201" s="83">
        <f>'OH-离子浓度 '!P212</f>
        <v>14.321609176230933</v>
      </c>
      <c r="B201" s="83"/>
      <c r="D201" s="5">
        <f>'Mg2+离子浓度'!B212</f>
        <v>1.7789016732323784</v>
      </c>
      <c r="E201" s="5">
        <f>'OH-离子浓度 '!N212</f>
        <v>2.097051886796081</v>
      </c>
      <c r="F201" s="5">
        <f>'Mg2+离子浓度'!M212</f>
        <v>1.0352485389189703</v>
      </c>
      <c r="G201" s="5">
        <f t="shared" si="26"/>
        <v>4.5526365288371826</v>
      </c>
      <c r="H201" s="5">
        <f t="shared" si="27"/>
        <v>811521662894.32849</v>
      </c>
      <c r="I201" s="5">
        <f>Gd离子浓度!M212</f>
        <v>1.978812755430966E-3</v>
      </c>
      <c r="J201" s="5">
        <f t="shared" si="28"/>
        <v>1.8248712530618411E-2</v>
      </c>
      <c r="K201" s="5">
        <f t="shared" si="29"/>
        <v>1.013817362812134E+21</v>
      </c>
      <c r="L201" s="5">
        <f>Nd离子浓度!M212</f>
        <v>5.7721792049533552E-3</v>
      </c>
      <c r="M201" s="5">
        <f t="shared" si="30"/>
        <v>5.3231332119378028E-2</v>
      </c>
      <c r="N201" s="5">
        <f t="shared" si="31"/>
        <v>1.6634791287305634E+20</v>
      </c>
      <c r="O201" s="5">
        <f>'In离子浓度 '!M212</f>
        <v>1.1449070905538599E-3</v>
      </c>
      <c r="P201" s="5">
        <f t="shared" si="32"/>
        <v>1.1147963739277099E-4</v>
      </c>
      <c r="Q201" s="5">
        <f t="shared" si="33"/>
        <v>3.5616497569575398E+66</v>
      </c>
    </row>
    <row r="202" spans="1:17" x14ac:dyDescent="0.25">
      <c r="A202" s="83">
        <f>'OH-离子浓度 '!P213</f>
        <v>14.321618083121882</v>
      </c>
      <c r="B202" s="83"/>
      <c r="D202" s="5">
        <f>'Mg2+离子浓度'!B213</f>
        <v>1.8089016732323784</v>
      </c>
      <c r="E202" s="5">
        <f>'OH-离子浓度 '!N213</f>
        <v>2.0970948954107</v>
      </c>
      <c r="F202" s="5">
        <f>'Mg2+离子浓度'!M213</f>
        <v>1.0352431628767946</v>
      </c>
      <c r="G202" s="5">
        <f t="shared" si="26"/>
        <v>4.5527996287719255</v>
      </c>
      <c r="H202" s="5">
        <f t="shared" si="27"/>
        <v>811550735966.47522</v>
      </c>
      <c r="I202" s="5">
        <f>Gd离子浓度!M213</f>
        <v>1.9788082122510608E-3</v>
      </c>
      <c r="J202" s="5">
        <f t="shared" si="28"/>
        <v>1.82497934467995E-2</v>
      </c>
      <c r="K202" s="5">
        <f t="shared" si="29"/>
        <v>1.0138774137110835E+21</v>
      </c>
      <c r="L202" s="5">
        <f>Nd离子浓度!M213</f>
        <v>5.7721735643507903E-3</v>
      </c>
      <c r="M202" s="5">
        <f t="shared" si="30"/>
        <v>5.3234555343109342E-2</v>
      </c>
      <c r="N202" s="5">
        <f t="shared" si="31"/>
        <v>1.6635798544721671E+20</v>
      </c>
      <c r="O202" s="5">
        <f>'In离子浓度 '!M213</f>
        <v>1.1642152160144586E-3</v>
      </c>
      <c r="P202" s="5">
        <f t="shared" si="32"/>
        <v>1.1528559383427984E-4</v>
      </c>
      <c r="Q202" s="5">
        <f t="shared" si="33"/>
        <v>3.6832458094019113E+66</v>
      </c>
    </row>
    <row r="203" spans="1:17" x14ac:dyDescent="0.25">
      <c r="A203" s="83">
        <f>'OH-离子浓度 '!P214</f>
        <v>14.321626989766798</v>
      </c>
      <c r="B203" s="83"/>
      <c r="D203" s="5">
        <f>'Mg2+离子浓度'!B214</f>
        <v>1.8389016732323784</v>
      </c>
      <c r="E203" s="5">
        <f>'OH-离子浓度 '!N214</f>
        <v>2.0971379037193483</v>
      </c>
      <c r="F203" s="5">
        <f>'Mg2+离子浓度'!M214</f>
        <v>1.0352377868625369</v>
      </c>
      <c r="G203" s="5">
        <f t="shared" si="26"/>
        <v>4.552962729391238</v>
      </c>
      <c r="H203" s="5">
        <f t="shared" si="27"/>
        <v>811579809160.64856</v>
      </c>
      <c r="I203" s="5">
        <f>Gd离子浓度!M214</f>
        <v>1.9788036690815869E-3</v>
      </c>
      <c r="J203" s="5">
        <f t="shared" si="28"/>
        <v>1.8250874395988308E-2</v>
      </c>
      <c r="K203" s="5">
        <f t="shared" si="29"/>
        <v>1.013937466443795E+21</v>
      </c>
      <c r="L203" s="5">
        <f>Nd离子浓度!M214</f>
        <v>5.7721679237537366E-3</v>
      </c>
      <c r="M203" s="5">
        <f t="shared" si="30"/>
        <v>5.3237778671532551E-2</v>
      </c>
      <c r="N203" s="5">
        <f t="shared" si="31"/>
        <v>1.6636805834853922E+20</v>
      </c>
      <c r="O203" s="5">
        <f>'In离子浓度 '!M214</f>
        <v>1.1835233226070599E-3</v>
      </c>
      <c r="P203" s="5">
        <f t="shared" si="32"/>
        <v>1.1915590781791446E-4</v>
      </c>
      <c r="Q203" s="5">
        <f t="shared" si="33"/>
        <v>3.8068980133518998E+66</v>
      </c>
    </row>
    <row r="204" spans="1:17" x14ac:dyDescent="0.25">
      <c r="A204" s="83">
        <f>'OH-离子浓度 '!P215</f>
        <v>14.32163246448232</v>
      </c>
      <c r="B204" s="83"/>
      <c r="D204" s="5">
        <f>'Mg2+离子浓度'!B215</f>
        <v>1.8589016732323784</v>
      </c>
      <c r="E204" s="5">
        <f>'OH-离子浓度 '!N215</f>
        <v>2.0971643404029296</v>
      </c>
      <c r="F204" s="5">
        <f>'Mg2+离子浓度'!M215</f>
        <v>1.0352333973880712</v>
      </c>
      <c r="G204" s="5">
        <f t="shared" si="26"/>
        <v>4.553058214779524</v>
      </c>
      <c r="H204" s="5">
        <f t="shared" si="27"/>
        <v>811596829728.97046</v>
      </c>
      <c r="I204" s="5">
        <f>Gd离子浓度!M215</f>
        <v>1.9787999596077607E-3</v>
      </c>
      <c r="J204" s="5">
        <f t="shared" si="28"/>
        <v>1.8251530406056028E-2</v>
      </c>
      <c r="K204" s="5">
        <f t="shared" si="29"/>
        <v>1.0139739114475571E+21</v>
      </c>
      <c r="L204" s="5">
        <f>Nd离子浓度!M215</f>
        <v>5.7721633182300286E-3</v>
      </c>
      <c r="M204" s="5">
        <f t="shared" si="30"/>
        <v>5.3239749576444985E-2</v>
      </c>
      <c r="N204" s="5">
        <f t="shared" si="31"/>
        <v>1.6637421742639058E+20</v>
      </c>
      <c r="O204" s="5">
        <f>'In离子浓度 '!M215</f>
        <v>1.1963952101134755E-3</v>
      </c>
      <c r="P204" s="5">
        <f t="shared" si="32"/>
        <v>1.217710688635438E-4</v>
      </c>
      <c r="Q204" s="5">
        <f t="shared" si="33"/>
        <v>3.8904494844582685E+66</v>
      </c>
    </row>
    <row r="205" spans="1:17" x14ac:dyDescent="0.25">
      <c r="A205" s="83">
        <f>'OH-离子浓度 '!P216</f>
        <v>14.321648468736456</v>
      </c>
      <c r="B205" s="83"/>
      <c r="D205" s="5">
        <f>'Mg2+离子浓度'!B216</f>
        <v>1.9089016732323782</v>
      </c>
      <c r="E205" s="5">
        <f>'OH-离子浓度 '!N216</f>
        <v>2.097241624759282</v>
      </c>
      <c r="F205" s="5">
        <f>'Mg2+离子浓度'!M216</f>
        <v>1.0352264570489769</v>
      </c>
      <c r="G205" s="5">
        <f t="shared" si="26"/>
        <v>4.5533632715290011</v>
      </c>
      <c r="H205" s="5">
        <f t="shared" si="27"/>
        <v>811651207046.16785</v>
      </c>
      <c r="I205" s="5">
        <f>Gd离子浓度!M216</f>
        <v>1.9787940944256512E-3</v>
      </c>
      <c r="J205" s="5">
        <f t="shared" si="28"/>
        <v>1.8253494183940389E-2</v>
      </c>
      <c r="K205" s="5">
        <f t="shared" si="29"/>
        <v>1.0140830102189105E+21</v>
      </c>
      <c r="L205" s="5">
        <f>Nd离子浓度!M216</f>
        <v>5.7721560362634702E-3</v>
      </c>
      <c r="M205" s="5">
        <f t="shared" si="30"/>
        <v>5.3245568568018785E-2</v>
      </c>
      <c r="N205" s="5">
        <f t="shared" si="31"/>
        <v>1.6639240177505871E+20</v>
      </c>
      <c r="O205" s="5">
        <f>'In离子浓度 '!M216</f>
        <v>1.2285757654129021E-3</v>
      </c>
      <c r="P205" s="5">
        <f t="shared" si="32"/>
        <v>1.2843834505234269E-4</v>
      </c>
      <c r="Q205" s="5">
        <f t="shared" si="33"/>
        <v>4.1034615032697348E+66</v>
      </c>
    </row>
    <row r="206" spans="1:17" x14ac:dyDescent="0.25">
      <c r="A206" s="83">
        <f>'OH-离子浓度 '!P217</f>
        <v>14.321664472253856</v>
      </c>
      <c r="B206" s="83"/>
      <c r="C206" t="s">
        <v>227</v>
      </c>
      <c r="D206" s="5">
        <f>'Mg2+离子浓度'!B217</f>
        <v>1.9589016732323783</v>
      </c>
      <c r="E206" s="5">
        <f>'OH-离子浓度 '!N217</f>
        <v>2.0973189084058292</v>
      </c>
      <c r="F206" s="5">
        <f>'Mg2+离子浓度'!M217</f>
        <v>1.0352195167564118</v>
      </c>
      <c r="G206" s="5">
        <f t="shared" ref="G206:G269" si="34">F206*E206^2</f>
        <v>4.5536683332677903</v>
      </c>
      <c r="H206" s="5">
        <f t="shared" ref="H206:H269" si="35">G206/$G$2</f>
        <v>811705585252.72559</v>
      </c>
      <c r="I206" s="5">
        <f>Gd离子浓度!M217</f>
        <v>1.9787882292609258E-3</v>
      </c>
      <c r="J206" s="5">
        <f t="shared" si="28"/>
        <v>1.8255458080212655E-2</v>
      </c>
      <c r="K206" s="5">
        <f t="shared" ref="K206:K269" si="36">J206/$J$2</f>
        <v>1.0141921155673698E+21</v>
      </c>
      <c r="L206" s="5">
        <f>Nd离子浓度!M217</f>
        <v>5.7721487543061006E-3</v>
      </c>
      <c r="M206" s="5">
        <f t="shared" si="30"/>
        <v>5.3251387924590311E-2</v>
      </c>
      <c r="N206" s="5">
        <f t="shared" si="31"/>
        <v>1.6641058726434472E+20</v>
      </c>
      <c r="O206" s="5">
        <f>'In离子浓度 '!M217</f>
        <v>1.2607562801144256E-3</v>
      </c>
      <c r="P206" s="5">
        <f t="shared" ref="P206:P269" si="37">O206^2*E206^6</f>
        <v>1.3528483423396931E-4</v>
      </c>
      <c r="Q206" s="5">
        <f t="shared" ref="Q206:Q269" si="38">P206/$P$2</f>
        <v>4.3221991768041311E+66</v>
      </c>
    </row>
    <row r="207" spans="1:17" x14ac:dyDescent="0.25">
      <c r="A207" s="83">
        <f>'OH-离子浓度 '!P218</f>
        <v>14.321680475034585</v>
      </c>
      <c r="B207" s="83"/>
      <c r="C207">
        <v>2.0520432174904832</v>
      </c>
      <c r="D207" s="5">
        <f>'Mg2+离子浓度'!B218</f>
        <v>2.0089016732323781</v>
      </c>
      <c r="E207" s="5">
        <f>'OH-离子浓度 '!N218</f>
        <v>2.0973961913425763</v>
      </c>
      <c r="F207" s="5">
        <f>'Mg2+离子浓度'!M218</f>
        <v>1.0352125765103755</v>
      </c>
      <c r="G207" s="5">
        <f t="shared" si="34"/>
        <v>4.5539733999954288</v>
      </c>
      <c r="H207" s="5">
        <f t="shared" si="35"/>
        <v>811759964348.56128</v>
      </c>
      <c r="I207" s="5">
        <f>Gd离子浓度!M218</f>
        <v>1.9787823641135849E-3</v>
      </c>
      <c r="J207" s="5">
        <f t="shared" si="28"/>
        <v>1.8257422094873233E-2</v>
      </c>
      <c r="K207" s="5">
        <f t="shared" si="36"/>
        <v>1.0143012274929575E+21</v>
      </c>
      <c r="L207" s="5">
        <f>Nd离子浓度!M218</f>
        <v>5.7721414723579181E-3</v>
      </c>
      <c r="M207" s="5">
        <f t="shared" si="30"/>
        <v>5.3257207646162527E-2</v>
      </c>
      <c r="N207" s="5">
        <f t="shared" si="31"/>
        <v>1.664287738942579E+20</v>
      </c>
      <c r="O207" s="5">
        <f>'In离子浓度 '!M218</f>
        <v>1.2929367542180972E-3</v>
      </c>
      <c r="P207" s="5">
        <f t="shared" si="37"/>
        <v>1.4231065343971823E-4</v>
      </c>
      <c r="Q207" s="5">
        <f t="shared" si="38"/>
        <v>4.5466662440804545E+66</v>
      </c>
    </row>
    <row r="208" spans="1:17" x14ac:dyDescent="0.25">
      <c r="A208" s="83">
        <f>'OH-离子浓度 '!P219</f>
        <v>14.321694021340516</v>
      </c>
      <c r="B208" s="83"/>
      <c r="C208">
        <v>0.2931415442581049</v>
      </c>
      <c r="D208" s="5">
        <f>'Mg2+离子浓度'!B219</f>
        <v>2.0520507043024474</v>
      </c>
      <c r="E208" s="5">
        <f>'OH-离子浓度 '!N219</f>
        <v>2.0974616133425434</v>
      </c>
      <c r="F208" s="5">
        <f>'Mg2+离子浓度'!M219</f>
        <v>1.0352061292905688</v>
      </c>
      <c r="G208" s="5">
        <f t="shared" si="34"/>
        <v>4.5542291360351497</v>
      </c>
      <c r="H208" s="5">
        <f t="shared" si="35"/>
        <v>811805550095.39209</v>
      </c>
      <c r="I208" s="5">
        <f>Gd离子浓度!M219</f>
        <v>1.9787769155984554E-3</v>
      </c>
      <c r="J208" s="5">
        <f t="shared" si="28"/>
        <v>1.8259080329220138E-2</v>
      </c>
      <c r="K208" s="5">
        <f t="shared" si="36"/>
        <v>1.014393351623341E+21</v>
      </c>
      <c r="L208" s="5">
        <f>Nd离子浓度!M219</f>
        <v>5.7721347076732325E-3</v>
      </c>
      <c r="M208" s="5">
        <f t="shared" si="30"/>
        <v>5.3262128978601983E-2</v>
      </c>
      <c r="N208" s="5">
        <f t="shared" si="31"/>
        <v>1.6644415305813121E+20</v>
      </c>
      <c r="O208" s="5">
        <f>'In离子浓度 '!M219</f>
        <v>1.320707739577839E-3</v>
      </c>
      <c r="P208" s="5">
        <f t="shared" si="37"/>
        <v>1.4851748074695001E-4</v>
      </c>
      <c r="Q208" s="5">
        <f t="shared" si="38"/>
        <v>4.7449674360047925E+66</v>
      </c>
    </row>
    <row r="209" spans="1:17" x14ac:dyDescent="0.25">
      <c r="A209" s="83">
        <f>'OH-离子浓度 '!P220</f>
        <v>14.321694848516858</v>
      </c>
      <c r="B209" s="83"/>
      <c r="D209" s="5">
        <f>'Mg2+离子浓度'!B220</f>
        <v>2.0520507044024474</v>
      </c>
      <c r="E209" s="5">
        <f>'OH-离子浓度 '!N220</f>
        <v>2.097465608263843</v>
      </c>
      <c r="F209" s="5">
        <f>'Mg2+离子浓度'!M220</f>
        <v>1.0352081046859563</v>
      </c>
      <c r="G209" s="5">
        <f t="shared" si="34"/>
        <v>4.5542551749171576</v>
      </c>
      <c r="H209" s="5">
        <f t="shared" si="35"/>
        <v>811810191607.33655</v>
      </c>
      <c r="I209" s="5">
        <f>Gd离子浓度!M220</f>
        <v>1.9787806914219807E-3</v>
      </c>
      <c r="J209" s="5">
        <f t="shared" si="28"/>
        <v>1.8259219502107859E-2</v>
      </c>
      <c r="K209" s="5">
        <f t="shared" si="36"/>
        <v>1.0144010834504366E+21</v>
      </c>
      <c r="L209" s="5">
        <f>Nd离子浓度!M220</f>
        <v>5.7721457216889406E-3</v>
      </c>
      <c r="M209" s="5">
        <f t="shared" si="30"/>
        <v>5.3262534947585753E-2</v>
      </c>
      <c r="N209" s="5">
        <f t="shared" si="31"/>
        <v>1.664454217112055E+20</v>
      </c>
      <c r="O209" s="5">
        <f>'In离子浓度 '!M220</f>
        <v>1.3207077395033259E-3</v>
      </c>
      <c r="P209" s="5">
        <f t="shared" si="37"/>
        <v>1.4851917797738354E-4</v>
      </c>
      <c r="Q209" s="5">
        <f t="shared" si="38"/>
        <v>4.7450216606192827E+66</v>
      </c>
    </row>
    <row r="210" spans="1:17" x14ac:dyDescent="0.25">
      <c r="A210" s="83">
        <f>'OH-离子浓度 '!P221</f>
        <v>14.321697330262603</v>
      </c>
      <c r="B210" s="83"/>
      <c r="D210" s="5">
        <f>'Mg2+离子浓度'!B221</f>
        <v>2.0520507047024474</v>
      </c>
      <c r="E210" s="5">
        <f>'OH-离子浓度 '!N221</f>
        <v>2.0974775941200776</v>
      </c>
      <c r="F210" s="5">
        <f>'Mg2+离子浓度'!M221</f>
        <v>1.0352140312656544</v>
      </c>
      <c r="G210" s="5">
        <f t="shared" si="34"/>
        <v>4.5543332986336802</v>
      </c>
      <c r="H210" s="5">
        <f t="shared" si="35"/>
        <v>811824117403.50806</v>
      </c>
      <c r="I210" s="5">
        <f>Gd离子浓度!M221</f>
        <v>1.9787920192251333E-3</v>
      </c>
      <c r="J210" s="5">
        <f t="shared" si="28"/>
        <v>1.8259637057141582E-2</v>
      </c>
      <c r="K210" s="5">
        <f t="shared" si="36"/>
        <v>1.0144242809523102E+21</v>
      </c>
      <c r="L210" s="5">
        <f>Nd离子浓度!M221</f>
        <v>5.7721787641489839E-3</v>
      </c>
      <c r="M210" s="5">
        <f t="shared" si="30"/>
        <v>5.3263752955488866E-2</v>
      </c>
      <c r="N210" s="5">
        <f t="shared" si="31"/>
        <v>1.664492279859027E+20</v>
      </c>
      <c r="O210" s="5">
        <f>'In离子浓度 '!M221</f>
        <v>1.3207077393742658E-3</v>
      </c>
      <c r="P210" s="5">
        <f t="shared" si="37"/>
        <v>1.4852427025100807E-4</v>
      </c>
      <c r="Q210" s="5">
        <f t="shared" si="38"/>
        <v>4.7451843530673505E+66</v>
      </c>
    </row>
    <row r="211" spans="1:17" x14ac:dyDescent="0.25">
      <c r="A211" s="83">
        <f>'OH-离子浓度 '!P222</f>
        <v>14.321700639290059</v>
      </c>
      <c r="B211" s="83"/>
      <c r="D211" s="5">
        <f>'Mg2+离子浓度'!B222</f>
        <v>2.0520507051024475</v>
      </c>
      <c r="E211" s="5">
        <f>'OH-离子浓度 '!N222</f>
        <v>2.0974935755282624</v>
      </c>
      <c r="F211" s="5">
        <f>'Mg2+离子浓度'!M222</f>
        <v>1.0352219334679442</v>
      </c>
      <c r="G211" s="5">
        <f t="shared" si="34"/>
        <v>4.5544374665587766</v>
      </c>
      <c r="H211" s="5">
        <f t="shared" si="35"/>
        <v>811842685661.10107</v>
      </c>
      <c r="I211" s="5">
        <f>Gd离子浓度!M222</f>
        <v>1.9788071230438216E-3</v>
      </c>
      <c r="J211" s="5">
        <f t="shared" si="28"/>
        <v>1.8260193816036756E-2</v>
      </c>
      <c r="K211" s="5">
        <f t="shared" si="36"/>
        <v>1.0144552120020421E+21</v>
      </c>
      <c r="L211" s="5">
        <f>Nd离子浓度!M222</f>
        <v>5.7722228208631297E-3</v>
      </c>
      <c r="M211" s="5">
        <f t="shared" si="30"/>
        <v>5.3265377019757663E-2</v>
      </c>
      <c r="N211" s="5">
        <f t="shared" si="31"/>
        <v>1.6645430318674271E+20</v>
      </c>
      <c r="O211" s="5">
        <f>'In离子浓度 '!M222</f>
        <v>1.3207077392252398E-3</v>
      </c>
      <c r="P211" s="5">
        <f t="shared" si="37"/>
        <v>1.485310602939373E-4</v>
      </c>
      <c r="Q211" s="5">
        <f t="shared" si="38"/>
        <v>4.7454012873462396E+66</v>
      </c>
    </row>
    <row r="212" spans="1:17" x14ac:dyDescent="0.25">
      <c r="A212" s="83">
        <f>'OH-离子浓度 '!P223</f>
        <v>14.321702293720444</v>
      </c>
      <c r="B212" s="83"/>
      <c r="D212" s="5">
        <f>'Mg2+离子浓度'!B223</f>
        <v>2.0520507053024475</v>
      </c>
      <c r="E212" s="5">
        <f>'OH-离子浓度 '!N223</f>
        <v>2.0975015658754979</v>
      </c>
      <c r="F212" s="5">
        <f>'Mg2+离子浓度'!M223</f>
        <v>1.0352258844405247</v>
      </c>
      <c r="G212" s="5">
        <f t="shared" si="34"/>
        <v>4.5544895490015875</v>
      </c>
      <c r="H212" s="5">
        <f t="shared" si="35"/>
        <v>811851969518.99963</v>
      </c>
      <c r="I212" s="5">
        <f>Gd离子浓度!M223</f>
        <v>1.978814674844516E-3</v>
      </c>
      <c r="J212" s="5">
        <f t="shared" si="28"/>
        <v>1.8260472189936049E-2</v>
      </c>
      <c r="K212" s="5">
        <f t="shared" si="36"/>
        <v>1.0144706772186695E+21</v>
      </c>
      <c r="L212" s="5">
        <f>Nd离子浓度!M223</f>
        <v>5.7722448490853066E-3</v>
      </c>
      <c r="M212" s="5">
        <f t="shared" si="30"/>
        <v>5.3266189037387189E-2</v>
      </c>
      <c r="N212" s="5">
        <f t="shared" si="31"/>
        <v>1.6645684074183498E+20</v>
      </c>
      <c r="O212" s="5">
        <f>'In离子浓度 '!M223</f>
        <v>1.3207077391198623E-3</v>
      </c>
      <c r="P212" s="5">
        <f t="shared" si="37"/>
        <v>1.4853445525383905E-4</v>
      </c>
      <c r="Q212" s="5">
        <f t="shared" si="38"/>
        <v>4.7455097525188196E+66</v>
      </c>
    </row>
    <row r="213" spans="1:17" x14ac:dyDescent="0.25">
      <c r="A213" s="83">
        <f>'OH-离子浓度 '!P224</f>
        <v>14.321776746215935</v>
      </c>
      <c r="B213" s="83"/>
      <c r="D213" s="5">
        <f>'Mg2+离子浓度'!B224</f>
        <v>2.0520507143024473</v>
      </c>
      <c r="E213" s="5">
        <f>'OH-离子浓度 '!N224</f>
        <v>2.0978611781179155</v>
      </c>
      <c r="F213" s="5">
        <f>'Mg2+离子浓度'!M224</f>
        <v>1.0354036949964873</v>
      </c>
      <c r="G213" s="5">
        <f t="shared" si="34"/>
        <v>4.5568339463153178</v>
      </c>
      <c r="H213" s="5">
        <f t="shared" si="35"/>
        <v>812269865653.35437</v>
      </c>
      <c r="I213" s="5">
        <f>Gd离子浓度!M224</f>
        <v>1.9791545200461328E-3</v>
      </c>
      <c r="J213" s="5">
        <f t="shared" si="28"/>
        <v>1.8273003658955386E-2</v>
      </c>
      <c r="K213" s="5">
        <f t="shared" si="36"/>
        <v>1.0151668699419659E+21</v>
      </c>
      <c r="L213" s="5">
        <f>Nd离子浓度!M224</f>
        <v>5.7732361366205154E-3</v>
      </c>
      <c r="M213" s="5">
        <f t="shared" si="30"/>
        <v>5.3302743156214576E-2</v>
      </c>
      <c r="N213" s="5">
        <f t="shared" si="31"/>
        <v>1.6657107236317056E+20</v>
      </c>
      <c r="O213" s="5">
        <f>'In离子浓度 '!M224</f>
        <v>1.32070773841297E-3</v>
      </c>
      <c r="P213" s="5">
        <f t="shared" si="37"/>
        <v>1.4868731612498439E-4</v>
      </c>
      <c r="Q213" s="5">
        <f t="shared" si="38"/>
        <v>4.7503934864212265E+66</v>
      </c>
    </row>
    <row r="214" spans="1:17" x14ac:dyDescent="0.25">
      <c r="A214" s="83">
        <f>'OH-离子浓度 '!P225</f>
        <v>14.322520581565763</v>
      </c>
      <c r="B214" s="83"/>
      <c r="D214" s="5">
        <f>'Mg2+离子浓度'!B225</f>
        <v>2.0520508043024472</v>
      </c>
      <c r="E214" s="5">
        <f>'OH-离子浓度 '!N225</f>
        <v>2.1014573564459522</v>
      </c>
      <c r="F214" s="5">
        <f>'Mg2+离子浓度'!M225</f>
        <v>1.0371818207036769</v>
      </c>
      <c r="G214" s="5">
        <f t="shared" si="34"/>
        <v>4.580322515331555</v>
      </c>
      <c r="H214" s="5">
        <f t="shared" si="35"/>
        <v>816456776351.43591</v>
      </c>
      <c r="I214" s="5">
        <f>Gd离子浓度!M225</f>
        <v>1.9825529891170312E-3</v>
      </c>
      <c r="J214" s="5">
        <f t="shared" si="28"/>
        <v>1.8398675024668829E-2</v>
      </c>
      <c r="K214" s="5">
        <f t="shared" si="36"/>
        <v>1.0221486124816016E+21</v>
      </c>
      <c r="L214" s="5">
        <f>Nd离子浓度!M225</f>
        <v>5.783149033231477E-3</v>
      </c>
      <c r="M214" s="5">
        <f t="shared" si="30"/>
        <v>5.3669324485012625E-2</v>
      </c>
      <c r="N214" s="5">
        <f t="shared" si="31"/>
        <v>1.6771663901566445E+20</v>
      </c>
      <c r="O214" s="5">
        <f>'In离子浓度 '!M225</f>
        <v>1.3207077361775815E-3</v>
      </c>
      <c r="P214" s="5">
        <f t="shared" si="37"/>
        <v>1.5022317371557169E-4</v>
      </c>
      <c r="Q214" s="5">
        <f t="shared" si="38"/>
        <v>4.7994624190278494E+66</v>
      </c>
    </row>
    <row r="215" spans="1:17" x14ac:dyDescent="0.25">
      <c r="A215" s="83">
        <f>'OH-离子浓度 '!P226</f>
        <v>14.329889729705689</v>
      </c>
      <c r="B215" s="83"/>
      <c r="D215" s="5">
        <f>'Mg2+离子浓度'!B226</f>
        <v>2.0520517043024475</v>
      </c>
      <c r="E215" s="5">
        <f>'OH-离子浓度 '!N226</f>
        <v>2.137419315436567</v>
      </c>
      <c r="F215" s="5">
        <f>'Mg2+离子浓度'!M226</f>
        <v>1.0549631410850255</v>
      </c>
      <c r="G215" s="5">
        <f t="shared" si="34"/>
        <v>4.8196638109377776</v>
      </c>
      <c r="H215" s="5">
        <f t="shared" si="35"/>
        <v>859120108901.5647</v>
      </c>
      <c r="I215" s="5">
        <f>Gd离子浓度!M226</f>
        <v>2.0165377333568263E-3</v>
      </c>
      <c r="J215" s="5">
        <f t="shared" si="28"/>
        <v>1.9691352289940577E-2</v>
      </c>
      <c r="K215" s="5">
        <f t="shared" si="36"/>
        <v>1.0939640161078099E+21</v>
      </c>
      <c r="L215" s="5">
        <f>Nd离子浓度!M226</f>
        <v>5.8822780658874651E-3</v>
      </c>
      <c r="M215" s="5">
        <f t="shared" si="30"/>
        <v>5.744004079207788E-2</v>
      </c>
      <c r="N215" s="5">
        <f t="shared" si="31"/>
        <v>1.7950012747524338E+20</v>
      </c>
      <c r="O215" s="5">
        <f>'In离子浓度 '!M226</f>
        <v>1.3207077291086619E-3</v>
      </c>
      <c r="P215" s="5">
        <f t="shared" si="37"/>
        <v>1.6632281130209782E-4</v>
      </c>
      <c r="Q215" s="5">
        <f t="shared" si="38"/>
        <v>5.3138278371277261E+66</v>
      </c>
    </row>
    <row r="216" spans="1:17" x14ac:dyDescent="0.25">
      <c r="A216" s="83">
        <f>'OH-离子浓度 '!P227</f>
        <v>14.379598809603367</v>
      </c>
      <c r="B216" s="83"/>
      <c r="C216">
        <v>7.4868119641229509E-6</v>
      </c>
      <c r="D216" s="5">
        <f>'Mg2+离子浓度'!B227</f>
        <v>2.0520581911144116</v>
      </c>
      <c r="E216" s="5">
        <f>'OH-离子浓度 '!N227</f>
        <v>2.3966179602948672</v>
      </c>
      <c r="F216" s="5">
        <f>'Mg2+离子浓度'!M227</f>
        <v>1.1831233578444387</v>
      </c>
      <c r="G216" s="5">
        <f t="shared" si="34"/>
        <v>6.7955974971497248</v>
      </c>
      <c r="H216" s="5">
        <f t="shared" si="35"/>
        <v>1211336452254.853</v>
      </c>
      <c r="I216" s="5">
        <f>Gd离子浓度!M227</f>
        <v>2.2614852236187981E-3</v>
      </c>
      <c r="J216" s="5">
        <f t="shared" si="28"/>
        <v>3.1130792969297313E-2</v>
      </c>
      <c r="K216" s="5">
        <f t="shared" si="36"/>
        <v>1.7294884982942954E+21</v>
      </c>
      <c r="L216" s="5">
        <f>Nd离子浓度!M227</f>
        <v>6.5967575255732099E-3</v>
      </c>
      <c r="M216" s="5">
        <f t="shared" si="30"/>
        <v>9.0808593685461125E-2</v>
      </c>
      <c r="N216" s="5">
        <f t="shared" si="31"/>
        <v>2.8377685526706602E+20</v>
      </c>
      <c r="O216" s="5">
        <f>'In离子浓度 '!M227</f>
        <v>1.3207077101307927E-3</v>
      </c>
      <c r="P216" s="5">
        <f t="shared" si="37"/>
        <v>3.3052649939555945E-4</v>
      </c>
      <c r="Q216" s="5">
        <f t="shared" si="38"/>
        <v>1.0559952057366116E+67</v>
      </c>
    </row>
    <row r="217" spans="1:17" x14ac:dyDescent="0.25">
      <c r="A217" s="83">
        <f>'OH-离子浓度 '!P228</f>
        <v>14.37959878220402</v>
      </c>
      <c r="B217" s="83"/>
      <c r="D217" s="5">
        <f>'Mg2+离子浓度'!B228</f>
        <v>2.0520607043024475</v>
      </c>
      <c r="E217" s="5">
        <f>'OH-离子浓度 '!N228</f>
        <v>2.3966178090938639</v>
      </c>
      <c r="F217" s="5">
        <f>'Mg2+离子浓度'!M228</f>
        <v>1.1831233016103146</v>
      </c>
      <c r="G217" s="5">
        <f t="shared" si="34"/>
        <v>6.7955963166942039</v>
      </c>
      <c r="H217" s="5">
        <f t="shared" si="35"/>
        <v>1211336241834.9741</v>
      </c>
      <c r="I217" s="5">
        <f>Gd离子浓度!M228</f>
        <v>2.2614851760961261E-3</v>
      </c>
      <c r="J217" s="5">
        <f t="shared" si="28"/>
        <v>3.1130786423055872E-2</v>
      </c>
      <c r="K217" s="5">
        <f t="shared" si="36"/>
        <v>1.7294881346142153E+21</v>
      </c>
      <c r="L217" s="5">
        <f>Nd离子浓度!M228</f>
        <v>6.5967574665710274E-3</v>
      </c>
      <c r="M217" s="5">
        <f t="shared" si="30"/>
        <v>9.0808575686101567E-2</v>
      </c>
      <c r="N217" s="5">
        <f t="shared" si="31"/>
        <v>2.8377679901906741E+20</v>
      </c>
      <c r="O217" s="5">
        <f>'In离子浓度 '!M228</f>
        <v>1.3207093159118481E-3</v>
      </c>
      <c r="P217" s="5">
        <f t="shared" si="37"/>
        <v>3.3052717802018686E-4</v>
      </c>
      <c r="Q217" s="5">
        <f t="shared" si="38"/>
        <v>1.0559973738664118E+67</v>
      </c>
    </row>
    <row r="218" spans="1:17" x14ac:dyDescent="0.25">
      <c r="A218" s="83">
        <f>'OH-离子浓度 '!P229</f>
        <v>14.379598729294218</v>
      </c>
      <c r="B218" s="83"/>
      <c r="D218" s="5">
        <f>'Mg2+离子浓度'!B229</f>
        <v>2.0520707043024475</v>
      </c>
      <c r="E218" s="5">
        <f>'OH-离子浓度 '!N229</f>
        <v>2.3966175171155504</v>
      </c>
      <c r="F218" s="5">
        <f>'Mg2+离子浓度'!M229</f>
        <v>1.1831231894375505</v>
      </c>
      <c r="G218" s="5">
        <f t="shared" si="34"/>
        <v>6.7955940165933963</v>
      </c>
      <c r="H218" s="5">
        <f t="shared" si="35"/>
        <v>1211335831834.8301</v>
      </c>
      <c r="I218" s="5">
        <f>Gd离子浓度!M229</f>
        <v>2.2614850813004886E-3</v>
      </c>
      <c r="J218" s="5">
        <f t="shared" si="28"/>
        <v>3.113077374020785E-2</v>
      </c>
      <c r="K218" s="5">
        <f t="shared" si="36"/>
        <v>1.7294874300115473E+21</v>
      </c>
      <c r="L218" s="5">
        <f>Nd离子浓度!M229</f>
        <v>6.5967573488766853E-3</v>
      </c>
      <c r="M218" s="5">
        <f t="shared" si="30"/>
        <v>9.0808540876527913E-2</v>
      </c>
      <c r="N218" s="5">
        <f t="shared" si="31"/>
        <v>2.8377669023914974E+20</v>
      </c>
      <c r="O218" s="5">
        <f>'In离子浓度 '!M229</f>
        <v>1.3207157287696857E-3</v>
      </c>
      <c r="P218" s="5">
        <f t="shared" si="37"/>
        <v>3.3053014624468704E-4</v>
      </c>
      <c r="Q218" s="5">
        <f t="shared" si="38"/>
        <v>1.0560068570117797E+67</v>
      </c>
    </row>
    <row r="219" spans="1:17" x14ac:dyDescent="0.25">
      <c r="A219" s="83">
        <f>'OH-离子浓度 '!P230</f>
        <v>14.379598642088373</v>
      </c>
      <c r="B219" s="83"/>
      <c r="D219" s="5">
        <f>'Mg2+离子浓度'!B230</f>
        <v>2.0521007043024473</v>
      </c>
      <c r="E219" s="5">
        <f>'OH-离子浓度 '!N230</f>
        <v>2.3966170358774992</v>
      </c>
      <c r="F219" s="5">
        <f>'Mg2+离子浓度'!M230</f>
        <v>1.1831229951486422</v>
      </c>
      <c r="G219" s="5">
        <f t="shared" si="34"/>
        <v>6.7955901715472598</v>
      </c>
      <c r="H219" s="5">
        <f t="shared" si="35"/>
        <v>1211335146443.3618</v>
      </c>
      <c r="I219" s="5">
        <f>Gd离子浓度!M230</f>
        <v>2.2614849171096346E-3</v>
      </c>
      <c r="J219" s="5">
        <f t="shared" si="28"/>
        <v>3.1130752726950855E-2</v>
      </c>
      <c r="K219" s="5">
        <f t="shared" si="36"/>
        <v>1.7294862626083808E+21</v>
      </c>
      <c r="L219" s="5">
        <f>Nd离子浓度!M230</f>
        <v>6.5967571450241081E-3</v>
      </c>
      <c r="M219" s="5">
        <f t="shared" si="30"/>
        <v>9.0808483367627979E-2</v>
      </c>
      <c r="N219" s="5">
        <f t="shared" si="31"/>
        <v>2.8377651052383745E+20</v>
      </c>
      <c r="O219" s="5">
        <f>'In离子浓度 '!M230</f>
        <v>1.3207349972195544E-3</v>
      </c>
      <c r="P219" s="5">
        <f t="shared" si="37"/>
        <v>3.3053939255611199E-4</v>
      </c>
      <c r="Q219" s="5">
        <f t="shared" si="38"/>
        <v>1.0560363979428498E+67</v>
      </c>
    </row>
    <row r="220" spans="1:17" x14ac:dyDescent="0.25">
      <c r="A220" s="83">
        <f>'OH-离子浓度 '!P231</f>
        <v>14.379598554882532</v>
      </c>
      <c r="B220" s="83"/>
      <c r="D220" s="5">
        <f>'Mg2+离子浓度'!B231</f>
        <v>2.0521307043024475</v>
      </c>
      <c r="E220" s="5">
        <f>'OH-离子浓度 '!N231</f>
        <v>2.3966165546395559</v>
      </c>
      <c r="F220" s="5">
        <f>'Mg2+离子浓度'!M231</f>
        <v>1.1831228008597658</v>
      </c>
      <c r="G220" s="5">
        <f t="shared" si="34"/>
        <v>6.7955863265033623</v>
      </c>
      <c r="H220" s="5">
        <f t="shared" si="35"/>
        <v>1211334461052.2927</v>
      </c>
      <c r="I220" s="5">
        <f>Gd离子浓度!M231</f>
        <v>2.2614847529187931E-3</v>
      </c>
      <c r="J220" s="5">
        <f t="shared" si="28"/>
        <v>3.1130731713708483E-2</v>
      </c>
      <c r="K220" s="5">
        <f t="shared" si="36"/>
        <v>1.729485095206027E+21</v>
      </c>
      <c r="L220" s="5">
        <f>Nd离子浓度!M231</f>
        <v>6.5967569411715388E-3</v>
      </c>
      <c r="M220" s="5">
        <f t="shared" si="30"/>
        <v>9.0808425858765737E-2</v>
      </c>
      <c r="N220" s="5">
        <f t="shared" si="31"/>
        <v>2.8377633080864293E+20</v>
      </c>
      <c r="O220" s="5">
        <f>'In离子浓度 '!M231</f>
        <v>1.3207542656688274E-3</v>
      </c>
      <c r="P220" s="5">
        <f t="shared" si="37"/>
        <v>3.3054863898519517E-4</v>
      </c>
      <c r="Q220" s="5">
        <f t="shared" si="38"/>
        <v>1.0560659392498248E+67</v>
      </c>
    </row>
    <row r="221" spans="1:17" x14ac:dyDescent="0.25">
      <c r="A221" s="83">
        <f>'OH-离子浓度 '!P232</f>
        <v>14.379598482106474</v>
      </c>
      <c r="B221" s="83"/>
      <c r="D221" s="5">
        <f>'Mg2+离子浓度'!B232</f>
        <v>2.0521507043024476</v>
      </c>
      <c r="E221" s="5">
        <f>'OH-离子浓度 '!N232</f>
        <v>2.3966161530311973</v>
      </c>
      <c r="F221" s="5">
        <f>'Mg2+离子浓度'!M232</f>
        <v>1.183122642223589</v>
      </c>
      <c r="G221" s="5">
        <f t="shared" si="34"/>
        <v>6.7955831378196745</v>
      </c>
      <c r="H221" s="5">
        <f t="shared" si="35"/>
        <v>1211333892659.4785</v>
      </c>
      <c r="I221" s="5">
        <f>Gd离子浓度!M232</f>
        <v>2.2614846188575418E-3</v>
      </c>
      <c r="J221" s="5">
        <f t="shared" si="28"/>
        <v>3.1130714218260785E-2</v>
      </c>
      <c r="K221" s="5">
        <f t="shared" si="36"/>
        <v>1.7294841232367105E+21</v>
      </c>
      <c r="L221" s="5">
        <f>Nd离子浓度!M232</f>
        <v>6.5967567747266193E-3</v>
      </c>
      <c r="M221" s="5">
        <f t="shared" si="30"/>
        <v>9.0808377916421518E-2</v>
      </c>
      <c r="N221" s="5">
        <f t="shared" si="31"/>
        <v>2.8377618098881724E+20</v>
      </c>
      <c r="O221" s="5">
        <f>'In离子浓度 '!M232</f>
        <v>1.3207671051862144E-3</v>
      </c>
      <c r="P221" s="5">
        <f t="shared" si="37"/>
        <v>3.3055473342331692E-4</v>
      </c>
      <c r="Q221" s="5">
        <f t="shared" si="38"/>
        <v>1.0560854102981371E+67</v>
      </c>
    </row>
    <row r="222" spans="1:17" x14ac:dyDescent="0.25">
      <c r="A222" s="83">
        <f>'OH-离子浓度 '!P233</f>
        <v>14.379598338716573</v>
      </c>
      <c r="B222" s="83"/>
      <c r="D222" s="5">
        <f>'Mg2+离子浓度'!B233</f>
        <v>2.0522507043024474</v>
      </c>
      <c r="E222" s="5">
        <f>'OH-离子浓度 '!N233</f>
        <v>2.3966153617466897</v>
      </c>
      <c r="F222" s="5">
        <f>'Mg2+离子浓度'!M233</f>
        <v>1.1831222875023606</v>
      </c>
      <c r="G222" s="5">
        <f t="shared" si="34"/>
        <v>6.7955766130250312</v>
      </c>
      <c r="H222" s="5">
        <f t="shared" si="35"/>
        <v>1211332729594.4797</v>
      </c>
      <c r="I222" s="5">
        <f>Gd离子浓度!M233</f>
        <v>2.2614843190874893E-3</v>
      </c>
      <c r="J222" s="5">
        <f t="shared" si="28"/>
        <v>3.1130679256717277E-2</v>
      </c>
      <c r="K222" s="5">
        <f t="shared" si="36"/>
        <v>1.7294821809287376E+21</v>
      </c>
      <c r="L222" s="5">
        <f>Nd离子浓度!M233</f>
        <v>6.5967564025444696E-3</v>
      </c>
      <c r="M222" s="5">
        <f t="shared" si="30"/>
        <v>9.0808282847245889E-2</v>
      </c>
      <c r="N222" s="5">
        <f t="shared" si="31"/>
        <v>2.837758838976434E+20</v>
      </c>
      <c r="O222" s="5">
        <f>'In离子浓度 '!M233</f>
        <v>1.32083139487674E-3</v>
      </c>
      <c r="P222" s="5">
        <f t="shared" si="37"/>
        <v>3.3058625949282258E-4</v>
      </c>
      <c r="Q222" s="5">
        <f t="shared" si="38"/>
        <v>1.0561861325649283E+67</v>
      </c>
    </row>
    <row r="223" spans="1:17" x14ac:dyDescent="0.25">
      <c r="A223" s="83">
        <f>'OH-离子浓度 '!P234</f>
        <v>14.379598134724276</v>
      </c>
      <c r="B223" s="83"/>
      <c r="D223" s="5">
        <f>'Mg2+离子浓度'!B234</f>
        <v>2.0525507043024476</v>
      </c>
      <c r="E223" s="5">
        <f>'OH-离子浓度 '!N234</f>
        <v>2.3966142360336535</v>
      </c>
      <c r="F223" s="5">
        <f>'Mg2+离子浓度'!M234</f>
        <v>1.1831216731073553</v>
      </c>
      <c r="G223" s="5">
        <f t="shared" si="34"/>
        <v>6.7955667001952271</v>
      </c>
      <c r="H223" s="5">
        <f t="shared" si="35"/>
        <v>1211330962601.6448</v>
      </c>
      <c r="I223" s="5">
        <f>Gd离子浓度!M234</f>
        <v>2.2614837998705959E-3</v>
      </c>
      <c r="J223" s="5">
        <f t="shared" si="28"/>
        <v>3.1130628242289373E-2</v>
      </c>
      <c r="K223" s="5">
        <f t="shared" si="36"/>
        <v>1.7294793467938543E+21</v>
      </c>
      <c r="L223" s="5">
        <f>Nd离子浓度!M234</f>
        <v>6.5967557579061148E-3</v>
      </c>
      <c r="M223" s="5">
        <f t="shared" si="30"/>
        <v>9.0808146012944277E-2</v>
      </c>
      <c r="N223" s="5">
        <f t="shared" si="31"/>
        <v>2.8377545629045087E+20</v>
      </c>
      <c r="O223" s="5">
        <f>'In离子浓度 '!M234</f>
        <v>1.3210243584169492E-3</v>
      </c>
      <c r="P223" s="5">
        <f t="shared" si="37"/>
        <v>3.3068192693635996E-4</v>
      </c>
      <c r="Q223" s="5">
        <f t="shared" si="38"/>
        <v>1.0564917793493929E+67</v>
      </c>
    </row>
    <row r="224" spans="1:17" x14ac:dyDescent="0.25">
      <c r="A224" s="83">
        <f>'OH-离子浓度 '!P235</f>
        <v>14.379597930732027</v>
      </c>
      <c r="B224" s="83"/>
      <c r="D224" s="5">
        <f>'Mg2+离子浓度'!B235</f>
        <v>2.0528507043024473</v>
      </c>
      <c r="E224" s="5">
        <f>'OH-离子浓度 '!N235</f>
        <v>2.3966131103214181</v>
      </c>
      <c r="F224" s="5">
        <f>'Mg2+离子浓度'!M235</f>
        <v>1.1831210587126688</v>
      </c>
      <c r="G224" s="5">
        <f t="shared" si="34"/>
        <v>6.7955567873814235</v>
      </c>
      <c r="H224" s="5">
        <f t="shared" si="35"/>
        <v>1211329195611.6621</v>
      </c>
      <c r="I224" s="5">
        <f>Gd离子浓度!M235</f>
        <v>2.2614832806538217E-3</v>
      </c>
      <c r="J224" s="5">
        <f t="shared" si="28"/>
        <v>3.1130577227955657E-2</v>
      </c>
      <c r="K224" s="5">
        <f t="shared" si="36"/>
        <v>1.7294765126642033E+21</v>
      </c>
      <c r="L224" s="5">
        <f>Nd离子浓度!M235</f>
        <v>6.5967551132678215E-3</v>
      </c>
      <c r="M224" s="5">
        <f t="shared" si="30"/>
        <v>9.0808009178879739E-2</v>
      </c>
      <c r="N224" s="5">
        <f t="shared" si="31"/>
        <v>2.8377502868399918E+20</v>
      </c>
      <c r="O224" s="5">
        <f>'In离子浓度 '!M235</f>
        <v>1.3212173219383015E-3</v>
      </c>
      <c r="P224" s="5">
        <f t="shared" si="37"/>
        <v>3.307776079401593E-4</v>
      </c>
      <c r="Q224" s="5">
        <f t="shared" si="38"/>
        <v>1.056797469457378E+67</v>
      </c>
    </row>
    <row r="225" spans="1:17" x14ac:dyDescent="0.25">
      <c r="A225" s="83">
        <f>'OH-离子浓度 '!P236</f>
        <v>14.379597748445173</v>
      </c>
      <c r="B225" s="83"/>
      <c r="D225" s="5">
        <f>'Mg2+离子浓度'!B236</f>
        <v>2.0530507043024473</v>
      </c>
      <c r="E225" s="5">
        <f>'OH-离子浓度 '!N236</f>
        <v>2.3966121043888351</v>
      </c>
      <c r="F225" s="5">
        <f>'Mg2+离子浓度'!M236</f>
        <v>1.1831205570617684</v>
      </c>
      <c r="G225" s="5">
        <f t="shared" si="34"/>
        <v>6.7955482014151105</v>
      </c>
      <c r="H225" s="5">
        <f t="shared" si="35"/>
        <v>1211327665136.3833</v>
      </c>
      <c r="I225" s="5">
        <f>Gd离子浓度!M236</f>
        <v>2.2614828567151983E-3</v>
      </c>
      <c r="J225" s="5">
        <f t="shared" si="28"/>
        <v>3.1130532192832339E-2</v>
      </c>
      <c r="K225" s="5">
        <f t="shared" si="36"/>
        <v>1.7294740107129077E+21</v>
      </c>
      <c r="L225" s="5">
        <f>Nd离子浓度!M236</f>
        <v>6.596754586922912E-3</v>
      </c>
      <c r="M225" s="5">
        <f t="shared" si="30"/>
        <v>9.0807887588723088E-2</v>
      </c>
      <c r="N225" s="5">
        <f t="shared" si="31"/>
        <v>2.8377464871475967E+20</v>
      </c>
      <c r="O225" s="5">
        <f>'In离子浓度 '!M236</f>
        <v>1.3213459449310638E-3</v>
      </c>
      <c r="P225" s="5">
        <f t="shared" si="37"/>
        <v>3.3084118153352081E-4</v>
      </c>
      <c r="Q225" s="5">
        <f t="shared" si="38"/>
        <v>1.0570005799792997E+67</v>
      </c>
    </row>
    <row r="226" spans="1:17" x14ac:dyDescent="0.25">
      <c r="A226" s="83">
        <f>'OH-离子浓度 '!P237</f>
        <v>14.379597534262784</v>
      </c>
      <c r="B226" s="83"/>
      <c r="D226" s="5">
        <f>'Mg2+离子浓度'!B237</f>
        <v>2.0540507043024472</v>
      </c>
      <c r="E226" s="5">
        <f>'OH-离子浓度 '!N237</f>
        <v>2.3966109224443142</v>
      </c>
      <c r="F226" s="5">
        <f>'Mg2+离子浓度'!M237</f>
        <v>1.1831194353367303</v>
      </c>
      <c r="G226" s="5">
        <f t="shared" si="34"/>
        <v>6.7955350557528247</v>
      </c>
      <c r="H226" s="5">
        <f t="shared" si="35"/>
        <v>1211325321881.074</v>
      </c>
      <c r="I226" s="5">
        <f>Gd离子浓度!M237</f>
        <v>2.2614819087597962E-3</v>
      </c>
      <c r="J226" s="5">
        <f t="shared" si="28"/>
        <v>3.1130473085537281E-2</v>
      </c>
      <c r="K226" s="5">
        <f t="shared" si="36"/>
        <v>1.7294707269742934E+21</v>
      </c>
      <c r="L226" s="5">
        <f>Nd离子浓度!M237</f>
        <v>6.5967534099800077E-3</v>
      </c>
      <c r="M226" s="5">
        <f t="shared" si="30"/>
        <v>9.0807737035548078E-2</v>
      </c>
      <c r="N226" s="5">
        <f t="shared" si="31"/>
        <v>2.8377417823608776E+20</v>
      </c>
      <c r="O226" s="5">
        <f>'In离子浓度 '!M237</f>
        <v>1.3219893511763341E-3</v>
      </c>
      <c r="P226" s="5">
        <f t="shared" si="37"/>
        <v>3.3116247468057433E-4</v>
      </c>
      <c r="Q226" s="5">
        <f t="shared" si="38"/>
        <v>1.0580270756567871E+67</v>
      </c>
    </row>
    <row r="227" spans="1:17" x14ac:dyDescent="0.25">
      <c r="A227" s="83">
        <f>'OH-离子浓度 '!P238</f>
        <v>14.379597606950952</v>
      </c>
      <c r="B227" s="83"/>
      <c r="D227" s="5">
        <f>'Mg2+离子浓度'!B238</f>
        <v>2.0570507043024473</v>
      </c>
      <c r="E227" s="5">
        <f>'OH-离子浓度 '!N238</f>
        <v>2.3966113235667832</v>
      </c>
      <c r="F227" s="5">
        <f>'Mg2+离子浓度'!M238</f>
        <v>1.1831174924538139</v>
      </c>
      <c r="G227" s="5">
        <f t="shared" si="34"/>
        <v>6.7955261710743935</v>
      </c>
      <c r="H227" s="5">
        <f t="shared" si="35"/>
        <v>1211323738159.4285</v>
      </c>
      <c r="I227" s="5">
        <f>Gd离子浓度!M238</f>
        <v>2.2614802668535629E-3</v>
      </c>
      <c r="J227" s="5">
        <f t="shared" si="28"/>
        <v>3.1130466114824482E-2</v>
      </c>
      <c r="K227" s="5">
        <f t="shared" si="36"/>
        <v>1.7294703397124713E+21</v>
      </c>
      <c r="L227" s="5">
        <f>Nd离子浓度!M238</f>
        <v>6.5967513714554641E-3</v>
      </c>
      <c r="M227" s="5">
        <f t="shared" si="30"/>
        <v>9.0807754569858429E-2</v>
      </c>
      <c r="N227" s="5">
        <f t="shared" si="31"/>
        <v>2.8377423303080758E+20</v>
      </c>
      <c r="O227" s="5">
        <f>'In离子浓度 '!M238</f>
        <v>1.3239198683731991E-3</v>
      </c>
      <c r="P227" s="5">
        <f t="shared" si="37"/>
        <v>3.3213071563544352E-4</v>
      </c>
      <c r="Q227" s="5">
        <f t="shared" si="38"/>
        <v>1.0611204972378387E+67</v>
      </c>
    </row>
    <row r="228" spans="1:17" x14ac:dyDescent="0.25">
      <c r="A228" s="83">
        <f>'OH-离子浓度 '!P239</f>
        <v>14.379597679638946</v>
      </c>
      <c r="B228" s="83"/>
      <c r="D228" s="5">
        <f>'Mg2+离子浓度'!B239</f>
        <v>2.0600507043024474</v>
      </c>
      <c r="E228" s="5">
        <f>'OH-离子浓度 '!N239</f>
        <v>2.3966117246883494</v>
      </c>
      <c r="F228" s="5">
        <f>'Mg2+离子浓度'!M239</f>
        <v>1.1831155495740879</v>
      </c>
      <c r="G228" s="5">
        <f t="shared" si="34"/>
        <v>6.7955172864020756</v>
      </c>
      <c r="H228" s="5">
        <f t="shared" si="35"/>
        <v>1211322154438.8728</v>
      </c>
      <c r="I228" s="5">
        <f>Gd离子浓度!M239</f>
        <v>2.261478624948523E-3</v>
      </c>
      <c r="J228" s="5">
        <f t="shared" si="28"/>
        <v>3.113045914407547E-2</v>
      </c>
      <c r="K228" s="5">
        <f t="shared" si="36"/>
        <v>1.7294699524486372E+21</v>
      </c>
      <c r="L228" s="5">
        <f>Nd离子浓度!M239</f>
        <v>6.5967493329315494E-3</v>
      </c>
      <c r="M228" s="5">
        <f t="shared" si="30"/>
        <v>9.0807772104061879E-2</v>
      </c>
      <c r="N228" s="5">
        <f t="shared" si="31"/>
        <v>2.8377428782519337E+20</v>
      </c>
      <c r="O228" s="5">
        <f>'In离子浓度 '!M239</f>
        <v>1.3258503849734973E-3</v>
      </c>
      <c r="P228" s="5">
        <f t="shared" si="37"/>
        <v>3.33100370652658E-4</v>
      </c>
      <c r="Q228" s="5">
        <f t="shared" si="38"/>
        <v>1.0642184365899616E+67</v>
      </c>
    </row>
    <row r="229" spans="1:17" x14ac:dyDescent="0.25">
      <c r="A229" s="83">
        <f>'OH-离子浓度 '!P240</f>
        <v>14.379597581709438</v>
      </c>
      <c r="B229" s="83"/>
      <c r="D229" s="5">
        <f>'Mg2+离子浓度'!B240</f>
        <v>2.0620507043024472</v>
      </c>
      <c r="E229" s="5">
        <f>'OH-离子浓度 '!N240</f>
        <v>2.3966111842739748</v>
      </c>
      <c r="F229" s="5">
        <f>'Mg2+离子浓度'!M240</f>
        <v>1.1831139632220398</v>
      </c>
      <c r="G229" s="5">
        <f t="shared" si="34"/>
        <v>6.7955051101445312</v>
      </c>
      <c r="H229" s="5">
        <f t="shared" si="35"/>
        <v>1211319983982.9824</v>
      </c>
      <c r="I229" s="5">
        <f>Gd离子浓度!M240</f>
        <v>2.2614772843396443E-3</v>
      </c>
      <c r="J229" s="5">
        <f t="shared" si="28"/>
        <v>3.1130419630981551E-2</v>
      </c>
      <c r="K229" s="5">
        <f t="shared" si="36"/>
        <v>1.729467757276753E+21</v>
      </c>
      <c r="L229" s="5">
        <f>Nd离子浓度!M240</f>
        <v>6.5967476684842567E-3</v>
      </c>
      <c r="M229" s="5">
        <f t="shared" si="30"/>
        <v>9.0807687763080694E-2</v>
      </c>
      <c r="N229" s="5">
        <f t="shared" si="31"/>
        <v>2.8377402425962719E+20</v>
      </c>
      <c r="O229" s="5">
        <f>'In离子浓度 '!M240</f>
        <v>1.3271373343283184E-3</v>
      </c>
      <c r="P229" s="5">
        <f t="shared" si="37"/>
        <v>3.3374688707148267E-4</v>
      </c>
      <c r="Q229" s="5">
        <f t="shared" si="38"/>
        <v>1.0662839842539382E+67</v>
      </c>
    </row>
    <row r="230" spans="1:17" x14ac:dyDescent="0.25">
      <c r="A230" s="83">
        <f>'OH-离子浓度 '!P241</f>
        <v>14.379599296955327</v>
      </c>
      <c r="B230" s="83"/>
      <c r="D230" s="5">
        <f>'Mg2+离子浓度'!B241</f>
        <v>2.0720507043024474</v>
      </c>
      <c r="E230" s="5">
        <f>'OH-离子浓度 '!N241</f>
        <v>2.396620649707613</v>
      </c>
      <c r="F230" s="5">
        <f>'Mg2+离子浓度'!M241</f>
        <v>1.1831104160357799</v>
      </c>
      <c r="G230" s="5">
        <f t="shared" si="34"/>
        <v>6.7955384137512684</v>
      </c>
      <c r="H230" s="5">
        <f t="shared" si="35"/>
        <v>1211325920454.7717</v>
      </c>
      <c r="I230" s="5">
        <f>Gd离子浓度!M241</f>
        <v>2.2614742866488378E-3</v>
      </c>
      <c r="J230" s="5">
        <f t="shared" si="28"/>
        <v>3.1130747216634225E-2</v>
      </c>
      <c r="K230" s="5">
        <f t="shared" si="36"/>
        <v>1.7294859564796792E+21</v>
      </c>
      <c r="L230" s="5">
        <f>Nd离子浓度!M241</f>
        <v>6.5967439466679051E-3</v>
      </c>
      <c r="M230" s="5">
        <f t="shared" si="30"/>
        <v>9.0808712470879016E-2</v>
      </c>
      <c r="N230" s="5">
        <f t="shared" si="31"/>
        <v>2.8377722647149694E+20</v>
      </c>
      <c r="O230" s="5">
        <f>'In离子浓度 '!M241</f>
        <v>1.3335730029861168E-3</v>
      </c>
      <c r="P230" s="5">
        <f t="shared" si="37"/>
        <v>3.3699958940130488E-4</v>
      </c>
      <c r="Q230" s="5">
        <f t="shared" si="38"/>
        <v>1.0766760044770124E+67</v>
      </c>
    </row>
    <row r="231" spans="1:17" x14ac:dyDescent="0.25">
      <c r="A231" s="83">
        <f>'OH-离子浓度 '!P242</f>
        <v>14.379606704340739</v>
      </c>
      <c r="B231" s="83"/>
      <c r="D231" s="5">
        <f>'Mg2+离子浓度'!B242</f>
        <v>2.1020507043024472</v>
      </c>
      <c r="E231" s="5">
        <f>'OH-离子浓度 '!N242</f>
        <v>2.3966615271421157</v>
      </c>
      <c r="F231" s="5">
        <f>'Mg2+离子浓度'!M242</f>
        <v>1.1831042721473746</v>
      </c>
      <c r="G231" s="5">
        <f t="shared" si="34"/>
        <v>6.7957349385375094</v>
      </c>
      <c r="H231" s="5">
        <f t="shared" si="35"/>
        <v>1211360951610.9644</v>
      </c>
      <c r="I231" s="5">
        <f>Gd离子浓度!M242</f>
        <v>2.2614690945029379E-3</v>
      </c>
      <c r="J231" s="5">
        <f t="shared" si="28"/>
        <v>3.1132268690978692E-2</v>
      </c>
      <c r="K231" s="5">
        <f t="shared" si="36"/>
        <v>1.7295704828321496E+21</v>
      </c>
      <c r="L231" s="5">
        <f>Nd离子浓度!M242</f>
        <v>6.5967375002965256E-3</v>
      </c>
      <c r="M231" s="5">
        <f t="shared" si="30"/>
        <v>9.0813270383527572E-2</v>
      </c>
      <c r="N231" s="5">
        <f t="shared" si="31"/>
        <v>2.8379146994852368E+20</v>
      </c>
      <c r="O231" s="5">
        <f>'In离子浓度 '!M242</f>
        <v>1.3528809440814362E-3</v>
      </c>
      <c r="P231" s="5">
        <f t="shared" si="37"/>
        <v>3.4686412556035048E-4</v>
      </c>
      <c r="Q231" s="5">
        <f t="shared" si="38"/>
        <v>1.1081920944420144E+67</v>
      </c>
    </row>
    <row r="232" spans="1:17" x14ac:dyDescent="0.25">
      <c r="A232" s="83">
        <f>'OH-离子浓度 '!P243</f>
        <v>14.379614111547118</v>
      </c>
      <c r="B232" s="83"/>
      <c r="D232" s="5">
        <f>'Mg2+离子浓度'!B243</f>
        <v>2.1320507043024475</v>
      </c>
      <c r="E232" s="5">
        <f>'OH-离子浓度 '!N243</f>
        <v>2.3967024042858101</v>
      </c>
      <c r="F232" s="5">
        <f>'Mg2+离子浓度'!M243</f>
        <v>1.1830981282908744</v>
      </c>
      <c r="G232" s="5">
        <f t="shared" si="34"/>
        <v>6.7959314634040258</v>
      </c>
      <c r="H232" s="5">
        <f t="shared" si="35"/>
        <v>1211395982781.4663</v>
      </c>
      <c r="I232" s="5">
        <f>Gd离子浓度!M243</f>
        <v>2.2614639023689586E-3</v>
      </c>
      <c r="J232" s="5">
        <f t="shared" si="28"/>
        <v>3.1133790201179103E-2</v>
      </c>
      <c r="K232" s="5">
        <f t="shared" si="36"/>
        <v>1.7296550111766168E+21</v>
      </c>
      <c r="L232" s="5">
        <f>Nd离子浓度!M243</f>
        <v>6.5967310539314442E-3</v>
      </c>
      <c r="M232" s="5">
        <f t="shared" si="30"/>
        <v>9.0817828412631751E-2</v>
      </c>
      <c r="N232" s="5">
        <f t="shared" si="31"/>
        <v>2.8380571378947424E+20</v>
      </c>
      <c r="O232" s="5">
        <f>'In离子浓度 '!M243</f>
        <v>1.3721888663089387E-3</v>
      </c>
      <c r="P232" s="5">
        <f t="shared" si="37"/>
        <v>3.5687198106432438E-4</v>
      </c>
      <c r="Q232" s="5">
        <f t="shared" si="38"/>
        <v>1.1401660736879373E+67</v>
      </c>
    </row>
    <row r="233" spans="1:17" x14ac:dyDescent="0.25">
      <c r="A233" s="83">
        <f>'OH-离子浓度 '!P244</f>
        <v>14.379618586672978</v>
      </c>
      <c r="B233" s="83"/>
      <c r="D233" s="5">
        <f>'Mg2+离子浓度'!B244</f>
        <v>2.1520507043024475</v>
      </c>
      <c r="E233" s="5">
        <f>'OH-离子浓度 '!N244</f>
        <v>2.3967271008928726</v>
      </c>
      <c r="F233" s="5">
        <f>'Mg2+离子浓度'!M244</f>
        <v>1.1830931118790984</v>
      </c>
      <c r="G233" s="5">
        <f t="shared" si="34"/>
        <v>6.7960427044918372</v>
      </c>
      <c r="H233" s="5">
        <f t="shared" si="35"/>
        <v>1211415811852.3774</v>
      </c>
      <c r="I233" s="5">
        <f>Gd离子浓度!M244</f>
        <v>2.2614596630190506E-3</v>
      </c>
      <c r="J233" s="5">
        <f t="shared" si="28"/>
        <v>3.113469429188399E-2</v>
      </c>
      <c r="K233" s="5">
        <f t="shared" si="36"/>
        <v>1.7297052384379997E+21</v>
      </c>
      <c r="L233" s="5">
        <f>Nd离子浓度!M244</f>
        <v>6.5967257905015404E-3</v>
      </c>
      <c r="M233" s="5">
        <f t="shared" si="30"/>
        <v>9.0820563449918151E-2</v>
      </c>
      <c r="N233" s="5">
        <f t="shared" si="31"/>
        <v>2.8381426078099423E+20</v>
      </c>
      <c r="O233" s="5">
        <f>'In离子浓度 '!M244</f>
        <v>1.3850606032820285E-3</v>
      </c>
      <c r="P233" s="5">
        <f t="shared" si="37"/>
        <v>3.6362109704957026E-4</v>
      </c>
      <c r="Q233" s="5">
        <f t="shared" si="38"/>
        <v>1.1617287445673171E+67</v>
      </c>
    </row>
    <row r="234" spans="1:17" x14ac:dyDescent="0.25">
      <c r="A234" s="83">
        <f>'OH-离子浓度 '!P245</f>
        <v>14.379632092089434</v>
      </c>
      <c r="B234" s="83"/>
      <c r="D234" s="5">
        <f>'Mg2+离子浓度'!B245</f>
        <v>2.2020507043024473</v>
      </c>
      <c r="E234" s="5">
        <f>'OH-离子浓度 '!N245</f>
        <v>2.3968016339626543</v>
      </c>
      <c r="F234" s="5">
        <f>'Mg2+离子浓度'!M245</f>
        <v>1.1830851802692826</v>
      </c>
      <c r="G234" s="5">
        <f t="shared" si="34"/>
        <v>6.796419831367194</v>
      </c>
      <c r="H234" s="5">
        <f t="shared" si="35"/>
        <v>1211483035894.3306</v>
      </c>
      <c r="I234" s="5">
        <f>Gd离子浓度!M245</f>
        <v>2.2614529600308614E-3</v>
      </c>
      <c r="J234" s="5">
        <f t="shared" si="28"/>
        <v>3.113750675661555E-2</v>
      </c>
      <c r="K234" s="5">
        <f t="shared" si="36"/>
        <v>1.7298614864786419E+21</v>
      </c>
      <c r="L234" s="5">
        <f>Nd离子浓度!M245</f>
        <v>6.5967174682947773E-3</v>
      </c>
      <c r="M234" s="5">
        <f t="shared" si="30"/>
        <v>9.0828922100466475E-2</v>
      </c>
      <c r="N234" s="5">
        <f t="shared" si="31"/>
        <v>2.8384038156395774E+20</v>
      </c>
      <c r="O234" s="5">
        <f>'In离子浓度 '!M245</f>
        <v>1.4172409205675585E-3</v>
      </c>
      <c r="P234" s="5">
        <f t="shared" si="37"/>
        <v>3.8078507641428139E-4</v>
      </c>
      <c r="Q234" s="5">
        <f t="shared" si="38"/>
        <v>1.2165657393427521E+67</v>
      </c>
    </row>
    <row r="235" spans="1:17" x14ac:dyDescent="0.25">
      <c r="A235" s="83">
        <f>'OH-离子浓度 '!P246</f>
        <v>14.379645596961886</v>
      </c>
      <c r="B235" s="83"/>
      <c r="C235" t="s">
        <v>229</v>
      </c>
      <c r="D235" s="5">
        <f>'Mg2+离子浓度'!B246</f>
        <v>2.2520507043024476</v>
      </c>
      <c r="E235" s="5">
        <f>'OH-离子浓度 '!N246</f>
        <v>2.3968761663478992</v>
      </c>
      <c r="F235" s="5">
        <f>'Mg2+离子浓度'!M246</f>
        <v>1.1830772487126415</v>
      </c>
      <c r="G235" s="5">
        <f t="shared" si="34"/>
        <v>6.7967969621426301</v>
      </c>
      <c r="H235" s="5">
        <f t="shared" si="35"/>
        <v>1211550260631.4849</v>
      </c>
      <c r="I235" s="5">
        <f>Gd离子浓度!M246</f>
        <v>2.2614462570625395E-3</v>
      </c>
      <c r="J235" s="5">
        <f t="shared" si="28"/>
        <v>3.1140319358382979E-2</v>
      </c>
      <c r="K235" s="5">
        <f t="shared" si="36"/>
        <v>1.7300177421323878E+21</v>
      </c>
      <c r="L235" s="5">
        <f>Nd离子浓度!M246</f>
        <v>6.5967091460985144E-3</v>
      </c>
      <c r="M235" s="5">
        <f t="shared" si="30"/>
        <v>9.0837281178949861E-2</v>
      </c>
      <c r="N235" s="5">
        <f t="shared" si="31"/>
        <v>2.8386650368421832E+20</v>
      </c>
      <c r="O235" s="5">
        <f>'In离子浓度 '!M246</f>
        <v>1.449421197255486E-3</v>
      </c>
      <c r="P235" s="5">
        <f t="shared" si="37"/>
        <v>3.9834814455157522E-4</v>
      </c>
      <c r="Q235" s="5">
        <f t="shared" si="38"/>
        <v>1.2726777781200487E+67</v>
      </c>
    </row>
    <row r="236" spans="1:17" x14ac:dyDescent="0.25">
      <c r="A236" s="83">
        <f>'OH-离子浓度 '!P247</f>
        <v>14.379659101290377</v>
      </c>
      <c r="B236" s="83"/>
      <c r="C236">
        <v>2.3451922485605521</v>
      </c>
      <c r="D236" s="5">
        <f>'Mg2+离子浓度'!B247</f>
        <v>2.3020507043024474</v>
      </c>
      <c r="E236" s="5">
        <f>'OH-离子浓度 '!N247</f>
        <v>2.396950698048613</v>
      </c>
      <c r="F236" s="5">
        <f>'Mg2+离子浓度'!M247</f>
        <v>1.1830693172091744</v>
      </c>
      <c r="G236" s="5">
        <f t="shared" si="34"/>
        <v>6.7971740968176793</v>
      </c>
      <c r="H236" s="5">
        <f t="shared" si="35"/>
        <v>1211617486063.7576</v>
      </c>
      <c r="I236" s="5">
        <f>Gd离子浓度!M247</f>
        <v>2.2614395541140863E-3</v>
      </c>
      <c r="J236" s="5">
        <f t="shared" si="28"/>
        <v>3.1143132097185857E-2</v>
      </c>
      <c r="K236" s="5">
        <f t="shared" si="36"/>
        <v>1.7301740053992144E+21</v>
      </c>
      <c r="L236" s="5">
        <f>Nd离子浓度!M247</f>
        <v>6.5967008239127501E-3</v>
      </c>
      <c r="M236" s="5">
        <f t="shared" si="30"/>
        <v>9.0845640685369086E-2</v>
      </c>
      <c r="N236" s="5">
        <f t="shared" si="31"/>
        <v>2.8389262714177841E+20</v>
      </c>
      <c r="O236" s="5">
        <f>'In离子浓度 '!M247</f>
        <v>1.4816014333458613E-3</v>
      </c>
      <c r="P236" s="5">
        <f t="shared" si="37"/>
        <v>4.1631052119302703E-4</v>
      </c>
      <c r="Q236" s="5">
        <f t="shared" si="38"/>
        <v>1.3300655629170193E+67</v>
      </c>
    </row>
    <row r="237" spans="1:17" x14ac:dyDescent="0.25">
      <c r="A237" s="83">
        <f>'OH-离子浓度 '!P248</f>
        <v>14.379670491633981</v>
      </c>
      <c r="B237" s="83"/>
      <c r="C237">
        <v>0.2931415442581049</v>
      </c>
      <c r="D237" s="5">
        <f>'Mg2+离子浓度'!B248</f>
        <v>2.3451997353725162</v>
      </c>
      <c r="E237" s="5">
        <f>'OH-离子浓度 '!N248</f>
        <v>2.3970135642631858</v>
      </c>
      <c r="F237" s="5">
        <f>'Mg2+离子浓度'!M248</f>
        <v>1.1830619491496013</v>
      </c>
      <c r="G237" s="5">
        <f t="shared" si="34"/>
        <v>6.7974883138704678</v>
      </c>
      <c r="H237" s="5">
        <f t="shared" si="35"/>
        <v>1211673496233.595</v>
      </c>
      <c r="I237" s="5">
        <f>Gd离子浓度!M248</f>
        <v>2.2614333273112555E-3</v>
      </c>
      <c r="J237" s="5">
        <f t="shared" si="28"/>
        <v>3.1145496829973699E-2</v>
      </c>
      <c r="K237" s="5">
        <f t="shared" si="36"/>
        <v>1.7303053794429834E+21</v>
      </c>
      <c r="L237" s="5">
        <f>Nd离子浓度!M248</f>
        <v>6.5966930928823761E-3</v>
      </c>
      <c r="M237" s="5">
        <f t="shared" si="30"/>
        <v>9.0852682381291822E-2</v>
      </c>
      <c r="N237" s="5">
        <f t="shared" si="31"/>
        <v>2.8391463244153694E+20</v>
      </c>
      <c r="O237" s="5">
        <f>'In离子浓度 '!M248</f>
        <v>1.5093721975992648E-3</v>
      </c>
      <c r="P237" s="5">
        <f t="shared" si="37"/>
        <v>4.3213121826432939E-4</v>
      </c>
      <c r="Q237" s="5">
        <f t="shared" si="38"/>
        <v>1.3806109209722983E+67</v>
      </c>
    </row>
    <row r="238" spans="1:17" x14ac:dyDescent="0.25">
      <c r="A238" s="83">
        <f>'OH-离子浓度 '!P249</f>
        <v>14.379671215416868</v>
      </c>
      <c r="B238" s="83"/>
      <c r="D238" s="5">
        <f>'Mg2+离子浓度'!B249</f>
        <v>2.3451997354725163</v>
      </c>
      <c r="E238" s="5">
        <f>'OH-离子浓度 '!N249</f>
        <v>2.3970175590614486</v>
      </c>
      <c r="F238" s="5">
        <f>'Mg2+离子浓度'!M249</f>
        <v>1.1830639245006591</v>
      </c>
      <c r="G238" s="5">
        <f t="shared" si="34"/>
        <v>6.797522320672428</v>
      </c>
      <c r="H238" s="5">
        <f t="shared" si="35"/>
        <v>1211679558052.1262</v>
      </c>
      <c r="I238" s="5">
        <f>Gd离子浓度!M249</f>
        <v>2.2614371030973139E-3</v>
      </c>
      <c r="J238" s="5">
        <f t="shared" si="28"/>
        <v>3.1145704551089434E-2</v>
      </c>
      <c r="K238" s="5">
        <f t="shared" si="36"/>
        <v>1.7303169195049686E+21</v>
      </c>
      <c r="L238" s="5">
        <f>Nd离子浓度!M249</f>
        <v>6.5967041068515633E-3</v>
      </c>
      <c r="M238" s="5">
        <f t="shared" si="30"/>
        <v>9.0853288310143998E-2</v>
      </c>
      <c r="N238" s="5">
        <f t="shared" si="31"/>
        <v>2.8391652596920002E+20</v>
      </c>
      <c r="O238" s="5">
        <f>'In离子浓度 '!M249</f>
        <v>1.5093721975141076E-3</v>
      </c>
      <c r="P238" s="5">
        <f t="shared" si="37"/>
        <v>4.3213553930308716E-4</v>
      </c>
      <c r="Q238" s="5">
        <f t="shared" si="38"/>
        <v>1.3806247262079462E+67</v>
      </c>
    </row>
    <row r="239" spans="1:17" x14ac:dyDescent="0.25">
      <c r="A239" s="83">
        <f>'OH-离子浓度 '!P250</f>
        <v>14.379673386984464</v>
      </c>
      <c r="B239" s="83"/>
      <c r="D239" s="5">
        <f>'Mg2+离子浓度'!B250</f>
        <v>2.3451997357725163</v>
      </c>
      <c r="E239" s="5">
        <f>'OH-离子浓度 '!N250</f>
        <v>2.3970295447045773</v>
      </c>
      <c r="F239" s="5">
        <f>'Mg2+离子浓度'!M250</f>
        <v>1.183069851003576</v>
      </c>
      <c r="G239" s="5">
        <f t="shared" si="34"/>
        <v>6.7976243514231625</v>
      </c>
      <c r="H239" s="5">
        <f t="shared" si="35"/>
        <v>1211697745351.7224</v>
      </c>
      <c r="I239" s="5">
        <f>Gd离子浓度!M250</f>
        <v>2.2614484308355713E-3</v>
      </c>
      <c r="J239" s="5">
        <f t="shared" si="28"/>
        <v>3.1146327774567314E-2</v>
      </c>
      <c r="K239" s="5">
        <f t="shared" si="36"/>
        <v>1.7303515430315177E+21</v>
      </c>
      <c r="L239" s="5">
        <f>Nd离子浓度!M250</f>
        <v>6.5967371492310295E-3</v>
      </c>
      <c r="M239" s="5">
        <f t="shared" si="30"/>
        <v>9.0855106263333402E-2</v>
      </c>
      <c r="N239" s="5">
        <f t="shared" si="31"/>
        <v>2.839222070729169E+20</v>
      </c>
      <c r="O239" s="5">
        <f>'In离子浓度 '!M250</f>
        <v>1.509372197366611E-3</v>
      </c>
      <c r="P239" s="5">
        <f t="shared" si="37"/>
        <v>4.3214850404756821E-4</v>
      </c>
      <c r="Q239" s="5">
        <f t="shared" si="38"/>
        <v>1.3806661471168313E+67</v>
      </c>
    </row>
    <row r="240" spans="1:17" x14ac:dyDescent="0.25">
      <c r="A240" s="83">
        <f>'OH-离子浓度 '!P251</f>
        <v>14.379676282446223</v>
      </c>
      <c r="B240" s="83"/>
      <c r="D240" s="5">
        <f>'Mg2+离子浓度'!B251</f>
        <v>2.3451997361725163</v>
      </c>
      <c r="E240" s="5">
        <f>'OH-离子浓度 '!N251</f>
        <v>2.3970455258666878</v>
      </c>
      <c r="F240" s="5">
        <f>'Mg2+离子浓度'!M251</f>
        <v>1.1830777531172059</v>
      </c>
      <c r="G240" s="5">
        <f t="shared" si="34"/>
        <v>6.7977603963705429</v>
      </c>
      <c r="H240" s="5">
        <f t="shared" si="35"/>
        <v>1211721995787.9756</v>
      </c>
      <c r="I240" s="5">
        <f>Gd离子浓度!M251</f>
        <v>2.2614635345793253E-3</v>
      </c>
      <c r="J240" s="5">
        <f t="shared" si="28"/>
        <v>3.1147158766905006E-2</v>
      </c>
      <c r="K240" s="5">
        <f t="shared" si="36"/>
        <v>1.7303977092725004E+21</v>
      </c>
      <c r="L240" s="5">
        <f>Nd离子浓度!M251</f>
        <v>6.5967812058521334E-3</v>
      </c>
      <c r="M240" s="5">
        <f t="shared" si="30"/>
        <v>9.0857530279581947E-2</v>
      </c>
      <c r="N240" s="5">
        <f t="shared" si="31"/>
        <v>2.839297821236936E+20</v>
      </c>
      <c r="O240" s="5">
        <f>'In离子浓度 '!M251</f>
        <v>1.5093721971962965E-3</v>
      </c>
      <c r="P240" s="5">
        <f t="shared" si="37"/>
        <v>4.3216579122234489E-4</v>
      </c>
      <c r="Q240" s="5">
        <f t="shared" si="38"/>
        <v>1.3807213777071722E+67</v>
      </c>
    </row>
    <row r="241" spans="1:17" x14ac:dyDescent="0.25">
      <c r="A241" s="83">
        <f>'OH-离子浓度 '!P252</f>
        <v>14.379677730095976</v>
      </c>
      <c r="B241" s="83"/>
      <c r="D241" s="5">
        <f>'Mg2+离子浓度'!B252</f>
        <v>2.3451997363725163</v>
      </c>
      <c r="E241" s="5">
        <f>'OH-离子浓度 '!N252</f>
        <v>2.3970535160399238</v>
      </c>
      <c r="F241" s="5">
        <f>'Mg2+离子浓度'!M252</f>
        <v>1.1830817040270944</v>
      </c>
      <c r="G241" s="5">
        <f t="shared" si="34"/>
        <v>6.7978284163676177</v>
      </c>
      <c r="H241" s="5">
        <f t="shared" si="35"/>
        <v>1211734120564.6377</v>
      </c>
      <c r="I241" s="5">
        <f>Gd离子浓度!M252</f>
        <v>2.2614710863270325E-3</v>
      </c>
      <c r="J241" s="5">
        <f t="shared" si="28"/>
        <v>3.1147574251701466E-2</v>
      </c>
      <c r="K241" s="5">
        <f t="shared" si="36"/>
        <v>1.7304207917611926E+21</v>
      </c>
      <c r="L241" s="5">
        <f>Nd离子浓度!M252</f>
        <v>6.5968032340085209E-3</v>
      </c>
      <c r="M241" s="5">
        <f t="shared" si="30"/>
        <v>9.0858742257397582E-2</v>
      </c>
      <c r="N241" s="5">
        <f t="shared" si="31"/>
        <v>2.8393356955436745E+20</v>
      </c>
      <c r="O241" s="5">
        <f>'In离子浓度 '!M252</f>
        <v>1.509372197075866E-3</v>
      </c>
      <c r="P241" s="5">
        <f t="shared" si="37"/>
        <v>4.3217443456447177E-4</v>
      </c>
      <c r="Q241" s="5">
        <f t="shared" si="38"/>
        <v>1.3807489922187595E+67</v>
      </c>
    </row>
    <row r="242" spans="1:17" x14ac:dyDescent="0.25">
      <c r="A242" s="83">
        <f>'OH-离子浓度 '!P253</f>
        <v>14.37974287899261</v>
      </c>
      <c r="B242" s="83"/>
      <c r="D242" s="5">
        <f>'Mg2+离子浓度'!B253</f>
        <v>2.3451997453725162</v>
      </c>
      <c r="E242" s="5">
        <f>'OH-离子浓度 '!N253</f>
        <v>2.3974131271151116</v>
      </c>
      <c r="F242" s="5">
        <f>'Mg2+离子浓度'!M253</f>
        <v>1.1832595141625077</v>
      </c>
      <c r="G242" s="5">
        <f t="shared" si="34"/>
        <v>6.8008901984695136</v>
      </c>
      <c r="H242" s="5">
        <f t="shared" si="35"/>
        <v>1212279892775.3145</v>
      </c>
      <c r="I242" s="5">
        <f>Gd离子浓度!M253</f>
        <v>2.2618109311732023E-3</v>
      </c>
      <c r="J242" s="5">
        <f t="shared" si="28"/>
        <v>3.1166277671289412E-2</v>
      </c>
      <c r="K242" s="5">
        <f t="shared" si="36"/>
        <v>1.7314598706271898E+21</v>
      </c>
      <c r="L242" s="5">
        <f>Nd离子浓度!M253</f>
        <v>6.5977945211023944E-3</v>
      </c>
      <c r="M242" s="5">
        <f t="shared" si="30"/>
        <v>9.0913300147563395E-2</v>
      </c>
      <c r="N242" s="5">
        <f t="shared" si="31"/>
        <v>2.8410406296113562E+20</v>
      </c>
      <c r="O242" s="5">
        <f>'In离子浓度 '!M253</f>
        <v>1.5093721962679938E-3</v>
      </c>
      <c r="P242" s="5">
        <f t="shared" si="37"/>
        <v>4.3256359440882301E-4</v>
      </c>
      <c r="Q242" s="5">
        <f t="shared" si="38"/>
        <v>1.3819923144051853E+67</v>
      </c>
    </row>
    <row r="243" spans="1:17" x14ac:dyDescent="0.25">
      <c r="A243" s="83">
        <f>'OH-离子浓度 '!P254</f>
        <v>14.380393842560883</v>
      </c>
      <c r="B243" s="83"/>
      <c r="D243" s="5">
        <f>'Mg2+离子浓度'!B254</f>
        <v>2.3451998353725161</v>
      </c>
      <c r="E243" s="5">
        <f>'OH-离子浓度 '!N254</f>
        <v>2.4010093017520431</v>
      </c>
      <c r="F243" s="5">
        <f>'Mg2+离子浓度'!M254</f>
        <v>1.1850376385398034</v>
      </c>
      <c r="G243" s="5">
        <f t="shared" si="34"/>
        <v>6.8315590958864041</v>
      </c>
      <c r="H243" s="5">
        <f t="shared" si="35"/>
        <v>1217746719409.3413</v>
      </c>
      <c r="I243" s="5">
        <f>Gd离子浓度!M254</f>
        <v>2.2652093991200792E-3</v>
      </c>
      <c r="J243" s="5">
        <f t="shared" si="28"/>
        <v>3.1353778265305769E-2</v>
      </c>
      <c r="K243" s="5">
        <f t="shared" si="36"/>
        <v>1.741876570294765E+21</v>
      </c>
      <c r="L243" s="5">
        <f>Nd离子浓度!M254</f>
        <v>6.6077074163177346E-3</v>
      </c>
      <c r="M243" s="5">
        <f t="shared" si="30"/>
        <v>9.1460239063867771E-2</v>
      </c>
      <c r="N243" s="5">
        <f t="shared" si="31"/>
        <v>2.8581324707458679E+20</v>
      </c>
      <c r="O243" s="5">
        <f>'In离子浓度 '!M254</f>
        <v>1.5093721937132776E-3</v>
      </c>
      <c r="P243" s="5">
        <f t="shared" si="37"/>
        <v>4.3647135346417136E-4</v>
      </c>
      <c r="Q243" s="5">
        <f t="shared" si="38"/>
        <v>1.3944771676171609E+67</v>
      </c>
    </row>
    <row r="244" spans="1:17" x14ac:dyDescent="0.25">
      <c r="A244" s="83">
        <f>'OH-离子浓度 '!P255</f>
        <v>14.386850405490121</v>
      </c>
      <c r="B244" s="83"/>
      <c r="D244" s="5">
        <f>'Mg2+离子浓度'!B255</f>
        <v>2.3452007353725164</v>
      </c>
      <c r="E244" s="5">
        <f>'OH-离子浓度 '!N255</f>
        <v>2.4369712490703588</v>
      </c>
      <c r="F244" s="5">
        <f>'Mg2+离子浓度'!M255</f>
        <v>1.2028189547156571</v>
      </c>
      <c r="G244" s="5">
        <f t="shared" si="34"/>
        <v>7.1433359321998253</v>
      </c>
      <c r="H244" s="5">
        <f t="shared" si="35"/>
        <v>1273321913048.0972</v>
      </c>
      <c r="I244" s="5">
        <f>Gd离子浓度!M255</f>
        <v>2.299194139805406E-3</v>
      </c>
      <c r="J244" s="5">
        <f t="shared" si="28"/>
        <v>3.3275673957401761E-2</v>
      </c>
      <c r="K244" s="5">
        <f t="shared" si="36"/>
        <v>1.8486485531889867E+21</v>
      </c>
      <c r="L244" s="5">
        <f>Nd离子浓度!M255</f>
        <v>6.7068364445603788E-3</v>
      </c>
      <c r="M244" s="5">
        <f t="shared" si="30"/>
        <v>9.7066402071509864E-2</v>
      </c>
      <c r="N244" s="5">
        <f t="shared" si="31"/>
        <v>3.0333250647346833E+20</v>
      </c>
      <c r="O244" s="5">
        <f>'In离子浓度 '!M255</f>
        <v>1.5093721856345554E-3</v>
      </c>
      <c r="P244" s="5">
        <f t="shared" si="37"/>
        <v>4.7719415801592832E-4</v>
      </c>
      <c r="Q244" s="5">
        <f t="shared" si="38"/>
        <v>1.5245819744917839E+67</v>
      </c>
    </row>
    <row r="245" spans="1:17" x14ac:dyDescent="0.25">
      <c r="A245" s="83">
        <f>'OH-离子浓度 '!P256</f>
        <v>14.430747249904298</v>
      </c>
      <c r="B245" s="83"/>
      <c r="C245">
        <v>7.4868119641229509E-6</v>
      </c>
      <c r="D245" s="5">
        <f>'Mg2+离子浓度'!B256</f>
        <v>2.3452072221844804</v>
      </c>
      <c r="E245" s="5">
        <f>'OH-离子浓度 '!N256</f>
        <v>2.6961698625921375</v>
      </c>
      <c r="F245" s="5">
        <f>'Mg2+离子浓度'!M256</f>
        <v>1.3309791601846146</v>
      </c>
      <c r="G245" s="5">
        <f t="shared" si="34"/>
        <v>9.6753293045662367</v>
      </c>
      <c r="H245" s="5">
        <f t="shared" si="35"/>
        <v>1724657630047.4575</v>
      </c>
      <c r="I245" s="5">
        <f>Gd离子浓度!M256</f>
        <v>2.5441416205247251E-3</v>
      </c>
      <c r="J245" s="5">
        <f t="shared" si="28"/>
        <v>4.986353139531903E-2</v>
      </c>
      <c r="K245" s="5">
        <f t="shared" si="36"/>
        <v>2.7701961886288351E+21</v>
      </c>
      <c r="L245" s="5">
        <f>Nd离子浓度!M256</f>
        <v>7.4213158923976605E-3</v>
      </c>
      <c r="M245" s="5">
        <f t="shared" si="30"/>
        <v>0.14545299483714588</v>
      </c>
      <c r="N245" s="5">
        <f t="shared" si="31"/>
        <v>4.5454060886608092E+20</v>
      </c>
      <c r="O245" s="5">
        <f>'In离子浓度 '!M256</f>
        <v>1.5093721639456786E-3</v>
      </c>
      <c r="P245" s="5">
        <f t="shared" si="37"/>
        <v>8.7513725478045987E-4</v>
      </c>
      <c r="Q245" s="5">
        <f t="shared" si="38"/>
        <v>2.7959656702251116E+67</v>
      </c>
    </row>
    <row r="246" spans="1:17" x14ac:dyDescent="0.25">
      <c r="A246" s="83">
        <f>'OH-离子浓度 '!P257</f>
        <v>14.43074722240725</v>
      </c>
      <c r="B246" s="83"/>
      <c r="D246" s="5">
        <f>'Mg2+离子浓度'!B257</f>
        <v>2.3452097353725163</v>
      </c>
      <c r="E246" s="5">
        <f>'OH-离子浓度 '!N257</f>
        <v>2.6961696918860616</v>
      </c>
      <c r="F246" s="5">
        <f>'Mg2+离子浓度'!M257</f>
        <v>1.3309790969228705</v>
      </c>
      <c r="G246" s="5">
        <f t="shared" si="34"/>
        <v>9.6753276195225393</v>
      </c>
      <c r="H246" s="5">
        <f t="shared" si="35"/>
        <v>1724657329683.1621</v>
      </c>
      <c r="I246" s="5">
        <f>Gd离子浓度!M257</f>
        <v>2.5441415670623339E-3</v>
      </c>
      <c r="J246" s="5">
        <f t="shared" si="28"/>
        <v>4.986352087626951E-2</v>
      </c>
      <c r="K246" s="5">
        <f t="shared" si="36"/>
        <v>2.7701956042371949E+21</v>
      </c>
      <c r="L246" s="5">
        <f>Nd离子浓度!M257</f>
        <v>7.4213158260205301E-3</v>
      </c>
      <c r="M246" s="5">
        <f t="shared" si="30"/>
        <v>0.14545296590844048</v>
      </c>
      <c r="N246" s="5">
        <f t="shared" si="31"/>
        <v>4.545405184638765E+20</v>
      </c>
      <c r="O246" s="5">
        <f>'In离子浓度 '!M257</f>
        <v>1.5093737680392971E-3</v>
      </c>
      <c r="P246" s="5">
        <f t="shared" si="37"/>
        <v>8.7513878244255879E-4</v>
      </c>
      <c r="Q246" s="5">
        <f t="shared" si="38"/>
        <v>2.7959705509346925E+67</v>
      </c>
    </row>
    <row r="247" spans="1:17" x14ac:dyDescent="0.25">
      <c r="A247" s="83">
        <f>'OH-离子浓度 '!P258</f>
        <v>14.430747169108692</v>
      </c>
      <c r="B247" s="83"/>
      <c r="D247" s="5">
        <f>'Mg2+离子浓度'!B258</f>
        <v>2.3452197353725164</v>
      </c>
      <c r="E247" s="5">
        <f>'OH-离子浓度 '!N258</f>
        <v>2.6961693610000936</v>
      </c>
      <c r="F247" s="5">
        <f>'Mg2+离子浓度'!M258</f>
        <v>1.3309789707317929</v>
      </c>
      <c r="G247" s="5">
        <f t="shared" si="34"/>
        <v>9.675324327399494</v>
      </c>
      <c r="H247" s="5">
        <f t="shared" si="35"/>
        <v>1724656742851.9597</v>
      </c>
      <c r="I247" s="5">
        <f>Gd离子浓度!M258</f>
        <v>2.5441414604184674E-3</v>
      </c>
      <c r="J247" s="5">
        <f t="shared" si="28"/>
        <v>4.9863500427701143E-2</v>
      </c>
      <c r="K247" s="5">
        <f t="shared" si="36"/>
        <v>2.7701944682056191E+21</v>
      </c>
      <c r="L247" s="5">
        <f>Nd离子浓度!M258</f>
        <v>7.4213156936150434E-3</v>
      </c>
      <c r="M247" s="5">
        <f t="shared" si="30"/>
        <v>0.14545290976147671</v>
      </c>
      <c r="N247" s="5">
        <f t="shared" si="31"/>
        <v>4.5454034300461475E+20</v>
      </c>
      <c r="O247" s="5">
        <f>'In离子浓度 '!M258</f>
        <v>1.5093801775311268E-3</v>
      </c>
      <c r="P247" s="5">
        <f t="shared" si="37"/>
        <v>8.7514557052706854E-4</v>
      </c>
      <c r="Q247" s="5">
        <f t="shared" si="38"/>
        <v>2.79599223810565E+67</v>
      </c>
    </row>
    <row r="248" spans="1:17" x14ac:dyDescent="0.25">
      <c r="A248" s="83">
        <f>'OH-离子浓度 '!P259</f>
        <v>14.430747080736584</v>
      </c>
      <c r="B248" s="83"/>
      <c r="D248" s="5">
        <f>'Mg2+离子浓度'!B259</f>
        <v>2.3452497353725161</v>
      </c>
      <c r="E248" s="5">
        <f>'OH-离子浓度 '!N259</f>
        <v>2.6961688123720156</v>
      </c>
      <c r="F248" s="5">
        <f>'Mg2+离子浓度'!M259</f>
        <v>1.3309787521624565</v>
      </c>
      <c r="G248" s="5">
        <f t="shared" si="34"/>
        <v>9.6753188009952904</v>
      </c>
      <c r="H248" s="5">
        <f t="shared" si="35"/>
        <v>1724655757753.1714</v>
      </c>
      <c r="I248" s="5">
        <f>Gd离子浓度!M259</f>
        <v>2.5441412757058819E-3</v>
      </c>
      <c r="J248" s="5">
        <f t="shared" si="28"/>
        <v>4.9863466368149E-2</v>
      </c>
      <c r="K248" s="5">
        <f t="shared" si="36"/>
        <v>2.7701925760082777E+21</v>
      </c>
      <c r="L248" s="5">
        <f>Nd离子浓度!M259</f>
        <v>7.4213154642820195E-3</v>
      </c>
      <c r="M248" s="5">
        <f t="shared" si="30"/>
        <v>0.14545281647457964</v>
      </c>
      <c r="N248" s="5">
        <f t="shared" si="31"/>
        <v>4.5454005148306139E+20</v>
      </c>
      <c r="O248" s="5">
        <f>'In离子浓度 '!M259</f>
        <v>1.5093994401508982E-3</v>
      </c>
      <c r="P248" s="5">
        <f t="shared" si="37"/>
        <v>8.7516683928379549E-4</v>
      </c>
      <c r="Q248" s="5">
        <f t="shared" si="38"/>
        <v>2.7960601894050974E+67</v>
      </c>
    </row>
    <row r="249" spans="1:17" x14ac:dyDescent="0.25">
      <c r="A249" s="83">
        <f>'OH-离子浓度 '!P260</f>
        <v>14.430746992364478</v>
      </c>
      <c r="B249" s="83"/>
      <c r="D249" s="5">
        <f>'Mg2+离子浓度'!B260</f>
        <v>2.3452797353725163</v>
      </c>
      <c r="E249" s="5">
        <f>'OH-离子浓度 '!N260</f>
        <v>2.6961682637440614</v>
      </c>
      <c r="F249" s="5">
        <f>'Mg2+离子浓度'!M260</f>
        <v>1.3309785335931552</v>
      </c>
      <c r="G249" s="5">
        <f t="shared" si="34"/>
        <v>9.6753132745943251</v>
      </c>
      <c r="H249" s="5">
        <f t="shared" si="35"/>
        <v>1724654772654.96</v>
      </c>
      <c r="I249" s="5">
        <f>Gd离子浓度!M260</f>
        <v>2.5441410909933099E-3</v>
      </c>
      <c r="J249" s="5">
        <f t="shared" si="28"/>
        <v>4.9863432308620802E-2</v>
      </c>
      <c r="K249" s="5">
        <f t="shared" si="36"/>
        <v>2.770190683812267E+21</v>
      </c>
      <c r="L249" s="5">
        <f>Nd离子浓度!M260</f>
        <v>7.4213152349490016E-3</v>
      </c>
      <c r="M249" s="5">
        <f t="shared" si="30"/>
        <v>0.14545272318774435</v>
      </c>
      <c r="N249" s="5">
        <f t="shared" si="31"/>
        <v>4.5453975996170115E+20</v>
      </c>
      <c r="O249" s="5">
        <f>'In离子浓度 '!M260</f>
        <v>1.5094187027700746E-3</v>
      </c>
      <c r="P249" s="5">
        <f t="shared" si="37"/>
        <v>8.7518810827168171E-4</v>
      </c>
      <c r="Q249" s="5">
        <f t="shared" si="38"/>
        <v>2.7961281414430724E+67</v>
      </c>
    </row>
    <row r="250" spans="1:17" x14ac:dyDescent="0.25">
      <c r="A250" s="83">
        <f>'OH-离子浓度 '!P261</f>
        <v>14.430746918810907</v>
      </c>
      <c r="B250" s="83"/>
      <c r="D250" s="5">
        <f>'Mg2+离子浓度'!B261</f>
        <v>2.3452997353725165</v>
      </c>
      <c r="E250" s="5">
        <f>'OH-离子浓度 '!N261</f>
        <v>2.6961678071120008</v>
      </c>
      <c r="F250" s="5">
        <f>'Mg2+离子浓度'!M261</f>
        <v>1.3309783551320975</v>
      </c>
      <c r="G250" s="5">
        <f t="shared" si="34"/>
        <v>9.6753087000171849</v>
      </c>
      <c r="H250" s="5">
        <f t="shared" si="35"/>
        <v>1724653957222.3147</v>
      </c>
      <c r="I250" s="5">
        <f>Gd离子浓度!M261</f>
        <v>2.544140940176136E-3</v>
      </c>
      <c r="J250" s="5">
        <f t="shared" si="28"/>
        <v>4.9863404017600504E-2</v>
      </c>
      <c r="K250" s="5">
        <f t="shared" si="36"/>
        <v>2.7701891120889169E+21</v>
      </c>
      <c r="L250" s="5">
        <f>Nd离子浓度!M261</f>
        <v>7.4213150476993795E-3</v>
      </c>
      <c r="M250" s="5">
        <f t="shared" si="30"/>
        <v>0.14545264561471696</v>
      </c>
      <c r="N250" s="5">
        <f t="shared" si="31"/>
        <v>4.5453951754599052E+20</v>
      </c>
      <c r="O250" s="5">
        <f>'In离子浓度 '!M261</f>
        <v>1.5094315375272073E-3</v>
      </c>
      <c r="P250" s="5">
        <f t="shared" si="37"/>
        <v>8.752021026175238E-4</v>
      </c>
      <c r="Q250" s="5">
        <f t="shared" si="38"/>
        <v>2.7961728518131751E+67</v>
      </c>
    </row>
    <row r="251" spans="1:17" x14ac:dyDescent="0.25">
      <c r="A251" s="83">
        <f>'OH-离子浓度 '!P262</f>
        <v>14.430746771533453</v>
      </c>
      <c r="B251" s="83"/>
      <c r="D251" s="5">
        <f>'Mg2+离子浓度'!B262</f>
        <v>2.3453997353725162</v>
      </c>
      <c r="E251" s="5">
        <f>'OH-离子浓度 '!N262</f>
        <v>2.6961668927907789</v>
      </c>
      <c r="F251" s="5">
        <f>'Mg2+离子浓度'!M262</f>
        <v>1.3309779560810948</v>
      </c>
      <c r="G251" s="5">
        <f t="shared" si="34"/>
        <v>9.6752992370321227</v>
      </c>
      <c r="H251" s="5">
        <f t="shared" si="35"/>
        <v>1724652270415.7083</v>
      </c>
      <c r="I251" s="5">
        <f>Gd离子浓度!M262</f>
        <v>2.5441406029387049E-3</v>
      </c>
      <c r="J251" s="5">
        <f t="shared" si="28"/>
        <v>4.9863346679148969E-2</v>
      </c>
      <c r="K251" s="5">
        <f t="shared" si="36"/>
        <v>2.7701859266193874E+21</v>
      </c>
      <c r="L251" s="5">
        <f>Nd离子浓度!M262</f>
        <v>7.4213146289965112E-3</v>
      </c>
      <c r="M251" s="5">
        <f t="shared" si="30"/>
        <v>0.14545248943130379</v>
      </c>
      <c r="N251" s="5">
        <f t="shared" si="31"/>
        <v>4.5453902947282433E+20</v>
      </c>
      <c r="O251" s="5">
        <f>'In离子浓度 '!M262</f>
        <v>1.5094958165734825E-3</v>
      </c>
      <c r="P251" s="5">
        <f t="shared" si="37"/>
        <v>8.7527486412158331E-4</v>
      </c>
      <c r="Q251" s="5">
        <f t="shared" si="38"/>
        <v>2.7964053166823746E+67</v>
      </c>
    </row>
    <row r="252" spans="1:17" x14ac:dyDescent="0.25">
      <c r="A252" s="83">
        <f>'OH-离子浓度 '!P263</f>
        <v>14.430746555878496</v>
      </c>
      <c r="B252" s="83"/>
      <c r="D252" s="5">
        <f>'Mg2+离子浓度'!B263</f>
        <v>2.3456997353725164</v>
      </c>
      <c r="E252" s="5">
        <f>'OH-离子浓度 '!N263</f>
        <v>2.6961655539719898</v>
      </c>
      <c r="F252" s="5">
        <f>'Mg2+离子浓度'!M263</f>
        <v>1.3309772649046907</v>
      </c>
      <c r="G252" s="5">
        <f t="shared" si="34"/>
        <v>9.6752846038537896</v>
      </c>
      <c r="H252" s="5">
        <f t="shared" si="35"/>
        <v>1724649662006.0232</v>
      </c>
      <c r="I252" s="5">
        <f>Gd离子浓度!M263</f>
        <v>2.5441400188264168E-3</v>
      </c>
      <c r="J252" s="5">
        <f t="shared" si="28"/>
        <v>4.9863260950023615E-2</v>
      </c>
      <c r="K252" s="5">
        <f t="shared" si="36"/>
        <v>2.7701811638902011E+21</v>
      </c>
      <c r="L252" s="5">
        <f>Nd离子浓度!M263</f>
        <v>7.421313903781911E-3</v>
      </c>
      <c r="M252" s="5">
        <f t="shared" si="30"/>
        <v>0.14545225853843383</v>
      </c>
      <c r="N252" s="5">
        <f t="shared" si="31"/>
        <v>4.5453830793260571E+20</v>
      </c>
      <c r="O252" s="5">
        <f>'In离子浓度 '!M263</f>
        <v>1.5096887616773095E-3</v>
      </c>
      <c r="P252" s="5">
        <f t="shared" si="37"/>
        <v>8.7549602680998665E-4</v>
      </c>
      <c r="Q252" s="5">
        <f t="shared" si="38"/>
        <v>2.7971119067411716E+67</v>
      </c>
    </row>
    <row r="253" spans="1:17" x14ac:dyDescent="0.25">
      <c r="A253" s="83">
        <f>'OH-离子浓度 '!P264</f>
        <v>14.430746340223585</v>
      </c>
      <c r="B253" s="83"/>
      <c r="D253" s="5">
        <f>'Mg2+离子浓度'!B264</f>
        <v>2.3459997353725162</v>
      </c>
      <c r="E253" s="5">
        <f>'OH-离子浓度 '!N264</f>
        <v>2.6961642151541536</v>
      </c>
      <c r="F253" s="5">
        <f>'Mg2+离子浓度'!M264</f>
        <v>1.3309765737286454</v>
      </c>
      <c r="G253" s="5">
        <f t="shared" si="34"/>
        <v>9.6752699706996559</v>
      </c>
      <c r="H253" s="5">
        <f t="shared" si="35"/>
        <v>1724647053600.6519</v>
      </c>
      <c r="I253" s="5">
        <f>Gd离子浓度!M264</f>
        <v>2.5441394347142628E-3</v>
      </c>
      <c r="J253" s="5">
        <f t="shared" si="28"/>
        <v>4.9863175221061644E-2</v>
      </c>
      <c r="K253" s="5">
        <f t="shared" si="36"/>
        <v>2.7701764011700917E+21</v>
      </c>
      <c r="L253" s="5">
        <f>Nd离子浓度!M264</f>
        <v>7.4213131785673819E-3</v>
      </c>
      <c r="M253" s="5">
        <f t="shared" si="30"/>
        <v>0.14545202764597703</v>
      </c>
      <c r="N253" s="5">
        <f t="shared" si="31"/>
        <v>4.5453758639367822E+20</v>
      </c>
      <c r="O253" s="5">
        <f>'In离子浓度 '!M264</f>
        <v>1.5098817067622813E-3</v>
      </c>
      <c r="P253" s="5">
        <f t="shared" si="37"/>
        <v>8.7571721675208344E-4</v>
      </c>
      <c r="Q253" s="5">
        <f t="shared" si="38"/>
        <v>2.797818583872471E+67</v>
      </c>
    </row>
    <row r="254" spans="1:17" x14ac:dyDescent="0.25">
      <c r="A254" s="83">
        <f>'OH-离子浓度 '!P265</f>
        <v>14.430746150161621</v>
      </c>
      <c r="B254" s="83"/>
      <c r="D254" s="5">
        <f>'Mg2+离子浓度'!B265</f>
        <v>2.3461997353725161</v>
      </c>
      <c r="E254" s="5">
        <f>'OH-离子浓度 '!N265</f>
        <v>2.6961630352217001</v>
      </c>
      <c r="F254" s="5">
        <f>'Mg2+离子浓度'!M265</f>
        <v>1.3309760093860608</v>
      </c>
      <c r="G254" s="5">
        <f t="shared" si="34"/>
        <v>9.6752573998793761</v>
      </c>
      <c r="H254" s="5">
        <f t="shared" si="35"/>
        <v>1724644812812.7231</v>
      </c>
      <c r="I254" s="5">
        <f>Gd离子浓度!M265</f>
        <v>2.5441389577887958E-3</v>
      </c>
      <c r="J254" s="5">
        <f t="shared" si="28"/>
        <v>4.9863100408305466E-2</v>
      </c>
      <c r="K254" s="5">
        <f t="shared" si="36"/>
        <v>2.7701722449058595E+21</v>
      </c>
      <c r="L254" s="5">
        <f>Nd离子浓度!M265</f>
        <v>7.4213125864322554E-3</v>
      </c>
      <c r="M254" s="5">
        <f t="shared" si="30"/>
        <v>0.14545182507653451</v>
      </c>
      <c r="N254" s="5">
        <f t="shared" si="31"/>
        <v>4.5453695336417034E+20</v>
      </c>
      <c r="O254" s="5">
        <f>'In离子浓度 '!M265</f>
        <v>1.5100103147018035E-3</v>
      </c>
      <c r="P254" s="5">
        <f t="shared" si="37"/>
        <v>8.7586410605129043E-4</v>
      </c>
      <c r="Q254" s="5">
        <f t="shared" si="38"/>
        <v>2.7982878787581162E+67</v>
      </c>
    </row>
    <row r="255" spans="1:17" x14ac:dyDescent="0.25">
      <c r="A255" s="83">
        <f>'OH-离子浓度 '!P266</f>
        <v>14.430745897103689</v>
      </c>
      <c r="B255" s="83"/>
      <c r="D255" s="5">
        <f>'Mg2+离子浓度'!B266</f>
        <v>2.347199735372516</v>
      </c>
      <c r="E255" s="5">
        <f>'OH-离子浓度 '!N266</f>
        <v>2.696161464201865</v>
      </c>
      <c r="F255" s="5">
        <f>'Mg2+离子浓度'!M266</f>
        <v>1.3309747474782134</v>
      </c>
      <c r="G255" s="5">
        <f t="shared" si="34"/>
        <v>9.6752369514144725</v>
      </c>
      <c r="H255" s="5">
        <f t="shared" si="35"/>
        <v>1724641167810.0664</v>
      </c>
      <c r="I255" s="5">
        <f>Gd离子浓度!M266</f>
        <v>2.5441378913512308E-3</v>
      </c>
      <c r="J255" s="5">
        <f t="shared" si="28"/>
        <v>4.986299234328543E-2</v>
      </c>
      <c r="K255" s="5">
        <f t="shared" si="36"/>
        <v>2.7701662412936352E+21</v>
      </c>
      <c r="L255" s="5">
        <f>Nd离子浓度!M266</f>
        <v>7.4213112623779665E-3</v>
      </c>
      <c r="M255" s="5">
        <f t="shared" si="30"/>
        <v>0.14545154486754328</v>
      </c>
      <c r="N255" s="5">
        <f t="shared" si="31"/>
        <v>4.5453607771107276E+20</v>
      </c>
      <c r="O255" s="5">
        <f>'In离子浓度 '!M266</f>
        <v>1.5106536872870077E-3</v>
      </c>
      <c r="P255" s="5">
        <f t="shared" si="37"/>
        <v>8.7660756204691645E-4</v>
      </c>
      <c r="Q255" s="5">
        <f t="shared" si="38"/>
        <v>2.8006631375300847E+67</v>
      </c>
    </row>
    <row r="256" spans="1:17" x14ac:dyDescent="0.25">
      <c r="A256" s="83">
        <f>'OH-离子浓度 '!P267</f>
        <v>14.430745853165435</v>
      </c>
      <c r="B256" s="83"/>
      <c r="D256" s="5">
        <f>'Mg2+离子浓度'!B267</f>
        <v>2.3501997353725161</v>
      </c>
      <c r="E256" s="5">
        <f>'OH-离子浓度 '!N267</f>
        <v>2.6961611914269987</v>
      </c>
      <c r="F256" s="5">
        <f>'Mg2+离子浓度'!M267</f>
        <v>1.33097256179178</v>
      </c>
      <c r="G256" s="5">
        <f t="shared" si="34"/>
        <v>9.6752191053189289</v>
      </c>
      <c r="H256" s="5">
        <f t="shared" si="35"/>
        <v>1724637986687.8662</v>
      </c>
      <c r="I256" s="5">
        <f>Gd离子浓度!M267</f>
        <v>2.5441360442279601E-3</v>
      </c>
      <c r="J256" s="5">
        <f t="shared" si="28"/>
        <v>4.9862941007063566E-2</v>
      </c>
      <c r="K256" s="5">
        <f t="shared" si="36"/>
        <v>2.7701633892813096E+21</v>
      </c>
      <c r="L256" s="5">
        <f>Nd离子浓度!M267</f>
        <v>7.4213089690490786E-3</v>
      </c>
      <c r="M256" s="5">
        <f t="shared" si="30"/>
        <v>0.14545145577353757</v>
      </c>
      <c r="N256" s="5">
        <f t="shared" si="31"/>
        <v>4.5453579929230495E+20</v>
      </c>
      <c r="O256" s="5">
        <f>'In离子浓度 '!M267</f>
        <v>1.5125841461829396E-3</v>
      </c>
      <c r="P256" s="5">
        <f t="shared" si="37"/>
        <v>8.7884888735737616E-4</v>
      </c>
      <c r="Q256" s="5">
        <f t="shared" si="38"/>
        <v>2.8078239212695722E+67</v>
      </c>
    </row>
    <row r="257" spans="1:17" x14ac:dyDescent="0.25">
      <c r="A257" s="83">
        <f>'OH-离子浓度 '!P268</f>
        <v>14.430745809227277</v>
      </c>
      <c r="B257" s="83"/>
      <c r="D257" s="5">
        <f>'Mg2+离子浓度'!B268</f>
        <v>2.3531997353725163</v>
      </c>
      <c r="E257" s="5">
        <f>'OH-离子浓度 '!N268</f>
        <v>2.6961609186527467</v>
      </c>
      <c r="F257" s="5">
        <f>'Mg2+离子浓度'!M268</f>
        <v>1.330970376108936</v>
      </c>
      <c r="G257" s="5">
        <f t="shared" si="34"/>
        <v>9.6752012592605112</v>
      </c>
      <c r="H257" s="5">
        <f t="shared" si="35"/>
        <v>1724634805572.2837</v>
      </c>
      <c r="I257" s="5">
        <f>Gd离子浓度!M268</f>
        <v>2.5441341971060303E-3</v>
      </c>
      <c r="J257" s="5">
        <f t="shared" si="28"/>
        <v>4.9862889670927099E-2</v>
      </c>
      <c r="K257" s="5">
        <f t="shared" si="36"/>
        <v>2.7701605372737277E+21</v>
      </c>
      <c r="L257" s="5">
        <f>Nd离子浓度!M268</f>
        <v>7.4213066757209002E-3</v>
      </c>
      <c r="M257" s="5">
        <f t="shared" si="30"/>
        <v>0.14545136667968139</v>
      </c>
      <c r="N257" s="5">
        <f t="shared" si="31"/>
        <v>4.5453552087400435E+20</v>
      </c>
      <c r="O257" s="5">
        <f>'In离子浓度 '!M268</f>
        <v>1.5145146044823227E-3</v>
      </c>
      <c r="P257" s="5">
        <f t="shared" si="37"/>
        <v>8.8109307228392158E-4</v>
      </c>
      <c r="Q257" s="5">
        <f t="shared" si="38"/>
        <v>2.8149938411626889E+67</v>
      </c>
    </row>
    <row r="258" spans="1:17" x14ac:dyDescent="0.25">
      <c r="A258" s="83">
        <f>'OH-离子浓度 '!P269</f>
        <v>14.43074563354712</v>
      </c>
      <c r="B258" s="83"/>
      <c r="D258" s="5">
        <f>'Mg2+离子浓度'!B269</f>
        <v>2.355199735372516</v>
      </c>
      <c r="E258" s="5">
        <f>'OH-离子浓度 '!N269</f>
        <v>2.6961598280059782</v>
      </c>
      <c r="F258" s="5">
        <f>'Mg2+离子浓度'!M269</f>
        <v>1.3309685915092972</v>
      </c>
      <c r="G258" s="5">
        <f t="shared" si="34"/>
        <v>9.6751804589171773</v>
      </c>
      <c r="H258" s="5">
        <f t="shared" si="35"/>
        <v>1724631097846.1992</v>
      </c>
      <c r="I258" s="5">
        <f>Gd离子浓度!M269</f>
        <v>2.5441326889383844E-3</v>
      </c>
      <c r="J258" s="5">
        <f t="shared" si="28"/>
        <v>4.9862799600797751E-2</v>
      </c>
      <c r="K258" s="5">
        <f t="shared" si="36"/>
        <v>2.7701555333776529E+21</v>
      </c>
      <c r="L258" s="5">
        <f>Nd离子浓度!M269</f>
        <v>7.4213048032268601E-3</v>
      </c>
      <c r="M258" s="5">
        <f t="shared" si="30"/>
        <v>0.14545115346721635</v>
      </c>
      <c r="N258" s="5">
        <f t="shared" si="31"/>
        <v>4.5453485458505112E+20</v>
      </c>
      <c r="O258" s="5">
        <f>'In离子浓度 '!M269</f>
        <v>1.5158015062346603E-3</v>
      </c>
      <c r="P258" s="5">
        <f t="shared" si="37"/>
        <v>8.8258891761579901E-4</v>
      </c>
      <c r="Q258" s="5">
        <f t="shared" si="38"/>
        <v>2.8197728997309871E+67</v>
      </c>
    </row>
    <row r="259" spans="1:17" x14ac:dyDescent="0.25">
      <c r="A259" s="83">
        <f>'OH-离子浓度 '!P270</f>
        <v>14.430746960042608</v>
      </c>
      <c r="B259" s="83"/>
      <c r="D259" s="5">
        <f>'Mg2+离子浓度'!B270</f>
        <v>2.3651997353725163</v>
      </c>
      <c r="E259" s="5">
        <f>'OH-离子浓度 '!N270</f>
        <v>2.6961680630848393</v>
      </c>
      <c r="F259" s="5">
        <f>'Mg2+离子浓度'!M270</f>
        <v>1.330964601028543</v>
      </c>
      <c r="G259" s="5">
        <f t="shared" si="34"/>
        <v>9.6752105541446749</v>
      </c>
      <c r="H259" s="5">
        <f t="shared" si="35"/>
        <v>1724636462414.3806</v>
      </c>
      <c r="I259" s="5">
        <f>Gd离子浓度!M270</f>
        <v>2.5441293165750071E-3</v>
      </c>
      <c r="J259" s="5">
        <f t="shared" si="28"/>
        <v>4.9863190405009382E-2</v>
      </c>
      <c r="K259" s="5">
        <f t="shared" si="36"/>
        <v>2.7701772447227435E+21</v>
      </c>
      <c r="L259" s="5">
        <f>Nd离子浓度!M270</f>
        <v>7.421300616203959E-3</v>
      </c>
      <c r="M259" s="5">
        <f t="shared" si="30"/>
        <v>0.14545240419491134</v>
      </c>
      <c r="N259" s="5">
        <f t="shared" si="31"/>
        <v>4.54538763109098E+20</v>
      </c>
      <c r="O259" s="5">
        <f>'In离子浓度 '!M270</f>
        <v>1.5222370684500972E-3</v>
      </c>
      <c r="P259" s="5">
        <f t="shared" si="37"/>
        <v>8.9011546580719438E-4</v>
      </c>
      <c r="Q259" s="5">
        <f t="shared" si="38"/>
        <v>2.8438193795757009E+67</v>
      </c>
    </row>
    <row r="260" spans="1:17" x14ac:dyDescent="0.25">
      <c r="A260" s="83">
        <f>'OH-离子浓度 '!P271</f>
        <v>14.430753201207526</v>
      </c>
      <c r="B260" s="83"/>
      <c r="D260" s="5">
        <f>'Mg2+离子浓度'!B271</f>
        <v>2.3951997353725161</v>
      </c>
      <c r="E260" s="5">
        <f>'OH-离子浓度 '!N271</f>
        <v>2.6962068094911107</v>
      </c>
      <c r="F260" s="5">
        <f>'Mg2+离子浓度'!M271</f>
        <v>1.3309576893338528</v>
      </c>
      <c r="G260" s="5">
        <f t="shared" si="34"/>
        <v>9.6754383946501008</v>
      </c>
      <c r="H260" s="5">
        <f t="shared" si="35"/>
        <v>1724677075695.2053</v>
      </c>
      <c r="I260" s="5">
        <f>Gd离子浓度!M271</f>
        <v>2.5441234754780386E-3</v>
      </c>
      <c r="J260" s="5">
        <f t="shared" si="28"/>
        <v>4.9865225688717978E-2</v>
      </c>
      <c r="K260" s="5">
        <f t="shared" si="36"/>
        <v>2.770290316039888E+21</v>
      </c>
      <c r="L260" s="5">
        <f>Nd离子浓度!M271</f>
        <v>7.421293364071652E-3</v>
      </c>
      <c r="M260" s="5">
        <f t="shared" si="30"/>
        <v>0.14545853299517358</v>
      </c>
      <c r="N260" s="5">
        <f t="shared" si="31"/>
        <v>4.5455791560991749E+20</v>
      </c>
      <c r="O260" s="5">
        <f>'In离子浓度 '!M271</f>
        <v>1.5415448251819427E-3</v>
      </c>
      <c r="P260" s="5">
        <f t="shared" si="37"/>
        <v>9.1291747974275265E-4</v>
      </c>
      <c r="Q260" s="5">
        <f t="shared" si="38"/>
        <v>2.9166692643538424E+67</v>
      </c>
    </row>
    <row r="261" spans="1:17" x14ac:dyDescent="0.25">
      <c r="A261" s="83">
        <f>'OH-离子浓度 '!P272</f>
        <v>14.430759442238354</v>
      </c>
      <c r="B261" s="83"/>
      <c r="D261" s="5">
        <f>'Mg2+离子浓度'!B272</f>
        <v>2.4251997353725163</v>
      </c>
      <c r="E261" s="5">
        <f>'OH-离子浓度 '!N272</f>
        <v>2.6962455556217337</v>
      </c>
      <c r="F261" s="5">
        <f>'Mg2+离子浓度'!M272</f>
        <v>1.3309507776750551</v>
      </c>
      <c r="G261" s="5">
        <f t="shared" si="34"/>
        <v>9.6756662345461653</v>
      </c>
      <c r="H261" s="5">
        <f t="shared" si="35"/>
        <v>1724717688867.4092</v>
      </c>
      <c r="I261" s="5">
        <f>Gd离子浓度!M272</f>
        <v>2.5441176343944808E-3</v>
      </c>
      <c r="J261" s="5">
        <f t="shared" si="28"/>
        <v>4.9867261009311707E-2</v>
      </c>
      <c r="K261" s="5">
        <f t="shared" si="36"/>
        <v>2.770403389406206E+21</v>
      </c>
      <c r="L261" s="5">
        <f>Nd离子浓度!M272</f>
        <v>7.4212861119464305E-3</v>
      </c>
      <c r="M261" s="5">
        <f t="shared" si="30"/>
        <v>0.14546466191894242</v>
      </c>
      <c r="N261" s="5">
        <f t="shared" si="31"/>
        <v>4.5457706849669507E+20</v>
      </c>
      <c r="O261" s="5">
        <f>'In离子浓度 '!M272</f>
        <v>1.5608525630461509E-3</v>
      </c>
      <c r="P261" s="5">
        <f t="shared" si="37"/>
        <v>9.3600984603122957E-4</v>
      </c>
      <c r="Q261" s="5">
        <f t="shared" si="38"/>
        <v>2.9904467924320432E+67</v>
      </c>
    </row>
    <row r="262" spans="1:17" x14ac:dyDescent="0.25">
      <c r="A262" s="83">
        <f>'OH-离子浓度 '!P273</f>
        <v>14.430763139937895</v>
      </c>
      <c r="B262" s="83"/>
      <c r="D262" s="5">
        <f>'Mg2+离子浓度'!B273</f>
        <v>2.4451997353725163</v>
      </c>
      <c r="E262" s="5">
        <f>'OH-离子浓度 '!N273</f>
        <v>2.6962685122762879</v>
      </c>
      <c r="F262" s="5">
        <f>'Mg2+离子浓度'!M273</f>
        <v>1.3309451343585845</v>
      </c>
      <c r="G262" s="5">
        <f t="shared" si="34"/>
        <v>9.6757899722340888</v>
      </c>
      <c r="H262" s="5">
        <f t="shared" si="35"/>
        <v>1724739745496.2727</v>
      </c>
      <c r="I262" s="5">
        <f>Gd离子浓度!M273</f>
        <v>2.5441128651806765E-3</v>
      </c>
      <c r="J262" s="5">
        <f t="shared" ref="J262:J295" si="39">I262*E262^3</f>
        <v>4.9868441291460869E-2</v>
      </c>
      <c r="K262" s="5">
        <f t="shared" si="36"/>
        <v>2.7704689606367149E+21</v>
      </c>
      <c r="L262" s="5">
        <f>Nd离子浓度!M273</f>
        <v>7.4212801906167712E-3</v>
      </c>
      <c r="M262" s="5">
        <f t="shared" ref="M262:M295" si="40">L262*E262^3</f>
        <v>0.14546826147470124</v>
      </c>
      <c r="N262" s="5">
        <f t="shared" ref="N262:N295" si="41">M262/$M$2</f>
        <v>4.5458831710844138E+20</v>
      </c>
      <c r="O262" s="5">
        <f>'In离子浓度 '!M273</f>
        <v>1.5737241494873887E-3</v>
      </c>
      <c r="P262" s="5">
        <f t="shared" si="37"/>
        <v>9.5155973839612207E-4</v>
      </c>
      <c r="Q262" s="5">
        <f t="shared" si="38"/>
        <v>3.0401269597320195E+67</v>
      </c>
    </row>
    <row r="263" spans="1:17" x14ac:dyDescent="0.25">
      <c r="A263" s="83">
        <f>'OH-离子浓度 '!P274</f>
        <v>14.430774701880779</v>
      </c>
      <c r="B263" s="83"/>
      <c r="D263" s="5">
        <f>'Mg2+离子浓度'!B274</f>
        <v>2.4951997353725162</v>
      </c>
      <c r="E263" s="5">
        <f>'OH-离子浓度 '!N274</f>
        <v>2.6963402942555774</v>
      </c>
      <c r="F263" s="5">
        <f>'Mg2+离子浓度'!M274</f>
        <v>1.3309362115296153</v>
      </c>
      <c r="G263" s="5">
        <f t="shared" si="34"/>
        <v>9.6762402994198613</v>
      </c>
      <c r="H263" s="5">
        <f t="shared" si="35"/>
        <v>1724820017721.9004</v>
      </c>
      <c r="I263" s="5">
        <f>Gd离子浓度!M274</f>
        <v>2.5441053244056786E-3</v>
      </c>
      <c r="J263" s="5">
        <f t="shared" si="39"/>
        <v>4.9872276474559656E-2</v>
      </c>
      <c r="K263" s="5">
        <f t="shared" si="36"/>
        <v>2.7706820263644255E+21</v>
      </c>
      <c r="L263" s="5">
        <f>Nd离子浓度!M274</f>
        <v>7.4212708281799896E-3</v>
      </c>
      <c r="M263" s="5">
        <f t="shared" si="40"/>
        <v>0.14547969653026782</v>
      </c>
      <c r="N263" s="5">
        <f t="shared" si="41"/>
        <v>4.5462405165708699E+20</v>
      </c>
      <c r="O263" s="5">
        <f>'In离子浓度 '!M274</f>
        <v>1.6059042287613521E-3</v>
      </c>
      <c r="P263" s="5">
        <f t="shared" si="37"/>
        <v>9.9103158199135796E-4</v>
      </c>
      <c r="Q263" s="5">
        <f t="shared" si="38"/>
        <v>3.1662350862343706E+67</v>
      </c>
    </row>
    <row r="264" spans="1:17" x14ac:dyDescent="0.25">
      <c r="A264" s="83">
        <f>'OH-离子浓度 '!P275</f>
        <v>14.430786263409679</v>
      </c>
      <c r="B264" s="83"/>
      <c r="C264" t="s">
        <v>231</v>
      </c>
      <c r="D264" s="5">
        <f>'Mg2+离子浓度'!B275</f>
        <v>2.5451997353725164</v>
      </c>
      <c r="E264" s="5">
        <f>'OH-离子浓度 '!N275</f>
        <v>2.696412075575596</v>
      </c>
      <c r="F264" s="5">
        <f>'Mg2+离子浓度'!M275</f>
        <v>1.330927288760466</v>
      </c>
      <c r="G264" s="5">
        <f t="shared" si="34"/>
        <v>9.6766906291163739</v>
      </c>
      <c r="H264" s="5">
        <f t="shared" si="35"/>
        <v>1724900290395.0757</v>
      </c>
      <c r="I264" s="5">
        <f>Gd离子浓度!M275</f>
        <v>2.5440977836530309E-3</v>
      </c>
      <c r="J264" s="5">
        <f t="shared" si="39"/>
        <v>4.9876111809976802E-2</v>
      </c>
      <c r="K264" s="5">
        <f t="shared" si="36"/>
        <v>2.7708951005542671E+21</v>
      </c>
      <c r="L264" s="5">
        <f>Nd离子浓度!M275</f>
        <v>7.4212614657550189E-3</v>
      </c>
      <c r="M264" s="5">
        <f t="shared" si="40"/>
        <v>0.1454911320686684</v>
      </c>
      <c r="N264" s="5">
        <f t="shared" si="41"/>
        <v>4.5465978771458877E+20</v>
      </c>
      <c r="O264" s="5">
        <f>'In离子浓度 '!M275</f>
        <v>1.6380842674380131E-3</v>
      </c>
      <c r="P264" s="5">
        <f t="shared" si="37"/>
        <v>1.0313119712970673E-3</v>
      </c>
      <c r="Q264" s="5">
        <f t="shared" si="38"/>
        <v>3.2949264258692244E+67</v>
      </c>
    </row>
    <row r="265" spans="1:17" x14ac:dyDescent="0.25">
      <c r="A265" s="83">
        <f>'OH-离子浓度 '!P276</f>
        <v>14.430797824524623</v>
      </c>
      <c r="B265" s="83"/>
      <c r="C265">
        <v>2.6383412796306209</v>
      </c>
      <c r="D265" s="5">
        <f>'Mg2+离子浓度'!B276</f>
        <v>2.5951997353725162</v>
      </c>
      <c r="E265" s="5">
        <f>'OH-离子浓度 '!N276</f>
        <v>2.6964838562363513</v>
      </c>
      <c r="F265" s="5">
        <f>'Mg2+离子浓度'!M276</f>
        <v>1.3309183660511359</v>
      </c>
      <c r="G265" s="5">
        <f t="shared" si="34"/>
        <v>9.6771409613231842</v>
      </c>
      <c r="H265" s="5">
        <f t="shared" si="35"/>
        <v>1724980563515.7192</v>
      </c>
      <c r="I265" s="5">
        <f>Gd离子浓度!M276</f>
        <v>2.5440902429227337E-3</v>
      </c>
      <c r="J265" s="5">
        <f t="shared" si="39"/>
        <v>4.98799472977111E-2</v>
      </c>
      <c r="K265" s="5">
        <f t="shared" si="36"/>
        <v>2.7711081832061726E+21</v>
      </c>
      <c r="L265" s="5">
        <f>Nd离子浓度!M276</f>
        <v>7.4212521033418591E-3</v>
      </c>
      <c r="M265" s="5">
        <f t="shared" si="40"/>
        <v>0.1455025680899017</v>
      </c>
      <c r="N265" s="5">
        <f t="shared" si="41"/>
        <v>4.5469552528094285E+20</v>
      </c>
      <c r="O265" s="5">
        <f>'In离子浓度 '!M276</f>
        <v>1.6702642655174226E-3</v>
      </c>
      <c r="P265" s="5">
        <f t="shared" si="37"/>
        <v>1.0724012870683964E-3</v>
      </c>
      <c r="Q265" s="5">
        <f t="shared" si="38"/>
        <v>3.4262021951066975E+67</v>
      </c>
    </row>
    <row r="266" spans="1:17" x14ac:dyDescent="0.25">
      <c r="A266" s="83">
        <f>'OH-离子浓度 '!P277</f>
        <v>14.430807538016037</v>
      </c>
      <c r="B266" s="83"/>
      <c r="C266">
        <v>0.2931415442581049</v>
      </c>
      <c r="D266" s="5">
        <f>'Mg2+离子浓度'!B277</f>
        <v>2.6383487664425851</v>
      </c>
      <c r="E266" s="5">
        <f>'OH-离子浓度 '!N277</f>
        <v>2.6965441668476746</v>
      </c>
      <c r="F266" s="5">
        <f>'Mg2+离子浓度'!M277</f>
        <v>1.3309100771997004</v>
      </c>
      <c r="G266" s="5">
        <f t="shared" si="34"/>
        <v>9.6775135804509897</v>
      </c>
      <c r="H266" s="5">
        <f t="shared" si="35"/>
        <v>1725046984037.6096</v>
      </c>
      <c r="I266" s="5">
        <f>Gd离子浓度!M277</f>
        <v>2.5440832378501033E-3</v>
      </c>
      <c r="J266" s="5">
        <f t="shared" si="39"/>
        <v>4.988315692364606E-2</v>
      </c>
      <c r="K266" s="5">
        <f t="shared" si="36"/>
        <v>2.7712864957581146E+21</v>
      </c>
      <c r="L266" s="5">
        <f>Nd离子浓度!M277</f>
        <v>7.421243405975257E-3</v>
      </c>
      <c r="M266" s="5">
        <f t="shared" si="40"/>
        <v>0.14551216087633728</v>
      </c>
      <c r="N266" s="5">
        <f t="shared" si="41"/>
        <v>4.5472550273855403E+20</v>
      </c>
      <c r="O266" s="5">
        <f>'In离子浓度 '!M277</f>
        <v>1.6980348086666514E-3</v>
      </c>
      <c r="P266" s="5">
        <f t="shared" si="37"/>
        <v>1.1085069124282814E-3</v>
      </c>
      <c r="Q266" s="5">
        <f t="shared" si="38"/>
        <v>3.5415556307612825E+67</v>
      </c>
    </row>
    <row r="267" spans="1:17" x14ac:dyDescent="0.25">
      <c r="A267" s="83">
        <f>'OH-离子浓度 '!P278</f>
        <v>14.430808181381774</v>
      </c>
      <c r="B267" s="83"/>
      <c r="D267" s="5">
        <f>'Mg2+离子浓度'!B278</f>
        <v>2.6383487665425851</v>
      </c>
      <c r="E267" s="5">
        <f>'OH-离子浓度 '!N278</f>
        <v>2.6965481615229092</v>
      </c>
      <c r="F267" s="5">
        <f>'Mg2+离子浓度'!M278</f>
        <v>1.3309120525064309</v>
      </c>
      <c r="G267" s="5">
        <f t="shared" si="34"/>
        <v>9.6775566163050435</v>
      </c>
      <c r="H267" s="5">
        <f t="shared" si="35"/>
        <v>1725054655312.842</v>
      </c>
      <c r="I267" s="5">
        <f>Gd离子浓度!M278</f>
        <v>2.5440870135986951E-3</v>
      </c>
      <c r="J267" s="5">
        <f t="shared" si="39"/>
        <v>4.9883452648902676E-2</v>
      </c>
      <c r="K267" s="5">
        <f t="shared" si="36"/>
        <v>2.7713029249390378E+21</v>
      </c>
      <c r="L267" s="5">
        <f>Nd离子浓度!M278</f>
        <v>7.4212544198979241E-3</v>
      </c>
      <c r="M267" s="5">
        <f t="shared" si="40"/>
        <v>0.14551302352146392</v>
      </c>
      <c r="N267" s="5">
        <f t="shared" si="41"/>
        <v>4.5472819850457475E+20</v>
      </c>
      <c r="O267" s="5">
        <f>'In离子浓度 '!M278</f>
        <v>1.6980348085708502E-3</v>
      </c>
      <c r="P267" s="5">
        <f t="shared" si="37"/>
        <v>1.1085167652288015E-3</v>
      </c>
      <c r="Q267" s="5">
        <f t="shared" si="38"/>
        <v>3.5415871093571933E+67</v>
      </c>
    </row>
    <row r="268" spans="1:17" x14ac:dyDescent="0.25">
      <c r="A268" s="83">
        <f>'OH-离子浓度 '!P279</f>
        <v>14.430810111699444</v>
      </c>
      <c r="B268" s="83"/>
      <c r="D268" s="5">
        <f>'Mg2+离子浓度'!B279</f>
        <v>2.6383487668425851</v>
      </c>
      <c r="E268" s="5">
        <f>'OH-离子浓度 '!N279</f>
        <v>2.6965601469529465</v>
      </c>
      <c r="F268" s="5">
        <f>'Mg2+离子浓度'!M279</f>
        <v>1.3309179789325702</v>
      </c>
      <c r="G268" s="5">
        <f t="shared" si="34"/>
        <v>9.6776857383917232</v>
      </c>
      <c r="H268" s="5">
        <f t="shared" si="35"/>
        <v>1725077671727.5801</v>
      </c>
      <c r="I268" s="5">
        <f>Gd离子浓度!M279</f>
        <v>2.5440983412720586E-3</v>
      </c>
      <c r="J268" s="5">
        <f t="shared" si="39"/>
        <v>4.9884339918883219E-2</v>
      </c>
      <c r="K268" s="5">
        <f t="shared" si="36"/>
        <v>2.7713522177157345E+21</v>
      </c>
      <c r="L268" s="5">
        <f>Nd离子浓度!M279</f>
        <v>7.4212874621968133E-3</v>
      </c>
      <c r="M268" s="5">
        <f t="shared" si="40"/>
        <v>0.14551561171761451</v>
      </c>
      <c r="N268" s="5">
        <f t="shared" si="41"/>
        <v>4.5473628661754534E+20</v>
      </c>
      <c r="O268" s="5">
        <f>'In离子浓度 '!M279</f>
        <v>1.6980348084049174E-3</v>
      </c>
      <c r="P268" s="5">
        <f t="shared" si="37"/>
        <v>1.1085463276907387E-3</v>
      </c>
      <c r="Q268" s="5">
        <f t="shared" si="38"/>
        <v>3.5416815581173759E+67</v>
      </c>
    </row>
    <row r="269" spans="1:17" x14ac:dyDescent="0.25">
      <c r="A269" s="83">
        <f>'OH-离子浓度 '!P280</f>
        <v>14.430812685498177</v>
      </c>
      <c r="B269" s="83"/>
      <c r="D269" s="5">
        <f>'Mg2+离子浓度'!B280</f>
        <v>2.6383487672425852</v>
      </c>
      <c r="E269" s="5">
        <f>'OH-离子浓度 '!N280</f>
        <v>2.6965761278690015</v>
      </c>
      <c r="F269" s="5">
        <f>'Mg2+离子浓度'!M280</f>
        <v>1.3309258809575453</v>
      </c>
      <c r="G269" s="5">
        <f t="shared" si="34"/>
        <v>9.6778579063179357</v>
      </c>
      <c r="H269" s="5">
        <f t="shared" si="35"/>
        <v>1725108361197.4932</v>
      </c>
      <c r="I269" s="5">
        <f>Gd离子浓度!M280</f>
        <v>2.5441134449408799E-3</v>
      </c>
      <c r="J269" s="5">
        <f t="shared" si="39"/>
        <v>4.9885522984999625E-2</v>
      </c>
      <c r="K269" s="5">
        <f t="shared" si="36"/>
        <v>2.7714179436110907E+21</v>
      </c>
      <c r="L269" s="5">
        <f>Nd离子浓度!M280</f>
        <v>7.4213315187248753E-3</v>
      </c>
      <c r="M269" s="5">
        <f t="shared" si="40"/>
        <v>0.14551906275753951</v>
      </c>
      <c r="N269" s="5">
        <f t="shared" si="41"/>
        <v>4.5474707111731095E+20</v>
      </c>
      <c r="O269" s="5">
        <f>'In离子浓度 '!M280</f>
        <v>1.6980348082133146E-3</v>
      </c>
      <c r="P269" s="5">
        <f t="shared" si="37"/>
        <v>1.1085857462125861E-3</v>
      </c>
      <c r="Q269" s="5">
        <f t="shared" si="38"/>
        <v>3.5418074958868567E+67</v>
      </c>
    </row>
    <row r="270" spans="1:17" x14ac:dyDescent="0.25">
      <c r="A270" s="83">
        <f>'OH-离子浓度 '!P281</f>
        <v>14.430813972317937</v>
      </c>
      <c r="B270" s="83"/>
      <c r="D270" s="5">
        <f>'Mg2+离子浓度'!B281</f>
        <v>2.6383487674425852</v>
      </c>
      <c r="E270" s="5">
        <f>'OH-离子浓度 '!N281</f>
        <v>2.6965841178682486</v>
      </c>
      <c r="F270" s="5">
        <f>'Mg2+离子浓度'!M281</f>
        <v>1.3309298318047453</v>
      </c>
      <c r="G270" s="5">
        <f t="shared" ref="G270:G295" si="42">F270*E270^2</f>
        <v>9.6779439865517709</v>
      </c>
      <c r="H270" s="5">
        <f t="shared" ref="H270:H295" si="43">G270/$G$2</f>
        <v>1725123705267.6953</v>
      </c>
      <c r="I270" s="5">
        <f>Gd离子浓度!M281</f>
        <v>2.5441209966356026E-3</v>
      </c>
      <c r="J270" s="5">
        <f t="shared" si="39"/>
        <v>4.9886114497748019E-2</v>
      </c>
      <c r="K270" s="5">
        <f t="shared" ref="K270:K295" si="44">J270/$J$2</f>
        <v>2.7714508054304454E+21</v>
      </c>
      <c r="L270" s="5">
        <f>Nd离子浓度!M281</f>
        <v>7.42135354681547E-3</v>
      </c>
      <c r="M270" s="5">
        <f t="shared" si="40"/>
        <v>0.14552078822284578</v>
      </c>
      <c r="N270" s="5">
        <f t="shared" si="41"/>
        <v>4.5475246319639311E+20</v>
      </c>
      <c r="O270" s="5">
        <f>'In离子浓度 '!M281</f>
        <v>1.6980348080778305E-3</v>
      </c>
      <c r="P270" s="5">
        <f t="shared" ref="P270:P305" si="45">O270^2*E270^6</f>
        <v>1.1086054547280438E-3</v>
      </c>
      <c r="Q270" s="5">
        <f t="shared" ref="Q270:Q305" si="46">P270/$P$2</f>
        <v>3.5418704623899165E+67</v>
      </c>
    </row>
    <row r="271" spans="1:17" x14ac:dyDescent="0.25">
      <c r="A271" s="83">
        <f>'OH-离子浓度 '!P282</f>
        <v>14.430871884913699</v>
      </c>
      <c r="B271" s="83"/>
      <c r="D271" s="5">
        <f>'Mg2+离子浓度'!B282</f>
        <v>2.638348776442585</v>
      </c>
      <c r="E271" s="5">
        <f>'OH-离子浓度 '!N282</f>
        <v>2.69694372777629</v>
      </c>
      <c r="F271" s="5">
        <f>'Mg2+离子浓度'!M282</f>
        <v>1.331107641519631</v>
      </c>
      <c r="G271" s="5">
        <f t="shared" si="42"/>
        <v>9.6818187128059012</v>
      </c>
      <c r="H271" s="5">
        <f t="shared" si="43"/>
        <v>1725814387309.4299</v>
      </c>
      <c r="I271" s="5">
        <f>Gd离子浓度!M282</f>
        <v>2.5444608411263341E-3</v>
      </c>
      <c r="J271" s="5">
        <f t="shared" si="39"/>
        <v>4.9912741701978874E-2</v>
      </c>
      <c r="K271" s="5">
        <f t="shared" si="44"/>
        <v>2.7729300945543821E+21</v>
      </c>
      <c r="L271" s="5">
        <f>Nd离子浓度!M282</f>
        <v>7.4223448334680142E-3</v>
      </c>
      <c r="M271" s="5">
        <f t="shared" si="40"/>
        <v>0.14559846019556499</v>
      </c>
      <c r="N271" s="5">
        <f t="shared" si="41"/>
        <v>4.5499518811114065E+20</v>
      </c>
      <c r="O271" s="5">
        <f>'In离子浓度 '!M282</f>
        <v>1.6980348071689785E-3</v>
      </c>
      <c r="P271" s="5">
        <f t="shared" si="45"/>
        <v>1.1094927949126102E-3</v>
      </c>
      <c r="Q271" s="5">
        <f t="shared" si="46"/>
        <v>3.5447054150562627E+67</v>
      </c>
    </row>
    <row r="272" spans="1:17" x14ac:dyDescent="0.25">
      <c r="A272" s="83">
        <f>'OH-离子浓度 '!P283</f>
        <v>14.431450598083407</v>
      </c>
      <c r="B272" s="83"/>
      <c r="D272" s="5">
        <f>'Mg2+离子浓度'!B283</f>
        <v>2.6383488664425849</v>
      </c>
      <c r="E272" s="5">
        <f>'OH-离子浓度 '!N283</f>
        <v>2.7005398987223792</v>
      </c>
      <c r="F272" s="5">
        <f>'Mg2+离子浓度'!M283</f>
        <v>1.3328857645671015</v>
      </c>
      <c r="G272" s="5">
        <f t="shared" si="42"/>
        <v>9.7206235781532637</v>
      </c>
      <c r="H272" s="5">
        <f t="shared" si="43"/>
        <v>1732731475606.6426</v>
      </c>
      <c r="I272" s="5">
        <f>Gd离子浓度!M283</f>
        <v>2.5478593079492156E-3</v>
      </c>
      <c r="J272" s="5">
        <f t="shared" si="39"/>
        <v>5.0179604839945553E-2</v>
      </c>
      <c r="K272" s="5">
        <f t="shared" si="44"/>
        <v>2.7877558244414199E+21</v>
      </c>
      <c r="L272" s="5">
        <f>Nd离子浓度!M283</f>
        <v>7.4322577272877468E-3</v>
      </c>
      <c r="M272" s="5">
        <f t="shared" si="40"/>
        <v>0.1463769034107768</v>
      </c>
      <c r="N272" s="5">
        <f t="shared" si="41"/>
        <v>4.5742782315867754E+20</v>
      </c>
      <c r="O272" s="5">
        <f>'In离子浓度 '!M283</f>
        <v>1.6980348042949379E-3</v>
      </c>
      <c r="P272" s="5">
        <f t="shared" si="45"/>
        <v>1.1183989838200576E-3</v>
      </c>
      <c r="Q272" s="5">
        <f t="shared" si="46"/>
        <v>3.5731596927158389E+67</v>
      </c>
    </row>
    <row r="273" spans="1:17" x14ac:dyDescent="0.25">
      <c r="A273" s="83">
        <f>'OH-离子浓度 '!P284</f>
        <v>14.437195743600821</v>
      </c>
      <c r="B273" s="83"/>
      <c r="D273" s="5">
        <f>'Mg2+离子浓度'!B284</f>
        <v>2.6383497664425852</v>
      </c>
      <c r="E273" s="5">
        <f>'OH-离子浓度 '!N284</f>
        <v>2.736501834369228</v>
      </c>
      <c r="F273" s="5">
        <f>'Mg2+离子浓度'!M284</f>
        <v>1.3506670765376794</v>
      </c>
      <c r="G273" s="5">
        <f t="shared" si="42"/>
        <v>10.114392454988398</v>
      </c>
      <c r="H273" s="5">
        <f t="shared" si="43"/>
        <v>1802922006236.791</v>
      </c>
      <c r="I273" s="5">
        <f>Gd离子浓度!M284</f>
        <v>2.5818440450801551E-3</v>
      </c>
      <c r="J273" s="5">
        <f t="shared" si="39"/>
        <v>5.2907499462134973E-2</v>
      </c>
      <c r="K273" s="5">
        <f t="shared" si="44"/>
        <v>2.9393055256741654E+21</v>
      </c>
      <c r="L273" s="5">
        <f>Nd离子浓度!M284</f>
        <v>7.5313867511170897E-3</v>
      </c>
      <c r="M273" s="5">
        <f t="shared" si="40"/>
        <v>0.1543342020379419</v>
      </c>
      <c r="N273" s="5">
        <f t="shared" si="41"/>
        <v>4.8229438136856845E+20</v>
      </c>
      <c r="O273" s="5">
        <f>'In离子浓度 '!M284</f>
        <v>1.6980347952064237E-3</v>
      </c>
      <c r="P273" s="5">
        <f t="shared" si="45"/>
        <v>1.2107866734977892E-3</v>
      </c>
      <c r="Q273" s="5">
        <f t="shared" si="46"/>
        <v>3.8683280303443744E+67</v>
      </c>
    </row>
    <row r="274" spans="1:17" x14ac:dyDescent="0.25">
      <c r="A274" s="83">
        <f>'OH-离子浓度 '!P285</f>
        <v>14.476498379807891</v>
      </c>
      <c r="B274" s="83"/>
      <c r="C274">
        <v>7.4868119641229509E-6</v>
      </c>
      <c r="D274" s="5">
        <f>'Mg2+离子浓度'!B285</f>
        <v>2.6383562532545493</v>
      </c>
      <c r="E274" s="5">
        <f>'OH-离子浓度 '!N285</f>
        <v>2.9957004165567191</v>
      </c>
      <c r="F274" s="5">
        <f>'Mg2+离子浓度'!M285</f>
        <v>1.4788272707167682</v>
      </c>
      <c r="G274" s="5">
        <f t="shared" si="42"/>
        <v>13.271322727177797</v>
      </c>
      <c r="H274" s="5">
        <f t="shared" si="43"/>
        <v>2365654675076.2563</v>
      </c>
      <c r="I274" s="5">
        <f>Gd离子浓度!M285</f>
        <v>2.8267915162570423E-3</v>
      </c>
      <c r="J274" s="5">
        <f t="shared" si="39"/>
        <v>7.5995682327471947E-2</v>
      </c>
      <c r="K274" s="5">
        <f t="shared" si="44"/>
        <v>4.2219823515262197E+21</v>
      </c>
      <c r="L274" s="5">
        <f>Nd离子浓度!M285</f>
        <v>8.2458661871060192E-3</v>
      </c>
      <c r="M274" s="5">
        <f t="shared" si="40"/>
        <v>0.22168250600238806</v>
      </c>
      <c r="N274" s="5">
        <f t="shared" si="41"/>
        <v>6.9275783125746267E+20</v>
      </c>
      <c r="O274" s="5">
        <f>'In离子浓度 '!M285</f>
        <v>1.6980347708065648E-3</v>
      </c>
      <c r="P274" s="5">
        <f t="shared" si="45"/>
        <v>2.0839314887678888E-3</v>
      </c>
      <c r="Q274" s="5">
        <f t="shared" si="46"/>
        <v>6.6579280791306353E+67</v>
      </c>
    </row>
    <row r="275" spans="1:17" x14ac:dyDescent="0.25">
      <c r="A275" s="83">
        <f>'OH-离子浓度 '!P286</f>
        <v>14.476498352232687</v>
      </c>
      <c r="B275" s="83"/>
      <c r="D275" s="5">
        <f>'Mg2+离子浓度'!B286</f>
        <v>2.6383587664425852</v>
      </c>
      <c r="E275" s="5">
        <f>'OH-离子浓度 '!N286</f>
        <v>2.9957002263469605</v>
      </c>
      <c r="F275" s="5">
        <f>'Mg2+离子浓度'!M286</f>
        <v>1.4788272004277696</v>
      </c>
      <c r="G275" s="5">
        <f t="shared" si="42"/>
        <v>13.271320411083494</v>
      </c>
      <c r="H275" s="5">
        <f t="shared" si="43"/>
        <v>2365654262225.2217</v>
      </c>
      <c r="I275" s="5">
        <f>Gd离子浓度!M286</f>
        <v>2.826791456855068E-3</v>
      </c>
      <c r="J275" s="5">
        <f t="shared" si="39"/>
        <v>7.5995666254638772E-2</v>
      </c>
      <c r="K275" s="5">
        <f t="shared" si="44"/>
        <v>4.2219814585910433E+21</v>
      </c>
      <c r="L275" s="5">
        <f>Nd离子浓度!M286</f>
        <v>8.2458661133540147E-3</v>
      </c>
      <c r="M275" s="5">
        <f t="shared" si="40"/>
        <v>0.22168246179294149</v>
      </c>
      <c r="N275" s="5">
        <f t="shared" si="41"/>
        <v>6.9275769310294219E+20</v>
      </c>
      <c r="O275" s="5">
        <f>'In离子浓度 '!M286</f>
        <v>1.6980363732127626E-3</v>
      </c>
      <c r="P275" s="5">
        <f t="shared" si="45"/>
        <v>2.0839346280029222E-3</v>
      </c>
      <c r="Q275" s="5">
        <f t="shared" si="46"/>
        <v>6.6579381086355337E+67</v>
      </c>
    </row>
    <row r="276" spans="1:17" x14ac:dyDescent="0.25">
      <c r="A276" s="83">
        <f>'OH-离子浓度 '!P287</f>
        <v>14.47649829862314</v>
      </c>
      <c r="B276" s="83"/>
      <c r="D276" s="5">
        <f>'Mg2+离子浓度'!B287</f>
        <v>2.6383687664425852</v>
      </c>
      <c r="E276" s="5">
        <f>'OH-离子浓度 '!N287</f>
        <v>2.9956998565561102</v>
      </c>
      <c r="F276" s="5">
        <f>'Mg2+离子浓度'!M287</f>
        <v>1.478827060219108</v>
      </c>
      <c r="G276" s="5">
        <f t="shared" si="42"/>
        <v>13.271315876382765</v>
      </c>
      <c r="H276" s="5">
        <f t="shared" si="43"/>
        <v>2365653453900.6714</v>
      </c>
      <c r="I276" s="5">
        <f>Gd离子浓度!M287</f>
        <v>2.8267913383632458E-3</v>
      </c>
      <c r="J276" s="5">
        <f t="shared" si="39"/>
        <v>7.5995634926262698E-2</v>
      </c>
      <c r="K276" s="5">
        <f t="shared" si="44"/>
        <v>4.2219797181257058E+21</v>
      </c>
      <c r="L276" s="5">
        <f>Nd离子浓度!M287</f>
        <v>8.2458659662375255E-3</v>
      </c>
      <c r="M276" s="5">
        <f t="shared" si="40"/>
        <v>0.22168237574405508</v>
      </c>
      <c r="N276" s="5">
        <f t="shared" si="41"/>
        <v>6.9275742420017218E+20</v>
      </c>
      <c r="O276" s="5">
        <f>'In离子浓度 '!M287</f>
        <v>1.6980427793386172E-3</v>
      </c>
      <c r="P276" s="5">
        <f t="shared" si="45"/>
        <v>2.0839488085522932E-3</v>
      </c>
      <c r="Q276" s="5">
        <f t="shared" si="46"/>
        <v>6.65798341390509E+67</v>
      </c>
    </row>
    <row r="277" spans="1:17" x14ac:dyDescent="0.25">
      <c r="A277" s="83">
        <f>'OH-离子浓度 '!P288</f>
        <v>14.476498209318063</v>
      </c>
      <c r="B277" s="83"/>
      <c r="D277" s="5">
        <f>'Mg2+离子浓度'!B288</f>
        <v>2.638398766442585</v>
      </c>
      <c r="E277" s="5">
        <f>'OH-离子浓度 '!N288</f>
        <v>2.9956992405428089</v>
      </c>
      <c r="F277" s="5">
        <f>'Mg2+离子浓度'!M288</f>
        <v>1.4788268173706056</v>
      </c>
      <c r="G277" s="5">
        <f t="shared" si="42"/>
        <v>13.271308238980737</v>
      </c>
      <c r="H277" s="5">
        <f t="shared" si="43"/>
        <v>2365652092509.9355</v>
      </c>
      <c r="I277" s="5">
        <f>Gd离子浓度!M288</f>
        <v>2.8267911331293994E-3</v>
      </c>
      <c r="J277" s="5">
        <f t="shared" si="39"/>
        <v>7.599558252723515E-2</v>
      </c>
      <c r="K277" s="5">
        <f t="shared" si="44"/>
        <v>4.2219768070686198E+21</v>
      </c>
      <c r="L277" s="5">
        <f>Nd离子浓度!M288</f>
        <v>8.2458657114243012E-3</v>
      </c>
      <c r="M277" s="5">
        <f t="shared" si="40"/>
        <v>0.22168223213835817</v>
      </c>
      <c r="N277" s="5">
        <f t="shared" si="41"/>
        <v>6.9275697543236931E+20</v>
      </c>
      <c r="O277" s="5">
        <f>'In离子浓度 '!M288</f>
        <v>1.6980620361283492E-3</v>
      </c>
      <c r="P277" s="5">
        <f t="shared" si="45"/>
        <v>2.0839935039732235E-3</v>
      </c>
      <c r="Q277" s="5">
        <f t="shared" si="46"/>
        <v>6.6581262107770716E+67</v>
      </c>
    </row>
    <row r="278" spans="1:17" x14ac:dyDescent="0.25">
      <c r="A278" s="83">
        <f>'OH-离子浓度 '!P289</f>
        <v>14.476498120012987</v>
      </c>
      <c r="B278" s="83"/>
      <c r="D278" s="5">
        <f>'Mg2+离子浓度'!B289</f>
        <v>2.6384287664425852</v>
      </c>
      <c r="E278" s="5">
        <f>'OH-离子浓度 '!N289</f>
        <v>2.9956986245296457</v>
      </c>
      <c r="F278" s="5">
        <f>'Mg2+离子浓度'!M289</f>
        <v>1.4788265745221429</v>
      </c>
      <c r="G278" s="5">
        <f t="shared" si="42"/>
        <v>13.271300601583208</v>
      </c>
      <c r="H278" s="5">
        <f t="shared" si="43"/>
        <v>2365650731120.0015</v>
      </c>
      <c r="I278" s="5">
        <f>Gd离子浓度!M289</f>
        <v>2.8267909278955668E-3</v>
      </c>
      <c r="J278" s="5">
        <f t="shared" si="39"/>
        <v>7.5995530128244587E-2</v>
      </c>
      <c r="K278" s="5">
        <f t="shared" si="44"/>
        <v>4.2219738960135885E+21</v>
      </c>
      <c r="L278" s="5">
        <f>Nd离子浓度!M289</f>
        <v>8.2458654566110838E-3</v>
      </c>
      <c r="M278" s="5">
        <f t="shared" si="40"/>
        <v>0.22168208853275684</v>
      </c>
      <c r="N278" s="5">
        <f t="shared" si="41"/>
        <v>6.9275652666486515E+20</v>
      </c>
      <c r="O278" s="5">
        <f>'In离子浓度 '!M289</f>
        <v>1.6980812929174862E-3</v>
      </c>
      <c r="P278" s="5">
        <f t="shared" si="45"/>
        <v>2.084038199815307E-3</v>
      </c>
      <c r="Q278" s="5">
        <f t="shared" si="46"/>
        <v>6.6582690089945914E+67</v>
      </c>
    </row>
    <row r="279" spans="1:17" x14ac:dyDescent="0.25">
      <c r="A279" s="83">
        <f>'OH-离子浓度 '!P290</f>
        <v>14.476498045837438</v>
      </c>
      <c r="B279" s="83"/>
      <c r="D279" s="5">
        <f>'Mg2+离子浓度'!B290</f>
        <v>2.6384487664425853</v>
      </c>
      <c r="E279" s="5">
        <f>'OH-离子浓度 '!N290</f>
        <v>2.9956981128778053</v>
      </c>
      <c r="F279" s="5">
        <f>'Mg2+离子浓度'!M290</f>
        <v>1.478826376237236</v>
      </c>
      <c r="G279" s="5">
        <f t="shared" si="42"/>
        <v>13.27129428877695</v>
      </c>
      <c r="H279" s="5">
        <f t="shared" si="43"/>
        <v>2365649605842.5938</v>
      </c>
      <c r="I279" s="5">
        <f>Gd离子浓度!M290</f>
        <v>2.8267907603228572E-3</v>
      </c>
      <c r="J279" s="5">
        <f t="shared" si="39"/>
        <v>7.5995486684140509E-2</v>
      </c>
      <c r="K279" s="5">
        <f t="shared" si="44"/>
        <v>4.2219714824522506E+21</v>
      </c>
      <c r="L279" s="5">
        <f>Nd离子浓度!M290</f>
        <v>8.2458652485569699E-3</v>
      </c>
      <c r="M279" s="5">
        <f t="shared" si="40"/>
        <v>0.22168196935253764</v>
      </c>
      <c r="N279" s="5">
        <f t="shared" si="41"/>
        <v>6.9275615422668014E+20</v>
      </c>
      <c r="O279" s="5">
        <f>'In离子浓度 '!M290</f>
        <v>1.6980941229144122E-3</v>
      </c>
      <c r="P279" s="5">
        <f t="shared" si="45"/>
        <v>2.0840675564908592E-3</v>
      </c>
      <c r="Q279" s="5">
        <f t="shared" si="46"/>
        <v>6.6583628002902855E+67</v>
      </c>
    </row>
    <row r="280" spans="1:17" x14ac:dyDescent="0.25">
      <c r="A280" s="83">
        <f>'OH-离子浓度 '!P291</f>
        <v>14.476497895450089</v>
      </c>
      <c r="B280" s="83"/>
      <c r="D280" s="5">
        <f>'Mg2+离子浓度'!B291</f>
        <v>2.6385487664425851</v>
      </c>
      <c r="E280" s="5">
        <f>'OH-离子浓度 '!N291</f>
        <v>2.9956970755286378</v>
      </c>
      <c r="F280" s="5">
        <f>'Mg2+离子浓度'!M291</f>
        <v>1.478825932858765</v>
      </c>
      <c r="G280" s="5">
        <f t="shared" si="42"/>
        <v>13.271281118653878</v>
      </c>
      <c r="H280" s="5">
        <f t="shared" si="43"/>
        <v>2365647258227.0728</v>
      </c>
      <c r="I280" s="5">
        <f>Gd离子浓度!M291</f>
        <v>2.8267903856189088E-3</v>
      </c>
      <c r="J280" s="5">
        <f t="shared" si="39"/>
        <v>7.5995397663569594E-2</v>
      </c>
      <c r="K280" s="5">
        <f t="shared" si="44"/>
        <v>4.2219665368649779E+21</v>
      </c>
      <c r="L280" s="5">
        <f>Nd离子浓度!M291</f>
        <v>8.2458647833338356E-3</v>
      </c>
      <c r="M280" s="5">
        <f t="shared" si="40"/>
        <v>0.22168172655372825</v>
      </c>
      <c r="N280" s="5">
        <f t="shared" si="41"/>
        <v>6.9275539548040082E+20</v>
      </c>
      <c r="O280" s="5">
        <f>'In离子浓度 '!M291</f>
        <v>1.6981583913165405E-3</v>
      </c>
      <c r="P280" s="5">
        <f t="shared" si="45"/>
        <v>2.0842209820970217E-3</v>
      </c>
      <c r="Q280" s="5">
        <f t="shared" si="46"/>
        <v>6.6588529779457567E+67</v>
      </c>
    </row>
    <row r="281" spans="1:17" x14ac:dyDescent="0.25">
      <c r="A281" s="83">
        <f>'OH-离子浓度 '!P292</f>
        <v>14.476497670465445</v>
      </c>
      <c r="B281" s="83"/>
      <c r="D281" s="5">
        <f>'Mg2+离子浓度'!B292</f>
        <v>2.6388487664425853</v>
      </c>
      <c r="E281" s="5">
        <f>'OH-离子浓度 '!N292</f>
        <v>2.9956955236192839</v>
      </c>
      <c r="F281" s="5">
        <f>'Mg2+离子浓度'!M292</f>
        <v>1.478825164904956</v>
      </c>
      <c r="G281" s="5">
        <f t="shared" si="42"/>
        <v>13.27126047662043</v>
      </c>
      <c r="H281" s="5">
        <f t="shared" si="43"/>
        <v>2365643578720.2192</v>
      </c>
      <c r="I281" s="5">
        <f>Gd离子浓度!M292</f>
        <v>2.826789736612718E-3</v>
      </c>
      <c r="J281" s="5">
        <f t="shared" si="39"/>
        <v>7.5995262108412648E-2</v>
      </c>
      <c r="K281" s="5">
        <f t="shared" si="44"/>
        <v>4.2219590060229253E+21</v>
      </c>
      <c r="L281" s="5">
        <f>Nd离子浓度!M292</f>
        <v>8.2458639775437777E-3</v>
      </c>
      <c r="M281" s="5">
        <f t="shared" si="40"/>
        <v>0.22168136036699168</v>
      </c>
      <c r="N281" s="5">
        <f t="shared" si="41"/>
        <v>6.9275425114684903E+20</v>
      </c>
      <c r="O281" s="5">
        <f>'In离子浓度 '!M292</f>
        <v>1.6983513179841655E-3</v>
      </c>
      <c r="P281" s="5">
        <f t="shared" si="45"/>
        <v>2.0846881031722354E-3</v>
      </c>
      <c r="Q281" s="5">
        <f t="shared" si="46"/>
        <v>6.6603453775470777E+67</v>
      </c>
    </row>
    <row r="282" spans="1:17" x14ac:dyDescent="0.25">
      <c r="A282" s="83">
        <f>'OH-离子浓度 '!P293</f>
        <v>14.476497445480843</v>
      </c>
      <c r="B282" s="83"/>
      <c r="D282" s="5">
        <f>'Mg2+离子浓度'!B293</f>
        <v>2.639148766442585</v>
      </c>
      <c r="E282" s="5">
        <f>'OH-离子浓度 '!N293</f>
        <v>2.9956939717110336</v>
      </c>
      <c r="F282" s="5">
        <f>'Mg2+离子浓度'!M293</f>
        <v>1.4788243969515458</v>
      </c>
      <c r="G282" s="5">
        <f t="shared" si="42"/>
        <v>13.271239834621744</v>
      </c>
      <c r="H282" s="5">
        <f t="shared" si="43"/>
        <v>2365639899219.5625</v>
      </c>
      <c r="I282" s="5">
        <f>Gd离子浓度!M293</f>
        <v>2.8267890876066772E-3</v>
      </c>
      <c r="J282" s="5">
        <f t="shared" si="39"/>
        <v>7.5995126553520337E-2</v>
      </c>
      <c r="K282" s="5">
        <f t="shared" si="44"/>
        <v>4.2219514751955747E+21</v>
      </c>
      <c r="L282" s="5">
        <f>Nd离子浓度!M293</f>
        <v>8.245863171753803E-3</v>
      </c>
      <c r="M282" s="5">
        <f t="shared" si="40"/>
        <v>0.22168099418092668</v>
      </c>
      <c r="N282" s="5">
        <f t="shared" si="41"/>
        <v>6.9275310681539595E+20</v>
      </c>
      <c r="O282" s="5">
        <f>'In离子浓度 '!M293</f>
        <v>1.6985442446329376E-3</v>
      </c>
      <c r="P282" s="5">
        <f t="shared" si="45"/>
        <v>2.0851552750804927E-3</v>
      </c>
      <c r="Q282" s="5">
        <f t="shared" si="46"/>
        <v>6.6618379395542891E+67</v>
      </c>
    </row>
    <row r="283" spans="1:17" x14ac:dyDescent="0.25">
      <c r="A283" s="83">
        <f>'OH-离子浓度 '!P294</f>
        <v>14.476497249199083</v>
      </c>
      <c r="B283" s="83"/>
      <c r="D283" s="5">
        <f>'Mg2+离子浓度'!B294</f>
        <v>2.639348766442585</v>
      </c>
      <c r="E283" s="5">
        <f>'OH-离子浓度 '!N294</f>
        <v>2.9956926177911103</v>
      </c>
      <c r="F283" s="5">
        <f>'Mg2+离子浓度'!M294</f>
        <v>1.4788237699205382</v>
      </c>
      <c r="G283" s="5">
        <f t="shared" si="42"/>
        <v>13.271222211523186</v>
      </c>
      <c r="H283" s="5">
        <f t="shared" si="43"/>
        <v>2365636757847.2705</v>
      </c>
      <c r="I283" s="5">
        <f>Gd离子浓度!M294</f>
        <v>2.8267885576955848E-3</v>
      </c>
      <c r="J283" s="5">
        <f t="shared" si="39"/>
        <v>7.5995009268294764E-2</v>
      </c>
      <c r="K283" s="5">
        <f t="shared" si="44"/>
        <v>4.2219449593497093E+21</v>
      </c>
      <c r="L283" s="5">
        <f>Nd离子浓度!M294</f>
        <v>8.2458625138291039E-3</v>
      </c>
      <c r="M283" s="5">
        <f t="shared" si="40"/>
        <v>0.22168067592376681</v>
      </c>
      <c r="N283" s="5">
        <f t="shared" si="41"/>
        <v>6.927521122617713E+20</v>
      </c>
      <c r="O283" s="5">
        <f>'In离子浓度 '!M294</f>
        <v>1.698672837519367E-3</v>
      </c>
      <c r="P283" s="5">
        <f t="shared" si="45"/>
        <v>2.0854653564400323E-3</v>
      </c>
      <c r="Q283" s="5">
        <f t="shared" si="46"/>
        <v>6.6628286148243845E+67</v>
      </c>
    </row>
    <row r="284" spans="1:17" x14ac:dyDescent="0.25">
      <c r="A284" s="83">
        <f>'OH-离子浓度 '!P295</f>
        <v>14.476496965042179</v>
      </c>
      <c r="B284" s="83"/>
      <c r="D284" s="5">
        <f>'Mg2+离子浓度'!B295</f>
        <v>2.6403487664425849</v>
      </c>
      <c r="E284" s="5">
        <f>'OH-离子浓度 '!N295</f>
        <v>2.9956906577236908</v>
      </c>
      <c r="F284" s="5">
        <f>'Mg2+离子浓度'!M295</f>
        <v>1.4788223678371746</v>
      </c>
      <c r="G284" s="5">
        <f t="shared" si="42"/>
        <v>13.271192262409865</v>
      </c>
      <c r="H284" s="5">
        <f t="shared" si="43"/>
        <v>2365631419324.397</v>
      </c>
      <c r="I284" s="5">
        <f>Gd离子浓度!M295</f>
        <v>2.8267873727785831E-3</v>
      </c>
      <c r="J284" s="5">
        <f t="shared" si="39"/>
        <v>7.5994828243784701E-2</v>
      </c>
      <c r="K284" s="5">
        <f t="shared" si="44"/>
        <v>4.2219349024324835E+21</v>
      </c>
      <c r="L284" s="5">
        <f>Nd离子浓度!M295</f>
        <v>8.2458610426648753E-3</v>
      </c>
      <c r="M284" s="5">
        <f t="shared" si="40"/>
        <v>0.22168020123971185</v>
      </c>
      <c r="N284" s="5">
        <f t="shared" si="41"/>
        <v>6.9275062887409962E+20</v>
      </c>
      <c r="O284" s="5">
        <f>'In离子浓度 '!M295</f>
        <v>1.6993161764448359E-3</v>
      </c>
      <c r="P284" s="5">
        <f t="shared" si="45"/>
        <v>2.0870371202908722E-3</v>
      </c>
      <c r="Q284" s="5">
        <f t="shared" si="46"/>
        <v>6.6678502245714762E+67</v>
      </c>
    </row>
    <row r="285" spans="1:17" x14ac:dyDescent="0.25">
      <c r="A285" s="83">
        <f>'OH-离子浓度 '!P296</f>
        <v>14.476496827807141</v>
      </c>
      <c r="B285" s="83"/>
      <c r="D285" s="5">
        <f>'Mg2+离子浓度'!B296</f>
        <v>2.643348766442585</v>
      </c>
      <c r="E285" s="5">
        <f>'OH-离子浓度 '!N296</f>
        <v>2.9956897110995171</v>
      </c>
      <c r="F285" s="5">
        <f>'Mg2+离子浓度'!M296</f>
        <v>1.4788199393598551</v>
      </c>
      <c r="G285" s="5">
        <f t="shared" si="42"/>
        <v>13.27116208160602</v>
      </c>
      <c r="H285" s="5">
        <f t="shared" si="43"/>
        <v>2365626039501.9644</v>
      </c>
      <c r="I285" s="5">
        <f>Gd离子浓度!M296</f>
        <v>2.8267853204429942E-3</v>
      </c>
      <c r="J285" s="5">
        <f t="shared" si="39"/>
        <v>7.5994701027223791E-2</v>
      </c>
      <c r="K285" s="5">
        <f t="shared" si="44"/>
        <v>4.2219278348457665E+21</v>
      </c>
      <c r="L285" s="5">
        <f>Nd离子浓度!M296</f>
        <v>8.2458584945341376E-3</v>
      </c>
      <c r="M285" s="5">
        <f t="shared" si="40"/>
        <v>0.221679922586662</v>
      </c>
      <c r="N285" s="5">
        <f t="shared" si="41"/>
        <v>6.9274975808331881E+20</v>
      </c>
      <c r="O285" s="5">
        <f>'In离子浓度 '!M296</f>
        <v>1.7012465770404053E-3</v>
      </c>
      <c r="P285" s="5">
        <f t="shared" si="45"/>
        <v>2.0917775404566022E-3</v>
      </c>
      <c r="Q285" s="5">
        <f t="shared" si="46"/>
        <v>6.6829953369220512E+67</v>
      </c>
    </row>
    <row r="286" spans="1:17" x14ac:dyDescent="0.25">
      <c r="A286" s="83">
        <f>'OH-离子浓度 '!P297</f>
        <v>14.476496690572368</v>
      </c>
      <c r="B286" s="83"/>
      <c r="D286" s="5">
        <f>'Mg2+离子浓度'!B297</f>
        <v>2.6463487664425851</v>
      </c>
      <c r="E286" s="5">
        <f>'OH-离子浓度 '!N297</f>
        <v>2.9956887644774723</v>
      </c>
      <c r="F286" s="5">
        <f>'Mg2+离子浓度'!M297</f>
        <v>1.478817510886524</v>
      </c>
      <c r="G286" s="5">
        <f t="shared" si="42"/>
        <v>13.271131900887028</v>
      </c>
      <c r="H286" s="5">
        <f t="shared" si="43"/>
        <v>2365620659694.6572</v>
      </c>
      <c r="I286" s="5">
        <f>Gd离子浓度!M297</f>
        <v>2.8267832681088951E-3</v>
      </c>
      <c r="J286" s="5">
        <f t="shared" si="39"/>
        <v>7.5994573811015112E-2</v>
      </c>
      <c r="K286" s="5">
        <f t="shared" si="44"/>
        <v>4.2219207672786175E+21</v>
      </c>
      <c r="L286" s="5">
        <f>Nd离子浓度!M297</f>
        <v>8.2458559464041858E-3</v>
      </c>
      <c r="M286" s="5">
        <f t="shared" si="40"/>
        <v>0.22167964393436862</v>
      </c>
      <c r="N286" s="5">
        <f t="shared" si="41"/>
        <v>6.9274888729490201E+20</v>
      </c>
      <c r="O286" s="5">
        <f>'In离子浓度 '!M297</f>
        <v>1.7031769770394437E-3</v>
      </c>
      <c r="P286" s="5">
        <f t="shared" si="45"/>
        <v>2.0965233276581917E-3</v>
      </c>
      <c r="Q286" s="5">
        <f t="shared" si="46"/>
        <v>6.6981575963520499E+67</v>
      </c>
    </row>
    <row r="287" spans="1:17" x14ac:dyDescent="0.25">
      <c r="A287" s="83">
        <f>'OH-离子浓度 '!P298</f>
        <v>14.476496452694542</v>
      </c>
      <c r="B287" s="83"/>
      <c r="D287" s="5">
        <f>'Mg2+离子浓度'!B298</f>
        <v>2.6483487664425849</v>
      </c>
      <c r="E287" s="5">
        <f>'OH-离子浓度 '!N298</f>
        <v>2.9956871236375231</v>
      </c>
      <c r="F287" s="5">
        <f>'Mg2+离子浓度'!M298</f>
        <v>1.4788155280496083</v>
      </c>
      <c r="G287" s="5">
        <f t="shared" si="42"/>
        <v>13.27109956853762</v>
      </c>
      <c r="H287" s="5">
        <f t="shared" si="43"/>
        <v>2365614896352.5171</v>
      </c>
      <c r="I287" s="5">
        <f>Gd离子浓度!M298</f>
        <v>2.826781592386337E-3</v>
      </c>
      <c r="J287" s="5">
        <f t="shared" si="39"/>
        <v>7.5994403887041082E-2</v>
      </c>
      <c r="K287" s="5">
        <f t="shared" si="44"/>
        <v>4.2219113270578381E+21</v>
      </c>
      <c r="L287" s="5">
        <f>Nd离子浓度!M298</f>
        <v>8.2458538658654358E-3</v>
      </c>
      <c r="M287" s="5">
        <f t="shared" si="40"/>
        <v>0.22167922373765553</v>
      </c>
      <c r="N287" s="5">
        <f t="shared" si="41"/>
        <v>6.9274757418017358E+20</v>
      </c>
      <c r="O287" s="5">
        <f>'In离子浓度 '!M298</f>
        <v>1.704463831189764E-3</v>
      </c>
      <c r="P287" s="5">
        <f t="shared" si="45"/>
        <v>2.0996857267274816E-3</v>
      </c>
      <c r="Q287" s="5">
        <f t="shared" si="46"/>
        <v>6.7082611077555323E+67</v>
      </c>
    </row>
    <row r="288" spans="1:17" x14ac:dyDescent="0.25">
      <c r="A288" s="83">
        <f>'OH-离子浓度 '!P299</f>
        <v>14.476497468203645</v>
      </c>
      <c r="B288" s="83"/>
      <c r="D288" s="5">
        <f>'Mg2+离子浓度'!B299</f>
        <v>2.6583487664425851</v>
      </c>
      <c r="E288" s="5">
        <f>'OH-离子浓度 '!N299</f>
        <v>2.9956941284492919</v>
      </c>
      <c r="F288" s="5">
        <f>'Mg2+离子浓度'!M299</f>
        <v>1.4788110942974211</v>
      </c>
      <c r="G288" s="5">
        <f t="shared" si="42"/>
        <v>13.271121842899127</v>
      </c>
      <c r="H288" s="5">
        <f t="shared" si="43"/>
        <v>2365618866826.939</v>
      </c>
      <c r="I288" s="5">
        <f>Gd离子浓度!M299</f>
        <v>2.8267778453590063E-3</v>
      </c>
      <c r="J288" s="5">
        <f t="shared" si="39"/>
        <v>7.5994836246431233E-2</v>
      </c>
      <c r="K288" s="5">
        <f t="shared" si="44"/>
        <v>4.2219353470239575E+21</v>
      </c>
      <c r="L288" s="5">
        <f>Nd离子浓度!M299</f>
        <v>8.2458492136405371E-3</v>
      </c>
      <c r="M288" s="5">
        <f t="shared" si="40"/>
        <v>0.22168065372812898</v>
      </c>
      <c r="N288" s="5">
        <f t="shared" si="41"/>
        <v>6.9275204290040313E+20</v>
      </c>
      <c r="O288" s="5">
        <f>'In离子浓度 '!M299</f>
        <v>1.7108992869638814E-3</v>
      </c>
      <c r="P288" s="5">
        <f t="shared" si="45"/>
        <v>2.115600689249804E-3</v>
      </c>
      <c r="Q288" s="5">
        <f t="shared" si="46"/>
        <v>6.7591076333859549E+67</v>
      </c>
    </row>
    <row r="289" spans="1:17" x14ac:dyDescent="0.25">
      <c r="A289" s="83">
        <f>'OH-离子浓度 '!P300</f>
        <v>14.476502776430964</v>
      </c>
      <c r="B289" s="83"/>
      <c r="D289" s="5">
        <f>'Mg2+离子浓度'!B300</f>
        <v>2.6883487664425849</v>
      </c>
      <c r="E289" s="5">
        <f>'OH-离子浓度 '!N300</f>
        <v>2.9957307439792049</v>
      </c>
      <c r="F289" s="5">
        <f>'Mg2+离子浓度'!M300</f>
        <v>1.4788034148363893</v>
      </c>
      <c r="G289" s="5">
        <f t="shared" si="42"/>
        <v>13.27137734471323</v>
      </c>
      <c r="H289" s="5">
        <f t="shared" si="43"/>
        <v>2365664410822.3228</v>
      </c>
      <c r="I289" s="5">
        <f>Gd离子浓度!M300</f>
        <v>2.8267713553258955E-3</v>
      </c>
      <c r="J289" s="5">
        <f t="shared" si="39"/>
        <v>7.5997448387405658E-2</v>
      </c>
      <c r="K289" s="5">
        <f t="shared" si="44"/>
        <v>4.2220804659669814E+21</v>
      </c>
      <c r="L289" s="5">
        <f>Nd离子浓度!M300</f>
        <v>8.2458411557551903E-3</v>
      </c>
      <c r="M289" s="5">
        <f t="shared" si="40"/>
        <v>0.22168856581363056</v>
      </c>
      <c r="N289" s="5">
        <f t="shared" si="41"/>
        <v>6.9277676816759547E+20</v>
      </c>
      <c r="O289" s="5">
        <f>'In离子浓度 '!M300</f>
        <v>1.7302068593340572E-3</v>
      </c>
      <c r="P289" s="5">
        <f t="shared" si="45"/>
        <v>2.1637780827420722E-3</v>
      </c>
      <c r="Q289" s="5">
        <f t="shared" si="46"/>
        <v>6.9130290183452783E+67</v>
      </c>
    </row>
    <row r="290" spans="1:17" x14ac:dyDescent="0.25">
      <c r="A290" s="83">
        <f>'OH-离子浓度 '!P301</f>
        <v>14.47650808455564</v>
      </c>
      <c r="B290" s="83"/>
      <c r="D290" s="5">
        <f>'Mg2+离子浓度'!B301</f>
        <v>2.7183487664425852</v>
      </c>
      <c r="E290" s="5">
        <f>'OH-离子浓度 '!N301</f>
        <v>2.9957673592486285</v>
      </c>
      <c r="F290" s="5">
        <f>'Mg2+离子浓度'!M301</f>
        <v>1.478795735415237</v>
      </c>
      <c r="G290" s="5">
        <f t="shared" si="42"/>
        <v>13.271632845173038</v>
      </c>
      <c r="H290" s="5">
        <f t="shared" si="43"/>
        <v>2365709954576.2993</v>
      </c>
      <c r="I290" s="5">
        <f>Gd离子浓度!M301</f>
        <v>2.8267648653076856E-3</v>
      </c>
      <c r="J290" s="5">
        <f t="shared" si="39"/>
        <v>7.600006056427977E-2</v>
      </c>
      <c r="K290" s="5">
        <f t="shared" si="44"/>
        <v>4.2222255869044321E+21</v>
      </c>
      <c r="L290" s="5">
        <f>Nd离子浓度!M301</f>
        <v>8.2458330978777191E-3</v>
      </c>
      <c r="M290" s="5">
        <f t="shared" si="40"/>
        <v>0.22169647802433562</v>
      </c>
      <c r="N290" s="5">
        <f t="shared" si="41"/>
        <v>6.9280149382604888E+20</v>
      </c>
      <c r="O290" s="5">
        <f>'In离子浓度 '!M301</f>
        <v>1.7495144128367767E-3</v>
      </c>
      <c r="P290" s="5">
        <f t="shared" si="45"/>
        <v>2.2125014123632498E-3</v>
      </c>
      <c r="Q290" s="5">
        <f t="shared" si="46"/>
        <v>7.0686946081892964E+67</v>
      </c>
    </row>
    <row r="291" spans="1:17" x14ac:dyDescent="0.25">
      <c r="A291" s="83">
        <f>'OH-离子浓度 '!P302</f>
        <v>14.476511160334478</v>
      </c>
      <c r="B291" s="83"/>
      <c r="D291" s="5">
        <f>'Mg2+离子浓度'!B302</f>
        <v>2.7383487664425852</v>
      </c>
      <c r="E291" s="5">
        <f>'OH-离子浓度 '!N302</f>
        <v>2.995788576074677</v>
      </c>
      <c r="F291" s="5">
        <f>'Mg2+离子浓度'!M302</f>
        <v>1.478789465226684</v>
      </c>
      <c r="G291" s="5">
        <f t="shared" si="42"/>
        <v>13.271764558979161</v>
      </c>
      <c r="H291" s="5">
        <f t="shared" si="43"/>
        <v>2365733432973.1128</v>
      </c>
      <c r="I291" s="5">
        <f>Gd离子浓度!M302</f>
        <v>2.8267595662421732E-3</v>
      </c>
      <c r="J291" s="5">
        <f t="shared" si="39"/>
        <v>7.6001532860945409E-2</v>
      </c>
      <c r="K291" s="5">
        <f t="shared" si="44"/>
        <v>4.2223073811636342E+21</v>
      </c>
      <c r="L291" s="5">
        <f>Nd离子浓度!M302</f>
        <v>8.2458265186547419E-3</v>
      </c>
      <c r="M291" s="5">
        <f t="shared" si="40"/>
        <v>0.22170101150707611</v>
      </c>
      <c r="N291" s="5">
        <f t="shared" si="41"/>
        <v>6.928156609596128E+20</v>
      </c>
      <c r="O291" s="5">
        <f>'In离子浓度 '!M302</f>
        <v>1.7623858487476358E-3</v>
      </c>
      <c r="P291" s="5">
        <f t="shared" si="45"/>
        <v>2.2452719764245567E-3</v>
      </c>
      <c r="Q291" s="5">
        <f t="shared" si="46"/>
        <v>7.1733928959251012E+67</v>
      </c>
    </row>
    <row r="292" spans="1:17" x14ac:dyDescent="0.25">
      <c r="A292" s="83">
        <f>'OH-离子浓度 '!P303</f>
        <v>14.476521167540618</v>
      </c>
      <c r="B292" s="83"/>
      <c r="D292" s="5">
        <f>'Mg2+离子浓度'!B303</f>
        <v>2.788348766442585</v>
      </c>
      <c r="E292" s="5">
        <f>'OH-离子浓度 '!N303</f>
        <v>2.9958576071595364</v>
      </c>
      <c r="F292" s="5">
        <f>'Mg2+离子浓度'!M303</f>
        <v>1.4787795512301267</v>
      </c>
      <c r="G292" s="5">
        <f t="shared" si="42"/>
        <v>13.272287221114411</v>
      </c>
      <c r="H292" s="5">
        <f t="shared" si="43"/>
        <v>2365826599129.1284</v>
      </c>
      <c r="I292" s="5">
        <f>Gd离子浓度!M303</f>
        <v>2.8267511876996342E-3</v>
      </c>
      <c r="J292" s="5">
        <f t="shared" si="39"/>
        <v>7.6006561540814033E-2</v>
      </c>
      <c r="K292" s="5">
        <f t="shared" si="44"/>
        <v>4.2225867522674466E+21</v>
      </c>
      <c r="L292" s="5">
        <f>Nd离子浓度!M303</f>
        <v>8.2458161159981221E-3</v>
      </c>
      <c r="M292" s="5">
        <f t="shared" si="40"/>
        <v>0.22171605792615776</v>
      </c>
      <c r="N292" s="5">
        <f t="shared" si="41"/>
        <v>6.9286268101924304E+20</v>
      </c>
      <c r="O292" s="5">
        <f>'In离子浓度 '!M303</f>
        <v>1.7945656900123623E-3</v>
      </c>
      <c r="P292" s="5">
        <f t="shared" si="45"/>
        <v>2.3283363897543033E-3</v>
      </c>
      <c r="Q292" s="5">
        <f t="shared" si="46"/>
        <v>7.4387744081607141E+67</v>
      </c>
    </row>
    <row r="293" spans="1:17" x14ac:dyDescent="0.25">
      <c r="A293" s="83">
        <f>'OH-离子浓度 '!P304</f>
        <v>14.476531174424265</v>
      </c>
      <c r="B293" s="83"/>
      <c r="C293" t="s">
        <v>233</v>
      </c>
      <c r="D293" s="5">
        <f>'Mg2+离子浓度'!B304</f>
        <v>2.8383487664425853</v>
      </c>
      <c r="E293" s="5">
        <f>'OH-离子浓度 '!N304</f>
        <v>2.9959266376103906</v>
      </c>
      <c r="F293" s="5">
        <f>'Mg2+离子浓度'!M304</f>
        <v>1.4787696373000345</v>
      </c>
      <c r="G293" s="5">
        <f t="shared" si="42"/>
        <v>13.272809884121052</v>
      </c>
      <c r="H293" s="5">
        <f t="shared" si="43"/>
        <v>2365919765440.4731</v>
      </c>
      <c r="I293" s="5">
        <f>Gd离子浓度!M304</f>
        <v>2.8267428091819299E-3</v>
      </c>
      <c r="J293" s="5">
        <f t="shared" si="39"/>
        <v>7.6011590384077288E-2</v>
      </c>
      <c r="K293" s="5">
        <f t="shared" si="44"/>
        <v>4.2228661324487385E+21</v>
      </c>
      <c r="L293" s="5">
        <f>Nd离子浓度!M304</f>
        <v>8.2458057133546273E-3</v>
      </c>
      <c r="M293" s="5">
        <f t="shared" si="40"/>
        <v>0.22173110487246195</v>
      </c>
      <c r="N293" s="5">
        <f t="shared" si="41"/>
        <v>6.929097027264436E+20</v>
      </c>
      <c r="O293" s="5">
        <f>'In离子浓度 '!M304</f>
        <v>1.8267454906800873E-3</v>
      </c>
      <c r="P293" s="5">
        <f t="shared" si="45"/>
        <v>2.412921173930666E-3</v>
      </c>
      <c r="Q293" s="5">
        <f t="shared" si="46"/>
        <v>7.7090133352417447E+67</v>
      </c>
    </row>
    <row r="294" spans="1:17" x14ac:dyDescent="0.25">
      <c r="A294" s="83">
        <f>'OH-离子浓度 '!P305</f>
        <v>14.476541180985439</v>
      </c>
      <c r="B294" s="83"/>
      <c r="C294">
        <v>2.9314903107006902</v>
      </c>
      <c r="D294" s="5">
        <f>'Mg2+离子浓度'!B305</f>
        <v>2.8883487664425851</v>
      </c>
      <c r="E294" s="5">
        <f>'OH-离子浓度 '!N305</f>
        <v>2.9959956674272457</v>
      </c>
      <c r="F294" s="5">
        <f>'Mg2+离子浓度'!M305</f>
        <v>1.4787597234364065</v>
      </c>
      <c r="G294" s="5">
        <f t="shared" si="42"/>
        <v>13.273332547998663</v>
      </c>
      <c r="H294" s="5">
        <f t="shared" si="43"/>
        <v>2366012931907.0703</v>
      </c>
      <c r="I294" s="5">
        <f>Gd离子浓度!M305</f>
        <v>2.8267344306890595E-3</v>
      </c>
      <c r="J294" s="5">
        <f t="shared" si="39"/>
        <v>7.6016619390732995E-2</v>
      </c>
      <c r="K294" s="5">
        <f t="shared" si="44"/>
        <v>4.2231455217073888E+21</v>
      </c>
      <c r="L294" s="5">
        <f>Nd离子浓度!M305</f>
        <v>8.2457953107242573E-3</v>
      </c>
      <c r="M294" s="5">
        <f t="shared" si="40"/>
        <v>0.2217461523459848</v>
      </c>
      <c r="N294" s="5">
        <f t="shared" si="41"/>
        <v>6.9295672608120255E+20</v>
      </c>
      <c r="O294" s="5">
        <f>'In离子浓度 '!M305</f>
        <v>1.858925250750861E-3</v>
      </c>
      <c r="P294" s="5">
        <f t="shared" si="45"/>
        <v>2.49902694802013E-3</v>
      </c>
      <c r="Q294" s="5">
        <f t="shared" si="46"/>
        <v>7.9841116550163893E+67</v>
      </c>
    </row>
    <row r="295" spans="1:17" x14ac:dyDescent="0.25">
      <c r="A295" s="83">
        <f>'OH-离子浓度 '!P306</f>
        <v>14.476549552999764</v>
      </c>
      <c r="B295" s="83"/>
      <c r="C295">
        <v>0.2931415442581049</v>
      </c>
      <c r="D295" s="5">
        <f>'Mg2+离子浓度'!B306</f>
        <v>2.9314977975126539</v>
      </c>
      <c r="E295" s="5">
        <f>'OH-离子浓度 '!N306</f>
        <v>2.9960534226174507</v>
      </c>
      <c r="F295" s="5">
        <f>'Mg2+离子浓度'!M306</f>
        <v>1.4787505138410106</v>
      </c>
      <c r="G295" s="5">
        <f t="shared" si="42"/>
        <v>13.273761636813703</v>
      </c>
      <c r="H295" s="5">
        <f t="shared" si="43"/>
        <v>2366089418326.8633</v>
      </c>
      <c r="I295" s="5">
        <f>Gd离子浓度!M306</f>
        <v>2.8267266473645295E-3</v>
      </c>
      <c r="J295" s="5">
        <f t="shared" si="39"/>
        <v>7.6020806376291314E-2</v>
      </c>
      <c r="K295" s="5">
        <f t="shared" si="44"/>
        <v>4.2233781320161842E+21</v>
      </c>
      <c r="L295" s="5">
        <f>Nd离子浓度!M306</f>
        <v>8.2457856470308875E-3</v>
      </c>
      <c r="M295" s="5">
        <f t="shared" si="40"/>
        <v>0.22175871681040529</v>
      </c>
      <c r="N295" s="5">
        <f t="shared" si="41"/>
        <v>6.9299599003251651E+20</v>
      </c>
      <c r="O295" s="5">
        <f>'In离子浓度 '!M306</f>
        <v>1.886695572798081E-3</v>
      </c>
      <c r="P295" s="5">
        <f t="shared" si="45"/>
        <v>2.5745479138901141E-3</v>
      </c>
      <c r="Q295" s="5">
        <f t="shared" si="46"/>
        <v>8.2253926961345503E+67</v>
      </c>
    </row>
    <row r="296" spans="1:17" x14ac:dyDescent="0.25">
      <c r="A296" s="83"/>
      <c r="B296" s="83"/>
      <c r="D296" s="5">
        <f>'Mg2+离子浓度'!B307</f>
        <v>2.9314977976126539</v>
      </c>
      <c r="E296" s="5">
        <f>'OH-离子浓度 '!N307</f>
        <v>2.9960574171696659</v>
      </c>
      <c r="F296" s="5">
        <f>'Mg2+离子浓度'!M307</f>
        <v>1.4787524891034156</v>
      </c>
      <c r="G296" s="5">
        <f t="shared" ref="G296:G359" si="47">F296*E296^2</f>
        <v>13.273814762556237</v>
      </c>
      <c r="H296" s="5">
        <f t="shared" ref="H296:H359" si="48">G296/$G$2</f>
        <v>2366098888156.1919</v>
      </c>
      <c r="I296" s="5">
        <f>Gd离子浓度!M307</f>
        <v>2.8267304230756556E-3</v>
      </c>
      <c r="J296" s="5">
        <f t="shared" ref="J296:J359" si="49">I296*E296^3</f>
        <v>7.6021211988592893E-2</v>
      </c>
      <c r="K296" s="5">
        <f t="shared" ref="K296:K359" si="50">J296/$J$2</f>
        <v>4.2234006660329389E+21</v>
      </c>
      <c r="L296" s="5">
        <f>Nd离子浓度!M307</f>
        <v>8.2457966609070336E-3</v>
      </c>
      <c r="M296" s="5">
        <f t="shared" ref="M296:M359" si="51">L296*E296^3</f>
        <v>0.22175990000899623</v>
      </c>
      <c r="N296" s="5">
        <f t="shared" ref="N296:N359" si="52">M296/$M$2</f>
        <v>6.9299968752811324E+20</v>
      </c>
      <c r="O296" s="5">
        <f>'In离子浓度 '!M307</f>
        <v>1.8866955726916359E-3</v>
      </c>
      <c r="P296" s="5">
        <f t="shared" si="45"/>
        <v>2.5745685090942136E-3</v>
      </c>
      <c r="Q296" s="5">
        <f t="shared" si="46"/>
        <v>8.2254584955086692E+67</v>
      </c>
    </row>
    <row r="297" spans="1:17" x14ac:dyDescent="0.25">
      <c r="A297" s="83"/>
      <c r="B297" s="83"/>
      <c r="D297" s="5">
        <f>'Mg2+离子浓度'!B308</f>
        <v>2.931497797912654</v>
      </c>
      <c r="E297" s="5">
        <f>'OH-离子浓度 '!N308</f>
        <v>2.9960694023866279</v>
      </c>
      <c r="F297" s="5">
        <f>'Mg2+离子浓度'!M308</f>
        <v>1.4787584154527813</v>
      </c>
      <c r="G297" s="5">
        <f t="shared" si="47"/>
        <v>13.273974159506301</v>
      </c>
      <c r="H297" s="5">
        <f t="shared" si="48"/>
        <v>2366127301159.7686</v>
      </c>
      <c r="I297" s="5">
        <f>Gd离子浓度!M308</f>
        <v>2.8267417506841271E-3</v>
      </c>
      <c r="J297" s="5">
        <f t="shared" si="49"/>
        <v>7.6022428966788166E-2</v>
      </c>
      <c r="K297" s="5">
        <f t="shared" si="50"/>
        <v>4.223468275932676E+21</v>
      </c>
      <c r="L297" s="5">
        <f>Nd离子浓度!M308</f>
        <v>8.245829703125351E-3</v>
      </c>
      <c r="M297" s="5">
        <f t="shared" si="51"/>
        <v>0.22176344999551678</v>
      </c>
      <c r="N297" s="5">
        <f t="shared" si="52"/>
        <v>6.9301078123598997E+20</v>
      </c>
      <c r="O297" s="5">
        <f>'In离子浓度 '!M308</f>
        <v>1.8866955725072674E-3</v>
      </c>
      <c r="P297" s="5">
        <f t="shared" si="45"/>
        <v>2.5746303039436442E-3</v>
      </c>
      <c r="Q297" s="5">
        <f t="shared" si="46"/>
        <v>8.2256559231426326E+67</v>
      </c>
    </row>
    <row r="298" spans="1:17" x14ac:dyDescent="0.25">
      <c r="A298" s="83"/>
      <c r="B298" s="83"/>
      <c r="D298" s="5">
        <f>'Mg2+离子浓度'!B309</f>
        <v>2.931497798312654</v>
      </c>
      <c r="E298" s="5">
        <f>'OH-离子浓度 '!N309</f>
        <v>2.9960853830566441</v>
      </c>
      <c r="F298" s="5">
        <f>'Mg2+离子浓度'!M309</f>
        <v>1.4787663173891064</v>
      </c>
      <c r="G298" s="5">
        <f t="shared" si="47"/>
        <v>13.274186695363039</v>
      </c>
      <c r="H298" s="5">
        <f t="shared" si="48"/>
        <v>2366165186339.2227</v>
      </c>
      <c r="I298" s="5">
        <f>Gd离子浓度!M309</f>
        <v>2.826756854278017E-3</v>
      </c>
      <c r="J298" s="5">
        <f t="shared" si="49"/>
        <v>7.6024051659211195E-2</v>
      </c>
      <c r="K298" s="5">
        <f t="shared" si="50"/>
        <v>4.2235584255117335E+21</v>
      </c>
      <c r="L298" s="5">
        <f>Nd离子浓度!M309</f>
        <v>8.2458737595603755E-3</v>
      </c>
      <c r="M298" s="5">
        <f t="shared" si="51"/>
        <v>0.22176818346559379</v>
      </c>
      <c r="N298" s="5">
        <f t="shared" si="52"/>
        <v>6.9302557332998062E+20</v>
      </c>
      <c r="O298" s="5">
        <f>'In离子浓度 '!M309</f>
        <v>1.8866955722943769E-3</v>
      </c>
      <c r="P298" s="5">
        <f t="shared" si="45"/>
        <v>2.5747127010518856E-3</v>
      </c>
      <c r="Q298" s="5">
        <f t="shared" si="46"/>
        <v>8.2259191726897303E+67</v>
      </c>
    </row>
    <row r="299" spans="1:17" x14ac:dyDescent="0.25">
      <c r="A299" s="83"/>
      <c r="B299" s="83"/>
      <c r="D299" s="5">
        <f>'Mg2+离子浓度'!B310</f>
        <v>2.931497798512654</v>
      </c>
      <c r="E299" s="5">
        <f>'OH-离子浓度 '!N310</f>
        <v>2.9960933728819157</v>
      </c>
      <c r="F299" s="5">
        <f>'Mg2+离子浓度'!M310</f>
        <v>1.478770268173621</v>
      </c>
      <c r="G299" s="5">
        <f t="shared" si="47"/>
        <v>13.274292957976815</v>
      </c>
      <c r="H299" s="5">
        <f t="shared" si="48"/>
        <v>2366184127981.6069</v>
      </c>
      <c r="I299" s="5">
        <f>Gd离子浓度!M310</f>
        <v>2.8267644059197538E-3</v>
      </c>
      <c r="J299" s="5">
        <f t="shared" si="49"/>
        <v>7.6024862972186649E-2</v>
      </c>
      <c r="K299" s="5">
        <f t="shared" si="50"/>
        <v>4.2236034984548143E+21</v>
      </c>
      <c r="L299" s="5">
        <f>Nd离子浓度!M310</f>
        <v>8.2458957875851859E-3</v>
      </c>
      <c r="M299" s="5">
        <f t="shared" si="51"/>
        <v>0.22177055011067345</v>
      </c>
      <c r="N299" s="5">
        <f t="shared" si="52"/>
        <v>6.9303296909585456E+20</v>
      </c>
      <c r="O299" s="5">
        <f>'In离子浓度 '!M310</f>
        <v>1.8866955721438402E-3</v>
      </c>
      <c r="P299" s="5">
        <f t="shared" si="45"/>
        <v>2.5747538976813996E-3</v>
      </c>
      <c r="Q299" s="5">
        <f t="shared" si="46"/>
        <v>8.2260507913143754E+67</v>
      </c>
    </row>
    <row r="300" spans="1:17" x14ac:dyDescent="0.25">
      <c r="A300" s="83"/>
      <c r="B300" s="83"/>
      <c r="D300" s="5">
        <f>'Mg2+离子浓度'!B311</f>
        <v>2.9314978075126539</v>
      </c>
      <c r="E300" s="5">
        <f>'OH-离子浓度 '!N311</f>
        <v>2.9964529816228929</v>
      </c>
      <c r="F300" s="5">
        <f>'Mg2+离子浓度'!M311</f>
        <v>1.4789480774680006</v>
      </c>
      <c r="G300" s="5">
        <f t="shared" si="47"/>
        <v>13.279076168302277</v>
      </c>
      <c r="H300" s="5">
        <f t="shared" si="48"/>
        <v>2367036750143.0083</v>
      </c>
      <c r="I300" s="5">
        <f>Gd离子浓度!M311</f>
        <v>2.8271042500550543E-3</v>
      </c>
      <c r="J300" s="5">
        <f t="shared" si="49"/>
        <v>7.6061384394463943E-2</v>
      </c>
      <c r="K300" s="5">
        <f t="shared" si="50"/>
        <v>4.225632466359108E+21</v>
      </c>
      <c r="L300" s="5">
        <f>Nd离子浓度!M311</f>
        <v>8.2468870737964044E-3</v>
      </c>
      <c r="M300" s="5">
        <f t="shared" si="51"/>
        <v>0.22187708421631389</v>
      </c>
      <c r="N300" s="5">
        <f t="shared" si="52"/>
        <v>6.9336588817598094E+20</v>
      </c>
      <c r="O300" s="5">
        <f>'In离子浓度 '!M311</f>
        <v>1.8866955711340104E-3</v>
      </c>
      <c r="P300" s="5">
        <f t="shared" si="45"/>
        <v>2.576608673999373E-3</v>
      </c>
      <c r="Q300" s="5">
        <f t="shared" si="46"/>
        <v>8.2319765942471976E+67</v>
      </c>
    </row>
    <row r="301" spans="1:17" x14ac:dyDescent="0.25">
      <c r="A301" s="83"/>
      <c r="B301" s="83"/>
      <c r="D301" s="5">
        <f>'Mg2+离子浓度'!B312</f>
        <v>2.9314978975126538</v>
      </c>
      <c r="E301" s="5">
        <f>'OH-离子浓度 '!N312</f>
        <v>3.0000491488784031</v>
      </c>
      <c r="F301" s="5">
        <f>'Mg2+离子浓度'!M312</f>
        <v>1.4807261991857152</v>
      </c>
      <c r="G301" s="5">
        <f t="shared" si="47"/>
        <v>13.326972452439769</v>
      </c>
      <c r="H301" s="5">
        <f t="shared" si="48"/>
        <v>2375574412199.6025</v>
      </c>
      <c r="I301" s="5">
        <f>Gd离子浓度!M312</f>
        <v>2.8305027157539656E-3</v>
      </c>
      <c r="J301" s="5">
        <f t="shared" si="49"/>
        <v>7.6427329519806478E-2</v>
      </c>
      <c r="K301" s="5">
        <f t="shared" si="50"/>
        <v>4.2459627511003601E+21</v>
      </c>
      <c r="L301" s="5">
        <f>Nd离子浓度!M312</f>
        <v>8.2567999662205432E-3</v>
      </c>
      <c r="M301" s="5">
        <f t="shared" si="51"/>
        <v>0.22294455620381623</v>
      </c>
      <c r="N301" s="5">
        <f t="shared" si="52"/>
        <v>6.9670173813692577E+20</v>
      </c>
      <c r="O301" s="5">
        <f>'In离子浓度 '!M312</f>
        <v>1.8866955679406484E-3</v>
      </c>
      <c r="P301" s="5">
        <f t="shared" si="45"/>
        <v>2.5952181905767729E-3</v>
      </c>
      <c r="Q301" s="5">
        <f t="shared" si="46"/>
        <v>8.291431918775632E+67</v>
      </c>
    </row>
    <row r="302" spans="1:17" x14ac:dyDescent="0.25">
      <c r="A302" s="83"/>
      <c r="B302" s="83"/>
      <c r="D302" s="5">
        <f>'Mg2+离子浓度'!B313</f>
        <v>2.9314987975126541</v>
      </c>
      <c r="E302" s="5">
        <f>'OH-离子浓度 '!N313</f>
        <v>3.0360110728546159</v>
      </c>
      <c r="F302" s="5">
        <f>'Mg2+离子浓度'!M313</f>
        <v>1.4985075069512361</v>
      </c>
      <c r="G302" s="5">
        <f t="shared" si="47"/>
        <v>13.812288001188339</v>
      </c>
      <c r="H302" s="5">
        <f t="shared" si="48"/>
        <v>2462083422671.7183</v>
      </c>
      <c r="I302" s="5">
        <f>Gd离子浓度!M313</f>
        <v>2.8644874493305998E-3</v>
      </c>
      <c r="J302" s="5">
        <f t="shared" si="49"/>
        <v>8.0159865027061017E-2</v>
      </c>
      <c r="K302" s="5">
        <f t="shared" si="50"/>
        <v>4.4533258348367236E+21</v>
      </c>
      <c r="L302" s="5">
        <f>Nd离子浓度!M313</f>
        <v>8.3559289856366299E-3</v>
      </c>
      <c r="M302" s="5">
        <f t="shared" si="51"/>
        <v>0.23383245746839162</v>
      </c>
      <c r="N302" s="5">
        <f t="shared" si="52"/>
        <v>7.3072642958872386E+20</v>
      </c>
      <c r="O302" s="5">
        <f>'In离子浓度 '!M313</f>
        <v>1.8866955578423507E-3</v>
      </c>
      <c r="P302" s="5">
        <f t="shared" si="45"/>
        <v>2.787557027401561E-3</v>
      </c>
      <c r="Q302" s="5">
        <f t="shared" si="46"/>
        <v>8.9059329948931664E+67</v>
      </c>
    </row>
    <row r="303" spans="1:17" x14ac:dyDescent="0.25">
      <c r="A303" s="83"/>
      <c r="B303" s="83"/>
      <c r="C303" s="82">
        <v>7.4868119641229509E-6</v>
      </c>
      <c r="D303" s="5">
        <f>'Mg2+离子浓度'!B314</f>
        <v>2.9315052843246181</v>
      </c>
      <c r="E303" s="5">
        <f>'OH-离子浓度 '!N314</f>
        <v>3.2952096237100519</v>
      </c>
      <c r="F303" s="5">
        <f>'Mg2+离子浓度'!M314</f>
        <v>1.6266676898410442</v>
      </c>
      <c r="G303" s="5">
        <f t="shared" si="47"/>
        <v>17.663018958461191</v>
      </c>
      <c r="H303" s="5">
        <f t="shared" si="48"/>
        <v>3148488227889.6953</v>
      </c>
      <c r="I303" s="5">
        <f>Gd离子浓度!M314</f>
        <v>3.1094349109652732E-3</v>
      </c>
      <c r="J303" s="5">
        <f t="shared" si="49"/>
        <v>0.11125783694393897</v>
      </c>
      <c r="K303" s="5">
        <f t="shared" si="50"/>
        <v>6.1809909413299429E+21</v>
      </c>
      <c r="L303" s="5">
        <f>Nd离子浓度!M314</f>
        <v>9.0704084097773235E-3</v>
      </c>
      <c r="M303" s="5">
        <f t="shared" si="51"/>
        <v>0.32454579329228112</v>
      </c>
      <c r="N303" s="5">
        <f t="shared" si="52"/>
        <v>1.0142056040383785E+21</v>
      </c>
      <c r="O303" s="5">
        <f>'In离子浓度 '!M314</f>
        <v>1.8866955307315369E-3</v>
      </c>
      <c r="P303" s="5">
        <f t="shared" si="45"/>
        <v>4.5572402582102602E-3</v>
      </c>
      <c r="Q303" s="5">
        <f t="shared" si="46"/>
        <v>1.455987302942575E+68</v>
      </c>
    </row>
    <row r="304" spans="1:17" x14ac:dyDescent="0.25">
      <c r="A304" s="83"/>
      <c r="B304" s="83"/>
      <c r="D304" s="5">
        <f>'Mg2+离子浓度'!B315</f>
        <v>2.931507797512654</v>
      </c>
      <c r="E304" s="5">
        <f>'OH-离子浓度 '!N315</f>
        <v>3.2952094139980006</v>
      </c>
      <c r="F304" s="5">
        <f>'Mg2+离子浓度'!M315</f>
        <v>1.6266676125251565</v>
      </c>
      <c r="G304" s="5">
        <f t="shared" si="47"/>
        <v>17.663015870732337</v>
      </c>
      <c r="H304" s="5">
        <f t="shared" si="48"/>
        <v>3148487677492.3955</v>
      </c>
      <c r="I304" s="5">
        <f>Gd离子浓度!M315</f>
        <v>3.109434845623853E-3</v>
      </c>
      <c r="J304" s="5">
        <f t="shared" si="49"/>
        <v>0.11125781336413371</v>
      </c>
      <c r="K304" s="5">
        <f t="shared" si="50"/>
        <v>6.1809896313407616E+21</v>
      </c>
      <c r="L304" s="5">
        <f>Nd离子浓度!M315</f>
        <v>9.0704083286505151E-3</v>
      </c>
      <c r="M304" s="5">
        <f t="shared" si="51"/>
        <v>0.32454572842577578</v>
      </c>
      <c r="N304" s="5">
        <f t="shared" si="52"/>
        <v>1.0142054013305494E+21</v>
      </c>
      <c r="O304" s="5">
        <f>'In离子浓度 '!M315</f>
        <v>1.8866971314503303E-3</v>
      </c>
      <c r="P304" s="5">
        <f t="shared" si="45"/>
        <v>4.5572462509824614E-3</v>
      </c>
      <c r="Q304" s="5">
        <f t="shared" si="46"/>
        <v>1.4559892175662816E+68</v>
      </c>
    </row>
    <row r="305" spans="1:17" x14ac:dyDescent="0.25">
      <c r="A305" s="83"/>
      <c r="B305" s="83"/>
      <c r="D305" s="5">
        <f>'Mg2+离子浓度'!B316</f>
        <v>2.9315177975126541</v>
      </c>
      <c r="E305" s="5">
        <f>'OH-离子浓度 '!N316</f>
        <v>3.2952090053050407</v>
      </c>
      <c r="F305" s="5">
        <f>'Mg2+离子浓度'!M316</f>
        <v>1.6266674582996401</v>
      </c>
      <c r="G305" s="5">
        <f t="shared" si="47"/>
        <v>17.663009814729357</v>
      </c>
      <c r="H305" s="5">
        <f t="shared" si="48"/>
        <v>3148486597990.9727</v>
      </c>
      <c r="I305" s="5">
        <f>Gd离子浓度!M316</f>
        <v>3.1094347152843481E-3</v>
      </c>
      <c r="J305" s="5">
        <f t="shared" si="49"/>
        <v>0.11125776730378131</v>
      </c>
      <c r="K305" s="5">
        <f t="shared" si="50"/>
        <v>6.1809870724322956E+21</v>
      </c>
      <c r="L305" s="5">
        <f>Nd离子浓度!M316</f>
        <v>9.0704081668231719E-3</v>
      </c>
      <c r="M305" s="5">
        <f t="shared" si="51"/>
        <v>0.32454560187877951</v>
      </c>
      <c r="N305" s="5">
        <f t="shared" si="52"/>
        <v>1.0142050058711861E+21</v>
      </c>
      <c r="O305" s="5">
        <f>'In离子浓度 '!M316</f>
        <v>1.8867035342102429E-3</v>
      </c>
      <c r="P305" s="5">
        <f t="shared" si="45"/>
        <v>4.5572737909533893E-3</v>
      </c>
      <c r="Q305" s="5">
        <f t="shared" si="46"/>
        <v>1.455998016279038E+68</v>
      </c>
    </row>
    <row r="306" spans="1:17" x14ac:dyDescent="0.25">
      <c r="A306" s="83"/>
      <c r="B306" s="83"/>
      <c r="D306" s="5">
        <f>'Mg2+离子浓度'!B317</f>
        <v>2.9315477975126538</v>
      </c>
      <c r="E306" s="5">
        <f>'OH-离子浓度 '!N317</f>
        <v>3.2952083219113177</v>
      </c>
      <c r="F306" s="5">
        <f>'Mg2+离子浓度'!M317</f>
        <v>1.6266671911732349</v>
      </c>
      <c r="G306" s="5">
        <f t="shared" si="47"/>
        <v>17.662999587898604</v>
      </c>
      <c r="H306" s="5">
        <f t="shared" si="48"/>
        <v>3148484775026.4893</v>
      </c>
      <c r="I306" s="5">
        <f>Gd离子浓度!M317</f>
        <v>3.1094344895297122E-3</v>
      </c>
      <c r="J306" s="5">
        <f t="shared" si="49"/>
        <v>0.11125769000486235</v>
      </c>
      <c r="K306" s="5">
        <f t="shared" si="50"/>
        <v>6.1809827780479093E+21</v>
      </c>
      <c r="L306" s="5">
        <f>Nd离子浓度!M317</f>
        <v>9.0704078865299961E-3</v>
      </c>
      <c r="M306" s="5">
        <f t="shared" si="51"/>
        <v>0.32454538992710624</v>
      </c>
      <c r="N306" s="5">
        <f t="shared" si="52"/>
        <v>1.0142043435222071E+21</v>
      </c>
      <c r="O306" s="5">
        <f>'In离子浓度 '!M317</f>
        <v>1.8867227851699919E-3</v>
      </c>
      <c r="P306" s="5">
        <f t="shared" ref="P306:P322" si="53">O306^2*E306^6</f>
        <v>4.5573611207050634E-3</v>
      </c>
      <c r="Q306" s="5">
        <f t="shared" ref="Q306:Q322" si="54">P306/$P$2</f>
        <v>1.4560259171581671E+68</v>
      </c>
    </row>
    <row r="307" spans="1:17" x14ac:dyDescent="0.25">
      <c r="A307" s="83"/>
      <c r="B307" s="83"/>
      <c r="D307" s="5">
        <f>'Mg2+离子浓度'!B318</f>
        <v>2.931577797512654</v>
      </c>
      <c r="E307" s="5">
        <f>'OH-离子浓度 '!N318</f>
        <v>3.2952076385177489</v>
      </c>
      <c r="F307" s="5">
        <f>'Mg2+离子浓度'!M318</f>
        <v>1.6266669240468736</v>
      </c>
      <c r="G307" s="5">
        <f t="shared" si="47"/>
        <v>17.662989361073905</v>
      </c>
      <c r="H307" s="5">
        <f t="shared" si="48"/>
        <v>3148482952063.085</v>
      </c>
      <c r="I307" s="5">
        <f>Gd离子浓度!M318</f>
        <v>3.1094342637750928E-3</v>
      </c>
      <c r="J307" s="5">
        <f t="shared" si="49"/>
        <v>0.11125761270599835</v>
      </c>
      <c r="K307" s="5">
        <f t="shared" si="50"/>
        <v>6.1809784836665754E+21</v>
      </c>
      <c r="L307" s="5">
        <f>Nd离子浓度!M318</f>
        <v>9.0704076062368254E-3</v>
      </c>
      <c r="M307" s="5">
        <f t="shared" si="51"/>
        <v>0.32454517797557492</v>
      </c>
      <c r="N307" s="5">
        <f t="shared" si="52"/>
        <v>1.0142036811736716E+21</v>
      </c>
      <c r="O307" s="5">
        <f>'In离子浓度 '!M318</f>
        <v>1.8867420361291466E-3</v>
      </c>
      <c r="P307" s="5">
        <f t="shared" si="53"/>
        <v>4.5574484511785029E-3</v>
      </c>
      <c r="Q307" s="5">
        <f t="shared" si="54"/>
        <v>1.4560538182678923E+68</v>
      </c>
    </row>
    <row r="308" spans="1:17" x14ac:dyDescent="0.25">
      <c r="A308" s="83"/>
      <c r="B308" s="83"/>
      <c r="D308" s="5">
        <f>'Mg2+离子浓度'!B319</f>
        <v>2.9315977975126541</v>
      </c>
      <c r="E308" s="5">
        <f>'OH-离子浓度 '!N319</f>
        <v>3.2952070718500499</v>
      </c>
      <c r="F308" s="5">
        <f>'Mg2+离子浓度'!M319</f>
        <v>1.6266667059391489</v>
      </c>
      <c r="G308" s="5">
        <f t="shared" si="47"/>
        <v>17.66298091786539</v>
      </c>
      <c r="H308" s="5">
        <f t="shared" si="48"/>
        <v>3148481447034.8291</v>
      </c>
      <c r="I308" s="5">
        <f>Gd离子浓度!M319</f>
        <v>3.1094340794472312E-3</v>
      </c>
      <c r="J308" s="5">
        <f t="shared" si="49"/>
        <v>0.11125754871265164</v>
      </c>
      <c r="K308" s="5">
        <f t="shared" si="50"/>
        <v>6.180974928480647E+21</v>
      </c>
      <c r="L308" s="5">
        <f>Nd离子浓度!M319</f>
        <v>9.0704073773784193E-3</v>
      </c>
      <c r="M308" s="5">
        <f t="shared" si="51"/>
        <v>0.32454500235350631</v>
      </c>
      <c r="N308" s="5">
        <f t="shared" si="52"/>
        <v>1.0142031323547072E+21</v>
      </c>
      <c r="O308" s="5">
        <f>'In离子浓度 '!M319</f>
        <v>1.8867548613659116E-3</v>
      </c>
      <c r="P308" s="5">
        <f t="shared" si="53"/>
        <v>4.5575057079690739E-3</v>
      </c>
      <c r="Q308" s="5">
        <f t="shared" si="54"/>
        <v>1.4560721111722281E+68</v>
      </c>
    </row>
    <row r="309" spans="1:17" x14ac:dyDescent="0.25">
      <c r="A309" s="83"/>
      <c r="B309" s="83"/>
      <c r="D309" s="5">
        <f>'Mg2+离子浓度'!B320</f>
        <v>2.9316977975126539</v>
      </c>
      <c r="E309" s="5">
        <f>'OH-离子浓度 '!N320</f>
        <v>3.2952059114817049</v>
      </c>
      <c r="F309" s="5">
        <f>'Mg2+离子浓度'!M320</f>
        <v>1.6266662182355154</v>
      </c>
      <c r="G309" s="5">
        <f t="shared" si="47"/>
        <v>17.662963182573989</v>
      </c>
      <c r="H309" s="5">
        <f t="shared" si="48"/>
        <v>3148478285663.813</v>
      </c>
      <c r="I309" s="5">
        <f>Gd离子浓度!M320</f>
        <v>3.1094336672776281E-3</v>
      </c>
      <c r="J309" s="5">
        <f t="shared" si="49"/>
        <v>0.11125741643091076</v>
      </c>
      <c r="K309" s="5">
        <f t="shared" si="50"/>
        <v>6.1809675794950432E+21</v>
      </c>
      <c r="L309" s="5">
        <f>Nd离子浓度!M320</f>
        <v>9.0704068656354796E-3</v>
      </c>
      <c r="M309" s="5">
        <f t="shared" si="51"/>
        <v>0.32454464118905929</v>
      </c>
      <c r="N309" s="5">
        <f t="shared" si="52"/>
        <v>1.0142020037158103E+21</v>
      </c>
      <c r="O309" s="5">
        <f>'In离子浓度 '!M320</f>
        <v>1.8868191191239972E-3</v>
      </c>
      <c r="P309" s="5">
        <f t="shared" si="53"/>
        <v>4.5578065159663853E-3</v>
      </c>
      <c r="Q309" s="5">
        <f t="shared" si="54"/>
        <v>1.4561682159637014E+68</v>
      </c>
    </row>
    <row r="310" spans="1:17" x14ac:dyDescent="0.25">
      <c r="A310" s="83"/>
      <c r="B310" s="83"/>
      <c r="D310" s="5">
        <f>'Mg2+离子浓度'!B321</f>
        <v>2.9319977975126541</v>
      </c>
      <c r="E310" s="5">
        <f>'OH-离子浓度 '!N321</f>
        <v>3.2952041464969719</v>
      </c>
      <c r="F310" s="5">
        <f>'Mg2+离子浓度'!M321</f>
        <v>1.6266653735082961</v>
      </c>
      <c r="G310" s="5">
        <f t="shared" si="47"/>
        <v>17.66293508887523</v>
      </c>
      <c r="H310" s="5">
        <f t="shared" si="48"/>
        <v>3148473277874.3726</v>
      </c>
      <c r="I310" s="5">
        <f>Gd离子浓度!M321</f>
        <v>3.1094329533790281E-3</v>
      </c>
      <c r="J310" s="5">
        <f t="shared" si="49"/>
        <v>0.11125721211156918</v>
      </c>
      <c r="K310" s="5">
        <f t="shared" si="50"/>
        <v>6.1809562284205099E+21</v>
      </c>
      <c r="L310" s="5">
        <f>Nd离子浓度!M321</f>
        <v>9.0704059792707566E-3</v>
      </c>
      <c r="M310" s="5">
        <f t="shared" si="51"/>
        <v>0.32454408797498863</v>
      </c>
      <c r="N310" s="5">
        <f t="shared" si="52"/>
        <v>1.0142002749218395E+21</v>
      </c>
      <c r="O310" s="5">
        <f>'In离子浓度 '!M321</f>
        <v>1.8870120273556008E-3</v>
      </c>
      <c r="P310" s="5">
        <f t="shared" si="53"/>
        <v>4.5587238925921094E-3</v>
      </c>
      <c r="Q310" s="5">
        <f t="shared" si="54"/>
        <v>1.4564613075374152E+68</v>
      </c>
    </row>
    <row r="311" spans="1:17" x14ac:dyDescent="0.25">
      <c r="A311" s="83"/>
      <c r="B311" s="83"/>
      <c r="D311" s="5">
        <f>'Mg2+离子浓度'!B322</f>
        <v>2.9322977975126538</v>
      </c>
      <c r="E311" s="5">
        <f>'OH-离子浓度 '!N322</f>
        <v>3.2952023815134956</v>
      </c>
      <c r="F311" s="5">
        <f>'Mg2+离子浓度'!M322</f>
        <v>1.6266645287815156</v>
      </c>
      <c r="G311" s="5">
        <f t="shared" si="47"/>
        <v>17.662906995224496</v>
      </c>
      <c r="H311" s="5">
        <f t="shared" si="48"/>
        <v>3148468270093.4932</v>
      </c>
      <c r="I311" s="5">
        <f>Gd离子浓度!M322</f>
        <v>3.1094322394805921E-3</v>
      </c>
      <c r="J311" s="5">
        <f t="shared" si="49"/>
        <v>0.11125700779263437</v>
      </c>
      <c r="K311" s="5">
        <f t="shared" si="50"/>
        <v>6.1809448773685766E+21</v>
      </c>
      <c r="L311" s="5">
        <f>Nd离子浓度!M322</f>
        <v>9.0704050929061187E-3</v>
      </c>
      <c r="M311" s="5">
        <f t="shared" si="51"/>
        <v>0.32454353476195286</v>
      </c>
      <c r="N311" s="5">
        <f t="shared" si="52"/>
        <v>1.0141985461311027E+21</v>
      </c>
      <c r="O311" s="5">
        <f>'In离子浓度 '!M322</f>
        <v>1.8872049355683537E-3</v>
      </c>
      <c r="P311" s="5">
        <f t="shared" si="53"/>
        <v>4.5596413584707588E-3</v>
      </c>
      <c r="Q311" s="5">
        <f t="shared" si="54"/>
        <v>1.4567544276264405E+68</v>
      </c>
    </row>
    <row r="312" spans="1:17" x14ac:dyDescent="0.25">
      <c r="A312" s="83"/>
      <c r="B312" s="83"/>
      <c r="D312" s="5">
        <f>'Mg2+离子浓度'!B323</f>
        <v>2.9324977975126538</v>
      </c>
      <c r="E312" s="5">
        <f>'OH-离子浓度 '!N323</f>
        <v>3.2952008536185016</v>
      </c>
      <c r="F312" s="5">
        <f>'Mg2+离子浓度'!M323</f>
        <v>1.6266638390653456</v>
      </c>
      <c r="G312" s="5">
        <f t="shared" si="47"/>
        <v>17.662883126438281</v>
      </c>
      <c r="H312" s="5">
        <f t="shared" si="48"/>
        <v>3148464015407.8936</v>
      </c>
      <c r="I312" s="5">
        <f>Gd离子浓度!M323</f>
        <v>3.1094316565850942E-3</v>
      </c>
      <c r="J312" s="5">
        <f t="shared" si="49"/>
        <v>0.1112568321759769</v>
      </c>
      <c r="K312" s="5">
        <f t="shared" si="50"/>
        <v>6.1809351208876061E+21</v>
      </c>
      <c r="L312" s="5">
        <f>Nd离子浓度!M323</f>
        <v>9.0704043691924967E-3</v>
      </c>
      <c r="M312" s="5">
        <f t="shared" si="51"/>
        <v>0.32454305742155504</v>
      </c>
      <c r="N312" s="5">
        <f t="shared" si="52"/>
        <v>1.0141970544423595E+21</v>
      </c>
      <c r="O312" s="5">
        <f>'In离子浓度 '!M323</f>
        <v>1.8873335134018379E-3</v>
      </c>
      <c r="P312" s="5">
        <f t="shared" si="53"/>
        <v>4.5602500019459062E-3</v>
      </c>
      <c r="Q312" s="5">
        <f t="shared" si="54"/>
        <v>1.4569488824108325E+68</v>
      </c>
    </row>
    <row r="313" spans="1:17" x14ac:dyDescent="0.25">
      <c r="A313" s="83"/>
      <c r="B313" s="83"/>
      <c r="D313" s="5">
        <f>'Mg2+离子浓度'!B324</f>
        <v>2.9334977975126537</v>
      </c>
      <c r="E313" s="5">
        <f>'OH-离子浓度 '!N324</f>
        <v>3.2951985045312244</v>
      </c>
      <c r="F313" s="5">
        <f>'Mg2+离子浓度'!M324</f>
        <v>1.6266622968137583</v>
      </c>
      <c r="G313" s="5">
        <f t="shared" si="47"/>
        <v>17.66284119708526</v>
      </c>
      <c r="H313" s="5">
        <f t="shared" si="48"/>
        <v>3148456541369.9219</v>
      </c>
      <c r="I313" s="5">
        <f>Gd离子浓度!M324</f>
        <v>3.1094303531913809E-3</v>
      </c>
      <c r="J313" s="5">
        <f t="shared" si="49"/>
        <v>0.11125654760147936</v>
      </c>
      <c r="K313" s="5">
        <f t="shared" si="50"/>
        <v>6.1809193111932979E+21</v>
      </c>
      <c r="L313" s="5">
        <f>Nd离子浓度!M324</f>
        <v>9.0704027509197656E-3</v>
      </c>
      <c r="M313" s="5">
        <f t="shared" si="51"/>
        <v>0.3245423054375719</v>
      </c>
      <c r="N313" s="5">
        <f t="shared" si="52"/>
        <v>1.0141947044924123E+21</v>
      </c>
      <c r="O313" s="5">
        <f>'In离子浓度 '!M324</f>
        <v>1.8879768186679004E-3</v>
      </c>
      <c r="P313" s="5">
        <f t="shared" si="53"/>
        <v>4.5633397723314319E-3</v>
      </c>
      <c r="Q313" s="5">
        <f t="shared" si="54"/>
        <v>1.4579360294988601E+68</v>
      </c>
    </row>
    <row r="314" spans="1:17" x14ac:dyDescent="0.25">
      <c r="A314" s="83"/>
      <c r="B314" s="83"/>
      <c r="D314" s="5">
        <f>'Mg2+离子浓度'!B325</f>
        <v>2.9364977975126538</v>
      </c>
      <c r="E314" s="5">
        <f>'OH-离子浓度 '!N325</f>
        <v>3.2951968841057662</v>
      </c>
      <c r="F314" s="5">
        <f>'Mg2+离子浓度'!M325</f>
        <v>1.6266596255581838</v>
      </c>
      <c r="G314" s="5">
        <f t="shared" si="47"/>
        <v>17.662794820206404</v>
      </c>
      <c r="H314" s="5">
        <f t="shared" si="48"/>
        <v>3148448274546.5962</v>
      </c>
      <c r="I314" s="5">
        <f>Gd离子浓度!M325</f>
        <v>3.1094280956481934E-3</v>
      </c>
      <c r="J314" s="5">
        <f t="shared" si="49"/>
        <v>0.1112563026935677</v>
      </c>
      <c r="K314" s="5">
        <f t="shared" si="50"/>
        <v>6.1809057051982063E+21</v>
      </c>
      <c r="L314" s="5">
        <f>Nd离子浓度!M325</f>
        <v>9.0703999479896744E-3</v>
      </c>
      <c r="M314" s="5">
        <f t="shared" si="51"/>
        <v>0.32454172636363671</v>
      </c>
      <c r="N314" s="5">
        <f t="shared" si="52"/>
        <v>1.0141928948863647E+21</v>
      </c>
      <c r="O314" s="5">
        <f>'In离子浓度 '!M325</f>
        <v>1.8899071609636783E-3</v>
      </c>
      <c r="P314" s="5">
        <f t="shared" si="53"/>
        <v>4.5726625297476953E-3</v>
      </c>
      <c r="Q314" s="5">
        <f t="shared" si="54"/>
        <v>1.4609145462452702E+68</v>
      </c>
    </row>
    <row r="315" spans="1:17" x14ac:dyDescent="0.25">
      <c r="A315" s="83"/>
      <c r="B315" s="83"/>
      <c r="D315" s="5">
        <f>'Mg2+离子浓度'!B326</f>
        <v>2.9394977975126539</v>
      </c>
      <c r="E315" s="5">
        <f>'OH-离子浓度 '!N326</f>
        <v>3.295195263683953</v>
      </c>
      <c r="F315" s="5">
        <f>'Mg2+离子浓度'!M326</f>
        <v>1.6266569543069958</v>
      </c>
      <c r="G315" s="5">
        <f t="shared" si="47"/>
        <v>17.662748443479849</v>
      </c>
      <c r="H315" s="5">
        <f t="shared" si="48"/>
        <v>3148440007750.4189</v>
      </c>
      <c r="I315" s="5">
        <f>Gd离子浓度!M326</f>
        <v>3.1094258381066456E-3</v>
      </c>
      <c r="J315" s="5">
        <f t="shared" si="49"/>
        <v>0.1112560577864837</v>
      </c>
      <c r="K315" s="5">
        <f t="shared" si="50"/>
        <v>6.1808920992490948E+21</v>
      </c>
      <c r="L315" s="5">
        <f>Nd离子浓度!M326</f>
        <v>9.0703971450604506E-3</v>
      </c>
      <c r="M315" s="5">
        <f t="shared" si="51"/>
        <v>0.3245411472915764</v>
      </c>
      <c r="N315" s="5">
        <f t="shared" si="52"/>
        <v>1.0141910852861763E+21</v>
      </c>
      <c r="O315" s="5">
        <f>'In离子浓度 '!M326</f>
        <v>1.8918375026629433E-3</v>
      </c>
      <c r="P315" s="5">
        <f t="shared" si="53"/>
        <v>4.5819947700618414E-3</v>
      </c>
      <c r="Q315" s="5">
        <f t="shared" si="54"/>
        <v>1.4638960926715147E+68</v>
      </c>
    </row>
    <row r="316" spans="1:17" x14ac:dyDescent="0.25">
      <c r="A316" s="83"/>
      <c r="B316" s="83"/>
      <c r="D316" s="5">
        <f>'Mg2+离子浓度'!B327</f>
        <v>2.9414977975126537</v>
      </c>
      <c r="E316" s="5">
        <f>'OH-离子浓度 '!N327</f>
        <v>3.2951930726900343</v>
      </c>
      <c r="F316" s="5">
        <f>'Mg2+离子浓度'!M327</f>
        <v>1.6266547732431158</v>
      </c>
      <c r="G316" s="5">
        <f t="shared" si="47"/>
        <v>17.662701272725283</v>
      </c>
      <c r="H316" s="5">
        <f t="shared" si="48"/>
        <v>3148431599416.2715</v>
      </c>
      <c r="I316" s="5">
        <f>Gd离子浓度!M327</f>
        <v>3.1094239948330281E-3</v>
      </c>
      <c r="J316" s="5">
        <f t="shared" si="49"/>
        <v>0.11125576990961655</v>
      </c>
      <c r="K316" s="5">
        <f t="shared" si="50"/>
        <v>6.1808761060898091E+21</v>
      </c>
      <c r="L316" s="5">
        <f>Nd离子浓度!M327</f>
        <v>9.070394856479029E-3</v>
      </c>
      <c r="M316" s="5">
        <f t="shared" si="51"/>
        <v>0.32454041803841854</v>
      </c>
      <c r="N316" s="5">
        <f t="shared" si="52"/>
        <v>1.014188806370058E+21</v>
      </c>
      <c r="O316" s="5">
        <f>'In离子浓度 '!M327</f>
        <v>1.8931243092117128E-3</v>
      </c>
      <c r="P316" s="5">
        <f t="shared" si="53"/>
        <v>4.5882118279515997E-3</v>
      </c>
      <c r="Q316" s="5">
        <f t="shared" si="54"/>
        <v>1.4658823731474759E+68</v>
      </c>
    </row>
    <row r="317" spans="1:17" x14ac:dyDescent="0.25">
      <c r="A317" s="83"/>
      <c r="B317" s="83"/>
      <c r="D317" s="5">
        <f>'Mg2+离子浓度'!B328</f>
        <v>2.951497797512654</v>
      </c>
      <c r="E317" s="5">
        <f>'OH-离子浓度 '!N328</f>
        <v>3.2951988473223888</v>
      </c>
      <c r="F317" s="5">
        <f>'Mg2+离子浓度'!M328</f>
        <v>1.626649896242556</v>
      </c>
      <c r="G317" s="5">
        <f t="shared" si="47"/>
        <v>17.662710222365021</v>
      </c>
      <c r="H317" s="5">
        <f t="shared" si="48"/>
        <v>3148433194717.4727</v>
      </c>
      <c r="I317" s="5">
        <f>Gd离子浓度!M328</f>
        <v>3.1094198731503619E-3</v>
      </c>
      <c r="J317" s="5">
        <f t="shared" si="49"/>
        <v>0.11125620734290279</v>
      </c>
      <c r="K317" s="5">
        <f t="shared" si="50"/>
        <v>6.1809004079390445E+21</v>
      </c>
      <c r="L317" s="5">
        <f>Nd离子浓度!M328</f>
        <v>9.0703897390566873E-3</v>
      </c>
      <c r="M317" s="5">
        <f t="shared" si="51"/>
        <v>0.32454194115219442</v>
      </c>
      <c r="N317" s="5">
        <f t="shared" si="52"/>
        <v>1.0141935661006076E+21</v>
      </c>
      <c r="O317" s="5">
        <f>'In离子浓度 '!M328</f>
        <v>1.8995596585455526E-3</v>
      </c>
      <c r="P317" s="5">
        <f t="shared" si="53"/>
        <v>4.6195070872463075E-3</v>
      </c>
      <c r="Q317" s="5">
        <f t="shared" si="54"/>
        <v>1.4758808585451462E+68</v>
      </c>
    </row>
    <row r="318" spans="1:17" x14ac:dyDescent="0.25">
      <c r="A318" s="83"/>
      <c r="B318" s="83"/>
      <c r="D318" s="5">
        <f>'Mg2+离子浓度'!B329</f>
        <v>2.9814977975126538</v>
      </c>
      <c r="E318" s="5">
        <f>'OH-离子浓度 '!N329</f>
        <v>3.2952333321278049</v>
      </c>
      <c r="F318" s="5">
        <f>'Mg2+离子浓度'!M329</f>
        <v>1.6266414490551238</v>
      </c>
      <c r="G318" s="5">
        <f t="shared" si="47"/>
        <v>17.662988186400465</v>
      </c>
      <c r="H318" s="5">
        <f t="shared" si="48"/>
        <v>3148482742673.8799</v>
      </c>
      <c r="I318" s="5">
        <f>Gd离子浓度!M329</f>
        <v>3.109412734196034E-3</v>
      </c>
      <c r="J318" s="5">
        <f t="shared" si="49"/>
        <v>0.11125944488126453</v>
      </c>
      <c r="K318" s="5">
        <f t="shared" si="50"/>
        <v>6.1810802711813633E+21</v>
      </c>
      <c r="L318" s="5">
        <f>Nd离子浓度!M329</f>
        <v>9.070380875426191E-3</v>
      </c>
      <c r="M318" s="5">
        <f t="shared" si="51"/>
        <v>0.32455181326144689</v>
      </c>
      <c r="N318" s="5">
        <f t="shared" si="52"/>
        <v>1.0142244164420216E+21</v>
      </c>
      <c r="O318" s="5">
        <f>'In离子浓度 '!M329</f>
        <v>1.9188670465558639E-3</v>
      </c>
      <c r="P318" s="5">
        <f t="shared" si="53"/>
        <v>4.7141869472479107E-3</v>
      </c>
      <c r="Q318" s="5">
        <f t="shared" si="54"/>
        <v>1.5061300150951792E+68</v>
      </c>
    </row>
    <row r="319" spans="1:17" x14ac:dyDescent="0.25">
      <c r="A319" s="83"/>
      <c r="B319" s="83"/>
      <c r="D319" s="5">
        <f>'Mg2+离子浓度'!B330</f>
        <v>3.011497797512654</v>
      </c>
      <c r="E319" s="5">
        <f>'OH-离子浓度 '!N330</f>
        <v>3.2952678166878906</v>
      </c>
      <c r="F319" s="5">
        <f>'Mg2+离子浓度'!M330</f>
        <v>1.6266330019115576</v>
      </c>
      <c r="G319" s="5">
        <f t="shared" si="47"/>
        <v>17.663266148311422</v>
      </c>
      <c r="H319" s="5">
        <f t="shared" si="48"/>
        <v>3148532290251.5903</v>
      </c>
      <c r="I319" s="5">
        <f>Gd离子浓度!M330</f>
        <v>3.1094055952580967E-3</v>
      </c>
      <c r="J319" s="5">
        <f t="shared" si="49"/>
        <v>0.11126268245243226</v>
      </c>
      <c r="K319" s="5">
        <f t="shared" si="50"/>
        <v>6.1812601362462372E+21</v>
      </c>
      <c r="L319" s="5">
        <f>Nd离子浓度!M330</f>
        <v>9.0703720118043545E-3</v>
      </c>
      <c r="M319" s="5">
        <f t="shared" si="51"/>
        <v>0.32456168549186931</v>
      </c>
      <c r="N319" s="5">
        <f t="shared" si="52"/>
        <v>1.0142552671620917E+21</v>
      </c>
      <c r="O319" s="5">
        <f>'In离子浓度 '!M330</f>
        <v>1.9381744156988991E-3</v>
      </c>
      <c r="P319" s="5">
        <f t="shared" si="53"/>
        <v>4.809833180295613E-3</v>
      </c>
      <c r="Q319" s="5">
        <f t="shared" si="54"/>
        <v>1.5366879170273523E+68</v>
      </c>
    </row>
    <row r="320" spans="1:17" x14ac:dyDescent="0.25">
      <c r="A320" s="83"/>
      <c r="B320" s="83"/>
      <c r="D320" s="5">
        <f>'Mg2+离子浓度'!B331</f>
        <v>3.031497797512654</v>
      </c>
      <c r="E320" s="5">
        <f>'OH-离子浓度 '!N331</f>
        <v>3.2952872938094253</v>
      </c>
      <c r="F320" s="5">
        <f>'Mg2+离子浓度'!M331</f>
        <v>1.6266261048835338</v>
      </c>
      <c r="G320" s="5">
        <f t="shared" si="47"/>
        <v>17.663400056862283</v>
      </c>
      <c r="H320" s="5">
        <f t="shared" si="48"/>
        <v>3148556159868.5</v>
      </c>
      <c r="I320" s="5">
        <f>Gd离子浓度!M331</f>
        <v>3.1093997663530623E-3</v>
      </c>
      <c r="J320" s="5">
        <f t="shared" si="49"/>
        <v>0.11126444678582904</v>
      </c>
      <c r="K320" s="5">
        <f t="shared" si="50"/>
        <v>6.1813581547682807E+21</v>
      </c>
      <c r="L320" s="5">
        <f>Nd离子浓度!M331</f>
        <v>9.0703647746945039E-3</v>
      </c>
      <c r="M320" s="5">
        <f t="shared" si="51"/>
        <v>0.3245671816543973</v>
      </c>
      <c r="N320" s="5">
        <f t="shared" si="52"/>
        <v>1.0142724426699916E+21</v>
      </c>
      <c r="O320" s="5">
        <f>'In离子浓度 '!M331</f>
        <v>1.9510457010808533E-3</v>
      </c>
      <c r="P320" s="5">
        <f t="shared" si="53"/>
        <v>4.8741017086354737E-3</v>
      </c>
      <c r="Q320" s="5">
        <f t="shared" si="54"/>
        <v>1.5572209931742727E+68</v>
      </c>
    </row>
    <row r="321" spans="1:17" x14ac:dyDescent="0.25">
      <c r="A321" s="83"/>
      <c r="B321" s="83"/>
      <c r="D321" s="5">
        <f>'Mg2+离子浓度'!B332</f>
        <v>3.0814977975126538</v>
      </c>
      <c r="E321" s="5">
        <f>'OH-离子浓度 '!N332</f>
        <v>3.2953535741959046</v>
      </c>
      <c r="F321" s="5">
        <f>'Mg2+离子浓度'!M332</f>
        <v>1.6266151997709517</v>
      </c>
      <c r="G321" s="5">
        <f t="shared" si="47"/>
        <v>17.663992193817048</v>
      </c>
      <c r="H321" s="5">
        <f t="shared" si="48"/>
        <v>3148661710127.8164</v>
      </c>
      <c r="I321" s="5">
        <f>Gd离子浓度!M332</f>
        <v>3.1093905500622523E-3</v>
      </c>
      <c r="J321" s="5">
        <f t="shared" si="49"/>
        <v>0.11127083092778935</v>
      </c>
      <c r="K321" s="5">
        <f t="shared" si="50"/>
        <v>6.181712829321631E+21</v>
      </c>
      <c r="L321" s="5">
        <f>Nd离子浓度!M332</f>
        <v>9.070353331828233E-3</v>
      </c>
      <c r="M321" s="5">
        <f t="shared" si="51"/>
        <v>0.3245863572914518</v>
      </c>
      <c r="N321" s="5">
        <f t="shared" si="52"/>
        <v>1.0143323665357869E+21</v>
      </c>
      <c r="O321" s="5">
        <f>'In离子浓度 '!M332</f>
        <v>1.983225304338674E-3</v>
      </c>
      <c r="P321" s="5">
        <f t="shared" si="53"/>
        <v>5.0368175991084606E-3</v>
      </c>
      <c r="Q321" s="5">
        <f t="shared" si="54"/>
        <v>1.6092069006736295E+68</v>
      </c>
    </row>
    <row r="322" spans="1:17" x14ac:dyDescent="0.25">
      <c r="A322" s="83"/>
      <c r="B322" s="83"/>
      <c r="C322" t="s">
        <v>246</v>
      </c>
      <c r="D322" s="5">
        <f>'Mg2+离子浓度'!B333</f>
        <v>3.1314977975126541</v>
      </c>
      <c r="E322" s="5">
        <f>'OH-离子浓度 '!N333</f>
        <v>3.2954198539736423</v>
      </c>
      <c r="F322" s="5">
        <f>'Mg2+离子浓度'!M333</f>
        <v>1.6266042947314792</v>
      </c>
      <c r="G322" s="5">
        <f t="shared" si="47"/>
        <v>17.664584329803912</v>
      </c>
      <c r="H322" s="5">
        <f t="shared" si="48"/>
        <v>3148767260214.6011</v>
      </c>
      <c r="I322" s="5">
        <f>Gd离子浓度!M333</f>
        <v>3.1093813337987595E-3</v>
      </c>
      <c r="J322" s="5">
        <f t="shared" si="49"/>
        <v>0.11127721523934335</v>
      </c>
      <c r="K322" s="5">
        <f t="shared" si="50"/>
        <v>6.1820675132968529E+21</v>
      </c>
      <c r="L322" s="5">
        <f>Nd离子浓度!M333</f>
        <v>9.0703418889763968E-3</v>
      </c>
      <c r="M322" s="5">
        <f t="shared" si="51"/>
        <v>0.32460553348757654</v>
      </c>
      <c r="N322" s="5">
        <f t="shared" si="52"/>
        <v>1.0143922921486767E+21</v>
      </c>
      <c r="O322" s="5">
        <f>'In离子浓度 '!M333</f>
        <v>2.0154048669997924E-3</v>
      </c>
      <c r="P322" s="5">
        <f t="shared" si="53"/>
        <v>5.2022249694389181E-3</v>
      </c>
      <c r="Q322" s="5">
        <f t="shared" si="54"/>
        <v>1.6620527058910282E+68</v>
      </c>
    </row>
    <row r="323" spans="1:17" x14ac:dyDescent="0.25">
      <c r="A323" s="83"/>
      <c r="B323" s="83"/>
      <c r="C323" s="5">
        <f>(C303+C324)*11</f>
        <v>3.2246393417707591</v>
      </c>
      <c r="D323" s="5">
        <f>'Mg2+离子浓度'!B334</f>
        <v>3.1814977975126539</v>
      </c>
      <c r="E323" s="5">
        <f>'OH-离子浓度 '!N334</f>
        <v>3.2954861331426439</v>
      </c>
      <c r="F323" s="5">
        <f>'Mg2+离子浓度'!M334</f>
        <v>1.626593389765115</v>
      </c>
      <c r="G323" s="5">
        <f t="shared" si="47"/>
        <v>17.665176464822466</v>
      </c>
      <c r="H323" s="5">
        <f t="shared" si="48"/>
        <v>3148872810128.7817</v>
      </c>
      <c r="I323" s="5">
        <f>Gd离子浓度!M334</f>
        <v>3.1093721175625847E-3</v>
      </c>
      <c r="J323" s="5">
        <f t="shared" si="49"/>
        <v>0.11128359972048789</v>
      </c>
      <c r="K323" s="5">
        <f t="shared" si="50"/>
        <v>6.1824222066937724E+21</v>
      </c>
      <c r="L323" s="5">
        <f>Nd离子浓度!M334</f>
        <v>9.070330446138997E-3</v>
      </c>
      <c r="M323" s="5">
        <f t="shared" si="51"/>
        <v>0.32462471024276496</v>
      </c>
      <c r="N323" s="5">
        <f t="shared" si="52"/>
        <v>1.0144522195086406E+21</v>
      </c>
      <c r="O323" s="5">
        <f>'In离子浓度 '!M334</f>
        <v>2.0475843890642598E-3</v>
      </c>
      <c r="P323" s="5">
        <f t="shared" ref="P323:P328" si="55">O323^2*E323^6</f>
        <v>5.3703247751996017E-3</v>
      </c>
      <c r="Q323" s="5">
        <f t="shared" ref="Q323:Q328" si="56">P323/$P$2</f>
        <v>1.7157587141212784E+68</v>
      </c>
    </row>
    <row r="324" spans="1:17" x14ac:dyDescent="0.25">
      <c r="A324" s="83"/>
      <c r="B324" s="83"/>
      <c r="C324" s="79">
        <v>0.2931415442581049</v>
      </c>
      <c r="D324" s="5">
        <f>'Mg2+离子浓度'!B335</f>
        <v>3.2246468285827228</v>
      </c>
      <c r="E324" s="5">
        <f>'OH-离子浓度 '!N335</f>
        <v>3.295541333093849</v>
      </c>
      <c r="F324" s="5">
        <f>'Mg2+离子浓度'!M335</f>
        <v>1.6265832594736584</v>
      </c>
      <c r="G324" s="5">
        <f t="shared" si="47"/>
        <v>17.665658238208415</v>
      </c>
      <c r="H324" s="5">
        <f t="shared" si="48"/>
        <v>3148958687737.6855</v>
      </c>
      <c r="I324" s="5">
        <f>Gd离子浓度!M335</f>
        <v>3.1093635560040553E-3</v>
      </c>
      <c r="J324" s="5">
        <f t="shared" si="49"/>
        <v>0.11128888544032214</v>
      </c>
      <c r="K324" s="5">
        <f t="shared" si="50"/>
        <v>6.1827158577956751E+21</v>
      </c>
      <c r="L324" s="5">
        <f>Nd离子浓度!M335</f>
        <v>9.0703198161283197E-3</v>
      </c>
      <c r="M324" s="5">
        <f t="shared" si="51"/>
        <v>0.32464064260836534</v>
      </c>
      <c r="N324" s="5">
        <f t="shared" si="52"/>
        <v>1.0145020081511418E+21</v>
      </c>
      <c r="O324" s="5">
        <f>'In离子浓度 '!M335</f>
        <v>2.0753544900116352E-3</v>
      </c>
      <c r="P324" s="5">
        <f t="shared" si="55"/>
        <v>5.5175357505468431E-3</v>
      </c>
      <c r="Q324" s="5">
        <f t="shared" si="56"/>
        <v>1.7627909746156048E+68</v>
      </c>
    </row>
    <row r="325" spans="1:17" x14ac:dyDescent="0.25">
      <c r="A325" s="83"/>
      <c r="B325" s="83"/>
      <c r="D325" s="5">
        <f>'Mg2+离子浓度'!B336</f>
        <v>3.2246468286827228</v>
      </c>
      <c r="E325" s="5">
        <f>'OH-离子浓度 '!N336</f>
        <v>3.2955453275230537</v>
      </c>
      <c r="F325" s="5">
        <f>'Mg2+离子浓度'!M336</f>
        <v>1.6265852346917407</v>
      </c>
      <c r="G325" s="5">
        <f t="shared" si="47"/>
        <v>17.665722514380136</v>
      </c>
      <c r="H325" s="5">
        <f t="shared" si="48"/>
        <v>3148970145165.7998</v>
      </c>
      <c r="I325" s="5">
        <f>Gd离子浓度!M336</f>
        <v>3.1093673316777161E-3</v>
      </c>
      <c r="J325" s="5">
        <f t="shared" si="49"/>
        <v>0.11128942524845237</v>
      </c>
      <c r="K325" s="5">
        <f t="shared" si="50"/>
        <v>6.1827458471362434E+21</v>
      </c>
      <c r="L325" s="5">
        <f>Nd离子浓度!M336</f>
        <v>9.070330829957951E-3</v>
      </c>
      <c r="M325" s="5">
        <f t="shared" si="51"/>
        <v>0.3246422172753326</v>
      </c>
      <c r="N325" s="5">
        <f t="shared" si="52"/>
        <v>1.0145069289854144E+21</v>
      </c>
      <c r="O325" s="5">
        <f>'In离子浓度 '!M336</f>
        <v>2.0753544898945457E-3</v>
      </c>
      <c r="P325" s="5">
        <f t="shared" si="55"/>
        <v>5.5175758759075056E-3</v>
      </c>
      <c r="Q325" s="5">
        <f t="shared" si="56"/>
        <v>1.7628037942196503E+68</v>
      </c>
    </row>
    <row r="326" spans="1:17" x14ac:dyDescent="0.25">
      <c r="A326" s="83"/>
      <c r="B326" s="83"/>
      <c r="D326" s="5">
        <f>'Mg2+离子浓度'!B337</f>
        <v>3.2246468289827228</v>
      </c>
      <c r="E326" s="5">
        <f>'OH-离子浓度 '!N337</f>
        <v>3.2955573125269555</v>
      </c>
      <c r="F326" s="5">
        <f>'Mg2+离子浓度'!M337</f>
        <v>1.6265911609643366</v>
      </c>
      <c r="G326" s="5">
        <f t="shared" si="47"/>
        <v>17.665915368946859</v>
      </c>
      <c r="H326" s="5">
        <f t="shared" si="48"/>
        <v>3149004522093.9146</v>
      </c>
      <c r="I326" s="5">
        <f>Gd离子浓度!M337</f>
        <v>3.1093786592212968E-3</v>
      </c>
      <c r="J326" s="5">
        <f t="shared" si="49"/>
        <v>0.11129104487720765</v>
      </c>
      <c r="K326" s="5">
        <f t="shared" si="50"/>
        <v>6.1828358265115362E+21</v>
      </c>
      <c r="L326" s="5">
        <f>Nd离子浓度!M337</f>
        <v>9.0703638720956922E-3</v>
      </c>
      <c r="M326" s="5">
        <f t="shared" si="51"/>
        <v>0.32464694184104553</v>
      </c>
      <c r="N326" s="5">
        <f t="shared" si="52"/>
        <v>1.0145216932532674E+21</v>
      </c>
      <c r="O326" s="5">
        <f>'In离子浓度 '!M337</f>
        <v>2.0753544896917409E-3</v>
      </c>
      <c r="P326" s="5">
        <f t="shared" si="55"/>
        <v>5.5176962714792478E-3</v>
      </c>
      <c r="Q326" s="5">
        <f t="shared" si="56"/>
        <v>1.7628422592585457E+68</v>
      </c>
    </row>
    <row r="327" spans="1:17" x14ac:dyDescent="0.25">
      <c r="A327" s="83"/>
      <c r="B327" s="83"/>
      <c r="D327" s="5">
        <f>'Mg2+离子浓度'!B338</f>
        <v>3.2246468293827228</v>
      </c>
      <c r="E327" s="5">
        <f>'OH-离子浓度 '!N338</f>
        <v>3.2955732929509507</v>
      </c>
      <c r="F327" s="5">
        <f>'Mg2+离子浓度'!M338</f>
        <v>1.6265990628120157</v>
      </c>
      <c r="G327" s="5">
        <f t="shared" si="47"/>
        <v>17.666172516681165</v>
      </c>
      <c r="H327" s="5">
        <f t="shared" si="48"/>
        <v>3149050359479.7085</v>
      </c>
      <c r="I327" s="5">
        <f>Gd离子浓度!M338</f>
        <v>3.1093937627402566E-3</v>
      </c>
      <c r="J327" s="5">
        <f t="shared" si="49"/>
        <v>0.11129320445670678</v>
      </c>
      <c r="K327" s="5">
        <f t="shared" si="50"/>
        <v>6.1829558031503768E+21</v>
      </c>
      <c r="L327" s="5">
        <f>Nd离子浓度!M338</f>
        <v>9.0704079284376782E-3</v>
      </c>
      <c r="M327" s="5">
        <f t="shared" si="51"/>
        <v>0.32465324147164804</v>
      </c>
      <c r="N327" s="5">
        <f t="shared" si="52"/>
        <v>1.0145413795989001E+21</v>
      </c>
      <c r="O327" s="5">
        <f>'In离子浓度 '!M338</f>
        <v>2.0753544894575619E-3</v>
      </c>
      <c r="P327" s="5">
        <f t="shared" si="55"/>
        <v>5.5178568067134953E-3</v>
      </c>
      <c r="Q327" s="5">
        <f t="shared" si="56"/>
        <v>1.7628935484707652E+68</v>
      </c>
    </row>
    <row r="328" spans="1:17" x14ac:dyDescent="0.25">
      <c r="A328" s="83"/>
      <c r="B328" s="83"/>
      <c r="D328" s="5">
        <f>'Mg2+离子浓度'!B339</f>
        <v>3.2246468295827229</v>
      </c>
      <c r="E328" s="5">
        <f>'OH-离子浓度 '!N339</f>
        <v>3.2955812826022588</v>
      </c>
      <c r="F328" s="5">
        <f>'Mg2+离子浓度'!M339</f>
        <v>1.6266030135338483</v>
      </c>
      <c r="G328" s="5">
        <f t="shared" si="47"/>
        <v>17.666301083278846</v>
      </c>
      <c r="H328" s="5">
        <f t="shared" si="48"/>
        <v>3149073276876.7998</v>
      </c>
      <c r="I328" s="5">
        <f>Gd离子浓度!M339</f>
        <v>3.1094013143290111E-3</v>
      </c>
      <c r="J328" s="5">
        <f t="shared" si="49"/>
        <v>0.11129428419532693</v>
      </c>
      <c r="K328" s="5">
        <f t="shared" si="50"/>
        <v>6.1830157886292744E+21</v>
      </c>
      <c r="L328" s="5">
        <f>Nd离子浓度!M339</f>
        <v>9.0704299563966976E-3</v>
      </c>
      <c r="M328" s="5">
        <f t="shared" si="51"/>
        <v>0.32465639114803735</v>
      </c>
      <c r="N328" s="5">
        <f t="shared" si="52"/>
        <v>1.0145512223376167E+21</v>
      </c>
      <c r="O328" s="5">
        <f>'In离子浓度 '!M339</f>
        <v>2.0753544892919726E-3</v>
      </c>
      <c r="P328" s="5">
        <f t="shared" si="55"/>
        <v>5.5179370698995762E-3</v>
      </c>
      <c r="Q328" s="5">
        <f t="shared" si="56"/>
        <v>1.7629191916612064E+68</v>
      </c>
    </row>
    <row r="329" spans="1:17" x14ac:dyDescent="0.25">
      <c r="A329" s="83"/>
      <c r="B329" s="83"/>
      <c r="D329" s="5">
        <f>'Mg2+离子浓度'!B340</f>
        <v>3.2246468385827227</v>
      </c>
      <c r="E329" s="5">
        <f>'OH-离子浓度 '!N340</f>
        <v>3.2959408901762566</v>
      </c>
      <c r="F329" s="5">
        <f>'Mg2+离子浓度'!M340</f>
        <v>1.6267808224077442</v>
      </c>
      <c r="G329" s="5">
        <f t="shared" si="47"/>
        <v>17.672088298152975</v>
      </c>
      <c r="H329" s="5">
        <f t="shared" si="48"/>
        <v>3150104865980.9224</v>
      </c>
      <c r="I329" s="5">
        <f>Gd离子浓度!M340</f>
        <v>3.1097411581088889E-3</v>
      </c>
      <c r="J329" s="5">
        <f t="shared" si="49"/>
        <v>0.11134288878830886</v>
      </c>
      <c r="K329" s="5">
        <f t="shared" si="50"/>
        <v>6.1857160437949373E+21</v>
      </c>
      <c r="L329" s="5">
        <f>Nd离子浓度!M340</f>
        <v>9.0714212421665955E-3</v>
      </c>
      <c r="M329" s="5">
        <f t="shared" si="51"/>
        <v>0.32479817295555474</v>
      </c>
      <c r="N329" s="5">
        <f t="shared" si="52"/>
        <v>1.0149942904861086E+21</v>
      </c>
      <c r="O329" s="5">
        <f>'In离子浓度 '!M340</f>
        <v>2.0753544881811658E-3</v>
      </c>
      <c r="P329" s="5">
        <f t="shared" ref="P329:P392" si="57">O329^2*E329^6</f>
        <v>5.5215506905582365E-3</v>
      </c>
      <c r="Q329" s="5">
        <f t="shared" ref="Q329:Q392" si="58">P329/$P$2</f>
        <v>1.7640737030537498E+68</v>
      </c>
    </row>
    <row r="330" spans="1:17" x14ac:dyDescent="0.25">
      <c r="A330" s="83"/>
      <c r="B330" s="83"/>
      <c r="D330" s="5">
        <f>'Mg2+离子浓度'!B341</f>
        <v>3.2246469285827226</v>
      </c>
      <c r="E330" s="5">
        <f>'OH-离子浓度 '!N341</f>
        <v>3.2995370537414512</v>
      </c>
      <c r="F330" s="5">
        <f>'Mg2+离子浓度'!M341</f>
        <v>1.6285589427957725</v>
      </c>
      <c r="G330" s="5">
        <f t="shared" si="47"/>
        <v>17.730031263299477</v>
      </c>
      <c r="H330" s="5">
        <f t="shared" si="48"/>
        <v>3160433380267.2866</v>
      </c>
      <c r="I330" s="5">
        <f>Gd离子浓度!M341</f>
        <v>3.1131396226838559E-3</v>
      </c>
      <c r="J330" s="5">
        <f t="shared" si="49"/>
        <v>0.11182982068756799</v>
      </c>
      <c r="K330" s="5">
        <f t="shared" si="50"/>
        <v>6.2127678159759994E+21</v>
      </c>
      <c r="L330" s="5">
        <f>Nd离子浓度!M341</f>
        <v>9.081334133195151E-3</v>
      </c>
      <c r="M330" s="5">
        <f t="shared" si="51"/>
        <v>0.3262185737893698</v>
      </c>
      <c r="N330" s="5">
        <f t="shared" si="52"/>
        <v>1.0194330430917807E+21</v>
      </c>
      <c r="O330" s="5">
        <f>'In离子浓度 '!M341</f>
        <v>2.0753544846684852E-3</v>
      </c>
      <c r="P330" s="5">
        <f t="shared" si="57"/>
        <v>5.5577964206844927E-3</v>
      </c>
      <c r="Q330" s="5">
        <f t="shared" si="58"/>
        <v>1.7756538085253971E+68</v>
      </c>
    </row>
    <row r="331" spans="1:17" x14ac:dyDescent="0.25">
      <c r="A331" s="83"/>
      <c r="B331" s="83"/>
      <c r="D331" s="5">
        <f>'Mg2+离子浓度'!B342</f>
        <v>3.2246478285827229</v>
      </c>
      <c r="E331" s="5">
        <f>'OH-离子浓度 '!N342</f>
        <v>3.3354989660478611</v>
      </c>
      <c r="F331" s="5">
        <f>'Mg2+离子浓度'!M342</f>
        <v>1.6463402463564552</v>
      </c>
      <c r="G331" s="5">
        <f t="shared" si="47"/>
        <v>18.316446247217193</v>
      </c>
      <c r="H331" s="5">
        <f t="shared" si="48"/>
        <v>3264963680430.8726</v>
      </c>
      <c r="I331" s="5">
        <f>Gd离子浓度!M342</f>
        <v>3.1471243527062672E-3</v>
      </c>
      <c r="J331" s="5">
        <f t="shared" si="49"/>
        <v>0.11678749269083705</v>
      </c>
      <c r="K331" s="5">
        <f t="shared" si="50"/>
        <v>6.4881940383798363E+21</v>
      </c>
      <c r="L331" s="5">
        <f>Nd离子浓度!M342</f>
        <v>9.1804631481980231E-3</v>
      </c>
      <c r="M331" s="5">
        <f t="shared" si="51"/>
        <v>0.34068030133499605</v>
      </c>
      <c r="N331" s="5">
        <f t="shared" si="52"/>
        <v>1.0646259416718627E+21</v>
      </c>
      <c r="O331" s="5">
        <f>'In离子浓度 '!M342</f>
        <v>2.0753544735604159E-3</v>
      </c>
      <c r="P331" s="5">
        <f t="shared" si="57"/>
        <v>5.9312937501868309E-3</v>
      </c>
      <c r="Q331" s="5">
        <f t="shared" si="58"/>
        <v>1.894982028813684E+68</v>
      </c>
    </row>
    <row r="332" spans="1:17" x14ac:dyDescent="0.25">
      <c r="A332" s="83"/>
      <c r="B332" s="83"/>
      <c r="C332" s="82">
        <v>7.4868119641229509E-6</v>
      </c>
      <c r="D332" s="5">
        <f>'Mg2+离子浓度'!B343</f>
        <v>3.2246543153946869</v>
      </c>
      <c r="E332" s="5">
        <f>'OH-离子浓度 '!N343</f>
        <v>3.5946974855734743</v>
      </c>
      <c r="F332" s="5">
        <f>'Mg2+离子浓度'!M343</f>
        <v>1.7745004179575694</v>
      </c>
      <c r="G332" s="5">
        <f t="shared" si="47"/>
        <v>22.92982824847779</v>
      </c>
      <c r="H332" s="5">
        <f t="shared" si="48"/>
        <v>4087313413275.8984</v>
      </c>
      <c r="I332" s="5">
        <f>Gd离子浓度!M343</f>
        <v>3.3920718047989471E-3</v>
      </c>
      <c r="J332" s="5">
        <f t="shared" si="49"/>
        <v>0.15756221615884355</v>
      </c>
      <c r="K332" s="5">
        <f t="shared" si="50"/>
        <v>8.7534564532690868E+21</v>
      </c>
      <c r="L332" s="5">
        <f>Nd离子浓度!M343</f>
        <v>9.8949425604905987E-3</v>
      </c>
      <c r="M332" s="5">
        <f t="shared" si="51"/>
        <v>0.45962148454217905</v>
      </c>
      <c r="N332" s="5">
        <f t="shared" si="52"/>
        <v>1.4363171391943095E+21</v>
      </c>
      <c r="O332" s="5">
        <f>'In离子浓度 '!M343</f>
        <v>2.0753544437386736E-3</v>
      </c>
      <c r="P332" s="5">
        <f t="shared" si="57"/>
        <v>9.2930579605892058E-3</v>
      </c>
      <c r="Q332" s="5">
        <f t="shared" si="58"/>
        <v>2.9690281024246664E+68</v>
      </c>
    </row>
    <row r="333" spans="1:17" x14ac:dyDescent="0.25">
      <c r="A333" s="83"/>
      <c r="B333" s="83"/>
      <c r="D333" s="5">
        <f>'Mg2+离子浓度'!B344</f>
        <v>3.2246568285827228</v>
      </c>
      <c r="E333" s="5">
        <f>'OH-离子浓度 '!N344</f>
        <v>3.5946972563605191</v>
      </c>
      <c r="F333" s="5">
        <f>'Mg2+离子浓度'!M344</f>
        <v>1.7745003336151588</v>
      </c>
      <c r="G333" s="5">
        <f t="shared" si="47"/>
        <v>22.929824234414422</v>
      </c>
      <c r="H333" s="5">
        <f t="shared" si="48"/>
        <v>4087312697756.5815</v>
      </c>
      <c r="I333" s="5">
        <f>Gd离子浓度!M344</f>
        <v>3.3920717335182179E-3</v>
      </c>
      <c r="J333" s="5">
        <f t="shared" si="49"/>
        <v>0.15756218270736727</v>
      </c>
      <c r="K333" s="5">
        <f t="shared" si="50"/>
        <v>8.7534545948537373E+21</v>
      </c>
      <c r="L333" s="5">
        <f>Nd离子浓度!M344</f>
        <v>9.8949424719890541E-3</v>
      </c>
      <c r="M333" s="5">
        <f t="shared" si="51"/>
        <v>0.45962139250910811</v>
      </c>
      <c r="N333" s="5">
        <f t="shared" si="52"/>
        <v>1.4363168515909629E+21</v>
      </c>
      <c r="O333" s="5">
        <f>'In离子浓度 '!M344</f>
        <v>2.0753560427700791E-3</v>
      </c>
      <c r="P333" s="5">
        <f t="shared" si="57"/>
        <v>9.2930687255450856E-3</v>
      </c>
      <c r="Q333" s="5">
        <f t="shared" si="58"/>
        <v>2.9690315417076948E+68</v>
      </c>
    </row>
    <row r="334" spans="1:17" x14ac:dyDescent="0.25">
      <c r="A334" s="83"/>
      <c r="B334" s="83"/>
      <c r="D334" s="5">
        <f>'Mg2+离子浓度'!B345</f>
        <v>3.2246668285827229</v>
      </c>
      <c r="E334" s="5">
        <f>'OH-离子浓度 '!N345</f>
        <v>3.594696808768223</v>
      </c>
      <c r="F334" s="5">
        <f>'Mg2+离子浓度'!M345</f>
        <v>1.7745001653735164</v>
      </c>
      <c r="G334" s="5">
        <f t="shared" si="47"/>
        <v>22.929816350226478</v>
      </c>
      <c r="H334" s="5">
        <f t="shared" si="48"/>
        <v>4087311292375.4863</v>
      </c>
      <c r="I334" s="5">
        <f>Gd离子浓度!M345</f>
        <v>3.3920715913313012E-3</v>
      </c>
      <c r="J334" s="5">
        <f t="shared" si="49"/>
        <v>0.15756211724639876</v>
      </c>
      <c r="K334" s="5">
        <f t="shared" si="50"/>
        <v>8.7534509581332654E+21</v>
      </c>
      <c r="L334" s="5">
        <f>Nd离子浓度!M345</f>
        <v>9.8949422954509973E-3</v>
      </c>
      <c r="M334" s="5">
        <f t="shared" si="51"/>
        <v>0.4596212126201929</v>
      </c>
      <c r="N334" s="5">
        <f t="shared" si="52"/>
        <v>1.4363162894381028E+21</v>
      </c>
      <c r="O334" s="5">
        <f>'In离子浓度 '!M345</f>
        <v>2.075362442164083E-3</v>
      </c>
      <c r="P334" s="5">
        <f t="shared" si="57"/>
        <v>9.2931190935124502E-3</v>
      </c>
      <c r="Q334" s="5">
        <f t="shared" si="58"/>
        <v>2.9690476337100478E+68</v>
      </c>
    </row>
    <row r="335" spans="1:17" x14ac:dyDescent="0.25">
      <c r="A335" s="83"/>
      <c r="B335" s="83"/>
      <c r="D335" s="5">
        <f>'Mg2+离子浓度'!B346</f>
        <v>3.2246968285827227</v>
      </c>
      <c r="E335" s="5">
        <f>'OH-离子浓度 '!N346</f>
        <v>3.5946960579988807</v>
      </c>
      <c r="F335" s="5">
        <f>'Mg2+离子浓度'!M346</f>
        <v>1.7744998739704716</v>
      </c>
      <c r="G335" s="5">
        <f t="shared" si="47"/>
        <v>22.929803006763962</v>
      </c>
      <c r="H335" s="5">
        <f t="shared" si="48"/>
        <v>4087308913861.6689</v>
      </c>
      <c r="I335" s="5">
        <f>Gd离子浓度!M346</f>
        <v>3.3920713450563485E-3</v>
      </c>
      <c r="J335" s="5">
        <f t="shared" si="49"/>
        <v>0.15756200708415791</v>
      </c>
      <c r="K335" s="5">
        <f t="shared" si="50"/>
        <v>8.7534448380087726E+21</v>
      </c>
      <c r="L335" s="5">
        <f>Nd离子浓度!M346</f>
        <v>9.8949419896781198E-3</v>
      </c>
      <c r="M335" s="5">
        <f t="shared" si="51"/>
        <v>0.45962091043491787</v>
      </c>
      <c r="N335" s="5">
        <f t="shared" si="52"/>
        <v>1.4363153451091184E+21</v>
      </c>
      <c r="O335" s="5">
        <f>'In离子浓度 '!M346</f>
        <v>2.0753816872939061E-3</v>
      </c>
      <c r="P335" s="5">
        <f t="shared" si="57"/>
        <v>9.2932798014505359E-3</v>
      </c>
      <c r="Q335" s="5">
        <f t="shared" si="58"/>
        <v>2.9690989780992128E+68</v>
      </c>
    </row>
    <row r="336" spans="1:17" x14ac:dyDescent="0.25">
      <c r="A336" s="83"/>
      <c r="B336" s="83"/>
      <c r="D336" s="5">
        <f>'Mg2+离子浓度'!B347</f>
        <v>3.2247268285827229</v>
      </c>
      <c r="E336" s="5">
        <f>'OH-离子浓度 '!N347</f>
        <v>3.5946953072297076</v>
      </c>
      <c r="F336" s="5">
        <f>'Mg2+离子浓度'!M347</f>
        <v>1.774499582567475</v>
      </c>
      <c r="G336" s="5">
        <f t="shared" si="47"/>
        <v>22.929789663309375</v>
      </c>
      <c r="H336" s="5">
        <f t="shared" si="48"/>
        <v>4087306535349.2651</v>
      </c>
      <c r="I336" s="5">
        <f>Gd离子浓度!M347</f>
        <v>3.392071098781414E-3</v>
      </c>
      <c r="J336" s="5">
        <f t="shared" si="49"/>
        <v>0.15756189692199571</v>
      </c>
      <c r="K336" s="5">
        <f t="shared" si="50"/>
        <v>8.7534387178886513E+21</v>
      </c>
      <c r="L336" s="5">
        <f>Nd离子浓度!M347</f>
        <v>9.8949416839052527E-3</v>
      </c>
      <c r="M336" s="5">
        <f t="shared" si="51"/>
        <v>0.45962060824984635</v>
      </c>
      <c r="N336" s="5">
        <f t="shared" si="52"/>
        <v>1.4363144007807698E+21</v>
      </c>
      <c r="O336" s="5">
        <f>'In离子浓度 '!M347</f>
        <v>2.075400932423135E-3</v>
      </c>
      <c r="P336" s="5">
        <f t="shared" si="57"/>
        <v>9.2934405105643686E-3</v>
      </c>
      <c r="Q336" s="5">
        <f t="shared" si="58"/>
        <v>2.9691503228640155E+68</v>
      </c>
    </row>
    <row r="337" spans="1:17" x14ac:dyDescent="0.25">
      <c r="A337" s="83"/>
      <c r="B337" s="83"/>
      <c r="D337" s="5">
        <f>'Mg2+离子浓度'!B348</f>
        <v>3.224746828582723</v>
      </c>
      <c r="E337" s="5">
        <f>'OH-离子浓度 '!N348</f>
        <v>3.5946946855500705</v>
      </c>
      <c r="F337" s="5">
        <f>'Mg2+离子浓度'!M348</f>
        <v>1.7744993446379638</v>
      </c>
      <c r="G337" s="5">
        <f t="shared" si="47"/>
        <v>22.929778657703505</v>
      </c>
      <c r="H337" s="5">
        <f t="shared" si="48"/>
        <v>4087304573565.6875</v>
      </c>
      <c r="I337" s="5">
        <f>Gd离子浓度!M348</f>
        <v>3.3920708976987865E-3</v>
      </c>
      <c r="J337" s="5">
        <f t="shared" si="49"/>
        <v>0.1575618058337383</v>
      </c>
      <c r="K337" s="5">
        <f t="shared" si="50"/>
        <v>8.7534336574299056E+21</v>
      </c>
      <c r="L337" s="5">
        <f>Nd离子浓度!M348</f>
        <v>9.8949414342427624E-3</v>
      </c>
      <c r="M337" s="5">
        <f t="shared" si="51"/>
        <v>0.45962035818769431</v>
      </c>
      <c r="N337" s="5">
        <f t="shared" si="52"/>
        <v>1.4363136193365446E+21</v>
      </c>
      <c r="O337" s="5">
        <f>'In离子浓度 '!M348</f>
        <v>2.0754137528997863E-3</v>
      </c>
      <c r="P337" s="5">
        <f t="shared" si="57"/>
        <v>9.293545685014136E-3</v>
      </c>
      <c r="Q337" s="5">
        <f t="shared" si="58"/>
        <v>2.969183924924644E+68</v>
      </c>
    </row>
    <row r="338" spans="1:17" x14ac:dyDescent="0.25">
      <c r="A338" s="83"/>
      <c r="B338" s="83"/>
      <c r="D338" s="5">
        <f>'Mg2+离子浓度'!B349</f>
        <v>3.2248468285827228</v>
      </c>
      <c r="E338" s="5">
        <f>'OH-离子浓度 '!N349</f>
        <v>3.5946934021713148</v>
      </c>
      <c r="F338" s="5">
        <f>'Mg2+离子浓度'!M349</f>
        <v>1.7744988126114736</v>
      </c>
      <c r="G338" s="5">
        <f t="shared" si="47"/>
        <v>22.929755410165427</v>
      </c>
      <c r="H338" s="5">
        <f t="shared" si="48"/>
        <v>4087300429619.5059</v>
      </c>
      <c r="I338" s="5">
        <f>Gd离子浓度!M349</f>
        <v>3.3920704480643899E-3</v>
      </c>
      <c r="J338" s="5">
        <f t="shared" si="49"/>
        <v>0.15756161619002756</v>
      </c>
      <c r="K338" s="5">
        <f t="shared" si="50"/>
        <v>8.7534231216681984E+21</v>
      </c>
      <c r="L338" s="5">
        <f>Nd离子浓度!M349</f>
        <v>9.8949408759804684E-3</v>
      </c>
      <c r="M338" s="5">
        <f t="shared" si="51"/>
        <v>0.45961983997528544</v>
      </c>
      <c r="N338" s="5">
        <f t="shared" si="52"/>
        <v>1.4363119999227671E+21</v>
      </c>
      <c r="O338" s="5">
        <f>'In离子浓度 '!M349</f>
        <v>2.0754780000139341E-3</v>
      </c>
      <c r="P338" s="5">
        <f t="shared" si="57"/>
        <v>9.2941011722296671E-3</v>
      </c>
      <c r="Q338" s="5">
        <f t="shared" si="58"/>
        <v>2.969361396878488E+68</v>
      </c>
    </row>
    <row r="339" spans="1:17" x14ac:dyDescent="0.25">
      <c r="A339" s="83"/>
      <c r="B339" s="83"/>
      <c r="D339" s="5">
        <f>'Mg2+离子浓度'!B350</f>
        <v>3.2251468285827229</v>
      </c>
      <c r="E339" s="5">
        <f>'OH-离子浓度 '!N350</f>
        <v>3.5946914241263892</v>
      </c>
      <c r="F339" s="5">
        <f>'Mg2+离子浓度'!M350</f>
        <v>1.7744978911148379</v>
      </c>
      <c r="G339" s="5">
        <f t="shared" si="47"/>
        <v>22.929718267747656</v>
      </c>
      <c r="H339" s="5">
        <f t="shared" si="48"/>
        <v>4087293808867.6753</v>
      </c>
      <c r="I339" s="5">
        <f>Gd离子浓度!M350</f>
        <v>3.3920696692748731E-3</v>
      </c>
      <c r="J339" s="5">
        <f t="shared" si="49"/>
        <v>0.15756131991210073</v>
      </c>
      <c r="K339" s="5">
        <f t="shared" si="50"/>
        <v>8.7534066617833751E+21</v>
      </c>
      <c r="L339" s="5">
        <f>Nd离子浓度!M350</f>
        <v>9.894939909041868E-3</v>
      </c>
      <c r="M339" s="5">
        <f t="shared" si="51"/>
        <v>0.45961903631915701</v>
      </c>
      <c r="N339" s="5">
        <f t="shared" si="52"/>
        <v>1.4363094884973656E+21</v>
      </c>
      <c r="O339" s="5">
        <f>'In离子浓度 '!M350</f>
        <v>2.0756708898096972E-3</v>
      </c>
      <c r="P339" s="5">
        <f t="shared" si="57"/>
        <v>9.2957981029481822E-3</v>
      </c>
      <c r="Q339" s="5">
        <f t="shared" si="58"/>
        <v>2.9699035472677897E+68</v>
      </c>
    </row>
    <row r="340" spans="1:17" x14ac:dyDescent="0.25">
      <c r="A340" s="83"/>
      <c r="B340" s="83"/>
      <c r="D340" s="5">
        <f>'Mg2+离子浓度'!B351</f>
        <v>3.2254468285827227</v>
      </c>
      <c r="E340" s="5">
        <f>'OH-离子浓度 '!N351</f>
        <v>3.59468944608287</v>
      </c>
      <c r="F340" s="5">
        <f>'Mg2+离子浓度'!M351</f>
        <v>1.7744969696186808</v>
      </c>
      <c r="G340" s="5">
        <f t="shared" si="47"/>
        <v>22.929681125394112</v>
      </c>
      <c r="H340" s="5">
        <f t="shared" si="48"/>
        <v>4087287188127.293</v>
      </c>
      <c r="I340" s="5">
        <f>Gd离子浓度!M351</f>
        <v>3.3920688904855354E-3</v>
      </c>
      <c r="J340" s="5">
        <f t="shared" si="49"/>
        <v>0.1575610236347729</v>
      </c>
      <c r="K340" s="5">
        <f t="shared" si="50"/>
        <v>8.7533902019318283E+21</v>
      </c>
      <c r="L340" s="5">
        <f>Nd离子浓度!M351</f>
        <v>9.8949389421033613E-3</v>
      </c>
      <c r="M340" s="5">
        <f t="shared" si="51"/>
        <v>0.45961823266455576</v>
      </c>
      <c r="N340" s="5">
        <f t="shared" si="52"/>
        <v>1.4363069770767367E+21</v>
      </c>
      <c r="O340" s="5">
        <f>'In离子浓度 '!M351</f>
        <v>2.0758637795866108E-3</v>
      </c>
      <c r="P340" s="5">
        <f t="shared" si="57"/>
        <v>9.2974951827486697E-3</v>
      </c>
      <c r="Q340" s="5">
        <f t="shared" si="58"/>
        <v>2.970445745287115E+68</v>
      </c>
    </row>
    <row r="341" spans="1:17" x14ac:dyDescent="0.25">
      <c r="A341" s="83"/>
      <c r="B341" s="83"/>
      <c r="D341" s="5">
        <f>'Mg2+离子浓度'!B352</f>
        <v>3.2256468285827227</v>
      </c>
      <c r="E341" s="5">
        <f>'OH-离子浓度 '!N352</f>
        <v>3.5946877442252041</v>
      </c>
      <c r="F341" s="5">
        <f>'Mg2+离子浓度'!M352</f>
        <v>1.77449621722061</v>
      </c>
      <c r="G341" s="5">
        <f t="shared" si="47"/>
        <v>22.929649691574898</v>
      </c>
      <c r="H341" s="5">
        <f t="shared" si="48"/>
        <v>4087281584950.9624</v>
      </c>
      <c r="I341" s="5">
        <f>Gd离子浓度!M352</f>
        <v>3.3920682546068502E-3</v>
      </c>
      <c r="J341" s="5">
        <f t="shared" si="49"/>
        <v>0.1575607703129826</v>
      </c>
      <c r="K341" s="5">
        <f t="shared" si="50"/>
        <v>8.7533761284990336E+21</v>
      </c>
      <c r="L341" s="5">
        <f>Nd离子浓度!M352</f>
        <v>9.894938152601453E-3</v>
      </c>
      <c r="M341" s="5">
        <f t="shared" si="51"/>
        <v>0.45961754319236259</v>
      </c>
      <c r="N341" s="5">
        <f t="shared" si="52"/>
        <v>1.4363048224761331E+21</v>
      </c>
      <c r="O341" s="5">
        <f>'In离子浓度 '!M352</f>
        <v>2.0759923423672973E-3</v>
      </c>
      <c r="P341" s="5">
        <f t="shared" si="57"/>
        <v>9.2986204329139049E-3</v>
      </c>
      <c r="Q341" s="5">
        <f t="shared" si="58"/>
        <v>2.9708052501322378E+68</v>
      </c>
    </row>
    <row r="342" spans="1:17" x14ac:dyDescent="0.25">
      <c r="A342" s="83"/>
      <c r="B342" s="83"/>
      <c r="D342" s="5">
        <f>'Mg2+离子浓度'!B353</f>
        <v>3.2266468285827226</v>
      </c>
      <c r="E342" s="5">
        <f>'OH-离子浓度 '!N353</f>
        <v>3.5946850061457924</v>
      </c>
      <c r="F342" s="5">
        <f>'Mg2+离子浓度'!M353</f>
        <v>1.7744945348080903</v>
      </c>
      <c r="G342" s="5">
        <f t="shared" si="47"/>
        <v>22.929593020755121</v>
      </c>
      <c r="H342" s="5">
        <f t="shared" si="48"/>
        <v>4087271483200.5566</v>
      </c>
      <c r="I342" s="5">
        <f>Gd离子浓度!M353</f>
        <v>3.3920668327391498E-3</v>
      </c>
      <c r="J342" s="5">
        <f t="shared" si="49"/>
        <v>0.15756034422511525</v>
      </c>
      <c r="K342" s="5">
        <f t="shared" si="50"/>
        <v>8.7533524569508482E+21</v>
      </c>
      <c r="L342" s="5">
        <f>Nd离子浓度!M353</f>
        <v>9.8949363872216593E-3</v>
      </c>
      <c r="M342" s="5">
        <f t="shared" si="51"/>
        <v>0.45961641091761885</v>
      </c>
      <c r="N342" s="5">
        <f t="shared" si="52"/>
        <v>1.4363012841175589E+21</v>
      </c>
      <c r="O342" s="5">
        <f>'In离子浓度 '!M353</f>
        <v>2.0766356139742827E-3</v>
      </c>
      <c r="P342" s="5">
        <f t="shared" si="57"/>
        <v>9.3043413852532293E-3</v>
      </c>
      <c r="Q342" s="5">
        <f t="shared" si="58"/>
        <v>2.9726330304323417E+68</v>
      </c>
    </row>
    <row r="343" spans="1:17" x14ac:dyDescent="0.25">
      <c r="A343" s="83"/>
      <c r="B343" s="83"/>
      <c r="D343" s="5">
        <f>'Mg2+离子浓度'!B354</f>
        <v>3.2296468285827227</v>
      </c>
      <c r="E343" s="5">
        <f>'OH-离子浓度 '!N354</f>
        <v>3.5946827119670699</v>
      </c>
      <c r="F343" s="5">
        <f>'Mg2+离子浓度'!M354</f>
        <v>1.7744916207868904</v>
      </c>
      <c r="G343" s="5">
        <f t="shared" si="47"/>
        <v>22.929526098549093</v>
      </c>
      <c r="H343" s="5">
        <f t="shared" si="48"/>
        <v>4087259554108.5732</v>
      </c>
      <c r="I343" s="5">
        <f>Gd离子浓度!M354</f>
        <v>3.3920643699930841E-3</v>
      </c>
      <c r="J343" s="5">
        <f t="shared" si="49"/>
        <v>0.15755992816010575</v>
      </c>
      <c r="K343" s="5">
        <f t="shared" si="50"/>
        <v>8.7533293422280977E+21</v>
      </c>
      <c r="L343" s="5">
        <f>Nd离子浓度!M354</f>
        <v>9.8949333294947091E-3</v>
      </c>
      <c r="M343" s="5">
        <f t="shared" si="51"/>
        <v>0.45961538888703368</v>
      </c>
      <c r="N343" s="5">
        <f t="shared" si="52"/>
        <v>1.4362980902719804E+21</v>
      </c>
      <c r="O343" s="5">
        <f>'In离子浓度 '!M354</f>
        <v>2.0785658979708393E-3</v>
      </c>
      <c r="P343" s="5">
        <f t="shared" si="57"/>
        <v>9.3216109585494734E-3</v>
      </c>
      <c r="Q343" s="5">
        <f t="shared" si="58"/>
        <v>2.978150465990247E+68</v>
      </c>
    </row>
    <row r="344" spans="1:17" x14ac:dyDescent="0.25">
      <c r="A344" s="83"/>
      <c r="B344" s="83"/>
      <c r="D344" s="5">
        <f>'Mg2+离子浓度'!B355</f>
        <v>3.2326468285827228</v>
      </c>
      <c r="E344" s="5">
        <f>'OH-离子浓度 '!N355</f>
        <v>3.5946804177935086</v>
      </c>
      <c r="F344" s="5">
        <f>'Mg2+离子浓度'!M355</f>
        <v>1.774488706770476</v>
      </c>
      <c r="G344" s="5">
        <f t="shared" si="47"/>
        <v>22.929459176585553</v>
      </c>
      <c r="H344" s="5">
        <f t="shared" si="48"/>
        <v>4087247625059.8135</v>
      </c>
      <c r="I344" s="5">
        <f>Gd离子浓度!M355</f>
        <v>3.3920619072488065E-3</v>
      </c>
      <c r="J344" s="5">
        <f t="shared" si="49"/>
        <v>0.15755951209668109</v>
      </c>
      <c r="K344" s="5">
        <f t="shared" si="50"/>
        <v>8.753306227593394E+21</v>
      </c>
      <c r="L344" s="5">
        <f>Nd离子浓度!M355</f>
        <v>9.8949302717687027E-3</v>
      </c>
      <c r="M344" s="5">
        <f t="shared" si="51"/>
        <v>0.45961436686013929</v>
      </c>
      <c r="N344" s="5">
        <f t="shared" si="52"/>
        <v>1.4362948964379352E+21</v>
      </c>
      <c r="O344" s="5">
        <f>'In离子浓度 '!M355</f>
        <v>2.0804961813709012E-3</v>
      </c>
      <c r="P344" s="5">
        <f t="shared" si="57"/>
        <v>9.3388964722298136E-3</v>
      </c>
      <c r="Q344" s="5">
        <f t="shared" si="58"/>
        <v>2.9836729943226242E+68</v>
      </c>
    </row>
    <row r="345" spans="1:17" x14ac:dyDescent="0.25">
      <c r="A345" s="83"/>
      <c r="B345" s="83"/>
      <c r="D345" s="5">
        <f>'Mg2+离子浓度'!B356</f>
        <v>3.2346468285827226</v>
      </c>
      <c r="E345" s="5">
        <f>'OH-离子浓度 '!N356</f>
        <v>3.594677676684829</v>
      </c>
      <c r="F345" s="5">
        <f>'Mg2+离子浓度'!M356</f>
        <v>1.7744863274899443</v>
      </c>
      <c r="G345" s="5">
        <f t="shared" si="47"/>
        <v>22.929393462703107</v>
      </c>
      <c r="H345" s="5">
        <f t="shared" si="48"/>
        <v>4087235911355.2778</v>
      </c>
      <c r="I345" s="5">
        <f>Gd离子浓度!M356</f>
        <v>3.3920598964279837E-3</v>
      </c>
      <c r="J345" s="5">
        <f t="shared" si="49"/>
        <v>0.15755905825652564</v>
      </c>
      <c r="K345" s="5">
        <f t="shared" si="50"/>
        <v>8.7532810142514246E+21</v>
      </c>
      <c r="L345" s="5">
        <f>Nd离子浓度!M356</f>
        <v>9.8949277751466426E-3</v>
      </c>
      <c r="M345" s="5">
        <f t="shared" si="51"/>
        <v>0.4596131994633082</v>
      </c>
      <c r="N345" s="5">
        <f t="shared" si="52"/>
        <v>1.4362912483228383E+21</v>
      </c>
      <c r="O345" s="5">
        <f>'In离子浓度 '!M356</f>
        <v>2.0817829403185855E-3</v>
      </c>
      <c r="P345" s="5">
        <f t="shared" si="57"/>
        <v>9.350409227886252E-3</v>
      </c>
      <c r="Q345" s="5">
        <f t="shared" si="58"/>
        <v>2.9873511910179717E+68</v>
      </c>
    </row>
    <row r="346" spans="1:17" x14ac:dyDescent="0.25">
      <c r="A346" s="83"/>
      <c r="B346" s="83"/>
      <c r="D346" s="5">
        <f>'Mg2+离子浓度'!B357</f>
        <v>3.2446468285827228</v>
      </c>
      <c r="E346" s="5">
        <f>'OH-离子浓度 '!N357</f>
        <v>3.5946822212254408</v>
      </c>
      <c r="F346" s="5">
        <f>'Mg2+离子浓度'!M357</f>
        <v>1.77448100726407</v>
      </c>
      <c r="G346" s="5">
        <f t="shared" si="47"/>
        <v>22.929382692743296</v>
      </c>
      <c r="H346" s="5">
        <f t="shared" si="48"/>
        <v>4087233991576.3452</v>
      </c>
      <c r="I346" s="5">
        <f>Gd离子浓度!M357</f>
        <v>3.3920554000985994E-3</v>
      </c>
      <c r="J346" s="5">
        <f t="shared" si="49"/>
        <v>0.15755944698289356</v>
      </c>
      <c r="K346" s="5">
        <f t="shared" si="50"/>
        <v>8.7533026101607541E+21</v>
      </c>
      <c r="L346" s="5">
        <f>Nd离子浓度!M357</f>
        <v>9.8949221925314166E-3</v>
      </c>
      <c r="M346" s="5">
        <f t="shared" si="51"/>
        <v>0.45961468334175587</v>
      </c>
      <c r="N346" s="5">
        <f t="shared" si="52"/>
        <v>1.4362958854429871E+21</v>
      </c>
      <c r="O346" s="5">
        <f>'In离子浓度 '!M357</f>
        <v>2.0882181832131896E-3</v>
      </c>
      <c r="P346" s="5">
        <f t="shared" si="57"/>
        <v>9.4083782319614399E-3</v>
      </c>
      <c r="Q346" s="5">
        <f t="shared" si="58"/>
        <v>3.005871639604294E+68</v>
      </c>
    </row>
    <row r="347" spans="1:17" x14ac:dyDescent="0.25">
      <c r="A347" s="83"/>
      <c r="B347" s="83"/>
      <c r="D347" s="5">
        <f>'Mg2+离子浓度'!B358</f>
        <v>3.2746468285827226</v>
      </c>
      <c r="E347" s="5">
        <f>'OH-离子浓度 '!N358</f>
        <v>3.5947145754582119</v>
      </c>
      <c r="F347" s="5">
        <f>'Mg2+离子浓度'!M358</f>
        <v>1.7744717923901763</v>
      </c>
      <c r="G347" s="5">
        <f t="shared" si="47"/>
        <v>22.929676375837161</v>
      </c>
      <c r="H347" s="5">
        <f t="shared" si="48"/>
        <v>4087286341503.9507</v>
      </c>
      <c r="I347" s="5">
        <f>Gd离子浓度!M358</f>
        <v>3.39204761223798E-3</v>
      </c>
      <c r="J347" s="5">
        <f t="shared" si="49"/>
        <v>0.15756333964905253</v>
      </c>
      <c r="K347" s="5">
        <f t="shared" si="50"/>
        <v>8.7535188693918081E+21</v>
      </c>
      <c r="L347" s="5">
        <f>Nd离子浓度!M358</f>
        <v>9.894912523163657E-3</v>
      </c>
      <c r="M347" s="5">
        <f t="shared" si="51"/>
        <v>0.45962664470274445</v>
      </c>
      <c r="N347" s="5">
        <f t="shared" si="52"/>
        <v>1.4363332646960764E+21</v>
      </c>
      <c r="O347" s="5">
        <f>'In离子浓度 '!M358</f>
        <v>2.1075253868654414E-3</v>
      </c>
      <c r="P347" s="5">
        <f t="shared" si="57"/>
        <v>9.5836756076458866E-3</v>
      </c>
      <c r="Q347" s="5">
        <f t="shared" si="58"/>
        <v>3.0618771909411776E+68</v>
      </c>
    </row>
    <row r="348" spans="1:17" x14ac:dyDescent="0.25">
      <c r="A348" s="83"/>
      <c r="B348" s="83"/>
      <c r="D348" s="5">
        <f>'Mg2+离子浓度'!B359</f>
        <v>3.3046468285827229</v>
      </c>
      <c r="E348" s="5">
        <f>'OH-离子浓度 '!N359</f>
        <v>3.5947469294608103</v>
      </c>
      <c r="F348" s="5">
        <f>'Mg2+离子浓度'!M359</f>
        <v>1.7744625775641347</v>
      </c>
      <c r="G348" s="5">
        <f t="shared" si="47"/>
        <v>22.929970056041061</v>
      </c>
      <c r="H348" s="5">
        <f t="shared" si="48"/>
        <v>4087338690916.4102</v>
      </c>
      <c r="I348" s="5">
        <f>Gd离子浓度!M359</f>
        <v>3.3920398243952412E-3</v>
      </c>
      <c r="J348" s="5">
        <f t="shared" si="49"/>
        <v>0.15756723234282341</v>
      </c>
      <c r="K348" s="5">
        <f t="shared" si="50"/>
        <v>8.7537351301568565E+21</v>
      </c>
      <c r="L348" s="5">
        <f>Nd离子浓度!M359</f>
        <v>9.8949028538053464E-3</v>
      </c>
      <c r="M348" s="5">
        <f t="shared" si="51"/>
        <v>0.45963860617502739</v>
      </c>
      <c r="N348" s="5">
        <f t="shared" si="52"/>
        <v>1.4363706442969606E+21</v>
      </c>
      <c r="O348" s="5">
        <f>'In离子浓度 '!M359</f>
        <v>2.1268325716505966E-3</v>
      </c>
      <c r="P348" s="5">
        <f t="shared" si="57"/>
        <v>9.7606004213928368E-3</v>
      </c>
      <c r="Q348" s="5">
        <f t="shared" si="58"/>
        <v>3.1184026905408422E+68</v>
      </c>
    </row>
    <row r="349" spans="1:17" x14ac:dyDescent="0.25">
      <c r="A349" s="83"/>
      <c r="B349" s="83"/>
      <c r="D349" s="5">
        <f>'Mg2+离子浓度'!B360</f>
        <v>3.3246468285827229</v>
      </c>
      <c r="E349" s="5">
        <f>'OH-离子浓度 '!N360</f>
        <v>3.5947646670018161</v>
      </c>
      <c r="F349" s="5">
        <f>'Mg2+离子浓度'!M360</f>
        <v>1.7744550537292498</v>
      </c>
      <c r="G349" s="5">
        <f t="shared" si="47"/>
        <v>22.930099117562499</v>
      </c>
      <c r="H349" s="5">
        <f t="shared" si="48"/>
        <v>4087361696535.2051</v>
      </c>
      <c r="I349" s="5">
        <f>Gd离子浓度!M360</f>
        <v>3.3920334656628711E-3</v>
      </c>
      <c r="J349" s="5">
        <f t="shared" si="49"/>
        <v>0.15756926942326763</v>
      </c>
      <c r="K349" s="5">
        <f t="shared" si="50"/>
        <v>8.753848301292646E+21</v>
      </c>
      <c r="L349" s="5">
        <f>Nd离子浓度!M360</f>
        <v>9.8948949588150616E-3</v>
      </c>
      <c r="M349" s="5">
        <f t="shared" si="51"/>
        <v>0.45964504344174495</v>
      </c>
      <c r="N349" s="5">
        <f t="shared" si="52"/>
        <v>1.436390760755453E+21</v>
      </c>
      <c r="O349" s="5">
        <f>'In离子浓度 '!M360</f>
        <v>2.1397037065051202E-3</v>
      </c>
      <c r="P349" s="5">
        <f t="shared" si="57"/>
        <v>9.8793884998236801E-3</v>
      </c>
      <c r="Q349" s="5">
        <f t="shared" si="58"/>
        <v>3.1563541532983005E+68</v>
      </c>
    </row>
    <row r="350" spans="1:17" x14ac:dyDescent="0.25">
      <c r="A350" s="83"/>
      <c r="B350" s="83"/>
      <c r="D350" s="5">
        <f>'Mg2+离子浓度'!B361</f>
        <v>3.3746468285827227</v>
      </c>
      <c r="E350" s="5">
        <f>'OH-离子浓度 '!N361</f>
        <v>3.5948281968859508</v>
      </c>
      <c r="F350" s="5">
        <f>'Mg2+离子浓度'!M361</f>
        <v>1.7744431575522028</v>
      </c>
      <c r="G350" s="5">
        <f t="shared" si="47"/>
        <v>22.930755875213993</v>
      </c>
      <c r="H350" s="5">
        <f t="shared" si="48"/>
        <v>4087478765635.293</v>
      </c>
      <c r="I350" s="5">
        <f>Gd离子浓度!M361</f>
        <v>3.3920234116430583E-3</v>
      </c>
      <c r="J350" s="5">
        <f t="shared" si="49"/>
        <v>0.15757715662288879</v>
      </c>
      <c r="K350" s="5">
        <f t="shared" si="50"/>
        <v>8.7542864790493782E+21</v>
      </c>
      <c r="L350" s="5">
        <f>Nd离子浓度!M361</f>
        <v>9.8948824757493208E-3</v>
      </c>
      <c r="M350" s="5">
        <f t="shared" si="51"/>
        <v>0.45966883373925937</v>
      </c>
      <c r="N350" s="5">
        <f t="shared" si="52"/>
        <v>1.4364651054351856E+21</v>
      </c>
      <c r="O350" s="5">
        <f>'In离子浓度 '!M361</f>
        <v>2.1718830717583639E-3</v>
      </c>
      <c r="P350" s="5">
        <f t="shared" si="57"/>
        <v>1.0179857947512512E-2</v>
      </c>
      <c r="Q350" s="5">
        <f t="shared" si="58"/>
        <v>3.2523507819528789E+68</v>
      </c>
    </row>
    <row r="351" spans="1:17" x14ac:dyDescent="0.25">
      <c r="A351" s="83"/>
      <c r="B351" s="83"/>
      <c r="C351" t="s">
        <v>247</v>
      </c>
      <c r="D351" s="5">
        <f>'Mg2+离子浓度'!B362</f>
        <v>3.424646828582723</v>
      </c>
      <c r="E351" s="5">
        <f>'OH-离子浓度 '!N362</f>
        <v>3.5948917261866056</v>
      </c>
      <c r="F351" s="5">
        <f>'Mg2+离子浓度'!M362</f>
        <v>1.7744312614549094</v>
      </c>
      <c r="G351" s="5">
        <f t="shared" si="47"/>
        <v>22.93141262990838</v>
      </c>
      <c r="H351" s="5">
        <f t="shared" si="48"/>
        <v>4087595834208.2676</v>
      </c>
      <c r="I351" s="5">
        <f>Gd离子浓度!M362</f>
        <v>3.3920133576530458E-3</v>
      </c>
      <c r="J351" s="5">
        <f t="shared" si="49"/>
        <v>0.15758504399292436</v>
      </c>
      <c r="K351" s="5">
        <f t="shared" si="50"/>
        <v>8.7547246662735763E+21</v>
      </c>
      <c r="L351" s="5">
        <f>Nd离子浓度!M362</f>
        <v>9.8948699926993261E-3</v>
      </c>
      <c r="M351" s="5">
        <f t="shared" si="51"/>
        <v>0.4596926246135622</v>
      </c>
      <c r="N351" s="5">
        <f t="shared" si="52"/>
        <v>1.4365394519173819E+21</v>
      </c>
      <c r="O351" s="5">
        <f>'In离子浓度 '!M362</f>
        <v>2.2040623964152059E-3</v>
      </c>
      <c r="P351" s="5">
        <f t="shared" si="57"/>
        <v>1.048486051361444E-2</v>
      </c>
      <c r="Q351" s="5">
        <f t="shared" si="58"/>
        <v>3.3497956912506197E+68</v>
      </c>
    </row>
    <row r="352" spans="1:17" x14ac:dyDescent="0.25">
      <c r="A352" s="83"/>
      <c r="B352" s="83"/>
      <c r="C352" s="5">
        <f>(C332+C353)*12</f>
        <v>3.5177883728408279</v>
      </c>
      <c r="D352" s="5">
        <f>'Mg2+离子浓度'!B363</f>
        <v>3.4746468285827228</v>
      </c>
      <c r="E352" s="5">
        <f>'OH-离子浓度 '!N363</f>
        <v>3.5949552549037853</v>
      </c>
      <c r="F352" s="5">
        <f>'Mg2+离子浓度'!M363</f>
        <v>1.774419365437369</v>
      </c>
      <c r="G352" s="5">
        <f t="shared" si="47"/>
        <v>22.932069381645285</v>
      </c>
      <c r="H352" s="5">
        <f t="shared" si="48"/>
        <v>4087712902254.0615</v>
      </c>
      <c r="I352" s="5">
        <f>Gd离子浓度!M363</f>
        <v>3.3920033036928328E-3</v>
      </c>
      <c r="J352" s="5">
        <f t="shared" si="49"/>
        <v>0.15759293153337028</v>
      </c>
      <c r="K352" s="5">
        <f t="shared" si="50"/>
        <v>8.7551628629650168E+21</v>
      </c>
      <c r="L352" s="5">
        <f>Nd离子浓度!M363</f>
        <v>9.8948575096650792E-3</v>
      </c>
      <c r="M352" s="5">
        <f t="shared" si="51"/>
        <v>0.4597164160646447</v>
      </c>
      <c r="N352" s="5">
        <f t="shared" si="52"/>
        <v>1.4366138002020148E+21</v>
      </c>
      <c r="O352" s="5">
        <f>'In离子浓度 '!M363</f>
        <v>2.2362416804756965E-3</v>
      </c>
      <c r="P352" s="5">
        <f t="shared" si="57"/>
        <v>1.0794397610556035E-2</v>
      </c>
      <c r="Q352" s="5">
        <f t="shared" si="58"/>
        <v>3.4486893324460175E+68</v>
      </c>
    </row>
    <row r="353" spans="1:17" x14ac:dyDescent="0.25">
      <c r="A353" s="83"/>
      <c r="B353" s="83"/>
      <c r="C353" s="79">
        <v>0.2931415442581049</v>
      </c>
      <c r="D353" s="5">
        <f>'Mg2+离子浓度'!B364</f>
        <v>3.5177958596527916</v>
      </c>
      <c r="E353" s="5">
        <f>'OH-离子浓度 '!N364</f>
        <v>3.5950078997980981</v>
      </c>
      <c r="F353" s="5">
        <f>'Mg2+离子浓度'!M364</f>
        <v>1.7744083144977476</v>
      </c>
      <c r="G353" s="5">
        <f t="shared" si="47"/>
        <v>22.932598202478296</v>
      </c>
      <c r="H353" s="5">
        <f t="shared" si="48"/>
        <v>4087807166217.165</v>
      </c>
      <c r="I353" s="5">
        <f>Gd离子浓度!M364</f>
        <v>3.3919939639182033E-3</v>
      </c>
      <c r="J353" s="5">
        <f t="shared" si="49"/>
        <v>0.15759942110977346</v>
      </c>
      <c r="K353" s="5">
        <f t="shared" si="50"/>
        <v>8.7555233949874148E+21</v>
      </c>
      <c r="L353" s="5">
        <f>Nd离子浓度!M364</f>
        <v>9.8948459133465574E-3</v>
      </c>
      <c r="M353" s="5">
        <f t="shared" si="51"/>
        <v>0.4597360739735768</v>
      </c>
      <c r="N353" s="5">
        <f t="shared" si="52"/>
        <v>1.4366752311674276E+21</v>
      </c>
      <c r="O353" s="5">
        <f>'In离子浓度 '!M364</f>
        <v>2.2640115603253914E-3</v>
      </c>
      <c r="P353" s="5">
        <f t="shared" si="57"/>
        <v>1.1065126276027211E-2</v>
      </c>
      <c r="Q353" s="5">
        <f t="shared" si="58"/>
        <v>3.5351841137467126E+68</v>
      </c>
    </row>
    <row r="354" spans="1:17" x14ac:dyDescent="0.25">
      <c r="A354" s="83"/>
      <c r="B354" s="83"/>
      <c r="D354" s="5">
        <f>'Mg2+离子浓度'!B365</f>
        <v>3.5177958597527916</v>
      </c>
      <c r="E354" s="5">
        <f>'OH-离子浓度 '!N365</f>
        <v>3.5950118941043017</v>
      </c>
      <c r="F354" s="5">
        <f>'Mg2+离子浓度'!M365</f>
        <v>1.7744102896715093</v>
      </c>
      <c r="G354" s="5">
        <f t="shared" si="47"/>
        <v>22.932674689324269</v>
      </c>
      <c r="H354" s="5">
        <f t="shared" si="48"/>
        <v>4087820800236.0552</v>
      </c>
      <c r="I354" s="5">
        <f>Gd离子浓度!M365</f>
        <v>3.3919977395544007E-3</v>
      </c>
      <c r="J354" s="5">
        <f t="shared" si="49"/>
        <v>0.15760012184728453</v>
      </c>
      <c r="K354" s="5">
        <f t="shared" si="50"/>
        <v>8.7555623248491415E+21</v>
      </c>
      <c r="L354" s="5">
        <f>Nd离子浓度!M365</f>
        <v>9.8948569271296669E-3</v>
      </c>
      <c r="M354" s="5">
        <f t="shared" si="51"/>
        <v>0.45973811809849319</v>
      </c>
      <c r="N354" s="5">
        <f t="shared" si="52"/>
        <v>1.4366816190577912E+21</v>
      </c>
      <c r="O354" s="5">
        <f>'In离子浓度 '!M365</f>
        <v>2.264011560197658E-3</v>
      </c>
      <c r="P354" s="5">
        <f t="shared" si="57"/>
        <v>1.1065200039776974E-2</v>
      </c>
      <c r="Q354" s="5">
        <f t="shared" si="58"/>
        <v>3.535207680439928E+68</v>
      </c>
    </row>
    <row r="355" spans="1:17" x14ac:dyDescent="0.25">
      <c r="A355" s="83"/>
      <c r="B355" s="83"/>
      <c r="D355" s="5">
        <f>'Mg2+离子浓度'!B366</f>
        <v>3.5177958600527917</v>
      </c>
      <c r="E355" s="5">
        <f>'OH-离子浓度 '!N366</f>
        <v>3.5950238788951574</v>
      </c>
      <c r="F355" s="5">
        <f>'Mg2+离子浓度'!M366</f>
        <v>1.7744162158673393</v>
      </c>
      <c r="G355" s="5">
        <f t="shared" si="47"/>
        <v>22.932904183486922</v>
      </c>
      <c r="H355" s="5">
        <f t="shared" si="48"/>
        <v>4087861708286.439</v>
      </c>
      <c r="I355" s="5">
        <f>Gd离子浓度!M366</f>
        <v>3.392009067033091E-3</v>
      </c>
      <c r="J355" s="5">
        <f t="shared" si="49"/>
        <v>0.15760222434655877</v>
      </c>
      <c r="K355" s="5">
        <f t="shared" si="50"/>
        <v>8.7556791303643763E+21</v>
      </c>
      <c r="L355" s="5">
        <f>Nd离子浓度!M366</f>
        <v>9.8948899691868354E-3</v>
      </c>
      <c r="M355" s="5">
        <f t="shared" si="51"/>
        <v>0.45974425126531782</v>
      </c>
      <c r="N355" s="5">
        <f t="shared" si="52"/>
        <v>1.4367007852041182E+21</v>
      </c>
      <c r="O355" s="5">
        <f>'In离子浓度 '!M366</f>
        <v>2.2640115599764179E-3</v>
      </c>
      <c r="P355" s="5">
        <f t="shared" si="57"/>
        <v>1.106542136964452E-2</v>
      </c>
      <c r="Q355" s="5">
        <f t="shared" si="58"/>
        <v>3.5352783928576743E+68</v>
      </c>
    </row>
    <row r="356" spans="1:17" x14ac:dyDescent="0.25">
      <c r="A356" s="83"/>
      <c r="B356" s="83"/>
      <c r="D356" s="5">
        <f>'Mg2+离子浓度'!B367</f>
        <v>3.5177958604527917</v>
      </c>
      <c r="E356" s="5">
        <f>'OH-离子浓度 '!N367</f>
        <v>3.5950398590731494</v>
      </c>
      <c r="F356" s="5">
        <f>'Mg2+离子浓度'!M367</f>
        <v>1.7744241176263771</v>
      </c>
      <c r="G356" s="5">
        <f t="shared" si="47"/>
        <v>22.933210186041396</v>
      </c>
      <c r="H356" s="5">
        <f t="shared" si="48"/>
        <v>4087916254196.3276</v>
      </c>
      <c r="I356" s="5">
        <f>Gd离子浓度!M367</f>
        <v>3.3920241704771233E-3</v>
      </c>
      <c r="J356" s="5">
        <f t="shared" si="49"/>
        <v>0.15760502777819607</v>
      </c>
      <c r="K356" s="5">
        <f t="shared" si="50"/>
        <v>8.7558348765664494E+21</v>
      </c>
      <c r="L356" s="5">
        <f>Nd离子浓度!M367</f>
        <v>9.894934025435783E-3</v>
      </c>
      <c r="M356" s="5">
        <f t="shared" si="51"/>
        <v>0.4597524290998391</v>
      </c>
      <c r="N356" s="5">
        <f t="shared" si="52"/>
        <v>1.4367263409369973E+21</v>
      </c>
      <c r="O356" s="5">
        <f>'In离子浓度 '!M367</f>
        <v>2.2640115597209508E-3</v>
      </c>
      <c r="P356" s="5">
        <f t="shared" si="57"/>
        <v>1.1065716490696981E-2</v>
      </c>
      <c r="Q356" s="5">
        <f t="shared" si="58"/>
        <v>3.5353726807338596E+68</v>
      </c>
    </row>
    <row r="357" spans="1:17" x14ac:dyDescent="0.25">
      <c r="A357" s="83"/>
      <c r="B357" s="83"/>
      <c r="D357" s="5">
        <f>'Mg2+离子浓度'!B368</f>
        <v>3.5177958606527917</v>
      </c>
      <c r="E357" s="5">
        <f>'OH-离子浓度 '!N368</f>
        <v>3.5950478485505082</v>
      </c>
      <c r="F357" s="5">
        <f>'Mg2+离子浓度'!M368</f>
        <v>1.7744280682855309</v>
      </c>
      <c r="G357" s="5">
        <f t="shared" si="47"/>
        <v>22.933363177687873</v>
      </c>
      <c r="H357" s="5">
        <f t="shared" si="48"/>
        <v>4087943525434.5586</v>
      </c>
      <c r="I357" s="5">
        <f>Gd离子浓度!M368</f>
        <v>3.3920317220128946E-3</v>
      </c>
      <c r="J357" s="5">
        <f t="shared" si="49"/>
        <v>0.15760642941894398</v>
      </c>
      <c r="K357" s="5">
        <f t="shared" si="50"/>
        <v>8.7559127454968887E+21</v>
      </c>
      <c r="L357" s="5">
        <f>Nd离子浓度!M368</f>
        <v>9.894956053329013E-3</v>
      </c>
      <c r="M357" s="5">
        <f t="shared" si="51"/>
        <v>0.45975651781260762</v>
      </c>
      <c r="N357" s="5">
        <f t="shared" si="52"/>
        <v>1.4367391181643988E+21</v>
      </c>
      <c r="O357" s="5">
        <f>'In离子浓度 '!M368</f>
        <v>2.2640115595403093E-3</v>
      </c>
      <c r="P357" s="5">
        <f t="shared" si="57"/>
        <v>1.1065864041869662E-2</v>
      </c>
      <c r="Q357" s="5">
        <f t="shared" si="58"/>
        <v>3.5354198216835979E+68</v>
      </c>
    </row>
    <row r="358" spans="1:17" x14ac:dyDescent="0.25">
      <c r="A358" s="83"/>
      <c r="B358" s="83"/>
      <c r="D358" s="5">
        <f>'Mg2+离子浓度'!B369</f>
        <v>3.5177958696527916</v>
      </c>
      <c r="E358" s="5">
        <f>'OH-离子浓度 '!N369</f>
        <v>3.5954074549576087</v>
      </c>
      <c r="F358" s="5">
        <f>'Mg2+离子浓度'!M369</f>
        <v>1.774605876738965</v>
      </c>
      <c r="G358" s="5">
        <f t="shared" si="47"/>
        <v>22.940249898149343</v>
      </c>
      <c r="H358" s="5">
        <f t="shared" si="48"/>
        <v>4089171104839.4551</v>
      </c>
      <c r="I358" s="5">
        <f>Gd离子浓度!M369</f>
        <v>3.3923715654373592E-3</v>
      </c>
      <c r="J358" s="5">
        <f t="shared" si="49"/>
        <v>0.15766952457448927</v>
      </c>
      <c r="K358" s="5">
        <f t="shared" si="50"/>
        <v>8.7594180319160713E+21</v>
      </c>
      <c r="L358" s="5">
        <f>Nd离子浓度!M369</f>
        <v>9.8959473386575937E-3</v>
      </c>
      <c r="M358" s="5">
        <f t="shared" si="51"/>
        <v>0.45994057018903406</v>
      </c>
      <c r="N358" s="5">
        <f t="shared" si="52"/>
        <v>1.4373142818407315E+21</v>
      </c>
      <c r="O358" s="5">
        <f>'In离子浓度 '!M369</f>
        <v>2.264011558328526E-3</v>
      </c>
      <c r="P358" s="5">
        <f t="shared" si="57"/>
        <v>1.1072507086293272E-2</v>
      </c>
      <c r="Q358" s="5">
        <f t="shared" si="58"/>
        <v>3.537542200093697E+68</v>
      </c>
    </row>
    <row r="359" spans="1:17" x14ac:dyDescent="0.25">
      <c r="A359" s="83"/>
      <c r="B359" s="83"/>
      <c r="D359" s="5">
        <f>'Mg2+离子浓度'!B370</f>
        <v>3.5177959596527915</v>
      </c>
      <c r="E359" s="5">
        <f>'OH-离子浓度 '!N370</f>
        <v>3.5990036148327507</v>
      </c>
      <c r="F359" s="5">
        <f>'Mg2+离子浓度'!M370</f>
        <v>1.7763839957973757</v>
      </c>
      <c r="G359" s="5">
        <f t="shared" si="47"/>
        <v>23.009194617912325</v>
      </c>
      <c r="H359" s="5">
        <f t="shared" si="48"/>
        <v>4101460716205.4058</v>
      </c>
      <c r="I359" s="5">
        <f>Gd离子浓度!M370</f>
        <v>3.3957700288884075E-3</v>
      </c>
      <c r="J359" s="5">
        <f t="shared" si="49"/>
        <v>0.15830153259285876</v>
      </c>
      <c r="K359" s="5">
        <f t="shared" si="50"/>
        <v>8.7945295884921539E+21</v>
      </c>
      <c r="L359" s="5">
        <f>Nd离子浓度!M370</f>
        <v>9.9058602282905833E-3</v>
      </c>
      <c r="M359" s="5">
        <f t="shared" si="51"/>
        <v>0.46178417338301347</v>
      </c>
      <c r="N359" s="5">
        <f t="shared" si="52"/>
        <v>1.4430755418219172E+21</v>
      </c>
      <c r="O359" s="5">
        <f>'In离子浓度 '!M370</f>
        <v>2.264011554496531E-3</v>
      </c>
      <c r="P359" s="5">
        <f t="shared" si="57"/>
        <v>1.1139122373020362E-2</v>
      </c>
      <c r="Q359" s="5">
        <f t="shared" si="58"/>
        <v>3.5588250393036302E+68</v>
      </c>
    </row>
    <row r="360" spans="1:17" x14ac:dyDescent="0.25">
      <c r="A360" s="83"/>
      <c r="B360" s="83"/>
      <c r="D360" s="5">
        <f>'Mg2+离子浓度'!B371</f>
        <v>3.5177968596527918</v>
      </c>
      <c r="E360" s="5">
        <f>'OH-离子浓度 '!N371</f>
        <v>3.6349655154701894</v>
      </c>
      <c r="F360" s="5">
        <f>'Mg2+离子浓度'!M371</f>
        <v>1.7941652951534388</v>
      </c>
      <c r="G360" s="5">
        <f t="shared" ref="G360:G423" si="59">F360*E360^2</f>
        <v>23.706259932405565</v>
      </c>
      <c r="H360" s="5">
        <f t="shared" ref="H360:H423" si="60">G360/$G$2</f>
        <v>4225714782959.9941</v>
      </c>
      <c r="I360" s="5">
        <f>Gd离子浓度!M371</f>
        <v>3.4297547553566758E-3</v>
      </c>
      <c r="J360" s="5">
        <f t="shared" ref="J360:J423" si="61">I360*E360^3</f>
        <v>0.16472668256532355</v>
      </c>
      <c r="K360" s="5">
        <f t="shared" ref="K360:K423" si="62">J360/$J$2</f>
        <v>9.1514823647401974E+21</v>
      </c>
      <c r="L360" s="5">
        <f>Nd离子浓度!M371</f>
        <v>1.0004989238880286E-2</v>
      </c>
      <c r="M360" s="5">
        <f t="shared" ref="M360:M423" si="63">L360*E360^3</f>
        <v>0.48052668601114562</v>
      </c>
      <c r="N360" s="5">
        <f t="shared" ref="N360:N423" si="64">M360/$M$2</f>
        <v>1.5016458937848302E+21</v>
      </c>
      <c r="O360" s="5">
        <f>'In离子浓度 '!M371</f>
        <v>2.2640115423786982E-3</v>
      </c>
      <c r="P360" s="5">
        <f t="shared" si="57"/>
        <v>1.1823853604875187E-2</v>
      </c>
      <c r="Q360" s="5">
        <f t="shared" si="58"/>
        <v>3.777589011142232E+68</v>
      </c>
    </row>
    <row r="361" spans="1:17" x14ac:dyDescent="0.25">
      <c r="A361" s="83"/>
      <c r="B361" s="83"/>
      <c r="C361" s="82">
        <v>7.4868119641229509E-6</v>
      </c>
      <c r="D361" s="5">
        <f>'Mg2+离子浓度'!B372</f>
        <v>3.5178033464647558</v>
      </c>
      <c r="E361" s="5">
        <f>'OH-离子浓度 '!N372</f>
        <v>3.8941640036682137</v>
      </c>
      <c r="F361" s="5">
        <f>'Mg2+离子浓度'!M372</f>
        <v>1.9223254554664466</v>
      </c>
      <c r="G361" s="5">
        <f t="shared" si="59"/>
        <v>29.151129912253619</v>
      </c>
      <c r="H361" s="5">
        <f t="shared" si="60"/>
        <v>5196279841756.4385</v>
      </c>
      <c r="I361" s="5">
        <f>Gd离子浓度!M372</f>
        <v>3.6747021979075816E-3</v>
      </c>
      <c r="J361" s="5">
        <f t="shared" si="61"/>
        <v>0.21700256289392045</v>
      </c>
      <c r="K361" s="5">
        <f t="shared" si="62"/>
        <v>1.2055697938551136E+22</v>
      </c>
      <c r="L361" s="5">
        <f>Nd离子浓度!M372</f>
        <v>1.0719468639324863E-2</v>
      </c>
      <c r="M361" s="5">
        <f t="shared" si="63"/>
        <v>0.63301787255550657</v>
      </c>
      <c r="N361" s="5">
        <f t="shared" si="64"/>
        <v>1.9781808517359581E+21</v>
      </c>
      <c r="O361" s="5">
        <f>'In离子浓度 '!M372</f>
        <v>2.2640115098460541E-3</v>
      </c>
      <c r="P361" s="5">
        <f t="shared" si="57"/>
        <v>1.7874861635330013E-2</v>
      </c>
      <c r="Q361" s="5">
        <f t="shared" si="58"/>
        <v>5.710818413843455E+68</v>
      </c>
    </row>
    <row r="362" spans="1:17" x14ac:dyDescent="0.25">
      <c r="A362" s="83"/>
      <c r="B362" s="83"/>
      <c r="D362" s="5">
        <f>'Mg2+离子浓度'!B373</f>
        <v>3.5178058596527917</v>
      </c>
      <c r="E362" s="5">
        <f>'OH-离子浓度 '!N373</f>
        <v>3.8941637549557462</v>
      </c>
      <c r="F362" s="5">
        <f>'Mg2+离子浓度'!M373</f>
        <v>1.9223253640978781</v>
      </c>
      <c r="G362" s="5">
        <f t="shared" si="59"/>
        <v>29.151124803045303</v>
      </c>
      <c r="H362" s="5">
        <f t="shared" si="60"/>
        <v>5196278931024.1182</v>
      </c>
      <c r="I362" s="5">
        <f>Gd离子浓度!M373</f>
        <v>3.6747021206876792E-3</v>
      </c>
      <c r="J362" s="5">
        <f t="shared" si="61"/>
        <v>0.21700251675529</v>
      </c>
      <c r="K362" s="5">
        <f t="shared" si="62"/>
        <v>1.205569537529389E+22</v>
      </c>
      <c r="L362" s="5">
        <f>Nd离子浓度!M373</f>
        <v>1.0719468543448662E-2</v>
      </c>
      <c r="M362" s="5">
        <f t="shared" si="63"/>
        <v>0.63301774560497148</v>
      </c>
      <c r="N362" s="5">
        <f t="shared" si="64"/>
        <v>1.9781804550155359E+21</v>
      </c>
      <c r="O362" s="5">
        <f>'In离子浓度 '!M373</f>
        <v>2.2640131071900885E-3</v>
      </c>
      <c r="P362" s="5">
        <f t="shared" si="57"/>
        <v>1.7874880008295142E-2</v>
      </c>
      <c r="Q362" s="5">
        <f t="shared" si="58"/>
        <v>5.7108242838003647E+68</v>
      </c>
    </row>
    <row r="363" spans="1:17" x14ac:dyDescent="0.25">
      <c r="A363" s="83"/>
      <c r="B363" s="83"/>
      <c r="D363" s="5">
        <f>'Mg2+离子浓度'!B374</f>
        <v>3.5178158596527918</v>
      </c>
      <c r="E363" s="5">
        <f>'OH-离子浓度 '!N374</f>
        <v>3.8941632684668854</v>
      </c>
      <c r="F363" s="5">
        <f>'Mg2+离子浓度'!M374</f>
        <v>1.9223251818408389</v>
      </c>
      <c r="G363" s="5">
        <f t="shared" si="59"/>
        <v>29.151114755642467</v>
      </c>
      <c r="H363" s="5">
        <f t="shared" si="60"/>
        <v>5196277140043.2207</v>
      </c>
      <c r="I363" s="5">
        <f>Gd离子浓度!M374</f>
        <v>3.674701966653625E-3</v>
      </c>
      <c r="J363" s="5">
        <f t="shared" si="61"/>
        <v>0.21700242633025085</v>
      </c>
      <c r="K363" s="5">
        <f t="shared" si="62"/>
        <v>1.2055690351680604E+22</v>
      </c>
      <c r="L363" s="5">
        <f>Nd离子浓度!M374</f>
        <v>1.0719468352200034E-2</v>
      </c>
      <c r="M363" s="5">
        <f t="shared" si="63"/>
        <v>0.63301749706685928</v>
      </c>
      <c r="N363" s="5">
        <f t="shared" si="64"/>
        <v>1.9781796783339353E+21</v>
      </c>
      <c r="O363" s="5">
        <f>'In离子浓度 '!M374</f>
        <v>2.2640195032182153E-3</v>
      </c>
      <c r="P363" s="5">
        <f t="shared" si="57"/>
        <v>1.7874967606051659E-2</v>
      </c>
      <c r="Q363" s="5">
        <f t="shared" si="58"/>
        <v>5.7108522703040446E+68</v>
      </c>
    </row>
    <row r="364" spans="1:17" x14ac:dyDescent="0.25">
      <c r="A364" s="83"/>
      <c r="B364" s="83"/>
      <c r="D364" s="5">
        <f>'Mg2+离子浓度'!B375</f>
        <v>3.5178458596527915</v>
      </c>
      <c r="E364" s="5">
        <f>'OH-离子浓度 '!N375</f>
        <v>3.8941624503267254</v>
      </c>
      <c r="F364" s="5">
        <f>'Mg2+离子浓度'!M375</f>
        <v>1.9223248661624177</v>
      </c>
      <c r="G364" s="5">
        <f t="shared" si="59"/>
        <v>29.151097719592013</v>
      </c>
      <c r="H364" s="5">
        <f t="shared" si="60"/>
        <v>5196274103314.085</v>
      </c>
      <c r="I364" s="5">
        <f>Gd离子浓度!M375</f>
        <v>3.6747016998588283E-3</v>
      </c>
      <c r="J364" s="5">
        <f t="shared" si="61"/>
        <v>0.21700227380254455</v>
      </c>
      <c r="K364" s="5">
        <f t="shared" si="62"/>
        <v>1.2055681877919142E+22</v>
      </c>
      <c r="L364" s="5">
        <f>Nd离子浓度!M375</f>
        <v>1.0719468020947705E-2</v>
      </c>
      <c r="M364" s="5">
        <f t="shared" si="63"/>
        <v>0.63301707852604161</v>
      </c>
      <c r="N364" s="5">
        <f t="shared" si="64"/>
        <v>1.9781783703938801E+21</v>
      </c>
      <c r="O364" s="5">
        <f>'In离子浓度 '!M375</f>
        <v>2.2640387425181701E-3</v>
      </c>
      <c r="P364" s="5">
        <f t="shared" si="57"/>
        <v>1.7875248872051247E-2</v>
      </c>
      <c r="Q364" s="5">
        <f t="shared" si="58"/>
        <v>5.7109421316457655E+68</v>
      </c>
    </row>
    <row r="365" spans="1:17" x14ac:dyDescent="0.25">
      <c r="A365" s="83"/>
      <c r="B365" s="83"/>
      <c r="D365" s="5">
        <f>'Mg2+离子浓度'!B376</f>
        <v>3.5178758596527917</v>
      </c>
      <c r="E365" s="5">
        <f>'OH-离子浓度 '!N376</f>
        <v>3.8941616321867492</v>
      </c>
      <c r="F365" s="5">
        <f>'Mg2+离子浓度'!M376</f>
        <v>1.9223245504840485</v>
      </c>
      <c r="G365" s="5">
        <f t="shared" si="59"/>
        <v>29.151080683551697</v>
      </c>
      <c r="H365" s="5">
        <f t="shared" si="60"/>
        <v>5196271066586.7559</v>
      </c>
      <c r="I365" s="5">
        <f>Gd离子浓度!M376</f>
        <v>3.6747014330640506E-3</v>
      </c>
      <c r="J365" s="5">
        <f t="shared" si="61"/>
        <v>0.2170021212749475</v>
      </c>
      <c r="K365" s="5">
        <f t="shared" si="62"/>
        <v>1.2055673404163751E+22</v>
      </c>
      <c r="L365" s="5">
        <f>Nd离子浓度!M376</f>
        <v>1.0719467689695387E-2</v>
      </c>
      <c r="M365" s="5">
        <f t="shared" si="63"/>
        <v>0.6330166599855066</v>
      </c>
      <c r="N365" s="5">
        <f t="shared" si="64"/>
        <v>1.9781770624547081E+21</v>
      </c>
      <c r="O365" s="5">
        <f>'In离子浓度 '!M376</f>
        <v>2.2640579818175317E-3</v>
      </c>
      <c r="P365" s="5">
        <f t="shared" si="57"/>
        <v>1.7875530139885909E-2</v>
      </c>
      <c r="Q365" s="5">
        <f t="shared" si="58"/>
        <v>5.7110319935737731E+68</v>
      </c>
    </row>
    <row r="366" spans="1:17" x14ac:dyDescent="0.25">
      <c r="A366" s="83"/>
      <c r="B366" s="83"/>
      <c r="D366" s="5">
        <f>'Mg2+离子浓度'!B377</f>
        <v>3.5178958596527918</v>
      </c>
      <c r="E366" s="5">
        <f>'OH-离子浓度 '!N377</f>
        <v>3.8941609554990948</v>
      </c>
      <c r="F366" s="5">
        <f>'Mg2+离子浓度'!M377</f>
        <v>1.9223242927337811</v>
      </c>
      <c r="G366" s="5">
        <f t="shared" si="59"/>
        <v>29.151066643746926</v>
      </c>
      <c r="H366" s="5">
        <f t="shared" si="60"/>
        <v>5196268563947.7588</v>
      </c>
      <c r="I366" s="5">
        <f>Gd离子浓度!M377</f>
        <v>3.6747012152270439E-3</v>
      </c>
      <c r="J366" s="5">
        <f t="shared" si="61"/>
        <v>0.21700199528580641</v>
      </c>
      <c r="K366" s="5">
        <f t="shared" si="62"/>
        <v>1.2055666404767023E+22</v>
      </c>
      <c r="L366" s="5">
        <f>Nd离子浓度!M377</f>
        <v>1.0719467419229009E-2</v>
      </c>
      <c r="M366" s="5">
        <f t="shared" si="63"/>
        <v>0.63301631401620406</v>
      </c>
      <c r="N366" s="5">
        <f t="shared" si="64"/>
        <v>1.9781759813006378E+21</v>
      </c>
      <c r="O366" s="5">
        <f>'In离子浓度 '!M377</f>
        <v>2.2640707975341164E-3</v>
      </c>
      <c r="P366" s="5">
        <f t="shared" si="57"/>
        <v>1.7875713872028253E-2</v>
      </c>
      <c r="Q366" s="5">
        <f t="shared" si="58"/>
        <v>5.7110906939387394E+68</v>
      </c>
    </row>
    <row r="367" spans="1:17" x14ac:dyDescent="0.25">
      <c r="A367" s="83"/>
      <c r="B367" s="83"/>
      <c r="D367" s="5">
        <f>'Mg2+离子浓度'!B378</f>
        <v>3.5179958596527916</v>
      </c>
      <c r="E367" s="5">
        <f>'OH-离子浓度 '!N378</f>
        <v>3.8941595491186956</v>
      </c>
      <c r="F367" s="5">
        <f>'Mg2+离子浓度'!M378</f>
        <v>1.9223237163867399</v>
      </c>
      <c r="G367" s="5">
        <f t="shared" si="59"/>
        <v>29.151036847870486</v>
      </c>
      <c r="H367" s="5">
        <f t="shared" si="60"/>
        <v>5196263252739.8369</v>
      </c>
      <c r="I367" s="5">
        <f>Gd离子浓度!M378</f>
        <v>3.6747007281287161E-3</v>
      </c>
      <c r="J367" s="5">
        <f t="shared" si="61"/>
        <v>0.21700173140981396</v>
      </c>
      <c r="K367" s="5">
        <f t="shared" si="62"/>
        <v>1.2055651744989665E+22</v>
      </c>
      <c r="L367" s="5">
        <f>Nd离子浓度!M378</f>
        <v>1.0719466814447819E-2</v>
      </c>
      <c r="M367" s="5">
        <f t="shared" si="63"/>
        <v>0.63301559245881001</v>
      </c>
      <c r="N367" s="5">
        <f t="shared" si="64"/>
        <v>1.9781737264337812E+21</v>
      </c>
      <c r="O367" s="5">
        <f>'In离子浓度 '!M378</f>
        <v>2.2641350340044295E-3</v>
      </c>
      <c r="P367" s="5">
        <f t="shared" si="57"/>
        <v>1.7876689492768709E-2</v>
      </c>
      <c r="Q367" s="5">
        <f t="shared" si="58"/>
        <v>5.7114023938558179E+68</v>
      </c>
    </row>
    <row r="368" spans="1:17" x14ac:dyDescent="0.25">
      <c r="A368" s="83"/>
      <c r="B368" s="83"/>
      <c r="D368" s="5">
        <f>'Mg2+离子浓度'!B379</f>
        <v>3.5182958596527918</v>
      </c>
      <c r="E368" s="5">
        <f>'OH-离子浓度 '!N379</f>
        <v>3.8941573580287607</v>
      </c>
      <c r="F368" s="5">
        <f>'Mg2+离子浓度'!M379</f>
        <v>1.9223227181246816</v>
      </c>
      <c r="G368" s="5">
        <f t="shared" si="59"/>
        <v>29.150988905496565</v>
      </c>
      <c r="H368" s="5">
        <f t="shared" si="60"/>
        <v>5196254706862.1328</v>
      </c>
      <c r="I368" s="5">
        <f>Gd离子浓度!M379</f>
        <v>3.6746998844497747E-3</v>
      </c>
      <c r="J368" s="5">
        <f t="shared" si="61"/>
        <v>0.21700131529347927</v>
      </c>
      <c r="K368" s="5">
        <f t="shared" si="62"/>
        <v>1.2055628627415516E+22</v>
      </c>
      <c r="L368" s="5">
        <f>Nd离子浓度!M379</f>
        <v>1.0719465766936127E-2</v>
      </c>
      <c r="M368" s="5">
        <f t="shared" si="63"/>
        <v>0.63301446208221834</v>
      </c>
      <c r="N368" s="5">
        <f t="shared" si="64"/>
        <v>1.9781701940069325E+21</v>
      </c>
      <c r="O368" s="5">
        <f>'In离子浓度 '!M379</f>
        <v>2.264327905364532E-3</v>
      </c>
      <c r="P368" s="5">
        <f t="shared" si="57"/>
        <v>1.7879674928899431E-2</v>
      </c>
      <c r="Q368" s="5">
        <f t="shared" si="58"/>
        <v>5.712356207316112E+68</v>
      </c>
    </row>
    <row r="369" spans="1:17" x14ac:dyDescent="0.25">
      <c r="A369" s="83"/>
      <c r="B369" s="83"/>
      <c r="D369" s="5">
        <f>'Mg2+离子浓度'!B380</f>
        <v>3.5185958596527915</v>
      </c>
      <c r="E369" s="5">
        <f>'OH-离子浓度 '!N380</f>
        <v>3.8941551669403842</v>
      </c>
      <c r="F369" s="5">
        <f>'Mg2+离子浓度'!M380</f>
        <v>1.9223217198631413</v>
      </c>
      <c r="G369" s="5">
        <f t="shared" si="59"/>
        <v>29.150940963206359</v>
      </c>
      <c r="H369" s="5">
        <f t="shared" si="60"/>
        <v>5196246160999.3516</v>
      </c>
      <c r="I369" s="5">
        <f>Gd离子浓度!M380</f>
        <v>3.6746990407710276E-3</v>
      </c>
      <c r="J369" s="5">
        <f t="shared" si="61"/>
        <v>0.21700089917799695</v>
      </c>
      <c r="K369" s="5">
        <f t="shared" si="62"/>
        <v>1.205560550988872E+22</v>
      </c>
      <c r="L369" s="5">
        <f>Nd离子浓度!M380</f>
        <v>1.0719464719424537E-2</v>
      </c>
      <c r="M369" s="5">
        <f t="shared" si="63"/>
        <v>0.63301333170780383</v>
      </c>
      <c r="N369" s="5">
        <f t="shared" si="64"/>
        <v>1.9781666615868871E+21</v>
      </c>
      <c r="O369" s="5">
        <f>'In离子浓度 '!M380</f>
        <v>2.2645207767057873E-3</v>
      </c>
      <c r="P369" s="5">
        <f t="shared" si="57"/>
        <v>1.7882660603825113E-2</v>
      </c>
      <c r="Q369" s="5">
        <f t="shared" si="58"/>
        <v>5.7133100970687263E+68</v>
      </c>
    </row>
    <row r="370" spans="1:17" x14ac:dyDescent="0.25">
      <c r="A370" s="83"/>
      <c r="B370" s="83"/>
      <c r="D370" s="5">
        <f>'Mg2+离子浓度'!B381</f>
        <v>3.5187958596527915</v>
      </c>
      <c r="E370" s="5">
        <f>'OH-离子浓度 '!N381</f>
        <v>3.8941532911324446</v>
      </c>
      <c r="F370" s="5">
        <f>'Mg2+离子浓度'!M381</f>
        <v>1.9223209047864305</v>
      </c>
      <c r="G370" s="5">
        <f t="shared" si="59"/>
        <v>29.150900519121869</v>
      </c>
      <c r="H370" s="5">
        <f t="shared" si="60"/>
        <v>5196238951715.1289</v>
      </c>
      <c r="I370" s="5">
        <f>Gd离子浓度!M381</f>
        <v>3.6746983519103738E-3</v>
      </c>
      <c r="J370" s="5">
        <f t="shared" si="61"/>
        <v>0.21700054491223006</v>
      </c>
      <c r="K370" s="5">
        <f t="shared" si="62"/>
        <v>1.2055585828457226E+22</v>
      </c>
      <c r="L370" s="5">
        <f>Nd离子浓度!M381</f>
        <v>1.071946386413499E-2</v>
      </c>
      <c r="M370" s="5">
        <f t="shared" si="63"/>
        <v>0.63301236643681558</v>
      </c>
      <c r="N370" s="5">
        <f t="shared" si="64"/>
        <v>1.9781636451150487E+21</v>
      </c>
      <c r="O370" s="5">
        <f>'In离子浓度 '!M381</f>
        <v>2.2646493244338228E-3</v>
      </c>
      <c r="P370" s="5">
        <f t="shared" si="57"/>
        <v>1.7884639224662029E-2</v>
      </c>
      <c r="Q370" s="5">
        <f t="shared" si="58"/>
        <v>5.7139422443009683E+68</v>
      </c>
    </row>
    <row r="371" spans="1:17" x14ac:dyDescent="0.25">
      <c r="A371" s="83"/>
      <c r="B371" s="83"/>
      <c r="D371" s="5">
        <f>'Mg2+离子浓度'!B382</f>
        <v>3.5197958596527914</v>
      </c>
      <c r="E371" s="5">
        <f>'OH-离子浓度 '!N382</f>
        <v>3.8941501640886225</v>
      </c>
      <c r="F371" s="5">
        <f>'Mg2+离子浓度'!M382</f>
        <v>1.9223190822202703</v>
      </c>
      <c r="G371" s="5">
        <f t="shared" si="59"/>
        <v>29.150826064082288</v>
      </c>
      <c r="H371" s="5">
        <f t="shared" si="60"/>
        <v>5196225679872.0654</v>
      </c>
      <c r="I371" s="5">
        <f>Gd离子浓度!M382</f>
        <v>3.6746968115714106E-3</v>
      </c>
      <c r="J371" s="5">
        <f t="shared" si="61"/>
        <v>0.21699993119103886</v>
      </c>
      <c r="K371" s="5">
        <f t="shared" si="62"/>
        <v>1.2055551732835494E+22</v>
      </c>
      <c r="L371" s="5">
        <f>Nd离子浓度!M382</f>
        <v>1.0719461951649571E-2</v>
      </c>
      <c r="M371" s="5">
        <f t="shared" si="63"/>
        <v>0.63301072855537066</v>
      </c>
      <c r="N371" s="5">
        <f t="shared" si="64"/>
        <v>1.9781585267355335E+21</v>
      </c>
      <c r="O371" s="5">
        <f>'In离子浓度 '!M382</f>
        <v>2.265292562382061E-3</v>
      </c>
      <c r="P371" s="5">
        <f t="shared" si="57"/>
        <v>1.7894714149266522E-2</v>
      </c>
      <c r="Q371" s="5">
        <f t="shared" si="58"/>
        <v>5.7171610700532015E+68</v>
      </c>
    </row>
    <row r="372" spans="1:17" x14ac:dyDescent="0.25">
      <c r="A372" s="83"/>
      <c r="B372" s="83"/>
      <c r="D372" s="5">
        <f>'Mg2+离子浓度'!B383</f>
        <v>3.5227958596527915</v>
      </c>
      <c r="E372" s="5">
        <f>'OH-离子浓度 '!N383</f>
        <v>3.8941471962046519</v>
      </c>
      <c r="F372" s="5">
        <f>'Mg2+离子浓度'!M383</f>
        <v>1.922315925446074</v>
      </c>
      <c r="G372" s="5">
        <f t="shared" si="59"/>
        <v>29.150733759601476</v>
      </c>
      <c r="H372" s="5">
        <f t="shared" si="60"/>
        <v>5196209226310.4238</v>
      </c>
      <c r="I372" s="5">
        <f>Gd离子浓度!M383</f>
        <v>3.6746941436271853E-3</v>
      </c>
      <c r="J372" s="5">
        <f t="shared" si="61"/>
        <v>0.21699927749070017</v>
      </c>
      <c r="K372" s="5">
        <f t="shared" si="62"/>
        <v>1.2055515416150011E+22</v>
      </c>
      <c r="L372" s="5">
        <f>Nd离子浓度!M383</f>
        <v>1.0719458639128258E-2</v>
      </c>
      <c r="M372" s="5">
        <f t="shared" si="63"/>
        <v>0.63300908561773117</v>
      </c>
      <c r="N372" s="5">
        <f t="shared" si="64"/>
        <v>1.9781533925554101E+21</v>
      </c>
      <c r="O372" s="5">
        <f>'In离子浓度 '!M383</f>
        <v>2.2672227880799682E-3</v>
      </c>
      <c r="P372" s="5">
        <f t="shared" si="57"/>
        <v>1.7925140869225233E-2</v>
      </c>
      <c r="Q372" s="5">
        <f t="shared" si="58"/>
        <v>5.7268820668451221E+68</v>
      </c>
    </row>
    <row r="373" spans="1:17" x14ac:dyDescent="0.25">
      <c r="A373" s="83"/>
      <c r="B373" s="83"/>
      <c r="D373" s="5">
        <f>'Mg2+离子浓度'!B384</f>
        <v>3.5257958596527916</v>
      </c>
      <c r="E373" s="5">
        <f>'OH-离子浓度 '!N384</f>
        <v>3.8941442283273586</v>
      </c>
      <c r="F373" s="5">
        <f>'Mg2+离子浓度'!M384</f>
        <v>1.9223127686770618</v>
      </c>
      <c r="G373" s="5">
        <f t="shared" si="59"/>
        <v>29.15064145547905</v>
      </c>
      <c r="H373" s="5">
        <f t="shared" si="60"/>
        <v>5196192772812.665</v>
      </c>
      <c r="I373" s="5">
        <f>Gd离子浓度!M384</f>
        <v>3.6746914756848976E-3</v>
      </c>
      <c r="J373" s="5">
        <f t="shared" si="61"/>
        <v>0.21699862379306892</v>
      </c>
      <c r="K373" s="5">
        <f t="shared" si="62"/>
        <v>1.205547909961494E+22</v>
      </c>
      <c r="L373" s="5">
        <f>Nd离子浓度!M384</f>
        <v>1.0719455326607964E-2</v>
      </c>
      <c r="M373" s="5">
        <f t="shared" si="63"/>
        <v>0.63300744268650877</v>
      </c>
      <c r="N373" s="5">
        <f t="shared" si="64"/>
        <v>1.9781482583953399E+21</v>
      </c>
      <c r="O373" s="5">
        <f>'In离子浓度 '!M384</f>
        <v>2.2691530131813981E-3</v>
      </c>
      <c r="P373" s="5">
        <f t="shared" si="57"/>
        <v>1.7955593285960105E-2</v>
      </c>
      <c r="Q373" s="5">
        <f t="shared" si="58"/>
        <v>5.7366112734696825E+68</v>
      </c>
    </row>
    <row r="374" spans="1:17" x14ac:dyDescent="0.25">
      <c r="A374" s="83"/>
      <c r="B374" s="83"/>
      <c r="D374" s="5">
        <f>'Mg2+离子浓度'!B385</f>
        <v>3.5277958596527914</v>
      </c>
      <c r="E374" s="5">
        <f>'OH-离子浓度 '!N385</f>
        <v>3.8941409371431219</v>
      </c>
      <c r="F374" s="5">
        <f>'Mg2+离子浓度'!M385</f>
        <v>1.922310191190189</v>
      </c>
      <c r="G374" s="5">
        <f t="shared" si="59"/>
        <v>29.150553095577475</v>
      </c>
      <c r="H374" s="5">
        <f t="shared" si="60"/>
        <v>5196177022384.5771</v>
      </c>
      <c r="I374" s="5">
        <f>Gd离子浓度!M385</f>
        <v>3.6746892973207232E-3</v>
      </c>
      <c r="J374" s="5">
        <f t="shared" si="61"/>
        <v>0.21699794495943306</v>
      </c>
      <c r="K374" s="5">
        <f t="shared" si="62"/>
        <v>1.205544138663517E+22</v>
      </c>
      <c r="L374" s="5">
        <f>Nd离子浓度!M385</f>
        <v>1.0719452621947309E-2</v>
      </c>
      <c r="M374" s="5">
        <f t="shared" si="63"/>
        <v>0.63300567798985619</v>
      </c>
      <c r="N374" s="5">
        <f t="shared" si="64"/>
        <v>1.9781427437183007E+21</v>
      </c>
      <c r="O374" s="5">
        <f>'In离子浓度 '!M385</f>
        <v>2.2704397245284624E-3</v>
      </c>
      <c r="P374" s="5">
        <f t="shared" si="57"/>
        <v>1.7975871154454721E-2</v>
      </c>
      <c r="Q374" s="5">
        <f t="shared" si="58"/>
        <v>5.7430898257043835E+68</v>
      </c>
    </row>
    <row r="375" spans="1:17" x14ac:dyDescent="0.25">
      <c r="A375" s="83"/>
      <c r="B375" s="83"/>
      <c r="D375" s="5">
        <f>'Mg2+离子浓度'!B386</f>
        <v>3.5377958596527916</v>
      </c>
      <c r="E375" s="5">
        <f>'OH-离子浓度 '!N386</f>
        <v>3.8941442516796565</v>
      </c>
      <c r="F375" s="5">
        <f>'Mg2+离子浓度'!M386</f>
        <v>1.9223044277620585</v>
      </c>
      <c r="G375" s="5">
        <f t="shared" si="59"/>
        <v>29.15051532046532</v>
      </c>
      <c r="H375" s="5">
        <f t="shared" si="60"/>
        <v>5196170288852.999</v>
      </c>
      <c r="I375" s="5">
        <f>Gd离子浓度!M386</f>
        <v>3.6746844263532362E-3</v>
      </c>
      <c r="J375" s="5">
        <f t="shared" si="61"/>
        <v>0.21699821141837758</v>
      </c>
      <c r="K375" s="5">
        <f t="shared" si="62"/>
        <v>1.2055456189909865E+22</v>
      </c>
      <c r="L375" s="5">
        <f>Nd离子浓度!M386</f>
        <v>1.0719446574143745E-2</v>
      </c>
      <c r="M375" s="5">
        <f t="shared" si="63"/>
        <v>0.63300693722221868</v>
      </c>
      <c r="N375" s="5">
        <f t="shared" si="64"/>
        <v>1.9781466788194335E+21</v>
      </c>
      <c r="O375" s="5">
        <f>'In离子浓度 '!M386</f>
        <v>2.2768748609848732E-3</v>
      </c>
      <c r="P375" s="5">
        <f t="shared" si="57"/>
        <v>1.8078006368645243E-2</v>
      </c>
      <c r="Q375" s="5">
        <f t="shared" si="58"/>
        <v>5.7757208845511955E+68</v>
      </c>
    </row>
    <row r="376" spans="1:17" x14ac:dyDescent="0.25">
      <c r="A376" s="83"/>
      <c r="B376" s="83"/>
      <c r="D376" s="5">
        <f>'Mg2+离子浓度'!B387</f>
        <v>3.5677958596527914</v>
      </c>
      <c r="E376" s="5">
        <f>'OH-离子浓度 '!N387</f>
        <v>3.8941744754916239</v>
      </c>
      <c r="F376" s="5">
        <f>'Mg2+离子浓度'!M387</f>
        <v>1.9222944452416397</v>
      </c>
      <c r="G376" s="5">
        <f t="shared" si="59"/>
        <v>29.150816435980104</v>
      </c>
      <c r="H376" s="5">
        <f t="shared" si="60"/>
        <v>5196223963632.8174</v>
      </c>
      <c r="I376" s="5">
        <f>Gd离子浓度!M387</f>
        <v>3.6746759896012508E-3</v>
      </c>
      <c r="J376" s="5">
        <f t="shared" si="61"/>
        <v>0.21700276583364861</v>
      </c>
      <c r="K376" s="5">
        <f t="shared" si="62"/>
        <v>1.2055709212980478E+22</v>
      </c>
      <c r="L376" s="5">
        <f>Nd离子浓度!M387</f>
        <v>1.0719436099046614E-2</v>
      </c>
      <c r="M376" s="5">
        <f t="shared" si="63"/>
        <v>0.63302105770761807</v>
      </c>
      <c r="N376" s="5">
        <f t="shared" si="64"/>
        <v>1.9781908053363065E+21</v>
      </c>
      <c r="O376" s="5">
        <f>'In离子浓度 '!M387</f>
        <v>2.2961818802808699E-3</v>
      </c>
      <c r="P376" s="5">
        <f t="shared" si="57"/>
        <v>1.8386751481021646E-2</v>
      </c>
      <c r="Q376" s="5">
        <f t="shared" si="58"/>
        <v>5.8743614955340721E+68</v>
      </c>
    </row>
    <row r="377" spans="1:17" x14ac:dyDescent="0.25">
      <c r="A377" s="83"/>
      <c r="B377" s="83"/>
      <c r="D377" s="5">
        <f>'Mg2+离子浓度'!B388</f>
        <v>3.5977958596527917</v>
      </c>
      <c r="E377" s="5">
        <f>'OH-离子浓度 '!N388</f>
        <v>3.8942046990885748</v>
      </c>
      <c r="F377" s="5">
        <f>'Mg2+离子浓度'!M388</f>
        <v>1.9222844627730604</v>
      </c>
      <c r="G377" s="5">
        <f t="shared" si="59"/>
        <v>29.151117547874204</v>
      </c>
      <c r="H377" s="5">
        <f t="shared" si="60"/>
        <v>5196277637767.2383</v>
      </c>
      <c r="I377" s="5">
        <f>Gd离子浓度!M388</f>
        <v>3.6746675528686358E-3</v>
      </c>
      <c r="J377" s="5">
        <f t="shared" si="61"/>
        <v>0.21700732026934702</v>
      </c>
      <c r="K377" s="5">
        <f t="shared" si="62"/>
        <v>1.2055962237185947E+22</v>
      </c>
      <c r="L377" s="5">
        <f>Nd离子浓度!M388</f>
        <v>1.0719425623959715E-2</v>
      </c>
      <c r="M377" s="5">
        <f t="shared" si="63"/>
        <v>0.63303517828874711</v>
      </c>
      <c r="N377" s="5">
        <f t="shared" si="64"/>
        <v>1.9782349321523348E+21</v>
      </c>
      <c r="O377" s="5">
        <f>'In离子浓度 '!M388</f>
        <v>2.3154888807099504E-3</v>
      </c>
      <c r="P377" s="5">
        <f t="shared" si="57"/>
        <v>1.8698124991043379E-2</v>
      </c>
      <c r="Q377" s="5">
        <f t="shared" si="58"/>
        <v>5.9738418501736035E+68</v>
      </c>
    </row>
    <row r="378" spans="1:17" x14ac:dyDescent="0.25">
      <c r="A378" s="83"/>
      <c r="B378" s="83"/>
      <c r="D378" s="5">
        <f>'Mg2+离子浓度'!B389</f>
        <v>3.6177958596527917</v>
      </c>
      <c r="E378" s="5">
        <f>'OH-离子浓度 '!N389</f>
        <v>3.8942206971730284</v>
      </c>
      <c r="F378" s="5">
        <f>'Mg2+离子浓度'!M389</f>
        <v>1.9222763121639226</v>
      </c>
      <c r="G378" s="5">
        <f t="shared" si="59"/>
        <v>29.15123346068205</v>
      </c>
      <c r="H378" s="5">
        <f t="shared" si="60"/>
        <v>5196298299586.8184</v>
      </c>
      <c r="I378" s="5">
        <f>Gd离子浓度!M389</f>
        <v>3.6746606643211169E-3</v>
      </c>
      <c r="J378" s="5">
        <f t="shared" si="61"/>
        <v>0.21700958798629588</v>
      </c>
      <c r="K378" s="5">
        <f t="shared" si="62"/>
        <v>1.2056088221460883E+22</v>
      </c>
      <c r="L378" s="5">
        <f>Nd离子浓度!M389</f>
        <v>1.0719417071095437E-2</v>
      </c>
      <c r="M378" s="5">
        <f t="shared" si="63"/>
        <v>0.63304247508836275</v>
      </c>
      <c r="N378" s="5">
        <f t="shared" si="64"/>
        <v>1.9782577346511336E+21</v>
      </c>
      <c r="O378" s="5">
        <f>'In离子浓度 '!M389</f>
        <v>2.3283598650385164E-3</v>
      </c>
      <c r="P378" s="5">
        <f t="shared" si="57"/>
        <v>1.8907041306981363E-2</v>
      </c>
      <c r="Q378" s="5">
        <f t="shared" si="58"/>
        <v>6.0405882769908506E+68</v>
      </c>
    </row>
    <row r="379" spans="1:17" x14ac:dyDescent="0.25">
      <c r="A379" s="83"/>
      <c r="B379" s="83"/>
      <c r="D379" s="5">
        <f>'Mg2+离子浓度'!B390</f>
        <v>3.6677958596527915</v>
      </c>
      <c r="E379" s="5">
        <f>'OH-离子浓度 '!N390</f>
        <v>3.8942814767508405</v>
      </c>
      <c r="F379" s="5">
        <f>'Mg2+离子浓度'!M390</f>
        <v>1.9222634249739681</v>
      </c>
      <c r="G379" s="5">
        <f t="shared" si="59"/>
        <v>29.151947991690676</v>
      </c>
      <c r="H379" s="5">
        <f t="shared" si="60"/>
        <v>5196425666968.0352</v>
      </c>
      <c r="I379" s="5">
        <f>Gd离子浓度!M390</f>
        <v>3.67464977259157E-3</v>
      </c>
      <c r="J379" s="5">
        <f t="shared" si="61"/>
        <v>0.2170191059160132</v>
      </c>
      <c r="K379" s="5">
        <f t="shared" si="62"/>
        <v>1.2056616995334067E+22</v>
      </c>
      <c r="L379" s="5">
        <f>Nd离子浓度!M390</f>
        <v>1.0719403547840407E-2</v>
      </c>
      <c r="M379" s="5">
        <f t="shared" si="63"/>
        <v>0.63307131777748071</v>
      </c>
      <c r="N379" s="5">
        <f t="shared" si="64"/>
        <v>1.9783478680546273E+21</v>
      </c>
      <c r="O379" s="5">
        <f>'In离子浓度 '!M390</f>
        <v>2.3605389922895137E-3</v>
      </c>
      <c r="P379" s="5">
        <f t="shared" si="57"/>
        <v>1.9435082602566166E-2</v>
      </c>
      <c r="Q379" s="5">
        <f t="shared" si="58"/>
        <v>6.2092915663150688E+68</v>
      </c>
    </row>
    <row r="380" spans="1:17" x14ac:dyDescent="0.25">
      <c r="A380" s="83"/>
      <c r="B380" s="83"/>
      <c r="C380" t="s">
        <v>248</v>
      </c>
      <c r="D380" s="5">
        <f>'Mg2+离子浓度'!B391</f>
        <v>3.7177958596527918</v>
      </c>
      <c r="E380" s="5">
        <f>'OH-离子浓度 '!N391</f>
        <v>3.8943422557704328</v>
      </c>
      <c r="F380" s="5">
        <f>'Mg2+离子浓度'!M391</f>
        <v>1.9222505378704111</v>
      </c>
      <c r="G380" s="5">
        <f t="shared" si="59"/>
        <v>29.152662517653113</v>
      </c>
      <c r="H380" s="5">
        <f t="shared" si="60"/>
        <v>5196553033449.7529</v>
      </c>
      <c r="I380" s="5">
        <f>Gd离子浓度!M391</f>
        <v>3.6746388808943055E-3</v>
      </c>
      <c r="J380" s="5">
        <f t="shared" si="61"/>
        <v>0.21702862401125614</v>
      </c>
      <c r="K380" s="5">
        <f t="shared" si="62"/>
        <v>1.2057145778403119E+22</v>
      </c>
      <c r="L380" s="5">
        <f>Nd离子浓度!M391</f>
        <v>1.0719390024602437E-2</v>
      </c>
      <c r="M380" s="5">
        <f t="shared" si="63"/>
        <v>0.63310016104582967</v>
      </c>
      <c r="N380" s="5">
        <f t="shared" si="64"/>
        <v>1.9784380032682177E+21</v>
      </c>
      <c r="O380" s="5">
        <f>'In离子浓度 '!M391</f>
        <v>2.3927180789444094E-3</v>
      </c>
      <c r="P380" s="5">
        <f t="shared" si="57"/>
        <v>1.9970446001099321E-2</v>
      </c>
      <c r="Q380" s="5">
        <f t="shared" si="58"/>
        <v>6.3803341856547348E+68</v>
      </c>
    </row>
    <row r="381" spans="1:17" x14ac:dyDescent="0.25">
      <c r="A381" s="83"/>
      <c r="B381" s="83"/>
      <c r="C381" s="5">
        <f>(C361+C382)*13</f>
        <v>3.8109374039108972</v>
      </c>
      <c r="D381" s="5">
        <f>'Mg2+离子浓度'!B392</f>
        <v>3.7677958596527916</v>
      </c>
      <c r="E381" s="5">
        <f>'OH-离子浓度 '!N392</f>
        <v>3.894403034231809</v>
      </c>
      <c r="F381" s="5">
        <f>'Mg2+离子浓度'!M392</f>
        <v>1.9222376508532515</v>
      </c>
      <c r="G381" s="5">
        <f t="shared" si="59"/>
        <v>29.153377038569023</v>
      </c>
      <c r="H381" s="5">
        <f t="shared" si="60"/>
        <v>5196680399031.9111</v>
      </c>
      <c r="I381" s="5">
        <f>Gd离子浓度!M392</f>
        <v>3.6746279892293241E-3</v>
      </c>
      <c r="J381" s="5">
        <f t="shared" si="61"/>
        <v>0.21703814227201984</v>
      </c>
      <c r="K381" s="5">
        <f t="shared" si="62"/>
        <v>1.2057674570667771E+22</v>
      </c>
      <c r="L381" s="5">
        <f>Nd离子浓度!M392</f>
        <v>1.0719376501381528E-2</v>
      </c>
      <c r="M381" s="5">
        <f t="shared" si="63"/>
        <v>0.63312900489339807</v>
      </c>
      <c r="N381" s="5">
        <f t="shared" si="64"/>
        <v>1.978528140291869E+21</v>
      </c>
      <c r="O381" s="5">
        <f>'In离子浓度 '!M392</f>
        <v>2.4248971250032544E-3</v>
      </c>
      <c r="P381" s="5">
        <f t="shared" si="57"/>
        <v>2.0513133514728912E-2</v>
      </c>
      <c r="Q381" s="5">
        <f t="shared" si="58"/>
        <v>6.5537167778686622E+68</v>
      </c>
    </row>
    <row r="382" spans="1:17" x14ac:dyDescent="0.25">
      <c r="A382" s="83"/>
      <c r="B382" s="83"/>
      <c r="C382" s="79">
        <v>0.2931415442581049</v>
      </c>
      <c r="D382" s="5">
        <f>'Mg2+离子浓度'!B393</f>
        <v>3.8109448907228605</v>
      </c>
      <c r="E382" s="5">
        <f>'OH-离子浓度 '!N393</f>
        <v>3.8944531242513207</v>
      </c>
      <c r="F382" s="5">
        <f>'Mg2+离子浓度'!M393</f>
        <v>1.9222256793133605</v>
      </c>
      <c r="G382" s="5">
        <f t="shared" si="59"/>
        <v>29.153945418438475</v>
      </c>
      <c r="H382" s="5">
        <f t="shared" si="60"/>
        <v>5196781714516.6621</v>
      </c>
      <c r="I382" s="5">
        <f>Gd离子浓度!M393</f>
        <v>3.6746178712564938E-3</v>
      </c>
      <c r="J382" s="5">
        <f t="shared" si="61"/>
        <v>0.21704591941744475</v>
      </c>
      <c r="K382" s="5">
        <f t="shared" si="62"/>
        <v>1.2058106634302487E+22</v>
      </c>
      <c r="L382" s="5">
        <f>Nd离子浓度!M393</f>
        <v>1.0719363938764617E-2</v>
      </c>
      <c r="M382" s="5">
        <f t="shared" si="63"/>
        <v>0.63315269319795031</v>
      </c>
      <c r="N382" s="5">
        <f t="shared" si="64"/>
        <v>1.9786021662435949E+21</v>
      </c>
      <c r="O382" s="5">
        <f>'In离子浓度 '!M393</f>
        <v>2.4526667837574327E-3</v>
      </c>
      <c r="P382" s="5">
        <f t="shared" si="57"/>
        <v>2.0987271648285323E-2</v>
      </c>
      <c r="Q382" s="5">
        <f t="shared" si="58"/>
        <v>6.7051986096758222E+68</v>
      </c>
    </row>
    <row r="383" spans="1:17" x14ac:dyDescent="0.25">
      <c r="A383" s="83"/>
      <c r="B383" s="83"/>
      <c r="D383" s="5">
        <f>'Mg2+离子浓度'!B394</f>
        <v>3.8109448908228605</v>
      </c>
      <c r="E383" s="5">
        <f>'OH-离子浓度 '!N394</f>
        <v>3.8944571184345307</v>
      </c>
      <c r="F383" s="5">
        <f>'Mg2+离子浓度'!M394</f>
        <v>1.9222276544428036</v>
      </c>
      <c r="G383" s="5">
        <f t="shared" si="59"/>
        <v>29.154035175908199</v>
      </c>
      <c r="H383" s="5">
        <f t="shared" si="60"/>
        <v>5196797714065.6328</v>
      </c>
      <c r="I383" s="5">
        <f>Gd离子浓度!M394</f>
        <v>3.6746216468552281E-3</v>
      </c>
      <c r="J383" s="5">
        <f t="shared" si="61"/>
        <v>0.21704681024154621</v>
      </c>
      <c r="K383" s="5">
        <f t="shared" si="62"/>
        <v>1.2058156124530346E+22</v>
      </c>
      <c r="L383" s="5">
        <f>Nd离子浓度!M394</f>
        <v>1.0719374952501208E-2</v>
      </c>
      <c r="M383" s="5">
        <f t="shared" si="63"/>
        <v>0.63315529184198927</v>
      </c>
      <c r="N383" s="5">
        <f t="shared" si="64"/>
        <v>1.9786102870062166E+21</v>
      </c>
      <c r="O383" s="5">
        <f>'In离子浓度 '!M394</f>
        <v>2.4526667836190555E-3</v>
      </c>
      <c r="P383" s="5">
        <f t="shared" si="57"/>
        <v>2.098740079456056E-2</v>
      </c>
      <c r="Q383" s="5">
        <f t="shared" si="58"/>
        <v>6.7052398704666321E+68</v>
      </c>
    </row>
    <row r="384" spans="1:17" x14ac:dyDescent="0.25">
      <c r="A384" s="83"/>
      <c r="B384" s="83"/>
      <c r="D384" s="5">
        <f>'Mg2+离子浓度'!B395</f>
        <v>3.8109448911228605</v>
      </c>
      <c r="E384" s="5">
        <f>'OH-离子浓度 '!N395</f>
        <v>3.8944691030123559</v>
      </c>
      <c r="F384" s="5">
        <f>'Mg2+离子浓度'!M395</f>
        <v>1.9222335805618727</v>
      </c>
      <c r="G384" s="5">
        <f t="shared" si="59"/>
        <v>29.154304490872235</v>
      </c>
      <c r="H384" s="5">
        <f t="shared" si="60"/>
        <v>5196845720298.0811</v>
      </c>
      <c r="I384" s="5">
        <f>Gd离子浓度!M395</f>
        <v>3.6746329742690315E-3</v>
      </c>
      <c r="J384" s="5">
        <f t="shared" si="61"/>
        <v>0.21704948310589411</v>
      </c>
      <c r="K384" s="5">
        <f t="shared" si="62"/>
        <v>1.2058304616994118E+22</v>
      </c>
      <c r="L384" s="5">
        <f>Nd离子浓度!M395</f>
        <v>1.0719407994477806E-2</v>
      </c>
      <c r="M384" s="5">
        <f t="shared" si="63"/>
        <v>0.63316308885662764</v>
      </c>
      <c r="N384" s="5">
        <f t="shared" si="64"/>
        <v>1.9786346526769613E+21</v>
      </c>
      <c r="O384" s="5">
        <f>'In离子浓度 '!M395</f>
        <v>2.4526667833793796E-3</v>
      </c>
      <c r="P384" s="5">
        <f t="shared" si="57"/>
        <v>2.0987788305943795E-2</v>
      </c>
      <c r="Q384" s="5">
        <f t="shared" si="58"/>
        <v>6.7053636760203815E+68</v>
      </c>
    </row>
    <row r="385" spans="1:17" x14ac:dyDescent="0.25">
      <c r="A385" s="83"/>
      <c r="B385" s="83"/>
      <c r="D385" s="5">
        <f>'Mg2+离子浓度'!B396</f>
        <v>3.8109448915228605</v>
      </c>
      <c r="E385" s="5">
        <f>'OH-离子浓度 '!N396</f>
        <v>3.8944850829443616</v>
      </c>
      <c r="F385" s="5">
        <f>'Mg2+离子浓度'!M396</f>
        <v>1.922241482232274</v>
      </c>
      <c r="G385" s="5">
        <f t="shared" si="59"/>
        <v>29.154663590185208</v>
      </c>
      <c r="H385" s="5">
        <f t="shared" si="60"/>
        <v>5196909730870.8037</v>
      </c>
      <c r="I385" s="5">
        <f>Gd离子浓度!M396</f>
        <v>3.6746480776381372E-3</v>
      </c>
      <c r="J385" s="5">
        <f t="shared" si="61"/>
        <v>0.21705304705507589</v>
      </c>
      <c r="K385" s="5">
        <f t="shared" si="62"/>
        <v>1.2058502614170884E+22</v>
      </c>
      <c r="L385" s="5">
        <f>Nd离子浓度!M396</f>
        <v>1.0719452050633715E-2</v>
      </c>
      <c r="M385" s="5">
        <f t="shared" si="63"/>
        <v>0.63317348524060524</v>
      </c>
      <c r="N385" s="5">
        <f t="shared" si="64"/>
        <v>1.9786671413768914E+21</v>
      </c>
      <c r="O385" s="5">
        <f>'In离子浓度 '!M396</f>
        <v>2.4526667831026258E-3</v>
      </c>
      <c r="P385" s="5">
        <f t="shared" si="57"/>
        <v>2.0988305013798794E-2</v>
      </c>
      <c r="Q385" s="5">
        <f t="shared" si="58"/>
        <v>6.7055287584021704E+68</v>
      </c>
    </row>
    <row r="386" spans="1:17" x14ac:dyDescent="0.25">
      <c r="A386" s="83"/>
      <c r="B386" s="83"/>
      <c r="D386" s="5">
        <f>'Mg2+离子浓度'!B397</f>
        <v>3.8109448917228606</v>
      </c>
      <c r="E386" s="5">
        <f>'OH-离子浓度 '!N397</f>
        <v>3.8944930722477822</v>
      </c>
      <c r="F386" s="5">
        <f>'Mg2+离子浓度'!M397</f>
        <v>1.9222454328287524</v>
      </c>
      <c r="G386" s="5">
        <f t="shared" si="59"/>
        <v>29.154843127406338</v>
      </c>
      <c r="H386" s="5">
        <f t="shared" si="60"/>
        <v>5196941733940.5234</v>
      </c>
      <c r="I386" s="5">
        <f>Gd离子浓度!M397</f>
        <v>3.6746556291209283E-3</v>
      </c>
      <c r="J386" s="5">
        <f t="shared" si="61"/>
        <v>0.21705482892342312</v>
      </c>
      <c r="K386" s="5">
        <f t="shared" si="62"/>
        <v>1.2058601606856841E+22</v>
      </c>
      <c r="L386" s="5">
        <f>Nd离子浓度!M397</f>
        <v>1.0719474078461159E-2</v>
      </c>
      <c r="M386" s="5">
        <f t="shared" si="63"/>
        <v>0.6331786831426337</v>
      </c>
      <c r="N386" s="5">
        <f t="shared" si="64"/>
        <v>1.9786833848207304E+21</v>
      </c>
      <c r="O386" s="5">
        <f>'In离子浓度 '!M397</f>
        <v>2.4526667829069312E-3</v>
      </c>
      <c r="P386" s="5">
        <f t="shared" si="57"/>
        <v>2.0988563349295507E-2</v>
      </c>
      <c r="Q386" s="5">
        <f t="shared" si="58"/>
        <v>6.7056112937046346E+68</v>
      </c>
    </row>
    <row r="387" spans="1:17" x14ac:dyDescent="0.25">
      <c r="A387" s="83"/>
      <c r="B387" s="83"/>
      <c r="D387" s="5">
        <f>'Mg2+离子浓度'!B398</f>
        <v>3.8109449007228604</v>
      </c>
      <c r="E387" s="5">
        <f>'OH-离子浓度 '!N398</f>
        <v>3.8948526774880685</v>
      </c>
      <c r="F387" s="5">
        <f>'Mg2+离子浓度'!M398</f>
        <v>1.9224232408617465</v>
      </c>
      <c r="G387" s="5">
        <f t="shared" si="59"/>
        <v>29.162924835058366</v>
      </c>
      <c r="H387" s="5">
        <f t="shared" si="60"/>
        <v>5198382323539.8154</v>
      </c>
      <c r="I387" s="5">
        <f>Gd离子浓度!M398</f>
        <v>3.6749954721899867E-3</v>
      </c>
      <c r="J387" s="5">
        <f t="shared" si="61"/>
        <v>0.21713504039255821</v>
      </c>
      <c r="K387" s="5">
        <f t="shared" si="62"/>
        <v>1.2063057799586567E+22</v>
      </c>
      <c r="L387" s="5">
        <f>Nd离子浓度!M398</f>
        <v>1.0720465363348428E-2</v>
      </c>
      <c r="M387" s="5">
        <f t="shared" si="63"/>
        <v>0.63341266603262425</v>
      </c>
      <c r="N387" s="5">
        <f t="shared" si="64"/>
        <v>1.9794145813519508E+21</v>
      </c>
      <c r="O387" s="5">
        <f>'In离子浓度 '!M398</f>
        <v>2.4526667815941718E-3</v>
      </c>
      <c r="P387" s="5">
        <f t="shared" si="57"/>
        <v>2.100019411892786E-2</v>
      </c>
      <c r="Q387" s="5">
        <f t="shared" si="58"/>
        <v>6.7093271945456426E+68</v>
      </c>
    </row>
    <row r="388" spans="1:17" x14ac:dyDescent="0.25">
      <c r="A388" s="83"/>
      <c r="B388" s="83"/>
      <c r="D388" s="5">
        <f>'Mg2+离子浓度'!B399</f>
        <v>3.8109449907228603</v>
      </c>
      <c r="E388" s="5">
        <f>'OH-离子浓度 '!N399</f>
        <v>3.8984488336734211</v>
      </c>
      <c r="F388" s="5">
        <f>'Mg2+离子浓度'!M399</f>
        <v>1.924201358590609</v>
      </c>
      <c r="G388" s="5">
        <f t="shared" si="59"/>
        <v>29.243826194463285</v>
      </c>
      <c r="H388" s="5">
        <f t="shared" si="60"/>
        <v>5212803243219.8369</v>
      </c>
      <c r="I388" s="5">
        <f>Gd离子浓度!M399</f>
        <v>3.6783939345171441E-3</v>
      </c>
      <c r="J388" s="5">
        <f t="shared" si="61"/>
        <v>0.21793839764962411</v>
      </c>
      <c r="K388" s="5">
        <f t="shared" si="62"/>
        <v>1.210768875831245E+22</v>
      </c>
      <c r="L388" s="5">
        <f>Nd离子浓度!M399</f>
        <v>1.0730378251585862E-2</v>
      </c>
      <c r="M388" s="5">
        <f t="shared" si="63"/>
        <v>0.63575611638017138</v>
      </c>
      <c r="N388" s="5">
        <f t="shared" si="64"/>
        <v>1.9867378636880355E+21</v>
      </c>
      <c r="O388" s="5">
        <f>'In离子浓度 '!M399</f>
        <v>2.4526667774428645E-3</v>
      </c>
      <c r="P388" s="5">
        <f t="shared" si="57"/>
        <v>2.1116801046259692E-2</v>
      </c>
      <c r="Q388" s="5">
        <f t="shared" si="58"/>
        <v>6.746581803916834E+68</v>
      </c>
    </row>
    <row r="389" spans="1:17" x14ac:dyDescent="0.25">
      <c r="A389" s="83"/>
      <c r="B389" s="83"/>
      <c r="D389" s="5">
        <f>'Mg2+离子浓度'!B400</f>
        <v>3.8109458907228606</v>
      </c>
      <c r="E389" s="5">
        <f>'OH-离子浓度 '!N400</f>
        <v>3.9344107226427196</v>
      </c>
      <c r="F389" s="5">
        <f>'Mg2+离子浓度'!M400</f>
        <v>1.9419826537422715</v>
      </c>
      <c r="G389" s="5">
        <f t="shared" si="59"/>
        <v>30.061090867375771</v>
      </c>
      <c r="H389" s="5">
        <f t="shared" si="60"/>
        <v>5358483220566.0918</v>
      </c>
      <c r="I389" s="5">
        <f>Gd离子浓度!M400</f>
        <v>3.7123786574313534E-3</v>
      </c>
      <c r="J389" s="5">
        <f t="shared" si="61"/>
        <v>0.22609520513493145</v>
      </c>
      <c r="K389" s="5">
        <f t="shared" si="62"/>
        <v>1.2560844729718413E+22</v>
      </c>
      <c r="L389" s="5">
        <f>Nd离子浓度!M400</f>
        <v>1.0829507257762438E-2</v>
      </c>
      <c r="M389" s="5">
        <f t="shared" si="63"/>
        <v>0.65955008658738989</v>
      </c>
      <c r="N389" s="5">
        <f t="shared" si="64"/>
        <v>2.0610940205855935E+21</v>
      </c>
      <c r="O389" s="5">
        <f>'In离子浓度 '!M400</f>
        <v>2.4526667643152786E-3</v>
      </c>
      <c r="P389" s="5">
        <f t="shared" si="57"/>
        <v>2.2312861111301759E-2</v>
      </c>
      <c r="Q389" s="5">
        <f t="shared" si="58"/>
        <v>7.1287096202242039E+68</v>
      </c>
    </row>
    <row r="390" spans="1:17" x14ac:dyDescent="0.25">
      <c r="A390" s="83"/>
      <c r="B390" s="83"/>
      <c r="C390" s="82">
        <v>7.4868119641229509E-6</v>
      </c>
      <c r="D390" s="5">
        <f>'Mg2+离子浓度'!B401</f>
        <v>3.8109523775348246</v>
      </c>
      <c r="E390" s="5">
        <f>'OH-离子浓度 '!N401</f>
        <v>4.1936091795153878</v>
      </c>
      <c r="F390" s="5">
        <f>'Mg2+离子浓度'!M401</f>
        <v>2.0701428027677604</v>
      </c>
      <c r="G390" s="5">
        <f t="shared" si="59"/>
        <v>36.406272338157706</v>
      </c>
      <c r="H390" s="5">
        <f t="shared" si="60"/>
        <v>6489531611079.8057</v>
      </c>
      <c r="I390" s="5">
        <f>Gd离子浓度!M401</f>
        <v>3.957326090440705E-3</v>
      </c>
      <c r="J390" s="5">
        <f t="shared" si="61"/>
        <v>0.29185403439206342</v>
      </c>
      <c r="K390" s="5">
        <f t="shared" si="62"/>
        <v>1.6214113021781302E+22</v>
      </c>
      <c r="L390" s="5">
        <f>Nd离子浓度!M401</f>
        <v>1.1543986646359125E-2</v>
      </c>
      <c r="M390" s="5">
        <f t="shared" si="63"/>
        <v>0.85137261845733125</v>
      </c>
      <c r="N390" s="5">
        <f t="shared" si="64"/>
        <v>2.6605394326791604E+21</v>
      </c>
      <c r="O390" s="5">
        <f>'In离子浓度 '!M401</f>
        <v>2.45266672907176E-3</v>
      </c>
      <c r="P390" s="5">
        <f t="shared" si="57"/>
        <v>3.2719360373245632E-2</v>
      </c>
      <c r="Q390" s="5">
        <f t="shared" si="58"/>
        <v>1.0453469767810107E+69</v>
      </c>
    </row>
    <row r="391" spans="1:17" x14ac:dyDescent="0.25">
      <c r="A391" s="83"/>
      <c r="B391" s="83"/>
      <c r="D391" s="5">
        <f>'Mg2+离子浓度'!B402</f>
        <v>3.8109548907228605</v>
      </c>
      <c r="E391" s="5">
        <f>'OH-离子浓度 '!N402</f>
        <v>4.1936089113047972</v>
      </c>
      <c r="F391" s="5">
        <f>'Mg2+离子浓度'!M402</f>
        <v>2.0701427043733993</v>
      </c>
      <c r="G391" s="5">
        <f t="shared" si="59"/>
        <v>36.406265950888944</v>
      </c>
      <c r="H391" s="5">
        <f t="shared" si="60"/>
        <v>6489530472529.2236</v>
      </c>
      <c r="I391" s="5">
        <f>Gd离子浓度!M402</f>
        <v>3.9573260072817661E-3</v>
      </c>
      <c r="J391" s="5">
        <f t="shared" si="61"/>
        <v>0.29185397226076004</v>
      </c>
      <c r="K391" s="5">
        <f t="shared" si="62"/>
        <v>1.6214109570042226E+22</v>
      </c>
      <c r="L391" s="5">
        <f>Nd离子浓度!M402</f>
        <v>1.1543986543108337E-2</v>
      </c>
      <c r="M391" s="5">
        <f t="shared" si="63"/>
        <v>0.8513724474888934</v>
      </c>
      <c r="N391" s="5">
        <f t="shared" si="64"/>
        <v>2.6605388984027919E+21</v>
      </c>
      <c r="O391" s="5">
        <f>'In离子浓度 '!M402</f>
        <v>2.4526683247284397E-3</v>
      </c>
      <c r="P391" s="5">
        <f t="shared" si="57"/>
        <v>3.2719390390598915E-2</v>
      </c>
      <c r="Q391" s="5">
        <f t="shared" si="58"/>
        <v>1.0453479358018823E+69</v>
      </c>
    </row>
    <row r="392" spans="1:17" x14ac:dyDescent="0.25">
      <c r="A392" s="83"/>
      <c r="B392" s="83"/>
      <c r="D392" s="5">
        <f>'Mg2+离子浓度'!B403</f>
        <v>3.8109648907228606</v>
      </c>
      <c r="E392" s="5">
        <f>'OH-离子浓度 '!N403</f>
        <v>4.1936083859221442</v>
      </c>
      <c r="F392" s="5">
        <f>'Mg2+离子浓度'!M403</f>
        <v>2.0701425081016929</v>
      </c>
      <c r="G392" s="5">
        <f t="shared" si="59"/>
        <v>36.406253377105102</v>
      </c>
      <c r="H392" s="5">
        <f t="shared" si="60"/>
        <v>6489528231213.0313</v>
      </c>
      <c r="I392" s="5">
        <f>Gd离子浓度!M403</f>
        <v>3.957325841400846E-3</v>
      </c>
      <c r="J392" s="5">
        <f t="shared" si="61"/>
        <v>0.2918538503350841</v>
      </c>
      <c r="K392" s="5">
        <f t="shared" si="62"/>
        <v>1.6214102796393561E+22</v>
      </c>
      <c r="L392" s="5">
        <f>Nd离子浓度!M403</f>
        <v>1.1543986337149287E-2</v>
      </c>
      <c r="M392" s="5">
        <f t="shared" si="63"/>
        <v>0.85137211231511378</v>
      </c>
      <c r="N392" s="5">
        <f t="shared" si="64"/>
        <v>2.6605378509847307E+21</v>
      </c>
      <c r="O392" s="5">
        <f>'In离子浓度 '!M403</f>
        <v>2.4526747173907243E-3</v>
      </c>
      <c r="P392" s="5">
        <f t="shared" si="57"/>
        <v>3.271953635621988E-2</v>
      </c>
      <c r="Q392" s="5">
        <f t="shared" si="58"/>
        <v>1.0453525992402518E+69</v>
      </c>
    </row>
    <row r="393" spans="1:17" x14ac:dyDescent="0.25">
      <c r="A393" s="83"/>
      <c r="B393" s="83"/>
      <c r="D393" s="5">
        <f>'Mg2+离子浓度'!B404</f>
        <v>3.8109948907228604</v>
      </c>
      <c r="E393" s="5">
        <f>'OH-离子浓度 '!N404</f>
        <v>4.1936075004159683</v>
      </c>
      <c r="F393" s="5">
        <f>'Mg2+离子浓度'!M404</f>
        <v>2.0701421681491579</v>
      </c>
      <c r="G393" s="5">
        <f t="shared" si="59"/>
        <v>36.406232023776383</v>
      </c>
      <c r="H393" s="5">
        <f t="shared" si="60"/>
        <v>6489524424915.5762</v>
      </c>
      <c r="I393" s="5">
        <f>Gd离子浓度!M404</f>
        <v>3.957325554086677E-3</v>
      </c>
      <c r="J393" s="5">
        <f t="shared" si="61"/>
        <v>0.29185364426543803</v>
      </c>
      <c r="K393" s="5">
        <f t="shared" si="62"/>
        <v>1.621409134807989E+22</v>
      </c>
      <c r="L393" s="5">
        <f>Nd离子浓度!M404</f>
        <v>1.1543985980417755E-2</v>
      </c>
      <c r="M393" s="5">
        <f t="shared" si="63"/>
        <v>0.85137154668884052</v>
      </c>
      <c r="N393" s="5">
        <f t="shared" si="64"/>
        <v>2.660536083402627E+21</v>
      </c>
      <c r="O393" s="5">
        <f>'In离子浓度 '!M404</f>
        <v>2.4526939508608672E-3</v>
      </c>
      <c r="P393" s="5">
        <f t="shared" ref="P393:P456" si="65">O393^2*E393^6</f>
        <v>3.2720008066419677E-2</v>
      </c>
      <c r="Q393" s="5">
        <f t="shared" ref="Q393:Q456" si="66">P393/$P$2</f>
        <v>1.0453676698536638E+69</v>
      </c>
    </row>
    <row r="394" spans="1:17" x14ac:dyDescent="0.25">
      <c r="A394" s="83"/>
      <c r="B394" s="83"/>
      <c r="D394" s="5">
        <f>'Mg2+离子浓度'!B405</f>
        <v>3.8110248907228605</v>
      </c>
      <c r="E394" s="5">
        <f>'OH-离子浓度 '!N405</f>
        <v>4.1936066149099913</v>
      </c>
      <c r="F394" s="5">
        <f>'Mg2+离子浓度'!M405</f>
        <v>2.0701418281966779</v>
      </c>
      <c r="G394" s="5">
        <f t="shared" si="59"/>
        <v>36.406210670460396</v>
      </c>
      <c r="H394" s="5">
        <f t="shared" si="60"/>
        <v>6489520618620.3916</v>
      </c>
      <c r="I394" s="5">
        <f>Gd离子浓度!M405</f>
        <v>3.9573252667725288E-3</v>
      </c>
      <c r="J394" s="5">
        <f t="shared" si="61"/>
        <v>0.29185343819594001</v>
      </c>
      <c r="K394" s="5">
        <f t="shared" si="62"/>
        <v>1.6214079899774447E+22</v>
      </c>
      <c r="L394" s="5">
        <f>Nd离子浓度!M405</f>
        <v>1.1543985623686233E-2</v>
      </c>
      <c r="M394" s="5">
        <f t="shared" si="63"/>
        <v>0.85137098106295039</v>
      </c>
      <c r="N394" s="5">
        <f t="shared" si="64"/>
        <v>2.6605343158217201E+21</v>
      </c>
      <c r="O394" s="5">
        <f>'In离子浓度 '!M405</f>
        <v>2.4527131843304173E-3</v>
      </c>
      <c r="P394" s="5">
        <f t="shared" si="65"/>
        <v>3.2720479779380585E-2</v>
      </c>
      <c r="Q394" s="5">
        <f t="shared" si="66"/>
        <v>1.0453827405552902E+69</v>
      </c>
    </row>
    <row r="395" spans="1:17" x14ac:dyDescent="0.25">
      <c r="A395" s="83"/>
      <c r="B395" s="83"/>
      <c r="D395" s="5">
        <f>'Mg2+离子浓度'!B406</f>
        <v>3.8110448907228607</v>
      </c>
      <c r="E395" s="5">
        <f>'OH-离子浓度 '!N406</f>
        <v>4.1936058832182388</v>
      </c>
      <c r="F395" s="5">
        <f>'Mg2+离子浓度'!M406</f>
        <v>2.0701415506266869</v>
      </c>
      <c r="G395" s="5">
        <f t="shared" si="59"/>
        <v>36.406193084864256</v>
      </c>
      <c r="H395" s="5">
        <f t="shared" si="60"/>
        <v>6489517483933.0225</v>
      </c>
      <c r="I395" s="5">
        <f>Gd离子浓度!M406</f>
        <v>3.9573250321815259E-3</v>
      </c>
      <c r="J395" s="5">
        <f t="shared" si="61"/>
        <v>0.29185326812890672</v>
      </c>
      <c r="K395" s="5">
        <f t="shared" si="62"/>
        <v>1.6214070451605929E+22</v>
      </c>
      <c r="L395" s="5">
        <f>Nd离子浓度!M406</f>
        <v>1.1543985332416176E-2</v>
      </c>
      <c r="M395" s="5">
        <f t="shared" si="63"/>
        <v>0.85137051394551166</v>
      </c>
      <c r="N395" s="5">
        <f t="shared" si="64"/>
        <v>2.6605328560797243E+21</v>
      </c>
      <c r="O395" s="5">
        <f>'In离子浓度 '!M406</f>
        <v>2.4527259952869811E-3</v>
      </c>
      <c r="P395" s="5">
        <f t="shared" si="65"/>
        <v>3.2720787335677272E-2</v>
      </c>
      <c r="Q395" s="5">
        <f t="shared" si="66"/>
        <v>1.0453925666350566E+69</v>
      </c>
    </row>
    <row r="396" spans="1:17" x14ac:dyDescent="0.25">
      <c r="A396" s="83"/>
      <c r="B396" s="83"/>
      <c r="D396" s="5">
        <f>'Mg2+离子浓度'!B407</f>
        <v>3.8111448907228604</v>
      </c>
      <c r="E396" s="5">
        <f>'OH-离子浓度 '!N407</f>
        <v>4.1936043538449619</v>
      </c>
      <c r="F396" s="5">
        <f>'Mg2+离子浓度'!M407</f>
        <v>2.0701409299614006</v>
      </c>
      <c r="G396" s="5">
        <f t="shared" si="59"/>
        <v>36.406155615579117</v>
      </c>
      <c r="H396" s="5">
        <f t="shared" si="60"/>
        <v>6489510804916.0635</v>
      </c>
      <c r="I396" s="5">
        <f>Gd离子浓度!M407</f>
        <v>3.9573245076201273E-3</v>
      </c>
      <c r="J396" s="5">
        <f t="shared" si="61"/>
        <v>0.29185291013319248</v>
      </c>
      <c r="K396" s="5">
        <f t="shared" si="62"/>
        <v>1.6214050562955138E+22</v>
      </c>
      <c r="L396" s="5">
        <f>Nd离子浓度!M407</f>
        <v>1.1543984681116542E-2</v>
      </c>
      <c r="M396" s="5">
        <f t="shared" si="63"/>
        <v>0.85136953444917463</v>
      </c>
      <c r="N396" s="5">
        <f t="shared" si="64"/>
        <v>2.660529795153671E+21</v>
      </c>
      <c r="O396" s="5">
        <f>'In离子浓度 '!M407</f>
        <v>2.4527902211135652E-3</v>
      </c>
      <c r="P396" s="5">
        <f t="shared" si="65"/>
        <v>3.2722429375984664E-2</v>
      </c>
      <c r="Q396" s="5">
        <f t="shared" si="66"/>
        <v>1.0454450279867305E+69</v>
      </c>
    </row>
    <row r="397" spans="1:17" x14ac:dyDescent="0.25">
      <c r="A397" s="83"/>
      <c r="B397" s="83"/>
      <c r="D397" s="5">
        <f>'Mg2+离子浓度'!B408</f>
        <v>3.8114448907228606</v>
      </c>
      <c r="E397" s="5">
        <f>'OH-离子浓度 '!N408</f>
        <v>4.1936019497252017</v>
      </c>
      <c r="F397" s="5">
        <f>'Mg2+离子浓度'!M408</f>
        <v>2.0701398549379122</v>
      </c>
      <c r="G397" s="5">
        <f t="shared" si="59"/>
        <v>36.406094967888535</v>
      </c>
      <c r="H397" s="5">
        <f t="shared" si="60"/>
        <v>6489499994276.0313</v>
      </c>
      <c r="I397" s="5">
        <f>Gd离子浓度!M408</f>
        <v>3.9573235990532536E-3</v>
      </c>
      <c r="J397" s="5">
        <f t="shared" si="61"/>
        <v>0.29185234118428593</v>
      </c>
      <c r="K397" s="5">
        <f t="shared" si="62"/>
        <v>1.6214018954682553E+22</v>
      </c>
      <c r="L397" s="5">
        <f>Nd离子浓度!M408</f>
        <v>1.1543983553032549E-2</v>
      </c>
      <c r="M397" s="5">
        <f t="shared" si="63"/>
        <v>0.85136798702827099</v>
      </c>
      <c r="N397" s="5">
        <f t="shared" si="64"/>
        <v>2.6605249594633471E+21</v>
      </c>
      <c r="O397" s="5">
        <f>'In离子浓度 '!M408</f>
        <v>2.4529830740381881E-3</v>
      </c>
      <c r="P397" s="5">
        <f t="shared" si="65"/>
        <v>3.272746266878479E-2</v>
      </c>
      <c r="Q397" s="5">
        <f t="shared" si="66"/>
        <v>1.0456058360634118E+69</v>
      </c>
    </row>
    <row r="398" spans="1:17" x14ac:dyDescent="0.25">
      <c r="A398" s="83"/>
      <c r="B398" s="83"/>
      <c r="D398" s="5">
        <f>'Mg2+离子浓度'!B409</f>
        <v>3.8117448907228604</v>
      </c>
      <c r="E398" s="5">
        <f>'OH-离子浓度 '!N409</f>
        <v>4.1935995456071522</v>
      </c>
      <c r="F398" s="5">
        <f>'Mg2+离子浓度'!M409</f>
        <v>2.0701387799149829</v>
      </c>
      <c r="G398" s="5">
        <f t="shared" si="59"/>
        <v>36.406034320304769</v>
      </c>
      <c r="H398" s="5">
        <f t="shared" si="60"/>
        <v>6489489183655.0391</v>
      </c>
      <c r="I398" s="5">
        <f>Gd离子浓度!M409</f>
        <v>3.957322690486589E-3</v>
      </c>
      <c r="J398" s="5">
        <f t="shared" si="61"/>
        <v>0.291851772236558</v>
      </c>
      <c r="K398" s="5">
        <f t="shared" si="62"/>
        <v>1.6213987346475446E+22</v>
      </c>
      <c r="L398" s="5">
        <f>Nd离子浓度!M409</f>
        <v>1.1543982424948666E-2</v>
      </c>
      <c r="M398" s="5">
        <f t="shared" si="63"/>
        <v>0.85136643961038239</v>
      </c>
      <c r="N398" s="5">
        <f t="shared" si="64"/>
        <v>2.6605201237824451E+21</v>
      </c>
      <c r="O398" s="5">
        <f>'In离子浓度 '!M409</f>
        <v>2.4531759269439653E-3</v>
      </c>
      <c r="P398" s="5">
        <f t="shared" si="65"/>
        <v>3.2732496330664287E-2</v>
      </c>
      <c r="Q398" s="5">
        <f t="shared" si="66"/>
        <v>1.0457666559317664E+69</v>
      </c>
    </row>
    <row r="399" spans="1:17" x14ac:dyDescent="0.25">
      <c r="A399" s="83"/>
      <c r="B399" s="83"/>
      <c r="D399" s="5">
        <f>'Mg2+离子浓度'!B410</f>
        <v>3.8119448907228604</v>
      </c>
      <c r="E399" s="5">
        <f>'OH-离子浓度 '!N410</f>
        <v>4.1935974958613365</v>
      </c>
      <c r="F399" s="5">
        <f>'Mg2+离子浓度'!M410</f>
        <v>2.0701379021628927</v>
      </c>
      <c r="G399" s="5">
        <f t="shared" si="59"/>
        <v>36.405983294884862</v>
      </c>
      <c r="H399" s="5">
        <f t="shared" si="60"/>
        <v>6489480088214.7705</v>
      </c>
      <c r="I399" s="5">
        <f>Gd离子浓度!M410</f>
        <v>3.9573219486451847E-3</v>
      </c>
      <c r="J399" s="5">
        <f t="shared" si="61"/>
        <v>0.29185128957263129</v>
      </c>
      <c r="K399" s="5">
        <f t="shared" si="62"/>
        <v>1.6213960531812851E+22</v>
      </c>
      <c r="L399" s="5">
        <f>Nd离子浓度!M410</f>
        <v>1.1543981503872121E-2</v>
      </c>
      <c r="M399" s="5">
        <f t="shared" si="63"/>
        <v>0.8513651232902909</v>
      </c>
      <c r="N399" s="5">
        <f t="shared" si="64"/>
        <v>2.6605160102821594E+21</v>
      </c>
      <c r="O399" s="5">
        <f>'In离子浓度 '!M410</f>
        <v>2.4533044596194977E-3</v>
      </c>
      <c r="P399" s="5">
        <f t="shared" si="65"/>
        <v>3.2735830415595482E-2</v>
      </c>
      <c r="Q399" s="5">
        <f t="shared" si="66"/>
        <v>1.0458731762171081E+69</v>
      </c>
    </row>
    <row r="400" spans="1:17" x14ac:dyDescent="0.25">
      <c r="A400" s="83"/>
      <c r="B400" s="83"/>
      <c r="D400" s="5">
        <f>'Mg2+离子浓度'!B411</f>
        <v>3.8129448907228602</v>
      </c>
      <c r="E400" s="5">
        <f>'OH-离子浓度 '!N411</f>
        <v>4.1935939798808244</v>
      </c>
      <c r="F400" s="5">
        <f>'Mg2+离子浓度'!M411</f>
        <v>2.0701359394503833</v>
      </c>
      <c r="G400" s="5">
        <f t="shared" si="59"/>
        <v>36.405887731456019</v>
      </c>
      <c r="H400" s="5">
        <f t="shared" si="60"/>
        <v>6489463053735.4766</v>
      </c>
      <c r="I400" s="5">
        <f>Gd离子浓度!M411</f>
        <v>3.9573202898376863E-3</v>
      </c>
      <c r="J400" s="5">
        <f t="shared" si="61"/>
        <v>0.29185043315836773</v>
      </c>
      <c r="K400" s="5">
        <f t="shared" si="62"/>
        <v>1.6213912953242652E+22</v>
      </c>
      <c r="L400" s="5">
        <f>Nd离子浓度!M411</f>
        <v>1.1543979444282525E-2</v>
      </c>
      <c r="M400" s="5">
        <f t="shared" si="63"/>
        <v>0.85136283000316249</v>
      </c>
      <c r="N400" s="5">
        <f t="shared" si="64"/>
        <v>2.660508843759883E+21</v>
      </c>
      <c r="O400" s="5">
        <f>'In离子浓度 '!M411</f>
        <v>2.4539476639093179E-3</v>
      </c>
      <c r="P400" s="5">
        <f t="shared" si="65"/>
        <v>3.2752833180257922E-2</v>
      </c>
      <c r="Q400" s="5">
        <f t="shared" si="66"/>
        <v>1.0464163955353968E+69</v>
      </c>
    </row>
    <row r="401" spans="1:17" x14ac:dyDescent="0.25">
      <c r="A401" s="83"/>
      <c r="B401" s="83"/>
      <c r="D401" s="5">
        <f>'Mg2+离子浓度'!B412</f>
        <v>3.8159448907228604</v>
      </c>
      <c r="E401" s="5">
        <f>'OH-离子浓度 '!N412</f>
        <v>4.1935903383396207</v>
      </c>
      <c r="F401" s="5">
        <f>'Mg2+离子浓度'!M412</f>
        <v>2.0701325399358188</v>
      </c>
      <c r="G401" s="5">
        <f t="shared" si="59"/>
        <v>36.405764720247369</v>
      </c>
      <c r="H401" s="5">
        <f t="shared" si="60"/>
        <v>6489441126603.8096</v>
      </c>
      <c r="I401" s="5">
        <f>Gd离子浓度!M412</f>
        <v>3.9573174167000227E-3</v>
      </c>
      <c r="J401" s="5">
        <f t="shared" si="61"/>
        <v>0.29184946097504177</v>
      </c>
      <c r="K401" s="5">
        <f t="shared" si="62"/>
        <v>1.6213858943057877E+22</v>
      </c>
      <c r="L401" s="5">
        <f>Nd离子浓度!M412</f>
        <v>1.1543975876969339E-2</v>
      </c>
      <c r="M401" s="5">
        <f t="shared" si="63"/>
        <v>0.85136034905480407</v>
      </c>
      <c r="N401" s="5">
        <f t="shared" si="64"/>
        <v>2.6605010907962629E+21</v>
      </c>
      <c r="O401" s="5">
        <f>'In离子浓度 '!M412</f>
        <v>2.4558778313091456E-3</v>
      </c>
      <c r="P401" s="5">
        <f t="shared" si="65"/>
        <v>3.28042064068386E-2</v>
      </c>
      <c r="Q401" s="5">
        <f t="shared" si="66"/>
        <v>1.0480577126785494E+69</v>
      </c>
    </row>
    <row r="402" spans="1:17" x14ac:dyDescent="0.25">
      <c r="A402" s="83"/>
      <c r="B402" s="83"/>
      <c r="D402" s="5">
        <f>'Mg2+离子浓度'!B413</f>
        <v>3.8189448907228605</v>
      </c>
      <c r="E402" s="5">
        <f>'OH-离子浓度 '!N413</f>
        <v>4.1935866968066096</v>
      </c>
      <c r="F402" s="5">
        <f>'Mg2+离子浓度'!M413</f>
        <v>2.0701291404268378</v>
      </c>
      <c r="G402" s="5">
        <f t="shared" si="59"/>
        <v>36.405641709541726</v>
      </c>
      <c r="H402" s="5">
        <f t="shared" si="60"/>
        <v>6489419199561.8057</v>
      </c>
      <c r="I402" s="5">
        <f>Gd离子浓度!M413</f>
        <v>3.9573145435644452E-3</v>
      </c>
      <c r="J402" s="5">
        <f t="shared" si="61"/>
        <v>0.29184848879600467</v>
      </c>
      <c r="K402" s="5">
        <f t="shared" si="62"/>
        <v>1.6213804933111372E+22</v>
      </c>
      <c r="L402" s="5">
        <f>Nd离子浓度!M413</f>
        <v>1.1543972309657253E-2</v>
      </c>
      <c r="M402" s="5">
        <f t="shared" si="63"/>
        <v>0.85135786811673908</v>
      </c>
      <c r="N402" s="5">
        <f t="shared" si="64"/>
        <v>2.6604933378648095E+21</v>
      </c>
      <c r="O402" s="5">
        <f>'In离子浓度 '!M413</f>
        <v>2.4578079981125143E-3</v>
      </c>
      <c r="P402" s="5">
        <f t="shared" si="65"/>
        <v>3.2855619607493371E-2</v>
      </c>
      <c r="Q402" s="5">
        <f t="shared" si="66"/>
        <v>1.04970030694867E+69</v>
      </c>
    </row>
    <row r="403" spans="1:17" x14ac:dyDescent="0.25">
      <c r="A403" s="83"/>
      <c r="B403" s="83"/>
      <c r="D403" s="5">
        <f>'Mg2+离子浓度'!B414</f>
        <v>3.8209448907228603</v>
      </c>
      <c r="E403" s="5">
        <f>'OH-离子浓度 '!N414</f>
        <v>4.1935828555860191</v>
      </c>
      <c r="F403" s="5">
        <f>'Mg2+离子浓度'!M414</f>
        <v>2.0701263647439361</v>
      </c>
      <c r="G403" s="5">
        <f t="shared" si="59"/>
        <v>36.405526202716423</v>
      </c>
      <c r="H403" s="5">
        <f t="shared" si="60"/>
        <v>6489398610109.8799</v>
      </c>
      <c r="I403" s="5">
        <f>Gd离子浓度!M414</f>
        <v>3.9573121976607725E-3</v>
      </c>
      <c r="J403" s="5">
        <f t="shared" si="61"/>
        <v>0.29184751381110718</v>
      </c>
      <c r="K403" s="5">
        <f t="shared" si="62"/>
        <v>1.6213750767283734E+22</v>
      </c>
      <c r="L403" s="5">
        <f>Nd离子浓度!M414</f>
        <v>1.1543969396960032E-2</v>
      </c>
      <c r="M403" s="5">
        <f t="shared" si="63"/>
        <v>0.85135531384301844</v>
      </c>
      <c r="N403" s="5">
        <f t="shared" si="64"/>
        <v>2.6604853557594329E+21</v>
      </c>
      <c r="O403" s="5">
        <f>'In离子浓度 '!M414</f>
        <v>2.459094661859426E-3</v>
      </c>
      <c r="P403" s="5">
        <f t="shared" si="65"/>
        <v>3.2889847720830985E-2</v>
      </c>
      <c r="Q403" s="5">
        <f t="shared" si="66"/>
        <v>1.0507938568955587E+69</v>
      </c>
    </row>
    <row r="404" spans="1:17" x14ac:dyDescent="0.25">
      <c r="A404" s="83"/>
      <c r="B404" s="83"/>
      <c r="D404" s="5">
        <f>'Mg2+离子浓度'!B415</f>
        <v>3.8309448907228605</v>
      </c>
      <c r="E404" s="5">
        <f>'OH-离子浓度 '!N415</f>
        <v>4.1935849402061374</v>
      </c>
      <c r="F404" s="5">
        <f>'Mg2+离子浓度'!M415</f>
        <v>2.0701201581366049</v>
      </c>
      <c r="G404" s="5">
        <f t="shared" si="59"/>
        <v>36.405453246570964</v>
      </c>
      <c r="H404" s="5">
        <f t="shared" si="60"/>
        <v>6489385605449.3701</v>
      </c>
      <c r="I404" s="5">
        <f>Gd离子浓度!M415</f>
        <v>3.9573069520638018E-3</v>
      </c>
      <c r="J404" s="5">
        <f t="shared" si="61"/>
        <v>0.29184756218374436</v>
      </c>
      <c r="K404" s="5">
        <f t="shared" si="62"/>
        <v>1.6213753454652465E+22</v>
      </c>
      <c r="L404" s="5">
        <f>Nd离子浓度!M415</f>
        <v>1.1543962883972692E-2</v>
      </c>
      <c r="M404" s="5">
        <f t="shared" si="63"/>
        <v>0.85135610313726773</v>
      </c>
      <c r="N404" s="5">
        <f t="shared" si="64"/>
        <v>2.6604878223039618E+21</v>
      </c>
      <c r="O404" s="5">
        <f>'In离子浓度 '!M415</f>
        <v>2.4655296918786851E-3</v>
      </c>
      <c r="P404" s="5">
        <f t="shared" si="65"/>
        <v>3.3062305763853508E-2</v>
      </c>
      <c r="Q404" s="5">
        <f t="shared" si="66"/>
        <v>1.0563036985256712E+69</v>
      </c>
    </row>
    <row r="405" spans="1:17" x14ac:dyDescent="0.25">
      <c r="A405" s="83"/>
      <c r="B405" s="83"/>
      <c r="D405" s="5">
        <f>'Mg2+离子浓度'!B416</f>
        <v>3.8609448907228603</v>
      </c>
      <c r="E405" s="5">
        <f>'OH-离子浓度 '!N416</f>
        <v>4.1936130337491306</v>
      </c>
      <c r="F405" s="5">
        <f>'Mg2+离子浓度'!M416</f>
        <v>2.0701094080095963</v>
      </c>
      <c r="G405" s="5">
        <f t="shared" si="59"/>
        <v>36.405751964995488</v>
      </c>
      <c r="H405" s="5">
        <f t="shared" si="60"/>
        <v>6489438852940.373</v>
      </c>
      <c r="I405" s="5">
        <f>Gd离子浓度!M416</f>
        <v>3.9572978664353751E-3</v>
      </c>
      <c r="J405" s="5">
        <f t="shared" si="61"/>
        <v>0.29185275756351131</v>
      </c>
      <c r="K405" s="5">
        <f t="shared" si="62"/>
        <v>1.6214042086861741E+22</v>
      </c>
      <c r="L405" s="5">
        <f>Nd离子浓度!M416</f>
        <v>1.1543951603154072E-2</v>
      </c>
      <c r="M405" s="5">
        <f t="shared" si="63"/>
        <v>0.8513723814262828</v>
      </c>
      <c r="N405" s="5">
        <f t="shared" si="64"/>
        <v>2.6605386919571337E+21</v>
      </c>
      <c r="O405" s="5">
        <f>'In离子浓度 '!M416</f>
        <v>2.4848365268202314E-3</v>
      </c>
      <c r="P405" s="5">
        <f t="shared" si="65"/>
        <v>3.3583485305913229E-2</v>
      </c>
      <c r="Q405" s="5">
        <f t="shared" si="66"/>
        <v>1.0729548021058539E+69</v>
      </c>
    </row>
    <row r="406" spans="1:17" x14ac:dyDescent="0.25">
      <c r="A406" s="83"/>
      <c r="B406" s="83"/>
      <c r="D406" s="5">
        <f>'Mg2+离子浓度'!B417</f>
        <v>3.8909448907228605</v>
      </c>
      <c r="E406" s="5">
        <f>'OH-离子浓度 '!N417</f>
        <v>4.1936411270922624</v>
      </c>
      <c r="F406" s="5">
        <f>'Mg2+离子浓度'!M417</f>
        <v>2.0700986579384129</v>
      </c>
      <c r="G406" s="5">
        <f t="shared" si="59"/>
        <v>36.406050679133308</v>
      </c>
      <c r="H406" s="5">
        <f t="shared" si="60"/>
        <v>6489492099667.2568</v>
      </c>
      <c r="I406" s="5">
        <f>Gd离子浓度!M417</f>
        <v>3.9572887808278076E-3</v>
      </c>
      <c r="J406" s="5">
        <f t="shared" si="61"/>
        <v>0.29185795295474226</v>
      </c>
      <c r="K406" s="5">
        <f t="shared" si="62"/>
        <v>1.6214330719707905E+22</v>
      </c>
      <c r="L406" s="5">
        <f>Nd离子浓度!M417</f>
        <v>1.1543940322346475E-2</v>
      </c>
      <c r="M406" s="5">
        <f t="shared" si="63"/>
        <v>0.85138865979019185</v>
      </c>
      <c r="N406" s="5">
        <f t="shared" si="64"/>
        <v>2.6605895618443498E+21</v>
      </c>
      <c r="O406" s="5">
        <f>'In离子浓度 '!M417</f>
        <v>2.5041433428950426E-3</v>
      </c>
      <c r="P406" s="5">
        <f t="shared" si="65"/>
        <v>3.4108761242929948E-2</v>
      </c>
      <c r="Q406" s="5">
        <f t="shared" si="66"/>
        <v>1.0897367809242795E+69</v>
      </c>
    </row>
    <row r="407" spans="1:17" x14ac:dyDescent="0.25">
      <c r="A407" s="83"/>
      <c r="B407" s="83"/>
      <c r="D407" s="5">
        <f>'Mg2+离子浓度'!B418</f>
        <v>3.9109448907228606</v>
      </c>
      <c r="E407" s="5">
        <f>'OH-离子浓度 '!N418</f>
        <v>4.1936553858441306</v>
      </c>
      <c r="F407" s="5">
        <f>'Mg2+离子浓度'!M418</f>
        <v>2.0700898805876284</v>
      </c>
      <c r="G407" s="5">
        <f t="shared" si="59"/>
        <v>36.406143882123907</v>
      </c>
      <c r="H407" s="5">
        <f t="shared" si="60"/>
        <v>6489508713391.0713</v>
      </c>
      <c r="I407" s="5">
        <f>Gd离子浓度!M418</f>
        <v>3.9572813624773259E-3</v>
      </c>
      <c r="J407" s="5">
        <f t="shared" si="61"/>
        <v>0.29186038286991228</v>
      </c>
      <c r="K407" s="5">
        <f t="shared" si="62"/>
        <v>1.6214465714995128E+22</v>
      </c>
      <c r="L407" s="5">
        <f>Nd离子浓度!M418</f>
        <v>1.154393111161464E-2</v>
      </c>
      <c r="M407" s="5">
        <f t="shared" si="63"/>
        <v>0.85139666489383858</v>
      </c>
      <c r="N407" s="5">
        <f t="shared" si="64"/>
        <v>2.6606145777932456E+21</v>
      </c>
      <c r="O407" s="5">
        <f>'In离子浓度 '!M418</f>
        <v>2.5170141766991242E-3</v>
      </c>
      <c r="P407" s="5">
        <f t="shared" si="65"/>
        <v>3.4460990785305526E-2</v>
      </c>
      <c r="Q407" s="5">
        <f t="shared" si="66"/>
        <v>1.1009901209362789E+69</v>
      </c>
    </row>
    <row r="408" spans="1:17" x14ac:dyDescent="0.25">
      <c r="A408" s="83"/>
      <c r="B408" s="83"/>
      <c r="D408" s="5">
        <f>'Mg2+离子浓度'!B419</f>
        <v>3.9609448907228604</v>
      </c>
      <c r="E408" s="5">
        <f>'OH-离子浓度 '!N419</f>
        <v>4.1937134153116276</v>
      </c>
      <c r="F408" s="5">
        <f>'Mg2+离子浓度'!M419</f>
        <v>2.0700760024363221</v>
      </c>
      <c r="G408" s="5">
        <f t="shared" si="59"/>
        <v>36.406907346709062</v>
      </c>
      <c r="H408" s="5">
        <f t="shared" si="60"/>
        <v>6489644803334.9492</v>
      </c>
      <c r="I408" s="5">
        <f>Gd离子浓度!M419</f>
        <v>3.9572696330573108E-3</v>
      </c>
      <c r="J408" s="5">
        <f t="shared" si="61"/>
        <v>0.29187163372893499</v>
      </c>
      <c r="K408" s="5">
        <f t="shared" si="62"/>
        <v>1.6215090762718611E+22</v>
      </c>
      <c r="L408" s="5">
        <f>Nd离子浓度!M419</f>
        <v>1.1543916548180507E-2</v>
      </c>
      <c r="M408" s="5">
        <f t="shared" si="63"/>
        <v>0.85143093470354292</v>
      </c>
      <c r="N408" s="5">
        <f t="shared" si="64"/>
        <v>2.6607216709485718E+21</v>
      </c>
      <c r="O408" s="5">
        <f>'In离子浓度 '!M419</f>
        <v>2.5491930659502049E-3</v>
      </c>
      <c r="P408" s="5">
        <f t="shared" si="65"/>
        <v>3.535069448852253E-2</v>
      </c>
      <c r="Q408" s="5">
        <f t="shared" si="66"/>
        <v>1.1294151593777166E+69</v>
      </c>
    </row>
    <row r="409" spans="1:17" x14ac:dyDescent="0.25">
      <c r="A409" s="83"/>
      <c r="B409" s="83"/>
      <c r="C409" t="s">
        <v>249</v>
      </c>
      <c r="D409" s="5">
        <f>'Mg2+离子浓度'!B420</f>
        <v>4.0109448907228602</v>
      </c>
      <c r="E409" s="5">
        <f>'OH-离子浓度 '!N420</f>
        <v>4.1937714442461624</v>
      </c>
      <c r="F409" s="5">
        <f>'Mg2+离子浓度'!M420</f>
        <v>2.0700621243780564</v>
      </c>
      <c r="G409" s="5">
        <f t="shared" si="59"/>
        <v>36.407670804109046</v>
      </c>
      <c r="H409" s="5">
        <f t="shared" si="60"/>
        <v>6489780891998.0479</v>
      </c>
      <c r="I409" s="5">
        <f>Gd离子浓度!M420</f>
        <v>3.9572579036720621E-3</v>
      </c>
      <c r="J409" s="5">
        <f t="shared" si="61"/>
        <v>0.29188288474272339</v>
      </c>
      <c r="K409" s="5">
        <f t="shared" si="62"/>
        <v>1.6215715819040188E+22</v>
      </c>
      <c r="L409" s="5">
        <f>Nd离子浓度!M420</f>
        <v>1.1543901984764746E-2</v>
      </c>
      <c r="M409" s="5">
        <f t="shared" si="63"/>
        <v>0.85146520507893886</v>
      </c>
      <c r="N409" s="5">
        <f t="shared" si="64"/>
        <v>2.6608287658716839E+21</v>
      </c>
      <c r="O409" s="5">
        <f>'In离子浓度 '!M420</f>
        <v>2.5813719146054836E-3</v>
      </c>
      <c r="P409" s="5">
        <f t="shared" si="65"/>
        <v>3.6251811285996499E-2</v>
      </c>
      <c r="Q409" s="5">
        <f t="shared" si="66"/>
        <v>1.1582048334184184E+69</v>
      </c>
    </row>
    <row r="410" spans="1:17" x14ac:dyDescent="0.25">
      <c r="A410" s="83"/>
      <c r="B410" s="83"/>
      <c r="C410" s="5">
        <f>(C390+C411)*14</f>
        <v>4.1040864349809665</v>
      </c>
      <c r="D410" s="5">
        <f>'Mg2+离子浓度'!B421</f>
        <v>4.06094489072286</v>
      </c>
      <c r="E410" s="5">
        <f>'OH-离子浓度 '!N421</f>
        <v>4.1938294726477388</v>
      </c>
      <c r="F410" s="5">
        <f>'Mg2+离子浓度'!M421</f>
        <v>2.0700482464128314</v>
      </c>
      <c r="G410" s="5">
        <f t="shared" si="59"/>
        <v>36.408434254323581</v>
      </c>
      <c r="H410" s="5">
        <f t="shared" si="60"/>
        <v>6489916979380.3174</v>
      </c>
      <c r="I410" s="5">
        <f>Gd离子浓度!M421</f>
        <v>3.9572461743215799E-3</v>
      </c>
      <c r="J410" s="5">
        <f t="shared" si="61"/>
        <v>0.29189413591127195</v>
      </c>
      <c r="K410" s="5">
        <f t="shared" si="62"/>
        <v>1.6216340883959552E+22</v>
      </c>
      <c r="L410" s="5">
        <f>Nd离子浓度!M421</f>
        <v>1.1543887421367359E-2</v>
      </c>
      <c r="M410" s="5">
        <f t="shared" si="63"/>
        <v>0.85149947602001297</v>
      </c>
      <c r="N410" s="5">
        <f t="shared" si="64"/>
        <v>2.6609358625625405E+21</v>
      </c>
      <c r="O410" s="5">
        <f>'In离子浓度 '!M421</f>
        <v>2.6135507226650125E-3</v>
      </c>
      <c r="P410" s="5">
        <f t="shared" si="65"/>
        <v>3.7164343954294479E-2</v>
      </c>
      <c r="Q410" s="5">
        <f t="shared" si="66"/>
        <v>1.1873592317665968E+69</v>
      </c>
    </row>
    <row r="411" spans="1:17" x14ac:dyDescent="0.25">
      <c r="A411" s="83"/>
      <c r="B411" s="83"/>
      <c r="C411" s="79">
        <v>0.2931415442581049</v>
      </c>
      <c r="D411" s="5">
        <f>'Mg2+离子浓度'!B422</f>
        <v>4.1040939217929298</v>
      </c>
      <c r="E411" s="5">
        <f>'OH-离子浓度 '!N422</f>
        <v>4.1938770079745282</v>
      </c>
      <c r="F411" s="5">
        <f>'Mg2+离子浓度'!M422</f>
        <v>2.0700353543205616</v>
      </c>
      <c r="G411" s="5">
        <f t="shared" si="59"/>
        <v>36.409032854252686</v>
      </c>
      <c r="H411" s="5">
        <f t="shared" si="60"/>
        <v>6490023681684.9707</v>
      </c>
      <c r="I411" s="5">
        <f>Gd离子浓度!M422</f>
        <v>3.9572352781684483E-3</v>
      </c>
      <c r="J411" s="5">
        <f t="shared" si="61"/>
        <v>0.29190325777390669</v>
      </c>
      <c r="K411" s="5">
        <f t="shared" si="62"/>
        <v>1.6216847654105928E+22</v>
      </c>
      <c r="L411" s="5">
        <f>Nd离子浓度!M422</f>
        <v>1.1543873892461521E-2</v>
      </c>
      <c r="M411" s="5">
        <f t="shared" si="63"/>
        <v>0.85152743258174013</v>
      </c>
      <c r="N411" s="5">
        <f t="shared" si="64"/>
        <v>2.6610232268179379E+21</v>
      </c>
      <c r="O411" s="5">
        <f>'In离子浓度 '!M422</f>
        <v>2.6413201603258407E-3</v>
      </c>
      <c r="P411" s="5">
        <f t="shared" si="65"/>
        <v>3.7960876548873194E-2</v>
      </c>
      <c r="Q411" s="5">
        <f t="shared" si="66"/>
        <v>1.2128075574719869E+69</v>
      </c>
    </row>
    <row r="412" spans="1:17" x14ac:dyDescent="0.25">
      <c r="A412" s="83"/>
      <c r="B412" s="83"/>
      <c r="D412" s="5">
        <f>'Mg2+离子浓度'!B423</f>
        <v>4.1040939218929298</v>
      </c>
      <c r="E412" s="5">
        <f>'OH-离子浓度 '!N423</f>
        <v>4.1938810020347539</v>
      </c>
      <c r="F412" s="5">
        <f>'Mg2+离子浓度'!M423</f>
        <v>2.0700373294056886</v>
      </c>
      <c r="G412" s="5">
        <f t="shared" si="59"/>
        <v>36.409136942000188</v>
      </c>
      <c r="H412" s="5">
        <f t="shared" si="60"/>
        <v>6490042235650.6582</v>
      </c>
      <c r="I412" s="5">
        <f>Gd离子浓度!M423</f>
        <v>3.957239053729719E-3</v>
      </c>
      <c r="J412" s="5">
        <f t="shared" si="61"/>
        <v>0.29190437026435545</v>
      </c>
      <c r="K412" s="5">
        <f t="shared" si="62"/>
        <v>1.621690945913086E+22</v>
      </c>
      <c r="L412" s="5">
        <f>Nd离子浓度!M423</f>
        <v>1.1543884906151594E-2</v>
      </c>
      <c r="M412" s="5">
        <f t="shared" si="63"/>
        <v>0.85153067787461778</v>
      </c>
      <c r="N412" s="5">
        <f t="shared" si="64"/>
        <v>2.6610333683581809E+21</v>
      </c>
      <c r="O412" s="5">
        <f>'In离子浓度 '!M423</f>
        <v>2.6413201601768201E-3</v>
      </c>
      <c r="P412" s="5">
        <f t="shared" si="65"/>
        <v>3.7961093458516212E-2</v>
      </c>
      <c r="Q412" s="5">
        <f t="shared" si="66"/>
        <v>1.2128144874925307E+69</v>
      </c>
    </row>
    <row r="413" spans="1:17" x14ac:dyDescent="0.25">
      <c r="A413" s="83"/>
      <c r="B413" s="83"/>
      <c r="D413" s="5">
        <f>'Mg2+离子浓度'!B424</f>
        <v>4.1040939221929298</v>
      </c>
      <c r="E413" s="5">
        <f>'OH-离子浓度 '!N424</f>
        <v>4.1938929863995638</v>
      </c>
      <c r="F413" s="5">
        <f>'Mg2+离子浓度'!M424</f>
        <v>2.0700432554479997</v>
      </c>
      <c r="G413" s="5">
        <f t="shared" si="59"/>
        <v>36.409449258197341</v>
      </c>
      <c r="H413" s="5">
        <f t="shared" si="60"/>
        <v>6490097906987.0488</v>
      </c>
      <c r="I413" s="5">
        <f>Gd离子浓度!M424</f>
        <v>3.9572503810786355E-3</v>
      </c>
      <c r="J413" s="5">
        <f t="shared" si="61"/>
        <v>0.29190770825990947</v>
      </c>
      <c r="K413" s="5">
        <f t="shared" si="62"/>
        <v>1.6217094903328305E+22</v>
      </c>
      <c r="L413" s="5">
        <f>Nd离子浓度!M424</f>
        <v>1.1543917948047619E-2</v>
      </c>
      <c r="M413" s="5">
        <f t="shared" si="63"/>
        <v>0.85154041520024193</v>
      </c>
      <c r="N413" s="5">
        <f t="shared" si="64"/>
        <v>2.6610637975007564E+21</v>
      </c>
      <c r="O413" s="5">
        <f>'In离子浓度 '!M424</f>
        <v>2.6413201599187089E-3</v>
      </c>
      <c r="P413" s="5">
        <f t="shared" si="65"/>
        <v>3.7961744317693925E-2</v>
      </c>
      <c r="Q413" s="5">
        <f t="shared" si="66"/>
        <v>1.2128352817154609E+69</v>
      </c>
    </row>
    <row r="414" spans="1:17" x14ac:dyDescent="0.25">
      <c r="A414" s="83"/>
      <c r="B414" s="83"/>
      <c r="D414" s="5">
        <f>'Mg2+离子浓度'!B425</f>
        <v>4.1040939225929298</v>
      </c>
      <c r="E414" s="5">
        <f>'OH-离子浓度 '!N425</f>
        <v>4.1939089660856013</v>
      </c>
      <c r="F414" s="5">
        <f>'Mg2+离子浓度'!M425</f>
        <v>2.0700511570297686</v>
      </c>
      <c r="G414" s="5">
        <f t="shared" si="59"/>
        <v>36.409865695203088</v>
      </c>
      <c r="H414" s="5">
        <f t="shared" si="60"/>
        <v>6490172138182.3691</v>
      </c>
      <c r="I414" s="5">
        <f>Gd离子浓度!M425</f>
        <v>3.9572654843728168E-3</v>
      </c>
      <c r="J414" s="5">
        <f t="shared" si="61"/>
        <v>0.29191215908844004</v>
      </c>
      <c r="K414" s="5">
        <f t="shared" si="62"/>
        <v>1.6217342171580004E+22</v>
      </c>
      <c r="L414" s="5">
        <f>Nd离子浓度!M425</f>
        <v>1.1543962004110491E-2</v>
      </c>
      <c r="M414" s="5">
        <f t="shared" si="63"/>
        <v>0.85155339877048675</v>
      </c>
      <c r="N414" s="5">
        <f t="shared" si="64"/>
        <v>2.661104371157771E+21</v>
      </c>
      <c r="O414" s="5">
        <f>'In离子浓度 '!M425</f>
        <v>2.6413201596206678E-3</v>
      </c>
      <c r="P414" s="5">
        <f t="shared" si="65"/>
        <v>3.7962612174667343E-2</v>
      </c>
      <c r="Q414" s="5">
        <f t="shared" si="66"/>
        <v>1.2128630087753144E+69</v>
      </c>
    </row>
    <row r="415" spans="1:17" x14ac:dyDescent="0.25">
      <c r="A415" s="83"/>
      <c r="B415" s="83"/>
      <c r="D415" s="5">
        <f>'Mg2+离子浓度'!B426</f>
        <v>4.1040939227929298</v>
      </c>
      <c r="E415" s="5">
        <f>'OH-离子浓度 '!N426</f>
        <v>4.1939169552150952</v>
      </c>
      <c r="F415" s="5">
        <f>'Mg2+离子浓度'!M426</f>
        <v>2.0700551075635749</v>
      </c>
      <c r="G415" s="5">
        <f t="shared" si="59"/>
        <v>36.410073897985853</v>
      </c>
      <c r="H415" s="5">
        <f t="shared" si="60"/>
        <v>6490209250977.8711</v>
      </c>
      <c r="I415" s="5">
        <f>Gd离子浓度!M426</f>
        <v>3.9572730358026298E-3</v>
      </c>
      <c r="J415" s="5">
        <f t="shared" si="61"/>
        <v>0.29191438435677097</v>
      </c>
      <c r="K415" s="5">
        <f t="shared" si="62"/>
        <v>1.6217465797598387E+22</v>
      </c>
      <c r="L415" s="5">
        <f>Nd离子浓度!M426</f>
        <v>1.1543984031872147E-2</v>
      </c>
      <c r="M415" s="5">
        <f t="shared" si="63"/>
        <v>0.85155989015674916</v>
      </c>
      <c r="N415" s="5">
        <f t="shared" si="64"/>
        <v>2.6611246567398415E+21</v>
      </c>
      <c r="O415" s="5">
        <f>'In离子浓度 '!M426</f>
        <v>2.641320159409921E-3</v>
      </c>
      <c r="P415" s="5">
        <f t="shared" si="65"/>
        <v>3.7963046068827097E-2</v>
      </c>
      <c r="Q415" s="5">
        <f t="shared" si="66"/>
        <v>1.2128768712085334E+69</v>
      </c>
    </row>
    <row r="416" spans="1:17" x14ac:dyDescent="0.25">
      <c r="A416" s="83"/>
      <c r="B416" s="83"/>
      <c r="D416" s="5">
        <f>'Mg2+离子浓度'!B427</f>
        <v>4.1040939317929297</v>
      </c>
      <c r="E416" s="5">
        <f>'OH-离子浓度 '!N427</f>
        <v>4.1942765592886513</v>
      </c>
      <c r="F416" s="5">
        <f>'Mg2+离子浓度'!M427</f>
        <v>2.0702329151761507</v>
      </c>
      <c r="G416" s="5">
        <f t="shared" si="59"/>
        <v>36.419446054999362</v>
      </c>
      <c r="H416" s="5">
        <f t="shared" si="60"/>
        <v>6491879867201.3125</v>
      </c>
      <c r="I416" s="5">
        <f>Gd离子浓度!M427</f>
        <v>3.9576128785162902E-3</v>
      </c>
      <c r="J416" s="5">
        <f t="shared" si="61"/>
        <v>0.29201455616967875</v>
      </c>
      <c r="K416" s="5">
        <f t="shared" si="62"/>
        <v>1.6223030898315487E+22</v>
      </c>
      <c r="L416" s="5">
        <f>Nd离子浓度!M427</f>
        <v>1.1544975316318108E-2</v>
      </c>
      <c r="M416" s="5">
        <f t="shared" si="63"/>
        <v>0.85185210036218351</v>
      </c>
      <c r="N416" s="5">
        <f t="shared" si="64"/>
        <v>2.6620378136318234E+21</v>
      </c>
      <c r="O416" s="5">
        <f>'In离子浓度 '!M427</f>
        <v>2.6413201579961886E-3</v>
      </c>
      <c r="P416" s="5">
        <f t="shared" si="65"/>
        <v>3.7982580882390343E-2</v>
      </c>
      <c r="Q416" s="5">
        <f t="shared" si="66"/>
        <v>1.2135009866578385E+69</v>
      </c>
    </row>
    <row r="417" spans="1:17" x14ac:dyDescent="0.25">
      <c r="A417" s="83"/>
      <c r="B417" s="83"/>
      <c r="D417" s="5">
        <f>'Mg2+离子浓度'!B428</f>
        <v>4.1040940217929291</v>
      </c>
      <c r="E417" s="5">
        <f>'OH-离子浓度 '!N428</f>
        <v>4.1978727117667303</v>
      </c>
      <c r="F417" s="5">
        <f>'Mg2+离子浓度'!M428</f>
        <v>2.0720110315667597</v>
      </c>
      <c r="G417" s="5">
        <f t="shared" si="59"/>
        <v>36.513258750055677</v>
      </c>
      <c r="H417" s="5">
        <f t="shared" si="60"/>
        <v>6508602272737.1973</v>
      </c>
      <c r="I417" s="5">
        <f>Gd离子浓度!M428</f>
        <v>3.9610113397028114E-3</v>
      </c>
      <c r="J417" s="5">
        <f t="shared" si="61"/>
        <v>0.29301771877040167</v>
      </c>
      <c r="K417" s="5">
        <f t="shared" si="62"/>
        <v>1.6278762153911205E+22</v>
      </c>
      <c r="L417" s="5">
        <f>Nd离子浓度!M428</f>
        <v>1.1554888203111093E-2</v>
      </c>
      <c r="M417" s="5">
        <f t="shared" si="63"/>
        <v>0.85477841176204983</v>
      </c>
      <c r="N417" s="5">
        <f t="shared" si="64"/>
        <v>2.6711825367564057E+21</v>
      </c>
      <c r="O417" s="5">
        <f>'In离子浓度 '!M428</f>
        <v>2.6413201535255728E-3</v>
      </c>
      <c r="P417" s="5">
        <f t="shared" si="65"/>
        <v>3.8178396551423834E-2</v>
      </c>
      <c r="Q417" s="5">
        <f t="shared" si="66"/>
        <v>1.2197570783202502E+69</v>
      </c>
    </row>
    <row r="418" spans="1:17" x14ac:dyDescent="0.25">
      <c r="A418" s="83"/>
      <c r="B418" s="83"/>
      <c r="D418" s="5">
        <f>'Mg2+离子浓度'!B429</f>
        <v>4.1040949217929299</v>
      </c>
      <c r="E418" s="5">
        <f>'OH-离子浓度 '!N429</f>
        <v>4.2338345890864648</v>
      </c>
      <c r="F418" s="5">
        <f>'Mg2+离子浓度'!M429</f>
        <v>2.0897923225230137</v>
      </c>
      <c r="G418" s="5">
        <f t="shared" si="59"/>
        <v>37.4602699424184</v>
      </c>
      <c r="H418" s="5">
        <f t="shared" si="60"/>
        <v>6677409971910.5889</v>
      </c>
      <c r="I418" s="5">
        <f>Gd离子浓度!M429</f>
        <v>3.994996059079812E-3</v>
      </c>
      <c r="J418" s="5">
        <f t="shared" si="61"/>
        <v>0.30319219359783228</v>
      </c>
      <c r="K418" s="5">
        <f t="shared" si="62"/>
        <v>1.6844010755435128E+22</v>
      </c>
      <c r="L418" s="5">
        <f>Nd离子浓度!M429</f>
        <v>1.1654017204923497E-2</v>
      </c>
      <c r="M418" s="5">
        <f t="shared" si="63"/>
        <v>0.88445820429707789</v>
      </c>
      <c r="N418" s="5">
        <f t="shared" si="64"/>
        <v>2.7639318884283685E+21</v>
      </c>
      <c r="O418" s="5">
        <f>'In离子浓度 '!M429</f>
        <v>2.6413201393882435E-3</v>
      </c>
      <c r="P418" s="5">
        <f t="shared" si="65"/>
        <v>4.0183282017208444E-2</v>
      </c>
      <c r="Q418" s="5">
        <f t="shared" si="66"/>
        <v>1.2838109270673624E+69</v>
      </c>
    </row>
    <row r="419" spans="1:17" x14ac:dyDescent="0.25">
      <c r="A419" s="83"/>
      <c r="B419" s="83"/>
      <c r="C419" s="82">
        <v>7.4868119641229509E-6</v>
      </c>
      <c r="D419" s="5">
        <f>'Mg2+离子浓度'!B430</f>
        <v>4.1041014086048939</v>
      </c>
      <c r="E419" s="5">
        <f>'OH-离子浓度 '!N430</f>
        <v>4.4930330146360085</v>
      </c>
      <c r="F419" s="5">
        <f>'Mg2+离子浓度'!M430</f>
        <v>2.2179524602615701</v>
      </c>
      <c r="G419" s="5">
        <f t="shared" si="59"/>
        <v>44.774572996278287</v>
      </c>
      <c r="H419" s="5">
        <f t="shared" si="60"/>
        <v>7981207307714.4902</v>
      </c>
      <c r="I419" s="5">
        <f>Gd离子浓度!M430</f>
        <v>4.2399434825478267E-3</v>
      </c>
      <c r="J419" s="5">
        <f t="shared" si="61"/>
        <v>0.38457309457273275</v>
      </c>
      <c r="K419" s="5">
        <f t="shared" si="62"/>
        <v>2.1365171920707378E+22</v>
      </c>
      <c r="L419" s="5">
        <f>Nd离子浓度!M430</f>
        <v>1.2368496581672416E-2</v>
      </c>
      <c r="M419" s="5">
        <f t="shared" si="63"/>
        <v>1.121852455157667</v>
      </c>
      <c r="N419" s="5">
        <f t="shared" si="64"/>
        <v>3.5057889223677093E+21</v>
      </c>
      <c r="O419" s="5">
        <f>'In离子浓度 '!M430</f>
        <v>2.6413201014338756E-3</v>
      </c>
      <c r="P419" s="5">
        <f t="shared" si="65"/>
        <v>5.7395749535836586E-2</v>
      </c>
      <c r="Q419" s="5">
        <f t="shared" si="66"/>
        <v>1.8337300171193798E+69</v>
      </c>
    </row>
    <row r="420" spans="1:17" x14ac:dyDescent="0.25">
      <c r="A420" s="83"/>
      <c r="B420" s="83"/>
      <c r="D420" s="5">
        <f>'Mg2+离子浓度'!B431</f>
        <v>4.1041114086048935</v>
      </c>
      <c r="E420" s="5">
        <f>'OH-离子浓度 '!N431</f>
        <v>4.4930324503622963</v>
      </c>
      <c r="F420" s="5">
        <f>'Mg2+离子浓度'!M431</f>
        <v>2.2179522499759154</v>
      </c>
      <c r="G420" s="5">
        <f t="shared" si="59"/>
        <v>44.774557504819271</v>
      </c>
      <c r="H420" s="5">
        <f t="shared" si="60"/>
        <v>7981204546313.5957</v>
      </c>
      <c r="I420" s="5">
        <f>Gd离子浓度!M431</f>
        <v>4.23994330482031E-3</v>
      </c>
      <c r="J420" s="5">
        <f t="shared" si="61"/>
        <v>0.38457293355845673</v>
      </c>
      <c r="K420" s="5">
        <f t="shared" si="62"/>
        <v>2.1365162975469821E+22</v>
      </c>
      <c r="L420" s="5">
        <f>Nd离子浓度!M431</f>
        <v>1.2368496361003085E-2</v>
      </c>
      <c r="M420" s="5">
        <f t="shared" si="63"/>
        <v>1.1218520124668598</v>
      </c>
      <c r="N420" s="5">
        <f t="shared" si="64"/>
        <v>3.5057875389589372E+21</v>
      </c>
      <c r="O420" s="5">
        <f>'In离子浓度 '!M431</f>
        <v>2.6413264907303776E-3</v>
      </c>
      <c r="P420" s="5">
        <f t="shared" si="65"/>
        <v>5.7395983964633593E-2</v>
      </c>
      <c r="Q420" s="5">
        <f t="shared" si="66"/>
        <v>1.8337375068573031E+69</v>
      </c>
    </row>
    <row r="421" spans="1:17" x14ac:dyDescent="0.25">
      <c r="A421" s="83"/>
      <c r="B421" s="83"/>
      <c r="D421" s="5">
        <f>'Mg2+离子浓度'!B432</f>
        <v>4.1041214086048932</v>
      </c>
      <c r="E421" s="5">
        <f>'OH-离子浓度 '!N432</f>
        <v>4.4930318860886587</v>
      </c>
      <c r="F421" s="5">
        <f>'Mg2+离子浓度'!M432</f>
        <v>2.2179520396902808</v>
      </c>
      <c r="G421" s="5">
        <f t="shared" si="59"/>
        <v>44.774542013365675</v>
      </c>
      <c r="H421" s="5">
        <f t="shared" si="60"/>
        <v>7981201784913.668</v>
      </c>
      <c r="I421" s="5">
        <f>Gd离子浓度!M432</f>
        <v>4.2399431270927984E-3</v>
      </c>
      <c r="J421" s="5">
        <f t="shared" si="61"/>
        <v>0.38457277254424893</v>
      </c>
      <c r="K421" s="5">
        <f t="shared" si="62"/>
        <v>2.1365154030236052E+22</v>
      </c>
      <c r="L421" s="5">
        <f>Nd离子浓度!M432</f>
        <v>1.2368496140333756E-2</v>
      </c>
      <c r="M421" s="5">
        <f t="shared" si="63"/>
        <v>1.1218515697762304</v>
      </c>
      <c r="N421" s="5">
        <f t="shared" si="64"/>
        <v>3.5057861555507199E+21</v>
      </c>
      <c r="O421" s="5">
        <f>'In离子浓度 '!M432</f>
        <v>2.641332880026766E-3</v>
      </c>
      <c r="P421" s="5">
        <f t="shared" si="65"/>
        <v>5.7396218393711736E-2</v>
      </c>
      <c r="Q421" s="5">
        <f t="shared" si="66"/>
        <v>1.8337449966042087E+69</v>
      </c>
    </row>
    <row r="422" spans="1:17" x14ac:dyDescent="0.25">
      <c r="A422" s="83"/>
      <c r="B422" s="83"/>
      <c r="D422" s="5">
        <f>'Mg2+离子浓度'!B433</f>
        <v>4.1041514086048938</v>
      </c>
      <c r="E422" s="5">
        <f>'OH-离子浓度 '!N433</f>
        <v>4.4930309332213296</v>
      </c>
      <c r="F422" s="5">
        <f>'Mg2+离子浓度'!M433</f>
        <v>2.2179516754649122</v>
      </c>
      <c r="G422" s="5">
        <f t="shared" si="59"/>
        <v>44.774515669357775</v>
      </c>
      <c r="H422" s="5">
        <f t="shared" si="60"/>
        <v>7981197089012.082</v>
      </c>
      <c r="I422" s="5">
        <f>Gd离子浓度!M433</f>
        <v>4.2399428192597347E-3</v>
      </c>
      <c r="J422" s="5">
        <f t="shared" si="61"/>
        <v>0.38457249994637699</v>
      </c>
      <c r="K422" s="5">
        <f t="shared" si="62"/>
        <v>2.1365138885909835E+22</v>
      </c>
      <c r="L422" s="5">
        <f>Nd离子浓度!M433</f>
        <v>1.2368495758123276E-2</v>
      </c>
      <c r="M422" s="5">
        <f t="shared" si="63"/>
        <v>1.121850821353316</v>
      </c>
      <c r="N422" s="5">
        <f t="shared" si="64"/>
        <v>3.5057838167291126E+21</v>
      </c>
      <c r="O422" s="5">
        <f>'In离子浓度 '!M433</f>
        <v>2.6413521076670077E-3</v>
      </c>
      <c r="P422" s="5">
        <f t="shared" si="65"/>
        <v>5.7396980995373013E-2</v>
      </c>
      <c r="Q422" s="5">
        <f t="shared" si="66"/>
        <v>1.833769360874537E+69</v>
      </c>
    </row>
    <row r="423" spans="1:17" x14ac:dyDescent="0.25">
      <c r="A423" s="83"/>
      <c r="B423" s="83"/>
      <c r="D423" s="5">
        <f>'Mg2+离子浓度'!B434</f>
        <v>4.1041814086048936</v>
      </c>
      <c r="E423" s="5">
        <f>'OH-离子浓度 '!N434</f>
        <v>4.4930299803542146</v>
      </c>
      <c r="F423" s="5">
        <f>'Mg2+离子浓度'!M434</f>
        <v>2.2179513112396032</v>
      </c>
      <c r="G423" s="5">
        <f t="shared" si="59"/>
        <v>44.774489325365614</v>
      </c>
      <c r="H423" s="5">
        <f t="shared" si="60"/>
        <v>7981192393113.3008</v>
      </c>
      <c r="I423" s="5">
        <f>Gd离子浓度!M434</f>
        <v>4.2399425114266944E-3</v>
      </c>
      <c r="J423" s="5">
        <f t="shared" si="61"/>
        <v>0.38457222734870156</v>
      </c>
      <c r="K423" s="5">
        <f t="shared" si="62"/>
        <v>2.1365123741594532E+22</v>
      </c>
      <c r="L423" s="5">
        <f>Nd离子浓度!M434</f>
        <v>1.2368495375912806E-2</v>
      </c>
      <c r="M423" s="5">
        <f t="shared" si="63"/>
        <v>1.1218500729309102</v>
      </c>
      <c r="N423" s="5">
        <f t="shared" si="64"/>
        <v>3.5057814779090945E+21</v>
      </c>
      <c r="O423" s="5">
        <f>'In离子浓度 '!M434</f>
        <v>2.6413713353066548E-3</v>
      </c>
      <c r="P423" s="5">
        <f t="shared" si="65"/>
        <v>5.7397743601058676E-2</v>
      </c>
      <c r="Q423" s="5">
        <f t="shared" si="66"/>
        <v>1.8337937252734401E+69</v>
      </c>
    </row>
    <row r="424" spans="1:17" x14ac:dyDescent="0.25">
      <c r="A424" s="83"/>
      <c r="B424" s="83"/>
      <c r="D424" s="5">
        <f>'Mg2+离子浓度'!B435</f>
        <v>4.1042014086048937</v>
      </c>
      <c r="E424" s="5">
        <f>'OH-离子浓度 '!N435</f>
        <v>4.4930291936623368</v>
      </c>
      <c r="F424" s="5">
        <f>'Mg2+离子浓度'!M435</f>
        <v>2.2179510138509326</v>
      </c>
      <c r="G424" s="5">
        <f t="shared" ref="G424:G487" si="67">F424*E424^2</f>
        <v>44.774467642613963</v>
      </c>
      <c r="H424" s="5">
        <f t="shared" ref="H424:H487" si="68">G424/$G$2</f>
        <v>7981188528095.1807</v>
      </c>
      <c r="I424" s="5">
        <f>Gd离子浓度!M435</f>
        <v>4.239942260082087E-3</v>
      </c>
      <c r="J424" s="5">
        <f t="shared" ref="J424:J487" si="69">I424*E424^3</f>
        <v>0.38457200254511559</v>
      </c>
      <c r="K424" s="5">
        <f t="shared" ref="K424:K487" si="70">J424/$J$2</f>
        <v>2.1365111252506424E+22</v>
      </c>
      <c r="L424" s="5">
        <f>Nd离子浓度!M435</f>
        <v>1.2368495063839274E-2</v>
      </c>
      <c r="M424" s="5">
        <f t="shared" ref="M424:M487" si="71">L424*E424^3</f>
        <v>1.1218494553456391</v>
      </c>
      <c r="N424" s="5">
        <f t="shared" ref="N424:N487" si="72">M424/$M$2</f>
        <v>3.5057795479551224E+21</v>
      </c>
      <c r="O424" s="5">
        <f>'In离子浓度 '!M435</f>
        <v>2.6413841415031231E-3</v>
      </c>
      <c r="P424" s="5">
        <f t="shared" si="65"/>
        <v>5.7398239867185147E-2</v>
      </c>
      <c r="Q424" s="5">
        <f t="shared" si="66"/>
        <v>1.8338095804212508E+69</v>
      </c>
    </row>
    <row r="425" spans="1:17" x14ac:dyDescent="0.25">
      <c r="A425" s="83"/>
      <c r="B425" s="83"/>
      <c r="D425" s="5">
        <f>'Mg2+离子浓度'!B436</f>
        <v>4.1043014086048935</v>
      </c>
      <c r="E425" s="5">
        <f>'OH-离子浓度 '!N436</f>
        <v>4.4930275413050609</v>
      </c>
      <c r="F425" s="5">
        <f>'Mg2+离子浓度'!M436</f>
        <v>2.2179503488697385</v>
      </c>
      <c r="G425" s="5">
        <f t="shared" si="67"/>
        <v>44.774421285913924</v>
      </c>
      <c r="H425" s="5">
        <f t="shared" si="68"/>
        <v>7981180264868.793</v>
      </c>
      <c r="I425" s="5">
        <f>Gd离子浓度!M436</f>
        <v>4.2399416980584926E-3</v>
      </c>
      <c r="J425" s="5">
        <f t="shared" si="69"/>
        <v>0.38457152727774341</v>
      </c>
      <c r="K425" s="5">
        <f t="shared" si="70"/>
        <v>2.1365084848763525E+22</v>
      </c>
      <c r="L425" s="5">
        <f>Nd离子浓度!M436</f>
        <v>1.236849436602166E-2</v>
      </c>
      <c r="M425" s="5">
        <f t="shared" si="71"/>
        <v>1.1218481543378747</v>
      </c>
      <c r="N425" s="5">
        <f t="shared" si="72"/>
        <v>3.5057754823058585E+21</v>
      </c>
      <c r="O425" s="5">
        <f>'In离子浓度 '!M436</f>
        <v>2.6414483566858113E-3</v>
      </c>
      <c r="P425" s="5">
        <f t="shared" si="65"/>
        <v>5.7400904080978934E-2</v>
      </c>
      <c r="Q425" s="5">
        <f t="shared" si="66"/>
        <v>1.8338946990728094E+69</v>
      </c>
    </row>
    <row r="426" spans="1:17" x14ac:dyDescent="0.25">
      <c r="A426" s="83"/>
      <c r="B426" s="83"/>
      <c r="D426" s="5">
        <f>'Mg2+离子浓度'!B437</f>
        <v>4.1046014086048936</v>
      </c>
      <c r="E426" s="5">
        <f>'OH-离子浓度 '!N437</f>
        <v>4.4930249241708538</v>
      </c>
      <c r="F426" s="5">
        <f>'Mg2+离子浓度'!M437</f>
        <v>2.2179491970888696</v>
      </c>
      <c r="G426" s="5">
        <f t="shared" si="67"/>
        <v>44.774345873496458</v>
      </c>
      <c r="H426" s="5">
        <f t="shared" si="68"/>
        <v>7981166822370.1357</v>
      </c>
      <c r="I426" s="5">
        <f>Gd离子浓度!M437</f>
        <v>4.2399407246052007E-3</v>
      </c>
      <c r="J426" s="5">
        <f t="shared" si="69"/>
        <v>0.38457076695926001</v>
      </c>
      <c r="K426" s="5">
        <f t="shared" si="70"/>
        <v>2.1365042608847781E+22</v>
      </c>
      <c r="L426" s="5">
        <f>Nd离子浓度!M437</f>
        <v>1.2368493157366168E-2</v>
      </c>
      <c r="M426" s="5">
        <f t="shared" si="71"/>
        <v>1.1218460843226932</v>
      </c>
      <c r="N426" s="5">
        <f t="shared" si="72"/>
        <v>3.5057690135084165E+21</v>
      </c>
      <c r="O426" s="5">
        <f>'In离子浓度 '!M437</f>
        <v>2.6416411911746656E-3</v>
      </c>
      <c r="P426" s="5">
        <f t="shared" si="65"/>
        <v>5.74090846585706E-2</v>
      </c>
      <c r="Q426" s="5">
        <f t="shared" si="66"/>
        <v>1.8341560593792524E+69</v>
      </c>
    </row>
    <row r="427" spans="1:17" x14ac:dyDescent="0.25">
      <c r="A427" s="83"/>
      <c r="B427" s="83"/>
      <c r="D427" s="5">
        <f>'Mg2+离子浓度'!B438</f>
        <v>4.1049014086048938</v>
      </c>
      <c r="E427" s="5">
        <f>'OH-离子浓度 '!N438</f>
        <v>4.4930223070385074</v>
      </c>
      <c r="F427" s="5">
        <f>'Mg2+离子浓度'!M438</f>
        <v>2.2179480453085985</v>
      </c>
      <c r="G427" s="5">
        <f t="shared" si="67"/>
        <v>44.774270461212708</v>
      </c>
      <c r="H427" s="5">
        <f t="shared" si="68"/>
        <v>7981153379895.3135</v>
      </c>
      <c r="I427" s="5">
        <f>Gd离子浓度!M438</f>
        <v>4.2399397511521325E-3</v>
      </c>
      <c r="J427" s="5">
        <f t="shared" si="69"/>
        <v>0.38457000664236624</v>
      </c>
      <c r="K427" s="5">
        <f t="shared" si="70"/>
        <v>2.1365000369020349E+22</v>
      </c>
      <c r="L427" s="5">
        <f>Nd离子浓度!M438</f>
        <v>1.2368491948710793E-2</v>
      </c>
      <c r="M427" s="5">
        <f t="shared" si="71"/>
        <v>1.1218440143115831</v>
      </c>
      <c r="N427" s="5">
        <f t="shared" si="72"/>
        <v>3.5057625447236973E+21</v>
      </c>
      <c r="O427" s="5">
        <f>'In离子浓度 '!M438</f>
        <v>2.6418340256446769E-3</v>
      </c>
      <c r="P427" s="5">
        <f t="shared" si="65"/>
        <v>5.7417265789317037E-2</v>
      </c>
      <c r="Q427" s="5">
        <f t="shared" si="66"/>
        <v>1.8344174373583719E+69</v>
      </c>
    </row>
    <row r="428" spans="1:17" x14ac:dyDescent="0.25">
      <c r="A428" s="83"/>
      <c r="B428" s="83"/>
      <c r="D428" s="5">
        <f>'Mg2+离子浓度'!B439</f>
        <v>4.1051014086048934</v>
      </c>
      <c r="E428" s="5">
        <f>'OH-离子浓度 '!N439</f>
        <v>4.4930200833673695</v>
      </c>
      <c r="F428" s="5">
        <f>'Mg2+离子浓度'!M439</f>
        <v>2.2179471048844337</v>
      </c>
      <c r="G428" s="5">
        <f t="shared" si="67"/>
        <v>44.77420715760956</v>
      </c>
      <c r="H428" s="5">
        <f t="shared" si="68"/>
        <v>7981142095830.5811</v>
      </c>
      <c r="I428" s="5">
        <f>Gd离子浓度!M439</f>
        <v>4.2399389563312108E-3</v>
      </c>
      <c r="J428" s="5">
        <f t="shared" si="69"/>
        <v>0.38456936356090493</v>
      </c>
      <c r="K428" s="5">
        <f t="shared" si="70"/>
        <v>2.1364964642272496E+22</v>
      </c>
      <c r="L428" s="5">
        <f>Nd离子浓度!M439</f>
        <v>1.2368490961847908E-2</v>
      </c>
      <c r="M428" s="5">
        <f t="shared" si="71"/>
        <v>1.121842259144801</v>
      </c>
      <c r="N428" s="5">
        <f t="shared" si="72"/>
        <v>3.5057570598275032E+21</v>
      </c>
      <c r="O428" s="5">
        <f>'In离子浓度 '!M439</f>
        <v>2.6419625432674699E-3</v>
      </c>
      <c r="P428" s="5">
        <f t="shared" si="65"/>
        <v>5.7422681777781245E-2</v>
      </c>
      <c r="Q428" s="5">
        <f t="shared" si="66"/>
        <v>1.8345904721335862E+69</v>
      </c>
    </row>
    <row r="429" spans="1:17" x14ac:dyDescent="0.25">
      <c r="A429" s="83"/>
      <c r="B429" s="83"/>
      <c r="D429" s="5">
        <f>'Mg2+离子浓度'!B440</f>
        <v>4.1061014086048937</v>
      </c>
      <c r="E429" s="5">
        <f>'OH-离子浓度 '!N440</f>
        <v>4.4930161784782445</v>
      </c>
      <c r="F429" s="5">
        <f>'Mg2+离子浓度'!M440</f>
        <v>2.2179450020329647</v>
      </c>
      <c r="G429" s="5">
        <f t="shared" si="67"/>
        <v>44.774086880338103</v>
      </c>
      <c r="H429" s="5">
        <f t="shared" si="68"/>
        <v>7981120656031.748</v>
      </c>
      <c r="I429" s="5">
        <f>Gd离子浓度!M440</f>
        <v>4.2399371790579369E-3</v>
      </c>
      <c r="J429" s="5">
        <f t="shared" si="69"/>
        <v>0.38456819967153771</v>
      </c>
      <c r="K429" s="5">
        <f t="shared" si="70"/>
        <v>2.1364899981752095E+22</v>
      </c>
      <c r="L429" s="5">
        <f>Nd离子浓度!M440</f>
        <v>1.2368488755155586E-2</v>
      </c>
      <c r="M429" s="5">
        <f t="shared" si="71"/>
        <v>1.1218391340139349</v>
      </c>
      <c r="N429" s="5">
        <f t="shared" si="72"/>
        <v>3.5057472937935467E+21</v>
      </c>
      <c r="O429" s="5">
        <f>'In离子浓度 '!M440</f>
        <v>2.6426057138983464E-3</v>
      </c>
      <c r="P429" s="5">
        <f t="shared" si="65"/>
        <v>5.7450344044234582E-2</v>
      </c>
      <c r="Q429" s="5">
        <f t="shared" si="66"/>
        <v>1.8354742506145233E+69</v>
      </c>
    </row>
    <row r="430" spans="1:17" x14ac:dyDescent="0.25">
      <c r="A430" s="83"/>
      <c r="B430" s="83"/>
      <c r="D430" s="5">
        <f>'Mg2+离子浓度'!B441</f>
        <v>4.1091014086048938</v>
      </c>
      <c r="E430" s="5">
        <f>'OH-离子浓度 '!N441</f>
        <v>4.4930118633284382</v>
      </c>
      <c r="F430" s="5">
        <f>'Mg2+离子浓度'!M441</f>
        <v>2.2179413597908328</v>
      </c>
      <c r="G430" s="5">
        <f t="shared" si="67"/>
        <v>44.773927350667257</v>
      </c>
      <c r="H430" s="5">
        <f t="shared" si="68"/>
        <v>7981092219370.2783</v>
      </c>
      <c r="I430" s="5">
        <f>Gd离子浓度!M441</f>
        <v>4.2399341007316174E-3</v>
      </c>
      <c r="J430" s="5">
        <f t="shared" si="69"/>
        <v>0.38456681243237656</v>
      </c>
      <c r="K430" s="5">
        <f t="shared" si="70"/>
        <v>2.1364822912909808E+22</v>
      </c>
      <c r="L430" s="5">
        <f>Nd离子浓度!M441</f>
        <v>1.2368484933053054E-2</v>
      </c>
      <c r="M430" s="5">
        <f t="shared" si="71"/>
        <v>1.1218355550623618</v>
      </c>
      <c r="N430" s="5">
        <f t="shared" si="72"/>
        <v>3.5057361095698809E+21</v>
      </c>
      <c r="O430" s="5">
        <f>'In离子浓度 '!M441</f>
        <v>2.6445358229991826E-3</v>
      </c>
      <c r="P430" s="5">
        <f t="shared" si="65"/>
        <v>5.7533964435956472E-2</v>
      </c>
      <c r="Q430" s="5">
        <f t="shared" si="66"/>
        <v>1.8381458286248073E+69</v>
      </c>
    </row>
    <row r="431" spans="1:17" x14ac:dyDescent="0.25">
      <c r="A431" s="83"/>
      <c r="B431" s="83"/>
      <c r="D431" s="5">
        <f>'Mg2+离子浓度'!B442</f>
        <v>4.1121014086048939</v>
      </c>
      <c r="E431" s="5">
        <f>'OH-离子浓度 '!N442</f>
        <v>4.4930075481883396</v>
      </c>
      <c r="F431" s="5">
        <f>'Mg2+离子浓度'!M442</f>
        <v>2.2179377175546819</v>
      </c>
      <c r="G431" s="5">
        <f t="shared" si="67"/>
        <v>44.773767821675683</v>
      </c>
      <c r="H431" s="5">
        <f t="shared" si="68"/>
        <v>7981063782829.8906</v>
      </c>
      <c r="I431" s="5">
        <f>Gd离子浓度!M442</f>
        <v>4.2399310224075339E-3</v>
      </c>
      <c r="J431" s="5">
        <f t="shared" si="69"/>
        <v>0.3845654251996482</v>
      </c>
      <c r="K431" s="5">
        <f t="shared" si="70"/>
        <v>2.1364745844424901E+22</v>
      </c>
      <c r="L431" s="5">
        <f>Nd离子浓度!M442</f>
        <v>1.2368481110951702E-2</v>
      </c>
      <c r="M431" s="5">
        <f t="shared" si="71"/>
        <v>1.1218319761263733</v>
      </c>
      <c r="N431" s="5">
        <f t="shared" si="72"/>
        <v>3.5057249253949167E+21</v>
      </c>
      <c r="O431" s="5">
        <f>'In离子浓度 '!M442</f>
        <v>2.6464659315035776E-3</v>
      </c>
      <c r="P431" s="5">
        <f t="shared" si="65"/>
        <v>5.761764513031685E-2</v>
      </c>
      <c r="Q431" s="5">
        <f t="shared" si="66"/>
        <v>1.84081933323696E+69</v>
      </c>
    </row>
    <row r="432" spans="1:17" x14ac:dyDescent="0.25">
      <c r="A432" s="83"/>
      <c r="B432" s="83"/>
      <c r="D432" s="5">
        <f>'Mg2+离子浓度'!B443</f>
        <v>4.1141014086048937</v>
      </c>
      <c r="E432" s="5">
        <f>'OH-离子浓度 '!N443</f>
        <v>4.4930031569711035</v>
      </c>
      <c r="F432" s="5">
        <f>'Mg2+离子浓度'!M443</f>
        <v>2.217934743686202</v>
      </c>
      <c r="G432" s="5">
        <f t="shared" si="67"/>
        <v>44.773620269193579</v>
      </c>
      <c r="H432" s="5">
        <f t="shared" si="68"/>
        <v>7981037481139.6758</v>
      </c>
      <c r="I432" s="5">
        <f>Gd离子浓度!M443</f>
        <v>4.2399285089682699E-3</v>
      </c>
      <c r="J432" s="5">
        <f t="shared" si="69"/>
        <v>0.38456406967132339</v>
      </c>
      <c r="K432" s="5">
        <f t="shared" si="70"/>
        <v>2.1364670537295743E+22</v>
      </c>
      <c r="L432" s="5">
        <f>Nd离子浓度!M443</f>
        <v>1.2368477990219982E-2</v>
      </c>
      <c r="M432" s="5">
        <f t="shared" si="71"/>
        <v>1.1218284038276418</v>
      </c>
      <c r="N432" s="5">
        <f t="shared" si="72"/>
        <v>3.5057137619613809E+21</v>
      </c>
      <c r="O432" s="5">
        <f>'In离子浓度 '!M443</f>
        <v>2.6477525476495921E-3</v>
      </c>
      <c r="P432" s="5">
        <f t="shared" si="65"/>
        <v>5.7673343782812553E-2</v>
      </c>
      <c r="Q432" s="5">
        <f t="shared" si="66"/>
        <v>1.8425988429013595E+69</v>
      </c>
    </row>
    <row r="433" spans="1:17" x14ac:dyDescent="0.25">
      <c r="A433" s="83"/>
      <c r="B433" s="83"/>
      <c r="D433" s="5">
        <f>'Mg2+离子浓度'!B444</f>
        <v>4.1241014086048935</v>
      </c>
      <c r="E433" s="5">
        <f>'OH-离子浓度 '!N444</f>
        <v>4.4930040117635928</v>
      </c>
      <c r="F433" s="5">
        <f>'Mg2+离子浓度'!M444</f>
        <v>2.217928093923041</v>
      </c>
      <c r="G433" s="5">
        <f t="shared" si="67"/>
        <v>44.773503066196085</v>
      </c>
      <c r="H433" s="5">
        <f t="shared" si="68"/>
        <v>7981016589339.7656</v>
      </c>
      <c r="I433" s="5">
        <f>Gd离子浓度!M444</f>
        <v>4.2399228887505481E-3</v>
      </c>
      <c r="J433" s="5">
        <f t="shared" si="69"/>
        <v>0.38456377940353476</v>
      </c>
      <c r="K433" s="5">
        <f t="shared" si="70"/>
        <v>2.1364654411307486E+22</v>
      </c>
      <c r="L433" s="5">
        <f>Nd离子浓度!M444</f>
        <v>1.2368471012053477E-2</v>
      </c>
      <c r="M433" s="5">
        <f t="shared" si="71"/>
        <v>1.1218284111860388</v>
      </c>
      <c r="N433" s="5">
        <f t="shared" si="72"/>
        <v>3.5057137849563716E+21</v>
      </c>
      <c r="O433" s="5">
        <f>'In离子浓度 '!M444</f>
        <v>2.6541874712300369E-3</v>
      </c>
      <c r="P433" s="5">
        <f t="shared" si="65"/>
        <v>5.7954081586372275E-2</v>
      </c>
      <c r="Q433" s="5">
        <f t="shared" si="66"/>
        <v>1.8515681018010311E+69</v>
      </c>
    </row>
    <row r="434" spans="1:17" x14ac:dyDescent="0.25">
      <c r="A434" s="83"/>
      <c r="B434" s="83"/>
      <c r="D434" s="5">
        <f>'Mg2+离子浓度'!B445</f>
        <v>4.1541014086048937</v>
      </c>
      <c r="E434" s="5">
        <f>'OH-离子浓度 '!N445</f>
        <v>4.4930299751913978</v>
      </c>
      <c r="F434" s="5">
        <f>'Mg2+离子浓度'!M445</f>
        <v>2.21791657622992</v>
      </c>
      <c r="G434" s="5">
        <f t="shared" si="67"/>
        <v>44.773788015768709</v>
      </c>
      <c r="H434" s="5">
        <f t="shared" si="68"/>
        <v>7981067382489.9658</v>
      </c>
      <c r="I434" s="5">
        <f>Gd离子浓度!M445</f>
        <v>4.2399131542608078E-3</v>
      </c>
      <c r="J434" s="5">
        <f t="shared" si="69"/>
        <v>0.38456956326268782</v>
      </c>
      <c r="K434" s="5">
        <f t="shared" si="70"/>
        <v>2.1364975736815991E+22</v>
      </c>
      <c r="L434" s="5">
        <f>Nd离子浓度!M445</f>
        <v>1.2368458925521363E-2</v>
      </c>
      <c r="M434" s="5">
        <f t="shared" si="71"/>
        <v>1.1218467629319886</v>
      </c>
      <c r="N434" s="5">
        <f t="shared" si="72"/>
        <v>3.5057711341624644E+21</v>
      </c>
      <c r="O434" s="5">
        <f>'In离子浓度 '!M445</f>
        <v>2.6734941218142529E-3</v>
      </c>
      <c r="P434" s="5">
        <f t="shared" si="65"/>
        <v>5.8802306718371264E-2</v>
      </c>
      <c r="Q434" s="5">
        <f t="shared" si="66"/>
        <v>1.8786679462738423E+69</v>
      </c>
    </row>
    <row r="435" spans="1:17" x14ac:dyDescent="0.25">
      <c r="A435" s="83"/>
      <c r="B435" s="83"/>
      <c r="D435" s="5">
        <f>'Mg2+离子浓度'!B446</f>
        <v>4.184101408604894</v>
      </c>
      <c r="E435" s="5">
        <f>'OH-离子浓度 '!N446</f>
        <v>4.4930559384344964</v>
      </c>
      <c r="F435" s="5">
        <f>'Mg2+离子浓度'!M446</f>
        <v>2.2179050585966098</v>
      </c>
      <c r="G435" s="5">
        <f t="shared" si="67"/>
        <v>44.774072960483338</v>
      </c>
      <c r="H435" s="5">
        <f t="shared" si="68"/>
        <v>7981118174774.2139</v>
      </c>
      <c r="I435" s="5">
        <f>Gd离子浓度!M446</f>
        <v>4.2399034197934159E-3</v>
      </c>
      <c r="J435" s="5">
        <f t="shared" si="69"/>
        <v>0.38457534712287605</v>
      </c>
      <c r="K435" s="5">
        <f t="shared" si="70"/>
        <v>2.1365297062382005E+22</v>
      </c>
      <c r="L435" s="5">
        <f>Nd离子浓度!M446</f>
        <v>1.236844683900106E-2</v>
      </c>
      <c r="M435" s="5">
        <f t="shared" si="71"/>
        <v>1.1218651147274084</v>
      </c>
      <c r="N435" s="5">
        <f t="shared" si="72"/>
        <v>3.5058284835231514E+21</v>
      </c>
      <c r="O435" s="5">
        <f>'In离子浓度 '!M446</f>
        <v>2.6928007535319126E-3</v>
      </c>
      <c r="P435" s="5">
        <f t="shared" si="65"/>
        <v>5.9656723046614825E-2</v>
      </c>
      <c r="Q435" s="5">
        <f t="shared" si="66"/>
        <v>1.9059655925436045E+69</v>
      </c>
    </row>
    <row r="436" spans="1:17" x14ac:dyDescent="0.25">
      <c r="A436" s="83"/>
      <c r="B436" s="83"/>
      <c r="D436" s="5">
        <f>'Mg2+离子浓度'!B447</f>
        <v>4.2041014086048936</v>
      </c>
      <c r="E436" s="5">
        <f>'OH-离子浓度 '!N447</f>
        <v>4.4930684579793425</v>
      </c>
      <c r="F436" s="5">
        <f>'Mg2+离子浓度'!M447</f>
        <v>2.2178956545372266</v>
      </c>
      <c r="G436" s="5">
        <f t="shared" si="67"/>
        <v>44.774132633661168</v>
      </c>
      <c r="H436" s="5">
        <f t="shared" si="68"/>
        <v>7981128811704.3086</v>
      </c>
      <c r="I436" s="5">
        <f>Gd离子浓度!M447</f>
        <v>4.2398954716523236E-3</v>
      </c>
      <c r="J436" s="5">
        <f t="shared" si="69"/>
        <v>0.38457784096553838</v>
      </c>
      <c r="K436" s="5">
        <f t="shared" si="70"/>
        <v>2.1365435609196576E+22</v>
      </c>
      <c r="L436" s="5">
        <f>Nd离子浓度!M447</f>
        <v>1.2368436970408202E-2</v>
      </c>
      <c r="M436" s="5">
        <f t="shared" si="71"/>
        <v>1.1218735975923086</v>
      </c>
      <c r="N436" s="5">
        <f t="shared" si="72"/>
        <v>3.5058549924759648E+21</v>
      </c>
      <c r="O436" s="5">
        <f>'In离子浓度 '!M447</f>
        <v>2.7056714368091572E-3</v>
      </c>
      <c r="P436" s="5">
        <f t="shared" si="65"/>
        <v>6.0229371055432447E-2</v>
      </c>
      <c r="Q436" s="5">
        <f t="shared" si="66"/>
        <v>1.9242610560841039E+69</v>
      </c>
    </row>
    <row r="437" spans="1:17" x14ac:dyDescent="0.25">
      <c r="A437" s="83"/>
      <c r="B437" s="83"/>
      <c r="D437" s="5">
        <f>'Mg2+离子浓度'!B448</f>
        <v>4.2541014086048934</v>
      </c>
      <c r="E437" s="5">
        <f>'OH-离子浓度 '!N448</f>
        <v>4.4931237375350586</v>
      </c>
      <c r="F437" s="5">
        <f>'Mg2+离子浓度'!M448</f>
        <v>2.2178807854768223</v>
      </c>
      <c r="G437" s="5">
        <f t="shared" si="67"/>
        <v>44.774934200358643</v>
      </c>
      <c r="H437" s="5">
        <f t="shared" si="68"/>
        <v>7981271693468.5645</v>
      </c>
      <c r="I437" s="5">
        <f>Gd离子浓度!M448</f>
        <v>4.2398829045613706E-3</v>
      </c>
      <c r="J437" s="5">
        <f t="shared" si="69"/>
        <v>0.3845908959318885</v>
      </c>
      <c r="K437" s="5">
        <f t="shared" si="70"/>
        <v>2.1366160885104916E+22</v>
      </c>
      <c r="L437" s="5">
        <f>Nd离子浓度!M448</f>
        <v>1.2368421366805285E-2</v>
      </c>
      <c r="M437" s="5">
        <f t="shared" si="71"/>
        <v>1.1219135909638669</v>
      </c>
      <c r="N437" s="5">
        <f t="shared" si="72"/>
        <v>3.5059799717620844E+21</v>
      </c>
      <c r="O437" s="5">
        <f>'In离子浓度 '!M448</f>
        <v>2.7378500880566011E-3</v>
      </c>
      <c r="P437" s="5">
        <f t="shared" si="65"/>
        <v>6.1675063112301941E-2</v>
      </c>
      <c r="Q437" s="5">
        <f t="shared" si="66"/>
        <v>1.9704493007125219E+69</v>
      </c>
    </row>
    <row r="438" spans="1:17" x14ac:dyDescent="0.25">
      <c r="A438" s="83"/>
      <c r="B438" s="83"/>
      <c r="C438" t="s">
        <v>250</v>
      </c>
      <c r="D438" s="5">
        <f>'Mg2+离子浓度'!B449</f>
        <v>4.3041014086048932</v>
      </c>
      <c r="E438" s="5">
        <f>'OH-离子浓度 '!N449</f>
        <v>4.4931790165830678</v>
      </c>
      <c r="F438" s="5">
        <f>'Mg2+离子浓度'!M449</f>
        <v>2.2178659165161028</v>
      </c>
      <c r="G438" s="5">
        <f t="shared" si="67"/>
        <v>44.775735757732086</v>
      </c>
      <c r="H438" s="5">
        <f t="shared" si="68"/>
        <v>7981414573570.7822</v>
      </c>
      <c r="I438" s="5">
        <f>Gd离子浓度!M449</f>
        <v>4.2398703375076674E-3</v>
      </c>
      <c r="J438" s="5">
        <f t="shared" si="69"/>
        <v>0.38460395103638101</v>
      </c>
      <c r="K438" s="5">
        <f t="shared" si="70"/>
        <v>2.1366886168687834E+22</v>
      </c>
      <c r="L438" s="5">
        <f>Nd离子浓度!M449</f>
        <v>1.2368405763222054E-2</v>
      </c>
      <c r="M438" s="5">
        <f t="shared" si="71"/>
        <v>1.1219535848713311</v>
      </c>
      <c r="N438" s="5">
        <f t="shared" si="72"/>
        <v>3.5061049527229098E+21</v>
      </c>
      <c r="O438" s="5">
        <f>'In离子浓度 '!M449</f>
        <v>2.770028698708544E-3</v>
      </c>
      <c r="P438" s="5">
        <f t="shared" si="65"/>
        <v>6.3138007060520765E-2</v>
      </c>
      <c r="Q438" s="5">
        <f t="shared" si="66"/>
        <v>2.0171887239782991E+69</v>
      </c>
    </row>
    <row r="439" spans="1:17" x14ac:dyDescent="0.25">
      <c r="A439" s="83"/>
      <c r="B439" s="83"/>
      <c r="C439" s="5">
        <f>(C419+C440)*15</f>
        <v>4.3972354660510353</v>
      </c>
      <c r="D439" s="5">
        <f>'Mg2+离子浓度'!B450</f>
        <v>4.3541014086048939</v>
      </c>
      <c r="E439" s="5">
        <f>'OH-离子浓度 '!N450</f>
        <v>4.4932342951233748</v>
      </c>
      <c r="F439" s="5">
        <f>'Mg2+离子浓度'!M450</f>
        <v>2.2178510476550661</v>
      </c>
      <c r="G439" s="5">
        <f t="shared" si="67"/>
        <v>44.776537305781275</v>
      </c>
      <c r="H439" s="5">
        <f t="shared" si="68"/>
        <v>7981557452010.9229</v>
      </c>
      <c r="I439" s="5">
        <f>Gd离子浓度!M450</f>
        <v>4.239857770491213E-3</v>
      </c>
      <c r="J439" s="5">
        <f t="shared" si="69"/>
        <v>0.38461700627901008</v>
      </c>
      <c r="K439" s="5">
        <f t="shared" si="70"/>
        <v>2.1367611459945007E+22</v>
      </c>
      <c r="L439" s="5">
        <f>Nd离子浓度!M450</f>
        <v>1.2368390159658507E-2</v>
      </c>
      <c r="M439" s="5">
        <f t="shared" si="71"/>
        <v>1.1219935793146865</v>
      </c>
      <c r="N439" s="5">
        <f t="shared" si="72"/>
        <v>3.5062299353583955E+21</v>
      </c>
      <c r="O439" s="5">
        <f>'In离子浓度 '!M450</f>
        <v>2.8022072687650381E-3</v>
      </c>
      <c r="P439" s="5">
        <f t="shared" si="65"/>
        <v>6.461820662567333E-2</v>
      </c>
      <c r="Q439" s="5">
        <f t="shared" si="66"/>
        <v>2.0644794449096909E+69</v>
      </c>
    </row>
    <row r="440" spans="1:17" x14ac:dyDescent="0.25">
      <c r="A440" s="83"/>
      <c r="B440" s="83"/>
      <c r="C440" s="79">
        <v>0.2931415442581049</v>
      </c>
      <c r="D440" s="5">
        <f>'Mg2+离子浓度'!B451</f>
        <v>4.3972504396749628</v>
      </c>
      <c r="E440" s="5">
        <f>'OH-离子浓度 '!N451</f>
        <v>4.4932792759418696</v>
      </c>
      <c r="F440" s="5">
        <f>'Mg2+离子浓度'!M451</f>
        <v>2.2178372350589606</v>
      </c>
      <c r="G440" s="5">
        <f t="shared" si="67"/>
        <v>44.777154936944541</v>
      </c>
      <c r="H440" s="5">
        <f t="shared" si="68"/>
        <v>7981667546692.4316</v>
      </c>
      <c r="I440" s="5">
        <f>Gd离子浓度!M451</f>
        <v>4.2398460961759225E-3</v>
      </c>
      <c r="J440" s="5">
        <f t="shared" si="69"/>
        <v>0.38462749829056814</v>
      </c>
      <c r="K440" s="5">
        <f t="shared" si="70"/>
        <v>2.136819434947601E+22</v>
      </c>
      <c r="L440" s="5">
        <f>Nd离子浓度!M451</f>
        <v>1.2368375664473331E-2</v>
      </c>
      <c r="M440" s="5">
        <f t="shared" si="71"/>
        <v>1.1220259608090575</v>
      </c>
      <c r="N440" s="5">
        <f t="shared" si="72"/>
        <v>3.5063311275283049E+21</v>
      </c>
      <c r="O440" s="5">
        <f>'In离子浓度 '!M451</f>
        <v>2.8299764853290579E-3</v>
      </c>
      <c r="P440" s="5">
        <f t="shared" si="65"/>
        <v>6.5909213570141886E-2</v>
      </c>
      <c r="Q440" s="5">
        <f t="shared" si="66"/>
        <v>2.1057256731674723E+69</v>
      </c>
    </row>
    <row r="441" spans="1:17" x14ac:dyDescent="0.25">
      <c r="A441" s="83"/>
      <c r="B441" s="83"/>
      <c r="D441" s="5">
        <f>'Mg2+离子浓度'!B452</f>
        <v>4.3972504397749628</v>
      </c>
      <c r="E441" s="5">
        <f>'OH-离子浓度 '!N452</f>
        <v>4.4932832698791207</v>
      </c>
      <c r="F441" s="5">
        <f>'Mg2+离子浓度'!M452</f>
        <v>2.217839210099775</v>
      </c>
      <c r="G441" s="5">
        <f t="shared" si="67"/>
        <v>44.777274414314874</v>
      </c>
      <c r="H441" s="5">
        <f t="shared" si="68"/>
        <v>7981688843906.3955</v>
      </c>
      <c r="I441" s="5">
        <f>Gd离子浓度!M452</f>
        <v>4.2398498716997328E-3</v>
      </c>
      <c r="J441" s="5">
        <f t="shared" si="69"/>
        <v>0.38462886644834743</v>
      </c>
      <c r="K441" s="5">
        <f t="shared" si="70"/>
        <v>2.1368270358241524E+22</v>
      </c>
      <c r="L441" s="5">
        <f>Nd离子浓度!M452</f>
        <v>1.2368386678116888E-2</v>
      </c>
      <c r="M441" s="5">
        <f t="shared" si="71"/>
        <v>1.1220299519453949</v>
      </c>
      <c r="N441" s="5">
        <f t="shared" si="72"/>
        <v>3.5063435998293593E+21</v>
      </c>
      <c r="O441" s="5">
        <f>'In离子浓度 '!M452</f>
        <v>2.8299764851693935E-3</v>
      </c>
      <c r="P441" s="5">
        <f t="shared" si="65"/>
        <v>6.5909565071478743E-2</v>
      </c>
      <c r="Q441" s="5">
        <f t="shared" si="66"/>
        <v>2.1057369032421323E+69</v>
      </c>
    </row>
    <row r="442" spans="1:17" x14ac:dyDescent="0.25">
      <c r="A442" s="83"/>
      <c r="B442" s="83"/>
      <c r="D442" s="5">
        <f>'Mg2+离子浓度'!B453</f>
        <v>4.3972504400749628</v>
      </c>
      <c r="E442" s="5">
        <f>'OH-离子浓度 '!N453</f>
        <v>4.493295254030933</v>
      </c>
      <c r="F442" s="5">
        <f>'Mg2+离子浓度'!M453</f>
        <v>2.2178451360653324</v>
      </c>
      <c r="G442" s="5">
        <f t="shared" si="67"/>
        <v>44.777632911362701</v>
      </c>
      <c r="H442" s="5">
        <f t="shared" si="68"/>
        <v>7981752747123.4766</v>
      </c>
      <c r="I442" s="5">
        <f>Gd离子浓度!M453</f>
        <v>4.2398611989837645E-3</v>
      </c>
      <c r="J442" s="5">
        <f t="shared" si="69"/>
        <v>0.38463297160916926</v>
      </c>
      <c r="K442" s="5">
        <f t="shared" si="70"/>
        <v>2.1368498422731627E+22</v>
      </c>
      <c r="L442" s="5">
        <f>Nd离子浓度!M453</f>
        <v>1.2368419719932347E-2</v>
      </c>
      <c r="M442" s="5">
        <f t="shared" si="71"/>
        <v>1.1220419272516011</v>
      </c>
      <c r="N442" s="5">
        <f t="shared" si="72"/>
        <v>3.5063810226612538E+21</v>
      </c>
      <c r="O442" s="5">
        <f>'In离子浓度 '!M453</f>
        <v>2.8299764848928465E-3</v>
      </c>
      <c r="P442" s="5">
        <f t="shared" si="65"/>
        <v>6.5910619800245443E-2</v>
      </c>
      <c r="Q442" s="5">
        <f t="shared" si="66"/>
        <v>2.1057706006468194E+69</v>
      </c>
    </row>
    <row r="443" spans="1:17" x14ac:dyDescent="0.25">
      <c r="A443" s="83"/>
      <c r="B443" s="83"/>
      <c r="D443" s="5">
        <f>'Mg2+离子浓度'!B454</f>
        <v>4.3972504404749628</v>
      </c>
      <c r="E443" s="5">
        <f>'OH-离子浓度 '!N454</f>
        <v>4.4933112334710188</v>
      </c>
      <c r="F443" s="5">
        <f>'Mg2+离子浓度'!M454</f>
        <v>2.2178530375584744</v>
      </c>
      <c r="G443" s="5">
        <f t="shared" si="67"/>
        <v>44.778110925937334</v>
      </c>
      <c r="H443" s="5">
        <f t="shared" si="68"/>
        <v>7981837954712.5381</v>
      </c>
      <c r="I443" s="5">
        <f>Gd离子浓度!M454</f>
        <v>4.2398763022030222E-3</v>
      </c>
      <c r="J443" s="5">
        <f t="shared" si="69"/>
        <v>0.38463844537046077</v>
      </c>
      <c r="K443" s="5">
        <f t="shared" si="70"/>
        <v>2.1368802520581154E+22</v>
      </c>
      <c r="L443" s="5">
        <f>Nd离子浓度!M454</f>
        <v>1.2368463775902184E-2</v>
      </c>
      <c r="M443" s="5">
        <f t="shared" si="71"/>
        <v>1.1220578949230091</v>
      </c>
      <c r="N443" s="5">
        <f t="shared" si="72"/>
        <v>3.5064309216344036E+21</v>
      </c>
      <c r="O443" s="5">
        <f>'In离子浓度 '!M454</f>
        <v>2.8299764845735181E-3</v>
      </c>
      <c r="P443" s="5">
        <f t="shared" si="65"/>
        <v>6.5912026179704195E-2</v>
      </c>
      <c r="Q443" s="5">
        <f t="shared" si="66"/>
        <v>2.1058155328978976E+69</v>
      </c>
    </row>
    <row r="444" spans="1:17" x14ac:dyDescent="0.25">
      <c r="A444" s="83"/>
      <c r="B444" s="83"/>
      <c r="D444" s="5">
        <f>'Mg2+离子浓度'!B455</f>
        <v>4.3972504406749628</v>
      </c>
      <c r="E444" s="5">
        <f>'OH-离子浓度 '!N455</f>
        <v>4.4933192224265994</v>
      </c>
      <c r="F444" s="5">
        <f>'Mg2+离子浓度'!M455</f>
        <v>2.2178569880296113</v>
      </c>
      <c r="G444" s="5">
        <f t="shared" si="67"/>
        <v>44.778349913702833</v>
      </c>
      <c r="H444" s="5">
        <f t="shared" si="68"/>
        <v>7981880555027.2432</v>
      </c>
      <c r="I444" s="5">
        <f>Gd离子浓度!M455</f>
        <v>4.2398838535798568E-3</v>
      </c>
      <c r="J444" s="5">
        <f t="shared" si="69"/>
        <v>0.38464118205557557</v>
      </c>
      <c r="K444" s="5">
        <f t="shared" si="70"/>
        <v>2.1368954558643089E+22</v>
      </c>
      <c r="L444" s="5">
        <f>Nd离子浓度!M455</f>
        <v>1.2368485803598056E-2</v>
      </c>
      <c r="M444" s="5">
        <f t="shared" si="71"/>
        <v>1.1220658782236987</v>
      </c>
      <c r="N444" s="5">
        <f t="shared" si="72"/>
        <v>3.5064558694490586E+21</v>
      </c>
      <c r="O444" s="5">
        <f>'In离子浓度 '!M455</f>
        <v>2.8299764843477187E-3</v>
      </c>
      <c r="P444" s="5">
        <f t="shared" si="65"/>
        <v>6.5912729308446924E-2</v>
      </c>
      <c r="Q444" s="5">
        <f t="shared" si="66"/>
        <v>2.1058379970749814E+69</v>
      </c>
    </row>
    <row r="445" spans="1:17" x14ac:dyDescent="0.25">
      <c r="A445" s="83"/>
      <c r="B445" s="83"/>
      <c r="D445" s="5">
        <f>'Mg2+离子浓度'!B456</f>
        <v>4.3972504496749627</v>
      </c>
      <c r="E445" s="5">
        <f>'OH-离子浓度 '!N456</f>
        <v>4.4936788253335083</v>
      </c>
      <c r="F445" s="5">
        <f>'Mg2+离子浓度'!M456</f>
        <v>2.2180347952217914</v>
      </c>
      <c r="G445" s="5">
        <f t="shared" si="67"/>
        <v>44.789107961597665</v>
      </c>
      <c r="H445" s="5">
        <f t="shared" si="68"/>
        <v>7983798210623.4697</v>
      </c>
      <c r="I445" s="5">
        <f>Gd离子浓度!M456</f>
        <v>4.240223695938127E-3</v>
      </c>
      <c r="J445" s="5">
        <f t="shared" si="69"/>
        <v>0.38476437642261219</v>
      </c>
      <c r="K445" s="5">
        <f t="shared" si="70"/>
        <v>2.1375798690145123E+22</v>
      </c>
      <c r="L445" s="5">
        <f>Nd离子浓度!M456</f>
        <v>1.2369477087602712E-2</v>
      </c>
      <c r="M445" s="5">
        <f t="shared" si="71"/>
        <v>1.1224252491311708</v>
      </c>
      <c r="N445" s="5">
        <f t="shared" si="72"/>
        <v>3.5075789035349087E+21</v>
      </c>
      <c r="O445" s="5">
        <f>'In离子浓度 '!M456</f>
        <v>2.8299764828330089E-3</v>
      </c>
      <c r="P445" s="5">
        <f t="shared" si="65"/>
        <v>6.5944385771505409E-2</v>
      </c>
      <c r="Q445" s="5">
        <f t="shared" si="66"/>
        <v>2.1068493856710992E+69</v>
      </c>
    </row>
    <row r="446" spans="1:17" x14ac:dyDescent="0.25">
      <c r="A446" s="83"/>
      <c r="B446" s="83"/>
      <c r="D446" s="5">
        <f>'Mg2+离子浓度'!B457</f>
        <v>4.3972505396749622</v>
      </c>
      <c r="E446" s="5">
        <f>'OH-离子浓度 '!N457</f>
        <v>4.4972749741223268</v>
      </c>
      <c r="F446" s="5">
        <f>'Mg2+离子浓度'!M457</f>
        <v>2.2198129102829918</v>
      </c>
      <c r="G446" s="5">
        <f t="shared" si="67"/>
        <v>44.896786488424866</v>
      </c>
      <c r="H446" s="5">
        <f t="shared" si="68"/>
        <v>8002992243926.001</v>
      </c>
      <c r="I446" s="5">
        <f>Gd离子浓度!M457</f>
        <v>4.2436221560008076E-3</v>
      </c>
      <c r="J446" s="5">
        <f t="shared" si="69"/>
        <v>0.38599798249711048</v>
      </c>
      <c r="K446" s="5">
        <f t="shared" si="70"/>
        <v>2.1444332360950583E+22</v>
      </c>
      <c r="L446" s="5">
        <f>Nd离子浓度!M457</f>
        <v>1.2379389973000166E-2</v>
      </c>
      <c r="M446" s="5">
        <f t="shared" si="71"/>
        <v>1.1260238019461677</v>
      </c>
      <c r="N446" s="5">
        <f t="shared" si="72"/>
        <v>3.5188243810817739E+21</v>
      </c>
      <c r="O446" s="5">
        <f>'In离子浓度 '!M457</f>
        <v>2.8299764780430792E-3</v>
      </c>
      <c r="P446" s="5">
        <f t="shared" si="65"/>
        <v>6.6261658929923695E-2</v>
      </c>
      <c r="Q446" s="5">
        <f t="shared" si="66"/>
        <v>2.1169859083042715E+69</v>
      </c>
    </row>
    <row r="447" spans="1:17" x14ac:dyDescent="0.25">
      <c r="A447" s="83"/>
      <c r="B447" s="83"/>
      <c r="D447" s="5">
        <f>'Mg2+离子浓度'!B458</f>
        <v>4.3972514396749629</v>
      </c>
      <c r="E447" s="5">
        <f>'OH-离子浓度 '!N458</f>
        <v>4.5332368397755953</v>
      </c>
      <c r="F447" s="5">
        <f>'Mg2+离子浓度'!M458</f>
        <v>2.2375941970352846</v>
      </c>
      <c r="G447" s="5">
        <f t="shared" si="67"/>
        <v>45.983089370631902</v>
      </c>
      <c r="H447" s="5">
        <f t="shared" si="68"/>
        <v>8196629121324.7598</v>
      </c>
      <c r="I447" s="5">
        <f>Gd离子浓度!M458</f>
        <v>4.2776068718239123E-3</v>
      </c>
      <c r="J447" s="5">
        <f t="shared" si="69"/>
        <v>0.3984979550623311</v>
      </c>
      <c r="K447" s="5">
        <f t="shared" si="70"/>
        <v>2.2138775281240619E+22</v>
      </c>
      <c r="L447" s="5">
        <f>Nd离子浓度!M458</f>
        <v>1.2478518970399531E-2</v>
      </c>
      <c r="M447" s="5">
        <f t="shared" si="71"/>
        <v>1.1624874470501407</v>
      </c>
      <c r="N447" s="5">
        <f t="shared" si="72"/>
        <v>3.63277327203169E+21</v>
      </c>
      <c r="O447" s="5">
        <f>'In离子浓度 '!M458</f>
        <v>2.8299764628959912E-3</v>
      </c>
      <c r="P447" s="5">
        <f t="shared" si="65"/>
        <v>6.9505008956179379E-2</v>
      </c>
      <c r="Q447" s="5">
        <f t="shared" si="66"/>
        <v>2.22060731489391E+69</v>
      </c>
    </row>
    <row r="448" spans="1:17" x14ac:dyDescent="0.25">
      <c r="A448" s="83"/>
      <c r="B448" s="83"/>
      <c r="C448" s="82">
        <v>7.4868119641229509E-6</v>
      </c>
      <c r="D448" s="5">
        <f>'Mg2+离子浓度'!B459</f>
        <v>4.3972579264869269</v>
      </c>
      <c r="E448" s="5">
        <f>'OH-离子浓度 '!N459</f>
        <v>4.7924352340042757</v>
      </c>
      <c r="F448" s="5">
        <f>'Mg2+离子浓度'!M459</f>
        <v>2.3657543234875047</v>
      </c>
      <c r="G448" s="5">
        <f t="shared" si="67"/>
        <v>54.335309767601458</v>
      </c>
      <c r="H448" s="5">
        <f t="shared" si="68"/>
        <v>9685438461248.0332</v>
      </c>
      <c r="I448" s="5">
        <f>Gd离子浓度!M459</f>
        <v>4.5225542857508152E-3</v>
      </c>
      <c r="J448" s="5">
        <f t="shared" si="69"/>
        <v>0.49779731049802467</v>
      </c>
      <c r="K448" s="5">
        <f t="shared" si="70"/>
        <v>2.765540613877915E+22</v>
      </c>
      <c r="L448" s="5">
        <f>Nd离子浓度!M459</f>
        <v>1.3192998335300797E-2</v>
      </c>
      <c r="M448" s="5">
        <f t="shared" si="71"/>
        <v>1.4521526274233223</v>
      </c>
      <c r="N448" s="5">
        <f t="shared" si="72"/>
        <v>4.5379769606978824E+21</v>
      </c>
      <c r="O448" s="5">
        <f>'In离子浓度 '!M459</f>
        <v>2.8299764222307327E-3</v>
      </c>
      <c r="P448" s="5">
        <f t="shared" si="65"/>
        <v>9.7029356050554155E-2</v>
      </c>
      <c r="Q448" s="5">
        <f t="shared" si="66"/>
        <v>3.0999794265352763E+69</v>
      </c>
    </row>
    <row r="449" spans="1:17" x14ac:dyDescent="0.25">
      <c r="A449" s="83"/>
      <c r="B449" s="83"/>
      <c r="D449" s="5">
        <f>'Mg2+离子浓度'!B460</f>
        <v>4.3972604396749624</v>
      </c>
      <c r="E449" s="5">
        <f>'OH-离子浓度 '!N460</f>
        <v>4.7924349268016249</v>
      </c>
      <c r="F449" s="5">
        <f>'Mg2+离子浓度'!M460</f>
        <v>2.3657542110426601</v>
      </c>
      <c r="G449" s="5">
        <f t="shared" si="67"/>
        <v>54.335300219074334</v>
      </c>
      <c r="H449" s="5">
        <f t="shared" si="68"/>
        <v>9685436759193.2871</v>
      </c>
      <c r="I449" s="5">
        <f>Gd离子浓度!M460</f>
        <v>4.5225541907142159E-3</v>
      </c>
      <c r="J449" s="5">
        <f t="shared" si="69"/>
        <v>0.49779720430858304</v>
      </c>
      <c r="K449" s="5">
        <f t="shared" si="70"/>
        <v>2.7655400239365727E+22</v>
      </c>
      <c r="L449" s="5">
        <f>Nd离子浓度!M460</f>
        <v>1.3192998217301051E-2</v>
      </c>
      <c r="M449" s="5">
        <f t="shared" si="71"/>
        <v>1.4521523351793011</v>
      </c>
      <c r="N449" s="5">
        <f t="shared" si="72"/>
        <v>4.5379760474353162E+21</v>
      </c>
      <c r="O449" s="5">
        <f>'In离子浓度 '!M460</f>
        <v>2.8299780145127095E-3</v>
      </c>
      <c r="P449" s="5">
        <f t="shared" si="65"/>
        <v>9.702942791898346E-2</v>
      </c>
      <c r="Q449" s="5">
        <f t="shared" si="66"/>
        <v>3.0999817226512286E+69</v>
      </c>
    </row>
    <row r="450" spans="1:17" x14ac:dyDescent="0.25">
      <c r="A450" s="83"/>
      <c r="B450" s="83"/>
      <c r="D450" s="5">
        <f>'Mg2+离子浓度'!B461</f>
        <v>4.3972704396749629</v>
      </c>
      <c r="E450" s="5">
        <f>'OH-离子浓度 '!N461</f>
        <v>4.7924343236397373</v>
      </c>
      <c r="F450" s="5">
        <f>'Mg2+离子浓度'!M461</f>
        <v>2.3657539867438162</v>
      </c>
      <c r="G450" s="5">
        <f t="shared" si="67"/>
        <v>54.335281390542988</v>
      </c>
      <c r="H450" s="5">
        <f t="shared" si="68"/>
        <v>9685433402948.8398</v>
      </c>
      <c r="I450" s="5">
        <f>Gd离子浓度!M461</f>
        <v>4.5225540011403853E-3</v>
      </c>
      <c r="J450" s="5">
        <f t="shared" si="69"/>
        <v>0.49779699548832274</v>
      </c>
      <c r="K450" s="5">
        <f t="shared" si="70"/>
        <v>2.7655388638240154E+22</v>
      </c>
      <c r="L450" s="5">
        <f>Nd离子浓度!M461</f>
        <v>1.3192997981921582E-2</v>
      </c>
      <c r="M450" s="5">
        <f t="shared" si="71"/>
        <v>1.4521517609802019</v>
      </c>
      <c r="N450" s="5">
        <f t="shared" si="72"/>
        <v>4.5379742530631311E+21</v>
      </c>
      <c r="O450" s="5">
        <f>'In离子浓度 '!M461</f>
        <v>2.8299844004433207E-3</v>
      </c>
      <c r="P450" s="5">
        <f t="shared" si="65"/>
        <v>9.7029792547776522E-2</v>
      </c>
      <c r="Q450" s="5">
        <f t="shared" si="66"/>
        <v>3.0999933721334352E+69</v>
      </c>
    </row>
    <row r="451" spans="1:17" x14ac:dyDescent="0.25">
      <c r="A451" s="83"/>
      <c r="B451" s="83"/>
      <c r="D451" s="5">
        <f>'Mg2+离子浓度'!B462</f>
        <v>4.3973004396749626</v>
      </c>
      <c r="E451" s="5">
        <f>'OH-离子浓度 '!N462</f>
        <v>4.7924333034159936</v>
      </c>
      <c r="F451" s="5">
        <f>'Mg2+离子浓度'!M462</f>
        <v>2.3657535982468594</v>
      </c>
      <c r="G451" s="5">
        <f t="shared" si="67"/>
        <v>54.335249333750326</v>
      </c>
      <c r="H451" s="5">
        <f t="shared" si="68"/>
        <v>9685427688725.5488</v>
      </c>
      <c r="I451" s="5">
        <f>Gd离子浓度!M462</f>
        <v>4.5225536727888926E-3</v>
      </c>
      <c r="J451" s="5">
        <f t="shared" si="69"/>
        <v>0.49779664143051211</v>
      </c>
      <c r="K451" s="5">
        <f t="shared" si="70"/>
        <v>2.7655368968361784E+22</v>
      </c>
      <c r="L451" s="5">
        <f>Nd离子浓度!M462</f>
        <v>1.3192997574232397E-2</v>
      </c>
      <c r="M451" s="5">
        <f t="shared" si="71"/>
        <v>1.4521507886945404</v>
      </c>
      <c r="N451" s="5">
        <f t="shared" si="72"/>
        <v>4.5379712146704391E+21</v>
      </c>
      <c r="O451" s="5">
        <f>'In离子浓度 '!M462</f>
        <v>2.830003622253865E-3</v>
      </c>
      <c r="P451" s="5">
        <f t="shared" si="65"/>
        <v>9.7030986706030012E-2</v>
      </c>
      <c r="Q451" s="5">
        <f t="shared" si="66"/>
        <v>3.1000315241543135E+69</v>
      </c>
    </row>
    <row r="452" spans="1:17" x14ac:dyDescent="0.25">
      <c r="A452" s="83"/>
      <c r="B452" s="83"/>
      <c r="D452" s="5">
        <f>'Mg2+离子浓度'!B463</f>
        <v>4.3973304396749624</v>
      </c>
      <c r="E452" s="5">
        <f>'OH-离子浓度 '!N463</f>
        <v>4.792432283192479</v>
      </c>
      <c r="F452" s="5">
        <f>'Mg2+离子浓度'!M463</f>
        <v>2.3657532097499661</v>
      </c>
      <c r="G452" s="5">
        <f t="shared" si="67"/>
        <v>54.335217276976842</v>
      </c>
      <c r="H452" s="5">
        <f t="shared" si="68"/>
        <v>9685421974505.6758</v>
      </c>
      <c r="I452" s="5">
        <f>Gd离子浓度!M463</f>
        <v>4.5225533444374242E-3</v>
      </c>
      <c r="J452" s="5">
        <f t="shared" si="69"/>
        <v>0.49779628737295711</v>
      </c>
      <c r="K452" s="5">
        <f t="shared" si="70"/>
        <v>2.7655349298497621E+22</v>
      </c>
      <c r="L452" s="5">
        <f>Nd离子浓度!M463</f>
        <v>1.3192997166543223E-2</v>
      </c>
      <c r="M452" s="5">
        <f t="shared" si="71"/>
        <v>1.4521498164095406</v>
      </c>
      <c r="N452" s="5">
        <f t="shared" si="72"/>
        <v>4.5379681762798144E+21</v>
      </c>
      <c r="O452" s="5">
        <f>'In离子浓度 '!M463</f>
        <v>2.8300228440638151E-3</v>
      </c>
      <c r="P452" s="5">
        <f t="shared" si="65"/>
        <v>9.7032180869988022E-2</v>
      </c>
      <c r="Q452" s="5">
        <f t="shared" si="66"/>
        <v>3.1000696763574449E+69</v>
      </c>
    </row>
    <row r="453" spans="1:17" x14ac:dyDescent="0.25">
      <c r="A453" s="83"/>
      <c r="B453" s="83"/>
      <c r="D453" s="5">
        <f>'Mg2+离子浓度'!B464</f>
        <v>4.3973504396749625</v>
      </c>
      <c r="E453" s="5">
        <f>'OH-离子浓度 '!N464</f>
        <v>4.792431441504343</v>
      </c>
      <c r="F453" s="5">
        <f>'Mg2+离子浓度'!M464</f>
        <v>2.3657528925436333</v>
      </c>
      <c r="G453" s="5">
        <f t="shared" si="67"/>
        <v>54.33519090593861</v>
      </c>
      <c r="H453" s="5">
        <f t="shared" si="68"/>
        <v>9685417273785.8496</v>
      </c>
      <c r="I453" s="5">
        <f>Gd离子浓度!M464</f>
        <v>4.5225530763395912E-3</v>
      </c>
      <c r="J453" s="5">
        <f t="shared" si="69"/>
        <v>0.49779599558177517</v>
      </c>
      <c r="K453" s="5">
        <f t="shared" si="70"/>
        <v>2.7655333087876399E+22</v>
      </c>
      <c r="L453" s="5">
        <f>Nd离子浓度!M464</f>
        <v>1.3192996833666419E-2</v>
      </c>
      <c r="M453" s="5">
        <f t="shared" si="71"/>
        <v>1.452149014652945</v>
      </c>
      <c r="N453" s="5">
        <f t="shared" si="72"/>
        <v>4.5379656707904535E+21</v>
      </c>
      <c r="O453" s="5">
        <f>'In离子浓度 '!M464</f>
        <v>2.8300356455003553E-3</v>
      </c>
      <c r="P453" s="5">
        <f t="shared" si="65"/>
        <v>9.7032956459700989E-2</v>
      </c>
      <c r="Q453" s="5">
        <f t="shared" si="66"/>
        <v>3.1000944555815011E+69</v>
      </c>
    </row>
    <row r="454" spans="1:17" x14ac:dyDescent="0.25">
      <c r="A454" s="83"/>
      <c r="B454" s="83"/>
      <c r="D454" s="5">
        <f>'Mg2+离子浓度'!B465</f>
        <v>4.3974504396749623</v>
      </c>
      <c r="E454" s="5">
        <f>'OH-离子浓度 '!N465</f>
        <v>4.7924296661717189</v>
      </c>
      <c r="F454" s="5">
        <f>'Mg2+离子浓度'!M465</f>
        <v>2.3657521832488047</v>
      </c>
      <c r="G454" s="5">
        <f t="shared" si="67"/>
        <v>54.335134358892986</v>
      </c>
      <c r="H454" s="5">
        <f t="shared" si="68"/>
        <v>9685407194098.5723</v>
      </c>
      <c r="I454" s="5">
        <f>Gd离子浓度!M465</f>
        <v>4.5225524768546504E-3</v>
      </c>
      <c r="J454" s="5">
        <f t="shared" si="69"/>
        <v>0.49779537637870985</v>
      </c>
      <c r="K454" s="5">
        <f t="shared" si="70"/>
        <v>2.7655298687706102E+22</v>
      </c>
      <c r="L454" s="5">
        <f>Nd离子浓度!M465</f>
        <v>1.319299608933127E-2</v>
      </c>
      <c r="M454" s="5">
        <f t="shared" si="71"/>
        <v>1.4521473189005467</v>
      </c>
      <c r="N454" s="5">
        <f t="shared" si="72"/>
        <v>4.5379603715642087E+21</v>
      </c>
      <c r="O454" s="5">
        <f>'In离子浓度 '!M465</f>
        <v>2.8300998500395214E-3</v>
      </c>
      <c r="P454" s="5">
        <f t="shared" si="65"/>
        <v>9.7037143568255699E-2</v>
      </c>
      <c r="Q454" s="5">
        <f t="shared" si="66"/>
        <v>3.1002282290177539E+69</v>
      </c>
    </row>
    <row r="455" spans="1:17" x14ac:dyDescent="0.25">
      <c r="A455" s="83"/>
      <c r="B455" s="83"/>
      <c r="D455" s="5">
        <f>'Mg2+离子浓度'!B466</f>
        <v>4.3977504396749625</v>
      </c>
      <c r="E455" s="5">
        <f>'OH-离子浓度 '!N466</f>
        <v>4.7924268360380484</v>
      </c>
      <c r="F455" s="5">
        <f>'Mg2+离子浓度'!M466</f>
        <v>2.3657509547144926</v>
      </c>
      <c r="G455" s="5">
        <f t="shared" si="67"/>
        <v>54.335041968309902</v>
      </c>
      <c r="H455" s="5">
        <f t="shared" si="68"/>
        <v>9685390725188.9316</v>
      </c>
      <c r="I455" s="5">
        <f>Gd离子浓度!M466</f>
        <v>4.5225514385164121E-3</v>
      </c>
      <c r="J455" s="5">
        <f t="shared" si="69"/>
        <v>0.497794380181933</v>
      </c>
      <c r="K455" s="5">
        <f t="shared" si="70"/>
        <v>2.7655243343440724E+22</v>
      </c>
      <c r="L455" s="5">
        <f>Nd离子浓度!M466</f>
        <v>1.3192994800105051E-2</v>
      </c>
      <c r="M455" s="5">
        <f t="shared" si="71"/>
        <v>1.4521446043333768</v>
      </c>
      <c r="N455" s="5">
        <f t="shared" si="72"/>
        <v>4.5379518885418028E+21</v>
      </c>
      <c r="O455" s="5">
        <f>'In离子浓度 '!M466</f>
        <v>2.8302926660932577E-3</v>
      </c>
      <c r="P455" s="5">
        <f t="shared" si="65"/>
        <v>9.7050022518781712E-2</v>
      </c>
      <c r="Q455" s="5">
        <f t="shared" si="66"/>
        <v>3.1006396970856778E+69</v>
      </c>
    </row>
    <row r="456" spans="1:17" x14ac:dyDescent="0.25">
      <c r="A456" s="83"/>
      <c r="B456" s="83"/>
      <c r="D456" s="5">
        <f>'Mg2+离子浓度'!B467</f>
        <v>4.3980504396749627</v>
      </c>
      <c r="E456" s="5">
        <f>'OH-离子浓度 '!N467</f>
        <v>4.7924240059063923</v>
      </c>
      <c r="F456" s="5">
        <f>'Mg2+离子浓度'!M467</f>
        <v>2.3657497261808191</v>
      </c>
      <c r="G456" s="5">
        <f t="shared" si="67"/>
        <v>54.334949577891706</v>
      </c>
      <c r="H456" s="5">
        <f t="shared" si="68"/>
        <v>9685374256308.6816</v>
      </c>
      <c r="I456" s="5">
        <f>Gd离子浓度!M467</f>
        <v>4.5225504001784106E-3</v>
      </c>
      <c r="J456" s="5">
        <f t="shared" si="69"/>
        <v>0.49779338398725642</v>
      </c>
      <c r="K456" s="5">
        <f t="shared" si="70"/>
        <v>2.7655187999292027E+22</v>
      </c>
      <c r="L456" s="5">
        <f>Nd离子浓度!M467</f>
        <v>1.3192993510878962E-2</v>
      </c>
      <c r="M456" s="5">
        <f t="shared" si="71"/>
        <v>1.4521418897715934</v>
      </c>
      <c r="N456" s="5">
        <f t="shared" si="72"/>
        <v>4.5379434055362297E+21</v>
      </c>
      <c r="O456" s="5">
        <f>'In离子浓度 '!M467</f>
        <v>2.8304854821281514E-3</v>
      </c>
      <c r="P456" s="5">
        <f t="shared" si="65"/>
        <v>9.7062902276412372E-2</v>
      </c>
      <c r="Q456" s="5">
        <f t="shared" si="66"/>
        <v>3.1010511909396923E+69</v>
      </c>
    </row>
    <row r="457" spans="1:17" x14ac:dyDescent="0.25">
      <c r="A457" s="83"/>
      <c r="B457" s="83"/>
      <c r="D457" s="5">
        <f>'Mg2+离子浓度'!B468</f>
        <v>4.3982504396749622</v>
      </c>
      <c r="E457" s="5">
        <f>'OH-离子浓度 '!N468</f>
        <v>4.7924216083221705</v>
      </c>
      <c r="F457" s="5">
        <f>'Mg2+离子浓度'!M468</f>
        <v>2.3657487230877954</v>
      </c>
      <c r="G457" s="5">
        <f t="shared" si="67"/>
        <v>54.334872173496898</v>
      </c>
      <c r="H457" s="5">
        <f t="shared" si="68"/>
        <v>9685360458733.8496</v>
      </c>
      <c r="I457" s="5">
        <f>Gd离子浓度!M468</f>
        <v>4.522549552379177E-3</v>
      </c>
      <c r="J457" s="5">
        <f t="shared" si="69"/>
        <v>0.49779254355353264</v>
      </c>
      <c r="K457" s="5">
        <f t="shared" si="70"/>
        <v>2.7655141308529591E+22</v>
      </c>
      <c r="L457" s="5">
        <f>Nd离子浓度!M468</f>
        <v>1.3192992458230369E-2</v>
      </c>
      <c r="M457" s="5">
        <f t="shared" si="71"/>
        <v>1.4521395944484836</v>
      </c>
      <c r="N457" s="5">
        <f t="shared" si="72"/>
        <v>4.5379362326515113E+21</v>
      </c>
      <c r="O457" s="5">
        <f>'In离子浓度 '!M468</f>
        <v>2.8306139846987354E-3</v>
      </c>
      <c r="P457" s="5">
        <f t="shared" ref="P457:P505" si="73">O457^2*E457^6</f>
        <v>9.7071424305607043E-2</v>
      </c>
      <c r="Q457" s="5">
        <f t="shared" ref="Q457:Q505" si="74">P457/$P$2</f>
        <v>3.1013234602430364E+69</v>
      </c>
    </row>
    <row r="458" spans="1:17" x14ac:dyDescent="0.25">
      <c r="A458" s="83"/>
      <c r="B458" s="83"/>
      <c r="D458" s="5">
        <f>'Mg2+离子浓度'!B469</f>
        <v>4.3992504396749625</v>
      </c>
      <c r="E458" s="5">
        <f>'OH-离子浓度 '!N469</f>
        <v>4.7924173145517903</v>
      </c>
      <c r="F458" s="5">
        <f>'Mg2+离子浓度'!M469</f>
        <v>2.3657464801045585</v>
      </c>
      <c r="G458" s="5">
        <f t="shared" si="67"/>
        <v>54.334723295690104</v>
      </c>
      <c r="H458" s="5">
        <f t="shared" si="68"/>
        <v>9685333920800.375</v>
      </c>
      <c r="I458" s="5">
        <f>Gd离子浓度!M469</f>
        <v>4.5225476566428148E-3</v>
      </c>
      <c r="J458" s="5">
        <f t="shared" si="69"/>
        <v>0.49779099690170814</v>
      </c>
      <c r="K458" s="5">
        <f t="shared" si="70"/>
        <v>2.7655055383428233E+22</v>
      </c>
      <c r="L458" s="5">
        <f>Nd离子浓度!M469</f>
        <v>1.3192990104436751E-2</v>
      </c>
      <c r="M458" s="5">
        <f t="shared" si="71"/>
        <v>1.4521354322393207</v>
      </c>
      <c r="N458" s="5">
        <f t="shared" si="72"/>
        <v>4.5379232257478775E+21</v>
      </c>
      <c r="O458" s="5">
        <f>'In离子浓度 '!M469</f>
        <v>2.8312571216718525E-3</v>
      </c>
      <c r="P458" s="5">
        <f t="shared" si="73"/>
        <v>9.7115017982045762E-2</v>
      </c>
      <c r="Q458" s="5">
        <f t="shared" si="74"/>
        <v>3.102716229458331E+69</v>
      </c>
    </row>
    <row r="459" spans="1:17" x14ac:dyDescent="0.25">
      <c r="A459" s="83"/>
      <c r="B459" s="83"/>
      <c r="D459" s="5">
        <f>'Mg2+离子浓度'!B470</f>
        <v>4.4022504396749627</v>
      </c>
      <c r="E459" s="5">
        <f>'OH-离子浓度 '!N470</f>
        <v>4.7924123258407656</v>
      </c>
      <c r="F459" s="5">
        <f>'Mg2+离子浓度'!M470</f>
        <v>2.3657425951473146</v>
      </c>
      <c r="G459" s="5">
        <f t="shared" si="67"/>
        <v>54.334520948634037</v>
      </c>
      <c r="H459" s="5">
        <f t="shared" si="68"/>
        <v>9685297851806.4238</v>
      </c>
      <c r="I459" s="5">
        <f>Gd离子浓度!M470</f>
        <v>4.5225443731324944E-3</v>
      </c>
      <c r="J459" s="5">
        <f t="shared" si="69"/>
        <v>0.49778908095230767</v>
      </c>
      <c r="K459" s="5">
        <f t="shared" si="70"/>
        <v>2.7654948941794873E+22</v>
      </c>
      <c r="L459" s="5">
        <f>Nd离子浓度!M470</f>
        <v>1.3192986027547336E-2</v>
      </c>
      <c r="M459" s="5">
        <f t="shared" si="71"/>
        <v>1.4521304486661422</v>
      </c>
      <c r="N459" s="5">
        <f t="shared" si="72"/>
        <v>4.5379076520816945E+21</v>
      </c>
      <c r="O459" s="5">
        <f>'In离子浓度 '!M470</f>
        <v>2.8331871724757516E-3</v>
      </c>
      <c r="P459" s="5">
        <f t="shared" si="73"/>
        <v>9.7246861166931486E-2</v>
      </c>
      <c r="Q459" s="5">
        <f t="shared" si="74"/>
        <v>3.1069284717869485E+69</v>
      </c>
    </row>
    <row r="460" spans="1:17" x14ac:dyDescent="0.25">
      <c r="A460" s="83"/>
      <c r="B460" s="83"/>
      <c r="D460" s="5">
        <f>'Mg2+离子浓度'!B471</f>
        <v>4.4052504396749628</v>
      </c>
      <c r="E460" s="5">
        <f>'OH-离子浓度 '!N471</f>
        <v>4.7924073371409648</v>
      </c>
      <c r="F460" s="5">
        <f>'Mg2+离子浓度'!M471</f>
        <v>2.3657387101964504</v>
      </c>
      <c r="G460" s="5">
        <f t="shared" si="67"/>
        <v>54.334318602468279</v>
      </c>
      <c r="H460" s="5">
        <f t="shared" si="68"/>
        <v>9685261782971.1738</v>
      </c>
      <c r="I460" s="5">
        <f>Gd离子浓度!M471</f>
        <v>4.5225410896245592E-3</v>
      </c>
      <c r="J460" s="5">
        <f t="shared" si="69"/>
        <v>0.49778716501216103</v>
      </c>
      <c r="K460" s="5">
        <f t="shared" si="70"/>
        <v>2.7654842500675612E+22</v>
      </c>
      <c r="L460" s="5">
        <f>Nd离子浓度!M471</f>
        <v>1.3192981950659183E-2</v>
      </c>
      <c r="M460" s="5">
        <f t="shared" si="71"/>
        <v>1.4521254651155489</v>
      </c>
      <c r="N460" s="5">
        <f t="shared" si="72"/>
        <v>4.5378920784860902E+21</v>
      </c>
      <c r="O460" s="5">
        <f>'In离子浓度 '!M471</f>
        <v>2.8351172226832272E-3</v>
      </c>
      <c r="P460" s="5">
        <f t="shared" si="73"/>
        <v>9.7378792919732518E-2</v>
      </c>
      <c r="Q460" s="5">
        <f t="shared" si="74"/>
        <v>3.1111435437614224E+69</v>
      </c>
    </row>
    <row r="461" spans="1:17" x14ac:dyDescent="0.25">
      <c r="A461" s="83"/>
      <c r="B461" s="83"/>
      <c r="D461" s="5">
        <f>'Mg2+离子浓度'!B472</f>
        <v>4.4072504396749625</v>
      </c>
      <c r="E461" s="5">
        <f>'OH-离子浓度 '!N472</f>
        <v>4.7924023959657713</v>
      </c>
      <c r="F461" s="5">
        <f>'Mg2+离子浓度'!M472</f>
        <v>2.3657355381525624</v>
      </c>
      <c r="G461" s="5">
        <f t="shared" si="67"/>
        <v>54.334133707837907</v>
      </c>
      <c r="H461" s="5">
        <f t="shared" si="68"/>
        <v>9685228824926.543</v>
      </c>
      <c r="I461" s="5">
        <f>Gd离子浓度!M472</f>
        <v>4.5225384086535021E-3</v>
      </c>
      <c r="J461" s="5">
        <f t="shared" si="69"/>
        <v>0.49778533020644278</v>
      </c>
      <c r="K461" s="5">
        <f t="shared" si="70"/>
        <v>2.76547405670246E+22</v>
      </c>
      <c r="L461" s="5">
        <f>Nd离子浓度!M472</f>
        <v>1.3192978621894974E-2</v>
      </c>
      <c r="M461" s="5">
        <f t="shared" si="71"/>
        <v>1.4521206071220094</v>
      </c>
      <c r="N461" s="5">
        <f t="shared" si="72"/>
        <v>4.5378768972562794E+21</v>
      </c>
      <c r="O461" s="5">
        <f>'In离子浓度 '!M472</f>
        <v>2.8364037912300207E-3</v>
      </c>
      <c r="P461" s="5">
        <f t="shared" si="73"/>
        <v>9.7466590484855037E-2</v>
      </c>
      <c r="Q461" s="5">
        <f t="shared" si="74"/>
        <v>3.1139485777908957E+69</v>
      </c>
    </row>
    <row r="462" spans="1:17" x14ac:dyDescent="0.25">
      <c r="A462" s="83"/>
      <c r="B462" s="83"/>
      <c r="D462" s="5">
        <f>'Mg2+离子浓度'!B473</f>
        <v>4.4172504396749623</v>
      </c>
      <c r="E462" s="5">
        <f>'OH-离子浓度 '!N473</f>
        <v>4.7924020210171436</v>
      </c>
      <c r="F462" s="5">
        <f>'Mg2+离子浓度'!M473</f>
        <v>2.3657284452563103</v>
      </c>
      <c r="G462" s="5">
        <f t="shared" si="67"/>
        <v>54.333962302456605</v>
      </c>
      <c r="H462" s="5">
        <f t="shared" si="68"/>
        <v>9685198271382.6387</v>
      </c>
      <c r="I462" s="5">
        <f>Gd离子浓度!M473</f>
        <v>4.5225324138235285E-3</v>
      </c>
      <c r="J462" s="5">
        <f t="shared" si="69"/>
        <v>0.49778455353216511</v>
      </c>
      <c r="K462" s="5">
        <f t="shared" si="70"/>
        <v>2.7654697418453617E+22</v>
      </c>
      <c r="L462" s="5">
        <f>Nd离子浓度!M473</f>
        <v>1.3192971178553796E-2</v>
      </c>
      <c r="M462" s="5">
        <f t="shared" si="71"/>
        <v>1.4521194470172749</v>
      </c>
      <c r="N462" s="5">
        <f t="shared" si="72"/>
        <v>4.5378732719289842E+21</v>
      </c>
      <c r="O462" s="5">
        <f>'In离子浓度 '!M473</f>
        <v>2.8428386083753977E-3</v>
      </c>
      <c r="P462" s="5">
        <f t="shared" si="73"/>
        <v>9.7909281989885508E-2</v>
      </c>
      <c r="Q462" s="5">
        <f t="shared" si="74"/>
        <v>3.1280920763541697E+69</v>
      </c>
    </row>
    <row r="463" spans="1:17" x14ac:dyDescent="0.25">
      <c r="A463" s="83"/>
      <c r="B463" s="83"/>
      <c r="D463" s="5">
        <f>'Mg2+离子浓度'!B474</f>
        <v>4.4472504396749626</v>
      </c>
      <c r="E463" s="5">
        <f>'OH-离子浓度 '!N474</f>
        <v>4.7924258544796032</v>
      </c>
      <c r="F463" s="5">
        <f>'Mg2+离子浓度'!M474</f>
        <v>2.3657161600364627</v>
      </c>
      <c r="G463" s="5">
        <f t="shared" si="67"/>
        <v>54.334220569710325</v>
      </c>
      <c r="H463" s="5">
        <f t="shared" si="68"/>
        <v>9685244308326.2617</v>
      </c>
      <c r="I463" s="5">
        <f>Gd离子浓度!M474</f>
        <v>4.5225220304871937E-3</v>
      </c>
      <c r="J463" s="5">
        <f t="shared" si="69"/>
        <v>0.4977908373942817</v>
      </c>
      <c r="K463" s="5">
        <f t="shared" si="70"/>
        <v>2.7655046521904542E+22</v>
      </c>
      <c r="L463" s="5">
        <f>Nd离子浓度!M474</f>
        <v>1.319295828631597E-2</v>
      </c>
      <c r="M463" s="5">
        <f t="shared" si="71"/>
        <v>1.4521396930255708</v>
      </c>
      <c r="N463" s="5">
        <f t="shared" si="72"/>
        <v>4.537936540704909E+21</v>
      </c>
      <c r="O463" s="5">
        <f>'In离子浓度 '!M474</f>
        <v>2.8621450746087731E-3</v>
      </c>
      <c r="P463" s="5">
        <f t="shared" si="73"/>
        <v>9.9246614540529174E-2</v>
      </c>
      <c r="Q463" s="5">
        <f t="shared" si="74"/>
        <v>3.1708183559274496E+69</v>
      </c>
    </row>
    <row r="464" spans="1:17" x14ac:dyDescent="0.25">
      <c r="A464" s="83"/>
      <c r="B464" s="83"/>
      <c r="D464" s="5">
        <f>'Mg2+离子浓度'!B475</f>
        <v>4.4772504396749628</v>
      </c>
      <c r="E464" s="5">
        <f>'OH-离子浓度 '!N475</f>
        <v>4.7924496877725069</v>
      </c>
      <c r="F464" s="5">
        <f>'Mg2+离子浓度'!M475</f>
        <v>2.3657038748804116</v>
      </c>
      <c r="G464" s="5">
        <f t="shared" si="67"/>
        <v>54.334478831659354</v>
      </c>
      <c r="H464" s="5">
        <f t="shared" si="68"/>
        <v>9685290344324.3066</v>
      </c>
      <c r="I464" s="5">
        <f>Gd离子浓度!M475</f>
        <v>4.5225116471746983E-3</v>
      </c>
      <c r="J464" s="5">
        <f t="shared" si="69"/>
        <v>0.49779712124595293</v>
      </c>
      <c r="K464" s="5">
        <f t="shared" si="70"/>
        <v>2.7655395624775164E+22</v>
      </c>
      <c r="L464" s="5">
        <f>Nd离子浓度!M475</f>
        <v>1.3192945394090742E-2</v>
      </c>
      <c r="M464" s="5">
        <f t="shared" si="71"/>
        <v>1.4521599390542677</v>
      </c>
      <c r="N464" s="5">
        <f t="shared" si="72"/>
        <v>4.5379998095445868E+21</v>
      </c>
      <c r="O464" s="5">
        <f>'In离子浓度 '!M475</f>
        <v>2.8814515219757722E-3</v>
      </c>
      <c r="P464" s="5">
        <f t="shared" si="73"/>
        <v>0.10059305739895483</v>
      </c>
      <c r="Q464" s="5">
        <f t="shared" si="74"/>
        <v>3.213835699647119E+69</v>
      </c>
    </row>
    <row r="465" spans="1:17" x14ac:dyDescent="0.25">
      <c r="A465" s="83"/>
      <c r="B465" s="83"/>
      <c r="D465" s="5">
        <f>'Mg2+离子浓度'!B476</f>
        <v>4.4972504396749624</v>
      </c>
      <c r="E465" s="5">
        <f>'OH-离子浓度 '!N476</f>
        <v>4.7924604682326741</v>
      </c>
      <c r="F465" s="5">
        <f>'Mg2+离子浓度'!M476</f>
        <v>2.3656938441445901</v>
      </c>
      <c r="G465" s="5">
        <f t="shared" si="67"/>
        <v>54.334492896526903</v>
      </c>
      <c r="H465" s="5">
        <f t="shared" si="68"/>
        <v>9685292851430.8203</v>
      </c>
      <c r="I465" s="5">
        <f>Gd离子浓度!M476</f>
        <v>4.5225031692550125E-3</v>
      </c>
      <c r="J465" s="5">
        <f t="shared" si="69"/>
        <v>0.49779954741004495</v>
      </c>
      <c r="K465" s="5">
        <f t="shared" si="70"/>
        <v>2.7655530411669164E+22</v>
      </c>
      <c r="L465" s="5">
        <f>Nd离子浓度!M476</f>
        <v>1.3192934867643212E-2</v>
      </c>
      <c r="M465" s="5">
        <f t="shared" si="71"/>
        <v>1.4521685801725683</v>
      </c>
      <c r="N465" s="5">
        <f t="shared" si="72"/>
        <v>4.5380268130392762E+21</v>
      </c>
      <c r="O465" s="5">
        <f>'In离子浓度 '!M476</f>
        <v>2.8943220547314806E-3</v>
      </c>
      <c r="P465" s="5">
        <f t="shared" si="73"/>
        <v>0.10149506896031349</v>
      </c>
      <c r="Q465" s="5">
        <f t="shared" si="74"/>
        <v>3.2426539603934021E+69</v>
      </c>
    </row>
    <row r="466" spans="1:17" x14ac:dyDescent="0.25">
      <c r="A466" s="83"/>
      <c r="B466" s="83"/>
      <c r="D466" s="5">
        <f>'Mg2+离子浓度'!B477</f>
        <v>4.5472504396749622</v>
      </c>
      <c r="E466" s="5">
        <f>'OH-离子浓度 '!N477</f>
        <v>4.7925129980700474</v>
      </c>
      <c r="F466" s="5">
        <f>'Mg2+离子浓度'!M477</f>
        <v>2.3656779842259352</v>
      </c>
      <c r="G466" s="5">
        <f t="shared" si="67"/>
        <v>54.335319743031071</v>
      </c>
      <c r="H466" s="5">
        <f t="shared" si="68"/>
        <v>9685440239399.4785</v>
      </c>
      <c r="I466" s="5">
        <f>Gd离子浓度!M477</f>
        <v>4.5224897645121265E-3</v>
      </c>
      <c r="J466" s="5">
        <f t="shared" si="69"/>
        <v>0.49781444110053535</v>
      </c>
      <c r="K466" s="5">
        <f t="shared" si="70"/>
        <v>2.7656357838918632E+22</v>
      </c>
      <c r="L466" s="5">
        <f>Nd离子浓度!M477</f>
        <v>1.3192918223881559E-2</v>
      </c>
      <c r="M466" s="5">
        <f t="shared" si="71"/>
        <v>1.4522144999957038</v>
      </c>
      <c r="N466" s="5">
        <f t="shared" si="72"/>
        <v>4.5381703124865746E+21</v>
      </c>
      <c r="O466" s="5">
        <f>'In离子浓度 '!M477</f>
        <v>2.9265004679836677E-3</v>
      </c>
      <c r="P466" s="5">
        <f t="shared" si="73"/>
        <v>0.10377123666992732</v>
      </c>
      <c r="Q466" s="5">
        <f t="shared" si="74"/>
        <v>3.3153749734801063E+69</v>
      </c>
    </row>
    <row r="467" spans="1:17" x14ac:dyDescent="0.25">
      <c r="A467" s="83"/>
      <c r="B467" s="83"/>
      <c r="C467" t="s">
        <v>251</v>
      </c>
      <c r="D467" s="5">
        <f>'Mg2+离子浓度'!B478</f>
        <v>4.5972504396749621</v>
      </c>
      <c r="E467" s="5">
        <f>'OH-离子浓度 '!N478</f>
        <v>4.7925655274249683</v>
      </c>
      <c r="F467" s="5">
        <f>'Mg2+离子浓度'!M478</f>
        <v>2.3656621244136073</v>
      </c>
      <c r="G467" s="5">
        <f t="shared" si="67"/>
        <v>54.336146578122438</v>
      </c>
      <c r="H467" s="5">
        <f t="shared" si="68"/>
        <v>9685587625333.7676</v>
      </c>
      <c r="I467" s="5">
        <f>Gd离子浓度!M478</f>
        <v>4.5224763598089735E-3</v>
      </c>
      <c r="J467" s="5">
        <f t="shared" si="69"/>
        <v>0.4978293349068596</v>
      </c>
      <c r="K467" s="5">
        <f t="shared" si="70"/>
        <v>2.7657185272603311E+22</v>
      </c>
      <c r="L467" s="5">
        <f>Nd离子浓度!M478</f>
        <v>1.3192901580140902E-2</v>
      </c>
      <c r="M467" s="5">
        <f t="shared" si="71"/>
        <v>1.4522604203088907</v>
      </c>
      <c r="N467" s="5">
        <f t="shared" si="72"/>
        <v>4.5383138134652837E+21</v>
      </c>
      <c r="O467" s="5">
        <f>'In离子浓度 '!M478</f>
        <v>2.9586788406406536E-3</v>
      </c>
      <c r="P467" s="5">
        <f t="shared" si="73"/>
        <v>0.1060727941521456</v>
      </c>
      <c r="Q467" s="5">
        <f t="shared" si="74"/>
        <v>3.3889071614104027E+69</v>
      </c>
    </row>
    <row r="468" spans="1:17" x14ac:dyDescent="0.25">
      <c r="A468" s="83"/>
      <c r="B468" s="83"/>
      <c r="C468" s="5">
        <f>(C448+C469)*16</f>
        <v>4.6903844971211042</v>
      </c>
      <c r="D468" s="5">
        <f>'Mg2+离子浓度'!B479</f>
        <v>4.6472504396749628</v>
      </c>
      <c r="E468" s="5">
        <f>'OH-离子浓度 '!N479</f>
        <v>4.7926180562974414</v>
      </c>
      <c r="F468" s="5">
        <f>'Mg2+离子浓度'!M479</f>
        <v>2.3656462647076051</v>
      </c>
      <c r="G468" s="5">
        <f t="shared" si="67"/>
        <v>54.336973401800819</v>
      </c>
      <c r="H468" s="5">
        <f t="shared" si="68"/>
        <v>9685735009233.6582</v>
      </c>
      <c r="I468" s="5">
        <f>Gd离子浓度!M479</f>
        <v>4.5224629551455509E-3</v>
      </c>
      <c r="J468" s="5">
        <f t="shared" si="69"/>
        <v>0.49784422882901125</v>
      </c>
      <c r="K468" s="5">
        <f t="shared" si="70"/>
        <v>2.765801271272285E+22</v>
      </c>
      <c r="L468" s="5">
        <f>Nd离子浓度!M479</f>
        <v>1.3192884936421241E-2</v>
      </c>
      <c r="M468" s="5">
        <f t="shared" si="71"/>
        <v>1.4523063411121138</v>
      </c>
      <c r="N468" s="5">
        <f t="shared" si="72"/>
        <v>4.5384573159753557E+21</v>
      </c>
      <c r="O468" s="5">
        <f>'In离子浓度 '!M479</f>
        <v>2.9908571727024912E-3</v>
      </c>
      <c r="P468" s="5">
        <f t="shared" si="73"/>
        <v>0.10839974628272814</v>
      </c>
      <c r="Q468" s="5">
        <f t="shared" si="74"/>
        <v>3.4632506799593654E+69</v>
      </c>
    </row>
    <row r="469" spans="1:17" x14ac:dyDescent="0.25">
      <c r="A469" s="83"/>
      <c r="B469" s="83"/>
      <c r="C469" s="79">
        <v>0.2931415442581049</v>
      </c>
      <c r="D469" s="5">
        <f>'Mg2+离子浓度'!B480</f>
        <v>4.6903994707450316</v>
      </c>
      <c r="E469" s="5">
        <f>'OH-离子浓度 '!N480</f>
        <v>4.7926604827873343</v>
      </c>
      <c r="F469" s="5">
        <f>'Mg2+离子浓度'!M480</f>
        <v>2.3656315316548975</v>
      </c>
      <c r="G469" s="5">
        <f t="shared" si="67"/>
        <v>54.337597026265655</v>
      </c>
      <c r="H469" s="5">
        <f t="shared" si="68"/>
        <v>9685846172239.8672</v>
      </c>
      <c r="I469" s="5">
        <f>Gd离子浓度!M480</f>
        <v>4.5224505026857549E-3</v>
      </c>
      <c r="J469" s="5">
        <f t="shared" si="69"/>
        <v>0.49785607955898509</v>
      </c>
      <c r="K469" s="5">
        <f t="shared" si="70"/>
        <v>2.7658671086610286E+22</v>
      </c>
      <c r="L469" s="5">
        <f>Nd离子浓度!M480</f>
        <v>1.3192869474966057E-2</v>
      </c>
      <c r="M469" s="5">
        <f t="shared" si="71"/>
        <v>1.4523432088509027</v>
      </c>
      <c r="N469" s="5">
        <f t="shared" si="72"/>
        <v>4.5385725276590713E+21</v>
      </c>
      <c r="O469" s="5">
        <f>'In离子浓度 '!M480</f>
        <v>3.0186261681774884E-3</v>
      </c>
      <c r="P469" s="5">
        <f t="shared" si="73"/>
        <v>0.11042785856287518</v>
      </c>
      <c r="Q469" s="5">
        <f t="shared" si="74"/>
        <v>3.528046599452881E+69</v>
      </c>
    </row>
    <row r="470" spans="1:17" x14ac:dyDescent="0.25">
      <c r="A470" s="83"/>
      <c r="B470" s="83"/>
      <c r="D470" s="5">
        <f>'Mg2+离子浓度'!B481</f>
        <v>4.6903994708450316</v>
      </c>
      <c r="E470" s="5">
        <f>'OH-离子浓度 '!N481</f>
        <v>4.792664476601618</v>
      </c>
      <c r="F470" s="5">
        <f>'Mg2+离子浓度'!M481</f>
        <v>2.3656335066513998</v>
      </c>
      <c r="G470" s="5">
        <f t="shared" si="67"/>
        <v>54.337732952334662</v>
      </c>
      <c r="H470" s="5">
        <f t="shared" si="68"/>
        <v>9685870401485.6797</v>
      </c>
      <c r="I470" s="5">
        <f>Gd离子浓度!M481</f>
        <v>4.5224542781721047E-3</v>
      </c>
      <c r="J470" s="5">
        <f t="shared" si="69"/>
        <v>0.49785773980579773</v>
      </c>
      <c r="K470" s="5">
        <f t="shared" si="70"/>
        <v>2.7658763322544322E+22</v>
      </c>
      <c r="L470" s="5">
        <f>Nd离子浓度!M481</f>
        <v>1.3192880488563097E-2</v>
      </c>
      <c r="M470" s="5">
        <f t="shared" si="71"/>
        <v>1.4523480520888257</v>
      </c>
      <c r="N470" s="5">
        <f t="shared" si="72"/>
        <v>4.5385876627775805E+21</v>
      </c>
      <c r="O470" s="5">
        <f>'In离子浓度 '!M481</f>
        <v>3.018626168007181E-3</v>
      </c>
      <c r="P470" s="5">
        <f t="shared" si="73"/>
        <v>0.11042841068125629</v>
      </c>
      <c r="Q470" s="5">
        <f t="shared" si="74"/>
        <v>3.5280642390177732E+69</v>
      </c>
    </row>
    <row r="471" spans="1:17" x14ac:dyDescent="0.25">
      <c r="A471" s="83"/>
      <c r="B471" s="83"/>
      <c r="D471" s="5">
        <f>'Mg2+离子浓度'!B482</f>
        <v>4.6903994711450316</v>
      </c>
      <c r="E471" s="5">
        <f>'OH-离子浓度 '!N482</f>
        <v>4.7926764605404442</v>
      </c>
      <c r="F471" s="5">
        <f>'Mg2+离子浓度'!M482</f>
        <v>2.3656394325402079</v>
      </c>
      <c r="G471" s="5">
        <f t="shared" si="67"/>
        <v>54.338140809155945</v>
      </c>
      <c r="H471" s="5">
        <f t="shared" si="68"/>
        <v>9685943103236.3535</v>
      </c>
      <c r="I471" s="5">
        <f>Gd离子浓度!M482</f>
        <v>4.5224656053912526E-3</v>
      </c>
      <c r="J471" s="5">
        <f t="shared" si="69"/>
        <v>0.49786272143267174</v>
      </c>
      <c r="K471" s="5">
        <f t="shared" si="70"/>
        <v>2.7659040079592877E+22</v>
      </c>
      <c r="L471" s="5">
        <f>Nd离子浓度!M482</f>
        <v>1.3192913530297981E-2</v>
      </c>
      <c r="M471" s="5">
        <f t="shared" si="71"/>
        <v>1.452362584248295</v>
      </c>
      <c r="N471" s="5">
        <f t="shared" si="72"/>
        <v>4.5386330757759222E+21</v>
      </c>
      <c r="O471" s="5">
        <f>'In离子浓度 '!M482</f>
        <v>3.0186261677121995E-3</v>
      </c>
      <c r="P471" s="5">
        <f t="shared" si="73"/>
        <v>0.11043006741106627</v>
      </c>
      <c r="Q471" s="5">
        <f t="shared" si="74"/>
        <v>3.5281171696826286E+69</v>
      </c>
    </row>
    <row r="472" spans="1:17" x14ac:dyDescent="0.25">
      <c r="A472" s="83"/>
      <c r="B472" s="83"/>
      <c r="D472" s="5">
        <f>'Mg2+离子浓度'!B483</f>
        <v>4.6903994715450317</v>
      </c>
      <c r="E472" s="5">
        <f>'OH-离子浓度 '!N483</f>
        <v>4.7926924397345969</v>
      </c>
      <c r="F472" s="5">
        <f>'Mg2+离子浓度'!M483</f>
        <v>2.365647333944727</v>
      </c>
      <c r="G472" s="5">
        <f t="shared" si="67"/>
        <v>54.338684640276888</v>
      </c>
      <c r="H472" s="5">
        <f t="shared" si="68"/>
        <v>9686040042830.1055</v>
      </c>
      <c r="I472" s="5">
        <f>Gd离子浓度!M483</f>
        <v>4.5224807085355902E-3</v>
      </c>
      <c r="J472" s="5">
        <f t="shared" si="69"/>
        <v>0.49786936387021635</v>
      </c>
      <c r="K472" s="5">
        <f t="shared" si="70"/>
        <v>2.765940910390091E+22</v>
      </c>
      <c r="L472" s="5">
        <f>Nd离子浓度!M483</f>
        <v>1.3192957586174787E-2</v>
      </c>
      <c r="M472" s="5">
        <f t="shared" si="71"/>
        <v>1.4523819612096187</v>
      </c>
      <c r="N472" s="5">
        <f t="shared" si="72"/>
        <v>4.5386936287800585E+21</v>
      </c>
      <c r="O472" s="5">
        <f>'In离子浓度 '!M483</f>
        <v>3.0186261673715831E-3</v>
      </c>
      <c r="P472" s="5">
        <f t="shared" si="73"/>
        <v>0.11043227650442329</v>
      </c>
      <c r="Q472" s="5">
        <f t="shared" si="74"/>
        <v>3.5281877477451533E+69</v>
      </c>
    </row>
    <row r="473" spans="1:17" x14ac:dyDescent="0.25">
      <c r="A473" s="83"/>
      <c r="B473" s="83"/>
      <c r="D473" s="5">
        <f>'Mg2+离子浓度'!B484</f>
        <v>4.6903994717450317</v>
      </c>
      <c r="E473" s="5">
        <f>'OH-离子浓度 '!N484</f>
        <v>4.7927004285162758</v>
      </c>
      <c r="F473" s="5">
        <f>'Mg2+离子浓度'!M484</f>
        <v>2.365651284353198</v>
      </c>
      <c r="G473" s="5">
        <f t="shared" si="67"/>
        <v>54.338956531960022</v>
      </c>
      <c r="H473" s="5">
        <f t="shared" si="68"/>
        <v>9686088508370.7715</v>
      </c>
      <c r="I473" s="5">
        <f>Gd离子浓度!M484</f>
        <v>4.5224882598594463E-3</v>
      </c>
      <c r="J473" s="5">
        <f t="shared" si="69"/>
        <v>0.49787268483246333</v>
      </c>
      <c r="K473" s="5">
        <f t="shared" si="70"/>
        <v>2.7659593601803522E+22</v>
      </c>
      <c r="L473" s="5">
        <f>Nd离子浓度!M484</f>
        <v>1.3192979613804874E-2</v>
      </c>
      <c r="M473" s="5">
        <f t="shared" si="71"/>
        <v>1.4523916489877471</v>
      </c>
      <c r="N473" s="5">
        <f t="shared" si="72"/>
        <v>4.53872390308671E+21</v>
      </c>
      <c r="O473" s="5">
        <f>'In离子浓度 '!M484</f>
        <v>3.0186261671307319E-3</v>
      </c>
      <c r="P473" s="5">
        <f t="shared" si="73"/>
        <v>0.11043338094701977</v>
      </c>
      <c r="Q473" s="5">
        <f t="shared" si="74"/>
        <v>3.5282230334511107E+69</v>
      </c>
    </row>
    <row r="474" spans="1:17" x14ac:dyDescent="0.25">
      <c r="A474" s="83"/>
      <c r="B474" s="83"/>
      <c r="D474" s="5">
        <f>'Mg2+离子浓度'!B485</f>
        <v>4.6903994807450315</v>
      </c>
      <c r="E474" s="5">
        <f>'OH-离子浓度 '!N485</f>
        <v>4.7930600302566191</v>
      </c>
      <c r="F474" s="5">
        <f>'Mg2+离子浓度'!M485</f>
        <v>2.3658290911250033</v>
      </c>
      <c r="G474" s="5">
        <f t="shared" si="67"/>
        <v>54.351195895192518</v>
      </c>
      <c r="H474" s="5">
        <f t="shared" si="68"/>
        <v>9688270213046.7949</v>
      </c>
      <c r="I474" s="5">
        <f>Gd离子浓度!M485</f>
        <v>4.522828101862335E-3</v>
      </c>
      <c r="J474" s="5">
        <f t="shared" si="69"/>
        <v>0.49802218211855032</v>
      </c>
      <c r="K474" s="5">
        <f t="shared" si="70"/>
        <v>2.7667899006586131E+22</v>
      </c>
      <c r="L474" s="5">
        <f>Nd离子浓度!M485</f>
        <v>1.3193970897368228E-2</v>
      </c>
      <c r="M474" s="5">
        <f t="shared" si="71"/>
        <v>1.452827750497597</v>
      </c>
      <c r="N474" s="5">
        <f t="shared" si="72"/>
        <v>4.5400867203049912E+21</v>
      </c>
      <c r="O474" s="5">
        <f>'In离子浓度 '!M485</f>
        <v>3.0186261655150508E-3</v>
      </c>
      <c r="P474" s="5">
        <f t="shared" si="73"/>
        <v>0.11048310580499186</v>
      </c>
      <c r="Q474" s="5">
        <f t="shared" si="74"/>
        <v>3.5298116870604433E+69</v>
      </c>
    </row>
    <row r="475" spans="1:17" x14ac:dyDescent="0.25">
      <c r="A475" s="83"/>
      <c r="B475" s="83"/>
      <c r="D475" s="5">
        <f>'Mg2+离子浓度'!B486</f>
        <v>4.6903995707450319</v>
      </c>
      <c r="E475" s="5">
        <f>'OH-离子浓度 '!N486</f>
        <v>4.7966561753919272</v>
      </c>
      <c r="F475" s="5">
        <f>'Mg2+离子浓度'!M486</f>
        <v>2.3676072048744103</v>
      </c>
      <c r="G475" s="5">
        <f t="shared" si="67"/>
        <v>54.473694585862987</v>
      </c>
      <c r="H475" s="5">
        <f t="shared" si="68"/>
        <v>9710105986784.8457</v>
      </c>
      <c r="I475" s="5">
        <f>Gd离子浓度!M486</f>
        <v>4.5262265608347384E-3</v>
      </c>
      <c r="J475" s="5">
        <f t="shared" si="69"/>
        <v>0.4995190515845952</v>
      </c>
      <c r="K475" s="5">
        <f t="shared" si="70"/>
        <v>2.7751058421366403E+22</v>
      </c>
      <c r="L475" s="5">
        <f>Nd离子浓度!M486</f>
        <v>1.3203883781468001E-2</v>
      </c>
      <c r="M475" s="5">
        <f t="shared" si="71"/>
        <v>1.4571942908964191</v>
      </c>
      <c r="N475" s="5">
        <f t="shared" si="72"/>
        <v>4.5537321590513095E+21</v>
      </c>
      <c r="O475" s="5">
        <f>'In离子浓度 '!M486</f>
        <v>3.0186261604058175E-3</v>
      </c>
      <c r="P475" s="5">
        <f t="shared" si="73"/>
        <v>0.11098139996652943</v>
      </c>
      <c r="Q475" s="5">
        <f t="shared" si="74"/>
        <v>3.5457316283236244E+69</v>
      </c>
    </row>
    <row r="476" spans="1:17" x14ac:dyDescent="0.25">
      <c r="A476" s="83"/>
      <c r="B476" s="83"/>
      <c r="D476" s="5">
        <f>'Mg2+离子浓度'!B487</f>
        <v>4.6904004707450317</v>
      </c>
      <c r="E476" s="5">
        <f>'OH-离子浓度 '!N487</f>
        <v>4.8326180293440597</v>
      </c>
      <c r="F476" s="5">
        <f>'Mg2+离子浓度'!M487</f>
        <v>2.385388487405411</v>
      </c>
      <c r="G476" s="5">
        <f t="shared" si="67"/>
        <v>55.708832698240712</v>
      </c>
      <c r="H476" s="5">
        <f t="shared" si="68"/>
        <v>9930273208242.5508</v>
      </c>
      <c r="I476" s="5">
        <f>Gd离子浓度!M487</f>
        <v>4.5602112730704905E-3</v>
      </c>
      <c r="J476" s="5">
        <f t="shared" si="69"/>
        <v>0.51467417055229459</v>
      </c>
      <c r="K476" s="5">
        <f t="shared" si="70"/>
        <v>2.8593009475127479E+22</v>
      </c>
      <c r="L476" s="5">
        <f>Nd离子浓度!M487</f>
        <v>1.3303012774356538E-2</v>
      </c>
      <c r="M476" s="5">
        <f t="shared" si="71"/>
        <v>1.5014034779310752</v>
      </c>
      <c r="N476" s="5">
        <f t="shared" si="72"/>
        <v>4.6918858685346103E+21</v>
      </c>
      <c r="O476" s="5">
        <f>'In离子浓度 '!M487</f>
        <v>3.0186261442490055E-3</v>
      </c>
      <c r="P476" s="5">
        <f t="shared" si="73"/>
        <v>0.11606826086838018</v>
      </c>
      <c r="Q476" s="5">
        <f t="shared" si="74"/>
        <v>3.7082511459546383E+69</v>
      </c>
    </row>
    <row r="477" spans="1:17" x14ac:dyDescent="0.25">
      <c r="A477" s="83"/>
      <c r="B477" s="83"/>
      <c r="C477" s="82">
        <v>7.4868119641229509E-6</v>
      </c>
      <c r="D477" s="5">
        <f>'Mg2+离子浓度'!B488</f>
        <v>4.6904069575569958</v>
      </c>
      <c r="E477" s="5">
        <f>'OH-离子浓度 '!N488</f>
        <v>5.0918163922540804</v>
      </c>
      <c r="F477" s="5">
        <f>'Mg2+离子浓度'!M488</f>
        <v>2.513548602571873</v>
      </c>
      <c r="G477" s="5">
        <f t="shared" si="67"/>
        <v>65.167754551552861</v>
      </c>
      <c r="H477" s="5">
        <f t="shared" si="68"/>
        <v>11616355535036.16</v>
      </c>
      <c r="I477" s="5">
        <f>Gd离子浓度!M488</f>
        <v>4.8051586774564966E-3</v>
      </c>
      <c r="J477" s="5">
        <f t="shared" si="69"/>
        <v>0.63434560941755136</v>
      </c>
      <c r="K477" s="5">
        <f t="shared" si="70"/>
        <v>3.5241422745419521E+22</v>
      </c>
      <c r="L477" s="5">
        <f>Nd离子浓度!M488</f>
        <v>1.4017492127410266E-2</v>
      </c>
      <c r="M477" s="5">
        <f t="shared" si="71"/>
        <v>1.850497597048042</v>
      </c>
      <c r="N477" s="5">
        <f t="shared" si="72"/>
        <v>5.7828049907751311E+21</v>
      </c>
      <c r="O477" s="5">
        <f>'In离子浓度 '!M488</f>
        <v>3.0186261008729501E-3</v>
      </c>
      <c r="P477" s="5">
        <f t="shared" si="73"/>
        <v>0.15880166626011846</v>
      </c>
      <c r="Q477" s="5">
        <f t="shared" si="74"/>
        <v>5.0735356632625707E+69</v>
      </c>
    </row>
    <row r="478" spans="1:17" x14ac:dyDescent="0.25">
      <c r="A478" s="83"/>
      <c r="B478" s="83"/>
      <c r="D478" s="5">
        <f>'Mg2+离子浓度'!B489</f>
        <v>4.6904094707450312</v>
      </c>
      <c r="E478" s="5">
        <f>'OH-离子浓度 '!N489</f>
        <v>5.0918160655574738</v>
      </c>
      <c r="F478" s="5">
        <f>'Mg2+离子浓度'!M489</f>
        <v>2.5135484831023329</v>
      </c>
      <c r="G478" s="5">
        <f t="shared" si="67"/>
        <v>65.167743091643914</v>
      </c>
      <c r="H478" s="5">
        <f t="shared" si="68"/>
        <v>11616353492271.643</v>
      </c>
      <c r="I478" s="5">
        <f>Gd离子浓度!M489</f>
        <v>4.8051585764812711E-3</v>
      </c>
      <c r="J478" s="5">
        <f t="shared" si="69"/>
        <v>0.63434547398651231</v>
      </c>
      <c r="K478" s="5">
        <f t="shared" si="70"/>
        <v>3.5241415221472907E+22</v>
      </c>
      <c r="L478" s="5">
        <f>Nd离子浓度!M489</f>
        <v>1.401749200203615E-2</v>
      </c>
      <c r="M478" s="5">
        <f t="shared" si="71"/>
        <v>1.8504972243070417</v>
      </c>
      <c r="N478" s="5">
        <f t="shared" si="72"/>
        <v>5.782803825959505E+21</v>
      </c>
      <c r="O478" s="5">
        <f>'In离子浓度 '!M489</f>
        <v>3.0186276914676213E-3</v>
      </c>
      <c r="P478" s="5">
        <f t="shared" si="73"/>
        <v>0.15880177248043201</v>
      </c>
      <c r="Q478" s="5">
        <f t="shared" si="74"/>
        <v>5.0735390568828115E+69</v>
      </c>
    </row>
    <row r="479" spans="1:17" x14ac:dyDescent="0.25">
      <c r="A479" s="83"/>
      <c r="B479" s="83"/>
      <c r="D479" s="5">
        <f>'Mg2+离子浓度'!B490</f>
        <v>4.6904194707450317</v>
      </c>
      <c r="E479" s="5">
        <f>'OH-离子浓度 '!N490</f>
        <v>5.0918154235101083</v>
      </c>
      <c r="F479" s="5">
        <f>'Mg2+离子浓度'!M490</f>
        <v>2.5135482447910085</v>
      </c>
      <c r="G479" s="5">
        <f t="shared" si="67"/>
        <v>65.167720478525808</v>
      </c>
      <c r="H479" s="5">
        <f t="shared" si="68"/>
        <v>11616349461412.801</v>
      </c>
      <c r="I479" s="5">
        <f>Gd离子浓度!M490</f>
        <v>4.8051583750613929E-3</v>
      </c>
      <c r="J479" s="5">
        <f t="shared" si="69"/>
        <v>0.63434520743498213</v>
      </c>
      <c r="K479" s="5">
        <f t="shared" si="70"/>
        <v>3.5241400413054564E+22</v>
      </c>
      <c r="L479" s="5">
        <f>Nd离子浓度!M490</f>
        <v>1.4017491751946696E-2</v>
      </c>
      <c r="M479" s="5">
        <f t="shared" si="71"/>
        <v>1.8504964912822819</v>
      </c>
      <c r="N479" s="5">
        <f t="shared" si="72"/>
        <v>5.7828015352571316E+21</v>
      </c>
      <c r="O479" s="5">
        <f>'In离子浓度 '!M490</f>
        <v>3.0186340740324881E-3</v>
      </c>
      <c r="P479" s="5">
        <f t="shared" si="73"/>
        <v>0.15880232387565513</v>
      </c>
      <c r="Q479" s="5">
        <f t="shared" si="74"/>
        <v>5.073556673343614E+69</v>
      </c>
    </row>
    <row r="480" spans="1:17" x14ac:dyDescent="0.25">
      <c r="A480" s="83"/>
      <c r="B480" s="83"/>
      <c r="D480" s="5">
        <f>'Mg2+离子浓度'!B491</f>
        <v>4.6904494707450315</v>
      </c>
      <c r="E480" s="5">
        <f>'OH-离子浓度 '!N491</f>
        <v>5.0918143359347505</v>
      </c>
      <c r="F480" s="5">
        <f>'Mg2+离子浓度'!M491</f>
        <v>2.5135478320237259</v>
      </c>
      <c r="G480" s="5">
        <f t="shared" si="67"/>
        <v>65.167681938169565</v>
      </c>
      <c r="H480" s="5">
        <f t="shared" si="68"/>
        <v>11616342591474.076</v>
      </c>
      <c r="I480" s="5">
        <f>Gd离子浓度!M491</f>
        <v>4.8051580261919431E-3</v>
      </c>
      <c r="J480" s="5">
        <f t="shared" si="69"/>
        <v>0.63434475490486408</v>
      </c>
      <c r="K480" s="5">
        <f t="shared" si="70"/>
        <v>3.524137527249245E+22</v>
      </c>
      <c r="L480" s="5">
        <f>Nd离子浓度!M491</f>
        <v>1.4017491318779057E-2</v>
      </c>
      <c r="M480" s="5">
        <f t="shared" si="71"/>
        <v>1.8504952483401993</v>
      </c>
      <c r="N480" s="5">
        <f t="shared" si="72"/>
        <v>5.782797651063123E+21</v>
      </c>
      <c r="O480" s="5">
        <f>'In离子浓度 '!M491</f>
        <v>3.0186532900133918E-3</v>
      </c>
      <c r="P480" s="5">
        <f t="shared" si="73"/>
        <v>0.15880414216883437</v>
      </c>
      <c r="Q480" s="5">
        <f t="shared" si="74"/>
        <v>5.0736147657774558E+69</v>
      </c>
    </row>
    <row r="481" spans="1:17" x14ac:dyDescent="0.25">
      <c r="A481" s="83"/>
      <c r="B481" s="83"/>
      <c r="D481" s="5">
        <f>'Mg2+离子浓度'!B492</f>
        <v>4.6904794707450312</v>
      </c>
      <c r="E481" s="5">
        <f>'OH-离子浓度 '!N492</f>
        <v>5.091813248359637</v>
      </c>
      <c r="F481" s="5">
        <f>'Mg2+离子浓度'!M492</f>
        <v>2.5135474192565108</v>
      </c>
      <c r="G481" s="5">
        <f t="shared" si="67"/>
        <v>65.167643397836429</v>
      </c>
      <c r="H481" s="5">
        <f t="shared" si="68"/>
        <v>11616335721539.471</v>
      </c>
      <c r="I481" s="5">
        <f>Gd离子浓度!M492</f>
        <v>4.8051576773225201E-3</v>
      </c>
      <c r="J481" s="5">
        <f t="shared" si="69"/>
        <v>0.63434430237507367</v>
      </c>
      <c r="K481" s="5">
        <f t="shared" si="70"/>
        <v>3.524135013194854E+22</v>
      </c>
      <c r="L481" s="5">
        <f>Nd离子浓度!M492</f>
        <v>1.4017490885611434E-2</v>
      </c>
      <c r="M481" s="5">
        <f t="shared" si="71"/>
        <v>1.8504940053989651</v>
      </c>
      <c r="N481" s="5">
        <f t="shared" si="72"/>
        <v>5.7827937668717661E+21</v>
      </c>
      <c r="O481" s="5">
        <f>'In离子浓度 '!M492</f>
        <v>3.0186725059937014E-3</v>
      </c>
      <c r="P481" s="5">
        <f t="shared" si="73"/>
        <v>0.15880596046990234</v>
      </c>
      <c r="Q481" s="5">
        <f t="shared" si="74"/>
        <v>5.0736728584633334E+69</v>
      </c>
    </row>
    <row r="482" spans="1:17" x14ac:dyDescent="0.25">
      <c r="A482" s="83"/>
      <c r="B482" s="83"/>
      <c r="D482" s="5">
        <f>'Mg2+离子浓度'!B493</f>
        <v>4.6904994707450314</v>
      </c>
      <c r="E482" s="5">
        <f>'OH-离子浓度 '!N493</f>
        <v>5.091812351679164</v>
      </c>
      <c r="F482" s="5">
        <f>'Mg2+离子浓度'!M493</f>
        <v>2.5135470822335466</v>
      </c>
      <c r="G482" s="5">
        <f t="shared" si="67"/>
        <v>65.167611707639423</v>
      </c>
      <c r="H482" s="5">
        <f t="shared" si="68"/>
        <v>11616330072663</v>
      </c>
      <c r="I482" s="5">
        <f>Gd离子浓度!M493</f>
        <v>4.8051573924718493E-3</v>
      </c>
      <c r="J482" s="5">
        <f t="shared" si="69"/>
        <v>0.63434392964246078</v>
      </c>
      <c r="K482" s="5">
        <f t="shared" si="70"/>
        <v>3.5241329424581154E+22</v>
      </c>
      <c r="L482" s="5">
        <f>Nd离子浓度!M493</f>
        <v>1.4017490531931555E-2</v>
      </c>
      <c r="M482" s="5">
        <f t="shared" si="71"/>
        <v>1.8504929810795043</v>
      </c>
      <c r="N482" s="5">
        <f t="shared" si="72"/>
        <v>5.782790565873451E+21</v>
      </c>
      <c r="O482" s="5">
        <f>'In离子浓度 '!M493</f>
        <v>3.0186853026703602E-3</v>
      </c>
      <c r="P482" s="5">
        <f t="shared" si="73"/>
        <v>0.15880713908681007</v>
      </c>
      <c r="Q482" s="5">
        <f t="shared" si="74"/>
        <v>5.0737105139555936E+69</v>
      </c>
    </row>
    <row r="483" spans="1:17" x14ac:dyDescent="0.25">
      <c r="A483" s="83"/>
      <c r="B483" s="83"/>
      <c r="D483" s="5">
        <f>'Mg2+离子浓度'!B494</f>
        <v>4.6905994707450311</v>
      </c>
      <c r="E483" s="5">
        <f>'OH-离子浓度 '!N494</f>
        <v>5.0918104533799564</v>
      </c>
      <c r="F483" s="5">
        <f>'Mg2+离子浓度'!M494</f>
        <v>2.5135463286273896</v>
      </c>
      <c r="G483" s="5">
        <f t="shared" si="67"/>
        <v>65.16754357844998</v>
      </c>
      <c r="H483" s="5">
        <f t="shared" si="68"/>
        <v>11616317928422.457</v>
      </c>
      <c r="I483" s="5">
        <f>Gd离子浓度!M494</f>
        <v>4.8051567555264223E-3</v>
      </c>
      <c r="J483" s="5">
        <f t="shared" si="69"/>
        <v>0.63434313608065462</v>
      </c>
      <c r="K483" s="5">
        <f t="shared" si="70"/>
        <v>3.5241285337814147E+22</v>
      </c>
      <c r="L483" s="5">
        <f>Nd离子浓度!M494</f>
        <v>1.4017489741079333E-2</v>
      </c>
      <c r="M483" s="5">
        <f t="shared" si="71"/>
        <v>1.8504908070081321</v>
      </c>
      <c r="N483" s="5">
        <f t="shared" si="72"/>
        <v>5.7827837719004127E+21</v>
      </c>
      <c r="O483" s="5">
        <f>'In离子浓度 '!M494</f>
        <v>3.0187494965661097E-3</v>
      </c>
      <c r="P483" s="5">
        <f t="shared" si="73"/>
        <v>0.15881353814165197</v>
      </c>
      <c r="Q483" s="5">
        <f t="shared" si="74"/>
        <v>5.0739149566022996E+69</v>
      </c>
    </row>
    <row r="484" spans="1:17" x14ac:dyDescent="0.25">
      <c r="A484" s="83"/>
      <c r="B484" s="83"/>
      <c r="D484" s="5">
        <f>'Mg2+离子浓度'!B495</f>
        <v>4.6908994707450313</v>
      </c>
      <c r="E484" s="5">
        <f>'OH-离子浓度 '!N495</f>
        <v>5.0918074102620032</v>
      </c>
      <c r="F484" s="5">
        <f>'Mg2+离子浓度'!M495</f>
        <v>2.5135450233436276</v>
      </c>
      <c r="G484" s="5">
        <f t="shared" si="67"/>
        <v>65.167431842331084</v>
      </c>
      <c r="H484" s="5">
        <f t="shared" si="68"/>
        <v>11616298011110.711</v>
      </c>
      <c r="I484" s="5">
        <f>Gd离子浓度!M495</f>
        <v>4.8051556523047278E-3</v>
      </c>
      <c r="J484" s="5">
        <f t="shared" si="69"/>
        <v>0.63434185309742763</v>
      </c>
      <c r="K484" s="5">
        <f t="shared" si="70"/>
        <v>3.5241214060968202E+22</v>
      </c>
      <c r="L484" s="5">
        <f>Nd离子浓度!M495</f>
        <v>1.4017488371283179E-2</v>
      </c>
      <c r="M484" s="5">
        <f t="shared" si="71"/>
        <v>1.8504873083448494</v>
      </c>
      <c r="N484" s="5">
        <f t="shared" si="72"/>
        <v>5.782772838577655E+21</v>
      </c>
      <c r="O484" s="5">
        <f>'In离子浓度 '!M495</f>
        <v>3.0189422941849075E-3</v>
      </c>
      <c r="P484" s="5">
        <f t="shared" si="73"/>
        <v>0.15883325502705301</v>
      </c>
      <c r="Q484" s="5">
        <f t="shared" si="74"/>
        <v>5.0745448890432268E+69</v>
      </c>
    </row>
    <row r="485" spans="1:17" x14ac:dyDescent="0.25">
      <c r="A485" s="83"/>
      <c r="B485" s="83"/>
      <c r="D485" s="5">
        <f>'Mg2+离子浓度'!B496</f>
        <v>4.6911994707450315</v>
      </c>
      <c r="E485" s="5">
        <f>'OH-离子浓度 '!N496</f>
        <v>5.0918043671462154</v>
      </c>
      <c r="F485" s="5">
        <f>'Mg2+离子浓度'!M496</f>
        <v>2.5135437180605438</v>
      </c>
      <c r="G485" s="5">
        <f t="shared" si="67"/>
        <v>65.167320106412632</v>
      </c>
      <c r="H485" s="5">
        <f t="shared" si="68"/>
        <v>11616278093834.693</v>
      </c>
      <c r="I485" s="5">
        <f>Gd离子浓度!M496</f>
        <v>4.8051545490832865E-3</v>
      </c>
      <c r="J485" s="5">
        <f t="shared" si="69"/>
        <v>0.63434057011692513</v>
      </c>
      <c r="K485" s="5">
        <f t="shared" si="70"/>
        <v>3.5241142784273622E+22</v>
      </c>
      <c r="L485" s="5">
        <f>Nd离子浓度!M496</f>
        <v>1.4017487001487165E-2</v>
      </c>
      <c r="M485" s="5">
        <f t="shared" si="71"/>
        <v>1.8504838096885601</v>
      </c>
      <c r="N485" s="5">
        <f t="shared" si="72"/>
        <v>5.7827619052767507E+21</v>
      </c>
      <c r="O485" s="5">
        <f>'In离子浓度 '!M496</f>
        <v>3.0191350917848649E-3</v>
      </c>
      <c r="P485" s="5">
        <f t="shared" si="73"/>
        <v>0.15885297306266696</v>
      </c>
      <c r="Q485" s="5">
        <f t="shared" si="74"/>
        <v>5.0751748582321712E+69</v>
      </c>
    </row>
    <row r="486" spans="1:17" x14ac:dyDescent="0.25">
      <c r="A486" s="83"/>
      <c r="B486" s="83"/>
      <c r="D486" s="5">
        <f>'Mg2+离子浓度'!B497</f>
        <v>4.6913994707450319</v>
      </c>
      <c r="E486" s="5">
        <f>'OH-离子浓度 '!N497</f>
        <v>5.0918017956613015</v>
      </c>
      <c r="F486" s="5">
        <f>'Mg2+离子浓度'!M497</f>
        <v>2.513542652301922</v>
      </c>
      <c r="G486" s="5">
        <f t="shared" si="67"/>
        <v>65.167226652936534</v>
      </c>
      <c r="H486" s="5">
        <f t="shared" si="68"/>
        <v>11616261435461.059</v>
      </c>
      <c r="I486" s="5">
        <f>Gd离子浓度!M497</f>
        <v>4.8051536483069588E-3</v>
      </c>
      <c r="J486" s="5">
        <f t="shared" si="69"/>
        <v>0.63433949013163704</v>
      </c>
      <c r="K486" s="5">
        <f t="shared" si="70"/>
        <v>3.5241082785090949E+22</v>
      </c>
      <c r="L486" s="5">
        <f>Nd离子浓度!M497</f>
        <v>1.4017485883053512E-2</v>
      </c>
      <c r="M486" s="5">
        <f t="shared" si="71"/>
        <v>1.8504808584251047</v>
      </c>
      <c r="N486" s="5">
        <f t="shared" si="72"/>
        <v>5.7827526825784524E+21</v>
      </c>
      <c r="O486" s="5">
        <f>'In离子浓度 '!M497</f>
        <v>3.019263579303389E-3</v>
      </c>
      <c r="P486" s="5">
        <f t="shared" si="73"/>
        <v>0.15886601280437523</v>
      </c>
      <c r="Q486" s="5">
        <f t="shared" si="74"/>
        <v>5.0755914633985695E+69</v>
      </c>
    </row>
    <row r="487" spans="1:17" x14ac:dyDescent="0.25">
      <c r="A487" s="83"/>
      <c r="B487" s="83"/>
      <c r="D487" s="5">
        <f>'Mg2+离子浓度'!B498</f>
        <v>4.6923994707450314</v>
      </c>
      <c r="E487" s="5">
        <f>'OH-离子浓度 '!N498</f>
        <v>5.0917971130373791</v>
      </c>
      <c r="F487" s="5">
        <f>'Mg2+离子浓度'!M498</f>
        <v>2.5135402691942064</v>
      </c>
      <c r="G487" s="5">
        <f t="shared" si="67"/>
        <v>65.167045006833703</v>
      </c>
      <c r="H487" s="5">
        <f t="shared" si="68"/>
        <v>11616229056476.596</v>
      </c>
      <c r="I487" s="5">
        <f>Gd离子浓度!M498</f>
        <v>4.8051516341102354E-3</v>
      </c>
      <c r="J487" s="5">
        <f t="shared" si="69"/>
        <v>0.63433747414354236</v>
      </c>
      <c r="K487" s="5">
        <f t="shared" si="70"/>
        <v>3.5240970785752355E+22</v>
      </c>
      <c r="L487" s="5">
        <f>Nd离子浓度!M498</f>
        <v>1.4017483382160032E-2</v>
      </c>
      <c r="M487" s="5">
        <f t="shared" si="71"/>
        <v>1.8504754229540481</v>
      </c>
      <c r="N487" s="5">
        <f t="shared" si="72"/>
        <v>5.7827356967314003E+21</v>
      </c>
      <c r="O487" s="5">
        <f>'In离子浓度 '!M498</f>
        <v>3.019906682619076E-3</v>
      </c>
      <c r="P487" s="5">
        <f t="shared" si="73"/>
        <v>0.15893281998309602</v>
      </c>
      <c r="Q487" s="5">
        <f t="shared" si="74"/>
        <v>5.0777258780541858E+69</v>
      </c>
    </row>
    <row r="488" spans="1:17" x14ac:dyDescent="0.25">
      <c r="A488" s="83"/>
      <c r="B488" s="83"/>
      <c r="D488" s="5">
        <f>'Mg2+离子浓度'!B499</f>
        <v>4.6953994707450315</v>
      </c>
      <c r="E488" s="5">
        <f>'OH-离子浓度 '!N499</f>
        <v>5.0917914508131412</v>
      </c>
      <c r="F488" s="5">
        <f>'Mg2+离子浓度'!M499</f>
        <v>2.5135361415344768</v>
      </c>
      <c r="G488" s="5">
        <f t="shared" ref="G488:G551" si="75">F488*E488^2</f>
        <v>65.166793056562653</v>
      </c>
      <c r="H488" s="5">
        <f t="shared" ref="H488:H551" si="76">G488/$G$2</f>
        <v>11616184145554.84</v>
      </c>
      <c r="I488" s="5">
        <f>Gd离子浓度!M499</f>
        <v>4.805148145420636E-3</v>
      </c>
      <c r="J488" s="5">
        <f t="shared" ref="J488:J551" si="77">I488*E488^3</f>
        <v>0.6343348973943651</v>
      </c>
      <c r="K488" s="5">
        <f t="shared" ref="K488:K551" si="78">J488/$J$2</f>
        <v>3.5240827633020288E+22</v>
      </c>
      <c r="L488" s="5">
        <f>Nd离子浓度!M499</f>
        <v>1.4017479050486229E-2</v>
      </c>
      <c r="M488" s="5">
        <f t="shared" ref="M488:M551" si="79">L488*E488^3</f>
        <v>1.8504686777850572</v>
      </c>
      <c r="N488" s="5">
        <f t="shared" ref="N488:N551" si="80">M488/$M$2</f>
        <v>5.7827146180783044E+21</v>
      </c>
      <c r="O488" s="5">
        <f>'In离子浓度 '!M499</f>
        <v>3.0218366751266074E-3</v>
      </c>
      <c r="P488" s="5">
        <f t="shared" si="73"/>
        <v>0.1591349679052583</v>
      </c>
      <c r="Q488" s="5">
        <f t="shared" si="74"/>
        <v>5.0841842781232682E+69</v>
      </c>
    </row>
    <row r="489" spans="1:17" x14ac:dyDescent="0.25">
      <c r="A489" s="83"/>
      <c r="B489" s="83"/>
      <c r="D489" s="5">
        <f>'Mg2+离子浓度'!B500</f>
        <v>4.6983994707450316</v>
      </c>
      <c r="E489" s="5">
        <f>'OH-离子浓度 '!N500</f>
        <v>5.0917857886016407</v>
      </c>
      <c r="F489" s="5">
        <f>'Mg2+离子浓度'!M500</f>
        <v>2.5135320138815254</v>
      </c>
      <c r="G489" s="5">
        <f t="shared" si="75"/>
        <v>65.166541107430547</v>
      </c>
      <c r="H489" s="5">
        <f t="shared" si="76"/>
        <v>11616139234836.105</v>
      </c>
      <c r="I489" s="5">
        <f>Gd离子浓度!M500</f>
        <v>4.8051446567335693E-3</v>
      </c>
      <c r="J489" s="5">
        <f t="shared" si="77"/>
        <v>0.63433232065806211</v>
      </c>
      <c r="K489" s="5">
        <f t="shared" si="78"/>
        <v>3.5240684481003454E+22</v>
      </c>
      <c r="L489" s="5">
        <f>Nd离子浓度!M500</f>
        <v>1.4017474718813764E-2</v>
      </c>
      <c r="M489" s="5">
        <f t="shared" si="79"/>
        <v>1.8504619326476754</v>
      </c>
      <c r="N489" s="5">
        <f t="shared" si="80"/>
        <v>5.7826935395239865E+21</v>
      </c>
      <c r="O489" s="5">
        <f>'In离子浓度 '!M500</f>
        <v>3.0237666670377334E-3</v>
      </c>
      <c r="P489" s="5">
        <f t="shared" si="73"/>
        <v>0.15933724288726922</v>
      </c>
      <c r="Q489" s="5">
        <f t="shared" si="74"/>
        <v>5.0906467376124351E+69</v>
      </c>
    </row>
    <row r="490" spans="1:17" x14ac:dyDescent="0.25">
      <c r="A490" s="83"/>
      <c r="B490" s="83"/>
      <c r="D490" s="5">
        <f>'Mg2+离子浓度'!B501</f>
        <v>4.7003994707450314</v>
      </c>
      <c r="E490" s="5">
        <f>'OH-离子浓度 '!N501</f>
        <v>5.091780297507686</v>
      </c>
      <c r="F490" s="5">
        <f>'Mg2+离子浓度'!M501</f>
        <v>2.5135286436725375</v>
      </c>
      <c r="G490" s="5">
        <f t="shared" si="75"/>
        <v>65.166313176637644</v>
      </c>
      <c r="H490" s="5">
        <f t="shared" si="76"/>
        <v>11616098605461.256</v>
      </c>
      <c r="I490" s="5">
        <f>Gd离子浓度!M501</f>
        <v>4.8051418082345754E-3</v>
      </c>
      <c r="J490" s="5">
        <f t="shared" si="77"/>
        <v>0.63432989239422988</v>
      </c>
      <c r="K490" s="5">
        <f t="shared" si="78"/>
        <v>3.5240549577457219E+22</v>
      </c>
      <c r="L490" s="5">
        <f>Nd离子浓度!M501</f>
        <v>1.4017471182019103E-2</v>
      </c>
      <c r="M490" s="5">
        <f t="shared" si="79"/>
        <v>1.8504554790228418</v>
      </c>
      <c r="N490" s="5">
        <f t="shared" si="80"/>
        <v>5.7826733719463804E+21</v>
      </c>
      <c r="O490" s="5">
        <f>'In离子浓度 '!M501</f>
        <v>3.0250531879857713E-3</v>
      </c>
      <c r="P490" s="5">
        <f t="shared" si="73"/>
        <v>0.15947182618191935</v>
      </c>
      <c r="Q490" s="5">
        <f t="shared" si="74"/>
        <v>5.0949465233840047E+69</v>
      </c>
    </row>
    <row r="491" spans="1:17" x14ac:dyDescent="0.25">
      <c r="A491" s="83"/>
      <c r="B491" s="83"/>
      <c r="D491" s="5">
        <f>'Mg2+离子浓度'!B502</f>
        <v>4.7103994707450312</v>
      </c>
      <c r="E491" s="5">
        <f>'OH-离子浓度 '!N502</f>
        <v>5.0917786929055806</v>
      </c>
      <c r="F491" s="5">
        <f>'Mg2+离子浓度'!M502</f>
        <v>2.5135211076662474</v>
      </c>
      <c r="G491" s="5">
        <f t="shared" si="75"/>
        <v>65.166076724087944</v>
      </c>
      <c r="H491" s="5">
        <f t="shared" si="76"/>
        <v>11616056457056.676</v>
      </c>
      <c r="I491" s="5">
        <f>Gd离子浓度!M502</f>
        <v>4.8051354388009646E-3</v>
      </c>
      <c r="J491" s="5">
        <f t="shared" si="77"/>
        <v>0.63432845186202658</v>
      </c>
      <c r="K491" s="5">
        <f t="shared" si="78"/>
        <v>3.5240469547890367E+22</v>
      </c>
      <c r="L491" s="5">
        <f>Nd离子浓度!M502</f>
        <v>1.4017463273507808E-2</v>
      </c>
      <c r="M491" s="5">
        <f t="shared" si="79"/>
        <v>1.8504526855825278</v>
      </c>
      <c r="N491" s="5">
        <f t="shared" si="80"/>
        <v>5.7826646424454001E+21</v>
      </c>
      <c r="O491" s="5">
        <f>'In离子浓度 '!M502</f>
        <v>3.0314878986971217E-3</v>
      </c>
      <c r="P491" s="5">
        <f t="shared" si="73"/>
        <v>0.16015068263517487</v>
      </c>
      <c r="Q491" s="5">
        <f t="shared" si="74"/>
        <v>5.1166352279608586E+69</v>
      </c>
    </row>
    <row r="492" spans="1:17" x14ac:dyDescent="0.25">
      <c r="A492" s="83"/>
      <c r="B492" s="83"/>
      <c r="D492" s="5">
        <f>'Mg2+离子浓度'!B503</f>
        <v>4.7403994707450314</v>
      </c>
      <c r="E492" s="5">
        <f>'OH-离子浓度 '!N503</f>
        <v>5.0918003965544907</v>
      </c>
      <c r="F492" s="5">
        <f>'Mg2+离子浓度'!M503</f>
        <v>2.5135080549596016</v>
      </c>
      <c r="G492" s="5">
        <f t="shared" si="75"/>
        <v>65.166293854495493</v>
      </c>
      <c r="H492" s="5">
        <f t="shared" si="76"/>
        <v>11616095161229.145</v>
      </c>
      <c r="I492" s="5">
        <f>Gd离子浓度!M503</f>
        <v>4.80512440663296E-3</v>
      </c>
      <c r="J492" s="5">
        <f t="shared" si="77"/>
        <v>0.63433510696917639</v>
      </c>
      <c r="K492" s="5">
        <f t="shared" si="78"/>
        <v>3.5240839276065358E+22</v>
      </c>
      <c r="L492" s="5">
        <f>Nd离子浓度!M503</f>
        <v>1.4017449575572159E-2</v>
      </c>
      <c r="M492" s="5">
        <f t="shared" si="79"/>
        <v>1.8504745399893241</v>
      </c>
      <c r="N492" s="5">
        <f t="shared" si="80"/>
        <v>5.782732937466638E+21</v>
      </c>
      <c r="O492" s="5">
        <f>'In离子浓度 '!M503</f>
        <v>3.0507941805814616E-3</v>
      </c>
      <c r="P492" s="5">
        <f t="shared" si="73"/>
        <v>0.16220119217108786</v>
      </c>
      <c r="Q492" s="5">
        <f t="shared" si="74"/>
        <v>5.1821467147312414E+69</v>
      </c>
    </row>
    <row r="493" spans="1:17" x14ac:dyDescent="0.25">
      <c r="A493" s="83"/>
      <c r="B493" s="83"/>
      <c r="D493" s="5">
        <f>'Mg2+离子浓度'!B504</f>
        <v>4.7703994707450317</v>
      </c>
      <c r="E493" s="5">
        <f>'OH-离子浓度 '!N504</f>
        <v>5.0918221000489972</v>
      </c>
      <c r="F493" s="5">
        <f>'Mg2+离子浓度'!M504</f>
        <v>2.5134950023207381</v>
      </c>
      <c r="G493" s="5">
        <f t="shared" si="75"/>
        <v>65.166510979306324</v>
      </c>
      <c r="H493" s="5">
        <f t="shared" si="76"/>
        <v>11616133864403.98</v>
      </c>
      <c r="I493" s="5">
        <f>Gd离子浓度!M504</f>
        <v>4.8051133744902857E-3</v>
      </c>
      <c r="J493" s="5">
        <f t="shared" si="77"/>
        <v>0.63434176205386661</v>
      </c>
      <c r="K493" s="5">
        <f t="shared" si="78"/>
        <v>3.5241209002992593E+22</v>
      </c>
      <c r="L493" s="5">
        <f>Nd离子浓度!M504</f>
        <v>1.4017435877649899E-2</v>
      </c>
      <c r="M493" s="5">
        <f t="shared" si="79"/>
        <v>1.8504963943850232</v>
      </c>
      <c r="N493" s="5">
        <f t="shared" si="80"/>
        <v>5.7828012324531974E+21</v>
      </c>
      <c r="O493" s="5">
        <f>'In离子浓度 '!M504</f>
        <v>3.0701004435996055E-3</v>
      </c>
      <c r="P493" s="5">
        <f t="shared" si="73"/>
        <v>0.16426479613879247</v>
      </c>
      <c r="Q493" s="5">
        <f t="shared" si="74"/>
        <v>5.2480765539550312E+69</v>
      </c>
    </row>
    <row r="494" spans="1:17" x14ac:dyDescent="0.25">
      <c r="A494" s="83"/>
      <c r="B494" s="83"/>
      <c r="D494" s="5">
        <f>'Mg2+离子浓度'!B505</f>
        <v>4.7903994707450313</v>
      </c>
      <c r="E494" s="5">
        <f>'OH-离子浓度 '!N505</f>
        <v>5.0918311415484263</v>
      </c>
      <c r="F494" s="5">
        <f>'Mg2+离子浓度'!M505</f>
        <v>2.5134843449410784</v>
      </c>
      <c r="G494" s="5">
        <f t="shared" si="75"/>
        <v>65.166466099444634</v>
      </c>
      <c r="H494" s="5">
        <f t="shared" si="76"/>
        <v>11616125864428.635</v>
      </c>
      <c r="I494" s="5">
        <f>Gd离子浓度!M505</f>
        <v>4.8051043668041905E-3</v>
      </c>
      <c r="J494" s="5">
        <f t="shared" si="77"/>
        <v>0.63434395209741024</v>
      </c>
      <c r="K494" s="5">
        <f t="shared" si="78"/>
        <v>3.5241330672078347E+22</v>
      </c>
      <c r="L494" s="5">
        <f>Nd离子浓度!M505</f>
        <v>1.4017424693354133E-2</v>
      </c>
      <c r="M494" s="5">
        <f t="shared" si="79"/>
        <v>1.8505047756379847</v>
      </c>
      <c r="N494" s="5">
        <f t="shared" si="80"/>
        <v>5.7828274238687019E+21</v>
      </c>
      <c r="O494" s="5">
        <f>'In离子浓度 '!M505</f>
        <v>3.08297082583525E-3</v>
      </c>
      <c r="P494" s="5">
        <f t="shared" si="73"/>
        <v>0.16564669960959494</v>
      </c>
      <c r="Q494" s="5">
        <f t="shared" si="74"/>
        <v>5.2922268245876973E+69</v>
      </c>
    </row>
    <row r="495" spans="1:17" x14ac:dyDescent="0.25">
      <c r="A495" s="83"/>
      <c r="B495" s="83"/>
      <c r="D495" s="5">
        <f>'Mg2+离子浓度'!B506</f>
        <v>4.840399470745032</v>
      </c>
      <c r="E495" s="5">
        <f>'OH-离子浓度 '!N506</f>
        <v>5.0918809218634236</v>
      </c>
      <c r="F495" s="5">
        <f>'Mg2+离子浓度'!M506</f>
        <v>2.5134674942157194</v>
      </c>
      <c r="G495" s="5">
        <f t="shared" si="75"/>
        <v>65.167303413306186</v>
      </c>
      <c r="H495" s="5">
        <f t="shared" si="76"/>
        <v>11616275118236.396</v>
      </c>
      <c r="I495" s="5">
        <f>Gd离子浓度!M506</f>
        <v>4.8050901244286381E-3</v>
      </c>
      <c r="J495" s="5">
        <f t="shared" si="77"/>
        <v>0.63436067702393117</v>
      </c>
      <c r="K495" s="5">
        <f t="shared" si="78"/>
        <v>3.5242259834662843E+22</v>
      </c>
      <c r="L495" s="5">
        <f>Nd离子浓度!M506</f>
        <v>1.4017407009443926E-2</v>
      </c>
      <c r="M495" s="5">
        <f t="shared" si="79"/>
        <v>1.8505567159758913</v>
      </c>
      <c r="N495" s="5">
        <f t="shared" si="80"/>
        <v>5.7829897374246602E+21</v>
      </c>
      <c r="O495" s="5">
        <f>'In离子浓度 '!M506</f>
        <v>3.1151490010945114E-3</v>
      </c>
      <c r="P495" s="5">
        <f t="shared" si="73"/>
        <v>0.16913250492937057</v>
      </c>
      <c r="Q495" s="5">
        <f t="shared" si="74"/>
        <v>5.4035944066891559E+69</v>
      </c>
    </row>
    <row r="496" spans="1:17" x14ac:dyDescent="0.25">
      <c r="A496" s="83"/>
      <c r="B496" s="83"/>
      <c r="C496" t="s">
        <v>252</v>
      </c>
      <c r="D496" s="5">
        <f>'Mg2+离子浓度'!B507</f>
        <v>4.8903994707450318</v>
      </c>
      <c r="E496" s="5">
        <f>'OH-离子浓度 '!N507</f>
        <v>5.0919307017212203</v>
      </c>
      <c r="F496" s="5">
        <f>'Mg2+离子浓度'!M507</f>
        <v>2.5134506436033295</v>
      </c>
      <c r="G496" s="5">
        <f t="shared" si="75"/>
        <v>65.168140713766164</v>
      </c>
      <c r="H496" s="5">
        <f t="shared" si="76"/>
        <v>11616424369655.289</v>
      </c>
      <c r="I496" s="5">
        <f>Gd离子浓度!M507</f>
        <v>4.8050758820952985E-3</v>
      </c>
      <c r="J496" s="5">
        <f t="shared" si="77"/>
        <v>0.63437740203863768</v>
      </c>
      <c r="K496" s="5">
        <f t="shared" si="78"/>
        <v>3.5243189002146538E+22</v>
      </c>
      <c r="L496" s="5">
        <f>Nd离子浓度!M507</f>
        <v>1.4017389325556025E-2</v>
      </c>
      <c r="M496" s="5">
        <f t="shared" si="79"/>
        <v>1.8506086567425413</v>
      </c>
      <c r="N496" s="5">
        <f t="shared" si="80"/>
        <v>5.7831520523204417E+21</v>
      </c>
      <c r="O496" s="5">
        <f>'In离子浓度 '!M507</f>
        <v>3.1473271357588713E-3</v>
      </c>
      <c r="P496" s="5">
        <f t="shared" si="73"/>
        <v>0.172654809047909</v>
      </c>
      <c r="Q496" s="5">
        <f t="shared" si="74"/>
        <v>5.5161280845977314E+69</v>
      </c>
    </row>
    <row r="497" spans="1:17" x14ac:dyDescent="0.25">
      <c r="A497" s="83"/>
      <c r="B497" s="83"/>
      <c r="C497" s="5">
        <f>(C477+C498)*17</f>
        <v>4.983533528191173</v>
      </c>
      <c r="D497" s="5">
        <f>'Mg2+离子浓度'!B508</f>
        <v>4.9403994707450316</v>
      </c>
      <c r="E497" s="5">
        <f>'OH-离子浓度 '!N508</f>
        <v>5.0919804811218228</v>
      </c>
      <c r="F497" s="5">
        <f>'Mg2+离子浓度'!M508</f>
        <v>2.5134337931039088</v>
      </c>
      <c r="G497" s="5">
        <f t="shared" si="75"/>
        <v>65.168978000824524</v>
      </c>
      <c r="H497" s="5">
        <f t="shared" si="76"/>
        <v>11616573618685.299</v>
      </c>
      <c r="I497" s="5">
        <f>Gd离子浓度!M508</f>
        <v>4.8050616398041734E-3</v>
      </c>
      <c r="J497" s="5">
        <f t="shared" si="77"/>
        <v>0.63439412714152477</v>
      </c>
      <c r="K497" s="5">
        <f t="shared" si="78"/>
        <v>3.5244118174529155E+22</v>
      </c>
      <c r="L497" s="5">
        <f>Nd离子浓度!M508</f>
        <v>1.4017371641690436E-2</v>
      </c>
      <c r="M497" s="5">
        <f t="shared" si="79"/>
        <v>1.8506605979379227</v>
      </c>
      <c r="N497" s="5">
        <f t="shared" si="80"/>
        <v>5.7833143685560087E+21</v>
      </c>
      <c r="O497" s="5">
        <f>'In离子浓度 '!M508</f>
        <v>3.1795052298283816E-3</v>
      </c>
      <c r="P497" s="5">
        <f t="shared" si="73"/>
        <v>0.17621361820392353</v>
      </c>
      <c r="Q497" s="5">
        <f t="shared" si="74"/>
        <v>5.6298280576333395E+69</v>
      </c>
    </row>
    <row r="498" spans="1:17" x14ac:dyDescent="0.25">
      <c r="A498" s="83"/>
      <c r="B498" s="83"/>
      <c r="C498" s="79">
        <v>0.2931415442581049</v>
      </c>
      <c r="D498" s="5">
        <f>'Mg2+离子浓度'!B509</f>
        <v>4.9835485018151005</v>
      </c>
      <c r="E498" s="5">
        <f>'OH-离子浓度 '!N509</f>
        <v>5.0920203534651556</v>
      </c>
      <c r="F498" s="5">
        <f>'Mg2+离子浓度'!M509</f>
        <v>2.5134181396424831</v>
      </c>
      <c r="G498" s="5">
        <f t="shared" si="75"/>
        <v>65.169592732238982</v>
      </c>
      <c r="H498" s="5">
        <f t="shared" si="76"/>
        <v>11616683196477.537</v>
      </c>
      <c r="I498" s="5">
        <f>Gd离子浓度!M509</f>
        <v>4.8050484092177692E-3</v>
      </c>
      <c r="J498" s="5">
        <f t="shared" si="77"/>
        <v>0.6344072831493297</v>
      </c>
      <c r="K498" s="5">
        <f t="shared" si="78"/>
        <v>3.5244849063851651E+22</v>
      </c>
      <c r="L498" s="5">
        <f>Nd离子浓度!M509</f>
        <v>1.40173552139747E-2</v>
      </c>
      <c r="M498" s="5">
        <f t="shared" si="79"/>
        <v>1.8507019036847656</v>
      </c>
      <c r="N498" s="5">
        <f t="shared" si="80"/>
        <v>5.7834434490148932E+21</v>
      </c>
      <c r="O498" s="5">
        <f>'In离子浓度 '!M509</f>
        <v>3.2072740042165199E-3</v>
      </c>
      <c r="P498" s="5">
        <f t="shared" si="73"/>
        <v>0.17931346958709779</v>
      </c>
      <c r="Q498" s="5">
        <f t="shared" si="74"/>
        <v>5.7288648430382678E+69</v>
      </c>
    </row>
    <row r="499" spans="1:17" x14ac:dyDescent="0.25">
      <c r="A499" s="83"/>
      <c r="B499" s="83"/>
      <c r="D499" s="5">
        <f>'Mg2+离子浓度'!B510</f>
        <v>4.9835485019151005</v>
      </c>
      <c r="E499" s="5">
        <f>'OH-离子浓度 '!N510</f>
        <v>5.0920243471564808</v>
      </c>
      <c r="F499" s="5">
        <f>'Mg2+离子浓度'!M510</f>
        <v>2.513420114594676</v>
      </c>
      <c r="G499" s="5">
        <f t="shared" si="75"/>
        <v>65.169746165774598</v>
      </c>
      <c r="H499" s="5">
        <f t="shared" si="76"/>
        <v>11616710546483.887</v>
      </c>
      <c r="I499" s="5">
        <f>Gd离子浓度!M510</f>
        <v>4.8050521846666602E-3</v>
      </c>
      <c r="J499" s="5">
        <f t="shared" si="77"/>
        <v>0.6344092743259131</v>
      </c>
      <c r="K499" s="5">
        <f t="shared" si="78"/>
        <v>3.524495968477295E+22</v>
      </c>
      <c r="L499" s="5">
        <f>Nd离子浓度!M510</f>
        <v>1.4017366227525222E-2</v>
      </c>
      <c r="M499" s="5">
        <f t="shared" si="79"/>
        <v>1.8507077123412663</v>
      </c>
      <c r="N499" s="5">
        <f t="shared" si="80"/>
        <v>5.7834616010664575E+21</v>
      </c>
      <c r="O499" s="5">
        <f>'In离子浓度 '!M510</f>
        <v>3.2072740040355687E-3</v>
      </c>
      <c r="P499" s="5">
        <f t="shared" si="73"/>
        <v>0.17931431338601944</v>
      </c>
      <c r="Q499" s="5">
        <f t="shared" si="74"/>
        <v>5.7288918014702694E+69</v>
      </c>
    </row>
    <row r="500" spans="1:17" x14ac:dyDescent="0.25">
      <c r="A500" s="83"/>
      <c r="B500" s="83"/>
      <c r="D500" s="5">
        <f>'Mg2+离子浓度'!B511</f>
        <v>4.9835485022151005</v>
      </c>
      <c r="E500" s="5">
        <f>'OH-离子浓度 '!N511</f>
        <v>5.0920363308823369</v>
      </c>
      <c r="F500" s="5">
        <f>'Mg2+离子浓度'!M511</f>
        <v>2.5134260404067392</v>
      </c>
      <c r="G500" s="5">
        <f t="shared" si="75"/>
        <v>65.170206560480977</v>
      </c>
      <c r="H500" s="5">
        <f t="shared" si="76"/>
        <v>11616792613276.467</v>
      </c>
      <c r="I500" s="5">
        <f>Gd离子浓度!M511</f>
        <v>4.8050635118209268E-3</v>
      </c>
      <c r="J500" s="5">
        <f t="shared" si="77"/>
        <v>0.6344152489816044</v>
      </c>
      <c r="K500" s="5">
        <f t="shared" si="78"/>
        <v>3.5245291610089137E+22</v>
      </c>
      <c r="L500" s="5">
        <f>Nd离子浓度!M511</f>
        <v>1.4017399269179536E-2</v>
      </c>
      <c r="M500" s="5">
        <f t="shared" si="79"/>
        <v>1.8507251414167176</v>
      </c>
      <c r="N500" s="5">
        <f t="shared" si="80"/>
        <v>5.7835160669272429E+21</v>
      </c>
      <c r="O500" s="5">
        <f>'In离子浓度 '!M511</f>
        <v>3.2072740037221519E-3</v>
      </c>
      <c r="P500" s="5">
        <f t="shared" si="73"/>
        <v>0.17931684538861145</v>
      </c>
      <c r="Q500" s="5">
        <f t="shared" si="74"/>
        <v>5.7289726961217717E+69</v>
      </c>
    </row>
    <row r="501" spans="1:17" x14ac:dyDescent="0.25">
      <c r="A501" s="83"/>
      <c r="B501" s="83"/>
      <c r="D501" s="5">
        <f>'Mg2+离子浓度'!B512</f>
        <v>4.9835485026151005</v>
      </c>
      <c r="E501" s="5">
        <f>'OH-离子浓度 '!N512</f>
        <v>5.0920523098305734</v>
      </c>
      <c r="F501" s="5">
        <f>'Mg2+离子浓度'!M512</f>
        <v>2.5134339417226403</v>
      </c>
      <c r="G501" s="5">
        <f t="shared" si="75"/>
        <v>65.170820446071502</v>
      </c>
      <c r="H501" s="5">
        <f t="shared" si="76"/>
        <v>11616902040297.951</v>
      </c>
      <c r="I501" s="5">
        <f>Gd离子浓度!M512</f>
        <v>4.8050786148903452E-3</v>
      </c>
      <c r="J501" s="5">
        <f t="shared" si="77"/>
        <v>0.63442321552272285</v>
      </c>
      <c r="K501" s="5">
        <f t="shared" si="78"/>
        <v>3.5245734195706825E+22</v>
      </c>
      <c r="L501" s="5">
        <f>Nd离子浓度!M512</f>
        <v>1.4017443324963311E-2</v>
      </c>
      <c r="M501" s="5">
        <f t="shared" si="79"/>
        <v>1.850748381113364</v>
      </c>
      <c r="N501" s="5">
        <f t="shared" si="80"/>
        <v>5.7835886909792631E+21</v>
      </c>
      <c r="O501" s="5">
        <f>'In离子浓度 '!M512</f>
        <v>3.2072740033602496E-3</v>
      </c>
      <c r="P501" s="5">
        <f t="shared" si="73"/>
        <v>0.17932022158140168</v>
      </c>
      <c r="Q501" s="5">
        <f t="shared" si="74"/>
        <v>5.7290805617061236E+69</v>
      </c>
    </row>
    <row r="502" spans="1:17" x14ac:dyDescent="0.25">
      <c r="A502" s="83"/>
      <c r="B502" s="83"/>
      <c r="D502" s="5">
        <f>'Mg2+离子浓度'!B513</f>
        <v>4.9835485028151005</v>
      </c>
      <c r="E502" s="5">
        <f>'OH-离子浓度 '!N513</f>
        <v>5.0920602984383638</v>
      </c>
      <c r="F502" s="5">
        <f>'Mg2+离子浓度'!M513</f>
        <v>2.5134378920684495</v>
      </c>
      <c r="G502" s="5">
        <f t="shared" si="75"/>
        <v>65.171127360043343</v>
      </c>
      <c r="H502" s="5">
        <f t="shared" si="76"/>
        <v>11616956748670.828</v>
      </c>
      <c r="I502" s="5">
        <f>Gd离子浓度!M513</f>
        <v>4.8050861661612255E-3</v>
      </c>
      <c r="J502" s="5">
        <f t="shared" si="77"/>
        <v>0.63442719846277262</v>
      </c>
      <c r="K502" s="5">
        <f t="shared" si="78"/>
        <v>3.5245955470154038E+22</v>
      </c>
      <c r="L502" s="5">
        <f>Nd离子浓度!M513</f>
        <v>1.4017465352527613E-2</v>
      </c>
      <c r="M502" s="5">
        <f t="shared" si="79"/>
        <v>1.8507600000558835</v>
      </c>
      <c r="N502" s="5">
        <f t="shared" si="80"/>
        <v>5.7836250001746365E+21</v>
      </c>
      <c r="O502" s="5">
        <f>'In离子浓度 '!M513</f>
        <v>3.2072740031043462E-3</v>
      </c>
      <c r="P502" s="5">
        <f t="shared" si="73"/>
        <v>0.17932190950622848</v>
      </c>
      <c r="Q502" s="5">
        <f t="shared" si="74"/>
        <v>5.7291344890168845E+69</v>
      </c>
    </row>
    <row r="503" spans="1:17" x14ac:dyDescent="0.25">
      <c r="A503" s="83"/>
      <c r="B503" s="83"/>
      <c r="D503" s="5">
        <f>'Mg2+离子浓度'!B514</f>
        <v>4.9835485118151004</v>
      </c>
      <c r="E503" s="5">
        <f>'OH-离子浓度 '!N514</f>
        <v>5.0924198990122269</v>
      </c>
      <c r="F503" s="5">
        <f>'Mg2+离子浓度'!M514</f>
        <v>2.5136156984199021</v>
      </c>
      <c r="G503" s="5">
        <f t="shared" si="75"/>
        <v>65.184943442506537</v>
      </c>
      <c r="H503" s="5">
        <f t="shared" si="76"/>
        <v>11619419508468.189</v>
      </c>
      <c r="I503" s="5">
        <f>Gd离子浓度!M514</f>
        <v>4.805426007808743E-3</v>
      </c>
      <c r="J503" s="5">
        <f t="shared" si="77"/>
        <v>0.63460649705553362</v>
      </c>
      <c r="K503" s="5">
        <f t="shared" si="78"/>
        <v>3.5255916503085202E+22</v>
      </c>
      <c r="L503" s="5">
        <f>Nd离子浓度!M514</f>
        <v>1.4018456635649672E-2</v>
      </c>
      <c r="M503" s="5">
        <f t="shared" si="79"/>
        <v>1.8512830382193683</v>
      </c>
      <c r="N503" s="5">
        <f t="shared" si="80"/>
        <v>5.7852594944355263E+21</v>
      </c>
      <c r="O503" s="5">
        <f>'In离子浓度 '!M514</f>
        <v>3.2072740013876938E-3</v>
      </c>
      <c r="P503" s="5">
        <f t="shared" si="73"/>
        <v>0.1793979048564987</v>
      </c>
      <c r="Q503" s="5">
        <f t="shared" si="74"/>
        <v>5.7315624554791919E+69</v>
      </c>
    </row>
    <row r="504" spans="1:17" x14ac:dyDescent="0.25">
      <c r="A504" s="83"/>
      <c r="B504" s="83"/>
      <c r="D504" s="5">
        <f>'Mg2+离子浓度'!B515</f>
        <v>4.9835486018151007</v>
      </c>
      <c r="E504" s="5">
        <f>'OH-离子浓度 '!N515</f>
        <v>5.0960160404587969</v>
      </c>
      <c r="F504" s="5">
        <f>'Mg2+离子浓度'!M515</f>
        <v>2.5153938108400378</v>
      </c>
      <c r="G504" s="5">
        <f t="shared" si="75"/>
        <v>65.323216426952683</v>
      </c>
      <c r="H504" s="5">
        <f t="shared" si="76"/>
        <v>11644067099278.555</v>
      </c>
      <c r="I504" s="5">
        <f>Gd离子浓度!M515</f>
        <v>4.808824465657357E-3</v>
      </c>
      <c r="J504" s="5">
        <f t="shared" si="77"/>
        <v>0.63640163027798724</v>
      </c>
      <c r="K504" s="5">
        <f t="shared" si="78"/>
        <v>3.5355646126554849E+22</v>
      </c>
      <c r="L504" s="5">
        <f>Nd离子浓度!M515</f>
        <v>1.402836951835394E-2</v>
      </c>
      <c r="M504" s="5">
        <f t="shared" si="79"/>
        <v>1.8565196744818329</v>
      </c>
      <c r="N504" s="5">
        <f t="shared" si="80"/>
        <v>5.8016239827557275E+21</v>
      </c>
      <c r="O504" s="5">
        <f>'In离子浓度 '!M515</f>
        <v>3.2072739959591616E-3</v>
      </c>
      <c r="P504" s="5">
        <f t="shared" si="73"/>
        <v>0.18015936573121968</v>
      </c>
      <c r="Q504" s="5">
        <f t="shared" si="74"/>
        <v>5.7558902789527058E+69</v>
      </c>
    </row>
    <row r="505" spans="1:17" x14ac:dyDescent="0.25">
      <c r="A505" s="83"/>
      <c r="B505" s="83"/>
      <c r="D505" s="5">
        <f>'Mg2+离子浓度'!B516</f>
        <v>4.9835495018151006</v>
      </c>
      <c r="E505" s="5">
        <f>'OH-离子浓度 '!N516</f>
        <v>5.1319778827461162</v>
      </c>
      <c r="F505" s="5">
        <f>'Mg2+离子浓度'!M516</f>
        <v>2.5331750891675124</v>
      </c>
      <c r="G505" s="5">
        <f t="shared" si="75"/>
        <v>66.716731331020526</v>
      </c>
      <c r="H505" s="5">
        <f t="shared" si="76"/>
        <v>11892465477900.273</v>
      </c>
      <c r="I505" s="5">
        <f>Gd离子浓度!M516</f>
        <v>4.8428091743393745E-3</v>
      </c>
      <c r="J505" s="5">
        <f t="shared" si="77"/>
        <v>0.65456334959077955</v>
      </c>
      <c r="K505" s="5">
        <f t="shared" si="78"/>
        <v>3.636463053282109E+22</v>
      </c>
      <c r="L505" s="5">
        <f>Nd离子浓度!M516</f>
        <v>1.4127498506829523E-2</v>
      </c>
      <c r="M505" s="5">
        <f t="shared" si="79"/>
        <v>1.9094997161911782</v>
      </c>
      <c r="N505" s="5">
        <f t="shared" si="80"/>
        <v>5.9671866130974324E+21</v>
      </c>
      <c r="O505" s="5">
        <f>'In离子浓度 '!M516</f>
        <v>3.2072739787926369E-3</v>
      </c>
      <c r="P505" s="5">
        <f t="shared" si="73"/>
        <v>0.18792336383311137</v>
      </c>
      <c r="Q505" s="5">
        <f t="shared" si="74"/>
        <v>6.0039413365211296E+69</v>
      </c>
    </row>
    <row r="506" spans="1:17" x14ac:dyDescent="0.25">
      <c r="C506" s="82">
        <v>7.4868119641229509E-6</v>
      </c>
      <c r="D506" s="5">
        <f>'Mg2+离子浓度'!B517</f>
        <v>4.9835559886270646</v>
      </c>
      <c r="E506" s="5">
        <f>'OH-离子浓度 '!N517</f>
        <v>5.3911762143397102</v>
      </c>
      <c r="F506" s="5">
        <f>'Mg2+离子浓度'!M517</f>
        <v>2.6613351930488034</v>
      </c>
      <c r="G506" s="5">
        <f t="shared" si="75"/>
        <v>77.351124484527148</v>
      </c>
      <c r="H506" s="5">
        <f t="shared" si="76"/>
        <v>13788079230753.504</v>
      </c>
      <c r="I506" s="5">
        <f>Gd离子浓度!M517</f>
        <v>5.0877565691847034E-3</v>
      </c>
      <c r="J506" s="5">
        <f t="shared" si="77"/>
        <v>0.79721765063630712</v>
      </c>
      <c r="K506" s="5">
        <f t="shared" si="78"/>
        <v>4.4289869479794845E+22</v>
      </c>
      <c r="L506" s="5">
        <f>Nd离子浓度!M517</f>
        <v>1.484197784803583E-2</v>
      </c>
      <c r="M506" s="5">
        <f t="shared" si="79"/>
        <v>2.325639316643509</v>
      </c>
      <c r="N506" s="5">
        <f t="shared" si="80"/>
        <v>7.267622864510966E+21</v>
      </c>
      <c r="O506" s="5">
        <f>'In离子浓度 '!M517</f>
        <v>3.2072739327058133E-3</v>
      </c>
      <c r="P506" s="5">
        <f t="shared" ref="P506:P569" si="81">O506^2*E506^6</f>
        <v>0.25256506168804876</v>
      </c>
      <c r="Q506" s="5">
        <f t="shared" ref="Q506:Q569" si="82">P506/$P$2</f>
        <v>8.0691712999376608E+69</v>
      </c>
    </row>
    <row r="507" spans="1:17" x14ac:dyDescent="0.25">
      <c r="D507" s="5">
        <f>'Mg2+离子浓度'!B518</f>
        <v>4.983558501815101</v>
      </c>
      <c r="E507" s="5">
        <f>'OH-离子浓度 '!N518</f>
        <v>5.3911758681505368</v>
      </c>
      <c r="F507" s="5">
        <f>'Mg2+离子浓度'!M518</f>
        <v>2.6613350665549325</v>
      </c>
      <c r="G507" s="5">
        <f t="shared" si="75"/>
        <v>77.35111087395579</v>
      </c>
      <c r="H507" s="5">
        <f t="shared" si="76"/>
        <v>13788076804626.701</v>
      </c>
      <c r="I507" s="5">
        <f>Gd离子浓度!M518</f>
        <v>5.0877564622709877E-3</v>
      </c>
      <c r="J507" s="5">
        <f t="shared" si="77"/>
        <v>0.79721748030596695</v>
      </c>
      <c r="K507" s="5">
        <f t="shared" si="78"/>
        <v>4.4289860016998168E+22</v>
      </c>
      <c r="L507" s="5">
        <f>Nd离子浓度!M518</f>
        <v>1.4841977715287417E-2</v>
      </c>
      <c r="M507" s="5">
        <f t="shared" si="79"/>
        <v>2.3256388478267001</v>
      </c>
      <c r="N507" s="5">
        <f t="shared" si="80"/>
        <v>7.2676213994584382E+21</v>
      </c>
      <c r="O507" s="5">
        <f>'In离子浓度 '!M518</f>
        <v>3.2072755216131974E-3</v>
      </c>
      <c r="P507" s="5">
        <f t="shared" si="81"/>
        <v>0.25256521462392484</v>
      </c>
      <c r="Q507" s="5">
        <f t="shared" si="82"/>
        <v>8.069176186067886E+69</v>
      </c>
    </row>
    <row r="508" spans="1:17" x14ac:dyDescent="0.25">
      <c r="D508" s="5">
        <f>'Mg2+离子浓度'!B519</f>
        <v>4.9835685018151006</v>
      </c>
      <c r="E508" s="5">
        <f>'OH-离子浓度 '!N519</f>
        <v>5.3911751872204654</v>
      </c>
      <c r="F508" s="5">
        <f>'Mg2+离子浓度'!M519</f>
        <v>2.6613348142318567</v>
      </c>
      <c r="G508" s="5">
        <f t="shared" si="75"/>
        <v>77.351084000649536</v>
      </c>
      <c r="H508" s="5">
        <f t="shared" si="76"/>
        <v>13788072014376.031</v>
      </c>
      <c r="I508" s="5">
        <f>Gd离子浓度!M519</f>
        <v>5.0877562490053325E-3</v>
      </c>
      <c r="J508" s="5">
        <f t="shared" si="77"/>
        <v>0.7972171448121147</v>
      </c>
      <c r="K508" s="5">
        <f t="shared" si="78"/>
        <v>4.4289841378450817E+22</v>
      </c>
      <c r="L508" s="5">
        <f>Nd离子浓度!M519</f>
        <v>1.4841977450488113E-2</v>
      </c>
      <c r="M508" s="5">
        <f t="shared" si="79"/>
        <v>2.3256379251182011</v>
      </c>
      <c r="N508" s="5">
        <f t="shared" si="80"/>
        <v>7.2676185159943785E+21</v>
      </c>
      <c r="O508" s="5">
        <f>'In离子浓度 '!M519</f>
        <v>3.2072819008123524E-3</v>
      </c>
      <c r="P508" s="5">
        <f t="shared" si="81"/>
        <v>0.25256602791650662</v>
      </c>
      <c r="Q508" s="5">
        <f t="shared" si="82"/>
        <v>8.069202169856442E+69</v>
      </c>
    </row>
    <row r="509" spans="1:17" x14ac:dyDescent="0.25">
      <c r="D509" s="5">
        <f>'Mg2+离子浓度'!B520</f>
        <v>4.9835985018151003</v>
      </c>
      <c r="E509" s="5">
        <f>'OH-离子浓度 '!N520</f>
        <v>5.3911740322982933</v>
      </c>
      <c r="F509" s="5">
        <f>'Mg2+离子浓度'!M520</f>
        <v>2.6613343771955109</v>
      </c>
      <c r="G509" s="5">
        <f t="shared" si="75"/>
        <v>77.351038157292692</v>
      </c>
      <c r="H509" s="5">
        <f t="shared" si="76"/>
        <v>13788063842654.67</v>
      </c>
      <c r="I509" s="5">
        <f>Gd离子浓度!M520</f>
        <v>5.0877558796183992E-3</v>
      </c>
      <c r="J509" s="5">
        <f t="shared" si="77"/>
        <v>0.79721657458132267</v>
      </c>
      <c r="K509" s="5">
        <f t="shared" si="78"/>
        <v>4.4289809698962371E+22</v>
      </c>
      <c r="L509" s="5">
        <f>Nd离子浓度!M520</f>
        <v>1.484197699184227E-2</v>
      </c>
      <c r="M509" s="5">
        <f t="shared" si="79"/>
        <v>2.3256363586255171</v>
      </c>
      <c r="N509" s="5">
        <f t="shared" si="80"/>
        <v>7.2676136207047417E+21</v>
      </c>
      <c r="O509" s="5">
        <f>'In离子浓度 '!M520</f>
        <v>3.2073011109636728E-3</v>
      </c>
      <c r="P509" s="5">
        <f t="shared" si="81"/>
        <v>0.25256872879669084</v>
      </c>
      <c r="Q509" s="5">
        <f t="shared" si="82"/>
        <v>8.0692884599581746E+69</v>
      </c>
    </row>
    <row r="510" spans="1:17" x14ac:dyDescent="0.25">
      <c r="D510" s="5">
        <f>'Mg2+离子浓度'!B521</f>
        <v>4.983628501815101</v>
      </c>
      <c r="E510" s="5">
        <f>'OH-离子浓度 '!N521</f>
        <v>5.3911728773763805</v>
      </c>
      <c r="F510" s="5">
        <f>'Mg2+离子浓度'!M521</f>
        <v>2.6613339401592371</v>
      </c>
      <c r="G510" s="5">
        <f t="shared" si="75"/>
        <v>77.35099231396336</v>
      </c>
      <c r="H510" s="5">
        <f t="shared" si="76"/>
        <v>13788055670938.211</v>
      </c>
      <c r="I510" s="5">
        <f>Gd离子浓度!M521</f>
        <v>5.0877555102314918E-3</v>
      </c>
      <c r="J510" s="5">
        <f t="shared" si="77"/>
        <v>0.79721600435094375</v>
      </c>
      <c r="K510" s="5">
        <f t="shared" si="78"/>
        <v>4.4289778019496876E+22</v>
      </c>
      <c r="L510" s="5">
        <f>Nd离子浓度!M521</f>
        <v>1.4841976533196442E-2</v>
      </c>
      <c r="M510" s="5">
        <f t="shared" si="79"/>
        <v>2.3256347921339038</v>
      </c>
      <c r="N510" s="5">
        <f t="shared" si="80"/>
        <v>7.2676087254184498E+21</v>
      </c>
      <c r="O510" s="5">
        <f>'In离子浓度 '!M521</f>
        <v>3.2073203211143999E-3</v>
      </c>
      <c r="P510" s="5">
        <f t="shared" si="81"/>
        <v>0.25257142968754609</v>
      </c>
      <c r="Q510" s="5">
        <f t="shared" si="82"/>
        <v>8.0693747504008339E+69</v>
      </c>
    </row>
    <row r="511" spans="1:17" x14ac:dyDescent="0.25">
      <c r="D511" s="5">
        <f>'Mg2+离子浓度'!B522</f>
        <v>4.9836485018151002</v>
      </c>
      <c r="E511" s="5">
        <f>'OH-离子浓度 '!N522</f>
        <v>5.3911719257074884</v>
      </c>
      <c r="F511" s="5">
        <f>'Mg2+离子浓度'!M522</f>
        <v>2.6613335833206726</v>
      </c>
      <c r="G511" s="5">
        <f t="shared" si="75"/>
        <v>77.350954634006413</v>
      </c>
      <c r="H511" s="5">
        <f t="shared" si="76"/>
        <v>13788048954368.346</v>
      </c>
      <c r="I511" s="5">
        <f>Gd离子浓度!M522</f>
        <v>5.0877552086283657E-3</v>
      </c>
      <c r="J511" s="5">
        <f t="shared" si="77"/>
        <v>0.79721553490976427</v>
      </c>
      <c r="K511" s="5">
        <f t="shared" si="78"/>
        <v>4.4289751939431348E+22</v>
      </c>
      <c r="L511" s="5">
        <f>Nd离子浓度!M522</f>
        <v>1.4841976158713698E-2</v>
      </c>
      <c r="M511" s="5">
        <f t="shared" si="79"/>
        <v>2.3256335018674821</v>
      </c>
      <c r="N511" s="5">
        <f t="shared" si="80"/>
        <v>7.2676046933358815E+21</v>
      </c>
      <c r="O511" s="5">
        <f>'In离子浓度 '!M522</f>
        <v>3.2073331130312243E-3</v>
      </c>
      <c r="P511" s="5">
        <f t="shared" si="81"/>
        <v>0.25257317686739145</v>
      </c>
      <c r="Q511" s="5">
        <f t="shared" si="82"/>
        <v>8.0694305708431774E+69</v>
      </c>
    </row>
    <row r="512" spans="1:17" x14ac:dyDescent="0.25">
      <c r="D512" s="5">
        <f>'Mg2+离子浓度'!B523</f>
        <v>4.9837485018151009</v>
      </c>
      <c r="E512" s="5">
        <f>'OH-离子浓度 '!N523</f>
        <v>5.3911699044504626</v>
      </c>
      <c r="F512" s="5">
        <f>'Mg2+离子浓度'!M523</f>
        <v>2.6613327854054916</v>
      </c>
      <c r="G512" s="5">
        <f t="shared" si="75"/>
        <v>77.350873442034853</v>
      </c>
      <c r="H512" s="5">
        <f t="shared" si="76"/>
        <v>13788034481646.143</v>
      </c>
      <c r="I512" s="5">
        <f>Gd离子浓度!M523</f>
        <v>5.0877545342233148E-3</v>
      </c>
      <c r="J512" s="5">
        <f t="shared" si="77"/>
        <v>0.79721453256004704</v>
      </c>
      <c r="K512" s="5">
        <f t="shared" si="78"/>
        <v>4.4289696253335952E+22</v>
      </c>
      <c r="L512" s="5">
        <f>Nd离子浓度!M523</f>
        <v>1.4841975321344856E-2</v>
      </c>
      <c r="M512" s="5">
        <f t="shared" si="79"/>
        <v>2.3256307548807436</v>
      </c>
      <c r="N512" s="5">
        <f t="shared" si="80"/>
        <v>7.2675961090023243E+21</v>
      </c>
      <c r="O512" s="5">
        <f>'In离子浓度 '!M523</f>
        <v>3.2073972962836598E-3</v>
      </c>
      <c r="P512" s="5">
        <f t="shared" si="81"/>
        <v>0.25258271746816874</v>
      </c>
      <c r="Q512" s="5">
        <f t="shared" si="82"/>
        <v>8.0697353823696088E+69</v>
      </c>
    </row>
    <row r="513" spans="3:17" x14ac:dyDescent="0.25">
      <c r="D513" s="5">
        <f>'Mg2+离子浓度'!B524</f>
        <v>4.9840485018151011</v>
      </c>
      <c r="E513" s="5">
        <f>'OH-离子浓度 '!N524</f>
        <v>5.3911666483634066</v>
      </c>
      <c r="F513" s="5">
        <f>'Mg2+离子浓度'!M524</f>
        <v>2.6613314033762716</v>
      </c>
      <c r="G513" s="5">
        <f t="shared" si="75"/>
        <v>77.350739839126646</v>
      </c>
      <c r="H513" s="5">
        <f t="shared" si="76"/>
        <v>13788010666510.99</v>
      </c>
      <c r="I513" s="5">
        <f>Gd离子浓度!M524</f>
        <v>5.0877533661196576E-3</v>
      </c>
      <c r="J513" s="5">
        <f t="shared" si="77"/>
        <v>0.79721290505473841</v>
      </c>
      <c r="K513" s="5">
        <f t="shared" si="78"/>
        <v>4.4289605836374358E+22</v>
      </c>
      <c r="L513" s="5">
        <f>Nd离子浓度!M524</f>
        <v>1.4841973870979559E-2</v>
      </c>
      <c r="M513" s="5">
        <f t="shared" si="79"/>
        <v>2.3256263138113478</v>
      </c>
      <c r="N513" s="5">
        <f t="shared" si="80"/>
        <v>7.2675822306604624E+21</v>
      </c>
      <c r="O513" s="5">
        <f>'In离子浓度 '!M524</f>
        <v>3.2075900754677004E-3</v>
      </c>
      <c r="P513" s="5">
        <f t="shared" si="81"/>
        <v>0.25261216570586847</v>
      </c>
      <c r="Q513" s="5">
        <f t="shared" si="82"/>
        <v>8.0706762206347761E+69</v>
      </c>
    </row>
    <row r="514" spans="3:17" x14ac:dyDescent="0.25">
      <c r="D514" s="5">
        <f>'Mg2+离子浓度'!B525</f>
        <v>4.9843485018151004</v>
      </c>
      <c r="E514" s="5">
        <f>'OH-离子浓度 '!N525</f>
        <v>5.391163392278667</v>
      </c>
      <c r="F514" s="5">
        <f>'Mg2+离子浓度'!M525</f>
        <v>2.6613300213477706</v>
      </c>
      <c r="G514" s="5">
        <f t="shared" si="75"/>
        <v>77.350606236459285</v>
      </c>
      <c r="H514" s="5">
        <f t="shared" si="76"/>
        <v>13787986851418.768</v>
      </c>
      <c r="I514" s="5">
        <f>Gd离子浓度!M525</f>
        <v>5.0877521980162684E-3</v>
      </c>
      <c r="J514" s="5">
        <f t="shared" si="77"/>
        <v>0.79721127755290744</v>
      </c>
      <c r="K514" s="5">
        <f t="shared" si="78"/>
        <v>4.428951541960597E+22</v>
      </c>
      <c r="L514" s="5">
        <f>Nd离子浓度!M525</f>
        <v>1.4841972420614403E-2</v>
      </c>
      <c r="M514" s="5">
        <f t="shared" si="79"/>
        <v>2.3256218727508853</v>
      </c>
      <c r="N514" s="5">
        <f t="shared" si="80"/>
        <v>7.2675683523465168E+21</v>
      </c>
      <c r="O514" s="5">
        <f>'In离子浓度 '!M525</f>
        <v>3.2077828546329019E-3</v>
      </c>
      <c r="P514" s="5">
        <f t="shared" si="81"/>
        <v>0.25264161554887921</v>
      </c>
      <c r="Q514" s="5">
        <f t="shared" si="82"/>
        <v>8.0716171101878337E+69</v>
      </c>
    </row>
    <row r="515" spans="3:17" x14ac:dyDescent="0.25">
      <c r="D515" s="5">
        <f>'Mg2+离子浓度'!B526</f>
        <v>4.9845485018151008</v>
      </c>
      <c r="E515" s="5">
        <f>'OH-离子浓度 '!N526</f>
        <v>5.3911606469054556</v>
      </c>
      <c r="F515" s="5">
        <f>'Mg2+离子浓度'!M526</f>
        <v>2.6613288929268104</v>
      </c>
      <c r="G515" s="5">
        <f t="shared" si="75"/>
        <v>77.350494659970479</v>
      </c>
      <c r="H515" s="5">
        <f t="shared" si="76"/>
        <v>13787966962561.584</v>
      </c>
      <c r="I515" s="5">
        <f>Gd离子浓度!M526</f>
        <v>5.0877512442640627E-3</v>
      </c>
      <c r="J515" s="5">
        <f t="shared" si="77"/>
        <v>0.79720991020270526</v>
      </c>
      <c r="K515" s="5">
        <f t="shared" si="78"/>
        <v>4.4289439455705848E+22</v>
      </c>
      <c r="L515" s="5">
        <f>Nd离子浓度!M526</f>
        <v>1.4841971236396329E-2</v>
      </c>
      <c r="M515" s="5">
        <f t="shared" si="79"/>
        <v>2.3256181343257007</v>
      </c>
      <c r="N515" s="5">
        <f t="shared" si="80"/>
        <v>7.2675566697678153E+21</v>
      </c>
      <c r="O515" s="5">
        <f>'In离子浓度 '!M526</f>
        <v>3.2079113270995119E-3</v>
      </c>
      <c r="P515" s="5">
        <f t="shared" si="81"/>
        <v>0.25266108068203041</v>
      </c>
      <c r="Q515" s="5">
        <f t="shared" si="82"/>
        <v>8.0722389994258917E+69</v>
      </c>
    </row>
    <row r="516" spans="3:17" x14ac:dyDescent="0.25">
      <c r="D516" s="5">
        <f>'Mg2+离子浓度'!B527</f>
        <v>4.9855485018151011</v>
      </c>
      <c r="E516" s="5">
        <f>'OH-离子浓度 '!N527</f>
        <v>5.3911555754557057</v>
      </c>
      <c r="F516" s="5">
        <f>'Mg2+离子浓度'!M527</f>
        <v>2.6613263697019067</v>
      </c>
      <c r="G516" s="5">
        <f t="shared" si="75"/>
        <v>77.350275796833074</v>
      </c>
      <c r="H516" s="5">
        <f t="shared" si="76"/>
        <v>13787927949524.613</v>
      </c>
      <c r="I516" s="5">
        <f>Gd离子浓度!M527</f>
        <v>5.0877491116097006E-3</v>
      </c>
      <c r="J516" s="5">
        <f t="shared" si="77"/>
        <v>0.79720732623648882</v>
      </c>
      <c r="K516" s="5">
        <f t="shared" si="78"/>
        <v>4.4289295902027159E+22</v>
      </c>
      <c r="L516" s="5">
        <f>Nd离子浓度!M527</f>
        <v>1.4841968588404423E-2</v>
      </c>
      <c r="M516" s="5">
        <f t="shared" si="79"/>
        <v>2.3256111563064685</v>
      </c>
      <c r="N516" s="5">
        <f t="shared" si="80"/>
        <v>7.2675348634577142E+21</v>
      </c>
      <c r="O516" s="5">
        <f>'In离子浓度 '!M527</f>
        <v>3.2085543967580996E-3</v>
      </c>
      <c r="P516" s="5">
        <f t="shared" si="81"/>
        <v>0.25276096293349759</v>
      </c>
      <c r="Q516" s="5">
        <f t="shared" si="82"/>
        <v>8.0754301256708494E+69</v>
      </c>
    </row>
    <row r="517" spans="3:17" x14ac:dyDescent="0.25">
      <c r="D517" s="5">
        <f>'Mg2+离子浓度'!B528</f>
        <v>4.9885485018151003</v>
      </c>
      <c r="E517" s="5">
        <f>'OH-离子浓度 '!N528</f>
        <v>5.3911492397662526</v>
      </c>
      <c r="F517" s="5">
        <f>'Mg2+离子浓度'!M528</f>
        <v>2.6613219993523169</v>
      </c>
      <c r="G517" s="5">
        <f t="shared" si="75"/>
        <v>77.349966970771007</v>
      </c>
      <c r="H517" s="5">
        <f t="shared" si="76"/>
        <v>13787872900315.688</v>
      </c>
      <c r="I517" s="5">
        <f>Gd离子浓度!M528</f>
        <v>5.087745417745539E-3</v>
      </c>
      <c r="J517" s="5">
        <f t="shared" si="77"/>
        <v>0.79720393680884138</v>
      </c>
      <c r="K517" s="5">
        <f t="shared" si="78"/>
        <v>4.4289107600491191E+22</v>
      </c>
      <c r="L517" s="5">
        <f>Nd离子浓度!M528</f>
        <v>1.4841964001948727E-2</v>
      </c>
      <c r="M517" s="5">
        <f t="shared" si="79"/>
        <v>2.3256022384806374</v>
      </c>
      <c r="N517" s="5">
        <f t="shared" si="80"/>
        <v>7.2675069952519926E+21</v>
      </c>
      <c r="O517" s="5">
        <f>'In离子浓度 '!M528</f>
        <v>3.2104843309698336E-3</v>
      </c>
      <c r="P517" s="5">
        <f t="shared" si="81"/>
        <v>0.25306333963806688</v>
      </c>
      <c r="Q517" s="5">
        <f t="shared" si="82"/>
        <v>8.0850907232609225E+69</v>
      </c>
    </row>
    <row r="518" spans="3:17" x14ac:dyDescent="0.25">
      <c r="D518" s="5">
        <f>'Mg2+离子浓度'!B529</f>
        <v>4.9915485018151005</v>
      </c>
      <c r="E518" s="5">
        <f>'OH-离子浓度 '!N529</f>
        <v>5.391142904091053</v>
      </c>
      <c r="F518" s="5">
        <f>'Mg2+离子浓度'!M529</f>
        <v>2.6613176290099045</v>
      </c>
      <c r="G518" s="5">
        <f t="shared" si="75"/>
        <v>77.34965814613733</v>
      </c>
      <c r="H518" s="5">
        <f t="shared" si="76"/>
        <v>13787817851361.379</v>
      </c>
      <c r="I518" s="5">
        <f>Gd离子浓度!M529</f>
        <v>5.0877417238840584E-3</v>
      </c>
      <c r="J518" s="5">
        <f t="shared" si="77"/>
        <v>0.79720054739862456</v>
      </c>
      <c r="K518" s="5">
        <f t="shared" si="78"/>
        <v>4.4288919299923588E+22</v>
      </c>
      <c r="L518" s="5">
        <f>Nd离子浓度!M529</f>
        <v>1.4841959415494446E-2</v>
      </c>
      <c r="M518" s="5">
        <f t="shared" si="79"/>
        <v>2.3255933206978128</v>
      </c>
      <c r="N518" s="5">
        <f t="shared" si="80"/>
        <v>7.2674791271806649E+21</v>
      </c>
      <c r="O518" s="5">
        <f>'In离子浓度 '!M529</f>
        <v>3.2124142645851804E-3</v>
      </c>
      <c r="P518" s="5">
        <f t="shared" si="81"/>
        <v>0.2533658948679437</v>
      </c>
      <c r="Q518" s="5">
        <f t="shared" si="82"/>
        <v>8.0947570245349421E+69</v>
      </c>
    </row>
    <row r="519" spans="3:17" x14ac:dyDescent="0.25">
      <c r="D519" s="5">
        <f>'Mg2+离子浓度'!B530</f>
        <v>4.9935485018151002</v>
      </c>
      <c r="E519" s="5">
        <f>'OH-离子浓度 '!N530</f>
        <v>5.3911368631175263</v>
      </c>
      <c r="F519" s="5">
        <f>'Mg2+离子浓度'!M530</f>
        <v>2.6613140606461272</v>
      </c>
      <c r="G519" s="5">
        <f t="shared" si="75"/>
        <v>77.34938108777412</v>
      </c>
      <c r="H519" s="5">
        <f t="shared" si="76"/>
        <v>13787768464843.873</v>
      </c>
      <c r="I519" s="5">
        <f>Gd离子浓度!M530</f>
        <v>5.0877387078609787E-3</v>
      </c>
      <c r="J519" s="5">
        <f t="shared" si="77"/>
        <v>0.79719739494376507</v>
      </c>
      <c r="K519" s="5">
        <f t="shared" si="78"/>
        <v>4.4288744163542508E+22</v>
      </c>
      <c r="L519" s="5">
        <f>Nd离子浓度!M530</f>
        <v>1.4841955670671361E-2</v>
      </c>
      <c r="M519" s="5">
        <f t="shared" si="79"/>
        <v>2.3255849161924682</v>
      </c>
      <c r="N519" s="5">
        <f t="shared" si="80"/>
        <v>7.267452863101464E+21</v>
      </c>
      <c r="O519" s="5">
        <f>'In离子浓度 '!M530</f>
        <v>3.2137007379349292E-3</v>
      </c>
      <c r="P519" s="5">
        <f t="shared" si="81"/>
        <v>0.25356716124136658</v>
      </c>
      <c r="Q519" s="5">
        <f t="shared" si="82"/>
        <v>8.101187260107559E+69</v>
      </c>
    </row>
    <row r="520" spans="3:17" x14ac:dyDescent="0.25">
      <c r="D520" s="5">
        <f>'Mg2+离子浓度'!B531</f>
        <v>5.0035485018151009</v>
      </c>
      <c r="E520" s="5">
        <f>'OH-离子浓度 '!N531</f>
        <v>5.3911340289495806</v>
      </c>
      <c r="F520" s="5">
        <f>'Mg2+离子浓度'!M531</f>
        <v>2.6613060815528509</v>
      </c>
      <c r="G520" s="5">
        <f t="shared" si="75"/>
        <v>77.349067854329931</v>
      </c>
      <c r="H520" s="5">
        <f t="shared" si="76"/>
        <v>13787712630005.336</v>
      </c>
      <c r="I520" s="5">
        <f>Gd离子浓度!M531</f>
        <v>5.0877319638323489E-3</v>
      </c>
      <c r="J520" s="5">
        <f t="shared" si="77"/>
        <v>0.79719508094376146</v>
      </c>
      <c r="K520" s="5">
        <f t="shared" si="78"/>
        <v>4.4288615607986748E+22</v>
      </c>
      <c r="L520" s="5">
        <f>Nd离子浓度!M531</f>
        <v>1.4841947296994503E-2</v>
      </c>
      <c r="M520" s="5">
        <f t="shared" si="79"/>
        <v>2.3255799363844907</v>
      </c>
      <c r="N520" s="5">
        <f t="shared" si="80"/>
        <v>7.2674373012015337E+21</v>
      </c>
      <c r="O520" s="5">
        <f>'In离子浓度 '!M531</f>
        <v>3.220135342213297E-3</v>
      </c>
      <c r="P520" s="5">
        <f t="shared" si="81"/>
        <v>0.25458278003953255</v>
      </c>
      <c r="Q520" s="5">
        <f t="shared" si="82"/>
        <v>8.133635145032989E+69</v>
      </c>
    </row>
    <row r="521" spans="3:17" x14ac:dyDescent="0.25">
      <c r="D521" s="5">
        <f>'Mg2+离子浓度'!B532</f>
        <v>5.0335485018151012</v>
      </c>
      <c r="E521" s="5">
        <f>'OH-离子浓度 '!N532</f>
        <v>5.3911536029367264</v>
      </c>
      <c r="F521" s="5">
        <f>'Mg2+离子浓度'!M532</f>
        <v>2.6612922613993333</v>
      </c>
      <c r="G521" s="5">
        <f t="shared" si="75"/>
        <v>77.349227852892213</v>
      </c>
      <c r="H521" s="5">
        <f t="shared" si="76"/>
        <v>13787741150248.166</v>
      </c>
      <c r="I521" s="5">
        <f>Gd离子浓度!M532</f>
        <v>5.0877202828475991E-3</v>
      </c>
      <c r="J521" s="5">
        <f t="shared" si="77"/>
        <v>0.79720193397019767</v>
      </c>
      <c r="K521" s="5">
        <f t="shared" si="78"/>
        <v>4.4288996331677653E+22</v>
      </c>
      <c r="L521" s="5">
        <f>Nd离子浓度!M532</f>
        <v>1.4841932793368914E-2</v>
      </c>
      <c r="M521" s="5">
        <f t="shared" si="79"/>
        <v>2.3256029948460557</v>
      </c>
      <c r="N521" s="5">
        <f t="shared" si="80"/>
        <v>7.2675093588939249E+21</v>
      </c>
      <c r="O521" s="5">
        <f>'In离子浓度 '!M532</f>
        <v>3.2394414397504058E-3</v>
      </c>
      <c r="P521" s="5">
        <f t="shared" si="81"/>
        <v>0.2576502105226301</v>
      </c>
      <c r="Q521" s="5">
        <f t="shared" si="82"/>
        <v>8.2316361189338691E+69</v>
      </c>
    </row>
    <row r="522" spans="3:17" x14ac:dyDescent="0.25">
      <c r="D522" s="5">
        <f>'Mg2+离子浓度'!B533</f>
        <v>5.0635485018151005</v>
      </c>
      <c r="E522" s="5">
        <f>'OH-离子浓度 '!N533</f>
        <v>5.3911731767846209</v>
      </c>
      <c r="F522" s="5">
        <f>'Mg2+离子浓度'!M533</f>
        <v>2.6612784413175836</v>
      </c>
      <c r="G522" s="5">
        <f t="shared" si="75"/>
        <v>77.349387845750343</v>
      </c>
      <c r="H522" s="5">
        <f t="shared" si="76"/>
        <v>13787769669474.215</v>
      </c>
      <c r="I522" s="5">
        <f>Gd离子浓度!M533</f>
        <v>5.0877086018896664E-3</v>
      </c>
      <c r="J522" s="5">
        <f t="shared" si="77"/>
        <v>0.79720878696224318</v>
      </c>
      <c r="K522" s="5">
        <f t="shared" si="78"/>
        <v>4.4289377053457953E+22</v>
      </c>
      <c r="L522" s="5">
        <f>Nd离子浓度!M533</f>
        <v>1.4841918289757502E-2</v>
      </c>
      <c r="M522" s="5">
        <f t="shared" si="79"/>
        <v>2.3256260532640671</v>
      </c>
      <c r="N522" s="5">
        <f t="shared" si="80"/>
        <v>7.2675814164502099E+21</v>
      </c>
      <c r="O522" s="5">
        <f>'In离子浓度 '!M533</f>
        <v>3.2587475184214986E-3</v>
      </c>
      <c r="P522" s="5">
        <f t="shared" si="81"/>
        <v>0.26073607430028417</v>
      </c>
      <c r="Q522" s="5">
        <f t="shared" si="82"/>
        <v>8.3302260159835198E+69</v>
      </c>
    </row>
    <row r="523" spans="3:17" x14ac:dyDescent="0.25">
      <c r="D523" s="5">
        <f>'Mg2+离子浓度'!B534</f>
        <v>5.083548501815101</v>
      </c>
      <c r="E523" s="5">
        <f>'OH-离子浓度 '!N534</f>
        <v>5.3911804794472431</v>
      </c>
      <c r="F523" s="5">
        <f>'Mg2+离子浓度'!M534</f>
        <v>2.6612671573266851</v>
      </c>
      <c r="G523" s="5">
        <f t="shared" si="75"/>
        <v>77.349269427281882</v>
      </c>
      <c r="H523" s="5">
        <f t="shared" si="76"/>
        <v>13787748561012.814</v>
      </c>
      <c r="I523" s="5">
        <f>Gd离子浓度!M534</f>
        <v>5.0876990644493497E-3</v>
      </c>
      <c r="J523" s="5">
        <f t="shared" si="77"/>
        <v>0.79721053210877746</v>
      </c>
      <c r="K523" s="5">
        <f t="shared" si="78"/>
        <v>4.4289474006043196E+22</v>
      </c>
      <c r="L523" s="5">
        <f>Nd离子浓度!M534</f>
        <v>1.4841906447619945E-2</v>
      </c>
      <c r="M523" s="5">
        <f t="shared" si="79"/>
        <v>2.325633648281908</v>
      </c>
      <c r="N523" s="5">
        <f t="shared" si="80"/>
        <v>7.2676051508809632E+21</v>
      </c>
      <c r="O523" s="5">
        <f>'In离子浓度 '!M534</f>
        <v>3.2716177501385542E-3</v>
      </c>
      <c r="P523" s="5">
        <f t="shared" si="81"/>
        <v>0.26280180074674464</v>
      </c>
      <c r="Q523" s="5">
        <f t="shared" si="82"/>
        <v>8.3962236660301808E+69</v>
      </c>
    </row>
    <row r="524" spans="3:17" x14ac:dyDescent="0.25">
      <c r="D524" s="5">
        <f>'Mg2+离子浓度'!B535</f>
        <v>5.1335485018151008</v>
      </c>
      <c r="E524" s="5">
        <f>'OH-离子浓度 '!N535</f>
        <v>5.3912275104358143</v>
      </c>
      <c r="F524" s="5">
        <f>'Mg2+离子浓度'!M535</f>
        <v>2.6612493158461663</v>
      </c>
      <c r="G524" s="5">
        <f t="shared" si="75"/>
        <v>77.350100406711533</v>
      </c>
      <c r="H524" s="5">
        <f t="shared" si="76"/>
        <v>13787896685688.33</v>
      </c>
      <c r="I524" s="5">
        <f>Gd离子浓度!M535</f>
        <v>5.0876839844603951E-3</v>
      </c>
      <c r="J524" s="5">
        <f t="shared" si="77"/>
        <v>0.79722903314249538</v>
      </c>
      <c r="K524" s="5">
        <f t="shared" si="78"/>
        <v>4.4290501841249746E+22</v>
      </c>
      <c r="L524" s="5">
        <f>Nd离子浓度!M535</f>
        <v>1.4841887723571362E-2</v>
      </c>
      <c r="M524" s="5">
        <f t="shared" si="79"/>
        <v>2.3256915791178456</v>
      </c>
      <c r="N524" s="5">
        <f t="shared" si="80"/>
        <v>7.2677861847432681E+21</v>
      </c>
      <c r="O524" s="5">
        <f>'In离子浓度 '!M535</f>
        <v>3.3037956874072179E-3</v>
      </c>
      <c r="P524" s="5">
        <f t="shared" si="81"/>
        <v>0.26801081588438752</v>
      </c>
      <c r="Q524" s="5">
        <f t="shared" si="82"/>
        <v>8.5626458749005601E+69</v>
      </c>
    </row>
    <row r="525" spans="3:17" x14ac:dyDescent="0.25">
      <c r="C525" t="s">
        <v>253</v>
      </c>
      <c r="D525" s="5">
        <f>'Mg2+离子浓度'!B536</f>
        <v>5.1835485018151006</v>
      </c>
      <c r="E525" s="5">
        <f>'OH-离子浓度 '!N536</f>
        <v>5.3912745409924385</v>
      </c>
      <c r="F525" s="5">
        <f>'Mg2+离子浓度'!M536</f>
        <v>2.661231474485259</v>
      </c>
      <c r="G525" s="5">
        <f t="shared" si="75"/>
        <v>77.350931370900852</v>
      </c>
      <c r="H525" s="5">
        <f t="shared" si="76"/>
        <v>13788044807647.211</v>
      </c>
      <c r="I525" s="5">
        <f>Gd离子浓度!M536</f>
        <v>5.0876689045161383E-3</v>
      </c>
      <c r="J525" s="5">
        <f t="shared" si="77"/>
        <v>0.79724753423193007</v>
      </c>
      <c r="K525" s="5">
        <f t="shared" si="78"/>
        <v>4.4291529679551674E+22</v>
      </c>
      <c r="L525" s="5">
        <f>Nd离子浓度!M536</f>
        <v>1.4841868999546402E-2</v>
      </c>
      <c r="M525" s="5">
        <f t="shared" si="79"/>
        <v>2.3257495103068293</v>
      </c>
      <c r="N525" s="5">
        <f t="shared" si="80"/>
        <v>7.2679672197088417E+21</v>
      </c>
      <c r="O525" s="5">
        <f>'In离子浓度 '!M536</f>
        <v>3.3359735840812802E-3</v>
      </c>
      <c r="P525" s="5">
        <f t="shared" si="81"/>
        <v>0.27327121919242831</v>
      </c>
      <c r="Q525" s="5">
        <f t="shared" si="82"/>
        <v>8.7307098783523417E+69</v>
      </c>
    </row>
    <row r="526" spans="3:17" x14ac:dyDescent="0.25">
      <c r="C526" s="5">
        <f>(C506+C527)*18</f>
        <v>5.2766825592612419</v>
      </c>
      <c r="D526" s="5">
        <f>'Mg2+离子浓度'!B537</f>
        <v>5.2335485018151005</v>
      </c>
      <c r="E526" s="5">
        <f>'OH-离子浓度 '!N537</f>
        <v>5.3913215711171167</v>
      </c>
      <c r="F526" s="5">
        <f>'Mg2+离子浓度'!M537</f>
        <v>2.6612136332439622</v>
      </c>
      <c r="G526" s="5">
        <f t="shared" si="75"/>
        <v>77.35176231984974</v>
      </c>
      <c r="H526" s="5">
        <f t="shared" si="76"/>
        <v>13788192926889.438</v>
      </c>
      <c r="I526" s="5">
        <f>Gd离子浓度!M537</f>
        <v>5.0876538246165783E-3</v>
      </c>
      <c r="J526" s="5">
        <f t="shared" si="77"/>
        <v>0.79726603537707419</v>
      </c>
      <c r="K526" s="5">
        <f t="shared" si="78"/>
        <v>4.4292557520948571E+22</v>
      </c>
      <c r="L526" s="5">
        <f>Nd离子浓度!M537</f>
        <v>1.4841850275545059E-2</v>
      </c>
      <c r="M526" s="5">
        <f t="shared" si="79"/>
        <v>2.325807441848839</v>
      </c>
      <c r="N526" s="5">
        <f t="shared" si="80"/>
        <v>7.2681482557776221E+21</v>
      </c>
      <c r="O526" s="5">
        <f>'In离子浓度 '!M537</f>
        <v>3.3681514401607943E-3</v>
      </c>
      <c r="P526" s="5">
        <f t="shared" si="81"/>
        <v>0.2785830184902211</v>
      </c>
      <c r="Q526" s="5">
        <f t="shared" si="82"/>
        <v>8.9004159262051467E+69</v>
      </c>
    </row>
    <row r="527" spans="3:17" x14ac:dyDescent="0.25">
      <c r="C527" s="79">
        <v>0.2931415442581049</v>
      </c>
      <c r="D527" s="5">
        <f>'Mg2+离子浓度'!B538</f>
        <v>5.2766975328851693</v>
      </c>
      <c r="E527" s="5">
        <f>'OH-离子浓度 '!N538</f>
        <v>5.3913588894959164</v>
      </c>
      <c r="F527" s="5">
        <f>'Mg2+离子浓度'!M538</f>
        <v>2.6611970594217005</v>
      </c>
      <c r="G527" s="5">
        <f t="shared" si="75"/>
        <v>77.352351424176206</v>
      </c>
      <c r="H527" s="5">
        <f t="shared" si="76"/>
        <v>13788297936573.299</v>
      </c>
      <c r="I527" s="5">
        <f>Gd离子浓度!M538</f>
        <v>5.087639815921462E-3</v>
      </c>
      <c r="J527" s="5">
        <f t="shared" si="77"/>
        <v>0.79728039607069223</v>
      </c>
      <c r="K527" s="5">
        <f t="shared" si="78"/>
        <v>4.4293355337260684E+22</v>
      </c>
      <c r="L527" s="5">
        <f>Nd离子浓度!M538</f>
        <v>1.4841832881578233E-2</v>
      </c>
      <c r="M527" s="5">
        <f t="shared" si="79"/>
        <v>2.3258530136525657</v>
      </c>
      <c r="N527" s="5">
        <f t="shared" si="80"/>
        <v>7.2682906676642678E+21</v>
      </c>
      <c r="O527" s="5">
        <f>'In离子浓度 '!M538</f>
        <v>3.3959199934642395E-3</v>
      </c>
      <c r="P527" s="5">
        <f t="shared" si="81"/>
        <v>0.28320724287283078</v>
      </c>
      <c r="Q527" s="5">
        <f t="shared" si="82"/>
        <v>9.0481547243715909E+69</v>
      </c>
    </row>
    <row r="528" spans="3:17" x14ac:dyDescent="0.25">
      <c r="D528" s="5">
        <f>'Mg2+离子浓度'!B539</f>
        <v>5.2766975329851693</v>
      </c>
      <c r="E528" s="5">
        <f>'OH-离子浓度 '!N539</f>
        <v>5.3913628830642928</v>
      </c>
      <c r="F528" s="5">
        <f>'Mg2+离子浓度'!M539</f>
        <v>2.6611990343295875</v>
      </c>
      <c r="G528" s="5">
        <f t="shared" si="75"/>
        <v>77.352523423651206</v>
      </c>
      <c r="H528" s="5">
        <f t="shared" si="76"/>
        <v>13788328596016.258</v>
      </c>
      <c r="I528" s="5">
        <f>Gd离子浓度!M539</f>
        <v>5.0876435913328943E-3</v>
      </c>
      <c r="J528" s="5">
        <f t="shared" si="77"/>
        <v>0.79728275943589288</v>
      </c>
      <c r="K528" s="5">
        <f t="shared" si="78"/>
        <v>4.4293486635327387E+22</v>
      </c>
      <c r="L528" s="5">
        <f>Nd离子浓度!M539</f>
        <v>1.4841843895082243E-2</v>
      </c>
      <c r="M528" s="5">
        <f t="shared" si="79"/>
        <v>2.3258599081009539</v>
      </c>
      <c r="N528" s="5">
        <f t="shared" si="80"/>
        <v>7.2683122128154809E+21</v>
      </c>
      <c r="O528" s="5">
        <f>'In离子浓度 '!M539</f>
        <v>3.3959199932726454E-3</v>
      </c>
      <c r="P528" s="5">
        <f t="shared" si="81"/>
        <v>0.28320850153235444</v>
      </c>
      <c r="Q528" s="5">
        <f t="shared" si="82"/>
        <v>9.048194937135925E+69</v>
      </c>
    </row>
    <row r="529" spans="3:17" x14ac:dyDescent="0.25">
      <c r="D529" s="5">
        <f>'Mg2+离子浓度'!B540</f>
        <v>5.2766975332851693</v>
      </c>
      <c r="E529" s="5">
        <f>'OH-离子浓度 '!N540</f>
        <v>5.3913748665771957</v>
      </c>
      <c r="F529" s="5">
        <f>'Mg2+离子浓度'!M540</f>
        <v>2.661204960064909</v>
      </c>
      <c r="G529" s="5">
        <f t="shared" si="75"/>
        <v>77.353039533581239</v>
      </c>
      <c r="H529" s="5">
        <f t="shared" si="76"/>
        <v>13788420594221.256</v>
      </c>
      <c r="I529" s="5">
        <f>Gd离子浓度!M540</f>
        <v>5.0876549184222805E-3</v>
      </c>
      <c r="J529" s="5">
        <f t="shared" si="77"/>
        <v>0.7972898509426839</v>
      </c>
      <c r="K529" s="5">
        <f t="shared" si="78"/>
        <v>4.4293880607926888E+22</v>
      </c>
      <c r="L529" s="5">
        <f>Nd离子浓度!M540</f>
        <v>1.4841876936655993E-2</v>
      </c>
      <c r="M529" s="5">
        <f t="shared" si="79"/>
        <v>2.325880595338353</v>
      </c>
      <c r="N529" s="5">
        <f t="shared" si="80"/>
        <v>7.2683768604323532E+21</v>
      </c>
      <c r="O529" s="5">
        <f>'In离子浓度 '!M540</f>
        <v>3.3959199929407941E-3</v>
      </c>
      <c r="P529" s="5">
        <f t="shared" si="81"/>
        <v>0.28321227846437891</v>
      </c>
      <c r="Q529" s="5">
        <f t="shared" si="82"/>
        <v>9.0483156058906998E+69</v>
      </c>
    </row>
    <row r="530" spans="3:17" x14ac:dyDescent="0.25">
      <c r="D530" s="5">
        <f>'Mg2+离子浓度'!B541</f>
        <v>5.2766975336851694</v>
      </c>
      <c r="E530" s="5">
        <f>'OH-离子浓度 '!N541</f>
        <v>5.3913908452795347</v>
      </c>
      <c r="F530" s="5">
        <f>'Mg2+离子浓度'!M541</f>
        <v>2.661212861292197</v>
      </c>
      <c r="G530" s="5">
        <f t="shared" si="75"/>
        <v>77.353727710561344</v>
      </c>
      <c r="H530" s="5">
        <f t="shared" si="76"/>
        <v>13788543263914.68</v>
      </c>
      <c r="I530" s="5">
        <f>Gd离子浓度!M541</f>
        <v>5.0876700214167814E-3</v>
      </c>
      <c r="J530" s="5">
        <f t="shared" si="77"/>
        <v>0.7972993066953199</v>
      </c>
      <c r="K530" s="5">
        <f t="shared" si="78"/>
        <v>4.4294405927517777E+22</v>
      </c>
      <c r="L530" s="5">
        <f>Nd离子浓度!M541</f>
        <v>1.4841920992346732E-2</v>
      </c>
      <c r="M530" s="5">
        <f t="shared" si="79"/>
        <v>2.3259081794635459</v>
      </c>
      <c r="N530" s="5">
        <f t="shared" si="80"/>
        <v>7.2684630608235809E+21</v>
      </c>
      <c r="O530" s="5">
        <f>'In离子浓度 '!M541</f>
        <v>3.3959199925576058E-3</v>
      </c>
      <c r="P530" s="5">
        <f t="shared" si="81"/>
        <v>0.28321731466487332</v>
      </c>
      <c r="Q530" s="5">
        <f t="shared" si="82"/>
        <v>9.0484765068649622E+69</v>
      </c>
    </row>
    <row r="531" spans="3:17" x14ac:dyDescent="0.25">
      <c r="D531" s="5">
        <f>'Mg2+离子浓度'!B542</f>
        <v>5.2766975338851694</v>
      </c>
      <c r="E531" s="5">
        <f>'OH-离子浓度 '!N542</f>
        <v>5.39139883371345</v>
      </c>
      <c r="F531" s="5">
        <f>'Mg2+离子浓度'!M542</f>
        <v>2.661216811575347</v>
      </c>
      <c r="G531" s="5">
        <f t="shared" si="75"/>
        <v>77.354071764654506</v>
      </c>
      <c r="H531" s="5">
        <f t="shared" si="76"/>
        <v>13788604592630.037</v>
      </c>
      <c r="I531" s="5">
        <f>Gd离子浓度!M542</f>
        <v>5.0876775726346867E-3</v>
      </c>
      <c r="J531" s="5">
        <f t="shared" si="77"/>
        <v>0.79730403415245854</v>
      </c>
      <c r="K531" s="5">
        <f t="shared" si="78"/>
        <v>4.4294668564025477E+22</v>
      </c>
      <c r="L531" s="5">
        <f>Nd离子浓度!M542</f>
        <v>1.4841943019845254E-2</v>
      </c>
      <c r="M531" s="5">
        <f t="shared" si="79"/>
        <v>2.3259219703766463</v>
      </c>
      <c r="N531" s="5">
        <f t="shared" si="80"/>
        <v>7.2685061574270197E+21</v>
      </c>
      <c r="O531" s="5">
        <f>'In离子浓度 '!M542</f>
        <v>3.3959199922866503E-3</v>
      </c>
      <c r="P531" s="5">
        <f t="shared" si="81"/>
        <v>0.28321983249075883</v>
      </c>
      <c r="Q531" s="5">
        <f t="shared" si="82"/>
        <v>9.0485569485865439E+69</v>
      </c>
    </row>
    <row r="532" spans="3:17" x14ac:dyDescent="0.25">
      <c r="D532" s="5">
        <f>'Mg2+离子浓度'!B543</f>
        <v>5.2766975428851692</v>
      </c>
      <c r="E532" s="5">
        <f>'OH-离子浓度 '!N543</f>
        <v>5.3917584331209145</v>
      </c>
      <c r="F532" s="5">
        <f>'Mg2+离子浓度'!M543</f>
        <v>2.6613946175064687</v>
      </c>
      <c r="G532" s="5">
        <f t="shared" si="75"/>
        <v>77.369559950821696</v>
      </c>
      <c r="H532" s="5">
        <f t="shared" si="76"/>
        <v>13791365410128.645</v>
      </c>
      <c r="I532" s="5">
        <f>Gd离子浓度!M543</f>
        <v>5.0880174139268366E-3</v>
      </c>
      <c r="J532" s="5">
        <f t="shared" si="77"/>
        <v>0.79751685039883491</v>
      </c>
      <c r="K532" s="5">
        <f t="shared" si="78"/>
        <v>4.4306491688824166E+22</v>
      </c>
      <c r="L532" s="5">
        <f>Nd离子浓度!M543</f>
        <v>1.484293430252602E-2</v>
      </c>
      <c r="M532" s="5">
        <f t="shared" si="79"/>
        <v>2.3265427872212068</v>
      </c>
      <c r="N532" s="5">
        <f t="shared" si="80"/>
        <v>7.270446210066272E+21</v>
      </c>
      <c r="O532" s="5">
        <f>'In离子浓度 '!M543</f>
        <v>3.395919990469027E-3</v>
      </c>
      <c r="P532" s="5">
        <f t="shared" si="81"/>
        <v>0.28333319349242542</v>
      </c>
      <c r="Q532" s="5">
        <f t="shared" si="82"/>
        <v>9.0521787058282881E+69</v>
      </c>
    </row>
    <row r="533" spans="3:17" x14ac:dyDescent="0.25">
      <c r="D533" s="5">
        <f>'Mg2+离子浓度'!B544</f>
        <v>5.2766976328851696</v>
      </c>
      <c r="E533" s="5">
        <f>'OH-离子浓度 '!N544</f>
        <v>5.3953545708790092</v>
      </c>
      <c r="F533" s="5">
        <f>'Mg2+离子浓度'!M544</f>
        <v>2.6631727285974014</v>
      </c>
      <c r="G533" s="5">
        <f t="shared" si="75"/>
        <v>77.524561171604233</v>
      </c>
      <c r="H533" s="5">
        <f t="shared" si="76"/>
        <v>13818994861248.527</v>
      </c>
      <c r="I533" s="5">
        <f>Gd离子浓度!M544</f>
        <v>5.0914158706516889E-3</v>
      </c>
      <c r="J533" s="5">
        <f t="shared" si="77"/>
        <v>0.79964742761085894</v>
      </c>
      <c r="K533" s="5">
        <f t="shared" si="78"/>
        <v>4.4424857089492168E+22</v>
      </c>
      <c r="L533" s="5">
        <f>Nd离子浓度!M544</f>
        <v>1.4852847183834807E-2</v>
      </c>
      <c r="M533" s="5">
        <f t="shared" si="79"/>
        <v>2.3327579881488765</v>
      </c>
      <c r="N533" s="5">
        <f t="shared" si="80"/>
        <v>7.2898687129652392E+21</v>
      </c>
      <c r="O533" s="5">
        <f>'In离子浓度 '!M544</f>
        <v>3.395919984721199E-3</v>
      </c>
      <c r="P533" s="5">
        <f t="shared" si="81"/>
        <v>0.28446893219501113</v>
      </c>
      <c r="Q533" s="5">
        <f t="shared" si="82"/>
        <v>9.0884642873805471E+69</v>
      </c>
    </row>
    <row r="534" spans="3:17" x14ac:dyDescent="0.25">
      <c r="D534" s="5">
        <f>'Mg2+离子浓度'!B545</f>
        <v>5.2766985328851694</v>
      </c>
      <c r="E534" s="5">
        <f>'OH-离子浓度 '!N545</f>
        <v>5.4313164015023441</v>
      </c>
      <c r="F534" s="5">
        <f>'Mg2+离子浓度'!M545</f>
        <v>2.6809540027215686</v>
      </c>
      <c r="G534" s="5">
        <f t="shared" si="75"/>
        <v>79.085992561688101</v>
      </c>
      <c r="H534" s="5">
        <f t="shared" si="76"/>
        <v>14097324877306.258</v>
      </c>
      <c r="I534" s="5">
        <f>Gd离子浓度!M545</f>
        <v>5.1254005757800569E-3</v>
      </c>
      <c r="J534" s="5">
        <f t="shared" si="77"/>
        <v>0.82118900034046738</v>
      </c>
      <c r="K534" s="5">
        <f t="shared" si="78"/>
        <v>4.5621611130025966E+22</v>
      </c>
      <c r="L534" s="5">
        <f>Nd离子浓度!M545</f>
        <v>1.4951976167897483E-2</v>
      </c>
      <c r="M534" s="5">
        <f t="shared" si="79"/>
        <v>2.3955978037017185</v>
      </c>
      <c r="N534" s="5">
        <f t="shared" si="80"/>
        <v>7.4862431365678708E+21</v>
      </c>
      <c r="O534" s="5">
        <f>'In离子浓度 '!M545</f>
        <v>3.3959199665449706E-3</v>
      </c>
      <c r="P534" s="5">
        <f t="shared" si="81"/>
        <v>0.2960366718650897</v>
      </c>
      <c r="Q534" s="5">
        <f t="shared" si="82"/>
        <v>9.4580406346674022E+69</v>
      </c>
    </row>
    <row r="535" spans="3:17" x14ac:dyDescent="0.25">
      <c r="C535" s="82">
        <v>7.4868119641229509E-6</v>
      </c>
      <c r="D535" s="5">
        <f>'Mg2+离子浓度'!B546</f>
        <v>5.2767050196971335</v>
      </c>
      <c r="E535" s="5">
        <f>'OH-离子浓度 '!N546</f>
        <v>5.6905147017817423</v>
      </c>
      <c r="F535" s="5">
        <f>'Mg2+离子浓度'!M546</f>
        <v>2.8091140953182756</v>
      </c>
      <c r="G535" s="5">
        <f t="shared" si="75"/>
        <v>90.964613447239842</v>
      </c>
      <c r="H535" s="5">
        <f t="shared" si="76"/>
        <v>16214726104677.334</v>
      </c>
      <c r="I535" s="5">
        <f>Gd离子浓度!M546</f>
        <v>5.3703479610849288E-3</v>
      </c>
      <c r="J535" s="5">
        <f t="shared" si="77"/>
        <v>0.98959404903144443</v>
      </c>
      <c r="K535" s="5">
        <f t="shared" si="78"/>
        <v>5.4977447168413587E+22</v>
      </c>
      <c r="L535" s="5">
        <f>Nd离子浓度!M546</f>
        <v>1.5666455497256485E-2</v>
      </c>
      <c r="M535" s="5">
        <f t="shared" si="79"/>
        <v>2.8868578427027924</v>
      </c>
      <c r="N535" s="5">
        <f t="shared" si="80"/>
        <v>9.021430758446227E+21</v>
      </c>
      <c r="O535" s="5">
        <f>'In离子浓度 '!M546</f>
        <v>3.395919917747404E-3</v>
      </c>
      <c r="P535" s="5">
        <f t="shared" si="81"/>
        <v>0.39158331499409144</v>
      </c>
      <c r="Q535" s="5">
        <f t="shared" si="82"/>
        <v>1.2510649041344774E+70</v>
      </c>
    </row>
    <row r="536" spans="3:17" x14ac:dyDescent="0.25">
      <c r="D536" s="5">
        <f>'Mg2+离子浓度'!B547</f>
        <v>5.2767075328851689</v>
      </c>
      <c r="E536" s="5">
        <f>'OH-离子浓度 '!N547</f>
        <v>5.6905143361013932</v>
      </c>
      <c r="F536" s="5">
        <f>'Mg2+离子浓度'!M547</f>
        <v>2.8091139618004402</v>
      </c>
      <c r="G536" s="5">
        <f t="shared" si="75"/>
        <v>90.96459743264802</v>
      </c>
      <c r="H536" s="5">
        <f t="shared" si="76"/>
        <v>16214723250026.387</v>
      </c>
      <c r="I536" s="5">
        <f>Gd离子浓度!M547</f>
        <v>5.3703478482328608E-3</v>
      </c>
      <c r="J536" s="5">
        <f t="shared" si="77"/>
        <v>0.98959383745816054</v>
      </c>
      <c r="K536" s="5">
        <f t="shared" si="78"/>
        <v>5.4977435414342253E+22</v>
      </c>
      <c r="L536" s="5">
        <f>Nd离子浓度!M547</f>
        <v>1.5666455357133846E-2</v>
      </c>
      <c r="M536" s="5">
        <f t="shared" si="79"/>
        <v>2.8868572603419942</v>
      </c>
      <c r="N536" s="5">
        <f t="shared" si="80"/>
        <v>9.021428938568732E+21</v>
      </c>
      <c r="O536" s="5">
        <f>'In离子浓度 '!M547</f>
        <v>3.3959215049675154E-3</v>
      </c>
      <c r="P536" s="5">
        <f t="shared" si="81"/>
        <v>0.39158353005645108</v>
      </c>
      <c r="Q536" s="5">
        <f t="shared" si="82"/>
        <v>1.251065591234668E+70</v>
      </c>
    </row>
    <row r="537" spans="3:17" x14ac:dyDescent="0.25">
      <c r="D537" s="5">
        <f>'Mg2+离子浓度'!B548</f>
        <v>5.2767175328851694</v>
      </c>
      <c r="E537" s="5">
        <f>'OH-离子浓度 '!N548</f>
        <v>5.6905136162913861</v>
      </c>
      <c r="F537" s="5">
        <f>'Mg2+离子浓度'!M548</f>
        <v>2.8091136954663418</v>
      </c>
      <c r="G537" s="5">
        <f t="shared" si="75"/>
        <v>90.964565795470776</v>
      </c>
      <c r="H537" s="5">
        <f t="shared" si="76"/>
        <v>16214717610600.852</v>
      </c>
      <c r="I537" s="5">
        <f>Gd离子浓度!M548</f>
        <v>5.3703476231217019E-3</v>
      </c>
      <c r="J537" s="5">
        <f t="shared" si="77"/>
        <v>0.98959342044703369</v>
      </c>
      <c r="K537" s="5">
        <f t="shared" si="78"/>
        <v>5.4977412247057427E+22</v>
      </c>
      <c r="L537" s="5">
        <f>Nd离子浓度!M548</f>
        <v>1.566645507762484E-2</v>
      </c>
      <c r="M537" s="5">
        <f t="shared" si="79"/>
        <v>2.8868561133356692</v>
      </c>
      <c r="N537" s="5">
        <f t="shared" si="80"/>
        <v>9.0214253541739662E+21</v>
      </c>
      <c r="O537" s="5">
        <f>'In离子浓度 '!M548</f>
        <v>3.395927880800992E-3</v>
      </c>
      <c r="P537" s="5">
        <f t="shared" si="81"/>
        <v>0.39158470325549422</v>
      </c>
      <c r="Q537" s="5">
        <f t="shared" si="82"/>
        <v>1.2510693394744223E+70</v>
      </c>
    </row>
    <row r="538" spans="3:17" x14ac:dyDescent="0.25">
      <c r="D538" s="5">
        <f>'Mg2+离子浓度'!B549</f>
        <v>5.2767475328851692</v>
      </c>
      <c r="E538" s="5">
        <f>'OH-离子浓度 '!N549</f>
        <v>5.6905123940272002</v>
      </c>
      <c r="F538" s="5">
        <f>'Mg2+离子浓度'!M549</f>
        <v>2.8091132341621954</v>
      </c>
      <c r="G538" s="5">
        <f t="shared" si="75"/>
        <v>90.964511781037061</v>
      </c>
      <c r="H538" s="5">
        <f t="shared" si="76"/>
        <v>16214707982359.549</v>
      </c>
      <c r="I538" s="5">
        <f>Gd离子浓度!M549</f>
        <v>5.3703472332177534E-3</v>
      </c>
      <c r="J538" s="5">
        <f t="shared" si="77"/>
        <v>0.98959271093598677</v>
      </c>
      <c r="K538" s="5">
        <f t="shared" si="78"/>
        <v>5.4977372829777048E+22</v>
      </c>
      <c r="L538" s="5">
        <f>Nd离子浓度!M549</f>
        <v>1.566645459350104E-2</v>
      </c>
      <c r="M538" s="5">
        <f t="shared" si="79"/>
        <v>2.886854163925086</v>
      </c>
      <c r="N538" s="5">
        <f t="shared" si="80"/>
        <v>9.0214192622658944E+21</v>
      </c>
      <c r="O538" s="5">
        <f>'In离子浓度 '!M549</f>
        <v>3.3959470851227871E-3</v>
      </c>
      <c r="P538" s="5">
        <f t="shared" si="81"/>
        <v>0.39158862751584472</v>
      </c>
      <c r="Q538" s="5">
        <f t="shared" si="82"/>
        <v>1.2510818770474273E+70</v>
      </c>
    </row>
    <row r="539" spans="3:17" x14ac:dyDescent="0.25">
      <c r="D539" s="5">
        <f>'Mg2+离子浓度'!B550</f>
        <v>5.2767775328851689</v>
      </c>
      <c r="E539" s="5">
        <f>'OH-离子浓度 '!N550</f>
        <v>5.690511171763287</v>
      </c>
      <c r="F539" s="5">
        <f>'Mg2+离子浓度'!M550</f>
        <v>2.8091127728581249</v>
      </c>
      <c r="G539" s="5">
        <f t="shared" si="75"/>
        <v>90.964457766635761</v>
      </c>
      <c r="H539" s="5">
        <f t="shared" si="76"/>
        <v>16214698354124.021</v>
      </c>
      <c r="I539" s="5">
        <f>Gd离子浓度!M550</f>
        <v>5.3703468433138344E-3</v>
      </c>
      <c r="J539" s="5">
        <f t="shared" si="77"/>
        <v>0.98959200142545389</v>
      </c>
      <c r="K539" s="5">
        <f t="shared" si="78"/>
        <v>5.4977333412525223E+22</v>
      </c>
      <c r="L539" s="5">
        <f>Nd离子浓度!M550</f>
        <v>1.5666454109377257E-2</v>
      </c>
      <c r="M539" s="5">
        <f t="shared" si="79"/>
        <v>2.8868522145158351</v>
      </c>
      <c r="N539" s="5">
        <f t="shared" si="80"/>
        <v>9.0214131703619854E+21</v>
      </c>
      <c r="O539" s="5">
        <f>'In离子浓度 '!M550</f>
        <v>3.3959662894439881E-3</v>
      </c>
      <c r="P539" s="5">
        <f t="shared" si="81"/>
        <v>0.39159255179034325</v>
      </c>
      <c r="Q539" s="5">
        <f t="shared" si="82"/>
        <v>1.2510944146656333E+70</v>
      </c>
    </row>
    <row r="540" spans="3:17" x14ac:dyDescent="0.25">
      <c r="D540" s="5">
        <f>'Mg2+离子浓度'!B551</f>
        <v>5.2767975328851691</v>
      </c>
      <c r="E540" s="5">
        <f>'OH-离子浓度 '!N551</f>
        <v>5.6905101651098944</v>
      </c>
      <c r="F540" s="5">
        <f>'Mg2+离子浓度'!M551</f>
        <v>2.8091123962049904</v>
      </c>
      <c r="G540" s="5">
        <f t="shared" si="75"/>
        <v>90.964413386604207</v>
      </c>
      <c r="H540" s="5">
        <f t="shared" si="76"/>
        <v>16214690443244.957</v>
      </c>
      <c r="I540" s="5">
        <f>Gd离子浓度!M551</f>
        <v>5.3703465249586406E-3</v>
      </c>
      <c r="J540" s="5">
        <f t="shared" si="77"/>
        <v>0.98959141758487268</v>
      </c>
      <c r="K540" s="5">
        <f t="shared" si="78"/>
        <v>5.4977300976937371E+22</v>
      </c>
      <c r="L540" s="5">
        <f>Nd离子浓度!M551</f>
        <v>1.5666453714091852E-2</v>
      </c>
      <c r="M540" s="5">
        <f t="shared" si="79"/>
        <v>2.8868506096215736</v>
      </c>
      <c r="N540" s="5">
        <f t="shared" si="80"/>
        <v>9.0214081550674181E+21</v>
      </c>
      <c r="O540" s="5">
        <f>'In离子浓度 '!M551</f>
        <v>3.3959790766010249E-3</v>
      </c>
      <c r="P540" s="5">
        <f t="shared" si="81"/>
        <v>0.39159508515766395</v>
      </c>
      <c r="Q540" s="5">
        <f t="shared" si="82"/>
        <v>1.2511025084909391E+70</v>
      </c>
    </row>
    <row r="541" spans="3:17" x14ac:dyDescent="0.25">
      <c r="D541" s="5">
        <f>'Mg2+离子浓度'!B552</f>
        <v>5.2768975328851697</v>
      </c>
      <c r="E541" s="5">
        <f>'OH-离子浓度 '!N552</f>
        <v>5.6905080209038106</v>
      </c>
      <c r="F541" s="5">
        <f>'Mg2+离子浓度'!M552</f>
        <v>2.8091115539830911</v>
      </c>
      <c r="G541" s="5">
        <f t="shared" si="75"/>
        <v>90.964317562406748</v>
      </c>
      <c r="H541" s="5">
        <f t="shared" si="76"/>
        <v>16214673362282.844</v>
      </c>
      <c r="I541" s="5">
        <f>Gd离子浓度!M552</f>
        <v>5.3703458130948279E-3</v>
      </c>
      <c r="J541" s="5">
        <f t="shared" si="77"/>
        <v>0.98959016776506792</v>
      </c>
      <c r="K541" s="5">
        <f t="shared" si="78"/>
        <v>5.4977231542503778E+22</v>
      </c>
      <c r="L541" s="5">
        <f>Nd离子浓度!M552</f>
        <v>1.5666452830206849E-2</v>
      </c>
      <c r="M541" s="5">
        <f t="shared" si="79"/>
        <v>2.8868471834206937</v>
      </c>
      <c r="N541" s="5">
        <f t="shared" si="80"/>
        <v>9.0213974481896682E+21</v>
      </c>
      <c r="O541" s="5">
        <f>'In离子浓度 '!M552</f>
        <v>3.3960432492102528E-3</v>
      </c>
      <c r="P541" s="5">
        <f t="shared" si="81"/>
        <v>0.39160899960387702</v>
      </c>
      <c r="Q541" s="5">
        <f t="shared" si="82"/>
        <v>1.2511469635906614E+70</v>
      </c>
    </row>
    <row r="542" spans="3:17" x14ac:dyDescent="0.25">
      <c r="D542" s="5">
        <f>'Mg2+离子浓度'!B553</f>
        <v>5.277197532885169</v>
      </c>
      <c r="E542" s="5">
        <f>'OH-离子浓度 '!N553</f>
        <v>5.6905045518628281</v>
      </c>
      <c r="F542" s="5">
        <f>'Mg2+离子浓度'!M553</f>
        <v>2.8091100952124077</v>
      </c>
      <c r="G542" s="5">
        <f t="shared" si="75"/>
        <v>90.964159417632501</v>
      </c>
      <c r="H542" s="5">
        <f t="shared" si="76"/>
        <v>16214645172483.512</v>
      </c>
      <c r="I542" s="5">
        <f>Gd离子浓度!M553</f>
        <v>5.3703445801106999E-3</v>
      </c>
      <c r="J542" s="5">
        <f t="shared" si="77"/>
        <v>0.98958813074692054</v>
      </c>
      <c r="K542" s="5">
        <f t="shared" si="78"/>
        <v>5.497711837482892E+22</v>
      </c>
      <c r="L542" s="5">
        <f>Nd离子浓度!M553</f>
        <v>1.5666451299273194E-2</v>
      </c>
      <c r="M542" s="5">
        <f t="shared" si="79"/>
        <v>2.8868416216908472</v>
      </c>
      <c r="N542" s="5">
        <f t="shared" si="80"/>
        <v>9.0213800677838978E+21</v>
      </c>
      <c r="O542" s="5">
        <f>'In离子浓度 '!M553</f>
        <v>3.3962360099597144E-3</v>
      </c>
      <c r="P542" s="5">
        <f t="shared" si="81"/>
        <v>0.39165202407317112</v>
      </c>
      <c r="Q542" s="5">
        <f t="shared" si="82"/>
        <v>1.2512844219590132E+70</v>
      </c>
    </row>
    <row r="543" spans="3:17" x14ac:dyDescent="0.25">
      <c r="D543" s="5">
        <f>'Mg2+离子浓度'!B554</f>
        <v>5.2774975328851692</v>
      </c>
      <c r="E543" s="5">
        <f>'OH-离子浓度 '!N554</f>
        <v>5.6905010828243139</v>
      </c>
      <c r="F543" s="5">
        <f>'Mg2+离子浓度'!M554</f>
        <v>2.8091086364424815</v>
      </c>
      <c r="G543" s="5">
        <f t="shared" si="75"/>
        <v>90.96400127314449</v>
      </c>
      <c r="H543" s="5">
        <f t="shared" si="76"/>
        <v>16214616982735.203</v>
      </c>
      <c r="I543" s="5">
        <f>Gd离子浓度!M554</f>
        <v>5.3703433471268564E-3</v>
      </c>
      <c r="J543" s="5">
        <f t="shared" si="77"/>
        <v>0.9895860937331511</v>
      </c>
      <c r="K543" s="5">
        <f t="shared" si="78"/>
        <v>5.4977005207397289E+22</v>
      </c>
      <c r="L543" s="5">
        <f>Nd离子浓度!M554</f>
        <v>1.5666449768339689E-2</v>
      </c>
      <c r="M543" s="5">
        <f t="shared" si="79"/>
        <v>2.8868360599722545</v>
      </c>
      <c r="N543" s="5">
        <f t="shared" si="80"/>
        <v>9.0213626874132955E+21</v>
      </c>
      <c r="O543" s="5">
        <f>'In离子浓度 '!M554</f>
        <v>3.3964287706903405E-3</v>
      </c>
      <c r="P543" s="5">
        <f t="shared" si="81"/>
        <v>0.39169505074159389</v>
      </c>
      <c r="Q543" s="5">
        <f t="shared" si="82"/>
        <v>1.2514218873533351E+70</v>
      </c>
    </row>
    <row r="544" spans="3:17" x14ac:dyDescent="0.25">
      <c r="D544" s="5">
        <f>'Mg2+离子浓度'!B555</f>
        <v>5.2776975328851696</v>
      </c>
      <c r="E544" s="5">
        <f>'OH-离子浓度 '!N555</f>
        <v>5.6904981635751977</v>
      </c>
      <c r="F544" s="5">
        <f>'Mg2+离子浓度'!M555</f>
        <v>2.8091074453624429</v>
      </c>
      <c r="G544" s="5">
        <f t="shared" si="75"/>
        <v>90.963869374118758</v>
      </c>
      <c r="H544" s="5">
        <f t="shared" si="76"/>
        <v>16214593471322.418</v>
      </c>
      <c r="I544" s="5">
        <f>Gd离子浓度!M555</f>
        <v>5.3703423403999948E-3</v>
      </c>
      <c r="J544" s="5">
        <f t="shared" si="77"/>
        <v>0.98958438524147785</v>
      </c>
      <c r="K544" s="5">
        <f t="shared" si="78"/>
        <v>5.4976910291193219E+22</v>
      </c>
      <c r="L544" s="5">
        <f>Nd离子浓度!M555</f>
        <v>1.5666448518337844E-2</v>
      </c>
      <c r="M544" s="5">
        <f t="shared" si="79"/>
        <v>2.8868313867644235</v>
      </c>
      <c r="N544" s="5">
        <f t="shared" si="80"/>
        <v>9.0213480836388241E+21</v>
      </c>
      <c r="O544" s="5">
        <f>'In离子浓度 '!M555</f>
        <v>3.3965572281051842E-3</v>
      </c>
      <c r="P544" s="5">
        <f t="shared" si="81"/>
        <v>0.39172347441242766</v>
      </c>
      <c r="Q544" s="5">
        <f t="shared" si="82"/>
        <v>1.2515126978032832E+70</v>
      </c>
    </row>
    <row r="545" spans="3:17" x14ac:dyDescent="0.25">
      <c r="D545" s="5">
        <f>'Mg2+离子浓度'!B556</f>
        <v>5.2786975328851691</v>
      </c>
      <c r="E545" s="5">
        <f>'OH-离子浓度 '!N556</f>
        <v>5.6904927033273287</v>
      </c>
      <c r="F545" s="5">
        <f>'Mg2+离子浓度'!M556</f>
        <v>2.8091047820276391</v>
      </c>
      <c r="G545" s="5">
        <f t="shared" si="75"/>
        <v>90.963608564339523</v>
      </c>
      <c r="H545" s="5">
        <f t="shared" si="76"/>
        <v>16214546981165.691</v>
      </c>
      <c r="I545" s="5">
        <f>Gd离子浓度!M556</f>
        <v>5.3703400892907175E-3</v>
      </c>
      <c r="J545" s="5">
        <f t="shared" si="77"/>
        <v>0.98958112180634561</v>
      </c>
      <c r="K545" s="5">
        <f t="shared" si="78"/>
        <v>5.497672898924143E+22</v>
      </c>
      <c r="L545" s="5">
        <f>Nd离子浓度!M556</f>
        <v>1.5666445723248955E-2</v>
      </c>
      <c r="M545" s="5">
        <f t="shared" si="79"/>
        <v>2.886822561656146</v>
      </c>
      <c r="N545" s="5">
        <f t="shared" si="80"/>
        <v>9.0213205051754571E+21</v>
      </c>
      <c r="O545" s="5">
        <f>'In离子浓度 '!M556</f>
        <v>3.3972002641070019E-3</v>
      </c>
      <c r="P545" s="5">
        <f t="shared" si="81"/>
        <v>0.39186955449052002</v>
      </c>
      <c r="Q545" s="5">
        <f t="shared" si="82"/>
        <v>1.2519794073179554E+70</v>
      </c>
    </row>
    <row r="546" spans="3:17" x14ac:dyDescent="0.25">
      <c r="D546" s="5">
        <f>'Mg2+离子浓度'!B557</f>
        <v>5.2816975328851692</v>
      </c>
      <c r="E546" s="5">
        <f>'OH-离子浓度 '!N557</f>
        <v>5.6904856942206559</v>
      </c>
      <c r="F546" s="5">
        <f>'Mg2+离子浓度'!M557</f>
        <v>2.8091001690008155</v>
      </c>
      <c r="G546" s="5">
        <f t="shared" si="75"/>
        <v>90.963235103354052</v>
      </c>
      <c r="H546" s="5">
        <f t="shared" si="76"/>
        <v>16214480410580.045</v>
      </c>
      <c r="I546" s="5">
        <f>Gd离子浓度!M557</f>
        <v>5.370336190256713E-3</v>
      </c>
      <c r="J546" s="5">
        <f t="shared" si="77"/>
        <v>0.98957674667945861</v>
      </c>
      <c r="K546" s="5">
        <f t="shared" si="78"/>
        <v>5.4976485926636593E+22</v>
      </c>
      <c r="L546" s="5">
        <f>Nd离子浓度!M557</f>
        <v>1.5666440882013858E-2</v>
      </c>
      <c r="M546" s="5">
        <f t="shared" si="79"/>
        <v>2.8868110022974669</v>
      </c>
      <c r="N546" s="5">
        <f t="shared" si="80"/>
        <v>9.0212843821795849E+21</v>
      </c>
      <c r="O546" s="5">
        <f>'In离子浓度 '!M557</f>
        <v>3.3991301400235104E-3</v>
      </c>
      <c r="P546" s="5">
        <f t="shared" si="81"/>
        <v>0.39231200684168066</v>
      </c>
      <c r="Q546" s="5">
        <f t="shared" si="82"/>
        <v>1.253392993104411E+70</v>
      </c>
    </row>
    <row r="547" spans="3:17" x14ac:dyDescent="0.25">
      <c r="D547" s="5">
        <f>'Mg2+离子浓度'!B558</f>
        <v>5.2846975328851693</v>
      </c>
      <c r="E547" s="5">
        <f>'OH-离子浓度 '!N558</f>
        <v>5.6904786851297526</v>
      </c>
      <c r="F547" s="5">
        <f>'Mg2+离子浓度'!M558</f>
        <v>2.8090955559815676</v>
      </c>
      <c r="G547" s="5">
        <f t="shared" si="75"/>
        <v>90.962861644130044</v>
      </c>
      <c r="H547" s="5">
        <f t="shared" si="76"/>
        <v>16214413840308.387</v>
      </c>
      <c r="I547" s="5">
        <f>Gd离子浓度!M558</f>
        <v>5.3703322912255378E-3</v>
      </c>
      <c r="J547" s="5">
        <f t="shared" si="77"/>
        <v>0.9895723715756376</v>
      </c>
      <c r="K547" s="5">
        <f t="shared" si="78"/>
        <v>5.4976242865313199E+22</v>
      </c>
      <c r="L547" s="5">
        <f>Nd离子浓度!M558</f>
        <v>1.5666436040780253E-2</v>
      </c>
      <c r="M547" s="5">
        <f t="shared" si="79"/>
        <v>2.8867994429959332</v>
      </c>
      <c r="N547" s="5">
        <f t="shared" si="80"/>
        <v>9.0212482593622914E+21</v>
      </c>
      <c r="O547" s="5">
        <f>'In离子浓度 '!M558</f>
        <v>3.40106001534365E-3</v>
      </c>
      <c r="P547" s="5">
        <f t="shared" si="81"/>
        <v>0.3927547054160046</v>
      </c>
      <c r="Q547" s="5">
        <f t="shared" si="82"/>
        <v>1.2548073655463406E+70</v>
      </c>
    </row>
    <row r="548" spans="3:17" x14ac:dyDescent="0.25">
      <c r="D548" s="5">
        <f>'Mg2+离子浓度'!B559</f>
        <v>5.2866975328851691</v>
      </c>
      <c r="E548" s="5">
        <f>'OH-离子浓度 '!N559</f>
        <v>5.690472094315842</v>
      </c>
      <c r="F548" s="5">
        <f>'Mg2+离子浓度'!M559</f>
        <v>2.8090917894733085</v>
      </c>
      <c r="G548" s="5">
        <f t="shared" si="75"/>
        <v>90.962528969550263</v>
      </c>
      <c r="H548" s="5">
        <f t="shared" si="76"/>
        <v>16214354540026.785</v>
      </c>
      <c r="I548" s="5">
        <f>Gd离子浓度!M559</f>
        <v>5.3703291076822261E-3</v>
      </c>
      <c r="J548" s="5">
        <f t="shared" si="77"/>
        <v>0.9895683465401397</v>
      </c>
      <c r="K548" s="5">
        <f t="shared" si="78"/>
        <v>5.4976019252229987E+22</v>
      </c>
      <c r="L548" s="5">
        <f>Nd离子浓度!M559</f>
        <v>1.5666432087930796E-2</v>
      </c>
      <c r="M548" s="5">
        <f t="shared" si="79"/>
        <v>2.8867886840045056</v>
      </c>
      <c r="N548" s="5">
        <f t="shared" si="80"/>
        <v>9.0212146375140804E+21</v>
      </c>
      <c r="O548" s="5">
        <f>'In离子浓度 '!M559</f>
        <v>3.402346441095576E-3</v>
      </c>
      <c r="P548" s="5">
        <f t="shared" si="81"/>
        <v>0.39304914329088925</v>
      </c>
      <c r="Q548" s="5">
        <f t="shared" si="82"/>
        <v>1.255748061632234E+70</v>
      </c>
    </row>
    <row r="549" spans="3:17" x14ac:dyDescent="0.25">
      <c r="D549" s="5">
        <f>'Mg2+离子浓度'!B560</f>
        <v>5.2966975328851689</v>
      </c>
      <c r="E549" s="5">
        <f>'OH-离子浓度 '!N560</f>
        <v>5.6904680306696802</v>
      </c>
      <c r="F549" s="5">
        <f>'Mg2+离子浓度'!M560</f>
        <v>2.809083367316096</v>
      </c>
      <c r="G549" s="5">
        <f t="shared" si="75"/>
        <v>90.962126332889952</v>
      </c>
      <c r="H549" s="5">
        <f t="shared" si="76"/>
        <v>16214282768786.088</v>
      </c>
      <c r="I549" s="5">
        <f>Gd离子浓度!M560</f>
        <v>5.3703219890671935E-3</v>
      </c>
      <c r="J549" s="5">
        <f t="shared" si="77"/>
        <v>0.98956491483267128</v>
      </c>
      <c r="K549" s="5">
        <f t="shared" si="78"/>
        <v>5.4975828601815077E+22</v>
      </c>
      <c r="L549" s="5">
        <f>Nd离子浓度!M560</f>
        <v>1.5666423249092922E-2</v>
      </c>
      <c r="M549" s="5">
        <f t="shared" si="79"/>
        <v>2.8867808708270819</v>
      </c>
      <c r="N549" s="5">
        <f t="shared" si="80"/>
        <v>9.0211902213346317E+21</v>
      </c>
      <c r="O549" s="5">
        <f>'In离子浓度 '!M560</f>
        <v>3.408780938942002E-3</v>
      </c>
      <c r="P549" s="5">
        <f t="shared" si="81"/>
        <v>0.39453552313017043</v>
      </c>
      <c r="Q549" s="5">
        <f t="shared" si="82"/>
        <v>1.2604968790101291E+70</v>
      </c>
    </row>
    <row r="550" spans="3:17" x14ac:dyDescent="0.25">
      <c r="D550" s="5">
        <f>'Mg2+离子浓度'!B561</f>
        <v>5.3266975328851691</v>
      </c>
      <c r="E550" s="5">
        <f>'OH-离子浓度 '!N561</f>
        <v>5.690485475146839</v>
      </c>
      <c r="F550" s="5">
        <f>'Mg2+离子浓度'!M561</f>
        <v>2.8090687797556306</v>
      </c>
      <c r="G550" s="5">
        <f t="shared" si="75"/>
        <v>90.962211664736216</v>
      </c>
      <c r="H550" s="5">
        <f t="shared" si="76"/>
        <v>16214297979453.871</v>
      </c>
      <c r="I550" s="5">
        <f>Gd离子浓度!M561</f>
        <v>5.370309659280619E-3</v>
      </c>
      <c r="J550" s="5">
        <f t="shared" si="77"/>
        <v>0.98957174360071776</v>
      </c>
      <c r="K550" s="5">
        <f t="shared" si="78"/>
        <v>5.4976207977817655E+22</v>
      </c>
      <c r="L550" s="5">
        <f>Nd离子浓度!M561</f>
        <v>1.5666407939785285E-2</v>
      </c>
      <c r="M550" s="5">
        <f t="shared" si="79"/>
        <v>2.8868045987147348</v>
      </c>
      <c r="N550" s="5">
        <f t="shared" si="80"/>
        <v>9.0212643709835469E+21</v>
      </c>
      <c r="O550" s="5">
        <f>'In离子浓度 '!M561</f>
        <v>3.4280868521336843E-3</v>
      </c>
      <c r="P550" s="5">
        <f t="shared" si="81"/>
        <v>0.39902448687168018</v>
      </c>
      <c r="Q550" s="5">
        <f t="shared" si="82"/>
        <v>1.274838616203451E+70</v>
      </c>
    </row>
    <row r="551" spans="3:17" x14ac:dyDescent="0.25">
      <c r="D551" s="5">
        <f>'Mg2+离子浓度'!B562</f>
        <v>5.3566975328851694</v>
      </c>
      <c r="E551" s="5">
        <f>'OH-离子浓度 '!N562</f>
        <v>5.6905029194998953</v>
      </c>
      <c r="F551" s="5">
        <f>'Mg2+离子浓度'!M562</f>
        <v>2.8090541922709189</v>
      </c>
      <c r="G551" s="5">
        <f t="shared" si="75"/>
        <v>90.962296990985351</v>
      </c>
      <c r="H551" s="5">
        <f t="shared" si="76"/>
        <v>16214313189123.949</v>
      </c>
      <c r="I551" s="5">
        <f>Gd离子浓度!M562</f>
        <v>5.3702973295223526E-3</v>
      </c>
      <c r="J551" s="5">
        <f t="shared" si="77"/>
        <v>0.98957857232324464</v>
      </c>
      <c r="K551" s="5">
        <f t="shared" si="78"/>
        <v>5.497658735129137E+22</v>
      </c>
      <c r="L551" s="5">
        <f>Nd离子浓度!M562</f>
        <v>1.5666392630492614E-2</v>
      </c>
      <c r="M551" s="5">
        <f t="shared" si="79"/>
        <v>2.8868283265271586</v>
      </c>
      <c r="N551" s="5">
        <f t="shared" si="80"/>
        <v>9.0213385203973714E+21</v>
      </c>
      <c r="O551" s="5">
        <f>'In离子浓度 '!M562</f>
        <v>3.4473927464595305E-3</v>
      </c>
      <c r="P551" s="5">
        <f t="shared" si="81"/>
        <v>0.40353892243148071</v>
      </c>
      <c r="Q551" s="5">
        <f t="shared" si="82"/>
        <v>1.2892617330079256E+70</v>
      </c>
    </row>
    <row r="552" spans="3:17" x14ac:dyDescent="0.25">
      <c r="D552" s="5">
        <f>'Mg2+离子浓度'!B563</f>
        <v>5.3766975328851689</v>
      </c>
      <c r="E552" s="5">
        <f>'OH-离子浓度 '!N563</f>
        <v>5.6905084834496327</v>
      </c>
      <c r="F552" s="5">
        <f>'Mg2+离子浓度'!M563</f>
        <v>2.8090422817013798</v>
      </c>
      <c r="G552" s="5">
        <f t="shared" ref="G552:G585" si="83">F552*E552^2</f>
        <v>90.962089183063966</v>
      </c>
      <c r="H552" s="5">
        <f t="shared" ref="H552:H585" si="84">G552/$G$2</f>
        <v>16214276146713.721</v>
      </c>
      <c r="I552" s="5">
        <f>Gd离子浓度!M563</f>
        <v>5.3702872623399974E-3</v>
      </c>
      <c r="J552" s="5">
        <f t="shared" ref="J552:J585" si="85">I552*E552^3</f>
        <v>0.98957961996532917</v>
      </c>
      <c r="K552" s="5">
        <f t="shared" ref="K552:K585" si="86">J552/$J$2</f>
        <v>5.4976645553629402E+22</v>
      </c>
      <c r="L552" s="5">
        <f>Nd离子浓度!M563</f>
        <v>1.5666380130519703E-2</v>
      </c>
      <c r="M552" s="5">
        <f t="shared" ref="M552:M585" si="87">L552*E552^3</f>
        <v>2.8868344910541874</v>
      </c>
      <c r="N552" s="5">
        <f t="shared" ref="N552:N585" si="88">M552/$M$2</f>
        <v>9.0213577845443364E+21</v>
      </c>
      <c r="O552" s="5">
        <f>'In离子浓度 '!M563</f>
        <v>3.4602628276594691E-3</v>
      </c>
      <c r="P552" s="5">
        <f t="shared" si="81"/>
        <v>0.40655997910493596</v>
      </c>
      <c r="Q552" s="5">
        <f t="shared" si="82"/>
        <v>1.2989136712617762E+70</v>
      </c>
    </row>
    <row r="553" spans="3:17" x14ac:dyDescent="0.25">
      <c r="D553" s="5">
        <f>'Mg2+离子浓度'!B564</f>
        <v>5.4266975328851697</v>
      </c>
      <c r="E553" s="5">
        <f>'OH-离子浓度 '!N564</f>
        <v>5.6905527653077188</v>
      </c>
      <c r="F553" s="5">
        <f>'Mg2+离子浓度'!M564</f>
        <v>2.8090234495172424</v>
      </c>
      <c r="G553" s="5">
        <f t="shared" si="83"/>
        <v>90.962895037707298</v>
      </c>
      <c r="H553" s="5">
        <f t="shared" si="84"/>
        <v>16214419792817.701</v>
      </c>
      <c r="I553" s="5">
        <f>Gd离子浓度!M564</f>
        <v>5.3702713447569064E-3</v>
      </c>
      <c r="J553" s="5">
        <f t="shared" si="85"/>
        <v>0.98959978880302546</v>
      </c>
      <c r="K553" s="5">
        <f t="shared" si="86"/>
        <v>5.4977766044612533E+22</v>
      </c>
      <c r="L553" s="5">
        <f>Nd离子浓度!M564</f>
        <v>1.5666360366342929E-2</v>
      </c>
      <c r="M553" s="5">
        <f t="shared" si="87"/>
        <v>2.886898243043404</v>
      </c>
      <c r="N553" s="5">
        <f t="shared" si="88"/>
        <v>9.0215570095106383E+21</v>
      </c>
      <c r="O553" s="5">
        <f>'In离子浓度 '!M564</f>
        <v>3.4924405269398666E-3</v>
      </c>
      <c r="P553" s="5">
        <f t="shared" si="81"/>
        <v>0.41417584448307992</v>
      </c>
      <c r="Q553" s="5">
        <f t="shared" si="82"/>
        <v>1.3232455095306068E+70</v>
      </c>
    </row>
    <row r="554" spans="3:17" x14ac:dyDescent="0.25">
      <c r="C554" t="s">
        <v>254</v>
      </c>
      <c r="D554" s="5">
        <f>'Mg2+离子浓度'!B565</f>
        <v>5.4766975328851695</v>
      </c>
      <c r="E554" s="5">
        <f>'OH-离子浓度 '!N565</f>
        <v>5.6905970467591045</v>
      </c>
      <c r="F554" s="5">
        <f>'Mg2+离子浓度'!M565</f>
        <v>2.8090046174593581</v>
      </c>
      <c r="G554" s="5">
        <f t="shared" si="83"/>
        <v>90.963700875471275</v>
      </c>
      <c r="H554" s="5">
        <f t="shared" si="84"/>
        <v>16214563435912.885</v>
      </c>
      <c r="I554" s="5">
        <f>Gd离子浓度!M565</f>
        <v>5.3702554272209947E-3</v>
      </c>
      <c r="J554" s="5">
        <f t="shared" si="85"/>
        <v>0.98961995765982946</v>
      </c>
      <c r="K554" s="5">
        <f t="shared" si="86"/>
        <v>5.4978886536657199E+22</v>
      </c>
      <c r="L554" s="5">
        <f>Nd离子浓度!M565</f>
        <v>1.5666340602191089E-2</v>
      </c>
      <c r="M554" s="5">
        <f t="shared" si="87"/>
        <v>2.8869619952970647</v>
      </c>
      <c r="N554" s="5">
        <f t="shared" si="88"/>
        <v>9.0217562353033271E+21</v>
      </c>
      <c r="O554" s="5">
        <f>'In离子浓度 '!M565</f>
        <v>3.5246181856259623E-3</v>
      </c>
      <c r="P554" s="5">
        <f t="shared" si="81"/>
        <v>0.4218627314242272</v>
      </c>
      <c r="Q554" s="5">
        <f t="shared" si="82"/>
        <v>1.3478042537515247E+70</v>
      </c>
    </row>
    <row r="555" spans="3:17" x14ac:dyDescent="0.25">
      <c r="C555" s="5">
        <f>(C535+C556)*19</f>
        <v>5.5698315903313116</v>
      </c>
      <c r="D555" s="5">
        <f>'Mg2+离子浓度'!B566</f>
        <v>5.5266975328851693</v>
      </c>
      <c r="E555" s="5">
        <f>'OH-离子浓度 '!N566</f>
        <v>5.6906413278037942</v>
      </c>
      <c r="F555" s="5">
        <f>'Mg2+离子浓度'!M566</f>
        <v>2.8089857855277272</v>
      </c>
      <c r="G555" s="5">
        <f t="shared" si="83"/>
        <v>90.96450669635604</v>
      </c>
      <c r="H555" s="5">
        <f t="shared" si="84"/>
        <v>16214707075999.295</v>
      </c>
      <c r="I555" s="5">
        <f>Gd离子浓度!M566</f>
        <v>5.370239509732264E-3</v>
      </c>
      <c r="J555" s="5">
        <f t="shared" si="85"/>
        <v>0.98964012653573641</v>
      </c>
      <c r="K555" s="5">
        <f t="shared" si="86"/>
        <v>5.4980007029763134E+22</v>
      </c>
      <c r="L555" s="5">
        <f>Nd离子浓度!M566</f>
        <v>1.5666320838064181E-2</v>
      </c>
      <c r="M555" s="5">
        <f t="shared" si="87"/>
        <v>2.8870257478151551</v>
      </c>
      <c r="N555" s="5">
        <f t="shared" si="88"/>
        <v>9.0219554619223599E+21</v>
      </c>
      <c r="O555" s="5">
        <f>'In离子浓度 '!M566</f>
        <v>3.5567958037178099E-3</v>
      </c>
      <c r="P555" s="5">
        <f t="shared" si="81"/>
        <v>0.42962064954231904</v>
      </c>
      <c r="Q555" s="5">
        <f t="shared" si="82"/>
        <v>1.372589934639997E+70</v>
      </c>
    </row>
    <row r="556" spans="3:17" x14ac:dyDescent="0.25">
      <c r="C556" s="79">
        <v>0.2931415442581049</v>
      </c>
      <c r="D556" s="5">
        <f>'Mg2+离子浓度'!B567</f>
        <v>5.5698465639552381</v>
      </c>
      <c r="E556" s="5">
        <f>'OH-离子浓度 '!N567</f>
        <v>5.6906760924000785</v>
      </c>
      <c r="F556" s="5">
        <f>'Mg2+离子浓度'!M567</f>
        <v>2.8089682913925089</v>
      </c>
      <c r="G556" s="5">
        <f t="shared" si="83"/>
        <v>90.96505159259091</v>
      </c>
      <c r="H556" s="5">
        <f t="shared" si="84"/>
        <v>16214804205452.926</v>
      </c>
      <c r="I556" s="5">
        <f>Gd离子浓度!M567</f>
        <v>5.3702247229463346E-3</v>
      </c>
      <c r="J556" s="5">
        <f t="shared" si="85"/>
        <v>0.98965553903255199</v>
      </c>
      <c r="K556" s="5">
        <f t="shared" si="86"/>
        <v>5.4980863279586228E+22</v>
      </c>
      <c r="L556" s="5">
        <f>Nd离子浓度!M567</f>
        <v>1.5666302477855727E-2</v>
      </c>
      <c r="M556" s="5">
        <f t="shared" si="87"/>
        <v>2.88707527584861</v>
      </c>
      <c r="N556" s="5">
        <f t="shared" si="88"/>
        <v>9.0221102370269063E+21</v>
      </c>
      <c r="O556" s="5">
        <f>'In离子浓度 '!M567</f>
        <v>3.5845641359387261E-3</v>
      </c>
      <c r="P556" s="5">
        <f t="shared" si="81"/>
        <v>0.43637103008915656</v>
      </c>
      <c r="Q556" s="5">
        <f t="shared" si="82"/>
        <v>1.3941566456522573E+70</v>
      </c>
    </row>
    <row r="557" spans="3:17" x14ac:dyDescent="0.25">
      <c r="D557" s="5">
        <f>'Mg2+离子浓度'!B568</f>
        <v>5.5698465640552381</v>
      </c>
      <c r="E557" s="5">
        <f>'OH-离子浓度 '!N568</f>
        <v>5.6906800858455142</v>
      </c>
      <c r="F557" s="5">
        <f>'Mg2+离子浓度'!M568</f>
        <v>2.8089702662560909</v>
      </c>
      <c r="G557" s="5">
        <f t="shared" si="83"/>
        <v>90.965243216182756</v>
      </c>
      <c r="H557" s="5">
        <f t="shared" si="84"/>
        <v>16214838362955.93</v>
      </c>
      <c r="I557" s="5">
        <f>Gd离子浓度!M568</f>
        <v>5.370228498320309E-3</v>
      </c>
      <c r="J557" s="5">
        <f t="shared" si="85"/>
        <v>0.98965831826221629</v>
      </c>
      <c r="K557" s="5">
        <f t="shared" si="86"/>
        <v>5.498101768123424E+22</v>
      </c>
      <c r="L557" s="5">
        <f>Nd离子浓度!M568</f>
        <v>1.5666313491313217E-2</v>
      </c>
      <c r="M557" s="5">
        <f t="shared" si="87"/>
        <v>2.8870833835154532</v>
      </c>
      <c r="N557" s="5">
        <f t="shared" si="88"/>
        <v>9.022135573485792E+21</v>
      </c>
      <c r="O557" s="5">
        <f>'In离子浓度 '!M568</f>
        <v>3.584564135736489E-3</v>
      </c>
      <c r="P557" s="5">
        <f t="shared" si="81"/>
        <v>0.43637286738956821</v>
      </c>
      <c r="Q557" s="5">
        <f t="shared" si="82"/>
        <v>1.3941625156216237E+70</v>
      </c>
    </row>
    <row r="558" spans="3:17" x14ac:dyDescent="0.25">
      <c r="D558" s="5">
        <f>'Mg2+离子浓度'!B569</f>
        <v>5.5698465643552382</v>
      </c>
      <c r="E558" s="5">
        <f>'OH-离子浓度 '!N569</f>
        <v>5.690692069145479</v>
      </c>
      <c r="F558" s="5">
        <f>'Mg2+离子浓度'!M569</f>
        <v>2.8089761919146752</v>
      </c>
      <c r="G558" s="5">
        <f t="shared" si="83"/>
        <v>90.965818217902097</v>
      </c>
      <c r="H558" s="5">
        <f t="shared" si="84"/>
        <v>16214940858806.078</v>
      </c>
      <c r="I558" s="5">
        <f>Gd离子浓度!M569</f>
        <v>5.3702398253448157E-3</v>
      </c>
      <c r="J558" s="5">
        <f t="shared" si="85"/>
        <v>0.98966665769889284</v>
      </c>
      <c r="K558" s="5">
        <f t="shared" si="86"/>
        <v>5.4981480983271825E+22</v>
      </c>
      <c r="L558" s="5">
        <f>Nd离子浓度!M569</f>
        <v>1.5666346532806397E-2</v>
      </c>
      <c r="M558" s="5">
        <f t="shared" si="87"/>
        <v>2.8871077113357084</v>
      </c>
      <c r="N558" s="5">
        <f t="shared" si="88"/>
        <v>9.0222115979240889E+21</v>
      </c>
      <c r="O558" s="5">
        <f>'In离子浓度 '!M569</f>
        <v>3.5845641353862028E-3</v>
      </c>
      <c r="P558" s="5">
        <f t="shared" si="81"/>
        <v>0.43637838075548618</v>
      </c>
      <c r="Q558" s="5">
        <f t="shared" si="82"/>
        <v>1.3941801302092209E+70</v>
      </c>
    </row>
    <row r="559" spans="3:17" x14ac:dyDescent="0.25">
      <c r="D559" s="5">
        <f>'Mg2+离子浓度'!B570</f>
        <v>5.5698465647552382</v>
      </c>
      <c r="E559" s="5">
        <f>'OH-离子浓度 '!N570</f>
        <v>5.6907080476019374</v>
      </c>
      <c r="F559" s="5">
        <f>'Mg2+离子浓度'!M570</f>
        <v>2.8089840930533536</v>
      </c>
      <c r="G559" s="5">
        <f t="shared" si="83"/>
        <v>90.96658492218863</v>
      </c>
      <c r="H559" s="5">
        <f t="shared" si="84"/>
        <v>16215077526236.834</v>
      </c>
      <c r="I559" s="5">
        <f>Gd离子浓度!M570</f>
        <v>5.3702549282643999E-3</v>
      </c>
      <c r="J559" s="5">
        <f t="shared" si="85"/>
        <v>0.98967777744767105</v>
      </c>
      <c r="K559" s="5">
        <f t="shared" si="86"/>
        <v>5.4982098747092837E+22</v>
      </c>
      <c r="L559" s="5">
        <f>Nd离子浓度!M570</f>
        <v>1.5666390588404105E-2</v>
      </c>
      <c r="M559" s="5">
        <f t="shared" si="87"/>
        <v>2.8871401498196301</v>
      </c>
      <c r="N559" s="5">
        <f t="shared" si="88"/>
        <v>9.022312968186344E+21</v>
      </c>
      <c r="O559" s="5">
        <f>'In离子浓度 '!M570</f>
        <v>3.5845641349817278E-3</v>
      </c>
      <c r="P559" s="5">
        <f t="shared" si="81"/>
        <v>0.43638573234831007</v>
      </c>
      <c r="Q559" s="5">
        <f t="shared" si="82"/>
        <v>1.3942036177262304E+70</v>
      </c>
    </row>
    <row r="560" spans="3:17" x14ac:dyDescent="0.25">
      <c r="D560" s="5">
        <f>'Mg2+离子浓度'!B571</f>
        <v>5.5698465649552382</v>
      </c>
      <c r="E560" s="5">
        <f>'OH-离子浓度 '!N571</f>
        <v>5.6907160358619882</v>
      </c>
      <c r="F560" s="5">
        <f>'Mg2+离子浓度'!M571</f>
        <v>2.8089880432738474</v>
      </c>
      <c r="G560" s="5">
        <f t="shared" si="83"/>
        <v>90.966968233697372</v>
      </c>
      <c r="H560" s="5">
        <f t="shared" si="84"/>
        <v>16215145852708.98</v>
      </c>
      <c r="I560" s="5">
        <f>Gd离子浓度!M571</f>
        <v>5.370262479429332E-3</v>
      </c>
      <c r="J560" s="5">
        <f t="shared" si="85"/>
        <v>0.98968333679772624</v>
      </c>
      <c r="K560" s="5">
        <f t="shared" si="86"/>
        <v>5.4982407599873679E+22</v>
      </c>
      <c r="L560" s="5">
        <f>Nd离子浓度!M571</f>
        <v>1.5666412615836841E-2</v>
      </c>
      <c r="M560" s="5">
        <f t="shared" si="87"/>
        <v>2.8871563676230232</v>
      </c>
      <c r="N560" s="5">
        <f t="shared" si="88"/>
        <v>9.0223636488219483E+21</v>
      </c>
      <c r="O560" s="5">
        <f>'In离子浓度 '!M571</f>
        <v>3.5845641346957209E-3</v>
      </c>
      <c r="P560" s="5">
        <f t="shared" si="81"/>
        <v>0.43638940771756329</v>
      </c>
      <c r="Q560" s="5">
        <f t="shared" si="82"/>
        <v>1.3942153601200104E+70</v>
      </c>
    </row>
    <row r="561" spans="3:17" x14ac:dyDescent="0.25">
      <c r="D561" s="5">
        <f>'Mg2+离子浓度'!B572</f>
        <v>5.5698465739552381</v>
      </c>
      <c r="E561" s="5">
        <f>'OH-离子浓度 '!N572</f>
        <v>5.6910756341031368</v>
      </c>
      <c r="F561" s="5">
        <f>'Mg2+离子浓度'!M572</f>
        <v>2.8091658487846605</v>
      </c>
      <c r="G561" s="5">
        <f t="shared" si="83"/>
        <v>90.984223888625323</v>
      </c>
      <c r="H561" s="5">
        <f t="shared" si="84"/>
        <v>16218221727027.688</v>
      </c>
      <c r="I561" s="5">
        <f>Gd离子浓度!M572</f>
        <v>5.3706023203661255E-3</v>
      </c>
      <c r="J561" s="5">
        <f t="shared" si="85"/>
        <v>0.98993360492407323</v>
      </c>
      <c r="K561" s="5">
        <f t="shared" si="86"/>
        <v>5.4996311384670735E+22</v>
      </c>
      <c r="L561" s="5">
        <f>Nd离子浓度!M572</f>
        <v>1.5667403898076325E-2</v>
      </c>
      <c r="M561" s="5">
        <f t="shared" si="87"/>
        <v>2.8878864409321681</v>
      </c>
      <c r="N561" s="5">
        <f t="shared" si="88"/>
        <v>9.0246451279130253E+21</v>
      </c>
      <c r="O561" s="5">
        <f>'In离子浓度 '!M572</f>
        <v>3.5845641327771289E-3</v>
      </c>
      <c r="P561" s="5">
        <f t="shared" si="81"/>
        <v>0.43655488694197897</v>
      </c>
      <c r="Q561" s="5">
        <f t="shared" si="82"/>
        <v>1.3947440477379521E+70</v>
      </c>
    </row>
    <row r="562" spans="3:17" x14ac:dyDescent="0.25">
      <c r="D562" s="5">
        <f>'Mg2+离子浓度'!B573</f>
        <v>5.5698466639552384</v>
      </c>
      <c r="E562" s="5">
        <f>'OH-离子浓度 '!N573</f>
        <v>5.694671768173019</v>
      </c>
      <c r="F562" s="5">
        <f>'Mg2+离子浓度'!M573</f>
        <v>2.8109439585464604</v>
      </c>
      <c r="G562" s="5">
        <f t="shared" si="83"/>
        <v>91.156907099899215</v>
      </c>
      <c r="H562" s="5">
        <f t="shared" si="84"/>
        <v>16249003048110.377</v>
      </c>
      <c r="I562" s="5">
        <f>Gd离子浓度!M573</f>
        <v>5.3740007759672396E-3</v>
      </c>
      <c r="J562" s="5">
        <f t="shared" si="85"/>
        <v>0.99243898543188236</v>
      </c>
      <c r="K562" s="5">
        <f t="shared" si="86"/>
        <v>5.5135499190660133E+22</v>
      </c>
      <c r="L562" s="5">
        <f>Nd离子浓度!M573</f>
        <v>1.5677316777989642E-2</v>
      </c>
      <c r="M562" s="5">
        <f t="shared" si="87"/>
        <v>2.8951950336557069</v>
      </c>
      <c r="N562" s="5">
        <f t="shared" si="88"/>
        <v>9.0474844801740843E+21</v>
      </c>
      <c r="O562" s="5">
        <f>'In离子浓度 '!M573</f>
        <v>3.5845641267100072E-3</v>
      </c>
      <c r="P562" s="5">
        <f t="shared" si="81"/>
        <v>0.43821263044736941</v>
      </c>
      <c r="Q562" s="5">
        <f t="shared" si="82"/>
        <v>1.4000403528669948E+70</v>
      </c>
    </row>
    <row r="563" spans="3:17" x14ac:dyDescent="0.25">
      <c r="D563" s="5">
        <f>'Mg2+离子浓度'!B574</f>
        <v>5.5698475639552383</v>
      </c>
      <c r="E563" s="5">
        <f>'OH-离子浓度 '!N574</f>
        <v>5.7306335871332017</v>
      </c>
      <c r="F563" s="5">
        <f>'Mg2+离子浓度'!M574</f>
        <v>2.8287252284675382</v>
      </c>
      <c r="G563" s="5">
        <f t="shared" si="83"/>
        <v>92.895792804481559</v>
      </c>
      <c r="H563" s="5">
        <f t="shared" si="84"/>
        <v>16558964849283.701</v>
      </c>
      <c r="I563" s="5">
        <f>Gd离子浓度!M574</f>
        <v>5.4079854775420377E-3</v>
      </c>
      <c r="J563" s="5">
        <f t="shared" si="85"/>
        <v>1.0177554560114279</v>
      </c>
      <c r="K563" s="5">
        <f t="shared" si="86"/>
        <v>5.6541969778412664E+22</v>
      </c>
      <c r="L563" s="5">
        <f>Nd离子浓度!M574</f>
        <v>1.5776445757639448E-2</v>
      </c>
      <c r="M563" s="5">
        <f t="shared" si="87"/>
        <v>2.9690471272499979</v>
      </c>
      <c r="N563" s="5">
        <f t="shared" si="88"/>
        <v>9.2782722726562439E+21</v>
      </c>
      <c r="O563" s="5">
        <f>'In离子浓度 '!M574</f>
        <v>3.5845641075240853E-3</v>
      </c>
      <c r="P563" s="5">
        <f t="shared" si="81"/>
        <v>0.45508083764523155</v>
      </c>
      <c r="Q563" s="5">
        <f t="shared" si="82"/>
        <v>1.4539323886429122E+70</v>
      </c>
    </row>
    <row r="564" spans="3:17" x14ac:dyDescent="0.25">
      <c r="C564" s="82">
        <v>7.4868119641229509E-6</v>
      </c>
      <c r="D564" s="5">
        <f>'Mg2+离子浓度'!B575</f>
        <v>5.5698540507672023</v>
      </c>
      <c r="E564" s="5">
        <f>'OH-离子浓度 '!N575</f>
        <v>5.9898318561006363</v>
      </c>
      <c r="F564" s="5">
        <f>'Mg2+离子浓度'!M575</f>
        <v>2.9568853097802501</v>
      </c>
      <c r="G564" s="5">
        <f t="shared" si="83"/>
        <v>106.08738444397754</v>
      </c>
      <c r="H564" s="5">
        <f t="shared" si="84"/>
        <v>18910407209265.16</v>
      </c>
      <c r="I564" s="5">
        <f>Gd离子浓度!M575</f>
        <v>5.6529328533066713E-3</v>
      </c>
      <c r="J564" s="5">
        <f t="shared" si="85"/>
        <v>1.2148361885612524</v>
      </c>
      <c r="K564" s="5">
        <f t="shared" si="86"/>
        <v>6.7490899364514028E+22</v>
      </c>
      <c r="L564" s="5">
        <f>Nd离子浓度!M575</f>
        <v>1.6490925075151257E-2</v>
      </c>
      <c r="M564" s="5">
        <f t="shared" si="87"/>
        <v>3.5439608224653201</v>
      </c>
      <c r="N564" s="5">
        <f t="shared" si="88"/>
        <v>1.1074877570204125E+22</v>
      </c>
      <c r="O564" s="5">
        <f>'In离子浓度 '!M575</f>
        <v>3.584564056015802E-3</v>
      </c>
      <c r="P564" s="5">
        <f t="shared" si="81"/>
        <v>0.59341767635265474</v>
      </c>
      <c r="Q564" s="5">
        <f t="shared" si="82"/>
        <v>1.8959031193375551E+70</v>
      </c>
    </row>
    <row r="565" spans="3:17" x14ac:dyDescent="0.25">
      <c r="D565" s="5">
        <f>'Mg2+离子浓度'!B576</f>
        <v>5.5698565639552378</v>
      </c>
      <c r="E565" s="5">
        <f>'OH-离子浓度 '!N576</f>
        <v>5.9898314709305005</v>
      </c>
      <c r="F565" s="5">
        <f>'Mg2+离子浓度'!M576</f>
        <v>2.9568851692388143</v>
      </c>
      <c r="G565" s="5">
        <f t="shared" si="83"/>
        <v>106.08736575793502</v>
      </c>
      <c r="H565" s="5">
        <f t="shared" si="84"/>
        <v>18910403878419.789</v>
      </c>
      <c r="I565" s="5">
        <f>Gd离子浓度!M576</f>
        <v>5.6529327345163872E-3</v>
      </c>
      <c r="J565" s="5">
        <f t="shared" si="85"/>
        <v>1.2148359286763291</v>
      </c>
      <c r="K565" s="5">
        <f t="shared" si="86"/>
        <v>6.7490884926462728E+22</v>
      </c>
      <c r="L565" s="5">
        <f>Nd离子浓度!M576</f>
        <v>1.6490924927654464E-2</v>
      </c>
      <c r="M565" s="5">
        <f t="shared" si="87"/>
        <v>3.5439601070952138</v>
      </c>
      <c r="N565" s="5">
        <f t="shared" si="88"/>
        <v>1.1074875334672544E+22</v>
      </c>
      <c r="O565" s="5">
        <f>'In离子浓度 '!M576</f>
        <v>3.5845656415486576E-3</v>
      </c>
      <c r="P565" s="5">
        <f t="shared" si="81"/>
        <v>0.59341797236165206</v>
      </c>
      <c r="Q565" s="5">
        <f t="shared" si="82"/>
        <v>1.8959040650532013E+70</v>
      </c>
    </row>
    <row r="566" spans="3:17" x14ac:dyDescent="0.25">
      <c r="D566" s="5">
        <f>'Mg2+离子浓度'!B577</f>
        <v>5.5698665639552383</v>
      </c>
      <c r="E566" s="5">
        <f>'OH-离子浓度 '!N577</f>
        <v>5.9898307122433287</v>
      </c>
      <c r="F566" s="5">
        <f>'Mg2+离子浓度'!M577</f>
        <v>2.9568848888944226</v>
      </c>
      <c r="G566" s="5">
        <f t="shared" si="83"/>
        <v>106.08732882513348</v>
      </c>
      <c r="H566" s="5">
        <f t="shared" si="84"/>
        <v>18910397295032.707</v>
      </c>
      <c r="I566" s="5">
        <f>Gd离子浓度!M577</f>
        <v>5.6529324975599987E-3</v>
      </c>
      <c r="J566" s="5">
        <f t="shared" si="85"/>
        <v>1.2148354161310577</v>
      </c>
      <c r="K566" s="5">
        <f t="shared" si="86"/>
        <v>6.7490856451725433E+22</v>
      </c>
      <c r="L566" s="5">
        <f>Nd离子浓度!M577</f>
        <v>1.6490924633435895E-2</v>
      </c>
      <c r="M566" s="5">
        <f t="shared" si="87"/>
        <v>3.5439586972059667</v>
      </c>
      <c r="N566" s="5">
        <f t="shared" si="88"/>
        <v>1.1074870928768647E+22</v>
      </c>
      <c r="O566" s="5">
        <f>'In离子浓度 '!M577</f>
        <v>3.5845720140164883E-3</v>
      </c>
      <c r="P566" s="5">
        <f t="shared" si="81"/>
        <v>0.59341963127883246</v>
      </c>
      <c r="Q566" s="5">
        <f t="shared" si="82"/>
        <v>1.895909365108091E+70</v>
      </c>
    </row>
    <row r="567" spans="3:17" x14ac:dyDescent="0.25">
      <c r="D567" s="5">
        <f>'Mg2+离子浓度'!B578</f>
        <v>5.569896563955238</v>
      </c>
      <c r="E567" s="5">
        <f>'OH-离子浓度 '!N578</f>
        <v>5.9898294226419271</v>
      </c>
      <c r="F567" s="5">
        <f>'Mg2+离子浓度'!M578</f>
        <v>2.9568844033237385</v>
      </c>
      <c r="G567" s="5">
        <f t="shared" si="83"/>
        <v>106.0872657229263</v>
      </c>
      <c r="H567" s="5">
        <f t="shared" si="84"/>
        <v>18910386046867.434</v>
      </c>
      <c r="I567" s="5">
        <f>Gd离子浓度!M578</f>
        <v>5.6529320871395094E-3</v>
      </c>
      <c r="J567" s="5">
        <f t="shared" si="85"/>
        <v>1.2148345432738246</v>
      </c>
      <c r="K567" s="5">
        <f t="shared" si="86"/>
        <v>6.7490807959656923E+22</v>
      </c>
      <c r="L567" s="5">
        <f>Nd离子浓度!M578</f>
        <v>1.6490924123834391E-2</v>
      </c>
      <c r="M567" s="5">
        <f t="shared" si="87"/>
        <v>3.5439562986646642</v>
      </c>
      <c r="N567" s="5">
        <f t="shared" si="88"/>
        <v>1.1074863433327076E+22</v>
      </c>
      <c r="O567" s="5">
        <f>'In离子浓度 '!M578</f>
        <v>3.5845912125088146E-3</v>
      </c>
      <c r="P567" s="5">
        <f t="shared" si="81"/>
        <v>0.59342522126770902</v>
      </c>
      <c r="Q567" s="5">
        <f t="shared" si="82"/>
        <v>1.895927224497473E+70</v>
      </c>
    </row>
    <row r="568" spans="3:17" x14ac:dyDescent="0.25">
      <c r="D568" s="5">
        <f>'Mg2+离子浓度'!B579</f>
        <v>5.5699265639552378</v>
      </c>
      <c r="E568" s="5">
        <f>'OH-离子浓度 '!N579</f>
        <v>5.989828133040815</v>
      </c>
      <c r="F568" s="5">
        <f>'Mg2+离子浓度'!M579</f>
        <v>2.9568839177531343</v>
      </c>
      <c r="G568" s="5">
        <f t="shared" si="83"/>
        <v>106.08720262075707</v>
      </c>
      <c r="H568" s="5">
        <f t="shared" si="84"/>
        <v>18910374798708.926</v>
      </c>
      <c r="I568" s="5">
        <f>Gd离子浓度!M579</f>
        <v>5.6529316767190514E-3</v>
      </c>
      <c r="J568" s="5">
        <f t="shared" si="85"/>
        <v>1.2148336704172262</v>
      </c>
      <c r="K568" s="5">
        <f t="shared" si="86"/>
        <v>6.7490759467623686E+22</v>
      </c>
      <c r="L568" s="5">
        <f>Nd离子浓度!M579</f>
        <v>1.6490923614232898E-2</v>
      </c>
      <c r="M568" s="5">
        <f t="shared" si="87"/>
        <v>3.543953900125004</v>
      </c>
      <c r="N568" s="5">
        <f t="shared" si="88"/>
        <v>1.1074855937890637E+22</v>
      </c>
      <c r="O568" s="5">
        <f>'In离子浓度 '!M579</f>
        <v>3.5846104110005476E-3</v>
      </c>
      <c r="P568" s="5">
        <f t="shared" si="81"/>
        <v>0.59343081127500863</v>
      </c>
      <c r="Q568" s="5">
        <f t="shared" si="82"/>
        <v>1.8959450839457144E+70</v>
      </c>
    </row>
    <row r="569" spans="3:17" x14ac:dyDescent="0.25">
      <c r="D569" s="5">
        <f>'Mg2+离子浓度'!B580</f>
        <v>5.5699465639552379</v>
      </c>
      <c r="E569" s="5">
        <f>'OH-离子浓度 '!N580</f>
        <v>5.9898270714068405</v>
      </c>
      <c r="F569" s="5">
        <f>'Mg2+离子浓度'!M580</f>
        <v>2.956883521286461</v>
      </c>
      <c r="G569" s="5">
        <f t="shared" si="83"/>
        <v>106.08715079063835</v>
      </c>
      <c r="H569" s="5">
        <f t="shared" si="84"/>
        <v>18910365559828.582</v>
      </c>
      <c r="I569" s="5">
        <f>Gd离子浓度!M580</f>
        <v>5.6529313416121742E-3</v>
      </c>
      <c r="J569" s="5">
        <f t="shared" si="85"/>
        <v>1.2148329524523711</v>
      </c>
      <c r="K569" s="5">
        <f t="shared" si="86"/>
        <v>6.7490719580687291E+22</v>
      </c>
      <c r="L569" s="5">
        <f>Nd离子浓度!M580</f>
        <v>1.6490923198145036E-2</v>
      </c>
      <c r="M569" s="5">
        <f t="shared" si="87"/>
        <v>3.5439519263211792</v>
      </c>
      <c r="N569" s="5">
        <f t="shared" si="88"/>
        <v>1.1074849769753686E+22</v>
      </c>
      <c r="O569" s="5">
        <f>'In离子浓度 '!M580</f>
        <v>3.5846231933978432E-3</v>
      </c>
      <c r="P569" s="5">
        <f t="shared" si="81"/>
        <v>0.59343441244361073</v>
      </c>
      <c r="Q569" s="5">
        <f t="shared" si="82"/>
        <v>1.8959565892767117E+70</v>
      </c>
    </row>
    <row r="570" spans="3:17" x14ac:dyDescent="0.25">
      <c r="D570" s="5">
        <f>'Mg2+离子浓度'!B581</f>
        <v>5.5700465639552386</v>
      </c>
      <c r="E570" s="5">
        <f>'OH-离子浓度 '!N581</f>
        <v>5.9898248042604623</v>
      </c>
      <c r="F570" s="5">
        <f>'Mg2+离子浓度'!M581</f>
        <v>2.9568826347601482</v>
      </c>
      <c r="G570" s="5">
        <f t="shared" si="83"/>
        <v>106.08703867600053</v>
      </c>
      <c r="H570" s="5">
        <f t="shared" si="84"/>
        <v>18910345575044.66</v>
      </c>
      <c r="I570" s="5">
        <f>Gd离子浓度!M581</f>
        <v>5.6529305922904619E-3</v>
      </c>
      <c r="J570" s="5">
        <f t="shared" si="85"/>
        <v>1.2148314119805634</v>
      </c>
      <c r="K570" s="5">
        <f t="shared" si="86"/>
        <v>6.7490633998920195E+22</v>
      </c>
      <c r="L570" s="5">
        <f>Nd离子浓度!M581</f>
        <v>1.6490922267744321E-2</v>
      </c>
      <c r="M570" s="5">
        <f t="shared" si="87"/>
        <v>3.5439477022250636</v>
      </c>
      <c r="N570" s="5">
        <f t="shared" si="88"/>
        <v>1.1074836569453324E+22</v>
      </c>
      <c r="O570" s="5">
        <f>'In离子浓度 '!M581</f>
        <v>3.5846873553639653E-3</v>
      </c>
      <c r="P570" s="5">
        <f t="shared" ref="P570:P585" si="89">O570^2*E570^6</f>
        <v>0.59345430892761353</v>
      </c>
      <c r="Q570" s="5">
        <f t="shared" ref="Q570:Q585" si="90">P570/$P$2</f>
        <v>1.896020156318254E+70</v>
      </c>
    </row>
    <row r="571" spans="3:17" x14ac:dyDescent="0.25">
      <c r="D571" s="5">
        <f>'Mg2+离子浓度'!B582</f>
        <v>5.5703465639552379</v>
      </c>
      <c r="E571" s="5">
        <f>'OH-离子浓度 '!N582</f>
        <v>5.9898211222807296</v>
      </c>
      <c r="F571" s="5">
        <f>'Mg2+离子浓度'!M582</f>
        <v>2.9568810992519912</v>
      </c>
      <c r="G571" s="5">
        <f t="shared" si="83"/>
        <v>106.08685316052009</v>
      </c>
      <c r="H571" s="5">
        <f t="shared" si="84"/>
        <v>18910312506331.566</v>
      </c>
      <c r="I571" s="5">
        <f>Gd离子浓度!M582</f>
        <v>5.6529292944273559E-3</v>
      </c>
      <c r="J571" s="5">
        <f t="shared" si="85"/>
        <v>1.2148288927763031</v>
      </c>
      <c r="K571" s="5">
        <f t="shared" si="86"/>
        <v>6.7490494043127959E+22</v>
      </c>
      <c r="L571" s="5">
        <f>Nd离子浓度!M582</f>
        <v>1.6490920656243097E-2</v>
      </c>
      <c r="M571" s="5">
        <f t="shared" si="87"/>
        <v>3.5439408204583045</v>
      </c>
      <c r="N571" s="5">
        <f t="shared" si="88"/>
        <v>1.1074815063932201E+22</v>
      </c>
      <c r="O571" s="5">
        <f>'In离子浓度 '!M582</f>
        <v>3.5848800976790297E-3</v>
      </c>
      <c r="P571" s="5">
        <f t="shared" si="89"/>
        <v>0.59351593959510063</v>
      </c>
      <c r="Q571" s="5">
        <f t="shared" si="90"/>
        <v>1.8962170594092671E+70</v>
      </c>
    </row>
    <row r="572" spans="3:17" x14ac:dyDescent="0.25">
      <c r="D572" s="5">
        <f>'Mg2+离子浓度'!B583</f>
        <v>5.5706465639552381</v>
      </c>
      <c r="E572" s="5">
        <f>'OH-离子浓度 '!N583</f>
        <v>5.9898174403036171</v>
      </c>
      <c r="F572" s="5">
        <f>'Mg2+离子浓度'!M583</f>
        <v>2.9568795637446326</v>
      </c>
      <c r="G572" s="5">
        <f t="shared" si="83"/>
        <v>106.08666764537674</v>
      </c>
      <c r="H572" s="5">
        <f t="shared" si="84"/>
        <v>18910279437678.563</v>
      </c>
      <c r="I572" s="5">
        <f>Gd离子浓度!M583</f>
        <v>5.6529279965645482E-3</v>
      </c>
      <c r="J572" s="5">
        <f t="shared" si="85"/>
        <v>1.2148263735774838</v>
      </c>
      <c r="K572" s="5">
        <f t="shared" si="86"/>
        <v>6.7490354087637989E+22</v>
      </c>
      <c r="L572" s="5">
        <f>Nd离子浓度!M583</f>
        <v>1.6490919044742033E-2</v>
      </c>
      <c r="M572" s="5">
        <f t="shared" si="87"/>
        <v>3.5439339387055417</v>
      </c>
      <c r="N572" s="5">
        <f t="shared" si="88"/>
        <v>1.1074793558454819E+22</v>
      </c>
      <c r="O572" s="5">
        <f>'In离子浓度 '!M583</f>
        <v>3.5850728399752607E-3</v>
      </c>
      <c r="P572" s="5">
        <f t="shared" si="89"/>
        <v>0.59357757322522953</v>
      </c>
      <c r="Q572" s="5">
        <f t="shared" si="90"/>
        <v>1.8964139719655895E+70</v>
      </c>
    </row>
    <row r="573" spans="3:17" x14ac:dyDescent="0.25">
      <c r="D573" s="5">
        <f>'Mg2+离子浓度'!B584</f>
        <v>5.5708465639552385</v>
      </c>
      <c r="E573" s="5">
        <f>'OH-离子浓度 '!N584</f>
        <v>5.9898143471909879</v>
      </c>
      <c r="F573" s="5">
        <f>'Mg2+离子浓度'!M584</f>
        <v>2.9568783100087748</v>
      </c>
      <c r="G573" s="5">
        <f t="shared" si="83"/>
        <v>106.08651309874584</v>
      </c>
      <c r="H573" s="5">
        <f t="shared" si="84"/>
        <v>18910251889259.508</v>
      </c>
      <c r="I573" s="5">
        <f>Gd离子浓度!M584</f>
        <v>5.6529269368642476E-3</v>
      </c>
      <c r="J573" s="5">
        <f t="shared" si="85"/>
        <v>1.2148242638556228</v>
      </c>
      <c r="K573" s="5">
        <f t="shared" si="86"/>
        <v>6.7490236880867941E+22</v>
      </c>
      <c r="L573" s="5">
        <f>Nd离子浓度!M584</f>
        <v>1.6490917728957052E-2</v>
      </c>
      <c r="M573" s="5">
        <f t="shared" si="87"/>
        <v>3.543928165732984</v>
      </c>
      <c r="N573" s="5">
        <f t="shared" si="88"/>
        <v>1.1074775517915576E+22</v>
      </c>
      <c r="O573" s="5">
        <f>'In离子浓度 '!M584</f>
        <v>3.5852012823384856E-3</v>
      </c>
      <c r="P573" s="5">
        <f t="shared" si="89"/>
        <v>0.59361826692798769</v>
      </c>
      <c r="Q573" s="5">
        <f t="shared" si="90"/>
        <v>1.8965439837954878E+70</v>
      </c>
    </row>
    <row r="574" spans="3:17" x14ac:dyDescent="0.25">
      <c r="D574" s="5">
        <f>'Mg2+离子浓度'!B585</f>
        <v>5.5718465639552379</v>
      </c>
      <c r="E574" s="5">
        <f>'OH-离子浓度 '!N585</f>
        <v>5.9898084981727111</v>
      </c>
      <c r="F574" s="5">
        <f>'Mg2+离子浓度'!M585</f>
        <v>2.9568755065713601</v>
      </c>
      <c r="G574" s="5">
        <f t="shared" si="83"/>
        <v>106.08620533195878</v>
      </c>
      <c r="H574" s="5">
        <f t="shared" si="84"/>
        <v>18910197028869.66</v>
      </c>
      <c r="I574" s="5">
        <f>Gd离子浓度!M585</f>
        <v>5.6529245673027813E-3</v>
      </c>
      <c r="J574" s="5">
        <f t="shared" si="85"/>
        <v>1.2148201958314058</v>
      </c>
      <c r="K574" s="5">
        <f t="shared" si="86"/>
        <v>6.7490010879522547E+22</v>
      </c>
      <c r="L574" s="5">
        <f>Nd离子浓度!M585</f>
        <v>1.6490914786772629E-2</v>
      </c>
      <c r="M574" s="5">
        <f t="shared" si="87"/>
        <v>3.5439171515895302</v>
      </c>
      <c r="N574" s="5">
        <f t="shared" si="88"/>
        <v>1.1074741098717282E+22</v>
      </c>
      <c r="O574" s="5">
        <f>'In离子浓度 '!M585</f>
        <v>3.5858442846838623E-3</v>
      </c>
      <c r="P574" s="5">
        <f t="shared" si="89"/>
        <v>0.59382773650663134</v>
      </c>
      <c r="Q574" s="5">
        <f t="shared" si="90"/>
        <v>1.8972132156761384E+70</v>
      </c>
    </row>
    <row r="575" spans="3:17" x14ac:dyDescent="0.25">
      <c r="D575" s="5">
        <f>'Mg2+离子浓度'!B586</f>
        <v>5.574846563955238</v>
      </c>
      <c r="E575" s="5">
        <f>'OH-离子浓度 '!N586</f>
        <v>5.989800815696813</v>
      </c>
      <c r="F575" s="5">
        <f>'Mg2+离子浓度'!M586</f>
        <v>2.9568706508799254</v>
      </c>
      <c r="G575" s="5">
        <f t="shared" si="83"/>
        <v>106.08575899055074</v>
      </c>
      <c r="H575" s="5">
        <f t="shared" si="84"/>
        <v>18910117467121.344</v>
      </c>
      <c r="I575" s="5">
        <f>Gd离子浓度!M586</f>
        <v>5.6529204631036523E-3</v>
      </c>
      <c r="J575" s="5">
        <f t="shared" si="85"/>
        <v>1.2148146394903157</v>
      </c>
      <c r="K575" s="5">
        <f t="shared" si="86"/>
        <v>6.7489702193906428E+22</v>
      </c>
      <c r="L575" s="5">
        <f>Nd离子浓度!M586</f>
        <v>1.6490909690760624E-2</v>
      </c>
      <c r="M575" s="5">
        <f t="shared" si="87"/>
        <v>3.5439024202809462</v>
      </c>
      <c r="N575" s="5">
        <f t="shared" si="88"/>
        <v>1.1074695063377956E+22</v>
      </c>
      <c r="O575" s="5">
        <f>'In离子浓度 '!M586</f>
        <v>3.5877741023057157E-3</v>
      </c>
      <c r="P575" s="5">
        <f t="shared" si="89"/>
        <v>0.59446250219415109</v>
      </c>
      <c r="Q575" s="5">
        <f t="shared" si="90"/>
        <v>1.8992412210675752E+70</v>
      </c>
    </row>
    <row r="576" spans="3:17" x14ac:dyDescent="0.25">
      <c r="D576" s="5">
        <f>'Mg2+离子浓度'!B587</f>
        <v>5.5778465639552381</v>
      </c>
      <c r="E576" s="5">
        <f>'OH-离子浓度 '!N587</f>
        <v>5.989793133238198</v>
      </c>
      <c r="F576" s="5">
        <f>'Mg2+离子浓度'!M587</f>
        <v>2.9568657951964656</v>
      </c>
      <c r="G576" s="5">
        <f t="shared" si="83"/>
        <v>106.08531265128381</v>
      </c>
      <c r="H576" s="5">
        <f t="shared" si="84"/>
        <v>18910037905754.691</v>
      </c>
      <c r="I576" s="5">
        <f>Gd离子浓度!M587</f>
        <v>5.6529163589075036E-3</v>
      </c>
      <c r="J576" s="5">
        <f t="shared" si="85"/>
        <v>1.2148090831791594</v>
      </c>
      <c r="K576" s="5">
        <f t="shared" si="86"/>
        <v>6.7489393509953301E+22</v>
      </c>
      <c r="L576" s="5">
        <f>Nd离子浓度!M587</f>
        <v>1.6490904594750194E-2</v>
      </c>
      <c r="M576" s="5">
        <f t="shared" si="87"/>
        <v>3.5438876890467834</v>
      </c>
      <c r="N576" s="5">
        <f t="shared" si="88"/>
        <v>1.1074649028271198E+22</v>
      </c>
      <c r="O576" s="5">
        <f>'In离子浓度 '!M587</f>
        <v>3.589703919331218E-3</v>
      </c>
      <c r="P576" s="5">
        <f t="shared" si="89"/>
        <v>0.59509760186372229</v>
      </c>
      <c r="Q576" s="5">
        <f t="shared" si="90"/>
        <v>1.9012702934943206E+70</v>
      </c>
    </row>
    <row r="577" spans="1:17" x14ac:dyDescent="0.25">
      <c r="D577" s="5">
        <f>'Mg2+离子浓度'!B588</f>
        <v>5.5798465639552379</v>
      </c>
      <c r="E577" s="5">
        <f>'OH-离子浓度 '!N588</f>
        <v>5.9897859926230916</v>
      </c>
      <c r="F577" s="5">
        <f>'Mg2+离子浓度'!M588</f>
        <v>2.9568618305540331</v>
      </c>
      <c r="G577" s="5">
        <f t="shared" si="83"/>
        <v>106.08491747475759</v>
      </c>
      <c r="H577" s="5">
        <f t="shared" si="84"/>
        <v>18909967464306.168</v>
      </c>
      <c r="I577" s="5">
        <f>Gd离子浓度!M588</f>
        <v>5.6529130078478134E-3</v>
      </c>
      <c r="J577" s="5">
        <f t="shared" si="85"/>
        <v>1.2148040184128599</v>
      </c>
      <c r="K577" s="5">
        <f t="shared" si="86"/>
        <v>6.7489112134047779E+22</v>
      </c>
      <c r="L577" s="5">
        <f>Nd离子浓度!M588</f>
        <v>1.6490900433876389E-2</v>
      </c>
      <c r="M577" s="5">
        <f t="shared" si="87"/>
        <v>3.5438741205654058</v>
      </c>
      <c r="N577" s="5">
        <f t="shared" si="88"/>
        <v>1.1074606626766894E+22</v>
      </c>
      <c r="O577" s="5">
        <f>'In离子浓度 '!M588</f>
        <v>3.5909902974857861E-3</v>
      </c>
      <c r="P577" s="5">
        <f t="shared" si="89"/>
        <v>0.59551992766384876</v>
      </c>
      <c r="Q577" s="5">
        <f t="shared" si="90"/>
        <v>1.9026195772007948E+70</v>
      </c>
    </row>
    <row r="578" spans="1:17" x14ac:dyDescent="0.25">
      <c r="D578" s="5">
        <f>'Mg2+离子浓度'!B589</f>
        <v>5.5898465639552377</v>
      </c>
      <c r="E578" s="5">
        <f>'OH-离子浓度 '!N589</f>
        <v>5.9897806995863379</v>
      </c>
      <c r="F578" s="5">
        <f>'Mg2+离子浓度'!M589</f>
        <v>2.9568529653559339</v>
      </c>
      <c r="G578" s="5">
        <f t="shared" si="83"/>
        <v>106.08441192431069</v>
      </c>
      <c r="H578" s="5">
        <f t="shared" si="84"/>
        <v>18909877348361.977</v>
      </c>
      <c r="I578" s="5">
        <f>Gd离子浓度!M589</f>
        <v>5.6529055146549911E-3</v>
      </c>
      <c r="J578" s="5">
        <f t="shared" si="85"/>
        <v>1.2147991876585991</v>
      </c>
      <c r="K578" s="5">
        <f t="shared" si="86"/>
        <v>6.7488843758811063E+22</v>
      </c>
      <c r="L578" s="5">
        <f>Nd离子浓度!M589</f>
        <v>1.6490891129882057E-2</v>
      </c>
      <c r="M578" s="5">
        <f t="shared" si="87"/>
        <v>3.5438627262408411</v>
      </c>
      <c r="N578" s="5">
        <f t="shared" si="88"/>
        <v>1.1074571019502628E+22</v>
      </c>
      <c r="O578" s="5">
        <f>'In离子浓度 '!M589</f>
        <v>3.5974246889013124E-3</v>
      </c>
      <c r="P578" s="5">
        <f t="shared" si="89"/>
        <v>0.59765279429407914</v>
      </c>
      <c r="Q578" s="5">
        <f t="shared" si="90"/>
        <v>1.9094338475849172E+70</v>
      </c>
    </row>
    <row r="579" spans="1:17" x14ac:dyDescent="0.25">
      <c r="D579" s="5">
        <f>'Mg2+离子浓度'!B590</f>
        <v>5.619846563955238</v>
      </c>
      <c r="E579" s="5">
        <f>'OH-离子浓度 '!N590</f>
        <v>5.9897960147052753</v>
      </c>
      <c r="F579" s="5">
        <f>'Mg2+离子浓度'!M590</f>
        <v>2.9568376104284444</v>
      </c>
      <c r="G579" s="5">
        <f t="shared" si="83"/>
        <v>106.08440351529848</v>
      </c>
      <c r="H579" s="5">
        <f t="shared" si="84"/>
        <v>18909875849429.32</v>
      </c>
      <c r="I579" s="5">
        <f>Gd离子浓度!M590</f>
        <v>5.6528925360815165E-3</v>
      </c>
      <c r="J579" s="5">
        <f t="shared" si="85"/>
        <v>1.2148057168570787</v>
      </c>
      <c r="K579" s="5">
        <f t="shared" si="86"/>
        <v>6.7489206492059931E+22</v>
      </c>
      <c r="L579" s="5">
        <f>Nd离子浓度!M590</f>
        <v>1.6490875014900257E-2</v>
      </c>
      <c r="M579" s="5">
        <f t="shared" si="87"/>
        <v>3.5438864468424964</v>
      </c>
      <c r="N579" s="5">
        <f t="shared" si="88"/>
        <v>1.1074645146382801E+22</v>
      </c>
      <c r="O579" s="5">
        <f>'In离子浓度 '!M590</f>
        <v>3.6167304177493727E-3</v>
      </c>
      <c r="P579" s="5">
        <f t="shared" si="89"/>
        <v>0.60409393106145448</v>
      </c>
      <c r="Q579" s="5">
        <f t="shared" si="90"/>
        <v>1.9300125593017714E+70</v>
      </c>
    </row>
    <row r="580" spans="1:17" x14ac:dyDescent="0.25">
      <c r="D580" s="5">
        <f>'Mg2+离子浓度'!B591</f>
        <v>5.6498465639552382</v>
      </c>
      <c r="E580" s="5">
        <f>'OH-离子浓度 '!N591</f>
        <v>5.9898113297152582</v>
      </c>
      <c r="F580" s="5">
        <f>'Mg2+离子浓度'!M591</f>
        <v>2.9568222555806929</v>
      </c>
      <c r="G580" s="5">
        <f t="shared" si="83"/>
        <v>106.08439510104051</v>
      </c>
      <c r="H580" s="5">
        <f t="shared" si="84"/>
        <v>18909874349561.59</v>
      </c>
      <c r="I580" s="5">
        <f>Gd离子浓度!M591</f>
        <v>5.6528795575378384E-3</v>
      </c>
      <c r="J580" s="5">
        <f t="shared" si="85"/>
        <v>1.2148122460005326</v>
      </c>
      <c r="K580" s="5">
        <f t="shared" si="86"/>
        <v>6.7489569222251814E+22</v>
      </c>
      <c r="L580" s="5">
        <f>Nd离子浓度!M591</f>
        <v>1.6490858899934211E-2</v>
      </c>
      <c r="M580" s="5">
        <f t="shared" si="87"/>
        <v>3.5439101673400293</v>
      </c>
      <c r="N580" s="5">
        <f t="shared" si="88"/>
        <v>1.1074719272937592E+22</v>
      </c>
      <c r="O580" s="5">
        <f>'In离子浓度 '!M591</f>
        <v>3.6360361277317775E-3</v>
      </c>
      <c r="P580" s="5">
        <f t="shared" si="89"/>
        <v>0.61056968447245041</v>
      </c>
      <c r="Q580" s="5">
        <f t="shared" si="90"/>
        <v>1.9507018673241226E+70</v>
      </c>
    </row>
    <row r="581" spans="1:17" x14ac:dyDescent="0.25">
      <c r="D581" s="5">
        <f>'Mg2+离子浓度'!B592</f>
        <v>5.6698465639552378</v>
      </c>
      <c r="E581" s="5">
        <f>'OH-离子浓度 '!N592</f>
        <v>5.989815155076025</v>
      </c>
      <c r="F581" s="5">
        <f>'Mg2+离子浓度'!M592</f>
        <v>2.956809718465109</v>
      </c>
      <c r="G581" s="5">
        <f t="shared" si="83"/>
        <v>106.08408079634113</v>
      </c>
      <c r="H581" s="5">
        <f t="shared" si="84"/>
        <v>18909818323768.473</v>
      </c>
      <c r="I581" s="5">
        <f>Gd离子浓度!M592</f>
        <v>5.6528689606256304E-3</v>
      </c>
      <c r="J581" s="5">
        <f t="shared" si="85"/>
        <v>1.2148122962053285</v>
      </c>
      <c r="K581" s="5">
        <f t="shared" si="86"/>
        <v>6.7489572011407141E+22</v>
      </c>
      <c r="L581" s="5">
        <f>Nd离子浓度!M592</f>
        <v>1.6490845742132387E-2</v>
      </c>
      <c r="M581" s="5">
        <f t="shared" si="87"/>
        <v>3.5439141296051786</v>
      </c>
      <c r="N581" s="5">
        <f t="shared" si="88"/>
        <v>1.1074731655016183E+22</v>
      </c>
      <c r="O581" s="5">
        <f>'In离子浓度 '!M592</f>
        <v>3.6489060584160727E-3</v>
      </c>
      <c r="P581" s="5">
        <f t="shared" si="89"/>
        <v>0.61490197367924726</v>
      </c>
      <c r="Q581" s="5">
        <f t="shared" si="90"/>
        <v>1.9645430468985535E+70</v>
      </c>
    </row>
    <row r="582" spans="1:17" x14ac:dyDescent="0.25">
      <c r="D582" s="5">
        <f>'Mg2+离子浓度'!B593</f>
        <v>5.7198465639552385</v>
      </c>
      <c r="E582" s="5">
        <f>'OH-离子浓度 '!N593</f>
        <v>5.9898566879995458</v>
      </c>
      <c r="F582" s="5">
        <f>'Mg2+离子浓度'!M593</f>
        <v>2.9567898956288916</v>
      </c>
      <c r="G582" s="5">
        <f t="shared" si="83"/>
        <v>106.08484074805284</v>
      </c>
      <c r="H582" s="5">
        <f t="shared" si="84"/>
        <v>18909953787531.703</v>
      </c>
      <c r="I582" s="5">
        <f>Gd离子浓度!M593</f>
        <v>5.6528522054676688E-3</v>
      </c>
      <c r="J582" s="5">
        <f t="shared" si="85"/>
        <v>1.2148339658390099</v>
      </c>
      <c r="K582" s="5">
        <f t="shared" si="86"/>
        <v>6.7490775879945002E+22</v>
      </c>
      <c r="L582" s="5">
        <f>Nd离子浓度!M593</f>
        <v>1.6490824937837604E-2</v>
      </c>
      <c r="M582" s="5">
        <f t="shared" si="87"/>
        <v>3.5439833788353376</v>
      </c>
      <c r="N582" s="5">
        <f t="shared" si="88"/>
        <v>1.107494805886043E+22</v>
      </c>
      <c r="O582" s="5">
        <f>'In离子浓度 '!M593</f>
        <v>3.6810835197105328E-3</v>
      </c>
      <c r="P582" s="5">
        <f t="shared" si="89"/>
        <v>0.6258207122402194</v>
      </c>
      <c r="Q582" s="5">
        <f t="shared" si="90"/>
        <v>1.9994271956556529E+70</v>
      </c>
    </row>
    <row r="583" spans="1:17" x14ac:dyDescent="0.25">
      <c r="C583" t="s">
        <v>255</v>
      </c>
      <c r="D583" s="5">
        <f>'Mg2+离子浓度'!B594</f>
        <v>5.7698465639552383</v>
      </c>
      <c r="E583" s="5">
        <f>'OH-离子浓度 '!N594</f>
        <v>5.9898982205416162</v>
      </c>
      <c r="F583" s="5">
        <f>'Mg2+离子浓度'!M594</f>
        <v>2.9567700729255684</v>
      </c>
      <c r="G583" s="5">
        <f t="shared" si="83"/>
        <v>106.08560068149613</v>
      </c>
      <c r="H583" s="5">
        <f t="shared" si="84"/>
        <v>18910089248038.527</v>
      </c>
      <c r="I583" s="5">
        <f>Gd离子浓度!M594</f>
        <v>5.6528354503593697E-3</v>
      </c>
      <c r="J583" s="5">
        <f t="shared" si="85"/>
        <v>1.2148556354519107</v>
      </c>
      <c r="K583" s="5">
        <f t="shared" si="86"/>
        <v>6.7491979747328373E+22</v>
      </c>
      <c r="L583" s="5">
        <f>Nd离子浓度!M594</f>
        <v>1.649080413356907E-2</v>
      </c>
      <c r="M583" s="5">
        <f t="shared" si="87"/>
        <v>3.544052628230391</v>
      </c>
      <c r="N583" s="5">
        <f t="shared" si="88"/>
        <v>1.1075164463219973E+22</v>
      </c>
      <c r="O583" s="5">
        <f>'In离子浓度 '!M594</f>
        <v>3.7132609404109925E-3</v>
      </c>
      <c r="P583" s="5">
        <f t="shared" si="89"/>
        <v>0.63683598626107696</v>
      </c>
      <c r="Q583" s="5">
        <f t="shared" si="90"/>
        <v>2.0346197644123863E+70</v>
      </c>
    </row>
    <row r="584" spans="1:17" x14ac:dyDescent="0.25">
      <c r="C584" s="5">
        <f>(C564+C585)*20</f>
        <v>5.8629806214013804</v>
      </c>
      <c r="D584" s="5">
        <f>'Mg2+离子浓度'!B595</f>
        <v>5.8198465639552381</v>
      </c>
      <c r="E584" s="5">
        <f>'OH-离子浓度 '!N595</f>
        <v>5.9899397527022371</v>
      </c>
      <c r="F584" s="5">
        <f>'Mg2+离子浓度'!M595</f>
        <v>2.9567502503551402</v>
      </c>
      <c r="G584" s="5">
        <f t="shared" si="83"/>
        <v>106.08636059667101</v>
      </c>
      <c r="H584" s="5">
        <f t="shared" si="84"/>
        <v>18910224705288.953</v>
      </c>
      <c r="I584" s="5">
        <f>Gd离子浓度!M595</f>
        <v>5.6528186953007323E-3</v>
      </c>
      <c r="J584" s="5">
        <f t="shared" si="85"/>
        <v>1.2148773050440236</v>
      </c>
      <c r="K584" s="5">
        <f t="shared" si="86"/>
        <v>6.7493183613556868E+22</v>
      </c>
      <c r="L584" s="5">
        <f>Nd离子浓度!M595</f>
        <v>1.6490783329326783E-2</v>
      </c>
      <c r="M584" s="5">
        <f t="shared" si="87"/>
        <v>3.5441218777903152</v>
      </c>
      <c r="N584" s="5">
        <f t="shared" si="88"/>
        <v>1.1075380868094735E+22</v>
      </c>
      <c r="O584" s="5">
        <f>'In离子浓度 '!M595</f>
        <v>3.745438320517503E-3</v>
      </c>
      <c r="P584" s="5">
        <f t="shared" si="89"/>
        <v>0.64794780734976021</v>
      </c>
      <c r="Q584" s="5">
        <f t="shared" si="90"/>
        <v>2.070120790254825E+70</v>
      </c>
    </row>
    <row r="585" spans="1:17" s="94" customFormat="1" x14ac:dyDescent="0.25">
      <c r="A585" s="93"/>
      <c r="B585" s="93"/>
      <c r="C585" s="94">
        <v>0.2931415442581049</v>
      </c>
      <c r="D585" s="93">
        <f>'Mg2+离子浓度'!B596</f>
        <v>5.862995595025307</v>
      </c>
      <c r="E585" s="93">
        <f>'OH-离子浓度 '!N596</f>
        <v>5.9899719636980047</v>
      </c>
      <c r="F585" s="93">
        <f>'Mg2+离子浓度'!M596</f>
        <v>2.9567318359548422</v>
      </c>
      <c r="G585" s="93">
        <f t="shared" si="83"/>
        <v>106.0868408575639</v>
      </c>
      <c r="H585" s="93">
        <f t="shared" si="84"/>
        <v>18910310313291.25</v>
      </c>
      <c r="I585" s="93">
        <f>Gd离子浓度!M596</f>
        <v>5.6528031304418852E-3</v>
      </c>
      <c r="J585" s="93">
        <f t="shared" si="85"/>
        <v>1.2148935590346988</v>
      </c>
      <c r="K585" s="93">
        <f t="shared" si="86"/>
        <v>6.7494086613038826E+22</v>
      </c>
      <c r="L585" s="93">
        <f>Nd离子浓度!M596</f>
        <v>1.6490764002886155E-2</v>
      </c>
      <c r="M585" s="93">
        <f t="shared" si="87"/>
        <v>3.5441749001970884</v>
      </c>
      <c r="N585" s="93">
        <f t="shared" si="88"/>
        <v>1.1075546563115903E+22</v>
      </c>
      <c r="O585" s="93">
        <f>'In离子浓度 '!M596</f>
        <v>3.7732064316580542E-3</v>
      </c>
      <c r="P585" s="93">
        <f t="shared" si="89"/>
        <v>0.65761221278300641</v>
      </c>
      <c r="Q585" s="93">
        <f t="shared" si="90"/>
        <v>2.1009974849297328E+70</v>
      </c>
    </row>
    <row r="586" spans="1:17" x14ac:dyDescent="0.25">
      <c r="C586" s="79"/>
      <c r="D586" s="5">
        <f>'Mg2+离子浓度'!B597</f>
        <v>5.8630030818372711</v>
      </c>
      <c r="E586" s="5">
        <f>'OH-离子浓度 '!N597</f>
        <v>6.2891279772052213</v>
      </c>
      <c r="F586" s="5">
        <f>'Mg2+离子浓度'!M597</f>
        <v>3.1046489443478733</v>
      </c>
      <c r="G586" s="5">
        <f t="shared" ref="G586:G640" si="91">F586*E586^2</f>
        <v>122.79858551583484</v>
      </c>
      <c r="H586" s="5">
        <f t="shared" ref="H586:H640" si="92">G586/$G$2</f>
        <v>21889230929738.832</v>
      </c>
      <c r="I586" s="5">
        <f>Gd离子浓度!M597</f>
        <v>5.9355113368758736E-3</v>
      </c>
      <c r="J586" s="5">
        <f t="shared" ref="J586:J640" si="93">I586*E586^3</f>
        <v>1.4764863476336281</v>
      </c>
      <c r="K586" s="5">
        <f t="shared" ref="K586:K640" si="94">J586/$J$2</f>
        <v>8.2027019312979341E+22</v>
      </c>
      <c r="L586" s="5">
        <f>Nd离子浓度!M597</f>
        <v>1.731538669463804E-2</v>
      </c>
      <c r="M586" s="5">
        <f t="shared" ref="M586:M640" si="95">L586*E586^3</f>
        <v>4.3072838391858816</v>
      </c>
      <c r="N586" s="5">
        <f t="shared" ref="N586:N640" si="96">M586/$M$2</f>
        <v>1.346026199745588E+22</v>
      </c>
      <c r="O586" s="5">
        <f>'In离子浓度 '!M597</f>
        <v>3.7732063734096421E-3</v>
      </c>
      <c r="P586" s="5">
        <f t="shared" ref="P586:P640" si="97">O586^2*E586^6</f>
        <v>0.88097525947112953</v>
      </c>
      <c r="Q586" s="5">
        <f t="shared" ref="Q586:Q640" si="98">P586/$P$2</f>
        <v>2.8146174423997751E+70</v>
      </c>
    </row>
    <row r="587" spans="1:17" x14ac:dyDescent="0.25">
      <c r="C587" s="79"/>
      <c r="D587" s="5">
        <f>'Mg2+离子浓度'!B598</f>
        <v>6.1561446260953758</v>
      </c>
      <c r="E587" s="5">
        <f>'OH-离子浓度 '!N598</f>
        <v>6.289554139791143</v>
      </c>
      <c r="F587" s="5">
        <f>'Mg2+离子浓度'!M598</f>
        <v>3.1045985468936528</v>
      </c>
      <c r="G587" s="5">
        <f t="shared" si="91"/>
        <v>122.81323453700922</v>
      </c>
      <c r="H587" s="5">
        <f t="shared" si="92"/>
        <v>21891842163459.754</v>
      </c>
      <c r="I587" s="5">
        <f>Gd离子浓度!M598</f>
        <v>5.9354687386579735E-3</v>
      </c>
      <c r="J587" s="5">
        <f t="shared" si="93"/>
        <v>1.4767759173966473</v>
      </c>
      <c r="K587" s="5">
        <f t="shared" si="94"/>
        <v>8.2043106522035957E+22</v>
      </c>
      <c r="L587" s="5">
        <f>Nd离子浓度!M598</f>
        <v>1.7315333801912341E-2</v>
      </c>
      <c r="M587" s="5">
        <f t="shared" si="95"/>
        <v>4.308146346354091</v>
      </c>
      <c r="N587" s="5">
        <f t="shared" si="96"/>
        <v>1.3462957332356535E+22</v>
      </c>
      <c r="O587" s="5">
        <f>'In离子浓度 '!M598</f>
        <v>3.9618725116734085E-3</v>
      </c>
      <c r="P587" s="5">
        <f t="shared" si="97"/>
        <v>0.97167303714961117</v>
      </c>
      <c r="Q587" s="5">
        <f t="shared" si="98"/>
        <v>3.1043867001585019E+70</v>
      </c>
    </row>
    <row r="588" spans="1:17" x14ac:dyDescent="0.25">
      <c r="C588" s="79"/>
      <c r="D588" s="5">
        <f>'Mg2+离子浓度'!B599</f>
        <v>6.15615211290734</v>
      </c>
      <c r="E588" s="5">
        <f>'OH-离子浓度 '!N599</f>
        <v>6.5887101196295754</v>
      </c>
      <c r="F588" s="5">
        <f>'Mg2+离子浓度'!M599</f>
        <v>3.2525156431562512</v>
      </c>
      <c r="G588" s="5">
        <f t="shared" si="91"/>
        <v>141.19528522089269</v>
      </c>
      <c r="H588" s="5">
        <f t="shared" si="92"/>
        <v>25168500039374.813</v>
      </c>
      <c r="I588" s="5">
        <f>Gd离子浓度!M599</f>
        <v>6.218176934839786E-3</v>
      </c>
      <c r="J588" s="5">
        <f t="shared" si="93"/>
        <v>1.7785426208804183</v>
      </c>
      <c r="K588" s="5">
        <f t="shared" si="94"/>
        <v>9.8807923382245459E+22</v>
      </c>
      <c r="L588" s="5">
        <f>Nd离子浓度!M599</f>
        <v>1.8139956480935034E-2</v>
      </c>
      <c r="M588" s="5">
        <f t="shared" si="95"/>
        <v>5.1884476881792336</v>
      </c>
      <c r="N588" s="5">
        <f t="shared" si="96"/>
        <v>1.6213899025560105E+22</v>
      </c>
      <c r="O588" s="5">
        <f>'In离子浓度 '!M599</f>
        <v>3.9618724505124858E-3</v>
      </c>
      <c r="P588" s="5">
        <f t="shared" si="97"/>
        <v>1.2841134131496796</v>
      </c>
      <c r="Q588" s="5">
        <f t="shared" si="98"/>
        <v>4.1025987640564847E+70</v>
      </c>
    </row>
    <row r="589" spans="1:17" x14ac:dyDescent="0.25">
      <c r="C589" s="79"/>
      <c r="D589" s="5">
        <f>'Mg2+离子浓度'!B600</f>
        <v>6.4492936571654447</v>
      </c>
      <c r="E589" s="5">
        <f>'OH-离子浓度 '!N600</f>
        <v>6.589129620016358</v>
      </c>
      <c r="F589" s="5">
        <f>'Mg2+离子浓度'!M600</f>
        <v>3.2524628453967734</v>
      </c>
      <c r="G589" s="5">
        <f t="shared" si="91"/>
        <v>141.21097318071895</v>
      </c>
      <c r="H589" s="5">
        <f t="shared" si="92"/>
        <v>25171296467151.328</v>
      </c>
      <c r="I589" s="5">
        <f>Gd离子浓度!M600</f>
        <v>6.2181323079759871E-3</v>
      </c>
      <c r="J589" s="5">
        <f t="shared" si="93"/>
        <v>1.778869592925078</v>
      </c>
      <c r="K589" s="5">
        <f t="shared" si="94"/>
        <v>9.8826088495837665E+22</v>
      </c>
      <c r="L589" s="5">
        <f>Nd离子浓度!M600</f>
        <v>1.8139901069423925E-2</v>
      </c>
      <c r="M589" s="5">
        <f t="shared" si="95"/>
        <v>5.1894229380864978</v>
      </c>
      <c r="N589" s="5">
        <f t="shared" si="96"/>
        <v>1.6216946681520306E+22</v>
      </c>
      <c r="O589" s="5">
        <f>'In离子浓度 '!M600</f>
        <v>4.150538012464372E-3</v>
      </c>
      <c r="P589" s="5">
        <f t="shared" si="97"/>
        <v>1.4098635975161671</v>
      </c>
      <c r="Q589" s="5">
        <f t="shared" si="98"/>
        <v>4.5043565415851983E+70</v>
      </c>
    </row>
    <row r="590" spans="1:17" x14ac:dyDescent="0.25">
      <c r="C590" s="79"/>
      <c r="D590" s="5">
        <f>'Mg2+离子浓度'!B601</f>
        <v>6.4493011439774088</v>
      </c>
      <c r="E590" s="5">
        <f>'OH-离子浓度 '!N601</f>
        <v>6.8882855661867577</v>
      </c>
      <c r="F590" s="5">
        <f>'Mg2+离子浓度'!M601</f>
        <v>3.4003799295291368</v>
      </c>
      <c r="G590" s="5">
        <f t="shared" si="91"/>
        <v>161.3428524184657</v>
      </c>
      <c r="H590" s="5">
        <f t="shared" si="92"/>
        <v>28759866741259.484</v>
      </c>
      <c r="I590" s="5">
        <f>Gd离子浓度!M601</f>
        <v>6.5008404939056984E-3</v>
      </c>
      <c r="J590" s="5">
        <f t="shared" si="93"/>
        <v>2.124726037700134</v>
      </c>
      <c r="K590" s="5">
        <f t="shared" si="94"/>
        <v>1.1804033542778523E+23</v>
      </c>
      <c r="L590" s="5">
        <f>Nd离子浓度!M601</f>
        <v>1.8964523735717463E-2</v>
      </c>
      <c r="M590" s="5">
        <f t="shared" si="95"/>
        <v>6.1983396472557137</v>
      </c>
      <c r="N590" s="5">
        <f t="shared" si="96"/>
        <v>1.9369811397674107E+22</v>
      </c>
      <c r="O590" s="5">
        <f>'In离子浓度 '!M601</f>
        <v>4.1505379483909493E-3</v>
      </c>
      <c r="P590" s="5">
        <f t="shared" si="97"/>
        <v>1.8402449625607278</v>
      </c>
      <c r="Q590" s="5">
        <f t="shared" si="98"/>
        <v>5.879376877190824E+70</v>
      </c>
    </row>
    <row r="591" spans="1:17" x14ac:dyDescent="0.25">
      <c r="C591" s="79"/>
      <c r="D591" s="5">
        <f>'Mg2+离子浓度'!B602</f>
        <v>6.7424426882355135</v>
      </c>
      <c r="E591" s="5">
        <f>'OH-离子浓度 '!N602</f>
        <v>6.8886984045233053</v>
      </c>
      <c r="F591" s="5">
        <f>'Mg2+离子浓度'!M602</f>
        <v>3.4003247315035625</v>
      </c>
      <c r="G591" s="5">
        <f t="shared" si="91"/>
        <v>161.35957327141938</v>
      </c>
      <c r="H591" s="5">
        <f t="shared" si="92"/>
        <v>28762847285458</v>
      </c>
      <c r="I591" s="5">
        <f>Gd离子浓度!M602</f>
        <v>6.5007938384106338E-3</v>
      </c>
      <c r="J591" s="5">
        <f t="shared" si="93"/>
        <v>2.1250928351667464</v>
      </c>
      <c r="K591" s="5">
        <f t="shared" si="94"/>
        <v>1.1806071306481924E+23</v>
      </c>
      <c r="L591" s="5">
        <f>Nd离子浓度!M602</f>
        <v>1.8964465805428665E-2</v>
      </c>
      <c r="M591" s="5">
        <f t="shared" si="95"/>
        <v>6.1994352393944538</v>
      </c>
      <c r="N591" s="5">
        <f t="shared" si="96"/>
        <v>1.937323512310767E+22</v>
      </c>
      <c r="O591" s="5">
        <f>'In离子浓度 '!M602</f>
        <v>4.3392029340327239E-3</v>
      </c>
      <c r="P591" s="5">
        <f t="shared" si="97"/>
        <v>2.012069372954683</v>
      </c>
      <c r="Q591" s="5">
        <f t="shared" si="98"/>
        <v>6.4283366548072946E+70</v>
      </c>
    </row>
    <row r="592" spans="1:17" x14ac:dyDescent="0.25">
      <c r="C592" s="79"/>
      <c r="D592" s="5">
        <f>'Mg2+离子浓度'!B603</f>
        <v>6.7424501750474777</v>
      </c>
      <c r="E592" s="5">
        <f>'OH-离子浓度 '!N603</f>
        <v>7.1878543170264253</v>
      </c>
      <c r="F592" s="5">
        <f>'Mg2+离子浓度'!M603</f>
        <v>3.5482418035058885</v>
      </c>
      <c r="G592" s="5">
        <f t="shared" si="91"/>
        <v>183.32079871306405</v>
      </c>
      <c r="H592" s="5">
        <f t="shared" si="92"/>
        <v>32677504226927.641</v>
      </c>
      <c r="I592" s="5">
        <f>Gd离子浓度!M603</f>
        <v>6.783502014088315E-3</v>
      </c>
      <c r="J592" s="5">
        <f t="shared" si="93"/>
        <v>2.5191368284194535</v>
      </c>
      <c r="K592" s="5">
        <f t="shared" si="94"/>
        <v>1.3995204602330298E+23</v>
      </c>
      <c r="L592" s="5">
        <f>Nd离子浓度!M603</f>
        <v>1.9789088458993083E-2</v>
      </c>
      <c r="M592" s="5">
        <f t="shared" si="95"/>
        <v>7.3489211670264023</v>
      </c>
      <c r="N592" s="5">
        <f t="shared" si="96"/>
        <v>2.2965378646957508E+22</v>
      </c>
      <c r="O592" s="5">
        <f>'In离子浓度 '!M603</f>
        <v>4.3392028670468088E-3</v>
      </c>
      <c r="P592" s="5">
        <f t="shared" si="97"/>
        <v>2.5966625070024985</v>
      </c>
      <c r="Q592" s="5">
        <f t="shared" si="98"/>
        <v>8.2960463482507932E+70</v>
      </c>
    </row>
    <row r="593" spans="3:17" x14ac:dyDescent="0.25">
      <c r="C593" s="79"/>
      <c r="D593" s="5">
        <f>'Mg2+离子浓度'!B604</f>
        <v>7.0355917193055824</v>
      </c>
      <c r="E593" s="5">
        <f>'OH-离子浓度 '!N604</f>
        <v>7.1882604934616374</v>
      </c>
      <c r="F593" s="5">
        <f>'Mg2+离子浓度'!M604</f>
        <v>3.5481842052533774</v>
      </c>
      <c r="G593" s="5">
        <f t="shared" si="91"/>
        <v>183.33854158079117</v>
      </c>
      <c r="H593" s="5">
        <f t="shared" si="92"/>
        <v>32680666948447.625</v>
      </c>
      <c r="I593" s="5">
        <f>Gd离子浓度!M604</f>
        <v>6.7834533299766155E-3</v>
      </c>
      <c r="J593" s="5">
        <f t="shared" si="93"/>
        <v>2.519545829624918</v>
      </c>
      <c r="K593" s="5">
        <f t="shared" si="94"/>
        <v>1.3997476831249545E+23</v>
      </c>
      <c r="L593" s="5">
        <f>Nd离子浓度!M604</f>
        <v>1.9789028009934328E-2</v>
      </c>
      <c r="M593" s="5">
        <f t="shared" si="95"/>
        <v>7.3501446194710693</v>
      </c>
      <c r="N593" s="5">
        <f t="shared" si="96"/>
        <v>2.2969201935847094E+22</v>
      </c>
      <c r="O593" s="5">
        <f>'In离子浓度 '!M604</f>
        <v>4.527867276380243E-3</v>
      </c>
      <c r="P593" s="5">
        <f t="shared" si="97"/>
        <v>2.8283308990624776</v>
      </c>
      <c r="Q593" s="5">
        <f t="shared" si="98"/>
        <v>9.0362009554711746E+70</v>
      </c>
    </row>
    <row r="594" spans="3:17" x14ac:dyDescent="0.25">
      <c r="C594" s="79"/>
      <c r="D594" s="5">
        <f>'Mg2+离子浓度'!B605</f>
        <v>7.0355992061175465</v>
      </c>
      <c r="E594" s="5">
        <f>'OH-离子浓度 '!N605</f>
        <v>7.487416372298231</v>
      </c>
      <c r="F594" s="5">
        <f>'Mg2+离子浓度'!M605</f>
        <v>3.6961012651258649</v>
      </c>
      <c r="G594" s="5">
        <f t="shared" si="91"/>
        <v>207.20862599838722</v>
      </c>
      <c r="H594" s="5">
        <f t="shared" si="92"/>
        <v>36935583956931.773</v>
      </c>
      <c r="I594" s="5">
        <f>Gd离子浓度!M605</f>
        <v>7.0661614954023446E-3</v>
      </c>
      <c r="J594" s="5">
        <f t="shared" si="93"/>
        <v>2.9660571389655144</v>
      </c>
      <c r="K594" s="5">
        <f t="shared" si="94"/>
        <v>1.647809521647508E+23</v>
      </c>
      <c r="L594" s="5">
        <f>Nd离子浓度!M605</f>
        <v>2.0613650650769672E-2</v>
      </c>
      <c r="M594" s="5">
        <f t="shared" si="95"/>
        <v>8.6526844472262017</v>
      </c>
      <c r="N594" s="5">
        <f t="shared" si="96"/>
        <v>2.7039638897581881E+22</v>
      </c>
      <c r="O594" s="5">
        <f>'In离子浓度 '!M605</f>
        <v>4.5278672064818452E-3</v>
      </c>
      <c r="P594" s="5">
        <f t="shared" si="97"/>
        <v>3.6122622387896883</v>
      </c>
      <c r="Q594" s="5">
        <f t="shared" si="98"/>
        <v>1.1540773925845649E+71</v>
      </c>
    </row>
    <row r="595" spans="3:17" x14ac:dyDescent="0.25">
      <c r="C595" s="79"/>
      <c r="D595" s="5">
        <f>'Mg2+离子浓度'!B606</f>
        <v>7.3287407503756512</v>
      </c>
      <c r="E595" s="5">
        <f>'OH-离子浓度 '!N606</f>
        <v>7.4878158869810072</v>
      </c>
      <c r="F595" s="5">
        <f>'Mg2+离子浓度'!M606</f>
        <v>3.6960412666855769</v>
      </c>
      <c r="G595" s="5">
        <f t="shared" si="91"/>
        <v>207.22737517029424</v>
      </c>
      <c r="H595" s="5">
        <f t="shared" si="92"/>
        <v>36938926055310.914</v>
      </c>
      <c r="I595" s="5">
        <f>Gd离子浓度!M606</f>
        <v>7.0661107826886426E-3</v>
      </c>
      <c r="J595" s="5">
        <f t="shared" si="93"/>
        <v>2.9665106639347996</v>
      </c>
      <c r="K595" s="5">
        <f t="shared" si="94"/>
        <v>1.6480614799637776E+23</v>
      </c>
      <c r="L595" s="5">
        <f>Nd离子浓度!M606</f>
        <v>2.0613587682948697E-2</v>
      </c>
      <c r="M595" s="5">
        <f t="shared" si="95"/>
        <v>8.6540431595320548</v>
      </c>
      <c r="N595" s="5">
        <f t="shared" si="96"/>
        <v>2.7043884873537672E+22</v>
      </c>
      <c r="O595" s="5">
        <f>'In离子浓度 '!M606</f>
        <v>4.7165310395087057E-3</v>
      </c>
      <c r="P595" s="5">
        <f t="shared" si="97"/>
        <v>3.9208148773842408</v>
      </c>
      <c r="Q595" s="5">
        <f t="shared" si="98"/>
        <v>1.2526565103464028E+71</v>
      </c>
    </row>
    <row r="596" spans="3:17" x14ac:dyDescent="0.25">
      <c r="C596" s="79"/>
      <c r="D596" s="5">
        <f>'Mg2+离子浓度'!B607</f>
        <v>7.3287482371876154</v>
      </c>
      <c r="E596" s="5">
        <f>'OH-离子浓度 '!N607</f>
        <v>7.7869717321518266</v>
      </c>
      <c r="F596" s="5">
        <f>'Mg2+离子浓度'!M607</f>
        <v>3.843958314428424</v>
      </c>
      <c r="G596" s="5">
        <f t="shared" si="91"/>
        <v>233.08582645814886</v>
      </c>
      <c r="H596" s="5">
        <f t="shared" si="92"/>
        <v>41548275660989.102</v>
      </c>
      <c r="I596" s="5">
        <f>Gd离子浓度!M607</f>
        <v>7.3488189378624925E-3</v>
      </c>
      <c r="J596" s="5">
        <f t="shared" si="93"/>
        <v>3.4699509970429605</v>
      </c>
      <c r="K596" s="5">
        <f t="shared" si="94"/>
        <v>1.9277505539127561E+23</v>
      </c>
      <c r="L596" s="5">
        <f>Nd离子浓度!M607</f>
        <v>2.1438210311055004E-2</v>
      </c>
      <c r="M596" s="5">
        <f t="shared" si="95"/>
        <v>10.12265234354777</v>
      </c>
      <c r="N596" s="5">
        <f t="shared" si="96"/>
        <v>3.1633288573586785E+22</v>
      </c>
      <c r="O596" s="5">
        <f>'In离子浓度 '!M607</f>
        <v>4.7165309666978347E-3</v>
      </c>
      <c r="P596" s="5">
        <f t="shared" si="97"/>
        <v>4.9597178307507672</v>
      </c>
      <c r="Q596" s="5">
        <f t="shared" si="98"/>
        <v>1.5845743868213314E+71</v>
      </c>
    </row>
    <row r="597" spans="3:17" x14ac:dyDescent="0.25">
      <c r="C597" s="79"/>
      <c r="D597" s="5">
        <f>'Mg2+离子浓度'!B608</f>
        <v>7.62188978144572</v>
      </c>
      <c r="E597" s="5">
        <f>'OH-离子浓度 '!N608</f>
        <v>7.787364585231062</v>
      </c>
      <c r="F597" s="5">
        <f>'Mg2+离子浓度'!M608</f>
        <v>3.8438959158395178</v>
      </c>
      <c r="G597" s="5">
        <f t="shared" si="91"/>
        <v>233.10556139199213</v>
      </c>
      <c r="H597" s="5">
        <f t="shared" si="92"/>
        <v>41551793474508.406</v>
      </c>
      <c r="I597" s="5">
        <f>Gd离子浓度!M608</f>
        <v>7.3487661965614239E-3</v>
      </c>
      <c r="J597" s="5">
        <f t="shared" si="93"/>
        <v>3.4704512940430736</v>
      </c>
      <c r="K597" s="5">
        <f t="shared" si="94"/>
        <v>1.9280284966905964E+23</v>
      </c>
      <c r="L597" s="5">
        <f>Nd离子浓度!M608</f>
        <v>2.1438144824479543E-2</v>
      </c>
      <c r="M597" s="5">
        <f t="shared" si="95"/>
        <v>10.124153559656111</v>
      </c>
      <c r="N597" s="5">
        <f t="shared" si="96"/>
        <v>3.1637979873925348E+22</v>
      </c>
      <c r="O597" s="5">
        <f>'In离子浓度 '!M608</f>
        <v>4.9051942234198918E-3</v>
      </c>
      <c r="P597" s="5">
        <f t="shared" si="97"/>
        <v>5.3660592405491796</v>
      </c>
      <c r="Q597" s="5">
        <f t="shared" si="98"/>
        <v>1.7143959234981404E+71</v>
      </c>
    </row>
    <row r="598" spans="3:17" x14ac:dyDescent="0.25">
      <c r="C598" s="79"/>
      <c r="D598" s="5">
        <f>'Mg2+离子浓度'!B609</f>
        <v>7.6218972682576842</v>
      </c>
      <c r="E598" s="5">
        <f>'OH-离子浓度 '!N609</f>
        <v>8.0865203967368604</v>
      </c>
      <c r="F598" s="5">
        <f>'Mg2+离子浓度'!M609</f>
        <v>3.9918129514529217</v>
      </c>
      <c r="G598" s="5">
        <f t="shared" si="91"/>
        <v>261.03188256690123</v>
      </c>
      <c r="H598" s="5">
        <f t="shared" si="92"/>
        <v>46529747338128.563</v>
      </c>
      <c r="I598" s="5">
        <f>Gd离子浓度!M609</f>
        <v>7.6314743414834666E-3</v>
      </c>
      <c r="J598" s="5">
        <f t="shared" si="93"/>
        <v>4.0354642783151071</v>
      </c>
      <c r="K598" s="5">
        <f t="shared" si="94"/>
        <v>2.2419245990639485E+23</v>
      </c>
      <c r="L598" s="5">
        <f>Nd离子浓度!M609</f>
        <v>2.2262767439856845E-2</v>
      </c>
      <c r="M598" s="5">
        <f t="shared" si="95"/>
        <v>11.772378274486218</v>
      </c>
      <c r="N598" s="5">
        <f t="shared" si="96"/>
        <v>3.6788682107769435E+22</v>
      </c>
      <c r="O598" s="5">
        <f>'In离子浓度 '!M609</f>
        <v>4.9051941476965562E-3</v>
      </c>
      <c r="P598" s="5">
        <f t="shared" si="97"/>
        <v>6.7279463671298609</v>
      </c>
      <c r="Q598" s="5">
        <f t="shared" si="98"/>
        <v>2.149503631670882E+71</v>
      </c>
    </row>
    <row r="599" spans="3:17" x14ac:dyDescent="0.25">
      <c r="C599" s="79"/>
      <c r="D599" s="5">
        <f>'Mg2+离子浓度'!B610</f>
        <v>7.9150388125157889</v>
      </c>
      <c r="E599" s="5">
        <f>'OH-离子浓度 '!N610</f>
        <v>8.0869065883614457</v>
      </c>
      <c r="F599" s="5">
        <f>'Mg2+离子浓度'!M610</f>
        <v>3.991748152754556</v>
      </c>
      <c r="G599" s="5">
        <f t="shared" si="91"/>
        <v>261.05257788937672</v>
      </c>
      <c r="H599" s="5">
        <f t="shared" si="92"/>
        <v>46533436343917.422</v>
      </c>
      <c r="I599" s="5">
        <f>Gd离子浓度!M610</f>
        <v>7.6314195716096602E-3</v>
      </c>
      <c r="J599" s="5">
        <f t="shared" si="93"/>
        <v>4.036013510391566</v>
      </c>
      <c r="K599" s="5">
        <f t="shared" si="94"/>
        <v>2.2422297279953144E+23</v>
      </c>
      <c r="L599" s="5">
        <f>Nd离子浓度!M610</f>
        <v>2.2262699434534631E-2</v>
      </c>
      <c r="M599" s="5">
        <f t="shared" si="95"/>
        <v>11.774029045636166</v>
      </c>
      <c r="N599" s="5">
        <f t="shared" si="96"/>
        <v>3.679384076761302E+22</v>
      </c>
      <c r="O599" s="5">
        <f>'In离子浓度 '!M610</f>
        <v>5.0938568281155786E-3</v>
      </c>
      <c r="P599" s="5">
        <f t="shared" si="97"/>
        <v>7.2575164362246705</v>
      </c>
      <c r="Q599" s="5">
        <f t="shared" si="98"/>
        <v>2.3186953470366358E+71</v>
      </c>
    </row>
    <row r="600" spans="3:17" x14ac:dyDescent="0.25">
      <c r="C600" s="79"/>
      <c r="D600" s="5">
        <f>'Mg2+离子浓度'!B611</f>
        <v>7.9150462993277531</v>
      </c>
      <c r="E600" s="5">
        <f>'OH-离子浓度 '!N611</f>
        <v>8.3860623662029745</v>
      </c>
      <c r="F600" s="5">
        <f>'Mg2+离子浓度'!M611</f>
        <v>4.1396651762387151</v>
      </c>
      <c r="G600" s="5">
        <f t="shared" si="91"/>
        <v>291.12626709085976</v>
      </c>
      <c r="H600" s="5">
        <f t="shared" si="92"/>
        <v>51894165256837.75</v>
      </c>
      <c r="I600" s="5">
        <f>Gd离子浓度!M611</f>
        <v>7.914127706279972E-3</v>
      </c>
      <c r="J600" s="5">
        <f t="shared" si="93"/>
        <v>4.6674246725892221</v>
      </c>
      <c r="K600" s="5">
        <f t="shared" si="94"/>
        <v>2.5930137069940124E+23</v>
      </c>
      <c r="L600" s="5">
        <f>Nd离子浓度!M611</f>
        <v>2.3087322037182972E-2</v>
      </c>
      <c r="M600" s="5">
        <f t="shared" si="95"/>
        <v>13.615946128194635</v>
      </c>
      <c r="N600" s="5">
        <f t="shared" si="96"/>
        <v>4.2549831650608239E+22</v>
      </c>
      <c r="O600" s="5">
        <f>'In离子浓度 '!M611</f>
        <v>5.0938567494797846E-3</v>
      </c>
      <c r="P600" s="5">
        <f t="shared" si="97"/>
        <v>9.024891351211485</v>
      </c>
      <c r="Q600" s="5">
        <f t="shared" si="98"/>
        <v>2.8833518693966403E+71</v>
      </c>
    </row>
    <row r="601" spans="3:17" x14ac:dyDescent="0.25">
      <c r="C601" s="79"/>
      <c r="D601" s="5">
        <f>'Mg2+离子浓度'!B612</f>
        <v>8.2081878435858577</v>
      </c>
      <c r="E601" s="5">
        <f>'OH-离子浓度 '!N612</f>
        <v>8.3864418965217951</v>
      </c>
      <c r="F601" s="5">
        <f>'Mg2+离子浓度'!M612</f>
        <v>4.1395979774700464</v>
      </c>
      <c r="G601" s="5">
        <f t="shared" si="91"/>
        <v>291.14789259819264</v>
      </c>
      <c r="H601" s="5">
        <f t="shared" si="92"/>
        <v>51898020070979.086</v>
      </c>
      <c r="I601" s="5">
        <f>Gd离子浓度!M612</f>
        <v>7.9140709078480628E-3</v>
      </c>
      <c r="J601" s="5">
        <f t="shared" si="93"/>
        <v>4.6680249041050317</v>
      </c>
      <c r="K601" s="5">
        <f t="shared" si="94"/>
        <v>2.59334716894724E+23</v>
      </c>
      <c r="L601" s="5">
        <f>Nd离子浓度!M612</f>
        <v>2.3087251513121736E-2</v>
      </c>
      <c r="M601" s="5">
        <f t="shared" si="95"/>
        <v>13.61775327584137</v>
      </c>
      <c r="N601" s="5">
        <f t="shared" si="96"/>
        <v>4.2555478987004285E+22</v>
      </c>
      <c r="O601" s="5">
        <f>'In离子浓度 '!M612</f>
        <v>5.2825188535975441E-3</v>
      </c>
      <c r="P601" s="5">
        <f t="shared" si="97"/>
        <v>9.7084202178262249</v>
      </c>
      <c r="Q601" s="5">
        <f t="shared" si="98"/>
        <v>3.1017316989860142E+71</v>
      </c>
    </row>
    <row r="602" spans="3:17" x14ac:dyDescent="0.25">
      <c r="C602" s="79"/>
      <c r="D602" s="5">
        <f>'Mg2+离子浓度'!B613</f>
        <v>8.208195330397821</v>
      </c>
      <c r="E602" s="5">
        <f>'OH-离子浓度 '!N613</f>
        <v>8.6855976406643176</v>
      </c>
      <c r="F602" s="5">
        <f>'Mg2+离子浓度'!M613</f>
        <v>4.2875149888076107</v>
      </c>
      <c r="G602" s="5">
        <f t="shared" si="91"/>
        <v>323.44844308476058</v>
      </c>
      <c r="H602" s="5">
        <f t="shared" si="92"/>
        <v>57655693954502.781</v>
      </c>
      <c r="I602" s="5">
        <f>Gd离子浓度!M613</f>
        <v>8.1967790322331775E-3</v>
      </c>
      <c r="J602" s="5">
        <f t="shared" si="93"/>
        <v>5.370841649918126</v>
      </c>
      <c r="K602" s="5">
        <f t="shared" si="94"/>
        <v>2.9838009166211811E+23</v>
      </c>
      <c r="L602" s="5">
        <f>Nd离子浓度!M613</f>
        <v>2.3911874102943324E-2</v>
      </c>
      <c r="M602" s="5">
        <f t="shared" si="95"/>
        <v>15.667970169094247</v>
      </c>
      <c r="N602" s="5">
        <f t="shared" si="96"/>
        <v>4.8962406778419519E+22</v>
      </c>
      <c r="O602" s="5">
        <f>'In离子浓度 '!M613</f>
        <v>5.2825187720493072E-3</v>
      </c>
      <c r="P602" s="5">
        <f t="shared" si="97"/>
        <v>11.98064884716581</v>
      </c>
      <c r="Q602" s="5">
        <f t="shared" si="98"/>
        <v>3.8276833377526551E+71</v>
      </c>
    </row>
    <row r="603" spans="3:17" x14ac:dyDescent="0.25">
      <c r="C603" s="79"/>
      <c r="D603" s="5">
        <f>'Mg2+离子浓度'!B614</f>
        <v>8.5013368746559266</v>
      </c>
      <c r="E603" s="5">
        <f>'OH-离子浓度 '!N614</f>
        <v>8.6859705098262623</v>
      </c>
      <c r="F603" s="5">
        <f>'Mg2+离子浓度'!M614</f>
        <v>4.2874453900077967</v>
      </c>
      <c r="G603" s="5">
        <f t="shared" si="91"/>
        <v>323.47096374329527</v>
      </c>
      <c r="H603" s="5">
        <f t="shared" si="92"/>
        <v>57659708332138.195</v>
      </c>
      <c r="I603" s="5">
        <f>Gd离子浓度!M614</f>
        <v>8.1967202052577962E-3</v>
      </c>
      <c r="J603" s="5">
        <f t="shared" si="93"/>
        <v>5.3714948330952623</v>
      </c>
      <c r="K603" s="5">
        <f t="shared" si="94"/>
        <v>2.984163796164035E+23</v>
      </c>
      <c r="L603" s="5">
        <f>Nd离子浓度!M614</f>
        <v>2.3911801060150797E-2</v>
      </c>
      <c r="M603" s="5">
        <f t="shared" si="95"/>
        <v>15.669940247833818</v>
      </c>
      <c r="N603" s="5">
        <f t="shared" si="96"/>
        <v>4.8968563274480687E+22</v>
      </c>
      <c r="O603" s="5">
        <f>'In离子浓度 '!M614</f>
        <v>5.4711802998675734E-3</v>
      </c>
      <c r="P603" s="5">
        <f t="shared" si="97"/>
        <v>12.855002253796256</v>
      </c>
      <c r="Q603" s="5">
        <f t="shared" si="98"/>
        <v>4.1070294740563115E+71</v>
      </c>
    </row>
    <row r="604" spans="3:17" x14ac:dyDescent="0.25">
      <c r="C604" s="79"/>
      <c r="D604" s="5">
        <f>'Mg2+离子浓度'!B615</f>
        <v>8.5013443614678899</v>
      </c>
      <c r="E604" s="5">
        <f>'OH-离子浓度 '!N615</f>
        <v>8.9851262203060198</v>
      </c>
      <c r="F604" s="5">
        <f>'Mg2+离子浓度'!M615</f>
        <v>4.4353623892165119</v>
      </c>
      <c r="G604" s="5">
        <f t="shared" si="91"/>
        <v>358.07786390403027</v>
      </c>
      <c r="H604" s="5">
        <f t="shared" si="92"/>
        <v>63828496239577.594</v>
      </c>
      <c r="I604" s="5">
        <f>Gd离子浓度!M615</f>
        <v>8.4794283193913248E-3</v>
      </c>
      <c r="J604" s="5">
        <f t="shared" si="93"/>
        <v>6.1509064270383682</v>
      </c>
      <c r="K604" s="5">
        <f t="shared" si="94"/>
        <v>3.4171702372435382E+23</v>
      </c>
      <c r="L604" s="5">
        <f>Nd离子浓度!M615</f>
        <v>2.4736423637243501E-2</v>
      </c>
      <c r="M604" s="5">
        <f t="shared" si="95"/>
        <v>17.943594945465225</v>
      </c>
      <c r="N604" s="5">
        <f t="shared" si="96"/>
        <v>5.6073734204578828E+22</v>
      </c>
      <c r="O604" s="5">
        <f>'In离子浓度 '!M615</f>
        <v>5.4711802154068963E-3</v>
      </c>
      <c r="P604" s="5">
        <f t="shared" si="97"/>
        <v>15.750963839037093</v>
      </c>
      <c r="Q604" s="5">
        <f t="shared" si="98"/>
        <v>5.0322568175837358E+71</v>
      </c>
    </row>
    <row r="605" spans="3:17" x14ac:dyDescent="0.25">
      <c r="C605" s="79"/>
      <c r="D605" s="5">
        <f>'Mg2+离子浓度'!B616</f>
        <v>8.7944859057259954</v>
      </c>
      <c r="E605" s="5">
        <f>'OH-离子浓度 '!N616</f>
        <v>8.9854924284599704</v>
      </c>
      <c r="F605" s="5">
        <f>'Mg2+离子浓度'!M616</f>
        <v>4.4352903904247096</v>
      </c>
      <c r="G605" s="5">
        <f t="shared" si="91"/>
        <v>358.1012398508197</v>
      </c>
      <c r="H605" s="5">
        <f t="shared" si="92"/>
        <v>63832663075012.43</v>
      </c>
      <c r="I605" s="5">
        <f>Gd离子浓度!M616</f>
        <v>8.4793674638871021E-3</v>
      </c>
      <c r="J605" s="5">
        <f t="shared" si="93"/>
        <v>6.1516143885017502</v>
      </c>
      <c r="K605" s="5">
        <f t="shared" si="94"/>
        <v>3.4175635491676391E+23</v>
      </c>
      <c r="L605" s="5">
        <f>Nd离子浓度!M616</f>
        <v>2.473634807572743E-2</v>
      </c>
      <c r="M605" s="5">
        <f t="shared" si="95"/>
        <v>17.945734205965824</v>
      </c>
      <c r="N605" s="5">
        <f t="shared" si="96"/>
        <v>5.6080419393643204E+22</v>
      </c>
      <c r="O605" s="5">
        <f>'In离子浓度 '!M616</f>
        <v>5.6598411669274359E-3</v>
      </c>
      <c r="P605" s="5">
        <f t="shared" si="97"/>
        <v>16.86008589252274</v>
      </c>
      <c r="Q605" s="5">
        <f t="shared" si="98"/>
        <v>5.3866089113491177E+71</v>
      </c>
    </row>
    <row r="606" spans="3:17" x14ac:dyDescent="0.25">
      <c r="C606" s="79"/>
      <c r="D606" s="5">
        <f>'Mg2+离子浓度'!B617</f>
        <v>8.7944933925379587</v>
      </c>
      <c r="E606" s="5">
        <f>'OH-离子浓度 '!N617</f>
        <v>9.2846481052777161</v>
      </c>
      <c r="F606" s="5">
        <f>'Mg2+离子浓度'!M617</f>
        <v>4.583207377504773</v>
      </c>
      <c r="G606" s="5">
        <f t="shared" si="91"/>
        <v>395.09397319479331</v>
      </c>
      <c r="H606" s="5">
        <f t="shared" si="92"/>
        <v>70426733189802.734</v>
      </c>
      <c r="I606" s="5">
        <f>Gd离子浓度!M617</f>
        <v>8.7620755677691228E-3</v>
      </c>
      <c r="J606" s="5">
        <f t="shared" si="93"/>
        <v>7.0129919333400998</v>
      </c>
      <c r="K606" s="5">
        <f t="shared" si="94"/>
        <v>3.8961066296333891E+23</v>
      </c>
      <c r="L606" s="5">
        <f>Nd离子浓度!M617</f>
        <v>2.5560970640091288E-2</v>
      </c>
      <c r="M606" s="5">
        <f t="shared" si="95"/>
        <v>20.458495195670142</v>
      </c>
      <c r="N606" s="5">
        <f t="shared" si="96"/>
        <v>6.3932797486469195E+22</v>
      </c>
      <c r="O606" s="5">
        <f>'In离子浓度 '!M617</f>
        <v>5.6598410795543289E-3</v>
      </c>
      <c r="P606" s="5">
        <f t="shared" si="97"/>
        <v>20.52112490930654</v>
      </c>
      <c r="Q606" s="5">
        <f t="shared" si="98"/>
        <v>6.5562699390755714E+71</v>
      </c>
    </row>
    <row r="607" spans="3:17" x14ac:dyDescent="0.25">
      <c r="C607" s="79"/>
      <c r="D607" s="5">
        <f>'Mg2+离子浓度'!B618</f>
        <v>9.0876349367960643</v>
      </c>
      <c r="E607" s="5">
        <f>'OH-离子浓度 '!N618</f>
        <v>9.2850076525725509</v>
      </c>
      <c r="F607" s="5">
        <f>'Mg2+离子浓度'!M618</f>
        <v>4.5831329787601396</v>
      </c>
      <c r="G607" s="5">
        <f t="shared" si="91"/>
        <v>395.11815973818824</v>
      </c>
      <c r="H607" s="5">
        <f t="shared" si="92"/>
        <v>70431044516611.094</v>
      </c>
      <c r="I607" s="5">
        <f>Gd离子浓度!M618</f>
        <v>8.7620126837506945E-3</v>
      </c>
      <c r="J607" s="5">
        <f t="shared" si="93"/>
        <v>7.0137563606640647</v>
      </c>
      <c r="K607" s="5">
        <f t="shared" si="94"/>
        <v>3.8965313114800362E+23</v>
      </c>
      <c r="L607" s="5">
        <f>Nd离子浓度!M618</f>
        <v>2.556089255985939E-2</v>
      </c>
      <c r="M607" s="5">
        <f t="shared" si="95"/>
        <v>20.460809547609824</v>
      </c>
      <c r="N607" s="5">
        <f t="shared" si="96"/>
        <v>6.3940029836280698E+22</v>
      </c>
      <c r="O607" s="5">
        <f>'In离子浓度 '!M618</f>
        <v>5.8485014547789115E-3</v>
      </c>
      <c r="P607" s="5">
        <f t="shared" si="97"/>
        <v>21.917085438917482</v>
      </c>
      <c r="Q607" s="5">
        <f t="shared" si="98"/>
        <v>7.002263718503988E+71</v>
      </c>
    </row>
    <row r="608" spans="3:17" x14ac:dyDescent="0.25">
      <c r="C608" s="79"/>
      <c r="D608" s="5">
        <f>'Mg2+离子浓度'!B619</f>
        <v>9.0876424236080275</v>
      </c>
      <c r="E608" s="5">
        <f>'OH-离子浓度 '!N619</f>
        <v>9.5841632957290344</v>
      </c>
      <c r="F608" s="5">
        <f>'Mg2+离子浓度'!M619</f>
        <v>4.7310499537117483</v>
      </c>
      <c r="G608" s="5">
        <f t="shared" si="91"/>
        <v>434.57620489813513</v>
      </c>
      <c r="H608" s="5">
        <f t="shared" si="92"/>
        <v>77464564152965.266</v>
      </c>
      <c r="I608" s="5">
        <f>Gd离子浓度!M619</f>
        <v>9.0447207773812783E-3</v>
      </c>
      <c r="J608" s="5">
        <f t="shared" si="93"/>
        <v>7.9626527771396951</v>
      </c>
      <c r="K608" s="5">
        <f t="shared" si="94"/>
        <v>4.4236959872998306E+23</v>
      </c>
      <c r="L608" s="5">
        <f>Nd离子浓度!M619</f>
        <v>2.6385515111494454E-2</v>
      </c>
      <c r="M608" s="5">
        <f t="shared" si="95"/>
        <v>23.228875755259374</v>
      </c>
      <c r="N608" s="5">
        <f t="shared" si="96"/>
        <v>7.2590236735185541E+22</v>
      </c>
      <c r="O608" s="5">
        <f>'In离子浓度 '!M619</f>
        <v>5.8485013644933859E-3</v>
      </c>
      <c r="P608" s="5">
        <f t="shared" si="97"/>
        <v>26.510286366465941</v>
      </c>
      <c r="Q608" s="5">
        <f t="shared" si="98"/>
        <v>8.4697400531840069E+71</v>
      </c>
    </row>
    <row r="609" spans="3:17" x14ac:dyDescent="0.25">
      <c r="C609" s="79"/>
      <c r="D609" s="5">
        <f>'Mg2+离子浓度'!B620</f>
        <v>9.3807839678661331</v>
      </c>
      <c r="E609" s="5">
        <f>'OH-离子浓度 '!N620</f>
        <v>9.5845161823136262</v>
      </c>
      <c r="F609" s="5">
        <f>'Mg2+离子浓度'!M620</f>
        <v>4.7309731550534364</v>
      </c>
      <c r="G609" s="5">
        <f t="shared" si="91"/>
        <v>434.60115251837334</v>
      </c>
      <c r="H609" s="5">
        <f t="shared" si="92"/>
        <v>77469011144095.078</v>
      </c>
      <c r="I609" s="5">
        <f>Gd离子浓度!M620</f>
        <v>9.0446558648632717E-3</v>
      </c>
      <c r="J609" s="5">
        <f t="shared" si="93"/>
        <v>7.9634752053969686</v>
      </c>
      <c r="K609" s="5">
        <f t="shared" si="94"/>
        <v>4.4241528918872054E+23</v>
      </c>
      <c r="L609" s="5">
        <f>Nd离子浓度!M620</f>
        <v>2.638543451255447E-2</v>
      </c>
      <c r="M609" s="5">
        <f t="shared" si="95"/>
        <v>23.231370730270385</v>
      </c>
      <c r="N609" s="5">
        <f t="shared" si="96"/>
        <v>7.2598033532094956E+22</v>
      </c>
      <c r="O609" s="5">
        <f>'In离子浓度 '!M620</f>
        <v>6.0371611634237815E-3</v>
      </c>
      <c r="P609" s="5">
        <f t="shared" si="97"/>
        <v>28.254440325735064</v>
      </c>
      <c r="Q609" s="5">
        <f t="shared" si="98"/>
        <v>9.0269777398514591E+71</v>
      </c>
    </row>
    <row r="610" spans="3:17" x14ac:dyDescent="0.25">
      <c r="C610" s="79"/>
      <c r="D610" s="5">
        <f>'Mg2+离子浓度'!B621</f>
        <v>9.3807914546780964</v>
      </c>
      <c r="E610" s="5">
        <f>'OH-离子浓度 '!N621</f>
        <v>9.8836717918096042</v>
      </c>
      <c r="F610" s="5">
        <f>'Mg2+离子浓度'!M621</f>
        <v>4.8788901178767894</v>
      </c>
      <c r="G610" s="5">
        <f t="shared" si="91"/>
        <v>476.60398325092712</v>
      </c>
      <c r="H610" s="5">
        <f t="shared" si="92"/>
        <v>84956146747045.828</v>
      </c>
      <c r="I610" s="5">
        <f>Gd离子浓度!M621</f>
        <v>9.3273639482424932E-3</v>
      </c>
      <c r="J610" s="5">
        <f t="shared" si="93"/>
        <v>9.0056252118856719</v>
      </c>
      <c r="K610" s="5">
        <f t="shared" si="94"/>
        <v>5.0031251177142621E+23</v>
      </c>
      <c r="L610" s="5">
        <f>Nd离子浓度!M621</f>
        <v>2.7210057051460762E-2</v>
      </c>
      <c r="M610" s="5">
        <f t="shared" si="95"/>
        <v>26.271471463880729</v>
      </c>
      <c r="N610" s="5">
        <f t="shared" si="96"/>
        <v>8.2098348324627279E+22</v>
      </c>
      <c r="O610" s="5">
        <f>'In离子浓度 '!M621</f>
        <v>6.0371610702258443E-3</v>
      </c>
      <c r="P610" s="5">
        <f t="shared" si="97"/>
        <v>33.976247969811915</v>
      </c>
      <c r="Q610" s="5">
        <f t="shared" si="98"/>
        <v>1.0855031300259397E+72</v>
      </c>
    </row>
    <row r="611" spans="3:17" x14ac:dyDescent="0.25">
      <c r="C611" s="79"/>
      <c r="D611" s="5">
        <f>'Mg2+离子浓度'!B622</f>
        <v>9.673932998936202</v>
      </c>
      <c r="E611" s="5">
        <f>'OH-离子浓度 '!N622</f>
        <v>9.8840180178328243</v>
      </c>
      <c r="F611" s="5">
        <f>'Mg2+离子浓度'!M622</f>
        <v>4.8788109193439544</v>
      </c>
      <c r="G611" s="5">
        <f t="shared" si="91"/>
        <v>476.62963760072341</v>
      </c>
      <c r="H611" s="5">
        <f t="shared" si="92"/>
        <v>84960719714923.969</v>
      </c>
      <c r="I611" s="5">
        <f>Gd离子浓度!M622</f>
        <v>9.3272970072395458E-3</v>
      </c>
      <c r="J611" s="5">
        <f t="shared" si="93"/>
        <v>9.006507010198856</v>
      </c>
      <c r="K611" s="5">
        <f t="shared" si="94"/>
        <v>5.0036150056660316E+23</v>
      </c>
      <c r="L611" s="5">
        <f>Nd离子浓度!M622</f>
        <v>2.7209973933820419E-2</v>
      </c>
      <c r="M611" s="5">
        <f t="shared" si="95"/>
        <v>26.274152178500245</v>
      </c>
      <c r="N611" s="5">
        <f t="shared" si="96"/>
        <v>8.2106725557813276E+22</v>
      </c>
      <c r="O611" s="5">
        <f>'In离子浓度 '!M622</f>
        <v>6.2258202928638208E-3</v>
      </c>
      <c r="P611" s="5">
        <f t="shared" si="97"/>
        <v>36.140514580963611</v>
      </c>
      <c r="Q611" s="5">
        <f t="shared" si="98"/>
        <v>1.1546490281458022E+72</v>
      </c>
    </row>
    <row r="612" spans="3:17" x14ac:dyDescent="0.25">
      <c r="C612" s="79"/>
      <c r="D612" s="5">
        <f>'Mg2+离子浓度'!B623</f>
        <v>9.6739404857481652</v>
      </c>
      <c r="E612" s="5">
        <f>'OH-离子浓度 '!N623</f>
        <v>10.183173593669048</v>
      </c>
      <c r="F612" s="5">
        <f>'Mg2+离子浓度'!M623</f>
        <v>5.0267278700392497</v>
      </c>
      <c r="G612" s="5">
        <f t="shared" si="91"/>
        <v>521.25672278665013</v>
      </c>
      <c r="H612" s="5">
        <f t="shared" si="92"/>
        <v>92915636860365.453</v>
      </c>
      <c r="I612" s="5">
        <f>Gd离子浓度!M623</f>
        <v>9.6100050803674796E-3</v>
      </c>
      <c r="J612" s="5">
        <f t="shared" si="93"/>
        <v>10.147827102368694</v>
      </c>
      <c r="K612" s="5">
        <f t="shared" si="94"/>
        <v>5.637681723538164E+23</v>
      </c>
      <c r="L612" s="5">
        <f>Nd离子浓度!M623</f>
        <v>2.8034596459997986E-2</v>
      </c>
      <c r="M612" s="5">
        <f t="shared" si="95"/>
        <v>29.603547072199706</v>
      </c>
      <c r="N612" s="5">
        <f t="shared" si="96"/>
        <v>9.2511084600624094E+22</v>
      </c>
      <c r="O612" s="5">
        <f>'In离子浓度 '!M623</f>
        <v>6.2258201967534815E-3</v>
      </c>
      <c r="P612" s="5">
        <f t="shared" si="97"/>
        <v>43.220723422037473</v>
      </c>
      <c r="Q612" s="5">
        <f t="shared" si="98"/>
        <v>1.3808537834516765E+72</v>
      </c>
    </row>
    <row r="613" spans="3:17" x14ac:dyDescent="0.25">
      <c r="C613" s="79"/>
      <c r="D613" s="5">
        <f>'Mg2+离子浓度'!B624</f>
        <v>9.9670820300062708</v>
      </c>
      <c r="E613" s="5">
        <f>'OH-离子浓度 '!N624</f>
        <v>10.183513159279766</v>
      </c>
      <c r="F613" s="5">
        <f>'Mg2+离子浓度'!M624</f>
        <v>5.0266462716710452</v>
      </c>
      <c r="G613" s="5">
        <f t="shared" si="91"/>
        <v>521.28302469178584</v>
      </c>
      <c r="H613" s="5">
        <f t="shared" si="92"/>
        <v>92920325257002.828</v>
      </c>
      <c r="I613" s="5">
        <f>Gd离子浓度!M624</f>
        <v>9.6099361108942186E-3</v>
      </c>
      <c r="J613" s="5">
        <f t="shared" si="93"/>
        <v>10.148769460464225</v>
      </c>
      <c r="K613" s="5">
        <f t="shared" si="94"/>
        <v>5.6382052558134581E+23</v>
      </c>
      <c r="L613" s="5">
        <f>Nd离子浓度!M624</f>
        <v>2.8034510823665017E-2</v>
      </c>
      <c r="M613" s="5">
        <f t="shared" si="95"/>
        <v>29.606418190827146</v>
      </c>
      <c r="N613" s="5">
        <f t="shared" si="96"/>
        <v>9.2520056846334831E+22</v>
      </c>
      <c r="O613" s="5">
        <f>'In离子浓度 '!M624</f>
        <v>6.41447884310081E-3</v>
      </c>
      <c r="P613" s="5">
        <f t="shared" si="97"/>
        <v>45.888993014790834</v>
      </c>
      <c r="Q613" s="5">
        <f t="shared" si="98"/>
        <v>1.4661020132521033E+72</v>
      </c>
    </row>
    <row r="614" spans="3:17" x14ac:dyDescent="0.25">
      <c r="C614" s="79"/>
      <c r="D614" s="5">
        <f>'Mg2+离子浓度'!B625</f>
        <v>9.9670895168182341</v>
      </c>
      <c r="E614" s="5">
        <f>'OH-离子浓度 '!N625</f>
        <v>10.482668701456987</v>
      </c>
      <c r="F614" s="5">
        <f>'Mg2+离子浓度'!M625</f>
        <v>5.17456321023848</v>
      </c>
      <c r="G614" s="5">
        <f t="shared" si="91"/>
        <v>568.61382833621917</v>
      </c>
      <c r="H614" s="5">
        <f t="shared" si="92"/>
        <v>101357188651732.48</v>
      </c>
      <c r="I614" s="5">
        <f>Gd离子浓度!M625</f>
        <v>9.8926441737709359E-3</v>
      </c>
      <c r="J614" s="5">
        <f t="shared" si="93"/>
        <v>11.395357890935689</v>
      </c>
      <c r="K614" s="5">
        <f t="shared" si="94"/>
        <v>6.3307543838531602E+23</v>
      </c>
      <c r="L614" s="5">
        <f>Nd离子浓度!M625</f>
        <v>2.8859133337113905E-2</v>
      </c>
      <c r="M614" s="5">
        <f t="shared" si="95"/>
        <v>33.242897148830664</v>
      </c>
      <c r="N614" s="5">
        <f t="shared" si="96"/>
        <v>1.0388405359009583E+23</v>
      </c>
      <c r="O614" s="5">
        <f>'In离子浓度 '!M625</f>
        <v>6.4144787440780764E-3</v>
      </c>
      <c r="P614" s="5">
        <f t="shared" si="97"/>
        <v>54.595129820594444</v>
      </c>
      <c r="Q614" s="5">
        <f t="shared" si="98"/>
        <v>1.744253348900781E+72</v>
      </c>
    </row>
    <row r="615" spans="3:17" x14ac:dyDescent="0.25">
      <c r="C615" s="79"/>
      <c r="D615" s="5">
        <f>'Mg2+离子浓度'!B626</f>
        <v>10.26023106107634</v>
      </c>
      <c r="E615" s="5">
        <f>'OH-离子浓度 '!N626</f>
        <v>10.483001606804068</v>
      </c>
      <c r="F615" s="5">
        <f>'Mg2+离子浓度'!M626</f>
        <v>5.1744792120740586</v>
      </c>
      <c r="G615" s="5">
        <f t="shared" si="91"/>
        <v>568.64071379613063</v>
      </c>
      <c r="H615" s="5">
        <f t="shared" si="92"/>
        <v>101361981068829</v>
      </c>
      <c r="I615" s="5">
        <f>Gd离子浓度!M626</f>
        <v>9.8925731758419955E-3</v>
      </c>
      <c r="J615" s="5">
        <f t="shared" si="93"/>
        <v>11.396361805700321</v>
      </c>
      <c r="K615" s="5">
        <f t="shared" si="94"/>
        <v>6.3313121142779563E+23</v>
      </c>
      <c r="L615" s="5">
        <f>Nd离子浓度!M626</f>
        <v>2.8859045182096036E-2</v>
      </c>
      <c r="M615" s="5">
        <f t="shared" si="95"/>
        <v>33.24596284669142</v>
      </c>
      <c r="N615" s="5">
        <f t="shared" si="96"/>
        <v>1.0389363389591068E+23</v>
      </c>
      <c r="O615" s="5">
        <f>'In离子浓度 '!M626</f>
        <v>6.6031368141365263E-3</v>
      </c>
      <c r="P615" s="5">
        <f t="shared" si="97"/>
        <v>57.864806569745525</v>
      </c>
      <c r="Q615" s="5">
        <f t="shared" si="98"/>
        <v>1.8487158648480999E+72</v>
      </c>
    </row>
    <row r="616" spans="3:17" x14ac:dyDescent="0.25">
      <c r="C616" s="79"/>
      <c r="D616" s="5">
        <f>'Mg2+离子浓度'!B627</f>
        <v>10.260238547888303</v>
      </c>
      <c r="E616" s="5">
        <f>'OH-离子浓度 '!N627</f>
        <v>10.782157115323034</v>
      </c>
      <c r="F616" s="5">
        <f>'Mg2+离子浓度'!M627</f>
        <v>5.3223961385138328</v>
      </c>
      <c r="G616" s="5">
        <f t="shared" si="91"/>
        <v>618.7546950288073</v>
      </c>
      <c r="H616" s="5">
        <f t="shared" si="92"/>
        <v>110294954550589.55</v>
      </c>
      <c r="I616" s="5">
        <f>Gd离子浓度!M627</f>
        <v>1.0175281228467576E-2</v>
      </c>
      <c r="J616" s="5">
        <f t="shared" si="93"/>
        <v>12.75449856370812</v>
      </c>
      <c r="K616" s="5">
        <f t="shared" si="94"/>
        <v>7.0858325353933999E+23</v>
      </c>
      <c r="L616" s="5">
        <f>Nd离子浓度!M627</f>
        <v>2.9683667682816273E-2</v>
      </c>
      <c r="M616" s="5">
        <f t="shared" si="95"/>
        <v>37.207845987278674</v>
      </c>
      <c r="N616" s="5">
        <f t="shared" si="96"/>
        <v>1.1627451871024585E+23</v>
      </c>
      <c r="O616" s="5">
        <f>'In离子浓度 '!M627</f>
        <v>6.6031367122014089E-3</v>
      </c>
      <c r="P616" s="5">
        <f t="shared" si="97"/>
        <v>68.506931278721666</v>
      </c>
      <c r="Q616" s="5">
        <f t="shared" si="98"/>
        <v>2.1887198491604365E+72</v>
      </c>
    </row>
    <row r="617" spans="3:17" x14ac:dyDescent="0.25">
      <c r="C617" s="79"/>
      <c r="D617" s="5">
        <f>'Mg2+离子浓度'!B628</f>
        <v>10.553380092146408</v>
      </c>
      <c r="E617" s="5">
        <f>'OH-离子浓度 '!N628</f>
        <v>10.782483360555339</v>
      </c>
      <c r="F617" s="5">
        <f>'Mg2+离子浓度'!M628</f>
        <v>5.3223097405923472</v>
      </c>
      <c r="G617" s="5">
        <f t="shared" si="91"/>
        <v>618.78209521717554</v>
      </c>
      <c r="H617" s="5">
        <f t="shared" si="92"/>
        <v>110299838719639.14</v>
      </c>
      <c r="I617" s="5">
        <f>Gd离子浓度!M628</f>
        <v>1.0175208202097587E-2</v>
      </c>
      <c r="J617" s="5">
        <f t="shared" si="93"/>
        <v>12.755564825747882</v>
      </c>
      <c r="K617" s="5">
        <f t="shared" si="94"/>
        <v>7.086424903193268E+23</v>
      </c>
      <c r="L617" s="5">
        <f>Nd离子浓度!M628</f>
        <v>2.9683577009121245E-2</v>
      </c>
      <c r="M617" s="5">
        <f t="shared" si="95"/>
        <v>37.211109913394395</v>
      </c>
      <c r="N617" s="5">
        <f t="shared" si="96"/>
        <v>1.1628471847935749E+23</v>
      </c>
      <c r="O617" s="5">
        <f>'In离子浓度 '!M628</f>
        <v>6.7917942059727478E-3</v>
      </c>
      <c r="P617" s="5">
        <f t="shared" si="97"/>
        <v>72.490620297254551</v>
      </c>
      <c r="Q617" s="5">
        <f t="shared" si="98"/>
        <v>2.3159942586982286E+72</v>
      </c>
    </row>
    <row r="618" spans="3:17" x14ac:dyDescent="0.25">
      <c r="C618" s="79"/>
      <c r="D618" s="5">
        <f>'Mg2+离子浓度'!B629</f>
        <v>10.553387578958372</v>
      </c>
      <c r="E618" s="5">
        <f>'OH-离子浓度 '!N629</f>
        <v>11.081638835416811</v>
      </c>
      <c r="F618" s="5">
        <f>'Mg2+离子浓度'!M629</f>
        <v>5.4702266549046552</v>
      </c>
      <c r="G618" s="5">
        <f t="shared" si="91"/>
        <v>671.75870829267024</v>
      </c>
      <c r="H618" s="5">
        <f t="shared" si="92"/>
        <v>119743085257160.47</v>
      </c>
      <c r="I618" s="5">
        <f>Gd离子浓度!M629</f>
        <v>1.0457916244472098E-2</v>
      </c>
      <c r="J618" s="5">
        <f t="shared" si="93"/>
        <v>14.231711616804366</v>
      </c>
      <c r="K618" s="5">
        <f t="shared" si="94"/>
        <v>7.9065064537802038E+23</v>
      </c>
      <c r="L618" s="5">
        <f>Nd离子浓度!M629</f>
        <v>3.0508199497112868E-2</v>
      </c>
      <c r="M618" s="5">
        <f t="shared" si="95"/>
        <v>41.517247512892411</v>
      </c>
      <c r="N618" s="5">
        <f t="shared" si="96"/>
        <v>1.2974139847778879E+23</v>
      </c>
      <c r="O618" s="5">
        <f>'In离子浓度 '!M629</f>
        <v>6.7917941011252552E-3</v>
      </c>
      <c r="P618" s="5">
        <f t="shared" si="97"/>
        <v>85.42657094631015</v>
      </c>
      <c r="Q618" s="5">
        <f t="shared" si="98"/>
        <v>2.7292834168150207E+72</v>
      </c>
    </row>
    <row r="619" spans="3:17" x14ac:dyDescent="0.25">
      <c r="C619" s="79"/>
      <c r="D619" s="5">
        <f>'Mg2+离子浓度'!B630</f>
        <v>10.846529123216477</v>
      </c>
      <c r="E619" s="5">
        <f>'OH-离子浓度 '!N630</f>
        <v>11.081958420683199</v>
      </c>
      <c r="F619" s="5">
        <f>'Mg2+离子浓度'!M630</f>
        <v>5.4701378572652581</v>
      </c>
      <c r="G619" s="5">
        <f t="shared" si="91"/>
        <v>671.78654955801039</v>
      </c>
      <c r="H619" s="5">
        <f t="shared" si="92"/>
        <v>119748048049556.22</v>
      </c>
      <c r="I619" s="5">
        <f>Gd离子浓度!M630</f>
        <v>1.0457841189675693E-2</v>
      </c>
      <c r="J619" s="5">
        <f t="shared" si="93"/>
        <v>14.232840797006041</v>
      </c>
      <c r="K619" s="5">
        <f t="shared" si="94"/>
        <v>7.9071337761144672E+23</v>
      </c>
      <c r="L619" s="5">
        <f>Nd离子浓度!M630</f>
        <v>3.0508106304748414E-2</v>
      </c>
      <c r="M619" s="5">
        <f t="shared" si="95"/>
        <v>41.520712753057779</v>
      </c>
      <c r="N619" s="5">
        <f t="shared" si="96"/>
        <v>1.2975222735330556E+23</v>
      </c>
      <c r="O619" s="5">
        <f>'In离子浓度 '!M630</f>
        <v>6.9804510186112535E-3</v>
      </c>
      <c r="P619" s="5">
        <f t="shared" si="97"/>
        <v>90.253918442845105</v>
      </c>
      <c r="Q619" s="5">
        <f t="shared" si="98"/>
        <v>2.8835117713369045E+72</v>
      </c>
    </row>
    <row r="620" spans="3:17" x14ac:dyDescent="0.25">
      <c r="C620" s="79"/>
      <c r="D620" s="5">
        <f>'Mg2+离子浓度'!B631</f>
        <v>10.846536610028441</v>
      </c>
      <c r="E620" s="5">
        <f>'OH-离子浓度 '!N631</f>
        <v>11.381113861887926</v>
      </c>
      <c r="F620" s="5">
        <f>'Mg2+离子浓度'!M631</f>
        <v>5.6180547594503008</v>
      </c>
      <c r="G620" s="5">
        <f t="shared" si="91"/>
        <v>727.70524385597014</v>
      </c>
      <c r="H620" s="5">
        <f t="shared" si="92"/>
        <v>129715729742597.17</v>
      </c>
      <c r="I620" s="5">
        <f>Gd离子浓度!M631</f>
        <v>1.0740549221799211E-2</v>
      </c>
      <c r="J620" s="5">
        <f t="shared" si="93"/>
        <v>15.833641022566178</v>
      </c>
      <c r="K620" s="5">
        <f t="shared" si="94"/>
        <v>8.7964672347589885E+23</v>
      </c>
      <c r="L620" s="5">
        <f>Nd离子浓度!M631</f>
        <v>3.1332728780011469E-2</v>
      </c>
      <c r="M620" s="5">
        <f t="shared" si="95"/>
        <v>46.190485189827477</v>
      </c>
      <c r="N620" s="5">
        <f t="shared" si="96"/>
        <v>1.4434526621821088E+23</v>
      </c>
      <c r="O620" s="5">
        <f>'In离子浓度 '!M631</f>
        <v>6.9804509108513943E-3</v>
      </c>
      <c r="P620" s="5">
        <f t="shared" si="97"/>
        <v>105.89502667939934</v>
      </c>
      <c r="Q620" s="5">
        <f t="shared" si="98"/>
        <v>3.3832276894376784E+72</v>
      </c>
    </row>
    <row r="621" spans="3:17" x14ac:dyDescent="0.25">
      <c r="C621" s="79"/>
      <c r="D621" s="5">
        <f>'Mg2+离子浓度'!B632</f>
        <v>11.139678154286546</v>
      </c>
      <c r="E621" s="5">
        <f>'OH-离子浓度 '!N632</f>
        <v>11.381426787337249</v>
      </c>
      <c r="F621" s="5">
        <f>'Mg2+离子浓度'!M632</f>
        <v>5.6179635621321422</v>
      </c>
      <c r="G621" s="5">
        <f t="shared" si="91"/>
        <v>727.73344772221947</v>
      </c>
      <c r="H621" s="5">
        <f t="shared" si="92"/>
        <v>129720757169736.09</v>
      </c>
      <c r="I621" s="5">
        <f>Gd离子浓度!M632</f>
        <v>1.0740472138591018E-2</v>
      </c>
      <c r="J621" s="5">
        <f t="shared" si="93"/>
        <v>15.834833458661242</v>
      </c>
      <c r="K621" s="5">
        <f t="shared" si="94"/>
        <v>8.7971296992562463E+23</v>
      </c>
      <c r="L621" s="5">
        <f>Nd离子浓度!M632</f>
        <v>3.1332633068985323E-2</v>
      </c>
      <c r="M621" s="5">
        <f t="shared" si="95"/>
        <v>46.194154229593416</v>
      </c>
      <c r="N621" s="5">
        <f t="shared" si="96"/>
        <v>1.4435673196747944E+23</v>
      </c>
      <c r="O621" s="5">
        <f>'In离子浓度 '!M632</f>
        <v>7.1691072520538215E-3</v>
      </c>
      <c r="P621" s="5">
        <f t="shared" si="97"/>
        <v>111.71472214056109</v>
      </c>
      <c r="Q621" s="5">
        <f t="shared" si="98"/>
        <v>3.5691604517751152E+72</v>
      </c>
    </row>
    <row r="622" spans="3:17" x14ac:dyDescent="0.25">
      <c r="C622" s="79"/>
      <c r="D622" s="5">
        <f>'Mg2+离子浓度'!B633</f>
        <v>11.139685641098509</v>
      </c>
      <c r="E622" s="5">
        <f>'OH-离子浓度 '!N633</f>
        <v>11.680582194885982</v>
      </c>
      <c r="F622" s="5">
        <f>'Mg2+离子浓度'!M633</f>
        <v>5.7658804521901157</v>
      </c>
      <c r="G622" s="5">
        <f t="shared" si="91"/>
        <v>786.67366774759807</v>
      </c>
      <c r="H622" s="5">
        <f t="shared" si="92"/>
        <v>140227035249126.22</v>
      </c>
      <c r="I622" s="5">
        <f>Gd离子浓度!M633</f>
        <v>1.1023180160463622E-2</v>
      </c>
      <c r="J622" s="5">
        <f t="shared" si="93"/>
        <v>17.567112195789289</v>
      </c>
      <c r="K622" s="5">
        <f t="shared" si="94"/>
        <v>9.759506775438494E+23</v>
      </c>
      <c r="L622" s="5">
        <f>Nd离子浓度!M633</f>
        <v>3.2157255531519845E-2</v>
      </c>
      <c r="M622" s="5">
        <f t="shared" si="95"/>
        <v>51.247471928020765</v>
      </c>
      <c r="N622" s="5">
        <f t="shared" si="96"/>
        <v>1.6014834977506489E+23</v>
      </c>
      <c r="O622" s="5">
        <f>'In离子浓度 '!M633</f>
        <v>7.1691071413816062E-3</v>
      </c>
      <c r="P622" s="5">
        <f t="shared" si="97"/>
        <v>130.53202662507803</v>
      </c>
      <c r="Q622" s="5">
        <f t="shared" si="98"/>
        <v>4.170352288341151E+72</v>
      </c>
    </row>
    <row r="623" spans="3:17" x14ac:dyDescent="0.25">
      <c r="C623" s="79"/>
      <c r="D623" s="5">
        <f>'Mg2+离子浓度'!B634</f>
        <v>11.432827185356615</v>
      </c>
      <c r="E623" s="5">
        <f>'OH-离子浓度 '!N634</f>
        <v>11.680888460667093</v>
      </c>
      <c r="F623" s="5">
        <f>'Mg2+离子浓度'!M634</f>
        <v>5.7657868552323484</v>
      </c>
      <c r="G623" s="5">
        <f t="shared" si="91"/>
        <v>786.70215091470709</v>
      </c>
      <c r="H623" s="5">
        <f t="shared" si="92"/>
        <v>140232112462514.64</v>
      </c>
      <c r="I623" s="5">
        <f>Gd离子浓度!M634</f>
        <v>1.1023101048858272E-2</v>
      </c>
      <c r="J623" s="5">
        <f t="shared" si="93"/>
        <v>17.568367978920417</v>
      </c>
      <c r="K623" s="5">
        <f t="shared" si="94"/>
        <v>9.7602044327335653E+23</v>
      </c>
      <c r="L623" s="5">
        <f>Nd离子浓度!M634</f>
        <v>3.2157157301839739E-2</v>
      </c>
      <c r="M623" s="5">
        <f t="shared" si="95"/>
        <v>51.25134661568427</v>
      </c>
      <c r="N623" s="5">
        <f t="shared" si="96"/>
        <v>1.6016045817401336E+23</v>
      </c>
      <c r="O623" s="5">
        <f>'In离子浓度 '!M634</f>
        <v>7.3577629063022315E-3</v>
      </c>
      <c r="P623" s="5">
        <f t="shared" si="97"/>
        <v>137.51397623486142</v>
      </c>
      <c r="Q623" s="5">
        <f t="shared" si="98"/>
        <v>4.3934177710818347E+72</v>
      </c>
    </row>
    <row r="624" spans="3:17" x14ac:dyDescent="0.25">
      <c r="C624" s="79"/>
      <c r="D624" s="5">
        <f>'Mg2+离子浓度'!B635</f>
        <v>11.432834672168578</v>
      </c>
      <c r="E624" s="5">
        <f>'OH-离子浓度 '!N635</f>
        <v>11.980043834560584</v>
      </c>
      <c r="F624" s="5">
        <f>'Mg2+离子浓度'!M635</f>
        <v>5.9137037331634508</v>
      </c>
      <c r="G624" s="5">
        <f t="shared" si="91"/>
        <v>848.74333629800014</v>
      </c>
      <c r="H624" s="5">
        <f t="shared" si="92"/>
        <v>151291147290196.13</v>
      </c>
      <c r="I624" s="5">
        <f>Gd离子浓度!M635</f>
        <v>1.1305809060480029E-2</v>
      </c>
      <c r="J624" s="5">
        <f t="shared" si="93"/>
        <v>19.439131959958146</v>
      </c>
      <c r="K624" s="5">
        <f t="shared" si="94"/>
        <v>1.0799517755532305E+24</v>
      </c>
      <c r="L624" s="5">
        <f>Nd离子浓度!M635</f>
        <v>3.2981779751645769E-2</v>
      </c>
      <c r="M624" s="5">
        <f t="shared" si="95"/>
        <v>56.708649990175573</v>
      </c>
      <c r="N624" s="5">
        <f t="shared" si="96"/>
        <v>1.7721453121929868E+23</v>
      </c>
      <c r="O624" s="5">
        <f>'In离子浓度 '!M635</f>
        <v>7.3577627927176679E-3</v>
      </c>
      <c r="P624" s="5">
        <f t="shared" si="97"/>
        <v>160.04496200589114</v>
      </c>
      <c r="Q624" s="5">
        <f t="shared" si="98"/>
        <v>5.1132575720731995E+72</v>
      </c>
    </row>
    <row r="625" spans="3:17" x14ac:dyDescent="0.25">
      <c r="C625" s="79"/>
      <c r="D625" s="5">
        <f>'Mg2+离子浓度'!B636</f>
        <v>11.725976216426684</v>
      </c>
      <c r="E625" s="5">
        <f>'OH-离子浓度 '!N636</f>
        <v>11.980343440822331</v>
      </c>
      <c r="F625" s="5">
        <f>'Mg2+离子浓度'!M636</f>
        <v>5.9136077366052229</v>
      </c>
      <c r="G625" s="5">
        <f t="shared" si="91"/>
        <v>848.7720106425196</v>
      </c>
      <c r="H625" s="5">
        <f t="shared" si="92"/>
        <v>151296258581554.31</v>
      </c>
      <c r="I625" s="5">
        <f>Gd离子浓度!M636</f>
        <v>1.1305727920492156E-2</v>
      </c>
      <c r="J625" s="5">
        <f t="shared" si="93"/>
        <v>19.440450921248129</v>
      </c>
      <c r="K625" s="5">
        <f t="shared" si="94"/>
        <v>1.0800250511804517E+24</v>
      </c>
      <c r="L625" s="5">
        <f>Nd离子浓度!M636</f>
        <v>3.2981679003319428E-2</v>
      </c>
      <c r="M625" s="5">
        <f t="shared" si="95"/>
        <v>56.712731499775884</v>
      </c>
      <c r="N625" s="5">
        <f t="shared" si="96"/>
        <v>1.7722728593679966E+23</v>
      </c>
      <c r="O625" s="5">
        <f>'In离子浓度 '!M636</f>
        <v>7.54641798135826E-3</v>
      </c>
      <c r="P625" s="5">
        <f t="shared" si="97"/>
        <v>168.38264276530518</v>
      </c>
      <c r="Q625" s="5">
        <f t="shared" si="98"/>
        <v>5.3796371490512835E+72</v>
      </c>
    </row>
    <row r="626" spans="3:17" x14ac:dyDescent="0.25">
      <c r="C626" s="79"/>
      <c r="D626" s="5">
        <f>'Mg2+离子浓度'!B637</f>
        <v>11.725983703238647</v>
      </c>
      <c r="E626" s="5">
        <f>'OH-离子浓度 '!N637</f>
        <v>12.279498781061333</v>
      </c>
      <c r="F626" s="5">
        <f>'Mg2+离子浓度'!M637</f>
        <v>6.0615246024096532</v>
      </c>
      <c r="G626" s="5">
        <f t="shared" si="91"/>
        <v>913.99359614000093</v>
      </c>
      <c r="H626" s="5">
        <f t="shared" si="92"/>
        <v>162922209650624.06</v>
      </c>
      <c r="I626" s="5">
        <f>Gd离子浓度!M637</f>
        <v>1.1588435921863144E-2</v>
      </c>
      <c r="J626" s="5">
        <f t="shared" si="93"/>
        <v>21.456888513484778</v>
      </c>
      <c r="K626" s="5">
        <f t="shared" si="94"/>
        <v>1.1920493618602655E+24</v>
      </c>
      <c r="L626" s="5">
        <f>Nd离子浓度!M637</f>
        <v>3.3806301440397007E-2</v>
      </c>
      <c r="M626" s="5">
        <f t="shared" si="95"/>
        <v>62.594990898757537</v>
      </c>
      <c r="N626" s="5">
        <f t="shared" si="96"/>
        <v>1.9560934655861732E+23</v>
      </c>
      <c r="O626" s="5">
        <f>'In离子浓度 '!M637</f>
        <v>7.546417864861355E-3</v>
      </c>
      <c r="P626" s="5">
        <f t="shared" si="97"/>
        <v>195.23853540453354</v>
      </c>
      <c r="Q626" s="5">
        <f t="shared" si="98"/>
        <v>6.2376528883237555E+72</v>
      </c>
    </row>
    <row r="627" spans="3:17" x14ac:dyDescent="0.25">
      <c r="C627" s="79"/>
      <c r="D627" s="5">
        <f>'Mg2+离子浓度'!B638</f>
        <v>12.019125247496753</v>
      </c>
      <c r="E627" s="5">
        <f>'OH-离子浓度 '!N638</f>
        <v>12.279791727952563</v>
      </c>
      <c r="F627" s="5">
        <f>'Mg2+离子浓度'!M638</f>
        <v>6.0614262062901147</v>
      </c>
      <c r="G627" s="5">
        <f t="shared" si="91"/>
        <v>914.02236871567231</v>
      </c>
      <c r="H627" s="5">
        <f t="shared" si="92"/>
        <v>162927338451991.5</v>
      </c>
      <c r="I627" s="5">
        <f>Gd离子浓度!M638</f>
        <v>1.1588352753507379E-2</v>
      </c>
      <c r="J627" s="5">
        <f t="shared" si="93"/>
        <v>21.458270210608013</v>
      </c>
      <c r="K627" s="5">
        <f t="shared" si="94"/>
        <v>1.1921261228115563E+24</v>
      </c>
      <c r="L627" s="5">
        <f>Nd离子浓度!M638</f>
        <v>3.3806198173432174E-2</v>
      </c>
      <c r="M627" s="5">
        <f t="shared" si="95"/>
        <v>62.599279693078998</v>
      </c>
      <c r="N627" s="5">
        <f t="shared" si="96"/>
        <v>1.9562274904087189E+23</v>
      </c>
      <c r="O627" s="5">
        <f>'In离子浓度 '!M638</f>
        <v>7.7350724772236833E-3</v>
      </c>
      <c r="P627" s="5">
        <f t="shared" si="97"/>
        <v>205.15153966573453</v>
      </c>
      <c r="Q627" s="5">
        <f t="shared" si="98"/>
        <v>6.5543622896400811E+72</v>
      </c>
    </row>
    <row r="628" spans="3:17" x14ac:dyDescent="0.25">
      <c r="C628" s="79"/>
      <c r="D628" s="5">
        <f>'Mg2+离子浓度'!B639</f>
        <v>12.019132734308716</v>
      </c>
      <c r="E628" s="5">
        <f>'OH-离子浓度 '!N639</f>
        <v>12.578947034537823</v>
      </c>
      <c r="F628" s="5">
        <f>'Mg2+离子浓度'!M639</f>
        <v>6.2093430599680701</v>
      </c>
      <c r="G628" s="5">
        <f t="shared" si="91"/>
        <v>982.50378420962534</v>
      </c>
      <c r="H628" s="5">
        <f t="shared" si="92"/>
        <v>175134364386742.5</v>
      </c>
      <c r="I628" s="5">
        <f>Gd离子浓度!M639</f>
        <v>1.187106074462767E-2</v>
      </c>
      <c r="J628" s="5">
        <f t="shared" si="93"/>
        <v>23.627751395951684</v>
      </c>
      <c r="K628" s="5">
        <f t="shared" si="94"/>
        <v>1.3126528553306492E+24</v>
      </c>
      <c r="L628" s="5">
        <f>Nd离子浓度!M639</f>
        <v>3.4630820597781338E-2</v>
      </c>
      <c r="M628" s="5">
        <f t="shared" si="95"/>
        <v>68.9279953430012</v>
      </c>
      <c r="N628" s="5">
        <f t="shared" si="96"/>
        <v>2.1539998544687875E+23</v>
      </c>
      <c r="O628" s="5">
        <f>'In离子浓度 '!M639</f>
        <v>7.7350723578144473E-3</v>
      </c>
      <c r="P628" s="5">
        <f t="shared" si="97"/>
        <v>237.02518386564563</v>
      </c>
      <c r="Q628" s="5">
        <f t="shared" si="98"/>
        <v>7.5726895803720643E+72</v>
      </c>
    </row>
    <row r="629" spans="3:17" x14ac:dyDescent="0.25">
      <c r="C629" s="79"/>
      <c r="D629" s="5">
        <f>'Mg2+离子浓度'!B640</f>
        <v>12.312274278566822</v>
      </c>
      <c r="E629" s="5">
        <f>'OH-离子浓度 '!N640</f>
        <v>12.579233322207376</v>
      </c>
      <c r="F629" s="5">
        <f>'Mg2+离子浓度'!M640</f>
        <v>6.2092422643263685</v>
      </c>
      <c r="G629" s="5">
        <f t="shared" si="91"/>
        <v>982.5325572479685</v>
      </c>
      <c r="H629" s="5">
        <f t="shared" si="92"/>
        <v>175139493270582.63</v>
      </c>
      <c r="I629" s="5">
        <f>Gd离子浓度!M640</f>
        <v>1.1870975547918642E-2</v>
      </c>
      <c r="J629" s="5">
        <f t="shared" si="93"/>
        <v>23.629195099708088</v>
      </c>
      <c r="K629" s="5">
        <f t="shared" si="94"/>
        <v>1.3127330610948938E+24</v>
      </c>
      <c r="L629" s="5">
        <f>Nd离子浓度!M640</f>
        <v>3.4630714812185735E-2</v>
      </c>
      <c r="M629" s="5">
        <f t="shared" si="95"/>
        <v>68.932491136582343</v>
      </c>
      <c r="N629" s="5">
        <f t="shared" si="96"/>
        <v>2.1541403480181982E+23</v>
      </c>
      <c r="O629" s="5">
        <f>'In离子浓度 '!M640</f>
        <v>7.9237263939002812E-3</v>
      </c>
      <c r="P629" s="5">
        <f t="shared" si="97"/>
        <v>248.76196424540481</v>
      </c>
      <c r="Q629" s="5">
        <f t="shared" si="98"/>
        <v>7.9476665893100571E+72</v>
      </c>
    </row>
    <row r="630" spans="3:17" x14ac:dyDescent="0.25">
      <c r="C630" s="79"/>
      <c r="D630" s="5">
        <f>'Mg2+离子浓度'!B641</f>
        <v>12.312281765378785</v>
      </c>
      <c r="E630" s="5">
        <f>'OH-离子浓度 '!N641</f>
        <v>12.878388595139654</v>
      </c>
      <c r="F630" s="5">
        <f>'Mg2+离子浓度'!M641</f>
        <v>6.3571591058780461</v>
      </c>
      <c r="G630" s="5">
        <f t="shared" si="91"/>
        <v>1054.3532277469253</v>
      </c>
      <c r="H630" s="5">
        <f t="shared" si="92"/>
        <v>187941751826546.41</v>
      </c>
      <c r="I630" s="5">
        <f>Gd离子浓度!M641</f>
        <v>1.2153683528788308E-2</v>
      </c>
      <c r="J630" s="5">
        <f t="shared" si="93"/>
        <v>25.959271454359012</v>
      </c>
      <c r="K630" s="5">
        <f t="shared" si="94"/>
        <v>1.4421817474643897E+24</v>
      </c>
      <c r="L630" s="5">
        <f>Nd离子浓度!M641</f>
        <v>3.5455337223806532E-2</v>
      </c>
      <c r="M630" s="5">
        <f t="shared" si="95"/>
        <v>75.729693085927707</v>
      </c>
      <c r="N630" s="5">
        <f t="shared" si="96"/>
        <v>2.366552908935241E+23</v>
      </c>
      <c r="O630" s="5">
        <f>'In离子浓度 '!M641</f>
        <v>7.923726271578722E-3</v>
      </c>
      <c r="P630" s="5">
        <f t="shared" si="97"/>
        <v>286.43631714691259</v>
      </c>
      <c r="Q630" s="5">
        <f t="shared" si="98"/>
        <v>9.1513200366425747E+72</v>
      </c>
    </row>
    <row r="631" spans="3:17" x14ac:dyDescent="0.25">
      <c r="C631" s="79"/>
      <c r="D631" s="5">
        <f>'Mg2+离子浓度'!B642</f>
        <v>12.60542330963689</v>
      </c>
      <c r="E631" s="5">
        <f>'OH-离子浓度 '!N642</f>
        <v>12.878668223736366</v>
      </c>
      <c r="F631" s="5">
        <f>'Mg2+离子浓度'!M642</f>
        <v>6.3570559107533313</v>
      </c>
      <c r="G631" s="5">
        <f t="shared" si="91"/>
        <v>1054.3818986578285</v>
      </c>
      <c r="H631" s="5">
        <f t="shared" si="92"/>
        <v>187946862505851.78</v>
      </c>
      <c r="I631" s="5">
        <f>Gd离子浓度!M642</f>
        <v>1.215359630374065E-2</v>
      </c>
      <c r="J631" s="5">
        <f t="shared" si="93"/>
        <v>25.960776135250487</v>
      </c>
      <c r="K631" s="5">
        <f t="shared" si="94"/>
        <v>1.4422653408472494E+24</v>
      </c>
      <c r="L631" s="5">
        <f>Nd离子浓度!M642</f>
        <v>3.5455228919587897E-2</v>
      </c>
      <c r="M631" s="5">
        <f t="shared" si="95"/>
        <v>75.734394808077056</v>
      </c>
      <c r="N631" s="5">
        <f t="shared" si="96"/>
        <v>2.3666998377524082E+23</v>
      </c>
      <c r="O631" s="5">
        <f>'In离子浓度 '!M642</f>
        <v>8.1123797313898318E-3</v>
      </c>
      <c r="P631" s="5">
        <f t="shared" si="97"/>
        <v>300.27714203462727</v>
      </c>
      <c r="Q631" s="5">
        <f t="shared" si="98"/>
        <v>9.5935189148443216E+72</v>
      </c>
    </row>
    <row r="632" spans="3:17" x14ac:dyDescent="0.25">
      <c r="C632" s="79"/>
      <c r="D632" s="5">
        <f>'Mg2+离子浓度'!B643</f>
        <v>12.605430796448854</v>
      </c>
      <c r="E632" s="5">
        <f>'OH-离子浓度 '!N643</f>
        <v>13.177823463016411</v>
      </c>
      <c r="F632" s="5">
        <f>'Mg2+离子浓度'!M643</f>
        <v>6.5049727401789292</v>
      </c>
      <c r="G632" s="5">
        <f t="shared" si="91"/>
        <v>1129.6212442968008</v>
      </c>
      <c r="H632" s="5">
        <f t="shared" si="92"/>
        <v>201358510569839.72</v>
      </c>
      <c r="I632" s="5">
        <f>Gd离子浓度!M643</f>
        <v>1.2436304274359768E-2</v>
      </c>
      <c r="J632" s="5">
        <f t="shared" si="93"/>
        <v>28.459180809375624</v>
      </c>
      <c r="K632" s="5">
        <f t="shared" si="94"/>
        <v>1.5810656005208681E+24</v>
      </c>
      <c r="L632" s="5">
        <f>Nd离子浓度!M643</f>
        <v>3.6279851318480341E-2</v>
      </c>
      <c r="M632" s="5">
        <f t="shared" si="95"/>
        <v>83.022642871372682</v>
      </c>
      <c r="N632" s="5">
        <f t="shared" si="96"/>
        <v>2.5944575897303963E+23</v>
      </c>
      <c r="O632" s="5">
        <f>'In离子浓度 '!M643</f>
        <v>8.1123796061559617E-3</v>
      </c>
      <c r="P632" s="5">
        <f t="shared" si="97"/>
        <v>344.63441246640025</v>
      </c>
      <c r="Q632" s="5">
        <f t="shared" si="98"/>
        <v>1.1010684104357835E+73</v>
      </c>
    </row>
    <row r="633" spans="3:17" x14ac:dyDescent="0.25">
      <c r="C633" s="79"/>
      <c r="D633" s="5">
        <f>'Mg2+离子浓度'!B644</f>
        <v>12.898572340706959</v>
      </c>
      <c r="E633" s="5">
        <f>'OH-离子浓度 '!N644</f>
        <v>13.178096432689122</v>
      </c>
      <c r="F633" s="5">
        <f>'Mg2+离子浓度'!M644</f>
        <v>6.5048671456103468</v>
      </c>
      <c r="G633" s="5">
        <f t="shared" si="91"/>
        <v>1129.6497056691092</v>
      </c>
      <c r="H633" s="5">
        <f t="shared" si="92"/>
        <v>201363583898236.94</v>
      </c>
      <c r="I633" s="5">
        <f>Gd离子浓度!M644</f>
        <v>1.2436215020988106E-2</v>
      </c>
      <c r="J633" s="5">
        <f t="shared" si="93"/>
        <v>28.460745124185028</v>
      </c>
      <c r="K633" s="5">
        <f t="shared" si="94"/>
        <v>1.5811525068991682E+24</v>
      </c>
      <c r="L633" s="5">
        <f>Nd离子浓度!M644</f>
        <v>3.6279740495646411E-2</v>
      </c>
      <c r="M633" s="5">
        <f t="shared" si="95"/>
        <v>83.027548629191088</v>
      </c>
      <c r="N633" s="5">
        <f t="shared" si="96"/>
        <v>2.5946108946622216E+23</v>
      </c>
      <c r="O633" s="5">
        <f>'In离子浓度 '!M644</f>
        <v>8.3010324896941132E-3</v>
      </c>
      <c r="P633" s="5">
        <f t="shared" si="97"/>
        <v>360.89454259192854</v>
      </c>
      <c r="Q633" s="5">
        <f t="shared" si="98"/>
        <v>1.153017707961433E+73</v>
      </c>
    </row>
    <row r="634" spans="3:17" x14ac:dyDescent="0.25">
      <c r="C634" s="79"/>
      <c r="D634" s="5">
        <f>'Mg2+离子浓度'!B645</f>
        <v>12.898579827518923</v>
      </c>
      <c r="E634" s="5">
        <f>'OH-离子浓度 '!N645</f>
        <v>13.477251638317686</v>
      </c>
      <c r="F634" s="5">
        <f>'Mg2+离子浓度'!M645</f>
        <v>6.6527839629100649</v>
      </c>
      <c r="G634" s="5">
        <f t="shared" si="91"/>
        <v>1208.3871417098258</v>
      </c>
      <c r="H634" s="5">
        <f t="shared" si="92"/>
        <v>215398777488382.5</v>
      </c>
      <c r="I634" s="5">
        <f>Gd离子浓度!M645</f>
        <v>1.271892298135675E-2</v>
      </c>
      <c r="J634" s="5">
        <f t="shared" si="93"/>
        <v>31.13539282159449</v>
      </c>
      <c r="K634" s="5">
        <f t="shared" si="94"/>
        <v>1.7297440456441384E+24</v>
      </c>
      <c r="L634" s="5">
        <f>Nd离子浓度!M645</f>
        <v>3.7104362881810564E-2</v>
      </c>
      <c r="M634" s="5">
        <f t="shared" si="95"/>
        <v>90.829932331025731</v>
      </c>
      <c r="N634" s="5">
        <f t="shared" si="96"/>
        <v>2.8384353853445542E+23</v>
      </c>
      <c r="O634" s="5">
        <f>'In离子浓度 '!M645</f>
        <v>8.301032361547939E-3</v>
      </c>
      <c r="P634" s="5">
        <f t="shared" si="97"/>
        <v>412.92600810716357</v>
      </c>
      <c r="Q634" s="5">
        <f t="shared" si="98"/>
        <v>1.3192524220676153E+73</v>
      </c>
    </row>
    <row r="635" spans="3:17" x14ac:dyDescent="0.25">
      <c r="C635" s="79"/>
      <c r="D635" s="5">
        <f>'Mg2+离子浓度'!B646</f>
        <v>13.191721371777028</v>
      </c>
      <c r="E635" s="5">
        <f>'OH-离子浓度 '!N646</f>
        <v>13.477517949215223</v>
      </c>
      <c r="F635" s="5">
        <f>'Mg2+离子浓度'!M646</f>
        <v>6.6526759689367632</v>
      </c>
      <c r="G635" s="5">
        <f t="shared" si="91"/>
        <v>1208.4152813119294</v>
      </c>
      <c r="H635" s="5">
        <f t="shared" si="92"/>
        <v>215403793460237</v>
      </c>
      <c r="I635" s="5">
        <f>Gd离子浓度!M646</f>
        <v>1.2718831699675718E-2</v>
      </c>
      <c r="J635" s="5">
        <f t="shared" si="93"/>
        <v>31.137015099967019</v>
      </c>
      <c r="K635" s="5">
        <f t="shared" si="94"/>
        <v>1.7298341722203901E+24</v>
      </c>
      <c r="L635" s="5">
        <f>Nd离子浓度!M646</f>
        <v>3.7104249540369061E-2</v>
      </c>
      <c r="M635" s="5">
        <f t="shared" si="95"/>
        <v>90.835039372434807</v>
      </c>
      <c r="N635" s="5">
        <f t="shared" si="96"/>
        <v>2.8385949803885879E+23</v>
      </c>
      <c r="O635" s="5">
        <f>'In离子浓度 '!M646</f>
        <v>8.4896846688149053E-3</v>
      </c>
      <c r="P635" s="5">
        <f t="shared" si="97"/>
        <v>431.95910488355264</v>
      </c>
      <c r="Q635" s="5">
        <f t="shared" si="98"/>
        <v>1.3800610379666219E+73</v>
      </c>
    </row>
    <row r="636" spans="3:17" x14ac:dyDescent="0.25">
      <c r="C636" s="79"/>
      <c r="D636" s="5">
        <f>'Mg2+离子浓度'!B647</f>
        <v>13.191728858588991</v>
      </c>
      <c r="E636" s="5">
        <f>'OH-离子浓度 '!N647</f>
        <v>13.77667312119306</v>
      </c>
      <c r="F636" s="5">
        <f>'Mg2+离子浓度'!M647</f>
        <v>6.800592774110795</v>
      </c>
      <c r="G636" s="5">
        <f t="shared" si="91"/>
        <v>1290.7302181430687</v>
      </c>
      <c r="H636" s="5">
        <f t="shared" si="92"/>
        <v>230076687726037.22</v>
      </c>
      <c r="I636" s="5">
        <f>Gd离子浓度!M647</f>
        <v>1.3001539649793959E-2</v>
      </c>
      <c r="J636" s="5">
        <f t="shared" si="93"/>
        <v>33.996002057792062</v>
      </c>
      <c r="K636" s="5">
        <f t="shared" si="94"/>
        <v>1.888666780988448E+24</v>
      </c>
      <c r="L636" s="5">
        <f>Nd离子浓度!M647</f>
        <v>3.7928871913804965E-2</v>
      </c>
      <c r="M636" s="5">
        <f t="shared" si="95"/>
        <v>99.17517789147989</v>
      </c>
      <c r="N636" s="5">
        <f t="shared" si="96"/>
        <v>3.0992243091087467E+23</v>
      </c>
      <c r="O636" s="5">
        <f>'In离子浓度 '!M647</f>
        <v>8.4896845377564357E-3</v>
      </c>
      <c r="P636" s="5">
        <f t="shared" si="97"/>
        <v>492.77563925359425</v>
      </c>
      <c r="Q636" s="5">
        <f t="shared" si="98"/>
        <v>1.5743630647079687E+73</v>
      </c>
    </row>
    <row r="637" spans="3:17" x14ac:dyDescent="0.25">
      <c r="C637" s="79"/>
      <c r="D637" s="5">
        <f>'Mg2+离子浓度'!B648</f>
        <v>13.484870402847097</v>
      </c>
      <c r="E637" s="5">
        <f>'OH-离子浓度 '!N648</f>
        <v>13.776932773464251</v>
      </c>
      <c r="F637" s="5">
        <f>'Mg2+离子浓度'!M648</f>
        <v>6.8004823807719195</v>
      </c>
      <c r="G637" s="5">
        <f t="shared" si="91"/>
        <v>1290.7579189234921</v>
      </c>
      <c r="H637" s="5">
        <f t="shared" si="92"/>
        <v>230081625476558.31</v>
      </c>
      <c r="I637" s="5">
        <f>Gd离子浓度!M648</f>
        <v>1.3001446339818187E-2</v>
      </c>
      <c r="J637" s="5">
        <f t="shared" si="93"/>
        <v>33.997680288819218</v>
      </c>
      <c r="K637" s="5">
        <f t="shared" si="94"/>
        <v>1.8887600160455123E+24</v>
      </c>
      <c r="L637" s="5">
        <f>Nd离子浓度!M648</f>
        <v>3.7928756053763633E-2</v>
      </c>
      <c r="M637" s="5">
        <f t="shared" si="95"/>
        <v>99.18048256825746</v>
      </c>
      <c r="N637" s="5">
        <f t="shared" si="96"/>
        <v>3.0993900802580455E+23</v>
      </c>
      <c r="O637" s="5">
        <f>'In离子浓度 '!M648</f>
        <v>8.6783362687539844E-3</v>
      </c>
      <c r="P637" s="5">
        <f t="shared" si="97"/>
        <v>514.977415859286</v>
      </c>
      <c r="Q637" s="5">
        <f t="shared" si="98"/>
        <v>1.6452952583363769E+73</v>
      </c>
    </row>
    <row r="638" spans="3:17" x14ac:dyDescent="0.25">
      <c r="C638" s="79"/>
      <c r="D638" s="5">
        <f>'Mg2+离子浓度'!B649</f>
        <v>13.48487788965906</v>
      </c>
      <c r="E638" s="5">
        <f>'OH-离子浓度 '!N649</f>
        <v>14.076087911792108</v>
      </c>
      <c r="F638" s="5">
        <f>'Mg2+离子浓度'!M649</f>
        <v>6.9483991738204667</v>
      </c>
      <c r="G638" s="5">
        <f t="shared" si="91"/>
        <v>1376.7297620609181</v>
      </c>
      <c r="H638" s="5">
        <f t="shared" si="92"/>
        <v>245406374698915.91</v>
      </c>
      <c r="I638" s="5">
        <f>Gd离子浓度!M649</f>
        <v>1.3284154279686104E-2</v>
      </c>
      <c r="J638" s="5">
        <f t="shared" si="93"/>
        <v>37.049284257191779</v>
      </c>
      <c r="K638" s="5">
        <f t="shared" si="94"/>
        <v>2.0582935698439878E+24</v>
      </c>
      <c r="L638" s="5">
        <f>Nd离子浓度!M649</f>
        <v>3.8753378414471309E-2</v>
      </c>
      <c r="M638" s="5">
        <f t="shared" si="95"/>
        <v>108.08252468129227</v>
      </c>
      <c r="N638" s="5">
        <f t="shared" si="96"/>
        <v>3.3775788962903835E+23</v>
      </c>
      <c r="O638" s="5">
        <f>'In离子浓度 '!M649</f>
        <v>8.6783361347832298E-3</v>
      </c>
      <c r="P638" s="5">
        <f t="shared" si="97"/>
        <v>585.82076044678081</v>
      </c>
      <c r="Q638" s="5">
        <f t="shared" si="98"/>
        <v>1.8716318225136767E+73</v>
      </c>
    </row>
    <row r="639" spans="3:17" x14ac:dyDescent="0.25">
      <c r="C639" s="79"/>
      <c r="D639" s="5">
        <f>'Mg2+离子浓度'!B650</f>
        <v>13.778019433917166</v>
      </c>
      <c r="E639" s="5">
        <f>'OH-离子浓度 '!N650</f>
        <v>14.076340905585777</v>
      </c>
      <c r="F639" s="5">
        <f>'Mg2+离子浓度'!M650</f>
        <v>6.9482863811551629</v>
      </c>
      <c r="G639" s="5">
        <f t="shared" si="91"/>
        <v>1376.7569021489087</v>
      </c>
      <c r="H639" s="5">
        <f t="shared" si="92"/>
        <v>245411212504261.81</v>
      </c>
      <c r="I639" s="5">
        <f>Gd离子浓度!M650</f>
        <v>1.3284058941430223E-2</v>
      </c>
      <c r="J639" s="5">
        <f t="shared" si="93"/>
        <v>37.051016075997794</v>
      </c>
      <c r="K639" s="5">
        <f t="shared" si="94"/>
        <v>2.0583897819998775E+24</v>
      </c>
      <c r="L639" s="5">
        <f>Nd离子浓度!M650</f>
        <v>3.8753260035837879E-2</v>
      </c>
      <c r="M639" s="5">
        <f t="shared" si="95"/>
        <v>108.0880224121139</v>
      </c>
      <c r="N639" s="5">
        <f t="shared" si="96"/>
        <v>3.3777507003785593E+23</v>
      </c>
      <c r="O639" s="5">
        <f>'In离子浓度 '!M650</f>
        <v>8.8669872895131285E-3</v>
      </c>
      <c r="P639" s="5">
        <f t="shared" si="97"/>
        <v>611.63288686109865</v>
      </c>
      <c r="Q639" s="5">
        <f t="shared" si="98"/>
        <v>1.9540986800674077E+73</v>
      </c>
    </row>
    <row r="640" spans="3:17" x14ac:dyDescent="0.25">
      <c r="C640" s="79"/>
      <c r="D640" s="5">
        <f>'Mg2+离子浓度'!B651</f>
        <v>13.778026920729129</v>
      </c>
      <c r="E640" s="5">
        <f>'OH-离子浓度 '!N651</f>
        <v>14.375496010264413</v>
      </c>
      <c r="F640" s="5">
        <f>'Mg2+离子浓度'!M651</f>
        <v>7.0962031620784218</v>
      </c>
      <c r="G640" s="5">
        <f t="shared" si="91"/>
        <v>1466.4650522359073</v>
      </c>
      <c r="H640" s="5">
        <f t="shared" si="92"/>
        <v>261401970095527.16</v>
      </c>
      <c r="I640" s="5">
        <f>Gd离子浓度!M651</f>
        <v>1.3566766871047888E-2</v>
      </c>
      <c r="J640" s="5">
        <f t="shared" si="93"/>
        <v>40.303696297731847</v>
      </c>
      <c r="K640" s="5">
        <f t="shared" si="94"/>
        <v>2.2390942387628804E+24</v>
      </c>
      <c r="L640" s="5">
        <f>Nd离子浓度!M651</f>
        <v>3.9577882383817375E-2</v>
      </c>
      <c r="M640" s="5">
        <f t="shared" si="95"/>
        <v>117.57664643805586</v>
      </c>
      <c r="N640" s="5">
        <f t="shared" si="96"/>
        <v>3.6742702011892458E+23</v>
      </c>
      <c r="O640" s="5">
        <f>'In离子浓度 '!M651</f>
        <v>8.8669871526300976E-3</v>
      </c>
      <c r="P640" s="5">
        <f t="shared" si="97"/>
        <v>693.88770005830645</v>
      </c>
      <c r="Q640" s="5">
        <f t="shared" si="98"/>
        <v>2.2168936104099247E+73</v>
      </c>
    </row>
    <row r="641" spans="4:17" x14ac:dyDescent="0.25">
      <c r="D641" s="5">
        <f>'Mg2+离子浓度'!B652</f>
        <v>14.071168464987235</v>
      </c>
      <c r="E641" s="5">
        <f>'OH-离子浓度 '!N652</f>
        <v>14.375742345729387</v>
      </c>
      <c r="F641" s="5">
        <f>'Mg2+离子浓度'!M652</f>
        <v>7.0960879701258355</v>
      </c>
      <c r="G641" s="5">
        <f t="shared" ref="G641:G645" si="99">F641*E641^2</f>
        <v>1466.4915049420254</v>
      </c>
      <c r="H641" s="5">
        <f t="shared" ref="H641:H645" si="100">G641/$G$2</f>
        <v>261406685372910.06</v>
      </c>
      <c r="I641" s="5">
        <f>Gd离子浓度!M652</f>
        <v>1.3566669504526526E-2</v>
      </c>
      <c r="J641" s="5">
        <f t="shared" ref="J641:J645" si="101">I641*E641^3</f>
        <v>40.305478972062637</v>
      </c>
      <c r="K641" s="5">
        <f t="shared" ref="K641:K645" si="102">J641/$J$2</f>
        <v>2.2391932762257021E+24</v>
      </c>
      <c r="L641" s="5">
        <f>Nd离子浓度!M652</f>
        <v>3.9577761486599569E-2</v>
      </c>
      <c r="M641" s="5">
        <f t="shared" ref="M641:M645" si="103">L641*E641^3</f>
        <v>117.58233167154326</v>
      </c>
      <c r="N641" s="5">
        <f t="shared" ref="N641:N645" si="104">M641/$M$2</f>
        <v>3.6744478647357272E+23</v>
      </c>
      <c r="O641" s="5">
        <f>'In离子浓度 '!M652</f>
        <v>9.0556377310941159E-3</v>
      </c>
      <c r="P641" s="5">
        <f t="shared" ref="P641:P645" si="105">O641^2*E641^6</f>
        <v>723.80197351297818</v>
      </c>
      <c r="Q641" s="5">
        <f t="shared" ref="Q641:Q645" si="106">P641/$P$2</f>
        <v>2.3124663690510485E+73</v>
      </c>
    </row>
    <row r="642" spans="4:17" x14ac:dyDescent="0.25">
      <c r="D642" s="5">
        <f>'Mg2+离子浓度'!B653</f>
        <v>14.071175951799198</v>
      </c>
      <c r="E642" s="5">
        <f>'OH-离子浓度 '!N653</f>
        <v>14.674897416759549</v>
      </c>
      <c r="F642" s="5">
        <f>'Mg2+离子浓度'!M653</f>
        <v>7.2440047389240059</v>
      </c>
      <c r="G642" s="5">
        <f t="shared" si="99"/>
        <v>1560.0153577495353</v>
      </c>
      <c r="H642" s="5">
        <f t="shared" si="100"/>
        <v>278077603876922.53</v>
      </c>
      <c r="I642" s="5">
        <f>Gd离子浓度!M653</f>
        <v>1.384937742389401E-2</v>
      </c>
      <c r="J642" s="5">
        <f t="shared" si="101"/>
        <v>43.767876162336826</v>
      </c>
      <c r="K642" s="5">
        <f t="shared" si="102"/>
        <v>2.4315486756853792E+24</v>
      </c>
      <c r="L642" s="5">
        <f>Nd离子浓度!M653</f>
        <v>4.0402383821850935E-2</v>
      </c>
      <c r="M642" s="5">
        <f t="shared" si="103"/>
        <v>127.68274541548125</v>
      </c>
      <c r="N642" s="5">
        <f t="shared" si="104"/>
        <v>3.9900857942337889E+23</v>
      </c>
      <c r="O642" s="5">
        <f>'In离子浓度 '!M653</f>
        <v>9.0556375912988155E-3</v>
      </c>
      <c r="P642" s="5">
        <f t="shared" si="105"/>
        <v>819.00869319340177</v>
      </c>
      <c r="Q642" s="5">
        <f t="shared" si="106"/>
        <v>2.6166411923111876E+73</v>
      </c>
    </row>
    <row r="643" spans="4:17" x14ac:dyDescent="0.25">
      <c r="D643" s="5">
        <f>'Mg2+离子浓度'!B654</f>
        <v>14.364317496057303</v>
      </c>
      <c r="E643" s="5">
        <f>'OH-离子浓度 '!N654</f>
        <v>14.675137094044645</v>
      </c>
      <c r="F643" s="5">
        <f>'Mg2+离子浓度'!M654</f>
        <v>7.2438871477232789</v>
      </c>
      <c r="G643" s="5">
        <f t="shared" si="99"/>
        <v>1560.0409915662403</v>
      </c>
      <c r="H643" s="5">
        <f t="shared" si="100"/>
        <v>278082173184713.09</v>
      </c>
      <c r="I643" s="5">
        <f>Gd离子浓度!M654</f>
        <v>1.3849278029121802E-2</v>
      </c>
      <c r="J643" s="5">
        <f t="shared" si="101"/>
        <v>43.769706579151368</v>
      </c>
      <c r="K643" s="5">
        <f t="shared" si="102"/>
        <v>2.4316503655084097E+24</v>
      </c>
      <c r="L643" s="5">
        <f>Nd离子浓度!M654</f>
        <v>4.0402260406056482E-2</v>
      </c>
      <c r="M643" s="5">
        <f t="shared" si="103"/>
        <v>127.6886115932567</v>
      </c>
      <c r="N643" s="5">
        <f t="shared" si="104"/>
        <v>3.9902691122892716E+23</v>
      </c>
      <c r="O643" s="5">
        <f>'In离子浓度 '!M654</f>
        <v>9.2442875934987227E-3</v>
      </c>
      <c r="P643" s="5">
        <f t="shared" si="105"/>
        <v>853.57148575151666</v>
      </c>
      <c r="Q643" s="5">
        <f t="shared" si="106"/>
        <v>2.7270654496853568E+73</v>
      </c>
    </row>
    <row r="644" spans="4:17" x14ac:dyDescent="0.25">
      <c r="D644" s="5">
        <f>'Mg2+离子浓度'!B655</f>
        <v>14.364324982869267</v>
      </c>
      <c r="E644" s="5">
        <f>'OH-离子浓度 '!N655</f>
        <v>14.974292131427086</v>
      </c>
      <c r="F644" s="5">
        <f>'Mg2+离子浓度'!M655</f>
        <v>7.3918039043965553</v>
      </c>
      <c r="G644" s="5">
        <f t="shared" si="99"/>
        <v>1657.4599379930896</v>
      </c>
      <c r="H644" s="5">
        <f t="shared" si="100"/>
        <v>295447404276843.06</v>
      </c>
      <c r="I644" s="5">
        <f>Gd离子浓度!M655</f>
        <v>1.4131985938239179E-2</v>
      </c>
      <c r="J644" s="5">
        <f t="shared" si="101"/>
        <v>47.450642905193618</v>
      </c>
      <c r="K644" s="5">
        <f t="shared" si="102"/>
        <v>2.6361468280663121E+24</v>
      </c>
      <c r="L644" s="5">
        <f>Nd离子浓度!M655</f>
        <v>4.1226882728579738E-2</v>
      </c>
      <c r="M644" s="5">
        <f t="shared" si="103"/>
        <v>138.42655229048975</v>
      </c>
      <c r="N644" s="5">
        <f t="shared" si="104"/>
        <v>4.3258297590778047E+23</v>
      </c>
      <c r="O644" s="5">
        <f>'In离子浓度 '!M655</f>
        <v>9.2442874507911634E-3</v>
      </c>
      <c r="P644" s="5">
        <f t="shared" si="105"/>
        <v>963.44004044524672</v>
      </c>
      <c r="Q644" s="5">
        <f t="shared" si="106"/>
        <v>3.0780831963106923E+73</v>
      </c>
    </row>
    <row r="645" spans="4:17" x14ac:dyDescent="0.25">
      <c r="D645" s="5">
        <f>'Mg2+离子浓度'!B656</f>
        <v>14.657466527127372</v>
      </c>
      <c r="E645" s="5">
        <f>'OH-离子浓度 '!N656</f>
        <v>14.974525150681115</v>
      </c>
      <c r="F645" s="5">
        <f>'Mg2+离子浓度'!M656</f>
        <v>7.3916839139868324</v>
      </c>
      <c r="G645" s="5">
        <f t="shared" si="99"/>
        <v>1657.4846165953288</v>
      </c>
      <c r="H645" s="5">
        <f t="shared" si="100"/>
        <v>295451803314675.38</v>
      </c>
      <c r="I645" s="5">
        <f>Gd离子浓度!M656</f>
        <v>1.4131884515230748E-2</v>
      </c>
      <c r="J645" s="5">
        <f t="shared" si="101"/>
        <v>47.452517557257799</v>
      </c>
      <c r="K645" s="5">
        <f t="shared" si="102"/>
        <v>2.636250975403211E+24</v>
      </c>
      <c r="L645" s="5">
        <f>Nd离子浓度!M656</f>
        <v>4.122675679421639E-2</v>
      </c>
      <c r="M645" s="5">
        <f t="shared" si="103"/>
        <v>138.43259181023723</v>
      </c>
      <c r="N645" s="5">
        <f t="shared" si="104"/>
        <v>4.3260184940699133E+23</v>
      </c>
      <c r="O645" s="5">
        <f>'In离子浓度 '!M656</f>
        <v>9.4329368767287307E-3</v>
      </c>
      <c r="P645" s="5">
        <f t="shared" si="105"/>
        <v>1003.2570356674477</v>
      </c>
      <c r="Q645" s="5">
        <f t="shared" si="106"/>
        <v>3.2052940436659668E+73</v>
      </c>
    </row>
    <row r="646" spans="4:17" x14ac:dyDescent="0.25">
      <c r="D646" s="5">
        <f>'Mg2+离子浓度'!B657</f>
        <v>14.657474013939336</v>
      </c>
      <c r="E646" s="5">
        <f>'OH-离子浓度 '!N657</f>
        <v>15.273680154416589</v>
      </c>
      <c r="F646" s="5">
        <f>'Mg2+离子浓度'!M657</f>
        <v>7.5396006585354156</v>
      </c>
      <c r="G646" s="5">
        <f t="shared" ref="G646:G709" si="107">F646*E646^2</f>
        <v>1758.8780426684721</v>
      </c>
      <c r="H646" s="5">
        <f t="shared" ref="H646:H709" si="108">G646/$G$2</f>
        <v>313525497801866.69</v>
      </c>
      <c r="I646" s="5">
        <f>Gd离子浓度!M657</f>
        <v>1.4414592414098093E-2</v>
      </c>
      <c r="J646" s="5">
        <f t="shared" ref="J646:J709" si="109">I646*E646^3</f>
        <v>51.360996618031372</v>
      </c>
      <c r="K646" s="5">
        <f t="shared" ref="K646:K709" si="110">J646/$J$2</f>
        <v>2.8533887010017429E+24</v>
      </c>
      <c r="L646" s="5">
        <f>Nd离子浓度!M657</f>
        <v>4.2051379104011591E-2</v>
      </c>
      <c r="M646" s="5">
        <f t="shared" ref="M646:M709" si="111">L646*E646^3</f>
        <v>149.83432607031719</v>
      </c>
      <c r="N646" s="5">
        <f t="shared" ref="N646:N709" si="112">M646/$M$2</f>
        <v>4.6823226896974122E+23</v>
      </c>
      <c r="O646" s="5">
        <f>'In离子浓度 '!M657</f>
        <v>9.4329367311089211E-3</v>
      </c>
      <c r="P646" s="5">
        <f t="shared" ref="P646:P709" si="113">O646^2*E646^6</f>
        <v>1129.681440932417</v>
      </c>
      <c r="Q646" s="5">
        <f t="shared" ref="Q646:Q709" si="114">P646/$P$2</f>
        <v>3.6092058815732173E+73</v>
      </c>
    </row>
    <row r="647" spans="4:17" x14ac:dyDescent="0.25">
      <c r="D647" s="5">
        <f>'Mg2+离子浓度'!B658</f>
        <v>14.950615558197441</v>
      </c>
      <c r="E647" s="5">
        <f>'OH-离子浓度 '!N658</f>
        <v>15.273906515788363</v>
      </c>
      <c r="F647" s="5">
        <f>'Mg2+离子浓度'!M658</f>
        <v>7.5394782689558397</v>
      </c>
      <c r="G647" s="5">
        <f t="shared" si="107"/>
        <v>1758.9016249142712</v>
      </c>
      <c r="H647" s="5">
        <f t="shared" si="108"/>
        <v>313529701410743.56</v>
      </c>
      <c r="I647" s="5">
        <f>Gd离子浓度!M658</f>
        <v>1.4414488962868075E-2</v>
      </c>
      <c r="J647" s="5">
        <f t="shared" si="109"/>
        <v>51.362911590514543</v>
      </c>
      <c r="K647" s="5">
        <f t="shared" si="110"/>
        <v>2.8534950883619192E+24</v>
      </c>
      <c r="L647" s="5">
        <f>Nd离子浓度!M658</f>
        <v>4.2051250651087071E-2</v>
      </c>
      <c r="M647" s="5">
        <f t="shared" si="111"/>
        <v>149.84053024885029</v>
      </c>
      <c r="N647" s="5">
        <f t="shared" si="112"/>
        <v>4.6825165702765716E+23</v>
      </c>
      <c r="O647" s="5">
        <f>'In离子浓度 '!M658</f>
        <v>9.6215855807859161E-3</v>
      </c>
      <c r="P647" s="5">
        <f t="shared" si="113"/>
        <v>1175.4226718382104</v>
      </c>
      <c r="Q647" s="5">
        <f t="shared" si="114"/>
        <v>3.7553439994831002E+73</v>
      </c>
    </row>
    <row r="648" spans="4:17" x14ac:dyDescent="0.25">
      <c r="D648" s="5">
        <f>'Mg2+离子浓度'!B659</f>
        <v>14.950623045009404</v>
      </c>
      <c r="E648" s="5">
        <f>'OH-离子浓度 '!N659</f>
        <v>15.573061485877624</v>
      </c>
      <c r="F648" s="5">
        <f>'Mg2+离子浓度'!M659</f>
        <v>7.6873950013799259</v>
      </c>
      <c r="G648" s="5">
        <f t="shared" si="107"/>
        <v>1864.3489117890213</v>
      </c>
      <c r="H648" s="5">
        <f t="shared" si="108"/>
        <v>332326009231554.63</v>
      </c>
      <c r="I648" s="5">
        <f>Gd离子浓度!M659</f>
        <v>1.4697196851485461E-2</v>
      </c>
      <c r="J648" s="5">
        <f t="shared" si="109"/>
        <v>55.508118396405706</v>
      </c>
      <c r="K648" s="5">
        <f t="shared" si="110"/>
        <v>3.0837843553558726E+24</v>
      </c>
      <c r="L648" s="5">
        <f>Nd离子浓度!M659</f>
        <v>4.2875872948154238E-2</v>
      </c>
      <c r="M648" s="5">
        <f t="shared" si="111"/>
        <v>161.93285399962846</v>
      </c>
      <c r="N648" s="5">
        <f t="shared" si="112"/>
        <v>5.0604016874883899E+23</v>
      </c>
      <c r="O648" s="5">
        <f>'In离子浓度 '!M659</f>
        <v>9.6215854322538666E-3</v>
      </c>
      <c r="P648" s="5">
        <f t="shared" si="113"/>
        <v>1320.496549061048</v>
      </c>
      <c r="Q648" s="5">
        <f t="shared" si="114"/>
        <v>4.2188388148915271E+73</v>
      </c>
    </row>
    <row r="649" spans="4:17" x14ac:dyDescent="0.25">
      <c r="D649" s="5">
        <f>'Mg2+离子浓度'!B660</f>
        <v>15.24376458926751</v>
      </c>
      <c r="E649" s="5">
        <f>'OH-离子浓度 '!N660</f>
        <v>15.573281189515953</v>
      </c>
      <c r="F649" s="5">
        <f>'Mg2+离子浓度'!M660</f>
        <v>7.6872702126696408</v>
      </c>
      <c r="G649" s="5">
        <f t="shared" si="107"/>
        <v>1864.371251720072</v>
      </c>
      <c r="H649" s="5">
        <f t="shared" si="108"/>
        <v>332329991393952.25</v>
      </c>
      <c r="I649" s="5">
        <f>Gd离子浓度!M660</f>
        <v>1.4697091372048483E-2</v>
      </c>
      <c r="J649" s="5">
        <f t="shared" si="109"/>
        <v>55.510069353479459</v>
      </c>
      <c r="K649" s="5">
        <f t="shared" si="110"/>
        <v>3.08389274185997E+24</v>
      </c>
      <c r="L649" s="5">
        <f>Nd离子浓度!M660</f>
        <v>4.287574197667629E-2</v>
      </c>
      <c r="M649" s="5">
        <f t="shared" si="111"/>
        <v>161.93921303596426</v>
      </c>
      <c r="N649" s="5">
        <f t="shared" si="112"/>
        <v>5.0606004073738833E+23</v>
      </c>
      <c r="O649" s="5">
        <f>'In离子浓度 '!M660</f>
        <v>9.8102337056720605E-3</v>
      </c>
      <c r="P649" s="5">
        <f t="shared" si="113"/>
        <v>1372.9017498409225</v>
      </c>
      <c r="Q649" s="5">
        <f t="shared" si="114"/>
        <v>4.3862675713767496E+73</v>
      </c>
    </row>
    <row r="650" spans="4:17" x14ac:dyDescent="0.25">
      <c r="D650" s="5">
        <f>'Mg2+离子浓度'!B661</f>
        <v>15.243772076079473</v>
      </c>
      <c r="E650" s="5">
        <f>'OH-离子浓度 '!N661</f>
        <v>15.872436125959748</v>
      </c>
      <c r="F650" s="5">
        <f>'Mg2+离子浓度'!M661</f>
        <v>7.8351869329694273</v>
      </c>
      <c r="G650" s="5">
        <f t="shared" si="107"/>
        <v>1973.9517756803332</v>
      </c>
      <c r="H650" s="5">
        <f t="shared" si="108"/>
        <v>351863061618597.75</v>
      </c>
      <c r="I650" s="5">
        <f>Gd离子浓度!M661</f>
        <v>1.4979799250415985E-2</v>
      </c>
      <c r="J650" s="5">
        <f t="shared" si="109"/>
        <v>59.901370305986752</v>
      </c>
      <c r="K650" s="5">
        <f t="shared" si="110"/>
        <v>3.327853905888153E+24</v>
      </c>
      <c r="L650" s="5">
        <f>Nd离子浓度!M661</f>
        <v>4.3700364261015485E-2</v>
      </c>
      <c r="M650" s="5">
        <f t="shared" si="111"/>
        <v>174.74945146764261</v>
      </c>
      <c r="N650" s="5">
        <f t="shared" si="112"/>
        <v>5.460920358363832E+23</v>
      </c>
      <c r="O650" s="5">
        <f>'In离子浓度 '!M661</f>
        <v>9.8102335542277763E-3</v>
      </c>
      <c r="P650" s="5">
        <f t="shared" si="113"/>
        <v>1538.9348054621885</v>
      </c>
      <c r="Q650" s="5">
        <f t="shared" si="114"/>
        <v>4.9167246180900592E+73</v>
      </c>
    </row>
    <row r="651" spans="4:17" x14ac:dyDescent="0.25">
      <c r="D651" s="5">
        <f>'Mg2+离子浓度'!B662</f>
        <v>15.536913620337579</v>
      </c>
      <c r="E651" s="5">
        <f>'OH-离子浓度 '!N662</f>
        <v>15.872649172013436</v>
      </c>
      <c r="F651" s="5">
        <f>'Mg2+离子浓度'!M662</f>
        <v>7.8350597451675732</v>
      </c>
      <c r="G651" s="5">
        <f t="shared" si="107"/>
        <v>1973.9727225225802</v>
      </c>
      <c r="H651" s="5">
        <f t="shared" si="108"/>
        <v>351866795458570.44</v>
      </c>
      <c r="I651" s="5">
        <f>Gd离子浓度!M662</f>
        <v>1.4979691742786674E-2</v>
      </c>
      <c r="J651" s="5">
        <f t="shared" si="109"/>
        <v>59.903352477426346</v>
      </c>
      <c r="K651" s="5">
        <f t="shared" si="110"/>
        <v>3.3279640265236861E+24</v>
      </c>
      <c r="L651" s="5">
        <f>Nd离子浓度!M662</f>
        <v>4.3700230770991826E-2</v>
      </c>
      <c r="M651" s="5">
        <f t="shared" si="111"/>
        <v>174.75595440608234</v>
      </c>
      <c r="N651" s="5">
        <f t="shared" si="112"/>
        <v>5.4611235751900731E+23</v>
      </c>
      <c r="O651" s="5">
        <f>'In离子浓度 '!M662</f>
        <v>9.9988812513889368E-3</v>
      </c>
      <c r="P651" s="5">
        <f t="shared" si="113"/>
        <v>1598.8190896437802</v>
      </c>
      <c r="Q651" s="5">
        <f t="shared" si="114"/>
        <v>5.1080482097245376E+73</v>
      </c>
    </row>
    <row r="652" spans="4:17" x14ac:dyDescent="0.25">
      <c r="D652" s="5">
        <f>'Mg2+离子浓度'!B663</f>
        <v>15.536921107149542</v>
      </c>
      <c r="E652" s="5">
        <f>'OH-离子浓度 '!N663</f>
        <v>16.17180407481252</v>
      </c>
      <c r="F652" s="5">
        <f>'Mg2+离子浓度'!M663</f>
        <v>7.9829764533432579</v>
      </c>
      <c r="G652" s="5">
        <f t="shared" si="107"/>
        <v>2087.7658549810881</v>
      </c>
      <c r="H652" s="5">
        <f t="shared" si="108"/>
        <v>372150776288964</v>
      </c>
      <c r="I652" s="5">
        <f>Gd离子浓度!M663</f>
        <v>1.5262399610904366E-2</v>
      </c>
      <c r="J652" s="5">
        <f t="shared" si="109"/>
        <v>64.55029534885162</v>
      </c>
      <c r="K652" s="5">
        <f t="shared" si="110"/>
        <v>3.5861275193806459E+24</v>
      </c>
      <c r="L652" s="5">
        <f>Nd离子浓度!M663</f>
        <v>4.4524853042603077E-2</v>
      </c>
      <c r="M652" s="5">
        <f t="shared" si="111"/>
        <v>188.31196191526925</v>
      </c>
      <c r="N652" s="5">
        <f t="shared" si="112"/>
        <v>5.8847488098521642E+23</v>
      </c>
      <c r="O652" s="5">
        <f>'In离子浓度 '!M663</f>
        <v>9.9988810970324301E-3</v>
      </c>
      <c r="P652" s="5">
        <f t="shared" si="113"/>
        <v>1788.3545935631464</v>
      </c>
      <c r="Q652" s="5">
        <f t="shared" si="114"/>
        <v>5.713592950680979E+73</v>
      </c>
    </row>
    <row r="653" spans="4:17" x14ac:dyDescent="0.25">
      <c r="D653" s="5">
        <f>'Mg2+离子浓度'!B664</f>
        <v>15.830062651407648</v>
      </c>
      <c r="E653" s="5">
        <f>'OH-离子浓度 '!N664</f>
        <v>16.172010463430372</v>
      </c>
      <c r="F653" s="5">
        <f>'Mg2+离子浓度'!M664</f>
        <v>7.9828468664889769</v>
      </c>
      <c r="G653" s="5">
        <f t="shared" si="107"/>
        <v>2087.78525314532</v>
      </c>
      <c r="H653" s="5">
        <f t="shared" si="108"/>
        <v>372154234072249.56</v>
      </c>
      <c r="I653" s="5">
        <f>Gd离子浓度!M664</f>
        <v>1.5262290075097355E-2</v>
      </c>
      <c r="J653" s="5">
        <f t="shared" si="109"/>
        <v>64.552303516639924</v>
      </c>
      <c r="K653" s="5">
        <f t="shared" si="110"/>
        <v>3.5862390842577739E+24</v>
      </c>
      <c r="L653" s="5">
        <f>Nd离子浓度!M664</f>
        <v>4.4524717034041435E-2</v>
      </c>
      <c r="M653" s="5">
        <f t="shared" si="111"/>
        <v>188.31859660848548</v>
      </c>
      <c r="N653" s="5">
        <f t="shared" si="112"/>
        <v>5.8849561440151713E+23</v>
      </c>
      <c r="O653" s="5">
        <f>'In离子浓度 '!M664</f>
        <v>1.0187528217938325E-2</v>
      </c>
      <c r="P653" s="5">
        <f t="shared" si="113"/>
        <v>1856.6144715819303</v>
      </c>
      <c r="Q653" s="5">
        <f t="shared" si="114"/>
        <v>5.9316756280572854E+73</v>
      </c>
    </row>
    <row r="654" spans="4:17" x14ac:dyDescent="0.25">
      <c r="D654" s="5">
        <f>'Mg2+离子浓度'!B665</f>
        <v>15.830070138219611</v>
      </c>
      <c r="E654" s="5">
        <f>'OH-离子浓度 '!N665</f>
        <v>16.471165332585493</v>
      </c>
      <c r="F654" s="5">
        <f>'Mg2+离子浓度'!M665</f>
        <v>8.1307635625407588</v>
      </c>
      <c r="G654" s="5">
        <f t="shared" si="107"/>
        <v>2205.8703606438703</v>
      </c>
      <c r="H654" s="5">
        <f t="shared" si="108"/>
        <v>393203272842044.63</v>
      </c>
      <c r="I654" s="5">
        <f>Gd离子浓度!M665</f>
        <v>1.5544997932965312E-2</v>
      </c>
      <c r="J654" s="5">
        <f t="shared" si="109"/>
        <v>69.464617429780702</v>
      </c>
      <c r="K654" s="5">
        <f t="shared" si="110"/>
        <v>3.859145412765595E+24</v>
      </c>
      <c r="L654" s="5">
        <f>Nd离子浓度!M665</f>
        <v>4.5349339292924777E-2</v>
      </c>
      <c r="M654" s="5">
        <f t="shared" si="111"/>
        <v>202.64875674225482</v>
      </c>
      <c r="N654" s="5">
        <f t="shared" si="112"/>
        <v>6.3327736481954628E+23</v>
      </c>
      <c r="O654" s="5">
        <f>'In离子浓度 '!M665</f>
        <v>1.0187528060669604E-2</v>
      </c>
      <c r="P654" s="5">
        <f t="shared" si="113"/>
        <v>2072.447774259183</v>
      </c>
      <c r="Q654" s="5">
        <f t="shared" si="114"/>
        <v>6.6212388953967502E+73</v>
      </c>
    </row>
    <row r="655" spans="4:17" x14ac:dyDescent="0.25">
      <c r="D655" s="5">
        <f>'Mg2+离子浓度'!B666</f>
        <v>16.123211682477717</v>
      </c>
      <c r="E655" s="5">
        <f>'OH-离子浓度 '!N666</f>
        <v>16.471365063916302</v>
      </c>
      <c r="F655" s="5">
        <f>'Mg2+离子浓度'!M666</f>
        <v>8.1306315766731903</v>
      </c>
      <c r="G655" s="5">
        <f t="shared" si="107"/>
        <v>2205.8880497263049</v>
      </c>
      <c r="H655" s="5">
        <f t="shared" si="108"/>
        <v>393206425976168.44</v>
      </c>
      <c r="I655" s="5">
        <f>Gd离子浓度!M666</f>
        <v>1.5544886368995233E-2</v>
      </c>
      <c r="J655" s="5">
        <f t="shared" si="109"/>
        <v>69.466645914714476</v>
      </c>
      <c r="K655" s="5">
        <f t="shared" si="110"/>
        <v>3.8592581063730267E+24</v>
      </c>
      <c r="L655" s="5">
        <f>Nd离子浓度!M666</f>
        <v>4.5349200765832889E-2</v>
      </c>
      <c r="M655" s="5">
        <f t="shared" si="111"/>
        <v>202.65550981438491</v>
      </c>
      <c r="N655" s="5">
        <f t="shared" si="112"/>
        <v>6.3329846816995281E+23</v>
      </c>
      <c r="O655" s="5">
        <f>'In离子浓度 '!M666</f>
        <v>1.0376174605322004E-2</v>
      </c>
      <c r="P655" s="5">
        <f t="shared" si="113"/>
        <v>2150.0675236311363</v>
      </c>
      <c r="Q655" s="5">
        <f t="shared" si="114"/>
        <v>6.8692253151154513E+73</v>
      </c>
    </row>
    <row r="656" spans="4:17" x14ac:dyDescent="0.25">
      <c r="D656" s="5">
        <f>'Mg2+离子浓度'!B667</f>
        <v>16.12321916928968</v>
      </c>
      <c r="E656" s="5">
        <f>'OH-离子浓度 '!N667</f>
        <v>16.770519899428219</v>
      </c>
      <c r="F656" s="5">
        <f>'Mg2+离子浓度'!M667</f>
        <v>8.2785482606012657</v>
      </c>
      <c r="G656" s="5">
        <f t="shared" si="107"/>
        <v>2328.3444939359943</v>
      </c>
      <c r="H656" s="5">
        <f t="shared" si="108"/>
        <v>415034669150801.13</v>
      </c>
      <c r="I656" s="5">
        <f>Gd离子浓度!M667</f>
        <v>1.582759421661353E-2</v>
      </c>
      <c r="J656" s="5">
        <f t="shared" si="109"/>
        <v>74.654241322558462</v>
      </c>
      <c r="K656" s="5">
        <f t="shared" si="110"/>
        <v>4.1474578512532483E+24</v>
      </c>
      <c r="L656" s="5">
        <f>Nd离子浓度!M667</f>
        <v>4.6173823011988364E-2</v>
      </c>
      <c r="M656" s="5">
        <f t="shared" si="111"/>
        <v>217.78873521434122</v>
      </c>
      <c r="N656" s="5">
        <f t="shared" si="112"/>
        <v>6.8058979754481633E+23</v>
      </c>
      <c r="O656" s="5">
        <f>'In离子浓度 '!M667</f>
        <v>1.0376174445141079E-2</v>
      </c>
      <c r="P656" s="5">
        <f t="shared" si="113"/>
        <v>2395.2656521589988</v>
      </c>
      <c r="Q656" s="5">
        <f t="shared" si="114"/>
        <v>7.6526059174408908E+73</v>
      </c>
    </row>
    <row r="657" spans="4:17" x14ac:dyDescent="0.25">
      <c r="D657" s="5">
        <f>'Mg2+离子浓度'!B668</f>
        <v>16.416360713547785</v>
      </c>
      <c r="E657" s="5">
        <f>'OH-离子浓度 '!N668</f>
        <v>16.770712973620785</v>
      </c>
      <c r="F657" s="5">
        <f>'Mg2+离子浓度'!M668</f>
        <v>8.2784138757595489</v>
      </c>
      <c r="G657" s="5">
        <f t="shared" si="107"/>
        <v>2328.3603087188685</v>
      </c>
      <c r="H657" s="5">
        <f t="shared" si="108"/>
        <v>415037488185181.56</v>
      </c>
      <c r="I657" s="5">
        <f>Gd离子浓度!M668</f>
        <v>1.5827480624495009E-2</v>
      </c>
      <c r="J657" s="5">
        <f t="shared" si="109"/>
        <v>74.65628397085726</v>
      </c>
      <c r="K657" s="5">
        <f t="shared" si="110"/>
        <v>4.1475713317142922E+24</v>
      </c>
      <c r="L657" s="5">
        <f>Nd离子浓度!M668</f>
        <v>4.6173681966373961E-2</v>
      </c>
      <c r="M657" s="5">
        <f t="shared" si="111"/>
        <v>217.79559202408751</v>
      </c>
      <c r="N657" s="5">
        <f t="shared" si="112"/>
        <v>6.8061122507527348E+23</v>
      </c>
      <c r="O657" s="5">
        <f>'In离子浓度 '!M668</f>
        <v>1.0564820413541752E-2</v>
      </c>
      <c r="P657" s="5">
        <f t="shared" si="113"/>
        <v>2483.3240536993803</v>
      </c>
      <c r="Q657" s="5">
        <f t="shared" si="114"/>
        <v>7.9339426635762946E+73</v>
      </c>
    </row>
    <row r="658" spans="4:17" x14ac:dyDescent="0.25">
      <c r="D658" s="5">
        <f>'Mg2+离子浓度'!B669</f>
        <v>16.416368200359749</v>
      </c>
      <c r="E658" s="5">
        <f>'OH-离子浓度 '!N669</f>
        <v>17.069867775490245</v>
      </c>
      <c r="F658" s="5">
        <f>'Mg2+离子浓度'!M669</f>
        <v>8.426330547564115</v>
      </c>
      <c r="G658" s="5">
        <f t="shared" si="107"/>
        <v>2455.2674464403221</v>
      </c>
      <c r="H658" s="5">
        <f t="shared" si="108"/>
        <v>437659081361911.25</v>
      </c>
      <c r="I658" s="5">
        <f>Gd离子浓度!M669</f>
        <v>1.6110188461863718E-2</v>
      </c>
      <c r="J658" s="5">
        <f t="shared" si="109"/>
        <v>80.129252636277727</v>
      </c>
      <c r="K658" s="5">
        <f t="shared" si="110"/>
        <v>4.451625146459874E+24</v>
      </c>
      <c r="L658" s="5">
        <f>Nd离子浓度!M669</f>
        <v>4.699830419980161E-2</v>
      </c>
      <c r="M658" s="5">
        <f t="shared" si="111"/>
        <v>233.76132437043324</v>
      </c>
      <c r="N658" s="5">
        <f t="shared" si="112"/>
        <v>7.3050413865760385E+23</v>
      </c>
      <c r="O658" s="5">
        <f>'In离子浓度 '!M669</f>
        <v>1.0564820250448628E-2</v>
      </c>
      <c r="P658" s="5">
        <f t="shared" si="113"/>
        <v>2761.2464278836865</v>
      </c>
      <c r="Q658" s="5">
        <f t="shared" si="114"/>
        <v>8.8218735715133756E+73</v>
      </c>
    </row>
    <row r="659" spans="4:17" x14ac:dyDescent="0.25">
      <c r="D659" s="5">
        <f>'Mg2+离子浓度'!B670</f>
        <v>16.709509744617854</v>
      </c>
      <c r="E659" s="5">
        <f>'OH-离子浓度 '!N670</f>
        <v>17.070054192693359</v>
      </c>
      <c r="F659" s="5">
        <f>'Mg2+离子浓度'!M670</f>
        <v>8.4261937637873885</v>
      </c>
      <c r="G659" s="5">
        <f t="shared" si="107"/>
        <v>2455.2812168924811</v>
      </c>
      <c r="H659" s="5">
        <f t="shared" si="108"/>
        <v>437661535987964.56</v>
      </c>
      <c r="I659" s="5">
        <f>Gd离子浓度!M670</f>
        <v>1.6110072841611388E-2</v>
      </c>
      <c r="J659" s="5">
        <f t="shared" si="109"/>
        <v>80.131302806195265</v>
      </c>
      <c r="K659" s="5">
        <f t="shared" si="110"/>
        <v>4.4517390447886263E+24</v>
      </c>
      <c r="L659" s="5">
        <f>Nd离子浓度!M670</f>
        <v>4.6998160635672435E-2</v>
      </c>
      <c r="M659" s="5">
        <f t="shared" si="111"/>
        <v>233.76826897416953</v>
      </c>
      <c r="N659" s="5">
        <f t="shared" si="112"/>
        <v>7.3052584054427987E+23</v>
      </c>
      <c r="O659" s="5">
        <f>'In离子浓度 '!M670</f>
        <v>1.0753465642599349E-2</v>
      </c>
      <c r="P659" s="5">
        <f t="shared" si="113"/>
        <v>2860.9238816624693</v>
      </c>
      <c r="Q659" s="5">
        <f t="shared" si="114"/>
        <v>9.1403318902954296E+73</v>
      </c>
    </row>
    <row r="660" spans="4:17" x14ac:dyDescent="0.25">
      <c r="D660" s="5">
        <f>'Mg2+离子浓度'!B671</f>
        <v>16.709517231429817</v>
      </c>
      <c r="E660" s="5">
        <f>'OH-离子浓度 '!N671</f>
        <v>17.36920896092111</v>
      </c>
      <c r="F660" s="5">
        <f>'Mg2+离子浓度'!M671</f>
        <v>8.5741104234686478</v>
      </c>
      <c r="G660" s="5">
        <f t="shared" si="107"/>
        <v>2586.7184000560937</v>
      </c>
      <c r="H660" s="5">
        <f t="shared" si="108"/>
        <v>461090623895916.94</v>
      </c>
      <c r="I660" s="5">
        <f>Gd离子浓度!M671</f>
        <v>1.6392780668730584E-2</v>
      </c>
      <c r="J660" s="5">
        <f t="shared" si="109"/>
        <v>85.899917781648639</v>
      </c>
      <c r="K660" s="5">
        <f t="shared" si="110"/>
        <v>4.7722176545360357E+24</v>
      </c>
      <c r="L660" s="5">
        <f>Nd离子浓度!M671</f>
        <v>4.7822782856372287E-2</v>
      </c>
      <c r="M660" s="5">
        <f t="shared" si="111"/>
        <v>250.59647892977796</v>
      </c>
      <c r="N660" s="5">
        <f t="shared" si="112"/>
        <v>7.8311399665555611E+23</v>
      </c>
      <c r="O660" s="5">
        <f>'In离子浓度 '!M671</f>
        <v>1.0753465476594034E-2</v>
      </c>
      <c r="P660" s="5">
        <f t="shared" si="113"/>
        <v>3175.2441919046391</v>
      </c>
      <c r="Q660" s="5">
        <f t="shared" si="114"/>
        <v>1.0144550133880637E+74</v>
      </c>
    </row>
    <row r="661" spans="4:17" x14ac:dyDescent="0.25">
      <c r="D661" s="5">
        <f>'Mg2+离子浓度'!B672</f>
        <v>17.002658775687923</v>
      </c>
      <c r="E661" s="5">
        <f>'OH-离子浓度 '!N672</f>
        <v>17.36938872128356</v>
      </c>
      <c r="F661" s="5">
        <f>'Mg2+离子浓度'!M672</f>
        <v>8.5739712407960518</v>
      </c>
      <c r="G661" s="5">
        <f t="shared" si="107"/>
        <v>2586.729951333577</v>
      </c>
      <c r="H661" s="5">
        <f t="shared" si="108"/>
        <v>461092682947161.69</v>
      </c>
      <c r="I661" s="5">
        <f>Gd离子浓度!M672</f>
        <v>1.6392663020359067E-2</v>
      </c>
      <c r="J661" s="5">
        <f t="shared" si="109"/>
        <v>85.901968330086646</v>
      </c>
      <c r="K661" s="5">
        <f t="shared" si="110"/>
        <v>4.7723315738937027E+24</v>
      </c>
      <c r="L661" s="5">
        <f>Nd离子浓度!M672</f>
        <v>4.7822636773736049E-2</v>
      </c>
      <c r="M661" s="5">
        <f t="shared" si="111"/>
        <v>250.6034940446624</v>
      </c>
      <c r="N661" s="5">
        <f t="shared" si="112"/>
        <v>7.8313591888956999E+23</v>
      </c>
      <c r="O661" s="5">
        <f>'In离子浓度 '!M672</f>
        <v>1.0942110292496567E-2</v>
      </c>
      <c r="P661" s="5">
        <f t="shared" si="113"/>
        <v>3287.8302268752545</v>
      </c>
      <c r="Q661" s="5">
        <f t="shared" si="114"/>
        <v>1.0504249926119024E+74</v>
      </c>
    </row>
    <row r="662" spans="4:17" x14ac:dyDescent="0.25">
      <c r="D662" s="5">
        <f>'Mg2+离子浓度'!B673</f>
        <v>17.002666262499886</v>
      </c>
      <c r="E662" s="5">
        <f>'OH-离子浓度 '!N673</f>
        <v>17.66854345587036</v>
      </c>
      <c r="F662" s="5">
        <f>'Mg2+离子浓度'!M673</f>
        <v>8.7218878883541997</v>
      </c>
      <c r="G662" s="5">
        <f t="shared" si="107"/>
        <v>2722.7765269997453</v>
      </c>
      <c r="H662" s="5">
        <f t="shared" si="108"/>
        <v>485343409447369.94</v>
      </c>
      <c r="I662" s="5">
        <f>Gd离子浓度!M673</f>
        <v>1.6675370837228819E-2</v>
      </c>
      <c r="J662" s="5">
        <f t="shared" si="109"/>
        <v>91.976683937311648</v>
      </c>
      <c r="K662" s="5">
        <f t="shared" si="110"/>
        <v>5.1098157742950921E+24</v>
      </c>
      <c r="L662" s="5">
        <f>Nd离子浓度!M673</f>
        <v>4.8647258981708165E-2</v>
      </c>
      <c r="M662" s="5">
        <f t="shared" si="111"/>
        <v>268.32468119915546</v>
      </c>
      <c r="N662" s="5">
        <f t="shared" si="112"/>
        <v>8.3851462874736086E+23</v>
      </c>
      <c r="O662" s="5">
        <f>'In离子浓度 '!M673</f>
        <v>1.0942110123579077E-2</v>
      </c>
      <c r="P662" s="5">
        <f t="shared" si="113"/>
        <v>3642.5595164108991</v>
      </c>
      <c r="Q662" s="5">
        <f t="shared" si="114"/>
        <v>1.1637570339970923E+74</v>
      </c>
    </row>
    <row r="663" spans="4:17" x14ac:dyDescent="0.25">
      <c r="D663" s="5">
        <f>'Mg2+离子浓度'!B674</f>
        <v>17.295807806757992</v>
      </c>
      <c r="E663" s="5">
        <f>'OH-离子浓度 '!N674</f>
        <v>17.668716559540925</v>
      </c>
      <c r="F663" s="5">
        <f>'Mg2+离子浓度'!M674</f>
        <v>8.7217463068248726</v>
      </c>
      <c r="G663" s="5">
        <f t="shared" si="107"/>
        <v>2722.7856794463751</v>
      </c>
      <c r="H663" s="5">
        <f t="shared" si="108"/>
        <v>485345040899532.13</v>
      </c>
      <c r="I663" s="5">
        <f>Gd离子浓度!M674</f>
        <v>1.6675251160752746E-2</v>
      </c>
      <c r="J663" s="5">
        <f t="shared" si="109"/>
        <v>91.978727206436091</v>
      </c>
      <c r="K663" s="5">
        <f t="shared" si="110"/>
        <v>5.10992928924645E+24</v>
      </c>
      <c r="L663" s="5">
        <f>Nd离子浓度!M674</f>
        <v>4.8647110380572622E-2</v>
      </c>
      <c r="M663" s="5">
        <f t="shared" si="111"/>
        <v>268.33174816625007</v>
      </c>
      <c r="N663" s="5">
        <f t="shared" si="112"/>
        <v>8.3853671301953153E+23</v>
      </c>
      <c r="O663" s="5">
        <f>'In离子浓度 '!M674</f>
        <v>1.113075436323519E-2</v>
      </c>
      <c r="P663" s="5">
        <f t="shared" si="113"/>
        <v>3769.4607078948175</v>
      </c>
      <c r="Q663" s="5">
        <f t="shared" si="114"/>
        <v>1.2043005456532962E+74</v>
      </c>
    </row>
    <row r="664" spans="4:17" x14ac:dyDescent="0.25">
      <c r="D664" s="5">
        <f>'Mg2+离子浓度'!B675</f>
        <v>17.295815293569955</v>
      </c>
      <c r="E664" s="5">
        <f>'OH-离子浓度 '!N675</f>
        <v>17.967871260487527</v>
      </c>
      <c r="F664" s="5">
        <f>'Mg2+离子浓度'!M675</f>
        <v>8.8696629422601045</v>
      </c>
      <c r="G664" s="5">
        <f t="shared" si="107"/>
        <v>2863.5209898057296</v>
      </c>
      <c r="H664" s="5">
        <f t="shared" si="108"/>
        <v>510431548984978.56</v>
      </c>
      <c r="I664" s="5">
        <f>Gd离子浓度!M675</f>
        <v>1.6957958967373139E-2</v>
      </c>
      <c r="J664" s="5">
        <f t="shared" si="109"/>
        <v>98.370179016154282</v>
      </c>
      <c r="K664" s="5">
        <f t="shared" si="110"/>
        <v>5.4650099453419045E+24</v>
      </c>
      <c r="L664" s="5">
        <f>Nd离子浓度!M675</f>
        <v>4.947173257581701E-2</v>
      </c>
      <c r="M664" s="5">
        <f t="shared" si="111"/>
        <v>286.97694098007827</v>
      </c>
      <c r="N664" s="5">
        <f t="shared" si="112"/>
        <v>8.968029405627446E+23</v>
      </c>
      <c r="O664" s="5">
        <f>'In离子浓度 '!M675</f>
        <v>1.113075419140553E-2</v>
      </c>
      <c r="P664" s="5">
        <f t="shared" si="113"/>
        <v>4168.9717027007837</v>
      </c>
      <c r="Q664" s="5">
        <f t="shared" si="114"/>
        <v>1.3319398411184613E+74</v>
      </c>
    </row>
    <row r="665" spans="4:17" x14ac:dyDescent="0.25">
      <c r="D665" s="5">
        <f>'Mg2+离子浓度'!B676</f>
        <v>17.588956837828061</v>
      </c>
      <c r="E665" s="5">
        <f>'OH-离子浓度 '!N676</f>
        <v>17.968037707614993</v>
      </c>
      <c r="F665" s="5">
        <f>'Mg2+离子浓度'!M676</f>
        <v>8.8695189619131796</v>
      </c>
      <c r="G665" s="5">
        <f t="shared" si="107"/>
        <v>2863.5275589536996</v>
      </c>
      <c r="H665" s="5">
        <f t="shared" si="108"/>
        <v>510432719956096.19</v>
      </c>
      <c r="I665" s="5">
        <f>Gd离子浓度!M676</f>
        <v>1.6957837262807144E-2</v>
      </c>
      <c r="J665" s="5">
        <f t="shared" si="109"/>
        <v>98.372206820014469</v>
      </c>
      <c r="K665" s="5">
        <f t="shared" si="110"/>
        <v>5.4651226011119156E+24</v>
      </c>
      <c r="L665" s="5">
        <f>Nd离子浓度!M676</f>
        <v>4.9471581456189871E-2</v>
      </c>
      <c r="M665" s="5">
        <f t="shared" si="111"/>
        <v>286.98403972747508</v>
      </c>
      <c r="N665" s="5">
        <f t="shared" si="112"/>
        <v>8.9682512414835969E+23</v>
      </c>
      <c r="O665" s="5">
        <f>'In离子浓度 '!M676</f>
        <v>1.1319397854816995E-2</v>
      </c>
      <c r="P665" s="5">
        <f t="shared" si="113"/>
        <v>4311.7200121560218</v>
      </c>
      <c r="Q665" s="5">
        <f t="shared" si="114"/>
        <v>1.3775463297623074E+74</v>
      </c>
    </row>
    <row r="666" spans="4:17" x14ac:dyDescent="0.25">
      <c r="D666" s="5">
        <f>'Mg2+离子浓度'!B677</f>
        <v>17.588964324640024</v>
      </c>
      <c r="E666" s="5">
        <f>'OH-离子浓度 '!N677</f>
        <v>18.267192374922146</v>
      </c>
      <c r="F666" s="5">
        <f>'Mg2+离子浓度'!M677</f>
        <v>9.0174355852256944</v>
      </c>
      <c r="G666" s="5">
        <f t="shared" si="107"/>
        <v>3009.0309413273421</v>
      </c>
      <c r="H666" s="5">
        <f t="shared" si="108"/>
        <v>536369151751754.44</v>
      </c>
      <c r="I666" s="5">
        <f>Gd离子浓度!M677</f>
        <v>1.7240545059178242E-2</v>
      </c>
      <c r="J666" s="5">
        <f t="shared" si="109"/>
        <v>105.09121163163233</v>
      </c>
      <c r="K666" s="5">
        <f t="shared" si="110"/>
        <v>5.8384006462017969E+24</v>
      </c>
      <c r="L666" s="5">
        <f>Nd离子浓度!M677</f>
        <v>5.0296203638706592E-2</v>
      </c>
      <c r="M666" s="5">
        <f t="shared" si="111"/>
        <v>306.58479547600388</v>
      </c>
      <c r="N666" s="5">
        <f t="shared" si="112"/>
        <v>9.5807748586251211E+23</v>
      </c>
      <c r="O666" s="5">
        <f>'In离子浓度 '!M677</f>
        <v>1.1319397680075175E-2</v>
      </c>
      <c r="P666" s="5">
        <f t="shared" si="113"/>
        <v>4760.7727425965959</v>
      </c>
      <c r="Q666" s="5">
        <f t="shared" si="114"/>
        <v>1.5210136557816601E+74</v>
      </c>
    </row>
    <row r="667" spans="4:17" x14ac:dyDescent="0.25">
      <c r="D667" s="5">
        <f>'Mg2+离子浓度'!B678</f>
        <v>17.88210586889813</v>
      </c>
      <c r="E667" s="5">
        <f>'OH-离子浓度 '!N678</f>
        <v>18.267352165655293</v>
      </c>
      <c r="F667" s="5">
        <f>'Mg2+离子浓度'!M678</f>
        <v>9.0172892061003136</v>
      </c>
      <c r="G667" s="5">
        <f t="shared" si="107"/>
        <v>3009.0347378978081</v>
      </c>
      <c r="H667" s="5">
        <f t="shared" si="108"/>
        <v>536369828502283.13</v>
      </c>
      <c r="I667" s="5">
        <f>Gd离子浓度!M678</f>
        <v>1.7240421326536946E-2</v>
      </c>
      <c r="J667" s="5">
        <f t="shared" si="109"/>
        <v>105.09321524278199</v>
      </c>
      <c r="K667" s="5">
        <f t="shared" si="110"/>
        <v>5.8385119579323333E+24</v>
      </c>
      <c r="L667" s="5">
        <f>Nd离子浓度!M678</f>
        <v>5.0296050000595623E-2</v>
      </c>
      <c r="M667" s="5">
        <f t="shared" si="111"/>
        <v>306.59190448195767</v>
      </c>
      <c r="N667" s="5">
        <f t="shared" si="112"/>
        <v>9.5809970150611771E+23</v>
      </c>
      <c r="O667" s="5">
        <f>'In离子浓度 '!M678</f>
        <v>1.1508040767243759E-2</v>
      </c>
      <c r="P667" s="5">
        <f t="shared" si="113"/>
        <v>4921.0342943434362</v>
      </c>
      <c r="Q667" s="5">
        <f t="shared" si="114"/>
        <v>1.5722154295026952E+74</v>
      </c>
    </row>
    <row r="668" spans="4:17" x14ac:dyDescent="0.25">
      <c r="D668" s="5">
        <f>'Mg2+离子浓度'!B679</f>
        <v>17.882113355710093</v>
      </c>
      <c r="E668" s="5">
        <f>'OH-离子浓度 '!N679</f>
        <v>18.566506799323747</v>
      </c>
      <c r="F668" s="5">
        <f>'Mg2+离子浓度'!M679</f>
        <v>9.1652058172903104</v>
      </c>
      <c r="G668" s="5">
        <f t="shared" si="107"/>
        <v>3159.3855247375463</v>
      </c>
      <c r="H668" s="5">
        <f t="shared" si="108"/>
        <v>563170325265159.75</v>
      </c>
      <c r="I668" s="5">
        <f>Gd离子浓度!M679</f>
        <v>1.7523129112658829E-2</v>
      </c>
      <c r="J668" s="5">
        <f t="shared" si="109"/>
        <v>112.15077106409503</v>
      </c>
      <c r="K668" s="5">
        <f t="shared" si="110"/>
        <v>6.2305983924497245E+24</v>
      </c>
      <c r="L668" s="5">
        <f>Nd离子浓度!M679</f>
        <v>5.1120672170384712E-2</v>
      </c>
      <c r="M668" s="5">
        <f t="shared" si="111"/>
        <v>327.18030919955675</v>
      </c>
      <c r="N668" s="5">
        <f t="shared" si="112"/>
        <v>1.0224384662486148E+24</v>
      </c>
      <c r="O668" s="5">
        <f>'In离子浓度 '!M679</f>
        <v>1.1508040589589786E-2</v>
      </c>
      <c r="P668" s="5">
        <f t="shared" si="113"/>
        <v>5424.8030533840865</v>
      </c>
      <c r="Q668" s="5">
        <f t="shared" si="114"/>
        <v>1.733163914819197E+74</v>
      </c>
    </row>
    <row r="669" spans="4:17" x14ac:dyDescent="0.25">
      <c r="D669" s="5">
        <f>'Mg2+离子浓度'!B680</f>
        <v>18.175254899968198</v>
      </c>
      <c r="E669" s="5">
        <f>'OH-离子浓度 '!N680</f>
        <v>18.566659933811348</v>
      </c>
      <c r="F669" s="5">
        <f>'Mg2+离子浓度'!M680</f>
        <v>9.1650570394256068</v>
      </c>
      <c r="G669" s="5">
        <f t="shared" si="107"/>
        <v>3159.3863546412081</v>
      </c>
      <c r="H669" s="5">
        <f t="shared" si="108"/>
        <v>563170473198076.38</v>
      </c>
      <c r="I669" s="5">
        <f>Gd离子浓度!M680</f>
        <v>1.7523003351956865E-2</v>
      </c>
      <c r="J669" s="5">
        <f t="shared" si="109"/>
        <v>112.15274120021625</v>
      </c>
      <c r="K669" s="5">
        <f t="shared" si="110"/>
        <v>6.2307078444564592E+24</v>
      </c>
      <c r="L669" s="5">
        <f>Nd离子浓度!M680</f>
        <v>5.1120516013797614E-2</v>
      </c>
      <c r="M669" s="5">
        <f t="shared" si="111"/>
        <v>327.18740545562315</v>
      </c>
      <c r="N669" s="5">
        <f t="shared" si="112"/>
        <v>1.0224606420488224E+24</v>
      </c>
      <c r="O669" s="5">
        <f>'In离子浓度 '!M680</f>
        <v>1.1696683100517257E-2</v>
      </c>
      <c r="P669" s="5">
        <f t="shared" si="113"/>
        <v>5604.3873632064424</v>
      </c>
      <c r="Q669" s="5">
        <f t="shared" si="114"/>
        <v>1.7905390936761796E+74</v>
      </c>
    </row>
    <row r="670" spans="4:17" x14ac:dyDescent="0.25">
      <c r="D670" s="5">
        <f>'Mg2+离子浓度'!B681</f>
        <v>18.175262386780162</v>
      </c>
      <c r="E670" s="5">
        <f>'OH-离子浓度 '!N681</f>
        <v>18.86581453384186</v>
      </c>
      <c r="F670" s="5">
        <f>'Mg2+离子浓度'!M681</f>
        <v>9.3129736384932826</v>
      </c>
      <c r="G670" s="5">
        <f t="shared" si="107"/>
        <v>3314.6638735297911</v>
      </c>
      <c r="H670" s="5">
        <f t="shared" si="108"/>
        <v>590849175317253.38</v>
      </c>
      <c r="I670" s="5">
        <f>Gd离子浓度!M681</f>
        <v>1.7805711127829599E-2</v>
      </c>
      <c r="J670" s="5">
        <f t="shared" si="109"/>
        <v>119.56002722711445</v>
      </c>
      <c r="K670" s="5">
        <f t="shared" si="110"/>
        <v>6.6422237348396915E+24</v>
      </c>
      <c r="L670" s="5">
        <f>Nd离子浓度!M681</f>
        <v>5.1945138170859113E-2</v>
      </c>
      <c r="M670" s="5">
        <f t="shared" si="111"/>
        <v>348.79607387976114</v>
      </c>
      <c r="N670" s="5">
        <f t="shared" si="112"/>
        <v>1.0899877308742536E+24</v>
      </c>
      <c r="O670" s="5">
        <f>'In离子浓度 '!M681</f>
        <v>1.1696682919951145E-2</v>
      </c>
      <c r="P670" s="5">
        <f t="shared" si="113"/>
        <v>6168.4890467810756</v>
      </c>
      <c r="Q670" s="5">
        <f t="shared" si="114"/>
        <v>1.9707632737319731E+74</v>
      </c>
    </row>
    <row r="671" spans="4:17" x14ac:dyDescent="0.25">
      <c r="D671" s="5">
        <f>'Mg2+离子浓度'!B682</f>
        <v>18.468403931038267</v>
      </c>
      <c r="E671" s="5">
        <f>'OH-离子浓度 '!N682</f>
        <v>18.865961012232685</v>
      </c>
      <c r="F671" s="5">
        <f>'Mg2+离子浓度'!M682</f>
        <v>9.3128224619283895</v>
      </c>
      <c r="G671" s="5">
        <f t="shared" si="107"/>
        <v>3314.6615378674837</v>
      </c>
      <c r="H671" s="5">
        <f t="shared" si="108"/>
        <v>590848758978161.13</v>
      </c>
      <c r="I671" s="5">
        <f>Gd离子浓度!M682</f>
        <v>1.7805583339081603E-2</v>
      </c>
      <c r="J671" s="5">
        <f t="shared" si="109"/>
        <v>119.5619540376439</v>
      </c>
      <c r="K671" s="5">
        <f t="shared" si="110"/>
        <v>6.6423307798691059E+24</v>
      </c>
      <c r="L671" s="5">
        <f>Nd离子浓度!M682</f>
        <v>5.194497949580363E-2</v>
      </c>
      <c r="M671" s="5">
        <f t="shared" si="111"/>
        <v>348.80313285394266</v>
      </c>
      <c r="N671" s="5">
        <f t="shared" si="112"/>
        <v>1.0900097901685708E+24</v>
      </c>
      <c r="O671" s="5">
        <f>'In离子浓度 '!M682</f>
        <v>1.1885324854639275E-2</v>
      </c>
      <c r="P671" s="5">
        <f t="shared" si="113"/>
        <v>6369.3587175665289</v>
      </c>
      <c r="Q671" s="5">
        <f t="shared" si="114"/>
        <v>2.0349388874014469E+74</v>
      </c>
    </row>
    <row r="672" spans="4:17" x14ac:dyDescent="0.25">
      <c r="D672" s="5">
        <f>'Mg2+离子浓度'!B683</f>
        <v>18.468411417850231</v>
      </c>
      <c r="E672" s="5">
        <f>'OH-离子浓度 '!N683</f>
        <v>19.165115578626004</v>
      </c>
      <c r="F672" s="5">
        <f>'Mg2+离子浓度'!M683</f>
        <v>9.4607390488739416</v>
      </c>
      <c r="G672" s="5">
        <f t="shared" si="107"/>
        <v>3474.9451115188313</v>
      </c>
      <c r="H672" s="5">
        <f t="shared" si="108"/>
        <v>619419805974836.25</v>
      </c>
      <c r="I672" s="5">
        <f>Gd离子浓度!M683</f>
        <v>1.8088291104705272E-2</v>
      </c>
      <c r="J672" s="5">
        <f t="shared" si="109"/>
        <v>127.33033063381879</v>
      </c>
      <c r="K672" s="5">
        <f t="shared" si="110"/>
        <v>7.0739072574343775E+24</v>
      </c>
      <c r="L672" s="5">
        <f>Nd离子浓度!M683</f>
        <v>5.2769601640137574E-2</v>
      </c>
      <c r="M672" s="5">
        <f t="shared" si="111"/>
        <v>371.46520836928477</v>
      </c>
      <c r="N672" s="5">
        <f t="shared" si="112"/>
        <v>1.160828776154015E+24</v>
      </c>
      <c r="O672" s="5">
        <f>'In离子浓度 '!M683</f>
        <v>1.1885324671161027E-2</v>
      </c>
      <c r="P672" s="5">
        <f t="shared" si="113"/>
        <v>6999.8825934412298</v>
      </c>
      <c r="Q672" s="5">
        <f t="shared" si="114"/>
        <v>2.2363842151569425E+74</v>
      </c>
    </row>
    <row r="673" spans="4:17" x14ac:dyDescent="0.25">
      <c r="D673" s="5">
        <f>'Mg2+离子浓度'!B684</f>
        <v>18.761552962108336</v>
      </c>
      <c r="E673" s="5">
        <f>'OH-离子浓度 '!N684</f>
        <v>19.16525540106883</v>
      </c>
      <c r="F673" s="5">
        <f>'Mg2+离子浓度'!M684</f>
        <v>9.4605854736479973</v>
      </c>
      <c r="G673" s="5">
        <f t="shared" si="107"/>
        <v>3474.9394065821184</v>
      </c>
      <c r="H673" s="5">
        <f t="shared" si="108"/>
        <v>619418789052071</v>
      </c>
      <c r="I673" s="5">
        <f>Gd离子浓度!M684</f>
        <v>1.8088161287925862E-2</v>
      </c>
      <c r="J673" s="5">
        <f t="shared" si="109"/>
        <v>127.33220368657666</v>
      </c>
      <c r="K673" s="5">
        <f t="shared" si="110"/>
        <v>7.074011315920926E+24</v>
      </c>
      <c r="L673" s="5">
        <f>Nd离子浓度!M684</f>
        <v>5.2769440446621435E-2</v>
      </c>
      <c r="M673" s="5">
        <f t="shared" si="111"/>
        <v>371.47220396918311</v>
      </c>
      <c r="N673" s="5">
        <f t="shared" si="112"/>
        <v>1.1608506374036972E+24</v>
      </c>
      <c r="O673" s="5">
        <f>'In离子浓度 '!M684</f>
        <v>1.2073966029611581E-2</v>
      </c>
      <c r="P673" s="5">
        <f t="shared" si="113"/>
        <v>7224.163493267285</v>
      </c>
      <c r="Q673" s="5">
        <f t="shared" si="114"/>
        <v>2.3080394547179824E+74</v>
      </c>
    </row>
    <row r="674" spans="4:17" x14ac:dyDescent="0.25">
      <c r="D674" s="5">
        <f>'Mg2+离子浓度'!B685</f>
        <v>18.761560448920299</v>
      </c>
      <c r="E674" s="5">
        <f>'OH-离子浓度 '!N685</f>
        <v>19.464409933825706</v>
      </c>
      <c r="F674" s="5">
        <f>'Mg2+离子浓度'!M685</f>
        <v>9.6085020484716246</v>
      </c>
      <c r="G674" s="5">
        <f t="shared" si="107"/>
        <v>3640.3083528415614</v>
      </c>
      <c r="H674" s="5">
        <f t="shared" si="108"/>
        <v>648896319579601</v>
      </c>
      <c r="I674" s="5">
        <f>Gd离子浓度!M685</f>
        <v>1.8370869043300528E-2</v>
      </c>
      <c r="J674" s="5">
        <f t="shared" si="109"/>
        <v>135.47321236322992</v>
      </c>
      <c r="K674" s="5">
        <f t="shared" si="110"/>
        <v>7.5262895757349961E+24</v>
      </c>
      <c r="L674" s="5">
        <f>Nd离子浓度!M685</f>
        <v>5.3594062578227866E-2</v>
      </c>
      <c r="M674" s="5">
        <f t="shared" si="111"/>
        <v>395.22135855169421</v>
      </c>
      <c r="N674" s="5">
        <f t="shared" si="112"/>
        <v>1.2350667454740445E+24</v>
      </c>
      <c r="O674" s="5">
        <f>'In离子浓度 '!M685</f>
        <v>1.2073965843221209E-2</v>
      </c>
      <c r="P674" s="5">
        <f t="shared" si="113"/>
        <v>7927.7024455004903</v>
      </c>
      <c r="Q674" s="5">
        <f t="shared" si="114"/>
        <v>2.5328122829075049E+74</v>
      </c>
    </row>
    <row r="675" spans="4:17" x14ac:dyDescent="0.25">
      <c r="D675" s="5">
        <f>'Mg2+离子浓度'!B686</f>
        <v>19.054701993178405</v>
      </c>
      <c r="E675" s="5">
        <f>'OH-离子浓度 '!N686</f>
        <v>19.464543100469292</v>
      </c>
      <c r="F675" s="5">
        <f>'Mg2+离子浓度'!M686</f>
        <v>9.6083460746237623</v>
      </c>
      <c r="G675" s="5">
        <f t="shared" si="107"/>
        <v>3640.2990701133112</v>
      </c>
      <c r="H675" s="5">
        <f t="shared" si="108"/>
        <v>648894664904333.63</v>
      </c>
      <c r="I675" s="5">
        <f>Gd离子浓度!M686</f>
        <v>1.8370737198504333E-2</v>
      </c>
      <c r="J675" s="5">
        <f t="shared" si="109"/>
        <v>135.47502063105088</v>
      </c>
      <c r="K675" s="5">
        <f t="shared" si="110"/>
        <v>7.5263900350583831E+24</v>
      </c>
      <c r="L675" s="5">
        <f>Nd离子浓度!M686</f>
        <v>5.3593898866258781E-2</v>
      </c>
      <c r="M675" s="5">
        <f t="shared" si="111"/>
        <v>395.22826308766713</v>
      </c>
      <c r="N675" s="5">
        <f t="shared" si="112"/>
        <v>1.2350883221489598E+24</v>
      </c>
      <c r="O675" s="5">
        <f>'In离子浓度 '!M686</f>
        <v>1.2262606625435961E-2</v>
      </c>
      <c r="P675" s="5">
        <f t="shared" si="113"/>
        <v>8177.6943838186708</v>
      </c>
      <c r="Q675" s="5">
        <f t="shared" si="114"/>
        <v>2.6126819117631535E+74</v>
      </c>
    </row>
    <row r="676" spans="4:17" x14ac:dyDescent="0.25">
      <c r="D676" s="5">
        <f>'Mg2+离子浓度'!B687</f>
        <v>19.054709479990368</v>
      </c>
      <c r="E676" s="5">
        <f>'OH-离子浓度 '!N687</f>
        <v>19.763697599590479</v>
      </c>
      <c r="F676" s="5">
        <f>'Mg2+离子浓度'!M687</f>
        <v>9.7562626373256602</v>
      </c>
      <c r="G676" s="5">
        <f t="shared" si="107"/>
        <v>3810.8327019578223</v>
      </c>
      <c r="H676" s="5">
        <f t="shared" si="108"/>
        <v>679292816748275</v>
      </c>
      <c r="I676" s="5">
        <f>Gd离子浓度!M687</f>
        <v>1.8653444943630082E-2</v>
      </c>
      <c r="J676" s="5">
        <f t="shared" si="109"/>
        <v>144.00038402660505</v>
      </c>
      <c r="K676" s="5">
        <f t="shared" si="110"/>
        <v>8.0000213348113924E+24</v>
      </c>
      <c r="L676" s="5">
        <f>Nd离子浓度!M687</f>
        <v>5.441852098513774E-2</v>
      </c>
      <c r="M676" s="5">
        <f t="shared" si="111"/>
        <v>420.09869724871891</v>
      </c>
      <c r="N676" s="5">
        <f t="shared" si="112"/>
        <v>1.3128084289022467E+24</v>
      </c>
      <c r="O676" s="5">
        <f>'In离子浓度 '!M687</f>
        <v>1.2262606436133472E-2</v>
      </c>
      <c r="P676" s="5">
        <f t="shared" si="113"/>
        <v>8961.3776806738733</v>
      </c>
      <c r="Q676" s="5">
        <f t="shared" si="114"/>
        <v>2.863059961876637E+74</v>
      </c>
    </row>
    <row r="677" spans="4:17" x14ac:dyDescent="0.25">
      <c r="D677" s="5">
        <f>'Mg2+离子浓度'!B688</f>
        <v>19.347851024248474</v>
      </c>
      <c r="E677" s="5">
        <f>'OH-离子浓度 '!N688</f>
        <v>19.763824110583585</v>
      </c>
      <c r="F677" s="5">
        <f>'Mg2+离子浓度'!M688</f>
        <v>9.7561042648950131</v>
      </c>
      <c r="G677" s="5">
        <f t="shared" si="107"/>
        <v>3810.819628112803</v>
      </c>
      <c r="H677" s="5">
        <f t="shared" si="108"/>
        <v>679290486294617.38</v>
      </c>
      <c r="I677" s="5">
        <f>Gd离子浓度!M688</f>
        <v>1.8653311070831732E-2</v>
      </c>
      <c r="J677" s="5">
        <f t="shared" si="109"/>
        <v>144.00211587397231</v>
      </c>
      <c r="K677" s="5">
        <f t="shared" si="110"/>
        <v>8.0001175485540175E+24</v>
      </c>
      <c r="L677" s="5">
        <f>Nd离子浓度!M688</f>
        <v>5.4418354754723487E-2</v>
      </c>
      <c r="M677" s="5">
        <f t="shared" si="111"/>
        <v>420.10548139704667</v>
      </c>
      <c r="N677" s="5">
        <f t="shared" si="112"/>
        <v>1.312829629365771E+24</v>
      </c>
      <c r="O677" s="5">
        <f>'In离子浓度 '!M688</f>
        <v>1.2451246642114193E-2</v>
      </c>
      <c r="P677" s="5">
        <f t="shared" si="113"/>
        <v>9239.5655984872792</v>
      </c>
      <c r="Q677" s="5">
        <f t="shared" si="114"/>
        <v>2.9519378908905046E+74</v>
      </c>
    </row>
    <row r="678" spans="4:17" x14ac:dyDescent="0.25">
      <c r="D678" s="5">
        <f>'Mg2+离子浓度'!B689</f>
        <v>19.347858511060437</v>
      </c>
      <c r="E678" s="5">
        <f>'OH-离子浓度 '!N689</f>
        <v>20.062978576069831</v>
      </c>
      <c r="F678" s="5">
        <f>'Mg2+离子浓度'!M689</f>
        <v>9.9040208154753824</v>
      </c>
      <c r="G678" s="5">
        <f t="shared" si="107"/>
        <v>3986.597253651235</v>
      </c>
      <c r="H678" s="5">
        <f t="shared" si="108"/>
        <v>710623396372769.25</v>
      </c>
      <c r="I678" s="5">
        <f>Gd离子浓度!M689</f>
        <v>1.8936018805708631E-2</v>
      </c>
      <c r="J678" s="5">
        <f t="shared" si="109"/>
        <v>152.92373773378225</v>
      </c>
      <c r="K678" s="5">
        <f t="shared" si="110"/>
        <v>8.495763207432348E+24</v>
      </c>
      <c r="L678" s="5">
        <f>Nd离子浓度!M689</f>
        <v>5.5242976860875009E-2</v>
      </c>
      <c r="M678" s="5">
        <f t="shared" si="111"/>
        <v>446.13192412752824</v>
      </c>
      <c r="N678" s="5">
        <f t="shared" si="112"/>
        <v>1.3941622628985259E+24</v>
      </c>
      <c r="O678" s="5">
        <f>'In离子浓度 '!M689</f>
        <v>1.2451246449899592E-2</v>
      </c>
      <c r="P678" s="5">
        <f t="shared" si="113"/>
        <v>10111.093232410552</v>
      </c>
      <c r="Q678" s="5">
        <f t="shared" si="114"/>
        <v>3.2303812244123172E+74</v>
      </c>
    </row>
    <row r="679" spans="4:17" x14ac:dyDescent="0.25">
      <c r="D679" s="5">
        <f>'Mg2+离子浓度'!B690</f>
        <v>19.641000055318543</v>
      </c>
      <c r="E679" s="5">
        <f>'OH-离子浓度 '!N690</f>
        <v>20.063098431561215</v>
      </c>
      <c r="F679" s="5">
        <f>'Mg2+离子浓度'!M690</f>
        <v>9.9038600445010818</v>
      </c>
      <c r="G679" s="5">
        <f t="shared" si="107"/>
        <v>3986.5801705567014</v>
      </c>
      <c r="H679" s="5">
        <f t="shared" si="108"/>
        <v>710620351257879.13</v>
      </c>
      <c r="I679" s="5">
        <f>Gd离子浓度!M690</f>
        <v>1.8935882904922756E-2</v>
      </c>
      <c r="J679" s="5">
        <f t="shared" si="109"/>
        <v>152.92538090346383</v>
      </c>
      <c r="K679" s="5">
        <f t="shared" si="110"/>
        <v>8.4958544946368798E+24</v>
      </c>
      <c r="L679" s="5">
        <f>Nd离子浓度!M690</f>
        <v>5.5242808112023298E-2</v>
      </c>
      <c r="M679" s="5">
        <f t="shared" si="111"/>
        <v>446.13855689358394</v>
      </c>
      <c r="N679" s="5">
        <f t="shared" si="112"/>
        <v>1.3941829902924498E+24</v>
      </c>
      <c r="O679" s="5">
        <f>'In离子浓度 '!M690</f>
        <v>1.2639886079648046E-2</v>
      </c>
      <c r="P679" s="5">
        <f t="shared" si="113"/>
        <v>10420.158922583976</v>
      </c>
      <c r="Q679" s="5">
        <f t="shared" si="114"/>
        <v>3.3291242564166057E+74</v>
      </c>
    </row>
    <row r="680" spans="4:17" x14ac:dyDescent="0.25">
      <c r="D680" s="5">
        <f>'Mg2+离子浓度'!B691</f>
        <v>19.641007542130506</v>
      </c>
      <c r="E680" s="5">
        <f>'OH-离子浓度 '!N691</f>
        <v>20.362252863413278</v>
      </c>
      <c r="F680" s="5">
        <f>'Mg2+离子浓度'!M691</f>
        <v>10.051776582960118</v>
      </c>
      <c r="G680" s="5">
        <f t="shared" si="107"/>
        <v>4167.6810930300198</v>
      </c>
      <c r="H680" s="5">
        <f t="shared" si="108"/>
        <v>742902155620324.38</v>
      </c>
      <c r="I680" s="5">
        <f>Gd离子浓度!M691</f>
        <v>1.9218590629550881E-2</v>
      </c>
      <c r="J680" s="5">
        <f t="shared" si="109"/>
        <v>162.25534605953081</v>
      </c>
      <c r="K680" s="5">
        <f t="shared" si="110"/>
        <v>9.0141858921961568E+24</v>
      </c>
      <c r="L680" s="5">
        <f>Nd离子浓度!M691</f>
        <v>5.6067430205447411E-2</v>
      </c>
      <c r="M680" s="5">
        <f t="shared" si="111"/>
        <v>473.35626560801842</v>
      </c>
      <c r="N680" s="5">
        <f t="shared" si="112"/>
        <v>1.4792383300250576E+24</v>
      </c>
      <c r="O680" s="5">
        <f>'In离子浓度 '!M691</f>
        <v>1.263988588452135E-2</v>
      </c>
      <c r="P680" s="5">
        <f t="shared" si="113"/>
        <v>11387.837571614327</v>
      </c>
      <c r="Q680" s="5">
        <f t="shared" si="114"/>
        <v>3.6382867640940341E+74</v>
      </c>
    </row>
    <row r="681" spans="4:17" x14ac:dyDescent="0.25">
      <c r="D681" s="5">
        <f>'Mg2+离子浓度'!B692</f>
        <v>19.934149086388611</v>
      </c>
      <c r="E681" s="5">
        <f>'OH-离子浓度 '!N692</f>
        <v>20.362366063551697</v>
      </c>
      <c r="F681" s="5">
        <f>'Mg2+离子浓度'!M692</f>
        <v>10.051613413481299</v>
      </c>
      <c r="G681" s="5">
        <f t="shared" si="107"/>
        <v>4167.6597777463012</v>
      </c>
      <c r="H681" s="5">
        <f t="shared" si="108"/>
        <v>742898356104510</v>
      </c>
      <c r="I681" s="5">
        <f>Gd离子浓度!M692</f>
        <v>1.9218452700792109E-2</v>
      </c>
      <c r="J681" s="5">
        <f t="shared" si="109"/>
        <v>162.25688765921814</v>
      </c>
      <c r="K681" s="5">
        <f t="shared" si="110"/>
        <v>9.0142715366232308E+24</v>
      </c>
      <c r="L681" s="5">
        <f>Nd离子浓度!M692</f>
        <v>5.6067258938165963E-2</v>
      </c>
      <c r="M681" s="5">
        <f t="shared" si="111"/>
        <v>473.36271428944605</v>
      </c>
      <c r="N681" s="5">
        <f t="shared" si="112"/>
        <v>1.479258482154519E+24</v>
      </c>
      <c r="O681" s="5">
        <f>'In离子浓度 '!M692</f>
        <v>1.2828524938039307E-2</v>
      </c>
      <c r="P681" s="5">
        <f t="shared" si="113"/>
        <v>11730.671945699438</v>
      </c>
      <c r="Q681" s="5">
        <f t="shared" si="114"/>
        <v>3.7478185130030154E+74</v>
      </c>
    </row>
    <row r="682" spans="4:17" x14ac:dyDescent="0.25">
      <c r="D682" s="5">
        <f>'Mg2+离子浓度'!B693</f>
        <v>19.934156573200575</v>
      </c>
      <c r="E682" s="5">
        <f>'OH-离子浓度 '!N693</f>
        <v>20.661520461770326</v>
      </c>
      <c r="F682" s="5">
        <f>'Mg2+离子浓度'!M693</f>
        <v>10.1995299398192</v>
      </c>
      <c r="G682" s="5">
        <f t="shared" si="107"/>
        <v>4354.1632955278183</v>
      </c>
      <c r="H682" s="5">
        <f t="shared" si="108"/>
        <v>776143189933657.5</v>
      </c>
      <c r="I682" s="5">
        <f>Gd离子浓度!M693</f>
        <v>1.9501160415171533E-2</v>
      </c>
      <c r="J682" s="5">
        <f t="shared" si="109"/>
        <v>172.00746200990466</v>
      </c>
      <c r="K682" s="5">
        <f t="shared" si="110"/>
        <v>9.5559701116613702E+24</v>
      </c>
      <c r="L682" s="5">
        <f>Nd离子浓度!M693</f>
        <v>5.6891881018862729E-2</v>
      </c>
      <c r="M682" s="5">
        <f t="shared" si="111"/>
        <v>501.80747477010948</v>
      </c>
      <c r="N682" s="5">
        <f t="shared" si="112"/>
        <v>1.5681483586565922E+24</v>
      </c>
      <c r="O682" s="5">
        <f>'In离子浓度 '!M693</f>
        <v>1.2828524740000524E-2</v>
      </c>
      <c r="P682" s="5">
        <f t="shared" si="113"/>
        <v>12803.452606435001</v>
      </c>
      <c r="Q682" s="5">
        <f t="shared" si="114"/>
        <v>4.0905599381581474E+74</v>
      </c>
    </row>
    <row r="683" spans="4:17" x14ac:dyDescent="0.25">
      <c r="D683" s="5">
        <f>'Mg2+离子浓度'!B694</f>
        <v>20.22729811745868</v>
      </c>
      <c r="E683" s="5">
        <f>'OH-离子浓度 '!N694</f>
        <v>20.661627006704528</v>
      </c>
      <c r="F683" s="5">
        <f>'Mg2+离子浓度'!M694</f>
        <v>10.19936437187499</v>
      </c>
      <c r="G683" s="5">
        <f t="shared" si="107"/>
        <v>4354.1375203089028</v>
      </c>
      <c r="H683" s="5">
        <f t="shared" si="108"/>
        <v>776138595420481.88</v>
      </c>
      <c r="I683" s="5">
        <f>Gd离子浓度!M694</f>
        <v>1.9501020458454491E-2</v>
      </c>
      <c r="J683" s="5">
        <f t="shared" si="109"/>
        <v>172.00888849885376</v>
      </c>
      <c r="K683" s="5">
        <f t="shared" si="110"/>
        <v>9.5560493610474322E+24</v>
      </c>
      <c r="L683" s="5">
        <f>Nd离子浓度!M694</f>
        <v>5.6891707233159283E-2</v>
      </c>
      <c r="M683" s="5">
        <f t="shared" si="111"/>
        <v>501.81370492000832</v>
      </c>
      <c r="N683" s="5">
        <f t="shared" si="112"/>
        <v>1.568167827875026E+24</v>
      </c>
      <c r="O683" s="5">
        <f>'In离子浓度 '!M694</f>
        <v>1.3017163217289754E-2</v>
      </c>
      <c r="P683" s="5">
        <f t="shared" si="113"/>
        <v>13183.168524636087</v>
      </c>
      <c r="Q683" s="5">
        <f t="shared" si="114"/>
        <v>4.2118749279987497E+74</v>
      </c>
    </row>
    <row r="684" spans="4:17" x14ac:dyDescent="0.25">
      <c r="D684" s="5">
        <f>'Mg2+离子浓度'!B695</f>
        <v>20.227305604270644</v>
      </c>
      <c r="E684" s="5">
        <f>'OH-离子浓度 '!N695</f>
        <v>20.960781371290473</v>
      </c>
      <c r="F684" s="5">
        <f>'Mg2+离子浓度'!M695</f>
        <v>10.347280886091957</v>
      </c>
      <c r="G684" s="5">
        <f t="shared" si="107"/>
        <v>4546.1229269045107</v>
      </c>
      <c r="H684" s="5">
        <f t="shared" si="108"/>
        <v>810360593031107.13</v>
      </c>
      <c r="I684" s="5">
        <f>Gd离子浓度!M695</f>
        <v>1.9783728162585286E-2</v>
      </c>
      <c r="J684" s="5">
        <f t="shared" si="109"/>
        <v>182.19251898860048</v>
      </c>
      <c r="K684" s="5">
        <f t="shared" si="110"/>
        <v>1.0121806610477806E+25</v>
      </c>
      <c r="L684" s="5">
        <f>Nd离子浓度!M695</f>
        <v>5.7716329301128723E-2</v>
      </c>
      <c r="M684" s="5">
        <f t="shared" si="111"/>
        <v>531.52183126105376</v>
      </c>
      <c r="N684" s="5">
        <f t="shared" si="112"/>
        <v>1.6610057226907931E+24</v>
      </c>
      <c r="O684" s="5">
        <f>'In离子浓度 '!M695</f>
        <v>1.301716301633889E-2</v>
      </c>
      <c r="P684" s="5">
        <f t="shared" si="113"/>
        <v>14370.685867634595</v>
      </c>
      <c r="Q684" s="5">
        <f t="shared" si="114"/>
        <v>4.5912734401388477E+74</v>
      </c>
    </row>
    <row r="685" spans="4:17" x14ac:dyDescent="0.25">
      <c r="D685" s="5">
        <f>'Mg2+离子浓度'!B696</f>
        <v>20.520447148528749</v>
      </c>
      <c r="E685" s="5">
        <f>'OH-离子浓度 '!N696</f>
        <v>20.960881261169213</v>
      </c>
      <c r="F685" s="5">
        <f>'Mg2+离子浓度'!M696</f>
        <v>10.347112919721488</v>
      </c>
      <c r="G685" s="5">
        <f t="shared" si="107"/>
        <v>4546.0924591986404</v>
      </c>
      <c r="H685" s="5">
        <f t="shared" si="108"/>
        <v>810355162067493.88</v>
      </c>
      <c r="I685" s="5">
        <f>Gd离子浓度!M696</f>
        <v>1.9783586177924601E-2</v>
      </c>
      <c r="J685" s="5">
        <f t="shared" si="109"/>
        <v>182.19381616427609</v>
      </c>
      <c r="K685" s="5">
        <f t="shared" si="110"/>
        <v>1.0121878675793117E+25</v>
      </c>
      <c r="L685" s="5">
        <f>Nd离子浓度!M696</f>
        <v>5.7716152997011015E-2</v>
      </c>
      <c r="M685" s="5">
        <f t="shared" si="111"/>
        <v>531.5278066511695</v>
      </c>
      <c r="N685" s="5">
        <f t="shared" si="112"/>
        <v>1.6610243957849047E+24</v>
      </c>
      <c r="O685" s="5">
        <f>'In离子浓度 '!M696</f>
        <v>1.320580091740116E-2</v>
      </c>
      <c r="P685" s="5">
        <f t="shared" si="113"/>
        <v>14790.631548783162</v>
      </c>
      <c r="Q685" s="5">
        <f t="shared" si="114"/>
        <v>4.7254413893875915E+74</v>
      </c>
    </row>
    <row r="686" spans="4:17" x14ac:dyDescent="0.25">
      <c r="D686" s="5">
        <f>'Mg2+离子浓度'!B697</f>
        <v>20.520454635340712</v>
      </c>
      <c r="E686" s="5">
        <f>'OH-离子浓度 '!N697</f>
        <v>21.260035592123231</v>
      </c>
      <c r="F686" s="5">
        <f>'Mg2+离子浓度'!M697</f>
        <v>10.495029421817714</v>
      </c>
      <c r="G686" s="5">
        <f t="shared" si="107"/>
        <v>4743.6390432470498</v>
      </c>
      <c r="H686" s="5">
        <f t="shared" si="108"/>
        <v>845568456906782.5</v>
      </c>
      <c r="I686" s="5">
        <f>Gd离子浓度!M697</f>
        <v>2.0066293871806841E-2</v>
      </c>
      <c r="J686" s="5">
        <f t="shared" si="109"/>
        <v>192.82313076332036</v>
      </c>
      <c r="K686" s="5">
        <f t="shared" si="110"/>
        <v>1.07123961535178E+25</v>
      </c>
      <c r="L686" s="5">
        <f>Nd离子浓度!M697</f>
        <v>5.854077505225317E-2</v>
      </c>
      <c r="M686" s="5">
        <f t="shared" si="111"/>
        <v>562.53614120275631</v>
      </c>
      <c r="N686" s="5">
        <f t="shared" si="112"/>
        <v>1.7579254412586134E+24</v>
      </c>
      <c r="O686" s="5">
        <f>'In离子浓度 '!M697</f>
        <v>1.3205800713538223E-2</v>
      </c>
      <c r="P686" s="5">
        <f t="shared" si="113"/>
        <v>16103.245048029408</v>
      </c>
      <c r="Q686" s="5">
        <f t="shared" si="114"/>
        <v>5.144806724610035E+74</v>
      </c>
    </row>
    <row r="687" spans="4:17" x14ac:dyDescent="0.25">
      <c r="D687" s="5">
        <f>'Mg2+离子浓度'!B698</f>
        <v>20.813596179598818</v>
      </c>
      <c r="E687" s="5">
        <f>'OH-离子浓度 '!N698</f>
        <v>21.260128827095247</v>
      </c>
      <c r="F687" s="5">
        <f>'Mg2+离子浓度'!M698</f>
        <v>10.494859057060118</v>
      </c>
      <c r="G687" s="5">
        <f t="shared" si="107"/>
        <v>4743.6036456972997</v>
      </c>
      <c r="H687" s="5">
        <f t="shared" si="108"/>
        <v>845562147183119.38</v>
      </c>
      <c r="I687" s="5">
        <f>Gd离子浓度!M698</f>
        <v>2.0066149859217144E-2</v>
      </c>
      <c r="J687" s="5">
        <f t="shared" si="109"/>
        <v>192.82428374804158</v>
      </c>
      <c r="K687" s="5">
        <f t="shared" si="110"/>
        <v>1.0712460208224532E+25</v>
      </c>
      <c r="L687" s="5">
        <f>Nd离子浓度!M698</f>
        <v>5.8540596229728944E-2</v>
      </c>
      <c r="M687" s="5">
        <f t="shared" si="111"/>
        <v>562.54182378667713</v>
      </c>
      <c r="N687" s="5">
        <f t="shared" si="112"/>
        <v>1.757943199333366E+24</v>
      </c>
      <c r="O687" s="5">
        <f>'In离子浓度 '!M698</f>
        <v>1.3394438038375306E-2</v>
      </c>
      <c r="P687" s="5">
        <f t="shared" si="113"/>
        <v>16567.018076678269</v>
      </c>
      <c r="Q687" s="5">
        <f t="shared" si="114"/>
        <v>5.2929770213029616E+74</v>
      </c>
    </row>
    <row r="688" spans="4:17" x14ac:dyDescent="0.25">
      <c r="D688" s="5">
        <f>'Mg2+离子浓度'!B699</f>
        <v>20.813603666410781</v>
      </c>
      <c r="E688" s="5">
        <f>'OH-离子浓度 '!N699</f>
        <v>21.559283124418087</v>
      </c>
      <c r="F688" s="5">
        <f>'Mg2+离子浓度'!M699</f>
        <v>10.642775547035802</v>
      </c>
      <c r="G688" s="5">
        <f t="shared" si="107"/>
        <v>4946.7906909702688</v>
      </c>
      <c r="H688" s="5">
        <f t="shared" si="108"/>
        <v>881780871830707.5</v>
      </c>
      <c r="I688" s="5">
        <f>Gd离子浓度!M699</f>
        <v>2.0348857542850908E-2</v>
      </c>
      <c r="J688" s="5">
        <f t="shared" si="109"/>
        <v>203.9120914321374</v>
      </c>
      <c r="K688" s="5">
        <f t="shared" si="110"/>
        <v>1.1328449524007634E+25</v>
      </c>
      <c r="L688" s="5">
        <f>Nd离子浓度!M699</f>
        <v>5.9365218272243857E-2</v>
      </c>
      <c r="M688" s="5">
        <f t="shared" si="111"/>
        <v>594.88773709910265</v>
      </c>
      <c r="N688" s="5">
        <f t="shared" si="112"/>
        <v>1.8590241784346959E+24</v>
      </c>
      <c r="O688" s="5">
        <f>'In离子浓度 '!M699</f>
        <v>1.3394437831600306E-2</v>
      </c>
      <c r="P688" s="5">
        <f t="shared" si="113"/>
        <v>18015.854965505427</v>
      </c>
      <c r="Q688" s="5">
        <f t="shared" si="114"/>
        <v>5.7558642062317653E+74</v>
      </c>
    </row>
    <row r="689" spans="4:17" x14ac:dyDescent="0.25">
      <c r="D689" s="5">
        <f>'Mg2+离子浓度'!B700</f>
        <v>21.106745210668887</v>
      </c>
      <c r="E689" s="5">
        <f>'OH-离子浓度 '!N700</f>
        <v>21.559369704632125</v>
      </c>
      <c r="F689" s="5">
        <f>'Mg2+离子浓度'!M700</f>
        <v>10.642602783930208</v>
      </c>
      <c r="G689" s="5">
        <f t="shared" si="107"/>
        <v>4946.7501214151389</v>
      </c>
      <c r="H689" s="5">
        <f t="shared" si="108"/>
        <v>881773640180951.75</v>
      </c>
      <c r="I689" s="5">
        <f>Gd离子浓度!M700</f>
        <v>2.0348711502346822E-2</v>
      </c>
      <c r="J689" s="5">
        <f t="shared" si="109"/>
        <v>203.91308465972679</v>
      </c>
      <c r="K689" s="5">
        <f t="shared" si="110"/>
        <v>1.1328504703318155E+25</v>
      </c>
      <c r="L689" s="5">
        <f>Nd离子浓度!M700</f>
        <v>5.9365036931320822E-2</v>
      </c>
      <c r="M689" s="5">
        <f t="shared" si="111"/>
        <v>594.8930869754638</v>
      </c>
      <c r="N689" s="5">
        <f t="shared" si="112"/>
        <v>1.8590408967983243E+24</v>
      </c>
      <c r="O689" s="5">
        <f>'In离子浓度 '!M700</f>
        <v>1.3583074580213971E-2</v>
      </c>
      <c r="P689" s="5">
        <f t="shared" si="113"/>
        <v>18527.316913495477</v>
      </c>
      <c r="Q689" s="5">
        <f t="shared" si="114"/>
        <v>5.9192705793915258E+74</v>
      </c>
    </row>
    <row r="690" spans="4:17" x14ac:dyDescent="0.25">
      <c r="D690" s="5">
        <f>'Mg2+离子浓度'!B701</f>
        <v>21.10675269748085</v>
      </c>
      <c r="E690" s="5">
        <f>'OH-离子浓度 '!N701</f>
        <v>21.858523968324537</v>
      </c>
      <c r="F690" s="5">
        <f>'Mg2+离子浓度'!M701</f>
        <v>10.790519261785549</v>
      </c>
      <c r="G690" s="5">
        <f t="shared" si="107"/>
        <v>5155.6569068177123</v>
      </c>
      <c r="H690" s="5">
        <f t="shared" si="108"/>
        <v>919011926348968.38</v>
      </c>
      <c r="I690" s="5">
        <f>Gd离子浓度!M701</f>
        <v>2.0631419175732184E-2</v>
      </c>
      <c r="J690" s="5">
        <f t="shared" si="109"/>
        <v>215.47237538986627</v>
      </c>
      <c r="K690" s="5">
        <f t="shared" si="110"/>
        <v>1.1970687521659239E+25</v>
      </c>
      <c r="L690" s="5">
        <f>Nd离子浓度!M701</f>
        <v>6.0189658961108533E-2</v>
      </c>
      <c r="M690" s="5">
        <f t="shared" si="111"/>
        <v>628.61447774330065</v>
      </c>
      <c r="N690" s="5">
        <f t="shared" si="112"/>
        <v>1.9644202429478146E+24</v>
      </c>
      <c r="O690" s="5">
        <f>'In离子浓度 '!M701</f>
        <v>1.3583074370526914E-2</v>
      </c>
      <c r="P690" s="5">
        <f t="shared" si="113"/>
        <v>20124.317020101324</v>
      </c>
      <c r="Q690" s="5">
        <f t="shared" si="114"/>
        <v>6.4294942556234264E+74</v>
      </c>
    </row>
    <row r="691" spans="4:17" x14ac:dyDescent="0.25">
      <c r="D691" s="5">
        <f>'Mg2+离子浓度'!B702</f>
        <v>21.399894241738956</v>
      </c>
      <c r="E691" s="5">
        <f>'OH-离子浓度 '!N702</f>
        <v>21.858603893929345</v>
      </c>
      <c r="F691" s="5">
        <f>'Mg2+离子浓度'!M702</f>
        <v>10.790344100371087</v>
      </c>
      <c r="G691" s="5">
        <f t="shared" si="107"/>
        <v>5155.6109182917198</v>
      </c>
      <c r="H691" s="5">
        <f t="shared" si="108"/>
        <v>919003728750752.25</v>
      </c>
      <c r="I691" s="5">
        <f>Gd离子浓度!M702</f>
        <v>2.0631271107328344E-2</v>
      </c>
      <c r="J691" s="5">
        <f t="shared" si="109"/>
        <v>215.47319259230125</v>
      </c>
      <c r="K691" s="5">
        <f t="shared" si="110"/>
        <v>1.1970732921794514E+25</v>
      </c>
      <c r="L691" s="5">
        <f>Nd离子浓度!M702</f>
        <v>6.018947510179444E-2</v>
      </c>
      <c r="M691" s="5">
        <f t="shared" si="111"/>
        <v>628.61945311899547</v>
      </c>
      <c r="N691" s="5">
        <f t="shared" si="112"/>
        <v>1.9644357909968609E+24</v>
      </c>
      <c r="O691" s="5">
        <f>'In离子浓度 '!M702</f>
        <v>1.3771710542918921E-2</v>
      </c>
      <c r="P691" s="5">
        <f t="shared" si="113"/>
        <v>20687.608700195658</v>
      </c>
      <c r="Q691" s="5">
        <f t="shared" si="114"/>
        <v>6.6094596486248108E+74</v>
      </c>
    </row>
    <row r="692" spans="4:17" x14ac:dyDescent="0.25">
      <c r="D692" s="5">
        <f>'Mg2+离子浓度'!B703</f>
        <v>21.399901728550919</v>
      </c>
      <c r="E692" s="5">
        <f>'OH-离子浓度 '!N703</f>
        <v>22.157758123992078</v>
      </c>
      <c r="F692" s="5">
        <f>'Mg2+离子浓度'!M703</f>
        <v>10.938260566106285</v>
      </c>
      <c r="G692" s="5">
        <f t="shared" si="107"/>
        <v>5370.3167178624617</v>
      </c>
      <c r="H692" s="5">
        <f t="shared" si="108"/>
        <v>957275707283861.38</v>
      </c>
      <c r="I692" s="5">
        <f>Gd离子浓度!M703</f>
        <v>2.0913978770465375E-2</v>
      </c>
      <c r="J692" s="5">
        <f t="shared" si="109"/>
        <v>227.51713729443824</v>
      </c>
      <c r="K692" s="5">
        <f t="shared" si="110"/>
        <v>1.2639840960802124E+25</v>
      </c>
      <c r="L692" s="5">
        <f>Nd离子浓度!M703</f>
        <v>6.1014097118854992E-2</v>
      </c>
      <c r="M692" s="5">
        <f t="shared" si="111"/>
        <v>663.75474812523316</v>
      </c>
      <c r="N692" s="5">
        <f t="shared" si="112"/>
        <v>2.0742335878913537E+24</v>
      </c>
      <c r="O692" s="5">
        <f>'In离子浓度 '!M703</f>
        <v>1.3771710330319823E-2</v>
      </c>
      <c r="P692" s="5">
        <f t="shared" si="113"/>
        <v>22445.571216648117</v>
      </c>
      <c r="Q692" s="5">
        <f t="shared" si="114"/>
        <v>7.1711090149035515E+74</v>
      </c>
    </row>
    <row r="693" spans="4:17" x14ac:dyDescent="0.25">
      <c r="D693" s="5">
        <f>'Mg2+离子浓度'!B704</f>
        <v>21.693043272809025</v>
      </c>
      <c r="E693" s="5">
        <f>'OH-离子浓度 '!N704</f>
        <v>22.15783139513637</v>
      </c>
      <c r="F693" s="5">
        <f>'Mg2+离子浓度'!M704</f>
        <v>10.938083006422081</v>
      </c>
      <c r="G693" s="5">
        <f t="shared" si="107"/>
        <v>5370.2650585967058</v>
      </c>
      <c r="H693" s="5">
        <f t="shared" si="108"/>
        <v>957266498858592.88</v>
      </c>
      <c r="I693" s="5">
        <f>Gd离子浓度!M704</f>
        <v>2.0913828674176401E-2</v>
      </c>
      <c r="J693" s="5">
        <f t="shared" si="109"/>
        <v>227.51776148850337</v>
      </c>
      <c r="K693" s="5">
        <f t="shared" si="110"/>
        <v>1.2639875638250188E+25</v>
      </c>
      <c r="L693" s="5">
        <f>Nd离子浓度!M704</f>
        <v>6.1013910741157557E-2</v>
      </c>
      <c r="M693" s="5">
        <f t="shared" si="111"/>
        <v>663.75930527862511</v>
      </c>
      <c r="N693" s="5">
        <f t="shared" si="112"/>
        <v>2.0742478289957036E+24</v>
      </c>
      <c r="O693" s="5">
        <f>'In离子浓度 '!M704</f>
        <v>1.3960345926491952E-2</v>
      </c>
      <c r="P693" s="5">
        <f t="shared" si="113"/>
        <v>23065.12858606987</v>
      </c>
      <c r="Q693" s="5">
        <f t="shared" si="114"/>
        <v>7.3690506664759967E+74</v>
      </c>
    </row>
    <row r="694" spans="4:17" x14ac:dyDescent="0.25">
      <c r="D694" s="5">
        <f>'Mg2+离子浓度'!B705</f>
        <v>21.693050759620988</v>
      </c>
      <c r="E694" s="5">
        <f>'OH-离子浓度 '!N705</f>
        <v>22.456985591570181</v>
      </c>
      <c r="F694" s="5">
        <f>'Mg2+离子浓度'!M705</f>
        <v>11.085999460037328</v>
      </c>
      <c r="G694" s="5">
        <f t="shared" si="107"/>
        <v>5590.8491415079334</v>
      </c>
      <c r="H694" s="5">
        <f t="shared" si="108"/>
        <v>996586299734034.5</v>
      </c>
      <c r="I694" s="5">
        <f>Gd离子浓度!M705</f>
        <v>2.1196536327065169E-2</v>
      </c>
      <c r="J694" s="5">
        <f t="shared" si="109"/>
        <v>240.05971203327815</v>
      </c>
      <c r="K694" s="5">
        <f t="shared" si="110"/>
        <v>1.3336650668515453E+25</v>
      </c>
      <c r="L694" s="5">
        <f>Nd离子浓度!M705</f>
        <v>6.1838532745490983E-2</v>
      </c>
      <c r="M694" s="5">
        <f t="shared" si="111"/>
        <v>700.34745933881584</v>
      </c>
      <c r="N694" s="5">
        <f t="shared" si="112"/>
        <v>2.1885858104337995E+24</v>
      </c>
      <c r="O694" s="5">
        <f>'In离子浓度 '!M705</f>
        <v>1.396034571098082E-2</v>
      </c>
      <c r="P694" s="5">
        <f t="shared" si="113"/>
        <v>24997.760825449193</v>
      </c>
      <c r="Q694" s="5">
        <f t="shared" si="114"/>
        <v>7.9865050560540549E+74</v>
      </c>
    </row>
    <row r="695" spans="4:17" x14ac:dyDescent="0.25">
      <c r="D695" s="5">
        <f>'Mg2+离子浓度'!B706</f>
        <v>21.986192303879093</v>
      </c>
      <c r="E695" s="5">
        <f>'OH-离子浓度 '!N706</f>
        <v>22.4570522084027</v>
      </c>
      <c r="F695" s="5">
        <f>'Mg2+离子浓度'!M706</f>
        <v>11.085819502122508</v>
      </c>
      <c r="G695" s="5">
        <f t="shared" si="107"/>
        <v>5590.7915549307145</v>
      </c>
      <c r="H695" s="5">
        <f t="shared" si="108"/>
        <v>996576034747008</v>
      </c>
      <c r="I695" s="5">
        <f>Gd离子浓度!M706</f>
        <v>2.1196384202905694E-2</v>
      </c>
      <c r="J695" s="5">
        <f t="shared" si="109"/>
        <v>240.06012550722349</v>
      </c>
      <c r="K695" s="5">
        <f t="shared" si="110"/>
        <v>1.3336673639290195E+25</v>
      </c>
      <c r="L695" s="5">
        <f>Nd离子浓度!M706</f>
        <v>6.1838343849417936E-2</v>
      </c>
      <c r="M695" s="5">
        <f t="shared" si="111"/>
        <v>700.35155258296857</v>
      </c>
      <c r="N695" s="5">
        <f t="shared" si="112"/>
        <v>2.1885986018217769E+24</v>
      </c>
      <c r="O695" s="5">
        <f>'In离子浓度 '!M706</f>
        <v>1.4148980730934835E-2</v>
      </c>
      <c r="P695" s="5">
        <f t="shared" si="113"/>
        <v>25678.331557401725</v>
      </c>
      <c r="Q695" s="5">
        <f t="shared" si="114"/>
        <v>8.2039397946970365E+74</v>
      </c>
    </row>
    <row r="696" spans="4:17" x14ac:dyDescent="0.25">
      <c r="D696" s="5">
        <f>'Mg2+离子浓度'!B707</f>
        <v>21.986199790691057</v>
      </c>
      <c r="E696" s="5">
        <f>'OH-离子浓度 '!N707</f>
        <v>22.756206371208339</v>
      </c>
      <c r="F696" s="5">
        <f>'Mg2+离子浓度'!M707</f>
        <v>11.233735943618003</v>
      </c>
      <c r="G696" s="5">
        <f t="shared" si="107"/>
        <v>5817.3331854887338</v>
      </c>
      <c r="H696" s="5">
        <f t="shared" si="108"/>
        <v>1036957787074640.6</v>
      </c>
      <c r="I696" s="5">
        <f>Gd离子浓度!M707</f>
        <v>2.1479091845546281E-2</v>
      </c>
      <c r="J696" s="5">
        <f t="shared" si="109"/>
        <v>253.11361468968948</v>
      </c>
      <c r="K696" s="5">
        <f t="shared" si="110"/>
        <v>1.4061867482760527E+25</v>
      </c>
      <c r="L696" s="5">
        <f>Nd离子浓度!M707</f>
        <v>6.2662965841024279E-2</v>
      </c>
      <c r="M696" s="5">
        <f t="shared" si="111"/>
        <v>738.43204848937614</v>
      </c>
      <c r="N696" s="5">
        <f t="shared" si="112"/>
        <v>2.3076001515293005E+24</v>
      </c>
      <c r="O696" s="5">
        <f>'In离子浓度 '!M707</f>
        <v>1.4148980512511672E-2</v>
      </c>
      <c r="P696" s="5">
        <f t="shared" si="113"/>
        <v>27800.299754479773</v>
      </c>
      <c r="Q696" s="5">
        <f t="shared" si="114"/>
        <v>8.8818849055845922E+74</v>
      </c>
    </row>
    <row r="697" spans="4:17" x14ac:dyDescent="0.25">
      <c r="D697" s="5">
        <f>'Mg2+离子浓度'!B708</f>
        <v>22.279341334949162</v>
      </c>
      <c r="E697" s="5">
        <f>'OH-离子浓度 '!N708</f>
        <v>22.756266333877818</v>
      </c>
      <c r="F697" s="5">
        <f>'Mg2+离子浓度'!M708</f>
        <v>11.233553587511697</v>
      </c>
      <c r="G697" s="5">
        <f t="shared" si="107"/>
        <v>5817.2694102261248</v>
      </c>
      <c r="H697" s="5">
        <f t="shared" si="108"/>
        <v>1036946418935138.1</v>
      </c>
      <c r="I697" s="5">
        <f>Gd离子浓度!M708</f>
        <v>2.1478937693530931E-2</v>
      </c>
      <c r="J697" s="5">
        <f t="shared" si="109"/>
        <v>253.11379898988767</v>
      </c>
      <c r="K697" s="5">
        <f t="shared" si="110"/>
        <v>1.4061877721660427E+25</v>
      </c>
      <c r="L697" s="5">
        <f>Nd离子浓度!M708</f>
        <v>6.266277442658337E-2</v>
      </c>
      <c r="M697" s="5">
        <f t="shared" si="111"/>
        <v>738.43563013527842</v>
      </c>
      <c r="N697" s="5">
        <f t="shared" si="112"/>
        <v>2.307611344172745E+24</v>
      </c>
      <c r="O697" s="5">
        <f>'In离子浓度 '!M708</f>
        <v>1.4337614956249344E-2</v>
      </c>
      <c r="P697" s="5">
        <f t="shared" si="113"/>
        <v>28546.960495967076</v>
      </c>
      <c r="Q697" s="5">
        <f t="shared" si="114"/>
        <v>9.1204346632482666E+74</v>
      </c>
    </row>
    <row r="698" spans="4:17" x14ac:dyDescent="0.25">
      <c r="D698" s="5">
        <f>'Mg2+离子浓度'!B709</f>
        <v>22.279348821761126</v>
      </c>
      <c r="E698" s="5">
        <f>'OH-离子浓度 '!N709</f>
        <v>23.055420463056038</v>
      </c>
      <c r="F698" s="5">
        <f>'Mg2+离子浓度'!M709</f>
        <v>11.381470016887643</v>
      </c>
      <c r="G698" s="5">
        <f t="shared" si="107"/>
        <v>6049.8478478714678</v>
      </c>
      <c r="H698" s="5">
        <f t="shared" si="108"/>
        <v>1078404250957481</v>
      </c>
      <c r="I698" s="5">
        <f>Gd离子浓度!M709</f>
        <v>2.1761645325923406E-2</v>
      </c>
      <c r="J698" s="5">
        <f t="shared" si="109"/>
        <v>266.69254050923922</v>
      </c>
      <c r="K698" s="5">
        <f t="shared" si="110"/>
        <v>1.4816252250513291E+25</v>
      </c>
      <c r="L698" s="5">
        <f>Nd离子浓度!M709</f>
        <v>6.3487396405462665E-2</v>
      </c>
      <c r="M698" s="5">
        <f t="shared" si="111"/>
        <v>778.04847860103268</v>
      </c>
      <c r="N698" s="5">
        <f t="shared" si="112"/>
        <v>2.431401495628227E+24</v>
      </c>
      <c r="O698" s="5">
        <f>'In离子浓度 '!M709</f>
        <v>1.4337614734914166E-2</v>
      </c>
      <c r="P698" s="5">
        <f t="shared" si="113"/>
        <v>30873.942707576596</v>
      </c>
      <c r="Q698" s="5">
        <f t="shared" si="114"/>
        <v>9.8638794592896477E+74</v>
      </c>
    </row>
    <row r="699" spans="4:17" x14ac:dyDescent="0.25">
      <c r="D699" s="5">
        <f>'Mg2+离子浓度'!B710</f>
        <v>22.572490366019231</v>
      </c>
      <c r="E699" s="5">
        <f>'OH-离子浓度 '!N710</f>
        <v>23.055473771711195</v>
      </c>
      <c r="F699" s="5">
        <f>'Mg2+离子浓度'!M710</f>
        <v>11.381285262628975</v>
      </c>
      <c r="G699" s="5">
        <f t="shared" si="107"/>
        <v>6049.7776177478927</v>
      </c>
      <c r="H699" s="5">
        <f t="shared" si="108"/>
        <v>1078391732218875.8</v>
      </c>
      <c r="I699" s="5">
        <f>Gd离子浓度!M710</f>
        <v>2.1761489146066799E-2</v>
      </c>
      <c r="J699" s="5">
        <f t="shared" si="109"/>
        <v>266.69247642684672</v>
      </c>
      <c r="K699" s="5">
        <f t="shared" si="110"/>
        <v>1.4816248690380374E+25</v>
      </c>
      <c r="L699" s="5">
        <f>Nd离子浓度!M710</f>
        <v>6.3487202472661597E-2</v>
      </c>
      <c r="M699" s="5">
        <f t="shared" si="111"/>
        <v>778.05149892083466</v>
      </c>
      <c r="N699" s="5">
        <f t="shared" si="112"/>
        <v>2.4314109341276085E+24</v>
      </c>
      <c r="O699" s="5">
        <f>'In离子浓度 '!M710</f>
        <v>1.4526248602437262E-2</v>
      </c>
      <c r="P699" s="5">
        <f t="shared" si="113"/>
        <v>31692.117042084428</v>
      </c>
      <c r="Q699" s="5">
        <f t="shared" si="114"/>
        <v>1.0125277010250615E+75</v>
      </c>
    </row>
    <row r="700" spans="4:17" x14ac:dyDescent="0.25">
      <c r="D700" s="5">
        <f>'Mg2+离子浓度'!B711</f>
        <v>22.572497852831194</v>
      </c>
      <c r="E700" s="5">
        <f>'OH-离子浓度 '!N711</f>
        <v>23.354627867262746</v>
      </c>
      <c r="F700" s="5">
        <f>'Mg2+离子浓度'!M711</f>
        <v>11.529201679885567</v>
      </c>
      <c r="G700" s="5">
        <f t="shared" si="107"/>
        <v>6288.472117055544</v>
      </c>
      <c r="H700" s="5">
        <f t="shared" si="108"/>
        <v>1120939771311148.8</v>
      </c>
      <c r="I700" s="5">
        <f>Gd离子浓度!M711</f>
        <v>2.2044196768211243E-2</v>
      </c>
      <c r="J700" s="5">
        <f t="shared" si="109"/>
        <v>280.81036486614914</v>
      </c>
      <c r="K700" s="5">
        <f t="shared" si="110"/>
        <v>1.5600575825897175E+25</v>
      </c>
      <c r="L700" s="5">
        <f>Nd离子浓度!M711</f>
        <v>6.4311824438813892E-2</v>
      </c>
      <c r="M700" s="5">
        <f t="shared" si="111"/>
        <v>819.23723852409034</v>
      </c>
      <c r="N700" s="5">
        <f t="shared" si="112"/>
        <v>2.5601163703877824E+24</v>
      </c>
      <c r="O700" s="5">
        <f>'In离子浓度 '!M711</f>
        <v>1.4526248378190073E-2</v>
      </c>
      <c r="P700" s="5">
        <f t="shared" si="113"/>
        <v>34240.85820408276</v>
      </c>
      <c r="Q700" s="5">
        <f t="shared" si="114"/>
        <v>1.093957131120855E+75</v>
      </c>
    </row>
    <row r="701" spans="4:17" x14ac:dyDescent="0.25">
      <c r="D701" s="5">
        <f>'Mg2+离子浓度'!B712</f>
        <v>22.8656393970893</v>
      </c>
      <c r="E701" s="5">
        <f>'OH-离子浓度 '!N712</f>
        <v>23.354674522052306</v>
      </c>
      <c r="F701" s="5">
        <f>'Mg2+离子浓度'!M712</f>
        <v>11.529014527513667</v>
      </c>
      <c r="G701" s="5">
        <f t="shared" si="107"/>
        <v>6288.395161094385</v>
      </c>
      <c r="H701" s="5">
        <f t="shared" si="108"/>
        <v>1120926053671013.4</v>
      </c>
      <c r="I701" s="5">
        <f>Gd离子浓度!M712</f>
        <v>2.2044038560528018E-2</v>
      </c>
      <c r="J701" s="5">
        <f t="shared" si="109"/>
        <v>280.81003242377068</v>
      </c>
      <c r="K701" s="5">
        <f t="shared" si="110"/>
        <v>1.5600557356876149E+25</v>
      </c>
      <c r="L701" s="5">
        <f>Nd离子浓度!M712</f>
        <v>6.4311627987660422E-2</v>
      </c>
      <c r="M701" s="5">
        <f t="shared" si="111"/>
        <v>819.23964571434806</v>
      </c>
      <c r="N701" s="5">
        <f t="shared" si="112"/>
        <v>2.560123892857338E+24</v>
      </c>
      <c r="O701" s="5">
        <f>'In离子浓度 '!M712</f>
        <v>1.4714881669500367E-2</v>
      </c>
      <c r="P701" s="5">
        <f t="shared" si="113"/>
        <v>35136.335337920878</v>
      </c>
      <c r="Q701" s="5">
        <f t="shared" si="114"/>
        <v>1.1225666242147245E+75</v>
      </c>
    </row>
    <row r="702" spans="4:17" x14ac:dyDescent="0.25">
      <c r="D702" s="5">
        <f>'Mg2+离子浓度'!B713</f>
        <v>22.865646883901263</v>
      </c>
      <c r="E702" s="5">
        <f>'OH-离子浓度 '!N713</f>
        <v>23.653828583977933</v>
      </c>
      <c r="F702" s="5">
        <f>'Mg2+离子浓度'!M713</f>
        <v>11.676930932651102</v>
      </c>
      <c r="G702" s="5">
        <f t="shared" si="107"/>
        <v>6533.2849717740173</v>
      </c>
      <c r="H702" s="5">
        <f t="shared" si="108"/>
        <v>1164578426341179.5</v>
      </c>
      <c r="I702" s="5">
        <f>Gd离子浓度!M713</f>
        <v>2.2326746172424503E-2</v>
      </c>
      <c r="J702" s="5">
        <f t="shared" si="109"/>
        <v>295.48114322969116</v>
      </c>
      <c r="K702" s="5">
        <f t="shared" si="110"/>
        <v>1.6415619068316176E+25</v>
      </c>
      <c r="L702" s="5">
        <f>Nd离子浓度!M713</f>
        <v>6.5136249941085744E-2</v>
      </c>
      <c r="M702" s="5">
        <f t="shared" si="111"/>
        <v>862.0393428424461</v>
      </c>
      <c r="N702" s="5">
        <f t="shared" si="112"/>
        <v>2.6938729463826441E+24</v>
      </c>
      <c r="O702" s="5">
        <f>'In离子浓度 '!M713</f>
        <v>1.471488144234118E-2</v>
      </c>
      <c r="P702" s="5">
        <f t="shared" si="113"/>
        <v>37924.704536404926</v>
      </c>
      <c r="Q702" s="5">
        <f t="shared" si="114"/>
        <v>1.2116519021215631E+75</v>
      </c>
    </row>
    <row r="703" spans="4:17" x14ac:dyDescent="0.25">
      <c r="D703" s="5">
        <f>'Mg2+离子浓度'!B714</f>
        <v>23.158788428159369</v>
      </c>
      <c r="E703" s="5">
        <f>'OH-离子浓度 '!N714</f>
        <v>23.653868585050617</v>
      </c>
      <c r="F703" s="5">
        <f>'Mg2+离子浓度'!M714</f>
        <v>11.676741382205091</v>
      </c>
      <c r="G703" s="5">
        <f t="shared" si="107"/>
        <v>6533.2010141981864</v>
      </c>
      <c r="H703" s="5">
        <f t="shared" si="108"/>
        <v>1164563460641388</v>
      </c>
      <c r="I703" s="5">
        <f>Gd离子浓度!M714</f>
        <v>2.2326585936929284E-2</v>
      </c>
      <c r="J703" s="5">
        <f t="shared" si="109"/>
        <v>295.48052166804501</v>
      </c>
      <c r="K703" s="5">
        <f t="shared" si="110"/>
        <v>1.6415584537113613E+25</v>
      </c>
      <c r="L703" s="5">
        <f>Nd离子浓度!M714</f>
        <v>6.5136050971587561E-2</v>
      </c>
      <c r="M703" s="5">
        <f t="shared" si="111"/>
        <v>862.04108298736821</v>
      </c>
      <c r="N703" s="5">
        <f t="shared" si="112"/>
        <v>2.6938783843355259E+24</v>
      </c>
      <c r="O703" s="5">
        <f>'In离子浓度 '!M714</f>
        <v>1.4903514157440437E-2</v>
      </c>
      <c r="P703" s="5">
        <f t="shared" si="113"/>
        <v>38903.658727750291</v>
      </c>
      <c r="Q703" s="5">
        <f t="shared" si="114"/>
        <v>1.2429283938578368E+75</v>
      </c>
    </row>
    <row r="704" spans="4:17" x14ac:dyDescent="0.25">
      <c r="D704" s="5">
        <f>'Mg2+离子浓度'!B715</f>
        <v>23.158795914971332</v>
      </c>
      <c r="E704" s="5">
        <f>'OH-离子浓度 '!N715</f>
        <v>23.953022613351081</v>
      </c>
      <c r="F704" s="5">
        <f>'Mg2+离子浓度'!M715</f>
        <v>11.82465777522356</v>
      </c>
      <c r="G704" s="5">
        <f t="shared" si="107"/>
        <v>6784.3653810944043</v>
      </c>
      <c r="H704" s="5">
        <f t="shared" si="108"/>
        <v>1209334292530197</v>
      </c>
      <c r="I704" s="5">
        <f>Gd离子浓度!M715</f>
        <v>2.2609293538577876E-2</v>
      </c>
      <c r="J704" s="5">
        <f t="shared" si="109"/>
        <v>310.7191111305865</v>
      </c>
      <c r="K704" s="5">
        <f t="shared" si="110"/>
        <v>1.7262172840588139E+25</v>
      </c>
      <c r="L704" s="5">
        <f>Nd离子浓度!M715</f>
        <v>6.5960672912285939E-2</v>
      </c>
      <c r="M704" s="5">
        <f t="shared" si="111"/>
        <v>906.49633178100578</v>
      </c>
      <c r="N704" s="5">
        <f t="shared" si="112"/>
        <v>2.8328010368156429E+24</v>
      </c>
      <c r="O704" s="5">
        <f>'In离子浓度 '!M715</f>
        <v>1.4903513927369261E-2</v>
      </c>
      <c r="P704" s="5">
        <f t="shared" si="113"/>
        <v>41950.708742930721</v>
      </c>
      <c r="Q704" s="5">
        <f t="shared" si="114"/>
        <v>1.3402782345984257E+75</v>
      </c>
    </row>
    <row r="705" spans="4:17" x14ac:dyDescent="0.25">
      <c r="D705" s="5">
        <f>'Mg2+离子浓度'!B716</f>
        <v>23.451937459229438</v>
      </c>
      <c r="E705" s="5">
        <f>'OH-离子浓度 '!N716</f>
        <v>23.9530559608556</v>
      </c>
      <c r="F705" s="5">
        <f>'Mg2+离子浓度'!M716</f>
        <v>11.824465826742564</v>
      </c>
      <c r="G705" s="5">
        <f t="shared" si="107"/>
        <v>6784.2741413269323</v>
      </c>
      <c r="H705" s="5">
        <f t="shared" si="108"/>
        <v>1209318028757029</v>
      </c>
      <c r="I705" s="5">
        <f>Gd离子浓度!M716</f>
        <v>2.2609131275285289E-2</v>
      </c>
      <c r="J705" s="5">
        <f t="shared" si="109"/>
        <v>310.71817889517337</v>
      </c>
      <c r="K705" s="5">
        <f t="shared" si="110"/>
        <v>1.7262121049731855E+25</v>
      </c>
      <c r="L705" s="5">
        <f>Nd离子浓度!M716</f>
        <v>6.5960471424450842E-2</v>
      </c>
      <c r="M705" s="5">
        <f t="shared" si="111"/>
        <v>906.49734881571089</v>
      </c>
      <c r="N705" s="5">
        <f t="shared" si="112"/>
        <v>2.8328042150490968E+24</v>
      </c>
      <c r="O705" s="5">
        <f>'In离子浓度 '!M716</f>
        <v>1.5092146066259245E-2</v>
      </c>
      <c r="P705" s="5">
        <f t="shared" si="113"/>
        <v>43019.719492852862</v>
      </c>
      <c r="Q705" s="5">
        <f t="shared" si="114"/>
        <v>1.3744319326790051E+75</v>
      </c>
    </row>
    <row r="706" spans="4:17" x14ac:dyDescent="0.25">
      <c r="D706" s="5">
        <f>'Mg2+离子浓度'!B717</f>
        <v>23.451944946041401</v>
      </c>
      <c r="E706" s="5">
        <f>'OH-离子浓度 '!N717</f>
        <v>24.252209955531654</v>
      </c>
      <c r="F706" s="5">
        <f>'Mg2+离子浓度'!M717</f>
        <v>11.972382207642276</v>
      </c>
      <c r="G706" s="5">
        <f t="shared" si="107"/>
        <v>7041.7923044195077</v>
      </c>
      <c r="H706" s="5">
        <f t="shared" si="108"/>
        <v>1255221444638058.5</v>
      </c>
      <c r="I706" s="5">
        <f>Gd离子浓度!M717</f>
        <v>2.2891838866686075E-2</v>
      </c>
      <c r="J706" s="5">
        <f t="shared" si="109"/>
        <v>326.53868412740849</v>
      </c>
      <c r="K706" s="5">
        <f t="shared" si="110"/>
        <v>1.8141038007078251E+25</v>
      </c>
      <c r="L706" s="5">
        <f>Nd离子浓度!M717</f>
        <v>6.6785093352422373E-2</v>
      </c>
      <c r="M706" s="5">
        <f t="shared" si="111"/>
        <v>952.65027111311088</v>
      </c>
      <c r="N706" s="5">
        <f t="shared" si="112"/>
        <v>2.9770320972284714E+24</v>
      </c>
      <c r="O706" s="5">
        <f>'In离子浓度 '!M717</f>
        <v>1.5092145833276083E-2</v>
      </c>
      <c r="P706" s="5">
        <f t="shared" si="113"/>
        <v>46345.748674745744</v>
      </c>
      <c r="Q706" s="5">
        <f t="shared" si="114"/>
        <v>1.4806948458385221E+75</v>
      </c>
    </row>
    <row r="707" spans="4:17" x14ac:dyDescent="0.25">
      <c r="D707" s="5">
        <f>'Mg2+离子浓度'!B718</f>
        <v>23.745086490299506</v>
      </c>
      <c r="E707" s="5">
        <f>'OH-离子浓度 '!N718</f>
        <v>24.252236649616716</v>
      </c>
      <c r="F707" s="5">
        <f>'Mg2+离子浓度'!M718</f>
        <v>11.97218786116542</v>
      </c>
      <c r="G707" s="5">
        <f t="shared" si="107"/>
        <v>7041.6934970841348</v>
      </c>
      <c r="H707" s="5">
        <f t="shared" si="108"/>
        <v>1255203831922305.8</v>
      </c>
      <c r="I707" s="5">
        <f>Gd离子浓度!M718</f>
        <v>2.2891674575610747E-2</v>
      </c>
      <c r="J707" s="5">
        <f t="shared" si="109"/>
        <v>326.53741885518235</v>
      </c>
      <c r="K707" s="5">
        <f t="shared" si="110"/>
        <v>1.8140967714176798E+25</v>
      </c>
      <c r="L707" s="5">
        <f>Nd离子浓度!M718</f>
        <v>6.6784889346258064E-2</v>
      </c>
      <c r="M707" s="5">
        <f t="shared" si="111"/>
        <v>952.65050678688704</v>
      </c>
      <c r="N707" s="5">
        <f t="shared" si="112"/>
        <v>2.9770328337090219E+24</v>
      </c>
      <c r="O707" s="5">
        <f>'In离子浓度 '!M718</f>
        <v>1.5280777395958574E-2</v>
      </c>
      <c r="P707" s="5">
        <f t="shared" si="113"/>
        <v>47511.821699734333</v>
      </c>
      <c r="Q707" s="5">
        <f t="shared" si="114"/>
        <v>1.5179495750713845E+75</v>
      </c>
    </row>
    <row r="708" spans="4:17" x14ac:dyDescent="0.25">
      <c r="D708" s="5">
        <f>'Mg2+离子浓度'!B719</f>
        <v>23.74509397711147</v>
      </c>
      <c r="E708" s="5">
        <f>'OH-离子浓度 '!N719</f>
        <v>24.551390610669102</v>
      </c>
      <c r="F708" s="5">
        <f>'Mg2+离子浓度'!M719</f>
        <v>12.12010422994657</v>
      </c>
      <c r="G708" s="5">
        <f t="shared" si="107"/>
        <v>7305.644691488219</v>
      </c>
      <c r="H708" s="5">
        <f t="shared" si="108"/>
        <v>1302253955702000</v>
      </c>
      <c r="I708" s="5">
        <f>Gd离子浓度!M719</f>
        <v>2.317438215676379E-2</v>
      </c>
      <c r="J708" s="5">
        <f t="shared" si="109"/>
        <v>342.95445777298903</v>
      </c>
      <c r="K708" s="5">
        <f t="shared" si="110"/>
        <v>1.9053025431832724E+25</v>
      </c>
      <c r="L708" s="5">
        <f>Nd离子浓度!M719</f>
        <v>6.7609511261502719E-2</v>
      </c>
      <c r="M708" s="5">
        <f t="shared" si="111"/>
        <v>1000.5437520679702</v>
      </c>
      <c r="N708" s="5">
        <f t="shared" si="112"/>
        <v>3.1266992252124072E+24</v>
      </c>
      <c r="O708" s="5">
        <f>'In离子浓度 '!M719</f>
        <v>1.5280777160063437E-2</v>
      </c>
      <c r="P708" s="5">
        <f t="shared" si="113"/>
        <v>51138.438235580332</v>
      </c>
      <c r="Q708" s="5">
        <f t="shared" si="114"/>
        <v>1.6338159180696591E+75</v>
      </c>
    </row>
    <row r="709" spans="4:17" x14ac:dyDescent="0.25">
      <c r="D709" s="5">
        <f>'Mg2+离子浓度'!B720</f>
        <v>24.038235521369575</v>
      </c>
      <c r="E709" s="5">
        <f>'OH-离子浓度 '!N720</f>
        <v>24.551410651483426</v>
      </c>
      <c r="F709" s="5">
        <f>'Mg2+离子浓度'!M720</f>
        <v>12.119907485512973</v>
      </c>
      <c r="G709" s="5">
        <f t="shared" si="107"/>
        <v>7305.5380264099877</v>
      </c>
      <c r="H709" s="5">
        <f t="shared" si="108"/>
        <v>1302234942319071</v>
      </c>
      <c r="I709" s="5">
        <f>Gd离子浓度!M720</f>
        <v>2.3174215837920346E-2</v>
      </c>
      <c r="J709" s="5">
        <f t="shared" si="109"/>
        <v>342.9528362790316</v>
      </c>
      <c r="K709" s="5">
        <f t="shared" si="110"/>
        <v>1.905293534883509E+25</v>
      </c>
      <c r="L709" s="5">
        <f>Nd离子浓度!M720</f>
        <v>6.7609304737016915E-2</v>
      </c>
      <c r="M709" s="5">
        <f t="shared" si="111"/>
        <v>1000.5431459075468</v>
      </c>
      <c r="N709" s="5">
        <f t="shared" si="112"/>
        <v>3.1266973309610838E+24</v>
      </c>
      <c r="O709" s="5">
        <f>'In离子浓度 '!M720</f>
        <v>1.5469408146540195E-2</v>
      </c>
      <c r="P709" s="5">
        <f t="shared" si="113"/>
        <v>52409.027241334421</v>
      </c>
      <c r="Q709" s="5">
        <f t="shared" si="114"/>
        <v>1.6744098160170742E+75</v>
      </c>
    </row>
    <row r="710" spans="4:17" x14ac:dyDescent="0.25">
      <c r="D710" s="5">
        <f>'Mg2+离子浓度'!B721</f>
        <v>24.038243008181539</v>
      </c>
      <c r="E710" s="5">
        <f>'OH-离子浓度 '!N721</f>
        <v>24.850564578912902</v>
      </c>
      <c r="F710" s="5">
        <f>'Mg2+离子浓度'!M721</f>
        <v>12.267823842175755</v>
      </c>
      <c r="G710" s="5">
        <f t="shared" ref="G710:G745" si="115">F710*E710^2</f>
        <v>7576.0014823763686</v>
      </c>
      <c r="H710" s="5">
        <f t="shared" ref="H710:H745" si="116">G710/$G$2</f>
        <v>1350445897036786</v>
      </c>
      <c r="I710" s="5">
        <f>Gd离子浓度!M721</f>
        <v>2.3456923408825724E-2</v>
      </c>
      <c r="J710" s="5">
        <f t="shared" ref="J710:J745" si="117">I710*E710^3</f>
        <v>359.98120758083229</v>
      </c>
      <c r="K710" s="5">
        <f t="shared" ref="K710:K745" si="118">J710/$J$2</f>
        <v>1.9998955976712907E+25</v>
      </c>
      <c r="L710" s="5">
        <f>Nd离子浓度!M721</f>
        <v>6.8433926639534751E-2</v>
      </c>
      <c r="M710" s="5">
        <f t="shared" ref="M710:M745" si="119">L710*E710^3</f>
        <v>1050.2198912381177</v>
      </c>
      <c r="N710" s="5">
        <f t="shared" ref="N710:N745" si="120">M710/$M$2</f>
        <v>3.2819371601191181E+24</v>
      </c>
      <c r="O710" s="5">
        <f>'In离子浓度 '!M721</f>
        <v>1.5469407907733096E-2</v>
      </c>
      <c r="P710" s="5">
        <f t="shared" ref="P710:P745" si="121">O710^2*E710^6</f>
        <v>56359.21587540536</v>
      </c>
      <c r="Q710" s="5">
        <f t="shared" ref="Q710:Q745" si="122">P710/$P$2</f>
        <v>1.8006139257318006E+75</v>
      </c>
    </row>
    <row r="711" spans="4:17" x14ac:dyDescent="0.25">
      <c r="D711" s="5">
        <f>'Mg2+离子浓度'!B722</f>
        <v>24.331384552439644</v>
      </c>
      <c r="E711" s="5">
        <f>'OH-离子浓度 '!N722</f>
        <v>24.850577966605186</v>
      </c>
      <c r="F711" s="5">
        <f>'Mg2+离子浓度'!M722</f>
        <v>12.267624699824543</v>
      </c>
      <c r="G711" s="5">
        <f t="shared" si="115"/>
        <v>7575.8866645821981</v>
      </c>
      <c r="H711" s="5">
        <f t="shared" si="116"/>
        <v>1350425430406809</v>
      </c>
      <c r="I711" s="5">
        <f>Gd离子浓度!M722</f>
        <v>2.3456755062228794E-2</v>
      </c>
      <c r="J711" s="5">
        <f t="shared" si="117"/>
        <v>359.97920584502771</v>
      </c>
      <c r="K711" s="5">
        <f t="shared" si="118"/>
        <v>1.9998844769168205E+25</v>
      </c>
      <c r="L711" s="5">
        <f>Nd离子浓度!M722</f>
        <v>6.8433717596735194E-2</v>
      </c>
      <c r="M711" s="5">
        <f t="shared" si="119"/>
        <v>1050.2183805109364</v>
      </c>
      <c r="N711" s="5">
        <f t="shared" si="120"/>
        <v>3.2819324390966766E+24</v>
      </c>
      <c r="O711" s="5">
        <f>'In离子浓度 '!M722</f>
        <v>1.5658038318005895E-2</v>
      </c>
      <c r="P711" s="5">
        <f t="shared" si="121"/>
        <v>57742.245151882882</v>
      </c>
      <c r="Q711" s="5">
        <f t="shared" si="122"/>
        <v>1.8448001645968972E+75</v>
      </c>
    </row>
    <row r="712" spans="4:17" x14ac:dyDescent="0.25">
      <c r="D712" s="5">
        <f>'Mg2+离子浓度'!B723</f>
        <v>24.331392039251607</v>
      </c>
      <c r="E712" s="5">
        <f>'OH-离子浓度 '!N723</f>
        <v>25.149731860412508</v>
      </c>
      <c r="F712" s="5">
        <f>'Mg2+离子浓度'!M723</f>
        <v>12.415541044369157</v>
      </c>
      <c r="G712" s="5">
        <f t="shared" si="115"/>
        <v>7852.9416074975306</v>
      </c>
      <c r="H712" s="5">
        <f t="shared" si="116"/>
        <v>1399811338234854</v>
      </c>
      <c r="I712" s="5">
        <f>Gd离子浓度!M723</f>
        <v>2.3739462622886575E-2</v>
      </c>
      <c r="J712" s="5">
        <f t="shared" si="117"/>
        <v>377.63388899152795</v>
      </c>
      <c r="K712" s="5">
        <f t="shared" si="118"/>
        <v>2.097966049952933E+25</v>
      </c>
      <c r="L712" s="5">
        <f>Nd离子浓度!M723</f>
        <v>6.9258339486526252E-2</v>
      </c>
      <c r="M712" s="5">
        <f t="shared" si="119"/>
        <v>1101.7223304868646</v>
      </c>
      <c r="N712" s="5">
        <f t="shared" si="120"/>
        <v>3.4428822827714519E+24</v>
      </c>
      <c r="O712" s="5">
        <f>'In离子浓度 '!M723</f>
        <v>1.5658038076286841E-2</v>
      </c>
      <c r="P712" s="5">
        <f t="shared" si="121"/>
        <v>62040.436419084544</v>
      </c>
      <c r="Q712" s="5">
        <f t="shared" si="122"/>
        <v>1.9821225692998257E+75</v>
      </c>
    </row>
    <row r="713" spans="4:17" x14ac:dyDescent="0.25">
      <c r="D713" s="5">
        <f>'Mg2+离子浓度'!B724</f>
        <v>24.624533583509713</v>
      </c>
      <c r="E713" s="5">
        <f>'OH-离子浓度 '!N724</f>
        <v>25.149738595131453</v>
      </c>
      <c r="F713" s="5">
        <f>'Mg2+离子浓度'!M724</f>
        <v>12.41533950413945</v>
      </c>
      <c r="G713" s="5">
        <f t="shared" si="115"/>
        <v>7852.8183372168069</v>
      </c>
      <c r="H713" s="5">
        <f t="shared" si="116"/>
        <v>1399789364922782</v>
      </c>
      <c r="I713" s="5">
        <f>Gd离子浓度!M724</f>
        <v>2.3739292248550779E-2</v>
      </c>
      <c r="J713" s="5">
        <f t="shared" si="117"/>
        <v>377.63148214524193</v>
      </c>
      <c r="K713" s="5">
        <f t="shared" si="118"/>
        <v>2.0979526785846774E+25</v>
      </c>
      <c r="L713" s="5">
        <f>Nd离子浓度!M724</f>
        <v>6.9258127925420687E-2</v>
      </c>
      <c r="M713" s="5">
        <f t="shared" si="119"/>
        <v>1101.7198501643629</v>
      </c>
      <c r="N713" s="5">
        <f t="shared" si="120"/>
        <v>3.4428745317636343E+24</v>
      </c>
      <c r="O713" s="5">
        <f>'In离子浓度 '!M724</f>
        <v>1.5846667910357444E-2</v>
      </c>
      <c r="P713" s="5">
        <f t="shared" si="121"/>
        <v>63544.32427705032</v>
      </c>
      <c r="Q713" s="5">
        <f t="shared" si="122"/>
        <v>2.0301701046980932E+75</v>
      </c>
    </row>
    <row r="714" spans="4:17" x14ac:dyDescent="0.25">
      <c r="D714" s="5">
        <f>'Mg2+离子浓度'!B725</f>
        <v>24.624541070321676</v>
      </c>
      <c r="E714" s="5">
        <f>'OH-离子浓度 '!N725</f>
        <v>25.448892455317363</v>
      </c>
      <c r="F714" s="5">
        <f>'Mg2+离子浓度'!M725</f>
        <v>12.563255836566091</v>
      </c>
      <c r="G714" s="5">
        <f t="shared" si="115"/>
        <v>8136.5439876038336</v>
      </c>
      <c r="H714" s="5">
        <f t="shared" si="116"/>
        <v>1450364347166458.8</v>
      </c>
      <c r="I714" s="5">
        <f>Gd离子浓度!M725</f>
        <v>2.4021999798961052E-2</v>
      </c>
      <c r="J714" s="5">
        <f t="shared" si="117"/>
        <v>395.92763733917127</v>
      </c>
      <c r="K714" s="5">
        <f t="shared" si="118"/>
        <v>2.1995979852176184E+25</v>
      </c>
      <c r="L714" s="5">
        <f>Nd离子浓度!M725</f>
        <v>7.0082749802484995E-2</v>
      </c>
      <c r="M714" s="5">
        <f t="shared" si="119"/>
        <v>1155.0952368557691</v>
      </c>
      <c r="N714" s="5">
        <f t="shared" si="120"/>
        <v>3.6096726151742785E+24</v>
      </c>
      <c r="O714" s="5">
        <f>'In离子浓度 '!M725</f>
        <v>1.5846667665726448E-2</v>
      </c>
      <c r="P714" s="5">
        <f t="shared" si="121"/>
        <v>68216.466312481134</v>
      </c>
      <c r="Q714" s="5">
        <f t="shared" si="122"/>
        <v>2.1794398182901321E+75</v>
      </c>
    </row>
    <row r="715" spans="4:17" x14ac:dyDescent="0.25">
      <c r="D715" s="5">
        <f>'Mg2+离子浓度'!B726</f>
        <v>24.917682614579782</v>
      </c>
      <c r="E715" s="5">
        <f>'OH-离子浓度 '!N726</f>
        <v>25.448892537211673</v>
      </c>
      <c r="F715" s="5">
        <f>'Mg2+离子浓度'!M726</f>
        <v>12.56305189849701</v>
      </c>
      <c r="G715" s="5">
        <f t="shared" si="115"/>
        <v>8136.4119602690071</v>
      </c>
      <c r="H715" s="5">
        <f t="shared" si="116"/>
        <v>1450340812882176</v>
      </c>
      <c r="I715" s="5">
        <f>Gd离子浓度!M726</f>
        <v>2.4021827396901018E-2</v>
      </c>
      <c r="J715" s="5">
        <f t="shared" si="117"/>
        <v>395.92479965193274</v>
      </c>
      <c r="K715" s="5">
        <f t="shared" si="118"/>
        <v>2.1995822202885154E+25</v>
      </c>
      <c r="L715" s="5">
        <f>Nd离子浓度!M726</f>
        <v>7.0082535723081138E-2</v>
      </c>
      <c r="M715" s="5">
        <f t="shared" si="119"/>
        <v>1155.0917195766683</v>
      </c>
      <c r="N715" s="5">
        <f t="shared" si="120"/>
        <v>3.6096616236770884E+24</v>
      </c>
      <c r="O715" s="5">
        <f>'In离子浓度 '!M726</f>
        <v>1.6035296923596634E-2</v>
      </c>
      <c r="P715" s="5">
        <f t="shared" si="121"/>
        <v>69850.149382029413</v>
      </c>
      <c r="Q715" s="5">
        <f t="shared" si="122"/>
        <v>2.2316341655600453E+75</v>
      </c>
    </row>
    <row r="716" spans="4:17" x14ac:dyDescent="0.25">
      <c r="D716" s="5">
        <f>'Mg2+离子浓度'!B727</f>
        <v>24.917690101391745</v>
      </c>
      <c r="E716" s="5">
        <f>'OH-离子浓度 '!N727</f>
        <v>25.748046363776922</v>
      </c>
      <c r="F716" s="5">
        <f>'Mg2+离子浓度'!M727</f>
        <v>12.710968218805881</v>
      </c>
      <c r="G716" s="5">
        <f t="shared" si="115"/>
        <v>8426.8875337868103</v>
      </c>
      <c r="H716" s="5">
        <f t="shared" si="116"/>
        <v>1502118989979823.8</v>
      </c>
      <c r="I716" s="5">
        <f>Gd离子浓度!M727</f>
        <v>2.4304534937063842E-2</v>
      </c>
      <c r="J716" s="5">
        <f t="shared" si="117"/>
        <v>414.87776781778763</v>
      </c>
      <c r="K716" s="5">
        <f t="shared" si="118"/>
        <v>2.3048764878765982E+25</v>
      </c>
      <c r="L716" s="5">
        <f>Nd离子浓度!M727</f>
        <v>7.0907157587418779E-2</v>
      </c>
      <c r="M716" s="5">
        <f t="shared" si="119"/>
        <v>1210.3833024721223</v>
      </c>
      <c r="N716" s="5">
        <f t="shared" si="120"/>
        <v>3.7824478202253821E+24</v>
      </c>
      <c r="O716" s="5">
        <f>'In离子浓度 '!M727</f>
        <v>1.6035296676053693E-2</v>
      </c>
      <c r="P716" s="5">
        <f t="shared" si="121"/>
        <v>74923.782369403765</v>
      </c>
      <c r="Q716" s="5">
        <f t="shared" si="122"/>
        <v>2.3937310661151364E+75</v>
      </c>
    </row>
    <row r="717" spans="4:17" x14ac:dyDescent="0.25">
      <c r="D717" s="5">
        <f>'Mg2+离子浓度'!B728</f>
        <v>25.210831645649851</v>
      </c>
      <c r="E717" s="5">
        <f>'OH-离子浓度 '!N728</f>
        <v>25.748039792995286</v>
      </c>
      <c r="F717" s="5">
        <f>'Mg2+离子浓度'!M728</f>
        <v>12.71076188293655</v>
      </c>
      <c r="G717" s="5">
        <f t="shared" si="115"/>
        <v>8426.7464400339668</v>
      </c>
      <c r="H717" s="5">
        <f t="shared" si="116"/>
        <v>1502093839578247.3</v>
      </c>
      <c r="I717" s="5">
        <f>Gd离子浓度!M728</f>
        <v>2.43043605072942E-2</v>
      </c>
      <c r="J717" s="5">
        <f t="shared" si="117"/>
        <v>414.87447268397091</v>
      </c>
      <c r="K717" s="5">
        <f t="shared" si="118"/>
        <v>2.3048581815776162E+25</v>
      </c>
      <c r="L717" s="5">
        <f>Nd离子浓度!M728</f>
        <v>7.090694098972436E-2</v>
      </c>
      <c r="M717" s="5">
        <f t="shared" si="119"/>
        <v>1210.3786785057189</v>
      </c>
      <c r="N717" s="5">
        <f t="shared" si="120"/>
        <v>3.7824333703303717E+24</v>
      </c>
      <c r="O717" s="5">
        <f>'In离子浓度 '!M728</f>
        <v>1.6223925357725221E-2</v>
      </c>
      <c r="P717" s="5">
        <f t="shared" si="121"/>
        <v>76696.740781168613</v>
      </c>
      <c r="Q717" s="5">
        <f t="shared" si="122"/>
        <v>2.4503751048296683E+75</v>
      </c>
    </row>
    <row r="718" spans="4:17" x14ac:dyDescent="0.25">
      <c r="D718" s="5">
        <f>'Mg2+离子浓度'!B729</f>
        <v>25.210839132461814</v>
      </c>
      <c r="E718" s="5">
        <f>'OH-离子浓度 '!N729</f>
        <v>26.047193585940636</v>
      </c>
      <c r="F718" s="5">
        <f>'Mg2+离子浓度'!M729</f>
        <v>12.858678191127844</v>
      </c>
      <c r="G718" s="5">
        <f t="shared" si="115"/>
        <v>8724.0511474781979</v>
      </c>
      <c r="H718" s="5">
        <f t="shared" si="116"/>
        <v>1555089331101283</v>
      </c>
      <c r="I718" s="5">
        <f>Gd离子浓度!M729</f>
        <v>2.4587068037209649E-2</v>
      </c>
      <c r="J718" s="5">
        <f t="shared" si="117"/>
        <v>434.4997754477597</v>
      </c>
      <c r="K718" s="5">
        <f t="shared" si="118"/>
        <v>2.4138876413764428E+25</v>
      </c>
      <c r="L718" s="5">
        <f>Nd离子浓度!M729</f>
        <v>7.1731562841335361E-2</v>
      </c>
      <c r="M718" s="5">
        <f t="shared" si="119"/>
        <v>1267.6317444564331</v>
      </c>
      <c r="N718" s="5">
        <f t="shared" si="120"/>
        <v>3.9613492014263537E+24</v>
      </c>
      <c r="O718" s="5">
        <f>'In离子浓度 '!M729</f>
        <v>1.6223925107270359E-2</v>
      </c>
      <c r="P718" s="5">
        <f t="shared" si="121"/>
        <v>82201.074103761828</v>
      </c>
      <c r="Q718" s="5">
        <f t="shared" si="122"/>
        <v>2.6262323994812084E+75</v>
      </c>
    </row>
    <row r="719" spans="4:17" x14ac:dyDescent="0.25">
      <c r="D719" s="5">
        <f>'Mg2+离子浓度'!B730</f>
        <v>25.50398067671992</v>
      </c>
      <c r="E719" s="5">
        <f>'OH-离子浓度 '!N730</f>
        <v>26.047180362631757</v>
      </c>
      <c r="F719" s="5">
        <f>'Mg2+离子浓度'!M730</f>
        <v>12.858469457497378</v>
      </c>
      <c r="G719" s="5">
        <f t="shared" si="115"/>
        <v>8723.9006731476602</v>
      </c>
      <c r="H719" s="5">
        <f t="shared" si="116"/>
        <v>1555062508582470.8</v>
      </c>
      <c r="I719" s="5">
        <f>Gd离子浓度!M730</f>
        <v>2.4586891579745022E-2</v>
      </c>
      <c r="J719" s="5">
        <f t="shared" si="117"/>
        <v>434.49599537327197</v>
      </c>
      <c r="K719" s="5">
        <f t="shared" si="118"/>
        <v>2.413866640962622E+25</v>
      </c>
      <c r="L719" s="5">
        <f>Nd离子浓度!M730</f>
        <v>7.1731343725358124E-2</v>
      </c>
      <c r="M719" s="5">
        <f t="shared" si="119"/>
        <v>1267.6259416659045</v>
      </c>
      <c r="N719" s="5">
        <f t="shared" si="120"/>
        <v>3.9613310677059518E+24</v>
      </c>
      <c r="O719" s="5">
        <f>'In离子浓度 '!M730</f>
        <v>1.6412553212745002E-2</v>
      </c>
      <c r="P719" s="5">
        <f t="shared" si="121"/>
        <v>84123.357573770525</v>
      </c>
      <c r="Q719" s="5">
        <f t="shared" si="122"/>
        <v>2.6876472068297294E+75</v>
      </c>
    </row>
    <row r="720" spans="4:17" x14ac:dyDescent="0.25">
      <c r="D720" s="5">
        <f>'Mg2+离子浓度'!B731</f>
        <v>25.503988163531883</v>
      </c>
      <c r="E720" s="5">
        <f>'OH-离子浓度 '!N731</f>
        <v>26.346334121957945</v>
      </c>
      <c r="F720" s="5">
        <f>'Mg2+离子浓度'!M731</f>
        <v>13.006385753571296</v>
      </c>
      <c r="G720" s="5">
        <f t="shared" si="115"/>
        <v>9028.1137204507613</v>
      </c>
      <c r="H720" s="5">
        <f t="shared" si="116"/>
        <v>1609289433235430</v>
      </c>
      <c r="I720" s="5">
        <f>Gd离子浓度!M731</f>
        <v>2.4869599099413178E-2</v>
      </c>
      <c r="J720" s="5">
        <f t="shared" si="117"/>
        <v>454.80933504225897</v>
      </c>
      <c r="K720" s="5">
        <f t="shared" si="118"/>
        <v>2.5267185280125499E+25</v>
      </c>
      <c r="L720" s="5">
        <f>Nd离子浓度!M731</f>
        <v>7.2555965564242486E-2</v>
      </c>
      <c r="M720" s="5">
        <f t="shared" si="119"/>
        <v>1326.8863048299324</v>
      </c>
      <c r="N720" s="5">
        <f t="shared" si="120"/>
        <v>4.146519702593539E+24</v>
      </c>
      <c r="O720" s="5">
        <f>'In离子浓度 '!M731</f>
        <v>1.6412552959378223E-2</v>
      </c>
      <c r="P720" s="5">
        <f t="shared" si="121"/>
        <v>90089.349732289498</v>
      </c>
      <c r="Q720" s="5">
        <f t="shared" si="122"/>
        <v>2.8782539850571723E+75</v>
      </c>
    </row>
    <row r="721" spans="4:17" x14ac:dyDescent="0.25">
      <c r="D721" s="5">
        <f>'Mg2+离子浓度'!B732</f>
        <v>25.797129707789988</v>
      </c>
      <c r="E721" s="5">
        <f>'OH-离子浓度 '!N732</f>
        <v>26.346314246270499</v>
      </c>
      <c r="F721" s="5">
        <f>'Mg2+离子浓度'!M732</f>
        <v>13.00617462221882</v>
      </c>
      <c r="G721" s="5">
        <f t="shared" si="115"/>
        <v>9027.9535465876597</v>
      </c>
      <c r="H721" s="5">
        <f t="shared" si="116"/>
        <v>1609260881744681</v>
      </c>
      <c r="I721" s="5">
        <f>Gd离子浓度!M732</f>
        <v>2.4869420614268195E-2</v>
      </c>
      <c r="J721" s="5">
        <f t="shared" si="117"/>
        <v>454.80504163122708</v>
      </c>
      <c r="K721" s="5">
        <f t="shared" si="118"/>
        <v>2.5266946757290396E+25</v>
      </c>
      <c r="L721" s="5">
        <f>Nd离子浓度!M732</f>
        <v>7.2555743929990146E-2</v>
      </c>
      <c r="M721" s="5">
        <f t="shared" si="119"/>
        <v>1326.8792486356376</v>
      </c>
      <c r="N721" s="5">
        <f t="shared" si="120"/>
        <v>4.1464976519863678E+24</v>
      </c>
      <c r="O721" s="5">
        <f>'In离子浓度 '!M732</f>
        <v>1.660118048865775E-2</v>
      </c>
      <c r="P721" s="5">
        <f t="shared" si="121"/>
        <v>92171.604571645745</v>
      </c>
      <c r="Q721" s="5">
        <f t="shared" si="122"/>
        <v>2.9447796987746242E+75</v>
      </c>
    </row>
    <row r="722" spans="4:17" x14ac:dyDescent="0.25">
      <c r="D722" s="5">
        <f>'Mg2+离子浓度'!B733</f>
        <v>25.797137194601952</v>
      </c>
      <c r="E722" s="5">
        <f>'OH-离子浓度 '!N733</f>
        <v>26.645467971978292</v>
      </c>
      <c r="F722" s="5">
        <f>'Mg2+离子浓度'!M733</f>
        <v>13.154090906175558</v>
      </c>
      <c r="G722" s="5">
        <f t="shared" si="115"/>
        <v>9339.1541348191186</v>
      </c>
      <c r="H722" s="5">
        <f t="shared" si="116"/>
        <v>1664733357365261.8</v>
      </c>
      <c r="I722" s="5">
        <f>Gd离子浓度!M733</f>
        <v>2.5152128123689128E-2</v>
      </c>
      <c r="J722" s="5">
        <f t="shared" si="117"/>
        <v>475.8223011736826</v>
      </c>
      <c r="K722" s="5">
        <f t="shared" si="118"/>
        <v>2.6434572287426814E+25</v>
      </c>
      <c r="L722" s="5">
        <f>Nd离子浓度!M733</f>
        <v>7.3380365756147939E-2</v>
      </c>
      <c r="M722" s="5">
        <f t="shared" si="119"/>
        <v>1388.1932504220874</v>
      </c>
      <c r="N722" s="5">
        <f t="shared" si="120"/>
        <v>4.3381039075690232E+24</v>
      </c>
      <c r="O722" s="5">
        <f>'In离子浓度 '!M733</f>
        <v>1.6601180232379061E-2</v>
      </c>
      <c r="P722" s="5">
        <f t="shared" si="121"/>
        <v>98632.045934182621</v>
      </c>
      <c r="Q722" s="5">
        <f t="shared" si="122"/>
        <v>3.1511835761719687E+75</v>
      </c>
    </row>
    <row r="723" spans="4:17" x14ac:dyDescent="0.25">
      <c r="D723" s="5">
        <f>'Mg2+离子浓度'!B734</f>
        <v>26.090278738860057</v>
      </c>
      <c r="E723" s="5">
        <f>'OH-离子浓度 '!N734</f>
        <v>26.645441444060967</v>
      </c>
      <c r="F723" s="5">
        <f>'Mg2+离子浓度'!M734</f>
        <v>13.153877377140187</v>
      </c>
      <c r="G723" s="5">
        <f t="shared" si="115"/>
        <v>9338.9839376739928</v>
      </c>
      <c r="H723" s="5">
        <f t="shared" si="116"/>
        <v>1664703019193225.3</v>
      </c>
      <c r="I723" s="5">
        <f>Gd离子浓度!M734</f>
        <v>2.5151947610878415E-2</v>
      </c>
      <c r="J723" s="5">
        <f t="shared" si="117"/>
        <v>475.81746511514518</v>
      </c>
      <c r="K723" s="5">
        <f t="shared" si="118"/>
        <v>2.6434303617508069E+25</v>
      </c>
      <c r="L723" s="5">
        <f>Nd离子浓度!M734</f>
        <v>7.3380141603628227E-2</v>
      </c>
      <c r="M723" s="5">
        <f t="shared" si="119"/>
        <v>1388.1848637648854</v>
      </c>
      <c r="N723" s="5">
        <f t="shared" si="120"/>
        <v>4.338077699265267E+24</v>
      </c>
      <c r="O723" s="5">
        <f>'In离子浓度 '!M734</f>
        <v>1.6789807185465244E-2</v>
      </c>
      <c r="P723" s="5">
        <f t="shared" si="121"/>
        <v>100885.5430050109</v>
      </c>
      <c r="Q723" s="5">
        <f t="shared" si="122"/>
        <v>3.2231802877000289E+75</v>
      </c>
    </row>
    <row r="724" spans="4:17" x14ac:dyDescent="0.25">
      <c r="D724" s="5">
        <f>'Mg2+离子浓度'!B735</f>
        <v>26.09028622567202</v>
      </c>
      <c r="E724" s="5">
        <f>'OH-离子浓度 '!N735</f>
        <v>26.944595136151104</v>
      </c>
      <c r="F724" s="5">
        <f>'Mg2+离子浓度'!M735</f>
        <v>13.301793648979942</v>
      </c>
      <c r="G724" s="5">
        <f t="shared" si="115"/>
        <v>9657.2512630405527</v>
      </c>
      <c r="H724" s="5">
        <f t="shared" si="116"/>
        <v>1721435162752326.8</v>
      </c>
      <c r="I724" s="5">
        <f>Gd离子浓度!M735</f>
        <v>2.5434655110052197E-2</v>
      </c>
      <c r="J724" s="5">
        <f t="shared" si="117"/>
        <v>497.55470814009198</v>
      </c>
      <c r="K724" s="5">
        <f t="shared" si="118"/>
        <v>2.764192823000511E+25</v>
      </c>
      <c r="L724" s="5">
        <f>Nd离子浓度!M735</f>
        <v>7.4204763417059477E-2</v>
      </c>
      <c r="M724" s="5">
        <f t="shared" si="119"/>
        <v>1451.5993727781213</v>
      </c>
      <c r="N724" s="5">
        <f t="shared" si="120"/>
        <v>4.5362480399316293E+24</v>
      </c>
      <c r="O724" s="5">
        <f>'In离子浓度 '!M735</f>
        <v>1.6789806926274648E-2</v>
      </c>
      <c r="P724" s="5">
        <f t="shared" si="121"/>
        <v>107875.14145497684</v>
      </c>
      <c r="Q724" s="5">
        <f t="shared" si="122"/>
        <v>3.4464901423315285E+75</v>
      </c>
    </row>
    <row r="725" spans="4:17" x14ac:dyDescent="0.25">
      <c r="D725" s="5">
        <f>'Mg2+离子浓度'!B736</f>
        <v>26.383427769930126</v>
      </c>
      <c r="E725" s="5">
        <f>'OH-离子浓度 '!N736</f>
        <v>26.944561956152583</v>
      </c>
      <c r="F725" s="5">
        <f>'Mg2+离子浓度'!M736</f>
        <v>13.301577722300793</v>
      </c>
      <c r="G725" s="5">
        <f t="shared" si="115"/>
        <v>9657.0707140699269</v>
      </c>
      <c r="H725" s="5">
        <f t="shared" si="116"/>
        <v>1721402979335103</v>
      </c>
      <c r="I725" s="5">
        <f>Gd离子浓度!M736</f>
        <v>2.5434472569590378E-2</v>
      </c>
      <c r="J725" s="5">
        <f t="shared" si="117"/>
        <v>497.54929919469265</v>
      </c>
      <c r="K725" s="5">
        <f t="shared" si="118"/>
        <v>2.7641627733038482E+25</v>
      </c>
      <c r="L725" s="5">
        <f>Nd离子浓度!M736</f>
        <v>7.4204536746280136E-2</v>
      </c>
      <c r="M725" s="5">
        <f t="shared" si="119"/>
        <v>1451.5895760826897</v>
      </c>
      <c r="N725" s="5">
        <f t="shared" si="120"/>
        <v>4.5362174252584058E+24</v>
      </c>
      <c r="O725" s="5">
        <f>'In离子浓度 '!M736</f>
        <v>1.6978433303169251E-2</v>
      </c>
      <c r="P725" s="5">
        <f t="shared" si="121"/>
        <v>110311.80509428994</v>
      </c>
      <c r="Q725" s="5">
        <f t="shared" si="122"/>
        <v>3.5243388209038318E+75</v>
      </c>
    </row>
    <row r="726" spans="4:17" x14ac:dyDescent="0.25">
      <c r="D726" s="5">
        <f>'Mg2+离子浓度'!B737</f>
        <v>26.383435256742089</v>
      </c>
      <c r="E726" s="5">
        <f>'OH-离子浓度 '!N737</f>
        <v>27.243715614625824</v>
      </c>
      <c r="F726" s="5">
        <f>'Mg2+离子浓度'!M737</f>
        <v>13.449493982023764</v>
      </c>
      <c r="G726" s="5">
        <f t="shared" si="115"/>
        <v>9982.4839679158522</v>
      </c>
      <c r="H726" s="5">
        <f t="shared" si="116"/>
        <v>1779408906936872.3</v>
      </c>
      <c r="I726" s="5">
        <f>Gd离子浓度!M737</f>
        <v>2.5717180058517083E-2</v>
      </c>
      <c r="J726" s="5">
        <f t="shared" si="117"/>
        <v>520.02276993165901</v>
      </c>
      <c r="K726" s="5">
        <f t="shared" si="118"/>
        <v>2.8890153885092169E+25</v>
      </c>
      <c r="L726" s="5">
        <f>Nd离子浓度!M737</f>
        <v>7.5029158546984914E-2</v>
      </c>
      <c r="M726" s="5">
        <f t="shared" si="119"/>
        <v>1517.151988066553</v>
      </c>
      <c r="N726" s="5">
        <f t="shared" si="120"/>
        <v>4.7410999627079783E+24</v>
      </c>
      <c r="O726" s="5">
        <f>'In离子浓度 '!M737</f>
        <v>1.6978433041066766E-2</v>
      </c>
      <c r="P726" s="5">
        <f t="shared" si="121"/>
        <v>117867.27464298255</v>
      </c>
      <c r="Q726" s="5">
        <f t="shared" si="122"/>
        <v>3.7657276243764394E+75</v>
      </c>
    </row>
    <row r="727" spans="4:17" x14ac:dyDescent="0.25">
      <c r="D727" s="5">
        <f>'Mg2+离子浓度'!B738</f>
        <v>26.676576801000195</v>
      </c>
      <c r="E727" s="5">
        <f>'OH-离子浓度 '!N738</f>
        <v>27.24367578269479</v>
      </c>
      <c r="F727" s="5">
        <f>'Mg2+离子浓度'!M738</f>
        <v>13.449275657739959</v>
      </c>
      <c r="G727" s="5">
        <f t="shared" si="115"/>
        <v>9982.2927337828351</v>
      </c>
      <c r="H727" s="5">
        <f t="shared" si="116"/>
        <v>1779374818856120.5</v>
      </c>
      <c r="I727" s="5">
        <f>Gd离子浓度!M738</f>
        <v>2.5716995490418781E-2</v>
      </c>
      <c r="J727" s="5">
        <f t="shared" si="117"/>
        <v>520.01675691834225</v>
      </c>
      <c r="K727" s="5">
        <f t="shared" si="118"/>
        <v>2.8889819828796793E+25</v>
      </c>
      <c r="L727" s="5">
        <f>Nd离子浓度!M738</f>
        <v>7.5028929357953675E-2</v>
      </c>
      <c r="M727" s="5">
        <f t="shared" si="119"/>
        <v>1517.1406992047155</v>
      </c>
      <c r="N727" s="5">
        <f t="shared" si="120"/>
        <v>4.7410646850147359E+24</v>
      </c>
      <c r="O727" s="5">
        <f>'In离子浓度 '!M738</f>
        <v>1.7167058841771565E-2</v>
      </c>
      <c r="P727" s="5">
        <f t="shared" si="121"/>
        <v>120499.71257637639</v>
      </c>
      <c r="Q727" s="5">
        <f t="shared" si="122"/>
        <v>3.8498310727276799E+75</v>
      </c>
    </row>
    <row r="728" spans="4:17" x14ac:dyDescent="0.25">
      <c r="D728" s="5">
        <f>'Mg2+离子浓度'!B739</f>
        <v>26.676584287812158</v>
      </c>
      <c r="E728" s="5">
        <f>'OH-离子浓度 '!N739</f>
        <v>27.542829407551885</v>
      </c>
      <c r="F728" s="5">
        <f>'Mg2+离子浓度'!M739</f>
        <v>13.597191905346341</v>
      </c>
      <c r="G728" s="5">
        <f t="shared" si="115"/>
        <v>10314.931102590115</v>
      </c>
      <c r="H728" s="5">
        <f t="shared" si="116"/>
        <v>1838668645737988.5</v>
      </c>
      <c r="I728" s="5">
        <f>Gd离子浓度!M739</f>
        <v>2.5999702969098488E-2</v>
      </c>
      <c r="J728" s="5">
        <f t="shared" si="117"/>
        <v>543.24288019711275</v>
      </c>
      <c r="K728" s="5">
        <f t="shared" si="118"/>
        <v>3.0180160010950711E+25</v>
      </c>
      <c r="L728" s="5">
        <f>Nd离子浓度!M739</f>
        <v>7.5853551145931966E-2</v>
      </c>
      <c r="M728" s="5">
        <f t="shared" si="119"/>
        <v>1584.8989369867361</v>
      </c>
      <c r="N728" s="5">
        <f t="shared" si="120"/>
        <v>4.9528091780835502E+24</v>
      </c>
      <c r="O728" s="5">
        <f>'In离子浓度 '!M739</f>
        <v>1.7167058576757193E-2</v>
      </c>
      <c r="P728" s="5">
        <f t="shared" si="121"/>
        <v>128659.8650075717</v>
      </c>
      <c r="Q728" s="5">
        <f t="shared" si="122"/>
        <v>4.1105388181332812E+75</v>
      </c>
    </row>
    <row r="729" spans="4:17" x14ac:dyDescent="0.25">
      <c r="D729" s="5">
        <f>'Mg2+离子浓度'!B740</f>
        <v>26.969725832070264</v>
      </c>
      <c r="E729" s="5">
        <f>'OH-离子浓度 '!N740</f>
        <v>27.542782923837009</v>
      </c>
      <c r="F729" s="5">
        <f>'Mg2+离子浓度'!M740</f>
        <v>13.596971183496994</v>
      </c>
      <c r="G729" s="5">
        <f t="shared" si="115"/>
        <v>10314.728845164966</v>
      </c>
      <c r="H729" s="5">
        <f t="shared" si="116"/>
        <v>1838632592721027.8</v>
      </c>
      <c r="I729" s="5">
        <f>Gd离子浓度!M740</f>
        <v>2.5999516373378332E-2</v>
      </c>
      <c r="J729" s="5">
        <f t="shared" si="117"/>
        <v>543.2362309798217</v>
      </c>
      <c r="K729" s="5">
        <f t="shared" si="118"/>
        <v>3.0179790609990097E+25</v>
      </c>
      <c r="L729" s="5">
        <f>Nd离子浓度!M740</f>
        <v>7.5853319438656544E-2</v>
      </c>
      <c r="M729" s="5">
        <f t="shared" si="119"/>
        <v>1584.8860712407918</v>
      </c>
      <c r="N729" s="5">
        <f t="shared" si="120"/>
        <v>4.9527689726274745E+24</v>
      </c>
      <c r="O729" s="5">
        <f>'In离子浓度 '!M740</f>
        <v>1.735568380127395E-2</v>
      </c>
      <c r="P729" s="5">
        <f t="shared" si="121"/>
        <v>131501.39927488359</v>
      </c>
      <c r="Q729" s="5">
        <f t="shared" si="122"/>
        <v>4.201322660539412E+75</v>
      </c>
    </row>
    <row r="730" spans="4:17" x14ac:dyDescent="0.25">
      <c r="D730" s="5">
        <f>'Mg2+离子浓度'!B741</f>
        <v>26.969733318882227</v>
      </c>
      <c r="E730" s="5">
        <f>'OH-离子浓度 '!N741</f>
        <v>27.841936515078704</v>
      </c>
      <c r="F730" s="5">
        <f>'Mg2+离子浓度'!M741</f>
        <v>13.744887418986986</v>
      </c>
      <c r="G730" s="5">
        <f t="shared" si="115"/>
        <v>10654.671510553566</v>
      </c>
      <c r="H730" s="5">
        <f t="shared" si="116"/>
        <v>1899228433253755.3</v>
      </c>
      <c r="I730" s="5">
        <f>Gd离子浓度!M741</f>
        <v>2.6282223841811118E-2</v>
      </c>
      <c r="J730" s="5">
        <f t="shared" si="117"/>
        <v>567.23161221019166</v>
      </c>
      <c r="K730" s="5">
        <f t="shared" si="118"/>
        <v>3.1512867345010648E+25</v>
      </c>
      <c r="L730" s="5">
        <f>Nd离子浓度!M741</f>
        <v>7.6677941213908432E-2</v>
      </c>
      <c r="M730" s="5">
        <f t="shared" si="119"/>
        <v>1654.8885846764169</v>
      </c>
      <c r="N730" s="5">
        <f t="shared" si="120"/>
        <v>5.1715268271138034E+24</v>
      </c>
      <c r="O730" s="5">
        <f>'In离子浓度 '!M741</f>
        <v>1.7355683533347706E-2</v>
      </c>
      <c r="P730" s="5">
        <f t="shared" si="121"/>
        <v>140307.23888960012</v>
      </c>
      <c r="Q730" s="5">
        <f t="shared" si="122"/>
        <v>4.4826593894440933E+75</v>
      </c>
    </row>
    <row r="731" spans="4:17" x14ac:dyDescent="0.25">
      <c r="D731" s="5">
        <f>'Mg2+离子浓度'!B742</f>
        <v>27.262874863140333</v>
      </c>
      <c r="E731" s="5">
        <f>'OH-离子浓度 '!N742</f>
        <v>27.84188337972866</v>
      </c>
      <c r="F731" s="5">
        <f>'Mg2+离子浓度'!M742</f>
        <v>13.744664299611212</v>
      </c>
      <c r="G731" s="5">
        <f t="shared" si="115"/>
        <v>10654.457886914299</v>
      </c>
      <c r="H731" s="5">
        <f t="shared" si="116"/>
        <v>1899190354173672</v>
      </c>
      <c r="I731" s="5">
        <f>Gd离子浓度!M742</f>
        <v>2.6282035218483733E-2</v>
      </c>
      <c r="J731" s="5">
        <f t="shared" si="117"/>
        <v>567.22429368456983</v>
      </c>
      <c r="K731" s="5">
        <f t="shared" si="118"/>
        <v>3.1512460760253881E+25</v>
      </c>
      <c r="L731" s="5">
        <f>Nd离子浓度!M742</f>
        <v>7.6677706988396571E-2</v>
      </c>
      <c r="M731" s="5">
        <f t="shared" si="119"/>
        <v>1654.8740547024836</v>
      </c>
      <c r="N731" s="5">
        <f t="shared" si="120"/>
        <v>5.1714814209452613E+24</v>
      </c>
      <c r="O731" s="5">
        <f>'In离子浓度 '!M742</f>
        <v>1.7544308181678191E-2</v>
      </c>
      <c r="P731" s="5">
        <f t="shared" si="121"/>
        <v>143371.937804908</v>
      </c>
      <c r="Q731" s="5">
        <f t="shared" si="122"/>
        <v>4.5805730928085624E+75</v>
      </c>
    </row>
    <row r="732" spans="4:17" x14ac:dyDescent="0.25">
      <c r="D732" s="5">
        <f>'Mg2+离子浓度'!B743</f>
        <v>27.262882349952296</v>
      </c>
      <c r="E732" s="5">
        <f>'OH-离子浓度 '!N743</f>
        <v>28.141036937355704</v>
      </c>
      <c r="F732" s="5">
        <f>'Mg2+离子浓度'!M743</f>
        <v>13.892580522985012</v>
      </c>
      <c r="G732" s="5">
        <f t="shared" si="115"/>
        <v>11001.784025642386</v>
      </c>
      <c r="H732" s="5">
        <f t="shared" si="116"/>
        <v>1961102321861388</v>
      </c>
      <c r="I732" s="5">
        <f>Gd离子浓度!M743</f>
        <v>2.6564742676669664E-2</v>
      </c>
      <c r="J732" s="5">
        <f t="shared" si="117"/>
        <v>592.00571883610075</v>
      </c>
      <c r="K732" s="5">
        <f t="shared" si="118"/>
        <v>3.2889206602005599E+25</v>
      </c>
      <c r="L732" s="5">
        <f>Nd离子浓度!M743</f>
        <v>7.750232875092207E-2</v>
      </c>
      <c r="M732" s="5">
        <f t="shared" si="119"/>
        <v>1727.1698206193005</v>
      </c>
      <c r="N732" s="5">
        <f t="shared" si="120"/>
        <v>5.3974056894353146E+24</v>
      </c>
      <c r="O732" s="5">
        <f>'In离子浓度 '!M743</f>
        <v>1.7544307910840076E-2</v>
      </c>
      <c r="P732" s="5">
        <f t="shared" si="121"/>
        <v>152866.75933522792</v>
      </c>
      <c r="Q732" s="5">
        <f t="shared" si="122"/>
        <v>4.8839220234897097E+75</v>
      </c>
    </row>
    <row r="733" spans="4:17" x14ac:dyDescent="0.25">
      <c r="D733" s="5">
        <f>'Mg2+离子浓度'!B744</f>
        <v>27.556023894210401</v>
      </c>
      <c r="E733" s="5">
        <f>'OH-离子浓度 '!N744</f>
        <v>28.140977150519156</v>
      </c>
      <c r="F733" s="5">
        <f>'Mg2+离子浓度'!M744</f>
        <v>13.892355006121926</v>
      </c>
      <c r="G733" s="5">
        <f t="shared" si="115"/>
        <v>11001.558688075349</v>
      </c>
      <c r="H733" s="5">
        <f t="shared" si="116"/>
        <v>1961062154737139</v>
      </c>
      <c r="I733" s="5">
        <f>Gd离子浓度!M744</f>
        <v>2.6564552025749671E-2</v>
      </c>
      <c r="J733" s="5">
        <f t="shared" si="117"/>
        <v>591.99769691619463</v>
      </c>
      <c r="K733" s="5">
        <f t="shared" si="118"/>
        <v>3.2888760939788592E+25</v>
      </c>
      <c r="L733" s="5">
        <f>Nd离子浓度!M744</f>
        <v>7.75020920071815E-2</v>
      </c>
      <c r="M733" s="5">
        <f t="shared" si="119"/>
        <v>1727.1535364106583</v>
      </c>
      <c r="N733" s="5">
        <f t="shared" si="120"/>
        <v>5.3973548012833071E+24</v>
      </c>
      <c r="O733" s="5">
        <f>'In离子浓度 '!M744</f>
        <v>1.7732931982986058E-2</v>
      </c>
      <c r="P733" s="5">
        <f t="shared" si="121"/>
        <v>156169.47050379956</v>
      </c>
      <c r="Q733" s="5">
        <f t="shared" si="122"/>
        <v>4.9894399521980693E+75</v>
      </c>
    </row>
    <row r="734" spans="4:17" x14ac:dyDescent="0.25">
      <c r="D734" s="5">
        <f>'Mg2+离子浓度'!B745</f>
        <v>27.556031381022365</v>
      </c>
      <c r="E734" s="5">
        <f>'OH-离子浓度 '!N745</f>
        <v>28.440130674532309</v>
      </c>
      <c r="F734" s="5">
        <f>'Mg2+离子浓度'!M745</f>
        <v>14.040271217379736</v>
      </c>
      <c r="G734" s="5">
        <f t="shared" si="115"/>
        <v>11356.347472039544</v>
      </c>
      <c r="H734" s="5">
        <f t="shared" si="116"/>
        <v>2024304362217387.8</v>
      </c>
      <c r="I734" s="5">
        <f>Gd离子浓度!M745</f>
        <v>2.6847259473688816E-2</v>
      </c>
      <c r="J734" s="5">
        <f t="shared" si="117"/>
        <v>617.58213249797222</v>
      </c>
      <c r="K734" s="5">
        <f t="shared" si="118"/>
        <v>3.4310118472109569E+25</v>
      </c>
      <c r="L734" s="5">
        <f>Nd离子浓度!M745</f>
        <v>7.8326713756980651E-2</v>
      </c>
      <c r="M734" s="5">
        <f t="shared" si="119"/>
        <v>1801.7920585526301</v>
      </c>
      <c r="N734" s="5">
        <f t="shared" si="120"/>
        <v>5.6306001829769699E+24</v>
      </c>
      <c r="O734" s="5">
        <f>'In离子浓度 '!M745</f>
        <v>1.7732931709236087E-2</v>
      </c>
      <c r="P734" s="5">
        <f t="shared" si="121"/>
        <v>166398.96026538502</v>
      </c>
      <c r="Q734" s="5">
        <f t="shared" si="122"/>
        <v>5.3162607113541538E+75</v>
      </c>
    </row>
    <row r="735" spans="4:17" x14ac:dyDescent="0.25">
      <c r="D735" s="5">
        <f>'Mg2+离子浓度'!B746</f>
        <v>27.84917292528047</v>
      </c>
      <c r="E735" s="5">
        <f>'OH-离子浓度 '!N746</f>
        <v>28.440064236357927</v>
      </c>
      <c r="F735" s="5">
        <f>'Mg2+离子浓度'!M746</f>
        <v>14.040043303068453</v>
      </c>
      <c r="G735" s="5">
        <f t="shared" si="115"/>
        <v>11356.110068040007</v>
      </c>
      <c r="H735" s="5">
        <f t="shared" si="116"/>
        <v>2024262044213905</v>
      </c>
      <c r="I735" s="5">
        <f>Gd离子浓度!M746</f>
        <v>2.6847066795190843E-2</v>
      </c>
      <c r="J735" s="5">
        <f t="shared" si="117"/>
        <v>617.57337210293792</v>
      </c>
      <c r="K735" s="5">
        <f t="shared" si="118"/>
        <v>3.4309631783496551E+25</v>
      </c>
      <c r="L735" s="5">
        <f>Nd离子浓度!M746</f>
        <v>7.8326474495019116E-2</v>
      </c>
      <c r="M735" s="5">
        <f t="shared" si="119"/>
        <v>1801.773927403076</v>
      </c>
      <c r="N735" s="5">
        <f t="shared" si="120"/>
        <v>5.6305435231346131E+24</v>
      </c>
      <c r="O735" s="5">
        <f>'In离子浓度 '!M746</f>
        <v>1.7921555205199335E-2</v>
      </c>
      <c r="P735" s="5">
        <f t="shared" si="121"/>
        <v>169955.34468042493</v>
      </c>
      <c r="Q735" s="5">
        <f t="shared" si="122"/>
        <v>5.4298832166269943E+75</v>
      </c>
    </row>
    <row r="736" spans="4:17" x14ac:dyDescent="0.25">
      <c r="D736" s="5">
        <f>'Mg2+离子浓度'!B747</f>
        <v>27.849180412092434</v>
      </c>
      <c r="E736" s="5">
        <f>'OH-离子浓度 '!N747</f>
        <v>28.739217726757932</v>
      </c>
      <c r="F736" s="5">
        <f>'Mg2+离子浓度'!M747</f>
        <v>14.187959502210463</v>
      </c>
      <c r="G736" s="5">
        <f t="shared" si="115"/>
        <v>11718.440664275588</v>
      </c>
      <c r="H736" s="5">
        <f t="shared" si="116"/>
        <v>2088848603257680.5</v>
      </c>
      <c r="I736" s="5">
        <f>Gd离子浓度!M747</f>
        <v>2.7129774232883284E-2</v>
      </c>
      <c r="J736" s="5">
        <f t="shared" si="117"/>
        <v>643.97796514332993</v>
      </c>
      <c r="K736" s="5">
        <f t="shared" si="118"/>
        <v>3.5776553619073887E+25</v>
      </c>
      <c r="L736" s="5">
        <f>Nd离子浓度!M747</f>
        <v>7.9151096232091961E-2</v>
      </c>
      <c r="M736" s="5">
        <f t="shared" si="119"/>
        <v>1878.8052363747715</v>
      </c>
      <c r="N736" s="5">
        <f t="shared" si="120"/>
        <v>5.8712663636711609E+24</v>
      </c>
      <c r="O736" s="5">
        <f>'In离子浓度 '!M747</f>
        <v>1.7921554928537524E-2</v>
      </c>
      <c r="P736" s="5">
        <f t="shared" si="121"/>
        <v>180967.68503410622</v>
      </c>
      <c r="Q736" s="5">
        <f t="shared" si="122"/>
        <v>5.7817151768085052E+75</v>
      </c>
    </row>
    <row r="737" spans="4:17" x14ac:dyDescent="0.25">
      <c r="D737" s="5">
        <f>'Mg2+离子浓度'!B748</f>
        <v>28.142321956350539</v>
      </c>
      <c r="E737" s="5">
        <f>'OH-离子浓度 '!N748</f>
        <v>28.739144637394372</v>
      </c>
      <c r="F737" s="5">
        <f>'Mg2+离子浓度'!M748</f>
        <v>14.187729190490101</v>
      </c>
      <c r="G737" s="5">
        <f t="shared" si="115"/>
        <v>11718.190836548327</v>
      </c>
      <c r="H737" s="5">
        <f t="shared" si="116"/>
        <v>2088804070685976.3</v>
      </c>
      <c r="I737" s="5">
        <f>Gd离子浓度!M748</f>
        <v>2.7129579526821965E-2</v>
      </c>
      <c r="J737" s="5">
        <f t="shared" si="117"/>
        <v>643.9684301841404</v>
      </c>
      <c r="K737" s="5">
        <f t="shared" si="118"/>
        <v>3.5776023899118912E+25</v>
      </c>
      <c r="L737" s="5">
        <f>Nd离子浓度!M748</f>
        <v>7.9150854451917177E-2</v>
      </c>
      <c r="M737" s="5">
        <f t="shared" si="119"/>
        <v>1878.7851628419737</v>
      </c>
      <c r="N737" s="5">
        <f t="shared" si="120"/>
        <v>5.8712036338811683E+24</v>
      </c>
      <c r="O737" s="5">
        <f>'In离子浓度 '!M748</f>
        <v>1.8110177848319812E-2</v>
      </c>
      <c r="P737" s="5">
        <f t="shared" si="121"/>
        <v>184794.25227638177</v>
      </c>
      <c r="Q737" s="5">
        <f t="shared" si="122"/>
        <v>5.9039697212901524E+75</v>
      </c>
    </row>
    <row r="738" spans="4:17" x14ac:dyDescent="0.25">
      <c r="D738" s="5">
        <f>'Mg2+离子浓度'!B749</f>
        <v>28.142329443162502</v>
      </c>
      <c r="E738" s="5">
        <f>'OH-离子浓度 '!N749</f>
        <v>29.038298094181997</v>
      </c>
      <c r="F738" s="5">
        <f>'Mg2+离子浓度'!M749</f>
        <v>14.335645377516515</v>
      </c>
      <c r="G738" s="5">
        <f t="shared" si="115"/>
        <v>12088.142407229505</v>
      </c>
      <c r="H738" s="5">
        <f t="shared" si="116"/>
        <v>2154749092197772.8</v>
      </c>
      <c r="I738" s="5">
        <f>Gd离子浓度!M749</f>
        <v>2.7412286954267777E-2</v>
      </c>
      <c r="J738" s="5">
        <f t="shared" si="117"/>
        <v>671.21050821055815</v>
      </c>
      <c r="K738" s="5">
        <f t="shared" si="118"/>
        <v>3.7289472678364344E+25</v>
      </c>
      <c r="L738" s="5">
        <f>Nd离子浓度!M749</f>
        <v>7.9975476176263743E-2</v>
      </c>
      <c r="M738" s="5">
        <f t="shared" si="119"/>
        <v>1958.2598160528139</v>
      </c>
      <c r="N738" s="5">
        <f t="shared" si="120"/>
        <v>6.119561925165044E+24</v>
      </c>
      <c r="O738" s="5">
        <f>'In离子浓度 '!M749</f>
        <v>1.8110177568746152E-2</v>
      </c>
      <c r="P738" s="5">
        <f t="shared" si="121"/>
        <v>196640.22946994705</v>
      </c>
      <c r="Q738" s="5">
        <f t="shared" si="122"/>
        <v>6.2824354463241868E+75</v>
      </c>
    </row>
    <row r="739" spans="4:17" x14ac:dyDescent="0.25">
      <c r="D739" s="5">
        <f>'Mg2+离子浓度'!B750</f>
        <v>28.435470987420608</v>
      </c>
      <c r="E739" s="5">
        <f>'OH-离子浓度 '!N750</f>
        <v>29.038218353777925</v>
      </c>
      <c r="F739" s="5">
        <f>'Mg2+离子浓度'!M750</f>
        <v>14.335412668426189</v>
      </c>
      <c r="G739" s="5">
        <f t="shared" si="115"/>
        <v>12087.879793689401</v>
      </c>
      <c r="H739" s="5">
        <f t="shared" si="116"/>
        <v>2154702280515044.8</v>
      </c>
      <c r="I739" s="5">
        <f>Gd离子浓度!M750</f>
        <v>2.7412090220657728E-2</v>
      </c>
      <c r="J739" s="5">
        <f t="shared" si="117"/>
        <v>671.20016157671569</v>
      </c>
      <c r="K739" s="5">
        <f t="shared" si="118"/>
        <v>3.7288897865373095E+25</v>
      </c>
      <c r="L739" s="5">
        <f>Nd离子浓度!M750</f>
        <v>7.997523187788344E-2</v>
      </c>
      <c r="M739" s="5">
        <f t="shared" si="119"/>
        <v>1958.2377019216844</v>
      </c>
      <c r="N739" s="5">
        <f t="shared" si="120"/>
        <v>6.1194928185052644E+24</v>
      </c>
      <c r="O739" s="5">
        <f>'In离子浓度 '!M750</f>
        <v>1.8298799912349246E-2</v>
      </c>
      <c r="P739" s="5">
        <f t="shared" si="121"/>
        <v>200754.37403361301</v>
      </c>
      <c r="Q739" s="5">
        <f t="shared" si="122"/>
        <v>6.4138777646521729E+75</v>
      </c>
    </row>
    <row r="740" spans="4:17" x14ac:dyDescent="0.25">
      <c r="D740" s="5">
        <f>'Mg2+离子浓度'!B751</f>
        <v>28.435478474232571</v>
      </c>
      <c r="E740" s="5">
        <f>'OH-离子浓度 '!N751</f>
        <v>29.337371776953901</v>
      </c>
      <c r="F740" s="5">
        <f>'Mg2+离子浓度'!M751</f>
        <v>14.483328843337198</v>
      </c>
      <c r="G740" s="5">
        <f t="shared" si="115"/>
        <v>12465.531496129493</v>
      </c>
      <c r="H740" s="5">
        <f t="shared" si="116"/>
        <v>2222019874532886.8</v>
      </c>
      <c r="I740" s="5">
        <f>Gd离子浓度!M751</f>
        <v>2.7694797637856983E-2</v>
      </c>
      <c r="J740" s="5">
        <f t="shared" si="117"/>
        <v>699.29723259537309</v>
      </c>
      <c r="K740" s="5">
        <f t="shared" si="118"/>
        <v>3.8849846255298507E+25</v>
      </c>
      <c r="L740" s="5">
        <f>Nd离子浓度!M751</f>
        <v>8.0799853589503812E-2</v>
      </c>
      <c r="M740" s="5">
        <f t="shared" si="119"/>
        <v>2040.2067835301771</v>
      </c>
      <c r="N740" s="5">
        <f t="shared" si="120"/>
        <v>6.375646198531804E+24</v>
      </c>
      <c r="O740" s="5">
        <f>'In离子浓度 '!M751</f>
        <v>1.8298799629863759E-2</v>
      </c>
      <c r="P740" s="5">
        <f t="shared" si="121"/>
        <v>213487.4894956667</v>
      </c>
      <c r="Q740" s="5">
        <f t="shared" si="122"/>
        <v>6.8206865653567634E+75</v>
      </c>
    </row>
    <row r="741" spans="4:17" x14ac:dyDescent="0.25">
      <c r="D741" s="5">
        <f>'Mg2+离子浓度'!B752</f>
        <v>28.728620018490677</v>
      </c>
      <c r="E741" s="5">
        <f>'OH-离子浓度 '!N752</f>
        <v>29.337285385657967</v>
      </c>
      <c r="F741" s="5">
        <f>'Mg2+离子浓度'!M752</f>
        <v>14.483093736916016</v>
      </c>
      <c r="G741" s="5">
        <f t="shared" si="115"/>
        <v>12465.25572990209</v>
      </c>
      <c r="H741" s="5">
        <f t="shared" si="116"/>
        <v>2221970718342618.8</v>
      </c>
      <c r="I741" s="5">
        <f>Gd离子浓度!M752</f>
        <v>2.7694598876712828E-2</v>
      </c>
      <c r="J741" s="5">
        <f t="shared" si="117"/>
        <v>699.28603614162023</v>
      </c>
      <c r="K741" s="5">
        <f t="shared" si="118"/>
        <v>3.8849224230090015E+25</v>
      </c>
      <c r="L741" s="5">
        <f>Nd离子浓度!M752</f>
        <v>8.0799606772925733E-2</v>
      </c>
      <c r="M741" s="5">
        <f t="shared" si="119"/>
        <v>2040.1825277762348</v>
      </c>
      <c r="N741" s="5">
        <f t="shared" si="120"/>
        <v>6.375570399300734E+24</v>
      </c>
      <c r="O741" s="5">
        <f>'In离子浓度 '!M752</f>
        <v>1.8487421397289421E-2</v>
      </c>
      <c r="P741" s="5">
        <f t="shared" si="121"/>
        <v>217907.52826383751</v>
      </c>
      <c r="Q741" s="5">
        <f t="shared" si="122"/>
        <v>6.9619018614644574E+75</v>
      </c>
    </row>
    <row r="742" spans="4:17" x14ac:dyDescent="0.25">
      <c r="D742" s="5">
        <f>'Mg2+离子浓度'!B753</f>
        <v>28.72862750530264</v>
      </c>
      <c r="E742" s="5">
        <f>'OH-离子浓度 '!N753</f>
        <v>29.636438775223052</v>
      </c>
      <c r="F742" s="5">
        <f>'Mg2+离子浓度'!M753</f>
        <v>14.631009899711824</v>
      </c>
      <c r="G742" s="5">
        <f t="shared" si="115"/>
        <v>12850.686716553824</v>
      </c>
      <c r="H742" s="5">
        <f t="shared" si="116"/>
        <v>2290674994038115</v>
      </c>
      <c r="I742" s="5">
        <f>Gd离子浓度!M753</f>
        <v>2.7977306283665609E-2</v>
      </c>
      <c r="J742" s="5">
        <f t="shared" si="117"/>
        <v>728.25578861730196</v>
      </c>
      <c r="K742" s="5">
        <f t="shared" si="118"/>
        <v>4.0458654923183442E+25</v>
      </c>
      <c r="L742" s="5">
        <f>Nd离子浓度!M753</f>
        <v>8.162422847181991E-2</v>
      </c>
      <c r="M742" s="5">
        <f t="shared" si="119"/>
        <v>2124.6976486342319</v>
      </c>
      <c r="N742" s="5">
        <f t="shared" si="120"/>
        <v>6.6396801519819754E+24</v>
      </c>
      <c r="O742" s="5">
        <f>'In离子浓度 '!M753</f>
        <v>1.8487421111892114E-2</v>
      </c>
      <c r="P742" s="5">
        <f t="shared" si="121"/>
        <v>231584.11342234595</v>
      </c>
      <c r="Q742" s="5">
        <f t="shared" si="122"/>
        <v>7.3988534639727141E+75</v>
      </c>
    </row>
    <row r="743" spans="4:17" x14ac:dyDescent="0.25">
      <c r="D743" s="5">
        <f>'Mg2+离子浓度'!B754</f>
        <v>29.021769049560746</v>
      </c>
      <c r="E743" s="5">
        <f>'OH-离子浓度 '!N754</f>
        <v>29.636345733183909</v>
      </c>
      <c r="F743" s="5">
        <f>'Mg2+离子浓度'!M754</f>
        <v>14.630772395998898</v>
      </c>
      <c r="G743" s="5">
        <f t="shared" si="115"/>
        <v>12850.397425975934</v>
      </c>
      <c r="H743" s="5">
        <f t="shared" si="116"/>
        <v>2290623427090184.5</v>
      </c>
      <c r="I743" s="5">
        <f>Gd离子浓度!M754</f>
        <v>2.7977105495001972E-2</v>
      </c>
      <c r="J743" s="5">
        <f t="shared" si="117"/>
        <v>728.24370315033866</v>
      </c>
      <c r="K743" s="5">
        <f t="shared" si="118"/>
        <v>4.0457983508352152E+25</v>
      </c>
      <c r="L743" s="5">
        <f>Nd离子浓度!M754</f>
        <v>8.1623979137051772E-2</v>
      </c>
      <c r="M743" s="5">
        <f t="shared" si="119"/>
        <v>2124.671147386985</v>
      </c>
      <c r="N743" s="5">
        <f t="shared" si="120"/>
        <v>6.6395973355843284E+24</v>
      </c>
      <c r="O743" s="5">
        <f>'In离子浓度 '!M754</f>
        <v>1.8676042303142126E-2</v>
      </c>
      <c r="P743" s="5">
        <f t="shared" si="121"/>
        <v>236329.32431620825</v>
      </c>
      <c r="Q743" s="5">
        <f t="shared" si="122"/>
        <v>7.5504576458852482E+75</v>
      </c>
    </row>
    <row r="744" spans="4:17" x14ac:dyDescent="0.25">
      <c r="D744" s="5">
        <f>'Mg2+离子浓度'!B755</f>
        <v>29.021776536372709</v>
      </c>
      <c r="E744" s="5">
        <f>'OH-离子浓度 '!N755</f>
        <v>29.935499089138858</v>
      </c>
      <c r="F744" s="5">
        <f>'Mg2+离子浓度'!M755</f>
        <v>14.778688546679703</v>
      </c>
      <c r="G744" s="5">
        <f t="shared" si="115"/>
        <v>13243.686844431644</v>
      </c>
      <c r="H744" s="5">
        <f t="shared" si="116"/>
        <v>2360728492768564</v>
      </c>
      <c r="I744" s="5">
        <f>Gd离子浓度!M755</f>
        <v>2.8259812891708338E-2</v>
      </c>
      <c r="J744" s="5">
        <f t="shared" si="117"/>
        <v>758.10400598616229</v>
      </c>
      <c r="K744" s="5">
        <f t="shared" si="118"/>
        <v>4.2116889221453463E+25</v>
      </c>
      <c r="L744" s="5">
        <f>Nd离子浓度!M755</f>
        <v>8.2448600823219809E-2</v>
      </c>
      <c r="M744" s="5">
        <f t="shared" si="119"/>
        <v>2211.7844449839336</v>
      </c>
      <c r="N744" s="5">
        <f t="shared" si="120"/>
        <v>6.9118263905747928E+24</v>
      </c>
      <c r="O744" s="5">
        <f>'In离子浓度 '!M755</f>
        <v>1.867604201483301E-2</v>
      </c>
      <c r="P744" s="5">
        <f t="shared" si="121"/>
        <v>251008.65901508843</v>
      </c>
      <c r="Q744" s="5">
        <f t="shared" si="122"/>
        <v>8.0194459749229522E+75</v>
      </c>
    </row>
    <row r="745" spans="4:17" x14ac:dyDescent="0.25">
      <c r="D745" s="5">
        <f>'Mg2+离子浓度'!B756</f>
        <v>29.314918080630815</v>
      </c>
      <c r="E745" s="5">
        <f>'OH-离子浓度 '!N756</f>
        <v>29.935399396505161</v>
      </c>
      <c r="F745" s="5">
        <f>'Mg2+离子浓度'!M756</f>
        <v>14.778448645714144</v>
      </c>
      <c r="G745" s="5">
        <f t="shared" si="115"/>
        <v>13243.383653051947</v>
      </c>
      <c r="H745" s="5">
        <f t="shared" si="116"/>
        <v>2360674447959349</v>
      </c>
      <c r="I745" s="5">
        <f>Gd离子浓度!M756</f>
        <v>2.8259610075539843E-2</v>
      </c>
      <c r="J745" s="5">
        <f t="shared" si="117"/>
        <v>758.09099125136504</v>
      </c>
      <c r="K745" s="5">
        <f t="shared" si="118"/>
        <v>4.2116166180631396E+25</v>
      </c>
      <c r="L745" s="5">
        <f>Nd离子浓度!M756</f>
        <v>8.2448348970269356E-2</v>
      </c>
      <c r="M745" s="5">
        <f t="shared" si="119"/>
        <v>2211.7555914902678</v>
      </c>
      <c r="N745" s="5">
        <f t="shared" si="120"/>
        <v>6.9117362234070865E+24</v>
      </c>
      <c r="O745" s="5">
        <f>'In离子浓度 '!M756</f>
        <v>1.8864662629909126E-2</v>
      </c>
      <c r="P745" s="5">
        <f t="shared" si="121"/>
        <v>256099.32084056971</v>
      </c>
      <c r="Q745" s="5">
        <f t="shared" si="122"/>
        <v>8.1820869278137293E+75</v>
      </c>
    </row>
    <row r="746" spans="4:17" x14ac:dyDescent="0.25">
      <c r="D746" s="5">
        <f>'Mg2+离子浓度'!B757</f>
        <v>29.314925567442778</v>
      </c>
      <c r="E746" s="5">
        <f>'OH-离子浓度 '!N757</f>
        <v>30.234552718850722</v>
      </c>
      <c r="F746" s="5">
        <f>'Mg2+离子浓度'!M757</f>
        <v>14.926364784280143</v>
      </c>
      <c r="G746" s="5">
        <f t="shared" ref="G746:G809" si="123">F746*E746^2</f>
        <v>13644.610646043799</v>
      </c>
      <c r="H746" s="5">
        <f t="shared" ref="H746:H809" si="124">G746/$G$2</f>
        <v>2432194411059501</v>
      </c>
      <c r="I746" s="5">
        <f>Gd离子浓度!M757</f>
        <v>2.8542317461999884E-2</v>
      </c>
      <c r="J746" s="5">
        <f t="shared" ref="J746:J809" si="125">I746*E746^3</f>
        <v>788.85989376854877</v>
      </c>
      <c r="K746" s="5">
        <f t="shared" ref="K746:K809" si="126">J746/$J$2</f>
        <v>4.3825549653808267E+25</v>
      </c>
      <c r="L746" s="5">
        <f>Nd离子浓度!M757</f>
        <v>8.3272970643711253E-2</v>
      </c>
      <c r="M746" s="5">
        <f t="shared" ref="M746:M809" si="127">L746*E746^3</f>
        <v>2301.5197298974604</v>
      </c>
      <c r="N746" s="5">
        <f t="shared" ref="N746:N809" si="128">M746/$M$2</f>
        <v>7.1922491559295643E+24</v>
      </c>
      <c r="O746" s="5">
        <f>'In离子浓度 '!M757</f>
        <v>1.8864662338688207E-2</v>
      </c>
      <c r="P746" s="5">
        <f t="shared" ref="P746:P809" si="129">O746^2*E746^6</f>
        <v>271843.75542842498</v>
      </c>
      <c r="Q746" s="5">
        <f t="shared" ref="Q746:Q809" si="130">P746/$P$2</f>
        <v>8.6851040072979231E+75</v>
      </c>
    </row>
    <row r="747" spans="4:17" x14ac:dyDescent="0.25">
      <c r="D747" s="5">
        <f>'Mg2+离子浓度'!B758</f>
        <v>29.608067111700883</v>
      </c>
      <c r="E747" s="5">
        <f>'OH-离子浓度 '!N758</f>
        <v>30.23444637577111</v>
      </c>
      <c r="F747" s="5">
        <f>'Mg2+离子浓度'!M758</f>
        <v>14.926122486101061</v>
      </c>
      <c r="G747" s="5">
        <f t="shared" si="123"/>
        <v>13644.293172623393</v>
      </c>
      <c r="H747" s="5">
        <f t="shared" si="124"/>
        <v>2432137820431977.5</v>
      </c>
      <c r="I747" s="5">
        <f>Gd离子浓度!M758</f>
        <v>2.8542112618341161E-2</v>
      </c>
      <c r="J747" s="5">
        <f t="shared" si="125"/>
        <v>788.84590843668911</v>
      </c>
      <c r="K747" s="5">
        <f t="shared" si="126"/>
        <v>4.3824772690927174E+25</v>
      </c>
      <c r="L747" s="5">
        <f>Nd离子浓度!M758</f>
        <v>8.3272716272586214E-2</v>
      </c>
      <c r="M747" s="5">
        <f t="shared" si="127"/>
        <v>2301.4884144850216</v>
      </c>
      <c r="N747" s="5">
        <f t="shared" si="128"/>
        <v>7.1921512952656932E+24</v>
      </c>
      <c r="O747" s="5">
        <f>'In离子浓度 '!M758</f>
        <v>1.9053282377592209E-2</v>
      </c>
      <c r="P747" s="5">
        <f t="shared" si="129"/>
        <v>277301.188944678</v>
      </c>
      <c r="Q747" s="5">
        <f t="shared" si="130"/>
        <v>8.8594629055807663E+75</v>
      </c>
    </row>
    <row r="748" spans="4:17" x14ac:dyDescent="0.25">
      <c r="D748" s="5">
        <f>'Mg2+离子浓度'!B759</f>
        <v>29.608074598512847</v>
      </c>
      <c r="E748" s="5">
        <f>'OH-离子浓度 '!N759</f>
        <v>30.533599664508039</v>
      </c>
      <c r="F748" s="5">
        <f>'Mg2+离子浓度'!M759</f>
        <v>15.074038612552446</v>
      </c>
      <c r="G748" s="5">
        <f t="shared" si="123"/>
        <v>14053.536878023644</v>
      </c>
      <c r="H748" s="5">
        <f t="shared" si="124"/>
        <v>2505086787526496.5</v>
      </c>
      <c r="I748" s="5">
        <f>Gd离子浓度!M759</f>
        <v>2.8824819994554936E-2</v>
      </c>
      <c r="J748" s="5">
        <f t="shared" si="125"/>
        <v>820.54164035432029</v>
      </c>
      <c r="K748" s="5">
        <f t="shared" si="126"/>
        <v>4.5585646686351127E+25</v>
      </c>
      <c r="L748" s="5">
        <f>Nd离子浓度!M759</f>
        <v>8.4097337933302027E-2</v>
      </c>
      <c r="M748" s="5">
        <f t="shared" si="127"/>
        <v>2393.9565842998672</v>
      </c>
      <c r="N748" s="5">
        <f t="shared" si="128"/>
        <v>7.481114325937086E+24</v>
      </c>
      <c r="O748" s="5">
        <f>'In离子浓度 '!M759</f>
        <v>1.9053282083459491E-2</v>
      </c>
      <c r="P748" s="5">
        <f t="shared" si="129"/>
        <v>294176.27011053014</v>
      </c>
      <c r="Q748" s="5">
        <f t="shared" si="130"/>
        <v>9.3986028789306749E+75</v>
      </c>
    </row>
    <row r="749" spans="4:17" x14ac:dyDescent="0.25">
      <c r="D749" s="5">
        <f>'Mg2+离子浓度'!B760</f>
        <v>29.901216142770952</v>
      </c>
      <c r="E749" s="5">
        <f>'OH-离子浓度 '!N760</f>
        <v>30.533486671131154</v>
      </c>
      <c r="F749" s="5">
        <f>'Mg2+离子浓度'!M760</f>
        <v>15.073793917198961</v>
      </c>
      <c r="G749" s="5">
        <f t="shared" si="123"/>
        <v>14053.204736536667</v>
      </c>
      <c r="H749" s="5">
        <f t="shared" si="124"/>
        <v>2505027582270351</v>
      </c>
      <c r="I749" s="5">
        <f>Gd离子浓度!M760</f>
        <v>2.8824613123420616E-2</v>
      </c>
      <c r="J749" s="5">
        <f t="shared" si="125"/>
        <v>820.52664200828917</v>
      </c>
      <c r="K749" s="5">
        <f t="shared" si="126"/>
        <v>4.558481344490496E+25</v>
      </c>
      <c r="L749" s="5">
        <f>Nd离子浓度!M760</f>
        <v>8.4097081044010133E-2</v>
      </c>
      <c r="M749" s="5">
        <f t="shared" si="127"/>
        <v>2393.9226943404642</v>
      </c>
      <c r="N749" s="5">
        <f t="shared" si="128"/>
        <v>7.4810084198139506E+24</v>
      </c>
      <c r="O749" s="5">
        <f>'In离子浓度 '!M760</f>
        <v>1.9241901546193135E-2</v>
      </c>
      <c r="P749" s="5">
        <f t="shared" si="129"/>
        <v>300022.88034472161</v>
      </c>
      <c r="Q749" s="5">
        <f t="shared" si="130"/>
        <v>9.5853955381700192E+75</v>
      </c>
    </row>
    <row r="750" spans="4:17" x14ac:dyDescent="0.25">
      <c r="D750" s="5">
        <f>'Mg2+离子浓度'!B761</f>
        <v>29.901223629582915</v>
      </c>
      <c r="E750" s="5">
        <f>'OH-离子浓度 '!N761</f>
        <v>30.832639926260192</v>
      </c>
      <c r="F750" s="5">
        <f>'Mg2+离子浓度'!M761</f>
        <v>15.221710031535933</v>
      </c>
      <c r="G750" s="5">
        <f t="shared" si="123"/>
        <v>14470.544287357878</v>
      </c>
      <c r="H750" s="5">
        <f t="shared" si="124"/>
        <v>2579419659065575.5</v>
      </c>
      <c r="I750" s="5">
        <f>Gd离子浓度!M761</f>
        <v>2.9107320489388203E-2</v>
      </c>
      <c r="J750" s="5">
        <f t="shared" si="125"/>
        <v>853.1676134230936</v>
      </c>
      <c r="K750" s="5">
        <f t="shared" si="126"/>
        <v>4.7398200745727426E+25</v>
      </c>
      <c r="L750" s="5">
        <f>Nd离子浓度!M761</f>
        <v>8.4921702691999945E-2</v>
      </c>
      <c r="M750" s="5">
        <f t="shared" si="127"/>
        <v>2489.148612630745</v>
      </c>
      <c r="N750" s="5">
        <f t="shared" si="128"/>
        <v>7.7785894144710781E+24</v>
      </c>
      <c r="O750" s="5">
        <f>'In离子浓度 '!M761</f>
        <v>1.9241901249148635E-2</v>
      </c>
      <c r="P750" s="5">
        <f t="shared" si="129"/>
        <v>318097.48077632405</v>
      </c>
      <c r="Q750" s="5">
        <f t="shared" si="130"/>
        <v>1.0162858810745177E+76</v>
      </c>
    </row>
    <row r="751" spans="4:17" x14ac:dyDescent="0.25">
      <c r="D751" s="5">
        <f>'Mg2+离子浓度'!B762</f>
        <v>30.194365173841021</v>
      </c>
      <c r="E751" s="5">
        <f>'OH-离子浓度 '!N762</f>
        <v>30.832520282734677</v>
      </c>
      <c r="F751" s="5">
        <f>'Mg2+离子浓度'!M762</f>
        <v>15.221462939047147</v>
      </c>
      <c r="G751" s="5">
        <f t="shared" si="123"/>
        <v>14470.19708699207</v>
      </c>
      <c r="H751" s="5">
        <f t="shared" si="124"/>
        <v>2579357769517303</v>
      </c>
      <c r="I751" s="5">
        <f>Gd离子浓度!M762</f>
        <v>2.9107111590792892E-2</v>
      </c>
      <c r="J751" s="5">
        <f t="shared" si="125"/>
        <v>853.15155854462728</v>
      </c>
      <c r="K751" s="5">
        <f t="shared" si="126"/>
        <v>4.7397308808034848E+25</v>
      </c>
      <c r="L751" s="5">
        <f>Nd离子浓度!M762</f>
        <v>8.4921443284548911E-2</v>
      </c>
      <c r="M751" s="5">
        <f t="shared" si="127"/>
        <v>2489.1120325037541</v>
      </c>
      <c r="N751" s="5">
        <f t="shared" si="128"/>
        <v>7.7784751015742315E+24</v>
      </c>
      <c r="O751" s="5">
        <f>'In离子浓度 '!M762</f>
        <v>1.94305201357137E-2</v>
      </c>
      <c r="P751" s="5">
        <f t="shared" si="129"/>
        <v>324356.80060945265</v>
      </c>
      <c r="Q751" s="5">
        <f t="shared" si="130"/>
        <v>1.0362837080174206E+76</v>
      </c>
    </row>
    <row r="752" spans="4:17" x14ac:dyDescent="0.25">
      <c r="D752" s="5">
        <f>'Mg2+离子浓度'!B763</f>
        <v>30.194372660652984</v>
      </c>
      <c r="E752" s="5">
        <f>'OH-离子浓度 '!N763</f>
        <v>31.131673504256586</v>
      </c>
      <c r="F752" s="5">
        <f>'Mg2+离子浓度'!M763</f>
        <v>15.369379041269902</v>
      </c>
      <c r="G752" s="5">
        <f t="shared" si="123"/>
        <v>14895.711611387362</v>
      </c>
      <c r="H752" s="5">
        <f t="shared" si="124"/>
        <v>2655207060853362.5</v>
      </c>
      <c r="I752" s="5">
        <f>Gd离子浓度!M763</f>
        <v>2.9389818946514355E-2</v>
      </c>
      <c r="J752" s="5">
        <f t="shared" si="125"/>
        <v>886.75635991074273</v>
      </c>
      <c r="K752" s="5">
        <f t="shared" si="126"/>
        <v>4.9264242217263491E+25</v>
      </c>
      <c r="L752" s="5">
        <f>Nd离子浓度!M763</f>
        <v>8.5746064919812737E-2</v>
      </c>
      <c r="M752" s="5">
        <f t="shared" si="127"/>
        <v>2587.149942751902</v>
      </c>
      <c r="N752" s="5">
        <f t="shared" si="128"/>
        <v>8.0848435710996945E+24</v>
      </c>
      <c r="O752" s="5">
        <f>'In离子浓度 '!M763</f>
        <v>1.9430519835757418E-2</v>
      </c>
      <c r="P752" s="5">
        <f t="shared" si="129"/>
        <v>343703.25255052163</v>
      </c>
      <c r="Q752" s="5">
        <f t="shared" si="130"/>
        <v>1.0980934586278646E+76</v>
      </c>
    </row>
    <row r="753" spans="4:17" x14ac:dyDescent="0.25">
      <c r="D753" s="5">
        <f>'Mg2+离子浓度'!B764</f>
        <v>30.48751420491109</v>
      </c>
      <c r="E753" s="5">
        <f>'OH-离子浓度 '!N764</f>
        <v>31.131547210731071</v>
      </c>
      <c r="F753" s="5">
        <f>'Mg2+离子浓度'!M764</f>
        <v>15.369129551684924</v>
      </c>
      <c r="G753" s="5">
        <f t="shared" si="123"/>
        <v>14895.348956544656</v>
      </c>
      <c r="H753" s="5">
        <f t="shared" si="124"/>
        <v>2655142416496374</v>
      </c>
      <c r="I753" s="5">
        <f>Gd离子浓度!M764</f>
        <v>2.9389608020472691E-2</v>
      </c>
      <c r="J753" s="5">
        <f t="shared" si="125"/>
        <v>886.7392038671502</v>
      </c>
      <c r="K753" s="5">
        <f t="shared" si="126"/>
        <v>4.9263289103730566E+25</v>
      </c>
      <c r="L753" s="5">
        <f>Nd离子浓度!M764</f>
        <v>8.574580299421028E-2</v>
      </c>
      <c r="M753" s="5">
        <f t="shared" si="127"/>
        <v>2587.1105538076731</v>
      </c>
      <c r="N753" s="5">
        <f t="shared" si="128"/>
        <v>8.0847204806489789E+24</v>
      </c>
      <c r="O753" s="5">
        <f>'In离子浓度 '!M764</f>
        <v>1.9619138146155679E-2</v>
      </c>
      <c r="P753" s="5">
        <f t="shared" si="129"/>
        <v>350399.98759921774</v>
      </c>
      <c r="Q753" s="5">
        <f t="shared" si="130"/>
        <v>1.1194887782722611E+76</v>
      </c>
    </row>
    <row r="754" spans="4:17" x14ac:dyDescent="0.25">
      <c r="D754" s="5">
        <f>'Mg2+离子浓度'!B765</f>
        <v>30.487521691723053</v>
      </c>
      <c r="E754" s="5">
        <f>'OH-离子浓度 '!N765</f>
        <v>31.430700398646596</v>
      </c>
      <c r="F754" s="5">
        <f>'Mg2+离子浓度'!M765</f>
        <v>15.517045641793665</v>
      </c>
      <c r="G754" s="5">
        <f t="shared" si="123"/>
        <v>15329.117577807929</v>
      </c>
      <c r="H754" s="5">
        <f t="shared" si="124"/>
        <v>2732463026347224.5</v>
      </c>
      <c r="I754" s="5">
        <f>Gd离子浓度!M765</f>
        <v>2.967231536594812E-2</v>
      </c>
      <c r="J754" s="5">
        <f t="shared" si="125"/>
        <v>921.32660597589859</v>
      </c>
      <c r="K754" s="5">
        <f t="shared" si="126"/>
        <v>5.1184811443105478E+25</v>
      </c>
      <c r="L754" s="5">
        <f>Nd离子浓度!M765</f>
        <v>8.6570424616748146E-2</v>
      </c>
      <c r="M754" s="5">
        <f t="shared" si="127"/>
        <v>2688.0152258550379</v>
      </c>
      <c r="N754" s="5">
        <f t="shared" si="128"/>
        <v>8.4000475807969937E+24</v>
      </c>
      <c r="O754" s="5">
        <f>'In离子浓度 '!M765</f>
        <v>1.9619137843287632E-2</v>
      </c>
      <c r="P754" s="5">
        <f t="shared" si="129"/>
        <v>371094.22038265254</v>
      </c>
      <c r="Q754" s="5">
        <f t="shared" si="130"/>
        <v>1.1856045379637461E+76</v>
      </c>
    </row>
    <row r="755" spans="4:17" x14ac:dyDescent="0.25">
      <c r="D755" s="5">
        <f>'Mg2+离子浓度'!B766</f>
        <v>30.780663235981159</v>
      </c>
      <c r="E755" s="5">
        <f>'OH-离子浓度 '!N766</f>
        <v>31.430567455269717</v>
      </c>
      <c r="F755" s="5">
        <f>'Mg2+离子浓度'!M766</f>
        <v>15.516793755151609</v>
      </c>
      <c r="G755" s="5">
        <f t="shared" si="123"/>
        <v>15328.739068105049</v>
      </c>
      <c r="H755" s="5">
        <f t="shared" si="124"/>
        <v>2732395555811952</v>
      </c>
      <c r="I755" s="5">
        <f>Gd离子浓度!M766</f>
        <v>2.9672102412474723E-2</v>
      </c>
      <c r="J755" s="5">
        <f t="shared" si="125"/>
        <v>921.3083030067927</v>
      </c>
      <c r="K755" s="5">
        <f t="shared" si="126"/>
        <v>5.1183794611488485E+25</v>
      </c>
      <c r="L755" s="5">
        <f>Nd离子浓度!M766</f>
        <v>8.657016017300205E-2</v>
      </c>
      <c r="M755" s="5">
        <f t="shared" si="127"/>
        <v>2687.972906378317</v>
      </c>
      <c r="N755" s="5">
        <f t="shared" si="128"/>
        <v>8.3999153324322412E+24</v>
      </c>
      <c r="O755" s="5">
        <f>'In离子浓度 '!M766</f>
        <v>1.9807755577520843E-2</v>
      </c>
      <c r="P755" s="5">
        <f t="shared" si="129"/>
        <v>378254.29520215414</v>
      </c>
      <c r="Q755" s="5">
        <f t="shared" si="130"/>
        <v>1.2084801763647098E+76</v>
      </c>
    </row>
    <row r="756" spans="4:17" x14ac:dyDescent="0.25">
      <c r="D756" s="5">
        <f>'Mg2+离子浓度'!B767</f>
        <v>30.780670722793122</v>
      </c>
      <c r="E756" s="5">
        <f>'OH-离子浓度 '!N767</f>
        <v>31.729720609579612</v>
      </c>
      <c r="F756" s="5">
        <f>'Mg2+离子浓度'!M767</f>
        <v>15.664709833146526</v>
      </c>
      <c r="G756" s="5">
        <f t="shared" si="123"/>
        <v>15770.840904671211</v>
      </c>
      <c r="H756" s="5">
        <f t="shared" si="124"/>
        <v>2811201587285421</v>
      </c>
      <c r="I756" s="5">
        <f>Gd离子浓度!M767</f>
        <v>2.9954809747704189E-2</v>
      </c>
      <c r="J756" s="5">
        <f t="shared" si="125"/>
        <v>956.89725696645462</v>
      </c>
      <c r="K756" s="5">
        <f t="shared" si="126"/>
        <v>5.316095872035859E+25</v>
      </c>
      <c r="L756" s="5">
        <f>Nd离子浓度!M767</f>
        <v>8.7394781782814013E-2</v>
      </c>
      <c r="M756" s="5">
        <f t="shared" si="127"/>
        <v>2791.7996363694501</v>
      </c>
      <c r="N756" s="5">
        <f t="shared" si="128"/>
        <v>8.7243738636545315E+24</v>
      </c>
      <c r="O756" s="5">
        <f>'In离子浓度 '!M767</f>
        <v>1.9807755271741046E-2</v>
      </c>
      <c r="P756" s="5">
        <f t="shared" si="129"/>
        <v>400375.97683706554</v>
      </c>
      <c r="Q756" s="5">
        <f t="shared" si="130"/>
        <v>1.2791564755177812E+76</v>
      </c>
    </row>
    <row r="757" spans="4:17" x14ac:dyDescent="0.25">
      <c r="D757" s="5">
        <f>'Mg2+离子浓度'!B768</f>
        <v>31.073812267051228</v>
      </c>
      <c r="E757" s="5">
        <f>'OH-离子浓度 '!N768</f>
        <v>31.729581016499992</v>
      </c>
      <c r="F757" s="5">
        <f>'Mg2+离子浓度'!M768</f>
        <v>15.66445554948649</v>
      </c>
      <c r="G757" s="5">
        <f t="shared" si="123"/>
        <v>15770.446134940232</v>
      </c>
      <c r="H757" s="5">
        <f t="shared" si="124"/>
        <v>2811131218349417.5</v>
      </c>
      <c r="I757" s="5">
        <f>Gd离子浓度!M768</f>
        <v>2.9954594766813683E-2</v>
      </c>
      <c r="J757" s="5">
        <f t="shared" si="125"/>
        <v>956.87776017048475</v>
      </c>
      <c r="K757" s="5">
        <f t="shared" si="126"/>
        <v>5.3159875565026936E+25</v>
      </c>
      <c r="L757" s="5">
        <f>Nd离子浓度!M768</f>
        <v>8.7394514820932009E-2</v>
      </c>
      <c r="M757" s="5">
        <f t="shared" si="127"/>
        <v>2791.7542615427969</v>
      </c>
      <c r="N757" s="5">
        <f t="shared" si="128"/>
        <v>8.7242320673212412E+24</v>
      </c>
      <c r="O757" s="5">
        <f>'In离子浓度 '!M768</f>
        <v>1.999637242981098E-2</v>
      </c>
      <c r="P757" s="5">
        <f t="shared" si="129"/>
        <v>408026.58247079048</v>
      </c>
      <c r="Q757" s="5">
        <f t="shared" si="130"/>
        <v>1.3035993050185E+76</v>
      </c>
    </row>
    <row r="758" spans="4:17" x14ac:dyDescent="0.25">
      <c r="D758" s="5">
        <f>'Mg2+离子浓度'!B769</f>
        <v>31.073819753863191</v>
      </c>
      <c r="E758" s="5">
        <f>'OH-离子浓度 '!N769</f>
        <v>32.028734137205014</v>
      </c>
      <c r="F758" s="5">
        <f>'Mg2+离子浓度'!M769</f>
        <v>15.812371615367788</v>
      </c>
      <c r="G758" s="5">
        <f t="shared" si="123"/>
        <v>16220.960300385463</v>
      </c>
      <c r="H758" s="5">
        <f t="shared" si="124"/>
        <v>2891436773687248.5</v>
      </c>
      <c r="I758" s="5">
        <f>Gd离子浓度!M769</f>
        <v>3.0237302091797254E-2</v>
      </c>
      <c r="J758" s="5">
        <f t="shared" si="125"/>
        <v>993.4873973860773</v>
      </c>
      <c r="K758" s="5">
        <f t="shared" si="126"/>
        <v>5.5193744299226519E+25</v>
      </c>
      <c r="L758" s="5">
        <f>Nd离子浓度!M769</f>
        <v>8.8219136418018096E-2</v>
      </c>
      <c r="M758" s="5">
        <f t="shared" si="127"/>
        <v>2898.5588718697309</v>
      </c>
      <c r="N758" s="5">
        <f t="shared" si="128"/>
        <v>9.0579964745929092E+24</v>
      </c>
      <c r="O758" s="5">
        <f>'In离子浓度 '!M769</f>
        <v>1.9996372121119422E-2</v>
      </c>
      <c r="P758" s="5">
        <f t="shared" si="129"/>
        <v>431659.26536189386</v>
      </c>
      <c r="Q758" s="5">
        <f t="shared" si="130"/>
        <v>1.3791030842233031E+76</v>
      </c>
    </row>
    <row r="759" spans="4:17" x14ac:dyDescent="0.25">
      <c r="D759" s="5">
        <f>'Mg2+离子浓度'!B770</f>
        <v>31.366961298121296</v>
      </c>
      <c r="E759" s="5">
        <f>'OH-离子浓度 '!N770</f>
        <v>32.028587894571281</v>
      </c>
      <c r="F759" s="5">
        <f>'Mg2+离子浓度'!M770</f>
        <v>15.812114934728891</v>
      </c>
      <c r="G759" s="5">
        <f t="shared" si="123"/>
        <v>16220.548860674435</v>
      </c>
      <c r="H759" s="5">
        <f t="shared" si="124"/>
        <v>2891363433275300.5</v>
      </c>
      <c r="I759" s="5">
        <f>Gd离子浓度!M770</f>
        <v>3.023708508350427E-2</v>
      </c>
      <c r="J759" s="5">
        <f t="shared" si="125"/>
        <v>993.46665870766572</v>
      </c>
      <c r="K759" s="5">
        <f t="shared" si="126"/>
        <v>5.519259215042588E+25</v>
      </c>
      <c r="L759" s="5">
        <f>Nd离子浓度!M770</f>
        <v>8.8218866938007859E-2</v>
      </c>
      <c r="M759" s="5">
        <f t="shared" si="127"/>
        <v>2898.5103137369506</v>
      </c>
      <c r="N759" s="5">
        <f t="shared" si="128"/>
        <v>9.0578447304279711E+24</v>
      </c>
      <c r="O759" s="5">
        <f>'In离子浓度 '!M770</f>
        <v>2.0184988703027849E-2</v>
      </c>
      <c r="P759" s="5">
        <f t="shared" si="129"/>
        <v>439828.90826326457</v>
      </c>
      <c r="Q759" s="5">
        <f t="shared" si="130"/>
        <v>1.4052041797548388E+76</v>
      </c>
    </row>
    <row r="760" spans="4:17" x14ac:dyDescent="0.25">
      <c r="D760" s="5">
        <f>'Mg2+离子浓度'!B771</f>
        <v>31.36696878493326</v>
      </c>
      <c r="E760" s="5">
        <f>'OH-离子浓度 '!N771</f>
        <v>32.327740981672171</v>
      </c>
      <c r="F760" s="5">
        <f>'Mg2+离子浓度'!M771</f>
        <v>15.960030988496765</v>
      </c>
      <c r="G760" s="5">
        <f t="shared" si="123"/>
        <v>16679.554463716369</v>
      </c>
      <c r="H760" s="5">
        <f t="shared" si="124"/>
        <v>2973182613853185.5</v>
      </c>
      <c r="I760" s="5">
        <f>Gd离子浓度!M771</f>
        <v>3.0519792398242027E-2</v>
      </c>
      <c r="J760" s="5">
        <f t="shared" si="125"/>
        <v>1031.1162908607187</v>
      </c>
      <c r="K760" s="5">
        <f t="shared" si="126"/>
        <v>5.7284238381151043E+25</v>
      </c>
      <c r="L760" s="5">
        <f>Nd离子浓度!M771</f>
        <v>8.9043488522368097E-2</v>
      </c>
      <c r="M760" s="5">
        <f t="shared" si="127"/>
        <v>3008.3491529834832</v>
      </c>
      <c r="N760" s="5">
        <f t="shared" si="128"/>
        <v>9.4010911030733852E+24</v>
      </c>
      <c r="O760" s="5">
        <f>'In离子浓度 '!M771</f>
        <v>2.0184988391424553E-2</v>
      </c>
      <c r="P760" s="5">
        <f t="shared" si="129"/>
        <v>465060.17914193863</v>
      </c>
      <c r="Q760" s="5">
        <f t="shared" si="130"/>
        <v>1.485815268824085E+76</v>
      </c>
    </row>
    <row r="761" spans="4:17" x14ac:dyDescent="0.25">
      <c r="D761" s="5">
        <f>'Mg2+离子浓度'!B772</f>
        <v>31.660110329191365</v>
      </c>
      <c r="E761" s="5">
        <f>'OH-离子浓度 '!N772</f>
        <v>32.327588089632954</v>
      </c>
      <c r="F761" s="5">
        <f>'Mg2+离子浓度'!M772</f>
        <v>15.959771910918104</v>
      </c>
      <c r="G761" s="5">
        <f t="shared" si="123"/>
        <v>16679.125939289868</v>
      </c>
      <c r="H761" s="5">
        <f t="shared" si="124"/>
        <v>2973106228037410</v>
      </c>
      <c r="I761" s="5">
        <f>Gd离子浓度!M772</f>
        <v>3.0519573362561184E-2</v>
      </c>
      <c r="J761" s="5">
        <f t="shared" si="125"/>
        <v>1031.0942610767979</v>
      </c>
      <c r="K761" s="5">
        <f t="shared" si="126"/>
        <v>5.7283014504266556E+25</v>
      </c>
      <c r="L761" s="5">
        <f>Nd离子浓度!M772</f>
        <v>8.9043216524237412E-2</v>
      </c>
      <c r="M761" s="5">
        <f t="shared" si="127"/>
        <v>3008.2972804130673</v>
      </c>
      <c r="N761" s="5">
        <f t="shared" si="128"/>
        <v>9.4009290012908354E+24</v>
      </c>
      <c r="O761" s="5">
        <f>'In离子浓度 '!M772</f>
        <v>2.0373604397173249E-2</v>
      </c>
      <c r="P761" s="5">
        <f t="shared" si="129"/>
        <v>473778.73149434594</v>
      </c>
      <c r="Q761" s="5">
        <f t="shared" si="130"/>
        <v>1.5136700686720316E+76</v>
      </c>
    </row>
    <row r="762" spans="4:17" x14ac:dyDescent="0.25">
      <c r="D762" s="5">
        <f>'Mg2+离子浓度'!B773</f>
        <v>31.660117816003329</v>
      </c>
      <c r="E762" s="5">
        <f>'OH-离子浓度 '!N773</f>
        <v>32.626741143130459</v>
      </c>
      <c r="F762" s="5">
        <f>'Mg2+离子浓度'!M773</f>
        <v>16.10768795257275</v>
      </c>
      <c r="G762" s="5">
        <f t="shared" si="123"/>
        <v>17146.702083787874</v>
      </c>
      <c r="H762" s="5">
        <f t="shared" si="124"/>
        <v>3056453134365040</v>
      </c>
      <c r="I762" s="5">
        <f>Gd离子浓度!M773</f>
        <v>3.0802280667053202E-2</v>
      </c>
      <c r="J762" s="5">
        <f t="shared" si="125"/>
        <v>1069.8033801051347</v>
      </c>
      <c r="K762" s="5">
        <f t="shared" si="126"/>
        <v>5.9433521116951928E+25</v>
      </c>
      <c r="L762" s="5">
        <f>Nd离子浓度!M773</f>
        <v>8.9867838095871885E-2</v>
      </c>
      <c r="M762" s="5">
        <f t="shared" si="127"/>
        <v>3121.2272232990586</v>
      </c>
      <c r="N762" s="5">
        <f t="shared" si="128"/>
        <v>9.7538350728095592E+24</v>
      </c>
      <c r="O762" s="5">
        <f>'In离子浓度 '!M773</f>
        <v>2.0373604082658217E-2</v>
      </c>
      <c r="P762" s="5">
        <f t="shared" si="129"/>
        <v>500700.36564139789</v>
      </c>
      <c r="Q762" s="5">
        <f t="shared" si="130"/>
        <v>1.5996816793654883E+76</v>
      </c>
    </row>
    <row r="763" spans="4:17" x14ac:dyDescent="0.25">
      <c r="D763" s="5">
        <f>'Mg2+离子浓度'!B774</f>
        <v>31.953259360261434</v>
      </c>
      <c r="E763" s="5">
        <f>'OH-离子浓度 '!N774</f>
        <v>32.626581601834374</v>
      </c>
      <c r="F763" s="5">
        <f>'Mg2+离子浓度'!M774</f>
        <v>16.107426478093434</v>
      </c>
      <c r="G763" s="5">
        <f t="shared" si="123"/>
        <v>17146.2560551276</v>
      </c>
      <c r="H763" s="5">
        <f t="shared" si="124"/>
        <v>3056373628364991.5</v>
      </c>
      <c r="I763" s="5">
        <f>Gd离子浓度!M774</f>
        <v>3.0802059603999121E-2</v>
      </c>
      <c r="J763" s="5">
        <f t="shared" si="125"/>
        <v>1069.7800088118879</v>
      </c>
      <c r="K763" s="5">
        <f t="shared" si="126"/>
        <v>5.9432222711771554E+25</v>
      </c>
      <c r="L763" s="5">
        <f>Nd离子浓度!M774</f>
        <v>8.9867563579628454E-2</v>
      </c>
      <c r="M763" s="5">
        <f t="shared" si="127"/>
        <v>3121.1719019476177</v>
      </c>
      <c r="N763" s="5">
        <f t="shared" si="128"/>
        <v>9.7536621935863057E+24</v>
      </c>
      <c r="O763" s="5">
        <f>'In离子浓度 '!M774</f>
        <v>2.0562219512248944E-2</v>
      </c>
      <c r="P763" s="5">
        <f t="shared" si="129"/>
        <v>509999.11710241984</v>
      </c>
      <c r="Q763" s="5">
        <f t="shared" si="130"/>
        <v>1.6293901504869644E+76</v>
      </c>
    </row>
    <row r="764" spans="4:17" x14ac:dyDescent="0.25">
      <c r="D764" s="5">
        <f>'Mg2+离子浓度'!B775</f>
        <v>31.953266847073397</v>
      </c>
      <c r="E764" s="5">
        <f>'OH-离子浓度 '!N775</f>
        <v>32.925734621729262</v>
      </c>
      <c r="F764" s="5">
        <f>'Mg2+离子浓度'!M775</f>
        <v>16.255342507635053</v>
      </c>
      <c r="G764" s="5">
        <f t="shared" si="123"/>
        <v>17622.481840083015</v>
      </c>
      <c r="H764" s="5">
        <f t="shared" si="124"/>
        <v>3141262360086099</v>
      </c>
      <c r="I764" s="5">
        <f>Gd离子浓度!M775</f>
        <v>3.108476689824546E-2</v>
      </c>
      <c r="J764" s="5">
        <f t="shared" si="125"/>
        <v>1109.5682868894089</v>
      </c>
      <c r="K764" s="5">
        <f t="shared" si="126"/>
        <v>6.1642682604967165E+25</v>
      </c>
      <c r="L764" s="5">
        <f>Nd离子浓度!M775</f>
        <v>9.0692185138537149E-2</v>
      </c>
      <c r="M764" s="5">
        <f t="shared" si="127"/>
        <v>3237.2503492732849</v>
      </c>
      <c r="N764" s="5">
        <f t="shared" si="128"/>
        <v>1.0116407341479017E+25</v>
      </c>
      <c r="O764" s="5">
        <f>'In离子浓度 '!M775</f>
        <v>2.0562219194822196E-2</v>
      </c>
      <c r="P764" s="5">
        <f t="shared" si="129"/>
        <v>538707.23694333911</v>
      </c>
      <c r="Q764" s="5">
        <f t="shared" si="130"/>
        <v>1.7211093832055561E+76</v>
      </c>
    </row>
    <row r="765" spans="4:17" x14ac:dyDescent="0.25">
      <c r="D765" s="5">
        <f>'Mg2+离子浓度'!B776</f>
        <v>32.246408391331499</v>
      </c>
      <c r="E765" s="5">
        <f>'OH-离子浓度 '!N776</f>
        <v>32.925568431324919</v>
      </c>
      <c r="F765" s="5">
        <f>'Mg2+离子浓度'!M776</f>
        <v>16.25507863629419</v>
      </c>
      <c r="G765" s="5">
        <f t="shared" si="123"/>
        <v>17622.017882888376</v>
      </c>
      <c r="H765" s="5">
        <f t="shared" si="124"/>
        <v>3141179658268873</v>
      </c>
      <c r="I765" s="5">
        <f>Gd离子浓度!M776</f>
        <v>3.1084543807832769E-2</v>
      </c>
      <c r="J765" s="5">
        <f t="shared" si="125"/>
        <v>1109.5435224890123</v>
      </c>
      <c r="K765" s="5">
        <f t="shared" si="126"/>
        <v>6.1641306804945127E+25</v>
      </c>
      <c r="L765" s="5">
        <f>Nd离子浓度!M776</f>
        <v>9.0691908104188687E-2</v>
      </c>
      <c r="M765" s="5">
        <f t="shared" si="127"/>
        <v>3237.1914415490032</v>
      </c>
      <c r="N765" s="5">
        <f t="shared" si="128"/>
        <v>1.0116223254840635E+25</v>
      </c>
      <c r="O765" s="5">
        <f>'In离子浓度 '!M776</f>
        <v>2.0750834048256721E-2</v>
      </c>
      <c r="P765" s="5">
        <f t="shared" si="129"/>
        <v>548618.94783957279</v>
      </c>
      <c r="Q765" s="5">
        <f t="shared" si="130"/>
        <v>1.7527761911807438E+76</v>
      </c>
    </row>
    <row r="766" spans="4:17" x14ac:dyDescent="0.25">
      <c r="D766" s="5">
        <f>'Mg2+离子浓度'!B777</f>
        <v>32.246415878143466</v>
      </c>
      <c r="E766" s="5">
        <f>'OH-离子浓度 '!N777</f>
        <v>33.224721417759874</v>
      </c>
      <c r="F766" s="5">
        <f>'Mg2+离子浓度'!M777</f>
        <v>16.402994653793169</v>
      </c>
      <c r="G766" s="5">
        <f t="shared" si="123"/>
        <v>18106.972402676896</v>
      </c>
      <c r="H766" s="5">
        <f t="shared" si="124"/>
        <v>3227624314202655.5</v>
      </c>
      <c r="I766" s="5">
        <f>Gd离子浓度!M777</f>
        <v>3.1367251091967668E-2</v>
      </c>
      <c r="J766" s="5">
        <f t="shared" si="125"/>
        <v>1150.4308120251389</v>
      </c>
      <c r="K766" s="5">
        <f t="shared" si="126"/>
        <v>6.3912822890285503E+25</v>
      </c>
      <c r="L766" s="5">
        <f>Nd离子浓度!M777</f>
        <v>9.1516529650762971E-2</v>
      </c>
      <c r="M766" s="5">
        <f t="shared" si="127"/>
        <v>3356.4763201965848</v>
      </c>
      <c r="N766" s="5">
        <f t="shared" si="128"/>
        <v>1.0488988500614328E+25</v>
      </c>
      <c r="O766" s="5">
        <f>'In离子浓度 '!M777</f>
        <v>2.075083372791826E-2</v>
      </c>
      <c r="P766" s="5">
        <f t="shared" si="129"/>
        <v>579214.18600863311</v>
      </c>
      <c r="Q766" s="5">
        <f t="shared" si="130"/>
        <v>1.8505245559381249E+76</v>
      </c>
    </row>
    <row r="767" spans="4:17" x14ac:dyDescent="0.25">
      <c r="D767" s="5">
        <f>'Mg2+离子浓度'!B778</f>
        <v>32.539557422401572</v>
      </c>
      <c r="E767" s="5">
        <f>'OH-离子浓度 '!N778</f>
        <v>33.22454857839589</v>
      </c>
      <c r="F767" s="5">
        <f>'Mg2+离子浓度'!M778</f>
        <v>16.402728385629857</v>
      </c>
      <c r="G767" s="5">
        <f t="shared" si="123"/>
        <v>18106.490087865594</v>
      </c>
      <c r="H767" s="5">
        <f t="shared" si="124"/>
        <v>3227538340082993.5</v>
      </c>
      <c r="I767" s="5">
        <f>Gd离子浓度!M778</f>
        <v>3.1367025974210989E-2</v>
      </c>
      <c r="J767" s="5">
        <f t="shared" si="125"/>
        <v>1150.4046017125092</v>
      </c>
      <c r="K767" s="5">
        <f t="shared" si="126"/>
        <v>6.3911366761806075E+25</v>
      </c>
      <c r="L767" s="5">
        <f>Nd离子浓度!M778</f>
        <v>9.1516250098317223E-2</v>
      </c>
      <c r="M767" s="5">
        <f t="shared" si="127"/>
        <v>3356.4136852226793</v>
      </c>
      <c r="N767" s="5">
        <f t="shared" si="128"/>
        <v>1.0488792766320872E+25</v>
      </c>
      <c r="O767" s="5">
        <f>'In离子浓度 '!M778</f>
        <v>2.0939448005198355E-2</v>
      </c>
      <c r="P767" s="5">
        <f t="shared" si="129"/>
        <v>589773.14200799062</v>
      </c>
      <c r="Q767" s="5">
        <f t="shared" si="130"/>
        <v>1.8842592396421427E+76</v>
      </c>
    </row>
    <row r="768" spans="4:17" x14ac:dyDescent="0.25">
      <c r="D768" s="5">
        <f>'Mg2+离子浓度'!B779</f>
        <v>32.539564909213539</v>
      </c>
      <c r="E768" s="5">
        <f>'OH-离子浓度 '!N779</f>
        <v>33.523701531229733</v>
      </c>
      <c r="F768" s="5">
        <f>'Mg2+离子浓度'!M779</f>
        <v>16.550644391016203</v>
      </c>
      <c r="G768" s="5">
        <f t="shared" si="123"/>
        <v>18600.252431549365</v>
      </c>
      <c r="H768" s="5">
        <f t="shared" si="124"/>
        <v>3315553018101491</v>
      </c>
      <c r="I768" s="5">
        <f>Gd离子浓度!M779</f>
        <v>3.1649733248100366E-2</v>
      </c>
      <c r="J768" s="5">
        <f t="shared" si="125"/>
        <v>1192.4109352740495</v>
      </c>
      <c r="K768" s="5">
        <f t="shared" si="126"/>
        <v>6.6245051959669417E+25</v>
      </c>
      <c r="L768" s="5">
        <f>Nd离子浓度!M779</f>
        <v>9.2340871632165811E-2</v>
      </c>
      <c r="M768" s="5">
        <f t="shared" si="127"/>
        <v>3478.9634479317624</v>
      </c>
      <c r="N768" s="5">
        <f t="shared" si="128"/>
        <v>1.0871760774786757E+25</v>
      </c>
      <c r="O768" s="5">
        <f>'In离子浓度 '!M779</f>
        <v>2.0939447681948189E-2</v>
      </c>
      <c r="P768" s="5">
        <f t="shared" si="129"/>
        <v>622360.80889089894</v>
      </c>
      <c r="Q768" s="5">
        <f t="shared" si="130"/>
        <v>1.9883731913447252E+76</v>
      </c>
    </row>
    <row r="769" spans="4:17" x14ac:dyDescent="0.25">
      <c r="D769" s="5">
        <f>'Mg2+离子浓度'!B780</f>
        <v>32.832706453471644</v>
      </c>
      <c r="E769" s="5">
        <f>'OH-离子浓度 '!N780</f>
        <v>33.523522043054705</v>
      </c>
      <c r="F769" s="5">
        <f>'Mg2+离子浓度'!M780</f>
        <v>16.55037572606955</v>
      </c>
      <c r="G769" s="5">
        <f t="shared" si="123"/>
        <v>18599.751325257977</v>
      </c>
      <c r="H769" s="5">
        <f t="shared" si="124"/>
        <v>3315463694341885.5</v>
      </c>
      <c r="I769" s="5">
        <f>Gd离子浓度!M780</f>
        <v>3.164950610301432E-2</v>
      </c>
      <c r="J769" s="5">
        <f t="shared" si="125"/>
        <v>1192.3832250235889</v>
      </c>
      <c r="K769" s="5">
        <f t="shared" si="126"/>
        <v>6.6243512501310496E+25</v>
      </c>
      <c r="L769" s="5">
        <f>Nd离子浓度!M780</f>
        <v>9.2340589561630507E-2</v>
      </c>
      <c r="M769" s="5">
        <f t="shared" si="127"/>
        <v>3478.896941509935</v>
      </c>
      <c r="N769" s="5">
        <f t="shared" si="128"/>
        <v>1.0871552942218547E+25</v>
      </c>
      <c r="O769" s="5">
        <f>'In离子浓度 '!M780</f>
        <v>2.1128061383075623E-2</v>
      </c>
      <c r="P769" s="5">
        <f t="shared" si="129"/>
        <v>633602.87717811845</v>
      </c>
      <c r="Q769" s="5">
        <f t="shared" si="130"/>
        <v>2.0242903424221038E+76</v>
      </c>
    </row>
    <row r="770" spans="4:17" x14ac:dyDescent="0.25">
      <c r="D770" s="5">
        <f>'Mg2+离子浓度'!B781</f>
        <v>32.832713940283611</v>
      </c>
      <c r="E770" s="5">
        <f>'OH-离子浓度 '!N781</f>
        <v>33.822674962288168</v>
      </c>
      <c r="F770" s="5">
        <f>'Mg2+离子浓度'!M781</f>
        <v>16.698291719343455</v>
      </c>
      <c r="G770" s="5">
        <f t="shared" si="123"/>
        <v>19102.400577265667</v>
      </c>
      <c r="H770" s="5">
        <f t="shared" si="124"/>
        <v>3405062491491206.5</v>
      </c>
      <c r="I770" s="5">
        <f>Gd离子浓度!M781</f>
        <v>3.1932213366658246E-2</v>
      </c>
      <c r="J770" s="5">
        <f t="shared" si="125"/>
        <v>1235.5288153713982</v>
      </c>
      <c r="K770" s="5">
        <f t="shared" si="126"/>
        <v>6.8640489742855456E+25</v>
      </c>
      <c r="L770" s="5">
        <f>Nd离子浓度!M781</f>
        <v>9.3165211082753469E-2</v>
      </c>
      <c r="M770" s="5">
        <f t="shared" si="127"/>
        <v>3604.7705669876937</v>
      </c>
      <c r="N770" s="5">
        <f t="shared" si="128"/>
        <v>1.1264908021836543E+25</v>
      </c>
      <c r="O770" s="5">
        <f>'In离子浓度 '!M781</f>
        <v>2.1128061056913755E-2</v>
      </c>
      <c r="P770" s="5">
        <f t="shared" si="129"/>
        <v>668293.13315816689</v>
      </c>
      <c r="Q770" s="5">
        <f t="shared" si="130"/>
        <v>2.1351218311762521E+76</v>
      </c>
    </row>
    <row r="771" spans="4:17" x14ac:dyDescent="0.25">
      <c r="D771" s="5">
        <f>'Mg2+离子浓度'!B782</f>
        <v>33.125855484541717</v>
      </c>
      <c r="E771" s="5">
        <f>'OH-离子浓度 '!N782</f>
        <v>33.822488825450719</v>
      </c>
      <c r="F771" s="5">
        <f>'Mg2+离子浓度'!M782</f>
        <v>16.698020657652563</v>
      </c>
      <c r="G771" s="5">
        <f t="shared" si="123"/>
        <v>19101.880240850267</v>
      </c>
      <c r="H771" s="5">
        <f t="shared" si="124"/>
        <v>3404969739902008.5</v>
      </c>
      <c r="I771" s="5">
        <f>Gd离子浓度!M782</f>
        <v>3.1931984194257447E-2</v>
      </c>
      <c r="J771" s="5">
        <f t="shared" si="125"/>
        <v>1235.4995499237493</v>
      </c>
      <c r="K771" s="5">
        <f t="shared" si="126"/>
        <v>6.8638863884652741E+25</v>
      </c>
      <c r="L771" s="5">
        <f>Nd离子浓度!M782</f>
        <v>9.3164926494136366E-2</v>
      </c>
      <c r="M771" s="5">
        <f t="shared" si="127"/>
        <v>3604.7000415616158</v>
      </c>
      <c r="N771" s="5">
        <f t="shared" si="128"/>
        <v>1.1264687629880049E+25</v>
      </c>
      <c r="O771" s="5">
        <f>'In离子浓度 '!M782</f>
        <v>2.1316674181890292E-2</v>
      </c>
      <c r="P771" s="5">
        <f t="shared" si="129"/>
        <v>680255.82014213759</v>
      </c>
      <c r="Q771" s="5">
        <f t="shared" si="130"/>
        <v>2.1733412784093853E+76</v>
      </c>
    </row>
    <row r="772" spans="4:17" x14ac:dyDescent="0.25">
      <c r="D772" s="5">
        <f>'Mg2+离子浓度'!B783</f>
        <v>33.125862971353683</v>
      </c>
      <c r="E772" s="5">
        <f>'OH-离子浓度 '!N783</f>
        <v>34.121641711084557</v>
      </c>
      <c r="F772" s="5">
        <f>'Mg2+离子浓度'!M783</f>
        <v>16.845936638814237</v>
      </c>
      <c r="G772" s="5">
        <f t="shared" si="123"/>
        <v>19613.495480753485</v>
      </c>
      <c r="H772" s="5">
        <f t="shared" si="124"/>
        <v>3496166752362475</v>
      </c>
      <c r="I772" s="5">
        <f>Gd离子浓度!M783</f>
        <v>3.2214691447655999E-2</v>
      </c>
      <c r="J772" s="5">
        <f t="shared" si="125"/>
        <v>1279.8047899739031</v>
      </c>
      <c r="K772" s="5">
        <f t="shared" si="126"/>
        <v>7.1100266109661285E+25</v>
      </c>
      <c r="L772" s="5">
        <f>Nd离子浓度!M783</f>
        <v>9.3989548002533757E-2</v>
      </c>
      <c r="M772" s="5">
        <f t="shared" si="127"/>
        <v>3733.9570343728124</v>
      </c>
      <c r="N772" s="5">
        <f t="shared" si="128"/>
        <v>1.1668615732415039E+25</v>
      </c>
      <c r="O772" s="5">
        <f>'In离子浓度 '!M783</f>
        <v>2.1316673852816742E-2</v>
      </c>
      <c r="P772" s="5">
        <f t="shared" si="129"/>
        <v>717163.85249470838</v>
      </c>
      <c r="Q772" s="5">
        <f t="shared" si="130"/>
        <v>2.2912583146795794E+76</v>
      </c>
    </row>
    <row r="773" spans="4:17" x14ac:dyDescent="0.25">
      <c r="D773" s="5">
        <f>'Mg2+离子浓度'!B784</f>
        <v>33.419004515611789</v>
      </c>
      <c r="E773" s="5">
        <f>'OH-离子浓度 '!N784</f>
        <v>34.121448925733276</v>
      </c>
      <c r="F773" s="5">
        <f>'Mg2+离子浓度'!M784</f>
        <v>16.84566318041821</v>
      </c>
      <c r="G773" s="5">
        <f t="shared" si="123"/>
        <v>19612.955470790159</v>
      </c>
      <c r="H773" s="5">
        <f t="shared" si="124"/>
        <v>3496070493901989.5</v>
      </c>
      <c r="I773" s="5">
        <f>Gd离子浓度!M784</f>
        <v>3.2214460247955087E-2</v>
      </c>
      <c r="J773" s="5">
        <f t="shared" si="125"/>
        <v>1279.7739128226965</v>
      </c>
      <c r="K773" s="5">
        <f t="shared" si="126"/>
        <v>7.1098550712372035E+25</v>
      </c>
      <c r="L773" s="5">
        <f>Nd离子浓度!M784</f>
        <v>9.3989260895842544E-2</v>
      </c>
      <c r="M773" s="5">
        <f t="shared" si="127"/>
        <v>3733.8823389915756</v>
      </c>
      <c r="N773" s="5">
        <f t="shared" si="128"/>
        <v>1.1668382309348674E+25</v>
      </c>
      <c r="O773" s="5">
        <f>'In离子浓度 '!M784</f>
        <v>2.1505286401644157E-2</v>
      </c>
      <c r="P773" s="5">
        <f t="shared" si="129"/>
        <v>729886.36307386635</v>
      </c>
      <c r="Q773" s="5">
        <f t="shared" si="130"/>
        <v>2.3319053133350364E+76</v>
      </c>
    </row>
    <row r="774" spans="4:17" x14ac:dyDescent="0.25">
      <c r="D774" s="5">
        <f>'Mg2+离子浓度'!B785</f>
        <v>33.419012002423756</v>
      </c>
      <c r="E774" s="5">
        <f>'OH-离子浓度 '!N785</f>
        <v>34.42060177776824</v>
      </c>
      <c r="F774" s="5">
        <f>'Mg2+离子浓度'!M785</f>
        <v>16.993579149467838</v>
      </c>
      <c r="G774" s="5">
        <f t="shared" si="123"/>
        <v>20133.615773303598</v>
      </c>
      <c r="H774" s="5">
        <f t="shared" si="124"/>
        <v>3588879816988164</v>
      </c>
      <c r="I774" s="5">
        <f>Gd离子浓度!M785</f>
        <v>3.2497167491108342E-2</v>
      </c>
      <c r="J774" s="5">
        <f t="shared" si="125"/>
        <v>1325.2593756262761</v>
      </c>
      <c r="K774" s="5">
        <f t="shared" si="126"/>
        <v>7.3625520868126452E+25</v>
      </c>
      <c r="L774" s="5">
        <f>Nd离子浓度!M785</f>
        <v>9.4813882391514351E-2</v>
      </c>
      <c r="M774" s="5">
        <f t="shared" si="127"/>
        <v>3866.5827295028653</v>
      </c>
      <c r="N774" s="5">
        <f t="shared" si="128"/>
        <v>1.2083071029696456E+25</v>
      </c>
      <c r="O774" s="5">
        <f>'In离子浓度 '!M785</f>
        <v>2.150528606965893E-2</v>
      </c>
      <c r="P774" s="5">
        <f t="shared" si="129"/>
        <v>769132.5676617244</v>
      </c>
      <c r="Q774" s="5">
        <f t="shared" si="130"/>
        <v>2.4572925484400142E+76</v>
      </c>
    </row>
    <row r="775" spans="4:17" x14ac:dyDescent="0.25">
      <c r="D775" s="5">
        <f>'Mg2+离子浓度'!B786</f>
        <v>33.712153546681861</v>
      </c>
      <c r="E775" s="5">
        <f>'OH-离子浓度 '!N786</f>
        <v>34.42040234405173</v>
      </c>
      <c r="F775" s="5">
        <f>'Mg2+离子浓度'!M786</f>
        <v>16.993303294405774</v>
      </c>
      <c r="G775" s="5">
        <f t="shared" si="123"/>
        <v>20133.05564158909</v>
      </c>
      <c r="H775" s="5">
        <f t="shared" si="124"/>
        <v>3588779971762761.5</v>
      </c>
      <c r="I775" s="5">
        <f>Gd离子浓度!M786</f>
        <v>3.2496934264121931E-2</v>
      </c>
      <c r="J775" s="5">
        <f t="shared" si="125"/>
        <v>1325.2268290048899</v>
      </c>
      <c r="K775" s="5">
        <f t="shared" si="126"/>
        <v>7.3623712722493887E+25</v>
      </c>
      <c r="L775" s="5">
        <f>Nd离子浓度!M786</f>
        <v>9.4813592766756785E-2</v>
      </c>
      <c r="M775" s="5">
        <f t="shared" si="127"/>
        <v>3866.503709784487</v>
      </c>
      <c r="N775" s="5">
        <f t="shared" si="128"/>
        <v>1.2082824093076523E+25</v>
      </c>
      <c r="O775" s="5">
        <f>'In离子浓度 '!M786</f>
        <v>2.169389804233899E-2</v>
      </c>
      <c r="P775" s="5">
        <f t="shared" si="129"/>
        <v>782655.86607528722</v>
      </c>
      <c r="Q775" s="5">
        <f t="shared" si="130"/>
        <v>2.5004979746814288E+76</v>
      </c>
    </row>
    <row r="776" spans="4:17" x14ac:dyDescent="0.25">
      <c r="D776" s="5">
        <f>'Mg2+离子浓度'!B787</f>
        <v>33.712161033493828</v>
      </c>
      <c r="E776" s="5">
        <f>'OH-离子浓度 '!N787</f>
        <v>34.719555162488575</v>
      </c>
      <c r="F776" s="5">
        <f>'Mg2+离子浓度'!M787</f>
        <v>17.141219251343557</v>
      </c>
      <c r="G776" s="5">
        <f t="shared" si="123"/>
        <v>20662.840076570817</v>
      </c>
      <c r="H776" s="5">
        <f t="shared" si="124"/>
        <v>3683215699923497</v>
      </c>
      <c r="I776" s="5">
        <f>Gd离子浓度!M787</f>
        <v>3.2779641497029957E-2</v>
      </c>
      <c r="J776" s="5">
        <f t="shared" si="125"/>
        <v>1371.9132677277737</v>
      </c>
      <c r="K776" s="5">
        <f t="shared" si="126"/>
        <v>7.6217403762654096E+25</v>
      </c>
      <c r="L776" s="5">
        <f>Nd离子浓度!M787</f>
        <v>9.5638214249703077E-2</v>
      </c>
      <c r="M776" s="5">
        <f t="shared" si="127"/>
        <v>4002.7080541087457</v>
      </c>
      <c r="N776" s="5">
        <f t="shared" si="128"/>
        <v>1.2508462669089831E+25</v>
      </c>
      <c r="O776" s="5">
        <f>'In离子浓度 '!M787</f>
        <v>2.1693897707442091E-2</v>
      </c>
      <c r="P776" s="5">
        <f t="shared" si="129"/>
        <v>824366.03391658817</v>
      </c>
      <c r="Q776" s="5">
        <f t="shared" si="130"/>
        <v>2.6337572968581092E+76</v>
      </c>
    </row>
    <row r="777" spans="4:17" x14ac:dyDescent="0.25">
      <c r="D777" s="5">
        <f>'Mg2+离子浓度'!B788</f>
        <v>34.005302577751934</v>
      </c>
      <c r="E777" s="5">
        <f>'OH-离子浓度 '!N788</f>
        <v>34.719349080555432</v>
      </c>
      <c r="F777" s="5">
        <f>'Mg2+离子浓度'!M788</f>
        <v>17.140940999654568</v>
      </c>
      <c r="G777" s="5">
        <f t="shared" si="123"/>
        <v>20662.259370123105</v>
      </c>
      <c r="H777" s="5">
        <f t="shared" si="124"/>
        <v>3683112187187719.5</v>
      </c>
      <c r="I777" s="5">
        <f>Gd离子浓度!M788</f>
        <v>3.2779406242772674E-2</v>
      </c>
      <c r="J777" s="5">
        <f t="shared" si="125"/>
        <v>1371.8789925960893</v>
      </c>
      <c r="K777" s="5">
        <f t="shared" si="126"/>
        <v>7.6215499588671632E+25</v>
      </c>
      <c r="L777" s="5">
        <f>Nd离子浓度!M788</f>
        <v>9.5637922106886875E-2</v>
      </c>
      <c r="M777" s="5">
        <f t="shared" si="127"/>
        <v>4002.6245522036415</v>
      </c>
      <c r="N777" s="5">
        <f t="shared" si="128"/>
        <v>1.2508201725636379E+25</v>
      </c>
      <c r="O777" s="5">
        <f>'In离子浓度 '!M788</f>
        <v>2.1882509103976568E-2</v>
      </c>
      <c r="P777" s="5">
        <f t="shared" si="129"/>
        <v>838732.90620934882</v>
      </c>
      <c r="Q777" s="5">
        <f t="shared" si="130"/>
        <v>2.6796578473142133E+76</v>
      </c>
    </row>
    <row r="778" spans="4:17" x14ac:dyDescent="0.25">
      <c r="D778" s="5">
        <f>'Mg2+离子浓度'!B789</f>
        <v>34.005310064563901</v>
      </c>
      <c r="E778" s="5">
        <f>'OH-离子浓度 '!N789</f>
        <v>35.01850186539491</v>
      </c>
      <c r="F778" s="5">
        <f>'Mg2+离子浓度'!M789</f>
        <v>17.288856944480703</v>
      </c>
      <c r="G778" s="5">
        <f t="shared" si="123"/>
        <v>21201.247002574783</v>
      </c>
      <c r="H778" s="5">
        <f t="shared" si="124"/>
        <v>3779188414006200.5</v>
      </c>
      <c r="I778" s="5">
        <f>Gd离子浓度!M789</f>
        <v>3.3062113465435548E-2</v>
      </c>
      <c r="J778" s="5">
        <f t="shared" si="125"/>
        <v>1419.7873404987465</v>
      </c>
      <c r="K778" s="5">
        <f t="shared" si="126"/>
        <v>7.8877074472152588E+25</v>
      </c>
      <c r="L778" s="5">
        <f>Nd离子浓度!M789</f>
        <v>9.6462543577107665E-2</v>
      </c>
      <c r="M778" s="5">
        <f t="shared" si="127"/>
        <v>4142.3939321442867</v>
      </c>
      <c r="N778" s="5">
        <f t="shared" si="128"/>
        <v>1.2944981037950896E+25</v>
      </c>
      <c r="O778" s="5">
        <f>'In离子浓度 '!M789</f>
        <v>2.1882508766168009E-2</v>
      </c>
      <c r="P778" s="5">
        <f t="shared" si="129"/>
        <v>883038.41500430496</v>
      </c>
      <c r="Q778" s="5">
        <f t="shared" si="130"/>
        <v>2.8212089936239775E+76</v>
      </c>
    </row>
    <row r="779" spans="4:17" x14ac:dyDescent="0.25">
      <c r="D779" s="5">
        <f>'Mg2+离子浓度'!B790</f>
        <v>34.298451608822006</v>
      </c>
      <c r="E779" s="5">
        <f>'OH-离子浓度 '!N790</f>
        <v>35.018289135393715</v>
      </c>
      <c r="F779" s="5">
        <f>'Mg2+离子浓度'!M790</f>
        <v>17.288576296203878</v>
      </c>
      <c r="G779" s="5">
        <f t="shared" si="123"/>
        <v>21200.645263633607</v>
      </c>
      <c r="H779" s="5">
        <f t="shared" si="124"/>
        <v>3779081152162853.5</v>
      </c>
      <c r="I779" s="5">
        <f>Gd离子浓度!M790</f>
        <v>3.306187618392202E-2</v>
      </c>
      <c r="J779" s="5">
        <f t="shared" si="125"/>
        <v>1419.751276529908</v>
      </c>
      <c r="K779" s="5">
        <f t="shared" si="126"/>
        <v>7.8875070918328232E+25</v>
      </c>
      <c r="L779" s="5">
        <f>Nd离子浓度!M790</f>
        <v>9.6462248916240584E-2</v>
      </c>
      <c r="M779" s="5">
        <f t="shared" si="127"/>
        <v>4142.3057866987665</v>
      </c>
      <c r="N779" s="5">
        <f t="shared" si="128"/>
        <v>1.2944705583433645E+25</v>
      </c>
      <c r="O779" s="5">
        <f>'In离子浓度 '!M790</f>
        <v>2.2071119586558666E-2</v>
      </c>
      <c r="P779" s="5">
        <f t="shared" si="129"/>
        <v>898293.53313295438</v>
      </c>
      <c r="Q779" s="5">
        <f t="shared" si="130"/>
        <v>2.8699473902011323E+76</v>
      </c>
    </row>
    <row r="780" spans="4:17" x14ac:dyDescent="0.25">
      <c r="D780" s="5">
        <f>'Mg2+离子浓度'!B791</f>
        <v>34.298459095633973</v>
      </c>
      <c r="E780" s="5">
        <f>'OH-离子浓度 '!N791</f>
        <v>35.317441886636573</v>
      </c>
      <c r="F780" s="5">
        <f>'Mg2+离子浓度'!M791</f>
        <v>17.436492228918571</v>
      </c>
      <c r="G780" s="5">
        <f t="shared" si="123"/>
        <v>21748.915153700727</v>
      </c>
      <c r="H780" s="5">
        <f t="shared" si="124"/>
        <v>3876811970356636</v>
      </c>
      <c r="I780" s="5">
        <f>Gd离子浓度!M791</f>
        <v>3.3344583396339805E-2</v>
      </c>
      <c r="J780" s="5">
        <f t="shared" si="125"/>
        <v>1468.9026469471917</v>
      </c>
      <c r="K780" s="5">
        <f t="shared" si="126"/>
        <v>8.1605702608177316E+25</v>
      </c>
      <c r="L780" s="5">
        <f>Nd离子浓度!M791</f>
        <v>9.7286870373735942E-2</v>
      </c>
      <c r="M780" s="5">
        <f t="shared" si="127"/>
        <v>4285.701809694091</v>
      </c>
      <c r="N780" s="5">
        <f t="shared" si="128"/>
        <v>1.3392818155294035E+25</v>
      </c>
      <c r="O780" s="5">
        <f>'In离子浓度 '!M791</f>
        <v>2.2071119245838457E-2</v>
      </c>
      <c r="P780" s="5">
        <f t="shared" si="129"/>
        <v>945331.54383585462</v>
      </c>
      <c r="Q780" s="5">
        <f t="shared" si="130"/>
        <v>3.0202285745554462E+76</v>
      </c>
    </row>
    <row r="781" spans="4:17" x14ac:dyDescent="0.25">
      <c r="D781" s="5">
        <f>'Mg2+离子浓度'!B792</f>
        <v>34.591600639892079</v>
      </c>
      <c r="E781" s="5">
        <f>'OH-离子浓度 '!N792</f>
        <v>35.317222508715929</v>
      </c>
      <c r="F781" s="5">
        <f>'Mg2+离子浓度'!M792</f>
        <v>17.436209184093016</v>
      </c>
      <c r="G781" s="5">
        <f t="shared" si="123"/>
        <v>21748.291919728272</v>
      </c>
      <c r="H781" s="5">
        <f t="shared" si="124"/>
        <v>3876700876956911.5</v>
      </c>
      <c r="I781" s="5">
        <f>Gd离子浓度!M792</f>
        <v>3.3344344087584639E-2</v>
      </c>
      <c r="J781" s="5">
        <f t="shared" si="125"/>
        <v>1468.8647325143725</v>
      </c>
      <c r="K781" s="5">
        <f t="shared" si="126"/>
        <v>8.1603596250798478E+25</v>
      </c>
      <c r="L781" s="5">
        <f>Nd离子浓度!M792</f>
        <v>9.7286573194825698E-2</v>
      </c>
      <c r="M781" s="5">
        <f t="shared" si="127"/>
        <v>4285.608855813869</v>
      </c>
      <c r="N781" s="5">
        <f t="shared" si="128"/>
        <v>1.3392527674418341E+25</v>
      </c>
      <c r="O781" s="5">
        <f>'In离子浓度 '!M792</f>
        <v>2.2259729490087064E-2</v>
      </c>
      <c r="P781" s="5">
        <f t="shared" si="129"/>
        <v>961521.53144503816</v>
      </c>
      <c r="Q781" s="5">
        <f t="shared" si="130"/>
        <v>3.0719537745847865E+76</v>
      </c>
    </row>
    <row r="782" spans="4:17" x14ac:dyDescent="0.25">
      <c r="D782" s="5">
        <f>'Mg2+离子浓度'!B793</f>
        <v>34.591608126704045</v>
      </c>
      <c r="E782" s="5">
        <f>'OH-离子浓度 '!N793</f>
        <v>35.616375226362919</v>
      </c>
      <c r="F782" s="5">
        <f>'Mg2+离子浓度'!M793</f>
        <v>17.584125104696454</v>
      </c>
      <c r="G782" s="5">
        <f t="shared" si="123"/>
        <v>22305.923122700362</v>
      </c>
      <c r="H782" s="5">
        <f t="shared" si="124"/>
        <v>3976100378377961.5</v>
      </c>
      <c r="I782" s="5">
        <f>Gd离子浓度!M793</f>
        <v>3.3627051289757424E-2</v>
      </c>
      <c r="J782" s="5">
        <f t="shared" si="125"/>
        <v>1519.2804188353166</v>
      </c>
      <c r="K782" s="5">
        <f t="shared" si="126"/>
        <v>8.4404467713073154E+25</v>
      </c>
      <c r="L782" s="5">
        <f>Nd离子浓度!M793</f>
        <v>9.8111194639595639E-2</v>
      </c>
      <c r="M782" s="5">
        <f t="shared" si="127"/>
        <v>4432.6936548813701</v>
      </c>
      <c r="N782" s="5">
        <f t="shared" si="128"/>
        <v>1.3852167671504282E+25</v>
      </c>
      <c r="O782" s="5">
        <f>'In离子浓度 '!M793</f>
        <v>2.2259729146455208E-2</v>
      </c>
      <c r="P782" s="5">
        <f t="shared" si="129"/>
        <v>1011435.1899690519</v>
      </c>
      <c r="Q782" s="5">
        <f t="shared" si="130"/>
        <v>3.2314223321694949E+76</v>
      </c>
    </row>
    <row r="783" spans="4:17" x14ac:dyDescent="0.25">
      <c r="D783" s="5">
        <f>'Mg2+离子浓度'!B794</f>
        <v>34.884749670962151</v>
      </c>
      <c r="E783" s="5">
        <f>'OH-离子浓度 '!N794</f>
        <v>35.616149200671408</v>
      </c>
      <c r="F783" s="5">
        <f>'Mg2+离子浓度'!M794</f>
        <v>17.583839663361264</v>
      </c>
      <c r="G783" s="5">
        <f t="shared" si="123"/>
        <v>22305.277926381761</v>
      </c>
      <c r="H783" s="5">
        <f t="shared" si="124"/>
        <v>3975985370121526</v>
      </c>
      <c r="I783" s="5">
        <f>Gd离子浓度!M794</f>
        <v>3.3626809953775261E-2</v>
      </c>
      <c r="J783" s="5">
        <f t="shared" si="125"/>
        <v>1519.2405909984814</v>
      </c>
      <c r="K783" s="5">
        <f t="shared" si="126"/>
        <v>8.4402255055471186E+25</v>
      </c>
      <c r="L783" s="5">
        <f>Nd离子浓度!M794</f>
        <v>9.8110894942649948E-2</v>
      </c>
      <c r="M783" s="5">
        <f t="shared" si="127"/>
        <v>4432.5957240950602</v>
      </c>
      <c r="N783" s="5">
        <f t="shared" si="128"/>
        <v>1.3851861637797063E+25</v>
      </c>
      <c r="O783" s="5">
        <f>'In离子浓度 '!M794</f>
        <v>2.244833881456354E-2</v>
      </c>
      <c r="P783" s="5">
        <f t="shared" si="129"/>
        <v>1028608.6898655618</v>
      </c>
      <c r="Q783" s="5">
        <f t="shared" si="130"/>
        <v>3.2862897439794305E+76</v>
      </c>
    </row>
    <row r="784" spans="4:17" x14ac:dyDescent="0.25">
      <c r="D784" s="5">
        <f>'Mg2+离子浓度'!B795</f>
        <v>34.884757157774118</v>
      </c>
      <c r="E784" s="5">
        <f>'OH-离子浓度 '!N795</f>
        <v>35.915301884723291</v>
      </c>
      <c r="F784" s="5">
        <f>'Mg2+离子浓度'!M795</f>
        <v>17.731755571853654</v>
      </c>
      <c r="G784" s="5">
        <f t="shared" si="123"/>
        <v>22872.349492692676</v>
      </c>
      <c r="H784" s="5">
        <f t="shared" si="124"/>
        <v>4077067645756270.5</v>
      </c>
      <c r="I784" s="5">
        <f>Gd离子浓度!M795</f>
        <v>3.3909517145703109E-2</v>
      </c>
      <c r="J784" s="5">
        <f t="shared" si="125"/>
        <v>1570.9420666460987</v>
      </c>
      <c r="K784" s="5">
        <f t="shared" si="126"/>
        <v>8.7274559258116606E+25</v>
      </c>
      <c r="L784" s="5">
        <f>Nd离子浓度!M795</f>
        <v>9.8935516374694527E-2</v>
      </c>
      <c r="M784" s="5">
        <f t="shared" si="127"/>
        <v>4583.431957775786</v>
      </c>
      <c r="N784" s="5">
        <f t="shared" si="128"/>
        <v>1.4323224868049333E+25</v>
      </c>
      <c r="O784" s="5">
        <f>'In离子浓度 '!M795</f>
        <v>2.2448338468020055E-2</v>
      </c>
      <c r="P784" s="5">
        <f t="shared" si="129"/>
        <v>1081547.3340085004</v>
      </c>
      <c r="Q784" s="5">
        <f t="shared" si="130"/>
        <v>3.4554227923594261E+76</v>
      </c>
    </row>
    <row r="785" spans="4:17" x14ac:dyDescent="0.25">
      <c r="D785" s="5">
        <f>'Mg2+离子浓度'!B796</f>
        <v>35.177898702032223</v>
      </c>
      <c r="E785" s="5">
        <f>'OH-离子浓度 '!N796</f>
        <v>35.915069211409495</v>
      </c>
      <c r="F785" s="5">
        <f>'Mg2+离子浓度'!M796</f>
        <v>17.731467734047932</v>
      </c>
      <c r="G785" s="5">
        <f t="shared" si="123"/>
        <v>22871.681861936631</v>
      </c>
      <c r="H785" s="5">
        <f t="shared" si="124"/>
        <v>4076948638491378.5</v>
      </c>
      <c r="I785" s="5">
        <f>Gd离子浓度!M796</f>
        <v>3.3909273782508555E-2</v>
      </c>
      <c r="J785" s="5">
        <f t="shared" si="125"/>
        <v>1570.9002611387702</v>
      </c>
      <c r="K785" s="5">
        <f t="shared" si="126"/>
        <v>8.7272236729931682E+25</v>
      </c>
      <c r="L785" s="5">
        <f>Nd离子浓度!M796</f>
        <v>9.8935214159721133E-2</v>
      </c>
      <c r="M785" s="5">
        <f t="shared" si="127"/>
        <v>4583.3288779984168</v>
      </c>
      <c r="N785" s="5">
        <f t="shared" si="128"/>
        <v>1.4322902743745053E+25</v>
      </c>
      <c r="O785" s="5">
        <f>'In离子浓度 '!M796</f>
        <v>2.2636947559989878E-2</v>
      </c>
      <c r="P785" s="5">
        <f t="shared" si="129"/>
        <v>1099755.0773622736</v>
      </c>
      <c r="Q785" s="5">
        <f t="shared" si="130"/>
        <v>3.5135944963650915E+76</v>
      </c>
    </row>
    <row r="786" spans="4:17" x14ac:dyDescent="0.25">
      <c r="D786" s="5">
        <f>'Mg2+离子浓度'!B797</f>
        <v>35.17790618884419</v>
      </c>
      <c r="E786" s="5">
        <f>'OH-离子浓度 '!N797</f>
        <v>36.214221861867003</v>
      </c>
      <c r="F786" s="5">
        <f>'Mg2+离子浓度'!M797</f>
        <v>17.879383630429466</v>
      </c>
      <c r="G786" s="5">
        <f t="shared" si="123"/>
        <v>23448.27283716471</v>
      </c>
      <c r="H786" s="5">
        <f t="shared" si="124"/>
        <v>4179727778460733</v>
      </c>
      <c r="I786" s="5">
        <f>Gd离子浓度!M797</f>
        <v>3.4191980964191557E-2</v>
      </c>
      <c r="J786" s="5">
        <f t="shared" si="125"/>
        <v>1623.9091795498482</v>
      </c>
      <c r="K786" s="5">
        <f t="shared" si="126"/>
        <v>9.0217176641658238E+25</v>
      </c>
      <c r="L786" s="5">
        <f>Nd离子浓度!M797</f>
        <v>9.975983557904039E-2</v>
      </c>
      <c r="M786" s="5">
        <f t="shared" si="127"/>
        <v>4737.979730301292</v>
      </c>
      <c r="N786" s="5">
        <f t="shared" si="128"/>
        <v>1.4806186657191537E+25</v>
      </c>
      <c r="O786" s="5">
        <f>'In离子浓度 '!M797</f>
        <v>2.2636947210534771E-2</v>
      </c>
      <c r="P786" s="5">
        <f t="shared" si="129"/>
        <v>1155874.4490421948</v>
      </c>
      <c r="Q786" s="5">
        <f t="shared" si="130"/>
        <v>3.6928896135533377E+76</v>
      </c>
    </row>
    <row r="787" spans="4:17" x14ac:dyDescent="0.25">
      <c r="D787" s="5">
        <f>'Mg2+离子浓度'!B798</f>
        <v>35.471047733102296</v>
      </c>
      <c r="E787" s="5">
        <f>'OH-离子浓度 '!N798</f>
        <v>36.213982541079488</v>
      </c>
      <c r="F787" s="5">
        <f>'Mg2+离子浓度'!M798</f>
        <v>17.879093396192303</v>
      </c>
      <c r="G787" s="5">
        <f t="shared" si="123"/>
        <v>23447.58229510405</v>
      </c>
      <c r="H787" s="5">
        <f t="shared" si="124"/>
        <v>4179604687184323</v>
      </c>
      <c r="I787" s="5">
        <f>Gd离子浓度!M798</f>
        <v>3.4191735573799245E-2</v>
      </c>
      <c r="J787" s="5">
        <f t="shared" si="125"/>
        <v>1623.8653307658797</v>
      </c>
      <c r="K787" s="5">
        <f t="shared" si="126"/>
        <v>9.0214740598104439E+25</v>
      </c>
      <c r="L787" s="5">
        <f>Nd离子浓度!M798</f>
        <v>9.9759530846047023E-2</v>
      </c>
      <c r="M787" s="5">
        <f t="shared" si="127"/>
        <v>4737.8713257978316</v>
      </c>
      <c r="N787" s="5">
        <f t="shared" si="128"/>
        <v>1.4805847893118223E+25</v>
      </c>
      <c r="O787" s="5">
        <f>'In离子浓度 '!M798</f>
        <v>2.2825555726367842E-2</v>
      </c>
      <c r="P787" s="5">
        <f t="shared" si="129"/>
        <v>1175169.3263429934</v>
      </c>
      <c r="Q787" s="5">
        <f t="shared" si="130"/>
        <v>3.7545345889552502E+76</v>
      </c>
    </row>
    <row r="788" spans="4:17" x14ac:dyDescent="0.25">
      <c r="D788" s="5">
        <f>'Mg2+离子浓度'!B799</f>
        <v>35.471055219914263</v>
      </c>
      <c r="E788" s="5">
        <f>'OH-离子浓度 '!N799</f>
        <v>36.513135157943374</v>
      </c>
      <c r="F788" s="5">
        <f>'Mg2+离子浓度'!M799</f>
        <v>18.027009280463176</v>
      </c>
      <c r="G788" s="5">
        <f t="shared" si="123"/>
        <v>24033.771719972399</v>
      </c>
      <c r="H788" s="5">
        <f t="shared" si="124"/>
        <v>4284094780743743.5</v>
      </c>
      <c r="I788" s="5">
        <f>Gd离子浓度!M799</f>
        <v>3.4474442745237463E-2</v>
      </c>
      <c r="J788" s="5">
        <f t="shared" si="125"/>
        <v>1678.2035253707841</v>
      </c>
      <c r="K788" s="5">
        <f t="shared" si="126"/>
        <v>9.323352918726578E+25</v>
      </c>
      <c r="L788" s="5">
        <f>Nd离子浓度!M799</f>
        <v>0.10058415225264097</v>
      </c>
      <c r="M788" s="5">
        <f t="shared" si="127"/>
        <v>4896.4005061440203</v>
      </c>
      <c r="N788" s="5">
        <f t="shared" si="128"/>
        <v>1.5301251581700063E+25</v>
      </c>
      <c r="O788" s="5">
        <f>'In离子浓度 '!M799</f>
        <v>2.2825555374001116E-2</v>
      </c>
      <c r="P788" s="5">
        <f t="shared" si="129"/>
        <v>1234631.7892333155</v>
      </c>
      <c r="Q788" s="5">
        <f t="shared" si="130"/>
        <v>3.9445105087326376E+76</v>
      </c>
    </row>
    <row r="789" spans="4:17" x14ac:dyDescent="0.25">
      <c r="D789" s="5">
        <f>'Mg2+离子浓度'!B800</f>
        <v>35.764196764172368</v>
      </c>
      <c r="E789" s="5">
        <f>'OH-离子浓度 '!N800</f>
        <v>36.512889189830744</v>
      </c>
      <c r="F789" s="5">
        <f>'Mg2+离子浓度'!M800</f>
        <v>18.026716649833681</v>
      </c>
      <c r="G789" s="5">
        <f t="shared" si="123"/>
        <v>24033.05778496476</v>
      </c>
      <c r="H789" s="5">
        <f t="shared" si="124"/>
        <v>4283967519601561.5</v>
      </c>
      <c r="I789" s="5">
        <f>Gd离子浓度!M800</f>
        <v>3.4474195327662001E-2</v>
      </c>
      <c r="J789" s="5">
        <f t="shared" si="125"/>
        <v>1678.1575663511348</v>
      </c>
      <c r="K789" s="5">
        <f t="shared" si="126"/>
        <v>9.3230975908396389E+25</v>
      </c>
      <c r="L789" s="5">
        <f>Nd离子浓度!M800</f>
        <v>0.10058384500163535</v>
      </c>
      <c r="M789" s="5">
        <f t="shared" si="127"/>
        <v>4896.28659749291</v>
      </c>
      <c r="N789" s="5">
        <f t="shared" si="128"/>
        <v>1.5300895617165345E+25</v>
      </c>
      <c r="O789" s="5">
        <f>'In离子浓度 '!M800</f>
        <v>2.3014163313699217E-2</v>
      </c>
      <c r="P789" s="5">
        <f t="shared" si="129"/>
        <v>1255068.9230322123</v>
      </c>
      <c r="Q789" s="5">
        <f t="shared" si="130"/>
        <v>4.009804865917611E+76</v>
      </c>
    </row>
    <row r="790" spans="4:17" x14ac:dyDescent="0.25">
      <c r="D790" s="5">
        <f>'Mg2+离子浓度'!B801</f>
        <v>35.764204250984335</v>
      </c>
      <c r="E790" s="5">
        <f>'OH-离子浓度 '!N801</f>
        <v>36.812041773101768</v>
      </c>
      <c r="F790" s="5">
        <f>'Mg2+离子浓度'!M801</f>
        <v>18.174632521994095</v>
      </c>
      <c r="G790" s="5">
        <f t="shared" si="123"/>
        <v>24628.924695341528</v>
      </c>
      <c r="H790" s="5">
        <f t="shared" si="124"/>
        <v>4390182655141092.5</v>
      </c>
      <c r="I790" s="5">
        <f>Gd离子浓度!M801</f>
        <v>3.4756902488855511E-2</v>
      </c>
      <c r="J790" s="5">
        <f t="shared" si="125"/>
        <v>1733.8470505536138</v>
      </c>
      <c r="K790" s="5">
        <f t="shared" si="126"/>
        <v>9.6324836141867439E+25</v>
      </c>
      <c r="L790" s="5">
        <f>Nd离子浓度!M801</f>
        <v>0.10140846639550406</v>
      </c>
      <c r="M790" s="5">
        <f t="shared" si="127"/>
        <v>5058.7583406601689</v>
      </c>
      <c r="N790" s="5">
        <f t="shared" si="128"/>
        <v>1.5808619814563028E+25</v>
      </c>
      <c r="O790" s="5">
        <f>'In离子浓度 '!M801</f>
        <v>2.3014162958420882E-2</v>
      </c>
      <c r="P790" s="5">
        <f t="shared" si="129"/>
        <v>1318043.6856866998</v>
      </c>
      <c r="Q790" s="5">
        <f t="shared" si="130"/>
        <v>4.2110021906923315E+76</v>
      </c>
    </row>
    <row r="791" spans="4:17" x14ac:dyDescent="0.25">
      <c r="D791" s="5">
        <f>'Mg2+离子浓度'!B802</f>
        <v>36.057345795242441</v>
      </c>
      <c r="E791" s="5">
        <f>'OH-离子浓度 '!N802</f>
        <v>36.811789157812569</v>
      </c>
      <c r="F791" s="5">
        <f>'Mg2+离子浓度'!M802</f>
        <v>18.174337495011361</v>
      </c>
      <c r="G791" s="5">
        <f t="shared" si="123"/>
        <v>24628.186880969759</v>
      </c>
      <c r="H791" s="5">
        <f t="shared" si="124"/>
        <v>4390051137427764.5</v>
      </c>
      <c r="I791" s="5">
        <f>Gd离子浓度!M802</f>
        <v>3.4756653044111546E-2</v>
      </c>
      <c r="J791" s="5">
        <f t="shared" si="125"/>
        <v>1733.7989129731163</v>
      </c>
      <c r="K791" s="5">
        <f t="shared" si="126"/>
        <v>9.6322161831839806E+25</v>
      </c>
      <c r="L791" s="5">
        <f>Nd离子浓度!M802</f>
        <v>0.10140815662649397</v>
      </c>
      <c r="M791" s="5">
        <f t="shared" si="127"/>
        <v>5058.6387447168281</v>
      </c>
      <c r="N791" s="5">
        <f t="shared" si="128"/>
        <v>1.5808246077240089E+25</v>
      </c>
      <c r="O791" s="5">
        <f>'In离子浓度 '!M802</f>
        <v>2.3202770321985783E-2</v>
      </c>
      <c r="P791" s="5">
        <f t="shared" si="129"/>
        <v>1339680.5051516576</v>
      </c>
      <c r="Q791" s="5">
        <f t="shared" si="130"/>
        <v>4.280129409430216E+76</v>
      </c>
    </row>
    <row r="792" spans="4:17" x14ac:dyDescent="0.25">
      <c r="D792" s="5">
        <f>'Mg2+离子浓度'!B803</f>
        <v>36.057353282054407</v>
      </c>
      <c r="E792" s="5">
        <f>'OH-离子浓度 '!N803</f>
        <v>37.110941707491484</v>
      </c>
      <c r="F792" s="5">
        <f>'Mg2+离子浓度'!M803</f>
        <v>18.322253355061513</v>
      </c>
      <c r="G792" s="5">
        <f t="shared" si="123"/>
        <v>25233.810307868287</v>
      </c>
      <c r="H792" s="5">
        <f t="shared" si="124"/>
        <v>4498005402472065.5</v>
      </c>
      <c r="I792" s="5">
        <f>Gd离子浓度!M803</f>
        <v>3.5039360195060418E-2</v>
      </c>
      <c r="J792" s="5">
        <f t="shared" si="125"/>
        <v>1790.8618801301004</v>
      </c>
      <c r="K792" s="5">
        <f t="shared" si="126"/>
        <v>9.9492326673894472E+25</v>
      </c>
      <c r="L792" s="5">
        <f>Nd离子浓度!M803</f>
        <v>0.10223277800763747</v>
      </c>
      <c r="M792" s="5">
        <f t="shared" si="127"/>
        <v>5225.1178107838487</v>
      </c>
      <c r="N792" s="5">
        <f t="shared" si="128"/>
        <v>1.6328493158699528E+25</v>
      </c>
      <c r="O792" s="5">
        <f>'In离子浓度 '!M803</f>
        <v>2.3202769963795854E-2</v>
      </c>
      <c r="P792" s="5">
        <f t="shared" si="129"/>
        <v>1406343.849710379</v>
      </c>
      <c r="Q792" s="5">
        <f t="shared" si="130"/>
        <v>4.4931113409277286E+76</v>
      </c>
    </row>
    <row r="793" spans="4:17" x14ac:dyDescent="0.25">
      <c r="D793" s="5">
        <f>'Mg2+离子浓度'!B804</f>
        <v>36.350494826312513</v>
      </c>
      <c r="E793" s="5">
        <f>'OH-离子浓度 '!N804</f>
        <v>37.110682445174298</v>
      </c>
      <c r="F793" s="5">
        <f>'Mg2+离子浓度'!M804</f>
        <v>18.321955931764634</v>
      </c>
      <c r="G793" s="5">
        <f t="shared" si="123"/>
        <v>25233.048122941214</v>
      </c>
      <c r="H793" s="5">
        <f t="shared" si="124"/>
        <v>4497869540631232.5</v>
      </c>
      <c r="I793" s="5">
        <f>Gd离子浓度!M804</f>
        <v>3.5039108723162557E-2</v>
      </c>
      <c r="J793" s="5">
        <f t="shared" si="125"/>
        <v>1790.8114942842458</v>
      </c>
      <c r="K793" s="5">
        <f t="shared" si="126"/>
        <v>9.9489527460235875E+25</v>
      </c>
      <c r="L793" s="5">
        <f>Nd离子浓度!M804</f>
        <v>0.10223246572063056</v>
      </c>
      <c r="M793" s="5">
        <f t="shared" si="127"/>
        <v>5224.9923406442458</v>
      </c>
      <c r="N793" s="5">
        <f t="shared" si="128"/>
        <v>1.6328101064513268E+25</v>
      </c>
      <c r="O793" s="5">
        <f>'In离子浓度 '!M804</f>
        <v>2.3391376751229313E-2</v>
      </c>
      <c r="P793" s="5">
        <f t="shared" si="129"/>
        <v>1429240.1670255705</v>
      </c>
      <c r="Q793" s="5">
        <f t="shared" si="130"/>
        <v>4.5662625144586919E+76</v>
      </c>
    </row>
    <row r="794" spans="4:17" x14ac:dyDescent="0.25">
      <c r="D794" s="5">
        <f>'Mg2+离子浓度'!B805</f>
        <v>36.35050231312448</v>
      </c>
      <c r="E794" s="5">
        <f>'OH-离子浓度 '!N805</f>
        <v>37.409834961261851</v>
      </c>
      <c r="F794" s="5">
        <f>'Mg2+离子浓度'!M805</f>
        <v>18.469871779704725</v>
      </c>
      <c r="G794" s="5">
        <f t="shared" si="123"/>
        <v>25848.507092520314</v>
      </c>
      <c r="H794" s="5">
        <f t="shared" si="124"/>
        <v>4607577021839628</v>
      </c>
      <c r="I794" s="5">
        <f>Gd离子浓度!M805</f>
        <v>3.5321815863866866E-2</v>
      </c>
      <c r="J794" s="5">
        <f t="shared" si="125"/>
        <v>1849.2703176856544</v>
      </c>
      <c r="K794" s="5">
        <f t="shared" si="126"/>
        <v>1.0273723987142525E+26</v>
      </c>
      <c r="L794" s="5">
        <f>Nd离子浓度!M805</f>
        <v>0.1030570870890489</v>
      </c>
      <c r="M794" s="5">
        <f t="shared" si="127"/>
        <v>5395.544014935017</v>
      </c>
      <c r="N794" s="5">
        <f t="shared" si="128"/>
        <v>1.6861075046671928E+25</v>
      </c>
      <c r="O794" s="5">
        <f>'In离子浓度 '!M805</f>
        <v>2.3391376390127797E-2</v>
      </c>
      <c r="P794" s="5">
        <f t="shared" si="129"/>
        <v>1499775.6835936964</v>
      </c>
      <c r="Q794" s="5">
        <f t="shared" si="130"/>
        <v>4.7916156025357712E+76</v>
      </c>
    </row>
    <row r="795" spans="4:17" x14ac:dyDescent="0.25">
      <c r="D795" s="5">
        <f>'Mg2+离子浓度'!B806</f>
        <v>36.643643857382585</v>
      </c>
      <c r="E795" s="5">
        <f>'OH-离子浓度 '!N806</f>
        <v>37.409569052065244</v>
      </c>
      <c r="F795" s="5">
        <f>'Mg2+离子浓度'!M806</f>
        <v>18.4695719601328</v>
      </c>
      <c r="G795" s="5">
        <f t="shared" si="123"/>
        <v>25847.720041073226</v>
      </c>
      <c r="H795" s="5">
        <f t="shared" si="124"/>
        <v>4607436727464033</v>
      </c>
      <c r="I795" s="5">
        <f>Gd离子浓度!M806</f>
        <v>3.5321562364829737E-2</v>
      </c>
      <c r="J795" s="5">
        <f t="shared" si="125"/>
        <v>1849.2176124773678</v>
      </c>
      <c r="K795" s="5">
        <f t="shared" si="126"/>
        <v>1.0273431180429821E+26</v>
      </c>
      <c r="L795" s="5">
        <f>Nd离子浓度!M806</f>
        <v>0.10305677228405294</v>
      </c>
      <c r="M795" s="5">
        <f t="shared" si="127"/>
        <v>5395.412479899197</v>
      </c>
      <c r="N795" s="5">
        <f t="shared" si="128"/>
        <v>1.6860663999684992E+25</v>
      </c>
      <c r="O795" s="5">
        <f>'In离子浓度 '!M806</f>
        <v>2.3579982601431584E-2</v>
      </c>
      <c r="P795" s="5">
        <f t="shared" si="129"/>
        <v>1523993.7722322799</v>
      </c>
      <c r="Q795" s="5">
        <f t="shared" si="130"/>
        <v>4.8689896876430667E+76</v>
      </c>
    </row>
    <row r="796" spans="4:17" x14ac:dyDescent="0.25">
      <c r="D796" s="5">
        <f>'Mg2+离子浓度'!B807</f>
        <v>36.643651344194552</v>
      </c>
      <c r="E796" s="5">
        <f>'OH-离子浓度 '!N807</f>
        <v>37.70872153456218</v>
      </c>
      <c r="F796" s="5">
        <f>'Mg2+离子浓度'!M807</f>
        <v>18.617487795963019</v>
      </c>
      <c r="G796" s="5">
        <f t="shared" si="123"/>
        <v>26473.09357463738</v>
      </c>
      <c r="H796" s="5">
        <f t="shared" si="124"/>
        <v>4718911510630549</v>
      </c>
      <c r="I796" s="5">
        <f>Gd离子浓度!M807</f>
        <v>3.5604269495289567E-2</v>
      </c>
      <c r="J796" s="5">
        <f t="shared" si="125"/>
        <v>1909.094845325918</v>
      </c>
      <c r="K796" s="5">
        <f t="shared" si="126"/>
        <v>1.0606082474032879E+26</v>
      </c>
      <c r="L796" s="5">
        <f>Nd离子浓度!M807</f>
        <v>0.10388139363974613</v>
      </c>
      <c r="M796" s="5">
        <f t="shared" si="127"/>
        <v>5570.1025729273715</v>
      </c>
      <c r="N796" s="5">
        <f t="shared" si="128"/>
        <v>1.7406570540398036E+25</v>
      </c>
      <c r="O796" s="5">
        <f>'In离子浓度 '!M807</f>
        <v>2.3579982237418494E-2</v>
      </c>
      <c r="P796" s="5">
        <f t="shared" si="129"/>
        <v>1598592.5990242949</v>
      </c>
      <c r="Q796" s="5">
        <f t="shared" si="130"/>
        <v>5.1073245975217087E+76</v>
      </c>
    </row>
    <row r="797" spans="4:17" x14ac:dyDescent="0.25">
      <c r="D797" s="5">
        <f>'Mg2+离子浓度'!B808</f>
        <v>36.936792888452658</v>
      </c>
      <c r="E797" s="5">
        <f>'OH-离子浓度 '!N808</f>
        <v>37.708448978634713</v>
      </c>
      <c r="F797" s="5">
        <f>'Mg2+离子浓度'!M808</f>
        <v>18.617185580155141</v>
      </c>
      <c r="G797" s="5">
        <f t="shared" si="123"/>
        <v>26472.281155932633</v>
      </c>
      <c r="H797" s="5">
        <f t="shared" si="124"/>
        <v>4718766694462145</v>
      </c>
      <c r="I797" s="5">
        <f>Gd离子浓度!M808</f>
        <v>3.5604013969127775E-2</v>
      </c>
      <c r="J797" s="5">
        <f t="shared" si="125"/>
        <v>1909.0397482523424</v>
      </c>
      <c r="K797" s="5">
        <f t="shared" si="126"/>
        <v>1.0605776379179681E+26</v>
      </c>
      <c r="L797" s="5">
        <f>Nd离子浓度!M808</f>
        <v>0.10388107631676886</v>
      </c>
      <c r="M797" s="5">
        <f t="shared" si="127"/>
        <v>5569.9647784630133</v>
      </c>
      <c r="N797" s="5">
        <f t="shared" si="128"/>
        <v>1.7406139932696916E+25</v>
      </c>
      <c r="O797" s="5">
        <f>'In离子浓度 '!M808</f>
        <v>2.3768587872594393E-2</v>
      </c>
      <c r="P797" s="5">
        <f t="shared" si="129"/>
        <v>1624197.2739247184</v>
      </c>
      <c r="Q797" s="5">
        <f t="shared" si="130"/>
        <v>5.1891286706860014E+76</v>
      </c>
    </row>
    <row r="798" spans="4:17" x14ac:dyDescent="0.25">
      <c r="D798" s="5">
        <f>'Mg2+离子浓度'!B809</f>
        <v>36.936800375264625</v>
      </c>
      <c r="E798" s="5">
        <f>'OH-离子浓度 '!N809</f>
        <v>38.007601427541786</v>
      </c>
      <c r="F798" s="5">
        <f>'Mg2+离子浓度'!M809</f>
        <v>18.76510140387569</v>
      </c>
      <c r="G798" s="5">
        <f t="shared" si="123"/>
        <v>27107.648269932291</v>
      </c>
      <c r="H798" s="5">
        <f t="shared" si="124"/>
        <v>4832022864515560</v>
      </c>
      <c r="I798" s="5">
        <f>Gd离子浓度!M809</f>
        <v>3.5886721089343175E-2</v>
      </c>
      <c r="J798" s="5">
        <f t="shared" si="125"/>
        <v>1970.3581236433554</v>
      </c>
      <c r="K798" s="5">
        <f t="shared" si="126"/>
        <v>1.0946434020240863E+26</v>
      </c>
      <c r="L798" s="5">
        <f>Nd离子浓度!M809</f>
        <v>0.10470569765973697</v>
      </c>
      <c r="M798" s="5">
        <f t="shared" si="127"/>
        <v>5748.85962587628</v>
      </c>
      <c r="N798" s="5">
        <f t="shared" si="128"/>
        <v>1.7965186330863375E+25</v>
      </c>
      <c r="O798" s="5">
        <f>'In离子浓度 '!M809</f>
        <v>2.3768587505669729E-2</v>
      </c>
      <c r="P798" s="5">
        <f t="shared" si="129"/>
        <v>1703058.3432673609</v>
      </c>
      <c r="Q798" s="5">
        <f t="shared" si="130"/>
        <v>5.4410809689053062E+76</v>
      </c>
    </row>
    <row r="799" spans="4:17" x14ac:dyDescent="0.25">
      <c r="D799" s="5">
        <f>'Mg2+离子浓度'!B810</f>
        <v>37.22994191952273</v>
      </c>
      <c r="E799" s="5">
        <f>'OH-离子浓度 '!N810</f>
        <v>38.007322225032013</v>
      </c>
      <c r="F799" s="5">
        <f>'Mg2+离子浓度'!M810</f>
        <v>18.764796791870953</v>
      </c>
      <c r="G799" s="5">
        <f t="shared" si="123"/>
        <v>27106.809978459896</v>
      </c>
      <c r="H799" s="5">
        <f t="shared" si="124"/>
        <v>4831873436445615</v>
      </c>
      <c r="I799" s="5">
        <f>Gd离子浓度!M810</f>
        <v>3.5886463536071368E-2</v>
      </c>
      <c r="J799" s="5">
        <f t="shared" si="125"/>
        <v>1970.3005607826378</v>
      </c>
      <c r="K799" s="5">
        <f t="shared" si="126"/>
        <v>1.0946114226570211E+26</v>
      </c>
      <c r="L799" s="5">
        <f>Nd离子浓度!M810</f>
        <v>0.1047053778187861</v>
      </c>
      <c r="M799" s="5">
        <f t="shared" si="127"/>
        <v>5748.7153735822476</v>
      </c>
      <c r="N799" s="5">
        <f t="shared" si="128"/>
        <v>1.7964735542444525E+25</v>
      </c>
      <c r="O799" s="5">
        <f>'In离子浓度 '!M810</f>
        <v>2.3957192564719496E-2</v>
      </c>
      <c r="P799" s="5">
        <f t="shared" si="129"/>
        <v>1730117.0429434073</v>
      </c>
      <c r="Q799" s="5">
        <f t="shared" si="130"/>
        <v>5.5275304886370841E+76</v>
      </c>
    </row>
    <row r="800" spans="4:17" x14ac:dyDescent="0.25">
      <c r="D800" s="5">
        <f>'Mg2+离子浓度'!B811</f>
        <v>37.229949406334697</v>
      </c>
      <c r="E800" s="5">
        <f>'OH-离子浓度 '!N811</f>
        <v>38.306474640349975</v>
      </c>
      <c r="F800" s="5">
        <f>'Mg2+离子浓度'!M811</f>
        <v>18.912712603482028</v>
      </c>
      <c r="G800" s="5">
        <f t="shared" si="123"/>
        <v>27752.249684491657</v>
      </c>
      <c r="H800" s="5">
        <f t="shared" si="124"/>
        <v>4946925077449493</v>
      </c>
      <c r="I800" s="5">
        <f>Gd离子浓度!M811</f>
        <v>3.6169170646042435E-2</v>
      </c>
      <c r="J800" s="5">
        <f t="shared" si="125"/>
        <v>2033.0829916838536</v>
      </c>
      <c r="K800" s="5">
        <f t="shared" si="126"/>
        <v>1.1294905509354742E+26</v>
      </c>
      <c r="L800" s="5">
        <f>Nd离子浓度!M811</f>
        <v>0.10552999914902916</v>
      </c>
      <c r="M800" s="5">
        <f t="shared" si="127"/>
        <v>5931.8818361066997</v>
      </c>
      <c r="N800" s="5">
        <f t="shared" si="128"/>
        <v>1.8537130737833438E+25</v>
      </c>
      <c r="O800" s="5">
        <f>'In离子浓度 '!M811</f>
        <v>2.3957192194883268E-2</v>
      </c>
      <c r="P800" s="5">
        <f t="shared" si="129"/>
        <v>1813447.3332313895</v>
      </c>
      <c r="Q800" s="5">
        <f t="shared" si="130"/>
        <v>5.7937614480236087E+76</v>
      </c>
    </row>
    <row r="801" spans="4:17" x14ac:dyDescent="0.25">
      <c r="D801" s="5">
        <f>'Mg2+离子浓度'!B812</f>
        <v>37.523090950592803</v>
      </c>
      <c r="E801" s="5">
        <f>'OH-离子浓度 '!N812</f>
        <v>38.306188791406449</v>
      </c>
      <c r="F801" s="5">
        <f>'Mg2+离子浓度'!M812</f>
        <v>18.912405595319527</v>
      </c>
      <c r="G801" s="5">
        <f t="shared" si="123"/>
        <v>27751.385009969865</v>
      </c>
      <c r="H801" s="5">
        <f t="shared" si="124"/>
        <v>4946770946518693</v>
      </c>
      <c r="I801" s="5">
        <f>Gd离子浓度!M812</f>
        <v>3.616891106567522E-2</v>
      </c>
      <c r="J801" s="5">
        <f t="shared" si="125"/>
        <v>2033.0228876819297</v>
      </c>
      <c r="K801" s="5">
        <f t="shared" si="126"/>
        <v>1.1294571598232943E+26</v>
      </c>
      <c r="L801" s="5">
        <f>Nd离子浓度!M812</f>
        <v>0.10552967679011244</v>
      </c>
      <c r="M801" s="5">
        <f t="shared" si="127"/>
        <v>5931.7309236766177</v>
      </c>
      <c r="N801" s="5">
        <f t="shared" si="128"/>
        <v>1.8536659136489431E+25</v>
      </c>
      <c r="O801" s="5">
        <f>'In离子浓度 '!M812</f>
        <v>2.4145796677808667E-2</v>
      </c>
      <c r="P801" s="5">
        <f t="shared" si="129"/>
        <v>1842030.2038464723</v>
      </c>
      <c r="Q801" s="5">
        <f t="shared" si="130"/>
        <v>5.8850805234711571E+76</v>
      </c>
    </row>
    <row r="802" spans="4:17" x14ac:dyDescent="0.25">
      <c r="D802" s="5">
        <f>'Mg2+离子浓度'!B813</f>
        <v>37.523098437404769</v>
      </c>
      <c r="E802" s="5">
        <f>'OH-离子浓度 '!N813</f>
        <v>38.605341173136054</v>
      </c>
      <c r="F802" s="5">
        <f>'Mg2+离子浓度'!M813</f>
        <v>19.060321394821326</v>
      </c>
      <c r="G802" s="5">
        <f t="shared" si="123"/>
        <v>28406.976314776726</v>
      </c>
      <c r="H802" s="5">
        <f t="shared" si="124"/>
        <v>5063632141671431</v>
      </c>
      <c r="I802" s="5">
        <f>Gd离子浓度!M813</f>
        <v>3.6451618165402017E-2</v>
      </c>
      <c r="J802" s="5">
        <f t="shared" si="125"/>
        <v>2097.292466913314</v>
      </c>
      <c r="K802" s="5">
        <f t="shared" si="126"/>
        <v>1.1651624816185079E+26</v>
      </c>
      <c r="L802" s="5">
        <f>Nd离子浓度!M813</f>
        <v>0.10635429810763045</v>
      </c>
      <c r="M802" s="5">
        <f t="shared" si="127"/>
        <v>6119.2363870611234</v>
      </c>
      <c r="N802" s="5">
        <f t="shared" si="128"/>
        <v>1.9122613709566011E+25</v>
      </c>
      <c r="O802" s="5">
        <f>'In离子浓度 '!M813</f>
        <v>2.414579630506089E-2</v>
      </c>
      <c r="P802" s="5">
        <f t="shared" si="129"/>
        <v>1930044.9975457662</v>
      </c>
      <c r="Q802" s="5">
        <f t="shared" si="130"/>
        <v>6.1662779474305624E+76</v>
      </c>
    </row>
    <row r="803" spans="4:17" x14ac:dyDescent="0.25">
      <c r="D803" s="5">
        <f>'Mg2+离子浓度'!B814</f>
        <v>37.816239981662875</v>
      </c>
      <c r="E803" s="5">
        <f>'OH-离子浓度 '!N814</f>
        <v>38.605048677907341</v>
      </c>
      <c r="F803" s="5">
        <f>'Mg2+离子浓度'!M814</f>
        <v>19.060011990540154</v>
      </c>
      <c r="G803" s="5">
        <f t="shared" si="123"/>
        <v>28406.084742152649</v>
      </c>
      <c r="H803" s="5">
        <f t="shared" si="124"/>
        <v>5063473216069991</v>
      </c>
      <c r="I803" s="5">
        <f>Gd离子浓度!M814</f>
        <v>3.6451356557954021E-2</v>
      </c>
      <c r="J803" s="5">
        <f t="shared" si="125"/>
        <v>2097.2297449707039</v>
      </c>
      <c r="K803" s="5">
        <f t="shared" si="126"/>
        <v>1.1651276360948356E+26</v>
      </c>
      <c r="L803" s="5">
        <f>Nd离子浓度!M814</f>
        <v>0.10635397323075561</v>
      </c>
      <c r="M803" s="5">
        <f t="shared" si="127"/>
        <v>6119.0786082469513</v>
      </c>
      <c r="N803" s="5">
        <f t="shared" si="128"/>
        <v>1.9122120650771725E+25</v>
      </c>
      <c r="O803" s="5">
        <f>'In离子浓度 '!M814</f>
        <v>2.4334400211863706E-2</v>
      </c>
      <c r="P803" s="5">
        <f t="shared" si="129"/>
        <v>1960224.9789821536</v>
      </c>
      <c r="Q803" s="5">
        <f t="shared" si="130"/>
        <v>6.2626996133615129E+76</v>
      </c>
    </row>
    <row r="804" spans="4:17" x14ac:dyDescent="0.25">
      <c r="D804" s="5">
        <f>'Mg2+离子浓度'!B815</f>
        <v>37.816247468474842</v>
      </c>
      <c r="E804" s="5">
        <f>'OH-离子浓度 '!N815</f>
        <v>38.904201026049336</v>
      </c>
      <c r="F804" s="5">
        <f>'Mg2+离子浓度'!M815</f>
        <v>19.207927777932881</v>
      </c>
      <c r="G804" s="5">
        <f t="shared" si="123"/>
        <v>29071.906647624248</v>
      </c>
      <c r="H804" s="5">
        <f t="shared" si="124"/>
        <v>5182158047704857</v>
      </c>
      <c r="I804" s="5">
        <f>Gd离子浓度!M815</f>
        <v>3.6734063647436636E-2</v>
      </c>
      <c r="J804" s="5">
        <f t="shared" si="125"/>
        <v>2163.0097451842653</v>
      </c>
      <c r="K804" s="5">
        <f t="shared" si="126"/>
        <v>1.2016720806579253E+26</v>
      </c>
      <c r="L804" s="5">
        <f>Nd离子浓度!M815</f>
        <v>0.10717859453554868</v>
      </c>
      <c r="M804" s="5">
        <f t="shared" si="127"/>
        <v>6310.9909832075491</v>
      </c>
      <c r="N804" s="5">
        <f t="shared" si="128"/>
        <v>1.972184682252359E+25</v>
      </c>
      <c r="O804" s="5">
        <f>'In离子浓度 '!M815</f>
        <v>2.4334399836204383E-2</v>
      </c>
      <c r="P804" s="5">
        <f t="shared" si="129"/>
        <v>2053148.1267763551</v>
      </c>
      <c r="Q804" s="5">
        <f t="shared" si="130"/>
        <v>6.5595786797966611E+76</v>
      </c>
    </row>
    <row r="805" spans="4:17" x14ac:dyDescent="0.25">
      <c r="D805" s="5">
        <f>'Mg2+离子浓度'!B816</f>
        <v>38.109389012732947</v>
      </c>
      <c r="E805" s="5">
        <f>'OH-离子浓度 '!N816</f>
        <v>38.903901884683968</v>
      </c>
      <c r="F805" s="5">
        <f>'Mg2+离子浓度'!M816</f>
        <v>19.207615977572129</v>
      </c>
      <c r="G805" s="5">
        <f t="shared" si="123"/>
        <v>29070.987657074351</v>
      </c>
      <c r="H805" s="5">
        <f t="shared" si="124"/>
        <v>5181994234772612</v>
      </c>
      <c r="I805" s="5">
        <f>Gd离子浓度!M816</f>
        <v>3.673380001292248E-2</v>
      </c>
      <c r="J805" s="5">
        <f t="shared" si="125"/>
        <v>2162.9443270428574</v>
      </c>
      <c r="K805" s="5">
        <f t="shared" si="126"/>
        <v>1.2016357372460319E+26</v>
      </c>
      <c r="L805" s="5">
        <f>Nd离子浓度!M816</f>
        <v>0.10717826714072339</v>
      </c>
      <c r="M805" s="5">
        <f t="shared" si="127"/>
        <v>6310.8261277831325</v>
      </c>
      <c r="N805" s="5">
        <f t="shared" si="128"/>
        <v>1.972133164932229E+25</v>
      </c>
      <c r="O805" s="5">
        <f>'In离子浓度 '!M816</f>
        <v>2.4523003166886378E-2</v>
      </c>
      <c r="P805" s="5">
        <f t="shared" si="129"/>
        <v>2085001.0407302328</v>
      </c>
      <c r="Q805" s="5">
        <f t="shared" si="130"/>
        <v>6.6613451780518619E+76</v>
      </c>
    </row>
    <row r="806" spans="4:17" x14ac:dyDescent="0.25">
      <c r="D806" s="5">
        <f>'Mg2+离子浓度'!B817</f>
        <v>38.109396499544914</v>
      </c>
      <c r="E806" s="5">
        <f>'OH-离子浓度 '!N817</f>
        <v>39.203054199239112</v>
      </c>
      <c r="F806" s="5">
        <f>'Mg2+离子浓度'!M817</f>
        <v>19.355531752855974</v>
      </c>
      <c r="G806" s="5">
        <f t="shared" si="123"/>
        <v>29747.119160247188</v>
      </c>
      <c r="H806" s="5">
        <f t="shared" si="124"/>
        <v>5302516784357788</v>
      </c>
      <c r="I806" s="5">
        <f>Gd离子浓度!M817</f>
        <v>3.701650709216097E-2</v>
      </c>
      <c r="J806" s="5">
        <f t="shared" si="125"/>
        <v>2230.2582007024598</v>
      </c>
      <c r="K806" s="5">
        <f t="shared" si="126"/>
        <v>1.2390323337235889E+26</v>
      </c>
      <c r="L806" s="5">
        <f>Nd离子浓度!M817</f>
        <v>0.10800288843279152</v>
      </c>
      <c r="M806" s="5">
        <f t="shared" si="127"/>
        <v>6507.2138499474022</v>
      </c>
      <c r="N806" s="5">
        <f t="shared" si="128"/>
        <v>2.0335043281085634E+25</v>
      </c>
      <c r="O806" s="5">
        <f>'In离子浓度 '!M817</f>
        <v>2.4523002788315512E-2</v>
      </c>
      <c r="P806" s="5">
        <f t="shared" si="129"/>
        <v>2183065.2319062678</v>
      </c>
      <c r="Q806" s="5">
        <f t="shared" si="130"/>
        <v>6.9746493032149126E+76</v>
      </c>
    </row>
    <row r="807" spans="4:17" x14ac:dyDescent="0.25">
      <c r="D807" s="5">
        <f>'Mg2+离子浓度'!B818</f>
        <v>38.40253804380302</v>
      </c>
      <c r="E807" s="5">
        <f>'OH-离子浓度 '!N818</f>
        <v>39.202748411885644</v>
      </c>
      <c r="F807" s="5">
        <f>'Mg2+离子浓度'!M818</f>
        <v>19.355217556454736</v>
      </c>
      <c r="G807" s="5">
        <f t="shared" si="123"/>
        <v>29746.172227177965</v>
      </c>
      <c r="H807" s="5">
        <f t="shared" si="124"/>
        <v>5302347990584308</v>
      </c>
      <c r="I807" s="5">
        <f>Gd离子浓度!M818</f>
        <v>3.7016241430595273E-2</v>
      </c>
      <c r="J807" s="5">
        <f t="shared" si="125"/>
        <v>2230.1900066323133</v>
      </c>
      <c r="K807" s="5">
        <f t="shared" si="126"/>
        <v>1.238994448129063E+26</v>
      </c>
      <c r="L807" s="5">
        <f>Nd离子浓度!M818</f>
        <v>0.10800255852002358</v>
      </c>
      <c r="M807" s="5">
        <f t="shared" si="127"/>
        <v>6507.0417036720937</v>
      </c>
      <c r="N807" s="5">
        <f t="shared" si="128"/>
        <v>2.0334505323975292E+25</v>
      </c>
      <c r="O807" s="5">
        <f>'In离子浓度 '!M818</f>
        <v>2.4711605542878445E-2</v>
      </c>
      <c r="P807" s="5">
        <f t="shared" si="129"/>
        <v>2216669.8720398466</v>
      </c>
      <c r="Q807" s="5">
        <f t="shared" si="130"/>
        <v>7.0820123707343346E+76</v>
      </c>
    </row>
    <row r="808" spans="4:17" x14ac:dyDescent="0.25">
      <c r="D808" s="5">
        <f>'Mg2+离子浓度'!B819</f>
        <v>38.402545530614987</v>
      </c>
      <c r="E808" s="5">
        <f>'OH-离子浓度 '!N819</f>
        <v>39.501900692854683</v>
      </c>
      <c r="F808" s="5">
        <f>'Mg2+离子浓度'!M819</f>
        <v>19.503133319629903</v>
      </c>
      <c r="G808" s="5">
        <f t="shared" si="123"/>
        <v>30432.692320235645</v>
      </c>
      <c r="H808" s="5">
        <f t="shared" si="124"/>
        <v>5424722338722932</v>
      </c>
      <c r="I808" s="5">
        <f>Gd离子浓度!M819</f>
        <v>3.7298948499589722E-2</v>
      </c>
      <c r="J808" s="5">
        <f t="shared" si="125"/>
        <v>2299.0613859934956</v>
      </c>
      <c r="K808" s="5">
        <f t="shared" si="126"/>
        <v>1.2772563255519421E+26</v>
      </c>
      <c r="L808" s="5">
        <f>Nd离子浓度!M819</f>
        <v>0.1088271797993668</v>
      </c>
      <c r="M808" s="5">
        <f t="shared" si="127"/>
        <v>6707.9737335235532</v>
      </c>
      <c r="N808" s="5">
        <f t="shared" si="128"/>
        <v>2.0962417917261104E+25</v>
      </c>
      <c r="O808" s="5">
        <f>'In离子浓度 '!M819</f>
        <v>2.4711605161396061E-2</v>
      </c>
      <c r="P808" s="5">
        <f t="shared" si="129"/>
        <v>2320116.9112099889</v>
      </c>
      <c r="Q808" s="5">
        <f t="shared" si="130"/>
        <v>7.4125140933226475E+76</v>
      </c>
    </row>
    <row r="809" spans="4:17" x14ac:dyDescent="0.25">
      <c r="D809" s="5">
        <f>'Mg2+离子浓度'!B820</f>
        <v>38.695687074873092</v>
      </c>
      <c r="E809" s="5">
        <f>'OH-离子浓度 '!N820</f>
        <v>39.501588259661659</v>
      </c>
      <c r="F809" s="5">
        <f>'Mg2+离子浓度'!M820</f>
        <v>19.502816727227266</v>
      </c>
      <c r="G809" s="5">
        <f t="shared" si="123"/>
        <v>30431.716915284167</v>
      </c>
      <c r="H809" s="5">
        <f t="shared" si="124"/>
        <v>5424548469747624</v>
      </c>
      <c r="I809" s="5">
        <f>Gd离子浓度!M820</f>
        <v>3.7298680810987112E-2</v>
      </c>
      <c r="J809" s="5">
        <f t="shared" si="125"/>
        <v>2298.9903347796353</v>
      </c>
      <c r="K809" s="5">
        <f t="shared" si="126"/>
        <v>1.277216852655353E+26</v>
      </c>
      <c r="L809" s="5">
        <f>Nd离子浓度!M820</f>
        <v>0.10882684736866392</v>
      </c>
      <c r="M809" s="5">
        <f t="shared" si="127"/>
        <v>6707.7940781057778</v>
      </c>
      <c r="N809" s="5">
        <f t="shared" si="128"/>
        <v>2.0961856494080557E+25</v>
      </c>
      <c r="O809" s="5">
        <f>'In离子浓度 '!M820</f>
        <v>2.4900207339841711E-2</v>
      </c>
      <c r="P809" s="5">
        <f t="shared" si="129"/>
        <v>2355555.1353919921</v>
      </c>
      <c r="Q809" s="5">
        <f t="shared" si="130"/>
        <v>7.5257352568434255E+76</v>
      </c>
    </row>
    <row r="810" spans="4:17" x14ac:dyDescent="0.25">
      <c r="D810" s="5">
        <f>'Mg2+离子浓度'!B821</f>
        <v>38.695694561685059</v>
      </c>
      <c r="E810" s="5">
        <f>'OH-离子浓度 '!N821</f>
        <v>39.800740507045326</v>
      </c>
      <c r="F810" s="5">
        <f>'Mg2+离子浓度'!M821</f>
        <v>19.650732478293946</v>
      </c>
      <c r="G810" s="5">
        <f t="shared" ref="G810:G873" si="131">F810*E810^2</f>
        <v>31128.704585557578</v>
      </c>
      <c r="H810" s="5">
        <f t="shared" ref="H810:H873" si="132">G810/$G$2</f>
        <v>5548788696177822</v>
      </c>
      <c r="I810" s="5">
        <f>Gd离子浓度!M821</f>
        <v>3.7581387869737581E-2</v>
      </c>
      <c r="J810" s="5">
        <f t="shared" ref="J810:J873" si="133">I810*E810^3</f>
        <v>2369.4430318694226</v>
      </c>
      <c r="K810" s="5">
        <f t="shared" ref="K810:K873" si="134">J810/$J$2</f>
        <v>1.3163572399274571E+26</v>
      </c>
      <c r="L810" s="5">
        <f>Nd离子浓度!M821</f>
        <v>0.10965146863528231</v>
      </c>
      <c r="M810" s="5">
        <f t="shared" ref="M810:M873" si="135">L810*E810^3</f>
        <v>6913.339900928263</v>
      </c>
      <c r="N810" s="5">
        <f t="shared" ref="N810:N873" si="136">M810/$M$2</f>
        <v>2.1604187190400823E+25</v>
      </c>
      <c r="O810" s="5">
        <f>'In离子浓度 '!M821</f>
        <v>2.4900206955447805E-2</v>
      </c>
      <c r="P810" s="5">
        <f t="shared" ref="P810:P873" si="137">O810^2*E810^6</f>
        <v>2464636.2256499035</v>
      </c>
      <c r="Q810" s="5">
        <f t="shared" ref="Q810:Q873" si="138">P810/$P$2</f>
        <v>7.8742371426514494E+76</v>
      </c>
    </row>
    <row r="811" spans="4:17" x14ac:dyDescent="0.25">
      <c r="D811" s="5">
        <f>'Mg2+离子浓度'!B822</f>
        <v>38.988836105943165</v>
      </c>
      <c r="E811" s="5">
        <f>'OH-离子浓度 '!N822</f>
        <v>39.800421428161286</v>
      </c>
      <c r="F811" s="5">
        <f>'Mg2+离子浓度'!M822</f>
        <v>19.650413489929008</v>
      </c>
      <c r="G811" s="5">
        <f t="shared" si="131"/>
        <v>31127.70017459209</v>
      </c>
      <c r="H811" s="5">
        <f t="shared" si="132"/>
        <v>5548609656790034</v>
      </c>
      <c r="I811" s="5">
        <f>Gd离子浓度!M822</f>
        <v>3.7581118154112657E-2</v>
      </c>
      <c r="J811" s="5">
        <f t="shared" si="133"/>
        <v>2369.369040798636</v>
      </c>
      <c r="K811" s="5">
        <f t="shared" si="134"/>
        <v>1.3163161337770201E+26</v>
      </c>
      <c r="L811" s="5">
        <f>Nd离子浓度!M822</f>
        <v>0.10965113368665223</v>
      </c>
      <c r="M811" s="5">
        <f t="shared" si="135"/>
        <v>6913.1525139891237</v>
      </c>
      <c r="N811" s="5">
        <f t="shared" si="136"/>
        <v>2.1603601606216013E+25</v>
      </c>
      <c r="O811" s="5">
        <f>'In离子浓度 '!M822</f>
        <v>2.5088808557777939E-2</v>
      </c>
      <c r="P811" s="5">
        <f t="shared" si="137"/>
        <v>2501993.0503160385</v>
      </c>
      <c r="Q811" s="5">
        <f t="shared" si="138"/>
        <v>7.9935880201790371E+76</v>
      </c>
    </row>
    <row r="812" spans="4:17" x14ac:dyDescent="0.25">
      <c r="D812" s="5">
        <f>'Mg2+离子浓度'!B823</f>
        <v>38.988843592755131</v>
      </c>
      <c r="E812" s="5">
        <f>'OH-离子浓度 '!N823</f>
        <v>40.09957364196034</v>
      </c>
      <c r="F812" s="5">
        <f>'Mg2+离子浓度'!M823</f>
        <v>19.798329228887397</v>
      </c>
      <c r="G812" s="5">
        <f t="shared" si="131"/>
        <v>31835.234404559735</v>
      </c>
      <c r="H812" s="5">
        <f t="shared" si="132"/>
        <v>5674729840384980</v>
      </c>
      <c r="I812" s="5">
        <f>Gd离子浓度!M823</f>
        <v>3.7863825202619238E-2</v>
      </c>
      <c r="J812" s="5">
        <f t="shared" si="133"/>
        <v>2441.4270473953738</v>
      </c>
      <c r="K812" s="5">
        <f t="shared" si="134"/>
        <v>1.3563483596640966E+26</v>
      </c>
      <c r="L812" s="5">
        <f>Nd离子浓度!M823</f>
        <v>0.11047575494054579</v>
      </c>
      <c r="M812" s="5">
        <f t="shared" si="135"/>
        <v>7123.3821398112132</v>
      </c>
      <c r="N812" s="5">
        <f t="shared" si="136"/>
        <v>2.226056918691004E+25</v>
      </c>
      <c r="O812" s="5">
        <f>'In离子浓度 '!M823</f>
        <v>2.5088808170472526E-2</v>
      </c>
      <c r="P812" s="5">
        <f t="shared" si="137"/>
        <v>2616969.0829253281</v>
      </c>
      <c r="Q812" s="5">
        <f t="shared" si="138"/>
        <v>8.3609235876208562E+76</v>
      </c>
    </row>
    <row r="813" spans="4:17" x14ac:dyDescent="0.25">
      <c r="D813" s="5">
        <f>'Mg2+离子浓度'!B824</f>
        <v>39.281985137013237</v>
      </c>
      <c r="E813" s="5">
        <f>'OH-离子浓度 '!N824</f>
        <v>40.099247917533816</v>
      </c>
      <c r="F813" s="5">
        <f>'Mg2+离子浓度'!M824</f>
        <v>19.79800784459924</v>
      </c>
      <c r="G813" s="5">
        <f t="shared" si="131"/>
        <v>31834.200448680196</v>
      </c>
      <c r="H813" s="5">
        <f t="shared" si="132"/>
        <v>5674545534524099</v>
      </c>
      <c r="I813" s="5">
        <f>Gd离子浓度!M824</f>
        <v>3.7863553459986633E-2</v>
      </c>
      <c r="J813" s="5">
        <f t="shared" si="133"/>
        <v>2441.3500322430173</v>
      </c>
      <c r="K813" s="5">
        <f t="shared" si="134"/>
        <v>1.3563055734683431E+26</v>
      </c>
      <c r="L813" s="5">
        <f>Nd离子浓度!M824</f>
        <v>0.11047541747399622</v>
      </c>
      <c r="M813" s="5">
        <f t="shared" si="135"/>
        <v>7123.1867948480885</v>
      </c>
      <c r="N813" s="5">
        <f t="shared" si="136"/>
        <v>2.2259958733900276E+25</v>
      </c>
      <c r="O813" s="5">
        <f>'In离子浓度 '!M824</f>
        <v>2.5277409196688909E-2</v>
      </c>
      <c r="P813" s="5">
        <f t="shared" si="137"/>
        <v>2656332.7795905983</v>
      </c>
      <c r="Q813" s="5">
        <f t="shared" si="138"/>
        <v>8.4866861967750738E+76</v>
      </c>
    </row>
    <row r="814" spans="4:17" x14ac:dyDescent="0.25">
      <c r="D814" s="5">
        <f>'Mg2+离子浓度'!B825</f>
        <v>39.281992623825204</v>
      </c>
      <c r="E814" s="5">
        <f>'OH-离子浓度 '!N825</f>
        <v>40.398400097749033</v>
      </c>
      <c r="F814" s="5">
        <f>'Mg2+离子浓度'!M825</f>
        <v>19.945923571449544</v>
      </c>
      <c r="G814" s="5">
        <f t="shared" si="131"/>
        <v>32552.360215968431</v>
      </c>
      <c r="H814" s="5">
        <f t="shared" si="132"/>
        <v>5802559753292056</v>
      </c>
      <c r="I814" s="5">
        <f>Gd离子浓度!M825</f>
        <v>3.8146260498249401E-2</v>
      </c>
      <c r="J814" s="5">
        <f t="shared" si="133"/>
        <v>2515.0375198561851</v>
      </c>
      <c r="K814" s="5">
        <f t="shared" si="134"/>
        <v>1.3972430665867697E+26</v>
      </c>
      <c r="L814" s="5">
        <f>Nd离子浓度!M825</f>
        <v>0.111300038715165</v>
      </c>
      <c r="M814" s="5">
        <f t="shared" si="135"/>
        <v>7338.1707583875004</v>
      </c>
      <c r="N814" s="5">
        <f t="shared" si="136"/>
        <v>2.2931783619960939E+25</v>
      </c>
      <c r="O814" s="5">
        <f>'In离子浓度 '!M825</f>
        <v>2.5277408806471998E-2</v>
      </c>
      <c r="P814" s="5">
        <f t="shared" si="137"/>
        <v>2777474.630305015</v>
      </c>
      <c r="Q814" s="5">
        <f t="shared" si="138"/>
        <v>8.8737208635942966E+76</v>
      </c>
    </row>
    <row r="815" spans="4:17" x14ac:dyDescent="0.25">
      <c r="D815" s="5">
        <f>'Mg2+离子浓度'!B826</f>
        <v>39.575134168083309</v>
      </c>
      <c r="E815" s="5">
        <f>'OH-离子浓度 '!N826</f>
        <v>40.398067727928563</v>
      </c>
      <c r="F815" s="5">
        <f>'Mg2+离子浓度'!M826</f>
        <v>19.945599791277264</v>
      </c>
      <c r="G815" s="5">
        <f t="shared" si="131"/>
        <v>32551.296171507176</v>
      </c>
      <c r="H815" s="5">
        <f t="shared" si="132"/>
        <v>5802370084047625</v>
      </c>
      <c r="I815" s="5">
        <f>Gd离子浓度!M826</f>
        <v>3.8145986728623731E-2</v>
      </c>
      <c r="J815" s="5">
        <f t="shared" si="133"/>
        <v>2514.9573948729876</v>
      </c>
      <c r="K815" s="5">
        <f t="shared" si="134"/>
        <v>1.3971985527072154E+26</v>
      </c>
      <c r="L815" s="5">
        <f>Nd离子浓度!M826</f>
        <v>0.11129969873070371</v>
      </c>
      <c r="M815" s="5">
        <f t="shared" si="135"/>
        <v>7337.9672247376675</v>
      </c>
      <c r="N815" s="5">
        <f t="shared" si="136"/>
        <v>2.2931147577305213E+25</v>
      </c>
      <c r="O815" s="5">
        <f>'In离子浓度 '!M826</f>
        <v>2.54660092565764E-2</v>
      </c>
      <c r="P815" s="5">
        <f t="shared" si="137"/>
        <v>2818936.8242599173</v>
      </c>
      <c r="Q815" s="5">
        <f t="shared" si="138"/>
        <v>9.0061879369326427E+76</v>
      </c>
    </row>
    <row r="816" spans="4:17" x14ac:dyDescent="0.25">
      <c r="D816" s="5">
        <f>'Mg2+离子浓度'!B827</f>
        <v>39.575141654895276</v>
      </c>
      <c r="E816" s="5">
        <f>'OH-离子浓度 '!N827</f>
        <v>40.697219874560666</v>
      </c>
      <c r="F816" s="5">
        <f>'Mg2+离子浓度'!M827</f>
        <v>20.093515506019671</v>
      </c>
      <c r="G816" s="5">
        <f t="shared" si="131"/>
        <v>33280.160448890274</v>
      </c>
      <c r="H816" s="5">
        <f t="shared" si="132"/>
        <v>5932292415131956</v>
      </c>
      <c r="I816" s="5">
        <f>Gd离子浓度!M827</f>
        <v>3.8428693756642734E-2</v>
      </c>
      <c r="J816" s="5">
        <f t="shared" si="133"/>
        <v>2590.2987147230119</v>
      </c>
      <c r="K816" s="5">
        <f t="shared" si="134"/>
        <v>1.4390548415127845E+26</v>
      </c>
      <c r="L816" s="5">
        <f>Nd离子浓度!M827</f>
        <v>0.11212431995914775</v>
      </c>
      <c r="M816" s="5">
        <f t="shared" si="135"/>
        <v>7557.7765853456267</v>
      </c>
      <c r="N816" s="5">
        <f t="shared" si="136"/>
        <v>2.3618051829205085E+25</v>
      </c>
      <c r="O816" s="5">
        <f>'In离子浓度 '!M827</f>
        <v>2.5466008863447992E-2</v>
      </c>
      <c r="P816" s="5">
        <f t="shared" si="137"/>
        <v>2946525.6563750827</v>
      </c>
      <c r="Q816" s="5">
        <f t="shared" si="138"/>
        <v>9.4138199884187941E+76</v>
      </c>
    </row>
    <row r="817" spans="4:17" x14ac:dyDescent="0.25">
      <c r="D817" s="5">
        <f>'Mg2+离子浓度'!B828</f>
        <v>39.868283199153382</v>
      </c>
      <c r="E817" s="5">
        <f>'OH-离子浓度 '!N828</f>
        <v>40.696880859494769</v>
      </c>
      <c r="F817" s="5">
        <f>'Mg2+离子浓度'!M828</f>
        <v>20.093189330002353</v>
      </c>
      <c r="G817" s="5">
        <f t="shared" si="131"/>
        <v>33279.065767412503</v>
      </c>
      <c r="H817" s="5">
        <f t="shared" si="132"/>
        <v>5932097284743762</v>
      </c>
      <c r="I817" s="5">
        <f>Gd离子浓度!M828</f>
        <v>3.8428417960038645E-2</v>
      </c>
      <c r="J817" s="5">
        <f t="shared" si="133"/>
        <v>2590.2153926218816</v>
      </c>
      <c r="K817" s="5">
        <f t="shared" si="134"/>
        <v>1.4390085514566011E+26</v>
      </c>
      <c r="L817" s="5">
        <f>Nd离子浓度!M828</f>
        <v>0.1121239774567824</v>
      </c>
      <c r="M817" s="5">
        <f t="shared" si="135"/>
        <v>7557.5646281498539</v>
      </c>
      <c r="N817" s="5">
        <f t="shared" si="136"/>
        <v>2.3617389462968293E+25</v>
      </c>
      <c r="O817" s="5">
        <f>'In离子浓度 '!M828</f>
        <v>2.5654608737442186E-2</v>
      </c>
      <c r="P817" s="5">
        <f t="shared" si="137"/>
        <v>2990181.4275979386</v>
      </c>
      <c r="Q817" s="5">
        <f t="shared" si="138"/>
        <v>9.5532952958400592E+76</v>
      </c>
    </row>
    <row r="818" spans="4:17" x14ac:dyDescent="0.25">
      <c r="D818" s="5">
        <f>'Mg2+离子浓度'!B829</f>
        <v>39.868290685965349</v>
      </c>
      <c r="E818" s="5">
        <f>'OH-离子浓度 '!N829</f>
        <v>40.996032972544526</v>
      </c>
      <c r="F818" s="5">
        <f>'Mg2+离子浓度'!M829</f>
        <v>20.241105032637066</v>
      </c>
      <c r="G818" s="5">
        <f t="shared" si="131"/>
        <v>34018.713522813108</v>
      </c>
      <c r="H818" s="5">
        <f t="shared" si="132"/>
        <v>6063941804423014</v>
      </c>
      <c r="I818" s="5">
        <f>Gd离子浓度!M829</f>
        <v>3.8711124977813975E-2</v>
      </c>
      <c r="J818" s="5">
        <f t="shared" si="133"/>
        <v>2667.2350756199808</v>
      </c>
      <c r="K818" s="5">
        <f t="shared" si="134"/>
        <v>1.4817972642333228E+26</v>
      </c>
      <c r="L818" s="5">
        <f>Nd离子浓度!M829</f>
        <v>0.11294859867250175</v>
      </c>
      <c r="M818" s="5">
        <f t="shared" si="135"/>
        <v>7782.2709697555601</v>
      </c>
      <c r="N818" s="5">
        <f t="shared" si="136"/>
        <v>2.4319596780486125E+25</v>
      </c>
      <c r="O818" s="5">
        <f>'In离子浓度 '!M829</f>
        <v>2.5654608341402301E-2</v>
      </c>
      <c r="P818" s="5">
        <f t="shared" si="137"/>
        <v>3124509.0018353853</v>
      </c>
      <c r="Q818" s="5">
        <f t="shared" si="138"/>
        <v>9.9824568748734354E+76</v>
      </c>
    </row>
    <row r="819" spans="4:17" x14ac:dyDescent="0.25">
      <c r="D819" s="5">
        <f>'Mg2+离子浓度'!B830</f>
        <v>40.161432230223454</v>
      </c>
      <c r="E819" s="5">
        <f>'OH-离子浓度 '!N830</f>
        <v>40.995687312381733</v>
      </c>
      <c r="F819" s="5">
        <f>'Mg2+离子浓度'!M830</f>
        <v>20.240776460813795</v>
      </c>
      <c r="G819" s="5">
        <f t="shared" si="131"/>
        <v>34017.587651117559</v>
      </c>
      <c r="H819" s="5">
        <f t="shared" si="132"/>
        <v>6063741114281205</v>
      </c>
      <c r="I819" s="5">
        <f>Gd离子浓度!M830</f>
        <v>3.8710847154246067E-2</v>
      </c>
      <c r="J819" s="5">
        <f t="shared" si="133"/>
        <v>2667.1484675628135</v>
      </c>
      <c r="K819" s="5">
        <f t="shared" si="134"/>
        <v>1.4817491486460075E+26</v>
      </c>
      <c r="L819" s="5">
        <f>Nd离子浓度!M830</f>
        <v>0.11294825365224015</v>
      </c>
      <c r="M819" s="5">
        <f t="shared" si="135"/>
        <v>7782.0503499217575</v>
      </c>
      <c r="N819" s="5">
        <f t="shared" si="136"/>
        <v>2.4318907343505494E+25</v>
      </c>
      <c r="O819" s="5">
        <f>'In离子浓度 '!M830</f>
        <v>2.5843207639288057E-2</v>
      </c>
      <c r="P819" s="5">
        <f t="shared" si="137"/>
        <v>3170456.9881533687</v>
      </c>
      <c r="Q819" s="5">
        <f t="shared" si="138"/>
        <v>1.0129255553205651E+77</v>
      </c>
    </row>
    <row r="820" spans="4:17" x14ac:dyDescent="0.25">
      <c r="D820" s="5">
        <f>'Mg2+离子浓度'!B831</f>
        <v>40.161439717035421</v>
      </c>
      <c r="E820" s="5">
        <f>'OH-离子浓度 '!N831</f>
        <v>41.294839391849884</v>
      </c>
      <c r="F820" s="5">
        <f>'Mg2+离子浓度'!M831</f>
        <v>20.388692151341012</v>
      </c>
      <c r="G820" s="5">
        <f t="shared" si="131"/>
        <v>34768.097847606761</v>
      </c>
      <c r="H820" s="5">
        <f t="shared" si="132"/>
        <v>6197521897969120</v>
      </c>
      <c r="I820" s="5">
        <f>Gd离子浓度!M831</f>
        <v>3.8993554161777806E-2</v>
      </c>
      <c r="J820" s="5">
        <f t="shared" si="133"/>
        <v>2745.87122429081</v>
      </c>
      <c r="K820" s="5">
        <f t="shared" si="134"/>
        <v>1.5254840134948945E+26</v>
      </c>
      <c r="L820" s="5">
        <f>Nd离子浓度!M831</f>
        <v>0.11377287485523481</v>
      </c>
      <c r="M820" s="5">
        <f t="shared" si="135"/>
        <v>8011.7257809767561</v>
      </c>
      <c r="N820" s="5">
        <f t="shared" si="136"/>
        <v>2.5036643065552366E+25</v>
      </c>
      <c r="O820" s="5">
        <f>'In离子浓度 '!M831</f>
        <v>2.5843207240336698E-2</v>
      </c>
      <c r="P820" s="5">
        <f t="shared" si="137"/>
        <v>3311825.9794780705</v>
      </c>
      <c r="Q820" s="5">
        <f t="shared" si="138"/>
        <v>1.0580913672453899E+77</v>
      </c>
    </row>
    <row r="821" spans="4:17" x14ac:dyDescent="0.25">
      <c r="D821" s="5">
        <f>'Mg2+离子浓度'!B832</f>
        <v>40.454581261293526</v>
      </c>
      <c r="E821" s="5">
        <f>'OH-离子浓度 '!N832</f>
        <v>41.294487086738719</v>
      </c>
      <c r="F821" s="5">
        <f>'Mg2+离子浓度'!M832</f>
        <v>20.388361183750884</v>
      </c>
      <c r="G821" s="5">
        <f t="shared" si="131"/>
        <v>34766.940227726263</v>
      </c>
      <c r="H821" s="5">
        <f t="shared" si="132"/>
        <v>6197315548614308</v>
      </c>
      <c r="I821" s="5">
        <f>Gd离子浓度!M832</f>
        <v>3.8993274311260713E-2</v>
      </c>
      <c r="J821" s="5">
        <f t="shared" si="133"/>
        <v>2745.7812398753058</v>
      </c>
      <c r="K821" s="5">
        <f t="shared" si="134"/>
        <v>1.5254340221529477E+26</v>
      </c>
      <c r="L821" s="5">
        <f>Nd离子浓度!M832</f>
        <v>0.11377252731708462</v>
      </c>
      <c r="M821" s="5">
        <f t="shared" si="135"/>
        <v>8011.4962551435838</v>
      </c>
      <c r="N821" s="5">
        <f t="shared" si="136"/>
        <v>2.5035925797323699E+25</v>
      </c>
      <c r="O821" s="5">
        <f>'In离子浓度 '!M832</f>
        <v>2.6031805962115778E-2</v>
      </c>
      <c r="P821" s="5">
        <f t="shared" si="137"/>
        <v>3360168.4820095967</v>
      </c>
      <c r="Q821" s="5">
        <f t="shared" si="138"/>
        <v>1.0735362562330979E+77</v>
      </c>
    </row>
    <row r="822" spans="4:17" x14ac:dyDescent="0.25">
      <c r="D822" s="5">
        <f>'Mg2+离子浓度'!B833</f>
        <v>40.454588748105493</v>
      </c>
      <c r="E822" s="5">
        <f>'OH-离子浓度 '!N833</f>
        <v>41.593639132626024</v>
      </c>
      <c r="F822" s="5">
        <f>'Mg2+离子浓度'!M833</f>
        <v>20.536276862170801</v>
      </c>
      <c r="G822" s="5">
        <f t="shared" si="131"/>
        <v>35528.391823523918</v>
      </c>
      <c r="H822" s="5">
        <f t="shared" si="132"/>
        <v>6333046670859879</v>
      </c>
      <c r="I822" s="5">
        <f>Gd离子浓度!M833</f>
        <v>3.9275981308548917E-2</v>
      </c>
      <c r="J822" s="5">
        <f t="shared" si="133"/>
        <v>2826.2319605654588</v>
      </c>
      <c r="K822" s="5">
        <f t="shared" si="134"/>
        <v>1.5701288669808107E+26</v>
      </c>
      <c r="L822" s="5">
        <f>Nd离子浓度!M833</f>
        <v>0.11459714850735468</v>
      </c>
      <c r="M822" s="5">
        <f t="shared" si="135"/>
        <v>8246.2134085662128</v>
      </c>
      <c r="N822" s="5">
        <f t="shared" si="136"/>
        <v>2.5769416901769416E+25</v>
      </c>
      <c r="O822" s="5">
        <f>'In离子浓度 '!M833</f>
        <v>2.6031805560252957E-2</v>
      </c>
      <c r="P822" s="5">
        <f t="shared" si="137"/>
        <v>3508892.8034832575</v>
      </c>
      <c r="Q822" s="5">
        <f t="shared" si="138"/>
        <v>1.1210520138924146E+77</v>
      </c>
    </row>
    <row r="823" spans="4:17" x14ac:dyDescent="0.25">
      <c r="D823" s="5">
        <f>'Mg2+离子浓度'!B834</f>
        <v>40.747730292363599</v>
      </c>
      <c r="E823" s="5">
        <f>'OH-离子浓度 '!N834</f>
        <v>41.593280182715006</v>
      </c>
      <c r="F823" s="5">
        <f>'Mg2+离子浓度'!M834</f>
        <v>20.535943498852898</v>
      </c>
      <c r="G823" s="5">
        <f t="shared" si="131"/>
        <v>35527.201892725934</v>
      </c>
      <c r="H823" s="5">
        <f t="shared" si="132"/>
        <v>6332834561983233</v>
      </c>
      <c r="I823" s="5">
        <f>Gd离子浓度!M834</f>
        <v>3.9275699431097238E-2</v>
      </c>
      <c r="J823" s="5">
        <f t="shared" si="133"/>
        <v>2826.1385078119301</v>
      </c>
      <c r="K823" s="5">
        <f t="shared" si="134"/>
        <v>1.5700769487844057E+26</v>
      </c>
      <c r="L823" s="5">
        <f>Nd离子浓度!M834</f>
        <v>0.11459679845132369</v>
      </c>
      <c r="M823" s="5">
        <f t="shared" si="135"/>
        <v>8245.974729066731</v>
      </c>
      <c r="N823" s="5">
        <f t="shared" si="136"/>
        <v>2.5768671028333537E+25</v>
      </c>
      <c r="O823" s="5">
        <f>'In离子浓度 '!M834</f>
        <v>2.6220403705927129E-2</v>
      </c>
      <c r="P823" s="5">
        <f t="shared" si="137"/>
        <v>3559735.8943947232</v>
      </c>
      <c r="Q823" s="5">
        <f t="shared" si="138"/>
        <v>1.1372958129056623E+77</v>
      </c>
    </row>
    <row r="824" spans="4:17" x14ac:dyDescent="0.25">
      <c r="D824" s="5">
        <f>'Mg2+离子浓度'!B835</f>
        <v>40.747737779175566</v>
      </c>
      <c r="E824" s="5">
        <f>'OH-离子浓度 '!N835</f>
        <v>41.892432195022195</v>
      </c>
      <c r="F824" s="5">
        <f>'Mg2+离子浓度'!M835</f>
        <v>20.683859165165714</v>
      </c>
      <c r="G824" s="5">
        <f t="shared" si="131"/>
        <v>36299.67384120082</v>
      </c>
      <c r="H824" s="5">
        <f t="shared" si="132"/>
        <v>6470530096470735</v>
      </c>
      <c r="I824" s="5">
        <f>Gd离子浓度!M835</f>
        <v>3.9558406418141977E-2</v>
      </c>
      <c r="J824" s="5">
        <f t="shared" si="133"/>
        <v>2908.3422623267597</v>
      </c>
      <c r="K824" s="5">
        <f t="shared" si="134"/>
        <v>1.6157457012926444E+26</v>
      </c>
      <c r="L824" s="5">
        <f>Nd离子浓度!M835</f>
        <v>0.11542141962886915</v>
      </c>
      <c r="M824" s="5">
        <f t="shared" si="135"/>
        <v>8485.8067621865139</v>
      </c>
      <c r="N824" s="5">
        <f t="shared" si="136"/>
        <v>2.6518146131832856E+25</v>
      </c>
      <c r="O824" s="5">
        <f>'In离子浓度 '!M835</f>
        <v>2.6220403301152852E-2</v>
      </c>
      <c r="P824" s="5">
        <f t="shared" si="137"/>
        <v>3716141.0281675425</v>
      </c>
      <c r="Q824" s="5">
        <f t="shared" si="138"/>
        <v>1.1872655042068827E+77</v>
      </c>
    </row>
    <row r="825" spans="4:17" x14ac:dyDescent="0.25">
      <c r="D825" s="5">
        <f>'Mg2+离子浓度'!B836</f>
        <v>41.040879323433671</v>
      </c>
      <c r="E825" s="5">
        <f>'OH-离子浓度 '!N836</f>
        <v>41.892066600459842</v>
      </c>
      <c r="F825" s="5">
        <f>'Mg2+离子浓度'!M836</f>
        <v>20.683523406159122</v>
      </c>
      <c r="G825" s="5">
        <f t="shared" si="131"/>
        <v>36298.451031988101</v>
      </c>
      <c r="H825" s="5">
        <f t="shared" si="132"/>
        <v>6470312126914100</v>
      </c>
      <c r="I825" s="5">
        <f>Gd离子浓度!M836</f>
        <v>3.9558122513770354E-2</v>
      </c>
      <c r="J825" s="5">
        <f t="shared" si="133"/>
        <v>2908.2452476649564</v>
      </c>
      <c r="K825" s="5">
        <f t="shared" si="134"/>
        <v>1.6156918042583092E+26</v>
      </c>
      <c r="L825" s="5">
        <f>Nd离子浓度!M836</f>
        <v>0.11542106705496506</v>
      </c>
      <c r="M825" s="5">
        <f t="shared" si="135"/>
        <v>8485.5586770118134</v>
      </c>
      <c r="N825" s="5">
        <f t="shared" si="136"/>
        <v>2.6517370865661916E+25</v>
      </c>
      <c r="O825" s="5">
        <f>'In离子浓度 '!M836</f>
        <v>2.6409000870723891E-2</v>
      </c>
      <c r="P825" s="5">
        <f t="shared" si="137"/>
        <v>3769594.6607775907</v>
      </c>
      <c r="Q825" s="5">
        <f t="shared" si="138"/>
        <v>1.2043433421014666E+77</v>
      </c>
    </row>
    <row r="826" spans="4:17" x14ac:dyDescent="0.25">
      <c r="D826" s="5">
        <f>'Mg2+离子浓度'!B837</f>
        <v>41.040886810245638</v>
      </c>
      <c r="E826" s="5">
        <f>'OH-离子浓度 '!N837</f>
        <v>42.191218579187684</v>
      </c>
      <c r="F826" s="5">
        <f>'Mg2+离子浓度'!M837</f>
        <v>20.831439060365032</v>
      </c>
      <c r="G826" s="5">
        <f t="shared" si="131"/>
        <v>37082.022281658261</v>
      </c>
      <c r="H826" s="5">
        <f t="shared" si="132"/>
        <v>6609986146463148</v>
      </c>
      <c r="I826" s="5">
        <f>Gd离子浓度!M837</f>
        <v>3.9840829490571723E-2</v>
      </c>
      <c r="J826" s="5">
        <f t="shared" si="133"/>
        <v>2992.2272854770918</v>
      </c>
      <c r="K826" s="5">
        <f t="shared" si="134"/>
        <v>1.6623484919317178E+26</v>
      </c>
      <c r="L826" s="5">
        <f>Nd离子浓度!M837</f>
        <v>0.11624568821978599</v>
      </c>
      <c r="M826" s="5">
        <f t="shared" si="135"/>
        <v>8730.579271513936</v>
      </c>
      <c r="N826" s="5">
        <f t="shared" si="136"/>
        <v>2.728306022348105E+25</v>
      </c>
      <c r="O826" s="5">
        <f>'In离子浓度 '!M837</f>
        <v>2.6409000463038169E-2</v>
      </c>
      <c r="P826" s="5">
        <f t="shared" si="137"/>
        <v>3934017.996322169</v>
      </c>
      <c r="Q826" s="5">
        <f t="shared" si="138"/>
        <v>1.2568747592083606E+77</v>
      </c>
    </row>
    <row r="827" spans="4:17" x14ac:dyDescent="0.25">
      <c r="D827" s="5">
        <f>'Mg2+离子浓度'!B838</f>
        <v>41.334028354503744</v>
      </c>
      <c r="E827" s="5">
        <f>'OH-离子浓度 '!N838</f>
        <v>42.190846340122505</v>
      </c>
      <c r="F827" s="5">
        <f>'Mg2+离子浓度'!M838</f>
        <v>20.831100905708833</v>
      </c>
      <c r="G827" s="5">
        <f t="shared" si="131"/>
        <v>37080.766021769363</v>
      </c>
      <c r="H827" s="5">
        <f t="shared" si="132"/>
        <v>6609762214219138</v>
      </c>
      <c r="I827" s="5">
        <f>Gd离子浓度!M838</f>
        <v>3.9840543559294769E-2</v>
      </c>
      <c r="J827" s="5">
        <f t="shared" si="133"/>
        <v>2992.1266137330117</v>
      </c>
      <c r="K827" s="5">
        <f t="shared" si="134"/>
        <v>1.6622925631850066E+26</v>
      </c>
      <c r="L827" s="5">
        <f>Nd离子浓度!M838</f>
        <v>0.11624533312801653</v>
      </c>
      <c r="M827" s="5">
        <f t="shared" si="135"/>
        <v>8730.3215242767874</v>
      </c>
      <c r="N827" s="5">
        <f t="shared" si="136"/>
        <v>2.7282254763364963E+25</v>
      </c>
      <c r="O827" s="5">
        <f>'In离子浓度 '!M838</f>
        <v>2.6597597456507846E-2</v>
      </c>
      <c r="P827" s="5">
        <f t="shared" si="137"/>
        <v>3990196.1175868511</v>
      </c>
      <c r="Q827" s="5">
        <f t="shared" si="138"/>
        <v>1.2748230407625724E+77</v>
      </c>
    </row>
    <row r="828" spans="4:17" x14ac:dyDescent="0.25">
      <c r="D828" s="5">
        <f>'Mg2+离子浓度'!B839</f>
        <v>41.334035841315711</v>
      </c>
      <c r="E828" s="5">
        <f>'OH-离子浓度 '!N839</f>
        <v>42.489998285271739</v>
      </c>
      <c r="F828" s="5">
        <f>'Mg2+离子浓度'!M839</f>
        <v>20.97901654780804</v>
      </c>
      <c r="G828" s="5">
        <f t="shared" si="131"/>
        <v>37875.51551630225</v>
      </c>
      <c r="H828" s="5">
        <f t="shared" si="132"/>
        <v>6751428790784715</v>
      </c>
      <c r="I828" s="5">
        <f>Gd离子浓度!M839</f>
        <v>4.0123250525852826E-2</v>
      </c>
      <c r="J828" s="5">
        <f t="shared" si="133"/>
        <v>3077.9123639050022</v>
      </c>
      <c r="K828" s="5">
        <f t="shared" si="134"/>
        <v>1.709951313280557E+26</v>
      </c>
      <c r="L828" s="5">
        <f>Nd离子浓度!M839</f>
        <v>0.11706995428011296</v>
      </c>
      <c r="M828" s="5">
        <f t="shared" si="135"/>
        <v>8980.6048861464751</v>
      </c>
      <c r="N828" s="5">
        <f t="shared" si="136"/>
        <v>2.8064390269207737E+25</v>
      </c>
      <c r="O828" s="5">
        <f>'In离子浓度 '!M839</f>
        <v>2.6597597045910682E-2</v>
      </c>
      <c r="P828" s="5">
        <f t="shared" si="137"/>
        <v>4162987.297278408</v>
      </c>
      <c r="Q828" s="5">
        <f t="shared" si="138"/>
        <v>1.3300278905042836E+77</v>
      </c>
    </row>
    <row r="829" spans="4:17" x14ac:dyDescent="0.25">
      <c r="D829" s="5">
        <f>'Mg2+离子浓度'!B840</f>
        <v>41.627177385573816</v>
      </c>
      <c r="E829" s="5">
        <f>'OH-离子浓度 '!N840</f>
        <v>42.489619401852238</v>
      </c>
      <c r="F829" s="5">
        <f>'Mg2+离子浓度'!M840</f>
        <v>20.97867599754133</v>
      </c>
      <c r="G829" s="5">
        <f t="shared" si="131"/>
        <v>37874.225228712174</v>
      </c>
      <c r="H829" s="5">
        <f t="shared" si="132"/>
        <v>6751198792996823</v>
      </c>
      <c r="I829" s="5">
        <f>Gd离子浓度!M840</f>
        <v>4.0122962567685168E-2</v>
      </c>
      <c r="J829" s="5">
        <f t="shared" si="133"/>
        <v>3077.8079382877199</v>
      </c>
      <c r="K829" s="5">
        <f t="shared" si="134"/>
        <v>1.7098932990487335E+26</v>
      </c>
      <c r="L829" s="5">
        <f>Nd离子浓度!M840</f>
        <v>0.11706959667048587</v>
      </c>
      <c r="M829" s="5">
        <f t="shared" si="135"/>
        <v>8980.3372160449871</v>
      </c>
      <c r="N829" s="5">
        <f t="shared" si="136"/>
        <v>2.8063553800140588E+25</v>
      </c>
      <c r="O829" s="5">
        <f>'In离子浓度 '!M840</f>
        <v>2.6786193463280757E-2</v>
      </c>
      <c r="P829" s="5">
        <f t="shared" si="137"/>
        <v>4222007.9626908759</v>
      </c>
      <c r="Q829" s="5">
        <f t="shared" si="138"/>
        <v>1.3488843331280753E+77</v>
      </c>
    </row>
    <row r="830" spans="4:17" x14ac:dyDescent="0.25">
      <c r="D830" s="5">
        <f>'Mg2+离子浓度'!B841</f>
        <v>41.627184872385783</v>
      </c>
      <c r="E830" s="5">
        <f>'OH-离子浓度 '!N841</f>
        <v>42.788771313423617</v>
      </c>
      <c r="F830" s="5">
        <f>'Mg2+离子浓度'!M841</f>
        <v>21.126591627534026</v>
      </c>
      <c r="G830" s="5">
        <f t="shared" si="131"/>
        <v>38680.231906924906</v>
      </c>
      <c r="H830" s="5">
        <f t="shared" si="132"/>
        <v>6894871997669324</v>
      </c>
      <c r="I830" s="5">
        <f>Gd离子浓度!M841</f>
        <v>4.0405669524000001E-2</v>
      </c>
      <c r="J830" s="5">
        <f t="shared" si="133"/>
        <v>3165.4230094518844</v>
      </c>
      <c r="K830" s="5">
        <f t="shared" si="134"/>
        <v>1.7585683385843805E+26</v>
      </c>
      <c r="L830" s="5">
        <f>Nd离子浓度!M841</f>
        <v>0.11789421780985782</v>
      </c>
      <c r="M830" s="5">
        <f t="shared" si="135"/>
        <v>9235.9580755119787</v>
      </c>
      <c r="N830" s="5">
        <f t="shared" si="136"/>
        <v>2.8862368985974932E+25</v>
      </c>
      <c r="O830" s="5">
        <f>'In离子浓度 '!M841</f>
        <v>2.6786193049772172E-2</v>
      </c>
      <c r="P830" s="5">
        <f t="shared" si="137"/>
        <v>4403529.2348389281</v>
      </c>
      <c r="Q830" s="5">
        <f t="shared" si="138"/>
        <v>1.406878349788795E+77</v>
      </c>
    </row>
    <row r="831" spans="4:17" x14ac:dyDescent="0.25">
      <c r="D831" s="5">
        <f>'Mg2+离子浓度'!B842</f>
        <v>41.920326416643888</v>
      </c>
      <c r="E831" s="5">
        <f>'OH-离子浓度 '!N842</f>
        <v>42.788385785798312</v>
      </c>
      <c r="F831" s="5">
        <f>'Mg2+离子浓度'!M842</f>
        <v>21.126248681695873</v>
      </c>
      <c r="G831" s="5">
        <f t="shared" si="131"/>
        <v>38678.90700984565</v>
      </c>
      <c r="H831" s="5">
        <f t="shared" si="132"/>
        <v>6894635830632024</v>
      </c>
      <c r="I831" s="5">
        <f>Gd离子浓度!M842</f>
        <v>4.0405379538956239E-2</v>
      </c>
      <c r="J831" s="5">
        <f t="shared" si="133"/>
        <v>3165.3147315403758</v>
      </c>
      <c r="K831" s="5">
        <f t="shared" si="134"/>
        <v>1.7585081841890976E+26</v>
      </c>
      <c r="L831" s="5">
        <f>Nd离子浓度!M842</f>
        <v>0.11789385768238077</v>
      </c>
      <c r="M831" s="5">
        <f t="shared" si="135"/>
        <v>9235.6802172932694</v>
      </c>
      <c r="N831" s="5">
        <f t="shared" si="136"/>
        <v>2.8861500679041466E+25</v>
      </c>
      <c r="O831" s="5">
        <f>'In离子浓度 '!M842</f>
        <v>2.6974788891044411E-2</v>
      </c>
      <c r="P831" s="5">
        <f t="shared" si="137"/>
        <v>4465514.7257775487</v>
      </c>
      <c r="Q831" s="5">
        <f t="shared" si="138"/>
        <v>1.4266820210151913E+77</v>
      </c>
    </row>
    <row r="832" spans="4:17" x14ac:dyDescent="0.25">
      <c r="D832" s="5">
        <f>'Mg2+离子浓度'!B843</f>
        <v>41.920333903455855</v>
      </c>
      <c r="E832" s="5">
        <f>'OH-离子浓度 '!N843</f>
        <v>43.087537663792595</v>
      </c>
      <c r="F832" s="5">
        <f>'Mg2+离子浓度'!M843</f>
        <v>21.274164299582264</v>
      </c>
      <c r="G832" s="5">
        <f t="shared" si="131"/>
        <v>39496.249805705273</v>
      </c>
      <c r="H832" s="5">
        <f t="shared" si="132"/>
        <v>7040329733637304</v>
      </c>
      <c r="I832" s="5">
        <f>Gd离子浓度!M843</f>
        <v>4.0688086485027919E-2</v>
      </c>
      <c r="J832" s="5">
        <f t="shared" si="133"/>
        <v>3254.7849118786348</v>
      </c>
      <c r="K832" s="5">
        <f t="shared" si="134"/>
        <v>1.8082138399325751E+26</v>
      </c>
      <c r="L832" s="5">
        <f>Nd离子浓度!M843</f>
        <v>0.11871847880902828</v>
      </c>
      <c r="M832" s="5">
        <f t="shared" si="135"/>
        <v>9496.71382877625</v>
      </c>
      <c r="N832" s="5">
        <f t="shared" si="136"/>
        <v>2.967723071492578E+25</v>
      </c>
      <c r="O832" s="5">
        <f>'In离子浓度 '!M843</f>
        <v>2.6974788474624409E-2</v>
      </c>
      <c r="P832" s="5">
        <f t="shared" si="137"/>
        <v>4656141.3052146984</v>
      </c>
      <c r="Q832" s="5">
        <f t="shared" si="138"/>
        <v>1.4875850815382422E+77</v>
      </c>
    </row>
    <row r="833" spans="4:17" x14ac:dyDescent="0.25">
      <c r="D833" s="5">
        <f>'Mg2+离子浓度'!B844</f>
        <v>42.213475447713961</v>
      </c>
      <c r="E833" s="5">
        <f>'OH-离子浓度 '!N844</f>
        <v>43.087145492109983</v>
      </c>
      <c r="F833" s="5">
        <f>'Mg2+离子浓度'!M844</f>
        <v>21.273818958211759</v>
      </c>
      <c r="G833" s="5">
        <f t="shared" si="131"/>
        <v>39494.889712586424</v>
      </c>
      <c r="H833" s="5">
        <f t="shared" si="132"/>
        <v>7040087292796154</v>
      </c>
      <c r="I833" s="5">
        <f>Gd离子浓度!M844</f>
        <v>4.0687794473122686E-2</v>
      </c>
      <c r="J833" s="5">
        <f t="shared" si="133"/>
        <v>3254.6726816085989</v>
      </c>
      <c r="K833" s="5">
        <f t="shared" si="134"/>
        <v>1.8081514897825549E+26</v>
      </c>
      <c r="L833" s="5">
        <f>Nd离子浓度!M844</f>
        <v>0.11871811616370909</v>
      </c>
      <c r="M833" s="5">
        <f t="shared" si="135"/>
        <v>9496.4255127000943</v>
      </c>
      <c r="N833" s="5">
        <f t="shared" si="136"/>
        <v>2.9676329727187797E+25</v>
      </c>
      <c r="O833" s="5">
        <f>'In离子浓度 '!M844</f>
        <v>2.7163383739800595E-2</v>
      </c>
      <c r="P833" s="5">
        <f t="shared" si="137"/>
        <v>4721218.2487735469</v>
      </c>
      <c r="Q833" s="5">
        <f t="shared" si="138"/>
        <v>1.5083764373078425E+77</v>
      </c>
    </row>
    <row r="834" spans="4:17" x14ac:dyDescent="0.25">
      <c r="D834" s="5">
        <f>'Mg2+离子浓度'!B845</f>
        <v>42.213482934525928</v>
      </c>
      <c r="E834" s="5">
        <f>'OH-离子浓度 '!N845</f>
        <v>43.38629733652791</v>
      </c>
      <c r="F834" s="5">
        <f>'Mg2+离子浓度'!M845</f>
        <v>21.421734563992029</v>
      </c>
      <c r="G834" s="5">
        <f t="shared" si="131"/>
        <v>40323.647555210089</v>
      </c>
      <c r="H834" s="5">
        <f t="shared" si="132"/>
        <v>7187815963495560</v>
      </c>
      <c r="I834" s="5">
        <f>Gd离子浓度!M845</f>
        <v>4.0970501408951282E-2</v>
      </c>
      <c r="J834" s="5">
        <f t="shared" si="133"/>
        <v>3346.0239388323075</v>
      </c>
      <c r="K834" s="5">
        <f t="shared" si="134"/>
        <v>1.8589021882401711E+26</v>
      </c>
      <c r="L834" s="5">
        <f>Nd离子浓度!M845</f>
        <v>0.11954273727763222</v>
      </c>
      <c r="M834" s="5">
        <f t="shared" si="135"/>
        <v>9762.9476547511276</v>
      </c>
      <c r="N834" s="5">
        <f t="shared" si="136"/>
        <v>3.0509211421097275E+25</v>
      </c>
      <c r="O834" s="5">
        <f>'In离子浓度 '!M845</f>
        <v>2.7163383320469182E-2</v>
      </c>
      <c r="P834" s="5">
        <f t="shared" si="137"/>
        <v>4921338.6851078952</v>
      </c>
      <c r="Q834" s="5">
        <f t="shared" si="138"/>
        <v>1.5723126789482092E+77</v>
      </c>
    </row>
    <row r="835" spans="4:17" x14ac:dyDescent="0.25">
      <c r="D835" s="5">
        <f>'Mg2+离子浓度'!B846</f>
        <v>42.506624478784033</v>
      </c>
      <c r="E835" s="5">
        <f>'OH-离子浓度 '!N846</f>
        <v>43.385898520936493</v>
      </c>
      <c r="F835" s="5">
        <f>'Mg2+离子浓度'!M846</f>
        <v>21.421386827128259</v>
      </c>
      <c r="G835" s="5">
        <f t="shared" si="131"/>
        <v>40322.251674739411</v>
      </c>
      <c r="H835" s="5">
        <f t="shared" si="132"/>
        <v>7187567143447311</v>
      </c>
      <c r="I835" s="5">
        <f>Gd离子浓度!M846</f>
        <v>4.0970207370199185E-2</v>
      </c>
      <c r="J835" s="5">
        <f t="shared" si="133"/>
        <v>3345.9076544829995</v>
      </c>
      <c r="K835" s="5">
        <f t="shared" si="134"/>
        <v>1.8588375858238886E+26</v>
      </c>
      <c r="L835" s="5">
        <f>Nd离子浓度!M846</f>
        <v>0.11954237211447857</v>
      </c>
      <c r="M835" s="5">
        <f t="shared" si="135"/>
        <v>9762.6486065536446</v>
      </c>
      <c r="N835" s="5">
        <f t="shared" si="136"/>
        <v>3.0508276895480142E+25</v>
      </c>
      <c r="O835" s="5">
        <f>'In离子浓度 '!M846</f>
        <v>2.7351978009551067E-2</v>
      </c>
      <c r="P835" s="5">
        <f t="shared" si="137"/>
        <v>4989638.1764440155</v>
      </c>
      <c r="Q835" s="5">
        <f t="shared" si="138"/>
        <v>1.5941336026977685E+77</v>
      </c>
    </row>
    <row r="836" spans="4:17" x14ac:dyDescent="0.25">
      <c r="D836" s="5">
        <f>'Mg2+离子浓度'!B847</f>
        <v>42.506631965596</v>
      </c>
      <c r="E836" s="5">
        <f>'OH-离子浓度 '!N847</f>
        <v>43.685050331778825</v>
      </c>
      <c r="F836" s="5">
        <f>'Mg2+离子浓度'!M847</f>
        <v>21.569302420802611</v>
      </c>
      <c r="G836" s="5">
        <f t="shared" si="131"/>
        <v>41162.503488394672</v>
      </c>
      <c r="H836" s="5">
        <f t="shared" si="132"/>
        <v>7337344650337732</v>
      </c>
      <c r="I836" s="5">
        <f>Gd离子浓度!M847</f>
        <v>4.1252914295784773E-2</v>
      </c>
      <c r="J836" s="5">
        <f t="shared" si="133"/>
        <v>3439.1661358127963</v>
      </c>
      <c r="K836" s="5">
        <f t="shared" si="134"/>
        <v>1.9106478532293313E+26</v>
      </c>
      <c r="L836" s="5">
        <f>Nd离子浓度!M847</f>
        <v>0.12036699321567734</v>
      </c>
      <c r="M836" s="5">
        <f t="shared" si="135"/>
        <v>10034.735581802637</v>
      </c>
      <c r="N836" s="5">
        <f t="shared" si="136"/>
        <v>3.1358548693133242E+25</v>
      </c>
      <c r="O836" s="5">
        <f>'In离子浓度 '!M847</f>
        <v>2.7351977587308254E-2</v>
      </c>
      <c r="P836" s="5">
        <f t="shared" si="137"/>
        <v>5199654.7300824411</v>
      </c>
      <c r="Q836" s="5">
        <f t="shared" si="138"/>
        <v>1.6612315431573293E+77</v>
      </c>
    </row>
    <row r="837" spans="4:17" x14ac:dyDescent="0.25">
      <c r="D837" s="5">
        <f>'Mg2+离子浓度'!B848</f>
        <v>42.799773509854106</v>
      </c>
      <c r="E837" s="5">
        <f>'OH-离子浓度 '!N848</f>
        <v>43.684644872427093</v>
      </c>
      <c r="F837" s="5">
        <f>'Mg2+离子浓度'!M848</f>
        <v>21.56895228848466</v>
      </c>
      <c r="G837" s="5">
        <f t="shared" si="131"/>
        <v>41161.071224498686</v>
      </c>
      <c r="H837" s="5">
        <f t="shared" si="132"/>
        <v>7337089344830426</v>
      </c>
      <c r="I837" s="5">
        <f>Gd离子浓度!M848</f>
        <v>4.1252618230200468E-2</v>
      </c>
      <c r="J837" s="5">
        <f t="shared" si="133"/>
        <v>3439.0456939938617</v>
      </c>
      <c r="K837" s="5">
        <f t="shared" si="134"/>
        <v>1.910580941107701E+26</v>
      </c>
      <c r="L837" s="5">
        <f>Nd离子浓度!M848</f>
        <v>0.120366625534697</v>
      </c>
      <c r="M837" s="5">
        <f t="shared" si="135"/>
        <v>10034.425522659965</v>
      </c>
      <c r="N837" s="5">
        <f t="shared" si="136"/>
        <v>3.1357579758312393E+25</v>
      </c>
      <c r="O837" s="5">
        <f>'In离子浓度 '!M848</f>
        <v>2.7540571700297615E-2</v>
      </c>
      <c r="P837" s="5">
        <f t="shared" si="137"/>
        <v>5271312.4573143544</v>
      </c>
      <c r="Q837" s="5">
        <f t="shared" si="138"/>
        <v>1.6841253857234358E+77</v>
      </c>
    </row>
    <row r="838" spans="4:17" x14ac:dyDescent="0.25">
      <c r="D838" s="5">
        <f>'Mg2+离子浓度'!B849</f>
        <v>42.799780996666072</v>
      </c>
      <c r="E838" s="5">
        <f>'OH-离子浓度 '!N849</f>
        <v>43.983796649694568</v>
      </c>
      <c r="F838" s="5">
        <f>'Mg2+离子浓度'!M849</f>
        <v>21.716867870053292</v>
      </c>
      <c r="G838" s="5">
        <f t="shared" si="131"/>
        <v>42012.895928603684</v>
      </c>
      <c r="H838" s="5">
        <f t="shared" si="132"/>
        <v>7488929755544329</v>
      </c>
      <c r="I838" s="5">
        <f>Gd离子浓度!M849</f>
        <v>4.1535325145543117E-2</v>
      </c>
      <c r="J838" s="5">
        <f t="shared" si="133"/>
        <v>3534.2377261394972</v>
      </c>
      <c r="K838" s="5">
        <f t="shared" si="134"/>
        <v>1.963465403410832E+26</v>
      </c>
      <c r="L838" s="5">
        <f>Nd离子浓度!M849</f>
        <v>0.12119124662317145</v>
      </c>
      <c r="M838" s="5">
        <f t="shared" si="135"/>
        <v>10312.154157759098</v>
      </c>
      <c r="N838" s="5">
        <f t="shared" si="136"/>
        <v>3.222548174299718E+25</v>
      </c>
      <c r="O838" s="5">
        <f>'In离子浓度 '!M849</f>
        <v>2.7540571275143408E-2</v>
      </c>
      <c r="P838" s="5">
        <f t="shared" si="137"/>
        <v>5491641.4833645048</v>
      </c>
      <c r="Q838" s="5">
        <f t="shared" si="138"/>
        <v>1.7545180458033562E+77</v>
      </c>
    </row>
    <row r="839" spans="4:17" x14ac:dyDescent="0.25">
      <c r="D839" s="5">
        <f>'Mg2+离子浓度'!B850</f>
        <v>43.092922540924178</v>
      </c>
      <c r="E839" s="5">
        <f>'OH-离子浓度 '!N850</f>
        <v>43.98338454673101</v>
      </c>
      <c r="F839" s="5">
        <f>'Mg2+离子浓度'!M850</f>
        <v>21.716515342320236</v>
      </c>
      <c r="G839" s="5">
        <f t="shared" si="131"/>
        <v>42011.426680448218</v>
      </c>
      <c r="H839" s="5">
        <f t="shared" si="132"/>
        <v>7488667857477401</v>
      </c>
      <c r="I839" s="5">
        <f>Gd离子浓度!M850</f>
        <v>4.1535027053141195E-2</v>
      </c>
      <c r="J839" s="5">
        <f t="shared" si="133"/>
        <v>3534.1130217777982</v>
      </c>
      <c r="K839" s="5">
        <f t="shared" si="134"/>
        <v>1.9633961232098881E+26</v>
      </c>
      <c r="L839" s="5">
        <f>Nd离子浓度!M850</f>
        <v>0.12119087642437212</v>
      </c>
      <c r="M839" s="5">
        <f t="shared" si="135"/>
        <v>10311.832804251082</v>
      </c>
      <c r="N839" s="5">
        <f t="shared" si="136"/>
        <v>3.2224477513284632E+25</v>
      </c>
      <c r="O839" s="5">
        <f>'In离子浓度 '!M850</f>
        <v>2.7729164812042018E-2</v>
      </c>
      <c r="P839" s="5">
        <f t="shared" si="137"/>
        <v>5566797.8550566696</v>
      </c>
      <c r="Q839" s="5">
        <f t="shared" si="138"/>
        <v>1.7785296661522907E+77</v>
      </c>
    </row>
    <row r="840" spans="4:17" x14ac:dyDescent="0.25">
      <c r="D840" s="5">
        <f>'Mg2+离子浓度'!B851</f>
        <v>43.092930027736145</v>
      </c>
      <c r="E840" s="5">
        <f>'OH-离子浓度 '!N851</f>
        <v>44.282536290424389</v>
      </c>
      <c r="F840" s="5">
        <f>'Mg2+离子浓度'!M851</f>
        <v>21.864430911783348</v>
      </c>
      <c r="G840" s="5">
        <f t="shared" si="131"/>
        <v>42874.90318957196</v>
      </c>
      <c r="H840" s="5">
        <f t="shared" si="132"/>
        <v>7642585238782881</v>
      </c>
      <c r="I840" s="5">
        <f>Gd离子浓度!M851</f>
        <v>4.1817733958240982E-2</v>
      </c>
      <c r="J840" s="5">
        <f t="shared" si="133"/>
        <v>3631.2651109179924</v>
      </c>
      <c r="K840" s="5">
        <f t="shared" si="134"/>
        <v>2.0173695060655513E+26</v>
      </c>
      <c r="L840" s="5">
        <f>Nd离子浓度!M851</f>
        <v>0.12201549750012229</v>
      </c>
      <c r="M840" s="5">
        <f t="shared" si="135"/>
        <v>10595.280449819305</v>
      </c>
      <c r="N840" s="5">
        <f t="shared" si="136"/>
        <v>3.311025140568533E+25</v>
      </c>
      <c r="O840" s="5">
        <f>'In离子浓度 '!M851</f>
        <v>2.7729164383976431E-2</v>
      </c>
      <c r="P840" s="5">
        <f t="shared" si="137"/>
        <v>5797870.1952164322</v>
      </c>
      <c r="Q840" s="5">
        <f t="shared" si="138"/>
        <v>1.8523546949573265E+77</v>
      </c>
    </row>
    <row r="841" spans="4:17" x14ac:dyDescent="0.25">
      <c r="D841" s="5">
        <f>'Mg2+离子浓度'!B852</f>
        <v>43.38607157199425</v>
      </c>
      <c r="E841" s="5">
        <f>'OH-离子浓度 '!N852</f>
        <v>44.282117543997508</v>
      </c>
      <c r="F841" s="5">
        <f>'Mg2+离子浓度'!M852</f>
        <v>21.864075988674269</v>
      </c>
      <c r="G841" s="5">
        <f t="shared" si="131"/>
        <v>42873.396351562827</v>
      </c>
      <c r="H841" s="5">
        <f t="shared" si="132"/>
        <v>7642316640207278</v>
      </c>
      <c r="I841" s="5">
        <f>Gd离子浓度!M852</f>
        <v>4.1817433839036057E-2</v>
      </c>
      <c r="J841" s="5">
        <f t="shared" si="133"/>
        <v>3631.1360372444551</v>
      </c>
      <c r="K841" s="5">
        <f t="shared" si="134"/>
        <v>2.0172977984691419E+26</v>
      </c>
      <c r="L841" s="5">
        <f>Nd离子浓度!M852</f>
        <v>0.12201512478351173</v>
      </c>
      <c r="M841" s="5">
        <f t="shared" si="135"/>
        <v>10594.947513893201</v>
      </c>
      <c r="N841" s="5">
        <f t="shared" si="136"/>
        <v>3.3109210980916256E+25</v>
      </c>
      <c r="O841" s="5">
        <f>'In离子浓度 '!M852</f>
        <v>2.7917757344786055E-2</v>
      </c>
      <c r="P841" s="5">
        <f t="shared" si="137"/>
        <v>5876670.4704846591</v>
      </c>
      <c r="Q841" s="5">
        <f t="shared" si="138"/>
        <v>1.8775305017522873E+77</v>
      </c>
    </row>
    <row r="842" spans="4:17" x14ac:dyDescent="0.25">
      <c r="D842" s="5">
        <f>'Mg2+离子浓度'!B853</f>
        <v>43.386079058806217</v>
      </c>
      <c r="E842" s="5">
        <f>'OH-离子浓度 '!N853</f>
        <v>44.581269254117544</v>
      </c>
      <c r="F842" s="5">
        <f>'Mg2+离子浓度'!M853</f>
        <v>22.011991546032057</v>
      </c>
      <c r="G842" s="5">
        <f t="shared" si="131"/>
        <v>43748.603575425375</v>
      </c>
      <c r="H842" s="5">
        <f t="shared" si="132"/>
        <v>7798325058008089</v>
      </c>
      <c r="I842" s="5">
        <f>Gd离子浓度!M853</f>
        <v>4.2100140733893052E-2</v>
      </c>
      <c r="J842" s="5">
        <f t="shared" si="133"/>
        <v>3730.2748690067297</v>
      </c>
      <c r="K842" s="5">
        <f t="shared" si="134"/>
        <v>2.0723749272259611E+26</v>
      </c>
      <c r="L842" s="5">
        <f>Nd离子浓度!M853</f>
        <v>0.12283974584653767</v>
      </c>
      <c r="M842" s="5">
        <f t="shared" si="135"/>
        <v>10884.192044460669</v>
      </c>
      <c r="N842" s="5">
        <f t="shared" si="136"/>
        <v>3.4013100138939593E+25</v>
      </c>
      <c r="O842" s="5">
        <f>'In离子浓度 '!M853</f>
        <v>2.7917756913809089E-2</v>
      </c>
      <c r="P842" s="5">
        <f t="shared" si="137"/>
        <v>6118931.8530283775</v>
      </c>
      <c r="Q842" s="5">
        <f t="shared" si="138"/>
        <v>1.9549303044819097E+77</v>
      </c>
    </row>
    <row r="843" spans="4:17" x14ac:dyDescent="0.25">
      <c r="D843" s="5">
        <f>'Mg2+离子浓度'!B854</f>
        <v>43.679220603064323</v>
      </c>
      <c r="E843" s="5">
        <f>'OH-离子浓度 '!N854</f>
        <v>44.580843864375815</v>
      </c>
      <c r="F843" s="5">
        <f>'Mg2+离子浓度'!M854</f>
        <v>22.011634227586033</v>
      </c>
      <c r="G843" s="5">
        <f t="shared" si="131"/>
        <v>43747.058537208839</v>
      </c>
      <c r="H843" s="5">
        <f t="shared" si="132"/>
        <v>7798049650126353</v>
      </c>
      <c r="I843" s="5">
        <f>Gd离子浓度!M854</f>
        <v>4.2099838587899757E-2</v>
      </c>
      <c r="J843" s="5">
        <f t="shared" si="133"/>
        <v>3730.1413175431758</v>
      </c>
      <c r="K843" s="5">
        <f t="shared" si="134"/>
        <v>2.072300731968431E+26</v>
      </c>
      <c r="L843" s="5">
        <f>Nd离子浓度!M854</f>
        <v>0.12283937061212355</v>
      </c>
      <c r="M843" s="5">
        <f t="shared" si="135"/>
        <v>10883.847233394814</v>
      </c>
      <c r="N843" s="5">
        <f t="shared" si="136"/>
        <v>3.4012022604358793E+25</v>
      </c>
      <c r="O843" s="5">
        <f>'In离子浓度 '!M854</f>
        <v>2.810634929853149E-2</v>
      </c>
      <c r="P843" s="5">
        <f t="shared" si="137"/>
        <v>6201526.2743012998</v>
      </c>
      <c r="Q843" s="5">
        <f t="shared" si="138"/>
        <v>1.9813182984988179E+77</v>
      </c>
    </row>
    <row r="844" spans="4:17" x14ac:dyDescent="0.25">
      <c r="D844" s="5">
        <f>'Mg2+离子浓度'!B855</f>
        <v>43.67922808987629</v>
      </c>
      <c r="E844" s="5">
        <f>'OH-离子浓度 '!N855</f>
        <v>44.879995540923254</v>
      </c>
      <c r="F844" s="5">
        <f>'Mg2+离子浓度'!M855</f>
        <v>22.159549772838695</v>
      </c>
      <c r="G844" s="5">
        <f t="shared" si="131"/>
        <v>44634.075380681563</v>
      </c>
      <c r="H844" s="5">
        <f t="shared" si="132"/>
        <v>7956163169461955</v>
      </c>
      <c r="I844" s="5">
        <f>Gd离子浓度!M855</f>
        <v>4.2382545472514042E-2</v>
      </c>
      <c r="J844" s="5">
        <f t="shared" si="133"/>
        <v>3831.2937569837036</v>
      </c>
      <c r="K844" s="5">
        <f t="shared" si="134"/>
        <v>2.1284965316576133E+26</v>
      </c>
      <c r="L844" s="5">
        <f>Nd离子浓度!M855</f>
        <v>0.1236639916624253</v>
      </c>
      <c r="M844" s="5">
        <f t="shared" si="135"/>
        <v>11178.967047347343</v>
      </c>
      <c r="N844" s="5">
        <f t="shared" si="136"/>
        <v>3.4934272022960451E+25</v>
      </c>
      <c r="O844" s="5">
        <f>'In离子浓度 '!M855</f>
        <v>2.8106348864643162E-2</v>
      </c>
      <c r="P844" s="5">
        <f t="shared" si="137"/>
        <v>6455437.722272953</v>
      </c>
      <c r="Q844" s="5">
        <f t="shared" si="138"/>
        <v>2.0624401668603684E+77</v>
      </c>
    </row>
    <row r="845" spans="4:17" x14ac:dyDescent="0.25">
      <c r="D845" s="5">
        <f>'Mg2+离子浓度'!B856</f>
        <v>43.972369634134395</v>
      </c>
      <c r="E845" s="5">
        <f>'OH-离子浓度 '!N856</f>
        <v>44.879563508015153</v>
      </c>
      <c r="F845" s="5">
        <f>'Mg2+离子浓度'!M856</f>
        <v>22.159190059094808</v>
      </c>
      <c r="G845" s="5">
        <f t="shared" si="131"/>
        <v>44632.491527144986</v>
      </c>
      <c r="H845" s="5">
        <f t="shared" si="132"/>
        <v>7955880842628340</v>
      </c>
      <c r="I845" s="5">
        <f>Gd离子浓度!M856</f>
        <v>4.2382241299746999E-2</v>
      </c>
      <c r="J845" s="5">
        <f t="shared" si="133"/>
        <v>3831.1556175296928</v>
      </c>
      <c r="K845" s="5">
        <f t="shared" si="134"/>
        <v>2.1284197875164962E+26</v>
      </c>
      <c r="L845" s="5">
        <f>Nd离子浓度!M856</f>
        <v>0.12366361391021537</v>
      </c>
      <c r="M845" s="5">
        <f t="shared" si="135"/>
        <v>11178.61006371489</v>
      </c>
      <c r="N845" s="5">
        <f t="shared" si="136"/>
        <v>3.4933156449109033E+25</v>
      </c>
      <c r="O845" s="5">
        <f>'In离子浓度 '!M856</f>
        <v>2.8294940673280117E-2</v>
      </c>
      <c r="P845" s="5">
        <f t="shared" si="137"/>
        <v>6541981.6507450417</v>
      </c>
      <c r="Q845" s="5">
        <f t="shared" si="138"/>
        <v>2.0900899842635915E+77</v>
      </c>
    </row>
    <row r="846" spans="4:17" x14ac:dyDescent="0.25">
      <c r="D846" s="5">
        <f>'Mg2+离子浓度'!B857</f>
        <v>43.972377120946362</v>
      </c>
      <c r="E846" s="5">
        <f>'OH-离子浓度 '!N857</f>
        <v>45.178715150990747</v>
      </c>
      <c r="F846" s="5">
        <f>'Mg2+离子浓度'!M857</f>
        <v>22.307105592242539</v>
      </c>
      <c r="G846" s="5">
        <f t="shared" si="131"/>
        <v>45531.396890250791</v>
      </c>
      <c r="H846" s="5">
        <f t="shared" si="132"/>
        <v>8116113527673938</v>
      </c>
      <c r="I846" s="5">
        <f>Gd离子浓度!M857</f>
        <v>4.2664948174118637E-2</v>
      </c>
      <c r="J846" s="5">
        <f t="shared" si="133"/>
        <v>3934.3487091131469</v>
      </c>
      <c r="K846" s="5">
        <f t="shared" si="134"/>
        <v>2.1857492828406373E+26</v>
      </c>
      <c r="L846" s="5">
        <f>Nd离子浓度!M857</f>
        <v>0.12448823494779296</v>
      </c>
      <c r="M846" s="5">
        <f t="shared" si="135"/>
        <v>11479.684083238457</v>
      </c>
      <c r="N846" s="5">
        <f t="shared" si="136"/>
        <v>3.5874012760120177E+25</v>
      </c>
      <c r="O846" s="5">
        <f>'In离子浓度 '!M857</f>
        <v>2.829494023648043E-2</v>
      </c>
      <c r="P846" s="5">
        <f t="shared" si="137"/>
        <v>6808019.8984691836</v>
      </c>
      <c r="Q846" s="5">
        <f t="shared" si="138"/>
        <v>2.1750862295428702E+77</v>
      </c>
    </row>
    <row r="847" spans="4:17" x14ac:dyDescent="0.25">
      <c r="D847" s="5">
        <f>'Mg2+离子浓度'!B858</f>
        <v>44.265518665204468</v>
      </c>
      <c r="E847" s="5">
        <f>'OH-离子浓度 '!N858</f>
        <v>45.178276475064777</v>
      </c>
      <c r="F847" s="5">
        <f>'Mg2+离子浓度'!M858</f>
        <v>22.306743483239874</v>
      </c>
      <c r="G847" s="5">
        <f t="shared" si="131"/>
        <v>45529.773601523288</v>
      </c>
      <c r="H847" s="5">
        <f t="shared" si="132"/>
        <v>8115824171394526</v>
      </c>
      <c r="I847" s="5">
        <f>Gd离子浓度!M858</f>
        <v>4.2664641974592472E-2</v>
      </c>
      <c r="J847" s="5">
        <f t="shared" si="133"/>
        <v>3934.2058697328321</v>
      </c>
      <c r="K847" s="5">
        <f t="shared" si="134"/>
        <v>2.1856699276293512E+26</v>
      </c>
      <c r="L847" s="5">
        <f>Nd离子浓度!M858</f>
        <v>0.12448785467779498</v>
      </c>
      <c r="M847" s="5">
        <f t="shared" si="135"/>
        <v>11479.314624871102</v>
      </c>
      <c r="N847" s="5">
        <f t="shared" si="136"/>
        <v>3.5872858202722193E+25</v>
      </c>
      <c r="O847" s="5">
        <f>'In离子浓度 '!M858</f>
        <v>2.8483531469033697E-2</v>
      </c>
      <c r="P847" s="5">
        <f t="shared" si="137"/>
        <v>6898673.9522808613</v>
      </c>
      <c r="Q847" s="5">
        <f t="shared" si="138"/>
        <v>2.2040491860322241E+77</v>
      </c>
    </row>
    <row r="848" spans="4:17" x14ac:dyDescent="0.25">
      <c r="D848" s="5">
        <f>'Mg2+离子浓度'!B859</f>
        <v>44.265526152016434</v>
      </c>
      <c r="E848" s="5">
        <f>'OH-离子浓度 '!N859</f>
        <v>45.477428084469267</v>
      </c>
      <c r="F848" s="5">
        <f>'Mg2+离子浓度'!M859</f>
        <v>22.454659004282878</v>
      </c>
      <c r="G848" s="5">
        <f t="shared" si="131"/>
        <v>46440.646379436861</v>
      </c>
      <c r="H848" s="5">
        <f t="shared" si="132"/>
        <v>8278190085461116</v>
      </c>
      <c r="I848" s="5">
        <f>Gd离子浓度!M859</f>
        <v>4.2947348838721533E-2</v>
      </c>
      <c r="J848" s="5">
        <f t="shared" si="133"/>
        <v>4039.4668373122299</v>
      </c>
      <c r="K848" s="5">
        <f t="shared" si="134"/>
        <v>2.2441482429512391E+26</v>
      </c>
      <c r="L848" s="5">
        <f>Nd离子浓度!M859</f>
        <v>0.12531247570264847</v>
      </c>
      <c r="M848" s="5">
        <f t="shared" si="135"/>
        <v>11786.422295896289</v>
      </c>
      <c r="N848" s="5">
        <f t="shared" si="136"/>
        <v>3.6832569674675903E+25</v>
      </c>
      <c r="O848" s="5">
        <f>'In离子浓度 '!M859</f>
        <v>2.8483531029322665E-2</v>
      </c>
      <c r="P848" s="5">
        <f t="shared" si="137"/>
        <v>7177331.8703028504</v>
      </c>
      <c r="Q848" s="5">
        <f t="shared" si="138"/>
        <v>2.2930772748571407E+77</v>
      </c>
    </row>
    <row r="849" spans="4:17" x14ac:dyDescent="0.25">
      <c r="D849" s="5">
        <f>'Mg2+离子浓度'!B860</f>
        <v>44.55866769627454</v>
      </c>
      <c r="E849" s="5">
        <f>'OH-离子浓度 '!N860</f>
        <v>45.476982765673895</v>
      </c>
      <c r="F849" s="5">
        <f>'Mg2+离子浓度'!M860</f>
        <v>22.454294500060502</v>
      </c>
      <c r="G849" s="5">
        <f t="shared" si="131"/>
        <v>46438.9830308897</v>
      </c>
      <c r="H849" s="5">
        <f t="shared" si="132"/>
        <v>8277893588393886</v>
      </c>
      <c r="I849" s="5">
        <f>Gd离子浓度!M860</f>
        <v>4.2947040612450832E-2</v>
      </c>
      <c r="J849" s="5">
        <f t="shared" si="133"/>
        <v>4039.319184321183</v>
      </c>
      <c r="K849" s="5">
        <f t="shared" si="134"/>
        <v>2.2440662135117686E+26</v>
      </c>
      <c r="L849" s="5">
        <f>Nd离子浓度!M860</f>
        <v>0.12531209291487019</v>
      </c>
      <c r="M849" s="5">
        <f t="shared" si="135"/>
        <v>11786.04005584794</v>
      </c>
      <c r="N849" s="5">
        <f t="shared" si="136"/>
        <v>3.6831375174524813E+25</v>
      </c>
      <c r="O849" s="5">
        <f>'In离子浓度 '!M860</f>
        <v>2.8672121685794028E-2</v>
      </c>
      <c r="P849" s="5">
        <f t="shared" si="137"/>
        <v>7272262.0654835189</v>
      </c>
      <c r="Q849" s="5">
        <f t="shared" si="138"/>
        <v>2.3234064106976098E+77</v>
      </c>
    </row>
    <row r="850" spans="4:17" x14ac:dyDescent="0.25">
      <c r="D850" s="5">
        <f>'Mg2+离子浓度'!B861</f>
        <v>44.558675183086507</v>
      </c>
      <c r="E850" s="5">
        <f>'OH-离子浓度 '!N861</f>
        <v>45.776134341508047</v>
      </c>
      <c r="F850" s="5">
        <f>'Mg2+离子浓度'!M861</f>
        <v>22.60221000899897</v>
      </c>
      <c r="G850" s="5">
        <f t="shared" si="131"/>
        <v>47361.902113937744</v>
      </c>
      <c r="H850" s="5">
        <f t="shared" si="132"/>
        <v>8442406793928297</v>
      </c>
      <c r="I850" s="5">
        <f>Gd离子浓度!M861</f>
        <v>4.3229747466337412E-2</v>
      </c>
      <c r="J850" s="5">
        <f t="shared" si="133"/>
        <v>4146.6754311177483</v>
      </c>
      <c r="K850" s="5">
        <f t="shared" si="134"/>
        <v>2.3037085728431935E+26</v>
      </c>
      <c r="L850" s="5">
        <f>Nd离子浓度!M861</f>
        <v>0.1261367139269996</v>
      </c>
      <c r="M850" s="5">
        <f t="shared" si="135"/>
        <v>12099.261347994447</v>
      </c>
      <c r="N850" s="5">
        <f t="shared" si="136"/>
        <v>3.7810191712482648E+25</v>
      </c>
      <c r="O850" s="5">
        <f>'In离子浓度 '!M861</f>
        <v>2.8672121243171658E-2</v>
      </c>
      <c r="P850" s="5">
        <f t="shared" si="137"/>
        <v>7564049.0940514198</v>
      </c>
      <c r="Q850" s="5">
        <f t="shared" si="138"/>
        <v>2.4166291035308049E+77</v>
      </c>
    </row>
    <row r="851" spans="4:17" x14ac:dyDescent="0.25">
      <c r="D851" s="5">
        <f>'Mg2+离子浓度'!B862</f>
        <v>44.851816727344612</v>
      </c>
      <c r="E851" s="5">
        <f>'OH-离子浓度 '!N862</f>
        <v>45.775682379991743</v>
      </c>
      <c r="F851" s="5">
        <f>'Mg2+离子浓度'!M862</f>
        <v>22.601843109595968</v>
      </c>
      <c r="G851" s="5">
        <f t="shared" si="131"/>
        <v>47360.198076185079</v>
      </c>
      <c r="H851" s="5">
        <f t="shared" si="132"/>
        <v>8442103043883259</v>
      </c>
      <c r="I851" s="5">
        <f>Gd离子浓度!M862</f>
        <v>4.322943721333683E-2</v>
      </c>
      <c r="J851" s="5">
        <f t="shared" si="133"/>
        <v>4146.5228490698282</v>
      </c>
      <c r="K851" s="5">
        <f t="shared" si="134"/>
        <v>2.3036238050387934E+26</v>
      </c>
      <c r="L851" s="5">
        <f>Nd离子浓度!M862</f>
        <v>0.12613632862144866</v>
      </c>
      <c r="M851" s="5">
        <f t="shared" si="135"/>
        <v>12098.866014504971</v>
      </c>
      <c r="N851" s="5">
        <f t="shared" si="136"/>
        <v>3.7808956295328037E+25</v>
      </c>
      <c r="O851" s="5">
        <f>'In离子浓度 '!M862</f>
        <v>2.8860711323562879E-2</v>
      </c>
      <c r="P851" s="5">
        <f t="shared" si="137"/>
        <v>7663426.9882615041</v>
      </c>
      <c r="Q851" s="5">
        <f t="shared" si="138"/>
        <v>2.4483792294765186E+77</v>
      </c>
    </row>
    <row r="852" spans="4:17" x14ac:dyDescent="0.25">
      <c r="D852" s="5">
        <f>'Mg2+离子浓度'!B863</f>
        <v>44.851824214156579</v>
      </c>
      <c r="E852" s="5">
        <f>'OH-离子浓度 '!N863</f>
        <v>46.074833922256289</v>
      </c>
      <c r="F852" s="5">
        <f>'Mg2+离子浓度'!M863</f>
        <v>22.749758606430095</v>
      </c>
      <c r="G852" s="5">
        <f t="shared" si="131"/>
        <v>48295.2423498465</v>
      </c>
      <c r="H852" s="5">
        <f t="shared" si="132"/>
        <v>8608777602468182</v>
      </c>
      <c r="I852" s="5">
        <f>Gd离子浓度!M863</f>
        <v>4.3512144056980992E-2</v>
      </c>
      <c r="J852" s="5">
        <f t="shared" si="133"/>
        <v>4256.0019576528266</v>
      </c>
      <c r="K852" s="5">
        <f t="shared" si="134"/>
        <v>2.3644455320293482E+26</v>
      </c>
      <c r="L852" s="5">
        <f>Nd离子浓度!M863</f>
        <v>0.12696094962085405</v>
      </c>
      <c r="M852" s="5">
        <f t="shared" si="135"/>
        <v>12418.281421026064</v>
      </c>
      <c r="N852" s="5">
        <f t="shared" si="136"/>
        <v>3.8807129440706448E+25</v>
      </c>
      <c r="O852" s="5">
        <f>'In离子浓度 '!M863</f>
        <v>2.8860710878029178E-2</v>
      </c>
      <c r="P852" s="5">
        <f t="shared" si="137"/>
        <v>7968869.5794625375</v>
      </c>
      <c r="Q852" s="5">
        <f t="shared" si="138"/>
        <v>2.5459647218730154E+77</v>
      </c>
    </row>
    <row r="853" spans="4:17" x14ac:dyDescent="0.25">
      <c r="D853" s="5">
        <f>'Mg2+离子浓度'!B864</f>
        <v>45.144965758414685</v>
      </c>
      <c r="E853" s="5">
        <f>'OH-离子浓度 '!N864</f>
        <v>46.074375318167505</v>
      </c>
      <c r="F853" s="5">
        <f>'Mg2+离子浓度'!M864</f>
        <v>22.749389311885544</v>
      </c>
      <c r="G853" s="5">
        <f t="shared" si="131"/>
        <v>48293.496988745886</v>
      </c>
      <c r="H853" s="5">
        <f t="shared" si="132"/>
        <v>8608466486407467</v>
      </c>
      <c r="I853" s="5">
        <f>Gd离子浓度!M864</f>
        <v>4.3511831777265121E-2</v>
      </c>
      <c r="J853" s="5">
        <f t="shared" si="133"/>
        <v>4255.8443293270138</v>
      </c>
      <c r="K853" s="5">
        <f t="shared" si="134"/>
        <v>2.3643579607372302E+26</v>
      </c>
      <c r="L853" s="5">
        <f>Nd离子浓度!M864</f>
        <v>0.12696056179753826</v>
      </c>
      <c r="M853" s="5">
        <f t="shared" si="135"/>
        <v>12417.872677485022</v>
      </c>
      <c r="N853" s="5">
        <f t="shared" si="136"/>
        <v>3.8805852117140697E+25</v>
      </c>
      <c r="O853" s="5">
        <f>'In离子浓度 '!M864</f>
        <v>2.9049300382342019E-2</v>
      </c>
      <c r="P853" s="5">
        <f t="shared" si="137"/>
        <v>8072872.4185708361</v>
      </c>
      <c r="Q853" s="5">
        <f t="shared" si="138"/>
        <v>2.5791924659970723E+77</v>
      </c>
    </row>
    <row r="854" spans="4:17" x14ac:dyDescent="0.25">
      <c r="D854" s="5">
        <f>'Mg2+离子浓度'!B865</f>
        <v>45.144973245226652</v>
      </c>
      <c r="E854" s="5">
        <f>'OH-离子浓度 '!N865</f>
        <v>46.373526826863205</v>
      </c>
      <c r="F854" s="5">
        <f>'Mg2+离子浓度'!M865</f>
        <v>22.897304796615536</v>
      </c>
      <c r="G854" s="5">
        <f t="shared" si="131"/>
        <v>49240.745333652121</v>
      </c>
      <c r="H854" s="5">
        <f t="shared" si="132"/>
        <v>8777316458761519</v>
      </c>
      <c r="I854" s="5">
        <f>Gd离子浓度!M865</f>
        <v>4.3794538610666948E-2</v>
      </c>
      <c r="J854" s="5">
        <f t="shared" si="133"/>
        <v>4367.4740615936225</v>
      </c>
      <c r="K854" s="5">
        <f t="shared" si="134"/>
        <v>2.4263744786631237E+26</v>
      </c>
      <c r="L854" s="5">
        <f>Nd离子浓度!M865</f>
        <v>0.12778518278421966</v>
      </c>
      <c r="M854" s="5">
        <f t="shared" si="135"/>
        <v>12743.563215212052</v>
      </c>
      <c r="N854" s="5">
        <f t="shared" si="136"/>
        <v>3.9823635047537667E+25</v>
      </c>
      <c r="O854" s="5">
        <f>'In离子浓度 '!M865</f>
        <v>2.9049299933896999E-2</v>
      </c>
      <c r="P854" s="5">
        <f t="shared" si="137"/>
        <v>8392514.48723628</v>
      </c>
      <c r="Q854" s="5">
        <f t="shared" si="138"/>
        <v>2.6813145326633482E+77</v>
      </c>
    </row>
    <row r="855" spans="4:17" x14ac:dyDescent="0.25">
      <c r="D855" s="5">
        <f>'Mg2+离子浓度'!B866</f>
        <v>45.438114789484757</v>
      </c>
      <c r="E855" s="5">
        <f>'OH-离子浓度 '!N866</f>
        <v>46.373061580350424</v>
      </c>
      <c r="F855" s="5">
        <f>'Mg2+离子浓度'!M866</f>
        <v>22.896933106968515</v>
      </c>
      <c r="G855" s="5">
        <f t="shared" si="131"/>
        <v>49238.958010305163</v>
      </c>
      <c r="H855" s="5">
        <f t="shared" si="132"/>
        <v>8776997862799495</v>
      </c>
      <c r="I855" s="5">
        <f>Gd离子浓度!M866</f>
        <v>4.3794224304250423E-2</v>
      </c>
      <c r="J855" s="5">
        <f t="shared" si="133"/>
        <v>4367.3112679808974</v>
      </c>
      <c r="K855" s="5">
        <f t="shared" si="134"/>
        <v>2.4262840377671652E+26</v>
      </c>
      <c r="L855" s="5">
        <f>Nd离子浓度!M866</f>
        <v>0.12778479244314667</v>
      </c>
      <c r="M855" s="5">
        <f t="shared" si="135"/>
        <v>12743.140740122459</v>
      </c>
      <c r="N855" s="5">
        <f t="shared" si="136"/>
        <v>3.9822314812882683E+25</v>
      </c>
      <c r="O855" s="5">
        <f>'In离子浓度 '!M866</f>
        <v>2.9237888862133236E-2</v>
      </c>
      <c r="P855" s="5">
        <f t="shared" si="137"/>
        <v>8501325.3547691014</v>
      </c>
      <c r="Q855" s="5">
        <f t="shared" si="138"/>
        <v>2.716078388105144E+77</v>
      </c>
    </row>
    <row r="856" spans="4:17" x14ac:dyDescent="0.25">
      <c r="D856" s="5">
        <f>'Mg2+离子浓度'!B867</f>
        <v>45.438122276296724</v>
      </c>
      <c r="E856" s="5">
        <f>'OH-离子浓度 '!N867</f>
        <v>46.672213055478032</v>
      </c>
      <c r="F856" s="5">
        <f>'Mg2+离子浓度'!M867</f>
        <v>23.044848579594561</v>
      </c>
      <c r="G856" s="5">
        <f t="shared" si="131"/>
        <v>50198.489302240341</v>
      </c>
      <c r="H856" s="5">
        <f t="shared" si="132"/>
        <v>8948037308777245</v>
      </c>
      <c r="I856" s="5">
        <f>Gd离子浓度!M867</f>
        <v>4.4076931127409957E-2</v>
      </c>
      <c r="J856" s="5">
        <f t="shared" si="133"/>
        <v>4481.1195651360485</v>
      </c>
      <c r="K856" s="5">
        <f t="shared" si="134"/>
        <v>2.4895108695200271E+26</v>
      </c>
      <c r="L856" s="5">
        <f>Nd离子浓度!M867</f>
        <v>0.12860941341710413</v>
      </c>
      <c r="M856" s="5">
        <f t="shared" si="135"/>
        <v>13075.187949409337</v>
      </c>
      <c r="N856" s="5">
        <f t="shared" si="136"/>
        <v>4.0859962341904178E+25</v>
      </c>
      <c r="O856" s="5">
        <f>'In离子浓度 '!M867</f>
        <v>2.9237888410776906E-2</v>
      </c>
      <c r="P856" s="5">
        <f t="shared" si="137"/>
        <v>8835728.7382619679</v>
      </c>
      <c r="Q856" s="5">
        <f t="shared" si="138"/>
        <v>2.8229165297961557E+77</v>
      </c>
    </row>
    <row r="857" spans="4:17" x14ac:dyDescent="0.25">
      <c r="D857" s="5">
        <f>'Mg2+离子浓度'!B868</f>
        <v>45.73126382055483</v>
      </c>
      <c r="E857" s="5">
        <f>'OH-离子浓度 '!N868</f>
        <v>46.671741166689721</v>
      </c>
      <c r="F857" s="5">
        <f>'Mg2+离子浓度'!M868</f>
        <v>23.044474494884138</v>
      </c>
      <c r="G857" s="5">
        <f t="shared" si="131"/>
        <v>50196.659372993206</v>
      </c>
      <c r="H857" s="5">
        <f t="shared" si="132"/>
        <v>8947711118180608</v>
      </c>
      <c r="I857" s="5">
        <f>Gd离子浓度!M868</f>
        <v>4.4076614794307391E-2</v>
      </c>
      <c r="J857" s="5">
        <f t="shared" si="133"/>
        <v>4480.951485426227</v>
      </c>
      <c r="K857" s="5">
        <f t="shared" si="134"/>
        <v>2.4894174919034598E+26</v>
      </c>
      <c r="L857" s="5">
        <f>Nd离子浓度!M868</f>
        <v>0.12860902055828174</v>
      </c>
      <c r="M857" s="5">
        <f t="shared" si="135"/>
        <v>13074.751416351379</v>
      </c>
      <c r="N857" s="5">
        <f t="shared" si="136"/>
        <v>4.0858598176098064E+25</v>
      </c>
      <c r="O857" s="5">
        <f>'In离子浓度 '!M868</f>
        <v>2.9426476762938306E-2</v>
      </c>
      <c r="P857" s="5">
        <f t="shared" si="137"/>
        <v>8949536.7077606767</v>
      </c>
      <c r="Q857" s="5">
        <f t="shared" si="138"/>
        <v>2.8592769034379161E+77</v>
      </c>
    </row>
    <row r="858" spans="4:17" x14ac:dyDescent="0.25">
      <c r="D858" s="5">
        <f>'Mg2+离子浓度'!B869</f>
        <v>45.731271307366796</v>
      </c>
      <c r="E858" s="5">
        <f>'OH-离子浓度 '!N869</f>
        <v>46.970892608249969</v>
      </c>
      <c r="F858" s="5">
        <f>'Mg2+离子浓度'!M869</f>
        <v>23.192389955406441</v>
      </c>
      <c r="G858" s="5">
        <f t="shared" si="131"/>
        <v>51168.552482894353</v>
      </c>
      <c r="H858" s="5">
        <f t="shared" si="132"/>
        <v>9120954096772612</v>
      </c>
      <c r="I858" s="5">
        <f>Gd离子浓度!M869</f>
        <v>4.4359321607224736E-2</v>
      </c>
      <c r="J858" s="5">
        <f t="shared" si="133"/>
        <v>4596.9664679624702</v>
      </c>
      <c r="K858" s="5">
        <f t="shared" si="134"/>
        <v>2.5538702599791504E+26</v>
      </c>
      <c r="L858" s="5">
        <f>Nd离子浓度!M869</f>
        <v>0.12943364151951522</v>
      </c>
      <c r="M858" s="5">
        <f t="shared" si="135"/>
        <v>13413.23736101905</v>
      </c>
      <c r="N858" s="5">
        <f t="shared" si="136"/>
        <v>4.1916366753184532E+25</v>
      </c>
      <c r="O858" s="5">
        <f>'In离子浓度 '!M869</f>
        <v>2.9426476308670672E-2</v>
      </c>
      <c r="P858" s="5">
        <f t="shared" si="137"/>
        <v>9299281.6347613912</v>
      </c>
      <c r="Q858" s="5">
        <f t="shared" si="138"/>
        <v>2.9710164967288787E+77</v>
      </c>
    </row>
    <row r="859" spans="4:17" x14ac:dyDescent="0.25">
      <c r="D859" s="5">
        <f>'Mg2+离子浓度'!B870</f>
        <v>46.024412851624902</v>
      </c>
      <c r="E859" s="5">
        <f>'OH-离子浓度 '!N870</f>
        <v>46.970414077334581</v>
      </c>
      <c r="F859" s="5">
        <f>'Mg2+离子浓度'!M870</f>
        <v>23.192013475671697</v>
      </c>
      <c r="G859" s="5">
        <f t="shared" si="131"/>
        <v>51166.679299338408</v>
      </c>
      <c r="H859" s="5">
        <f t="shared" si="132"/>
        <v>9120620195960500</v>
      </c>
      <c r="I859" s="5">
        <f>Gd离子浓度!M870</f>
        <v>4.4359003247450755E-2</v>
      </c>
      <c r="J859" s="5">
        <f t="shared" si="133"/>
        <v>4596.7929795310692</v>
      </c>
      <c r="K859" s="5">
        <f t="shared" si="134"/>
        <v>2.5537738775172607E+26</v>
      </c>
      <c r="L859" s="5">
        <f>Nd离子浓度!M870</f>
        <v>0.12943324614295115</v>
      </c>
      <c r="M859" s="5">
        <f t="shared" si="135"/>
        <v>13412.786438613837</v>
      </c>
      <c r="N859" s="5">
        <f t="shared" si="136"/>
        <v>4.1914957620668239E+25</v>
      </c>
      <c r="O859" s="5">
        <f>'In离子浓度 '!M870</f>
        <v>2.9615064084759009E-2</v>
      </c>
      <c r="P859" s="5">
        <f t="shared" si="137"/>
        <v>9418281.9250854421</v>
      </c>
      <c r="Q859" s="5">
        <f t="shared" si="138"/>
        <v>3.00903575881324E+77</v>
      </c>
    </row>
    <row r="860" spans="4:17" x14ac:dyDescent="0.25">
      <c r="D860" s="5">
        <f>'Mg2+离子浓度'!B871</f>
        <v>46.024420338436869</v>
      </c>
      <c r="E860" s="5">
        <f>'OH-离子浓度 '!N871</f>
        <v>47.269565485328251</v>
      </c>
      <c r="F860" s="5">
        <f>'Mg2+离子浓度'!M871</f>
        <v>23.339928924090454</v>
      </c>
      <c r="G860" s="5">
        <f t="shared" si="131"/>
        <v>52151.013093295827</v>
      </c>
      <c r="H860" s="5">
        <f t="shared" si="132"/>
        <v>9296080765293374</v>
      </c>
      <c r="I860" s="5">
        <f>Gd离子浓度!M871</f>
        <v>4.4641710050125988E-2</v>
      </c>
      <c r="J860" s="5">
        <f t="shared" si="133"/>
        <v>4715.0429472084406</v>
      </c>
      <c r="K860" s="5">
        <f t="shared" si="134"/>
        <v>2.6194683040046894E+26</v>
      </c>
      <c r="L860" s="5">
        <f>Nd离子浓度!M871</f>
        <v>0.13025786709146076</v>
      </c>
      <c r="M860" s="5">
        <f t="shared" si="135"/>
        <v>13757.793705894856</v>
      </c>
      <c r="N860" s="5">
        <f t="shared" si="136"/>
        <v>4.2993105330921429E+25</v>
      </c>
      <c r="O860" s="5">
        <f>'In离子浓度 '!M871</f>
        <v>2.9615063627580079E-2</v>
      </c>
      <c r="P860" s="5">
        <f t="shared" si="137"/>
        <v>9783967.4934915788</v>
      </c>
      <c r="Q860" s="5">
        <f t="shared" si="138"/>
        <v>3.1258682087832519E+77</v>
      </c>
    </row>
    <row r="861" spans="4:17" x14ac:dyDescent="0.25">
      <c r="D861" s="5">
        <f>'Mg2+离子浓度'!B872</f>
        <v>46.317561882694974</v>
      </c>
      <c r="E861" s="5">
        <f>'OH-离子浓度 '!N872</f>
        <v>47.269080312434234</v>
      </c>
      <c r="F861" s="5">
        <f>'Mg2+离子浓度'!M872</f>
        <v>23.339550049370466</v>
      </c>
      <c r="G861" s="5">
        <f t="shared" si="131"/>
        <v>52149.096002268139</v>
      </c>
      <c r="H861" s="5">
        <f t="shared" si="132"/>
        <v>9295739037837458</v>
      </c>
      <c r="I861" s="5">
        <f>Gd离子浓度!M872</f>
        <v>4.46413896636952E-2</v>
      </c>
      <c r="J861" s="5">
        <f t="shared" si="133"/>
        <v>4714.863925603534</v>
      </c>
      <c r="K861" s="5">
        <f t="shared" si="134"/>
        <v>2.6193688475575189E+26</v>
      </c>
      <c r="L861" s="5">
        <f>Nd离子浓度!M872</f>
        <v>0.13025746919716277</v>
      </c>
      <c r="M861" s="5">
        <f t="shared" si="135"/>
        <v>13757.328057768178</v>
      </c>
      <c r="N861" s="5">
        <f t="shared" si="136"/>
        <v>4.2991650180525558E+25</v>
      </c>
      <c r="O861" s="5">
        <f>'In离子浓度 '!M872</f>
        <v>2.980365082759711E-2</v>
      </c>
      <c r="P861" s="5">
        <f t="shared" si="137"/>
        <v>9908361.6271040607</v>
      </c>
      <c r="Q861" s="5">
        <f t="shared" si="138"/>
        <v>3.1656107434837256E+77</v>
      </c>
    </row>
    <row r="862" spans="4:17" x14ac:dyDescent="0.25">
      <c r="D862" s="5">
        <f>'Mg2+离子浓度'!B873</f>
        <v>46.317569369506941</v>
      </c>
      <c r="E862" s="5">
        <f>'OH-离子浓度 '!N873</f>
        <v>47.568231686862056</v>
      </c>
      <c r="F862" s="5">
        <f>'Mg2+离子浓度'!M873</f>
        <v>23.487465485685874</v>
      </c>
      <c r="G862" s="5">
        <f t="shared" si="131"/>
        <v>53145.94934152544</v>
      </c>
      <c r="H862" s="5">
        <f t="shared" si="132"/>
        <v>9473431255173876</v>
      </c>
      <c r="I862" s="5">
        <f>Gd离子浓度!M873</f>
        <v>4.4924096456128375E-2</v>
      </c>
      <c r="J862" s="5">
        <f t="shared" si="133"/>
        <v>4835.3773574293882</v>
      </c>
      <c r="K862" s="5">
        <f t="shared" si="134"/>
        <v>2.686320754127438E+26</v>
      </c>
      <c r="L862" s="5">
        <f>Nd离子浓度!M873</f>
        <v>0.1310820901329485</v>
      </c>
      <c r="M862" s="5">
        <f t="shared" si="135"/>
        <v>14108.93975825111</v>
      </c>
      <c r="N862" s="5">
        <f t="shared" si="136"/>
        <v>4.4090436744534724E+25</v>
      </c>
      <c r="O862" s="5">
        <f>'In离子浓度 '!M873</f>
        <v>2.9803650367506894E-2</v>
      </c>
      <c r="P862" s="5">
        <f t="shared" si="137"/>
        <v>10290606.291160418</v>
      </c>
      <c r="Q862" s="5">
        <f t="shared" si="138"/>
        <v>3.287733639348376E+77</v>
      </c>
    </row>
    <row r="863" spans="4:17" x14ac:dyDescent="0.25">
      <c r="D863" s="5">
        <f>'Mg2+离子浓度'!B874</f>
        <v>46.610710913765047</v>
      </c>
      <c r="E863" s="5">
        <f>'OH-离子浓度 '!N874</f>
        <v>47.567739872137871</v>
      </c>
      <c r="F863" s="5">
        <f>'Mg2+离子浓度'!M874</f>
        <v>23.48708421601971</v>
      </c>
      <c r="G863" s="5">
        <f t="shared" si="131"/>
        <v>53143.987685109481</v>
      </c>
      <c r="H863" s="5">
        <f t="shared" si="132"/>
        <v>9473081583798482</v>
      </c>
      <c r="I863" s="5">
        <f>Gd离子浓度!M874</f>
        <v>4.4923774043055413E-2</v>
      </c>
      <c r="J863" s="5">
        <f t="shared" si="133"/>
        <v>4835.1926763584888</v>
      </c>
      <c r="K863" s="5">
        <f t="shared" si="134"/>
        <v>2.686218153532494E+26</v>
      </c>
      <c r="L863" s="5">
        <f>Nd离子浓度!M874</f>
        <v>0.13108168972092427</v>
      </c>
      <c r="M863" s="5">
        <f t="shared" si="135"/>
        <v>14108.459042997218</v>
      </c>
      <c r="N863" s="5">
        <f t="shared" si="136"/>
        <v>4.4088934509366307E+25</v>
      </c>
      <c r="O863" s="5">
        <f>'In离子浓度 '!M874</f>
        <v>2.9992236991454389E-2</v>
      </c>
      <c r="P863" s="5">
        <f t="shared" si="137"/>
        <v>10420602.255433673</v>
      </c>
      <c r="Q863" s="5">
        <f t="shared" si="138"/>
        <v>3.329265896304688E+77</v>
      </c>
    </row>
    <row r="864" spans="4:17" x14ac:dyDescent="0.25">
      <c r="D864" s="5">
        <f>'Mg2+离子浓度'!B875</f>
        <v>46.610718400577014</v>
      </c>
      <c r="E864" s="5">
        <f>'OH-离子浓度 '!N875</f>
        <v>47.866891213000592</v>
      </c>
      <c r="F864" s="5">
        <f>'Mg2+离子浓度'!M875</f>
        <v>23.634999640231968</v>
      </c>
      <c r="G864" s="5">
        <f t="shared" si="131"/>
        <v>54153.43942606396</v>
      </c>
      <c r="H864" s="5">
        <f t="shared" si="132"/>
        <v>9653019505537248</v>
      </c>
      <c r="I864" s="5">
        <f>Gd离子浓度!M875</f>
        <v>4.52064808252466E-2</v>
      </c>
      <c r="J864" s="5">
        <f t="shared" si="133"/>
        <v>4957.9982305673857</v>
      </c>
      <c r="K864" s="5">
        <f t="shared" si="134"/>
        <v>2.7544434614263256E+26</v>
      </c>
      <c r="L864" s="5">
        <f>Nd离子浓度!M875</f>
        <v>0.13190631064398625</v>
      </c>
      <c r="M864" s="5">
        <f t="shared" si="135"/>
        <v>14466.758810571233</v>
      </c>
      <c r="N864" s="5">
        <f t="shared" si="136"/>
        <v>4.5208621283035101E+25</v>
      </c>
      <c r="O864" s="5">
        <f>'In离子浓度 '!M875</f>
        <v>2.9992236528452901E-2</v>
      </c>
      <c r="P864" s="5">
        <f t="shared" si="137"/>
        <v>10820044.322210481</v>
      </c>
      <c r="Q864" s="5">
        <f t="shared" si="138"/>
        <v>3.4568831700352974E+77</v>
      </c>
    </row>
    <row r="865" spans="4:17" x14ac:dyDescent="0.25">
      <c r="D865" s="5">
        <f>'Mg2+离子浓度'!B876</f>
        <v>46.903859944835119</v>
      </c>
      <c r="E865" s="5">
        <f>'OH-离子浓度 '!N876</f>
        <v>47.866392756594692</v>
      </c>
      <c r="F865" s="5">
        <f>'Mg2+离子浓度'!M876</f>
        <v>23.634615975658704</v>
      </c>
      <c r="G865" s="5">
        <f t="shared" si="131"/>
        <v>54151.432541590118</v>
      </c>
      <c r="H865" s="5">
        <f t="shared" si="132"/>
        <v>9652661772119452</v>
      </c>
      <c r="I865" s="5">
        <f>Gd离子浓度!M876</f>
        <v>4.5206156385546072E-2</v>
      </c>
      <c r="J865" s="5">
        <f t="shared" si="133"/>
        <v>4957.8077618842917</v>
      </c>
      <c r="K865" s="5">
        <f t="shared" si="134"/>
        <v>2.7543376454912734E+26</v>
      </c>
      <c r="L865" s="5">
        <f>Nd离子浓度!M876</f>
        <v>0.13190590771424349</v>
      </c>
      <c r="M865" s="5">
        <f t="shared" si="135"/>
        <v>14466.262681716595</v>
      </c>
      <c r="N865" s="5">
        <f t="shared" si="136"/>
        <v>4.5207070880364357E+25</v>
      </c>
      <c r="O865" s="5">
        <f>'In离子浓度 '!M876</f>
        <v>3.0180822576332637E-2</v>
      </c>
      <c r="P865" s="5">
        <f t="shared" si="137"/>
        <v>10955856.733789099</v>
      </c>
      <c r="Q865" s="5">
        <f t="shared" si="138"/>
        <v>3.5002737168655268E+77</v>
      </c>
    </row>
    <row r="866" spans="4:17" x14ac:dyDescent="0.25">
      <c r="D866" s="5">
        <f>'Mg2+离子浓度'!B877</f>
        <v>46.903867431647086</v>
      </c>
      <c r="E866" s="5">
        <f>'OH-离子浓度 '!N877</f>
        <v>48.165544063893073</v>
      </c>
      <c r="F866" s="5">
        <f>'Mg2+离子浓度'!M877</f>
        <v>23.782531387768007</v>
      </c>
      <c r="G866" s="5">
        <f t="shared" si="131"/>
        <v>55173.561535792949</v>
      </c>
      <c r="H866" s="5">
        <f t="shared" si="132"/>
        <v>9834859453795536</v>
      </c>
      <c r="I866" s="5">
        <f>Gd离子浓度!M877</f>
        <v>4.5488863157495375E-2</v>
      </c>
      <c r="J866" s="5">
        <f t="shared" si="133"/>
        <v>5082.9342759178598</v>
      </c>
      <c r="K866" s="5">
        <f t="shared" si="134"/>
        <v>2.8238523755099224E+26</v>
      </c>
      <c r="L866" s="5">
        <f>Nd离子浓度!M877</f>
        <v>0.13273052862458171</v>
      </c>
      <c r="M866" s="5">
        <f t="shared" si="135"/>
        <v>14831.334673515941</v>
      </c>
      <c r="N866" s="5">
        <f t="shared" si="136"/>
        <v>4.6347920854737322E+25</v>
      </c>
      <c r="O866" s="5">
        <f>'In离子浓度 '!M877</f>
        <v>3.0180822110419878E-2</v>
      </c>
      <c r="P866" s="5">
        <f t="shared" si="137"/>
        <v>11373154.869126135</v>
      </c>
      <c r="Q866" s="5">
        <f t="shared" si="138"/>
        <v>3.6335958048326313E+77</v>
      </c>
    </row>
    <row r="867" spans="4:17" x14ac:dyDescent="0.25">
      <c r="D867" s="5">
        <f>'Mg2+离子浓度'!B878</f>
        <v>47.197008975905192</v>
      </c>
      <c r="E867" s="5">
        <f>'OH-离子浓度 '!N878</f>
        <v>48.165038965953904</v>
      </c>
      <c r="F867" s="5">
        <f>'Mg2+离子浓度'!M878</f>
        <v>23.782145328326717</v>
      </c>
      <c r="G867" s="5">
        <f t="shared" si="131"/>
        <v>55171.508755839088</v>
      </c>
      <c r="H867" s="5">
        <f t="shared" si="132"/>
        <v>9834493539365256</v>
      </c>
      <c r="I867" s="5">
        <f>Gd离子浓度!M878</f>
        <v>4.5488536691181893E-2</v>
      </c>
      <c r="J867" s="5">
        <f t="shared" si="133"/>
        <v>5082.7378896095297</v>
      </c>
      <c r="K867" s="5">
        <f t="shared" si="134"/>
        <v>2.8237432720052944E+26</v>
      </c>
      <c r="L867" s="5">
        <f>Nd离子浓度!M878</f>
        <v>0.13273012317712818</v>
      </c>
      <c r="M867" s="5">
        <f t="shared" si="135"/>
        <v>14830.822779483016</v>
      </c>
      <c r="N867" s="5">
        <f t="shared" si="136"/>
        <v>4.6346321185884429E+25</v>
      </c>
      <c r="O867" s="5">
        <f>'In离子浓度 '!M878</f>
        <v>3.036940758223362E-2</v>
      </c>
      <c r="P867" s="5">
        <f t="shared" si="137"/>
        <v>11515005.141385347</v>
      </c>
      <c r="Q867" s="5">
        <f t="shared" si="138"/>
        <v>3.678915380634296E+77</v>
      </c>
    </row>
    <row r="868" spans="4:17" x14ac:dyDescent="0.25">
      <c r="D868" s="5">
        <f>'Mg2+离子浓度'!B879</f>
        <v>47.197016462717158</v>
      </c>
      <c r="E868" s="5">
        <f>'OH-离子浓度 '!N879</f>
        <v>48.464190239688698</v>
      </c>
      <c r="F868" s="5">
        <f>'Mg2+离子浓度'!M879</f>
        <v>23.93006072833326</v>
      </c>
      <c r="G868" s="5">
        <f t="shared" si="131"/>
        <v>56206.393849995569</v>
      </c>
      <c r="H868" s="5">
        <f t="shared" si="132"/>
        <v>1.0018965035649834E+16</v>
      </c>
      <c r="I868" s="5">
        <f>Gd离子浓度!M879</f>
        <v>4.5771243452889361E-2</v>
      </c>
      <c r="J868" s="5">
        <f t="shared" si="133"/>
        <v>5210.2143800963149</v>
      </c>
      <c r="K868" s="5">
        <f t="shared" si="134"/>
        <v>2.8945635444979527E+26</v>
      </c>
      <c r="L868" s="5">
        <f>Nd离子浓度!M879</f>
        <v>0.13355474407474266</v>
      </c>
      <c r="M868" s="5">
        <f t="shared" si="135"/>
        <v>15202.751675831543</v>
      </c>
      <c r="N868" s="5">
        <f t="shared" si="136"/>
        <v>4.7508598986973575E+25</v>
      </c>
      <c r="O868" s="5">
        <f>'In离子浓度 '!M879</f>
        <v>3.0369407113409606E-2</v>
      </c>
      <c r="P868" s="5">
        <f t="shared" si="137"/>
        <v>11950838.885420844</v>
      </c>
      <c r="Q868" s="5">
        <f t="shared" si="138"/>
        <v>3.8181593883133684E+77</v>
      </c>
    </row>
    <row r="869" spans="4:17" x14ac:dyDescent="0.25">
      <c r="D869" s="5">
        <f>'Mg2+离子浓度'!B880</f>
        <v>47.490158006975264</v>
      </c>
      <c r="E869" s="5">
        <f>'OH-离子浓度 '!N880</f>
        <v>48.463678500364693</v>
      </c>
      <c r="F869" s="5">
        <f>'Mg2+离子浓度'!M880</f>
        <v>23.929672274063016</v>
      </c>
      <c r="G869" s="5">
        <f t="shared" si="131"/>
        <v>56204.294502387631</v>
      </c>
      <c r="H869" s="5">
        <f t="shared" si="132"/>
        <v>1.0018590820389952E+16</v>
      </c>
      <c r="I869" s="5">
        <f>Gd离子浓度!M880</f>
        <v>4.5770914959977552E-2</v>
      </c>
      <c r="J869" s="5">
        <f t="shared" si="133"/>
        <v>5210.0119442697414</v>
      </c>
      <c r="K869" s="5">
        <f t="shared" si="134"/>
        <v>2.8944510801498565E+26</v>
      </c>
      <c r="L869" s="5">
        <f>Nd离子浓度!M880</f>
        <v>0.13355433610958609</v>
      </c>
      <c r="M869" s="5">
        <f t="shared" si="135"/>
        <v>15202.223659902567</v>
      </c>
      <c r="N869" s="5">
        <f t="shared" si="136"/>
        <v>4.7506948937195526E+25</v>
      </c>
      <c r="O869" s="5">
        <f>'In离子浓度 '!M880</f>
        <v>3.0557992009159127E-2</v>
      </c>
      <c r="P869" s="5">
        <f t="shared" si="137"/>
        <v>12098955.399058294</v>
      </c>
      <c r="Q869" s="5">
        <f t="shared" si="138"/>
        <v>3.8654809581655891E+77</v>
      </c>
    </row>
    <row r="870" spans="4:17" x14ac:dyDescent="0.25">
      <c r="D870" s="5">
        <f>'Mg2+离子浓度'!B881</f>
        <v>47.490165493787231</v>
      </c>
      <c r="E870" s="5">
        <f>'OH-离子浓度 '!N881</f>
        <v>48.762829740536617</v>
      </c>
      <c r="F870" s="5">
        <f>'Mg2+离子浓度'!M881</f>
        <v>24.077587661966998</v>
      </c>
      <c r="G870" s="5">
        <f t="shared" si="131"/>
        <v>57252.014538357304</v>
      </c>
      <c r="H870" s="5">
        <f t="shared" si="132"/>
        <v>1.0205350185090428E+16</v>
      </c>
      <c r="I870" s="5">
        <f>Gd离子浓度!M881</f>
        <v>4.6053621711443261E-2</v>
      </c>
      <c r="J870" s="5">
        <f t="shared" si="133"/>
        <v>5339.8676070050751</v>
      </c>
      <c r="K870" s="5">
        <f t="shared" si="134"/>
        <v>2.9665931150028195E+26</v>
      </c>
      <c r="L870" s="5">
        <f>Nd离子浓度!M881</f>
        <v>0.13437895699447688</v>
      </c>
      <c r="M870" s="5">
        <f t="shared" si="135"/>
        <v>15581.09466425822</v>
      </c>
      <c r="N870" s="5">
        <f t="shared" si="136"/>
        <v>4.8690920825806944E+25</v>
      </c>
      <c r="O870" s="5">
        <f>'In离子浓度 '!M881</f>
        <v>3.0557991537423855E-2</v>
      </c>
      <c r="P870" s="5">
        <f t="shared" si="137"/>
        <v>12554025.691462127</v>
      </c>
      <c r="Q870" s="5">
        <f t="shared" si="138"/>
        <v>4.0108708279431716E+77</v>
      </c>
    </row>
    <row r="871" spans="4:17" x14ac:dyDescent="0.25">
      <c r="D871" s="5">
        <f>'Mg2+离子浓度'!B882</f>
        <v>47.783307038045336</v>
      </c>
      <c r="E871" s="5">
        <f>'OH-离子浓度 '!N882</f>
        <v>48.762311359976238</v>
      </c>
      <c r="F871" s="5">
        <f>'Mg2+离子浓度'!M882</f>
        <v>24.077196812906866</v>
      </c>
      <c r="G871" s="5">
        <f t="shared" si="131"/>
        <v>57249.867946169979</v>
      </c>
      <c r="H871" s="5">
        <f t="shared" si="132"/>
        <v>1.0204967548336896E+16</v>
      </c>
      <c r="I871" s="5">
        <f>Gd离子浓度!M882</f>
        <v>4.6053291191947739E-2</v>
      </c>
      <c r="J871" s="5">
        <f t="shared" si="133"/>
        <v>5339.6589878741652</v>
      </c>
      <c r="K871" s="5">
        <f t="shared" si="134"/>
        <v>2.9664772154856476E+26</v>
      </c>
      <c r="L871" s="5">
        <f>Nd离子浓度!M882</f>
        <v>0.13437854651162501</v>
      </c>
      <c r="M871" s="5">
        <f t="shared" si="135"/>
        <v>15580.550164539025</v>
      </c>
      <c r="N871" s="5">
        <f t="shared" si="136"/>
        <v>4.8689219264184458E+25</v>
      </c>
      <c r="O871" s="5">
        <f>'In离子浓度 '!M882</f>
        <v>3.0746575857110919E-2</v>
      </c>
      <c r="P871" s="5">
        <f t="shared" si="137"/>
        <v>12708643.968261275</v>
      </c>
      <c r="Q871" s="5">
        <f t="shared" si="138"/>
        <v>4.0602696384221327E+77</v>
      </c>
    </row>
    <row r="872" spans="4:17" x14ac:dyDescent="0.25">
      <c r="D872" s="5">
        <f>'Mg2+离子浓度'!B883</f>
        <v>47.783314524857303</v>
      </c>
      <c r="E872" s="5">
        <f>'OH-离子浓度 '!N883</f>
        <v>49.06146256658608</v>
      </c>
      <c r="F872" s="5">
        <f>'Mg2+离子浓度'!M883</f>
        <v>24.22511218870849</v>
      </c>
      <c r="G872" s="5">
        <f t="shared" si="131"/>
        <v>58310.501760967149</v>
      </c>
      <c r="H872" s="5">
        <f t="shared" si="132"/>
        <v>1.0394028834396996E+16</v>
      </c>
      <c r="I872" s="5">
        <f>Gd离子浓度!M883</f>
        <v>4.6335997933171773E-2</v>
      </c>
      <c r="J872" s="5">
        <f t="shared" si="133"/>
        <v>5471.9231978000626</v>
      </c>
      <c r="K872" s="5">
        <f t="shared" si="134"/>
        <v>3.0399573321111462E+26</v>
      </c>
      <c r="L872" s="5">
        <f>Nd离子浓度!M883</f>
        <v>0.13520316738379221</v>
      </c>
      <c r="M872" s="5">
        <f t="shared" si="135"/>
        <v>15966.449003438467</v>
      </c>
      <c r="N872" s="5">
        <f t="shared" si="136"/>
        <v>4.9895153135745215E+25</v>
      </c>
      <c r="O872" s="5">
        <f>'In离子浓度 '!M883</f>
        <v>3.0746575382464423E-2</v>
      </c>
      <c r="P872" s="5">
        <f t="shared" si="137"/>
        <v>13183673.683292991</v>
      </c>
      <c r="Q872" s="5">
        <f t="shared" si="138"/>
        <v>4.2120363205408915E+77</v>
      </c>
    </row>
    <row r="873" spans="4:17" x14ac:dyDescent="0.25">
      <c r="D873" s="5">
        <f>'Mg2+离子浓度'!B884</f>
        <v>48.076456069115409</v>
      </c>
      <c r="E873" s="5">
        <f>'OH-离子浓度 '!N884</f>
        <v>49.060937544937751</v>
      </c>
      <c r="F873" s="5">
        <f>'Mg2+离子浓度'!M884</f>
        <v>24.22471894489755</v>
      </c>
      <c r="G873" s="5">
        <f t="shared" si="131"/>
        <v>58308.307242524315</v>
      </c>
      <c r="H873" s="5">
        <f t="shared" si="132"/>
        <v>1.0393637654638916E+16</v>
      </c>
      <c r="I873" s="5">
        <f>Gd离子浓度!M884</f>
        <v>4.6335665387107164E-2</v>
      </c>
      <c r="J873" s="5">
        <f t="shared" si="133"/>
        <v>5471.7082596724968</v>
      </c>
      <c r="K873" s="5">
        <f t="shared" si="134"/>
        <v>3.0398379220402761E+26</v>
      </c>
      <c r="L873" s="5">
        <f>Nd离子浓度!M884</f>
        <v>0.13520275438325274</v>
      </c>
      <c r="M873" s="5">
        <f t="shared" si="135"/>
        <v>15965.887652822214</v>
      </c>
      <c r="N873" s="5">
        <f t="shared" si="136"/>
        <v>4.9893398915069421E+25</v>
      </c>
      <c r="O873" s="5">
        <f>'In离子浓度 '!M884</f>
        <v>3.0935159126090791E-2</v>
      </c>
      <c r="P873" s="5">
        <f t="shared" si="137"/>
        <v>13345036.563096449</v>
      </c>
      <c r="Q873" s="5">
        <f t="shared" si="138"/>
        <v>4.2635899562608463E+77</v>
      </c>
    </row>
    <row r="874" spans="4:17" x14ac:dyDescent="0.25">
      <c r="D874" s="5">
        <f>'Mg2+离子浓度'!B885</f>
        <v>48.076463555927376</v>
      </c>
      <c r="E874" s="5">
        <f>'OH-离子浓度 '!N885</f>
        <v>49.360088717986251</v>
      </c>
      <c r="F874" s="5">
        <f>'Mg2+离子浓度'!M885</f>
        <v>24.372634308597004</v>
      </c>
      <c r="G874" s="5">
        <f t="shared" ref="G874:G937" si="139">F874*E874^2</f>
        <v>59381.933668317957</v>
      </c>
      <c r="H874" s="5">
        <f t="shared" ref="H874:H937" si="140">G874/$G$2</f>
        <v>1.0585014914138674E+16</v>
      </c>
      <c r="I874" s="5">
        <f>Gd离子浓度!M885</f>
        <v>4.6618372118089585E-2</v>
      </c>
      <c r="J874" s="5">
        <f t="shared" ref="J874:J937" si="141">I874*E874^3</f>
        <v>5606.4105708574871</v>
      </c>
      <c r="K874" s="5">
        <f t="shared" ref="K874:K937" si="142">J874/$J$2</f>
        <v>3.114672539365271E+26</v>
      </c>
      <c r="L874" s="5">
        <f>Nd离子浓度!M885</f>
        <v>0.13602737524269629</v>
      </c>
      <c r="M874" s="5">
        <f t="shared" ref="M874:M937" si="143">L874*E874^3</f>
        <v>16358.900575825228</v>
      </c>
      <c r="N874" s="5">
        <f t="shared" ref="N874:N937" si="144">M874/$M$2</f>
        <v>5.1121564299453838E+25</v>
      </c>
      <c r="O874" s="5">
        <f>'In离子浓度 '!M885</f>
        <v>3.0935158648533051E-2</v>
      </c>
      <c r="P874" s="5">
        <f t="shared" ref="P874:P937" si="145">O874^2*E874^6</f>
        <v>13840771.054608341</v>
      </c>
      <c r="Q874" s="5">
        <f t="shared" ref="Q874:Q937" si="146">P874/$P$2</f>
        <v>4.4219715829419623E+77</v>
      </c>
    </row>
    <row r="875" spans="4:17" x14ac:dyDescent="0.25">
      <c r="D875" s="5">
        <f>'Mg2+离子浓度'!B886</f>
        <v>48.369605100185481</v>
      </c>
      <c r="E875" s="5">
        <f>'OH-离子浓度 '!N886</f>
        <v>49.359557055398376</v>
      </c>
      <c r="F875" s="5">
        <f>'Mg2+离子浓度'!M886</f>
        <v>24.372238670074321</v>
      </c>
      <c r="G875" s="5">
        <f t="shared" si="139"/>
        <v>59379.690537193281</v>
      </c>
      <c r="H875" s="5">
        <f t="shared" si="140"/>
        <v>1.058461506901841E+16</v>
      </c>
      <c r="I875" s="5">
        <f>Gd离子浓度!M886</f>
        <v>4.6618037545470496E-2</v>
      </c>
      <c r="J875" s="5">
        <f t="shared" si="141"/>
        <v>5606.1891761216002</v>
      </c>
      <c r="K875" s="5">
        <f t="shared" si="142"/>
        <v>3.1145495422897781E+26</v>
      </c>
      <c r="L875" s="5">
        <f>Nd离子浓度!M886</f>
        <v>0.13602695972447698</v>
      </c>
      <c r="M875" s="5">
        <f t="shared" si="143"/>
        <v>16358.322001956232</v>
      </c>
      <c r="N875" s="5">
        <f t="shared" si="144"/>
        <v>5.111975625611323E+25</v>
      </c>
      <c r="O875" s="5">
        <f>'In离子浓度 '!M886</f>
        <v>3.11237418161005E-2</v>
      </c>
      <c r="P875" s="5">
        <f t="shared" si="145"/>
        <v>14009128.875540063</v>
      </c>
      <c r="Q875" s="5">
        <f t="shared" si="146"/>
        <v>4.4757600241342053E+77</v>
      </c>
    </row>
    <row r="876" spans="4:17" x14ac:dyDescent="0.25">
      <c r="D876" s="5">
        <f>'Mg2+离子浓度'!B887</f>
        <v>48.369612586997448</v>
      </c>
      <c r="E876" s="5">
        <f>'OH-离子浓度 '!N887</f>
        <v>49.658708194886287</v>
      </c>
      <c r="F876" s="5">
        <f>'Mg2+离子浓度'!M887</f>
        <v>24.520154021671811</v>
      </c>
      <c r="G876" s="5">
        <f t="shared" si="139"/>
        <v>60466.388401307471</v>
      </c>
      <c r="H876" s="5">
        <f t="shared" si="140"/>
        <v>1.0778322353174238E+16</v>
      </c>
      <c r="I876" s="5">
        <f>Gd离子浓度!M887</f>
        <v>4.6900744266211401E-2</v>
      </c>
      <c r="J876" s="5">
        <f t="shared" si="141"/>
        <v>5743.3593217406233</v>
      </c>
      <c r="K876" s="5">
        <f t="shared" si="142"/>
        <v>3.190755178744791E+26</v>
      </c>
      <c r="L876" s="5">
        <f>Nd离子浓度!M887</f>
        <v>0.13685158057119692</v>
      </c>
      <c r="M876" s="5">
        <f t="shared" si="143"/>
        <v>16758.535781590341</v>
      </c>
      <c r="N876" s="5">
        <f t="shared" si="144"/>
        <v>5.2370424317469819E+25</v>
      </c>
      <c r="O876" s="5">
        <f>'In离子浓度 '!M887</f>
        <v>3.112374133563154E-2</v>
      </c>
      <c r="P876" s="5">
        <f t="shared" si="145"/>
        <v>14526336.53204795</v>
      </c>
      <c r="Q876" s="5">
        <f t="shared" si="146"/>
        <v>4.641002086916278E+77</v>
      </c>
    </row>
    <row r="877" spans="4:17" x14ac:dyDescent="0.25">
      <c r="D877" s="5">
        <f>'Mg2+离子浓度'!B888</f>
        <v>48.662754131255554</v>
      </c>
      <c r="E877" s="5">
        <f>'OH-离子浓度 '!N888</f>
        <v>49.658169891507335</v>
      </c>
      <c r="F877" s="5">
        <f>'Mg2+离子浓度'!M888</f>
        <v>24.519755988476454</v>
      </c>
      <c r="G877" s="5">
        <f t="shared" si="139"/>
        <v>60464.095966325192</v>
      </c>
      <c r="H877" s="5">
        <f t="shared" si="140"/>
        <v>1.0777913719487558E+16</v>
      </c>
      <c r="I877" s="5">
        <f>Gd离子浓度!M888</f>
        <v>4.6900407667052446E-2</v>
      </c>
      <c r="J877" s="5">
        <f t="shared" si="141"/>
        <v>5743.1313308523158</v>
      </c>
      <c r="K877" s="5">
        <f t="shared" si="142"/>
        <v>3.1906285171401757E+26</v>
      </c>
      <c r="L877" s="5">
        <f>Nd离子浓度!M888</f>
        <v>0.13685116253530552</v>
      </c>
      <c r="M877" s="5">
        <f t="shared" si="143"/>
        <v>16757.939606827957</v>
      </c>
      <c r="N877" s="5">
        <f t="shared" si="144"/>
        <v>5.2368561271337365E+25</v>
      </c>
      <c r="O877" s="5">
        <f>'In离子浓度 '!M888</f>
        <v>3.1312323927141839E-2</v>
      </c>
      <c r="P877" s="5">
        <f t="shared" si="145"/>
        <v>14701947.314023145</v>
      </c>
      <c r="Q877" s="5">
        <f t="shared" si="146"/>
        <v>4.6971077680585125E+77</v>
      </c>
    </row>
    <row r="878" spans="4:17" x14ac:dyDescent="0.25">
      <c r="D878" s="5">
        <f>'Mg2+离子浓度'!B889</f>
        <v>48.66276161806752</v>
      </c>
      <c r="E878" s="5">
        <f>'OH-离子浓度 '!N889</f>
        <v>49.957320997435396</v>
      </c>
      <c r="F878" s="5">
        <f>'Mg2+离子浓度'!M889</f>
        <v>24.667671327972172</v>
      </c>
      <c r="G878" s="5">
        <f t="shared" si="139"/>
        <v>61563.944091239231</v>
      </c>
      <c r="H878" s="5">
        <f t="shared" si="140"/>
        <v>1.097396507865227E+16</v>
      </c>
      <c r="I878" s="5">
        <f>Gd离子浓度!M889</f>
        <v>4.7183114377551884E-2</v>
      </c>
      <c r="J878" s="5">
        <f t="shared" si="141"/>
        <v>5882.7992231665767</v>
      </c>
      <c r="K878" s="5">
        <f t="shared" si="142"/>
        <v>3.2682217906480981E+26</v>
      </c>
      <c r="L878" s="5">
        <f>Nd离子浓度!M889</f>
        <v>0.13767578336930197</v>
      </c>
      <c r="M878" s="5">
        <f t="shared" si="143"/>
        <v>17165.441538532934</v>
      </c>
      <c r="N878" s="5">
        <f t="shared" si="144"/>
        <v>5.3642004807915418E+25</v>
      </c>
      <c r="O878" s="5">
        <f>'In离子浓度 '!M889</f>
        <v>3.1312323443761669E-2</v>
      </c>
      <c r="P878" s="5">
        <f t="shared" si="145"/>
        <v>15241420.123966467</v>
      </c>
      <c r="Q878" s="5">
        <f t="shared" si="146"/>
        <v>4.8694632983918426E+77</v>
      </c>
    </row>
    <row r="879" spans="4:17" x14ac:dyDescent="0.25">
      <c r="D879" s="5">
        <f>'Mg2+离子浓度'!B890</f>
        <v>48.955903162325626</v>
      </c>
      <c r="E879" s="5">
        <f>'OH-离子浓度 '!N890</f>
        <v>49.956776053413776</v>
      </c>
      <c r="F879" s="5">
        <f>'Mg2+离子浓度'!M890</f>
        <v>24.667270900143212</v>
      </c>
      <c r="G879" s="5">
        <f t="shared" si="139"/>
        <v>61561.601656474457</v>
      </c>
      <c r="H879" s="5">
        <f t="shared" si="140"/>
        <v>1.0973547532348388E+16</v>
      </c>
      <c r="I879" s="5">
        <f>Gd离子浓度!M890</f>
        <v>4.7182775751867696E-2</v>
      </c>
      <c r="J879" s="5">
        <f t="shared" si="141"/>
        <v>5882.564494636159</v>
      </c>
      <c r="K879" s="5">
        <f t="shared" si="142"/>
        <v>3.2680913859089775E+26</v>
      </c>
      <c r="L879" s="5">
        <f>Nd离子浓度!M890</f>
        <v>0.13767536281574619</v>
      </c>
      <c r="M879" s="5">
        <f t="shared" si="143"/>
        <v>17164.827379915245</v>
      </c>
      <c r="N879" s="5">
        <f t="shared" si="144"/>
        <v>5.3640085562235144E+25</v>
      </c>
      <c r="O879" s="5">
        <f>'In离子浓度 '!M890</f>
        <v>3.1500905459216584E-2</v>
      </c>
      <c r="P879" s="5">
        <f t="shared" si="145"/>
        <v>15424549.755527902</v>
      </c>
      <c r="Q879" s="5">
        <f t="shared" si="146"/>
        <v>4.9279711679002882E+77</v>
      </c>
    </row>
    <row r="880" spans="4:17" x14ac:dyDescent="0.25">
      <c r="D880" s="5">
        <f>'Mg2+离子浓度'!B891</f>
        <v>48.955910649137593</v>
      </c>
      <c r="E880" s="5">
        <f>'OH-离子浓度 '!N891</f>
        <v>50.255927125782733</v>
      </c>
      <c r="F880" s="5">
        <f>'Mg2+离子浓度'!M891</f>
        <v>24.81518622753736</v>
      </c>
      <c r="G880" s="5">
        <f t="shared" si="139"/>
        <v>62674.678859823201</v>
      </c>
      <c r="H880" s="5">
        <f t="shared" si="140"/>
        <v>1.1171957016011266E+16</v>
      </c>
      <c r="I880" s="5">
        <f>Gd离子浓度!M891</f>
        <v>4.746548245212575E-2</v>
      </c>
      <c r="J880" s="5">
        <f t="shared" si="141"/>
        <v>6024.7602249730189</v>
      </c>
      <c r="K880" s="5">
        <f t="shared" si="142"/>
        <v>3.3470890138738997E+26</v>
      </c>
      <c r="L880" s="5">
        <f>Nd离子浓度!M891</f>
        <v>0.13849998363701913</v>
      </c>
      <c r="M880" s="5">
        <f t="shared" si="143"/>
        <v>17579.705281987644</v>
      </c>
      <c r="N880" s="5">
        <f t="shared" si="144"/>
        <v>5.4936579006211392E+25</v>
      </c>
      <c r="O880" s="5">
        <f>'In离子浓度 '!M891</f>
        <v>3.1500904972925209E-2</v>
      </c>
      <c r="P880" s="5">
        <f t="shared" si="145"/>
        <v>15987103.882842734</v>
      </c>
      <c r="Q880" s="5">
        <f t="shared" si="146"/>
        <v>5.1077009210360177E+77</v>
      </c>
    </row>
    <row r="881" spans="4:17" x14ac:dyDescent="0.25">
      <c r="D881" s="5">
        <f>'Mg2+离子浓度'!B892</f>
        <v>49.249052193395698</v>
      </c>
      <c r="E881" s="5">
        <f>'OH-离子浓度 '!N892</f>
        <v>50.255375541266872</v>
      </c>
      <c r="F881" s="5">
        <f>'Mg2+离子浓度'!M892</f>
        <v>24.814783405113864</v>
      </c>
      <c r="G881" s="5">
        <f t="shared" si="139"/>
        <v>62672.285724602705</v>
      </c>
      <c r="H881" s="5">
        <f t="shared" si="140"/>
        <v>1.1171530432192996E+16</v>
      </c>
      <c r="I881" s="5">
        <f>Gd离子浓度!M892</f>
        <v>4.7465141799930929E-2</v>
      </c>
      <c r="J881" s="5">
        <f t="shared" si="141"/>
        <v>6024.518615352119</v>
      </c>
      <c r="K881" s="5">
        <f t="shared" si="142"/>
        <v>3.346954786306733E+26</v>
      </c>
      <c r="L881" s="5">
        <f>Nd离子浓度!M892</f>
        <v>0.13849956056580665</v>
      </c>
      <c r="M881" s="5">
        <f t="shared" si="143"/>
        <v>17579.072751195374</v>
      </c>
      <c r="N881" s="5">
        <f t="shared" si="144"/>
        <v>5.4934602347485541E+25</v>
      </c>
      <c r="O881" s="5">
        <f>'In离子浓度 '!M892</f>
        <v>3.1689486412326509E-2</v>
      </c>
      <c r="P881" s="5">
        <f t="shared" si="145"/>
        <v>16178026.311363481</v>
      </c>
      <c r="Q881" s="5">
        <f t="shared" si="146"/>
        <v>5.1686985020330607E+77</v>
      </c>
    </row>
    <row r="882" spans="4:17" x14ac:dyDescent="0.25">
      <c r="D882" s="5">
        <f>'Mg2+离子浓度'!B893</f>
        <v>49.249059680207665</v>
      </c>
      <c r="E882" s="5">
        <f>'OH-离子浓度 '!N893</f>
        <v>50.5545265800775</v>
      </c>
      <c r="F882" s="5">
        <f>'Mg2+离子浓度'!M893</f>
        <v>24.962698720406635</v>
      </c>
      <c r="G882" s="5">
        <f t="shared" si="139"/>
        <v>63798.670819176776</v>
      </c>
      <c r="H882" s="5">
        <f t="shared" si="140"/>
        <v>1.1372312088979818E+16</v>
      </c>
      <c r="I882" s="5">
        <f>Gd离子浓度!M893</f>
        <v>4.7747848489947675E-2</v>
      </c>
      <c r="J882" s="5">
        <f t="shared" si="141"/>
        <v>6169.2724540849749</v>
      </c>
      <c r="K882" s="5">
        <f t="shared" si="142"/>
        <v>3.4273735856027639E+26</v>
      </c>
      <c r="L882" s="5">
        <f>Nd离子浓度!M893</f>
        <v>0.13932418137435609</v>
      </c>
      <c r="M882" s="5">
        <f t="shared" si="143"/>
        <v>18001.414964733125</v>
      </c>
      <c r="N882" s="5">
        <f t="shared" si="144"/>
        <v>5.6254421764791021E+25</v>
      </c>
      <c r="O882" s="5">
        <f>'In离子浓度 '!M893</f>
        <v>3.1689485923123935E-2</v>
      </c>
      <c r="P882" s="5">
        <f t="shared" si="145"/>
        <v>16764502.681492127</v>
      </c>
      <c r="Q882" s="5">
        <f t="shared" si="146"/>
        <v>5.3560711442466863E+77</v>
      </c>
    </row>
    <row r="883" spans="4:17" x14ac:dyDescent="0.25">
      <c r="D883" s="5">
        <f>'Mg2+离子浓度'!B894</f>
        <v>49.542201224465771</v>
      </c>
      <c r="E883" s="5">
        <f>'OH-离子浓度 '!N894</f>
        <v>50.553968355215822</v>
      </c>
      <c r="F883" s="5">
        <f>'Mg2+离子浓度'!M894</f>
        <v>24.96229350342767</v>
      </c>
      <c r="G883" s="5">
        <f t="shared" si="139"/>
        <v>63796.226278079477</v>
      </c>
      <c r="H883" s="5">
        <f t="shared" si="140"/>
        <v>1.137187634190365E+16</v>
      </c>
      <c r="I883" s="5">
        <f>Gd离子浓度!M894</f>
        <v>4.7747505811256856E-2</v>
      </c>
      <c r="J883" s="5">
        <f t="shared" si="141"/>
        <v>6169.0238179534235</v>
      </c>
      <c r="K883" s="5">
        <f t="shared" si="142"/>
        <v>3.4272354544185689E+26</v>
      </c>
      <c r="L883" s="5">
        <f>Nd离子浓度!M894</f>
        <v>0.13932375578549469</v>
      </c>
      <c r="M883" s="5">
        <f t="shared" si="143"/>
        <v>18000.763668053442</v>
      </c>
      <c r="N883" s="5">
        <f t="shared" si="144"/>
        <v>5.6252386462667008E+25</v>
      </c>
      <c r="O883" s="5">
        <f>'In离子浓度 '!M894</f>
        <v>3.187806678647339E-2</v>
      </c>
      <c r="P883" s="5">
        <f t="shared" si="145"/>
        <v>16963500.106783692</v>
      </c>
      <c r="Q883" s="5">
        <f t="shared" si="146"/>
        <v>5.4196485964165145E+77</v>
      </c>
    </row>
    <row r="884" spans="4:17" x14ac:dyDescent="0.25">
      <c r="D884" s="5">
        <f>'Mg2+离子浓度'!B895</f>
        <v>49.542208711277738</v>
      </c>
      <c r="E884" s="5">
        <f>'OH-离子浓度 '!N895</f>
        <v>50.853119360468853</v>
      </c>
      <c r="F884" s="5">
        <f>'Mg2+离子浓度'!M895</f>
        <v>25.110208806619266</v>
      </c>
      <c r="G884" s="5">
        <f t="shared" si="139"/>
        <v>64935.998071825423</v>
      </c>
      <c r="H884" s="5">
        <f t="shared" si="140"/>
        <v>1.1575044219576724E+16</v>
      </c>
      <c r="I884" s="5">
        <f>Gd离子浓度!M895</f>
        <v>4.8030212491032363E-2</v>
      </c>
      <c r="J884" s="5">
        <f t="shared" si="141"/>
        <v>6316.3662144815644</v>
      </c>
      <c r="K884" s="5">
        <f t="shared" si="142"/>
        <v>3.5090923413786474E+26</v>
      </c>
      <c r="L884" s="5">
        <f>Nd离子浓度!M895</f>
        <v>0.14014837658132082</v>
      </c>
      <c r="M884" s="5">
        <f t="shared" si="143"/>
        <v>18430.659056900353</v>
      </c>
      <c r="N884" s="5">
        <f t="shared" si="144"/>
        <v>5.7595809552813602E+25</v>
      </c>
      <c r="O884" s="5">
        <f>'In离子浓度 '!M895</f>
        <v>3.187806629435963E-2</v>
      </c>
      <c r="P884" s="5">
        <f t="shared" si="145"/>
        <v>17574765.003245324</v>
      </c>
      <c r="Q884" s="5">
        <f t="shared" si="146"/>
        <v>5.6149408956055345E+77</v>
      </c>
    </row>
    <row r="885" spans="4:17" x14ac:dyDescent="0.25">
      <c r="D885" s="5">
        <f>'Mg2+离子浓度'!B896</f>
        <v>49.835350255535843</v>
      </c>
      <c r="E885" s="5">
        <f>'OH-离子浓度 '!N896</f>
        <v>50.85255449540977</v>
      </c>
      <c r="F885" s="5">
        <f>'Mg2+离子浓度'!M896</f>
        <v>25.1098011951239</v>
      </c>
      <c r="G885" s="5">
        <f t="shared" si="139"/>
        <v>64933.501414682971</v>
      </c>
      <c r="H885" s="5">
        <f t="shared" si="140"/>
        <v>1.1574599182652936E+16</v>
      </c>
      <c r="I885" s="5">
        <f>Gd离子浓度!M896</f>
        <v>4.8029867785860172E-2</v>
      </c>
      <c r="J885" s="5">
        <f t="shared" si="141"/>
        <v>6316.1104044342801</v>
      </c>
      <c r="K885" s="5">
        <f t="shared" si="142"/>
        <v>3.5089502246857114E+26</v>
      </c>
      <c r="L885" s="5">
        <f>Nd离子浓度!M896</f>
        <v>0.14014794847481821</v>
      </c>
      <c r="M885" s="5">
        <f t="shared" si="143"/>
        <v>18429.988595190669</v>
      </c>
      <c r="N885" s="5">
        <f t="shared" si="144"/>
        <v>5.7593714359970845E+25</v>
      </c>
      <c r="O885" s="5">
        <f>'In离子浓度 '!M896</f>
        <v>3.206664658165901E-2</v>
      </c>
      <c r="P885" s="5">
        <f t="shared" si="145"/>
        <v>17782128.074611146</v>
      </c>
      <c r="Q885" s="5">
        <f t="shared" si="146"/>
        <v>5.6811910781505262E+77</v>
      </c>
    </row>
    <row r="886" spans="4:17" x14ac:dyDescent="0.25">
      <c r="D886" s="5">
        <f>'Mg2+离子浓度'!B897</f>
        <v>49.83535774234781</v>
      </c>
      <c r="E886" s="5">
        <f>'OH-离子浓度 '!N897</f>
        <v>51.151705467105955</v>
      </c>
      <c r="F886" s="5">
        <f>'Mg2+离子浓度'!M897</f>
        <v>25.25771648621452</v>
      </c>
      <c r="G886" s="5">
        <f t="shared" si="139"/>
        <v>66086.73871070359</v>
      </c>
      <c r="H886" s="5">
        <f t="shared" si="140"/>
        <v>1.1780167328111158E+16</v>
      </c>
      <c r="I886" s="5">
        <f>Gd离子浓度!M897</f>
        <v>4.8312574455394511E-2</v>
      </c>
      <c r="J886" s="5">
        <f t="shared" si="141"/>
        <v>6466.0719871627825</v>
      </c>
      <c r="K886" s="5">
        <f t="shared" si="142"/>
        <v>3.592262215090435E+26</v>
      </c>
      <c r="L886" s="5">
        <f>Nd离子浓度!M897</f>
        <v>0.14097256925792095</v>
      </c>
      <c r="M886" s="5">
        <f t="shared" si="143"/>
        <v>18867.526545880995</v>
      </c>
      <c r="N886" s="5">
        <f t="shared" si="144"/>
        <v>5.896102045587811E+25</v>
      </c>
      <c r="O886" s="5">
        <f>'In离子浓度 '!M897</f>
        <v>3.2066646086634065E-2</v>
      </c>
      <c r="P886" s="5">
        <f t="shared" si="145"/>
        <v>18419073.746259071</v>
      </c>
      <c r="Q886" s="5">
        <f t="shared" si="146"/>
        <v>5.8846880978463483E+77</v>
      </c>
    </row>
    <row r="887" spans="4:17" x14ac:dyDescent="0.25">
      <c r="D887" s="5">
        <f>'Mg2+离子浓度'!B898</f>
        <v>50.128499286605916</v>
      </c>
      <c r="E887" s="5">
        <f>'OH-离子浓度 '!N898</f>
        <v>51.151133961997886</v>
      </c>
      <c r="F887" s="5">
        <f>'Mg2+离子浓度'!M898</f>
        <v>25.257306480241816</v>
      </c>
      <c r="G887" s="5">
        <f t="shared" si="139"/>
        <v>66084.18922260098</v>
      </c>
      <c r="H887" s="5">
        <f t="shared" si="140"/>
        <v>1.1779712873903918E+16</v>
      </c>
      <c r="I887" s="5">
        <f>Gd离子浓度!M898</f>
        <v>4.8312227723755541E-2</v>
      </c>
      <c r="J887" s="5">
        <f t="shared" si="141"/>
        <v>6465.8088537966714</v>
      </c>
      <c r="K887" s="5">
        <f t="shared" si="142"/>
        <v>3.5921160298870397E+26</v>
      </c>
      <c r="L887" s="5">
        <f>Nd离子浓度!M898</f>
        <v>0.14097213863378488</v>
      </c>
      <c r="M887" s="5">
        <f t="shared" si="143"/>
        <v>18866.836514532864</v>
      </c>
      <c r="N887" s="5">
        <f t="shared" si="144"/>
        <v>5.89588641079152E+25</v>
      </c>
      <c r="O887" s="5">
        <f>'In离子浓度 '!M898</f>
        <v>3.2255225797885131E-2</v>
      </c>
      <c r="P887" s="5">
        <f t="shared" si="145"/>
        <v>18635101.763033435</v>
      </c>
      <c r="Q887" s="5">
        <f t="shared" si="146"/>
        <v>5.9537066335570079E+77</v>
      </c>
    </row>
    <row r="888" spans="4:17" x14ac:dyDescent="0.25">
      <c r="D888" s="5">
        <f>'Mg2+离子浓度'!B899</f>
        <v>50.128506773417882</v>
      </c>
      <c r="E888" s="5">
        <f>'OH-离子浓度 '!N899</f>
        <v>51.450284900137973</v>
      </c>
      <c r="F888" s="5">
        <f>'Mg2+离子浓度'!M899</f>
        <v>25.405221759231647</v>
      </c>
      <c r="G888" s="5">
        <f t="shared" si="139"/>
        <v>67250.970819155467</v>
      </c>
      <c r="H888" s="5">
        <f t="shared" si="140"/>
        <v>1.1987695333182794E+16</v>
      </c>
      <c r="I888" s="5">
        <f>Gd离子浓度!M899</f>
        <v>4.8594934383048793E-2</v>
      </c>
      <c r="J888" s="5">
        <f t="shared" si="141"/>
        <v>6618.420430116279</v>
      </c>
      <c r="K888" s="5">
        <f t="shared" si="142"/>
        <v>3.6769002389534888E+26</v>
      </c>
      <c r="L888" s="5">
        <f>Nd离子浓度!M899</f>
        <v>0.14179675940416425</v>
      </c>
      <c r="M888" s="5">
        <f t="shared" si="143"/>
        <v>19312.106936235865</v>
      </c>
      <c r="N888" s="5">
        <f t="shared" si="144"/>
        <v>6.035033417573708E+25</v>
      </c>
      <c r="O888" s="5">
        <f>'In离子浓度 '!M899</f>
        <v>3.2255225299949022E-2</v>
      </c>
      <c r="P888" s="5">
        <f t="shared" si="145"/>
        <v>19298647.042124718</v>
      </c>
      <c r="Q888" s="5">
        <f t="shared" si="146"/>
        <v>6.1657019303912838E+77</v>
      </c>
    </row>
    <row r="889" spans="4:17" x14ac:dyDescent="0.25">
      <c r="D889" s="5">
        <f>'Mg2+离子浓度'!B900</f>
        <v>50.421648317675988</v>
      </c>
      <c r="E889" s="5">
        <f>'OH-离子浓度 '!N900</f>
        <v>51.449706755129313</v>
      </c>
      <c r="F889" s="5">
        <f>'Mg2+离子浓度'!M900</f>
        <v>25.404809358820678</v>
      </c>
      <c r="G889" s="5">
        <f t="shared" si="139"/>
        <v>67248.36778043161</v>
      </c>
      <c r="H889" s="5">
        <f t="shared" si="140"/>
        <v>1.198723133341027E+16</v>
      </c>
      <c r="I889" s="5">
        <f>Gd离子浓度!M900</f>
        <v>4.8594585624957672E-2</v>
      </c>
      <c r="J889" s="5">
        <f t="shared" si="141"/>
        <v>6618.1498220171225</v>
      </c>
      <c r="K889" s="5">
        <f t="shared" si="142"/>
        <v>3.6767499011206237E+26</v>
      </c>
      <c r="L889" s="5">
        <f>Nd离子浓度!M900</f>
        <v>0.14179632626240243</v>
      </c>
      <c r="M889" s="5">
        <f t="shared" si="143"/>
        <v>19311.396925138775</v>
      </c>
      <c r="N889" s="5">
        <f t="shared" si="144"/>
        <v>6.0348115391058677E+25</v>
      </c>
      <c r="O889" s="5">
        <f>'In离子浓度 '!M900</f>
        <v>3.2443804435153552E-2</v>
      </c>
      <c r="P889" s="5">
        <f t="shared" si="145"/>
        <v>19523648.157737095</v>
      </c>
      <c r="Q889" s="5">
        <f t="shared" si="146"/>
        <v>6.2375872708425219E+77</v>
      </c>
    </row>
    <row r="890" spans="4:17" x14ac:dyDescent="0.25">
      <c r="D890" s="5">
        <f>'Mg2+离子浓度'!B901</f>
        <v>50.421655804487955</v>
      </c>
      <c r="E890" s="5">
        <f>'OH-离子浓度 '!N901</f>
        <v>51.748857659714055</v>
      </c>
      <c r="F890" s="5">
        <f>'Mg2+离子浓度'!M901</f>
        <v>25.552724625709928</v>
      </c>
      <c r="G890" s="5">
        <f t="shared" si="139"/>
        <v>68428.772470935903</v>
      </c>
      <c r="H890" s="5">
        <f t="shared" si="140"/>
        <v>1.219764215168198E+16</v>
      </c>
      <c r="I890" s="5">
        <f>Gd离子浓度!M901</f>
        <v>4.8877292274009915E-2</v>
      </c>
      <c r="J890" s="5">
        <f t="shared" si="141"/>
        <v>6773.4423782841259</v>
      </c>
      <c r="K890" s="5">
        <f t="shared" si="142"/>
        <v>3.7630235434911811E+26</v>
      </c>
      <c r="L890" s="5">
        <f>Nd离子浓度!M901</f>
        <v>0.14262094702005848</v>
      </c>
      <c r="M890" s="5">
        <f t="shared" si="143"/>
        <v>19764.490249603292</v>
      </c>
      <c r="N890" s="5">
        <f t="shared" si="144"/>
        <v>6.1764032030010291E+25</v>
      </c>
      <c r="O890" s="5">
        <f>'In离子浓度 '!M901</f>
        <v>3.2443803934306299E-2</v>
      </c>
      <c r="P890" s="5">
        <f t="shared" si="145"/>
        <v>20214739.088941384</v>
      </c>
      <c r="Q890" s="5">
        <f t="shared" si="146"/>
        <v>6.4583830955084292E+77</v>
      </c>
    </row>
    <row r="891" spans="4:17" x14ac:dyDescent="0.25">
      <c r="D891" s="5">
        <f>'Mg2+离子浓度'!B902</f>
        <v>50.71479734874606</v>
      </c>
      <c r="E891" s="5">
        <f>'OH-离子浓度 '!N902</f>
        <v>51.748272874953216</v>
      </c>
      <c r="F891" s="5">
        <f>'Mg2+离子浓度'!M902</f>
        <v>25.552309830899755</v>
      </c>
      <c r="G891" s="5">
        <f t="shared" si="139"/>
        <v>68426.115157184206</v>
      </c>
      <c r="H891" s="5">
        <f t="shared" si="140"/>
        <v>1.2197168477216436E+16</v>
      </c>
      <c r="I891" s="5">
        <f>Gd离子浓度!M902</f>
        <v>4.8876941489481261E-2</v>
      </c>
      <c r="J891" s="5">
        <f t="shared" si="141"/>
        <v>6773.1641420134947</v>
      </c>
      <c r="K891" s="5">
        <f t="shared" si="142"/>
        <v>3.762868967785275E+26</v>
      </c>
      <c r="L891" s="5">
        <f>Nd离子浓度!M902</f>
        <v>0.14262051136067869</v>
      </c>
      <c r="M891" s="5">
        <f t="shared" si="143"/>
        <v>19763.759843108575</v>
      </c>
      <c r="N891" s="5">
        <f t="shared" si="144"/>
        <v>6.1761749509714302E+25</v>
      </c>
      <c r="O891" s="5">
        <f>'In离子浓度 '!M902</f>
        <v>3.2632382493466047E-2</v>
      </c>
      <c r="P891" s="5">
        <f t="shared" si="145"/>
        <v>20449030.518546723</v>
      </c>
      <c r="Q891" s="5">
        <f t="shared" si="146"/>
        <v>6.5332365873951194E+77</v>
      </c>
    </row>
    <row r="892" spans="4:17" x14ac:dyDescent="0.25">
      <c r="D892" s="5">
        <f>'Mg2+离子浓度'!B903</f>
        <v>50.714804835558027</v>
      </c>
      <c r="E892" s="5">
        <f>'OH-离子浓度 '!N903</f>
        <v>52.047423745983366</v>
      </c>
      <c r="F892" s="5">
        <f>'Mg2+离子浓度'!M903</f>
        <v>25.700225085688615</v>
      </c>
      <c r="G892" s="5">
        <f t="shared" si="139"/>
        <v>69620.221730211109</v>
      </c>
      <c r="H892" s="5">
        <f t="shared" si="140"/>
        <v>1.241002169878986E+16</v>
      </c>
      <c r="I892" s="5">
        <f>Gd离子浓度!M903</f>
        <v>4.915964812829255E-2</v>
      </c>
      <c r="J892" s="5">
        <f t="shared" si="141"/>
        <v>6931.1688435296173</v>
      </c>
      <c r="K892" s="5">
        <f t="shared" si="142"/>
        <v>3.8506493575164546E+26</v>
      </c>
      <c r="L892" s="5">
        <f>Nd离子浓度!M903</f>
        <v>0.14344513210561147</v>
      </c>
      <c r="M892" s="5">
        <f t="shared" si="143"/>
        <v>20224.767024607609</v>
      </c>
      <c r="N892" s="5">
        <f t="shared" si="144"/>
        <v>6.3202396951898776E+25</v>
      </c>
      <c r="O892" s="5">
        <f>'In离子浓度 '!M903</f>
        <v>3.2632381989707637E-2</v>
      </c>
      <c r="P892" s="5">
        <f t="shared" si="145"/>
        <v>21168640.999021668</v>
      </c>
      <c r="Q892" s="5">
        <f t="shared" si="146"/>
        <v>6.7631440891443031E+77</v>
      </c>
    </row>
    <row r="893" spans="4:17" x14ac:dyDescent="0.25">
      <c r="D893" s="5">
        <f>'Mg2+离子浓度'!B904</f>
        <v>51.007946379816133</v>
      </c>
      <c r="E893" s="5">
        <f>'OH-离子浓度 '!N904</f>
        <v>52.046832321618758</v>
      </c>
      <c r="F893" s="5">
        <f>'Mg2+离子浓度'!M904</f>
        <v>25.699807896518301</v>
      </c>
      <c r="G893" s="5">
        <f t="shared" si="139"/>
        <v>69617.509412280109</v>
      </c>
      <c r="H893" s="5">
        <f t="shared" si="140"/>
        <v>1.2409538219657774E+16</v>
      </c>
      <c r="I893" s="5">
        <f>Gd离子浓度!M904</f>
        <v>4.9159295317340979E-2</v>
      </c>
      <c r="J893" s="5">
        <f t="shared" si="141"/>
        <v>6930.8828236117588</v>
      </c>
      <c r="K893" s="5">
        <f t="shared" si="142"/>
        <v>3.8504904575620883E+26</v>
      </c>
      <c r="L893" s="5">
        <f>Nd离子浓度!M904</f>
        <v>0.14344469392862133</v>
      </c>
      <c r="M893" s="5">
        <f t="shared" si="143"/>
        <v>20224.015801492242</v>
      </c>
      <c r="N893" s="5">
        <f t="shared" si="144"/>
        <v>6.3200049379663257E+25</v>
      </c>
      <c r="O893" s="5">
        <f>'In离子浓度 '!M904</f>
        <v>3.2820959972824401E-2</v>
      </c>
      <c r="P893" s="5">
        <f t="shared" si="145"/>
        <v>21412549.230737269</v>
      </c>
      <c r="Q893" s="5">
        <f t="shared" si="146"/>
        <v>6.8410700417690952E+77</v>
      </c>
    </row>
    <row r="894" spans="4:17" x14ac:dyDescent="0.25">
      <c r="D894" s="5">
        <f>'Mg2+离子浓度'!B905</f>
        <v>51.0079538666281</v>
      </c>
      <c r="E894" s="5">
        <f>'OH-离子浓度 '!N905</f>
        <v>52.345983159095049</v>
      </c>
      <c r="F894" s="5">
        <f>'Mg2+离子浓度'!M905</f>
        <v>25.84772313920697</v>
      </c>
      <c r="G894" s="5">
        <f t="shared" si="139"/>
        <v>70825.396651559538</v>
      </c>
      <c r="H894" s="5">
        <f t="shared" si="140"/>
        <v>1.2624847887978528E+16</v>
      </c>
      <c r="I894" s="5">
        <f>Gd离子浓度!M905</f>
        <v>4.9442001945911418E-2</v>
      </c>
      <c r="J894" s="5">
        <f t="shared" si="141"/>
        <v>7091.6310146040387</v>
      </c>
      <c r="K894" s="5">
        <f t="shared" si="142"/>
        <v>3.9397950081133553E+26</v>
      </c>
      <c r="L894" s="5">
        <f>Nd离子浓度!M905</f>
        <v>0.14426931466083093</v>
      </c>
      <c r="M894" s="5">
        <f t="shared" si="143"/>
        <v>20693.028316767479</v>
      </c>
      <c r="N894" s="5">
        <f t="shared" si="144"/>
        <v>6.4665713489898372E+25</v>
      </c>
      <c r="O894" s="5">
        <f>'In离子浓度 '!M905</f>
        <v>3.2820959466154841E-2</v>
      </c>
      <c r="P894" s="5">
        <f t="shared" si="145"/>
        <v>22161681.661398727</v>
      </c>
      <c r="Q894" s="5">
        <f t="shared" si="146"/>
        <v>7.080409476485216E+77</v>
      </c>
    </row>
    <row r="895" spans="4:17" x14ac:dyDescent="0.25">
      <c r="D895" s="5">
        <f>'Mg2+离子浓度'!B906</f>
        <v>51.301095410886205</v>
      </c>
      <c r="E895" s="5">
        <f>'OH-离子浓度 '!N906</f>
        <v>52.34538509527507</v>
      </c>
      <c r="F895" s="5">
        <f>'Mg2+离子浓度'!M906</f>
        <v>25.847303555715584</v>
      </c>
      <c r="G895" s="5">
        <f t="shared" si="139"/>
        <v>70822.628595553382</v>
      </c>
      <c r="H895" s="5">
        <f t="shared" si="140"/>
        <v>1.2624354473360674E+16</v>
      </c>
      <c r="I895" s="5">
        <f>Gd离子浓度!M906</f>
        <v>4.9441647108551534E-2</v>
      </c>
      <c r="J895" s="5">
        <f t="shared" si="141"/>
        <v>7091.3370535127824</v>
      </c>
      <c r="K895" s="5">
        <f t="shared" si="142"/>
        <v>3.9396316963959906E+26</v>
      </c>
      <c r="L895" s="5">
        <f>Nd离子浓度!M906</f>
        <v>0.14426887396623825</v>
      </c>
      <c r="M895" s="5">
        <f t="shared" si="143"/>
        <v>20692.255850198009</v>
      </c>
      <c r="N895" s="5">
        <f t="shared" si="144"/>
        <v>6.4663299531868786E+25</v>
      </c>
      <c r="O895" s="5">
        <f>'In离子浓度 '!M906</f>
        <v>3.3009536873230355E-2</v>
      </c>
      <c r="P895" s="5">
        <f t="shared" si="145"/>
        <v>22415542.671188246</v>
      </c>
      <c r="Q895" s="5">
        <f t="shared" si="146"/>
        <v>7.1615152304115808E+77</v>
      </c>
    </row>
    <row r="896" spans="4:17" x14ac:dyDescent="0.25">
      <c r="D896" s="5">
        <f>'Mg2+离子浓度'!B907</f>
        <v>51.301102897698172</v>
      </c>
      <c r="E896" s="5">
        <f>'OH-离子浓度 '!N907</f>
        <v>52.644535899198281</v>
      </c>
      <c r="F896" s="5">
        <f>'Mg2+离子浓度'!M907</f>
        <v>25.99521878630426</v>
      </c>
      <c r="G896" s="5">
        <f t="shared" si="139"/>
        <v>72044.375279972781</v>
      </c>
      <c r="H896" s="5">
        <f t="shared" si="140"/>
        <v>1.2842134631011192E+16</v>
      </c>
      <c r="I896" s="5">
        <f>Gd离子浓度!M907</f>
        <v>4.9724353726881186E-2</v>
      </c>
      <c r="J896" s="5">
        <f t="shared" si="141"/>
        <v>7254.860257113477</v>
      </c>
      <c r="K896" s="5">
        <f t="shared" si="142"/>
        <v>4.0304779206185987E+26</v>
      </c>
      <c r="L896" s="5">
        <f>Nd离子浓度!M907</f>
        <v>0.14509349468572466</v>
      </c>
      <c r="M896" s="5">
        <f t="shared" si="143"/>
        <v>21169.365698404476</v>
      </c>
      <c r="N896" s="5">
        <f t="shared" si="144"/>
        <v>6.6154267807513985E+25</v>
      </c>
      <c r="O896" s="5">
        <f>'In离子浓度 '!M907</f>
        <v>3.3009536363649658E-2</v>
      </c>
      <c r="P896" s="5">
        <f t="shared" si="145"/>
        <v>23195228.619304322</v>
      </c>
      <c r="Q896" s="5">
        <f t="shared" si="146"/>
        <v>7.4106161723017003E+77</v>
      </c>
    </row>
    <row r="897" spans="4:17" x14ac:dyDescent="0.25">
      <c r="D897" s="5">
        <f>'Mg2+离子浓度'!B908</f>
        <v>51.594244441956278</v>
      </c>
      <c r="E897" s="5">
        <f>'OH-离子浓度 '!N908</f>
        <v>52.643931196071321</v>
      </c>
      <c r="F897" s="5">
        <f>'Mg2+离子浓度'!M908</f>
        <v>25.994796808530857</v>
      </c>
      <c r="G897" s="5">
        <f t="shared" si="139"/>
        <v>72041.550747251837</v>
      </c>
      <c r="H897" s="5">
        <f t="shared" si="140"/>
        <v>1.2841631149242752E+16</v>
      </c>
      <c r="I897" s="5">
        <f>Gd离子浓度!M908</f>
        <v>4.9723996863127631E-2</v>
      </c>
      <c r="J897" s="5">
        <f t="shared" si="141"/>
        <v>7254.5581952591438</v>
      </c>
      <c r="K897" s="5">
        <f t="shared" si="142"/>
        <v>4.030310108477302E+26</v>
      </c>
      <c r="L897" s="5">
        <f>Nd离子浓度!M908</f>
        <v>0.14509305147353715</v>
      </c>
      <c r="M897" s="5">
        <f t="shared" si="143"/>
        <v>21168.571555900831</v>
      </c>
      <c r="N897" s="5">
        <f t="shared" si="144"/>
        <v>6.6151786112190104E+25</v>
      </c>
      <c r="O897" s="5">
        <f>'In离子浓度 '!M908</f>
        <v>3.3198113194685713E-2</v>
      </c>
      <c r="P897" s="5">
        <f t="shared" si="145"/>
        <v>23459388.089550443</v>
      </c>
      <c r="Q897" s="5">
        <f t="shared" si="146"/>
        <v>7.4950121691854447E+77</v>
      </c>
    </row>
    <row r="898" spans="4:17" x14ac:dyDescent="0.25">
      <c r="D898" s="5">
        <f>'Mg2+离子浓度'!B909</f>
        <v>51.594251928768244</v>
      </c>
      <c r="E898" s="5">
        <f>'OH-离子浓度 '!N909</f>
        <v>52.943081966442186</v>
      </c>
      <c r="F898" s="5">
        <f>'Mg2+离子浓度'!M909</f>
        <v>26.142712027019741</v>
      </c>
      <c r="G898" s="5">
        <f t="shared" si="139"/>
        <v>73277.235650856106</v>
      </c>
      <c r="H898" s="5">
        <f t="shared" si="140"/>
        <v>1.3061895837942266E+16</v>
      </c>
      <c r="I898" s="5">
        <f>Gd离子浓度!M909</f>
        <v>5.0006703471216545E-2</v>
      </c>
      <c r="J898" s="5">
        <f t="shared" si="141"/>
        <v>7420.8881134855865</v>
      </c>
      <c r="K898" s="5">
        <f t="shared" si="142"/>
        <v>4.1227156186031037E+26</v>
      </c>
      <c r="L898" s="5">
        <f>Nd离子浓度!M909</f>
        <v>0.14591767218030044</v>
      </c>
      <c r="M898" s="5">
        <f t="shared" si="143"/>
        <v>21653.871258551389</v>
      </c>
      <c r="N898" s="5">
        <f t="shared" si="144"/>
        <v>6.7668347682973098E+25</v>
      </c>
      <c r="O898" s="5">
        <f>'In离子浓度 '!M909</f>
        <v>3.3198112682193893E-2</v>
      </c>
      <c r="P898" s="5">
        <f t="shared" si="145"/>
        <v>24270688.962788381</v>
      </c>
      <c r="Q898" s="5">
        <f t="shared" si="146"/>
        <v>7.7542137261304727E+77</v>
      </c>
    </row>
    <row r="899" spans="4:17" x14ac:dyDescent="0.25">
      <c r="D899" s="5">
        <f>'Mg2+离子浓度'!B910</f>
        <v>51.88739347302635</v>
      </c>
      <c r="E899" s="5">
        <f>'OH-离子浓度 '!N910</f>
        <v>52.942470624156641</v>
      </c>
      <c r="F899" s="5">
        <f>'Mg2+离子浓度'!M910</f>
        <v>26.14228765500339</v>
      </c>
      <c r="G899" s="5">
        <f t="shared" si="139"/>
        <v>73274.353898037647</v>
      </c>
      <c r="H899" s="5">
        <f t="shared" si="140"/>
        <v>1.306138215651295E+16</v>
      </c>
      <c r="I899" s="5">
        <f>Gd离子浓度!M910</f>
        <v>5.0006344581083911E-2</v>
      </c>
      <c r="J899" s="5">
        <f t="shared" si="141"/>
        <v>7420.5777892018905</v>
      </c>
      <c r="K899" s="5">
        <f t="shared" si="142"/>
        <v>4.1225432162232726E+26</v>
      </c>
      <c r="L899" s="5">
        <f>Nd离子浓度!M910</f>
        <v>0.14591722645052582</v>
      </c>
      <c r="M899" s="5">
        <f t="shared" si="143"/>
        <v>21653.055001950805</v>
      </c>
      <c r="N899" s="5">
        <f t="shared" si="144"/>
        <v>6.7665796881096267E+25</v>
      </c>
      <c r="O899" s="5">
        <f>'In离子浓度 '!M910</f>
        <v>3.3386688937192245E-2</v>
      </c>
      <c r="P899" s="5">
        <f t="shared" si="145"/>
        <v>24545502.504594978</v>
      </c>
      <c r="Q899" s="5">
        <f t="shared" si="146"/>
        <v>7.8420135797428046E+77</v>
      </c>
    </row>
    <row r="900" spans="4:17" x14ac:dyDescent="0.25">
      <c r="D900" s="5">
        <f>'Mg2+离子浓度'!B911</f>
        <v>51.887400959838317</v>
      </c>
      <c r="E900" s="5">
        <f>'OH-离子浓度 '!N911</f>
        <v>53.241621360975913</v>
      </c>
      <c r="F900" s="5">
        <f>'Mg2+离子浓度'!M911</f>
        <v>26.290202861392679</v>
      </c>
      <c r="G900" s="5">
        <f t="shared" si="139"/>
        <v>74524.055790029612</v>
      </c>
      <c r="H900" s="5">
        <f t="shared" si="140"/>
        <v>1.3284145417117578E+16</v>
      </c>
      <c r="I900" s="5">
        <f>Gd离子浓度!M911</f>
        <v>5.0289051178932183E-2</v>
      </c>
      <c r="J900" s="5">
        <f t="shared" si="141"/>
        <v>7589.7463029364117</v>
      </c>
      <c r="K900" s="5">
        <f t="shared" si="142"/>
        <v>4.2165257238535626E+26</v>
      </c>
      <c r="L900" s="5">
        <f>Nd离子浓度!M911</f>
        <v>0.14674184714456598</v>
      </c>
      <c r="M900" s="5">
        <f t="shared" si="143"/>
        <v>22146.637602860777</v>
      </c>
      <c r="N900" s="5">
        <f t="shared" si="144"/>
        <v>6.9208242508939934E+25</v>
      </c>
      <c r="O900" s="5">
        <f>'In离子浓度 '!M911</f>
        <v>3.3386688421789316E-2</v>
      </c>
      <c r="P900" s="5">
        <f t="shared" si="145"/>
        <v>25389510.236651972</v>
      </c>
      <c r="Q900" s="5">
        <f t="shared" si="146"/>
        <v>8.1116646123488723E+77</v>
      </c>
    </row>
    <row r="901" spans="4:17" x14ac:dyDescent="0.25">
      <c r="D901" s="5">
        <f>'Mg2+离子浓度'!B912</f>
        <v>52.180542504096422</v>
      </c>
      <c r="E901" s="5">
        <f>'OH-离子浓度 '!N912</f>
        <v>53.241003379680166</v>
      </c>
      <c r="F901" s="5">
        <f>'Mg2+离子浓度'!M912</f>
        <v>26.289776095172439</v>
      </c>
      <c r="G901" s="5">
        <f t="shared" si="139"/>
        <v>74521.116068988238</v>
      </c>
      <c r="H901" s="5">
        <f t="shared" si="140"/>
        <v>1.32836214026717E+16</v>
      </c>
      <c r="I901" s="5">
        <f>Gd离子浓度!M912</f>
        <v>5.0288690262435105E-2</v>
      </c>
      <c r="J901" s="5">
        <f t="shared" si="141"/>
        <v>7589.4275524673794</v>
      </c>
      <c r="K901" s="5">
        <f t="shared" si="142"/>
        <v>4.2163486402596555E+26</v>
      </c>
      <c r="L901" s="5">
        <f>Nd离子浓度!M912</f>
        <v>0.14674139889721199</v>
      </c>
      <c r="M901" s="5">
        <f t="shared" si="143"/>
        <v>22145.79878828166</v>
      </c>
      <c r="N901" s="5">
        <f t="shared" si="144"/>
        <v>6.9205621213380191E+25</v>
      </c>
      <c r="O901" s="5">
        <f>'In离子浓度 '!M912</f>
        <v>3.3575264100751741E-2</v>
      </c>
      <c r="P901" s="5">
        <f t="shared" si="145"/>
        <v>25675343.615917429</v>
      </c>
      <c r="Q901" s="5">
        <f t="shared" si="146"/>
        <v>8.2029851808042903E+77</v>
      </c>
    </row>
    <row r="902" spans="4:17" x14ac:dyDescent="0.25">
      <c r="D902" s="5">
        <f>'Mg2+离子浓度'!B913</f>
        <v>52.180549990908389</v>
      </c>
      <c r="E902" s="5">
        <f>'OH-离子浓度 '!N913</f>
        <v>53.54015408294859</v>
      </c>
      <c r="F902" s="5">
        <f>'Mg2+离子浓度'!M913</f>
        <v>26.437691289462322</v>
      </c>
      <c r="G902" s="5">
        <f t="shared" si="139"/>
        <v>75784.913713728733</v>
      </c>
      <c r="H902" s="5">
        <f t="shared" si="140"/>
        <v>1.3508897275174462E+16</v>
      </c>
      <c r="I902" s="5">
        <f>Gd离子浓度!M913</f>
        <v>5.0571396850042812E-2</v>
      </c>
      <c r="J902" s="5">
        <f t="shared" si="141"/>
        <v>7761.4667214371839</v>
      </c>
      <c r="K902" s="5">
        <f t="shared" si="142"/>
        <v>4.3119259563539915E+26</v>
      </c>
      <c r="L902" s="5">
        <f>Nd离子浓度!M913</f>
        <v>0.14756601957852911</v>
      </c>
      <c r="M902" s="5">
        <f t="shared" si="143"/>
        <v>22647.757853513434</v>
      </c>
      <c r="N902" s="5">
        <f t="shared" si="144"/>
        <v>7.0774243292229485E+25</v>
      </c>
      <c r="O902" s="5">
        <f>'In离子浓度 '!M913</f>
        <v>3.357526358243771E-2</v>
      </c>
      <c r="P902" s="5">
        <f t="shared" si="145"/>
        <v>26553181.363865789</v>
      </c>
      <c r="Q902" s="5">
        <f t="shared" si="146"/>
        <v>8.4834445251967378E+77</v>
      </c>
    </row>
    <row r="903" spans="4:17" x14ac:dyDescent="0.25">
      <c r="D903" s="5">
        <f>'Mg2+离子浓度'!B914</f>
        <v>52.473691535166495</v>
      </c>
      <c r="E903" s="5">
        <f>'OH-离子浓度 '!N914</f>
        <v>53.539529462791037</v>
      </c>
      <c r="F903" s="5">
        <f>'Mg2+离子浓度'!M914</f>
        <v>26.437262129077254</v>
      </c>
      <c r="G903" s="5">
        <f t="shared" si="139"/>
        <v>75781.915271597114</v>
      </c>
      <c r="H903" s="5">
        <f t="shared" si="140"/>
        <v>1.3508362793511072E+16</v>
      </c>
      <c r="I903" s="5">
        <f>Gd离子浓度!M914</f>
        <v>5.0571033907195889E-2</v>
      </c>
      <c r="J903" s="5">
        <f t="shared" si="141"/>
        <v>7761.1393789240647</v>
      </c>
      <c r="K903" s="5">
        <f t="shared" si="142"/>
        <v>4.3117440994022583E+26</v>
      </c>
      <c r="L903" s="5">
        <f>Nd离子浓度!M914</f>
        <v>0.14756556881360347</v>
      </c>
      <c r="M903" s="5">
        <f t="shared" si="143"/>
        <v>22646.896031319269</v>
      </c>
      <c r="N903" s="5">
        <f t="shared" si="144"/>
        <v>7.0771550097872722E+25</v>
      </c>
      <c r="O903" s="5">
        <f>'In离子浓度 '!M914</f>
        <v>3.3763838685365977E-2</v>
      </c>
      <c r="P903" s="5">
        <f t="shared" si="145"/>
        <v>26850410.731169216</v>
      </c>
      <c r="Q903" s="5">
        <f t="shared" si="146"/>
        <v>8.5784059843991103E+77</v>
      </c>
    </row>
    <row r="904" spans="4:17" x14ac:dyDescent="0.25">
      <c r="D904" s="5">
        <f>'Mg2+离子浓度'!B915</f>
        <v>52.473699021978462</v>
      </c>
      <c r="E904" s="5">
        <f>'OH-离子浓度 '!N915</f>
        <v>53.838680132509367</v>
      </c>
      <c r="F904" s="5">
        <f>'Mg2+离子浓度'!M915</f>
        <v>26.585177311267934</v>
      </c>
      <c r="G904" s="5">
        <f t="shared" si="139"/>
        <v>77059.887428605361</v>
      </c>
      <c r="H904" s="5">
        <f t="shared" si="140"/>
        <v>1.3736165317041954E+16</v>
      </c>
      <c r="I904" s="5">
        <f>Gd离子浓度!M915</f>
        <v>5.0853740484563086E-2</v>
      </c>
      <c r="J904" s="5">
        <f t="shared" si="141"/>
        <v>7936.0814416811272</v>
      </c>
      <c r="K904" s="5">
        <f t="shared" si="142"/>
        <v>4.4089341342672935E+26</v>
      </c>
      <c r="L904" s="5">
        <f>Nd离子浓度!M915</f>
        <v>0.14839018948219757</v>
      </c>
      <c r="M904" s="5">
        <f t="shared" si="143"/>
        <v>23157.325649126869</v>
      </c>
      <c r="N904" s="5">
        <f t="shared" si="144"/>
        <v>7.2366642653521471E+25</v>
      </c>
      <c r="O904" s="5">
        <f>'In离子浓度 '!M915</f>
        <v>3.3763838164140851E-2</v>
      </c>
      <c r="P904" s="5">
        <f t="shared" si="145"/>
        <v>27763233.584647983</v>
      </c>
      <c r="Q904" s="5">
        <f t="shared" si="146"/>
        <v>8.8700426788012722E+77</v>
      </c>
    </row>
    <row r="905" spans="4:17" x14ac:dyDescent="0.25">
      <c r="D905" s="5">
        <f>'Mg2+离子浓度'!B916</f>
        <v>52.766840566236567</v>
      </c>
      <c r="E905" s="5">
        <f>'OH-离子浓度 '!N916</f>
        <v>53.838048873638392</v>
      </c>
      <c r="F905" s="5">
        <f>'Mg2+离子浓度'!M916</f>
        <v>26.584745756757101</v>
      </c>
      <c r="G905" s="5">
        <f t="shared" si="139"/>
        <v>77056.829507774703</v>
      </c>
      <c r="H905" s="5">
        <f t="shared" si="140"/>
        <v>1.373562023311492E+16</v>
      </c>
      <c r="I905" s="5">
        <f>Gd离子浓度!M916</f>
        <v>5.0853375515380946E-2</v>
      </c>
      <c r="J905" s="5">
        <f t="shared" si="141"/>
        <v>7935.7453391493063</v>
      </c>
      <c r="K905" s="5">
        <f t="shared" si="142"/>
        <v>4.4087474106385038E+26</v>
      </c>
      <c r="L905" s="5">
        <f>Nd离子浓度!M916</f>
        <v>0.14838973619970805</v>
      </c>
      <c r="M905" s="5">
        <f t="shared" si="143"/>
        <v>23156.440363890109</v>
      </c>
      <c r="N905" s="5">
        <f t="shared" si="144"/>
        <v>7.2363876137156599E+25</v>
      </c>
      <c r="O905" s="5">
        <f>'In离子浓度 '!M916</f>
        <v>3.3952412691036729E-2</v>
      </c>
      <c r="P905" s="5">
        <f t="shared" si="145"/>
        <v>28072245.708989918</v>
      </c>
      <c r="Q905" s="5">
        <f t="shared" si="146"/>
        <v>8.9687685971213796E+77</v>
      </c>
    </row>
    <row r="906" spans="4:17" x14ac:dyDescent="0.25">
      <c r="D906" s="5">
        <f>'Mg2+离子浓度'!B917</f>
        <v>52.766848053048534</v>
      </c>
      <c r="E906" s="5">
        <f>'OH-离子浓度 '!N917</f>
        <v>54.137199509807381</v>
      </c>
      <c r="F906" s="5">
        <f>'Mg2+离子浓度'!M917</f>
        <v>26.732660926848773</v>
      </c>
      <c r="G906" s="5">
        <f t="shared" si="139"/>
        <v>78349.05493172846</v>
      </c>
      <c r="H906" s="5">
        <f t="shared" si="140"/>
        <v>1.3965963445940902E+16</v>
      </c>
      <c r="I906" s="5">
        <f>Gd离子浓度!M917</f>
        <v>5.1136082082507743E-2</v>
      </c>
      <c r="J906" s="5">
        <f t="shared" si="141"/>
        <v>8113.6227130502848</v>
      </c>
      <c r="K906" s="5">
        <f t="shared" si="142"/>
        <v>4.5075681739168252E+26</v>
      </c>
      <c r="L906" s="5">
        <f>Nd离子浓度!M917</f>
        <v>0.14921435685557916</v>
      </c>
      <c r="M906" s="5">
        <f t="shared" si="143"/>
        <v>23675.435144663817</v>
      </c>
      <c r="N906" s="5">
        <f t="shared" si="144"/>
        <v>7.3985734827074429E+25</v>
      </c>
      <c r="O906" s="5">
        <f>'In离子浓度 '!M917</f>
        <v>3.3952412166900502E-2</v>
      </c>
      <c r="P906" s="5">
        <f t="shared" si="145"/>
        <v>29021241.411375172</v>
      </c>
      <c r="Q906" s="5">
        <f t="shared" si="146"/>
        <v>9.271962112260438E+77</v>
      </c>
    </row>
    <row r="907" spans="4:17" x14ac:dyDescent="0.25">
      <c r="D907" s="5">
        <f>'Mg2+离子浓度'!B918</f>
        <v>53.05998959730664</v>
      </c>
      <c r="E907" s="5">
        <f>'OH-离子浓度 '!N918</f>
        <v>54.136561612371359</v>
      </c>
      <c r="F907" s="5">
        <f>'Mg2+离子浓度'!M918</f>
        <v>26.732226978251237</v>
      </c>
      <c r="G907" s="5">
        <f t="shared" si="139"/>
        <v>78345.936769849126</v>
      </c>
      <c r="H907" s="5">
        <f t="shared" si="140"/>
        <v>1.3965407623859024E+16</v>
      </c>
      <c r="I907" s="5">
        <f>Gd离子浓度!M918</f>
        <v>5.1135715087005019E-2</v>
      </c>
      <c r="J907" s="5">
        <f t="shared" si="141"/>
        <v>8113.2776803961997</v>
      </c>
      <c r="K907" s="5">
        <f t="shared" si="142"/>
        <v>4.5073764891089998E+26</v>
      </c>
      <c r="L907" s="5">
        <f>Nd离子浓度!M918</f>
        <v>0.14921390105553345</v>
      </c>
      <c r="M907" s="5">
        <f t="shared" si="143"/>
        <v>23674.525935129761</v>
      </c>
      <c r="N907" s="5">
        <f t="shared" si="144"/>
        <v>7.3982893547280505E+25</v>
      </c>
      <c r="O907" s="5">
        <f>'In离子浓度 '!M918</f>
        <v>3.414098611776574E-2</v>
      </c>
      <c r="P907" s="5">
        <f t="shared" si="145"/>
        <v>29342433.917815223</v>
      </c>
      <c r="Q907" s="5">
        <f t="shared" si="146"/>
        <v>9.3745795264585382E+77</v>
      </c>
    </row>
    <row r="908" spans="4:17" x14ac:dyDescent="0.25">
      <c r="D908" s="5">
        <f>'Mg2+离子浓度'!B919</f>
        <v>53.059997084118606</v>
      </c>
      <c r="E908" s="5">
        <f>'OH-离子浓度 '!N919</f>
        <v>54.43571221499176</v>
      </c>
      <c r="F908" s="5">
        <f>'Mg2+离子浓度'!M919</f>
        <v>26.880142136244103</v>
      </c>
      <c r="G908" s="5">
        <f t="shared" si="139"/>
        <v>79652.494210584919</v>
      </c>
      <c r="H908" s="5">
        <f t="shared" si="140"/>
        <v>1.4198305563384122E+16</v>
      </c>
      <c r="I908" s="5">
        <f>Gd离子浓度!M919</f>
        <v>5.1418421643891439E-2</v>
      </c>
      <c r="J908" s="5">
        <f t="shared" si="141"/>
        <v>8294.122961582294</v>
      </c>
      <c r="K908" s="5">
        <f t="shared" si="142"/>
        <v>4.6078460897679415E+26</v>
      </c>
      <c r="L908" s="5">
        <f>Nd离子浓度!M919</f>
        <v>0.15003852169868162</v>
      </c>
      <c r="M908" s="5">
        <f t="shared" si="143"/>
        <v>24202.18101134069</v>
      </c>
      <c r="N908" s="5">
        <f t="shared" si="144"/>
        <v>7.5631815660439656E+25</v>
      </c>
      <c r="O908" s="5">
        <f>'In离子浓度 '!M919</f>
        <v>3.4140985590718438E-2</v>
      </c>
      <c r="P908" s="5">
        <f t="shared" si="145"/>
        <v>30328823.599502407</v>
      </c>
      <c r="Q908" s="5">
        <f t="shared" si="146"/>
        <v>9.6897199998410253E+77</v>
      </c>
    </row>
    <row r="909" spans="4:17" x14ac:dyDescent="0.25">
      <c r="D909" s="5">
        <f>'Mg2+离子浓度'!B920</f>
        <v>53.353138628376712</v>
      </c>
      <c r="E909" s="5">
        <f>'OH-离子浓度 '!N920</f>
        <v>54.435067679139074</v>
      </c>
      <c r="F909" s="5">
        <f>'Mg2+离子浓度'!M920</f>
        <v>26.879705793598919</v>
      </c>
      <c r="G909" s="5">
        <f t="shared" si="139"/>
        <v>79649.315040567031</v>
      </c>
      <c r="H909" s="5">
        <f t="shared" si="140"/>
        <v>1.4197738866411236E+16</v>
      </c>
      <c r="I909" s="5">
        <f>Gd离子浓度!M920</f>
        <v>5.1418052622082711E-2</v>
      </c>
      <c r="J909" s="5">
        <f t="shared" si="141"/>
        <v>8293.7688265603574</v>
      </c>
      <c r="K909" s="5">
        <f t="shared" si="142"/>
        <v>4.6076493480890875E+26</v>
      </c>
      <c r="L909" s="5">
        <f>Nd离子浓度!M920</f>
        <v>0.15003806338108749</v>
      </c>
      <c r="M909" s="5">
        <f t="shared" si="143"/>
        <v>24201.24741039145</v>
      </c>
      <c r="N909" s="5">
        <f t="shared" si="144"/>
        <v>7.5628898157473286E+25</v>
      </c>
      <c r="O909" s="5">
        <f>'In离子浓度 '!M920</f>
        <v>3.4329558965554834E-2</v>
      </c>
      <c r="P909" s="5">
        <f t="shared" si="145"/>
        <v>30662605.210736182</v>
      </c>
      <c r="Q909" s="5">
        <f t="shared" si="146"/>
        <v>9.7963594922479816E+77</v>
      </c>
    </row>
    <row r="910" spans="4:17" x14ac:dyDescent="0.25">
      <c r="D910" s="5">
        <f>'Mg2+离子浓度'!B921</f>
        <v>53.353146115188679</v>
      </c>
      <c r="E910" s="5">
        <f>'OH-离子浓度 '!N921</f>
        <v>54.734218248211633</v>
      </c>
      <c r="F910" s="5">
        <f>'Mg2+离子浓度'!M921</f>
        <v>27.027620939493175</v>
      </c>
      <c r="G910" s="5">
        <f t="shared" si="139"/>
        <v>80970.283243080368</v>
      </c>
      <c r="H910" s="5">
        <f t="shared" si="140"/>
        <v>1.4433205569176536E+16</v>
      </c>
      <c r="I910" s="5">
        <f>Gd离子浓度!M921</f>
        <v>5.1700759168728863E-2</v>
      </c>
      <c r="J910" s="5">
        <f t="shared" si="141"/>
        <v>8477.6147899372445</v>
      </c>
      <c r="K910" s="5">
        <f t="shared" si="142"/>
        <v>4.7097859944095804E+26</v>
      </c>
      <c r="L910" s="5">
        <f>Nd离子浓度!M921</f>
        <v>0.15086268401151273</v>
      </c>
      <c r="M910" s="5">
        <f t="shared" si="143"/>
        <v>24737.658436536156</v>
      </c>
      <c r="N910" s="5">
        <f t="shared" si="144"/>
        <v>7.7305182614175493E+25</v>
      </c>
      <c r="O910" s="5">
        <f>'In离子浓度 '!M921</f>
        <v>3.4329558435596465E-2</v>
      </c>
      <c r="P910" s="5">
        <f t="shared" si="145"/>
        <v>31687644.134668082</v>
      </c>
      <c r="Q910" s="5">
        <f t="shared" si="146"/>
        <v>1.012384796634763E+78</v>
      </c>
    </row>
    <row r="911" spans="4:17" x14ac:dyDescent="0.25">
      <c r="D911" s="5">
        <f>'Mg2+离子浓度'!B922</f>
        <v>53.646287659446784</v>
      </c>
      <c r="E911" s="5">
        <f>'OH-离子浓度 '!N922</f>
        <v>54.733567074090651</v>
      </c>
      <c r="F911" s="5">
        <f>'Mg2+离子浓度'!M922</f>
        <v>27.027182202839406</v>
      </c>
      <c r="G911" s="5">
        <f t="shared" si="139"/>
        <v>80967.042293094346</v>
      </c>
      <c r="H911" s="5">
        <f t="shared" si="140"/>
        <v>1.4432627859731614E+16</v>
      </c>
      <c r="I911" s="5">
        <f>Gd离子浓度!M922</f>
        <v>5.1700388120628771E-2</v>
      </c>
      <c r="J911" s="5">
        <f t="shared" si="141"/>
        <v>8477.2513781467715</v>
      </c>
      <c r="K911" s="5">
        <f t="shared" si="142"/>
        <v>4.7095840989704287E+26</v>
      </c>
      <c r="L911" s="5">
        <f>Nd离子浓度!M922</f>
        <v>0.15086222317637785</v>
      </c>
      <c r="M911" s="5">
        <f t="shared" si="143"/>
        <v>24736.699971154514</v>
      </c>
      <c r="N911" s="5">
        <f t="shared" si="144"/>
        <v>7.7302187409857857E+25</v>
      </c>
      <c r="O911" s="5">
        <f>'In离子浓度 '!M922</f>
        <v>3.4518131234405766E-2</v>
      </c>
      <c r="P911" s="5">
        <f t="shared" si="145"/>
        <v>32034434.91658536</v>
      </c>
      <c r="Q911" s="5">
        <f t="shared" si="146"/>
        <v>1.0234643743318007E+78</v>
      </c>
    </row>
    <row r="912" spans="4:17" x14ac:dyDescent="0.25">
      <c r="D912" s="5">
        <f>'Mg2+离子浓度'!B923</f>
        <v>53.646295146258751</v>
      </c>
      <c r="E912" s="5">
        <f>'OH-离子浓度 '!N923</f>
        <v>55.032717609616107</v>
      </c>
      <c r="F912" s="5">
        <f>'Mg2+离子浓度'!M923</f>
        <v>27.175097336635254</v>
      </c>
      <c r="G912" s="5">
        <f t="shared" si="139"/>
        <v>82302.499997539984</v>
      </c>
      <c r="H912" s="5">
        <f t="shared" si="140"/>
        <v>1.4670677361415328E+16</v>
      </c>
      <c r="I912" s="5">
        <f>Gd离子浓度!M923</f>
        <v>5.1983094657034719E-2</v>
      </c>
      <c r="J912" s="5">
        <f t="shared" si="141"/>
        <v>8664.1309773644825</v>
      </c>
      <c r="K912" s="5">
        <f t="shared" si="142"/>
        <v>4.8134060985358238E+26</v>
      </c>
      <c r="L912" s="5">
        <f>Nd离子浓度!M923</f>
        <v>0.15168684379408026</v>
      </c>
      <c r="M912" s="5">
        <f t="shared" si="143"/>
        <v>25281.963123699614</v>
      </c>
      <c r="N912" s="5">
        <f t="shared" si="144"/>
        <v>7.9006134761561295E+25</v>
      </c>
      <c r="O912" s="5">
        <f>'In离子浓度 '!M923</f>
        <v>3.4518130701536337E-2</v>
      </c>
      <c r="P912" s="5">
        <f t="shared" si="145"/>
        <v>33099413.236160707</v>
      </c>
      <c r="Q912" s="5">
        <f t="shared" si="146"/>
        <v>1.0574892407719076E+78</v>
      </c>
    </row>
    <row r="913" spans="4:17" x14ac:dyDescent="0.25">
      <c r="D913" s="5">
        <f>'Mg2+离子浓度'!B924</f>
        <v>53.939436690516857</v>
      </c>
      <c r="E913" s="5">
        <f>'OH-离子浓度 '!N924</f>
        <v>55.032059797375204</v>
      </c>
      <c r="F913" s="5">
        <f>'Mg2+离子浓度'!M924</f>
        <v>27.174656206011946</v>
      </c>
      <c r="G913" s="5">
        <f t="shared" si="139"/>
        <v>82299.196491017152</v>
      </c>
      <c r="H913" s="5">
        <f t="shared" si="140"/>
        <v>1.4670088501072576E+16</v>
      </c>
      <c r="I913" s="5">
        <f>Gd离子浓度!M924</f>
        <v>5.1982721582657869E-2</v>
      </c>
      <c r="J913" s="5">
        <f t="shared" si="141"/>
        <v>8663.7581122366082</v>
      </c>
      <c r="K913" s="5">
        <f t="shared" si="142"/>
        <v>4.8131989512425601E+26</v>
      </c>
      <c r="L913" s="5">
        <f>Nd离子浓度!M924</f>
        <v>0.15168638044141242</v>
      </c>
      <c r="M913" s="5">
        <f t="shared" si="143"/>
        <v>25280.979314933007</v>
      </c>
      <c r="N913" s="5">
        <f t="shared" si="144"/>
        <v>7.9003060359165654E+25</v>
      </c>
      <c r="O913" s="5">
        <f>'In离子浓度 '!M924</f>
        <v>3.4706702924320321E-2</v>
      </c>
      <c r="P913" s="5">
        <f t="shared" si="145"/>
        <v>33459644.847428448</v>
      </c>
      <c r="Q913" s="5">
        <f t="shared" si="146"/>
        <v>1.0689982379370112E+78</v>
      </c>
    </row>
    <row r="914" spans="4:17" x14ac:dyDescent="0.25">
      <c r="D914" s="5">
        <f>'Mg2+离子浓度'!B925</f>
        <v>53.939444177328824</v>
      </c>
      <c r="E914" s="5">
        <f>'OH-离子浓度 '!N925</f>
        <v>55.331210299354325</v>
      </c>
      <c r="F914" s="5">
        <f>'Mg2+离子浓度'!M925</f>
        <v>27.322571327709571</v>
      </c>
      <c r="G914" s="5">
        <f t="shared" si="139"/>
        <v>83649.222432709357</v>
      </c>
      <c r="H914" s="5">
        <f t="shared" si="140"/>
        <v>1.4910734836490082E+16</v>
      </c>
      <c r="I914" s="5">
        <f>Gd离子浓度!M925</f>
        <v>5.2265428108823696E-2</v>
      </c>
      <c r="J914" s="5">
        <f t="shared" si="141"/>
        <v>8853.704479669459</v>
      </c>
      <c r="K914" s="5">
        <f t="shared" si="142"/>
        <v>4.9187247109274774E+26</v>
      </c>
      <c r="L914" s="5">
        <f>Nd离子浓度!M925</f>
        <v>0.15251100104639198</v>
      </c>
      <c r="M914" s="5">
        <f t="shared" si="143"/>
        <v>25835.191292259831</v>
      </c>
      <c r="N914" s="5">
        <f t="shared" si="144"/>
        <v>8.073497278831198E+25</v>
      </c>
      <c r="O914" s="5">
        <f>'In离子浓度 '!M925</f>
        <v>3.4706702388539838E-2</v>
      </c>
      <c r="P914" s="5">
        <f t="shared" si="145"/>
        <v>34565888.37692631</v>
      </c>
      <c r="Q914" s="5">
        <f t="shared" si="146"/>
        <v>1.1043414816909364E+78</v>
      </c>
    </row>
    <row r="915" spans="4:17" x14ac:dyDescent="0.25">
      <c r="D915" s="5">
        <f>'Mg2+离子浓度'!B926</f>
        <v>54.232585721586929</v>
      </c>
      <c r="E915" s="5">
        <f>'OH-离子浓度 '!N926</f>
        <v>55.330545849141863</v>
      </c>
      <c r="F915" s="5">
        <f>'Mg2+离子浓度'!M926</f>
        <v>27.322127803155791</v>
      </c>
      <c r="G915" s="5">
        <f t="shared" si="139"/>
        <v>83645.855588342529</v>
      </c>
      <c r="H915" s="5">
        <f t="shared" si="140"/>
        <v>1.4910134685979062E+16</v>
      </c>
      <c r="I915" s="5">
        <f>Gd离子浓度!M926</f>
        <v>5.2265053008184716E-2</v>
      </c>
      <c r="J915" s="5">
        <f t="shared" si="141"/>
        <v>8853.3219824540683</v>
      </c>
      <c r="K915" s="5">
        <f t="shared" si="142"/>
        <v>4.9185122124744826E+26</v>
      </c>
      <c r="L915" s="5">
        <f>Nd离子浓度!M926</f>
        <v>0.15251053517619884</v>
      </c>
      <c r="M915" s="5">
        <f t="shared" si="143"/>
        <v>25834.181655184202</v>
      </c>
      <c r="N915" s="5">
        <f t="shared" si="144"/>
        <v>8.0731817672450633E+25</v>
      </c>
      <c r="O915" s="5">
        <f>'In离子浓度 '!M926</f>
        <v>3.4895274035300267E-2</v>
      </c>
      <c r="P915" s="5">
        <f t="shared" si="145"/>
        <v>34940004.32263869</v>
      </c>
      <c r="Q915" s="5">
        <f t="shared" si="146"/>
        <v>1.1162940678159326E+78</v>
      </c>
    </row>
    <row r="916" spans="4:17" x14ac:dyDescent="0.25">
      <c r="D916" s="5">
        <f>'Mg2+离子浓度'!B927</f>
        <v>54.232593208398896</v>
      </c>
      <c r="E916" s="5">
        <f>'OH-离子浓度 '!N927</f>
        <v>55.62969631757538</v>
      </c>
      <c r="F916" s="5">
        <f>'Mg2+离子浓度'!M927</f>
        <v>27.470042912755396</v>
      </c>
      <c r="G916" s="5">
        <f t="shared" si="139"/>
        <v>85010.528497755251</v>
      </c>
      <c r="H916" s="5">
        <f t="shared" si="140"/>
        <v>1.5153391889082934E+16</v>
      </c>
      <c r="I916" s="5">
        <f>Gd离子浓度!M927</f>
        <v>5.2547759524110477E-2</v>
      </c>
      <c r="J916" s="5">
        <f t="shared" si="141"/>
        <v>9046.3684291805184</v>
      </c>
      <c r="K916" s="5">
        <f t="shared" si="142"/>
        <v>5.0257602384336217E+26</v>
      </c>
      <c r="L916" s="5">
        <f>Nd离子浓度!M927</f>
        <v>0.15333515576845563</v>
      </c>
      <c r="M916" s="5">
        <f t="shared" si="143"/>
        <v>26397.439677533333</v>
      </c>
      <c r="N916" s="5">
        <f t="shared" si="144"/>
        <v>8.2491998992291677E+25</v>
      </c>
      <c r="O916" s="5">
        <f>'In离子浓度 '!M927</f>
        <v>3.4895273496608745E-2</v>
      </c>
      <c r="P916" s="5">
        <f t="shared" si="145"/>
        <v>36088875.320294276</v>
      </c>
      <c r="Q916" s="5">
        <f t="shared" si="146"/>
        <v>1.1529992115109992E+78</v>
      </c>
    </row>
    <row r="917" spans="4:17" x14ac:dyDescent="0.25">
      <c r="D917" s="5">
        <f>'Mg2+离子浓度'!B928</f>
        <v>54.525734752657002</v>
      </c>
      <c r="E917" s="5">
        <f>'OH-离子浓度 '!N928</f>
        <v>55.629025229539721</v>
      </c>
      <c r="F917" s="5">
        <f>'Mg2+离子浓度'!M928</f>
        <v>27.469596994310205</v>
      </c>
      <c r="G917" s="5">
        <f t="shared" si="139"/>
        <v>85007.097529499311</v>
      </c>
      <c r="H917" s="5">
        <f t="shared" si="140"/>
        <v>1.5152780308288648E+16</v>
      </c>
      <c r="I917" s="5">
        <f>Gd离子浓度!M928</f>
        <v>5.2547382397223973E-2</v>
      </c>
      <c r="J917" s="5">
        <f t="shared" si="141"/>
        <v>9045.9761189331784</v>
      </c>
      <c r="K917" s="5">
        <f t="shared" si="142"/>
        <v>5.0255422882962104E+26</v>
      </c>
      <c r="L917" s="5">
        <f>Nd离子浓度!M928</f>
        <v>0.15333468738074496</v>
      </c>
      <c r="M917" s="5">
        <f t="shared" si="143"/>
        <v>26396.40372121715</v>
      </c>
      <c r="N917" s="5">
        <f t="shared" si="144"/>
        <v>8.2488761628803594E+25</v>
      </c>
      <c r="O917" s="5">
        <f>'In离子浓度 '!M928</f>
        <v>3.5083844567347401E-2</v>
      </c>
      <c r="P917" s="5">
        <f t="shared" si="145"/>
        <v>36477331.209733531</v>
      </c>
      <c r="Q917" s="5">
        <f t="shared" si="146"/>
        <v>1.1654099428029881E+78</v>
      </c>
    </row>
    <row r="918" spans="4:17" x14ac:dyDescent="0.25">
      <c r="D918" s="5">
        <f>'Mg2+离子浓度'!B929</f>
        <v>54.525742239468968</v>
      </c>
      <c r="E918" s="5">
        <f>'OH-离子浓度 '!N929</f>
        <v>55.928175664428394</v>
      </c>
      <c r="F918" s="5">
        <f>'Mg2+离子浓度'!M929</f>
        <v>27.617512091811992</v>
      </c>
      <c r="G918" s="5">
        <f t="shared" si="139"/>
        <v>86386.496132266489</v>
      </c>
      <c r="H918" s="5">
        <f t="shared" si="140"/>
        <v>1.5398662412168716E+16</v>
      </c>
      <c r="I918" s="5">
        <f>Gd离子浓度!M929</f>
        <v>5.2830088902909751E-2</v>
      </c>
      <c r="J918" s="5">
        <f t="shared" si="141"/>
        <v>9242.1561347157785</v>
      </c>
      <c r="K918" s="5">
        <f t="shared" si="142"/>
        <v>5.1345311859532108E+26</v>
      </c>
      <c r="L918" s="5">
        <f>Nd离子浓度!M929</f>
        <v>0.15415930796027899</v>
      </c>
      <c r="M918" s="5">
        <f t="shared" si="143"/>
        <v>26968.805530633112</v>
      </c>
      <c r="N918" s="5">
        <f t="shared" si="144"/>
        <v>8.4277517283228475E+25</v>
      </c>
      <c r="O918" s="5">
        <f>'In离子浓度 '!M929</f>
        <v>3.508384402574484E-2</v>
      </c>
      <c r="P918" s="5">
        <f t="shared" si="145"/>
        <v>37670229.173602879</v>
      </c>
      <c r="Q918" s="5">
        <f t="shared" si="146"/>
        <v>1.2035216988371527E+78</v>
      </c>
    </row>
    <row r="919" spans="4:17" x14ac:dyDescent="0.25">
      <c r="D919" s="5">
        <f>'Mg2+离子浓度'!B930</f>
        <v>54.818883783727074</v>
      </c>
      <c r="E919" s="5">
        <f>'OH-离子浓度 '!N930</f>
        <v>55.927497938717892</v>
      </c>
      <c r="F919" s="5">
        <f>'Mg2+离子浓度'!M930</f>
        <v>27.617063779514439</v>
      </c>
      <c r="G919" s="5">
        <f t="shared" si="139"/>
        <v>86383.000249338918</v>
      </c>
      <c r="H919" s="5">
        <f t="shared" si="140"/>
        <v>1.5398039260131716E+16</v>
      </c>
      <c r="I919" s="5">
        <f>Gd离子浓度!M930</f>
        <v>5.282970974979033E-2</v>
      </c>
      <c r="J919" s="5">
        <f t="shared" si="141"/>
        <v>9241.753828284669</v>
      </c>
      <c r="K919" s="5">
        <f t="shared" si="142"/>
        <v>5.1343076823803718E+26</v>
      </c>
      <c r="L919" s="5">
        <f>Nd离子浓度!M930</f>
        <v>0.15415883705505851</v>
      </c>
      <c r="M919" s="5">
        <f t="shared" si="143"/>
        <v>26967.742758101256</v>
      </c>
      <c r="N919" s="5">
        <f t="shared" si="144"/>
        <v>8.4274196119066435E+25</v>
      </c>
      <c r="O919" s="5">
        <f>'In离子浓度 '!M930</f>
        <v>3.527241452046348E-2</v>
      </c>
      <c r="P919" s="5">
        <f t="shared" si="145"/>
        <v>38073492.982153796</v>
      </c>
      <c r="Q919" s="5">
        <f t="shared" si="146"/>
        <v>1.2164055265863833E+78</v>
      </c>
    </row>
    <row r="920" spans="4:17" x14ac:dyDescent="0.25">
      <c r="D920" s="5">
        <f>'Mg2+离子浓度'!B931</f>
        <v>54.818891270539041</v>
      </c>
      <c r="E920" s="5">
        <f>'OH-离子浓度 '!N931</f>
        <v>56.226648340062475</v>
      </c>
      <c r="F920" s="5">
        <f>'Mg2+离子浓度'!M931</f>
        <v>27.764978864918596</v>
      </c>
      <c r="G920" s="5">
        <f t="shared" si="139"/>
        <v>87777.203266254641</v>
      </c>
      <c r="H920" s="5">
        <f t="shared" si="140"/>
        <v>1.5646560297015088E+16</v>
      </c>
      <c r="I920" s="5">
        <f>Gd离子浓度!M931</f>
        <v>5.3112416245236195E-2</v>
      </c>
      <c r="J920" s="5">
        <f t="shared" si="141"/>
        <v>9441.101081549954</v>
      </c>
      <c r="K920" s="5">
        <f t="shared" si="142"/>
        <v>5.2450561564166412E+26</v>
      </c>
      <c r="L920" s="5">
        <f>Nd离子浓度!M931</f>
        <v>0.1549834576218698</v>
      </c>
      <c r="M920" s="5">
        <f t="shared" si="143"/>
        <v>27549.386618377135</v>
      </c>
      <c r="N920" s="5">
        <f t="shared" si="144"/>
        <v>8.6091833182428556E+25</v>
      </c>
      <c r="O920" s="5">
        <f>'In离子浓度 '!M931</f>
        <v>3.5272413975949893E-2</v>
      </c>
      <c r="P920" s="5">
        <f t="shared" si="145"/>
        <v>39311855.458904341</v>
      </c>
      <c r="Q920" s="5">
        <f t="shared" si="146"/>
        <v>1.2559698229681897E+78</v>
      </c>
    </row>
    <row r="921" spans="4:17" x14ac:dyDescent="0.25">
      <c r="D921" s="5">
        <f>'Mg2+离子浓度'!B932</f>
        <v>55.112032814797146</v>
      </c>
      <c r="E921" s="5">
        <f>'OH-离子浓度 '!N932</f>
        <v>56.225963976825504</v>
      </c>
      <c r="F921" s="5">
        <f>'Mg2+离子浓度'!M932</f>
        <v>27.764528158807742</v>
      </c>
      <c r="G921" s="5">
        <f t="shared" si="139"/>
        <v>87773.641673136284</v>
      </c>
      <c r="H921" s="5">
        <f t="shared" si="140"/>
        <v>1.5645925431931602E+16</v>
      </c>
      <c r="I921" s="5">
        <f>Gd离子浓度!M932</f>
        <v>5.3112035065898483E-2</v>
      </c>
      <c r="J921" s="5">
        <f t="shared" si="141"/>
        <v>9440.6885935628161</v>
      </c>
      <c r="K921" s="5">
        <f t="shared" si="142"/>
        <v>5.2448269964237869E+26</v>
      </c>
      <c r="L921" s="5">
        <f>Nd离子浓度!M932</f>
        <v>0.15498298419914727</v>
      </c>
      <c r="M921" s="5">
        <f t="shared" si="143"/>
        <v>27548.296526574908</v>
      </c>
      <c r="N921" s="5">
        <f t="shared" si="144"/>
        <v>8.6088426645546585E+25</v>
      </c>
      <c r="O921" s="5">
        <f>'In离子浓度 '!M932</f>
        <v>3.54609838946503E-2</v>
      </c>
      <c r="P921" s="5">
        <f t="shared" si="145"/>
        <v>39730407.794166513</v>
      </c>
      <c r="Q921" s="5">
        <f t="shared" si="146"/>
        <v>1.2693421020500482E+78</v>
      </c>
    </row>
    <row r="922" spans="4:17" x14ac:dyDescent="0.25">
      <c r="D922" s="5">
        <f>'Mg2+离子浓度'!B933</f>
        <v>55.112040301609113</v>
      </c>
      <c r="E922" s="5">
        <f>'OH-离子浓度 '!N933</f>
        <v>56.525114344626743</v>
      </c>
      <c r="F922" s="5">
        <f>'Mg2+离子浓度'!M933</f>
        <v>27.912443232114477</v>
      </c>
      <c r="G922" s="5">
        <f t="shared" si="139"/>
        <v>89182.727820155051</v>
      </c>
      <c r="H922" s="5">
        <f t="shared" si="140"/>
        <v>1.589709943318272E+16</v>
      </c>
      <c r="I922" s="5">
        <f>Gd离子浓度!M933</f>
        <v>5.3394741551104526E-2</v>
      </c>
      <c r="J922" s="5">
        <f t="shared" si="141"/>
        <v>9643.2369313812032</v>
      </c>
      <c r="K922" s="5">
        <f t="shared" si="142"/>
        <v>5.3573538507673352E+26</v>
      </c>
      <c r="L922" s="5">
        <f>Nd离子浓度!M933</f>
        <v>0.15580760475323593</v>
      </c>
      <c r="M922" s="5">
        <f t="shared" si="143"/>
        <v>28139.281223196962</v>
      </c>
      <c r="N922" s="5">
        <f t="shared" si="144"/>
        <v>8.7935253822490505E+25</v>
      </c>
      <c r="O922" s="5">
        <f>'In离子浓度 '!M933</f>
        <v>3.5460983347225694E-2</v>
      </c>
      <c r="P922" s="5">
        <f t="shared" si="145"/>
        <v>41015711.200931564</v>
      </c>
      <c r="Q922" s="5">
        <f t="shared" si="146"/>
        <v>1.3104061086559605E+78</v>
      </c>
    </row>
    <row r="923" spans="4:17" x14ac:dyDescent="0.25">
      <c r="D923" s="5">
        <f>'Mg2+离子浓度'!B934</f>
        <v>55.405181845867219</v>
      </c>
      <c r="E923" s="5">
        <f>'OH-离子浓度 '!N934</f>
        <v>56.524423344011645</v>
      </c>
      <c r="F923" s="5">
        <f>'Mg2+离子浓度'!M934</f>
        <v>27.911990132229374</v>
      </c>
      <c r="G923" s="5">
        <f t="shared" si="139"/>
        <v>89179.099716590412</v>
      </c>
      <c r="H923" s="5">
        <f t="shared" si="140"/>
        <v>1.5896452712404708E+16</v>
      </c>
      <c r="I923" s="5">
        <f>Gd离子浓度!M934</f>
        <v>5.339435834556313E-2</v>
      </c>
      <c r="J923" s="5">
        <f t="shared" si="141"/>
        <v>9642.8140742322485</v>
      </c>
      <c r="K923" s="5">
        <f t="shared" si="142"/>
        <v>5.3571189301290274E+26</v>
      </c>
      <c r="L923" s="5">
        <f>Nd离子浓度!M934</f>
        <v>0.155807128813019</v>
      </c>
      <c r="M923" s="5">
        <f t="shared" si="143"/>
        <v>28138.163302953933</v>
      </c>
      <c r="N923" s="5">
        <f t="shared" si="144"/>
        <v>8.7931760321731038E+25</v>
      </c>
      <c r="O923" s="5">
        <f>'In离子浓度 '!M934</f>
        <v>3.564955268990961E-2</v>
      </c>
      <c r="P923" s="5">
        <f t="shared" si="145"/>
        <v>41450045.573072441</v>
      </c>
      <c r="Q923" s="5">
        <f t="shared" si="146"/>
        <v>1.3242826061684485E+78</v>
      </c>
    </row>
    <row r="924" spans="4:17" x14ac:dyDescent="0.25">
      <c r="D924" s="5">
        <f>'Mg2+离子浓度'!B935</f>
        <v>55.405189332679186</v>
      </c>
      <c r="E924" s="5">
        <f>'OH-离子浓度 '!N935</f>
        <v>56.823573678270279</v>
      </c>
      <c r="F924" s="5">
        <f>'Mg2+离子浓度'!M935</f>
        <v>28.05990519343888</v>
      </c>
      <c r="G924" s="5">
        <f t="shared" si="139"/>
        <v>90603.147704827337</v>
      </c>
      <c r="H924" s="5">
        <f t="shared" si="140"/>
        <v>1.6150293708525372E+16</v>
      </c>
      <c r="I924" s="5">
        <f>Gd离子浓度!M935</f>
        <v>5.3677064820529412E-2</v>
      </c>
      <c r="J924" s="5">
        <f t="shared" si="141"/>
        <v>9848.5975222979487</v>
      </c>
      <c r="K924" s="5">
        <f t="shared" si="142"/>
        <v>5.4714430679433052E+26</v>
      </c>
      <c r="L924" s="5">
        <f>Nd离子浓度!M935</f>
        <v>0.15663174935438504</v>
      </c>
      <c r="M924" s="5">
        <f t="shared" si="143"/>
        <v>28738.588143046214</v>
      </c>
      <c r="N924" s="5">
        <f t="shared" si="144"/>
        <v>8.9808087947019426E+25</v>
      </c>
      <c r="O924" s="5">
        <f>'In离子浓度 '!M935</f>
        <v>3.5649552139573999E-2</v>
      </c>
      <c r="P924" s="5">
        <f t="shared" si="145"/>
        <v>42783806.03250894</v>
      </c>
      <c r="Q924" s="5">
        <f t="shared" si="146"/>
        <v>1.3668947614220108E+78</v>
      </c>
    </row>
    <row r="925" spans="4:17" x14ac:dyDescent="0.25">
      <c r="D925" s="5">
        <f>'Mg2+离子浓度'!B936</f>
        <v>55.698330876937291</v>
      </c>
      <c r="E925" s="5">
        <f>'OH-离子浓度 '!N936</f>
        <v>56.822876040425399</v>
      </c>
      <c r="F925" s="5">
        <f>'Mg2+离子浓度'!M936</f>
        <v>28.059449699818583</v>
      </c>
      <c r="G925" s="5">
        <f t="shared" si="139"/>
        <v>90599.452285825391</v>
      </c>
      <c r="H925" s="5">
        <f t="shared" si="140"/>
        <v>1.6149634988560676E+16</v>
      </c>
      <c r="I925" s="5">
        <f>Gd离子浓度!M936</f>
        <v>5.3676679588798945E-2</v>
      </c>
      <c r="J925" s="5">
        <f t="shared" si="141"/>
        <v>9848.1641061348218</v>
      </c>
      <c r="K925" s="5">
        <f t="shared" si="142"/>
        <v>5.4712022811860122E+26</v>
      </c>
      <c r="L925" s="5">
        <f>Nd离子浓度!M936</f>
        <v>0.1566312708966815</v>
      </c>
      <c r="M925" s="5">
        <f t="shared" si="143"/>
        <v>28737.4418790403</v>
      </c>
      <c r="N925" s="5">
        <f t="shared" si="144"/>
        <v>8.9804505872000934E+25</v>
      </c>
      <c r="O925" s="5">
        <f>'In离子浓度 '!M936</f>
        <v>3.5838120906243207E-2</v>
      </c>
      <c r="P925" s="5">
        <f t="shared" si="145"/>
        <v>43234429.128902853</v>
      </c>
      <c r="Q925" s="5">
        <f t="shared" si="146"/>
        <v>1.3812916654601551E+78</v>
      </c>
    </row>
    <row r="926" spans="4:17" x14ac:dyDescent="0.25">
      <c r="D926" s="5">
        <f>'Mg2+离子浓度'!B937</f>
        <v>55.698338363749258</v>
      </c>
      <c r="E926" s="5">
        <f>'OH-离子浓度 '!N937</f>
        <v>57.122026341142188</v>
      </c>
      <c r="F926" s="5">
        <f>'Mg2+离子浓度'!M937</f>
        <v>28.207364748931052</v>
      </c>
      <c r="G926" s="5">
        <f t="shared" si="139"/>
        <v>92038.540821556511</v>
      </c>
      <c r="H926" s="5">
        <f t="shared" si="140"/>
        <v>1.640615700919011E+16</v>
      </c>
      <c r="I926" s="5">
        <f>Gd离子浓度!M937</f>
        <v>5.3959386053525543E-2</v>
      </c>
      <c r="J926" s="5">
        <f t="shared" si="141"/>
        <v>10057.216868745769</v>
      </c>
      <c r="K926" s="5">
        <f t="shared" si="142"/>
        <v>5.587342704858761E+26</v>
      </c>
      <c r="L926" s="5">
        <f>Nd离子浓度!M937</f>
        <v>0.15745589142532496</v>
      </c>
      <c r="M926" s="5">
        <f t="shared" si="143"/>
        <v>29347.406691309356</v>
      </c>
      <c r="N926" s="5">
        <f t="shared" si="144"/>
        <v>9.1710645910341733E+25</v>
      </c>
      <c r="O926" s="5">
        <f>'In离子浓度 '!M937</f>
        <v>3.5838120352996598E-2</v>
      </c>
      <c r="P926" s="5">
        <f t="shared" si="145"/>
        <v>44618203.317591712</v>
      </c>
      <c r="Q926" s="5">
        <f t="shared" si="146"/>
        <v>1.4255017034374348E+78</v>
      </c>
    </row>
    <row r="927" spans="4:17" x14ac:dyDescent="0.25">
      <c r="D927" s="5">
        <f>'Mg2+离子浓度'!B938</f>
        <v>55.991479908007364</v>
      </c>
      <c r="E927" s="5">
        <f>'OH-离子浓度 '!N938</f>
        <v>57.121322066215882</v>
      </c>
      <c r="F927" s="5">
        <f>'Mg2+离子浓度'!M938</f>
        <v>28.206906861614616</v>
      </c>
      <c r="G927" s="5">
        <f t="shared" si="139"/>
        <v>92034.7772773912</v>
      </c>
      <c r="H927" s="5">
        <f t="shared" si="140"/>
        <v>1.6405486145702532E+16</v>
      </c>
      <c r="I927" s="5">
        <f>Gd离子浓度!M938</f>
        <v>5.3958998795620647E-2</v>
      </c>
      <c r="J927" s="5">
        <f t="shared" si="141"/>
        <v>10056.772701456495</v>
      </c>
      <c r="K927" s="5">
        <f t="shared" si="142"/>
        <v>5.5870959452536088E+26</v>
      </c>
      <c r="L927" s="5">
        <f>Nd离子浓度!M938</f>
        <v>0.15745541045014252</v>
      </c>
      <c r="M927" s="5">
        <f t="shared" si="143"/>
        <v>29346.231562030734</v>
      </c>
      <c r="N927" s="5">
        <f t="shared" si="144"/>
        <v>9.1706973631346056E+25</v>
      </c>
      <c r="O927" s="5">
        <f>'In离子浓度 '!M938</f>
        <v>3.6026688543652881E-2</v>
      </c>
      <c r="P927" s="5">
        <f t="shared" si="145"/>
        <v>45085635.281787999</v>
      </c>
      <c r="Q927" s="5">
        <f t="shared" si="146"/>
        <v>1.4404356320060064E+78</v>
      </c>
    </row>
    <row r="928" spans="4:17" x14ac:dyDescent="0.25">
      <c r="D928" s="5">
        <f>'Mg2+离子浓度'!B939</f>
        <v>55.99148739481933</v>
      </c>
      <c r="E928" s="5">
        <f>'OH-离子浓度 '!N939</f>
        <v>57.420472333391579</v>
      </c>
      <c r="F928" s="5">
        <f>'Mg2+离子浓度'!M939</f>
        <v>28.354821898630249</v>
      </c>
      <c r="G928" s="5">
        <f t="shared" si="139"/>
        <v>93488.985062053689</v>
      </c>
      <c r="H928" s="5">
        <f t="shared" si="140"/>
        <v>1.6664703219617414E+16</v>
      </c>
      <c r="I928" s="5">
        <f>Gd离子浓度!M939</f>
        <v>5.4241705250107623E-2</v>
      </c>
      <c r="J928" s="5">
        <f t="shared" si="141"/>
        <v>10269.129161494242</v>
      </c>
      <c r="K928" s="5">
        <f t="shared" si="142"/>
        <v>5.7050717563856904E+26</v>
      </c>
      <c r="L928" s="5">
        <f>Nd离子浓度!M939</f>
        <v>0.15828003096606344</v>
      </c>
      <c r="M928" s="5">
        <f t="shared" si="143"/>
        <v>29965.836696710208</v>
      </c>
      <c r="N928" s="5">
        <f t="shared" si="144"/>
        <v>9.3643239677219401E+25</v>
      </c>
      <c r="O928" s="5">
        <f>'In离子浓度 '!M939</f>
        <v>3.6026687987495282E-2</v>
      </c>
      <c r="P928" s="5">
        <f t="shared" si="145"/>
        <v>46521021.292117126</v>
      </c>
      <c r="Q928" s="5">
        <f t="shared" si="146"/>
        <v>1.4862946099717931E+78</v>
      </c>
    </row>
    <row r="929" spans="4:17" x14ac:dyDescent="0.25">
      <c r="D929" s="5">
        <f>'Mg2+离子浓度'!B940</f>
        <v>56.284628939077436</v>
      </c>
      <c r="E929" s="5">
        <f>'OH-离子浓度 '!N940</f>
        <v>57.419761421532193</v>
      </c>
      <c r="F929" s="5">
        <f>'Mg2+离子浓度'!M940</f>
        <v>28.354361617656725</v>
      </c>
      <c r="G929" s="5">
        <f t="shared" si="139"/>
        <v>93485.152578264504</v>
      </c>
      <c r="H929" s="5">
        <f t="shared" si="140"/>
        <v>1.6664020067426828E+16</v>
      </c>
      <c r="I929" s="5">
        <f>Gd离子浓度!M940</f>
        <v>5.424131596604289E-2</v>
      </c>
      <c r="J929" s="5">
        <f t="shared" si="141"/>
        <v>10268.674048694149</v>
      </c>
      <c r="K929" s="5">
        <f t="shared" si="142"/>
        <v>5.7048189159411943E+26</v>
      </c>
      <c r="L929" s="5">
        <f>Nd离子浓度!M940</f>
        <v>0.15827954747340986</v>
      </c>
      <c r="M929" s="5">
        <f t="shared" si="143"/>
        <v>29964.632174425296</v>
      </c>
      <c r="N929" s="5">
        <f t="shared" si="144"/>
        <v>9.3639475545079051E+25</v>
      </c>
      <c r="O929" s="5">
        <f>'In离子浓度 '!M940</f>
        <v>3.6215255602140388E-2</v>
      </c>
      <c r="P929" s="5">
        <f t="shared" si="145"/>
        <v>47005796.007182106</v>
      </c>
      <c r="Q929" s="5">
        <f t="shared" si="146"/>
        <v>1.501782620037767E+78</v>
      </c>
    </row>
    <row r="930" spans="4:17" x14ac:dyDescent="0.25">
      <c r="D930" s="5">
        <f>'Mg2+离子浓度'!B941</f>
        <v>56.284636425889403</v>
      </c>
      <c r="E930" s="5">
        <f>'OH-离子浓度 '!N941</f>
        <v>57.718911655167531</v>
      </c>
      <c r="F930" s="5">
        <f>'Mg2+离子浓度'!M941</f>
        <v>28.502276642575723</v>
      </c>
      <c r="G930" s="5">
        <f t="shared" si="139"/>
        <v>94954.558308456806</v>
      </c>
      <c r="H930" s="5">
        <f t="shared" si="140"/>
        <v>1.692594622254132E+16</v>
      </c>
      <c r="I930" s="5">
        <f>Gd离子浓度!M941</f>
        <v>5.4524022410290328E-2</v>
      </c>
      <c r="J930" s="5">
        <f t="shared" si="141"/>
        <v>10484.368767603786</v>
      </c>
      <c r="K930" s="5">
        <f t="shared" si="142"/>
        <v>5.8246493153354368E+26</v>
      </c>
      <c r="L930" s="5">
        <f>Nd离子浓度!M941</f>
        <v>0.15910416797660823</v>
      </c>
      <c r="M930" s="5">
        <f t="shared" si="143"/>
        <v>30593.978503220551</v>
      </c>
      <c r="N930" s="5">
        <f t="shared" si="144"/>
        <v>9.5606182822564231E+25</v>
      </c>
      <c r="O930" s="5">
        <f>'In离子浓度 '!M941</f>
        <v>3.6215255043071805E-2</v>
      </c>
      <c r="P930" s="5">
        <f t="shared" si="145"/>
        <v>48494434.222853422</v>
      </c>
      <c r="Q930" s="5">
        <f t="shared" si="146"/>
        <v>1.5493429464170423E+78</v>
      </c>
    </row>
    <row r="931" spans="4:17" x14ac:dyDescent="0.25">
      <c r="D931" s="5">
        <f>'Mg2+离子浓度'!B942</f>
        <v>56.577777970147508</v>
      </c>
      <c r="E931" s="5">
        <f>'OH-离子浓度 '!N942</f>
        <v>57.718194106523391</v>
      </c>
      <c r="F931" s="5">
        <f>'Mg2+离子浓度'!M942</f>
        <v>28.501813967984159</v>
      </c>
      <c r="G931" s="5">
        <f t="shared" si="139"/>
        <v>94950.656065849311</v>
      </c>
      <c r="H931" s="5">
        <f t="shared" si="140"/>
        <v>1.6925250635623764E+16</v>
      </c>
      <c r="I931" s="5">
        <f>Gd离子浓度!M942</f>
        <v>5.4523631100080384E-2</v>
      </c>
      <c r="J931" s="5">
        <f t="shared" si="141"/>
        <v>10483.902512622457</v>
      </c>
      <c r="K931" s="5">
        <f t="shared" si="142"/>
        <v>5.8243902847902539E+26</v>
      </c>
      <c r="L931" s="5">
        <f>Nd离子浓度!M942</f>
        <v>0.15910368196649119</v>
      </c>
      <c r="M931" s="5">
        <f t="shared" si="143"/>
        <v>30592.744053935949</v>
      </c>
      <c r="N931" s="5">
        <f t="shared" si="144"/>
        <v>9.5602325168549842E+25</v>
      </c>
      <c r="O931" s="5">
        <f>'In离子浓度 '!M942</f>
        <v>3.6403822081707511E-2</v>
      </c>
      <c r="P931" s="5">
        <f t="shared" si="145"/>
        <v>48997099.599131204</v>
      </c>
      <c r="Q931" s="5">
        <f t="shared" si="146"/>
        <v>1.5654025431032334E+78</v>
      </c>
    </row>
    <row r="932" spans="4:17" x14ac:dyDescent="0.25">
      <c r="D932" s="5">
        <f>'Mg2+离子浓度'!B943</f>
        <v>56.577785456959475</v>
      </c>
      <c r="E932" s="5">
        <f>'OH-离子浓度 '!N943</f>
        <v>58.017344306619144</v>
      </c>
      <c r="F932" s="5">
        <f>'Mg2+离子浓度'!M943</f>
        <v>28.649728980806717</v>
      </c>
      <c r="G932" s="5">
        <f t="shared" si="139"/>
        <v>96435.338433331533</v>
      </c>
      <c r="H932" s="5">
        <f t="shared" si="140"/>
        <v>1.718989989898958E+16</v>
      </c>
      <c r="I932" s="5">
        <f>Gd离子浓度!M943</f>
        <v>5.4806337534088374E-2</v>
      </c>
      <c r="J932" s="5">
        <f t="shared" si="141"/>
        <v>10702.97023039255</v>
      </c>
      <c r="K932" s="5">
        <f t="shared" si="142"/>
        <v>5.9460945724403058E+26</v>
      </c>
      <c r="L932" s="5">
        <f>Nd离子浓度!M943</f>
        <v>0.1599283024569671</v>
      </c>
      <c r="M932" s="5">
        <f t="shared" si="143"/>
        <v>31231.932969968824</v>
      </c>
      <c r="N932" s="5">
        <f t="shared" si="144"/>
        <v>9.7599790531152573E+25</v>
      </c>
      <c r="O932" s="5">
        <f>'In离子浓度 '!M943</f>
        <v>3.6403821519727958E-2</v>
      </c>
      <c r="P932" s="5">
        <f t="shared" si="145"/>
        <v>50540673.584433705</v>
      </c>
      <c r="Q932" s="5">
        <f t="shared" si="146"/>
        <v>1.6147180058924507E+78</v>
      </c>
    </row>
    <row r="933" spans="4:17" x14ac:dyDescent="0.25">
      <c r="D933" s="5">
        <f>'Mg2+离子浓度'!B944</f>
        <v>56.870927001217581</v>
      </c>
      <c r="E933" s="5">
        <f>'OH-离子浓度 '!N944</f>
        <v>58.016620121338597</v>
      </c>
      <c r="F933" s="5">
        <f>'Mg2+离子浓度'!M944</f>
        <v>28.649263912636172</v>
      </c>
      <c r="G933" s="5">
        <f t="shared" si="139"/>
        <v>96431.365607978165</v>
      </c>
      <c r="H933" s="5">
        <f t="shared" si="140"/>
        <v>1.7189191730477392E+16</v>
      </c>
      <c r="I933" s="5">
        <f>Gd离子浓度!M944</f>
        <v>5.480594419774782E-2</v>
      </c>
      <c r="J933" s="5">
        <f t="shared" si="141"/>
        <v>10702.492634260796</v>
      </c>
      <c r="K933" s="5">
        <f t="shared" si="142"/>
        <v>5.9458292412559979E+26</v>
      </c>
      <c r="L933" s="5">
        <f>Nd离子浓度!M944</f>
        <v>0.15992781392939431</v>
      </c>
      <c r="M933" s="5">
        <f t="shared" si="143"/>
        <v>31230.668053395395</v>
      </c>
      <c r="N933" s="5">
        <f t="shared" si="144"/>
        <v>9.759583766686062E+25</v>
      </c>
      <c r="O933" s="5">
        <f>'In离子浓度 '!M944</f>
        <v>3.6592387982356027E-2</v>
      </c>
      <c r="P933" s="5">
        <f t="shared" si="145"/>
        <v>51061791.851770468</v>
      </c>
      <c r="Q933" s="5">
        <f t="shared" si="146"/>
        <v>1.6313671518137529E+78</v>
      </c>
    </row>
    <row r="934" spans="4:17" x14ac:dyDescent="0.25">
      <c r="D934" s="5">
        <f>'Mg2+离子浓度'!B945</f>
        <v>56.870934488029548</v>
      </c>
      <c r="E934" s="5">
        <f>'OH-离子浓度 '!N945</f>
        <v>58.315770287895489</v>
      </c>
      <c r="F934" s="5">
        <f>'Mg2+离子浓度'!M945</f>
        <v>28.79717891336249</v>
      </c>
      <c r="G934" s="5">
        <f t="shared" si="139"/>
        <v>97931.403299672107</v>
      </c>
      <c r="H934" s="5">
        <f t="shared" si="140"/>
        <v>1.7456578128283798E+16</v>
      </c>
      <c r="I934" s="5">
        <f>Gd离子浓度!M945</f>
        <v>5.5088650621516404E-2</v>
      </c>
      <c r="J934" s="5">
        <f t="shared" si="141"/>
        <v>10924.968269403245</v>
      </c>
      <c r="K934" s="5">
        <f t="shared" si="142"/>
        <v>6.0694268163351364E+26</v>
      </c>
      <c r="L934" s="5">
        <f>Nd离子浓度!M945</f>
        <v>0.16075243440714779</v>
      </c>
      <c r="M934" s="5">
        <f t="shared" si="143"/>
        <v>31879.801471148712</v>
      </c>
      <c r="N934" s="5">
        <f t="shared" si="144"/>
        <v>9.9624379597339736E+25</v>
      </c>
      <c r="O934" s="5">
        <f>'In离子浓度 '!M945</f>
        <v>3.6592387417465511E-2</v>
      </c>
      <c r="P934" s="5">
        <f t="shared" si="145"/>
        <v>52662029.254760534</v>
      </c>
      <c r="Q934" s="5">
        <f t="shared" si="146"/>
        <v>1.6824929474364388E+78</v>
      </c>
    </row>
    <row r="935" spans="4:17" x14ac:dyDescent="0.25">
      <c r="D935" s="5">
        <f>'Mg2+离子浓度'!B946</f>
        <v>57.164076032287653</v>
      </c>
      <c r="E935" s="5">
        <f>'OH-离子浓度 '!N946</f>
        <v>58.315039466126869</v>
      </c>
      <c r="F935" s="5">
        <f>'Mg2+离子浓度'!M946</f>
        <v>28.796711451652008</v>
      </c>
      <c r="G935" s="5">
        <f t="shared" si="139"/>
        <v>97927.359062912452</v>
      </c>
      <c r="H935" s="5">
        <f t="shared" si="140"/>
        <v>1.7455857230465678E+16</v>
      </c>
      <c r="I935" s="5">
        <f>Gd离子浓度!M946</f>
        <v>5.508825525905986E-2</v>
      </c>
      <c r="J935" s="5">
        <f t="shared" si="141"/>
        <v>10924.479130840031</v>
      </c>
      <c r="K935" s="5">
        <f t="shared" si="142"/>
        <v>6.0691550726889061E+26</v>
      </c>
      <c r="L935" s="5">
        <f>Nd离子浓度!M946</f>
        <v>0.16075194336212703</v>
      </c>
      <c r="M935" s="5">
        <f t="shared" si="143"/>
        <v>31878.505540665505</v>
      </c>
      <c r="N935" s="5">
        <f t="shared" si="144"/>
        <v>9.9620329814579707E+25</v>
      </c>
      <c r="O935" s="5">
        <f>'In离子浓度 '!M946</f>
        <v>3.6780953304087712E-2</v>
      </c>
      <c r="P935" s="5">
        <f t="shared" si="145"/>
        <v>53202177.259236954</v>
      </c>
      <c r="Q935" s="5">
        <f t="shared" si="146"/>
        <v>1.6997500721800943E+78</v>
      </c>
    </row>
    <row r="936" spans="4:17" x14ac:dyDescent="0.25">
      <c r="D936" s="5">
        <f>'Mg2+离子浓度'!B947</f>
        <v>57.16408351909962</v>
      </c>
      <c r="E936" s="5">
        <f>'OH-离子浓度 '!N947</f>
        <v>58.614189599145668</v>
      </c>
      <c r="F936" s="5">
        <f>'Mg2+离子浓度'!M947</f>
        <v>28.944626440282281</v>
      </c>
      <c r="G936" s="5">
        <f t="shared" si="139"/>
        <v>99442.830760902099</v>
      </c>
      <c r="H936" s="5">
        <f t="shared" si="140"/>
        <v>1.772599478803959E+16</v>
      </c>
      <c r="I936" s="5">
        <f>Gd离子浓度!M947</f>
        <v>5.537096167258912E-2</v>
      </c>
      <c r="J936" s="5">
        <f t="shared" si="141"/>
        <v>11150.397780370067</v>
      </c>
      <c r="K936" s="5">
        <f t="shared" si="142"/>
        <v>6.1946654335389271E+26</v>
      </c>
      <c r="L936" s="5">
        <f>Nd离子浓度!M947</f>
        <v>0.16157656382715807</v>
      </c>
      <c r="M936" s="5">
        <f t="shared" si="143"/>
        <v>32537.685895927872</v>
      </c>
      <c r="N936" s="5">
        <f t="shared" si="144"/>
        <v>1.0168026842477461E+26</v>
      </c>
      <c r="O936" s="5">
        <f>'In离子浓度 '!M947</f>
        <v>3.6780952736286246E-2</v>
      </c>
      <c r="P936" s="5">
        <f t="shared" si="145"/>
        <v>54860850.728970863</v>
      </c>
      <c r="Q936" s="5">
        <f t="shared" si="146"/>
        <v>1.7527428347914013E+78</v>
      </c>
    </row>
    <row r="937" spans="4:17" x14ac:dyDescent="0.25">
      <c r="D937" s="5">
        <f>'Mg2+离子浓度'!B948</f>
        <v>57.457225063357726</v>
      </c>
      <c r="E937" s="5">
        <f>'OH-离子浓度 '!N948</f>
        <v>58.613452141037307</v>
      </c>
      <c r="F937" s="5">
        <f>'Mg2+离子浓度'!M948</f>
        <v>28.944156585070928</v>
      </c>
      <c r="G937" s="5">
        <f t="shared" si="139"/>
        <v>99438.714279343738</v>
      </c>
      <c r="H937" s="5">
        <f t="shared" si="140"/>
        <v>1.7725261012360738E+16</v>
      </c>
      <c r="I937" s="5">
        <f>Gd离子浓度!M948</f>
        <v>5.5370564284031198E-2</v>
      </c>
      <c r="J937" s="5">
        <f t="shared" si="141"/>
        <v>11149.896895769485</v>
      </c>
      <c r="K937" s="5">
        <f t="shared" si="142"/>
        <v>6.1943871643163807E+26</v>
      </c>
      <c r="L937" s="5">
        <f>Nd离子浓度!M948</f>
        <v>0.16157607026469709</v>
      </c>
      <c r="M937" s="5">
        <f t="shared" si="143"/>
        <v>32536.358398546152</v>
      </c>
      <c r="N937" s="5">
        <f t="shared" si="144"/>
        <v>1.0167611999545674E+26</v>
      </c>
      <c r="O937" s="5">
        <f>'In离子浓度 '!M948</f>
        <v>3.6969518046904348E-2</v>
      </c>
      <c r="P937" s="5">
        <f t="shared" si="145"/>
        <v>55420620.234188713</v>
      </c>
      <c r="Q937" s="5">
        <f t="shared" si="146"/>
        <v>1.7706268445427703E+78</v>
      </c>
    </row>
    <row r="938" spans="4:17" x14ac:dyDescent="0.25">
      <c r="D938" s="5">
        <f>'Mg2+离子浓度'!B949</f>
        <v>57.457232550169692</v>
      </c>
      <c r="E938" s="5">
        <f>'OH-离子浓度 '!N949</f>
        <v>58.912602240518758</v>
      </c>
      <c r="F938" s="5">
        <f>'Mg2+离子浓度'!M949</f>
        <v>29.092071561605351</v>
      </c>
      <c r="G938" s="5">
        <f t="shared" ref="G938:G946" si="147">F938*E938^2</f>
        <v>100969.69866087528</v>
      </c>
      <c r="H938" s="5">
        <f t="shared" ref="H938:H945" si="148">G938/$G$2</f>
        <v>1.7998163754166718E+16</v>
      </c>
      <c r="I938" s="5">
        <f>Gd离子浓度!M949</f>
        <v>5.5653270687321219E-2</v>
      </c>
      <c r="J938" s="5">
        <f t="shared" ref="J938:J945" si="149">I938*E938^3</f>
        <v>11379.293835185535</v>
      </c>
      <c r="K938" s="5">
        <f t="shared" ref="K938:K945" si="150">J938/$J$2</f>
        <v>6.321829908436409E+26</v>
      </c>
      <c r="L938" s="5">
        <f>Nd离子浓度!M949</f>
        <v>0.16240069071700575</v>
      </c>
      <c r="M938" s="5">
        <f t="shared" ref="M938:M945" si="151">L938*E938^3</f>
        <v>33205.688648356547</v>
      </c>
      <c r="N938" s="5">
        <f t="shared" ref="N938:N945" si="152">M938/$M$2</f>
        <v>1.0376777702611421E+26</v>
      </c>
      <c r="O938" s="5">
        <f>'In离子浓度 '!M949</f>
        <v>3.696951747619194E-2</v>
      </c>
      <c r="P938" s="5">
        <f t="shared" ref="P938:P945" si="153">O938^2*E938^6</f>
        <v>57139548.352149375</v>
      </c>
      <c r="Q938" s="5">
        <f t="shared" ref="Q938:Q945" si="154">P938/$P$2</f>
        <v>1.82554467578752E+78</v>
      </c>
    </row>
    <row r="939" spans="4:17" x14ac:dyDescent="0.25">
      <c r="D939" s="5">
        <f>'Mg2+离子浓度'!B950</f>
        <v>57.750374094427798</v>
      </c>
      <c r="E939" s="5">
        <f>'OH-离子浓度 '!N950</f>
        <v>58.911858146218968</v>
      </c>
      <c r="F939" s="5">
        <f>'Mg2+离子浓度'!M950</f>
        <v>29.091599312932157</v>
      </c>
      <c r="G939" s="5">
        <f t="shared" si="147"/>
        <v>100965.50909639409</v>
      </c>
      <c r="H939" s="5">
        <f t="shared" si="148"/>
        <v>1.7997416951228894E+16</v>
      </c>
      <c r="I939" s="5">
        <f>Gd离子浓度!M950</f>
        <v>5.5652871272676527E-2</v>
      </c>
      <c r="J939" s="5">
        <f t="shared" si="149"/>
        <v>11378.780998603737</v>
      </c>
      <c r="K939" s="5">
        <f t="shared" si="150"/>
        <v>6.3215449992242993E+26</v>
      </c>
      <c r="L939" s="5">
        <f>Nd离子浓度!M950</f>
        <v>0.16240019463711231</v>
      </c>
      <c r="M939" s="5">
        <f t="shared" si="151"/>
        <v>33204.329024683757</v>
      </c>
      <c r="N939" s="5">
        <f t="shared" si="152"/>
        <v>1.0376352820213675E+26</v>
      </c>
      <c r="O939" s="5">
        <f>'In离子浓度 '!M950</f>
        <v>3.7158082210807714E-2</v>
      </c>
      <c r="P939" s="5">
        <f t="shared" si="153"/>
        <v>57719546.345116869</v>
      </c>
      <c r="Q939" s="5">
        <f t="shared" si="154"/>
        <v>1.8440749631027753E+78</v>
      </c>
    </row>
    <row r="940" spans="4:17" x14ac:dyDescent="0.25">
      <c r="D940" s="5">
        <f>'Mg2+离子浓度'!B951</f>
        <v>57.750381581239765</v>
      </c>
      <c r="E940" s="5">
        <f>'OH-离子浓度 '!N951</f>
        <v>59.211008212163819</v>
      </c>
      <c r="F940" s="5">
        <f>'Mg2+离子浓度'!M951</f>
        <v>29.239514277370933</v>
      </c>
      <c r="G940" s="5">
        <f t="shared" si="147"/>
        <v>102512.0848338762</v>
      </c>
      <c r="H940" s="5">
        <f t="shared" si="148"/>
        <v>1.82730989008692E+16</v>
      </c>
      <c r="I940" s="5">
        <f>Gd离子浓度!M951</f>
        <v>5.5935577665727397E-2</v>
      </c>
      <c r="J940" s="5">
        <f t="shared" si="149"/>
        <v>11611.691681867378</v>
      </c>
      <c r="K940" s="5">
        <f t="shared" si="150"/>
        <v>6.4509398232596549E+26</v>
      </c>
      <c r="L940" s="5">
        <f>Nd离子浓度!M951</f>
        <v>0.1632248150766987</v>
      </c>
      <c r="M940" s="5">
        <f t="shared" si="151"/>
        <v>33883.912647276244</v>
      </c>
      <c r="N940" s="5">
        <f t="shared" si="152"/>
        <v>1.0588722702273827E+26</v>
      </c>
      <c r="O940" s="5">
        <f>'In离子浓度 '!M951</f>
        <v>3.715808163718437E-2</v>
      </c>
      <c r="P940" s="5">
        <f t="shared" si="153"/>
        <v>59500594.570980728</v>
      </c>
      <c r="Q940" s="5">
        <f t="shared" si="154"/>
        <v>1.9009774623316527E+78</v>
      </c>
    </row>
    <row r="941" spans="4:17" x14ac:dyDescent="0.25">
      <c r="D941" s="5">
        <f>'Mg2+离子浓度'!B952</f>
        <v>58.04352312549787</v>
      </c>
      <c r="E941" s="5">
        <f>'OH-离子浓度 '!N952</f>
        <v>59.210257481820939</v>
      </c>
      <c r="F941" s="5">
        <f>'Mg2+离子浓度'!M952</f>
        <v>29.239039635274963</v>
      </c>
      <c r="G941" s="5">
        <f t="shared" si="147"/>
        <v>102507.82134361732</v>
      </c>
      <c r="H941" s="5">
        <f t="shared" si="148"/>
        <v>1.8272338920430896E+16</v>
      </c>
      <c r="I941" s="5">
        <f>Gd离子浓度!M952</f>
        <v>5.593517622501059E-2</v>
      </c>
      <c r="J941" s="5">
        <f t="shared" si="149"/>
        <v>11611.166685009577</v>
      </c>
      <c r="K941" s="5">
        <f t="shared" si="150"/>
        <v>6.4506481583386549E+26</v>
      </c>
      <c r="L941" s="5">
        <f>Nd离子浓度!M952</f>
        <v>0.16322431647938046</v>
      </c>
      <c r="M941" s="5">
        <f t="shared" si="151"/>
        <v>33882.520331480075</v>
      </c>
      <c r="N941" s="5">
        <f t="shared" si="152"/>
        <v>1.0588287603587524E+26</v>
      </c>
      <c r="O941" s="5">
        <f>'In离子浓度 '!M952</f>
        <v>3.7346645795799584E-2</v>
      </c>
      <c r="P941" s="5">
        <f t="shared" si="153"/>
        <v>60101443.572643377</v>
      </c>
      <c r="Q941" s="5">
        <f t="shared" si="154"/>
        <v>1.920173916058894E+78</v>
      </c>
    </row>
    <row r="942" spans="4:17" x14ac:dyDescent="0.25">
      <c r="D942" s="5">
        <f>'Mg2+离子浓度'!B953</f>
        <v>58.043530612309837</v>
      </c>
      <c r="E942" s="5">
        <f>'OH-离子浓度 '!N953</f>
        <v>59.509407514229942</v>
      </c>
      <c r="F942" s="5">
        <f>'Mg2+离子浓度'!M953</f>
        <v>29.386954587618288</v>
      </c>
      <c r="G942" s="5">
        <f t="shared" si="147"/>
        <v>104070.06710462148</v>
      </c>
      <c r="H942" s="5">
        <f t="shared" si="148"/>
        <v>1.855081410064554E+16</v>
      </c>
      <c r="I942" s="5">
        <f>Gd离子浓度!M953</f>
        <v>5.6217882607822366E-2</v>
      </c>
      <c r="J942" s="5">
        <f t="shared" si="149"/>
        <v>11847.626744525433</v>
      </c>
      <c r="K942" s="5">
        <f t="shared" si="150"/>
        <v>6.5820148580696856E+26</v>
      </c>
      <c r="L942" s="5">
        <f>Nd离子浓度!M953</f>
        <v>0.16404893690624453</v>
      </c>
      <c r="M942" s="5">
        <f t="shared" si="151"/>
        <v>34572.461326228418</v>
      </c>
      <c r="N942" s="5">
        <f t="shared" si="152"/>
        <v>1.0803894164446381E+26</v>
      </c>
      <c r="O942" s="5">
        <f>'In离子浓度 '!M953</f>
        <v>3.7346645219265298E-2</v>
      </c>
      <c r="P942" s="5">
        <f t="shared" si="153"/>
        <v>61946525.20453202</v>
      </c>
      <c r="Q942" s="5">
        <f t="shared" si="154"/>
        <v>1.9791222110074129E+78</v>
      </c>
    </row>
    <row r="943" spans="4:17" x14ac:dyDescent="0.25">
      <c r="D943" s="5">
        <f>'Mg2+离子浓度'!B954</f>
        <v>58.336672156567943</v>
      </c>
      <c r="E943" s="5">
        <f>'OH-离子浓度 '!N954</f>
        <v>59.508650147992277</v>
      </c>
      <c r="F943" s="5">
        <f>'Mg2+离子浓度'!M954</f>
        <v>29.386477552138576</v>
      </c>
      <c r="G943" s="5">
        <f t="shared" si="147"/>
        <v>104065.72884099948</v>
      </c>
      <c r="H943" s="5">
        <f t="shared" si="148"/>
        <v>1.8550040791622012E+16</v>
      </c>
      <c r="I943" s="5">
        <f>Gd离子浓度!M954</f>
        <v>5.6217479141048021E-2</v>
      </c>
      <c r="J943" s="5">
        <f t="shared" si="149"/>
        <v>11847.089376732813</v>
      </c>
      <c r="K943" s="5">
        <f t="shared" si="150"/>
        <v>6.5817163204071179E+26</v>
      </c>
      <c r="L943" s="5">
        <f>Nd离子浓度!M954</f>
        <v>0.16404843579150921</v>
      </c>
      <c r="M943" s="5">
        <f t="shared" si="151"/>
        <v>34571.035746000773</v>
      </c>
      <c r="N943" s="5">
        <f t="shared" si="152"/>
        <v>1.0803448670625242E+26</v>
      </c>
      <c r="O943" s="5">
        <f>'In离子浓度 '!M954</f>
        <v>3.7535208801881721E-2</v>
      </c>
      <c r="P943" s="5">
        <f t="shared" si="153"/>
        <v>62568863.584993616</v>
      </c>
      <c r="Q943" s="5">
        <f t="shared" si="154"/>
        <v>1.9990052263576235E+78</v>
      </c>
    </row>
    <row r="944" spans="4:17" x14ac:dyDescent="0.25">
      <c r="D944" s="5">
        <f>'Mg2+离子浓度'!B955</f>
        <v>58.33667964337991</v>
      </c>
      <c r="E944" s="5">
        <f>'OH-离子浓度 '!N955</f>
        <v>59.807800146866171</v>
      </c>
      <c r="F944" s="5">
        <f>'Mg2+离子浓度'!M955</f>
        <v>29.534392492386637</v>
      </c>
      <c r="G944" s="5">
        <f t="shared" si="147"/>
        <v>105643.72328826005</v>
      </c>
      <c r="H944" s="5">
        <f t="shared" si="148"/>
        <v>1.883132322428878E+16</v>
      </c>
      <c r="I944" s="5">
        <f>Gd离子浓度!M955</f>
        <v>5.6500185513620772E-2</v>
      </c>
      <c r="J944" s="5">
        <f t="shared" si="149"/>
        <v>12087.134623328497</v>
      </c>
      <c r="K944" s="5">
        <f t="shared" si="150"/>
        <v>6.7150747907380541E+26</v>
      </c>
      <c r="L944" s="5">
        <f>Nd离子浓度!M955</f>
        <v>0.16487305620565104</v>
      </c>
      <c r="M944" s="5">
        <f t="shared" si="151"/>
        <v>35271.43863336317</v>
      </c>
      <c r="N944" s="5">
        <f t="shared" si="152"/>
        <v>1.102232457292599E+26</v>
      </c>
      <c r="O944" s="5">
        <f>'In离子浓度 '!M955</f>
        <v>3.7535208222436535E-2</v>
      </c>
      <c r="P944" s="5">
        <f t="shared" si="153"/>
        <v>64479940.734356515</v>
      </c>
      <c r="Q944" s="5">
        <f t="shared" si="154"/>
        <v>2.0600620042925405E+78</v>
      </c>
    </row>
    <row r="945" spans="4:17" x14ac:dyDescent="0.25">
      <c r="D945" s="5">
        <f>'Mg2+离子浓度'!B956</f>
        <v>58.629821187638015</v>
      </c>
      <c r="E945" s="5">
        <f>'OH-离子浓度 '!N956</f>
        <v>59.807036144882062</v>
      </c>
      <c r="F945" s="5">
        <f>'Mg2+离子浓度'!M956</f>
        <v>29.533913063562242</v>
      </c>
      <c r="G945" s="5">
        <f t="shared" si="147"/>
        <v>105639.30939895987</v>
      </c>
      <c r="H945" s="5">
        <f t="shared" si="148"/>
        <v>1.8830536434752208E+16</v>
      </c>
      <c r="I945" s="5">
        <f>Gd离子浓度!M956</f>
        <v>5.6499780020803504E-2</v>
      </c>
      <c r="J945" s="5">
        <f t="shared" si="149"/>
        <v>12086.584671565228</v>
      </c>
      <c r="K945" s="5">
        <f t="shared" si="150"/>
        <v>6.7147692619806825E+26</v>
      </c>
      <c r="L945" s="5">
        <f>Nd离子浓度!M956</f>
        <v>0.16487255257350639</v>
      </c>
      <c r="M945" s="5">
        <f t="shared" si="151"/>
        <v>35269.979209884274</v>
      </c>
      <c r="N945" s="5">
        <f t="shared" si="152"/>
        <v>1.1021868503088837E+26</v>
      </c>
      <c r="O945" s="5">
        <f>'In离子浓度 '!M956</f>
        <v>3.7723771229055937E-2</v>
      </c>
      <c r="P945" s="5">
        <f t="shared" si="153"/>
        <v>65124423.0328376</v>
      </c>
      <c r="Q945" s="5">
        <f t="shared" si="154"/>
        <v>2.0806524930619043E+78</v>
      </c>
    </row>
    <row r="946" spans="4:17" x14ac:dyDescent="0.25">
      <c r="D946" s="5">
        <f>'Mg2+离子浓度'!B957</f>
        <v>0</v>
      </c>
      <c r="E946" s="5">
        <f>'OH-离子浓度 '!N957</f>
        <v>0</v>
      </c>
      <c r="F946" s="5">
        <f>'Mg2+离子浓度'!M957</f>
        <v>0</v>
      </c>
      <c r="G946" s="5">
        <f t="shared" si="147"/>
        <v>0</v>
      </c>
      <c r="H946" s="5"/>
      <c r="J946" s="5"/>
      <c r="K946" s="5"/>
      <c r="M946" s="5"/>
      <c r="N946" s="5"/>
      <c r="P946" s="5"/>
      <c r="Q946" s="5"/>
    </row>
  </sheetData>
  <phoneticPr fontId="2" type="noConversion"/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53E88D-D708-4F4D-8F4D-1836096088FB}">
  <dimension ref="A2:F583"/>
  <sheetViews>
    <sheetView workbookViewId="0">
      <selection activeCell="F206" sqref="B2:F206"/>
    </sheetView>
  </sheetViews>
  <sheetFormatPr defaultRowHeight="13.8" x14ac:dyDescent="0.25"/>
  <cols>
    <col min="2" max="2" width="8.6640625" style="5"/>
    <col min="3" max="3" width="15.6640625" customWidth="1"/>
    <col min="4" max="4" width="14.21875" customWidth="1"/>
    <col min="5" max="5" width="13.6640625" customWidth="1"/>
    <col min="6" max="6" width="14.88671875" customWidth="1"/>
  </cols>
  <sheetData>
    <row r="2" spans="1:6" x14ac:dyDescent="0.25">
      <c r="A2">
        <f>'Mg2+离子浓度'!A15</f>
        <v>0</v>
      </c>
      <c r="B2" s="44" t="str">
        <f>过饱和度!D4</f>
        <v>时间t/s</v>
      </c>
      <c r="C2" s="44" t="str">
        <f>过饱和度!H4</f>
        <v>Mg(OH)2
过饱和度</v>
      </c>
      <c r="D2" s="44" t="str">
        <f>过饱和度!K4</f>
        <v>Gd(OH)3
过饱和度</v>
      </c>
      <c r="E2" s="44" t="str">
        <f>过饱和度!N4</f>
        <v>Nd(OH)3
过饱和度</v>
      </c>
      <c r="F2" s="44" t="str">
        <f>过饱和度!Q4</f>
        <v>In2O3
过饱和度</v>
      </c>
    </row>
    <row r="3" spans="1:6" x14ac:dyDescent="0.25">
      <c r="A3">
        <f>'Mg2+离子浓度'!A16</f>
        <v>0</v>
      </c>
      <c r="B3" s="5">
        <f>过饱和度!D5</f>
        <v>0</v>
      </c>
      <c r="C3" s="5">
        <f>过饱和度!H5</f>
        <v>0</v>
      </c>
      <c r="D3" s="5">
        <f>过饱和度!K5</f>
        <v>0</v>
      </c>
      <c r="E3" s="5">
        <f>过饱和度!N5</f>
        <v>0</v>
      </c>
      <c r="F3" s="5">
        <f>过饱和度!Q5</f>
        <v>0</v>
      </c>
    </row>
    <row r="4" spans="1:6" x14ac:dyDescent="0.25">
      <c r="A4">
        <f>'Mg2+离子浓度'!A17</f>
        <v>0</v>
      </c>
      <c r="B4" s="5">
        <f>过饱和度!D6</f>
        <v>1E-10</v>
      </c>
      <c r="C4" s="5">
        <f>过饱和度!H6</f>
        <v>5.9078999946780333E-6</v>
      </c>
      <c r="D4" s="5">
        <f>过饱和度!K6</f>
        <v>1.4413848883170747E-2</v>
      </c>
      <c r="E4" s="5">
        <f>过饱和度!N6</f>
        <v>2.3649347757509088E-3</v>
      </c>
      <c r="F4" s="5">
        <f>过饱和度!Q6</f>
        <v>0</v>
      </c>
    </row>
    <row r="5" spans="1:6" x14ac:dyDescent="0.25">
      <c r="A5">
        <f>'Mg2+离子浓度'!A18</f>
        <v>0</v>
      </c>
      <c r="B5" s="5">
        <f>过饱和度!D7</f>
        <v>4.0000000000000001E-10</v>
      </c>
      <c r="C5" s="5">
        <f>过饱和度!H7</f>
        <v>3.6438500649891041E-4</v>
      </c>
      <c r="D5" s="5">
        <f>过饱和度!K7</f>
        <v>3.4909289838447322</v>
      </c>
      <c r="E5" s="5">
        <f>过饱和度!N7</f>
        <v>0.57276993959800426</v>
      </c>
      <c r="F5" s="5">
        <f>过饱和度!Q7</f>
        <v>0</v>
      </c>
    </row>
    <row r="6" spans="1:6" x14ac:dyDescent="0.25">
      <c r="A6">
        <f>'Mg2+离子浓度'!A19</f>
        <v>0</v>
      </c>
      <c r="B6" s="5">
        <f>过饱和度!D8</f>
        <v>8.0000000000000003E-10</v>
      </c>
      <c r="C6" s="5">
        <f>过饱和度!H8</f>
        <v>2.8969831434387176E-3</v>
      </c>
      <c r="D6" s="5">
        <f>过饱和度!K8</f>
        <v>55.335548708028448</v>
      </c>
      <c r="E6" s="5">
        <f>过饱和度!N8</f>
        <v>9.0791130499159713</v>
      </c>
      <c r="F6" s="5">
        <f>过饱和度!Q8</f>
        <v>0</v>
      </c>
    </row>
    <row r="7" spans="1:6" x14ac:dyDescent="0.25">
      <c r="A7">
        <f>'Mg2+离子浓度'!A20</f>
        <v>0</v>
      </c>
      <c r="B7" s="5">
        <f>过饱和度!D9</f>
        <v>1.0000000000000001E-9</v>
      </c>
      <c r="C7" s="5">
        <f>过饱和度!H9</f>
        <v>5.651114299829992E-3</v>
      </c>
      <c r="D7" s="5">
        <f>过饱和度!K9</f>
        <v>134.84392931937373</v>
      </c>
      <c r="E7" s="5">
        <f>过饱和度!N9</f>
        <v>22.124354181815654</v>
      </c>
      <c r="F7" s="5">
        <f>过饱和度!Q9</f>
        <v>0</v>
      </c>
    </row>
    <row r="8" spans="1:6" x14ac:dyDescent="0.25">
      <c r="A8">
        <f>'Mg2+离子浓度'!A21</f>
        <v>0</v>
      </c>
      <c r="B8" s="5">
        <f>过饱和度!D10</f>
        <v>1E-8</v>
      </c>
      <c r="C8" s="5">
        <f>过饱和度!H10</f>
        <v>5.6257494825324237</v>
      </c>
      <c r="D8" s="5">
        <f>过饱和度!K10</f>
        <v>1339370.8609147971</v>
      </c>
      <c r="E8" s="5">
        <f>过饱和度!N10</f>
        <v>219755.64989040972</v>
      </c>
      <c r="F8" s="5">
        <f>过饱和度!Q10</f>
        <v>0</v>
      </c>
    </row>
    <row r="9" spans="1:6" x14ac:dyDescent="0.25">
      <c r="A9">
        <f>'Mg2+离子浓度'!A22</f>
        <v>0</v>
      </c>
      <c r="B9" s="5">
        <f>过饱和度!D11</f>
        <v>9.9999999999999995E-8</v>
      </c>
      <c r="C9" s="5">
        <f>过饱和度!H11</f>
        <v>5623.2160093690836</v>
      </c>
      <c r="D9" s="5">
        <f>过饱和度!K11</f>
        <v>13384662229.295694</v>
      </c>
      <c r="E9" s="5">
        <f>过饱和度!N11</f>
        <v>2196072228.6305461</v>
      </c>
      <c r="F9" s="5">
        <f>过饱和度!Q11</f>
        <v>0</v>
      </c>
    </row>
    <row r="10" spans="1:6" x14ac:dyDescent="0.25">
      <c r="A10">
        <f>'Mg2+离子浓度'!A23</f>
        <v>0</v>
      </c>
      <c r="B10" s="5">
        <f>过饱和度!D12</f>
        <v>9.9999999999999995E-7</v>
      </c>
      <c r="C10" s="5">
        <f>过饱和度!H12</f>
        <v>5622962.2844458297</v>
      </c>
      <c r="D10" s="5">
        <f>过饱和度!K12</f>
        <v>133837566305625.38</v>
      </c>
      <c r="E10" s="5">
        <f>过饱和度!N12</f>
        <v>21959236548145.773</v>
      </c>
      <c r="F10" s="5">
        <f>过饱和度!Q12</f>
        <v>0</v>
      </c>
    </row>
    <row r="11" spans="1:6" x14ac:dyDescent="0.25">
      <c r="A11">
        <f>'Mg2+离子浓度'!A24</f>
        <v>7.4868119641229509E-6</v>
      </c>
      <c r="B11" s="5">
        <f>过饱和度!D13</f>
        <v>7.4868119641229509E-6</v>
      </c>
      <c r="C11" s="5">
        <f>过饱和度!H13</f>
        <v>2359684726.5101776</v>
      </c>
      <c r="D11" s="5">
        <f>过饱和度!K13</f>
        <v>4.2049690911343942E+17</v>
      </c>
      <c r="E11" s="5">
        <f>过饱和度!N13</f>
        <v>6.899252182515392E+16</v>
      </c>
      <c r="F11" s="5">
        <f>过饱和度!Q13</f>
        <v>0</v>
      </c>
    </row>
    <row r="12" spans="1:6" x14ac:dyDescent="0.25">
      <c r="A12">
        <f>'Mg2+离子浓度'!A25</f>
        <v>0</v>
      </c>
      <c r="B12" s="5">
        <f>过饱和度!D14</f>
        <v>1.0000000000000001E-5</v>
      </c>
      <c r="C12" s="5">
        <f>过饱和度!H14</f>
        <v>2359684383.611414</v>
      </c>
      <c r="D12" s="5">
        <f>过饱和度!K14</f>
        <v>4.2049683859954464E+17</v>
      </c>
      <c r="E12" s="5">
        <f>过饱和度!N14</f>
        <v>6.899251108839788E+16</v>
      </c>
      <c r="F12" s="11">
        <f>过饱和度!Q14</f>
        <v>5.9922172647814175E+49</v>
      </c>
    </row>
    <row r="13" spans="1:6" x14ac:dyDescent="0.25">
      <c r="A13">
        <f>'Mg2+离子浓度'!A26</f>
        <v>0</v>
      </c>
      <c r="B13" s="5">
        <f>过饱和度!D15</f>
        <v>2.0000000000000002E-5</v>
      </c>
      <c r="C13" s="5">
        <f>过饱和度!H15</f>
        <v>2359683851.5218344</v>
      </c>
      <c r="D13" s="5">
        <f>过饱和度!K15</f>
        <v>4.204967385468951E+17</v>
      </c>
      <c r="E13" s="5">
        <f>过饱和度!N15</f>
        <v>6.8992496333456328E+16</v>
      </c>
      <c r="F13" s="5">
        <f>过饱和度!Q15</f>
        <v>1.4855023609684198E+51</v>
      </c>
    </row>
    <row r="14" spans="1:6" x14ac:dyDescent="0.25">
      <c r="A14">
        <f>'Mg2+离子浓度'!A27</f>
        <v>0</v>
      </c>
      <c r="B14" s="5">
        <f>过饱和度!D16</f>
        <v>5.0000000000000002E-5</v>
      </c>
      <c r="C14" s="5">
        <f>过饱和度!H16</f>
        <v>2359683316.1515384</v>
      </c>
      <c r="D14" s="5">
        <f>过饱和度!K16</f>
        <v>4.2049666849172621E+17</v>
      </c>
      <c r="E14" s="5">
        <f>过饱和度!N16</f>
        <v>6.8992487716306688E+16</v>
      </c>
      <c r="F14" s="5">
        <f>过饱和度!Q16</f>
        <v>1.7146862121533009E+52</v>
      </c>
    </row>
    <row r="15" spans="1:6" x14ac:dyDescent="0.25">
      <c r="A15">
        <f>'Mg2+离子浓度'!A28</f>
        <v>0</v>
      </c>
      <c r="B15" s="5">
        <f>过饱和度!D17</f>
        <v>8.0000000000000007E-5</v>
      </c>
      <c r="C15" s="5">
        <f>过饱和度!H17</f>
        <v>2359682780.7813945</v>
      </c>
      <c r="D15" s="5">
        <f>过饱和度!K17</f>
        <v>4.2049659843657696E+17</v>
      </c>
      <c r="E15" s="5">
        <f>过饱和度!N17</f>
        <v>6.8992479099159472E+16</v>
      </c>
      <c r="F15" s="5">
        <f>过饱和度!Q17</f>
        <v>4.9885141866309339E+52</v>
      </c>
    </row>
    <row r="16" spans="1:6" x14ac:dyDescent="0.25">
      <c r="A16">
        <f>'Mg2+离子浓度'!A29</f>
        <v>0</v>
      </c>
      <c r="B16" s="5">
        <f>过饱和度!D18</f>
        <v>1E-4</v>
      </c>
      <c r="C16" s="5">
        <f>过饱和度!H18</f>
        <v>2359682206.7326179</v>
      </c>
      <c r="D16" s="5">
        <f>过饱和度!K18</f>
        <v>4.2049650463771885E+17</v>
      </c>
      <c r="E16" s="5">
        <f>过饱和度!N18</f>
        <v>6.8992466058338768E+16</v>
      </c>
      <c r="F16" s="5">
        <f>过饱和度!Q18</f>
        <v>8.1197816934476567E+52</v>
      </c>
    </row>
    <row r="17" spans="1:6" x14ac:dyDescent="0.25">
      <c r="A17">
        <f>'Mg2+离子浓度'!A30</f>
        <v>0</v>
      </c>
      <c r="B17" s="5">
        <f>过饱和度!D19</f>
        <v>2.0000000000000001E-4</v>
      </c>
      <c r="C17" s="5">
        <f>过饱和度!H19</f>
        <v>2359682606.9867067</v>
      </c>
      <c r="D17" s="5">
        <f>过饱和度!K19</f>
        <v>4.2049674499579482E+17</v>
      </c>
      <c r="E17" s="5">
        <f>过饱和度!N19</f>
        <v>6.899251074759064E+16</v>
      </c>
      <c r="F17" s="5">
        <f>过饱和度!Q19</f>
        <v>3.5160789920655737E+53</v>
      </c>
    </row>
    <row r="18" spans="1:6" x14ac:dyDescent="0.25">
      <c r="A18">
        <f>'Mg2+离子浓度'!A31</f>
        <v>0</v>
      </c>
      <c r="B18" s="5">
        <f>过饱和度!D20</f>
        <v>5.0000000000000001E-4</v>
      </c>
      <c r="C18" s="5">
        <f>过饱和度!H20</f>
        <v>2359687162.5983458</v>
      </c>
      <c r="D18" s="5">
        <f>过饱和度!K20</f>
        <v>4.2049819371933331E+17</v>
      </c>
      <c r="E18" s="5">
        <f>过饱和度!N20</f>
        <v>6.8992757543331536E+16</v>
      </c>
      <c r="F18" s="5">
        <f>过饱和度!Q20</f>
        <v>2.3013174643192082E+54</v>
      </c>
    </row>
    <row r="19" spans="1:6" x14ac:dyDescent="0.25">
      <c r="A19">
        <f>'Mg2+离子浓度'!A32</f>
        <v>0</v>
      </c>
      <c r="B19" s="5">
        <f>过饱和度!D21</f>
        <v>8.0000000000000004E-4</v>
      </c>
      <c r="C19" s="5">
        <f>过饱和度!H21</f>
        <v>2359691718.2075853</v>
      </c>
      <c r="D19" s="5">
        <f>过饱和度!K21</f>
        <v>4.2049964244487072E+17</v>
      </c>
      <c r="E19" s="5">
        <f>过饱和度!N21</f>
        <v>6.8993004339464264E+16</v>
      </c>
      <c r="F19" s="5">
        <f>过饱和度!Q21</f>
        <v>5.9587745124935644E+54</v>
      </c>
    </row>
    <row r="20" spans="1:6" x14ac:dyDescent="0.25">
      <c r="A20">
        <f>'Mg2+离子浓度'!A33</f>
        <v>0</v>
      </c>
      <c r="B20" s="5">
        <f>过饱和度!D22</f>
        <v>1E-3</v>
      </c>
      <c r="C20" s="5">
        <f>过饱和度!H22</f>
        <v>2359694068.6336923</v>
      </c>
      <c r="D20" s="5">
        <f>过饱和度!K22</f>
        <v>4.2050045933291706E+17</v>
      </c>
      <c r="E20" s="5">
        <f>过饱和度!N22</f>
        <v>6.8993145798077296E+16</v>
      </c>
      <c r="F20" s="5">
        <f>过饱和度!Q22</f>
        <v>9.3458399708160494E+54</v>
      </c>
    </row>
    <row r="21" spans="1:6" x14ac:dyDescent="0.25">
      <c r="A21">
        <f>'Mg2+离子浓度'!A34</f>
        <v>0</v>
      </c>
      <c r="B21" s="5">
        <f>过饱和度!D23</f>
        <v>2E-3</v>
      </c>
      <c r="C21" s="5">
        <f>过饱和度!H23</f>
        <v>2359716163.0486417</v>
      </c>
      <c r="D21" s="5">
        <f>过饱和度!K23</f>
        <v>4.205067869882992E+17</v>
      </c>
      <c r="E21" s="5">
        <f>过饱和度!N23</f>
        <v>6.8994200612279848E+16</v>
      </c>
      <c r="F21" s="5">
        <f>过饱和度!Q23</f>
        <v>3.7667045270226241E+55</v>
      </c>
    </row>
    <row r="22" spans="1:6" x14ac:dyDescent="0.25">
      <c r="A22">
        <f>'Mg2+离子浓度'!A35</f>
        <v>0</v>
      </c>
      <c r="B22" s="5">
        <f>过饱和度!D24</f>
        <v>5.0000000000000001E-3</v>
      </c>
      <c r="C22" s="5">
        <f>过饱和度!H24</f>
        <v>2359793055.9229012</v>
      </c>
      <c r="D22" s="5">
        <f>过饱和度!K24</f>
        <v>4.2052807143468544E+17</v>
      </c>
      <c r="E22" s="5">
        <f>过饱和度!N24</f>
        <v>6.8997721607889568E+16</v>
      </c>
      <c r="F22" s="5">
        <f>过饱和度!Q24</f>
        <v>2.3650594573774048E+56</v>
      </c>
    </row>
    <row r="23" spans="1:6" x14ac:dyDescent="0.25">
      <c r="A23">
        <f>'Mg2+离子浓度'!A36</f>
        <v>0</v>
      </c>
      <c r="B23" s="5">
        <f>过饱和度!D25</f>
        <v>8.0000000000000002E-3</v>
      </c>
      <c r="C23" s="5">
        <f>过饱和度!H25</f>
        <v>2359869949.73878</v>
      </c>
      <c r="D23" s="5">
        <f>过饱和度!K25</f>
        <v>4.2054935654033555E+17</v>
      </c>
      <c r="E23" s="5">
        <f>过饱和度!N25</f>
        <v>6.9001242714591984E+16</v>
      </c>
      <c r="F23" s="5">
        <f>过饱和度!Q25</f>
        <v>6.0619843139799068E+56</v>
      </c>
    </row>
    <row r="24" spans="1:6" x14ac:dyDescent="0.25">
      <c r="A24">
        <f>'Mg2+离子浓度'!A37</f>
        <v>0</v>
      </c>
      <c r="B24" s="5">
        <f>过饱和度!D26</f>
        <v>0.01</v>
      </c>
      <c r="C24" s="5">
        <f>过饱和度!H26</f>
        <v>2359919041.2552996</v>
      </c>
      <c r="D24" s="5">
        <f>过饱和度!K26</f>
        <v>4.2056307595391987E+17</v>
      </c>
      <c r="E24" s="5">
        <f>过饱和度!N26</f>
        <v>6.900351720947812E+16</v>
      </c>
      <c r="F24" s="5">
        <f>过饱和度!Q26</f>
        <v>9.4760267083380624E+56</v>
      </c>
    </row>
    <row r="25" spans="1:6" x14ac:dyDescent="0.25">
      <c r="A25">
        <f>'Mg2+离子浓度'!A38</f>
        <v>0</v>
      </c>
      <c r="B25" s="5">
        <f>过饱和度!D27</f>
        <v>0.02</v>
      </c>
      <c r="C25" s="5">
        <f>过饱和度!H27</f>
        <v>2360197214.812129</v>
      </c>
      <c r="D25" s="5">
        <f>过饱和度!K27</f>
        <v>4.2063877259552512E+17</v>
      </c>
      <c r="E25" s="5">
        <f>过饱和度!N27</f>
        <v>6.9015989615201952E+16</v>
      </c>
      <c r="F25" s="5">
        <f>过饱和度!Q27</f>
        <v>3.7946252385485365E+57</v>
      </c>
    </row>
    <row r="26" spans="1:6" x14ac:dyDescent="0.25">
      <c r="A26">
        <f>'Mg2+离子浓度'!A39</f>
        <v>0</v>
      </c>
      <c r="B26" s="5">
        <f>过饱和度!D28</f>
        <v>0.05</v>
      </c>
      <c r="C26" s="5">
        <f>过饱和度!H28</f>
        <v>2361065385.9409618</v>
      </c>
      <c r="D26" s="11">
        <f>过饱和度!K28</f>
        <v>4.2087319666943834E+17</v>
      </c>
      <c r="E26" s="5">
        <f>过饱和度!N28</f>
        <v>6.9054543631259704E+16</v>
      </c>
      <c r="F26" s="5">
        <f>过饱和度!Q28</f>
        <v>2.3753609210489257E+58</v>
      </c>
    </row>
    <row r="27" spans="1:6" x14ac:dyDescent="0.25">
      <c r="A27">
        <f>'Mg2+离子浓度'!A40</f>
        <v>0</v>
      </c>
      <c r="B27" s="5">
        <f>过饱和度!D29</f>
        <v>0.08</v>
      </c>
      <c r="C27" s="5">
        <f>过饱和度!H29</f>
        <v>2361933705.9070511</v>
      </c>
      <c r="D27" s="5">
        <f>过饱和度!K29</f>
        <v>4.2110770578902342E+17</v>
      </c>
      <c r="E27" s="11">
        <f>过饱和度!N29</f>
        <v>6.9093111702721896E+16</v>
      </c>
      <c r="F27" s="5">
        <f>过饱和度!Q29</f>
        <v>6.0884083703486932E+58</v>
      </c>
    </row>
    <row r="28" spans="1:6" x14ac:dyDescent="0.25">
      <c r="A28">
        <f>'Mg2+离子浓度'!A41</f>
        <v>0</v>
      </c>
      <c r="B28" s="5">
        <f>过饱和度!D30</f>
        <v>0.1</v>
      </c>
      <c r="C28" s="5">
        <f>过饱和度!H30</f>
        <v>2362505794.6397629</v>
      </c>
      <c r="D28" s="5">
        <f>过饱和度!K30</f>
        <v>4.2126260064536141E+17</v>
      </c>
      <c r="E28" s="5">
        <f>过饱和度!N30</f>
        <v>6.9118600447991968E+16</v>
      </c>
      <c r="F28" s="5">
        <f>过饱和度!Q30</f>
        <v>9.5205215862595205E+58</v>
      </c>
    </row>
    <row r="29" spans="1:6" x14ac:dyDescent="0.25">
      <c r="A29">
        <f>'Mg2+离子浓度'!A42</f>
        <v>0</v>
      </c>
      <c r="B29" s="5">
        <f>过饱和度!D31</f>
        <v>0.15</v>
      </c>
      <c r="C29" s="5">
        <f>过饱和度!H31</f>
        <v>2363970732.0585742</v>
      </c>
      <c r="D29" s="5">
        <f>过饱和度!K31</f>
        <v>4.2165747524010707E+17</v>
      </c>
      <c r="E29" s="5">
        <f>过饱和度!N31</f>
        <v>6.91835072213276E+16</v>
      </c>
      <c r="F29" s="5">
        <f>过饱和度!Q31</f>
        <v>2.1462527658690574E+59</v>
      </c>
    </row>
    <row r="30" spans="1:6" x14ac:dyDescent="0.25">
      <c r="A30">
        <f>'Mg2+离子浓度'!A43</f>
        <v>0</v>
      </c>
      <c r="B30" s="5">
        <f>过饱和度!D32</f>
        <v>0.2</v>
      </c>
      <c r="C30" s="5">
        <f>过饱和度!H32</f>
        <v>2365436100.0391278</v>
      </c>
      <c r="D30" s="5">
        <f>过饱和度!K32</f>
        <v>4.2205259209369562E+17</v>
      </c>
      <c r="E30" s="5">
        <f>过饱和度!N32</f>
        <v>6.9248453964183824E+16</v>
      </c>
      <c r="F30" s="5">
        <f>过饱和度!Q32</f>
        <v>3.8228283168347845E+59</v>
      </c>
    </row>
    <row r="31" spans="1:6" x14ac:dyDescent="0.25">
      <c r="A31">
        <f>'Mg2+离子浓度'!A44</f>
        <v>0</v>
      </c>
      <c r="B31" s="5">
        <f>过饱和度!D33</f>
        <v>0.25</v>
      </c>
      <c r="C31" s="5">
        <f>过饱和度!H33</f>
        <v>2366901898.5599084</v>
      </c>
      <c r="D31" s="5">
        <f>过饱和度!K33</f>
        <v>4.2244795127491475E+17</v>
      </c>
      <c r="E31" s="5">
        <f>过饱和度!N33</f>
        <v>6.9313440688050568E+16</v>
      </c>
      <c r="F31" s="5">
        <f>过饱和度!Q33</f>
        <v>5.9844832275408301E+59</v>
      </c>
    </row>
    <row r="32" spans="1:6" x14ac:dyDescent="0.25">
      <c r="A32">
        <f>'Mg2+离子浓度'!A45</f>
        <v>0.2931415442581049</v>
      </c>
      <c r="B32" s="5">
        <f>过饱和度!D34</f>
        <v>0.29314903107006901</v>
      </c>
      <c r="C32" s="5">
        <f>过饱和度!H34</f>
        <v>2368163283.1093011</v>
      </c>
      <c r="D32" s="5">
        <f>过饱和度!K34</f>
        <v>4.2278848227835802E+17</v>
      </c>
      <c r="E32" s="5">
        <f>过饱和度!N34</f>
        <v>6.9369423257571792E+16</v>
      </c>
      <c r="F32" s="5">
        <f>过饱和度!Q34</f>
        <v>8.2419342653394799E+59</v>
      </c>
    </row>
    <row r="33" spans="1:6" x14ac:dyDescent="0.25">
      <c r="A33">
        <f>'Mg2+离子浓度'!A46</f>
        <v>0</v>
      </c>
      <c r="B33" s="5">
        <f>过饱和度!D35</f>
        <v>0.29314903117006902</v>
      </c>
      <c r="C33" s="5">
        <f>过饱和度!H35</f>
        <v>2368258061.7616954</v>
      </c>
      <c r="D33" s="5">
        <f>过饱和度!K35</f>
        <v>4.2281103992624832E+17</v>
      </c>
      <c r="E33" s="5">
        <f>过饱和度!N35</f>
        <v>6.9373124418202168E+16</v>
      </c>
      <c r="F33" s="5">
        <f>过饱和度!Q35</f>
        <v>8.2425935816056439E+59</v>
      </c>
    </row>
    <row r="34" spans="1:6" x14ac:dyDescent="0.25">
      <c r="A34">
        <f>'Mg2+离子浓度'!A47</f>
        <v>0</v>
      </c>
      <c r="B34" s="5">
        <f>过饱和度!D36</f>
        <v>0.29314903147006899</v>
      </c>
      <c r="C34" s="5">
        <f>过饱和度!H36</f>
        <v>2368542416.2062407</v>
      </c>
      <c r="D34" s="5">
        <f>过饱和度!K36</f>
        <v>4.2287871900509779E+17</v>
      </c>
      <c r="E34" s="5">
        <f>过饱和度!N36</f>
        <v>6.9384228900027864E+16</v>
      </c>
      <c r="F34" s="5">
        <f>过饱和度!Q36</f>
        <v>8.2445718206942599E+59</v>
      </c>
    </row>
    <row r="35" spans="1:6" x14ac:dyDescent="0.25">
      <c r="A35">
        <f>'Mg2+离子浓度'!A48</f>
        <v>0</v>
      </c>
      <c r="B35" s="5">
        <f>过饱和度!D37</f>
        <v>0.29314903187006902</v>
      </c>
      <c r="C35" s="5">
        <f>过饱和度!H37</f>
        <v>2368921591.7627344</v>
      </c>
      <c r="D35" s="5">
        <f>过饱和度!K37</f>
        <v>4.2296897061063635E+17</v>
      </c>
      <c r="E35" s="5">
        <f>过饱和度!N37</f>
        <v>6.9399036979859008E+16</v>
      </c>
      <c r="F35" s="5">
        <f>过饱和度!Q37</f>
        <v>8.2472100953179881E+59</v>
      </c>
    </row>
    <row r="36" spans="1:6" x14ac:dyDescent="0.25">
      <c r="A36">
        <f>'Mg2+离子浓度'!A49</f>
        <v>0</v>
      </c>
      <c r="B36" s="5">
        <f>过饱和度!D38</f>
        <v>0.29314903207006904</v>
      </c>
      <c r="C36" s="5">
        <f>过饱和度!H38</f>
        <v>2369111193.614994</v>
      </c>
      <c r="D36" s="5">
        <f>过饱和度!K38</f>
        <v>4.230141015912183E+17</v>
      </c>
      <c r="E36" s="5">
        <f>过饱和度!N38</f>
        <v>6.9406441871513496E+16</v>
      </c>
      <c r="F36" s="5">
        <f>过饱和度!Q38</f>
        <v>8.2485294876288249E+59</v>
      </c>
    </row>
    <row r="37" spans="1:6" x14ac:dyDescent="0.25">
      <c r="A37">
        <f>'Mg2+离子浓度'!A50</f>
        <v>0</v>
      </c>
      <c r="B37" s="5">
        <f>过饱和度!D39</f>
        <v>0.29314904107006901</v>
      </c>
      <c r="C37" s="5">
        <f>过饱和度!H39</f>
        <v>2377653895.1006293</v>
      </c>
      <c r="D37" s="5">
        <f>过饱和度!K39</f>
        <v>4.2504876776447878E+17</v>
      </c>
      <c r="E37" s="5">
        <f>过饱和度!N39</f>
        <v>6.9740280608236232E+16</v>
      </c>
      <c r="F37" s="5">
        <f>过饱和度!Q39</f>
        <v>8.3080856283745341E+59</v>
      </c>
    </row>
    <row r="38" spans="1:6" x14ac:dyDescent="0.25">
      <c r="A38">
        <f>'Mg2+离子浓度'!A51</f>
        <v>0</v>
      </c>
      <c r="B38" s="5">
        <f>过饱和度!D40</f>
        <v>0.29314913107006901</v>
      </c>
      <c r="C38" s="5">
        <f>过饱和度!H40</f>
        <v>2464213263.2027626</v>
      </c>
      <c r="D38" s="5">
        <f>过饱和度!K40</f>
        <v>4.4580158968937754E+17</v>
      </c>
      <c r="E38" s="5">
        <f>过饱和度!N40</f>
        <v>7.3145308318988848E+16</v>
      </c>
      <c r="F38" s="5">
        <f>过饱和度!Q40</f>
        <v>8.9236191588300108E+59</v>
      </c>
    </row>
    <row r="39" spans="1:6" x14ac:dyDescent="0.25">
      <c r="A39">
        <f>'Mg2+离子浓度'!A52</f>
        <v>0</v>
      </c>
      <c r="B39" s="5">
        <f>过饱和度!D41</f>
        <v>0.29315003107006898</v>
      </c>
      <c r="C39" s="5">
        <f>过饱和度!H41</f>
        <v>3448030760.9036145</v>
      </c>
      <c r="D39" s="5">
        <f>过饱和度!K41</f>
        <v>6.9764704212978266E+17</v>
      </c>
      <c r="E39" s="5">
        <f>过饱和度!N41</f>
        <v>1.144669266028928E+17</v>
      </c>
      <c r="F39" s="5">
        <f>过饱和度!Q41</f>
        <v>1.7464522402189513E+60</v>
      </c>
    </row>
    <row r="40" spans="1:6" x14ac:dyDescent="0.25">
      <c r="A40">
        <f>'Mg2+离子浓度'!A53</f>
        <v>7.4868119641229509E-6</v>
      </c>
      <c r="B40" s="5">
        <f>过饱和度!D42</f>
        <v>0.29315651788203312</v>
      </c>
      <c r="C40" s="5">
        <f>过饱和度!H42</f>
        <v>18911366774.617641</v>
      </c>
      <c r="D40" s="5">
        <f>过饱和度!K42</f>
        <v>6.746261395576107E+18</v>
      </c>
      <c r="E40" s="5">
        <f>过饱和度!N42</f>
        <v>1.1068919911478025E+18</v>
      </c>
      <c r="F40" s="5">
        <f>过饱和度!Q42</f>
        <v>5.2461321499864311E+61</v>
      </c>
    </row>
    <row r="41" spans="1:6" x14ac:dyDescent="0.25">
      <c r="A41">
        <f>'Mg2+离子浓度'!A54</f>
        <v>0</v>
      </c>
      <c r="B41" s="5">
        <f>过饱和度!D43</f>
        <v>0.29316651788203313</v>
      </c>
      <c r="C41" s="5">
        <f>过饱和度!H43</f>
        <v>18911361288.502842</v>
      </c>
      <c r="D41" s="5">
        <f>过饱和度!K43</f>
        <v>6.7462591366202235E+18</v>
      </c>
      <c r="E41" s="5">
        <f>过饱和度!N43</f>
        <v>1.1068916471596275E+18</v>
      </c>
      <c r="F41" s="5">
        <f>过饱和度!Q43</f>
        <v>5.2464868216704101E+61</v>
      </c>
    </row>
    <row r="42" spans="1:6" x14ac:dyDescent="0.25">
      <c r="A42">
        <f>'Mg2+离子浓度'!A55</f>
        <v>0</v>
      </c>
      <c r="B42" s="5">
        <f>过饱和度!D44</f>
        <v>0.29317651788203314</v>
      </c>
      <c r="C42" s="5">
        <f>过饱和度!H44</f>
        <v>18911355802.38974</v>
      </c>
      <c r="D42" s="5">
        <f>过饱和度!K44</f>
        <v>6.7462568776651571E+18</v>
      </c>
      <c r="E42" s="5">
        <f>过饱和度!N44</f>
        <v>1.1068913031715697E+18</v>
      </c>
      <c r="F42" s="5">
        <f>过饱和度!Q44</f>
        <v>5.2468415051280247E+61</v>
      </c>
    </row>
    <row r="43" spans="1:6" x14ac:dyDescent="0.25">
      <c r="A43">
        <f>'Mg2+离子浓度'!A56</f>
        <v>0</v>
      </c>
      <c r="B43" s="5">
        <f>过饱和度!D45</f>
        <v>0.29320651788203311</v>
      </c>
      <c r="C43" s="5">
        <f>过饱和度!H45</f>
        <v>18911347846.474857</v>
      </c>
      <c r="D43" s="5">
        <f>过饱和度!K45</f>
        <v>6.7462537924647588E+18</v>
      </c>
      <c r="E43" s="5">
        <f>过饱和度!N45</f>
        <v>1.1068908431263277E+18</v>
      </c>
      <c r="F43" s="5">
        <f>过饱和度!Q45</f>
        <v>5.2479110491968239E+61</v>
      </c>
    </row>
    <row r="44" spans="1:6" x14ac:dyDescent="0.25">
      <c r="A44">
        <f>'Mg2+离子浓度'!A57</f>
        <v>0</v>
      </c>
      <c r="B44" s="5">
        <f>过饱和度!D46</f>
        <v>0.29323651788203314</v>
      </c>
      <c r="C44" s="5">
        <f>过饱和度!H46</f>
        <v>18911339890.563786</v>
      </c>
      <c r="D44" s="5">
        <f>过饱和度!K46</f>
        <v>6.7462507072660193E+18</v>
      </c>
      <c r="E44" s="5">
        <f>过饱和度!N46</f>
        <v>1.1068903830813176E+18</v>
      </c>
      <c r="F44" s="5">
        <f>过饱和度!Q46</f>
        <v>5.248980701407877E+61</v>
      </c>
    </row>
    <row r="45" spans="1:6" x14ac:dyDescent="0.25">
      <c r="A45">
        <f>'Mg2+离子浓度'!A58</f>
        <v>0</v>
      </c>
      <c r="B45" s="5">
        <f>过饱和度!D47</f>
        <v>0.29325651788203311</v>
      </c>
      <c r="C45" s="5">
        <f>过饱和度!H47</f>
        <v>18911332846.424515</v>
      </c>
      <c r="D45" s="5">
        <f>过饱和度!K47</f>
        <v>6.7462478948907459E+18</v>
      </c>
      <c r="E45" s="5">
        <f>过饱和度!N47</f>
        <v>1.1068899593294871E+18</v>
      </c>
      <c r="F45" s="5">
        <f>过饱和度!Q47</f>
        <v>5.2496927526385498E+61</v>
      </c>
    </row>
    <row r="46" spans="1:6" x14ac:dyDescent="0.25">
      <c r="A46">
        <f>'Mg2+离子浓度'!A59</f>
        <v>0</v>
      </c>
      <c r="B46" s="5">
        <f>过饱和度!D48</f>
        <v>0.2933565178820331</v>
      </c>
      <c r="C46" s="5">
        <f>过饱和度!H48</f>
        <v>18911323836.67305</v>
      </c>
      <c r="D46" s="5">
        <f>过饱和度!K48</f>
        <v>6.74624521353378E+18</v>
      </c>
      <c r="E46" s="5">
        <f>过饱和度!N48</f>
        <v>1.1068896036597943E+18</v>
      </c>
      <c r="F46" s="5">
        <f>过饱和度!Q48</f>
        <v>5.2532704602005713E+61</v>
      </c>
    </row>
    <row r="47" spans="1:6" x14ac:dyDescent="0.25">
      <c r="A47">
        <f>'Mg2+离子浓度'!A60</f>
        <v>0</v>
      </c>
      <c r="B47" s="5">
        <f>过饱和度!D49</f>
        <v>0.29365651788203312</v>
      </c>
      <c r="C47" s="5">
        <f>过饱和度!H49</f>
        <v>18911323694.384247</v>
      </c>
      <c r="D47" s="5">
        <f>过饱和度!K49</f>
        <v>6.7462488435035986E+18</v>
      </c>
      <c r="E47" s="5">
        <f>过饱和度!N49</f>
        <v>1.1068903452131932E+18</v>
      </c>
      <c r="F47" s="5">
        <f>过饱和度!Q49</f>
        <v>5.2640280837995457E+61</v>
      </c>
    </row>
    <row r="48" spans="1:6" x14ac:dyDescent="0.25">
      <c r="A48">
        <f>'Mg2+离子浓度'!A61</f>
        <v>0</v>
      </c>
      <c r="B48" s="5">
        <f>过饱和度!D50</f>
        <v>0.29395651788203314</v>
      </c>
      <c r="C48" s="5">
        <f>过饱和度!H50</f>
        <v>18911323552.086079</v>
      </c>
      <c r="D48" s="5">
        <f>过饱和度!K50</f>
        <v>6.7462524734703606E+18</v>
      </c>
      <c r="E48" s="5">
        <f>过饱和度!N50</f>
        <v>1.1068910867662666E+18</v>
      </c>
      <c r="F48" s="5">
        <f>过饱和度!Q50</f>
        <v>5.2747967263173045E+61</v>
      </c>
    </row>
    <row r="49" spans="1:6" x14ac:dyDescent="0.25">
      <c r="A49">
        <f>'Mg2+离子浓度'!A62</f>
        <v>0</v>
      </c>
      <c r="B49" s="5">
        <f>过饱和度!D51</f>
        <v>0.29415651788203312</v>
      </c>
      <c r="C49" s="5">
        <f>过饱和度!H51</f>
        <v>18911317954.224068</v>
      </c>
      <c r="D49" s="5">
        <f>过饱和度!K51</f>
        <v>6.7462525041015747E+18</v>
      </c>
      <c r="E49" s="5">
        <f>过饱和度!N51</f>
        <v>1.1068912109732498E+18</v>
      </c>
      <c r="F49" s="5">
        <f>过饱和度!Q51</f>
        <v>5.2819784103398467E+61</v>
      </c>
    </row>
    <row r="50" spans="1:6" x14ac:dyDescent="0.25">
      <c r="A50">
        <f>'Mg2+离子浓度'!A63</f>
        <v>0</v>
      </c>
      <c r="B50" s="5">
        <f>过饱和度!D52</f>
        <v>0.29515651788203312</v>
      </c>
      <c r="C50" s="5">
        <f>过饱和度!H52</f>
        <v>18911372851.025948</v>
      </c>
      <c r="D50" s="5">
        <f>过饱和度!K52</f>
        <v>6.7462886456422728E+18</v>
      </c>
      <c r="E50" s="5">
        <f>过饱和度!N52</f>
        <v>1.1068974073943475E+18</v>
      </c>
      <c r="F50" s="5">
        <f>过饱和度!Q52</f>
        <v>5.3180137151707929E+61</v>
      </c>
    </row>
    <row r="51" spans="1:6" x14ac:dyDescent="0.25">
      <c r="A51">
        <f>'Mg2+离子浓度'!A64</f>
        <v>0</v>
      </c>
      <c r="B51" s="5">
        <f>过饱和度!D53</f>
        <v>0.29815651788203312</v>
      </c>
      <c r="C51" s="5">
        <f>过饱和度!H53</f>
        <v>18911622565.712772</v>
      </c>
      <c r="D51" s="5">
        <f>过饱和度!K53</f>
        <v>6.7464339879143547E+18</v>
      </c>
      <c r="E51" s="5">
        <f>过饱和度!N53</f>
        <v>1.1069217160292536E+18</v>
      </c>
      <c r="F51" s="5">
        <f>过饱和度!Q53</f>
        <v>5.4269132024210571E+61</v>
      </c>
    </row>
    <row r="52" spans="1:6" x14ac:dyDescent="0.25">
      <c r="A52">
        <f>'Mg2+离子浓度'!A65</f>
        <v>0</v>
      </c>
      <c r="B52" s="5">
        <f>过饱和度!D54</f>
        <v>0.30115651788203313</v>
      </c>
      <c r="C52" s="5">
        <f>过饱和度!H54</f>
        <v>18911872280.981037</v>
      </c>
      <c r="D52" s="5">
        <f>过饱和度!K54</f>
        <v>6.7465793318643896E+18</v>
      </c>
      <c r="E52" s="5">
        <f>过饱和度!N54</f>
        <v>1.1069460249595512E+18</v>
      </c>
      <c r="F52" s="5">
        <f>过饱和度!Q54</f>
        <v>5.536921293084938E+61</v>
      </c>
    </row>
    <row r="53" spans="1:6" x14ac:dyDescent="0.25">
      <c r="A53">
        <f>'Mg2+离子浓度'!A66</f>
        <v>0</v>
      </c>
      <c r="B53" s="5">
        <f>过饱和度!D55</f>
        <v>0.30315651788203313</v>
      </c>
      <c r="C53" s="5">
        <f>过饱和度!H55</f>
        <v>18912021355.592457</v>
      </c>
      <c r="D53" s="5">
        <f>过饱和度!K55</f>
        <v>6.7466686725662259E+18</v>
      </c>
      <c r="E53" s="5">
        <f>过饱和度!N55</f>
        <v>1.1069610604565202E+18</v>
      </c>
      <c r="F53" s="5">
        <f>过饱和度!Q55</f>
        <v>5.6108641199723855E+61</v>
      </c>
    </row>
    <row r="54" spans="1:6" x14ac:dyDescent="0.25">
      <c r="A54">
        <f>'Mg2+离子浓度'!A67</f>
        <v>0</v>
      </c>
      <c r="B54" s="5">
        <f>过饱和度!D56</f>
        <v>0.31315651788203314</v>
      </c>
      <c r="C54" s="5">
        <f>过饱和度!H56</f>
        <v>18913028855.976425</v>
      </c>
      <c r="D54" s="5">
        <f>过饱和度!K56</f>
        <v>6.7472292031495424E+18</v>
      </c>
      <c r="E54" s="5">
        <f>过饱和度!N56</f>
        <v>1.1070538724905007E+18</v>
      </c>
      <c r="F54" s="5">
        <f>过饱和度!Q56</f>
        <v>5.9881572682973659E+61</v>
      </c>
    </row>
    <row r="55" spans="1:6" x14ac:dyDescent="0.25">
      <c r="A55">
        <f>'Mg2+离子浓度'!A68</f>
        <v>0</v>
      </c>
      <c r="B55" s="5">
        <f>过饱和度!D57</f>
        <v>0.34315651788203311</v>
      </c>
      <c r="C55" s="5">
        <f>过饱和度!H57</f>
        <v>18916320397.051659</v>
      </c>
      <c r="D55" s="5">
        <f>过饱和度!K57</f>
        <v>6.7490277436697784E+18</v>
      </c>
      <c r="E55" s="5">
        <f>过饱和度!N57</f>
        <v>1.1073504288958428E+18</v>
      </c>
      <c r="F55" s="5">
        <f>过饱和度!Q57</f>
        <v>7.1943496783291337E+61</v>
      </c>
    </row>
    <row r="56" spans="1:6" x14ac:dyDescent="0.25">
      <c r="A56">
        <f>'Mg2+离子浓度'!A69</f>
        <v>0</v>
      </c>
      <c r="B56" s="5">
        <f>过饱和度!D58</f>
        <v>0.37315651788203313</v>
      </c>
      <c r="C56" s="5">
        <f>过饱和度!H58</f>
        <v>18919612183.056023</v>
      </c>
      <c r="D56" s="5">
        <f>过饱和度!K58</f>
        <v>6.7508265880998912E+18</v>
      </c>
      <c r="E56" s="5">
        <f>过饱和度!N58</f>
        <v>1.1076470359456486E+18</v>
      </c>
      <c r="F56" s="5">
        <f>过饱和度!Q58</f>
        <v>8.5118750216711857E+61</v>
      </c>
    </row>
    <row r="57" spans="1:6" x14ac:dyDescent="0.25">
      <c r="A57">
        <f>'Mg2+离子浓度'!A70</f>
        <v>0</v>
      </c>
      <c r="B57" s="5">
        <f>过饱和度!D59</f>
        <v>0.3931565178820331</v>
      </c>
      <c r="C57" s="5">
        <f>过饱和度!H59</f>
        <v>18921751785.642216</v>
      </c>
      <c r="D57" s="5">
        <f>过饱和度!K59</f>
        <v>6.752002074250752E+18</v>
      </c>
      <c r="E57" s="5">
        <f>过饱和度!N59</f>
        <v>1.1078410975702435E+18</v>
      </c>
      <c r="F57" s="5">
        <f>过饱和度!Q59</f>
        <v>9.4521017314982724E+61</v>
      </c>
    </row>
    <row r="58" spans="1:6" x14ac:dyDescent="0.25">
      <c r="A58">
        <f>'Mg2+离子浓度'!A71</f>
        <v>0</v>
      </c>
      <c r="B58" s="5">
        <f>过饱和度!D60</f>
        <v>0.44315651788203314</v>
      </c>
      <c r="C58" s="5">
        <f>过饱和度!H60</f>
        <v>18927376982.664791</v>
      </c>
      <c r="D58" s="5">
        <f>过饱和度!K60</f>
        <v>6.7550611331687557E+18</v>
      </c>
      <c r="E58" s="5">
        <f>过饱和度!N60</f>
        <v>1.1083449024392054E+18</v>
      </c>
      <c r="F58" s="5">
        <f>过饱和度!Q60</f>
        <v>1.2020183423626819E+62</v>
      </c>
    </row>
    <row r="59" spans="1:6" x14ac:dyDescent="0.25">
      <c r="A59">
        <f>'Mg2+离子浓度'!A72</f>
        <v>0</v>
      </c>
      <c r="B59" s="5">
        <f>过饱和度!D61</f>
        <v>0.49315651788203313</v>
      </c>
      <c r="C59" s="5">
        <f>过饱和度!H61</f>
        <v>18933002924.726639</v>
      </c>
      <c r="D59" s="5">
        <f>过饱和度!K61</f>
        <v>6.7581210815451494E+18</v>
      </c>
      <c r="E59" s="5">
        <f>过饱和度!N61</f>
        <v>1.1088488549595802E+18</v>
      </c>
      <c r="F59" s="5">
        <f>过饱和度!Q61</f>
        <v>1.4899266646975387E+62</v>
      </c>
    </row>
    <row r="60" spans="1:6" x14ac:dyDescent="0.25">
      <c r="A60" t="s">
        <v>290</v>
      </c>
      <c r="B60" s="5">
        <f>过饱和度!D62</f>
        <v>0.54315651788203312</v>
      </c>
      <c r="C60" s="5">
        <f>过饱和度!H62</f>
        <v>18938629611.788418</v>
      </c>
      <c r="D60" s="5">
        <f>过饱和度!K62</f>
        <v>6.761181919488642E+18</v>
      </c>
      <c r="E60" s="5">
        <f>过饱和度!N62</f>
        <v>1.1093529551499537E+18</v>
      </c>
      <c r="F60" s="5">
        <f>过饱和度!Q62</f>
        <v>1.8090193577708236E+62</v>
      </c>
    </row>
    <row r="61" spans="1:6" s="17" customFormat="1" x14ac:dyDescent="0.25">
      <c r="A61" s="17">
        <f>'Mg2+离子浓度'!A74</f>
        <v>0.2931415442581049</v>
      </c>
      <c r="B61" s="18">
        <f>过饱和度!D63</f>
        <v>0.58630554895210207</v>
      </c>
      <c r="C61" s="18">
        <f>过饱和度!H63</f>
        <v>18943454594.313538</v>
      </c>
      <c r="D61" s="18">
        <f>过饱和度!K63</f>
        <v>6.7638104598029691E+18</v>
      </c>
      <c r="E61" s="18">
        <f>过饱和度!N63</f>
        <v>1.1097859927243308E+18</v>
      </c>
      <c r="F61" s="18">
        <f>过饱和度!Q63</f>
        <v>2.1095146830581063E+62</v>
      </c>
    </row>
    <row r="62" spans="1:6" x14ac:dyDescent="0.25">
      <c r="B62" s="5">
        <f>过饱和度!D64</f>
        <v>0.58630554905210208</v>
      </c>
      <c r="C62" s="5">
        <f>过饱和度!H64</f>
        <v>18943833671.069763</v>
      </c>
      <c r="D62" s="5">
        <f>过饱和度!K64</f>
        <v>6.7639908984523131E+18</v>
      </c>
      <c r="E62" s="5">
        <f>过饱和度!N64</f>
        <v>1.1098155985012426E+18</v>
      </c>
      <c r="F62" s="5">
        <f>过饱和度!Q64</f>
        <v>2.1095990576213386E+62</v>
      </c>
    </row>
    <row r="63" spans="1:6" x14ac:dyDescent="0.25">
      <c r="B63" s="5">
        <f>过饱和度!D65</f>
        <v>0.58630554935210211</v>
      </c>
      <c r="C63" s="5">
        <f>过饱和度!H65</f>
        <v>18944970958.614677</v>
      </c>
      <c r="D63" s="5">
        <f>过饱和度!K65</f>
        <v>6.764532247766615E+18</v>
      </c>
      <c r="E63" s="5">
        <f>过饱和度!N65</f>
        <v>1.1099044211994597E+18</v>
      </c>
      <c r="F63" s="5">
        <f>过饱和度!Q65</f>
        <v>2.1098522050792383E+62</v>
      </c>
    </row>
    <row r="64" spans="1:6" x14ac:dyDescent="0.25">
      <c r="B64" s="5">
        <f>过饱和度!D66</f>
        <v>0.58630554975210203</v>
      </c>
      <c r="C64" s="5">
        <f>过饱和度!H66</f>
        <v>18946487418.962948</v>
      </c>
      <c r="D64" s="5">
        <f>过饱和度!K66</f>
        <v>6.7652541000547256E+18</v>
      </c>
      <c r="E64" s="5">
        <f>过饱和度!N66</f>
        <v>1.1100228601668398E+18</v>
      </c>
      <c r="F64" s="5">
        <f>过饱和度!Q66</f>
        <v>2.1101897759890971E+62</v>
      </c>
    </row>
    <row r="65" spans="1:6" x14ac:dyDescent="0.25">
      <c r="B65" s="5">
        <f>过饱和度!D67</f>
        <v>0.58630554995210205</v>
      </c>
      <c r="C65" s="5">
        <f>过饱和度!H67</f>
        <v>18947245670.892666</v>
      </c>
      <c r="D65" s="5">
        <f>过饱和度!K67</f>
        <v>6.7656150441380803E+18</v>
      </c>
      <c r="E65" s="5">
        <f>过饱和度!N67</f>
        <v>1.1100820826289411E+18</v>
      </c>
      <c r="F65" s="5">
        <f>过饱和度!Q67</f>
        <v>2.1103585761154454E+62</v>
      </c>
    </row>
    <row r="66" spans="1:6" x14ac:dyDescent="0.25">
      <c r="B66" s="5">
        <f>过饱和度!D68</f>
        <v>0.58630555895210212</v>
      </c>
      <c r="C66" s="5">
        <f>过饱和度!H68</f>
        <v>18981389099.356304</v>
      </c>
      <c r="D66" s="5">
        <f>过饱和度!K68</f>
        <v>6.781872981688278E+18</v>
      </c>
      <c r="E66" s="5">
        <f>过饱和度!N68</f>
        <v>1.1127496244380963E+18</v>
      </c>
      <c r="F66" s="5">
        <f>过饱和度!Q68</f>
        <v>2.1179665317511516E+62</v>
      </c>
    </row>
    <row r="67" spans="1:6" x14ac:dyDescent="0.25">
      <c r="B67" s="5">
        <f>过饱和度!D69</f>
        <v>0.58630564895210202</v>
      </c>
      <c r="C67" s="5">
        <f>过饱和度!H69</f>
        <v>19325083479.724247</v>
      </c>
      <c r="D67" s="5">
        <f>过饱和度!K69</f>
        <v>6.9460693669539256E+18</v>
      </c>
      <c r="E67" s="5">
        <f>过饱和度!N69</f>
        <v>1.1396903486473014E+18</v>
      </c>
      <c r="F67" s="5">
        <f>过饱和度!Q69</f>
        <v>2.1953118513347703E+62</v>
      </c>
    </row>
    <row r="68" spans="1:6" x14ac:dyDescent="0.25">
      <c r="B68" s="5">
        <f>过饱和度!D70</f>
        <v>0.5863065489521021</v>
      </c>
      <c r="C68" s="5">
        <f>过饱和度!H70</f>
        <v>22992909532.799854</v>
      </c>
      <c r="D68" s="5">
        <f>过饱和度!K70</f>
        <v>8.7569538296395162E+18</v>
      </c>
      <c r="E68" s="5">
        <f>过饱和度!N70</f>
        <v>1.4368132875613857E+18</v>
      </c>
      <c r="F68" s="5">
        <f>过饱和度!Q70</f>
        <v>3.1070688638550758E+62</v>
      </c>
    </row>
    <row r="69" spans="1:6" x14ac:dyDescent="0.25">
      <c r="A69">
        <f>'Mg2+离子浓度'!A82</f>
        <v>7.4868119641229509E-6</v>
      </c>
      <c r="B69" s="5">
        <f>过饱和度!D71</f>
        <v>0.58631303576406624</v>
      </c>
      <c r="C69" s="5">
        <f>过饱和度!H71</f>
        <v>63859861122.699333</v>
      </c>
      <c r="D69" s="5">
        <f>过饱和度!K71</f>
        <v>3.4181182117250695E+19</v>
      </c>
      <c r="E69" s="5">
        <f>过饱和度!N71</f>
        <v>5.6083102522983291E+18</v>
      </c>
      <c r="F69" s="5">
        <f>过饱和度!Q71</f>
        <v>2.3943154277937796E+63</v>
      </c>
    </row>
    <row r="70" spans="1:6" x14ac:dyDescent="0.25">
      <c r="A70">
        <f>'Mg2+离子浓度'!A83</f>
        <v>0</v>
      </c>
      <c r="B70" s="5">
        <f>过饱和度!D72</f>
        <v>0.58631554895210203</v>
      </c>
      <c r="C70" s="5">
        <f>过饱和度!H72</f>
        <v>63859850460.845078</v>
      </c>
      <c r="D70" s="5">
        <f>过饱和度!K72</f>
        <v>3.4181175275744973E+19</v>
      </c>
      <c r="E70" s="5">
        <f>过饱和度!N72</f>
        <v>5.6083091974628997E+18</v>
      </c>
      <c r="F70" s="5">
        <f>过饱和度!Q72</f>
        <v>2.3943350542604418E+63</v>
      </c>
    </row>
    <row r="71" spans="1:6" x14ac:dyDescent="0.25">
      <c r="A71">
        <f>'Mg2+离子浓度'!A84</f>
        <v>0</v>
      </c>
      <c r="B71" s="5">
        <f>过饱和度!D73</f>
        <v>0.58632554895210209</v>
      </c>
      <c r="C71" s="5">
        <f>过饱和度!H73</f>
        <v>63859830561.873268</v>
      </c>
      <c r="D71" s="5">
        <f>过饱和度!K73</f>
        <v>3.4181162727594586E+19</v>
      </c>
      <c r="E71" s="5">
        <f>过饱和度!N73</f>
        <v>5.6083072736397056E+18</v>
      </c>
      <c r="F71" s="5">
        <f>过饱和度!Q73</f>
        <v>2.3944150900807132E+63</v>
      </c>
    </row>
    <row r="72" spans="1:6" x14ac:dyDescent="0.25">
      <c r="A72">
        <f>'Mg2+离子浓度'!A85</f>
        <v>0</v>
      </c>
      <c r="B72" s="5">
        <f>过饱和度!D74</f>
        <v>0.58635554895210207</v>
      </c>
      <c r="C72" s="5">
        <f>过饱和度!H74</f>
        <v>63859799575.931549</v>
      </c>
      <c r="D72" s="5">
        <f>过饱和度!K74</f>
        <v>3.4181143787651121E+19</v>
      </c>
      <c r="E72" s="5">
        <f>过饱和度!N74</f>
        <v>5.6083043999230863E+18</v>
      </c>
      <c r="F72" s="5">
        <f>过饱和度!Q74</f>
        <v>2.3946576798247858E+63</v>
      </c>
    </row>
    <row r="73" spans="1:6" x14ac:dyDescent="0.25">
      <c r="A73">
        <f>'Mg2+离子浓度'!A86</f>
        <v>0</v>
      </c>
      <c r="B73" s="5">
        <f>过饱和度!D75</f>
        <v>0.58638554895210204</v>
      </c>
      <c r="C73" s="5">
        <f>过饱和度!H75</f>
        <v>63859768590.006165</v>
      </c>
      <c r="D73" s="5">
        <f>过饱和度!K75</f>
        <v>3.4181124847719191E+19</v>
      </c>
      <c r="E73" s="5">
        <f>过饱和度!N75</f>
        <v>5.6083015262081126E+18</v>
      </c>
      <c r="F73" s="5">
        <f>过饱和度!Q75</f>
        <v>2.3949002816150411E+63</v>
      </c>
    </row>
    <row r="74" spans="1:6" x14ac:dyDescent="0.25">
      <c r="A74">
        <f>'Mg2+离子浓度'!A87</f>
        <v>0</v>
      </c>
      <c r="B74" s="5">
        <f>过饱和度!D76</f>
        <v>0.58640554895210206</v>
      </c>
      <c r="C74" s="5">
        <f>过饱和度!H76</f>
        <v>63859742056.426247</v>
      </c>
      <c r="D74" s="5">
        <f>过饱和度!K76</f>
        <v>3.4181108392833946E+19</v>
      </c>
      <c r="E74" s="5">
        <f>过饱和度!N76</f>
        <v>5.608299017312937E+18</v>
      </c>
      <c r="F74" s="5">
        <f>过饱和度!Q76</f>
        <v>2.3950615162722387E+63</v>
      </c>
    </row>
    <row r="75" spans="1:6" x14ac:dyDescent="0.25">
      <c r="A75">
        <f>'Mg2+离子浓度'!A88</f>
        <v>0</v>
      </c>
      <c r="B75" s="5">
        <f>过饱和度!D77</f>
        <v>0.58650554895210205</v>
      </c>
      <c r="C75" s="5">
        <f>过饱和度!H77</f>
        <v>63859697897.595917</v>
      </c>
      <c r="D75" s="5">
        <f>过饱和度!K77</f>
        <v>3.4181083779919438E+19</v>
      </c>
      <c r="E75" s="5">
        <f>过饱和度!N77</f>
        <v>5.608295405915605E+18</v>
      </c>
      <c r="F75" s="5">
        <f>过饱和度!Q77</f>
        <v>2.3958754012486829E+63</v>
      </c>
    </row>
    <row r="76" spans="1:6" x14ac:dyDescent="0.25">
      <c r="A76">
        <f>'Mg2+离子浓度'!A89</f>
        <v>0</v>
      </c>
      <c r="B76" s="5">
        <f>过饱和度!D78</f>
        <v>0.58680554895210202</v>
      </c>
      <c r="C76" s="5">
        <f>过饱和度!H78</f>
        <v>63859656212.989296</v>
      </c>
      <c r="D76" s="5">
        <f>过饱和度!K78</f>
        <v>3.4181069089874416E+19</v>
      </c>
      <c r="E76" s="5">
        <f>过饱和度!N78</f>
        <v>5.6082937352014797E+18</v>
      </c>
      <c r="F76" s="5">
        <f>过饱和度!Q78</f>
        <v>2.3983257168935496E+63</v>
      </c>
    </row>
    <row r="77" spans="1:6" x14ac:dyDescent="0.25">
      <c r="A77">
        <f>'Mg2+离子浓度'!A90</f>
        <v>0</v>
      </c>
      <c r="B77" s="5">
        <f>过饱和度!D79</f>
        <v>0.5871055489521021</v>
      </c>
      <c r="C77" s="5">
        <f>过饱和度!H79</f>
        <v>63859614528.415359</v>
      </c>
      <c r="D77" s="5">
        <f>过饱和度!K79</f>
        <v>3.4181054399840088E+19</v>
      </c>
      <c r="E77" s="5">
        <f>过饱和度!N79</f>
        <v>5.6082920644885729E+18</v>
      </c>
      <c r="F77" s="5">
        <f>过饱和度!Q79</f>
        <v>2.4007772836734847E+63</v>
      </c>
    </row>
    <row r="78" spans="1:6" x14ac:dyDescent="0.25">
      <c r="A78">
        <f>'Mg2+离子浓度'!A91</f>
        <v>0</v>
      </c>
      <c r="B78" s="5">
        <f>过饱和度!D80</f>
        <v>0.58730554895210207</v>
      </c>
      <c r="C78" s="5">
        <f>过饱和度!H80</f>
        <v>63859568156.262611</v>
      </c>
      <c r="D78" s="5">
        <f>过饱和度!K80</f>
        <v>3.4181032500465889E+19</v>
      </c>
      <c r="E78" s="5">
        <f>过饱和度!N80</f>
        <v>5.6082890751815526E+18</v>
      </c>
      <c r="F78" s="5">
        <f>过饱和度!Q80</f>
        <v>2.4024107498202312E+63</v>
      </c>
    </row>
    <row r="79" spans="1:6" x14ac:dyDescent="0.25">
      <c r="A79">
        <f>'Mg2+离子浓度'!A92</f>
        <v>0</v>
      </c>
      <c r="B79" s="5">
        <f>过饱和度!D81</f>
        <v>0.58830554895210208</v>
      </c>
      <c r="C79" s="5">
        <f>过饱和度!H81</f>
        <v>63859616184.7575</v>
      </c>
      <c r="D79" s="5">
        <f>过饱和度!K81</f>
        <v>3.4181105344763015E+19</v>
      </c>
      <c r="E79" s="5">
        <f>过饱和度!N81</f>
        <v>5.608302377452162E+18</v>
      </c>
      <c r="F79" s="5">
        <f>过饱和度!Q81</f>
        <v>2.4106106718727761E+63</v>
      </c>
    </row>
    <row r="80" spans="1:6" x14ac:dyDescent="0.25">
      <c r="A80">
        <f>'Mg2+离子浓度'!A93</f>
        <v>0</v>
      </c>
      <c r="B80" s="5">
        <f>过饱和度!D82</f>
        <v>0.59130554895210208</v>
      </c>
      <c r="C80" s="5">
        <f>过饱和度!H82</f>
        <v>63860047377.880165</v>
      </c>
      <c r="D80" s="5">
        <f>过饱和度!K82</f>
        <v>3.4181510922946712E+19</v>
      </c>
      <c r="E80" s="5">
        <f>过饱和度!N82</f>
        <v>5.6083712618952643E+18</v>
      </c>
      <c r="F80" s="5">
        <f>过饱和度!Q82</f>
        <v>2.4353196637833597E+63</v>
      </c>
    </row>
    <row r="81" spans="1:6" x14ac:dyDescent="0.25">
      <c r="A81">
        <f>'Mg2+离子浓度'!A94</f>
        <v>0</v>
      </c>
      <c r="B81" s="5">
        <f>过饱和度!D83</f>
        <v>0.59430554895210208</v>
      </c>
      <c r="C81" s="5">
        <f>过饱和度!H83</f>
        <v>63860478570.458435</v>
      </c>
      <c r="D81" s="5">
        <f>过饱和度!K83</f>
        <v>3.4181916503168098E+19</v>
      </c>
      <c r="E81" s="5">
        <f>过饱和度!N83</f>
        <v>5.6084401467291822E+18</v>
      </c>
      <c r="F81" s="5">
        <f>过饱和度!Q83</f>
        <v>2.4601552637523917E+63</v>
      </c>
    </row>
    <row r="82" spans="1:6" x14ac:dyDescent="0.25">
      <c r="A82">
        <f>'Mg2+离子浓度'!A95</f>
        <v>0</v>
      </c>
      <c r="B82" s="5">
        <f>过饱和度!D84</f>
        <v>0.59630554895210208</v>
      </c>
      <c r="C82" s="5">
        <f>过饱和度!H84</f>
        <v>63860707268.111137</v>
      </c>
      <c r="D82" s="5">
        <f>过饱和度!K84</f>
        <v>3.4182148607389352E+19</v>
      </c>
      <c r="E82" s="5">
        <f>过饱和度!N84</f>
        <v>5.6084801391402291E+18</v>
      </c>
      <c r="F82" s="5">
        <f>过饱和度!Q84</f>
        <v>2.4767774352605083E+63</v>
      </c>
    </row>
    <row r="83" spans="1:6" x14ac:dyDescent="0.25">
      <c r="A83">
        <f>'Mg2+离子浓度'!A96</f>
        <v>0</v>
      </c>
      <c r="B83" s="5">
        <f>过饱和度!D85</f>
        <v>0.60630554895210209</v>
      </c>
      <c r="C83" s="5">
        <f>过饱和度!H85</f>
        <v>63862735863.924706</v>
      </c>
      <c r="D83" s="5">
        <f>过饱和度!K85</f>
        <v>3.4183885784579867E+19</v>
      </c>
      <c r="E83" s="5">
        <f>过饱和度!N85</f>
        <v>5.6087694390009078E+18</v>
      </c>
      <c r="F83" s="5">
        <f>过饱和度!Q85</f>
        <v>2.5608129868233104E+63</v>
      </c>
    </row>
    <row r="84" spans="1:6" x14ac:dyDescent="0.25">
      <c r="A84">
        <f>'Mg2+离子浓度'!A97</f>
        <v>0</v>
      </c>
      <c r="B84" s="5">
        <f>过饱和度!D86</f>
        <v>0.63630554895210212</v>
      </c>
      <c r="C84" s="5">
        <f>过饱和度!H86</f>
        <v>63869729772.36779</v>
      </c>
      <c r="D84" s="5">
        <f>过饱和度!K86</f>
        <v>3.4189689219362845E+19</v>
      </c>
      <c r="E84" s="5">
        <f>过饱和度!N86</f>
        <v>5.6097290433721375E+18</v>
      </c>
      <c r="F84" s="5">
        <f>过饱和度!Q86</f>
        <v>2.8214786403539327E+63</v>
      </c>
    </row>
    <row r="85" spans="1:6" x14ac:dyDescent="0.25">
      <c r="A85">
        <f>'Mg2+离子浓度'!A98</f>
        <v>0</v>
      </c>
      <c r="B85" s="5">
        <f>过饱和度!D87</f>
        <v>0.66630554895210203</v>
      </c>
      <c r="C85" s="5">
        <f>过饱和度!H87</f>
        <v>63876723974.45491</v>
      </c>
      <c r="D85" s="5">
        <f>过饱和度!K87</f>
        <v>3.4195493260149158E+19</v>
      </c>
      <c r="E85" s="5">
        <f>过饱和度!N87</f>
        <v>5.6106887496956109E+18</v>
      </c>
      <c r="F85" s="5">
        <f>过饱和度!Q87</f>
        <v>3.0948715216809774E+63</v>
      </c>
    </row>
    <row r="86" spans="1:6" x14ac:dyDescent="0.25">
      <c r="A86">
        <f>'Mg2+离子浓度'!A99</f>
        <v>0</v>
      </c>
      <c r="B86" s="5">
        <f>过饱和度!D88</f>
        <v>0.68630554895210205</v>
      </c>
      <c r="C86" s="5">
        <f>过饱和度!H88</f>
        <v>63881201057.677162</v>
      </c>
      <c r="D86" s="5">
        <f>过饱和度!K88</f>
        <v>3.4199241837601935E+19</v>
      </c>
      <c r="E86" s="5">
        <f>过饱和度!N88</f>
        <v>5.6113098462812611E+18</v>
      </c>
      <c r="F86" s="5">
        <f>过饱和度!Q88</f>
        <v>3.2841886068489912E+63</v>
      </c>
    </row>
    <row r="87" spans="1:6" x14ac:dyDescent="0.25">
      <c r="A87">
        <f>'Mg2+离子浓度'!A100</f>
        <v>0</v>
      </c>
      <c r="B87" s="5">
        <f>过饱和度!D89</f>
        <v>0.7363055489521021</v>
      </c>
      <c r="C87" s="5">
        <f>过饱和度!H89</f>
        <v>63893325155.193565</v>
      </c>
      <c r="D87" s="5">
        <f>过饱和度!K89</f>
        <v>3.4209220996726526E+19</v>
      </c>
      <c r="E87" s="5">
        <f>过饱和度!N89</f>
        <v>5.6129567527719414E+18</v>
      </c>
      <c r="F87" s="5">
        <f>过饱和度!Q89</f>
        <v>3.7823940867456659E+63</v>
      </c>
    </row>
    <row r="88" spans="1:6" x14ac:dyDescent="0.25">
      <c r="A88" t="str">
        <f>'Mg2+离子浓度'!A101</f>
        <v>(t1+t2)*3</v>
      </c>
      <c r="B88" s="5">
        <f>过饱和度!D90</f>
        <v>0.78630554895210203</v>
      </c>
      <c r="C88" s="5">
        <f>过饱和度!H90</f>
        <v>63905450205.094505</v>
      </c>
      <c r="D88" s="5">
        <f>过饱和度!K90</f>
        <v>3.4219201984471609E+19</v>
      </c>
      <c r="E88" s="5">
        <f>过饱和度!N90</f>
        <v>5.6146039648895355E+18</v>
      </c>
      <c r="F88" s="5">
        <f>过饱和度!Q90</f>
        <v>4.3160907978397577E+63</v>
      </c>
    </row>
    <row r="89" spans="1:6" x14ac:dyDescent="0.25">
      <c r="A89">
        <f>'Mg2+离子浓度'!A102</f>
        <v>0.87944709321020698</v>
      </c>
      <c r="B89" s="5">
        <f>过饱和度!D91</f>
        <v>0.83630554895210207</v>
      </c>
      <c r="C89" s="5">
        <f>过饱和度!H91</f>
        <v>63917576207.326294</v>
      </c>
      <c r="D89" s="5">
        <f>过饱和度!K91</f>
        <v>3.4229184800961511E+19</v>
      </c>
      <c r="E89" s="5">
        <f>过饱和度!N91</f>
        <v>5.6162514826559877E+18</v>
      </c>
      <c r="F89" s="5">
        <f>过饱和度!Q91</f>
        <v>4.8853407590074027E+63</v>
      </c>
    </row>
    <row r="90" spans="1:6" x14ac:dyDescent="0.25">
      <c r="A90">
        <f>'Mg2+离子浓度'!A103</f>
        <v>0.2931415442581049</v>
      </c>
      <c r="B90" s="5">
        <f>过饱和度!D92</f>
        <v>0.87945458002217114</v>
      </c>
      <c r="C90" s="5">
        <f>过饱和度!H92</f>
        <v>63927935717.854546</v>
      </c>
      <c r="D90" s="5">
        <f>过饱和度!K92</f>
        <v>3.4237732308868415E+19</v>
      </c>
      <c r="E90" s="5">
        <f>过饱和度!N92</f>
        <v>5.6176628239102679E+18</v>
      </c>
      <c r="F90" s="5">
        <f>过饱和度!Q92</f>
        <v>5.4051993261711917E+63</v>
      </c>
    </row>
    <row r="91" spans="1:6" x14ac:dyDescent="0.25">
      <c r="A91">
        <f>'Mg2+离子浓度'!A104</f>
        <v>0</v>
      </c>
      <c r="B91" s="5">
        <f>过饱和度!D93</f>
        <v>0.87945458012217115</v>
      </c>
      <c r="C91" s="5">
        <f>过饱和度!H93</f>
        <v>63928788559.412331</v>
      </c>
      <c r="D91" s="5">
        <f>过饱和度!K93</f>
        <v>3.4238341217569296E+19</v>
      </c>
      <c r="E91" s="5">
        <f>过饱和度!N93</f>
        <v>5.6177627322733548E+18</v>
      </c>
      <c r="F91" s="5">
        <f>过饱和度!Q93</f>
        <v>5.4053434542276636E+63</v>
      </c>
    </row>
    <row r="92" spans="1:6" x14ac:dyDescent="0.25">
      <c r="A92">
        <f>'Mg2+离子浓度'!A105</f>
        <v>0</v>
      </c>
      <c r="B92" s="5">
        <f>过饱和度!D94</f>
        <v>0.87945458042217117</v>
      </c>
      <c r="C92" s="5">
        <f>过饱和度!H94</f>
        <v>63931347220.486427</v>
      </c>
      <c r="D92" s="5">
        <f>过饱和度!K94</f>
        <v>3.4240168051652862E+19</v>
      </c>
      <c r="E92" s="5">
        <f>过饱和度!N94</f>
        <v>5.6180624745375488E+18</v>
      </c>
      <c r="F92" s="5">
        <f>过饱和度!Q94</f>
        <v>5.4057758752774966E+63</v>
      </c>
    </row>
    <row r="93" spans="1:6" x14ac:dyDescent="0.25">
      <c r="A93">
        <f>'Mg2+离子浓度'!A106</f>
        <v>0</v>
      </c>
      <c r="B93" s="5">
        <f>过饱和度!D95</f>
        <v>0.87945458082217109</v>
      </c>
      <c r="C93" s="5">
        <f>过饱和度!H95</f>
        <v>63934758896.014488</v>
      </c>
      <c r="D93" s="5">
        <f>过饱和度!K95</f>
        <v>3.4242603957929718E+19</v>
      </c>
      <c r="E93" s="5">
        <f>过饱和度!N95</f>
        <v>5.6184621516770796E+18</v>
      </c>
      <c r="F93" s="5">
        <f>过饱和度!Q95</f>
        <v>5.4063524856703431E+63</v>
      </c>
    </row>
    <row r="94" spans="1:6" x14ac:dyDescent="0.25">
      <c r="A94">
        <f>'Mg2+离子浓度'!A107</f>
        <v>0</v>
      </c>
      <c r="B94" s="5">
        <f>过饱和度!D96</f>
        <v>0.87945458102217111</v>
      </c>
      <c r="C94" s="5">
        <f>过饱和度!H96</f>
        <v>63936464750.070618</v>
      </c>
      <c r="D94" s="5">
        <f>过饱和度!K96</f>
        <v>3.4243821940785619E+19</v>
      </c>
      <c r="E94" s="5">
        <f>过饱和度!N96</f>
        <v>5.6186619952999598E+18</v>
      </c>
      <c r="F94" s="5">
        <f>过饱和度!Q96</f>
        <v>5.4066408043944723E+63</v>
      </c>
    </row>
    <row r="95" spans="1:6" x14ac:dyDescent="0.25">
      <c r="A95">
        <f>'Mg2+离子浓度'!A108</f>
        <v>0</v>
      </c>
      <c r="B95" s="5">
        <f>过饱和度!D97</f>
        <v>0.87945459002217119</v>
      </c>
      <c r="C95" s="5">
        <f>过饱和度!H97</f>
        <v>64013263470.619972</v>
      </c>
      <c r="D95" s="5">
        <f>过饱和度!K97</f>
        <v>3.4298667336632639E+19</v>
      </c>
      <c r="E95" s="5">
        <f>过饱和度!N97</f>
        <v>5.6276608693660447E+18</v>
      </c>
      <c r="F95" s="5">
        <f>过饱和度!Q97</f>
        <v>5.4196291705930477E+63</v>
      </c>
    </row>
    <row r="96" spans="1:6" x14ac:dyDescent="0.25">
      <c r="A96">
        <f>'Mg2+离子浓度'!A109</f>
        <v>0</v>
      </c>
      <c r="B96" s="5">
        <f>过饱和度!D98</f>
        <v>0.87945468002217109</v>
      </c>
      <c r="C96" s="5">
        <f>过饱和度!H98</f>
        <v>64784640501.644836</v>
      </c>
      <c r="D96" s="5">
        <f>过饱和度!K98</f>
        <v>3.4850755056119411E+19</v>
      </c>
      <c r="E96" s="5">
        <f>过饱和度!N98</f>
        <v>5.7182457952836127E+18</v>
      </c>
      <c r="F96" s="5">
        <f>过饱和度!Q98</f>
        <v>5.5509501495835665E+63</v>
      </c>
    </row>
    <row r="97" spans="1:6" x14ac:dyDescent="0.25">
      <c r="A97">
        <f>'Mg2+离子浓度'!A110</f>
        <v>0</v>
      </c>
      <c r="B97" s="5">
        <f>过饱和度!D99</f>
        <v>0.87945558002217117</v>
      </c>
      <c r="C97" s="5">
        <f>过饱和度!H99</f>
        <v>72841950556.103348</v>
      </c>
      <c r="D97" s="5">
        <f>过饱和度!K99</f>
        <v>4.0745565907439583E+19</v>
      </c>
      <c r="E97" s="5">
        <f>过饱和度!N99</f>
        <v>6.6854484815859231E+18</v>
      </c>
      <c r="F97" s="5">
        <f>过饱和度!Q99</f>
        <v>7.0165714301764662E+63</v>
      </c>
    </row>
    <row r="98" spans="1:6" x14ac:dyDescent="0.25">
      <c r="A98">
        <f>'Mg2+离子浓度'!A111</f>
        <v>7.4868119641229509E-6</v>
      </c>
      <c r="B98" s="5">
        <f>过饱和度!D100</f>
        <v>0.8794620668341353</v>
      </c>
      <c r="C98" s="5">
        <f>过饱和度!H100</f>
        <v>151404467183.15875</v>
      </c>
      <c r="D98" s="5">
        <f>过饱和度!K100</f>
        <v>1.08067657014323E+20</v>
      </c>
      <c r="E98" s="5">
        <f>过饱和度!N100</f>
        <v>1.7731421599756175E+19</v>
      </c>
      <c r="F98" s="5">
        <f>过饱和度!Q100</f>
        <v>3.0290452566659896E+64</v>
      </c>
    </row>
    <row r="99" spans="1:6" x14ac:dyDescent="0.25">
      <c r="A99">
        <f>'Mg2+离子浓度'!A112</f>
        <v>0</v>
      </c>
      <c r="B99" s="5">
        <f>过饱和度!D101</f>
        <v>0.87946458002217109</v>
      </c>
      <c r="C99" s="5">
        <f>过饱和度!H101</f>
        <v>151404441496.11676</v>
      </c>
      <c r="D99" s="5">
        <f>过饱和度!K101</f>
        <v>1.0806763494623737E+20</v>
      </c>
      <c r="E99" s="5">
        <f>过饱和度!N101</f>
        <v>1.7731418192904655E+19</v>
      </c>
      <c r="F99" s="5">
        <f>过饱和度!Q101</f>
        <v>3.0290614053981483E+64</v>
      </c>
    </row>
    <row r="100" spans="1:6" x14ac:dyDescent="0.25">
      <c r="A100">
        <f>'Mg2+离子浓度'!A113</f>
        <v>0</v>
      </c>
      <c r="B100" s="5">
        <f>过饱和度!D102</f>
        <v>0.87947458002217116</v>
      </c>
      <c r="C100" s="5">
        <f>过饱和度!H102</f>
        <v>151404392690.51053</v>
      </c>
      <c r="D100" s="5">
        <f>过饱和度!K102</f>
        <v>1.0806759353145993E+20</v>
      </c>
      <c r="E100" s="5">
        <f>过饱和度!N102</f>
        <v>1.77314118245951E+19</v>
      </c>
      <c r="F100" s="5">
        <f>过饱和度!Q102</f>
        <v>3.029128117491731E+64</v>
      </c>
    </row>
    <row r="101" spans="1:6" x14ac:dyDescent="0.25">
      <c r="A101">
        <f>'Mg2+离子浓度'!A114</f>
        <v>0</v>
      </c>
      <c r="B101" s="5">
        <f>过饱和度!D103</f>
        <v>0.87950458002217113</v>
      </c>
      <c r="C101" s="5">
        <f>过饱和度!H103</f>
        <v>151404314344.14761</v>
      </c>
      <c r="D101" s="5">
        <f>过饱和度!K103</f>
        <v>1.0806752842353875E+20</v>
      </c>
      <c r="E101" s="5">
        <f>过饱和度!N103</f>
        <v>1.7731401881299853E+19</v>
      </c>
      <c r="F101" s="5">
        <f>过饱和度!Q103</f>
        <v>3.029331388335098E+64</v>
      </c>
    </row>
    <row r="102" spans="1:6" x14ac:dyDescent="0.25">
      <c r="A102">
        <f>'Mg2+离子浓度'!A115</f>
        <v>0</v>
      </c>
      <c r="B102" s="5">
        <f>过饱和度!D104</f>
        <v>0.87953458002217111</v>
      </c>
      <c r="C102" s="5">
        <f>过饱和度!H104</f>
        <v>151404235997.82779</v>
      </c>
      <c r="D102" s="5">
        <f>过饱和度!K104</f>
        <v>1.0806746331565955E+20</v>
      </c>
      <c r="E102" s="5">
        <f>过饱和度!N104</f>
        <v>1.7731391938010638E+19</v>
      </c>
      <c r="F102" s="5">
        <f>过饱和度!Q104</f>
        <v>3.0295346657751714E+64</v>
      </c>
    </row>
    <row r="103" spans="1:6" x14ac:dyDescent="0.25">
      <c r="A103">
        <f>'Mg2+离子浓度'!A116</f>
        <v>0</v>
      </c>
      <c r="B103" s="5">
        <f>过饱和度!D105</f>
        <v>0.87955458002217113</v>
      </c>
      <c r="C103" s="5">
        <f>过饱和度!H105</f>
        <v>151404169834.92126</v>
      </c>
      <c r="D103" s="5">
        <f>过饱和度!K105</f>
        <v>1.080674078069237E+20</v>
      </c>
      <c r="E103" s="5">
        <f>过饱和度!N105</f>
        <v>1.7731383434033838E+19</v>
      </c>
      <c r="F103" s="5">
        <f>过饱和度!Q105</f>
        <v>3.0296695469497638E+64</v>
      </c>
    </row>
    <row r="104" spans="1:6" x14ac:dyDescent="0.25">
      <c r="A104">
        <f>'Mg2+离子浓度'!A117</f>
        <v>0</v>
      </c>
      <c r="B104" s="5">
        <f>过饱和度!D106</f>
        <v>0.87965458002217112</v>
      </c>
      <c r="C104" s="5">
        <f>过饱和度!H106</f>
        <v>151404048865.32394</v>
      </c>
      <c r="D104" s="5">
        <f>过饱和度!K106</f>
        <v>1.0806731256660453E+20</v>
      </c>
      <c r="E104" s="5">
        <f>过饱和度!N106</f>
        <v>1.7731369157269668E+19</v>
      </c>
      <c r="F104" s="5">
        <f>过饱和度!Q106</f>
        <v>3.030353649585573E+64</v>
      </c>
    </row>
    <row r="105" spans="1:6" x14ac:dyDescent="0.25">
      <c r="A105">
        <f>'Mg2+离子浓度'!A118</f>
        <v>0</v>
      </c>
      <c r="B105" s="5">
        <f>过饱和度!D107</f>
        <v>0.87995458002217108</v>
      </c>
      <c r="C105" s="5">
        <f>过饱和度!H107</f>
        <v>151403901213.81113</v>
      </c>
      <c r="D105" s="5">
        <f>过饱和度!K107</f>
        <v>1.0806721385095573E+20</v>
      </c>
      <c r="E105" s="5">
        <f>过饱和度!N107</f>
        <v>1.7731355298540575E+19</v>
      </c>
      <c r="F105" s="5">
        <f>过饱和度!Q107</f>
        <v>3.0324163237363392E+64</v>
      </c>
    </row>
    <row r="106" spans="1:6" x14ac:dyDescent="0.25">
      <c r="A106">
        <f>'Mg2+离子浓度'!A119</f>
        <v>0</v>
      </c>
      <c r="B106" s="5">
        <f>过饱和度!D108</f>
        <v>0.88025458002217116</v>
      </c>
      <c r="C106" s="5">
        <f>过饱和度!H108</f>
        <v>151403753562.47559</v>
      </c>
      <c r="D106" s="5">
        <f>过饱和度!K108</f>
        <v>1.0806711513543279E+20</v>
      </c>
      <c r="E106" s="5">
        <f>过饱和度!N108</f>
        <v>1.7731341439828154E+19</v>
      </c>
      <c r="F106" s="5">
        <f>过饱和度!Q108</f>
        <v>3.0344796966240711E+64</v>
      </c>
    </row>
    <row r="107" spans="1:6" x14ac:dyDescent="0.25">
      <c r="A107">
        <f>'Mg2+离子浓度'!A120</f>
        <v>0</v>
      </c>
      <c r="B107" s="5">
        <f>过饱和度!D109</f>
        <v>0.88045458002217114</v>
      </c>
      <c r="C107" s="5">
        <f>过饱和度!H109</f>
        <v>151403611071.50638</v>
      </c>
      <c r="D107" s="5">
        <f>过饱和度!K109</f>
        <v>1.0806701105065296E+20</v>
      </c>
      <c r="E107" s="5">
        <f>过饱和度!N109</f>
        <v>1.7731326271063845E+19</v>
      </c>
      <c r="F107" s="5">
        <f>过饱和度!Q109</f>
        <v>3.0358536362834507E+64</v>
      </c>
    </row>
    <row r="108" spans="1:6" x14ac:dyDescent="0.25">
      <c r="A108">
        <f>'Mg2+离子浓度'!A121</f>
        <v>0</v>
      </c>
      <c r="B108" s="5">
        <f>过饱和度!D110</f>
        <v>0.88145458002217114</v>
      </c>
      <c r="C108" s="5">
        <f>过饱和度!H110</f>
        <v>151403562201.92352</v>
      </c>
      <c r="D108" s="5">
        <f>过饱和度!K110</f>
        <v>1.0806706711817244E+20</v>
      </c>
      <c r="E108" s="5">
        <f>过饱和度!N110</f>
        <v>1.7731339739493038E+19</v>
      </c>
      <c r="F108" s="5">
        <f>过饱和度!Q110</f>
        <v>3.042758616787654E+64</v>
      </c>
    </row>
    <row r="109" spans="1:6" x14ac:dyDescent="0.25">
      <c r="A109">
        <f>'Mg2+离子浓度'!A122</f>
        <v>0</v>
      </c>
      <c r="B109" s="5">
        <f>过饱和度!D111</f>
        <v>0.88445458002217114</v>
      </c>
      <c r="C109" s="5">
        <f>过饱和度!H111</f>
        <v>151404096291.69415</v>
      </c>
      <c r="D109" s="5">
        <f>过饱和度!K111</f>
        <v>1.080678266812108E+20</v>
      </c>
      <c r="E109" s="5">
        <f>过饱和度!N111</f>
        <v>1.7731471760689592E+19</v>
      </c>
      <c r="F109" s="5">
        <f>过饱和度!Q111</f>
        <v>3.0635523450837006E+64</v>
      </c>
    </row>
    <row r="110" spans="1:6" x14ac:dyDescent="0.25">
      <c r="A110">
        <f>'Mg2+离子浓度'!A123</f>
        <v>0</v>
      </c>
      <c r="B110" s="5">
        <f>过饱和度!D112</f>
        <v>0.88745458002217115</v>
      </c>
      <c r="C110" s="5">
        <f>过饱和度!H112</f>
        <v>151404630379.56464</v>
      </c>
      <c r="D110" s="5">
        <f>过饱和度!K112</f>
        <v>1.0806858624553624E+20</v>
      </c>
      <c r="E110" s="5">
        <f>过饱和度!N112</f>
        <v>1.7731603782204346E+19</v>
      </c>
      <c r="F110" s="5">
        <f>过饱和度!Q112</f>
        <v>3.0844171992537033E+64</v>
      </c>
    </row>
    <row r="111" spans="1:6" x14ac:dyDescent="0.25">
      <c r="A111">
        <f>'Mg2+离子浓度'!A124</f>
        <v>0</v>
      </c>
      <c r="B111" s="5">
        <f>过饱和度!D113</f>
        <v>0.88945458002217115</v>
      </c>
      <c r="C111" s="5">
        <f>过饱和度!H113</f>
        <v>151404847116.26404</v>
      </c>
      <c r="D111" s="5">
        <f>过饱和度!K113</f>
        <v>1.0806897158597915E+20</v>
      </c>
      <c r="E111" s="5">
        <f>过饱和度!N113</f>
        <v>1.7731673045265979E+19</v>
      </c>
      <c r="F111" s="5">
        <f>过饱和度!Q113</f>
        <v>3.0983600656082306E+64</v>
      </c>
    </row>
    <row r="112" spans="1:6" x14ac:dyDescent="0.25">
      <c r="A112">
        <f>'Mg2+离子浓度'!A125</f>
        <v>0</v>
      </c>
      <c r="B112" s="5">
        <f>过饱和度!D114</f>
        <v>0.89945458002217116</v>
      </c>
      <c r="C112" s="5">
        <f>过饱和度!H114</f>
        <v>151408029253.25055</v>
      </c>
      <c r="D112" s="5">
        <f>过饱和度!K114</f>
        <v>1.0807272137456725E+20</v>
      </c>
      <c r="E112" s="5">
        <f>过饱和度!N114</f>
        <v>1.7732301801328359E+19</v>
      </c>
      <c r="F112" s="5">
        <f>过饱和度!Q114</f>
        <v>3.1686486482168743E+64</v>
      </c>
    </row>
    <row r="113" spans="1:6" x14ac:dyDescent="0.25">
      <c r="A113">
        <f>'Mg2+离子浓度'!A126</f>
        <v>0</v>
      </c>
      <c r="B113" s="5">
        <f>过饱和度!D115</f>
        <v>0.92945458002217118</v>
      </c>
      <c r="C113" s="5">
        <f>过饱和度!H115</f>
        <v>151419728431.89032</v>
      </c>
      <c r="D113" s="5">
        <f>过饱和度!K115</f>
        <v>1.080858414358661E+20</v>
      </c>
      <c r="E113" s="5">
        <f>过饱和度!N115</f>
        <v>1.7734477894771137E+19</v>
      </c>
      <c r="F113" s="5">
        <f>过饱和度!Q115</f>
        <v>3.3843862630478017E+64</v>
      </c>
    </row>
    <row r="114" spans="1:6" x14ac:dyDescent="0.25">
      <c r="A114">
        <f>'Mg2+离子浓度'!A127</f>
        <v>0</v>
      </c>
      <c r="B114" s="5">
        <f>过饱和度!D116</f>
        <v>0.9594545800221711</v>
      </c>
      <c r="C114" s="5">
        <f>过饱和度!H116</f>
        <v>151431427910.87823</v>
      </c>
      <c r="D114" s="5">
        <f>过饱和度!K116</f>
        <v>1.0809896244358596E+20</v>
      </c>
      <c r="E114" s="5">
        <f>过饱和度!N116</f>
        <v>1.7736654149209151E+19</v>
      </c>
      <c r="F114" s="5">
        <f>过饱和度!Q116</f>
        <v>3.6072839125778668E+64</v>
      </c>
    </row>
    <row r="115" spans="1:6" x14ac:dyDescent="0.25">
      <c r="A115">
        <f>'Mg2+离子浓度'!A128</f>
        <v>0</v>
      </c>
      <c r="B115" s="5">
        <f>过饱和度!D117</f>
        <v>0.97945458002217112</v>
      </c>
      <c r="C115" s="5">
        <f>过饱和度!H117</f>
        <v>151438787070.47119</v>
      </c>
      <c r="D115" s="5">
        <f>过饱和度!K117</f>
        <v>1.0810732743172083E+20</v>
      </c>
      <c r="E115" s="5">
        <f>过饱和度!N117</f>
        <v>1.7738045758077649E+19</v>
      </c>
      <c r="F115" s="5">
        <f>过饱和度!Q117</f>
        <v>3.7598376119454343E+64</v>
      </c>
    </row>
    <row r="116" spans="1:6" x14ac:dyDescent="0.25">
      <c r="A116">
        <f>'Mg2+离子浓度'!A129</f>
        <v>0</v>
      </c>
      <c r="B116" s="5">
        <f>过饱和度!D118</f>
        <v>1.0294545800221711</v>
      </c>
      <c r="C116" s="5">
        <f>过饱和度!H118</f>
        <v>151459392165.72775</v>
      </c>
      <c r="D116" s="5">
        <f>过饱和度!K118</f>
        <v>1.0813015904376109E+20</v>
      </c>
      <c r="E116" s="5">
        <f>过饱和度!N118</f>
        <v>1.7741822130271492E+19</v>
      </c>
      <c r="F116" s="5">
        <f>过饱和度!Q118</f>
        <v>4.1552943225003182E+64</v>
      </c>
    </row>
    <row r="117" spans="1:6" x14ac:dyDescent="0.25">
      <c r="A117" t="str">
        <f>'Mg2+离子浓度'!A130</f>
        <v>(t1+t2)*4</v>
      </c>
      <c r="B117" s="5">
        <f>过饱和度!D119</f>
        <v>1.0794545800221711</v>
      </c>
      <c r="C117" s="5">
        <f>过饱和度!H119</f>
        <v>151479998322.5304</v>
      </c>
      <c r="D117" s="5">
        <f>过饱和度!K119</f>
        <v>1.0815299361205092E+20</v>
      </c>
      <c r="E117" s="5">
        <f>过饱和度!N119</f>
        <v>1.774559900032957E+19</v>
      </c>
      <c r="F117" s="5">
        <f>过饱和度!Q119</f>
        <v>4.5707022434432859E+64</v>
      </c>
    </row>
    <row r="118" spans="1:6" x14ac:dyDescent="0.25">
      <c r="A118">
        <f>'Mg2+离子浓度'!A131</f>
        <v>1.172596124280276</v>
      </c>
      <c r="B118" s="5">
        <f>过饱和度!D120</f>
        <v>1.1294545800221711</v>
      </c>
      <c r="C118" s="5">
        <f>过饱和度!H120</f>
        <v>151500605540.81409</v>
      </c>
      <c r="D118" s="5">
        <f>过饱和度!K120</f>
        <v>1.0817583113671015E+20</v>
      </c>
      <c r="E118" s="5">
        <f>过饱和度!N120</f>
        <v>1.7749376368274049E+19</v>
      </c>
      <c r="F118" s="5">
        <f>过饱和度!Q120</f>
        <v>5.0060866773626026E+64</v>
      </c>
    </row>
    <row r="119" spans="1:6" x14ac:dyDescent="0.25">
      <c r="A119">
        <f>'Mg2+离子浓度'!A132</f>
        <v>0.2931415442581049</v>
      </c>
      <c r="B119" s="5">
        <f>过饱和度!D121</f>
        <v>1.1726036110922402</v>
      </c>
      <c r="C119" s="5">
        <f>过饱和度!H121</f>
        <v>151518139353.90317</v>
      </c>
      <c r="D119" s="5">
        <f>过饱和度!K121</f>
        <v>1.0819532399299941E+20</v>
      </c>
      <c r="E119" s="5">
        <f>过饱和度!N121</f>
        <v>1.7752602811623244E+19</v>
      </c>
      <c r="F119" s="5">
        <f>过饱和度!Q121</f>
        <v>5.397872220700474E+64</v>
      </c>
    </row>
    <row r="120" spans="1:6" x14ac:dyDescent="0.25">
      <c r="A120">
        <f>'Mg2+离子浓度'!A133</f>
        <v>0</v>
      </c>
      <c r="B120" s="5">
        <f>过饱和度!D122</f>
        <v>1.1726036111922402</v>
      </c>
      <c r="C120" s="5">
        <f>过饱和度!H122</f>
        <v>151519655374.15344</v>
      </c>
      <c r="D120" s="5">
        <f>过饱和度!K122</f>
        <v>1.0819676716458402E+20</v>
      </c>
      <c r="E120" s="5">
        <f>过饱和度!N122</f>
        <v>1.7752839605464322E+19</v>
      </c>
      <c r="F120" s="5">
        <f>过饱和度!Q122</f>
        <v>5.3979801702830359E+64</v>
      </c>
    </row>
    <row r="121" spans="1:6" x14ac:dyDescent="0.25">
      <c r="A121">
        <f>'Mg2+离子浓度'!A134</f>
        <v>0</v>
      </c>
      <c r="B121" s="5">
        <f>过饱和度!D123</f>
        <v>1.1726036114922402</v>
      </c>
      <c r="C121" s="5">
        <f>过饱和度!H123</f>
        <v>151524203711.00137</v>
      </c>
      <c r="D121" s="5">
        <f>过饱和度!K123</f>
        <v>1.0820109695319436E+20</v>
      </c>
      <c r="E121" s="5">
        <f>过饱和度!N123</f>
        <v>1.7753550030207846E+19</v>
      </c>
      <c r="F121" s="5">
        <f>过饱和度!Q123</f>
        <v>5.3983040474652614E+64</v>
      </c>
    </row>
    <row r="122" spans="1:6" x14ac:dyDescent="0.25">
      <c r="A122">
        <f>'Mg2+离子浓度'!A135</f>
        <v>0</v>
      </c>
      <c r="B122" s="5">
        <f>过饱和度!D124</f>
        <v>1.1726036118922403</v>
      </c>
      <c r="C122" s="5">
        <f>过饱和度!H124</f>
        <v>151530268354.28497</v>
      </c>
      <c r="D122" s="5">
        <f>过饱和度!K124</f>
        <v>1.0820687025250635E+20</v>
      </c>
      <c r="E122" s="5">
        <f>过饱和度!N124</f>
        <v>1.7754497303444697E+19</v>
      </c>
      <c r="F122" s="5">
        <f>过饱和度!Q124</f>
        <v>5.3987359132029541E+64</v>
      </c>
    </row>
    <row r="123" spans="1:6" x14ac:dyDescent="0.25">
      <c r="A123">
        <f>'Mg2+离子浓度'!A136</f>
        <v>0</v>
      </c>
      <c r="B123" s="5">
        <f>过饱和度!D125</f>
        <v>1.1726036120922403</v>
      </c>
      <c r="C123" s="5">
        <f>过饱和度!H125</f>
        <v>151533300666.22769</v>
      </c>
      <c r="D123" s="5">
        <f>过饱和度!K125</f>
        <v>1.0820975692762659E+20</v>
      </c>
      <c r="E123" s="5">
        <f>过饱和度!N125</f>
        <v>1.7754970944801059E+19</v>
      </c>
      <c r="F123" s="5">
        <f>过饱和度!Q125</f>
        <v>5.3989518511045767E+64</v>
      </c>
    </row>
    <row r="124" spans="1:6" x14ac:dyDescent="0.25">
      <c r="A124">
        <f>'Mg2+离子浓度'!A137</f>
        <v>0</v>
      </c>
      <c r="B124" s="5">
        <f>过饱和度!D126</f>
        <v>1.1726036210922401</v>
      </c>
      <c r="C124" s="5">
        <f>过饱和度!H126</f>
        <v>151669805769.7356</v>
      </c>
      <c r="D124" s="5">
        <f>过饱和度!K126</f>
        <v>1.0833972508875966E+20</v>
      </c>
      <c r="E124" s="5">
        <f>过饱和度!N126</f>
        <v>1.7776295853896391E+19</v>
      </c>
      <c r="F124" s="5">
        <f>过饱和度!Q126</f>
        <v>5.4086772626396119E+64</v>
      </c>
    </row>
    <row r="125" spans="1:6" x14ac:dyDescent="0.25">
      <c r="A125">
        <f>'Mg2+离子浓度'!A138</f>
        <v>0</v>
      </c>
      <c r="B125" s="5">
        <f>过饱和度!D127</f>
        <v>1.1726037110922403</v>
      </c>
      <c r="C125" s="5">
        <f>过饱和度!H127</f>
        <v>153039379415.86896</v>
      </c>
      <c r="D125" s="5">
        <f>过饱和度!K127</f>
        <v>1.0964586524429651E+20</v>
      </c>
      <c r="E125" s="5">
        <f>过饱和度!N127</f>
        <v>1.7990604552956406E+19</v>
      </c>
      <c r="F125" s="5">
        <f>过饱和度!Q127</f>
        <v>5.5067378997257521E+64</v>
      </c>
    </row>
    <row r="126" spans="1:6" x14ac:dyDescent="0.25">
      <c r="A126">
        <f>'Mg2+离子浓度'!A139</f>
        <v>0</v>
      </c>
      <c r="B126" s="5">
        <f>过饱和度!D128</f>
        <v>1.1726046110922401</v>
      </c>
      <c r="C126" s="5">
        <f>过饱和度!H128</f>
        <v>167191315398.47366</v>
      </c>
      <c r="D126" s="5">
        <f>过饱和度!K128</f>
        <v>1.2336661578924717E+20</v>
      </c>
      <c r="E126" s="5">
        <f>过饱和度!N128</f>
        <v>2.0241874931491824E+19</v>
      </c>
      <c r="F126" s="5">
        <f>过饱和度!Q128</f>
        <v>6.5715691435306358E+64</v>
      </c>
    </row>
    <row r="127" spans="1:6" x14ac:dyDescent="0.25">
      <c r="A127">
        <f>'Mg2+离子浓度'!A140</f>
        <v>7.4868119641229509E-6</v>
      </c>
      <c r="B127" s="5">
        <f>过饱和度!D129</f>
        <v>1.1726110979042044</v>
      </c>
      <c r="C127" s="5">
        <f>过饱和度!H129</f>
        <v>295738949024.94031</v>
      </c>
      <c r="D127" s="5">
        <f>过饱和度!K129</f>
        <v>2.6388058073134455E+20</v>
      </c>
      <c r="E127" s="5">
        <f>过饱和度!N129</f>
        <v>4.3297031309826859E+19</v>
      </c>
      <c r="F127" s="5">
        <f>过饱和度!Q129</f>
        <v>2.0548990323095342E+65</v>
      </c>
    </row>
    <row r="128" spans="1:6" x14ac:dyDescent="0.25">
      <c r="A128">
        <f>'Mg2+离子浓度'!A141</f>
        <v>0</v>
      </c>
      <c r="B128" s="5">
        <f>过饱和度!D130</f>
        <v>1.1726136110922403</v>
      </c>
      <c r="C128" s="5">
        <f>过饱和度!H130</f>
        <v>295738898371.12085</v>
      </c>
      <c r="D128" s="5">
        <f>过饱和度!K130</f>
        <v>2.6388052620390213E+20</v>
      </c>
      <c r="E128" s="5">
        <f>过饱和度!N130</f>
        <v>4.3297022885652783E+19</v>
      </c>
      <c r="F128" s="5">
        <f>过饱和度!Q130</f>
        <v>2.0549070414222932E+65</v>
      </c>
    </row>
    <row r="129" spans="1:6" x14ac:dyDescent="0.25">
      <c r="A129">
        <f>'Mg2+离子浓度'!A142</f>
        <v>0</v>
      </c>
      <c r="B129" s="5">
        <f>过饱和度!D131</f>
        <v>1.1726236110922401</v>
      </c>
      <c r="C129" s="5">
        <f>过饱和度!H131</f>
        <v>295738801132.12335</v>
      </c>
      <c r="D129" s="5">
        <f>过饱和度!K131</f>
        <v>2.6388042252482219E+20</v>
      </c>
      <c r="E129" s="5">
        <f>过饱和度!N131</f>
        <v>4.329700691661013E+19</v>
      </c>
      <c r="F129" s="5">
        <f>过饱和度!Q131</f>
        <v>2.0549405758587405E+65</v>
      </c>
    </row>
    <row r="130" spans="1:6" x14ac:dyDescent="0.25">
      <c r="A130">
        <f>'Mg2+离子浓度'!A143</f>
        <v>0</v>
      </c>
      <c r="B130" s="5">
        <f>过饱和度!D132</f>
        <v>1.1726536110922403</v>
      </c>
      <c r="C130" s="5">
        <f>过饱和度!H132</f>
        <v>295738642377.42627</v>
      </c>
      <c r="D130" s="5">
        <f>过饱和度!K132</f>
        <v>2.6388025588741043E+20</v>
      </c>
      <c r="E130" s="5">
        <f>过饱和度!N132</f>
        <v>4.3296981380589863E+19</v>
      </c>
      <c r="F130" s="5">
        <f>过饱和度!Q132</f>
        <v>2.0550433042957631E+65</v>
      </c>
    </row>
    <row r="131" spans="1:6" x14ac:dyDescent="0.25">
      <c r="A131">
        <f>'Mg2+离子浓度'!A144</f>
        <v>0</v>
      </c>
      <c r="B131" s="5">
        <f>过饱和度!D133</f>
        <v>1.1726836110922403</v>
      </c>
      <c r="C131" s="5">
        <f>过饱和度!H133</f>
        <v>295738483622.81903</v>
      </c>
      <c r="D131" s="5">
        <f>过饱和度!K133</f>
        <v>2.6388008925010982E+20</v>
      </c>
      <c r="E131" s="5">
        <f>过饱和度!N133</f>
        <v>4.3296955844585652E+19</v>
      </c>
      <c r="F131" s="5">
        <f>过饱和度!Q133</f>
        <v>2.0551460351812017E+65</v>
      </c>
    </row>
    <row r="132" spans="1:6" x14ac:dyDescent="0.25">
      <c r="A132">
        <f>'Mg2+离子浓度'!A145</f>
        <v>0</v>
      </c>
      <c r="B132" s="5">
        <f>过饱和度!D134</f>
        <v>1.1727036110922402</v>
      </c>
      <c r="C132" s="5">
        <f>过饱和度!H134</f>
        <v>295738350572.93518</v>
      </c>
      <c r="D132" s="5">
        <f>过饱和度!K134</f>
        <v>2.6387994860418875E+20</v>
      </c>
      <c r="E132" s="5">
        <f>过饱和度!N134</f>
        <v>4.3296934241875255E+19</v>
      </c>
      <c r="F132" s="5">
        <f>过饱和度!Q134</f>
        <v>2.0552140891147079E+65</v>
      </c>
    </row>
    <row r="133" spans="1:6" x14ac:dyDescent="0.25">
      <c r="A133">
        <f>'Mg2+离子浓度'!A146</f>
        <v>0</v>
      </c>
      <c r="B133" s="5">
        <f>过饱和度!D135</f>
        <v>1.1728036110922402</v>
      </c>
      <c r="C133" s="5">
        <f>过饱和度!H135</f>
        <v>295738095214.46411</v>
      </c>
      <c r="D133" s="5">
        <f>过饱和度!K135</f>
        <v>2.638796905245714E+20</v>
      </c>
      <c r="E133" s="5">
        <f>过饱和度!N135</f>
        <v>4.3296895193083101E+19</v>
      </c>
      <c r="F133" s="5">
        <f>过饱和度!Q135</f>
        <v>2.0555609229716313E+65</v>
      </c>
    </row>
    <row r="134" spans="1:6" x14ac:dyDescent="0.25">
      <c r="A134">
        <f>'Mg2+离子浓度'!A147</f>
        <v>0</v>
      </c>
      <c r="B134" s="5">
        <f>过饱和度!D136</f>
        <v>1.1731036110922402</v>
      </c>
      <c r="C134" s="5">
        <f>过饱和度!H136</f>
        <v>295737749602.01929</v>
      </c>
      <c r="D134" s="5">
        <f>过饱和度!K136</f>
        <v>2.6387937291705198E+20</v>
      </c>
      <c r="E134" s="5">
        <f>过饱和度!N136</f>
        <v>4.3296848790210437E+19</v>
      </c>
      <c r="F134" s="5">
        <f>过饱和度!Q136</f>
        <v>2.0566083170385379E+65</v>
      </c>
    </row>
    <row r="135" spans="1:6" x14ac:dyDescent="0.25">
      <c r="A135">
        <f>'Mg2+离子浓度'!A148</f>
        <v>0</v>
      </c>
      <c r="B135" s="5">
        <f>过饱和度!D137</f>
        <v>1.1734036110922401</v>
      </c>
      <c r="C135" s="5">
        <f>过饱和度!H137</f>
        <v>295737403990.05237</v>
      </c>
      <c r="D135" s="5">
        <f>过饱和度!K137</f>
        <v>2.6387905531001386E+20</v>
      </c>
      <c r="E135" s="5">
        <f>过饱和度!N137</f>
        <v>4.3296802387403768E+19</v>
      </c>
      <c r="F135" s="5">
        <f>过饱和度!Q137</f>
        <v>2.0576559757366956E+65</v>
      </c>
    </row>
    <row r="136" spans="1:6" x14ac:dyDescent="0.25">
      <c r="A136">
        <f>'Mg2+离子浓度'!A149</f>
        <v>0</v>
      </c>
      <c r="B136" s="5">
        <f>过饱和度!D138</f>
        <v>1.1736036110922401</v>
      </c>
      <c r="C136" s="5">
        <f>过饱和度!H138</f>
        <v>295737087525.98181</v>
      </c>
      <c r="D136" s="5">
        <f>过饱和度!K138</f>
        <v>2.6387875011331752E+20</v>
      </c>
      <c r="E136" s="5">
        <f>过饱和度!N138</f>
        <v>4.3296756973124436E+19</v>
      </c>
      <c r="F136" s="5">
        <f>过饱和度!Q138</f>
        <v>2.0583531852056669E+65</v>
      </c>
    </row>
    <row r="137" spans="1:6" x14ac:dyDescent="0.25">
      <c r="A137">
        <f>'Mg2+离子浓度'!A150</f>
        <v>0</v>
      </c>
      <c r="B137" s="5">
        <f>过饱和度!D139</f>
        <v>1.1746036110922402</v>
      </c>
      <c r="C137" s="5">
        <f>过饱和度!H139</f>
        <v>295736801389.07318</v>
      </c>
      <c r="D137" s="5">
        <f>过饱和度!K139</f>
        <v>2.638786318109925E+20</v>
      </c>
      <c r="E137" s="5">
        <f>过饱和度!N139</f>
        <v>4.3296747986495791E+19</v>
      </c>
      <c r="F137" s="5">
        <f>过饱和度!Q139</f>
        <v>2.0618617532886875E+65</v>
      </c>
    </row>
    <row r="138" spans="1:6" x14ac:dyDescent="0.25">
      <c r="A138">
        <f>'Mg2+离子浓度'!A151</f>
        <v>0</v>
      </c>
      <c r="B138" s="5">
        <f>过饱和度!D140</f>
        <v>1.1776036110922401</v>
      </c>
      <c r="C138" s="5">
        <f>过饱和度!H140</f>
        <v>295737272589.2489</v>
      </c>
      <c r="D138" s="5">
        <f>过饱和度!K140</f>
        <v>2.6387972088974413E+20</v>
      </c>
      <c r="E138" s="5">
        <f>过饱和度!N140</f>
        <v>4.3296944735987745E+19</v>
      </c>
      <c r="F138" s="5">
        <f>过饱和度!Q140</f>
        <v>2.0724267928149709E+65</v>
      </c>
    </row>
    <row r="139" spans="1:6" x14ac:dyDescent="0.25">
      <c r="A139">
        <f>'Mg2+离子浓度'!A152</f>
        <v>0</v>
      </c>
      <c r="B139" s="5">
        <f>过饱和度!D141</f>
        <v>1.1806036110922402</v>
      </c>
      <c r="C139" s="5">
        <f>过饱和度!H141</f>
        <v>295737743786.47491</v>
      </c>
      <c r="D139" s="5">
        <f>过饱和度!K141</f>
        <v>2.6388080996803786E+20</v>
      </c>
      <c r="E139" s="5">
        <f>过饱和度!N141</f>
        <v>4.329714148556116E+19</v>
      </c>
      <c r="F139" s="5">
        <f>过饱和度!Q141</f>
        <v>2.0830189304945284E+65</v>
      </c>
    </row>
    <row r="140" spans="1:6" x14ac:dyDescent="0.25">
      <c r="A140">
        <f>'Mg2+离子浓度'!A153</f>
        <v>0</v>
      </c>
      <c r="B140" s="5">
        <f>过饱和度!D142</f>
        <v>1.1826036110922402</v>
      </c>
      <c r="C140" s="5">
        <f>过饱和度!H142</f>
        <v>295737785782.00696</v>
      </c>
      <c r="D140" s="5">
        <f>过饱和度!K142</f>
        <v>2.6388124047465162E+20</v>
      </c>
      <c r="E140" s="5">
        <f>过饱和度!N142</f>
        <v>4.3297226864617038E+19</v>
      </c>
      <c r="F140" s="5">
        <f>过饱和度!Q142</f>
        <v>2.0900909902849556E+65</v>
      </c>
    </row>
    <row r="141" spans="1:6" x14ac:dyDescent="0.25">
      <c r="A141">
        <f>'Mg2+离子浓度'!A154</f>
        <v>0</v>
      </c>
      <c r="B141" s="5">
        <f>过饱和度!D143</f>
        <v>1.1926036110922402</v>
      </c>
      <c r="C141" s="5">
        <f>过饱和度!H143</f>
        <v>295742094645.07684</v>
      </c>
      <c r="D141" s="5">
        <f>过饱和度!K143</f>
        <v>2.6388784455035601E+20</v>
      </c>
      <c r="E141" s="5">
        <f>过饱和度!N143</f>
        <v>4.3298343416634827E+19</v>
      </c>
      <c r="F141" s="5">
        <f>过饱和度!Q143</f>
        <v>2.1256992084532484E+65</v>
      </c>
    </row>
    <row r="142" spans="1:6" x14ac:dyDescent="0.25">
      <c r="A142">
        <f>'Mg2+离子浓度'!A155</f>
        <v>0</v>
      </c>
      <c r="B142" s="5">
        <f>过饱和度!D144</f>
        <v>1.2226036110922403</v>
      </c>
      <c r="C142" s="5">
        <f>过饱和度!H144</f>
        <v>295759226009.66858</v>
      </c>
      <c r="D142" s="5">
        <f>过饱和度!K144</f>
        <v>2.6391222393610846E+20</v>
      </c>
      <c r="E142" s="5">
        <f>过饱和度!N144</f>
        <v>4.3302400654918394E+19</v>
      </c>
      <c r="F142" s="5">
        <f>过饱和度!Q144</f>
        <v>2.2344128552874827E+65</v>
      </c>
    </row>
    <row r="143" spans="1:6" x14ac:dyDescent="0.25">
      <c r="A143">
        <f>'Mg2+离子浓度'!A156</f>
        <v>0</v>
      </c>
      <c r="B143" s="5">
        <f>过饱和度!D145</f>
        <v>1.2526036110922403</v>
      </c>
      <c r="C143" s="5">
        <f>过饱和度!H145</f>
        <v>295776357644.66614</v>
      </c>
      <c r="D143" s="5">
        <f>过饱和度!K145</f>
        <v>2.6393660460779995E+20</v>
      </c>
      <c r="E143" s="5">
        <f>过饱和度!N145</f>
        <v>4.3306458114822898E+19</v>
      </c>
      <c r="F143" s="5">
        <f>过饱和度!Q145</f>
        <v>2.3458587444594387E+65</v>
      </c>
    </row>
    <row r="144" spans="1:6" x14ac:dyDescent="0.25">
      <c r="A144">
        <f>'Mg2+离子浓度'!A157</f>
        <v>0</v>
      </c>
      <c r="B144" s="5">
        <f>过饱和度!D146</f>
        <v>1.2726036110922403</v>
      </c>
      <c r="C144" s="5">
        <f>过饱和度!H146</f>
        <v>295786918193.07117</v>
      </c>
      <c r="D144" s="5">
        <f>过饱和度!K146</f>
        <v>2.6395192427726501E+20</v>
      </c>
      <c r="E144" s="5">
        <f>过饱和度!N146</f>
        <v>4.3309018382810317E+19</v>
      </c>
      <c r="F144" s="5">
        <f>过饱和度!Q146</f>
        <v>2.4216584879111744E+65</v>
      </c>
    </row>
    <row r="145" spans="1:6" x14ac:dyDescent="0.25">
      <c r="A145">
        <f>'Mg2+离子浓度'!A158</f>
        <v>0</v>
      </c>
      <c r="B145" s="5">
        <f>过饱和度!D147</f>
        <v>1.3226036110922401</v>
      </c>
      <c r="C145" s="5">
        <f>过饱和度!H147</f>
        <v>295817629978.54858</v>
      </c>
      <c r="D145" s="5">
        <f>过饱和度!K147</f>
        <v>2.6399490714620186E+20</v>
      </c>
      <c r="E145" s="5">
        <f>过饱和度!N147</f>
        <v>4.3316144720577716E+19</v>
      </c>
      <c r="F145" s="5">
        <f>过饱和度!Q147</f>
        <v>2.6165594907713793E+65</v>
      </c>
    </row>
    <row r="146" spans="1:6" x14ac:dyDescent="0.25">
      <c r="A146" t="str">
        <f>'Mg2+离子浓度'!A159</f>
        <v>(t1+t2)*5</v>
      </c>
      <c r="B146" s="5">
        <f>过饱和度!D148</f>
        <v>1.3726036110922402</v>
      </c>
      <c r="C146" s="5">
        <f>过饱和度!H148</f>
        <v>295848342845.49451</v>
      </c>
      <c r="D146" s="5">
        <f>过饱和度!K148</f>
        <v>2.6403789419346575E+20</v>
      </c>
      <c r="E146" s="5">
        <f>过饱和度!N148</f>
        <v>4.3323271768062886E+19</v>
      </c>
      <c r="F146" s="5">
        <f>过饱和度!Q148</f>
        <v>2.8190708881667787E+65</v>
      </c>
    </row>
    <row r="147" spans="1:6" x14ac:dyDescent="0.25">
      <c r="A147">
        <f>'Mg2+离子浓度'!A160</f>
        <v>1.4657451553503451</v>
      </c>
      <c r="B147" s="5">
        <f>过饱和度!D149</f>
        <v>1.4226036110922402</v>
      </c>
      <c r="C147" s="5">
        <f>过饱和度!H149</f>
        <v>295879056793.83612</v>
      </c>
      <c r="D147" s="5">
        <f>过饱和度!K149</f>
        <v>2.6408088541915618E+20</v>
      </c>
      <c r="E147" s="5">
        <f>过饱和度!N149</f>
        <v>4.3330399525285741E+19</v>
      </c>
      <c r="F147" s="5">
        <f>过饱和度!Q149</f>
        <v>3.0292001459632953E+65</v>
      </c>
    </row>
    <row r="148" spans="1:6" x14ac:dyDescent="0.25">
      <c r="A148">
        <f>'Mg2+离子浓度'!A161</f>
        <v>0.2931415442581049</v>
      </c>
      <c r="B148" s="5">
        <f>过饱和度!D150</f>
        <v>1.4657526421623093</v>
      </c>
      <c r="C148" s="5">
        <f>过饱和度!H150</f>
        <v>295905073657.55426</v>
      </c>
      <c r="D148" s="5">
        <f>过饱和度!K150</f>
        <v>2.6411745754032524E+20</v>
      </c>
      <c r="E148" s="5">
        <f>过饱和度!N150</f>
        <v>4.3336468817349706E+19</v>
      </c>
      <c r="F148" s="5">
        <f>过饱和度!Q150</f>
        <v>3.2166548172628057E+65</v>
      </c>
    </row>
    <row r="149" spans="1:6" x14ac:dyDescent="0.25">
      <c r="A149">
        <f>'Mg2+离子浓度'!A162</f>
        <v>0</v>
      </c>
      <c r="B149" s="5">
        <f>过饱和度!D151</f>
        <v>1.4657526422623093</v>
      </c>
      <c r="C149" s="5">
        <f>过饱和度!H151</f>
        <v>295907442217.60907</v>
      </c>
      <c r="D149" s="5">
        <f>过饱和度!K151</f>
        <v>2.641202759095375E+20</v>
      </c>
      <c r="E149" s="5">
        <f>过饱和度!N151</f>
        <v>4.3336931254896804E+19</v>
      </c>
      <c r="F149" s="5">
        <f>过饱和度!Q151</f>
        <v>3.2167062800827958E+65</v>
      </c>
    </row>
    <row r="150" spans="1:6" x14ac:dyDescent="0.25">
      <c r="A150">
        <f>'Mg2+离子浓度'!A163</f>
        <v>0</v>
      </c>
      <c r="B150" s="5">
        <f>过饱和度!D152</f>
        <v>1.4657526425623093</v>
      </c>
      <c r="C150" s="5">
        <f>过饱和度!H152</f>
        <v>295914548394.31519</v>
      </c>
      <c r="D150" s="5">
        <f>过饱和度!K152</f>
        <v>2.6412873160956307E+20</v>
      </c>
      <c r="E150" s="5">
        <f>过饱和度!N152</f>
        <v>4.3338318660553679E+19</v>
      </c>
      <c r="F150" s="5">
        <f>过饱和度!Q152</f>
        <v>3.2168606831714765E+65</v>
      </c>
    </row>
    <row r="151" spans="1:6" x14ac:dyDescent="0.25">
      <c r="A151">
        <f>'Mg2+离子浓度'!A164</f>
        <v>0</v>
      </c>
      <c r="B151" s="5">
        <f>过饱和度!D153</f>
        <v>1.4657526429623093</v>
      </c>
      <c r="C151" s="5">
        <f>过饱和度!H153</f>
        <v>295924023576.21936</v>
      </c>
      <c r="D151" s="5">
        <f>过饱和度!K153</f>
        <v>2.6414000630361168E+20</v>
      </c>
      <c r="E151" s="5">
        <f>过饱和度!N153</f>
        <v>4.3340168603860779E+19</v>
      </c>
      <c r="F151" s="5">
        <f>过饱和度!Q153</f>
        <v>3.2170665661288159E+65</v>
      </c>
    </row>
    <row r="152" spans="1:6" x14ac:dyDescent="0.25">
      <c r="A152">
        <f>'Mg2+离子浓度'!A165</f>
        <v>0</v>
      </c>
      <c r="B152" s="5">
        <f>过饱和度!D154</f>
        <v>1.4657526431623094</v>
      </c>
      <c r="C152" s="5">
        <f>过饱和度!H154</f>
        <v>295928761105.5722</v>
      </c>
      <c r="D152" s="5">
        <f>过饱和度!K154</f>
        <v>2.6414564363666853E+20</v>
      </c>
      <c r="E152" s="5">
        <f>过饱和度!N154</f>
        <v>4.3341093574589096E+19</v>
      </c>
      <c r="F152" s="5">
        <f>过饱和度!Q154</f>
        <v>3.2171695082906605E+65</v>
      </c>
    </row>
    <row r="153" spans="1:6" x14ac:dyDescent="0.25">
      <c r="A153">
        <f>'Mg2+离子浓度'!A166</f>
        <v>0</v>
      </c>
      <c r="B153" s="5">
        <f>过饱和度!D155</f>
        <v>1.4657526521623092</v>
      </c>
      <c r="C153" s="5">
        <f>过饱和度!H155</f>
        <v>296142020218.80786</v>
      </c>
      <c r="D153" s="5">
        <f>过饱和度!K155</f>
        <v>2.6439943654149394E+20</v>
      </c>
      <c r="E153" s="5">
        <f>过饱和度!N155</f>
        <v>4.338273560589729E+19</v>
      </c>
      <c r="F153" s="5">
        <f>过饱和度!Q155</f>
        <v>3.2218051966100548E+65</v>
      </c>
    </row>
    <row r="154" spans="1:6" x14ac:dyDescent="0.25">
      <c r="A154">
        <f>'Mg2+离子浓度'!A167</f>
        <v>0</v>
      </c>
      <c r="B154" s="5">
        <f>过饱和度!D156</f>
        <v>1.4657527421623093</v>
      </c>
      <c r="C154" s="5">
        <f>过饱和度!H156</f>
        <v>298280270782.39105</v>
      </c>
      <c r="D154" s="5">
        <f>过饱和度!K156</f>
        <v>2.669474599042606E+20</v>
      </c>
      <c r="E154" s="5">
        <f>过饱和度!N156</f>
        <v>4.3800811951146074E+19</v>
      </c>
      <c r="F154" s="5">
        <f>过饱和度!Q156</f>
        <v>3.2684695857360177E+65</v>
      </c>
    </row>
    <row r="155" spans="1:6" x14ac:dyDescent="0.25">
      <c r="A155">
        <f>'Mg2+离子浓度'!A168</f>
        <v>0</v>
      </c>
      <c r="B155" s="5">
        <f>过饱和度!D157</f>
        <v>1.4657536421623092</v>
      </c>
      <c r="C155" s="5">
        <f>过饱和度!H157</f>
        <v>320231641317.09644</v>
      </c>
      <c r="D155" s="5">
        <f>过饱和度!K157</f>
        <v>2.9345285567535904E+20</v>
      </c>
      <c r="E155" s="5">
        <f>过饱和度!N157</f>
        <v>4.8149780291292766E+19</v>
      </c>
      <c r="F155" s="5">
        <f>过饱和度!Q157</f>
        <v>3.7669227106344328E+65</v>
      </c>
    </row>
    <row r="156" spans="1:6" x14ac:dyDescent="0.25">
      <c r="A156">
        <f>'Mg2+离子浓度'!A169</f>
        <v>7.4868119641229509E-6</v>
      </c>
      <c r="B156" s="5">
        <f>过饱和度!D158</f>
        <v>1.4657601289742734</v>
      </c>
      <c r="C156" s="5">
        <f>过饱和度!H158</f>
        <v>511051548417.44696</v>
      </c>
      <c r="D156" s="5">
        <f>过饱和度!K158</f>
        <v>5.4722134810088505E+20</v>
      </c>
      <c r="E156" s="5">
        <f>过饱和度!N158</f>
        <v>8.9787646579379225E+19</v>
      </c>
      <c r="F156" s="5">
        <f>过饱和度!Q158</f>
        <v>9.5887909338757003E+65</v>
      </c>
    </row>
    <row r="157" spans="1:6" x14ac:dyDescent="0.25">
      <c r="A157">
        <f>'Mg2+离子浓度'!A170</f>
        <v>0</v>
      </c>
      <c r="B157" s="5">
        <f>过饱和度!D159</f>
        <v>1.4657626421623093</v>
      </c>
      <c r="C157" s="5">
        <f>过饱和度!H159</f>
        <v>511051460333.15039</v>
      </c>
      <c r="D157" s="5">
        <f>过饱和度!K159</f>
        <v>5.4722123413822643E+20</v>
      </c>
      <c r="E157" s="5">
        <f>过饱和度!N159</f>
        <v>8.978762896419514E+19</v>
      </c>
      <c r="F157" s="5">
        <f>过饱和度!Q159</f>
        <v>9.5888200551228254E+65</v>
      </c>
    </row>
    <row r="158" spans="1:6" x14ac:dyDescent="0.25">
      <c r="A158">
        <f>'Mg2+离子浓度'!A171</f>
        <v>0</v>
      </c>
      <c r="B158" s="5">
        <f>过饱和度!D160</f>
        <v>1.4657726421623092</v>
      </c>
      <c r="C158" s="5">
        <f>过饱和度!H160</f>
        <v>511051290102.98212</v>
      </c>
      <c r="D158" s="5">
        <f>过饱和度!K160</f>
        <v>5.4722101560640976E+20</v>
      </c>
      <c r="E158" s="5">
        <f>过饱和度!N160</f>
        <v>8.9787595269409571E+19</v>
      </c>
      <c r="F158" s="5">
        <f>过饱和度!Q160</f>
        <v>9.5889437030907787E+65</v>
      </c>
    </row>
    <row r="159" spans="1:6" x14ac:dyDescent="0.25">
      <c r="A159">
        <f>'Mg2+离子浓度'!A172</f>
        <v>0</v>
      </c>
      <c r="B159" s="5">
        <f>过饱和度!D161</f>
        <v>1.4658026421623094</v>
      </c>
      <c r="C159" s="5">
        <f>过饱和度!H161</f>
        <v>511051009177.91351</v>
      </c>
      <c r="D159" s="5">
        <f>过饱和度!K161</f>
        <v>5.4722065945956168E+20</v>
      </c>
      <c r="E159" s="5">
        <f>过饱和度!N161</f>
        <v>8.9787540577360003E+19</v>
      </c>
      <c r="F159" s="5">
        <f>过饱和度!Q161</f>
        <v>9.5893245606056887E+65</v>
      </c>
    </row>
    <row r="160" spans="1:6" x14ac:dyDescent="0.25">
      <c r="A160">
        <f>'Mg2+离子浓度'!A173</f>
        <v>0</v>
      </c>
      <c r="B160" s="5">
        <f>过饱和度!D162</f>
        <v>1.4658326421623094</v>
      </c>
      <c r="C160" s="5">
        <f>过饱和度!H162</f>
        <v>511050728253.00525</v>
      </c>
      <c r="D160" s="5">
        <f>过饱和度!K162</f>
        <v>5.4722030331295518E+20</v>
      </c>
      <c r="E160" s="5">
        <f>过饱和度!N162</f>
        <v>8.978748588534535E+19</v>
      </c>
      <c r="F160" s="5">
        <f>过饱和度!Q162</f>
        <v>9.5897054252253282E+65</v>
      </c>
    </row>
    <row r="161" spans="1:6" x14ac:dyDescent="0.25">
      <c r="A161">
        <f>'Mg2+离子浓度'!A174</f>
        <v>0</v>
      </c>
      <c r="B161" s="5">
        <f>过饱和度!D163</f>
        <v>1.4658526421623093</v>
      </c>
      <c r="C161" s="5">
        <f>过饱和度!H163</f>
        <v>511050493943.49915</v>
      </c>
      <c r="D161" s="5">
        <f>过饱和度!K163</f>
        <v>5.4722000459359624E+20</v>
      </c>
      <c r="E161" s="5">
        <f>过饱和度!N163</f>
        <v>8.9787439928863687E+19</v>
      </c>
      <c r="F161" s="5">
        <f>过饱和度!Q163</f>
        <v>9.5899573106149934E+65</v>
      </c>
    </row>
    <row r="162" spans="1:6" x14ac:dyDescent="0.25">
      <c r="A162">
        <f>'Mg2+离子浓度'!A175</f>
        <v>0</v>
      </c>
      <c r="B162" s="5">
        <f>过饱和度!D164</f>
        <v>1.4659526421623092</v>
      </c>
      <c r="C162" s="5">
        <f>过饱和度!H164</f>
        <v>511050030707.82489</v>
      </c>
      <c r="D162" s="5">
        <f>过饱和度!K164</f>
        <v>5.4721943412489067E+20</v>
      </c>
      <c r="E162" s="5">
        <f>过饱和度!N164</f>
        <v>8.9787353162807378E+19</v>
      </c>
      <c r="F162" s="5">
        <f>过饱和度!Q164</f>
        <v>9.5912473377036091E+65</v>
      </c>
    </row>
    <row r="163" spans="1:6" x14ac:dyDescent="0.25">
      <c r="A163">
        <f>'Mg2+离子浓度'!A176</f>
        <v>0</v>
      </c>
      <c r="B163" s="5">
        <f>过饱和度!D165</f>
        <v>1.4662526421623092</v>
      </c>
      <c r="C163" s="5">
        <f>过饱和度!H165</f>
        <v>511049367581.71478</v>
      </c>
      <c r="D163" s="5">
        <f>过饱和度!K165</f>
        <v>5.4721866965639188E+20</v>
      </c>
      <c r="E163" s="5">
        <f>过饱和度!N165</f>
        <v>8.9787239569697898E+19</v>
      </c>
      <c r="F163" s="5">
        <f>过饱和度!Q165</f>
        <v>9.595149279939862E+65</v>
      </c>
    </row>
    <row r="164" spans="1:6" x14ac:dyDescent="0.25">
      <c r="A164">
        <f>'Mg2+离子浓度'!A177</f>
        <v>0</v>
      </c>
      <c r="B164" s="5">
        <f>过饱和度!D166</f>
        <v>1.4665526421623092</v>
      </c>
      <c r="C164" s="5">
        <f>过饱和度!H166</f>
        <v>511048704456.59357</v>
      </c>
      <c r="D164" s="5">
        <f>过饱和度!K166</f>
        <v>5.472179051891673E+20</v>
      </c>
      <c r="E164" s="5">
        <f>过饱和度!N166</f>
        <v>8.9787125976765956E+19</v>
      </c>
      <c r="F164" s="5">
        <f>过饱和度!Q166</f>
        <v>9.5990520061994175E+65</v>
      </c>
    </row>
    <row r="165" spans="1:6" x14ac:dyDescent="0.25">
      <c r="A165">
        <f>'Mg2+离子浓度'!A178</f>
        <v>0</v>
      </c>
      <c r="B165" s="5">
        <f>过饱和度!D167</f>
        <v>1.4667526421623092</v>
      </c>
      <c r="C165" s="5">
        <f>过饱和度!H167</f>
        <v>511048113664.13837</v>
      </c>
      <c r="D165" s="5">
        <f>过饱和度!K167</f>
        <v>5.4721720173505656E+20</v>
      </c>
      <c r="E165" s="5">
        <f>过饱和度!N167</f>
        <v>8.978702022206038E+19</v>
      </c>
      <c r="F165" s="5">
        <f>过饱和度!Q167</f>
        <v>9.6016478374307796E+65</v>
      </c>
    </row>
    <row r="166" spans="1:6" x14ac:dyDescent="0.25">
      <c r="A166">
        <f>'Mg2+离子浓度'!A179</f>
        <v>0</v>
      </c>
      <c r="B166" s="5">
        <f>过饱和度!D168</f>
        <v>1.4677526421623093</v>
      </c>
      <c r="C166" s="5">
        <f>过饱和度!H168</f>
        <v>511047399570.76965</v>
      </c>
      <c r="D166" s="5">
        <f>过饱和度!K168</f>
        <v>5.4721660363706204E+20</v>
      </c>
      <c r="E166" s="5">
        <f>过饱和度!N168</f>
        <v>8.9786943703829086E+19</v>
      </c>
      <c r="F166" s="5">
        <f>过饱和度!Q168</f>
        <v>9.6147290243837584E+65</v>
      </c>
    </row>
    <row r="167" spans="1:6" x14ac:dyDescent="0.25">
      <c r="A167">
        <f>'Mg2+离子浓度'!A180</f>
        <v>0</v>
      </c>
      <c r="B167" s="5">
        <f>过饱和度!D169</f>
        <v>1.4707526421623092</v>
      </c>
      <c r="C167" s="5">
        <f>过饱和度!H169</f>
        <v>511047554924.58777</v>
      </c>
      <c r="D167" s="5">
        <f>过饱和度!K169</f>
        <v>5.4721780380022682E+20</v>
      </c>
      <c r="E167" s="5">
        <f>过饱和度!N169</f>
        <v>8.9787178068138967E+19</v>
      </c>
      <c r="F167" s="5">
        <f>过饱和度!Q169</f>
        <v>9.6541256496808979E+65</v>
      </c>
    </row>
    <row r="168" spans="1:6" x14ac:dyDescent="0.25">
      <c r="A168">
        <f>'Mg2+离子浓度'!A181</f>
        <v>0</v>
      </c>
      <c r="B168" s="5">
        <f>过饱和度!D170</f>
        <v>1.4737526421623093</v>
      </c>
      <c r="C168" s="5">
        <f>过饱和度!H170</f>
        <v>511047710275.24799</v>
      </c>
      <c r="D168" s="5">
        <f>过饱和度!K170</f>
        <v>5.4721900396087555E+20</v>
      </c>
      <c r="E168" s="5">
        <f>过饱和度!N170</f>
        <v>8.9787412432215851E+19</v>
      </c>
      <c r="F168" s="5">
        <f>过饱和度!Q170</f>
        <v>9.6936030426123937E+65</v>
      </c>
    </row>
    <row r="169" spans="1:6" x14ac:dyDescent="0.25">
      <c r="A169">
        <f>'Mg2+离子浓度'!A182</f>
        <v>0</v>
      </c>
      <c r="B169" s="5">
        <f>过饱和度!D171</f>
        <v>1.4757526421623093</v>
      </c>
      <c r="C169" s="5">
        <f>过饱和度!H171</f>
        <v>511047343580.88654</v>
      </c>
      <c r="D169" s="5">
        <f>过饱和度!K171</f>
        <v>5.4721919118426453E+20</v>
      </c>
      <c r="E169" s="5">
        <f>过饱和度!N171</f>
        <v>8.9787473723358265E+19</v>
      </c>
      <c r="F169" s="5">
        <f>过饱和度!Q171</f>
        <v>9.7199456195363521E+65</v>
      </c>
    </row>
    <row r="170" spans="1:6" x14ac:dyDescent="0.25">
      <c r="A170">
        <f>'Mg2+离子浓度'!A183</f>
        <v>0</v>
      </c>
      <c r="B170" s="5">
        <f>过饱和度!D172</f>
        <v>1.4857526421623093</v>
      </c>
      <c r="C170" s="5">
        <f>过饱和度!H172</f>
        <v>511052593156.07953</v>
      </c>
      <c r="D170" s="5">
        <f>过饱和度!K172</f>
        <v>5.4722935857445732E+20</v>
      </c>
      <c r="E170" s="5">
        <f>过饱和度!N172</f>
        <v>8.9789210345649897E+19</v>
      </c>
      <c r="F170" s="5">
        <f>过饱和度!Q172</f>
        <v>9.8525091114114087E+65</v>
      </c>
    </row>
    <row r="171" spans="1:6" x14ac:dyDescent="0.25">
      <c r="A171">
        <f>'Mg2+离子浓度'!A184</f>
        <v>0</v>
      </c>
      <c r="B171" s="5">
        <f>过饱和度!D173</f>
        <v>1.5157526421623093</v>
      </c>
      <c r="C171" s="5">
        <f>过饱和度!H173</f>
        <v>511075607742.64691</v>
      </c>
      <c r="D171" s="5">
        <f>过饱和度!K173</f>
        <v>5.4726933110145168E+20</v>
      </c>
      <c r="E171" s="5">
        <f>过饱和度!N173</f>
        <v>8.979588743910187E+19</v>
      </c>
      <c r="F171" s="5">
        <f>过饱和度!Q173</f>
        <v>1.0255953522737054E+66</v>
      </c>
    </row>
    <row r="172" spans="1:6" x14ac:dyDescent="0.25">
      <c r="A172">
        <f>'Mg2+离子浓度'!A185</f>
        <v>0</v>
      </c>
      <c r="B172" s="5">
        <f>过饱和度!D174</f>
        <v>1.5457526421623093</v>
      </c>
      <c r="C172" s="5">
        <f>过饱和度!H174</f>
        <v>511098622538.39294</v>
      </c>
      <c r="D172" s="5">
        <f>过饱和度!K174</f>
        <v>5.473093052194563E+20</v>
      </c>
      <c r="E172" s="5">
        <f>过饱和度!N174</f>
        <v>8.9802564811061101E+19</v>
      </c>
      <c r="F172" s="5">
        <f>过饱和度!Q174</f>
        <v>1.0667555270190945E+66</v>
      </c>
    </row>
    <row r="173" spans="1:6" x14ac:dyDescent="0.25">
      <c r="A173">
        <f>'Mg2+离子浓度'!A186</f>
        <v>0</v>
      </c>
      <c r="B173" s="5">
        <f>过饱和度!D175</f>
        <v>1.5657526421623094</v>
      </c>
      <c r="C173" s="5">
        <f>过饱和度!H175</f>
        <v>511112478592.39117</v>
      </c>
      <c r="D173" s="5">
        <f>过饱和度!K175</f>
        <v>5.4733401703992256E+20</v>
      </c>
      <c r="E173" s="5">
        <f>过饱和度!N175</f>
        <v>8.980671622574062E+19</v>
      </c>
      <c r="F173" s="5">
        <f>过饱和度!Q175</f>
        <v>1.0946416915306744E+66</v>
      </c>
    </row>
    <row r="174" spans="1:6" x14ac:dyDescent="0.25">
      <c r="A174">
        <f>'Mg2+离子浓度'!A187</f>
        <v>0</v>
      </c>
      <c r="B174" s="5">
        <f>过饱和度!D176</f>
        <v>1.6157526421623092</v>
      </c>
      <c r="C174" s="11">
        <f>过饱和度!H176</f>
        <v>511154566494.39166</v>
      </c>
      <c r="D174" s="5">
        <f>过饱和度!K176</f>
        <v>5.4740550661868034E+20</v>
      </c>
      <c r="E174" s="5">
        <f>过饱和度!N176</f>
        <v>8.9818599166777377E+19</v>
      </c>
      <c r="F174" s="5">
        <f>过饱和度!Q176</f>
        <v>1.1659820178702545E+66</v>
      </c>
    </row>
    <row r="175" spans="1:6" x14ac:dyDescent="0.25">
      <c r="A175" t="str">
        <f>'Mg2+离子浓度'!A188</f>
        <v>(t1+t2)*6</v>
      </c>
      <c r="B175" s="5">
        <f>过饱和度!D177</f>
        <v>1.6657526421623092</v>
      </c>
      <c r="C175" s="5">
        <f>过饱和度!H177</f>
        <v>511196655417.48572</v>
      </c>
      <c r="D175" s="5">
        <f>过饱和度!K177</f>
        <v>5.4747700160774386E+20</v>
      </c>
      <c r="E175" s="5">
        <f>过饱和度!N177</f>
        <v>8.9830483035741487E+19</v>
      </c>
      <c r="F175" s="5">
        <f>过饱和度!Q177</f>
        <v>1.2395940575936994E+66</v>
      </c>
    </row>
    <row r="176" spans="1:6" x14ac:dyDescent="0.25">
      <c r="A176">
        <f>'Mg2+离子浓度'!A189</f>
        <v>1.758894186420414</v>
      </c>
      <c r="B176" s="5">
        <f>过饱和度!D178</f>
        <v>1.7157526421623093</v>
      </c>
      <c r="C176" s="5">
        <f>过饱和度!H178</f>
        <v>511238745361.59528</v>
      </c>
      <c r="D176" s="5">
        <f>过饱和度!K178</f>
        <v>5.475485020071801E+20</v>
      </c>
      <c r="E176" s="5">
        <f>过饱和度!N178</f>
        <v>8.9842367832648598E+19</v>
      </c>
      <c r="F176" s="5">
        <f>过饱和度!Q178</f>
        <v>1.3154796045732447E+66</v>
      </c>
    </row>
    <row r="177" spans="1:6" x14ac:dyDescent="0.25">
      <c r="A177">
        <f>'Mg2+离子浓度'!A190</f>
        <v>0.2931415442581049</v>
      </c>
      <c r="B177" s="5">
        <f>过饱和度!D179</f>
        <v>1.7589016732323783</v>
      </c>
      <c r="C177" s="5">
        <f>过饱和度!H179</f>
        <v>511274223126.24982</v>
      </c>
      <c r="D177" s="5">
        <f>过饱和度!K179</f>
        <v>5.4760910712882207E+20</v>
      </c>
      <c r="E177" s="5">
        <f>过饱和度!N179</f>
        <v>8.9852454091612848E+19</v>
      </c>
      <c r="F177" s="5">
        <f>过饱和度!Q179</f>
        <v>1.3827910626335384E+66</v>
      </c>
    </row>
    <row r="178" spans="1:6" x14ac:dyDescent="0.25">
      <c r="A178">
        <f>'Mg2+离子浓度'!A191</f>
        <v>0</v>
      </c>
      <c r="B178" s="5">
        <f>过饱和度!D180</f>
        <v>1.7589016733323783</v>
      </c>
      <c r="C178" s="5">
        <f>过饱和度!H180</f>
        <v>511277633534.45459</v>
      </c>
      <c r="D178" s="5">
        <f>过饱和度!K180</f>
        <v>5.4761397671046414E+20</v>
      </c>
      <c r="E178" s="5">
        <f>过饱和度!N180</f>
        <v>8.9853253096846967E+19</v>
      </c>
      <c r="F178" s="5">
        <f>过饱和度!Q180</f>
        <v>1.3828094985803442E+66</v>
      </c>
    </row>
    <row r="179" spans="1:6" x14ac:dyDescent="0.25">
      <c r="A179">
        <f>'Mg2+离子浓度'!A192</f>
        <v>0</v>
      </c>
      <c r="B179" s="5">
        <f>过饱和度!D181</f>
        <v>1.7589016736323784</v>
      </c>
      <c r="C179" s="5">
        <f>过饱和度!H181</f>
        <v>511287865576.97028</v>
      </c>
      <c r="D179" s="5">
        <f>过饱和度!K181</f>
        <v>5.4762858659787984E+20</v>
      </c>
      <c r="E179" s="5">
        <f>过饱和度!N181</f>
        <v>8.9855650291336167E+19</v>
      </c>
      <c r="F179" s="5">
        <f>过饱和度!Q181</f>
        <v>1.3828648121686371E+66</v>
      </c>
    </row>
    <row r="180" spans="1:6" x14ac:dyDescent="0.25">
      <c r="A180">
        <f>'Mg2+离子浓度'!A193</f>
        <v>0</v>
      </c>
      <c r="B180" s="5">
        <f>过饱和度!D182</f>
        <v>1.7589016740323784</v>
      </c>
      <c r="C180" s="5">
        <f>过饱和度!H182</f>
        <v>511301508690.05133</v>
      </c>
      <c r="D180" s="5">
        <f>过饱和度!K182</f>
        <v>5.4764806713374173E+20</v>
      </c>
      <c r="E180" s="5">
        <f>过饱和度!N182</f>
        <v>8.9858846661093147E+19</v>
      </c>
      <c r="F180" s="5">
        <f>过饱和度!Q182</f>
        <v>1.3829385675905438E+66</v>
      </c>
    </row>
    <row r="181" spans="1:6" x14ac:dyDescent="0.25">
      <c r="A181">
        <f>'Mg2+离子浓度'!A194</f>
        <v>0</v>
      </c>
      <c r="B181" s="5">
        <f>过饱和度!D183</f>
        <v>1.7589016742323784</v>
      </c>
      <c r="C181" s="5">
        <f>过饱和度!H183</f>
        <v>511308330100.12189</v>
      </c>
      <c r="D181" s="5">
        <f>过饱和度!K183</f>
        <v>5.4765780728697291E+20</v>
      </c>
      <c r="E181" s="5">
        <f>过饱和度!N183</f>
        <v>8.9860444829984948E+19</v>
      </c>
      <c r="F181" s="5">
        <f>过饱和度!Q183</f>
        <v>1.3829754450543904E+66</v>
      </c>
    </row>
    <row r="182" spans="1:6" x14ac:dyDescent="0.25">
      <c r="A182">
        <f>'Mg2+离子浓度'!A195</f>
        <v>0</v>
      </c>
      <c r="B182" s="5">
        <f>过饱和度!D184</f>
        <v>1.7589016832323783</v>
      </c>
      <c r="C182" s="5">
        <f>过饱和度!H184</f>
        <v>511615387379.57867</v>
      </c>
      <c r="D182" s="5">
        <f>过饱和度!K184</f>
        <v>5.4809628912584642E+20</v>
      </c>
      <c r="E182" s="5">
        <f>过饱和度!N184</f>
        <v>8.9932390764138267E+19</v>
      </c>
      <c r="F182" s="5">
        <f>过饱和度!Q184</f>
        <v>1.3846359723438857E+66</v>
      </c>
    </row>
    <row r="183" spans="1:6" x14ac:dyDescent="0.25">
      <c r="A183">
        <f>'Mg2+离子浓度'!A196</f>
        <v>0</v>
      </c>
      <c r="B183" s="5">
        <f>过饱和度!D185</f>
        <v>1.7589017732323784</v>
      </c>
      <c r="C183" s="5">
        <f>过饱和度!H185</f>
        <v>514692761512.84912</v>
      </c>
      <c r="D183" s="5">
        <f>过饱和度!K185</f>
        <v>5.5249565249316658E+20</v>
      </c>
      <c r="E183" s="5">
        <f>过饱和度!N185</f>
        <v>9.0654236168533819E+19</v>
      </c>
      <c r="F183" s="5">
        <f>过饱和度!Q185</f>
        <v>1.4013330620656218E+66</v>
      </c>
    </row>
    <row r="184" spans="1:6" x14ac:dyDescent="0.25">
      <c r="A184">
        <f>'Mg2+离子浓度'!A197</f>
        <v>0</v>
      </c>
      <c r="B184" s="5">
        <f>过饱和度!D186</f>
        <v>1.7589026732323783</v>
      </c>
      <c r="C184" s="5">
        <f>过饱和度!H186</f>
        <v>546148041964.90326</v>
      </c>
      <c r="D184" s="5">
        <f>过饱和度!K186</f>
        <v>5.9796065759901385E+20</v>
      </c>
      <c r="E184" s="5">
        <f>过饱和度!N186</f>
        <v>9.8114107877519573E+19</v>
      </c>
      <c r="F184" s="5">
        <f>过饱和度!Q186</f>
        <v>1.5777386020219591E+66</v>
      </c>
    </row>
    <row r="185" spans="1:6" x14ac:dyDescent="0.25">
      <c r="A185">
        <f>'Mg2+离子浓度'!A198</f>
        <v>7.4868119641229509E-6</v>
      </c>
      <c r="B185" s="5">
        <f>过饱和度!D187</f>
        <v>1.7589091600443425</v>
      </c>
      <c r="C185" s="5">
        <f>过饱和度!H187</f>
        <v>811524983895.49316</v>
      </c>
      <c r="D185" s="5">
        <f>过饱和度!K187</f>
        <v>1.0138118542988883E+21</v>
      </c>
      <c r="E185" s="5">
        <f>过饱和度!N187</f>
        <v>1.6634654695775132E+20</v>
      </c>
      <c r="F185" s="5">
        <f>过饱和度!Q187</f>
        <v>3.4819812361355199E+66</v>
      </c>
    </row>
    <row r="186" spans="1:6" x14ac:dyDescent="0.25">
      <c r="A186">
        <f>'Mg2+离子浓度'!A199</f>
        <v>0</v>
      </c>
      <c r="B186" s="5">
        <f>过饱和度!D188</f>
        <v>1.7589116732323784</v>
      </c>
      <c r="C186" s="5">
        <f>过饱和度!H188</f>
        <v>811524843395.89233</v>
      </c>
      <c r="D186" s="5">
        <f>过饱和度!K188</f>
        <v>1.0138116419923955E+21</v>
      </c>
      <c r="E186" s="5">
        <f>过饱和度!N188</f>
        <v>1.6634651413020918E+20</v>
      </c>
      <c r="F186" s="5">
        <f>过饱和度!Q188</f>
        <v>3.4819898127675323E+66</v>
      </c>
    </row>
    <row r="187" spans="1:6" x14ac:dyDescent="0.25">
      <c r="A187">
        <f>'Mg2+离子浓度'!A200</f>
        <v>0</v>
      </c>
      <c r="B187" s="5">
        <f>过饱和度!D189</f>
        <v>1.7589216732323782</v>
      </c>
      <c r="C187" s="5">
        <f>过饱和度!H189</f>
        <v>811524570587.71094</v>
      </c>
      <c r="D187" s="5">
        <f>过饱和度!K189</f>
        <v>1.0138112324607242E+21</v>
      </c>
      <c r="E187" s="5">
        <f>过饱和度!N189</f>
        <v>1.6634645093911937E+20</v>
      </c>
      <c r="F187" s="5">
        <f>过饱和度!Q189</f>
        <v>3.4820267622779516E+66</v>
      </c>
    </row>
    <row r="188" spans="1:6" x14ac:dyDescent="0.25">
      <c r="A188">
        <f>'Mg2+离子浓度'!A201</f>
        <v>0</v>
      </c>
      <c r="B188" s="5">
        <f>过饱和度!D190</f>
        <v>1.7589516732323784</v>
      </c>
      <c r="C188" s="5">
        <f>过饱和度!H190</f>
        <v>811524117019.49902</v>
      </c>
      <c r="D188" s="5">
        <f>过饱和度!K190</f>
        <v>1.0138105586403887E+21</v>
      </c>
      <c r="E188" s="5">
        <f>过饱和度!N190</f>
        <v>1.6634634731531511E+20</v>
      </c>
      <c r="F188" s="5">
        <f>过饱和度!Q190</f>
        <v>3.4821412101800587E+66</v>
      </c>
    </row>
    <row r="189" spans="1:6" x14ac:dyDescent="0.25">
      <c r="A189">
        <f>'Mg2+离子浓度'!A202</f>
        <v>0</v>
      </c>
      <c r="B189" s="5">
        <f>过饱和度!D191</f>
        <v>1.7589816732323784</v>
      </c>
      <c r="C189" s="5">
        <f>过饱和度!H191</f>
        <v>811523663451.54956</v>
      </c>
      <c r="D189" s="5">
        <f>过饱和度!K191</f>
        <v>1.0138098848205174E+21</v>
      </c>
      <c r="E189" s="5">
        <f>过饱和度!N191</f>
        <v>1.6634624369157803E+20</v>
      </c>
      <c r="F189" s="5">
        <f>过饱和度!Q191</f>
        <v>3.4822556598214712E+66</v>
      </c>
    </row>
    <row r="190" spans="1:6" x14ac:dyDescent="0.25">
      <c r="A190">
        <f>'Mg2+离子浓度'!A203</f>
        <v>0</v>
      </c>
      <c r="B190" s="5">
        <f>过饱和度!D192</f>
        <v>1.7590016732323783</v>
      </c>
      <c r="C190" s="5">
        <f>过饱和度!H192</f>
        <v>811523286397.55139</v>
      </c>
      <c r="D190" s="5">
        <f>过饱和度!K192</f>
        <v>1.013809322061287E+21</v>
      </c>
      <c r="E190" s="5">
        <f>过饱和度!N192</f>
        <v>1.6634615701776541E+20</v>
      </c>
      <c r="F190" s="5">
        <f>过饱和度!Q192</f>
        <v>3.482331224025428E+66</v>
      </c>
    </row>
    <row r="191" spans="1:6" x14ac:dyDescent="0.25">
      <c r="A191">
        <f>'Mg2+离子浓度'!A204</f>
        <v>0</v>
      </c>
      <c r="B191" s="5">
        <f>过饱和度!D193</f>
        <v>1.7591016732323783</v>
      </c>
      <c r="C191" s="5">
        <f>过饱和度!H193</f>
        <v>811522525892.31433</v>
      </c>
      <c r="D191" s="5">
        <f>过饱和度!K193</f>
        <v>1.0138082185021438E+21</v>
      </c>
      <c r="E191" s="5">
        <f>过饱和度!N193</f>
        <v>1.6634598861027826E+20</v>
      </c>
      <c r="F191" s="5">
        <f>过饱和度!Q193</f>
        <v>3.4827201508976106E+66</v>
      </c>
    </row>
    <row r="192" spans="1:6" x14ac:dyDescent="0.25">
      <c r="A192">
        <f>'Mg2+离子浓度'!A205</f>
        <v>0</v>
      </c>
      <c r="B192" s="5">
        <f>过饱和度!D194</f>
        <v>1.7594016732323783</v>
      </c>
      <c r="C192" s="5">
        <f>过饱和度!H194</f>
        <v>811521398151.82617</v>
      </c>
      <c r="D192" s="5">
        <f>过饱和度!K194</f>
        <v>1.0138066621727332E+21</v>
      </c>
      <c r="E192" s="5">
        <f>过饱和度!N194</f>
        <v>1.6634575518336503E+20</v>
      </c>
      <c r="F192" s="5">
        <f>过饱和度!Q194</f>
        <v>3.4838984418840092E+66</v>
      </c>
    </row>
    <row r="193" spans="1:6" x14ac:dyDescent="0.25">
      <c r="A193">
        <f>'Mg2+离子浓度'!A206</f>
        <v>0</v>
      </c>
      <c r="B193" s="5">
        <f>过饱和度!D195</f>
        <v>1.7597016732323782</v>
      </c>
      <c r="C193" s="5">
        <f>过饱和度!H195</f>
        <v>811520270413.1001</v>
      </c>
      <c r="D193" s="5">
        <f>过饱和度!K195</f>
        <v>1.0138051058460771E+21</v>
      </c>
      <c r="E193" s="5">
        <f>过饱和度!N195</f>
        <v>1.6634552175683925E+20</v>
      </c>
      <c r="F193" s="5">
        <f>过饱和度!Q195</f>
        <v>3.4850769289564711E+66</v>
      </c>
    </row>
    <row r="194" spans="1:6" x14ac:dyDescent="0.25">
      <c r="A194">
        <f>'Mg2+离子浓度'!A207</f>
        <v>0</v>
      </c>
      <c r="B194" s="5">
        <f>过饱和度!D196</f>
        <v>1.7599016732323782</v>
      </c>
      <c r="C194" s="5">
        <f>过饱和度!H196</f>
        <v>811519282444.73669</v>
      </c>
      <c r="D194" s="5">
        <f>过饱和度!K196</f>
        <v>1.0138037092337692E+21</v>
      </c>
      <c r="E194" s="5">
        <f>过饱和度!N196</f>
        <v>1.6634531051089723E+20</v>
      </c>
      <c r="F194" s="5">
        <f>过饱和度!Q196</f>
        <v>3.4858603645007483E+66</v>
      </c>
    </row>
    <row r="195" spans="1:6" x14ac:dyDescent="0.25">
      <c r="A195">
        <f>'Mg2+离子浓度'!A208</f>
        <v>0</v>
      </c>
      <c r="B195" s="5">
        <f>过饱和度!D197</f>
        <v>1.7609016732323783</v>
      </c>
      <c r="C195" s="5">
        <f>过饱和度!H197</f>
        <v>811517899405.47449</v>
      </c>
      <c r="D195" s="5">
        <f>过饱和度!K197</f>
        <v>1.0138021343881913E+21</v>
      </c>
      <c r="E195" s="5">
        <f>过饱和度!N197</f>
        <v>1.6634509215917543E+20</v>
      </c>
      <c r="F195" s="5">
        <f>过饱和度!Q197</f>
        <v>3.4898139892464026E+66</v>
      </c>
    </row>
    <row r="196" spans="1:6" x14ac:dyDescent="0.25">
      <c r="A196">
        <f>'Mg2+离子浓度'!A209</f>
        <v>0</v>
      </c>
      <c r="B196" s="5">
        <f>过饱和度!D198</f>
        <v>1.7639016732323782</v>
      </c>
      <c r="C196" s="5">
        <f>过饱和度!H198</f>
        <v>811517398819.57764</v>
      </c>
      <c r="D196" s="5">
        <f>过饱和度!K198</f>
        <v>1.0138029575430868E+21</v>
      </c>
      <c r="E196" s="5">
        <f>过饱和度!N198</f>
        <v>1.6634529659075117E+20</v>
      </c>
      <c r="F196" s="5">
        <f>过饱和度!Q198</f>
        <v>3.5017244338245495E+66</v>
      </c>
    </row>
    <row r="197" spans="1:6" x14ac:dyDescent="0.25">
      <c r="A197">
        <f>'Mg2+离子浓度'!A210</f>
        <v>0</v>
      </c>
      <c r="B197" s="5">
        <f>过饱和度!D199</f>
        <v>1.7669016732323783</v>
      </c>
      <c r="C197" s="5">
        <f>过饱和度!H199</f>
        <v>811516898231.69214</v>
      </c>
      <c r="D197" s="5">
        <f>过饱和度!K199</f>
        <v>1.0138037806943449E+21</v>
      </c>
      <c r="E197" s="5">
        <f>过饱和度!N199</f>
        <v>1.6634550102187164E+20</v>
      </c>
      <c r="F197" s="5">
        <f>过饱和度!Q199</f>
        <v>3.513655201467744E+66</v>
      </c>
    </row>
    <row r="198" spans="1:6" x14ac:dyDescent="0.25">
      <c r="A198">
        <f>'Mg2+离子浓度'!A211</f>
        <v>0</v>
      </c>
      <c r="B198" s="5">
        <f>过饱和度!D200</f>
        <v>1.7689016732323783</v>
      </c>
      <c r="C198" s="5">
        <f>过饱和度!H200</f>
        <v>811515817757.89758</v>
      </c>
      <c r="D198" s="5">
        <f>过饱和度!K200</f>
        <v>1.0138031940057968E+21</v>
      </c>
      <c r="E198" s="5">
        <f>过饱和度!N200</f>
        <v>1.6634546139643996E+20</v>
      </c>
      <c r="F198" s="5">
        <f>过饱和度!Q200</f>
        <v>3.5216128893369034E+66</v>
      </c>
    </row>
    <row r="199" spans="1:6" x14ac:dyDescent="0.25">
      <c r="A199">
        <f>'Mg2+离子浓度'!A212</f>
        <v>0</v>
      </c>
      <c r="B199" s="5">
        <f>过饱和度!D201</f>
        <v>1.7789016732323784</v>
      </c>
      <c r="C199" s="5">
        <f>过饱和度!H201</f>
        <v>811521662894.32849</v>
      </c>
      <c r="D199" s="5">
        <f>过饱和度!K201</f>
        <v>1.013817362812134E+21</v>
      </c>
      <c r="E199" s="5">
        <f>过饱和度!N201</f>
        <v>1.6634791287305634E+20</v>
      </c>
      <c r="F199" s="5">
        <f>过饱和度!Q201</f>
        <v>3.5616497569575398E+66</v>
      </c>
    </row>
    <row r="200" spans="1:6" x14ac:dyDescent="0.25">
      <c r="A200">
        <f>'Mg2+离子浓度'!A213</f>
        <v>0</v>
      </c>
      <c r="B200" s="5">
        <f>过饱和度!D202</f>
        <v>1.8089016732323784</v>
      </c>
      <c r="C200" s="5">
        <f>过饱和度!H202</f>
        <v>811550735966.47522</v>
      </c>
      <c r="D200" s="5">
        <f>过饱和度!K202</f>
        <v>1.0138774137110835E+21</v>
      </c>
      <c r="E200" s="5">
        <f>过饱和度!N202</f>
        <v>1.6635798544721671E+20</v>
      </c>
      <c r="F200" s="5">
        <f>过饱和度!Q202</f>
        <v>3.6832458094019113E+66</v>
      </c>
    </row>
    <row r="201" spans="1:6" x14ac:dyDescent="0.25">
      <c r="A201">
        <f>'Mg2+离子浓度'!A214</f>
        <v>0</v>
      </c>
      <c r="B201" s="5">
        <f>过饱和度!D203</f>
        <v>1.8389016732323784</v>
      </c>
      <c r="C201" s="5">
        <f>过饱和度!H203</f>
        <v>811579809160.64856</v>
      </c>
      <c r="D201" s="5">
        <f>过饱和度!K203</f>
        <v>1.013937466443795E+21</v>
      </c>
      <c r="E201" s="5">
        <f>过饱和度!N203</f>
        <v>1.6636805834853922E+20</v>
      </c>
      <c r="F201" s="5">
        <f>过饱和度!Q203</f>
        <v>3.8068980133518998E+66</v>
      </c>
    </row>
    <row r="202" spans="1:6" x14ac:dyDescent="0.25">
      <c r="A202">
        <f>'Mg2+离子浓度'!A215</f>
        <v>0</v>
      </c>
      <c r="B202" s="5">
        <f>过饱和度!D204</f>
        <v>1.8589016732323784</v>
      </c>
      <c r="C202" s="5">
        <f>过饱和度!H204</f>
        <v>811596829728.97046</v>
      </c>
      <c r="D202" s="5">
        <f>过饱和度!K204</f>
        <v>1.0139739114475571E+21</v>
      </c>
      <c r="E202" s="5">
        <f>过饱和度!N204</f>
        <v>1.6637421742639058E+20</v>
      </c>
      <c r="F202" s="5">
        <f>过饱和度!Q204</f>
        <v>3.8904494844582685E+66</v>
      </c>
    </row>
    <row r="203" spans="1:6" x14ac:dyDescent="0.25">
      <c r="A203">
        <f>'Mg2+离子浓度'!A216</f>
        <v>0</v>
      </c>
      <c r="B203" s="5">
        <f>过饱和度!D205</f>
        <v>1.9089016732323782</v>
      </c>
      <c r="C203" s="5">
        <f>过饱和度!H205</f>
        <v>811651207046.16785</v>
      </c>
      <c r="D203" s="5">
        <f>过饱和度!K205</f>
        <v>1.0140830102189105E+21</v>
      </c>
      <c r="E203" s="5">
        <f>过饱和度!N205</f>
        <v>1.6639240177505871E+20</v>
      </c>
      <c r="F203" s="5">
        <f>过饱和度!Q205</f>
        <v>4.1034615032697348E+66</v>
      </c>
    </row>
    <row r="204" spans="1:6" x14ac:dyDescent="0.25">
      <c r="A204" t="str">
        <f>'Mg2+离子浓度'!A217</f>
        <v>(t1+t2)*7</v>
      </c>
      <c r="B204" s="5">
        <f>过饱和度!D206</f>
        <v>1.9589016732323783</v>
      </c>
      <c r="C204" s="5">
        <f>过饱和度!H206</f>
        <v>811705585252.72559</v>
      </c>
      <c r="D204" s="5">
        <f>过饱和度!K206</f>
        <v>1.0141921155673698E+21</v>
      </c>
      <c r="E204" s="5">
        <f>过饱和度!N206</f>
        <v>1.6641058726434472E+20</v>
      </c>
      <c r="F204" s="5">
        <f>过饱和度!Q206</f>
        <v>4.3221991768041311E+66</v>
      </c>
    </row>
    <row r="205" spans="1:6" x14ac:dyDescent="0.25">
      <c r="A205">
        <f>'Mg2+离子浓度'!A218</f>
        <v>2.0520432174904832</v>
      </c>
      <c r="B205" s="5">
        <f>过饱和度!D207</f>
        <v>2.0089016732323781</v>
      </c>
      <c r="C205" s="5">
        <f>过饱和度!H207</f>
        <v>811759964348.56128</v>
      </c>
      <c r="D205" s="5">
        <f>过饱和度!K207</f>
        <v>1.0143012274929575E+21</v>
      </c>
      <c r="E205" s="5">
        <f>过饱和度!N207</f>
        <v>1.664287738942579E+20</v>
      </c>
      <c r="F205" s="5">
        <f>过饱和度!Q207</f>
        <v>4.5466662440804545E+66</v>
      </c>
    </row>
    <row r="206" spans="1:6" s="114" customFormat="1" x14ac:dyDescent="0.25">
      <c r="A206" s="114">
        <f>'Mg2+离子浓度'!A219</f>
        <v>0.2931415442581049</v>
      </c>
      <c r="B206" s="112">
        <f>过饱和度!D208</f>
        <v>2.0520507043024474</v>
      </c>
      <c r="C206" s="112">
        <f>过饱和度!H208</f>
        <v>811805550095.39209</v>
      </c>
      <c r="D206" s="112">
        <f>过饱和度!K208</f>
        <v>1.014393351623341E+21</v>
      </c>
      <c r="E206" s="112">
        <f>过饱和度!N208</f>
        <v>1.6644415305813121E+20</v>
      </c>
      <c r="F206" s="112">
        <f>过饱和度!Q208</f>
        <v>4.7449674360047925E+66</v>
      </c>
    </row>
    <row r="207" spans="1:6" x14ac:dyDescent="0.25">
      <c r="A207" t="s">
        <v>291</v>
      </c>
      <c r="B207" s="5">
        <f>过饱和度!D209</f>
        <v>2.0520507044024474</v>
      </c>
      <c r="C207" s="5">
        <f>过饱和度!H209</f>
        <v>811810191607.33655</v>
      </c>
      <c r="D207" s="5">
        <f>过饱和度!K209</f>
        <v>1.0144010834504366E+21</v>
      </c>
      <c r="E207" s="5">
        <f>过饱和度!N209</f>
        <v>1.664454217112055E+20</v>
      </c>
      <c r="F207" s="5">
        <f>过饱和度!Q209</f>
        <v>4.7450216606192827E+66</v>
      </c>
    </row>
    <row r="208" spans="1:6" x14ac:dyDescent="0.25">
      <c r="A208">
        <f>'Mg2+离子浓度'!A221</f>
        <v>0</v>
      </c>
      <c r="B208" s="5">
        <f>过饱和度!D210</f>
        <v>2.0520507047024474</v>
      </c>
      <c r="C208" s="5">
        <f>过饱和度!H210</f>
        <v>811824117403.50806</v>
      </c>
      <c r="D208" s="5">
        <f>过饱和度!K210</f>
        <v>1.0144242809523102E+21</v>
      </c>
      <c r="E208" s="5">
        <f>过饱和度!N210</f>
        <v>1.664492279859027E+20</v>
      </c>
      <c r="F208" s="5">
        <f>过饱和度!Q210</f>
        <v>4.7451843530673505E+66</v>
      </c>
    </row>
    <row r="209" spans="1:6" x14ac:dyDescent="0.25">
      <c r="A209">
        <f>'Mg2+离子浓度'!A222</f>
        <v>0</v>
      </c>
      <c r="B209" s="5">
        <f>过饱和度!D211</f>
        <v>2.0520507051024475</v>
      </c>
      <c r="C209" s="5">
        <f>过饱和度!H211</f>
        <v>811842685661.10107</v>
      </c>
      <c r="D209" s="5">
        <f>过饱和度!K211</f>
        <v>1.0144552120020421E+21</v>
      </c>
      <c r="E209" s="5">
        <f>过饱和度!N211</f>
        <v>1.6645430318674271E+20</v>
      </c>
      <c r="F209" s="5">
        <f>过饱和度!Q211</f>
        <v>4.7454012873462396E+66</v>
      </c>
    </row>
    <row r="210" spans="1:6" x14ac:dyDescent="0.25">
      <c r="A210">
        <f>'Mg2+离子浓度'!A223</f>
        <v>0</v>
      </c>
      <c r="B210" s="5">
        <f>过饱和度!D212</f>
        <v>2.0520507053024475</v>
      </c>
      <c r="C210" s="5">
        <f>过饱和度!H212</f>
        <v>811851969518.99963</v>
      </c>
      <c r="D210" s="5">
        <f>过饱和度!K212</f>
        <v>1.0144706772186695E+21</v>
      </c>
      <c r="E210" s="5">
        <f>过饱和度!N212</f>
        <v>1.6645684074183498E+20</v>
      </c>
      <c r="F210" s="5">
        <f>过饱和度!Q212</f>
        <v>4.7455097525188196E+66</v>
      </c>
    </row>
    <row r="211" spans="1:6" x14ac:dyDescent="0.25">
      <c r="A211">
        <f>'Mg2+离子浓度'!A224</f>
        <v>0</v>
      </c>
      <c r="B211" s="5">
        <f>过饱和度!D213</f>
        <v>2.0520507143024473</v>
      </c>
      <c r="C211" s="5">
        <f>过饱和度!H213</f>
        <v>812269865653.35437</v>
      </c>
      <c r="D211" s="5">
        <f>过饱和度!K213</f>
        <v>1.0151668699419659E+21</v>
      </c>
      <c r="E211" s="5">
        <f>过饱和度!N213</f>
        <v>1.6657107236317056E+20</v>
      </c>
      <c r="F211" s="5">
        <f>过饱和度!Q213</f>
        <v>4.7503934864212265E+66</v>
      </c>
    </row>
    <row r="212" spans="1:6" x14ac:dyDescent="0.25">
      <c r="A212">
        <f>'Mg2+离子浓度'!A225</f>
        <v>0</v>
      </c>
      <c r="B212" s="5">
        <f>过饱和度!D214</f>
        <v>2.0520508043024472</v>
      </c>
      <c r="C212" s="5">
        <f>过饱和度!H214</f>
        <v>816456776351.43591</v>
      </c>
      <c r="D212" s="5">
        <f>过饱和度!K214</f>
        <v>1.0221486124816016E+21</v>
      </c>
      <c r="E212" s="5">
        <f>过饱和度!N214</f>
        <v>1.6771663901566445E+20</v>
      </c>
      <c r="F212" s="5">
        <f>过饱和度!Q214</f>
        <v>4.7994624190278494E+66</v>
      </c>
    </row>
    <row r="213" spans="1:6" x14ac:dyDescent="0.25">
      <c r="A213">
        <f>'Mg2+离子浓度'!A226</f>
        <v>0</v>
      </c>
      <c r="B213" s="5">
        <f>过饱和度!D215</f>
        <v>2.0520517043024475</v>
      </c>
      <c r="C213" s="5">
        <f>过饱和度!H215</f>
        <v>859120108901.5647</v>
      </c>
      <c r="D213" s="5">
        <f>过饱和度!K215</f>
        <v>1.0939640161078099E+21</v>
      </c>
      <c r="E213" s="5">
        <f>过饱和度!N215</f>
        <v>1.7950012747524338E+20</v>
      </c>
      <c r="F213" s="5">
        <f>过饱和度!Q215</f>
        <v>5.3138278371277261E+66</v>
      </c>
    </row>
    <row r="214" spans="1:6" x14ac:dyDescent="0.25">
      <c r="A214">
        <f>'Mg2+离子浓度'!A227</f>
        <v>7.4868119641229509E-6</v>
      </c>
      <c r="B214" s="5">
        <f>过饱和度!D216</f>
        <v>2.0520581911144116</v>
      </c>
      <c r="C214" s="5">
        <f>过饱和度!H216</f>
        <v>1211336452254.853</v>
      </c>
      <c r="D214" s="5">
        <f>过饱和度!K216</f>
        <v>1.7294884982942954E+21</v>
      </c>
      <c r="E214" s="5">
        <f>过饱和度!N216</f>
        <v>2.8377685526706602E+20</v>
      </c>
      <c r="F214" s="5">
        <f>过饱和度!Q216</f>
        <v>1.0559952057366116E+67</v>
      </c>
    </row>
    <row r="215" spans="1:6" x14ac:dyDescent="0.25">
      <c r="A215">
        <f>'Mg2+离子浓度'!A228</f>
        <v>0</v>
      </c>
      <c r="B215" s="5">
        <f>过饱和度!D217</f>
        <v>2.0520607043024475</v>
      </c>
      <c r="C215" s="5">
        <f>过饱和度!H217</f>
        <v>1211336241834.9741</v>
      </c>
      <c r="D215" s="5">
        <f>过饱和度!K217</f>
        <v>1.7294881346142153E+21</v>
      </c>
      <c r="E215" s="5">
        <f>过饱和度!N217</f>
        <v>2.8377679901906741E+20</v>
      </c>
      <c r="F215" s="5">
        <f>过饱和度!Q217</f>
        <v>1.0559973738664118E+67</v>
      </c>
    </row>
    <row r="216" spans="1:6" x14ac:dyDescent="0.25">
      <c r="A216">
        <f>'Mg2+离子浓度'!A229</f>
        <v>0</v>
      </c>
      <c r="B216" s="5">
        <f>过饱和度!D218</f>
        <v>2.0520707043024475</v>
      </c>
      <c r="C216" s="5">
        <f>过饱和度!H218</f>
        <v>1211335831834.8301</v>
      </c>
      <c r="D216" s="5">
        <f>过饱和度!K218</f>
        <v>1.7294874300115473E+21</v>
      </c>
      <c r="E216" s="5">
        <f>过饱和度!N218</f>
        <v>2.8377669023914974E+20</v>
      </c>
      <c r="F216" s="5">
        <f>过饱和度!Q218</f>
        <v>1.0560068570117797E+67</v>
      </c>
    </row>
    <row r="217" spans="1:6" x14ac:dyDescent="0.25">
      <c r="A217">
        <f>'Mg2+离子浓度'!A230</f>
        <v>0</v>
      </c>
      <c r="B217" s="5">
        <f>过饱和度!D219</f>
        <v>2.0521007043024473</v>
      </c>
      <c r="C217" s="5">
        <f>过饱和度!H219</f>
        <v>1211335146443.3618</v>
      </c>
      <c r="D217" s="5">
        <f>过饱和度!K219</f>
        <v>1.7294862626083808E+21</v>
      </c>
      <c r="E217" s="5">
        <f>过饱和度!N219</f>
        <v>2.8377651052383745E+20</v>
      </c>
      <c r="F217" s="5">
        <f>过饱和度!Q219</f>
        <v>1.0560363979428498E+67</v>
      </c>
    </row>
    <row r="218" spans="1:6" x14ac:dyDescent="0.25">
      <c r="A218">
        <f>'Mg2+离子浓度'!A231</f>
        <v>0</v>
      </c>
      <c r="B218" s="5">
        <f>过饱和度!D220</f>
        <v>2.0521307043024475</v>
      </c>
      <c r="C218" s="5">
        <f>过饱和度!H220</f>
        <v>1211334461052.2927</v>
      </c>
      <c r="D218" s="5">
        <f>过饱和度!K220</f>
        <v>1.729485095206027E+21</v>
      </c>
      <c r="E218" s="5">
        <f>过饱和度!N220</f>
        <v>2.8377633080864293E+20</v>
      </c>
      <c r="F218" s="5">
        <f>过饱和度!Q220</f>
        <v>1.0560659392498248E+67</v>
      </c>
    </row>
    <row r="219" spans="1:6" x14ac:dyDescent="0.25">
      <c r="A219">
        <f>'Mg2+离子浓度'!A232</f>
        <v>0</v>
      </c>
      <c r="B219" s="5">
        <f>过饱和度!D221</f>
        <v>2.0521507043024476</v>
      </c>
      <c r="C219" s="5">
        <f>过饱和度!H221</f>
        <v>1211333892659.4785</v>
      </c>
      <c r="D219" s="5">
        <f>过饱和度!K221</f>
        <v>1.7294841232367105E+21</v>
      </c>
      <c r="E219" s="5">
        <f>过饱和度!N221</f>
        <v>2.8377618098881724E+20</v>
      </c>
      <c r="F219" s="5">
        <f>过饱和度!Q221</f>
        <v>1.0560854102981371E+67</v>
      </c>
    </row>
    <row r="220" spans="1:6" x14ac:dyDescent="0.25">
      <c r="A220">
        <f>'Mg2+离子浓度'!A233</f>
        <v>0</v>
      </c>
      <c r="B220" s="5">
        <f>过饱和度!D222</f>
        <v>2.0522507043024474</v>
      </c>
      <c r="C220" s="5">
        <f>过饱和度!H222</f>
        <v>1211332729594.4797</v>
      </c>
      <c r="D220" s="5">
        <f>过饱和度!K222</f>
        <v>1.7294821809287376E+21</v>
      </c>
      <c r="E220" s="5">
        <f>过饱和度!N222</f>
        <v>2.837758838976434E+20</v>
      </c>
      <c r="F220" s="5">
        <f>过饱和度!Q222</f>
        <v>1.0561861325649283E+67</v>
      </c>
    </row>
    <row r="221" spans="1:6" x14ac:dyDescent="0.25">
      <c r="A221">
        <f>'Mg2+离子浓度'!A234</f>
        <v>0</v>
      </c>
      <c r="B221" s="5">
        <f>过饱和度!D223</f>
        <v>2.0525507043024476</v>
      </c>
      <c r="C221" s="5">
        <f>过饱和度!H223</f>
        <v>1211330962601.6448</v>
      </c>
      <c r="D221" s="5">
        <f>过饱和度!K223</f>
        <v>1.7294793467938543E+21</v>
      </c>
      <c r="E221" s="5">
        <f>过饱和度!N223</f>
        <v>2.8377545629045087E+20</v>
      </c>
      <c r="F221" s="5">
        <f>过饱和度!Q223</f>
        <v>1.0564917793493929E+67</v>
      </c>
    </row>
    <row r="222" spans="1:6" x14ac:dyDescent="0.25">
      <c r="A222">
        <f>'Mg2+离子浓度'!A235</f>
        <v>0</v>
      </c>
      <c r="B222" s="5">
        <f>过饱和度!D224</f>
        <v>2.0528507043024473</v>
      </c>
      <c r="C222" s="5">
        <f>过饱和度!H224</f>
        <v>1211329195611.6621</v>
      </c>
      <c r="D222" s="5">
        <f>过饱和度!K224</f>
        <v>1.7294765126642033E+21</v>
      </c>
      <c r="E222" s="5">
        <f>过饱和度!N224</f>
        <v>2.8377502868399918E+20</v>
      </c>
      <c r="F222" s="5">
        <f>过饱和度!Q224</f>
        <v>1.056797469457378E+67</v>
      </c>
    </row>
    <row r="223" spans="1:6" x14ac:dyDescent="0.25">
      <c r="A223">
        <f>'Mg2+离子浓度'!A236</f>
        <v>0</v>
      </c>
      <c r="B223" s="5">
        <f>过饱和度!D225</f>
        <v>2.0530507043024473</v>
      </c>
      <c r="C223" s="5">
        <f>过饱和度!H225</f>
        <v>1211327665136.3833</v>
      </c>
      <c r="D223" s="5">
        <f>过饱和度!K225</f>
        <v>1.7294740107129077E+21</v>
      </c>
      <c r="E223" s="5">
        <f>过饱和度!N225</f>
        <v>2.8377464871475967E+20</v>
      </c>
      <c r="F223" s="5">
        <f>过饱和度!Q225</f>
        <v>1.0570005799792997E+67</v>
      </c>
    </row>
    <row r="224" spans="1:6" x14ac:dyDescent="0.25">
      <c r="A224">
        <f>'Mg2+离子浓度'!A237</f>
        <v>0</v>
      </c>
      <c r="B224" s="5">
        <f>过饱和度!D226</f>
        <v>2.0540507043024472</v>
      </c>
      <c r="C224" s="5">
        <f>过饱和度!H226</f>
        <v>1211325321881.074</v>
      </c>
      <c r="D224" s="5">
        <f>过饱和度!K226</f>
        <v>1.7294707269742934E+21</v>
      </c>
      <c r="E224" s="5">
        <f>过饱和度!N226</f>
        <v>2.8377417823608776E+20</v>
      </c>
      <c r="F224" s="5">
        <f>过饱和度!Q226</f>
        <v>1.0580270756567871E+67</v>
      </c>
    </row>
    <row r="225" spans="1:6" x14ac:dyDescent="0.25">
      <c r="A225">
        <f>'Mg2+离子浓度'!A238</f>
        <v>0</v>
      </c>
      <c r="B225" s="5">
        <f>过饱和度!D227</f>
        <v>2.0570507043024473</v>
      </c>
      <c r="C225" s="5">
        <f>过饱和度!H227</f>
        <v>1211323738159.4285</v>
      </c>
      <c r="D225" s="5">
        <f>过饱和度!K227</f>
        <v>1.7294703397124713E+21</v>
      </c>
      <c r="E225" s="5">
        <f>过饱和度!N227</f>
        <v>2.8377423303080758E+20</v>
      </c>
      <c r="F225" s="5">
        <f>过饱和度!Q227</f>
        <v>1.0611204972378387E+67</v>
      </c>
    </row>
    <row r="226" spans="1:6" x14ac:dyDescent="0.25">
      <c r="A226">
        <f>'Mg2+离子浓度'!A239</f>
        <v>0</v>
      </c>
      <c r="B226" s="5">
        <f>过饱和度!D228</f>
        <v>2.0600507043024474</v>
      </c>
      <c r="C226" s="5">
        <f>过饱和度!H228</f>
        <v>1211322154438.8728</v>
      </c>
      <c r="D226" s="5">
        <f>过饱和度!K228</f>
        <v>1.7294699524486372E+21</v>
      </c>
      <c r="E226" s="5">
        <f>过饱和度!N228</f>
        <v>2.8377428782519337E+20</v>
      </c>
      <c r="F226" s="5">
        <f>过饱和度!Q228</f>
        <v>1.0642184365899616E+67</v>
      </c>
    </row>
    <row r="227" spans="1:6" x14ac:dyDescent="0.25">
      <c r="A227">
        <f>'Mg2+离子浓度'!A240</f>
        <v>0</v>
      </c>
      <c r="B227" s="5">
        <f>过饱和度!D229</f>
        <v>2.0620507043024472</v>
      </c>
      <c r="C227" s="5">
        <f>过饱和度!H229</f>
        <v>1211319983982.9824</v>
      </c>
      <c r="D227" s="5">
        <f>过饱和度!K229</f>
        <v>1.729467757276753E+21</v>
      </c>
      <c r="E227" s="5">
        <f>过饱和度!N229</f>
        <v>2.8377402425962719E+20</v>
      </c>
      <c r="F227" s="5">
        <f>过饱和度!Q229</f>
        <v>1.0662839842539382E+67</v>
      </c>
    </row>
    <row r="228" spans="1:6" x14ac:dyDescent="0.25">
      <c r="A228">
        <f>'Mg2+离子浓度'!A241</f>
        <v>0</v>
      </c>
      <c r="B228" s="5">
        <f>过饱和度!D230</f>
        <v>2.0720507043024474</v>
      </c>
      <c r="C228" s="5">
        <f>过饱和度!H230</f>
        <v>1211325920454.7717</v>
      </c>
      <c r="D228" s="5">
        <f>过饱和度!K230</f>
        <v>1.7294859564796792E+21</v>
      </c>
      <c r="E228" s="5">
        <f>过饱和度!N230</f>
        <v>2.8377722647149694E+20</v>
      </c>
      <c r="F228" s="5">
        <f>过饱和度!Q230</f>
        <v>1.0766760044770124E+67</v>
      </c>
    </row>
    <row r="229" spans="1:6" x14ac:dyDescent="0.25">
      <c r="A229">
        <f>'Mg2+离子浓度'!A242</f>
        <v>0</v>
      </c>
      <c r="B229" s="5">
        <f>过饱和度!D231</f>
        <v>2.1020507043024472</v>
      </c>
      <c r="C229" s="5">
        <f>过饱和度!H231</f>
        <v>1211360951610.9644</v>
      </c>
      <c r="D229" s="5">
        <f>过饱和度!K231</f>
        <v>1.7295704828321496E+21</v>
      </c>
      <c r="E229" s="5">
        <f>过饱和度!N231</f>
        <v>2.8379146994852368E+20</v>
      </c>
      <c r="F229" s="5">
        <f>过饱和度!Q231</f>
        <v>1.1081920944420144E+67</v>
      </c>
    </row>
    <row r="230" spans="1:6" x14ac:dyDescent="0.25">
      <c r="A230">
        <f>'Mg2+离子浓度'!A243</f>
        <v>0</v>
      </c>
      <c r="B230" s="5">
        <f>过饱和度!D232</f>
        <v>2.1320507043024475</v>
      </c>
      <c r="C230" s="5">
        <f>过饱和度!H232</f>
        <v>1211395982781.4663</v>
      </c>
      <c r="D230" s="5">
        <f>过饱和度!K232</f>
        <v>1.7296550111766168E+21</v>
      </c>
      <c r="E230" s="5">
        <f>过饱和度!N232</f>
        <v>2.8380571378947424E+20</v>
      </c>
      <c r="F230" s="5">
        <f>过饱和度!Q232</f>
        <v>1.1401660736879373E+67</v>
      </c>
    </row>
    <row r="231" spans="1:6" x14ac:dyDescent="0.25">
      <c r="A231">
        <f>'Mg2+离子浓度'!A244</f>
        <v>0</v>
      </c>
      <c r="B231" s="5">
        <f>过饱和度!D233</f>
        <v>2.1520507043024475</v>
      </c>
      <c r="C231" s="5">
        <f>过饱和度!H233</f>
        <v>1211415811852.3774</v>
      </c>
      <c r="D231" s="5">
        <f>过饱和度!K233</f>
        <v>1.7297052384379997E+21</v>
      </c>
      <c r="E231" s="5">
        <f>过饱和度!N233</f>
        <v>2.8381426078099423E+20</v>
      </c>
      <c r="F231" s="5">
        <f>过饱和度!Q233</f>
        <v>1.1617287445673171E+67</v>
      </c>
    </row>
    <row r="232" spans="1:6" x14ac:dyDescent="0.25">
      <c r="A232">
        <f>'Mg2+离子浓度'!A245</f>
        <v>0</v>
      </c>
      <c r="B232" s="5">
        <f>过饱和度!D234</f>
        <v>2.2020507043024473</v>
      </c>
      <c r="C232" s="5">
        <f>过饱和度!H234</f>
        <v>1211483035894.3306</v>
      </c>
      <c r="D232" s="5">
        <f>过饱和度!K234</f>
        <v>1.7298614864786419E+21</v>
      </c>
      <c r="E232" s="5">
        <f>过饱和度!N234</f>
        <v>2.8384038156395774E+20</v>
      </c>
      <c r="F232" s="5">
        <f>过饱和度!Q234</f>
        <v>1.2165657393427521E+67</v>
      </c>
    </row>
    <row r="233" spans="1:6" x14ac:dyDescent="0.25">
      <c r="A233" t="str">
        <f>'Mg2+离子浓度'!A246</f>
        <v>(t1+t2)*8</v>
      </c>
      <c r="B233" s="5">
        <f>过饱和度!D235</f>
        <v>2.2520507043024476</v>
      </c>
      <c r="C233" s="5">
        <f>过饱和度!H235</f>
        <v>1211550260631.4849</v>
      </c>
      <c r="D233" s="5">
        <f>过饱和度!K235</f>
        <v>1.7300177421323878E+21</v>
      </c>
      <c r="E233" s="5">
        <f>过饱和度!N235</f>
        <v>2.8386650368421832E+20</v>
      </c>
      <c r="F233" s="5">
        <f>过饱和度!Q235</f>
        <v>1.2726777781200487E+67</v>
      </c>
    </row>
    <row r="234" spans="1:6" x14ac:dyDescent="0.25">
      <c r="A234">
        <f>'Mg2+离子浓度'!A247</f>
        <v>2.3451922485605521</v>
      </c>
      <c r="B234" s="5">
        <f>过饱和度!D236</f>
        <v>2.3020507043024474</v>
      </c>
      <c r="C234" s="5">
        <f>过饱和度!H236</f>
        <v>1211617486063.7576</v>
      </c>
      <c r="D234" s="5">
        <f>过饱和度!K236</f>
        <v>1.7301740053992144E+21</v>
      </c>
      <c r="E234" s="5">
        <f>过饱和度!N236</f>
        <v>2.8389262714177841E+20</v>
      </c>
      <c r="F234" s="5">
        <f>过饱和度!Q236</f>
        <v>1.3300655629170193E+67</v>
      </c>
    </row>
    <row r="235" spans="1:6" x14ac:dyDescent="0.25">
      <c r="A235">
        <f>'Mg2+离子浓度'!A248</f>
        <v>0.2931415442581049</v>
      </c>
      <c r="B235" s="5">
        <f>过饱和度!D237</f>
        <v>2.3451997353725162</v>
      </c>
      <c r="C235" s="5">
        <f>过饱和度!H237</f>
        <v>1211673496233.595</v>
      </c>
      <c r="D235" s="5">
        <f>过饱和度!K237</f>
        <v>1.7303053794429834E+21</v>
      </c>
      <c r="E235" s="5">
        <f>过饱和度!N237</f>
        <v>2.8391463244153694E+20</v>
      </c>
      <c r="F235" s="5">
        <f>过饱和度!Q237</f>
        <v>1.3806109209722983E+67</v>
      </c>
    </row>
    <row r="236" spans="1:6" x14ac:dyDescent="0.25">
      <c r="A236">
        <f>'Mg2+离子浓度'!A249</f>
        <v>0</v>
      </c>
      <c r="B236" s="5">
        <f>过饱和度!D238</f>
        <v>2.3451997354725163</v>
      </c>
      <c r="C236" s="5">
        <f>过饱和度!H238</f>
        <v>1211679558052.1262</v>
      </c>
      <c r="D236" s="5">
        <f>过饱和度!K238</f>
        <v>1.7303169195049686E+21</v>
      </c>
      <c r="E236" s="5">
        <f>过饱和度!N238</f>
        <v>2.8391652596920002E+20</v>
      </c>
      <c r="F236" s="5">
        <f>过饱和度!Q238</f>
        <v>1.3806247262079462E+67</v>
      </c>
    </row>
    <row r="237" spans="1:6" x14ac:dyDescent="0.25">
      <c r="A237">
        <f>'Mg2+离子浓度'!A250</f>
        <v>0</v>
      </c>
      <c r="B237" s="5">
        <f>过饱和度!D239</f>
        <v>2.3451997357725163</v>
      </c>
      <c r="C237" s="5">
        <f>过饱和度!H239</f>
        <v>1211697745351.7224</v>
      </c>
      <c r="D237" s="5">
        <f>过饱和度!K239</f>
        <v>1.7303515430315177E+21</v>
      </c>
      <c r="E237" s="5">
        <f>过饱和度!N239</f>
        <v>2.839222070729169E+20</v>
      </c>
      <c r="F237" s="5">
        <f>过饱和度!Q239</f>
        <v>1.3806661471168313E+67</v>
      </c>
    </row>
    <row r="238" spans="1:6" x14ac:dyDescent="0.25">
      <c r="A238">
        <f>'Mg2+离子浓度'!A251</f>
        <v>0</v>
      </c>
      <c r="B238" s="5">
        <f>过饱和度!D240</f>
        <v>2.3451997361725163</v>
      </c>
      <c r="C238" s="5">
        <f>过饱和度!H240</f>
        <v>1211721995787.9756</v>
      </c>
      <c r="D238" s="5">
        <f>过饱和度!K240</f>
        <v>1.7303977092725004E+21</v>
      </c>
      <c r="E238" s="5">
        <f>过饱和度!N240</f>
        <v>2.839297821236936E+20</v>
      </c>
      <c r="F238" s="5">
        <f>过饱和度!Q240</f>
        <v>1.3807213777071722E+67</v>
      </c>
    </row>
    <row r="239" spans="1:6" x14ac:dyDescent="0.25">
      <c r="A239">
        <f>'Mg2+离子浓度'!A252</f>
        <v>0</v>
      </c>
      <c r="B239" s="5">
        <f>过饱和度!D241</f>
        <v>2.3451997363725163</v>
      </c>
      <c r="C239" s="5">
        <f>过饱和度!H241</f>
        <v>1211734120564.6377</v>
      </c>
      <c r="D239" s="5">
        <f>过饱和度!K241</f>
        <v>1.7304207917611926E+21</v>
      </c>
      <c r="E239" s="5">
        <f>过饱和度!N241</f>
        <v>2.8393356955436745E+20</v>
      </c>
      <c r="F239" s="5">
        <f>过饱和度!Q241</f>
        <v>1.3807489922187595E+67</v>
      </c>
    </row>
    <row r="240" spans="1:6" x14ac:dyDescent="0.25">
      <c r="A240">
        <f>'Mg2+离子浓度'!A253</f>
        <v>0</v>
      </c>
      <c r="B240" s="5">
        <f>过饱和度!D242</f>
        <v>2.3451997453725162</v>
      </c>
      <c r="C240" s="5">
        <f>过饱和度!H242</f>
        <v>1212279892775.3145</v>
      </c>
      <c r="D240" s="5">
        <f>过饱和度!K242</f>
        <v>1.7314598706271898E+21</v>
      </c>
      <c r="E240" s="5">
        <f>过饱和度!N242</f>
        <v>2.8410406296113562E+20</v>
      </c>
      <c r="F240" s="5">
        <f>过饱和度!Q242</f>
        <v>1.3819923144051853E+67</v>
      </c>
    </row>
    <row r="241" spans="1:6" x14ac:dyDescent="0.25">
      <c r="A241">
        <f>'Mg2+离子浓度'!A254</f>
        <v>0</v>
      </c>
      <c r="B241" s="5">
        <f>过饱和度!D243</f>
        <v>2.3451998353725161</v>
      </c>
      <c r="C241" s="5">
        <f>过饱和度!H243</f>
        <v>1217746719409.3413</v>
      </c>
      <c r="D241" s="5">
        <f>过饱和度!K243</f>
        <v>1.741876570294765E+21</v>
      </c>
      <c r="E241" s="5">
        <f>过饱和度!N243</f>
        <v>2.8581324707458679E+20</v>
      </c>
      <c r="F241" s="5">
        <f>过饱和度!Q243</f>
        <v>1.3944771676171609E+67</v>
      </c>
    </row>
    <row r="242" spans="1:6" x14ac:dyDescent="0.25">
      <c r="A242">
        <f>'Mg2+离子浓度'!A255</f>
        <v>0</v>
      </c>
      <c r="B242" s="5">
        <f>过饱和度!D244</f>
        <v>2.3452007353725164</v>
      </c>
      <c r="C242" s="5">
        <f>过饱和度!H244</f>
        <v>1273321913048.0972</v>
      </c>
      <c r="D242" s="5">
        <f>过饱和度!K244</f>
        <v>1.8486485531889867E+21</v>
      </c>
      <c r="E242" s="5">
        <f>过饱和度!N244</f>
        <v>3.0333250647346833E+20</v>
      </c>
      <c r="F242" s="5">
        <f>过饱和度!Q244</f>
        <v>1.5245819744917839E+67</v>
      </c>
    </row>
    <row r="243" spans="1:6" x14ac:dyDescent="0.25">
      <c r="A243">
        <f>'Mg2+离子浓度'!A256</f>
        <v>7.4868119641229509E-6</v>
      </c>
      <c r="B243" s="5">
        <f>过饱和度!D245</f>
        <v>2.3452072221844804</v>
      </c>
      <c r="C243" s="5">
        <f>过饱和度!H245</f>
        <v>1724657630047.4575</v>
      </c>
      <c r="D243" s="5">
        <f>过饱和度!K245</f>
        <v>2.7701961886288351E+21</v>
      </c>
      <c r="E243" s="5">
        <f>过饱和度!N245</f>
        <v>4.5454060886608092E+20</v>
      </c>
      <c r="F243" s="5">
        <f>过饱和度!Q245</f>
        <v>2.7959656702251116E+67</v>
      </c>
    </row>
    <row r="244" spans="1:6" x14ac:dyDescent="0.25">
      <c r="A244">
        <f>'Mg2+离子浓度'!A257</f>
        <v>0</v>
      </c>
      <c r="B244" s="5">
        <f>过饱和度!D246</f>
        <v>2.3452097353725163</v>
      </c>
      <c r="C244" s="5">
        <f>过饱和度!H246</f>
        <v>1724657329683.1621</v>
      </c>
      <c r="D244" s="5">
        <f>过饱和度!K246</f>
        <v>2.7701956042371949E+21</v>
      </c>
      <c r="E244" s="5">
        <f>过饱和度!N246</f>
        <v>4.545405184638765E+20</v>
      </c>
      <c r="F244" s="5">
        <f>过饱和度!Q246</f>
        <v>2.7959705509346925E+67</v>
      </c>
    </row>
    <row r="245" spans="1:6" x14ac:dyDescent="0.25">
      <c r="A245">
        <f>'Mg2+离子浓度'!A258</f>
        <v>0</v>
      </c>
      <c r="B245" s="5">
        <f>过饱和度!D247</f>
        <v>2.3452197353725164</v>
      </c>
      <c r="C245" s="5">
        <f>过饱和度!H247</f>
        <v>1724656742851.9597</v>
      </c>
      <c r="D245" s="5">
        <f>过饱和度!K247</f>
        <v>2.7701944682056191E+21</v>
      </c>
      <c r="E245" s="5">
        <f>过饱和度!N247</f>
        <v>4.5454034300461475E+20</v>
      </c>
      <c r="F245" s="5">
        <f>过饱和度!Q247</f>
        <v>2.79599223810565E+67</v>
      </c>
    </row>
    <row r="246" spans="1:6" x14ac:dyDescent="0.25">
      <c r="A246">
        <f>'Mg2+离子浓度'!A259</f>
        <v>0</v>
      </c>
      <c r="B246" s="5">
        <f>过饱和度!D248</f>
        <v>2.3452497353725161</v>
      </c>
      <c r="C246" s="5">
        <f>过饱和度!H248</f>
        <v>1724655757753.1714</v>
      </c>
      <c r="D246" s="5">
        <f>过饱和度!K248</f>
        <v>2.7701925760082777E+21</v>
      </c>
      <c r="E246" s="5">
        <f>过饱和度!N248</f>
        <v>4.5454005148306139E+20</v>
      </c>
      <c r="F246" s="5">
        <f>过饱和度!Q248</f>
        <v>2.7960601894050974E+67</v>
      </c>
    </row>
    <row r="247" spans="1:6" x14ac:dyDescent="0.25">
      <c r="A247">
        <f>'Mg2+离子浓度'!A260</f>
        <v>0</v>
      </c>
      <c r="B247" s="5">
        <f>过饱和度!D249</f>
        <v>2.3452797353725163</v>
      </c>
      <c r="C247" s="5">
        <f>过饱和度!H249</f>
        <v>1724654772654.96</v>
      </c>
      <c r="D247" s="5">
        <f>过饱和度!K249</f>
        <v>2.770190683812267E+21</v>
      </c>
      <c r="E247" s="5">
        <f>过饱和度!N249</f>
        <v>4.5453975996170115E+20</v>
      </c>
      <c r="F247" s="5">
        <f>过饱和度!Q249</f>
        <v>2.7961281414430724E+67</v>
      </c>
    </row>
    <row r="248" spans="1:6" x14ac:dyDescent="0.25">
      <c r="A248">
        <f>'Mg2+离子浓度'!A261</f>
        <v>0</v>
      </c>
      <c r="B248" s="5">
        <f>过饱和度!D250</f>
        <v>2.3452997353725165</v>
      </c>
      <c r="C248" s="5">
        <f>过饱和度!H250</f>
        <v>1724653957222.3147</v>
      </c>
      <c r="D248" s="5">
        <f>过饱和度!K250</f>
        <v>2.7701891120889169E+21</v>
      </c>
      <c r="E248" s="5">
        <f>过饱和度!N250</f>
        <v>4.5453951754599052E+20</v>
      </c>
      <c r="F248" s="5">
        <f>过饱和度!Q250</f>
        <v>2.7961728518131751E+67</v>
      </c>
    </row>
    <row r="249" spans="1:6" x14ac:dyDescent="0.25">
      <c r="A249">
        <f>'Mg2+离子浓度'!A262</f>
        <v>0</v>
      </c>
      <c r="B249" s="5">
        <f>过饱和度!D251</f>
        <v>2.3453997353725162</v>
      </c>
      <c r="C249" s="5">
        <f>过饱和度!H251</f>
        <v>1724652270415.7083</v>
      </c>
      <c r="D249" s="5">
        <f>过饱和度!K251</f>
        <v>2.7701859266193874E+21</v>
      </c>
      <c r="E249" s="5">
        <f>过饱和度!N251</f>
        <v>4.5453902947282433E+20</v>
      </c>
      <c r="F249" s="5">
        <f>过饱和度!Q251</f>
        <v>2.7964053166823746E+67</v>
      </c>
    </row>
    <row r="250" spans="1:6" x14ac:dyDescent="0.25">
      <c r="A250">
        <f>'Mg2+离子浓度'!A263</f>
        <v>0</v>
      </c>
      <c r="B250" s="5">
        <f>过饱和度!D252</f>
        <v>2.3456997353725164</v>
      </c>
      <c r="C250" s="5">
        <f>过饱和度!H252</f>
        <v>1724649662006.0232</v>
      </c>
      <c r="D250" s="5">
        <f>过饱和度!K252</f>
        <v>2.7701811638902011E+21</v>
      </c>
      <c r="E250" s="5">
        <f>过饱和度!N252</f>
        <v>4.5453830793260571E+20</v>
      </c>
      <c r="F250" s="5">
        <f>过饱和度!Q252</f>
        <v>2.7971119067411716E+67</v>
      </c>
    </row>
    <row r="251" spans="1:6" x14ac:dyDescent="0.25">
      <c r="A251">
        <f>'Mg2+离子浓度'!A264</f>
        <v>0</v>
      </c>
      <c r="B251" s="5">
        <f>过饱和度!D253</f>
        <v>2.3459997353725162</v>
      </c>
      <c r="C251" s="5">
        <f>过饱和度!H253</f>
        <v>1724647053600.6519</v>
      </c>
      <c r="D251" s="5">
        <f>过饱和度!K253</f>
        <v>2.7701764011700917E+21</v>
      </c>
      <c r="E251" s="5">
        <f>过饱和度!N253</f>
        <v>4.5453758639367822E+20</v>
      </c>
      <c r="F251" s="5">
        <f>过饱和度!Q253</f>
        <v>2.797818583872471E+67</v>
      </c>
    </row>
    <row r="252" spans="1:6" x14ac:dyDescent="0.25">
      <c r="A252">
        <f>'Mg2+离子浓度'!A265</f>
        <v>0</v>
      </c>
      <c r="B252" s="5">
        <f>过饱和度!D254</f>
        <v>2.3461997353725161</v>
      </c>
      <c r="C252" s="5">
        <f>过饱和度!H254</f>
        <v>1724644812812.7231</v>
      </c>
      <c r="D252" s="5">
        <f>过饱和度!K254</f>
        <v>2.7701722449058595E+21</v>
      </c>
      <c r="E252" s="5">
        <f>过饱和度!N254</f>
        <v>4.5453695336417034E+20</v>
      </c>
      <c r="F252" s="5">
        <f>过饱和度!Q254</f>
        <v>2.7982878787581162E+67</v>
      </c>
    </row>
    <row r="253" spans="1:6" x14ac:dyDescent="0.25">
      <c r="A253">
        <f>'Mg2+离子浓度'!A266</f>
        <v>0</v>
      </c>
      <c r="B253" s="5">
        <f>过饱和度!D255</f>
        <v>2.347199735372516</v>
      </c>
      <c r="C253" s="5">
        <f>过饱和度!H255</f>
        <v>1724641167810.0664</v>
      </c>
      <c r="D253" s="5">
        <f>过饱和度!K255</f>
        <v>2.7701662412936352E+21</v>
      </c>
      <c r="E253" s="5">
        <f>过饱和度!N255</f>
        <v>4.5453607771107276E+20</v>
      </c>
      <c r="F253" s="5">
        <f>过饱和度!Q255</f>
        <v>2.8006631375300847E+67</v>
      </c>
    </row>
    <row r="254" spans="1:6" x14ac:dyDescent="0.25">
      <c r="A254">
        <f>'Mg2+离子浓度'!A267</f>
        <v>0</v>
      </c>
      <c r="B254" s="5">
        <f>过饱和度!D256</f>
        <v>2.3501997353725161</v>
      </c>
      <c r="C254" s="5">
        <f>过饱和度!H256</f>
        <v>1724637986687.8662</v>
      </c>
      <c r="D254" s="5">
        <f>过饱和度!K256</f>
        <v>2.7701633892813096E+21</v>
      </c>
      <c r="E254" s="5">
        <f>过饱和度!N256</f>
        <v>4.5453579929230495E+20</v>
      </c>
      <c r="F254" s="5">
        <f>过饱和度!Q256</f>
        <v>2.8078239212695722E+67</v>
      </c>
    </row>
    <row r="255" spans="1:6" x14ac:dyDescent="0.25">
      <c r="A255">
        <f>'Mg2+离子浓度'!A268</f>
        <v>0</v>
      </c>
      <c r="B255" s="5">
        <f>过饱和度!D257</f>
        <v>2.3531997353725163</v>
      </c>
      <c r="C255" s="5">
        <f>过饱和度!H257</f>
        <v>1724634805572.2837</v>
      </c>
      <c r="D255" s="5">
        <f>过饱和度!K257</f>
        <v>2.7701605372737277E+21</v>
      </c>
      <c r="E255" s="5">
        <f>过饱和度!N257</f>
        <v>4.5453552087400435E+20</v>
      </c>
      <c r="F255" s="5">
        <f>过饱和度!Q257</f>
        <v>2.8149938411626889E+67</v>
      </c>
    </row>
    <row r="256" spans="1:6" x14ac:dyDescent="0.25">
      <c r="A256">
        <f>'Mg2+离子浓度'!A269</f>
        <v>0</v>
      </c>
      <c r="B256" s="5">
        <f>过饱和度!D258</f>
        <v>2.355199735372516</v>
      </c>
      <c r="C256" s="5">
        <f>过饱和度!H258</f>
        <v>1724631097846.1992</v>
      </c>
      <c r="D256" s="5">
        <f>过饱和度!K258</f>
        <v>2.7701555333776529E+21</v>
      </c>
      <c r="E256" s="5">
        <f>过饱和度!N258</f>
        <v>4.5453485458505112E+20</v>
      </c>
      <c r="F256" s="5">
        <f>过饱和度!Q258</f>
        <v>2.8197728997309871E+67</v>
      </c>
    </row>
    <row r="257" spans="1:6" x14ac:dyDescent="0.25">
      <c r="A257">
        <f>'Mg2+离子浓度'!A270</f>
        <v>0</v>
      </c>
      <c r="B257" s="5">
        <f>过饱和度!D259</f>
        <v>2.3651997353725163</v>
      </c>
      <c r="C257" s="5">
        <f>过饱和度!H259</f>
        <v>1724636462414.3806</v>
      </c>
      <c r="D257" s="5">
        <f>过饱和度!K259</f>
        <v>2.7701772447227435E+21</v>
      </c>
      <c r="E257" s="5">
        <f>过饱和度!N259</f>
        <v>4.54538763109098E+20</v>
      </c>
      <c r="F257" s="5">
        <f>过饱和度!Q259</f>
        <v>2.8438193795757009E+67</v>
      </c>
    </row>
    <row r="258" spans="1:6" x14ac:dyDescent="0.25">
      <c r="A258">
        <f>'Mg2+离子浓度'!A271</f>
        <v>0</v>
      </c>
      <c r="B258" s="5">
        <f>过饱和度!D260</f>
        <v>2.3951997353725161</v>
      </c>
      <c r="C258" s="5">
        <f>过饱和度!H260</f>
        <v>1724677075695.2053</v>
      </c>
      <c r="D258" s="5">
        <f>过饱和度!K260</f>
        <v>2.770290316039888E+21</v>
      </c>
      <c r="E258" s="5">
        <f>过饱和度!N260</f>
        <v>4.5455791560991749E+20</v>
      </c>
      <c r="F258" s="5">
        <f>过饱和度!Q260</f>
        <v>2.9166692643538424E+67</v>
      </c>
    </row>
    <row r="259" spans="1:6" x14ac:dyDescent="0.25">
      <c r="A259">
        <f>'Mg2+离子浓度'!A272</f>
        <v>0</v>
      </c>
      <c r="B259" s="5">
        <f>过饱和度!D261</f>
        <v>2.4251997353725163</v>
      </c>
      <c r="C259" s="5">
        <f>过饱和度!H261</f>
        <v>1724717688867.4092</v>
      </c>
      <c r="D259" s="5">
        <f>过饱和度!K261</f>
        <v>2.770403389406206E+21</v>
      </c>
      <c r="E259" s="5">
        <f>过饱和度!N261</f>
        <v>4.5457706849669507E+20</v>
      </c>
      <c r="F259" s="5">
        <f>过饱和度!Q261</f>
        <v>2.9904467924320432E+67</v>
      </c>
    </row>
    <row r="260" spans="1:6" x14ac:dyDescent="0.25">
      <c r="A260">
        <f>'Mg2+离子浓度'!A273</f>
        <v>0</v>
      </c>
      <c r="B260" s="5">
        <f>过饱和度!D262</f>
        <v>2.4451997353725163</v>
      </c>
      <c r="C260" s="5">
        <f>过饱和度!H262</f>
        <v>1724739745496.2727</v>
      </c>
      <c r="D260" s="5">
        <f>过饱和度!K262</f>
        <v>2.7704689606367149E+21</v>
      </c>
      <c r="E260" s="5">
        <f>过饱和度!N262</f>
        <v>4.5458831710844138E+20</v>
      </c>
      <c r="F260" s="5">
        <f>过饱和度!Q262</f>
        <v>3.0401269597320195E+67</v>
      </c>
    </row>
    <row r="261" spans="1:6" x14ac:dyDescent="0.25">
      <c r="A261">
        <f>'Mg2+离子浓度'!A274</f>
        <v>0</v>
      </c>
      <c r="B261" s="5">
        <f>过饱和度!D263</f>
        <v>2.4951997353725162</v>
      </c>
      <c r="C261" s="5">
        <f>过饱和度!H263</f>
        <v>1724820017721.9004</v>
      </c>
      <c r="D261" s="5">
        <f>过饱和度!K263</f>
        <v>2.7706820263644255E+21</v>
      </c>
      <c r="E261" s="5">
        <f>过饱和度!N263</f>
        <v>4.5462405165708699E+20</v>
      </c>
      <c r="F261" s="5">
        <f>过饱和度!Q263</f>
        <v>3.1662350862343706E+67</v>
      </c>
    </row>
    <row r="262" spans="1:6" x14ac:dyDescent="0.25">
      <c r="A262" t="str">
        <f>'Mg2+离子浓度'!A275</f>
        <v>(t1+t2)*9</v>
      </c>
      <c r="B262" s="5">
        <f>过饱和度!D264</f>
        <v>2.5451997353725164</v>
      </c>
      <c r="C262" s="5">
        <f>过饱和度!H264</f>
        <v>1724900290395.0757</v>
      </c>
      <c r="D262" s="5">
        <f>过饱和度!K264</f>
        <v>2.7708951005542671E+21</v>
      </c>
      <c r="E262" s="5">
        <f>过饱和度!N264</f>
        <v>4.5465978771458877E+20</v>
      </c>
      <c r="F262" s="5">
        <f>过饱和度!Q264</f>
        <v>3.2949264258692244E+67</v>
      </c>
    </row>
    <row r="263" spans="1:6" x14ac:dyDescent="0.25">
      <c r="A263">
        <f>'Mg2+离子浓度'!A276</f>
        <v>2.6383412796306209</v>
      </c>
      <c r="B263" s="5">
        <f>过饱和度!D265</f>
        <v>2.5951997353725162</v>
      </c>
      <c r="C263" s="5">
        <f>过饱和度!H265</f>
        <v>1724980563515.7192</v>
      </c>
      <c r="D263" s="5">
        <f>过饱和度!K265</f>
        <v>2.7711081832061726E+21</v>
      </c>
      <c r="E263" s="5">
        <f>过饱和度!N265</f>
        <v>4.5469552528094285E+20</v>
      </c>
      <c r="F263" s="5">
        <f>过饱和度!Q265</f>
        <v>3.4262021951066975E+67</v>
      </c>
    </row>
    <row r="264" spans="1:6" x14ac:dyDescent="0.25">
      <c r="A264">
        <f>'Mg2+离子浓度'!A277</f>
        <v>0.2931415442581049</v>
      </c>
      <c r="B264" s="5">
        <f>过饱和度!D266</f>
        <v>2.6383487664425851</v>
      </c>
      <c r="C264" s="5">
        <f>过饱和度!H266</f>
        <v>1725046984037.6096</v>
      </c>
      <c r="D264" s="5">
        <f>过饱和度!K266</f>
        <v>2.7712864957581146E+21</v>
      </c>
      <c r="E264" s="5">
        <f>过饱和度!N266</f>
        <v>4.5472550273855403E+20</v>
      </c>
      <c r="F264" s="5">
        <f>过饱和度!Q266</f>
        <v>3.5415556307612825E+67</v>
      </c>
    </row>
    <row r="265" spans="1:6" x14ac:dyDescent="0.25">
      <c r="A265">
        <f>'Mg2+离子浓度'!A278</f>
        <v>0</v>
      </c>
      <c r="B265" s="5">
        <f>过饱和度!D267</f>
        <v>2.6383487665425851</v>
      </c>
      <c r="C265" s="5">
        <f>过饱和度!H267</f>
        <v>1725054655312.842</v>
      </c>
      <c r="D265" s="5">
        <f>过饱和度!K267</f>
        <v>2.7713029249390378E+21</v>
      </c>
      <c r="E265" s="5">
        <f>过饱和度!N267</f>
        <v>4.5472819850457475E+20</v>
      </c>
      <c r="F265" s="5">
        <f>过饱和度!Q267</f>
        <v>3.5415871093571933E+67</v>
      </c>
    </row>
    <row r="266" spans="1:6" x14ac:dyDescent="0.25">
      <c r="A266">
        <f>'Mg2+离子浓度'!A279</f>
        <v>0</v>
      </c>
      <c r="B266" s="5">
        <f>过饱和度!D268</f>
        <v>2.6383487668425851</v>
      </c>
      <c r="C266" s="5">
        <f>过饱和度!H268</f>
        <v>1725077671727.5801</v>
      </c>
      <c r="D266" s="5">
        <f>过饱和度!K268</f>
        <v>2.7713522177157345E+21</v>
      </c>
      <c r="E266" s="5">
        <f>过饱和度!N268</f>
        <v>4.5473628661754534E+20</v>
      </c>
      <c r="F266" s="5">
        <f>过饱和度!Q268</f>
        <v>3.5416815581173759E+67</v>
      </c>
    </row>
    <row r="267" spans="1:6" x14ac:dyDescent="0.25">
      <c r="A267">
        <f>'Mg2+离子浓度'!A280</f>
        <v>0</v>
      </c>
      <c r="B267" s="5">
        <f>过饱和度!D269</f>
        <v>2.6383487672425852</v>
      </c>
      <c r="C267" s="5">
        <f>过饱和度!H269</f>
        <v>1725108361197.4932</v>
      </c>
      <c r="D267" s="5">
        <f>过饱和度!K269</f>
        <v>2.7714179436110907E+21</v>
      </c>
      <c r="E267" s="5">
        <f>过饱和度!N269</f>
        <v>4.5474707111731095E+20</v>
      </c>
      <c r="F267" s="5">
        <f>过饱和度!Q269</f>
        <v>3.5418074958868567E+67</v>
      </c>
    </row>
    <row r="268" spans="1:6" x14ac:dyDescent="0.25">
      <c r="A268">
        <f>'Mg2+离子浓度'!A281</f>
        <v>0</v>
      </c>
      <c r="B268" s="5">
        <f>过饱和度!D270</f>
        <v>2.6383487674425852</v>
      </c>
      <c r="C268" s="5">
        <f>过饱和度!H270</f>
        <v>1725123705267.6953</v>
      </c>
      <c r="D268" s="5">
        <f>过饱和度!K270</f>
        <v>2.7714508054304454E+21</v>
      </c>
      <c r="E268" s="5">
        <f>过饱和度!N270</f>
        <v>4.5475246319639311E+20</v>
      </c>
      <c r="F268" s="5">
        <f>过饱和度!Q270</f>
        <v>3.5418704623899165E+67</v>
      </c>
    </row>
    <row r="269" spans="1:6" x14ac:dyDescent="0.25">
      <c r="A269">
        <f>'Mg2+离子浓度'!A282</f>
        <v>0</v>
      </c>
      <c r="B269" s="5">
        <f>过饱和度!D271</f>
        <v>2.638348776442585</v>
      </c>
      <c r="C269" s="5">
        <f>过饱和度!H271</f>
        <v>1725814387309.4299</v>
      </c>
      <c r="D269" s="5">
        <f>过饱和度!K271</f>
        <v>2.7729300945543821E+21</v>
      </c>
      <c r="E269" s="5">
        <f>过饱和度!N271</f>
        <v>4.5499518811114065E+20</v>
      </c>
      <c r="F269" s="5">
        <f>过饱和度!Q271</f>
        <v>3.5447054150562627E+67</v>
      </c>
    </row>
    <row r="270" spans="1:6" x14ac:dyDescent="0.25">
      <c r="A270">
        <f>'Mg2+离子浓度'!A283</f>
        <v>0</v>
      </c>
      <c r="B270" s="5">
        <f>过饱和度!D272</f>
        <v>2.6383488664425849</v>
      </c>
      <c r="C270" s="5">
        <f>过饱和度!H272</f>
        <v>1732731475606.6426</v>
      </c>
      <c r="D270" s="5">
        <f>过饱和度!K272</f>
        <v>2.7877558244414199E+21</v>
      </c>
      <c r="E270" s="5">
        <f>过饱和度!N272</f>
        <v>4.5742782315867754E+20</v>
      </c>
      <c r="F270" s="5">
        <f>过饱和度!Q272</f>
        <v>3.5731596927158389E+67</v>
      </c>
    </row>
    <row r="271" spans="1:6" x14ac:dyDescent="0.25">
      <c r="A271">
        <f>'Mg2+离子浓度'!A284</f>
        <v>0</v>
      </c>
      <c r="B271" s="5">
        <f>过饱和度!D273</f>
        <v>2.6383497664425852</v>
      </c>
      <c r="C271" s="5">
        <f>过饱和度!H273</f>
        <v>1802922006236.791</v>
      </c>
      <c r="D271" s="5">
        <f>过饱和度!K273</f>
        <v>2.9393055256741654E+21</v>
      </c>
      <c r="E271" s="5">
        <f>过饱和度!N273</f>
        <v>4.8229438136856845E+20</v>
      </c>
      <c r="F271" s="5">
        <f>过饱和度!Q273</f>
        <v>3.8683280303443744E+67</v>
      </c>
    </row>
    <row r="272" spans="1:6" x14ac:dyDescent="0.25">
      <c r="A272">
        <f>'Mg2+离子浓度'!A285</f>
        <v>7.4868119641229509E-6</v>
      </c>
      <c r="B272" s="5">
        <f>过饱和度!D274</f>
        <v>2.6383562532545493</v>
      </c>
      <c r="C272" s="5">
        <f>过饱和度!H274</f>
        <v>2365654675076.2563</v>
      </c>
      <c r="D272" s="5">
        <f>过饱和度!K274</f>
        <v>4.2219823515262197E+21</v>
      </c>
      <c r="E272" s="5">
        <f>过饱和度!N274</f>
        <v>6.9275783125746267E+20</v>
      </c>
      <c r="F272" s="5">
        <f>过饱和度!Q274</f>
        <v>6.6579280791306353E+67</v>
      </c>
    </row>
    <row r="273" spans="1:6" x14ac:dyDescent="0.25">
      <c r="A273">
        <f>'Mg2+离子浓度'!A286</f>
        <v>0</v>
      </c>
      <c r="B273" s="5">
        <f>过饱和度!D275</f>
        <v>2.6383587664425852</v>
      </c>
      <c r="C273" s="5">
        <f>过饱和度!H275</f>
        <v>2365654262225.2217</v>
      </c>
      <c r="D273" s="5">
        <f>过饱和度!K275</f>
        <v>4.2219814585910433E+21</v>
      </c>
      <c r="E273" s="5">
        <f>过饱和度!N275</f>
        <v>6.9275769310294219E+20</v>
      </c>
      <c r="F273" s="5">
        <f>过饱和度!Q275</f>
        <v>6.6579381086355337E+67</v>
      </c>
    </row>
    <row r="274" spans="1:6" x14ac:dyDescent="0.25">
      <c r="A274">
        <f>'Mg2+离子浓度'!A287</f>
        <v>0</v>
      </c>
      <c r="B274" s="5">
        <f>过饱和度!D276</f>
        <v>2.6383687664425852</v>
      </c>
      <c r="C274" s="5">
        <f>过饱和度!H276</f>
        <v>2365653453900.6714</v>
      </c>
      <c r="D274" s="5">
        <f>过饱和度!K276</f>
        <v>4.2219797181257058E+21</v>
      </c>
      <c r="E274" s="5">
        <f>过饱和度!N276</f>
        <v>6.9275742420017218E+20</v>
      </c>
      <c r="F274" s="5">
        <f>过饱和度!Q276</f>
        <v>6.65798341390509E+67</v>
      </c>
    </row>
    <row r="275" spans="1:6" x14ac:dyDescent="0.25">
      <c r="A275">
        <f>'Mg2+离子浓度'!A288</f>
        <v>0</v>
      </c>
      <c r="B275" s="5">
        <f>过饱和度!D277</f>
        <v>2.638398766442585</v>
      </c>
      <c r="C275" s="5">
        <f>过饱和度!H277</f>
        <v>2365652092509.9355</v>
      </c>
      <c r="D275" s="5">
        <f>过饱和度!K277</f>
        <v>4.2219768070686198E+21</v>
      </c>
      <c r="E275" s="5">
        <f>过饱和度!N277</f>
        <v>6.9275697543236931E+20</v>
      </c>
      <c r="F275" s="5">
        <f>过饱和度!Q277</f>
        <v>6.6581262107770716E+67</v>
      </c>
    </row>
    <row r="276" spans="1:6" x14ac:dyDescent="0.25">
      <c r="A276">
        <f>'Mg2+离子浓度'!A289</f>
        <v>0</v>
      </c>
      <c r="B276" s="5">
        <f>过饱和度!D278</f>
        <v>2.6384287664425852</v>
      </c>
      <c r="C276" s="5">
        <f>过饱和度!H278</f>
        <v>2365650731120.0015</v>
      </c>
      <c r="D276" s="5">
        <f>过饱和度!K278</f>
        <v>4.2219738960135885E+21</v>
      </c>
      <c r="E276" s="5">
        <f>过饱和度!N278</f>
        <v>6.9275652666486515E+20</v>
      </c>
      <c r="F276" s="5">
        <f>过饱和度!Q278</f>
        <v>6.6582690089945914E+67</v>
      </c>
    </row>
    <row r="277" spans="1:6" x14ac:dyDescent="0.25">
      <c r="A277">
        <f>'Mg2+离子浓度'!A290</f>
        <v>0</v>
      </c>
      <c r="B277" s="5">
        <f>过饱和度!D279</f>
        <v>2.6384487664425853</v>
      </c>
      <c r="C277" s="5">
        <f>过饱和度!H279</f>
        <v>2365649605842.5938</v>
      </c>
      <c r="D277" s="5">
        <f>过饱和度!K279</f>
        <v>4.2219714824522506E+21</v>
      </c>
      <c r="E277" s="5">
        <f>过饱和度!N279</f>
        <v>6.9275615422668014E+20</v>
      </c>
      <c r="F277" s="5">
        <f>过饱和度!Q279</f>
        <v>6.6583628002902855E+67</v>
      </c>
    </row>
    <row r="278" spans="1:6" x14ac:dyDescent="0.25">
      <c r="A278">
        <f>'Mg2+离子浓度'!A291</f>
        <v>0</v>
      </c>
      <c r="B278" s="5">
        <f>过饱和度!D280</f>
        <v>2.6385487664425851</v>
      </c>
      <c r="C278" s="5">
        <f>过饱和度!H280</f>
        <v>2365647258227.0728</v>
      </c>
      <c r="D278" s="5">
        <f>过饱和度!K280</f>
        <v>4.2219665368649779E+21</v>
      </c>
      <c r="E278" s="5">
        <f>过饱和度!N280</f>
        <v>6.9275539548040082E+20</v>
      </c>
      <c r="F278" s="5">
        <f>过饱和度!Q280</f>
        <v>6.6588529779457567E+67</v>
      </c>
    </row>
    <row r="279" spans="1:6" x14ac:dyDescent="0.25">
      <c r="A279">
        <f>'Mg2+离子浓度'!A292</f>
        <v>0</v>
      </c>
      <c r="B279" s="5">
        <f>过饱和度!D281</f>
        <v>2.6388487664425853</v>
      </c>
      <c r="C279" s="5">
        <f>过饱和度!H281</f>
        <v>2365643578720.2192</v>
      </c>
      <c r="D279" s="5">
        <f>过饱和度!K281</f>
        <v>4.2219590060229253E+21</v>
      </c>
      <c r="E279" s="5">
        <f>过饱和度!N281</f>
        <v>6.9275425114684903E+20</v>
      </c>
      <c r="F279" s="5">
        <f>过饱和度!Q281</f>
        <v>6.6603453775470777E+67</v>
      </c>
    </row>
    <row r="280" spans="1:6" x14ac:dyDescent="0.25">
      <c r="A280">
        <f>'Mg2+离子浓度'!A293</f>
        <v>0</v>
      </c>
      <c r="B280" s="5">
        <f>过饱和度!D282</f>
        <v>2.639148766442585</v>
      </c>
      <c r="C280" s="5">
        <f>过饱和度!H282</f>
        <v>2365639899219.5625</v>
      </c>
      <c r="D280" s="5">
        <f>过饱和度!K282</f>
        <v>4.2219514751955747E+21</v>
      </c>
      <c r="E280" s="5">
        <f>过饱和度!N282</f>
        <v>6.9275310681539595E+20</v>
      </c>
      <c r="F280" s="5">
        <f>过饱和度!Q282</f>
        <v>6.6618379395542891E+67</v>
      </c>
    </row>
    <row r="281" spans="1:6" x14ac:dyDescent="0.25">
      <c r="A281">
        <f>'Mg2+离子浓度'!A294</f>
        <v>0</v>
      </c>
      <c r="B281" s="5">
        <f>过饱和度!D283</f>
        <v>2.639348766442585</v>
      </c>
      <c r="C281" s="5">
        <f>过饱和度!H283</f>
        <v>2365636757847.2705</v>
      </c>
      <c r="D281" s="5">
        <f>过饱和度!K283</f>
        <v>4.2219449593497093E+21</v>
      </c>
      <c r="E281" s="5">
        <f>过饱和度!N283</f>
        <v>6.927521122617713E+20</v>
      </c>
      <c r="F281" s="5">
        <f>过饱和度!Q283</f>
        <v>6.6628286148243845E+67</v>
      </c>
    </row>
    <row r="282" spans="1:6" x14ac:dyDescent="0.25">
      <c r="A282">
        <f>'Mg2+离子浓度'!A295</f>
        <v>0</v>
      </c>
      <c r="B282" s="5">
        <f>过饱和度!D284</f>
        <v>2.6403487664425849</v>
      </c>
      <c r="C282" s="5">
        <f>过饱和度!H284</f>
        <v>2365631419324.397</v>
      </c>
      <c r="D282" s="5">
        <f>过饱和度!K284</f>
        <v>4.2219349024324835E+21</v>
      </c>
      <c r="E282" s="5">
        <f>过饱和度!N284</f>
        <v>6.9275062887409962E+20</v>
      </c>
      <c r="F282" s="5">
        <f>过饱和度!Q284</f>
        <v>6.6678502245714762E+67</v>
      </c>
    </row>
    <row r="283" spans="1:6" x14ac:dyDescent="0.25">
      <c r="A283">
        <f>'Mg2+离子浓度'!A296</f>
        <v>0</v>
      </c>
      <c r="B283" s="5">
        <f>过饱和度!D285</f>
        <v>2.643348766442585</v>
      </c>
      <c r="C283" s="5">
        <f>过饱和度!H285</f>
        <v>2365626039501.9644</v>
      </c>
      <c r="D283" s="5">
        <f>过饱和度!K285</f>
        <v>4.2219278348457665E+21</v>
      </c>
      <c r="E283" s="5">
        <f>过饱和度!N285</f>
        <v>6.9274975808331881E+20</v>
      </c>
      <c r="F283" s="5">
        <f>过饱和度!Q285</f>
        <v>6.6829953369220512E+67</v>
      </c>
    </row>
    <row r="284" spans="1:6" x14ac:dyDescent="0.25">
      <c r="A284">
        <f>'Mg2+离子浓度'!A297</f>
        <v>0</v>
      </c>
      <c r="B284" s="5">
        <f>过饱和度!D286</f>
        <v>2.6463487664425851</v>
      </c>
      <c r="C284" s="5">
        <f>过饱和度!H286</f>
        <v>2365620659694.6572</v>
      </c>
      <c r="D284" s="5">
        <f>过饱和度!K286</f>
        <v>4.2219207672786175E+21</v>
      </c>
      <c r="E284" s="5">
        <f>过饱和度!N286</f>
        <v>6.9274888729490201E+20</v>
      </c>
      <c r="F284" s="5">
        <f>过饱和度!Q286</f>
        <v>6.6981575963520499E+67</v>
      </c>
    </row>
    <row r="285" spans="1:6" x14ac:dyDescent="0.25">
      <c r="A285">
        <f>'Mg2+离子浓度'!A298</f>
        <v>0</v>
      </c>
      <c r="B285" s="5">
        <f>过饱和度!D287</f>
        <v>2.6483487664425849</v>
      </c>
      <c r="C285" s="5">
        <f>过饱和度!H287</f>
        <v>2365614896352.5171</v>
      </c>
      <c r="D285" s="5">
        <f>过饱和度!K287</f>
        <v>4.2219113270578381E+21</v>
      </c>
      <c r="E285" s="5">
        <f>过饱和度!N287</f>
        <v>6.9274757418017358E+20</v>
      </c>
      <c r="F285" s="5">
        <f>过饱和度!Q287</f>
        <v>6.7082611077555323E+67</v>
      </c>
    </row>
    <row r="286" spans="1:6" x14ac:dyDescent="0.25">
      <c r="A286">
        <f>'Mg2+离子浓度'!A299</f>
        <v>0</v>
      </c>
      <c r="B286" s="5">
        <f>过饱和度!D288</f>
        <v>2.6583487664425851</v>
      </c>
      <c r="C286" s="5">
        <f>过饱和度!H288</f>
        <v>2365618866826.939</v>
      </c>
      <c r="D286" s="5">
        <f>过饱和度!K288</f>
        <v>4.2219353470239575E+21</v>
      </c>
      <c r="E286" s="5">
        <f>过饱和度!N288</f>
        <v>6.9275204290040313E+20</v>
      </c>
      <c r="F286" s="5">
        <f>过饱和度!Q288</f>
        <v>6.7591076333859549E+67</v>
      </c>
    </row>
    <row r="287" spans="1:6" x14ac:dyDescent="0.25">
      <c r="A287">
        <f>'Mg2+离子浓度'!A300</f>
        <v>0</v>
      </c>
      <c r="B287" s="5">
        <f>过饱和度!D289</f>
        <v>2.6883487664425849</v>
      </c>
      <c r="C287" s="5">
        <f>过饱和度!H289</f>
        <v>2365664410822.3228</v>
      </c>
      <c r="D287" s="5">
        <f>过饱和度!K289</f>
        <v>4.2220804659669814E+21</v>
      </c>
      <c r="E287" s="5">
        <f>过饱和度!N289</f>
        <v>6.9277676816759547E+20</v>
      </c>
      <c r="F287" s="5">
        <f>过饱和度!Q289</f>
        <v>6.9130290183452783E+67</v>
      </c>
    </row>
    <row r="288" spans="1:6" x14ac:dyDescent="0.25">
      <c r="A288">
        <f>'Mg2+离子浓度'!A301</f>
        <v>0</v>
      </c>
      <c r="B288" s="5">
        <f>过饱和度!D290</f>
        <v>2.7183487664425852</v>
      </c>
      <c r="C288" s="5">
        <f>过饱和度!H290</f>
        <v>2365709954576.2993</v>
      </c>
      <c r="D288" s="5">
        <f>过饱和度!K290</f>
        <v>4.2222255869044321E+21</v>
      </c>
      <c r="E288" s="5">
        <f>过饱和度!N290</f>
        <v>6.9280149382604888E+20</v>
      </c>
      <c r="F288" s="5">
        <f>过饱和度!Q290</f>
        <v>7.0686946081892964E+67</v>
      </c>
    </row>
    <row r="289" spans="1:6" x14ac:dyDescent="0.25">
      <c r="A289">
        <f>'Mg2+离子浓度'!A302</f>
        <v>0</v>
      </c>
      <c r="B289" s="5">
        <f>过饱和度!D291</f>
        <v>2.7383487664425852</v>
      </c>
      <c r="C289" s="5">
        <f>过饱和度!H291</f>
        <v>2365733432973.1128</v>
      </c>
      <c r="D289" s="5">
        <f>过饱和度!K291</f>
        <v>4.2223073811636342E+21</v>
      </c>
      <c r="E289" s="5">
        <f>过饱和度!N291</f>
        <v>6.928156609596128E+20</v>
      </c>
      <c r="F289" s="5">
        <f>过饱和度!Q291</f>
        <v>7.1733928959251012E+67</v>
      </c>
    </row>
    <row r="290" spans="1:6" x14ac:dyDescent="0.25">
      <c r="A290">
        <f>'Mg2+离子浓度'!A303</f>
        <v>0</v>
      </c>
      <c r="B290" s="5">
        <f>过饱和度!D292</f>
        <v>2.788348766442585</v>
      </c>
      <c r="C290" s="5">
        <f>过饱和度!H292</f>
        <v>2365826599129.1284</v>
      </c>
      <c r="D290" s="5">
        <f>过饱和度!K292</f>
        <v>4.2225867522674466E+21</v>
      </c>
      <c r="E290" s="5">
        <f>过饱和度!N292</f>
        <v>6.9286268101924304E+20</v>
      </c>
      <c r="F290" s="5">
        <f>过饱和度!Q292</f>
        <v>7.4387744081607141E+67</v>
      </c>
    </row>
    <row r="291" spans="1:6" x14ac:dyDescent="0.25">
      <c r="A291" t="str">
        <f>'Mg2+离子浓度'!A304</f>
        <v>(t1+t2)*10</v>
      </c>
      <c r="B291" s="5">
        <f>过饱和度!D293</f>
        <v>2.8383487664425853</v>
      </c>
      <c r="C291" s="5">
        <f>过饱和度!H293</f>
        <v>2365919765440.4731</v>
      </c>
      <c r="D291" s="5">
        <f>过饱和度!K293</f>
        <v>4.2228661324487385E+21</v>
      </c>
      <c r="E291" s="5">
        <f>过饱和度!N293</f>
        <v>6.929097027264436E+20</v>
      </c>
      <c r="F291" s="5">
        <f>过饱和度!Q293</f>
        <v>7.7090133352417447E+67</v>
      </c>
    </row>
    <row r="292" spans="1:6" x14ac:dyDescent="0.25">
      <c r="A292">
        <f>'Mg2+离子浓度'!A305</f>
        <v>2.9314903107006902</v>
      </c>
      <c r="B292" s="5">
        <f>过饱和度!D294</f>
        <v>2.8883487664425851</v>
      </c>
      <c r="C292" s="5">
        <f>过饱和度!H294</f>
        <v>2366012931907.0703</v>
      </c>
      <c r="D292" s="5">
        <f>过饱和度!K294</f>
        <v>4.2231455217073888E+21</v>
      </c>
      <c r="E292" s="5">
        <f>过饱和度!N294</f>
        <v>6.9295672608120255E+20</v>
      </c>
      <c r="F292" s="5">
        <f>过饱和度!Q294</f>
        <v>7.9841116550163893E+67</v>
      </c>
    </row>
    <row r="293" spans="1:6" x14ac:dyDescent="0.25">
      <c r="A293">
        <f>'Mg2+离子浓度'!A306</f>
        <v>0.2931415442581049</v>
      </c>
      <c r="B293" s="5">
        <f>过饱和度!D295</f>
        <v>2.9314977975126539</v>
      </c>
      <c r="C293" s="5">
        <f>过饱和度!H295</f>
        <v>2366089418326.8633</v>
      </c>
      <c r="D293" s="5">
        <f>过饱和度!K295</f>
        <v>4.2233781320161842E+21</v>
      </c>
      <c r="E293" s="5">
        <f>过饱和度!N295</f>
        <v>6.9299599003251651E+20</v>
      </c>
      <c r="F293" s="5">
        <f>过饱和度!Q295</f>
        <v>8.2253926961345503E+67</v>
      </c>
    </row>
    <row r="294" spans="1:6" x14ac:dyDescent="0.25">
      <c r="A294">
        <f>'Mg2+离子浓度'!A307</f>
        <v>0</v>
      </c>
      <c r="B294" s="5">
        <f>过饱和度!D296</f>
        <v>2.9314977976126539</v>
      </c>
      <c r="C294" s="5">
        <f>过饱和度!H296</f>
        <v>2366098888156.1919</v>
      </c>
      <c r="D294" s="5">
        <f>过饱和度!K296</f>
        <v>4.2234006660329389E+21</v>
      </c>
      <c r="E294" s="5">
        <f>过饱和度!N296</f>
        <v>6.9299968752811324E+20</v>
      </c>
      <c r="F294" s="5">
        <f>过饱和度!Q296</f>
        <v>8.2254584955086692E+67</v>
      </c>
    </row>
    <row r="295" spans="1:6" x14ac:dyDescent="0.25">
      <c r="A295">
        <f>'Mg2+离子浓度'!A308</f>
        <v>0</v>
      </c>
      <c r="B295" s="5">
        <f>过饱和度!D297</f>
        <v>2.931497797912654</v>
      </c>
      <c r="C295" s="5">
        <f>过饱和度!H297</f>
        <v>2366127301159.7686</v>
      </c>
      <c r="D295" s="5">
        <f>过饱和度!K297</f>
        <v>4.223468275932676E+21</v>
      </c>
      <c r="E295" s="5">
        <f>过饱和度!N297</f>
        <v>6.9301078123598997E+20</v>
      </c>
      <c r="F295" s="5">
        <f>过饱和度!Q297</f>
        <v>8.2256559231426326E+67</v>
      </c>
    </row>
    <row r="296" spans="1:6" x14ac:dyDescent="0.25">
      <c r="A296">
        <f>'Mg2+离子浓度'!A309</f>
        <v>0</v>
      </c>
      <c r="B296" s="5">
        <f>过饱和度!D298</f>
        <v>2.931497798312654</v>
      </c>
      <c r="C296" s="5">
        <f>过饱和度!H298</f>
        <v>2366165186339.2227</v>
      </c>
      <c r="D296" s="5">
        <f>过饱和度!K298</f>
        <v>4.2235584255117335E+21</v>
      </c>
      <c r="E296" s="5">
        <f>过饱和度!N298</f>
        <v>6.9302557332998062E+20</v>
      </c>
      <c r="F296" s="5">
        <f>过饱和度!Q298</f>
        <v>8.2259191726897303E+67</v>
      </c>
    </row>
    <row r="297" spans="1:6" x14ac:dyDescent="0.25">
      <c r="A297">
        <f>'Mg2+离子浓度'!A310</f>
        <v>0</v>
      </c>
      <c r="B297" s="5">
        <f>过饱和度!D299</f>
        <v>2.931497798512654</v>
      </c>
      <c r="C297" s="5">
        <f>过饱和度!H299</f>
        <v>2366184127981.6069</v>
      </c>
      <c r="D297" s="5">
        <f>过饱和度!K299</f>
        <v>4.2236034984548143E+21</v>
      </c>
      <c r="E297" s="5">
        <f>过饱和度!N299</f>
        <v>6.9303296909585456E+20</v>
      </c>
      <c r="F297" s="5">
        <f>过饱和度!Q299</f>
        <v>8.2260507913143754E+67</v>
      </c>
    </row>
    <row r="298" spans="1:6" x14ac:dyDescent="0.25">
      <c r="A298">
        <f>'Mg2+离子浓度'!A311</f>
        <v>0</v>
      </c>
      <c r="B298" s="5">
        <f>过饱和度!D300</f>
        <v>2.9314978075126539</v>
      </c>
      <c r="C298" s="5">
        <f>过饱和度!H300</f>
        <v>2367036750143.0083</v>
      </c>
      <c r="D298" s="5">
        <f>过饱和度!K300</f>
        <v>4.225632466359108E+21</v>
      </c>
      <c r="E298" s="5">
        <f>过饱和度!N300</f>
        <v>6.9336588817598094E+20</v>
      </c>
      <c r="F298" s="5">
        <f>过饱和度!Q300</f>
        <v>8.2319765942471976E+67</v>
      </c>
    </row>
    <row r="299" spans="1:6" x14ac:dyDescent="0.25">
      <c r="A299">
        <f>'Mg2+离子浓度'!A312</f>
        <v>0</v>
      </c>
      <c r="B299" s="5">
        <f>过饱和度!D301</f>
        <v>2.9314978975126538</v>
      </c>
      <c r="C299" s="5">
        <f>过饱和度!H301</f>
        <v>2375574412199.6025</v>
      </c>
      <c r="D299" s="5">
        <f>过饱和度!K301</f>
        <v>4.2459627511003601E+21</v>
      </c>
      <c r="E299" s="5">
        <f>过饱和度!N301</f>
        <v>6.9670173813692577E+20</v>
      </c>
      <c r="F299" s="5">
        <f>过饱和度!Q301</f>
        <v>8.291431918775632E+67</v>
      </c>
    </row>
    <row r="300" spans="1:6" x14ac:dyDescent="0.25">
      <c r="A300">
        <f>'Mg2+离子浓度'!A313</f>
        <v>0</v>
      </c>
      <c r="B300" s="5">
        <f>过饱和度!D302</f>
        <v>2.9314987975126541</v>
      </c>
      <c r="C300" s="5">
        <f>过饱和度!H302</f>
        <v>2462083422671.7183</v>
      </c>
      <c r="D300" s="5">
        <f>过饱和度!K302</f>
        <v>4.4533258348367236E+21</v>
      </c>
      <c r="E300" s="5">
        <f>过饱和度!N302</f>
        <v>7.3072642958872386E+20</v>
      </c>
      <c r="F300" s="5">
        <f>过饱和度!Q302</f>
        <v>8.9059329948931664E+67</v>
      </c>
    </row>
    <row r="301" spans="1:6" x14ac:dyDescent="0.25">
      <c r="A301">
        <f>'Mg2+离子浓度'!A314</f>
        <v>7.4868119641229509E-6</v>
      </c>
      <c r="B301" s="5">
        <f>过饱和度!D303</f>
        <v>2.9315052843246181</v>
      </c>
      <c r="C301" s="5">
        <f>过饱和度!H303</f>
        <v>3148488227889.6953</v>
      </c>
      <c r="D301" s="5">
        <f>过饱和度!K303</f>
        <v>6.1809909413299429E+21</v>
      </c>
      <c r="E301" s="5">
        <f>过饱和度!N303</f>
        <v>1.0142056040383785E+21</v>
      </c>
      <c r="F301" s="5">
        <f>过饱和度!Q303</f>
        <v>1.455987302942575E+68</v>
      </c>
    </row>
    <row r="302" spans="1:6" x14ac:dyDescent="0.25">
      <c r="A302">
        <f>'Mg2+离子浓度'!A315</f>
        <v>0</v>
      </c>
      <c r="B302" s="5">
        <f>过饱和度!D304</f>
        <v>2.931507797512654</v>
      </c>
      <c r="C302" s="5">
        <f>过饱和度!H304</f>
        <v>3148487677492.3955</v>
      </c>
      <c r="D302" s="5">
        <f>过饱和度!K304</f>
        <v>6.1809896313407616E+21</v>
      </c>
      <c r="E302" s="5">
        <f>过饱和度!N304</f>
        <v>1.0142054013305494E+21</v>
      </c>
      <c r="F302" s="5">
        <f>过饱和度!Q304</f>
        <v>1.4559892175662816E+68</v>
      </c>
    </row>
    <row r="303" spans="1:6" x14ac:dyDescent="0.25">
      <c r="A303">
        <f>'Mg2+离子浓度'!A316</f>
        <v>0</v>
      </c>
      <c r="B303" s="5">
        <f>过饱和度!D305</f>
        <v>2.9315177975126541</v>
      </c>
      <c r="C303" s="5">
        <f>过饱和度!H305</f>
        <v>3148486597990.9727</v>
      </c>
      <c r="D303" s="5">
        <f>过饱和度!K305</f>
        <v>6.1809870724322956E+21</v>
      </c>
      <c r="E303" s="5">
        <f>过饱和度!N305</f>
        <v>1.0142050058711861E+21</v>
      </c>
      <c r="F303" s="5">
        <f>过饱和度!Q305</f>
        <v>1.455998016279038E+68</v>
      </c>
    </row>
    <row r="304" spans="1:6" x14ac:dyDescent="0.25">
      <c r="A304">
        <f>'Mg2+离子浓度'!A317</f>
        <v>0</v>
      </c>
      <c r="B304" s="5">
        <f>过饱和度!D306</f>
        <v>2.9315477975126538</v>
      </c>
      <c r="C304" s="5">
        <f>过饱和度!H306</f>
        <v>3148484775026.4893</v>
      </c>
      <c r="D304" s="5">
        <f>过饱和度!K306</f>
        <v>6.1809827780479093E+21</v>
      </c>
      <c r="E304" s="5">
        <f>过饱和度!N306</f>
        <v>1.0142043435222071E+21</v>
      </c>
      <c r="F304" s="5">
        <f>过饱和度!Q306</f>
        <v>1.4560259171581671E+68</v>
      </c>
    </row>
    <row r="305" spans="1:6" x14ac:dyDescent="0.25">
      <c r="A305">
        <f>'Mg2+离子浓度'!A318</f>
        <v>0</v>
      </c>
      <c r="B305" s="5">
        <f>过饱和度!D307</f>
        <v>2.931577797512654</v>
      </c>
      <c r="C305" s="5">
        <f>过饱和度!H307</f>
        <v>3148482952063.085</v>
      </c>
      <c r="D305" s="5">
        <f>过饱和度!K307</f>
        <v>6.1809784836665754E+21</v>
      </c>
      <c r="E305" s="5">
        <f>过饱和度!N307</f>
        <v>1.0142036811736716E+21</v>
      </c>
      <c r="F305" s="5">
        <f>过饱和度!Q307</f>
        <v>1.4560538182678923E+68</v>
      </c>
    </row>
    <row r="306" spans="1:6" x14ac:dyDescent="0.25">
      <c r="A306">
        <f>'Mg2+离子浓度'!A319</f>
        <v>0</v>
      </c>
      <c r="B306" s="5">
        <f>过饱和度!D308</f>
        <v>2.9315977975126541</v>
      </c>
      <c r="C306" s="5">
        <f>过饱和度!H308</f>
        <v>3148481447034.8291</v>
      </c>
      <c r="D306" s="5">
        <f>过饱和度!K308</f>
        <v>6.180974928480647E+21</v>
      </c>
      <c r="E306" s="5">
        <f>过饱和度!N308</f>
        <v>1.0142031323547072E+21</v>
      </c>
      <c r="F306" s="5">
        <f>过饱和度!Q308</f>
        <v>1.4560721111722281E+68</v>
      </c>
    </row>
    <row r="307" spans="1:6" x14ac:dyDescent="0.25">
      <c r="A307">
        <f>'Mg2+离子浓度'!A320</f>
        <v>0</v>
      </c>
      <c r="B307" s="5">
        <f>过饱和度!D309</f>
        <v>2.9316977975126539</v>
      </c>
      <c r="C307" s="5">
        <f>过饱和度!H309</f>
        <v>3148478285663.813</v>
      </c>
      <c r="D307" s="5">
        <f>过饱和度!K309</f>
        <v>6.1809675794950432E+21</v>
      </c>
      <c r="E307" s="5">
        <f>过饱和度!N309</f>
        <v>1.0142020037158103E+21</v>
      </c>
      <c r="F307" s="5">
        <f>过饱和度!Q309</f>
        <v>1.4561682159637014E+68</v>
      </c>
    </row>
    <row r="308" spans="1:6" x14ac:dyDescent="0.25">
      <c r="A308">
        <f>'Mg2+离子浓度'!A321</f>
        <v>0</v>
      </c>
      <c r="B308" s="5">
        <f>过饱和度!D310</f>
        <v>2.9319977975126541</v>
      </c>
      <c r="C308" s="5">
        <f>过饱和度!H310</f>
        <v>3148473277874.3726</v>
      </c>
      <c r="D308" s="5">
        <f>过饱和度!K310</f>
        <v>6.1809562284205099E+21</v>
      </c>
      <c r="E308" s="5">
        <f>过饱和度!N310</f>
        <v>1.0142002749218395E+21</v>
      </c>
      <c r="F308" s="5">
        <f>过饱和度!Q310</f>
        <v>1.4564613075374152E+68</v>
      </c>
    </row>
    <row r="309" spans="1:6" x14ac:dyDescent="0.25">
      <c r="A309">
        <f>'Mg2+离子浓度'!A322</f>
        <v>0</v>
      </c>
      <c r="B309" s="5">
        <f>过饱和度!D311</f>
        <v>2.9322977975126538</v>
      </c>
      <c r="C309" s="5">
        <f>过饱和度!H311</f>
        <v>3148468270093.4932</v>
      </c>
      <c r="D309" s="5">
        <f>过饱和度!K311</f>
        <v>6.1809448773685766E+21</v>
      </c>
      <c r="E309" s="5">
        <f>过饱和度!N311</f>
        <v>1.0141985461311027E+21</v>
      </c>
      <c r="F309" s="5">
        <f>过饱和度!Q311</f>
        <v>1.4567544276264405E+68</v>
      </c>
    </row>
    <row r="310" spans="1:6" x14ac:dyDescent="0.25">
      <c r="A310">
        <f>'Mg2+离子浓度'!A323</f>
        <v>0</v>
      </c>
      <c r="B310" s="5">
        <f>过饱和度!D312</f>
        <v>2.9324977975126538</v>
      </c>
      <c r="C310" s="5">
        <f>过饱和度!H312</f>
        <v>3148464015407.8936</v>
      </c>
      <c r="D310" s="5">
        <f>过饱和度!K312</f>
        <v>6.1809351208876061E+21</v>
      </c>
      <c r="E310" s="5">
        <f>过饱和度!N312</f>
        <v>1.0141970544423595E+21</v>
      </c>
      <c r="F310" s="5">
        <f>过饱和度!Q312</f>
        <v>1.4569488824108325E+68</v>
      </c>
    </row>
    <row r="311" spans="1:6" x14ac:dyDescent="0.25">
      <c r="A311">
        <f>'Mg2+离子浓度'!A324</f>
        <v>0</v>
      </c>
      <c r="B311" s="5">
        <f>过饱和度!D313</f>
        <v>2.9334977975126537</v>
      </c>
      <c r="C311" s="5">
        <f>过饱和度!H313</f>
        <v>3148456541369.9219</v>
      </c>
      <c r="D311" s="5">
        <f>过饱和度!K313</f>
        <v>6.1809193111932979E+21</v>
      </c>
      <c r="E311" s="5">
        <f>过饱和度!N313</f>
        <v>1.0141947044924123E+21</v>
      </c>
      <c r="F311" s="5">
        <f>过饱和度!Q313</f>
        <v>1.4579360294988601E+68</v>
      </c>
    </row>
    <row r="312" spans="1:6" x14ac:dyDescent="0.25">
      <c r="A312">
        <f>'Mg2+离子浓度'!A325</f>
        <v>0</v>
      </c>
      <c r="B312" s="5">
        <f>过饱和度!D314</f>
        <v>2.9364977975126538</v>
      </c>
      <c r="C312" s="5">
        <f>过饱和度!H314</f>
        <v>3148448274546.5962</v>
      </c>
      <c r="D312" s="5">
        <f>过饱和度!K314</f>
        <v>6.1809057051982063E+21</v>
      </c>
      <c r="E312" s="5">
        <f>过饱和度!N314</f>
        <v>1.0141928948863647E+21</v>
      </c>
      <c r="F312" s="5">
        <f>过饱和度!Q314</f>
        <v>1.4609145462452702E+68</v>
      </c>
    </row>
    <row r="313" spans="1:6" x14ac:dyDescent="0.25">
      <c r="A313">
        <f>'Mg2+离子浓度'!A326</f>
        <v>0</v>
      </c>
      <c r="B313" s="5">
        <f>过饱和度!D315</f>
        <v>2.9394977975126539</v>
      </c>
      <c r="C313" s="5">
        <f>过饱和度!H315</f>
        <v>3148440007750.4189</v>
      </c>
      <c r="D313" s="5">
        <f>过饱和度!K315</f>
        <v>6.1808920992490948E+21</v>
      </c>
      <c r="E313" s="5">
        <f>过饱和度!N315</f>
        <v>1.0141910852861763E+21</v>
      </c>
      <c r="F313" s="5">
        <f>过饱和度!Q315</f>
        <v>1.4638960926715147E+68</v>
      </c>
    </row>
    <row r="314" spans="1:6" x14ac:dyDescent="0.25">
      <c r="A314">
        <f>'Mg2+离子浓度'!A327</f>
        <v>0</v>
      </c>
      <c r="B314" s="5">
        <f>过饱和度!D316</f>
        <v>2.9414977975126537</v>
      </c>
      <c r="C314" s="5">
        <f>过饱和度!H316</f>
        <v>3148431599416.2715</v>
      </c>
      <c r="D314" s="5">
        <f>过饱和度!K316</f>
        <v>6.1808761060898091E+21</v>
      </c>
      <c r="E314" s="5">
        <f>过饱和度!N316</f>
        <v>1.014188806370058E+21</v>
      </c>
      <c r="F314" s="5">
        <f>过饱和度!Q316</f>
        <v>1.4658823731474759E+68</v>
      </c>
    </row>
    <row r="315" spans="1:6" x14ac:dyDescent="0.25">
      <c r="A315">
        <f>'Mg2+离子浓度'!A328</f>
        <v>0</v>
      </c>
      <c r="B315" s="5">
        <f>过饱和度!D317</f>
        <v>2.951497797512654</v>
      </c>
      <c r="C315" s="5">
        <f>过饱和度!H317</f>
        <v>3148433194717.4727</v>
      </c>
      <c r="D315" s="5">
        <f>过饱和度!K317</f>
        <v>6.1809004079390445E+21</v>
      </c>
      <c r="E315" s="5">
        <f>过饱和度!N317</f>
        <v>1.0141935661006076E+21</v>
      </c>
      <c r="F315" s="5">
        <f>过饱和度!Q317</f>
        <v>1.4758808585451462E+68</v>
      </c>
    </row>
    <row r="316" spans="1:6" x14ac:dyDescent="0.25">
      <c r="A316">
        <f>'Mg2+离子浓度'!A329</f>
        <v>0</v>
      </c>
      <c r="B316" s="5">
        <f>过饱和度!D318</f>
        <v>2.9814977975126538</v>
      </c>
      <c r="C316" s="5">
        <f>过饱和度!H318</f>
        <v>3148482742673.8799</v>
      </c>
      <c r="D316" s="5">
        <f>过饱和度!K318</f>
        <v>6.1810802711813633E+21</v>
      </c>
      <c r="E316" s="5">
        <f>过饱和度!N318</f>
        <v>1.0142244164420216E+21</v>
      </c>
      <c r="F316" s="5">
        <f>过饱和度!Q318</f>
        <v>1.5061300150951792E+68</v>
      </c>
    </row>
    <row r="317" spans="1:6" x14ac:dyDescent="0.25">
      <c r="A317">
        <f>'Mg2+离子浓度'!A330</f>
        <v>0</v>
      </c>
      <c r="B317" s="5">
        <f>过饱和度!D319</f>
        <v>3.011497797512654</v>
      </c>
      <c r="C317" s="5">
        <f>过饱和度!H319</f>
        <v>3148532290251.5903</v>
      </c>
      <c r="D317" s="5">
        <f>过饱和度!K319</f>
        <v>6.1812601362462372E+21</v>
      </c>
      <c r="E317" s="5">
        <f>过饱和度!N319</f>
        <v>1.0142552671620917E+21</v>
      </c>
      <c r="F317" s="5">
        <f>过饱和度!Q319</f>
        <v>1.5366879170273523E+68</v>
      </c>
    </row>
    <row r="318" spans="1:6" x14ac:dyDescent="0.25">
      <c r="A318">
        <f>'Mg2+离子浓度'!A331</f>
        <v>0</v>
      </c>
      <c r="B318" s="5">
        <f>过饱和度!D320</f>
        <v>3.031497797512654</v>
      </c>
      <c r="C318" s="5">
        <f>过饱和度!H320</f>
        <v>3148556159868.5</v>
      </c>
      <c r="D318" s="5">
        <f>过饱和度!K320</f>
        <v>6.1813581547682807E+21</v>
      </c>
      <c r="E318" s="5">
        <f>过饱和度!N320</f>
        <v>1.0142724426699916E+21</v>
      </c>
      <c r="F318" s="5">
        <f>过饱和度!Q320</f>
        <v>1.5572209931742727E+68</v>
      </c>
    </row>
    <row r="319" spans="1:6" x14ac:dyDescent="0.25">
      <c r="A319">
        <f>'Mg2+离子浓度'!A332</f>
        <v>0</v>
      </c>
      <c r="B319" s="5">
        <f>过饱和度!D321</f>
        <v>3.0814977975126538</v>
      </c>
      <c r="C319" s="5">
        <f>过饱和度!H321</f>
        <v>3148661710127.8164</v>
      </c>
      <c r="D319" s="5">
        <f>过饱和度!K321</f>
        <v>6.181712829321631E+21</v>
      </c>
      <c r="E319" s="5">
        <f>过饱和度!N321</f>
        <v>1.0143323665357869E+21</v>
      </c>
      <c r="F319" s="5">
        <f>过饱和度!Q321</f>
        <v>1.6092069006736295E+68</v>
      </c>
    </row>
    <row r="320" spans="1:6" x14ac:dyDescent="0.25">
      <c r="A320" t="str">
        <f>'Mg2+离子浓度'!A333</f>
        <v>(t1+t2)*11</v>
      </c>
      <c r="B320" s="5">
        <f>过饱和度!D322</f>
        <v>3.1314977975126541</v>
      </c>
      <c r="C320" s="5">
        <f>过饱和度!H322</f>
        <v>3148767260214.6011</v>
      </c>
      <c r="D320" s="5">
        <f>过饱和度!K322</f>
        <v>6.1820675132968529E+21</v>
      </c>
      <c r="E320" s="5">
        <f>过饱和度!N322</f>
        <v>1.0143922921486767E+21</v>
      </c>
      <c r="F320" s="5">
        <f>过饱和度!Q322</f>
        <v>1.6620527058910282E+68</v>
      </c>
    </row>
    <row r="321" spans="1:6" x14ac:dyDescent="0.25">
      <c r="A321">
        <f>'Mg2+离子浓度'!A334</f>
        <v>3.2246393417707591</v>
      </c>
      <c r="B321" s="5">
        <f>过饱和度!D323</f>
        <v>3.1814977975126539</v>
      </c>
      <c r="C321" s="5">
        <f>过饱和度!H323</f>
        <v>3148872810128.7817</v>
      </c>
      <c r="D321" s="5">
        <f>过饱和度!K323</f>
        <v>6.1824222066937724E+21</v>
      </c>
      <c r="E321" s="5">
        <f>过饱和度!N323</f>
        <v>1.0144522195086406E+21</v>
      </c>
      <c r="F321" s="5">
        <f>过饱和度!Q323</f>
        <v>1.7157587141212784E+68</v>
      </c>
    </row>
    <row r="322" spans="1:6" x14ac:dyDescent="0.25">
      <c r="A322">
        <f>'Mg2+离子浓度'!A335</f>
        <v>0.2931415442581049</v>
      </c>
      <c r="B322" s="5">
        <f>过饱和度!D324</f>
        <v>3.2246468285827228</v>
      </c>
      <c r="C322" s="5">
        <f>过饱和度!H324</f>
        <v>3148958687737.6855</v>
      </c>
      <c r="D322" s="5">
        <f>过饱和度!K324</f>
        <v>6.1827158577956751E+21</v>
      </c>
      <c r="E322" s="5">
        <f>过饱和度!N324</f>
        <v>1.0145020081511418E+21</v>
      </c>
      <c r="F322" s="5">
        <f>过饱和度!Q324</f>
        <v>1.7627909746156048E+68</v>
      </c>
    </row>
    <row r="323" spans="1:6" x14ac:dyDescent="0.25">
      <c r="A323">
        <f>'Mg2+离子浓度'!A336</f>
        <v>0</v>
      </c>
      <c r="B323" s="5">
        <f>过饱和度!D325</f>
        <v>3.2246468286827228</v>
      </c>
      <c r="C323" s="5">
        <f>过饱和度!H325</f>
        <v>3148970145165.7998</v>
      </c>
      <c r="D323" s="5">
        <f>过饱和度!K325</f>
        <v>6.1827458471362434E+21</v>
      </c>
      <c r="E323" s="5">
        <f>过饱和度!N325</f>
        <v>1.0145069289854144E+21</v>
      </c>
      <c r="F323" s="5">
        <f>过饱和度!Q325</f>
        <v>1.7628037942196503E+68</v>
      </c>
    </row>
    <row r="324" spans="1:6" x14ac:dyDescent="0.25">
      <c r="A324">
        <f>'Mg2+离子浓度'!A337</f>
        <v>0</v>
      </c>
      <c r="B324" s="5">
        <f>过饱和度!D326</f>
        <v>3.2246468289827228</v>
      </c>
      <c r="C324" s="5">
        <f>过饱和度!H326</f>
        <v>3149004522093.9146</v>
      </c>
      <c r="D324" s="5">
        <f>过饱和度!K326</f>
        <v>6.1828358265115362E+21</v>
      </c>
      <c r="E324" s="5">
        <f>过饱和度!N326</f>
        <v>1.0145216932532674E+21</v>
      </c>
      <c r="F324" s="5">
        <f>过饱和度!Q326</f>
        <v>1.7628422592585457E+68</v>
      </c>
    </row>
    <row r="325" spans="1:6" x14ac:dyDescent="0.25">
      <c r="A325">
        <f>'Mg2+离子浓度'!A338</f>
        <v>0</v>
      </c>
      <c r="B325" s="5">
        <f>过饱和度!D327</f>
        <v>3.2246468293827228</v>
      </c>
      <c r="C325" s="5">
        <f>过饱和度!H327</f>
        <v>3149050359479.7085</v>
      </c>
      <c r="D325" s="5">
        <f>过饱和度!K327</f>
        <v>6.1829558031503768E+21</v>
      </c>
      <c r="E325" s="5">
        <f>过饱和度!N327</f>
        <v>1.0145413795989001E+21</v>
      </c>
      <c r="F325" s="5">
        <f>过饱和度!Q327</f>
        <v>1.7628935484707652E+68</v>
      </c>
    </row>
    <row r="326" spans="1:6" x14ac:dyDescent="0.25">
      <c r="A326">
        <f>'Mg2+离子浓度'!A339</f>
        <v>0</v>
      </c>
      <c r="B326" s="5">
        <f>过饱和度!D328</f>
        <v>3.2246468295827229</v>
      </c>
      <c r="C326" s="5">
        <f>过饱和度!H328</f>
        <v>3149073276876.7998</v>
      </c>
      <c r="D326" s="5">
        <f>过饱和度!K328</f>
        <v>6.1830157886292744E+21</v>
      </c>
      <c r="E326" s="5">
        <f>过饱和度!N328</f>
        <v>1.0145512223376167E+21</v>
      </c>
      <c r="F326" s="5">
        <f>过饱和度!Q328</f>
        <v>1.7629191916612064E+68</v>
      </c>
    </row>
    <row r="327" spans="1:6" x14ac:dyDescent="0.25">
      <c r="A327">
        <f>'Mg2+离子浓度'!A340</f>
        <v>0</v>
      </c>
      <c r="B327" s="5">
        <f>过饱和度!D329</f>
        <v>3.2246468385827227</v>
      </c>
      <c r="C327" s="5">
        <f>过饱和度!H329</f>
        <v>3150104865980.9224</v>
      </c>
      <c r="D327" s="5">
        <f>过饱和度!K329</f>
        <v>6.1857160437949373E+21</v>
      </c>
      <c r="E327" s="5">
        <f>过饱和度!N329</f>
        <v>1.0149942904861086E+21</v>
      </c>
      <c r="F327" s="5">
        <f>过饱和度!Q329</f>
        <v>1.7640737030537498E+68</v>
      </c>
    </row>
    <row r="328" spans="1:6" x14ac:dyDescent="0.25">
      <c r="A328">
        <f>'Mg2+离子浓度'!A341</f>
        <v>0</v>
      </c>
      <c r="B328" s="5">
        <f>过饱和度!D330</f>
        <v>3.2246469285827226</v>
      </c>
      <c r="C328" s="5">
        <f>过饱和度!H330</f>
        <v>3160433380267.2866</v>
      </c>
      <c r="D328" s="5">
        <f>过饱和度!K330</f>
        <v>6.2127678159759994E+21</v>
      </c>
      <c r="E328" s="5">
        <f>过饱和度!N330</f>
        <v>1.0194330430917807E+21</v>
      </c>
      <c r="F328" s="5">
        <f>过饱和度!Q330</f>
        <v>1.7756538085253971E+68</v>
      </c>
    </row>
    <row r="329" spans="1:6" x14ac:dyDescent="0.25">
      <c r="A329">
        <f>'Mg2+离子浓度'!A342</f>
        <v>0</v>
      </c>
      <c r="B329" s="5">
        <f>过饱和度!D331</f>
        <v>3.2246478285827229</v>
      </c>
      <c r="C329" s="5">
        <f>过饱和度!H331</f>
        <v>3264963680430.8726</v>
      </c>
      <c r="D329" s="5">
        <f>过饱和度!K331</f>
        <v>6.4881940383798363E+21</v>
      </c>
      <c r="E329" s="5">
        <f>过饱和度!N331</f>
        <v>1.0646259416718627E+21</v>
      </c>
      <c r="F329" s="5">
        <f>过饱和度!Q331</f>
        <v>1.894982028813684E+68</v>
      </c>
    </row>
    <row r="330" spans="1:6" x14ac:dyDescent="0.25">
      <c r="A330">
        <f>'Mg2+离子浓度'!A343</f>
        <v>7.4868119641229509E-6</v>
      </c>
      <c r="B330" s="5">
        <f>过饱和度!D332</f>
        <v>3.2246543153946869</v>
      </c>
      <c r="C330" s="5">
        <f>过饱和度!H332</f>
        <v>4087313413275.8984</v>
      </c>
      <c r="D330" s="5">
        <f>过饱和度!K332</f>
        <v>8.7534564532690868E+21</v>
      </c>
      <c r="E330" s="5">
        <f>过饱和度!N332</f>
        <v>1.4363171391943095E+21</v>
      </c>
      <c r="F330" s="5">
        <f>过饱和度!Q332</f>
        <v>2.9690281024246664E+68</v>
      </c>
    </row>
    <row r="331" spans="1:6" x14ac:dyDescent="0.25">
      <c r="A331">
        <f>'Mg2+离子浓度'!A344</f>
        <v>0</v>
      </c>
      <c r="B331" s="5">
        <f>过饱和度!D333</f>
        <v>3.2246568285827228</v>
      </c>
      <c r="C331" s="5">
        <f>过饱和度!H333</f>
        <v>4087312697756.5815</v>
      </c>
      <c r="D331" s="5">
        <f>过饱和度!K333</f>
        <v>8.7534545948537373E+21</v>
      </c>
      <c r="E331" s="5">
        <f>过饱和度!N333</f>
        <v>1.4363168515909629E+21</v>
      </c>
      <c r="F331" s="5">
        <f>过饱和度!Q333</f>
        <v>2.9690315417076948E+68</v>
      </c>
    </row>
    <row r="332" spans="1:6" x14ac:dyDescent="0.25">
      <c r="A332">
        <f>'Mg2+离子浓度'!A345</f>
        <v>0</v>
      </c>
      <c r="B332" s="5">
        <f>过饱和度!D334</f>
        <v>3.2246668285827229</v>
      </c>
      <c r="C332" s="5">
        <f>过饱和度!H334</f>
        <v>4087311292375.4863</v>
      </c>
      <c r="D332" s="5">
        <f>过饱和度!K334</f>
        <v>8.7534509581332654E+21</v>
      </c>
      <c r="E332" s="5">
        <f>过饱和度!N334</f>
        <v>1.4363162894381028E+21</v>
      </c>
      <c r="F332" s="5">
        <f>过饱和度!Q334</f>
        <v>2.9690476337100478E+68</v>
      </c>
    </row>
    <row r="333" spans="1:6" x14ac:dyDescent="0.25">
      <c r="A333">
        <f>'Mg2+离子浓度'!A346</f>
        <v>0</v>
      </c>
      <c r="B333" s="5">
        <f>过饱和度!D335</f>
        <v>3.2246968285827227</v>
      </c>
      <c r="C333" s="5">
        <f>过饱和度!H335</f>
        <v>4087308913861.6689</v>
      </c>
      <c r="D333" s="5">
        <f>过饱和度!K335</f>
        <v>8.7534448380087726E+21</v>
      </c>
      <c r="E333" s="5">
        <f>过饱和度!N335</f>
        <v>1.4363153451091184E+21</v>
      </c>
      <c r="F333" s="5">
        <f>过饱和度!Q335</f>
        <v>2.9690989780992128E+68</v>
      </c>
    </row>
    <row r="334" spans="1:6" x14ac:dyDescent="0.25">
      <c r="A334">
        <f>'Mg2+离子浓度'!A347</f>
        <v>0</v>
      </c>
      <c r="B334" s="5">
        <f>过饱和度!D336</f>
        <v>3.2247268285827229</v>
      </c>
      <c r="C334" s="5">
        <f>过饱和度!H336</f>
        <v>4087306535349.2651</v>
      </c>
      <c r="D334" s="5">
        <f>过饱和度!K336</f>
        <v>8.7534387178886513E+21</v>
      </c>
      <c r="E334" s="5">
        <f>过饱和度!N336</f>
        <v>1.4363144007807698E+21</v>
      </c>
      <c r="F334" s="5">
        <f>过饱和度!Q336</f>
        <v>2.9691503228640155E+68</v>
      </c>
    </row>
    <row r="335" spans="1:6" x14ac:dyDescent="0.25">
      <c r="A335">
        <f>'Mg2+离子浓度'!A348</f>
        <v>0</v>
      </c>
      <c r="B335" s="5">
        <f>过饱和度!D337</f>
        <v>3.224746828582723</v>
      </c>
      <c r="C335" s="5">
        <f>过饱和度!H337</f>
        <v>4087304573565.6875</v>
      </c>
      <c r="D335" s="5">
        <f>过饱和度!K337</f>
        <v>8.7534336574299056E+21</v>
      </c>
      <c r="E335" s="5">
        <f>过饱和度!N337</f>
        <v>1.4363136193365446E+21</v>
      </c>
      <c r="F335" s="5">
        <f>过饱和度!Q337</f>
        <v>2.969183924924644E+68</v>
      </c>
    </row>
    <row r="336" spans="1:6" x14ac:dyDescent="0.25">
      <c r="A336">
        <f>'Mg2+离子浓度'!A349</f>
        <v>0</v>
      </c>
      <c r="B336" s="5">
        <f>过饱和度!D338</f>
        <v>3.2248468285827228</v>
      </c>
      <c r="C336" s="5">
        <f>过饱和度!H338</f>
        <v>4087300429619.5059</v>
      </c>
      <c r="D336" s="5">
        <f>过饱和度!K338</f>
        <v>8.7534231216681984E+21</v>
      </c>
      <c r="E336" s="5">
        <f>过饱和度!N338</f>
        <v>1.4363119999227671E+21</v>
      </c>
      <c r="F336" s="5">
        <f>过饱和度!Q338</f>
        <v>2.969361396878488E+68</v>
      </c>
    </row>
    <row r="337" spans="1:6" x14ac:dyDescent="0.25">
      <c r="A337">
        <f>'Mg2+离子浓度'!A350</f>
        <v>0</v>
      </c>
      <c r="B337" s="5">
        <f>过饱和度!D339</f>
        <v>3.2251468285827229</v>
      </c>
      <c r="C337" s="5">
        <f>过饱和度!H339</f>
        <v>4087293808867.6753</v>
      </c>
      <c r="D337" s="5">
        <f>过饱和度!K339</f>
        <v>8.7534066617833751E+21</v>
      </c>
      <c r="E337" s="5">
        <f>过饱和度!N339</f>
        <v>1.4363094884973656E+21</v>
      </c>
      <c r="F337" s="5">
        <f>过饱和度!Q339</f>
        <v>2.9699035472677897E+68</v>
      </c>
    </row>
    <row r="338" spans="1:6" x14ac:dyDescent="0.25">
      <c r="A338">
        <f>'Mg2+离子浓度'!A351</f>
        <v>0</v>
      </c>
      <c r="B338" s="5">
        <f>过饱和度!D340</f>
        <v>3.2254468285827227</v>
      </c>
      <c r="C338" s="5">
        <f>过饱和度!H340</f>
        <v>4087287188127.293</v>
      </c>
      <c r="D338" s="5">
        <f>过饱和度!K340</f>
        <v>8.7533902019318283E+21</v>
      </c>
      <c r="E338" s="5">
        <f>过饱和度!N340</f>
        <v>1.4363069770767367E+21</v>
      </c>
      <c r="F338" s="5">
        <f>过饱和度!Q340</f>
        <v>2.970445745287115E+68</v>
      </c>
    </row>
    <row r="339" spans="1:6" x14ac:dyDescent="0.25">
      <c r="A339">
        <f>'Mg2+离子浓度'!A352</f>
        <v>0</v>
      </c>
      <c r="B339" s="5">
        <f>过饱和度!D341</f>
        <v>3.2256468285827227</v>
      </c>
      <c r="C339" s="5">
        <f>过饱和度!H341</f>
        <v>4087281584950.9624</v>
      </c>
      <c r="D339" s="5">
        <f>过饱和度!K341</f>
        <v>8.7533761284990336E+21</v>
      </c>
      <c r="E339" s="5">
        <f>过饱和度!N341</f>
        <v>1.4363048224761331E+21</v>
      </c>
      <c r="F339" s="5">
        <f>过饱和度!Q341</f>
        <v>2.9708052501322378E+68</v>
      </c>
    </row>
    <row r="340" spans="1:6" x14ac:dyDescent="0.25">
      <c r="A340">
        <f>'Mg2+离子浓度'!A353</f>
        <v>0</v>
      </c>
      <c r="B340" s="5">
        <f>过饱和度!D342</f>
        <v>3.2266468285827226</v>
      </c>
      <c r="C340" s="5">
        <f>过饱和度!H342</f>
        <v>4087271483200.5566</v>
      </c>
      <c r="D340" s="5">
        <f>过饱和度!K342</f>
        <v>8.7533524569508482E+21</v>
      </c>
      <c r="E340" s="5">
        <f>过饱和度!N342</f>
        <v>1.4363012841175589E+21</v>
      </c>
      <c r="F340" s="5">
        <f>过饱和度!Q342</f>
        <v>2.9726330304323417E+68</v>
      </c>
    </row>
    <row r="341" spans="1:6" x14ac:dyDescent="0.25">
      <c r="A341">
        <f>'Mg2+离子浓度'!A354</f>
        <v>0</v>
      </c>
      <c r="B341" s="5">
        <f>过饱和度!D343</f>
        <v>3.2296468285827227</v>
      </c>
      <c r="C341" s="5">
        <f>过饱和度!H343</f>
        <v>4087259554108.5732</v>
      </c>
      <c r="D341" s="5">
        <f>过饱和度!K343</f>
        <v>8.7533293422280977E+21</v>
      </c>
      <c r="E341" s="5">
        <f>过饱和度!N343</f>
        <v>1.4362980902719804E+21</v>
      </c>
      <c r="F341" s="5">
        <f>过饱和度!Q343</f>
        <v>2.978150465990247E+68</v>
      </c>
    </row>
    <row r="342" spans="1:6" x14ac:dyDescent="0.25">
      <c r="A342">
        <f>'Mg2+离子浓度'!A355</f>
        <v>0</v>
      </c>
      <c r="B342" s="5">
        <f>过饱和度!D344</f>
        <v>3.2326468285827228</v>
      </c>
      <c r="C342" s="5">
        <f>过饱和度!H344</f>
        <v>4087247625059.8135</v>
      </c>
      <c r="D342" s="5">
        <f>过饱和度!K344</f>
        <v>8.753306227593394E+21</v>
      </c>
      <c r="E342" s="5">
        <f>过饱和度!N344</f>
        <v>1.4362948964379352E+21</v>
      </c>
      <c r="F342" s="5">
        <f>过饱和度!Q344</f>
        <v>2.9836729943226242E+68</v>
      </c>
    </row>
    <row r="343" spans="1:6" x14ac:dyDescent="0.25">
      <c r="A343">
        <f>'Mg2+离子浓度'!A356</f>
        <v>0</v>
      </c>
      <c r="B343" s="5">
        <f>过饱和度!D345</f>
        <v>3.2346468285827226</v>
      </c>
      <c r="C343" s="5">
        <f>过饱和度!H345</f>
        <v>4087235911355.2778</v>
      </c>
      <c r="D343" s="5">
        <f>过饱和度!K345</f>
        <v>8.7532810142514246E+21</v>
      </c>
      <c r="E343" s="5">
        <f>过饱和度!N345</f>
        <v>1.4362912483228383E+21</v>
      </c>
      <c r="F343" s="5">
        <f>过饱和度!Q345</f>
        <v>2.9873511910179717E+68</v>
      </c>
    </row>
    <row r="344" spans="1:6" x14ac:dyDescent="0.25">
      <c r="A344">
        <f>'Mg2+离子浓度'!A357</f>
        <v>0</v>
      </c>
      <c r="B344" s="5">
        <f>过饱和度!D346</f>
        <v>3.2446468285827228</v>
      </c>
      <c r="C344" s="5">
        <f>过饱和度!H346</f>
        <v>4087233991576.3452</v>
      </c>
      <c r="D344" s="5">
        <f>过饱和度!K346</f>
        <v>8.7533026101607541E+21</v>
      </c>
      <c r="E344" s="5">
        <f>过饱和度!N346</f>
        <v>1.4362958854429871E+21</v>
      </c>
      <c r="F344" s="5">
        <f>过饱和度!Q346</f>
        <v>3.005871639604294E+68</v>
      </c>
    </row>
    <row r="345" spans="1:6" x14ac:dyDescent="0.25">
      <c r="A345">
        <f>'Mg2+离子浓度'!A358</f>
        <v>0</v>
      </c>
      <c r="B345" s="5">
        <f>过饱和度!D347</f>
        <v>3.2746468285827226</v>
      </c>
      <c r="C345" s="5">
        <f>过饱和度!H347</f>
        <v>4087286341503.9507</v>
      </c>
      <c r="D345" s="5">
        <f>过饱和度!K347</f>
        <v>8.7535188693918081E+21</v>
      </c>
      <c r="E345" s="5">
        <f>过饱和度!N347</f>
        <v>1.4363332646960764E+21</v>
      </c>
      <c r="F345" s="5">
        <f>过饱和度!Q347</f>
        <v>3.0618771909411776E+68</v>
      </c>
    </row>
    <row r="346" spans="1:6" x14ac:dyDescent="0.25">
      <c r="A346">
        <f>'Mg2+离子浓度'!A359</f>
        <v>0</v>
      </c>
      <c r="B346" s="5">
        <f>过饱和度!D348</f>
        <v>3.3046468285827229</v>
      </c>
      <c r="C346" s="5">
        <f>过饱和度!H348</f>
        <v>4087338690916.4102</v>
      </c>
      <c r="D346" s="5">
        <f>过饱和度!K348</f>
        <v>8.7537351301568565E+21</v>
      </c>
      <c r="E346" s="5">
        <f>过饱和度!N348</f>
        <v>1.4363706442969606E+21</v>
      </c>
      <c r="F346" s="5">
        <f>过饱和度!Q348</f>
        <v>3.1184026905408422E+68</v>
      </c>
    </row>
    <row r="347" spans="1:6" x14ac:dyDescent="0.25">
      <c r="A347">
        <f>'Mg2+离子浓度'!A360</f>
        <v>0</v>
      </c>
      <c r="B347" s="5">
        <f>过饱和度!D349</f>
        <v>3.3246468285827229</v>
      </c>
      <c r="C347" s="5">
        <f>过饱和度!H349</f>
        <v>4087361696535.2051</v>
      </c>
      <c r="D347" s="5">
        <f>过饱和度!K349</f>
        <v>8.753848301292646E+21</v>
      </c>
      <c r="E347" s="5">
        <f>过饱和度!N349</f>
        <v>1.436390760755453E+21</v>
      </c>
      <c r="F347" s="5">
        <f>过饱和度!Q349</f>
        <v>3.1563541532983005E+68</v>
      </c>
    </row>
    <row r="348" spans="1:6" x14ac:dyDescent="0.25">
      <c r="A348">
        <f>'Mg2+离子浓度'!A361</f>
        <v>0</v>
      </c>
      <c r="B348" s="5">
        <f>过饱和度!D350</f>
        <v>3.3746468285827227</v>
      </c>
      <c r="C348" s="5">
        <f>过饱和度!H350</f>
        <v>4087478765635.293</v>
      </c>
      <c r="D348" s="5">
        <f>过饱和度!K350</f>
        <v>8.7542864790493782E+21</v>
      </c>
      <c r="E348" s="5">
        <f>过饱和度!N350</f>
        <v>1.4364651054351856E+21</v>
      </c>
      <c r="F348" s="5">
        <f>过饱和度!Q350</f>
        <v>3.2523507819528789E+68</v>
      </c>
    </row>
    <row r="349" spans="1:6" x14ac:dyDescent="0.25">
      <c r="A349" t="str">
        <f>'Mg2+离子浓度'!A362</f>
        <v>(t1+t2)*12</v>
      </c>
      <c r="B349" s="5">
        <f>过饱和度!D351</f>
        <v>3.424646828582723</v>
      </c>
      <c r="C349" s="5">
        <f>过饱和度!H351</f>
        <v>4087595834208.2676</v>
      </c>
      <c r="D349" s="5">
        <f>过饱和度!K351</f>
        <v>8.7547246662735763E+21</v>
      </c>
      <c r="E349" s="5">
        <f>过饱和度!N351</f>
        <v>1.4365394519173819E+21</v>
      </c>
      <c r="F349" s="5">
        <f>过饱和度!Q351</f>
        <v>3.3497956912506197E+68</v>
      </c>
    </row>
    <row r="350" spans="1:6" x14ac:dyDescent="0.25">
      <c r="A350">
        <f>'Mg2+离子浓度'!A363</f>
        <v>3.5177883728408279</v>
      </c>
      <c r="B350" s="5">
        <f>过饱和度!D352</f>
        <v>3.4746468285827228</v>
      </c>
      <c r="C350" s="5">
        <f>过饱和度!H352</f>
        <v>4087712902254.0615</v>
      </c>
      <c r="D350" s="5">
        <f>过饱和度!K352</f>
        <v>8.7551628629650168E+21</v>
      </c>
      <c r="E350" s="5">
        <f>过饱和度!N352</f>
        <v>1.4366138002020148E+21</v>
      </c>
      <c r="F350" s="5">
        <f>过饱和度!Q352</f>
        <v>3.4486893324460175E+68</v>
      </c>
    </row>
    <row r="351" spans="1:6" x14ac:dyDescent="0.25">
      <c r="A351">
        <f>'Mg2+离子浓度'!A364</f>
        <v>0.2931415442581049</v>
      </c>
      <c r="B351" s="5">
        <f>过饱和度!D353</f>
        <v>3.5177958596527916</v>
      </c>
      <c r="C351" s="5">
        <f>过饱和度!H353</f>
        <v>4087807166217.165</v>
      </c>
      <c r="D351" s="5">
        <f>过饱和度!K353</f>
        <v>8.7555233949874148E+21</v>
      </c>
      <c r="E351" s="5">
        <f>过饱和度!N353</f>
        <v>1.4366752311674276E+21</v>
      </c>
      <c r="F351" s="5">
        <f>过饱和度!Q353</f>
        <v>3.5351841137467126E+68</v>
      </c>
    </row>
    <row r="352" spans="1:6" x14ac:dyDescent="0.25">
      <c r="A352">
        <f>'Mg2+离子浓度'!A365</f>
        <v>0</v>
      </c>
      <c r="B352" s="5">
        <f>过饱和度!D354</f>
        <v>3.5177958597527916</v>
      </c>
      <c r="C352" s="5">
        <f>过饱和度!H354</f>
        <v>4087820800236.0552</v>
      </c>
      <c r="D352" s="5">
        <f>过饱和度!K354</f>
        <v>8.7555623248491415E+21</v>
      </c>
      <c r="E352" s="5">
        <f>过饱和度!N354</f>
        <v>1.4366816190577912E+21</v>
      </c>
      <c r="F352" s="5">
        <f>过饱和度!Q354</f>
        <v>3.535207680439928E+68</v>
      </c>
    </row>
    <row r="353" spans="1:6" x14ac:dyDescent="0.25">
      <c r="A353">
        <f>'Mg2+离子浓度'!A366</f>
        <v>0</v>
      </c>
      <c r="B353" s="5">
        <f>过饱和度!D355</f>
        <v>3.5177958600527917</v>
      </c>
      <c r="C353" s="5">
        <f>过饱和度!H355</f>
        <v>4087861708286.439</v>
      </c>
      <c r="D353" s="5">
        <f>过饱和度!K355</f>
        <v>8.7556791303643763E+21</v>
      </c>
      <c r="E353" s="5">
        <f>过饱和度!N355</f>
        <v>1.4367007852041182E+21</v>
      </c>
      <c r="F353" s="5">
        <f>过饱和度!Q355</f>
        <v>3.5352783928576743E+68</v>
      </c>
    </row>
    <row r="354" spans="1:6" x14ac:dyDescent="0.25">
      <c r="A354">
        <f>'Mg2+离子浓度'!A367</f>
        <v>0</v>
      </c>
      <c r="B354" s="5">
        <f>过饱和度!D356</f>
        <v>3.5177958604527917</v>
      </c>
      <c r="C354" s="5">
        <f>过饱和度!H356</f>
        <v>4087916254196.3276</v>
      </c>
      <c r="D354" s="5">
        <f>过饱和度!K356</f>
        <v>8.7558348765664494E+21</v>
      </c>
      <c r="E354" s="5">
        <f>过饱和度!N356</f>
        <v>1.4367263409369973E+21</v>
      </c>
      <c r="F354" s="5">
        <f>过饱和度!Q356</f>
        <v>3.5353726807338596E+68</v>
      </c>
    </row>
    <row r="355" spans="1:6" x14ac:dyDescent="0.25">
      <c r="A355">
        <f>'Mg2+离子浓度'!A368</f>
        <v>0</v>
      </c>
      <c r="B355" s="5">
        <f>过饱和度!D357</f>
        <v>3.5177958606527917</v>
      </c>
      <c r="C355" s="5">
        <f>过饱和度!H357</f>
        <v>4087943525434.5586</v>
      </c>
      <c r="D355" s="5">
        <f>过饱和度!K357</f>
        <v>8.7559127454968887E+21</v>
      </c>
      <c r="E355" s="5">
        <f>过饱和度!N357</f>
        <v>1.4367391181643988E+21</v>
      </c>
      <c r="F355" s="5">
        <f>过饱和度!Q357</f>
        <v>3.5354198216835979E+68</v>
      </c>
    </row>
    <row r="356" spans="1:6" x14ac:dyDescent="0.25">
      <c r="A356">
        <f>'Mg2+离子浓度'!A369</f>
        <v>0</v>
      </c>
      <c r="B356" s="5">
        <f>过饱和度!D358</f>
        <v>3.5177958696527916</v>
      </c>
      <c r="C356" s="5">
        <f>过饱和度!H358</f>
        <v>4089171104839.4551</v>
      </c>
      <c r="D356" s="5">
        <f>过饱和度!K358</f>
        <v>8.7594180319160713E+21</v>
      </c>
      <c r="E356" s="5">
        <f>过饱和度!N358</f>
        <v>1.4373142818407315E+21</v>
      </c>
      <c r="F356" s="5">
        <f>过饱和度!Q358</f>
        <v>3.537542200093697E+68</v>
      </c>
    </row>
    <row r="357" spans="1:6" x14ac:dyDescent="0.25">
      <c r="A357">
        <f>'Mg2+离子浓度'!A370</f>
        <v>0</v>
      </c>
      <c r="B357" s="5">
        <f>过饱和度!D359</f>
        <v>3.5177959596527915</v>
      </c>
      <c r="C357" s="5">
        <f>过饱和度!H359</f>
        <v>4101460716205.4058</v>
      </c>
      <c r="D357" s="5">
        <f>过饱和度!K359</f>
        <v>8.7945295884921539E+21</v>
      </c>
      <c r="E357" s="5">
        <f>过饱和度!N359</f>
        <v>1.4430755418219172E+21</v>
      </c>
      <c r="F357" s="5">
        <f>过饱和度!Q359</f>
        <v>3.5588250393036302E+68</v>
      </c>
    </row>
    <row r="358" spans="1:6" x14ac:dyDescent="0.25">
      <c r="A358">
        <f>'Mg2+离子浓度'!A371</f>
        <v>0</v>
      </c>
      <c r="B358" s="5">
        <f>过饱和度!D360</f>
        <v>3.5177968596527918</v>
      </c>
      <c r="C358" s="5">
        <f>过饱和度!H360</f>
        <v>4225714782959.9941</v>
      </c>
      <c r="D358" s="5">
        <f>过饱和度!K360</f>
        <v>9.1514823647401974E+21</v>
      </c>
      <c r="E358" s="5">
        <f>过饱和度!N360</f>
        <v>1.5016458937848302E+21</v>
      </c>
      <c r="F358" s="5">
        <f>过饱和度!Q360</f>
        <v>3.777589011142232E+68</v>
      </c>
    </row>
    <row r="359" spans="1:6" x14ac:dyDescent="0.25">
      <c r="A359">
        <f>'Mg2+离子浓度'!A372</f>
        <v>7.4868119641229509E-6</v>
      </c>
      <c r="B359" s="5">
        <f>过饱和度!D361</f>
        <v>3.5178033464647558</v>
      </c>
      <c r="C359" s="5">
        <f>过饱和度!H361</f>
        <v>5196279841756.4385</v>
      </c>
      <c r="D359" s="5">
        <f>过饱和度!K361</f>
        <v>1.2055697938551136E+22</v>
      </c>
      <c r="E359" s="5">
        <f>过饱和度!N361</f>
        <v>1.9781808517359581E+21</v>
      </c>
      <c r="F359" s="5">
        <f>过饱和度!Q361</f>
        <v>5.710818413843455E+68</v>
      </c>
    </row>
    <row r="360" spans="1:6" x14ac:dyDescent="0.25">
      <c r="A360">
        <f>'Mg2+离子浓度'!A373</f>
        <v>0</v>
      </c>
      <c r="B360" s="5">
        <f>过饱和度!D362</f>
        <v>3.5178058596527917</v>
      </c>
      <c r="C360" s="5">
        <f>过饱和度!H362</f>
        <v>5196278931024.1182</v>
      </c>
      <c r="D360" s="5">
        <f>过饱和度!K362</f>
        <v>1.205569537529389E+22</v>
      </c>
      <c r="E360" s="5">
        <f>过饱和度!N362</f>
        <v>1.9781804550155359E+21</v>
      </c>
      <c r="F360" s="5">
        <f>过饱和度!Q362</f>
        <v>5.7108242838003647E+68</v>
      </c>
    </row>
    <row r="361" spans="1:6" x14ac:dyDescent="0.25">
      <c r="A361">
        <f>'Mg2+离子浓度'!A374</f>
        <v>0</v>
      </c>
      <c r="B361" s="5">
        <f>过饱和度!D363</f>
        <v>3.5178158596527918</v>
      </c>
      <c r="C361" s="5">
        <f>过饱和度!H363</f>
        <v>5196277140043.2207</v>
      </c>
      <c r="D361" s="5">
        <f>过饱和度!K363</f>
        <v>1.2055690351680604E+22</v>
      </c>
      <c r="E361" s="5">
        <f>过饱和度!N363</f>
        <v>1.9781796783339353E+21</v>
      </c>
      <c r="F361" s="5">
        <f>过饱和度!Q363</f>
        <v>5.7108522703040446E+68</v>
      </c>
    </row>
    <row r="362" spans="1:6" x14ac:dyDescent="0.25">
      <c r="A362">
        <f>'Mg2+离子浓度'!A375</f>
        <v>0</v>
      </c>
      <c r="B362" s="5">
        <f>过饱和度!D364</f>
        <v>3.5178458596527915</v>
      </c>
      <c r="C362" s="5">
        <f>过饱和度!H364</f>
        <v>5196274103314.085</v>
      </c>
      <c r="D362" s="5">
        <f>过饱和度!K364</f>
        <v>1.2055681877919142E+22</v>
      </c>
      <c r="E362" s="5">
        <f>过饱和度!N364</f>
        <v>1.9781783703938801E+21</v>
      </c>
      <c r="F362" s="5">
        <f>过饱和度!Q364</f>
        <v>5.7109421316457655E+68</v>
      </c>
    </row>
    <row r="363" spans="1:6" x14ac:dyDescent="0.25">
      <c r="A363">
        <f>'Mg2+离子浓度'!A376</f>
        <v>0</v>
      </c>
      <c r="B363" s="5">
        <f>过饱和度!D365</f>
        <v>3.5178758596527917</v>
      </c>
      <c r="C363" s="5">
        <f>过饱和度!H365</f>
        <v>5196271066586.7559</v>
      </c>
      <c r="D363" s="5">
        <f>过饱和度!K365</f>
        <v>1.2055673404163751E+22</v>
      </c>
      <c r="E363" s="5">
        <f>过饱和度!N365</f>
        <v>1.9781770624547081E+21</v>
      </c>
      <c r="F363" s="5">
        <f>过饱和度!Q365</f>
        <v>5.7110319935737731E+68</v>
      </c>
    </row>
    <row r="364" spans="1:6" x14ac:dyDescent="0.25">
      <c r="A364">
        <f>'Mg2+离子浓度'!A377</f>
        <v>0</v>
      </c>
      <c r="B364" s="5">
        <f>过饱和度!D366</f>
        <v>3.5178958596527918</v>
      </c>
      <c r="C364" s="5">
        <f>过饱和度!H366</f>
        <v>5196268563947.7588</v>
      </c>
      <c r="D364" s="5">
        <f>过饱和度!K366</f>
        <v>1.2055666404767023E+22</v>
      </c>
      <c r="E364" s="5">
        <f>过饱和度!N366</f>
        <v>1.9781759813006378E+21</v>
      </c>
      <c r="F364" s="5">
        <f>过饱和度!Q366</f>
        <v>5.7110906939387394E+68</v>
      </c>
    </row>
    <row r="365" spans="1:6" x14ac:dyDescent="0.25">
      <c r="A365">
        <f>'Mg2+离子浓度'!A378</f>
        <v>0</v>
      </c>
      <c r="B365" s="5">
        <f>过饱和度!D367</f>
        <v>3.5179958596527916</v>
      </c>
      <c r="C365" s="5">
        <f>过饱和度!H367</f>
        <v>5196263252739.8369</v>
      </c>
      <c r="D365" s="5">
        <f>过饱和度!K367</f>
        <v>1.2055651744989665E+22</v>
      </c>
      <c r="E365" s="5">
        <f>过饱和度!N367</f>
        <v>1.9781737264337812E+21</v>
      </c>
      <c r="F365" s="5">
        <f>过饱和度!Q367</f>
        <v>5.7114023938558179E+68</v>
      </c>
    </row>
    <row r="366" spans="1:6" x14ac:dyDescent="0.25">
      <c r="A366">
        <f>'Mg2+离子浓度'!A379</f>
        <v>0</v>
      </c>
      <c r="B366" s="5">
        <f>过饱和度!D368</f>
        <v>3.5182958596527918</v>
      </c>
      <c r="C366" s="5">
        <f>过饱和度!H368</f>
        <v>5196254706862.1328</v>
      </c>
      <c r="D366" s="5">
        <f>过饱和度!K368</f>
        <v>1.2055628627415516E+22</v>
      </c>
      <c r="E366" s="5">
        <f>过饱和度!N368</f>
        <v>1.9781701940069325E+21</v>
      </c>
      <c r="F366" s="5">
        <f>过饱和度!Q368</f>
        <v>5.712356207316112E+68</v>
      </c>
    </row>
    <row r="367" spans="1:6" x14ac:dyDescent="0.25">
      <c r="A367">
        <f>'Mg2+离子浓度'!A380</f>
        <v>0</v>
      </c>
      <c r="B367" s="5">
        <f>过饱和度!D369</f>
        <v>3.5185958596527915</v>
      </c>
      <c r="C367" s="5">
        <f>过饱和度!H369</f>
        <v>5196246160999.3516</v>
      </c>
      <c r="D367" s="5">
        <f>过饱和度!K369</f>
        <v>1.205560550988872E+22</v>
      </c>
      <c r="E367" s="5">
        <f>过饱和度!N369</f>
        <v>1.9781666615868871E+21</v>
      </c>
      <c r="F367" s="5">
        <f>过饱和度!Q369</f>
        <v>5.7133100970687263E+68</v>
      </c>
    </row>
    <row r="368" spans="1:6" x14ac:dyDescent="0.25">
      <c r="A368">
        <f>'Mg2+离子浓度'!A381</f>
        <v>0</v>
      </c>
      <c r="B368" s="5">
        <f>过饱和度!D370</f>
        <v>3.5187958596527915</v>
      </c>
      <c r="C368" s="5">
        <f>过饱和度!H370</f>
        <v>5196238951715.1289</v>
      </c>
      <c r="D368" s="5">
        <f>过饱和度!K370</f>
        <v>1.2055585828457226E+22</v>
      </c>
      <c r="E368" s="5">
        <f>过饱和度!N370</f>
        <v>1.9781636451150487E+21</v>
      </c>
      <c r="F368" s="5">
        <f>过饱和度!Q370</f>
        <v>5.7139422443009683E+68</v>
      </c>
    </row>
    <row r="369" spans="1:6" x14ac:dyDescent="0.25">
      <c r="A369">
        <f>'Mg2+离子浓度'!A382</f>
        <v>0</v>
      </c>
      <c r="B369" s="5">
        <f>过饱和度!D371</f>
        <v>3.5197958596527914</v>
      </c>
      <c r="C369" s="5">
        <f>过饱和度!H371</f>
        <v>5196225679872.0654</v>
      </c>
      <c r="D369" s="5">
        <f>过饱和度!K371</f>
        <v>1.2055551732835494E+22</v>
      </c>
      <c r="E369" s="5">
        <f>过饱和度!N371</f>
        <v>1.9781585267355335E+21</v>
      </c>
      <c r="F369" s="5">
        <f>过饱和度!Q371</f>
        <v>5.7171610700532015E+68</v>
      </c>
    </row>
    <row r="370" spans="1:6" x14ac:dyDescent="0.25">
      <c r="A370">
        <f>'Mg2+离子浓度'!A383</f>
        <v>0</v>
      </c>
      <c r="B370" s="5">
        <f>过饱和度!D372</f>
        <v>3.5227958596527915</v>
      </c>
      <c r="C370" s="5">
        <f>过饱和度!H372</f>
        <v>5196209226310.4238</v>
      </c>
      <c r="D370" s="5">
        <f>过饱和度!K372</f>
        <v>1.2055515416150011E+22</v>
      </c>
      <c r="E370" s="5">
        <f>过饱和度!N372</f>
        <v>1.9781533925554101E+21</v>
      </c>
      <c r="F370" s="5">
        <f>过饱和度!Q372</f>
        <v>5.7268820668451221E+68</v>
      </c>
    </row>
    <row r="371" spans="1:6" x14ac:dyDescent="0.25">
      <c r="A371">
        <f>'Mg2+离子浓度'!A384</f>
        <v>0</v>
      </c>
      <c r="B371" s="5">
        <f>过饱和度!D373</f>
        <v>3.5257958596527916</v>
      </c>
      <c r="C371" s="5">
        <f>过饱和度!H373</f>
        <v>5196192772812.665</v>
      </c>
      <c r="D371" s="5">
        <f>过饱和度!K373</f>
        <v>1.205547909961494E+22</v>
      </c>
      <c r="E371" s="5">
        <f>过饱和度!N373</f>
        <v>1.9781482583953399E+21</v>
      </c>
      <c r="F371" s="5">
        <f>过饱和度!Q373</f>
        <v>5.7366112734696825E+68</v>
      </c>
    </row>
    <row r="372" spans="1:6" x14ac:dyDescent="0.25">
      <c r="A372">
        <f>'Mg2+离子浓度'!A385</f>
        <v>0</v>
      </c>
      <c r="B372" s="5">
        <f>过饱和度!D374</f>
        <v>3.5277958596527914</v>
      </c>
      <c r="C372" s="5">
        <f>过饱和度!H374</f>
        <v>5196177022384.5771</v>
      </c>
      <c r="D372" s="5">
        <f>过饱和度!K374</f>
        <v>1.205544138663517E+22</v>
      </c>
      <c r="E372" s="5">
        <f>过饱和度!N374</f>
        <v>1.9781427437183007E+21</v>
      </c>
      <c r="F372" s="5">
        <f>过饱和度!Q374</f>
        <v>5.7430898257043835E+68</v>
      </c>
    </row>
    <row r="373" spans="1:6" x14ac:dyDescent="0.25">
      <c r="A373">
        <f>'Mg2+离子浓度'!A386</f>
        <v>0</v>
      </c>
      <c r="B373" s="5">
        <f>过饱和度!D375</f>
        <v>3.5377958596527916</v>
      </c>
      <c r="C373" s="5">
        <f>过饱和度!H375</f>
        <v>5196170288852.999</v>
      </c>
      <c r="D373" s="5">
        <f>过饱和度!K375</f>
        <v>1.2055456189909865E+22</v>
      </c>
      <c r="E373" s="5">
        <f>过饱和度!N375</f>
        <v>1.9781466788194335E+21</v>
      </c>
      <c r="F373" s="5">
        <f>过饱和度!Q375</f>
        <v>5.7757208845511955E+68</v>
      </c>
    </row>
    <row r="374" spans="1:6" x14ac:dyDescent="0.25">
      <c r="A374">
        <f>'Mg2+离子浓度'!A387</f>
        <v>0</v>
      </c>
      <c r="B374" s="5">
        <f>过饱和度!D376</f>
        <v>3.5677958596527914</v>
      </c>
      <c r="C374" s="5">
        <f>过饱和度!H376</f>
        <v>5196223963632.8174</v>
      </c>
      <c r="D374" s="5">
        <f>过饱和度!K376</f>
        <v>1.2055709212980478E+22</v>
      </c>
      <c r="E374" s="5">
        <f>过饱和度!N376</f>
        <v>1.9781908053363065E+21</v>
      </c>
      <c r="F374" s="5">
        <f>过饱和度!Q376</f>
        <v>5.8743614955340721E+68</v>
      </c>
    </row>
    <row r="375" spans="1:6" x14ac:dyDescent="0.25">
      <c r="A375">
        <f>'Mg2+离子浓度'!A388</f>
        <v>0</v>
      </c>
      <c r="B375" s="5">
        <f>过饱和度!D377</f>
        <v>3.5977958596527917</v>
      </c>
      <c r="C375" s="5">
        <f>过饱和度!H377</f>
        <v>5196277637767.2383</v>
      </c>
      <c r="D375" s="5">
        <f>过饱和度!K377</f>
        <v>1.2055962237185947E+22</v>
      </c>
      <c r="E375" s="5">
        <f>过饱和度!N377</f>
        <v>1.9782349321523348E+21</v>
      </c>
      <c r="F375" s="5">
        <f>过饱和度!Q377</f>
        <v>5.9738418501736035E+68</v>
      </c>
    </row>
    <row r="376" spans="1:6" x14ac:dyDescent="0.25">
      <c r="A376">
        <f>'Mg2+离子浓度'!A389</f>
        <v>0</v>
      </c>
      <c r="B376" s="5">
        <f>过饱和度!D378</f>
        <v>3.6177958596527917</v>
      </c>
      <c r="C376" s="5">
        <f>过饱和度!H378</f>
        <v>5196298299586.8184</v>
      </c>
      <c r="D376" s="5">
        <f>过饱和度!K378</f>
        <v>1.2056088221460883E+22</v>
      </c>
      <c r="E376" s="5">
        <f>过饱和度!N378</f>
        <v>1.9782577346511336E+21</v>
      </c>
      <c r="F376" s="5">
        <f>过饱和度!Q378</f>
        <v>6.0405882769908506E+68</v>
      </c>
    </row>
    <row r="377" spans="1:6" x14ac:dyDescent="0.25">
      <c r="A377">
        <f>'Mg2+离子浓度'!A390</f>
        <v>0</v>
      </c>
      <c r="B377" s="5">
        <f>过饱和度!D379</f>
        <v>3.6677958596527915</v>
      </c>
      <c r="C377" s="5">
        <f>过饱和度!H379</f>
        <v>5196425666968.0352</v>
      </c>
      <c r="D377" s="5">
        <f>过饱和度!K379</f>
        <v>1.2056616995334067E+22</v>
      </c>
      <c r="E377" s="5">
        <f>过饱和度!N379</f>
        <v>1.9783478680546273E+21</v>
      </c>
      <c r="F377" s="5">
        <f>过饱和度!Q379</f>
        <v>6.2092915663150688E+68</v>
      </c>
    </row>
    <row r="378" spans="1:6" x14ac:dyDescent="0.25">
      <c r="A378" t="str">
        <f>'Mg2+离子浓度'!A391</f>
        <v>(t1+t2)*13</v>
      </c>
      <c r="B378" s="5">
        <f>过饱和度!D380</f>
        <v>3.7177958596527918</v>
      </c>
      <c r="C378" s="5">
        <f>过饱和度!H380</f>
        <v>5196553033449.7529</v>
      </c>
      <c r="D378" s="5">
        <f>过饱和度!K380</f>
        <v>1.2057145778403119E+22</v>
      </c>
      <c r="E378" s="5">
        <f>过饱和度!N380</f>
        <v>1.9784380032682177E+21</v>
      </c>
      <c r="F378" s="5">
        <f>过饱和度!Q380</f>
        <v>6.3803341856547348E+68</v>
      </c>
    </row>
    <row r="379" spans="1:6" x14ac:dyDescent="0.25">
      <c r="A379">
        <f>'Mg2+离子浓度'!A392</f>
        <v>3.8109374039108972</v>
      </c>
      <c r="B379" s="5">
        <f>过饱和度!D381</f>
        <v>3.7677958596527916</v>
      </c>
      <c r="C379" s="5">
        <f>过饱和度!H381</f>
        <v>5196680399031.9111</v>
      </c>
      <c r="D379" s="5">
        <f>过饱和度!K381</f>
        <v>1.2057674570667771E+22</v>
      </c>
      <c r="E379" s="5">
        <f>过饱和度!N381</f>
        <v>1.978528140291869E+21</v>
      </c>
      <c r="F379" s="5">
        <f>过饱和度!Q381</f>
        <v>6.5537167778686622E+68</v>
      </c>
    </row>
    <row r="380" spans="1:6" x14ac:dyDescent="0.25">
      <c r="A380">
        <f>'Mg2+离子浓度'!A393</f>
        <v>0.2931415442581049</v>
      </c>
      <c r="B380" s="5">
        <f>过饱和度!D382</f>
        <v>3.8109448907228605</v>
      </c>
      <c r="C380" s="5">
        <f>过饱和度!H382</f>
        <v>5196781714516.6621</v>
      </c>
      <c r="D380" s="5">
        <f>过饱和度!K382</f>
        <v>1.2058106634302487E+22</v>
      </c>
      <c r="E380" s="5">
        <f>过饱和度!N382</f>
        <v>1.9786021662435949E+21</v>
      </c>
      <c r="F380" s="5">
        <f>过饱和度!Q382</f>
        <v>6.7051986096758222E+68</v>
      </c>
    </row>
    <row r="381" spans="1:6" x14ac:dyDescent="0.25">
      <c r="A381">
        <f>'Mg2+离子浓度'!A394</f>
        <v>0</v>
      </c>
      <c r="B381" s="5">
        <f>过饱和度!D383</f>
        <v>3.8109448908228605</v>
      </c>
      <c r="C381" s="5">
        <f>过饱和度!H383</f>
        <v>5196797714065.6328</v>
      </c>
      <c r="D381" s="5">
        <f>过饱和度!K383</f>
        <v>1.2058156124530346E+22</v>
      </c>
      <c r="E381" s="5">
        <f>过饱和度!N383</f>
        <v>1.9786102870062166E+21</v>
      </c>
      <c r="F381" s="5">
        <f>过饱和度!Q383</f>
        <v>6.7052398704666321E+68</v>
      </c>
    </row>
    <row r="382" spans="1:6" x14ac:dyDescent="0.25">
      <c r="A382">
        <f>'Mg2+离子浓度'!A395</f>
        <v>0</v>
      </c>
      <c r="B382" s="5">
        <f>过饱和度!D384</f>
        <v>3.8109448911228605</v>
      </c>
      <c r="C382" s="5">
        <f>过饱和度!H384</f>
        <v>5196845720298.0811</v>
      </c>
      <c r="D382" s="5">
        <f>过饱和度!K384</f>
        <v>1.2058304616994118E+22</v>
      </c>
      <c r="E382" s="5">
        <f>过饱和度!N384</f>
        <v>1.9786346526769613E+21</v>
      </c>
      <c r="F382" s="5">
        <f>过饱和度!Q384</f>
        <v>6.7053636760203815E+68</v>
      </c>
    </row>
    <row r="383" spans="1:6" x14ac:dyDescent="0.25">
      <c r="A383">
        <f>'Mg2+离子浓度'!A396</f>
        <v>0</v>
      </c>
      <c r="B383" s="5">
        <f>过饱和度!D385</f>
        <v>3.8109448915228605</v>
      </c>
      <c r="C383" s="5">
        <f>过饱和度!H385</f>
        <v>5196909730870.8037</v>
      </c>
      <c r="D383" s="5">
        <f>过饱和度!K385</f>
        <v>1.2058502614170884E+22</v>
      </c>
      <c r="E383" s="5">
        <f>过饱和度!N385</f>
        <v>1.9786671413768914E+21</v>
      </c>
      <c r="F383" s="5">
        <f>过饱和度!Q385</f>
        <v>6.7055287584021704E+68</v>
      </c>
    </row>
    <row r="384" spans="1:6" x14ac:dyDescent="0.25">
      <c r="A384">
        <f>'Mg2+离子浓度'!A397</f>
        <v>0</v>
      </c>
      <c r="B384" s="5">
        <f>过饱和度!D386</f>
        <v>3.8109448917228606</v>
      </c>
      <c r="C384" s="5">
        <f>过饱和度!H386</f>
        <v>5196941733940.5234</v>
      </c>
      <c r="D384" s="5">
        <f>过饱和度!K386</f>
        <v>1.2058601606856841E+22</v>
      </c>
      <c r="E384" s="5">
        <f>过饱和度!N386</f>
        <v>1.9786833848207304E+21</v>
      </c>
      <c r="F384" s="5">
        <f>过饱和度!Q386</f>
        <v>6.7056112937046346E+68</v>
      </c>
    </row>
    <row r="385" spans="1:6" x14ac:dyDescent="0.25">
      <c r="A385">
        <f>'Mg2+离子浓度'!A398</f>
        <v>0</v>
      </c>
      <c r="B385" s="5">
        <f>过饱和度!D387</f>
        <v>3.8109449007228604</v>
      </c>
      <c r="C385" s="5">
        <f>过饱和度!H387</f>
        <v>5198382323539.8154</v>
      </c>
      <c r="D385" s="5">
        <f>过饱和度!K387</f>
        <v>1.2063057799586567E+22</v>
      </c>
      <c r="E385" s="5">
        <f>过饱和度!N387</f>
        <v>1.9794145813519508E+21</v>
      </c>
      <c r="F385" s="5">
        <f>过饱和度!Q387</f>
        <v>6.7093271945456426E+68</v>
      </c>
    </row>
    <row r="386" spans="1:6" x14ac:dyDescent="0.25">
      <c r="A386">
        <f>'Mg2+离子浓度'!A399</f>
        <v>0</v>
      </c>
      <c r="B386" s="5">
        <f>过饱和度!D388</f>
        <v>3.8109449907228603</v>
      </c>
      <c r="C386" s="5">
        <f>过饱和度!H388</f>
        <v>5212803243219.8369</v>
      </c>
      <c r="D386" s="5">
        <f>过饱和度!K388</f>
        <v>1.210768875831245E+22</v>
      </c>
      <c r="E386" s="5">
        <f>过饱和度!N388</f>
        <v>1.9867378636880355E+21</v>
      </c>
      <c r="F386" s="5">
        <f>过饱和度!Q388</f>
        <v>6.746581803916834E+68</v>
      </c>
    </row>
    <row r="387" spans="1:6" x14ac:dyDescent="0.25">
      <c r="A387">
        <f>'Mg2+离子浓度'!A400</f>
        <v>0</v>
      </c>
      <c r="B387" s="5">
        <f>过饱和度!D389</f>
        <v>3.8109458907228606</v>
      </c>
      <c r="C387" s="5">
        <f>过饱和度!H389</f>
        <v>5358483220566.0918</v>
      </c>
      <c r="D387" s="5">
        <f>过饱和度!K389</f>
        <v>1.2560844729718413E+22</v>
      </c>
      <c r="E387" s="5">
        <f>过饱和度!N389</f>
        <v>2.0610940205855935E+21</v>
      </c>
      <c r="F387" s="5">
        <f>过饱和度!Q389</f>
        <v>7.1287096202242039E+68</v>
      </c>
    </row>
    <row r="388" spans="1:6" x14ac:dyDescent="0.25">
      <c r="A388">
        <f>'Mg2+离子浓度'!A401</f>
        <v>7.4868119641229509E-6</v>
      </c>
      <c r="B388" s="5">
        <f>过饱和度!D390</f>
        <v>3.8109523775348246</v>
      </c>
      <c r="C388" s="5">
        <f>过饱和度!H390</f>
        <v>6489531611079.8057</v>
      </c>
      <c r="D388" s="5">
        <f>过饱和度!K390</f>
        <v>1.6214113021781302E+22</v>
      </c>
      <c r="E388" s="5">
        <f>过饱和度!N390</f>
        <v>2.6605394326791604E+21</v>
      </c>
      <c r="F388" s="5">
        <f>过饱和度!Q390</f>
        <v>1.0453469767810107E+69</v>
      </c>
    </row>
    <row r="389" spans="1:6" x14ac:dyDescent="0.25">
      <c r="A389">
        <f>'Mg2+离子浓度'!A402</f>
        <v>0</v>
      </c>
      <c r="B389" s="5">
        <f>过饱和度!D391</f>
        <v>3.8109548907228605</v>
      </c>
      <c r="C389" s="5">
        <f>过饱和度!H391</f>
        <v>6489530472529.2236</v>
      </c>
      <c r="D389" s="5">
        <f>过饱和度!K391</f>
        <v>1.6214109570042226E+22</v>
      </c>
      <c r="E389" s="5">
        <f>过饱和度!N391</f>
        <v>2.6605388984027919E+21</v>
      </c>
      <c r="F389" s="5">
        <f>过饱和度!Q391</f>
        <v>1.0453479358018823E+69</v>
      </c>
    </row>
    <row r="390" spans="1:6" x14ac:dyDescent="0.25">
      <c r="A390">
        <f>'Mg2+离子浓度'!A403</f>
        <v>0</v>
      </c>
      <c r="B390" s="5">
        <f>过饱和度!D392</f>
        <v>3.8109648907228606</v>
      </c>
      <c r="C390" s="5">
        <f>过饱和度!H392</f>
        <v>6489528231213.0313</v>
      </c>
      <c r="D390" s="5">
        <f>过饱和度!K392</f>
        <v>1.6214102796393561E+22</v>
      </c>
      <c r="E390" s="5">
        <f>过饱和度!N392</f>
        <v>2.6605378509847307E+21</v>
      </c>
      <c r="F390" s="5">
        <f>过饱和度!Q392</f>
        <v>1.0453525992402518E+69</v>
      </c>
    </row>
    <row r="391" spans="1:6" x14ac:dyDescent="0.25">
      <c r="A391">
        <f>'Mg2+离子浓度'!A404</f>
        <v>0</v>
      </c>
      <c r="B391" s="5">
        <f>过饱和度!D393</f>
        <v>3.8109948907228604</v>
      </c>
      <c r="C391" s="5">
        <f>过饱和度!H393</f>
        <v>6489524424915.5762</v>
      </c>
      <c r="D391" s="5">
        <f>过饱和度!K393</f>
        <v>1.621409134807989E+22</v>
      </c>
      <c r="E391" s="5">
        <f>过饱和度!N393</f>
        <v>2.660536083402627E+21</v>
      </c>
      <c r="F391" s="5">
        <f>过饱和度!Q393</f>
        <v>1.0453676698536638E+69</v>
      </c>
    </row>
    <row r="392" spans="1:6" x14ac:dyDescent="0.25">
      <c r="A392">
        <f>'Mg2+离子浓度'!A405</f>
        <v>0</v>
      </c>
      <c r="B392" s="5">
        <f>过饱和度!D394</f>
        <v>3.8110248907228605</v>
      </c>
      <c r="C392" s="5">
        <f>过饱和度!H394</f>
        <v>6489520618620.3916</v>
      </c>
      <c r="D392" s="5">
        <f>过饱和度!K394</f>
        <v>1.6214079899774447E+22</v>
      </c>
      <c r="E392" s="5">
        <f>过饱和度!N394</f>
        <v>2.6605343158217201E+21</v>
      </c>
      <c r="F392" s="5">
        <f>过饱和度!Q394</f>
        <v>1.0453827405552902E+69</v>
      </c>
    </row>
    <row r="393" spans="1:6" x14ac:dyDescent="0.25">
      <c r="A393">
        <f>'Mg2+离子浓度'!A406</f>
        <v>0</v>
      </c>
      <c r="B393" s="5">
        <f>过饱和度!D395</f>
        <v>3.8110448907228607</v>
      </c>
      <c r="C393" s="5">
        <f>过饱和度!H395</f>
        <v>6489517483933.0225</v>
      </c>
      <c r="D393" s="5">
        <f>过饱和度!K395</f>
        <v>1.6214070451605929E+22</v>
      </c>
      <c r="E393" s="5">
        <f>过饱和度!N395</f>
        <v>2.6605328560797243E+21</v>
      </c>
      <c r="F393" s="5">
        <f>过饱和度!Q395</f>
        <v>1.0453925666350566E+69</v>
      </c>
    </row>
    <row r="394" spans="1:6" x14ac:dyDescent="0.25">
      <c r="A394">
        <f>'Mg2+离子浓度'!A407</f>
        <v>0</v>
      </c>
      <c r="B394" s="5">
        <f>过饱和度!D396</f>
        <v>3.8111448907228604</v>
      </c>
      <c r="C394" s="5">
        <f>过饱和度!H396</f>
        <v>6489510804916.0635</v>
      </c>
      <c r="D394" s="5">
        <f>过饱和度!K396</f>
        <v>1.6214050562955138E+22</v>
      </c>
      <c r="E394" s="5">
        <f>过饱和度!N396</f>
        <v>2.660529795153671E+21</v>
      </c>
      <c r="F394" s="5">
        <f>过饱和度!Q396</f>
        <v>1.0454450279867305E+69</v>
      </c>
    </row>
    <row r="395" spans="1:6" x14ac:dyDescent="0.25">
      <c r="A395">
        <f>'Mg2+离子浓度'!A408</f>
        <v>0</v>
      </c>
      <c r="B395" s="5">
        <f>过饱和度!D397</f>
        <v>3.8114448907228606</v>
      </c>
      <c r="C395" s="5">
        <f>过饱和度!H397</f>
        <v>6489499994276.0313</v>
      </c>
      <c r="D395" s="5">
        <f>过饱和度!K397</f>
        <v>1.6214018954682553E+22</v>
      </c>
      <c r="E395" s="5">
        <f>过饱和度!N397</f>
        <v>2.6605249594633471E+21</v>
      </c>
      <c r="F395" s="5">
        <f>过饱和度!Q397</f>
        <v>1.0456058360634118E+69</v>
      </c>
    </row>
    <row r="396" spans="1:6" x14ac:dyDescent="0.25">
      <c r="A396">
        <f>'Mg2+离子浓度'!A409</f>
        <v>0</v>
      </c>
      <c r="B396" s="5">
        <f>过饱和度!D398</f>
        <v>3.8117448907228604</v>
      </c>
      <c r="C396" s="5">
        <f>过饱和度!H398</f>
        <v>6489489183655.0391</v>
      </c>
      <c r="D396" s="5">
        <f>过饱和度!K398</f>
        <v>1.6213987346475446E+22</v>
      </c>
      <c r="E396" s="5">
        <f>过饱和度!N398</f>
        <v>2.6605201237824451E+21</v>
      </c>
      <c r="F396" s="5">
        <f>过饱和度!Q398</f>
        <v>1.0457666559317664E+69</v>
      </c>
    </row>
    <row r="397" spans="1:6" x14ac:dyDescent="0.25">
      <c r="A397">
        <f>'Mg2+离子浓度'!A410</f>
        <v>0</v>
      </c>
      <c r="B397" s="5">
        <f>过饱和度!D399</f>
        <v>3.8119448907228604</v>
      </c>
      <c r="C397" s="5">
        <f>过饱和度!H399</f>
        <v>6489480088214.7705</v>
      </c>
      <c r="D397" s="5">
        <f>过饱和度!K399</f>
        <v>1.6213960531812851E+22</v>
      </c>
      <c r="E397" s="5">
        <f>过饱和度!N399</f>
        <v>2.6605160102821594E+21</v>
      </c>
      <c r="F397" s="5">
        <f>过饱和度!Q399</f>
        <v>1.0458731762171081E+69</v>
      </c>
    </row>
    <row r="398" spans="1:6" x14ac:dyDescent="0.25">
      <c r="A398">
        <f>'Mg2+离子浓度'!A411</f>
        <v>0</v>
      </c>
      <c r="B398" s="5">
        <f>过饱和度!D400</f>
        <v>3.8129448907228602</v>
      </c>
      <c r="C398" s="5">
        <f>过饱和度!H400</f>
        <v>6489463053735.4766</v>
      </c>
      <c r="D398" s="5">
        <f>过饱和度!K400</f>
        <v>1.6213912953242652E+22</v>
      </c>
      <c r="E398" s="5">
        <f>过饱和度!N400</f>
        <v>2.660508843759883E+21</v>
      </c>
      <c r="F398" s="5">
        <f>过饱和度!Q400</f>
        <v>1.0464163955353968E+69</v>
      </c>
    </row>
    <row r="399" spans="1:6" x14ac:dyDescent="0.25">
      <c r="A399">
        <f>'Mg2+离子浓度'!A412</f>
        <v>0</v>
      </c>
      <c r="B399" s="5">
        <f>过饱和度!D401</f>
        <v>3.8159448907228604</v>
      </c>
      <c r="C399" s="5">
        <f>过饱和度!H401</f>
        <v>6489441126603.8096</v>
      </c>
      <c r="D399" s="5">
        <f>过饱和度!K401</f>
        <v>1.6213858943057877E+22</v>
      </c>
      <c r="E399" s="5">
        <f>过饱和度!N401</f>
        <v>2.6605010907962629E+21</v>
      </c>
      <c r="F399" s="5">
        <f>过饱和度!Q401</f>
        <v>1.0480577126785494E+69</v>
      </c>
    </row>
    <row r="400" spans="1:6" x14ac:dyDescent="0.25">
      <c r="A400">
        <f>'Mg2+离子浓度'!A413</f>
        <v>0</v>
      </c>
      <c r="B400" s="5">
        <f>过饱和度!D402</f>
        <v>3.8189448907228605</v>
      </c>
      <c r="C400" s="5">
        <f>过饱和度!H402</f>
        <v>6489419199561.8057</v>
      </c>
      <c r="D400" s="5">
        <f>过饱和度!K402</f>
        <v>1.6213804933111372E+22</v>
      </c>
      <c r="E400" s="5">
        <f>过饱和度!N402</f>
        <v>2.6604933378648095E+21</v>
      </c>
      <c r="F400" s="5">
        <f>过饱和度!Q402</f>
        <v>1.04970030694867E+69</v>
      </c>
    </row>
    <row r="401" spans="1:6" x14ac:dyDescent="0.25">
      <c r="A401">
        <f>'Mg2+离子浓度'!A414</f>
        <v>0</v>
      </c>
      <c r="B401" s="5">
        <f>过饱和度!D403</f>
        <v>3.8209448907228603</v>
      </c>
      <c r="C401" s="5">
        <f>过饱和度!H403</f>
        <v>6489398610109.8799</v>
      </c>
      <c r="D401" s="5">
        <f>过饱和度!K403</f>
        <v>1.6213750767283734E+22</v>
      </c>
      <c r="E401" s="5">
        <f>过饱和度!N403</f>
        <v>2.6604853557594329E+21</v>
      </c>
      <c r="F401" s="5">
        <f>过饱和度!Q403</f>
        <v>1.0507938568955587E+69</v>
      </c>
    </row>
    <row r="402" spans="1:6" x14ac:dyDescent="0.25">
      <c r="A402">
        <f>'Mg2+离子浓度'!A415</f>
        <v>0</v>
      </c>
      <c r="B402" s="5">
        <f>过饱和度!D404</f>
        <v>3.8309448907228605</v>
      </c>
      <c r="C402" s="5">
        <f>过饱和度!H404</f>
        <v>6489385605449.3701</v>
      </c>
      <c r="D402" s="5">
        <f>过饱和度!K404</f>
        <v>1.6213753454652465E+22</v>
      </c>
      <c r="E402" s="5">
        <f>过饱和度!N404</f>
        <v>2.6604878223039618E+21</v>
      </c>
      <c r="F402" s="5">
        <f>过饱和度!Q404</f>
        <v>1.0563036985256712E+69</v>
      </c>
    </row>
    <row r="403" spans="1:6" x14ac:dyDescent="0.25">
      <c r="A403">
        <f>'Mg2+离子浓度'!A416</f>
        <v>0</v>
      </c>
      <c r="B403" s="5">
        <f>过饱和度!D405</f>
        <v>3.8609448907228603</v>
      </c>
      <c r="C403" s="5">
        <f>过饱和度!H405</f>
        <v>6489438852940.373</v>
      </c>
      <c r="D403" s="5">
        <f>过饱和度!K405</f>
        <v>1.6214042086861741E+22</v>
      </c>
      <c r="E403" s="5">
        <f>过饱和度!N405</f>
        <v>2.6605386919571337E+21</v>
      </c>
      <c r="F403" s="5">
        <f>过饱和度!Q405</f>
        <v>1.0729548021058539E+69</v>
      </c>
    </row>
    <row r="404" spans="1:6" x14ac:dyDescent="0.25">
      <c r="A404">
        <f>'Mg2+离子浓度'!A417</f>
        <v>0</v>
      </c>
      <c r="B404" s="5">
        <f>过饱和度!D406</f>
        <v>3.8909448907228605</v>
      </c>
      <c r="C404" s="5">
        <f>过饱和度!H406</f>
        <v>6489492099667.2568</v>
      </c>
      <c r="D404" s="5">
        <f>过饱和度!K406</f>
        <v>1.6214330719707905E+22</v>
      </c>
      <c r="E404" s="5">
        <f>过饱和度!N406</f>
        <v>2.6605895618443498E+21</v>
      </c>
      <c r="F404" s="5">
        <f>过饱和度!Q406</f>
        <v>1.0897367809242795E+69</v>
      </c>
    </row>
    <row r="405" spans="1:6" x14ac:dyDescent="0.25">
      <c r="A405">
        <f>'Mg2+离子浓度'!A418</f>
        <v>0</v>
      </c>
      <c r="B405" s="5">
        <f>过饱和度!D407</f>
        <v>3.9109448907228606</v>
      </c>
      <c r="C405" s="5">
        <f>过饱和度!H407</f>
        <v>6489508713391.0713</v>
      </c>
      <c r="D405" s="5">
        <f>过饱和度!K407</f>
        <v>1.6214465714995128E+22</v>
      </c>
      <c r="E405" s="5">
        <f>过饱和度!N407</f>
        <v>2.6606145777932456E+21</v>
      </c>
      <c r="F405" s="5">
        <f>过饱和度!Q407</f>
        <v>1.1009901209362789E+69</v>
      </c>
    </row>
    <row r="406" spans="1:6" x14ac:dyDescent="0.25">
      <c r="A406">
        <f>'Mg2+离子浓度'!A419</f>
        <v>0</v>
      </c>
      <c r="B406" s="5">
        <f>过饱和度!D408</f>
        <v>3.9609448907228604</v>
      </c>
      <c r="C406" s="5">
        <f>过饱和度!H408</f>
        <v>6489644803334.9492</v>
      </c>
      <c r="D406" s="5">
        <f>过饱和度!K408</f>
        <v>1.6215090762718611E+22</v>
      </c>
      <c r="E406" s="5">
        <f>过饱和度!N408</f>
        <v>2.6607216709485718E+21</v>
      </c>
      <c r="F406" s="5">
        <f>过饱和度!Q408</f>
        <v>1.1294151593777166E+69</v>
      </c>
    </row>
    <row r="407" spans="1:6" x14ac:dyDescent="0.25">
      <c r="A407" t="str">
        <f>'Mg2+离子浓度'!A420</f>
        <v>(t1+t2)*14</v>
      </c>
      <c r="B407" s="5">
        <f>过饱和度!D409</f>
        <v>4.0109448907228602</v>
      </c>
      <c r="C407" s="5">
        <f>过饱和度!H409</f>
        <v>6489780891998.0479</v>
      </c>
      <c r="D407" s="5">
        <f>过饱和度!K409</f>
        <v>1.6215715819040188E+22</v>
      </c>
      <c r="E407" s="5">
        <f>过饱和度!N409</f>
        <v>2.6608287658716839E+21</v>
      </c>
      <c r="F407" s="5">
        <f>过饱和度!Q409</f>
        <v>1.1582048334184184E+69</v>
      </c>
    </row>
    <row r="408" spans="1:6" x14ac:dyDescent="0.25">
      <c r="A408">
        <f>'Mg2+离子浓度'!A421</f>
        <v>4.1040864349809665</v>
      </c>
      <c r="B408" s="5">
        <f>过饱和度!D410</f>
        <v>4.06094489072286</v>
      </c>
      <c r="C408" s="5">
        <f>过饱和度!H410</f>
        <v>6489916979380.3174</v>
      </c>
      <c r="D408" s="5">
        <f>过饱和度!K410</f>
        <v>1.6216340883959552E+22</v>
      </c>
      <c r="E408" s="5">
        <f>过饱和度!N410</f>
        <v>2.6609358625625405E+21</v>
      </c>
      <c r="F408" s="5">
        <f>过饱和度!Q410</f>
        <v>1.1873592317665968E+69</v>
      </c>
    </row>
    <row r="409" spans="1:6" x14ac:dyDescent="0.25">
      <c r="A409">
        <f>'Mg2+离子浓度'!A422</f>
        <v>0.2931415442581049</v>
      </c>
      <c r="B409" s="5">
        <f>过饱和度!D411</f>
        <v>4.1040939217929298</v>
      </c>
      <c r="C409" s="5">
        <f>过饱和度!H411</f>
        <v>6490023681684.9707</v>
      </c>
      <c r="D409" s="5">
        <f>过饱和度!K411</f>
        <v>1.6216847654105928E+22</v>
      </c>
      <c r="E409" s="5">
        <f>过饱和度!N411</f>
        <v>2.6610232268179379E+21</v>
      </c>
      <c r="F409" s="5">
        <f>过饱和度!Q411</f>
        <v>1.2128075574719869E+69</v>
      </c>
    </row>
    <row r="410" spans="1:6" x14ac:dyDescent="0.25">
      <c r="A410">
        <f>'Mg2+离子浓度'!A423</f>
        <v>0</v>
      </c>
      <c r="B410" s="5">
        <f>过饱和度!D412</f>
        <v>4.1040939218929298</v>
      </c>
      <c r="C410" s="5">
        <f>过饱和度!H412</f>
        <v>6490042235650.6582</v>
      </c>
      <c r="D410" s="5">
        <f>过饱和度!K412</f>
        <v>1.621690945913086E+22</v>
      </c>
      <c r="E410" s="5">
        <f>过饱和度!N412</f>
        <v>2.6610333683581809E+21</v>
      </c>
      <c r="F410" s="5">
        <f>过饱和度!Q412</f>
        <v>1.2128144874925307E+69</v>
      </c>
    </row>
    <row r="411" spans="1:6" x14ac:dyDescent="0.25">
      <c r="A411">
        <f>'Mg2+离子浓度'!A424</f>
        <v>0</v>
      </c>
      <c r="B411" s="5">
        <f>过饱和度!D413</f>
        <v>4.1040939221929298</v>
      </c>
      <c r="C411" s="5">
        <f>过饱和度!H413</f>
        <v>6490097906987.0488</v>
      </c>
      <c r="D411" s="5">
        <f>过饱和度!K413</f>
        <v>1.6217094903328305E+22</v>
      </c>
      <c r="E411" s="5">
        <f>过饱和度!N413</f>
        <v>2.6610637975007564E+21</v>
      </c>
      <c r="F411" s="5">
        <f>过饱和度!Q413</f>
        <v>1.2128352817154609E+69</v>
      </c>
    </row>
    <row r="412" spans="1:6" x14ac:dyDescent="0.25">
      <c r="A412">
        <f>'Mg2+离子浓度'!A425</f>
        <v>0</v>
      </c>
      <c r="B412" s="5">
        <f>过饱和度!D414</f>
        <v>4.1040939225929298</v>
      </c>
      <c r="C412" s="5">
        <f>过饱和度!H414</f>
        <v>6490172138182.3691</v>
      </c>
      <c r="D412" s="5">
        <f>过饱和度!K414</f>
        <v>1.6217342171580004E+22</v>
      </c>
      <c r="E412" s="5">
        <f>过饱和度!N414</f>
        <v>2.661104371157771E+21</v>
      </c>
      <c r="F412" s="5">
        <f>过饱和度!Q414</f>
        <v>1.2128630087753144E+69</v>
      </c>
    </row>
    <row r="413" spans="1:6" x14ac:dyDescent="0.25">
      <c r="A413">
        <f>'Mg2+离子浓度'!A426</f>
        <v>0</v>
      </c>
      <c r="B413" s="5">
        <f>过饱和度!D415</f>
        <v>4.1040939227929298</v>
      </c>
      <c r="C413" s="5">
        <f>过饱和度!H415</f>
        <v>6490209250977.8711</v>
      </c>
      <c r="D413" s="5">
        <f>过饱和度!K415</f>
        <v>1.6217465797598387E+22</v>
      </c>
      <c r="E413" s="5">
        <f>过饱和度!N415</f>
        <v>2.6611246567398415E+21</v>
      </c>
      <c r="F413" s="5">
        <f>过饱和度!Q415</f>
        <v>1.2128768712085334E+69</v>
      </c>
    </row>
    <row r="414" spans="1:6" x14ac:dyDescent="0.25">
      <c r="A414">
        <f>'Mg2+离子浓度'!A427</f>
        <v>0</v>
      </c>
      <c r="B414" s="5">
        <f>过饱和度!D416</f>
        <v>4.1040939317929297</v>
      </c>
      <c r="C414" s="5">
        <f>过饱和度!H416</f>
        <v>6491879867201.3125</v>
      </c>
      <c r="D414" s="5">
        <f>过饱和度!K416</f>
        <v>1.6223030898315487E+22</v>
      </c>
      <c r="E414" s="5">
        <f>过饱和度!N416</f>
        <v>2.6620378136318234E+21</v>
      </c>
      <c r="F414" s="5">
        <f>过饱和度!Q416</f>
        <v>1.2135009866578385E+69</v>
      </c>
    </row>
    <row r="415" spans="1:6" x14ac:dyDescent="0.25">
      <c r="A415">
        <f>'Mg2+离子浓度'!A428</f>
        <v>0</v>
      </c>
      <c r="B415" s="5">
        <f>过饱和度!D417</f>
        <v>4.1040940217929291</v>
      </c>
      <c r="C415" s="5">
        <f>过饱和度!H417</f>
        <v>6508602272737.1973</v>
      </c>
      <c r="D415" s="5">
        <f>过饱和度!K417</f>
        <v>1.6278762153911205E+22</v>
      </c>
      <c r="E415" s="5">
        <f>过饱和度!N417</f>
        <v>2.6711825367564057E+21</v>
      </c>
      <c r="F415" s="5">
        <f>过饱和度!Q417</f>
        <v>1.2197570783202502E+69</v>
      </c>
    </row>
    <row r="416" spans="1:6" x14ac:dyDescent="0.25">
      <c r="A416">
        <f>'Mg2+离子浓度'!A429</f>
        <v>0</v>
      </c>
      <c r="B416" s="5">
        <f>过饱和度!D418</f>
        <v>4.1040949217929299</v>
      </c>
      <c r="C416" s="5">
        <f>过饱和度!H418</f>
        <v>6677409971910.5889</v>
      </c>
      <c r="D416" s="5">
        <f>过饱和度!K418</f>
        <v>1.6844010755435128E+22</v>
      </c>
      <c r="E416" s="5">
        <f>过饱和度!N418</f>
        <v>2.7639318884283685E+21</v>
      </c>
      <c r="F416" s="5">
        <f>过饱和度!Q418</f>
        <v>1.2838109270673624E+69</v>
      </c>
    </row>
    <row r="417" spans="1:6" x14ac:dyDescent="0.25">
      <c r="A417">
        <f>'Mg2+离子浓度'!A430</f>
        <v>7.4868119641229509E-6</v>
      </c>
      <c r="B417" s="5">
        <f>过饱和度!D419</f>
        <v>4.1041014086048939</v>
      </c>
      <c r="C417" s="5">
        <f>过饱和度!H419</f>
        <v>7981207307714.4902</v>
      </c>
      <c r="D417" s="5">
        <f>过饱和度!K419</f>
        <v>2.1365171920707378E+22</v>
      </c>
      <c r="E417" s="5">
        <f>过饱和度!N419</f>
        <v>3.5057889223677093E+21</v>
      </c>
      <c r="F417" s="5">
        <f>过饱和度!Q419</f>
        <v>1.8337300171193798E+69</v>
      </c>
    </row>
    <row r="418" spans="1:6" x14ac:dyDescent="0.25">
      <c r="A418">
        <f>'Mg2+离子浓度'!A431</f>
        <v>0</v>
      </c>
      <c r="B418" s="5">
        <f>过饱和度!D420</f>
        <v>4.1041114086048935</v>
      </c>
      <c r="C418" s="5">
        <f>过饱和度!H420</f>
        <v>7981204546313.5957</v>
      </c>
      <c r="D418" s="5">
        <f>过饱和度!K420</f>
        <v>2.1365162975469821E+22</v>
      </c>
      <c r="E418" s="5">
        <f>过饱和度!N420</f>
        <v>3.5057875389589372E+21</v>
      </c>
      <c r="F418" s="5">
        <f>过饱和度!Q420</f>
        <v>1.8337375068573031E+69</v>
      </c>
    </row>
    <row r="419" spans="1:6" x14ac:dyDescent="0.25">
      <c r="A419">
        <f>'Mg2+离子浓度'!A432</f>
        <v>0</v>
      </c>
      <c r="B419" s="5">
        <f>过饱和度!D421</f>
        <v>4.1041214086048932</v>
      </c>
      <c r="C419" s="5">
        <f>过饱和度!H421</f>
        <v>7981201784913.668</v>
      </c>
      <c r="D419" s="5">
        <f>过饱和度!K421</f>
        <v>2.1365154030236052E+22</v>
      </c>
      <c r="E419" s="5">
        <f>过饱和度!N421</f>
        <v>3.5057861555507199E+21</v>
      </c>
      <c r="F419" s="5">
        <f>过饱和度!Q421</f>
        <v>1.8337449966042087E+69</v>
      </c>
    </row>
    <row r="420" spans="1:6" x14ac:dyDescent="0.25">
      <c r="A420">
        <f>'Mg2+离子浓度'!A433</f>
        <v>0</v>
      </c>
      <c r="B420" s="5">
        <f>过饱和度!D422</f>
        <v>4.1041514086048938</v>
      </c>
      <c r="C420" s="5">
        <f>过饱和度!H422</f>
        <v>7981197089012.082</v>
      </c>
      <c r="D420" s="5">
        <f>过饱和度!K422</f>
        <v>2.1365138885909835E+22</v>
      </c>
      <c r="E420" s="5">
        <f>过饱和度!N422</f>
        <v>3.5057838167291126E+21</v>
      </c>
      <c r="F420" s="5">
        <f>过饱和度!Q422</f>
        <v>1.833769360874537E+69</v>
      </c>
    </row>
    <row r="421" spans="1:6" x14ac:dyDescent="0.25">
      <c r="A421">
        <f>'Mg2+离子浓度'!A434</f>
        <v>0</v>
      </c>
      <c r="B421" s="5">
        <f>过饱和度!D423</f>
        <v>4.1041814086048936</v>
      </c>
      <c r="C421" s="5">
        <f>过饱和度!H423</f>
        <v>7981192393113.3008</v>
      </c>
      <c r="D421" s="5">
        <f>过饱和度!K423</f>
        <v>2.1365123741594532E+22</v>
      </c>
      <c r="E421" s="5">
        <f>过饱和度!N423</f>
        <v>3.5057814779090945E+21</v>
      </c>
      <c r="F421" s="5">
        <f>过饱和度!Q423</f>
        <v>1.8337937252734401E+69</v>
      </c>
    </row>
    <row r="422" spans="1:6" x14ac:dyDescent="0.25">
      <c r="A422">
        <f>'Mg2+离子浓度'!A435</f>
        <v>0</v>
      </c>
      <c r="B422" s="5">
        <f>过饱和度!D424</f>
        <v>4.1042014086048937</v>
      </c>
      <c r="C422" s="5">
        <f>过饱和度!H424</f>
        <v>7981188528095.1807</v>
      </c>
      <c r="D422" s="5">
        <f>过饱和度!K424</f>
        <v>2.1365111252506424E+22</v>
      </c>
      <c r="E422" s="5">
        <f>过饱和度!N424</f>
        <v>3.5057795479551224E+21</v>
      </c>
      <c r="F422" s="5">
        <f>过饱和度!Q424</f>
        <v>1.8338095804212508E+69</v>
      </c>
    </row>
    <row r="423" spans="1:6" x14ac:dyDescent="0.25">
      <c r="A423">
        <f>'Mg2+离子浓度'!A436</f>
        <v>0</v>
      </c>
      <c r="B423" s="5">
        <f>过饱和度!D425</f>
        <v>4.1043014086048935</v>
      </c>
      <c r="C423" s="5">
        <f>过饱和度!H425</f>
        <v>7981180264868.793</v>
      </c>
      <c r="D423" s="5">
        <f>过饱和度!K425</f>
        <v>2.1365084848763525E+22</v>
      </c>
      <c r="E423" s="5">
        <f>过饱和度!N425</f>
        <v>3.5057754823058585E+21</v>
      </c>
      <c r="F423" s="5">
        <f>过饱和度!Q425</f>
        <v>1.8338946990728094E+69</v>
      </c>
    </row>
    <row r="424" spans="1:6" x14ac:dyDescent="0.25">
      <c r="A424">
        <f>'Mg2+离子浓度'!A437</f>
        <v>0</v>
      </c>
      <c r="B424" s="5">
        <f>过饱和度!D426</f>
        <v>4.1046014086048936</v>
      </c>
      <c r="C424" s="5">
        <f>过饱和度!H426</f>
        <v>7981166822370.1357</v>
      </c>
      <c r="D424" s="5">
        <f>过饱和度!K426</f>
        <v>2.1365042608847781E+22</v>
      </c>
      <c r="E424" s="5">
        <f>过饱和度!N426</f>
        <v>3.5057690135084165E+21</v>
      </c>
      <c r="F424" s="5">
        <f>过饱和度!Q426</f>
        <v>1.8341560593792524E+69</v>
      </c>
    </row>
    <row r="425" spans="1:6" x14ac:dyDescent="0.25">
      <c r="A425">
        <f>'Mg2+离子浓度'!A438</f>
        <v>0</v>
      </c>
      <c r="B425" s="5">
        <f>过饱和度!D427</f>
        <v>4.1049014086048938</v>
      </c>
      <c r="C425" s="5">
        <f>过饱和度!H427</f>
        <v>7981153379895.3135</v>
      </c>
      <c r="D425" s="5">
        <f>过饱和度!K427</f>
        <v>2.1365000369020349E+22</v>
      </c>
      <c r="E425" s="5">
        <f>过饱和度!N427</f>
        <v>3.5057625447236973E+21</v>
      </c>
      <c r="F425" s="5">
        <f>过饱和度!Q427</f>
        <v>1.8344174373583719E+69</v>
      </c>
    </row>
    <row r="426" spans="1:6" x14ac:dyDescent="0.25">
      <c r="A426">
        <f>'Mg2+离子浓度'!A439</f>
        <v>0</v>
      </c>
      <c r="B426" s="5">
        <f>过饱和度!D428</f>
        <v>4.1051014086048934</v>
      </c>
      <c r="C426" s="5">
        <f>过饱和度!H428</f>
        <v>7981142095830.5811</v>
      </c>
      <c r="D426" s="5">
        <f>过饱和度!K428</f>
        <v>2.1364964642272496E+22</v>
      </c>
      <c r="E426" s="5">
        <f>过饱和度!N428</f>
        <v>3.5057570598275032E+21</v>
      </c>
      <c r="F426" s="5">
        <f>过饱和度!Q428</f>
        <v>1.8345904721335862E+69</v>
      </c>
    </row>
    <row r="427" spans="1:6" x14ac:dyDescent="0.25">
      <c r="A427">
        <f>'Mg2+离子浓度'!A440</f>
        <v>0</v>
      </c>
      <c r="B427" s="5">
        <f>过饱和度!D429</f>
        <v>4.1061014086048937</v>
      </c>
      <c r="C427" s="5">
        <f>过饱和度!H429</f>
        <v>7981120656031.748</v>
      </c>
      <c r="D427" s="5">
        <f>过饱和度!K429</f>
        <v>2.1364899981752095E+22</v>
      </c>
      <c r="E427" s="5">
        <f>过饱和度!N429</f>
        <v>3.5057472937935467E+21</v>
      </c>
      <c r="F427" s="5">
        <f>过饱和度!Q429</f>
        <v>1.8354742506145233E+69</v>
      </c>
    </row>
    <row r="428" spans="1:6" x14ac:dyDescent="0.25">
      <c r="A428">
        <f>'Mg2+离子浓度'!A441</f>
        <v>0</v>
      </c>
      <c r="B428" s="5">
        <f>过饱和度!D430</f>
        <v>4.1091014086048938</v>
      </c>
      <c r="C428" s="5">
        <f>过饱和度!H430</f>
        <v>7981092219370.2783</v>
      </c>
      <c r="D428" s="5">
        <f>过饱和度!K430</f>
        <v>2.1364822912909808E+22</v>
      </c>
      <c r="E428" s="5">
        <f>过饱和度!N430</f>
        <v>3.5057361095698809E+21</v>
      </c>
      <c r="F428" s="5">
        <f>过饱和度!Q430</f>
        <v>1.8381458286248073E+69</v>
      </c>
    </row>
    <row r="429" spans="1:6" x14ac:dyDescent="0.25">
      <c r="A429">
        <f>'Mg2+离子浓度'!A442</f>
        <v>0</v>
      </c>
      <c r="B429" s="5">
        <f>过饱和度!D431</f>
        <v>4.1121014086048939</v>
      </c>
      <c r="C429" s="5">
        <f>过饱和度!H431</f>
        <v>7981063782829.8906</v>
      </c>
      <c r="D429" s="5">
        <f>过饱和度!K431</f>
        <v>2.1364745844424901E+22</v>
      </c>
      <c r="E429" s="5">
        <f>过饱和度!N431</f>
        <v>3.5057249253949167E+21</v>
      </c>
      <c r="F429" s="5">
        <f>过饱和度!Q431</f>
        <v>1.84081933323696E+69</v>
      </c>
    </row>
    <row r="430" spans="1:6" x14ac:dyDescent="0.25">
      <c r="A430">
        <f>'Mg2+离子浓度'!A443</f>
        <v>0</v>
      </c>
      <c r="B430" s="5">
        <f>过饱和度!D432</f>
        <v>4.1141014086048937</v>
      </c>
      <c r="C430" s="5">
        <f>过饱和度!H432</f>
        <v>7981037481139.6758</v>
      </c>
      <c r="D430" s="5">
        <f>过饱和度!K432</f>
        <v>2.1364670537295743E+22</v>
      </c>
      <c r="E430" s="5">
        <f>过饱和度!N432</f>
        <v>3.5057137619613809E+21</v>
      </c>
      <c r="F430" s="5">
        <f>过饱和度!Q432</f>
        <v>1.8425988429013595E+69</v>
      </c>
    </row>
    <row r="431" spans="1:6" x14ac:dyDescent="0.25">
      <c r="A431">
        <f>'Mg2+离子浓度'!A444</f>
        <v>0</v>
      </c>
      <c r="B431" s="5">
        <f>过饱和度!D433</f>
        <v>4.1241014086048935</v>
      </c>
      <c r="C431" s="5">
        <f>过饱和度!H433</f>
        <v>7981016589339.7656</v>
      </c>
      <c r="D431" s="5">
        <f>过饱和度!K433</f>
        <v>2.1364654411307486E+22</v>
      </c>
      <c r="E431" s="5">
        <f>过饱和度!N433</f>
        <v>3.5057137849563716E+21</v>
      </c>
      <c r="F431" s="5">
        <f>过饱和度!Q433</f>
        <v>1.8515681018010311E+69</v>
      </c>
    </row>
    <row r="432" spans="1:6" x14ac:dyDescent="0.25">
      <c r="A432">
        <f>'Mg2+离子浓度'!A445</f>
        <v>0</v>
      </c>
      <c r="B432" s="5">
        <f>过饱和度!D434</f>
        <v>4.1541014086048937</v>
      </c>
      <c r="C432" s="5">
        <f>过饱和度!H434</f>
        <v>7981067382489.9658</v>
      </c>
      <c r="D432" s="5">
        <f>过饱和度!K434</f>
        <v>2.1364975736815991E+22</v>
      </c>
      <c r="E432" s="5">
        <f>过饱和度!N434</f>
        <v>3.5057711341624644E+21</v>
      </c>
      <c r="F432" s="5">
        <f>过饱和度!Q434</f>
        <v>1.8786679462738423E+69</v>
      </c>
    </row>
    <row r="433" spans="1:6" x14ac:dyDescent="0.25">
      <c r="A433">
        <f>'Mg2+离子浓度'!A446</f>
        <v>0</v>
      </c>
      <c r="B433" s="5">
        <f>过饱和度!D435</f>
        <v>4.184101408604894</v>
      </c>
      <c r="C433" s="5">
        <f>过饱和度!H435</f>
        <v>7981118174774.2139</v>
      </c>
      <c r="D433" s="5">
        <f>过饱和度!K435</f>
        <v>2.1365297062382005E+22</v>
      </c>
      <c r="E433" s="5">
        <f>过饱和度!N435</f>
        <v>3.5058284835231514E+21</v>
      </c>
      <c r="F433" s="5">
        <f>过饱和度!Q435</f>
        <v>1.9059655925436045E+69</v>
      </c>
    </row>
    <row r="434" spans="1:6" x14ac:dyDescent="0.25">
      <c r="A434">
        <f>'Mg2+离子浓度'!A447</f>
        <v>0</v>
      </c>
      <c r="B434" s="5">
        <f>过饱和度!D436</f>
        <v>4.2041014086048936</v>
      </c>
      <c r="C434" s="5">
        <f>过饱和度!H436</f>
        <v>7981128811704.3086</v>
      </c>
      <c r="D434" s="5">
        <f>过饱和度!K436</f>
        <v>2.1365435609196576E+22</v>
      </c>
      <c r="E434" s="5">
        <f>过饱和度!N436</f>
        <v>3.5058549924759648E+21</v>
      </c>
      <c r="F434" s="5">
        <f>过饱和度!Q436</f>
        <v>1.9242610560841039E+69</v>
      </c>
    </row>
    <row r="435" spans="1:6" x14ac:dyDescent="0.25">
      <c r="A435">
        <f>'Mg2+离子浓度'!A448</f>
        <v>0</v>
      </c>
      <c r="B435" s="5">
        <f>过饱和度!D437</f>
        <v>4.2541014086048934</v>
      </c>
      <c r="C435" s="5">
        <f>过饱和度!H437</f>
        <v>7981271693468.5645</v>
      </c>
      <c r="D435" s="5">
        <f>过饱和度!K437</f>
        <v>2.1366160885104916E+22</v>
      </c>
      <c r="E435" s="5">
        <f>过饱和度!N437</f>
        <v>3.5059799717620844E+21</v>
      </c>
      <c r="F435" s="5">
        <f>过饱和度!Q437</f>
        <v>1.9704493007125219E+69</v>
      </c>
    </row>
    <row r="436" spans="1:6" x14ac:dyDescent="0.25">
      <c r="A436" t="str">
        <f>'Mg2+离子浓度'!A449</f>
        <v>(t1+t2)*15</v>
      </c>
      <c r="B436" s="5">
        <f>过饱和度!D438</f>
        <v>4.3041014086048932</v>
      </c>
      <c r="C436" s="5">
        <f>过饱和度!H438</f>
        <v>7981414573570.7822</v>
      </c>
      <c r="D436" s="5">
        <f>过饱和度!K438</f>
        <v>2.1366886168687834E+22</v>
      </c>
      <c r="E436" s="5">
        <f>过饱和度!N438</f>
        <v>3.5061049527229098E+21</v>
      </c>
      <c r="F436" s="5">
        <f>过饱和度!Q438</f>
        <v>2.0171887239782991E+69</v>
      </c>
    </row>
    <row r="437" spans="1:6" x14ac:dyDescent="0.25">
      <c r="A437">
        <f>'Mg2+离子浓度'!A450</f>
        <v>4.3972354660510353</v>
      </c>
      <c r="B437" s="5">
        <f>过饱和度!D439</f>
        <v>4.3541014086048939</v>
      </c>
      <c r="C437" s="5">
        <f>过饱和度!H439</f>
        <v>7981557452010.9229</v>
      </c>
      <c r="D437" s="5">
        <f>过饱和度!K439</f>
        <v>2.1367611459945007E+22</v>
      </c>
      <c r="E437" s="5">
        <f>过饱和度!N439</f>
        <v>3.5062299353583955E+21</v>
      </c>
      <c r="F437" s="5">
        <f>过饱和度!Q439</f>
        <v>2.0644794449096909E+69</v>
      </c>
    </row>
    <row r="438" spans="1:6" x14ac:dyDescent="0.25">
      <c r="A438">
        <f>'Mg2+离子浓度'!A451</f>
        <v>0.2931415442581049</v>
      </c>
      <c r="B438" s="5">
        <f>过饱和度!D440</f>
        <v>4.3972504396749628</v>
      </c>
      <c r="C438" s="5">
        <f>过饱和度!H440</f>
        <v>7981667546692.4316</v>
      </c>
      <c r="D438" s="5">
        <f>过饱和度!K440</f>
        <v>2.136819434947601E+22</v>
      </c>
      <c r="E438" s="5">
        <f>过饱和度!N440</f>
        <v>3.5063311275283049E+21</v>
      </c>
      <c r="F438" s="5">
        <f>过饱和度!Q440</f>
        <v>2.1057256731674723E+69</v>
      </c>
    </row>
    <row r="439" spans="1:6" x14ac:dyDescent="0.25">
      <c r="A439">
        <f>'Mg2+离子浓度'!A452</f>
        <v>0</v>
      </c>
      <c r="B439" s="5">
        <f>过饱和度!D441</f>
        <v>4.3972504397749628</v>
      </c>
      <c r="C439" s="5">
        <f>过饱和度!H441</f>
        <v>7981688843906.3955</v>
      </c>
      <c r="D439" s="5">
        <f>过饱和度!K441</f>
        <v>2.1368270358241524E+22</v>
      </c>
      <c r="E439" s="5">
        <f>过饱和度!N441</f>
        <v>3.5063435998293593E+21</v>
      </c>
      <c r="F439" s="5">
        <f>过饱和度!Q441</f>
        <v>2.1057369032421323E+69</v>
      </c>
    </row>
    <row r="440" spans="1:6" x14ac:dyDescent="0.25">
      <c r="A440">
        <f>'Mg2+离子浓度'!A453</f>
        <v>0</v>
      </c>
      <c r="B440" s="5">
        <f>过饱和度!D442</f>
        <v>4.3972504400749628</v>
      </c>
      <c r="C440" s="5">
        <f>过饱和度!H442</f>
        <v>7981752747123.4766</v>
      </c>
      <c r="D440" s="5">
        <f>过饱和度!K442</f>
        <v>2.1368498422731627E+22</v>
      </c>
      <c r="E440" s="5">
        <f>过饱和度!N442</f>
        <v>3.5063810226612538E+21</v>
      </c>
      <c r="F440" s="5">
        <f>过饱和度!Q442</f>
        <v>2.1057706006468194E+69</v>
      </c>
    </row>
    <row r="441" spans="1:6" x14ac:dyDescent="0.25">
      <c r="A441">
        <f>'Mg2+离子浓度'!A454</f>
        <v>0</v>
      </c>
      <c r="B441" s="5">
        <f>过饱和度!D443</f>
        <v>4.3972504404749628</v>
      </c>
      <c r="C441" s="5">
        <f>过饱和度!H443</f>
        <v>7981837954712.5381</v>
      </c>
      <c r="D441" s="5">
        <f>过饱和度!K443</f>
        <v>2.1368802520581154E+22</v>
      </c>
      <c r="E441" s="5">
        <f>过饱和度!N443</f>
        <v>3.5064309216344036E+21</v>
      </c>
      <c r="F441" s="5">
        <f>过饱和度!Q443</f>
        <v>2.1058155328978976E+69</v>
      </c>
    </row>
    <row r="442" spans="1:6" x14ac:dyDescent="0.25">
      <c r="A442">
        <f>'Mg2+离子浓度'!A455</f>
        <v>0</v>
      </c>
      <c r="B442" s="5">
        <f>过饱和度!D444</f>
        <v>4.3972504406749628</v>
      </c>
      <c r="C442" s="5">
        <f>过饱和度!H444</f>
        <v>7981880555027.2432</v>
      </c>
      <c r="D442" s="5">
        <f>过饱和度!K444</f>
        <v>2.1368954558643089E+22</v>
      </c>
      <c r="E442" s="5">
        <f>过饱和度!N444</f>
        <v>3.5064558694490586E+21</v>
      </c>
      <c r="F442" s="5">
        <f>过饱和度!Q444</f>
        <v>2.1058379970749814E+69</v>
      </c>
    </row>
    <row r="443" spans="1:6" x14ac:dyDescent="0.25">
      <c r="A443">
        <f>'Mg2+离子浓度'!A456</f>
        <v>0</v>
      </c>
      <c r="B443" s="5">
        <f>过饱和度!D445</f>
        <v>4.3972504496749627</v>
      </c>
      <c r="C443" s="5">
        <f>过饱和度!H445</f>
        <v>7983798210623.4697</v>
      </c>
      <c r="D443" s="5">
        <f>过饱和度!K445</f>
        <v>2.1375798690145123E+22</v>
      </c>
      <c r="E443" s="5">
        <f>过饱和度!N445</f>
        <v>3.5075789035349087E+21</v>
      </c>
      <c r="F443" s="5">
        <f>过饱和度!Q445</f>
        <v>2.1068493856710992E+69</v>
      </c>
    </row>
    <row r="444" spans="1:6" x14ac:dyDescent="0.25">
      <c r="A444">
        <f>'Mg2+离子浓度'!A457</f>
        <v>0</v>
      </c>
      <c r="B444" s="5">
        <f>过饱和度!D446</f>
        <v>4.3972505396749622</v>
      </c>
      <c r="C444" s="5">
        <f>过饱和度!H446</f>
        <v>8002992243926.001</v>
      </c>
      <c r="D444" s="5">
        <f>过饱和度!K446</f>
        <v>2.1444332360950583E+22</v>
      </c>
      <c r="E444" s="5">
        <f>过饱和度!N446</f>
        <v>3.5188243810817739E+21</v>
      </c>
      <c r="F444" s="5">
        <f>过饱和度!Q446</f>
        <v>2.1169859083042715E+69</v>
      </c>
    </row>
    <row r="445" spans="1:6" x14ac:dyDescent="0.25">
      <c r="A445">
        <f>'Mg2+离子浓度'!A458</f>
        <v>0</v>
      </c>
      <c r="B445" s="5">
        <f>过饱和度!D447</f>
        <v>4.3972514396749629</v>
      </c>
      <c r="C445" s="5">
        <f>过饱和度!H447</f>
        <v>8196629121324.7598</v>
      </c>
      <c r="D445" s="5">
        <f>过饱和度!K447</f>
        <v>2.2138775281240619E+22</v>
      </c>
      <c r="E445" s="5">
        <f>过饱和度!N447</f>
        <v>3.63277327203169E+21</v>
      </c>
      <c r="F445" s="5">
        <f>过饱和度!Q447</f>
        <v>2.22060731489391E+69</v>
      </c>
    </row>
    <row r="446" spans="1:6" x14ac:dyDescent="0.25">
      <c r="A446">
        <f>'Mg2+离子浓度'!A459</f>
        <v>7.4868119641229509E-6</v>
      </c>
      <c r="B446" s="5">
        <f>过饱和度!D448</f>
        <v>4.3972579264869269</v>
      </c>
      <c r="C446" s="5">
        <f>过饱和度!H448</f>
        <v>9685438461248.0332</v>
      </c>
      <c r="D446" s="5">
        <f>过饱和度!K448</f>
        <v>2.765540613877915E+22</v>
      </c>
      <c r="E446" s="5">
        <f>过饱和度!N448</f>
        <v>4.5379769606978824E+21</v>
      </c>
      <c r="F446" s="5">
        <f>过饱和度!Q448</f>
        <v>3.0999794265352763E+69</v>
      </c>
    </row>
    <row r="447" spans="1:6" x14ac:dyDescent="0.25">
      <c r="A447">
        <f>'Mg2+离子浓度'!A460</f>
        <v>0</v>
      </c>
      <c r="B447" s="5">
        <f>过饱和度!D449</f>
        <v>4.3972604396749624</v>
      </c>
      <c r="C447" s="5">
        <f>过饱和度!H449</f>
        <v>9685436759193.2871</v>
      </c>
      <c r="D447" s="5">
        <f>过饱和度!K449</f>
        <v>2.7655400239365727E+22</v>
      </c>
      <c r="E447" s="5">
        <f>过饱和度!N449</f>
        <v>4.5379760474353162E+21</v>
      </c>
      <c r="F447" s="5">
        <f>过饱和度!Q449</f>
        <v>3.0999817226512286E+69</v>
      </c>
    </row>
    <row r="448" spans="1:6" x14ac:dyDescent="0.25">
      <c r="A448">
        <f>'Mg2+离子浓度'!A461</f>
        <v>0</v>
      </c>
      <c r="B448" s="5">
        <f>过饱和度!D450</f>
        <v>4.3972704396749629</v>
      </c>
      <c r="C448" s="5">
        <f>过饱和度!H450</f>
        <v>9685433402948.8398</v>
      </c>
      <c r="D448" s="5">
        <f>过饱和度!K450</f>
        <v>2.7655388638240154E+22</v>
      </c>
      <c r="E448" s="5">
        <f>过饱和度!N450</f>
        <v>4.5379742530631311E+21</v>
      </c>
      <c r="F448" s="5">
        <f>过饱和度!Q450</f>
        <v>3.0999933721334352E+69</v>
      </c>
    </row>
    <row r="449" spans="1:6" x14ac:dyDescent="0.25">
      <c r="A449">
        <f>'Mg2+离子浓度'!A462</f>
        <v>0</v>
      </c>
      <c r="B449" s="5">
        <f>过饱和度!D451</f>
        <v>4.3973004396749626</v>
      </c>
      <c r="C449" s="5">
        <f>过饱和度!H451</f>
        <v>9685427688725.5488</v>
      </c>
      <c r="D449" s="5">
        <f>过饱和度!K451</f>
        <v>2.7655368968361784E+22</v>
      </c>
      <c r="E449" s="5">
        <f>过饱和度!N451</f>
        <v>4.5379712146704391E+21</v>
      </c>
      <c r="F449" s="5">
        <f>过饱和度!Q451</f>
        <v>3.1000315241543135E+69</v>
      </c>
    </row>
    <row r="450" spans="1:6" x14ac:dyDescent="0.25">
      <c r="A450">
        <f>'Mg2+离子浓度'!A463</f>
        <v>0</v>
      </c>
      <c r="B450" s="5">
        <f>过饱和度!D452</f>
        <v>4.3973304396749624</v>
      </c>
      <c r="C450" s="5">
        <f>过饱和度!H452</f>
        <v>9685421974505.6758</v>
      </c>
      <c r="D450" s="5">
        <f>过饱和度!K452</f>
        <v>2.7655349298497621E+22</v>
      </c>
      <c r="E450" s="5">
        <f>过饱和度!N452</f>
        <v>4.5379681762798144E+21</v>
      </c>
      <c r="F450" s="5">
        <f>过饱和度!Q452</f>
        <v>3.1000696763574449E+69</v>
      </c>
    </row>
    <row r="451" spans="1:6" x14ac:dyDescent="0.25">
      <c r="A451">
        <f>'Mg2+离子浓度'!A464</f>
        <v>0</v>
      </c>
      <c r="B451" s="5">
        <f>过饱和度!D453</f>
        <v>4.3973504396749625</v>
      </c>
      <c r="C451" s="5">
        <f>过饱和度!H453</f>
        <v>9685417273785.8496</v>
      </c>
      <c r="D451" s="5">
        <f>过饱和度!K453</f>
        <v>2.7655333087876399E+22</v>
      </c>
      <c r="E451" s="5">
        <f>过饱和度!N453</f>
        <v>4.5379656707904535E+21</v>
      </c>
      <c r="F451" s="5">
        <f>过饱和度!Q453</f>
        <v>3.1000944555815011E+69</v>
      </c>
    </row>
    <row r="452" spans="1:6" x14ac:dyDescent="0.25">
      <c r="A452">
        <f>'Mg2+离子浓度'!A465</f>
        <v>0</v>
      </c>
      <c r="B452" s="5">
        <f>过饱和度!D454</f>
        <v>4.3974504396749623</v>
      </c>
      <c r="C452" s="5">
        <f>过饱和度!H454</f>
        <v>9685407194098.5723</v>
      </c>
      <c r="D452" s="5">
        <f>过饱和度!K454</f>
        <v>2.7655298687706102E+22</v>
      </c>
      <c r="E452" s="5">
        <f>过饱和度!N454</f>
        <v>4.5379603715642087E+21</v>
      </c>
      <c r="F452" s="5">
        <f>过饱和度!Q454</f>
        <v>3.1002282290177539E+69</v>
      </c>
    </row>
    <row r="453" spans="1:6" x14ac:dyDescent="0.25">
      <c r="A453">
        <f>'Mg2+离子浓度'!A466</f>
        <v>0</v>
      </c>
      <c r="B453" s="5">
        <f>过饱和度!D455</f>
        <v>4.3977504396749625</v>
      </c>
      <c r="C453" s="5">
        <f>过饱和度!H455</f>
        <v>9685390725188.9316</v>
      </c>
      <c r="D453" s="5">
        <f>过饱和度!K455</f>
        <v>2.7655243343440724E+22</v>
      </c>
      <c r="E453" s="5">
        <f>过饱和度!N455</f>
        <v>4.5379518885418028E+21</v>
      </c>
      <c r="F453" s="5">
        <f>过饱和度!Q455</f>
        <v>3.1006396970856778E+69</v>
      </c>
    </row>
    <row r="454" spans="1:6" x14ac:dyDescent="0.25">
      <c r="A454">
        <f>'Mg2+离子浓度'!A467</f>
        <v>0</v>
      </c>
      <c r="B454" s="5">
        <f>过饱和度!D456</f>
        <v>4.3980504396749627</v>
      </c>
      <c r="C454" s="5">
        <f>过饱和度!H456</f>
        <v>9685374256308.6816</v>
      </c>
      <c r="D454" s="5">
        <f>过饱和度!K456</f>
        <v>2.7655187999292027E+22</v>
      </c>
      <c r="E454" s="5">
        <f>过饱和度!N456</f>
        <v>4.5379434055362297E+21</v>
      </c>
      <c r="F454" s="5">
        <f>过饱和度!Q456</f>
        <v>3.1010511909396923E+69</v>
      </c>
    </row>
    <row r="455" spans="1:6" x14ac:dyDescent="0.25">
      <c r="A455">
        <f>'Mg2+离子浓度'!A468</f>
        <v>0</v>
      </c>
      <c r="B455" s="5">
        <f>过饱和度!D457</f>
        <v>4.3982504396749622</v>
      </c>
      <c r="C455" s="5">
        <f>过饱和度!H457</f>
        <v>9685360458733.8496</v>
      </c>
      <c r="D455" s="5">
        <f>过饱和度!K457</f>
        <v>2.7655141308529591E+22</v>
      </c>
      <c r="E455" s="5">
        <f>过饱和度!N457</f>
        <v>4.5379362326515113E+21</v>
      </c>
      <c r="F455" s="5">
        <f>过饱和度!Q457</f>
        <v>3.1013234602430364E+69</v>
      </c>
    </row>
    <row r="456" spans="1:6" x14ac:dyDescent="0.25">
      <c r="A456">
        <f>'Mg2+离子浓度'!A469</f>
        <v>0</v>
      </c>
      <c r="B456" s="5">
        <f>过饱和度!D458</f>
        <v>4.3992504396749625</v>
      </c>
      <c r="C456" s="5">
        <f>过饱和度!H458</f>
        <v>9685333920800.375</v>
      </c>
      <c r="D456" s="5">
        <f>过饱和度!K458</f>
        <v>2.7655055383428233E+22</v>
      </c>
      <c r="E456" s="5">
        <f>过饱和度!N458</f>
        <v>4.5379232257478775E+21</v>
      </c>
      <c r="F456" s="5">
        <f>过饱和度!Q458</f>
        <v>3.102716229458331E+69</v>
      </c>
    </row>
    <row r="457" spans="1:6" x14ac:dyDescent="0.25">
      <c r="A457">
        <f>'Mg2+离子浓度'!A470</f>
        <v>0</v>
      </c>
      <c r="B457" s="5">
        <f>过饱和度!D459</f>
        <v>4.4022504396749627</v>
      </c>
      <c r="C457" s="5">
        <f>过饱和度!H459</f>
        <v>9685297851806.4238</v>
      </c>
      <c r="D457" s="5">
        <f>过饱和度!K459</f>
        <v>2.7654948941794873E+22</v>
      </c>
      <c r="E457" s="5">
        <f>过饱和度!N459</f>
        <v>4.5379076520816945E+21</v>
      </c>
      <c r="F457" s="5">
        <f>过饱和度!Q459</f>
        <v>3.1069284717869485E+69</v>
      </c>
    </row>
    <row r="458" spans="1:6" x14ac:dyDescent="0.25">
      <c r="A458">
        <f>'Mg2+离子浓度'!A471</f>
        <v>0</v>
      </c>
      <c r="B458" s="5">
        <f>过饱和度!D460</f>
        <v>4.4052504396749628</v>
      </c>
      <c r="C458" s="5">
        <f>过饱和度!H460</f>
        <v>9685261782971.1738</v>
      </c>
      <c r="D458" s="5">
        <f>过饱和度!K460</f>
        <v>2.7654842500675612E+22</v>
      </c>
      <c r="E458" s="5">
        <f>过饱和度!N460</f>
        <v>4.5378920784860902E+21</v>
      </c>
      <c r="F458" s="5">
        <f>过饱和度!Q460</f>
        <v>3.1111435437614224E+69</v>
      </c>
    </row>
    <row r="459" spans="1:6" x14ac:dyDescent="0.25">
      <c r="A459">
        <f>'Mg2+离子浓度'!A472</f>
        <v>0</v>
      </c>
      <c r="B459" s="5">
        <f>过饱和度!D461</f>
        <v>4.4072504396749625</v>
      </c>
      <c r="C459" s="5">
        <f>过饱和度!H461</f>
        <v>9685228824926.543</v>
      </c>
      <c r="D459" s="5">
        <f>过饱和度!K461</f>
        <v>2.76547405670246E+22</v>
      </c>
      <c r="E459" s="5">
        <f>过饱和度!N461</f>
        <v>4.5378768972562794E+21</v>
      </c>
      <c r="F459" s="5">
        <f>过饱和度!Q461</f>
        <v>3.1139485777908957E+69</v>
      </c>
    </row>
    <row r="460" spans="1:6" x14ac:dyDescent="0.25">
      <c r="A460">
        <f>'Mg2+离子浓度'!A473</f>
        <v>0</v>
      </c>
      <c r="B460" s="5">
        <f>过饱和度!D462</f>
        <v>4.4172504396749623</v>
      </c>
      <c r="C460" s="5">
        <f>过饱和度!H462</f>
        <v>9685198271382.6387</v>
      </c>
      <c r="D460" s="5">
        <f>过饱和度!K462</f>
        <v>2.7654697418453617E+22</v>
      </c>
      <c r="E460" s="5">
        <f>过饱和度!N462</f>
        <v>4.5378732719289842E+21</v>
      </c>
      <c r="F460" s="5">
        <f>过饱和度!Q462</f>
        <v>3.1280920763541697E+69</v>
      </c>
    </row>
    <row r="461" spans="1:6" x14ac:dyDescent="0.25">
      <c r="A461">
        <f>'Mg2+离子浓度'!A474</f>
        <v>0</v>
      </c>
      <c r="B461" s="5">
        <f>过饱和度!D463</f>
        <v>4.4472504396749626</v>
      </c>
      <c r="C461" s="5">
        <f>过饱和度!H463</f>
        <v>9685244308326.2617</v>
      </c>
      <c r="D461" s="5">
        <f>过饱和度!K463</f>
        <v>2.7655046521904542E+22</v>
      </c>
      <c r="E461" s="5">
        <f>过饱和度!N463</f>
        <v>4.537936540704909E+21</v>
      </c>
      <c r="F461" s="5">
        <f>过饱和度!Q463</f>
        <v>3.1708183559274496E+69</v>
      </c>
    </row>
    <row r="462" spans="1:6" x14ac:dyDescent="0.25">
      <c r="A462">
        <f>'Mg2+离子浓度'!A475</f>
        <v>0</v>
      </c>
      <c r="B462" s="5">
        <f>过饱和度!D464</f>
        <v>4.4772504396749628</v>
      </c>
      <c r="C462" s="5">
        <f>过饱和度!H464</f>
        <v>9685290344324.3066</v>
      </c>
      <c r="D462" s="5">
        <f>过饱和度!K464</f>
        <v>2.7655395624775164E+22</v>
      </c>
      <c r="E462" s="5">
        <f>过饱和度!N464</f>
        <v>4.5379998095445868E+21</v>
      </c>
      <c r="F462" s="5">
        <f>过饱和度!Q464</f>
        <v>3.213835699647119E+69</v>
      </c>
    </row>
    <row r="463" spans="1:6" x14ac:dyDescent="0.25">
      <c r="A463">
        <f>'Mg2+离子浓度'!A476</f>
        <v>0</v>
      </c>
      <c r="B463" s="5">
        <f>过饱和度!D465</f>
        <v>4.4972504396749624</v>
      </c>
      <c r="C463" s="5">
        <f>过饱和度!H465</f>
        <v>9685292851430.8203</v>
      </c>
      <c r="D463" s="5">
        <f>过饱和度!K465</f>
        <v>2.7655530411669164E+22</v>
      </c>
      <c r="E463" s="5">
        <f>过饱和度!N465</f>
        <v>4.5380268130392762E+21</v>
      </c>
      <c r="F463" s="5">
        <f>过饱和度!Q465</f>
        <v>3.2426539603934021E+69</v>
      </c>
    </row>
    <row r="464" spans="1:6" x14ac:dyDescent="0.25">
      <c r="A464">
        <f>'Mg2+离子浓度'!A477</f>
        <v>0</v>
      </c>
      <c r="B464" s="5">
        <f>过饱和度!D466</f>
        <v>4.5472504396749622</v>
      </c>
      <c r="C464" s="5">
        <f>过饱和度!H466</f>
        <v>9685440239399.4785</v>
      </c>
      <c r="D464" s="5">
        <f>过饱和度!K466</f>
        <v>2.7656357838918632E+22</v>
      </c>
      <c r="E464" s="5">
        <f>过饱和度!N466</f>
        <v>4.5381703124865746E+21</v>
      </c>
      <c r="F464" s="5">
        <f>过饱和度!Q466</f>
        <v>3.3153749734801063E+69</v>
      </c>
    </row>
    <row r="465" spans="1:6" x14ac:dyDescent="0.25">
      <c r="A465" t="str">
        <f>'Mg2+离子浓度'!A478</f>
        <v>(t1+t2)*16</v>
      </c>
      <c r="B465" s="5">
        <f>过饱和度!D467</f>
        <v>4.5972504396749621</v>
      </c>
      <c r="C465" s="5">
        <f>过饱和度!H467</f>
        <v>9685587625333.7676</v>
      </c>
      <c r="D465" s="5">
        <f>过饱和度!K467</f>
        <v>2.7657185272603311E+22</v>
      </c>
      <c r="E465" s="5">
        <f>过饱和度!N467</f>
        <v>4.5383138134652837E+21</v>
      </c>
      <c r="F465" s="5">
        <f>过饱和度!Q467</f>
        <v>3.3889071614104027E+69</v>
      </c>
    </row>
    <row r="466" spans="1:6" x14ac:dyDescent="0.25">
      <c r="A466">
        <f>'Mg2+离子浓度'!A479</f>
        <v>4.6903844971211042</v>
      </c>
      <c r="B466" s="5">
        <f>过饱和度!D468</f>
        <v>4.6472504396749628</v>
      </c>
      <c r="C466" s="5">
        <f>过饱和度!H468</f>
        <v>9685735009233.6582</v>
      </c>
      <c r="D466" s="5">
        <f>过饱和度!K468</f>
        <v>2.765801271272285E+22</v>
      </c>
      <c r="E466" s="5">
        <f>过饱和度!N468</f>
        <v>4.5384573159753557E+21</v>
      </c>
      <c r="F466" s="5">
        <f>过饱和度!Q468</f>
        <v>3.4632506799593654E+69</v>
      </c>
    </row>
    <row r="467" spans="1:6" x14ac:dyDescent="0.25">
      <c r="A467">
        <f>'Mg2+离子浓度'!A480</f>
        <v>0.2931415442581049</v>
      </c>
      <c r="B467" s="5">
        <f>过饱和度!D469</f>
        <v>4.6903994707450316</v>
      </c>
      <c r="C467" s="5">
        <f>过饱和度!H469</f>
        <v>9685846172239.8672</v>
      </c>
      <c r="D467" s="5">
        <f>过饱和度!K469</f>
        <v>2.7658671086610286E+22</v>
      </c>
      <c r="E467" s="5">
        <f>过饱和度!N469</f>
        <v>4.5385725276590713E+21</v>
      </c>
      <c r="F467" s="5">
        <f>过饱和度!Q469</f>
        <v>3.528046599452881E+69</v>
      </c>
    </row>
    <row r="468" spans="1:6" x14ac:dyDescent="0.25">
      <c r="A468">
        <f>'Mg2+离子浓度'!A481</f>
        <v>0</v>
      </c>
      <c r="B468" s="5">
        <f>过饱和度!D470</f>
        <v>4.6903994708450316</v>
      </c>
      <c r="C468" s="5">
        <f>过饱和度!H470</f>
        <v>9685870401485.6797</v>
      </c>
      <c r="D468" s="5">
        <f>过饱和度!K470</f>
        <v>2.7658763322544322E+22</v>
      </c>
      <c r="E468" s="5">
        <f>过饱和度!N470</f>
        <v>4.5385876627775805E+21</v>
      </c>
      <c r="F468" s="5">
        <f>过饱和度!Q470</f>
        <v>3.5280642390177732E+69</v>
      </c>
    </row>
    <row r="469" spans="1:6" x14ac:dyDescent="0.25">
      <c r="A469">
        <f>'Mg2+离子浓度'!A482</f>
        <v>0</v>
      </c>
      <c r="B469" s="5">
        <f>过饱和度!D471</f>
        <v>4.6903994711450316</v>
      </c>
      <c r="C469" s="5">
        <f>过饱和度!H471</f>
        <v>9685943103236.3535</v>
      </c>
      <c r="D469" s="5">
        <f>过饱和度!K471</f>
        <v>2.7659040079592877E+22</v>
      </c>
      <c r="E469" s="5">
        <f>过饱和度!N471</f>
        <v>4.5386330757759222E+21</v>
      </c>
      <c r="F469" s="5">
        <f>过饱和度!Q471</f>
        <v>3.5281171696826286E+69</v>
      </c>
    </row>
    <row r="470" spans="1:6" x14ac:dyDescent="0.25">
      <c r="A470">
        <f>'Mg2+离子浓度'!A483</f>
        <v>0</v>
      </c>
      <c r="B470" s="5">
        <f>过饱和度!D472</f>
        <v>4.6903994715450317</v>
      </c>
      <c r="C470" s="5">
        <f>过饱和度!H472</f>
        <v>9686040042830.1055</v>
      </c>
      <c r="D470" s="5">
        <f>过饱和度!K472</f>
        <v>2.765940910390091E+22</v>
      </c>
      <c r="E470" s="5">
        <f>过饱和度!N472</f>
        <v>4.5386936287800585E+21</v>
      </c>
      <c r="F470" s="5">
        <f>过饱和度!Q472</f>
        <v>3.5281877477451533E+69</v>
      </c>
    </row>
    <row r="471" spans="1:6" x14ac:dyDescent="0.25">
      <c r="A471">
        <f>'Mg2+离子浓度'!A484</f>
        <v>0</v>
      </c>
      <c r="B471" s="5">
        <f>过饱和度!D473</f>
        <v>4.6903994717450317</v>
      </c>
      <c r="C471" s="5">
        <f>过饱和度!H473</f>
        <v>9686088508370.7715</v>
      </c>
      <c r="D471" s="5">
        <f>过饱和度!K473</f>
        <v>2.7659593601803522E+22</v>
      </c>
      <c r="E471" s="5">
        <f>过饱和度!N473</f>
        <v>4.53872390308671E+21</v>
      </c>
      <c r="F471" s="5">
        <f>过饱和度!Q473</f>
        <v>3.5282230334511107E+69</v>
      </c>
    </row>
    <row r="472" spans="1:6" x14ac:dyDescent="0.25">
      <c r="A472">
        <f>'Mg2+离子浓度'!A485</f>
        <v>0</v>
      </c>
      <c r="B472" s="5">
        <f>过饱和度!D474</f>
        <v>4.6903994807450315</v>
      </c>
      <c r="C472" s="5">
        <f>过饱和度!H474</f>
        <v>9688270213046.7949</v>
      </c>
      <c r="D472" s="5">
        <f>过饱和度!K474</f>
        <v>2.7667899006586131E+22</v>
      </c>
      <c r="E472" s="5">
        <f>过饱和度!N474</f>
        <v>4.5400867203049912E+21</v>
      </c>
      <c r="F472" s="5">
        <f>过饱和度!Q474</f>
        <v>3.5298116870604433E+69</v>
      </c>
    </row>
    <row r="473" spans="1:6" x14ac:dyDescent="0.25">
      <c r="A473">
        <f>'Mg2+离子浓度'!A486</f>
        <v>0</v>
      </c>
      <c r="B473" s="5">
        <f>过饱和度!D475</f>
        <v>4.6903995707450319</v>
      </c>
      <c r="C473" s="5">
        <f>过饱和度!H475</f>
        <v>9710105986784.8457</v>
      </c>
      <c r="D473" s="5">
        <f>过饱和度!K475</f>
        <v>2.7751058421366403E+22</v>
      </c>
      <c r="E473" s="5">
        <f>过饱和度!N475</f>
        <v>4.5537321590513095E+21</v>
      </c>
      <c r="F473" s="5">
        <f>过饱和度!Q475</f>
        <v>3.5457316283236244E+69</v>
      </c>
    </row>
    <row r="474" spans="1:6" x14ac:dyDescent="0.25">
      <c r="A474">
        <f>'Mg2+离子浓度'!A487</f>
        <v>0</v>
      </c>
      <c r="B474" s="5">
        <f>过饱和度!D476</f>
        <v>4.6904004707450317</v>
      </c>
      <c r="C474" s="5">
        <f>过饱和度!H476</f>
        <v>9930273208242.5508</v>
      </c>
      <c r="D474" s="5">
        <f>过饱和度!K476</f>
        <v>2.8593009475127479E+22</v>
      </c>
      <c r="E474" s="5">
        <f>过饱和度!N476</f>
        <v>4.6918858685346103E+21</v>
      </c>
      <c r="F474" s="5">
        <f>过饱和度!Q476</f>
        <v>3.7082511459546383E+69</v>
      </c>
    </row>
    <row r="475" spans="1:6" x14ac:dyDescent="0.25">
      <c r="A475">
        <f>'Mg2+离子浓度'!A488</f>
        <v>7.4868119641229509E-6</v>
      </c>
      <c r="B475" s="5">
        <f>过饱和度!D477</f>
        <v>4.6904069575569958</v>
      </c>
      <c r="C475" s="5">
        <f>过饱和度!H477</f>
        <v>11616355535036.16</v>
      </c>
      <c r="D475" s="5">
        <f>过饱和度!K477</f>
        <v>3.5241422745419521E+22</v>
      </c>
      <c r="E475" s="5">
        <f>过饱和度!N477</f>
        <v>5.7828049907751311E+21</v>
      </c>
      <c r="F475" s="5">
        <f>过饱和度!Q477</f>
        <v>5.0735356632625707E+69</v>
      </c>
    </row>
    <row r="476" spans="1:6" x14ac:dyDescent="0.25">
      <c r="A476">
        <f>'Mg2+离子浓度'!A489</f>
        <v>0</v>
      </c>
      <c r="B476" s="5">
        <f>过饱和度!D478</f>
        <v>4.6904094707450312</v>
      </c>
      <c r="C476" s="5">
        <f>过饱和度!H478</f>
        <v>11616353492271.643</v>
      </c>
      <c r="D476" s="5">
        <f>过饱和度!K478</f>
        <v>3.5241415221472907E+22</v>
      </c>
      <c r="E476" s="5">
        <f>过饱和度!N478</f>
        <v>5.782803825959505E+21</v>
      </c>
      <c r="F476" s="5">
        <f>过饱和度!Q478</f>
        <v>5.0735390568828115E+69</v>
      </c>
    </row>
    <row r="477" spans="1:6" x14ac:dyDescent="0.25">
      <c r="A477">
        <f>'Mg2+离子浓度'!A490</f>
        <v>0</v>
      </c>
      <c r="B477" s="5">
        <f>过饱和度!D479</f>
        <v>4.6904194707450317</v>
      </c>
      <c r="C477" s="5">
        <f>过饱和度!H479</f>
        <v>11616349461412.801</v>
      </c>
      <c r="D477" s="5">
        <f>过饱和度!K479</f>
        <v>3.5241400413054564E+22</v>
      </c>
      <c r="E477" s="5">
        <f>过饱和度!N479</f>
        <v>5.7828015352571316E+21</v>
      </c>
      <c r="F477" s="5">
        <f>过饱和度!Q479</f>
        <v>5.073556673343614E+69</v>
      </c>
    </row>
    <row r="478" spans="1:6" x14ac:dyDescent="0.25">
      <c r="A478">
        <f>'Mg2+离子浓度'!A491</f>
        <v>0</v>
      </c>
      <c r="B478" s="5">
        <f>过饱和度!D480</f>
        <v>4.6904494707450315</v>
      </c>
      <c r="C478" s="5">
        <f>过饱和度!H480</f>
        <v>11616342591474.076</v>
      </c>
      <c r="D478" s="5">
        <f>过饱和度!K480</f>
        <v>3.524137527249245E+22</v>
      </c>
      <c r="E478" s="5">
        <f>过饱和度!N480</f>
        <v>5.782797651063123E+21</v>
      </c>
      <c r="F478" s="5">
        <f>过饱和度!Q480</f>
        <v>5.0736147657774558E+69</v>
      </c>
    </row>
    <row r="479" spans="1:6" x14ac:dyDescent="0.25">
      <c r="A479">
        <f>'Mg2+离子浓度'!A492</f>
        <v>0</v>
      </c>
      <c r="B479" s="5">
        <f>过饱和度!D481</f>
        <v>4.6904794707450312</v>
      </c>
      <c r="C479" s="5">
        <f>过饱和度!H481</f>
        <v>11616335721539.471</v>
      </c>
      <c r="D479" s="5">
        <f>过饱和度!K481</f>
        <v>3.524135013194854E+22</v>
      </c>
      <c r="E479" s="5">
        <f>过饱和度!N481</f>
        <v>5.7827937668717661E+21</v>
      </c>
      <c r="F479" s="5">
        <f>过饱和度!Q481</f>
        <v>5.0736728584633334E+69</v>
      </c>
    </row>
    <row r="480" spans="1:6" x14ac:dyDescent="0.25">
      <c r="A480">
        <f>'Mg2+离子浓度'!A493</f>
        <v>0</v>
      </c>
      <c r="B480" s="5">
        <f>过饱和度!D482</f>
        <v>4.6904994707450314</v>
      </c>
      <c r="C480" s="5">
        <f>过饱和度!H482</f>
        <v>11616330072663</v>
      </c>
      <c r="D480" s="5">
        <f>过饱和度!K482</f>
        <v>3.5241329424581154E+22</v>
      </c>
      <c r="E480" s="5">
        <f>过饱和度!N482</f>
        <v>5.782790565873451E+21</v>
      </c>
      <c r="F480" s="5">
        <f>过饱和度!Q482</f>
        <v>5.0737105139555936E+69</v>
      </c>
    </row>
    <row r="481" spans="1:6" x14ac:dyDescent="0.25">
      <c r="A481">
        <f>'Mg2+离子浓度'!A494</f>
        <v>0</v>
      </c>
      <c r="B481" s="5">
        <f>过饱和度!D483</f>
        <v>4.6905994707450311</v>
      </c>
      <c r="C481" s="5">
        <f>过饱和度!H483</f>
        <v>11616317928422.457</v>
      </c>
      <c r="D481" s="5">
        <f>过饱和度!K483</f>
        <v>3.5241285337814147E+22</v>
      </c>
      <c r="E481" s="5">
        <f>过饱和度!N483</f>
        <v>5.7827837719004127E+21</v>
      </c>
      <c r="F481" s="5">
        <f>过饱和度!Q483</f>
        <v>5.0739149566022996E+69</v>
      </c>
    </row>
    <row r="482" spans="1:6" x14ac:dyDescent="0.25">
      <c r="A482">
        <f>'Mg2+离子浓度'!A495</f>
        <v>0</v>
      </c>
      <c r="B482" s="5">
        <f>过饱和度!D484</f>
        <v>4.6908994707450313</v>
      </c>
      <c r="C482" s="5">
        <f>过饱和度!H484</f>
        <v>11616298011110.711</v>
      </c>
      <c r="D482" s="5">
        <f>过饱和度!K484</f>
        <v>3.5241214060968202E+22</v>
      </c>
      <c r="E482" s="5">
        <f>过饱和度!N484</f>
        <v>5.782772838577655E+21</v>
      </c>
      <c r="F482" s="5">
        <f>过饱和度!Q484</f>
        <v>5.0745448890432268E+69</v>
      </c>
    </row>
    <row r="483" spans="1:6" x14ac:dyDescent="0.25">
      <c r="A483">
        <f>'Mg2+离子浓度'!A496</f>
        <v>0</v>
      </c>
      <c r="B483" s="5">
        <f>过饱和度!D485</f>
        <v>4.6911994707450315</v>
      </c>
      <c r="C483" s="5">
        <f>过饱和度!H485</f>
        <v>11616278093834.693</v>
      </c>
      <c r="D483" s="5">
        <f>过饱和度!K485</f>
        <v>3.5241142784273622E+22</v>
      </c>
      <c r="E483" s="5">
        <f>过饱和度!N485</f>
        <v>5.7827619052767507E+21</v>
      </c>
      <c r="F483" s="5">
        <f>过饱和度!Q485</f>
        <v>5.0751748582321712E+69</v>
      </c>
    </row>
    <row r="484" spans="1:6" x14ac:dyDescent="0.25">
      <c r="A484">
        <f>'Mg2+离子浓度'!A497</f>
        <v>0</v>
      </c>
      <c r="B484" s="5">
        <f>过饱和度!D486</f>
        <v>4.6913994707450319</v>
      </c>
      <c r="C484" s="5">
        <f>过饱和度!H486</f>
        <v>11616261435461.059</v>
      </c>
      <c r="D484" s="5">
        <f>过饱和度!K486</f>
        <v>3.5241082785090949E+22</v>
      </c>
      <c r="E484" s="5">
        <f>过饱和度!N486</f>
        <v>5.7827526825784524E+21</v>
      </c>
      <c r="F484" s="5">
        <f>过饱和度!Q486</f>
        <v>5.0755914633985695E+69</v>
      </c>
    </row>
    <row r="485" spans="1:6" x14ac:dyDescent="0.25">
      <c r="A485">
        <f>'Mg2+离子浓度'!A498</f>
        <v>0</v>
      </c>
      <c r="B485" s="5">
        <f>过饱和度!D487</f>
        <v>4.6923994707450314</v>
      </c>
      <c r="C485" s="5">
        <f>过饱和度!H487</f>
        <v>11616229056476.596</v>
      </c>
      <c r="D485" s="5">
        <f>过饱和度!K487</f>
        <v>3.5240970785752355E+22</v>
      </c>
      <c r="E485" s="5">
        <f>过饱和度!N487</f>
        <v>5.7827356967314003E+21</v>
      </c>
      <c r="F485" s="5">
        <f>过饱和度!Q487</f>
        <v>5.0777258780541858E+69</v>
      </c>
    </row>
    <row r="486" spans="1:6" x14ac:dyDescent="0.25">
      <c r="A486">
        <f>'Mg2+离子浓度'!A499</f>
        <v>0</v>
      </c>
      <c r="B486" s="5">
        <f>过饱和度!D488</f>
        <v>4.6953994707450315</v>
      </c>
      <c r="C486" s="5">
        <f>过饱和度!H488</f>
        <v>11616184145554.84</v>
      </c>
      <c r="D486" s="5">
        <f>过饱和度!K488</f>
        <v>3.5240827633020288E+22</v>
      </c>
      <c r="E486" s="5">
        <f>过饱和度!N488</f>
        <v>5.7827146180783044E+21</v>
      </c>
      <c r="F486" s="5">
        <f>过饱和度!Q488</f>
        <v>5.0841842781232682E+69</v>
      </c>
    </row>
    <row r="487" spans="1:6" x14ac:dyDescent="0.25">
      <c r="A487">
        <f>'Mg2+离子浓度'!A500</f>
        <v>0</v>
      </c>
      <c r="B487" s="5">
        <f>过饱和度!D489</f>
        <v>4.6983994707450316</v>
      </c>
      <c r="C487" s="5">
        <f>过饱和度!H489</f>
        <v>11616139234836.105</v>
      </c>
      <c r="D487" s="5">
        <f>过饱和度!K489</f>
        <v>3.5240684481003454E+22</v>
      </c>
      <c r="E487" s="5">
        <f>过饱和度!N489</f>
        <v>5.7826935395239865E+21</v>
      </c>
      <c r="F487" s="5">
        <f>过饱和度!Q489</f>
        <v>5.0906467376124351E+69</v>
      </c>
    </row>
    <row r="488" spans="1:6" x14ac:dyDescent="0.25">
      <c r="A488">
        <f>'Mg2+离子浓度'!A501</f>
        <v>0</v>
      </c>
      <c r="B488" s="5">
        <f>过饱和度!D490</f>
        <v>4.7003994707450314</v>
      </c>
      <c r="C488" s="5">
        <f>过饱和度!H490</f>
        <v>11616098605461.256</v>
      </c>
      <c r="D488" s="5">
        <f>过饱和度!K490</f>
        <v>3.5240549577457219E+22</v>
      </c>
      <c r="E488" s="5">
        <f>过饱和度!N490</f>
        <v>5.7826733719463804E+21</v>
      </c>
      <c r="F488" s="5">
        <f>过饱和度!Q490</f>
        <v>5.0949465233840047E+69</v>
      </c>
    </row>
    <row r="489" spans="1:6" x14ac:dyDescent="0.25">
      <c r="A489">
        <f>'Mg2+离子浓度'!A502</f>
        <v>0</v>
      </c>
      <c r="B489" s="5">
        <f>过饱和度!D491</f>
        <v>4.7103994707450312</v>
      </c>
      <c r="C489" s="5">
        <f>过饱和度!H491</f>
        <v>11616056457056.676</v>
      </c>
      <c r="D489" s="5">
        <f>过饱和度!K491</f>
        <v>3.5240469547890367E+22</v>
      </c>
      <c r="E489" s="5">
        <f>过饱和度!N491</f>
        <v>5.7826646424454001E+21</v>
      </c>
      <c r="F489" s="5">
        <f>过饱和度!Q491</f>
        <v>5.1166352279608586E+69</v>
      </c>
    </row>
    <row r="490" spans="1:6" x14ac:dyDescent="0.25">
      <c r="A490">
        <f>'Mg2+离子浓度'!A503</f>
        <v>0</v>
      </c>
      <c r="B490" s="5">
        <f>过饱和度!D492</f>
        <v>4.7403994707450314</v>
      </c>
      <c r="C490" s="5">
        <f>过饱和度!H492</f>
        <v>11616095161229.145</v>
      </c>
      <c r="D490" s="5">
        <f>过饱和度!K492</f>
        <v>3.5240839276065358E+22</v>
      </c>
      <c r="E490" s="5">
        <f>过饱和度!N492</f>
        <v>5.782732937466638E+21</v>
      </c>
      <c r="F490" s="5">
        <f>过饱和度!Q492</f>
        <v>5.1821467147312414E+69</v>
      </c>
    </row>
    <row r="491" spans="1:6" x14ac:dyDescent="0.25">
      <c r="A491">
        <f>'Mg2+离子浓度'!A504</f>
        <v>0</v>
      </c>
      <c r="B491" s="5">
        <f>过饱和度!D493</f>
        <v>4.7703994707450317</v>
      </c>
      <c r="C491" s="5">
        <f>过饱和度!H493</f>
        <v>11616133864403.98</v>
      </c>
      <c r="D491" s="5">
        <f>过饱和度!K493</f>
        <v>3.5241209002992593E+22</v>
      </c>
      <c r="E491" s="5">
        <f>过饱和度!N493</f>
        <v>5.7828012324531974E+21</v>
      </c>
      <c r="F491" s="5">
        <f>过饱和度!Q493</f>
        <v>5.2480765539550312E+69</v>
      </c>
    </row>
    <row r="492" spans="1:6" x14ac:dyDescent="0.25">
      <c r="A492">
        <f>'Mg2+离子浓度'!A505</f>
        <v>0</v>
      </c>
      <c r="B492" s="5">
        <f>过饱和度!D494</f>
        <v>4.7903994707450313</v>
      </c>
      <c r="C492" s="5">
        <f>过饱和度!H494</f>
        <v>11616125864428.635</v>
      </c>
      <c r="D492" s="5">
        <f>过饱和度!K494</f>
        <v>3.5241330672078347E+22</v>
      </c>
      <c r="E492" s="5">
        <f>过饱和度!N494</f>
        <v>5.7828274238687019E+21</v>
      </c>
      <c r="F492" s="5">
        <f>过饱和度!Q494</f>
        <v>5.2922268245876973E+69</v>
      </c>
    </row>
    <row r="493" spans="1:6" x14ac:dyDescent="0.25">
      <c r="A493">
        <f>'Mg2+离子浓度'!A506</f>
        <v>0</v>
      </c>
      <c r="B493" s="5">
        <f>过饱和度!D495</f>
        <v>4.840399470745032</v>
      </c>
      <c r="C493" s="5">
        <f>过饱和度!H495</f>
        <v>11616275118236.396</v>
      </c>
      <c r="D493" s="5">
        <f>过饱和度!K495</f>
        <v>3.5242259834662843E+22</v>
      </c>
      <c r="E493" s="5">
        <f>过饱和度!N495</f>
        <v>5.7829897374246602E+21</v>
      </c>
      <c r="F493" s="5">
        <f>过饱和度!Q495</f>
        <v>5.4035944066891559E+69</v>
      </c>
    </row>
    <row r="494" spans="1:6" x14ac:dyDescent="0.25">
      <c r="A494" t="str">
        <f>'Mg2+离子浓度'!A507</f>
        <v>(t1+t2)*17</v>
      </c>
      <c r="B494" s="5">
        <f>过饱和度!D496</f>
        <v>4.8903994707450318</v>
      </c>
      <c r="C494" s="5">
        <f>过饱和度!H496</f>
        <v>11616424369655.289</v>
      </c>
      <c r="D494" s="5">
        <f>过饱和度!K496</f>
        <v>3.5243189002146538E+22</v>
      </c>
      <c r="E494" s="5">
        <f>过饱和度!N496</f>
        <v>5.7831520523204417E+21</v>
      </c>
      <c r="F494" s="5">
        <f>过饱和度!Q496</f>
        <v>5.5161280845977314E+69</v>
      </c>
    </row>
    <row r="495" spans="1:6" x14ac:dyDescent="0.25">
      <c r="A495">
        <f>'Mg2+离子浓度'!A508</f>
        <v>4.983533528191173</v>
      </c>
      <c r="B495" s="5">
        <f>过饱和度!D497</f>
        <v>4.9403994707450316</v>
      </c>
      <c r="C495" s="5">
        <f>过饱和度!H497</f>
        <v>11616573618685.299</v>
      </c>
      <c r="D495" s="5">
        <f>过饱和度!K497</f>
        <v>3.5244118174529155E+22</v>
      </c>
      <c r="E495" s="5">
        <f>过饱和度!N497</f>
        <v>5.7833143685560087E+21</v>
      </c>
      <c r="F495" s="5">
        <f>过饱和度!Q497</f>
        <v>5.6298280576333395E+69</v>
      </c>
    </row>
    <row r="496" spans="1:6" x14ac:dyDescent="0.25">
      <c r="A496">
        <f>'Mg2+离子浓度'!A509</f>
        <v>0.2931415442581049</v>
      </c>
      <c r="B496" s="5">
        <f>过饱和度!D498</f>
        <v>4.9835485018151005</v>
      </c>
      <c r="C496" s="5">
        <f>过饱和度!H498</f>
        <v>11616683196477.537</v>
      </c>
      <c r="D496" s="5">
        <f>过饱和度!K498</f>
        <v>3.5244849063851651E+22</v>
      </c>
      <c r="E496" s="5">
        <f>过饱和度!N498</f>
        <v>5.7834434490148932E+21</v>
      </c>
      <c r="F496" s="5">
        <f>过饱和度!Q498</f>
        <v>5.7288648430382678E+69</v>
      </c>
    </row>
    <row r="497" spans="1:6" x14ac:dyDescent="0.25">
      <c r="A497">
        <f>'Mg2+离子浓度'!A510</f>
        <v>0</v>
      </c>
      <c r="B497" s="5">
        <f>过饱和度!D499</f>
        <v>4.9835485019151005</v>
      </c>
      <c r="C497" s="5">
        <f>过饱和度!H499</f>
        <v>11616710546483.887</v>
      </c>
      <c r="D497" s="5">
        <f>过饱和度!K499</f>
        <v>3.524495968477295E+22</v>
      </c>
      <c r="E497" s="5">
        <f>过饱和度!N499</f>
        <v>5.7834616010664575E+21</v>
      </c>
      <c r="F497" s="5">
        <f>过饱和度!Q499</f>
        <v>5.7288918014702694E+69</v>
      </c>
    </row>
    <row r="498" spans="1:6" x14ac:dyDescent="0.25">
      <c r="A498">
        <f>'Mg2+离子浓度'!A511</f>
        <v>0</v>
      </c>
      <c r="B498" s="5">
        <f>过饱和度!D500</f>
        <v>4.9835485022151005</v>
      </c>
      <c r="C498" s="5">
        <f>过饱和度!H500</f>
        <v>11616792613276.467</v>
      </c>
      <c r="D498" s="5">
        <f>过饱和度!K500</f>
        <v>3.5245291610089137E+22</v>
      </c>
      <c r="E498" s="5">
        <f>过饱和度!N500</f>
        <v>5.7835160669272429E+21</v>
      </c>
      <c r="F498" s="5">
        <f>过饱和度!Q500</f>
        <v>5.7289726961217717E+69</v>
      </c>
    </row>
    <row r="499" spans="1:6" x14ac:dyDescent="0.25">
      <c r="A499">
        <f>'Mg2+离子浓度'!A512</f>
        <v>0</v>
      </c>
      <c r="B499" s="5">
        <f>过饱和度!D501</f>
        <v>4.9835485026151005</v>
      </c>
      <c r="C499" s="5">
        <f>过饱和度!H501</f>
        <v>11616902040297.951</v>
      </c>
      <c r="D499" s="5">
        <f>过饱和度!K501</f>
        <v>3.5245734195706825E+22</v>
      </c>
      <c r="E499" s="5">
        <f>过饱和度!N501</f>
        <v>5.7835886909792631E+21</v>
      </c>
      <c r="F499" s="5">
        <f>过饱和度!Q501</f>
        <v>5.7290805617061236E+69</v>
      </c>
    </row>
    <row r="500" spans="1:6" x14ac:dyDescent="0.25">
      <c r="A500">
        <f>'Mg2+离子浓度'!A513</f>
        <v>0</v>
      </c>
      <c r="B500" s="5">
        <f>过饱和度!D502</f>
        <v>4.9835485028151005</v>
      </c>
      <c r="C500" s="5">
        <f>过饱和度!H502</f>
        <v>11616956748670.828</v>
      </c>
      <c r="D500" s="5">
        <f>过饱和度!K502</f>
        <v>3.5245955470154038E+22</v>
      </c>
      <c r="E500" s="5">
        <f>过饱和度!N502</f>
        <v>5.7836250001746365E+21</v>
      </c>
      <c r="F500" s="5">
        <f>过饱和度!Q502</f>
        <v>5.7291344890168845E+69</v>
      </c>
    </row>
    <row r="501" spans="1:6" x14ac:dyDescent="0.25">
      <c r="A501">
        <f>'Mg2+离子浓度'!A514</f>
        <v>0</v>
      </c>
      <c r="B501" s="5">
        <f>过饱和度!D503</f>
        <v>4.9835485118151004</v>
      </c>
      <c r="C501" s="5">
        <f>过饱和度!H503</f>
        <v>11619419508468.189</v>
      </c>
      <c r="D501" s="5">
        <f>过饱和度!K503</f>
        <v>3.5255916503085202E+22</v>
      </c>
      <c r="E501" s="5">
        <f>过饱和度!N503</f>
        <v>5.7852594944355263E+21</v>
      </c>
      <c r="F501" s="5">
        <f>过饱和度!Q503</f>
        <v>5.7315624554791919E+69</v>
      </c>
    </row>
    <row r="502" spans="1:6" x14ac:dyDescent="0.25">
      <c r="A502">
        <f>'Mg2+离子浓度'!A515</f>
        <v>0</v>
      </c>
      <c r="B502" s="5">
        <f>过饱和度!D504</f>
        <v>4.9835486018151007</v>
      </c>
      <c r="C502" s="5">
        <f>过饱和度!H504</f>
        <v>11644067099278.555</v>
      </c>
      <c r="D502" s="5">
        <f>过饱和度!K504</f>
        <v>3.5355646126554849E+22</v>
      </c>
      <c r="E502" s="5">
        <f>过饱和度!N504</f>
        <v>5.8016239827557275E+21</v>
      </c>
      <c r="F502" s="5">
        <f>过饱和度!Q504</f>
        <v>5.7558902789527058E+69</v>
      </c>
    </row>
    <row r="503" spans="1:6" x14ac:dyDescent="0.25">
      <c r="A503">
        <f>'Mg2+离子浓度'!A516</f>
        <v>0</v>
      </c>
      <c r="B503" s="5">
        <f>过饱和度!D505</f>
        <v>4.9835495018151006</v>
      </c>
      <c r="C503" s="5">
        <f>过饱和度!H505</f>
        <v>11892465477900.273</v>
      </c>
      <c r="D503" s="5">
        <f>过饱和度!K505</f>
        <v>3.636463053282109E+22</v>
      </c>
      <c r="E503" s="5">
        <f>过饱和度!N505</f>
        <v>5.9671866130974324E+21</v>
      </c>
      <c r="F503" s="5">
        <f>过饱和度!Q505</f>
        <v>6.0039413365211296E+69</v>
      </c>
    </row>
    <row r="504" spans="1:6" x14ac:dyDescent="0.25">
      <c r="A504">
        <f>'Mg2+离子浓度'!A517</f>
        <v>7.4868119641229509E-6</v>
      </c>
      <c r="B504" s="5">
        <f>过饱和度!D506</f>
        <v>4.9835559886270646</v>
      </c>
      <c r="C504" s="5">
        <f>过饱和度!H506</f>
        <v>13788079230753.504</v>
      </c>
      <c r="D504" s="5">
        <f>过饱和度!K506</f>
        <v>4.4289869479794845E+22</v>
      </c>
      <c r="E504" s="5">
        <f>过饱和度!N506</f>
        <v>7.267622864510966E+21</v>
      </c>
      <c r="F504" s="5">
        <f>过饱和度!Q506</f>
        <v>8.0691712999376608E+69</v>
      </c>
    </row>
    <row r="505" spans="1:6" x14ac:dyDescent="0.25">
      <c r="A505">
        <f>'Mg2+离子浓度'!A518</f>
        <v>0</v>
      </c>
      <c r="B505" s="5">
        <f>过饱和度!D507</f>
        <v>4.983558501815101</v>
      </c>
      <c r="C505" s="5">
        <f>过饱和度!H507</f>
        <v>13788076804626.701</v>
      </c>
      <c r="D505" s="5">
        <f>过饱和度!K507</f>
        <v>4.4289860016998168E+22</v>
      </c>
      <c r="E505" s="5">
        <f>过饱和度!N507</f>
        <v>7.2676213994584382E+21</v>
      </c>
      <c r="F505" s="5">
        <f>过饱和度!Q507</f>
        <v>8.069176186067886E+69</v>
      </c>
    </row>
    <row r="506" spans="1:6" x14ac:dyDescent="0.25">
      <c r="A506">
        <f>'Mg2+离子浓度'!A519</f>
        <v>0</v>
      </c>
      <c r="B506" s="5">
        <f>过饱和度!D508</f>
        <v>4.9835685018151006</v>
      </c>
      <c r="C506" s="5">
        <f>过饱和度!H508</f>
        <v>13788072014376.031</v>
      </c>
      <c r="D506" s="5">
        <f>过饱和度!K508</f>
        <v>4.4289841378450817E+22</v>
      </c>
      <c r="E506" s="5">
        <f>过饱和度!N508</f>
        <v>7.2676185159943785E+21</v>
      </c>
      <c r="F506" s="5">
        <f>过饱和度!Q508</f>
        <v>8.069202169856442E+69</v>
      </c>
    </row>
    <row r="507" spans="1:6" x14ac:dyDescent="0.25">
      <c r="A507">
        <f>'Mg2+离子浓度'!A520</f>
        <v>0</v>
      </c>
      <c r="B507" s="5">
        <f>过饱和度!D509</f>
        <v>4.9835985018151003</v>
      </c>
      <c r="C507" s="5">
        <f>过饱和度!H509</f>
        <v>13788063842654.67</v>
      </c>
      <c r="D507" s="5">
        <f>过饱和度!K509</f>
        <v>4.4289809698962371E+22</v>
      </c>
      <c r="E507" s="5">
        <f>过饱和度!N509</f>
        <v>7.2676136207047417E+21</v>
      </c>
      <c r="F507" s="5">
        <f>过饱和度!Q509</f>
        <v>8.0692884599581746E+69</v>
      </c>
    </row>
    <row r="508" spans="1:6" x14ac:dyDescent="0.25">
      <c r="A508">
        <f>'Mg2+离子浓度'!A521</f>
        <v>0</v>
      </c>
      <c r="B508" s="5">
        <f>过饱和度!D510</f>
        <v>4.983628501815101</v>
      </c>
      <c r="C508" s="5">
        <f>过饱和度!H510</f>
        <v>13788055670938.211</v>
      </c>
      <c r="D508" s="5">
        <f>过饱和度!K510</f>
        <v>4.4289778019496876E+22</v>
      </c>
      <c r="E508" s="5">
        <f>过饱和度!N510</f>
        <v>7.2676087254184498E+21</v>
      </c>
      <c r="F508" s="5">
        <f>过饱和度!Q510</f>
        <v>8.0693747504008339E+69</v>
      </c>
    </row>
    <row r="509" spans="1:6" x14ac:dyDescent="0.25">
      <c r="A509">
        <f>'Mg2+离子浓度'!A522</f>
        <v>0</v>
      </c>
      <c r="B509" s="5">
        <f>过饱和度!D511</f>
        <v>4.9836485018151002</v>
      </c>
      <c r="C509" s="5">
        <f>过饱和度!H511</f>
        <v>13788048954368.346</v>
      </c>
      <c r="D509" s="5">
        <f>过饱和度!K511</f>
        <v>4.4289751939431348E+22</v>
      </c>
      <c r="E509" s="5">
        <f>过饱和度!N511</f>
        <v>7.2676046933358815E+21</v>
      </c>
      <c r="F509" s="5">
        <f>过饱和度!Q511</f>
        <v>8.0694305708431774E+69</v>
      </c>
    </row>
    <row r="510" spans="1:6" x14ac:dyDescent="0.25">
      <c r="A510">
        <f>'Mg2+离子浓度'!A523</f>
        <v>0</v>
      </c>
      <c r="B510" s="5">
        <f>过饱和度!D512</f>
        <v>4.9837485018151009</v>
      </c>
      <c r="C510" s="5">
        <f>过饱和度!H512</f>
        <v>13788034481646.143</v>
      </c>
      <c r="D510" s="5">
        <f>过饱和度!K512</f>
        <v>4.4289696253335952E+22</v>
      </c>
      <c r="E510" s="5">
        <f>过饱和度!N512</f>
        <v>7.2675961090023243E+21</v>
      </c>
      <c r="F510" s="5">
        <f>过饱和度!Q512</f>
        <v>8.0697353823696088E+69</v>
      </c>
    </row>
    <row r="511" spans="1:6" x14ac:dyDescent="0.25">
      <c r="A511">
        <f>'Mg2+离子浓度'!A524</f>
        <v>0</v>
      </c>
      <c r="B511" s="5">
        <f>过饱和度!D513</f>
        <v>4.9840485018151011</v>
      </c>
      <c r="C511" s="5">
        <f>过饱和度!H513</f>
        <v>13788010666510.99</v>
      </c>
      <c r="D511" s="5">
        <f>过饱和度!K513</f>
        <v>4.4289605836374358E+22</v>
      </c>
      <c r="E511" s="5">
        <f>过饱和度!N513</f>
        <v>7.2675822306604624E+21</v>
      </c>
      <c r="F511" s="5">
        <f>过饱和度!Q513</f>
        <v>8.0706762206347761E+69</v>
      </c>
    </row>
    <row r="512" spans="1:6" x14ac:dyDescent="0.25">
      <c r="A512">
        <f>'Mg2+离子浓度'!A525</f>
        <v>0</v>
      </c>
      <c r="B512" s="5">
        <f>过饱和度!D514</f>
        <v>4.9843485018151004</v>
      </c>
      <c r="C512" s="5">
        <f>过饱和度!H514</f>
        <v>13787986851418.768</v>
      </c>
      <c r="D512" s="5">
        <f>过饱和度!K514</f>
        <v>4.428951541960597E+22</v>
      </c>
      <c r="E512" s="5">
        <f>过饱和度!N514</f>
        <v>7.2675683523465168E+21</v>
      </c>
      <c r="F512" s="5">
        <f>过饱和度!Q514</f>
        <v>8.0716171101878337E+69</v>
      </c>
    </row>
    <row r="513" spans="1:6" x14ac:dyDescent="0.25">
      <c r="A513">
        <f>'Mg2+离子浓度'!A526</f>
        <v>0</v>
      </c>
      <c r="B513" s="5">
        <f>过饱和度!D515</f>
        <v>4.9845485018151008</v>
      </c>
      <c r="C513" s="5">
        <f>过饱和度!H515</f>
        <v>13787966962561.584</v>
      </c>
      <c r="D513" s="5">
        <f>过饱和度!K515</f>
        <v>4.4289439455705848E+22</v>
      </c>
      <c r="E513" s="5">
        <f>过饱和度!N515</f>
        <v>7.2675566697678153E+21</v>
      </c>
      <c r="F513" s="5">
        <f>过饱和度!Q515</f>
        <v>8.0722389994258917E+69</v>
      </c>
    </row>
    <row r="514" spans="1:6" x14ac:dyDescent="0.25">
      <c r="A514">
        <f>'Mg2+离子浓度'!A527</f>
        <v>0</v>
      </c>
      <c r="B514" s="5">
        <f>过饱和度!D516</f>
        <v>4.9855485018151011</v>
      </c>
      <c r="C514" s="5">
        <f>过饱和度!H516</f>
        <v>13787927949524.613</v>
      </c>
      <c r="D514" s="5">
        <f>过饱和度!K516</f>
        <v>4.4289295902027159E+22</v>
      </c>
      <c r="E514" s="5">
        <f>过饱和度!N516</f>
        <v>7.2675348634577142E+21</v>
      </c>
      <c r="F514" s="5">
        <f>过饱和度!Q516</f>
        <v>8.0754301256708494E+69</v>
      </c>
    </row>
    <row r="515" spans="1:6" x14ac:dyDescent="0.25">
      <c r="A515">
        <f>'Mg2+离子浓度'!A528</f>
        <v>0</v>
      </c>
      <c r="B515" s="5">
        <f>过饱和度!D517</f>
        <v>4.9885485018151003</v>
      </c>
      <c r="C515" s="5">
        <f>过饱和度!H517</f>
        <v>13787872900315.688</v>
      </c>
      <c r="D515" s="5">
        <f>过饱和度!K517</f>
        <v>4.4289107600491191E+22</v>
      </c>
      <c r="E515" s="5">
        <f>过饱和度!N517</f>
        <v>7.2675069952519926E+21</v>
      </c>
      <c r="F515" s="5">
        <f>过饱和度!Q517</f>
        <v>8.0850907232609225E+69</v>
      </c>
    </row>
    <row r="516" spans="1:6" x14ac:dyDescent="0.25">
      <c r="A516">
        <f>'Mg2+离子浓度'!A529</f>
        <v>0</v>
      </c>
      <c r="B516" s="5">
        <f>过饱和度!D518</f>
        <v>4.9915485018151005</v>
      </c>
      <c r="C516" s="5">
        <f>过饱和度!H518</f>
        <v>13787817851361.379</v>
      </c>
      <c r="D516" s="5">
        <f>过饱和度!K518</f>
        <v>4.4288919299923588E+22</v>
      </c>
      <c r="E516" s="5">
        <f>过饱和度!N518</f>
        <v>7.2674791271806649E+21</v>
      </c>
      <c r="F516" s="5">
        <f>过饱和度!Q518</f>
        <v>8.0947570245349421E+69</v>
      </c>
    </row>
    <row r="517" spans="1:6" x14ac:dyDescent="0.25">
      <c r="A517">
        <f>'Mg2+离子浓度'!A530</f>
        <v>0</v>
      </c>
      <c r="B517" s="5">
        <f>过饱和度!D519</f>
        <v>4.9935485018151002</v>
      </c>
      <c r="C517" s="5">
        <f>过饱和度!H519</f>
        <v>13787768464843.873</v>
      </c>
      <c r="D517" s="5">
        <f>过饱和度!K519</f>
        <v>4.4288744163542508E+22</v>
      </c>
      <c r="E517" s="5">
        <f>过饱和度!N519</f>
        <v>7.267452863101464E+21</v>
      </c>
      <c r="F517" s="5">
        <f>过饱和度!Q519</f>
        <v>8.101187260107559E+69</v>
      </c>
    </row>
    <row r="518" spans="1:6" x14ac:dyDescent="0.25">
      <c r="A518">
        <f>'Mg2+离子浓度'!A531</f>
        <v>0</v>
      </c>
      <c r="B518" s="5">
        <f>过饱和度!D520</f>
        <v>5.0035485018151009</v>
      </c>
      <c r="C518" s="5">
        <f>过饱和度!H520</f>
        <v>13787712630005.336</v>
      </c>
      <c r="D518" s="5">
        <f>过饱和度!K520</f>
        <v>4.4288615607986748E+22</v>
      </c>
      <c r="E518" s="5">
        <f>过饱和度!N520</f>
        <v>7.2674373012015337E+21</v>
      </c>
      <c r="F518" s="5">
        <f>过饱和度!Q520</f>
        <v>8.133635145032989E+69</v>
      </c>
    </row>
    <row r="519" spans="1:6" x14ac:dyDescent="0.25">
      <c r="A519">
        <f>'Mg2+离子浓度'!A532</f>
        <v>0</v>
      </c>
      <c r="B519" s="5">
        <f>过饱和度!D521</f>
        <v>5.0335485018151012</v>
      </c>
      <c r="C519" s="5">
        <f>过饱和度!H521</f>
        <v>13787741150248.166</v>
      </c>
      <c r="D519" s="5">
        <f>过饱和度!K521</f>
        <v>4.4288996331677653E+22</v>
      </c>
      <c r="E519" s="5">
        <f>过饱和度!N521</f>
        <v>7.2675093588939249E+21</v>
      </c>
      <c r="F519" s="5">
        <f>过饱和度!Q521</f>
        <v>8.2316361189338691E+69</v>
      </c>
    </row>
    <row r="520" spans="1:6" x14ac:dyDescent="0.25">
      <c r="A520">
        <f>'Mg2+离子浓度'!A533</f>
        <v>0</v>
      </c>
      <c r="B520" s="5">
        <f>过饱和度!D522</f>
        <v>5.0635485018151005</v>
      </c>
      <c r="C520" s="5">
        <f>过饱和度!H522</f>
        <v>13787769669474.215</v>
      </c>
      <c r="D520" s="5">
        <f>过饱和度!K522</f>
        <v>4.4289377053457953E+22</v>
      </c>
      <c r="E520" s="5">
        <f>过饱和度!N522</f>
        <v>7.2675814164502099E+21</v>
      </c>
      <c r="F520" s="5">
        <f>过饱和度!Q522</f>
        <v>8.3302260159835198E+69</v>
      </c>
    </row>
    <row r="521" spans="1:6" x14ac:dyDescent="0.25">
      <c r="A521">
        <f>'Mg2+离子浓度'!A534</f>
        <v>0</v>
      </c>
      <c r="B521" s="5">
        <f>过饱和度!D523</f>
        <v>5.083548501815101</v>
      </c>
      <c r="C521" s="5">
        <f>过饱和度!H523</f>
        <v>13787748561012.814</v>
      </c>
      <c r="D521" s="5">
        <f>过饱和度!K523</f>
        <v>4.4289474006043196E+22</v>
      </c>
      <c r="E521" s="5">
        <f>过饱和度!N523</f>
        <v>7.2676051508809632E+21</v>
      </c>
      <c r="F521" s="5">
        <f>过饱和度!Q523</f>
        <v>8.3962236660301808E+69</v>
      </c>
    </row>
    <row r="522" spans="1:6" x14ac:dyDescent="0.25">
      <c r="A522">
        <f>'Mg2+离子浓度'!A535</f>
        <v>0</v>
      </c>
      <c r="B522" s="5">
        <f>过饱和度!D524</f>
        <v>5.1335485018151008</v>
      </c>
      <c r="C522" s="5">
        <f>过饱和度!H524</f>
        <v>13787896685688.33</v>
      </c>
      <c r="D522" s="5">
        <f>过饱和度!K524</f>
        <v>4.4290501841249746E+22</v>
      </c>
      <c r="E522" s="5">
        <f>过饱和度!N524</f>
        <v>7.2677861847432681E+21</v>
      </c>
      <c r="F522" s="5">
        <f>过饱和度!Q524</f>
        <v>8.5626458749005601E+69</v>
      </c>
    </row>
    <row r="523" spans="1:6" x14ac:dyDescent="0.25">
      <c r="A523" t="str">
        <f>'Mg2+离子浓度'!A536</f>
        <v>(t1+t2)*18</v>
      </c>
      <c r="B523" s="5">
        <f>过饱和度!D525</f>
        <v>5.1835485018151006</v>
      </c>
      <c r="C523" s="5">
        <f>过饱和度!H525</f>
        <v>13788044807647.211</v>
      </c>
      <c r="D523" s="5">
        <f>过饱和度!K525</f>
        <v>4.4291529679551674E+22</v>
      </c>
      <c r="E523" s="5">
        <f>过饱和度!N525</f>
        <v>7.2679672197088417E+21</v>
      </c>
      <c r="F523" s="5">
        <f>过饱和度!Q525</f>
        <v>8.7307098783523417E+69</v>
      </c>
    </row>
    <row r="524" spans="1:6" x14ac:dyDescent="0.25">
      <c r="A524">
        <f>'Mg2+离子浓度'!A537</f>
        <v>5.2766825592612419</v>
      </c>
      <c r="B524" s="5">
        <f>过饱和度!D526</f>
        <v>5.2335485018151005</v>
      </c>
      <c r="C524" s="5">
        <f>过饱和度!H526</f>
        <v>13788192926889.438</v>
      </c>
      <c r="D524" s="5">
        <f>过饱和度!K526</f>
        <v>4.4292557520948571E+22</v>
      </c>
      <c r="E524" s="5">
        <f>过饱和度!N526</f>
        <v>7.2681482557776221E+21</v>
      </c>
      <c r="F524" s="5">
        <f>过饱和度!Q526</f>
        <v>8.9004159262051467E+69</v>
      </c>
    </row>
    <row r="525" spans="1:6" x14ac:dyDescent="0.25">
      <c r="A525">
        <f>'Mg2+离子浓度'!A538</f>
        <v>0.2931415442581049</v>
      </c>
      <c r="B525" s="5">
        <f>过饱和度!D527</f>
        <v>5.2766975328851693</v>
      </c>
      <c r="C525" s="5">
        <f>过饱和度!H527</f>
        <v>13788297936573.299</v>
      </c>
      <c r="D525" s="5">
        <f>过饱和度!K527</f>
        <v>4.4293355337260684E+22</v>
      </c>
      <c r="E525" s="5">
        <f>过饱和度!N527</f>
        <v>7.2682906676642678E+21</v>
      </c>
      <c r="F525" s="5">
        <f>过饱和度!Q527</f>
        <v>9.0481547243715909E+69</v>
      </c>
    </row>
    <row r="526" spans="1:6" x14ac:dyDescent="0.25">
      <c r="A526">
        <f>'Mg2+离子浓度'!A539</f>
        <v>0</v>
      </c>
      <c r="B526" s="5">
        <f>过饱和度!D528</f>
        <v>5.2766975329851693</v>
      </c>
      <c r="C526" s="5">
        <f>过饱和度!H528</f>
        <v>13788328596016.258</v>
      </c>
      <c r="D526" s="5">
        <f>过饱和度!K528</f>
        <v>4.4293486635327387E+22</v>
      </c>
      <c r="E526" s="5">
        <f>过饱和度!N528</f>
        <v>7.2683122128154809E+21</v>
      </c>
      <c r="F526" s="5">
        <f>过饱和度!Q528</f>
        <v>9.048194937135925E+69</v>
      </c>
    </row>
    <row r="527" spans="1:6" x14ac:dyDescent="0.25">
      <c r="A527">
        <f>'Mg2+离子浓度'!A540</f>
        <v>0</v>
      </c>
      <c r="B527" s="5">
        <f>过饱和度!D529</f>
        <v>5.2766975332851693</v>
      </c>
      <c r="C527" s="5">
        <f>过饱和度!H529</f>
        <v>13788420594221.256</v>
      </c>
      <c r="D527" s="5">
        <f>过饱和度!K529</f>
        <v>4.4293880607926888E+22</v>
      </c>
      <c r="E527" s="5">
        <f>过饱和度!N529</f>
        <v>7.2683768604323532E+21</v>
      </c>
      <c r="F527" s="5">
        <f>过饱和度!Q529</f>
        <v>9.0483156058906998E+69</v>
      </c>
    </row>
    <row r="528" spans="1:6" x14ac:dyDescent="0.25">
      <c r="A528">
        <f>'Mg2+离子浓度'!A541</f>
        <v>0</v>
      </c>
      <c r="B528" s="5">
        <f>过饱和度!D530</f>
        <v>5.2766975336851694</v>
      </c>
      <c r="C528" s="5">
        <f>过饱和度!H530</f>
        <v>13788543263914.68</v>
      </c>
      <c r="D528" s="5">
        <f>过饱和度!K530</f>
        <v>4.4294405927517777E+22</v>
      </c>
      <c r="E528" s="5">
        <f>过饱和度!N530</f>
        <v>7.2684630608235809E+21</v>
      </c>
      <c r="F528" s="5">
        <f>过饱和度!Q530</f>
        <v>9.0484765068649622E+69</v>
      </c>
    </row>
    <row r="529" spans="1:6" x14ac:dyDescent="0.25">
      <c r="A529">
        <f>'Mg2+离子浓度'!A542</f>
        <v>0</v>
      </c>
      <c r="B529" s="5">
        <f>过饱和度!D531</f>
        <v>5.2766975338851694</v>
      </c>
      <c r="C529" s="5">
        <f>过饱和度!H531</f>
        <v>13788604592630.037</v>
      </c>
      <c r="D529" s="5">
        <f>过饱和度!K531</f>
        <v>4.4294668564025477E+22</v>
      </c>
      <c r="E529" s="5">
        <f>过饱和度!N531</f>
        <v>7.2685061574270197E+21</v>
      </c>
      <c r="F529" s="5">
        <f>过饱和度!Q531</f>
        <v>9.0485569485865439E+69</v>
      </c>
    </row>
    <row r="530" spans="1:6" x14ac:dyDescent="0.25">
      <c r="A530">
        <f>'Mg2+离子浓度'!A543</f>
        <v>0</v>
      </c>
      <c r="B530" s="5">
        <f>过饱和度!D532</f>
        <v>5.2766975428851692</v>
      </c>
      <c r="C530" s="5">
        <f>过饱和度!H532</f>
        <v>13791365410128.645</v>
      </c>
      <c r="D530" s="5">
        <f>过饱和度!K532</f>
        <v>4.4306491688824166E+22</v>
      </c>
      <c r="E530" s="5">
        <f>过饱和度!N532</f>
        <v>7.270446210066272E+21</v>
      </c>
      <c r="F530" s="5">
        <f>过饱和度!Q532</f>
        <v>9.0521787058282881E+69</v>
      </c>
    </row>
    <row r="531" spans="1:6" x14ac:dyDescent="0.25">
      <c r="A531">
        <f>'Mg2+离子浓度'!A544</f>
        <v>0</v>
      </c>
      <c r="B531" s="5">
        <f>过饱和度!D533</f>
        <v>5.2766976328851696</v>
      </c>
      <c r="C531" s="5">
        <f>过饱和度!H533</f>
        <v>13818994861248.527</v>
      </c>
      <c r="D531" s="5">
        <f>过饱和度!K533</f>
        <v>4.4424857089492168E+22</v>
      </c>
      <c r="E531" s="5">
        <f>过饱和度!N533</f>
        <v>7.2898687129652392E+21</v>
      </c>
      <c r="F531" s="5">
        <f>过饱和度!Q533</f>
        <v>9.0884642873805471E+69</v>
      </c>
    </row>
    <row r="532" spans="1:6" x14ac:dyDescent="0.25">
      <c r="A532">
        <f>'Mg2+离子浓度'!A545</f>
        <v>0</v>
      </c>
      <c r="B532" s="5">
        <f>过饱和度!D534</f>
        <v>5.2766985328851694</v>
      </c>
      <c r="C532" s="5">
        <f>过饱和度!H534</f>
        <v>14097324877306.258</v>
      </c>
      <c r="D532" s="5">
        <f>过饱和度!K534</f>
        <v>4.5621611130025966E+22</v>
      </c>
      <c r="E532" s="5">
        <f>过饱和度!N534</f>
        <v>7.4862431365678708E+21</v>
      </c>
      <c r="F532" s="5">
        <f>过饱和度!Q534</f>
        <v>9.4580406346674022E+69</v>
      </c>
    </row>
    <row r="533" spans="1:6" x14ac:dyDescent="0.25">
      <c r="A533">
        <f>'Mg2+离子浓度'!A546</f>
        <v>7.4868119641229509E-6</v>
      </c>
      <c r="B533" s="5">
        <f>过饱和度!D535</f>
        <v>5.2767050196971335</v>
      </c>
      <c r="C533" s="5">
        <f>过饱和度!H535</f>
        <v>16214726104677.334</v>
      </c>
      <c r="D533" s="5">
        <f>过饱和度!K535</f>
        <v>5.4977447168413587E+22</v>
      </c>
      <c r="E533" s="5">
        <f>过饱和度!N535</f>
        <v>9.021430758446227E+21</v>
      </c>
      <c r="F533" s="5">
        <f>过饱和度!Q535</f>
        <v>1.2510649041344774E+70</v>
      </c>
    </row>
    <row r="534" spans="1:6" x14ac:dyDescent="0.25">
      <c r="A534">
        <f>'Mg2+离子浓度'!A547</f>
        <v>0</v>
      </c>
      <c r="B534" s="5">
        <f>过饱和度!D536</f>
        <v>5.2767075328851689</v>
      </c>
      <c r="C534" s="5">
        <f>过饱和度!H536</f>
        <v>16214723250026.387</v>
      </c>
      <c r="D534" s="5">
        <f>过饱和度!K536</f>
        <v>5.4977435414342253E+22</v>
      </c>
      <c r="E534" s="5">
        <f>过饱和度!N536</f>
        <v>9.021428938568732E+21</v>
      </c>
      <c r="F534" s="5">
        <f>过饱和度!Q536</f>
        <v>1.251065591234668E+70</v>
      </c>
    </row>
    <row r="535" spans="1:6" x14ac:dyDescent="0.25">
      <c r="A535">
        <f>'Mg2+离子浓度'!A548</f>
        <v>0</v>
      </c>
      <c r="B535" s="5">
        <f>过饱和度!D537</f>
        <v>5.2767175328851694</v>
      </c>
      <c r="C535" s="5">
        <f>过饱和度!H537</f>
        <v>16214717610600.852</v>
      </c>
      <c r="D535" s="5">
        <f>过饱和度!K537</f>
        <v>5.4977412247057427E+22</v>
      </c>
      <c r="E535" s="5">
        <f>过饱和度!N537</f>
        <v>9.0214253541739662E+21</v>
      </c>
      <c r="F535" s="5">
        <f>过饱和度!Q537</f>
        <v>1.2510693394744223E+70</v>
      </c>
    </row>
    <row r="536" spans="1:6" x14ac:dyDescent="0.25">
      <c r="A536">
        <f>'Mg2+离子浓度'!A549</f>
        <v>0</v>
      </c>
      <c r="B536" s="5">
        <f>过饱和度!D538</f>
        <v>5.2767475328851692</v>
      </c>
      <c r="C536" s="5">
        <f>过饱和度!H538</f>
        <v>16214707982359.549</v>
      </c>
      <c r="D536" s="5">
        <f>过饱和度!K538</f>
        <v>5.4977372829777048E+22</v>
      </c>
      <c r="E536" s="5">
        <f>过饱和度!N538</f>
        <v>9.0214192622658944E+21</v>
      </c>
      <c r="F536" s="5">
        <f>过饱和度!Q538</f>
        <v>1.2510818770474273E+70</v>
      </c>
    </row>
    <row r="537" spans="1:6" x14ac:dyDescent="0.25">
      <c r="A537">
        <f>'Mg2+离子浓度'!A550</f>
        <v>0</v>
      </c>
      <c r="B537" s="5">
        <f>过饱和度!D539</f>
        <v>5.2767775328851689</v>
      </c>
      <c r="C537" s="5">
        <f>过饱和度!H539</f>
        <v>16214698354124.021</v>
      </c>
      <c r="D537" s="5">
        <f>过饱和度!K539</f>
        <v>5.4977333412525223E+22</v>
      </c>
      <c r="E537" s="5">
        <f>过饱和度!N539</f>
        <v>9.0214131703619854E+21</v>
      </c>
      <c r="F537" s="5">
        <f>过饱和度!Q539</f>
        <v>1.2510944146656333E+70</v>
      </c>
    </row>
    <row r="538" spans="1:6" x14ac:dyDescent="0.25">
      <c r="A538">
        <f>'Mg2+离子浓度'!A551</f>
        <v>0</v>
      </c>
      <c r="B538" s="5">
        <f>过饱和度!D540</f>
        <v>5.2767975328851691</v>
      </c>
      <c r="C538" s="5">
        <f>过饱和度!H540</f>
        <v>16214690443244.957</v>
      </c>
      <c r="D538" s="5">
        <f>过饱和度!K540</f>
        <v>5.4977300976937371E+22</v>
      </c>
      <c r="E538" s="5">
        <f>过饱和度!N540</f>
        <v>9.0214081550674181E+21</v>
      </c>
      <c r="F538" s="5">
        <f>过饱和度!Q540</f>
        <v>1.2511025084909391E+70</v>
      </c>
    </row>
    <row r="539" spans="1:6" x14ac:dyDescent="0.25">
      <c r="A539">
        <f>'Mg2+离子浓度'!A552</f>
        <v>0</v>
      </c>
      <c r="B539" s="5">
        <f>过饱和度!D541</f>
        <v>5.2768975328851697</v>
      </c>
      <c r="C539" s="5">
        <f>过饱和度!H541</f>
        <v>16214673362282.844</v>
      </c>
      <c r="D539" s="5">
        <f>过饱和度!K541</f>
        <v>5.4977231542503778E+22</v>
      </c>
      <c r="E539" s="5">
        <f>过饱和度!N541</f>
        <v>9.0213974481896682E+21</v>
      </c>
      <c r="F539" s="5">
        <f>过饱和度!Q541</f>
        <v>1.2511469635906614E+70</v>
      </c>
    </row>
    <row r="540" spans="1:6" x14ac:dyDescent="0.25">
      <c r="A540">
        <f>'Mg2+离子浓度'!A553</f>
        <v>0</v>
      </c>
      <c r="B540" s="5">
        <f>过饱和度!D542</f>
        <v>5.277197532885169</v>
      </c>
      <c r="C540" s="5">
        <f>过饱和度!H542</f>
        <v>16214645172483.512</v>
      </c>
      <c r="D540" s="5">
        <f>过饱和度!K542</f>
        <v>5.497711837482892E+22</v>
      </c>
      <c r="E540" s="5">
        <f>过饱和度!N542</f>
        <v>9.0213800677838978E+21</v>
      </c>
      <c r="F540" s="5">
        <f>过饱和度!Q542</f>
        <v>1.2512844219590132E+70</v>
      </c>
    </row>
    <row r="541" spans="1:6" x14ac:dyDescent="0.25">
      <c r="A541">
        <f>'Mg2+离子浓度'!A554</f>
        <v>0</v>
      </c>
      <c r="B541" s="5">
        <f>过饱和度!D543</f>
        <v>5.2774975328851692</v>
      </c>
      <c r="C541" s="5">
        <f>过饱和度!H543</f>
        <v>16214616982735.203</v>
      </c>
      <c r="D541" s="5">
        <f>过饱和度!K543</f>
        <v>5.4977005207397289E+22</v>
      </c>
      <c r="E541" s="5">
        <f>过饱和度!N543</f>
        <v>9.0213626874132955E+21</v>
      </c>
      <c r="F541" s="5">
        <f>过饱和度!Q543</f>
        <v>1.2514218873533351E+70</v>
      </c>
    </row>
    <row r="542" spans="1:6" x14ac:dyDescent="0.25">
      <c r="A542">
        <f>'Mg2+离子浓度'!A555</f>
        <v>0</v>
      </c>
      <c r="B542" s="5">
        <f>过饱和度!D544</f>
        <v>5.2776975328851696</v>
      </c>
      <c r="C542" s="5">
        <f>过饱和度!H544</f>
        <v>16214593471322.418</v>
      </c>
      <c r="D542" s="5">
        <f>过饱和度!K544</f>
        <v>5.4976910291193219E+22</v>
      </c>
      <c r="E542" s="5">
        <f>过饱和度!N544</f>
        <v>9.0213480836388241E+21</v>
      </c>
      <c r="F542" s="5">
        <f>过饱和度!Q544</f>
        <v>1.2515126978032832E+70</v>
      </c>
    </row>
    <row r="543" spans="1:6" x14ac:dyDescent="0.25">
      <c r="A543">
        <f>'Mg2+离子浓度'!A556</f>
        <v>0</v>
      </c>
      <c r="B543" s="5">
        <f>过饱和度!D545</f>
        <v>5.2786975328851691</v>
      </c>
      <c r="C543" s="5">
        <f>过饱和度!H545</f>
        <v>16214546981165.691</v>
      </c>
      <c r="D543" s="5">
        <f>过饱和度!K545</f>
        <v>5.497672898924143E+22</v>
      </c>
      <c r="E543" s="5">
        <f>过饱和度!N545</f>
        <v>9.0213205051754571E+21</v>
      </c>
      <c r="F543" s="5">
        <f>过饱和度!Q545</f>
        <v>1.2519794073179554E+70</v>
      </c>
    </row>
    <row r="544" spans="1:6" x14ac:dyDescent="0.25">
      <c r="A544">
        <f>'Mg2+离子浓度'!A557</f>
        <v>0</v>
      </c>
      <c r="B544" s="5">
        <f>过饱和度!D546</f>
        <v>5.2816975328851692</v>
      </c>
      <c r="C544" s="5">
        <f>过饱和度!H546</f>
        <v>16214480410580.045</v>
      </c>
      <c r="D544" s="5">
        <f>过饱和度!K546</f>
        <v>5.4976485926636593E+22</v>
      </c>
      <c r="E544" s="5">
        <f>过饱和度!N546</f>
        <v>9.0212843821795849E+21</v>
      </c>
      <c r="F544" s="5">
        <f>过饱和度!Q546</f>
        <v>1.253392993104411E+70</v>
      </c>
    </row>
    <row r="545" spans="1:6" x14ac:dyDescent="0.25">
      <c r="A545">
        <f>'Mg2+离子浓度'!A558</f>
        <v>0</v>
      </c>
      <c r="B545" s="5">
        <f>过饱和度!D547</f>
        <v>5.2846975328851693</v>
      </c>
      <c r="C545" s="5">
        <f>过饱和度!H547</f>
        <v>16214413840308.387</v>
      </c>
      <c r="D545" s="5">
        <f>过饱和度!K547</f>
        <v>5.4976242865313199E+22</v>
      </c>
      <c r="E545" s="5">
        <f>过饱和度!N547</f>
        <v>9.0212482593622914E+21</v>
      </c>
      <c r="F545" s="5">
        <f>过饱和度!Q547</f>
        <v>1.2548073655463406E+70</v>
      </c>
    </row>
    <row r="546" spans="1:6" x14ac:dyDescent="0.25">
      <c r="A546">
        <f>'Mg2+离子浓度'!A559</f>
        <v>0</v>
      </c>
      <c r="B546" s="5">
        <f>过饱和度!D548</f>
        <v>5.2866975328851691</v>
      </c>
      <c r="C546" s="5">
        <f>过饱和度!H548</f>
        <v>16214354540026.785</v>
      </c>
      <c r="D546" s="5">
        <f>过饱和度!K548</f>
        <v>5.4976019252229987E+22</v>
      </c>
      <c r="E546" s="5">
        <f>过饱和度!N548</f>
        <v>9.0212146375140804E+21</v>
      </c>
      <c r="F546" s="5">
        <f>过饱和度!Q548</f>
        <v>1.255748061632234E+70</v>
      </c>
    </row>
    <row r="547" spans="1:6" x14ac:dyDescent="0.25">
      <c r="A547">
        <f>'Mg2+离子浓度'!A560</f>
        <v>0</v>
      </c>
      <c r="B547" s="5">
        <f>过饱和度!D549</f>
        <v>5.2966975328851689</v>
      </c>
      <c r="C547" s="5">
        <f>过饱和度!H549</f>
        <v>16214282768786.088</v>
      </c>
      <c r="D547" s="5">
        <f>过饱和度!K549</f>
        <v>5.4975828601815077E+22</v>
      </c>
      <c r="E547" s="5">
        <f>过饱和度!N549</f>
        <v>9.0211902213346317E+21</v>
      </c>
      <c r="F547" s="5">
        <f>过饱和度!Q549</f>
        <v>1.2604968790101291E+70</v>
      </c>
    </row>
    <row r="548" spans="1:6" x14ac:dyDescent="0.25">
      <c r="A548">
        <f>'Mg2+离子浓度'!A561</f>
        <v>0</v>
      </c>
      <c r="B548" s="5">
        <f>过饱和度!D550</f>
        <v>5.3266975328851691</v>
      </c>
      <c r="C548" s="5">
        <f>过饱和度!H550</f>
        <v>16214297979453.871</v>
      </c>
      <c r="D548" s="5">
        <f>过饱和度!K550</f>
        <v>5.4976207977817655E+22</v>
      </c>
      <c r="E548" s="5">
        <f>过饱和度!N550</f>
        <v>9.0212643709835469E+21</v>
      </c>
      <c r="F548" s="5">
        <f>过饱和度!Q550</f>
        <v>1.274838616203451E+70</v>
      </c>
    </row>
    <row r="549" spans="1:6" x14ac:dyDescent="0.25">
      <c r="A549">
        <f>'Mg2+离子浓度'!A562</f>
        <v>0</v>
      </c>
      <c r="B549" s="5">
        <f>过饱和度!D551</f>
        <v>5.3566975328851694</v>
      </c>
      <c r="C549" s="5">
        <f>过饱和度!H551</f>
        <v>16214313189123.949</v>
      </c>
      <c r="D549" s="5">
        <f>过饱和度!K551</f>
        <v>5.497658735129137E+22</v>
      </c>
      <c r="E549" s="5">
        <f>过饱和度!N551</f>
        <v>9.0213385203973714E+21</v>
      </c>
      <c r="F549" s="5">
        <f>过饱和度!Q551</f>
        <v>1.2892617330079256E+70</v>
      </c>
    </row>
    <row r="550" spans="1:6" x14ac:dyDescent="0.25">
      <c r="A550">
        <f>'Mg2+离子浓度'!A563</f>
        <v>0</v>
      </c>
      <c r="B550" s="5">
        <f>过饱和度!D552</f>
        <v>5.3766975328851689</v>
      </c>
      <c r="C550" s="5">
        <f>过饱和度!H552</f>
        <v>16214276146713.721</v>
      </c>
      <c r="D550" s="5">
        <f>过饱和度!K552</f>
        <v>5.4976645553629402E+22</v>
      </c>
      <c r="E550" s="5">
        <f>过饱和度!N552</f>
        <v>9.0213577845443364E+21</v>
      </c>
      <c r="F550" s="5">
        <f>过饱和度!Q552</f>
        <v>1.2989136712617762E+70</v>
      </c>
    </row>
    <row r="551" spans="1:6" x14ac:dyDescent="0.25">
      <c r="A551">
        <f>'Mg2+离子浓度'!A564</f>
        <v>0</v>
      </c>
      <c r="B551" s="5">
        <f>过饱和度!D553</f>
        <v>5.4266975328851697</v>
      </c>
      <c r="C551" s="5">
        <f>过饱和度!H553</f>
        <v>16214419792817.701</v>
      </c>
      <c r="D551" s="5">
        <f>过饱和度!K553</f>
        <v>5.4977766044612533E+22</v>
      </c>
      <c r="E551" s="5">
        <f>过饱和度!N553</f>
        <v>9.0215570095106383E+21</v>
      </c>
      <c r="F551" s="5">
        <f>过饱和度!Q553</f>
        <v>1.3232455095306068E+70</v>
      </c>
    </row>
    <row r="552" spans="1:6" x14ac:dyDescent="0.25">
      <c r="A552" t="str">
        <f>'Mg2+离子浓度'!A565</f>
        <v>(t1+t2)*19</v>
      </c>
      <c r="B552" s="5">
        <f>过饱和度!D554</f>
        <v>5.4766975328851695</v>
      </c>
      <c r="C552" s="5">
        <f>过饱和度!H554</f>
        <v>16214563435912.885</v>
      </c>
      <c r="D552" s="5">
        <f>过饱和度!K554</f>
        <v>5.4978886536657199E+22</v>
      </c>
      <c r="E552" s="5">
        <f>过饱和度!N554</f>
        <v>9.0217562353033271E+21</v>
      </c>
      <c r="F552" s="5">
        <f>过饱和度!Q554</f>
        <v>1.3478042537515247E+70</v>
      </c>
    </row>
    <row r="553" spans="1:6" x14ac:dyDescent="0.25">
      <c r="A553">
        <f>'Mg2+离子浓度'!A566</f>
        <v>5.5698315903313116</v>
      </c>
      <c r="B553" s="5">
        <f>过饱和度!D555</f>
        <v>5.5266975328851693</v>
      </c>
      <c r="C553" s="5">
        <f>过饱和度!H555</f>
        <v>16214707075999.295</v>
      </c>
      <c r="D553" s="5">
        <f>过饱和度!K555</f>
        <v>5.4980007029763134E+22</v>
      </c>
      <c r="E553" s="5">
        <f>过饱和度!N555</f>
        <v>9.0219554619223599E+21</v>
      </c>
      <c r="F553" s="5">
        <f>过饱和度!Q555</f>
        <v>1.372589934639997E+70</v>
      </c>
    </row>
    <row r="554" spans="1:6" x14ac:dyDescent="0.25">
      <c r="A554">
        <f>'Mg2+离子浓度'!A567</f>
        <v>0.2931415442581049</v>
      </c>
      <c r="B554" s="5">
        <f>过饱和度!D556</f>
        <v>5.5698465639552381</v>
      </c>
      <c r="C554" s="5">
        <f>过饱和度!H556</f>
        <v>16214804205452.926</v>
      </c>
      <c r="D554" s="5">
        <f>过饱和度!K556</f>
        <v>5.4980863279586228E+22</v>
      </c>
      <c r="E554" s="5">
        <f>过饱和度!N556</f>
        <v>9.0221102370269063E+21</v>
      </c>
      <c r="F554" s="5">
        <f>过饱和度!Q556</f>
        <v>1.3941566456522573E+70</v>
      </c>
    </row>
    <row r="555" spans="1:6" x14ac:dyDescent="0.25">
      <c r="A555">
        <f>'Mg2+离子浓度'!A568</f>
        <v>0</v>
      </c>
      <c r="B555" s="5">
        <f>过饱和度!D557</f>
        <v>5.5698465640552381</v>
      </c>
      <c r="C555" s="5">
        <f>过饱和度!H557</f>
        <v>16214838362955.93</v>
      </c>
      <c r="D555" s="5">
        <f>过饱和度!K557</f>
        <v>5.498101768123424E+22</v>
      </c>
      <c r="E555" s="5">
        <f>过饱和度!N557</f>
        <v>9.022135573485792E+21</v>
      </c>
      <c r="F555" s="5">
        <f>过饱和度!Q557</f>
        <v>1.3941625156216237E+70</v>
      </c>
    </row>
    <row r="556" spans="1:6" x14ac:dyDescent="0.25">
      <c r="A556">
        <f>'Mg2+离子浓度'!A569</f>
        <v>0</v>
      </c>
      <c r="B556" s="5">
        <f>过饱和度!D558</f>
        <v>5.5698465643552382</v>
      </c>
      <c r="C556" s="5">
        <f>过饱和度!H558</f>
        <v>16214940858806.078</v>
      </c>
      <c r="D556" s="5">
        <f>过饱和度!K558</f>
        <v>5.4981480983271825E+22</v>
      </c>
      <c r="E556" s="5">
        <f>过饱和度!N558</f>
        <v>9.0222115979240889E+21</v>
      </c>
      <c r="F556" s="5">
        <f>过饱和度!Q558</f>
        <v>1.3941801302092209E+70</v>
      </c>
    </row>
    <row r="557" spans="1:6" x14ac:dyDescent="0.25">
      <c r="A557">
        <f>'Mg2+离子浓度'!A570</f>
        <v>0</v>
      </c>
      <c r="B557" s="5">
        <f>过饱和度!D559</f>
        <v>5.5698465647552382</v>
      </c>
      <c r="C557" s="5">
        <f>过饱和度!H559</f>
        <v>16215077526236.834</v>
      </c>
      <c r="D557" s="5">
        <f>过饱和度!K559</f>
        <v>5.4982098747092837E+22</v>
      </c>
      <c r="E557" s="5">
        <f>过饱和度!N559</f>
        <v>9.022312968186344E+21</v>
      </c>
      <c r="F557" s="5">
        <f>过饱和度!Q559</f>
        <v>1.3942036177262304E+70</v>
      </c>
    </row>
    <row r="558" spans="1:6" x14ac:dyDescent="0.25">
      <c r="A558">
        <f>'Mg2+离子浓度'!A571</f>
        <v>0</v>
      </c>
      <c r="B558" s="5">
        <f>过饱和度!D560</f>
        <v>5.5698465649552382</v>
      </c>
      <c r="C558" s="5">
        <f>过饱和度!H560</f>
        <v>16215145852708.98</v>
      </c>
      <c r="D558" s="5">
        <f>过饱和度!K560</f>
        <v>5.4982407599873679E+22</v>
      </c>
      <c r="E558" s="5">
        <f>过饱和度!N560</f>
        <v>9.0223636488219483E+21</v>
      </c>
      <c r="F558" s="5">
        <f>过饱和度!Q560</f>
        <v>1.3942153601200104E+70</v>
      </c>
    </row>
    <row r="559" spans="1:6" x14ac:dyDescent="0.25">
      <c r="A559">
        <f>'Mg2+离子浓度'!A572</f>
        <v>0</v>
      </c>
      <c r="B559" s="5">
        <f>过饱和度!D561</f>
        <v>5.5698465739552381</v>
      </c>
      <c r="C559" s="5">
        <f>过饱和度!H561</f>
        <v>16218221727027.688</v>
      </c>
      <c r="D559" s="5">
        <f>过饱和度!K561</f>
        <v>5.4996311384670735E+22</v>
      </c>
      <c r="E559" s="5">
        <f>过饱和度!N561</f>
        <v>9.0246451279130253E+21</v>
      </c>
      <c r="F559" s="5">
        <f>过饱和度!Q561</f>
        <v>1.3947440477379521E+70</v>
      </c>
    </row>
    <row r="560" spans="1:6" x14ac:dyDescent="0.25">
      <c r="A560">
        <f>'Mg2+离子浓度'!A573</f>
        <v>0</v>
      </c>
      <c r="B560" s="5">
        <f>过饱和度!D562</f>
        <v>5.5698466639552384</v>
      </c>
      <c r="C560" s="5">
        <f>过饱和度!H562</f>
        <v>16249003048110.377</v>
      </c>
      <c r="D560" s="5">
        <f>过饱和度!K562</f>
        <v>5.5135499190660133E+22</v>
      </c>
      <c r="E560" s="5">
        <f>过饱和度!N562</f>
        <v>9.0474844801740843E+21</v>
      </c>
      <c r="F560" s="5">
        <f>过饱和度!Q562</f>
        <v>1.4000403528669948E+70</v>
      </c>
    </row>
    <row r="561" spans="1:6" x14ac:dyDescent="0.25">
      <c r="A561">
        <f>'Mg2+离子浓度'!A574</f>
        <v>0</v>
      </c>
      <c r="B561" s="5">
        <f>过饱和度!D563</f>
        <v>5.5698475639552383</v>
      </c>
      <c r="C561" s="5">
        <f>过饱和度!H563</f>
        <v>16558964849283.701</v>
      </c>
      <c r="D561" s="5">
        <f>过饱和度!K563</f>
        <v>5.6541969778412664E+22</v>
      </c>
      <c r="E561" s="5">
        <f>过饱和度!N563</f>
        <v>9.2782722726562439E+21</v>
      </c>
      <c r="F561" s="5">
        <f>过饱和度!Q563</f>
        <v>1.4539323886429122E+70</v>
      </c>
    </row>
    <row r="562" spans="1:6" x14ac:dyDescent="0.25">
      <c r="A562">
        <f>'Mg2+离子浓度'!A575</f>
        <v>7.4868119641229509E-6</v>
      </c>
      <c r="B562" s="5">
        <f>过饱和度!D564</f>
        <v>5.5698540507672023</v>
      </c>
      <c r="C562" s="5">
        <f>过饱和度!H564</f>
        <v>18910407209265.16</v>
      </c>
      <c r="D562" s="5">
        <f>过饱和度!K564</f>
        <v>6.7490899364514028E+22</v>
      </c>
      <c r="E562" s="5">
        <f>过饱和度!N564</f>
        <v>1.1074877570204125E+22</v>
      </c>
      <c r="F562" s="5">
        <f>过饱和度!Q564</f>
        <v>1.8959031193375551E+70</v>
      </c>
    </row>
    <row r="563" spans="1:6" x14ac:dyDescent="0.25">
      <c r="A563">
        <f>'Mg2+离子浓度'!A576</f>
        <v>0</v>
      </c>
      <c r="B563" s="5">
        <f>过饱和度!D565</f>
        <v>5.5698565639552378</v>
      </c>
      <c r="C563" s="5">
        <f>过饱和度!H565</f>
        <v>18910403878419.789</v>
      </c>
      <c r="D563" s="5">
        <f>过饱和度!K565</f>
        <v>6.7490884926462728E+22</v>
      </c>
      <c r="E563" s="5">
        <f>过饱和度!N565</f>
        <v>1.1074875334672544E+22</v>
      </c>
      <c r="F563" s="5">
        <f>过饱和度!Q565</f>
        <v>1.8959040650532013E+70</v>
      </c>
    </row>
    <row r="564" spans="1:6" x14ac:dyDescent="0.25">
      <c r="A564">
        <f>'Mg2+离子浓度'!A577</f>
        <v>0</v>
      </c>
      <c r="B564" s="5">
        <f>过饱和度!D566</f>
        <v>5.5698665639552383</v>
      </c>
      <c r="C564" s="5">
        <f>过饱和度!H566</f>
        <v>18910397295032.707</v>
      </c>
      <c r="D564" s="5">
        <f>过饱和度!K566</f>
        <v>6.7490856451725433E+22</v>
      </c>
      <c r="E564" s="5">
        <f>过饱和度!N566</f>
        <v>1.1074870928768647E+22</v>
      </c>
      <c r="F564" s="5">
        <f>过饱和度!Q566</f>
        <v>1.895909365108091E+70</v>
      </c>
    </row>
    <row r="565" spans="1:6" x14ac:dyDescent="0.25">
      <c r="A565">
        <f>'Mg2+离子浓度'!A578</f>
        <v>0</v>
      </c>
      <c r="B565" s="5">
        <f>过饱和度!D567</f>
        <v>5.569896563955238</v>
      </c>
      <c r="C565" s="5">
        <f>过饱和度!H567</f>
        <v>18910386046867.434</v>
      </c>
      <c r="D565" s="5">
        <f>过饱和度!K567</f>
        <v>6.7490807959656923E+22</v>
      </c>
      <c r="E565" s="5">
        <f>过饱和度!N567</f>
        <v>1.1074863433327076E+22</v>
      </c>
      <c r="F565" s="5">
        <f>过饱和度!Q567</f>
        <v>1.895927224497473E+70</v>
      </c>
    </row>
    <row r="566" spans="1:6" x14ac:dyDescent="0.25">
      <c r="A566">
        <f>'Mg2+离子浓度'!A579</f>
        <v>0</v>
      </c>
      <c r="B566" s="5">
        <f>过饱和度!D568</f>
        <v>5.5699265639552378</v>
      </c>
      <c r="C566" s="5">
        <f>过饱和度!H568</f>
        <v>18910374798708.926</v>
      </c>
      <c r="D566" s="5">
        <f>过饱和度!K568</f>
        <v>6.7490759467623686E+22</v>
      </c>
      <c r="E566" s="5">
        <f>过饱和度!N568</f>
        <v>1.1074855937890637E+22</v>
      </c>
      <c r="F566" s="5">
        <f>过饱和度!Q568</f>
        <v>1.8959450839457144E+70</v>
      </c>
    </row>
    <row r="567" spans="1:6" x14ac:dyDescent="0.25">
      <c r="A567">
        <f>'Mg2+离子浓度'!A580</f>
        <v>0</v>
      </c>
      <c r="B567" s="5">
        <f>过饱和度!D569</f>
        <v>5.5699465639552379</v>
      </c>
      <c r="C567" s="5">
        <f>过饱和度!H569</f>
        <v>18910365559828.582</v>
      </c>
      <c r="D567" s="5">
        <f>过饱和度!K569</f>
        <v>6.7490719580687291E+22</v>
      </c>
      <c r="E567" s="5">
        <f>过饱和度!N569</f>
        <v>1.1074849769753686E+22</v>
      </c>
      <c r="F567" s="5">
        <f>过饱和度!Q569</f>
        <v>1.8959565892767117E+70</v>
      </c>
    </row>
    <row r="568" spans="1:6" x14ac:dyDescent="0.25">
      <c r="A568">
        <f>'Mg2+离子浓度'!A581</f>
        <v>0</v>
      </c>
      <c r="B568" s="5">
        <f>过饱和度!D570</f>
        <v>5.5700465639552386</v>
      </c>
      <c r="C568" s="5">
        <f>过饱和度!H570</f>
        <v>18910345575044.66</v>
      </c>
      <c r="D568" s="5">
        <f>过饱和度!K570</f>
        <v>6.7490633998920195E+22</v>
      </c>
      <c r="E568" s="5">
        <f>过饱和度!N570</f>
        <v>1.1074836569453324E+22</v>
      </c>
      <c r="F568" s="5">
        <f>过饱和度!Q570</f>
        <v>1.896020156318254E+70</v>
      </c>
    </row>
    <row r="569" spans="1:6" x14ac:dyDescent="0.25">
      <c r="A569">
        <f>'Mg2+离子浓度'!A582</f>
        <v>0</v>
      </c>
      <c r="B569" s="5">
        <f>过饱和度!D571</f>
        <v>5.5703465639552379</v>
      </c>
      <c r="C569" s="5">
        <f>过饱和度!H571</f>
        <v>18910312506331.566</v>
      </c>
      <c r="D569" s="5">
        <f>过饱和度!K571</f>
        <v>6.7490494043127959E+22</v>
      </c>
      <c r="E569" s="5">
        <f>过饱和度!N571</f>
        <v>1.1074815063932201E+22</v>
      </c>
      <c r="F569" s="5">
        <f>过饱和度!Q571</f>
        <v>1.8962170594092671E+70</v>
      </c>
    </row>
    <row r="570" spans="1:6" x14ac:dyDescent="0.25">
      <c r="A570">
        <f>'Mg2+离子浓度'!A583</f>
        <v>0</v>
      </c>
      <c r="B570" s="5">
        <f>过饱和度!D572</f>
        <v>5.5706465639552381</v>
      </c>
      <c r="C570" s="5">
        <f>过饱和度!H572</f>
        <v>18910279437678.563</v>
      </c>
      <c r="D570" s="5">
        <f>过饱和度!K572</f>
        <v>6.7490354087637989E+22</v>
      </c>
      <c r="E570" s="5">
        <f>过饱和度!N572</f>
        <v>1.1074793558454819E+22</v>
      </c>
      <c r="F570" s="5">
        <f>过饱和度!Q572</f>
        <v>1.8964139719655895E+70</v>
      </c>
    </row>
    <row r="571" spans="1:6" x14ac:dyDescent="0.25">
      <c r="A571">
        <f>'Mg2+离子浓度'!A584</f>
        <v>0</v>
      </c>
      <c r="B571" s="5">
        <f>过饱和度!D573</f>
        <v>5.5708465639552385</v>
      </c>
      <c r="C571" s="5">
        <f>过饱和度!H573</f>
        <v>18910251889259.508</v>
      </c>
      <c r="D571" s="5">
        <f>过饱和度!K573</f>
        <v>6.7490236880867941E+22</v>
      </c>
      <c r="E571" s="5">
        <f>过饱和度!N573</f>
        <v>1.1074775517915576E+22</v>
      </c>
      <c r="F571" s="5">
        <f>过饱和度!Q573</f>
        <v>1.8965439837954878E+70</v>
      </c>
    </row>
    <row r="572" spans="1:6" x14ac:dyDescent="0.25">
      <c r="A572">
        <f>'Mg2+离子浓度'!A585</f>
        <v>0</v>
      </c>
      <c r="B572" s="5">
        <f>过饱和度!D574</f>
        <v>5.5718465639552379</v>
      </c>
      <c r="C572" s="5">
        <f>过饱和度!H574</f>
        <v>18910197028869.66</v>
      </c>
      <c r="D572" s="5">
        <f>过饱和度!K574</f>
        <v>6.7490010879522547E+22</v>
      </c>
      <c r="E572" s="5">
        <f>过饱和度!N574</f>
        <v>1.1074741098717282E+22</v>
      </c>
      <c r="F572" s="5">
        <f>过饱和度!Q574</f>
        <v>1.8972132156761384E+70</v>
      </c>
    </row>
    <row r="573" spans="1:6" x14ac:dyDescent="0.25">
      <c r="A573">
        <f>'Mg2+离子浓度'!A586</f>
        <v>0</v>
      </c>
      <c r="B573" s="5">
        <f>过饱和度!D575</f>
        <v>5.574846563955238</v>
      </c>
      <c r="C573" s="5">
        <f>过饱和度!H575</f>
        <v>18910117467121.344</v>
      </c>
      <c r="D573" s="5">
        <f>过饱和度!K575</f>
        <v>6.7489702193906428E+22</v>
      </c>
      <c r="E573" s="5">
        <f>过饱和度!N575</f>
        <v>1.1074695063377956E+22</v>
      </c>
      <c r="F573" s="5">
        <f>过饱和度!Q575</f>
        <v>1.8992412210675752E+70</v>
      </c>
    </row>
    <row r="574" spans="1:6" x14ac:dyDescent="0.25">
      <c r="A574">
        <f>'Mg2+离子浓度'!A587</f>
        <v>0</v>
      </c>
      <c r="B574" s="5">
        <f>过饱和度!D576</f>
        <v>5.5778465639552381</v>
      </c>
      <c r="C574" s="5">
        <f>过饱和度!H576</f>
        <v>18910037905754.691</v>
      </c>
      <c r="D574" s="5">
        <f>过饱和度!K576</f>
        <v>6.7489393509953301E+22</v>
      </c>
      <c r="E574" s="5">
        <f>过饱和度!N576</f>
        <v>1.1074649028271198E+22</v>
      </c>
      <c r="F574" s="5">
        <f>过饱和度!Q576</f>
        <v>1.9012702934943206E+70</v>
      </c>
    </row>
    <row r="575" spans="1:6" x14ac:dyDescent="0.25">
      <c r="A575">
        <f>'Mg2+离子浓度'!A588</f>
        <v>0</v>
      </c>
      <c r="B575" s="5">
        <f>过饱和度!D577</f>
        <v>5.5798465639552379</v>
      </c>
      <c r="C575" s="5">
        <f>过饱和度!H577</f>
        <v>18909967464306.168</v>
      </c>
      <c r="D575" s="5">
        <f>过饱和度!K577</f>
        <v>6.7489112134047779E+22</v>
      </c>
      <c r="E575" s="5">
        <f>过饱和度!N577</f>
        <v>1.1074606626766894E+22</v>
      </c>
      <c r="F575" s="5">
        <f>过饱和度!Q577</f>
        <v>1.9026195772007948E+70</v>
      </c>
    </row>
    <row r="576" spans="1:6" x14ac:dyDescent="0.25">
      <c r="A576">
        <f>'Mg2+离子浓度'!A589</f>
        <v>0</v>
      </c>
      <c r="B576" s="5">
        <f>过饱和度!D578</f>
        <v>5.5898465639552377</v>
      </c>
      <c r="C576" s="5">
        <f>过饱和度!H578</f>
        <v>18909877348361.977</v>
      </c>
      <c r="D576" s="5">
        <f>过饱和度!K578</f>
        <v>6.7488843758811063E+22</v>
      </c>
      <c r="E576" s="5">
        <f>过饱和度!N578</f>
        <v>1.1074571019502628E+22</v>
      </c>
      <c r="F576" s="5">
        <f>过饱和度!Q578</f>
        <v>1.9094338475849172E+70</v>
      </c>
    </row>
    <row r="577" spans="1:6" x14ac:dyDescent="0.25">
      <c r="A577">
        <f>'Mg2+离子浓度'!A590</f>
        <v>0</v>
      </c>
      <c r="B577" s="5">
        <f>过饱和度!D579</f>
        <v>5.619846563955238</v>
      </c>
      <c r="C577" s="5">
        <f>过饱和度!H579</f>
        <v>18909875849429.32</v>
      </c>
      <c r="D577" s="5">
        <f>过饱和度!K579</f>
        <v>6.7489206492059931E+22</v>
      </c>
      <c r="E577" s="5">
        <f>过饱和度!N579</f>
        <v>1.1074645146382801E+22</v>
      </c>
      <c r="F577" s="5">
        <f>过饱和度!Q579</f>
        <v>1.9300125593017714E+70</v>
      </c>
    </row>
    <row r="578" spans="1:6" x14ac:dyDescent="0.25">
      <c r="A578">
        <f>'Mg2+离子浓度'!A591</f>
        <v>0</v>
      </c>
      <c r="B578" s="5">
        <f>过饱和度!D580</f>
        <v>5.6498465639552382</v>
      </c>
      <c r="C578" s="5">
        <f>过饱和度!H580</f>
        <v>18909874349561.59</v>
      </c>
      <c r="D578" s="5">
        <f>过饱和度!K580</f>
        <v>6.7489569222251814E+22</v>
      </c>
      <c r="E578" s="5">
        <f>过饱和度!N580</f>
        <v>1.1074719272937592E+22</v>
      </c>
      <c r="F578" s="5">
        <f>过饱和度!Q580</f>
        <v>1.9507018673241226E+70</v>
      </c>
    </row>
    <row r="579" spans="1:6" x14ac:dyDescent="0.25">
      <c r="A579">
        <f>'Mg2+离子浓度'!A592</f>
        <v>0</v>
      </c>
      <c r="B579" s="5">
        <f>过饱和度!D581</f>
        <v>5.6698465639552378</v>
      </c>
      <c r="C579" s="5">
        <f>过饱和度!H581</f>
        <v>18909818323768.473</v>
      </c>
      <c r="D579" s="5">
        <f>过饱和度!K581</f>
        <v>6.7489572011407141E+22</v>
      </c>
      <c r="E579" s="5">
        <f>过饱和度!N581</f>
        <v>1.1074731655016183E+22</v>
      </c>
      <c r="F579" s="5">
        <f>过饱和度!Q581</f>
        <v>1.9645430468985535E+70</v>
      </c>
    </row>
    <row r="580" spans="1:6" x14ac:dyDescent="0.25">
      <c r="A580">
        <f>'Mg2+离子浓度'!A593</f>
        <v>0</v>
      </c>
      <c r="B580" s="5">
        <f>过饱和度!D582</f>
        <v>5.7198465639552385</v>
      </c>
      <c r="C580" s="5">
        <f>过饱和度!H582</f>
        <v>18909953787531.703</v>
      </c>
      <c r="D580" s="5">
        <f>过饱和度!K582</f>
        <v>6.7490775879945002E+22</v>
      </c>
      <c r="E580" s="5">
        <f>过饱和度!N582</f>
        <v>1.107494805886043E+22</v>
      </c>
      <c r="F580" s="5">
        <f>过饱和度!Q582</f>
        <v>1.9994271956556529E+70</v>
      </c>
    </row>
    <row r="581" spans="1:6" x14ac:dyDescent="0.25">
      <c r="A581" t="str">
        <f>'Mg2+离子浓度'!A594</f>
        <v>(t1+t2)*20</v>
      </c>
      <c r="B581" s="5">
        <f>过饱和度!D583</f>
        <v>5.7698465639552383</v>
      </c>
      <c r="C581" s="5">
        <f>过饱和度!H583</f>
        <v>18910089248038.527</v>
      </c>
      <c r="D581" s="5">
        <f>过饱和度!K583</f>
        <v>6.7491979747328373E+22</v>
      </c>
      <c r="E581" s="5">
        <f>过饱和度!N583</f>
        <v>1.1075164463219973E+22</v>
      </c>
      <c r="F581" s="5">
        <f>过饱和度!Q583</f>
        <v>2.0346197644123863E+70</v>
      </c>
    </row>
    <row r="582" spans="1:6" x14ac:dyDescent="0.25">
      <c r="A582">
        <f>'Mg2+离子浓度'!A595</f>
        <v>5.8629806214013804</v>
      </c>
      <c r="B582" s="5">
        <f>过饱和度!D584</f>
        <v>5.8198465639552381</v>
      </c>
      <c r="C582" s="5">
        <f>过饱和度!H584</f>
        <v>18910224705288.953</v>
      </c>
      <c r="D582" s="5">
        <f>过饱和度!K584</f>
        <v>6.7493183613556868E+22</v>
      </c>
      <c r="E582" s="5">
        <f>过饱和度!N584</f>
        <v>1.1075380868094735E+22</v>
      </c>
      <c r="F582" s="5">
        <f>过饱和度!Q584</f>
        <v>2.070120790254825E+70</v>
      </c>
    </row>
    <row r="583" spans="1:6" x14ac:dyDescent="0.25">
      <c r="A583">
        <f>'Mg2+离子浓度'!A596</f>
        <v>0.2931415442581049</v>
      </c>
      <c r="B583" s="5">
        <f>过饱和度!D585</f>
        <v>5.862995595025307</v>
      </c>
      <c r="C583" s="5">
        <f>过饱和度!H585</f>
        <v>18910310313291.25</v>
      </c>
      <c r="D583" s="5">
        <f>过饱和度!K585</f>
        <v>6.7494086613038826E+22</v>
      </c>
      <c r="E583" s="5">
        <f>过饱和度!N585</f>
        <v>1.1075546563115903E+22</v>
      </c>
      <c r="F583" s="5">
        <f>过饱和度!Q585</f>
        <v>2.1009974849297328E+70</v>
      </c>
    </row>
  </sheetData>
  <phoneticPr fontId="2" type="noConversion"/>
  <pageMargins left="0.7" right="0.7" top="0.75" bottom="0.75" header="0.3" footer="0.3"/>
  <pageSetup paperSize="9" orientation="portrait" horizontalDpi="1200" verticalDpi="1200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B3EFFF-A522-4487-BF36-28FA57A1A83C}">
  <dimension ref="B1:AA947"/>
  <sheetViews>
    <sheetView topLeftCell="E1" workbookViewId="0">
      <selection activeCell="P4" sqref="P4"/>
    </sheetView>
  </sheetViews>
  <sheetFormatPr defaultRowHeight="13.8" x14ac:dyDescent="0.25"/>
  <cols>
    <col min="6" max="6" width="8.6640625" style="5"/>
    <col min="7" max="7" width="14.33203125" style="5" hidden="1" customWidth="1"/>
    <col min="8" max="8" width="15.21875" style="5" customWidth="1"/>
    <col min="9" max="10" width="13.44140625" style="5" customWidth="1"/>
    <col min="11" max="11" width="14.33203125" style="5" customWidth="1"/>
    <col min="12" max="12" width="10.109375" style="5" customWidth="1"/>
    <col min="13" max="13" width="16.77734375" style="5" hidden="1" customWidth="1"/>
    <col min="14" max="14" width="16.5546875" style="5" customWidth="1"/>
    <col min="15" max="16" width="14.77734375" style="5" customWidth="1"/>
    <col min="17" max="17" width="14.77734375" style="87" customWidth="1"/>
    <col min="18" max="18" width="14.77734375" style="5" hidden="1" customWidth="1"/>
    <col min="19" max="19" width="16.21875" style="5" customWidth="1"/>
    <col min="20" max="20" width="13.5546875" style="5" customWidth="1"/>
    <col min="21" max="22" width="13" customWidth="1"/>
    <col min="23" max="23" width="13" style="86" customWidth="1"/>
    <col min="24" max="24" width="14.33203125" hidden="1" customWidth="1"/>
    <col min="25" max="25" width="13.33203125" style="85" customWidth="1"/>
    <col min="26" max="26" width="11" style="84" customWidth="1"/>
  </cols>
  <sheetData>
    <row r="1" spans="2:27" x14ac:dyDescent="0.25">
      <c r="B1" t="s">
        <v>162</v>
      </c>
      <c r="C1" s="52" t="s">
        <v>163</v>
      </c>
      <c r="D1">
        <v>0.1</v>
      </c>
      <c r="H1" t="s">
        <v>149</v>
      </c>
      <c r="I1"/>
      <c r="J1"/>
      <c r="K1"/>
      <c r="L1"/>
      <c r="M1"/>
      <c r="N1" s="5" t="str">
        <f>过饱和度!J1</f>
        <v>Gd(OH)3</v>
      </c>
      <c r="O1"/>
      <c r="P1"/>
      <c r="Q1" s="86"/>
      <c r="R1"/>
      <c r="S1" t="str">
        <f>过饱和度!M1</f>
        <v>Nd(OH)3</v>
      </c>
      <c r="T1"/>
      <c r="Y1" s="84" t="s">
        <v>152</v>
      </c>
    </row>
    <row r="2" spans="2:27" x14ac:dyDescent="0.25">
      <c r="C2" s="52" t="s">
        <v>164</v>
      </c>
      <c r="D2" s="5">
        <v>1.3800000000000001E-23</v>
      </c>
      <c r="E2" s="5"/>
      <c r="F2" s="5" t="s">
        <v>148</v>
      </c>
      <c r="H2" s="5">
        <v>5.6099999999999997E-12</v>
      </c>
      <c r="J2"/>
      <c r="K2"/>
      <c r="L2"/>
      <c r="M2"/>
      <c r="N2" s="5">
        <f>过饱和度!J2</f>
        <v>1.7999999999999999E-23</v>
      </c>
      <c r="O2"/>
      <c r="P2"/>
      <c r="Q2" s="86"/>
      <c r="R2"/>
      <c r="S2">
        <f>过饱和度!M2</f>
        <v>3.1999999999999999E-22</v>
      </c>
      <c r="T2"/>
      <c r="Y2" s="85">
        <v>3.13E-71</v>
      </c>
    </row>
    <row r="3" spans="2:27" x14ac:dyDescent="0.25">
      <c r="C3" s="53" t="s">
        <v>165</v>
      </c>
      <c r="D3" s="5">
        <v>0.1</v>
      </c>
      <c r="Z3" s="85"/>
    </row>
    <row r="4" spans="2:27" ht="27.6" x14ac:dyDescent="0.25">
      <c r="C4" s="54" t="s">
        <v>166</v>
      </c>
      <c r="D4" s="5">
        <v>3.9999999999999998E-29</v>
      </c>
      <c r="E4" s="5"/>
      <c r="J4" s="50" t="s">
        <v>171</v>
      </c>
      <c r="K4" s="88" t="s">
        <v>241</v>
      </c>
      <c r="L4" s="50"/>
      <c r="M4" s="50"/>
      <c r="P4" s="50" t="s">
        <v>171</v>
      </c>
      <c r="R4" s="50"/>
      <c r="U4" s="50" t="s">
        <v>171</v>
      </c>
      <c r="V4" s="88" t="s">
        <v>241</v>
      </c>
      <c r="W4" s="88"/>
      <c r="X4" s="50"/>
    </row>
    <row r="5" spans="2:27" x14ac:dyDescent="0.25">
      <c r="C5" s="55" t="s">
        <v>20</v>
      </c>
      <c r="D5">
        <v>298.14999999999998</v>
      </c>
      <c r="F5"/>
      <c r="G5">
        <v>4</v>
      </c>
      <c r="H5"/>
      <c r="I5"/>
      <c r="J5"/>
      <c r="K5"/>
      <c r="L5"/>
      <c r="M5" s="10">
        <v>2</v>
      </c>
      <c r="N5" s="10">
        <v>2</v>
      </c>
      <c r="O5" s="10"/>
      <c r="P5" s="10"/>
      <c r="Q5" s="86"/>
      <c r="R5">
        <v>3</v>
      </c>
      <c r="S5">
        <v>3</v>
      </c>
      <c r="T5"/>
      <c r="X5" s="10">
        <v>1</v>
      </c>
      <c r="Y5" s="10">
        <v>1</v>
      </c>
      <c r="Z5" s="10"/>
      <c r="AA5" s="10"/>
    </row>
    <row r="6" spans="2:27" ht="36" customHeight="1" x14ac:dyDescent="0.25">
      <c r="C6" s="56" t="s">
        <v>167</v>
      </c>
      <c r="D6" s="11">
        <v>100000</v>
      </c>
      <c r="E6" t="s">
        <v>168</v>
      </c>
      <c r="F6" s="40" t="str">
        <f>过饱和度!D4</f>
        <v>时间t/s</v>
      </c>
      <c r="G6" s="40" t="str">
        <f>'Mg2+离子浓度'!M15</f>
        <v>Mg2+累计的浓度
mol/L</v>
      </c>
      <c r="H6" s="40" t="str">
        <f>过饱和度!H4</f>
        <v>Mg(OH)2
过饱和度</v>
      </c>
      <c r="I6" s="40" t="s">
        <v>170</v>
      </c>
      <c r="J6" s="74" t="s">
        <v>172</v>
      </c>
      <c r="K6" s="74" t="s">
        <v>243</v>
      </c>
      <c r="L6" s="74"/>
      <c r="M6" s="74" t="str">
        <f>Gd离子浓度!M15</f>
        <v>Gd3+累计的浓度
mol/L</v>
      </c>
      <c r="N6" s="40" t="str">
        <f>过饱和度!K4</f>
        <v>Gd(OH)3
过饱和度</v>
      </c>
      <c r="O6" s="40" t="s">
        <v>244</v>
      </c>
      <c r="P6" s="74" t="s">
        <v>245</v>
      </c>
      <c r="Q6" s="89" t="s">
        <v>242</v>
      </c>
      <c r="R6" s="74" t="str">
        <f>Nd离子浓度!M15</f>
        <v>Nd3+累计的浓度
mol/L</v>
      </c>
      <c r="S6" s="40" t="str">
        <f>过饱和度!N4</f>
        <v>Nd(OH)3
过饱和度</v>
      </c>
      <c r="T6" s="40" t="s">
        <v>239</v>
      </c>
      <c r="U6" s="74" t="s">
        <v>240</v>
      </c>
      <c r="V6" s="74" t="s">
        <v>240</v>
      </c>
      <c r="W6" s="89" t="s">
        <v>242</v>
      </c>
      <c r="X6" s="74" t="str">
        <f>'In离子浓度 '!M15</f>
        <v>In3+累计的浓度
mol/L</v>
      </c>
      <c r="Y6" s="40" t="str">
        <f>过饱和度!Q4</f>
        <v>In2O3
过饱和度</v>
      </c>
      <c r="Z6" s="70" t="s">
        <v>173</v>
      </c>
    </row>
    <row r="7" spans="2:27" x14ac:dyDescent="0.25">
      <c r="F7" s="5">
        <f>过饱和度!D5</f>
        <v>0</v>
      </c>
      <c r="G7" s="5">
        <f>'Mg2+离子浓度'!M16</f>
        <v>0</v>
      </c>
      <c r="H7" s="5">
        <f>过饱和度!H5</f>
        <v>0</v>
      </c>
      <c r="M7" s="5">
        <f>Gd离子浓度!M16</f>
        <v>0</v>
      </c>
      <c r="N7" s="5">
        <f>过饱和度!K5</f>
        <v>0</v>
      </c>
      <c r="R7" s="5">
        <f>Nd离子浓度!M16</f>
        <v>0</v>
      </c>
      <c r="S7" s="5">
        <f>过饱和度!N5</f>
        <v>0</v>
      </c>
      <c r="U7" s="5"/>
      <c r="V7" s="5"/>
      <c r="X7" s="5">
        <f>'In离子浓度 '!M16</f>
        <v>0</v>
      </c>
      <c r="Y7" s="85">
        <f>过饱和度!Q5</f>
        <v>0</v>
      </c>
      <c r="Z7" s="85" t="e">
        <f t="shared" ref="Z7:Z15" si="0">$D$6*EXP(-16*3.1415*$D$3^3*$D$4^2/(3*$D$2^3*$D$5^3*(LN($Y7)^2)))</f>
        <v>#NUM!</v>
      </c>
    </row>
    <row r="8" spans="2:27" x14ac:dyDescent="0.25">
      <c r="F8" s="5">
        <f>过饱和度!D6</f>
        <v>1E-10</v>
      </c>
      <c r="G8" s="5">
        <f>'Mg2+离子浓度'!M17</f>
        <v>1.9757055973961661E-6</v>
      </c>
      <c r="H8" s="5">
        <f>过饱和度!H6</f>
        <v>5.9078999946780333E-6</v>
      </c>
      <c r="I8" s="5">
        <f t="shared" ref="I8:I71" si="1">$D$6*EXP(-16*3.1415*($D$3)^3*$D$4^2/(3*$D$2^3*$D$5^3*(LN($H8))^2))</f>
        <v>7027.6132749946528</v>
      </c>
      <c r="J8" s="5">
        <f t="shared" ref="J8:J71" si="2">$D$6*EXP(-16*3.1415*(2/3*$D$3)^3*$D$4^2/(3*$D$2^3*$D$5^3*(LN($H8))^2))</f>
        <v>45531.655199557455</v>
      </c>
      <c r="K8" s="5">
        <f>J8</f>
        <v>45531.655199557455</v>
      </c>
      <c r="M8" s="5">
        <f>Gd离子浓度!M17</f>
        <v>3.7760855091393773E-9</v>
      </c>
      <c r="N8" s="5">
        <f>过饱和度!K6</f>
        <v>1.4413848883170747E-2</v>
      </c>
      <c r="R8" s="5">
        <f>Nd离子浓度!M17</f>
        <v>1.1014340455679666E-8</v>
      </c>
      <c r="S8" s="5">
        <f>过饱和度!N6</f>
        <v>2.3649347757509088E-3</v>
      </c>
      <c r="U8" s="5"/>
      <c r="V8" s="5"/>
      <c r="W8" s="87"/>
      <c r="X8" s="5">
        <f>'In离子浓度 '!M17</f>
        <v>0</v>
      </c>
      <c r="Y8" s="85">
        <f>过饱和度!Q6</f>
        <v>0</v>
      </c>
      <c r="Z8" s="85" t="e">
        <f t="shared" si="0"/>
        <v>#NUM!</v>
      </c>
    </row>
    <row r="9" spans="2:27" x14ac:dyDescent="0.25">
      <c r="F9" s="11">
        <f>过饱和度!D7</f>
        <v>4.0000000000000001E-10</v>
      </c>
      <c r="G9" s="11">
        <f>'Mg2+离子浓度'!M18</f>
        <v>7.9028223872577868E-6</v>
      </c>
      <c r="H9" s="11">
        <f>过饱和度!H7</f>
        <v>3.6438500649891041E-4</v>
      </c>
      <c r="I9" s="11">
        <f t="shared" si="1"/>
        <v>215.51810389158331</v>
      </c>
      <c r="J9" s="11">
        <f t="shared" si="2"/>
        <v>16215.155332492257</v>
      </c>
      <c r="K9" s="11">
        <f>J9</f>
        <v>16215.155332492257</v>
      </c>
      <c r="L9" s="11"/>
      <c r="M9" s="11">
        <f>Gd离子浓度!M18</f>
        <v>1.5104342034591298E-8</v>
      </c>
      <c r="N9" s="11">
        <f>过饱和度!K7</f>
        <v>3.4909289838447322</v>
      </c>
      <c r="O9" s="5">
        <f t="shared" ref="O9:O29" si="3">$D$6*EXP(-16*3.1415*$D$3^3*$D$4^2/(3*$D$2^3*$D$5^3*(LN($N9))^2))</f>
        <v>1.1342233242065987E-102</v>
      </c>
      <c r="P9" s="5">
        <f t="shared" ref="P9:P29" si="4">$D$6*EXP(-16*3.1415*(2/3*$D$3)^3*$D$4^2/(3*$D$2^3*$D$5^3*(LN($N9))^2))</f>
        <v>2.0535405411679815E-27</v>
      </c>
      <c r="Q9" s="87">
        <f t="shared" ref="Q9:Q29" si="5">P9/O9</f>
        <v>1.8105257556790722E+75</v>
      </c>
      <c r="R9" s="5">
        <f>Nd离子浓度!M18</f>
        <v>4.4057361820277606E-8</v>
      </c>
      <c r="S9" s="5">
        <f>过饱和度!N7</f>
        <v>0.57276993959800426</v>
      </c>
      <c r="U9" s="5"/>
      <c r="V9" s="5"/>
      <c r="W9" s="87"/>
      <c r="X9" s="5">
        <f>'In离子浓度 '!M18</f>
        <v>0</v>
      </c>
      <c r="Y9" s="85">
        <f>过饱和度!Q7</f>
        <v>0</v>
      </c>
      <c r="Z9" s="85" t="e">
        <f t="shared" si="0"/>
        <v>#NUM!</v>
      </c>
    </row>
    <row r="10" spans="2:27" x14ac:dyDescent="0.25">
      <c r="F10" s="11">
        <f>过饱和度!D8</f>
        <v>8.0000000000000003E-10</v>
      </c>
      <c r="G10" s="11">
        <f>'Mg2+离子浓度'!M19</f>
        <v>1.5805644769734232E-5</v>
      </c>
      <c r="H10" s="11">
        <f>过饱和度!H8</f>
        <v>2.8969831434387176E-3</v>
      </c>
      <c r="I10" s="11">
        <f t="shared" si="1"/>
        <v>1.2763952078037883</v>
      </c>
      <c r="J10" s="11">
        <f t="shared" si="2"/>
        <v>3547.4928627168424</v>
      </c>
      <c r="K10" s="11">
        <f>J10*W10</f>
        <v>1.0538341814480562E+35</v>
      </c>
      <c r="L10" s="11"/>
      <c r="M10" s="11">
        <f>Gd离子浓度!M19</f>
        <v>3.020868406514236E-8</v>
      </c>
      <c r="N10" s="11">
        <f>过饱和度!K8</f>
        <v>55.335548708028448</v>
      </c>
      <c r="O10" s="11">
        <f t="shared" si="3"/>
        <v>4.1979792238828692E-6</v>
      </c>
      <c r="P10" s="11">
        <f t="shared" si="4"/>
        <v>84.206432738068912</v>
      </c>
      <c r="Q10" s="11">
        <f t="shared" si="5"/>
        <v>20058801.687013403</v>
      </c>
      <c r="R10" s="11">
        <f>Nd离子浓度!M19</f>
        <v>8.8114723635539256E-8</v>
      </c>
      <c r="S10" s="11">
        <f>过饱和度!N8</f>
        <v>9.0791130499159713</v>
      </c>
      <c r="T10" s="5">
        <f t="shared" ref="T10:T30" si="6">$D$6*EXP(-16*3.1415*$D$3^3*$D$4^2/(3*$D$2^3*$D$5^3*(LN($S10))^2))</f>
        <v>4.4914061848495884E-30</v>
      </c>
      <c r="U10" s="5">
        <f t="shared" ref="U10:U30" si="7">$D$6*EXP(-16*3.1415*(2/3*$D$3)^3*$D$4^2/(3*$D$2^3*$D$5^3*(LN($S10))^2))</f>
        <v>6.6516302326444933E-6</v>
      </c>
      <c r="V10" s="5">
        <f t="shared" ref="V10:V30" si="8">U10*Q10</f>
        <v>133.42373173195872</v>
      </c>
      <c r="W10" s="87">
        <f t="shared" ref="W10:W31" si="9">V10/T10</f>
        <v>2.970644965980224E+31</v>
      </c>
      <c r="X10" s="5">
        <f>'In离子浓度 '!M19</f>
        <v>0</v>
      </c>
      <c r="Y10" s="85">
        <f>过饱和度!Q8</f>
        <v>0</v>
      </c>
      <c r="Z10" s="85" t="e">
        <f t="shared" si="0"/>
        <v>#NUM!</v>
      </c>
    </row>
    <row r="11" spans="2:27" x14ac:dyDescent="0.25">
      <c r="F11" s="5">
        <f>过饱和度!D9</f>
        <v>1.0000000000000001E-9</v>
      </c>
      <c r="G11" s="5">
        <f>'Mg2+离子浓度'!M20</f>
        <v>1.9757055957334148E-5</v>
      </c>
      <c r="H11" s="5">
        <f>过饱和度!H9</f>
        <v>5.651114299829992E-3</v>
      </c>
      <c r="I11" s="5">
        <f t="shared" si="1"/>
        <v>5.7655241800395891E-2</v>
      </c>
      <c r="J11" s="5">
        <f t="shared" si="2"/>
        <v>1416.9666992116158</v>
      </c>
      <c r="K11" s="5">
        <f t="shared" ref="K11:K71" si="10">J11*W11</f>
        <v>2.0314518429884301E+20</v>
      </c>
      <c r="M11" s="5">
        <f>Gd离子浓度!M20</f>
        <v>3.7760855077343518E-8</v>
      </c>
      <c r="N11" s="5">
        <f>过饱和度!K9</f>
        <v>134.84392931937373</v>
      </c>
      <c r="O11" s="5">
        <f t="shared" si="3"/>
        <v>1.1223594719447165E-2</v>
      </c>
      <c r="P11" s="5">
        <f t="shared" si="4"/>
        <v>872.52894849809263</v>
      </c>
      <c r="Q11" s="87">
        <f t="shared" si="5"/>
        <v>77740.596511940908</v>
      </c>
      <c r="R11" s="5">
        <f>Nd离子浓度!M20</f>
        <v>1.1014340453935324E-7</v>
      </c>
      <c r="S11" s="5">
        <f>过饱和度!N9</f>
        <v>22.124354181815654</v>
      </c>
      <c r="T11" s="5">
        <f t="shared" si="6"/>
        <v>3.7123936881505962E-13</v>
      </c>
      <c r="U11" s="5">
        <f t="shared" si="7"/>
        <v>0.6846254582427318</v>
      </c>
      <c r="V11" s="5">
        <f t="shared" si="8"/>
        <v>53223.191511050863</v>
      </c>
      <c r="W11" s="87">
        <f t="shared" si="9"/>
        <v>1.4336623747888406E+17</v>
      </c>
      <c r="X11" s="5">
        <f>'In离子浓度 '!M20</f>
        <v>0</v>
      </c>
      <c r="Y11" s="85">
        <f>过饱和度!Q9</f>
        <v>0</v>
      </c>
      <c r="Z11" s="85" t="e">
        <f t="shared" si="0"/>
        <v>#NUM!</v>
      </c>
    </row>
    <row r="12" spans="2:27" x14ac:dyDescent="0.25">
      <c r="F12" s="11">
        <f>过饱和度!D10</f>
        <v>1E-8</v>
      </c>
      <c r="G12" s="11">
        <f>'Mg2+离子浓度'!M21</f>
        <v>1.9757055921434656E-4</v>
      </c>
      <c r="H12" s="11">
        <f>过饱和度!H10</f>
        <v>5.6257494825324237</v>
      </c>
      <c r="I12" s="5">
        <f t="shared" si="1"/>
        <v>9.5712500393502143E-52</v>
      </c>
      <c r="J12" s="5">
        <f t="shared" si="2"/>
        <v>2.522135949344749E-12</v>
      </c>
      <c r="K12" s="5">
        <f t="shared" si="10"/>
        <v>5.890840699561788E-11</v>
      </c>
      <c r="M12" s="5">
        <f>Gd离子浓度!M21</f>
        <v>3.7760855047008453E-7</v>
      </c>
      <c r="N12" s="5">
        <f>过饱和度!K10</f>
        <v>1339370.8609147971</v>
      </c>
      <c r="O12" s="5">
        <f t="shared" si="3"/>
        <v>14460.448310295824</v>
      </c>
      <c r="P12" s="5">
        <f t="shared" si="4"/>
        <v>56385.179217136509</v>
      </c>
      <c r="Q12" s="87">
        <f t="shared" si="5"/>
        <v>3.8992690964491272</v>
      </c>
      <c r="R12" s="5">
        <f>Nd离子浓度!M21</f>
        <v>1.1014340450169221E-6</v>
      </c>
      <c r="S12" s="5">
        <f>过饱和度!N10</f>
        <v>219755.64989040972</v>
      </c>
      <c r="T12" s="5">
        <f t="shared" si="6"/>
        <v>7856.6487208329345</v>
      </c>
      <c r="U12" s="5">
        <f t="shared" si="7"/>
        <v>47061.191047346998</v>
      </c>
      <c r="V12" s="5">
        <f t="shared" si="8"/>
        <v>183504.24789300849</v>
      </c>
      <c r="W12" s="87">
        <f t="shared" si="9"/>
        <v>23.356554990987814</v>
      </c>
      <c r="X12" s="5">
        <f>'In离子浓度 '!M21</f>
        <v>0</v>
      </c>
      <c r="Y12" s="85">
        <f>过饱和度!Q10</f>
        <v>0</v>
      </c>
      <c r="Z12" s="85" t="e">
        <f t="shared" si="0"/>
        <v>#NUM!</v>
      </c>
    </row>
    <row r="13" spans="2:27" x14ac:dyDescent="0.25">
      <c r="F13" s="5">
        <f>过饱和度!D11</f>
        <v>9.9999999999999995E-8</v>
      </c>
      <c r="G13" s="5">
        <f>'Mg2+离子浓度'!M22</f>
        <v>1.9757055796334609E-3</v>
      </c>
      <c r="H13" s="5">
        <f>过饱和度!H11</f>
        <v>5623.2160093690836</v>
      </c>
      <c r="I13" s="5">
        <f t="shared" si="1"/>
        <v>572.98402503890259</v>
      </c>
      <c r="J13" s="5">
        <f t="shared" si="2"/>
        <v>21664.363304084149</v>
      </c>
      <c r="K13" s="5">
        <f t="shared" si="10"/>
        <v>64018.004699951394</v>
      </c>
      <c r="M13" s="5">
        <f>Gd离子浓度!M22</f>
        <v>3.7760854941298894E-6</v>
      </c>
      <c r="N13" s="5">
        <f>过饱和度!K11</f>
        <v>13384662229.295694</v>
      </c>
      <c r="O13" s="5">
        <f t="shared" si="3"/>
        <v>49269.151791270589</v>
      </c>
      <c r="P13" s="5">
        <f t="shared" si="4"/>
        <v>81079.513936175266</v>
      </c>
      <c r="Q13" s="87">
        <f t="shared" si="5"/>
        <v>1.6456446069879525</v>
      </c>
      <c r="R13" s="5">
        <f>Nd离子浓度!M22</f>
        <v>1.1014340437045367E-5</v>
      </c>
      <c r="S13" s="5">
        <f>过饱和度!N11</f>
        <v>2196072228.6305461</v>
      </c>
      <c r="T13" s="5">
        <f t="shared" si="6"/>
        <v>43525.100484263407</v>
      </c>
      <c r="U13" s="5">
        <f t="shared" si="7"/>
        <v>78155.570130808381</v>
      </c>
      <c r="V13" s="5">
        <f t="shared" si="8"/>
        <v>128616.29249183352</v>
      </c>
      <c r="W13" s="87">
        <f t="shared" si="9"/>
        <v>2.9549912822908935</v>
      </c>
      <c r="X13" s="5">
        <f>'In离子浓度 '!M22</f>
        <v>0</v>
      </c>
      <c r="Y13" s="85">
        <f>过饱和度!Q11</f>
        <v>0</v>
      </c>
      <c r="Z13" s="85" t="e">
        <f t="shared" si="0"/>
        <v>#NUM!</v>
      </c>
    </row>
    <row r="14" spans="2:27" x14ac:dyDescent="0.25">
      <c r="F14" s="5">
        <f>过饱和度!D12</f>
        <v>9.9999999999999995E-7</v>
      </c>
      <c r="G14" s="5">
        <f>'Mg2+离子浓度'!M23</f>
        <v>1.9757055399575951E-2</v>
      </c>
      <c r="H14" s="5">
        <f>过饱和度!H12</f>
        <v>5622962.2844458297</v>
      </c>
      <c r="I14" s="5">
        <f t="shared" si="1"/>
        <v>20326.713129275518</v>
      </c>
      <c r="J14" s="5">
        <f t="shared" si="2"/>
        <v>62371.022180438333</v>
      </c>
      <c r="K14" s="5">
        <f t="shared" si="10"/>
        <v>107346.18650847432</v>
      </c>
      <c r="M14" s="5">
        <f>Gd离子浓度!M23</f>
        <v>3.7760854606037763E-5</v>
      </c>
      <c r="N14" s="5">
        <f>过饱和度!K12</f>
        <v>133837566305625.38</v>
      </c>
      <c r="O14" s="5">
        <f t="shared" si="3"/>
        <v>69506.159207283548</v>
      </c>
      <c r="P14" s="5">
        <f t="shared" si="4"/>
        <v>89782.581032121903</v>
      </c>
      <c r="Q14" s="87">
        <f t="shared" si="5"/>
        <v>1.2917212237892377</v>
      </c>
      <c r="R14" s="5">
        <f>Nd离子浓度!M23</f>
        <v>1.1014340395422657E-4</v>
      </c>
      <c r="S14" s="5">
        <f>过饱和度!N12</f>
        <v>21959236548145.773</v>
      </c>
      <c r="T14" s="5">
        <f t="shared" si="6"/>
        <v>66510.032018116064</v>
      </c>
      <c r="U14" s="5">
        <f t="shared" si="7"/>
        <v>88618.035964739262</v>
      </c>
      <c r="V14" s="5">
        <f t="shared" si="8"/>
        <v>114469.79786617168</v>
      </c>
      <c r="W14" s="87">
        <f t="shared" si="9"/>
        <v>1.7210907045570552</v>
      </c>
      <c r="X14" s="5">
        <f>'In离子浓度 '!M23</f>
        <v>0</v>
      </c>
      <c r="Y14" s="85">
        <f>过饱和度!Q12</f>
        <v>0</v>
      </c>
      <c r="Z14" s="85" t="e">
        <f t="shared" si="0"/>
        <v>#NUM!</v>
      </c>
    </row>
    <row r="15" spans="2:27" x14ac:dyDescent="0.25">
      <c r="F15" s="5">
        <f>过饱和度!D13</f>
        <v>7.4868119641229509E-6</v>
      </c>
      <c r="G15" s="5">
        <f>'Mg2+离子浓度'!M24</f>
        <v>0.1479173512105863</v>
      </c>
      <c r="H15" s="5">
        <f>过饱和度!H13</f>
        <v>2359684726.5101776</v>
      </c>
      <c r="I15" s="5">
        <f t="shared" si="1"/>
        <v>43766.46231254124</v>
      </c>
      <c r="J15" s="5">
        <f t="shared" si="2"/>
        <v>78283.735127045846</v>
      </c>
      <c r="K15" s="5">
        <f t="shared" si="10"/>
        <v>110494.09878297722</v>
      </c>
      <c r="M15" s="5">
        <f>Gd离子浓度!M24</f>
        <v>2.8270841167646468E-4</v>
      </c>
      <c r="N15" s="5">
        <f>过饱和度!K13</f>
        <v>4.2049690911343942E+17</v>
      </c>
      <c r="O15" s="5">
        <f t="shared" si="3"/>
        <v>79158.788369299276</v>
      </c>
      <c r="P15" s="5">
        <f t="shared" si="4"/>
        <v>93309.458811480479</v>
      </c>
      <c r="Q15" s="87">
        <f t="shared" si="5"/>
        <v>1.1787631005184682</v>
      </c>
      <c r="R15" s="5">
        <f>Nd离子浓度!M24</f>
        <v>8.2462294659340545E-4</v>
      </c>
      <c r="S15" s="5">
        <f>过饱和度!N13</f>
        <v>6.899252182515392E+16</v>
      </c>
      <c r="T15" s="5">
        <f t="shared" si="6"/>
        <v>77413.268233497423</v>
      </c>
      <c r="U15" s="5">
        <f t="shared" si="7"/>
        <v>92695.022813848089</v>
      </c>
      <c r="V15" s="5">
        <f t="shared" si="8"/>
        <v>109265.47249468172</v>
      </c>
      <c r="W15" s="87">
        <f t="shared" si="9"/>
        <v>1.4114566532071766</v>
      </c>
      <c r="X15" s="5">
        <f>'In离子浓度 '!M24</f>
        <v>0</v>
      </c>
      <c r="Y15" s="85">
        <f>过饱和度!Q13</f>
        <v>0</v>
      </c>
      <c r="Z15" s="85" t="e">
        <f t="shared" si="0"/>
        <v>#NUM!</v>
      </c>
    </row>
    <row r="16" spans="2:27" x14ac:dyDescent="0.25">
      <c r="F16" s="11">
        <f>过饱和度!D14</f>
        <v>1.0000000000000001E-5</v>
      </c>
      <c r="G16" s="5">
        <f>'Mg2+离子浓度'!M25</f>
        <v>0.14791734418004074</v>
      </c>
      <c r="H16" s="5">
        <f>过饱和度!H14</f>
        <v>2359684383.611414</v>
      </c>
      <c r="I16" s="5">
        <f t="shared" si="1"/>
        <v>43766.461825534629</v>
      </c>
      <c r="J16" s="5">
        <f t="shared" si="2"/>
        <v>78283.734868943953</v>
      </c>
      <c r="K16" s="5">
        <f t="shared" si="10"/>
        <v>110494.098728663</v>
      </c>
      <c r="M16" s="5">
        <f>Gd离子浓度!M25</f>
        <v>2.8270840573565244E-4</v>
      </c>
      <c r="N16" s="5">
        <f>过饱和度!K14</f>
        <v>4.2049683859954464E+17</v>
      </c>
      <c r="O16" s="5">
        <f t="shared" si="3"/>
        <v>79158.788216397632</v>
      </c>
      <c r="P16" s="5">
        <f t="shared" si="4"/>
        <v>93309.45875807757</v>
      </c>
      <c r="Q16" s="87">
        <f t="shared" si="5"/>
        <v>1.178763102120715</v>
      </c>
      <c r="R16" s="5">
        <f>Nd离子浓度!M25</f>
        <v>8.246229392178798E-4</v>
      </c>
      <c r="S16" s="5">
        <f>过饱和度!N14</f>
        <v>6.899251108839788E+16</v>
      </c>
      <c r="T16" s="5">
        <f t="shared" si="6"/>
        <v>77413.268074404841</v>
      </c>
      <c r="U16" s="5">
        <f t="shared" si="7"/>
        <v>92695.022757404164</v>
      </c>
      <c r="V16" s="5">
        <f t="shared" si="8"/>
        <v>109265.47257666801</v>
      </c>
      <c r="W16" s="87">
        <f t="shared" si="9"/>
        <v>1.4114566571669445</v>
      </c>
      <c r="X16" s="5">
        <f>'In离子浓度 '!M25</f>
        <v>1.617593622256295E-9</v>
      </c>
      <c r="Y16" s="85">
        <f>过饱和度!Q14</f>
        <v>5.9922172647814175E+49</v>
      </c>
      <c r="Z16" s="85">
        <f t="shared" ref="Z16:Z79" si="11">$D$6*EXP(-16*3.1415*$D$3^3*$D$4^2/(3*$D$2^3*$D$5^3*(LN($Y16)^2)))</f>
        <v>97112.853012515756</v>
      </c>
    </row>
    <row r="17" spans="6:26" x14ac:dyDescent="0.25">
      <c r="F17" s="5">
        <f>过饱和度!D15</f>
        <v>2.0000000000000002E-5</v>
      </c>
      <c r="G17" s="5">
        <f>'Mg2+离子浓度'!M26</f>
        <v>0.14791733015589184</v>
      </c>
      <c r="H17" s="5">
        <f>过饱和度!H15</f>
        <v>2359683851.5218344</v>
      </c>
      <c r="I17" s="5">
        <f t="shared" si="1"/>
        <v>43766.461069827033</v>
      </c>
      <c r="J17" s="5">
        <f t="shared" si="2"/>
        <v>78283.734468436945</v>
      </c>
      <c r="K17" s="5">
        <f t="shared" si="10"/>
        <v>110494.09859606861</v>
      </c>
      <c r="M17" s="5">
        <f>Gd离子浓度!M26</f>
        <v>2.8270839388524371E-4</v>
      </c>
      <c r="N17" s="5">
        <f>过饱和度!K15</f>
        <v>4.204967385468951E+17</v>
      </c>
      <c r="O17" s="5">
        <f t="shared" si="3"/>
        <v>79158.787999444394</v>
      </c>
      <c r="P17" s="5">
        <f t="shared" si="4"/>
        <v>93309.458682303797</v>
      </c>
      <c r="Q17" s="87">
        <f t="shared" si="5"/>
        <v>1.1787631043941542</v>
      </c>
      <c r="R17" s="5">
        <f>Nd离子浓度!M26</f>
        <v>8.2462292450558277E-4</v>
      </c>
      <c r="S17" s="5">
        <f>过饱和度!N15</f>
        <v>6.8992496333456328E+16</v>
      </c>
      <c r="T17" s="5">
        <f t="shared" si="6"/>
        <v>77413.267855772487</v>
      </c>
      <c r="U17" s="5">
        <f t="shared" si="7"/>
        <v>92695.022679836329</v>
      </c>
      <c r="V17" s="5">
        <f t="shared" si="8"/>
        <v>109265.4726959704</v>
      </c>
      <c r="W17" s="87">
        <f t="shared" si="9"/>
        <v>1.4114566626943237</v>
      </c>
      <c r="X17" s="5">
        <f>'In离子浓度 '!M26</f>
        <v>8.0540145247886841E-9</v>
      </c>
      <c r="Y17" s="85">
        <f>过饱和度!Q15</f>
        <v>1.4855023609684198E+51</v>
      </c>
      <c r="Z17" s="85">
        <f t="shared" si="11"/>
        <v>97265.900741368401</v>
      </c>
    </row>
    <row r="18" spans="6:26" x14ac:dyDescent="0.25">
      <c r="F18" s="5">
        <f>过饱和度!D16</f>
        <v>5.0000000000000002E-5</v>
      </c>
      <c r="G18" s="5">
        <f>'Mg2+离子浓度'!M27</f>
        <v>0.14791730586535573</v>
      </c>
      <c r="H18" s="5">
        <f>过饱和度!H16</f>
        <v>2359683316.1515384</v>
      </c>
      <c r="I18" s="5">
        <f t="shared" si="1"/>
        <v>43766.460309459784</v>
      </c>
      <c r="J18" s="5">
        <f t="shared" si="2"/>
        <v>78283.734065460449</v>
      </c>
      <c r="K18" s="5">
        <f t="shared" si="10"/>
        <v>110494.09830474715</v>
      </c>
      <c r="M18" s="5">
        <f>Gd离子浓度!M27</f>
        <v>2.8270837335973468E-4</v>
      </c>
      <c r="N18" s="5">
        <f>过饱和度!K16</f>
        <v>4.2049666849172621E+17</v>
      </c>
      <c r="O18" s="5">
        <f t="shared" si="3"/>
        <v>79158.787847537373</v>
      </c>
      <c r="P18" s="5">
        <f t="shared" si="4"/>
        <v>93309.458629248271</v>
      </c>
      <c r="Q18" s="87">
        <f t="shared" si="5"/>
        <v>1.1787631059859784</v>
      </c>
      <c r="R18" s="5">
        <f>Nd离子浓度!M27</f>
        <v>8.2462289902313763E-4</v>
      </c>
      <c r="S18" s="5">
        <f>过饱和度!N16</f>
        <v>6.8992487716306688E+16</v>
      </c>
      <c r="T18" s="5">
        <f t="shared" si="6"/>
        <v>77413.267728087259</v>
      </c>
      <c r="U18" s="5">
        <f t="shared" si="7"/>
        <v>92695.022634535329</v>
      </c>
      <c r="V18" s="5">
        <f t="shared" si="8"/>
        <v>109265.47279012544</v>
      </c>
      <c r="W18" s="87">
        <f t="shared" si="9"/>
        <v>1.4114566662386412</v>
      </c>
      <c r="X18" s="5">
        <f>'In离子浓度 '!M27</f>
        <v>2.7363276817888446E-8</v>
      </c>
      <c r="Y18" s="85">
        <f>过饱和度!Q16</f>
        <v>1.7146862121533009E+52</v>
      </c>
      <c r="Z18" s="85">
        <f t="shared" si="11"/>
        <v>97374.521093953255</v>
      </c>
    </row>
    <row r="19" spans="6:26" x14ac:dyDescent="0.25">
      <c r="F19" s="5">
        <f>过饱和度!D17</f>
        <v>8.0000000000000007E-5</v>
      </c>
      <c r="G19" s="5">
        <f>'Mg2+离子浓度'!M28</f>
        <v>0.14791728157482359</v>
      </c>
      <c r="H19" s="5">
        <f>过饱和度!H17</f>
        <v>2359682780.7813945</v>
      </c>
      <c r="I19" s="5">
        <f t="shared" si="1"/>
        <v>43766.459549092557</v>
      </c>
      <c r="J19" s="5">
        <f t="shared" si="2"/>
        <v>78283.733662483952</v>
      </c>
      <c r="K19" s="5">
        <f t="shared" si="10"/>
        <v>110494.09801342565</v>
      </c>
      <c r="M19" s="5">
        <f>Gd离子浓度!M28</f>
        <v>2.8270835283422706E-4</v>
      </c>
      <c r="N19" s="5">
        <f>过饱和度!K17</f>
        <v>4.2049659843657696E+17</v>
      </c>
      <c r="O19" s="5">
        <f t="shared" si="3"/>
        <v>79158.787695630366</v>
      </c>
      <c r="P19" s="5">
        <f t="shared" si="4"/>
        <v>93309.458576192759</v>
      </c>
      <c r="Q19" s="87">
        <f t="shared" si="5"/>
        <v>1.1787631075778024</v>
      </c>
      <c r="R19" s="5">
        <f>Nd离子浓度!M28</f>
        <v>8.2462287354069335E-4</v>
      </c>
      <c r="S19" s="5">
        <f>过饱和度!N17</f>
        <v>6.8992479099159472E+16</v>
      </c>
      <c r="T19" s="5">
        <f t="shared" si="6"/>
        <v>77413.267600402047</v>
      </c>
      <c r="U19" s="5">
        <f t="shared" si="7"/>
        <v>92695.022589234315</v>
      </c>
      <c r="V19" s="5">
        <f t="shared" si="8"/>
        <v>109265.47288428043</v>
      </c>
      <c r="W19" s="87">
        <f t="shared" si="9"/>
        <v>1.411456669782958</v>
      </c>
      <c r="X19" s="5">
        <f>'In离子浓度 '!M28</f>
        <v>4.6672538514294618E-8</v>
      </c>
      <c r="Y19" s="85">
        <f>过饱和度!Q17</f>
        <v>4.9885141866309339E+52</v>
      </c>
      <c r="Z19" s="85">
        <f t="shared" si="11"/>
        <v>97419.931835949799</v>
      </c>
    </row>
    <row r="20" spans="6:26" x14ac:dyDescent="0.25">
      <c r="F20" s="5">
        <f>过饱和度!D18</f>
        <v>1E-4</v>
      </c>
      <c r="G20" s="5">
        <f>'Mg2+离子浓度'!M29</f>
        <v>0.14791726174169043</v>
      </c>
      <c r="H20" s="5">
        <f>过饱和度!H18</f>
        <v>2359682206.7326179</v>
      </c>
      <c r="I20" s="5">
        <f t="shared" si="1"/>
        <v>43766.458733791238</v>
      </c>
      <c r="J20" s="5">
        <f t="shared" si="2"/>
        <v>78283.733230393671</v>
      </c>
      <c r="K20" s="5">
        <f t="shared" si="10"/>
        <v>110494.09779742159</v>
      </c>
      <c r="M20" s="5">
        <f>Gd离子浓度!M29</f>
        <v>2.8270833607522164E-4</v>
      </c>
      <c r="N20" s="5">
        <f>过饱和度!K18</f>
        <v>4.2049650463771885E+17</v>
      </c>
      <c r="O20" s="5">
        <f t="shared" si="3"/>
        <v>79158.787492237665</v>
      </c>
      <c r="P20" s="5">
        <f t="shared" si="4"/>
        <v>93309.458505155184</v>
      </c>
      <c r="Q20" s="87">
        <f t="shared" si="5"/>
        <v>1.1787631097091418</v>
      </c>
      <c r="R20" s="5">
        <f>Nd离子浓度!M29</f>
        <v>8.2462285273436533E-4</v>
      </c>
      <c r="S20" s="5">
        <f>过饱和度!N18</f>
        <v>6.8992466058338768E+16</v>
      </c>
      <c r="T20" s="5">
        <f t="shared" si="6"/>
        <v>77413.267407168707</v>
      </c>
      <c r="U20" s="5">
        <f t="shared" si="7"/>
        <v>92695.02252067771</v>
      </c>
      <c r="V20" s="5">
        <f t="shared" si="8"/>
        <v>109265.47300103298</v>
      </c>
      <c r="W20" s="87">
        <f t="shared" si="9"/>
        <v>1.4114566748143054</v>
      </c>
      <c r="X20" s="5">
        <f>'In离子浓度 '!M29</f>
        <v>5.9545379104337763E-8</v>
      </c>
      <c r="Y20" s="85">
        <f>过饱和度!Q18</f>
        <v>8.1197816934476567E+52</v>
      </c>
      <c r="Z20" s="85">
        <f t="shared" si="11"/>
        <v>97440.258932443176</v>
      </c>
    </row>
    <row r="21" spans="6:26" x14ac:dyDescent="0.25">
      <c r="F21" s="5">
        <f>过饱和度!D19</f>
        <v>2.0000000000000001E-4</v>
      </c>
      <c r="G21" s="5">
        <f>'Mg2+离子浓度'!M30</f>
        <v>0.14791721739346239</v>
      </c>
      <c r="H21" s="5">
        <f>过饱和度!H19</f>
        <v>2359682606.9867067</v>
      </c>
      <c r="I21" s="5">
        <f t="shared" si="1"/>
        <v>43766.459302258096</v>
      </c>
      <c r="J21" s="5">
        <f t="shared" si="2"/>
        <v>78283.73353166756</v>
      </c>
      <c r="K21" s="5">
        <f t="shared" si="10"/>
        <v>110494.09704559793</v>
      </c>
      <c r="M21" s="5">
        <f>Gd离子浓度!M30</f>
        <v>2.8270829860094823E-4</v>
      </c>
      <c r="N21" s="5">
        <f>过饱和度!K19</f>
        <v>4.2049674499579482E+17</v>
      </c>
      <c r="O21" s="5">
        <f t="shared" si="3"/>
        <v>79158.788013428129</v>
      </c>
      <c r="P21" s="5">
        <f t="shared" si="4"/>
        <v>93309.458687187813</v>
      </c>
      <c r="Q21" s="87">
        <f t="shared" si="5"/>
        <v>1.1787631042476197</v>
      </c>
      <c r="R21" s="5">
        <f>Nd离子浓度!M30</f>
        <v>8.2462280621000252E-4</v>
      </c>
      <c r="S21" s="5">
        <f>过饱和度!N19</f>
        <v>6.899251074759064E+16</v>
      </c>
      <c r="T21" s="5">
        <f t="shared" si="6"/>
        <v>77413.268069354905</v>
      </c>
      <c r="U21" s="5">
        <f t="shared" si="7"/>
        <v>92695.022755612517</v>
      </c>
      <c r="V21" s="5">
        <f t="shared" si="8"/>
        <v>109265.47277170955</v>
      </c>
      <c r="W21" s="87">
        <f t="shared" si="9"/>
        <v>1.4114566597785034</v>
      </c>
      <c r="X21" s="5">
        <f>'In离子浓度 '!M30</f>
        <v>1.2390958257574777E-7</v>
      </c>
      <c r="Y21" s="85">
        <f>过饱和度!Q19</f>
        <v>3.5160789920655737E+53</v>
      </c>
      <c r="Z21" s="85">
        <f t="shared" si="11"/>
        <v>97499.99103664406</v>
      </c>
    </row>
    <row r="22" spans="6:26" x14ac:dyDescent="0.25">
      <c r="F22" s="5">
        <f>过饱和度!D20</f>
        <v>5.0000000000000001E-4</v>
      </c>
      <c r="G22" s="5">
        <f>'Mg2+离子浓度'!M31</f>
        <v>0.14791714058010122</v>
      </c>
      <c r="H22" s="5">
        <f>过饱和度!H20</f>
        <v>2359687162.5983458</v>
      </c>
      <c r="I22" s="5">
        <f t="shared" si="1"/>
        <v>43766.465772426352</v>
      </c>
      <c r="J22" s="5">
        <f t="shared" si="2"/>
        <v>78283.736960702343</v>
      </c>
      <c r="K22" s="5">
        <f t="shared" si="10"/>
        <v>110494.09512679002</v>
      </c>
      <c r="M22" s="5">
        <f>Gd离子浓度!M31</f>
        <v>2.8270823369361134E-4</v>
      </c>
      <c r="N22" s="5">
        <f>过饱和度!K20</f>
        <v>4.2049819371933331E+17</v>
      </c>
      <c r="O22" s="5">
        <f t="shared" si="3"/>
        <v>79158.791154821462</v>
      </c>
      <c r="P22" s="5">
        <f t="shared" si="4"/>
        <v>93309.45978436069</v>
      </c>
      <c r="Q22" s="87">
        <f t="shared" si="5"/>
        <v>1.1787630713291575</v>
      </c>
      <c r="R22" s="5">
        <f>Nd离子浓度!M31</f>
        <v>8.2462272562744713E-4</v>
      </c>
      <c r="S22" s="5">
        <f>过饱和度!N20</f>
        <v>6.8992757543331536E+16</v>
      </c>
      <c r="T22" s="5">
        <f t="shared" si="6"/>
        <v>77413.271726260282</v>
      </c>
      <c r="U22" s="5">
        <f t="shared" si="7"/>
        <v>92695.024053033601</v>
      </c>
      <c r="V22" s="5">
        <f t="shared" si="8"/>
        <v>109265.47124968402</v>
      </c>
      <c r="W22" s="87">
        <f t="shared" si="9"/>
        <v>1.4114565734420288</v>
      </c>
      <c r="X22" s="5">
        <f>'In离子浓度 '!M31</f>
        <v>3.1700218298491214E-7</v>
      </c>
      <c r="Y22" s="85">
        <f>过饱和度!Q20</f>
        <v>2.3013174643192082E+54</v>
      </c>
      <c r="Z22" s="85">
        <f t="shared" si="11"/>
        <v>97573.561896180821</v>
      </c>
    </row>
    <row r="23" spans="6:26" x14ac:dyDescent="0.25">
      <c r="F23" s="5">
        <f>过饱和度!D21</f>
        <v>8.0000000000000004E-4</v>
      </c>
      <c r="G23" s="5">
        <f>'Mg2+离子浓度'!M32</f>
        <v>0.14791706376677996</v>
      </c>
      <c r="H23" s="5">
        <f>过饱和度!H21</f>
        <v>2359691718.2075853</v>
      </c>
      <c r="I23" s="5">
        <f t="shared" si="1"/>
        <v>43766.472242577933</v>
      </c>
      <c r="J23" s="5">
        <f t="shared" si="2"/>
        <v>78283.740389727944</v>
      </c>
      <c r="K23" s="5">
        <f t="shared" si="10"/>
        <v>110494.09320798449</v>
      </c>
      <c r="M23" s="5">
        <f>Gd离子浓度!M32</f>
        <v>2.8270816878628937E-4</v>
      </c>
      <c r="N23" s="5">
        <f>过饱和度!K21</f>
        <v>4.2049964244487072E+17</v>
      </c>
      <c r="O23" s="5">
        <f t="shared" si="3"/>
        <v>79158.794296207634</v>
      </c>
      <c r="P23" s="5">
        <f t="shared" si="4"/>
        <v>93309.460881531064</v>
      </c>
      <c r="Q23" s="87">
        <f t="shared" si="5"/>
        <v>1.1787630384107728</v>
      </c>
      <c r="R23" s="5">
        <f>Nd离子浓度!M32</f>
        <v>8.2462264504489934E-4</v>
      </c>
      <c r="S23" s="5">
        <f>过饱和度!N21</f>
        <v>6.8993004339464264E+16</v>
      </c>
      <c r="T23" s="5">
        <f t="shared" si="6"/>
        <v>77413.275383157539</v>
      </c>
      <c r="U23" s="5">
        <f t="shared" si="7"/>
        <v>92695.025350451775</v>
      </c>
      <c r="V23" s="5">
        <f t="shared" si="8"/>
        <v>109265.46972766214</v>
      </c>
      <c r="W23" s="87">
        <f t="shared" si="9"/>
        <v>1.4114564871057573</v>
      </c>
      <c r="X23" s="5">
        <f>'In离子浓度 '!M32</f>
        <v>5.1009476452497043E-7</v>
      </c>
      <c r="Y23" s="85">
        <f>过饱和度!Q21</f>
        <v>5.9587745124935644E+54</v>
      </c>
      <c r="Z23" s="85">
        <f t="shared" si="11"/>
        <v>97609.590676450782</v>
      </c>
    </row>
    <row r="24" spans="6:26" x14ac:dyDescent="0.25">
      <c r="F24" s="5">
        <f>过饱和度!D22</f>
        <v>1E-3</v>
      </c>
      <c r="G24" s="5">
        <f>'Mg2+离子浓度'!M33</f>
        <v>0.14791700104899835</v>
      </c>
      <c r="H24" s="5">
        <f>过饱和度!H22</f>
        <v>2359694068.6336923</v>
      </c>
      <c r="I24" s="5">
        <f t="shared" si="1"/>
        <v>43766.475580789964</v>
      </c>
      <c r="J24" s="5">
        <f t="shared" si="2"/>
        <v>78283.742158900335</v>
      </c>
      <c r="K24" s="5">
        <f t="shared" si="10"/>
        <v>110494.09185987696</v>
      </c>
      <c r="M24" s="5">
        <f>Gd离子浓度!M33</f>
        <v>2.8270811578969506E-4</v>
      </c>
      <c r="N24" s="5">
        <f>过饱和度!K22</f>
        <v>4.2050045933291706E+17</v>
      </c>
      <c r="O24" s="5">
        <f t="shared" si="3"/>
        <v>79158.796067525545</v>
      </c>
      <c r="P24" s="5">
        <f t="shared" si="4"/>
        <v>93309.46150018707</v>
      </c>
      <c r="Q24" s="87">
        <f t="shared" si="5"/>
        <v>1.1787630198492465</v>
      </c>
      <c r="R24" s="5">
        <f>Nd离子浓度!M33</f>
        <v>8.2462257924953105E-4</v>
      </c>
      <c r="S24" s="5">
        <f>过饱和度!N22</f>
        <v>6.8993145798077296E+16</v>
      </c>
      <c r="T24" s="5">
        <f t="shared" si="6"/>
        <v>77413.277479211727</v>
      </c>
      <c r="U24" s="5">
        <f t="shared" si="7"/>
        <v>92695.026094103698</v>
      </c>
      <c r="V24" s="5">
        <f t="shared" si="8"/>
        <v>109265.46888369038</v>
      </c>
      <c r="W24" s="87">
        <f t="shared" si="9"/>
        <v>1.4114564379867798</v>
      </c>
      <c r="X24" s="5">
        <f>'In离子浓度 '!M33</f>
        <v>6.3882313447877456E-7</v>
      </c>
      <c r="Y24" s="85">
        <f>过饱和度!Q22</f>
        <v>9.3458399708160494E+54</v>
      </c>
      <c r="Z24" s="85">
        <f t="shared" si="11"/>
        <v>97626.356804170384</v>
      </c>
    </row>
    <row r="25" spans="6:26" x14ac:dyDescent="0.25">
      <c r="F25" s="5">
        <f>过饱和度!D23</f>
        <v>2E-3</v>
      </c>
      <c r="G25" s="5">
        <f>'Mg2+离子浓度'!M34</f>
        <v>0.14791686080783467</v>
      </c>
      <c r="H25" s="5">
        <f>过饱和度!H23</f>
        <v>2359716163.0486417</v>
      </c>
      <c r="I25" s="5">
        <f t="shared" si="1"/>
        <v>43766.506960392006</v>
      </c>
      <c r="J25" s="5">
        <f t="shared" si="2"/>
        <v>78283.758789332962</v>
      </c>
      <c r="K25" s="5">
        <f t="shared" si="10"/>
        <v>110494.08615720562</v>
      </c>
      <c r="M25" s="5">
        <f>Gd离子浓度!M34</f>
        <v>2.827079972857299E-4</v>
      </c>
      <c r="N25" s="5">
        <f>过饱和度!K23</f>
        <v>4.205067869882992E+17</v>
      </c>
      <c r="O25" s="5">
        <f t="shared" si="3"/>
        <v>79158.809788118117</v>
      </c>
      <c r="P25" s="5">
        <f t="shared" si="4"/>
        <v>93309.466292283701</v>
      </c>
      <c r="Q25" s="87">
        <f t="shared" si="5"/>
        <v>1.1787628760720659</v>
      </c>
      <c r="R25" s="5">
        <f>Nd离子浓度!M34</f>
        <v>8.2462243212662691E-4</v>
      </c>
      <c r="S25" s="5">
        <f>过饱和度!N23</f>
        <v>6.8994200612279848E+16</v>
      </c>
      <c r="T25" s="5">
        <f t="shared" si="6"/>
        <v>77413.293108711208</v>
      </c>
      <c r="U25" s="5">
        <f t="shared" si="7"/>
        <v>92695.031639240173</v>
      </c>
      <c r="V25" s="5">
        <f t="shared" si="8"/>
        <v>109265.4620926619</v>
      </c>
      <c r="W25" s="87">
        <f t="shared" si="9"/>
        <v>1.411456065293861</v>
      </c>
      <c r="X25" s="5">
        <f>'In离子浓度 '!M34</f>
        <v>1.2824650102936571E-6</v>
      </c>
      <c r="Y25" s="85">
        <f>过饱和度!Q23</f>
        <v>3.7667045270226241E+55</v>
      </c>
      <c r="Z25" s="85">
        <f t="shared" si="11"/>
        <v>97677.181475237856</v>
      </c>
    </row>
    <row r="26" spans="6:26" x14ac:dyDescent="0.25">
      <c r="F26" s="5">
        <f>过饱和度!D24</f>
        <v>5.0000000000000001E-3</v>
      </c>
      <c r="G26" s="5">
        <f>'Mg2+离子浓度'!M35</f>
        <v>0.1479166179032442</v>
      </c>
      <c r="H26" s="5">
        <f>过饱和度!H24</f>
        <v>2359793055.9229012</v>
      </c>
      <c r="I26" s="5">
        <f t="shared" si="1"/>
        <v>43766.616165095198</v>
      </c>
      <c r="J26" s="5">
        <f t="shared" si="2"/>
        <v>78283.816665127742</v>
      </c>
      <c r="K26" s="5">
        <f t="shared" si="10"/>
        <v>110494.07011398365</v>
      </c>
      <c r="M26" s="5">
        <f>Gd离子浓度!M35</f>
        <v>2.8270779203092727E-4</v>
      </c>
      <c r="N26" s="5">
        <f>过饱和度!K24</f>
        <v>4.2052807143468544E+17</v>
      </c>
      <c r="O26" s="5">
        <f t="shared" si="3"/>
        <v>79158.855938708366</v>
      </c>
      <c r="P26" s="5">
        <f t="shared" si="4"/>
        <v>93309.482410977434</v>
      </c>
      <c r="Q26" s="87">
        <f t="shared" si="5"/>
        <v>1.1787623924633992</v>
      </c>
      <c r="R26" s="5">
        <f>Nd离子浓度!M35</f>
        <v>8.2462217730232712E-4</v>
      </c>
      <c r="S26" s="5">
        <f>过饱和度!N24</f>
        <v>6.8997721607889568E+16</v>
      </c>
      <c r="T26" s="5">
        <f t="shared" si="6"/>
        <v>77413.34527852184</v>
      </c>
      <c r="U26" s="5">
        <f t="shared" si="7"/>
        <v>92695.050148382492</v>
      </c>
      <c r="V26" s="5">
        <f t="shared" si="8"/>
        <v>109265.43908242212</v>
      </c>
      <c r="W26" s="87">
        <f t="shared" si="9"/>
        <v>1.4114548168574956</v>
      </c>
      <c r="X26" s="5">
        <f>'In离子浓度 '!M35</f>
        <v>3.2133903311613159E-6</v>
      </c>
      <c r="Y26" s="85">
        <f>过饱和度!Q24</f>
        <v>2.3650594573774048E+56</v>
      </c>
      <c r="Z26" s="85">
        <f t="shared" si="11"/>
        <v>97741.724782655947</v>
      </c>
    </row>
    <row r="27" spans="6:26" x14ac:dyDescent="0.25">
      <c r="F27" s="5">
        <f>过饱和度!D25</f>
        <v>8.0000000000000002E-3</v>
      </c>
      <c r="G27" s="5">
        <f>'Mg2+离子浓度'!M36</f>
        <v>0.14791637499905264</v>
      </c>
      <c r="H27" s="5">
        <f>过饱和度!H25</f>
        <v>2359869949.73878</v>
      </c>
      <c r="I27" s="5">
        <f t="shared" si="1"/>
        <v>43766.72536735516</v>
      </c>
      <c r="J27" s="5">
        <f t="shared" si="2"/>
        <v>78283.874539526034</v>
      </c>
      <c r="K27" s="5">
        <f t="shared" si="10"/>
        <v>110494.05407102019</v>
      </c>
      <c r="M27" s="5">
        <f>Gd离子浓度!M36</f>
        <v>2.8270758677627372E-4</v>
      </c>
      <c r="N27" s="5">
        <f>过饱和度!K25</f>
        <v>4.2054935654033555E+17</v>
      </c>
      <c r="O27" s="5">
        <f t="shared" si="3"/>
        <v>79158.902088246396</v>
      </c>
      <c r="P27" s="5">
        <f t="shared" si="4"/>
        <v>93309.498529297052</v>
      </c>
      <c r="Q27" s="87">
        <f t="shared" si="5"/>
        <v>1.1787619088662393</v>
      </c>
      <c r="R27" s="5">
        <f>Nd离子浓度!M36</f>
        <v>8.2462192247810615E-4</v>
      </c>
      <c r="S27" s="5">
        <f>过饱和度!N25</f>
        <v>6.9001242714591984E+16</v>
      </c>
      <c r="T27" s="5">
        <f t="shared" si="6"/>
        <v>77413.397447145355</v>
      </c>
      <c r="U27" s="5">
        <f t="shared" si="7"/>
        <v>92695.068657094846</v>
      </c>
      <c r="V27" s="5">
        <f t="shared" si="8"/>
        <v>109265.41607272423</v>
      </c>
      <c r="W27" s="87">
        <f t="shared" si="9"/>
        <v>1.4114535684514571</v>
      </c>
      <c r="X27" s="5">
        <f>'In离子浓度 '!M36</f>
        <v>5.1443150553356581E-6</v>
      </c>
      <c r="Y27" s="85">
        <f>过饱和度!Q25</f>
        <v>6.0619843139799068E+56</v>
      </c>
      <c r="Z27" s="85">
        <f t="shared" si="11"/>
        <v>97773.758628486801</v>
      </c>
    </row>
    <row r="28" spans="6:26" x14ac:dyDescent="0.25">
      <c r="F28" s="5">
        <f>过饱和度!D26</f>
        <v>0.01</v>
      </c>
      <c r="G28" s="5">
        <f>'Mg2+离子浓度'!M37</f>
        <v>0.14791617666893647</v>
      </c>
      <c r="H28" s="5">
        <f>过饱和度!H26</f>
        <v>2359919041.2552996</v>
      </c>
      <c r="I28" s="5">
        <f t="shared" si="1"/>
        <v>43766.795083657496</v>
      </c>
      <c r="J28" s="5">
        <f t="shared" si="2"/>
        <v>78283.91148732588</v>
      </c>
      <c r="K28" s="5">
        <f t="shared" si="10"/>
        <v>110494.04315796161</v>
      </c>
      <c r="M28" s="5">
        <f>Gd离子浓度!M37</f>
        <v>2.8270741918667261E-4</v>
      </c>
      <c r="N28" s="5">
        <f>过饱和度!K26</f>
        <v>4.2056307595391987E+17</v>
      </c>
      <c r="O28" s="5">
        <f t="shared" si="3"/>
        <v>79158.931832830029</v>
      </c>
      <c r="P28" s="5">
        <f t="shared" si="4"/>
        <v>93309.508917971878</v>
      </c>
      <c r="Q28" s="87">
        <f t="shared" si="5"/>
        <v>1.1787615971754826</v>
      </c>
      <c r="R28" s="5">
        <f>Nd离子浓度!M37</f>
        <v>8.246217144150654E-4</v>
      </c>
      <c r="S28" s="5">
        <f>过饱和度!N26</f>
        <v>6.900351720947812E+16</v>
      </c>
      <c r="T28" s="5">
        <f t="shared" si="6"/>
        <v>77413.431144495233</v>
      </c>
      <c r="U28" s="5">
        <f t="shared" si="7"/>
        <v>92695.080612447913</v>
      </c>
      <c r="V28" s="5">
        <f t="shared" si="8"/>
        <v>109265.40127303921</v>
      </c>
      <c r="W28" s="87">
        <f t="shared" si="9"/>
        <v>1.4114527628815601</v>
      </c>
      <c r="X28" s="5">
        <f>'In离子浓度 '!M37</f>
        <v>6.4315976418031166E-6</v>
      </c>
      <c r="Y28" s="85">
        <f>过饱和度!Q26</f>
        <v>9.4760267083380624E+56</v>
      </c>
      <c r="Z28" s="85">
        <f t="shared" si="11"/>
        <v>97788.725398933107</v>
      </c>
    </row>
    <row r="29" spans="6:26" x14ac:dyDescent="0.25">
      <c r="F29" s="5">
        <f>过饱和度!D27</f>
        <v>0.02</v>
      </c>
      <c r="G29" s="5">
        <f>'Mg2+离子浓度'!M38</f>
        <v>0.14791573318990925</v>
      </c>
      <c r="H29" s="5">
        <f>过饱和度!H27</f>
        <v>2360197214.812129</v>
      </c>
      <c r="I29" s="5">
        <f t="shared" si="1"/>
        <v>43767.19009698429</v>
      </c>
      <c r="J29" s="5">
        <f t="shared" si="2"/>
        <v>78284.120833179346</v>
      </c>
      <c r="K29" s="5">
        <f t="shared" si="10"/>
        <v>110493.99187629875</v>
      </c>
      <c r="M29" s="5">
        <f>Gd离子浓度!M38</f>
        <v>2.8270704444515409E-4</v>
      </c>
      <c r="N29" s="5">
        <f>过饱和度!K27</f>
        <v>4.2063877259552512E+17</v>
      </c>
      <c r="O29" s="5">
        <f t="shared" si="3"/>
        <v>79159.095929554183</v>
      </c>
      <c r="P29" s="5">
        <f t="shared" si="4"/>
        <v>93309.566230794269</v>
      </c>
      <c r="Q29" s="87">
        <f t="shared" si="5"/>
        <v>1.1787598776245876</v>
      </c>
      <c r="R29" s="5">
        <f>Nd离子浓度!M38</f>
        <v>8.2462124917207977E-4</v>
      </c>
      <c r="S29" s="5">
        <f>过饱和度!N27</f>
        <v>6.9015989615201952E+16</v>
      </c>
      <c r="T29" s="5">
        <f t="shared" si="6"/>
        <v>77413.615906059567</v>
      </c>
      <c r="U29" s="5">
        <f t="shared" si="7"/>
        <v>92695.146163227109</v>
      </c>
      <c r="V29" s="5">
        <f t="shared" si="8"/>
        <v>109265.31914775884</v>
      </c>
      <c r="W29" s="87">
        <f t="shared" si="9"/>
        <v>1.4114483333313212</v>
      </c>
      <c r="X29" s="5">
        <f>'In离子浓度 '!M38</f>
        <v>1.2868011428026957E-5</v>
      </c>
      <c r="Y29" s="85">
        <f>过饱和度!Q27</f>
        <v>3.7946252385485365E+57</v>
      </c>
      <c r="Z29" s="85">
        <f t="shared" si="11"/>
        <v>97834.261219466352</v>
      </c>
    </row>
    <row r="30" spans="6:26" x14ac:dyDescent="0.25">
      <c r="F30" s="5">
        <f>过饱和度!D28</f>
        <v>0.05</v>
      </c>
      <c r="G30" s="5">
        <f>'Mg2+离子浓度'!M39</f>
        <v>0.14791496506400501</v>
      </c>
      <c r="H30" s="5">
        <f>过饱和度!H28</f>
        <v>2361065385.9409618</v>
      </c>
      <c r="I30" s="5">
        <f t="shared" si="1"/>
        <v>43768.422603439314</v>
      </c>
      <c r="J30" s="5">
        <f t="shared" si="2"/>
        <v>78284.774018078082</v>
      </c>
      <c r="K30" s="5">
        <f t="shared" si="10"/>
        <v>110493.84141498349</v>
      </c>
      <c r="M30" s="5">
        <f>Gd离子浓度!M39</f>
        <v>2.8270639537466484E-4</v>
      </c>
      <c r="N30" s="5">
        <f>过饱和度!K28</f>
        <v>4.2087319666943834E+17</v>
      </c>
      <c r="O30" s="5">
        <f t="shared" ref="O30:O71" si="12">$D$6*EXP(-16*3.1415*$D$3^3*$D$4^2/(3*$D$2^3*$D$5^3*(LN($N30))^2))</f>
        <v>79159.603919889851</v>
      </c>
      <c r="P30" s="5">
        <f>$D$6*EXP(-16*3.1415*(2/3*$D$3)^3*$D$4^2/(3*$D$2^3*$D$5^3*(LN($N30))^2))</f>
        <v>93309.743652208752</v>
      </c>
      <c r="Q30" s="87">
        <f>P30/O30</f>
        <v>1.1787545544901785</v>
      </c>
      <c r="R30" s="5">
        <f>Nd离子浓度!M39</f>
        <v>8.2462044334804543E-4</v>
      </c>
      <c r="S30" s="5">
        <f>过饱和度!N28</f>
        <v>6.9054543631259704E+16</v>
      </c>
      <c r="T30" s="5">
        <f t="shared" si="6"/>
        <v>77414.186806271173</v>
      </c>
      <c r="U30" s="5">
        <f t="shared" si="7"/>
        <v>92695.348709819053</v>
      </c>
      <c r="V30" s="5">
        <f t="shared" si="8"/>
        <v>109265.06447175451</v>
      </c>
      <c r="W30" s="87">
        <f t="shared" si="9"/>
        <v>1.4114346346515283</v>
      </c>
      <c r="X30" s="5">
        <f>'In离子浓度 '!M39</f>
        <v>3.2177243122910354E-5</v>
      </c>
      <c r="Y30" s="85">
        <f>过饱和度!Q28</f>
        <v>2.3753609210489257E+58</v>
      </c>
      <c r="Z30" s="85">
        <f t="shared" si="11"/>
        <v>97892.339680549063</v>
      </c>
    </row>
    <row r="31" spans="6:26" x14ac:dyDescent="0.25">
      <c r="F31" s="11">
        <f>过饱和度!D29</f>
        <v>0.08</v>
      </c>
      <c r="G31" s="5">
        <f>'Mg2+离子浓度'!M40</f>
        <v>0.14791419694208963</v>
      </c>
      <c r="H31" s="5">
        <f>过饱和度!H29</f>
        <v>2361933705.9070511</v>
      </c>
      <c r="I31" s="5">
        <f t="shared" si="1"/>
        <v>43769.654839671079</v>
      </c>
      <c r="J31" s="5">
        <f t="shared" si="2"/>
        <v>78285.427046828845</v>
      </c>
      <c r="K31" s="5">
        <f t="shared" si="10"/>
        <v>110493.69097926861</v>
      </c>
      <c r="M31" s="5">
        <f>Gd离子浓度!M40</f>
        <v>2.8270574630566582E-4</v>
      </c>
      <c r="N31" s="5">
        <f>过饱和度!K29</f>
        <v>4.2110770578902342E+17</v>
      </c>
      <c r="O31" s="5">
        <f t="shared" si="12"/>
        <v>79160.11179383639</v>
      </c>
      <c r="P31" s="5">
        <f t="shared" ref="P31:P71" si="13">$D$6*EXP(-16*3.1415*(2/3*$D$3)^3*$D$4^2/(3*$D$2^3*$D$5^3*(LN($N31))^2))</f>
        <v>93309.92103217206</v>
      </c>
      <c r="Q31" s="87">
        <f t="shared" ref="Q31:Q94" si="14">P31/O31</f>
        <v>1.1787492326335676</v>
      </c>
      <c r="R31" s="5">
        <f>Nd离子浓度!M40</f>
        <v>8.2461963752479865E-4</v>
      </c>
      <c r="S31" s="5">
        <f>过饱和度!N29</f>
        <v>6.9093111702721896E+16</v>
      </c>
      <c r="T31" s="5">
        <f t="shared" ref="T31:T71" si="15">$D$6*EXP(-16*3.1415*$D$3^3*$D$4^2/(3*$D$2^3*$D$5^3*(LN($S31))^2))</f>
        <v>77414.757575334268</v>
      </c>
      <c r="U31" s="5">
        <f t="shared" ref="U31:U71" si="16">$D$6*EXP(-16*3.1415*(2/3*$D$3)^3*$D$4^2/(3*$D$2^3*$D$5^3*(LN($S31))^2))</f>
        <v>92695.551208830773</v>
      </c>
      <c r="V31" s="5">
        <f>U31*Q31</f>
        <v>109264.80985595484</v>
      </c>
      <c r="W31" s="87">
        <f t="shared" si="9"/>
        <v>1.4114209393425599</v>
      </c>
      <c r="X31" s="5">
        <f>'In离子浓度 '!M40</f>
        <v>5.1486455948715362E-5</v>
      </c>
      <c r="Y31" s="85">
        <f>过饱和度!Q29</f>
        <v>6.0884083703486932E+58</v>
      </c>
      <c r="Z31" s="85">
        <f t="shared" si="11"/>
        <v>97921.244404694356</v>
      </c>
    </row>
    <row r="32" spans="6:26" x14ac:dyDescent="0.25">
      <c r="F32" s="5">
        <f>过饱和度!D30</f>
        <v>0.1</v>
      </c>
      <c r="G32" s="5">
        <f>'Mg2+离子浓度'!M41</f>
        <v>0.14791356977642889</v>
      </c>
      <c r="H32" s="5">
        <f>过饱和度!H30</f>
        <v>2362505794.6397629</v>
      </c>
      <c r="I32" s="5">
        <f t="shared" si="1"/>
        <v>43770.466430031622</v>
      </c>
      <c r="J32" s="5">
        <f t="shared" si="2"/>
        <v>78285.857145472299</v>
      </c>
      <c r="K32" s="5">
        <f t="shared" si="10"/>
        <v>110493.59001414943</v>
      </c>
      <c r="M32" s="5">
        <f>Gd离子浓度!M41</f>
        <v>2.8270521634426408E-4</v>
      </c>
      <c r="N32" s="5">
        <f>过饱和度!K30</f>
        <v>4.2126260064536141E+17</v>
      </c>
      <c r="O32" s="5">
        <f t="shared" si="12"/>
        <v>79160.447083254476</v>
      </c>
      <c r="P32" s="5">
        <f t="shared" si="13"/>
        <v>93310.038134855102</v>
      </c>
      <c r="Q32" s="87">
        <f t="shared" si="14"/>
        <v>1.1787457192696151</v>
      </c>
      <c r="R32" s="5">
        <f>Nd离子浓度!M41</f>
        <v>8.2461897957351578E-4</v>
      </c>
      <c r="S32" s="5">
        <f>过饱和度!N30</f>
        <v>6.9118600447991968E+16</v>
      </c>
      <c r="T32" s="5">
        <f t="shared" si="15"/>
        <v>77415.134597344833</v>
      </c>
      <c r="U32" s="5">
        <f t="shared" si="16"/>
        <v>92695.684969156267</v>
      </c>
      <c r="V32" s="5">
        <f t="shared" ref="V32:V95" si="17">U32*Q32</f>
        <v>109264.64185215776</v>
      </c>
      <c r="W32" s="87">
        <f>V32/T32</f>
        <v>1.41141189536736</v>
      </c>
      <c r="X32" s="5">
        <f>'In离子浓度 '!M41</f>
        <v>6.4359246689876695E-5</v>
      </c>
      <c r="Y32" s="85">
        <f>过饱和度!Q30</f>
        <v>9.5205215862595205E+58</v>
      </c>
      <c r="Z32" s="85">
        <f t="shared" si="11"/>
        <v>97934.766267552492</v>
      </c>
    </row>
    <row r="33" spans="6:26" x14ac:dyDescent="0.25">
      <c r="F33" s="5">
        <f>过饱和度!D31</f>
        <v>0.15</v>
      </c>
      <c r="G33" s="5">
        <f>'Mg2+离子浓度'!M42</f>
        <v>0.14791257814465439</v>
      </c>
      <c r="H33" s="5">
        <f>过饱和度!H31</f>
        <v>2363970732.0585742</v>
      </c>
      <c r="I33" s="5">
        <f t="shared" si="1"/>
        <v>43772.54370347222</v>
      </c>
      <c r="J33" s="5">
        <f t="shared" si="2"/>
        <v>78286.957961580003</v>
      </c>
      <c r="K33" s="5">
        <f t="shared" si="10"/>
        <v>110493.34110023496</v>
      </c>
      <c r="M33" s="5">
        <f>Gd离子浓度!M42</f>
        <v>2.8270437840328402E-4</v>
      </c>
      <c r="N33" s="5">
        <f>过饱和度!K31</f>
        <v>4.2165747524010707E+17</v>
      </c>
      <c r="O33" s="5">
        <f t="shared" si="12"/>
        <v>79161.301246819989</v>
      </c>
      <c r="P33" s="5">
        <f t="shared" si="13"/>
        <v>93310.336457173296</v>
      </c>
      <c r="Q33" s="87">
        <f t="shared" si="14"/>
        <v>1.1787367689451882</v>
      </c>
      <c r="R33" s="5">
        <f>Nd离子浓度!M42</f>
        <v>8.2461793926202399E-4</v>
      </c>
      <c r="S33" s="5">
        <f>过饱和度!N31</f>
        <v>6.91835072213276E+16</v>
      </c>
      <c r="T33" s="5">
        <f t="shared" si="15"/>
        <v>77416.094011508991</v>
      </c>
      <c r="U33" s="5">
        <f t="shared" si="16"/>
        <v>92696.025349207775</v>
      </c>
      <c r="V33" s="5">
        <f t="shared" si="17"/>
        <v>109264.21341418644</v>
      </c>
      <c r="W33" s="87">
        <f t="shared" ref="W33:W95" si="18">V33/T33</f>
        <v>1.4113888695797903</v>
      </c>
      <c r="X33" s="5">
        <f>'In离子浓度 '!M42</f>
        <v>9.6541230127693319E-5</v>
      </c>
      <c r="Y33" s="85">
        <f>过饱和度!Q31</f>
        <v>2.1462527658690574E+59</v>
      </c>
      <c r="Z33" s="85">
        <f t="shared" si="11"/>
        <v>97959.017421591168</v>
      </c>
    </row>
    <row r="34" spans="6:26" x14ac:dyDescent="0.25">
      <c r="F34" s="5">
        <f>过饱和度!D32</f>
        <v>0.2</v>
      </c>
      <c r="G34" s="5">
        <f>'Mg2+离子浓度'!M43</f>
        <v>0.14791158651952793</v>
      </c>
      <c r="H34" s="5">
        <f>过饱和度!H32</f>
        <v>2365436100.0391278</v>
      </c>
      <c r="I34" s="5">
        <f t="shared" si="1"/>
        <v>43774.620219644574</v>
      </c>
      <c r="J34" s="5">
        <f t="shared" si="2"/>
        <v>78288.058339645111</v>
      </c>
      <c r="K34" s="5">
        <f t="shared" si="10"/>
        <v>110493.09225720447</v>
      </c>
      <c r="M34" s="5">
        <f>Gd离子浓度!M43</f>
        <v>2.8270354046478765E-4</v>
      </c>
      <c r="N34" s="5">
        <f>过饱和度!K32</f>
        <v>4.2205259209369562E+17</v>
      </c>
      <c r="O34" s="5">
        <f t="shared" si="12"/>
        <v>79162.155084234764</v>
      </c>
      <c r="P34" s="5">
        <f t="shared" si="13"/>
        <v>93310.634663317265</v>
      </c>
      <c r="Q34" s="87">
        <f t="shared" si="14"/>
        <v>1.1787278222027611</v>
      </c>
      <c r="R34" s="5">
        <f>Nd离子浓度!M43</f>
        <v>8.2461689895184473E-4</v>
      </c>
      <c r="S34" s="5">
        <f>过饱和度!N32</f>
        <v>6.9248453964183824E+16</v>
      </c>
      <c r="T34" s="5">
        <f t="shared" si="15"/>
        <v>77417.053058211488</v>
      </c>
      <c r="U34" s="5">
        <f t="shared" si="16"/>
        <v>92696.365595924872</v>
      </c>
      <c r="V34" s="5">
        <f t="shared" si="17"/>
        <v>109263.78514499548</v>
      </c>
      <c r="W34" s="87">
        <f t="shared" si="18"/>
        <v>1.4113658532421502</v>
      </c>
      <c r="X34" s="5">
        <f>'In离子浓度 '!M43</f>
        <v>1.2872317296580514E-4</v>
      </c>
      <c r="Y34" s="85">
        <f>过饱和度!Q32</f>
        <v>3.8228283168347845E+59</v>
      </c>
      <c r="Z34" s="85">
        <f t="shared" si="11"/>
        <v>97975.982271294008</v>
      </c>
    </row>
    <row r="35" spans="6:26" x14ac:dyDescent="0.25">
      <c r="F35" s="5">
        <f>过饱和度!D33</f>
        <v>0.25</v>
      </c>
      <c r="G35" s="5">
        <f>'Mg2+离子浓度'!M44</f>
        <v>0.14791059490104946</v>
      </c>
      <c r="H35" s="5">
        <f>过饱和度!H33</f>
        <v>2366901898.5599084</v>
      </c>
      <c r="I35" s="5">
        <f t="shared" si="1"/>
        <v>43776.695979057076</v>
      </c>
      <c r="J35" s="5">
        <f t="shared" si="2"/>
        <v>78289.158279980111</v>
      </c>
      <c r="K35" s="5">
        <f t="shared" si="10"/>
        <v>110492.84348501895</v>
      </c>
      <c r="M35" s="5">
        <f>Gd离子浓度!M44</f>
        <v>2.8270270252877503E-4</v>
      </c>
      <c r="N35" s="5">
        <f>过饱和度!K33</f>
        <v>4.2244795127491475E+17</v>
      </c>
      <c r="O35" s="5">
        <f t="shared" si="12"/>
        <v>79163.00859572638</v>
      </c>
      <c r="P35" s="5">
        <f t="shared" si="13"/>
        <v>93310.932753369183</v>
      </c>
      <c r="Q35" s="87">
        <f t="shared" si="14"/>
        <v>1.1787188790397563</v>
      </c>
      <c r="R35" s="5">
        <f>Nd离子浓度!M44</f>
        <v>8.246158586429778E-4</v>
      </c>
      <c r="S35" s="5">
        <f>过饱和度!N33</f>
        <v>6.9313440688050568E+16</v>
      </c>
      <c r="T35" s="5">
        <f t="shared" si="15"/>
        <v>77418.011737709327</v>
      </c>
      <c r="U35" s="5">
        <f t="shared" si="16"/>
        <v>92696.705709402173</v>
      </c>
      <c r="V35" s="5">
        <f t="shared" si="17"/>
        <v>109263.3570444647</v>
      </c>
      <c r="W35" s="87">
        <f t="shared" si="18"/>
        <v>1.4113428463475239</v>
      </c>
      <c r="X35" s="5">
        <f>'In离子浓度 '!M44</f>
        <v>1.6090507520426326E-4</v>
      </c>
      <c r="Y35" s="85">
        <f>过饱和度!Q33</f>
        <v>5.9844832275408301E+59</v>
      </c>
      <c r="Z35" s="85">
        <f t="shared" si="11"/>
        <v>97989.008530754814</v>
      </c>
    </row>
    <row r="36" spans="6:26" x14ac:dyDescent="0.25">
      <c r="F36" s="5">
        <f>过饱和度!D34</f>
        <v>0.29314903107006901</v>
      </c>
      <c r="G36" s="5">
        <f>'Mg2+离子浓度'!M45</f>
        <v>0.1479096737258834</v>
      </c>
      <c r="H36" s="5">
        <f>过饱和度!H34</f>
        <v>2368163283.1093011</v>
      </c>
      <c r="I36" s="5">
        <f t="shared" si="1"/>
        <v>43778.481168910868</v>
      </c>
      <c r="J36" s="5">
        <f t="shared" si="2"/>
        <v>78290.104218791763</v>
      </c>
      <c r="K36" s="5">
        <f t="shared" si="10"/>
        <v>110492.62846498461</v>
      </c>
      <c r="M36" s="5">
        <f>Gd离子浓度!M45</f>
        <v>2.827019241157569E-4</v>
      </c>
      <c r="N36" s="5">
        <f>过饱和度!K34</f>
        <v>4.2278848227835802E+17</v>
      </c>
      <c r="O36" s="5">
        <f t="shared" si="12"/>
        <v>79163.743062767229</v>
      </c>
      <c r="P36" s="5">
        <f t="shared" si="13"/>
        <v>93311.189265173904</v>
      </c>
      <c r="Q36" s="87">
        <f t="shared" si="14"/>
        <v>1.1787111833657167</v>
      </c>
      <c r="R36" s="5">
        <f>Nd离子浓度!M45</f>
        <v>8.246148922310669E-4</v>
      </c>
      <c r="S36" s="5">
        <f>过饱和度!N34</f>
        <v>6.9369423257571792E+16</v>
      </c>
      <c r="T36" s="5">
        <f t="shared" si="15"/>
        <v>77418.836821982477</v>
      </c>
      <c r="U36" s="5">
        <f t="shared" si="16"/>
        <v>92696.99842454512</v>
      </c>
      <c r="V36" s="5">
        <f t="shared" si="17"/>
        <v>109262.98870744555</v>
      </c>
      <c r="W36" s="87">
        <f t="shared" si="18"/>
        <v>1.4113230473700578</v>
      </c>
      <c r="X36" s="5">
        <f>'In离子浓度 '!M45</f>
        <v>1.8867738725313759E-4</v>
      </c>
      <c r="Y36" s="85">
        <f>过饱和度!Q34</f>
        <v>8.2419342653394799E+59</v>
      </c>
      <c r="Z36" s="85">
        <f t="shared" si="11"/>
        <v>97998.234614275832</v>
      </c>
    </row>
    <row r="37" spans="6:26" x14ac:dyDescent="0.25">
      <c r="F37" s="5">
        <f>过饱和度!D35</f>
        <v>0.29314903117006902</v>
      </c>
      <c r="G37" s="5">
        <f>'Mg2+离子浓度'!M46</f>
        <v>0.14791164938729837</v>
      </c>
      <c r="H37" s="5">
        <f>过饱和度!H35</f>
        <v>2368258061.7616954</v>
      </c>
      <c r="I37" s="5">
        <f t="shared" si="1"/>
        <v>43778.615264745211</v>
      </c>
      <c r="J37" s="5">
        <f t="shared" si="2"/>
        <v>78290.175272577588</v>
      </c>
      <c r="K37" s="5">
        <f t="shared" si="10"/>
        <v>110492.6262203064</v>
      </c>
      <c r="M37" s="5">
        <f>Gd离子浓度!M46</f>
        <v>2.8270570016410509E-4</v>
      </c>
      <c r="N37" s="5">
        <f>过饱和度!K35</f>
        <v>4.2281103992624832E+17</v>
      </c>
      <c r="O37" s="5">
        <f t="shared" si="12"/>
        <v>79163.791693552397</v>
      </c>
      <c r="P37" s="5">
        <f t="shared" si="13"/>
        <v>93311.206249362935</v>
      </c>
      <c r="Q37" s="87">
        <f t="shared" si="14"/>
        <v>1.1787106738213853</v>
      </c>
      <c r="R37" s="5">
        <f>Nd离子浓度!M46</f>
        <v>8.2462590652590995E-4</v>
      </c>
      <c r="S37" s="5">
        <f>过饱和度!N35</f>
        <v>6.9373124418202168E+16</v>
      </c>
      <c r="T37" s="5">
        <f t="shared" si="15"/>
        <v>77418.891345584125</v>
      </c>
      <c r="U37" s="5">
        <f t="shared" si="16"/>
        <v>92697.01776780565</v>
      </c>
      <c r="V37" s="5">
        <f t="shared" si="17"/>
        <v>109262.96427432312</v>
      </c>
      <c r="W37" s="87">
        <f t="shared" si="18"/>
        <v>1.4113217378248513</v>
      </c>
      <c r="X37" s="5">
        <f>'In离子浓度 '!M46</f>
        <v>1.8867738724249263E-4</v>
      </c>
      <c r="Y37" s="85">
        <f>过饱和度!Q35</f>
        <v>8.2425935816056439E+59</v>
      </c>
      <c r="Z37" s="85">
        <f t="shared" si="11"/>
        <v>97998.236912186199</v>
      </c>
    </row>
    <row r="38" spans="6:26" x14ac:dyDescent="0.25">
      <c r="F38" s="5">
        <f>过饱和度!D36</f>
        <v>0.29314903147006899</v>
      </c>
      <c r="G38" s="5">
        <f>'Mg2+离子浓度'!M47</f>
        <v>0.14791757642667244</v>
      </c>
      <c r="H38" s="5">
        <f>过饱和度!H36</f>
        <v>2368542416.2062407</v>
      </c>
      <c r="I38" s="5">
        <f t="shared" si="1"/>
        <v>43779.017544193317</v>
      </c>
      <c r="J38" s="5">
        <f t="shared" si="2"/>
        <v>78290.388428748032</v>
      </c>
      <c r="K38" s="5">
        <f t="shared" si="10"/>
        <v>110492.61948592743</v>
      </c>
      <c r="M38" s="5">
        <f>Gd离子浓度!M47</f>
        <v>2.827170283545658E-4</v>
      </c>
      <c r="N38" s="5">
        <f>过饱和度!K36</f>
        <v>4.2287871900509779E+17</v>
      </c>
      <c r="O38" s="5">
        <f t="shared" si="12"/>
        <v>79163.937582594823</v>
      </c>
      <c r="P38" s="5">
        <f t="shared" si="13"/>
        <v>93311.257200728855</v>
      </c>
      <c r="Q38" s="87">
        <f t="shared" si="14"/>
        <v>1.1787091452263043</v>
      </c>
      <c r="R38" s="5">
        <f>Nd离子浓度!M47</f>
        <v>8.2465894946331258E-4</v>
      </c>
      <c r="S38" s="5">
        <f>过饱和度!N36</f>
        <v>6.9384228900027864E+16</v>
      </c>
      <c r="T38" s="5">
        <f t="shared" si="15"/>
        <v>77419.05491254518</v>
      </c>
      <c r="U38" s="5">
        <f t="shared" si="16"/>
        <v>92697.075796166013</v>
      </c>
      <c r="V38" s="5">
        <f t="shared" si="17"/>
        <v>109262.89097667679</v>
      </c>
      <c r="W38" s="87">
        <f t="shared" si="18"/>
        <v>1.4113178092926004</v>
      </c>
      <c r="X38" s="5">
        <f>'In离子浓度 '!M47</f>
        <v>1.8867738722405504E-4</v>
      </c>
      <c r="Y38" s="85">
        <f>过饱和度!Q36</f>
        <v>8.2445718206942599E+59</v>
      </c>
      <c r="Z38" s="85">
        <f t="shared" si="11"/>
        <v>97998.243805802471</v>
      </c>
    </row>
    <row r="39" spans="6:26" x14ac:dyDescent="0.25">
      <c r="F39" s="5">
        <f>过饱和度!D37</f>
        <v>0.29314903187006902</v>
      </c>
      <c r="G39" s="5">
        <f>'Mg2+离子浓度'!M48</f>
        <v>0.14792547916101689</v>
      </c>
      <c r="H39" s="5">
        <f>过饱和度!H37</f>
        <v>2368921591.7627344</v>
      </c>
      <c r="I39" s="5">
        <f t="shared" si="1"/>
        <v>43779.553888318165</v>
      </c>
      <c r="J39" s="5">
        <f t="shared" si="2"/>
        <v>78290.672619744641</v>
      </c>
      <c r="K39" s="5">
        <f t="shared" si="10"/>
        <v>110492.61050524535</v>
      </c>
      <c r="M39" s="5">
        <f>Gd离子浓度!M48</f>
        <v>2.8273213262289926E-4</v>
      </c>
      <c r="N39" s="5">
        <f>过饱和度!K37</f>
        <v>4.2296897061063635E+17</v>
      </c>
      <c r="O39" s="5">
        <f t="shared" si="12"/>
        <v>79164.13209039197</v>
      </c>
      <c r="P39" s="5">
        <f t="shared" si="13"/>
        <v>93311.325131964739</v>
      </c>
      <c r="Q39" s="87">
        <f t="shared" si="14"/>
        <v>1.1787071072214761</v>
      </c>
      <c r="R39" s="5">
        <f>Nd离子浓度!M48</f>
        <v>8.2470300673572524E-4</v>
      </c>
      <c r="S39" s="5">
        <f>过饱和度!N37</f>
        <v>6.9399036979859008E+16</v>
      </c>
      <c r="T39" s="5">
        <f t="shared" si="15"/>
        <v>77419.272989480887</v>
      </c>
      <c r="U39" s="5">
        <f t="shared" si="16"/>
        <v>92697.153162799077</v>
      </c>
      <c r="V39" s="5">
        <f t="shared" si="17"/>
        <v>109262.793252189</v>
      </c>
      <c r="W39" s="87">
        <f t="shared" si="18"/>
        <v>1.4113125715741965</v>
      </c>
      <c r="X39" s="5">
        <f>'In离子浓度 '!M48</f>
        <v>1.8867738720276505E-4</v>
      </c>
      <c r="Y39" s="85">
        <f>过饱和度!Q37</f>
        <v>8.2472100953179881E+59</v>
      </c>
      <c r="Z39" s="85">
        <f t="shared" si="11"/>
        <v>97998.252996831361</v>
      </c>
    </row>
    <row r="40" spans="6:26" x14ac:dyDescent="0.25">
      <c r="F40" s="5">
        <f>过饱和度!D38</f>
        <v>0.29314903207006904</v>
      </c>
      <c r="G40" s="5">
        <f>'Mg2+离子浓度'!M49</f>
        <v>0.14792943050981677</v>
      </c>
      <c r="H40" s="5">
        <f>过饱和度!H38</f>
        <v>2369111193.614994</v>
      </c>
      <c r="I40" s="5">
        <f t="shared" si="1"/>
        <v>43779.822046082292</v>
      </c>
      <c r="J40" s="5">
        <f t="shared" si="2"/>
        <v>78290.814706748046</v>
      </c>
      <c r="K40" s="5">
        <f t="shared" si="10"/>
        <v>110492.60601411306</v>
      </c>
      <c r="M40" s="5">
        <f>Gd离子浓度!M49</f>
        <v>2.8273968474154093E-4</v>
      </c>
      <c r="N40" s="5">
        <f>过饱和度!K38</f>
        <v>4.230141015912183E+17</v>
      </c>
      <c r="O40" s="5">
        <f t="shared" si="12"/>
        <v>79164.229338912744</v>
      </c>
      <c r="P40" s="5">
        <f t="shared" si="13"/>
        <v>93311.35909566046</v>
      </c>
      <c r="Q40" s="87">
        <f t="shared" si="14"/>
        <v>1.178706088278608</v>
      </c>
      <c r="R40" s="5">
        <f>Nd离子浓度!M49</f>
        <v>8.2472503535265711E-4</v>
      </c>
      <c r="S40" s="5">
        <f>过饱和度!N38</f>
        <v>6.9406441871513496E+16</v>
      </c>
      <c r="T40" s="5">
        <f t="shared" si="15"/>
        <v>77419.382021920828</v>
      </c>
      <c r="U40" s="5">
        <f t="shared" si="16"/>
        <v>92697.191843919631</v>
      </c>
      <c r="V40" s="5">
        <f t="shared" si="17"/>
        <v>109262.74439275819</v>
      </c>
      <c r="W40" s="87">
        <f t="shared" si="18"/>
        <v>1.4113099528722808</v>
      </c>
      <c r="X40" s="5">
        <f>'In离子浓度 '!M49</f>
        <v>1.8867738718771076E-4</v>
      </c>
      <c r="Y40" s="85">
        <f>过饱和度!Q38</f>
        <v>8.2485294876288249E+59</v>
      </c>
      <c r="Z40" s="85">
        <f t="shared" si="11"/>
        <v>97998.257592107693</v>
      </c>
    </row>
    <row r="41" spans="6:26" x14ac:dyDescent="0.25">
      <c r="F41" s="5">
        <f>过饱和度!D39</f>
        <v>0.29314904107006901</v>
      </c>
      <c r="G41" s="5">
        <f>'Mg2+离子浓度'!M50</f>
        <v>0.14810724359172917</v>
      </c>
      <c r="H41" s="5">
        <f>过饱和度!H39</f>
        <v>2377653895.1006293</v>
      </c>
      <c r="I41" s="5">
        <f t="shared" si="1"/>
        <v>43791.880563733721</v>
      </c>
      <c r="J41" s="5">
        <f t="shared" si="2"/>
        <v>78297.203441872436</v>
      </c>
      <c r="K41" s="5">
        <f t="shared" si="10"/>
        <v>110492.40345818351</v>
      </c>
      <c r="M41" s="5">
        <f>Gd离子浓度!M50</f>
        <v>2.8307953208020264E-4</v>
      </c>
      <c r="N41" s="5">
        <f>过饱和度!K39</f>
        <v>4.2504876776447878E+17</v>
      </c>
      <c r="O41" s="5">
        <f t="shared" si="12"/>
        <v>79168.60223736451</v>
      </c>
      <c r="P41" s="5">
        <f t="shared" si="13"/>
        <v>93312.88628435765</v>
      </c>
      <c r="Q41" s="87">
        <f t="shared" si="14"/>
        <v>1.1786602724724826</v>
      </c>
      <c r="R41" s="5">
        <f>Nd离子浓度!M50</f>
        <v>8.2571632554819115E-4</v>
      </c>
      <c r="S41" s="5">
        <f>过饱和度!N39</f>
        <v>6.9740280608236232E+16</v>
      </c>
      <c r="T41" s="5">
        <f t="shared" si="15"/>
        <v>77424.284773335807</v>
      </c>
      <c r="U41" s="5">
        <f t="shared" si="16"/>
        <v>92698.931139115681</v>
      </c>
      <c r="V41" s="5">
        <f t="shared" si="17"/>
        <v>109260.54743433799</v>
      </c>
      <c r="W41" s="87">
        <f t="shared" si="18"/>
        <v>1.4111922086746391</v>
      </c>
      <c r="X41" s="5">
        <f>'In离子浓度 '!M50</f>
        <v>1.8867738708672362E-4</v>
      </c>
      <c r="Y41" s="85">
        <f>过饱和度!Q39</f>
        <v>8.3080856283745341E+59</v>
      </c>
      <c r="Z41" s="85">
        <f t="shared" si="11"/>
        <v>97998.464240526126</v>
      </c>
    </row>
    <row r="42" spans="6:26" x14ac:dyDescent="0.25">
      <c r="F42" s="5">
        <f>过饱和度!D40</f>
        <v>0.29314913107006901</v>
      </c>
      <c r="G42" s="5">
        <f>'Mg2+离子浓度'!M51</f>
        <v>0.14988537728193052</v>
      </c>
      <c r="H42" s="5">
        <f>过饱和度!H40</f>
        <v>2464213263.2027626</v>
      </c>
      <c r="I42" s="5">
        <f t="shared" si="1"/>
        <v>43911.529628256489</v>
      </c>
      <c r="J42" s="5">
        <f t="shared" si="2"/>
        <v>78360.527848413301</v>
      </c>
      <c r="K42" s="5">
        <f t="shared" si="10"/>
        <v>110490.32840363932</v>
      </c>
      <c r="M42" s="5">
        <f>Gd离子浓度!M51</f>
        <v>2.8647800789996709E-4</v>
      </c>
      <c r="N42" s="5">
        <f>过饱和度!K40</f>
        <v>4.4580158968937754E+17</v>
      </c>
      <c r="O42" s="5">
        <f t="shared" si="12"/>
        <v>79211.974161033111</v>
      </c>
      <c r="P42" s="5">
        <f t="shared" si="13"/>
        <v>93328.030258409883</v>
      </c>
      <c r="Q42" s="87">
        <f t="shared" si="14"/>
        <v>1.178206088749659</v>
      </c>
      <c r="R42" s="5">
        <f>Nd离子浓度!M51</f>
        <v>8.3562923054539859E-4</v>
      </c>
      <c r="S42" s="5">
        <f>过饱和度!N40</f>
        <v>7.3145308318988848E+16</v>
      </c>
      <c r="T42" s="5">
        <f t="shared" si="15"/>
        <v>77472.909715920629</v>
      </c>
      <c r="U42" s="5">
        <f t="shared" si="16"/>
        <v>92716.177080452428</v>
      </c>
      <c r="V42" s="5">
        <f t="shared" si="17"/>
        <v>109238.76436178063</v>
      </c>
      <c r="W42" s="87">
        <f t="shared" si="18"/>
        <v>1.4100253206229085</v>
      </c>
      <c r="X42" s="5">
        <f>'In离子浓度 '!M51</f>
        <v>1.8867738676737415E-4</v>
      </c>
      <c r="Y42" s="85">
        <f>过饱和度!Q40</f>
        <v>8.9236191588300108E+59</v>
      </c>
      <c r="Z42" s="85">
        <f t="shared" si="11"/>
        <v>98000.515483837124</v>
      </c>
    </row>
    <row r="43" spans="6:26" x14ac:dyDescent="0.25">
      <c r="F43" s="5">
        <f>过饱和度!D41</f>
        <v>0.29315003107006898</v>
      </c>
      <c r="G43" s="5">
        <f>'Mg2+离子浓度'!M52</f>
        <v>0.16766672289426118</v>
      </c>
      <c r="H43" s="5">
        <f>过饱和度!H41</f>
        <v>3448030760.9036145</v>
      </c>
      <c r="I43" s="5">
        <f t="shared" si="1"/>
        <v>45022.502545375115</v>
      </c>
      <c r="J43" s="5">
        <f t="shared" si="2"/>
        <v>78942.792210443615</v>
      </c>
      <c r="K43" s="5">
        <f t="shared" si="10"/>
        <v>110465.4920505662</v>
      </c>
      <c r="M43" s="5">
        <f>Gd离子浓度!M52</f>
        <v>3.2046277345571504E-4</v>
      </c>
      <c r="N43" s="5">
        <f>过饱和度!K41</f>
        <v>6.9764704212978266E+17</v>
      </c>
      <c r="O43" s="5">
        <f t="shared" si="12"/>
        <v>79613.213768271191</v>
      </c>
      <c r="P43" s="5">
        <f t="shared" si="13"/>
        <v>93467.853313085725</v>
      </c>
      <c r="Q43" s="87">
        <f t="shared" si="14"/>
        <v>1.1740243721995822</v>
      </c>
      <c r="R43" s="5">
        <f>Nd离子浓度!M52</f>
        <v>9.3475828964567024E-4</v>
      </c>
      <c r="S43" s="5">
        <f>过饱和度!N41</f>
        <v>1.144669266028928E+17</v>
      </c>
      <c r="T43" s="5">
        <f t="shared" si="15"/>
        <v>77922.550731753625</v>
      </c>
      <c r="U43" s="5">
        <f t="shared" si="16"/>
        <v>92875.292743314363</v>
      </c>
      <c r="V43" s="5">
        <f t="shared" si="17"/>
        <v>109037.85725582206</v>
      </c>
      <c r="W43" s="87">
        <f t="shared" si="18"/>
        <v>1.3993106774851618</v>
      </c>
      <c r="X43" s="5">
        <f>'In离子浓度 '!M52</f>
        <v>1.8867738575750249E-4</v>
      </c>
      <c r="Y43" s="85">
        <f>过饱和度!Q41</f>
        <v>1.7464522402189513E+60</v>
      </c>
      <c r="Z43" s="85">
        <f t="shared" si="11"/>
        <v>98019.634042328646</v>
      </c>
    </row>
    <row r="44" spans="6:26" x14ac:dyDescent="0.25">
      <c r="F44" s="5">
        <f>过饱和度!D42</f>
        <v>0.29315651788203312</v>
      </c>
      <c r="G44" s="5">
        <f>'Mg2+离子浓度'!M53</f>
        <v>0.29582700741093765</v>
      </c>
      <c r="H44" s="5">
        <f>过饱和度!H42</f>
        <v>18911366774.617641</v>
      </c>
      <c r="I44" s="5">
        <f t="shared" si="1"/>
        <v>50291.061744938706</v>
      </c>
      <c r="J44" s="5">
        <f t="shared" si="2"/>
        <v>81574.201433274735</v>
      </c>
      <c r="K44" s="5">
        <f t="shared" si="10"/>
        <v>110221.19505652967</v>
      </c>
      <c r="M44" s="5">
        <f>Gd离子浓度!M53</f>
        <v>5.6541032098240095E-4</v>
      </c>
      <c r="N44" s="5">
        <f>过饱和度!K42</f>
        <v>6.746261395576107E+18</v>
      </c>
      <c r="O44" s="5">
        <f t="shared" si="12"/>
        <v>81485.048051228077</v>
      </c>
      <c r="P44" s="5">
        <f t="shared" si="13"/>
        <v>94113.672075278315</v>
      </c>
      <c r="Q44" s="87">
        <f t="shared" si="14"/>
        <v>1.1549808747257639</v>
      </c>
      <c r="R44" s="5">
        <f>Nd离子浓度!M53</f>
        <v>1.6492378204368775E-3</v>
      </c>
      <c r="S44" s="5">
        <f>过饱和度!N42</f>
        <v>1.1068919911478025E+18</v>
      </c>
      <c r="T44" s="5">
        <f t="shared" si="15"/>
        <v>80015.300048135585</v>
      </c>
      <c r="U44" s="5">
        <f t="shared" si="16"/>
        <v>93607.474832649779</v>
      </c>
      <c r="V44" s="5">
        <f t="shared" si="17"/>
        <v>108114.84316308377</v>
      </c>
      <c r="W44" s="87">
        <f t="shared" si="18"/>
        <v>1.3511771261001841</v>
      </c>
      <c r="X44" s="5">
        <f>'In离子浓度 '!M53</f>
        <v>1.8867738304630864E-4</v>
      </c>
      <c r="Y44" s="85">
        <f>过饱和度!Q42</f>
        <v>5.2461321499864311E+61</v>
      </c>
      <c r="Z44" s="85">
        <f t="shared" si="11"/>
        <v>98112.435829987517</v>
      </c>
    </row>
    <row r="45" spans="6:26" x14ac:dyDescent="0.25">
      <c r="F45" s="5">
        <f>过饱和度!D43</f>
        <v>0.29316651788203313</v>
      </c>
      <c r="G45" s="5">
        <f>'Mg2+离子浓度'!M54</f>
        <v>0.2958269793633681</v>
      </c>
      <c r="H45" s="5">
        <f>过饱和度!H43</f>
        <v>18911361288.502842</v>
      </c>
      <c r="I45" s="5">
        <f t="shared" si="1"/>
        <v>50291.060897387571</v>
      </c>
      <c r="J45" s="5">
        <f t="shared" si="2"/>
        <v>81574.201025937466</v>
      </c>
      <c r="K45" s="5">
        <f t="shared" si="10"/>
        <v>110221.19501014492</v>
      </c>
      <c r="M45" s="5">
        <f>Gd离子浓度!M54</f>
        <v>5.6541029728185573E-4</v>
      </c>
      <c r="N45" s="5">
        <f>过饱和度!K43</f>
        <v>6.7462591366202235E+18</v>
      </c>
      <c r="O45" s="5">
        <f t="shared" si="12"/>
        <v>81485.047793516787</v>
      </c>
      <c r="P45" s="5">
        <f t="shared" si="13"/>
        <v>94113.671987085239</v>
      </c>
      <c r="Q45" s="87">
        <f t="shared" si="14"/>
        <v>1.1549808772962789</v>
      </c>
      <c r="R45" s="5">
        <f>Nd离子浓度!M54</f>
        <v>1.6492377910124272E-3</v>
      </c>
      <c r="S45" s="5">
        <f>过饱和度!N43</f>
        <v>1.1068916471596275E+18</v>
      </c>
      <c r="T45" s="5">
        <f t="shared" si="15"/>
        <v>80015.29978126401</v>
      </c>
      <c r="U45" s="5">
        <f t="shared" si="16"/>
        <v>93607.474740144607</v>
      </c>
      <c r="V45" s="5">
        <f t="shared" si="17"/>
        <v>108114.84329686148</v>
      </c>
      <c r="W45" s="87">
        <f t="shared" si="18"/>
        <v>1.3511771322786086</v>
      </c>
      <c r="X45" s="5">
        <f>'In离子浓度 '!M54</f>
        <v>1.8868381610100129E-4</v>
      </c>
      <c r="Y45" s="85">
        <f>过饱和度!Q43</f>
        <v>5.2464868216704101E+61</v>
      </c>
      <c r="Z45" s="85">
        <f t="shared" si="11"/>
        <v>98112.437608754277</v>
      </c>
    </row>
    <row r="46" spans="6:26" x14ac:dyDescent="0.25">
      <c r="F46" s="5">
        <f>过饱和度!D44</f>
        <v>0.29317651788203314</v>
      </c>
      <c r="G46" s="5">
        <f>'Mg2+离子浓度'!M55</f>
        <v>0.29582695131580117</v>
      </c>
      <c r="H46" s="5">
        <f>过饱和度!H44</f>
        <v>18911355802.38974</v>
      </c>
      <c r="I46" s="5">
        <f t="shared" si="1"/>
        <v>50291.060049836437</v>
      </c>
      <c r="J46" s="5">
        <f t="shared" si="2"/>
        <v>81574.200618600167</v>
      </c>
      <c r="K46" s="5">
        <f t="shared" si="10"/>
        <v>110221.19496376015</v>
      </c>
      <c r="M46" s="5">
        <f>Gd离子浓度!M55</f>
        <v>5.6541027358131149E-4</v>
      </c>
      <c r="N46" s="5">
        <f>过饱和度!K44</f>
        <v>6.7462568776651571E+18</v>
      </c>
      <c r="O46" s="5">
        <f t="shared" si="12"/>
        <v>81485.047535805497</v>
      </c>
      <c r="P46" s="5">
        <f t="shared" si="13"/>
        <v>94113.671898892164</v>
      </c>
      <c r="Q46" s="87">
        <f t="shared" si="14"/>
        <v>1.154980879866794</v>
      </c>
      <c r="R46" s="5">
        <f>Nd离子浓度!M55</f>
        <v>1.649237761587978E-3</v>
      </c>
      <c r="S46" s="5">
        <f>过饱和度!N44</f>
        <v>1.1068913031715697E+18</v>
      </c>
      <c r="T46" s="5">
        <f t="shared" si="15"/>
        <v>80015.29951439242</v>
      </c>
      <c r="U46" s="5">
        <f t="shared" si="16"/>
        <v>93607.474647639436</v>
      </c>
      <c r="V46" s="5">
        <f t="shared" si="17"/>
        <v>108114.8434306392</v>
      </c>
      <c r="W46" s="87">
        <f t="shared" si="18"/>
        <v>1.3511771384570335</v>
      </c>
      <c r="X46" s="5">
        <f>'In离子浓度 '!M55</f>
        <v>1.8869024915557924E-4</v>
      </c>
      <c r="Y46" s="85">
        <f>过饱和度!Q44</f>
        <v>5.2468415051280247E+61</v>
      </c>
      <c r="Z46" s="85">
        <f t="shared" si="11"/>
        <v>98112.439387457358</v>
      </c>
    </row>
    <row r="47" spans="6:26" x14ac:dyDescent="0.25">
      <c r="F47" s="5">
        <f>过饱和度!D45</f>
        <v>0.29320651788203311</v>
      </c>
      <c r="G47" s="5">
        <f>'Mg2+离子浓度'!M56</f>
        <v>0.29582690273599493</v>
      </c>
      <c r="H47" s="5">
        <f>过饱和度!H45</f>
        <v>18911347846.474857</v>
      </c>
      <c r="I47" s="5">
        <f t="shared" si="1"/>
        <v>50291.05882072448</v>
      </c>
      <c r="J47" s="5">
        <f t="shared" si="2"/>
        <v>81574.200027882849</v>
      </c>
      <c r="K47" s="5">
        <f t="shared" si="10"/>
        <v>110221.19484660102</v>
      </c>
      <c r="M47" s="5">
        <f>Gd离子浓度!M56</f>
        <v>5.6541023253076637E-4</v>
      </c>
      <c r="N47" s="5">
        <f>过饱和度!K45</f>
        <v>6.7462537924647588E+18</v>
      </c>
      <c r="O47" s="5">
        <f t="shared" si="12"/>
        <v>81485.047183832445</v>
      </c>
      <c r="P47" s="5">
        <f t="shared" si="13"/>
        <v>94113.671778441159</v>
      </c>
      <c r="Q47" s="87">
        <f t="shared" si="14"/>
        <v>1.1549808833775135</v>
      </c>
      <c r="R47" s="5">
        <f>Nd离子浓度!M56</f>
        <v>1.6492377106233373E-3</v>
      </c>
      <c r="S47" s="5">
        <f>过饱和度!N45</f>
        <v>1.1068908431263277E+18</v>
      </c>
      <c r="T47" s="5">
        <f t="shared" si="15"/>
        <v>80015.299157481641</v>
      </c>
      <c r="U47" s="5">
        <f t="shared" si="16"/>
        <v>93607.474523924146</v>
      </c>
      <c r="V47" s="5">
        <f t="shared" si="17"/>
        <v>108114.84361637999</v>
      </c>
      <c r="W47" s="87">
        <f t="shared" si="18"/>
        <v>1.3511771468053178</v>
      </c>
      <c r="X47" s="5">
        <f>'In离子浓度 '!M56</f>
        <v>1.8870955258722707E-4</v>
      </c>
      <c r="Y47" s="85">
        <f>过饱和度!Q45</f>
        <v>5.2479110491968239E+61</v>
      </c>
      <c r="Z47" s="85">
        <f t="shared" si="11"/>
        <v>98112.444750373848</v>
      </c>
    </row>
    <row r="48" spans="6:26" x14ac:dyDescent="0.25">
      <c r="F48" s="5">
        <f>过饱和度!D46</f>
        <v>0.29323651788203314</v>
      </c>
      <c r="G48" s="5">
        <f>'Mg2+离子浓度'!M57</f>
        <v>0.29582685415619658</v>
      </c>
      <c r="H48" s="5">
        <f>过饱和度!H46</f>
        <v>18911339890.563786</v>
      </c>
      <c r="I48" s="5">
        <f t="shared" si="1"/>
        <v>50291.057591612553</v>
      </c>
      <c r="J48" s="5">
        <f t="shared" si="2"/>
        <v>81574.199437165531</v>
      </c>
      <c r="K48" s="5">
        <f t="shared" si="10"/>
        <v>110221.19472944186</v>
      </c>
      <c r="M48" s="5">
        <f>Gd离子浓度!M57</f>
        <v>5.6541019148022417E-4</v>
      </c>
      <c r="N48" s="5">
        <f>过饱和度!K46</f>
        <v>6.7462507072660193E+18</v>
      </c>
      <c r="O48" s="5">
        <f t="shared" si="12"/>
        <v>81485.046831859392</v>
      </c>
      <c r="P48" s="5">
        <f t="shared" si="13"/>
        <v>94113.671657990155</v>
      </c>
      <c r="Q48" s="87">
        <f t="shared" si="14"/>
        <v>1.154980886888233</v>
      </c>
      <c r="R48" s="5">
        <f>Nd离子浓度!M57</f>
        <v>1.6492376596586983E-3</v>
      </c>
      <c r="S48" s="5">
        <f>过饱和度!N46</f>
        <v>1.1068903830813176E+18</v>
      </c>
      <c r="T48" s="5">
        <f t="shared" si="15"/>
        <v>80015.298800570876</v>
      </c>
      <c r="U48" s="5">
        <f t="shared" si="16"/>
        <v>93607.474400208841</v>
      </c>
      <c r="V48" s="5">
        <f t="shared" si="17"/>
        <v>108114.84380212077</v>
      </c>
      <c r="W48" s="87">
        <f t="shared" si="18"/>
        <v>1.3511771551536018</v>
      </c>
      <c r="X48" s="5">
        <f>'In离子浓度 '!M57</f>
        <v>1.8872885601827849E-4</v>
      </c>
      <c r="Y48" s="85">
        <f>过饱和度!Q46</f>
        <v>5.248980701407877E+61</v>
      </c>
      <c r="Z48" s="85">
        <f t="shared" si="11"/>
        <v>98112.450112716775</v>
      </c>
    </row>
    <row r="49" spans="6:26" x14ac:dyDescent="0.25">
      <c r="F49" s="5">
        <f>过饱和度!D47</f>
        <v>0.29325651788203311</v>
      </c>
      <c r="G49" s="5">
        <f>'Mg2+离子浓度'!M58</f>
        <v>0.29582681449096393</v>
      </c>
      <c r="H49" s="5">
        <f>过饱和度!H47</f>
        <v>18911332846.424515</v>
      </c>
      <c r="I49" s="5">
        <f t="shared" si="1"/>
        <v>50291.056503360167</v>
      </c>
      <c r="J49" s="5">
        <f t="shared" si="2"/>
        <v>81574.198914146007</v>
      </c>
      <c r="K49" s="5">
        <f t="shared" si="10"/>
        <v>110221.19464683392</v>
      </c>
      <c r="M49" s="5">
        <f>Gd离子浓度!M58</f>
        <v>5.654101579625993E-4</v>
      </c>
      <c r="N49" s="5">
        <f>过饱和度!K47</f>
        <v>6.7462478948907459E+18</v>
      </c>
      <c r="O49" s="5">
        <f t="shared" si="12"/>
        <v>81485.046511011111</v>
      </c>
      <c r="P49" s="5">
        <f t="shared" si="13"/>
        <v>94113.671548190556</v>
      </c>
      <c r="Q49" s="87">
        <f t="shared" si="14"/>
        <v>1.1549808900885015</v>
      </c>
      <c r="R49" s="5">
        <f>Nd离子浓度!M58</f>
        <v>1.6492376180462464E-3</v>
      </c>
      <c r="S49" s="5">
        <f>过饱和度!N47</f>
        <v>1.1068899593294871E+18</v>
      </c>
      <c r="T49" s="5">
        <f t="shared" si="15"/>
        <v>80015.298471816859</v>
      </c>
      <c r="U49" s="5">
        <f t="shared" si="16"/>
        <v>93607.474286253477</v>
      </c>
      <c r="V49" s="5">
        <f t="shared" si="17"/>
        <v>108114.84397007355</v>
      </c>
      <c r="W49" s="87">
        <f t="shared" si="18"/>
        <v>1.35117716280411</v>
      </c>
      <c r="X49" s="5">
        <f>'In离子浓度 '!M58</f>
        <v>1.8874172409816693E-4</v>
      </c>
      <c r="Y49" s="85">
        <f>过饱和度!Q47</f>
        <v>5.2496927526385498E+61</v>
      </c>
      <c r="Z49" s="85">
        <f t="shared" si="11"/>
        <v>98112.453681728599</v>
      </c>
    </row>
    <row r="50" spans="6:26" x14ac:dyDescent="0.25">
      <c r="F50" s="5">
        <f>过饱和度!D48</f>
        <v>0.2933565178820331</v>
      </c>
      <c r="G50" s="5">
        <f>'Mg2+离子浓度'!M59</f>
        <v>0.29582672579681912</v>
      </c>
      <c r="H50" s="5">
        <f>过饱和度!H48</f>
        <v>18911323836.67305</v>
      </c>
      <c r="I50" s="5">
        <f t="shared" si="1"/>
        <v>50291.0551114388</v>
      </c>
      <c r="J50" s="5">
        <f t="shared" si="2"/>
        <v>81574.198245181629</v>
      </c>
      <c r="K50" s="5">
        <f t="shared" si="10"/>
        <v>110221.1943016006</v>
      </c>
      <c r="M50" s="5">
        <f>Gd离子浓度!M59</f>
        <v>5.6541008301491604E-4</v>
      </c>
      <c r="N50" s="5">
        <f>过饱和度!K48</f>
        <v>6.74624521353378E+18</v>
      </c>
      <c r="O50" s="5">
        <f t="shared" si="12"/>
        <v>81485.046205109844</v>
      </c>
      <c r="P50" s="5">
        <f t="shared" si="13"/>
        <v>94113.671443506071</v>
      </c>
      <c r="Q50" s="87">
        <f t="shared" si="14"/>
        <v>1.1549808931396826</v>
      </c>
      <c r="R50" s="5">
        <f>Nd离子浓度!M59</f>
        <v>1.649237524997977E-3</v>
      </c>
      <c r="S50" s="5">
        <f>过饱和度!N48</f>
        <v>1.1068896036597943E+18</v>
      </c>
      <c r="T50" s="5">
        <f t="shared" si="15"/>
        <v>80015.298195882016</v>
      </c>
      <c r="U50" s="5">
        <f t="shared" si="16"/>
        <v>93607.474190606721</v>
      </c>
      <c r="V50" s="5">
        <f t="shared" si="17"/>
        <v>108114.84414521673</v>
      </c>
      <c r="W50" s="87">
        <f t="shared" si="18"/>
        <v>1.351177169652551</v>
      </c>
      <c r="X50" s="5">
        <f>'In离子浓度 '!M59</f>
        <v>1.8880607765638623E-4</v>
      </c>
      <c r="Y50" s="85">
        <f>过饱和度!Q48</f>
        <v>5.2532704602005713E+61</v>
      </c>
      <c r="Z50" s="85">
        <f t="shared" si="11"/>
        <v>98112.471606783176</v>
      </c>
    </row>
    <row r="51" spans="6:26" x14ac:dyDescent="0.25">
      <c r="F51" s="5">
        <f>过饱和度!D49</f>
        <v>0.29365651788203312</v>
      </c>
      <c r="G51" s="5">
        <f>'Mg2+离子浓度'!M60</f>
        <v>0.29582657217410013</v>
      </c>
      <c r="H51" s="5">
        <f>过饱和度!H49</f>
        <v>18911323694.384247</v>
      </c>
      <c r="I51" s="5">
        <f t="shared" si="1"/>
        <v>50291.055089456517</v>
      </c>
      <c r="J51" s="5">
        <f t="shared" si="2"/>
        <v>81574.198234616837</v>
      </c>
      <c r="K51" s="5">
        <f t="shared" si="10"/>
        <v>110221.19333545619</v>
      </c>
      <c r="M51" s="5">
        <f>Gd离子浓度!M60</f>
        <v>5.6540995320173793E-4</v>
      </c>
      <c r="N51" s="5">
        <f>过饱和度!K49</f>
        <v>6.7462488435035986E+18</v>
      </c>
      <c r="O51" s="5">
        <f t="shared" si="12"/>
        <v>81485.046619233108</v>
      </c>
      <c r="P51" s="5">
        <f t="shared" si="13"/>
        <v>94113.671585225908</v>
      </c>
      <c r="Q51" s="87">
        <f t="shared" si="14"/>
        <v>1.154980889009052</v>
      </c>
      <c r="R51" s="5">
        <f>Nd离子浓度!M60</f>
        <v>1.6492373638336561E-3</v>
      </c>
      <c r="S51" s="5">
        <f>过饱和度!N49</f>
        <v>1.1068903452131932E+18</v>
      </c>
      <c r="T51" s="5">
        <f t="shared" si="15"/>
        <v>80015.298771192145</v>
      </c>
      <c r="U51" s="5">
        <f t="shared" si="16"/>
        <v>93607.474390025352</v>
      </c>
      <c r="V51" s="5">
        <f t="shared" si="17"/>
        <v>108114.84398888356</v>
      </c>
      <c r="W51" s="87">
        <f t="shared" si="18"/>
        <v>1.3511771579837939</v>
      </c>
      <c r="X51" s="5">
        <f>'In离子浓度 '!M60</f>
        <v>1.8899915181867899E-4</v>
      </c>
      <c r="Y51" s="85">
        <f>过饱和度!Q49</f>
        <v>5.2640280837995457E+61</v>
      </c>
      <c r="Z51" s="85">
        <f t="shared" si="11"/>
        <v>98112.525429724541</v>
      </c>
    </row>
    <row r="52" spans="6:26" x14ac:dyDescent="0.25">
      <c r="F52" s="5">
        <f>过饱和度!D50</f>
        <v>0.29395651788203314</v>
      </c>
      <c r="G52" s="5">
        <f>'Mg2+离子浓度'!M61</f>
        <v>0.29582641855146086</v>
      </c>
      <c r="H52" s="5">
        <f>过饱和度!H50</f>
        <v>18911323552.086079</v>
      </c>
      <c r="I52" s="5">
        <f t="shared" si="1"/>
        <v>50291.055067472793</v>
      </c>
      <c r="J52" s="5">
        <f t="shared" si="2"/>
        <v>81574.198224051346</v>
      </c>
      <c r="K52" s="5">
        <f t="shared" si="10"/>
        <v>110221.19236931206</v>
      </c>
      <c r="M52" s="5">
        <f>Gd离子浓度!M61</f>
        <v>5.6540982338858974E-4</v>
      </c>
      <c r="N52" s="5">
        <f>过饱和度!K50</f>
        <v>6.7462524734703606E+18</v>
      </c>
      <c r="O52" s="5">
        <f t="shared" si="12"/>
        <v>81485.047033355775</v>
      </c>
      <c r="P52" s="5">
        <f t="shared" si="13"/>
        <v>94113.67172694554</v>
      </c>
      <c r="Q52" s="87">
        <f t="shared" si="14"/>
        <v>1.1549808848784275</v>
      </c>
      <c r="R52" s="5">
        <f>Nd离子浓度!M61</f>
        <v>1.6492372026693511E-3</v>
      </c>
      <c r="S52" s="5">
        <f>过饱和度!N50</f>
        <v>1.1068910867662666E+18</v>
      </c>
      <c r="T52" s="5">
        <f t="shared" si="15"/>
        <v>80015.299346501604</v>
      </c>
      <c r="U52" s="5">
        <f t="shared" si="16"/>
        <v>93607.474589443751</v>
      </c>
      <c r="V52" s="5">
        <f t="shared" si="17"/>
        <v>108114.84383255066</v>
      </c>
      <c r="W52" s="87">
        <f t="shared" si="18"/>
        <v>1.3511771463150517</v>
      </c>
      <c r="X52" s="5">
        <f>'In离子浓度 '!M61</f>
        <v>1.8919222596210444E-4</v>
      </c>
      <c r="Y52" s="85">
        <f>过饱和度!Q50</f>
        <v>5.2747967263173045E+61</v>
      </c>
      <c r="Z52" s="85">
        <f t="shared" si="11"/>
        <v>98112.579195455372</v>
      </c>
    </row>
    <row r="53" spans="6:26" x14ac:dyDescent="0.25">
      <c r="F53" s="5">
        <f>过饱和度!D51</f>
        <v>0.29415651788203312</v>
      </c>
      <c r="G53" s="5">
        <f>'Mg2+离子浓度'!M62</f>
        <v>0.29582629311916636</v>
      </c>
      <c r="H53" s="5">
        <f>过饱和度!H51</f>
        <v>18911317954.224068</v>
      </c>
      <c r="I53" s="5">
        <f t="shared" si="1"/>
        <v>50291.054202655694</v>
      </c>
      <c r="J53" s="5">
        <f t="shared" si="2"/>
        <v>81574.19780841592</v>
      </c>
      <c r="K53" s="5">
        <f t="shared" si="10"/>
        <v>110221.19171098004</v>
      </c>
      <c r="M53" s="5">
        <f>Gd离子浓度!M62</f>
        <v>5.6540971739662226E-4</v>
      </c>
      <c r="N53" s="5">
        <f>过饱和度!K51</f>
        <v>6.7462525041015747E+18</v>
      </c>
      <c r="O53" s="5">
        <f t="shared" si="12"/>
        <v>81485.047036850316</v>
      </c>
      <c r="P53" s="5">
        <f t="shared" si="13"/>
        <v>94113.671728141446</v>
      </c>
      <c r="Q53" s="87">
        <f t="shared" si="14"/>
        <v>1.1549808848435719</v>
      </c>
      <c r="R53" s="5">
        <f>Nd离子浓度!M62</f>
        <v>1.6492370710792599E-3</v>
      </c>
      <c r="S53" s="5">
        <f>过饱和度!N51</f>
        <v>1.1068912109732498E+18</v>
      </c>
      <c r="T53" s="5">
        <f t="shared" si="15"/>
        <v>80015.299442863441</v>
      </c>
      <c r="U53" s="5">
        <f t="shared" si="16"/>
        <v>93607.474622845475</v>
      </c>
      <c r="V53" s="5">
        <f t="shared" si="17"/>
        <v>108114.84386786626</v>
      </c>
      <c r="W53" s="87">
        <f t="shared" si="18"/>
        <v>1.3511771451291996</v>
      </c>
      <c r="X53" s="5">
        <f>'In离子浓度 '!M62</f>
        <v>1.893209392774022E-4</v>
      </c>
      <c r="Y53" s="85">
        <f>过饱和度!Q51</f>
        <v>5.2819784103398467E+61</v>
      </c>
      <c r="Z53" s="85">
        <f t="shared" si="11"/>
        <v>98112.614989956244</v>
      </c>
    </row>
    <row r="54" spans="6:26" x14ac:dyDescent="0.25">
      <c r="F54" s="5">
        <f>过饱和度!D52</f>
        <v>0.29515651788203312</v>
      </c>
      <c r="G54" s="5">
        <f>'Mg2+离子浓度'!M63</f>
        <v>0.29582601264414798</v>
      </c>
      <c r="H54" s="5">
        <f>过饱和度!H52</f>
        <v>18911372851.025948</v>
      </c>
      <c r="I54" s="5">
        <f t="shared" si="1"/>
        <v>50291.062683684104</v>
      </c>
      <c r="J54" s="5">
        <f t="shared" si="2"/>
        <v>81574.201884440437</v>
      </c>
      <c r="K54" s="5">
        <f t="shared" si="10"/>
        <v>110221.1886337483</v>
      </c>
      <c r="M54" s="5">
        <f>Gd离子浓度!M63</f>
        <v>5.654094803914225E-4</v>
      </c>
      <c r="N54" s="5">
        <f>过饱和度!K52</f>
        <v>6.7462886456422728E+18</v>
      </c>
      <c r="O54" s="5">
        <f t="shared" si="12"/>
        <v>81485.051160024334</v>
      </c>
      <c r="P54" s="5">
        <f t="shared" si="13"/>
        <v>94113.673139159844</v>
      </c>
      <c r="Q54" s="87">
        <f t="shared" si="14"/>
        <v>1.1549808437173932</v>
      </c>
      <c r="R54" s="5">
        <f>Nd离子浓度!M63</f>
        <v>1.6492367768348936E-3</v>
      </c>
      <c r="S54" s="5">
        <f>过饱和度!N52</f>
        <v>1.1068974073943475E+18</v>
      </c>
      <c r="T54" s="5">
        <f t="shared" si="15"/>
        <v>80015.304250135494</v>
      </c>
      <c r="U54" s="5">
        <f t="shared" si="16"/>
        <v>93607.47628918082</v>
      </c>
      <c r="V54" s="5">
        <f t="shared" si="17"/>
        <v>108114.84194273394</v>
      </c>
      <c r="W54" s="87">
        <f t="shared" si="18"/>
        <v>1.3511770398917262</v>
      </c>
      <c r="X54" s="5">
        <f>'In离子浓度 '!M63</f>
        <v>1.8996454748998543E-4</v>
      </c>
      <c r="Y54" s="85">
        <f>过饱和度!Q52</f>
        <v>5.3180137151707929E+61</v>
      </c>
      <c r="Z54" s="85">
        <f t="shared" si="11"/>
        <v>98112.793848061861</v>
      </c>
    </row>
    <row r="55" spans="6:26" x14ac:dyDescent="0.25">
      <c r="F55" s="5">
        <f>过饱和度!D53</f>
        <v>0.29815651788203312</v>
      </c>
      <c r="G55" s="5">
        <f>'Mg2+离子浓度'!M64</f>
        <v>0.29582552684762647</v>
      </c>
      <c r="H55" s="5">
        <f>过饱和度!H53</f>
        <v>18911622565.712772</v>
      </c>
      <c r="I55" s="5">
        <f t="shared" si="1"/>
        <v>50291.101261871809</v>
      </c>
      <c r="J55" s="5">
        <f t="shared" si="2"/>
        <v>81574.220425303574</v>
      </c>
      <c r="K55" s="5">
        <f t="shared" si="10"/>
        <v>110221.17962206036</v>
      </c>
      <c r="M55" s="5">
        <f>Gd离子浓度!M64</f>
        <v>5.6540906988654686E-4</v>
      </c>
      <c r="N55" s="5">
        <f>过饱和度!K53</f>
        <v>6.7464339879143547E+18</v>
      </c>
      <c r="O55" s="5">
        <f t="shared" si="12"/>
        <v>81485.067741025763</v>
      </c>
      <c r="P55" s="5">
        <f t="shared" si="13"/>
        <v>94113.678813452469</v>
      </c>
      <c r="Q55" s="87">
        <f t="shared" si="14"/>
        <v>1.154980678331921</v>
      </c>
      <c r="R55" s="5">
        <f>Nd离子浓度!M64</f>
        <v>1.6492362671887935E-3</v>
      </c>
      <c r="S55" s="5">
        <f>过饱和度!N53</f>
        <v>1.1069217160292536E+18</v>
      </c>
      <c r="T55" s="5">
        <f t="shared" si="15"/>
        <v>80015.323108846074</v>
      </c>
      <c r="U55" s="5">
        <f t="shared" si="16"/>
        <v>93607.482826138279</v>
      </c>
      <c r="V55" s="5">
        <f t="shared" si="17"/>
        <v>108114.83401147684</v>
      </c>
      <c r="W55" s="87">
        <f t="shared" si="18"/>
        <v>1.3511766223127859</v>
      </c>
      <c r="X55" s="5">
        <f>'In离子浓度 '!M64</f>
        <v>1.9189541450443596E-4</v>
      </c>
      <c r="Y55" s="85">
        <f>过饱和度!Q53</f>
        <v>5.4269132024210571E+61</v>
      </c>
      <c r="Z55" s="85">
        <f t="shared" si="11"/>
        <v>98113.32693623162</v>
      </c>
    </row>
    <row r="56" spans="6:26" x14ac:dyDescent="0.25">
      <c r="F56" s="5">
        <f>过饱和度!D54</f>
        <v>0.30115651788203313</v>
      </c>
      <c r="G56" s="5">
        <f>'Mg2+离子浓度'!M65</f>
        <v>0.29582504105190277</v>
      </c>
      <c r="H56" s="5">
        <f>过饱和度!H54</f>
        <v>18911872280.981037</v>
      </c>
      <c r="I56" s="5">
        <f t="shared" si="1"/>
        <v>50291.139839604963</v>
      </c>
      <c r="J56" s="5">
        <f t="shared" si="2"/>
        <v>81574.238965938246</v>
      </c>
      <c r="K56" s="5">
        <f t="shared" si="10"/>
        <v>110221.17061044836</v>
      </c>
      <c r="M56" s="5">
        <f>Gd离子浓度!M65</f>
        <v>5.6540865938196916E-4</v>
      </c>
      <c r="N56" s="5">
        <f>过饱和度!K54</f>
        <v>6.7465793318643896E+18</v>
      </c>
      <c r="O56" s="5">
        <f t="shared" si="12"/>
        <v>81485.084321840055</v>
      </c>
      <c r="P56" s="5">
        <f t="shared" si="13"/>
        <v>94113.68448768025</v>
      </c>
      <c r="Q56" s="87">
        <f t="shared" si="14"/>
        <v>1.154980512948373</v>
      </c>
      <c r="R56" s="5">
        <f>Nd离子浓度!M65</f>
        <v>1.6492357575428507E-3</v>
      </c>
      <c r="S56" s="5">
        <f>过饱和度!N54</f>
        <v>1.1069460249595512E+18</v>
      </c>
      <c r="T56" s="5">
        <f t="shared" si="15"/>
        <v>80015.341967346234</v>
      </c>
      <c r="U56" s="5">
        <f t="shared" si="16"/>
        <v>93607.489363021697</v>
      </c>
      <c r="V56" s="5">
        <f t="shared" si="17"/>
        <v>108114.82608031217</v>
      </c>
      <c r="W56" s="87">
        <f t="shared" si="18"/>
        <v>1.3511762047387508</v>
      </c>
      <c r="X56" s="5">
        <f>'In离子浓度 '!M65</f>
        <v>1.9382628092221114E-4</v>
      </c>
      <c r="Y56" s="85">
        <f>过饱和度!Q54</f>
        <v>5.536921293084938E+61</v>
      </c>
      <c r="Z56" s="85">
        <f t="shared" si="11"/>
        <v>98113.854476989261</v>
      </c>
    </row>
    <row r="57" spans="6:26" x14ac:dyDescent="0.25">
      <c r="F57" s="5">
        <f>过饱和度!D55</f>
        <v>0.30315651788203313</v>
      </c>
      <c r="G57" s="5">
        <f>'Mg2+离子浓度'!M66</f>
        <v>0.29582464440200673</v>
      </c>
      <c r="H57" s="5">
        <f>过饱和度!H55</f>
        <v>18912021355.592457</v>
      </c>
      <c r="I57" s="5">
        <f t="shared" si="1"/>
        <v>50291.162869417363</v>
      </c>
      <c r="J57" s="5">
        <f t="shared" si="2"/>
        <v>81574.250034166456</v>
      </c>
      <c r="K57" s="5">
        <f t="shared" si="10"/>
        <v>110221.16455772943</v>
      </c>
      <c r="M57" s="5">
        <f>Gd离子浓度!M66</f>
        <v>5.6540832420662833E-4</v>
      </c>
      <c r="N57" s="5">
        <f>过饱和度!K55</f>
        <v>6.7466686725662259E+18</v>
      </c>
      <c r="O57" s="5">
        <f t="shared" si="12"/>
        <v>81485.094513624994</v>
      </c>
      <c r="P57" s="5">
        <f t="shared" si="13"/>
        <v>94113.68797547654</v>
      </c>
      <c r="Q57" s="87">
        <f t="shared" si="14"/>
        <v>1.1549804112915392</v>
      </c>
      <c r="R57" s="5">
        <f>Nd离子浓度!M66</f>
        <v>1.6492353414188097E-3</v>
      </c>
      <c r="S57" s="5">
        <f>过饱和度!N55</f>
        <v>1.1069610604565202E+18</v>
      </c>
      <c r="T57" s="5">
        <f t="shared" si="15"/>
        <v>80015.353631437145</v>
      </c>
      <c r="U57" s="5">
        <f t="shared" si="16"/>
        <v>93607.493406121182</v>
      </c>
      <c r="V57" s="5">
        <f t="shared" si="17"/>
        <v>108114.82123417189</v>
      </c>
      <c r="W57" s="87">
        <f t="shared" si="18"/>
        <v>1.3511759472083964</v>
      </c>
      <c r="X57" s="5">
        <f>'In离子浓度 '!M66</f>
        <v>1.9511351590171774E-4</v>
      </c>
      <c r="Y57" s="85">
        <f>过饱和度!Q55</f>
        <v>5.6108641199723855E+61</v>
      </c>
      <c r="Z57" s="85">
        <f t="shared" si="11"/>
        <v>98114.203088962269</v>
      </c>
    </row>
    <row r="58" spans="6:26" x14ac:dyDescent="0.25">
      <c r="F58" s="5">
        <f>过饱和度!D56</f>
        <v>0.31315651788203314</v>
      </c>
      <c r="G58" s="5">
        <f>'Mg2+离子浓度'!M67</f>
        <v>0.29582375746706502</v>
      </c>
      <c r="H58" s="5">
        <f>过饱和度!H56</f>
        <v>18913028855.976425</v>
      </c>
      <c r="I58" s="5">
        <f t="shared" si="1"/>
        <v>50291.318508170465</v>
      </c>
      <c r="J58" s="5">
        <f t="shared" si="2"/>
        <v>81574.324834736006</v>
      </c>
      <c r="K58" s="5">
        <f t="shared" si="10"/>
        <v>110221.13497276281</v>
      </c>
      <c r="M58" s="5">
        <f>Gd离子浓度!M67</f>
        <v>5.654075747322263E-4</v>
      </c>
      <c r="N58" s="5">
        <f>过饱和度!K56</f>
        <v>6.7472292031495424E+18</v>
      </c>
      <c r="O58" s="5">
        <f t="shared" si="12"/>
        <v>81485.15845442102</v>
      </c>
      <c r="P58" s="5">
        <f t="shared" si="13"/>
        <v>94113.70985706069</v>
      </c>
      <c r="Q58" s="87">
        <f t="shared" si="14"/>
        <v>1.1549797735216223</v>
      </c>
      <c r="R58" s="5">
        <f>Nd离子浓度!M67</f>
        <v>1.6492344109374018E-3</v>
      </c>
      <c r="S58" s="5">
        <f>过饱和度!N56</f>
        <v>1.1070538724905007E+18</v>
      </c>
      <c r="T58" s="5">
        <f t="shared" si="15"/>
        <v>80015.425628527097</v>
      </c>
      <c r="U58" s="5">
        <f t="shared" si="16"/>
        <v>93607.518362313029</v>
      </c>
      <c r="V58" s="5">
        <f t="shared" si="17"/>
        <v>108114.79035802541</v>
      </c>
      <c r="W58" s="87">
        <f t="shared" si="18"/>
        <v>1.351174345556194</v>
      </c>
      <c r="X58" s="5">
        <f>'In离子浓度 '!M67</f>
        <v>2.015498232355678E-4</v>
      </c>
      <c r="Y58" s="85">
        <f>过饱和度!Q56</f>
        <v>5.9881572682973659E+61</v>
      </c>
      <c r="Z58" s="85">
        <f t="shared" si="11"/>
        <v>98115.911864287904</v>
      </c>
    </row>
    <row r="59" spans="6:26" x14ac:dyDescent="0.25">
      <c r="F59" s="5">
        <f>过饱和度!D57</f>
        <v>0.34315651788203311</v>
      </c>
      <c r="G59" s="5">
        <f>'Mg2+离子浓度'!M68</f>
        <v>0.29582222125528895</v>
      </c>
      <c r="H59" s="5">
        <f>过饱和度!H57</f>
        <v>18916320397.051659</v>
      </c>
      <c r="I59" s="5">
        <f t="shared" si="1"/>
        <v>50291.826923989778</v>
      </c>
      <c r="J59" s="5">
        <f t="shared" si="2"/>
        <v>81574.569180153878</v>
      </c>
      <c r="K59" s="5">
        <f t="shared" si="10"/>
        <v>110221.04691913698</v>
      </c>
      <c r="M59" s="5">
        <f>Gd离子浓度!M68</f>
        <v>5.6540627660620361E-4</v>
      </c>
      <c r="N59" s="5">
        <f>过饱和度!K57</f>
        <v>6.7490277436697784E+18</v>
      </c>
      <c r="O59" s="5">
        <f t="shared" si="12"/>
        <v>81485.363579376382</v>
      </c>
      <c r="P59" s="5">
        <f t="shared" si="13"/>
        <v>94113.780054087256</v>
      </c>
      <c r="Q59" s="87">
        <f t="shared" si="14"/>
        <v>1.1549777275327404</v>
      </c>
      <c r="R59" s="5">
        <f>Nd离子浓度!M68</f>
        <v>1.6492327992972363E-3</v>
      </c>
      <c r="S59" s="5">
        <f>过饱和度!N57</f>
        <v>1.1073504288958428E+18</v>
      </c>
      <c r="T59" s="5">
        <f t="shared" si="15"/>
        <v>80015.655633326693</v>
      </c>
      <c r="U59" s="5">
        <f t="shared" si="16"/>
        <v>93607.598088261439</v>
      </c>
      <c r="V59" s="5">
        <f t="shared" si="17"/>
        <v>108114.6909197783</v>
      </c>
      <c r="W59" s="87">
        <f t="shared" si="18"/>
        <v>1.351169218874066</v>
      </c>
      <c r="X59" s="5">
        <f>'In离子浓度 '!M68</f>
        <v>2.2085887054963522E-4</v>
      </c>
      <c r="Y59" s="85">
        <f>过饱和度!Q57</f>
        <v>7.1943496783291337E+61</v>
      </c>
      <c r="Z59" s="85">
        <f t="shared" si="11"/>
        <v>98120.717885262609</v>
      </c>
    </row>
    <row r="60" spans="6:26" x14ac:dyDescent="0.25">
      <c r="F60" s="5">
        <f>过饱和度!D58</f>
        <v>0.37315651788203313</v>
      </c>
      <c r="G60" s="5">
        <f>'Mg2+离子浓度'!M69</f>
        <v>0.29582068505149034</v>
      </c>
      <c r="H60" s="5">
        <f>过饱和度!H58</f>
        <v>18919612183.056023</v>
      </c>
      <c r="I60" s="5">
        <f t="shared" si="1"/>
        <v>50292.335283095868</v>
      </c>
      <c r="J60" s="5">
        <f t="shared" si="2"/>
        <v>81574.813496577321</v>
      </c>
      <c r="K60" s="5">
        <f t="shared" si="10"/>
        <v>110220.95887401466</v>
      </c>
      <c r="M60" s="5">
        <f>Gd离子浓度!M69</f>
        <v>5.6540497848316139E-4</v>
      </c>
      <c r="N60" s="5">
        <f>过饱和度!K58</f>
        <v>6.7508265880998912E+18</v>
      </c>
      <c r="O60" s="5">
        <f t="shared" si="12"/>
        <v>81485.568681056757</v>
      </c>
      <c r="P60" s="5">
        <f t="shared" si="13"/>
        <v>94113.850243024426</v>
      </c>
      <c r="Q60" s="87">
        <f t="shared" si="14"/>
        <v>1.1549756817847847</v>
      </c>
      <c r="R60" s="5">
        <f>Nd离子浓度!M69</f>
        <v>1.6492311876586455E-3</v>
      </c>
      <c r="S60" s="5">
        <f>过饱和度!N58</f>
        <v>1.1076470359456486E+18</v>
      </c>
      <c r="T60" s="5">
        <f t="shared" si="15"/>
        <v>80015.885612014448</v>
      </c>
      <c r="U60" s="5">
        <f t="shared" si="16"/>
        <v>93607.677804997555</v>
      </c>
      <c r="V60" s="5">
        <f t="shared" si="17"/>
        <v>108114.59149311751</v>
      </c>
      <c r="W60" s="87">
        <f t="shared" si="18"/>
        <v>1.3511640928071416</v>
      </c>
      <c r="X60" s="5">
        <f>'In离子浓度 '!M69</f>
        <v>2.4016789899480444E-4</v>
      </c>
      <c r="Y60" s="85">
        <f>过饱和度!Q58</f>
        <v>8.5118750216711857E+61</v>
      </c>
      <c r="Z60" s="85">
        <f t="shared" si="11"/>
        <v>98125.105933538565</v>
      </c>
    </row>
    <row r="61" spans="6:26" x14ac:dyDescent="0.25">
      <c r="F61" s="5">
        <f>过饱和度!D59</f>
        <v>0.3931565178820331</v>
      </c>
      <c r="G61" s="5">
        <f>'Mg2+离子浓度'!M70</f>
        <v>0.29581943075285477</v>
      </c>
      <c r="H61" s="5">
        <f>过饱和度!H59</f>
        <v>18921751785.642216</v>
      </c>
      <c r="I61" s="5">
        <f t="shared" si="1"/>
        <v>50292.665656825033</v>
      </c>
      <c r="J61" s="5">
        <f t="shared" si="2"/>
        <v>81574.972272634099</v>
      </c>
      <c r="K61" s="5">
        <f t="shared" si="10"/>
        <v>110220.9000396216</v>
      </c>
      <c r="M61" s="5">
        <f>Gd离子浓度!M70</f>
        <v>5.6540391857256937E-4</v>
      </c>
      <c r="N61" s="5">
        <f>过饱和度!K59</f>
        <v>6.752002074250752E+18</v>
      </c>
      <c r="O61" s="5">
        <f t="shared" si="12"/>
        <v>81485.70267702674</v>
      </c>
      <c r="P61" s="5">
        <f t="shared" si="13"/>
        <v>94113.896098431011</v>
      </c>
      <c r="Q61" s="87">
        <f t="shared" si="14"/>
        <v>1.1549743452720391</v>
      </c>
      <c r="R61" s="5">
        <f>Nd离子浓度!M70</f>
        <v>1.6492298717625325E-3</v>
      </c>
      <c r="S61" s="5">
        <f>过饱和度!N59</f>
        <v>1.1078410975702435E+18</v>
      </c>
      <c r="T61" s="5">
        <f t="shared" si="15"/>
        <v>80016.036045208079</v>
      </c>
      <c r="U61" s="5">
        <f t="shared" si="16"/>
        <v>93607.729949060362</v>
      </c>
      <c r="V61" s="5">
        <f t="shared" si="17"/>
        <v>108114.52661031784</v>
      </c>
      <c r="W61" s="87">
        <f t="shared" si="18"/>
        <v>1.351160741694758</v>
      </c>
      <c r="X61" s="5">
        <f>'In离子浓度 '!M70</f>
        <v>2.5304053918995419E-4</v>
      </c>
      <c r="Y61" s="85">
        <f>过饱和度!Q59</f>
        <v>9.4521017314982724E+61</v>
      </c>
      <c r="Z61" s="85">
        <f t="shared" si="11"/>
        <v>98127.832135980163</v>
      </c>
    </row>
    <row r="62" spans="6:26" x14ac:dyDescent="0.25">
      <c r="F62" s="5">
        <f>过饱和度!D60</f>
        <v>0.44315651788203314</v>
      </c>
      <c r="G62" s="5">
        <f>'Mg2+离子浓度'!M71</f>
        <v>0.29581744754098654</v>
      </c>
      <c r="H62" s="5">
        <f>过饱和度!H60</f>
        <v>18927376982.664791</v>
      </c>
      <c r="I62" s="5">
        <f t="shared" si="1"/>
        <v>50293.534047011723</v>
      </c>
      <c r="J62" s="5">
        <f t="shared" si="2"/>
        <v>81575.389613363877</v>
      </c>
      <c r="K62" s="5">
        <f t="shared" si="10"/>
        <v>110220.75368301554</v>
      </c>
      <c r="M62" s="5">
        <f>Gd离子浓度!M71</f>
        <v>5.6540224270991738E-4</v>
      </c>
      <c r="N62" s="5">
        <f>过饱和度!K60</f>
        <v>6.7550611331687557E+18</v>
      </c>
      <c r="O62" s="5">
        <f t="shared" si="12"/>
        <v>81486.051269300369</v>
      </c>
      <c r="P62" s="5">
        <f t="shared" si="13"/>
        <v>94114.015391624183</v>
      </c>
      <c r="Q62" s="87">
        <f t="shared" si="14"/>
        <v>1.1549708683341411</v>
      </c>
      <c r="R62" s="5">
        <f>Nd离子浓度!M71</f>
        <v>1.6492277911497519E-3</v>
      </c>
      <c r="S62" s="5">
        <f>过饱和度!N60</f>
        <v>1.1083449024392054E+18</v>
      </c>
      <c r="T62" s="5">
        <f t="shared" si="15"/>
        <v>80016.426455441731</v>
      </c>
      <c r="U62" s="5">
        <f t="shared" si="16"/>
        <v>93607.865275093369</v>
      </c>
      <c r="V62" s="5">
        <f t="shared" si="17"/>
        <v>108114.35743967988</v>
      </c>
      <c r="W62" s="87">
        <f t="shared" si="18"/>
        <v>1.3511520350122719</v>
      </c>
      <c r="X62" s="5">
        <f>'In离子浓度 '!M71</f>
        <v>2.8522228459381608E-4</v>
      </c>
      <c r="Y62" s="85">
        <f>过饱和度!Q60</f>
        <v>1.2020183423626819E+62</v>
      </c>
      <c r="Z62" s="85">
        <f t="shared" si="11"/>
        <v>98134.063604588926</v>
      </c>
    </row>
    <row r="63" spans="6:26" x14ac:dyDescent="0.25">
      <c r="F63" s="5">
        <f>过饱和度!D61</f>
        <v>0.49315651788203313</v>
      </c>
      <c r="G63" s="5">
        <f>'Mg2+离子浓度'!M72</f>
        <v>0.29581546434241407</v>
      </c>
      <c r="H63" s="5">
        <f>过饱和度!H61</f>
        <v>18933002924.726639</v>
      </c>
      <c r="I63" s="5">
        <f t="shared" si="1"/>
        <v>50294.402276391062</v>
      </c>
      <c r="J63" s="5">
        <f t="shared" si="2"/>
        <v>81575.806871741617</v>
      </c>
      <c r="K63" s="5">
        <f t="shared" si="10"/>
        <v>110220.60735022963</v>
      </c>
      <c r="M63" s="5">
        <f>Gd离子浓度!M72</f>
        <v>5.6540056685223255E-4</v>
      </c>
      <c r="N63" s="5">
        <f>过饱和度!K61</f>
        <v>6.7581210815451494E+18</v>
      </c>
      <c r="O63" s="5">
        <f t="shared" si="12"/>
        <v>81486.399795605015</v>
      </c>
      <c r="P63" s="5">
        <f t="shared" si="13"/>
        <v>94114.134661882825</v>
      </c>
      <c r="Q63" s="87">
        <f t="shared" si="14"/>
        <v>1.1549673920795662</v>
      </c>
      <c r="R63" s="5">
        <f>Nd离子浓度!M72</f>
        <v>1.6492257105395962E-3</v>
      </c>
      <c r="S63" s="5">
        <f>过饱和度!N61</f>
        <v>1.1088488549595802E+18</v>
      </c>
      <c r="T63" s="5">
        <f t="shared" si="15"/>
        <v>80016.81679168425</v>
      </c>
      <c r="U63" s="5">
        <f t="shared" si="16"/>
        <v>93608.000575014681</v>
      </c>
      <c r="V63" s="5">
        <f t="shared" si="17"/>
        <v>108114.18830190724</v>
      </c>
      <c r="W63" s="87">
        <f t="shared" si="18"/>
        <v>1.3511433300748725</v>
      </c>
      <c r="X63" s="5">
        <f>'In离子浓度 '!M72</f>
        <v>3.1740398939827344E-4</v>
      </c>
      <c r="Y63" s="85">
        <f>过饱和度!Q61</f>
        <v>1.4899266646975387E+62</v>
      </c>
      <c r="Z63" s="85">
        <f t="shared" si="11"/>
        <v>98139.604504342511</v>
      </c>
    </row>
    <row r="64" spans="6:26" x14ac:dyDescent="0.25">
      <c r="F64" s="5">
        <f>过饱和度!D62</f>
        <v>0.54315651788203312</v>
      </c>
      <c r="G64" s="5">
        <f>'Mg2+离子浓度'!M73</f>
        <v>0.29581348115713724</v>
      </c>
      <c r="H64" s="5">
        <f>过饱和度!H62</f>
        <v>18938629611.788418</v>
      </c>
      <c r="I64" s="5">
        <f t="shared" si="1"/>
        <v>50295.270345016783</v>
      </c>
      <c r="J64" s="5">
        <f t="shared" si="2"/>
        <v>81576.224047796102</v>
      </c>
      <c r="K64" s="5">
        <f t="shared" si="10"/>
        <v>110220.46104125645</v>
      </c>
      <c r="M64" s="5">
        <f>Gd离子浓度!M73</f>
        <v>5.65398890999515E-4</v>
      </c>
      <c r="N64" s="5">
        <f>过饱和度!K62</f>
        <v>6.761181919488642E+18</v>
      </c>
      <c r="O64" s="5">
        <f t="shared" si="12"/>
        <v>81486.748255963306</v>
      </c>
      <c r="P64" s="5">
        <f t="shared" si="13"/>
        <v>94114.253909214895</v>
      </c>
      <c r="Q64" s="87">
        <f t="shared" si="14"/>
        <v>1.1549639165080745</v>
      </c>
      <c r="R64" s="5">
        <f>Nd离子浓度!M73</f>
        <v>1.6492236299320651E-3</v>
      </c>
      <c r="S64" s="5">
        <f>过饱和度!N62</f>
        <v>1.1093529551499537E+18</v>
      </c>
      <c r="T64" s="5">
        <f t="shared" si="15"/>
        <v>80017.207053961029</v>
      </c>
      <c r="U64" s="5">
        <f t="shared" si="16"/>
        <v>93608.135848833379</v>
      </c>
      <c r="V64" s="5">
        <f t="shared" si="17"/>
        <v>108114.01919698849</v>
      </c>
      <c r="W64" s="87">
        <f t="shared" si="18"/>
        <v>1.3511346268819391</v>
      </c>
      <c r="X64" s="5">
        <f>'In离子浓度 '!M73</f>
        <v>3.4958565360337733E-4</v>
      </c>
      <c r="Y64" s="85">
        <f>过饱和度!Q62</f>
        <v>1.8090193577708236E+62</v>
      </c>
      <c r="Z64" s="85">
        <f t="shared" si="11"/>
        <v>98144.590967578057</v>
      </c>
    </row>
    <row r="65" spans="6:26" x14ac:dyDescent="0.25">
      <c r="F65" s="5">
        <f>过饱和度!D63</f>
        <v>0.58630554895210207</v>
      </c>
      <c r="G65" s="5">
        <f>'Mg2+离子浓度'!M74</f>
        <v>0.29581163885481393</v>
      </c>
      <c r="H65" s="5">
        <f>过饱和度!H63</f>
        <v>18943454594.313538</v>
      </c>
      <c r="I65" s="5">
        <f t="shared" si="1"/>
        <v>50296.014509557419</v>
      </c>
      <c r="J65" s="5">
        <f t="shared" si="2"/>
        <v>81576.581674043962</v>
      </c>
      <c r="K65" s="5">
        <f t="shared" si="10"/>
        <v>110220.33471767599</v>
      </c>
      <c r="M65" s="5">
        <f>Gd离子浓度!M74</f>
        <v>5.6539733419141524E-4</v>
      </c>
      <c r="N65" s="5">
        <f>过饱和度!K63</f>
        <v>6.7638104598029691E+18</v>
      </c>
      <c r="O65" s="5">
        <f t="shared" si="12"/>
        <v>81487.047368101645</v>
      </c>
      <c r="P65" s="5">
        <f t="shared" si="13"/>
        <v>94114.356268705451</v>
      </c>
      <c r="Q65" s="87">
        <f t="shared" si="14"/>
        <v>1.1549609331598731</v>
      </c>
      <c r="R65" s="5">
        <f>Nd离子浓度!M74</f>
        <v>1.6492216971177207E-3</v>
      </c>
      <c r="S65" s="5">
        <f>过饱和度!N63</f>
        <v>1.1097859927243308E+18</v>
      </c>
      <c r="T65" s="5">
        <f t="shared" si="15"/>
        <v>80017.542150988214</v>
      </c>
      <c r="U65" s="5">
        <f t="shared" si="16"/>
        <v>93608.252000746113</v>
      </c>
      <c r="V65" s="5">
        <f t="shared" si="17"/>
        <v>108113.87408224629</v>
      </c>
      <c r="W65" s="87">
        <f t="shared" si="18"/>
        <v>1.3511271550710968</v>
      </c>
      <c r="X65" s="5">
        <f>'In离子浓度 '!M74</f>
        <v>3.7735774452727998E-4</v>
      </c>
      <c r="Y65" s="85">
        <f>过饱和度!Q63</f>
        <v>2.1095146830581063E+62</v>
      </c>
      <c r="Z65" s="85">
        <f t="shared" si="11"/>
        <v>98148.525543399388</v>
      </c>
    </row>
    <row r="66" spans="6:26" x14ac:dyDescent="0.25">
      <c r="F66" s="5">
        <f>过饱和度!D64</f>
        <v>0.58630554905210208</v>
      </c>
      <c r="G66" s="5">
        <f>'Mg2+离子浓度'!M75</f>
        <v>0.29581361447188514</v>
      </c>
      <c r="H66" s="5">
        <f>过饱和度!H64</f>
        <v>18943833671.069763</v>
      </c>
      <c r="I66" s="5">
        <f t="shared" si="1"/>
        <v>50296.072966571111</v>
      </c>
      <c r="J66" s="5">
        <f t="shared" si="2"/>
        <v>81576.6097668164</v>
      </c>
      <c r="K66" s="5">
        <f t="shared" si="10"/>
        <v>110220.3309329717</v>
      </c>
      <c r="M66" s="5">
        <f>Gd离子浓度!M75</f>
        <v>5.6540111020229064E-4</v>
      </c>
      <c r="N66" s="5">
        <f>过饱和度!K64</f>
        <v>6.7639908984523131E+18</v>
      </c>
      <c r="O66" s="5">
        <f t="shared" si="12"/>
        <v>81487.067896420267</v>
      </c>
      <c r="P66" s="5">
        <f t="shared" si="13"/>
        <v>94114.363293714021</v>
      </c>
      <c r="Q66" s="87">
        <f t="shared" si="14"/>
        <v>1.154960728410851</v>
      </c>
      <c r="R66" s="5">
        <f>Nd离子浓度!M75</f>
        <v>1.6492327113660406E-3</v>
      </c>
      <c r="S66" s="5">
        <f>过饱和度!N64</f>
        <v>1.1098155985012426E+18</v>
      </c>
      <c r="T66" s="5">
        <f t="shared" si="15"/>
        <v>80017.565055727508</v>
      </c>
      <c r="U66" s="5">
        <f t="shared" si="16"/>
        <v>93608.259940014075</v>
      </c>
      <c r="V66" s="5">
        <f t="shared" si="17"/>
        <v>108113.86408559093</v>
      </c>
      <c r="W66" s="87">
        <f t="shared" si="18"/>
        <v>1.3511266433850619</v>
      </c>
      <c r="X66" s="5">
        <f>'In离子浓度 '!M75</f>
        <v>3.7735774450598983E-4</v>
      </c>
      <c r="Y66" s="85">
        <f>过饱和度!Q64</f>
        <v>2.1095990576213386E+62</v>
      </c>
      <c r="Z66" s="85">
        <f t="shared" si="11"/>
        <v>98148.526565823617</v>
      </c>
    </row>
    <row r="67" spans="6:26" x14ac:dyDescent="0.25">
      <c r="F67" s="5">
        <f>过饱和度!D65</f>
        <v>0.58630554935210211</v>
      </c>
      <c r="G67" s="5">
        <f>'Mg2+离子浓度'!M76</f>
        <v>0.2958195414355505</v>
      </c>
      <c r="H67" s="5">
        <f>过饱和度!H65</f>
        <v>18944970958.614677</v>
      </c>
      <c r="I67" s="5">
        <f t="shared" si="1"/>
        <v>50296.248338943682</v>
      </c>
      <c r="J67" s="5">
        <f t="shared" si="2"/>
        <v>81576.694045635682</v>
      </c>
      <c r="K67" s="5">
        <f t="shared" si="10"/>
        <v>110220.31957897541</v>
      </c>
      <c r="M67" s="5">
        <f>Gd离子浓度!M76</f>
        <v>5.6541243832994325E-4</v>
      </c>
      <c r="N67" s="5">
        <f>过饱和度!K65</f>
        <v>6.764532247766615E+18</v>
      </c>
      <c r="O67" s="5">
        <f t="shared" si="12"/>
        <v>81487.129481689975</v>
      </c>
      <c r="P67" s="5">
        <f t="shared" si="13"/>
        <v>94114.384368839659</v>
      </c>
      <c r="Q67" s="87">
        <f t="shared" si="14"/>
        <v>1.1549601141611818</v>
      </c>
      <c r="R67" s="5">
        <f>Nd离子浓度!M76</f>
        <v>1.6492657542289762E-3</v>
      </c>
      <c r="S67" s="5">
        <f>过饱和度!N65</f>
        <v>1.1099044211994597E+18</v>
      </c>
      <c r="T67" s="5">
        <f t="shared" si="15"/>
        <v>80017.633770206347</v>
      </c>
      <c r="U67" s="5">
        <f t="shared" si="16"/>
        <v>93608.283757898826</v>
      </c>
      <c r="V67" s="5">
        <f t="shared" si="17"/>
        <v>108113.83409545512</v>
      </c>
      <c r="W67" s="87">
        <f t="shared" si="18"/>
        <v>1.3511251083221869</v>
      </c>
      <c r="X67" s="5">
        <f>'In离子浓度 '!M76</f>
        <v>3.7735774446911432E-4</v>
      </c>
      <c r="Y67" s="85">
        <f>过饱和度!Q65</f>
        <v>2.1098522050792383E+62</v>
      </c>
      <c r="Z67" s="85">
        <f t="shared" si="11"/>
        <v>98148.529633133861</v>
      </c>
    </row>
    <row r="68" spans="6:26" x14ac:dyDescent="0.25">
      <c r="F68" s="5">
        <f>过饱和度!D66</f>
        <v>0.58630554975210203</v>
      </c>
      <c r="G68" s="5">
        <f>'Mg2+离子浓度'!M77</f>
        <v>0.29582744407901423</v>
      </c>
      <c r="H68" s="5">
        <f>过饱和度!H66</f>
        <v>18946487418.962948</v>
      </c>
      <c r="I68" s="5">
        <f t="shared" si="1"/>
        <v>50296.482163138353</v>
      </c>
      <c r="J68" s="5">
        <f t="shared" si="2"/>
        <v>81576.806414364837</v>
      </c>
      <c r="K68" s="5">
        <f t="shared" si="10"/>
        <v>110220.30444044493</v>
      </c>
      <c r="M68" s="5">
        <f>Gd离子浓度!M77</f>
        <v>5.6542754251913939E-4</v>
      </c>
      <c r="N68" s="5">
        <f>过饱和度!K66</f>
        <v>6.7652541000547256E+18</v>
      </c>
      <c r="O68" s="5">
        <f t="shared" si="12"/>
        <v>81487.211593310261</v>
      </c>
      <c r="P68" s="5">
        <f t="shared" si="13"/>
        <v>94114.412468280469</v>
      </c>
      <c r="Q68" s="87">
        <f t="shared" si="14"/>
        <v>1.1549592951835259</v>
      </c>
      <c r="R68" s="5">
        <f>Nd离子浓度!M77</f>
        <v>1.6493098113961138E-3</v>
      </c>
      <c r="S68" s="5">
        <f>过饱和度!N66</f>
        <v>1.1100228601668398E+18</v>
      </c>
      <c r="T68" s="5">
        <f t="shared" si="15"/>
        <v>80017.72538716394</v>
      </c>
      <c r="U68" s="5">
        <f t="shared" si="16"/>
        <v>93608.315514242378</v>
      </c>
      <c r="V68" s="5">
        <f t="shared" si="17"/>
        <v>108113.79410964649</v>
      </c>
      <c r="W68" s="87">
        <f t="shared" si="18"/>
        <v>1.3511230616284124</v>
      </c>
      <c r="X68" s="5">
        <f>'In离子浓度 '!M77</f>
        <v>3.7735774442653402E-4</v>
      </c>
      <c r="Y68" s="85">
        <f>过饱和度!Q66</f>
        <v>2.1101897759890971E+62</v>
      </c>
      <c r="Z68" s="85">
        <f t="shared" si="11"/>
        <v>98148.533722792869</v>
      </c>
    </row>
    <row r="69" spans="6:26" x14ac:dyDescent="0.25">
      <c r="F69" s="5">
        <f>过饱和度!D67</f>
        <v>0.58630554995210205</v>
      </c>
      <c r="G69" s="5">
        <f>'Mg2+离子浓度'!M78</f>
        <v>0.29583139536510283</v>
      </c>
      <c r="H69" s="5">
        <f>过饱和度!H67</f>
        <v>18947245670.892666</v>
      </c>
      <c r="I69" s="5">
        <f t="shared" si="1"/>
        <v>50296.599071089797</v>
      </c>
      <c r="J69" s="5">
        <f t="shared" si="2"/>
        <v>81576.862596599181</v>
      </c>
      <c r="K69" s="5">
        <f t="shared" si="10"/>
        <v>110220.29687120214</v>
      </c>
      <c r="M69" s="5">
        <f>Gd离子浓度!M78</f>
        <v>5.6543509458478693E-4</v>
      </c>
      <c r="N69" s="5">
        <f>过饱和度!K67</f>
        <v>6.7656150441380803E+18</v>
      </c>
      <c r="O69" s="5">
        <f t="shared" si="12"/>
        <v>81487.252647679066</v>
      </c>
      <c r="P69" s="5">
        <f t="shared" si="13"/>
        <v>94114.426517500149</v>
      </c>
      <c r="Q69" s="87">
        <f t="shared" si="14"/>
        <v>1.1549588857096009</v>
      </c>
      <c r="R69" s="5">
        <f>Nd离子浓度!M78</f>
        <v>1.6493318399472517E-3</v>
      </c>
      <c r="S69" s="5">
        <f>过饱和度!N67</f>
        <v>1.1100820826289411E+18</v>
      </c>
      <c r="T69" s="5">
        <f t="shared" si="15"/>
        <v>80017.771194055327</v>
      </c>
      <c r="U69" s="5">
        <f t="shared" si="16"/>
        <v>93608.331391854343</v>
      </c>
      <c r="V69" s="5">
        <f t="shared" si="17"/>
        <v>108113.77411747114</v>
      </c>
      <c r="W69" s="87">
        <f t="shared" si="18"/>
        <v>1.3511220383191969</v>
      </c>
      <c r="X69" s="5">
        <f>'In离子浓度 '!M78</f>
        <v>3.7735774439642524E-4</v>
      </c>
      <c r="Y69" s="85">
        <f>过饱和度!Q67</f>
        <v>2.1103585761154454E+62</v>
      </c>
      <c r="Z69" s="85">
        <f t="shared" si="11"/>
        <v>98148.535767549693</v>
      </c>
    </row>
    <row r="70" spans="6:26" x14ac:dyDescent="0.25">
      <c r="F70" s="5">
        <f>过饱和度!D68</f>
        <v>0.58630555895210212</v>
      </c>
      <c r="G70" s="5">
        <f>'Mg2+离子浓度'!M79</f>
        <v>0.29600920802852798</v>
      </c>
      <c r="H70" s="5">
        <f>过饱和度!H68</f>
        <v>18981389099.356304</v>
      </c>
      <c r="I70" s="5">
        <f t="shared" si="1"/>
        <v>50301.858159855437</v>
      </c>
      <c r="J70" s="5">
        <f t="shared" si="2"/>
        <v>81579.389851953107</v>
      </c>
      <c r="K70" s="5">
        <f t="shared" si="10"/>
        <v>110219.95629085902</v>
      </c>
      <c r="M70" s="5">
        <f>Gd离子浓度!M79</f>
        <v>5.6577494157214491E-4</v>
      </c>
      <c r="N70" s="5">
        <f>过饱和度!K68</f>
        <v>6.781872981688278E+18</v>
      </c>
      <c r="O70" s="5">
        <f t="shared" si="12"/>
        <v>81489.09944909568</v>
      </c>
      <c r="P70" s="5">
        <f t="shared" si="13"/>
        <v>94115.058506447574</v>
      </c>
      <c r="Q70" s="87">
        <f t="shared" si="14"/>
        <v>1.1549404661814804</v>
      </c>
      <c r="R70" s="5">
        <f>Nd离子浓度!M79</f>
        <v>1.6503231297136536E-3</v>
      </c>
      <c r="S70" s="5">
        <f>过饱和度!N68</f>
        <v>1.1127496244380963E+18</v>
      </c>
      <c r="T70" s="5">
        <f t="shared" si="15"/>
        <v>80019.83177641056</v>
      </c>
      <c r="U70" s="5">
        <f t="shared" si="16"/>
        <v>93609.045625521525</v>
      </c>
      <c r="V70" s="5">
        <f t="shared" si="17"/>
        <v>108112.87479354329</v>
      </c>
      <c r="W70" s="87">
        <f t="shared" si="18"/>
        <v>1.3510760069532466</v>
      </c>
      <c r="X70" s="5">
        <f>'In离子浓度 '!M79</f>
        <v>3.7735774419444927E-4</v>
      </c>
      <c r="Y70" s="85">
        <f>过饱和度!Q68</f>
        <v>2.1179665317511516E+62</v>
      </c>
      <c r="Z70" s="85">
        <f t="shared" si="11"/>
        <v>98148.627753469802</v>
      </c>
    </row>
    <row r="71" spans="6:26" x14ac:dyDescent="0.25">
      <c r="F71" s="5">
        <f>过饱和度!D69</f>
        <v>0.58630564895210202</v>
      </c>
      <c r="G71" s="5">
        <f>'Mg2+离子浓度'!M80</f>
        <v>0.29778734038622662</v>
      </c>
      <c r="H71" s="5">
        <f>过饱和度!H69</f>
        <v>19325083479.724247</v>
      </c>
      <c r="I71" s="5">
        <f t="shared" si="1"/>
        <v>50354.240854860385</v>
      </c>
      <c r="J71" s="5">
        <f t="shared" si="2"/>
        <v>81604.55221488871</v>
      </c>
      <c r="K71" s="5">
        <f t="shared" si="10"/>
        <v>110216.55401837047</v>
      </c>
      <c r="M71" s="5">
        <f>Gd离子浓度!M80</f>
        <v>5.6917341626354021E-4</v>
      </c>
      <c r="N71" s="5">
        <f>过饱和度!K69</f>
        <v>6.9460693669539256E+18</v>
      </c>
      <c r="O71" s="5">
        <f t="shared" si="12"/>
        <v>81507.492371924571</v>
      </c>
      <c r="P71" s="5">
        <f t="shared" si="13"/>
        <v>94121.352149131431</v>
      </c>
      <c r="Q71" s="87">
        <f t="shared" si="14"/>
        <v>1.1547570586474296</v>
      </c>
      <c r="R71" s="5">
        <f>Nd离子浓度!M80</f>
        <v>1.660236033302929E-3</v>
      </c>
      <c r="S71" s="5">
        <f>过饱和度!N69</f>
        <v>1.1396903486473014E+18</v>
      </c>
      <c r="T71" s="5">
        <f t="shared" si="15"/>
        <v>80040.35334721861</v>
      </c>
      <c r="U71" s="5">
        <f t="shared" si="16"/>
        <v>93616.158052527593</v>
      </c>
      <c r="V71" s="5">
        <f t="shared" si="17"/>
        <v>108103.91931460965</v>
      </c>
      <c r="W71" s="87">
        <f t="shared" si="18"/>
        <v>1.3506177171113931</v>
      </c>
      <c r="X71" s="5">
        <f>'In离子浓度 '!M80</f>
        <v>3.7735774355574539E-4</v>
      </c>
      <c r="Y71" s="85">
        <f>过饱和度!Q69</f>
        <v>2.1953118513347703E+62</v>
      </c>
      <c r="Z71" s="85">
        <f t="shared" si="11"/>
        <v>98149.544221877833</v>
      </c>
    </row>
    <row r="72" spans="6:26" x14ac:dyDescent="0.25">
      <c r="F72" s="5">
        <f>过饱和度!D70</f>
        <v>0.5863065489521021</v>
      </c>
      <c r="G72" s="5">
        <f>'Mg2+离子浓度'!M81</f>
        <v>0.31556868179394354</v>
      </c>
      <c r="H72" s="5">
        <f>过饱和度!H70</f>
        <v>22992909532.799854</v>
      </c>
      <c r="I72" s="5">
        <f t="shared" ref="I72:I135" si="19">$D$6*EXP(-16*3.1415*($D$3)^3*$D$4^2/(3*$D$2^3*$D$5^3*(LN($H72))^2))</f>
        <v>50858.191011269773</v>
      </c>
      <c r="J72" s="5">
        <f t="shared" ref="J72:J135" si="20">$D$6*EXP(-16*3.1415*(2/3*$D$3)^3*$D$4^2/(3*$D$2^3*$D$5^3*(LN($H72))^2))</f>
        <v>81845.691958522453</v>
      </c>
      <c r="K72" s="5">
        <f t="shared" ref="K72:K135" si="21">J72*W72</f>
        <v>110182.90195949287</v>
      </c>
      <c r="M72" s="5">
        <f>Gd离子浓度!M81</f>
        <v>6.0315817826852138E-4</v>
      </c>
      <c r="N72" s="5">
        <f>过饱和度!K70</f>
        <v>8.7569538296395162E+18</v>
      </c>
      <c r="O72" s="5">
        <f t="shared" ref="O72:O135" si="22">$D$6*EXP(-16*3.1415*$D$3^3*$D$4^2/(3*$D$2^3*$D$5^3*(LN($N72))^2))</f>
        <v>81684.26217638675</v>
      </c>
      <c r="P72" s="5">
        <f t="shared" ref="P72:P135" si="23">$D$6*EXP(-16*3.1415*(2/3*$D$3)^3*$D$4^2/(3*$D$2^3*$D$5^3*(LN($N72))^2))</f>
        <v>94181.787884332574</v>
      </c>
      <c r="Q72" s="87">
        <f t="shared" si="14"/>
        <v>1.1529979628261686</v>
      </c>
      <c r="R72" s="5">
        <f>Nd离子浓度!M81</f>
        <v>1.7593650880018262E-3</v>
      </c>
      <c r="S72" s="5">
        <f>过饱和度!N70</f>
        <v>1.4368132875613857E+18</v>
      </c>
      <c r="T72" s="5">
        <f t="shared" ref="T72:T135" si="24">$D$6*EXP(-16*3.1415*$D$3^3*$D$4^2/(3*$D$2^3*$D$5^3*(LN($S72))^2))</f>
        <v>80237.53779956761</v>
      </c>
      <c r="U72" s="5">
        <f t="shared" ref="U72:U135" si="25">$D$6*EXP(-16*3.1415*(2/3*$D$3)^3*$D$4^2/(3*$D$2^3*$D$5^3*(LN($S72))^2))</f>
        <v>93684.433510313029</v>
      </c>
      <c r="V72" s="5">
        <f t="shared" si="17"/>
        <v>108017.96098591457</v>
      </c>
      <c r="W72" s="87">
        <f t="shared" si="18"/>
        <v>1.3462272640486816</v>
      </c>
      <c r="X72" s="5">
        <f>'In离子浓度 '!M81</f>
        <v>3.7735774153598614E-4</v>
      </c>
      <c r="Y72" s="85">
        <f>过饱和度!Q70</f>
        <v>3.1070688638550758E+62</v>
      </c>
      <c r="Z72" s="85">
        <f t="shared" si="11"/>
        <v>98158.384653120374</v>
      </c>
    </row>
    <row r="73" spans="6:26" x14ac:dyDescent="0.25">
      <c r="F73" s="5">
        <f>过饱和度!D71</f>
        <v>0.58631303576406624</v>
      </c>
      <c r="G73" s="5">
        <f>'Mg2+离子浓度'!M82</f>
        <v>0.44372895501664056</v>
      </c>
      <c r="H73" s="5">
        <f>过饱和度!H71</f>
        <v>63859861122.699333</v>
      </c>
      <c r="I73" s="5">
        <f t="shared" si="19"/>
        <v>53700.460007597576</v>
      </c>
      <c r="J73" s="5">
        <f t="shared" si="20"/>
        <v>83175.129026619092</v>
      </c>
      <c r="K73" s="5">
        <f t="shared" si="21"/>
        <v>109962.89463442484</v>
      </c>
      <c r="M73" s="5">
        <f>Gd离子浓度!M82</f>
        <v>8.4810571625123859E-4</v>
      </c>
      <c r="N73" s="5">
        <f>过饱和度!K71</f>
        <v>3.4181182117250695E+19</v>
      </c>
      <c r="O73" s="5">
        <f t="shared" si="22"/>
        <v>82675.780452541512</v>
      </c>
      <c r="P73" s="5">
        <f t="shared" si="23"/>
        <v>94519.082501639714</v>
      </c>
      <c r="Q73" s="87">
        <f t="shared" si="14"/>
        <v>1.1432499576571475</v>
      </c>
      <c r="R73" s="5">
        <f>Nd离子浓度!M82</f>
        <v>2.4738446069438712E-3</v>
      </c>
      <c r="S73" s="5">
        <f>过饱和度!N71</f>
        <v>5.6083102522983291E+18</v>
      </c>
      <c r="T73" s="5">
        <f t="shared" si="24"/>
        <v>81342.076752180728</v>
      </c>
      <c r="U73" s="5">
        <f t="shared" si="25"/>
        <v>94064.714694527429</v>
      </c>
      <c r="V73" s="5">
        <f t="shared" si="17"/>
        <v>107539.48109155014</v>
      </c>
      <c r="W73" s="87">
        <f t="shared" si="18"/>
        <v>1.3220646113964269</v>
      </c>
      <c r="X73" s="5">
        <f>'In离子浓度 '!M82</f>
        <v>3.7735773611355573E-4</v>
      </c>
      <c r="Y73" s="85">
        <f>过饱和度!Q71</f>
        <v>2.3943154277937796E+63</v>
      </c>
      <c r="Z73" s="85">
        <f t="shared" si="11"/>
        <v>98209.10047018723</v>
      </c>
    </row>
    <row r="74" spans="6:26" x14ac:dyDescent="0.25">
      <c r="F74" s="5">
        <f>过饱和度!D72</f>
        <v>0.58631554895210203</v>
      </c>
      <c r="G74" s="5">
        <f>'Mg2+离子浓度'!M83</f>
        <v>0.4437289339261018</v>
      </c>
      <c r="H74" s="5">
        <f>过饱和度!H72</f>
        <v>63859850460.845078</v>
      </c>
      <c r="I74" s="5">
        <f t="shared" si="19"/>
        <v>53700.459559494404</v>
      </c>
      <c r="J74" s="5">
        <f t="shared" si="20"/>
        <v>83175.128820973361</v>
      </c>
      <c r="K74" s="5">
        <f t="shared" si="21"/>
        <v>109962.89463280785</v>
      </c>
      <c r="M74" s="5">
        <f>Gd离子浓度!M83</f>
        <v>8.4810569842921197E-4</v>
      </c>
      <c r="N74" s="5">
        <f>过饱和度!K72</f>
        <v>3.4181175275744973E+19</v>
      </c>
      <c r="O74" s="5">
        <f t="shared" si="22"/>
        <v>82675.780312556788</v>
      </c>
      <c r="P74" s="5">
        <f t="shared" si="23"/>
        <v>94519.082454221192</v>
      </c>
      <c r="Q74" s="87">
        <f t="shared" si="14"/>
        <v>1.1432499590193241</v>
      </c>
      <c r="R74" s="5">
        <f>Nd离子浓度!M83</f>
        <v>2.4738445848175119E-3</v>
      </c>
      <c r="S74" s="5">
        <f>过饱和度!N72</f>
        <v>5.6083091974628997E+18</v>
      </c>
      <c r="T74" s="5">
        <f t="shared" si="24"/>
        <v>81342.076605814</v>
      </c>
      <c r="U74" s="5">
        <f t="shared" si="25"/>
        <v>94064.714644376378</v>
      </c>
      <c r="V74" s="5">
        <f t="shared" si="17"/>
        <v>107539.48116234771</v>
      </c>
      <c r="W74" s="87">
        <f t="shared" si="18"/>
        <v>1.3220646146457149</v>
      </c>
      <c r="X74" s="5">
        <f>'In离子浓度 '!M83</f>
        <v>3.7735935033204556E-4</v>
      </c>
      <c r="Y74" s="85">
        <f>过饱和度!Q72</f>
        <v>2.3943350542604418E+63</v>
      </c>
      <c r="Z74" s="85">
        <f t="shared" si="11"/>
        <v>98209.100669560896</v>
      </c>
    </row>
    <row r="75" spans="6:26" x14ac:dyDescent="0.25">
      <c r="F75" s="5">
        <f>过饱和度!D73</f>
        <v>0.58632554895210209</v>
      </c>
      <c r="G75" s="5">
        <f>'Mg2+离子浓度'!M84</f>
        <v>0.44372889185584496</v>
      </c>
      <c r="H75" s="5">
        <f>过饱和度!H73</f>
        <v>63859830561.873268</v>
      </c>
      <c r="I75" s="5">
        <f t="shared" si="19"/>
        <v>53700.458723167576</v>
      </c>
      <c r="J75" s="5">
        <f t="shared" si="20"/>
        <v>83175.128437162086</v>
      </c>
      <c r="K75" s="5">
        <f t="shared" si="21"/>
        <v>109962.89461963889</v>
      </c>
      <c r="M75" s="5">
        <f>Gd离子浓度!M84</f>
        <v>8.4810566287880408E-4</v>
      </c>
      <c r="N75" s="5">
        <f>过饱和度!K73</f>
        <v>3.4181162727594586E+19</v>
      </c>
      <c r="O75" s="5">
        <f t="shared" si="22"/>
        <v>82675.780055807787</v>
      </c>
      <c r="P75" s="5">
        <f t="shared" si="23"/>
        <v>94519.082367249852</v>
      </c>
      <c r="Q75" s="87">
        <f t="shared" si="14"/>
        <v>1.1432499615177214</v>
      </c>
      <c r="R75" s="5">
        <f>Nd离子浓度!M84</f>
        <v>2.473844540681054E-3</v>
      </c>
      <c r="S75" s="5">
        <f>过饱和度!N73</f>
        <v>5.6083072736397056E+18</v>
      </c>
      <c r="T75" s="5">
        <f t="shared" si="24"/>
        <v>81342.076338868326</v>
      </c>
      <c r="U75" s="5">
        <f t="shared" si="25"/>
        <v>94064.714552910184</v>
      </c>
      <c r="V75" s="5">
        <f t="shared" si="17"/>
        <v>107539.48129279002</v>
      </c>
      <c r="W75" s="87">
        <f t="shared" si="18"/>
        <v>1.3220646205880484</v>
      </c>
      <c r="X75" s="5">
        <f>'In离子浓度 '!M84</f>
        <v>3.7736578002041773E-4</v>
      </c>
      <c r="Y75" s="85">
        <f>过饱和度!Q73</f>
        <v>2.3944150900807132E+63</v>
      </c>
      <c r="Z75" s="85">
        <f t="shared" si="11"/>
        <v>98209.101482580212</v>
      </c>
    </row>
    <row r="76" spans="6:26" x14ac:dyDescent="0.25">
      <c r="F76" s="5">
        <f>过饱和度!D74</f>
        <v>0.58635554895210207</v>
      </c>
      <c r="G76" s="5">
        <f>'Mg2+离子浓度'!M85</f>
        <v>0.44372881898802979</v>
      </c>
      <c r="H76" s="5">
        <f>过饱和度!H74</f>
        <v>63859799575.931549</v>
      </c>
      <c r="I76" s="5">
        <f t="shared" si="19"/>
        <v>53700.457420869883</v>
      </c>
      <c r="J76" s="5">
        <f t="shared" si="20"/>
        <v>83175.127839505119</v>
      </c>
      <c r="K76" s="5">
        <f t="shared" si="21"/>
        <v>109962.89457154757</v>
      </c>
      <c r="M76" s="5">
        <f>Gd离子浓度!M85</f>
        <v>8.4810560130369405E-4</v>
      </c>
      <c r="N76" s="5">
        <f>过饱和度!K74</f>
        <v>3.4181143787651121E+19</v>
      </c>
      <c r="O76" s="5">
        <f t="shared" si="22"/>
        <v>82675.779668275456</v>
      </c>
      <c r="P76" s="5">
        <f t="shared" si="23"/>
        <v>94519.082235976864</v>
      </c>
      <c r="Q76" s="87">
        <f t="shared" si="14"/>
        <v>1.1432499652887573</v>
      </c>
      <c r="R76" s="5">
        <f>Nd离子浓度!M85</f>
        <v>2.4738444642344671E-3</v>
      </c>
      <c r="S76" s="5">
        <f>过饱和度!N74</f>
        <v>5.6083043999230863E+18</v>
      </c>
      <c r="T76" s="5">
        <f t="shared" si="24"/>
        <v>81342.075940117255</v>
      </c>
      <c r="U76" s="5">
        <f t="shared" si="25"/>
        <v>94064.714416282222</v>
      </c>
      <c r="V76" s="5">
        <f t="shared" si="17"/>
        <v>107539.48149131153</v>
      </c>
      <c r="W76" s="87">
        <f t="shared" si="18"/>
        <v>1.3220646295095835</v>
      </c>
      <c r="X76" s="5">
        <f>'In离子浓度 '!M85</f>
        <v>3.7738507762162635E-4</v>
      </c>
      <c r="Y76" s="85">
        <f>过饱和度!Q74</f>
        <v>2.3946576798247858E+63</v>
      </c>
      <c r="Z76" s="85">
        <f t="shared" si="11"/>
        <v>98209.103946684263</v>
      </c>
    </row>
    <row r="77" spans="6:26" x14ac:dyDescent="0.25">
      <c r="F77" s="5">
        <f>过饱和度!D75</f>
        <v>0.58638554895210204</v>
      </c>
      <c r="G77" s="5">
        <f>'Mg2+离子浓度'!M86</f>
        <v>0.44372874612022656</v>
      </c>
      <c r="H77" s="5">
        <f>过饱和度!H75</f>
        <v>63859768590.006165</v>
      </c>
      <c r="I77" s="5">
        <f t="shared" si="19"/>
        <v>53700.45611857219</v>
      </c>
      <c r="J77" s="5">
        <f t="shared" si="20"/>
        <v>83175.127241848139</v>
      </c>
      <c r="K77" s="5">
        <f t="shared" si="21"/>
        <v>109962.89452345626</v>
      </c>
      <c r="M77" s="5">
        <f>Gd离子浓度!M86</f>
        <v>8.4810553972858836E-4</v>
      </c>
      <c r="N77" s="5">
        <f>过饱和度!K75</f>
        <v>3.4181124847719191E+19</v>
      </c>
      <c r="O77" s="5">
        <f t="shared" si="22"/>
        <v>82675.779280743125</v>
      </c>
      <c r="P77" s="5">
        <f t="shared" si="23"/>
        <v>94519.082104703877</v>
      </c>
      <c r="Q77" s="87">
        <f t="shared" si="14"/>
        <v>1.1432499690597933</v>
      </c>
      <c r="R77" s="5">
        <f>Nd离子浓度!M86</f>
        <v>2.4738443877878828E-3</v>
      </c>
      <c r="S77" s="5">
        <f>过饱和度!N75</f>
        <v>5.6083015262081126E+18</v>
      </c>
      <c r="T77" s="5">
        <f t="shared" si="24"/>
        <v>81342.075541366183</v>
      </c>
      <c r="U77" s="5">
        <f t="shared" si="25"/>
        <v>94064.714279654261</v>
      </c>
      <c r="V77" s="5">
        <f t="shared" si="17"/>
        <v>107539.48168983303</v>
      </c>
      <c r="W77" s="87">
        <f t="shared" si="18"/>
        <v>1.3220646384311188</v>
      </c>
      <c r="X77" s="5">
        <f>'In离子浓度 '!M86</f>
        <v>3.7740437522223861E-4</v>
      </c>
      <c r="Y77" s="85">
        <f>过饱和度!Q75</f>
        <v>2.3949002816150411E+63</v>
      </c>
      <c r="Z77" s="85">
        <f t="shared" si="11"/>
        <v>98209.106410655979</v>
      </c>
    </row>
    <row r="78" spans="6:26" x14ac:dyDescent="0.25">
      <c r="F78" s="5">
        <f>过饱和度!D76</f>
        <v>0.58640554895210206</v>
      </c>
      <c r="G78" s="5">
        <f>'Mg2+离子浓度'!M87</f>
        <v>0.44372868662392423</v>
      </c>
      <c r="H78" s="5">
        <f>过饱和度!H76</f>
        <v>63859742056.426247</v>
      </c>
      <c r="I78" s="5">
        <f t="shared" si="19"/>
        <v>53700.455003400195</v>
      </c>
      <c r="J78" s="5">
        <f t="shared" si="20"/>
        <v>83175.12673006783</v>
      </c>
      <c r="K78" s="5">
        <f t="shared" si="21"/>
        <v>109962.89449315234</v>
      </c>
      <c r="M78" s="5">
        <f>Gd离子浓度!M87</f>
        <v>8.4810548945272893E-4</v>
      </c>
      <c r="N78" s="5">
        <f>过饱和度!K76</f>
        <v>3.4181108392833946E+19</v>
      </c>
      <c r="O78" s="5">
        <f t="shared" si="22"/>
        <v>82675.778944057471</v>
      </c>
      <c r="P78" s="5">
        <f t="shared" si="23"/>
        <v>94519.081990654726</v>
      </c>
      <c r="Q78" s="87">
        <f t="shared" si="14"/>
        <v>1.1432499723360456</v>
      </c>
      <c r="R78" s="5">
        <f>Nd离子浓度!M87</f>
        <v>2.4738443253695102E-3</v>
      </c>
      <c r="S78" s="5">
        <f>过饱和度!N76</f>
        <v>5.608299017312937E+18</v>
      </c>
      <c r="T78" s="5">
        <f t="shared" si="24"/>
        <v>81342.075193236611</v>
      </c>
      <c r="U78" s="5">
        <f t="shared" si="25"/>
        <v>94064.714160371237</v>
      </c>
      <c r="V78" s="5">
        <f t="shared" si="17"/>
        <v>107539.48186164246</v>
      </c>
      <c r="W78" s="87">
        <f t="shared" si="18"/>
        <v>1.3220646462015035</v>
      </c>
      <c r="X78" s="5">
        <f>'In离子浓度 '!M87</f>
        <v>3.7741723854159366E-4</v>
      </c>
      <c r="Y78" s="85">
        <f>过饱和度!Q76</f>
        <v>2.3950615162722387E+63</v>
      </c>
      <c r="Z78" s="85">
        <f t="shared" si="11"/>
        <v>98209.108048086026</v>
      </c>
    </row>
    <row r="79" spans="6:26" x14ac:dyDescent="0.25">
      <c r="F79" s="5">
        <f>过饱和度!D77</f>
        <v>0.58650554895210205</v>
      </c>
      <c r="G79" s="5">
        <f>'Mg2+离子浓度'!M88</f>
        <v>0.44372855358616548</v>
      </c>
      <c r="H79" s="5">
        <f>过饱和度!H77</f>
        <v>63859697897.595917</v>
      </c>
      <c r="I79" s="5">
        <f t="shared" si="19"/>
        <v>53700.453147460634</v>
      </c>
      <c r="J79" s="5">
        <f t="shared" si="20"/>
        <v>83175.125878330742</v>
      </c>
      <c r="K79" s="5">
        <f t="shared" si="21"/>
        <v>109962.89431516919</v>
      </c>
      <c r="M79" s="5">
        <f>Gd离子浓度!M88</f>
        <v>8.4810537703249619E-4</v>
      </c>
      <c r="N79" s="5">
        <f>过饱和度!K77</f>
        <v>3.4181083779919438E+19</v>
      </c>
      <c r="O79" s="5">
        <f t="shared" si="22"/>
        <v>82675.778440448936</v>
      </c>
      <c r="P79" s="5">
        <f t="shared" si="23"/>
        <v>94519.081820062012</v>
      </c>
      <c r="Q79" s="87">
        <f t="shared" si="14"/>
        <v>1.1432499772366069</v>
      </c>
      <c r="R79" s="5">
        <f>Nd离子浓度!M88</f>
        <v>2.4738441857977888E-3</v>
      </c>
      <c r="S79" s="5">
        <f>过饱和度!N77</f>
        <v>5.608295405915605E+18</v>
      </c>
      <c r="T79" s="5">
        <f t="shared" si="24"/>
        <v>81342.074692125636</v>
      </c>
      <c r="U79" s="5">
        <f t="shared" si="25"/>
        <v>94064.713988670715</v>
      </c>
      <c r="V79" s="5">
        <f t="shared" si="17"/>
        <v>107539.48212631574</v>
      </c>
      <c r="W79" s="87">
        <f t="shared" si="18"/>
        <v>1.3220646575999635</v>
      </c>
      <c r="X79" s="5">
        <f>'In离子浓度 '!M88</f>
        <v>3.7748158145493692E-4</v>
      </c>
      <c r="Y79" s="85">
        <f>过饱和度!Q77</f>
        <v>2.3958754012486829E+63</v>
      </c>
      <c r="Z79" s="85">
        <f t="shared" si="11"/>
        <v>98209.116311836478</v>
      </c>
    </row>
    <row r="80" spans="6:26" x14ac:dyDescent="0.25">
      <c r="F80" s="5">
        <f>过饱和度!D78</f>
        <v>0.58680554895210202</v>
      </c>
      <c r="G80" s="5">
        <f>'Mg2+离子浓度'!M89</f>
        <v>0.44372832315807703</v>
      </c>
      <c r="H80" s="5">
        <f>过饱和度!H78</f>
        <v>63859656212.989296</v>
      </c>
      <c r="I80" s="5">
        <f t="shared" si="19"/>
        <v>53700.451395508309</v>
      </c>
      <c r="J80" s="5">
        <f t="shared" si="20"/>
        <v>83175.125074315962</v>
      </c>
      <c r="K80" s="5">
        <f t="shared" si="21"/>
        <v>109962.89375407364</v>
      </c>
      <c r="M80" s="5">
        <f>Gd离子浓度!M89</f>
        <v>8.4810518231496698E-4</v>
      </c>
      <c r="N80" s="5">
        <f>过饱和度!K78</f>
        <v>3.4181069089874416E+19</v>
      </c>
      <c r="O80" s="5">
        <f t="shared" si="22"/>
        <v>82675.778139873539</v>
      </c>
      <c r="P80" s="5">
        <f t="shared" si="23"/>
        <v>94519.081718244881</v>
      </c>
      <c r="Q80" s="87">
        <f t="shared" si="14"/>
        <v>1.1432499801614744</v>
      </c>
      <c r="R80" s="5">
        <f>Nd离子浓度!M89</f>
        <v>2.4738439440524897E-3</v>
      </c>
      <c r="S80" s="5">
        <f>过饱和度!N78</f>
        <v>5.6082937352014797E+18</v>
      </c>
      <c r="T80" s="5">
        <f t="shared" si="24"/>
        <v>81342.074460300239</v>
      </c>
      <c r="U80" s="5">
        <f t="shared" si="25"/>
        <v>94064.713909238111</v>
      </c>
      <c r="V80" s="5">
        <f t="shared" si="17"/>
        <v>107539.48231063124</v>
      </c>
      <c r="W80" s="87">
        <f t="shared" si="18"/>
        <v>1.3220646636337863</v>
      </c>
      <c r="X80" s="5">
        <f>'In离子浓度 '!M89</f>
        <v>3.7767463717976445E-4</v>
      </c>
      <c r="Y80" s="85">
        <f>过饱和度!Q78</f>
        <v>2.3983257168935496E+63</v>
      </c>
      <c r="Z80" s="85">
        <f t="shared" ref="Z80:Z143" si="26">$D$6*EXP(-16*3.1415*$D$3^3*$D$4^2/(3*$D$2^3*$D$5^3*(LN($Y80)^2)))</f>
        <v>98209.141173742813</v>
      </c>
    </row>
    <row r="81" spans="6:26" x14ac:dyDescent="0.25">
      <c r="F81" s="5">
        <f>过饱和度!D79</f>
        <v>0.5871055489521021</v>
      </c>
      <c r="G81" s="5">
        <f>'Mg2+离子浓度'!M90</f>
        <v>0.44372809273010833</v>
      </c>
      <c r="H81" s="5">
        <f>过饱和度!H79</f>
        <v>63859614528.415359</v>
      </c>
      <c r="I81" s="5">
        <f t="shared" si="19"/>
        <v>53700.449643556123</v>
      </c>
      <c r="J81" s="5">
        <f t="shared" si="20"/>
        <v>83175.124270301239</v>
      </c>
      <c r="K81" s="5">
        <f t="shared" si="21"/>
        <v>109962.89319297799</v>
      </c>
      <c r="M81" s="5">
        <f>Gd离子浓度!M90</f>
        <v>8.4810498759748244E-4</v>
      </c>
      <c r="N81" s="5">
        <f>过饱和度!K79</f>
        <v>3.4181054399840088E+19</v>
      </c>
      <c r="O81" s="5">
        <f t="shared" si="22"/>
        <v>82675.777839298229</v>
      </c>
      <c r="P81" s="5">
        <f t="shared" si="23"/>
        <v>94519.081616427778</v>
      </c>
      <c r="Q81" s="87">
        <f t="shared" si="14"/>
        <v>1.143249983086341</v>
      </c>
      <c r="R81" s="5">
        <f>Nd离子浓度!M90</f>
        <v>2.4738437023072149E-3</v>
      </c>
      <c r="S81" s="5">
        <f>过饱和度!N79</f>
        <v>5.6082920644885729E+18</v>
      </c>
      <c r="T81" s="5">
        <f t="shared" si="24"/>
        <v>81342.074228474943</v>
      </c>
      <c r="U81" s="5">
        <f t="shared" si="25"/>
        <v>94064.713829805565</v>
      </c>
      <c r="V81" s="5">
        <f t="shared" si="17"/>
        <v>107539.48249494671</v>
      </c>
      <c r="W81" s="87">
        <f t="shared" si="18"/>
        <v>1.3220646696676073</v>
      </c>
      <c r="X81" s="5">
        <f>'In离子浓度 '!M90</f>
        <v>3.778676928857266E-4</v>
      </c>
      <c r="Y81" s="85">
        <f>过饱和度!Q79</f>
        <v>2.4007772836734847E+63</v>
      </c>
      <c r="Z81" s="85">
        <f t="shared" si="26"/>
        <v>98209.166022420613</v>
      </c>
    </row>
    <row r="82" spans="6:26" x14ac:dyDescent="0.25">
      <c r="F82" s="5">
        <f>过饱和度!D80</f>
        <v>0.58730554895210207</v>
      </c>
      <c r="G82" s="5">
        <f>'Mg2+离子浓度'!M91</f>
        <v>0.44372790458655742</v>
      </c>
      <c r="H82" s="5">
        <f>过饱和度!H80</f>
        <v>63859568156.262611</v>
      </c>
      <c r="I82" s="5">
        <f t="shared" si="19"/>
        <v>53700.447694589238</v>
      </c>
      <c r="J82" s="5">
        <f t="shared" si="20"/>
        <v>83175.12337587151</v>
      </c>
      <c r="K82" s="5">
        <f t="shared" si="21"/>
        <v>109962.89282447002</v>
      </c>
      <c r="M82" s="5">
        <f>Gd离子浓度!M91</f>
        <v>8.4810482861135859E-4</v>
      </c>
      <c r="N82" s="5">
        <f>过饱和度!K80</f>
        <v>3.4181032500465889E+19</v>
      </c>
      <c r="O82" s="5">
        <f t="shared" si="22"/>
        <v>82675.777391211115</v>
      </c>
      <c r="P82" s="5">
        <f t="shared" si="23"/>
        <v>94519.081464642411</v>
      </c>
      <c r="Q82" s="87">
        <f t="shared" si="14"/>
        <v>1.1432499874466291</v>
      </c>
      <c r="R82" s="5">
        <f>Nd离子浓度!M91</f>
        <v>2.4738435049230434E-3</v>
      </c>
      <c r="S82" s="5">
        <f>过饱和度!N80</f>
        <v>5.6082890751815526E+18</v>
      </c>
      <c r="T82" s="5">
        <f t="shared" si="24"/>
        <v>81342.073813683572</v>
      </c>
      <c r="U82" s="5">
        <f t="shared" si="25"/>
        <v>94064.713687681564</v>
      </c>
      <c r="V82" s="5">
        <f t="shared" si="17"/>
        <v>107539.4827426127</v>
      </c>
      <c r="W82" s="87">
        <f t="shared" si="18"/>
        <v>1.3220646794540187</v>
      </c>
      <c r="X82" s="5">
        <f>'In离子浓度 '!M91</f>
        <v>3.7799639114689988E-4</v>
      </c>
      <c r="Y82" s="85">
        <f>过饱和度!Q80</f>
        <v>2.4024107498202312E+63</v>
      </c>
      <c r="Z82" s="85">
        <f t="shared" si="26"/>
        <v>98209.182564597169</v>
      </c>
    </row>
    <row r="83" spans="6:26" x14ac:dyDescent="0.25">
      <c r="F83" s="5">
        <f>过饱和度!D81</f>
        <v>0.58830554895210208</v>
      </c>
      <c r="G83" s="5">
        <f>'Mg2+离子浓度'!M92</f>
        <v>0.44372748388496641</v>
      </c>
      <c r="H83" s="5">
        <f>过饱和度!H81</f>
        <v>63859616184.7575</v>
      </c>
      <c r="I83" s="5">
        <f t="shared" si="19"/>
        <v>53700.449713170216</v>
      </c>
      <c r="J83" s="5">
        <f t="shared" si="20"/>
        <v>83175.124302248878</v>
      </c>
      <c r="K83" s="5">
        <f t="shared" si="21"/>
        <v>109962.89089824821</v>
      </c>
      <c r="M83" s="5">
        <f>Gd离子浓度!M92</f>
        <v>8.4810447310764456E-4</v>
      </c>
      <c r="N83" s="5">
        <f>过饱和度!K81</f>
        <v>3.4181105344763015E+19</v>
      </c>
      <c r="O83" s="5">
        <f t="shared" si="22"/>
        <v>82675.77888169045</v>
      </c>
      <c r="P83" s="5">
        <f t="shared" si="23"/>
        <v>94519.081969528488</v>
      </c>
      <c r="Q83" s="87">
        <f t="shared" si="14"/>
        <v>1.1432499729429326</v>
      </c>
      <c r="R83" s="5">
        <f>Nd离子浓度!M92</f>
        <v>2.4738430635586539E-3</v>
      </c>
      <c r="S83" s="5">
        <f>过饱和度!N81</f>
        <v>5.608302377452162E+18</v>
      </c>
      <c r="T83" s="5">
        <f t="shared" si="24"/>
        <v>81342.075659483162</v>
      </c>
      <c r="U83" s="5">
        <f t="shared" si="25"/>
        <v>94064.71432012583</v>
      </c>
      <c r="V83" s="5">
        <f t="shared" si="17"/>
        <v>107539.48210136854</v>
      </c>
      <c r="W83" s="87">
        <f t="shared" si="18"/>
        <v>1.3220646415706654</v>
      </c>
      <c r="X83" s="5">
        <f>'In离子浓度 '!M92</f>
        <v>3.7863996569744037E-4</v>
      </c>
      <c r="Y83" s="85">
        <f>过饱和度!Q81</f>
        <v>2.4106106718727761E+63</v>
      </c>
      <c r="Z83" s="85">
        <f t="shared" si="26"/>
        <v>98209.265432511602</v>
      </c>
    </row>
    <row r="84" spans="6:26" x14ac:dyDescent="0.25">
      <c r="F84" s="5">
        <f>过饱和度!D82</f>
        <v>0.59130554895210208</v>
      </c>
      <c r="G84" s="5">
        <f>'Mg2+离子浓度'!M93</f>
        <v>0.44372675520912669</v>
      </c>
      <c r="H84" s="5">
        <f>过饱和度!H82</f>
        <v>63860047377.880165</v>
      </c>
      <c r="I84" s="5">
        <f t="shared" si="19"/>
        <v>53700.467835635514</v>
      </c>
      <c r="J84" s="5">
        <f t="shared" si="20"/>
        <v>83175.132619101088</v>
      </c>
      <c r="K84" s="5">
        <f t="shared" si="21"/>
        <v>109962.88503376234</v>
      </c>
      <c r="M84" s="5">
        <f>Gd离子浓度!M93</f>
        <v>8.4810385735740817E-4</v>
      </c>
      <c r="N84" s="5">
        <f>过饱和度!K82</f>
        <v>3.4181510922946712E+19</v>
      </c>
      <c r="O84" s="5">
        <f t="shared" si="22"/>
        <v>82675.787180231986</v>
      </c>
      <c r="P84" s="5">
        <f t="shared" si="23"/>
        <v>94519.084780582431</v>
      </c>
      <c r="Q84" s="87">
        <f t="shared" si="14"/>
        <v>1.1432498921907115</v>
      </c>
      <c r="R84" s="5">
        <f>Nd离子浓度!M93</f>
        <v>2.4738422990932419E-3</v>
      </c>
      <c r="S84" s="5">
        <f>过饱和度!N82</f>
        <v>5.6083712618952643E+18</v>
      </c>
      <c r="T84" s="5">
        <f t="shared" si="24"/>
        <v>81342.085217692656</v>
      </c>
      <c r="U84" s="5">
        <f t="shared" si="25"/>
        <v>94064.717595147973</v>
      </c>
      <c r="V84" s="5">
        <f t="shared" si="17"/>
        <v>107539.47824960265</v>
      </c>
      <c r="W84" s="87">
        <f t="shared" si="18"/>
        <v>1.322064438867026</v>
      </c>
      <c r="X84" s="5">
        <f>'In离子浓度 '!M93</f>
        <v>3.80570774407533E-4</v>
      </c>
      <c r="Y84" s="85">
        <f>过饱和度!Q82</f>
        <v>2.4353196637833597E+63</v>
      </c>
      <c r="Z84" s="85">
        <f t="shared" si="26"/>
        <v>98209.513411958644</v>
      </c>
    </row>
    <row r="85" spans="6:26" x14ac:dyDescent="0.25">
      <c r="F85" s="5">
        <f>过饱和度!D83</f>
        <v>0.59430554895210208</v>
      </c>
      <c r="G85" s="5">
        <f>'Mg2+离子浓度'!M94</f>
        <v>0.44372602653448373</v>
      </c>
      <c r="H85" s="5">
        <f>过饱和度!H83</f>
        <v>63860478570.458435</v>
      </c>
      <c r="I85" s="5">
        <f t="shared" si="19"/>
        <v>53700.485957946934</v>
      </c>
      <c r="J85" s="5">
        <f t="shared" si="20"/>
        <v>83175.1409358807</v>
      </c>
      <c r="K85" s="5">
        <f t="shared" si="21"/>
        <v>109962.87916930686</v>
      </c>
      <c r="M85" s="5">
        <f>Gd离子浓度!M94</f>
        <v>8.4810324160761869E-4</v>
      </c>
      <c r="N85" s="5">
        <f>过饱和度!K83</f>
        <v>3.4181916503168098E+19</v>
      </c>
      <c r="O85" s="5">
        <f t="shared" si="22"/>
        <v>82675.795478711007</v>
      </c>
      <c r="P85" s="5">
        <f t="shared" si="23"/>
        <v>94519.087591614996</v>
      </c>
      <c r="Q85" s="87">
        <f t="shared" si="14"/>
        <v>1.1432498114391125</v>
      </c>
      <c r="R85" s="5">
        <f>Nd离子浓度!M94</f>
        <v>2.4738415346280676E-3</v>
      </c>
      <c r="S85" s="5">
        <f>过饱和度!N83</f>
        <v>5.6084401467291822E+18</v>
      </c>
      <c r="T85" s="5">
        <f t="shared" si="24"/>
        <v>81342.094775831967</v>
      </c>
      <c r="U85" s="5">
        <f t="shared" si="25"/>
        <v>94064.7208701458</v>
      </c>
      <c r="V85" s="5">
        <f t="shared" si="17"/>
        <v>107539.47439786694</v>
      </c>
      <c r="W85" s="87">
        <f t="shared" si="18"/>
        <v>1.3220642361649462</v>
      </c>
      <c r="X85" s="5">
        <f>'In离子浓度 '!M94</f>
        <v>3.8250158252096841E-4</v>
      </c>
      <c r="Y85" s="85">
        <f>过饱和度!Q83</f>
        <v>2.4601552637523917E+63</v>
      </c>
      <c r="Z85" s="85">
        <f t="shared" si="26"/>
        <v>98209.760088529947</v>
      </c>
    </row>
    <row r="86" spans="6:26" x14ac:dyDescent="0.25">
      <c r="F86" s="5">
        <f>过饱和度!D84</f>
        <v>0.59630554895210208</v>
      </c>
      <c r="G86" s="5">
        <f>'Mg2+离子浓度'!M95</f>
        <v>0.44372543157510602</v>
      </c>
      <c r="H86" s="5">
        <f>过饱和度!H84</f>
        <v>63860707268.111137</v>
      </c>
      <c r="I86" s="5">
        <f t="shared" si="19"/>
        <v>53700.495569678133</v>
      </c>
      <c r="J86" s="5">
        <f t="shared" si="20"/>
        <v>83175.145346942503</v>
      </c>
      <c r="K86" s="5">
        <f t="shared" si="21"/>
        <v>109962.87527725442</v>
      </c>
      <c r="M86" s="5">
        <f>Gd离子浓度!M95</f>
        <v>8.4810273885038581E-4</v>
      </c>
      <c r="N86" s="5">
        <f>过饱和度!K84</f>
        <v>3.4182148607389352E+19</v>
      </c>
      <c r="O86" s="5">
        <f t="shared" si="22"/>
        <v>82675.800227692598</v>
      </c>
      <c r="P86" s="5">
        <f t="shared" si="23"/>
        <v>94519.089200288232</v>
      </c>
      <c r="Q86" s="87">
        <f t="shared" si="14"/>
        <v>1.1432497652272942</v>
      </c>
      <c r="R86" s="5">
        <f>Nd离子浓度!M95</f>
        <v>2.4738409104450593E-3</v>
      </c>
      <c r="S86" s="5">
        <f>过饱和度!N84</f>
        <v>5.6084801391402291E+18</v>
      </c>
      <c r="T86" s="5">
        <f t="shared" si="24"/>
        <v>81342.100324935906</v>
      </c>
      <c r="U86" s="5">
        <f t="shared" si="25"/>
        <v>94064.722771488887</v>
      </c>
      <c r="V86" s="5">
        <f t="shared" si="17"/>
        <v>107539.47222467518</v>
      </c>
      <c r="W86" s="87">
        <f t="shared" si="18"/>
        <v>1.3220641192579128</v>
      </c>
      <c r="X86" s="5">
        <f>'In离子浓度 '!M95</f>
        <v>3.8378876989519564E-4</v>
      </c>
      <c r="Y86" s="85">
        <f>过饱和度!Q84</f>
        <v>2.4767774352605083E+63</v>
      </c>
      <c r="Z86" s="85">
        <f t="shared" si="26"/>
        <v>98209.923770978858</v>
      </c>
    </row>
    <row r="87" spans="6:26" x14ac:dyDescent="0.25">
      <c r="F87" s="5">
        <f>过饱和度!D85</f>
        <v>0.60630554895210209</v>
      </c>
      <c r="G87" s="5">
        <f>'Mg2+离子浓度'!M96</f>
        <v>0.44372410120727762</v>
      </c>
      <c r="H87" s="5">
        <f>过饱和度!H85</f>
        <v>63862735863.924706</v>
      </c>
      <c r="I87" s="5">
        <f t="shared" si="19"/>
        <v>53700.580826122692</v>
      </c>
      <c r="J87" s="5">
        <f t="shared" si="20"/>
        <v>83175.184473214744</v>
      </c>
      <c r="K87" s="5">
        <f t="shared" si="21"/>
        <v>109962.85555261874</v>
      </c>
      <c r="M87" s="5">
        <f>Gd离子浓度!M96</f>
        <v>8.4810161465170343E-4</v>
      </c>
      <c r="N87" s="5">
        <f>过饱和度!K85</f>
        <v>3.4183885784579867E+19</v>
      </c>
      <c r="O87" s="5">
        <f t="shared" si="22"/>
        <v>82675.835770221543</v>
      </c>
      <c r="P87" s="5">
        <f t="shared" si="23"/>
        <v>94519.101239986529</v>
      </c>
      <c r="Q87" s="87">
        <f t="shared" si="14"/>
        <v>1.1432494193669915</v>
      </c>
      <c r="R87" s="5">
        <f>Nd离子浓度!M96</f>
        <v>2.4738395147297742E-3</v>
      </c>
      <c r="S87" s="5">
        <f>过饱和度!N85</f>
        <v>5.6087694390009078E+18</v>
      </c>
      <c r="T87" s="5">
        <f t="shared" si="24"/>
        <v>81342.14046517761</v>
      </c>
      <c r="U87" s="5">
        <f t="shared" si="25"/>
        <v>94064.736525124958</v>
      </c>
      <c r="V87" s="5">
        <f t="shared" si="17"/>
        <v>107539.45541525815</v>
      </c>
      <c r="W87" s="87">
        <f t="shared" si="18"/>
        <v>1.3220632602026936</v>
      </c>
      <c r="X87" s="5">
        <f>'In离子浓度 '!M96</f>
        <v>3.9022497078043179E-4</v>
      </c>
      <c r="Y87" s="85">
        <f>过饱和度!Q85</f>
        <v>2.5608129868233104E+63</v>
      </c>
      <c r="Z87" s="85">
        <f t="shared" si="26"/>
        <v>98210.734496085788</v>
      </c>
    </row>
    <row r="88" spans="6:26" x14ac:dyDescent="0.25">
      <c r="F88" s="5">
        <f>过饱和度!D86</f>
        <v>0.63630554895210212</v>
      </c>
      <c r="G88" s="5">
        <f>'Mg2+离子浓度'!M97</f>
        <v>0.44372179694951464</v>
      </c>
      <c r="H88" s="5">
        <f>过饱和度!H86</f>
        <v>63869729772.36779</v>
      </c>
      <c r="I88" s="5">
        <f t="shared" si="19"/>
        <v>53700.87473912011</v>
      </c>
      <c r="J88" s="5">
        <f t="shared" si="20"/>
        <v>83175.319356758671</v>
      </c>
      <c r="K88" s="5">
        <f t="shared" si="21"/>
        <v>109962.79610988034</v>
      </c>
      <c r="M88" s="5">
        <f>Gd离子浓度!M97</f>
        <v>8.4809966748504884E-4</v>
      </c>
      <c r="N88" s="5">
        <f>过饱和度!K86</f>
        <v>3.4189689219362845E+19</v>
      </c>
      <c r="O88" s="5">
        <f t="shared" si="22"/>
        <v>82675.954494251055</v>
      </c>
      <c r="P88" s="5">
        <f t="shared" si="23"/>
        <v>94519.141456611484</v>
      </c>
      <c r="Q88" s="87">
        <f t="shared" si="14"/>
        <v>1.1432482640788133</v>
      </c>
      <c r="R88" s="5">
        <f>Nd离子浓度!M97</f>
        <v>2.4738370972813518E-3</v>
      </c>
      <c r="S88" s="5">
        <f>过饱和度!N86</f>
        <v>5.6097290433721375E+18</v>
      </c>
      <c r="T88" s="5">
        <f t="shared" si="24"/>
        <v>81342.273594195853</v>
      </c>
      <c r="U88" s="5">
        <f t="shared" si="25"/>
        <v>94064.782140363372</v>
      </c>
      <c r="V88" s="5">
        <f t="shared" si="17"/>
        <v>107539.39889292218</v>
      </c>
      <c r="W88" s="87">
        <f t="shared" si="18"/>
        <v>1.3220604015744601</v>
      </c>
      <c r="X88" s="5">
        <f>'In离子浓度 '!M97</f>
        <v>4.0953383372019565E-4</v>
      </c>
      <c r="Y88" s="85">
        <f>过饱和度!Q86</f>
        <v>2.8214786403539327E+63</v>
      </c>
      <c r="Z88" s="85">
        <f t="shared" si="26"/>
        <v>98213.08670211563</v>
      </c>
    </row>
    <row r="89" spans="6:26" x14ac:dyDescent="0.25">
      <c r="F89" s="5">
        <f>过饱和度!D87</f>
        <v>0.66630554895210203</v>
      </c>
      <c r="G89" s="5">
        <f>'Mg2+离子浓度'!M98</f>
        <v>0.44371949270371763</v>
      </c>
      <c r="H89" s="5">
        <f>过饱和度!H87</f>
        <v>63876723974.45491</v>
      </c>
      <c r="I89" s="5">
        <f t="shared" si="19"/>
        <v>53701.16863000107</v>
      </c>
      <c r="J89" s="5">
        <f t="shared" si="20"/>
        <v>83175.454229633382</v>
      </c>
      <c r="K89" s="5">
        <f t="shared" si="21"/>
        <v>109962.73667101332</v>
      </c>
      <c r="M89" s="5">
        <f>Gd离子浓度!M98</f>
        <v>8.4809772032286475E-4</v>
      </c>
      <c r="N89" s="5">
        <f>过饱和度!K87</f>
        <v>3.4195493260149158E+19</v>
      </c>
      <c r="O89" s="5">
        <f t="shared" si="22"/>
        <v>82676.073209350332</v>
      </c>
      <c r="P89" s="5">
        <f t="shared" si="23"/>
        <v>94519.181670170772</v>
      </c>
      <c r="Q89" s="87">
        <f t="shared" si="14"/>
        <v>1.1432471088803602</v>
      </c>
      <c r="R89" s="5">
        <f>Nd离子浓度!M98</f>
        <v>2.4738346798352916E-3</v>
      </c>
      <c r="S89" s="5">
        <f>过饱和度!N87</f>
        <v>5.6106887496956109E+18</v>
      </c>
      <c r="T89" s="5">
        <f t="shared" si="24"/>
        <v>81342.406713218777</v>
      </c>
      <c r="U89" s="5">
        <f t="shared" si="25"/>
        <v>94064.82775212446</v>
      </c>
      <c r="V89" s="5">
        <f t="shared" si="17"/>
        <v>107539.34237494537</v>
      </c>
      <c r="W89" s="87">
        <f t="shared" si="18"/>
        <v>1.3220575431716282</v>
      </c>
      <c r="X89" s="5">
        <f>'In离子浓度 '!M98</f>
        <v>4.288426777912414E-4</v>
      </c>
      <c r="Y89" s="85">
        <f>过饱和度!Q87</f>
        <v>3.0948715216809774E+63</v>
      </c>
      <c r="Z89" s="85">
        <f t="shared" si="26"/>
        <v>98215.326594513244</v>
      </c>
    </row>
    <row r="90" spans="6:26" x14ac:dyDescent="0.25">
      <c r="F90" s="5">
        <f>过饱和度!D88</f>
        <v>0.68630554895210205</v>
      </c>
      <c r="G90" s="5">
        <f>'Mg2+离子浓度'!M99</f>
        <v>0.44371761130467291</v>
      </c>
      <c r="H90" s="5">
        <f>过饱和度!H88</f>
        <v>63881201057.677162</v>
      </c>
      <c r="I90" s="5">
        <f t="shared" si="19"/>
        <v>53701.356735439309</v>
      </c>
      <c r="J90" s="5">
        <f t="shared" si="20"/>
        <v>83175.540555010346</v>
      </c>
      <c r="K90" s="5">
        <f t="shared" si="21"/>
        <v>109962.69710278316</v>
      </c>
      <c r="M90" s="5">
        <f>Gd离子浓度!M99</f>
        <v>8.4809613047524899E-4</v>
      </c>
      <c r="N90" s="5">
        <f>过饱和度!K88</f>
        <v>3.4199241837601935E+19</v>
      </c>
      <c r="O90" s="5">
        <f t="shared" si="22"/>
        <v>82676.149870935973</v>
      </c>
      <c r="P90" s="5">
        <f t="shared" si="23"/>
        <v>94519.20763849892</v>
      </c>
      <c r="Q90" s="87">
        <f t="shared" si="14"/>
        <v>1.1432463628997105</v>
      </c>
      <c r="R90" s="5">
        <f>Nd离子浓度!M99</f>
        <v>2.4738327060007783E-3</v>
      </c>
      <c r="S90" s="5">
        <f>过饱和度!N88</f>
        <v>5.6113098462812611E+18</v>
      </c>
      <c r="T90" s="5">
        <f t="shared" si="24"/>
        <v>81342.492851471499</v>
      </c>
      <c r="U90" s="5">
        <f t="shared" si="25"/>
        <v>94064.857266416177</v>
      </c>
      <c r="V90" s="5">
        <f t="shared" si="17"/>
        <v>107539.30594651069</v>
      </c>
      <c r="W90" s="87">
        <f t="shared" si="18"/>
        <v>1.3220556953285614</v>
      </c>
      <c r="X90" s="5">
        <f>'In离子浓度 '!M99</f>
        <v>4.4171516744569682E-4</v>
      </c>
      <c r="Y90" s="85">
        <f>过饱和度!Q88</f>
        <v>3.2841886068489912E+63</v>
      </c>
      <c r="Z90" s="85">
        <f t="shared" si="26"/>
        <v>98216.762336598316</v>
      </c>
    </row>
    <row r="91" spans="6:26" x14ac:dyDescent="0.25">
      <c r="F91" s="5">
        <f>过饱和度!D89</f>
        <v>0.7363055489521021</v>
      </c>
      <c r="G91" s="5">
        <f>'Mg2+离子浓度'!M100</f>
        <v>0.44371463656420157</v>
      </c>
      <c r="H91" s="5">
        <f>过饱和度!H89</f>
        <v>63893325155.193565</v>
      </c>
      <c r="I91" s="5">
        <f t="shared" si="19"/>
        <v>53701.866060672408</v>
      </c>
      <c r="J91" s="5">
        <f t="shared" si="20"/>
        <v>83175.774293557435</v>
      </c>
      <c r="K91" s="5">
        <f t="shared" si="21"/>
        <v>109962.59791166653</v>
      </c>
      <c r="M91" s="5">
        <f>Gd离子浓度!M100</f>
        <v>8.4809361671016228E-4</v>
      </c>
      <c r="N91" s="5">
        <f>过饱和度!K89</f>
        <v>3.4209220996726526E+19</v>
      </c>
      <c r="O91" s="5">
        <f t="shared" si="22"/>
        <v>82676.353909859565</v>
      </c>
      <c r="P91" s="5">
        <f t="shared" si="23"/>
        <v>94519.276754515144</v>
      </c>
      <c r="Q91" s="87">
        <f t="shared" si="14"/>
        <v>1.1432443774379273</v>
      </c>
      <c r="R91" s="5">
        <f>Nd离子浓度!M100</f>
        <v>2.4738295850968745E-3</v>
      </c>
      <c r="S91" s="5">
        <f>过饱和度!N89</f>
        <v>5.6129567527719414E+18</v>
      </c>
      <c r="T91" s="5">
        <f t="shared" si="24"/>
        <v>81342.721207687398</v>
      </c>
      <c r="U91" s="5">
        <f t="shared" si="25"/>
        <v>94064.935509967603</v>
      </c>
      <c r="V91" s="5">
        <f t="shared" si="17"/>
        <v>107539.20863583169</v>
      </c>
      <c r="W91" s="87">
        <f t="shared" si="18"/>
        <v>1.3220507875714951</v>
      </c>
      <c r="X91" s="5">
        <f>'In离子浓度 '!M100</f>
        <v>4.7389667482401147E-4</v>
      </c>
      <c r="Y91" s="85">
        <f>过饱和度!Q89</f>
        <v>3.7823940867456659E+63</v>
      </c>
      <c r="Z91" s="85">
        <f t="shared" si="26"/>
        <v>98220.170758560882</v>
      </c>
    </row>
    <row r="92" spans="6:26" x14ac:dyDescent="0.25">
      <c r="F92" s="5">
        <f>过饱和度!D90</f>
        <v>0.78630554895210203</v>
      </c>
      <c r="G92" s="5">
        <f>'Mg2+离子浓度'!M101</f>
        <v>0.44371166184367322</v>
      </c>
      <c r="H92" s="5">
        <f>过饱和度!H90</f>
        <v>63905450205.094505</v>
      </c>
      <c r="I92" s="5">
        <f t="shared" si="19"/>
        <v>53702.375322442465</v>
      </c>
      <c r="J92" s="5">
        <f t="shared" si="20"/>
        <v>83176.008001420472</v>
      </c>
      <c r="K92" s="5">
        <f t="shared" si="21"/>
        <v>109962.49873150476</v>
      </c>
      <c r="M92" s="5">
        <f>Gd离子浓度!M101</f>
        <v>8.4809110295252642E-4</v>
      </c>
      <c r="N92" s="5">
        <f>过饱和度!K90</f>
        <v>3.4219201984471609E+19</v>
      </c>
      <c r="O92" s="5">
        <f t="shared" si="22"/>
        <v>82676.55792317797</v>
      </c>
      <c r="P92" s="5">
        <f t="shared" si="23"/>
        <v>94519.345861737864</v>
      </c>
      <c r="Q92" s="87">
        <f t="shared" si="14"/>
        <v>1.1432423922336494</v>
      </c>
      <c r="R92" s="5">
        <f>Nd离子浓度!M101</f>
        <v>2.4738264641969081E-3</v>
      </c>
      <c r="S92" s="5">
        <f>过饱和度!N90</f>
        <v>5.6146039648895355E+18</v>
      </c>
      <c r="T92" s="5">
        <f t="shared" si="24"/>
        <v>81342.949535254695</v>
      </c>
      <c r="U92" s="5">
        <f t="shared" si="25"/>
        <v>94065.013743548378</v>
      </c>
      <c r="V92" s="5">
        <f t="shared" si="17"/>
        <v>107539.11133766535</v>
      </c>
      <c r="W92" s="87">
        <f t="shared" si="18"/>
        <v>1.3220458804614286</v>
      </c>
      <c r="X92" s="5">
        <f>'In离子浓度 '!M101</f>
        <v>5.0607814160322174E-4</v>
      </c>
      <c r="Y92" s="85">
        <f>过饱和度!Q90</f>
        <v>4.3160907978397577E+63</v>
      </c>
      <c r="Z92" s="85">
        <f t="shared" si="26"/>
        <v>98223.347285087846</v>
      </c>
    </row>
    <row r="93" spans="6:26" x14ac:dyDescent="0.25">
      <c r="F93" s="5">
        <f>过饱和度!D91</f>
        <v>0.83630554895210207</v>
      </c>
      <c r="G93" s="5">
        <f>'Mg2+离子浓度'!M102</f>
        <v>0.44370868714308787</v>
      </c>
      <c r="H93" s="5">
        <f>过饱和度!H91</f>
        <v>63917576207.326294</v>
      </c>
      <c r="I93" s="5">
        <f t="shared" si="19"/>
        <v>53702.884520763429</v>
      </c>
      <c r="J93" s="5">
        <f t="shared" si="20"/>
        <v>83176.241678606471</v>
      </c>
      <c r="K93" s="5">
        <f t="shared" si="21"/>
        <v>109962.39956229551</v>
      </c>
      <c r="M93" s="5">
        <f>Gd离子浓度!M102</f>
        <v>8.4808858920234131E-4</v>
      </c>
      <c r="N93" s="5">
        <f>过饱和度!K91</f>
        <v>3.4229184800961511E+19</v>
      </c>
      <c r="O93" s="5">
        <f t="shared" si="22"/>
        <v>82676.761910896952</v>
      </c>
      <c r="P93" s="5">
        <f t="shared" si="23"/>
        <v>94519.414960169088</v>
      </c>
      <c r="Q93" s="87">
        <f t="shared" si="14"/>
        <v>1.1432404072868176</v>
      </c>
      <c r="R93" s="5">
        <f>Nd离子浓度!M102</f>
        <v>2.4738233433008782E-3</v>
      </c>
      <c r="S93" s="5">
        <f>过饱和度!N91</f>
        <v>5.6162514826559877E+18</v>
      </c>
      <c r="T93" s="5">
        <f t="shared" si="24"/>
        <v>81343.177834179849</v>
      </c>
      <c r="U93" s="5">
        <f t="shared" si="25"/>
        <v>94065.09196716077</v>
      </c>
      <c r="V93" s="5">
        <f t="shared" si="17"/>
        <v>107539.01405200883</v>
      </c>
      <c r="W93" s="87">
        <f t="shared" si="18"/>
        <v>1.3220409739982113</v>
      </c>
      <c r="X93" s="5">
        <f>'In离子浓度 '!M102</f>
        <v>5.3825956778337882E-4</v>
      </c>
      <c r="Y93" s="85">
        <f>过饱和度!Q91</f>
        <v>4.8853407590074027E+63</v>
      </c>
      <c r="Z93" s="85">
        <f t="shared" si="26"/>
        <v>98226.321075561398</v>
      </c>
    </row>
    <row r="94" spans="6:26" x14ac:dyDescent="0.25">
      <c r="F94" s="5">
        <f>过饱和度!D92</f>
        <v>0.87945458002217114</v>
      </c>
      <c r="G94" s="5">
        <f>'Mg2+离子浓度'!M103</f>
        <v>0.44370592376143941</v>
      </c>
      <c r="H94" s="5">
        <f>过饱和度!H92</f>
        <v>63927935717.854546</v>
      </c>
      <c r="I94" s="5">
        <f t="shared" si="19"/>
        <v>53703.319458180522</v>
      </c>
      <c r="J94" s="5">
        <f t="shared" si="20"/>
        <v>83176.441275342819</v>
      </c>
      <c r="K94" s="5">
        <f t="shared" si="21"/>
        <v>109962.31402156594</v>
      </c>
      <c r="M94" s="5">
        <f>Gd离子浓度!M103</f>
        <v>8.4808625401703067E-4</v>
      </c>
      <c r="N94" s="5">
        <f>过饱和度!K92</f>
        <v>3.4237732308868415E+19</v>
      </c>
      <c r="O94" s="5">
        <f t="shared" si="22"/>
        <v>82676.936519662413</v>
      </c>
      <c r="P94" s="5">
        <f t="shared" si="23"/>
        <v>94519.474106731403</v>
      </c>
      <c r="Q94" s="87">
        <f t="shared" si="14"/>
        <v>1.1432387082249058</v>
      </c>
      <c r="R94" s="5">
        <f>Nd离子浓度!M103</f>
        <v>2.4738204440935448E-3</v>
      </c>
      <c r="S94" s="5">
        <f>过饱和度!N92</f>
        <v>5.6176628239102679E+18</v>
      </c>
      <c r="T94" s="5">
        <f t="shared" si="24"/>
        <v>81343.373349340603</v>
      </c>
      <c r="U94" s="5">
        <f t="shared" si="25"/>
        <v>94065.158957726351</v>
      </c>
      <c r="V94" s="5">
        <f t="shared" si="17"/>
        <v>107538.9308158015</v>
      </c>
      <c r="W94" s="87">
        <f t="shared" si="18"/>
        <v>1.3220367730996401</v>
      </c>
      <c r="X94" s="5">
        <f>'In离子浓度 '!M103</f>
        <v>5.6603143759012E-4</v>
      </c>
      <c r="Y94" s="85">
        <f>过饱和度!Q92</f>
        <v>5.4051993261711917E+63</v>
      </c>
      <c r="Z94" s="85">
        <f t="shared" si="26"/>
        <v>98228.74286826927</v>
      </c>
    </row>
    <row r="95" spans="6:26" x14ac:dyDescent="0.25">
      <c r="F95" s="5">
        <f>过饱和度!D93</f>
        <v>0.87945458012217115</v>
      </c>
      <c r="G95" s="5">
        <f>'Mg2+离子浓度'!M104</f>
        <v>0.44370789933416932</v>
      </c>
      <c r="H95" s="5">
        <f>过饱和度!H93</f>
        <v>63928788559.412331</v>
      </c>
      <c r="I95" s="5">
        <f t="shared" si="19"/>
        <v>53703.355260825556</v>
      </c>
      <c r="J95" s="5">
        <f t="shared" si="20"/>
        <v>83176.457705451568</v>
      </c>
      <c r="K95" s="5">
        <f t="shared" si="21"/>
        <v>109962.3109380462</v>
      </c>
      <c r="M95" s="5">
        <f>Gd离子浓度!M104</f>
        <v>8.4809002999043453E-4</v>
      </c>
      <c r="N95" s="5">
        <f>过饱和度!K93</f>
        <v>3.4238341217569296E+19</v>
      </c>
      <c r="O95" s="5">
        <f t="shared" si="22"/>
        <v>82676.948956708657</v>
      </c>
      <c r="P95" s="5">
        <f t="shared" si="23"/>
        <v>94519.478319623842</v>
      </c>
      <c r="Q95" s="87">
        <f t="shared" ref="Q95:Q158" si="27">P95/O95</f>
        <v>1.1432385872042301</v>
      </c>
      <c r="R95" s="5">
        <f>Nd离子浓度!M104</f>
        <v>2.4738314582953419E-3</v>
      </c>
      <c r="S95" s="5">
        <f>过饱和度!N93</f>
        <v>5.6177627322733548E+18</v>
      </c>
      <c r="T95" s="5">
        <f t="shared" si="24"/>
        <v>81343.387187818487</v>
      </c>
      <c r="U95" s="5">
        <f t="shared" si="25"/>
        <v>94065.163699285098</v>
      </c>
      <c r="V95" s="5">
        <f t="shared" si="17"/>
        <v>107538.92485270533</v>
      </c>
      <c r="W95" s="87">
        <f t="shared" si="18"/>
        <v>1.3220364748815099</v>
      </c>
      <c r="X95" s="5">
        <f>'In离子浓度 '!M104</f>
        <v>5.6603143755818493E-4</v>
      </c>
      <c r="Y95" s="85">
        <f>过饱和度!Q93</f>
        <v>5.4053434542276636E+63</v>
      </c>
      <c r="Z95" s="85">
        <f t="shared" si="26"/>
        <v>98228.743506205486</v>
      </c>
    </row>
    <row r="96" spans="6:26" x14ac:dyDescent="0.25">
      <c r="F96" s="5">
        <f>过饱和度!D94</f>
        <v>0.87945458042217117</v>
      </c>
      <c r="G96" s="5">
        <f>'Mg2+离子浓度'!M105</f>
        <v>0.44371382622103323</v>
      </c>
      <c r="H96" s="5">
        <f>过饱和度!H94</f>
        <v>63931347220.486427</v>
      </c>
      <c r="I96" s="5">
        <f t="shared" si="19"/>
        <v>53703.462671418543</v>
      </c>
      <c r="J96" s="5">
        <f t="shared" si="20"/>
        <v>83176.506996951299</v>
      </c>
      <c r="K96" s="5">
        <f t="shared" si="21"/>
        <v>109962.30168751327</v>
      </c>
      <c r="M96" s="5">
        <f>Gd离子浓度!M105</f>
        <v>8.481013580531843E-4</v>
      </c>
      <c r="N96" s="5">
        <f>过饱和度!K94</f>
        <v>3.4240168051652862E+19</v>
      </c>
      <c r="O96" s="5">
        <f t="shared" si="22"/>
        <v>82676.986268648427</v>
      </c>
      <c r="P96" s="5">
        <f t="shared" si="23"/>
        <v>94519.490958569775</v>
      </c>
      <c r="Q96" s="87">
        <f t="shared" si="27"/>
        <v>1.1432382241345933</v>
      </c>
      <c r="R96" s="5">
        <f>Nd离子浓度!M105</f>
        <v>2.4738645010776977E-3</v>
      </c>
      <c r="S96" s="5">
        <f>过饱和度!N94</f>
        <v>5.6180624745375488E+18</v>
      </c>
      <c r="T96" s="5">
        <f t="shared" si="24"/>
        <v>81343.428704065765</v>
      </c>
      <c r="U96" s="5">
        <f t="shared" si="25"/>
        <v>94065.177924236705</v>
      </c>
      <c r="V96" s="5">
        <f t="shared" ref="V96:V159" si="28">U96*Q96</f>
        <v>107538.90696300892</v>
      </c>
      <c r="W96" s="87">
        <f t="shared" ref="W96:W159" si="29">V96/T96</f>
        <v>1.3220355802094907</v>
      </c>
      <c r="X96" s="5">
        <f>'In离子浓度 '!M105</f>
        <v>5.6603143750287208E-4</v>
      </c>
      <c r="Y96" s="85">
        <f>过饱和度!Q94</f>
        <v>5.4057758752774966E+63</v>
      </c>
      <c r="Z96" s="85">
        <f t="shared" si="26"/>
        <v>98228.745420073261</v>
      </c>
    </row>
    <row r="97" spans="6:26" x14ac:dyDescent="0.25">
      <c r="F97" s="5">
        <f>过饱和度!D95</f>
        <v>0.87945458082217109</v>
      </c>
      <c r="G97" s="5">
        <f>'Mg2+离子浓度'!M106</f>
        <v>0.44372172877581434</v>
      </c>
      <c r="H97" s="5">
        <f>过饱和度!H95</f>
        <v>63934758896.014488</v>
      </c>
      <c r="I97" s="5">
        <f t="shared" si="19"/>
        <v>53703.605883732605</v>
      </c>
      <c r="J97" s="5">
        <f t="shared" si="20"/>
        <v>83176.572718012409</v>
      </c>
      <c r="K97" s="5">
        <f t="shared" si="21"/>
        <v>109962.28935359091</v>
      </c>
      <c r="M97" s="5">
        <f>Gd离子浓度!M106</f>
        <v>8.4811646216743702E-4</v>
      </c>
      <c r="N97" s="5">
        <f>过饱和度!K95</f>
        <v>3.4242603957929718E+19</v>
      </c>
      <c r="O97" s="5">
        <f t="shared" si="22"/>
        <v>82677.036017228384</v>
      </c>
      <c r="P97" s="5">
        <f t="shared" si="23"/>
        <v>94519.507810263443</v>
      </c>
      <c r="Q97" s="87">
        <f t="shared" si="27"/>
        <v>1.1432377400487277</v>
      </c>
      <c r="R97" s="5">
        <f>Nd离子浓度!M106</f>
        <v>2.4739085581517886E-3</v>
      </c>
      <c r="S97" s="5">
        <f>过饱和度!N95</f>
        <v>5.6184621516770796E+18</v>
      </c>
      <c r="T97" s="5">
        <f t="shared" si="24"/>
        <v>81343.484058289105</v>
      </c>
      <c r="U97" s="5">
        <f t="shared" si="25"/>
        <v>94065.196890566032</v>
      </c>
      <c r="V97" s="5">
        <f t="shared" si="28"/>
        <v>107538.88311040931</v>
      </c>
      <c r="W97" s="87">
        <f t="shared" si="29"/>
        <v>1.322034387331493</v>
      </c>
      <c r="X97" s="5">
        <f>'In离子浓度 '!M106</f>
        <v>5.6603143743900227E-4</v>
      </c>
      <c r="Y97" s="85">
        <f>过饱和度!Q95</f>
        <v>5.4063524856703431E+63</v>
      </c>
      <c r="Z97" s="85">
        <f t="shared" si="26"/>
        <v>98228.747971870835</v>
      </c>
    </row>
    <row r="98" spans="6:26" x14ac:dyDescent="0.25">
      <c r="F98" s="5">
        <f>过饱和度!D96</f>
        <v>0.87945458102217111</v>
      </c>
      <c r="G98" s="5">
        <f>'Mg2+离子浓度'!M107</f>
        <v>0.44372567999919471</v>
      </c>
      <c r="H98" s="5">
        <f>过饱和度!H96</f>
        <v>63936464750.070618</v>
      </c>
      <c r="I98" s="5">
        <f t="shared" si="19"/>
        <v>53703.677487505411</v>
      </c>
      <c r="J98" s="5">
        <f t="shared" si="20"/>
        <v>83176.605577402588</v>
      </c>
      <c r="K98" s="5">
        <f t="shared" si="21"/>
        <v>109962.28318669046</v>
      </c>
      <c r="M98" s="5">
        <f>Gd离子浓度!M107</f>
        <v>8.4812401418009147E-4</v>
      </c>
      <c r="N98" s="5">
        <f>过饱和度!K96</f>
        <v>3.4243821940785619E+19</v>
      </c>
      <c r="O98" s="5">
        <f t="shared" si="22"/>
        <v>82677.060890720837</v>
      </c>
      <c r="P98" s="5">
        <f t="shared" si="23"/>
        <v>94519.516235837466</v>
      </c>
      <c r="Q98" s="87">
        <f t="shared" si="27"/>
        <v>1.1432374980137416</v>
      </c>
      <c r="R98" s="5">
        <f>Nd离子浓度!M107</f>
        <v>2.4739305866371335E-3</v>
      </c>
      <c r="S98" s="5">
        <f>过饱和度!N96</f>
        <v>5.6186619952999598E+18</v>
      </c>
      <c r="T98" s="5">
        <f t="shared" si="24"/>
        <v>81343.511734535467</v>
      </c>
      <c r="U98" s="5">
        <f t="shared" si="25"/>
        <v>94065.206373430803</v>
      </c>
      <c r="V98" s="5">
        <f t="shared" si="28"/>
        <v>107538.8711845073</v>
      </c>
      <c r="W98" s="87">
        <f t="shared" si="29"/>
        <v>1.3220337909120567</v>
      </c>
      <c r="X98" s="5">
        <f>'In离子浓度 '!M107</f>
        <v>5.660314373938394E-4</v>
      </c>
      <c r="Y98" s="85">
        <f>过饱和度!Q96</f>
        <v>5.4066408043944723E+63</v>
      </c>
      <c r="Z98" s="85">
        <f t="shared" si="26"/>
        <v>98228.749247725355</v>
      </c>
    </row>
    <row r="99" spans="6:26" x14ac:dyDescent="0.25">
      <c r="F99" s="5">
        <f>过饱和度!D97</f>
        <v>0.87945459002217119</v>
      </c>
      <c r="G99" s="5">
        <f>'Mg2+离子浓度'!M108</f>
        <v>0.44390349224196102</v>
      </c>
      <c r="H99" s="5">
        <f>过饱和度!H97</f>
        <v>64013263470.619972</v>
      </c>
      <c r="I99" s="5">
        <f t="shared" si="19"/>
        <v>53706.899021444398</v>
      </c>
      <c r="J99" s="5">
        <f t="shared" si="20"/>
        <v>83178.083926275111</v>
      </c>
      <c r="K99" s="5">
        <f t="shared" si="21"/>
        <v>109962.00571193846</v>
      </c>
      <c r="M99" s="5">
        <f>Gd离子浓度!M108</f>
        <v>8.4846386081196157E-4</v>
      </c>
      <c r="N99" s="5">
        <f>过饱和度!K97</f>
        <v>3.4298667336632639E+19</v>
      </c>
      <c r="O99" s="5">
        <f t="shared" si="22"/>
        <v>82678.179967291115</v>
      </c>
      <c r="P99" s="5">
        <f t="shared" si="23"/>
        <v>94519.895306713122</v>
      </c>
      <c r="Q99" s="87">
        <f t="shared" si="27"/>
        <v>1.1432266088115002</v>
      </c>
      <c r="R99" s="5">
        <f>Nd离子浓度!M108</f>
        <v>2.4749218759621797E-3</v>
      </c>
      <c r="S99" s="5">
        <f>过饱和度!N97</f>
        <v>5.6276608693660447E+18</v>
      </c>
      <c r="T99" s="5">
        <f t="shared" si="24"/>
        <v>81344.756904126596</v>
      </c>
      <c r="U99" s="5">
        <f t="shared" si="25"/>
        <v>94065.63301039928</v>
      </c>
      <c r="V99" s="5">
        <f t="shared" si="28"/>
        <v>107538.33463218587</v>
      </c>
      <c r="W99" s="87">
        <f t="shared" si="29"/>
        <v>1.3220069580997234</v>
      </c>
      <c r="X99" s="5">
        <f>'In离子浓度 '!M108</f>
        <v>5.6603143709087851E-4</v>
      </c>
      <c r="Y99" s="85">
        <f>过饱和度!Q97</f>
        <v>5.4196291705930477E+63</v>
      </c>
      <c r="Z99" s="85">
        <f t="shared" si="26"/>
        <v>98228.80665135663</v>
      </c>
    </row>
    <row r="100" spans="6:26" x14ac:dyDescent="0.25">
      <c r="F100" s="5">
        <f>过饱和度!D98</f>
        <v>0.87945468002217109</v>
      </c>
      <c r="G100" s="5">
        <f>'Mg2+离子浓度'!M109</f>
        <v>0.4456816232694194</v>
      </c>
      <c r="H100" s="5">
        <f>过饱和度!H98</f>
        <v>64784640501.644836</v>
      </c>
      <c r="I100" s="5">
        <f t="shared" si="19"/>
        <v>53739.028901165155</v>
      </c>
      <c r="J100" s="5">
        <f t="shared" si="20"/>
        <v>83192.824784262353</v>
      </c>
      <c r="K100" s="5">
        <f t="shared" si="21"/>
        <v>109959.23493022216</v>
      </c>
      <c r="M100" s="5">
        <f>Gd离子浓度!M109</f>
        <v>8.5186233437920607E-4</v>
      </c>
      <c r="N100" s="5">
        <f>过饱和度!K98</f>
        <v>3.4850755056119411E+19</v>
      </c>
      <c r="O100" s="5">
        <f t="shared" si="22"/>
        <v>82689.340528341098</v>
      </c>
      <c r="P100" s="5">
        <f t="shared" si="23"/>
        <v>94523.675586537443</v>
      </c>
      <c r="Q100" s="87">
        <f t="shared" si="27"/>
        <v>1.1431180244343613</v>
      </c>
      <c r="R100" s="5">
        <f>Nd离子浓度!M109</f>
        <v>2.4848347781557651E-3</v>
      </c>
      <c r="S100" s="5">
        <f>过饱和度!N98</f>
        <v>5.7182457952836127E+18</v>
      </c>
      <c r="T100" s="5">
        <f t="shared" si="24"/>
        <v>81357.174804698501</v>
      </c>
      <c r="U100" s="5">
        <f t="shared" si="25"/>
        <v>94069.887549232299</v>
      </c>
      <c r="V100" s="5">
        <f t="shared" si="28"/>
        <v>107532.98401404095</v>
      </c>
      <c r="W100" s="87">
        <f t="shared" si="29"/>
        <v>1.3217394073992692</v>
      </c>
      <c r="X100" s="5">
        <f>'In离子浓度 '!M109</f>
        <v>5.6603143613283139E-4</v>
      </c>
      <c r="Y100" s="85">
        <f>过饱和度!Q98</f>
        <v>5.5509501495835665E+63</v>
      </c>
      <c r="Z100" s="85">
        <f t="shared" si="26"/>
        <v>98229.379280244597</v>
      </c>
    </row>
    <row r="101" spans="6:26" x14ac:dyDescent="0.25">
      <c r="F101" s="5">
        <f>过饱和度!D99</f>
        <v>0.87945558002217117</v>
      </c>
      <c r="G101" s="5">
        <f>'Mg2+离子浓度'!M110</f>
        <v>0.46346296047054758</v>
      </c>
      <c r="H101" s="5">
        <f>过饱和度!H99</f>
        <v>72841950556.103348</v>
      </c>
      <c r="I101" s="5">
        <f t="shared" si="19"/>
        <v>54052.032654093018</v>
      </c>
      <c r="J101" s="5">
        <f t="shared" si="20"/>
        <v>83336.104206333068</v>
      </c>
      <c r="K101" s="5">
        <f t="shared" si="21"/>
        <v>109931.91912202799</v>
      </c>
      <c r="M101" s="5">
        <f>Gd离子浓度!M110</f>
        <v>8.8584709282930961E-4</v>
      </c>
      <c r="N101" s="5">
        <f>过饱和度!K99</f>
        <v>4.0745565907439583E+19</v>
      </c>
      <c r="O101" s="5">
        <f t="shared" si="22"/>
        <v>82798.016754964294</v>
      </c>
      <c r="P101" s="5">
        <f t="shared" si="23"/>
        <v>94560.467393620522</v>
      </c>
      <c r="Q101" s="87">
        <f t="shared" si="27"/>
        <v>1.1420619852944847</v>
      </c>
      <c r="R101" s="5">
        <f>Nd离子浓度!M110</f>
        <v>2.5839638284411029E-3</v>
      </c>
      <c r="S101" s="5">
        <f>过饱和度!N99</f>
        <v>6.6854484815859231E+18</v>
      </c>
      <c r="T101" s="5">
        <f t="shared" si="24"/>
        <v>81478.076911851065</v>
      </c>
      <c r="U101" s="5">
        <f t="shared" si="25"/>
        <v>94111.286364158557</v>
      </c>
      <c r="V101" s="5">
        <f t="shared" si="28"/>
        <v>107480.92254366868</v>
      </c>
      <c r="W101" s="87">
        <f t="shared" si="29"/>
        <v>1.3191391674591117</v>
      </c>
      <c r="X101" s="5">
        <f>'In离子浓度 '!M110</f>
        <v>5.6603143310322043E-4</v>
      </c>
      <c r="Y101" s="85">
        <f>过饱和度!Q99</f>
        <v>7.0165714301764662E+63</v>
      </c>
      <c r="Z101" s="85">
        <f t="shared" si="26"/>
        <v>98234.968729332279</v>
      </c>
    </row>
    <row r="102" spans="6:26" x14ac:dyDescent="0.25">
      <c r="F102" s="5">
        <f>过饱和度!D100</f>
        <v>0.8794620668341353</v>
      </c>
      <c r="G102" s="5">
        <f>'Mg2+离子浓度'!M111</f>
        <v>0.59162322239985154</v>
      </c>
      <c r="H102" s="5">
        <f>过饱和度!H100</f>
        <v>151404467183.15875</v>
      </c>
      <c r="I102" s="5">
        <f t="shared" si="19"/>
        <v>55947.927614296197</v>
      </c>
      <c r="J102" s="5">
        <f t="shared" si="20"/>
        <v>84191.710802581772</v>
      </c>
      <c r="K102" s="5">
        <f t="shared" si="21"/>
        <v>109754.16092284549</v>
      </c>
      <c r="M102" s="5">
        <f>Gd离子浓度!M111</f>
        <v>1.1307946212682771E-3</v>
      </c>
      <c r="N102" s="5">
        <f>过饱和度!K100</f>
        <v>1.08067657014323E+20</v>
      </c>
      <c r="O102" s="5">
        <f t="shared" si="22"/>
        <v>83454.592379365393</v>
      </c>
      <c r="P102" s="5">
        <f t="shared" si="23"/>
        <v>94782.028061036137</v>
      </c>
      <c r="Q102" s="87">
        <f t="shared" si="27"/>
        <v>1.1357317237879352</v>
      </c>
      <c r="R102" s="5">
        <f>Nd离子浓度!M111</f>
        <v>3.2984433355341017E-3</v>
      </c>
      <c r="S102" s="5">
        <f>过饱和度!N100</f>
        <v>1.7731421599756175E+19</v>
      </c>
      <c r="T102" s="5">
        <f t="shared" si="24"/>
        <v>82207.831289404799</v>
      </c>
      <c r="U102" s="5">
        <f t="shared" si="25"/>
        <v>94360.252363312946</v>
      </c>
      <c r="V102" s="5">
        <f t="shared" si="28"/>
        <v>107167.93207364999</v>
      </c>
      <c r="W102" s="87">
        <f t="shared" si="29"/>
        <v>1.3036219347080882</v>
      </c>
      <c r="X102" s="5">
        <f>'In离子浓度 '!M111</f>
        <v>5.6603142496964936E-4</v>
      </c>
      <c r="Y102" s="85">
        <f>过饱和度!Q100</f>
        <v>3.0290452566659896E+64</v>
      </c>
      <c r="Z102" s="85">
        <f t="shared" si="26"/>
        <v>98269.269569178912</v>
      </c>
    </row>
    <row r="103" spans="6:26" x14ac:dyDescent="0.25">
      <c r="F103" s="5">
        <f>过饱和度!D101</f>
        <v>0.87946458002217109</v>
      </c>
      <c r="G103" s="5">
        <f>'Mg2+离子浓度'!M112</f>
        <v>0.59162319427986443</v>
      </c>
      <c r="H103" s="5">
        <f>过饱和度!H101</f>
        <v>151404441496.11676</v>
      </c>
      <c r="I103" s="5">
        <f t="shared" si="19"/>
        <v>55947.927186028923</v>
      </c>
      <c r="J103" s="5">
        <f t="shared" si="20"/>
        <v>84191.710611628805</v>
      </c>
      <c r="K103" s="5">
        <f t="shared" si="21"/>
        <v>109754.16092878627</v>
      </c>
      <c r="M103" s="5">
        <f>Gd离子浓度!M112</f>
        <v>1.1307945975058483E-3</v>
      </c>
      <c r="N103" s="5">
        <f>过饱和度!K101</f>
        <v>1.0806763494623737E+20</v>
      </c>
      <c r="O103" s="5">
        <f t="shared" si="22"/>
        <v>83454.592245726453</v>
      </c>
      <c r="P103" s="5">
        <f t="shared" si="23"/>
        <v>94782.028016064884</v>
      </c>
      <c r="Q103" s="87">
        <f t="shared" si="27"/>
        <v>1.1357317250677537</v>
      </c>
      <c r="R103" s="5">
        <f>Nd离子浓度!M112</f>
        <v>3.2984433060324323E-3</v>
      </c>
      <c r="S103" s="5">
        <f>过饱和度!N101</f>
        <v>1.7731418192904655E+19</v>
      </c>
      <c r="T103" s="5">
        <f t="shared" si="24"/>
        <v>82207.831149763879</v>
      </c>
      <c r="U103" s="5">
        <f t="shared" si="25"/>
        <v>94360.252315821563</v>
      </c>
      <c r="V103" s="5">
        <f t="shared" si="28"/>
        <v>107167.93214047652</v>
      </c>
      <c r="W103" s="87">
        <f t="shared" si="29"/>
        <v>1.3036219377353606</v>
      </c>
      <c r="X103" s="5">
        <f>'In离子浓度 '!M112</f>
        <v>5.6603303750061944E-4</v>
      </c>
      <c r="Y103" s="85">
        <f>过饱和度!Q101</f>
        <v>3.0290614053981483E+64</v>
      </c>
      <c r="Z103" s="85">
        <f t="shared" si="26"/>
        <v>98269.269692388567</v>
      </c>
    </row>
    <row r="104" spans="6:26" x14ac:dyDescent="0.25">
      <c r="F104" s="5">
        <f>过饱和度!D102</f>
        <v>0.87947458002217116</v>
      </c>
      <c r="G104" s="5">
        <f>'Mg2+离子浓度'!M113</f>
        <v>0.59162313818764745</v>
      </c>
      <c r="H104" s="5">
        <f>过饱和度!H102</f>
        <v>151404392690.51053</v>
      </c>
      <c r="I104" s="5">
        <f t="shared" si="19"/>
        <v>55947.926372317139</v>
      </c>
      <c r="J104" s="5">
        <f t="shared" si="20"/>
        <v>84191.710248816351</v>
      </c>
      <c r="K104" s="5">
        <f t="shared" si="21"/>
        <v>109754.16093315544</v>
      </c>
      <c r="M104" s="5">
        <f>Gd离子浓度!M113</f>
        <v>1.1307945501058496E-3</v>
      </c>
      <c r="N104" s="5">
        <f>过饱和度!K102</f>
        <v>1.0806759353145993E+20</v>
      </c>
      <c r="O104" s="5">
        <f t="shared" si="22"/>
        <v>83454.591994928604</v>
      </c>
      <c r="P104" s="5">
        <f t="shared" si="23"/>
        <v>94782.027931668141</v>
      </c>
      <c r="Q104" s="87">
        <f t="shared" si="27"/>
        <v>1.1357317274695669</v>
      </c>
      <c r="R104" s="5">
        <f>Nd离子浓度!M113</f>
        <v>3.2984432471841085E-3</v>
      </c>
      <c r="S104" s="5">
        <f>过饱和度!N102</f>
        <v>1.77314118245951E+19</v>
      </c>
      <c r="T104" s="5">
        <f t="shared" si="24"/>
        <v>82207.830888737837</v>
      </c>
      <c r="U104" s="5">
        <f t="shared" si="25"/>
        <v>94360.252227047531</v>
      </c>
      <c r="V104" s="5">
        <f t="shared" si="28"/>
        <v>107167.93226628874</v>
      </c>
      <c r="W104" s="87">
        <f t="shared" si="29"/>
        <v>1.3036219434050333</v>
      </c>
      <c r="X104" s="5">
        <f>'In离子浓度 '!M113</f>
        <v>5.6603946382281865E-4</v>
      </c>
      <c r="Y104" s="85">
        <f>过饱和度!Q102</f>
        <v>3.029128117491731E+64</v>
      </c>
      <c r="Z104" s="85">
        <f t="shared" si="26"/>
        <v>98269.270201373394</v>
      </c>
    </row>
    <row r="105" spans="6:26" x14ac:dyDescent="0.25">
      <c r="F105" s="5">
        <f>过饱和度!D103</f>
        <v>0.87950458002217113</v>
      </c>
      <c r="G105" s="5">
        <f>'Mg2+离子浓度'!M114</f>
        <v>0.59162304103308694</v>
      </c>
      <c r="H105" s="5">
        <f>过饱和度!H103</f>
        <v>151404314344.14761</v>
      </c>
      <c r="I105" s="5">
        <f t="shared" si="19"/>
        <v>55947.925066086289</v>
      </c>
      <c r="J105" s="5">
        <f t="shared" si="20"/>
        <v>84191.709666402763</v>
      </c>
      <c r="K105" s="5">
        <f t="shared" si="21"/>
        <v>109754.16092170138</v>
      </c>
      <c r="M105" s="5">
        <f>Gd离子浓度!M114</f>
        <v>1.1307944680066467E-3</v>
      </c>
      <c r="N105" s="5">
        <f>过饱和度!K103</f>
        <v>1.0806752842353875E+20</v>
      </c>
      <c r="O105" s="5">
        <f t="shared" si="22"/>
        <v>83454.59160065063</v>
      </c>
      <c r="P105" s="5">
        <f t="shared" si="23"/>
        <v>94782.02779898842</v>
      </c>
      <c r="Q105" s="87">
        <f t="shared" si="27"/>
        <v>1.1357317312454438</v>
      </c>
      <c r="R105" s="5">
        <f>Nd离子浓度!M114</f>
        <v>3.298443145255825E-3</v>
      </c>
      <c r="S105" s="5">
        <f>过饱和度!N103</f>
        <v>1.7731401881299853E+19</v>
      </c>
      <c r="T105" s="5">
        <f t="shared" si="24"/>
        <v>82207.830481179117</v>
      </c>
      <c r="U105" s="5">
        <f t="shared" si="25"/>
        <v>94360.252088438239</v>
      </c>
      <c r="V105" s="5">
        <f t="shared" si="28"/>
        <v>107167.93246515846</v>
      </c>
      <c r="W105" s="87">
        <f t="shared" si="29"/>
        <v>1.3036219522870607</v>
      </c>
      <c r="X105" s="5">
        <f>'In离子浓度 '!M114</f>
        <v>5.6605875559364509E-4</v>
      </c>
      <c r="Y105" s="85">
        <f>过饱和度!Q103</f>
        <v>3.029331388335098E+64</v>
      </c>
      <c r="Z105" s="85">
        <f t="shared" si="26"/>
        <v>98269.271752172732</v>
      </c>
    </row>
    <row r="106" spans="6:26" x14ac:dyDescent="0.25">
      <c r="F106" s="5">
        <f>过饱和度!D104</f>
        <v>0.87953458002217111</v>
      </c>
      <c r="G106" s="5">
        <f>'Mg2+离子浓度'!M115</f>
        <v>0.59162294387854231</v>
      </c>
      <c r="H106" s="5">
        <f>过饱和度!H104</f>
        <v>151404235997.82779</v>
      </c>
      <c r="I106" s="5">
        <f t="shared" si="19"/>
        <v>55947.923759855432</v>
      </c>
      <c r="J106" s="5">
        <f t="shared" si="20"/>
        <v>84191.709083989175</v>
      </c>
      <c r="K106" s="5">
        <f t="shared" si="21"/>
        <v>109754.16091024739</v>
      </c>
      <c r="M106" s="5">
        <f>Gd离子浓度!M115</f>
        <v>1.1307943859074495E-3</v>
      </c>
      <c r="N106" s="5">
        <f>过饱和度!K104</f>
        <v>1.0806746331565955E+20</v>
      </c>
      <c r="O106" s="5">
        <f t="shared" si="22"/>
        <v>83454.591206372657</v>
      </c>
      <c r="P106" s="5">
        <f t="shared" si="23"/>
        <v>94782.027666308713</v>
      </c>
      <c r="Q106" s="87">
        <f t="shared" si="27"/>
        <v>1.1357317350213212</v>
      </c>
      <c r="R106" s="5">
        <f>Nd离子浓度!M115</f>
        <v>3.2984430433275441E-3</v>
      </c>
      <c r="S106" s="5">
        <f>过饱和度!N104</f>
        <v>1.7731391938010638E+19</v>
      </c>
      <c r="T106" s="5">
        <f t="shared" si="24"/>
        <v>82207.830073620396</v>
      </c>
      <c r="U106" s="5">
        <f t="shared" si="25"/>
        <v>94360.251949828962</v>
      </c>
      <c r="V106" s="5">
        <f t="shared" si="28"/>
        <v>107167.93266402825</v>
      </c>
      <c r="W106" s="87">
        <f t="shared" si="29"/>
        <v>1.3036219611690891</v>
      </c>
      <c r="X106" s="5">
        <f>'In离子浓度 '!M115</f>
        <v>5.6607804736387543E-4</v>
      </c>
      <c r="Y106" s="85">
        <f>过饱和度!Q104</f>
        <v>3.0295346657751714E+64</v>
      </c>
      <c r="Z106" s="85">
        <f t="shared" si="26"/>
        <v>98269.273302916277</v>
      </c>
    </row>
    <row r="107" spans="6:26" x14ac:dyDescent="0.25">
      <c r="F107" s="5">
        <f>过饱和度!D105</f>
        <v>0.87955458002217113</v>
      </c>
      <c r="G107" s="5">
        <f>'Mg2+离子浓度'!M116</f>
        <v>0.59162286455220192</v>
      </c>
      <c r="H107" s="5">
        <f>过饱和度!H105</f>
        <v>151404169834.92126</v>
      </c>
      <c r="I107" s="5">
        <f t="shared" si="19"/>
        <v>55947.922656752256</v>
      </c>
      <c r="J107" s="5">
        <f t="shared" si="20"/>
        <v>84191.708592144787</v>
      </c>
      <c r="K107" s="5">
        <f t="shared" si="21"/>
        <v>109754.16090763836</v>
      </c>
      <c r="M107" s="5">
        <f>Gd离子浓度!M116</f>
        <v>1.1307943188737409E-3</v>
      </c>
      <c r="N107" s="5">
        <f>过饱和度!K105</f>
        <v>1.080674078069237E+20</v>
      </c>
      <c r="O107" s="5">
        <f t="shared" si="22"/>
        <v>83454.590870224623</v>
      </c>
      <c r="P107" s="5">
        <f t="shared" si="23"/>
        <v>94782.027553190492</v>
      </c>
      <c r="Q107" s="87">
        <f t="shared" si="27"/>
        <v>1.1357317382405061</v>
      </c>
      <c r="R107" s="5">
        <f>Nd离子浓度!M116</f>
        <v>3.2984429601034533E-3</v>
      </c>
      <c r="S107" s="5">
        <f>过饱和度!N105</f>
        <v>1.7731383434033838E+19</v>
      </c>
      <c r="T107" s="5">
        <f t="shared" si="24"/>
        <v>82207.829725056479</v>
      </c>
      <c r="U107" s="5">
        <f t="shared" si="25"/>
        <v>94360.251831283604</v>
      </c>
      <c r="V107" s="5">
        <f t="shared" si="28"/>
        <v>107167.93283315563</v>
      </c>
      <c r="W107" s="87">
        <f t="shared" si="29"/>
        <v>1.3036219687538042</v>
      </c>
      <c r="X107" s="5">
        <f>'In离子浓度 '!M116</f>
        <v>5.6609090592274372E-4</v>
      </c>
      <c r="Y107" s="85">
        <f>过饱和度!Q105</f>
        <v>3.0296695469497638E+64</v>
      </c>
      <c r="Z107" s="85">
        <f t="shared" si="26"/>
        <v>98269.274331826324</v>
      </c>
    </row>
    <row r="108" spans="6:26" x14ac:dyDescent="0.25">
      <c r="F108" s="5">
        <f>过饱和度!D106</f>
        <v>0.87965458002217112</v>
      </c>
      <c r="G108" s="5">
        <f>'Mg2+离子浓度'!M117</f>
        <v>0.59162268717313615</v>
      </c>
      <c r="H108" s="5">
        <f>过饱和度!H106</f>
        <v>151404048865.32394</v>
      </c>
      <c r="I108" s="5">
        <f t="shared" si="19"/>
        <v>55947.920639881457</v>
      </c>
      <c r="J108" s="5">
        <f t="shared" si="20"/>
        <v>84191.707692875701</v>
      </c>
      <c r="K108" s="5">
        <f t="shared" si="21"/>
        <v>109754.16081887644</v>
      </c>
      <c r="M108" s="5">
        <f>Gd离子浓度!M117</f>
        <v>1.1307941689818204E-3</v>
      </c>
      <c r="N108" s="5">
        <f>过饱和度!K106</f>
        <v>1.0806731256660453E+20</v>
      </c>
      <c r="O108" s="5">
        <f t="shared" si="22"/>
        <v>83454.590293470916</v>
      </c>
      <c r="P108" s="5">
        <f t="shared" si="23"/>
        <v>94782.027359105312</v>
      </c>
      <c r="Q108" s="87">
        <f t="shared" si="27"/>
        <v>1.135731743763897</v>
      </c>
      <c r="R108" s="5">
        <f>Nd离子浓度!M117</f>
        <v>3.298442774008736E-3</v>
      </c>
      <c r="S108" s="5">
        <f>过饱和度!N106</f>
        <v>1.7731369157269668E+19</v>
      </c>
      <c r="T108" s="5">
        <f t="shared" si="24"/>
        <v>82207.82913987519</v>
      </c>
      <c r="U108" s="5">
        <f t="shared" si="25"/>
        <v>94360.251632265499</v>
      </c>
      <c r="V108" s="5">
        <f t="shared" si="28"/>
        <v>107167.933128313</v>
      </c>
      <c r="W108" s="87">
        <f t="shared" si="29"/>
        <v>1.3036219816237773</v>
      </c>
      <c r="X108" s="5">
        <f>'In离子浓度 '!M117</f>
        <v>5.6615523819131502E-4</v>
      </c>
      <c r="Y108" s="85">
        <f>过饱和度!Q106</f>
        <v>3.030353649585573E+64</v>
      </c>
      <c r="Z108" s="85">
        <f t="shared" si="26"/>
        <v>98269.279549626837</v>
      </c>
    </row>
    <row r="109" spans="6:26" x14ac:dyDescent="0.25">
      <c r="F109" s="5">
        <f>过饱和度!D107</f>
        <v>0.87995458002217108</v>
      </c>
      <c r="G109" s="5">
        <f>'Mg2+离子浓度'!M118</f>
        <v>0.59162237994367395</v>
      </c>
      <c r="H109" s="5">
        <f>过饱和度!H107</f>
        <v>151403901213.81113</v>
      </c>
      <c r="I109" s="5">
        <f t="shared" si="19"/>
        <v>55947.918178152911</v>
      </c>
      <c r="J109" s="5">
        <f t="shared" si="20"/>
        <v>84191.706595256343</v>
      </c>
      <c r="K109" s="5">
        <f t="shared" si="21"/>
        <v>109754.16047492097</v>
      </c>
      <c r="M109" s="5">
        <f>Gd离子浓度!M118</f>
        <v>1.1307939093614325E-3</v>
      </c>
      <c r="N109" s="5">
        <f>过饱和度!K107</f>
        <v>1.0806721385095573E+20</v>
      </c>
      <c r="O109" s="5">
        <f t="shared" si="22"/>
        <v>83454.589695670846</v>
      </c>
      <c r="P109" s="5">
        <f t="shared" si="23"/>
        <v>94782.027157937759</v>
      </c>
      <c r="Q109" s="87">
        <f t="shared" si="27"/>
        <v>1.1357317494888424</v>
      </c>
      <c r="R109" s="5">
        <f>Nd离子浓度!M118</f>
        <v>3.2984424516832489E-3</v>
      </c>
      <c r="S109" s="5">
        <f>过饱和度!N107</f>
        <v>1.7731355298540575E+19</v>
      </c>
      <c r="T109" s="5">
        <f t="shared" si="24"/>
        <v>82207.82857182798</v>
      </c>
      <c r="U109" s="5">
        <f t="shared" si="25"/>
        <v>94360.251439074651</v>
      </c>
      <c r="V109" s="5">
        <f t="shared" si="28"/>
        <v>107167.93344910731</v>
      </c>
      <c r="W109" s="87">
        <f t="shared" si="29"/>
        <v>1.3036219945338998</v>
      </c>
      <c r="X109" s="5">
        <f>'In离子浓度 '!M118</f>
        <v>5.6634827547885776E-4</v>
      </c>
      <c r="Y109" s="85">
        <f>过饱和度!Q107</f>
        <v>3.0324163237363392E+64</v>
      </c>
      <c r="Z109" s="85">
        <f t="shared" si="26"/>
        <v>98269.295274824472</v>
      </c>
    </row>
    <row r="110" spans="6:26" x14ac:dyDescent="0.25">
      <c r="F110" s="5">
        <f>过饱和度!D108</f>
        <v>0.88025458002217116</v>
      </c>
      <c r="G110" s="5">
        <f>'Mg2+离子浓度'!M119</f>
        <v>0.59162207271437128</v>
      </c>
      <c r="H110" s="5">
        <f>过饱和度!H108</f>
        <v>151403753562.47559</v>
      </c>
      <c r="I110" s="5">
        <f t="shared" si="19"/>
        <v>55947.915716424766</v>
      </c>
      <c r="J110" s="5">
        <f t="shared" si="20"/>
        <v>84191.705497637129</v>
      </c>
      <c r="K110" s="5">
        <f t="shared" si="21"/>
        <v>109754.16013096523</v>
      </c>
      <c r="M110" s="5">
        <f>Gd离子浓度!M119</f>
        <v>1.1307936497411046E-3</v>
      </c>
      <c r="N110" s="5">
        <f>过饱和度!K108</f>
        <v>1.0806711513543279E+20</v>
      </c>
      <c r="O110" s="5">
        <f t="shared" si="22"/>
        <v>83454.58909787095</v>
      </c>
      <c r="P110" s="5">
        <f t="shared" si="23"/>
        <v>94782.026956770249</v>
      </c>
      <c r="Q110" s="87">
        <f t="shared" si="27"/>
        <v>1.1357317552137858</v>
      </c>
      <c r="R110" s="5">
        <f>Nd离子浓度!M119</f>
        <v>3.2984421293577922E-3</v>
      </c>
      <c r="S110" s="5">
        <f>过饱和度!N108</f>
        <v>1.7731341439828154E+19</v>
      </c>
      <c r="T110" s="5">
        <f t="shared" si="24"/>
        <v>82207.828003780989</v>
      </c>
      <c r="U110" s="5">
        <f t="shared" si="25"/>
        <v>94360.251245883861</v>
      </c>
      <c r="V110" s="5">
        <f t="shared" si="28"/>
        <v>107167.93376990149</v>
      </c>
      <c r="W110" s="87">
        <f t="shared" si="29"/>
        <v>1.3036220074440175</v>
      </c>
      <c r="X110" s="5">
        <f>'In离子浓度 '!M119</f>
        <v>5.6654131274753701E-4</v>
      </c>
      <c r="Y110" s="85">
        <f>过饱和度!Q108</f>
        <v>3.0344796966240711E+64</v>
      </c>
      <c r="Z110" s="85">
        <f t="shared" si="26"/>
        <v>98269.310994437314</v>
      </c>
    </row>
    <row r="111" spans="6:26" x14ac:dyDescent="0.25">
      <c r="F111" s="5">
        <f>过饱和度!D109</f>
        <v>0.88045458002217114</v>
      </c>
      <c r="G111" s="5">
        <f>'Mg2+离子浓度'!M120</f>
        <v>0.5916218218628263</v>
      </c>
      <c r="H111" s="5">
        <f>过饱和度!H109</f>
        <v>151403611071.50638</v>
      </c>
      <c r="I111" s="5">
        <f t="shared" si="19"/>
        <v>55947.913340730782</v>
      </c>
      <c r="J111" s="5">
        <f t="shared" si="20"/>
        <v>84191.704438378219</v>
      </c>
      <c r="K111" s="5">
        <f t="shared" si="21"/>
        <v>109754.15991755795</v>
      </c>
      <c r="M111" s="5">
        <f>Gd离子浓度!M120</f>
        <v>1.1307934377620429E-3</v>
      </c>
      <c r="N111" s="5">
        <f>过饱和度!K109</f>
        <v>1.0806701105065296E+20</v>
      </c>
      <c r="O111" s="5">
        <f t="shared" si="22"/>
        <v>83454.588467555383</v>
      </c>
      <c r="P111" s="5">
        <f t="shared" si="23"/>
        <v>94782.02674466079</v>
      </c>
      <c r="Q111" s="87">
        <f t="shared" si="27"/>
        <v>1.1357317612501219</v>
      </c>
      <c r="R111" s="5">
        <f>Nd离子浓度!M120</f>
        <v>3.2984418661801849E-3</v>
      </c>
      <c r="S111" s="5">
        <f>过饱和度!N109</f>
        <v>1.7731326271063845E+19</v>
      </c>
      <c r="T111" s="5">
        <f t="shared" si="24"/>
        <v>82207.827382036485</v>
      </c>
      <c r="U111" s="5">
        <f t="shared" si="25"/>
        <v>94360.251034430752</v>
      </c>
      <c r="V111" s="5">
        <f t="shared" si="28"/>
        <v>107167.93409933767</v>
      </c>
      <c r="W111" s="87">
        <f t="shared" si="29"/>
        <v>1.3036220213107748</v>
      </c>
      <c r="X111" s="5">
        <f>'In离子浓度 '!M120</f>
        <v>5.666699959547334E-4</v>
      </c>
      <c r="Y111" s="85">
        <f>过饱和度!Q109</f>
        <v>3.0358536362834507E+64</v>
      </c>
      <c r="Z111" s="85">
        <f t="shared" si="26"/>
        <v>98269.321455622136</v>
      </c>
    </row>
    <row r="112" spans="6:26" x14ac:dyDescent="0.25">
      <c r="F112" s="5">
        <f>过饱和度!D110</f>
        <v>0.88145458002217114</v>
      </c>
      <c r="G112" s="5">
        <f>'Mg2+离子浓度'!M121</f>
        <v>0.59162126094195755</v>
      </c>
      <c r="H112" s="5">
        <f>过饱和度!H110</f>
        <v>151403562201.92352</v>
      </c>
      <c r="I112" s="5">
        <f t="shared" si="19"/>
        <v>55947.91252594754</v>
      </c>
      <c r="J112" s="5">
        <f t="shared" si="20"/>
        <v>84191.704075087997</v>
      </c>
      <c r="K112" s="5">
        <f t="shared" si="21"/>
        <v>109754.15861108591</v>
      </c>
      <c r="M112" s="5">
        <f>Gd离子浓度!M121</f>
        <v>1.1307929637625407E-3</v>
      </c>
      <c r="N112" s="5">
        <f>过饱和度!K110</f>
        <v>1.0806706711817244E+20</v>
      </c>
      <c r="O112" s="5">
        <f t="shared" si="22"/>
        <v>83454.588807088599</v>
      </c>
      <c r="P112" s="5">
        <f t="shared" si="23"/>
        <v>94782.02685891818</v>
      </c>
      <c r="Q112" s="87">
        <f t="shared" si="27"/>
        <v>1.135731757998518</v>
      </c>
      <c r="R112" s="5">
        <f>Nd离子浓度!M121</f>
        <v>3.2984412776972121E-3</v>
      </c>
      <c r="S112" s="5">
        <f>过饱和度!N110</f>
        <v>1.7731339739493038E+19</v>
      </c>
      <c r="T112" s="5">
        <f t="shared" si="24"/>
        <v>82207.827934086876</v>
      </c>
      <c r="U112" s="5">
        <f t="shared" si="25"/>
        <v>94360.251222181148</v>
      </c>
      <c r="V112" s="5">
        <f t="shared" si="28"/>
        <v>107167.9340057496</v>
      </c>
      <c r="W112" s="87">
        <f t="shared" si="29"/>
        <v>1.3036220114181267</v>
      </c>
      <c r="X112" s="5">
        <f>'In离子浓度 '!M121</f>
        <v>5.6731353684356088E-4</v>
      </c>
      <c r="Y112" s="85">
        <f>过饱和度!Q110</f>
        <v>3.042758616787654E+64</v>
      </c>
      <c r="Z112" s="85">
        <f t="shared" si="26"/>
        <v>98269.37395717336</v>
      </c>
    </row>
    <row r="113" spans="6:26" x14ac:dyDescent="0.25">
      <c r="F113" s="5">
        <f>过饱和度!D111</f>
        <v>0.88445458002217114</v>
      </c>
      <c r="G113" s="5">
        <f>'Mg2+离子浓度'!M122</f>
        <v>0.5916202893994349</v>
      </c>
      <c r="H113" s="5">
        <f>过饱和度!H111</f>
        <v>151404096291.69415</v>
      </c>
      <c r="I113" s="5">
        <f t="shared" si="19"/>
        <v>55947.921430599854</v>
      </c>
      <c r="J113" s="5">
        <f t="shared" si="20"/>
        <v>84191.708045436026</v>
      </c>
      <c r="K113" s="5">
        <f t="shared" si="21"/>
        <v>109754.15444606853</v>
      </c>
      <c r="M113" s="5">
        <f>Gd离子浓度!M122</f>
        <v>1.1307921427716639E-3</v>
      </c>
      <c r="N113" s="5">
        <f>过饱和度!K111</f>
        <v>1.080678266812108E+20</v>
      </c>
      <c r="O113" s="5">
        <f t="shared" si="22"/>
        <v>83454.593406825617</v>
      </c>
      <c r="P113" s="5">
        <f t="shared" si="23"/>
        <v>94782.028406789977</v>
      </c>
      <c r="Q113" s="87">
        <f t="shared" si="27"/>
        <v>1.1357317139482692</v>
      </c>
      <c r="R113" s="5">
        <f>Nd离子浓度!M122</f>
        <v>3.2984402584149853E-3</v>
      </c>
      <c r="S113" s="5">
        <f>过饱和度!N111</f>
        <v>1.7731471760689592E+19</v>
      </c>
      <c r="T113" s="5">
        <f t="shared" si="24"/>
        <v>82207.833345411098</v>
      </c>
      <c r="U113" s="5">
        <f t="shared" si="25"/>
        <v>94360.253062553427</v>
      </c>
      <c r="V113" s="5">
        <f t="shared" si="28"/>
        <v>107167.93193932623</v>
      </c>
      <c r="W113" s="87">
        <f t="shared" si="29"/>
        <v>1.3036219004707343</v>
      </c>
      <c r="X113" s="5">
        <f>'In离子浓度 '!M122</f>
        <v>5.6924428724986669E-4</v>
      </c>
      <c r="Y113" s="85">
        <f>过饱和度!Q111</f>
        <v>3.0635523450837006E+64</v>
      </c>
      <c r="Z113" s="85">
        <f t="shared" si="26"/>
        <v>98269.531329974547</v>
      </c>
    </row>
    <row r="114" spans="6:26" x14ac:dyDescent="0.25">
      <c r="F114" s="5">
        <f>过饱和度!D112</f>
        <v>0.88745458002217115</v>
      </c>
      <c r="G114" s="5">
        <f>'Mg2+离子浓度'!M123</f>
        <v>0.59161931785850763</v>
      </c>
      <c r="H114" s="5">
        <f>过饱和度!H112</f>
        <v>151404630379.56464</v>
      </c>
      <c r="I114" s="5">
        <f t="shared" si="19"/>
        <v>55947.930335186822</v>
      </c>
      <c r="J114" s="5">
        <f t="shared" si="20"/>
        <v>84191.712015754485</v>
      </c>
      <c r="K114" s="5">
        <f t="shared" si="21"/>
        <v>109754.15028106527</v>
      </c>
      <c r="M114" s="5">
        <f>Gd离子浓度!M123</f>
        <v>1.1307913217813831E-3</v>
      </c>
      <c r="N114" s="5">
        <f>过饱和度!K112</f>
        <v>1.0806858624553624E+20</v>
      </c>
      <c r="O114" s="5">
        <f t="shared" si="22"/>
        <v>83454.598006536267</v>
      </c>
      <c r="P114" s="5">
        <f t="shared" si="23"/>
        <v>94782.02995465284</v>
      </c>
      <c r="Q114" s="87">
        <f t="shared" si="27"/>
        <v>1.1357316698982769</v>
      </c>
      <c r="R114" s="5">
        <f>Nd离子浓度!M123</f>
        <v>3.2984392391330725E-3</v>
      </c>
      <c r="S114" s="5">
        <f>过饱和度!N112</f>
        <v>1.7731603782204346E+19</v>
      </c>
      <c r="T114" s="5">
        <f t="shared" si="24"/>
        <v>82207.838756705693</v>
      </c>
      <c r="U114" s="5">
        <f t="shared" si="25"/>
        <v>94360.254902915534</v>
      </c>
      <c r="V114" s="5">
        <f t="shared" si="28"/>
        <v>107167.92987291532</v>
      </c>
      <c r="W114" s="87">
        <f t="shared" si="29"/>
        <v>1.3036217895239781</v>
      </c>
      <c r="X114" s="5">
        <f>'In离子浓度 '!M123</f>
        <v>5.7117503705953311E-4</v>
      </c>
      <c r="Y114" s="85">
        <f>过饱和度!Q112</f>
        <v>3.0844171992537033E+64</v>
      </c>
      <c r="Z114" s="85">
        <f t="shared" si="26"/>
        <v>98269.688149775247</v>
      </c>
    </row>
    <row r="115" spans="6:26" x14ac:dyDescent="0.25">
      <c r="F115" s="5">
        <f>过饱和度!D113</f>
        <v>0.88945458002217115</v>
      </c>
      <c r="G115" s="5">
        <f>'Mg2+离子浓度'!M124</f>
        <v>0.59161852459996511</v>
      </c>
      <c r="H115" s="5">
        <f>过饱和度!H113</f>
        <v>151404847116.26404</v>
      </c>
      <c r="I115" s="5">
        <f t="shared" si="19"/>
        <v>55947.933948722675</v>
      </c>
      <c r="J115" s="5">
        <f t="shared" si="20"/>
        <v>84191.713626933866</v>
      </c>
      <c r="K115" s="5">
        <f t="shared" si="21"/>
        <v>109754.14755467251</v>
      </c>
      <c r="M115" s="5">
        <f>Gd离子浓度!M124</f>
        <v>1.130790651446113E-3</v>
      </c>
      <c r="N115" s="5">
        <f>过饱和度!K113</f>
        <v>1.0806897158597915E+20</v>
      </c>
      <c r="O115" s="5">
        <f t="shared" si="22"/>
        <v>83454.600340037927</v>
      </c>
      <c r="P115" s="5">
        <f t="shared" si="23"/>
        <v>94782.030739906681</v>
      </c>
      <c r="Q115" s="87">
        <f t="shared" si="27"/>
        <v>1.1357316475510619</v>
      </c>
      <c r="R115" s="5">
        <f>Nd离子浓度!M124</f>
        <v>3.2984384068931341E-3</v>
      </c>
      <c r="S115" s="5">
        <f>过饱和度!N113</f>
        <v>1.7731673045265979E+19</v>
      </c>
      <c r="T115" s="5">
        <f t="shared" si="24"/>
        <v>82207.841595641279</v>
      </c>
      <c r="U115" s="5">
        <f t="shared" si="25"/>
        <v>94360.255868427441</v>
      </c>
      <c r="V115" s="5">
        <f t="shared" si="28"/>
        <v>107167.92886078886</v>
      </c>
      <c r="W115" s="87">
        <f t="shared" si="29"/>
        <v>1.3036217321933798</v>
      </c>
      <c r="X115" s="5">
        <f>'In离子浓度 '!M124</f>
        <v>5.7246217682894703E-4</v>
      </c>
      <c r="Y115" s="85">
        <f>过饱和度!Q113</f>
        <v>3.0983600656082306E+64</v>
      </c>
      <c r="Z115" s="85">
        <f t="shared" si="26"/>
        <v>98269.792342116198</v>
      </c>
    </row>
    <row r="116" spans="6:26" x14ac:dyDescent="0.25">
      <c r="F116" s="5">
        <f>过饱和度!D114</f>
        <v>0.89945458002217116</v>
      </c>
      <c r="G116" s="5">
        <f>'Mg2+离子浓度'!M125</f>
        <v>0.59161675082231846</v>
      </c>
      <c r="H116" s="5">
        <f>过饱和度!H114</f>
        <v>151408029253.25055</v>
      </c>
      <c r="I116" s="5">
        <f t="shared" si="19"/>
        <v>55947.987002164045</v>
      </c>
      <c r="J116" s="5">
        <f t="shared" si="20"/>
        <v>84191.73728204178</v>
      </c>
      <c r="K116" s="5">
        <f t="shared" si="21"/>
        <v>109754.13316568793</v>
      </c>
      <c r="M116" s="5">
        <f>Gd离子浓度!M125</f>
        <v>1.1307891525317692E-3</v>
      </c>
      <c r="N116" s="5">
        <f>过饱和度!K114</f>
        <v>1.0807272137456725E+20</v>
      </c>
      <c r="O116" s="5">
        <f t="shared" si="22"/>
        <v>83454.623047129964</v>
      </c>
      <c r="P116" s="5">
        <f t="shared" si="23"/>
        <v>94782.038381139428</v>
      </c>
      <c r="Q116" s="87">
        <f t="shared" si="27"/>
        <v>1.1357314300924042</v>
      </c>
      <c r="R116" s="5">
        <f>Nd离子浓度!M125</f>
        <v>3.2984365459485265E-3</v>
      </c>
      <c r="S116" s="5">
        <f>过饱和度!N114</f>
        <v>1.7732301801328359E+19</v>
      </c>
      <c r="T116" s="5">
        <f t="shared" si="24"/>
        <v>82207.867366387305</v>
      </c>
      <c r="U116" s="5">
        <f t="shared" si="25"/>
        <v>94360.264632965482</v>
      </c>
      <c r="V116" s="5">
        <f t="shared" si="28"/>
        <v>107167.91829549559</v>
      </c>
      <c r="W116" s="87">
        <f t="shared" si="29"/>
        <v>1.3036211950112431</v>
      </c>
      <c r="X116" s="5">
        <f>'In离子浓度 '!M125</f>
        <v>5.7889827126661128E-4</v>
      </c>
      <c r="Y116" s="85">
        <f>过饱和度!Q114</f>
        <v>3.1686486482168743E+64</v>
      </c>
      <c r="Z116" s="85">
        <f t="shared" si="26"/>
        <v>98270.310416934299</v>
      </c>
    </row>
    <row r="117" spans="6:26" x14ac:dyDescent="0.25">
      <c r="F117" s="5">
        <f>过饱和度!D115</f>
        <v>0.92945458002217118</v>
      </c>
      <c r="G117" s="5">
        <f>'Mg2+离子浓度'!M126</f>
        <v>0.5916136785585242</v>
      </c>
      <c r="H117" s="5">
        <f>过饱和度!H115</f>
        <v>151419728431.89032</v>
      </c>
      <c r="I117" s="5">
        <f t="shared" si="19"/>
        <v>55948.18204373886</v>
      </c>
      <c r="J117" s="5">
        <f t="shared" si="20"/>
        <v>84191.824245718104</v>
      </c>
      <c r="K117" s="5">
        <f t="shared" si="21"/>
        <v>109754.08922349867</v>
      </c>
      <c r="M117" s="5">
        <f>Gd离子浓度!M126</f>
        <v>1.1307865563394109E-3</v>
      </c>
      <c r="N117" s="5">
        <f>过饱和度!K115</f>
        <v>1.080858414358661E+20</v>
      </c>
      <c r="O117" s="5">
        <f t="shared" si="22"/>
        <v>83454.702489971183</v>
      </c>
      <c r="P117" s="5">
        <f t="shared" si="23"/>
        <v>94782.065114680605</v>
      </c>
      <c r="Q117" s="87">
        <f t="shared" si="27"/>
        <v>1.1357306692941675</v>
      </c>
      <c r="R117" s="5">
        <f>Nd离子浓度!M126</f>
        <v>3.2984333226997358E-3</v>
      </c>
      <c r="S117" s="5">
        <f>过饱和度!N115</f>
        <v>1.7734477894771137E+19</v>
      </c>
      <c r="T117" s="5">
        <f t="shared" si="24"/>
        <v>82207.956550188319</v>
      </c>
      <c r="U117" s="5">
        <f t="shared" si="25"/>
        <v>94360.294964040513</v>
      </c>
      <c r="V117" s="5">
        <f t="shared" si="28"/>
        <v>107167.8809543048</v>
      </c>
      <c r="W117" s="87">
        <f t="shared" si="29"/>
        <v>1.3036193265414442</v>
      </c>
      <c r="X117" s="5">
        <f>'In离子浓度 '!M126</f>
        <v>5.9820694983387659E-4</v>
      </c>
      <c r="Y117" s="85">
        <f>过饱和度!Q115</f>
        <v>3.3843862630478017E+64</v>
      </c>
      <c r="Z117" s="85">
        <f t="shared" si="26"/>
        <v>98271.830290342768</v>
      </c>
    </row>
    <row r="118" spans="6:26" x14ac:dyDescent="0.25">
      <c r="F118" s="5">
        <f>过饱和度!D116</f>
        <v>0.9594545800221711</v>
      </c>
      <c r="G118" s="5">
        <f>'Mg2+离子浓度'!M127</f>
        <v>0.59161060631068418</v>
      </c>
      <c r="H118" s="5">
        <f>过饱和度!H116</f>
        <v>151431427910.87823</v>
      </c>
      <c r="I118" s="5">
        <f t="shared" si="19"/>
        <v>55948.37707417518</v>
      </c>
      <c r="J118" s="5">
        <f t="shared" si="20"/>
        <v>84191.911204214746</v>
      </c>
      <c r="K118" s="5">
        <f t="shared" si="21"/>
        <v>109754.04528343791</v>
      </c>
      <c r="M118" s="5">
        <f>Gd离子浓度!M127</f>
        <v>1.1307839601530129E-3</v>
      </c>
      <c r="N118" s="5">
        <f>过饱和度!K116</f>
        <v>1.0809896244358596E+20</v>
      </c>
      <c r="O118" s="5">
        <f t="shared" si="22"/>
        <v>83454.78192834786</v>
      </c>
      <c r="P118" s="5">
        <f t="shared" si="23"/>
        <v>94782.0918467015</v>
      </c>
      <c r="Q118" s="87">
        <f t="shared" si="27"/>
        <v>1.1357299085399202</v>
      </c>
      <c r="R118" s="5">
        <f>Nd离子浓度!M127</f>
        <v>3.298430099454094E-3</v>
      </c>
      <c r="S118" s="5">
        <f>过饱和度!N116</f>
        <v>1.7736654149209151E+19</v>
      </c>
      <c r="T118" s="5">
        <f t="shared" si="24"/>
        <v>82208.045728999758</v>
      </c>
      <c r="U118" s="5">
        <f t="shared" si="25"/>
        <v>94360.32529339545</v>
      </c>
      <c r="V118" s="5">
        <f t="shared" si="28"/>
        <v>107167.84361526513</v>
      </c>
      <c r="W118" s="87">
        <f t="shared" si="29"/>
        <v>1.3036174581809885</v>
      </c>
      <c r="X118" s="5">
        <f>'In离子浓度 '!M127</f>
        <v>6.1751560953260387E-4</v>
      </c>
      <c r="Y118" s="85">
        <f>过饱和度!Q116</f>
        <v>3.6072839125778668E+64</v>
      </c>
      <c r="Z118" s="85">
        <f t="shared" si="26"/>
        <v>98273.300153754564</v>
      </c>
    </row>
    <row r="119" spans="6:26" x14ac:dyDescent="0.25">
      <c r="F119" s="5">
        <f>过饱和度!D117</f>
        <v>0.97945458002217112</v>
      </c>
      <c r="G119" s="5">
        <f>'Mg2+离子浓度'!M128</f>
        <v>0.5916080978438536</v>
      </c>
      <c r="H119" s="5">
        <f>过饱和度!H117</f>
        <v>151438787070.47119</v>
      </c>
      <c r="I119" s="5">
        <f t="shared" si="19"/>
        <v>55948.499743171065</v>
      </c>
      <c r="J119" s="5">
        <f t="shared" si="20"/>
        <v>84191.965898704264</v>
      </c>
      <c r="K119" s="5">
        <f t="shared" si="21"/>
        <v>109754.01615018272</v>
      </c>
      <c r="M119" s="5">
        <f>Gd离子浓度!M128</f>
        <v>1.1307818403805622E-3</v>
      </c>
      <c r="N119" s="5">
        <f>过饱和度!K117</f>
        <v>1.0810732743172083E+20</v>
      </c>
      <c r="O119" s="5">
        <f t="shared" si="22"/>
        <v>83454.832567085308</v>
      </c>
      <c r="P119" s="5">
        <f t="shared" si="23"/>
        <v>94782.108887269307</v>
      </c>
      <c r="Q119" s="87">
        <f t="shared" si="27"/>
        <v>1.1357294235906417</v>
      </c>
      <c r="R119" s="5">
        <f>Nd离子浓度!M128</f>
        <v>3.2984274676876209E-3</v>
      </c>
      <c r="S119" s="5">
        <f>过饱和度!N117</f>
        <v>1.7738045758077649E+19</v>
      </c>
      <c r="T119" s="5">
        <f t="shared" si="24"/>
        <v>82208.102748439502</v>
      </c>
      <c r="U119" s="5">
        <f t="shared" si="25"/>
        <v>94360.344685465345</v>
      </c>
      <c r="V119" s="5">
        <f t="shared" si="28"/>
        <v>107167.81987943783</v>
      </c>
      <c r="W119" s="87">
        <f t="shared" si="29"/>
        <v>1.3036162652649481</v>
      </c>
      <c r="X119" s="5">
        <f>'In离子浓度 '!M128</f>
        <v>6.3038794864783883E-4</v>
      </c>
      <c r="Y119" s="85">
        <f>过饱和度!Q117</f>
        <v>3.7598376119454343E+64</v>
      </c>
      <c r="Z119" s="85">
        <f t="shared" si="26"/>
        <v>98274.253688425742</v>
      </c>
    </row>
    <row r="120" spans="6:26" x14ac:dyDescent="0.25">
      <c r="F120" s="5">
        <f>过饱和度!D118</f>
        <v>1.0294545800221711</v>
      </c>
      <c r="G120" s="5">
        <f>'Mg2+离子浓度'!M129</f>
        <v>0.59160413162636072</v>
      </c>
      <c r="H120" s="5">
        <f>过饱和度!H118</f>
        <v>151459392165.72775</v>
      </c>
      <c r="I120" s="5">
        <f t="shared" si="19"/>
        <v>55948.843173191555</v>
      </c>
      <c r="J120" s="5">
        <f t="shared" si="20"/>
        <v>84192.119023578751</v>
      </c>
      <c r="K120" s="5">
        <f t="shared" si="21"/>
        <v>109753.94252533927</v>
      </c>
      <c r="M120" s="5">
        <f>Gd离子浓度!M129</f>
        <v>1.1307784887323127E-3</v>
      </c>
      <c r="N120" s="5">
        <f>过饱和度!K118</f>
        <v>1.0813015904376109E+20</v>
      </c>
      <c r="O120" s="5">
        <f t="shared" si="22"/>
        <v>83454.970760667173</v>
      </c>
      <c r="P120" s="5">
        <f t="shared" si="23"/>
        <v>94782.155391099135</v>
      </c>
      <c r="Q120" s="87">
        <f t="shared" si="27"/>
        <v>1.135728100162136</v>
      </c>
      <c r="R120" s="5">
        <f>Nd离子浓度!M129</f>
        <v>3.298423306502778E-3</v>
      </c>
      <c r="S120" s="5">
        <f>过饱和度!N118</f>
        <v>1.7741822130271492E+19</v>
      </c>
      <c r="T120" s="5">
        <f t="shared" si="24"/>
        <v>82208.257456721753</v>
      </c>
      <c r="U120" s="5">
        <f t="shared" si="25"/>
        <v>94360.39730104903</v>
      </c>
      <c r="V120" s="5">
        <f t="shared" si="28"/>
        <v>107167.75475726476</v>
      </c>
      <c r="W120" s="87">
        <f t="shared" si="29"/>
        <v>1.303613019819607</v>
      </c>
      <c r="X120" s="5">
        <f>'In离子浓度 '!M129</f>
        <v>6.6256921800293624E-4</v>
      </c>
      <c r="Y120" s="85">
        <f>过饱和度!Q118</f>
        <v>4.1552943225003182E+64</v>
      </c>
      <c r="Z120" s="85">
        <f t="shared" si="26"/>
        <v>98276.552692505487</v>
      </c>
    </row>
    <row r="121" spans="6:26" x14ac:dyDescent="0.25">
      <c r="F121" s="5">
        <f>过饱和度!D119</f>
        <v>1.0794545800221711</v>
      </c>
      <c r="G121" s="5">
        <f>'Mg2+离子浓度'!M130</f>
        <v>0.59160016543545801</v>
      </c>
      <c r="H121" s="5">
        <f>过饱和度!H119</f>
        <v>151479998322.5304</v>
      </c>
      <c r="I121" s="5">
        <f t="shared" si="19"/>
        <v>55949.186570846643</v>
      </c>
      <c r="J121" s="5">
        <f t="shared" si="20"/>
        <v>84192.272133361155</v>
      </c>
      <c r="K121" s="5">
        <f t="shared" si="21"/>
        <v>109753.86890658343</v>
      </c>
      <c r="M121" s="5">
        <f>Gd离子浓度!M130</f>
        <v>1.1307751370939975E-3</v>
      </c>
      <c r="N121" s="5">
        <f>过饱和度!K119</f>
        <v>1.0815299361205092E+20</v>
      </c>
      <c r="O121" s="5">
        <f t="shared" si="22"/>
        <v>83455.108941291561</v>
      </c>
      <c r="P121" s="5">
        <f t="shared" si="23"/>
        <v>94782.201890514421</v>
      </c>
      <c r="Q121" s="87">
        <f t="shared" si="27"/>
        <v>1.1357267768614521</v>
      </c>
      <c r="R121" s="5">
        <f>Nd离子浓度!M130</f>
        <v>3.2984191453231853E-3</v>
      </c>
      <c r="S121" s="5">
        <f>过饱和度!N119</f>
        <v>1.774559900032957E+19</v>
      </c>
      <c r="T121" s="5">
        <f t="shared" si="24"/>
        <v>82208.412150529621</v>
      </c>
      <c r="U121" s="5">
        <f t="shared" si="25"/>
        <v>94360.449911640389</v>
      </c>
      <c r="V121" s="5">
        <f t="shared" si="28"/>
        <v>107167.68964134382</v>
      </c>
      <c r="W121" s="87">
        <f t="shared" si="29"/>
        <v>1.3036097746920587</v>
      </c>
      <c r="X121" s="5">
        <f>'In离子浓度 '!M130</f>
        <v>6.947504467592296E-4</v>
      </c>
      <c r="Y121" s="85">
        <f>过饱和度!Q119</f>
        <v>4.5707022434432859E+64</v>
      </c>
      <c r="Z121" s="85">
        <f t="shared" si="26"/>
        <v>98278.738843694169</v>
      </c>
    </row>
    <row r="122" spans="6:26" x14ac:dyDescent="0.25">
      <c r="F122" s="5">
        <f>过饱和度!D120</f>
        <v>1.1294545800221711</v>
      </c>
      <c r="G122" s="5">
        <f>'Mg2+离子浓度'!M131</f>
        <v>0.59159619927114515</v>
      </c>
      <c r="H122" s="5">
        <f>过饱和度!H120</f>
        <v>151500605540.81409</v>
      </c>
      <c r="I122" s="5">
        <f t="shared" si="19"/>
        <v>55949.52993614164</v>
      </c>
      <c r="J122" s="5">
        <f t="shared" si="20"/>
        <v>84192.425228054053</v>
      </c>
      <c r="K122" s="5">
        <f t="shared" si="21"/>
        <v>109753.79529391431</v>
      </c>
      <c r="M122" s="5">
        <f>Gd离子浓度!M131</f>
        <v>1.1307717854656168E-3</v>
      </c>
      <c r="N122" s="5">
        <f>过饱和度!K120</f>
        <v>1.0817583113671015E+20</v>
      </c>
      <c r="O122" s="5">
        <f t="shared" si="22"/>
        <v>83455.247108960612</v>
      </c>
      <c r="P122" s="5">
        <f t="shared" si="23"/>
        <v>94782.248385515893</v>
      </c>
      <c r="Q122" s="87">
        <f t="shared" si="27"/>
        <v>1.1357254536885686</v>
      </c>
      <c r="R122" s="5">
        <f>Nd离子浓度!M131</f>
        <v>3.2984149841488414E-3</v>
      </c>
      <c r="S122" s="5">
        <f>过饱和度!N120</f>
        <v>1.7749376368274049E+19</v>
      </c>
      <c r="T122" s="5">
        <f t="shared" si="24"/>
        <v>82208.566829865493</v>
      </c>
      <c r="U122" s="5">
        <f t="shared" si="25"/>
        <v>94360.502517240224</v>
      </c>
      <c r="V122" s="5">
        <f t="shared" si="28"/>
        <v>107167.62453167397</v>
      </c>
      <c r="W122" s="87">
        <f t="shared" si="29"/>
        <v>1.3036065298822497</v>
      </c>
      <c r="X122" s="5">
        <f>'In离子浓度 '!M131</f>
        <v>7.2693163491677031E-4</v>
      </c>
      <c r="Y122" s="85">
        <f>过饱和度!Q120</f>
        <v>5.0060866773626026E+64</v>
      </c>
      <c r="Z122" s="85">
        <f t="shared" si="26"/>
        <v>98280.822561514564</v>
      </c>
    </row>
    <row r="123" spans="6:26" x14ac:dyDescent="0.25">
      <c r="F123" s="5">
        <f>过饱和度!D121</f>
        <v>1.1726036110922402</v>
      </c>
      <c r="G123" s="5">
        <f>'Mg2+离子浓度'!M132</f>
        <v>0.59159251485808817</v>
      </c>
      <c r="H123" s="5">
        <f>过饱和度!H121</f>
        <v>151518139353.90317</v>
      </c>
      <c r="I123" s="5">
        <f t="shared" si="19"/>
        <v>55949.822051792544</v>
      </c>
      <c r="J123" s="5">
        <f t="shared" si="20"/>
        <v>84192.555471785119</v>
      </c>
      <c r="K123" s="5">
        <f t="shared" si="21"/>
        <v>109753.7318628566</v>
      </c>
      <c r="M123" s="5">
        <f>Gd离子浓度!M132</f>
        <v>1.1307686719209977E-3</v>
      </c>
      <c r="N123" s="5">
        <f>过饱和度!K121</f>
        <v>1.0819532399299941E+20</v>
      </c>
      <c r="O123" s="5">
        <f t="shared" si="22"/>
        <v>83455.365016900018</v>
      </c>
      <c r="P123" s="5">
        <f t="shared" si="23"/>
        <v>94782.288062843727</v>
      </c>
      <c r="Q123" s="87">
        <f t="shared" si="27"/>
        <v>1.1357243245374335</v>
      </c>
      <c r="R123" s="5">
        <f>Nd离子浓度!M132</f>
        <v>3.2984111185579792E-3</v>
      </c>
      <c r="S123" s="5">
        <f>过饱和度!N121</f>
        <v>1.7752602811623244E+19</v>
      </c>
      <c r="T123" s="5">
        <f t="shared" si="24"/>
        <v>82208.698921807081</v>
      </c>
      <c r="U123" s="5">
        <f t="shared" si="25"/>
        <v>94360.547440935145</v>
      </c>
      <c r="V123" s="5">
        <f t="shared" si="28"/>
        <v>107167.56900533852</v>
      </c>
      <c r="W123" s="87">
        <f t="shared" si="29"/>
        <v>1.3036037598316828</v>
      </c>
      <c r="X123" s="5">
        <f>'In离子浓度 '!M132</f>
        <v>7.5470328360851473E-4</v>
      </c>
      <c r="Y123" s="85">
        <f>过饱和度!Q121</f>
        <v>5.397872220700474E+64</v>
      </c>
      <c r="Z123" s="85">
        <f t="shared" si="26"/>
        <v>98282.545313054012</v>
      </c>
    </row>
    <row r="124" spans="6:26" x14ac:dyDescent="0.25">
      <c r="F124" s="5">
        <f>过饱和度!D122</f>
        <v>1.1726036111922402</v>
      </c>
      <c r="G124" s="5">
        <f>'Mg2+离子浓度'!M133</f>
        <v>0.59159449038647904</v>
      </c>
      <c r="H124" s="5">
        <f>过饱和度!H122</f>
        <v>151519655374.15344</v>
      </c>
      <c r="I124" s="5">
        <f t="shared" si="19"/>
        <v>55949.847307189761</v>
      </c>
      <c r="J124" s="5">
        <f t="shared" si="20"/>
        <v>84192.566732224572</v>
      </c>
      <c r="K124" s="5">
        <f t="shared" si="21"/>
        <v>109753.72935728313</v>
      </c>
      <c r="M124" s="5">
        <f>Gd离子浓度!M133</f>
        <v>1.130772447856931E-3</v>
      </c>
      <c r="N124" s="5">
        <f>过饱和度!K122</f>
        <v>1.0819676716458402E+20</v>
      </c>
      <c r="O124" s="5">
        <f t="shared" si="22"/>
        <v>83455.373745430101</v>
      </c>
      <c r="P124" s="5">
        <f t="shared" si="23"/>
        <v>94782.29100008923</v>
      </c>
      <c r="Q124" s="87">
        <f t="shared" si="27"/>
        <v>1.1357242409483472</v>
      </c>
      <c r="R124" s="5">
        <f>Nd离子浓度!M133</f>
        <v>3.2984221327132532E-3</v>
      </c>
      <c r="S124" s="5">
        <f>过饱和度!N122</f>
        <v>1.7752839605464322E+19</v>
      </c>
      <c r="T124" s="5">
        <f t="shared" si="24"/>
        <v>82208.708615244788</v>
      </c>
      <c r="U124" s="5">
        <f t="shared" si="25"/>
        <v>94360.550737614467</v>
      </c>
      <c r="V124" s="5">
        <f t="shared" si="28"/>
        <v>107167.5648619452</v>
      </c>
      <c r="W124" s="87">
        <f t="shared" si="29"/>
        <v>1.3036035557195462</v>
      </c>
      <c r="X124" s="5">
        <f>'In离子浓度 '!M133</f>
        <v>7.5470328356593507E-4</v>
      </c>
      <c r="Y124" s="85">
        <f>过饱和度!Q122</f>
        <v>5.3979801702830359E+64</v>
      </c>
      <c r="Z124" s="85">
        <f t="shared" si="26"/>
        <v>98282.545769937831</v>
      </c>
    </row>
    <row r="125" spans="6:26" x14ac:dyDescent="0.25">
      <c r="F125" s="5">
        <f>过饱和度!D123</f>
        <v>1.1726036114922402</v>
      </c>
      <c r="G125" s="5">
        <f>'Mg2+离子浓度'!M134</f>
        <v>0.59160041719654555</v>
      </c>
      <c r="H125" s="5">
        <f>过饱和度!H123</f>
        <v>151524203711.00137</v>
      </c>
      <c r="I125" s="5">
        <f t="shared" si="19"/>
        <v>55949.92307635639</v>
      </c>
      <c r="J125" s="5">
        <f t="shared" si="20"/>
        <v>84192.600514847887</v>
      </c>
      <c r="K125" s="5">
        <f t="shared" si="21"/>
        <v>109753.72184052416</v>
      </c>
      <c r="M125" s="5">
        <f>Gd离子浓度!M134</f>
        <v>1.1307837758547795E-3</v>
      </c>
      <c r="N125" s="5">
        <f>过饱和度!K123</f>
        <v>1.0820109695319436E+20</v>
      </c>
      <c r="O125" s="5">
        <f t="shared" si="22"/>
        <v>83455.399931938126</v>
      </c>
      <c r="P125" s="5">
        <f t="shared" si="23"/>
        <v>94782.299812133278</v>
      </c>
      <c r="Q125" s="87">
        <f t="shared" si="27"/>
        <v>1.1357239901723888</v>
      </c>
      <c r="R125" s="5">
        <f>Nd离子浓度!M134</f>
        <v>3.2984551754150298E-3</v>
      </c>
      <c r="S125" s="5">
        <f>过饱和度!N123</f>
        <v>1.7753550030207846E+19</v>
      </c>
      <c r="T125" s="5">
        <f t="shared" si="24"/>
        <v>82208.737696505734</v>
      </c>
      <c r="U125" s="5">
        <f t="shared" si="25"/>
        <v>94360.560627973173</v>
      </c>
      <c r="V125" s="5">
        <f t="shared" si="28"/>
        <v>107167.5524313053</v>
      </c>
      <c r="W125" s="87">
        <f t="shared" si="29"/>
        <v>1.3036029433628007</v>
      </c>
      <c r="X125" s="5">
        <f>'In离子浓度 '!M134</f>
        <v>7.5470328349218504E-4</v>
      </c>
      <c r="Y125" s="85">
        <f>过饱和度!Q123</f>
        <v>5.3983040474652614E+64</v>
      </c>
      <c r="Z125" s="85">
        <f t="shared" si="26"/>
        <v>98282.54714065374</v>
      </c>
    </row>
    <row r="126" spans="6:26" x14ac:dyDescent="0.25">
      <c r="F126" s="5">
        <f>过饱和度!D124</f>
        <v>1.1726036118922403</v>
      </c>
      <c r="G126" s="5">
        <f>'Mg2+离子浓度'!M135</f>
        <v>0.59160831966484206</v>
      </c>
      <c r="H126" s="5">
        <f>过饱和度!H124</f>
        <v>151530268354.28497</v>
      </c>
      <c r="I126" s="5">
        <f t="shared" si="19"/>
        <v>55950.024101355513</v>
      </c>
      <c r="J126" s="5">
        <f t="shared" si="20"/>
        <v>84192.645558047472</v>
      </c>
      <c r="K126" s="5">
        <f t="shared" si="21"/>
        <v>109753.71181825112</v>
      </c>
      <c r="M126" s="5">
        <f>Gd离子浓度!M135</f>
        <v>1.1307988798982826E-3</v>
      </c>
      <c r="N126" s="5">
        <f>过饱和度!K124</f>
        <v>1.0820687025250635E+20</v>
      </c>
      <c r="O126" s="5">
        <f t="shared" si="22"/>
        <v>83455.434847057695</v>
      </c>
      <c r="P126" s="5">
        <f t="shared" si="23"/>
        <v>94782.311561446782</v>
      </c>
      <c r="Q126" s="87">
        <f t="shared" si="27"/>
        <v>1.1357236558068025</v>
      </c>
      <c r="R126" s="5">
        <f>Nd离子浓度!M135</f>
        <v>3.2984992324083047E-3</v>
      </c>
      <c r="S126" s="5">
        <f>过饱和度!N124</f>
        <v>1.7754497303444697E+19</v>
      </c>
      <c r="T126" s="5">
        <f t="shared" si="24"/>
        <v>82208.776471250982</v>
      </c>
      <c r="U126" s="5">
        <f t="shared" si="25"/>
        <v>94360.573815022683</v>
      </c>
      <c r="V126" s="5">
        <f t="shared" si="28"/>
        <v>107167.5358572252</v>
      </c>
      <c r="W126" s="87">
        <f t="shared" si="29"/>
        <v>1.3036021268933795</v>
      </c>
      <c r="X126" s="5">
        <f>'In离子浓度 '!M135</f>
        <v>7.5470328340702594E-4</v>
      </c>
      <c r="Y126" s="85">
        <f>过饱和度!Q124</f>
        <v>5.3987359132029541E+64</v>
      </c>
      <c r="Z126" s="85">
        <f t="shared" si="26"/>
        <v>98282.548968269286</v>
      </c>
    </row>
    <row r="127" spans="6:26" x14ac:dyDescent="0.25">
      <c r="F127" s="5">
        <f>过饱和度!D125</f>
        <v>1.1726036120922403</v>
      </c>
      <c r="G127" s="5">
        <f>'Mg2+离子浓度'!M136</f>
        <v>0.59161227082551759</v>
      </c>
      <c r="H127" s="5">
        <f>过饱和度!H125</f>
        <v>151533300666.22769</v>
      </c>
      <c r="I127" s="5">
        <f t="shared" si="19"/>
        <v>55950.074612069009</v>
      </c>
      <c r="J127" s="5">
        <f t="shared" si="20"/>
        <v>84192.668078829476</v>
      </c>
      <c r="K127" s="5">
        <f t="shared" si="21"/>
        <v>109753.70680717913</v>
      </c>
      <c r="M127" s="5">
        <f>Gd离子浓度!M136</f>
        <v>1.1308064318579453E-3</v>
      </c>
      <c r="N127" s="5">
        <f>过饱和度!K125</f>
        <v>1.0820975692762659E+20</v>
      </c>
      <c r="O127" s="5">
        <f t="shared" si="22"/>
        <v>83455.452304032966</v>
      </c>
      <c r="P127" s="5">
        <f t="shared" si="23"/>
        <v>94782.317435905541</v>
      </c>
      <c r="Q127" s="87">
        <f t="shared" si="27"/>
        <v>1.1357234886296963</v>
      </c>
      <c r="R127" s="5">
        <f>Nd离子浓度!M136</f>
        <v>3.2985212608278558E-3</v>
      </c>
      <c r="S127" s="5">
        <f>过饱和度!N125</f>
        <v>1.7754970944801059E+19</v>
      </c>
      <c r="T127" s="5">
        <f t="shared" si="24"/>
        <v>82208.795857996083</v>
      </c>
      <c r="U127" s="5">
        <f t="shared" si="25"/>
        <v>94360.580408332389</v>
      </c>
      <c r="V127" s="5">
        <f t="shared" si="28"/>
        <v>107167.52757047424</v>
      </c>
      <c r="W127" s="87">
        <f t="shared" si="29"/>
        <v>1.3036017186724251</v>
      </c>
      <c r="X127" s="5">
        <f>'In离子浓度 '!M136</f>
        <v>7.5470328334680935E-4</v>
      </c>
      <c r="Y127" s="85">
        <f>过饱和度!Q125</f>
        <v>5.3989518511045767E+64</v>
      </c>
      <c r="Z127" s="85">
        <f t="shared" si="26"/>
        <v>98282.54988204244</v>
      </c>
    </row>
    <row r="128" spans="6:26" x14ac:dyDescent="0.25">
      <c r="F128" s="5">
        <f>过饱和度!D126</f>
        <v>1.1726036210922401</v>
      </c>
      <c r="G128" s="5">
        <f>'Mg2+离子浓度'!M137</f>
        <v>0.59179008264325994</v>
      </c>
      <c r="H128" s="5">
        <f>过饱和度!H126</f>
        <v>151669805769.7356</v>
      </c>
      <c r="I128" s="5">
        <f t="shared" si="19"/>
        <v>55952.347323820359</v>
      </c>
      <c r="J128" s="5">
        <f t="shared" si="20"/>
        <v>84193.681378673864</v>
      </c>
      <c r="K128" s="5">
        <f t="shared" si="21"/>
        <v>109753.48133262036</v>
      </c>
      <c r="M128" s="5">
        <f>Gd离子浓度!M137</f>
        <v>1.1311462781259515E-3</v>
      </c>
      <c r="N128" s="5">
        <f>过饱和度!K126</f>
        <v>1.0833972508875966E+20</v>
      </c>
      <c r="O128" s="5">
        <f t="shared" si="22"/>
        <v>83456.237768151565</v>
      </c>
      <c r="P128" s="5">
        <f t="shared" si="23"/>
        <v>94782.581752081795</v>
      </c>
      <c r="Q128" s="87">
        <f t="shared" si="27"/>
        <v>1.1357159666769998</v>
      </c>
      <c r="R128" s="5">
        <f>Nd离子浓度!M137</f>
        <v>3.2995125496870941E-3</v>
      </c>
      <c r="S128" s="5">
        <f>过饱和度!N126</f>
        <v>1.7776295853896391E+19</v>
      </c>
      <c r="T128" s="5">
        <f t="shared" si="24"/>
        <v>82209.668146850396</v>
      </c>
      <c r="U128" s="5">
        <f t="shared" si="25"/>
        <v>94360.877067136258</v>
      </c>
      <c r="V128" s="5">
        <f t="shared" si="28"/>
        <v>107167.1547147922</v>
      </c>
      <c r="W128" s="87">
        <f t="shared" si="29"/>
        <v>1.3035833513323574</v>
      </c>
      <c r="X128" s="5">
        <f>'In离子浓度 '!M137</f>
        <v>7.5470328294286392E-4</v>
      </c>
      <c r="Y128" s="85">
        <f>过饱和度!Q126</f>
        <v>5.4086772626396119E+64</v>
      </c>
      <c r="Z128" s="85">
        <f t="shared" si="26"/>
        <v>98282.59099796199</v>
      </c>
    </row>
    <row r="129" spans="6:26" x14ac:dyDescent="0.25">
      <c r="F129" s="5">
        <f>过饱和度!D127</f>
        <v>1.1726037110922403</v>
      </c>
      <c r="G129" s="5">
        <f>'Mg2+离子浓度'!M138</f>
        <v>0.59356821234493429</v>
      </c>
      <c r="H129" s="5">
        <f>过饱和度!H127</f>
        <v>153039379415.86896</v>
      </c>
      <c r="I129" s="5">
        <f t="shared" si="19"/>
        <v>55975.029174333489</v>
      </c>
      <c r="J129" s="5">
        <f t="shared" si="20"/>
        <v>84203.792608000382</v>
      </c>
      <c r="K129" s="5">
        <f t="shared" si="21"/>
        <v>109751.22948186428</v>
      </c>
      <c r="M129" s="5">
        <f>Gd离子浓度!M138</f>
        <v>1.1345447505774554E-3</v>
      </c>
      <c r="N129" s="5">
        <f>过饱和度!K127</f>
        <v>1.0964586524429651E+20</v>
      </c>
      <c r="O129" s="5">
        <f t="shared" si="22"/>
        <v>83464.076574792038</v>
      </c>
      <c r="P129" s="5">
        <f t="shared" si="23"/>
        <v>94785.219489461932</v>
      </c>
      <c r="Q129" s="87">
        <f t="shared" si="27"/>
        <v>1.1356409053962879</v>
      </c>
      <c r="R129" s="5">
        <f>Nd离子浓度!M138</f>
        <v>3.30942545050946E-3</v>
      </c>
      <c r="S129" s="5">
        <f>过饱和度!N127</f>
        <v>1.7990604552956406E+19</v>
      </c>
      <c r="T129" s="5">
        <f t="shared" si="24"/>
        <v>82218.373352230017</v>
      </c>
      <c r="U129" s="5">
        <f t="shared" si="25"/>
        <v>94363.837519915687</v>
      </c>
      <c r="V129" s="5">
        <f t="shared" si="28"/>
        <v>107163.43387778525</v>
      </c>
      <c r="W129" s="87">
        <f t="shared" si="29"/>
        <v>1.3034000735904689</v>
      </c>
      <c r="X129" s="5">
        <f>'In离子浓度 '!M138</f>
        <v>7.5470328166547687E-4</v>
      </c>
      <c r="Y129" s="85">
        <f>过饱和度!Q127</f>
        <v>5.5067378997257521E+64</v>
      </c>
      <c r="Z129" s="85">
        <f t="shared" si="26"/>
        <v>98283.001403374277</v>
      </c>
    </row>
    <row r="130" spans="6:26" x14ac:dyDescent="0.25">
      <c r="F130" s="5">
        <f>过饱和度!D128</f>
        <v>1.1726046110922401</v>
      </c>
      <c r="G130" s="5">
        <f>'Mg2+离子浓度'!M139</f>
        <v>0.61134954533530572</v>
      </c>
      <c r="H130" s="5">
        <f>过饱和度!H128</f>
        <v>167191315398.47366</v>
      </c>
      <c r="I130" s="5">
        <f t="shared" si="19"/>
        <v>56197.411741359312</v>
      </c>
      <c r="J130" s="5">
        <f t="shared" si="20"/>
        <v>84302.775045195027</v>
      </c>
      <c r="K130" s="5">
        <f t="shared" si="21"/>
        <v>109728.99666538226</v>
      </c>
      <c r="M130" s="5">
        <f>Gd离子浓度!M139</f>
        <v>1.1685295054643782E-3</v>
      </c>
      <c r="N130" s="5">
        <f>过饱和度!K128</f>
        <v>1.2336661578924717E+20</v>
      </c>
      <c r="O130" s="5">
        <f t="shared" si="22"/>
        <v>83540.914053024011</v>
      </c>
      <c r="P130" s="5">
        <f t="shared" si="23"/>
        <v>94811.06586967349</v>
      </c>
      <c r="Q130" s="87">
        <f t="shared" si="27"/>
        <v>1.1349057757435623</v>
      </c>
      <c r="R130" s="5">
        <f>Nd离子浓度!M139</f>
        <v>3.4085544963568248E-3</v>
      </c>
      <c r="S130" s="5">
        <f>过饱和度!N128</f>
        <v>2.0241874931491824E+19</v>
      </c>
      <c r="T130" s="5">
        <f t="shared" si="24"/>
        <v>82303.694296166024</v>
      </c>
      <c r="U130" s="5">
        <f t="shared" si="25"/>
        <v>94392.841665685381</v>
      </c>
      <c r="V130" s="5">
        <f t="shared" si="28"/>
        <v>107126.98119523392</v>
      </c>
      <c r="W130" s="87">
        <f t="shared" si="29"/>
        <v>1.3016059863575802</v>
      </c>
      <c r="X130" s="5">
        <f>'In离子浓度 '!M139</f>
        <v>7.5470327762602375E-4</v>
      </c>
      <c r="Y130" s="85">
        <f>过饱和度!Q128</f>
        <v>6.5715691435306358E+64</v>
      </c>
      <c r="Z130" s="85">
        <f t="shared" si="26"/>
        <v>98287.0314485735</v>
      </c>
    </row>
    <row r="131" spans="6:26" x14ac:dyDescent="0.25">
      <c r="F131" s="5">
        <f>过饱和度!D129</f>
        <v>1.1726110979042044</v>
      </c>
      <c r="G131" s="5">
        <f>'Mg2+离子浓度'!M140</f>
        <v>0.7395097959739978</v>
      </c>
      <c r="H131" s="5">
        <f>过饱和度!H129</f>
        <v>295738949024.94031</v>
      </c>
      <c r="I131" s="5">
        <f t="shared" si="19"/>
        <v>57598.147705988209</v>
      </c>
      <c r="J131" s="5">
        <f t="shared" si="20"/>
        <v>84919.989349297175</v>
      </c>
      <c r="K131" s="5">
        <f t="shared" si="21"/>
        <v>109582.57989334589</v>
      </c>
      <c r="M131" s="5">
        <f>Gd离子浓度!M140</f>
        <v>1.4134770243640078E-3</v>
      </c>
      <c r="N131" s="5">
        <f>过饱和度!K129</f>
        <v>2.6388058073134455E+20</v>
      </c>
      <c r="O131" s="5">
        <f t="shared" si="22"/>
        <v>84024.23130144742</v>
      </c>
      <c r="P131" s="5">
        <f t="shared" si="23"/>
        <v>94973.260424757624</v>
      </c>
      <c r="Q131" s="87">
        <f t="shared" si="27"/>
        <v>1.1303079951309425</v>
      </c>
      <c r="R131" s="5">
        <f>Nd离子浓度!M140</f>
        <v>4.1230339916131214E-3</v>
      </c>
      <c r="S131" s="5">
        <f>过饱和度!N129</f>
        <v>4.3297031309826859E+19</v>
      </c>
      <c r="T131" s="5">
        <f t="shared" si="24"/>
        <v>82839.989463204052</v>
      </c>
      <c r="U131" s="5">
        <f t="shared" si="25"/>
        <v>94574.667952734948</v>
      </c>
      <c r="V131" s="5">
        <f t="shared" si="28"/>
        <v>106898.50332383043</v>
      </c>
      <c r="W131" s="87">
        <f t="shared" si="29"/>
        <v>1.2904214983189093</v>
      </c>
      <c r="X131" s="5">
        <f>'In离子浓度 '!M140</f>
        <v>7.5470326678133835E-4</v>
      </c>
      <c r="Y131" s="85">
        <f>过饱和度!Q129</f>
        <v>2.0548990323095342E+65</v>
      </c>
      <c r="Z131" s="85">
        <f t="shared" si="26"/>
        <v>98312.684731712579</v>
      </c>
    </row>
    <row r="132" spans="6:26" x14ac:dyDescent="0.25">
      <c r="F132" s="5">
        <f>过饱和度!D130</f>
        <v>1.1726136110922403</v>
      </c>
      <c r="G132" s="5">
        <f>'Mg2+离子浓度'!M141</f>
        <v>0.73950976082492803</v>
      </c>
      <c r="H132" s="5">
        <f>过饱和度!H130</f>
        <v>295738898371.12085</v>
      </c>
      <c r="I132" s="5">
        <f t="shared" si="19"/>
        <v>57598.147293875722</v>
      </c>
      <c r="J132" s="5">
        <f t="shared" si="20"/>
        <v>84919.989169267777</v>
      </c>
      <c r="K132" s="5">
        <f t="shared" si="21"/>
        <v>109582.57990394605</v>
      </c>
      <c r="M132" s="5">
        <f>Gd离子浓度!M141</f>
        <v>1.413476994661313E-3</v>
      </c>
      <c r="N132" s="5">
        <f>过饱和度!K130</f>
        <v>2.6388052620390213E+20</v>
      </c>
      <c r="O132" s="5">
        <f t="shared" si="22"/>
        <v>84024.231172903281</v>
      </c>
      <c r="P132" s="5">
        <f t="shared" si="23"/>
        <v>94973.260381707412</v>
      </c>
      <c r="Q132" s="87">
        <f t="shared" si="27"/>
        <v>1.1303079963477851</v>
      </c>
      <c r="R132" s="5">
        <f>Nd离子浓度!M141</f>
        <v>4.1230339547362153E-3</v>
      </c>
      <c r="S132" s="5">
        <f>过饱和度!N130</f>
        <v>4.3297022885652783E+19</v>
      </c>
      <c r="T132" s="5">
        <f t="shared" si="24"/>
        <v>82839.989328984171</v>
      </c>
      <c r="U132" s="5">
        <f t="shared" si="25"/>
        <v>94574.667907332638</v>
      </c>
      <c r="V132" s="5">
        <f t="shared" si="28"/>
        <v>106898.50338759433</v>
      </c>
      <c r="W132" s="87">
        <f t="shared" si="29"/>
        <v>1.2904215011794133</v>
      </c>
      <c r="X132" s="5">
        <f>'In离子浓度 '!M141</f>
        <v>7.5470487762480489E-4</v>
      </c>
      <c r="Y132" s="85">
        <f>过饱和度!Q130</f>
        <v>2.0549070414222932E+65</v>
      </c>
      <c r="Z132" s="85">
        <f t="shared" si="26"/>
        <v>98312.684818429698</v>
      </c>
    </row>
    <row r="133" spans="6:26" x14ac:dyDescent="0.25">
      <c r="F133" s="5">
        <f>过饱和度!D131</f>
        <v>1.1726236110922401</v>
      </c>
      <c r="G133" s="5">
        <f>'Mg2+离子浓度'!M142</f>
        <v>0.73950969071148021</v>
      </c>
      <c r="H133" s="5">
        <f>过饱和度!H131</f>
        <v>295738801132.12335</v>
      </c>
      <c r="I133" s="5">
        <f t="shared" si="19"/>
        <v>57598.14650275241</v>
      </c>
      <c r="J133" s="5">
        <f t="shared" si="20"/>
        <v>84919.988823669308</v>
      </c>
      <c r="K133" s="5">
        <f t="shared" si="21"/>
        <v>109582.57991913435</v>
      </c>
      <c r="M133" s="5">
        <f>Gd离子浓度!M142</f>
        <v>1.4134769354119958E-3</v>
      </c>
      <c r="N133" s="5">
        <f>过饱和度!K131</f>
        <v>2.6388042252482219E+20</v>
      </c>
      <c r="O133" s="5">
        <f t="shared" si="22"/>
        <v>84024.230928487959</v>
      </c>
      <c r="P133" s="5">
        <f t="shared" si="23"/>
        <v>94973.26029985123</v>
      </c>
      <c r="Q133" s="87">
        <f t="shared" si="27"/>
        <v>1.1303079986615034</v>
      </c>
      <c r="R133" s="5">
        <f>Nd离子浓度!M142</f>
        <v>4.1230338811761719E-3</v>
      </c>
      <c r="S133" s="5">
        <f>过饱和度!N131</f>
        <v>4.329700691661013E+19</v>
      </c>
      <c r="T133" s="5">
        <f t="shared" si="24"/>
        <v>82839.989074554062</v>
      </c>
      <c r="U133" s="5">
        <f t="shared" si="25"/>
        <v>94574.667821267067</v>
      </c>
      <c r="V133" s="5">
        <f t="shared" si="28"/>
        <v>106898.50350913288</v>
      </c>
      <c r="W133" s="87">
        <f t="shared" si="29"/>
        <v>1.2904215066098899</v>
      </c>
      <c r="X133" s="5">
        <f>'In离子浓度 '!M142</f>
        <v>7.5471130058086448E-4</v>
      </c>
      <c r="Y133" s="85">
        <f>过饱和度!Q131</f>
        <v>2.0549405758587405E+65</v>
      </c>
      <c r="Z133" s="85">
        <f t="shared" si="26"/>
        <v>98312.685181513632</v>
      </c>
    </row>
    <row r="134" spans="6:26" x14ac:dyDescent="0.25">
      <c r="F134" s="5">
        <f>过饱和度!D132</f>
        <v>1.1726536110922403</v>
      </c>
      <c r="G134" s="5">
        <f>'Mg2+离子浓度'!M143</f>
        <v>0.73950956927143774</v>
      </c>
      <c r="H134" s="5">
        <f>过饱和度!H132</f>
        <v>295738642377.42627</v>
      </c>
      <c r="I134" s="5">
        <f t="shared" si="19"/>
        <v>57598.145211145114</v>
      </c>
      <c r="J134" s="5">
        <f t="shared" si="20"/>
        <v>84919.988259436766</v>
      </c>
      <c r="K134" s="5">
        <f t="shared" si="21"/>
        <v>109582.57993029687</v>
      </c>
      <c r="M134" s="5">
        <f>Gd离子浓度!M143</f>
        <v>1.4134768327891724E-3</v>
      </c>
      <c r="N134" s="5">
        <f>过饱和度!K132</f>
        <v>2.6388025588741043E+20</v>
      </c>
      <c r="O134" s="5">
        <f t="shared" si="22"/>
        <v>84024.230535653085</v>
      </c>
      <c r="P134" s="5">
        <f t="shared" si="23"/>
        <v>94973.260168288456</v>
      </c>
      <c r="Q134" s="87">
        <f t="shared" si="27"/>
        <v>1.1303080023802121</v>
      </c>
      <c r="R134" s="5">
        <f>Nd离子浓度!M143</f>
        <v>4.1230337537664407E-3</v>
      </c>
      <c r="S134" s="5">
        <f>过饱和度!N132</f>
        <v>4.3296981380589863E+19</v>
      </c>
      <c r="T134" s="5">
        <f t="shared" si="24"/>
        <v>82839.98866769587</v>
      </c>
      <c r="U134" s="5">
        <f t="shared" si="25"/>
        <v>94574.667683639927</v>
      </c>
      <c r="V134" s="5">
        <f t="shared" si="28"/>
        <v>106898.50370526745</v>
      </c>
      <c r="W134" s="87">
        <f t="shared" si="29"/>
        <v>1.2904215153152645</v>
      </c>
      <c r="X134" s="5">
        <f>'In离子浓度 '!M143</f>
        <v>7.5473058652136588E-4</v>
      </c>
      <c r="Y134" s="85">
        <f>过饱和度!Q132</f>
        <v>2.0550433042957631E+65</v>
      </c>
      <c r="Z134" s="85">
        <f t="shared" si="26"/>
        <v>98312.686293736988</v>
      </c>
    </row>
    <row r="135" spans="6:26" x14ac:dyDescent="0.25">
      <c r="F135" s="5">
        <f>过饱和度!D133</f>
        <v>1.1726836110922403</v>
      </c>
      <c r="G135" s="5">
        <f>'Mg2+离子浓度'!M144</f>
        <v>0.73950944783141515</v>
      </c>
      <c r="H135" s="5">
        <f>过饱和度!H133</f>
        <v>295738483622.81903</v>
      </c>
      <c r="I135" s="5">
        <f t="shared" si="19"/>
        <v>57598.143919537812</v>
      </c>
      <c r="J135" s="5">
        <f t="shared" si="20"/>
        <v>84919.987695204196</v>
      </c>
      <c r="K135" s="5">
        <f t="shared" si="21"/>
        <v>109582.57994145926</v>
      </c>
      <c r="M135" s="5">
        <f>Gd离子浓度!M144</f>
        <v>1.4134767301663561E-3</v>
      </c>
      <c r="N135" s="5">
        <f>过饱和度!K133</f>
        <v>2.6388008925010982E+20</v>
      </c>
      <c r="O135" s="5">
        <f t="shared" si="22"/>
        <v>84024.230142818211</v>
      </c>
      <c r="P135" s="5">
        <f t="shared" si="23"/>
        <v>94973.260036725653</v>
      </c>
      <c r="Q135" s="87">
        <f t="shared" si="27"/>
        <v>1.1303080060989203</v>
      </c>
      <c r="R135" s="5">
        <f>Nd离子浓度!M144</f>
        <v>4.1230336263567147E-3</v>
      </c>
      <c r="S135" s="5">
        <f>过饱和度!N133</f>
        <v>4.3296955844585652E+19</v>
      </c>
      <c r="T135" s="5">
        <f t="shared" si="24"/>
        <v>82839.988260837694</v>
      </c>
      <c r="U135" s="5">
        <f t="shared" si="25"/>
        <v>94574.667546012788</v>
      </c>
      <c r="V135" s="5">
        <f t="shared" si="28"/>
        <v>106898.50390140199</v>
      </c>
      <c r="W135" s="87">
        <f t="shared" si="29"/>
        <v>1.2904215240206385</v>
      </c>
      <c r="X135" s="5">
        <f>'In离子浓度 '!M144</f>
        <v>7.5474987246127118E-4</v>
      </c>
      <c r="Y135" s="85">
        <f>过饱和度!Q133</f>
        <v>2.0551460351812017E+65</v>
      </c>
      <c r="Z135" s="85">
        <f t="shared" si="26"/>
        <v>98312.687405930163</v>
      </c>
    </row>
    <row r="136" spans="6:26" x14ac:dyDescent="0.25">
      <c r="F136" s="5">
        <f>过饱和度!D134</f>
        <v>1.1727036110922402</v>
      </c>
      <c r="G136" s="5">
        <f>'Mg2+离子浓度'!M145</f>
        <v>0.73950934867606821</v>
      </c>
      <c r="H136" s="5">
        <f>过饱和度!H134</f>
        <v>295738350572.93518</v>
      </c>
      <c r="I136" s="5">
        <f t="shared" ref="I136:I177" si="30">$D$6*EXP(-16*3.1415*($D$3)^3*$D$4^2/(3*$D$2^3*$D$5^3*(LN($H136))^2))</f>
        <v>57598.14283706031</v>
      </c>
      <c r="J136" s="5">
        <f t="shared" ref="J136:J177" si="31">$D$6*EXP(-16*3.1415*(2/3*$D$3)^3*$D$4^2/(3*$D$2^3*$D$5^3*(LN($H136))^2))</f>
        <v>84919.987222329</v>
      </c>
      <c r="K136" s="5">
        <f t="shared" ref="K136:K177" si="32">J136*W136</f>
        <v>109582.57995594213</v>
      </c>
      <c r="M136" s="5">
        <f>Gd离子浓度!M145</f>
        <v>1.4134766463751835E-3</v>
      </c>
      <c r="N136" s="5">
        <f>过饱和度!K134</f>
        <v>2.6387994860418875E+20</v>
      </c>
      <c r="O136" s="5">
        <f t="shared" ref="O136:O199" si="33">$D$6*EXP(-16*3.1415*$D$3^3*$D$4^2/(3*$D$2^3*$D$5^3*(LN($N136))^2))</f>
        <v>84024.229811255849</v>
      </c>
      <c r="P136" s="5">
        <f t="shared" ref="P136:P199" si="34">$D$6*EXP(-16*3.1415*(2/3*$D$3)^3*$D$4^2/(3*$D$2^3*$D$5^3*(LN($N136))^2))</f>
        <v>94973.259925683407</v>
      </c>
      <c r="Q136" s="87">
        <f t="shared" si="27"/>
        <v>1.1303080092376026</v>
      </c>
      <c r="R136" s="5">
        <f>Nd离子浓度!M145</f>
        <v>4.1230335223271112E-3</v>
      </c>
      <c r="S136" s="5">
        <f>过饱和度!N134</f>
        <v>4.3296934241875255E+19</v>
      </c>
      <c r="T136" s="5">
        <f t="shared" ref="T136:T199" si="35">$D$6*EXP(-16*3.1415*$D$3^3*$D$4^2/(3*$D$2^3*$D$5^3*(LN($S136))^2))</f>
        <v>82839.987916647413</v>
      </c>
      <c r="U136" s="5">
        <f t="shared" ref="U136:U199" si="36">$D$6*EXP(-16*3.1415*(2/3*$D$3)^3*$D$4^2/(3*$D$2^3*$D$5^3*(LN($S136))^2))</f>
        <v>94574.667429584209</v>
      </c>
      <c r="V136" s="5">
        <f t="shared" si="28"/>
        <v>106898.50406664166</v>
      </c>
      <c r="W136" s="87">
        <f t="shared" si="29"/>
        <v>1.2904215313768712</v>
      </c>
      <c r="X136" s="5">
        <f>'In离子浓度 '!M145</f>
        <v>7.5476272625969927E-4</v>
      </c>
      <c r="Y136" s="85">
        <f>过饱和度!Q134</f>
        <v>2.0552140891147079E+65</v>
      </c>
      <c r="Z136" s="85">
        <f t="shared" si="26"/>
        <v>98312.68814266978</v>
      </c>
    </row>
    <row r="137" spans="6:26" x14ac:dyDescent="0.25">
      <c r="F137" s="5">
        <f>过饱和度!D135</f>
        <v>1.1728036110922402</v>
      </c>
      <c r="G137" s="5">
        <f>'Mg2+离子浓度'!M146</f>
        <v>0.73950912695800197</v>
      </c>
      <c r="H137" s="5">
        <f>过饱和度!H135</f>
        <v>295738095214.46411</v>
      </c>
      <c r="I137" s="5">
        <f t="shared" si="30"/>
        <v>57598.14075949369</v>
      </c>
      <c r="J137" s="5">
        <f t="shared" si="31"/>
        <v>84919.986314753784</v>
      </c>
      <c r="K137" s="5">
        <f t="shared" si="32"/>
        <v>109582.57992230162</v>
      </c>
      <c r="M137" s="5">
        <f>Gd离子浓度!M146</f>
        <v>1.4134764590124371E-3</v>
      </c>
      <c r="N137" s="5">
        <f>过饱和度!K135</f>
        <v>2.638796905245714E+20</v>
      </c>
      <c r="O137" s="5">
        <f t="shared" si="33"/>
        <v>84024.229202851726</v>
      </c>
      <c r="P137" s="5">
        <f t="shared" si="34"/>
        <v>94973.259721925177</v>
      </c>
      <c r="Q137" s="87">
        <f t="shared" si="27"/>
        <v>1.1303080149969629</v>
      </c>
      <c r="R137" s="5">
        <f>Nd离子浓度!M146</f>
        <v>4.1230332897098524E-3</v>
      </c>
      <c r="S137" s="5">
        <f>过饱和度!N135</f>
        <v>4.3296895193083101E+19</v>
      </c>
      <c r="T137" s="5">
        <f t="shared" si="35"/>
        <v>82839.987294492836</v>
      </c>
      <c r="U137" s="5">
        <f t="shared" si="36"/>
        <v>94574.667219129173</v>
      </c>
      <c r="V137" s="5">
        <f t="shared" si="28"/>
        <v>106898.50437345223</v>
      </c>
      <c r="W137" s="87">
        <f t="shared" si="29"/>
        <v>1.2904215447719993</v>
      </c>
      <c r="X137" s="5">
        <f>'In离子浓度 '!M146</f>
        <v>7.5482704788360313E-4</v>
      </c>
      <c r="Y137" s="85">
        <f>过饱和度!Q135</f>
        <v>2.0555609229716313E+65</v>
      </c>
      <c r="Z137" s="85">
        <f t="shared" si="26"/>
        <v>98312.691897044177</v>
      </c>
    </row>
    <row r="138" spans="6:26" x14ac:dyDescent="0.25">
      <c r="F138" s="5">
        <f>过饱和度!D136</f>
        <v>1.1731036110922402</v>
      </c>
      <c r="G138" s="5">
        <f>'Mg2+离子浓度'!M147</f>
        <v>0.73950874293116153</v>
      </c>
      <c r="H138" s="5">
        <f>过饱和度!H136</f>
        <v>295737749602.01929</v>
      </c>
      <c r="I138" s="5">
        <f t="shared" si="30"/>
        <v>57598.137947628238</v>
      </c>
      <c r="J138" s="5">
        <f t="shared" si="31"/>
        <v>84919.98508640354</v>
      </c>
      <c r="K138" s="5">
        <f t="shared" si="32"/>
        <v>109582.57971258993</v>
      </c>
      <c r="M138" s="5">
        <f>Gd离子浓度!M147</f>
        <v>1.4134761344906843E-3</v>
      </c>
      <c r="N138" s="5">
        <f>过饱和度!K136</f>
        <v>2.6387937291705198E+20</v>
      </c>
      <c r="O138" s="5">
        <f t="shared" si="33"/>
        <v>84024.228454114011</v>
      </c>
      <c r="P138" s="5">
        <f t="shared" si="34"/>
        <v>94973.259471168363</v>
      </c>
      <c r="Q138" s="87">
        <f t="shared" si="27"/>
        <v>1.1303080220847688</v>
      </c>
      <c r="R138" s="5">
        <f>Nd离子浓度!M147</f>
        <v>4.1230328868049641E-3</v>
      </c>
      <c r="S138" s="5">
        <f>过饱和度!N136</f>
        <v>4.3296848790210437E+19</v>
      </c>
      <c r="T138" s="5">
        <f t="shared" si="35"/>
        <v>82839.986555166775</v>
      </c>
      <c r="U138" s="5">
        <f t="shared" si="36"/>
        <v>94574.66696903875</v>
      </c>
      <c r="V138" s="5">
        <f t="shared" si="28"/>
        <v>106898.5047610999</v>
      </c>
      <c r="W138" s="87">
        <f t="shared" si="29"/>
        <v>1.2904215609681624</v>
      </c>
      <c r="X138" s="5">
        <f>'In离子浓度 '!M147</f>
        <v>7.5502006673404192E-4</v>
      </c>
      <c r="Y138" s="85">
        <f>过饱和度!Q136</f>
        <v>2.0566083170385379E+65</v>
      </c>
      <c r="Z138" s="85">
        <f t="shared" si="26"/>
        <v>98312.70323085702</v>
      </c>
    </row>
    <row r="139" spans="6:26" x14ac:dyDescent="0.25">
      <c r="F139" s="5">
        <f>过饱和度!D137</f>
        <v>1.1734036110922401</v>
      </c>
      <c r="G139" s="5">
        <f>'Mg2+离子浓度'!M148</f>
        <v>0.73950835890452049</v>
      </c>
      <c r="H139" s="5">
        <f>过饱和度!H137</f>
        <v>295737403990.05237</v>
      </c>
      <c r="I139" s="5">
        <f t="shared" si="30"/>
        <v>57598.135135763165</v>
      </c>
      <c r="J139" s="5">
        <f t="shared" si="31"/>
        <v>84919.983858053412</v>
      </c>
      <c r="K139" s="5">
        <f t="shared" si="32"/>
        <v>109582.57950287804</v>
      </c>
      <c r="M139" s="5">
        <f>Gd离子浓度!M148</f>
        <v>1.4134758099690055E-3</v>
      </c>
      <c r="N139" s="5">
        <f>过饱和度!K137</f>
        <v>2.6387905531001386E+20</v>
      </c>
      <c r="O139" s="5">
        <f t="shared" si="33"/>
        <v>84024.227705376485</v>
      </c>
      <c r="P139" s="5">
        <f t="shared" si="34"/>
        <v>94973.259220411608</v>
      </c>
      <c r="Q139" s="87">
        <f t="shared" si="27"/>
        <v>1.1303080291725731</v>
      </c>
      <c r="R139" s="5">
        <f>Nd离子浓度!M148</f>
        <v>4.1230324839001157E-3</v>
      </c>
      <c r="S139" s="5">
        <f>过饱和度!N137</f>
        <v>4.3296802387403768E+19</v>
      </c>
      <c r="T139" s="5">
        <f t="shared" si="35"/>
        <v>82839.985815840948</v>
      </c>
      <c r="U139" s="5">
        <f t="shared" si="36"/>
        <v>94574.666718948414</v>
      </c>
      <c r="V139" s="5">
        <f t="shared" si="28"/>
        <v>106898.50514874753</v>
      </c>
      <c r="W139" s="87">
        <f t="shared" si="29"/>
        <v>1.2904215771643219</v>
      </c>
      <c r="X139" s="5">
        <f>'In离子浓度 '!M148</f>
        <v>7.5521308556561863E-4</v>
      </c>
      <c r="Y139" s="85">
        <f>过饱和度!Q137</f>
        <v>2.0576559757366956E+65</v>
      </c>
      <c r="Z139" s="85">
        <f t="shared" si="26"/>
        <v>98312.714561646746</v>
      </c>
    </row>
    <row r="140" spans="6:26" x14ac:dyDescent="0.25">
      <c r="F140" s="5">
        <f>过饱和度!D138</f>
        <v>1.1736036110922401</v>
      </c>
      <c r="G140" s="5">
        <f>'Mg2+离子浓度'!M149</f>
        <v>0.73950804534824388</v>
      </c>
      <c r="H140" s="5">
        <f>过饱和度!H138</f>
        <v>295737087525.98181</v>
      </c>
      <c r="I140" s="5">
        <f t="shared" si="30"/>
        <v>57598.13256103942</v>
      </c>
      <c r="J140" s="5">
        <f t="shared" si="31"/>
        <v>84919.982733297336</v>
      </c>
      <c r="K140" s="5">
        <f t="shared" si="32"/>
        <v>109582.57938533612</v>
      </c>
      <c r="M140" s="5">
        <f>Gd离子浓度!M149</f>
        <v>1.4134755449982253E-3</v>
      </c>
      <c r="N140" s="5">
        <f>过饱和度!K138</f>
        <v>2.6387875011331752E+20</v>
      </c>
      <c r="O140" s="5">
        <f t="shared" si="33"/>
        <v>84024.226985894609</v>
      </c>
      <c r="P140" s="5">
        <f t="shared" si="34"/>
        <v>94973.258979452759</v>
      </c>
      <c r="Q140" s="87">
        <f t="shared" si="27"/>
        <v>1.1303080359834337</v>
      </c>
      <c r="R140" s="5">
        <f>Nd离子浓度!M149</f>
        <v>4.1230321549297162E-3</v>
      </c>
      <c r="S140" s="5">
        <f>过饱和度!N138</f>
        <v>4.3296756973124436E+19</v>
      </c>
      <c r="T140" s="5">
        <f t="shared" si="35"/>
        <v>82839.98509226428</v>
      </c>
      <c r="U140" s="5">
        <f t="shared" si="36"/>
        <v>94574.666474185535</v>
      </c>
      <c r="V140" s="5">
        <f t="shared" si="28"/>
        <v>106898.50551622493</v>
      </c>
      <c r="W140" s="87">
        <f t="shared" si="29"/>
        <v>1.2904215928716685</v>
      </c>
      <c r="X140" s="5">
        <f>'In离子浓度 '!M149</f>
        <v>7.5534175371898553E-4</v>
      </c>
      <c r="Y140" s="85">
        <f>过饱和度!Q138</f>
        <v>2.0583531852056669E+65</v>
      </c>
      <c r="Z140" s="85">
        <f t="shared" si="26"/>
        <v>98312.722098947619</v>
      </c>
    </row>
    <row r="141" spans="6:26" x14ac:dyDescent="0.25">
      <c r="F141" s="5">
        <f>过饱和度!D139</f>
        <v>1.1746036110922402</v>
      </c>
      <c r="G141" s="5">
        <f>'Mg2+离子浓度'!M150</f>
        <v>0.73950734421539188</v>
      </c>
      <c r="H141" s="5">
        <f>过饱和度!H139</f>
        <v>295736801389.07318</v>
      </c>
      <c r="I141" s="5">
        <f t="shared" si="30"/>
        <v>57598.130233052259</v>
      </c>
      <c r="J141" s="5">
        <f t="shared" si="31"/>
        <v>84919.981716326947</v>
      </c>
      <c r="K141" s="5">
        <f t="shared" si="32"/>
        <v>109582.57846225348</v>
      </c>
      <c r="M141" s="5">
        <f>Gd离子浓度!M150</f>
        <v>1.4134749525056599E-3</v>
      </c>
      <c r="N141" s="5">
        <f>过饱和度!K139</f>
        <v>2.638786318109925E+20</v>
      </c>
      <c r="O141" s="5">
        <f t="shared" si="33"/>
        <v>84024.226707004142</v>
      </c>
      <c r="P141" s="5">
        <f t="shared" si="34"/>
        <v>94973.258886050637</v>
      </c>
      <c r="Q141" s="87">
        <f t="shared" si="27"/>
        <v>1.1303080386235056</v>
      </c>
      <c r="R141" s="5">
        <f>Nd离子浓度!M150</f>
        <v>4.1230314193296006E-3</v>
      </c>
      <c r="S141" s="5">
        <f>过饱和度!N139</f>
        <v>4.3296747986495791E+19</v>
      </c>
      <c r="T141" s="5">
        <f t="shared" si="35"/>
        <v>82839.98494908202</v>
      </c>
      <c r="U141" s="5">
        <f t="shared" si="36"/>
        <v>94574.666425751537</v>
      </c>
      <c r="V141" s="5">
        <f t="shared" si="28"/>
        <v>106898.50571116353</v>
      </c>
      <c r="W141" s="87">
        <f t="shared" si="29"/>
        <v>1.2904215974552529</v>
      </c>
      <c r="X141" s="5">
        <f>'In离子浓度 '!M150</f>
        <v>7.5598526094642954E-4</v>
      </c>
      <c r="Y141" s="85">
        <f>过饱和度!Q139</f>
        <v>2.0618617532886875E+65</v>
      </c>
      <c r="Z141" s="85">
        <f t="shared" si="26"/>
        <v>98312.759989444414</v>
      </c>
    </row>
    <row r="142" spans="6:26" x14ac:dyDescent="0.25">
      <c r="F142" s="5">
        <f>过饱和度!D140</f>
        <v>1.1776036110922401</v>
      </c>
      <c r="G142" s="5">
        <f>'Mg2+离子浓度'!M151</f>
        <v>0.7395061298188208</v>
      </c>
      <c r="H142" s="5">
        <f>过饱和度!H140</f>
        <v>295737272589.2489</v>
      </c>
      <c r="I142" s="5">
        <f t="shared" si="30"/>
        <v>57598.134066698178</v>
      </c>
      <c r="J142" s="5">
        <f t="shared" si="31"/>
        <v>84919.983391037356</v>
      </c>
      <c r="K142" s="5">
        <f t="shared" si="32"/>
        <v>109582.57534898829</v>
      </c>
      <c r="M142" s="5">
        <f>Gd离子浓度!M151</f>
        <v>1.4134739262788634E-3</v>
      </c>
      <c r="N142" s="5">
        <f>过饱和度!K140</f>
        <v>2.6387972088974413E+20</v>
      </c>
      <c r="O142" s="5">
        <f t="shared" si="33"/>
        <v>84024.229274435464</v>
      </c>
      <c r="P142" s="5">
        <f t="shared" si="34"/>
        <v>94973.259745899006</v>
      </c>
      <c r="Q142" s="87">
        <f t="shared" si="27"/>
        <v>1.1303080143193269</v>
      </c>
      <c r="R142" s="5">
        <f>Nd离子浓度!M151</f>
        <v>4.1230301452330519E-3</v>
      </c>
      <c r="S142" s="5">
        <f>过饱和度!N140</f>
        <v>4.3296944735987745E+19</v>
      </c>
      <c r="T142" s="5">
        <f t="shared" si="35"/>
        <v>82839.988083847362</v>
      </c>
      <c r="U142" s="5">
        <f t="shared" si="36"/>
        <v>94574.6674861426</v>
      </c>
      <c r="V142" s="5">
        <f t="shared" si="28"/>
        <v>106898.50461117245</v>
      </c>
      <c r="W142" s="87">
        <f t="shared" si="29"/>
        <v>1.2904215353456354</v>
      </c>
      <c r="X142" s="5">
        <f>'In离子浓度 '!M151</f>
        <v>7.5791595304951893E-4</v>
      </c>
      <c r="Y142" s="85">
        <f>过饱和度!Q140</f>
        <v>2.0724267928149709E+65</v>
      </c>
      <c r="Z142" s="85">
        <f t="shared" si="26"/>
        <v>98312.873689915796</v>
      </c>
    </row>
    <row r="143" spans="6:26" x14ac:dyDescent="0.25">
      <c r="F143" s="5">
        <f>过饱和度!D141</f>
        <v>1.1806036110922402</v>
      </c>
      <c r="G143" s="5">
        <f>'Mg2+离子浓度'!M152</f>
        <v>0.73950491542424379</v>
      </c>
      <c r="H143" s="5">
        <f>过饱和度!H141</f>
        <v>295737743786.47491</v>
      </c>
      <c r="I143" s="5">
        <f t="shared" si="30"/>
        <v>57598.137900313559</v>
      </c>
      <c r="J143" s="5">
        <f t="shared" si="31"/>
        <v>84919.985065734349</v>
      </c>
      <c r="K143" s="5">
        <f t="shared" si="32"/>
        <v>109582.5722357301</v>
      </c>
      <c r="M143" s="5">
        <f>Gd离子浓度!M152</f>
        <v>1.4134729000528118E-3</v>
      </c>
      <c r="N143" s="5">
        <f>过饱和度!K141</f>
        <v>2.6388080996803786E+20</v>
      </c>
      <c r="O143" s="5">
        <f t="shared" si="33"/>
        <v>84024.231841854518</v>
      </c>
      <c r="P143" s="5">
        <f t="shared" si="34"/>
        <v>94973.260605743242</v>
      </c>
      <c r="Q143" s="87">
        <f t="shared" si="27"/>
        <v>1.1303079900152655</v>
      </c>
      <c r="R143" s="5">
        <f>Nd离子浓度!M152</f>
        <v>4.1230288711368987E-3</v>
      </c>
      <c r="S143" s="5">
        <f>过饱和度!N141</f>
        <v>4.329714148556116E+19</v>
      </c>
      <c r="T143" s="5">
        <f t="shared" si="35"/>
        <v>82839.991218598909</v>
      </c>
      <c r="U143" s="5">
        <f t="shared" si="36"/>
        <v>94574.668546528977</v>
      </c>
      <c r="V143" s="5">
        <f t="shared" si="28"/>
        <v>106898.50351118713</v>
      </c>
      <c r="W143" s="87">
        <f t="shared" si="29"/>
        <v>1.2904214732363068</v>
      </c>
      <c r="X143" s="5">
        <f>'In离子浓度 '!M152</f>
        <v>7.5984664455598715E-4</v>
      </c>
      <c r="Y143" s="85">
        <f>过饱和度!Q141</f>
        <v>2.0830189304945284E+65</v>
      </c>
      <c r="Z143" s="85">
        <f t="shared" si="26"/>
        <v>98312.987090215771</v>
      </c>
    </row>
    <row r="144" spans="6:26" x14ac:dyDescent="0.25">
      <c r="F144" s="5">
        <f>过饱和度!D142</f>
        <v>1.1826036110922402</v>
      </c>
      <c r="G144" s="5">
        <f>'Mg2+离子浓度'!M153</f>
        <v>0.73950392387685204</v>
      </c>
      <c r="H144" s="5">
        <f>过饱和度!H142</f>
        <v>295737785782.00696</v>
      </c>
      <c r="I144" s="5">
        <f t="shared" si="30"/>
        <v>57598.138241984867</v>
      </c>
      <c r="J144" s="5">
        <f t="shared" si="31"/>
        <v>84919.985214991859</v>
      </c>
      <c r="K144" s="5">
        <f t="shared" si="32"/>
        <v>109582.57023063871</v>
      </c>
      <c r="M144" s="5">
        <f>Gd离子浓度!M153</f>
        <v>1.413472062143358E-3</v>
      </c>
      <c r="N144" s="5">
        <f>过饱和度!K142</f>
        <v>2.6388124047465162E+20</v>
      </c>
      <c r="O144" s="5">
        <f t="shared" si="33"/>
        <v>84024.232856737974</v>
      </c>
      <c r="P144" s="5">
        <f t="shared" si="34"/>
        <v>94973.260945633869</v>
      </c>
      <c r="Q144" s="87">
        <f t="shared" si="27"/>
        <v>1.130307980408034</v>
      </c>
      <c r="R144" s="5">
        <f>Nd离子浓度!M153</f>
        <v>4.1230278308420657E-3</v>
      </c>
      <c r="S144" s="5">
        <f>过饱和度!N142</f>
        <v>4.3297226864617038E+19</v>
      </c>
      <c r="T144" s="5">
        <f t="shared" si="35"/>
        <v>82839.992578912948</v>
      </c>
      <c r="U144" s="5">
        <f t="shared" si="36"/>
        <v>94574.669006679775</v>
      </c>
      <c r="V144" s="5">
        <f t="shared" si="28"/>
        <v>106898.5031226985</v>
      </c>
      <c r="W144" s="87">
        <f t="shared" si="29"/>
        <v>1.2904214473566924</v>
      </c>
      <c r="X144" s="5">
        <f>'In离子浓度 '!M153</f>
        <v>7.6113373672105395E-4</v>
      </c>
      <c r="Y144" s="85">
        <f>过饱和度!Q142</f>
        <v>2.0900909902849556E+65</v>
      </c>
      <c r="Z144" s="85">
        <f t="shared" ref="Z144:Z207" si="37">$D$6*EXP(-16*3.1415*$D$3^3*$D$4^2/(3*$D$2^3*$D$5^3*(LN($Y144)^2)))</f>
        <v>98313.062477383981</v>
      </c>
    </row>
    <row r="145" spans="6:26" x14ac:dyDescent="0.25">
      <c r="F145" s="5">
        <f>过饱和度!D143</f>
        <v>1.1926036110922402</v>
      </c>
      <c r="G145" s="5">
        <f>'Mg2+离子浓度'!M154</f>
        <v>0.73950170671245419</v>
      </c>
      <c r="H145" s="5">
        <f>过饱和度!H143</f>
        <v>295742094645.07684</v>
      </c>
      <c r="I145" s="5">
        <f t="shared" si="30"/>
        <v>57598.173298172071</v>
      </c>
      <c r="J145" s="5">
        <f t="shared" si="31"/>
        <v>84920.000529119876</v>
      </c>
      <c r="K145" s="5">
        <f t="shared" si="32"/>
        <v>109582.55914472911</v>
      </c>
      <c r="M145" s="5">
        <f>Gd离子浓度!M154</f>
        <v>1.413470188521971E-3</v>
      </c>
      <c r="N145" s="5">
        <f>过饱和度!K143</f>
        <v>2.6388784455035601E+20</v>
      </c>
      <c r="O145" s="5">
        <f t="shared" si="33"/>
        <v>84024.248425076468</v>
      </c>
      <c r="P145" s="5">
        <f t="shared" si="34"/>
        <v>94973.266159564562</v>
      </c>
      <c r="Q145" s="87">
        <f t="shared" si="27"/>
        <v>1.13030783303288</v>
      </c>
      <c r="R145" s="5">
        <f>Nd离子浓度!M154</f>
        <v>4.1230255046726906E-3</v>
      </c>
      <c r="S145" s="5">
        <f>过饱和度!N143</f>
        <v>4.3298343416634827E+19</v>
      </c>
      <c r="T145" s="5">
        <f t="shared" si="35"/>
        <v>82840.010368276591</v>
      </c>
      <c r="U145" s="5">
        <f t="shared" si="36"/>
        <v>94574.675024252982</v>
      </c>
      <c r="V145" s="5">
        <f t="shared" si="28"/>
        <v>106898.49598645222</v>
      </c>
      <c r="W145" s="87">
        <f t="shared" si="29"/>
        <v>1.2904210841019979</v>
      </c>
      <c r="X145" s="5">
        <f>'In离子浓度 '!M154</f>
        <v>7.6756972471218844E-4</v>
      </c>
      <c r="Y145" s="85">
        <f>过饱和度!Q143</f>
        <v>2.1256992084532484E+65</v>
      </c>
      <c r="Z145" s="85">
        <f t="shared" si="37"/>
        <v>98313.438146633809</v>
      </c>
    </row>
    <row r="146" spans="6:26" x14ac:dyDescent="0.25">
      <c r="F146" s="5">
        <f>过饱和度!D144</f>
        <v>1.2226036110922403</v>
      </c>
      <c r="G146" s="5">
        <f>'Mg2+离子浓度'!M155</f>
        <v>0.73949786648258209</v>
      </c>
      <c r="H146" s="5">
        <f>过饱和度!H144</f>
        <v>295759226009.66858</v>
      </c>
      <c r="I146" s="5">
        <f t="shared" si="30"/>
        <v>57598.31267066615</v>
      </c>
      <c r="J146" s="5">
        <f t="shared" si="31"/>
        <v>84920.061413263655</v>
      </c>
      <c r="K146" s="5">
        <f t="shared" si="32"/>
        <v>109582.52480000992</v>
      </c>
      <c r="M146" s="5">
        <f>Gd离子浓度!M155</f>
        <v>1.4134669433188364E-3</v>
      </c>
      <c r="N146" s="5">
        <f>过饱和度!K144</f>
        <v>2.6391222393610846E+20</v>
      </c>
      <c r="O146" s="5">
        <f t="shared" si="33"/>
        <v>84024.305893071956</v>
      </c>
      <c r="P146" s="5">
        <f t="shared" si="34"/>
        <v>94973.285405937844</v>
      </c>
      <c r="Q146" s="87">
        <f t="shared" si="27"/>
        <v>1.1303072890218147</v>
      </c>
      <c r="R146" s="5">
        <f>Nd离子浓度!M155</f>
        <v>4.1230214756314198E-3</v>
      </c>
      <c r="S146" s="5">
        <f>过饱和度!N144</f>
        <v>4.3302400654918394E+19</v>
      </c>
      <c r="T146" s="5">
        <f t="shared" si="35"/>
        <v>82840.075005771272</v>
      </c>
      <c r="U146" s="5">
        <f t="shared" si="36"/>
        <v>94574.696889044048</v>
      </c>
      <c r="V146" s="5">
        <f t="shared" si="28"/>
        <v>106898.46925071522</v>
      </c>
      <c r="W146" s="87">
        <f t="shared" si="29"/>
        <v>1.2904197544880043</v>
      </c>
      <c r="X146" s="5">
        <f>'In离子浓度 '!M155</f>
        <v>7.868782189087598E-4</v>
      </c>
      <c r="Y146" s="85">
        <f>过饱和度!Q144</f>
        <v>2.2344128552874827E+65</v>
      </c>
      <c r="Z146" s="85">
        <f t="shared" si="37"/>
        <v>98314.546592911807</v>
      </c>
    </row>
    <row r="147" spans="6:26" x14ac:dyDescent="0.25">
      <c r="F147" s="5">
        <f>过饱和度!D145</f>
        <v>1.2526036110922403</v>
      </c>
      <c r="G147" s="5">
        <f>'Mg2+离子浓度'!M156</f>
        <v>0.73949402627265215</v>
      </c>
      <c r="H147" s="5">
        <f>过饱和度!H145</f>
        <v>295776357644.66614</v>
      </c>
      <c r="I147" s="5">
        <f t="shared" si="30"/>
        <v>57598.45203670756</v>
      </c>
      <c r="J147" s="5">
        <f t="shared" si="31"/>
        <v>84920.122294484972</v>
      </c>
      <c r="K147" s="5">
        <f t="shared" si="32"/>
        <v>109582.49045660028</v>
      </c>
      <c r="M147" s="5">
        <f>Gd离子浓度!M156</f>
        <v>1.4134636981231528E-3</v>
      </c>
      <c r="N147" s="5">
        <f>过饱和度!K145</f>
        <v>2.6393660460779995E+20</v>
      </c>
      <c r="O147" s="5">
        <f t="shared" si="33"/>
        <v>84024.363358490446</v>
      </c>
      <c r="P147" s="5">
        <f t="shared" si="34"/>
        <v>94973.304651438812</v>
      </c>
      <c r="Q147" s="87">
        <f t="shared" si="27"/>
        <v>1.1303067450357778</v>
      </c>
      <c r="R147" s="5">
        <f>Nd离子浓度!M156</f>
        <v>4.123017446594086E-3</v>
      </c>
      <c r="S147" s="5">
        <f>过饱和度!N145</f>
        <v>4.3306458114822898E+19</v>
      </c>
      <c r="T147" s="5">
        <f t="shared" si="35"/>
        <v>82840.139640388836</v>
      </c>
      <c r="U147" s="5">
        <f t="shared" si="36"/>
        <v>94574.718752849876</v>
      </c>
      <c r="V147" s="5">
        <f t="shared" si="28"/>
        <v>106898.44251620787</v>
      </c>
      <c r="W147" s="87">
        <f t="shared" si="29"/>
        <v>1.2904184249357467</v>
      </c>
      <c r="X147" s="5">
        <f>'In离子浓度 '!M156</f>
        <v>8.0618669423697354E-4</v>
      </c>
      <c r="Y147" s="85">
        <f>过饱和度!Q145</f>
        <v>2.3458587444594387E+65</v>
      </c>
      <c r="Z147" s="85">
        <f t="shared" si="37"/>
        <v>98315.627217732123</v>
      </c>
    </row>
    <row r="148" spans="6:26" x14ac:dyDescent="0.25">
      <c r="F148" s="5">
        <f>过饱和度!D146</f>
        <v>1.2726036110922403</v>
      </c>
      <c r="G148" s="5">
        <f>'Mg2+离子浓度'!M157</f>
        <v>0.73949089077065711</v>
      </c>
      <c r="H148" s="5">
        <f>过饱和度!H146</f>
        <v>295786918193.07117</v>
      </c>
      <c r="I148" s="5">
        <f t="shared" si="30"/>
        <v>57598.537942575975</v>
      </c>
      <c r="J148" s="5">
        <f t="shared" si="31"/>
        <v>84920.159821897934</v>
      </c>
      <c r="K148" s="5">
        <f t="shared" si="32"/>
        <v>109582.46778435365</v>
      </c>
      <c r="M148" s="5">
        <f>Gd离子浓度!M157</f>
        <v>1.4134610484380556E-3</v>
      </c>
      <c r="N148" s="5">
        <f>过饱和度!K146</f>
        <v>2.6395192427726501E+20</v>
      </c>
      <c r="O148" s="5">
        <f t="shared" si="33"/>
        <v>84024.3994641928</v>
      </c>
      <c r="P148" s="5">
        <f t="shared" si="34"/>
        <v>94973.316743442585</v>
      </c>
      <c r="Q148" s="87">
        <f t="shared" si="27"/>
        <v>1.1303064032479719</v>
      </c>
      <c r="R148" s="5">
        <f>Nd离子浓度!M157</f>
        <v>4.1230141569020924E-3</v>
      </c>
      <c r="S148" s="5">
        <f>过饱和度!N146</f>
        <v>4.3309018382810317E+19</v>
      </c>
      <c r="T148" s="5">
        <f t="shared" si="35"/>
        <v>82840.180421707453</v>
      </c>
      <c r="U148" s="5">
        <f t="shared" si="36"/>
        <v>94574.732547848063</v>
      </c>
      <c r="V148" s="5">
        <f t="shared" si="28"/>
        <v>106898.42578429705</v>
      </c>
      <c r="W148" s="87">
        <f t="shared" si="29"/>
        <v>1.2904175876986064</v>
      </c>
      <c r="X148" s="5">
        <f>'In离子浓度 '!M157</f>
        <v>8.1905888281446151E-4</v>
      </c>
      <c r="Y148" s="85">
        <f>过饱和度!Q146</f>
        <v>2.4216584879111744E+65</v>
      </c>
      <c r="Z148" s="85">
        <f t="shared" si="37"/>
        <v>98316.332696727419</v>
      </c>
    </row>
    <row r="149" spans="6:26" x14ac:dyDescent="0.25">
      <c r="F149" s="5">
        <f>过饱和度!D147</f>
        <v>1.3226036110922401</v>
      </c>
      <c r="G149" s="5">
        <f>'Mg2+离子浓度'!M158</f>
        <v>0.73948593312772182</v>
      </c>
      <c r="H149" s="5">
        <f>过饱和度!H147</f>
        <v>295817629978.54858</v>
      </c>
      <c r="I149" s="5">
        <f t="shared" si="30"/>
        <v>57598.787752077216</v>
      </c>
      <c r="J149" s="5">
        <f t="shared" si="31"/>
        <v>84920.268949309873</v>
      </c>
      <c r="K149" s="5">
        <f t="shared" si="32"/>
        <v>109582.40999149525</v>
      </c>
      <c r="M149" s="5">
        <f>Gd离子浓度!M158</f>
        <v>1.4134568589259152E-3</v>
      </c>
      <c r="N149" s="5">
        <f>过饱和度!K147</f>
        <v>2.6399490714620186E+20</v>
      </c>
      <c r="O149" s="5">
        <f t="shared" si="33"/>
        <v>84024.50075525725</v>
      </c>
      <c r="P149" s="5">
        <f t="shared" si="34"/>
        <v>94973.350666373008</v>
      </c>
      <c r="Q149" s="87">
        <f t="shared" si="27"/>
        <v>1.1303054443965941</v>
      </c>
      <c r="R149" s="5">
        <f>Nd离子浓度!M158</f>
        <v>4.1230089554464937E-3</v>
      </c>
      <c r="S149" s="5">
        <f>过饱和度!N147</f>
        <v>4.3316144720577716E+19</v>
      </c>
      <c r="T149" s="5">
        <f t="shared" si="35"/>
        <v>82840.293920399694</v>
      </c>
      <c r="U149" s="5">
        <f t="shared" si="36"/>
        <v>94574.770940751507</v>
      </c>
      <c r="V149" s="5">
        <f t="shared" si="28"/>
        <v>106898.37849689223</v>
      </c>
      <c r="W149" s="87">
        <f t="shared" si="29"/>
        <v>1.2904152488837095</v>
      </c>
      <c r="X149" s="5">
        <f>'In离子浓度 '!M158</f>
        <v>8.5123991414867185E-4</v>
      </c>
      <c r="Y149" s="85">
        <f>过饱和度!Q147</f>
        <v>2.6165594907713793E+65</v>
      </c>
      <c r="Z149" s="85">
        <f t="shared" si="37"/>
        <v>98318.048070670397</v>
      </c>
    </row>
    <row r="150" spans="6:26" x14ac:dyDescent="0.25">
      <c r="F150" s="5">
        <f>过饱和度!D148</f>
        <v>1.3726036110922402</v>
      </c>
      <c r="G150" s="5">
        <f>'Mg2+离子浓度'!M159</f>
        <v>0.73948097551802316</v>
      </c>
      <c r="H150" s="5">
        <f>过饱和度!H148</f>
        <v>295848342845.49451</v>
      </c>
      <c r="I150" s="5">
        <f t="shared" si="30"/>
        <v>57599.037542577622</v>
      </c>
      <c r="J150" s="5">
        <f t="shared" si="31"/>
        <v>84920.378068088423</v>
      </c>
      <c r="K150" s="5">
        <f t="shared" si="32"/>
        <v>109582.35220242554</v>
      </c>
      <c r="M150" s="5">
        <f>Gd离子浓度!M159</f>
        <v>1.4134526694261928E-3</v>
      </c>
      <c r="N150" s="5">
        <f>过饱和度!K148</f>
        <v>2.6403789419346575E+20</v>
      </c>
      <c r="O150" s="5">
        <f t="shared" si="33"/>
        <v>84024.602038745084</v>
      </c>
      <c r="P150" s="5">
        <f t="shared" si="34"/>
        <v>94973.384586737215</v>
      </c>
      <c r="Q150" s="87">
        <f t="shared" si="27"/>
        <v>1.130304485618908</v>
      </c>
      <c r="R150" s="5">
        <f>Nd离子浓度!M159</f>
        <v>4.1230037539974574E-3</v>
      </c>
      <c r="S150" s="5">
        <f>过饱和度!N148</f>
        <v>4.3323271768062886E+19</v>
      </c>
      <c r="T150" s="5">
        <f t="shared" si="35"/>
        <v>82840.40741063797</v>
      </c>
      <c r="U150" s="5">
        <f t="shared" si="36"/>
        <v>94574.809330758246</v>
      </c>
      <c r="V150" s="5">
        <f t="shared" si="28"/>
        <v>106898.33121310899</v>
      </c>
      <c r="W150" s="87">
        <f t="shared" si="29"/>
        <v>1.2904129102506274</v>
      </c>
      <c r="X150" s="5">
        <f>'In离子浓度 '!M159</f>
        <v>8.8342090488437869E-4</v>
      </c>
      <c r="Y150" s="85">
        <f>过饱和度!Q148</f>
        <v>2.8190708881667787E+65</v>
      </c>
      <c r="Z150" s="85">
        <f t="shared" si="37"/>
        <v>98319.697583788351</v>
      </c>
    </row>
    <row r="151" spans="6:26" x14ac:dyDescent="0.25">
      <c r="F151" s="5">
        <f>过饱和度!D149</f>
        <v>1.4226036110922402</v>
      </c>
      <c r="G151" s="5">
        <f>'Mg2+离子浓度'!M160</f>
        <v>0.73947601794156093</v>
      </c>
      <c r="H151" s="5">
        <f>过饱和度!H149</f>
        <v>295879056793.83612</v>
      </c>
      <c r="I151" s="5">
        <f t="shared" si="30"/>
        <v>57599.287314079636</v>
      </c>
      <c r="J151" s="5">
        <f t="shared" si="31"/>
        <v>84920.487178234733</v>
      </c>
      <c r="K151" s="5">
        <f t="shared" si="32"/>
        <v>109582.294417144</v>
      </c>
      <c r="M151" s="5">
        <f>Gd离子浓度!M160</f>
        <v>1.4134484799388878E-3</v>
      </c>
      <c r="N151" s="5">
        <f>过饱和度!K149</f>
        <v>2.6408088541915618E+20</v>
      </c>
      <c r="O151" s="5">
        <f t="shared" si="33"/>
        <v>84024.703314657294</v>
      </c>
      <c r="P151" s="5">
        <f t="shared" si="34"/>
        <v>94973.418504535526</v>
      </c>
      <c r="Q151" s="87">
        <f t="shared" si="27"/>
        <v>1.1303035269149035</v>
      </c>
      <c r="R151" s="5">
        <f>Nd离子浓度!M160</f>
        <v>4.1229985525549828E-3</v>
      </c>
      <c r="S151" s="5">
        <f>过饱和度!N149</f>
        <v>4.3330399525285741E+19</v>
      </c>
      <c r="T151" s="5">
        <f t="shared" si="35"/>
        <v>82840.520892423403</v>
      </c>
      <c r="U151" s="5">
        <f t="shared" si="36"/>
        <v>94574.847717868659</v>
      </c>
      <c r="V151" s="5">
        <f t="shared" si="28"/>
        <v>106898.28393294686</v>
      </c>
      <c r="W151" s="87">
        <f t="shared" si="29"/>
        <v>1.2904105717993353</v>
      </c>
      <c r="X151" s="5">
        <f>'In离子浓度 '!M160</f>
        <v>9.1560185502163297E-4</v>
      </c>
      <c r="Y151" s="85">
        <f>过饱和度!Q149</f>
        <v>3.0292001459632953E+65</v>
      </c>
      <c r="Z151" s="85">
        <f t="shared" si="37"/>
        <v>98321.286040313033</v>
      </c>
    </row>
    <row r="152" spans="6:26" x14ac:dyDescent="0.25">
      <c r="F152" s="5">
        <f>过饱和度!D150</f>
        <v>1.4657526421623093</v>
      </c>
      <c r="G152" s="5">
        <f>'Mg2+离子浓度'!M161</f>
        <v>0.73947141254501003</v>
      </c>
      <c r="H152" s="5">
        <f>过饱和度!H150</f>
        <v>295905073657.55426</v>
      </c>
      <c r="I152" s="5">
        <f t="shared" si="30"/>
        <v>57599.498866283007</v>
      </c>
      <c r="J152" s="5">
        <f t="shared" si="31"/>
        <v>84920.579592407783</v>
      </c>
      <c r="K152" s="5">
        <f t="shared" si="32"/>
        <v>109582.24467918034</v>
      </c>
      <c r="M152" s="5">
        <f>Gd离子浓度!M161</f>
        <v>1.4134445880528629E-3</v>
      </c>
      <c r="N152" s="5">
        <f>过饱和度!K150</f>
        <v>2.6411745754032524E+20</v>
      </c>
      <c r="O152" s="5">
        <f t="shared" si="33"/>
        <v>84024.789455154314</v>
      </c>
      <c r="P152" s="5">
        <f t="shared" si="34"/>
        <v>94973.447353386626</v>
      </c>
      <c r="Q152" s="87">
        <f t="shared" si="27"/>
        <v>1.1303027114882069</v>
      </c>
      <c r="R152" s="5">
        <f>Nd离子浓度!M161</f>
        <v>4.1229937205900522E-3</v>
      </c>
      <c r="S152" s="5">
        <f>过饱和度!N150</f>
        <v>4.3336468817349706E+19</v>
      </c>
      <c r="T152" s="5">
        <f t="shared" si="35"/>
        <v>82840.6175067039</v>
      </c>
      <c r="U152" s="5">
        <f t="shared" si="36"/>
        <v>94574.880399234476</v>
      </c>
      <c r="V152" s="5">
        <f t="shared" si="28"/>
        <v>106898.2437539276</v>
      </c>
      <c r="W152" s="87">
        <f t="shared" si="29"/>
        <v>1.2904085818201056</v>
      </c>
      <c r="X152" s="5">
        <f>'In离子浓度 '!M161</f>
        <v>9.4337328260054502E-4</v>
      </c>
      <c r="Y152" s="85">
        <f>过饱和度!Q150</f>
        <v>3.2166548172628057E+65</v>
      </c>
      <c r="Z152" s="85">
        <f t="shared" si="37"/>
        <v>98322.610993397699</v>
      </c>
    </row>
    <row r="153" spans="6:26" x14ac:dyDescent="0.25">
      <c r="F153" s="5">
        <f>过饱和度!D151</f>
        <v>1.4657526422623093</v>
      </c>
      <c r="G153" s="5">
        <f>'Mg2+离子浓度'!M162</f>
        <v>0.73947338802906415</v>
      </c>
      <c r="H153" s="5">
        <f>过饱和度!H151</f>
        <v>295907442217.60907</v>
      </c>
      <c r="I153" s="5">
        <f t="shared" si="30"/>
        <v>57599.518124881753</v>
      </c>
      <c r="J153" s="5">
        <f t="shared" si="31"/>
        <v>84920.588005295664</v>
      </c>
      <c r="K153" s="5">
        <f t="shared" si="32"/>
        <v>109582.24259161367</v>
      </c>
      <c r="M153" s="5">
        <f>Gd离子浓度!M162</f>
        <v>1.413448363951326E-3</v>
      </c>
      <c r="N153" s="5">
        <f>过饱和度!K151</f>
        <v>2.641202759095375E+20</v>
      </c>
      <c r="O153" s="5">
        <f t="shared" si="33"/>
        <v>84024.796092904391</v>
      </c>
      <c r="P153" s="5">
        <f t="shared" si="34"/>
        <v>94973.449576398969</v>
      </c>
      <c r="Q153" s="87">
        <f t="shared" si="27"/>
        <v>1.1303026486537247</v>
      </c>
      <c r="R153" s="5">
        <f>Nd离子浓度!M162</f>
        <v>4.1230047346988031E-3</v>
      </c>
      <c r="S153" s="5">
        <f>过饱和度!N151</f>
        <v>4.3336931254896804E+19</v>
      </c>
      <c r="T153" s="5">
        <f t="shared" si="35"/>
        <v>82840.624867448438</v>
      </c>
      <c r="U153" s="5">
        <f t="shared" si="36"/>
        <v>94574.882889126005</v>
      </c>
      <c r="V153" s="5">
        <f t="shared" si="28"/>
        <v>106898.24062569495</v>
      </c>
      <c r="W153" s="87">
        <f t="shared" si="29"/>
        <v>1.2904084293997129</v>
      </c>
      <c r="X153" s="5">
        <f>'In离子浓度 '!M162</f>
        <v>9.4337328254732078E-4</v>
      </c>
      <c r="Y153" s="85">
        <f>过饱和度!Q151</f>
        <v>3.2167062800827958E+65</v>
      </c>
      <c r="Z153" s="85">
        <f t="shared" si="37"/>
        <v>98322.611346227131</v>
      </c>
    </row>
    <row r="154" spans="6:26" x14ac:dyDescent="0.25">
      <c r="F154" s="5">
        <f>过饱和度!D152</f>
        <v>1.4657526425623093</v>
      </c>
      <c r="G154" s="5">
        <f>'Mg2+离子浓度'!M163</f>
        <v>0.73947931476233719</v>
      </c>
      <c r="H154" s="5">
        <f>过饱和度!H152</f>
        <v>295914548394.31519</v>
      </c>
      <c r="I154" s="5">
        <f t="shared" si="30"/>
        <v>57599.575903723911</v>
      </c>
      <c r="J154" s="5">
        <f t="shared" si="31"/>
        <v>84920.613245278015</v>
      </c>
      <c r="K154" s="5">
        <f t="shared" si="32"/>
        <v>109582.23632883331</v>
      </c>
      <c r="M154" s="5">
        <f>Gd离子浓度!M163</f>
        <v>1.4134596918842746E-3</v>
      </c>
      <c r="N154" s="5">
        <f>过饱和度!K152</f>
        <v>2.6412873160956307E+20</v>
      </c>
      <c r="O154" s="5">
        <f t="shared" si="33"/>
        <v>84024.816007100773</v>
      </c>
      <c r="P154" s="5">
        <f t="shared" si="34"/>
        <v>94973.456245752168</v>
      </c>
      <c r="Q154" s="87">
        <f t="shared" si="27"/>
        <v>1.1303024601413723</v>
      </c>
      <c r="R154" s="5">
        <f>Nd离子浓度!M163</f>
        <v>4.1230377773200004E-3</v>
      </c>
      <c r="S154" s="5">
        <f>过饱和度!N152</f>
        <v>4.3338318660553679E+19</v>
      </c>
      <c r="T154" s="5">
        <f t="shared" si="35"/>
        <v>82840.646950664013</v>
      </c>
      <c r="U154" s="5">
        <f t="shared" si="36"/>
        <v>94574.890359131809</v>
      </c>
      <c r="V154" s="5">
        <f t="shared" si="28"/>
        <v>106898.23124052724</v>
      </c>
      <c r="W154" s="87">
        <f t="shared" si="29"/>
        <v>1.2904079721177308</v>
      </c>
      <c r="X154" s="5">
        <f>'In离子浓度 '!M163</f>
        <v>9.4337328245513378E-4</v>
      </c>
      <c r="Y154" s="85">
        <f>过饱和度!Q152</f>
        <v>3.2168606831714765E+65</v>
      </c>
      <c r="Z154" s="85">
        <f t="shared" si="37"/>
        <v>98322.61240478119</v>
      </c>
    </row>
    <row r="155" spans="6:26" x14ac:dyDescent="0.25">
      <c r="F155" s="5">
        <f>过饱和度!D153</f>
        <v>1.4657526429623093</v>
      </c>
      <c r="G155" s="5">
        <f>'Mg2+离子浓度'!M164</f>
        <v>0.73948721714196008</v>
      </c>
      <c r="H155" s="5">
        <f>过饱和度!H153</f>
        <v>295924023576.21936</v>
      </c>
      <c r="I155" s="5">
        <f t="shared" si="30"/>
        <v>57599.652942140303</v>
      </c>
      <c r="J155" s="5">
        <f t="shared" si="31"/>
        <v>84920.646898542691</v>
      </c>
      <c r="K155" s="5">
        <f t="shared" si="32"/>
        <v>109582.22797849927</v>
      </c>
      <c r="M155" s="5">
        <f>Gd离子浓度!M164</f>
        <v>1.4134747958528377E-3</v>
      </c>
      <c r="N155" s="5">
        <f>过饱和度!K153</f>
        <v>2.6414000630361168E+20</v>
      </c>
      <c r="O155" s="5">
        <f t="shared" si="33"/>
        <v>84024.842559321391</v>
      </c>
      <c r="P155" s="5">
        <f t="shared" si="34"/>
        <v>94973.465138207568</v>
      </c>
      <c r="Q155" s="87">
        <f t="shared" si="27"/>
        <v>1.130302208792078</v>
      </c>
      <c r="R155" s="5">
        <f>Nd离子浓度!M164</f>
        <v>4.1230818342202318E-3</v>
      </c>
      <c r="S155" s="5">
        <f>过饱和度!N153</f>
        <v>4.3340168603860779E+19</v>
      </c>
      <c r="T155" s="5">
        <f t="shared" si="35"/>
        <v>82840.676394887676</v>
      </c>
      <c r="U155" s="5">
        <f t="shared" si="36"/>
        <v>94574.900319115826</v>
      </c>
      <c r="V155" s="5">
        <f t="shared" si="28"/>
        <v>106898.21872698722</v>
      </c>
      <c r="W155" s="87">
        <f t="shared" si="29"/>
        <v>1.2904073624099983</v>
      </c>
      <c r="X155" s="5">
        <f>'In离子浓度 '!M164</f>
        <v>9.4337328234868562E-4</v>
      </c>
      <c r="Y155" s="85">
        <f>过饱和度!Q153</f>
        <v>3.2170665661288159E+65</v>
      </c>
      <c r="Z155" s="85">
        <f t="shared" si="37"/>
        <v>98322.613816189463</v>
      </c>
    </row>
    <row r="156" spans="6:26" x14ac:dyDescent="0.25">
      <c r="F156" s="5">
        <f>过饱和度!D154</f>
        <v>1.4657526431623094</v>
      </c>
      <c r="G156" s="5">
        <f>'Mg2+离子浓度'!M165</f>
        <v>0.73949116823993388</v>
      </c>
      <c r="H156" s="5">
        <f>过饱和度!H154</f>
        <v>295928761105.5722</v>
      </c>
      <c r="I156" s="5">
        <f t="shared" si="30"/>
        <v>57599.691459856251</v>
      </c>
      <c r="J156" s="5">
        <f t="shared" si="31"/>
        <v>84920.663724511265</v>
      </c>
      <c r="K156" s="5">
        <f t="shared" si="32"/>
        <v>109582.22380339616</v>
      </c>
      <c r="M156" s="5">
        <f>Gd离子浓度!M165</f>
        <v>1.41348234775951E-3</v>
      </c>
      <c r="N156" s="5">
        <f>过饱和度!K154</f>
        <v>2.6414564363666853E+20</v>
      </c>
      <c r="O156" s="5">
        <f t="shared" si="33"/>
        <v>84024.855834949834</v>
      </c>
      <c r="P156" s="5">
        <f t="shared" si="34"/>
        <v>94973.469584273145</v>
      </c>
      <c r="Q156" s="87">
        <f t="shared" si="27"/>
        <v>1.1303020831220429</v>
      </c>
      <c r="R156" s="5">
        <f>Nd离子浓度!M165</f>
        <v>4.1231038625739918E-3</v>
      </c>
      <c r="S156" s="5">
        <f>过饱和度!N154</f>
        <v>4.3341093574589096E+19</v>
      </c>
      <c r="T156" s="5">
        <f t="shared" si="35"/>
        <v>82840.691116486138</v>
      </c>
      <c r="U156" s="5">
        <f t="shared" si="36"/>
        <v>94574.905298933241</v>
      </c>
      <c r="V156" s="5">
        <f t="shared" si="28"/>
        <v>106898.21247045418</v>
      </c>
      <c r="W156" s="87">
        <f t="shared" si="29"/>
        <v>1.290407057567152</v>
      </c>
      <c r="X156" s="5">
        <f>'In离子浓度 '!M165</f>
        <v>9.433732822734151E-4</v>
      </c>
      <c r="Y156" s="85">
        <f>过饱和度!Q154</f>
        <v>3.2171695082906605E+65</v>
      </c>
      <c r="Z156" s="85">
        <f t="shared" si="37"/>
        <v>98322.614521863754</v>
      </c>
    </row>
    <row r="157" spans="6:26" x14ac:dyDescent="0.25">
      <c r="F157" s="5">
        <f>过饱和度!D155</f>
        <v>1.4657526521623092</v>
      </c>
      <c r="G157" s="5">
        <f>'Mg2+离子浓度'!M166</f>
        <v>0.73966897963706091</v>
      </c>
      <c r="H157" s="5">
        <f>过饱和度!H155</f>
        <v>296142020218.80786</v>
      </c>
      <c r="I157" s="5">
        <f t="shared" si="30"/>
        <v>57601.424644425322</v>
      </c>
      <c r="J157" s="5">
        <f t="shared" si="31"/>
        <v>84921.420835695011</v>
      </c>
      <c r="K157" s="5">
        <f t="shared" si="32"/>
        <v>109582.03593871865</v>
      </c>
      <c r="M157" s="5">
        <f>Gd离子浓度!M166</f>
        <v>1.4138221936720451E-3</v>
      </c>
      <c r="N157" s="5">
        <f>过饱和度!K155</f>
        <v>2.6439943654149394E+20</v>
      </c>
      <c r="O157" s="5">
        <f t="shared" si="33"/>
        <v>84025.453194295202</v>
      </c>
      <c r="P157" s="5">
        <f t="shared" si="34"/>
        <v>94973.669641998626</v>
      </c>
      <c r="Q157" s="87">
        <f t="shared" si="27"/>
        <v>1.1302964284213672</v>
      </c>
      <c r="R157" s="5">
        <f>Nd离子浓度!M166</f>
        <v>4.1240951509918817E-3</v>
      </c>
      <c r="S157" s="5">
        <f>过饱和度!N155</f>
        <v>4.338273560589729E+19</v>
      </c>
      <c r="T157" s="5">
        <f t="shared" si="35"/>
        <v>82841.353536326118</v>
      </c>
      <c r="U157" s="5">
        <f t="shared" si="36"/>
        <v>94575.12937245192</v>
      </c>
      <c r="V157" s="5">
        <f t="shared" si="28"/>
        <v>106897.93094717115</v>
      </c>
      <c r="W157" s="87">
        <f t="shared" si="29"/>
        <v>1.2903933408125225</v>
      </c>
      <c r="X157" s="5">
        <f>'In离子浓度 '!M166</f>
        <v>9.4337328176848664E-4</v>
      </c>
      <c r="Y157" s="85">
        <f>过饱和度!Q155</f>
        <v>3.2218051966100548E+65</v>
      </c>
      <c r="Z157" s="85">
        <f t="shared" si="37"/>
        <v>98322.646275926279</v>
      </c>
    </row>
    <row r="158" spans="6:26" x14ac:dyDescent="0.25">
      <c r="F158" s="5">
        <f>过饱和度!D156</f>
        <v>1.4657527421623093</v>
      </c>
      <c r="G158" s="5">
        <f>'Mg2+离子浓度'!M167</f>
        <v>0.74144710800863367</v>
      </c>
      <c r="H158" s="5">
        <f>过饱和度!H156</f>
        <v>298280270782.39105</v>
      </c>
      <c r="I158" s="5">
        <f t="shared" si="30"/>
        <v>57618.728894952888</v>
      </c>
      <c r="J158" s="5">
        <f t="shared" si="31"/>
        <v>84928.979014187047</v>
      </c>
      <c r="K158" s="5">
        <f t="shared" si="32"/>
        <v>109580.15939154824</v>
      </c>
      <c r="M158" s="5">
        <f>Gd离子浓度!M167</f>
        <v>1.4172206649994495E-3</v>
      </c>
      <c r="N158" s="5">
        <f>过饱和度!K156</f>
        <v>2.669474599042606E+20</v>
      </c>
      <c r="O158" s="5">
        <f t="shared" si="33"/>
        <v>84031.417193475441</v>
      </c>
      <c r="P158" s="5">
        <f t="shared" si="34"/>
        <v>94975.666951221734</v>
      </c>
      <c r="Q158" s="87">
        <f t="shared" si="27"/>
        <v>1.1302399759907422</v>
      </c>
      <c r="R158" s="5">
        <f>Nd离子浓度!M167</f>
        <v>4.1340080504185849E-3</v>
      </c>
      <c r="S158" s="5">
        <f>过饱和度!N156</f>
        <v>4.3800811951146074E+19</v>
      </c>
      <c r="T158" s="5">
        <f t="shared" si="35"/>
        <v>82847.967035472931</v>
      </c>
      <c r="U158" s="5">
        <f t="shared" si="36"/>
        <v>94577.366419324098</v>
      </c>
      <c r="V158" s="5">
        <f t="shared" si="28"/>
        <v>106895.1203510445</v>
      </c>
      <c r="W158" s="87">
        <f t="shared" si="29"/>
        <v>1.2902564079245944</v>
      </c>
      <c r="X158" s="5">
        <f>'In离子浓度 '!M167</f>
        <v>9.4337328017176259E-4</v>
      </c>
      <c r="Y158" s="85">
        <f>过饱和度!Q156</f>
        <v>3.2684695857360177E+65</v>
      </c>
      <c r="Z158" s="85">
        <f t="shared" si="37"/>
        <v>98322.963352492414</v>
      </c>
    </row>
    <row r="159" spans="6:26" x14ac:dyDescent="0.25">
      <c r="F159" s="5">
        <f>过饱和度!D157</f>
        <v>1.4657536421623092</v>
      </c>
      <c r="G159" s="5">
        <f>'Mg2+离子浓度'!M168</f>
        <v>0.7592284367928539</v>
      </c>
      <c r="H159" s="5">
        <f>过饱和度!H157</f>
        <v>320231641317.09644</v>
      </c>
      <c r="I159" s="5">
        <f t="shared" si="30"/>
        <v>57789.048337106855</v>
      </c>
      <c r="J159" s="5">
        <f t="shared" si="31"/>
        <v>85003.286318566868</v>
      </c>
      <c r="K159" s="5">
        <f t="shared" si="32"/>
        <v>109561.60159852137</v>
      </c>
      <c r="M159" s="5">
        <f>Gd离子浓度!M168</f>
        <v>1.4512054163316587E-3</v>
      </c>
      <c r="N159" s="5">
        <f>过饱和度!K157</f>
        <v>2.9345285567535904E+20</v>
      </c>
      <c r="O159" s="5">
        <f t="shared" si="33"/>
        <v>84090.111182336608</v>
      </c>
      <c r="P159" s="5">
        <f t="shared" si="34"/>
        <v>94995.317912911996</v>
      </c>
      <c r="Q159" s="87">
        <f t="shared" ref="Q159:Q222" si="38">P159/O159</f>
        <v>1.1296847700311528</v>
      </c>
      <c r="R159" s="5">
        <f>Nd离子浓度!M168</f>
        <v>4.2331370918524767E-3</v>
      </c>
      <c r="S159" s="5">
        <f>过饱和度!N157</f>
        <v>4.8149780291292766E+19</v>
      </c>
      <c r="T159" s="5">
        <f t="shared" si="35"/>
        <v>82913.047491111458</v>
      </c>
      <c r="U159" s="5">
        <f t="shared" si="36"/>
        <v>94599.373486486875</v>
      </c>
      <c r="V159" s="5">
        <f t="shared" si="28"/>
        <v>106867.47148217306</v>
      </c>
      <c r="W159" s="87">
        <f t="shared" si="29"/>
        <v>1.2889101862240631</v>
      </c>
      <c r="X159" s="5">
        <f>'In离子浓度 '!M168</f>
        <v>9.4337327512247749E-4</v>
      </c>
      <c r="Y159" s="85">
        <f>过饱和度!Q157</f>
        <v>3.7669227106344328E+65</v>
      </c>
      <c r="Z159" s="85">
        <f t="shared" si="37"/>
        <v>98326.088217878743</v>
      </c>
    </row>
    <row r="160" spans="6:26" x14ac:dyDescent="0.25">
      <c r="F160" s="5">
        <f>过饱和度!D158</f>
        <v>1.4657601289742734</v>
      </c>
      <c r="G160" s="5">
        <f>'Mg2+离子浓度'!M169</f>
        <v>0.88738867613932781</v>
      </c>
      <c r="H160" s="5">
        <f>过饱和度!H158</f>
        <v>511051548417.44696</v>
      </c>
      <c r="I160" s="5">
        <f t="shared" si="30"/>
        <v>58888.726168768088</v>
      </c>
      <c r="J160" s="5">
        <f t="shared" si="31"/>
        <v>85479.383406086272</v>
      </c>
      <c r="K160" s="5">
        <f t="shared" si="32"/>
        <v>109437.98402289873</v>
      </c>
      <c r="M160" s="5">
        <f>Gd离子浓度!M169</f>
        <v>1.6961529256879777E-3</v>
      </c>
      <c r="N160" s="5">
        <f>过饱和度!K158</f>
        <v>5.4722134810088505E+20</v>
      </c>
      <c r="O160" s="5">
        <f t="shared" si="33"/>
        <v>84468.777403227054</v>
      </c>
      <c r="P160" s="5">
        <f t="shared" si="34"/>
        <v>95121.865295443815</v>
      </c>
      <c r="Q160" s="87">
        <f t="shared" si="38"/>
        <v>1.1261186466729867</v>
      </c>
      <c r="R160" s="5">
        <f>Nd离子浓度!M169</f>
        <v>4.9476165752599596E-3</v>
      </c>
      <c r="S160" s="5">
        <f>过饱和度!N158</f>
        <v>8.9787646579379225E+19</v>
      </c>
      <c r="T160" s="5">
        <f t="shared" si="35"/>
        <v>83332.674115091242</v>
      </c>
      <c r="U160" s="5">
        <f t="shared" si="36"/>
        <v>94740.979861390821</v>
      </c>
      <c r="V160" s="5">
        <f t="shared" ref="V160:V223" si="39">U160*Q160</f>
        <v>106689.58402598211</v>
      </c>
      <c r="W160" s="87">
        <f t="shared" ref="W160:W223" si="40">V160/T160</f>
        <v>1.2802851361595873</v>
      </c>
      <c r="X160" s="5">
        <f>'In离子浓度 '!M169</f>
        <v>9.4337326156670445E-4</v>
      </c>
      <c r="Y160" s="85">
        <f>过饱和度!Q158</f>
        <v>9.5887909338757003E+65</v>
      </c>
      <c r="Z160" s="85">
        <f t="shared" si="37"/>
        <v>98346.44283383037</v>
      </c>
    </row>
    <row r="161" spans="6:26" x14ac:dyDescent="0.25">
      <c r="F161" s="5">
        <f>过饱和度!D159</f>
        <v>1.4657626421623093</v>
      </c>
      <c r="G161" s="5">
        <f>'Mg2+离子浓度'!M170</f>
        <v>0.88738863396154088</v>
      </c>
      <c r="H161" s="5">
        <f>过饱和度!H159</f>
        <v>511051460333.15039</v>
      </c>
      <c r="I161" s="5">
        <f t="shared" si="30"/>
        <v>58888.725770052573</v>
      </c>
      <c r="J161" s="5">
        <f t="shared" si="31"/>
        <v>85479.383234604262</v>
      </c>
      <c r="K161" s="5">
        <f t="shared" si="32"/>
        <v>109437.98403665343</v>
      </c>
      <c r="M161" s="5">
        <f>Gd离子浓度!M170</f>
        <v>1.6961528900451539E-3</v>
      </c>
      <c r="N161" s="5">
        <f>过饱和度!K159</f>
        <v>5.4722123413822643E+20</v>
      </c>
      <c r="O161" s="5">
        <f t="shared" si="33"/>
        <v>84468.777278866692</v>
      </c>
      <c r="P161" s="5">
        <f t="shared" si="34"/>
        <v>95121.865253949145</v>
      </c>
      <c r="Q161" s="87">
        <f t="shared" si="38"/>
        <v>1.1261186478396883</v>
      </c>
      <c r="R161" s="5">
        <f>Nd离子浓度!M170</f>
        <v>4.9476165310078889E-3</v>
      </c>
      <c r="S161" s="5">
        <f>过饱和度!N159</f>
        <v>8.978762896419514E+19</v>
      </c>
      <c r="T161" s="5">
        <f t="shared" si="35"/>
        <v>83332.673985330228</v>
      </c>
      <c r="U161" s="5">
        <f t="shared" si="36"/>
        <v>94740.979817679588</v>
      </c>
      <c r="V161" s="5">
        <f t="shared" si="39"/>
        <v>106689.58408729253</v>
      </c>
      <c r="W161" s="87">
        <f t="shared" si="40"/>
        <v>1.2802851388889072</v>
      </c>
      <c r="X161" s="5">
        <f>'In离子浓度 '!M170</f>
        <v>9.4337487072268414E-4</v>
      </c>
      <c r="Y161" s="85">
        <f>过饱和度!Q159</f>
        <v>9.5888200551228254E+65</v>
      </c>
      <c r="Z161" s="85">
        <f t="shared" si="37"/>
        <v>98346.442899388916</v>
      </c>
    </row>
    <row r="162" spans="6:26" x14ac:dyDescent="0.25">
      <c r="F162" s="5">
        <f>过饱和度!D160</f>
        <v>1.4657726421623092</v>
      </c>
      <c r="G162" s="5">
        <f>'Mg2+离子浓度'!M171</f>
        <v>0.88738854982759152</v>
      </c>
      <c r="H162" s="5">
        <f>过饱和度!H160</f>
        <v>511051290102.98212</v>
      </c>
      <c r="I162" s="5">
        <f t="shared" si="30"/>
        <v>58888.724999501763</v>
      </c>
      <c r="J162" s="5">
        <f t="shared" si="31"/>
        <v>85479.38290320104</v>
      </c>
      <c r="K162" s="5">
        <f t="shared" si="32"/>
        <v>109437.98405916466</v>
      </c>
      <c r="M162" s="5">
        <f>Gd离子浓度!M171</f>
        <v>1.6961528189467908E-3</v>
      </c>
      <c r="N162" s="5">
        <f>过饱和度!K160</f>
        <v>5.4722101560640976E+20</v>
      </c>
      <c r="O162" s="5">
        <f t="shared" si="33"/>
        <v>84468.777040396453</v>
      </c>
      <c r="P162" s="5">
        <f t="shared" si="34"/>
        <v>95121.865174380015</v>
      </c>
      <c r="Q162" s="87">
        <f t="shared" si="38"/>
        <v>1.1261186500769251</v>
      </c>
      <c r="R162" s="5">
        <f>Nd离子浓度!M171</f>
        <v>4.947616442736268E-3</v>
      </c>
      <c r="S162" s="5">
        <f>过饱和度!N160</f>
        <v>8.9787595269409571E+19</v>
      </c>
      <c r="T162" s="5">
        <f t="shared" si="35"/>
        <v>83332.673737119898</v>
      </c>
      <c r="U162" s="5">
        <f t="shared" si="36"/>
        <v>94740.979734067572</v>
      </c>
      <c r="V162" s="5">
        <f t="shared" si="39"/>
        <v>106689.5842050935</v>
      </c>
      <c r="W162" s="87">
        <f t="shared" si="40"/>
        <v>1.2802851441159202</v>
      </c>
      <c r="X162" s="5">
        <f>'In离子浓度 '!M171</f>
        <v>9.4338129031263664E-4</v>
      </c>
      <c r="Y162" s="85">
        <f>过饱和度!Q160</f>
        <v>9.5889437030907787E+65</v>
      </c>
      <c r="Z162" s="85">
        <f t="shared" si="37"/>
        <v>98346.443177746361</v>
      </c>
    </row>
    <row r="163" spans="6:26" x14ac:dyDescent="0.25">
      <c r="F163" s="5">
        <f>过饱和度!D161</f>
        <v>1.4658026421623094</v>
      </c>
      <c r="G163" s="5">
        <f>'Mg2+离子浓度'!M172</f>
        <v>0.88738840410333075</v>
      </c>
      <c r="H163" s="5">
        <f>过饱和度!H161</f>
        <v>511051009177.91351</v>
      </c>
      <c r="I163" s="5">
        <f t="shared" si="30"/>
        <v>58888.723727887293</v>
      </c>
      <c r="J163" s="5">
        <f t="shared" si="31"/>
        <v>85479.382356297268</v>
      </c>
      <c r="K163" s="5">
        <f t="shared" si="32"/>
        <v>109437.98408563079</v>
      </c>
      <c r="M163" s="5">
        <f>Gd离子浓度!M172</f>
        <v>1.6961526958008189E-3</v>
      </c>
      <c r="N163" s="5">
        <f>过饱和度!K161</f>
        <v>5.4722065945956168E+20</v>
      </c>
      <c r="O163" s="5">
        <f t="shared" si="33"/>
        <v>84468.776651755223</v>
      </c>
      <c r="P163" s="5">
        <f t="shared" si="34"/>
        <v>95121.865044704129</v>
      </c>
      <c r="Q163" s="87">
        <f t="shared" si="38"/>
        <v>1.126118653723009</v>
      </c>
      <c r="R163" s="5">
        <f>Nd离子浓度!M172</f>
        <v>4.9476162898453406E-3</v>
      </c>
      <c r="S163" s="5">
        <f>过饱和度!N161</f>
        <v>8.9787540577360003E+19</v>
      </c>
      <c r="T163" s="5">
        <f t="shared" si="35"/>
        <v>83332.673334234438</v>
      </c>
      <c r="U163" s="5">
        <f t="shared" si="36"/>
        <v>94740.979598351798</v>
      </c>
      <c r="V163" s="5">
        <f t="shared" si="39"/>
        <v>106689.58439769498</v>
      </c>
      <c r="W163" s="87">
        <f t="shared" si="40"/>
        <v>1.2802851526169046</v>
      </c>
      <c r="X163" s="5">
        <f>'In离子浓度 '!M172</f>
        <v>9.4340057042287013E-4</v>
      </c>
      <c r="Y163" s="85">
        <f>过饱和度!Q161</f>
        <v>9.5893245606056887E+65</v>
      </c>
      <c r="Z163" s="85">
        <f t="shared" si="37"/>
        <v>98346.444035113294</v>
      </c>
    </row>
    <row r="164" spans="6:26" x14ac:dyDescent="0.25">
      <c r="F164" s="5">
        <f>过饱和度!D162</f>
        <v>1.4658326421623094</v>
      </c>
      <c r="G164" s="5">
        <f>'Mg2+离子浓度'!M173</f>
        <v>0.88738825837909363</v>
      </c>
      <c r="H164" s="5">
        <f>过饱和度!H162</f>
        <v>511050728253.00525</v>
      </c>
      <c r="I164" s="5">
        <f t="shared" si="30"/>
        <v>58888.722456272801</v>
      </c>
      <c r="J164" s="5">
        <f t="shared" si="31"/>
        <v>85479.381809393482</v>
      </c>
      <c r="K164" s="5">
        <f t="shared" si="32"/>
        <v>109437.98411209686</v>
      </c>
      <c r="M164" s="5">
        <f>Gd离子浓度!M173</f>
        <v>1.6961525726548554E-3</v>
      </c>
      <c r="N164" s="5">
        <f>过饱和度!K162</f>
        <v>5.4722030331295518E+20</v>
      </c>
      <c r="O164" s="5">
        <f t="shared" si="33"/>
        <v>84468.776263114007</v>
      </c>
      <c r="P164" s="5">
        <f t="shared" si="34"/>
        <v>95121.864915028244</v>
      </c>
      <c r="Q164" s="87">
        <f t="shared" si="38"/>
        <v>1.1261186573690929</v>
      </c>
      <c r="R164" s="5">
        <f>Nd离子浓度!M173</f>
        <v>4.9476161369544167E-3</v>
      </c>
      <c r="S164" s="5">
        <f>过饱和度!N162</f>
        <v>8.978748588534535E+19</v>
      </c>
      <c r="T164" s="5">
        <f t="shared" si="35"/>
        <v>83332.672931348992</v>
      </c>
      <c r="U164" s="5">
        <f t="shared" si="36"/>
        <v>94740.979462636009</v>
      </c>
      <c r="V164" s="5">
        <f t="shared" si="39"/>
        <v>106689.58459029646</v>
      </c>
      <c r="W164" s="87">
        <f t="shared" si="40"/>
        <v>1.2802851611178887</v>
      </c>
      <c r="X164" s="5">
        <f>'In离子浓度 '!M173</f>
        <v>9.4341985053250762E-4</v>
      </c>
      <c r="Y164" s="85">
        <f>过饱和度!Q162</f>
        <v>9.5897054252253282E+65</v>
      </c>
      <c r="Z164" s="85">
        <f t="shared" si="37"/>
        <v>98346.444892461499</v>
      </c>
    </row>
    <row r="165" spans="6:26" x14ac:dyDescent="0.25">
      <c r="F165" s="5">
        <f>过饱和度!D163</f>
        <v>1.4658526421623093</v>
      </c>
      <c r="G165" s="5">
        <f>'Mg2+离子浓度'!M174</f>
        <v>0.88738813939577188</v>
      </c>
      <c r="H165" s="5">
        <f>过饱和度!H163</f>
        <v>511050493943.49915</v>
      </c>
      <c r="I165" s="5">
        <f t="shared" si="30"/>
        <v>58888.72139566367</v>
      </c>
      <c r="J165" s="5">
        <f t="shared" si="31"/>
        <v>85479.381353240184</v>
      </c>
      <c r="K165" s="5">
        <f t="shared" si="32"/>
        <v>109437.98413814626</v>
      </c>
      <c r="M165" s="5">
        <f>Gd离子浓度!M174</f>
        <v>1.6961524721066047E-3</v>
      </c>
      <c r="N165" s="5">
        <f>过饱和度!K163</f>
        <v>5.4722000459359624E+20</v>
      </c>
      <c r="O165" s="5">
        <f t="shared" si="33"/>
        <v>84468.77593713945</v>
      </c>
      <c r="P165" s="5">
        <f t="shared" si="34"/>
        <v>95121.86480626202</v>
      </c>
      <c r="Q165" s="87">
        <f t="shared" si="38"/>
        <v>1.1261186604272619</v>
      </c>
      <c r="R165" s="5">
        <f>Nd离子浓度!M174</f>
        <v>4.9476160121195035E-3</v>
      </c>
      <c r="S165" s="5">
        <f>过饱和度!N163</f>
        <v>8.9787439928863687E+19</v>
      </c>
      <c r="T165" s="5">
        <f t="shared" si="35"/>
        <v>83332.67259281312</v>
      </c>
      <c r="U165" s="5">
        <f t="shared" si="36"/>
        <v>94740.979348596986</v>
      </c>
      <c r="V165" s="5">
        <f t="shared" si="39"/>
        <v>106689.58475160893</v>
      </c>
      <c r="W165" s="87">
        <f t="shared" si="40"/>
        <v>1.2802851682547642</v>
      </c>
      <c r="X165" s="5">
        <f>'In离子浓度 '!M174</f>
        <v>9.4343269957054192E-4</v>
      </c>
      <c r="Y165" s="85">
        <f>过饱和度!Q163</f>
        <v>9.5899573106149934E+65</v>
      </c>
      <c r="Z165" s="85">
        <f t="shared" si="37"/>
        <v>98346.445459450959</v>
      </c>
    </row>
    <row r="166" spans="6:26" x14ac:dyDescent="0.25">
      <c r="F166" s="5">
        <f>过饱和度!D164</f>
        <v>1.4659526421623092</v>
      </c>
      <c r="G166" s="5">
        <f>'Mg2+离子浓度'!M175</f>
        <v>0.88738787334101188</v>
      </c>
      <c r="H166" s="5">
        <f>过饱和度!H164</f>
        <v>511050030707.82489</v>
      </c>
      <c r="I166" s="5">
        <f t="shared" si="30"/>
        <v>58888.719298811695</v>
      </c>
      <c r="J166" s="5">
        <f t="shared" si="31"/>
        <v>85479.380451413163</v>
      </c>
      <c r="K166" s="5">
        <f t="shared" si="32"/>
        <v>109437.98414179163</v>
      </c>
      <c r="M166" s="5">
        <f>Gd离子浓度!M175</f>
        <v>1.6961522472738941E-3</v>
      </c>
      <c r="N166" s="5">
        <f>过饱和度!K164</f>
        <v>5.4721943412489067E+20</v>
      </c>
      <c r="O166" s="5">
        <f t="shared" si="33"/>
        <v>84468.77531462058</v>
      </c>
      <c r="P166" s="5">
        <f t="shared" si="34"/>
        <v>95121.864598549393</v>
      </c>
      <c r="Q166" s="87">
        <f t="shared" si="38"/>
        <v>1.1261186662674969</v>
      </c>
      <c r="R166" s="5">
        <f>Nd离子浓度!M175</f>
        <v>4.9476157329801599E-3</v>
      </c>
      <c r="S166" s="5">
        <f>过饱和度!N164</f>
        <v>8.9787353162807378E+19</v>
      </c>
      <c r="T166" s="5">
        <f t="shared" si="35"/>
        <v>83332.671953655285</v>
      </c>
      <c r="U166" s="5">
        <f t="shared" si="36"/>
        <v>94740.979133290602</v>
      </c>
      <c r="V166" s="5">
        <f t="shared" si="39"/>
        <v>106689.58506245796</v>
      </c>
      <c r="W166" s="87">
        <f t="shared" si="40"/>
        <v>1.2802851818047118</v>
      </c>
      <c r="X166" s="5">
        <f>'In离子浓度 '!M175</f>
        <v>9.4349701054988221E-4</v>
      </c>
      <c r="Y166" s="85">
        <f>过饱和度!Q164</f>
        <v>9.5912473377036091E+65</v>
      </c>
      <c r="Z166" s="85">
        <f t="shared" si="37"/>
        <v>98346.448363040632</v>
      </c>
    </row>
    <row r="167" spans="6:26" x14ac:dyDescent="0.25">
      <c r="F167" s="5">
        <f>过饱和度!D165</f>
        <v>1.4662526421623092</v>
      </c>
      <c r="G167" s="5">
        <f>'Mg2+离子浓度'!M176</f>
        <v>0.88738741252078823</v>
      </c>
      <c r="H167" s="5">
        <f>过饱和度!H165</f>
        <v>511049367581.71478</v>
      </c>
      <c r="I167" s="5">
        <f t="shared" si="30"/>
        <v>58888.716297145358</v>
      </c>
      <c r="J167" s="5">
        <f t="shared" si="31"/>
        <v>85479.379160437951</v>
      </c>
      <c r="K167" s="5">
        <f t="shared" si="32"/>
        <v>109437.98402286066</v>
      </c>
      <c r="M167" s="5">
        <f>Gd离子浓度!M176</f>
        <v>1.6961518578522683E-3</v>
      </c>
      <c r="N167" s="5">
        <f>过饱和度!K165</f>
        <v>5.4721866965639188E+20</v>
      </c>
      <c r="O167" s="5">
        <f t="shared" si="33"/>
        <v>84468.774480400112</v>
      </c>
      <c r="P167" s="5">
        <f t="shared" si="34"/>
        <v>95121.864320199384</v>
      </c>
      <c r="Q167" s="87">
        <f t="shared" si="38"/>
        <v>1.1261186740938356</v>
      </c>
      <c r="R167" s="5">
        <f>Nd离子浓度!M176</f>
        <v>4.9476152494966619E-3</v>
      </c>
      <c r="S167" s="5">
        <f>过饱和度!N165</f>
        <v>8.9787239569697898E+19</v>
      </c>
      <c r="T167" s="5">
        <f t="shared" si="35"/>
        <v>83332.671116876299</v>
      </c>
      <c r="U167" s="5">
        <f t="shared" si="36"/>
        <v>94740.978851413674</v>
      </c>
      <c r="V167" s="5">
        <f t="shared" si="39"/>
        <v>106689.58548650608</v>
      </c>
      <c r="W167" s="87">
        <f t="shared" si="40"/>
        <v>1.2802851997492206</v>
      </c>
      <c r="X167" s="5">
        <f>'In离子浓度 '!M176</f>
        <v>9.4369001096339725E-4</v>
      </c>
      <c r="Y167" s="85">
        <f>过饱和度!Q165</f>
        <v>9.595149279939862E+65</v>
      </c>
      <c r="Z167" s="85">
        <f t="shared" si="37"/>
        <v>98346.457143099324</v>
      </c>
    </row>
    <row r="168" spans="6:26" x14ac:dyDescent="0.25">
      <c r="F168" s="5">
        <f>过饱和度!D166</f>
        <v>1.4665526421623092</v>
      </c>
      <c r="G168" s="5">
        <f>'Mg2+离子浓度'!M177</f>
        <v>0.88738695170080373</v>
      </c>
      <c r="H168" s="5">
        <f>过饱和度!H166</f>
        <v>511048704456.59357</v>
      </c>
      <c r="I168" s="5">
        <f t="shared" si="30"/>
        <v>58888.71329547932</v>
      </c>
      <c r="J168" s="5">
        <f t="shared" si="31"/>
        <v>85479.377869462827</v>
      </c>
      <c r="K168" s="5">
        <f t="shared" si="32"/>
        <v>109437.98390392946</v>
      </c>
      <c r="M168" s="5">
        <f>Gd离子浓度!M177</f>
        <v>1.696151468430732E-3</v>
      </c>
      <c r="N168" s="5">
        <f>过饱和度!K166</f>
        <v>5.472179051891673E+20</v>
      </c>
      <c r="O168" s="5">
        <f t="shared" si="33"/>
        <v>84468.77364617979</v>
      </c>
      <c r="P168" s="5">
        <f t="shared" si="34"/>
        <v>95121.864041849432</v>
      </c>
      <c r="Q168" s="87">
        <f t="shared" si="38"/>
        <v>1.1261186819201729</v>
      </c>
      <c r="R168" s="5">
        <f>Nd离子浓度!M177</f>
        <v>4.9476147660132107E-3</v>
      </c>
      <c r="S168" s="5">
        <f>过饱和度!N166</f>
        <v>8.9787125976765956E+19</v>
      </c>
      <c r="T168" s="5">
        <f t="shared" si="35"/>
        <v>83332.670280097504</v>
      </c>
      <c r="U168" s="5">
        <f t="shared" si="36"/>
        <v>94740.978569536775</v>
      </c>
      <c r="V168" s="5">
        <f t="shared" si="39"/>
        <v>106689.5859105541</v>
      </c>
      <c r="W168" s="87">
        <f t="shared" si="40"/>
        <v>1.2802852176937258</v>
      </c>
      <c r="X168" s="5">
        <f>'In离子浓度 '!M177</f>
        <v>9.4388301135805216E-4</v>
      </c>
      <c r="Y168" s="85">
        <f>过饱和度!Q166</f>
        <v>9.5990520061994175E+65</v>
      </c>
      <c r="Z168" s="85">
        <f t="shared" si="37"/>
        <v>98346.465921281691</v>
      </c>
    </row>
    <row r="169" spans="6:26" x14ac:dyDescent="0.25">
      <c r="F169" s="5">
        <f>过饱和度!D167</f>
        <v>1.4667526421623092</v>
      </c>
      <c r="G169" s="5">
        <f>'Mg2+离子浓度'!M178</f>
        <v>0.88738657544305743</v>
      </c>
      <c r="H169" s="5">
        <f>过饱和度!H167</f>
        <v>511048113664.13837</v>
      </c>
      <c r="I169" s="5">
        <f t="shared" si="30"/>
        <v>58888.71062122687</v>
      </c>
      <c r="J169" s="5">
        <f t="shared" si="31"/>
        <v>85479.37671930372</v>
      </c>
      <c r="K169" s="5">
        <f t="shared" si="32"/>
        <v>109437.98385122188</v>
      </c>
      <c r="M169" s="5">
        <f>Gd离子浓度!M178</f>
        <v>1.6961511504694517E-3</v>
      </c>
      <c r="N169" s="5">
        <f>过饱和度!K167</f>
        <v>5.4721720173505656E+20</v>
      </c>
      <c r="O169" s="5">
        <f t="shared" si="33"/>
        <v>84468.772878538584</v>
      </c>
      <c r="P169" s="5">
        <f t="shared" si="34"/>
        <v>95121.863785714595</v>
      </c>
      <c r="Q169" s="87">
        <f t="shared" si="38"/>
        <v>1.1261186891218908</v>
      </c>
      <c r="R169" s="5">
        <f>Nd离子浓度!M178</f>
        <v>4.9476143712506651E-3</v>
      </c>
      <c r="S169" s="5">
        <f>过饱和度!N167</f>
        <v>8.978702022206038E+19</v>
      </c>
      <c r="T169" s="5">
        <f t="shared" si="35"/>
        <v>83332.669501057753</v>
      </c>
      <c r="U169" s="5">
        <f t="shared" si="36"/>
        <v>94740.978307109865</v>
      </c>
      <c r="V169" s="5">
        <f t="shared" si="39"/>
        <v>106689.58629732806</v>
      </c>
      <c r="W169" s="87">
        <f t="shared" si="40"/>
        <v>1.2802852343038624</v>
      </c>
      <c r="X169" s="5">
        <f>'In离子浓度 '!M178</f>
        <v>9.4401166445773669E-4</v>
      </c>
      <c r="Y169" s="85">
        <f>过饱和度!Q167</f>
        <v>9.6016478374307796E+65</v>
      </c>
      <c r="Z169" s="85">
        <f t="shared" si="37"/>
        <v>98346.471757923922</v>
      </c>
    </row>
    <row r="170" spans="6:26" x14ac:dyDescent="0.25">
      <c r="F170" s="5">
        <f>过饱和度!D168</f>
        <v>1.4677526421623093</v>
      </c>
      <c r="G170" s="5">
        <f>'Mg2+离子浓度'!M179</f>
        <v>0.88738573410551624</v>
      </c>
      <c r="H170" s="5">
        <f>过饱和度!H168</f>
        <v>511047399570.76965</v>
      </c>
      <c r="I170" s="5">
        <f t="shared" si="30"/>
        <v>58888.707388842064</v>
      </c>
      <c r="J170" s="5">
        <f t="shared" si="31"/>
        <v>85479.375329099552</v>
      </c>
      <c r="K170" s="5">
        <f t="shared" si="32"/>
        <v>109437.9831873353</v>
      </c>
      <c r="M170" s="5">
        <f>Gd离子浓度!M179</f>
        <v>1.6961504394865485E-3</v>
      </c>
      <c r="N170" s="5">
        <f>过饱和度!K168</f>
        <v>5.4721660363706204E+20</v>
      </c>
      <c r="O170" s="5">
        <f t="shared" si="33"/>
        <v>84468.772225865963</v>
      </c>
      <c r="P170" s="5">
        <f t="shared" si="34"/>
        <v>95121.863567940702</v>
      </c>
      <c r="Q170" s="87">
        <f t="shared" si="38"/>
        <v>1.1261186952450168</v>
      </c>
      <c r="R170" s="5">
        <f>Nd离子浓度!M179</f>
        <v>4.9476134885348463E-3</v>
      </c>
      <c r="S170" s="5">
        <f>过饱和度!N168</f>
        <v>8.9786943703829086E+19</v>
      </c>
      <c r="T170" s="5">
        <f t="shared" si="35"/>
        <v>83332.66893738725</v>
      </c>
      <c r="U170" s="5">
        <f t="shared" si="36"/>
        <v>94740.978117232095</v>
      </c>
      <c r="V170" s="5">
        <f t="shared" si="39"/>
        <v>106689.5866636141</v>
      </c>
      <c r="W170" s="87">
        <f t="shared" si="40"/>
        <v>1.2802852473593074</v>
      </c>
      <c r="X170" s="5">
        <f>'In离子浓度 '!M179</f>
        <v>9.4465513802412672E-4</v>
      </c>
      <c r="Y170" s="85">
        <f>过饱和度!Q168</f>
        <v>9.6147290243837584E+65</v>
      </c>
      <c r="Z170" s="85">
        <f t="shared" si="37"/>
        <v>98346.501146088907</v>
      </c>
    </row>
    <row r="171" spans="6:26" x14ac:dyDescent="0.25">
      <c r="F171" s="5">
        <f>过饱和度!D169</f>
        <v>1.4707526421623092</v>
      </c>
      <c r="G171" s="5">
        <f>'Mg2+离子浓度'!M180</f>
        <v>0.8873842768675303</v>
      </c>
      <c r="H171" s="5">
        <f>过饱和度!H169</f>
        <v>511047554924.58777</v>
      </c>
      <c r="I171" s="5">
        <f t="shared" si="30"/>
        <v>58888.708092060493</v>
      </c>
      <c r="J171" s="5">
        <f t="shared" si="31"/>
        <v>85479.375631544113</v>
      </c>
      <c r="K171" s="5">
        <f t="shared" si="32"/>
        <v>109437.98078500429</v>
      </c>
      <c r="M171" s="5">
        <f>Gd离子浓度!M180</f>
        <v>1.6961492080285528E-3</v>
      </c>
      <c r="N171" s="5">
        <f>过饱和度!K169</f>
        <v>5.4721780380022682E+20</v>
      </c>
      <c r="O171" s="5">
        <f t="shared" si="33"/>
        <v>84468.773535539614</v>
      </c>
      <c r="P171" s="5">
        <f t="shared" si="34"/>
        <v>95121.864004932693</v>
      </c>
      <c r="Q171" s="87">
        <f t="shared" si="38"/>
        <v>1.1261186829581569</v>
      </c>
      <c r="R171" s="5">
        <f>Nd离子浓度!M180</f>
        <v>4.9476119596264714E-3</v>
      </c>
      <c r="S171" s="5">
        <f>过饱和度!N169</f>
        <v>8.9787178068138967E+19</v>
      </c>
      <c r="T171" s="5">
        <f t="shared" si="35"/>
        <v>83332.670663827128</v>
      </c>
      <c r="U171" s="5">
        <f t="shared" si="36"/>
        <v>94740.97869879975</v>
      </c>
      <c r="V171" s="5">
        <f t="shared" si="39"/>
        <v>106689.58615445918</v>
      </c>
      <c r="W171" s="87">
        <f t="shared" si="40"/>
        <v>1.2802852147251627</v>
      </c>
      <c r="X171" s="5">
        <f>'In离子浓度 '!M180</f>
        <v>9.4658577182457051E-4</v>
      </c>
      <c r="Y171" s="85">
        <f>过饱和度!Q169</f>
        <v>9.6541256496808979E+65</v>
      </c>
      <c r="Z171" s="85">
        <f t="shared" si="37"/>
        <v>98346.589408822081</v>
      </c>
    </row>
    <row r="172" spans="6:26" x14ac:dyDescent="0.25">
      <c r="F172" s="5">
        <f>过饱和度!D170</f>
        <v>1.4737526421623093</v>
      </c>
      <c r="G172" s="5">
        <f>'Mg2+离子浓度'!M181</f>
        <v>0.88738281963193755</v>
      </c>
      <c r="H172" s="5">
        <f>过饱和度!H170</f>
        <v>511047710275.24799</v>
      </c>
      <c r="I172" s="5">
        <f t="shared" si="30"/>
        <v>58888.7087952644</v>
      </c>
      <c r="J172" s="5">
        <f t="shared" si="31"/>
        <v>85479.375933982432</v>
      </c>
      <c r="K172" s="5">
        <f t="shared" si="32"/>
        <v>109437.97838267669</v>
      </c>
      <c r="M172" s="5">
        <f>Gd离子浓度!M181</f>
        <v>1.6961479765714512E-3</v>
      </c>
      <c r="N172" s="5">
        <f>过饱和度!K170</f>
        <v>5.4721900396087555E+20</v>
      </c>
      <c r="O172" s="5">
        <f t="shared" si="33"/>
        <v>84468.774845207503</v>
      </c>
      <c r="P172" s="5">
        <f t="shared" si="34"/>
        <v>95121.864441922764</v>
      </c>
      <c r="Q172" s="87">
        <f t="shared" si="38"/>
        <v>1.1261186706713515</v>
      </c>
      <c r="R172" s="5">
        <f>Nd离子浓度!M181</f>
        <v>4.9476104307185692E-3</v>
      </c>
      <c r="S172" s="5">
        <f>过饱和度!N170</f>
        <v>8.9787412432215851E+19</v>
      </c>
      <c r="T172" s="5">
        <f t="shared" si="35"/>
        <v>83332.672390260501</v>
      </c>
      <c r="U172" s="5">
        <f t="shared" si="36"/>
        <v>94740.979280365224</v>
      </c>
      <c r="V172" s="5">
        <f t="shared" si="39"/>
        <v>106689.58564530694</v>
      </c>
      <c r="W172" s="87">
        <f t="shared" si="40"/>
        <v>1.2802851820911516</v>
      </c>
      <c r="X172" s="5">
        <f>'In离子浓度 '!M181</f>
        <v>9.4851640502841125E-4</v>
      </c>
      <c r="Y172" s="85">
        <f>过饱和度!Q170</f>
        <v>9.6936030426123937E+65</v>
      </c>
      <c r="Z172" s="85">
        <f t="shared" si="37"/>
        <v>98346.677484923697</v>
      </c>
    </row>
    <row r="173" spans="6:26" x14ac:dyDescent="0.25">
      <c r="F173" s="5">
        <f>过饱和度!D171</f>
        <v>1.4757526421623093</v>
      </c>
      <c r="G173" s="5">
        <f>'Mg2+离子浓度'!M182</f>
        <v>0.88738162980601232</v>
      </c>
      <c r="H173" s="5">
        <f>过饱和度!H171</f>
        <v>511047343580.88654</v>
      </c>
      <c r="I173" s="5">
        <f t="shared" si="30"/>
        <v>58888.707135400429</v>
      </c>
      <c r="J173" s="5">
        <f t="shared" si="31"/>
        <v>85479.375220097791</v>
      </c>
      <c r="K173" s="5">
        <f t="shared" si="32"/>
        <v>109437.9768651788</v>
      </c>
      <c r="M173" s="5">
        <f>Gd离子浓度!M182</f>
        <v>1.6961469710916684E-3</v>
      </c>
      <c r="N173" s="5">
        <f>过饱和度!K171</f>
        <v>5.4721919118426453E+20</v>
      </c>
      <c r="O173" s="5">
        <f t="shared" si="33"/>
        <v>84468.775049513599</v>
      </c>
      <c r="P173" s="5">
        <f t="shared" si="34"/>
        <v>95121.864510092506</v>
      </c>
      <c r="Q173" s="87">
        <f t="shared" si="38"/>
        <v>1.1261186687546294</v>
      </c>
      <c r="R173" s="5">
        <f>Nd离子浓度!M182</f>
        <v>4.9476091823708801E-3</v>
      </c>
      <c r="S173" s="5">
        <f>过饱和度!N171</f>
        <v>8.9787473723358265E+19</v>
      </c>
      <c r="T173" s="5">
        <f t="shared" si="35"/>
        <v>83332.672841758409</v>
      </c>
      <c r="U173" s="5">
        <f t="shared" si="36"/>
        <v>94740.979432456574</v>
      </c>
      <c r="V173" s="5">
        <f t="shared" si="39"/>
        <v>106689.58563498773</v>
      </c>
      <c r="W173" s="87">
        <f t="shared" si="40"/>
        <v>1.280285175030712</v>
      </c>
      <c r="X173" s="5">
        <f>'In离子浓度 '!M182</f>
        <v>9.498034495895965E-4</v>
      </c>
      <c r="Y173" s="85">
        <f>过饱和度!Q171</f>
        <v>9.7199456195363521E+65</v>
      </c>
      <c r="Z173" s="85">
        <f t="shared" si="37"/>
        <v>98346.736053381945</v>
      </c>
    </row>
    <row r="174" spans="6:26" x14ac:dyDescent="0.25">
      <c r="F174" s="5">
        <f>过饱和度!D172</f>
        <v>1.4857526421623093</v>
      </c>
      <c r="G174" s="5">
        <f>'Mg2+离子浓度'!M183</f>
        <v>0.88737896927792925</v>
      </c>
      <c r="H174" s="5">
        <f>过饱和度!H172</f>
        <v>511052593156.07953</v>
      </c>
      <c r="I174" s="5">
        <f t="shared" si="30"/>
        <v>58888.730897794958</v>
      </c>
      <c r="J174" s="5">
        <f t="shared" si="31"/>
        <v>85479.385439975114</v>
      </c>
      <c r="K174" s="5">
        <f t="shared" si="32"/>
        <v>109437.96801173715</v>
      </c>
      <c r="M174" s="5">
        <f>Gd离子浓度!M183</f>
        <v>1.6961447227718568E-3</v>
      </c>
      <c r="N174" s="5">
        <f>过饱和度!K172</f>
        <v>5.4722935857445732E+20</v>
      </c>
      <c r="O174" s="5">
        <f t="shared" si="33"/>
        <v>84468.786144489568</v>
      </c>
      <c r="P174" s="5">
        <f t="shared" si="34"/>
        <v>95121.868212095185</v>
      </c>
      <c r="Q174" s="87">
        <f t="shared" si="38"/>
        <v>1.1261185646658021</v>
      </c>
      <c r="R174" s="5">
        <f>Nd离子浓度!M183</f>
        <v>4.9476063909812927E-3</v>
      </c>
      <c r="S174" s="5">
        <f>过饱和度!N172</f>
        <v>8.9789210345649897E+19</v>
      </c>
      <c r="T174" s="5">
        <f t="shared" si="35"/>
        <v>83332.685634357753</v>
      </c>
      <c r="U174" s="5">
        <f t="shared" si="36"/>
        <v>94740.98374176478</v>
      </c>
      <c r="V174" s="5">
        <f t="shared" si="39"/>
        <v>106689.58062630224</v>
      </c>
      <c r="W174" s="87">
        <f t="shared" si="40"/>
        <v>1.280284918386388</v>
      </c>
      <c r="X174" s="5">
        <f>'In离子浓度 '!M183</f>
        <v>9.5623933113524358E-4</v>
      </c>
      <c r="Y174" s="85">
        <f>过饱和度!Q172</f>
        <v>9.8525091114114087E+65</v>
      </c>
      <c r="Z174" s="85">
        <f t="shared" si="37"/>
        <v>98347.028351850662</v>
      </c>
    </row>
    <row r="175" spans="6:26" x14ac:dyDescent="0.25">
      <c r="F175" s="5">
        <f>过饱和度!D173</f>
        <v>1.5157526421623093</v>
      </c>
      <c r="G175" s="5">
        <f>'Mg2+离子浓度'!M184</f>
        <v>0.88737436112193069</v>
      </c>
      <c r="H175" s="5">
        <f>过饱和度!H173</f>
        <v>511075607742.64691</v>
      </c>
      <c r="I175" s="5">
        <f t="shared" si="30"/>
        <v>58888.835071076508</v>
      </c>
      <c r="J175" s="5">
        <f t="shared" si="31"/>
        <v>85479.430243428869</v>
      </c>
      <c r="K175" s="5">
        <f t="shared" si="32"/>
        <v>109437.94015335281</v>
      </c>
      <c r="M175" s="5">
        <f>Gd离子浓度!M184</f>
        <v>1.6961408285728734E-3</v>
      </c>
      <c r="N175" s="5">
        <f>过饱和度!K173</f>
        <v>5.4726933110145168E+20</v>
      </c>
      <c r="O175" s="5">
        <f t="shared" si="33"/>
        <v>84468.82976165865</v>
      </c>
      <c r="P175" s="5">
        <f t="shared" si="34"/>
        <v>95121.88276560478</v>
      </c>
      <c r="Q175" s="87">
        <f t="shared" si="38"/>
        <v>1.1261181554664046</v>
      </c>
      <c r="R175" s="5">
        <f>Nd离子浓度!M184</f>
        <v>4.9476015561554301E-3</v>
      </c>
      <c r="S175" s="5">
        <f>过饱和度!N173</f>
        <v>8.979588743910187E+19</v>
      </c>
      <c r="T175" s="5">
        <f t="shared" si="35"/>
        <v>83332.734817850534</v>
      </c>
      <c r="U175" s="5">
        <f t="shared" si="36"/>
        <v>94741.000309685624</v>
      </c>
      <c r="V175" s="5">
        <f t="shared" si="39"/>
        <v>106689.56051578524</v>
      </c>
      <c r="W175" s="87">
        <f t="shared" si="40"/>
        <v>1.280283921426415</v>
      </c>
      <c r="X175" s="5">
        <f>'In离子浓度 '!M184</f>
        <v>9.7554764096292608E-4</v>
      </c>
      <c r="Y175" s="85">
        <f>过饱和度!Q173</f>
        <v>1.0255953522737054E+66</v>
      </c>
      <c r="Z175" s="85">
        <f t="shared" si="37"/>
        <v>98347.893871314227</v>
      </c>
    </row>
    <row r="176" spans="6:26" x14ac:dyDescent="0.25">
      <c r="F176" s="5">
        <f>过饱和度!D174</f>
        <v>1.5457526421623093</v>
      </c>
      <c r="G176" s="5">
        <f>'Mg2+离子浓度'!M185</f>
        <v>0.88736975298986231</v>
      </c>
      <c r="H176" s="5">
        <f>过饱和度!H174</f>
        <v>511098622538.39294</v>
      </c>
      <c r="I176" s="5">
        <f t="shared" si="30"/>
        <v>58888.939240276115</v>
      </c>
      <c r="J176" s="5">
        <f t="shared" si="31"/>
        <v>85479.47504507126</v>
      </c>
      <c r="K176" s="5">
        <f t="shared" si="32"/>
        <v>109437.9122958355</v>
      </c>
      <c r="M176" s="5">
        <f>Gd离子浓度!M185</f>
        <v>1.6961369343828311E-3</v>
      </c>
      <c r="N176" s="5">
        <f>过饱和度!K174</f>
        <v>5.473093052194563E+20</v>
      </c>
      <c r="O176" s="5">
        <f t="shared" si="33"/>
        <v>84468.873377200303</v>
      </c>
      <c r="P176" s="5">
        <f t="shared" si="34"/>
        <v>95121.897318566087</v>
      </c>
      <c r="Q176" s="87">
        <f t="shared" si="38"/>
        <v>1.1261177462826351</v>
      </c>
      <c r="R176" s="5">
        <f>Nd离子浓度!M185</f>
        <v>4.9475967213342938E-3</v>
      </c>
      <c r="S176" s="5">
        <f>过饱和度!N174</f>
        <v>8.9802564811061101E+19</v>
      </c>
      <c r="T176" s="5">
        <f t="shared" si="35"/>
        <v>83332.783999527703</v>
      </c>
      <c r="U176" s="5">
        <f t="shared" si="36"/>
        <v>94741.016876987997</v>
      </c>
      <c r="V176" s="5">
        <f t="shared" si="39"/>
        <v>106689.54040603881</v>
      </c>
      <c r="W176" s="87">
        <f t="shared" si="40"/>
        <v>1.2802829245047602</v>
      </c>
      <c r="X176" s="5">
        <f>'In离子浓度 '!M185</f>
        <v>9.9485593192243115E-4</v>
      </c>
      <c r="Y176" s="85">
        <f>过饱和度!Q174</f>
        <v>1.0667555270190945E+66</v>
      </c>
      <c r="Z176" s="85">
        <f t="shared" si="37"/>
        <v>98348.741831727457</v>
      </c>
    </row>
    <row r="177" spans="5:26" x14ac:dyDescent="0.25">
      <c r="F177" s="5">
        <f>过饱和度!D175</f>
        <v>1.5657526421623094</v>
      </c>
      <c r="G177" s="5">
        <f>'Mg2+离子浓度'!M186</f>
        <v>0.88736599048532272</v>
      </c>
      <c r="H177" s="5">
        <f>过饱和度!H175</f>
        <v>511112478592.39117</v>
      </c>
      <c r="I177" s="5">
        <f t="shared" si="30"/>
        <v>58889.001952900631</v>
      </c>
      <c r="J177" s="5">
        <f t="shared" si="31"/>
        <v>85479.502016822866</v>
      </c>
      <c r="K177" s="5">
        <f t="shared" si="32"/>
        <v>109437.89399041209</v>
      </c>
      <c r="M177" s="5">
        <f>Gd离子浓度!M186</f>
        <v>1.6961337547972757E-3</v>
      </c>
      <c r="N177" s="5">
        <f>过饱和度!K175</f>
        <v>5.4733401703992256E+20</v>
      </c>
      <c r="O177" s="5">
        <f t="shared" si="33"/>
        <v>84468.900338450389</v>
      </c>
      <c r="P177" s="5">
        <f t="shared" si="34"/>
        <v>95121.906314577573</v>
      </c>
      <c r="Q177" s="87">
        <f t="shared" si="38"/>
        <v>1.1261174933430254</v>
      </c>
      <c r="R177" s="5">
        <f>Nd离子浓度!M186</f>
        <v>4.9475927737232233E-3</v>
      </c>
      <c r="S177" s="5">
        <f>过饱和度!N175</f>
        <v>8.980671622574062E+19</v>
      </c>
      <c r="T177" s="5">
        <f t="shared" si="35"/>
        <v>83332.814574508695</v>
      </c>
      <c r="U177" s="5">
        <f t="shared" si="36"/>
        <v>94741.027176449366</v>
      </c>
      <c r="V177" s="5">
        <f t="shared" si="39"/>
        <v>106689.52804068661</v>
      </c>
      <c r="W177" s="87">
        <f t="shared" si="40"/>
        <v>1.2802823063811728</v>
      </c>
      <c r="X177" s="5">
        <f>'In离子浓度 '!M186</f>
        <v>1.007727969963646E-3</v>
      </c>
      <c r="Y177" s="85">
        <f>过饱和度!Q175</f>
        <v>1.0946416915306744E+66</v>
      </c>
      <c r="Z177" s="85">
        <f t="shared" si="37"/>
        <v>98349.297581204897</v>
      </c>
    </row>
    <row r="178" spans="5:26" x14ac:dyDescent="0.25">
      <c r="E178" s="10"/>
      <c r="F178" s="11">
        <f>过饱和度!D176</f>
        <v>1.6157526421623092</v>
      </c>
      <c r="G178" s="5">
        <f>'Mg2+离子浓度'!M187</f>
        <v>0.88736004146852132</v>
      </c>
      <c r="H178" s="11">
        <f>过饱和度!H176</f>
        <v>511154566494.39166</v>
      </c>
      <c r="I178" s="5">
        <f t="shared" ref="I178:I199" si="41">$D$6*EXP(-16*3.1415*($D$3)^3*$D$4^2/(3*$D$2^3*$D$5^3*(LN($H178))^2))</f>
        <v>58889.192431947115</v>
      </c>
      <c r="J178" s="5">
        <f t="shared" ref="J178:J199" si="42">$D$6*EXP(-16*3.1415*(2/3*$D$3)^3*$D$4^2/(3*$D$2^3*$D$5^3*(LN($H178))^2))</f>
        <v>85479.583938856813</v>
      </c>
      <c r="K178" s="5">
        <f>J178*W178</f>
        <v>109437.84689773225</v>
      </c>
      <c r="M178" s="5">
        <f>Gd离子浓度!M187</f>
        <v>1.696128727440515E-3</v>
      </c>
      <c r="N178" s="5">
        <f>过饱和度!K176</f>
        <v>5.4740550661868034E+20</v>
      </c>
      <c r="O178" s="5">
        <f t="shared" si="33"/>
        <v>84468.978328236524</v>
      </c>
      <c r="P178" s="5">
        <f t="shared" si="34"/>
        <v>95121.932336987622</v>
      </c>
      <c r="Q178" s="87">
        <f t="shared" si="38"/>
        <v>1.1261167616749781</v>
      </c>
      <c r="R178" s="5">
        <f>Nd离子浓度!M187</f>
        <v>4.9475865320070542E-3</v>
      </c>
      <c r="S178" s="5">
        <f>过饱和度!N176</f>
        <v>8.9818599166777377E+19</v>
      </c>
      <c r="T178" s="5">
        <f t="shared" si="35"/>
        <v>83332.902083570691</v>
      </c>
      <c r="U178" s="5">
        <f t="shared" si="36"/>
        <v>94741.056654660802</v>
      </c>
      <c r="V178" s="5">
        <f t="shared" si="39"/>
        <v>106689.49191761225</v>
      </c>
      <c r="W178" s="87">
        <f t="shared" si="40"/>
        <v>1.2802805284594352</v>
      </c>
      <c r="X178" s="5">
        <f>'In离子浓度 '!M187</f>
        <v>1.0399087632792993E-3</v>
      </c>
      <c r="Y178" s="85">
        <f>过饱和度!Q176</f>
        <v>1.1659820178702545E+66</v>
      </c>
      <c r="Z178" s="85">
        <f t="shared" si="37"/>
        <v>98350.656129433148</v>
      </c>
    </row>
    <row r="179" spans="5:26" x14ac:dyDescent="0.25">
      <c r="F179" s="5">
        <f>过饱和度!D177</f>
        <v>1.6657526421623092</v>
      </c>
      <c r="G179" s="5">
        <f>'Mg2+离子浓度'!M188</f>
        <v>0.8873540924916028</v>
      </c>
      <c r="H179" s="5">
        <f>过饱和度!H177</f>
        <v>511196655417.48572</v>
      </c>
      <c r="I179" s="5">
        <f t="shared" si="41"/>
        <v>58889.382898801938</v>
      </c>
      <c r="J179" s="5">
        <f t="shared" si="42"/>
        <v>85479.665855460873</v>
      </c>
      <c r="K179" s="5">
        <f t="shared" ref="K179:K242" si="43">J179*W179</f>
        <v>109437.79980759237</v>
      </c>
      <c r="M179" s="5">
        <f>Gd离子浓度!M188</f>
        <v>1.6961237000986558E-3</v>
      </c>
      <c r="N179" s="5">
        <f>过饱和度!K177</f>
        <v>5.4747700160774386E+20</v>
      </c>
      <c r="O179" s="5">
        <f t="shared" si="33"/>
        <v>84469.056313171284</v>
      </c>
      <c r="P179" s="5">
        <f t="shared" si="34"/>
        <v>95121.958357762051</v>
      </c>
      <c r="Q179" s="87">
        <f t="shared" si="38"/>
        <v>1.1261160300535955</v>
      </c>
      <c r="R179" s="5">
        <f>Nd离子浓度!M188</f>
        <v>4.947580290298759E-3</v>
      </c>
      <c r="S179" s="5">
        <f>过饱和度!N177</f>
        <v>8.9830483035741487E+19</v>
      </c>
      <c r="T179" s="5">
        <f t="shared" si="35"/>
        <v>83332.989587224132</v>
      </c>
      <c r="U179" s="5">
        <f t="shared" si="36"/>
        <v>94741.086131028555</v>
      </c>
      <c r="V179" s="5">
        <f t="shared" si="39"/>
        <v>106689.45579683963</v>
      </c>
      <c r="W179" s="87">
        <f t="shared" si="40"/>
        <v>1.2802787506521462</v>
      </c>
      <c r="X179" s="5">
        <f>'In离子浓度 '!M188</f>
        <v>1.0720895159967497E-3</v>
      </c>
      <c r="Y179" s="85">
        <f>过饱和度!Q177</f>
        <v>1.2395940575936994E+66</v>
      </c>
      <c r="Z179" s="85">
        <f t="shared" si="37"/>
        <v>98351.971847229885</v>
      </c>
    </row>
    <row r="180" spans="5:26" x14ac:dyDescent="0.25">
      <c r="F180" s="5">
        <f>过饱和度!D178</f>
        <v>1.7157526421623093</v>
      </c>
      <c r="G180" s="5">
        <f>'Mg2+离子浓度'!M189</f>
        <v>0.88734814355456682</v>
      </c>
      <c r="H180" s="5">
        <f>过饱和度!H178</f>
        <v>511238745361.59528</v>
      </c>
      <c r="I180" s="5">
        <f t="shared" si="41"/>
        <v>58889.573353466396</v>
      </c>
      <c r="J180" s="5">
        <f t="shared" si="42"/>
        <v>85479.747766635643</v>
      </c>
      <c r="K180" s="5">
        <f t="shared" si="43"/>
        <v>109437.75271999209</v>
      </c>
      <c r="M180" s="5">
        <f>Gd离子浓度!M189</f>
        <v>1.6961186727716974E-3</v>
      </c>
      <c r="N180" s="5">
        <f>过饱和度!K178</f>
        <v>5.475485020071801E+20</v>
      </c>
      <c r="O180" s="5">
        <f t="shared" si="33"/>
        <v>84469.134293255222</v>
      </c>
      <c r="P180" s="5">
        <f t="shared" si="34"/>
        <v>95121.984376901019</v>
      </c>
      <c r="Q180" s="87">
        <f t="shared" si="38"/>
        <v>1.1261152984788718</v>
      </c>
      <c r="R180" s="5">
        <f>Nd离子浓度!M189</f>
        <v>4.9475740485983377E-3</v>
      </c>
      <c r="S180" s="5">
        <f>过饱和度!N178</f>
        <v>8.9842367832648598E+19</v>
      </c>
      <c r="T180" s="5">
        <f t="shared" si="35"/>
        <v>83333.077085469617</v>
      </c>
      <c r="U180" s="5">
        <f t="shared" si="36"/>
        <v>94741.115605552797</v>
      </c>
      <c r="V180" s="5">
        <f t="shared" si="39"/>
        <v>106689.41967836839</v>
      </c>
      <c r="W180" s="87">
        <f t="shared" si="40"/>
        <v>1.280276972959292</v>
      </c>
      <c r="X180" s="5">
        <f>'In离子浓度 '!M189</f>
        <v>1.1042702281160476E-3</v>
      </c>
      <c r="Y180" s="85">
        <f>过饱和度!Q178</f>
        <v>1.3154796045732447E+66</v>
      </c>
      <c r="Z180" s="85">
        <f t="shared" si="37"/>
        <v>98353.247316756009</v>
      </c>
    </row>
    <row r="181" spans="5:26" x14ac:dyDescent="0.25">
      <c r="F181" s="5">
        <f>过饱和度!D179</f>
        <v>1.7589016732323783</v>
      </c>
      <c r="G181" s="5">
        <f>'Mg2+离子浓度'!M190</f>
        <v>0.88734261722243346</v>
      </c>
      <c r="H181" s="5">
        <f>过饱和度!H179</f>
        <v>511274223126.24982</v>
      </c>
      <c r="I181" s="5">
        <f t="shared" si="41"/>
        <v>58889.733875330363</v>
      </c>
      <c r="J181" s="5">
        <f t="shared" si="42"/>
        <v>85479.81680409878</v>
      </c>
      <c r="K181" s="5">
        <f t="shared" si="43"/>
        <v>109437.71223744452</v>
      </c>
      <c r="M181" s="5">
        <f>Gd离子浓度!M190</f>
        <v>1.6961140025621693E-3</v>
      </c>
      <c r="N181" s="5">
        <f>过饱和度!K179</f>
        <v>5.4760910712882207E+20</v>
      </c>
      <c r="O181" s="5">
        <f t="shared" si="33"/>
        <v>84469.200382265102</v>
      </c>
      <c r="P181" s="5">
        <f t="shared" si="34"/>
        <v>95122.006428404609</v>
      </c>
      <c r="Q181" s="87">
        <f t="shared" si="38"/>
        <v>1.1261146784618568</v>
      </c>
      <c r="R181" s="5">
        <f>Nd离子浓度!M190</f>
        <v>4.9475682502687982E-3</v>
      </c>
      <c r="S181" s="5">
        <f>过饱和度!N179</f>
        <v>8.9852454091612848E+19</v>
      </c>
      <c r="T181" s="5">
        <f t="shared" si="35"/>
        <v>83333.151332919922</v>
      </c>
      <c r="U181" s="5">
        <f t="shared" si="36"/>
        <v>94741.140616417499</v>
      </c>
      <c r="V181" s="5">
        <f t="shared" si="39"/>
        <v>106689.38910236655</v>
      </c>
      <c r="W181" s="87">
        <f t="shared" si="40"/>
        <v>1.2802754653563664</v>
      </c>
      <c r="X181" s="5">
        <f>'In离子浓度 '!M190</f>
        <v>1.132041434584292E-3</v>
      </c>
      <c r="Y181" s="85">
        <f>过饱和度!Q179</f>
        <v>1.3827910626335384E+66</v>
      </c>
      <c r="Z181" s="85">
        <f t="shared" si="37"/>
        <v>98354.317400309272</v>
      </c>
    </row>
    <row r="182" spans="5:26" x14ac:dyDescent="0.25">
      <c r="F182" s="5">
        <f>过饱和度!D180</f>
        <v>1.7589016733323783</v>
      </c>
      <c r="G182" s="5">
        <f>'Mg2+离子浓度'!M191</f>
        <v>0.88734459266215304</v>
      </c>
      <c r="H182" s="5">
        <f>过饱和度!H180</f>
        <v>511277633534.45459</v>
      </c>
      <c r="I182" s="5">
        <f t="shared" si="41"/>
        <v>58889.749305354453</v>
      </c>
      <c r="J182" s="5">
        <f t="shared" si="42"/>
        <v>85479.823440257707</v>
      </c>
      <c r="K182" s="5">
        <f t="shared" si="43"/>
        <v>109437.71045731274</v>
      </c>
      <c r="M182" s="5">
        <f>Gd离子浓度!M191</f>
        <v>1.6961177784231632E-3</v>
      </c>
      <c r="N182" s="5">
        <f>过饱和度!K180</f>
        <v>5.4761397671046414E+20</v>
      </c>
      <c r="O182" s="5">
        <f t="shared" si="33"/>
        <v>84469.205692138392</v>
      </c>
      <c r="P182" s="5">
        <f t="shared" si="34"/>
        <v>95122.008200116048</v>
      </c>
      <c r="Q182" s="87">
        <f t="shared" si="38"/>
        <v>1.1261146286470778</v>
      </c>
      <c r="R182" s="5">
        <f>Nd离子浓度!M191</f>
        <v>4.9475792643310281E-3</v>
      </c>
      <c r="S182" s="5">
        <f>过饱和度!N180</f>
        <v>8.9853253096846967E+19</v>
      </c>
      <c r="T182" s="5">
        <f t="shared" si="35"/>
        <v>83333.15721421862</v>
      </c>
      <c r="U182" s="5">
        <f t="shared" si="36"/>
        <v>94741.142597580692</v>
      </c>
      <c r="V182" s="5">
        <f t="shared" si="39"/>
        <v>106689.38661387442</v>
      </c>
      <c r="W182" s="87">
        <f t="shared" si="40"/>
        <v>1.2802753451380176</v>
      </c>
      <c r="X182" s="5">
        <f>'In离子浓度 '!M191</f>
        <v>1.132041434520423E-3</v>
      </c>
      <c r="Y182" s="85">
        <f>过饱和度!Q180</f>
        <v>1.3828094985803442E+66</v>
      </c>
      <c r="Z182" s="85">
        <f t="shared" si="37"/>
        <v>98354.317686061011</v>
      </c>
    </row>
    <row r="183" spans="5:26" x14ac:dyDescent="0.25">
      <c r="F183" s="5">
        <f>过饱和度!D181</f>
        <v>1.7589016736323784</v>
      </c>
      <c r="G183" s="5">
        <f>'Mg2+离子浓度'!M192</f>
        <v>0.8873505193186364</v>
      </c>
      <c r="H183" s="5">
        <f>过饱和度!H181</f>
        <v>511287865576.97028</v>
      </c>
      <c r="I183" s="5">
        <f t="shared" si="41"/>
        <v>58889.795598465134</v>
      </c>
      <c r="J183" s="5">
        <f t="shared" si="42"/>
        <v>85479.843350033887</v>
      </c>
      <c r="K183" s="5">
        <f t="shared" si="43"/>
        <v>109437.70511680876</v>
      </c>
      <c r="M183" s="5">
        <f>Gd离子浓度!M192</f>
        <v>1.696129106291213E-3</v>
      </c>
      <c r="N183" s="5">
        <f>过饱和度!K181</f>
        <v>5.4762858659787984E+20</v>
      </c>
      <c r="O183" s="5">
        <f t="shared" si="33"/>
        <v>84469.221622704921</v>
      </c>
      <c r="P183" s="5">
        <f t="shared" si="34"/>
        <v>95122.013515565777</v>
      </c>
      <c r="Q183" s="87">
        <f t="shared" si="38"/>
        <v>1.1261144791938917</v>
      </c>
      <c r="R183" s="5">
        <f>Nd离子浓度!M192</f>
        <v>4.9476123068716476E-3</v>
      </c>
      <c r="S183" s="5">
        <f>过饱和度!N181</f>
        <v>8.9855650291336167E+19</v>
      </c>
      <c r="T183" s="5">
        <f t="shared" si="35"/>
        <v>83333.17485909893</v>
      </c>
      <c r="U183" s="5">
        <f t="shared" si="36"/>
        <v>94741.148541401242</v>
      </c>
      <c r="V183" s="5">
        <f t="shared" si="39"/>
        <v>106689.37914793119</v>
      </c>
      <c r="W183" s="87">
        <f t="shared" si="40"/>
        <v>1.2802749844623502</v>
      </c>
      <c r="X183" s="5">
        <f>'In离子浓度 '!M192</f>
        <v>1.1320414344097994E-3</v>
      </c>
      <c r="Y183" s="85">
        <f>过饱和度!Q181</f>
        <v>1.3828648121686371E+66</v>
      </c>
      <c r="Z183" s="85">
        <f t="shared" si="37"/>
        <v>98354.318543382018</v>
      </c>
    </row>
    <row r="184" spans="5:26" x14ac:dyDescent="0.25">
      <c r="F184" s="5">
        <f>过饱和度!D182</f>
        <v>1.7589016740323784</v>
      </c>
      <c r="G184" s="5">
        <f>'Mg2+离子浓度'!M193</f>
        <v>0.88735842160959066</v>
      </c>
      <c r="H184" s="5">
        <f>过饱和度!H182</f>
        <v>511301508690.05133</v>
      </c>
      <c r="I184" s="5">
        <f t="shared" si="41"/>
        <v>58889.857322831042</v>
      </c>
      <c r="J184" s="5">
        <f t="shared" si="42"/>
        <v>85479.869896478907</v>
      </c>
      <c r="K184" s="5">
        <f t="shared" si="43"/>
        <v>109437.69799615467</v>
      </c>
      <c r="M184" s="5">
        <f>Gd离子浓度!M193</f>
        <v>1.6961442101848378E-3</v>
      </c>
      <c r="N184" s="5">
        <f>过饱和度!K182</f>
        <v>5.4764806713374173E+20</v>
      </c>
      <c r="O184" s="5">
        <f t="shared" si="33"/>
        <v>84469.242863510284</v>
      </c>
      <c r="P184" s="5">
        <f t="shared" si="34"/>
        <v>95122.020602847653</v>
      </c>
      <c r="Q184" s="87">
        <f t="shared" si="38"/>
        <v>1.126114279922583</v>
      </c>
      <c r="R184" s="5">
        <f>Nd离子浓度!M193</f>
        <v>4.9476563636788361E-3</v>
      </c>
      <c r="S184" s="5">
        <f>过饱和度!N182</f>
        <v>8.9858846661093147E+19</v>
      </c>
      <c r="T184" s="5">
        <f t="shared" si="35"/>
        <v>83333.198385644602</v>
      </c>
      <c r="U184" s="5">
        <f t="shared" si="36"/>
        <v>94741.156466506931</v>
      </c>
      <c r="V184" s="5">
        <f t="shared" si="39"/>
        <v>106689.36919331322</v>
      </c>
      <c r="W184" s="87">
        <f t="shared" si="40"/>
        <v>1.280274503560781</v>
      </c>
      <c r="X184" s="5">
        <f>'In离子浓度 '!M193</f>
        <v>1.1320414342820622E-3</v>
      </c>
      <c r="Y184" s="85">
        <f>过饱和度!Q182</f>
        <v>1.3829385675905438E+66</v>
      </c>
      <c r="Z184" s="85">
        <f t="shared" si="37"/>
        <v>98354.319686483854</v>
      </c>
    </row>
    <row r="185" spans="5:26" x14ac:dyDescent="0.25">
      <c r="F185" s="5">
        <f>过饱和度!D183</f>
        <v>1.7589016742323784</v>
      </c>
      <c r="G185" s="5">
        <f>'Mg2+离子浓度'!M194</f>
        <v>0.88736237264486606</v>
      </c>
      <c r="H185" s="5">
        <f>过饱和度!H183</f>
        <v>511308330100.12189</v>
      </c>
      <c r="I185" s="5">
        <f t="shared" si="41"/>
        <v>58889.888183689269</v>
      </c>
      <c r="J185" s="5">
        <f t="shared" si="42"/>
        <v>85479.883169124339</v>
      </c>
      <c r="K185" s="5">
        <f t="shared" si="43"/>
        <v>109437.69443589129</v>
      </c>
      <c r="M185" s="5">
        <f>Gd离子浓度!M194</f>
        <v>1.6961517620385207E-3</v>
      </c>
      <c r="N185" s="5">
        <f>过饱和度!K183</f>
        <v>5.4765780728697291E+20</v>
      </c>
      <c r="O185" s="5">
        <f t="shared" si="33"/>
        <v>84469.253483488777</v>
      </c>
      <c r="P185" s="5">
        <f t="shared" si="34"/>
        <v>95122.024146346579</v>
      </c>
      <c r="Q185" s="87">
        <f t="shared" si="38"/>
        <v>1.1261141802909398</v>
      </c>
      <c r="R185" s="5">
        <f>Nd离子浓度!M194</f>
        <v>4.9476783919668041E-3</v>
      </c>
      <c r="S185" s="5">
        <f>过饱和度!N183</f>
        <v>8.9860444829984948E+19</v>
      </c>
      <c r="T185" s="5">
        <f t="shared" si="35"/>
        <v>83333.210148467959</v>
      </c>
      <c r="U185" s="5">
        <f t="shared" si="36"/>
        <v>94741.160428907795</v>
      </c>
      <c r="V185" s="5">
        <f t="shared" si="39"/>
        <v>106689.36421621192</v>
      </c>
      <c r="W185" s="87">
        <f t="shared" si="40"/>
        <v>1.2802742631194961</v>
      </c>
      <c r="X185" s="5">
        <f>'In离子浓度 '!M194</f>
        <v>1.1320414341917384E-3</v>
      </c>
      <c r="Y185" s="85">
        <f>过饱和度!Q183</f>
        <v>1.3829754450543904E+66</v>
      </c>
      <c r="Z185" s="85">
        <f t="shared" si="37"/>
        <v>98354.320258007661</v>
      </c>
    </row>
    <row r="186" spans="5:26" x14ac:dyDescent="0.25">
      <c r="F186" s="5">
        <f>过饱和度!D184</f>
        <v>1.7589016832323783</v>
      </c>
      <c r="G186" s="5">
        <f>'Mg2+离子浓度'!M195</f>
        <v>0.88754018362140019</v>
      </c>
      <c r="H186" s="5">
        <f>过饱和度!H184</f>
        <v>511615387379.57867</v>
      </c>
      <c r="I186" s="5">
        <f t="shared" si="41"/>
        <v>58891.276889896224</v>
      </c>
      <c r="J186" s="5">
        <f t="shared" si="42"/>
        <v>85480.480419162661</v>
      </c>
      <c r="K186" s="5">
        <f t="shared" si="43"/>
        <v>109437.53423315058</v>
      </c>
      <c r="M186" s="5">
        <f>Gd离子浓度!M195</f>
        <v>1.6964916075955922E-3</v>
      </c>
      <c r="N186" s="5">
        <f>过饱和度!K184</f>
        <v>5.4809628912584642E+20</v>
      </c>
      <c r="O186" s="5">
        <f t="shared" si="33"/>
        <v>84469.731366828899</v>
      </c>
      <c r="P186" s="5">
        <f t="shared" si="34"/>
        <v>95122.18359823832</v>
      </c>
      <c r="Q186" s="87">
        <f t="shared" si="38"/>
        <v>1.1261096970363116</v>
      </c>
      <c r="R186" s="5">
        <f>Nd离子浓度!M195</f>
        <v>4.9486696799433509E-3</v>
      </c>
      <c r="S186" s="5">
        <f>过饱和度!N184</f>
        <v>8.9932390764138267E+19</v>
      </c>
      <c r="T186" s="5">
        <f t="shared" si="35"/>
        <v>83333.739455065763</v>
      </c>
      <c r="U186" s="5">
        <f t="shared" si="36"/>
        <v>94741.338729648603</v>
      </c>
      <c r="V186" s="5">
        <f t="shared" si="39"/>
        <v>106689.14025365916</v>
      </c>
      <c r="W186" s="87">
        <f t="shared" si="40"/>
        <v>1.2802634437302172</v>
      </c>
      <c r="X186" s="5">
        <f>'In离子浓度 '!M195</f>
        <v>1.1320414335858277E-3</v>
      </c>
      <c r="Y186" s="85">
        <f>过饱和度!Q184</f>
        <v>1.3846359723438857E+66</v>
      </c>
      <c r="Z186" s="85">
        <f t="shared" si="37"/>
        <v>98354.345976630211</v>
      </c>
    </row>
    <row r="187" spans="5:26" x14ac:dyDescent="0.25">
      <c r="F187" s="5">
        <f>过饱和度!D185</f>
        <v>1.7589017732323784</v>
      </c>
      <c r="G187" s="5">
        <f>'Mg2+离子浓度'!M196</f>
        <v>0.88931831066294031</v>
      </c>
      <c r="H187" s="5">
        <f>过饱和度!H185</f>
        <v>514692761512.84912</v>
      </c>
      <c r="I187" s="5">
        <f t="shared" si="41"/>
        <v>58905.145562644233</v>
      </c>
      <c r="J187" s="5">
        <f t="shared" si="42"/>
        <v>85486.444467086243</v>
      </c>
      <c r="K187" s="5">
        <f t="shared" si="43"/>
        <v>109435.9337728876</v>
      </c>
      <c r="M187" s="5">
        <f>Gd离子浓度!M196</f>
        <v>1.6998900777989235E-3</v>
      </c>
      <c r="N187" s="5">
        <f>过饱和度!K185</f>
        <v>5.5249565249316658E+20</v>
      </c>
      <c r="O187" s="5">
        <f t="shared" si="33"/>
        <v>84474.503831328257</v>
      </c>
      <c r="P187" s="5">
        <f t="shared" si="34"/>
        <v>95123.775957265621</v>
      </c>
      <c r="Q187" s="87">
        <f t="shared" si="38"/>
        <v>1.1260649266102936</v>
      </c>
      <c r="R187" s="5">
        <f>Nd离子浓度!M196</f>
        <v>4.9585825779744049E-3</v>
      </c>
      <c r="S187" s="5">
        <f>过饱和度!N185</f>
        <v>9.0654236168533819E+19</v>
      </c>
      <c r="T187" s="5">
        <f t="shared" si="35"/>
        <v>83339.025426352004</v>
      </c>
      <c r="U187" s="5">
        <f t="shared" si="36"/>
        <v>94743.119303440297</v>
      </c>
      <c r="V187" s="5">
        <f t="shared" si="39"/>
        <v>106686.90368525879</v>
      </c>
      <c r="W187" s="87">
        <f t="shared" si="40"/>
        <v>1.2801554030595146</v>
      </c>
      <c r="X187" s="5">
        <f>'In离子浓度 '!M196</f>
        <v>1.1320414316697699E-3</v>
      </c>
      <c r="Y187" s="85">
        <f>过饱和度!Q185</f>
        <v>1.4013330620656218E+66</v>
      </c>
      <c r="Z187" s="85">
        <f t="shared" si="37"/>
        <v>98354.602850935975</v>
      </c>
    </row>
    <row r="188" spans="5:26" x14ac:dyDescent="0.25">
      <c r="F188" s="5">
        <f>过饱和度!D186</f>
        <v>1.7589026732323783</v>
      </c>
      <c r="G188" s="5">
        <f>'Mg2+离子浓度'!M197</f>
        <v>0.90709963524122827</v>
      </c>
      <c r="H188" s="5">
        <f>过饱和度!H186</f>
        <v>546148041964.90326</v>
      </c>
      <c r="I188" s="5">
        <f t="shared" si="41"/>
        <v>59042.006925938673</v>
      </c>
      <c r="J188" s="5">
        <f t="shared" si="42"/>
        <v>85545.247048630074</v>
      </c>
      <c r="K188" s="5">
        <f t="shared" si="43"/>
        <v>109420.08463300669</v>
      </c>
      <c r="M188" s="5">
        <f>Gd离子浓度!M197</f>
        <v>1.7338748255765004E-3</v>
      </c>
      <c r="N188" s="5">
        <f>过饱和度!K186</f>
        <v>5.9796065759901385E+20</v>
      </c>
      <c r="O188" s="5">
        <f t="shared" si="33"/>
        <v>84521.596891472</v>
      </c>
      <c r="P188" s="5">
        <f t="shared" si="34"/>
        <v>95139.485422372571</v>
      </c>
      <c r="Q188" s="87">
        <f t="shared" si="38"/>
        <v>1.1256233781826699</v>
      </c>
      <c r="R188" s="5">
        <f>Nd离子浓度!M197</f>
        <v>5.057711614994867E-3</v>
      </c>
      <c r="S188" s="5">
        <f>过饱和度!N186</f>
        <v>9.8114107877519573E+19</v>
      </c>
      <c r="T188" s="5">
        <f t="shared" si="35"/>
        <v>83391.18195765042</v>
      </c>
      <c r="U188" s="5">
        <f t="shared" si="36"/>
        <v>94760.683916076887</v>
      </c>
      <c r="V188" s="5">
        <f t="shared" si="39"/>
        <v>106664.84114851466</v>
      </c>
      <c r="W188" s="87">
        <f t="shared" si="40"/>
        <v>1.2790901705012838</v>
      </c>
      <c r="X188" s="5">
        <f>'In离子浓度 '!M197</f>
        <v>1.1320414256106627E-3</v>
      </c>
      <c r="Y188" s="85">
        <f>过饱和度!Q186</f>
        <v>1.5777386020219591E+66</v>
      </c>
      <c r="Z188" s="85">
        <f t="shared" si="37"/>
        <v>98357.140541190034</v>
      </c>
    </row>
    <row r="189" spans="5:26" x14ac:dyDescent="0.25">
      <c r="F189" s="5">
        <f>过饱和度!D187</f>
        <v>1.7589091600443425</v>
      </c>
      <c r="G189" s="5">
        <f>'Mg2+离子浓度'!M198</f>
        <v>1.0352598632960717</v>
      </c>
      <c r="H189" s="5">
        <f>过饱和度!H187</f>
        <v>811524983895.49316</v>
      </c>
      <c r="I189" s="5">
        <f t="shared" si="41"/>
        <v>59940.873184454125</v>
      </c>
      <c r="J189" s="5">
        <f t="shared" si="42"/>
        <v>85929.08107391563</v>
      </c>
      <c r="K189" s="5">
        <f t="shared" si="43"/>
        <v>109313.51588610634</v>
      </c>
      <c r="M189" s="5">
        <f>Gd离子浓度!M198</f>
        <v>1.9788223253897285E-3</v>
      </c>
      <c r="N189" s="5">
        <f>过饱和度!K187</f>
        <v>1.0138118542988883E+21</v>
      </c>
      <c r="O189" s="5">
        <f t="shared" si="33"/>
        <v>84830.752723950136</v>
      </c>
      <c r="P189" s="5">
        <f t="shared" si="34"/>
        <v>95242.462045408596</v>
      </c>
      <c r="Q189" s="87">
        <f t="shared" si="38"/>
        <v>1.1227350811720305</v>
      </c>
      <c r="R189" s="5">
        <f>Nd离子浓度!M198</f>
        <v>5.7721910865536526E-3</v>
      </c>
      <c r="S189" s="5">
        <f>过饱和度!N187</f>
        <v>1.6634654695775132E+20</v>
      </c>
      <c r="T189" s="5">
        <f t="shared" si="35"/>
        <v>83733.413555112056</v>
      </c>
      <c r="U189" s="5">
        <f t="shared" si="36"/>
        <v>94875.744952120745</v>
      </c>
      <c r="V189" s="5">
        <f t="shared" si="39"/>
        <v>106520.32721007614</v>
      </c>
      <c r="W189" s="87">
        <f t="shared" si="40"/>
        <v>1.2721364469390237</v>
      </c>
      <c r="X189" s="5">
        <f>'In离子浓度 '!M198</f>
        <v>1.1320414093438282E-3</v>
      </c>
      <c r="Y189" s="85">
        <f>过饱和度!Q187</f>
        <v>3.4819812361355199E+66</v>
      </c>
      <c r="Z189" s="85">
        <f t="shared" si="37"/>
        <v>98373.934085725996</v>
      </c>
    </row>
    <row r="190" spans="5:26" x14ac:dyDescent="0.25">
      <c r="F190" s="5">
        <f>过饱和度!D188</f>
        <v>1.7589116732323784</v>
      </c>
      <c r="G190" s="5">
        <f>'Mg2+离子浓度'!M199</f>
        <v>1.0352598140899336</v>
      </c>
      <c r="H190" s="5">
        <f>过饱和度!H188</f>
        <v>811524843395.89233</v>
      </c>
      <c r="I190" s="5">
        <f t="shared" si="41"/>
        <v>59940.872797076619</v>
      </c>
      <c r="J190" s="5">
        <f t="shared" si="42"/>
        <v>85929.080909373268</v>
      </c>
      <c r="K190" s="5">
        <f t="shared" si="43"/>
        <v>109313.51590213279</v>
      </c>
      <c r="M190" s="5">
        <f>Gd离子浓度!M199</f>
        <v>1.9788222838069119E-3</v>
      </c>
      <c r="N190" s="5">
        <f>过饱和度!K188</f>
        <v>1.0138116419923955E+21</v>
      </c>
      <c r="O190" s="5">
        <f t="shared" si="33"/>
        <v>84830.75260310508</v>
      </c>
      <c r="P190" s="5">
        <f t="shared" si="34"/>
        <v>95242.462005207999</v>
      </c>
      <c r="Q190" s="87">
        <f t="shared" si="38"/>
        <v>1.1227350822975231</v>
      </c>
      <c r="R190" s="5">
        <f>Nd离子浓度!M199</f>
        <v>5.7721910349264891E-3</v>
      </c>
      <c r="S190" s="5">
        <f>过饱和度!N188</f>
        <v>1.6634651413020918E+20</v>
      </c>
      <c r="T190" s="5">
        <f t="shared" si="35"/>
        <v>83733.413429100139</v>
      </c>
      <c r="U190" s="5">
        <f t="shared" si="36"/>
        <v>94875.74490981549</v>
      </c>
      <c r="V190" s="5">
        <f t="shared" si="39"/>
        <v>106520.3272693605</v>
      </c>
      <c r="W190" s="87">
        <f t="shared" si="40"/>
        <v>1.2721364495614977</v>
      </c>
      <c r="X190" s="5">
        <f>'In离子浓度 '!M199</f>
        <v>1.1320430168123377E-3</v>
      </c>
      <c r="Y190" s="85">
        <f>过饱和度!Q188</f>
        <v>3.4819898127675323E+66</v>
      </c>
      <c r="Z190" s="85">
        <f t="shared" si="37"/>
        <v>98373.934137580043</v>
      </c>
    </row>
    <row r="191" spans="5:26" x14ac:dyDescent="0.25">
      <c r="F191" s="5">
        <f>过饱和度!D189</f>
        <v>1.7589216732323782</v>
      </c>
      <c r="G191" s="5">
        <f>'Mg2+离子浓度'!M200</f>
        <v>1.0352597159362122</v>
      </c>
      <c r="H191" s="5">
        <f>过饱和度!H189</f>
        <v>811524570587.71094</v>
      </c>
      <c r="I191" s="5">
        <f t="shared" si="41"/>
        <v>59940.872044905234</v>
      </c>
      <c r="J191" s="5">
        <f t="shared" si="42"/>
        <v>85929.080589881167</v>
      </c>
      <c r="K191" s="5">
        <f t="shared" si="43"/>
        <v>109313.51592991564</v>
      </c>
      <c r="M191" s="5">
        <f>Gd离子浓度!M200</f>
        <v>1.9788222008597753E-3</v>
      </c>
      <c r="N191" s="5">
        <f>过饱和度!K189</f>
        <v>1.0138112324607242E+21</v>
      </c>
      <c r="O191" s="5">
        <f t="shared" si="33"/>
        <v>84830.752369999216</v>
      </c>
      <c r="P191" s="5">
        <f t="shared" si="34"/>
        <v>95242.461927662487</v>
      </c>
      <c r="Q191" s="87">
        <f t="shared" si="38"/>
        <v>1.1227350844685591</v>
      </c>
      <c r="R191" s="5">
        <f>Nd离子浓度!M200</f>
        <v>5.7721909319434373E-3</v>
      </c>
      <c r="S191" s="5">
        <f>过饱和度!N189</f>
        <v>1.6634645093911937E+20</v>
      </c>
      <c r="T191" s="5">
        <f t="shared" si="35"/>
        <v>83733.413186534512</v>
      </c>
      <c r="U191" s="5">
        <f t="shared" si="36"/>
        <v>94875.744828380353</v>
      </c>
      <c r="V191" s="5">
        <f t="shared" si="39"/>
        <v>106520.32738390907</v>
      </c>
      <c r="W191" s="87">
        <f t="shared" si="40"/>
        <v>1.2721364546147393</v>
      </c>
      <c r="X191" s="5">
        <f>'In离子浓度 '!M200</f>
        <v>1.1320494330362162E-3</v>
      </c>
      <c r="Y191" s="85">
        <f>过饱和度!Q189</f>
        <v>3.4820267622779516E+66</v>
      </c>
      <c r="Z191" s="85">
        <f t="shared" si="37"/>
        <v>98373.934360974148</v>
      </c>
    </row>
    <row r="192" spans="5:26" x14ac:dyDescent="0.25">
      <c r="F192" s="5">
        <f>过饱和度!D190</f>
        <v>1.7589516732323784</v>
      </c>
      <c r="G192" s="5">
        <f>'Mg2+离子浓度'!M201</f>
        <v>1.0352595459289959</v>
      </c>
      <c r="H192" s="5">
        <f>过饱和度!H190</f>
        <v>811524117019.49902</v>
      </c>
      <c r="I192" s="5">
        <f t="shared" si="41"/>
        <v>59940.870794351838</v>
      </c>
      <c r="J192" s="5">
        <f>$D$6*EXP(-16*3.1415*(2/3*$D$3)^3*$D$4^2/(3*$D$2^3*$D$5^3*(LN($H192))^2))</f>
        <v>85929.080058696447</v>
      </c>
      <c r="K192" s="5">
        <f t="shared" si="43"/>
        <v>109313.51596739373</v>
      </c>
      <c r="M192" s="5">
        <f>Gd离子浓度!M201</f>
        <v>1.9788220571911258E-3</v>
      </c>
      <c r="N192" s="5">
        <f>过饱和度!K190</f>
        <v>1.0138105586403887E+21</v>
      </c>
      <c r="O192" s="5">
        <f t="shared" si="33"/>
        <v>84830.751986459742</v>
      </c>
      <c r="P192" s="5">
        <f t="shared" si="34"/>
        <v>95242.461800073375</v>
      </c>
      <c r="Q192" s="87">
        <f t="shared" si="38"/>
        <v>1.1227350880406612</v>
      </c>
      <c r="R192" s="5">
        <f>Nd离子浓度!M201</f>
        <v>5.7721907535715601E-3</v>
      </c>
      <c r="S192" s="5">
        <f>过饱和度!N190</f>
        <v>1.6634634731531511E+20</v>
      </c>
      <c r="T192" s="5">
        <f t="shared" si="35"/>
        <v>83733.412788763453</v>
      </c>
      <c r="U192" s="5">
        <f t="shared" si="36"/>
        <v>94875.744694838984</v>
      </c>
      <c r="V192" s="5">
        <f t="shared" si="39"/>
        <v>106520.32757288334</v>
      </c>
      <c r="W192" s="87">
        <f t="shared" si="40"/>
        <v>1.2721364629148111</v>
      </c>
      <c r="X192" s="5">
        <f>'In离子浓度 '!M201</f>
        <v>1.1320687073162387E-3</v>
      </c>
      <c r="Y192" s="85">
        <f>过饱和度!Q190</f>
        <v>3.4821412101800587E+66</v>
      </c>
      <c r="Z192" s="85">
        <f t="shared" si="37"/>
        <v>98373.935052902671</v>
      </c>
    </row>
    <row r="193" spans="6:26" x14ac:dyDescent="0.25">
      <c r="F193" s="5">
        <f>过饱和度!D191</f>
        <v>1.7589816732323784</v>
      </c>
      <c r="G193" s="5">
        <f>'Mg2+离子浓度'!M202</f>
        <v>1.0352593759218078</v>
      </c>
      <c r="H193" s="5">
        <f>过饱和度!H191</f>
        <v>811523663451.54956</v>
      </c>
      <c r="I193" s="5">
        <f t="shared" si="41"/>
        <v>59940.869543798428</v>
      </c>
      <c r="J193" s="5">
        <f t="shared" si="42"/>
        <v>85929.079527511713</v>
      </c>
      <c r="K193" s="5">
        <f t="shared" si="43"/>
        <v>109313.5160048718</v>
      </c>
      <c r="M193" s="5">
        <f>Gd离子浓度!M202</f>
        <v>1.9788219135224877E-3</v>
      </c>
      <c r="N193" s="5">
        <f>过饱和度!K191</f>
        <v>1.0138098848205174E+21</v>
      </c>
      <c r="O193" s="5">
        <f t="shared" si="33"/>
        <v>84830.751602920267</v>
      </c>
      <c r="P193" s="5">
        <f t="shared" si="34"/>
        <v>95242.461672484264</v>
      </c>
      <c r="Q193" s="87">
        <f t="shared" si="38"/>
        <v>1.1227350916127634</v>
      </c>
      <c r="R193" s="5">
        <f>Nd离子浓度!M202</f>
        <v>5.7721905751996873E-3</v>
      </c>
      <c r="S193" s="5">
        <f>过饱和度!N191</f>
        <v>1.6634624369157803E+20</v>
      </c>
      <c r="T193" s="5">
        <f t="shared" si="35"/>
        <v>83733.412390992395</v>
      </c>
      <c r="U193" s="5">
        <f t="shared" si="36"/>
        <v>94875.744561297615</v>
      </c>
      <c r="V193" s="5">
        <f t="shared" si="39"/>
        <v>106520.32776185762</v>
      </c>
      <c r="W193" s="87">
        <f t="shared" si="40"/>
        <v>1.272136471214883</v>
      </c>
      <c r="X193" s="5">
        <f>'In离子浓度 '!M202</f>
        <v>1.1320879815956658E-3</v>
      </c>
      <c r="Y193" s="85">
        <f>过饱和度!Q191</f>
        <v>3.4822556598214712E+66</v>
      </c>
      <c r="Z193" s="85">
        <f t="shared" si="37"/>
        <v>98373.935744818547</v>
      </c>
    </row>
    <row r="194" spans="6:26" x14ac:dyDescent="0.25">
      <c r="F194" s="5">
        <f>过饱和度!D192</f>
        <v>1.7590016732323783</v>
      </c>
      <c r="G194" s="5">
        <f>'Mg2+离子浓度'!M203</f>
        <v>1.0352592371115428</v>
      </c>
      <c r="H194" s="5">
        <f>过饱和度!H192</f>
        <v>811523286397.55139</v>
      </c>
      <c r="I194" s="5">
        <f t="shared" si="41"/>
        <v>59940.868504204649</v>
      </c>
      <c r="J194" s="5">
        <f t="shared" si="42"/>
        <v>85929.079085934121</v>
      </c>
      <c r="K194" s="5">
        <f t="shared" si="43"/>
        <v>109313.51603924553</v>
      </c>
      <c r="M194" s="5">
        <f>Gd离子浓度!M203</f>
        <v>1.9788217962175441E-3</v>
      </c>
      <c r="N194" s="5">
        <f>过饱和度!K192</f>
        <v>1.013809322061287E+21</v>
      </c>
      <c r="O194" s="5">
        <f t="shared" si="33"/>
        <v>84830.751282596495</v>
      </c>
      <c r="P194" s="5">
        <f t="shared" si="34"/>
        <v>95242.461565924648</v>
      </c>
      <c r="Q194" s="87">
        <f t="shared" si="38"/>
        <v>1.1227350945961052</v>
      </c>
      <c r="R194" s="5">
        <f>Nd离子浓度!M203</f>
        <v>5.7721904295596682E-3</v>
      </c>
      <c r="S194" s="5">
        <f>过饱和度!N192</f>
        <v>1.6634615701776541E+20</v>
      </c>
      <c r="T194" s="5">
        <f t="shared" si="35"/>
        <v>83733.412058285277</v>
      </c>
      <c r="U194" s="5">
        <f t="shared" si="36"/>
        <v>94875.744449599792</v>
      </c>
      <c r="V194" s="5">
        <f t="shared" si="39"/>
        <v>106520.32791949733</v>
      </c>
      <c r="W194" s="87">
        <f t="shared" si="40"/>
        <v>1.27213647815224</v>
      </c>
      <c r="X194" s="5">
        <f>'In离子浓度 '!M203</f>
        <v>1.1321008258733528E-3</v>
      </c>
      <c r="Y194" s="85">
        <f>过饱和度!Q192</f>
        <v>3.482331224025428E+66</v>
      </c>
      <c r="Z194" s="85">
        <f t="shared" si="37"/>
        <v>98373.936201636199</v>
      </c>
    </row>
    <row r="195" spans="6:26" x14ac:dyDescent="0.25">
      <c r="F195" s="5">
        <f>过饱和度!D193</f>
        <v>1.7591016732323783</v>
      </c>
      <c r="G195" s="5">
        <f>'Mg2+离子浓度'!M204</f>
        <v>1.0352589267223955</v>
      </c>
      <c r="H195" s="5">
        <f>过饱和度!H193</f>
        <v>811522525892.31433</v>
      </c>
      <c r="I195" s="5">
        <f t="shared" si="41"/>
        <v>59940.866407377347</v>
      </c>
      <c r="J195" s="5">
        <f t="shared" si="42"/>
        <v>85929.078195286289</v>
      </c>
      <c r="K195" s="5">
        <f t="shared" si="43"/>
        <v>109313.51606970673</v>
      </c>
      <c r="M195" s="5">
        <f>Gd离子浓度!M204</f>
        <v>1.9788215339157319E-3</v>
      </c>
      <c r="N195" s="5">
        <f>过饱和度!K193</f>
        <v>1.0138082185021438E+21</v>
      </c>
      <c r="O195" s="5">
        <f t="shared" si="33"/>
        <v>84830.750654447707</v>
      </c>
      <c r="P195" s="5">
        <f t="shared" si="34"/>
        <v>95242.461356963264</v>
      </c>
      <c r="Q195" s="87">
        <f t="shared" si="38"/>
        <v>1.1227351004463813</v>
      </c>
      <c r="R195" s="5">
        <f>Nd离子浓度!M204</f>
        <v>5.7721901038986934E-3</v>
      </c>
      <c r="S195" s="5">
        <f>过饱和度!N193</f>
        <v>1.6634598861027826E+20</v>
      </c>
      <c r="T195" s="5">
        <f t="shared" si="35"/>
        <v>83733.411411833789</v>
      </c>
      <c r="U195" s="5">
        <f t="shared" si="36"/>
        <v>94875.744232570389</v>
      </c>
      <c r="V195" s="5">
        <f t="shared" si="39"/>
        <v>106520.3282308801</v>
      </c>
      <c r="W195" s="87">
        <f t="shared" si="40"/>
        <v>1.2721364916923223</v>
      </c>
      <c r="X195" s="5">
        <f>'In离子浓度 '!M204</f>
        <v>1.132165126208234E-3</v>
      </c>
      <c r="Y195" s="85">
        <f>过饱和度!Q193</f>
        <v>3.4827201508976106E+66</v>
      </c>
      <c r="Z195" s="85">
        <f t="shared" si="37"/>
        <v>98373.938552704261</v>
      </c>
    </row>
    <row r="196" spans="6:26" x14ac:dyDescent="0.25">
      <c r="F196" s="5">
        <f>过饱和度!D194</f>
        <v>1.7594016732323783</v>
      </c>
      <c r="G196" s="5">
        <f>'Mg2+离子浓度'!M205</f>
        <v>1.0352583891127838</v>
      </c>
      <c r="H196" s="5">
        <f>过饱和度!H194</f>
        <v>811521398151.82617</v>
      </c>
      <c r="I196" s="5">
        <f t="shared" si="41"/>
        <v>59940.863298023352</v>
      </c>
      <c r="J196" s="5">
        <f t="shared" si="42"/>
        <v>85929.076874557824</v>
      </c>
      <c r="K196" s="5">
        <f t="shared" si="43"/>
        <v>109313.51601603557</v>
      </c>
      <c r="M196" s="5">
        <f>Gd离子浓度!M205</f>
        <v>1.9788210795957258E-3</v>
      </c>
      <c r="N196" s="5">
        <f>过饱和度!K194</f>
        <v>1.0138066621727332E+21</v>
      </c>
      <c r="O196" s="5">
        <f t="shared" si="33"/>
        <v>84830.749768579655</v>
      </c>
      <c r="P196" s="5">
        <f t="shared" si="34"/>
        <v>95242.461062268398</v>
      </c>
      <c r="Q196" s="87">
        <f t="shared" si="38"/>
        <v>1.1227351086969306</v>
      </c>
      <c r="R196" s="5">
        <f>Nd离子浓度!M205</f>
        <v>5.7721895398373723E-3</v>
      </c>
      <c r="S196" s="5">
        <f>过饱和度!N194</f>
        <v>1.6634575518336503E+20</v>
      </c>
      <c r="T196" s="5">
        <f t="shared" si="35"/>
        <v>83733.410515796626</v>
      </c>
      <c r="U196" s="5">
        <f t="shared" si="36"/>
        <v>94875.74393174905</v>
      </c>
      <c r="V196" s="5">
        <f t="shared" si="39"/>
        <v>106520.32867591442</v>
      </c>
      <c r="W196" s="87">
        <f t="shared" si="40"/>
        <v>1.2721365106204405</v>
      </c>
      <c r="X196" s="5">
        <f>'In离子浓度 '!M205</f>
        <v>1.1323581081850061E-3</v>
      </c>
      <c r="Y196" s="85">
        <f>过饱和度!Q194</f>
        <v>3.4838984418840092E+66</v>
      </c>
      <c r="Z196" s="85">
        <f t="shared" si="37"/>
        <v>98373.945673855429</v>
      </c>
    </row>
    <row r="197" spans="6:26" x14ac:dyDescent="0.25">
      <c r="F197" s="5">
        <f>过饱和度!D195</f>
        <v>1.7597016732323782</v>
      </c>
      <c r="G197" s="5">
        <f>'Mg2+离子浓度'!M206</f>
        <v>1.0352578515034512</v>
      </c>
      <c r="H197" s="5">
        <f>过饱和度!H195</f>
        <v>811520270413.1001</v>
      </c>
      <c r="I197" s="5">
        <f t="shared" si="41"/>
        <v>59940.860188669598</v>
      </c>
      <c r="J197" s="5">
        <f t="shared" si="42"/>
        <v>85929.075553829432</v>
      </c>
      <c r="K197" s="5">
        <f t="shared" si="43"/>
        <v>109313.51596236425</v>
      </c>
      <c r="M197" s="5">
        <f>Gd离子浓度!M206</f>
        <v>1.9788206252758238E-3</v>
      </c>
      <c r="N197" s="5">
        <f>过饱和度!K195</f>
        <v>1.0138051058460771E+21</v>
      </c>
      <c r="O197" s="5">
        <f t="shared" si="33"/>
        <v>84830.748882711734</v>
      </c>
      <c r="P197" s="5">
        <f t="shared" si="34"/>
        <v>95242.460767573575</v>
      </c>
      <c r="Q197" s="87">
        <f t="shared" si="38"/>
        <v>1.1227351169474789</v>
      </c>
      <c r="R197" s="5">
        <f>Nd离子浓度!M206</f>
        <v>5.7721889757761059E-3</v>
      </c>
      <c r="S197" s="5">
        <f>过饱和度!N195</f>
        <v>1.6634552175683925E+20</v>
      </c>
      <c r="T197" s="5">
        <f t="shared" si="35"/>
        <v>83733.409619759608</v>
      </c>
      <c r="U197" s="5">
        <f t="shared" si="36"/>
        <v>94875.74363092774</v>
      </c>
      <c r="V197" s="5">
        <f t="shared" si="39"/>
        <v>106520.32912094868</v>
      </c>
      <c r="W197" s="87">
        <f t="shared" si="40"/>
        <v>1.2721365295485563</v>
      </c>
      <c r="X197" s="5">
        <f>'In离子浓度 '!M206</f>
        <v>1.1325510901429197E-3</v>
      </c>
      <c r="Y197" s="85">
        <f>过饱和度!Q195</f>
        <v>3.4850769289564711E+66</v>
      </c>
      <c r="Z197" s="85">
        <f t="shared" si="37"/>
        <v>98373.952793736404</v>
      </c>
    </row>
    <row r="198" spans="6:26" x14ac:dyDescent="0.25">
      <c r="F198" s="5">
        <f>过饱和度!D196</f>
        <v>1.7599016732323782</v>
      </c>
      <c r="G198" s="5">
        <f>'Mg2+离子浓度'!M207</f>
        <v>1.0352574125474969</v>
      </c>
      <c r="H198" s="5">
        <f>过饱和度!H196</f>
        <v>811519282444.73669</v>
      </c>
      <c r="I198" s="5">
        <f t="shared" si="41"/>
        <v>59940.857464680987</v>
      </c>
      <c r="J198" s="5">
        <f t="shared" si="42"/>
        <v>85929.074396788594</v>
      </c>
      <c r="K198" s="5">
        <f t="shared" si="43"/>
        <v>109313.51595627166</v>
      </c>
      <c r="M198" s="5">
        <f>Gd离子浓度!M207</f>
        <v>1.9788202543252623E-3</v>
      </c>
      <c r="N198" s="5">
        <f>过饱和度!K196</f>
        <v>1.0138037092337692E+21</v>
      </c>
      <c r="O198" s="5">
        <f t="shared" si="33"/>
        <v>84830.748087752698</v>
      </c>
      <c r="P198" s="5">
        <f t="shared" si="34"/>
        <v>95242.460503120703</v>
      </c>
      <c r="Q198" s="87">
        <f t="shared" si="38"/>
        <v>1.1227351243513457</v>
      </c>
      <c r="R198" s="5">
        <f>Nd离子浓度!M207</f>
        <v>5.7721885152220553E-3</v>
      </c>
      <c r="S198" s="5">
        <f>过饱和度!N196</f>
        <v>1.6634531051089723E+20</v>
      </c>
      <c r="T198" s="5">
        <f t="shared" si="35"/>
        <v>83733.40880886442</v>
      </c>
      <c r="U198" s="5">
        <f t="shared" si="36"/>
        <v>94875.743358690597</v>
      </c>
      <c r="V198" s="5">
        <f t="shared" si="39"/>
        <v>106520.32951774585</v>
      </c>
      <c r="W198" s="87">
        <f t="shared" si="40"/>
        <v>1.2721365466070587</v>
      </c>
      <c r="X198" s="5">
        <f>'In离子浓度 '!M207</f>
        <v>1.1326797281890693E-3</v>
      </c>
      <c r="Y198" s="85">
        <f>过饱和度!Q196</f>
        <v>3.4858603645007483E+66</v>
      </c>
      <c r="Z198" s="85">
        <f t="shared" si="37"/>
        <v>98373.957525538441</v>
      </c>
    </row>
    <row r="199" spans="6:26" x14ac:dyDescent="0.25">
      <c r="F199" s="5">
        <f>过饱和度!D197</f>
        <v>1.7609016732323783</v>
      </c>
      <c r="G199" s="5">
        <f>'Mg2+离子浓度'!M208</f>
        <v>1.0352564310125607</v>
      </c>
      <c r="H199" s="5">
        <f>过饱和度!H197</f>
        <v>811517899405.47449</v>
      </c>
      <c r="I199" s="5">
        <f t="shared" si="41"/>
        <v>59940.853651412028</v>
      </c>
      <c r="J199" s="5">
        <f t="shared" si="42"/>
        <v>85929.072777065201</v>
      </c>
      <c r="K199" s="5">
        <f t="shared" si="43"/>
        <v>109313.51547864021</v>
      </c>
      <c r="M199" s="5">
        <f>Gd离子浓度!M208</f>
        <v>1.978819424854747E-3</v>
      </c>
      <c r="N199" s="5">
        <f>过饱和度!K197</f>
        <v>1.0138021343881913E+21</v>
      </c>
      <c r="O199" s="5">
        <f t="shared" si="33"/>
        <v>84830.747191340954</v>
      </c>
      <c r="P199" s="5">
        <f t="shared" si="34"/>
        <v>95242.46020491836</v>
      </c>
      <c r="Q199" s="87">
        <f t="shared" si="38"/>
        <v>1.1227351327000945</v>
      </c>
      <c r="R199" s="5">
        <f>Nd离子浓度!M208</f>
        <v>5.7721874853919738E-3</v>
      </c>
      <c r="S199" s="5">
        <f>过饱和度!N197</f>
        <v>1.6634509215917543E+20</v>
      </c>
      <c r="T199" s="5">
        <f t="shared" si="35"/>
        <v>83733.407970691609</v>
      </c>
      <c r="U199" s="5">
        <f t="shared" si="36"/>
        <v>94875.743077295701</v>
      </c>
      <c r="V199" s="5">
        <f t="shared" si="39"/>
        <v>106520.32999390767</v>
      </c>
      <c r="W199" s="87">
        <f t="shared" si="40"/>
        <v>1.2721365650278076</v>
      </c>
      <c r="X199" s="5">
        <f>'In离子浓度 '!M208</f>
        <v>1.1333231680947346E-3</v>
      </c>
      <c r="Y199" s="85">
        <f>过饱和度!Q197</f>
        <v>3.4898139892464026E+66</v>
      </c>
      <c r="Z199" s="85">
        <f t="shared" si="37"/>
        <v>98373.981388154367</v>
      </c>
    </row>
    <row r="200" spans="6:26" x14ac:dyDescent="0.25">
      <c r="F200" s="5">
        <f>过饱和度!D198</f>
        <v>1.7639016732323782</v>
      </c>
      <c r="G200" s="5">
        <f>'Mg2+离子浓度'!M209</f>
        <v>1.0352547309457931</v>
      </c>
      <c r="H200" s="5">
        <f>过饱和度!H198</f>
        <v>811517398819.57764</v>
      </c>
      <c r="I200" s="5">
        <f t="shared" ref="I200:I263" si="44">$D$6*EXP(-16*3.1415*($D$3)^3*$D$4^2/(3*$D$2^3*$D$5^3*(LN($H200))^2))</f>
        <v>59940.85227121185</v>
      </c>
      <c r="J200" s="5">
        <f t="shared" ref="J200:J263" si="45">$D$6*EXP(-16*3.1415*(2/3*$D$3)^3*$D$4^2/(3*$D$2^3*$D$5^3*(LN($H200))^2))</f>
        <v>85929.072190811625</v>
      </c>
      <c r="K200" s="5">
        <f t="shared" si="43"/>
        <v>109313.51358704548</v>
      </c>
      <c r="M200" s="5">
        <f>Gd离子浓度!M209</f>
        <v>1.9788179881702725E-3</v>
      </c>
      <c r="N200" s="5">
        <f>过饱和度!K198</f>
        <v>1.0138029575430868E+21</v>
      </c>
      <c r="O200" s="5">
        <f t="shared" ref="O200:O263" si="46">$D$6*EXP(-16*3.1415*$D$3^3*$D$4^2/(3*$D$2^3*$D$5^3*(LN($N200))^2))</f>
        <v>84830.747659885936</v>
      </c>
      <c r="P200" s="5">
        <f t="shared" ref="P200:P263" si="47">$D$6*EXP(-16*3.1415*(2/3*$D$3)^3*$D$4^2/(3*$D$2^3*$D$5^3*(LN($N200))^2))</f>
        <v>95242.460360785582</v>
      </c>
      <c r="Q200" s="87">
        <f t="shared" si="38"/>
        <v>1.1227351283362914</v>
      </c>
      <c r="R200" s="5">
        <f>Nd离子浓度!M209</f>
        <v>5.7721857016742673E-3</v>
      </c>
      <c r="S200" s="5">
        <f>过饱和度!N198</f>
        <v>1.6634529659075117E+20</v>
      </c>
      <c r="T200" s="5">
        <f t="shared" ref="T200:T263" si="48">$D$6*EXP(-16*3.1415*$D$3^3*$D$4^2/(3*$D$2^3*$D$5^3*(LN($S200))^2))</f>
        <v>83733.408755430079</v>
      </c>
      <c r="U200" s="5">
        <f t="shared" ref="U200:U263" si="49">$D$6*EXP(-16*3.1415*(2/3*$D$3)^3*$D$4^2/(3*$D$2^3*$D$5^3*(LN($S200))^2))</f>
        <v>94875.743340751404</v>
      </c>
      <c r="V200" s="5">
        <f t="shared" si="39"/>
        <v>106520.32987567957</v>
      </c>
      <c r="W200" s="87">
        <f t="shared" si="40"/>
        <v>1.272136551693553</v>
      </c>
      <c r="X200" s="5">
        <f>'In离子浓度 '!M209</f>
        <v>1.1352537435931043E-3</v>
      </c>
      <c r="Y200" s="85">
        <f>过饱和度!Q198</f>
        <v>3.5017244338245495E+66</v>
      </c>
      <c r="Z200" s="85">
        <f t="shared" si="37"/>
        <v>98374.053108984284</v>
      </c>
    </row>
    <row r="201" spans="6:26" x14ac:dyDescent="0.25">
      <c r="F201" s="5">
        <f>过饱和度!D199</f>
        <v>1.7669016732323783</v>
      </c>
      <c r="G201" s="5">
        <f>'Mg2+离子浓度'!M210</f>
        <v>1.0352530308818177</v>
      </c>
      <c r="H201" s="5">
        <f>过饱和度!H199</f>
        <v>811516898231.69214</v>
      </c>
      <c r="I201" s="5">
        <f t="shared" si="44"/>
        <v>59940.85089100527</v>
      </c>
      <c r="J201" s="5">
        <f t="shared" si="45"/>
        <v>85929.071604555313</v>
      </c>
      <c r="K201" s="5">
        <f t="shared" si="43"/>
        <v>109313.51169545205</v>
      </c>
      <c r="M201" s="5">
        <f>Gd离子浓度!M210</f>
        <v>1.9788165514868414E-3</v>
      </c>
      <c r="N201" s="5">
        <f>过饱和度!K199</f>
        <v>1.0138037806943449E+21</v>
      </c>
      <c r="O201" s="5">
        <f t="shared" si="46"/>
        <v>84830.748128428459</v>
      </c>
      <c r="P201" s="5">
        <f t="shared" si="47"/>
        <v>95242.46051665199</v>
      </c>
      <c r="Q201" s="87">
        <f t="shared" si="38"/>
        <v>1.1227351239725112</v>
      </c>
      <c r="R201" s="5">
        <f>Nd离子浓度!M210</f>
        <v>5.7721839179571107E-3</v>
      </c>
      <c r="S201" s="5">
        <f>过饱和度!N199</f>
        <v>1.6634550102187164E+20</v>
      </c>
      <c r="T201" s="5">
        <f t="shared" si="48"/>
        <v>83733.409540165783</v>
      </c>
      <c r="U201" s="5">
        <f t="shared" si="49"/>
        <v>94875.74360420616</v>
      </c>
      <c r="V201" s="5">
        <f t="shared" si="39"/>
        <v>106520.32975745259</v>
      </c>
      <c r="W201" s="87">
        <f t="shared" si="40"/>
        <v>1.2721365383593539</v>
      </c>
      <c r="X201" s="5">
        <f>'In离子浓度 '!M210</f>
        <v>1.1371843184948885E-3</v>
      </c>
      <c r="Y201" s="85">
        <f>过饱和度!Q199</f>
        <v>3.513655201467744E+66</v>
      </c>
      <c r="Z201" s="85">
        <f t="shared" si="37"/>
        <v>98374.124703319525</v>
      </c>
    </row>
    <row r="202" spans="6:26" x14ac:dyDescent="0.25">
      <c r="F202" s="5">
        <f>过饱和度!D200</f>
        <v>1.7689016732323783</v>
      </c>
      <c r="G202" s="5">
        <f>'Mg2+离子浓度'!M211</f>
        <v>1.0352516427876737</v>
      </c>
      <c r="H202" s="5">
        <f>过饱和度!H200</f>
        <v>811515817757.89758</v>
      </c>
      <c r="I202" s="5">
        <f t="shared" si="44"/>
        <v>59940.84791195079</v>
      </c>
      <c r="J202" s="5">
        <f t="shared" si="45"/>
        <v>85929.070339172613</v>
      </c>
      <c r="K202" s="5">
        <f t="shared" si="43"/>
        <v>109313.51052827257</v>
      </c>
      <c r="M202" s="5">
        <f>Gd离子浓度!M211</f>
        <v>1.9788153784405836E-3</v>
      </c>
      <c r="N202" s="5">
        <f>过饱和度!K200</f>
        <v>1.0138031940057968E+21</v>
      </c>
      <c r="O202" s="5">
        <f t="shared" si="46"/>
        <v>84830.74779448194</v>
      </c>
      <c r="P202" s="5">
        <f t="shared" si="47"/>
        <v>95242.460405560589</v>
      </c>
      <c r="Q202" s="87">
        <f t="shared" si="38"/>
        <v>1.1227351270827286</v>
      </c>
      <c r="R202" s="5">
        <f>Nd离子浓度!M211</f>
        <v>5.7721824615586011E-3</v>
      </c>
      <c r="S202" s="5">
        <f>过饱和度!N200</f>
        <v>1.6634546139643996E+20</v>
      </c>
      <c r="T202" s="5">
        <f t="shared" si="48"/>
        <v>83733.409388058426</v>
      </c>
      <c r="U202" s="5">
        <f t="shared" si="49"/>
        <v>94875.743553140041</v>
      </c>
      <c r="V202" s="5">
        <f t="shared" si="39"/>
        <v>106520.32999520305</v>
      </c>
      <c r="W202" s="87">
        <f t="shared" si="40"/>
        <v>1.2721365435096492</v>
      </c>
      <c r="X202" s="5">
        <f>'In离子浓度 '!M211</f>
        <v>1.1384713154526584E-3</v>
      </c>
      <c r="Y202" s="85">
        <f>过饱和度!Q200</f>
        <v>3.5216128893369034E+66</v>
      </c>
      <c r="Z202" s="85">
        <f t="shared" si="37"/>
        <v>98374.172318304423</v>
      </c>
    </row>
    <row r="203" spans="6:26" x14ac:dyDescent="0.25">
      <c r="F203" s="5">
        <f>过饱和度!D201</f>
        <v>1.7789016732323784</v>
      </c>
      <c r="G203" s="5">
        <f>'Mg2+离子浓度'!M212</f>
        <v>1.0352485389189703</v>
      </c>
      <c r="H203" s="5">
        <f>过饱和度!H201</f>
        <v>811521662894.32849</v>
      </c>
      <c r="I203" s="5">
        <f t="shared" si="44"/>
        <v>59940.864027959564</v>
      </c>
      <c r="J203" s="5">
        <f t="shared" si="45"/>
        <v>85929.077184605369</v>
      </c>
      <c r="K203" s="5">
        <f t="shared" si="43"/>
        <v>109313.50327834742</v>
      </c>
      <c r="M203" s="5">
        <f>Gd离子浓度!M212</f>
        <v>1.978812755430966E-3</v>
      </c>
      <c r="N203" s="5">
        <f>过饱和度!K201</f>
        <v>1.013817362812134E+21</v>
      </c>
      <c r="O203" s="5">
        <f t="shared" si="46"/>
        <v>84830.755859391429</v>
      </c>
      <c r="P203" s="5">
        <f t="shared" si="47"/>
        <v>95242.463088451506</v>
      </c>
      <c r="Q203" s="87">
        <f t="shared" si="38"/>
        <v>1.1227350519700388</v>
      </c>
      <c r="R203" s="5">
        <f>Nd离子浓度!M212</f>
        <v>5.7721792049533552E-3</v>
      </c>
      <c r="S203" s="5">
        <f>过饱和度!N201</f>
        <v>1.6634791287305634E+20</v>
      </c>
      <c r="T203" s="5">
        <f t="shared" si="48"/>
        <v>83733.418798296319</v>
      </c>
      <c r="U203" s="5">
        <f t="shared" si="49"/>
        <v>94875.746712384454</v>
      </c>
      <c r="V203" s="5">
        <f t="shared" si="39"/>
        <v>106520.3264158252</v>
      </c>
      <c r="W203" s="87">
        <f t="shared" si="40"/>
        <v>1.2721363577954434</v>
      </c>
      <c r="X203" s="5">
        <f>'In离子浓度 '!M212</f>
        <v>1.1449070905538599E-3</v>
      </c>
      <c r="Y203" s="85">
        <f>过饱和度!Q201</f>
        <v>3.5616497569575398E+66</v>
      </c>
      <c r="Z203" s="85">
        <f t="shared" si="37"/>
        <v>98374.4102276716</v>
      </c>
    </row>
    <row r="204" spans="6:26" x14ac:dyDescent="0.25">
      <c r="F204" s="5">
        <f>过饱和度!D202</f>
        <v>1.8089016732323784</v>
      </c>
      <c r="G204" s="5">
        <f>'Mg2+离子浓度'!M213</f>
        <v>1.0352431628767946</v>
      </c>
      <c r="H204" s="5">
        <f>过饱和度!H202</f>
        <v>811550735966.47522</v>
      </c>
      <c r="I204" s="5">
        <f t="shared" si="44"/>
        <v>59940.944185383625</v>
      </c>
      <c r="J204" s="5">
        <f t="shared" si="45"/>
        <v>85929.111232237949</v>
      </c>
      <c r="K204" s="5">
        <f t="shared" si="43"/>
        <v>109313.48007845746</v>
      </c>
      <c r="M204" s="5">
        <f>Gd离子浓度!M213</f>
        <v>1.9788082122510608E-3</v>
      </c>
      <c r="N204" s="5">
        <f>过饱和度!K202</f>
        <v>1.0138774137110835E+21</v>
      </c>
      <c r="O204" s="5">
        <f t="shared" si="46"/>
        <v>84830.790039148473</v>
      </c>
      <c r="P204" s="5">
        <f t="shared" si="47"/>
        <v>95242.474458764365</v>
      </c>
      <c r="Q204" s="87">
        <f t="shared" si="38"/>
        <v>1.1227347336363485</v>
      </c>
      <c r="R204" s="5">
        <f>Nd离子浓度!M213</f>
        <v>5.7721735643507903E-3</v>
      </c>
      <c r="S204" s="5">
        <f>过饱和度!N202</f>
        <v>1.6635798544721671E+20</v>
      </c>
      <c r="T204" s="5">
        <f t="shared" si="48"/>
        <v>83733.457461340353</v>
      </c>
      <c r="U204" s="5">
        <f t="shared" si="49"/>
        <v>94875.759692500636</v>
      </c>
      <c r="V204" s="5">
        <f t="shared" si="39"/>
        <v>106520.3107869059</v>
      </c>
      <c r="W204" s="87">
        <f t="shared" si="40"/>
        <v>1.2721355837490196</v>
      </c>
      <c r="X204" s="5">
        <f>'In离子浓度 '!M213</f>
        <v>1.1642152160144586E-3</v>
      </c>
      <c r="Y204" s="85">
        <f>过饱和度!Q202</f>
        <v>3.6832458094019113E+66</v>
      </c>
      <c r="Z204" s="85">
        <f t="shared" si="37"/>
        <v>98375.11641453045</v>
      </c>
    </row>
    <row r="205" spans="6:26" x14ac:dyDescent="0.25">
      <c r="F205" s="5">
        <f>过饱和度!D203</f>
        <v>1.8389016732323784</v>
      </c>
      <c r="G205" s="5">
        <f>'Mg2+离子浓度'!M214</f>
        <v>1.0352377868625369</v>
      </c>
      <c r="H205" s="5">
        <f>过饱和度!H203</f>
        <v>811579809160.64856</v>
      </c>
      <c r="I205" s="5">
        <f t="shared" si="44"/>
        <v>59941.02434006564</v>
      </c>
      <c r="J205" s="5">
        <f t="shared" si="45"/>
        <v>85929.145278673779</v>
      </c>
      <c r="K205" s="5">
        <f t="shared" si="43"/>
        <v>109313.45687917153</v>
      </c>
      <c r="M205" s="5">
        <f>Gd离子浓度!M214</f>
        <v>1.9788036690815869E-3</v>
      </c>
      <c r="N205" s="5">
        <f>过饱和度!K203</f>
        <v>1.013937466443795E+21</v>
      </c>
      <c r="O205" s="5">
        <f t="shared" si="46"/>
        <v>84830.824217813017</v>
      </c>
      <c r="P205" s="5">
        <f t="shared" si="47"/>
        <v>95242.48582871056</v>
      </c>
      <c r="Q205" s="87">
        <f t="shared" si="38"/>
        <v>1.1227344153130516</v>
      </c>
      <c r="R205" s="5">
        <f>Nd离子浓度!M214</f>
        <v>5.7721679237537366E-3</v>
      </c>
      <c r="S205" s="5">
        <f>过饱和度!N203</f>
        <v>1.6636805834853922E+20</v>
      </c>
      <c r="T205" s="5">
        <f t="shared" si="48"/>
        <v>83733.496123166202</v>
      </c>
      <c r="U205" s="5">
        <f t="shared" si="49"/>
        <v>94875.772672203631</v>
      </c>
      <c r="V205" s="5">
        <f t="shared" si="39"/>
        <v>106520.29515850055</v>
      </c>
      <c r="W205" s="87">
        <f t="shared" si="40"/>
        <v>1.2721348097279557</v>
      </c>
      <c r="X205" s="5">
        <f>'In离子浓度 '!M214</f>
        <v>1.1835233226070599E-3</v>
      </c>
      <c r="Y205" s="85">
        <f>过饱和度!Q203</f>
        <v>3.8068980133518998E+66</v>
      </c>
      <c r="Z205" s="85">
        <f t="shared" si="37"/>
        <v>98375.810579561978</v>
      </c>
    </row>
    <row r="206" spans="6:26" x14ac:dyDescent="0.25">
      <c r="F206" s="5">
        <f>过饱和度!D204</f>
        <v>1.8589016732323784</v>
      </c>
      <c r="G206" s="5">
        <f>'Mg2+离子浓度'!M215</f>
        <v>1.0352333973880712</v>
      </c>
      <c r="H206" s="5">
        <f>过饱和度!H204</f>
        <v>811596829728.97046</v>
      </c>
      <c r="I206" s="5">
        <f t="shared" si="44"/>
        <v>59941.071264276979</v>
      </c>
      <c r="J206" s="5">
        <f t="shared" si="45"/>
        <v>85929.165210147752</v>
      </c>
      <c r="K206" s="5">
        <f t="shared" si="43"/>
        <v>109313.44171017675</v>
      </c>
      <c r="M206" s="5">
        <f>Gd离子浓度!M215</f>
        <v>1.9787999596077607E-3</v>
      </c>
      <c r="N206" s="5">
        <f>过饱和度!K204</f>
        <v>1.0139739114475571E+21</v>
      </c>
      <c r="O206" s="5">
        <f t="shared" si="46"/>
        <v>84830.844959234004</v>
      </c>
      <c r="P206" s="5">
        <f t="shared" si="47"/>
        <v>95242.49272859357</v>
      </c>
      <c r="Q206" s="87">
        <f t="shared" si="38"/>
        <v>1.122734222137749</v>
      </c>
      <c r="R206" s="5">
        <f>Nd离子浓度!M215</f>
        <v>5.7721633182300286E-3</v>
      </c>
      <c r="S206" s="5">
        <f>过饱和度!N204</f>
        <v>1.6637421742639058E+20</v>
      </c>
      <c r="T206" s="5">
        <f t="shared" si="48"/>
        <v>83733.519761729855</v>
      </c>
      <c r="U206" s="5">
        <f t="shared" si="49"/>
        <v>94875.780608234796</v>
      </c>
      <c r="V206" s="5">
        <f t="shared" si="39"/>
        <v>106520.28574089822</v>
      </c>
      <c r="W206" s="87">
        <f t="shared" si="40"/>
        <v>1.2721343381242047</v>
      </c>
      <c r="X206" s="5">
        <f>'In离子浓度 '!M215</f>
        <v>1.1963952101134755E-3</v>
      </c>
      <c r="Y206" s="85">
        <f>过饱和度!Q204</f>
        <v>3.8904494844582685E+66</v>
      </c>
      <c r="Z206" s="85">
        <f t="shared" si="37"/>
        <v>98376.266733680968</v>
      </c>
    </row>
    <row r="207" spans="6:26" x14ac:dyDescent="0.25">
      <c r="F207" s="5">
        <f>过饱和度!D205</f>
        <v>1.9089016732323782</v>
      </c>
      <c r="G207" s="5">
        <f>'Mg2+离子浓度'!M216</f>
        <v>1.0352264570489769</v>
      </c>
      <c r="H207" s="5">
        <f>过饱和度!H205</f>
        <v>811651207046.16785</v>
      </c>
      <c r="I207" s="5">
        <f t="shared" si="44"/>
        <v>59941.221170693527</v>
      </c>
      <c r="J207" s="5">
        <f t="shared" si="45"/>
        <v>85929.22888415106</v>
      </c>
      <c r="K207" s="5">
        <f t="shared" si="43"/>
        <v>109313.40230239461</v>
      </c>
      <c r="M207" s="5">
        <f>Gd离子浓度!M216</f>
        <v>1.9787940944256512E-3</v>
      </c>
      <c r="N207" s="5">
        <f>过饱和度!K205</f>
        <v>1.0140830102189105E+21</v>
      </c>
      <c r="O207" s="5">
        <f t="shared" si="46"/>
        <v>84830.907044347259</v>
      </c>
      <c r="P207" s="5">
        <f t="shared" si="47"/>
        <v>95242.513381945682</v>
      </c>
      <c r="Q207" s="87">
        <f t="shared" si="38"/>
        <v>1.1227336439082931</v>
      </c>
      <c r="R207" s="5">
        <f>Nd离子浓度!M216</f>
        <v>5.7721560362634702E-3</v>
      </c>
      <c r="S207" s="5">
        <f>过饱和度!N205</f>
        <v>1.6639240177505871E+20</v>
      </c>
      <c r="T207" s="5">
        <f t="shared" si="48"/>
        <v>83733.589547932046</v>
      </c>
      <c r="U207" s="5">
        <f t="shared" si="49"/>
        <v>94875.804037122711</v>
      </c>
      <c r="V207" s="5">
        <f t="shared" si="39"/>
        <v>106520.25718532792</v>
      </c>
      <c r="W207" s="87">
        <f t="shared" si="40"/>
        <v>1.2721329368586545</v>
      </c>
      <c r="X207" s="5">
        <f>'In离子浓度 '!M216</f>
        <v>1.2285757654129021E-3</v>
      </c>
      <c r="Y207" s="85">
        <f>过饱和度!Q205</f>
        <v>4.1034615032697348E+66</v>
      </c>
      <c r="Z207" s="85">
        <f t="shared" si="37"/>
        <v>98377.385949799995</v>
      </c>
    </row>
    <row r="208" spans="6:26" x14ac:dyDescent="0.25">
      <c r="F208" s="5">
        <f>过饱和度!D206</f>
        <v>1.9589016732323783</v>
      </c>
      <c r="G208" s="5">
        <f>'Mg2+离子浓度'!M217</f>
        <v>1.0352195167564118</v>
      </c>
      <c r="H208" s="5">
        <f>过饱和度!H206</f>
        <v>811705585252.72559</v>
      </c>
      <c r="I208" s="5">
        <f t="shared" si="44"/>
        <v>59941.371068795022</v>
      </c>
      <c r="J208" s="5">
        <f t="shared" si="45"/>
        <v>85929.292554510437</v>
      </c>
      <c r="K208" s="5">
        <f t="shared" si="43"/>
        <v>109313.36289640654</v>
      </c>
      <c r="M208" s="5">
        <f>Gd离子浓度!M217</f>
        <v>1.9787882292609258E-3</v>
      </c>
      <c r="N208" s="5">
        <f>过饱和度!K206</f>
        <v>1.0141921155673698E+21</v>
      </c>
      <c r="O208" s="5">
        <f t="shared" si="46"/>
        <v>84830.969126154931</v>
      </c>
      <c r="P208" s="5">
        <f t="shared" si="47"/>
        <v>95242.534034187527</v>
      </c>
      <c r="Q208" s="87">
        <f t="shared" si="38"/>
        <v>1.1227330657103447</v>
      </c>
      <c r="R208" s="5">
        <f>Nd离子浓度!M217</f>
        <v>5.7721487543061006E-3</v>
      </c>
      <c r="S208" s="5">
        <f>过饱和度!N206</f>
        <v>1.6641058726434472E+20</v>
      </c>
      <c r="T208" s="5">
        <f t="shared" si="48"/>
        <v>83733.65933045141</v>
      </c>
      <c r="U208" s="5">
        <f t="shared" si="49"/>
        <v>94875.82746476047</v>
      </c>
      <c r="V208" s="5">
        <f t="shared" si="39"/>
        <v>106520.22863131625</v>
      </c>
      <c r="W208" s="87">
        <f t="shared" si="40"/>
        <v>1.2721315356700056</v>
      </c>
      <c r="X208" s="5">
        <f>'In离子浓度 '!M217</f>
        <v>1.2607562801144256E-3</v>
      </c>
      <c r="Y208" s="85">
        <f>过饱和度!Q206</f>
        <v>4.3221991768041311E+66</v>
      </c>
      <c r="Z208" s="85">
        <f t="shared" ref="Z208:Z271" si="50">$D$6*EXP(-16*3.1415*$D$3^3*$D$4^2/(3*$D$2^3*$D$5^3*(LN($Y208)^2)))</f>
        <v>98378.475234627185</v>
      </c>
    </row>
    <row r="209" spans="6:26" x14ac:dyDescent="0.25">
      <c r="F209" s="5">
        <f>过饱和度!D207</f>
        <v>2.0089016732323781</v>
      </c>
      <c r="G209" s="5">
        <f>'Mg2+离子浓度'!M218</f>
        <v>1.0352125765103755</v>
      </c>
      <c r="H209" s="5">
        <f>过饱和度!H207</f>
        <v>811759964348.56128</v>
      </c>
      <c r="I209" s="5">
        <f t="shared" si="44"/>
        <v>59941.520958582209</v>
      </c>
      <c r="J209" s="5">
        <f t="shared" si="45"/>
        <v>85929.35622122619</v>
      </c>
      <c r="K209" s="5">
        <f t="shared" si="43"/>
        <v>109313.32349221234</v>
      </c>
      <c r="M209" s="5">
        <f>Gd离子浓度!M218</f>
        <v>1.9787823641135849E-3</v>
      </c>
      <c r="N209" s="5">
        <f>过饱和度!K207</f>
        <v>1.0143012274929575E+21</v>
      </c>
      <c r="O209" s="5">
        <f t="shared" si="46"/>
        <v>84831.031204657324</v>
      </c>
      <c r="P209" s="5">
        <f t="shared" si="47"/>
        <v>95242.554685319177</v>
      </c>
      <c r="Q209" s="87">
        <f t="shared" si="38"/>
        <v>1.1227324875439006</v>
      </c>
      <c r="R209" s="5">
        <f>Nd离子浓度!M218</f>
        <v>5.7721414723579181E-3</v>
      </c>
      <c r="S209" s="5">
        <f>过饱和度!N207</f>
        <v>1.664287738942579E+20</v>
      </c>
      <c r="T209" s="5">
        <f t="shared" si="48"/>
        <v>83733.729109288281</v>
      </c>
      <c r="U209" s="5">
        <f t="shared" si="49"/>
        <v>94875.850891148206</v>
      </c>
      <c r="V209" s="5">
        <f t="shared" si="39"/>
        <v>106520.20007886302</v>
      </c>
      <c r="W209" s="87">
        <f t="shared" si="40"/>
        <v>1.2721301345582507</v>
      </c>
      <c r="X209" s="5">
        <f>'In离子浓度 '!M218</f>
        <v>1.2929367542180972E-3</v>
      </c>
      <c r="Y209" s="85">
        <f>过饱和度!Q207</f>
        <v>4.5466662440804545E+66</v>
      </c>
      <c r="Z209" s="85">
        <f t="shared" si="50"/>
        <v>98379.536125830098</v>
      </c>
    </row>
    <row r="210" spans="6:26" x14ac:dyDescent="0.25">
      <c r="F210" s="5">
        <f>过饱和度!D208</f>
        <v>2.0520507043024474</v>
      </c>
      <c r="G210" s="5">
        <f>'Mg2+离子浓度'!M219</f>
        <v>1.0352061292905688</v>
      </c>
      <c r="H210" s="5">
        <f>过饱和度!H208</f>
        <v>811805550095.39209</v>
      </c>
      <c r="I210" s="5">
        <f t="shared" si="44"/>
        <v>59941.646602209752</v>
      </c>
      <c r="J210" s="5">
        <f t="shared" si="45"/>
        <v>85929.409589132949</v>
      </c>
      <c r="K210" s="5">
        <f t="shared" si="43"/>
        <v>109313.28965737124</v>
      </c>
      <c r="M210" s="5">
        <f>Gd离子浓度!M219</f>
        <v>1.9787769155984554E-3</v>
      </c>
      <c r="N210" s="5">
        <f>过饱和度!K208</f>
        <v>1.014393351623341E+21</v>
      </c>
      <c r="O210" s="5">
        <f t="shared" si="46"/>
        <v>84831.083612580682</v>
      </c>
      <c r="P210" s="5">
        <f t="shared" si="47"/>
        <v>95242.572119412624</v>
      </c>
      <c r="Q210" s="87">
        <f t="shared" si="38"/>
        <v>1.1227319994446927</v>
      </c>
      <c r="R210" s="5">
        <f>Nd离子浓度!M219</f>
        <v>5.7721347076732325E-3</v>
      </c>
      <c r="S210" s="5">
        <f>过饱和度!N208</f>
        <v>1.6644415305813121E+20</v>
      </c>
      <c r="T210" s="5">
        <f t="shared" si="48"/>
        <v>83733.788110093446</v>
      </c>
      <c r="U210" s="5">
        <f t="shared" si="49"/>
        <v>94875.870699087856</v>
      </c>
      <c r="V210" s="5">
        <f t="shared" si="39"/>
        <v>106520.17600904305</v>
      </c>
      <c r="W210" s="87">
        <f t="shared" si="40"/>
        <v>1.2721289507288263</v>
      </c>
      <c r="X210" s="5">
        <f>'In离子浓度 '!M219</f>
        <v>1.320707739577839E-3</v>
      </c>
      <c r="Y210" s="85">
        <f>过饱和度!Q208</f>
        <v>4.7449674360047925E+66</v>
      </c>
      <c r="Z210" s="85">
        <f t="shared" si="50"/>
        <v>98380.429844720202</v>
      </c>
    </row>
    <row r="211" spans="6:26" x14ac:dyDescent="0.25">
      <c r="F211" s="5">
        <f>过饱和度!D209</f>
        <v>2.0520507044024474</v>
      </c>
      <c r="G211" s="5">
        <f>'Mg2+离子浓度'!M220</f>
        <v>1.0352081046859563</v>
      </c>
      <c r="H211" s="5">
        <f>过饱和度!H209</f>
        <v>811810191607.33655</v>
      </c>
      <c r="I211" s="5">
        <f t="shared" si="44"/>
        <v>59941.659394740265</v>
      </c>
      <c r="J211" s="5">
        <f t="shared" si="45"/>
        <v>85929.415022834874</v>
      </c>
      <c r="K211" s="5">
        <f t="shared" si="43"/>
        <v>109313.28811038635</v>
      </c>
      <c r="M211" s="5">
        <f>Gd离子浓度!M220</f>
        <v>1.9787806914219807E-3</v>
      </c>
      <c r="N211" s="5">
        <f>过饱和度!K209</f>
        <v>1.0144010834504366E+21</v>
      </c>
      <c r="O211" s="5">
        <f t="shared" si="46"/>
        <v>84831.088010863255</v>
      </c>
      <c r="P211" s="5">
        <f t="shared" si="47"/>
        <v>95242.573582551136</v>
      </c>
      <c r="Q211" s="87">
        <f t="shared" si="38"/>
        <v>1.1227319584814781</v>
      </c>
      <c r="R211" s="5">
        <f>Nd离子浓度!M220</f>
        <v>5.7721457216889406E-3</v>
      </c>
      <c r="S211" s="5">
        <f>过饱和度!N209</f>
        <v>1.664454217112055E+20</v>
      </c>
      <c r="T211" s="5">
        <f t="shared" si="48"/>
        <v>83733.792976911791</v>
      </c>
      <c r="U211" s="5">
        <f t="shared" si="49"/>
        <v>94875.87233299129</v>
      </c>
      <c r="V211" s="5">
        <f t="shared" si="39"/>
        <v>106520.173957058</v>
      </c>
      <c r="W211" s="87">
        <f t="shared" si="40"/>
        <v>1.2721288522834404</v>
      </c>
      <c r="X211" s="5">
        <f>'In离子浓度 '!M220</f>
        <v>1.3207077395033259E-3</v>
      </c>
      <c r="Y211" s="85">
        <f>过饱和度!Q209</f>
        <v>4.7450216606192827E+66</v>
      </c>
      <c r="Z211" s="85">
        <f t="shared" si="50"/>
        <v>98380.430083860774</v>
      </c>
    </row>
    <row r="212" spans="6:26" x14ac:dyDescent="0.25">
      <c r="F212" s="5">
        <f>过饱和度!D210</f>
        <v>2.0520507047024474</v>
      </c>
      <c r="G212" s="5">
        <f>'Mg2+离子浓度'!M221</f>
        <v>1.0352140312656544</v>
      </c>
      <c r="H212" s="5">
        <f>过饱和度!H210</f>
        <v>811824117403.50806</v>
      </c>
      <c r="I212" s="5">
        <f t="shared" si="44"/>
        <v>59941.697775334855</v>
      </c>
      <c r="J212" s="5">
        <f t="shared" si="45"/>
        <v>85929.431325211321</v>
      </c>
      <c r="K212" s="5">
        <f t="shared" si="43"/>
        <v>109313.28346930299</v>
      </c>
      <c r="M212" s="5">
        <f>Gd离子浓度!M221</f>
        <v>1.9787920192251333E-3</v>
      </c>
      <c r="N212" s="5">
        <f>过饱和度!K210</f>
        <v>1.0144242809523102E+21</v>
      </c>
      <c r="O212" s="5">
        <f t="shared" si="46"/>
        <v>84831.101206648076</v>
      </c>
      <c r="P212" s="5">
        <f t="shared" si="47"/>
        <v>95242.577972278115</v>
      </c>
      <c r="Q212" s="87">
        <f t="shared" si="38"/>
        <v>1.1227318355831282</v>
      </c>
      <c r="R212" s="5">
        <f>Nd离子浓度!M221</f>
        <v>5.7721787641489839E-3</v>
      </c>
      <c r="S212" s="5">
        <f>过饱和度!N210</f>
        <v>1.664492279859027E+20</v>
      </c>
      <c r="T212" s="5">
        <f t="shared" si="48"/>
        <v>83733.807578341803</v>
      </c>
      <c r="U212" s="5">
        <f t="shared" si="49"/>
        <v>94875.877235028529</v>
      </c>
      <c r="V212" s="5">
        <f t="shared" si="39"/>
        <v>106520.1678006431</v>
      </c>
      <c r="W212" s="87">
        <f t="shared" si="40"/>
        <v>1.2721285569270484</v>
      </c>
      <c r="X212" s="5">
        <f>'In离子浓度 '!M221</f>
        <v>1.3207077393742658E-3</v>
      </c>
      <c r="Y212" s="85">
        <f>过饱和度!Q210</f>
        <v>4.7451843530673505E+66</v>
      </c>
      <c r="Z212" s="85">
        <f t="shared" si="50"/>
        <v>98380.4308013478</v>
      </c>
    </row>
    <row r="213" spans="6:26" x14ac:dyDescent="0.25">
      <c r="F213" s="5">
        <f>过饱和度!D211</f>
        <v>2.0520507051024475</v>
      </c>
      <c r="G213" s="5">
        <f>'Mg2+离子浓度'!M222</f>
        <v>1.0352219334679442</v>
      </c>
      <c r="H213" s="5">
        <f>过饱和度!H211</f>
        <v>811842685661.10107</v>
      </c>
      <c r="I213" s="5">
        <f t="shared" si="44"/>
        <v>59941.74894982198</v>
      </c>
      <c r="J213" s="5">
        <f t="shared" si="45"/>
        <v>85929.453061855136</v>
      </c>
      <c r="K213" s="5">
        <f t="shared" si="43"/>
        <v>109313.27728119452</v>
      </c>
      <c r="M213" s="5">
        <f>Gd离子浓度!M222</f>
        <v>1.9788071230438216E-3</v>
      </c>
      <c r="N213" s="5">
        <f>过饱和度!K211</f>
        <v>1.0144552120020421E+21</v>
      </c>
      <c r="O213" s="5">
        <f t="shared" si="46"/>
        <v>84831.118801128207</v>
      </c>
      <c r="P213" s="5">
        <f t="shared" si="47"/>
        <v>95242.583825280046</v>
      </c>
      <c r="Q213" s="87">
        <f t="shared" si="38"/>
        <v>1.1227316717177773</v>
      </c>
      <c r="R213" s="5">
        <f>Nd离子浓度!M222</f>
        <v>5.7722228208631297E-3</v>
      </c>
      <c r="S213" s="5">
        <f>过饱和度!N211</f>
        <v>1.6645430318674271E+20</v>
      </c>
      <c r="T213" s="5">
        <f t="shared" si="48"/>
        <v>83733.82704701036</v>
      </c>
      <c r="U213" s="5">
        <f t="shared" si="49"/>
        <v>94875.883771109176</v>
      </c>
      <c r="V213" s="5">
        <f t="shared" si="39"/>
        <v>106520.15959203895</v>
      </c>
      <c r="W213" s="87">
        <f t="shared" si="40"/>
        <v>1.2721281631166308</v>
      </c>
      <c r="X213" s="5">
        <f>'In离子浓度 '!M222</f>
        <v>1.3207077392252398E-3</v>
      </c>
      <c r="Y213" s="85">
        <f>过饱和度!Q211</f>
        <v>4.7454012873462396E+66</v>
      </c>
      <c r="Z213" s="85">
        <f t="shared" si="50"/>
        <v>98380.431758006758</v>
      </c>
    </row>
    <row r="214" spans="6:26" x14ac:dyDescent="0.25">
      <c r="F214" s="5">
        <f>过饱和度!D212</f>
        <v>2.0520507053024475</v>
      </c>
      <c r="G214" s="5">
        <f>'Mg2+离子浓度'!M223</f>
        <v>1.0352258844405247</v>
      </c>
      <c r="H214" s="5">
        <f>过饱和度!H212</f>
        <v>811851969518.99963</v>
      </c>
      <c r="I214" s="5">
        <f t="shared" si="44"/>
        <v>59941.77453584841</v>
      </c>
      <c r="J214" s="5">
        <f t="shared" si="45"/>
        <v>85929.463929655176</v>
      </c>
      <c r="K214" s="5">
        <f t="shared" si="43"/>
        <v>109313.27418720409</v>
      </c>
      <c r="M214" s="5">
        <f>Gd离子浓度!M223</f>
        <v>1.978814674844516E-3</v>
      </c>
      <c r="N214" s="5">
        <f>过饱和度!K212</f>
        <v>1.0144706772186695E+21</v>
      </c>
      <c r="O214" s="5">
        <f t="shared" si="46"/>
        <v>84831.127597980667</v>
      </c>
      <c r="P214" s="5">
        <f t="shared" si="47"/>
        <v>95242.586751651761</v>
      </c>
      <c r="Q214" s="87">
        <f t="shared" si="38"/>
        <v>1.1227315897887338</v>
      </c>
      <c r="R214" s="5">
        <f>Nd离子浓度!M223</f>
        <v>5.7722448490853066E-3</v>
      </c>
      <c r="S214" s="5">
        <f>过饱和度!N212</f>
        <v>1.6645684074183498E+20</v>
      </c>
      <c r="T214" s="5">
        <f t="shared" si="48"/>
        <v>83733.836780935511</v>
      </c>
      <c r="U214" s="5">
        <f t="shared" si="49"/>
        <v>94875.887039011766</v>
      </c>
      <c r="V214" s="5">
        <f t="shared" si="39"/>
        <v>106520.15548792601</v>
      </c>
      <c r="W214" s="87">
        <f t="shared" si="40"/>
        <v>1.2721279662199652</v>
      </c>
      <c r="X214" s="5">
        <f>'In离子浓度 '!M223</f>
        <v>1.3207077391198623E-3</v>
      </c>
      <c r="Y214" s="85">
        <f>过饱和度!Q212</f>
        <v>4.7455097525188196E+66</v>
      </c>
      <c r="Z214" s="85">
        <f t="shared" si="50"/>
        <v>98380.432236310851</v>
      </c>
    </row>
    <row r="215" spans="6:26" x14ac:dyDescent="0.25">
      <c r="F215" s="5">
        <f>过饱和度!D213</f>
        <v>2.0520507143024473</v>
      </c>
      <c r="G215" s="5">
        <f>'Mg2+离子浓度'!M224</f>
        <v>1.0354036949964873</v>
      </c>
      <c r="H215" s="5">
        <f>过饱和度!H213</f>
        <v>812269865653.35437</v>
      </c>
      <c r="I215" s="5">
        <f t="shared" si="44"/>
        <v>59942.925919997579</v>
      </c>
      <c r="J215" s="5">
        <f t="shared" si="45"/>
        <v>85929.952982782794</v>
      </c>
      <c r="K215" s="5">
        <f t="shared" si="43"/>
        <v>109313.13496273273</v>
      </c>
      <c r="M215" s="5">
        <f>Gd离子浓度!M224</f>
        <v>1.9791545200461328E-3</v>
      </c>
      <c r="N215" s="5">
        <f>过饱和度!K213</f>
        <v>1.0151668699419659E+21</v>
      </c>
      <c r="O215" s="5">
        <f t="shared" si="46"/>
        <v>84831.5234565797</v>
      </c>
      <c r="P215" s="5">
        <f t="shared" si="47"/>
        <v>95242.718438236785</v>
      </c>
      <c r="Q215" s="87">
        <f t="shared" si="38"/>
        <v>1.1227279029945274</v>
      </c>
      <c r="R215" s="5">
        <f>Nd离子浓度!M224</f>
        <v>5.7732361366205154E-3</v>
      </c>
      <c r="S215" s="5">
        <f>过饱和度!N213</f>
        <v>1.6657107236317056E+20</v>
      </c>
      <c r="T215" s="5">
        <f t="shared" si="48"/>
        <v>83734.274804956774</v>
      </c>
      <c r="U215" s="5">
        <f t="shared" si="49"/>
        <v>94876.034093474635</v>
      </c>
      <c r="V215" s="5">
        <f t="shared" si="39"/>
        <v>106519.97080220406</v>
      </c>
      <c r="W215" s="87">
        <f t="shared" si="40"/>
        <v>1.2721191059494128</v>
      </c>
      <c r="X215" s="5">
        <f>'In离子浓度 '!M224</f>
        <v>1.32070773841297E-3</v>
      </c>
      <c r="Y215" s="85">
        <f>过饱和度!Q213</f>
        <v>4.7503934864212265E+66</v>
      </c>
      <c r="Z215" s="85">
        <f t="shared" si="50"/>
        <v>98380.453760808188</v>
      </c>
    </row>
    <row r="216" spans="6:26" x14ac:dyDescent="0.25">
      <c r="F216" s="5">
        <f>过饱和度!D214</f>
        <v>2.0520508043024472</v>
      </c>
      <c r="G216" s="5">
        <f>'Mg2+离子浓度'!M225</f>
        <v>1.0371818207036769</v>
      </c>
      <c r="H216" s="5">
        <f>过饱和度!H214</f>
        <v>816456776351.43591</v>
      </c>
      <c r="I216" s="5">
        <f t="shared" si="44"/>
        <v>59954.42672995849</v>
      </c>
      <c r="J216" s="5">
        <f t="shared" si="45"/>
        <v>85934.837616136356</v>
      </c>
      <c r="K216" s="5">
        <f t="shared" si="43"/>
        <v>109311.74392321832</v>
      </c>
      <c r="M216" s="5">
        <f>Gd离子浓度!M225</f>
        <v>1.9825529891170312E-3</v>
      </c>
      <c r="N216" s="5">
        <f>过饱和度!K214</f>
        <v>1.0221486124816016E+21</v>
      </c>
      <c r="O216" s="5">
        <f t="shared" si="46"/>
        <v>84835.477540780441</v>
      </c>
      <c r="P216" s="5">
        <f t="shared" si="47"/>
        <v>95244.03378278749</v>
      </c>
      <c r="Q216" s="87">
        <f t="shared" si="38"/>
        <v>1.1226910785880075</v>
      </c>
      <c r="R216" s="5">
        <f>Nd离子浓度!M225</f>
        <v>5.783149033231477E-3</v>
      </c>
      <c r="S216" s="5">
        <f>过饱和度!N214</f>
        <v>1.6771663901566445E+20</v>
      </c>
      <c r="T216" s="5">
        <f t="shared" si="48"/>
        <v>83738.650034654318</v>
      </c>
      <c r="U216" s="5">
        <f t="shared" si="49"/>
        <v>94877.502926253903</v>
      </c>
      <c r="V216" s="5">
        <f t="shared" si="39"/>
        <v>106518.12609401284</v>
      </c>
      <c r="W216" s="87">
        <f t="shared" si="40"/>
        <v>1.2720306101176875</v>
      </c>
      <c r="X216" s="5">
        <f>'In离子浓度 '!M225</f>
        <v>1.3207077361775815E-3</v>
      </c>
      <c r="Y216" s="85">
        <f>过饱和度!Q214</f>
        <v>4.7994624190278494E+66</v>
      </c>
      <c r="Z216" s="85">
        <f t="shared" si="50"/>
        <v>98380.668783075496</v>
      </c>
    </row>
    <row r="217" spans="6:26" x14ac:dyDescent="0.25">
      <c r="F217" s="5">
        <f>过饱和度!D215</f>
        <v>2.0520517043024475</v>
      </c>
      <c r="G217" s="5">
        <f>'Mg2+离子浓度'!M226</f>
        <v>1.0549631410850255</v>
      </c>
      <c r="H217" s="5">
        <f>过饱和度!H215</f>
        <v>859120108901.5647</v>
      </c>
      <c r="I217" s="5">
        <f t="shared" si="44"/>
        <v>60068.134169081633</v>
      </c>
      <c r="J217" s="5">
        <f t="shared" si="45"/>
        <v>85983.096082233038</v>
      </c>
      <c r="K217" s="5">
        <f t="shared" si="43"/>
        <v>109297.95345602796</v>
      </c>
      <c r="M217" s="5">
        <f>Gd离子浓度!M226</f>
        <v>2.0165377333568263E-3</v>
      </c>
      <c r="N217" s="5">
        <f>过饱和度!K215</f>
        <v>1.0939640161078099E+21</v>
      </c>
      <c r="O217" s="5">
        <f t="shared" si="46"/>
        <v>84874.569600596646</v>
      </c>
      <c r="P217" s="5">
        <f t="shared" si="47"/>
        <v>95257.035617728718</v>
      </c>
      <c r="Q217" s="87">
        <f t="shared" si="38"/>
        <v>1.1223271713304699</v>
      </c>
      <c r="R217" s="5">
        <f>Nd离子浓度!M226</f>
        <v>5.8822780658874651E-3</v>
      </c>
      <c r="S217" s="5">
        <f>过饱和度!N215</f>
        <v>1.7950012747524338E+20</v>
      </c>
      <c r="T217" s="5">
        <f t="shared" si="48"/>
        <v>83781.90318826244</v>
      </c>
      <c r="U217" s="5">
        <f t="shared" si="49"/>
        <v>94892.020778704755</v>
      </c>
      <c r="V217" s="5">
        <f t="shared" si="39"/>
        <v>106499.89326239588</v>
      </c>
      <c r="W217" s="87">
        <f t="shared" si="40"/>
        <v>1.2711562904352376</v>
      </c>
      <c r="X217" s="5">
        <f>'In离子浓度 '!M226</f>
        <v>1.3207077291086619E-3</v>
      </c>
      <c r="Y217" s="85">
        <f>过饱和度!Q215</f>
        <v>5.3138278371277261E+66</v>
      </c>
      <c r="Z217" s="85">
        <f t="shared" si="50"/>
        <v>98382.796695673533</v>
      </c>
    </row>
    <row r="218" spans="6:26" x14ac:dyDescent="0.25">
      <c r="F218" s="5">
        <f>过饱和度!D216</f>
        <v>2.0520581911144116</v>
      </c>
      <c r="G218" s="5">
        <f>'Mg2+离子浓度'!M227</f>
        <v>1.1831233578444387</v>
      </c>
      <c r="H218" s="5">
        <f>过饱和度!H216</f>
        <v>1211336452254.853</v>
      </c>
      <c r="I218" s="5">
        <f t="shared" si="44"/>
        <v>60824.316843301705</v>
      </c>
      <c r="J218" s="5">
        <f t="shared" si="45"/>
        <v>86302.40250436221</v>
      </c>
      <c r="K218" s="5">
        <f t="shared" si="43"/>
        <v>109204.52295776551</v>
      </c>
      <c r="M218" s="5">
        <f>Gd离子浓度!M227</f>
        <v>2.2614852236187981E-3</v>
      </c>
      <c r="N218" s="5">
        <f>过饱和度!K216</f>
        <v>1.7294884982942954E+21</v>
      </c>
      <c r="O218" s="5">
        <f t="shared" si="46"/>
        <v>85134.478001316515</v>
      </c>
      <c r="P218" s="5">
        <f t="shared" si="47"/>
        <v>95343.37295316541</v>
      </c>
      <c r="Q218" s="87">
        <f t="shared" si="38"/>
        <v>1.1199149297854509</v>
      </c>
      <c r="R218" s="5">
        <f>Nd离子浓度!M227</f>
        <v>6.5967575255732099E-3</v>
      </c>
      <c r="S218" s="5">
        <f>过饱和度!N216</f>
        <v>2.8377685526706602E+20</v>
      </c>
      <c r="T218" s="5">
        <f t="shared" si="48"/>
        <v>84069.358557765663</v>
      </c>
      <c r="U218" s="5">
        <f t="shared" si="49"/>
        <v>94988.370961823908</v>
      </c>
      <c r="V218" s="5">
        <f t="shared" si="39"/>
        <v>106378.89479614538</v>
      </c>
      <c r="W218" s="87">
        <f t="shared" si="40"/>
        <v>1.2653706013832662</v>
      </c>
      <c r="X218" s="5">
        <f>'In离子浓度 '!M227</f>
        <v>1.3207077101307927E-3</v>
      </c>
      <c r="Y218" s="85">
        <f>过饱和度!Q216</f>
        <v>1.0559952057366116E+67</v>
      </c>
      <c r="Z218" s="85">
        <f t="shared" si="50"/>
        <v>98397.042017079613</v>
      </c>
    </row>
    <row r="219" spans="6:26" x14ac:dyDescent="0.25">
      <c r="F219" s="5">
        <f>过饱和度!D217</f>
        <v>2.0520607043024475</v>
      </c>
      <c r="G219" s="5">
        <f>'Mg2+离子浓度'!M228</f>
        <v>1.1831233016103146</v>
      </c>
      <c r="H219" s="5">
        <f>过饱和度!H217</f>
        <v>1211336241834.9741</v>
      </c>
      <c r="I219" s="5">
        <f t="shared" si="44"/>
        <v>60824.316465691794</v>
      </c>
      <c r="J219" s="5">
        <f t="shared" si="45"/>
        <v>86302.402345611656</v>
      </c>
      <c r="K219" s="5">
        <f t="shared" si="43"/>
        <v>109204.52297550139</v>
      </c>
      <c r="M219" s="5">
        <f>Gd离子浓度!M228</f>
        <v>2.2614851760961261E-3</v>
      </c>
      <c r="N219" s="5">
        <f>过饱和度!K217</f>
        <v>1.7294881346142153E+21</v>
      </c>
      <c r="O219" s="5">
        <f t="shared" si="46"/>
        <v>85134.477883483079</v>
      </c>
      <c r="P219" s="5">
        <f t="shared" si="47"/>
        <v>95343.372914065127</v>
      </c>
      <c r="Q219" s="87">
        <f t="shared" si="38"/>
        <v>1.1199149308762328</v>
      </c>
      <c r="R219" s="5">
        <f>Nd离子浓度!M228</f>
        <v>6.5967574665710274E-3</v>
      </c>
      <c r="S219" s="5">
        <f>过饱和度!N217</f>
        <v>2.8377679901906741E+20</v>
      </c>
      <c r="T219" s="5">
        <f t="shared" si="48"/>
        <v>84069.358434966533</v>
      </c>
      <c r="U219" s="5">
        <f t="shared" si="49"/>
        <v>94988.370920713278</v>
      </c>
      <c r="V219" s="5">
        <f t="shared" si="39"/>
        <v>106378.89485371657</v>
      </c>
      <c r="W219" s="87">
        <f t="shared" si="40"/>
        <v>1.2653706039163841</v>
      </c>
      <c r="X219" s="5">
        <f>'In离子浓度 '!M228</f>
        <v>1.3207093159118481E-3</v>
      </c>
      <c r="Y219" s="85">
        <f>过饱和度!Q217</f>
        <v>1.0559973738664118E+67</v>
      </c>
      <c r="Z219" s="85">
        <f t="shared" si="50"/>
        <v>98397.042059387124</v>
      </c>
    </row>
    <row r="220" spans="6:26" x14ac:dyDescent="0.25">
      <c r="F220" s="5">
        <f>过饱和度!D218</f>
        <v>2.0520707043024475</v>
      </c>
      <c r="G220" s="5">
        <f>'Mg2+离子浓度'!M229</f>
        <v>1.1831231894375505</v>
      </c>
      <c r="H220" s="5">
        <f>过饱和度!H218</f>
        <v>1211335831834.8301</v>
      </c>
      <c r="I220" s="5">
        <f t="shared" si="44"/>
        <v>60824.315729924041</v>
      </c>
      <c r="J220" s="5">
        <f t="shared" si="45"/>
        <v>86302.40203628836</v>
      </c>
      <c r="K220" s="5">
        <f t="shared" si="43"/>
        <v>109204.52300724958</v>
      </c>
      <c r="M220" s="5">
        <f>Gd离子浓度!M229</f>
        <v>2.2614850813004886E-3</v>
      </c>
      <c r="N220" s="5">
        <f>过饱和度!K218</f>
        <v>1.7294874300115473E+21</v>
      </c>
      <c r="O220" s="5">
        <f t="shared" si="46"/>
        <v>85134.477655189607</v>
      </c>
      <c r="P220" s="5">
        <f t="shared" si="47"/>
        <v>95343.372838311276</v>
      </c>
      <c r="Q220" s="87">
        <f t="shared" si="38"/>
        <v>1.1199149329895415</v>
      </c>
      <c r="R220" s="5">
        <f>Nd离子浓度!M229</f>
        <v>6.5967573488766853E-3</v>
      </c>
      <c r="S220" s="5">
        <f>过饱和度!N218</f>
        <v>2.8377669023914974E+20</v>
      </c>
      <c r="T220" s="5">
        <f t="shared" si="48"/>
        <v>84069.358197481037</v>
      </c>
      <c r="U220" s="5">
        <f t="shared" si="49"/>
        <v>94988.370841207987</v>
      </c>
      <c r="V220" s="5">
        <f t="shared" si="39"/>
        <v>106378.89496541716</v>
      </c>
      <c r="W220" s="87">
        <f t="shared" si="40"/>
        <v>1.2653706088195709</v>
      </c>
      <c r="X220" s="5">
        <f>'In离子浓度 '!M229</f>
        <v>1.3207157287696857E-3</v>
      </c>
      <c r="Y220" s="85">
        <f>过饱和度!Q218</f>
        <v>1.0560068570117797E+67</v>
      </c>
      <c r="Z220" s="85">
        <f t="shared" si="50"/>
        <v>98397.042244434168</v>
      </c>
    </row>
    <row r="221" spans="6:26" x14ac:dyDescent="0.25">
      <c r="F221" s="5">
        <f>过饱和度!D219</f>
        <v>2.0521007043024473</v>
      </c>
      <c r="G221" s="5">
        <f>'Mg2+离子浓度'!M230</f>
        <v>1.1831229951486422</v>
      </c>
      <c r="H221" s="5">
        <f>过饱和度!H219</f>
        <v>1211335146443.3618</v>
      </c>
      <c r="I221" s="5">
        <f t="shared" si="44"/>
        <v>60824.314499950859</v>
      </c>
      <c r="J221" s="5">
        <f t="shared" si="45"/>
        <v>86302.401519196719</v>
      </c>
      <c r="K221" s="5">
        <f t="shared" si="43"/>
        <v>109204.52305300831</v>
      </c>
      <c r="M221" s="5">
        <f>Gd离子浓度!M230</f>
        <v>2.2614849171096346E-3</v>
      </c>
      <c r="N221" s="5">
        <f>过饱和度!K219</f>
        <v>1.7294862626083808E+21</v>
      </c>
      <c r="O221" s="5">
        <f t="shared" si="46"/>
        <v>85134.477276947116</v>
      </c>
      <c r="P221" s="5">
        <f t="shared" si="47"/>
        <v>95343.372712800337</v>
      </c>
      <c r="Q221" s="87">
        <f t="shared" si="38"/>
        <v>1.1199149364909251</v>
      </c>
      <c r="R221" s="5">
        <f>Nd离子浓度!M230</f>
        <v>6.5967571450241081E-3</v>
      </c>
      <c r="S221" s="5">
        <f>过饱和度!N219</f>
        <v>2.8377651052383745E+20</v>
      </c>
      <c r="T221" s="5">
        <f t="shared" si="48"/>
        <v>84069.357805131032</v>
      </c>
      <c r="U221" s="5">
        <f t="shared" si="49"/>
        <v>94988.370709857219</v>
      </c>
      <c r="V221" s="5">
        <f t="shared" si="39"/>
        <v>106378.8951509062</v>
      </c>
      <c r="W221" s="87">
        <f t="shared" si="40"/>
        <v>1.2653706169314112</v>
      </c>
      <c r="X221" s="5">
        <f>'In离子浓度 '!M230</f>
        <v>1.3207349972195544E-3</v>
      </c>
      <c r="Y221" s="85">
        <f>过饱和度!Q219</f>
        <v>1.0560363979428498E+67</v>
      </c>
      <c r="Z221" s="85">
        <f t="shared" si="50"/>
        <v>98397.042820863062</v>
      </c>
    </row>
    <row r="222" spans="6:26" x14ac:dyDescent="0.25">
      <c r="F222" s="5">
        <f>过饱和度!D220</f>
        <v>2.0521307043024475</v>
      </c>
      <c r="G222" s="5">
        <f>'Mg2+离子浓度'!M231</f>
        <v>1.1831228008597658</v>
      </c>
      <c r="H222" s="5">
        <f>过饱和度!H220</f>
        <v>1211334461052.2927</v>
      </c>
      <c r="I222" s="5">
        <f t="shared" si="44"/>
        <v>60824.31326997764</v>
      </c>
      <c r="J222" s="5">
        <f t="shared" si="45"/>
        <v>86302.401002105049</v>
      </c>
      <c r="K222" s="5">
        <f t="shared" si="43"/>
        <v>109204.52309876702</v>
      </c>
      <c r="M222" s="5">
        <f>Gd离子浓度!M231</f>
        <v>2.2614847529187931E-3</v>
      </c>
      <c r="N222" s="5">
        <f>过饱和度!K220</f>
        <v>1.729485095206027E+21</v>
      </c>
      <c r="O222" s="5">
        <f t="shared" si="46"/>
        <v>85134.476898704641</v>
      </c>
      <c r="P222" s="5">
        <f t="shared" si="47"/>
        <v>95343.372587289399</v>
      </c>
      <c r="Q222" s="87">
        <f t="shared" si="38"/>
        <v>1.1199149399923087</v>
      </c>
      <c r="R222" s="5">
        <f>Nd离子浓度!M231</f>
        <v>6.5967569411715388E-3</v>
      </c>
      <c r="S222" s="5">
        <f>过饱和度!N220</f>
        <v>2.8377633080864293E+20</v>
      </c>
      <c r="T222" s="5">
        <f t="shared" si="48"/>
        <v>84069.357412781013</v>
      </c>
      <c r="U222" s="5">
        <f t="shared" si="49"/>
        <v>94988.370578506452</v>
      </c>
      <c r="V222" s="5">
        <f t="shared" si="39"/>
        <v>106378.89533639523</v>
      </c>
      <c r="W222" s="87">
        <f t="shared" si="40"/>
        <v>1.2653706250432517</v>
      </c>
      <c r="X222" s="5">
        <f>'In离子浓度 '!M231</f>
        <v>1.3207542656688274E-3</v>
      </c>
      <c r="Y222" s="85">
        <f>过饱和度!Q220</f>
        <v>1.0560659392498248E+67</v>
      </c>
      <c r="Z222" s="85">
        <f t="shared" si="50"/>
        <v>98397.043397282861</v>
      </c>
    </row>
    <row r="223" spans="6:26" x14ac:dyDescent="0.25">
      <c r="F223" s="5">
        <f>过饱和度!D221</f>
        <v>2.0521507043024476</v>
      </c>
      <c r="G223" s="5">
        <f>'Mg2+离子浓度'!M232</f>
        <v>1.183122642223589</v>
      </c>
      <c r="H223" s="5">
        <f>过饱和度!H221</f>
        <v>1211333892659.4785</v>
      </c>
      <c r="I223" s="5">
        <f t="shared" si="44"/>
        <v>60824.312249963878</v>
      </c>
      <c r="J223" s="5">
        <f t="shared" si="45"/>
        <v>86302.400573282197</v>
      </c>
      <c r="K223" s="5">
        <f t="shared" si="43"/>
        <v>109204.52313940119</v>
      </c>
      <c r="M223" s="5">
        <f>Gd离子浓度!M232</f>
        <v>2.2614846188575418E-3</v>
      </c>
      <c r="N223" s="5">
        <f>过饱和度!K221</f>
        <v>1.7294841232367105E+21</v>
      </c>
      <c r="O223" s="5">
        <f t="shared" si="46"/>
        <v>85134.476583782918</v>
      </c>
      <c r="P223" s="5">
        <f t="shared" si="47"/>
        <v>95343.372482789986</v>
      </c>
      <c r="Q223" s="87">
        <f t="shared" ref="Q223:Q286" si="51">P223/O223</f>
        <v>1.1199149429075335</v>
      </c>
      <c r="R223" s="5">
        <f>Nd离子浓度!M232</f>
        <v>6.5967567747266193E-3</v>
      </c>
      <c r="S223" s="5">
        <f>过饱和度!N221</f>
        <v>2.8377618098881724E+20</v>
      </c>
      <c r="T223" s="5">
        <f t="shared" si="48"/>
        <v>84069.357085697644</v>
      </c>
      <c r="U223" s="5">
        <f t="shared" si="49"/>
        <v>94988.370469005633</v>
      </c>
      <c r="V223" s="5">
        <f t="shared" si="39"/>
        <v>106378.89549067608</v>
      </c>
      <c r="W223" s="87">
        <f t="shared" si="40"/>
        <v>1.2653706318015112</v>
      </c>
      <c r="X223" s="5">
        <f>'In离子浓度 '!M232</f>
        <v>1.3207671051862144E-3</v>
      </c>
      <c r="Y223" s="85">
        <f>过饱和度!Q221</f>
        <v>1.0560854102981371E+67</v>
      </c>
      <c r="Z223" s="85">
        <f t="shared" si="50"/>
        <v>98397.043777199462</v>
      </c>
    </row>
    <row r="224" spans="6:26" x14ac:dyDescent="0.25">
      <c r="F224" s="5">
        <f>过饱和度!D222</f>
        <v>2.0522507043024474</v>
      </c>
      <c r="G224" s="5">
        <f>'Mg2+离子浓度'!M233</f>
        <v>1.1831222875023606</v>
      </c>
      <c r="H224" s="5">
        <f>过饱和度!H222</f>
        <v>1211332729594.4797</v>
      </c>
      <c r="I224" s="5">
        <f t="shared" si="44"/>
        <v>60824.310162774884</v>
      </c>
      <c r="J224" s="5">
        <f t="shared" si="45"/>
        <v>86302.399695809378</v>
      </c>
      <c r="K224" s="5">
        <f t="shared" si="43"/>
        <v>109204.52319001901</v>
      </c>
      <c r="M224" s="5">
        <f>Gd离子浓度!M233</f>
        <v>2.2614843190874893E-3</v>
      </c>
      <c r="N224" s="5">
        <f>过饱和度!K222</f>
        <v>1.7294821809287376E+21</v>
      </c>
      <c r="O224" s="5">
        <f t="shared" si="46"/>
        <v>85134.4759544673</v>
      </c>
      <c r="P224" s="5">
        <f t="shared" si="47"/>
        <v>95343.372273966292</v>
      </c>
      <c r="Q224" s="87">
        <f t="shared" si="51"/>
        <v>1.1199149487330966</v>
      </c>
      <c r="R224" s="5">
        <f>Nd离子浓度!M233</f>
        <v>6.5967564025444696E-3</v>
      </c>
      <c r="S224" s="5">
        <f>过饱和度!N222</f>
        <v>2.837758838976434E+20</v>
      </c>
      <c r="T224" s="5">
        <f t="shared" si="48"/>
        <v>84069.356437094204</v>
      </c>
      <c r="U224" s="5">
        <f t="shared" si="49"/>
        <v>94988.37025186645</v>
      </c>
      <c r="V224" s="5">
        <f t="shared" ref="V224:V287" si="52">U224*Q224</f>
        <v>106378.89580085942</v>
      </c>
      <c r="W224" s="87">
        <f t="shared" ref="W224:W287" si="53">V224/T224</f>
        <v>1.2653706452535838</v>
      </c>
      <c r="X224" s="5">
        <f>'In离子浓度 '!M233</f>
        <v>1.32083139487674E-3</v>
      </c>
      <c r="Y224" s="85">
        <f>过饱和度!Q222</f>
        <v>1.0561861325649283E+67</v>
      </c>
      <c r="Z224" s="85">
        <f t="shared" si="50"/>
        <v>98397.045742365342</v>
      </c>
    </row>
    <row r="225" spans="6:26" x14ac:dyDescent="0.25">
      <c r="F225" s="5">
        <f>过饱和度!D223</f>
        <v>2.0525507043024476</v>
      </c>
      <c r="G225" s="5">
        <f>'Mg2+离子浓度'!M234</f>
        <v>1.1831216731073553</v>
      </c>
      <c r="H225" s="5">
        <f>过饱和度!H223</f>
        <v>1211330962601.6448</v>
      </c>
      <c r="I225" s="5">
        <f t="shared" si="44"/>
        <v>60824.306991797552</v>
      </c>
      <c r="J225" s="5">
        <f t="shared" si="45"/>
        <v>86302.398362702254</v>
      </c>
      <c r="K225" s="5">
        <f t="shared" si="43"/>
        <v>109204.523185385</v>
      </c>
      <c r="M225" s="5">
        <f>Gd离子浓度!M234</f>
        <v>2.2614837998705959E-3</v>
      </c>
      <c r="N225" s="5">
        <f>过饱和度!K223</f>
        <v>1.7294793467938543E+21</v>
      </c>
      <c r="O225" s="5">
        <f t="shared" si="46"/>
        <v>85134.475036194824</v>
      </c>
      <c r="P225" s="5">
        <f t="shared" si="47"/>
        <v>95343.371969259009</v>
      </c>
      <c r="Q225" s="87">
        <f t="shared" si="51"/>
        <v>1.1199149572335283</v>
      </c>
      <c r="R225" s="5">
        <f>Nd离子浓度!M234</f>
        <v>6.5967557579061148E-3</v>
      </c>
      <c r="S225" s="5">
        <f>过饱和度!N223</f>
        <v>2.8377545629045087E+20</v>
      </c>
      <c r="T225" s="5">
        <f t="shared" si="48"/>
        <v>84069.355503549552</v>
      </c>
      <c r="U225" s="5">
        <f t="shared" si="49"/>
        <v>94988.369939334778</v>
      </c>
      <c r="V225" s="5">
        <f t="shared" si="52"/>
        <v>106378.89625829268</v>
      </c>
      <c r="W225" s="87">
        <f t="shared" si="53"/>
        <v>1.2653706647459808</v>
      </c>
      <c r="X225" s="5">
        <f>'In离子浓度 '!M234</f>
        <v>1.3210243584169492E-3</v>
      </c>
      <c r="Y225" s="85">
        <f>过饱和度!Q223</f>
        <v>1.0564917793493929E+67</v>
      </c>
      <c r="Z225" s="85">
        <f t="shared" si="50"/>
        <v>98397.051704590995</v>
      </c>
    </row>
    <row r="226" spans="6:26" x14ac:dyDescent="0.25">
      <c r="F226" s="5">
        <f>过饱和度!D224</f>
        <v>2.0528507043024473</v>
      </c>
      <c r="G226" s="5">
        <f>'Mg2+离子浓度'!M235</f>
        <v>1.1831210587126688</v>
      </c>
      <c r="H226" s="5">
        <f>过饱和度!H224</f>
        <v>1211329195611.6621</v>
      </c>
      <c r="I226" s="5">
        <f t="shared" si="44"/>
        <v>60824.303820820372</v>
      </c>
      <c r="J226" s="5">
        <f t="shared" si="45"/>
        <v>86302.397029595159</v>
      </c>
      <c r="K226" s="5">
        <f t="shared" si="43"/>
        <v>109204.5231807508</v>
      </c>
      <c r="M226" s="5">
        <f>Gd离子浓度!M235</f>
        <v>2.2614832806538217E-3</v>
      </c>
      <c r="N226" s="5">
        <f>过饱和度!K224</f>
        <v>1.7294765126642033E+21</v>
      </c>
      <c r="O226" s="5">
        <f t="shared" si="46"/>
        <v>85134.474117922451</v>
      </c>
      <c r="P226" s="5">
        <f t="shared" si="47"/>
        <v>95343.371664551756</v>
      </c>
      <c r="Q226" s="87">
        <f t="shared" si="51"/>
        <v>1.1199149657339591</v>
      </c>
      <c r="R226" s="5">
        <f>Nd离子浓度!M235</f>
        <v>6.5967551132678215E-3</v>
      </c>
      <c r="S226" s="5">
        <f>过饱和度!N224</f>
        <v>2.8377502868399918E+20</v>
      </c>
      <c r="T226" s="5">
        <f t="shared" si="48"/>
        <v>84069.354570005031</v>
      </c>
      <c r="U226" s="5">
        <f t="shared" si="49"/>
        <v>94988.369626803149</v>
      </c>
      <c r="V226" s="5">
        <f t="shared" si="52"/>
        <v>106378.89671572589</v>
      </c>
      <c r="W226" s="87">
        <f t="shared" si="53"/>
        <v>1.2653706842383758</v>
      </c>
      <c r="X226" s="5">
        <f>'In离子浓度 '!M235</f>
        <v>1.3212173219383015E-3</v>
      </c>
      <c r="Y226" s="85">
        <f>过饱和度!Q224</f>
        <v>1.056797469457378E+67</v>
      </c>
      <c r="Z226" s="85">
        <f t="shared" si="50"/>
        <v>98397.057665903601</v>
      </c>
    </row>
    <row r="227" spans="6:26" x14ac:dyDescent="0.25">
      <c r="F227" s="5">
        <f>过饱和度!D225</f>
        <v>2.0530507043024473</v>
      </c>
      <c r="G227" s="5">
        <f>'Mg2+离子浓度'!M236</f>
        <v>1.1831205570617684</v>
      </c>
      <c r="H227" s="5">
        <f>过饱和度!H225</f>
        <v>1211327665136.3833</v>
      </c>
      <c r="I227" s="5">
        <f t="shared" si="44"/>
        <v>60824.301074280032</v>
      </c>
      <c r="J227" s="5">
        <f t="shared" si="45"/>
        <v>86302.395874925045</v>
      </c>
      <c r="K227" s="5">
        <f t="shared" si="43"/>
        <v>109204.52320968967</v>
      </c>
      <c r="M227" s="5">
        <f>Gd离子浓度!M236</f>
        <v>2.2614828567151983E-3</v>
      </c>
      <c r="N227" s="5">
        <f>过饱和度!K225</f>
        <v>1.7294740107129077E+21</v>
      </c>
      <c r="O227" s="5">
        <f t="shared" si="46"/>
        <v>85134.473307276232</v>
      </c>
      <c r="P227" s="5">
        <f t="shared" si="47"/>
        <v>95343.371395557726</v>
      </c>
      <c r="Q227" s="87">
        <f t="shared" si="51"/>
        <v>1.1199149732380969</v>
      </c>
      <c r="R227" s="5">
        <f>Nd离子浓度!M236</f>
        <v>6.596754586922912E-3</v>
      </c>
      <c r="S227" s="5">
        <f>过饱和度!N225</f>
        <v>2.8377464871475967E+20</v>
      </c>
      <c r="T227" s="5">
        <f t="shared" si="48"/>
        <v>84069.353740460167</v>
      </c>
      <c r="U227" s="5">
        <f t="shared" si="49"/>
        <v>94988.369349088491</v>
      </c>
      <c r="V227" s="5">
        <f t="shared" si="52"/>
        <v>106378.89711751489</v>
      </c>
      <c r="W227" s="87">
        <f t="shared" si="53"/>
        <v>1.2653707015035347</v>
      </c>
      <c r="X227" s="5">
        <f>'In离子浓度 '!M236</f>
        <v>1.3213459449310638E-3</v>
      </c>
      <c r="Y227" s="85">
        <f>过饱和度!Q225</f>
        <v>1.0570005799792997E+67</v>
      </c>
      <c r="Z227" s="85">
        <f t="shared" si="50"/>
        <v>98397.061625823218</v>
      </c>
    </row>
    <row r="228" spans="6:26" x14ac:dyDescent="0.25">
      <c r="F228" s="5">
        <f>过饱和度!D226</f>
        <v>2.0540507043024472</v>
      </c>
      <c r="G228" s="5">
        <f>'Mg2+离子浓度'!M237</f>
        <v>1.1831194353367303</v>
      </c>
      <c r="H228" s="5">
        <f>过饱和度!H226</f>
        <v>1211325321881.074</v>
      </c>
      <c r="I228" s="5">
        <f t="shared" si="44"/>
        <v>60824.296869144309</v>
      </c>
      <c r="J228" s="5">
        <f t="shared" si="45"/>
        <v>86302.394107048327</v>
      </c>
      <c r="K228" s="5">
        <f t="shared" si="43"/>
        <v>109204.52287197039</v>
      </c>
      <c r="M228" s="5">
        <f>Gd离子浓度!M237</f>
        <v>2.2614819087597962E-3</v>
      </c>
      <c r="N228" s="5">
        <f>过饱和度!K226</f>
        <v>1.7294707269742934E+21</v>
      </c>
      <c r="O228" s="5">
        <f t="shared" si="46"/>
        <v>85134.472243324679</v>
      </c>
      <c r="P228" s="5">
        <f t="shared" si="47"/>
        <v>95343.371042510233</v>
      </c>
      <c r="Q228" s="87">
        <f t="shared" si="51"/>
        <v>1.1199149830870776</v>
      </c>
      <c r="R228" s="5">
        <f>Nd离子浓度!M237</f>
        <v>6.5967534099800077E-3</v>
      </c>
      <c r="S228" s="5">
        <f>过饱和度!N226</f>
        <v>2.8377417823608776E+20</v>
      </c>
      <c r="T228" s="5">
        <f t="shared" si="48"/>
        <v>84069.352713314438</v>
      </c>
      <c r="U228" s="5">
        <f t="shared" si="49"/>
        <v>94988.369005221073</v>
      </c>
      <c r="V228" s="5">
        <f t="shared" si="52"/>
        <v>106378.89766795124</v>
      </c>
      <c r="W228" s="87">
        <f t="shared" si="53"/>
        <v>1.265370723511037</v>
      </c>
      <c r="X228" s="5">
        <f>'In离子浓度 '!M237</f>
        <v>1.3219893511763341E-3</v>
      </c>
      <c r="Y228" s="85">
        <f>过饱和度!Q226</f>
        <v>1.0580270756567871E+67</v>
      </c>
      <c r="Z228" s="85">
        <f t="shared" si="50"/>
        <v>98397.081626914558</v>
      </c>
    </row>
    <row r="229" spans="6:26" x14ac:dyDescent="0.25">
      <c r="F229" s="5">
        <f>过饱和度!D227</f>
        <v>2.0570507043024473</v>
      </c>
      <c r="G229" s="5">
        <f>'Mg2+离子浓度'!M238</f>
        <v>1.1831174924538139</v>
      </c>
      <c r="H229" s="5">
        <f>过饱和度!H227</f>
        <v>1211323738159.4285</v>
      </c>
      <c r="I229" s="5">
        <f t="shared" si="44"/>
        <v>60824.294027039992</v>
      </c>
      <c r="J229" s="5">
        <f t="shared" si="45"/>
        <v>86302.39291220218</v>
      </c>
      <c r="K229" s="5">
        <f t="shared" si="43"/>
        <v>109204.52136395755</v>
      </c>
      <c r="M229" s="5">
        <f>Gd离子浓度!M238</f>
        <v>2.2614802668535629E-3</v>
      </c>
      <c r="N229" s="5">
        <f>过饱和度!K227</f>
        <v>1.7294703397124713E+21</v>
      </c>
      <c r="O229" s="5">
        <f t="shared" si="46"/>
        <v>85134.47211784932</v>
      </c>
      <c r="P229" s="5">
        <f t="shared" si="47"/>
        <v>95343.371000874162</v>
      </c>
      <c r="Q229" s="87">
        <f t="shared" si="51"/>
        <v>1.1199149842486007</v>
      </c>
      <c r="R229" s="5">
        <f>Nd离子浓度!M238</f>
        <v>6.5967513714554641E-3</v>
      </c>
      <c r="S229" s="5">
        <f>过饱和度!N227</f>
        <v>2.8377423303080758E+20</v>
      </c>
      <c r="T229" s="5">
        <f t="shared" si="48"/>
        <v>84069.352832941979</v>
      </c>
      <c r="U229" s="5">
        <f t="shared" si="49"/>
        <v>94988.369045269923</v>
      </c>
      <c r="V229" s="5">
        <f t="shared" si="52"/>
        <v>106378.89782313374</v>
      </c>
      <c r="W229" s="87">
        <f t="shared" si="53"/>
        <v>1.2653707235563485</v>
      </c>
      <c r="X229" s="5">
        <f>'In离子浓度 '!M238</f>
        <v>1.3239198683731991E-3</v>
      </c>
      <c r="Y229" s="85">
        <f>过饱和度!Q227</f>
        <v>1.0611204972378387E+67</v>
      </c>
      <c r="Z229" s="85">
        <f t="shared" si="50"/>
        <v>98397.14178230628</v>
      </c>
    </row>
    <row r="230" spans="6:26" x14ac:dyDescent="0.25">
      <c r="F230" s="5">
        <f>过饱和度!D228</f>
        <v>2.0600507043024474</v>
      </c>
      <c r="G230" s="5">
        <f>'Mg2+离子浓度'!M239</f>
        <v>1.1831155495740879</v>
      </c>
      <c r="H230" s="5">
        <f>过饱和度!H228</f>
        <v>1211322154438.8728</v>
      </c>
      <c r="I230" s="5">
        <f t="shared" si="44"/>
        <v>60824.291184933631</v>
      </c>
      <c r="J230" s="5">
        <f t="shared" si="45"/>
        <v>86302.391717355116</v>
      </c>
      <c r="K230" s="5">
        <f t="shared" si="43"/>
        <v>109204.51985594492</v>
      </c>
      <c r="M230" s="5">
        <f>Gd离子浓度!M239</f>
        <v>2.261478624948523E-3</v>
      </c>
      <c r="N230" s="5">
        <f>过饱和度!K228</f>
        <v>1.7294699524486372E+21</v>
      </c>
      <c r="O230" s="5">
        <f t="shared" si="46"/>
        <v>85134.471992373277</v>
      </c>
      <c r="P230" s="5">
        <f t="shared" si="47"/>
        <v>95343.370959237873</v>
      </c>
      <c r="Q230" s="87">
        <f t="shared" si="51"/>
        <v>1.1199149854101305</v>
      </c>
      <c r="R230" s="5">
        <f>Nd离子浓度!M239</f>
        <v>6.5967493329315494E-3</v>
      </c>
      <c r="S230" s="5">
        <f>过饱和度!N228</f>
        <v>2.8377428782519337E+20</v>
      </c>
      <c r="T230" s="5">
        <f t="shared" si="48"/>
        <v>84069.352952568748</v>
      </c>
      <c r="U230" s="5">
        <f t="shared" si="49"/>
        <v>94988.36908531854</v>
      </c>
      <c r="V230" s="5">
        <f t="shared" si="52"/>
        <v>106378.8979783166</v>
      </c>
      <c r="W230" s="87">
        <f t="shared" si="53"/>
        <v>1.2653707236016758</v>
      </c>
      <c r="X230" s="5">
        <f>'In离子浓度 '!M239</f>
        <v>1.3258503849734973E-3</v>
      </c>
      <c r="Y230" s="85">
        <f>过饱和度!Q228</f>
        <v>1.0642184365899616E+67</v>
      </c>
      <c r="Z230" s="85">
        <f t="shared" si="50"/>
        <v>98397.201846686279</v>
      </c>
    </row>
    <row r="231" spans="6:26" x14ac:dyDescent="0.25">
      <c r="F231" s="5">
        <f>过饱和度!D229</f>
        <v>2.0620507043024472</v>
      </c>
      <c r="G231" s="5">
        <f>'Mg2+离子浓度'!M240</f>
        <v>1.1831139632220398</v>
      </c>
      <c r="H231" s="5">
        <f>过饱和度!H229</f>
        <v>1211319983982.9824</v>
      </c>
      <c r="I231" s="5">
        <f t="shared" si="44"/>
        <v>60824.287289879874</v>
      </c>
      <c r="J231" s="5">
        <f t="shared" si="45"/>
        <v>86302.390079839446</v>
      </c>
      <c r="K231" s="5">
        <f t="shared" si="43"/>
        <v>109204.51895188499</v>
      </c>
      <c r="M231" s="5">
        <f>Gd离子浓度!M240</f>
        <v>2.2614772843396443E-3</v>
      </c>
      <c r="N231" s="5">
        <f>过饱和度!K229</f>
        <v>1.729467757276753E+21</v>
      </c>
      <c r="O231" s="5">
        <f t="shared" si="46"/>
        <v>85134.471281122533</v>
      </c>
      <c r="P231" s="5">
        <f t="shared" si="47"/>
        <v>95343.370723225904</v>
      </c>
      <c r="Q231" s="87">
        <f t="shared" si="51"/>
        <v>1.119914991994166</v>
      </c>
      <c r="R231" s="5">
        <f>Nd离子浓度!M240</f>
        <v>6.5967476684842567E-3</v>
      </c>
      <c r="S231" s="5">
        <f>过饱和度!N229</f>
        <v>2.8377402425962719E+20</v>
      </c>
      <c r="T231" s="5">
        <f t="shared" si="48"/>
        <v>84069.352377153715</v>
      </c>
      <c r="U231" s="5">
        <f t="shared" si="49"/>
        <v>94988.368892681334</v>
      </c>
      <c r="V231" s="5">
        <f t="shared" si="52"/>
        <v>106378.8983879861</v>
      </c>
      <c r="W231" s="87">
        <f t="shared" si="53"/>
        <v>1.2653707371355358</v>
      </c>
      <c r="X231" s="5">
        <f>'In离子浓度 '!M240</f>
        <v>1.3271373343283184E-3</v>
      </c>
      <c r="Y231" s="85">
        <f>过饱和度!Q229</f>
        <v>1.0662839842539382E+67</v>
      </c>
      <c r="Z231" s="85">
        <f t="shared" si="50"/>
        <v>98397.241795605427</v>
      </c>
    </row>
    <row r="232" spans="6:26" x14ac:dyDescent="0.25">
      <c r="F232" s="5">
        <f>过饱和度!D230</f>
        <v>2.0720507043024474</v>
      </c>
      <c r="G232" s="5">
        <f>'Mg2+离子浓度'!M241</f>
        <v>1.1831104160357799</v>
      </c>
      <c r="H232" s="5">
        <f>过饱和度!H230</f>
        <v>1211325920454.7717</v>
      </c>
      <c r="I232" s="5">
        <f t="shared" si="44"/>
        <v>60824.297943327554</v>
      </c>
      <c r="J232" s="5">
        <f t="shared" si="45"/>
        <v>86302.394558644592</v>
      </c>
      <c r="K232" s="5">
        <f t="shared" si="43"/>
        <v>109204.5129060929</v>
      </c>
      <c r="M232" s="5">
        <f>Gd离子浓度!M241</f>
        <v>2.2614742866488378E-3</v>
      </c>
      <c r="N232" s="5">
        <f>过饱和度!K230</f>
        <v>1.7294859564796792E+21</v>
      </c>
      <c r="O232" s="5">
        <f t="shared" si="46"/>
        <v>85134.47717776036</v>
      </c>
      <c r="P232" s="5">
        <f t="shared" si="47"/>
        <v>95343.372679887529</v>
      </c>
      <c r="Q232" s="87">
        <f t="shared" si="51"/>
        <v>1.1199149374090951</v>
      </c>
      <c r="R232" s="5">
        <f>Nd离子浓度!M241</f>
        <v>6.5967439466679051E-3</v>
      </c>
      <c r="S232" s="5">
        <f>过饱和度!N230</f>
        <v>2.8377722647149694E+20</v>
      </c>
      <c r="T232" s="5">
        <f t="shared" si="48"/>
        <v>84069.359368168632</v>
      </c>
      <c r="U232" s="5">
        <f t="shared" si="49"/>
        <v>94988.371233130252</v>
      </c>
      <c r="V232" s="5">
        <f t="shared" si="52"/>
        <v>106378.89582414295</v>
      </c>
      <c r="W232" s="87">
        <f t="shared" si="53"/>
        <v>1.2653706014134494</v>
      </c>
      <c r="X232" s="5">
        <f>'In离子浓度 '!M241</f>
        <v>1.3335730029861168E-3</v>
      </c>
      <c r="Y232" s="85">
        <f>过饱和度!Q230</f>
        <v>1.0766760044770124E+67</v>
      </c>
      <c r="Z232" s="85">
        <f t="shared" si="50"/>
        <v>98397.441594206059</v>
      </c>
    </row>
    <row r="233" spans="6:26" x14ac:dyDescent="0.25">
      <c r="F233" s="5">
        <f>过饱和度!D231</f>
        <v>2.1020507043024472</v>
      </c>
      <c r="G233" s="5">
        <f>'Mg2+离子浓度'!M242</f>
        <v>1.1831042721473746</v>
      </c>
      <c r="H233" s="5">
        <f>过饱和度!H231</f>
        <v>1211360951610.9644</v>
      </c>
      <c r="I233" s="5">
        <f t="shared" si="44"/>
        <v>60824.360808247482</v>
      </c>
      <c r="J233" s="5">
        <f t="shared" si="45"/>
        <v>86302.420987610618</v>
      </c>
      <c r="K233" s="5">
        <f t="shared" si="43"/>
        <v>109204.49320415939</v>
      </c>
      <c r="M233" s="5">
        <f>Gd离子浓度!M242</f>
        <v>2.2614690945029379E-3</v>
      </c>
      <c r="N233" s="5">
        <f>过饱和度!K231</f>
        <v>1.7295704828321496E+21</v>
      </c>
      <c r="O233" s="5">
        <f t="shared" si="46"/>
        <v>85134.504563887007</v>
      </c>
      <c r="P233" s="5">
        <f t="shared" si="47"/>
        <v>95343.381767333107</v>
      </c>
      <c r="Q233" s="87">
        <f t="shared" si="51"/>
        <v>1.1199146838962939</v>
      </c>
      <c r="R233" s="5">
        <f>Nd离子浓度!M242</f>
        <v>6.5967375002965256E-3</v>
      </c>
      <c r="S233" s="5">
        <f>过饱和度!N231</f>
        <v>2.8379146994852368E+20</v>
      </c>
      <c r="T233" s="5">
        <f t="shared" si="48"/>
        <v>84069.390463277698</v>
      </c>
      <c r="U233" s="5">
        <f t="shared" si="49"/>
        <v>94988.381643135624</v>
      </c>
      <c r="V233" s="5">
        <f t="shared" si="52"/>
        <v>106378.88340169276</v>
      </c>
      <c r="W233" s="87">
        <f t="shared" si="53"/>
        <v>1.2653699856211049</v>
      </c>
      <c r="X233" s="5">
        <f>'In离子浓度 '!M242</f>
        <v>1.3528809440814362E-3</v>
      </c>
      <c r="Y233" s="85">
        <f>过饱和度!Q231</f>
        <v>1.1081920944420144E+67</v>
      </c>
      <c r="Z233" s="85">
        <f t="shared" si="50"/>
        <v>98398.035721366643</v>
      </c>
    </row>
    <row r="234" spans="6:26" x14ac:dyDescent="0.25">
      <c r="F234" s="5">
        <f>过饱和度!D232</f>
        <v>2.1320507043024475</v>
      </c>
      <c r="G234" s="5">
        <f>'Mg2+离子浓度'!M243</f>
        <v>1.1830981282908744</v>
      </c>
      <c r="H234" s="5">
        <f>过饱和度!H232</f>
        <v>1211395982781.4663</v>
      </c>
      <c r="I234" s="5">
        <f t="shared" si="44"/>
        <v>60824.423671244098</v>
      </c>
      <c r="J234" s="5">
        <f t="shared" si="45"/>
        <v>86302.447415748844</v>
      </c>
      <c r="K234" s="5">
        <f t="shared" si="43"/>
        <v>109204.47350266267</v>
      </c>
      <c r="M234" s="5">
        <f>Gd离子浓度!M243</f>
        <v>2.2614639023689586E-3</v>
      </c>
      <c r="N234" s="5">
        <f>过饱和度!K232</f>
        <v>1.7296550111766168E+21</v>
      </c>
      <c r="O234" s="5">
        <f t="shared" si="46"/>
        <v>85134.531949247321</v>
      </c>
      <c r="P234" s="5">
        <f t="shared" si="47"/>
        <v>95343.390854522353</v>
      </c>
      <c r="Q234" s="87">
        <f t="shared" si="51"/>
        <v>1.1199144303907258</v>
      </c>
      <c r="R234" s="5">
        <f>Nd离子浓度!M243</f>
        <v>6.5967310539314442E-3</v>
      </c>
      <c r="S234" s="5">
        <f>过饱和度!N232</f>
        <v>2.8380571378947424E+20</v>
      </c>
      <c r="T234" s="5">
        <f t="shared" si="48"/>
        <v>84069.421557532667</v>
      </c>
      <c r="U234" s="5">
        <f t="shared" si="49"/>
        <v>94988.392052852359</v>
      </c>
      <c r="V234" s="5">
        <f t="shared" si="52"/>
        <v>106378.8709796011</v>
      </c>
      <c r="W234" s="87">
        <f t="shared" si="53"/>
        <v>1.2653693698463362</v>
      </c>
      <c r="X234" s="5">
        <f>'In离子浓度 '!M243</f>
        <v>1.3721888663089387E-3</v>
      </c>
      <c r="Y234" s="85">
        <f>过饱和度!Q232</f>
        <v>1.1401660736879373E+67</v>
      </c>
      <c r="Z234" s="85">
        <f t="shared" si="50"/>
        <v>98398.621135861671</v>
      </c>
    </row>
    <row r="235" spans="6:26" x14ac:dyDescent="0.25">
      <c r="F235" s="5">
        <f>过饱和度!D233</f>
        <v>2.1520507043024475</v>
      </c>
      <c r="G235" s="5">
        <f>'Mg2+离子浓度'!M244</f>
        <v>1.1830931118790984</v>
      </c>
      <c r="H235" s="5">
        <f>过饱和度!H233</f>
        <v>1211415811852.3774</v>
      </c>
      <c r="I235" s="5">
        <f t="shared" si="44"/>
        <v>60824.45925339964</v>
      </c>
      <c r="J235" s="5">
        <f t="shared" si="45"/>
        <v>86302.462374781026</v>
      </c>
      <c r="K235" s="5">
        <f t="shared" si="43"/>
        <v>109204.46068883613</v>
      </c>
      <c r="M235" s="5">
        <f>Gd离子浓度!M244</f>
        <v>2.2614596630190506E-3</v>
      </c>
      <c r="N235" s="5">
        <f>过饱和度!K233</f>
        <v>1.7297052384379997E+21</v>
      </c>
      <c r="O235" s="5">
        <f t="shared" si="46"/>
        <v>85134.548221128032</v>
      </c>
      <c r="P235" s="5">
        <f t="shared" si="47"/>
        <v>95343.396253963161</v>
      </c>
      <c r="Q235" s="87">
        <f t="shared" si="51"/>
        <v>1.1199142797624146</v>
      </c>
      <c r="R235" s="5">
        <f>Nd离子浓度!M244</f>
        <v>6.5967257905015404E-3</v>
      </c>
      <c r="S235" s="5">
        <f>过饱和度!N233</f>
        <v>2.8381426078099423E+20</v>
      </c>
      <c r="T235" s="5">
        <f t="shared" si="48"/>
        <v>84069.440214793896</v>
      </c>
      <c r="U235" s="5">
        <f t="shared" si="49"/>
        <v>94988.398298918197</v>
      </c>
      <c r="V235" s="5">
        <f t="shared" si="52"/>
        <v>106378.86366671835</v>
      </c>
      <c r="W235" s="87">
        <f t="shared" si="53"/>
        <v>1.2653690020407511</v>
      </c>
      <c r="X235" s="5">
        <f>'In离子浓度 '!M244</f>
        <v>1.3850606032820285E-3</v>
      </c>
      <c r="Y235" s="85">
        <f>过饱和度!Q233</f>
        <v>1.1617287445673171E+67</v>
      </c>
      <c r="Z235" s="85">
        <f t="shared" si="50"/>
        <v>98399.006557297238</v>
      </c>
    </row>
    <row r="236" spans="6:26" x14ac:dyDescent="0.25">
      <c r="F236" s="5">
        <f>过饱和度!D234</f>
        <v>2.2020507043024473</v>
      </c>
      <c r="G236" s="5">
        <f>'Mg2+离子浓度'!M245</f>
        <v>1.1830851802692826</v>
      </c>
      <c r="H236" s="5">
        <f>过饱和度!H234</f>
        <v>1211483035894.3306</v>
      </c>
      <c r="I236" s="5">
        <f t="shared" si="44"/>
        <v>60824.579878525823</v>
      </c>
      <c r="J236" s="5">
        <f t="shared" si="45"/>
        <v>86302.513086534906</v>
      </c>
      <c r="K236" s="5">
        <f t="shared" si="43"/>
        <v>109204.42705146933</v>
      </c>
      <c r="M236" s="5">
        <f>Gd离子浓度!M245</f>
        <v>2.2614529600308614E-3</v>
      </c>
      <c r="N236" s="5">
        <f>过饱和度!K234</f>
        <v>1.7298614864786419E+21</v>
      </c>
      <c r="O236" s="5">
        <f t="shared" si="46"/>
        <v>85134.59883685656</v>
      </c>
      <c r="P236" s="5">
        <f t="shared" si="47"/>
        <v>95343.413049597337</v>
      </c>
      <c r="Q236" s="87">
        <f t="shared" si="51"/>
        <v>1.1199138112144502</v>
      </c>
      <c r="R236" s="5">
        <f>Nd离子浓度!M245</f>
        <v>6.5967174682947773E-3</v>
      </c>
      <c r="S236" s="5">
        <f>过饱和度!N234</f>
        <v>2.8384038156395774E+20</v>
      </c>
      <c r="T236" s="5">
        <f t="shared" si="48"/>
        <v>84069.497230274821</v>
      </c>
      <c r="U236" s="5">
        <f t="shared" si="49"/>
        <v>94988.417386517976</v>
      </c>
      <c r="V236" s="5">
        <f t="shared" si="52"/>
        <v>106378.8405365643</v>
      </c>
      <c r="W236" s="87">
        <f t="shared" si="53"/>
        <v>1.2653678687429513</v>
      </c>
      <c r="X236" s="5">
        <f>'In离子浓度 '!M245</f>
        <v>1.4172409205675585E-3</v>
      </c>
      <c r="Y236" s="85">
        <f>过饱和度!Q234</f>
        <v>1.2165657393427521E+67</v>
      </c>
      <c r="Z236" s="85">
        <f t="shared" si="50"/>
        <v>98399.954802043459</v>
      </c>
    </row>
    <row r="237" spans="6:26" x14ac:dyDescent="0.25">
      <c r="F237" s="5">
        <f>过饱和度!D235</f>
        <v>2.2520507043024476</v>
      </c>
      <c r="G237" s="5">
        <f>'Mg2+离子浓度'!M246</f>
        <v>1.1830772487126415</v>
      </c>
      <c r="H237" s="5">
        <f>过饱和度!H235</f>
        <v>1211550260631.4849</v>
      </c>
      <c r="I237" s="5">
        <f t="shared" si="44"/>
        <v>60824.700497723679</v>
      </c>
      <c r="J237" s="5">
        <f t="shared" si="45"/>
        <v>86302.563795725699</v>
      </c>
      <c r="K237" s="5">
        <f t="shared" si="43"/>
        <v>109204.3934154194</v>
      </c>
      <c r="M237" s="5">
        <f>Gd离子浓度!M246</f>
        <v>2.2614462570625395E-3</v>
      </c>
      <c r="N237" s="5">
        <f>过饱和度!K235</f>
        <v>1.7300177421323878E+21</v>
      </c>
      <c r="O237" s="5">
        <f t="shared" si="46"/>
        <v>85134.649450229015</v>
      </c>
      <c r="P237" s="5">
        <f t="shared" si="47"/>
        <v>95343.429844442668</v>
      </c>
      <c r="Q237" s="87">
        <f t="shared" si="51"/>
        <v>1.1199133426887704</v>
      </c>
      <c r="R237" s="5">
        <f>Nd离子浓度!M246</f>
        <v>6.5967091460985144E-3</v>
      </c>
      <c r="S237" s="5">
        <f>过饱和度!N235</f>
        <v>2.8386650368421832E+20</v>
      </c>
      <c r="T237" s="5">
        <f t="shared" si="48"/>
        <v>84069.554243132123</v>
      </c>
      <c r="U237" s="5">
        <f t="shared" si="49"/>
        <v>94988.436473230293</v>
      </c>
      <c r="V237" s="5">
        <f t="shared" si="52"/>
        <v>106378.81740751525</v>
      </c>
      <c r="W237" s="87">
        <f t="shared" si="53"/>
        <v>1.2653667354993219</v>
      </c>
      <c r="X237" s="5">
        <f>'In离子浓度 '!M246</f>
        <v>1.449421197255486E-3</v>
      </c>
      <c r="Y237" s="85">
        <f>过饱和度!Q235</f>
        <v>1.2726777781200487E+67</v>
      </c>
      <c r="Z237" s="85">
        <f t="shared" si="50"/>
        <v>98400.881028424061</v>
      </c>
    </row>
    <row r="238" spans="6:26" x14ac:dyDescent="0.25">
      <c r="F238" s="5">
        <f>过饱和度!D236</f>
        <v>2.3020507043024474</v>
      </c>
      <c r="G238" s="5">
        <f>'Mg2+离子浓度'!M247</f>
        <v>1.1830693172091744</v>
      </c>
      <c r="H238" s="5">
        <f>过饱和度!H236</f>
        <v>1211617486063.7576</v>
      </c>
      <c r="I238" s="5">
        <f t="shared" si="44"/>
        <v>60824.821110993675</v>
      </c>
      <c r="J238" s="5">
        <f t="shared" si="45"/>
        <v>86302.614502353623</v>
      </c>
      <c r="K238" s="5">
        <f t="shared" si="43"/>
        <v>109204.35978068628</v>
      </c>
      <c r="M238" s="5">
        <f>Gd离子浓度!M247</f>
        <v>2.2614395541140863E-3</v>
      </c>
      <c r="N238" s="5">
        <f>过饱和度!K236</f>
        <v>1.7301740053992144E+21</v>
      </c>
      <c r="O238" s="5">
        <f t="shared" si="46"/>
        <v>85134.700061245559</v>
      </c>
      <c r="P238" s="5">
        <f t="shared" si="47"/>
        <v>95343.446638499212</v>
      </c>
      <c r="Q238" s="87">
        <f t="shared" si="51"/>
        <v>1.1199128741853734</v>
      </c>
      <c r="R238" s="5">
        <f>Nd离子浓度!M247</f>
        <v>6.5967008239127501E-3</v>
      </c>
      <c r="S238" s="5">
        <f>过饱和度!N236</f>
        <v>2.8389262714177841E+20</v>
      </c>
      <c r="T238" s="5">
        <f t="shared" si="48"/>
        <v>84069.611253365976</v>
      </c>
      <c r="U238" s="5">
        <f t="shared" si="49"/>
        <v>94988.455559055234</v>
      </c>
      <c r="V238" s="5">
        <f t="shared" si="52"/>
        <v>106378.79427957116</v>
      </c>
      <c r="W238" s="87">
        <f t="shared" si="53"/>
        <v>1.2653656023098592</v>
      </c>
      <c r="X238" s="5">
        <f>'In离子浓度 '!M247</f>
        <v>1.4816014333458613E-3</v>
      </c>
      <c r="Y238" s="85">
        <f>过饱和度!Q236</f>
        <v>1.3300655629170193E+67</v>
      </c>
      <c r="Z238" s="85">
        <f t="shared" si="50"/>
        <v>98401.786221867864</v>
      </c>
    </row>
    <row r="239" spans="6:26" x14ac:dyDescent="0.25">
      <c r="F239" s="5">
        <f>过饱和度!D237</f>
        <v>2.3451997353725162</v>
      </c>
      <c r="G239" s="5">
        <f>'Mg2+离子浓度'!M248</f>
        <v>1.1830619491496013</v>
      </c>
      <c r="H239" s="5">
        <f>过饱和度!H237</f>
        <v>1211673496233.595</v>
      </c>
      <c r="I239" s="5">
        <f t="shared" si="44"/>
        <v>60824.921596794826</v>
      </c>
      <c r="J239" s="5">
        <f t="shared" si="45"/>
        <v>86302.656747204572</v>
      </c>
      <c r="K239" s="5">
        <f t="shared" si="43"/>
        <v>109204.33093770088</v>
      </c>
      <c r="M239" s="5">
        <f>Gd离子浓度!M248</f>
        <v>2.2614333273112555E-3</v>
      </c>
      <c r="N239" s="5">
        <f>过饱和度!K237</f>
        <v>1.7303053794429834E+21</v>
      </c>
      <c r="O239" s="5">
        <f t="shared" si="46"/>
        <v>85134.742607335284</v>
      </c>
      <c r="P239" s="5">
        <f t="shared" si="47"/>
        <v>95343.460756397064</v>
      </c>
      <c r="Q239" s="87">
        <f t="shared" si="51"/>
        <v>1.119912480338928</v>
      </c>
      <c r="R239" s="5">
        <f>Nd离子浓度!M248</f>
        <v>6.5966930928823761E-3</v>
      </c>
      <c r="S239" s="5">
        <f>过饱和度!N237</f>
        <v>2.8391463244153694E+20</v>
      </c>
      <c r="T239" s="5">
        <f t="shared" si="48"/>
        <v>84069.659272084595</v>
      </c>
      <c r="U239" s="5">
        <f t="shared" si="49"/>
        <v>94988.471634703295</v>
      </c>
      <c r="V239" s="5">
        <f t="shared" si="52"/>
        <v>106378.77487202447</v>
      </c>
      <c r="W239" s="87">
        <f t="shared" si="53"/>
        <v>1.2653646487104016</v>
      </c>
      <c r="X239" s="5">
        <f>'In离子浓度 '!M248</f>
        <v>1.5093721975992648E-3</v>
      </c>
      <c r="Y239" s="85">
        <f>过饱和度!Q237</f>
        <v>1.3806109209722983E+67</v>
      </c>
      <c r="Z239" s="85">
        <f t="shared" si="50"/>
        <v>98402.551109073087</v>
      </c>
    </row>
    <row r="240" spans="6:26" x14ac:dyDescent="0.25">
      <c r="F240" s="5">
        <f>过饱和度!D238</f>
        <v>2.3451997354725163</v>
      </c>
      <c r="G240" s="5">
        <f>'Mg2+离子浓度'!M249</f>
        <v>1.1830639245006591</v>
      </c>
      <c r="H240" s="5">
        <f>过饱和度!H238</f>
        <v>1211679558052.1262</v>
      </c>
      <c r="I240" s="5">
        <f t="shared" si="44"/>
        <v>60824.932471783519</v>
      </c>
      <c r="J240" s="5">
        <f t="shared" si="45"/>
        <v>86302.661319113991</v>
      </c>
      <c r="K240" s="5">
        <f t="shared" si="43"/>
        <v>109204.32957265961</v>
      </c>
      <c r="M240" s="5">
        <f>Gd离子浓度!M249</f>
        <v>2.2614371030973139E-3</v>
      </c>
      <c r="N240" s="5">
        <f>过饱和度!K238</f>
        <v>1.7303169195049686E+21</v>
      </c>
      <c r="O240" s="5">
        <f t="shared" si="46"/>
        <v>85134.746344474755</v>
      </c>
      <c r="P240" s="5">
        <f t="shared" si="47"/>
        <v>95343.461996476792</v>
      </c>
      <c r="Q240" s="87">
        <f t="shared" si="51"/>
        <v>1.1199124457444816</v>
      </c>
      <c r="R240" s="5">
        <f>Nd离子浓度!M249</f>
        <v>6.5967041068515633E-3</v>
      </c>
      <c r="S240" s="5">
        <f>过饱和度!N238</f>
        <v>2.8391652596920002E+20</v>
      </c>
      <c r="T240" s="5">
        <f t="shared" si="48"/>
        <v>84069.6634038497</v>
      </c>
      <c r="U240" s="5">
        <f t="shared" si="49"/>
        <v>94988.473017930271</v>
      </c>
      <c r="V240" s="5">
        <f t="shared" si="52"/>
        <v>106378.77313504399</v>
      </c>
      <c r="W240" s="87">
        <f t="shared" si="53"/>
        <v>1.2653645658604209</v>
      </c>
      <c r="X240" s="5">
        <f>'In离子浓度 '!M249</f>
        <v>1.5093721975141076E-3</v>
      </c>
      <c r="Y240" s="85">
        <f>过饱和度!Q238</f>
        <v>1.3806247262079462E+67</v>
      </c>
      <c r="Z240" s="85">
        <f t="shared" si="50"/>
        <v>98402.551314061013</v>
      </c>
    </row>
    <row r="241" spans="6:26" x14ac:dyDescent="0.25">
      <c r="F241" s="5">
        <f>过饱和度!D239</f>
        <v>2.3451997357725163</v>
      </c>
      <c r="G241" s="5">
        <f>'Mg2+离子浓度'!M250</f>
        <v>1.183069851003576</v>
      </c>
      <c r="H241" s="5">
        <f>过饱和度!H239</f>
        <v>1211697745351.7224</v>
      </c>
      <c r="I241" s="5">
        <f t="shared" si="44"/>
        <v>60824.965099707792</v>
      </c>
      <c r="J241" s="5">
        <f t="shared" si="45"/>
        <v>86302.675036082423</v>
      </c>
      <c r="K241" s="5">
        <f t="shared" si="43"/>
        <v>109204.32547739231</v>
      </c>
      <c r="M241" s="5">
        <f>Gd离子浓度!M250</f>
        <v>2.2614484308355713E-3</v>
      </c>
      <c r="N241" s="5">
        <f>过饱和度!K239</f>
        <v>1.7303515430315177E+21</v>
      </c>
      <c r="O241" s="5">
        <f t="shared" si="46"/>
        <v>85134.757556817247</v>
      </c>
      <c r="P241" s="5">
        <f t="shared" si="47"/>
        <v>95343.465717022365</v>
      </c>
      <c r="Q241" s="87">
        <f t="shared" si="51"/>
        <v>1.119912341952604</v>
      </c>
      <c r="R241" s="5">
        <f>Nd离子浓度!M250</f>
        <v>6.5967371492310295E-3</v>
      </c>
      <c r="S241" s="5">
        <f>过饱和度!N239</f>
        <v>2.839222070729169E+20</v>
      </c>
      <c r="T241" s="5">
        <f t="shared" si="48"/>
        <v>84069.675800106575</v>
      </c>
      <c r="U241" s="5">
        <f t="shared" si="49"/>
        <v>94988.477167932841</v>
      </c>
      <c r="V241" s="5">
        <f t="shared" si="52"/>
        <v>106378.76792365112</v>
      </c>
      <c r="W241" s="87">
        <f t="shared" si="53"/>
        <v>1.2653643172906854</v>
      </c>
      <c r="X241" s="5">
        <f>'In离子浓度 '!M250</f>
        <v>1.509372197366611E-3</v>
      </c>
      <c r="Y241" s="85">
        <f>过饱和度!Q239</f>
        <v>1.3806661471168313E+67</v>
      </c>
      <c r="Z241" s="85">
        <f t="shared" si="50"/>
        <v>98402.551929089488</v>
      </c>
    </row>
    <row r="242" spans="6:26" x14ac:dyDescent="0.25">
      <c r="F242" s="5">
        <f>过饱和度!D240</f>
        <v>2.3451997361725163</v>
      </c>
      <c r="G242" s="5">
        <f>'Mg2+离子浓度'!M251</f>
        <v>1.1830777531172059</v>
      </c>
      <c r="H242" s="5">
        <f>过饱和度!H240</f>
        <v>1211721995787.9756</v>
      </c>
      <c r="I242" s="5">
        <f t="shared" si="44"/>
        <v>60825.008604052055</v>
      </c>
      <c r="J242" s="5">
        <f t="shared" si="45"/>
        <v>86302.693325552798</v>
      </c>
      <c r="K242" s="5">
        <f t="shared" si="43"/>
        <v>109204.32001702795</v>
      </c>
      <c r="M242" s="5">
        <f>Gd离子浓度!M251</f>
        <v>2.2614635345793253E-3</v>
      </c>
      <c r="N242" s="5">
        <f>过饱和度!K240</f>
        <v>1.7303977092725004E+21</v>
      </c>
      <c r="O242" s="5">
        <f t="shared" si="46"/>
        <v>85134.772506737485</v>
      </c>
      <c r="P242" s="5">
        <f t="shared" si="47"/>
        <v>95343.470677792488</v>
      </c>
      <c r="Q242" s="87">
        <f t="shared" si="51"/>
        <v>1.1199122035622646</v>
      </c>
      <c r="R242" s="5">
        <f>Nd离子浓度!M251</f>
        <v>6.5967812058521334E-3</v>
      </c>
      <c r="S242" s="5">
        <f>过饱和度!N240</f>
        <v>2.839297821236936E+20</v>
      </c>
      <c r="T242" s="5">
        <f t="shared" si="48"/>
        <v>84069.692328577876</v>
      </c>
      <c r="U242" s="5">
        <f t="shared" si="49"/>
        <v>94988.482701312052</v>
      </c>
      <c r="V242" s="5">
        <f t="shared" si="52"/>
        <v>106378.76097506244</v>
      </c>
      <c r="W242" s="87">
        <f t="shared" si="53"/>
        <v>1.2653639858617756</v>
      </c>
      <c r="X242" s="5">
        <f>'In离子浓度 '!M251</f>
        <v>1.5093721971962965E-3</v>
      </c>
      <c r="Y242" s="85">
        <f>过饱和度!Q240</f>
        <v>1.3807213777071722E+67</v>
      </c>
      <c r="Z242" s="85">
        <f t="shared" si="50"/>
        <v>98402.552749138456</v>
      </c>
    </row>
    <row r="243" spans="6:26" x14ac:dyDescent="0.25">
      <c r="F243" s="5">
        <f>过饱和度!D241</f>
        <v>2.3451997363725163</v>
      </c>
      <c r="G243" s="5">
        <f>'Mg2+离子浓度'!M252</f>
        <v>1.1830817040270944</v>
      </c>
      <c r="H243" s="5">
        <f>过饱和度!H241</f>
        <v>1211734120564.6377</v>
      </c>
      <c r="I243" s="5">
        <f t="shared" si="44"/>
        <v>60825.030355082199</v>
      </c>
      <c r="J243" s="5">
        <f t="shared" si="45"/>
        <v>86302.702469804441</v>
      </c>
      <c r="K243" s="5">
        <f t="shared" ref="K243:K297" si="54">J243*W243</f>
        <v>109204.31728690981</v>
      </c>
      <c r="M243" s="5">
        <f>Gd离子浓度!M252</f>
        <v>2.2614710863270325E-3</v>
      </c>
      <c r="N243" s="5">
        <f>过饱和度!K241</f>
        <v>1.7304207917611926E+21</v>
      </c>
      <c r="O243" s="5">
        <f t="shared" si="46"/>
        <v>85134.779981335261</v>
      </c>
      <c r="P243" s="5">
        <f t="shared" si="47"/>
        <v>95343.473158057081</v>
      </c>
      <c r="Q243" s="87">
        <f t="shared" si="51"/>
        <v>1.1199121343704648</v>
      </c>
      <c r="R243" s="5">
        <f>Nd离子浓度!M252</f>
        <v>6.5968032340085209E-3</v>
      </c>
      <c r="S243" s="5">
        <f>过饱和度!N241</f>
        <v>2.8393356955436745E+20</v>
      </c>
      <c r="T243" s="5">
        <f t="shared" si="48"/>
        <v>84069.7005924322</v>
      </c>
      <c r="U243" s="5">
        <f t="shared" si="49"/>
        <v>94988.485467873703</v>
      </c>
      <c r="V243" s="5">
        <f t="shared" si="52"/>
        <v>106378.75750094431</v>
      </c>
      <c r="W243" s="87">
        <f t="shared" si="53"/>
        <v>1.2653638201552051</v>
      </c>
      <c r="X243" s="5">
        <f>'In离子浓度 '!M252</f>
        <v>1.509372197075866E-3</v>
      </c>
      <c r="Y243" s="85">
        <f>过饱和度!Q241</f>
        <v>1.3807489922187595E+67</v>
      </c>
      <c r="Z243" s="85">
        <f t="shared" si="50"/>
        <v>98402.55315913877</v>
      </c>
    </row>
    <row r="244" spans="6:26" x14ac:dyDescent="0.25">
      <c r="F244" s="5">
        <f>过饱和度!D242</f>
        <v>2.3451997453725162</v>
      </c>
      <c r="G244" s="5">
        <f>'Mg2+离子浓度'!M253</f>
        <v>1.1832595141625077</v>
      </c>
      <c r="H244" s="5">
        <f>过饱和度!H242</f>
        <v>1212279892775.3145</v>
      </c>
      <c r="I244" s="5">
        <f t="shared" si="44"/>
        <v>60826.009191991645</v>
      </c>
      <c r="J244" s="5">
        <f t="shared" si="45"/>
        <v>86303.113975795015</v>
      </c>
      <c r="K244" s="5">
        <f t="shared" si="54"/>
        <v>109204.19443384577</v>
      </c>
      <c r="M244" s="5">
        <f>Gd离子浓度!M253</f>
        <v>2.2618109311732023E-3</v>
      </c>
      <c r="N244" s="5">
        <f>过饱和度!K242</f>
        <v>1.7314598706271898E+21</v>
      </c>
      <c r="O244" s="5">
        <f t="shared" si="46"/>
        <v>85135.116348158539</v>
      </c>
      <c r="P244" s="5">
        <f t="shared" si="47"/>
        <v>95343.58477309806</v>
      </c>
      <c r="Q244" s="87">
        <f t="shared" si="51"/>
        <v>1.1199090206583164</v>
      </c>
      <c r="R244" s="5">
        <f>Nd离子浓度!M253</f>
        <v>6.5977945211023944E-3</v>
      </c>
      <c r="S244" s="5">
        <f>过饱和度!N242</f>
        <v>2.8410406296113562E+20</v>
      </c>
      <c r="T244" s="5">
        <f t="shared" si="48"/>
        <v>84070.072474116227</v>
      </c>
      <c r="U244" s="5">
        <f t="shared" si="49"/>
        <v>94988.609965708441</v>
      </c>
      <c r="V244" s="5">
        <f t="shared" si="52"/>
        <v>106378.60116039134</v>
      </c>
      <c r="W244" s="87">
        <f t="shared" si="53"/>
        <v>1.2653563632069371</v>
      </c>
      <c r="X244" s="5">
        <f>'In离子浓度 '!M253</f>
        <v>1.5093721962679938E-3</v>
      </c>
      <c r="Y244" s="85">
        <f>过饱和度!Q242</f>
        <v>1.3819923144051853E+67</v>
      </c>
      <c r="Z244" s="85">
        <f t="shared" si="50"/>
        <v>98402.57161043449</v>
      </c>
    </row>
    <row r="245" spans="6:26" x14ac:dyDescent="0.25">
      <c r="F245" s="5">
        <f>过饱和度!D243</f>
        <v>2.3451998353725161</v>
      </c>
      <c r="G245" s="5">
        <f>'Mg2+离子浓度'!M254</f>
        <v>1.1850376385398034</v>
      </c>
      <c r="H245" s="5">
        <f>过饱和度!H243</f>
        <v>1217746719409.3413</v>
      </c>
      <c r="I245" s="5">
        <f t="shared" si="44"/>
        <v>60835.787901934047</v>
      </c>
      <c r="J245" s="5">
        <f t="shared" si="45"/>
        <v>86307.224719168531</v>
      </c>
      <c r="K245" s="5">
        <f t="shared" si="54"/>
        <v>109202.9668545037</v>
      </c>
      <c r="M245" s="5">
        <f>Gd离子浓度!M254</f>
        <v>2.2652093991200792E-3</v>
      </c>
      <c r="N245" s="5">
        <f>过饱和度!K243</f>
        <v>1.741876570294765E+21</v>
      </c>
      <c r="O245" s="5">
        <f t="shared" si="46"/>
        <v>85138.476685287998</v>
      </c>
      <c r="P245" s="5">
        <f t="shared" si="47"/>
        <v>95344.699801128081</v>
      </c>
      <c r="Q245" s="87">
        <f t="shared" si="51"/>
        <v>1.1198779155230496</v>
      </c>
      <c r="R245" s="5">
        <f>Nd离子浓度!M254</f>
        <v>6.6077074163177346E-3</v>
      </c>
      <c r="S245" s="5">
        <f>过饱和度!N243</f>
        <v>2.8581324707458679E+20</v>
      </c>
      <c r="T245" s="5">
        <f t="shared" si="48"/>
        <v>84073.787585937331</v>
      </c>
      <c r="U245" s="5">
        <f t="shared" si="49"/>
        <v>94989.853682423156</v>
      </c>
      <c r="V245" s="5">
        <f t="shared" si="52"/>
        <v>106377.03933771153</v>
      </c>
      <c r="W245" s="87">
        <f t="shared" si="53"/>
        <v>1.2652818719387011</v>
      </c>
      <c r="X245" s="5">
        <f>'In离子浓度 '!M254</f>
        <v>1.5093721937132776E-3</v>
      </c>
      <c r="Y245" s="85">
        <f>过饱和度!Q243</f>
        <v>1.3944771676171609E+67</v>
      </c>
      <c r="Z245" s="85">
        <f t="shared" si="50"/>
        <v>98402.755957233254</v>
      </c>
    </row>
    <row r="246" spans="6:26" x14ac:dyDescent="0.25">
      <c r="F246" s="5">
        <f>过饱和度!D244</f>
        <v>2.3452007353725164</v>
      </c>
      <c r="G246" s="5">
        <f>'Mg2+离子浓度'!M255</f>
        <v>1.2028189547156571</v>
      </c>
      <c r="H246" s="5">
        <f>过饱和度!H244</f>
        <v>1273321913048.0972</v>
      </c>
      <c r="I246" s="5">
        <f t="shared" si="44"/>
        <v>60932.605681545749</v>
      </c>
      <c r="J246" s="5">
        <f t="shared" si="45"/>
        <v>86347.899602938967</v>
      </c>
      <c r="K246" s="5">
        <f t="shared" si="54"/>
        <v>109190.78603043118</v>
      </c>
      <c r="M246" s="5">
        <f>Gd离子浓度!M255</f>
        <v>2.299194139805406E-3</v>
      </c>
      <c r="N246" s="5">
        <f>过饱和度!K244</f>
        <v>1.8486485531889867E+21</v>
      </c>
      <c r="O246" s="5">
        <f t="shared" si="46"/>
        <v>85171.746267115377</v>
      </c>
      <c r="P246" s="5">
        <f t="shared" si="47"/>
        <v>95355.737652499593</v>
      </c>
      <c r="Q246" s="87">
        <f t="shared" si="51"/>
        <v>1.1195700667383901</v>
      </c>
      <c r="R246" s="5">
        <f>Nd离子浓度!M255</f>
        <v>6.7068364445603788E-3</v>
      </c>
      <c r="S246" s="5">
        <f>过饱和度!N244</f>
        <v>3.0333250647346833E+20</v>
      </c>
      <c r="T246" s="5">
        <f t="shared" si="48"/>
        <v>84110.567784565399</v>
      </c>
      <c r="U246" s="5">
        <f t="shared" si="49"/>
        <v>95002.164589711683</v>
      </c>
      <c r="V246" s="5">
        <f t="shared" si="52"/>
        <v>106361.57974999503</v>
      </c>
      <c r="W246" s="87">
        <f t="shared" si="53"/>
        <v>1.2645447837472901</v>
      </c>
      <c r="X246" s="5">
        <f>'In离子浓度 '!M255</f>
        <v>1.5093721856345554E-3</v>
      </c>
      <c r="Y246" s="85">
        <f>过饱和度!Q244</f>
        <v>1.5245819744917839E+67</v>
      </c>
      <c r="Z246" s="85">
        <f t="shared" si="50"/>
        <v>98404.58267407096</v>
      </c>
    </row>
    <row r="247" spans="6:26" x14ac:dyDescent="0.25">
      <c r="F247" s="5">
        <f>过饱和度!D245</f>
        <v>2.3452072221844804</v>
      </c>
      <c r="G247" s="5">
        <f>'Mg2+离子浓度'!M256</f>
        <v>1.3309791601846146</v>
      </c>
      <c r="H247" s="5">
        <f>过饱和度!H245</f>
        <v>1724657630047.4575</v>
      </c>
      <c r="I247" s="5">
        <f t="shared" si="44"/>
        <v>61582.636028142457</v>
      </c>
      <c r="J247" s="5">
        <f t="shared" si="45"/>
        <v>86619.817946392257</v>
      </c>
      <c r="K247" s="5">
        <f t="shared" si="54"/>
        <v>109107.75122134948</v>
      </c>
      <c r="M247" s="5">
        <f>Gd离子浓度!M256</f>
        <v>2.5441416205247251E-3</v>
      </c>
      <c r="N247" s="5">
        <f>过饱和度!K245</f>
        <v>2.7701961886288351E+21</v>
      </c>
      <c r="O247" s="5">
        <f t="shared" si="46"/>
        <v>85395.091043728229</v>
      </c>
      <c r="P247" s="5">
        <f t="shared" si="47"/>
        <v>95429.758321840767</v>
      </c>
      <c r="Q247" s="87">
        <f t="shared" si="51"/>
        <v>1.1175087133869801</v>
      </c>
      <c r="R247" s="5">
        <f>Nd离子浓度!M256</f>
        <v>7.4213158923976605E-3</v>
      </c>
      <c r="S247" s="5">
        <f>过饱和度!N245</f>
        <v>4.5454060886608092E+20</v>
      </c>
      <c r="T247" s="5">
        <f t="shared" si="48"/>
        <v>84357.39108198139</v>
      </c>
      <c r="U247" s="5">
        <f t="shared" si="49"/>
        <v>95084.682345688925</v>
      </c>
      <c r="V247" s="5">
        <f t="shared" si="52"/>
        <v>106257.96103094053</v>
      </c>
      <c r="W247" s="87">
        <f t="shared" si="53"/>
        <v>1.2596164920235076</v>
      </c>
      <c r="X247" s="5">
        <f>'In离子浓度 '!M256</f>
        <v>1.5093721639456786E-3</v>
      </c>
      <c r="Y247" s="85">
        <f>过饱和度!Q245</f>
        <v>2.7959656702251116E+67</v>
      </c>
      <c r="Z247" s="85">
        <f t="shared" si="50"/>
        <v>98416.919703925814</v>
      </c>
    </row>
    <row r="248" spans="6:26" x14ac:dyDescent="0.25">
      <c r="F248" s="5">
        <f>过饱和度!D246</f>
        <v>2.3452097353725163</v>
      </c>
      <c r="G248" s="5">
        <f>'Mg2+离子浓度'!M257</f>
        <v>1.3309790969228705</v>
      </c>
      <c r="H248" s="5">
        <f>过饱和度!H246</f>
        <v>1724657329683.1621</v>
      </c>
      <c r="I248" s="5">
        <f t="shared" si="44"/>
        <v>61582.635659073538</v>
      </c>
      <c r="J248" s="5">
        <f t="shared" si="45"/>
        <v>86619.817792579372</v>
      </c>
      <c r="K248" s="5">
        <f t="shared" si="54"/>
        <v>109107.75124041436</v>
      </c>
      <c r="M248" s="5">
        <f>Gd离子浓度!M257</f>
        <v>2.5441415670623339E-3</v>
      </c>
      <c r="N248" s="5">
        <f>过饱和度!K246</f>
        <v>2.7701956042371949E+21</v>
      </c>
      <c r="O248" s="5">
        <f t="shared" si="46"/>
        <v>85395.090928516554</v>
      </c>
      <c r="P248" s="5">
        <f t="shared" si="47"/>
        <v>95429.758283692601</v>
      </c>
      <c r="Q248" s="87">
        <f t="shared" si="51"/>
        <v>1.1175087144479532</v>
      </c>
      <c r="R248" s="5">
        <f>Nd离子浓度!M257</f>
        <v>7.4213158260205301E-3</v>
      </c>
      <c r="S248" s="5">
        <f>过饱和度!N246</f>
        <v>4.545405184638765E+20</v>
      </c>
      <c r="T248" s="5">
        <f t="shared" si="48"/>
        <v>84357.390961979341</v>
      </c>
      <c r="U248" s="5">
        <f t="shared" si="49"/>
        <v>95084.682305611277</v>
      </c>
      <c r="V248" s="5">
        <f t="shared" si="52"/>
        <v>106257.9610870357</v>
      </c>
      <c r="W248" s="87">
        <f t="shared" si="53"/>
        <v>1.2596164944803372</v>
      </c>
      <c r="X248" s="5">
        <f>'In离子浓度 '!M257</f>
        <v>1.5093737680392971E-3</v>
      </c>
      <c r="Y248" s="85">
        <f>过饱和度!Q246</f>
        <v>2.7959705509346925E+67</v>
      </c>
      <c r="Z248" s="85">
        <f t="shared" si="50"/>
        <v>98416.919739231016</v>
      </c>
    </row>
    <row r="249" spans="6:26" x14ac:dyDescent="0.25">
      <c r="F249" s="5">
        <f>过饱和度!D247</f>
        <v>2.3452197353725164</v>
      </c>
      <c r="G249" s="5">
        <f>'Mg2+离子浓度'!M258</f>
        <v>1.3309789707317929</v>
      </c>
      <c r="H249" s="5">
        <f>过饱和度!H247</f>
        <v>1724656742851.9597</v>
      </c>
      <c r="I249" s="5">
        <f t="shared" si="44"/>
        <v>61582.634938011724</v>
      </c>
      <c r="J249" s="5">
        <f t="shared" si="45"/>
        <v>86619.817492070229</v>
      </c>
      <c r="K249" s="5">
        <f t="shared" si="54"/>
        <v>109107.75127524504</v>
      </c>
      <c r="M249" s="5">
        <f>Gd离子浓度!M258</f>
        <v>2.5441414604184674E-3</v>
      </c>
      <c r="N249" s="5">
        <f>过饱和度!K247</f>
        <v>2.7701944682056191E+21</v>
      </c>
      <c r="O249" s="5">
        <f t="shared" si="46"/>
        <v>85395.09070455005</v>
      </c>
      <c r="P249" s="5">
        <f t="shared" si="47"/>
        <v>95429.758209534222</v>
      </c>
      <c r="Q249" s="87">
        <f t="shared" si="51"/>
        <v>1.1175087165104387</v>
      </c>
      <c r="R249" s="5">
        <f>Nd离子浓度!M258</f>
        <v>7.4213156936150434E-3</v>
      </c>
      <c r="S249" s="5">
        <f>过饱和度!N247</f>
        <v>4.5454034300461475E+20</v>
      </c>
      <c r="T249" s="5">
        <f t="shared" si="48"/>
        <v>84357.390729070452</v>
      </c>
      <c r="U249" s="5">
        <f t="shared" si="49"/>
        <v>95084.682227825586</v>
      </c>
      <c r="V249" s="5">
        <f t="shared" si="52"/>
        <v>106257.96119622029</v>
      </c>
      <c r="W249" s="87">
        <f t="shared" si="53"/>
        <v>1.2596164992524201</v>
      </c>
      <c r="X249" s="5">
        <f>'In离子浓度 '!M258</f>
        <v>1.5093801775311268E-3</v>
      </c>
      <c r="Y249" s="85">
        <f>过饱和度!Q247</f>
        <v>2.79599223810565E+67</v>
      </c>
      <c r="Z249" s="85">
        <f t="shared" si="50"/>
        <v>98416.919896107007</v>
      </c>
    </row>
    <row r="250" spans="6:26" x14ac:dyDescent="0.25">
      <c r="F250" s="5">
        <f>过饱和度!D248</f>
        <v>2.3452497353725161</v>
      </c>
      <c r="G250" s="5">
        <f>'Mg2+离子浓度'!M259</f>
        <v>1.3309787521624565</v>
      </c>
      <c r="H250" s="5">
        <f>过饱和度!H248</f>
        <v>1724655757753.1714</v>
      </c>
      <c r="I250" s="5">
        <f t="shared" si="44"/>
        <v>61582.63372758279</v>
      </c>
      <c r="J250" s="5">
        <f t="shared" si="45"/>
        <v>86619.816987612794</v>
      </c>
      <c r="K250" s="5">
        <f t="shared" si="54"/>
        <v>109107.75132744004</v>
      </c>
      <c r="M250" s="5">
        <f>Gd离子浓度!M259</f>
        <v>2.5441412757058819E-3</v>
      </c>
      <c r="N250" s="5">
        <f>过饱和度!K248</f>
        <v>2.7701925760082777E+21</v>
      </c>
      <c r="O250" s="5">
        <f t="shared" si="46"/>
        <v>85395.090331506639</v>
      </c>
      <c r="P250" s="5">
        <f t="shared" si="47"/>
        <v>95429.758086014452</v>
      </c>
      <c r="Q250" s="87">
        <f t="shared" si="51"/>
        <v>1.1175087199457592</v>
      </c>
      <c r="R250" s="5">
        <f>Nd离子浓度!M259</f>
        <v>7.4213154642820195E-3</v>
      </c>
      <c r="S250" s="5">
        <f>过饱和度!N248</f>
        <v>4.5454005148306139E+20</v>
      </c>
      <c r="T250" s="5">
        <f t="shared" si="48"/>
        <v>84357.390342097453</v>
      </c>
      <c r="U250" s="5">
        <f t="shared" si="49"/>
        <v>95084.682098586374</v>
      </c>
      <c r="V250" s="5">
        <f t="shared" si="52"/>
        <v>106257.9613784407</v>
      </c>
      <c r="W250" s="87">
        <f t="shared" si="53"/>
        <v>1.2596165071907641</v>
      </c>
      <c r="X250" s="5">
        <f>'In离子浓度 '!M259</f>
        <v>1.5093994401508982E-3</v>
      </c>
      <c r="Y250" s="85">
        <f>过饱和度!Q248</f>
        <v>2.7960601894050974E+67</v>
      </c>
      <c r="Z250" s="85">
        <f t="shared" si="50"/>
        <v>98416.920387630467</v>
      </c>
    </row>
    <row r="251" spans="6:26" x14ac:dyDescent="0.25">
      <c r="F251" s="5">
        <f>过饱和度!D249</f>
        <v>2.3452797353725163</v>
      </c>
      <c r="G251" s="5">
        <f>'Mg2+离子浓度'!M260</f>
        <v>1.3309785335931552</v>
      </c>
      <c r="H251" s="5">
        <f>过饱和度!H249</f>
        <v>1724654772654.96</v>
      </c>
      <c r="I251" s="5">
        <f t="shared" si="44"/>
        <v>61582.632517153826</v>
      </c>
      <c r="J251" s="5">
        <f t="shared" si="45"/>
        <v>86619.816483155359</v>
      </c>
      <c r="K251" s="5">
        <f t="shared" si="54"/>
        <v>109107.751379635</v>
      </c>
      <c r="M251" s="5">
        <f>Gd离子浓度!M260</f>
        <v>2.5441410909933099E-3</v>
      </c>
      <c r="N251" s="5">
        <f>过饱和度!K249</f>
        <v>2.770190683812267E+21</v>
      </c>
      <c r="O251" s="5">
        <f t="shared" si="46"/>
        <v>85395.089958463243</v>
      </c>
      <c r="P251" s="5">
        <f t="shared" si="47"/>
        <v>95429.757962494667</v>
      </c>
      <c r="Q251" s="87">
        <f t="shared" si="51"/>
        <v>1.1175087233810792</v>
      </c>
      <c r="R251" s="5">
        <f>Nd离子浓度!M260</f>
        <v>7.4213152349490016E-3</v>
      </c>
      <c r="S251" s="5">
        <f>过饱和度!N249</f>
        <v>4.5453975996170115E+20</v>
      </c>
      <c r="T251" s="5">
        <f t="shared" si="48"/>
        <v>84357.389955124439</v>
      </c>
      <c r="U251" s="5">
        <f t="shared" si="49"/>
        <v>95084.681969347148</v>
      </c>
      <c r="V251" s="5">
        <f t="shared" si="52"/>
        <v>106257.96156066105</v>
      </c>
      <c r="W251" s="87">
        <f t="shared" si="53"/>
        <v>1.2596165151291077</v>
      </c>
      <c r="X251" s="5">
        <f>'In离子浓度 '!M260</f>
        <v>1.5094187027700746E-3</v>
      </c>
      <c r="Y251" s="85">
        <f>过饱和度!Q249</f>
        <v>2.7961281414430724E+67</v>
      </c>
      <c r="Z251" s="85">
        <f t="shared" si="50"/>
        <v>98416.920879147103</v>
      </c>
    </row>
    <row r="252" spans="6:26" x14ac:dyDescent="0.25">
      <c r="F252" s="5">
        <f>过饱和度!D250</f>
        <v>2.3452997353725165</v>
      </c>
      <c r="G252" s="5">
        <f>'Mg2+离子浓度'!M261</f>
        <v>1.3309783551320975</v>
      </c>
      <c r="H252" s="5">
        <f>过饱和度!H250</f>
        <v>1724653957222.3147</v>
      </c>
      <c r="I252" s="5">
        <f t="shared" si="44"/>
        <v>61582.631515199071</v>
      </c>
      <c r="J252" s="5">
        <f t="shared" si="45"/>
        <v>86619.816065581457</v>
      </c>
      <c r="K252" s="5">
        <f t="shared" si="54"/>
        <v>109107.75142513533</v>
      </c>
      <c r="M252" s="5">
        <f>Gd离子浓度!M261</f>
        <v>2.544140940176136E-3</v>
      </c>
      <c r="N252" s="5">
        <f>过饱和度!K250</f>
        <v>2.7701891120889169E+21</v>
      </c>
      <c r="O252" s="5">
        <f t="shared" si="46"/>
        <v>85395.089648600304</v>
      </c>
      <c r="P252" s="5">
        <f t="shared" si="47"/>
        <v>95429.757859894802</v>
      </c>
      <c r="Q252" s="87">
        <f t="shared" si="51"/>
        <v>1.1175087262345766</v>
      </c>
      <c r="R252" s="5">
        <f>Nd离子浓度!M261</f>
        <v>7.4213150476993795E-3</v>
      </c>
      <c r="S252" s="5">
        <f>过饱和度!N250</f>
        <v>4.5453951754599052E+20</v>
      </c>
      <c r="T252" s="5">
        <f t="shared" si="48"/>
        <v>84357.389633335348</v>
      </c>
      <c r="U252" s="5">
        <f t="shared" si="49"/>
        <v>95084.681861877718</v>
      </c>
      <c r="V252" s="5">
        <f t="shared" si="52"/>
        <v>106257.96171188692</v>
      </c>
      <c r="W252" s="87">
        <f t="shared" si="53"/>
        <v>1.2596165217267126</v>
      </c>
      <c r="X252" s="5">
        <f>'In离子浓度 '!M261</f>
        <v>1.5094315375272073E-3</v>
      </c>
      <c r="Y252" s="85">
        <f>过饱和度!Q250</f>
        <v>2.7961728518131751E+67</v>
      </c>
      <c r="Z252" s="85">
        <f t="shared" si="50"/>
        <v>98416.92120254341</v>
      </c>
    </row>
    <row r="253" spans="6:26" x14ac:dyDescent="0.25">
      <c r="F253" s="5">
        <f>过饱和度!D251</f>
        <v>2.3453997353725162</v>
      </c>
      <c r="G253" s="5">
        <f>'Mg2+离子浓度'!M262</f>
        <v>1.3309779560810948</v>
      </c>
      <c r="H253" s="5">
        <f>过饱和度!H251</f>
        <v>1724652270415.7083</v>
      </c>
      <c r="I253" s="5">
        <f t="shared" si="44"/>
        <v>61582.629442550598</v>
      </c>
      <c r="J253" s="5">
        <f t="shared" si="45"/>
        <v>86619.815201786041</v>
      </c>
      <c r="K253" s="5">
        <f t="shared" si="54"/>
        <v>109107.75149141753</v>
      </c>
      <c r="M253" s="5">
        <f>Gd离子浓度!M262</f>
        <v>2.5441406029387049E-3</v>
      </c>
      <c r="N253" s="5">
        <f>过饱和度!K251</f>
        <v>2.7701859266193874E+21</v>
      </c>
      <c r="O253" s="5">
        <f t="shared" si="46"/>
        <v>85395.089020589134</v>
      </c>
      <c r="P253" s="5">
        <f t="shared" si="47"/>
        <v>95429.757651951702</v>
      </c>
      <c r="Q253" s="87">
        <f t="shared" si="51"/>
        <v>1.11750873201787</v>
      </c>
      <c r="R253" s="5">
        <f>Nd离子浓度!M262</f>
        <v>7.4213146289965112E-3</v>
      </c>
      <c r="S253" s="5">
        <f>过饱和度!N251</f>
        <v>4.5453902947282433E+20</v>
      </c>
      <c r="T253" s="5">
        <f t="shared" si="48"/>
        <v>84357.388985453421</v>
      </c>
      <c r="U253" s="5">
        <f t="shared" si="49"/>
        <v>95084.681645501507</v>
      </c>
      <c r="V253" s="5">
        <f t="shared" si="52"/>
        <v>106257.96201998723</v>
      </c>
      <c r="W253" s="87">
        <f t="shared" si="53"/>
        <v>1.2596165350531456</v>
      </c>
      <c r="X253" s="5">
        <f>'In离子浓度 '!M262</f>
        <v>1.5094958165734825E-3</v>
      </c>
      <c r="Y253" s="85">
        <f>过饱和度!Q251</f>
        <v>2.7964053166823746E+67</v>
      </c>
      <c r="Z253" s="85">
        <f t="shared" si="50"/>
        <v>98416.92288390921</v>
      </c>
    </row>
    <row r="254" spans="6:26" x14ac:dyDescent="0.25">
      <c r="F254" s="5">
        <f>过饱和度!D252</f>
        <v>2.3456997353725164</v>
      </c>
      <c r="G254" s="5">
        <f>'Mg2+离子浓度'!M263</f>
        <v>1.3309772649046907</v>
      </c>
      <c r="H254" s="5">
        <f>过饱和度!H252</f>
        <v>1724649662006.0232</v>
      </c>
      <c r="I254" s="5">
        <f t="shared" si="44"/>
        <v>61582.626237486336</v>
      </c>
      <c r="J254" s="5">
        <f t="shared" si="45"/>
        <v>86619.813866045835</v>
      </c>
      <c r="K254" s="5">
        <f t="shared" si="54"/>
        <v>109107.75152488632</v>
      </c>
      <c r="M254" s="5">
        <f>Gd离子浓度!M263</f>
        <v>2.5441400188264168E-3</v>
      </c>
      <c r="N254" s="5">
        <f>过饱和度!K252</f>
        <v>2.7701811638902011E+21</v>
      </c>
      <c r="O254" s="5">
        <f t="shared" si="46"/>
        <v>85395.088081621841</v>
      </c>
      <c r="P254" s="5">
        <f t="shared" si="47"/>
        <v>95429.757341046759</v>
      </c>
      <c r="Q254" s="87">
        <f t="shared" si="51"/>
        <v>1.1175087406647282</v>
      </c>
      <c r="R254" s="5">
        <f>Nd离子浓度!M263</f>
        <v>7.421313903781911E-3</v>
      </c>
      <c r="S254" s="5">
        <f>过饱和度!N252</f>
        <v>4.5453830793260571E+20</v>
      </c>
      <c r="T254" s="5">
        <f t="shared" si="48"/>
        <v>84357.388027659472</v>
      </c>
      <c r="U254" s="5">
        <f t="shared" si="49"/>
        <v>95084.6813256225</v>
      </c>
      <c r="V254" s="5">
        <f t="shared" si="52"/>
        <v>106257.9624847034</v>
      </c>
      <c r="W254" s="87">
        <f t="shared" si="53"/>
        <v>1.2596165548637313</v>
      </c>
      <c r="X254" s="5">
        <f>'In离子浓度 '!M263</f>
        <v>1.5096887616773095E-3</v>
      </c>
      <c r="Y254" s="85">
        <f>过饱和度!Q252</f>
        <v>2.7971119067411716E+67</v>
      </c>
      <c r="Z254" s="85">
        <f t="shared" si="50"/>
        <v>98416.927993640842</v>
      </c>
    </row>
    <row r="255" spans="6:26" x14ac:dyDescent="0.25">
      <c r="F255" s="5">
        <f>过饱和度!D253</f>
        <v>2.3459997353725162</v>
      </c>
      <c r="G255" s="5">
        <f>'Mg2+离子浓度'!M264</f>
        <v>1.3309765737286454</v>
      </c>
      <c r="H255" s="5">
        <f>过饱和度!H253</f>
        <v>1724647053600.6519</v>
      </c>
      <c r="I255" s="5">
        <f t="shared" si="44"/>
        <v>61582.623032422176</v>
      </c>
      <c r="J255" s="5">
        <f t="shared" si="45"/>
        <v>86619.812530305629</v>
      </c>
      <c r="K255" s="5">
        <f t="shared" si="54"/>
        <v>109107.75155835491</v>
      </c>
      <c r="M255" s="5">
        <f>Gd离子浓度!M264</f>
        <v>2.5441394347142628E-3</v>
      </c>
      <c r="N255" s="5">
        <f>过饱和度!K253</f>
        <v>2.7701764011700917E+21</v>
      </c>
      <c r="O255" s="5">
        <f t="shared" si="46"/>
        <v>85395.087142654636</v>
      </c>
      <c r="P255" s="5">
        <f t="shared" si="47"/>
        <v>95429.75703014186</v>
      </c>
      <c r="Q255" s="87">
        <f t="shared" si="51"/>
        <v>1.1175087493115858</v>
      </c>
      <c r="R255" s="5">
        <f>Nd离子浓度!M264</f>
        <v>7.4213131785673819E-3</v>
      </c>
      <c r="S255" s="5">
        <f>过饱和度!N253</f>
        <v>4.5453758639367822E+20</v>
      </c>
      <c r="T255" s="5">
        <f t="shared" si="48"/>
        <v>84357.387069865639</v>
      </c>
      <c r="U255" s="5">
        <f t="shared" si="49"/>
        <v>95084.681005743521</v>
      </c>
      <c r="V255" s="5">
        <f t="shared" si="52"/>
        <v>106257.96294941954</v>
      </c>
      <c r="W255" s="87">
        <f t="shared" si="53"/>
        <v>1.2596165746743153</v>
      </c>
      <c r="X255" s="5">
        <f>'In离子浓度 '!M264</f>
        <v>1.5098817067622813E-3</v>
      </c>
      <c r="Y255" s="85">
        <f>过饱和度!Q253</f>
        <v>2.797818583872471E+67</v>
      </c>
      <c r="Z255" s="85">
        <f t="shared" si="50"/>
        <v>98416.933102686628</v>
      </c>
    </row>
    <row r="256" spans="6:26" x14ac:dyDescent="0.25">
      <c r="F256" s="5">
        <f>过饱和度!D254</f>
        <v>2.3461997353725161</v>
      </c>
      <c r="G256" s="5">
        <f>'Mg2+离子浓度'!M265</f>
        <v>1.3309760093860608</v>
      </c>
      <c r="H256" s="5">
        <f>过饱和度!H254</f>
        <v>1724644812812.7231</v>
      </c>
      <c r="I256" s="5">
        <f t="shared" si="44"/>
        <v>61582.620279061848</v>
      </c>
      <c r="J256" s="5">
        <f t="shared" si="45"/>
        <v>86619.811382817148</v>
      </c>
      <c r="K256" s="5">
        <f t="shared" si="54"/>
        <v>109107.75161451526</v>
      </c>
      <c r="M256" s="5">
        <f>Gd离子浓度!M265</f>
        <v>2.5441389577887958E-3</v>
      </c>
      <c r="N256" s="5">
        <f>过饱和度!K254</f>
        <v>2.7701722449058595E+21</v>
      </c>
      <c r="O256" s="5">
        <f t="shared" si="46"/>
        <v>85395.086323248426</v>
      </c>
      <c r="P256" s="5">
        <f t="shared" si="47"/>
        <v>95429.756758825228</v>
      </c>
      <c r="Q256" s="87">
        <f t="shared" si="51"/>
        <v>1.1175087568574178</v>
      </c>
      <c r="R256" s="5">
        <f>Nd离子浓度!M265</f>
        <v>7.4213125864322554E-3</v>
      </c>
      <c r="S256" s="5">
        <f>过饱和度!N254</f>
        <v>4.5453695336417034E+20</v>
      </c>
      <c r="T256" s="5">
        <f t="shared" si="48"/>
        <v>84357.38622956071</v>
      </c>
      <c r="U256" s="5">
        <f t="shared" si="49"/>
        <v>95084.680725102895</v>
      </c>
      <c r="V256" s="5">
        <f t="shared" si="52"/>
        <v>106257.96335329421</v>
      </c>
      <c r="W256" s="87">
        <f t="shared" si="53"/>
        <v>1.2596165920093318</v>
      </c>
      <c r="X256" s="5">
        <f>'In离子浓度 '!M265</f>
        <v>1.5100103147018035E-3</v>
      </c>
      <c r="Y256" s="85">
        <f>过饱和度!Q254</f>
        <v>2.7982878787581162E+67</v>
      </c>
      <c r="Z256" s="85">
        <f t="shared" si="50"/>
        <v>98416.936494809357</v>
      </c>
    </row>
    <row r="257" spans="6:26" x14ac:dyDescent="0.25">
      <c r="F257" s="5">
        <f>过饱和度!D255</f>
        <v>2.347199735372516</v>
      </c>
      <c r="G257" s="5">
        <f>'Mg2+离子浓度'!M266</f>
        <v>1.3309747474782134</v>
      </c>
      <c r="H257" s="5">
        <f>过饱和度!H255</f>
        <v>1724641167810.0664</v>
      </c>
      <c r="I257" s="5">
        <f t="shared" si="44"/>
        <v>61582.615800269377</v>
      </c>
      <c r="J257" s="5">
        <f t="shared" si="45"/>
        <v>86619.809516238704</v>
      </c>
      <c r="K257" s="5">
        <f t="shared" si="54"/>
        <v>109107.75138549661</v>
      </c>
      <c r="M257" s="5">
        <f>Gd离子浓度!M266</f>
        <v>2.5441378913512308E-3</v>
      </c>
      <c r="N257" s="5">
        <f>过饱和度!K255</f>
        <v>2.7701662412936352E+21</v>
      </c>
      <c r="O257" s="5">
        <f t="shared" si="46"/>
        <v>85395.085139635834</v>
      </c>
      <c r="P257" s="5">
        <f t="shared" si="47"/>
        <v>95429.75636691488</v>
      </c>
      <c r="Q257" s="87">
        <f t="shared" si="51"/>
        <v>1.1175087677571913</v>
      </c>
      <c r="R257" s="5">
        <f>Nd离子浓度!M266</f>
        <v>7.4213112623779665E-3</v>
      </c>
      <c r="S257" s="5">
        <f>过饱和度!N255</f>
        <v>4.5453607771107276E+20</v>
      </c>
      <c r="T257" s="5">
        <f t="shared" si="48"/>
        <v>84357.385067186944</v>
      </c>
      <c r="U257" s="5">
        <f t="shared" si="49"/>
        <v>95084.680336899357</v>
      </c>
      <c r="V257" s="5">
        <f t="shared" si="52"/>
        <v>106257.96395587485</v>
      </c>
      <c r="W257" s="87">
        <f t="shared" si="53"/>
        <v>1.2596166165089762</v>
      </c>
      <c r="X257" s="5">
        <f>'In离子浓度 '!M266</f>
        <v>1.5106536872870077E-3</v>
      </c>
      <c r="Y257" s="85">
        <f>过饱和度!Q255</f>
        <v>2.8006631375300847E+67</v>
      </c>
      <c r="Z257" s="85">
        <f t="shared" si="50"/>
        <v>98416.953654591765</v>
      </c>
    </row>
    <row r="258" spans="6:26" x14ac:dyDescent="0.25">
      <c r="F258" s="5">
        <f>过饱和度!D256</f>
        <v>2.3501997353725161</v>
      </c>
      <c r="G258" s="5">
        <f>'Mg2+离子浓度'!M267</f>
        <v>1.33097256179178</v>
      </c>
      <c r="H258" s="5">
        <f>过饱和度!H256</f>
        <v>1724637986687.8662</v>
      </c>
      <c r="I258" s="5">
        <f t="shared" si="44"/>
        <v>61582.611891461136</v>
      </c>
      <c r="J258" s="5">
        <f t="shared" si="45"/>
        <v>86619.807887206436</v>
      </c>
      <c r="K258" s="5">
        <f t="shared" si="54"/>
        <v>109107.75017547146</v>
      </c>
      <c r="M258" s="5">
        <f>Gd离子浓度!M267</f>
        <v>2.5441360442279601E-3</v>
      </c>
      <c r="N258" s="5">
        <f>过饱和度!K256</f>
        <v>2.7701633892813096E+21</v>
      </c>
      <c r="O258" s="5">
        <f t="shared" si="46"/>
        <v>85395.084577360452</v>
      </c>
      <c r="P258" s="5">
        <f t="shared" si="47"/>
        <v>95429.756180737808</v>
      </c>
      <c r="Q258" s="87">
        <f t="shared" si="51"/>
        <v>1.117508772935131</v>
      </c>
      <c r="R258" s="5">
        <f>Nd离子浓度!M267</f>
        <v>7.4213089690490786E-3</v>
      </c>
      <c r="S258" s="5">
        <f>过饱和度!N256</f>
        <v>4.5453579929230495E+20</v>
      </c>
      <c r="T258" s="5">
        <f t="shared" si="48"/>
        <v>84357.384697603251</v>
      </c>
      <c r="U258" s="5">
        <f t="shared" si="49"/>
        <v>95084.680213467727</v>
      </c>
      <c r="V258" s="5">
        <f t="shared" si="52"/>
        <v>106257.96431028165</v>
      </c>
      <c r="W258" s="87">
        <f t="shared" si="53"/>
        <v>1.2596166262288195</v>
      </c>
      <c r="X258" s="5">
        <f>'In离子浓度 '!M267</f>
        <v>1.5125841461829396E-3</v>
      </c>
      <c r="Y258" s="85">
        <f>过饱和度!Q256</f>
        <v>2.8078239212695722E+67</v>
      </c>
      <c r="Z258" s="85">
        <f t="shared" si="50"/>
        <v>98417.005297232405</v>
      </c>
    </row>
    <row r="259" spans="6:26" x14ac:dyDescent="0.25">
      <c r="F259" s="5">
        <f>过饱和度!D257</f>
        <v>2.3531997353725163</v>
      </c>
      <c r="G259" s="5">
        <f>'Mg2+离子浓度'!M268</f>
        <v>1.330970376108936</v>
      </c>
      <c r="H259" s="5">
        <f>过饱和度!H257</f>
        <v>1724634805572.2837</v>
      </c>
      <c r="I259" s="5">
        <f t="shared" si="44"/>
        <v>61582.607982653324</v>
      </c>
      <c r="J259" s="5">
        <f t="shared" si="45"/>
        <v>86619.806258174256</v>
      </c>
      <c r="K259" s="5">
        <f t="shared" si="54"/>
        <v>109107.74896544577</v>
      </c>
      <c r="M259" s="5">
        <f>Gd离子浓度!M268</f>
        <v>2.5441341971060303E-3</v>
      </c>
      <c r="N259" s="5">
        <f>过饱和度!K257</f>
        <v>2.7701605372737277E+21</v>
      </c>
      <c r="O259" s="5">
        <f t="shared" si="46"/>
        <v>85395.084015085406</v>
      </c>
      <c r="P259" s="5">
        <f t="shared" si="47"/>
        <v>95429.755994560823</v>
      </c>
      <c r="Q259" s="87">
        <f t="shared" si="51"/>
        <v>1.1175087781130675</v>
      </c>
      <c r="R259" s="5">
        <f>Nd离子浓度!M268</f>
        <v>7.4213066757209002E-3</v>
      </c>
      <c r="S259" s="5">
        <f>过饱和度!N257</f>
        <v>4.5453552087400435E+20</v>
      </c>
      <c r="T259" s="5">
        <f t="shared" si="48"/>
        <v>84357.384328019922</v>
      </c>
      <c r="U259" s="5">
        <f t="shared" si="49"/>
        <v>95084.680090036229</v>
      </c>
      <c r="V259" s="5">
        <f t="shared" si="52"/>
        <v>106257.9646646883</v>
      </c>
      <c r="W259" s="87">
        <f t="shared" si="53"/>
        <v>1.2596166359486558</v>
      </c>
      <c r="X259" s="5">
        <f>'In离子浓度 '!M268</f>
        <v>1.5145146044823227E-3</v>
      </c>
      <c r="Y259" s="85">
        <f>过饱和度!Q257</f>
        <v>2.8149938411626889E+67</v>
      </c>
      <c r="Z259" s="85">
        <f t="shared" si="50"/>
        <v>98417.056871458437</v>
      </c>
    </row>
    <row r="260" spans="6:26" x14ac:dyDescent="0.25">
      <c r="F260" s="5">
        <f>过饱和度!D258</f>
        <v>2.355199735372516</v>
      </c>
      <c r="G260" s="5">
        <f>'Mg2+离子浓度'!M269</f>
        <v>1.3309685915092972</v>
      </c>
      <c r="H260" s="5">
        <f>过饱和度!H258</f>
        <v>1724631097846.1992</v>
      </c>
      <c r="I260" s="5">
        <f t="shared" si="44"/>
        <v>61582.603426761081</v>
      </c>
      <c r="J260" s="5">
        <f t="shared" si="45"/>
        <v>86619.804359463509</v>
      </c>
      <c r="K260" s="5">
        <f t="shared" si="54"/>
        <v>109107.74826579758</v>
      </c>
      <c r="M260" s="5">
        <f>Gd离子浓度!M269</f>
        <v>2.5441326889383844E-3</v>
      </c>
      <c r="N260" s="5">
        <f>过饱和度!K258</f>
        <v>2.7701555333776529E+21</v>
      </c>
      <c r="O260" s="5">
        <f t="shared" si="46"/>
        <v>85395.083028562731</v>
      </c>
      <c r="P260" s="5">
        <f t="shared" si="47"/>
        <v>95429.755667909616</v>
      </c>
      <c r="Q260" s="87">
        <f t="shared" si="51"/>
        <v>1.1175087871978591</v>
      </c>
      <c r="R260" s="5">
        <f>Nd离子浓度!M269</f>
        <v>7.4213048032268601E-3</v>
      </c>
      <c r="S260" s="5">
        <f>过饱和度!N258</f>
        <v>4.5453485458505112E+20</v>
      </c>
      <c r="T260" s="5">
        <f t="shared" si="48"/>
        <v>84357.38344356099</v>
      </c>
      <c r="U260" s="5">
        <f t="shared" si="49"/>
        <v>95084.679794649259</v>
      </c>
      <c r="V260" s="5">
        <f t="shared" si="52"/>
        <v>106257.96519841527</v>
      </c>
      <c r="W260" s="87">
        <f t="shared" si="53"/>
        <v>1.2596166554822885</v>
      </c>
      <c r="X260" s="5">
        <f>'In离子浓度 '!M269</f>
        <v>1.5158015062346603E-3</v>
      </c>
      <c r="Y260" s="85">
        <f>过饱和度!Q258</f>
        <v>2.8197728997309871E+67</v>
      </c>
      <c r="Z260" s="85">
        <f t="shared" si="50"/>
        <v>98417.09117358776</v>
      </c>
    </row>
    <row r="261" spans="6:26" x14ac:dyDescent="0.25">
      <c r="F261" s="5">
        <f>过饱和度!D259</f>
        <v>2.3651997353725163</v>
      </c>
      <c r="G261" s="5">
        <f>'Mg2+离子浓度'!M270</f>
        <v>1.330964601028543</v>
      </c>
      <c r="H261" s="5">
        <f>过饱和度!H259</f>
        <v>1724636462414.3806</v>
      </c>
      <c r="I261" s="5">
        <f t="shared" si="44"/>
        <v>61582.610018505293</v>
      </c>
      <c r="J261" s="5">
        <f t="shared" si="45"/>
        <v>86619.807106634587</v>
      </c>
      <c r="K261" s="5">
        <f t="shared" si="54"/>
        <v>109107.7431553889</v>
      </c>
      <c r="M261" s="5">
        <f>Gd离子浓度!M270</f>
        <v>2.5441293165750071E-3</v>
      </c>
      <c r="N261" s="5">
        <f>过饱和度!K259</f>
        <v>2.7701772447227435E+21</v>
      </c>
      <c r="O261" s="5">
        <f t="shared" si="46"/>
        <v>85395.087308960618</v>
      </c>
      <c r="P261" s="5">
        <f t="shared" si="47"/>
        <v>95429.757085208053</v>
      </c>
      <c r="Q261" s="87">
        <f t="shared" si="51"/>
        <v>1.1175087477800902</v>
      </c>
      <c r="R261" s="5">
        <f>Nd离子浓度!M270</f>
        <v>7.421300616203959E-3</v>
      </c>
      <c r="S261" s="5">
        <f>过饱和度!N259</f>
        <v>4.54538763109098E+20</v>
      </c>
      <c r="T261" s="5">
        <f t="shared" si="48"/>
        <v>84357.388631874463</v>
      </c>
      <c r="U261" s="5">
        <f t="shared" si="49"/>
        <v>95084.681527415058</v>
      </c>
      <c r="V261" s="5">
        <f t="shared" si="52"/>
        <v>106257.96338677028</v>
      </c>
      <c r="W261" s="87">
        <f t="shared" si="53"/>
        <v>1.2596165565350452</v>
      </c>
      <c r="X261" s="5">
        <f>'In离子浓度 '!M270</f>
        <v>1.5222370684500972E-3</v>
      </c>
      <c r="Y261" s="85">
        <f>过饱和度!Q259</f>
        <v>2.8438193795757009E+67</v>
      </c>
      <c r="Z261" s="85">
        <f t="shared" si="50"/>
        <v>98417.262875220928</v>
      </c>
    </row>
    <row r="262" spans="6:26" x14ac:dyDescent="0.25">
      <c r="F262" s="5">
        <f>过饱和度!D260</f>
        <v>2.3951997353725161</v>
      </c>
      <c r="G262" s="5">
        <f>'Mg2+离子浓度'!M271</f>
        <v>1.3309576893338528</v>
      </c>
      <c r="H262" s="5">
        <f>过饱和度!H260</f>
        <v>1724677075695.2053</v>
      </c>
      <c r="I262" s="5">
        <f t="shared" si="44"/>
        <v>61582.659921596052</v>
      </c>
      <c r="J262" s="5">
        <f t="shared" si="45"/>
        <v>86619.827904207938</v>
      </c>
      <c r="K262" s="5">
        <f t="shared" si="54"/>
        <v>109107.72617062577</v>
      </c>
      <c r="M262" s="5">
        <f>Gd离子浓度!M271</f>
        <v>2.5441234754780386E-3</v>
      </c>
      <c r="N262" s="5">
        <f>过饱和度!K260</f>
        <v>2.770290316039888E+21</v>
      </c>
      <c r="O262" s="5">
        <f t="shared" si="46"/>
        <v>85395.109600431402</v>
      </c>
      <c r="P262" s="5">
        <f t="shared" si="47"/>
        <v>95429.76446621881</v>
      </c>
      <c r="Q262" s="87">
        <f t="shared" si="51"/>
        <v>1.1175085425001516</v>
      </c>
      <c r="R262" s="5">
        <f>Nd离子浓度!M271</f>
        <v>7.421293364071652E-3</v>
      </c>
      <c r="S262" s="5">
        <f>过饱和度!N260</f>
        <v>4.5455791560991749E+20</v>
      </c>
      <c r="T262" s="5">
        <f t="shared" si="48"/>
        <v>84357.414054902489</v>
      </c>
      <c r="U262" s="5">
        <f t="shared" si="49"/>
        <v>95084.69001806395</v>
      </c>
      <c r="V262" s="5">
        <f t="shared" si="52"/>
        <v>106257.95335616537</v>
      </c>
      <c r="W262" s="87">
        <f t="shared" si="53"/>
        <v>1.2596160580148807</v>
      </c>
      <c r="X262" s="5">
        <f>'In离子浓度 '!M271</f>
        <v>1.5415448251819427E-3</v>
      </c>
      <c r="Y262" s="85">
        <f>过饱和度!Q260</f>
        <v>2.9166692643538424E+67</v>
      </c>
      <c r="Z262" s="85">
        <f t="shared" si="50"/>
        <v>98417.774162275236</v>
      </c>
    </row>
    <row r="263" spans="6:26" x14ac:dyDescent="0.25">
      <c r="F263" s="5">
        <f>过饱和度!D261</f>
        <v>2.4251997353725163</v>
      </c>
      <c r="G263" s="5">
        <f>'Mg2+离子浓度'!M272</f>
        <v>1.3309507776750551</v>
      </c>
      <c r="H263" s="5">
        <f>过饱和度!H261</f>
        <v>1724717688867.4092</v>
      </c>
      <c r="I263" s="5">
        <f t="shared" si="44"/>
        <v>61582.709823293546</v>
      </c>
      <c r="J263" s="5">
        <f t="shared" si="45"/>
        <v>86619.848701188763</v>
      </c>
      <c r="K263" s="5">
        <f t="shared" si="54"/>
        <v>109107.70918618732</v>
      </c>
      <c r="M263" s="5">
        <f>Gd离子浓度!M272</f>
        <v>2.5441176343944808E-3</v>
      </c>
      <c r="N263" s="5">
        <f>过饱和度!K261</f>
        <v>2.770403389406206E+21</v>
      </c>
      <c r="O263" s="5">
        <f t="shared" si="46"/>
        <v>85395.131891346871</v>
      </c>
      <c r="P263" s="5">
        <f t="shared" si="47"/>
        <v>95429.771847044336</v>
      </c>
      <c r="Q263" s="87">
        <f t="shared" si="51"/>
        <v>1.1175083372254184</v>
      </c>
      <c r="R263" s="5">
        <f>Nd离子浓度!M272</f>
        <v>7.4212861119464305E-3</v>
      </c>
      <c r="S263" s="5">
        <f>过饱和度!N261</f>
        <v>4.5457706849669507E+20</v>
      </c>
      <c r="T263" s="5">
        <f t="shared" si="48"/>
        <v>84357.439477311753</v>
      </c>
      <c r="U263" s="5">
        <f t="shared" si="49"/>
        <v>95084.698508504385</v>
      </c>
      <c r="V263" s="5">
        <f t="shared" si="52"/>
        <v>106257.94332581895</v>
      </c>
      <c r="W263" s="87">
        <f t="shared" si="53"/>
        <v>1.2596155595073204</v>
      </c>
      <c r="X263" s="5">
        <f>'In离子浓度 '!M272</f>
        <v>1.5608525630461509E-3</v>
      </c>
      <c r="Y263" s="85">
        <f>过饱和度!Q261</f>
        <v>2.9904467924320432E+67</v>
      </c>
      <c r="Z263" s="85">
        <f t="shared" si="50"/>
        <v>98418.278863884203</v>
      </c>
    </row>
    <row r="264" spans="6:26" x14ac:dyDescent="0.25">
      <c r="F264" s="5">
        <f>过饱和度!D262</f>
        <v>2.4451997353725163</v>
      </c>
      <c r="G264" s="5">
        <f>'Mg2+离子浓度'!M273</f>
        <v>1.3309451343585845</v>
      </c>
      <c r="H264" s="5">
        <f>过饱和度!H262</f>
        <v>1724739745496.2727</v>
      </c>
      <c r="I264" s="5">
        <f t="shared" ref="I264:I327" si="55">$D$6*EXP(-16*3.1415*($D$3)^3*$D$4^2/(3*$D$2^3*$D$5^3*(LN($H264))^2))</f>
        <v>61582.736923904602</v>
      </c>
      <c r="J264" s="5">
        <f t="shared" ref="J264:J327" si="56">$D$6*EXP(-16*3.1415*(2/3*$D$3)^3*$D$4^2/(3*$D$2^3*$D$5^3*(LN($H264))^2))</f>
        <v>86619.859995606967</v>
      </c>
      <c r="K264" s="5">
        <f t="shared" si="54"/>
        <v>109107.69820186851</v>
      </c>
      <c r="M264" s="5">
        <f>Gd离子浓度!M273</f>
        <v>2.5441128651806765E-3</v>
      </c>
      <c r="N264" s="5">
        <f>过饱和度!K262</f>
        <v>2.7704689606367149E+21</v>
      </c>
      <c r="O264" s="5">
        <f t="shared" ref="O264:O327" si="57">$D$6*EXP(-16*3.1415*$D$3^3*$D$4^2/(3*$D$2^3*$D$5^3*(LN($N264))^2))</f>
        <v>85395.144817406428</v>
      </c>
      <c r="P264" s="5">
        <f t="shared" ref="P264:P327" si="58">$D$6*EXP(-16*3.1415*(2/3*$D$3)^3*$D$4^2/(3*$D$2^3*$D$5^3*(LN($N264))^2))</f>
        <v>95429.776127037985</v>
      </c>
      <c r="Q264" s="87">
        <f t="shared" si="51"/>
        <v>1.1175082181907157</v>
      </c>
      <c r="R264" s="5">
        <f>Nd离子浓度!M273</f>
        <v>7.4212801906167712E-3</v>
      </c>
      <c r="S264" s="5">
        <f>过饱和度!N262</f>
        <v>4.5458831710844138E+20</v>
      </c>
      <c r="T264" s="5">
        <f t="shared" ref="T264:T327" si="59">$D$6*EXP(-16*3.1415*$D$3^3*$D$4^2/(3*$D$2^3*$D$5^3*(LN($S264))^2))</f>
        <v>84357.454407526573</v>
      </c>
      <c r="U264" s="5">
        <f t="shared" ref="U264:U327" si="60">$D$6*EXP(-16*3.1415*(2/3*$D$3)^3*$D$4^2/(3*$D$2^3*$D$5^3*(LN($S264))^2))</f>
        <v>95084.703494816931</v>
      </c>
      <c r="V264" s="5">
        <f t="shared" si="52"/>
        <v>106257.93757968539</v>
      </c>
      <c r="W264" s="87">
        <f t="shared" si="53"/>
        <v>1.2596152684546251</v>
      </c>
      <c r="X264" s="5">
        <f>'In离子浓度 '!M273</f>
        <v>1.5737241494873887E-3</v>
      </c>
      <c r="Y264" s="85">
        <f>过饱和度!Q262</f>
        <v>3.0401269597320195E+67</v>
      </c>
      <c r="Z264" s="85">
        <f t="shared" si="50"/>
        <v>98418.611619787436</v>
      </c>
    </row>
    <row r="265" spans="6:26" x14ac:dyDescent="0.25">
      <c r="F265" s="5">
        <f>过饱和度!D263</f>
        <v>2.4951997353725162</v>
      </c>
      <c r="G265" s="5">
        <f>'Mg2+离子浓度'!M274</f>
        <v>1.3309362115296153</v>
      </c>
      <c r="H265" s="5">
        <f>过饱和度!H263</f>
        <v>1724820017721.9004</v>
      </c>
      <c r="I265" s="5">
        <f t="shared" si="55"/>
        <v>61582.835549909345</v>
      </c>
      <c r="J265" s="5">
        <f t="shared" si="56"/>
        <v>86619.901098833041</v>
      </c>
      <c r="K265" s="5">
        <f t="shared" si="54"/>
        <v>109107.6690469311</v>
      </c>
      <c r="M265" s="5">
        <f>Gd离子浓度!M274</f>
        <v>2.5441053244056786E-3</v>
      </c>
      <c r="N265" s="5">
        <f>过饱和度!K263</f>
        <v>2.7706820263644255E+21</v>
      </c>
      <c r="O265" s="5">
        <f t="shared" si="57"/>
        <v>85395.186816835892</v>
      </c>
      <c r="P265" s="5">
        <f t="shared" si="58"/>
        <v>95429.790033615602</v>
      </c>
      <c r="Q265" s="87">
        <f t="shared" si="51"/>
        <v>1.1175078314226647</v>
      </c>
      <c r="R265" s="5">
        <f>Nd离子浓度!M274</f>
        <v>7.4212708281799896E-3</v>
      </c>
      <c r="S265" s="5">
        <f>过饱和度!N263</f>
        <v>4.5462405165708699E+20</v>
      </c>
      <c r="T265" s="5">
        <f t="shared" si="59"/>
        <v>84357.501835190458</v>
      </c>
      <c r="U265" s="5">
        <f t="shared" si="60"/>
        <v>95084.71933444796</v>
      </c>
      <c r="V265" s="5">
        <f t="shared" si="52"/>
        <v>106257.91850487166</v>
      </c>
      <c r="W265" s="87">
        <f t="shared" si="53"/>
        <v>1.2596143341521435</v>
      </c>
      <c r="X265" s="5">
        <f>'In离子浓度 '!M274</f>
        <v>1.6059042287613521E-3</v>
      </c>
      <c r="Y265" s="85">
        <f>过饱和度!Q263</f>
        <v>3.1662350862343706E+67</v>
      </c>
      <c r="Z265" s="85">
        <f t="shared" si="50"/>
        <v>98419.432009804033</v>
      </c>
    </row>
    <row r="266" spans="6:26" x14ac:dyDescent="0.25">
      <c r="F266" s="5">
        <f>过饱和度!D264</f>
        <v>2.5451997353725164</v>
      </c>
      <c r="G266" s="5">
        <f>'Mg2+离子浓度'!M275</f>
        <v>1.330927288760466</v>
      </c>
      <c r="H266" s="5">
        <f>过饱和度!H264</f>
        <v>1724900290395.0757</v>
      </c>
      <c r="I266" s="5">
        <f t="shared" si="55"/>
        <v>61582.93417154326</v>
      </c>
      <c r="J266" s="5">
        <f t="shared" si="56"/>
        <v>86619.942200191217</v>
      </c>
      <c r="K266" s="5">
        <f t="shared" si="54"/>
        <v>109107.6398929892</v>
      </c>
      <c r="M266" s="5">
        <f>Gd离子浓度!M275</f>
        <v>2.5440977836530309E-3</v>
      </c>
      <c r="N266" s="5">
        <f>过饱和度!K264</f>
        <v>2.7708951005542671E+21</v>
      </c>
      <c r="O266" s="5">
        <f t="shared" si="57"/>
        <v>85395.228814527974</v>
      </c>
      <c r="P266" s="5">
        <f t="shared" si="58"/>
        <v>95429.80393961315</v>
      </c>
      <c r="Q266" s="87">
        <f t="shared" si="51"/>
        <v>1.1175074446709372</v>
      </c>
      <c r="R266" s="5">
        <f>Nd离子浓度!M275</f>
        <v>7.4212614657550189E-3</v>
      </c>
      <c r="S266" s="5">
        <f>过饱和度!N264</f>
        <v>4.5465978771458877E+20</v>
      </c>
      <c r="T266" s="5">
        <f t="shared" si="59"/>
        <v>84357.549260920467</v>
      </c>
      <c r="U266" s="5">
        <f t="shared" si="60"/>
        <v>95084.735173426874</v>
      </c>
      <c r="V266" s="5">
        <f t="shared" si="52"/>
        <v>106257.89943086905</v>
      </c>
      <c r="W266" s="87">
        <f t="shared" si="53"/>
        <v>1.2596133998892041</v>
      </c>
      <c r="X266" s="5">
        <f>'In离子浓度 '!M275</f>
        <v>1.6380842674380131E-3</v>
      </c>
      <c r="Y266" s="85">
        <f>过饱和度!Q264</f>
        <v>3.2949264258692244E+67</v>
      </c>
      <c r="Z266" s="85">
        <f t="shared" si="50"/>
        <v>98420.235567432464</v>
      </c>
    </row>
    <row r="267" spans="6:26" x14ac:dyDescent="0.25">
      <c r="F267" s="5">
        <f>过饱和度!D265</f>
        <v>2.5951997353725162</v>
      </c>
      <c r="G267" s="5">
        <f>'Mg2+离子浓度'!M276</f>
        <v>1.3309183660511359</v>
      </c>
      <c r="H267" s="5">
        <f>过饱和度!H265</f>
        <v>1724980563515.7192</v>
      </c>
      <c r="I267" s="5">
        <f t="shared" si="55"/>
        <v>61583.032788806668</v>
      </c>
      <c r="J267" s="5">
        <f t="shared" si="56"/>
        <v>86619.98329968164</v>
      </c>
      <c r="K267" s="5">
        <f t="shared" si="54"/>
        <v>109107.61074004271</v>
      </c>
      <c r="M267" s="5">
        <f>Gd离子浓度!M276</f>
        <v>2.5440902429227337E-3</v>
      </c>
      <c r="N267" s="5">
        <f>过饱和度!K265</f>
        <v>2.7711081832061726E+21</v>
      </c>
      <c r="O267" s="5">
        <f t="shared" si="57"/>
        <v>85395.27081048282</v>
      </c>
      <c r="P267" s="5">
        <f t="shared" si="58"/>
        <v>95429.817845030644</v>
      </c>
      <c r="Q267" s="87">
        <f t="shared" si="51"/>
        <v>1.1175070579355317</v>
      </c>
      <c r="R267" s="5">
        <f>Nd离子浓度!M276</f>
        <v>7.4212521033418591E-3</v>
      </c>
      <c r="S267" s="5">
        <f>过饱和度!N265</f>
        <v>4.5469552528094285E+20</v>
      </c>
      <c r="T267" s="5">
        <f t="shared" si="59"/>
        <v>84357.596684716729</v>
      </c>
      <c r="U267" s="5">
        <f t="shared" si="60"/>
        <v>95084.751011753688</v>
      </c>
      <c r="V267" s="5">
        <f t="shared" si="52"/>
        <v>106257.88035767744</v>
      </c>
      <c r="W267" s="87">
        <f t="shared" si="53"/>
        <v>1.2596124656658034</v>
      </c>
      <c r="X267" s="5">
        <f>'In离子浓度 '!M276</f>
        <v>1.6702642655174226E-3</v>
      </c>
      <c r="Y267" s="85">
        <f>过饱和度!Q265</f>
        <v>3.4262021951066975E+67</v>
      </c>
      <c r="Z267" s="85">
        <f t="shared" si="50"/>
        <v>98421.022960023023</v>
      </c>
    </row>
    <row r="268" spans="6:26" x14ac:dyDescent="0.25">
      <c r="F268" s="5">
        <f>过饱和度!D266</f>
        <v>2.6383487664425851</v>
      </c>
      <c r="G268" s="5">
        <f>'Mg2+离子浓度'!M277</f>
        <v>1.3309100771997004</v>
      </c>
      <c r="H268" s="5">
        <f>过饱和度!H266</f>
        <v>1725046984037.6096</v>
      </c>
      <c r="I268" s="5">
        <f t="shared" si="55"/>
        <v>61583.114384133587</v>
      </c>
      <c r="J268" s="5">
        <f t="shared" si="56"/>
        <v>86620.017305116256</v>
      </c>
      <c r="K268" s="5">
        <f t="shared" si="54"/>
        <v>109107.58577484105</v>
      </c>
      <c r="M268" s="5">
        <f>Gd离子浓度!M277</f>
        <v>2.5440832378501033E-3</v>
      </c>
      <c r="N268" s="5">
        <f>过饱和度!K266</f>
        <v>2.7712864957581146E+21</v>
      </c>
      <c r="O268" s="5">
        <f t="shared" si="57"/>
        <v>85395.305951064409</v>
      </c>
      <c r="P268" s="5">
        <f t="shared" si="58"/>
        <v>95429.829480539454</v>
      </c>
      <c r="Q268" s="87">
        <f t="shared" si="51"/>
        <v>1.1175067343306353</v>
      </c>
      <c r="R268" s="5">
        <f>Nd离子浓度!M277</f>
        <v>7.421243405975257E-3</v>
      </c>
      <c r="S268" s="5">
        <f>过饱和度!N266</f>
        <v>4.5472550273855403E+20</v>
      </c>
      <c r="T268" s="5">
        <f t="shared" si="59"/>
        <v>84357.636461806047</v>
      </c>
      <c r="U268" s="5">
        <f t="shared" si="60"/>
        <v>95084.764296272449</v>
      </c>
      <c r="V268" s="5">
        <f t="shared" si="52"/>
        <v>106257.86443332561</v>
      </c>
      <c r="W268" s="87">
        <f t="shared" si="53"/>
        <v>1.2596116829498318</v>
      </c>
      <c r="X268" s="5">
        <f>'In离子浓度 '!M277</f>
        <v>1.6980348086666514E-3</v>
      </c>
      <c r="Y268" s="85">
        <f>过饱和度!Q266</f>
        <v>3.5415556307612825E+67</v>
      </c>
      <c r="Z268" s="85">
        <f t="shared" si="50"/>
        <v>98421.6898768971</v>
      </c>
    </row>
    <row r="269" spans="6:26" x14ac:dyDescent="0.25">
      <c r="F269" s="5">
        <f>过饱和度!D267</f>
        <v>2.6383487665425851</v>
      </c>
      <c r="G269" s="5">
        <f>'Mg2+离子浓度'!M278</f>
        <v>1.3309120525064309</v>
      </c>
      <c r="H269" s="5">
        <f>过饱和度!H267</f>
        <v>1725054655312.842</v>
      </c>
      <c r="I269" s="5">
        <f t="shared" si="55"/>
        <v>61583.123807814423</v>
      </c>
      <c r="J269" s="5">
        <f t="shared" si="56"/>
        <v>86620.02123250044</v>
      </c>
      <c r="K269" s="5">
        <f t="shared" si="54"/>
        <v>109107.58455530122</v>
      </c>
      <c r="M269" s="5">
        <f>Gd离子浓度!M278</f>
        <v>2.5440870135986951E-3</v>
      </c>
      <c r="N269" s="5">
        <f>过饱和度!K267</f>
        <v>2.7713029249390378E+21</v>
      </c>
      <c r="O269" s="5">
        <f t="shared" si="57"/>
        <v>85395.30918869171</v>
      </c>
      <c r="P269" s="5">
        <f t="shared" si="58"/>
        <v>95429.830552560277</v>
      </c>
      <c r="Q269" s="87">
        <f t="shared" si="51"/>
        <v>1.1175067045157718</v>
      </c>
      <c r="R269" s="5">
        <f>Nd离子浓度!M278</f>
        <v>7.4212544198979241E-3</v>
      </c>
      <c r="S269" s="5">
        <f>过饱和度!N267</f>
        <v>4.5472819850457475E+20</v>
      </c>
      <c r="T269" s="5">
        <f t="shared" si="59"/>
        <v>84357.640038682352</v>
      </c>
      <c r="U269" s="5">
        <f t="shared" si="60"/>
        <v>95084.765490856385</v>
      </c>
      <c r="V269" s="5">
        <f t="shared" si="52"/>
        <v>106257.86293334191</v>
      </c>
      <c r="W269" s="87">
        <f t="shared" si="53"/>
        <v>1.2596116117593756</v>
      </c>
      <c r="X269" s="5">
        <f>'In离子浓度 '!M278</f>
        <v>1.6980348085708502E-3</v>
      </c>
      <c r="Y269" s="85">
        <f>过饱和度!Q267</f>
        <v>3.5415871093571933E+67</v>
      </c>
      <c r="Z269" s="85">
        <f t="shared" si="50"/>
        <v>98421.690055853236</v>
      </c>
    </row>
    <row r="270" spans="6:26" x14ac:dyDescent="0.25">
      <c r="F270" s="5">
        <f>过饱和度!D268</f>
        <v>2.6383487668425851</v>
      </c>
      <c r="G270" s="5">
        <f>'Mg2+离子浓度'!M279</f>
        <v>1.3309179789325702</v>
      </c>
      <c r="H270" s="5">
        <f>过饱和度!H268</f>
        <v>1725077671727.5801</v>
      </c>
      <c r="I270" s="5">
        <f t="shared" si="55"/>
        <v>61583.152081767803</v>
      </c>
      <c r="J270" s="5">
        <f t="shared" si="56"/>
        <v>86620.033015863562</v>
      </c>
      <c r="K270" s="5">
        <f t="shared" si="54"/>
        <v>109107.58089652672</v>
      </c>
      <c r="M270" s="5">
        <f>Gd离子浓度!M279</f>
        <v>2.5440983412720586E-3</v>
      </c>
      <c r="N270" s="5">
        <f>过饱和度!K268</f>
        <v>2.7713522177157345E+21</v>
      </c>
      <c r="O270" s="5">
        <f t="shared" si="57"/>
        <v>85395.318902483559</v>
      </c>
      <c r="P270" s="5">
        <f t="shared" si="58"/>
        <v>95429.833768923854</v>
      </c>
      <c r="Q270" s="87">
        <f t="shared" si="51"/>
        <v>1.117506615062813</v>
      </c>
      <c r="R270" s="5">
        <f>Nd离子浓度!M279</f>
        <v>7.4212874621968133E-3</v>
      </c>
      <c r="S270" s="5">
        <f>过饱和度!N268</f>
        <v>4.5473628661754534E+20</v>
      </c>
      <c r="T270" s="5">
        <f t="shared" si="59"/>
        <v>84357.650770258188</v>
      </c>
      <c r="U270" s="5">
        <f t="shared" si="60"/>
        <v>95084.769074924217</v>
      </c>
      <c r="V270" s="5">
        <f t="shared" si="52"/>
        <v>106257.8584329478</v>
      </c>
      <c r="W270" s="87">
        <f t="shared" si="53"/>
        <v>1.2596113981686523</v>
      </c>
      <c r="X270" s="5">
        <f>'In离子浓度 '!M279</f>
        <v>1.6980348084049174E-3</v>
      </c>
      <c r="Y270" s="85">
        <f>过饱和度!Q268</f>
        <v>3.5416815581173759E+67</v>
      </c>
      <c r="Z270" s="85">
        <f t="shared" si="50"/>
        <v>98421.690592785701</v>
      </c>
    </row>
    <row r="271" spans="6:26" x14ac:dyDescent="0.25">
      <c r="F271" s="5">
        <f>过饱和度!D269</f>
        <v>2.6383487672425852</v>
      </c>
      <c r="G271" s="5">
        <f>'Mg2+离子浓度'!M280</f>
        <v>1.3309258809575453</v>
      </c>
      <c r="H271" s="5">
        <f>过饱和度!H269</f>
        <v>1725108361197.4932</v>
      </c>
      <c r="I271" s="5">
        <f t="shared" si="55"/>
        <v>61583.189780869565</v>
      </c>
      <c r="J271" s="5">
        <f t="shared" si="56"/>
        <v>86620.048727215704</v>
      </c>
      <c r="K271" s="5">
        <f t="shared" si="54"/>
        <v>109107.57601814481</v>
      </c>
      <c r="M271" s="5">
        <f>Gd离子浓度!M280</f>
        <v>2.5441134449408799E-3</v>
      </c>
      <c r="N271" s="5">
        <f>过饱和度!K269</f>
        <v>2.7714179436110907E+21</v>
      </c>
      <c r="O271" s="5">
        <f t="shared" si="57"/>
        <v>85395.331854354823</v>
      </c>
      <c r="P271" s="5">
        <f t="shared" si="58"/>
        <v>95429.838057457499</v>
      </c>
      <c r="Q271" s="87">
        <f t="shared" si="51"/>
        <v>1.117506495790858</v>
      </c>
      <c r="R271" s="5">
        <f>Nd离子浓度!M280</f>
        <v>7.4213315187248753E-3</v>
      </c>
      <c r="S271" s="5">
        <f>过饱和度!N269</f>
        <v>4.5474707111731095E+20</v>
      </c>
      <c r="T271" s="5">
        <f t="shared" si="59"/>
        <v>84357.665079175669</v>
      </c>
      <c r="U271" s="5">
        <f t="shared" si="60"/>
        <v>95084.773853730818</v>
      </c>
      <c r="V271" s="5">
        <f t="shared" si="52"/>
        <v>106257.85243234893</v>
      </c>
      <c r="W271" s="87">
        <f t="shared" si="53"/>
        <v>1.2596111133780004</v>
      </c>
      <c r="X271" s="5">
        <f>'In离子浓度 '!M280</f>
        <v>1.6980348082133146E-3</v>
      </c>
      <c r="Y271" s="85">
        <f>过饱和度!Q269</f>
        <v>3.5418074958868567E+67</v>
      </c>
      <c r="Z271" s="85">
        <f t="shared" si="50"/>
        <v>98421.691308707581</v>
      </c>
    </row>
    <row r="272" spans="6:26" x14ac:dyDescent="0.25">
      <c r="F272" s="5">
        <f>过饱和度!D270</f>
        <v>2.6383487674425852</v>
      </c>
      <c r="G272" s="5">
        <f>'Mg2+离子浓度'!M281</f>
        <v>1.3309298318047453</v>
      </c>
      <c r="H272" s="5">
        <f>过饱和度!H270</f>
        <v>1725123705267.6953</v>
      </c>
      <c r="I272" s="5">
        <f t="shared" si="55"/>
        <v>61583.208629334251</v>
      </c>
      <c r="J272" s="5">
        <f t="shared" si="56"/>
        <v>86620.056582436562</v>
      </c>
      <c r="K272" s="5">
        <f t="shared" si="54"/>
        <v>109107.57357901834</v>
      </c>
      <c r="M272" s="5">
        <f>Gd离子浓度!M281</f>
        <v>2.5441209966356026E-3</v>
      </c>
      <c r="N272" s="5">
        <f>过饱和度!K270</f>
        <v>2.7714508054304454E+21</v>
      </c>
      <c r="O272" s="5">
        <f t="shared" si="57"/>
        <v>85395.33832994668</v>
      </c>
      <c r="P272" s="5">
        <f t="shared" si="58"/>
        <v>95429.840201610321</v>
      </c>
      <c r="Q272" s="87">
        <f t="shared" si="51"/>
        <v>1.117506436158058</v>
      </c>
      <c r="R272" s="5">
        <f>Nd离子浓度!M281</f>
        <v>7.42135354681547E-3</v>
      </c>
      <c r="S272" s="5">
        <f>过饱和度!N270</f>
        <v>4.5475246319639311E+20</v>
      </c>
      <c r="T272" s="5">
        <f t="shared" si="59"/>
        <v>84357.672233273435</v>
      </c>
      <c r="U272" s="5">
        <f t="shared" si="60"/>
        <v>95084.776243013344</v>
      </c>
      <c r="V272" s="5">
        <f t="shared" si="52"/>
        <v>106257.84943221622</v>
      </c>
      <c r="W272" s="87">
        <f t="shared" si="53"/>
        <v>1.2596109709900771</v>
      </c>
      <c r="X272" s="5">
        <f>'In离子浓度 '!M281</f>
        <v>1.6980348080778305E-3</v>
      </c>
      <c r="Y272" s="85">
        <f>过饱和度!Q270</f>
        <v>3.5418704623899165E+67</v>
      </c>
      <c r="Z272" s="85">
        <f t="shared" ref="Z272:Z335" si="61">$D$6*EXP(-16*3.1415*$D$3^3*$D$4^2/(3*$D$2^3*$D$5^3*(LN($Y272)^2)))</f>
        <v>98421.691666645245</v>
      </c>
    </row>
    <row r="273" spans="6:26" x14ac:dyDescent="0.25">
      <c r="F273" s="5">
        <f>过饱和度!D271</f>
        <v>2.638348776442585</v>
      </c>
      <c r="G273" s="5">
        <f>'Mg2+离子浓度'!M282</f>
        <v>1.331107641519631</v>
      </c>
      <c r="H273" s="5">
        <f>过饱和度!H271</f>
        <v>1725814387309.4299</v>
      </c>
      <c r="I273" s="5">
        <f t="shared" si="55"/>
        <v>61584.056868476648</v>
      </c>
      <c r="J273" s="5">
        <f t="shared" si="56"/>
        <v>86620.410089892102</v>
      </c>
      <c r="K273" s="5">
        <f t="shared" si="54"/>
        <v>109107.46381849296</v>
      </c>
      <c r="M273" s="5">
        <f>Gd离子浓度!M282</f>
        <v>2.5444608411263341E-3</v>
      </c>
      <c r="N273" s="5">
        <f>过饱和度!K271</f>
        <v>2.7729300945543821E+21</v>
      </c>
      <c r="O273" s="5">
        <f t="shared" si="57"/>
        <v>85395.629747719635</v>
      </c>
      <c r="P273" s="5">
        <f t="shared" si="58"/>
        <v>95429.936693712807</v>
      </c>
      <c r="Q273" s="87">
        <f t="shared" si="51"/>
        <v>1.1175037525414013</v>
      </c>
      <c r="R273" s="5">
        <f>Nd离子浓度!M282</f>
        <v>7.4223448334680142E-3</v>
      </c>
      <c r="S273" s="5">
        <f>过饱和度!N271</f>
        <v>4.5499518811114065E+20</v>
      </c>
      <c r="T273" s="5">
        <f t="shared" si="59"/>
        <v>84357.994182880793</v>
      </c>
      <c r="U273" s="5">
        <f t="shared" si="60"/>
        <v>95084.883765658771</v>
      </c>
      <c r="V273" s="5">
        <f t="shared" si="52"/>
        <v>106257.71441808665</v>
      </c>
      <c r="W273" s="87">
        <f t="shared" si="53"/>
        <v>1.2596045632347441</v>
      </c>
      <c r="X273" s="5">
        <f>'In离子浓度 '!M282</f>
        <v>1.6980348071689785E-3</v>
      </c>
      <c r="Y273" s="85">
        <f>过饱和度!Q271</f>
        <v>3.5447054150562627E+67</v>
      </c>
      <c r="Z273" s="85">
        <f t="shared" si="61"/>
        <v>98421.707775424977</v>
      </c>
    </row>
    <row r="274" spans="6:26" x14ac:dyDescent="0.25">
      <c r="F274" s="5">
        <f>过饱和度!D272</f>
        <v>2.6383488664425849</v>
      </c>
      <c r="G274" s="5">
        <f>'Mg2+离子浓度'!M283</f>
        <v>1.3328857645671015</v>
      </c>
      <c r="H274" s="5">
        <f>过饱和度!H272</f>
        <v>1732731475606.6426</v>
      </c>
      <c r="I274" s="5">
        <f t="shared" si="55"/>
        <v>61592.531851033258</v>
      </c>
      <c r="J274" s="5">
        <f t="shared" si="56"/>
        <v>86623.941888644942</v>
      </c>
      <c r="K274" s="5">
        <f t="shared" si="54"/>
        <v>109106.36698076544</v>
      </c>
      <c r="M274" s="5">
        <f>Gd离子浓度!M283</f>
        <v>2.5478593079492156E-3</v>
      </c>
      <c r="N274" s="5">
        <f>过饱和度!K272</f>
        <v>2.7877558244414199E+21</v>
      </c>
      <c r="O274" s="5">
        <f t="shared" si="57"/>
        <v>85398.541373254571</v>
      </c>
      <c r="P274" s="5">
        <f t="shared" si="58"/>
        <v>95430.900756950708</v>
      </c>
      <c r="Q274" s="87">
        <f t="shared" si="51"/>
        <v>1.1174769407342373</v>
      </c>
      <c r="R274" s="5">
        <f>Nd离子浓度!M283</f>
        <v>7.4322577272877468E-3</v>
      </c>
      <c r="S274" s="5">
        <f>过饱和度!N272</f>
        <v>4.5742782315867754E+20</v>
      </c>
      <c r="T274" s="5">
        <f t="shared" si="59"/>
        <v>84361.210841799912</v>
      </c>
      <c r="U274" s="5">
        <f t="shared" si="60"/>
        <v>95085.958028723195</v>
      </c>
      <c r="V274" s="5">
        <f t="shared" si="52"/>
        <v>106256.36548472168</v>
      </c>
      <c r="W274" s="87">
        <f t="shared" si="53"/>
        <v>1.259540545049562</v>
      </c>
      <c r="X274" s="5">
        <f>'In离子浓度 '!M283</f>
        <v>1.6980348042949379E-3</v>
      </c>
      <c r="Y274" s="85">
        <f>过饱和度!Q272</f>
        <v>3.5731596927158389E+67</v>
      </c>
      <c r="Z274" s="85">
        <f t="shared" si="61"/>
        <v>98421.868735041629</v>
      </c>
    </row>
    <row r="275" spans="6:26" x14ac:dyDescent="0.25">
      <c r="F275" s="5">
        <f>过饱和度!D273</f>
        <v>2.6383497664425852</v>
      </c>
      <c r="G275" s="5">
        <f>'Mg2+离子浓度'!M284</f>
        <v>1.3506670765376794</v>
      </c>
      <c r="H275" s="5">
        <f>过饱和度!H273</f>
        <v>1802922006236.791</v>
      </c>
      <c r="I275" s="5">
        <f t="shared" si="55"/>
        <v>61676.534028261689</v>
      </c>
      <c r="J275" s="5">
        <f t="shared" si="56"/>
        <v>86658.929827462547</v>
      </c>
      <c r="K275" s="5">
        <f t="shared" si="54"/>
        <v>109095.47548745542</v>
      </c>
      <c r="M275" s="5">
        <f>Gd离子浓度!M284</f>
        <v>2.5818440450801551E-3</v>
      </c>
      <c r="N275" s="5">
        <f>过饱和度!K273</f>
        <v>2.9393055256741654E+21</v>
      </c>
      <c r="O275" s="5">
        <f t="shared" si="57"/>
        <v>85427.400548541118</v>
      </c>
      <c r="P275" s="5">
        <f t="shared" si="58"/>
        <v>95440.455017420289</v>
      </c>
      <c r="Q275" s="87">
        <f t="shared" si="51"/>
        <v>1.1172112741881874</v>
      </c>
      <c r="R275" s="5">
        <f>Nd离子浓度!M284</f>
        <v>7.5313867511170897E-3</v>
      </c>
      <c r="S275" s="5">
        <f>过饱和度!N273</f>
        <v>4.8229438136856845E+20</v>
      </c>
      <c r="T275" s="5">
        <f t="shared" si="59"/>
        <v>84393.091973549846</v>
      </c>
      <c r="U275" s="5">
        <f t="shared" si="60"/>
        <v>95096.603767262612</v>
      </c>
      <c r="V275" s="5">
        <f t="shared" si="52"/>
        <v>106242.99786579265</v>
      </c>
      <c r="W275" s="87">
        <f t="shared" si="53"/>
        <v>1.2589063320383014</v>
      </c>
      <c r="X275" s="5">
        <f>'In离子浓度 '!M284</f>
        <v>1.6980347952064237E-3</v>
      </c>
      <c r="Y275" s="85">
        <f>过饱和度!Q273</f>
        <v>3.8683280303443744E+67</v>
      </c>
      <c r="Z275" s="85">
        <f t="shared" si="61"/>
        <v>98423.465322804375</v>
      </c>
    </row>
    <row r="276" spans="6:26" x14ac:dyDescent="0.25">
      <c r="F276" s="5">
        <f>过饱和度!D274</f>
        <v>2.6383562532545493</v>
      </c>
      <c r="G276" s="5">
        <f>'Mg2+离子浓度'!M285</f>
        <v>1.4788272707167682</v>
      </c>
      <c r="H276" s="5">
        <f>过饱和度!H274</f>
        <v>2365654675076.2563</v>
      </c>
      <c r="I276" s="5">
        <f t="shared" si="55"/>
        <v>62244.776821657542</v>
      </c>
      <c r="J276" s="5">
        <f t="shared" si="56"/>
        <v>86894.733585756505</v>
      </c>
      <c r="K276" s="5">
        <f t="shared" si="54"/>
        <v>109020.85179352202</v>
      </c>
      <c r="M276" s="5">
        <f>Gd离子浓度!M285</f>
        <v>2.8267915162570423E-3</v>
      </c>
      <c r="N276" s="5">
        <f>过饱和度!K274</f>
        <v>4.2219823515262197E+21</v>
      </c>
      <c r="O276" s="5">
        <f t="shared" si="57"/>
        <v>85622.616147457025</v>
      </c>
      <c r="P276" s="5">
        <f t="shared" si="58"/>
        <v>95505.024480133434</v>
      </c>
      <c r="Q276" s="87">
        <f t="shared" si="51"/>
        <v>1.1154182011404228</v>
      </c>
      <c r="R276" s="5">
        <f>Nd离子浓度!M285</f>
        <v>8.2458661871060192E-3</v>
      </c>
      <c r="S276" s="5">
        <f>过饱和度!N274</f>
        <v>6.9275783125746267E+20</v>
      </c>
      <c r="T276" s="5">
        <f t="shared" si="59"/>
        <v>84608.680552419013</v>
      </c>
      <c r="U276" s="5">
        <f t="shared" si="60"/>
        <v>95168.518871323729</v>
      </c>
      <c r="V276" s="5">
        <f t="shared" si="52"/>
        <v>106152.6981246503</v>
      </c>
      <c r="W276" s="87">
        <f t="shared" si="53"/>
        <v>1.2546312911579298</v>
      </c>
      <c r="X276" s="5">
        <f>'In离子浓度 '!M285</f>
        <v>1.6980347708065648E-3</v>
      </c>
      <c r="Y276" s="85">
        <f>过饱和度!Q274</f>
        <v>6.6579280791306353E+67</v>
      </c>
      <c r="Z276" s="85">
        <f t="shared" si="61"/>
        <v>98434.32308476929</v>
      </c>
    </row>
    <row r="277" spans="6:26" x14ac:dyDescent="0.25">
      <c r="F277" s="5">
        <f>过饱和度!D275</f>
        <v>2.6383587664425852</v>
      </c>
      <c r="G277" s="5">
        <f>'Mg2+离子浓度'!M286</f>
        <v>1.4788272004277696</v>
      </c>
      <c r="H277" s="5">
        <f>过饱和度!H275</f>
        <v>2365654262225.2217</v>
      </c>
      <c r="I277" s="5">
        <f t="shared" si="55"/>
        <v>62244.77646015049</v>
      </c>
      <c r="J277" s="5">
        <f t="shared" si="56"/>
        <v>86894.733436224706</v>
      </c>
      <c r="K277" s="5">
        <f t="shared" si="54"/>
        <v>109020.85181364663</v>
      </c>
      <c r="M277" s="5">
        <f>Gd离子浓度!M286</f>
        <v>2.826791456855068E-3</v>
      </c>
      <c r="N277" s="5">
        <f>过饱和度!K275</f>
        <v>4.2219814585910433E+21</v>
      </c>
      <c r="O277" s="5">
        <f t="shared" si="57"/>
        <v>85622.616034558159</v>
      </c>
      <c r="P277" s="5">
        <f t="shared" si="58"/>
        <v>95505.024442820999</v>
      </c>
      <c r="Q277" s="87">
        <f t="shared" si="51"/>
        <v>1.1154182021753949</v>
      </c>
      <c r="R277" s="5">
        <f>Nd离子浓度!M286</f>
        <v>8.2458661133540147E-3</v>
      </c>
      <c r="S277" s="5">
        <f>过饱和度!N275</f>
        <v>6.9275769310294219E+20</v>
      </c>
      <c r="T277" s="5">
        <f t="shared" si="59"/>
        <v>84608.680434884314</v>
      </c>
      <c r="U277" s="5">
        <f t="shared" si="60"/>
        <v>95168.518832152185</v>
      </c>
      <c r="V277" s="5">
        <f t="shared" si="52"/>
        <v>106152.6981794544</v>
      </c>
      <c r="W277" s="87">
        <f t="shared" si="53"/>
        <v>1.2546312935485453</v>
      </c>
      <c r="X277" s="5">
        <f>'In离子浓度 '!M286</f>
        <v>1.6980363732127626E-3</v>
      </c>
      <c r="Y277" s="85">
        <f>过饱和度!Q275</f>
        <v>6.6579381086355337E+67</v>
      </c>
      <c r="Z277" s="85">
        <f t="shared" si="61"/>
        <v>98434.3231147365</v>
      </c>
    </row>
    <row r="278" spans="6:26" x14ac:dyDescent="0.25">
      <c r="F278" s="5">
        <f>过饱和度!D276</f>
        <v>2.6383687664425852</v>
      </c>
      <c r="G278" s="5">
        <f>'Mg2+离子浓度'!M287</f>
        <v>1.478827060219108</v>
      </c>
      <c r="H278" s="5">
        <f>过饱和度!H276</f>
        <v>2365653453900.6714</v>
      </c>
      <c r="I278" s="5">
        <f t="shared" si="55"/>
        <v>62244.775752352565</v>
      </c>
      <c r="J278" s="5">
        <f t="shared" si="56"/>
        <v>86894.733143455058</v>
      </c>
      <c r="K278" s="5">
        <f t="shared" si="54"/>
        <v>109020.85185093556</v>
      </c>
      <c r="M278" s="5">
        <f>Gd离子浓度!M287</f>
        <v>2.8267913383632458E-3</v>
      </c>
      <c r="N278" s="5">
        <f>过饱和度!K276</f>
        <v>4.2219797181257058E+21</v>
      </c>
      <c r="O278" s="5">
        <f t="shared" si="57"/>
        <v>85622.615814501143</v>
      </c>
      <c r="P278" s="5">
        <f t="shared" si="58"/>
        <v>95505.024370093422</v>
      </c>
      <c r="Q278" s="87">
        <f t="shared" si="51"/>
        <v>1.1154182041927125</v>
      </c>
      <c r="R278" s="5">
        <f>Nd离子浓度!M287</f>
        <v>8.2458659662375255E-3</v>
      </c>
      <c r="S278" s="5">
        <f>过饱和度!N276</f>
        <v>6.9275742420017218E+20</v>
      </c>
      <c r="T278" s="5">
        <f t="shared" si="59"/>
        <v>84608.680206115692</v>
      </c>
      <c r="U278" s="5">
        <f t="shared" si="60"/>
        <v>95168.518755908997</v>
      </c>
      <c r="V278" s="5">
        <f t="shared" si="52"/>
        <v>106152.69828639649</v>
      </c>
      <c r="W278" s="87">
        <f t="shared" si="53"/>
        <v>1.2546312982048331</v>
      </c>
      <c r="X278" s="5">
        <f>'In离子浓度 '!M287</f>
        <v>1.6980427793386172E-3</v>
      </c>
      <c r="Y278" s="85">
        <f>过饱和度!Q276</f>
        <v>6.65798341390509E+67</v>
      </c>
      <c r="Z278" s="85">
        <f t="shared" si="61"/>
        <v>98434.323250103713</v>
      </c>
    </row>
    <row r="279" spans="6:26" x14ac:dyDescent="0.25">
      <c r="F279" s="5">
        <f>过饱和度!D277</f>
        <v>2.638398766442585</v>
      </c>
      <c r="G279" s="5">
        <f>'Mg2+离子浓度'!M288</f>
        <v>1.4788268173706056</v>
      </c>
      <c r="H279" s="5">
        <f>过饱和度!H277</f>
        <v>2365652092509.9355</v>
      </c>
      <c r="I279" s="5">
        <f t="shared" si="55"/>
        <v>62244.774560269492</v>
      </c>
      <c r="J279" s="5">
        <f t="shared" si="56"/>
        <v>86894.732650368358</v>
      </c>
      <c r="K279" s="5">
        <f t="shared" si="54"/>
        <v>109020.85190826365</v>
      </c>
      <c r="M279" s="5">
        <f>Gd离子浓度!M288</f>
        <v>2.8267911331293994E-3</v>
      </c>
      <c r="N279" s="5">
        <f>过饱和度!K277</f>
        <v>4.2219768070686198E+21</v>
      </c>
      <c r="O279" s="5">
        <f t="shared" si="57"/>
        <v>85622.615446439304</v>
      </c>
      <c r="P279" s="5">
        <f t="shared" si="58"/>
        <v>95505.024248451082</v>
      </c>
      <c r="Q279" s="87">
        <f t="shared" si="51"/>
        <v>1.1154182075668275</v>
      </c>
      <c r="R279" s="5">
        <f>Nd离子浓度!M288</f>
        <v>8.2458657114243012E-3</v>
      </c>
      <c r="S279" s="5">
        <f>过饱和度!N277</f>
        <v>6.9275697543236931E+20</v>
      </c>
      <c r="T279" s="5">
        <f t="shared" si="59"/>
        <v>84608.679824326973</v>
      </c>
      <c r="U279" s="5">
        <f t="shared" si="60"/>
        <v>95168.518628667807</v>
      </c>
      <c r="V279" s="5">
        <f t="shared" si="52"/>
        <v>106152.69846557888</v>
      </c>
      <c r="W279" s="87">
        <f t="shared" si="53"/>
        <v>1.2546313059840168</v>
      </c>
      <c r="X279" s="5">
        <f>'In离子浓度 '!M288</f>
        <v>1.6980620361283492E-3</v>
      </c>
      <c r="Y279" s="85">
        <f>过饱和度!Q277</f>
        <v>6.6581262107770716E+67</v>
      </c>
      <c r="Z279" s="85">
        <f t="shared" si="61"/>
        <v>98434.323676759101</v>
      </c>
    </row>
    <row r="280" spans="6:26" x14ac:dyDescent="0.25">
      <c r="F280" s="5">
        <f>过饱和度!D278</f>
        <v>2.6384287664425852</v>
      </c>
      <c r="G280" s="5">
        <f>'Mg2+离子浓度'!M289</f>
        <v>1.4788265745221429</v>
      </c>
      <c r="H280" s="5">
        <f>过饱和度!H278</f>
        <v>2365650731120.0015</v>
      </c>
      <c r="I280" s="5">
        <f t="shared" si="55"/>
        <v>62244.773368186376</v>
      </c>
      <c r="J280" s="5">
        <f t="shared" si="56"/>
        <v>86894.732157281614</v>
      </c>
      <c r="K280" s="5">
        <f t="shared" si="54"/>
        <v>109020.85196559165</v>
      </c>
      <c r="M280" s="5">
        <f>Gd离子浓度!M289</f>
        <v>2.8267909278955668E-3</v>
      </c>
      <c r="N280" s="5">
        <f>过饱和度!K278</f>
        <v>4.2219738960135885E+21</v>
      </c>
      <c r="O280" s="5">
        <f t="shared" si="57"/>
        <v>85622.615078377465</v>
      </c>
      <c r="P280" s="5">
        <f t="shared" si="58"/>
        <v>95505.024126808741</v>
      </c>
      <c r="Q280" s="87">
        <f t="shared" si="51"/>
        <v>1.1154182109409423</v>
      </c>
      <c r="R280" s="5">
        <f>Nd离子浓度!M289</f>
        <v>8.2458654566110838E-3</v>
      </c>
      <c r="S280" s="5">
        <f>过饱和度!N278</f>
        <v>6.9275652666486515E+20</v>
      </c>
      <c r="T280" s="5">
        <f t="shared" si="59"/>
        <v>84608.67944253824</v>
      </c>
      <c r="U280" s="5">
        <f t="shared" si="60"/>
        <v>95168.518501426617</v>
      </c>
      <c r="V280" s="5">
        <f t="shared" si="52"/>
        <v>106152.69864476124</v>
      </c>
      <c r="W280" s="87">
        <f t="shared" si="53"/>
        <v>1.2546313137632004</v>
      </c>
      <c r="X280" s="5">
        <f>'In离子浓度 '!M289</f>
        <v>1.6980812929174862E-3</v>
      </c>
      <c r="Y280" s="85">
        <f>过饱和度!Q278</f>
        <v>6.6582690089945914E+67</v>
      </c>
      <c r="Z280" s="85">
        <f t="shared" si="61"/>
        <v>98434.324103409177</v>
      </c>
    </row>
    <row r="281" spans="6:26" x14ac:dyDescent="0.25">
      <c r="F281" s="5">
        <f>过饱和度!D279</f>
        <v>2.6384487664425853</v>
      </c>
      <c r="G281" s="5">
        <f>'Mg2+离子浓度'!M290</f>
        <v>1.478826376237236</v>
      </c>
      <c r="H281" s="5">
        <f>过饱和度!H279</f>
        <v>2365649605842.5938</v>
      </c>
      <c r="I281" s="5">
        <f t="shared" si="55"/>
        <v>62244.77238285153</v>
      </c>
      <c r="J281" s="5">
        <f t="shared" si="56"/>
        <v>86894.731749713101</v>
      </c>
      <c r="K281" s="5">
        <f t="shared" si="54"/>
        <v>109020.85201497284</v>
      </c>
      <c r="M281" s="5">
        <f>Gd离子浓度!M290</f>
        <v>2.8267907603228572E-3</v>
      </c>
      <c r="N281" s="5">
        <f>过饱和度!K279</f>
        <v>4.2219714824522506E+21</v>
      </c>
      <c r="O281" s="5">
        <f t="shared" si="57"/>
        <v>85622.614773216483</v>
      </c>
      <c r="P281" s="5">
        <f t="shared" si="58"/>
        <v>95505.024025954786</v>
      </c>
      <c r="Q281" s="87">
        <f t="shared" si="51"/>
        <v>1.1154182137384294</v>
      </c>
      <c r="R281" s="5">
        <f>Nd离子浓度!M290</f>
        <v>8.2458652485569699E-3</v>
      </c>
      <c r="S281" s="5">
        <f>过饱和度!N279</f>
        <v>6.9275615422668014E+20</v>
      </c>
      <c r="T281" s="5">
        <f t="shared" si="59"/>
        <v>84608.679125686438</v>
      </c>
      <c r="U281" s="5">
        <f t="shared" si="60"/>
        <v>95168.51839582737</v>
      </c>
      <c r="V281" s="5">
        <f t="shared" si="52"/>
        <v>106152.69879320663</v>
      </c>
      <c r="W281" s="87">
        <f t="shared" si="53"/>
        <v>1.2546313202161741</v>
      </c>
      <c r="X281" s="5">
        <f>'In离子浓度 '!M290</f>
        <v>1.6980941229144122E-3</v>
      </c>
      <c r="Y281" s="85">
        <f>过饱和度!Q279</f>
        <v>6.6583628002902855E+67</v>
      </c>
      <c r="Z281" s="85">
        <f t="shared" si="61"/>
        <v>98434.324383632149</v>
      </c>
    </row>
    <row r="282" spans="6:26" x14ac:dyDescent="0.25">
      <c r="F282" s="5">
        <f>过饱和度!D280</f>
        <v>2.6385487664425851</v>
      </c>
      <c r="G282" s="5">
        <f>'Mg2+离子浓度'!M291</f>
        <v>1.478825932858765</v>
      </c>
      <c r="H282" s="5">
        <f>过饱和度!H280</f>
        <v>2365647258227.0728</v>
      </c>
      <c r="I282" s="5">
        <f t="shared" si="55"/>
        <v>62244.770327190243</v>
      </c>
      <c r="J282" s="5">
        <f t="shared" si="56"/>
        <v>86894.730899420611</v>
      </c>
      <c r="K282" s="5">
        <f t="shared" si="54"/>
        <v>109020.85209374905</v>
      </c>
      <c r="M282" s="5">
        <f>Gd离子浓度!M291</f>
        <v>2.8267903856189088E-3</v>
      </c>
      <c r="N282" s="5">
        <f>过饱和度!K280</f>
        <v>4.2219665368649779E+21</v>
      </c>
      <c r="O282" s="5">
        <f t="shared" si="57"/>
        <v>85622.614147915752</v>
      </c>
      <c r="P282" s="5">
        <f t="shared" si="58"/>
        <v>95505.023819296461</v>
      </c>
      <c r="Q282" s="87">
        <f t="shared" si="51"/>
        <v>1.1154182194707176</v>
      </c>
      <c r="R282" s="5">
        <f>Nd离子浓度!M291</f>
        <v>8.2458647833338356E-3</v>
      </c>
      <c r="S282" s="5">
        <f>过饱和度!N280</f>
        <v>6.9275539548040082E+20</v>
      </c>
      <c r="T282" s="5">
        <f t="shared" si="59"/>
        <v>84608.678480182469</v>
      </c>
      <c r="U282" s="5">
        <f t="shared" si="60"/>
        <v>95168.518180696105</v>
      </c>
      <c r="V282" s="5">
        <f t="shared" si="52"/>
        <v>106152.69909877867</v>
      </c>
      <c r="W282" s="87">
        <f t="shared" si="53"/>
        <v>1.2546313333997099</v>
      </c>
      <c r="X282" s="5">
        <f>'In离子浓度 '!M291</f>
        <v>1.6981583913165405E-3</v>
      </c>
      <c r="Y282" s="85">
        <f>过饱和度!Q280</f>
        <v>6.6588529779457567E+67</v>
      </c>
      <c r="Z282" s="85">
        <f t="shared" si="61"/>
        <v>98434.325848084642</v>
      </c>
    </row>
    <row r="283" spans="6:26" x14ac:dyDescent="0.25">
      <c r="F283" s="5">
        <f>过饱和度!D281</f>
        <v>2.6388487664425853</v>
      </c>
      <c r="G283" s="5">
        <f>'Mg2+离子浓度'!M292</f>
        <v>1.478825164904956</v>
      </c>
      <c r="H283" s="5">
        <f>过饱和度!H281</f>
        <v>2365643578720.2192</v>
      </c>
      <c r="I283" s="5">
        <f t="shared" si="55"/>
        <v>62244.76710526993</v>
      </c>
      <c r="J283" s="5">
        <f t="shared" si="56"/>
        <v>86894.729566723065</v>
      </c>
      <c r="K283" s="5">
        <f t="shared" si="54"/>
        <v>109020.85215761139</v>
      </c>
      <c r="M283" s="5">
        <f>Gd离子浓度!M292</f>
        <v>2.826789736612718E-3</v>
      </c>
      <c r="N283" s="5">
        <f>过饱和度!K281</f>
        <v>4.2219590060229253E+21</v>
      </c>
      <c r="O283" s="5">
        <f t="shared" si="57"/>
        <v>85622.613195744008</v>
      </c>
      <c r="P283" s="5">
        <f t="shared" si="58"/>
        <v>95505.02350460914</v>
      </c>
      <c r="Q283" s="87">
        <f t="shared" si="51"/>
        <v>1.1154182281995144</v>
      </c>
      <c r="R283" s="5">
        <f>Nd离子浓度!M292</f>
        <v>8.2458639775437777E-3</v>
      </c>
      <c r="S283" s="5">
        <f>过饱和度!N281</f>
        <v>6.9275425114684903E+20</v>
      </c>
      <c r="T283" s="5">
        <f t="shared" si="59"/>
        <v>84608.677506638414</v>
      </c>
      <c r="U283" s="5">
        <f t="shared" si="60"/>
        <v>95168.517856236795</v>
      </c>
      <c r="V283" s="5">
        <f t="shared" si="52"/>
        <v>106152.6995675775</v>
      </c>
      <c r="W283" s="87">
        <f t="shared" si="53"/>
        <v>1.2546313533768298</v>
      </c>
      <c r="X283" s="5">
        <f>'In离子浓度 '!M292</f>
        <v>1.6983513179841655E-3</v>
      </c>
      <c r="Y283" s="85">
        <f>过饱和度!Q281</f>
        <v>6.6603453775470777E+67</v>
      </c>
      <c r="Z283" s="85">
        <f t="shared" si="61"/>
        <v>98434.330306094504</v>
      </c>
    </row>
    <row r="284" spans="6:26" x14ac:dyDescent="0.25">
      <c r="F284" s="5">
        <f>过饱和度!D282</f>
        <v>2.639148766442585</v>
      </c>
      <c r="G284" s="5">
        <f>'Mg2+离子浓度'!M293</f>
        <v>1.4788243969515458</v>
      </c>
      <c r="H284" s="5">
        <f>过饱和度!H282</f>
        <v>2365639899219.5625</v>
      </c>
      <c r="I284" s="5">
        <f t="shared" si="55"/>
        <v>62244.763883349682</v>
      </c>
      <c r="J284" s="5">
        <f t="shared" si="56"/>
        <v>86894.72823402549</v>
      </c>
      <c r="K284" s="5">
        <f t="shared" si="54"/>
        <v>109020.85222147359</v>
      </c>
      <c r="M284" s="5">
        <f>Gd离子浓度!M293</f>
        <v>2.8267890876066772E-3</v>
      </c>
      <c r="N284" s="5">
        <f>过饱和度!K282</f>
        <v>4.2219514751955747E+21</v>
      </c>
      <c r="O284" s="5">
        <f t="shared" si="57"/>
        <v>85622.612243572352</v>
      </c>
      <c r="P284" s="5">
        <f t="shared" si="58"/>
        <v>95505.023189921849</v>
      </c>
      <c r="Q284" s="87">
        <f t="shared" si="51"/>
        <v>1.1154182369283105</v>
      </c>
      <c r="R284" s="5">
        <f>Nd离子浓度!M293</f>
        <v>8.245863171753803E-3</v>
      </c>
      <c r="S284" s="5">
        <f>过饱和度!N282</f>
        <v>6.9275310681539595E+20</v>
      </c>
      <c r="T284" s="5">
        <f t="shared" si="59"/>
        <v>84608.676533094433</v>
      </c>
      <c r="U284" s="5">
        <f t="shared" si="60"/>
        <v>95168.517531777528</v>
      </c>
      <c r="V284" s="5">
        <f t="shared" si="52"/>
        <v>106152.70003637631</v>
      </c>
      <c r="W284" s="87">
        <f t="shared" si="53"/>
        <v>1.2546313733539491</v>
      </c>
      <c r="X284" s="5">
        <f>'In离子浓度 '!M293</f>
        <v>1.6985442446329376E-3</v>
      </c>
      <c r="Y284" s="85">
        <f>过饱和度!Q282</f>
        <v>6.6618379395542891E+67</v>
      </c>
      <c r="Z284" s="85">
        <f t="shared" si="61"/>
        <v>98434.334763571533</v>
      </c>
    </row>
    <row r="285" spans="6:26" x14ac:dyDescent="0.25">
      <c r="F285" s="5">
        <f>过饱和度!D283</f>
        <v>2.639348766442585</v>
      </c>
      <c r="G285" s="5">
        <f>'Mg2+离子浓度'!M294</f>
        <v>1.4788237699205382</v>
      </c>
      <c r="H285" s="5">
        <f>过饱和度!H283</f>
        <v>2365636757847.2705</v>
      </c>
      <c r="I285" s="5">
        <f t="shared" si="55"/>
        <v>62244.761132632229</v>
      </c>
      <c r="J285" s="5">
        <f t="shared" si="56"/>
        <v>86894.727096233633</v>
      </c>
      <c r="K285" s="5">
        <f t="shared" si="54"/>
        <v>109020.8522993471</v>
      </c>
      <c r="M285" s="5">
        <f>Gd离子浓度!M294</f>
        <v>2.8267885576955848E-3</v>
      </c>
      <c r="N285" s="5">
        <f>过饱和度!K283</f>
        <v>4.2219449593497093E+21</v>
      </c>
      <c r="O285" s="5">
        <f t="shared" si="57"/>
        <v>85622.611419729976</v>
      </c>
      <c r="P285" s="5">
        <f t="shared" si="58"/>
        <v>95505.022917646638</v>
      </c>
      <c r="Q285" s="87">
        <f t="shared" si="51"/>
        <v>1.1154182444806802</v>
      </c>
      <c r="R285" s="5">
        <f>Nd离子浓度!M294</f>
        <v>8.2458625138291039E-3</v>
      </c>
      <c r="S285" s="5">
        <f>过饱和度!N283</f>
        <v>6.927521122617713E+20</v>
      </c>
      <c r="T285" s="5">
        <f t="shared" si="59"/>
        <v>84608.675686973089</v>
      </c>
      <c r="U285" s="5">
        <f t="shared" si="60"/>
        <v>95168.517249785218</v>
      </c>
      <c r="V285" s="5">
        <f t="shared" si="52"/>
        <v>106152.70044058475</v>
      </c>
      <c r="W285" s="87">
        <f t="shared" si="53"/>
        <v>1.2546313906781634</v>
      </c>
      <c r="X285" s="5">
        <f>'In离子浓度 '!M294</f>
        <v>1.698672837519367E-3</v>
      </c>
      <c r="Y285" s="85">
        <f>过饱和度!Q283</f>
        <v>6.6628286148243845E+67</v>
      </c>
      <c r="Z285" s="85">
        <f t="shared" si="61"/>
        <v>98434.337721621938</v>
      </c>
    </row>
    <row r="286" spans="6:26" x14ac:dyDescent="0.25">
      <c r="F286" s="5">
        <f>过饱和度!D284</f>
        <v>2.6403487664425849</v>
      </c>
      <c r="G286" s="5">
        <f>'Mg2+离子浓度'!M295</f>
        <v>1.4788223678371746</v>
      </c>
      <c r="H286" s="5">
        <f>过饱和度!H284</f>
        <v>2365631419324.397</v>
      </c>
      <c r="I286" s="5">
        <f t="shared" si="55"/>
        <v>62244.756457988515</v>
      </c>
      <c r="J286" s="5">
        <f t="shared" si="56"/>
        <v>86894.725162639283</v>
      </c>
      <c r="K286" s="5">
        <f t="shared" si="54"/>
        <v>109020.85215704219</v>
      </c>
      <c r="M286" s="5">
        <f>Gd离子浓度!M295</f>
        <v>2.8267873727785831E-3</v>
      </c>
      <c r="N286" s="5">
        <f>过饱和度!K284</f>
        <v>4.2219349024324835E+21</v>
      </c>
      <c r="O286" s="5">
        <f t="shared" si="57"/>
        <v>85622.610148163425</v>
      </c>
      <c r="P286" s="5">
        <f t="shared" si="58"/>
        <v>95505.022497401151</v>
      </c>
      <c r="Q286" s="87">
        <f t="shared" si="51"/>
        <v>1.1154182561374497</v>
      </c>
      <c r="R286" s="5">
        <f>Nd离子浓度!M295</f>
        <v>8.2458610426648753E-3</v>
      </c>
      <c r="S286" s="5">
        <f>过饱和度!N284</f>
        <v>6.9275062887409962E+20</v>
      </c>
      <c r="T286" s="5">
        <f t="shared" si="59"/>
        <v>84608.674424971425</v>
      </c>
      <c r="U286" s="5">
        <f t="shared" si="60"/>
        <v>95168.516829189772</v>
      </c>
      <c r="V286" s="5">
        <f t="shared" si="52"/>
        <v>106152.70108080239</v>
      </c>
      <c r="W286" s="87">
        <f t="shared" si="53"/>
        <v>1.2546314169587376</v>
      </c>
      <c r="X286" s="5">
        <f>'In离子浓度 '!M295</f>
        <v>1.6993161764448359E-3</v>
      </c>
      <c r="Y286" s="85">
        <f>过饱和度!Q284</f>
        <v>6.6678502245714762E+67</v>
      </c>
      <c r="Z286" s="85">
        <f t="shared" si="61"/>
        <v>98434.352708721301</v>
      </c>
    </row>
    <row r="287" spans="6:26" x14ac:dyDescent="0.25">
      <c r="F287" s="5">
        <f>过饱和度!D285</f>
        <v>2.643348766442585</v>
      </c>
      <c r="G287" s="5">
        <f>'Mg2+离子浓度'!M296</f>
        <v>1.4788199393598551</v>
      </c>
      <c r="H287" s="5">
        <f>过饱和度!H285</f>
        <v>2365626039501.9644</v>
      </c>
      <c r="I287" s="5">
        <f t="shared" si="55"/>
        <v>62244.75174716967</v>
      </c>
      <c r="J287" s="5">
        <f t="shared" si="56"/>
        <v>86894.723214081532</v>
      </c>
      <c r="K287" s="5">
        <f t="shared" si="54"/>
        <v>109020.8511847421</v>
      </c>
      <c r="M287" s="5">
        <f>Gd离子浓度!M296</f>
        <v>2.8267853204429942E-3</v>
      </c>
      <c r="N287" s="5">
        <f>过饱和度!K285</f>
        <v>4.2219278348457665E+21</v>
      </c>
      <c r="O287" s="5">
        <f t="shared" si="57"/>
        <v>85622.60925455697</v>
      </c>
      <c r="P287" s="5">
        <f t="shared" si="58"/>
        <v>95505.022202069318</v>
      </c>
      <c r="Q287" s="87">
        <f t="shared" ref="Q287:Q297" si="62">P287/O287</f>
        <v>1.1154182643293644</v>
      </c>
      <c r="R287" s="5">
        <f>Nd离子浓度!M296</f>
        <v>8.2458584945341376E-3</v>
      </c>
      <c r="S287" s="5">
        <f>过饱和度!N285</f>
        <v>6.9274975808331881E+20</v>
      </c>
      <c r="T287" s="5">
        <f t="shared" si="59"/>
        <v>84608.673684139198</v>
      </c>
      <c r="U287" s="5">
        <f t="shared" si="60"/>
        <v>95168.516582287833</v>
      </c>
      <c r="V287" s="5">
        <f t="shared" si="52"/>
        <v>106152.70158501584</v>
      </c>
      <c r="W287" s="87">
        <f t="shared" si="53"/>
        <v>1.2546314339036293</v>
      </c>
      <c r="X287" s="5">
        <f>'In离子浓度 '!M296</f>
        <v>1.7012465770404053E-3</v>
      </c>
      <c r="Y287" s="85">
        <f>过饱和度!Q285</f>
        <v>6.6829953369220512E+67</v>
      </c>
      <c r="Z287" s="85">
        <f t="shared" si="61"/>
        <v>98434.397840070116</v>
      </c>
    </row>
    <row r="288" spans="6:26" x14ac:dyDescent="0.25">
      <c r="F288" s="5">
        <f>过饱和度!D286</f>
        <v>2.6463487664425851</v>
      </c>
      <c r="G288" s="5">
        <f>'Mg2+离子浓度'!M297</f>
        <v>1.478817510886524</v>
      </c>
      <c r="H288" s="5">
        <f>过饱和度!H286</f>
        <v>2365620659694.6572</v>
      </c>
      <c r="I288" s="5">
        <f t="shared" si="55"/>
        <v>62244.747036352579</v>
      </c>
      <c r="J288" s="5">
        <f t="shared" si="56"/>
        <v>86894.721265524407</v>
      </c>
      <c r="K288" s="5">
        <f t="shared" si="54"/>
        <v>109020.850212441</v>
      </c>
      <c r="M288" s="5">
        <f>Gd离子浓度!M297</f>
        <v>2.8267832681088951E-3</v>
      </c>
      <c r="N288" s="5">
        <f>过饱和度!K286</f>
        <v>4.2219207672786175E+21</v>
      </c>
      <c r="O288" s="5">
        <f t="shared" si="57"/>
        <v>85622.608360951417</v>
      </c>
      <c r="P288" s="5">
        <f t="shared" si="58"/>
        <v>95505.021906737762</v>
      </c>
      <c r="Q288" s="87">
        <f t="shared" si="62"/>
        <v>1.1154182725212709</v>
      </c>
      <c r="R288" s="5">
        <f>Nd离子浓度!M297</f>
        <v>8.2458559464041858E-3</v>
      </c>
      <c r="S288" s="5">
        <f>过饱和度!N286</f>
        <v>6.9274888729490201E+20</v>
      </c>
      <c r="T288" s="5">
        <f t="shared" si="59"/>
        <v>84608.672943308004</v>
      </c>
      <c r="U288" s="5">
        <f t="shared" si="60"/>
        <v>95168.51633538623</v>
      </c>
      <c r="V288" s="5">
        <f t="shared" ref="V288:V297" si="63">U288*Q288</f>
        <v>106152.70208922886</v>
      </c>
      <c r="W288" s="87">
        <f t="shared" ref="W288:W297" si="64">V288/T288</f>
        <v>1.2546314508485013</v>
      </c>
      <c r="X288" s="5">
        <f>'In离子浓度 '!M297</f>
        <v>1.7031769770394437E-3</v>
      </c>
      <c r="Y288" s="85">
        <f>过饱和度!Q286</f>
        <v>6.6981575963520499E+67</v>
      </c>
      <c r="Z288" s="85">
        <f t="shared" si="61"/>
        <v>98434.442918237983</v>
      </c>
    </row>
    <row r="289" spans="6:26" x14ac:dyDescent="0.25">
      <c r="F289" s="5">
        <f>过饱和度!D287</f>
        <v>2.6483487664425849</v>
      </c>
      <c r="G289" s="5">
        <f>'Mg2+离子浓度'!M298</f>
        <v>1.4788155280496083</v>
      </c>
      <c r="H289" s="5">
        <f>过饱和度!H287</f>
        <v>2365614896352.5171</v>
      </c>
      <c r="I289" s="5">
        <f t="shared" si="55"/>
        <v>62244.741989681264</v>
      </c>
      <c r="J289" s="5">
        <f t="shared" si="56"/>
        <v>86894.719178046245</v>
      </c>
      <c r="K289" s="5">
        <f t="shared" si="54"/>
        <v>109020.84967586368</v>
      </c>
      <c r="M289" s="5">
        <f>Gd离子浓度!M298</f>
        <v>2.826781592386337E-3</v>
      </c>
      <c r="N289" s="5">
        <f>过饱和度!K287</f>
        <v>4.2219113270578381E+21</v>
      </c>
      <c r="O289" s="5">
        <f t="shared" si="57"/>
        <v>85622.607167351001</v>
      </c>
      <c r="P289" s="5">
        <f t="shared" si="58"/>
        <v>95505.021512259627</v>
      </c>
      <c r="Q289" s="87">
        <f t="shared" si="62"/>
        <v>1.1154182834633062</v>
      </c>
      <c r="R289" s="5">
        <f>Nd离子浓度!M298</f>
        <v>8.2458538658654358E-3</v>
      </c>
      <c r="S289" s="5">
        <f>过饱和度!N287</f>
        <v>6.9274757418017358E+20</v>
      </c>
      <c r="T289" s="5">
        <f t="shared" si="59"/>
        <v>84608.671826161808</v>
      </c>
      <c r="U289" s="5">
        <f t="shared" si="60"/>
        <v>95168.515963067708</v>
      </c>
      <c r="V289" s="5">
        <f t="shared" si="63"/>
        <v>106152.70271527524</v>
      </c>
      <c r="W289" s="87">
        <f t="shared" si="64"/>
        <v>1.2546314748135758</v>
      </c>
      <c r="X289" s="5">
        <f>'In离子浓度 '!M298</f>
        <v>1.704463831189764E-3</v>
      </c>
      <c r="Y289" s="85">
        <f>过饱和度!Q287</f>
        <v>6.7082611077555323E+67</v>
      </c>
      <c r="Z289" s="85">
        <f t="shared" si="61"/>
        <v>98434.472898798384</v>
      </c>
    </row>
    <row r="290" spans="6:26" x14ac:dyDescent="0.25">
      <c r="F290" s="5">
        <f>过饱和度!D288</f>
        <v>2.6583487664425851</v>
      </c>
      <c r="G290" s="5">
        <f>'Mg2+离子浓度'!M299</f>
        <v>1.4788110942974211</v>
      </c>
      <c r="H290" s="5">
        <f>过饱和度!H288</f>
        <v>2365618866826.939</v>
      </c>
      <c r="I290" s="5">
        <f t="shared" si="55"/>
        <v>62244.745466429129</v>
      </c>
      <c r="J290" s="5">
        <f t="shared" si="56"/>
        <v>86894.720616149672</v>
      </c>
      <c r="K290" s="5">
        <f t="shared" si="54"/>
        <v>109020.84531170102</v>
      </c>
      <c r="M290" s="5">
        <f>Gd离子浓度!M299</f>
        <v>2.8267778453590063E-3</v>
      </c>
      <c r="N290" s="5">
        <f>过饱和度!K288</f>
        <v>4.2219353470239575E+21</v>
      </c>
      <c r="O290" s="5">
        <f t="shared" si="57"/>
        <v>85622.610204376309</v>
      </c>
      <c r="P290" s="5">
        <f t="shared" si="58"/>
        <v>95505.022515979188</v>
      </c>
      <c r="Q290" s="87">
        <f t="shared" si="62"/>
        <v>1.1154182556221321</v>
      </c>
      <c r="R290" s="5">
        <f>Nd离子浓度!M299</f>
        <v>8.2458492136405371E-3</v>
      </c>
      <c r="S290" s="5">
        <f>过饱和度!N288</f>
        <v>6.9275204290040313E+20</v>
      </c>
      <c r="T290" s="5">
        <f t="shared" si="59"/>
        <v>84608.67562796353</v>
      </c>
      <c r="U290" s="5">
        <f t="shared" si="60"/>
        <v>95168.517230118712</v>
      </c>
      <c r="V290" s="5">
        <f t="shared" si="63"/>
        <v>106152.70147896383</v>
      </c>
      <c r="W290" s="87">
        <f t="shared" si="64"/>
        <v>1.2546314038259205</v>
      </c>
      <c r="X290" s="5">
        <f>'In离子浓度 '!M299</f>
        <v>1.7108992869638814E-3</v>
      </c>
      <c r="Y290" s="85">
        <f>过饱和度!Q288</f>
        <v>6.7591076333859549E+67</v>
      </c>
      <c r="Z290" s="85">
        <f t="shared" si="61"/>
        <v>98434.623082677048</v>
      </c>
    </row>
    <row r="291" spans="6:26" x14ac:dyDescent="0.25">
      <c r="F291" s="5">
        <f>过饱和度!D289</f>
        <v>2.6883487664425849</v>
      </c>
      <c r="G291" s="5">
        <f>'Mg2+离子浓度'!M300</f>
        <v>1.4788034148363893</v>
      </c>
      <c r="H291" s="5">
        <f>过饱和度!H289</f>
        <v>2365664410822.3228</v>
      </c>
      <c r="I291" s="5">
        <f t="shared" si="55"/>
        <v>62244.785346603538</v>
      </c>
      <c r="J291" s="5">
        <f t="shared" si="56"/>
        <v>86894.737111968192</v>
      </c>
      <c r="K291" s="5">
        <f t="shared" si="54"/>
        <v>109020.83049473728</v>
      </c>
      <c r="M291" s="5">
        <f>Gd离子浓度!M300</f>
        <v>2.8267713553258955E-3</v>
      </c>
      <c r="N291" s="5">
        <f>过饱和度!K289</f>
        <v>4.2220804659669814E+21</v>
      </c>
      <c r="O291" s="5">
        <f t="shared" si="57"/>
        <v>85622.628552470385</v>
      </c>
      <c r="P291" s="5">
        <f t="shared" si="58"/>
        <v>95505.028579919192</v>
      </c>
      <c r="Q291" s="87">
        <f t="shared" si="62"/>
        <v>1.1154180874205792</v>
      </c>
      <c r="R291" s="5">
        <f>Nd离子浓度!M300</f>
        <v>8.2458411557551903E-3</v>
      </c>
      <c r="S291" s="5">
        <f>过饱和度!N289</f>
        <v>6.9277676816759547E+20</v>
      </c>
      <c r="T291" s="5">
        <f t="shared" si="59"/>
        <v>84608.696662726914</v>
      </c>
      <c r="U291" s="5">
        <f t="shared" si="60"/>
        <v>95168.524240509403</v>
      </c>
      <c r="V291" s="5">
        <f t="shared" si="63"/>
        <v>106152.69329098803</v>
      </c>
      <c r="W291" s="87">
        <f t="shared" si="64"/>
        <v>1.2546309951344754</v>
      </c>
      <c r="X291" s="5">
        <f>'In离子浓度 '!M300</f>
        <v>1.7302068593340572E-3</v>
      </c>
      <c r="Y291" s="85">
        <f>过饱和度!Q289</f>
        <v>6.9130290183452783E+67</v>
      </c>
      <c r="Z291" s="85">
        <f t="shared" si="61"/>
        <v>98435.070795522013</v>
      </c>
    </row>
    <row r="292" spans="6:26" x14ac:dyDescent="0.25">
      <c r="F292" s="5">
        <f>过饱和度!D290</f>
        <v>2.7183487664425852</v>
      </c>
      <c r="G292" s="5">
        <f>'Mg2+离子浓度'!M301</f>
        <v>1.478795735415237</v>
      </c>
      <c r="H292" s="5">
        <f>过饱和度!H290</f>
        <v>2365709954576.2993</v>
      </c>
      <c r="I292" s="5">
        <f t="shared" si="55"/>
        <v>62244.825225743509</v>
      </c>
      <c r="J292" s="5">
        <f t="shared" si="56"/>
        <v>86894.753607351377</v>
      </c>
      <c r="K292" s="5">
        <f t="shared" si="54"/>
        <v>109020.8156780201</v>
      </c>
      <c r="M292" s="5">
        <f>Gd离子浓度!M301</f>
        <v>2.8267648653076856E-3</v>
      </c>
      <c r="N292" s="5">
        <f>过饱和度!K290</f>
        <v>4.2222255869044321E+21</v>
      </c>
      <c r="O292" s="5">
        <f t="shared" si="57"/>
        <v>85622.6469001519</v>
      </c>
      <c r="P292" s="5">
        <f t="shared" si="58"/>
        <v>95505.034643721956</v>
      </c>
      <c r="Q292" s="87">
        <f t="shared" si="62"/>
        <v>1.1154179192228701</v>
      </c>
      <c r="R292" s="5">
        <f>Nd离子浓度!M301</f>
        <v>8.2458330978777191E-3</v>
      </c>
      <c r="S292" s="5">
        <f>过饱和度!N290</f>
        <v>6.9280149382604888E+20</v>
      </c>
      <c r="T292" s="5">
        <f t="shared" si="59"/>
        <v>84608.717697030719</v>
      </c>
      <c r="U292" s="5">
        <f t="shared" si="60"/>
        <v>95168.531250745698</v>
      </c>
      <c r="V292" s="5">
        <f t="shared" si="63"/>
        <v>106152.68510320346</v>
      </c>
      <c r="W292" s="87">
        <f t="shared" si="64"/>
        <v>1.2546305864523084</v>
      </c>
      <c r="X292" s="5">
        <f>'In离子浓度 '!M301</f>
        <v>1.7495144128367767E-3</v>
      </c>
      <c r="Y292" s="85">
        <f>过饱和度!Q290</f>
        <v>7.0686946081892964E+67</v>
      </c>
      <c r="Z292" s="85">
        <f t="shared" si="61"/>
        <v>98435.513367263527</v>
      </c>
    </row>
    <row r="293" spans="6:26" x14ac:dyDescent="0.25">
      <c r="F293" s="5">
        <f>过饱和度!D291</f>
        <v>2.7383487664425852</v>
      </c>
      <c r="G293" s="5">
        <f>'Mg2+离子浓度'!M302</f>
        <v>1.478789465226684</v>
      </c>
      <c r="H293" s="5">
        <f>过饱和度!H291</f>
        <v>2365733432973.1128</v>
      </c>
      <c r="I293" s="5">
        <f t="shared" si="55"/>
        <v>62244.845783636716</v>
      </c>
      <c r="J293" s="5">
        <f t="shared" si="56"/>
        <v>86894.762110799813</v>
      </c>
      <c r="K293" s="5">
        <f t="shared" si="54"/>
        <v>109020.80615331502</v>
      </c>
      <c r="M293" s="5">
        <f>Gd离子浓度!M302</f>
        <v>2.8267595662421732E-3</v>
      </c>
      <c r="N293" s="5">
        <f>过饱和度!K291</f>
        <v>4.2223073811636342E+21</v>
      </c>
      <c r="O293" s="5">
        <f t="shared" si="57"/>
        <v>85622.657241130539</v>
      </c>
      <c r="P293" s="5">
        <f t="shared" si="58"/>
        <v>95505.038061355255</v>
      </c>
      <c r="Q293" s="87">
        <f t="shared" si="62"/>
        <v>1.1154178244246025</v>
      </c>
      <c r="R293" s="5">
        <f>Nd离子浓度!M302</f>
        <v>8.2458265186547419E-3</v>
      </c>
      <c r="S293" s="5">
        <f>过饱和度!N291</f>
        <v>6.928156609596128E+20</v>
      </c>
      <c r="T293" s="5">
        <f t="shared" si="59"/>
        <v>84608.72974876083</v>
      </c>
      <c r="U293" s="5">
        <f t="shared" si="60"/>
        <v>95168.535267301937</v>
      </c>
      <c r="V293" s="5">
        <f t="shared" si="63"/>
        <v>106152.68056152998</v>
      </c>
      <c r="W293" s="87">
        <f t="shared" si="64"/>
        <v>1.2546303540632542</v>
      </c>
      <c r="X293" s="5">
        <f>'In离子浓度 '!M302</f>
        <v>1.7623858487476358E-3</v>
      </c>
      <c r="Y293" s="85">
        <f>过饱和度!Q291</f>
        <v>7.1733928959251012E+67</v>
      </c>
      <c r="Z293" s="85">
        <f t="shared" si="61"/>
        <v>98435.805483055257</v>
      </c>
    </row>
    <row r="294" spans="6:26" x14ac:dyDescent="0.25">
      <c r="F294" s="5">
        <f>过饱和度!D292</f>
        <v>2.788348766442585</v>
      </c>
      <c r="G294" s="5">
        <f>'Mg2+离子浓度'!M303</f>
        <v>1.4787795512301267</v>
      </c>
      <c r="H294" s="5">
        <f>过饱和度!H292</f>
        <v>2365826599129.1284</v>
      </c>
      <c r="I294" s="5">
        <f t="shared" si="55"/>
        <v>62244.927358596193</v>
      </c>
      <c r="J294" s="5">
        <f t="shared" si="56"/>
        <v>86894.795852976298</v>
      </c>
      <c r="K294" s="5">
        <f t="shared" si="54"/>
        <v>109020.78057460516</v>
      </c>
      <c r="M294" s="5">
        <f>Gd离子浓度!M303</f>
        <v>2.8267511876996342E-3</v>
      </c>
      <c r="N294" s="5">
        <f>过饱和度!K292</f>
        <v>4.2225867522674466E+21</v>
      </c>
      <c r="O294" s="5">
        <f t="shared" si="57"/>
        <v>85622.692559506395</v>
      </c>
      <c r="P294" s="5">
        <f t="shared" si="58"/>
        <v>95505.049733870866</v>
      </c>
      <c r="Q294" s="87">
        <f t="shared" si="62"/>
        <v>1.1154175006526033</v>
      </c>
      <c r="R294" s="5">
        <f>Nd离子浓度!M303</f>
        <v>8.2458161159981221E-3</v>
      </c>
      <c r="S294" s="5">
        <f>过饱和度!N292</f>
        <v>6.9286268101924304E+20</v>
      </c>
      <c r="T294" s="5">
        <f t="shared" si="59"/>
        <v>84608.769746030128</v>
      </c>
      <c r="U294" s="5">
        <f t="shared" si="60"/>
        <v>95168.548597441695</v>
      </c>
      <c r="V294" s="5">
        <f t="shared" si="63"/>
        <v>106152.66461729423</v>
      </c>
      <c r="W294" s="87">
        <f t="shared" si="64"/>
        <v>1.2546295725127825</v>
      </c>
      <c r="X294" s="5">
        <f>'In离子浓度 '!M303</f>
        <v>1.7945656900123623E-3</v>
      </c>
      <c r="Y294" s="85">
        <f>过饱和度!Q292</f>
        <v>7.4387744081607141E+67</v>
      </c>
      <c r="Z294" s="85">
        <f t="shared" si="61"/>
        <v>98436.526880426405</v>
      </c>
    </row>
    <row r="295" spans="6:26" x14ac:dyDescent="0.25">
      <c r="F295" s="5">
        <f>过饱和度!D293</f>
        <v>2.8383487664425853</v>
      </c>
      <c r="G295" s="5">
        <f>'Mg2+离子浓度'!M304</f>
        <v>1.4787696373000345</v>
      </c>
      <c r="H295" s="5">
        <f>过饱和度!H293</f>
        <v>2365919765440.4731</v>
      </c>
      <c r="I295" s="5">
        <f t="shared" si="55"/>
        <v>62245.008930248005</v>
      </c>
      <c r="J295" s="5">
        <f t="shared" si="56"/>
        <v>86894.8295937535</v>
      </c>
      <c r="K295" s="5">
        <f t="shared" si="54"/>
        <v>109020.75499666532</v>
      </c>
      <c r="M295" s="5">
        <f>Gd离子浓度!M304</f>
        <v>2.8267428091819299E-3</v>
      </c>
      <c r="N295" s="5">
        <f>过饱和度!K293</f>
        <v>4.2228661324487385E+21</v>
      </c>
      <c r="O295" s="5">
        <f t="shared" si="57"/>
        <v>85622.727876566889</v>
      </c>
      <c r="P295" s="5">
        <f t="shared" si="58"/>
        <v>95505.061405948392</v>
      </c>
      <c r="Q295" s="87">
        <f t="shared" si="62"/>
        <v>1.11541717689289</v>
      </c>
      <c r="R295" s="5">
        <f>Nd离子浓度!M304</f>
        <v>8.2458057133546273E-3</v>
      </c>
      <c r="S295" s="5">
        <f>过饱和度!N293</f>
        <v>6.929097027264436E+20</v>
      </c>
      <c r="T295" s="5">
        <f t="shared" si="59"/>
        <v>84608.809741835707</v>
      </c>
      <c r="U295" s="5">
        <f t="shared" si="60"/>
        <v>95168.561927089206</v>
      </c>
      <c r="V295" s="5">
        <f t="shared" si="63"/>
        <v>106152.64867367002</v>
      </c>
      <c r="W295" s="87">
        <f t="shared" si="64"/>
        <v>1.2546287909919827</v>
      </c>
      <c r="X295" s="5">
        <f>'In离子浓度 '!M304</f>
        <v>1.8267454906800873E-3</v>
      </c>
      <c r="Y295" s="85">
        <f>过饱和度!Q293</f>
        <v>7.7090133352417447E+67</v>
      </c>
      <c r="Z295" s="85">
        <f t="shared" si="61"/>
        <v>98437.235019446787</v>
      </c>
    </row>
    <row r="296" spans="6:26" x14ac:dyDescent="0.25">
      <c r="F296" s="5">
        <f>过饱和度!D294</f>
        <v>2.8883487664425851</v>
      </c>
      <c r="G296" s="5">
        <f>'Mg2+离子浓度'!M305</f>
        <v>1.4787597234364065</v>
      </c>
      <c r="H296" s="5">
        <f>过饱和度!H294</f>
        <v>2366012931907.0703</v>
      </c>
      <c r="I296" s="5">
        <f t="shared" si="55"/>
        <v>62245.090498592312</v>
      </c>
      <c r="J296" s="5">
        <f t="shared" si="56"/>
        <v>86894.863333131507</v>
      </c>
      <c r="K296" s="5">
        <f t="shared" si="54"/>
        <v>109020.72941949531</v>
      </c>
      <c r="M296" s="5">
        <f>Gd离子浓度!M305</f>
        <v>2.8267344306890595E-3</v>
      </c>
      <c r="N296" s="5">
        <f>过饱和度!K294</f>
        <v>4.2231455217073888E+21</v>
      </c>
      <c r="O296" s="5">
        <f t="shared" si="57"/>
        <v>85622.763192312108</v>
      </c>
      <c r="P296" s="5">
        <f t="shared" si="58"/>
        <v>95505.073077587833</v>
      </c>
      <c r="Q296" s="87">
        <f t="shared" si="62"/>
        <v>1.1154168531454616</v>
      </c>
      <c r="R296" s="5">
        <f>Nd离子浓度!M305</f>
        <v>8.2457953107242573E-3</v>
      </c>
      <c r="S296" s="5">
        <f>过饱和度!N294</f>
        <v>6.9295672608120255E+20</v>
      </c>
      <c r="T296" s="5">
        <f t="shared" si="59"/>
        <v>84608.849736177697</v>
      </c>
      <c r="U296" s="5">
        <f t="shared" si="60"/>
        <v>95168.575256244498</v>
      </c>
      <c r="V296" s="5">
        <f t="shared" si="63"/>
        <v>106152.63273065728</v>
      </c>
      <c r="W296" s="87">
        <f t="shared" si="64"/>
        <v>1.2546280095008515</v>
      </c>
      <c r="X296" s="5">
        <f>'In离子浓度 '!M305</f>
        <v>1.858925250750861E-3</v>
      </c>
      <c r="Y296" s="85">
        <f>过饱和度!Q294</f>
        <v>7.9841116550163893E+67</v>
      </c>
      <c r="Z296" s="85">
        <f t="shared" si="61"/>
        <v>98437.930371915325</v>
      </c>
    </row>
    <row r="297" spans="6:26" x14ac:dyDescent="0.25">
      <c r="F297" s="5">
        <f>过饱和度!D295</f>
        <v>2.9314977975126539</v>
      </c>
      <c r="G297" s="5">
        <f>'Mg2+离子浓度'!M306</f>
        <v>1.4787505138410106</v>
      </c>
      <c r="H297" s="5">
        <f>过饱和度!H295</f>
        <v>2366089418326.8633</v>
      </c>
      <c r="I297" s="5">
        <f t="shared" si="55"/>
        <v>62245.15746078454</v>
      </c>
      <c r="J297" s="5">
        <f t="shared" si="56"/>
        <v>86894.891030896324</v>
      </c>
      <c r="K297" s="5">
        <f t="shared" si="54"/>
        <v>109020.70754818863</v>
      </c>
      <c r="M297" s="5">
        <f>Gd离子浓度!M306</f>
        <v>2.8267266473645295E-3</v>
      </c>
      <c r="N297" s="5">
        <f>过饱和度!K295</f>
        <v>4.2233781320161842E+21</v>
      </c>
      <c r="O297" s="5">
        <f t="shared" si="57"/>
        <v>85622.792593161605</v>
      </c>
      <c r="P297" s="5">
        <f t="shared" si="58"/>
        <v>95505.082794387563</v>
      </c>
      <c r="Q297" s="87">
        <f t="shared" si="62"/>
        <v>1.1154165836213945</v>
      </c>
      <c r="R297" s="5">
        <f>Nd离子浓度!M306</f>
        <v>8.2457856470308875E-3</v>
      </c>
      <c r="S297" s="5">
        <f>过饱和度!N295</f>
        <v>6.9299599003251651E+20</v>
      </c>
      <c r="T297" s="5">
        <f t="shared" si="59"/>
        <v>84608.883128790942</v>
      </c>
      <c r="U297" s="5">
        <f t="shared" si="60"/>
        <v>95168.58638519849</v>
      </c>
      <c r="V297" s="5">
        <f t="shared" si="63"/>
        <v>106152.61949385566</v>
      </c>
      <c r="W297" s="87">
        <f t="shared" si="64"/>
        <v>1.2546273578894904</v>
      </c>
      <c r="X297" s="5">
        <f>'In离子浓度 '!M306</f>
        <v>1.886695572798081E-3</v>
      </c>
      <c r="Y297" s="85">
        <f>过饱和度!Q295</f>
        <v>8.2253926961345503E+67</v>
      </c>
      <c r="Z297" s="85">
        <f t="shared" si="61"/>
        <v>98438.520437431827</v>
      </c>
    </row>
    <row r="298" spans="6:26" x14ac:dyDescent="0.25">
      <c r="F298" s="5">
        <f>过饱和度!D296</f>
        <v>2.9314977976126539</v>
      </c>
      <c r="H298" s="5">
        <f>过饱和度!H296</f>
        <v>2366098888156.1919</v>
      </c>
      <c r="I298" s="5">
        <f t="shared" si="55"/>
        <v>62245.165751252127</v>
      </c>
      <c r="J298" s="5">
        <f t="shared" si="56"/>
        <v>86894.894460104901</v>
      </c>
      <c r="K298" s="5">
        <f t="shared" ref="K298:K361" si="65">J298*W298</f>
        <v>109020.70644742559</v>
      </c>
      <c r="M298" s="5">
        <f>Gd离子浓度!M307</f>
        <v>2.8267304230756556E-3</v>
      </c>
      <c r="N298" s="5">
        <f>过饱和度!K296</f>
        <v>4.2234006660329389E+21</v>
      </c>
      <c r="O298" s="5">
        <f t="shared" si="57"/>
        <v>85622.795441264709</v>
      </c>
      <c r="P298" s="5">
        <f t="shared" si="58"/>
        <v>95505.083735667969</v>
      </c>
      <c r="Q298" s="87">
        <f t="shared" ref="Q298:Q361" si="66">P298/O298</f>
        <v>1.1154165575122139</v>
      </c>
      <c r="R298" s="5">
        <f>Nd离子浓度!M307</f>
        <v>8.2457966609070336E-3</v>
      </c>
      <c r="S298" s="5">
        <f>过饱和度!N296</f>
        <v>6.9299968752811324E+20</v>
      </c>
      <c r="T298" s="5">
        <f t="shared" si="59"/>
        <v>84608.886273278345</v>
      </c>
      <c r="U298" s="5">
        <f t="shared" si="60"/>
        <v>95168.587433180262</v>
      </c>
      <c r="V298" s="5">
        <f t="shared" ref="V298:V361" si="67">U298*Q298</f>
        <v>106152.61817801808</v>
      </c>
      <c r="W298" s="87">
        <f t="shared" ref="W298:W361" si="68">V298/T298</f>
        <v>1.2546272957092901</v>
      </c>
      <c r="X298" s="5">
        <f>'In离子浓度 '!M307</f>
        <v>1.8866955726916359E-3</v>
      </c>
      <c r="Y298" s="85">
        <f>过饱和度!Q296</f>
        <v>8.2254584955086692E+67</v>
      </c>
      <c r="Z298" s="85">
        <f t="shared" si="61"/>
        <v>98438.520595930386</v>
      </c>
    </row>
    <row r="299" spans="6:26" x14ac:dyDescent="0.25">
      <c r="F299" s="5">
        <f>过饱和度!D297</f>
        <v>2.931497797912654</v>
      </c>
      <c r="H299" s="5">
        <f>过饱和度!H297</f>
        <v>2366127301159.7686</v>
      </c>
      <c r="I299" s="5">
        <f t="shared" si="55"/>
        <v>62245.190625519179</v>
      </c>
      <c r="J299" s="5">
        <f t="shared" si="56"/>
        <v>86894.904748913468</v>
      </c>
      <c r="K299" s="5">
        <f t="shared" si="65"/>
        <v>109020.70314497258</v>
      </c>
      <c r="M299" s="5">
        <f>Gd离子浓度!M308</f>
        <v>2.8267417506841271E-3</v>
      </c>
      <c r="N299" s="5">
        <f>过饱和度!K297</f>
        <v>4.223468275932676E+21</v>
      </c>
      <c r="O299" s="5">
        <f t="shared" si="57"/>
        <v>85622.803986470011</v>
      </c>
      <c r="P299" s="5">
        <f t="shared" si="58"/>
        <v>95505.08655980519</v>
      </c>
      <c r="Q299" s="87">
        <f t="shared" si="66"/>
        <v>1.1154164791764676</v>
      </c>
      <c r="R299" s="5">
        <f>Nd离子浓度!M308</f>
        <v>8.245829703125351E-3</v>
      </c>
      <c r="S299" s="5">
        <f>过饱和度!N297</f>
        <v>6.9301078123598997E+20</v>
      </c>
      <c r="T299" s="5">
        <f t="shared" si="59"/>
        <v>84608.895707672753</v>
      </c>
      <c r="U299" s="5">
        <f t="shared" si="60"/>
        <v>95168.590577436116</v>
      </c>
      <c r="V299" s="5">
        <f t="shared" si="67"/>
        <v>106152.61423007054</v>
      </c>
      <c r="W299" s="87">
        <f t="shared" si="68"/>
        <v>1.2546271091497545</v>
      </c>
      <c r="X299" s="5">
        <f>'In离子浓度 '!M308</f>
        <v>1.8866955725072674E-3</v>
      </c>
      <c r="Y299" s="85">
        <f>过饱和度!Q297</f>
        <v>8.2256559231426326E+67</v>
      </c>
      <c r="Z299" s="85">
        <f t="shared" si="61"/>
        <v>98438.521071489391</v>
      </c>
    </row>
    <row r="300" spans="6:26" x14ac:dyDescent="0.25">
      <c r="F300" s="5">
        <f>过饱和度!D298</f>
        <v>2.931497798312654</v>
      </c>
      <c r="H300" s="5">
        <f>过饱和度!H298</f>
        <v>2366165186339.2227</v>
      </c>
      <c r="I300" s="5">
        <f t="shared" si="55"/>
        <v>62245.223791738848</v>
      </c>
      <c r="J300" s="5">
        <f t="shared" si="56"/>
        <v>86894.918467539712</v>
      </c>
      <c r="K300" s="5">
        <f t="shared" si="65"/>
        <v>109020.69874167992</v>
      </c>
      <c r="M300" s="5">
        <f>Gd离子浓度!M309</f>
        <v>2.826756854278017E-3</v>
      </c>
      <c r="N300" s="5">
        <f>过饱和度!K298</f>
        <v>4.2235584255117335E+21</v>
      </c>
      <c r="O300" s="5">
        <f t="shared" si="57"/>
        <v>85622.815380237778</v>
      </c>
      <c r="P300" s="5">
        <f t="shared" si="58"/>
        <v>95505.090325374302</v>
      </c>
      <c r="Q300" s="87">
        <f t="shared" si="66"/>
        <v>1.1154163747273533</v>
      </c>
      <c r="R300" s="5">
        <f>Nd离子浓度!M309</f>
        <v>8.2458737595603755E-3</v>
      </c>
      <c r="S300" s="5">
        <f>过饱和度!N298</f>
        <v>6.9302557332998062E+20</v>
      </c>
      <c r="T300" s="5">
        <f t="shared" si="59"/>
        <v>84608.908287028506</v>
      </c>
      <c r="U300" s="5">
        <f t="shared" si="60"/>
        <v>95168.594769831267</v>
      </c>
      <c r="V300" s="5">
        <f t="shared" si="67"/>
        <v>106152.60896606174</v>
      </c>
      <c r="W300" s="87">
        <f t="shared" si="68"/>
        <v>1.2546268604004212</v>
      </c>
      <c r="X300" s="5">
        <f>'In离子浓度 '!M309</f>
        <v>1.8866955722943769E-3</v>
      </c>
      <c r="Y300" s="85">
        <f>过饱和度!Q298</f>
        <v>8.2259191726897303E+67</v>
      </c>
      <c r="Z300" s="85">
        <f t="shared" si="61"/>
        <v>98438.521705580555</v>
      </c>
    </row>
    <row r="301" spans="6:26" x14ac:dyDescent="0.25">
      <c r="F301" s="5">
        <f>过饱和度!D299</f>
        <v>2.931497798512654</v>
      </c>
      <c r="H301" s="5">
        <f>过饱和度!H299</f>
        <v>2366184127981.6069</v>
      </c>
      <c r="I301" s="5">
        <f t="shared" si="55"/>
        <v>62245.240373805878</v>
      </c>
      <c r="J301" s="5">
        <f t="shared" si="56"/>
        <v>86894.925326419587</v>
      </c>
      <c r="K301" s="5">
        <f t="shared" si="65"/>
        <v>109020.69654009864</v>
      </c>
      <c r="M301" s="5">
        <f>Gd离子浓度!M310</f>
        <v>2.8267644059197538E-3</v>
      </c>
      <c r="N301" s="5">
        <f>过饱和度!K299</f>
        <v>4.2236034984548143E+21</v>
      </c>
      <c r="O301" s="5">
        <f t="shared" si="57"/>
        <v>85622.821076792156</v>
      </c>
      <c r="P301" s="5">
        <f t="shared" si="58"/>
        <v>95505.092208049842</v>
      </c>
      <c r="Q301" s="87">
        <f t="shared" si="66"/>
        <v>1.115416322505826</v>
      </c>
      <c r="R301" s="5">
        <f>Nd离子浓度!M310</f>
        <v>8.2458957875851859E-3</v>
      </c>
      <c r="S301" s="5">
        <f>过饱和度!N299</f>
        <v>6.9303296909585456E+20</v>
      </c>
      <c r="T301" s="5">
        <f t="shared" si="59"/>
        <v>84608.914576361029</v>
      </c>
      <c r="U301" s="5">
        <f t="shared" si="60"/>
        <v>95168.596865913583</v>
      </c>
      <c r="V301" s="5">
        <f t="shared" si="67"/>
        <v>106152.60633421681</v>
      </c>
      <c r="W301" s="87">
        <f t="shared" si="68"/>
        <v>1.2546267360327878</v>
      </c>
      <c r="X301" s="5">
        <f>'In离子浓度 '!M310</f>
        <v>1.8866955721438402E-3</v>
      </c>
      <c r="Y301" s="85">
        <f>过饱和度!Q299</f>
        <v>8.2260507913143754E+67</v>
      </c>
      <c r="Z301" s="85">
        <f t="shared" si="61"/>
        <v>98438.522022603589</v>
      </c>
    </row>
    <row r="302" spans="6:26" x14ac:dyDescent="0.25">
      <c r="F302" s="5">
        <f>过饱和度!D300</f>
        <v>2.9314978075126539</v>
      </c>
      <c r="H302" s="5">
        <f>过饱和度!H300</f>
        <v>2367036750143.0083</v>
      </c>
      <c r="I302" s="5">
        <f t="shared" si="55"/>
        <v>62245.986636821159</v>
      </c>
      <c r="J302" s="5">
        <f t="shared" si="56"/>
        <v>86895.234003636069</v>
      </c>
      <c r="K302" s="5">
        <f t="shared" si="65"/>
        <v>109020.59746753064</v>
      </c>
      <c r="M302" s="5">
        <f>Gd离子浓度!M311</f>
        <v>2.8271042500550543E-3</v>
      </c>
      <c r="N302" s="5">
        <f>过饱和度!K300</f>
        <v>4.225632466359108E+21</v>
      </c>
      <c r="O302" s="5">
        <f t="shared" si="57"/>
        <v>85623.077442032052</v>
      </c>
      <c r="P302" s="5">
        <f t="shared" si="58"/>
        <v>95505.176935063704</v>
      </c>
      <c r="Q302" s="87">
        <f t="shared" si="66"/>
        <v>1.1154139723571832</v>
      </c>
      <c r="R302" s="5">
        <f>Nd离子浓度!M311</f>
        <v>8.2468870737964044E-3</v>
      </c>
      <c r="S302" s="5">
        <f>过饱和度!N300</f>
        <v>6.9336588817598094E+20</v>
      </c>
      <c r="T302" s="5">
        <f t="shared" si="59"/>
        <v>84609.197616192672</v>
      </c>
      <c r="U302" s="5">
        <f t="shared" si="60"/>
        <v>95168.691196125816</v>
      </c>
      <c r="V302" s="5">
        <f t="shared" si="67"/>
        <v>106152.48789110479</v>
      </c>
      <c r="W302" s="87">
        <f t="shared" si="68"/>
        <v>1.2546211390945647</v>
      </c>
      <c r="X302" s="5">
        <f>'In离子浓度 '!M311</f>
        <v>1.8866955711340104E-3</v>
      </c>
      <c r="Y302" s="85">
        <f>过饱和度!Q300</f>
        <v>8.2319765942471976E+67</v>
      </c>
      <c r="Z302" s="85">
        <f t="shared" si="61"/>
        <v>98438.536290428528</v>
      </c>
    </row>
    <row r="303" spans="6:26" x14ac:dyDescent="0.25">
      <c r="F303" s="5">
        <f>过饱和度!D301</f>
        <v>2.9314978975126538</v>
      </c>
      <c r="H303" s="5">
        <f>过饱和度!H301</f>
        <v>2375574412199.6025</v>
      </c>
      <c r="I303" s="5">
        <f t="shared" si="55"/>
        <v>62253.443429101499</v>
      </c>
      <c r="J303" s="5">
        <f t="shared" si="56"/>
        <v>86898.318218070242</v>
      </c>
      <c r="K303" s="5">
        <f t="shared" si="65"/>
        <v>109019.60737259849</v>
      </c>
      <c r="M303" s="5">
        <f>Gd离子浓度!M312</f>
        <v>2.8305027157539656E-3</v>
      </c>
      <c r="N303" s="5">
        <f>过饱和度!K301</f>
        <v>4.2459627511003601E+21</v>
      </c>
      <c r="O303" s="5">
        <f t="shared" si="57"/>
        <v>85625.639084815484</v>
      </c>
      <c r="P303" s="5">
        <f t="shared" si="58"/>
        <v>95506.023531234314</v>
      </c>
      <c r="Q303" s="87">
        <f t="shared" si="66"/>
        <v>1.1153904899516363</v>
      </c>
      <c r="R303" s="5">
        <f>Nd离子浓度!M312</f>
        <v>8.2567999662205432E-3</v>
      </c>
      <c r="S303" s="5">
        <f>过饱和度!N301</f>
        <v>6.9670173813692577E+20</v>
      </c>
      <c r="T303" s="5">
        <f t="shared" si="59"/>
        <v>84612.025781448436</v>
      </c>
      <c r="U303" s="5">
        <f t="shared" si="60"/>
        <v>95169.633741829166</v>
      </c>
      <c r="V303" s="5">
        <f t="shared" si="67"/>
        <v>106151.30440781661</v>
      </c>
      <c r="W303" s="87">
        <f t="shared" si="68"/>
        <v>1.2545652160841037</v>
      </c>
      <c r="X303" s="5">
        <f>'In离子浓度 '!M312</f>
        <v>1.8866955679406484E-3</v>
      </c>
      <c r="Y303" s="85">
        <f>过饱和度!Q301</f>
        <v>8.291431918775632E+67</v>
      </c>
      <c r="Z303" s="85">
        <f t="shared" si="61"/>
        <v>98438.678867170194</v>
      </c>
    </row>
    <row r="304" spans="6:26" x14ac:dyDescent="0.25">
      <c r="F304" s="5">
        <f>过饱和度!D302</f>
        <v>2.9314987975126541</v>
      </c>
      <c r="H304" s="5">
        <f>过饱和度!H302</f>
        <v>2462083422671.7183</v>
      </c>
      <c r="I304" s="5">
        <f t="shared" si="55"/>
        <v>62327.418798317645</v>
      </c>
      <c r="J304" s="5">
        <f t="shared" si="56"/>
        <v>86928.901202362511</v>
      </c>
      <c r="K304" s="5">
        <f t="shared" si="65"/>
        <v>109009.76983341441</v>
      </c>
      <c r="M304" s="5">
        <f>Gd离子浓度!M313</f>
        <v>2.8644874493305998E-3</v>
      </c>
      <c r="N304" s="5">
        <f>过饱和度!K302</f>
        <v>4.4533258348367236E+21</v>
      </c>
      <c r="O304" s="5">
        <f t="shared" si="57"/>
        <v>85651.051983429657</v>
      </c>
      <c r="P304" s="5">
        <f t="shared" si="58"/>
        <v>95514.421263363969</v>
      </c>
      <c r="Q304" s="87">
        <f t="shared" si="66"/>
        <v>1.1151575964512672</v>
      </c>
      <c r="R304" s="5">
        <f>Nd离子浓度!M313</f>
        <v>8.3559289856366299E-3</v>
      </c>
      <c r="S304" s="5">
        <f>过饱和度!N302</f>
        <v>7.3072642958872386E+20</v>
      </c>
      <c r="T304" s="5">
        <f t="shared" si="59"/>
        <v>84640.081592558709</v>
      </c>
      <c r="U304" s="5">
        <f t="shared" si="60"/>
        <v>95178.982731826196</v>
      </c>
      <c r="V304" s="5">
        <f t="shared" si="67"/>
        <v>106139.56561589996</v>
      </c>
      <c r="W304" s="87">
        <f t="shared" si="68"/>
        <v>1.2540106722348838</v>
      </c>
      <c r="X304" s="5">
        <f>'In离子浓度 '!M313</f>
        <v>1.8866955578423507E-3</v>
      </c>
      <c r="Y304" s="85">
        <f>过饱和度!Q302</f>
        <v>8.9059329948931664E+67</v>
      </c>
      <c r="Z304" s="85">
        <f t="shared" si="61"/>
        <v>98440.094260350539</v>
      </c>
    </row>
    <row r="305" spans="6:26" x14ac:dyDescent="0.25">
      <c r="F305" s="5">
        <f>过饱和度!D303</f>
        <v>2.9315052843246181</v>
      </c>
      <c r="H305" s="5">
        <f>过饱和度!H303</f>
        <v>3148488227889.6953</v>
      </c>
      <c r="I305" s="5">
        <f t="shared" si="55"/>
        <v>62830.88568983016</v>
      </c>
      <c r="J305" s="5">
        <f t="shared" si="56"/>
        <v>87136.369495791907</v>
      </c>
      <c r="K305" s="5">
        <f t="shared" si="65"/>
        <v>108942.08036583033</v>
      </c>
      <c r="M305" s="5">
        <f>Gd离子浓度!M314</f>
        <v>3.1094349109652732E-3</v>
      </c>
      <c r="N305" s="5">
        <f>过饱和度!K303</f>
        <v>6.1809909413299429E+21</v>
      </c>
      <c r="O305" s="5">
        <f t="shared" si="57"/>
        <v>85824.013980016185</v>
      </c>
      <c r="P305" s="5">
        <f t="shared" si="58"/>
        <v>95571.530299170088</v>
      </c>
      <c r="Q305" s="87">
        <f t="shared" si="66"/>
        <v>1.1135756283949103</v>
      </c>
      <c r="R305" s="5">
        <f>Nd离子浓度!M314</f>
        <v>9.0704084097773235E-3</v>
      </c>
      <c r="S305" s="5">
        <f>过饱和度!N303</f>
        <v>1.0142056040383785E+21</v>
      </c>
      <c r="T305" s="5">
        <f t="shared" si="59"/>
        <v>84830.976800712306</v>
      </c>
      <c r="U305" s="5">
        <f t="shared" si="60"/>
        <v>95242.536587218347</v>
      </c>
      <c r="V305" s="5">
        <f t="shared" si="67"/>
        <v>106059.7675300369</v>
      </c>
      <c r="W305" s="87">
        <f t="shared" si="68"/>
        <v>1.2502480995732959</v>
      </c>
      <c r="X305" s="5">
        <f>'In离子浓度 '!M314</f>
        <v>1.8866955307315369E-3</v>
      </c>
      <c r="Y305" s="85">
        <f>过饱和度!Q303</f>
        <v>1.455987302942575E+68</v>
      </c>
      <c r="Z305" s="85">
        <f t="shared" si="61"/>
        <v>98449.773793012137</v>
      </c>
    </row>
    <row r="306" spans="6:26" x14ac:dyDescent="0.25">
      <c r="F306" s="5">
        <f>过饱和度!D304</f>
        <v>2.931507797512654</v>
      </c>
      <c r="H306" s="5">
        <f>过饱和度!H304</f>
        <v>3148487677492.3955</v>
      </c>
      <c r="I306" s="5">
        <f t="shared" si="55"/>
        <v>62830.885335088475</v>
      </c>
      <c r="J306" s="5">
        <f t="shared" si="56"/>
        <v>87136.369350023058</v>
      </c>
      <c r="K306" s="5">
        <f t="shared" si="65"/>
        <v>108942.08038681728</v>
      </c>
      <c r="M306" s="5">
        <f>Gd离子浓度!M315</f>
        <v>3.109434845623853E-3</v>
      </c>
      <c r="N306" s="5">
        <f>过饱和度!K304</f>
        <v>6.1809896313407616E+21</v>
      </c>
      <c r="O306" s="5">
        <f t="shared" si="57"/>
        <v>85824.013869180271</v>
      </c>
      <c r="P306" s="5">
        <f t="shared" si="58"/>
        <v>95571.530262599961</v>
      </c>
      <c r="Q306" s="87">
        <f t="shared" si="66"/>
        <v>1.1135756294069119</v>
      </c>
      <c r="R306" s="5">
        <f>Nd离子浓度!M315</f>
        <v>9.0704083286505151E-3</v>
      </c>
      <c r="S306" s="5">
        <f>过饱和度!N304</f>
        <v>1.0142054013305494E+21</v>
      </c>
      <c r="T306" s="5">
        <f t="shared" si="59"/>
        <v>84830.976685378089</v>
      </c>
      <c r="U306" s="5">
        <f t="shared" si="60"/>
        <v>95242.536548851087</v>
      </c>
      <c r="V306" s="5">
        <f t="shared" si="67"/>
        <v>106059.76758369766</v>
      </c>
      <c r="W306" s="87">
        <f t="shared" si="68"/>
        <v>1.2502481019056648</v>
      </c>
      <c r="X306" s="5">
        <f>'In离子浓度 '!M315</f>
        <v>1.8866971314503303E-3</v>
      </c>
      <c r="Y306" s="85">
        <f>过饱和度!Q304</f>
        <v>1.4559892175662816E+68</v>
      </c>
      <c r="Z306" s="85">
        <f t="shared" si="61"/>
        <v>98449.773818786518</v>
      </c>
    </row>
    <row r="307" spans="6:26" x14ac:dyDescent="0.25">
      <c r="F307" s="5">
        <f>过饱和度!D305</f>
        <v>2.9315177975126541</v>
      </c>
      <c r="H307" s="5">
        <f>过饱和度!H305</f>
        <v>3148486597990.9727</v>
      </c>
      <c r="I307" s="5">
        <f t="shared" si="55"/>
        <v>62830.884639328746</v>
      </c>
      <c r="J307" s="5">
        <f t="shared" si="56"/>
        <v>87136.369064124607</v>
      </c>
      <c r="K307" s="5">
        <f t="shared" si="65"/>
        <v>108942.08042610688</v>
      </c>
      <c r="M307" s="5">
        <f>Gd离子浓度!M316</f>
        <v>3.1094347152843481E-3</v>
      </c>
      <c r="N307" s="5">
        <f>过饱和度!K305</f>
        <v>6.1809870724322956E+21</v>
      </c>
      <c r="O307" s="5">
        <f t="shared" si="57"/>
        <v>85824.013652675392</v>
      </c>
      <c r="P307" s="5">
        <f t="shared" si="58"/>
        <v>95571.530191164537</v>
      </c>
      <c r="Q307" s="87">
        <f t="shared" si="66"/>
        <v>1.1135756313837379</v>
      </c>
      <c r="R307" s="5">
        <f>Nd离子浓度!M316</f>
        <v>9.0704081668231719E-3</v>
      </c>
      <c r="S307" s="5">
        <f>过饱和度!N305</f>
        <v>1.0142050058711861E+21</v>
      </c>
      <c r="T307" s="5">
        <f t="shared" si="59"/>
        <v>84830.976460374412</v>
      </c>
      <c r="U307" s="5">
        <f t="shared" si="60"/>
        <v>95242.536474000997</v>
      </c>
      <c r="V307" s="5">
        <f t="shared" si="67"/>
        <v>106059.76768862436</v>
      </c>
      <c r="W307" s="87">
        <f t="shared" si="68"/>
        <v>1.2502481064586846</v>
      </c>
      <c r="X307" s="5">
        <f>'In离子浓度 '!M316</f>
        <v>1.8867035342102429E-3</v>
      </c>
      <c r="Y307" s="85">
        <f>过饱和度!Q305</f>
        <v>1.455998016279038E+68</v>
      </c>
      <c r="Z307" s="85">
        <f t="shared" si="61"/>
        <v>98449.773937233025</v>
      </c>
    </row>
    <row r="308" spans="6:26" x14ac:dyDescent="0.25">
      <c r="F308" s="5">
        <f>过饱和度!D306</f>
        <v>2.9315477975126538</v>
      </c>
      <c r="H308" s="5">
        <f>过饱和度!H306</f>
        <v>3148484775026.4893</v>
      </c>
      <c r="I308" s="5">
        <f t="shared" si="55"/>
        <v>62830.883464391976</v>
      </c>
      <c r="J308" s="5">
        <f t="shared" si="56"/>
        <v>87136.368581324903</v>
      </c>
      <c r="K308" s="5">
        <f t="shared" si="65"/>
        <v>108942.08048761394</v>
      </c>
      <c r="M308" s="5">
        <f>Gd离子浓度!M317</f>
        <v>3.1094344895297122E-3</v>
      </c>
      <c r="N308" s="5">
        <f>过饱和度!K306</f>
        <v>6.1809827780479093E+21</v>
      </c>
      <c r="O308" s="5">
        <f t="shared" si="57"/>
        <v>85824.013289334616</v>
      </c>
      <c r="P308" s="5">
        <f t="shared" si="58"/>
        <v>95571.530071280853</v>
      </c>
      <c r="Q308" s="87">
        <f t="shared" si="66"/>
        <v>1.113575634701268</v>
      </c>
      <c r="R308" s="5">
        <f>Nd离子浓度!M317</f>
        <v>9.0704078865299961E-3</v>
      </c>
      <c r="S308" s="5">
        <f>过饱和度!N306</f>
        <v>1.0142043435222071E+21</v>
      </c>
      <c r="T308" s="5">
        <f t="shared" si="59"/>
        <v>84830.976083518923</v>
      </c>
      <c r="U308" s="5">
        <f t="shared" si="60"/>
        <v>95242.536348635636</v>
      </c>
      <c r="V308" s="5">
        <f t="shared" si="67"/>
        <v>106059.76786499051</v>
      </c>
      <c r="W308" s="87">
        <f t="shared" si="68"/>
        <v>1.2502481140918518</v>
      </c>
      <c r="X308" s="5">
        <f>'In离子浓度 '!M317</f>
        <v>1.8867227851699919E-3</v>
      </c>
      <c r="Y308" s="85">
        <f>过饱和度!Q306</f>
        <v>1.4560259171581671E+68</v>
      </c>
      <c r="Z308" s="85">
        <f t="shared" si="61"/>
        <v>98449.774312824229</v>
      </c>
    </row>
    <row r="309" spans="6:26" x14ac:dyDescent="0.25">
      <c r="F309" s="5">
        <f>过饱和度!D307</f>
        <v>2.931577797512654</v>
      </c>
      <c r="H309" s="5">
        <f>过饱和度!H307</f>
        <v>3148482952063.085</v>
      </c>
      <c r="I309" s="5">
        <f t="shared" si="55"/>
        <v>62830.882289455178</v>
      </c>
      <c r="J309" s="5">
        <f t="shared" si="56"/>
        <v>87136.36809852517</v>
      </c>
      <c r="K309" s="5">
        <f t="shared" si="65"/>
        <v>108942.08054912098</v>
      </c>
      <c r="M309" s="5">
        <f>Gd离子浓度!M318</f>
        <v>3.1094342637750928E-3</v>
      </c>
      <c r="N309" s="5">
        <f>过饱和度!K307</f>
        <v>6.1809784836665754E+21</v>
      </c>
      <c r="O309" s="5">
        <f t="shared" si="57"/>
        <v>85824.012925993855</v>
      </c>
      <c r="P309" s="5">
        <f t="shared" si="58"/>
        <v>95571.529951397169</v>
      </c>
      <c r="Q309" s="87">
        <f t="shared" si="66"/>
        <v>1.113575638018798</v>
      </c>
      <c r="R309" s="5">
        <f>Nd离子浓度!M318</f>
        <v>9.0704076062368254E-3</v>
      </c>
      <c r="S309" s="5">
        <f>过饱和度!N307</f>
        <v>1.0142036811736716E+21</v>
      </c>
      <c r="T309" s="5">
        <f t="shared" si="59"/>
        <v>84830.975706663419</v>
      </c>
      <c r="U309" s="5">
        <f t="shared" si="60"/>
        <v>95242.536223270276</v>
      </c>
      <c r="V309" s="5">
        <f t="shared" si="67"/>
        <v>106059.76804135667</v>
      </c>
      <c r="W309" s="87">
        <f t="shared" si="68"/>
        <v>1.2502481217250192</v>
      </c>
      <c r="X309" s="5">
        <f>'In离子浓度 '!M318</f>
        <v>1.8867420361291466E-3</v>
      </c>
      <c r="Y309" s="85">
        <f>过饱和度!Q307</f>
        <v>1.4560538182678923E+68</v>
      </c>
      <c r="Z309" s="85">
        <f t="shared" si="61"/>
        <v>98449.774688411228</v>
      </c>
    </row>
    <row r="310" spans="6:26" x14ac:dyDescent="0.25">
      <c r="F310" s="5">
        <f>过饱和度!D308</f>
        <v>2.9315977975126541</v>
      </c>
      <c r="H310" s="5">
        <f>过饱和度!H308</f>
        <v>3148481447034.8291</v>
      </c>
      <c r="I310" s="5">
        <f t="shared" si="55"/>
        <v>62830.881319433465</v>
      </c>
      <c r="J310" s="5">
        <f t="shared" si="56"/>
        <v>87136.367699928203</v>
      </c>
      <c r="K310" s="5">
        <f t="shared" si="65"/>
        <v>108942.08060166128</v>
      </c>
      <c r="M310" s="5">
        <f>Gd离子浓度!M319</f>
        <v>3.1094340794472312E-3</v>
      </c>
      <c r="N310" s="5">
        <f>过饱和度!K308</f>
        <v>6.180974928480647E+21</v>
      </c>
      <c r="O310" s="5">
        <f t="shared" si="57"/>
        <v>85824.012625195028</v>
      </c>
      <c r="P310" s="5">
        <f t="shared" si="58"/>
        <v>95571.529852149091</v>
      </c>
      <c r="Q310" s="87">
        <f t="shared" si="66"/>
        <v>1.1135756407652806</v>
      </c>
      <c r="R310" s="5">
        <f>Nd离子浓度!M319</f>
        <v>9.0704073773784193E-3</v>
      </c>
      <c r="S310" s="5">
        <f>过饱和度!N308</f>
        <v>1.0142031323547072E+21</v>
      </c>
      <c r="T310" s="5">
        <f t="shared" si="59"/>
        <v>84830.975394402471</v>
      </c>
      <c r="U310" s="5">
        <f t="shared" si="60"/>
        <v>95242.536119393029</v>
      </c>
      <c r="V310" s="5">
        <f t="shared" si="67"/>
        <v>106059.76818726347</v>
      </c>
      <c r="W310" s="87">
        <f t="shared" si="68"/>
        <v>1.2502481280471258</v>
      </c>
      <c r="X310" s="5">
        <f>'In离子浓度 '!M319</f>
        <v>1.8867548613659116E-3</v>
      </c>
      <c r="Y310" s="85">
        <f>过饱和度!Q308</f>
        <v>1.4560721111722281E+68</v>
      </c>
      <c r="Z310" s="85">
        <f t="shared" si="61"/>
        <v>98449.774934654692</v>
      </c>
    </row>
    <row r="311" spans="6:26" x14ac:dyDescent="0.25">
      <c r="F311" s="5">
        <f>过饱和度!D309</f>
        <v>2.9316977975126539</v>
      </c>
      <c r="H311" s="5">
        <f>过饱和度!H309</f>
        <v>3148478285663.813</v>
      </c>
      <c r="I311" s="5">
        <f t="shared" si="55"/>
        <v>62830.879281863119</v>
      </c>
      <c r="J311" s="5">
        <f t="shared" si="56"/>
        <v>87136.36686265895</v>
      </c>
      <c r="K311" s="5">
        <f t="shared" si="65"/>
        <v>108942.0806906128</v>
      </c>
      <c r="M311" s="5">
        <f>Gd离子浓度!M320</f>
        <v>3.1094336672776281E-3</v>
      </c>
      <c r="N311" s="5">
        <f>过饱和度!K309</f>
        <v>6.1809675794950432E+21</v>
      </c>
      <c r="O311" s="5">
        <f t="shared" si="57"/>
        <v>85824.012003408061</v>
      </c>
      <c r="P311" s="5">
        <f t="shared" si="58"/>
        <v>95571.529646991519</v>
      </c>
      <c r="Q311" s="87">
        <f t="shared" si="66"/>
        <v>1.1135756464425874</v>
      </c>
      <c r="R311" s="5">
        <f>Nd离子浓度!M320</f>
        <v>9.0704068656354796E-3</v>
      </c>
      <c r="S311" s="5">
        <f>过饱和度!N309</f>
        <v>1.0142020037158103E+21</v>
      </c>
      <c r="T311" s="5">
        <f t="shared" si="59"/>
        <v>84830.974752241425</v>
      </c>
      <c r="U311" s="5">
        <f t="shared" si="60"/>
        <v>95242.535905770681</v>
      </c>
      <c r="V311" s="5">
        <f t="shared" si="67"/>
        <v>106059.76849009993</v>
      </c>
      <c r="W311" s="87">
        <f t="shared" si="68"/>
        <v>1.2502481410812456</v>
      </c>
      <c r="X311" s="5">
        <f>'In离子浓度 '!M320</f>
        <v>1.8868191191239972E-3</v>
      </c>
      <c r="Y311" s="85">
        <f>过饱和度!Q309</f>
        <v>1.4561682159637014E+68</v>
      </c>
      <c r="Z311" s="85">
        <f t="shared" si="61"/>
        <v>98449.776228283561</v>
      </c>
    </row>
    <row r="312" spans="6:26" x14ac:dyDescent="0.25">
      <c r="F312" s="5">
        <f>过饱和度!D310</f>
        <v>2.9319977975126541</v>
      </c>
      <c r="H312" s="5">
        <f>过饱和度!H310</f>
        <v>3148473277874.3726</v>
      </c>
      <c r="I312" s="5">
        <f t="shared" si="55"/>
        <v>62830.876054232613</v>
      </c>
      <c r="J312" s="5">
        <f t="shared" si="56"/>
        <v>87136.36553637551</v>
      </c>
      <c r="K312" s="5">
        <f t="shared" si="65"/>
        <v>108942.08077923588</v>
      </c>
      <c r="M312" s="5">
        <f>Gd离子浓度!M321</f>
        <v>3.1094329533790281E-3</v>
      </c>
      <c r="N312" s="5">
        <f>过饱和度!K310</f>
        <v>6.1809562284205099E+21</v>
      </c>
      <c r="O312" s="5">
        <f t="shared" si="57"/>
        <v>85824.011043008635</v>
      </c>
      <c r="P312" s="5">
        <f t="shared" si="58"/>
        <v>95571.529330109333</v>
      </c>
      <c r="Q312" s="87">
        <f t="shared" si="66"/>
        <v>1.1135756552116396</v>
      </c>
      <c r="R312" s="5">
        <f>Nd离子浓度!M321</f>
        <v>9.0704059792707566E-3</v>
      </c>
      <c r="S312" s="5">
        <f>过饱和度!N310</f>
        <v>1.0142002749218395E+21</v>
      </c>
      <c r="T312" s="5">
        <f t="shared" si="59"/>
        <v>84830.973768609038</v>
      </c>
      <c r="U312" s="5">
        <f t="shared" si="60"/>
        <v>95242.535578553929</v>
      </c>
      <c r="V312" s="5">
        <f t="shared" si="67"/>
        <v>106059.76896090609</v>
      </c>
      <c r="W312" s="87">
        <f t="shared" si="68"/>
        <v>1.2502481611280594</v>
      </c>
      <c r="X312" s="5">
        <f>'In离子浓度 '!M321</f>
        <v>1.8870120273556008E-3</v>
      </c>
      <c r="Y312" s="85">
        <f>过饱和度!Q310</f>
        <v>1.4564613075374152E+68</v>
      </c>
      <c r="Z312" s="85">
        <f t="shared" si="61"/>
        <v>98449.780172937069</v>
      </c>
    </row>
    <row r="313" spans="6:26" x14ac:dyDescent="0.25">
      <c r="F313" s="5">
        <f>过饱和度!D311</f>
        <v>2.9322977975126538</v>
      </c>
      <c r="H313" s="5">
        <f>过饱和度!H311</f>
        <v>3148468270093.4932</v>
      </c>
      <c r="I313" s="5">
        <f t="shared" si="55"/>
        <v>62830.872826602121</v>
      </c>
      <c r="J313" s="5">
        <f t="shared" si="56"/>
        <v>87136.364210092011</v>
      </c>
      <c r="K313" s="5">
        <f t="shared" si="65"/>
        <v>108942.08086785875</v>
      </c>
      <c r="M313" s="5">
        <f>Gd离子浓度!M322</f>
        <v>3.1094322394805921E-3</v>
      </c>
      <c r="N313" s="5">
        <f>过饱和度!K311</f>
        <v>6.1809448773685766E+21</v>
      </c>
      <c r="O313" s="5">
        <f t="shared" si="57"/>
        <v>85824.010082609268</v>
      </c>
      <c r="P313" s="5">
        <f t="shared" si="58"/>
        <v>95571.529013227148</v>
      </c>
      <c r="Q313" s="87">
        <f t="shared" si="66"/>
        <v>1.1135756639806911</v>
      </c>
      <c r="R313" s="5">
        <f>Nd离子浓度!M322</f>
        <v>9.0704050929061187E-3</v>
      </c>
      <c r="S313" s="5">
        <f>过饱和度!N311</f>
        <v>1.0141985461311027E+21</v>
      </c>
      <c r="T313" s="5">
        <f t="shared" si="59"/>
        <v>84830.972784976708</v>
      </c>
      <c r="U313" s="5">
        <f t="shared" si="60"/>
        <v>95242.535251337191</v>
      </c>
      <c r="V313" s="5">
        <f t="shared" si="67"/>
        <v>106059.76943171219</v>
      </c>
      <c r="W313" s="87">
        <f t="shared" si="68"/>
        <v>1.250248181174872</v>
      </c>
      <c r="X313" s="5">
        <f>'In离子浓度 '!M322</f>
        <v>1.8872049355683537E-3</v>
      </c>
      <c r="Y313" s="85">
        <f>过饱和度!Q311</f>
        <v>1.4567544276264405E+68</v>
      </c>
      <c r="Z313" s="85">
        <f t="shared" si="61"/>
        <v>98449.784117165487</v>
      </c>
    </row>
    <row r="314" spans="6:26" x14ac:dyDescent="0.25">
      <c r="F314" s="5">
        <f>过饱和度!D312</f>
        <v>2.9324977975126538</v>
      </c>
      <c r="H314" s="5">
        <f>过饱和度!H312</f>
        <v>3148464015407.8936</v>
      </c>
      <c r="I314" s="5">
        <f t="shared" si="55"/>
        <v>62830.870084354639</v>
      </c>
      <c r="J314" s="5">
        <f t="shared" si="56"/>
        <v>87136.363083259886</v>
      </c>
      <c r="K314" s="5">
        <f t="shared" si="65"/>
        <v>108942.08096341939</v>
      </c>
      <c r="M314" s="5">
        <f>Gd离子浓度!M323</f>
        <v>3.1094316565850942E-3</v>
      </c>
      <c r="N314" s="5">
        <f>过饱和度!K312</f>
        <v>6.1809351208876061E+21</v>
      </c>
      <c r="O314" s="5">
        <f t="shared" si="57"/>
        <v>85824.009257123224</v>
      </c>
      <c r="P314" s="5">
        <f t="shared" si="58"/>
        <v>95571.528740859387</v>
      </c>
      <c r="Q314" s="87">
        <f t="shared" si="66"/>
        <v>1.113575671517899</v>
      </c>
      <c r="R314" s="5">
        <f>Nd离子浓度!M323</f>
        <v>9.0704043691924967E-3</v>
      </c>
      <c r="S314" s="5">
        <f>过饱和度!N312</f>
        <v>1.0141970544423595E+21</v>
      </c>
      <c r="T314" s="5">
        <f t="shared" si="59"/>
        <v>84830.971936247195</v>
      </c>
      <c r="U314" s="5">
        <f t="shared" si="60"/>
        <v>95242.534968997439</v>
      </c>
      <c r="V314" s="5">
        <f t="shared" si="67"/>
        <v>106059.76983516831</v>
      </c>
      <c r="W314" s="87">
        <f t="shared" si="68"/>
        <v>1.2502481984395408</v>
      </c>
      <c r="X314" s="5">
        <f>'In离子浓度 '!M323</f>
        <v>1.8873335134018379E-3</v>
      </c>
      <c r="Y314" s="85">
        <f>过饱和度!Q312</f>
        <v>1.4569488824108325E+68</v>
      </c>
      <c r="Z314" s="85">
        <f t="shared" si="61"/>
        <v>98449.786733305911</v>
      </c>
    </row>
    <row r="315" spans="6:26" x14ac:dyDescent="0.25">
      <c r="F315" s="5">
        <f>过饱和度!D313</f>
        <v>2.9334977975126537</v>
      </c>
      <c r="H315" s="5">
        <f>过饱和度!H313</f>
        <v>3148456541369.9219</v>
      </c>
      <c r="I315" s="5">
        <f t="shared" si="55"/>
        <v>62830.865267147252</v>
      </c>
      <c r="J315" s="5">
        <f t="shared" si="56"/>
        <v>87136.361103794407</v>
      </c>
      <c r="K315" s="5">
        <f t="shared" si="65"/>
        <v>108942.08089177706</v>
      </c>
      <c r="M315" s="5">
        <f>Gd离子浓度!M324</f>
        <v>3.1094303531913809E-3</v>
      </c>
      <c r="N315" s="5">
        <f>过饱和度!K313</f>
        <v>6.1809193111932979E+21</v>
      </c>
      <c r="O315" s="5">
        <f t="shared" si="57"/>
        <v>85824.007919477968</v>
      </c>
      <c r="P315" s="5">
        <f t="shared" si="58"/>
        <v>95571.528299505546</v>
      </c>
      <c r="Q315" s="87">
        <f t="shared" si="66"/>
        <v>1.1135756837314441</v>
      </c>
      <c r="R315" s="5">
        <f>Nd离子浓度!M324</f>
        <v>9.0704027509197656E-3</v>
      </c>
      <c r="S315" s="5">
        <f>过饱和度!N313</f>
        <v>1.0141947044924123E+21</v>
      </c>
      <c r="T315" s="5">
        <f t="shared" si="59"/>
        <v>84830.970599188193</v>
      </c>
      <c r="U315" s="5">
        <f t="shared" si="60"/>
        <v>95242.534524209186</v>
      </c>
      <c r="V315" s="5">
        <f t="shared" si="67"/>
        <v>106059.77050311191</v>
      </c>
      <c r="W315" s="87">
        <f t="shared" si="68"/>
        <v>1.2502482260190817</v>
      </c>
      <c r="X315" s="5">
        <f>'In离子浓度 '!M324</f>
        <v>1.8879768186679004E-3</v>
      </c>
      <c r="Y315" s="85">
        <f>过饱和度!Q313</f>
        <v>1.4579360294988601E+68</v>
      </c>
      <c r="Z315" s="85">
        <f t="shared" si="61"/>
        <v>98449.800008622551</v>
      </c>
    </row>
    <row r="316" spans="6:26" x14ac:dyDescent="0.25">
      <c r="F316" s="5">
        <f>过饱和度!D314</f>
        <v>2.9364977975126538</v>
      </c>
      <c r="H316" s="5">
        <f>过饱和度!H314</f>
        <v>3148448274546.5962</v>
      </c>
      <c r="I316" s="5">
        <f t="shared" si="55"/>
        <v>62830.859938955298</v>
      </c>
      <c r="J316" s="5">
        <f t="shared" si="56"/>
        <v>87136.358914357275</v>
      </c>
      <c r="K316" s="5">
        <f t="shared" si="65"/>
        <v>108942.08011323283</v>
      </c>
      <c r="M316" s="5">
        <f>Gd离子浓度!M325</f>
        <v>3.1094280956481934E-3</v>
      </c>
      <c r="N316" s="5">
        <f>过饱和度!K314</f>
        <v>6.1809057051982063E+21</v>
      </c>
      <c r="O316" s="5">
        <f t="shared" si="57"/>
        <v>85824.006768283012</v>
      </c>
      <c r="P316" s="5">
        <f t="shared" si="58"/>
        <v>95571.527919670669</v>
      </c>
      <c r="Q316" s="87">
        <f t="shared" si="66"/>
        <v>1.1135756942425803</v>
      </c>
      <c r="R316" s="5">
        <f>Nd离子浓度!M325</f>
        <v>9.0703999479896744E-3</v>
      </c>
      <c r="S316" s="5">
        <f>过饱和度!N314</f>
        <v>1.0141928948863647E+21</v>
      </c>
      <c r="T316" s="5">
        <f t="shared" si="59"/>
        <v>84830.96956956826</v>
      </c>
      <c r="U316" s="5">
        <f t="shared" si="60"/>
        <v>95242.534181694122</v>
      </c>
      <c r="V316" s="5">
        <f t="shared" si="67"/>
        <v>106059.77112280272</v>
      </c>
      <c r="W316" s="87">
        <f t="shared" si="68"/>
        <v>1.2502482484987409</v>
      </c>
      <c r="X316" s="5">
        <f>'In离子浓度 '!M325</f>
        <v>1.8899071609636783E-3</v>
      </c>
      <c r="Y316" s="85">
        <f>过饱和度!Q314</f>
        <v>1.4609145462452702E+68</v>
      </c>
      <c r="Z316" s="85">
        <f t="shared" si="61"/>
        <v>98449.840008769344</v>
      </c>
    </row>
    <row r="317" spans="6:26" x14ac:dyDescent="0.25">
      <c r="F317" s="5">
        <f>过饱和度!D315</f>
        <v>2.9394977975126539</v>
      </c>
      <c r="H317" s="5">
        <f>过饱和度!H315</f>
        <v>3148440007750.4189</v>
      </c>
      <c r="I317" s="5">
        <f t="shared" si="55"/>
        <v>62830.85461076584</v>
      </c>
      <c r="J317" s="5">
        <f t="shared" si="56"/>
        <v>87136.356724921046</v>
      </c>
      <c r="K317" s="5">
        <f t="shared" si="65"/>
        <v>108942.07933468737</v>
      </c>
      <c r="M317" s="5">
        <f>Gd离子浓度!M326</f>
        <v>3.1094258381066456E-3</v>
      </c>
      <c r="N317" s="5">
        <f>过饱和度!K315</f>
        <v>6.1808920992490948E+21</v>
      </c>
      <c r="O317" s="5">
        <f t="shared" si="57"/>
        <v>85824.005617089279</v>
      </c>
      <c r="P317" s="5">
        <f t="shared" si="58"/>
        <v>95571.527539836185</v>
      </c>
      <c r="Q317" s="87">
        <f t="shared" si="66"/>
        <v>1.1135757047537056</v>
      </c>
      <c r="R317" s="5">
        <f>Nd离子浓度!M326</f>
        <v>9.0703971450604506E-3</v>
      </c>
      <c r="S317" s="5">
        <f>过饱和度!N315</f>
        <v>1.0141910852861763E+21</v>
      </c>
      <c r="T317" s="5">
        <f t="shared" si="59"/>
        <v>84830.968539949725</v>
      </c>
      <c r="U317" s="5">
        <f t="shared" si="60"/>
        <v>95242.533839179538</v>
      </c>
      <c r="V317" s="5">
        <f t="shared" si="67"/>
        <v>106059.771742493</v>
      </c>
      <c r="W317" s="87">
        <f t="shared" si="68"/>
        <v>1.2502482709783742</v>
      </c>
      <c r="X317" s="5">
        <f>'In离子浓度 '!M326</f>
        <v>1.8918375026629433E-3</v>
      </c>
      <c r="Y317" s="85">
        <f>过饱和度!Q315</f>
        <v>1.4638960926715147E+68</v>
      </c>
      <c r="Z317" s="85">
        <f t="shared" si="61"/>
        <v>98449.879966468012</v>
      </c>
    </row>
    <row r="318" spans="6:26" x14ac:dyDescent="0.25">
      <c r="F318" s="5">
        <f>过饱和度!D316</f>
        <v>2.9414977975126537</v>
      </c>
      <c r="H318" s="5">
        <f>过饱和度!H316</f>
        <v>3148431599416.2715</v>
      </c>
      <c r="I318" s="5">
        <f t="shared" si="55"/>
        <v>62830.849191335677</v>
      </c>
      <c r="J318" s="5">
        <f t="shared" si="56"/>
        <v>87136.354497992463</v>
      </c>
      <c r="K318" s="5">
        <f t="shared" si="65"/>
        <v>108942.07893101178</v>
      </c>
      <c r="M318" s="5">
        <f>Gd离子浓度!M327</f>
        <v>3.1094239948330281E-3</v>
      </c>
      <c r="N318" s="5">
        <f>过饱和度!K316</f>
        <v>6.1808761060898091E+21</v>
      </c>
      <c r="O318" s="5">
        <f t="shared" si="57"/>
        <v>85824.004263911251</v>
      </c>
      <c r="P318" s="5">
        <f t="shared" si="58"/>
        <v>95571.527093357305</v>
      </c>
      <c r="Q318" s="87">
        <f t="shared" si="66"/>
        <v>1.1135757171090752</v>
      </c>
      <c r="R318" s="5">
        <f>Nd离子浓度!M327</f>
        <v>9.070394856479029E-3</v>
      </c>
      <c r="S318" s="5">
        <f>过饱和度!N316</f>
        <v>1.014188806370058E+21</v>
      </c>
      <c r="T318" s="5">
        <f t="shared" si="59"/>
        <v>84830.967243299077</v>
      </c>
      <c r="U318" s="5">
        <f t="shared" si="60"/>
        <v>95242.533407833587</v>
      </c>
      <c r="V318" s="5">
        <f t="shared" si="67"/>
        <v>106059.77243891334</v>
      </c>
      <c r="W318" s="87">
        <f t="shared" si="68"/>
        <v>1.2502482982980623</v>
      </c>
      <c r="X318" s="5">
        <f>'In离子浓度 '!M327</f>
        <v>1.8931243092117128E-3</v>
      </c>
      <c r="Y318" s="85">
        <f>过饱和度!Q316</f>
        <v>1.4658823731474759E+68</v>
      </c>
      <c r="Z318" s="85">
        <f t="shared" si="61"/>
        <v>98449.906539946605</v>
      </c>
    </row>
    <row r="319" spans="6:26" x14ac:dyDescent="0.25">
      <c r="F319" s="5">
        <f>过饱和度!D317</f>
        <v>2.951497797512654</v>
      </c>
      <c r="H319" s="5">
        <f>过饱和度!H317</f>
        <v>3148433194717.4727</v>
      </c>
      <c r="I319" s="5">
        <f t="shared" si="55"/>
        <v>62830.8502195576</v>
      </c>
      <c r="J319" s="5">
        <f t="shared" si="56"/>
        <v>87136.354920504935</v>
      </c>
      <c r="K319" s="5">
        <f t="shared" si="65"/>
        <v>108942.07517515063</v>
      </c>
      <c r="M319" s="5">
        <f>Gd离子浓度!M328</f>
        <v>3.1094198731503619E-3</v>
      </c>
      <c r="N319" s="5">
        <f>过饱和度!K317</f>
        <v>6.1809004079390445E+21</v>
      </c>
      <c r="O319" s="5">
        <f t="shared" si="57"/>
        <v>85824.006320084416</v>
      </c>
      <c r="P319" s="5">
        <f t="shared" si="58"/>
        <v>95571.527771788285</v>
      </c>
      <c r="Q319" s="87">
        <f t="shared" si="66"/>
        <v>1.1135756983349165</v>
      </c>
      <c r="R319" s="5">
        <f>Nd离子浓度!M328</f>
        <v>9.0703897390566873E-3</v>
      </c>
      <c r="S319" s="5">
        <f>过饱和度!N317</f>
        <v>1.0141935661006076E+21</v>
      </c>
      <c r="T319" s="5">
        <f t="shared" si="59"/>
        <v>84830.969951472362</v>
      </c>
      <c r="U319" s="5">
        <f t="shared" si="60"/>
        <v>95242.534308738977</v>
      </c>
      <c r="V319" s="5">
        <f t="shared" si="67"/>
        <v>106059.77165404125</v>
      </c>
      <c r="W319" s="87">
        <f t="shared" si="68"/>
        <v>1.2502482491325142</v>
      </c>
      <c r="X319" s="5">
        <f>'In离子浓度 '!M328</f>
        <v>1.8995596585455526E-3</v>
      </c>
      <c r="Y319" s="85">
        <f>过饱和度!Q317</f>
        <v>1.4758808585451462E+68</v>
      </c>
      <c r="Z319" s="85">
        <f t="shared" si="61"/>
        <v>98450.03975007213</v>
      </c>
    </row>
    <row r="320" spans="6:26" x14ac:dyDescent="0.25">
      <c r="F320" s="5">
        <f>过饱和度!D318</f>
        <v>2.9814977975126538</v>
      </c>
      <c r="H320" s="5">
        <f>过饱和度!H318</f>
        <v>3148482742673.8799</v>
      </c>
      <c r="I320" s="5">
        <f t="shared" si="55"/>
        <v>62830.882154499559</v>
      </c>
      <c r="J320" s="5">
        <f t="shared" si="56"/>
        <v>87136.3680430698</v>
      </c>
      <c r="K320" s="5">
        <f t="shared" si="65"/>
        <v>108942.06212539892</v>
      </c>
      <c r="M320" s="5">
        <f>Gd离子浓度!M329</f>
        <v>3.109412734196034E-3</v>
      </c>
      <c r="N320" s="5">
        <f>过饱和度!K318</f>
        <v>6.1810802711813633E+21</v>
      </c>
      <c r="O320" s="5">
        <f t="shared" si="57"/>
        <v>85824.021538001922</v>
      </c>
      <c r="P320" s="5">
        <f t="shared" si="58"/>
        <v>95571.532792914819</v>
      </c>
      <c r="Q320" s="87">
        <f t="shared" si="66"/>
        <v>1.1135755593857461</v>
      </c>
      <c r="R320" s="5">
        <f>Nd离子浓度!M329</f>
        <v>9.070380875426191E-3</v>
      </c>
      <c r="S320" s="5">
        <f>过饱和度!N318</f>
        <v>1.0142244164420216E+21</v>
      </c>
      <c r="T320" s="5">
        <f t="shared" si="59"/>
        <v>84830.987504256467</v>
      </c>
      <c r="U320" s="5">
        <f t="shared" si="60"/>
        <v>95242.540147876614</v>
      </c>
      <c r="V320" s="5">
        <f t="shared" si="67"/>
        <v>106059.76492249109</v>
      </c>
      <c r="W320" s="87">
        <f t="shared" si="68"/>
        <v>1.250247911085197</v>
      </c>
      <c r="X320" s="5">
        <f>'In离子浓度 '!M329</f>
        <v>1.9188670465558639E-3</v>
      </c>
      <c r="Y320" s="85">
        <f>过饱和度!Q318</f>
        <v>1.5061300150951792E+68</v>
      </c>
      <c r="Z320" s="85">
        <f t="shared" si="61"/>
        <v>98450.437231434902</v>
      </c>
    </row>
    <row r="321" spans="6:26" x14ac:dyDescent="0.25">
      <c r="F321" s="5">
        <f>过饱和度!D319</f>
        <v>3.011497797512654</v>
      </c>
      <c r="H321" s="5">
        <f>过饱和度!H319</f>
        <v>3148532290251.5903</v>
      </c>
      <c r="I321" s="5">
        <f t="shared" si="55"/>
        <v>62830.914088658705</v>
      </c>
      <c r="J321" s="5">
        <f t="shared" si="56"/>
        <v>87136.381165308325</v>
      </c>
      <c r="K321" s="5">
        <f t="shared" si="65"/>
        <v>108942.04907583749</v>
      </c>
      <c r="M321" s="5">
        <f>Gd离子浓度!M330</f>
        <v>3.1094055952580967E-3</v>
      </c>
      <c r="N321" s="5">
        <f>过饱和度!K319</f>
        <v>6.1812601362462372E+21</v>
      </c>
      <c r="O321" s="5">
        <f t="shared" si="57"/>
        <v>85824.036755607041</v>
      </c>
      <c r="P321" s="5">
        <f t="shared" si="58"/>
        <v>95571.537813937641</v>
      </c>
      <c r="Q321" s="87">
        <f t="shared" si="66"/>
        <v>1.1135754204394701</v>
      </c>
      <c r="R321" s="5">
        <f>Nd离子浓度!M330</f>
        <v>9.0703720118043545E-3</v>
      </c>
      <c r="S321" s="5">
        <f>过饱和度!N319</f>
        <v>1.0142552671620917E+21</v>
      </c>
      <c r="T321" s="5">
        <f t="shared" si="59"/>
        <v>84831.005056692607</v>
      </c>
      <c r="U321" s="5">
        <f t="shared" si="60"/>
        <v>95242.545986897647</v>
      </c>
      <c r="V321" s="5">
        <f t="shared" si="67"/>
        <v>106059.75819108511</v>
      </c>
      <c r="W321" s="87">
        <f t="shared" si="68"/>
        <v>1.2502475730448475</v>
      </c>
      <c r="X321" s="5">
        <f>'In离子浓度 '!M330</f>
        <v>1.9381744156988991E-3</v>
      </c>
      <c r="Y321" s="85">
        <f>过饱和度!Q319</f>
        <v>1.5366879170273523E+68</v>
      </c>
      <c r="Z321" s="85">
        <f t="shared" si="61"/>
        <v>98450.830595058433</v>
      </c>
    </row>
    <row r="322" spans="6:26" x14ac:dyDescent="0.25">
      <c r="F322" s="5">
        <f>过饱和度!D320</f>
        <v>3.031497797512654</v>
      </c>
      <c r="H322" s="5">
        <f>过饱和度!H320</f>
        <v>3148556159868.5</v>
      </c>
      <c r="I322" s="5">
        <f t="shared" si="55"/>
        <v>62830.929472793607</v>
      </c>
      <c r="J322" s="5">
        <f t="shared" si="56"/>
        <v>87136.387486884938</v>
      </c>
      <c r="K322" s="5">
        <f t="shared" si="65"/>
        <v>108942.04074100632</v>
      </c>
      <c r="M322" s="5">
        <f>Gd离子浓度!M331</f>
        <v>3.1093997663530623E-3</v>
      </c>
      <c r="N322" s="5">
        <f>过饱和度!K320</f>
        <v>6.1813581547682807E+21</v>
      </c>
      <c r="O322" s="5">
        <f t="shared" si="57"/>
        <v>85824.045048333792</v>
      </c>
      <c r="P322" s="5">
        <f t="shared" si="58"/>
        <v>95571.540550108431</v>
      </c>
      <c r="Q322" s="87">
        <f t="shared" si="66"/>
        <v>1.1135753447216932</v>
      </c>
      <c r="R322" s="5">
        <f>Nd离子浓度!M331</f>
        <v>9.0703647746945039E-3</v>
      </c>
      <c r="S322" s="5">
        <f>过饱和度!N320</f>
        <v>1.0142724426699916E+21</v>
      </c>
      <c r="T322" s="5">
        <f t="shared" si="59"/>
        <v>84831.014828408574</v>
      </c>
      <c r="U322" s="5">
        <f t="shared" si="60"/>
        <v>95242.5492375717</v>
      </c>
      <c r="V322" s="5">
        <f t="shared" si="67"/>
        <v>106059.75459940174</v>
      </c>
      <c r="W322" s="87">
        <f t="shared" si="68"/>
        <v>1.2502473866890957</v>
      </c>
      <c r="X322" s="5">
        <f>'In离子浓度 '!M331</f>
        <v>1.9510457010808533E-3</v>
      </c>
      <c r="Y322" s="85">
        <f>过饱和度!Q320</f>
        <v>1.5572209931742727E+68</v>
      </c>
      <c r="Z322" s="85">
        <f t="shared" si="61"/>
        <v>98451.09046013825</v>
      </c>
    </row>
    <row r="323" spans="6:26" x14ac:dyDescent="0.25">
      <c r="F323" s="5">
        <f>过饱和度!D321</f>
        <v>3.0814977975126538</v>
      </c>
      <c r="H323" s="5">
        <f>过饱和度!H321</f>
        <v>3148661710127.8164</v>
      </c>
      <c r="I323" s="5">
        <f t="shared" si="55"/>
        <v>62830.997499174577</v>
      </c>
      <c r="J323" s="5">
        <f t="shared" si="56"/>
        <v>87136.415439953576</v>
      </c>
      <c r="K323" s="5">
        <f t="shared" si="65"/>
        <v>108942.01807777856</v>
      </c>
      <c r="M323" s="5">
        <f>Gd离子浓度!M332</f>
        <v>3.1093905500622523E-3</v>
      </c>
      <c r="N323" s="5">
        <f>过饱和度!K321</f>
        <v>6.181712829321631E+21</v>
      </c>
      <c r="O323" s="5">
        <f t="shared" si="57"/>
        <v>85824.075053945096</v>
      </c>
      <c r="P323" s="5">
        <f t="shared" si="58"/>
        <v>95571.550450406154</v>
      </c>
      <c r="Q323" s="87">
        <f t="shared" si="66"/>
        <v>1.1135750707518168</v>
      </c>
      <c r="R323" s="5">
        <f>Nd离子浓度!M332</f>
        <v>9.070353331828233E-3</v>
      </c>
      <c r="S323" s="5">
        <f>过饱和度!N321</f>
        <v>1.0143323665357869E+21</v>
      </c>
      <c r="T323" s="5">
        <f t="shared" si="59"/>
        <v>84831.048919715584</v>
      </c>
      <c r="U323" s="5">
        <f t="shared" si="60"/>
        <v>95242.560578436212</v>
      </c>
      <c r="V323" s="5">
        <f t="shared" si="67"/>
        <v>106059.7411347163</v>
      </c>
      <c r="W323" s="87">
        <f t="shared" si="68"/>
        <v>1.2502467255248915</v>
      </c>
      <c r="X323" s="5">
        <f>'In离子浓度 '!M332</f>
        <v>1.983225304338674E-3</v>
      </c>
      <c r="Y323" s="85">
        <f>过饱和度!Q321</f>
        <v>1.6092069006736295E+68</v>
      </c>
      <c r="Z323" s="85">
        <f t="shared" si="61"/>
        <v>98451.733089847286</v>
      </c>
    </row>
    <row r="324" spans="6:26" x14ac:dyDescent="0.25">
      <c r="F324" s="5">
        <f>过饱和度!D322</f>
        <v>3.1314977975126541</v>
      </c>
      <c r="H324" s="5">
        <f>过饱和度!H322</f>
        <v>3148767260214.6011</v>
      </c>
      <c r="I324" s="5">
        <f t="shared" si="55"/>
        <v>62831.065522999954</v>
      </c>
      <c r="J324" s="5">
        <f t="shared" si="56"/>
        <v>87136.443391950786</v>
      </c>
      <c r="K324" s="5">
        <f t="shared" si="65"/>
        <v>108941.99541515729</v>
      </c>
      <c r="M324" s="5">
        <f>Gd离子浓度!M333</f>
        <v>3.1093813337987595E-3</v>
      </c>
      <c r="N324" s="5">
        <f>过饱和度!K322</f>
        <v>6.1820675132968529E+21</v>
      </c>
      <c r="O324" s="5">
        <f t="shared" si="57"/>
        <v>85824.105058539484</v>
      </c>
      <c r="P324" s="5">
        <f t="shared" si="58"/>
        <v>95571.560350365922</v>
      </c>
      <c r="Q324" s="87">
        <f t="shared" si="66"/>
        <v>1.1135747967913889</v>
      </c>
      <c r="R324" s="5">
        <f>Nd离子浓度!M333</f>
        <v>9.0703418889763968E-3</v>
      </c>
      <c r="S324" s="5">
        <f>过饱和度!N322</f>
        <v>1.0143922921486767E+21</v>
      </c>
      <c r="T324" s="5">
        <f t="shared" si="59"/>
        <v>84831.083009891285</v>
      </c>
      <c r="U324" s="5">
        <f t="shared" si="60"/>
        <v>95242.571918921167</v>
      </c>
      <c r="V324" s="5">
        <f t="shared" si="67"/>
        <v>106059.72767050189</v>
      </c>
      <c r="W324" s="87">
        <f t="shared" si="68"/>
        <v>1.2502460643834448</v>
      </c>
      <c r="X324" s="5">
        <f>'In离子浓度 '!M333</f>
        <v>2.0154048669997924E-3</v>
      </c>
      <c r="Y324" s="85">
        <f>过饱和度!Q322</f>
        <v>1.6620527058910282E+68</v>
      </c>
      <c r="Z324" s="85">
        <f t="shared" si="61"/>
        <v>98452.365023681734</v>
      </c>
    </row>
    <row r="325" spans="6:26" x14ac:dyDescent="0.25">
      <c r="F325" s="5">
        <f>过饱和度!D323</f>
        <v>3.1814977975126539</v>
      </c>
      <c r="H325" s="5">
        <f>过饱和度!H323</f>
        <v>3148872810128.7817</v>
      </c>
      <c r="I325" s="5">
        <f t="shared" si="55"/>
        <v>62831.133544269833</v>
      </c>
      <c r="J325" s="5">
        <f t="shared" si="56"/>
        <v>87136.471342876612</v>
      </c>
      <c r="K325" s="5">
        <f t="shared" si="65"/>
        <v>108941.97275314244</v>
      </c>
      <c r="M325" s="5">
        <f>Gd离子浓度!M334</f>
        <v>3.1093721175625847E-3</v>
      </c>
      <c r="N325" s="5">
        <f>过饱和度!K323</f>
        <v>6.1824222066937724E+21</v>
      </c>
      <c r="O325" s="5">
        <f t="shared" si="57"/>
        <v>85824.135062116999</v>
      </c>
      <c r="P325" s="5">
        <f t="shared" si="58"/>
        <v>95571.570249987737</v>
      </c>
      <c r="Q325" s="87">
        <f t="shared" si="66"/>
        <v>1.1135745228404088</v>
      </c>
      <c r="R325" s="5">
        <f>Nd离子浓度!M334</f>
        <v>9.070330446138997E-3</v>
      </c>
      <c r="S325" s="5">
        <f>过饱和度!N323</f>
        <v>1.0144522195086406E+21</v>
      </c>
      <c r="T325" s="5">
        <f t="shared" si="59"/>
        <v>84831.11709893572</v>
      </c>
      <c r="U325" s="5">
        <f t="shared" si="60"/>
        <v>95242.583259026593</v>
      </c>
      <c r="V325" s="5">
        <f t="shared" si="67"/>
        <v>106059.71420675845</v>
      </c>
      <c r="W325" s="87">
        <f t="shared" si="68"/>
        <v>1.2502454032647539</v>
      </c>
      <c r="X325" s="5">
        <f>'In离子浓度 '!M334</f>
        <v>2.0475843890642598E-3</v>
      </c>
      <c r="Y325" s="85">
        <f>过饱和度!Q323</f>
        <v>1.7157587141212784E+68</v>
      </c>
      <c r="Z325" s="85">
        <f t="shared" si="61"/>
        <v>98452.986606882929</v>
      </c>
    </row>
    <row r="326" spans="6:26" x14ac:dyDescent="0.25">
      <c r="F326" s="5">
        <f>过饱和度!D324</f>
        <v>3.2246468285827228</v>
      </c>
      <c r="H326" s="5">
        <f>过饱和度!H324</f>
        <v>3148958687737.6855</v>
      </c>
      <c r="I326" s="5">
        <f t="shared" si="55"/>
        <v>62831.188885988733</v>
      </c>
      <c r="J326" s="5">
        <f t="shared" si="56"/>
        <v>87136.494083575424</v>
      </c>
      <c r="K326" s="5">
        <f t="shared" si="65"/>
        <v>108941.9534041372</v>
      </c>
      <c r="M326" s="5">
        <f>Gd离子浓度!M335</f>
        <v>3.1093635560040553E-3</v>
      </c>
      <c r="N326" s="5">
        <f>过饱和度!K324</f>
        <v>6.1827158577956751E+21</v>
      </c>
      <c r="O326" s="5">
        <f t="shared" si="57"/>
        <v>85824.159900743529</v>
      </c>
      <c r="P326" s="5">
        <f t="shared" si="58"/>
        <v>95571.578445442225</v>
      </c>
      <c r="Q326" s="87">
        <f t="shared" si="66"/>
        <v>1.1135742960487081</v>
      </c>
      <c r="R326" s="5">
        <f>Nd离子浓度!M335</f>
        <v>9.0703198161283197E-3</v>
      </c>
      <c r="S326" s="5">
        <f>过饱和度!N324</f>
        <v>1.0145020081511418E+21</v>
      </c>
      <c r="T326" s="5">
        <f t="shared" si="59"/>
        <v>84831.145419061955</v>
      </c>
      <c r="U326" s="5">
        <f t="shared" si="60"/>
        <v>95242.592680033806</v>
      </c>
      <c r="V326" s="5">
        <f t="shared" si="67"/>
        <v>106059.70309752248</v>
      </c>
      <c r="W326" s="87">
        <f t="shared" si="68"/>
        <v>1.250244854924361</v>
      </c>
      <c r="X326" s="5">
        <f>'In离子浓度 '!M335</f>
        <v>2.0753544900116352E-3</v>
      </c>
      <c r="Y326" s="85">
        <f>过饱和度!Q324</f>
        <v>1.7627909746156048E+68</v>
      </c>
      <c r="Z326" s="85">
        <f t="shared" si="61"/>
        <v>98453.514879192851</v>
      </c>
    </row>
    <row r="327" spans="6:26" x14ac:dyDescent="0.25">
      <c r="F327" s="5">
        <f>过饱和度!D325</f>
        <v>3.2246468286827228</v>
      </c>
      <c r="H327" s="5">
        <f>过饱和度!H325</f>
        <v>3148970145165.7998</v>
      </c>
      <c r="I327" s="5">
        <f t="shared" si="55"/>
        <v>62831.196269324966</v>
      </c>
      <c r="J327" s="5">
        <f t="shared" si="56"/>
        <v>87136.497117492137</v>
      </c>
      <c r="K327" s="5">
        <f t="shared" si="65"/>
        <v>108941.95240203121</v>
      </c>
      <c r="M327" s="5">
        <f>Gd离子浓度!M336</f>
        <v>3.1093673316777161E-3</v>
      </c>
      <c r="N327" s="5">
        <f>过饱和度!K325</f>
        <v>6.1827458471362434E+21</v>
      </c>
      <c r="O327" s="5">
        <f t="shared" si="57"/>
        <v>85824.162437337087</v>
      </c>
      <c r="P327" s="5">
        <f t="shared" si="58"/>
        <v>95571.579282386025</v>
      </c>
      <c r="Q327" s="87">
        <f t="shared" si="66"/>
        <v>1.1135742728880789</v>
      </c>
      <c r="R327" s="5">
        <f>Nd离子浓度!M336</f>
        <v>9.070330829957951E-3</v>
      </c>
      <c r="S327" s="5">
        <f>过饱和度!N325</f>
        <v>1.0145069289854144E+21</v>
      </c>
      <c r="T327" s="5">
        <f t="shared" si="59"/>
        <v>84831.14821798708</v>
      </c>
      <c r="U327" s="5">
        <f t="shared" si="60"/>
        <v>95242.593611127493</v>
      </c>
      <c r="V327" s="5">
        <f t="shared" si="67"/>
        <v>106059.70192848609</v>
      </c>
      <c r="W327" s="87">
        <f t="shared" si="68"/>
        <v>1.2502447998929458</v>
      </c>
      <c r="X327" s="5">
        <f>'In离子浓度 '!M336</f>
        <v>2.0753544898945457E-3</v>
      </c>
      <c r="Y327" s="85">
        <f>过饱和度!Q325</f>
        <v>1.7628037942196503E+68</v>
      </c>
      <c r="Z327" s="85">
        <f t="shared" si="61"/>
        <v>98453.515021217914</v>
      </c>
    </row>
    <row r="328" spans="6:26" x14ac:dyDescent="0.25">
      <c r="F328" s="5">
        <f>过饱和度!D326</f>
        <v>3.2246468289827228</v>
      </c>
      <c r="H328" s="5">
        <f>过饱和度!H326</f>
        <v>3149004522093.9146</v>
      </c>
      <c r="I328" s="5">
        <f t="shared" ref="I328:I391" si="69">$D$6*EXP(-16*3.1415*($D$3)^3*$D$4^2/(3*$D$2^3*$D$5^3*(LN($H328))^2))</f>
        <v>62831.218422153346</v>
      </c>
      <c r="J328" s="5">
        <f t="shared" ref="J328:J391" si="70">$D$6*EXP(-16*3.1415*(2/3*$D$3)^3*$D$4^2/(3*$D$2^3*$D$5^3*(LN($H328))^2))</f>
        <v>87136.50622039946</v>
      </c>
      <c r="K328" s="5">
        <f t="shared" si="65"/>
        <v>108941.94939554238</v>
      </c>
      <c r="M328" s="5">
        <f>Gd离子浓度!M337</f>
        <v>3.1093786592212968E-3</v>
      </c>
      <c r="N328" s="5">
        <f>过饱和度!K326</f>
        <v>6.1828358265115362E+21</v>
      </c>
      <c r="O328" s="5">
        <f t="shared" ref="O328:O391" si="71">$D$6*EXP(-16*3.1415*$D$3^3*$D$4^2/(3*$D$2^3*$D$5^3*(LN($N328))^2))</f>
        <v>85824.170048000218</v>
      </c>
      <c r="P328" s="5">
        <f t="shared" ref="P328:P391" si="72">$D$6*EXP(-16*3.1415*(2/3*$D$3)^3*$D$4^2/(3*$D$2^3*$D$5^3*(LN($N328))^2))</f>
        <v>95571.581793508507</v>
      </c>
      <c r="Q328" s="87">
        <f t="shared" si="66"/>
        <v>1.1135742033981417</v>
      </c>
      <c r="R328" s="5">
        <f>Nd离子浓度!M337</f>
        <v>9.0703638720956922E-3</v>
      </c>
      <c r="S328" s="5">
        <f>过饱和度!N326</f>
        <v>1.0145216932532674E+21</v>
      </c>
      <c r="T328" s="5">
        <f t="shared" ref="T328:T391" si="73">$D$6*EXP(-16*3.1415*$D$3^3*$D$4^2/(3*$D$2^3*$D$5^3*(LN($S328))^2))</f>
        <v>84831.156615680433</v>
      </c>
      <c r="U328" s="5">
        <f t="shared" ref="U328:U391" si="74">$D$6*EXP(-16*3.1415*(2/3*$D$3)^3*$D$4^2/(3*$D$2^3*$D$5^3*(LN($S328))^2))</f>
        <v>95242.596404713768</v>
      </c>
      <c r="V328" s="5">
        <f t="shared" si="67"/>
        <v>106059.69842094985</v>
      </c>
      <c r="W328" s="87">
        <f t="shared" si="68"/>
        <v>1.250244634780159</v>
      </c>
      <c r="X328" s="5">
        <f>'In离子浓度 '!M337</f>
        <v>2.0753544896917409E-3</v>
      </c>
      <c r="Y328" s="85">
        <f>过饱和度!Q326</f>
        <v>1.7628422592585457E+68</v>
      </c>
      <c r="Z328" s="85">
        <f t="shared" si="61"/>
        <v>98453.515447355749</v>
      </c>
    </row>
    <row r="329" spans="6:26" x14ac:dyDescent="0.25">
      <c r="F329" s="5">
        <f>过饱和度!D327</f>
        <v>3.2246468293827228</v>
      </c>
      <c r="H329" s="5">
        <f>过饱和度!H327</f>
        <v>3149050359479.7085</v>
      </c>
      <c r="I329" s="5">
        <f t="shared" si="69"/>
        <v>62831.247959809378</v>
      </c>
      <c r="J329" s="5">
        <f t="shared" si="70"/>
        <v>87136.518357832319</v>
      </c>
      <c r="K329" s="5">
        <f t="shared" si="65"/>
        <v>108941.94538686395</v>
      </c>
      <c r="M329" s="5">
        <f>Gd离子浓度!M338</f>
        <v>3.1093937627402566E-3</v>
      </c>
      <c r="N329" s="5">
        <f>过饱和度!K327</f>
        <v>6.1829558031503768E+21</v>
      </c>
      <c r="O329" s="5">
        <f t="shared" si="71"/>
        <v>85824.180195719542</v>
      </c>
      <c r="P329" s="5">
        <f t="shared" si="72"/>
        <v>95571.585141727177</v>
      </c>
      <c r="Q329" s="87">
        <f t="shared" si="66"/>
        <v>1.1135741107433705</v>
      </c>
      <c r="R329" s="5">
        <f>Nd离子浓度!M338</f>
        <v>9.0704079284376782E-3</v>
      </c>
      <c r="S329" s="5">
        <f>过饱和度!N327</f>
        <v>1.0145413795989001E+21</v>
      </c>
      <c r="T329" s="5">
        <f t="shared" si="73"/>
        <v>84831.167812776941</v>
      </c>
      <c r="U329" s="5">
        <f t="shared" si="74"/>
        <v>95242.600129552375</v>
      </c>
      <c r="V329" s="5">
        <f t="shared" si="67"/>
        <v>106059.69374415271</v>
      </c>
      <c r="W329" s="87">
        <f t="shared" si="68"/>
        <v>1.2502444146263234</v>
      </c>
      <c r="X329" s="5">
        <f>'In离子浓度 '!M338</f>
        <v>2.0753544894575619E-3</v>
      </c>
      <c r="Y329" s="85">
        <f>过饱和度!Q327</f>
        <v>1.7628935484707652E+68</v>
      </c>
      <c r="Z329" s="85">
        <f t="shared" si="61"/>
        <v>98453.516015552421</v>
      </c>
    </row>
    <row r="330" spans="6:26" x14ac:dyDescent="0.25">
      <c r="F330" s="5">
        <f>过饱和度!D328</f>
        <v>3.2246468295827229</v>
      </c>
      <c r="H330" s="5">
        <f>过饱和度!H328</f>
        <v>3149073276876.7998</v>
      </c>
      <c r="I330" s="5">
        <f t="shared" si="69"/>
        <v>62831.262727629546</v>
      </c>
      <c r="J330" s="5">
        <f t="shared" si="70"/>
        <v>87136.52442613311</v>
      </c>
      <c r="K330" s="5">
        <f t="shared" si="65"/>
        <v>108941.94338259018</v>
      </c>
      <c r="M330" s="5">
        <f>Gd离子浓度!M339</f>
        <v>3.1094013143290111E-3</v>
      </c>
      <c r="N330" s="5">
        <f>过饱和度!K328</f>
        <v>6.1830157886292744E+21</v>
      </c>
      <c r="O330" s="5">
        <f t="shared" si="71"/>
        <v>85824.185269261172</v>
      </c>
      <c r="P330" s="5">
        <f t="shared" si="72"/>
        <v>95571.586815731469</v>
      </c>
      <c r="Q330" s="87">
        <f t="shared" si="66"/>
        <v>1.1135740644188956</v>
      </c>
      <c r="R330" s="5">
        <f>Nd离子浓度!M339</f>
        <v>9.0704299563966976E-3</v>
      </c>
      <c r="S330" s="5">
        <f>过饱和度!N328</f>
        <v>1.0145512223376167E+21</v>
      </c>
      <c r="T330" s="5">
        <f t="shared" si="73"/>
        <v>84831.173410992313</v>
      </c>
      <c r="U330" s="5">
        <f t="shared" si="74"/>
        <v>95242.601991860836</v>
      </c>
      <c r="V330" s="5">
        <f t="shared" si="67"/>
        <v>106059.69140590768</v>
      </c>
      <c r="W330" s="87">
        <f t="shared" si="68"/>
        <v>1.2502443045561433</v>
      </c>
      <c r="X330" s="5">
        <f>'In离子浓度 '!M339</f>
        <v>2.0753544892919726E-3</v>
      </c>
      <c r="Y330" s="85">
        <f>过饱和度!Q328</f>
        <v>1.7629191916612064E+68</v>
      </c>
      <c r="Z330" s="85">
        <f t="shared" si="61"/>
        <v>98453.516299628769</v>
      </c>
    </row>
    <row r="331" spans="6:26" x14ac:dyDescent="0.25">
      <c r="F331" s="5">
        <f>过饱和度!D329</f>
        <v>3.2246468385827227</v>
      </c>
      <c r="H331" s="5">
        <f>过饱和度!H329</f>
        <v>3150104865980.9224</v>
      </c>
      <c r="I331" s="5">
        <f t="shared" si="69"/>
        <v>62831.927357592409</v>
      </c>
      <c r="J331" s="5">
        <f t="shared" si="70"/>
        <v>87136.79753070361</v>
      </c>
      <c r="K331" s="5">
        <f t="shared" si="65"/>
        <v>108941.85318764833</v>
      </c>
      <c r="M331" s="5">
        <f>Gd离子浓度!M340</f>
        <v>3.1097411581088889E-3</v>
      </c>
      <c r="N331" s="5">
        <f>过饱和度!K329</f>
        <v>6.1857160437949373E+21</v>
      </c>
      <c r="O331" s="5">
        <f t="shared" si="71"/>
        <v>85824.413601784152</v>
      </c>
      <c r="P331" s="5">
        <f t="shared" si="72"/>
        <v>95571.662153490761</v>
      </c>
      <c r="Q331" s="87">
        <f t="shared" si="66"/>
        <v>1.1135719796109853</v>
      </c>
      <c r="R331" s="5">
        <f>Nd离子浓度!M340</f>
        <v>9.0714212421665955E-3</v>
      </c>
      <c r="S331" s="5">
        <f>过饱和度!N329</f>
        <v>1.0149942904861086E+21</v>
      </c>
      <c r="T331" s="5">
        <f t="shared" si="73"/>
        <v>84831.42535376476</v>
      </c>
      <c r="U331" s="5">
        <f t="shared" si="74"/>
        <v>95242.685803329383</v>
      </c>
      <c r="V331" s="5">
        <f t="shared" si="67"/>
        <v>106059.58617348058</v>
      </c>
      <c r="W331" s="87">
        <f t="shared" si="68"/>
        <v>1.2502393509385226</v>
      </c>
      <c r="X331" s="5">
        <f>'In离子浓度 '!M340</f>
        <v>2.0753544881811658E-3</v>
      </c>
      <c r="Y331" s="85">
        <f>过饱和度!Q329</f>
        <v>1.7640737030537498E+68</v>
      </c>
      <c r="Z331" s="85">
        <f t="shared" si="61"/>
        <v>98453.52908499453</v>
      </c>
    </row>
    <row r="332" spans="6:26" x14ac:dyDescent="0.25">
      <c r="F332" s="5">
        <f>过饱和度!D330</f>
        <v>3.2246469285827226</v>
      </c>
      <c r="H332" s="5">
        <f>过饱和度!H330</f>
        <v>3160433380267.2866</v>
      </c>
      <c r="I332" s="5">
        <f t="shared" si="69"/>
        <v>62838.568956386101</v>
      </c>
      <c r="J332" s="5">
        <f t="shared" si="70"/>
        <v>87139.52653312539</v>
      </c>
      <c r="K332" s="5">
        <f t="shared" si="65"/>
        <v>108940.95176467647</v>
      </c>
      <c r="M332" s="5">
        <f>Gd离子浓度!M341</f>
        <v>3.1131396226838559E-3</v>
      </c>
      <c r="N332" s="5">
        <f>过饱和度!K330</f>
        <v>6.2127678159759994E+21</v>
      </c>
      <c r="O332" s="5">
        <f t="shared" si="71"/>
        <v>85826.695309424569</v>
      </c>
      <c r="P332" s="5">
        <f t="shared" si="72"/>
        <v>95572.414989617188</v>
      </c>
      <c r="Q332" s="87">
        <f t="shared" si="66"/>
        <v>1.1135511468204282</v>
      </c>
      <c r="R332" s="5">
        <f>Nd离子浓度!M341</f>
        <v>9.081334133195151E-3</v>
      </c>
      <c r="S332" s="5">
        <f>过饱和度!N330</f>
        <v>1.0194330430917807E+21</v>
      </c>
      <c r="T332" s="5">
        <f t="shared" si="73"/>
        <v>84833.942984610403</v>
      </c>
      <c r="U332" s="5">
        <f t="shared" si="74"/>
        <v>95243.523310643257</v>
      </c>
      <c r="V332" s="5">
        <f t="shared" si="67"/>
        <v>106058.53460978498</v>
      </c>
      <c r="W332" s="87">
        <f t="shared" si="68"/>
        <v>1.2501898518264665</v>
      </c>
      <c r="X332" s="5">
        <f>'In离子浓度 '!M341</f>
        <v>2.0753544846684852E-3</v>
      </c>
      <c r="Y332" s="85">
        <f>过饱和度!Q330</f>
        <v>1.7756538085253971E+68</v>
      </c>
      <c r="Z332" s="85">
        <f t="shared" si="61"/>
        <v>98453.656856557995</v>
      </c>
    </row>
    <row r="333" spans="6:26" x14ac:dyDescent="0.25">
      <c r="F333" s="5">
        <f>过饱和度!D331</f>
        <v>3.2246478285827229</v>
      </c>
      <c r="H333" s="5">
        <f>过饱和度!H331</f>
        <v>3264963680430.8726</v>
      </c>
      <c r="I333" s="5">
        <f t="shared" si="69"/>
        <v>62904.50485689527</v>
      </c>
      <c r="J333" s="5">
        <f t="shared" si="70"/>
        <v>87166.608287893294</v>
      </c>
      <c r="K333" s="5">
        <f t="shared" si="65"/>
        <v>108931.99066221103</v>
      </c>
      <c r="M333" s="5">
        <f>Gd离子浓度!M342</f>
        <v>3.1471243527062672E-3</v>
      </c>
      <c r="N333" s="5">
        <f>过饱和度!K331</f>
        <v>6.4881940383798363E+21</v>
      </c>
      <c r="O333" s="5">
        <f t="shared" si="71"/>
        <v>85849.347620559856</v>
      </c>
      <c r="P333" s="5">
        <f t="shared" si="72"/>
        <v>95579.888223670918</v>
      </c>
      <c r="Q333" s="87">
        <f t="shared" si="66"/>
        <v>1.1133443744513758</v>
      </c>
      <c r="R333" s="5">
        <f>Nd离子浓度!M342</f>
        <v>9.1804631481980231E-3</v>
      </c>
      <c r="S333" s="5">
        <f>过饱和度!N331</f>
        <v>1.0646259416718627E+21</v>
      </c>
      <c r="T333" s="5">
        <f t="shared" si="73"/>
        <v>84858.936576810855</v>
      </c>
      <c r="U333" s="5">
        <f t="shared" si="74"/>
        <v>95251.836653416089</v>
      </c>
      <c r="V333" s="5">
        <f t="shared" si="67"/>
        <v>106048.09649424217</v>
      </c>
      <c r="W333" s="87">
        <f t="shared" si="68"/>
        <v>1.2496986265936971</v>
      </c>
      <c r="X333" s="5">
        <f>'In离子浓度 '!M342</f>
        <v>2.0753544735604159E-3</v>
      </c>
      <c r="Y333" s="85">
        <f>过饱和度!Q331</f>
        <v>1.894982028813684E+68</v>
      </c>
      <c r="Z333" s="85">
        <f t="shared" si="61"/>
        <v>98454.926118642295</v>
      </c>
    </row>
    <row r="334" spans="6:26" x14ac:dyDescent="0.25">
      <c r="F334" s="5">
        <f>过饱和度!D332</f>
        <v>3.2246543153946869</v>
      </c>
      <c r="H334" s="5">
        <f>过饱和度!H332</f>
        <v>4087313413275.8984</v>
      </c>
      <c r="I334" s="5">
        <f t="shared" si="69"/>
        <v>63355.513762194059</v>
      </c>
      <c r="J334" s="5">
        <f t="shared" si="70"/>
        <v>87351.31693068266</v>
      </c>
      <c r="K334" s="5">
        <f t="shared" si="65"/>
        <v>108870.10928306822</v>
      </c>
      <c r="M334" s="5">
        <f>Gd离子浓度!M343</f>
        <v>3.3920718047989471E-3</v>
      </c>
      <c r="N334" s="5">
        <f>过饱和度!K332</f>
        <v>8.7534564532690868E+21</v>
      </c>
      <c r="O334" s="5">
        <f t="shared" si="71"/>
        <v>86004.302845466635</v>
      </c>
      <c r="P334" s="5">
        <f t="shared" si="72"/>
        <v>95630.972394600161</v>
      </c>
      <c r="Q334" s="87">
        <f t="shared" si="66"/>
        <v>1.1119324176888081</v>
      </c>
      <c r="R334" s="5">
        <f>Nd离子浓度!M343</f>
        <v>9.8949425604905987E-3</v>
      </c>
      <c r="S334" s="5">
        <f>过饱和度!N332</f>
        <v>1.4363171391943095E+21</v>
      </c>
      <c r="T334" s="5">
        <f t="shared" si="73"/>
        <v>85029.863242176507</v>
      </c>
      <c r="U334" s="5">
        <f t="shared" si="74"/>
        <v>95308.643969057113</v>
      </c>
      <c r="V334" s="5">
        <f t="shared" si="67"/>
        <v>105976.77091515552</v>
      </c>
      <c r="W334" s="87">
        <f t="shared" si="68"/>
        <v>1.2463476580377342</v>
      </c>
      <c r="X334" s="5">
        <f>'In离子浓度 '!M343</f>
        <v>2.0753544437386736E-3</v>
      </c>
      <c r="Y334" s="85">
        <f>过饱和度!Q332</f>
        <v>2.9690281024246664E+68</v>
      </c>
      <c r="Z334" s="85">
        <f t="shared" si="61"/>
        <v>98463.646433428439</v>
      </c>
    </row>
    <row r="335" spans="6:26" x14ac:dyDescent="0.25">
      <c r="F335" s="5">
        <f>过饱和度!D333</f>
        <v>3.2246568285827228</v>
      </c>
      <c r="H335" s="5">
        <f>过饱和度!H333</f>
        <v>4087312697756.5815</v>
      </c>
      <c r="I335" s="5">
        <f t="shared" si="69"/>
        <v>63355.513413558998</v>
      </c>
      <c r="J335" s="5">
        <f t="shared" si="70"/>
        <v>87351.316788258919</v>
      </c>
      <c r="K335" s="5">
        <f t="shared" si="65"/>
        <v>108870.10930476832</v>
      </c>
      <c r="M335" s="5">
        <f>Gd离子浓度!M344</f>
        <v>3.3920717335182179E-3</v>
      </c>
      <c r="N335" s="5">
        <f>过饱和度!K333</f>
        <v>8.7534545948537373E+21</v>
      </c>
      <c r="O335" s="5">
        <f t="shared" si="71"/>
        <v>86004.302736488055</v>
      </c>
      <c r="P335" s="5">
        <f t="shared" si="72"/>
        <v>95630.972358695915</v>
      </c>
      <c r="Q335" s="87">
        <f t="shared" si="66"/>
        <v>1.1119324186803001</v>
      </c>
      <c r="R335" s="5">
        <f>Nd离子浓度!M344</f>
        <v>9.8949424719890541E-3</v>
      </c>
      <c r="S335" s="5">
        <f>过饱和度!N333</f>
        <v>1.4363168515909629E+21</v>
      </c>
      <c r="T335" s="5">
        <f t="shared" si="73"/>
        <v>85029.863128823141</v>
      </c>
      <c r="U335" s="5">
        <f t="shared" si="74"/>
        <v>95308.643931410887</v>
      </c>
      <c r="V335" s="5">
        <f t="shared" si="67"/>
        <v>105976.77096779321</v>
      </c>
      <c r="W335" s="87">
        <f t="shared" si="68"/>
        <v>1.2463476603182906</v>
      </c>
      <c r="X335" s="5">
        <f>'In离子浓度 '!M344</f>
        <v>2.0753560427700791E-3</v>
      </c>
      <c r="Y335" s="85">
        <f>过饱和度!Q333</f>
        <v>2.9690315417076948E+68</v>
      </c>
      <c r="Z335" s="85">
        <f t="shared" si="61"/>
        <v>98463.646455829861</v>
      </c>
    </row>
    <row r="336" spans="6:26" x14ac:dyDescent="0.25">
      <c r="F336" s="5">
        <f>过饱和度!D334</f>
        <v>3.2246668285827229</v>
      </c>
      <c r="H336" s="5">
        <f>过饱和度!H334</f>
        <v>4087311292375.4863</v>
      </c>
      <c r="I336" s="5">
        <f t="shared" si="69"/>
        <v>63355.512728790251</v>
      </c>
      <c r="J336" s="5">
        <f t="shared" si="70"/>
        <v>87351.316508518532</v>
      </c>
      <c r="K336" s="5">
        <f t="shared" si="65"/>
        <v>108870.10934571362</v>
      </c>
      <c r="M336" s="5">
        <f>Gd离子浓度!M345</f>
        <v>3.3920715913313012E-3</v>
      </c>
      <c r="N336" s="5">
        <f>过饱和度!K334</f>
        <v>8.7534509581332654E+21</v>
      </c>
      <c r="O336" s="5">
        <f t="shared" si="71"/>
        <v>86004.302523228544</v>
      </c>
      <c r="P336" s="5">
        <f t="shared" si="72"/>
        <v>95630.972288435136</v>
      </c>
      <c r="Q336" s="87">
        <f t="shared" si="66"/>
        <v>1.1119324206205448</v>
      </c>
      <c r="R336" s="5">
        <f>Nd离子浓度!M345</f>
        <v>9.8949422954509973E-3</v>
      </c>
      <c r="S336" s="5">
        <f>过饱和度!N334</f>
        <v>1.4363162894381028E+21</v>
      </c>
      <c r="T336" s="5">
        <f t="shared" si="73"/>
        <v>85029.862907261238</v>
      </c>
      <c r="U336" s="5">
        <f t="shared" si="74"/>
        <v>95308.643857827105</v>
      </c>
      <c r="V336" s="5">
        <f t="shared" si="67"/>
        <v>105976.77107089511</v>
      </c>
      <c r="W336" s="87">
        <f t="shared" si="68"/>
        <v>1.2463476647784302</v>
      </c>
      <c r="X336" s="5">
        <f>'In离子浓度 '!M345</f>
        <v>2.075362442164083E-3</v>
      </c>
      <c r="Y336" s="85">
        <f>过饱和度!Q334</f>
        <v>2.9690476337100478E+68</v>
      </c>
      <c r="Z336" s="85">
        <f t="shared" ref="Z336:Z399" si="75">$D$6*EXP(-16*3.1415*$D$3^3*$D$4^2/(3*$D$2^3*$D$5^3*(LN($Y336)^2)))</f>
        <v>98463.64656064313</v>
      </c>
    </row>
    <row r="337" spans="6:26" x14ac:dyDescent="0.25">
      <c r="F337" s="5">
        <f>过饱和度!D335</f>
        <v>3.2246968285827227</v>
      </c>
      <c r="H337" s="5">
        <f>过饱和度!H335</f>
        <v>4087308913861.6689</v>
      </c>
      <c r="I337" s="5">
        <f t="shared" si="69"/>
        <v>63355.511569864233</v>
      </c>
      <c r="J337" s="5">
        <f t="shared" si="70"/>
        <v>87351.316035076292</v>
      </c>
      <c r="K337" s="5">
        <f t="shared" si="65"/>
        <v>108870.1094106806</v>
      </c>
      <c r="M337" s="5">
        <f>Gd离子浓度!M346</f>
        <v>3.3920713450563485E-3</v>
      </c>
      <c r="N337" s="5">
        <f>过饱和度!K335</f>
        <v>8.7534448380087726E+21</v>
      </c>
      <c r="O337" s="5">
        <f t="shared" si="71"/>
        <v>86004.302164340479</v>
      </c>
      <c r="P337" s="5">
        <f t="shared" si="72"/>
        <v>95630.972170195353</v>
      </c>
      <c r="Q337" s="87">
        <f t="shared" si="66"/>
        <v>1.1119324238857242</v>
      </c>
      <c r="R337" s="5">
        <f>Nd离子浓度!M346</f>
        <v>9.8949419896781198E-3</v>
      </c>
      <c r="S337" s="5">
        <f>过饱和度!N335</f>
        <v>1.4363153451091184E+21</v>
      </c>
      <c r="T337" s="5">
        <f t="shared" si="73"/>
        <v>85029.862535071661</v>
      </c>
      <c r="U337" s="5">
        <f t="shared" si="74"/>
        <v>95308.643734217781</v>
      </c>
      <c r="V337" s="5">
        <f t="shared" si="67"/>
        <v>105976.77124464972</v>
      </c>
      <c r="W337" s="87">
        <f t="shared" si="68"/>
        <v>1.2463476722773512</v>
      </c>
      <c r="X337" s="5">
        <f>'In离子浓度 '!M346</f>
        <v>2.0753816872939061E-3</v>
      </c>
      <c r="Y337" s="85">
        <f>过饱和度!Q335</f>
        <v>2.9690989780992128E+68</v>
      </c>
      <c r="Z337" s="85">
        <f t="shared" si="75"/>
        <v>98463.646895064594</v>
      </c>
    </row>
    <row r="338" spans="6:26" x14ac:dyDescent="0.25">
      <c r="F338" s="5">
        <f>过饱和度!D336</f>
        <v>3.2247268285827229</v>
      </c>
      <c r="H338" s="5">
        <f>过饱和度!H336</f>
        <v>4087306535349.2651</v>
      </c>
      <c r="I338" s="5">
        <f t="shared" si="69"/>
        <v>63355.510410938165</v>
      </c>
      <c r="J338" s="5">
        <f t="shared" si="70"/>
        <v>87351.315561634052</v>
      </c>
      <c r="K338" s="5">
        <f t="shared" si="65"/>
        <v>108870.10947564761</v>
      </c>
      <c r="M338" s="5">
        <f>Gd离子浓度!M347</f>
        <v>3.392071098781414E-3</v>
      </c>
      <c r="N338" s="5">
        <f>过饱和度!K336</f>
        <v>8.7534387178886513E+21</v>
      </c>
      <c r="O338" s="5">
        <f t="shared" si="71"/>
        <v>86004.3018054524</v>
      </c>
      <c r="P338" s="5">
        <f t="shared" si="72"/>
        <v>95630.972051955556</v>
      </c>
      <c r="Q338" s="87">
        <f t="shared" si="66"/>
        <v>1.1119324271509039</v>
      </c>
      <c r="R338" s="5">
        <f>Nd离子浓度!M347</f>
        <v>9.8949416839052527E-3</v>
      </c>
      <c r="S338" s="5">
        <f>过饱和度!N336</f>
        <v>1.4363144007807698E+21</v>
      </c>
      <c r="T338" s="5">
        <f t="shared" si="73"/>
        <v>85029.862162882069</v>
      </c>
      <c r="U338" s="5">
        <f t="shared" si="74"/>
        <v>95308.643610608444</v>
      </c>
      <c r="V338" s="5">
        <f t="shared" si="67"/>
        <v>105976.77141840433</v>
      </c>
      <c r="W338" s="87">
        <f t="shared" si="68"/>
        <v>1.2463476797762725</v>
      </c>
      <c r="X338" s="5">
        <f>'In离子浓度 '!M347</f>
        <v>2.075400932423135E-3</v>
      </c>
      <c r="Y338" s="85">
        <f>过饱和度!Q336</f>
        <v>2.9691503228640155E+68</v>
      </c>
      <c r="Z338" s="85">
        <f t="shared" si="75"/>
        <v>98463.647229482594</v>
      </c>
    </row>
    <row r="339" spans="6:26" x14ac:dyDescent="0.25">
      <c r="F339" s="5">
        <f>过饱和度!D337</f>
        <v>3.224746828582723</v>
      </c>
      <c r="H339" s="5">
        <f>过饱和度!H337</f>
        <v>4087304573565.6875</v>
      </c>
      <c r="I339" s="5">
        <f t="shared" si="69"/>
        <v>63355.509455061961</v>
      </c>
      <c r="J339" s="5">
        <f t="shared" si="70"/>
        <v>87351.315171141352</v>
      </c>
      <c r="K339" s="5">
        <f t="shared" si="65"/>
        <v>108870.10953080302</v>
      </c>
      <c r="M339" s="5">
        <f>Gd离子浓度!M348</f>
        <v>3.3920708976987865E-3</v>
      </c>
      <c r="N339" s="5">
        <f>过饱和度!K337</f>
        <v>8.7534336574299056E+21</v>
      </c>
      <c r="O339" s="5">
        <f t="shared" si="71"/>
        <v>86004.3015087034</v>
      </c>
      <c r="P339" s="5">
        <f t="shared" si="72"/>
        <v>95630.971954188208</v>
      </c>
      <c r="Q339" s="87">
        <f t="shared" si="66"/>
        <v>1.1119324298507396</v>
      </c>
      <c r="R339" s="5">
        <f>Nd离子浓度!M348</f>
        <v>9.8949414342427624E-3</v>
      </c>
      <c r="S339" s="5">
        <f>过饱和度!N337</f>
        <v>1.4363136193365446E+21</v>
      </c>
      <c r="T339" s="5">
        <f t="shared" si="73"/>
        <v>85029.86185489007</v>
      </c>
      <c r="U339" s="5">
        <f t="shared" si="74"/>
        <v>95308.643508320019</v>
      </c>
      <c r="V339" s="5">
        <f t="shared" si="67"/>
        <v>105976.77156198419</v>
      </c>
      <c r="W339" s="87">
        <f t="shared" si="68"/>
        <v>1.2463476859793283</v>
      </c>
      <c r="X339" s="5">
        <f>'In离子浓度 '!M348</f>
        <v>2.0754137528997863E-3</v>
      </c>
      <c r="Y339" s="85">
        <f>过饱和度!Q337</f>
        <v>2.969183924924644E+68</v>
      </c>
      <c r="Z339" s="85">
        <f t="shared" si="75"/>
        <v>98463.647448335891</v>
      </c>
    </row>
    <row r="340" spans="6:26" x14ac:dyDescent="0.25">
      <c r="F340" s="5">
        <f>过饱和度!D338</f>
        <v>3.2248468285827228</v>
      </c>
      <c r="H340" s="5">
        <f>过饱和度!H338</f>
        <v>4087300429619.5059</v>
      </c>
      <c r="I340" s="5">
        <f t="shared" si="69"/>
        <v>63355.507435928594</v>
      </c>
      <c r="J340" s="5">
        <f t="shared" si="70"/>
        <v>87351.314346288855</v>
      </c>
      <c r="K340" s="5">
        <f t="shared" si="65"/>
        <v>108870.10962818438</v>
      </c>
      <c r="M340" s="5">
        <f>Gd离子浓度!M349</f>
        <v>3.3920704480643899E-3</v>
      </c>
      <c r="N340" s="5">
        <f>过饱和度!K338</f>
        <v>8.7534231216681984E+21</v>
      </c>
      <c r="O340" s="5">
        <f t="shared" si="71"/>
        <v>86004.300890878061</v>
      </c>
      <c r="P340" s="5">
        <f t="shared" si="72"/>
        <v>95630.971750638564</v>
      </c>
      <c r="Q340" s="87">
        <f t="shared" si="66"/>
        <v>1.1119324354717421</v>
      </c>
      <c r="R340" s="5">
        <f>Nd离子浓度!M349</f>
        <v>9.8949408759804684E-3</v>
      </c>
      <c r="S340" s="5">
        <f>过饱和度!N338</f>
        <v>1.4363119999227671E+21</v>
      </c>
      <c r="T340" s="5">
        <f t="shared" si="73"/>
        <v>85029.861216627047</v>
      </c>
      <c r="U340" s="5">
        <f t="shared" si="74"/>
        <v>95308.643296344002</v>
      </c>
      <c r="V340" s="5">
        <f t="shared" si="67"/>
        <v>105976.77186201132</v>
      </c>
      <c r="W340" s="87">
        <f t="shared" si="68"/>
        <v>1.2463476988633286</v>
      </c>
      <c r="X340" s="5">
        <f>'In离子浓度 '!M349</f>
        <v>2.0754780000139341E-3</v>
      </c>
      <c r="Y340" s="85">
        <f>过饱和度!Q338</f>
        <v>2.969361396878488E+68</v>
      </c>
      <c r="Z340" s="85">
        <f t="shared" si="75"/>
        <v>98463.648604185059</v>
      </c>
    </row>
    <row r="341" spans="6:26" x14ac:dyDescent="0.25">
      <c r="F341" s="5">
        <f>过饱和度!D339</f>
        <v>3.2251468285827229</v>
      </c>
      <c r="H341" s="5">
        <f>过饱和度!H339</f>
        <v>4087293808867.6753</v>
      </c>
      <c r="I341" s="5">
        <f t="shared" si="69"/>
        <v>63355.504209969738</v>
      </c>
      <c r="J341" s="5">
        <f t="shared" si="70"/>
        <v>87351.313028426288</v>
      </c>
      <c r="K341" s="5">
        <f t="shared" si="65"/>
        <v>108870.10973733148</v>
      </c>
      <c r="M341" s="5">
        <f>Gd离子浓度!M350</f>
        <v>3.3920696692748731E-3</v>
      </c>
      <c r="N341" s="5">
        <f>过饱和度!K339</f>
        <v>8.7534066617833751E+21</v>
      </c>
      <c r="O341" s="5">
        <f t="shared" si="71"/>
        <v>86004.299925655912</v>
      </c>
      <c r="P341" s="5">
        <f t="shared" si="72"/>
        <v>95630.971432635066</v>
      </c>
      <c r="Q341" s="87">
        <f t="shared" si="66"/>
        <v>1.1119324442533765</v>
      </c>
      <c r="R341" s="5">
        <f>Nd离子浓度!M350</f>
        <v>9.894939909041868E-3</v>
      </c>
      <c r="S341" s="5">
        <f>过饱和度!N339</f>
        <v>1.4363094884973656E+21</v>
      </c>
      <c r="T341" s="5">
        <f t="shared" si="73"/>
        <v>85029.86022679208</v>
      </c>
      <c r="U341" s="5">
        <f t="shared" si="74"/>
        <v>95308.642967606065</v>
      </c>
      <c r="V341" s="5">
        <f t="shared" si="67"/>
        <v>105976.7723334426</v>
      </c>
      <c r="W341" s="87">
        <f t="shared" si="68"/>
        <v>1.2463477189163996</v>
      </c>
      <c r="X341" s="5">
        <f>'In离子浓度 '!M350</f>
        <v>2.0756708898096972E-3</v>
      </c>
      <c r="Y341" s="85">
        <f>过饱和度!Q339</f>
        <v>2.9699035472677897E+68</v>
      </c>
      <c r="Z341" s="85">
        <f t="shared" si="75"/>
        <v>98463.652134696284</v>
      </c>
    </row>
    <row r="342" spans="6:26" x14ac:dyDescent="0.25">
      <c r="F342" s="5">
        <f>过饱和度!D340</f>
        <v>3.2254468285827227</v>
      </c>
      <c r="H342" s="5">
        <f>过饱和度!H340</f>
        <v>4087287188127.293</v>
      </c>
      <c r="I342" s="5">
        <f t="shared" si="69"/>
        <v>63355.500984010861</v>
      </c>
      <c r="J342" s="5">
        <f t="shared" si="70"/>
        <v>87351.311710563634</v>
      </c>
      <c r="K342" s="5">
        <f t="shared" si="65"/>
        <v>108870.10984647833</v>
      </c>
      <c r="M342" s="5">
        <f>Gd离子浓度!M351</f>
        <v>3.3920688904855354E-3</v>
      </c>
      <c r="N342" s="5">
        <f>过饱和度!K340</f>
        <v>8.7533902019318283E+21</v>
      </c>
      <c r="O342" s="5">
        <f t="shared" si="71"/>
        <v>86004.298960433807</v>
      </c>
      <c r="P342" s="5">
        <f t="shared" si="72"/>
        <v>95630.971114631568</v>
      </c>
      <c r="Q342" s="87">
        <f t="shared" si="66"/>
        <v>1.1119324530350105</v>
      </c>
      <c r="R342" s="5">
        <f>Nd离子浓度!M351</f>
        <v>9.8949389421033613E-3</v>
      </c>
      <c r="S342" s="5">
        <f>过饱和度!N340</f>
        <v>1.4363069770767367E+21</v>
      </c>
      <c r="T342" s="5">
        <f t="shared" si="73"/>
        <v>85029.859236957185</v>
      </c>
      <c r="U342" s="5">
        <f t="shared" si="74"/>
        <v>95308.642638868143</v>
      </c>
      <c r="V342" s="5">
        <f t="shared" si="67"/>
        <v>105976.77280487385</v>
      </c>
      <c r="W342" s="87">
        <f t="shared" si="68"/>
        <v>1.2463477389694695</v>
      </c>
      <c r="X342" s="5">
        <f>'In离子浓度 '!M351</f>
        <v>2.0758637795866108E-3</v>
      </c>
      <c r="Y342" s="85">
        <f>过饱和度!Q340</f>
        <v>2.970445745287115E+68</v>
      </c>
      <c r="Z342" s="85">
        <f t="shared" si="75"/>
        <v>98463.655664861042</v>
      </c>
    </row>
    <row r="343" spans="6:26" x14ac:dyDescent="0.25">
      <c r="F343" s="5">
        <f>过饱和度!D341</f>
        <v>3.2256468285827227</v>
      </c>
      <c r="H343" s="5">
        <f>过饱和度!H341</f>
        <v>4087281584950.9624</v>
      </c>
      <c r="I343" s="5">
        <f t="shared" si="69"/>
        <v>63355.498253856167</v>
      </c>
      <c r="J343" s="5">
        <f t="shared" si="70"/>
        <v>87351.310595245974</v>
      </c>
      <c r="K343" s="5">
        <f t="shared" si="65"/>
        <v>108870.10995669704</v>
      </c>
      <c r="M343" s="5">
        <f>Gd离子浓度!M352</f>
        <v>3.3920682546068502E-3</v>
      </c>
      <c r="N343" s="5">
        <f>过饱和度!K341</f>
        <v>8.7533761284990336E+21</v>
      </c>
      <c r="O343" s="5">
        <f t="shared" si="71"/>
        <v>86004.298135152159</v>
      </c>
      <c r="P343" s="5">
        <f t="shared" si="72"/>
        <v>95630.970842733062</v>
      </c>
      <c r="Q343" s="87">
        <f t="shared" si="66"/>
        <v>1.1119324605434602</v>
      </c>
      <c r="R343" s="5">
        <f>Nd离子浓度!M352</f>
        <v>9.894938152601453E-3</v>
      </c>
      <c r="S343" s="5">
        <f>过饱和度!N341</f>
        <v>1.4363048224761331E+21</v>
      </c>
      <c r="T343" s="5">
        <f t="shared" si="73"/>
        <v>85029.858387755536</v>
      </c>
      <c r="U343" s="5">
        <f t="shared" si="74"/>
        <v>95308.64235683647</v>
      </c>
      <c r="V343" s="5">
        <f t="shared" si="67"/>
        <v>105976.77320689382</v>
      </c>
      <c r="W343" s="87">
        <f t="shared" si="68"/>
        <v>1.2463477561448542</v>
      </c>
      <c r="X343" s="5">
        <f>'In离子浓度 '!M352</f>
        <v>2.0759923423672973E-3</v>
      </c>
      <c r="Y343" s="85">
        <f>过饱和度!Q341</f>
        <v>2.9708052501322378E+68</v>
      </c>
      <c r="Z343" s="85">
        <f t="shared" si="75"/>
        <v>98463.658005177756</v>
      </c>
    </row>
    <row r="344" spans="6:26" x14ac:dyDescent="0.25">
      <c r="F344" s="5">
        <f>过饱和度!D342</f>
        <v>3.2266468285827226</v>
      </c>
      <c r="H344" s="5">
        <f>过饱和度!H342</f>
        <v>4087271483200.5566</v>
      </c>
      <c r="I344" s="5">
        <f t="shared" si="69"/>
        <v>63355.493331755482</v>
      </c>
      <c r="J344" s="5">
        <f t="shared" si="70"/>
        <v>87351.308584478538</v>
      </c>
      <c r="K344" s="5">
        <f t="shared" si="65"/>
        <v>108870.10994365432</v>
      </c>
      <c r="M344" s="5">
        <f>Gd离子浓度!M353</f>
        <v>3.3920668327391498E-3</v>
      </c>
      <c r="N344" s="5">
        <f>过饱和度!K342</f>
        <v>8.7533524569508482E+21</v>
      </c>
      <c r="O344" s="5">
        <f t="shared" si="71"/>
        <v>86004.296747023269</v>
      </c>
      <c r="P344" s="5">
        <f t="shared" si="72"/>
        <v>95630.970385398075</v>
      </c>
      <c r="Q344" s="87">
        <f t="shared" si="66"/>
        <v>1.1119324731727198</v>
      </c>
      <c r="R344" s="5">
        <f>Nd离子浓度!M353</f>
        <v>9.8949363872216593E-3</v>
      </c>
      <c r="S344" s="5">
        <f>过饱和度!N342</f>
        <v>1.4363012841175589E+21</v>
      </c>
      <c r="T344" s="5">
        <f t="shared" si="73"/>
        <v>85029.856993164707</v>
      </c>
      <c r="U344" s="5">
        <f t="shared" si="74"/>
        <v>95308.64189367347</v>
      </c>
      <c r="V344" s="5">
        <f t="shared" si="67"/>
        <v>105976.77389556543</v>
      </c>
      <c r="W344" s="87">
        <f t="shared" si="68"/>
        <v>1.2463477846856144</v>
      </c>
      <c r="X344" s="5">
        <f>'In离子浓度 '!M353</f>
        <v>2.0766356139742827E-3</v>
      </c>
      <c r="Y344" s="85">
        <f>过饱和度!Q342</f>
        <v>2.9726330304323417E+68</v>
      </c>
      <c r="Z344" s="85">
        <f t="shared" si="75"/>
        <v>98463.669899262415</v>
      </c>
    </row>
    <row r="345" spans="6:26" x14ac:dyDescent="0.25">
      <c r="F345" s="5">
        <f>过饱和度!D343</f>
        <v>3.2296468285827227</v>
      </c>
      <c r="H345" s="5">
        <f>过饱和度!H343</f>
        <v>4087259554108.5732</v>
      </c>
      <c r="I345" s="5">
        <f t="shared" si="69"/>
        <v>63355.487519261696</v>
      </c>
      <c r="J345" s="5">
        <f t="shared" si="70"/>
        <v>87351.306209969232</v>
      </c>
      <c r="K345" s="5">
        <f t="shared" si="65"/>
        <v>108870.10932583918</v>
      </c>
      <c r="M345" s="5">
        <f>Gd离子浓度!M354</f>
        <v>3.3920643699930841E-3</v>
      </c>
      <c r="N345" s="5">
        <f>过饱和度!K343</f>
        <v>8.7533293422280977E+21</v>
      </c>
      <c r="O345" s="5">
        <f t="shared" si="71"/>
        <v>86004.295391543492</v>
      </c>
      <c r="P345" s="5">
        <f t="shared" si="72"/>
        <v>95630.969938819704</v>
      </c>
      <c r="Q345" s="87">
        <f t="shared" si="66"/>
        <v>1.1119324855049364</v>
      </c>
      <c r="R345" s="5">
        <f>Nd离子浓度!M354</f>
        <v>9.8949333294947091E-3</v>
      </c>
      <c r="S345" s="5">
        <f>过饱和度!N343</f>
        <v>1.4362980902719804E+21</v>
      </c>
      <c r="T345" s="5">
        <f t="shared" si="73"/>
        <v>85029.855734355398</v>
      </c>
      <c r="U345" s="5">
        <f t="shared" si="74"/>
        <v>95308.6414756054</v>
      </c>
      <c r="V345" s="5">
        <f t="shared" si="67"/>
        <v>105976.77460606878</v>
      </c>
      <c r="W345" s="87">
        <f t="shared" si="68"/>
        <v>1.2463478114928754</v>
      </c>
      <c r="X345" s="5">
        <f>'In离子浓度 '!M354</f>
        <v>2.0785658979708393E-3</v>
      </c>
      <c r="Y345" s="85">
        <f>过饱和度!Q343</f>
        <v>2.978150465990247E+68</v>
      </c>
      <c r="Z345" s="85">
        <f t="shared" si="75"/>
        <v>98463.705758241675</v>
      </c>
    </row>
    <row r="346" spans="6:26" x14ac:dyDescent="0.25">
      <c r="F346" s="5">
        <f>过饱和度!D344</f>
        <v>3.2326468285827228</v>
      </c>
      <c r="H346" s="5">
        <f>过饱和度!H344</f>
        <v>4087247625059.8135</v>
      </c>
      <c r="I346" s="5">
        <f t="shared" si="69"/>
        <v>63355.481706770792</v>
      </c>
      <c r="J346" s="5">
        <f t="shared" si="70"/>
        <v>87351.303835460931</v>
      </c>
      <c r="K346" s="5">
        <f t="shared" si="65"/>
        <v>108870.10870802257</v>
      </c>
      <c r="M346" s="5">
        <f>Gd离子浓度!M355</f>
        <v>3.3920619072488065E-3</v>
      </c>
      <c r="N346" s="5">
        <f>过饱和度!K344</f>
        <v>8.753306227593394E+21</v>
      </c>
      <c r="O346" s="5">
        <f t="shared" si="71"/>
        <v>86004.294036065126</v>
      </c>
      <c r="P346" s="5">
        <f t="shared" si="72"/>
        <v>95630.969492241798</v>
      </c>
      <c r="Q346" s="87">
        <f t="shared" si="66"/>
        <v>1.1119324978371408</v>
      </c>
      <c r="R346" s="5">
        <f>Nd离子浓度!M355</f>
        <v>9.8949302717687027E-3</v>
      </c>
      <c r="S346" s="5">
        <f>过饱和度!N344</f>
        <v>1.4362948964379352E+21</v>
      </c>
      <c r="T346" s="5">
        <f t="shared" si="73"/>
        <v>85029.854475547676</v>
      </c>
      <c r="U346" s="5">
        <f t="shared" si="74"/>
        <v>95308.64105753784</v>
      </c>
      <c r="V346" s="5">
        <f t="shared" si="67"/>
        <v>105976.77531657153</v>
      </c>
      <c r="W346" s="87">
        <f t="shared" si="68"/>
        <v>1.246347838300107</v>
      </c>
      <c r="X346" s="5">
        <f>'In离子浓度 '!M355</f>
        <v>2.0804961813709012E-3</v>
      </c>
      <c r="Y346" s="85">
        <f>过饱和度!Q344</f>
        <v>2.9836729943226242E+68</v>
      </c>
      <c r="Z346" s="85">
        <f t="shared" si="75"/>
        <v>98463.741582605406</v>
      </c>
    </row>
    <row r="347" spans="6:26" x14ac:dyDescent="0.25">
      <c r="F347" s="5">
        <f>过饱和度!D345</f>
        <v>3.2346468285827226</v>
      </c>
      <c r="H347" s="5">
        <f>过饱和度!H345</f>
        <v>4087235911355.2778</v>
      </c>
      <c r="I347" s="5">
        <f t="shared" si="69"/>
        <v>63355.475999189781</v>
      </c>
      <c r="J347" s="5">
        <f t="shared" si="70"/>
        <v>87351.3015038101</v>
      </c>
      <c r="K347" s="5">
        <f t="shared" si="65"/>
        <v>108870.1084145839</v>
      </c>
      <c r="M347" s="5">
        <f>Gd离子浓度!M356</f>
        <v>3.3920598964279837E-3</v>
      </c>
      <c r="N347" s="5">
        <f>过饱和度!K345</f>
        <v>8.7532810142514246E+21</v>
      </c>
      <c r="O347" s="5">
        <f t="shared" si="71"/>
        <v>86004.292557510955</v>
      </c>
      <c r="P347" s="5">
        <f t="shared" si="72"/>
        <v>95630.969005115156</v>
      </c>
      <c r="Q347" s="87">
        <f t="shared" si="66"/>
        <v>1.1119325112890948</v>
      </c>
      <c r="R347" s="5">
        <f>Nd离子浓度!M356</f>
        <v>9.8949277751466426E-3</v>
      </c>
      <c r="S347" s="5">
        <f>过饱和度!N345</f>
        <v>1.4362912483228383E+21</v>
      </c>
      <c r="T347" s="5">
        <f t="shared" si="73"/>
        <v>85029.853037687426</v>
      </c>
      <c r="U347" s="5">
        <f t="shared" si="74"/>
        <v>95308.640580004459</v>
      </c>
      <c r="V347" s="5">
        <f t="shared" si="67"/>
        <v>105976.77606767409</v>
      </c>
      <c r="W347" s="87">
        <f t="shared" si="68"/>
        <v>1.246347868209327</v>
      </c>
      <c r="X347" s="5">
        <f>'In离子浓度 '!M356</f>
        <v>2.0817829403185855E-3</v>
      </c>
      <c r="Y347" s="85">
        <f>过饱和度!Q345</f>
        <v>2.9873511910179717E+68</v>
      </c>
      <c r="Z347" s="85">
        <f t="shared" si="75"/>
        <v>98463.765405420621</v>
      </c>
    </row>
    <row r="348" spans="6:26" x14ac:dyDescent="0.25">
      <c r="F348" s="5">
        <f>过饱和度!D346</f>
        <v>3.2446468285827228</v>
      </c>
      <c r="H348" s="5">
        <f>过饱和度!H346</f>
        <v>4087233991576.3452</v>
      </c>
      <c r="I348" s="5">
        <f t="shared" si="69"/>
        <v>63355.47506376297</v>
      </c>
      <c r="J348" s="5">
        <f t="shared" si="70"/>
        <v>87351.301121671189</v>
      </c>
      <c r="K348" s="5">
        <f t="shared" si="65"/>
        <v>108870.10516344832</v>
      </c>
      <c r="M348" s="5">
        <f>Gd离子浓度!M357</f>
        <v>3.3920554000985994E-3</v>
      </c>
      <c r="N348" s="5">
        <f>过饱和度!K346</f>
        <v>8.7533026101607541E+21</v>
      </c>
      <c r="O348" s="5">
        <f t="shared" si="71"/>
        <v>86004.293823932865</v>
      </c>
      <c r="P348" s="5">
        <f t="shared" si="72"/>
        <v>95630.969422352398</v>
      </c>
      <c r="Q348" s="87">
        <f t="shared" si="66"/>
        <v>1.1119324997671298</v>
      </c>
      <c r="R348" s="5">
        <f>Nd离子浓度!M357</f>
        <v>9.8949221925314166E-3</v>
      </c>
      <c r="S348" s="5">
        <f>过饱和度!N346</f>
        <v>1.4362958854429871E+21</v>
      </c>
      <c r="T348" s="5">
        <f t="shared" si="73"/>
        <v>85029.854865351328</v>
      </c>
      <c r="U348" s="5">
        <f t="shared" si="74"/>
        <v>95308.641186997062</v>
      </c>
      <c r="V348" s="5">
        <f t="shared" si="67"/>
        <v>105976.77564446608</v>
      </c>
      <c r="W348" s="87">
        <f t="shared" si="68"/>
        <v>1.2463478364426843</v>
      </c>
      <c r="X348" s="5">
        <f>'In离子浓度 '!M357</f>
        <v>2.0882181832131896E-3</v>
      </c>
      <c r="Y348" s="85">
        <f>过饱和度!Q346</f>
        <v>3.005871639604294E+68</v>
      </c>
      <c r="Z348" s="85">
        <f t="shared" si="75"/>
        <v>98463.884905737446</v>
      </c>
    </row>
    <row r="349" spans="6:26" x14ac:dyDescent="0.25">
      <c r="F349" s="5">
        <f>过饱和度!D347</f>
        <v>3.2746468285827226</v>
      </c>
      <c r="H349" s="5">
        <f>过饱和度!H347</f>
        <v>4087286341503.9507</v>
      </c>
      <c r="I349" s="5">
        <f t="shared" si="69"/>
        <v>63355.500571492827</v>
      </c>
      <c r="J349" s="5">
        <f t="shared" si="70"/>
        <v>87351.31154204256</v>
      </c>
      <c r="K349" s="5">
        <f t="shared" si="65"/>
        <v>108870.09358019033</v>
      </c>
      <c r="M349" s="5">
        <f>Gd离子浓度!M358</f>
        <v>3.39204761223798E-3</v>
      </c>
      <c r="N349" s="5">
        <f>过饱和度!K347</f>
        <v>8.7535188693918081E+21</v>
      </c>
      <c r="O349" s="5">
        <f t="shared" si="71"/>
        <v>86004.306505571003</v>
      </c>
      <c r="P349" s="5">
        <f t="shared" si="72"/>
        <v>95630.973600463461</v>
      </c>
      <c r="Q349" s="87">
        <f t="shared" si="66"/>
        <v>1.1119323843890176</v>
      </c>
      <c r="R349" s="5">
        <f>Nd离子浓度!M358</f>
        <v>9.894912523163657E-3</v>
      </c>
      <c r="S349" s="5">
        <f>过饱和度!N347</f>
        <v>1.4363332646960764E+21</v>
      </c>
      <c r="T349" s="5">
        <f t="shared" si="73"/>
        <v>85029.869597697121</v>
      </c>
      <c r="U349" s="5">
        <f t="shared" si="74"/>
        <v>95308.646079813712</v>
      </c>
      <c r="V349" s="5">
        <f t="shared" si="67"/>
        <v>105976.77008841626</v>
      </c>
      <c r="W349" s="87">
        <f t="shared" si="68"/>
        <v>1.2463475551570933</v>
      </c>
      <c r="X349" s="5">
        <f>'In离子浓度 '!M358</f>
        <v>2.1075253868654414E-3</v>
      </c>
      <c r="Y349" s="85">
        <f>过饱和度!Q347</f>
        <v>3.0618771909411776E+68</v>
      </c>
      <c r="Z349" s="85">
        <f t="shared" si="75"/>
        <v>98464.241760636578</v>
      </c>
    </row>
    <row r="350" spans="6:26" x14ac:dyDescent="0.25">
      <c r="F350" s="5">
        <f>过饱和度!D348</f>
        <v>3.3046468285827229</v>
      </c>
      <c r="H350" s="5">
        <f>过饱和度!H348</f>
        <v>4087338690916.4102</v>
      </c>
      <c r="I350" s="5">
        <f t="shared" si="69"/>
        <v>63355.526078621508</v>
      </c>
      <c r="J350" s="5">
        <f t="shared" si="70"/>
        <v>87351.32196216537</v>
      </c>
      <c r="K350" s="5">
        <f t="shared" si="65"/>
        <v>108870.08199708092</v>
      </c>
      <c r="M350" s="5">
        <f>Gd离子浓度!M359</f>
        <v>3.3920398243952412E-3</v>
      </c>
      <c r="N350" s="5">
        <f>过饱和度!K348</f>
        <v>8.7537351301568565E+21</v>
      </c>
      <c r="O350" s="5">
        <f t="shared" si="71"/>
        <v>86004.319186969064</v>
      </c>
      <c r="P350" s="5">
        <f t="shared" si="72"/>
        <v>95630.977778495013</v>
      </c>
      <c r="Q350" s="87">
        <f t="shared" si="66"/>
        <v>1.1119322690131188</v>
      </c>
      <c r="R350" s="5">
        <f>Nd离子浓度!M359</f>
        <v>9.8949028538053464E-3</v>
      </c>
      <c r="S350" s="5">
        <f>过饱和度!N348</f>
        <v>1.4363706442969606E+21</v>
      </c>
      <c r="T350" s="5">
        <f t="shared" si="73"/>
        <v>85029.884329775552</v>
      </c>
      <c r="U350" s="5">
        <f t="shared" si="74"/>
        <v>95308.650972540941</v>
      </c>
      <c r="V350" s="5">
        <f t="shared" si="67"/>
        <v>105976.76453247684</v>
      </c>
      <c r="W350" s="87">
        <f t="shared" si="68"/>
        <v>1.2463472738768169</v>
      </c>
      <c r="X350" s="5">
        <f>'In离子浓度 '!M359</f>
        <v>2.1268325716505966E-3</v>
      </c>
      <c r="Y350" s="85">
        <f>过饱和度!Q348</f>
        <v>3.1184026905408422E+68</v>
      </c>
      <c r="Z350" s="85">
        <f t="shared" si="75"/>
        <v>98464.595248056299</v>
      </c>
    </row>
    <row r="351" spans="6:26" x14ac:dyDescent="0.25">
      <c r="F351" s="5">
        <f>过饱和度!D349</f>
        <v>3.3246468285827229</v>
      </c>
      <c r="H351" s="5">
        <f>过饱和度!H349</f>
        <v>4087361696535.2051</v>
      </c>
      <c r="I351" s="5">
        <f t="shared" si="69"/>
        <v>63355.537287944666</v>
      </c>
      <c r="J351" s="5">
        <f t="shared" si="70"/>
        <v>87351.326541375427</v>
      </c>
      <c r="K351" s="5">
        <f t="shared" si="65"/>
        <v>108870.07464961596</v>
      </c>
      <c r="M351" s="5">
        <f>Gd离子浓度!M360</f>
        <v>3.3920334656628711E-3</v>
      </c>
      <c r="N351" s="5">
        <f>过饱和度!K349</f>
        <v>8.753848301292646E+21</v>
      </c>
      <c r="O351" s="5">
        <f t="shared" si="71"/>
        <v>86004.325823123203</v>
      </c>
      <c r="P351" s="5">
        <f t="shared" si="72"/>
        <v>95630.979964851664</v>
      </c>
      <c r="Q351" s="87">
        <f t="shared" si="66"/>
        <v>1.1119322086371175</v>
      </c>
      <c r="R351" s="5">
        <f>Nd离子浓度!M360</f>
        <v>9.8948949588150616E-3</v>
      </c>
      <c r="S351" s="5">
        <f>过饱和度!N349</f>
        <v>1.436390760755453E+21</v>
      </c>
      <c r="T351" s="5">
        <f t="shared" si="73"/>
        <v>85029.892257922984</v>
      </c>
      <c r="U351" s="5">
        <f t="shared" si="74"/>
        <v>95308.653605588246</v>
      </c>
      <c r="V351" s="5">
        <f t="shared" si="67"/>
        <v>105976.76170589171</v>
      </c>
      <c r="W351" s="87">
        <f t="shared" si="68"/>
        <v>1.2463471244257271</v>
      </c>
      <c r="X351" s="5">
        <f>'In离子浓度 '!M360</f>
        <v>2.1397037065051202E-3</v>
      </c>
      <c r="Y351" s="85">
        <f>过饱和度!Q349</f>
        <v>3.1563541532983005E+68</v>
      </c>
      <c r="Z351" s="85">
        <f t="shared" si="75"/>
        <v>98464.828937054641</v>
      </c>
    </row>
    <row r="352" spans="6:26" x14ac:dyDescent="0.25">
      <c r="F352" s="5">
        <f>过饱和度!D350</f>
        <v>3.3746468285827227</v>
      </c>
      <c r="H352" s="5">
        <f>过饱和度!H350</f>
        <v>4087478765635.293</v>
      </c>
      <c r="I352" s="5">
        <f t="shared" si="69"/>
        <v>63355.59432797839</v>
      </c>
      <c r="J352" s="5">
        <f t="shared" si="70"/>
        <v>87351.349843245989</v>
      </c>
      <c r="K352" s="5">
        <f t="shared" si="65"/>
        <v>108870.05440587808</v>
      </c>
      <c r="M352" s="5">
        <f>Gd离子浓度!M361</f>
        <v>3.3920234116430583E-3</v>
      </c>
      <c r="N352" s="5">
        <f>过饱和度!K350</f>
        <v>8.7542864790493782E+21</v>
      </c>
      <c r="O352" s="5">
        <f t="shared" si="71"/>
        <v>86004.351516235329</v>
      </c>
      <c r="P352" s="5">
        <f t="shared" si="72"/>
        <v>95630.988429739344</v>
      </c>
      <c r="Q352" s="87">
        <f t="shared" si="66"/>
        <v>1.1119319748802101</v>
      </c>
      <c r="R352" s="5">
        <f>Nd离子浓度!M361</f>
        <v>9.8948824757493208E-3</v>
      </c>
      <c r="S352" s="5">
        <f>过饱和度!N350</f>
        <v>1.4364651054351856E+21</v>
      </c>
      <c r="T352" s="5">
        <f t="shared" si="73"/>
        <v>85029.921557073132</v>
      </c>
      <c r="U352" s="5">
        <f t="shared" si="74"/>
        <v>95308.663336239304</v>
      </c>
      <c r="V352" s="5">
        <f t="shared" si="67"/>
        <v>105976.75024665764</v>
      </c>
      <c r="W352" s="87">
        <f t="shared" si="68"/>
        <v>1.2463465601991028</v>
      </c>
      <c r="X352" s="5">
        <f>'In离子浓度 '!M361</f>
        <v>2.1718830717583639E-3</v>
      </c>
      <c r="Y352" s="85">
        <f>过饱和度!Q350</f>
        <v>3.2523507819528789E+68</v>
      </c>
      <c r="Z352" s="85">
        <f t="shared" si="75"/>
        <v>98465.40749603459</v>
      </c>
    </row>
    <row r="353" spans="6:26" x14ac:dyDescent="0.25">
      <c r="F353" s="5">
        <f>过饱和度!D351</f>
        <v>3.424646828582723</v>
      </c>
      <c r="H353" s="5">
        <f>过饱和度!H351</f>
        <v>4087595834208.2676</v>
      </c>
      <c r="I353" s="5">
        <f t="shared" si="69"/>
        <v>63355.65136600424</v>
      </c>
      <c r="J353" s="5">
        <f t="shared" si="70"/>
        <v>87351.373144281504</v>
      </c>
      <c r="K353" s="5">
        <f t="shared" si="65"/>
        <v>108870.03416262499</v>
      </c>
      <c r="M353" s="5">
        <f>Gd离子浓度!M362</f>
        <v>3.3920133576530458E-3</v>
      </c>
      <c r="N353" s="5">
        <f>过饱和度!K351</f>
        <v>8.7547246662735763E+21</v>
      </c>
      <c r="O353" s="5">
        <f t="shared" si="71"/>
        <v>86004.37720854787</v>
      </c>
      <c r="P353" s="5">
        <f t="shared" si="72"/>
        <v>95630.996894361815</v>
      </c>
      <c r="Q353" s="87">
        <f t="shared" si="66"/>
        <v>1.1119317411306964</v>
      </c>
      <c r="R353" s="5">
        <f>Nd离子浓度!M362</f>
        <v>9.8948699926993261E-3</v>
      </c>
      <c r="S353" s="5">
        <f>过饱和度!N351</f>
        <v>1.4365394519173819E+21</v>
      </c>
      <c r="T353" s="5">
        <f t="shared" si="73"/>
        <v>85029.950855333926</v>
      </c>
      <c r="U353" s="5">
        <f t="shared" si="74"/>
        <v>95308.673066592644</v>
      </c>
      <c r="V353" s="5">
        <f t="shared" si="67"/>
        <v>105976.73878779267</v>
      </c>
      <c r="W353" s="87">
        <f t="shared" si="68"/>
        <v>1.2463459959902441</v>
      </c>
      <c r="X353" s="5">
        <f>'In离子浓度 '!M362</f>
        <v>2.2040623964152059E-3</v>
      </c>
      <c r="Y353" s="85">
        <f>过饱和度!Q351</f>
        <v>3.3497956912506197E+68</v>
      </c>
      <c r="Z353" s="85">
        <f t="shared" si="75"/>
        <v>98465.977255953709</v>
      </c>
    </row>
    <row r="354" spans="6:26" x14ac:dyDescent="0.25">
      <c r="F354" s="5">
        <f>过饱和度!D352</f>
        <v>3.4746468285827228</v>
      </c>
      <c r="H354" s="5">
        <f>过饱和度!H352</f>
        <v>4087712902254.0615</v>
      </c>
      <c r="I354" s="5">
        <f t="shared" si="69"/>
        <v>63355.708402022283</v>
      </c>
      <c r="J354" s="5">
        <f t="shared" si="70"/>
        <v>87351.396444482059</v>
      </c>
      <c r="K354" s="5">
        <f t="shared" si="65"/>
        <v>108870.01391985665</v>
      </c>
      <c r="M354" s="5">
        <f>Gd离子浓度!M363</f>
        <v>3.3920033036928328E-3</v>
      </c>
      <c r="N354" s="5">
        <f>过饱和度!K352</f>
        <v>8.7551628629650168E+21</v>
      </c>
      <c r="O354" s="5">
        <f t="shared" si="71"/>
        <v>86004.402900060886</v>
      </c>
      <c r="P354" s="5">
        <f t="shared" si="72"/>
        <v>95631.005358719078</v>
      </c>
      <c r="Q354" s="87">
        <f t="shared" si="66"/>
        <v>1.1119315073885756</v>
      </c>
      <c r="R354" s="5">
        <f>Nd离子浓度!M363</f>
        <v>9.8948575096650792E-3</v>
      </c>
      <c r="S354" s="5">
        <f>过饱和度!N352</f>
        <v>1.4366138002020148E+21</v>
      </c>
      <c r="T354" s="5">
        <f t="shared" si="73"/>
        <v>85029.980152705422</v>
      </c>
      <c r="U354" s="5">
        <f t="shared" si="74"/>
        <v>95308.682796648267</v>
      </c>
      <c r="V354" s="5">
        <f t="shared" si="67"/>
        <v>105976.72732929671</v>
      </c>
      <c r="W354" s="87">
        <f t="shared" si="68"/>
        <v>1.2463454317991491</v>
      </c>
      <c r="X354" s="5">
        <f>'In离子浓度 '!M363</f>
        <v>2.2362416804756965E-3</v>
      </c>
      <c r="Y354" s="85">
        <f>过饱和度!Q352</f>
        <v>3.4486893324460175E+68</v>
      </c>
      <c r="Z354" s="85">
        <f t="shared" si="75"/>
        <v>98466.538476676375</v>
      </c>
    </row>
    <row r="355" spans="6:26" x14ac:dyDescent="0.25">
      <c r="F355" s="5">
        <f>过饱和度!D353</f>
        <v>3.5177958596527916</v>
      </c>
      <c r="H355" s="5">
        <f>过饱和度!H353</f>
        <v>4087807166217.165</v>
      </c>
      <c r="I355" s="5">
        <f t="shared" si="69"/>
        <v>63355.754326527967</v>
      </c>
      <c r="J355" s="5">
        <f t="shared" si="70"/>
        <v>87351.415205426776</v>
      </c>
      <c r="K355" s="5">
        <f t="shared" si="65"/>
        <v>108869.99666406316</v>
      </c>
      <c r="M355" s="5">
        <f>Gd离子浓度!M364</f>
        <v>3.3919939639182033E-3</v>
      </c>
      <c r="N355" s="5">
        <f>过饱和度!K353</f>
        <v>8.7555233949874148E+21</v>
      </c>
      <c r="O355" s="5">
        <f t="shared" si="71"/>
        <v>86004.424037071396</v>
      </c>
      <c r="P355" s="5">
        <f t="shared" si="72"/>
        <v>95631.012322543058</v>
      </c>
      <c r="Q355" s="87">
        <f t="shared" si="66"/>
        <v>1.1119313150835382</v>
      </c>
      <c r="R355" s="5">
        <f>Nd离子浓度!M364</f>
        <v>9.8948459133465574E-3</v>
      </c>
      <c r="S355" s="5">
        <f>过饱和度!N353</f>
        <v>1.4366752311674276E+21</v>
      </c>
      <c r="T355" s="5">
        <f t="shared" si="73"/>
        <v>85030.004358725826</v>
      </c>
      <c r="U355" s="5">
        <f t="shared" si="74"/>
        <v>95308.690835795162</v>
      </c>
      <c r="V355" s="5">
        <f t="shared" si="67"/>
        <v>105976.71793993608</v>
      </c>
      <c r="W355" s="87">
        <f t="shared" si="68"/>
        <v>1.2463449665701527</v>
      </c>
      <c r="X355" s="5">
        <f>'In离子浓度 '!M364</f>
        <v>2.2640115603253914E-3</v>
      </c>
      <c r="Y355" s="85">
        <f>过饱和度!Q353</f>
        <v>3.5351841137467126E+68</v>
      </c>
      <c r="Z355" s="85">
        <f t="shared" si="75"/>
        <v>98467.016052710504</v>
      </c>
    </row>
    <row r="356" spans="6:26" x14ac:dyDescent="0.25">
      <c r="F356" s="5">
        <f>过饱和度!D354</f>
        <v>3.5177958597527916</v>
      </c>
      <c r="H356" s="5">
        <f>过饱和度!H354</f>
        <v>4087820800236.0552</v>
      </c>
      <c r="I356" s="5">
        <f t="shared" si="69"/>
        <v>63355.760968798248</v>
      </c>
      <c r="J356" s="5">
        <f t="shared" si="70"/>
        <v>87351.417918906809</v>
      </c>
      <c r="K356" s="5">
        <f t="shared" si="65"/>
        <v>108869.99574511929</v>
      </c>
      <c r="M356" s="5">
        <f>Gd离子浓度!M365</f>
        <v>3.3919977395544007E-3</v>
      </c>
      <c r="N356" s="5">
        <f>过饱和度!K354</f>
        <v>8.7555623248491415E+21</v>
      </c>
      <c r="O356" s="5">
        <f t="shared" si="71"/>
        <v>86004.426319368315</v>
      </c>
      <c r="P356" s="5">
        <f t="shared" si="72"/>
        <v>95631.013074471179</v>
      </c>
      <c r="Q356" s="87">
        <f t="shared" si="66"/>
        <v>1.1119312943191499</v>
      </c>
      <c r="R356" s="5">
        <f>Nd离子浓度!M365</f>
        <v>9.8948569271296669E-3</v>
      </c>
      <c r="S356" s="5">
        <f>过饱和度!N354</f>
        <v>1.4366816190577912E+21</v>
      </c>
      <c r="T356" s="5">
        <f t="shared" si="73"/>
        <v>85030.006875722815</v>
      </c>
      <c r="U356" s="5">
        <f t="shared" si="74"/>
        <v>95308.69167172382</v>
      </c>
      <c r="V356" s="5">
        <f t="shared" si="67"/>
        <v>105976.71689040466</v>
      </c>
      <c r="W356" s="87">
        <f t="shared" si="68"/>
        <v>1.246344917333676</v>
      </c>
      <c r="X356" s="5">
        <f>'In离子浓度 '!M365</f>
        <v>2.264011560197658E-3</v>
      </c>
      <c r="Y356" s="85">
        <f>过饱和度!Q354</f>
        <v>3.535207680439928E+68</v>
      </c>
      <c r="Z356" s="85">
        <f t="shared" si="75"/>
        <v>98467.016181203871</v>
      </c>
    </row>
    <row r="357" spans="6:26" x14ac:dyDescent="0.25">
      <c r="F357" s="5">
        <f>过饱和度!D355</f>
        <v>3.5177958600527917</v>
      </c>
      <c r="H357" s="5">
        <f>过饱和度!H355</f>
        <v>4087861708286.439</v>
      </c>
      <c r="I357" s="5">
        <f t="shared" si="69"/>
        <v>63355.780898386613</v>
      </c>
      <c r="J357" s="5">
        <f t="shared" si="70"/>
        <v>87351.426060480357</v>
      </c>
      <c r="K357" s="5">
        <f t="shared" si="65"/>
        <v>108869.99298811083</v>
      </c>
      <c r="M357" s="5">
        <f>Gd离子浓度!M366</f>
        <v>3.392009067033091E-3</v>
      </c>
      <c r="N357" s="5">
        <f>过饱和度!K355</f>
        <v>8.7556791303643763E+21</v>
      </c>
      <c r="O357" s="5">
        <f t="shared" si="71"/>
        <v>86004.433167128838</v>
      </c>
      <c r="P357" s="5">
        <f t="shared" si="72"/>
        <v>95631.015330541995</v>
      </c>
      <c r="Q357" s="87">
        <f t="shared" si="66"/>
        <v>1.1119312320180776</v>
      </c>
      <c r="R357" s="5">
        <f>Nd离子浓度!M366</f>
        <v>9.8948899691868354E-3</v>
      </c>
      <c r="S357" s="5">
        <f>过饱和度!N355</f>
        <v>1.4367007852041182E+21</v>
      </c>
      <c r="T357" s="5">
        <f t="shared" si="73"/>
        <v>85030.014427618211</v>
      </c>
      <c r="U357" s="5">
        <f t="shared" si="74"/>
        <v>95308.694179810089</v>
      </c>
      <c r="V357" s="5">
        <f t="shared" si="67"/>
        <v>105976.71374139041</v>
      </c>
      <c r="W357" s="87">
        <f t="shared" si="68"/>
        <v>1.2463447696060674</v>
      </c>
      <c r="X357" s="5">
        <f>'In离子浓度 '!M366</f>
        <v>2.2640115599764179E-3</v>
      </c>
      <c r="Y357" s="85">
        <f>过饱和度!Q355</f>
        <v>3.5352783928576743E+68</v>
      </c>
      <c r="Z357" s="85">
        <f t="shared" si="75"/>
        <v>98467.01656674601</v>
      </c>
    </row>
    <row r="358" spans="6:26" x14ac:dyDescent="0.25">
      <c r="F358" s="5">
        <f>过饱和度!D356</f>
        <v>3.5177958604527917</v>
      </c>
      <c r="H358" s="5">
        <f>过饱和度!H356</f>
        <v>4087916254196.3276</v>
      </c>
      <c r="I358" s="5">
        <f t="shared" si="69"/>
        <v>63355.807471736283</v>
      </c>
      <c r="J358" s="5">
        <f t="shared" si="70"/>
        <v>87351.43691613985</v>
      </c>
      <c r="K358" s="5">
        <f t="shared" si="65"/>
        <v>108869.98931206923</v>
      </c>
      <c r="M358" s="5">
        <f>Gd离子浓度!M367</f>
        <v>3.3920241704771233E-3</v>
      </c>
      <c r="N358" s="5">
        <f>过饱和度!K356</f>
        <v>8.7558348765664494E+21</v>
      </c>
      <c r="O358" s="5">
        <f t="shared" si="71"/>
        <v>86004.442297649803</v>
      </c>
      <c r="P358" s="5">
        <f t="shared" si="72"/>
        <v>95631.018338693422</v>
      </c>
      <c r="Q358" s="87">
        <f t="shared" si="66"/>
        <v>1.1119311489484152</v>
      </c>
      <c r="R358" s="5">
        <f>Nd离子浓度!M367</f>
        <v>9.894934025435783E-3</v>
      </c>
      <c r="S358" s="5">
        <f>过饱和度!N356</f>
        <v>1.4367263409369973E+21</v>
      </c>
      <c r="T358" s="5">
        <f t="shared" si="73"/>
        <v>85030.02449698998</v>
      </c>
      <c r="U358" s="5">
        <f t="shared" si="74"/>
        <v>95308.697523983938</v>
      </c>
      <c r="V358" s="5">
        <f t="shared" si="67"/>
        <v>105976.70954262043</v>
      </c>
      <c r="W358" s="87">
        <f t="shared" si="68"/>
        <v>1.2463445726323641</v>
      </c>
      <c r="X358" s="5">
        <f>'In离子浓度 '!M367</f>
        <v>2.2640115597209508E-3</v>
      </c>
      <c r="Y358" s="85">
        <f>过饱和度!Q356</f>
        <v>3.5353726807338596E+68</v>
      </c>
      <c r="Z358" s="85">
        <f t="shared" si="75"/>
        <v>98467.017080815349</v>
      </c>
    </row>
    <row r="359" spans="6:26" x14ac:dyDescent="0.25">
      <c r="F359" s="5">
        <f>过饱和度!D357</f>
        <v>3.5177958606527917</v>
      </c>
      <c r="H359" s="5">
        <f>过饱和度!H357</f>
        <v>4087943525434.5586</v>
      </c>
      <c r="I359" s="5">
        <f t="shared" si="69"/>
        <v>63355.820757432281</v>
      </c>
      <c r="J359" s="5">
        <f t="shared" si="70"/>
        <v>87351.442343568502</v>
      </c>
      <c r="K359" s="5">
        <f t="shared" si="65"/>
        <v>108869.98747411431</v>
      </c>
      <c r="M359" s="5">
        <f>Gd离子浓度!M368</f>
        <v>3.3920317220128946E-3</v>
      </c>
      <c r="N359" s="5">
        <f>过饱和度!K357</f>
        <v>8.7559127454968887E+21</v>
      </c>
      <c r="O359" s="5">
        <f t="shared" si="71"/>
        <v>86004.446862601631</v>
      </c>
      <c r="P359" s="5">
        <f t="shared" si="72"/>
        <v>95631.01984266736</v>
      </c>
      <c r="Q359" s="87">
        <f t="shared" si="66"/>
        <v>1.1119311074163976</v>
      </c>
      <c r="R359" s="5">
        <f>Nd离子浓度!M368</f>
        <v>9.894956053329013E-3</v>
      </c>
      <c r="S359" s="5">
        <f>过饱和度!N357</f>
        <v>1.4367391181643988E+21</v>
      </c>
      <c r="T359" s="5">
        <f t="shared" si="73"/>
        <v>85030.029531353226</v>
      </c>
      <c r="U359" s="5">
        <f t="shared" si="74"/>
        <v>95308.699195963607</v>
      </c>
      <c r="V359" s="5">
        <f t="shared" si="67"/>
        <v>105976.70744338413</v>
      </c>
      <c r="W359" s="87">
        <f t="shared" si="68"/>
        <v>1.2463444741520078</v>
      </c>
      <c r="X359" s="5">
        <f>'In离子浓度 '!M368</f>
        <v>2.2640115595403093E-3</v>
      </c>
      <c r="Y359" s="85">
        <f>过饱和度!Q357</f>
        <v>3.5354198216835979E+68</v>
      </c>
      <c r="Z359" s="85">
        <f t="shared" si="75"/>
        <v>98467.017337828482</v>
      </c>
    </row>
    <row r="360" spans="6:26" x14ac:dyDescent="0.25">
      <c r="F360" s="5">
        <f>过饱和度!D358</f>
        <v>3.5177958696527916</v>
      </c>
      <c r="H360" s="5">
        <f>过饱和度!H358</f>
        <v>4089171104839.4551</v>
      </c>
      <c r="I360" s="5">
        <f t="shared" si="69"/>
        <v>63356.418697434034</v>
      </c>
      <c r="J360" s="5">
        <f t="shared" si="70"/>
        <v>87351.686611215002</v>
      </c>
      <c r="K360" s="5">
        <f t="shared" si="65"/>
        <v>108869.90476256408</v>
      </c>
      <c r="M360" s="5">
        <f>Gd离子浓度!M369</f>
        <v>3.3923715654373592E-3</v>
      </c>
      <c r="N360" s="5">
        <f>过饱和度!K358</f>
        <v>8.7594180319160713E+21</v>
      </c>
      <c r="O360" s="5">
        <f t="shared" si="71"/>
        <v>86004.652310596546</v>
      </c>
      <c r="P360" s="5">
        <f t="shared" si="72"/>
        <v>95631.087529726457</v>
      </c>
      <c r="Q360" s="87">
        <f t="shared" si="66"/>
        <v>1.1119292382505668</v>
      </c>
      <c r="R360" s="5">
        <f>Nd离子浓度!M369</f>
        <v>9.8959473386575937E-3</v>
      </c>
      <c r="S360" s="5">
        <f>过饱和度!N358</f>
        <v>1.4373142818407315E+21</v>
      </c>
      <c r="T360" s="5">
        <f t="shared" si="73"/>
        <v>85030.256103045831</v>
      </c>
      <c r="U360" s="5">
        <f t="shared" si="74"/>
        <v>95308.774443394534</v>
      </c>
      <c r="V360" s="5">
        <f t="shared" si="67"/>
        <v>105976.61296543878</v>
      </c>
      <c r="W360" s="87">
        <f t="shared" si="68"/>
        <v>1.2463400420317285</v>
      </c>
      <c r="X360" s="5">
        <f>'In离子浓度 '!M369</f>
        <v>2.264011558328526E-3</v>
      </c>
      <c r="Y360" s="85">
        <f>过饱和度!Q358</f>
        <v>3.537542200093697E+68</v>
      </c>
      <c r="Z360" s="85">
        <f t="shared" si="75"/>
        <v>98467.028905450556</v>
      </c>
    </row>
    <row r="361" spans="6:26" x14ac:dyDescent="0.25">
      <c r="F361" s="5">
        <f>过饱和度!D359</f>
        <v>3.5177959596527915</v>
      </c>
      <c r="H361" s="5">
        <f>过饱和度!H359</f>
        <v>4101460716205.4058</v>
      </c>
      <c r="I361" s="5">
        <f t="shared" si="69"/>
        <v>63362.394244160743</v>
      </c>
      <c r="J361" s="5">
        <f t="shared" si="70"/>
        <v>87354.127624441215</v>
      </c>
      <c r="K361" s="5">
        <f t="shared" si="65"/>
        <v>108869.07809229002</v>
      </c>
      <c r="M361" s="5">
        <f>Gd离子浓度!M370</f>
        <v>3.3957700288884075E-3</v>
      </c>
      <c r="N361" s="5">
        <f>过饱和度!K359</f>
        <v>8.7945295884921539E+21</v>
      </c>
      <c r="O361" s="5">
        <f t="shared" si="71"/>
        <v>86006.70546477368</v>
      </c>
      <c r="P361" s="5">
        <f t="shared" si="72"/>
        <v>95631.763957277406</v>
      </c>
      <c r="Q361" s="87">
        <f t="shared" si="66"/>
        <v>1.1119105590720009</v>
      </c>
      <c r="R361" s="5">
        <f>Nd离子浓度!M370</f>
        <v>9.9058602282905833E-3</v>
      </c>
      <c r="S361" s="5">
        <f>过饱和度!N359</f>
        <v>1.4430755418219172E+21</v>
      </c>
      <c r="T361" s="5">
        <f t="shared" si="73"/>
        <v>85032.520347586236</v>
      </c>
      <c r="U361" s="5">
        <f t="shared" si="74"/>
        <v>95309.526420954775</v>
      </c>
      <c r="V361" s="5">
        <f t="shared" si="67"/>
        <v>105975.66880761147</v>
      </c>
      <c r="W361" s="87">
        <f t="shared" si="68"/>
        <v>1.2462957510187422</v>
      </c>
      <c r="X361" s="5">
        <f>'In离子浓度 '!M370</f>
        <v>2.264011554496531E-3</v>
      </c>
      <c r="Y361" s="85">
        <f>过饱和度!Q359</f>
        <v>3.5588250393036302E+68</v>
      </c>
      <c r="Z361" s="85">
        <f t="shared" si="75"/>
        <v>98467.144514123676</v>
      </c>
    </row>
    <row r="362" spans="6:26" x14ac:dyDescent="0.25">
      <c r="F362" s="5">
        <f>过饱和度!D360</f>
        <v>3.5177968596527918</v>
      </c>
      <c r="H362" s="5">
        <f>过饱和度!H360</f>
        <v>4225714782959.9941</v>
      </c>
      <c r="I362" s="5">
        <f t="shared" si="69"/>
        <v>63421.753598361174</v>
      </c>
      <c r="J362" s="5">
        <f t="shared" si="70"/>
        <v>87378.367151439117</v>
      </c>
      <c r="K362" s="5">
        <f t="shared" ref="K362:K425" si="76">J362*W362</f>
        <v>108860.85650414457</v>
      </c>
      <c r="M362" s="5">
        <f>Gd离子浓度!M371</f>
        <v>3.4297547553566758E-3</v>
      </c>
      <c r="N362" s="5">
        <f>过饱和度!K360</f>
        <v>9.1514823647401974E+21</v>
      </c>
      <c r="O362" s="5">
        <f t="shared" si="71"/>
        <v>86027.101144295462</v>
      </c>
      <c r="P362" s="5">
        <f t="shared" si="72"/>
        <v>95638.482854890826</v>
      </c>
      <c r="Q362" s="87">
        <f t="shared" ref="Q362:Q425" si="77">P362/O362</f>
        <v>1.1117250445818689</v>
      </c>
      <c r="R362" s="5">
        <f>Nd离子浓度!M371</f>
        <v>1.0004989238880286E-2</v>
      </c>
      <c r="S362" s="5">
        <f>过饱和度!N360</f>
        <v>1.5016458937848302E+21</v>
      </c>
      <c r="T362" s="5">
        <f t="shared" si="73"/>
        <v>85055.012211956433</v>
      </c>
      <c r="U362" s="5">
        <f t="shared" si="74"/>
        <v>95316.995422065549</v>
      </c>
      <c r="V362" s="5">
        <f t="shared" ref="V362:V425" si="78">U362*Q362</f>
        <v>105966.29098500562</v>
      </c>
      <c r="W362" s="87">
        <f t="shared" ref="W362:W425" si="79">V362/T362</f>
        <v>1.2458559258205553</v>
      </c>
      <c r="X362" s="5">
        <f>'In离子浓度 '!M371</f>
        <v>2.2640115423786982E-3</v>
      </c>
      <c r="Y362" s="85">
        <f>过饱和度!Q360</f>
        <v>3.777589011142232E+68</v>
      </c>
      <c r="Z362" s="85">
        <f t="shared" si="75"/>
        <v>98468.293588795859</v>
      </c>
    </row>
    <row r="363" spans="6:26" x14ac:dyDescent="0.25">
      <c r="F363" s="5">
        <f>过饱和度!D361</f>
        <v>3.5178033464647558</v>
      </c>
      <c r="H363" s="5">
        <f>过饱和度!H361</f>
        <v>5196279841756.4385</v>
      </c>
      <c r="I363" s="5">
        <f t="shared" si="69"/>
        <v>63829.492142008072</v>
      </c>
      <c r="J363" s="5">
        <f t="shared" si="70"/>
        <v>87544.438127059242</v>
      </c>
      <c r="K363" s="5">
        <f t="shared" si="76"/>
        <v>108803.90630441956</v>
      </c>
      <c r="M363" s="5">
        <f>Gd离子浓度!M372</f>
        <v>3.6747021979075816E-3</v>
      </c>
      <c r="N363" s="5">
        <f>过饱和度!K361</f>
        <v>1.2055697938551136E+22</v>
      </c>
      <c r="O363" s="5">
        <f t="shared" si="71"/>
        <v>86167.212694757472</v>
      </c>
      <c r="P363" s="5">
        <f t="shared" si="72"/>
        <v>95684.609177704522</v>
      </c>
      <c r="Q363" s="87">
        <f t="shared" si="77"/>
        <v>1.1104526441706069</v>
      </c>
      <c r="R363" s="5">
        <f>Nd离子浓度!M372</f>
        <v>1.0719468639324863E-2</v>
      </c>
      <c r="S363" s="5">
        <f>过饱和度!N361</f>
        <v>1.9781808517359581E+21</v>
      </c>
      <c r="T363" s="5">
        <f t="shared" si="73"/>
        <v>85209.487292172242</v>
      </c>
      <c r="U363" s="5">
        <f t="shared" si="74"/>
        <v>95368.255322354526</v>
      </c>
      <c r="V363" s="5">
        <f t="shared" si="78"/>
        <v>105901.93129264613</v>
      </c>
      <c r="W363" s="87">
        <f t="shared" si="79"/>
        <v>1.2428420198037595</v>
      </c>
      <c r="X363" s="5">
        <f>'In离子浓度 '!M372</f>
        <v>2.2640115098460541E-3</v>
      </c>
      <c r="Y363" s="85">
        <f>过饱和度!Q361</f>
        <v>5.710818413843455E+68</v>
      </c>
      <c r="Z363" s="85">
        <f t="shared" si="75"/>
        <v>98476.21877633351</v>
      </c>
    </row>
    <row r="364" spans="6:26" x14ac:dyDescent="0.25">
      <c r="F364" s="5">
        <f>过饱和度!D362</f>
        <v>3.5178058596527917</v>
      </c>
      <c r="H364" s="5">
        <f>过饱和度!H362</f>
        <v>5196278931024.1182</v>
      </c>
      <c r="I364" s="5">
        <f t="shared" si="69"/>
        <v>63829.49179892712</v>
      </c>
      <c r="J364" s="5">
        <f t="shared" si="70"/>
        <v>87544.437987637662</v>
      </c>
      <c r="K364" s="5">
        <f t="shared" si="76"/>
        <v>108803.90632671771</v>
      </c>
      <c r="M364" s="5">
        <f>Gd离子浓度!M373</f>
        <v>3.6747021206876792E-3</v>
      </c>
      <c r="N364" s="5">
        <f>过饱和度!K362</f>
        <v>1.205569537529389E+22</v>
      </c>
      <c r="O364" s="5">
        <f t="shared" si="71"/>
        <v>86167.21258746447</v>
      </c>
      <c r="P364" s="5">
        <f t="shared" si="72"/>
        <v>95684.609142402653</v>
      </c>
      <c r="Q364" s="87">
        <f t="shared" si="77"/>
        <v>1.1104526451436212</v>
      </c>
      <c r="R364" s="5">
        <f>Nd离子浓度!M373</f>
        <v>1.0719468543448662E-2</v>
      </c>
      <c r="S364" s="5">
        <f>过饱和度!N362</f>
        <v>1.9781804550155359E+21</v>
      </c>
      <c r="T364" s="5">
        <f t="shared" si="73"/>
        <v>85209.487180616183</v>
      </c>
      <c r="U364" s="5">
        <f t="shared" si="74"/>
        <v>95368.255285360181</v>
      </c>
      <c r="V364" s="5">
        <f t="shared" si="78"/>
        <v>105901.93134436035</v>
      </c>
      <c r="W364" s="87">
        <f t="shared" si="79"/>
        <v>1.2428420220377923</v>
      </c>
      <c r="X364" s="5">
        <f>'In离子浓度 '!M373</f>
        <v>2.2640131071900885E-3</v>
      </c>
      <c r="Y364" s="85">
        <f>过饱和度!Q362</f>
        <v>5.7108242838003647E+68</v>
      </c>
      <c r="Z364" s="85">
        <f t="shared" si="75"/>
        <v>98476.218795968001</v>
      </c>
    </row>
    <row r="365" spans="6:26" x14ac:dyDescent="0.25">
      <c r="F365" s="5">
        <f>过饱和度!D363</f>
        <v>3.5178158596527918</v>
      </c>
      <c r="H365" s="5">
        <f>过饱和度!H363</f>
        <v>5196277140043.2207</v>
      </c>
      <c r="I365" s="5">
        <f t="shared" si="69"/>
        <v>63829.49112424854</v>
      </c>
      <c r="J365" s="5">
        <f t="shared" si="70"/>
        <v>87544.437713461113</v>
      </c>
      <c r="K365" s="5">
        <f t="shared" si="76"/>
        <v>108803.90636905207</v>
      </c>
      <c r="M365" s="5">
        <f>Gd离子浓度!M374</f>
        <v>3.674701966653625E-3</v>
      </c>
      <c r="N365" s="5">
        <f>过饱和度!K363</f>
        <v>1.2055690351680604E+22</v>
      </c>
      <c r="O365" s="5">
        <f t="shared" si="71"/>
        <v>86167.212377185657</v>
      </c>
      <c r="P365" s="5">
        <f t="shared" si="72"/>
        <v>95684.609073216081</v>
      </c>
      <c r="Q365" s="87">
        <f t="shared" si="77"/>
        <v>1.1104526470505889</v>
      </c>
      <c r="R365" s="5">
        <f>Nd离子浓度!M374</f>
        <v>1.0719468352200034E-2</v>
      </c>
      <c r="S365" s="5">
        <f>过饱和度!N363</f>
        <v>1.9781796783339353E+21</v>
      </c>
      <c r="T365" s="5">
        <f t="shared" si="73"/>
        <v>85209.486962216615</v>
      </c>
      <c r="U365" s="5">
        <f t="shared" si="74"/>
        <v>95368.25521293428</v>
      </c>
      <c r="V365" s="5">
        <f t="shared" si="78"/>
        <v>105901.931445799</v>
      </c>
      <c r="W365" s="87">
        <f t="shared" si="79"/>
        <v>1.2428420264137698</v>
      </c>
      <c r="X365" s="5">
        <f>'In离子浓度 '!M374</f>
        <v>2.2640195032182153E-3</v>
      </c>
      <c r="Y365" s="85">
        <f>过饱和度!Q363</f>
        <v>5.7108522703040446E+68</v>
      </c>
      <c r="Z365" s="85">
        <f t="shared" si="75"/>
        <v>98476.218889580123</v>
      </c>
    </row>
    <row r="366" spans="6:26" x14ac:dyDescent="0.25">
      <c r="F366" s="5">
        <f>过饱和度!D364</f>
        <v>3.5178458596527915</v>
      </c>
      <c r="H366" s="5">
        <f>过饱和度!H364</f>
        <v>5196274103314.085</v>
      </c>
      <c r="I366" s="5">
        <f t="shared" si="69"/>
        <v>63829.489980284838</v>
      </c>
      <c r="J366" s="5">
        <f t="shared" si="70"/>
        <v>87544.437248575996</v>
      </c>
      <c r="K366" s="5">
        <f t="shared" si="76"/>
        <v>108803.90643692415</v>
      </c>
      <c r="M366" s="5">
        <f>Gd离子浓度!M375</f>
        <v>3.6747016998588283E-3</v>
      </c>
      <c r="N366" s="5">
        <f>过饱和度!K364</f>
        <v>1.2055681877919142E+22</v>
      </c>
      <c r="O366" s="5">
        <f t="shared" si="71"/>
        <v>86167.212022490043</v>
      </c>
      <c r="P366" s="5">
        <f t="shared" si="72"/>
        <v>95684.608956513068</v>
      </c>
      <c r="Q366" s="87">
        <f t="shared" si="77"/>
        <v>1.1104526502672378</v>
      </c>
      <c r="R366" s="5">
        <f>Nd离子浓度!M375</f>
        <v>1.0719468020947705E-2</v>
      </c>
      <c r="S366" s="5">
        <f>过饱和度!N364</f>
        <v>1.9781783703938801E+21</v>
      </c>
      <c r="T366" s="5">
        <f t="shared" si="73"/>
        <v>85209.486594429225</v>
      </c>
      <c r="U366" s="5">
        <f t="shared" si="74"/>
        <v>95368.255090968247</v>
      </c>
      <c r="V366" s="5">
        <f t="shared" si="78"/>
        <v>105901.93161712769</v>
      </c>
      <c r="W366" s="87">
        <f t="shared" si="79"/>
        <v>1.2428420337888912</v>
      </c>
      <c r="X366" s="5">
        <f>'In离子浓度 '!M375</f>
        <v>2.2640387425181701E-3</v>
      </c>
      <c r="Y366" s="85">
        <f>过饱和度!Q364</f>
        <v>5.7109421316457655E+68</v>
      </c>
      <c r="Z366" s="85">
        <f t="shared" si="75"/>
        <v>98476.21919015437</v>
      </c>
    </row>
    <row r="367" spans="6:26" x14ac:dyDescent="0.25">
      <c r="F367" s="5">
        <f>过饱和度!D365</f>
        <v>3.5178758596527917</v>
      </c>
      <c r="H367" s="5">
        <f>过饱和度!H365</f>
        <v>5196271066586.7559</v>
      </c>
      <c r="I367" s="5">
        <f t="shared" si="69"/>
        <v>63829.488836321114</v>
      </c>
      <c r="J367" s="5">
        <f t="shared" si="70"/>
        <v>87544.436783690864</v>
      </c>
      <c r="K367" s="5">
        <f t="shared" si="76"/>
        <v>108803.90650479621</v>
      </c>
      <c r="M367" s="5">
        <f>Gd离子浓度!M376</f>
        <v>3.6747014330640506E-3</v>
      </c>
      <c r="N367" s="5">
        <f>过饱和度!K365</f>
        <v>1.2055673404163751E+22</v>
      </c>
      <c r="O367" s="5">
        <f t="shared" si="71"/>
        <v>86167.211667794429</v>
      </c>
      <c r="P367" s="5">
        <f t="shared" si="72"/>
        <v>95684.608839810055</v>
      </c>
      <c r="Q367" s="87">
        <f t="shared" si="77"/>
        <v>1.1104526534838868</v>
      </c>
      <c r="R367" s="5">
        <f>Nd离子浓度!M376</f>
        <v>1.0719467689695387E-2</v>
      </c>
      <c r="S367" s="5">
        <f>过饱和度!N365</f>
        <v>1.9781770624547081E+21</v>
      </c>
      <c r="T367" s="5">
        <f t="shared" si="73"/>
        <v>85209.486226641835</v>
      </c>
      <c r="U367" s="5">
        <f t="shared" si="74"/>
        <v>95368.254969002184</v>
      </c>
      <c r="V367" s="5">
        <f t="shared" si="78"/>
        <v>105901.93178845635</v>
      </c>
      <c r="W367" s="87">
        <f t="shared" si="79"/>
        <v>1.2428420411640124</v>
      </c>
      <c r="X367" s="5">
        <f>'In离子浓度 '!M376</f>
        <v>2.2640579818175317E-3</v>
      </c>
      <c r="Y367" s="85">
        <f>过饱和度!Q365</f>
        <v>5.7110319935737731E+68</v>
      </c>
      <c r="Z367" s="85">
        <f t="shared" si="75"/>
        <v>98476.219490725765</v>
      </c>
    </row>
    <row r="368" spans="6:26" x14ac:dyDescent="0.25">
      <c r="F368" s="5">
        <f>过饱和度!D366</f>
        <v>3.5178958596527918</v>
      </c>
      <c r="H368" s="5">
        <f>过饱和度!H366</f>
        <v>5196268563947.7588</v>
      </c>
      <c r="I368" s="5">
        <f t="shared" si="69"/>
        <v>63829.487893552941</v>
      </c>
      <c r="J368" s="5">
        <f t="shared" si="70"/>
        <v>87544.436400567778</v>
      </c>
      <c r="K368" s="5">
        <f t="shared" si="76"/>
        <v>108803.90656214669</v>
      </c>
      <c r="M368" s="5">
        <f>Gd离子浓度!M377</f>
        <v>3.6747012152270439E-3</v>
      </c>
      <c r="N368" s="5">
        <f>过饱和度!K366</f>
        <v>1.2055666404767023E+22</v>
      </c>
      <c r="O368" s="5">
        <f t="shared" si="71"/>
        <v>86167.211374812527</v>
      </c>
      <c r="P368" s="5">
        <f t="shared" si="72"/>
        <v>95684.608743412275</v>
      </c>
      <c r="Q368" s="87">
        <f t="shared" si="77"/>
        <v>1.110452656140869</v>
      </c>
      <c r="R368" s="5">
        <f>Nd离子浓度!M377</f>
        <v>1.0719467419229009E-2</v>
      </c>
      <c r="S368" s="5">
        <f>过饱和度!N366</f>
        <v>1.9781759813006378E+21</v>
      </c>
      <c r="T368" s="5">
        <f t="shared" si="73"/>
        <v>85209.485922625317</v>
      </c>
      <c r="U368" s="5">
        <f t="shared" si="74"/>
        <v>95368.254868183911</v>
      </c>
      <c r="V368" s="5">
        <f t="shared" si="78"/>
        <v>105901.93192989418</v>
      </c>
      <c r="W368" s="87">
        <f t="shared" si="79"/>
        <v>1.2428420472581971</v>
      </c>
      <c r="X368" s="5">
        <f>'In离子浓度 '!M377</f>
        <v>2.2640707975341164E-3</v>
      </c>
      <c r="Y368" s="85">
        <f>过饱和度!Q366</f>
        <v>5.7110906939387394E+68</v>
      </c>
      <c r="Z368" s="85">
        <f t="shared" si="75"/>
        <v>98476.219687064935</v>
      </c>
    </row>
    <row r="369" spans="6:26" x14ac:dyDescent="0.25">
      <c r="F369" s="5">
        <f>过饱和度!D367</f>
        <v>3.5179958596527916</v>
      </c>
      <c r="H369" s="5">
        <f>过饱和度!H367</f>
        <v>5196263252739.8369</v>
      </c>
      <c r="I369" s="5">
        <f t="shared" si="69"/>
        <v>63829.485892768236</v>
      </c>
      <c r="J369" s="5">
        <f t="shared" si="70"/>
        <v>87544.435587486834</v>
      </c>
      <c r="K369" s="5">
        <f t="shared" si="76"/>
        <v>108803.90666661201</v>
      </c>
      <c r="M369" s="5">
        <f>Gd离子浓度!M378</f>
        <v>3.6747007281287161E-3</v>
      </c>
      <c r="N369" s="5">
        <f>过饱和度!K367</f>
        <v>1.2055651744989665E+22</v>
      </c>
      <c r="O369" s="5">
        <f t="shared" si="71"/>
        <v>86167.210761180555</v>
      </c>
      <c r="P369" s="5">
        <f t="shared" si="72"/>
        <v>95684.608541513226</v>
      </c>
      <c r="Q369" s="87">
        <f t="shared" si="77"/>
        <v>1.1104526617057493</v>
      </c>
      <c r="R369" s="5">
        <f>Nd离子浓度!M378</f>
        <v>1.0719466814447819E-2</v>
      </c>
      <c r="S369" s="5">
        <f>过饱和度!N367</f>
        <v>1.9781737264337812E+21</v>
      </c>
      <c r="T369" s="5">
        <f t="shared" si="73"/>
        <v>85209.485288564567</v>
      </c>
      <c r="U369" s="5">
        <f t="shared" si="74"/>
        <v>95368.254657916012</v>
      </c>
      <c r="V369" s="5">
        <f t="shared" si="78"/>
        <v>105901.93222711456</v>
      </c>
      <c r="W369" s="87">
        <f t="shared" si="79"/>
        <v>1.2428420599945462</v>
      </c>
      <c r="X369" s="5">
        <f>'In离子浓度 '!M378</f>
        <v>2.2641350340044295E-3</v>
      </c>
      <c r="Y369" s="85">
        <f>过饱和度!Q367</f>
        <v>5.7114023938558179E+68</v>
      </c>
      <c r="Z369" s="85">
        <f t="shared" si="75"/>
        <v>98476.220729594774</v>
      </c>
    </row>
    <row r="370" spans="6:26" x14ac:dyDescent="0.25">
      <c r="F370" s="5">
        <f>过饱和度!D368</f>
        <v>3.5182958596527918</v>
      </c>
      <c r="H370" s="5">
        <f>过饱和度!H368</f>
        <v>5196254706862.1328</v>
      </c>
      <c r="I370" s="5">
        <f t="shared" si="69"/>
        <v>63829.482673446735</v>
      </c>
      <c r="J370" s="5">
        <f t="shared" si="70"/>
        <v>87544.434279215639</v>
      </c>
      <c r="K370" s="5">
        <f t="shared" si="76"/>
        <v>108803.90679301917</v>
      </c>
      <c r="M370" s="5">
        <f>Gd离子浓度!M379</f>
        <v>3.6746998844497747E-3</v>
      </c>
      <c r="N370" s="5">
        <f>过饱和度!K368</f>
        <v>1.2055628627415516E+22</v>
      </c>
      <c r="O370" s="5">
        <f t="shared" si="71"/>
        <v>86167.209793518792</v>
      </c>
      <c r="P370" s="5">
        <f t="shared" si="72"/>
        <v>95684.608223130243</v>
      </c>
      <c r="Q370" s="87">
        <f t="shared" si="77"/>
        <v>1.1104526704812405</v>
      </c>
      <c r="R370" s="5">
        <f>Nd离子浓度!M379</f>
        <v>1.0719465766936127E-2</v>
      </c>
      <c r="S370" s="5">
        <f>过饱和度!N368</f>
        <v>1.9781701940069325E+21</v>
      </c>
      <c r="T370" s="5">
        <f t="shared" si="73"/>
        <v>85209.484295256858</v>
      </c>
      <c r="U370" s="5">
        <f t="shared" si="74"/>
        <v>95368.254328514246</v>
      </c>
      <c r="V370" s="5">
        <f t="shared" si="78"/>
        <v>105901.93269823278</v>
      </c>
      <c r="W370" s="87">
        <f t="shared" si="79"/>
        <v>1.2428420800115998</v>
      </c>
      <c r="X370" s="5">
        <f>'In离子浓度 '!M379</f>
        <v>2.264327905364532E-3</v>
      </c>
      <c r="Y370" s="85">
        <f>过饱和度!Q368</f>
        <v>5.712356207316112E+68</v>
      </c>
      <c r="Z370" s="85">
        <f t="shared" si="75"/>
        <v>98476.223919415235</v>
      </c>
    </row>
    <row r="371" spans="6:26" x14ac:dyDescent="0.25">
      <c r="F371" s="5">
        <f>过饱和度!D369</f>
        <v>3.5185958596527915</v>
      </c>
      <c r="H371" s="5">
        <f>过饱和度!H369</f>
        <v>5196246160999.3516</v>
      </c>
      <c r="I371" s="5">
        <f t="shared" si="69"/>
        <v>63829.479454125183</v>
      </c>
      <c r="J371" s="5">
        <f t="shared" si="70"/>
        <v>87544.43297094437</v>
      </c>
      <c r="K371" s="5">
        <f t="shared" si="76"/>
        <v>108803.90691942612</v>
      </c>
      <c r="M371" s="5">
        <f>Gd离子浓度!M380</f>
        <v>3.6746990407710276E-3</v>
      </c>
      <c r="N371" s="5">
        <f>过饱和度!K369</f>
        <v>1.205560550988872E+22</v>
      </c>
      <c r="O371" s="5">
        <f t="shared" si="71"/>
        <v>86167.208825857073</v>
      </c>
      <c r="P371" s="5">
        <f t="shared" si="72"/>
        <v>95684.607904747259</v>
      </c>
      <c r="Q371" s="87">
        <f t="shared" si="77"/>
        <v>1.1104526792567313</v>
      </c>
      <c r="R371" s="5">
        <f>Nd离子浓度!M380</f>
        <v>1.0719464719424537E-2</v>
      </c>
      <c r="S371" s="5">
        <f>过饱和度!N369</f>
        <v>1.9781666615868871E+21</v>
      </c>
      <c r="T371" s="5">
        <f t="shared" si="73"/>
        <v>85209.483301949178</v>
      </c>
      <c r="U371" s="5">
        <f t="shared" si="74"/>
        <v>95368.25399911248</v>
      </c>
      <c r="V371" s="5">
        <f t="shared" si="78"/>
        <v>105901.93316935093</v>
      </c>
      <c r="W371" s="87">
        <f t="shared" si="79"/>
        <v>1.2428421000286527</v>
      </c>
      <c r="X371" s="5">
        <f>'In离子浓度 '!M380</f>
        <v>2.2645207767057873E-3</v>
      </c>
      <c r="Y371" s="85">
        <f>过饱和度!Q369</f>
        <v>5.7133100970687263E+68</v>
      </c>
      <c r="Z371" s="85">
        <f t="shared" si="75"/>
        <v>98476.227108948224</v>
      </c>
    </row>
    <row r="372" spans="6:26" x14ac:dyDescent="0.25">
      <c r="F372" s="5">
        <f>过饱和度!D370</f>
        <v>3.5187958596527915</v>
      </c>
      <c r="H372" s="5">
        <f>过饱和度!H370</f>
        <v>5196238951715.1289</v>
      </c>
      <c r="I372" s="5">
        <f t="shared" si="69"/>
        <v>63829.476738303238</v>
      </c>
      <c r="J372" s="5">
        <f t="shared" si="70"/>
        <v>87544.431867285748</v>
      </c>
      <c r="K372" s="5">
        <f t="shared" si="76"/>
        <v>108803.90704196859</v>
      </c>
      <c r="M372" s="5">
        <f>Gd离子浓度!M381</f>
        <v>3.6746983519103738E-3</v>
      </c>
      <c r="N372" s="5">
        <f>过饱和度!K370</f>
        <v>1.2055585828457226E+22</v>
      </c>
      <c r="O372" s="5">
        <f t="shared" si="71"/>
        <v>86167.208002023108</v>
      </c>
      <c r="P372" s="5">
        <f t="shared" si="72"/>
        <v>95684.60763368693</v>
      </c>
      <c r="Q372" s="87">
        <f t="shared" si="77"/>
        <v>1.1104526867278834</v>
      </c>
      <c r="R372" s="5">
        <f>Nd离子浓度!M381</f>
        <v>1.071946386413499E-2</v>
      </c>
      <c r="S372" s="5">
        <f>过饱和度!N370</f>
        <v>1.9781636451150487E+21</v>
      </c>
      <c r="T372" s="5">
        <f t="shared" si="73"/>
        <v>85209.482453723365</v>
      </c>
      <c r="U372" s="5">
        <f t="shared" si="74"/>
        <v>95368.253717822925</v>
      </c>
      <c r="V372" s="5">
        <f t="shared" si="78"/>
        <v>105901.93356950293</v>
      </c>
      <c r="W372" s="87">
        <f t="shared" si="79"/>
        <v>1.2428421170967383</v>
      </c>
      <c r="X372" s="5">
        <f>'In离子浓度 '!M381</f>
        <v>2.2646493244338228E-3</v>
      </c>
      <c r="Y372" s="85">
        <f>过饱和度!Q370</f>
        <v>5.7139422443009683E+68</v>
      </c>
      <c r="Z372" s="85">
        <f t="shared" si="75"/>
        <v>98476.229222367867</v>
      </c>
    </row>
    <row r="373" spans="6:26" x14ac:dyDescent="0.25">
      <c r="F373" s="5">
        <f>过饱和度!D371</f>
        <v>3.5197958596527914</v>
      </c>
      <c r="H373" s="5">
        <f>过饱和度!H371</f>
        <v>5196225679872.0654</v>
      </c>
      <c r="I373" s="5">
        <f t="shared" si="69"/>
        <v>63829.471738633671</v>
      </c>
      <c r="J373" s="5">
        <f t="shared" si="70"/>
        <v>87544.429835514646</v>
      </c>
      <c r="K373" s="5">
        <f t="shared" si="76"/>
        <v>108803.90707823893</v>
      </c>
      <c r="M373" s="5">
        <f>Gd离子浓度!M382</f>
        <v>3.6746968115714106E-3</v>
      </c>
      <c r="N373" s="5">
        <f>过饱和度!K371</f>
        <v>1.2055551732835494E+22</v>
      </c>
      <c r="O373" s="5">
        <f t="shared" si="71"/>
        <v>86167.206574830328</v>
      </c>
      <c r="P373" s="5">
        <f t="shared" si="72"/>
        <v>95684.607164107656</v>
      </c>
      <c r="Q373" s="87">
        <f t="shared" si="77"/>
        <v>1.1104526996707513</v>
      </c>
      <c r="R373" s="5">
        <f>Nd离子浓度!M382</f>
        <v>1.0719461951649571E-2</v>
      </c>
      <c r="S373" s="5">
        <f>过饱和度!N371</f>
        <v>1.9781585267355335E+21</v>
      </c>
      <c r="T373" s="5">
        <f t="shared" si="73"/>
        <v>85209.481014442208</v>
      </c>
      <c r="U373" s="5">
        <f t="shared" si="74"/>
        <v>95368.253240526959</v>
      </c>
      <c r="V373" s="5">
        <f t="shared" si="78"/>
        <v>105901.93427382704</v>
      </c>
      <c r="W373" s="87">
        <f t="shared" si="79"/>
        <v>1.2428421463554935</v>
      </c>
      <c r="X373" s="5">
        <f>'In离子浓度 '!M382</f>
        <v>2.265292562382061E-3</v>
      </c>
      <c r="Y373" s="85">
        <f>过饱和度!Q371</f>
        <v>5.7171610700532015E+68</v>
      </c>
      <c r="Z373" s="85">
        <f t="shared" si="75"/>
        <v>98476.239979980543</v>
      </c>
    </row>
    <row r="374" spans="6:26" x14ac:dyDescent="0.25">
      <c r="F374" s="5">
        <f>过饱和度!D372</f>
        <v>3.5227958596527915</v>
      </c>
      <c r="H374" s="5">
        <f>过饱和度!H372</f>
        <v>5196209226310.4238</v>
      </c>
      <c r="I374" s="5">
        <f t="shared" si="69"/>
        <v>63829.465540351848</v>
      </c>
      <c r="J374" s="5">
        <f t="shared" si="70"/>
        <v>87544.427316650035</v>
      </c>
      <c r="K374" s="5">
        <f t="shared" si="76"/>
        <v>108803.9065957399</v>
      </c>
      <c r="M374" s="5">
        <f>Gd离子浓度!M383</f>
        <v>3.6746941436271853E-3</v>
      </c>
      <c r="N374" s="5">
        <f>过饱和度!K372</f>
        <v>1.2055515416150011E+22</v>
      </c>
      <c r="O374" s="5">
        <f t="shared" si="71"/>
        <v>86167.205054662394</v>
      </c>
      <c r="P374" s="5">
        <f t="shared" si="72"/>
        <v>95684.606663937404</v>
      </c>
      <c r="Q374" s="87">
        <f t="shared" si="77"/>
        <v>1.110452713456789</v>
      </c>
      <c r="R374" s="5">
        <f>Nd离子浓度!M383</f>
        <v>1.0719458639128258E-2</v>
      </c>
      <c r="S374" s="5">
        <f>过饱和度!N372</f>
        <v>1.9781533925554101E+21</v>
      </c>
      <c r="T374" s="5">
        <f t="shared" si="73"/>
        <v>85209.479570714015</v>
      </c>
      <c r="U374" s="5">
        <f t="shared" si="74"/>
        <v>95368.252761756259</v>
      </c>
      <c r="V374" s="5">
        <f t="shared" si="78"/>
        <v>105901.93505692514</v>
      </c>
      <c r="W374" s="87">
        <f t="shared" si="79"/>
        <v>1.2428421766035875</v>
      </c>
      <c r="X374" s="5">
        <f>'In离子浓度 '!M383</f>
        <v>2.2672227880799682E-3</v>
      </c>
      <c r="Y374" s="85">
        <f>过饱和度!Q372</f>
        <v>5.7268820668451221E+68</v>
      </c>
      <c r="Z374" s="85">
        <f t="shared" si="75"/>
        <v>98476.272431032514</v>
      </c>
    </row>
    <row r="375" spans="6:26" x14ac:dyDescent="0.25">
      <c r="F375" s="5">
        <f>过饱和度!D373</f>
        <v>3.5257958596527916</v>
      </c>
      <c r="H375" s="5">
        <f>过饱和度!H373</f>
        <v>5196192772812.665</v>
      </c>
      <c r="I375" s="5">
        <f t="shared" si="69"/>
        <v>63829.45934207306</v>
      </c>
      <c r="J375" s="5">
        <f t="shared" si="70"/>
        <v>87544.424797786487</v>
      </c>
      <c r="K375" s="5">
        <f t="shared" si="76"/>
        <v>108803.90611323935</v>
      </c>
      <c r="M375" s="5">
        <f>Gd离子浓度!M384</f>
        <v>3.6746914756848976E-3</v>
      </c>
      <c r="N375" s="5">
        <f>过饱和度!K373</f>
        <v>1.205547909961494E+22</v>
      </c>
      <c r="O375" s="5">
        <f t="shared" si="71"/>
        <v>86167.203534495915</v>
      </c>
      <c r="P375" s="5">
        <f t="shared" si="72"/>
        <v>95684.606163767632</v>
      </c>
      <c r="Q375" s="87">
        <f t="shared" si="77"/>
        <v>1.110452727242814</v>
      </c>
      <c r="R375" s="5">
        <f>Nd离子浓度!M384</f>
        <v>1.0719455326607964E-2</v>
      </c>
      <c r="S375" s="5">
        <f>过饱和度!N373</f>
        <v>1.9781482583953399E+21</v>
      </c>
      <c r="T375" s="5">
        <f t="shared" si="73"/>
        <v>85209.478126987509</v>
      </c>
      <c r="U375" s="5">
        <f t="shared" si="74"/>
        <v>95368.252282986097</v>
      </c>
      <c r="V375" s="5">
        <f t="shared" si="78"/>
        <v>105901.93584002263</v>
      </c>
      <c r="W375" s="87">
        <f t="shared" si="79"/>
        <v>1.2428422068516509</v>
      </c>
      <c r="X375" s="5">
        <f>'In离子浓度 '!M384</f>
        <v>2.2691530131813981E-3</v>
      </c>
      <c r="Y375" s="85">
        <f>过饱和度!Q373</f>
        <v>5.7366112734696825E+68</v>
      </c>
      <c r="Z375" s="85">
        <f t="shared" si="75"/>
        <v>98476.304853351801</v>
      </c>
    </row>
    <row r="376" spans="6:26" x14ac:dyDescent="0.25">
      <c r="F376" s="5">
        <f>过饱和度!D374</f>
        <v>3.5277958596527914</v>
      </c>
      <c r="H376" s="5">
        <f>过饱和度!H374</f>
        <v>5196177022384.5771</v>
      </c>
      <c r="I376" s="5">
        <f t="shared" si="69"/>
        <v>63829.453408631431</v>
      </c>
      <c r="J376" s="5">
        <f t="shared" si="70"/>
        <v>87544.422386547594</v>
      </c>
      <c r="K376" s="5">
        <f t="shared" si="76"/>
        <v>108803.90591259484</v>
      </c>
      <c r="M376" s="5">
        <f>Gd离子浓度!M385</f>
        <v>3.6746892973207232E-3</v>
      </c>
      <c r="N376" s="5">
        <f>过饱和度!K374</f>
        <v>1.205544138663517E+22</v>
      </c>
      <c r="O376" s="5">
        <f t="shared" si="71"/>
        <v>86167.201955870871</v>
      </c>
      <c r="P376" s="5">
        <f t="shared" si="72"/>
        <v>95684.605644363619</v>
      </c>
      <c r="Q376" s="87">
        <f t="shared" si="77"/>
        <v>1.110452741558986</v>
      </c>
      <c r="R376" s="5">
        <f>Nd离子浓度!M385</f>
        <v>1.0719452621947309E-2</v>
      </c>
      <c r="S376" s="5">
        <f>过饱和度!N374</f>
        <v>1.9781427437183007E+21</v>
      </c>
      <c r="T376" s="5">
        <f t="shared" si="73"/>
        <v>85209.476576255169</v>
      </c>
      <c r="U376" s="5">
        <f t="shared" si="74"/>
        <v>95368.251768730552</v>
      </c>
      <c r="V376" s="5">
        <f t="shared" si="78"/>
        <v>105901.93663427446</v>
      </c>
      <c r="W376" s="87">
        <f t="shared" si="79"/>
        <v>1.242842238791378</v>
      </c>
      <c r="X376" s="5">
        <f>'In离子浓度 '!M385</f>
        <v>2.2704397245284624E-3</v>
      </c>
      <c r="Y376" s="85">
        <f>过饱和度!Q374</f>
        <v>5.7430898257043835E+68</v>
      </c>
      <c r="Z376" s="85">
        <f t="shared" si="75"/>
        <v>98476.326411897026</v>
      </c>
    </row>
    <row r="377" spans="6:26" x14ac:dyDescent="0.25">
      <c r="F377" s="5">
        <f>过饱和度!D375</f>
        <v>3.5377958596527916</v>
      </c>
      <c r="H377" s="5">
        <f>过饱和度!H375</f>
        <v>5196170288852.999</v>
      </c>
      <c r="I377" s="5">
        <f t="shared" si="69"/>
        <v>63829.450871995032</v>
      </c>
      <c r="J377" s="5">
        <f t="shared" si="70"/>
        <v>87544.421355706305</v>
      </c>
      <c r="K377" s="5">
        <f t="shared" si="76"/>
        <v>108803.90308651442</v>
      </c>
      <c r="M377" s="5">
        <f>Gd离子浓度!M386</f>
        <v>3.6746844263532362E-3</v>
      </c>
      <c r="N377" s="5">
        <f>过饱和度!K375</f>
        <v>1.2055456189909865E+22</v>
      </c>
      <c r="O377" s="5">
        <f t="shared" si="71"/>
        <v>86167.202575520758</v>
      </c>
      <c r="P377" s="5">
        <f t="shared" si="72"/>
        <v>95684.605848242703</v>
      </c>
      <c r="Q377" s="87">
        <f t="shared" si="77"/>
        <v>1.1104527359395295</v>
      </c>
      <c r="R377" s="5">
        <f>Nd离子浓度!M386</f>
        <v>1.0719446574143745E-2</v>
      </c>
      <c r="S377" s="5">
        <f>过饱和度!N375</f>
        <v>1.9781466788194335E+21</v>
      </c>
      <c r="T377" s="5">
        <f t="shared" si="73"/>
        <v>85209.477682809753</v>
      </c>
      <c r="U377" s="5">
        <f t="shared" si="74"/>
        <v>95368.252135687377</v>
      </c>
      <c r="V377" s="5">
        <f t="shared" si="78"/>
        <v>105901.93650584493</v>
      </c>
      <c r="W377" s="87">
        <f t="shared" si="79"/>
        <v>1.2428422211442531</v>
      </c>
      <c r="X377" s="5">
        <f>'In离子浓度 '!M386</f>
        <v>2.2768748609848732E-3</v>
      </c>
      <c r="Y377" s="85">
        <f>过饱和度!Q375</f>
        <v>5.7757208845511955E+68</v>
      </c>
      <c r="Z377" s="85">
        <f t="shared" si="75"/>
        <v>98476.434622305795</v>
      </c>
    </row>
    <row r="378" spans="6:26" x14ac:dyDescent="0.25">
      <c r="F378" s="5">
        <f>过饱和度!D376</f>
        <v>3.5677958596527914</v>
      </c>
      <c r="H378" s="5">
        <f>过饱和度!H376</f>
        <v>5196223963632.8174</v>
      </c>
      <c r="I378" s="5">
        <f t="shared" si="69"/>
        <v>63829.47109210385</v>
      </c>
      <c r="J378" s="5">
        <f t="shared" si="70"/>
        <v>87544.429572777153</v>
      </c>
      <c r="K378" s="5">
        <f t="shared" si="76"/>
        <v>108803.89273848236</v>
      </c>
      <c r="M378" s="5">
        <f>Gd离子浓度!M387</f>
        <v>3.6746759896012508E-3</v>
      </c>
      <c r="N378" s="5">
        <f>过饱和度!K376</f>
        <v>1.2055709212980478E+22</v>
      </c>
      <c r="O378" s="5">
        <f t="shared" si="71"/>
        <v>86167.21316668301</v>
      </c>
      <c r="P378" s="5">
        <f t="shared" si="72"/>
        <v>95684.609332978886</v>
      </c>
      <c r="Q378" s="87">
        <f t="shared" si="77"/>
        <v>1.1104526398908283</v>
      </c>
      <c r="R378" s="5">
        <f>Nd离子浓度!M387</f>
        <v>1.0719436099046614E-2</v>
      </c>
      <c r="S378" s="5">
        <f>过饱和度!N376</f>
        <v>1.9781908053363065E+21</v>
      </c>
      <c r="T378" s="5">
        <f t="shared" si="73"/>
        <v>85209.490091073792</v>
      </c>
      <c r="U378" s="5">
        <f t="shared" si="74"/>
        <v>95368.25625052923</v>
      </c>
      <c r="V378" s="5">
        <f t="shared" si="78"/>
        <v>105901.93191518517</v>
      </c>
      <c r="W378" s="87">
        <f t="shared" si="79"/>
        <v>1.2428419862857392</v>
      </c>
      <c r="X378" s="5">
        <f>'In离子浓度 '!M387</f>
        <v>2.2961818802808699E-3</v>
      </c>
      <c r="Y378" s="85">
        <f>过饱和度!Q376</f>
        <v>5.8743614955340721E+68</v>
      </c>
      <c r="Z378" s="85">
        <f t="shared" si="75"/>
        <v>98476.757984657816</v>
      </c>
    </row>
    <row r="379" spans="6:26" x14ac:dyDescent="0.25">
      <c r="F379" s="5">
        <f>过饱和度!D377</f>
        <v>3.5977958596527917</v>
      </c>
      <c r="H379" s="5">
        <f>过饱和度!H377</f>
        <v>5196277637767.2383</v>
      </c>
      <c r="I379" s="5">
        <f t="shared" si="69"/>
        <v>63829.491311745667</v>
      </c>
      <c r="J379" s="5">
        <f t="shared" si="70"/>
        <v>87544.437789656382</v>
      </c>
      <c r="K379" s="5">
        <f t="shared" si="76"/>
        <v>108803.88239056745</v>
      </c>
      <c r="M379" s="5">
        <f>Gd离子浓度!M388</f>
        <v>3.6746675528686358E-3</v>
      </c>
      <c r="N379" s="5">
        <f>过饱和度!K377</f>
        <v>1.2055962237185947E+22</v>
      </c>
      <c r="O379" s="5">
        <f t="shared" si="71"/>
        <v>86167.223757658663</v>
      </c>
      <c r="P379" s="5">
        <f t="shared" si="72"/>
        <v>95684.612817653353</v>
      </c>
      <c r="Q379" s="87">
        <f t="shared" si="77"/>
        <v>1.1104525438438391</v>
      </c>
      <c r="R379" s="5">
        <f>Nd离子浓度!M388</f>
        <v>1.0719425623959715E-2</v>
      </c>
      <c r="S379" s="5">
        <f>过饱和度!N377</f>
        <v>1.9782349321523348E+21</v>
      </c>
      <c r="T379" s="5">
        <f t="shared" si="73"/>
        <v>85209.502499130045</v>
      </c>
      <c r="U379" s="5">
        <f t="shared" si="74"/>
        <v>95368.260365301729</v>
      </c>
      <c r="V379" s="5">
        <f t="shared" si="78"/>
        <v>105901.92732461088</v>
      </c>
      <c r="W379" s="87">
        <f t="shared" si="79"/>
        <v>1.2428417514313277</v>
      </c>
      <c r="X379" s="5">
        <f>'In离子浓度 '!M388</f>
        <v>2.3154888807099504E-3</v>
      </c>
      <c r="Y379" s="85">
        <f>过饱和度!Q377</f>
        <v>5.9738418501736035E+68</v>
      </c>
      <c r="Z379" s="85">
        <f t="shared" si="75"/>
        <v>98477.078545164622</v>
      </c>
    </row>
    <row r="380" spans="6:26" x14ac:dyDescent="0.25">
      <c r="F380" s="5">
        <f>过饱和度!D378</f>
        <v>3.6177958596527917</v>
      </c>
      <c r="H380" s="5">
        <f>过饱和度!H378</f>
        <v>5196298299586.8184</v>
      </c>
      <c r="I380" s="5">
        <f t="shared" si="69"/>
        <v>63829.499095222629</v>
      </c>
      <c r="J380" s="5">
        <f t="shared" si="70"/>
        <v>87544.440952713427</v>
      </c>
      <c r="K380" s="5">
        <f t="shared" si="76"/>
        <v>108803.87587471899</v>
      </c>
      <c r="M380" s="5">
        <f>Gd离子浓度!M389</f>
        <v>3.6746606643211169E-3</v>
      </c>
      <c r="N380" s="5">
        <f>过饱和度!K378</f>
        <v>1.2056088221460883E+22</v>
      </c>
      <c r="O380" s="5">
        <f t="shared" si="71"/>
        <v>86167.229030965624</v>
      </c>
      <c r="P380" s="5">
        <f t="shared" si="72"/>
        <v>95684.614552692467</v>
      </c>
      <c r="Q380" s="87">
        <f t="shared" si="77"/>
        <v>1.110452496021505</v>
      </c>
      <c r="R380" s="5">
        <f>Nd离子浓度!M389</f>
        <v>1.0719417071095437E-2</v>
      </c>
      <c r="S380" s="5">
        <f>过饱和度!N378</f>
        <v>1.9782577346511336E+21</v>
      </c>
      <c r="T380" s="5">
        <f t="shared" si="73"/>
        <v>85209.508910869321</v>
      </c>
      <c r="U380" s="5">
        <f t="shared" si="74"/>
        <v>95368.262491569214</v>
      </c>
      <c r="V380" s="5">
        <f t="shared" si="78"/>
        <v>105901.9251249971</v>
      </c>
      <c r="W380" s="87">
        <f t="shared" si="79"/>
        <v>1.2428416320973334</v>
      </c>
      <c r="X380" s="5">
        <f>'In离子浓度 '!M389</f>
        <v>2.3283598650385164E-3</v>
      </c>
      <c r="Y380" s="85">
        <f>过饱和度!Q378</f>
        <v>6.0405882769908506E+68</v>
      </c>
      <c r="Z380" s="85">
        <f t="shared" si="75"/>
        <v>98477.290591457451</v>
      </c>
    </row>
    <row r="381" spans="6:26" x14ac:dyDescent="0.25">
      <c r="F381" s="5">
        <f>过饱和度!D379</f>
        <v>3.6677958596527915</v>
      </c>
      <c r="H381" s="5">
        <f>过饱和度!H379</f>
        <v>5196425666968.0352</v>
      </c>
      <c r="I381" s="5">
        <f t="shared" si="69"/>
        <v>63829.547074827664</v>
      </c>
      <c r="J381" s="5">
        <f t="shared" si="70"/>
        <v>87544.460450706596</v>
      </c>
      <c r="K381" s="5">
        <f t="shared" si="76"/>
        <v>108803.85766904609</v>
      </c>
      <c r="M381" s="5">
        <f>Gd离子浓度!M390</f>
        <v>3.67464977259157E-3</v>
      </c>
      <c r="N381" s="5">
        <f>过饱和度!K379</f>
        <v>1.2056616995334067E+22</v>
      </c>
      <c r="O381" s="5">
        <f t="shared" si="71"/>
        <v>86167.251163149995</v>
      </c>
      <c r="P381" s="5">
        <f t="shared" si="72"/>
        <v>95684.62183468866</v>
      </c>
      <c r="Q381" s="87">
        <f t="shared" si="77"/>
        <v>1.1104522953101796</v>
      </c>
      <c r="R381" s="5">
        <f>Nd离子浓度!M390</f>
        <v>1.0719403547840407E-2</v>
      </c>
      <c r="S381" s="5">
        <f>过饱和度!N379</f>
        <v>1.9783478680546273E+21</v>
      </c>
      <c r="T381" s="5">
        <f t="shared" si="73"/>
        <v>85209.534254341212</v>
      </c>
      <c r="U381" s="5">
        <f t="shared" si="74"/>
        <v>95368.270895995942</v>
      </c>
      <c r="V381" s="5">
        <f t="shared" si="78"/>
        <v>105901.9153162217</v>
      </c>
      <c r="W381" s="87">
        <f t="shared" si="79"/>
        <v>1.2428411473311891</v>
      </c>
      <c r="X381" s="5">
        <f>'In离子浓度 '!M390</f>
        <v>2.3605389922895137E-3</v>
      </c>
      <c r="Y381" s="85">
        <f>过饱和度!Q379</f>
        <v>6.2092915663150688E+68</v>
      </c>
      <c r="Z381" s="85">
        <f t="shared" si="75"/>
        <v>98477.816079914817</v>
      </c>
    </row>
    <row r="382" spans="6:26" x14ac:dyDescent="0.25">
      <c r="F382" s="5">
        <f>过饱和度!D380</f>
        <v>3.7177958596527918</v>
      </c>
      <c r="H382" s="5">
        <f>过饱和度!H380</f>
        <v>5196553033449.7529</v>
      </c>
      <c r="I382" s="5">
        <f t="shared" si="69"/>
        <v>63829.595052833465</v>
      </c>
      <c r="J382" s="5">
        <f t="shared" si="70"/>
        <v>87544.479948039545</v>
      </c>
      <c r="K382" s="5">
        <f t="shared" si="76"/>
        <v>108803.8394637654</v>
      </c>
      <c r="M382" s="5">
        <f>Gd离子浓度!M391</f>
        <v>3.6746388808943055E-3</v>
      </c>
      <c r="N382" s="5">
        <f>过饱和度!K380</f>
        <v>1.2057145778403119E+22</v>
      </c>
      <c r="O382" s="5">
        <f t="shared" si="71"/>
        <v>86167.273294697006</v>
      </c>
      <c r="P382" s="5">
        <f t="shared" si="72"/>
        <v>95684.629116473836</v>
      </c>
      <c r="Q382" s="87">
        <f t="shared" si="77"/>
        <v>1.1104520946047223</v>
      </c>
      <c r="R382" s="5">
        <f>Nd离子浓度!M391</f>
        <v>1.0719390024602437E-2</v>
      </c>
      <c r="S382" s="5">
        <f>过饱和度!N380</f>
        <v>1.9784380032682177E+21</v>
      </c>
      <c r="T382" s="5">
        <f t="shared" si="73"/>
        <v>85209.559597104293</v>
      </c>
      <c r="U382" s="5">
        <f t="shared" si="74"/>
        <v>95368.279300185866</v>
      </c>
      <c r="V382" s="5">
        <f t="shared" si="78"/>
        <v>105901.90550773958</v>
      </c>
      <c r="W382" s="87">
        <f t="shared" si="79"/>
        <v>1.2428406625791137</v>
      </c>
      <c r="X382" s="5">
        <f>'In离子浓度 '!M391</f>
        <v>2.3927180789444094E-3</v>
      </c>
      <c r="Y382" s="85">
        <f>过饱和度!Q380</f>
        <v>6.3803341856547348E+68</v>
      </c>
      <c r="Z382" s="85">
        <f t="shared" si="75"/>
        <v>98478.334210829518</v>
      </c>
    </row>
    <row r="383" spans="6:26" x14ac:dyDescent="0.25">
      <c r="F383" s="5">
        <f>过饱和度!D381</f>
        <v>3.7677958596527916</v>
      </c>
      <c r="H383" s="5">
        <f>过饱和度!H381</f>
        <v>5196680399031.9111</v>
      </c>
      <c r="I383" s="5">
        <f t="shared" si="69"/>
        <v>63829.643029240069</v>
      </c>
      <c r="J383" s="5">
        <f t="shared" si="70"/>
        <v>87544.499444712303</v>
      </c>
      <c r="K383" s="5">
        <f t="shared" si="76"/>
        <v>108803.82125887681</v>
      </c>
      <c r="M383" s="5">
        <f>Gd离子浓度!M392</f>
        <v>3.6746279892293241E-3</v>
      </c>
      <c r="N383" s="5">
        <f>过饱和度!K381</f>
        <v>1.2057674570667771E+22</v>
      </c>
      <c r="O383" s="5">
        <f t="shared" si="71"/>
        <v>86167.295425606688</v>
      </c>
      <c r="P383" s="5">
        <f t="shared" si="72"/>
        <v>95684.636398048009</v>
      </c>
      <c r="Q383" s="87">
        <f t="shared" si="77"/>
        <v>1.1104518939051324</v>
      </c>
      <c r="R383" s="5">
        <f>Nd离子浓度!M392</f>
        <v>1.0719376501381528E-2</v>
      </c>
      <c r="S383" s="5">
        <f>过饱和度!N381</f>
        <v>1.978528140291869E+21</v>
      </c>
      <c r="T383" s="5">
        <f t="shared" si="73"/>
        <v>85209.584939158609</v>
      </c>
      <c r="U383" s="5">
        <f t="shared" si="74"/>
        <v>95368.287704138973</v>
      </c>
      <c r="V383" s="5">
        <f t="shared" si="78"/>
        <v>105901.89569955067</v>
      </c>
      <c r="W383" s="87">
        <f t="shared" si="79"/>
        <v>1.2428401778411056</v>
      </c>
      <c r="X383" s="5">
        <f>'In离子浓度 '!M392</f>
        <v>2.4248971250032544E-3</v>
      </c>
      <c r="Y383" s="85">
        <f>过饱和度!Q381</f>
        <v>6.5537167778686622E+68</v>
      </c>
      <c r="Z383" s="85">
        <f t="shared" si="75"/>
        <v>98478.845184462902</v>
      </c>
    </row>
    <row r="384" spans="6:26" x14ac:dyDescent="0.25">
      <c r="F384" s="5">
        <f>过饱和度!D382</f>
        <v>3.8109448907228605</v>
      </c>
      <c r="H384" s="5">
        <f>过饱和度!H382</f>
        <v>5196781714516.6621</v>
      </c>
      <c r="I384" s="5">
        <f t="shared" si="69"/>
        <v>63829.681192126627</v>
      </c>
      <c r="J384" s="5">
        <f t="shared" si="70"/>
        <v>87544.514953355218</v>
      </c>
      <c r="K384" s="5">
        <f t="shared" si="76"/>
        <v>108803.80576630587</v>
      </c>
      <c r="M384" s="5">
        <f>Gd离子浓度!M393</f>
        <v>3.6746178712564938E-3</v>
      </c>
      <c r="N384" s="5">
        <f>过饱和度!K382</f>
        <v>1.2058106634302487E+22</v>
      </c>
      <c r="O384" s="5">
        <f t="shared" si="71"/>
        <v>86167.313507490049</v>
      </c>
      <c r="P384" s="5">
        <f t="shared" si="72"/>
        <v>95684.642347399145</v>
      </c>
      <c r="Q384" s="87">
        <f t="shared" si="77"/>
        <v>1.1104517299251973</v>
      </c>
      <c r="R384" s="5">
        <f>Nd离子浓度!M393</f>
        <v>1.0719363938764617E-2</v>
      </c>
      <c r="S384" s="5">
        <f>过饱和度!N382</f>
        <v>1.9786021662435949E+21</v>
      </c>
      <c r="T384" s="5">
        <f t="shared" si="73"/>
        <v>85209.60575066907</v>
      </c>
      <c r="U384" s="5">
        <f t="shared" si="74"/>
        <v>95368.294605668052</v>
      </c>
      <c r="V384" s="5">
        <f t="shared" si="78"/>
        <v>105901.88772487994</v>
      </c>
      <c r="W384" s="87">
        <f t="shared" si="79"/>
        <v>1.2428397807021703</v>
      </c>
      <c r="X384" s="5">
        <f>'In离子浓度 '!M393</f>
        <v>2.4526667837574327E-3</v>
      </c>
      <c r="Y384" s="85">
        <f>过饱和度!Q382</f>
        <v>6.7051986096758222E+68</v>
      </c>
      <c r="Z384" s="85">
        <f t="shared" si="75"/>
        <v>98479.280466663055</v>
      </c>
    </row>
    <row r="385" spans="6:26" x14ac:dyDescent="0.25">
      <c r="F385" s="5">
        <f>过饱和度!D383</f>
        <v>3.8109448908228605</v>
      </c>
      <c r="H385" s="5">
        <f>过饱和度!H383</f>
        <v>5196797714065.6328</v>
      </c>
      <c r="I385" s="5">
        <f t="shared" si="69"/>
        <v>63829.687218664309</v>
      </c>
      <c r="J385" s="5">
        <f t="shared" si="70"/>
        <v>87544.517402420432</v>
      </c>
      <c r="K385" s="5">
        <f t="shared" si="76"/>
        <v>108803.80491835429</v>
      </c>
      <c r="M385" s="5">
        <f>Gd离子浓度!M394</f>
        <v>3.6746216468552281E-3</v>
      </c>
      <c r="N385" s="5">
        <f>过饱和度!K383</f>
        <v>1.2058156124530346E+22</v>
      </c>
      <c r="O385" s="5">
        <f t="shared" si="71"/>
        <v>86167.315578614856</v>
      </c>
      <c r="P385" s="5">
        <f t="shared" si="72"/>
        <v>95684.643028846302</v>
      </c>
      <c r="Q385" s="87">
        <f t="shared" si="77"/>
        <v>1.1104517111427046</v>
      </c>
      <c r="R385" s="5">
        <f>Nd离子浓度!M394</f>
        <v>1.0719374952501208E-2</v>
      </c>
      <c r="S385" s="5">
        <f>过饱和度!N383</f>
        <v>1.9786102870062166E+21</v>
      </c>
      <c r="T385" s="5">
        <f t="shared" si="73"/>
        <v>85209.608033674318</v>
      </c>
      <c r="U385" s="5">
        <f t="shared" si="74"/>
        <v>95368.295362759949</v>
      </c>
      <c r="V385" s="5">
        <f t="shared" si="78"/>
        <v>105901.88677433964</v>
      </c>
      <c r="W385" s="87">
        <f t="shared" si="79"/>
        <v>1.242839736247676</v>
      </c>
      <c r="X385" s="5">
        <f>'In离子浓度 '!M394</f>
        <v>2.4526667836190555E-3</v>
      </c>
      <c r="Y385" s="85">
        <f>过饱和度!Q383</f>
        <v>6.7052398704666321E+68</v>
      </c>
      <c r="Z385" s="85">
        <f t="shared" si="75"/>
        <v>98479.280583855871</v>
      </c>
    </row>
    <row r="386" spans="6:26" x14ac:dyDescent="0.25">
      <c r="F386" s="5">
        <f>过饱和度!D384</f>
        <v>3.8109448911228605</v>
      </c>
      <c r="H386" s="5">
        <f>过饱和度!H384</f>
        <v>5196845720298.0811</v>
      </c>
      <c r="I386" s="5">
        <f t="shared" si="69"/>
        <v>63829.70530101523</v>
      </c>
      <c r="J386" s="5">
        <f t="shared" si="70"/>
        <v>87544.524750727724</v>
      </c>
      <c r="K386" s="5">
        <f t="shared" si="76"/>
        <v>108803.80237431775</v>
      </c>
      <c r="M386" s="5">
        <f>Gd离子浓度!M395</f>
        <v>3.6746329742690315E-3</v>
      </c>
      <c r="N386" s="5">
        <f>过饱和度!K384</f>
        <v>1.2058304616994118E+22</v>
      </c>
      <c r="O386" s="5">
        <f t="shared" si="71"/>
        <v>86167.321792847011</v>
      </c>
      <c r="P386" s="5">
        <f t="shared" si="72"/>
        <v>95684.645073469859</v>
      </c>
      <c r="Q386" s="87">
        <f t="shared" si="77"/>
        <v>1.1104516547874523</v>
      </c>
      <c r="R386" s="5">
        <f>Nd离子浓度!M395</f>
        <v>1.0719407994477806E-2</v>
      </c>
      <c r="S386" s="5">
        <f>过饱和度!N384</f>
        <v>1.9786346526769613E+21</v>
      </c>
      <c r="T386" s="5">
        <f t="shared" si="73"/>
        <v>85209.614883581788</v>
      </c>
      <c r="U386" s="5">
        <f t="shared" si="74"/>
        <v>95368.297634331218</v>
      </c>
      <c r="V386" s="5">
        <f t="shared" si="78"/>
        <v>105901.88392230538</v>
      </c>
      <c r="W386" s="87">
        <f t="shared" si="79"/>
        <v>1.2428396028663495</v>
      </c>
      <c r="X386" s="5">
        <f>'In离子浓度 '!M395</f>
        <v>2.4526667833793796E-3</v>
      </c>
      <c r="Y386" s="85">
        <f>过饱和度!Q384</f>
        <v>6.7053636760203815E+68</v>
      </c>
      <c r="Z386" s="85">
        <f t="shared" si="75"/>
        <v>98479.280935495801</v>
      </c>
    </row>
    <row r="387" spans="6:26" x14ac:dyDescent="0.25">
      <c r="F387" s="5">
        <f>过饱和度!D385</f>
        <v>3.8109448915228605</v>
      </c>
      <c r="H387" s="5">
        <f>过饱和度!H385</f>
        <v>5196909730870.8037</v>
      </c>
      <c r="I387" s="5">
        <f t="shared" si="69"/>
        <v>63829.729411390254</v>
      </c>
      <c r="J387" s="5">
        <f t="shared" si="70"/>
        <v>87544.534548701689</v>
      </c>
      <c r="K387" s="5">
        <f t="shared" si="76"/>
        <v>108803.79898223569</v>
      </c>
      <c r="M387" s="5">
        <f>Gd离子浓度!M396</f>
        <v>3.6746480776381372E-3</v>
      </c>
      <c r="N387" s="5">
        <f>过饱和度!K385</f>
        <v>1.2058502614170884E+22</v>
      </c>
      <c r="O387" s="5">
        <f t="shared" si="71"/>
        <v>86167.33007866687</v>
      </c>
      <c r="P387" s="5">
        <f t="shared" si="72"/>
        <v>95684.647799692699</v>
      </c>
      <c r="Q387" s="87">
        <f t="shared" si="77"/>
        <v>1.1104515796455217</v>
      </c>
      <c r="R387" s="5">
        <f>Nd离子浓度!M396</f>
        <v>1.0719452050633715E-2</v>
      </c>
      <c r="S387" s="5">
        <f>过饱和度!N385</f>
        <v>1.9786671413768914E+21</v>
      </c>
      <c r="T387" s="5">
        <f t="shared" si="73"/>
        <v>85209.624016973539</v>
      </c>
      <c r="U387" s="5">
        <f t="shared" si="74"/>
        <v>95368.300663153001</v>
      </c>
      <c r="V387" s="5">
        <f t="shared" si="78"/>
        <v>105901.8801195073</v>
      </c>
      <c r="W387" s="87">
        <f t="shared" si="79"/>
        <v>1.2428394250209567</v>
      </c>
      <c r="X387" s="5">
        <f>'In离子浓度 '!M396</f>
        <v>2.4526667831026258E-3</v>
      </c>
      <c r="Y387" s="85">
        <f>过饱和度!Q385</f>
        <v>6.7055287584021704E+68</v>
      </c>
      <c r="Z387" s="85">
        <f t="shared" si="75"/>
        <v>98479.281404362322</v>
      </c>
    </row>
    <row r="388" spans="6:26" x14ac:dyDescent="0.25">
      <c r="F388" s="5">
        <f>过饱和度!D386</f>
        <v>3.8109448917228606</v>
      </c>
      <c r="H388" s="5">
        <f>过饱和度!H386</f>
        <v>5196941733940.5234</v>
      </c>
      <c r="I388" s="5">
        <f t="shared" si="69"/>
        <v>63829.741465623491</v>
      </c>
      <c r="J388" s="5">
        <f t="shared" si="70"/>
        <v>87544.539447299903</v>
      </c>
      <c r="K388" s="5">
        <f t="shared" si="76"/>
        <v>108803.79728626097</v>
      </c>
      <c r="M388" s="5">
        <f>Gd离子浓度!M397</f>
        <v>3.6746556291209283E-3</v>
      </c>
      <c r="N388" s="5">
        <f>过饱和度!K386</f>
        <v>1.2058601606856841E+22</v>
      </c>
      <c r="O388" s="5">
        <f t="shared" si="71"/>
        <v>86167.334221276076</v>
      </c>
      <c r="P388" s="5">
        <f t="shared" si="72"/>
        <v>95684.6491627051</v>
      </c>
      <c r="Q388" s="87">
        <f t="shared" si="77"/>
        <v>1.110451542077288</v>
      </c>
      <c r="R388" s="5">
        <f>Nd离子浓度!M397</f>
        <v>1.0719474078461159E-2</v>
      </c>
      <c r="S388" s="5">
        <f>过饱和度!N386</f>
        <v>1.9786833848207304E+21</v>
      </c>
      <c r="T388" s="5">
        <f t="shared" si="73"/>
        <v>85209.628583355385</v>
      </c>
      <c r="U388" s="5">
        <f t="shared" si="74"/>
        <v>95368.302177459656</v>
      </c>
      <c r="V388" s="5">
        <f t="shared" si="78"/>
        <v>105901.87821825287</v>
      </c>
      <c r="W388" s="87">
        <f t="shared" si="79"/>
        <v>1.242839336104552</v>
      </c>
      <c r="X388" s="5">
        <f>'In离子浓度 '!M397</f>
        <v>2.4526667829069312E-3</v>
      </c>
      <c r="Y388" s="85">
        <f>过饱和度!Q386</f>
        <v>6.7056112937046346E+68</v>
      </c>
      <c r="Z388" s="85">
        <f t="shared" si="75"/>
        <v>98479.281638774453</v>
      </c>
    </row>
    <row r="389" spans="6:26" x14ac:dyDescent="0.25">
      <c r="F389" s="5">
        <f>过饱和度!D387</f>
        <v>3.8109449007228604</v>
      </c>
      <c r="H389" s="5">
        <f>过饱和度!H387</f>
        <v>5198382323539.8154</v>
      </c>
      <c r="I389" s="5">
        <f t="shared" si="69"/>
        <v>63830.283993786405</v>
      </c>
      <c r="J389" s="5">
        <f t="shared" si="70"/>
        <v>87544.759919171323</v>
      </c>
      <c r="K389" s="5">
        <f t="shared" si="76"/>
        <v>108803.72096305212</v>
      </c>
      <c r="M389" s="5">
        <f>Gd离子浓度!M398</f>
        <v>3.6749954721899867E-3</v>
      </c>
      <c r="N389" s="5">
        <f>过饱和度!K387</f>
        <v>1.2063057799586567E+22</v>
      </c>
      <c r="O389" s="5">
        <f t="shared" si="71"/>
        <v>86167.520665291668</v>
      </c>
      <c r="P389" s="5">
        <f t="shared" si="72"/>
        <v>95684.710506967924</v>
      </c>
      <c r="Q389" s="87">
        <f t="shared" si="77"/>
        <v>1.1104498512687251</v>
      </c>
      <c r="R389" s="5">
        <f>Nd离子浓度!M398</f>
        <v>1.0720465363348428E-2</v>
      </c>
      <c r="S389" s="5">
        <f>过饱和度!N387</f>
        <v>1.9794145813519508E+21</v>
      </c>
      <c r="T389" s="5">
        <f t="shared" si="73"/>
        <v>85209.834097510058</v>
      </c>
      <c r="U389" s="5">
        <f t="shared" si="74"/>
        <v>95368.370330144942</v>
      </c>
      <c r="V389" s="5">
        <f t="shared" si="78"/>
        <v>105901.79264885014</v>
      </c>
      <c r="W389" s="87">
        <f t="shared" si="79"/>
        <v>1.242835334330791</v>
      </c>
      <c r="X389" s="5">
        <f>'In离子浓度 '!M398</f>
        <v>2.4526667815941718E-3</v>
      </c>
      <c r="Y389" s="85">
        <f>过饱和度!Q387</f>
        <v>6.7093271945456426E+68</v>
      </c>
      <c r="Z389" s="85">
        <f t="shared" si="75"/>
        <v>98479.292189423344</v>
      </c>
    </row>
    <row r="390" spans="6:26" x14ac:dyDescent="0.25">
      <c r="F390" s="5">
        <f>过饱和度!D388</f>
        <v>3.8109449907228603</v>
      </c>
      <c r="H390" s="5">
        <f>过饱和度!H388</f>
        <v>5212803243219.8369</v>
      </c>
      <c r="I390" s="5">
        <f t="shared" si="69"/>
        <v>63835.706069547537</v>
      </c>
      <c r="J390" s="5">
        <f t="shared" si="70"/>
        <v>87546.963262647216</v>
      </c>
      <c r="K390" s="5">
        <f t="shared" si="76"/>
        <v>108802.95811179018</v>
      </c>
      <c r="M390" s="5">
        <f>Gd离子浓度!M399</f>
        <v>3.6783939345171441E-3</v>
      </c>
      <c r="N390" s="5">
        <f>过饱和度!K388</f>
        <v>1.210768875831245E+22</v>
      </c>
      <c r="O390" s="5">
        <f t="shared" si="71"/>
        <v>86169.384002348655</v>
      </c>
      <c r="P390" s="5">
        <f t="shared" si="72"/>
        <v>95685.323581520395</v>
      </c>
      <c r="Q390" s="87">
        <f t="shared" si="77"/>
        <v>1.1104329535292068</v>
      </c>
      <c r="R390" s="5">
        <f>Nd离子浓度!M399</f>
        <v>1.0730378251585862E-2</v>
      </c>
      <c r="S390" s="5">
        <f>过饱和度!N388</f>
        <v>1.9867378636880355E+21</v>
      </c>
      <c r="T390" s="5">
        <f t="shared" si="73"/>
        <v>85211.888014144046</v>
      </c>
      <c r="U390" s="5">
        <f t="shared" si="74"/>
        <v>95369.051444437049</v>
      </c>
      <c r="V390" s="5">
        <f t="shared" si="78"/>
        <v>105900.9374707251</v>
      </c>
      <c r="W390" s="87">
        <f t="shared" si="79"/>
        <v>1.2427953415742525</v>
      </c>
      <c r="X390" s="5">
        <f>'In离子浓度 '!M399</f>
        <v>2.4526667774428645E-3</v>
      </c>
      <c r="Y390" s="85">
        <f>过饱和度!Q388</f>
        <v>6.746581803916834E+68</v>
      </c>
      <c r="Z390" s="85">
        <f t="shared" si="75"/>
        <v>98479.397639531264</v>
      </c>
    </row>
    <row r="391" spans="6:26" x14ac:dyDescent="0.25">
      <c r="F391" s="5">
        <f>过饱和度!D389</f>
        <v>3.8109458907228606</v>
      </c>
      <c r="H391" s="5">
        <f>过饱和度!H389</f>
        <v>5358483220566.0918</v>
      </c>
      <c r="I391" s="5">
        <f t="shared" si="69"/>
        <v>63889.594960437447</v>
      </c>
      <c r="J391" s="5">
        <f t="shared" si="70"/>
        <v>87568.854682670804</v>
      </c>
      <c r="K391" s="5">
        <f t="shared" si="76"/>
        <v>108795.36835649679</v>
      </c>
      <c r="M391" s="5">
        <f>Gd离子浓度!M400</f>
        <v>3.7123786574313534E-3</v>
      </c>
      <c r="N391" s="5">
        <f>过饱和度!K389</f>
        <v>1.2560844729718413E+22</v>
      </c>
      <c r="O391" s="5">
        <f t="shared" si="71"/>
        <v>86187.903598449819</v>
      </c>
      <c r="P391" s="5">
        <f t="shared" si="72"/>
        <v>95691.416385927092</v>
      </c>
      <c r="Q391" s="87">
        <f t="shared" si="77"/>
        <v>1.1102650417366482</v>
      </c>
      <c r="R391" s="5">
        <f>Nd离子浓度!M400</f>
        <v>1.0829507257762438E-2</v>
      </c>
      <c r="S391" s="5">
        <f>过饱和度!N389</f>
        <v>2.0610940205855935E+21</v>
      </c>
      <c r="T391" s="5">
        <f t="shared" si="73"/>
        <v>85232.301143653138</v>
      </c>
      <c r="U391" s="5">
        <f t="shared" si="74"/>
        <v>95375.820163456927</v>
      </c>
      <c r="V391" s="5">
        <f t="shared" si="78"/>
        <v>105892.43895444756</v>
      </c>
      <c r="W391" s="87">
        <f t="shared" si="79"/>
        <v>1.2423979821449755</v>
      </c>
      <c r="X391" s="5">
        <f>'In离子浓度 '!M400</f>
        <v>2.4526667643152786E-3</v>
      </c>
      <c r="Y391" s="85">
        <f>过饱和度!Q389</f>
        <v>7.1287096202242039E+68</v>
      </c>
      <c r="Z391" s="85">
        <f t="shared" si="75"/>
        <v>98480.446236716962</v>
      </c>
    </row>
    <row r="392" spans="6:26" x14ac:dyDescent="0.25">
      <c r="F392" s="5">
        <f>过饱和度!D390</f>
        <v>3.8109523775348246</v>
      </c>
      <c r="H392" s="5">
        <f>过饱和度!H390</f>
        <v>6489531611079.8057</v>
      </c>
      <c r="I392" s="5">
        <f t="shared" ref="I392:I455" si="80">$D$6*EXP(-16*3.1415*($D$3)^3*$D$4^2/(3*$D$2^3*$D$5^3*(LN($H392))^2))</f>
        <v>64261.086821231715</v>
      </c>
      <c r="J392" s="5">
        <f t="shared" ref="J392:J455" si="81">$D$6*EXP(-16*3.1415*(2/3*$D$3)^3*$D$4^2/(3*$D$2^3*$D$5^3*(LN($H392))^2))</f>
        <v>87719.414322400698</v>
      </c>
      <c r="K392" s="5">
        <f t="shared" si="76"/>
        <v>108742.6539719663</v>
      </c>
      <c r="M392" s="5">
        <f>Gd离子浓度!M401</f>
        <v>3.957326090440705E-3</v>
      </c>
      <c r="N392" s="5">
        <f>过饱和度!K390</f>
        <v>1.6214113021781302E+22</v>
      </c>
      <c r="O392" s="5">
        <f t="shared" ref="O392:O455" si="82">$D$6*EXP(-16*3.1415*$D$3^3*$D$4^2/(3*$D$2^3*$D$5^3*(LN($N392))^2))</f>
        <v>86315.586796835487</v>
      </c>
      <c r="P392" s="5">
        <f t="shared" ref="P392:P455" si="83">$D$6*EXP(-16*3.1415*(2/3*$D$3)^3*$D$4^2/(3*$D$2^3*$D$5^3*(LN($N392))^2))</f>
        <v>95733.398122206403</v>
      </c>
      <c r="Q392" s="87">
        <f t="shared" si="77"/>
        <v>1.1091090459425132</v>
      </c>
      <c r="R392" s="5">
        <f>Nd离子浓度!M401</f>
        <v>1.1543986646359125E-2</v>
      </c>
      <c r="S392" s="5">
        <f>过饱和度!N390</f>
        <v>2.6605394326791604E+21</v>
      </c>
      <c r="T392" s="5">
        <f t="shared" ref="T392:T455" si="84">$D$6*EXP(-16*3.1415*$D$3^3*$D$4^2/(3*$D$2^3*$D$5^3*(LN($S392))^2))</f>
        <v>85373.008668944443</v>
      </c>
      <c r="U392" s="5">
        <f t="shared" ref="U392:U455" si="85">$D$6*EXP(-16*3.1415*(2/3*$D$3)^3*$D$4^2/(3*$D$2^3*$D$5^3*(LN($S392))^2))</f>
        <v>95422.445879814913</v>
      </c>
      <c r="V392" s="5">
        <f t="shared" si="78"/>
        <v>105833.89791126263</v>
      </c>
      <c r="W392" s="87">
        <f t="shared" si="79"/>
        <v>1.2396646148627664</v>
      </c>
      <c r="X392" s="5">
        <f>'In离子浓度 '!M401</f>
        <v>2.45266672907176E-3</v>
      </c>
      <c r="Y392" s="85">
        <f>过饱和度!Q390</f>
        <v>1.0453469767810107E+69</v>
      </c>
      <c r="Z392" s="85">
        <f t="shared" si="75"/>
        <v>98487.70227587824</v>
      </c>
    </row>
    <row r="393" spans="6:26" x14ac:dyDescent="0.25">
      <c r="F393" s="5">
        <f>过饱和度!D391</f>
        <v>3.8109548907228605</v>
      </c>
      <c r="H393" s="5">
        <f>过饱和度!H391</f>
        <v>6489530472529.2236</v>
      </c>
      <c r="I393" s="5">
        <f t="shared" si="80"/>
        <v>64261.086483235682</v>
      </c>
      <c r="J393" s="5">
        <f t="shared" si="81"/>
        <v>87719.414185695365</v>
      </c>
      <c r="K393" s="5">
        <f t="shared" si="76"/>
        <v>108742.65399477159</v>
      </c>
      <c r="M393" s="5">
        <f>Gd离子浓度!M402</f>
        <v>3.9573260072817661E-3</v>
      </c>
      <c r="N393" s="5">
        <f>过饱和度!K391</f>
        <v>1.6214109570042226E+22</v>
      </c>
      <c r="O393" s="5">
        <f t="shared" si="82"/>
        <v>86315.586691082746</v>
      </c>
      <c r="P393" s="5">
        <f t="shared" si="83"/>
        <v>95733.398087453417</v>
      </c>
      <c r="Q393" s="87">
        <f t="shared" si="77"/>
        <v>1.1091090468987523</v>
      </c>
      <c r="R393" s="5">
        <f>Nd离子浓度!M402</f>
        <v>1.1543986543108337E-2</v>
      </c>
      <c r="S393" s="5">
        <f>过饱和度!N391</f>
        <v>2.6605388984027919E+21</v>
      </c>
      <c r="T393" s="5">
        <f t="shared" si="84"/>
        <v>85373.008559030379</v>
      </c>
      <c r="U393" s="5">
        <f t="shared" si="85"/>
        <v>95422.445843414243</v>
      </c>
      <c r="V393" s="5">
        <f t="shared" si="78"/>
        <v>105833.89796213698</v>
      </c>
      <c r="W393" s="87">
        <f t="shared" si="79"/>
        <v>1.2396646170546879</v>
      </c>
      <c r="X393" s="5">
        <f>'In离子浓度 '!M402</f>
        <v>2.4526683247284397E-3</v>
      </c>
      <c r="Y393" s="85">
        <f>过饱和度!Q391</f>
        <v>1.0453479358018823E+69</v>
      </c>
      <c r="Z393" s="85">
        <f t="shared" si="75"/>
        <v>98487.70229320573</v>
      </c>
    </row>
    <row r="394" spans="6:26" x14ac:dyDescent="0.25">
      <c r="F394" s="5">
        <f>过饱和度!D392</f>
        <v>3.8109648907228606</v>
      </c>
      <c r="H394" s="5">
        <f>过饱和度!H392</f>
        <v>6489528231213.0313</v>
      </c>
      <c r="I394" s="5">
        <f t="shared" si="80"/>
        <v>64261.085817866748</v>
      </c>
      <c r="J394" s="5">
        <f t="shared" si="81"/>
        <v>87719.413916581296</v>
      </c>
      <c r="K394" s="5">
        <f t="shared" si="76"/>
        <v>108742.65403828511</v>
      </c>
      <c r="M394" s="5">
        <f>Gd离子浓度!M403</f>
        <v>3.957325841400846E-3</v>
      </c>
      <c r="N394" s="5">
        <f>过饱和度!K392</f>
        <v>1.6214102796393561E+22</v>
      </c>
      <c r="O394" s="5">
        <f t="shared" si="82"/>
        <v>86315.586483554842</v>
      </c>
      <c r="P394" s="5">
        <f t="shared" si="83"/>
        <v>95733.398019254571</v>
      </c>
      <c r="Q394" s="87">
        <f t="shared" si="77"/>
        <v>1.1091090487752644</v>
      </c>
      <c r="R394" s="5">
        <f>Nd离子浓度!M403</f>
        <v>1.1543986337149287E-2</v>
      </c>
      <c r="S394" s="5">
        <f>过饱和度!N392</f>
        <v>2.6605378509847307E+21</v>
      </c>
      <c r="T394" s="5">
        <f t="shared" si="84"/>
        <v>85373.008343550115</v>
      </c>
      <c r="U394" s="5">
        <f t="shared" si="85"/>
        <v>95422.445772052786</v>
      </c>
      <c r="V394" s="5">
        <f t="shared" si="78"/>
        <v>105833.89806205072</v>
      </c>
      <c r="W394" s="87">
        <f t="shared" si="79"/>
        <v>1.2396646213539038</v>
      </c>
      <c r="X394" s="5">
        <f>'In离子浓度 '!M403</f>
        <v>2.4526747173907243E-3</v>
      </c>
      <c r="Y394" s="85">
        <f>过饱和度!Q392</f>
        <v>1.0453525992402518E+69</v>
      </c>
      <c r="Z394" s="85">
        <f t="shared" si="75"/>
        <v>98487.702377463997</v>
      </c>
    </row>
    <row r="395" spans="6:26" x14ac:dyDescent="0.25">
      <c r="F395" s="5">
        <f>过饱和度!D393</f>
        <v>3.8109948907228604</v>
      </c>
      <c r="H395" s="5">
        <f>过饱和度!H393</f>
        <v>6489524424915.5762</v>
      </c>
      <c r="I395" s="5">
        <f t="shared" si="80"/>
        <v>64261.084687908653</v>
      </c>
      <c r="J395" s="5">
        <f t="shared" si="81"/>
        <v>87719.413459560223</v>
      </c>
      <c r="K395" s="5">
        <f t="shared" si="76"/>
        <v>108742.6541086253</v>
      </c>
      <c r="M395" s="5">
        <f>Gd离子浓度!M404</f>
        <v>3.957325554086677E-3</v>
      </c>
      <c r="N395" s="5">
        <f>过饱和度!K393</f>
        <v>1.621409134807989E+22</v>
      </c>
      <c r="O395" s="5">
        <f t="shared" si="82"/>
        <v>86315.586132806537</v>
      </c>
      <c r="P395" s="5">
        <f t="shared" si="83"/>
        <v>95733.397903989942</v>
      </c>
      <c r="Q395" s="87">
        <f t="shared" si="77"/>
        <v>1.1091090519468061</v>
      </c>
      <c r="R395" s="5">
        <f>Nd离子浓度!M404</f>
        <v>1.1543985980417755E-2</v>
      </c>
      <c r="S395" s="5">
        <f>过饱和度!N393</f>
        <v>2.660536083402627E+21</v>
      </c>
      <c r="T395" s="5">
        <f t="shared" si="84"/>
        <v>85373.007979913789</v>
      </c>
      <c r="U395" s="5">
        <f t="shared" si="85"/>
        <v>95422.445651625909</v>
      </c>
      <c r="V395" s="5">
        <f t="shared" si="78"/>
        <v>105833.89823112045</v>
      </c>
      <c r="W395" s="87">
        <f t="shared" si="79"/>
        <v>1.239664628614475</v>
      </c>
      <c r="X395" s="5">
        <f>'In离子浓度 '!M404</f>
        <v>2.4526939508608672E-3</v>
      </c>
      <c r="Y395" s="85">
        <f>过饱和度!Q393</f>
        <v>1.0453676698536638E+69</v>
      </c>
      <c r="Z395" s="85">
        <f t="shared" si="75"/>
        <v>98487.702649754807</v>
      </c>
    </row>
    <row r="396" spans="6:26" x14ac:dyDescent="0.25">
      <c r="F396" s="5">
        <f>过饱和度!D394</f>
        <v>3.8110248907228605</v>
      </c>
      <c r="H396" s="5">
        <f>过饱和度!H394</f>
        <v>6489520618620.3916</v>
      </c>
      <c r="I396" s="5">
        <f t="shared" si="80"/>
        <v>64261.083557950536</v>
      </c>
      <c r="J396" s="5">
        <f t="shared" si="81"/>
        <v>87719.41300253912</v>
      </c>
      <c r="K396" s="5">
        <f t="shared" si="76"/>
        <v>108742.6541789655</v>
      </c>
      <c r="M396" s="5">
        <f>Gd离子浓度!M405</f>
        <v>3.9573252667725288E-3</v>
      </c>
      <c r="N396" s="5">
        <f>过饱和度!K394</f>
        <v>1.6214079899774447E+22</v>
      </c>
      <c r="O396" s="5">
        <f t="shared" si="82"/>
        <v>86315.585782058217</v>
      </c>
      <c r="P396" s="5">
        <f t="shared" si="83"/>
        <v>95733.397788725313</v>
      </c>
      <c r="Q396" s="87">
        <f t="shared" si="77"/>
        <v>1.1091090551183482</v>
      </c>
      <c r="R396" s="5">
        <f>Nd离子浓度!M405</f>
        <v>1.1543985623686233E-2</v>
      </c>
      <c r="S396" s="5">
        <f>过饱和度!N394</f>
        <v>2.6605343158217201E+21</v>
      </c>
      <c r="T396" s="5">
        <f t="shared" si="84"/>
        <v>85373.007616277464</v>
      </c>
      <c r="U396" s="5">
        <f t="shared" si="85"/>
        <v>95422.445531199017</v>
      </c>
      <c r="V396" s="5">
        <f t="shared" si="78"/>
        <v>105833.8984001902</v>
      </c>
      <c r="W396" s="87">
        <f t="shared" si="79"/>
        <v>1.2396646358750467</v>
      </c>
      <c r="X396" s="5">
        <f>'In离子浓度 '!M405</f>
        <v>2.4527131843304173E-3</v>
      </c>
      <c r="Y396" s="85">
        <f>过饱和度!Q394</f>
        <v>1.0453827405552902E+69</v>
      </c>
      <c r="Z396" s="85">
        <f t="shared" si="75"/>
        <v>98487.702922043216</v>
      </c>
    </row>
    <row r="397" spans="6:26" x14ac:dyDescent="0.25">
      <c r="F397" s="5">
        <f>过饱和度!D395</f>
        <v>3.8110448907228607</v>
      </c>
      <c r="H397" s="5">
        <f>过饱和度!H395</f>
        <v>6489517483933.0225</v>
      </c>
      <c r="I397" s="5">
        <f t="shared" si="80"/>
        <v>64261.082627369135</v>
      </c>
      <c r="J397" s="5">
        <f t="shared" si="81"/>
        <v>87719.412626157631</v>
      </c>
      <c r="K397" s="5">
        <f t="shared" si="76"/>
        <v>108742.65423818027</v>
      </c>
      <c r="M397" s="5">
        <f>Gd离子浓度!M406</f>
        <v>3.9573250321815259E-3</v>
      </c>
      <c r="N397" s="5">
        <f>过饱和度!K395</f>
        <v>1.6214070451605929E+22</v>
      </c>
      <c r="O397" s="5">
        <f t="shared" si="82"/>
        <v>86315.585492589031</v>
      </c>
      <c r="P397" s="5">
        <f t="shared" si="83"/>
        <v>95733.397693598527</v>
      </c>
      <c r="Q397" s="87">
        <f t="shared" si="77"/>
        <v>1.1091090577357909</v>
      </c>
      <c r="R397" s="5">
        <f>Nd离子浓度!M406</f>
        <v>1.1543985332416176E-2</v>
      </c>
      <c r="S397" s="5">
        <f>过饱和度!N395</f>
        <v>2.6605328560797243E+21</v>
      </c>
      <c r="T397" s="5">
        <f t="shared" si="84"/>
        <v>85373.007315971234</v>
      </c>
      <c r="U397" s="5">
        <f t="shared" si="85"/>
        <v>95422.445431745422</v>
      </c>
      <c r="V397" s="5">
        <f t="shared" si="78"/>
        <v>105833.8985396481</v>
      </c>
      <c r="W397" s="87">
        <f t="shared" si="79"/>
        <v>1.239664641869177</v>
      </c>
      <c r="X397" s="5">
        <f>'In离子浓度 '!M406</f>
        <v>2.4527259952869811E-3</v>
      </c>
      <c r="Y397" s="85">
        <f>过饱和度!Q395</f>
        <v>1.0453925666350566E+69</v>
      </c>
      <c r="Z397" s="85">
        <f t="shared" si="75"/>
        <v>98487.703099572798</v>
      </c>
    </row>
    <row r="398" spans="6:26" x14ac:dyDescent="0.25">
      <c r="F398" s="5">
        <f>过饱和度!D396</f>
        <v>3.8111448907228604</v>
      </c>
      <c r="H398" s="5">
        <f>过饱和度!H396</f>
        <v>6489510804916.0635</v>
      </c>
      <c r="I398" s="5">
        <f t="shared" si="80"/>
        <v>64261.080644595982</v>
      </c>
      <c r="J398" s="5">
        <f t="shared" si="81"/>
        <v>87719.411824208291</v>
      </c>
      <c r="K398" s="5">
        <f t="shared" si="76"/>
        <v>108742.65434867069</v>
      </c>
      <c r="M398" s="5">
        <f>Gd离子浓度!M407</f>
        <v>3.9573245076201273E-3</v>
      </c>
      <c r="N398" s="5">
        <f>过饱和度!K396</f>
        <v>1.6214050562955138E+22</v>
      </c>
      <c r="O398" s="5">
        <f t="shared" si="82"/>
        <v>86315.584883247982</v>
      </c>
      <c r="P398" s="5">
        <f t="shared" si="83"/>
        <v>95733.397493353885</v>
      </c>
      <c r="Q398" s="87">
        <f t="shared" si="77"/>
        <v>1.1091090632455842</v>
      </c>
      <c r="R398" s="5">
        <f>Nd离子浓度!M407</f>
        <v>1.1543984681116542E-2</v>
      </c>
      <c r="S398" s="5">
        <f>过饱和度!N396</f>
        <v>2.660529795153671E+21</v>
      </c>
      <c r="T398" s="5">
        <f t="shared" si="84"/>
        <v>85373.006686259949</v>
      </c>
      <c r="U398" s="5">
        <f t="shared" si="85"/>
        <v>95422.44522320143</v>
      </c>
      <c r="V398" s="5">
        <f t="shared" si="78"/>
        <v>105833.89883410801</v>
      </c>
      <c r="W398" s="87">
        <f t="shared" si="79"/>
        <v>1.2396646544620415</v>
      </c>
      <c r="X398" s="5">
        <f>'In离子浓度 '!M407</f>
        <v>2.4527902211135652E-3</v>
      </c>
      <c r="Y398" s="85">
        <f>过饱和度!Q396</f>
        <v>1.0454450279867305E+69</v>
      </c>
      <c r="Z398" s="85">
        <f t="shared" si="75"/>
        <v>98487.704047372827</v>
      </c>
    </row>
    <row r="399" spans="6:26" x14ac:dyDescent="0.25">
      <c r="F399" s="5">
        <f>过饱和度!D397</f>
        <v>3.8114448907228606</v>
      </c>
      <c r="H399" s="5">
        <f>过饱和度!H397</f>
        <v>6489499994276.0313</v>
      </c>
      <c r="I399" s="5">
        <f t="shared" si="80"/>
        <v>64261.077435279702</v>
      </c>
      <c r="J399" s="5">
        <f t="shared" si="81"/>
        <v>87719.410526173189</v>
      </c>
      <c r="K399" s="5">
        <f t="shared" si="76"/>
        <v>108742.65448977213</v>
      </c>
      <c r="M399" s="5">
        <f>Gd离子浓度!M408</f>
        <v>3.9573235990532536E-3</v>
      </c>
      <c r="N399" s="5">
        <f>过饱和度!K397</f>
        <v>1.6214018954682553E+22</v>
      </c>
      <c r="O399" s="5">
        <f t="shared" si="82"/>
        <v>86315.583914843941</v>
      </c>
      <c r="P399" s="5">
        <f t="shared" si="83"/>
        <v>95733.397175112201</v>
      </c>
      <c r="Q399" s="87">
        <f t="shared" si="77"/>
        <v>1.1091090720021028</v>
      </c>
      <c r="R399" s="5">
        <f>Nd离子浓度!M408</f>
        <v>1.1543983553032549E-2</v>
      </c>
      <c r="S399" s="5">
        <f>过饱和度!N397</f>
        <v>2.6605249594633471E+21</v>
      </c>
      <c r="T399" s="5">
        <f t="shared" si="84"/>
        <v>85373.005691432409</v>
      </c>
      <c r="U399" s="5">
        <f t="shared" si="85"/>
        <v>95422.444893740452</v>
      </c>
      <c r="V399" s="5">
        <f t="shared" si="78"/>
        <v>105833.89930426827</v>
      </c>
      <c r="W399" s="87">
        <f t="shared" si="79"/>
        <v>1.2396646744146342</v>
      </c>
      <c r="X399" s="5">
        <f>'In离子浓度 '!M408</f>
        <v>2.4529830740381881E-3</v>
      </c>
      <c r="Y399" s="85">
        <f>过饱和度!Q397</f>
        <v>1.0456058360634118E+69</v>
      </c>
      <c r="Z399" s="85">
        <f t="shared" si="75"/>
        <v>98487.706952331617</v>
      </c>
    </row>
    <row r="400" spans="6:26" x14ac:dyDescent="0.25">
      <c r="F400" s="5">
        <f>过饱和度!D398</f>
        <v>3.8117448907228604</v>
      </c>
      <c r="H400" s="5">
        <f>过饱和度!H398</f>
        <v>6489489183655.0391</v>
      </c>
      <c r="I400" s="5">
        <f t="shared" si="80"/>
        <v>64261.074225963341</v>
      </c>
      <c r="J400" s="5">
        <f t="shared" si="81"/>
        <v>87719.409228138029</v>
      </c>
      <c r="K400" s="5">
        <f t="shared" si="76"/>
        <v>108742.6546308734</v>
      </c>
      <c r="M400" s="5">
        <f>Gd离子浓度!M409</f>
        <v>3.957322690486589E-3</v>
      </c>
      <c r="N400" s="5">
        <f>过饱和度!K398</f>
        <v>1.6213987346475446E+22</v>
      </c>
      <c r="O400" s="5">
        <f t="shared" si="82"/>
        <v>86315.582946439928</v>
      </c>
      <c r="P400" s="5">
        <f t="shared" si="83"/>
        <v>95733.396856870517</v>
      </c>
      <c r="Q400" s="87">
        <f t="shared" si="77"/>
        <v>1.1091090807586212</v>
      </c>
      <c r="R400" s="5">
        <f>Nd离子浓度!M409</f>
        <v>1.1543982424948666E-2</v>
      </c>
      <c r="S400" s="5">
        <f>过饱和度!N398</f>
        <v>2.6605201237824451E+21</v>
      </c>
      <c r="T400" s="5">
        <f t="shared" si="84"/>
        <v>85373.004696604898</v>
      </c>
      <c r="U400" s="5">
        <f t="shared" si="85"/>
        <v>95422.444564279474</v>
      </c>
      <c r="V400" s="5">
        <f t="shared" si="78"/>
        <v>105833.8997744285</v>
      </c>
      <c r="W400" s="87">
        <f t="shared" si="79"/>
        <v>1.2396646943672265</v>
      </c>
      <c r="X400" s="5">
        <f>'In离子浓度 '!M409</f>
        <v>2.4531759269439653E-3</v>
      </c>
      <c r="Y400" s="85">
        <f>过饱和度!Q398</f>
        <v>1.0457666559317664E+69</v>
      </c>
      <c r="Z400" s="85">
        <f t="shared" ref="Z400:Z463" si="86">$D$6*EXP(-16*3.1415*$D$3^3*$D$4^2/(3*$D$2^3*$D$5^3*(LN($Y400)^2)))</f>
        <v>98487.709857048307</v>
      </c>
    </row>
    <row r="401" spans="6:26" x14ac:dyDescent="0.25">
      <c r="F401" s="5">
        <f>过饱和度!D399</f>
        <v>3.8119448907228604</v>
      </c>
      <c r="H401" s="5">
        <f>过饱和度!H399</f>
        <v>6489480088214.7705</v>
      </c>
      <c r="I401" s="5">
        <f t="shared" si="80"/>
        <v>64261.071525823078</v>
      </c>
      <c r="J401" s="5">
        <f t="shared" si="81"/>
        <v>87719.408136043392</v>
      </c>
      <c r="K401" s="5">
        <f t="shared" si="76"/>
        <v>108742.65476390407</v>
      </c>
      <c r="M401" s="5">
        <f>Gd离子浓度!M410</f>
        <v>3.9573219486451847E-3</v>
      </c>
      <c r="N401" s="5">
        <f>过饱和度!K399</f>
        <v>1.6213960531812851E+22</v>
      </c>
      <c r="O401" s="5">
        <f t="shared" si="82"/>
        <v>86315.582124897701</v>
      </c>
      <c r="P401" s="5">
        <f t="shared" si="83"/>
        <v>95733.396586891278</v>
      </c>
      <c r="Q401" s="87">
        <f t="shared" si="77"/>
        <v>1.1091090881871839</v>
      </c>
      <c r="R401" s="5">
        <f>Nd离子浓度!M410</f>
        <v>1.1543981503872121E-2</v>
      </c>
      <c r="S401" s="5">
        <f>过饱和度!N399</f>
        <v>2.6605160102821594E+21</v>
      </c>
      <c r="T401" s="5">
        <f t="shared" si="84"/>
        <v>85373.003850347566</v>
      </c>
      <c r="U401" s="5">
        <f t="shared" si="85"/>
        <v>95422.444284021069</v>
      </c>
      <c r="V401" s="5">
        <f t="shared" si="78"/>
        <v>105833.90017244297</v>
      </c>
      <c r="W401" s="87">
        <f t="shared" si="79"/>
        <v>1.2396647113174302</v>
      </c>
      <c r="X401" s="5">
        <f>'In离子浓度 '!M410</f>
        <v>2.4533044596194977E-3</v>
      </c>
      <c r="Y401" s="85">
        <f>过饱和度!Q399</f>
        <v>1.0458731762171081E+69</v>
      </c>
      <c r="Z401" s="85">
        <f t="shared" si="86"/>
        <v>98487.71178075939</v>
      </c>
    </row>
    <row r="402" spans="6:26" x14ac:dyDescent="0.25">
      <c r="F402" s="5">
        <f>过饱和度!D400</f>
        <v>3.8129448907228602</v>
      </c>
      <c r="H402" s="5">
        <f>过饱和度!H400</f>
        <v>6489463053735.4766</v>
      </c>
      <c r="I402" s="5">
        <f t="shared" si="80"/>
        <v>64261.066468829507</v>
      </c>
      <c r="J402" s="5">
        <f t="shared" si="81"/>
        <v>87719.406090699369</v>
      </c>
      <c r="K402" s="5">
        <f t="shared" si="76"/>
        <v>108742.65484219194</v>
      </c>
      <c r="M402" s="5">
        <f>Gd离子浓度!M411</f>
        <v>3.9573202898376863E-3</v>
      </c>
      <c r="N402" s="5">
        <f>过饱和度!K400</f>
        <v>1.6213912953242652E+22</v>
      </c>
      <c r="O402" s="5">
        <f t="shared" si="82"/>
        <v>86315.580667191578</v>
      </c>
      <c r="P402" s="5">
        <f t="shared" si="83"/>
        <v>95733.396107852721</v>
      </c>
      <c r="Q402" s="87">
        <f t="shared" si="77"/>
        <v>1.1091091013680783</v>
      </c>
      <c r="R402" s="5">
        <f>Nd离子浓度!M411</f>
        <v>1.1543979444282525E-2</v>
      </c>
      <c r="S402" s="5">
        <f>过饱和度!N400</f>
        <v>2.660508843759883E+21</v>
      </c>
      <c r="T402" s="5">
        <f t="shared" si="84"/>
        <v>85373.002375998403</v>
      </c>
      <c r="U402" s="5">
        <f t="shared" si="85"/>
        <v>95422.443795755011</v>
      </c>
      <c r="V402" s="5">
        <f t="shared" si="78"/>
        <v>105833.9008886558</v>
      </c>
      <c r="W402" s="87">
        <f t="shared" si="79"/>
        <v>1.2396647411150405</v>
      </c>
      <c r="X402" s="5">
        <f>'In离子浓度 '!M411</f>
        <v>2.4539476639093179E-3</v>
      </c>
      <c r="Y402" s="85">
        <f>过饱和度!Q400</f>
        <v>1.0464163955353968E+69</v>
      </c>
      <c r="Z402" s="85">
        <f t="shared" si="86"/>
        <v>98487.72158796624</v>
      </c>
    </row>
    <row r="403" spans="6:26" x14ac:dyDescent="0.25">
      <c r="F403" s="5">
        <f>过饱和度!D401</f>
        <v>3.8159448907228604</v>
      </c>
      <c r="H403" s="5">
        <f>过饱和度!H401</f>
        <v>6489441126603.8096</v>
      </c>
      <c r="I403" s="5">
        <f t="shared" si="80"/>
        <v>64261.059959342572</v>
      </c>
      <c r="J403" s="5">
        <f t="shared" si="81"/>
        <v>87719.403457881897</v>
      </c>
      <c r="K403" s="5">
        <f t="shared" si="76"/>
        <v>108742.65447505304</v>
      </c>
      <c r="M403" s="5">
        <f>Gd离子浓度!M412</f>
        <v>3.9573174167000227E-3</v>
      </c>
      <c r="N403" s="5">
        <f>过饱和度!K401</f>
        <v>1.6213858943057877E+22</v>
      </c>
      <c r="O403" s="5">
        <f t="shared" si="82"/>
        <v>86315.579012428992</v>
      </c>
      <c r="P403" s="5">
        <f t="shared" si="83"/>
        <v>95733.395564056496</v>
      </c>
      <c r="Q403" s="87">
        <f t="shared" si="77"/>
        <v>1.1091091163308004</v>
      </c>
      <c r="R403" s="5">
        <f>Nd离子浓度!M412</f>
        <v>1.1543975876969339E-2</v>
      </c>
      <c r="S403" s="5">
        <f>过饱和度!N401</f>
        <v>2.6605010907962629E+21</v>
      </c>
      <c r="T403" s="5">
        <f t="shared" si="84"/>
        <v>85373.00078099755</v>
      </c>
      <c r="U403" s="5">
        <f t="shared" si="85"/>
        <v>95422.443267532231</v>
      </c>
      <c r="V403" s="5">
        <f t="shared" si="78"/>
        <v>105833.90173057861</v>
      </c>
      <c r="W403" s="87">
        <f t="shared" si="79"/>
        <v>1.2396647741370628</v>
      </c>
      <c r="X403" s="5">
        <f>'In离子浓度 '!M412</f>
        <v>2.4558778313091456E-3</v>
      </c>
      <c r="Y403" s="85">
        <f>过饱和度!Q401</f>
        <v>1.0480577126785494E+69</v>
      </c>
      <c r="Z403" s="85">
        <f t="shared" si="86"/>
        <v>98487.751188602226</v>
      </c>
    </row>
    <row r="404" spans="6:26" x14ac:dyDescent="0.25">
      <c r="F404" s="5">
        <f>过饱和度!D402</f>
        <v>3.8189448907228605</v>
      </c>
      <c r="H404" s="5">
        <f>过饱和度!H402</f>
        <v>6489419199561.8057</v>
      </c>
      <c r="I404" s="5">
        <f t="shared" si="80"/>
        <v>64261.053449858671</v>
      </c>
      <c r="J404" s="5">
        <f t="shared" si="81"/>
        <v>87719.400825065459</v>
      </c>
      <c r="K404" s="5">
        <f t="shared" si="76"/>
        <v>108742.6541079125</v>
      </c>
      <c r="M404" s="5">
        <f>Gd离子浓度!M413</f>
        <v>3.9573145435644452E-3</v>
      </c>
      <c r="N404" s="5">
        <f>过饱和度!K402</f>
        <v>1.6213804933111372E+22</v>
      </c>
      <c r="O404" s="5">
        <f t="shared" si="82"/>
        <v>86315.577357667891</v>
      </c>
      <c r="P404" s="5">
        <f t="shared" si="83"/>
        <v>95733.395020260752</v>
      </c>
      <c r="Q404" s="87">
        <f t="shared" si="77"/>
        <v>1.1091091312935095</v>
      </c>
      <c r="R404" s="5">
        <f>Nd离子浓度!M413</f>
        <v>1.1543972309657253E-2</v>
      </c>
      <c r="S404" s="5">
        <f>过饱和度!N402</f>
        <v>2.6604933378648095E+21</v>
      </c>
      <c r="T404" s="5">
        <f t="shared" si="84"/>
        <v>85372.999185998415</v>
      </c>
      <c r="U404" s="5">
        <f t="shared" si="85"/>
        <v>95422.442739310005</v>
      </c>
      <c r="V404" s="5">
        <f t="shared" si="78"/>
        <v>105833.90257250078</v>
      </c>
      <c r="W404" s="87">
        <f t="shared" si="79"/>
        <v>1.2396648071590537</v>
      </c>
      <c r="X404" s="5">
        <f>'In离子浓度 '!M413</f>
        <v>2.4578079981125143E-3</v>
      </c>
      <c r="Y404" s="85">
        <f>过饱和度!Q402</f>
        <v>1.04970030694867E+69</v>
      </c>
      <c r="Z404" s="85">
        <f t="shared" si="86"/>
        <v>98487.780765030926</v>
      </c>
    </row>
    <row r="405" spans="6:26" x14ac:dyDescent="0.25">
      <c r="F405" s="5">
        <f>过饱和度!D403</f>
        <v>3.8209448907228603</v>
      </c>
      <c r="H405" s="5">
        <f>过饱和度!H403</f>
        <v>6489398610109.8799</v>
      </c>
      <c r="I405" s="5">
        <f t="shared" si="80"/>
        <v>64261.047337443881</v>
      </c>
      <c r="J405" s="5">
        <f t="shared" si="81"/>
        <v>87719.398352846838</v>
      </c>
      <c r="K405" s="5">
        <f t="shared" si="76"/>
        <v>108742.65398636318</v>
      </c>
      <c r="M405" s="5">
        <f>Gd离子浓度!M414</f>
        <v>3.9573121976607725E-3</v>
      </c>
      <c r="N405" s="5">
        <f>过饱和度!K403</f>
        <v>1.6213750767283734E+22</v>
      </c>
      <c r="O405" s="5">
        <f t="shared" si="82"/>
        <v>86315.575698125074</v>
      </c>
      <c r="P405" s="5">
        <f t="shared" si="83"/>
        <v>95733.394474893605</v>
      </c>
      <c r="Q405" s="87">
        <f t="shared" si="77"/>
        <v>1.1091091462994564</v>
      </c>
      <c r="R405" s="5">
        <f>Nd离子浓度!M414</f>
        <v>1.1543969396960032E-2</v>
      </c>
      <c r="S405" s="5">
        <f>过饱和度!N403</f>
        <v>2.6604853557594329E+21</v>
      </c>
      <c r="T405" s="5">
        <f t="shared" si="84"/>
        <v>85372.997543846534</v>
      </c>
      <c r="U405" s="5">
        <f t="shared" si="85"/>
        <v>95422.442195472016</v>
      </c>
      <c r="V405" s="5">
        <f t="shared" si="78"/>
        <v>105833.9034012292</v>
      </c>
      <c r="W405" s="87">
        <f t="shared" si="79"/>
        <v>1.2396648407111885</v>
      </c>
      <c r="X405" s="5">
        <f>'In离子浓度 '!M414</f>
        <v>2.459094661859426E-3</v>
      </c>
      <c r="Y405" s="85">
        <f>过饱和度!Q403</f>
        <v>1.0507938568955587E+69</v>
      </c>
      <c r="Z405" s="85">
        <f t="shared" si="86"/>
        <v>98487.800429278621</v>
      </c>
    </row>
    <row r="406" spans="6:26" x14ac:dyDescent="0.25">
      <c r="F406" s="5">
        <f>过饱和度!D404</f>
        <v>3.8309448907228605</v>
      </c>
      <c r="H406" s="5">
        <f>过饱和度!H404</f>
        <v>6489385605449.3701</v>
      </c>
      <c r="I406" s="5">
        <f t="shared" si="80"/>
        <v>64261.043476724313</v>
      </c>
      <c r="J406" s="5">
        <f t="shared" si="81"/>
        <v>87719.3967913456</v>
      </c>
      <c r="K406" s="5">
        <f t="shared" si="76"/>
        <v>108742.65152279453</v>
      </c>
      <c r="M406" s="5">
        <f>Gd离子浓度!M415</f>
        <v>3.9573069520638018E-3</v>
      </c>
      <c r="N406" s="5">
        <f>过饱和度!K404</f>
        <v>1.6213753454652465E+22</v>
      </c>
      <c r="O406" s="5">
        <f t="shared" si="82"/>
        <v>86315.575780461324</v>
      </c>
      <c r="P406" s="5">
        <f t="shared" si="83"/>
        <v>95733.394501951349</v>
      </c>
      <c r="Q406" s="87">
        <f t="shared" si="77"/>
        <v>1.109109145554954</v>
      </c>
      <c r="R406" s="5">
        <f>Nd离子浓度!M415</f>
        <v>1.1543962883972692E-2</v>
      </c>
      <c r="S406" s="5">
        <f>过饱和度!N404</f>
        <v>2.6604878223039618E+21</v>
      </c>
      <c r="T406" s="5">
        <f t="shared" si="84"/>
        <v>85372.998051287243</v>
      </c>
      <c r="U406" s="5">
        <f t="shared" si="85"/>
        <v>95422.44236352318</v>
      </c>
      <c r="V406" s="5">
        <f t="shared" si="78"/>
        <v>105833.90351657404</v>
      </c>
      <c r="W406" s="87">
        <f t="shared" si="79"/>
        <v>1.2396648346939281</v>
      </c>
      <c r="X406" s="5">
        <f>'In离子浓度 '!M415</f>
        <v>2.4655296918786851E-3</v>
      </c>
      <c r="Y406" s="85">
        <f>过饱和度!Q404</f>
        <v>1.0563036985256712E+69</v>
      </c>
      <c r="Z406" s="85">
        <f t="shared" si="86"/>
        <v>98487.899191345714</v>
      </c>
    </row>
    <row r="407" spans="6:26" x14ac:dyDescent="0.25">
      <c r="F407" s="5">
        <f>过饱和度!D405</f>
        <v>3.8609448907228603</v>
      </c>
      <c r="H407" s="5">
        <f>过饱和度!H405</f>
        <v>6489438852940.373</v>
      </c>
      <c r="I407" s="5">
        <f t="shared" si="80"/>
        <v>64261.059284360897</v>
      </c>
      <c r="J407" s="5">
        <f t="shared" si="81"/>
        <v>87719.403184879789</v>
      </c>
      <c r="K407" s="5">
        <f t="shared" si="76"/>
        <v>108742.64222846834</v>
      </c>
      <c r="M407" s="5">
        <f>Gd离子浓度!M416</f>
        <v>3.9572978664353751E-3</v>
      </c>
      <c r="N407" s="5">
        <f>过饱和度!K405</f>
        <v>1.6214042086861741E+22</v>
      </c>
      <c r="O407" s="5">
        <f t="shared" si="82"/>
        <v>86315.584623560382</v>
      </c>
      <c r="P407" s="5">
        <f t="shared" si="83"/>
        <v>95733.397408014076</v>
      </c>
      <c r="Q407" s="87">
        <f t="shared" si="77"/>
        <v>1.1091090655937357</v>
      </c>
      <c r="R407" s="5">
        <f>Nd离子浓度!M416</f>
        <v>1.1543951603154072E-2</v>
      </c>
      <c r="S407" s="5">
        <f>过饱和度!N405</f>
        <v>2.6605386919571337E+21</v>
      </c>
      <c r="T407" s="5">
        <f t="shared" si="84"/>
        <v>85373.008516559319</v>
      </c>
      <c r="U407" s="5">
        <f t="shared" si="85"/>
        <v>95422.44582934893</v>
      </c>
      <c r="V407" s="5">
        <f t="shared" si="78"/>
        <v>105833.89973045806</v>
      </c>
      <c r="W407" s="87">
        <f t="shared" si="79"/>
        <v>1.239664638384274</v>
      </c>
      <c r="X407" s="5">
        <f>'In离子浓度 '!M416</f>
        <v>2.4848365268202314E-3</v>
      </c>
      <c r="Y407" s="85">
        <f>过饱和度!Q405</f>
        <v>1.0729548021058539E+69</v>
      </c>
      <c r="Z407" s="85">
        <f t="shared" si="86"/>
        <v>98488.194498196375</v>
      </c>
    </row>
    <row r="408" spans="6:26" x14ac:dyDescent="0.25">
      <c r="F408" s="5">
        <f>过饱和度!D406</f>
        <v>3.8909448907228605</v>
      </c>
      <c r="H408" s="5">
        <f>过饱和度!H406</f>
        <v>6489492099667.2568</v>
      </c>
      <c r="I408" s="5">
        <f t="shared" si="80"/>
        <v>64261.075091631639</v>
      </c>
      <c r="J408" s="5">
        <f t="shared" si="81"/>
        <v>87719.409578264895</v>
      </c>
      <c r="K408" s="5">
        <f t="shared" si="76"/>
        <v>108742.63293423511</v>
      </c>
      <c r="M408" s="5">
        <f>Gd离子浓度!M417</f>
        <v>3.9572887808278076E-3</v>
      </c>
      <c r="N408" s="5">
        <f>过饱和度!K406</f>
        <v>1.6214330719707905E+22</v>
      </c>
      <c r="O408" s="5">
        <f t="shared" si="82"/>
        <v>86315.593466513179</v>
      </c>
      <c r="P408" s="5">
        <f t="shared" si="83"/>
        <v>95733.40031402852</v>
      </c>
      <c r="Q408" s="87">
        <f t="shared" si="77"/>
        <v>1.1091089856338536</v>
      </c>
      <c r="R408" s="5">
        <f>Nd离子浓度!M417</f>
        <v>1.1543940322346475E-2</v>
      </c>
      <c r="S408" s="5">
        <f>过饱和度!N406</f>
        <v>2.6605895618443498E+21</v>
      </c>
      <c r="T408" s="5">
        <f t="shared" si="84"/>
        <v>85373.01898166856</v>
      </c>
      <c r="U408" s="5">
        <f t="shared" si="85"/>
        <v>95422.449295120445</v>
      </c>
      <c r="V408" s="5">
        <f t="shared" si="78"/>
        <v>105833.89594440887</v>
      </c>
      <c r="W408" s="87">
        <f t="shared" si="79"/>
        <v>1.2396644420778151</v>
      </c>
      <c r="X408" s="5">
        <f>'In离子浓度 '!M417</f>
        <v>2.5041433428950426E-3</v>
      </c>
      <c r="Y408" s="85">
        <f>过饱和度!Q406</f>
        <v>1.0897367809242795E+69</v>
      </c>
      <c r="Z408" s="85">
        <f t="shared" si="86"/>
        <v>98488.487439708901</v>
      </c>
    </row>
    <row r="409" spans="6:26" x14ac:dyDescent="0.25">
      <c r="F409" s="5">
        <f>过饱和度!D407</f>
        <v>3.9109448907228606</v>
      </c>
      <c r="H409" s="5">
        <f>过饱和度!H407</f>
        <v>6489508713391.0713</v>
      </c>
      <c r="I409" s="5">
        <f t="shared" si="80"/>
        <v>64261.080023692826</v>
      </c>
      <c r="J409" s="5">
        <f t="shared" si="81"/>
        <v>87719.41157307876</v>
      </c>
      <c r="K409" s="5">
        <f t="shared" si="76"/>
        <v>108742.62712774894</v>
      </c>
      <c r="M409" s="5">
        <f>Gd离子浓度!M418</f>
        <v>3.9572813624773259E-3</v>
      </c>
      <c r="N409" s="5">
        <f>过饱和度!K407</f>
        <v>1.6214465714995128E+22</v>
      </c>
      <c r="O409" s="5">
        <f t="shared" si="82"/>
        <v>86315.597602357564</v>
      </c>
      <c r="P409" s="5">
        <f t="shared" si="83"/>
        <v>95733.401673169879</v>
      </c>
      <c r="Q409" s="87">
        <f t="shared" si="77"/>
        <v>1.1091089482366636</v>
      </c>
      <c r="R409" s="5">
        <f>Nd离子浓度!M418</f>
        <v>1.154393111161464E-2</v>
      </c>
      <c r="S409" s="5">
        <f>过饱和度!N407</f>
        <v>2.6606145777932456E+21</v>
      </c>
      <c r="T409" s="5">
        <f t="shared" si="84"/>
        <v>85373.024127948913</v>
      </c>
      <c r="U409" s="5">
        <f t="shared" si="85"/>
        <v>95422.45099943431</v>
      </c>
      <c r="V409" s="5">
        <f t="shared" si="78"/>
        <v>105833.89426614715</v>
      </c>
      <c r="W409" s="87">
        <f t="shared" si="79"/>
        <v>1.239664347692937</v>
      </c>
      <c r="X409" s="5">
        <f>'In离子浓度 '!M418</f>
        <v>2.5170141766991242E-3</v>
      </c>
      <c r="Y409" s="85">
        <f>过饱和度!Q407</f>
        <v>1.1009901209362789E+69</v>
      </c>
      <c r="Z409" s="85">
        <f t="shared" si="86"/>
        <v>98488.681312120156</v>
      </c>
    </row>
    <row r="410" spans="6:26" x14ac:dyDescent="0.25">
      <c r="F410" s="5">
        <f>过饱和度!D408</f>
        <v>3.9609448907228604</v>
      </c>
      <c r="H410" s="5">
        <f>过饱和度!H408</f>
        <v>6489644803334.9492</v>
      </c>
      <c r="I410" s="5">
        <f t="shared" si="80"/>
        <v>64261.120423754583</v>
      </c>
      <c r="J410" s="5">
        <f t="shared" si="81"/>
        <v>87719.427913221472</v>
      </c>
      <c r="K410" s="5">
        <f t="shared" si="76"/>
        <v>108742.61066077709</v>
      </c>
      <c r="M410" s="5">
        <f>Gd离子浓度!M419</f>
        <v>3.9572696330573108E-3</v>
      </c>
      <c r="N410" s="5">
        <f>过饱和度!K408</f>
        <v>1.6215090762718611E+22</v>
      </c>
      <c r="O410" s="5">
        <f t="shared" si="82"/>
        <v>86315.61675144326</v>
      </c>
      <c r="P410" s="5">
        <f t="shared" si="83"/>
        <v>95733.407966035258</v>
      </c>
      <c r="Q410" s="87">
        <f t="shared" si="77"/>
        <v>1.1091087750865722</v>
      </c>
      <c r="R410" s="5">
        <f>Nd离子浓度!M419</f>
        <v>1.1543916548180507E-2</v>
      </c>
      <c r="S410" s="5">
        <f>过饱和度!N408</f>
        <v>2.6607216709485718E+21</v>
      </c>
      <c r="T410" s="5">
        <f t="shared" si="84"/>
        <v>85373.046158573343</v>
      </c>
      <c r="U410" s="5">
        <f t="shared" si="85"/>
        <v>95422.458295401826</v>
      </c>
      <c r="V410" s="5">
        <f t="shared" si="78"/>
        <v>105833.88583576265</v>
      </c>
      <c r="W410" s="87">
        <f t="shared" si="79"/>
        <v>1.2396639290483438</v>
      </c>
      <c r="X410" s="5">
        <f>'In离子浓度 '!M419</f>
        <v>2.5491930659502049E-3</v>
      </c>
      <c r="Y410" s="85">
        <f>过饱和度!Q408</f>
        <v>1.1294151593777166E+69</v>
      </c>
      <c r="Z410" s="85">
        <f t="shared" si="86"/>
        <v>98489.162167773698</v>
      </c>
    </row>
    <row r="411" spans="6:26" x14ac:dyDescent="0.25">
      <c r="F411" s="5">
        <f>过饱和度!D409</f>
        <v>4.0109448907228602</v>
      </c>
      <c r="H411" s="5">
        <f>过饱和度!H409</f>
        <v>6489780891998.0479</v>
      </c>
      <c r="I411" s="5">
        <f t="shared" si="80"/>
        <v>64261.160822528174</v>
      </c>
      <c r="J411" s="5">
        <f t="shared" si="81"/>
        <v>87719.444252835936</v>
      </c>
      <c r="K411" s="5">
        <f t="shared" si="76"/>
        <v>108742.59419412556</v>
      </c>
      <c r="M411" s="5">
        <f>Gd离子浓度!M420</f>
        <v>3.9572579036720621E-3</v>
      </c>
      <c r="N411" s="5">
        <f>过饱和度!K409</f>
        <v>1.6215715819040188E+22</v>
      </c>
      <c r="O411" s="5">
        <f t="shared" si="82"/>
        <v>86315.635900015172</v>
      </c>
      <c r="P411" s="5">
        <f t="shared" si="83"/>
        <v>95733.414258730816</v>
      </c>
      <c r="Q411" s="87">
        <f t="shared" si="77"/>
        <v>1.1091086019411922</v>
      </c>
      <c r="R411" s="5">
        <f>Nd离子浓度!M420</f>
        <v>1.1543901984764746E-2</v>
      </c>
      <c r="S411" s="5">
        <f>过饱和度!N409</f>
        <v>2.6608287658716839E+21</v>
      </c>
      <c r="T411" s="5">
        <f t="shared" si="84"/>
        <v>85373.068188626465</v>
      </c>
      <c r="U411" s="5">
        <f t="shared" si="85"/>
        <v>95422.465591178829</v>
      </c>
      <c r="V411" s="5">
        <f t="shared" si="78"/>
        <v>105833.87740561386</v>
      </c>
      <c r="W411" s="87">
        <f t="shared" si="79"/>
        <v>1.2396635104150235</v>
      </c>
      <c r="X411" s="5">
        <f>'In离子浓度 '!M420</f>
        <v>2.5813719146054836E-3</v>
      </c>
      <c r="Y411" s="85">
        <f>过饱和度!Q409</f>
        <v>1.1582048334184184E+69</v>
      </c>
      <c r="Z411" s="85">
        <f t="shared" si="86"/>
        <v>98489.636785846218</v>
      </c>
    </row>
    <row r="412" spans="6:26" x14ac:dyDescent="0.25">
      <c r="F412" s="5">
        <f>过饱和度!D410</f>
        <v>4.06094489072286</v>
      </c>
      <c r="H412" s="5">
        <f>过饱和度!H410</f>
        <v>6489916979380.3174</v>
      </c>
      <c r="I412" s="5">
        <f t="shared" si="80"/>
        <v>64261.201220013689</v>
      </c>
      <c r="J412" s="5">
        <f t="shared" si="81"/>
        <v>87719.460591922209</v>
      </c>
      <c r="K412" s="5">
        <f t="shared" si="76"/>
        <v>108742.57772779439</v>
      </c>
      <c r="M412" s="5">
        <f>Gd离子浓度!M421</f>
        <v>3.9572461743215799E-3</v>
      </c>
      <c r="N412" s="5">
        <f>过饱和度!K410</f>
        <v>1.6216340883959552E+22</v>
      </c>
      <c r="O412" s="5">
        <f t="shared" si="82"/>
        <v>86315.655048073313</v>
      </c>
      <c r="P412" s="5">
        <f t="shared" si="83"/>
        <v>95733.420551256539</v>
      </c>
      <c r="Q412" s="87">
        <f t="shared" si="77"/>
        <v>1.1091084288005231</v>
      </c>
      <c r="R412" s="5">
        <f>Nd离子浓度!M421</f>
        <v>1.1543887421367359E-2</v>
      </c>
      <c r="S412" s="5">
        <f>过饱和度!N410</f>
        <v>2.6609358625625405E+21</v>
      </c>
      <c r="T412" s="5">
        <f t="shared" si="84"/>
        <v>85373.090218108293</v>
      </c>
      <c r="U412" s="5">
        <f t="shared" si="85"/>
        <v>95422.472886765303</v>
      </c>
      <c r="V412" s="5">
        <f t="shared" si="78"/>
        <v>105833.86897570078</v>
      </c>
      <c r="W412" s="87">
        <f t="shared" si="79"/>
        <v>1.2396630917929758</v>
      </c>
      <c r="X412" s="5">
        <f>'In离子浓度 '!M421</f>
        <v>2.6135507226650125E-3</v>
      </c>
      <c r="Y412" s="85">
        <f>过饱和度!Q410</f>
        <v>1.1873592317665968E+69</v>
      </c>
      <c r="Z412" s="85">
        <f t="shared" si="86"/>
        <v>98490.105323775424</v>
      </c>
    </row>
    <row r="413" spans="6:26" x14ac:dyDescent="0.25">
      <c r="F413" s="5">
        <f>过饱和度!D411</f>
        <v>4.1040939217929298</v>
      </c>
      <c r="H413" s="5">
        <f>过饱和度!H411</f>
        <v>6490023681684.9707</v>
      </c>
      <c r="I413" s="5">
        <f t="shared" si="80"/>
        <v>64261.232893915578</v>
      </c>
      <c r="J413" s="5">
        <f t="shared" si="81"/>
        <v>87719.473402680218</v>
      </c>
      <c r="K413" s="5">
        <f t="shared" si="76"/>
        <v>108742.56373944279</v>
      </c>
      <c r="M413" s="5">
        <f>Gd离子浓度!M422</f>
        <v>3.9572352781684483E-3</v>
      </c>
      <c r="N413" s="5">
        <f>过饱和度!K411</f>
        <v>1.6216847654105928E+22</v>
      </c>
      <c r="O413" s="5">
        <f t="shared" si="82"/>
        <v>86315.670571753144</v>
      </c>
      <c r="P413" s="5">
        <f t="shared" si="83"/>
        <v>95733.425652721155</v>
      </c>
      <c r="Q413" s="87">
        <f t="shared" si="77"/>
        <v>1.1091082884322743</v>
      </c>
      <c r="R413" s="5">
        <f>Nd离子浓度!M422</f>
        <v>1.1543873892461521E-2</v>
      </c>
      <c r="S413" s="5">
        <f>过饱和度!N411</f>
        <v>2.6610232268179379E+21</v>
      </c>
      <c r="T413" s="5">
        <f t="shared" si="84"/>
        <v>85373.108187992446</v>
      </c>
      <c r="U413" s="5">
        <f t="shared" si="85"/>
        <v>95422.478837918548</v>
      </c>
      <c r="V413" s="5">
        <f t="shared" si="78"/>
        <v>105833.86218188875</v>
      </c>
      <c r="W413" s="87">
        <f t="shared" si="79"/>
        <v>1.2396627512827754</v>
      </c>
      <c r="X413" s="5">
        <f>'In离子浓度 '!M422</f>
        <v>2.6413201603258407E-3</v>
      </c>
      <c r="Y413" s="85">
        <f>过饱和度!Q411</f>
        <v>1.2128075574719869E+69</v>
      </c>
      <c r="Z413" s="85">
        <f t="shared" si="86"/>
        <v>98490.504820203118</v>
      </c>
    </row>
    <row r="414" spans="6:26" x14ac:dyDescent="0.25">
      <c r="F414" s="5">
        <f>过饱和度!D412</f>
        <v>4.1040939218929298</v>
      </c>
      <c r="H414" s="5">
        <f>过饱和度!H412</f>
        <v>6490042235650.6582</v>
      </c>
      <c r="I414" s="5">
        <f t="shared" si="80"/>
        <v>64261.238401485563</v>
      </c>
      <c r="J414" s="5">
        <f t="shared" si="81"/>
        <v>87719.475630259636</v>
      </c>
      <c r="K414" s="5">
        <f t="shared" si="76"/>
        <v>108742.562952761</v>
      </c>
      <c r="M414" s="5">
        <f>Gd离子浓度!M423</f>
        <v>3.957239053729719E-3</v>
      </c>
      <c r="N414" s="5">
        <f>过饱和度!K412</f>
        <v>1.621690945913086E+22</v>
      </c>
      <c r="O414" s="5">
        <f t="shared" si="82"/>
        <v>86315.672464965915</v>
      </c>
      <c r="P414" s="5">
        <f t="shared" si="83"/>
        <v>95733.42627487758</v>
      </c>
      <c r="Q414" s="87">
        <f t="shared" si="77"/>
        <v>1.1091082713134648</v>
      </c>
      <c r="R414" s="5">
        <f>Nd离子浓度!M423</f>
        <v>1.1543884906151594E-2</v>
      </c>
      <c r="S414" s="5">
        <f>过饱和度!N412</f>
        <v>2.6610333683581809E+21</v>
      </c>
      <c r="T414" s="5">
        <f t="shared" si="84"/>
        <v>85373.1102739575</v>
      </c>
      <c r="U414" s="5">
        <f t="shared" si="85"/>
        <v>95422.479528735275</v>
      </c>
      <c r="V414" s="5">
        <f t="shared" si="78"/>
        <v>105833.86131456007</v>
      </c>
      <c r="W414" s="87">
        <f t="shared" si="79"/>
        <v>1.2396627108341862</v>
      </c>
      <c r="X414" s="5">
        <f>'In离子浓度 '!M423</f>
        <v>2.6413201601768201E-3</v>
      </c>
      <c r="Y414" s="85">
        <f>过饱和度!Q412</f>
        <v>1.2128144874925307E+69</v>
      </c>
      <c r="Z414" s="85">
        <f t="shared" si="86"/>
        <v>98490.50492782591</v>
      </c>
    </row>
    <row r="415" spans="6:26" x14ac:dyDescent="0.25">
      <c r="F415" s="5">
        <f>过饱和度!D413</f>
        <v>4.1040939221929298</v>
      </c>
      <c r="H415" s="5">
        <f>过饱和度!H413</f>
        <v>6490097906987.0488</v>
      </c>
      <c r="I415" s="5">
        <f t="shared" si="80"/>
        <v>64261.254926896247</v>
      </c>
      <c r="J415" s="5">
        <f t="shared" si="81"/>
        <v>87719.482314089415</v>
      </c>
      <c r="K415" s="5">
        <f t="shared" si="76"/>
        <v>108742.56059252992</v>
      </c>
      <c r="M415" s="5">
        <f>Gd离子浓度!M424</f>
        <v>3.9572503810786355E-3</v>
      </c>
      <c r="N415" s="5">
        <f>过饱和度!K413</f>
        <v>1.6217094903328305E+22</v>
      </c>
      <c r="O415" s="5">
        <f t="shared" si="82"/>
        <v>86315.678145450685</v>
      </c>
      <c r="P415" s="5">
        <f t="shared" si="83"/>
        <v>95733.428141624987</v>
      </c>
      <c r="Q415" s="87">
        <f t="shared" si="77"/>
        <v>1.1091082199493867</v>
      </c>
      <c r="R415" s="5">
        <f>Nd离子浓度!M424</f>
        <v>1.1543917948047619E-2</v>
      </c>
      <c r="S415" s="5">
        <f>过饱和度!N413</f>
        <v>2.6610637975007564E+21</v>
      </c>
      <c r="T415" s="5">
        <f t="shared" si="84"/>
        <v>85373.116532732398</v>
      </c>
      <c r="U415" s="5">
        <f t="shared" si="85"/>
        <v>95422.481601476757</v>
      </c>
      <c r="V415" s="5">
        <f t="shared" si="78"/>
        <v>105833.85871216698</v>
      </c>
      <c r="W415" s="87">
        <f t="shared" si="79"/>
        <v>1.2396625894708888</v>
      </c>
      <c r="X415" s="5">
        <f>'In离子浓度 '!M424</f>
        <v>2.6413201599187089E-3</v>
      </c>
      <c r="Y415" s="85">
        <f>过饱和度!Q413</f>
        <v>1.2128352817154609E+69</v>
      </c>
      <c r="Z415" s="85">
        <f t="shared" si="86"/>
        <v>98490.505250755115</v>
      </c>
    </row>
    <row r="416" spans="6:26" x14ac:dyDescent="0.25">
      <c r="F416" s="5">
        <f>过饱和度!D414</f>
        <v>4.1040939225929298</v>
      </c>
      <c r="H416" s="5">
        <f>过饱和度!H414</f>
        <v>6490172138182.3691</v>
      </c>
      <c r="I416" s="5">
        <f t="shared" si="80"/>
        <v>64261.276961356176</v>
      </c>
      <c r="J416" s="5">
        <f t="shared" si="81"/>
        <v>87719.49122609476</v>
      </c>
      <c r="K416" s="5">
        <f t="shared" si="76"/>
        <v>108742.55744551928</v>
      </c>
      <c r="M416" s="5">
        <f>Gd离子浓度!M425</f>
        <v>3.9572654843728168E-3</v>
      </c>
      <c r="N416" s="5">
        <f>过饱和度!K414</f>
        <v>1.6217342171580004E+22</v>
      </c>
      <c r="O416" s="5">
        <f t="shared" si="82"/>
        <v>86315.685719609552</v>
      </c>
      <c r="P416" s="5">
        <f t="shared" si="83"/>
        <v>95733.430630680275</v>
      </c>
      <c r="Q416" s="87">
        <f t="shared" si="77"/>
        <v>1.109108151462338</v>
      </c>
      <c r="R416" s="5">
        <f>Nd离子浓度!M425</f>
        <v>1.1543962004110491E-2</v>
      </c>
      <c r="S416" s="5">
        <f>过饱和度!N414</f>
        <v>2.661104371157771E+21</v>
      </c>
      <c r="T416" s="5">
        <f t="shared" si="84"/>
        <v>85373.124877949929</v>
      </c>
      <c r="U416" s="5">
        <f t="shared" si="85"/>
        <v>95422.48436519294</v>
      </c>
      <c r="V416" s="5">
        <f t="shared" si="78"/>
        <v>105833.85524222298</v>
      </c>
      <c r="W416" s="87">
        <f t="shared" si="79"/>
        <v>1.2396624276494959</v>
      </c>
      <c r="X416" s="5">
        <f>'In离子浓度 '!M425</f>
        <v>2.6413201596206678E-3</v>
      </c>
      <c r="Y416" s="85">
        <f>过饱和度!Q414</f>
        <v>1.2128630087753144E+69</v>
      </c>
      <c r="Z416" s="85">
        <f t="shared" si="86"/>
        <v>98490.505681340845</v>
      </c>
    </row>
    <row r="417" spans="6:26" x14ac:dyDescent="0.25">
      <c r="F417" s="5">
        <f>过饱和度!D415</f>
        <v>4.1040939227929298</v>
      </c>
      <c r="H417" s="5">
        <f>过饱和度!H415</f>
        <v>6490209250977.8711</v>
      </c>
      <c r="I417" s="5">
        <f t="shared" si="80"/>
        <v>64261.28797765309</v>
      </c>
      <c r="J417" s="5">
        <f t="shared" si="81"/>
        <v>87719.495681719258</v>
      </c>
      <c r="K417" s="5">
        <f t="shared" si="76"/>
        <v>108742.55587208073</v>
      </c>
      <c r="M417" s="5">
        <f>Gd离子浓度!M426</f>
        <v>3.9572730358026298E-3</v>
      </c>
      <c r="N417" s="5">
        <f>过饱和度!K415</f>
        <v>1.6217465797598387E+22</v>
      </c>
      <c r="O417" s="5">
        <f t="shared" si="82"/>
        <v>86315.689506395051</v>
      </c>
      <c r="P417" s="5">
        <f t="shared" si="83"/>
        <v>95733.431875111259</v>
      </c>
      <c r="Q417" s="87">
        <f t="shared" si="77"/>
        <v>1.1091081172214752</v>
      </c>
      <c r="R417" s="5">
        <f>Nd离子浓度!M426</f>
        <v>1.1543984031872147E-2</v>
      </c>
      <c r="S417" s="5">
        <f>过饱和度!N415</f>
        <v>2.6611246567398415E+21</v>
      </c>
      <c r="T417" s="5">
        <f t="shared" si="84"/>
        <v>85373.129050252013</v>
      </c>
      <c r="U417" s="5">
        <f t="shared" si="85"/>
        <v>95422.485746949387</v>
      </c>
      <c r="V417" s="5">
        <f t="shared" si="78"/>
        <v>105833.85350739208</v>
      </c>
      <c r="W417" s="87">
        <f t="shared" si="79"/>
        <v>1.2396623467449173</v>
      </c>
      <c r="X417" s="5">
        <f>'In离子浓度 '!M426</f>
        <v>2.641320159409921E-3</v>
      </c>
      <c r="Y417" s="85">
        <f>过饱和度!Q415</f>
        <v>1.2128768712085334E+69</v>
      </c>
      <c r="Z417" s="85">
        <f t="shared" si="86"/>
        <v>98490.505896612915</v>
      </c>
    </row>
    <row r="418" spans="6:26" x14ac:dyDescent="0.25">
      <c r="F418" s="5">
        <f>过饱和度!D416</f>
        <v>4.1040939317929297</v>
      </c>
      <c r="H418" s="5">
        <f>过饱和度!H416</f>
        <v>6491879867201.3125</v>
      </c>
      <c r="I418" s="5">
        <f t="shared" si="80"/>
        <v>64261.783801523372</v>
      </c>
      <c r="J418" s="5">
        <f t="shared" si="81"/>
        <v>87719.69622087173</v>
      </c>
      <c r="K418" s="5">
        <f t="shared" si="76"/>
        <v>108742.48506237195</v>
      </c>
      <c r="M418" s="5">
        <f>Gd离子浓度!M427</f>
        <v>3.9576128785162902E-3</v>
      </c>
      <c r="N418" s="5">
        <f>过饱和度!K416</f>
        <v>1.6223030898315487E+22</v>
      </c>
      <c r="O418" s="5">
        <f t="shared" si="82"/>
        <v>86315.859939384594</v>
      </c>
      <c r="P418" s="5">
        <f t="shared" si="83"/>
        <v>95733.487883550028</v>
      </c>
      <c r="Q418" s="87">
        <f t="shared" si="77"/>
        <v>1.1091065761353589</v>
      </c>
      <c r="R418" s="5">
        <f>Nd离子浓度!M427</f>
        <v>1.1544975316318108E-2</v>
      </c>
      <c r="S418" s="5">
        <f>过饱和度!N416</f>
        <v>2.6620378136318234E+21</v>
      </c>
      <c r="T418" s="5">
        <f t="shared" si="84"/>
        <v>85373.316831997698</v>
      </c>
      <c r="U418" s="5">
        <f t="shared" si="85"/>
        <v>95422.547935263763</v>
      </c>
      <c r="V418" s="5">
        <f t="shared" si="78"/>
        <v>105833.77542659255</v>
      </c>
      <c r="W418" s="87">
        <f t="shared" si="79"/>
        <v>1.2396587054812227</v>
      </c>
      <c r="X418" s="5">
        <f>'In离子浓度 '!M427</f>
        <v>2.6413201579961886E-3</v>
      </c>
      <c r="Y418" s="85">
        <f>过饱和度!Q416</f>
        <v>1.2135009866578385E+69</v>
      </c>
      <c r="Z418" s="85">
        <f t="shared" si="86"/>
        <v>98490.51558601149</v>
      </c>
    </row>
    <row r="419" spans="6:26" x14ac:dyDescent="0.25">
      <c r="F419" s="5">
        <f>过饱和度!D417</f>
        <v>4.1040940217929291</v>
      </c>
      <c r="H419" s="5">
        <f>过饱和度!H417</f>
        <v>6508602272737.1973</v>
      </c>
      <c r="I419" s="5">
        <f t="shared" si="80"/>
        <v>64266.739339231448</v>
      </c>
      <c r="J419" s="5">
        <f t="shared" si="81"/>
        <v>87721.700460140579</v>
      </c>
      <c r="K419" s="5">
        <f t="shared" si="76"/>
        <v>108741.77729423408</v>
      </c>
      <c r="M419" s="5">
        <f>Gd离子浓度!M428</f>
        <v>3.9610113397028114E-3</v>
      </c>
      <c r="N419" s="5">
        <f>过饱和度!K417</f>
        <v>1.6278762153911205E+22</v>
      </c>
      <c r="O419" s="5">
        <f t="shared" si="82"/>
        <v>86317.563339675951</v>
      </c>
      <c r="P419" s="5">
        <f t="shared" si="83"/>
        <v>95734.047658171301</v>
      </c>
      <c r="Q419" s="87">
        <f t="shared" si="77"/>
        <v>1.1090911739646738</v>
      </c>
      <c r="R419" s="5">
        <f>Nd离子浓度!M428</f>
        <v>1.1554888203111093E-2</v>
      </c>
      <c r="S419" s="5">
        <f>过饱和度!N417</f>
        <v>2.6711825367564057E+21</v>
      </c>
      <c r="T419" s="5">
        <f t="shared" si="84"/>
        <v>85375.193617264551</v>
      </c>
      <c r="U419" s="5">
        <f t="shared" si="85"/>
        <v>95423.169471285073</v>
      </c>
      <c r="V419" s="5">
        <f t="shared" si="78"/>
        <v>105832.99505233759</v>
      </c>
      <c r="W419" s="87">
        <f t="shared" si="79"/>
        <v>1.2396223137927509</v>
      </c>
      <c r="X419" s="5">
        <f>'In离子浓度 '!M428</f>
        <v>2.6413201535255728E-3</v>
      </c>
      <c r="Y419" s="85">
        <f>过饱和度!Q417</f>
        <v>1.2197570783202502E+69</v>
      </c>
      <c r="Z419" s="85">
        <f t="shared" si="86"/>
        <v>98490.612432364578</v>
      </c>
    </row>
    <row r="420" spans="6:26" x14ac:dyDescent="0.25">
      <c r="F420" s="5">
        <f>过饱和度!D418</f>
        <v>4.1040949217929299</v>
      </c>
      <c r="H420" s="5">
        <f>过饱和度!H418</f>
        <v>6677409971910.5889</v>
      </c>
      <c r="I420" s="5">
        <f t="shared" si="80"/>
        <v>64316.013025895321</v>
      </c>
      <c r="J420" s="5">
        <f t="shared" si="81"/>
        <v>87741.623010488343</v>
      </c>
      <c r="K420" s="5">
        <f t="shared" si="76"/>
        <v>108734.73324635418</v>
      </c>
      <c r="M420" s="5">
        <f>Gd离子浓度!M429</f>
        <v>3.994996059079812E-3</v>
      </c>
      <c r="N420" s="5">
        <f>过饱和度!K418</f>
        <v>1.6844010755435128E+22</v>
      </c>
      <c r="O420" s="5">
        <f t="shared" si="82"/>
        <v>86334.500802687893</v>
      </c>
      <c r="P420" s="5">
        <f t="shared" si="83"/>
        <v>95739.613256371667</v>
      </c>
      <c r="Q420" s="87">
        <f t="shared" si="77"/>
        <v>1.1089380533418334</v>
      </c>
      <c r="R420" s="5">
        <f>Nd离子浓度!M429</f>
        <v>1.1654017204923497E-2</v>
      </c>
      <c r="S420" s="5">
        <f>过饱和度!N418</f>
        <v>2.7639318884283685E+21</v>
      </c>
      <c r="T420" s="5">
        <f t="shared" si="84"/>
        <v>85393.854574598532</v>
      </c>
      <c r="U420" s="5">
        <f t="shared" si="85"/>
        <v>95429.348907895328</v>
      </c>
      <c r="V420" s="5">
        <f t="shared" si="78"/>
        <v>105825.23640960005</v>
      </c>
      <c r="W420" s="87">
        <f t="shared" si="79"/>
        <v>1.2392605643202701</v>
      </c>
      <c r="X420" s="5">
        <f>'In离子浓度 '!M429</f>
        <v>2.6413201393882435E-3</v>
      </c>
      <c r="Y420" s="85">
        <f>过饱和度!Q418</f>
        <v>1.2838109270673624E+69</v>
      </c>
      <c r="Z420" s="85">
        <f t="shared" si="86"/>
        <v>98491.575861405945</v>
      </c>
    </row>
    <row r="421" spans="6:26" x14ac:dyDescent="0.25">
      <c r="F421" s="5">
        <f>过饱和度!D419</f>
        <v>4.1041014086048939</v>
      </c>
      <c r="H421" s="5">
        <f>过饱和度!H419</f>
        <v>7981207307714.4902</v>
      </c>
      <c r="I421" s="5">
        <f t="shared" si="80"/>
        <v>64656.740405683398</v>
      </c>
      <c r="J421" s="5">
        <f t="shared" si="81"/>
        <v>87879.094283070939</v>
      </c>
      <c r="K421" s="5">
        <f t="shared" si="76"/>
        <v>108685.69447535223</v>
      </c>
      <c r="M421" s="5">
        <f>Gd离子浓度!M430</f>
        <v>4.2399434825478267E-3</v>
      </c>
      <c r="N421" s="5">
        <f>过饱和度!K419</f>
        <v>2.1365171920707378E+22</v>
      </c>
      <c r="O421" s="5">
        <f t="shared" si="82"/>
        <v>86451.639121546556</v>
      </c>
      <c r="P421" s="5">
        <f t="shared" si="83"/>
        <v>95778.083530242569</v>
      </c>
      <c r="Q421" s="87">
        <f t="shared" si="77"/>
        <v>1.1078804809655896</v>
      </c>
      <c r="R421" s="5">
        <f>Nd离子浓度!M430</f>
        <v>1.2368496581672416E-2</v>
      </c>
      <c r="S421" s="5">
        <f>过饱和度!N419</f>
        <v>3.5057889223677093E+21</v>
      </c>
      <c r="T421" s="5">
        <f t="shared" si="84"/>
        <v>85522.886486524032</v>
      </c>
      <c r="U421" s="5">
        <f t="shared" si="85"/>
        <v>95472.05088074517</v>
      </c>
      <c r="V421" s="5">
        <f t="shared" si="78"/>
        <v>105771.6216485312</v>
      </c>
      <c r="W421" s="87">
        <f t="shared" si="79"/>
        <v>1.2367639352911433</v>
      </c>
      <c r="X421" s="5">
        <f>'In离子浓度 '!M430</f>
        <v>2.6413201014338756E-3</v>
      </c>
      <c r="Y421" s="85">
        <f>过饱和度!Q419</f>
        <v>1.8337300171193798E+69</v>
      </c>
      <c r="Z421" s="85">
        <f t="shared" si="86"/>
        <v>98498.2614820046</v>
      </c>
    </row>
    <row r="422" spans="6:26" x14ac:dyDescent="0.25">
      <c r="F422" s="5">
        <f>过饱和度!D420</f>
        <v>4.1041114086048935</v>
      </c>
      <c r="H422" s="5">
        <f>过饱和度!H420</f>
        <v>7981204546313.5957</v>
      </c>
      <c r="I422" s="5">
        <f t="shared" si="80"/>
        <v>64656.739748943015</v>
      </c>
      <c r="J422" s="5">
        <f t="shared" si="81"/>
        <v>87879.094018591626</v>
      </c>
      <c r="K422" s="5">
        <f t="shared" si="76"/>
        <v>108685.69451987659</v>
      </c>
      <c r="M422" s="5">
        <f>Gd离子浓度!M431</f>
        <v>4.23994330482031E-3</v>
      </c>
      <c r="N422" s="5">
        <f>过饱和度!K420</f>
        <v>2.1365162975469821E+22</v>
      </c>
      <c r="O422" s="5">
        <f t="shared" si="82"/>
        <v>86451.638916568772</v>
      </c>
      <c r="P422" s="5">
        <f t="shared" si="83"/>
        <v>95778.083462956391</v>
      </c>
      <c r="Q422" s="87">
        <f t="shared" si="77"/>
        <v>1.1078804828140763</v>
      </c>
      <c r="R422" s="5">
        <f>Nd离子浓度!M431</f>
        <v>1.2368496361003085E-2</v>
      </c>
      <c r="S422" s="5">
        <f>过饱和度!N420</f>
        <v>3.5057875389589372E+21</v>
      </c>
      <c r="T422" s="5">
        <f t="shared" si="84"/>
        <v>85522.886273750468</v>
      </c>
      <c r="U422" s="5">
        <f t="shared" si="85"/>
        <v>95472.050810367029</v>
      </c>
      <c r="V422" s="5">
        <f t="shared" si="78"/>
        <v>105771.62174703945</v>
      </c>
      <c r="W422" s="87">
        <f t="shared" si="79"/>
        <v>1.2367639395199401</v>
      </c>
      <c r="X422" s="5">
        <f>'In离子浓度 '!M431</f>
        <v>2.6413264907303776E-3</v>
      </c>
      <c r="Y422" s="85">
        <f>过饱和度!Q420</f>
        <v>1.8337375068573031E+69</v>
      </c>
      <c r="Z422" s="85">
        <f t="shared" si="86"/>
        <v>98498.261558343467</v>
      </c>
    </row>
    <row r="423" spans="6:26" x14ac:dyDescent="0.25">
      <c r="F423" s="5">
        <f>过饱和度!D421</f>
        <v>4.1041214086048932</v>
      </c>
      <c r="H423" s="5">
        <f>过饱和度!H421</f>
        <v>7981201784913.668</v>
      </c>
      <c r="I423" s="5">
        <f t="shared" si="80"/>
        <v>64656.739092202632</v>
      </c>
      <c r="J423" s="5">
        <f t="shared" si="81"/>
        <v>87879.093754112298</v>
      </c>
      <c r="K423" s="5">
        <f t="shared" si="76"/>
        <v>108685.69456440088</v>
      </c>
      <c r="M423" s="5">
        <f>Gd离子浓度!M432</f>
        <v>4.2399431270927984E-3</v>
      </c>
      <c r="N423" s="5">
        <f>过饱和度!K421</f>
        <v>2.1365154030236052E+22</v>
      </c>
      <c r="O423" s="5">
        <f t="shared" si="82"/>
        <v>86451.638711590989</v>
      </c>
      <c r="P423" s="5">
        <f t="shared" si="83"/>
        <v>95778.083395670197</v>
      </c>
      <c r="Q423" s="87">
        <f t="shared" si="77"/>
        <v>1.1078804846625627</v>
      </c>
      <c r="R423" s="5">
        <f>Nd离子浓度!M432</f>
        <v>1.2368496140333756E-2</v>
      </c>
      <c r="S423" s="5">
        <f>过饱和度!N421</f>
        <v>3.5057861555507199E+21</v>
      </c>
      <c r="T423" s="5">
        <f t="shared" si="84"/>
        <v>85522.886060976904</v>
      </c>
      <c r="U423" s="5">
        <f t="shared" si="85"/>
        <v>95472.050739988874</v>
      </c>
      <c r="V423" s="5">
        <f t="shared" si="78"/>
        <v>105771.62184554765</v>
      </c>
      <c r="W423" s="87">
        <f t="shared" si="79"/>
        <v>1.2367639437487365</v>
      </c>
      <c r="X423" s="5">
        <f>'In离子浓度 '!M432</f>
        <v>2.641332880026766E-3</v>
      </c>
      <c r="Y423" s="85">
        <f>过饱和度!Q421</f>
        <v>1.8337449966042087E+69</v>
      </c>
      <c r="Z423" s="85">
        <f t="shared" si="86"/>
        <v>98498.261634682101</v>
      </c>
    </row>
    <row r="424" spans="6:26" x14ac:dyDescent="0.25">
      <c r="F424" s="5">
        <f>过饱和度!D422</f>
        <v>4.1041514086048938</v>
      </c>
      <c r="H424" s="5">
        <f>过饱和度!H422</f>
        <v>7981197089012.082</v>
      </c>
      <c r="I424" s="5">
        <f t="shared" si="80"/>
        <v>64656.737975381482</v>
      </c>
      <c r="J424" s="5">
        <f t="shared" si="81"/>
        <v>87879.093304351481</v>
      </c>
      <c r="K424" s="5">
        <f t="shared" si="76"/>
        <v>108685.69463685933</v>
      </c>
      <c r="M424" s="5">
        <f>Gd离子浓度!M433</f>
        <v>4.2399428192597347E-3</v>
      </c>
      <c r="N424" s="5">
        <f>过饱和度!K422</f>
        <v>2.1365138885909835E+22</v>
      </c>
      <c r="O424" s="5">
        <f t="shared" si="82"/>
        <v>86451.638364562372</v>
      </c>
      <c r="P424" s="5">
        <f t="shared" si="83"/>
        <v>95778.083281754269</v>
      </c>
      <c r="Q424" s="87">
        <f t="shared" si="77"/>
        <v>1.1078804877920616</v>
      </c>
      <c r="R424" s="5">
        <f>Nd离子浓度!M433</f>
        <v>1.2368495758123276E-2</v>
      </c>
      <c r="S424" s="5">
        <f>过饱和度!N422</f>
        <v>3.5057838167291126E+21</v>
      </c>
      <c r="T424" s="5">
        <f t="shared" si="84"/>
        <v>85522.885701256833</v>
      </c>
      <c r="U424" s="5">
        <f t="shared" si="85"/>
        <v>95472.05062100591</v>
      </c>
      <c r="V424" s="5">
        <f t="shared" si="78"/>
        <v>105771.62201250842</v>
      </c>
      <c r="W424" s="87">
        <f t="shared" si="79"/>
        <v>1.2367639509029571</v>
      </c>
      <c r="X424" s="5">
        <f>'In离子浓度 '!M433</f>
        <v>2.6413521076670077E-3</v>
      </c>
      <c r="Y424" s="85">
        <f>过饱和度!Q422</f>
        <v>1.833769360874537E+69</v>
      </c>
      <c r="Z424" s="85">
        <f t="shared" si="86"/>
        <v>98498.261883010753</v>
      </c>
    </row>
    <row r="425" spans="6:26" x14ac:dyDescent="0.25">
      <c r="F425" s="5">
        <f>过饱和度!D423</f>
        <v>4.1041814086048936</v>
      </c>
      <c r="H425" s="5">
        <f>过饱和度!H423</f>
        <v>7981192393113.3008</v>
      </c>
      <c r="I425" s="5">
        <f t="shared" si="80"/>
        <v>64656.736858560318</v>
      </c>
      <c r="J425" s="5">
        <f t="shared" si="81"/>
        <v>87879.092854590635</v>
      </c>
      <c r="K425" s="5">
        <f t="shared" si="76"/>
        <v>108685.69470931782</v>
      </c>
      <c r="M425" s="5">
        <f>Gd离子浓度!M434</f>
        <v>4.2399425114266944E-3</v>
      </c>
      <c r="N425" s="5">
        <f>过饱和度!K423</f>
        <v>2.1365123741594532E+22</v>
      </c>
      <c r="O425" s="5">
        <f t="shared" si="82"/>
        <v>86451.638017533725</v>
      </c>
      <c r="P425" s="5">
        <f t="shared" si="83"/>
        <v>95778.08316783834</v>
      </c>
      <c r="Q425" s="87">
        <f t="shared" si="77"/>
        <v>1.1078804909215609</v>
      </c>
      <c r="R425" s="5">
        <f>Nd离子浓度!M434</f>
        <v>1.2368495375912806E-2</v>
      </c>
      <c r="S425" s="5">
        <f>过饱和度!N423</f>
        <v>3.5057814779090945E+21</v>
      </c>
      <c r="T425" s="5">
        <f t="shared" si="84"/>
        <v>85522.885341536763</v>
      </c>
      <c r="U425" s="5">
        <f t="shared" si="85"/>
        <v>95472.050502022947</v>
      </c>
      <c r="V425" s="5">
        <f t="shared" si="78"/>
        <v>105771.62217946924</v>
      </c>
      <c r="W425" s="87">
        <f t="shared" si="79"/>
        <v>1.2367639580571783</v>
      </c>
      <c r="X425" s="5">
        <f>'In离子浓度 '!M434</f>
        <v>2.6413713353066548E-3</v>
      </c>
      <c r="Y425" s="85">
        <f>过饱和度!Q423</f>
        <v>1.8337937252734401E+69</v>
      </c>
      <c r="Z425" s="85">
        <f t="shared" si="86"/>
        <v>98498.262131337353</v>
      </c>
    </row>
    <row r="426" spans="6:26" x14ac:dyDescent="0.25">
      <c r="F426" s="5">
        <f>过饱和度!D424</f>
        <v>4.1042014086048937</v>
      </c>
      <c r="H426" s="5">
        <f>过饱和度!H424</f>
        <v>7981188528095.1807</v>
      </c>
      <c r="I426" s="5">
        <f t="shared" si="80"/>
        <v>64656.735939346174</v>
      </c>
      <c r="J426" s="5">
        <f t="shared" si="81"/>
        <v>87879.092484409135</v>
      </c>
      <c r="K426" s="5">
        <f t="shared" ref="K426:K489" si="87">J426*W426</f>
        <v>108685.69477013181</v>
      </c>
      <c r="M426" s="5">
        <f>Gd离子浓度!M435</f>
        <v>4.239942260082087E-3</v>
      </c>
      <c r="N426" s="5">
        <f>过饱和度!K424</f>
        <v>2.1365111252506424E+22</v>
      </c>
      <c r="O426" s="5">
        <f t="shared" si="82"/>
        <v>86451.637731348834</v>
      </c>
      <c r="P426" s="5">
        <f t="shared" si="83"/>
        <v>95778.083073895032</v>
      </c>
      <c r="Q426" s="87">
        <f t="shared" ref="Q426:Q489" si="88">P426/O426</f>
        <v>1.1078804935023721</v>
      </c>
      <c r="R426" s="5">
        <f>Nd离子浓度!M435</f>
        <v>1.2368495063839274E-2</v>
      </c>
      <c r="S426" s="5">
        <f>过饱和度!N424</f>
        <v>3.5057795479551224E+21</v>
      </c>
      <c r="T426" s="5">
        <f t="shared" si="84"/>
        <v>85522.885044701776</v>
      </c>
      <c r="U426" s="5">
        <f t="shared" si="85"/>
        <v>95472.050403840185</v>
      </c>
      <c r="V426" s="5">
        <f t="shared" ref="V426:V489" si="89">U426*Q426</f>
        <v>105771.6223170898</v>
      </c>
      <c r="W426" s="87">
        <f t="shared" ref="W426:W489" si="90">V426/T426</f>
        <v>1.2367639639589363</v>
      </c>
      <c r="X426" s="5">
        <f>'In离子浓度 '!M435</f>
        <v>2.6413841415031231E-3</v>
      </c>
      <c r="Y426" s="85">
        <f>过饱和度!Q424</f>
        <v>1.8338095804212508E+69</v>
      </c>
      <c r="Z426" s="85">
        <f t="shared" si="86"/>
        <v>98498.262292934232</v>
      </c>
    </row>
    <row r="427" spans="6:26" x14ac:dyDescent="0.25">
      <c r="F427" s="5">
        <f>过饱和度!D425</f>
        <v>4.1043014086048935</v>
      </c>
      <c r="H427" s="5">
        <f>过饱和度!H425</f>
        <v>7981180264868.793</v>
      </c>
      <c r="I427" s="5">
        <f t="shared" si="80"/>
        <v>64656.733974108101</v>
      </c>
      <c r="J427" s="5">
        <f t="shared" si="81"/>
        <v>87879.09169297792</v>
      </c>
      <c r="K427" s="5">
        <f t="shared" si="87"/>
        <v>108685.6948858001</v>
      </c>
      <c r="M427" s="5">
        <f>Gd离子浓度!M436</f>
        <v>4.2399416980584926E-3</v>
      </c>
      <c r="N427" s="5">
        <f>过饱和度!K425</f>
        <v>2.1365084848763525E+22</v>
      </c>
      <c r="O427" s="5">
        <f t="shared" si="82"/>
        <v>86451.637126311907</v>
      </c>
      <c r="P427" s="5">
        <f t="shared" si="83"/>
        <v>95778.082875285079</v>
      </c>
      <c r="Q427" s="87">
        <f t="shared" si="88"/>
        <v>1.1078804989585862</v>
      </c>
      <c r="R427" s="5">
        <f>Nd离子浓度!M436</f>
        <v>1.236849436602166E-2</v>
      </c>
      <c r="S427" s="5">
        <f>过饱和度!N425</f>
        <v>3.5057754823058585E+21</v>
      </c>
      <c r="T427" s="5">
        <f t="shared" si="84"/>
        <v>85522.884419387337</v>
      </c>
      <c r="U427" s="5">
        <f t="shared" si="85"/>
        <v>95472.050197007789</v>
      </c>
      <c r="V427" s="5">
        <f t="shared" si="89"/>
        <v>105771.62260886018</v>
      </c>
      <c r="W427" s="87">
        <f t="shared" si="90"/>
        <v>1.2367639764133425</v>
      </c>
      <c r="X427" s="5">
        <f>'In离子浓度 '!M436</f>
        <v>2.6414483566858113E-3</v>
      </c>
      <c r="Y427" s="85">
        <f>过饱和度!Q425</f>
        <v>1.8338946990728094E+69</v>
      </c>
      <c r="Z427" s="85">
        <f t="shared" si="86"/>
        <v>98498.263160445742</v>
      </c>
    </row>
    <row r="428" spans="6:26" x14ac:dyDescent="0.25">
      <c r="F428" s="5">
        <f>过饱和度!D426</f>
        <v>4.1046014086048936</v>
      </c>
      <c r="H428" s="5">
        <f>过饱和度!H426</f>
        <v>7981166822370.1357</v>
      </c>
      <c r="I428" s="5">
        <f t="shared" si="80"/>
        <v>64656.730777082252</v>
      </c>
      <c r="J428" s="5">
        <f t="shared" si="81"/>
        <v>87879.09040548699</v>
      </c>
      <c r="K428" s="5">
        <f t="shared" si="87"/>
        <v>108685.6950395436</v>
      </c>
      <c r="M428" s="5">
        <f>Gd离子浓度!M437</f>
        <v>4.2399407246052007E-3</v>
      </c>
      <c r="N428" s="5">
        <f>过饱和度!K426</f>
        <v>2.1365042608847781E+22</v>
      </c>
      <c r="O428" s="5">
        <f t="shared" si="82"/>
        <v>86451.636158390349</v>
      </c>
      <c r="P428" s="5">
        <f t="shared" si="83"/>
        <v>95778.082557554284</v>
      </c>
      <c r="Q428" s="87">
        <f t="shared" si="88"/>
        <v>1.1078805076872889</v>
      </c>
      <c r="R428" s="5">
        <f>Nd离子浓度!M437</f>
        <v>1.2368493157366168E-2</v>
      </c>
      <c r="S428" s="5">
        <f>过饱和度!N426</f>
        <v>3.5057690135084165E+21</v>
      </c>
      <c r="T428" s="5">
        <f t="shared" si="84"/>
        <v>85522.883424456755</v>
      </c>
      <c r="U428" s="5">
        <f t="shared" si="85"/>
        <v>95472.049867919122</v>
      </c>
      <c r="V428" s="5">
        <f t="shared" si="89"/>
        <v>105771.6230776164</v>
      </c>
      <c r="W428" s="87">
        <f t="shared" si="90"/>
        <v>1.2367639962822998</v>
      </c>
      <c r="X428" s="5">
        <f>'In离子浓度 '!M437</f>
        <v>2.6416411911746656E-3</v>
      </c>
      <c r="Y428" s="85">
        <f>过饱和度!Q426</f>
        <v>1.8341560593792524E+69</v>
      </c>
      <c r="Z428" s="85">
        <f t="shared" si="86"/>
        <v>98498.265823919079</v>
      </c>
    </row>
    <row r="429" spans="6:26" x14ac:dyDescent="0.25">
      <c r="F429" s="5">
        <f>过饱和度!D427</f>
        <v>4.1049014086048938</v>
      </c>
      <c r="H429" s="5">
        <f>过饱和度!H427</f>
        <v>7981153379895.3135</v>
      </c>
      <c r="I429" s="5">
        <f t="shared" si="80"/>
        <v>64656.727580056271</v>
      </c>
      <c r="J429" s="5">
        <f t="shared" si="81"/>
        <v>87879.089117995973</v>
      </c>
      <c r="K429" s="5">
        <f t="shared" si="87"/>
        <v>108685.69519328696</v>
      </c>
      <c r="M429" s="5">
        <f>Gd离子浓度!M438</f>
        <v>4.2399397511521325E-3</v>
      </c>
      <c r="N429" s="5">
        <f>过饱和度!K427</f>
        <v>2.1365000369020349E+22</v>
      </c>
      <c r="O429" s="5">
        <f t="shared" si="82"/>
        <v>86451.635190468805</v>
      </c>
      <c r="P429" s="5">
        <f t="shared" si="83"/>
        <v>95778.082239823489</v>
      </c>
      <c r="Q429" s="87">
        <f t="shared" si="88"/>
        <v>1.1078805164159915</v>
      </c>
      <c r="R429" s="5">
        <f>Nd离子浓度!M438</f>
        <v>1.2368491948710793E-2</v>
      </c>
      <c r="S429" s="5">
        <f>过饱和度!N427</f>
        <v>3.5057625447236973E+21</v>
      </c>
      <c r="T429" s="5">
        <f t="shared" si="84"/>
        <v>85522.882429526187</v>
      </c>
      <c r="U429" s="5">
        <f t="shared" si="85"/>
        <v>95472.04953883047</v>
      </c>
      <c r="V429" s="5">
        <f t="shared" si="89"/>
        <v>105771.62354637262</v>
      </c>
      <c r="W429" s="87">
        <f t="shared" si="90"/>
        <v>1.2367640161512574</v>
      </c>
      <c r="X429" s="5">
        <f>'In离子浓度 '!M438</f>
        <v>2.6418340256446769E-3</v>
      </c>
      <c r="Y429" s="85">
        <f>过饱和度!Q427</f>
        <v>1.8344174373583719E+69</v>
      </c>
      <c r="Z429" s="85">
        <f t="shared" si="86"/>
        <v>98498.268487185909</v>
      </c>
    </row>
    <row r="430" spans="6:26" x14ac:dyDescent="0.25">
      <c r="F430" s="5">
        <f>过饱和度!D428</f>
        <v>4.1051014086048934</v>
      </c>
      <c r="H430" s="5">
        <f>过饱和度!H428</f>
        <v>7981142095830.5811</v>
      </c>
      <c r="I430" s="5">
        <f t="shared" si="80"/>
        <v>64656.724896360865</v>
      </c>
      <c r="J430" s="5">
        <f t="shared" si="81"/>
        <v>87879.088037230962</v>
      </c>
      <c r="K430" s="5">
        <f t="shared" si="87"/>
        <v>108685.69533533751</v>
      </c>
      <c r="M430" s="5">
        <f>Gd离子浓度!M439</f>
        <v>4.2399389563312108E-3</v>
      </c>
      <c r="N430" s="5">
        <f>过饱和度!K428</f>
        <v>2.1364964642272496E+22</v>
      </c>
      <c r="O430" s="5">
        <f t="shared" si="82"/>
        <v>86451.634371792257</v>
      </c>
      <c r="P430" s="5">
        <f t="shared" si="83"/>
        <v>95778.081971084001</v>
      </c>
      <c r="Q430" s="87">
        <f t="shared" si="88"/>
        <v>1.1078805237988052</v>
      </c>
      <c r="R430" s="5">
        <f>Nd离子浓度!M439</f>
        <v>1.2368490961847908E-2</v>
      </c>
      <c r="S430" s="5">
        <f>过饱和度!N428</f>
        <v>3.5057570598275032E+21</v>
      </c>
      <c r="T430" s="5">
        <f t="shared" si="84"/>
        <v>85522.881585920957</v>
      </c>
      <c r="U430" s="5">
        <f t="shared" si="85"/>
        <v>95472.049259795007</v>
      </c>
      <c r="V430" s="5">
        <f t="shared" si="89"/>
        <v>105771.62394208703</v>
      </c>
      <c r="W430" s="87">
        <f t="shared" si="90"/>
        <v>1.2367640329778069</v>
      </c>
      <c r="X430" s="5">
        <f>'In离子浓度 '!M439</f>
        <v>2.6419625432674699E-3</v>
      </c>
      <c r="Y430" s="85">
        <f>过饱和度!Q428</f>
        <v>1.8345904721335862E+69</v>
      </c>
      <c r="Z430" s="85">
        <f t="shared" si="86"/>
        <v>98498.270250081914</v>
      </c>
    </row>
    <row r="431" spans="6:26" x14ac:dyDescent="0.25">
      <c r="F431" s="5">
        <f>过饱和度!D429</f>
        <v>4.1061014086048937</v>
      </c>
      <c r="H431" s="5">
        <f>过饱和度!H429</f>
        <v>7981120656031.748</v>
      </c>
      <c r="I431" s="5">
        <f t="shared" si="80"/>
        <v>64656.719797310368</v>
      </c>
      <c r="J431" s="5">
        <f t="shared" si="81"/>
        <v>87879.085983765573</v>
      </c>
      <c r="K431" s="5">
        <f t="shared" si="87"/>
        <v>108685.69544981132</v>
      </c>
      <c r="M431" s="5">
        <f>Gd离子浓度!M440</f>
        <v>4.2399371790579369E-3</v>
      </c>
      <c r="N431" s="5">
        <f>过饱和度!K429</f>
        <v>2.1364899981752095E+22</v>
      </c>
      <c r="O431" s="5">
        <f t="shared" si="82"/>
        <v>86451.632890096182</v>
      </c>
      <c r="P431" s="5">
        <f t="shared" si="83"/>
        <v>95778.081484701121</v>
      </c>
      <c r="Q431" s="87">
        <f t="shared" si="88"/>
        <v>1.1078805371607199</v>
      </c>
      <c r="R431" s="5">
        <f>Nd离子浓度!M440</f>
        <v>1.2368488755155586E-2</v>
      </c>
      <c r="S431" s="5">
        <f>过饱和度!N429</f>
        <v>3.5057472937935467E+21</v>
      </c>
      <c r="T431" s="5">
        <f t="shared" si="84"/>
        <v>85522.880083851298</v>
      </c>
      <c r="U431" s="5">
        <f t="shared" si="85"/>
        <v>95472.048762962251</v>
      </c>
      <c r="V431" s="5">
        <f t="shared" si="89"/>
        <v>105771.62466734507</v>
      </c>
      <c r="W431" s="87">
        <f t="shared" si="90"/>
        <v>1.2367640631798273</v>
      </c>
      <c r="X431" s="5">
        <f>'In离子浓度 '!M440</f>
        <v>2.6426057138983464E-3</v>
      </c>
      <c r="Y431" s="85">
        <f>过饱和度!Q429</f>
        <v>1.8354742506145233E+69</v>
      </c>
      <c r="Z431" s="85">
        <f t="shared" si="86"/>
        <v>98498.279251466709</v>
      </c>
    </row>
    <row r="432" spans="6:26" x14ac:dyDescent="0.25">
      <c r="F432" s="5">
        <f>过饱和度!D430</f>
        <v>4.1091014086048938</v>
      </c>
      <c r="H432" s="5">
        <f>过饱和度!H430</f>
        <v>7981092219370.2783</v>
      </c>
      <c r="I432" s="5">
        <f t="shared" si="80"/>
        <v>64656.713034165827</v>
      </c>
      <c r="J432" s="5">
        <f t="shared" si="81"/>
        <v>87879.083260143962</v>
      </c>
      <c r="K432" s="5">
        <f t="shared" si="87"/>
        <v>108685.69518208697</v>
      </c>
      <c r="M432" s="5">
        <f>Gd离子浓度!M441</f>
        <v>4.2399341007316174E-3</v>
      </c>
      <c r="N432" s="5">
        <f>过饱和度!K430</f>
        <v>2.1364822912909808E+22</v>
      </c>
      <c r="O432" s="5">
        <f t="shared" si="82"/>
        <v>86451.63112405721</v>
      </c>
      <c r="P432" s="5">
        <f t="shared" si="83"/>
        <v>95778.080904979564</v>
      </c>
      <c r="Q432" s="87">
        <f t="shared" si="88"/>
        <v>1.1078805530868352</v>
      </c>
      <c r="R432" s="5">
        <f>Nd离子浓度!M441</f>
        <v>1.2368484933053054E-2</v>
      </c>
      <c r="S432" s="5">
        <f>过饱和度!N430</f>
        <v>3.5057361095698809E+21</v>
      </c>
      <c r="T432" s="5">
        <f t="shared" si="84"/>
        <v>85522.878363650816</v>
      </c>
      <c r="U432" s="5">
        <f t="shared" si="85"/>
        <v>95472.048193979354</v>
      </c>
      <c r="V432" s="5">
        <f t="shared" si="89"/>
        <v>105771.62555747884</v>
      </c>
      <c r="W432" s="87">
        <f t="shared" si="90"/>
        <v>1.2367640984641393</v>
      </c>
      <c r="X432" s="5">
        <f>'In离子浓度 '!M441</f>
        <v>2.6445358229991826E-3</v>
      </c>
      <c r="Y432" s="85">
        <f>过饱和度!Q430</f>
        <v>1.8381458286248073E+69</v>
      </c>
      <c r="Z432" s="85">
        <f t="shared" si="86"/>
        <v>98498.306434973871</v>
      </c>
    </row>
    <row r="433" spans="6:26" x14ac:dyDescent="0.25">
      <c r="F433" s="5">
        <f>过饱和度!D431</f>
        <v>4.1121014086048939</v>
      </c>
      <c r="H433" s="5">
        <f>过饱和度!H431</f>
        <v>7981063782829.8906</v>
      </c>
      <c r="I433" s="5">
        <f t="shared" si="80"/>
        <v>64656.706271024254</v>
      </c>
      <c r="J433" s="5">
        <f t="shared" si="81"/>
        <v>87879.080536523339</v>
      </c>
      <c r="K433" s="5">
        <f t="shared" si="87"/>
        <v>108685.69491436097</v>
      </c>
      <c r="M433" s="5">
        <f>Gd离子浓度!M442</f>
        <v>4.2399310224075339E-3</v>
      </c>
      <c r="N433" s="5">
        <f>过饱和度!K431</f>
        <v>2.1364745844424901E+22</v>
      </c>
      <c r="O433" s="5">
        <f t="shared" si="82"/>
        <v>86451.629358019709</v>
      </c>
      <c r="P433" s="5">
        <f t="shared" si="83"/>
        <v>95778.080325258503</v>
      </c>
      <c r="Q433" s="87">
        <f t="shared" si="88"/>
        <v>1.1078805690129381</v>
      </c>
      <c r="R433" s="5">
        <f>Nd离子浓度!M442</f>
        <v>1.2368481110951702E-2</v>
      </c>
      <c r="S433" s="5">
        <f>过饱和度!N431</f>
        <v>3.5057249253949167E+21</v>
      </c>
      <c r="T433" s="5">
        <f t="shared" si="84"/>
        <v>85522.876643452066</v>
      </c>
      <c r="U433" s="5">
        <f t="shared" si="85"/>
        <v>95472.047624997009</v>
      </c>
      <c r="V433" s="5">
        <f t="shared" si="89"/>
        <v>105771.62644761201</v>
      </c>
      <c r="W433" s="87">
        <f t="shared" si="90"/>
        <v>1.2367641337484205</v>
      </c>
      <c r="X433" s="5">
        <f>'In离子浓度 '!M442</f>
        <v>2.6464659315035776E-3</v>
      </c>
      <c r="Y433" s="85">
        <f>过饱和度!Q431</f>
        <v>1.84081933323696E+69</v>
      </c>
      <c r="Z433" s="85">
        <f t="shared" si="86"/>
        <v>98498.333597826189</v>
      </c>
    </row>
    <row r="434" spans="6:26" x14ac:dyDescent="0.25">
      <c r="F434" s="5">
        <f>过饱和度!D432</f>
        <v>4.1141014086048937</v>
      </c>
      <c r="H434" s="5">
        <f>过饱和度!H432</f>
        <v>7981037481139.6758</v>
      </c>
      <c r="I434" s="5">
        <f t="shared" si="80"/>
        <v>64656.70001559706</v>
      </c>
      <c r="J434" s="5">
        <f t="shared" si="81"/>
        <v>87879.078017366905</v>
      </c>
      <c r="K434" s="5">
        <f t="shared" si="87"/>
        <v>108685.69486095932</v>
      </c>
      <c r="M434" s="5">
        <f>Gd离子浓度!M443</f>
        <v>4.2399285089682699E-3</v>
      </c>
      <c r="N434" s="5">
        <f>过饱和度!K432</f>
        <v>2.1364670537295743E+22</v>
      </c>
      <c r="O434" s="5">
        <f t="shared" si="82"/>
        <v>86451.62763233752</v>
      </c>
      <c r="P434" s="5">
        <f t="shared" si="83"/>
        <v>95778.079758784486</v>
      </c>
      <c r="Q434" s="87">
        <f t="shared" si="88"/>
        <v>1.1078805845751176</v>
      </c>
      <c r="R434" s="5">
        <f>Nd离子浓度!M443</f>
        <v>1.2368477990219982E-2</v>
      </c>
      <c r="S434" s="5">
        <f>过饱和度!N432</f>
        <v>3.5057137619613809E+21</v>
      </c>
      <c r="T434" s="5">
        <f t="shared" si="84"/>
        <v>85522.874926437711</v>
      </c>
      <c r="U434" s="5">
        <f t="shared" si="85"/>
        <v>95472.047057067961</v>
      </c>
      <c r="V434" s="5">
        <f t="shared" si="89"/>
        <v>105771.62730416759</v>
      </c>
      <c r="W434" s="87">
        <f t="shared" si="90"/>
        <v>1.2367641685940374</v>
      </c>
      <c r="X434" s="5">
        <f>'In离子浓度 '!M443</f>
        <v>2.6477525476495921E-3</v>
      </c>
      <c r="Y434" s="85">
        <f>过饱和度!Q432</f>
        <v>1.8425988429013595E+69</v>
      </c>
      <c r="Z434" s="85">
        <f t="shared" si="86"/>
        <v>98498.351655408711</v>
      </c>
    </row>
    <row r="435" spans="6:26" x14ac:dyDescent="0.25">
      <c r="F435" s="5">
        <f>过饱和度!D433</f>
        <v>4.1241014086048935</v>
      </c>
      <c r="H435" s="5">
        <f>过饱和度!H433</f>
        <v>7981016589339.7656</v>
      </c>
      <c r="I435" s="5">
        <f t="shared" si="80"/>
        <v>64656.69504680812</v>
      </c>
      <c r="J435" s="5">
        <f t="shared" si="81"/>
        <v>87879.076016359293</v>
      </c>
      <c r="K435" s="5">
        <f t="shared" si="87"/>
        <v>108685.69270994161</v>
      </c>
      <c r="M435" s="5">
        <f>Gd离子浓度!M444</f>
        <v>4.2399228887505481E-3</v>
      </c>
      <c r="N435" s="5">
        <f>过饱和度!K433</f>
        <v>2.1364654411307486E+22</v>
      </c>
      <c r="O435" s="5">
        <f t="shared" si="82"/>
        <v>86451.627262805516</v>
      </c>
      <c r="P435" s="5">
        <f t="shared" si="83"/>
        <v>95778.079637481569</v>
      </c>
      <c r="Q435" s="87">
        <f t="shared" si="88"/>
        <v>1.1078805879075526</v>
      </c>
      <c r="R435" s="5">
        <f>Nd离子浓度!M444</f>
        <v>1.2368471012053477E-2</v>
      </c>
      <c r="S435" s="5">
        <f>过饱和度!N433</f>
        <v>3.5057137849563716E+21</v>
      </c>
      <c r="T435" s="5">
        <f t="shared" si="84"/>
        <v>85522.874929974496</v>
      </c>
      <c r="U435" s="5">
        <f t="shared" si="85"/>
        <v>95472.047058237804</v>
      </c>
      <c r="V435" s="5">
        <f t="shared" si="89"/>
        <v>105771.62762361803</v>
      </c>
      <c r="W435" s="87">
        <f t="shared" si="90"/>
        <v>1.2367641722781544</v>
      </c>
      <c r="X435" s="5">
        <f>'In离子浓度 '!M444</f>
        <v>2.6541874712300369E-3</v>
      </c>
      <c r="Y435" s="85">
        <f>过饱和度!Q433</f>
        <v>1.8515681018010311E+69</v>
      </c>
      <c r="Z435" s="85">
        <f t="shared" si="86"/>
        <v>98498.442401432636</v>
      </c>
    </row>
    <row r="436" spans="6:26" x14ac:dyDescent="0.25">
      <c r="F436" s="5">
        <f>过饱和度!D434</f>
        <v>4.1541014086048937</v>
      </c>
      <c r="H436" s="5">
        <f>过饱和度!H434</f>
        <v>7981067382489.9658</v>
      </c>
      <c r="I436" s="5">
        <f t="shared" si="80"/>
        <v>64656.707127142865</v>
      </c>
      <c r="J436" s="5">
        <f t="shared" si="81"/>
        <v>87879.08088129542</v>
      </c>
      <c r="K436" s="5">
        <f t="shared" si="87"/>
        <v>108685.68432434107</v>
      </c>
      <c r="M436" s="5">
        <f>Gd离子浓度!M445</f>
        <v>4.2399131542608078E-3</v>
      </c>
      <c r="N436" s="5">
        <f>过饱和度!K434</f>
        <v>2.1364975736815991E+22</v>
      </c>
      <c r="O436" s="5">
        <f t="shared" si="82"/>
        <v>86451.634626023282</v>
      </c>
      <c r="P436" s="5">
        <f t="shared" si="83"/>
        <v>95778.082054538099</v>
      </c>
      <c r="Q436" s="87">
        <f t="shared" si="88"/>
        <v>1.1078805215061533</v>
      </c>
      <c r="R436" s="5">
        <f>Nd离子浓度!M445</f>
        <v>1.2368458925521363E-2</v>
      </c>
      <c r="S436" s="5">
        <f>过饱和度!N434</f>
        <v>3.5057711341624644E+21</v>
      </c>
      <c r="T436" s="5">
        <f t="shared" si="84"/>
        <v>85522.883750623252</v>
      </c>
      <c r="U436" s="5">
        <f t="shared" si="85"/>
        <v>95472.049975803733</v>
      </c>
      <c r="V436" s="5">
        <f t="shared" si="89"/>
        <v>105771.62451645498</v>
      </c>
      <c r="W436" s="87">
        <f t="shared" si="90"/>
        <v>1.2367640083895577</v>
      </c>
      <c r="X436" s="5">
        <f>'In离子浓度 '!M445</f>
        <v>2.6734941218142529E-3</v>
      </c>
      <c r="Y436" s="85">
        <f>过饱和度!Q434</f>
        <v>1.8786679462738423E+69</v>
      </c>
      <c r="Z436" s="85">
        <f t="shared" si="86"/>
        <v>98498.713886817655</v>
      </c>
    </row>
    <row r="437" spans="6:26" x14ac:dyDescent="0.25">
      <c r="F437" s="5">
        <f>过饱和度!D435</f>
        <v>4.184101408604894</v>
      </c>
      <c r="H437" s="5">
        <f>过饱和度!H435</f>
        <v>7981118174774.2139</v>
      </c>
      <c r="I437" s="5">
        <f t="shared" si="80"/>
        <v>64656.719207189264</v>
      </c>
      <c r="J437" s="5">
        <f t="shared" si="81"/>
        <v>87879.085746114812</v>
      </c>
      <c r="K437" s="5">
        <f t="shared" si="87"/>
        <v>108685.67593881457</v>
      </c>
      <c r="M437" s="5">
        <f>Gd离子浓度!M446</f>
        <v>4.2399034197934159E-3</v>
      </c>
      <c r="N437" s="5">
        <f>过饱和度!K435</f>
        <v>2.1365297062382005E+22</v>
      </c>
      <c r="O437" s="5">
        <f t="shared" si="82"/>
        <v>86451.641989125812</v>
      </c>
      <c r="P437" s="5">
        <f t="shared" si="83"/>
        <v>95778.084471556664</v>
      </c>
      <c r="Q437" s="87">
        <f t="shared" si="88"/>
        <v>1.107880455105803</v>
      </c>
      <c r="R437" s="5">
        <f>Nd离子浓度!M446</f>
        <v>1.236844683900106E-2</v>
      </c>
      <c r="S437" s="5">
        <f>过饱和度!N435</f>
        <v>3.5058284835231514E+21</v>
      </c>
      <c r="T437" s="5">
        <f t="shared" si="84"/>
        <v>85522.89257114366</v>
      </c>
      <c r="U437" s="5">
        <f t="shared" si="85"/>
        <v>95472.052893326996</v>
      </c>
      <c r="V437" s="5">
        <f t="shared" si="89"/>
        <v>105771.62140934441</v>
      </c>
      <c r="W437" s="87">
        <f t="shared" si="90"/>
        <v>1.2367638445034645</v>
      </c>
      <c r="X437" s="5">
        <f>'In离子浓度 '!M446</f>
        <v>2.6928007535319126E-3</v>
      </c>
      <c r="Y437" s="85">
        <f>过饱和度!Q435</f>
        <v>1.9059655925436045E+69</v>
      </c>
      <c r="Z437" s="85">
        <f t="shared" si="86"/>
        <v>98498.983350453578</v>
      </c>
    </row>
    <row r="438" spans="6:26" x14ac:dyDescent="0.25">
      <c r="F438" s="5">
        <f>过饱和度!D436</f>
        <v>4.2041014086048936</v>
      </c>
      <c r="H438" s="5">
        <f>过饱和度!H436</f>
        <v>7981128811704.3086</v>
      </c>
      <c r="I438" s="5">
        <f t="shared" si="80"/>
        <v>64656.721736984502</v>
      </c>
      <c r="J438" s="5">
        <f t="shared" si="81"/>
        <v>87879.086764901935</v>
      </c>
      <c r="K438" s="5">
        <f t="shared" si="87"/>
        <v>108685.67074404092</v>
      </c>
      <c r="M438" s="5">
        <f>Gd离子浓度!M447</f>
        <v>4.2398954716523236E-3</v>
      </c>
      <c r="N438" s="5">
        <f>过饱和度!K436</f>
        <v>2.1365435609196576E+22</v>
      </c>
      <c r="O438" s="5">
        <f t="shared" si="82"/>
        <v>86451.645163858702</v>
      </c>
      <c r="P438" s="5">
        <f t="shared" si="83"/>
        <v>95778.085513697239</v>
      </c>
      <c r="Q438" s="87">
        <f t="shared" si="88"/>
        <v>1.1078804264761115</v>
      </c>
      <c r="R438" s="5">
        <f>Nd离子浓度!M447</f>
        <v>1.2368436970408202E-2</v>
      </c>
      <c r="S438" s="5">
        <f>过饱和度!N436</f>
        <v>3.5058549924759648E+21</v>
      </c>
      <c r="T438" s="5">
        <f t="shared" si="84"/>
        <v>85522.896648256443</v>
      </c>
      <c r="U438" s="5">
        <f t="shared" si="85"/>
        <v>95472.054241894904</v>
      </c>
      <c r="V438" s="5">
        <f t="shared" si="89"/>
        <v>105771.62017006098</v>
      </c>
      <c r="W438" s="87">
        <f t="shared" si="90"/>
        <v>1.2367637710528523</v>
      </c>
      <c r="X438" s="5">
        <f>'In离子浓度 '!M447</f>
        <v>2.7056714368091572E-3</v>
      </c>
      <c r="Y438" s="85">
        <f>过饱和度!Q436</f>
        <v>1.9242610560841039E+69</v>
      </c>
      <c r="Z438" s="85">
        <f t="shared" si="86"/>
        <v>98499.161759378374</v>
      </c>
    </row>
    <row r="439" spans="6:26" x14ac:dyDescent="0.25">
      <c r="F439" s="5">
        <f>过饱和度!D437</f>
        <v>4.2541014086048934</v>
      </c>
      <c r="H439" s="5">
        <f>过饱和度!H437</f>
        <v>7981271693468.5645</v>
      </c>
      <c r="I439" s="5">
        <f t="shared" si="80"/>
        <v>64656.755718394495</v>
      </c>
      <c r="J439" s="5">
        <f t="shared" si="81"/>
        <v>87879.100449731457</v>
      </c>
      <c r="K439" s="5">
        <f t="shared" si="87"/>
        <v>108685.65577667713</v>
      </c>
      <c r="M439" s="5">
        <f>Gd离子浓度!M448</f>
        <v>4.2398829045613706E-3</v>
      </c>
      <c r="N439" s="5">
        <f>过饱和度!K437</f>
        <v>2.1366160885104916E+22</v>
      </c>
      <c r="O439" s="5">
        <f t="shared" si="82"/>
        <v>86451.661782849827</v>
      </c>
      <c r="P439" s="5">
        <f t="shared" si="83"/>
        <v>95778.090969061319</v>
      </c>
      <c r="Q439" s="87">
        <f t="shared" si="88"/>
        <v>1.1078802766063389</v>
      </c>
      <c r="R439" s="5">
        <f>Nd离子浓度!M448</f>
        <v>1.2368421366805285E-2</v>
      </c>
      <c r="S439" s="5">
        <f>过饱和度!N437</f>
        <v>3.5059799717620844E+21</v>
      </c>
      <c r="T439" s="5">
        <f t="shared" si="84"/>
        <v>85522.915869801829</v>
      </c>
      <c r="U439" s="5">
        <f t="shared" si="85"/>
        <v>95472.060599716759</v>
      </c>
      <c r="V439" s="5">
        <f t="shared" si="89"/>
        <v>105771.61290539136</v>
      </c>
      <c r="W439" s="87">
        <f t="shared" si="90"/>
        <v>1.2367634081421603</v>
      </c>
      <c r="X439" s="5">
        <f>'In离子浓度 '!M448</f>
        <v>2.7378500880566011E-3</v>
      </c>
      <c r="Y439" s="85">
        <f>过饱和度!Q437</f>
        <v>1.9704493007125219E+69</v>
      </c>
      <c r="Z439" s="85">
        <f t="shared" si="86"/>
        <v>98499.604588824019</v>
      </c>
    </row>
    <row r="440" spans="6:26" x14ac:dyDescent="0.25">
      <c r="F440" s="5">
        <f>过饱和度!D438</f>
        <v>4.3041014086048932</v>
      </c>
      <c r="H440" s="5">
        <f>过饱和度!H438</f>
        <v>7981414573570.7822</v>
      </c>
      <c r="I440" s="5">
        <f t="shared" si="80"/>
        <v>64656.789698757311</v>
      </c>
      <c r="J440" s="5">
        <f t="shared" si="81"/>
        <v>87879.114134134215</v>
      </c>
      <c r="K440" s="5">
        <f t="shared" si="87"/>
        <v>108685.64080957707</v>
      </c>
      <c r="M440" s="5">
        <f>Gd离子浓度!M449</f>
        <v>4.2398703375076674E-3</v>
      </c>
      <c r="N440" s="5">
        <f>过饱和度!K438</f>
        <v>2.1366886168687834E+22</v>
      </c>
      <c r="O440" s="5">
        <f t="shared" si="82"/>
        <v>86451.678401422934</v>
      </c>
      <c r="P440" s="5">
        <f t="shared" si="83"/>
        <v>95778.096424287432</v>
      </c>
      <c r="Q440" s="87">
        <f t="shared" si="88"/>
        <v>1.1078801267403848</v>
      </c>
      <c r="R440" s="5">
        <f>Nd离子浓度!M449</f>
        <v>1.2368405763222054E-2</v>
      </c>
      <c r="S440" s="5">
        <f>过饱和度!N438</f>
        <v>3.5061049527229098E+21</v>
      </c>
      <c r="T440" s="5">
        <f t="shared" si="84"/>
        <v>85522.935090882471</v>
      </c>
      <c r="U440" s="5">
        <f t="shared" si="85"/>
        <v>95472.066957383897</v>
      </c>
      <c r="V440" s="5">
        <f t="shared" si="89"/>
        <v>105771.60564091298</v>
      </c>
      <c r="W440" s="87">
        <f t="shared" si="90"/>
        <v>1.2367630452405884</v>
      </c>
      <c r="X440" s="5">
        <f>'In离子浓度 '!M449</f>
        <v>2.770028698708544E-3</v>
      </c>
      <c r="Y440" s="85">
        <f>过饱和度!Q438</f>
        <v>2.0171887239782991E+69</v>
      </c>
      <c r="Z440" s="85">
        <f t="shared" si="86"/>
        <v>98500.042067341215</v>
      </c>
    </row>
    <row r="441" spans="6:26" x14ac:dyDescent="0.25">
      <c r="F441" s="5">
        <f>过饱和度!D439</f>
        <v>4.3541014086048939</v>
      </c>
      <c r="H441" s="5">
        <f>过饱和度!H439</f>
        <v>7981557452010.9229</v>
      </c>
      <c r="I441" s="5">
        <f t="shared" si="80"/>
        <v>64656.823678072986</v>
      </c>
      <c r="J441" s="5">
        <f t="shared" si="81"/>
        <v>87879.12781811021</v>
      </c>
      <c r="K441" s="5">
        <f t="shared" si="87"/>
        <v>108685.62584274072</v>
      </c>
      <c r="M441" s="5">
        <f>Gd离子浓度!M450</f>
        <v>4.239857770491213E-3</v>
      </c>
      <c r="N441" s="5">
        <f>过饱和度!K439</f>
        <v>2.1367611459945007E+22</v>
      </c>
      <c r="O441" s="5">
        <f t="shared" si="82"/>
        <v>86451.695019578066</v>
      </c>
      <c r="P441" s="5">
        <f t="shared" si="83"/>
        <v>95778.101879375594</v>
      </c>
      <c r="Q441" s="87">
        <f t="shared" si="88"/>
        <v>1.1078799768782492</v>
      </c>
      <c r="R441" s="5">
        <f>Nd离子浓度!M450</f>
        <v>1.2368390159658507E-2</v>
      </c>
      <c r="S441" s="5">
        <f>过饱和度!N439</f>
        <v>3.5062299353583955E+21</v>
      </c>
      <c r="T441" s="5">
        <f t="shared" si="84"/>
        <v>85522.954311498368</v>
      </c>
      <c r="U441" s="5">
        <f t="shared" si="85"/>
        <v>95472.073314896305</v>
      </c>
      <c r="V441" s="5">
        <f t="shared" si="89"/>
        <v>105771.59837662583</v>
      </c>
      <c r="W441" s="87">
        <f t="shared" si="90"/>
        <v>1.2367626823481364</v>
      </c>
      <c r="X441" s="5">
        <f>'In离子浓度 '!M450</f>
        <v>2.8022072687650381E-3</v>
      </c>
      <c r="Y441" s="85">
        <f>过饱和度!Q439</f>
        <v>2.0644794449096909E+69</v>
      </c>
      <c r="Z441" s="85">
        <f t="shared" si="86"/>
        <v>98500.474320836423</v>
      </c>
    </row>
    <row r="442" spans="6:26" x14ac:dyDescent="0.25">
      <c r="F442" s="5">
        <f>过饱和度!D440</f>
        <v>4.3972504396749628</v>
      </c>
      <c r="H442" s="5">
        <f>过饱和度!H440</f>
        <v>7981667546692.4316</v>
      </c>
      <c r="I442" s="5">
        <f t="shared" si="80"/>
        <v>64656.849860318565</v>
      </c>
      <c r="J442" s="5">
        <f t="shared" si="81"/>
        <v>87879.138362086611</v>
      </c>
      <c r="K442" s="5">
        <f t="shared" si="87"/>
        <v>108685.61315174411</v>
      </c>
      <c r="M442" s="5">
        <f>Gd离子浓度!M451</f>
        <v>4.2398460961759225E-3</v>
      </c>
      <c r="N442" s="5">
        <f>过饱和度!K440</f>
        <v>2.136819434947601E+22</v>
      </c>
      <c r="O442" s="5">
        <f t="shared" si="82"/>
        <v>86451.708374539157</v>
      </c>
      <c r="P442" s="5">
        <f t="shared" si="83"/>
        <v>95778.106263284673</v>
      </c>
      <c r="Q442" s="87">
        <f t="shared" si="88"/>
        <v>1.1078798564435568</v>
      </c>
      <c r="R442" s="5">
        <f>Nd离子浓度!M451</f>
        <v>1.2368375664473331E-2</v>
      </c>
      <c r="S442" s="5">
        <f>过饱和度!N440</f>
        <v>3.5063311275283049E+21</v>
      </c>
      <c r="T442" s="5">
        <f t="shared" si="84"/>
        <v>85522.969872937712</v>
      </c>
      <c r="U442" s="5">
        <f t="shared" si="85"/>
        <v>95472.078462079415</v>
      </c>
      <c r="V442" s="5">
        <f t="shared" si="89"/>
        <v>105771.59258093653</v>
      </c>
      <c r="W442" s="87">
        <f t="shared" si="90"/>
        <v>1.236762389543796</v>
      </c>
      <c r="X442" s="5">
        <f>'In离子浓度 '!M451</f>
        <v>2.8299764853290579E-3</v>
      </c>
      <c r="Y442" s="85">
        <f>过饱和度!Q440</f>
        <v>2.1057256731674723E+69</v>
      </c>
      <c r="Z442" s="85">
        <f t="shared" si="86"/>
        <v>98500.843169540298</v>
      </c>
    </row>
    <row r="443" spans="6:26" x14ac:dyDescent="0.25">
      <c r="F443" s="5">
        <f>过饱和度!D441</f>
        <v>4.3972504397749628</v>
      </c>
      <c r="H443" s="5">
        <f>过饱和度!H441</f>
        <v>7981688843906.3955</v>
      </c>
      <c r="I443" s="5">
        <f t="shared" si="80"/>
        <v>64656.854925086103</v>
      </c>
      <c r="J443" s="5">
        <f t="shared" si="81"/>
        <v>87879.140401742843</v>
      </c>
      <c r="K443" s="5">
        <f t="shared" si="87"/>
        <v>108685.61241844851</v>
      </c>
      <c r="M443" s="5">
        <f>Gd离子浓度!M452</f>
        <v>4.2398498716997328E-3</v>
      </c>
      <c r="N443" s="5">
        <f>过饱和度!K441</f>
        <v>2.1368270358241524E+22</v>
      </c>
      <c r="O443" s="5">
        <f t="shared" si="82"/>
        <v>86451.71011599715</v>
      </c>
      <c r="P443" s="5">
        <f t="shared" si="83"/>
        <v>95778.106834936887</v>
      </c>
      <c r="Q443" s="87">
        <f t="shared" si="88"/>
        <v>1.1078798407391361</v>
      </c>
      <c r="R443" s="5">
        <f>Nd离子浓度!M452</f>
        <v>1.2368386678116888E-2</v>
      </c>
      <c r="S443" s="5">
        <f>过饱和度!N441</f>
        <v>3.5063435998293593E+21</v>
      </c>
      <c r="T443" s="5">
        <f t="shared" si="84"/>
        <v>85522.971790908647</v>
      </c>
      <c r="U443" s="5">
        <f t="shared" si="85"/>
        <v>95472.079096477464</v>
      </c>
      <c r="V443" s="5">
        <f t="shared" si="89"/>
        <v>105771.59178443966</v>
      </c>
      <c r="W443" s="87">
        <f t="shared" si="90"/>
        <v>1.2367623524944382</v>
      </c>
      <c r="X443" s="5">
        <f>'In离子浓度 '!M452</f>
        <v>2.8299764851693935E-3</v>
      </c>
      <c r="Y443" s="85">
        <f>过饱和度!Q441</f>
        <v>2.1057369032421323E+69</v>
      </c>
      <c r="Z443" s="85">
        <f t="shared" si="86"/>
        <v>98500.843268961049</v>
      </c>
    </row>
    <row r="444" spans="6:26" x14ac:dyDescent="0.25">
      <c r="F444" s="5">
        <f>过饱和度!D442</f>
        <v>4.3972504400749628</v>
      </c>
      <c r="H444" s="5">
        <f>过饱和度!H442</f>
        <v>7981752747123.4766</v>
      </c>
      <c r="I444" s="5">
        <f t="shared" si="80"/>
        <v>64656.87012205449</v>
      </c>
      <c r="J444" s="5">
        <f t="shared" si="81"/>
        <v>87879.146521784409</v>
      </c>
      <c r="K444" s="5">
        <f t="shared" si="87"/>
        <v>108685.61021837249</v>
      </c>
      <c r="M444" s="5">
        <f>Gd离子浓度!M453</f>
        <v>4.2398611989837645E-3</v>
      </c>
      <c r="N444" s="5">
        <f>过饱和度!K442</f>
        <v>2.1368498422731627E+22</v>
      </c>
      <c r="O444" s="5">
        <f t="shared" si="82"/>
        <v>86451.715341207047</v>
      </c>
      <c r="P444" s="5">
        <f t="shared" si="83"/>
        <v>95778.10855016789</v>
      </c>
      <c r="Q444" s="87">
        <f t="shared" si="88"/>
        <v>1.1078797936183393</v>
      </c>
      <c r="R444" s="5">
        <f>Nd离子浓度!M453</f>
        <v>1.2368419719932347E-2</v>
      </c>
      <c r="S444" s="5">
        <f>过饱和度!N442</f>
        <v>3.5063810226612538E+21</v>
      </c>
      <c r="T444" s="5">
        <f t="shared" si="84"/>
        <v>85522.977545689981</v>
      </c>
      <c r="U444" s="5">
        <f t="shared" si="85"/>
        <v>95472.080999958867</v>
      </c>
      <c r="V444" s="5">
        <f t="shared" si="89"/>
        <v>105771.5893945478</v>
      </c>
      <c r="W444" s="87">
        <f t="shared" si="90"/>
        <v>1.236762241329123</v>
      </c>
      <c r="X444" s="5">
        <f>'In离子浓度 '!M453</f>
        <v>2.8299764848928465E-3</v>
      </c>
      <c r="Y444" s="85">
        <f>过饱和度!Q442</f>
        <v>2.1057706006468194E+69</v>
      </c>
      <c r="Z444" s="85">
        <f t="shared" si="86"/>
        <v>98500.84356728362</v>
      </c>
    </row>
    <row r="445" spans="6:26" x14ac:dyDescent="0.25">
      <c r="F445" s="5">
        <f>过饱和度!D443</f>
        <v>4.3972504404749628</v>
      </c>
      <c r="H445" s="5">
        <f>过饱和度!H443</f>
        <v>7981837954712.5381</v>
      </c>
      <c r="I445" s="5">
        <f t="shared" si="80"/>
        <v>64656.890385260893</v>
      </c>
      <c r="J445" s="5">
        <f t="shared" si="81"/>
        <v>87879.154682072578</v>
      </c>
      <c r="K445" s="5">
        <f t="shared" si="87"/>
        <v>108685.60728489992</v>
      </c>
      <c r="M445" s="5">
        <f>Gd离子浓度!M454</f>
        <v>4.2398763022030222E-3</v>
      </c>
      <c r="N445" s="5">
        <f>过饱和度!K443</f>
        <v>2.1368802520581154E+22</v>
      </c>
      <c r="O445" s="5">
        <f t="shared" si="82"/>
        <v>86451.722308334036</v>
      </c>
      <c r="P445" s="5">
        <f t="shared" si="83"/>
        <v>95778.110837201661</v>
      </c>
      <c r="Q445" s="87">
        <f t="shared" si="88"/>
        <v>1.1078797307889903</v>
      </c>
      <c r="R445" s="5">
        <f>Nd离子浓度!M454</f>
        <v>1.2368463775902184E-2</v>
      </c>
      <c r="S445" s="5">
        <f>过饱和度!N443</f>
        <v>3.5064309216344036E+21</v>
      </c>
      <c r="T445" s="5">
        <f t="shared" si="84"/>
        <v>85522.985218917675</v>
      </c>
      <c r="U445" s="5">
        <f t="shared" si="85"/>
        <v>95472.083537995408</v>
      </c>
      <c r="V445" s="5">
        <f t="shared" si="89"/>
        <v>105771.58620793834</v>
      </c>
      <c r="W445" s="87">
        <f t="shared" si="90"/>
        <v>1.2367620931050203</v>
      </c>
      <c r="X445" s="5">
        <f>'In离子浓度 '!M454</f>
        <v>2.8299764845735181E-3</v>
      </c>
      <c r="Y445" s="85">
        <f>过饱和度!Q443</f>
        <v>2.1058155328978976E+69</v>
      </c>
      <c r="Z445" s="85">
        <f t="shared" si="86"/>
        <v>98500.843965060543</v>
      </c>
    </row>
    <row r="446" spans="6:26" x14ac:dyDescent="0.25">
      <c r="F446" s="5">
        <f>过饱和度!D444</f>
        <v>4.3972504406749628</v>
      </c>
      <c r="H446" s="5">
        <f>过饱和度!H444</f>
        <v>7981880555027.2432</v>
      </c>
      <c r="I446" s="5">
        <f t="shared" si="80"/>
        <v>64656.90051594963</v>
      </c>
      <c r="J446" s="5">
        <f t="shared" si="81"/>
        <v>87879.158761847735</v>
      </c>
      <c r="K446" s="5">
        <f t="shared" si="87"/>
        <v>108685.60581823082</v>
      </c>
      <c r="M446" s="5">
        <f>Gd离子浓度!M455</f>
        <v>4.2398838535798568E-3</v>
      </c>
      <c r="N446" s="5">
        <f>过饱和度!K444</f>
        <v>2.1368954558643089E+22</v>
      </c>
      <c r="O446" s="5">
        <f t="shared" si="82"/>
        <v>86451.725791609511</v>
      </c>
      <c r="P446" s="5">
        <f t="shared" si="83"/>
        <v>95778.111980623959</v>
      </c>
      <c r="Q446" s="87">
        <f t="shared" si="88"/>
        <v>1.1078796993769164</v>
      </c>
      <c r="R446" s="5">
        <f>Nd离子浓度!M455</f>
        <v>1.2368485803598056E-2</v>
      </c>
      <c r="S446" s="5">
        <f>过饱和度!N444</f>
        <v>3.5064558694490586E+21</v>
      </c>
      <c r="T446" s="5">
        <f t="shared" si="84"/>
        <v>85522.989055231257</v>
      </c>
      <c r="U446" s="5">
        <f t="shared" si="85"/>
        <v>95472.08480691431</v>
      </c>
      <c r="V446" s="5">
        <f t="shared" si="89"/>
        <v>105771.58461477169</v>
      </c>
      <c r="W446" s="87">
        <f t="shared" si="90"/>
        <v>1.2367620189989357</v>
      </c>
      <c r="X446" s="5">
        <f>'In离子浓度 '!M455</f>
        <v>2.8299764843477187E-3</v>
      </c>
      <c r="Y446" s="85">
        <f>过饱和度!Q444</f>
        <v>2.1058379970749814E+69</v>
      </c>
      <c r="Z446" s="85">
        <f t="shared" si="86"/>
        <v>98500.844163928516</v>
      </c>
    </row>
    <row r="447" spans="6:26" x14ac:dyDescent="0.25">
      <c r="F447" s="5">
        <f>过饱和度!D445</f>
        <v>4.3972504496749627</v>
      </c>
      <c r="H447" s="5">
        <f>过饱和度!H445</f>
        <v>7983798210623.4697</v>
      </c>
      <c r="I447" s="5">
        <f t="shared" si="80"/>
        <v>64657.356489481928</v>
      </c>
      <c r="J447" s="5">
        <f t="shared" si="81"/>
        <v>87879.342388530364</v>
      </c>
      <c r="K447" s="5">
        <f t="shared" si="87"/>
        <v>108685.53981262851</v>
      </c>
      <c r="M447" s="5">
        <f>Gd离子浓度!M456</f>
        <v>4.240223695938127E-3</v>
      </c>
      <c r="N447" s="5">
        <f>过饱和度!K445</f>
        <v>2.1375798690145123E+22</v>
      </c>
      <c r="O447" s="5">
        <f t="shared" si="82"/>
        <v>86451.882567405381</v>
      </c>
      <c r="P447" s="5">
        <f t="shared" si="83"/>
        <v>95778.163443916026</v>
      </c>
      <c r="Q447" s="87">
        <f t="shared" si="88"/>
        <v>1.1078782855797162</v>
      </c>
      <c r="R447" s="5">
        <f>Nd离子浓度!M456</f>
        <v>1.2369477087602712E-2</v>
      </c>
      <c r="S447" s="5">
        <f>过饱和度!N445</f>
        <v>3.5075789035349087E+21</v>
      </c>
      <c r="T447" s="5">
        <f t="shared" si="84"/>
        <v>85523.161718355739</v>
      </c>
      <c r="U447" s="5">
        <f t="shared" si="85"/>
        <v>95472.141917819667</v>
      </c>
      <c r="V447" s="5">
        <f t="shared" si="89"/>
        <v>105771.51290853742</v>
      </c>
      <c r="W447" s="87">
        <f t="shared" si="90"/>
        <v>1.236758683651844</v>
      </c>
      <c r="X447" s="5">
        <f>'In离子浓度 '!M456</f>
        <v>2.8299764828330089E-3</v>
      </c>
      <c r="Y447" s="85">
        <f>过饱和度!Q445</f>
        <v>2.1068493856710992E+69</v>
      </c>
      <c r="Z447" s="85">
        <f t="shared" si="86"/>
        <v>98500.853115181002</v>
      </c>
    </row>
    <row r="448" spans="6:26" x14ac:dyDescent="0.25">
      <c r="F448" s="5">
        <f>过饱和度!D446</f>
        <v>4.3972505396749622</v>
      </c>
      <c r="H448" s="5">
        <f>过饱和度!H446</f>
        <v>8002992243926.001</v>
      </c>
      <c r="I448" s="5">
        <f t="shared" si="80"/>
        <v>64661.91392460018</v>
      </c>
      <c r="J448" s="5">
        <f t="shared" si="81"/>
        <v>87881.17767896349</v>
      </c>
      <c r="K448" s="5">
        <f t="shared" si="87"/>
        <v>108684.8800431784</v>
      </c>
      <c r="M448" s="5">
        <f>Gd离子浓度!M457</f>
        <v>4.2436221560008076E-3</v>
      </c>
      <c r="N448" s="5">
        <f>过饱和度!K446</f>
        <v>2.1444332360950583E+22</v>
      </c>
      <c r="O448" s="5">
        <f t="shared" si="82"/>
        <v>86453.449533392428</v>
      </c>
      <c r="P448" s="5">
        <f t="shared" si="83"/>
        <v>95778.677813255345</v>
      </c>
      <c r="Q448" s="87">
        <f t="shared" si="88"/>
        <v>1.1078641549896868</v>
      </c>
      <c r="R448" s="5">
        <f>Nd离子浓度!M457</f>
        <v>1.2379389973000166E-2</v>
      </c>
      <c r="S448" s="5">
        <f>过饱和度!N446</f>
        <v>3.5188243810817739E+21</v>
      </c>
      <c r="T448" s="5">
        <f t="shared" si="84"/>
        <v>85524.887470227855</v>
      </c>
      <c r="U448" s="5">
        <f t="shared" si="85"/>
        <v>95472.712731549458</v>
      </c>
      <c r="V448" s="5">
        <f t="shared" si="89"/>
        <v>105770.79621491116</v>
      </c>
      <c r="W448" s="87">
        <f t="shared" si="90"/>
        <v>1.2367253479489362</v>
      </c>
      <c r="X448" s="5">
        <f>'In离子浓度 '!M457</f>
        <v>2.8299764780430792E-3</v>
      </c>
      <c r="Y448" s="85">
        <f>过饱和度!Q446</f>
        <v>2.1169859083042715E+69</v>
      </c>
      <c r="Z448" s="85">
        <f t="shared" si="86"/>
        <v>98500.942587048441</v>
      </c>
    </row>
    <row r="449" spans="6:26" x14ac:dyDescent="0.25">
      <c r="F449" s="5">
        <f>过饱和度!D447</f>
        <v>4.3972514396749629</v>
      </c>
      <c r="H449" s="5">
        <f>过饱和度!H447</f>
        <v>8196629121324.7598</v>
      </c>
      <c r="I449" s="5">
        <f t="shared" si="80"/>
        <v>64707.246470405764</v>
      </c>
      <c r="J449" s="5">
        <f t="shared" si="81"/>
        <v>87899.428253706021</v>
      </c>
      <c r="K449" s="5">
        <f t="shared" si="87"/>
        <v>108678.31179519869</v>
      </c>
      <c r="M449" s="5">
        <f>Gd离子浓度!M458</f>
        <v>4.2776068718239123E-3</v>
      </c>
      <c r="N449" s="5">
        <f>过饱和度!K447</f>
        <v>2.2138775281240619E+22</v>
      </c>
      <c r="O449" s="5">
        <f t="shared" si="82"/>
        <v>86469.036342679188</v>
      </c>
      <c r="P449" s="5">
        <f t="shared" si="83"/>
        <v>95783.793953106346</v>
      </c>
      <c r="Q449" s="87">
        <f t="shared" si="88"/>
        <v>1.107723619973195</v>
      </c>
      <c r="R449" s="5">
        <f>Nd离子浓度!M458</f>
        <v>1.2478518970399531E-2</v>
      </c>
      <c r="S449" s="5">
        <f>过饱和度!N447</f>
        <v>3.63277327203169E+21</v>
      </c>
      <c r="T449" s="5">
        <f t="shared" si="84"/>
        <v>85542.053290443771</v>
      </c>
      <c r="U449" s="5">
        <f t="shared" si="85"/>
        <v>95478.390097201627</v>
      </c>
      <c r="V449" s="5">
        <f t="shared" si="89"/>
        <v>105763.66790768504</v>
      </c>
      <c r="W449" s="87">
        <f t="shared" si="90"/>
        <v>1.2363938418520555</v>
      </c>
      <c r="X449" s="5">
        <f>'In离子浓度 '!M458</f>
        <v>2.8299764628959912E-3</v>
      </c>
      <c r="Y449" s="85">
        <f>过饱和度!Q447</f>
        <v>2.22060731489391E+69</v>
      </c>
      <c r="Z449" s="85">
        <f t="shared" si="86"/>
        <v>98501.832965278896</v>
      </c>
    </row>
    <row r="450" spans="6:26" x14ac:dyDescent="0.25">
      <c r="F450" s="5">
        <f>过饱和度!D448</f>
        <v>4.3972579264869269</v>
      </c>
      <c r="H450" s="5">
        <f>过饱和度!H448</f>
        <v>9685438461248.0332</v>
      </c>
      <c r="I450" s="5">
        <f t="shared" si="80"/>
        <v>65021.565222229074</v>
      </c>
      <c r="J450" s="5">
        <f t="shared" si="81"/>
        <v>88025.724017832516</v>
      </c>
      <c r="K450" s="5">
        <f t="shared" si="87"/>
        <v>108632.49102019383</v>
      </c>
      <c r="M450" s="5">
        <f>Gd离子浓度!M459</f>
        <v>4.5225542857508152E-3</v>
      </c>
      <c r="N450" s="5">
        <f>过饱和度!K448</f>
        <v>2.765540613877915E+22</v>
      </c>
      <c r="O450" s="5">
        <f t="shared" si="82"/>
        <v>86577.125136783521</v>
      </c>
      <c r="P450" s="5">
        <f t="shared" si="83"/>
        <v>95819.254660154329</v>
      </c>
      <c r="Q450" s="87">
        <f t="shared" si="88"/>
        <v>1.1067502473519319</v>
      </c>
      <c r="R450" s="5">
        <f>Nd离子浓度!M459</f>
        <v>1.3192998335300797E-2</v>
      </c>
      <c r="S450" s="5">
        <f>过饱和度!N448</f>
        <v>4.5379769606978824E+21</v>
      </c>
      <c r="T450" s="5">
        <f t="shared" si="84"/>
        <v>85661.069671023884</v>
      </c>
      <c r="U450" s="5">
        <f t="shared" si="85"/>
        <v>95517.731142097255</v>
      </c>
      <c r="V450" s="5">
        <f t="shared" si="89"/>
        <v>105714.27256801147</v>
      </c>
      <c r="W450" s="87">
        <f t="shared" si="90"/>
        <v>1.2340993752938259</v>
      </c>
      <c r="X450" s="5">
        <f>'In离子浓度 '!M459</f>
        <v>2.8299764222307327E-3</v>
      </c>
      <c r="Y450" s="85">
        <f>过饱和度!Q448</f>
        <v>3.0999794265352763E+69</v>
      </c>
      <c r="Z450" s="85">
        <f t="shared" si="86"/>
        <v>98508.026915226073</v>
      </c>
    </row>
    <row r="451" spans="6:26" x14ac:dyDescent="0.25">
      <c r="F451" s="5">
        <f>过饱和度!D449</f>
        <v>4.3972604396749624</v>
      </c>
      <c r="H451" s="5">
        <f>过饱和度!H449</f>
        <v>9685436759193.2871</v>
      </c>
      <c r="I451" s="5">
        <f t="shared" si="80"/>
        <v>65021.564893248287</v>
      </c>
      <c r="J451" s="5">
        <f t="shared" si="81"/>
        <v>88025.723885870495</v>
      </c>
      <c r="K451" s="5">
        <f t="shared" si="87"/>
        <v>108632.49104380852</v>
      </c>
      <c r="M451" s="5">
        <f>Gd离子浓度!M460</f>
        <v>4.5225541907142159E-3</v>
      </c>
      <c r="N451" s="5">
        <f>过饱和度!K449</f>
        <v>2.7655400239365727E+22</v>
      </c>
      <c r="O451" s="5">
        <f t="shared" si="82"/>
        <v>86577.125033755103</v>
      </c>
      <c r="P451" s="5">
        <f t="shared" si="83"/>
        <v>95819.254626368638</v>
      </c>
      <c r="Q451" s="87">
        <f t="shared" si="88"/>
        <v>1.1067502482787477</v>
      </c>
      <c r="R451" s="5">
        <f>Nd离子浓度!M460</f>
        <v>1.3192998217301051E-2</v>
      </c>
      <c r="S451" s="5">
        <f>过饱和度!N449</f>
        <v>4.5379760474353162E+21</v>
      </c>
      <c r="T451" s="5">
        <f t="shared" si="84"/>
        <v>85661.06956401316</v>
      </c>
      <c r="U451" s="5">
        <f t="shared" si="85"/>
        <v>95517.731106741994</v>
      </c>
      <c r="V451" s="5">
        <f t="shared" si="89"/>
        <v>105714.27261740937</v>
      </c>
      <c r="W451" s="87">
        <f t="shared" si="90"/>
        <v>1.2340993774121718</v>
      </c>
      <c r="X451" s="5">
        <f>'In离子浓度 '!M460</f>
        <v>2.8299780145127095E-3</v>
      </c>
      <c r="Y451" s="85">
        <f>过饱和度!Q449</f>
        <v>3.0999817226512286E+69</v>
      </c>
      <c r="Z451" s="85">
        <f t="shared" si="86"/>
        <v>98508.026928935229</v>
      </c>
    </row>
    <row r="452" spans="6:26" x14ac:dyDescent="0.25">
      <c r="F452" s="5">
        <f>过饱和度!D450</f>
        <v>4.3972704396749629</v>
      </c>
      <c r="H452" s="5">
        <f>过饱和度!H450</f>
        <v>9685433402948.8398</v>
      </c>
      <c r="I452" s="5">
        <f t="shared" si="80"/>
        <v>65021.564244538087</v>
      </c>
      <c r="J452" s="5">
        <f t="shared" si="81"/>
        <v>88025.723625657411</v>
      </c>
      <c r="K452" s="5">
        <f t="shared" si="87"/>
        <v>108632.49108920689</v>
      </c>
      <c r="M452" s="5">
        <f>Gd离子浓度!M461</f>
        <v>4.5225540011403853E-3</v>
      </c>
      <c r="N452" s="5">
        <f>过饱和度!K450</f>
        <v>2.7655388638240154E+22</v>
      </c>
      <c r="O452" s="5">
        <f t="shared" si="82"/>
        <v>86577.124831150853</v>
      </c>
      <c r="P452" s="5">
        <f t="shared" si="83"/>
        <v>95819.254559929439</v>
      </c>
      <c r="Q452" s="87">
        <f t="shared" si="88"/>
        <v>1.1067502501013204</v>
      </c>
      <c r="R452" s="5">
        <f>Nd离子浓度!M461</f>
        <v>1.3192997981921582E-2</v>
      </c>
      <c r="S452" s="5">
        <f>过饱和度!N450</f>
        <v>4.5379742530631311E+21</v>
      </c>
      <c r="T452" s="5">
        <f t="shared" si="84"/>
        <v>85661.069353759129</v>
      </c>
      <c r="U452" s="5">
        <f t="shared" si="85"/>
        <v>95517.7310372762</v>
      </c>
      <c r="V452" s="5">
        <f t="shared" si="89"/>
        <v>105714.27271461609</v>
      </c>
      <c r="W452" s="87">
        <f t="shared" si="90"/>
        <v>1.2340993815760362</v>
      </c>
      <c r="X452" s="5">
        <f>'In离子浓度 '!M461</f>
        <v>2.8299844004433207E-3</v>
      </c>
      <c r="Y452" s="85">
        <f>过饱和度!Q450</f>
        <v>3.0999933721334352E+69</v>
      </c>
      <c r="Z452" s="85">
        <f t="shared" si="86"/>
        <v>98508.026998489368</v>
      </c>
    </row>
    <row r="453" spans="6:26" x14ac:dyDescent="0.25">
      <c r="F453" s="5">
        <f>过饱和度!D451</f>
        <v>4.3973004396749626</v>
      </c>
      <c r="H453" s="5">
        <f>过饱和度!H451</f>
        <v>9685427688725.5488</v>
      </c>
      <c r="I453" s="5">
        <f t="shared" si="80"/>
        <v>65021.563140066464</v>
      </c>
      <c r="J453" s="5">
        <f t="shared" si="81"/>
        <v>88025.723182627582</v>
      </c>
      <c r="K453" s="5">
        <f t="shared" si="87"/>
        <v>108632.4911634992</v>
      </c>
      <c r="M453" s="5">
        <f>Gd离子浓度!M462</f>
        <v>4.5225536727888926E-3</v>
      </c>
      <c r="N453" s="5">
        <f>过饱和度!K451</f>
        <v>2.7655368968361784E+22</v>
      </c>
      <c r="O453" s="5">
        <f t="shared" si="82"/>
        <v>86577.124487632173</v>
      </c>
      <c r="P453" s="5">
        <f t="shared" si="83"/>
        <v>95819.25444728072</v>
      </c>
      <c r="Q453" s="87">
        <f t="shared" si="88"/>
        <v>1.1067502531915208</v>
      </c>
      <c r="R453" s="5">
        <f>Nd离子浓度!M462</f>
        <v>1.3192997574232397E-2</v>
      </c>
      <c r="S453" s="5">
        <f>过饱和度!N451</f>
        <v>4.5379712146704391E+21</v>
      </c>
      <c r="T453" s="5">
        <f t="shared" si="84"/>
        <v>85661.068997737864</v>
      </c>
      <c r="U453" s="5">
        <f t="shared" si="85"/>
        <v>95517.730919650377</v>
      </c>
      <c r="V453" s="5">
        <f t="shared" si="89"/>
        <v>105714.27287960261</v>
      </c>
      <c r="W453" s="87">
        <f t="shared" si="90"/>
        <v>1.2340993886311915</v>
      </c>
      <c r="X453" s="5">
        <f>'In离子浓度 '!M462</f>
        <v>2.830003622253865E-3</v>
      </c>
      <c r="Y453" s="85">
        <f>过饱和度!Q451</f>
        <v>3.1000315241543135E+69</v>
      </c>
      <c r="Z453" s="85">
        <f t="shared" si="86"/>
        <v>98508.027226277045</v>
      </c>
    </row>
    <row r="454" spans="6:26" x14ac:dyDescent="0.25">
      <c r="F454" s="5">
        <f>过饱和度!D452</f>
        <v>4.3973304396749624</v>
      </c>
      <c r="H454" s="5">
        <f>过饱和度!H452</f>
        <v>9685421974505.6758</v>
      </c>
      <c r="I454" s="5">
        <f t="shared" si="80"/>
        <v>65021.562035594805</v>
      </c>
      <c r="J454" s="5">
        <f t="shared" si="81"/>
        <v>88025.722739597724</v>
      </c>
      <c r="K454" s="5">
        <f t="shared" si="87"/>
        <v>108632.49123779147</v>
      </c>
      <c r="M454" s="5">
        <f>Gd离子浓度!M463</f>
        <v>4.5225533444374242E-3</v>
      </c>
      <c r="N454" s="5">
        <f>过饱和度!K452</f>
        <v>2.7655349298497621E+22</v>
      </c>
      <c r="O454" s="5">
        <f t="shared" si="82"/>
        <v>86577.124144113506</v>
      </c>
      <c r="P454" s="5">
        <f t="shared" si="83"/>
        <v>95819.254334632016</v>
      </c>
      <c r="Q454" s="87">
        <f t="shared" si="88"/>
        <v>1.1067502562817213</v>
      </c>
      <c r="R454" s="5">
        <f>Nd离子浓度!M463</f>
        <v>1.3192997166543223E-2</v>
      </c>
      <c r="S454" s="5">
        <f>过饱和度!N452</f>
        <v>4.5379681762798144E+21</v>
      </c>
      <c r="T454" s="5">
        <f t="shared" si="84"/>
        <v>85661.0686417166</v>
      </c>
      <c r="U454" s="5">
        <f t="shared" si="85"/>
        <v>95517.730802024555</v>
      </c>
      <c r="V454" s="5">
        <f t="shared" si="89"/>
        <v>105714.27304458914</v>
      </c>
      <c r="W454" s="87">
        <f t="shared" si="90"/>
        <v>1.2340993956863469</v>
      </c>
      <c r="X454" s="5">
        <f>'In离子浓度 '!M463</f>
        <v>2.8300228440638151E-3</v>
      </c>
      <c r="Y454" s="85">
        <f>过饱和度!Q452</f>
        <v>3.1000696763574449E+69</v>
      </c>
      <c r="Z454" s="85">
        <f t="shared" si="86"/>
        <v>98508.027454062947</v>
      </c>
    </row>
    <row r="455" spans="6:26" x14ac:dyDescent="0.25">
      <c r="F455" s="5">
        <f>过饱和度!D453</f>
        <v>4.3973504396749625</v>
      </c>
      <c r="H455" s="5">
        <f>过饱和度!H453</f>
        <v>9685417273785.8496</v>
      </c>
      <c r="I455" s="5">
        <f t="shared" si="80"/>
        <v>65021.56112701675</v>
      </c>
      <c r="J455" s="5">
        <f t="shared" si="81"/>
        <v>88025.722375145444</v>
      </c>
      <c r="K455" s="5">
        <f t="shared" si="87"/>
        <v>108632.4912999894</v>
      </c>
      <c r="M455" s="5">
        <f>Gd离子浓度!M464</f>
        <v>4.5225530763395912E-3</v>
      </c>
      <c r="N455" s="5">
        <f>过饱和度!K453</f>
        <v>2.7655333087876399E+22</v>
      </c>
      <c r="O455" s="5">
        <f t="shared" si="82"/>
        <v>86577.123861007582</v>
      </c>
      <c r="P455" s="5">
        <f t="shared" si="83"/>
        <v>95819.254241794231</v>
      </c>
      <c r="Q455" s="87">
        <f t="shared" si="88"/>
        <v>1.1067502588284652</v>
      </c>
      <c r="R455" s="5">
        <f>Nd离子浓度!M464</f>
        <v>1.3192996833666419E-2</v>
      </c>
      <c r="S455" s="5">
        <f>过饱和度!N453</f>
        <v>4.5379656707904535E+21</v>
      </c>
      <c r="T455" s="5">
        <f t="shared" si="84"/>
        <v>85661.068348137473</v>
      </c>
      <c r="U455" s="5">
        <f t="shared" si="85"/>
        <v>95517.730705028982</v>
      </c>
      <c r="V455" s="5">
        <f t="shared" si="89"/>
        <v>105714.27318049847</v>
      </c>
      <c r="W455" s="87">
        <f t="shared" si="90"/>
        <v>1.234099401502468</v>
      </c>
      <c r="X455" s="5">
        <f>'In离子浓度 '!M464</f>
        <v>2.8300356455003553E-3</v>
      </c>
      <c r="Y455" s="85">
        <f>过饱和度!Q453</f>
        <v>3.1000944555815011E+69</v>
      </c>
      <c r="Z455" s="85">
        <f t="shared" si="86"/>
        <v>98508.027602004615</v>
      </c>
    </row>
    <row r="456" spans="6:26" x14ac:dyDescent="0.25">
      <c r="F456" s="5">
        <f>过饱和度!D454</f>
        <v>4.3974504396749623</v>
      </c>
      <c r="H456" s="5">
        <f>过饱和度!H454</f>
        <v>9685407194098.5723</v>
      </c>
      <c r="I456" s="5">
        <f t="shared" ref="I456:I519" si="91">$D$6*EXP(-16*3.1415*($D$3)^3*$D$4^2/(3*$D$2^3*$D$5^3*(LN($H456))^2))</f>
        <v>65021.559178764022</v>
      </c>
      <c r="J456" s="5">
        <f t="shared" ref="J456:J519" si="92">$D$6*EXP(-16*3.1415*(2/3*$D$3)^3*$D$4^2/(3*$D$2^3*$D$5^3*(LN($H456))^2))</f>
        <v>88025.721593654889</v>
      </c>
      <c r="K456" s="5">
        <f t="shared" si="87"/>
        <v>108632.49142014721</v>
      </c>
      <c r="M456" s="5">
        <f>Gd离子浓度!M465</f>
        <v>4.5225524768546504E-3</v>
      </c>
      <c r="N456" s="5">
        <f>过饱和度!K454</f>
        <v>2.7655298687706102E+22</v>
      </c>
      <c r="O456" s="5">
        <f t="shared" ref="O456:O519" si="93">$D$6*EXP(-16*3.1415*$D$3^3*$D$4^2/(3*$D$2^3*$D$5^3*(LN($N456))^2))</f>
        <v>86577.12326023473</v>
      </c>
      <c r="P456" s="5">
        <f t="shared" ref="P456:P519" si="94">$D$6*EXP(-16*3.1415*(2/3*$D$3)^3*$D$4^2/(3*$D$2^3*$D$5^3*(LN($N456))^2))</f>
        <v>95819.254044785179</v>
      </c>
      <c r="Q456" s="87">
        <f t="shared" si="88"/>
        <v>1.1067502642328542</v>
      </c>
      <c r="R456" s="5">
        <f>Nd离子浓度!M465</f>
        <v>1.319299608933127E-2</v>
      </c>
      <c r="S456" s="5">
        <f>过饱和度!N454</f>
        <v>4.5379603715642087E+21</v>
      </c>
      <c r="T456" s="5">
        <f t="shared" ref="T456:T519" si="95">$D$6*EXP(-16*3.1415*$D$3^3*$D$4^2/(3*$D$2^3*$D$5^3*(LN($S456))^2))</f>
        <v>85661.067727203423</v>
      </c>
      <c r="U456" s="5">
        <f t="shared" ref="U456:U519" si="96">$D$6*EXP(-16*3.1415*(2/3*$D$3)^3*$D$4^2/(3*$D$2^3*$D$5^3*(LN($S456))^2))</f>
        <v>95517.730499878657</v>
      </c>
      <c r="V456" s="5">
        <f t="shared" si="89"/>
        <v>105714.27346966325</v>
      </c>
      <c r="W456" s="87">
        <f t="shared" si="90"/>
        <v>1.2340994138238079</v>
      </c>
      <c r="X456" s="5">
        <f>'In离子浓度 '!M465</f>
        <v>2.8300998500395214E-3</v>
      </c>
      <c r="Y456" s="85">
        <f>过饱和度!Q454</f>
        <v>3.1002282290177539E+69</v>
      </c>
      <c r="Z456" s="85">
        <f t="shared" si="86"/>
        <v>98508.02840066349</v>
      </c>
    </row>
    <row r="457" spans="6:26" x14ac:dyDescent="0.25">
      <c r="F457" s="5">
        <f>过饱和度!D455</f>
        <v>4.3977504396749625</v>
      </c>
      <c r="H457" s="5">
        <f>过饱和度!H455</f>
        <v>9685390725188.9316</v>
      </c>
      <c r="I457" s="5">
        <f t="shared" si="91"/>
        <v>65021.555995565541</v>
      </c>
      <c r="J457" s="5">
        <f t="shared" si="92"/>
        <v>88025.720316798179</v>
      </c>
      <c r="K457" s="5">
        <f t="shared" si="87"/>
        <v>108632.49158486698</v>
      </c>
      <c r="M457" s="5">
        <f>Gd离子浓度!M466</f>
        <v>4.5225514385164121E-3</v>
      </c>
      <c r="N457" s="5">
        <f>过饱和度!K455</f>
        <v>2.7655243343440724E+22</v>
      </c>
      <c r="O457" s="5">
        <f t="shared" si="93"/>
        <v>86577.122293687498</v>
      </c>
      <c r="P457" s="5">
        <f t="shared" si="94"/>
        <v>95819.253727829215</v>
      </c>
      <c r="Q457" s="87">
        <f t="shared" si="88"/>
        <v>1.1067502729276506</v>
      </c>
      <c r="R457" s="5">
        <f>Nd离子浓度!M466</f>
        <v>1.3192994800105051E-2</v>
      </c>
      <c r="S457" s="5">
        <f>过饱和度!N455</f>
        <v>4.5379518885418028E+21</v>
      </c>
      <c r="T457" s="5">
        <f t="shared" si="95"/>
        <v>85661.06673320815</v>
      </c>
      <c r="U457" s="5">
        <f t="shared" si="96"/>
        <v>95517.730171472664</v>
      </c>
      <c r="V457" s="5">
        <f t="shared" si="89"/>
        <v>105714.27393670706</v>
      </c>
      <c r="W457" s="87">
        <f t="shared" si="90"/>
        <v>1.2340994335963003</v>
      </c>
      <c r="X457" s="5">
        <f>'In离子浓度 '!M466</f>
        <v>2.8302926660932577E-3</v>
      </c>
      <c r="Y457" s="85">
        <f>过饱和度!Q455</f>
        <v>3.1006396970856778E+69</v>
      </c>
      <c r="Z457" s="85">
        <f t="shared" si="86"/>
        <v>98508.030857004633</v>
      </c>
    </row>
    <row r="458" spans="6:26" x14ac:dyDescent="0.25">
      <c r="F458" s="5">
        <f>过饱和度!D456</f>
        <v>4.3980504396749627</v>
      </c>
      <c r="H458" s="5">
        <f>过饱和度!H456</f>
        <v>9685374256308.6816</v>
      </c>
      <c r="I458" s="5">
        <f t="shared" si="91"/>
        <v>65021.552812366936</v>
      </c>
      <c r="J458" s="5">
        <f t="shared" si="92"/>
        <v>88025.719039941381</v>
      </c>
      <c r="K458" s="5">
        <f t="shared" si="87"/>
        <v>108632.49174958664</v>
      </c>
      <c r="M458" s="5">
        <f>Gd离子浓度!M467</f>
        <v>4.5225504001784106E-3</v>
      </c>
      <c r="N458" s="5">
        <f>过饱和度!K456</f>
        <v>2.7655187999292027E+22</v>
      </c>
      <c r="O458" s="5">
        <f t="shared" si="93"/>
        <v>86577.121327140267</v>
      </c>
      <c r="P458" s="5">
        <f t="shared" si="94"/>
        <v>95819.253410873236</v>
      </c>
      <c r="Q458" s="87">
        <f t="shared" si="88"/>
        <v>1.1067502816224468</v>
      </c>
      <c r="R458" s="5">
        <f>Nd离子浓度!M467</f>
        <v>1.3192993510878962E-2</v>
      </c>
      <c r="S458" s="5">
        <f>过饱和度!N456</f>
        <v>4.5379434055362297E+21</v>
      </c>
      <c r="T458" s="5">
        <f t="shared" si="95"/>
        <v>85661.065739212878</v>
      </c>
      <c r="U458" s="5">
        <f t="shared" si="96"/>
        <v>95517.7298430667</v>
      </c>
      <c r="V458" s="5">
        <f t="shared" si="89"/>
        <v>105714.27440375087</v>
      </c>
      <c r="W458" s="87">
        <f t="shared" si="90"/>
        <v>1.2340994533687932</v>
      </c>
      <c r="X458" s="5">
        <f>'In离子浓度 '!M467</f>
        <v>2.8304854821281514E-3</v>
      </c>
      <c r="Y458" s="85">
        <f>过饱和度!Q456</f>
        <v>3.1010511909396923E+69</v>
      </c>
      <c r="Z458" s="85">
        <f t="shared" si="86"/>
        <v>98508.033313167703</v>
      </c>
    </row>
    <row r="459" spans="6:26" x14ac:dyDescent="0.25">
      <c r="F459" s="5">
        <f>过饱和度!D457</f>
        <v>4.3982504396749622</v>
      </c>
      <c r="H459" s="5">
        <f>过饱和度!H457</f>
        <v>9685360458733.8496</v>
      </c>
      <c r="I459" s="5">
        <f t="shared" si="91"/>
        <v>65021.550145488938</v>
      </c>
      <c r="J459" s="5">
        <f t="shared" si="92"/>
        <v>88025.717970193044</v>
      </c>
      <c r="K459" s="5">
        <f t="shared" si="87"/>
        <v>108632.4918994648</v>
      </c>
      <c r="M459" s="5">
        <f>Gd离子浓度!M468</f>
        <v>4.522549552379177E-3</v>
      </c>
      <c r="N459" s="5">
        <f>过饱和度!K457</f>
        <v>2.7655141308529591E+22</v>
      </c>
      <c r="O459" s="5">
        <f t="shared" si="93"/>
        <v>86577.120511716857</v>
      </c>
      <c r="P459" s="5">
        <f t="shared" si="94"/>
        <v>95819.253143474692</v>
      </c>
      <c r="Q459" s="87">
        <f t="shared" si="88"/>
        <v>1.1067502889577745</v>
      </c>
      <c r="R459" s="5">
        <f>Nd离子浓度!M468</f>
        <v>1.3192992458230369E-2</v>
      </c>
      <c r="S459" s="5">
        <f>过饱和度!N457</f>
        <v>4.5379362326515113E+21</v>
      </c>
      <c r="T459" s="5">
        <f t="shared" si="95"/>
        <v>85661.064898729353</v>
      </c>
      <c r="U459" s="5">
        <f t="shared" si="96"/>
        <v>95517.729565379443</v>
      </c>
      <c r="V459" s="5">
        <f t="shared" si="89"/>
        <v>105714.27479707426</v>
      </c>
      <c r="W459" s="87">
        <f t="shared" si="90"/>
        <v>1.2340994700690717</v>
      </c>
      <c r="X459" s="5">
        <f>'In离子浓度 '!M468</f>
        <v>2.8306139846987354E-3</v>
      </c>
      <c r="Y459" s="85">
        <f>过饱和度!Q457</f>
        <v>3.1013234602430364E+69</v>
      </c>
      <c r="Z459" s="85">
        <f t="shared" si="86"/>
        <v>98508.034938131721</v>
      </c>
    </row>
    <row r="460" spans="6:26" x14ac:dyDescent="0.25">
      <c r="F460" s="5">
        <f>过饱和度!D458</f>
        <v>4.3992504396749625</v>
      </c>
      <c r="H460" s="5">
        <f>过饱和度!H458</f>
        <v>9685333920800.375</v>
      </c>
      <c r="I460" s="5">
        <f t="shared" si="91"/>
        <v>65021.545016066586</v>
      </c>
      <c r="J460" s="5">
        <f t="shared" si="92"/>
        <v>88025.715912659361</v>
      </c>
      <c r="K460" s="5">
        <f t="shared" si="87"/>
        <v>108632.49204539294</v>
      </c>
      <c r="M460" s="5">
        <f>Gd离子浓度!M469</f>
        <v>4.5225476566428148E-3</v>
      </c>
      <c r="N460" s="5">
        <f>过饱和度!K458</f>
        <v>2.7655055383428233E+22</v>
      </c>
      <c r="O460" s="5">
        <f t="shared" si="93"/>
        <v>86577.119011087765</v>
      </c>
      <c r="P460" s="5">
        <f t="shared" si="94"/>
        <v>95819.252651379385</v>
      </c>
      <c r="Q460" s="87">
        <f t="shared" si="88"/>
        <v>1.1067503024570267</v>
      </c>
      <c r="R460" s="5">
        <f>Nd离子浓度!M469</f>
        <v>1.3192990104436751E-2</v>
      </c>
      <c r="S460" s="5">
        <f>过饱和度!N458</f>
        <v>4.5379232257478775E+21</v>
      </c>
      <c r="T460" s="5">
        <f t="shared" si="95"/>
        <v>85661.063374640493</v>
      </c>
      <c r="U460" s="5">
        <f t="shared" si="96"/>
        <v>95517.729061835882</v>
      </c>
      <c r="V460" s="5">
        <f t="shared" si="89"/>
        <v>105714.27552919519</v>
      </c>
      <c r="W460" s="87">
        <f t="shared" si="90"/>
        <v>1.2340995005729913</v>
      </c>
      <c r="X460" s="5">
        <f>'In离子浓度 '!M469</f>
        <v>2.8312571216718525E-3</v>
      </c>
      <c r="Y460" s="85">
        <f>过饱和度!Q458</f>
        <v>3.102716229458331E+69</v>
      </c>
      <c r="Z460" s="85">
        <f t="shared" si="86"/>
        <v>98508.043248217451</v>
      </c>
    </row>
    <row r="461" spans="6:26" x14ac:dyDescent="0.25">
      <c r="F461" s="5">
        <f>过饱和度!D459</f>
        <v>4.4022504396749627</v>
      </c>
      <c r="H461" s="5">
        <f>过饱和度!H459</f>
        <v>9685297851806.4238</v>
      </c>
      <c r="I461" s="5">
        <f t="shared" si="91"/>
        <v>65021.538044395442</v>
      </c>
      <c r="J461" s="5">
        <f t="shared" si="92"/>
        <v>88025.713116155574</v>
      </c>
      <c r="K461" s="5">
        <f t="shared" si="87"/>
        <v>108632.49186414949</v>
      </c>
      <c r="M461" s="5">
        <f>Gd离子浓度!M470</f>
        <v>4.5225443731324944E-3</v>
      </c>
      <c r="N461" s="5">
        <f>过饱和度!K459</f>
        <v>2.7654948941794873E+22</v>
      </c>
      <c r="O461" s="5">
        <f t="shared" si="93"/>
        <v>86577.117152143255</v>
      </c>
      <c r="P461" s="5">
        <f t="shared" si="94"/>
        <v>95819.252041783111</v>
      </c>
      <c r="Q461" s="87">
        <f t="shared" si="88"/>
        <v>1.1067503191795878</v>
      </c>
      <c r="R461" s="5">
        <f>Nd离子浓度!M470</f>
        <v>1.3192986027547336E-2</v>
      </c>
      <c r="S461" s="5">
        <f>过饱和度!N459</f>
        <v>4.5379076520816945E+21</v>
      </c>
      <c r="T461" s="5">
        <f t="shared" si="95"/>
        <v>85661.061549784179</v>
      </c>
      <c r="U461" s="5">
        <f t="shared" si="96"/>
        <v>95517.728458921818</v>
      </c>
      <c r="V461" s="5">
        <f t="shared" si="89"/>
        <v>105714.27645922091</v>
      </c>
      <c r="W461" s="87">
        <f t="shared" si="90"/>
        <v>1.2340995377203243</v>
      </c>
      <c r="X461" s="5">
        <f>'In离子浓度 '!M470</f>
        <v>2.8331871724757516E-3</v>
      </c>
      <c r="Y461" s="85">
        <f>过饱和度!Q459</f>
        <v>3.1069284717869485E+69</v>
      </c>
      <c r="Z461" s="85">
        <f t="shared" si="86"/>
        <v>98508.068357846103</v>
      </c>
    </row>
    <row r="462" spans="6:26" x14ac:dyDescent="0.25">
      <c r="F462" s="5">
        <f>过饱和度!D460</f>
        <v>4.4052504396749628</v>
      </c>
      <c r="H462" s="5">
        <f>过饱和度!H460</f>
        <v>9685261782971.1738</v>
      </c>
      <c r="I462" s="5">
        <f t="shared" si="91"/>
        <v>65021.531072727164</v>
      </c>
      <c r="J462" s="5">
        <f t="shared" si="92"/>
        <v>88025.710319652702</v>
      </c>
      <c r="K462" s="5">
        <f t="shared" si="87"/>
        <v>108632.49168290435</v>
      </c>
      <c r="M462" s="5">
        <f>Gd离子浓度!M471</f>
        <v>4.5225410896245592E-3</v>
      </c>
      <c r="N462" s="5">
        <f>过饱和度!K460</f>
        <v>2.7654842500675612E+22</v>
      </c>
      <c r="O462" s="5">
        <f t="shared" si="93"/>
        <v>86577.115293200186</v>
      </c>
      <c r="P462" s="5">
        <f t="shared" si="94"/>
        <v>95819.251432187302</v>
      </c>
      <c r="Q462" s="87">
        <f t="shared" si="88"/>
        <v>1.1067503359021365</v>
      </c>
      <c r="R462" s="5">
        <f>Nd离子浓度!M471</f>
        <v>1.3192981950659183E-2</v>
      </c>
      <c r="S462" s="5">
        <f>过饱和度!N460</f>
        <v>4.5378920784860902E+21</v>
      </c>
      <c r="T462" s="5">
        <f t="shared" si="95"/>
        <v>85661.059724929539</v>
      </c>
      <c r="U462" s="5">
        <f t="shared" si="96"/>
        <v>95517.727856008278</v>
      </c>
      <c r="V462" s="5">
        <f t="shared" si="89"/>
        <v>105714.27738924601</v>
      </c>
      <c r="W462" s="87">
        <f t="shared" si="90"/>
        <v>1.2340995748676278</v>
      </c>
      <c r="X462" s="5">
        <f>'In离子浓度 '!M471</f>
        <v>2.8351172226832272E-3</v>
      </c>
      <c r="Y462" s="85">
        <f>过饱和度!Q460</f>
        <v>3.1111435437614224E+69</v>
      </c>
      <c r="Z462" s="85">
        <f t="shared" si="86"/>
        <v>98508.093449657157</v>
      </c>
    </row>
    <row r="463" spans="6:26" x14ac:dyDescent="0.25">
      <c r="F463" s="5">
        <f>过饱和度!D461</f>
        <v>4.4072504396749625</v>
      </c>
      <c r="H463" s="5">
        <f>过饱和度!H461</f>
        <v>9685228824926.543</v>
      </c>
      <c r="I463" s="5">
        <f t="shared" si="91"/>
        <v>65021.52470231265</v>
      </c>
      <c r="J463" s="5">
        <f t="shared" si="92"/>
        <v>88025.707764326915</v>
      </c>
      <c r="K463" s="5">
        <f t="shared" si="87"/>
        <v>108632.49168876988</v>
      </c>
      <c r="M463" s="5">
        <f>Gd离子浓度!M472</f>
        <v>4.5225384086535021E-3</v>
      </c>
      <c r="N463" s="5">
        <f>过饱和度!K461</f>
        <v>2.76547405670246E+22</v>
      </c>
      <c r="O463" s="5">
        <f t="shared" si="93"/>
        <v>86577.113512970842</v>
      </c>
      <c r="P463" s="5">
        <f t="shared" si="94"/>
        <v>95819.250848403753</v>
      </c>
      <c r="Q463" s="87">
        <f t="shared" si="88"/>
        <v>1.1067503519165982</v>
      </c>
      <c r="R463" s="5">
        <f>Nd离子浓度!M472</f>
        <v>1.3192978621894974E-2</v>
      </c>
      <c r="S463" s="5">
        <f>过饱和度!N461</f>
        <v>4.5378768972562794E+21</v>
      </c>
      <c r="T463" s="5">
        <f t="shared" si="95"/>
        <v>85661.057946044486</v>
      </c>
      <c r="U463" s="5">
        <f t="shared" si="96"/>
        <v>95517.727268282615</v>
      </c>
      <c r="V463" s="5">
        <f t="shared" si="89"/>
        <v>105714.27826844543</v>
      </c>
      <c r="W463" s="87">
        <f t="shared" si="90"/>
        <v>1.2340996107593243</v>
      </c>
      <c r="X463" s="5">
        <f>'In离子浓度 '!M472</f>
        <v>2.8364037912300207E-3</v>
      </c>
      <c r="Y463" s="85">
        <f>过饱和度!Q461</f>
        <v>3.1139485777908957E+69</v>
      </c>
      <c r="Z463" s="85">
        <f t="shared" si="86"/>
        <v>98508.110128502434</v>
      </c>
    </row>
    <row r="464" spans="6:26" x14ac:dyDescent="0.25">
      <c r="F464" s="5">
        <f>过饱和度!D462</f>
        <v>4.4172504396749623</v>
      </c>
      <c r="H464" s="5">
        <f>过饱和度!H462</f>
        <v>9685198271382.6387</v>
      </c>
      <c r="I464" s="5">
        <f t="shared" si="91"/>
        <v>65021.518796639968</v>
      </c>
      <c r="J464" s="5">
        <f t="shared" si="92"/>
        <v>88025.705395420067</v>
      </c>
      <c r="K464" s="5">
        <f t="shared" si="87"/>
        <v>108632.4898097883</v>
      </c>
      <c r="M464" s="5">
        <f>Gd离子浓度!M473</f>
        <v>4.5225324138235285E-3</v>
      </c>
      <c r="N464" s="5">
        <f>过饱和度!K462</f>
        <v>2.7654697418453617E+22</v>
      </c>
      <c r="O464" s="5">
        <f t="shared" si="93"/>
        <v>86577.112759396681</v>
      </c>
      <c r="P464" s="5">
        <f t="shared" si="94"/>
        <v>95819.250601287175</v>
      </c>
      <c r="Q464" s="87">
        <f t="shared" si="88"/>
        <v>1.1067503586955478</v>
      </c>
      <c r="R464" s="5">
        <f>Nd离子浓度!M473</f>
        <v>1.3192971178553796E-2</v>
      </c>
      <c r="S464" s="5">
        <f>过饱和度!N462</f>
        <v>4.5378732719289842E+21</v>
      </c>
      <c r="T464" s="5">
        <f t="shared" si="95"/>
        <v>85661.057521239985</v>
      </c>
      <c r="U464" s="5">
        <f t="shared" si="96"/>
        <v>95517.727127931488</v>
      </c>
      <c r="V464" s="5">
        <f t="shared" si="89"/>
        <v>105714.27876062163</v>
      </c>
      <c r="W464" s="87">
        <f t="shared" si="90"/>
        <v>1.2340996226250109</v>
      </c>
      <c r="X464" s="5">
        <f>'In离子浓度 '!M473</f>
        <v>2.8428386083753977E-3</v>
      </c>
      <c r="Y464" s="85">
        <f>过饱和度!Q462</f>
        <v>3.1280920763541697E+69</v>
      </c>
      <c r="Z464" s="85">
        <f t="shared" ref="Z464:Z527" si="97">$D$6*EXP(-16*3.1415*$D$3^3*$D$4^2/(3*$D$2^3*$D$5^3*(LN($Y464)^2)))</f>
        <v>98508.193993879395</v>
      </c>
    </row>
    <row r="465" spans="6:26" x14ac:dyDescent="0.25">
      <c r="F465" s="5">
        <f>过饱和度!D463</f>
        <v>4.4472504396749626</v>
      </c>
      <c r="H465" s="5">
        <f>过饱和度!H463</f>
        <v>9685244308326.2617</v>
      </c>
      <c r="I465" s="5">
        <f t="shared" si="91"/>
        <v>65021.527695080295</v>
      </c>
      <c r="J465" s="5">
        <f t="shared" si="92"/>
        <v>88025.708964797712</v>
      </c>
      <c r="K465" s="5">
        <f t="shared" si="87"/>
        <v>108632.48221536007</v>
      </c>
      <c r="M465" s="5">
        <f>Gd离子浓度!M474</f>
        <v>4.5225220304871937E-3</v>
      </c>
      <c r="N465" s="5">
        <f>过饱和度!K463</f>
        <v>2.7655046521904542E+22</v>
      </c>
      <c r="O465" s="5">
        <f t="shared" si="93"/>
        <v>86577.118856326415</v>
      </c>
      <c r="P465" s="5">
        <f t="shared" si="94"/>
        <v>95819.252600629115</v>
      </c>
      <c r="Q465" s="87">
        <f t="shared" si="88"/>
        <v>1.1067503038492179</v>
      </c>
      <c r="R465" s="5">
        <f>Nd离子浓度!M474</f>
        <v>1.319295828631597E-2</v>
      </c>
      <c r="S465" s="5">
        <f>过饱和度!N463</f>
        <v>4.537936540704909E+21</v>
      </c>
      <c r="T465" s="5">
        <f t="shared" si="95"/>
        <v>85661.064934825583</v>
      </c>
      <c r="U465" s="5">
        <f t="shared" si="96"/>
        <v>95517.729577305261</v>
      </c>
      <c r="V465" s="5">
        <f t="shared" si="89"/>
        <v>105714.27623267003</v>
      </c>
      <c r="W465" s="87">
        <f t="shared" si="90"/>
        <v>1.2340994863080648</v>
      </c>
      <c r="X465" s="5">
        <f>'In离子浓度 '!M474</f>
        <v>2.8621450746087731E-3</v>
      </c>
      <c r="Y465" s="85">
        <f>过饱和度!Q463</f>
        <v>3.1708183559274496E+69</v>
      </c>
      <c r="Z465" s="85">
        <f t="shared" si="97"/>
        <v>98508.4450177783</v>
      </c>
    </row>
    <row r="466" spans="6:26" x14ac:dyDescent="0.25">
      <c r="F466" s="5">
        <f>过饱和度!D464</f>
        <v>4.4772504396749628</v>
      </c>
      <c r="H466" s="5">
        <f>过饱和度!H464</f>
        <v>9685290344324.3066</v>
      </c>
      <c r="I466" s="5">
        <f t="shared" si="91"/>
        <v>65021.536593292527</v>
      </c>
      <c r="J466" s="5">
        <f t="shared" si="92"/>
        <v>88025.712534083505</v>
      </c>
      <c r="K466" s="5">
        <f t="shared" si="87"/>
        <v>108632.47462099079</v>
      </c>
      <c r="M466" s="5">
        <f>Gd离子浓度!M475</f>
        <v>4.5225116471746983E-3</v>
      </c>
      <c r="N466" s="5">
        <f>过饱和度!K464</f>
        <v>2.7655395624775164E+22</v>
      </c>
      <c r="O466" s="5">
        <f t="shared" si="93"/>
        <v>86577.124953165025</v>
      </c>
      <c r="P466" s="5">
        <f t="shared" si="94"/>
        <v>95819.25459994105</v>
      </c>
      <c r="Q466" s="87">
        <f t="shared" si="88"/>
        <v>1.106750249003714</v>
      </c>
      <c r="R466" s="5">
        <f>Nd离子浓度!M475</f>
        <v>1.3192945394090742E-2</v>
      </c>
      <c r="S466" s="5">
        <f>过饱和度!N464</f>
        <v>4.5379998095445868E+21</v>
      </c>
      <c r="T466" s="5">
        <f t="shared" si="95"/>
        <v>85661.072348309695</v>
      </c>
      <c r="U466" s="5">
        <f t="shared" si="96"/>
        <v>95517.732026645375</v>
      </c>
      <c r="V466" s="5">
        <f t="shared" si="89"/>
        <v>105714.27370475979</v>
      </c>
      <c r="W466" s="87">
        <f t="shared" si="90"/>
        <v>1.234099349993087</v>
      </c>
      <c r="X466" s="5">
        <f>'In离子浓度 '!M475</f>
        <v>2.8814515219757722E-3</v>
      </c>
      <c r="Y466" s="85">
        <f>过饱和度!Q464</f>
        <v>3.213835699647119E+69</v>
      </c>
      <c r="Z466" s="85">
        <f t="shared" si="97"/>
        <v>98508.694294990724</v>
      </c>
    </row>
    <row r="467" spans="6:26" x14ac:dyDescent="0.25">
      <c r="F467" s="5">
        <f>过饱和度!D465</f>
        <v>4.4972504396749624</v>
      </c>
      <c r="H467" s="5">
        <f>过饱和度!H465</f>
        <v>9685292851430.8203</v>
      </c>
      <c r="I467" s="5">
        <f t="shared" si="91"/>
        <v>65021.537077885157</v>
      </c>
      <c r="J467" s="5">
        <f t="shared" si="92"/>
        <v>88025.712728465194</v>
      </c>
      <c r="K467" s="5">
        <f t="shared" si="87"/>
        <v>108632.46995874925</v>
      </c>
      <c r="M467" s="5">
        <f>Gd离子浓度!M476</f>
        <v>4.5225031692550125E-3</v>
      </c>
      <c r="N467" s="5">
        <f>过饱和度!K465</f>
        <v>2.7655530411669164E+22</v>
      </c>
      <c r="O467" s="5">
        <f t="shared" si="93"/>
        <v>86577.127307102623</v>
      </c>
      <c r="P467" s="5">
        <f t="shared" si="94"/>
        <v>95819.25537185838</v>
      </c>
      <c r="Q467" s="87">
        <f t="shared" si="88"/>
        <v>1.1067502278283325</v>
      </c>
      <c r="R467" s="5">
        <f>Nd离子浓度!M476</f>
        <v>1.3192934867643212E-2</v>
      </c>
      <c r="S467" s="5">
        <f>过饱和度!N465</f>
        <v>4.5380268130392762E+21</v>
      </c>
      <c r="T467" s="5">
        <f t="shared" si="95"/>
        <v>85661.075512393014</v>
      </c>
      <c r="U467" s="5">
        <f t="shared" si="96"/>
        <v>95517.733072026429</v>
      </c>
      <c r="V467" s="5">
        <f t="shared" si="89"/>
        <v>105714.2728391111</v>
      </c>
      <c r="W467" s="87">
        <f t="shared" si="90"/>
        <v>1.2340992943033606</v>
      </c>
      <c r="X467" s="5">
        <f>'In离子浓度 '!M476</f>
        <v>2.8943220547314806E-3</v>
      </c>
      <c r="Y467" s="85">
        <f>过饱和度!Q465</f>
        <v>3.2426539603934021E+69</v>
      </c>
      <c r="Z467" s="85">
        <f t="shared" si="97"/>
        <v>98508.859397512148</v>
      </c>
    </row>
    <row r="468" spans="6:26" x14ac:dyDescent="0.25">
      <c r="F468" s="5">
        <f>过饱和度!D466</f>
        <v>4.5472504396749622</v>
      </c>
      <c r="H468" s="5">
        <f>过饱和度!H466</f>
        <v>9685440239399.4785</v>
      </c>
      <c r="I468" s="5">
        <f t="shared" si="91"/>
        <v>65021.565565918107</v>
      </c>
      <c r="J468" s="5">
        <f t="shared" si="92"/>
        <v>88025.724155694363</v>
      </c>
      <c r="K468" s="5">
        <f t="shared" si="87"/>
        <v>108632.45629713753</v>
      </c>
      <c r="M468" s="5">
        <f>Gd离子浓度!M477</f>
        <v>4.5224897645121265E-3</v>
      </c>
      <c r="N468" s="5">
        <f>过饱和度!K466</f>
        <v>2.7656357838918632E+22</v>
      </c>
      <c r="O468" s="5">
        <f t="shared" si="93"/>
        <v>86577.141757145888</v>
      </c>
      <c r="P468" s="5">
        <f t="shared" si="94"/>
        <v>95819.260110402887</v>
      </c>
      <c r="Q468" s="87">
        <f t="shared" si="88"/>
        <v>1.1067500978397011</v>
      </c>
      <c r="R468" s="5">
        <f>Nd离子浓度!M477</f>
        <v>1.3192918223881559E-2</v>
      </c>
      <c r="S468" s="5">
        <f>过饱和度!N466</f>
        <v>4.5381703124865746E+21</v>
      </c>
      <c r="T468" s="5">
        <f t="shared" si="95"/>
        <v>85661.092326335958</v>
      </c>
      <c r="U468" s="5">
        <f t="shared" si="96"/>
        <v>95517.738627182247</v>
      </c>
      <c r="V468" s="5">
        <f t="shared" si="89"/>
        <v>105714.26657106096</v>
      </c>
      <c r="W468" s="87">
        <f t="shared" si="90"/>
        <v>1.2340989788961607</v>
      </c>
      <c r="X468" s="5">
        <f>'In离子浓度 '!M477</f>
        <v>2.9265004679836677E-3</v>
      </c>
      <c r="Y468" s="85">
        <f>过饱和度!Q466</f>
        <v>3.3153749734801063E+69</v>
      </c>
      <c r="Z468" s="85">
        <f t="shared" si="97"/>
        <v>98509.269468060782</v>
      </c>
    </row>
    <row r="469" spans="6:26" x14ac:dyDescent="0.25">
      <c r="F469" s="5">
        <f>过饱和度!D467</f>
        <v>4.5972504396749621</v>
      </c>
      <c r="H469" s="5">
        <f>过饱和度!H467</f>
        <v>9685587625333.7676</v>
      </c>
      <c r="I469" s="5">
        <f t="shared" si="91"/>
        <v>65021.594053093315</v>
      </c>
      <c r="J469" s="5">
        <f t="shared" si="92"/>
        <v>88025.735582575959</v>
      </c>
      <c r="K469" s="5">
        <f t="shared" si="87"/>
        <v>108632.44263574434</v>
      </c>
      <c r="M469" s="5">
        <f>Gd离子浓度!M478</f>
        <v>4.5224763598089735E-3</v>
      </c>
      <c r="N469" s="5">
        <f>过饱和度!K467</f>
        <v>2.7657185272603311E+22</v>
      </c>
      <c r="O469" s="5">
        <f t="shared" si="93"/>
        <v>86577.156206846514</v>
      </c>
      <c r="P469" s="5">
        <f t="shared" si="94"/>
        <v>95819.2648488345</v>
      </c>
      <c r="Q469" s="87">
        <f t="shared" si="88"/>
        <v>1.1067499678541892</v>
      </c>
      <c r="R469" s="5">
        <f>Nd离子浓度!M478</f>
        <v>1.3192901580140902E-2</v>
      </c>
      <c r="S469" s="5">
        <f>过饱和度!N467</f>
        <v>4.5383138134652837E+21</v>
      </c>
      <c r="T469" s="5">
        <f t="shared" si="95"/>
        <v>85661.109139897962</v>
      </c>
      <c r="U469" s="5">
        <f t="shared" si="96"/>
        <v>95517.744182211449</v>
      </c>
      <c r="V469" s="5">
        <f t="shared" si="89"/>
        <v>105714.26030316719</v>
      </c>
      <c r="W469" s="87">
        <f t="shared" si="90"/>
        <v>1.2340986634963984</v>
      </c>
      <c r="X469" s="5">
        <f>'In离子浓度 '!M478</f>
        <v>2.9586788406406536E-3</v>
      </c>
      <c r="Y469" s="85">
        <f>过饱和度!Q467</f>
        <v>3.3889071614104027E+69</v>
      </c>
      <c r="Z469" s="85">
        <f t="shared" si="97"/>
        <v>98509.674901042003</v>
      </c>
    </row>
    <row r="470" spans="6:26" x14ac:dyDescent="0.25">
      <c r="F470" s="5">
        <f>过饱和度!D468</f>
        <v>4.6472504396749628</v>
      </c>
      <c r="H470" s="5">
        <f>过饱和度!H468</f>
        <v>9685735009233.6582</v>
      </c>
      <c r="I470" s="5">
        <f t="shared" si="91"/>
        <v>65021.622539410826</v>
      </c>
      <c r="J470" s="5">
        <f t="shared" si="92"/>
        <v>88025.747009109982</v>
      </c>
      <c r="K470" s="5">
        <f t="shared" si="87"/>
        <v>108632.4289745696</v>
      </c>
      <c r="M470" s="5">
        <f>Gd离子浓度!M479</f>
        <v>4.5224629551455509E-3</v>
      </c>
      <c r="N470" s="5">
        <f>过饱和度!K468</f>
        <v>2.765801271272285E+22</v>
      </c>
      <c r="O470" s="5">
        <f t="shared" si="93"/>
        <v>86577.170656204558</v>
      </c>
      <c r="P470" s="5">
        <f t="shared" si="94"/>
        <v>95819.269587153205</v>
      </c>
      <c r="Q470" s="87">
        <f t="shared" si="88"/>
        <v>1.1067498378717959</v>
      </c>
      <c r="R470" s="5">
        <f>Nd离子浓度!M479</f>
        <v>1.3192884936421241E-2</v>
      </c>
      <c r="S470" s="5">
        <f>过饱和度!N468</f>
        <v>4.5384573159753557E+21</v>
      </c>
      <c r="T470" s="5">
        <f t="shared" si="95"/>
        <v>85661.12595307907</v>
      </c>
      <c r="U470" s="5">
        <f t="shared" si="96"/>
        <v>95517.749737114049</v>
      </c>
      <c r="V470" s="5">
        <f t="shared" si="89"/>
        <v>105714.25403542975</v>
      </c>
      <c r="W470" s="87">
        <f t="shared" si="90"/>
        <v>1.2340983481040722</v>
      </c>
      <c r="X470" s="5">
        <f>'In离子浓度 '!M479</f>
        <v>2.9908571727024912E-3</v>
      </c>
      <c r="Y470" s="85">
        <f>过饱和度!Q468</f>
        <v>3.4632506799593654E+69</v>
      </c>
      <c r="Z470" s="85">
        <f t="shared" si="97"/>
        <v>98510.075798651844</v>
      </c>
    </row>
    <row r="471" spans="6:26" x14ac:dyDescent="0.25">
      <c r="F471" s="5">
        <f>过饱和度!D469</f>
        <v>4.6903994707450316</v>
      </c>
      <c r="H471" s="5">
        <f>过饱和度!H469</f>
        <v>9685846172239.8672</v>
      </c>
      <c r="I471" s="5">
        <f t="shared" si="91"/>
        <v>65021.644024657224</v>
      </c>
      <c r="J471" s="5">
        <f t="shared" si="92"/>
        <v>88025.755627346865</v>
      </c>
      <c r="K471" s="5">
        <f t="shared" si="87"/>
        <v>108632.41741319872</v>
      </c>
      <c r="M471" s="5">
        <f>Gd离子浓度!M480</f>
        <v>4.5224505026857549E-3</v>
      </c>
      <c r="N471" s="5">
        <f>过饱和度!K469</f>
        <v>2.7658671086610286E+22</v>
      </c>
      <c r="O471" s="5">
        <f t="shared" si="93"/>
        <v>86577.182152880705</v>
      </c>
      <c r="P471" s="5">
        <f t="shared" si="94"/>
        <v>95819.273357210637</v>
      </c>
      <c r="Q471" s="87">
        <f t="shared" si="88"/>
        <v>1.1067497344509314</v>
      </c>
      <c r="R471" s="5">
        <f>Nd离子浓度!M480</f>
        <v>1.3192869474966057E-2</v>
      </c>
      <c r="S471" s="5">
        <f>过饱和度!N469</f>
        <v>4.5385725276590713E+21</v>
      </c>
      <c r="T471" s="5">
        <f t="shared" si="95"/>
        <v>85661.139451217285</v>
      </c>
      <c r="U471" s="5">
        <f t="shared" si="96"/>
        <v>95517.754196759925</v>
      </c>
      <c r="V471" s="5">
        <f t="shared" si="89"/>
        <v>105714.24909261339</v>
      </c>
      <c r="W471" s="87">
        <f t="shared" si="90"/>
        <v>1.234098095937844</v>
      </c>
      <c r="X471" s="5">
        <f>'In离子浓度 '!M480</f>
        <v>3.0186261681774884E-3</v>
      </c>
      <c r="Y471" s="85">
        <f>过饱和度!Q469</f>
        <v>3.528046599452881E+69</v>
      </c>
      <c r="Z471" s="85">
        <f t="shared" si="97"/>
        <v>98510.418125475335</v>
      </c>
    </row>
    <row r="472" spans="6:26" x14ac:dyDescent="0.25">
      <c r="F472" s="5">
        <f>过饱和度!D470</f>
        <v>4.6903994708450316</v>
      </c>
      <c r="H472" s="5">
        <f>过饱和度!H470</f>
        <v>9685870401485.6797</v>
      </c>
      <c r="I472" s="5">
        <f t="shared" si="91"/>
        <v>65021.648707576795</v>
      </c>
      <c r="J472" s="5">
        <f t="shared" si="92"/>
        <v>88025.757505775633</v>
      </c>
      <c r="K472" s="5">
        <f t="shared" si="87"/>
        <v>108632.41672681247</v>
      </c>
      <c r="M472" s="5">
        <f>Gd离子浓度!M481</f>
        <v>4.5224542781721047E-3</v>
      </c>
      <c r="N472" s="5">
        <f>过饱和度!K470</f>
        <v>2.7658763322544322E+22</v>
      </c>
      <c r="O472" s="5">
        <f t="shared" si="93"/>
        <v>86577.183763502791</v>
      </c>
      <c r="P472" s="5">
        <f t="shared" si="94"/>
        <v>95819.273885375238</v>
      </c>
      <c r="Q472" s="87">
        <f t="shared" si="88"/>
        <v>1.10674971996223</v>
      </c>
      <c r="R472" s="5">
        <f>Nd离子浓度!M481</f>
        <v>1.3192880488563097E-2</v>
      </c>
      <c r="S472" s="5">
        <f>过饱和度!N470</f>
        <v>4.5385876627775805E+21</v>
      </c>
      <c r="T472" s="5">
        <f t="shared" si="95"/>
        <v>85661.141224412713</v>
      </c>
      <c r="U472" s="5">
        <f t="shared" si="96"/>
        <v>95517.754782605392</v>
      </c>
      <c r="V472" s="5">
        <f t="shared" si="89"/>
        <v>105714.24835706947</v>
      </c>
      <c r="W472" s="87">
        <f t="shared" si="90"/>
        <v>1.2340980618052027</v>
      </c>
      <c r="X472" s="5">
        <f>'In离子浓度 '!M481</f>
        <v>3.018626168007181E-3</v>
      </c>
      <c r="Y472" s="85">
        <f>过饱和度!Q470</f>
        <v>3.5280642390177732E+69</v>
      </c>
      <c r="Z472" s="85">
        <f t="shared" si="97"/>
        <v>98510.41821779334</v>
      </c>
    </row>
    <row r="473" spans="6:26" x14ac:dyDescent="0.25">
      <c r="F473" s="5">
        <f>过饱和度!D471</f>
        <v>4.6903994711450316</v>
      </c>
      <c r="H473" s="5">
        <f>过饱和度!H471</f>
        <v>9685943103236.3535</v>
      </c>
      <c r="I473" s="5">
        <f t="shared" si="91"/>
        <v>65021.662758968589</v>
      </c>
      <c r="J473" s="5">
        <f t="shared" si="92"/>
        <v>88025.763142117488</v>
      </c>
      <c r="K473" s="5">
        <f t="shared" si="87"/>
        <v>108632.41466746153</v>
      </c>
      <c r="M473" s="5">
        <f>Gd离子浓度!M482</f>
        <v>4.5224656053912526E-3</v>
      </c>
      <c r="N473" s="5">
        <f>过饱和度!K471</f>
        <v>2.7659040079592877E+22</v>
      </c>
      <c r="O473" s="5">
        <f t="shared" si="93"/>
        <v>86577.188596195032</v>
      </c>
      <c r="P473" s="5">
        <f t="shared" si="94"/>
        <v>95819.275470139881</v>
      </c>
      <c r="Q473" s="87">
        <f t="shared" si="88"/>
        <v>1.1067496764886984</v>
      </c>
      <c r="R473" s="5">
        <f>Nd离子浓度!M482</f>
        <v>1.3192913530297981E-2</v>
      </c>
      <c r="S473" s="5">
        <f>过饱和度!N471</f>
        <v>4.5386330757759222E+21</v>
      </c>
      <c r="T473" s="5">
        <f t="shared" si="95"/>
        <v>85661.146544856965</v>
      </c>
      <c r="U473" s="5">
        <f t="shared" si="96"/>
        <v>95517.756540425224</v>
      </c>
      <c r="V473" s="5">
        <f t="shared" si="89"/>
        <v>105714.24615004187</v>
      </c>
      <c r="W473" s="87">
        <f t="shared" si="90"/>
        <v>1.2340979593903052</v>
      </c>
      <c r="X473" s="5">
        <f>'In离子浓度 '!M482</f>
        <v>3.0186261677121995E-3</v>
      </c>
      <c r="Y473" s="85">
        <f>过饱和度!Q471</f>
        <v>3.5281171696826286E+69</v>
      </c>
      <c r="Z473" s="85">
        <f t="shared" si="97"/>
        <v>98510.418494807178</v>
      </c>
    </row>
    <row r="474" spans="6:26" x14ac:dyDescent="0.25">
      <c r="F474" s="5">
        <f>过饱和度!D472</f>
        <v>4.6903994715450317</v>
      </c>
      <c r="H474" s="5">
        <f>过饱和度!H472</f>
        <v>9686040042830.1055</v>
      </c>
      <c r="I474" s="5">
        <f t="shared" si="91"/>
        <v>65021.681494740667</v>
      </c>
      <c r="J474" s="5">
        <f t="shared" si="92"/>
        <v>88025.770657472502</v>
      </c>
      <c r="K474" s="5">
        <f t="shared" si="87"/>
        <v>108632.41192162079</v>
      </c>
      <c r="M474" s="5">
        <f>Gd离子浓度!M483</f>
        <v>4.5224807085355902E-3</v>
      </c>
      <c r="N474" s="5">
        <f>过饱和度!K472</f>
        <v>2.765940910390091E+22</v>
      </c>
      <c r="O474" s="5">
        <f t="shared" si="93"/>
        <v>86577.195039965867</v>
      </c>
      <c r="P474" s="5">
        <f t="shared" si="94"/>
        <v>95819.277583218747</v>
      </c>
      <c r="Q474" s="87">
        <f t="shared" si="88"/>
        <v>1.1067496185223666</v>
      </c>
      <c r="R474" s="5">
        <f>Nd离子浓度!M483</f>
        <v>1.3192957586174787E-2</v>
      </c>
      <c r="S474" s="5">
        <f>过饱和度!N472</f>
        <v>4.5386936287800585E+21</v>
      </c>
      <c r="T474" s="5">
        <f t="shared" si="95"/>
        <v>85661.153638969467</v>
      </c>
      <c r="U474" s="5">
        <f t="shared" si="96"/>
        <v>95517.758884246607</v>
      </c>
      <c r="V474" s="5">
        <f t="shared" si="89"/>
        <v>105714.24320725133</v>
      </c>
      <c r="W474" s="87">
        <f t="shared" si="90"/>
        <v>1.2340978228334203</v>
      </c>
      <c r="X474" s="5">
        <f>'In离子浓度 '!M483</f>
        <v>3.0186261673715831E-3</v>
      </c>
      <c r="Y474" s="85">
        <f>过饱和度!Q472</f>
        <v>3.5281877477451533E+69</v>
      </c>
      <c r="Z474" s="85">
        <f t="shared" si="97"/>
        <v>98510.41886417249</v>
      </c>
    </row>
    <row r="475" spans="6:26" x14ac:dyDescent="0.25">
      <c r="F475" s="5">
        <f>过饱和度!D473</f>
        <v>4.6903994717450317</v>
      </c>
      <c r="H475" s="5">
        <f>过饱和度!H473</f>
        <v>9686088508370.7715</v>
      </c>
      <c r="I475" s="5">
        <f t="shared" si="91"/>
        <v>65021.690861728755</v>
      </c>
      <c r="J475" s="5">
        <f t="shared" si="92"/>
        <v>88025.774414789252</v>
      </c>
      <c r="K475" s="5">
        <f t="shared" si="87"/>
        <v>108632.4105487678</v>
      </c>
      <c r="M475" s="5">
        <f>Gd离子浓度!M484</f>
        <v>4.5224882598594463E-3</v>
      </c>
      <c r="N475" s="5">
        <f>过饱和度!K473</f>
        <v>2.7659593601803522E+22</v>
      </c>
      <c r="O475" s="5">
        <f t="shared" si="93"/>
        <v>86577.198261568527</v>
      </c>
      <c r="P475" s="5">
        <f t="shared" si="94"/>
        <v>95819.278639665397</v>
      </c>
      <c r="Q475" s="87">
        <f t="shared" si="88"/>
        <v>1.1067495895417467</v>
      </c>
      <c r="R475" s="5">
        <f>Nd离子浓度!M484</f>
        <v>1.3192979613804874E-2</v>
      </c>
      <c r="S475" s="5">
        <f>过饱和度!N473</f>
        <v>4.53872390308671E+21</v>
      </c>
      <c r="T475" s="5">
        <f t="shared" si="95"/>
        <v>85661.157185731121</v>
      </c>
      <c r="U475" s="5">
        <f t="shared" si="96"/>
        <v>95517.760056059909</v>
      </c>
      <c r="V475" s="5">
        <f t="shared" si="89"/>
        <v>105714.24173599135</v>
      </c>
      <c r="W475" s="87">
        <f t="shared" si="90"/>
        <v>1.2340977545608098</v>
      </c>
      <c r="X475" s="5">
        <f>'In离子浓度 '!M484</f>
        <v>3.0186261671307319E-3</v>
      </c>
      <c r="Y475" s="85">
        <f>过饱和度!Q473</f>
        <v>3.5282230334511107E+69</v>
      </c>
      <c r="Z475" s="85">
        <f t="shared" si="97"/>
        <v>98510.419048834912</v>
      </c>
    </row>
    <row r="476" spans="6:26" x14ac:dyDescent="0.25">
      <c r="F476" s="5">
        <f>过饱和度!D474</f>
        <v>4.6903994807450315</v>
      </c>
      <c r="H476" s="5">
        <f>过饱和度!H474</f>
        <v>9688270213046.7949</v>
      </c>
      <c r="I476" s="5">
        <f t="shared" si="91"/>
        <v>65022.112470172353</v>
      </c>
      <c r="J476" s="5">
        <f t="shared" si="92"/>
        <v>88025.943531345925</v>
      </c>
      <c r="K476" s="5">
        <f t="shared" si="87"/>
        <v>108632.34876446379</v>
      </c>
      <c r="M476" s="5">
        <f>Gd离子浓度!M485</f>
        <v>4.522828101862335E-3</v>
      </c>
      <c r="N476" s="5">
        <f>过饱和度!K474</f>
        <v>2.7667899006586131E+22</v>
      </c>
      <c r="O476" s="5">
        <f t="shared" si="93"/>
        <v>86577.343262636947</v>
      </c>
      <c r="P476" s="5">
        <f t="shared" si="94"/>
        <v>95819.326189229352</v>
      </c>
      <c r="Q476" s="87">
        <f t="shared" si="88"/>
        <v>1.1067482851553478</v>
      </c>
      <c r="R476" s="5">
        <f>Nd离子浓度!M485</f>
        <v>1.3193970897368228E-2</v>
      </c>
      <c r="S476" s="5">
        <f>过饱和度!N474</f>
        <v>4.5400867203049912E+21</v>
      </c>
      <c r="T476" s="5">
        <f t="shared" si="95"/>
        <v>85661.316819648942</v>
      </c>
      <c r="U476" s="5">
        <f t="shared" si="96"/>
        <v>95517.812797417311</v>
      </c>
      <c r="V476" s="5">
        <f t="shared" si="89"/>
        <v>105714.17551533115</v>
      </c>
      <c r="W476" s="87">
        <f t="shared" si="90"/>
        <v>1.234094681709148</v>
      </c>
      <c r="X476" s="5">
        <f>'In离子浓度 '!M485</f>
        <v>3.0186261655150508E-3</v>
      </c>
      <c r="Y476" s="85">
        <f>过饱和度!Q474</f>
        <v>3.5298116870604433E+69</v>
      </c>
      <c r="Z476" s="85">
        <f t="shared" si="97"/>
        <v>98510.427360866117</v>
      </c>
    </row>
    <row r="477" spans="6:26" x14ac:dyDescent="0.25">
      <c r="F477" s="5">
        <f>过饱和度!D475</f>
        <v>4.6903995707450319</v>
      </c>
      <c r="H477" s="5">
        <f>过饱和度!H475</f>
        <v>9710105986784.8457</v>
      </c>
      <c r="I477" s="5">
        <f t="shared" si="91"/>
        <v>65026.326577512409</v>
      </c>
      <c r="J477" s="5">
        <f t="shared" si="92"/>
        <v>88027.633861453694</v>
      </c>
      <c r="K477" s="5">
        <f t="shared" si="87"/>
        <v>108631.73117295007</v>
      </c>
      <c r="M477" s="5">
        <f>Gd离子浓度!M486</f>
        <v>4.5262265608347384E-3</v>
      </c>
      <c r="N477" s="5">
        <f>过饱和度!K475</f>
        <v>2.7751058421366403E+22</v>
      </c>
      <c r="O477" s="5">
        <f t="shared" si="93"/>
        <v>86578.792592245329</v>
      </c>
      <c r="P477" s="5">
        <f t="shared" si="94"/>
        <v>95819.801458447386</v>
      </c>
      <c r="Q477" s="87">
        <f t="shared" si="88"/>
        <v>1.1067352476226349</v>
      </c>
      <c r="R477" s="5">
        <f>Nd离子浓度!M486</f>
        <v>1.3203883781468001E-2</v>
      </c>
      <c r="S477" s="5">
        <f>过饱和度!N475</f>
        <v>4.5537321590513095E+21</v>
      </c>
      <c r="T477" s="5">
        <f t="shared" si="95"/>
        <v>85662.912402533533</v>
      </c>
      <c r="U477" s="5">
        <f t="shared" si="96"/>
        <v>95518.339957319433</v>
      </c>
      <c r="V477" s="5">
        <f t="shared" si="89"/>
        <v>105713.51362516695</v>
      </c>
      <c r="W477" s="87">
        <f t="shared" si="90"/>
        <v>1.2340639684116135</v>
      </c>
      <c r="X477" s="5">
        <f>'In离子浓度 '!M486</f>
        <v>3.0186261604058175E-3</v>
      </c>
      <c r="Y477" s="85">
        <f>过饱和度!Q475</f>
        <v>3.5457316283236244E+69</v>
      </c>
      <c r="Z477" s="85">
        <f t="shared" si="97"/>
        <v>98510.510446167304</v>
      </c>
    </row>
    <row r="478" spans="6:26" x14ac:dyDescent="0.25">
      <c r="F478" s="5">
        <f>过饱和度!D476</f>
        <v>4.6904004707450317</v>
      </c>
      <c r="H478" s="5">
        <f>过饱和度!H476</f>
        <v>9930273208242.5508</v>
      </c>
      <c r="I478" s="5">
        <f t="shared" si="91"/>
        <v>65068.258038556145</v>
      </c>
      <c r="J478" s="5">
        <f t="shared" si="92"/>
        <v>88044.448886337632</v>
      </c>
      <c r="K478" s="5">
        <f t="shared" si="87"/>
        <v>108625.58124102985</v>
      </c>
      <c r="M478" s="5">
        <f>Gd离子浓度!M487</f>
        <v>4.5602112730704905E-3</v>
      </c>
      <c r="N478" s="5">
        <f>过饱和度!K476</f>
        <v>2.8593009475127479E+22</v>
      </c>
      <c r="O478" s="5">
        <f t="shared" si="93"/>
        <v>86593.21408009161</v>
      </c>
      <c r="P478" s="5">
        <f t="shared" si="94"/>
        <v>95824.530298026395</v>
      </c>
      <c r="Q478" s="87">
        <f t="shared" si="88"/>
        <v>1.1066055385055529</v>
      </c>
      <c r="R478" s="5">
        <f>Nd离子浓度!M487</f>
        <v>1.3303012774356538E-2</v>
      </c>
      <c r="S478" s="5">
        <f>过饱和度!N476</f>
        <v>4.6918858685346103E+21</v>
      </c>
      <c r="T478" s="5">
        <f t="shared" si="95"/>
        <v>85678.788785885845</v>
      </c>
      <c r="U478" s="5">
        <f t="shared" si="96"/>
        <v>95523.584932188111</v>
      </c>
      <c r="V478" s="5">
        <f t="shared" si="89"/>
        <v>105706.92814386493</v>
      </c>
      <c r="W478" s="87">
        <f t="shared" si="90"/>
        <v>1.233758432417037</v>
      </c>
      <c r="X478" s="5">
        <f>'In离子浓度 '!M487</f>
        <v>3.0186261442490055E-3</v>
      </c>
      <c r="Y478" s="85">
        <f>过饱和度!Q476</f>
        <v>3.7082511459546383E+69</v>
      </c>
      <c r="Z478" s="85">
        <f t="shared" si="97"/>
        <v>98511.337521198249</v>
      </c>
    </row>
    <row r="479" spans="6:26" x14ac:dyDescent="0.25">
      <c r="F479" s="5">
        <f>过饱和度!D477</f>
        <v>4.6904069575569958</v>
      </c>
      <c r="H479" s="5">
        <f>过饱和度!H477</f>
        <v>11616355535036.16</v>
      </c>
      <c r="I479" s="5">
        <f t="shared" si="91"/>
        <v>65359.68272407441</v>
      </c>
      <c r="J479" s="5">
        <f t="shared" si="92"/>
        <v>88161.103567360362</v>
      </c>
      <c r="K479" s="5">
        <f t="shared" si="87"/>
        <v>108582.60004131291</v>
      </c>
      <c r="M479" s="5">
        <f>Gd离子浓度!M488</f>
        <v>4.8051586774564966E-3</v>
      </c>
      <c r="N479" s="5">
        <f>过饱和度!K477</f>
        <v>3.5241422745419521E+22</v>
      </c>
      <c r="O479" s="5">
        <f t="shared" si="93"/>
        <v>86693.459129967159</v>
      </c>
      <c r="P479" s="5">
        <f t="shared" si="94"/>
        <v>95857.385578631045</v>
      </c>
      <c r="Q479" s="87">
        <f t="shared" si="88"/>
        <v>1.1057049348431895</v>
      </c>
      <c r="R479" s="5">
        <f>Nd离子浓度!M488</f>
        <v>1.4017492127410266E-2</v>
      </c>
      <c r="S479" s="5">
        <f>过饱和度!N477</f>
        <v>5.7828049907751311E+21</v>
      </c>
      <c r="T479" s="5">
        <f t="shared" si="95"/>
        <v>85789.127658878293</v>
      </c>
      <c r="U479" s="5">
        <f t="shared" si="96"/>
        <v>95560.017968945598</v>
      </c>
      <c r="V479" s="5">
        <f t="shared" si="89"/>
        <v>105661.18344196702</v>
      </c>
      <c r="W479" s="87">
        <f t="shared" si="90"/>
        <v>1.23163839434416</v>
      </c>
      <c r="X479" s="5">
        <f>'In离子浓度 '!M488</f>
        <v>3.0186261008729501E-3</v>
      </c>
      <c r="Y479" s="85">
        <f>过饱和度!Q477</f>
        <v>5.0735356632625707E+69</v>
      </c>
      <c r="Z479" s="85">
        <f t="shared" si="97"/>
        <v>98517.103573524189</v>
      </c>
    </row>
    <row r="480" spans="6:26" x14ac:dyDescent="0.25">
      <c r="F480" s="5">
        <f>过饱和度!D478</f>
        <v>4.6904094707450312</v>
      </c>
      <c r="H480" s="5">
        <f>过饱和度!H478</f>
        <v>11616353492271.643</v>
      </c>
      <c r="I480" s="5">
        <f t="shared" si="91"/>
        <v>65359.682399121688</v>
      </c>
      <c r="J480" s="5">
        <f t="shared" si="92"/>
        <v>88161.103437488957</v>
      </c>
      <c r="K480" s="5">
        <f t="shared" si="87"/>
        <v>108582.60006525378</v>
      </c>
      <c r="M480" s="5">
        <f>Gd离子浓度!M489</f>
        <v>4.8051585764812711E-3</v>
      </c>
      <c r="N480" s="5">
        <f>过饱和度!K478</f>
        <v>3.5241415221472907E+22</v>
      </c>
      <c r="O480" s="5">
        <f t="shared" si="93"/>
        <v>86693.459028153447</v>
      </c>
      <c r="P480" s="5">
        <f t="shared" si="94"/>
        <v>95857.385545275203</v>
      </c>
      <c r="Q480" s="87">
        <f t="shared" si="88"/>
        <v>1.1057049357569848</v>
      </c>
      <c r="R480" s="5">
        <f>Nd离子浓度!M489</f>
        <v>1.401749200203615E-2</v>
      </c>
      <c r="S480" s="5">
        <f>过饱和度!N478</f>
        <v>5.782803825959505E+21</v>
      </c>
      <c r="T480" s="5">
        <f t="shared" si="95"/>
        <v>85789.127553161685</v>
      </c>
      <c r="U480" s="5">
        <f t="shared" si="96"/>
        <v>95560.017934054602</v>
      </c>
      <c r="V480" s="5">
        <f t="shared" si="89"/>
        <v>105661.18349071016</v>
      </c>
      <c r="W480" s="87">
        <f t="shared" si="90"/>
        <v>1.2316383964300626</v>
      </c>
      <c r="X480" s="5">
        <f>'In离子浓度 '!M489</f>
        <v>3.0186276914676213E-3</v>
      </c>
      <c r="Y480" s="85">
        <f>过饱和度!Q478</f>
        <v>5.0735390568828115E+69</v>
      </c>
      <c r="Z480" s="85">
        <f t="shared" si="97"/>
        <v>98517.103585791905</v>
      </c>
    </row>
    <row r="481" spans="6:26" x14ac:dyDescent="0.25">
      <c r="F481" s="5">
        <f>过饱和度!D479</f>
        <v>4.6904194707450317</v>
      </c>
      <c r="H481" s="5">
        <f>过饱和度!H479</f>
        <v>11616349461412.801</v>
      </c>
      <c r="I481" s="5">
        <f t="shared" si="91"/>
        <v>65359.681757912724</v>
      </c>
      <c r="J481" s="5">
        <f t="shared" si="92"/>
        <v>88161.103181221843</v>
      </c>
      <c r="K481" s="5">
        <f t="shared" si="87"/>
        <v>108582.60011141351</v>
      </c>
      <c r="M481" s="5">
        <f>Gd离子浓度!M490</f>
        <v>4.8051583750613929E-3</v>
      </c>
      <c r="N481" s="5">
        <f>过饱和度!K479</f>
        <v>3.5241400413054564E+22</v>
      </c>
      <c r="O481" s="5">
        <f t="shared" si="93"/>
        <v>86693.458827766517</v>
      </c>
      <c r="P481" s="5">
        <f t="shared" si="94"/>
        <v>95857.385479625184</v>
      </c>
      <c r="Q481" s="87">
        <f t="shared" si="88"/>
        <v>1.1057049375554919</v>
      </c>
      <c r="R481" s="5">
        <f>Nd离子浓度!M490</f>
        <v>1.4017491751946696E-2</v>
      </c>
      <c r="S481" s="5">
        <f>过饱和度!N479</f>
        <v>5.7828015352571316E+21</v>
      </c>
      <c r="T481" s="5">
        <f t="shared" si="95"/>
        <v>85789.127345261513</v>
      </c>
      <c r="U481" s="5">
        <f t="shared" si="96"/>
        <v>95560.017865438669</v>
      </c>
      <c r="V481" s="5">
        <f t="shared" si="89"/>
        <v>105661.18358670655</v>
      </c>
      <c r="W481" s="87">
        <f t="shared" si="90"/>
        <v>1.2316384005337788</v>
      </c>
      <c r="X481" s="5">
        <f>'In离子浓度 '!M490</f>
        <v>3.0186340740324881E-3</v>
      </c>
      <c r="Y481" s="85">
        <f>过饱和度!Q479</f>
        <v>5.073556673343614E+69</v>
      </c>
      <c r="Z481" s="85">
        <f t="shared" si="97"/>
        <v>98517.103649474084</v>
      </c>
    </row>
    <row r="482" spans="6:26" x14ac:dyDescent="0.25">
      <c r="F482" s="5">
        <f>过饱和度!D480</f>
        <v>4.6904494707450315</v>
      </c>
      <c r="H482" s="5">
        <f>过饱和度!H480</f>
        <v>11616342591474.076</v>
      </c>
      <c r="I482" s="5">
        <f t="shared" si="91"/>
        <v>65359.680665076528</v>
      </c>
      <c r="J482" s="5">
        <f t="shared" si="92"/>
        <v>88161.102744456279</v>
      </c>
      <c r="K482" s="5">
        <f t="shared" si="87"/>
        <v>108582.60018730555</v>
      </c>
      <c r="M482" s="5">
        <f>Gd离子浓度!M491</f>
        <v>4.8051580261919431E-3</v>
      </c>
      <c r="N482" s="5">
        <f>过饱和度!K480</f>
        <v>3.524137527249245E+22</v>
      </c>
      <c r="O482" s="5">
        <f t="shared" si="93"/>
        <v>86693.458487565236</v>
      </c>
      <c r="P482" s="5">
        <f t="shared" si="94"/>
        <v>95857.385368169707</v>
      </c>
      <c r="Q482" s="87">
        <f t="shared" si="88"/>
        <v>1.1057049406088568</v>
      </c>
      <c r="R482" s="5">
        <f>Nd离子浓度!M491</f>
        <v>1.4017491318779057E-2</v>
      </c>
      <c r="S482" s="5">
        <f>过饱和度!N480</f>
        <v>5.782797651063123E+21</v>
      </c>
      <c r="T482" s="5">
        <f t="shared" si="95"/>
        <v>85789.126992738602</v>
      </c>
      <c r="U482" s="5">
        <f t="shared" si="96"/>
        <v>95560.017749091028</v>
      </c>
      <c r="V482" s="5">
        <f t="shared" si="89"/>
        <v>105661.18374984</v>
      </c>
      <c r="W482" s="87">
        <f t="shared" si="90"/>
        <v>1.2316384074963651</v>
      </c>
      <c r="X482" s="5">
        <f>'In离子浓度 '!M491</f>
        <v>3.0186532900133918E-3</v>
      </c>
      <c r="Y482" s="85">
        <f>过饱和度!Q480</f>
        <v>5.0736147657774558E+69</v>
      </c>
      <c r="Z482" s="85">
        <f t="shared" si="97"/>
        <v>98517.103859472249</v>
      </c>
    </row>
    <row r="483" spans="6:26" x14ac:dyDescent="0.25">
      <c r="F483" s="5">
        <f>过饱和度!D481</f>
        <v>4.6904794707450312</v>
      </c>
      <c r="H483" s="5">
        <f>过饱和度!H481</f>
        <v>11616335721539.471</v>
      </c>
      <c r="I483" s="5">
        <f t="shared" si="91"/>
        <v>65359.679572240282</v>
      </c>
      <c r="J483" s="5">
        <f t="shared" si="92"/>
        <v>88161.1023076907</v>
      </c>
      <c r="K483" s="5">
        <f t="shared" si="87"/>
        <v>108582.60026319762</v>
      </c>
      <c r="M483" s="5">
        <f>Gd离子浓度!M492</f>
        <v>4.8051576773225201E-3</v>
      </c>
      <c r="N483" s="5">
        <f>过饱和度!K481</f>
        <v>3.524135013194854E+22</v>
      </c>
      <c r="O483" s="5">
        <f t="shared" si="93"/>
        <v>86693.458147363926</v>
      </c>
      <c r="P483" s="5">
        <f t="shared" si="94"/>
        <v>95857.385256714217</v>
      </c>
      <c r="Q483" s="87">
        <f t="shared" si="88"/>
        <v>1.1057049436622219</v>
      </c>
      <c r="R483" s="5">
        <f>Nd离子浓度!M492</f>
        <v>1.4017490885611434E-2</v>
      </c>
      <c r="S483" s="5">
        <f>过饱和度!N481</f>
        <v>5.7827937668717661E+21</v>
      </c>
      <c r="T483" s="5">
        <f t="shared" si="95"/>
        <v>85789.126640215691</v>
      </c>
      <c r="U483" s="5">
        <f t="shared" si="96"/>
        <v>95560.017632743402</v>
      </c>
      <c r="V483" s="5">
        <f t="shared" si="89"/>
        <v>105661.18391297347</v>
      </c>
      <c r="W483" s="87">
        <f t="shared" si="90"/>
        <v>1.2316384144589518</v>
      </c>
      <c r="X483" s="5">
        <f>'In离子浓度 '!M492</f>
        <v>3.0186725059937014E-3</v>
      </c>
      <c r="Y483" s="85">
        <f>过饱和度!Q481</f>
        <v>5.0736728584633334E+69</v>
      </c>
      <c r="Z483" s="85">
        <f t="shared" si="97"/>
        <v>98517.1040694689</v>
      </c>
    </row>
    <row r="484" spans="6:26" x14ac:dyDescent="0.25">
      <c r="F484" s="5">
        <f>过饱和度!D482</f>
        <v>4.6904994707450314</v>
      </c>
      <c r="H484" s="5">
        <f>过饱和度!H482</f>
        <v>11616330072663</v>
      </c>
      <c r="I484" s="5">
        <f t="shared" si="91"/>
        <v>65359.678673643597</v>
      </c>
      <c r="J484" s="5">
        <f t="shared" si="92"/>
        <v>88161.10194855537</v>
      </c>
      <c r="K484" s="5">
        <f t="shared" si="87"/>
        <v>108582.60032660207</v>
      </c>
      <c r="M484" s="5">
        <f>Gd离子浓度!M493</f>
        <v>4.8051573924718493E-3</v>
      </c>
      <c r="N484" s="5">
        <f>过饱和度!K482</f>
        <v>3.5241329424581154E+22</v>
      </c>
      <c r="O484" s="5">
        <f t="shared" si="93"/>
        <v>86693.457867152087</v>
      </c>
      <c r="P484" s="5">
        <f t="shared" si="94"/>
        <v>95857.385164912252</v>
      </c>
      <c r="Q484" s="87">
        <f t="shared" si="88"/>
        <v>1.1057049461771711</v>
      </c>
      <c r="R484" s="5">
        <f>Nd离子浓度!M493</f>
        <v>1.4017490531931555E-2</v>
      </c>
      <c r="S484" s="5">
        <f>过饱和度!N482</f>
        <v>5.782790565873451E+21</v>
      </c>
      <c r="T484" s="5">
        <f t="shared" si="95"/>
        <v>85789.126349698083</v>
      </c>
      <c r="U484" s="5">
        <f t="shared" si="96"/>
        <v>95560.017536860178</v>
      </c>
      <c r="V484" s="5">
        <f t="shared" si="89"/>
        <v>105661.1840472835</v>
      </c>
      <c r="W484" s="87">
        <f t="shared" si="90"/>
        <v>1.2316384201953743</v>
      </c>
      <c r="X484" s="5">
        <f>'In离子浓度 '!M493</f>
        <v>3.0186853026703602E-3</v>
      </c>
      <c r="Y484" s="85">
        <f>过饱和度!Q482</f>
        <v>5.0737105139555936E+69</v>
      </c>
      <c r="Z484" s="85">
        <f t="shared" si="97"/>
        <v>98517.104205586729</v>
      </c>
    </row>
    <row r="485" spans="6:26" x14ac:dyDescent="0.25">
      <c r="F485" s="5">
        <f>过饱和度!D483</f>
        <v>4.6905994707450311</v>
      </c>
      <c r="H485" s="5">
        <f>过饱和度!H483</f>
        <v>11616317928422.457</v>
      </c>
      <c r="I485" s="5">
        <f t="shared" si="91"/>
        <v>65359.676741793352</v>
      </c>
      <c r="J485" s="5">
        <f t="shared" si="92"/>
        <v>88161.101176467389</v>
      </c>
      <c r="K485" s="5">
        <f t="shared" si="87"/>
        <v>108582.60045068325</v>
      </c>
      <c r="M485" s="5">
        <f>Gd离子浓度!M494</f>
        <v>4.8051567555264223E-3</v>
      </c>
      <c r="N485" s="5">
        <f>过饱和度!K483</f>
        <v>3.5241285337814147E+22</v>
      </c>
      <c r="O485" s="5">
        <f t="shared" si="93"/>
        <v>86693.457270569925</v>
      </c>
      <c r="P485" s="5">
        <f t="shared" si="94"/>
        <v>95857.384969462233</v>
      </c>
      <c r="Q485" s="87">
        <f t="shared" si="88"/>
        <v>1.1057049515315986</v>
      </c>
      <c r="R485" s="5">
        <f>Nd离子浓度!M494</f>
        <v>1.4017489741079333E-2</v>
      </c>
      <c r="S485" s="5">
        <f>过饱和度!N483</f>
        <v>5.7827837719004127E+21</v>
      </c>
      <c r="T485" s="5">
        <f t="shared" si="95"/>
        <v>85789.125733087145</v>
      </c>
      <c r="U485" s="5">
        <f t="shared" si="96"/>
        <v>95560.017333352196</v>
      </c>
      <c r="V485" s="5">
        <f t="shared" si="89"/>
        <v>105661.18433393292</v>
      </c>
      <c r="W485" s="87">
        <f t="shared" si="90"/>
        <v>1.2316384323891241</v>
      </c>
      <c r="X485" s="5">
        <f>'In离子浓度 '!M494</f>
        <v>3.0187494965661097E-3</v>
      </c>
      <c r="Y485" s="85">
        <f>过饱和度!Q483</f>
        <v>5.0739149566022996E+69</v>
      </c>
      <c r="Z485" s="85">
        <f t="shared" si="97"/>
        <v>98517.104944592211</v>
      </c>
    </row>
    <row r="486" spans="6:26" x14ac:dyDescent="0.25">
      <c r="F486" s="5">
        <f>过饱和度!D484</f>
        <v>4.6908994707450313</v>
      </c>
      <c r="H486" s="5">
        <f>过饱和度!H484</f>
        <v>11616298011110.711</v>
      </c>
      <c r="I486" s="5">
        <f t="shared" si="91"/>
        <v>65359.673573433829</v>
      </c>
      <c r="J486" s="5">
        <f t="shared" si="92"/>
        <v>88161.099910193079</v>
      </c>
      <c r="K486" s="5">
        <f t="shared" si="87"/>
        <v>108582.60062500925</v>
      </c>
      <c r="M486" s="5">
        <f>Gd离子浓度!M495</f>
        <v>4.8051556523047278E-3</v>
      </c>
      <c r="N486" s="5">
        <f>过饱和度!K484</f>
        <v>3.5241214060968202E+22</v>
      </c>
      <c r="O486" s="5">
        <f t="shared" si="93"/>
        <v>86693.45630604992</v>
      </c>
      <c r="P486" s="5">
        <f t="shared" si="94"/>
        <v>95857.384653469766</v>
      </c>
      <c r="Q486" s="87">
        <f t="shared" si="88"/>
        <v>1.1057049601883313</v>
      </c>
      <c r="R486" s="5">
        <f>Nd离子浓度!M495</f>
        <v>1.4017488371283179E-2</v>
      </c>
      <c r="S486" s="5">
        <f>过饱和度!N484</f>
        <v>5.782772838577655E+21</v>
      </c>
      <c r="T486" s="5">
        <f t="shared" si="95"/>
        <v>85789.124740793355</v>
      </c>
      <c r="U486" s="5">
        <f t="shared" si="96"/>
        <v>95560.017005852831</v>
      </c>
      <c r="V486" s="5">
        <f t="shared" si="89"/>
        <v>105661.18479905276</v>
      </c>
      <c r="W486" s="87">
        <f t="shared" si="90"/>
        <v>1.2316384520567336</v>
      </c>
      <c r="X486" s="5">
        <f>'In离子浓度 '!M495</f>
        <v>3.0189422941849075E-3</v>
      </c>
      <c r="Y486" s="85">
        <f>过饱和度!Q484</f>
        <v>5.0745448890432268E+69</v>
      </c>
      <c r="Z486" s="85">
        <f t="shared" si="97"/>
        <v>98517.107221438811</v>
      </c>
    </row>
    <row r="487" spans="6:26" x14ac:dyDescent="0.25">
      <c r="F487" s="5">
        <f>过饱和度!D485</f>
        <v>4.6911994707450315</v>
      </c>
      <c r="H487" s="5">
        <f>过饱和度!H485</f>
        <v>11616278093834.693</v>
      </c>
      <c r="I487" s="5">
        <f t="shared" si="91"/>
        <v>65359.670405074154</v>
      </c>
      <c r="J487" s="5">
        <f t="shared" si="92"/>
        <v>88161.098643918667</v>
      </c>
      <c r="K487" s="5">
        <f t="shared" si="87"/>
        <v>108582.60079933512</v>
      </c>
      <c r="M487" s="5">
        <f>Gd离子浓度!M496</f>
        <v>4.8051545490832865E-3</v>
      </c>
      <c r="N487" s="5">
        <f>过饱和度!K485</f>
        <v>3.5241142784273622E+22</v>
      </c>
      <c r="O487" s="5">
        <f t="shared" si="93"/>
        <v>86693.455341529916</v>
      </c>
      <c r="P487" s="5">
        <f t="shared" si="94"/>
        <v>95857.384337477313</v>
      </c>
      <c r="Q487" s="87">
        <f t="shared" si="88"/>
        <v>1.1057049688450644</v>
      </c>
      <c r="R487" s="5">
        <f>Nd离子浓度!M496</f>
        <v>1.4017487001487165E-2</v>
      </c>
      <c r="S487" s="5">
        <f>过饱和度!N485</f>
        <v>5.7827619052767507E+21</v>
      </c>
      <c r="T487" s="5">
        <f t="shared" si="95"/>
        <v>85789.123748499565</v>
      </c>
      <c r="U487" s="5">
        <f t="shared" si="96"/>
        <v>95560.016678353437</v>
      </c>
      <c r="V487" s="5">
        <f t="shared" si="89"/>
        <v>105661.18526417263</v>
      </c>
      <c r="W487" s="87">
        <f t="shared" si="90"/>
        <v>1.231638471724344</v>
      </c>
      <c r="X487" s="5">
        <f>'In离子浓度 '!M496</f>
        <v>3.0191350917848649E-3</v>
      </c>
      <c r="Y487" s="85">
        <f>过饱和度!Q485</f>
        <v>5.0751748582321712E+69</v>
      </c>
      <c r="Z487" s="85">
        <f t="shared" si="97"/>
        <v>98517.109498130347</v>
      </c>
    </row>
    <row r="488" spans="6:26" x14ac:dyDescent="0.25">
      <c r="F488" s="5">
        <f>过饱和度!D486</f>
        <v>4.6913994707450319</v>
      </c>
      <c r="H488" s="5">
        <f>过饱和度!H486</f>
        <v>11616261435461.059</v>
      </c>
      <c r="I488" s="5">
        <f t="shared" si="91"/>
        <v>65359.667755123017</v>
      </c>
      <c r="J488" s="5">
        <f t="shared" si="92"/>
        <v>88161.097584832649</v>
      </c>
      <c r="K488" s="5">
        <f t="shared" si="87"/>
        <v>108582.60095606034</v>
      </c>
      <c r="M488" s="5">
        <f>Gd离子浓度!M497</f>
        <v>4.8051536483069588E-3</v>
      </c>
      <c r="N488" s="5">
        <f>过饱和度!K486</f>
        <v>3.5241082785090949E+22</v>
      </c>
      <c r="O488" s="5">
        <f t="shared" si="93"/>
        <v>86693.454529616196</v>
      </c>
      <c r="P488" s="5">
        <f t="shared" si="94"/>
        <v>95857.384071481152</v>
      </c>
      <c r="Q488" s="87">
        <f t="shared" si="88"/>
        <v>1.1057049761321298</v>
      </c>
      <c r="R488" s="5">
        <f>Nd离子浓度!M497</f>
        <v>1.4017485883053512E-2</v>
      </c>
      <c r="S488" s="5">
        <f>过饱和度!N486</f>
        <v>5.7827526825784524E+21</v>
      </c>
      <c r="T488" s="5">
        <f t="shared" si="95"/>
        <v>85789.122911456565</v>
      </c>
      <c r="U488" s="5">
        <f t="shared" si="96"/>
        <v>95560.016402093461</v>
      </c>
      <c r="V488" s="5">
        <f t="shared" si="89"/>
        <v>105661.18565506268</v>
      </c>
      <c r="W488" s="87">
        <f t="shared" si="90"/>
        <v>1.2316384882978253</v>
      </c>
      <c r="X488" s="5">
        <f>'In离子浓度 '!M497</f>
        <v>3.019263579303389E-3</v>
      </c>
      <c r="Y488" s="85">
        <f>过饱和度!Q486</f>
        <v>5.0755914633985695E+69</v>
      </c>
      <c r="Z488" s="85">
        <f t="shared" si="97"/>
        <v>98517.111003572005</v>
      </c>
    </row>
    <row r="489" spans="6:26" x14ac:dyDescent="0.25">
      <c r="F489" s="5">
        <f>过饱和度!D487</f>
        <v>4.6923994707450314</v>
      </c>
      <c r="H489" s="5">
        <f>过饱和度!H487</f>
        <v>11616229056476.596</v>
      </c>
      <c r="I489" s="5">
        <f t="shared" si="91"/>
        <v>65359.662604384859</v>
      </c>
      <c r="J489" s="5">
        <f t="shared" si="92"/>
        <v>88161.095526275822</v>
      </c>
      <c r="K489" s="5">
        <f t="shared" si="87"/>
        <v>108582.60112955314</v>
      </c>
      <c r="M489" s="5">
        <f>Gd离子浓度!M498</f>
        <v>4.8051516341102354E-3</v>
      </c>
      <c r="N489" s="5">
        <f>过饱和度!K487</f>
        <v>3.5240970785752355E+22</v>
      </c>
      <c r="O489" s="5">
        <f t="shared" si="93"/>
        <v>86693.45301402836</v>
      </c>
      <c r="P489" s="5">
        <f t="shared" si="94"/>
        <v>95857.383574949883</v>
      </c>
      <c r="Q489" s="87">
        <f t="shared" si="88"/>
        <v>1.1057049897347917</v>
      </c>
      <c r="R489" s="5">
        <f>Nd离子浓度!M498</f>
        <v>1.4017483382160032E-2</v>
      </c>
      <c r="S489" s="5">
        <f>过饱和度!N487</f>
        <v>5.7827356967314003E+21</v>
      </c>
      <c r="T489" s="5">
        <f t="shared" si="95"/>
        <v>85789.121369834145</v>
      </c>
      <c r="U489" s="5">
        <f t="shared" si="96"/>
        <v>95560.015893292133</v>
      </c>
      <c r="V489" s="5">
        <f t="shared" si="89"/>
        <v>105661.1863923491</v>
      </c>
      <c r="W489" s="87">
        <f t="shared" si="90"/>
        <v>1.2316385190244241</v>
      </c>
      <c r="X489" s="5">
        <f>'In离子浓度 '!M498</f>
        <v>3.019906682619076E-3</v>
      </c>
      <c r="Y489" s="85">
        <f>过饱和度!Q487</f>
        <v>5.0777258780541858E+69</v>
      </c>
      <c r="Z489" s="85">
        <f t="shared" si="97"/>
        <v>98517.118714504963</v>
      </c>
    </row>
    <row r="490" spans="6:26" x14ac:dyDescent="0.25">
      <c r="F490" s="5">
        <f>过饱和度!D488</f>
        <v>4.6953994707450315</v>
      </c>
      <c r="H490" s="5">
        <f>过饱和度!H488</f>
        <v>11616184145554.84</v>
      </c>
      <c r="I490" s="5">
        <f t="shared" si="91"/>
        <v>65359.655460083508</v>
      </c>
      <c r="J490" s="5">
        <f t="shared" si="92"/>
        <v>88161.092670966376</v>
      </c>
      <c r="K490" s="5">
        <f t="shared" ref="K490:K553" si="98">J490*W490</f>
        <v>108582.60102416118</v>
      </c>
      <c r="M490" s="5">
        <f>Gd离子浓度!M499</f>
        <v>4.805148145420636E-3</v>
      </c>
      <c r="N490" s="5">
        <f>过饱和度!K488</f>
        <v>3.5240827633020288E+22</v>
      </c>
      <c r="O490" s="5">
        <f t="shared" si="93"/>
        <v>86693.451076861864</v>
      </c>
      <c r="P490" s="5">
        <f t="shared" si="94"/>
        <v>95857.382940302574</v>
      </c>
      <c r="Q490" s="87">
        <f t="shared" ref="Q490:Q553" si="99">P490/O490</f>
        <v>1.1057050071211956</v>
      </c>
      <c r="R490" s="5">
        <f>Nd离子浓度!M499</f>
        <v>1.4017479050486229E-2</v>
      </c>
      <c r="S490" s="5">
        <f>过饱和度!N488</f>
        <v>5.7827146180783044E+21</v>
      </c>
      <c r="T490" s="5">
        <f t="shared" si="95"/>
        <v>85789.11945674516</v>
      </c>
      <c r="U490" s="5">
        <f t="shared" si="96"/>
        <v>95560.015261890963</v>
      </c>
      <c r="V490" s="5">
        <f t="shared" ref="V490:V553" si="100">U490*Q490</f>
        <v>105661.18735565071</v>
      </c>
      <c r="W490" s="87">
        <f t="shared" ref="W490:W553" si="101">V490/T490</f>
        <v>1.2316385577185582</v>
      </c>
      <c r="X490" s="5">
        <f>'In离子浓度 '!M499</f>
        <v>3.0218366751266074E-3</v>
      </c>
      <c r="Y490" s="85">
        <f>过饱和度!Q488</f>
        <v>5.0841842781232682E+69</v>
      </c>
      <c r="Z490" s="85">
        <f t="shared" si="97"/>
        <v>98517.142026473142</v>
      </c>
    </row>
    <row r="491" spans="6:26" x14ac:dyDescent="0.25">
      <c r="F491" s="5">
        <f>过饱和度!D489</f>
        <v>4.6983994707450316</v>
      </c>
      <c r="H491" s="5">
        <f>过饱和度!H489</f>
        <v>11616139234836.105</v>
      </c>
      <c r="I491" s="5">
        <f t="shared" si="91"/>
        <v>65359.648315784834</v>
      </c>
      <c r="J491" s="5">
        <f t="shared" si="92"/>
        <v>88161.08981565779</v>
      </c>
      <c r="K491" s="5">
        <f t="shared" si="98"/>
        <v>108582.60091876752</v>
      </c>
      <c r="M491" s="5">
        <f>Gd离子浓度!M500</f>
        <v>4.8051446567335693E-3</v>
      </c>
      <c r="N491" s="5">
        <f>过饱和度!K489</f>
        <v>3.5240684481003454E+22</v>
      </c>
      <c r="O491" s="5">
        <f t="shared" si="93"/>
        <v>86693.44913969675</v>
      </c>
      <c r="P491" s="5">
        <f t="shared" si="94"/>
        <v>95857.382305655701</v>
      </c>
      <c r="Q491" s="87">
        <f t="shared" si="99"/>
        <v>1.1057050245075877</v>
      </c>
      <c r="R491" s="5">
        <f>Nd离子浓度!M500</f>
        <v>1.4017474718813764E-2</v>
      </c>
      <c r="S491" s="5">
        <f>过饱和度!N489</f>
        <v>5.7826935395239865E+21</v>
      </c>
      <c r="T491" s="5">
        <f t="shared" si="95"/>
        <v>85789.117543657805</v>
      </c>
      <c r="U491" s="5">
        <f t="shared" si="96"/>
        <v>95560.014630490303</v>
      </c>
      <c r="V491" s="5">
        <f t="shared" si="100"/>
        <v>105661.18831895171</v>
      </c>
      <c r="W491" s="87">
        <f t="shared" si="101"/>
        <v>1.2316385964126635</v>
      </c>
      <c r="X491" s="5">
        <f>'In离子浓度 '!M500</f>
        <v>3.0237666670377334E-3</v>
      </c>
      <c r="Y491" s="85">
        <f>过饱和度!Q489</f>
        <v>5.0906467376124351E+69</v>
      </c>
      <c r="Z491" s="85">
        <f t="shared" si="97"/>
        <v>98517.16532292412</v>
      </c>
    </row>
    <row r="492" spans="6:26" x14ac:dyDescent="0.25">
      <c r="F492" s="5">
        <f>过饱和度!D490</f>
        <v>4.7003994707450314</v>
      </c>
      <c r="H492" s="5">
        <f>过饱和度!H490</f>
        <v>11616098605461.256</v>
      </c>
      <c r="I492" s="5">
        <f t="shared" si="91"/>
        <v>65359.641852527471</v>
      </c>
      <c r="J492" s="5">
        <f t="shared" si="92"/>
        <v>88161.08723253572</v>
      </c>
      <c r="K492" s="5">
        <f t="shared" si="98"/>
        <v>108582.6009766013</v>
      </c>
      <c r="M492" s="5">
        <f>Gd离子浓度!M501</f>
        <v>4.8051418082345754E-3</v>
      </c>
      <c r="N492" s="5">
        <f>过饱和度!K490</f>
        <v>3.5240549577457219E+22</v>
      </c>
      <c r="O492" s="5">
        <f t="shared" si="93"/>
        <v>86693.447314144214</v>
      </c>
      <c r="P492" s="5">
        <f t="shared" si="94"/>
        <v>95857.381707574925</v>
      </c>
      <c r="Q492" s="87">
        <f t="shared" si="99"/>
        <v>1.1057050408922382</v>
      </c>
      <c r="R492" s="5">
        <f>Nd离子浓度!M501</f>
        <v>1.4017471182019103E-2</v>
      </c>
      <c r="S492" s="5">
        <f>过饱和度!N490</f>
        <v>5.7826733719463804E+21</v>
      </c>
      <c r="T492" s="5">
        <f t="shared" si="95"/>
        <v>85789.115713243707</v>
      </c>
      <c r="U492" s="5">
        <f t="shared" si="96"/>
        <v>95560.014026375356</v>
      </c>
      <c r="V492" s="5">
        <f t="shared" si="100"/>
        <v>105661.18921669622</v>
      </c>
      <c r="W492" s="87">
        <f t="shared" si="101"/>
        <v>1.2316386331557065</v>
      </c>
      <c r="X492" s="5">
        <f>'In离子浓度 '!M501</f>
        <v>3.0250531879857713E-3</v>
      </c>
      <c r="Y492" s="85">
        <f>过饱和度!Q490</f>
        <v>5.0949465233840047E+69</v>
      </c>
      <c r="Z492" s="85">
        <f t="shared" si="97"/>
        <v>98517.180806493881</v>
      </c>
    </row>
    <row r="493" spans="6:26" x14ac:dyDescent="0.25">
      <c r="F493" s="5">
        <f>过饱和度!D491</f>
        <v>4.7103994707450312</v>
      </c>
      <c r="H493" s="5">
        <f>过饱和度!H491</f>
        <v>11616056457056.676</v>
      </c>
      <c r="I493" s="5">
        <f t="shared" si="91"/>
        <v>65359.635147599634</v>
      </c>
      <c r="J493" s="5">
        <f t="shared" si="92"/>
        <v>88161.084552826811</v>
      </c>
      <c r="K493" s="5">
        <f t="shared" si="98"/>
        <v>108582.59933636566</v>
      </c>
      <c r="M493" s="5">
        <f>Gd离子浓度!M502</f>
        <v>4.8051354388009646E-3</v>
      </c>
      <c r="N493" s="5">
        <f>过饱和度!K491</f>
        <v>3.5240469547890367E+22</v>
      </c>
      <c r="O493" s="5">
        <f t="shared" si="93"/>
        <v>86693.446231158261</v>
      </c>
      <c r="P493" s="5">
        <f t="shared" si="94"/>
        <v>95857.381352771059</v>
      </c>
      <c r="Q493" s="87">
        <f t="shared" si="99"/>
        <v>1.105705050612225</v>
      </c>
      <c r="R493" s="5">
        <f>Nd离子浓度!M502</f>
        <v>1.4017463273507808E-2</v>
      </c>
      <c r="S493" s="5">
        <f>过饱和度!N491</f>
        <v>5.7826646424454001E+21</v>
      </c>
      <c r="T493" s="5">
        <f t="shared" si="95"/>
        <v>85789.114920950044</v>
      </c>
      <c r="U493" s="5">
        <f t="shared" si="96"/>
        <v>95560.013764884556</v>
      </c>
      <c r="V493" s="5">
        <f t="shared" si="100"/>
        <v>105661.18985640659</v>
      </c>
      <c r="W493" s="87">
        <f t="shared" si="101"/>
        <v>1.2316386519871148</v>
      </c>
      <c r="X493" s="5">
        <f>'In离子浓度 '!M502</f>
        <v>3.0314878986971217E-3</v>
      </c>
      <c r="Y493" s="85">
        <f>过饱和度!Q491</f>
        <v>5.1166352279608586E+69</v>
      </c>
      <c r="Z493" s="85">
        <f t="shared" si="97"/>
        <v>98517.258705401488</v>
      </c>
    </row>
    <row r="494" spans="6:26" x14ac:dyDescent="0.25">
      <c r="F494" s="5">
        <f>过饱和度!D492</f>
        <v>4.7403994707450314</v>
      </c>
      <c r="H494" s="5">
        <f>过饱和度!H492</f>
        <v>11616095161229.145</v>
      </c>
      <c r="I494" s="5">
        <f t="shared" si="91"/>
        <v>65359.641304623314</v>
      </c>
      <c r="J494" s="5">
        <f t="shared" si="92"/>
        <v>88161.087013558921</v>
      </c>
      <c r="K494" s="5">
        <f t="shared" si="98"/>
        <v>108582.59243652859</v>
      </c>
      <c r="M494" s="5">
        <f>Gd离子浓度!M503</f>
        <v>4.80512440663296E-3</v>
      </c>
      <c r="N494" s="5">
        <f>过饱和度!K492</f>
        <v>3.5240839276065358E+22</v>
      </c>
      <c r="O494" s="5">
        <f t="shared" si="93"/>
        <v>86693.451234417778</v>
      </c>
      <c r="P494" s="5">
        <f t="shared" si="94"/>
        <v>95857.382991920458</v>
      </c>
      <c r="Q494" s="87">
        <f t="shared" si="99"/>
        <v>1.1057050057071041</v>
      </c>
      <c r="R494" s="5">
        <f>Nd离子浓度!M503</f>
        <v>1.4017449575572159E-2</v>
      </c>
      <c r="S494" s="5">
        <f>过饱和度!N492</f>
        <v>5.782732937466638E+21</v>
      </c>
      <c r="T494" s="5">
        <f t="shared" si="95"/>
        <v>85789.121119404939</v>
      </c>
      <c r="U494" s="5">
        <f t="shared" si="96"/>
        <v>95560.015810639801</v>
      </c>
      <c r="V494" s="5">
        <f t="shared" si="100"/>
        <v>105661.18782727444</v>
      </c>
      <c r="W494" s="87">
        <f t="shared" si="101"/>
        <v>1.2316385393459237</v>
      </c>
      <c r="X494" s="5">
        <f>'In离子浓度 '!M503</f>
        <v>3.0507941805814616E-3</v>
      </c>
      <c r="Y494" s="85">
        <f>过饱和度!Q492</f>
        <v>5.1821467147312414E+69</v>
      </c>
      <c r="Z494" s="85">
        <f t="shared" si="97"/>
        <v>98517.491975667101</v>
      </c>
    </row>
    <row r="495" spans="6:26" x14ac:dyDescent="0.25">
      <c r="F495" s="5">
        <f>过饱和度!D493</f>
        <v>4.7703994707450317</v>
      </c>
      <c r="H495" s="5">
        <f>过饱和度!H493</f>
        <v>11616133864403.98</v>
      </c>
      <c r="I495" s="5">
        <f t="shared" si="91"/>
        <v>65359.647461466295</v>
      </c>
      <c r="J495" s="5">
        <f t="shared" si="92"/>
        <v>88161.08947421865</v>
      </c>
      <c r="K495" s="5">
        <f t="shared" si="98"/>
        <v>108582.58553673842</v>
      </c>
      <c r="M495" s="5">
        <f>Gd离子浓度!M504</f>
        <v>4.8051133744902857E-3</v>
      </c>
      <c r="N495" s="5">
        <f>过饱和度!K493</f>
        <v>3.5241209002992593E+22</v>
      </c>
      <c r="O495" s="5">
        <f t="shared" si="93"/>
        <v>86693.456237605191</v>
      </c>
      <c r="P495" s="5">
        <f t="shared" si="94"/>
        <v>95857.384631046167</v>
      </c>
      <c r="Q495" s="87">
        <f t="shared" si="99"/>
        <v>1.1057049608026346</v>
      </c>
      <c r="R495" s="5">
        <f>Nd离子浓度!M504</f>
        <v>1.4017435877649899E-2</v>
      </c>
      <c r="S495" s="5">
        <f>过饱和度!N493</f>
        <v>5.7828012324531974E+21</v>
      </c>
      <c r="T495" s="5">
        <f t="shared" si="95"/>
        <v>85789.127317779552</v>
      </c>
      <c r="U495" s="5">
        <f t="shared" si="96"/>
        <v>95560.017856368446</v>
      </c>
      <c r="V495" s="5">
        <f t="shared" si="100"/>
        <v>105661.18579817493</v>
      </c>
      <c r="W495" s="87">
        <f t="shared" si="101"/>
        <v>1.2316384267062821</v>
      </c>
      <c r="X495" s="5">
        <f>'In离子浓度 '!M504</f>
        <v>3.0701004435996055E-3</v>
      </c>
      <c r="Y495" s="85">
        <f>过饱和度!Q493</f>
        <v>5.2480765539550312E+69</v>
      </c>
      <c r="Z495" s="85">
        <f t="shared" si="97"/>
        <v>98517.723722719311</v>
      </c>
    </row>
    <row r="496" spans="6:26" x14ac:dyDescent="0.25">
      <c r="F496" s="5">
        <f>过饱和度!D494</f>
        <v>4.7903994707450313</v>
      </c>
      <c r="H496" s="5">
        <f>过饱和度!H494</f>
        <v>11616125864428.635</v>
      </c>
      <c r="I496" s="5">
        <f t="shared" si="91"/>
        <v>65359.64618884401</v>
      </c>
      <c r="J496" s="5">
        <f t="shared" si="92"/>
        <v>88161.088965599163</v>
      </c>
      <c r="K496" s="5">
        <f t="shared" si="98"/>
        <v>108582.5813419723</v>
      </c>
      <c r="M496" s="5">
        <f>Gd离子浓度!M505</f>
        <v>4.8051043668041905E-3</v>
      </c>
      <c r="N496" s="5">
        <f>过饱和度!K494</f>
        <v>3.5241330672078347E+22</v>
      </c>
      <c r="O496" s="5">
        <f t="shared" si="93"/>
        <v>86693.457884033211</v>
      </c>
      <c r="P496" s="5">
        <f t="shared" si="94"/>
        <v>95857.385170442794</v>
      </c>
      <c r="Q496" s="87">
        <f t="shared" si="99"/>
        <v>1.1057049460256603</v>
      </c>
      <c r="R496" s="5">
        <f>Nd离子浓度!M505</f>
        <v>1.4017424693354133E-2</v>
      </c>
      <c r="S496" s="5">
        <f>过饱和度!N494</f>
        <v>5.7828274238687019E+21</v>
      </c>
      <c r="T496" s="5">
        <f t="shared" si="95"/>
        <v>85789.129694861898</v>
      </c>
      <c r="U496" s="5">
        <f t="shared" si="96"/>
        <v>95560.018640907219</v>
      </c>
      <c r="V496" s="5">
        <f t="shared" si="100"/>
        <v>105661.18525355541</v>
      </c>
      <c r="W496" s="87">
        <f t="shared" si="101"/>
        <v>1.2316383862311602</v>
      </c>
      <c r="X496" s="5">
        <f>'In离子浓度 '!M505</f>
        <v>3.08297082583525E-3</v>
      </c>
      <c r="Y496" s="85">
        <f>过饱和度!Q494</f>
        <v>5.2922268245876973E+69</v>
      </c>
      <c r="Z496" s="85">
        <f t="shared" si="97"/>
        <v>98517.877261601083</v>
      </c>
    </row>
    <row r="497" spans="6:26" x14ac:dyDescent="0.25">
      <c r="F497" s="5">
        <f>过饱和度!D495</f>
        <v>4.840399470745032</v>
      </c>
      <c r="H497" s="5">
        <f>过饱和度!H495</f>
        <v>11616275118236.396</v>
      </c>
      <c r="I497" s="5">
        <f t="shared" si="91"/>
        <v>65359.669931727512</v>
      </c>
      <c r="J497" s="5">
        <f t="shared" si="92"/>
        <v>88161.098454739782</v>
      </c>
      <c r="K497" s="5">
        <f t="shared" si="98"/>
        <v>108582.5688268463</v>
      </c>
      <c r="M497" s="5">
        <f>Gd离子浓度!M506</f>
        <v>4.8050901244286381E-3</v>
      </c>
      <c r="N497" s="5">
        <f>过饱和度!K495</f>
        <v>3.5242259834662843E+22</v>
      </c>
      <c r="O497" s="5">
        <f t="shared" si="93"/>
        <v>86693.470457278949</v>
      </c>
      <c r="P497" s="5">
        <f t="shared" si="94"/>
        <v>95857.389289642582</v>
      </c>
      <c r="Q497" s="87">
        <f t="shared" si="99"/>
        <v>1.1057048331786354</v>
      </c>
      <c r="R497" s="5">
        <f>Nd离子浓度!M506</f>
        <v>1.4017407009443926E-2</v>
      </c>
      <c r="S497" s="5">
        <f>过饱和度!N495</f>
        <v>5.7829897374246602E+21</v>
      </c>
      <c r="T497" s="5">
        <f t="shared" si="95"/>
        <v>85789.144425874139</v>
      </c>
      <c r="U497" s="5">
        <f t="shared" si="96"/>
        <v>95560.023502770593</v>
      </c>
      <c r="V497" s="5">
        <f t="shared" si="100"/>
        <v>105661.17984567744</v>
      </c>
      <c r="W497" s="87">
        <f t="shared" si="101"/>
        <v>1.2316381117074047</v>
      </c>
      <c r="X497" s="5">
        <f>'In离子浓度 '!M506</f>
        <v>3.1151490010945114E-3</v>
      </c>
      <c r="Y497" s="85">
        <f>过饱和度!Q495</f>
        <v>5.4035944066891559E+69</v>
      </c>
      <c r="Z497" s="85">
        <f t="shared" si="97"/>
        <v>98518.258835459987</v>
      </c>
    </row>
    <row r="498" spans="6:26" x14ac:dyDescent="0.25">
      <c r="F498" s="5">
        <f>过饱和度!D496</f>
        <v>4.8903994707450318</v>
      </c>
      <c r="H498" s="5">
        <f>过饱和度!H496</f>
        <v>11616424369655.289</v>
      </c>
      <c r="I498" s="5">
        <f t="shared" si="91"/>
        <v>65359.693673904148</v>
      </c>
      <c r="J498" s="5">
        <f t="shared" si="92"/>
        <v>88161.10794359546</v>
      </c>
      <c r="K498" s="5">
        <f t="shared" si="98"/>
        <v>108582.5563119022</v>
      </c>
      <c r="M498" s="5">
        <f>Gd离子浓度!M507</f>
        <v>4.8050758820952985E-3</v>
      </c>
      <c r="N498" s="5">
        <f>过饱和度!K496</f>
        <v>3.5243189002146538E+22</v>
      </c>
      <c r="O498" s="5">
        <f t="shared" si="93"/>
        <v>86693.483030242132</v>
      </c>
      <c r="P498" s="5">
        <f t="shared" si="94"/>
        <v>95857.393408749384</v>
      </c>
      <c r="Q498" s="87">
        <f t="shared" si="99"/>
        <v>1.1057047203341746</v>
      </c>
      <c r="R498" s="5">
        <f>Nd离子浓度!M507</f>
        <v>1.4017389325556025E-2</v>
      </c>
      <c r="S498" s="5">
        <f>过饱和度!N496</f>
        <v>5.7831520523204417E+21</v>
      </c>
      <c r="T498" s="5">
        <f t="shared" si="95"/>
        <v>85789.159156572292</v>
      </c>
      <c r="U498" s="5">
        <f t="shared" si="96"/>
        <v>95560.028364529731</v>
      </c>
      <c r="V498" s="5">
        <f t="shared" si="100"/>
        <v>105661.17443792813</v>
      </c>
      <c r="W498" s="87">
        <f t="shared" si="101"/>
        <v>1.2316378371897523</v>
      </c>
      <c r="X498" s="5">
        <f>'In离子浓度 '!M507</f>
        <v>3.1473271357588713E-3</v>
      </c>
      <c r="Y498" s="85">
        <f>过饱和度!Q496</f>
        <v>5.5161280845977314E+69</v>
      </c>
      <c r="Z498" s="85">
        <f t="shared" si="97"/>
        <v>98518.636353844544</v>
      </c>
    </row>
    <row r="499" spans="6:26" x14ac:dyDescent="0.25">
      <c r="F499" s="5">
        <f>过饱和度!D497</f>
        <v>4.9403994707450316</v>
      </c>
      <c r="H499" s="5">
        <f>过饱和度!H497</f>
        <v>11616573618685.299</v>
      </c>
      <c r="I499" s="5">
        <f t="shared" si="91"/>
        <v>65359.71741537394</v>
      </c>
      <c r="J499" s="5">
        <f t="shared" si="92"/>
        <v>88161.117432166211</v>
      </c>
      <c r="K499" s="5">
        <f t="shared" si="98"/>
        <v>108582.54379713994</v>
      </c>
      <c r="M499" s="5">
        <f>Gd离子浓度!M508</f>
        <v>4.8050616398041734E-3</v>
      </c>
      <c r="N499" s="5">
        <f>过饱和度!K497</f>
        <v>3.5244118174529155E+22</v>
      </c>
      <c r="O499" s="5">
        <f t="shared" si="93"/>
        <v>86693.49560292282</v>
      </c>
      <c r="P499" s="5">
        <f t="shared" si="94"/>
        <v>95857.397527763213</v>
      </c>
      <c r="Q499" s="87">
        <f t="shared" si="99"/>
        <v>1.1057046074922769</v>
      </c>
      <c r="R499" s="5">
        <f>Nd离子浓度!M508</f>
        <v>1.4017371641690436E-2</v>
      </c>
      <c r="S499" s="5">
        <f>过饱和度!N497</f>
        <v>5.7833143685560087E+21</v>
      </c>
      <c r="T499" s="5">
        <f t="shared" si="95"/>
        <v>85789.173886956385</v>
      </c>
      <c r="U499" s="5">
        <f t="shared" si="96"/>
        <v>95560.03322618462</v>
      </c>
      <c r="V499" s="5">
        <f t="shared" si="100"/>
        <v>105661.16903030741</v>
      </c>
      <c r="W499" s="87">
        <f t="shared" si="101"/>
        <v>1.2316375626782019</v>
      </c>
      <c r="X499" s="5">
        <f>'In离子浓度 '!M508</f>
        <v>3.1795052298283816E-3</v>
      </c>
      <c r="Y499" s="85">
        <f>过饱和度!Q497</f>
        <v>5.6298280576333395E+69</v>
      </c>
      <c r="Z499" s="85">
        <f t="shared" si="97"/>
        <v>98519.009900790072</v>
      </c>
    </row>
    <row r="500" spans="6:26" x14ac:dyDescent="0.25">
      <c r="F500" s="5">
        <f>过饱和度!D498</f>
        <v>4.9835485018151005</v>
      </c>
      <c r="H500" s="5">
        <f>过饱和度!H498</f>
        <v>11616683196477.537</v>
      </c>
      <c r="I500" s="5">
        <f t="shared" si="91"/>
        <v>65359.734846018495</v>
      </c>
      <c r="J500" s="5">
        <f t="shared" si="92"/>
        <v>88161.124398536413</v>
      </c>
      <c r="K500" s="5">
        <f t="shared" si="98"/>
        <v>108582.53322759017</v>
      </c>
      <c r="M500" s="5">
        <f>Gd离子浓度!M509</f>
        <v>4.8050484092177692E-3</v>
      </c>
      <c r="N500" s="5">
        <f>过饱和度!K498</f>
        <v>3.5244849063851651E+22</v>
      </c>
      <c r="O500" s="5">
        <f t="shared" si="93"/>
        <v>86693.505492379831</v>
      </c>
      <c r="P500" s="5">
        <f t="shared" si="94"/>
        <v>95857.400767709216</v>
      </c>
      <c r="Q500" s="87">
        <f t="shared" si="99"/>
        <v>1.1057045187327772</v>
      </c>
      <c r="R500" s="5">
        <f>Nd离子浓度!M509</f>
        <v>1.40173552139747E-2</v>
      </c>
      <c r="S500" s="5">
        <f>过饱和度!N498</f>
        <v>5.7834434490148932E+21</v>
      </c>
      <c r="T500" s="5">
        <f t="shared" si="95"/>
        <v>85789.185600844736</v>
      </c>
      <c r="U500" s="5">
        <f t="shared" si="96"/>
        <v>95560.037092266852</v>
      </c>
      <c r="V500" s="5">
        <f t="shared" si="100"/>
        <v>105661.16482319125</v>
      </c>
      <c r="W500" s="87">
        <f t="shared" si="101"/>
        <v>1.2316373454668958</v>
      </c>
      <c r="X500" s="5">
        <f>'In离子浓度 '!M509</f>
        <v>3.2072740042165199E-3</v>
      </c>
      <c r="Y500" s="85">
        <f>过饱和度!Q498</f>
        <v>5.7288648430382678E+69</v>
      </c>
      <c r="Z500" s="85">
        <f t="shared" si="97"/>
        <v>98519.329065093145</v>
      </c>
    </row>
    <row r="501" spans="6:26" x14ac:dyDescent="0.25">
      <c r="F501" s="5">
        <f>过饱和度!D499</f>
        <v>4.9835485019151005</v>
      </c>
      <c r="H501" s="5">
        <f>过饱和度!H499</f>
        <v>11616710546483.887</v>
      </c>
      <c r="I501" s="5">
        <f t="shared" si="91"/>
        <v>65359.73919658277</v>
      </c>
      <c r="J501" s="5">
        <f t="shared" si="92"/>
        <v>88161.126137292405</v>
      </c>
      <c r="K501" s="5">
        <f t="shared" si="98"/>
        <v>108582.53258273023</v>
      </c>
      <c r="M501" s="5">
        <f>Gd离子浓度!M510</f>
        <v>4.8050521846666602E-3</v>
      </c>
      <c r="N501" s="5">
        <f>过饱和度!K499</f>
        <v>3.524495968477295E+22</v>
      </c>
      <c r="O501" s="5">
        <f t="shared" si="93"/>
        <v>86693.506989141475</v>
      </c>
      <c r="P501" s="5">
        <f t="shared" si="94"/>
        <v>95857.401258072496</v>
      </c>
      <c r="Q501" s="87">
        <f t="shared" si="99"/>
        <v>1.1057045052990973</v>
      </c>
      <c r="R501" s="5">
        <f>Nd离子浓度!M510</f>
        <v>1.4017366227525222E-2</v>
      </c>
      <c r="S501" s="5">
        <f>过饱和度!N499</f>
        <v>5.7834616010664575E+21</v>
      </c>
      <c r="T501" s="5">
        <f t="shared" si="95"/>
        <v>85789.187248098358</v>
      </c>
      <c r="U501" s="5">
        <f t="shared" si="96"/>
        <v>95560.037635930712</v>
      </c>
      <c r="V501" s="5">
        <f t="shared" si="100"/>
        <v>105661.16414059988</v>
      </c>
      <c r="W501" s="87">
        <f t="shared" si="101"/>
        <v>1.2316373138613925</v>
      </c>
      <c r="X501" s="5">
        <f>'In离子浓度 '!M510</f>
        <v>3.2072740040355687E-3</v>
      </c>
      <c r="Y501" s="85">
        <f>过饱和度!Q499</f>
        <v>5.7288918014702694E+69</v>
      </c>
      <c r="Z501" s="85">
        <f t="shared" si="97"/>
        <v>98519.329151204438</v>
      </c>
    </row>
    <row r="502" spans="6:26" x14ac:dyDescent="0.25">
      <c r="F502" s="5">
        <f>过饱和度!D500</f>
        <v>4.9835485022151005</v>
      </c>
      <c r="H502" s="5">
        <f>过饱和度!H500</f>
        <v>11616792613276.467</v>
      </c>
      <c r="I502" s="5">
        <f t="shared" si="91"/>
        <v>65359.7522508779</v>
      </c>
      <c r="J502" s="5">
        <f t="shared" si="92"/>
        <v>88161.131354599958</v>
      </c>
      <c r="K502" s="5">
        <f t="shared" si="98"/>
        <v>108582.53064795556</v>
      </c>
      <c r="M502" s="5">
        <f>Gd离子浓度!M511</f>
        <v>4.8050635118209268E-3</v>
      </c>
      <c r="N502" s="5">
        <f>过饱和度!K500</f>
        <v>3.5245291610089137E+22</v>
      </c>
      <c r="O502" s="5">
        <f t="shared" si="93"/>
        <v>86693.511480243105</v>
      </c>
      <c r="P502" s="5">
        <f t="shared" si="94"/>
        <v>95857.402729429901</v>
      </c>
      <c r="Q502" s="87">
        <f t="shared" si="99"/>
        <v>1.1057044649907299</v>
      </c>
      <c r="R502" s="5">
        <f>Nd离子浓度!M511</f>
        <v>1.4017399269179536E-2</v>
      </c>
      <c r="S502" s="5">
        <f>过饱和度!N500</f>
        <v>5.7835160669272429E+21</v>
      </c>
      <c r="T502" s="5">
        <f t="shared" si="95"/>
        <v>85789.192190707327</v>
      </c>
      <c r="U502" s="5">
        <f t="shared" si="96"/>
        <v>95560.039267202126</v>
      </c>
      <c r="V502" s="5">
        <f t="shared" si="100"/>
        <v>105661.16209243487</v>
      </c>
      <c r="W502" s="87">
        <f t="shared" si="101"/>
        <v>1.231637219028157</v>
      </c>
      <c r="X502" s="5">
        <f>'In离子浓度 '!M511</f>
        <v>3.2072740037221519E-3</v>
      </c>
      <c r="Y502" s="85">
        <f>过饱和度!Q500</f>
        <v>5.7289726961217717E+69</v>
      </c>
      <c r="Z502" s="85">
        <f t="shared" si="97"/>
        <v>98519.32940959766</v>
      </c>
    </row>
    <row r="503" spans="6:26" x14ac:dyDescent="0.25">
      <c r="F503" s="5">
        <f>过饱和度!D501</f>
        <v>4.9835485026151005</v>
      </c>
      <c r="H503" s="5">
        <f>过饱和度!H501</f>
        <v>11616902040297.951</v>
      </c>
      <c r="I503" s="5">
        <f t="shared" si="91"/>
        <v>65359.769657187724</v>
      </c>
      <c r="J503" s="5">
        <f t="shared" si="92"/>
        <v>88161.13831124187</v>
      </c>
      <c r="K503" s="5">
        <f t="shared" si="98"/>
        <v>108582.528068215</v>
      </c>
      <c r="M503" s="5">
        <f>Gd离子浓度!M512</f>
        <v>4.8050786148903452E-3</v>
      </c>
      <c r="N503" s="5">
        <f>过饱和度!K501</f>
        <v>3.5245734195706825E+22</v>
      </c>
      <c r="O503" s="5">
        <f t="shared" si="93"/>
        <v>86693.51746856008</v>
      </c>
      <c r="P503" s="5">
        <f t="shared" si="94"/>
        <v>95857.404691299133</v>
      </c>
      <c r="Q503" s="87">
        <f t="shared" si="99"/>
        <v>1.1057044112446168</v>
      </c>
      <c r="R503" s="5">
        <f>Nd离子浓度!M512</f>
        <v>1.4017443324963311E-2</v>
      </c>
      <c r="S503" s="5">
        <f>过饱和度!N501</f>
        <v>5.7835886909792631E+21</v>
      </c>
      <c r="T503" s="5">
        <f t="shared" si="95"/>
        <v>85789.198781039871</v>
      </c>
      <c r="U503" s="5">
        <f t="shared" si="96"/>
        <v>95560.041442292379</v>
      </c>
      <c r="V503" s="5">
        <f t="shared" si="100"/>
        <v>105661.15936146108</v>
      </c>
      <c r="W503" s="87">
        <f t="shared" si="101"/>
        <v>1.2316370925801567</v>
      </c>
      <c r="X503" s="5">
        <f>'In离子浓度 '!M512</f>
        <v>3.2072740033602496E-3</v>
      </c>
      <c r="Y503" s="85">
        <f>过饱和度!Q501</f>
        <v>5.7290805617061236E+69</v>
      </c>
      <c r="Z503" s="85">
        <f t="shared" si="97"/>
        <v>98519.329754135528</v>
      </c>
    </row>
    <row r="504" spans="6:26" x14ac:dyDescent="0.25">
      <c r="F504" s="5">
        <f>过饱和度!D502</f>
        <v>4.9835485028151005</v>
      </c>
      <c r="H504" s="5">
        <f>过饱和度!H502</f>
        <v>11616956748670.828</v>
      </c>
      <c r="I504" s="5">
        <f t="shared" si="91"/>
        <v>65359.778359459509</v>
      </c>
      <c r="J504" s="5">
        <f t="shared" si="92"/>
        <v>88161.141789209389</v>
      </c>
      <c r="K504" s="5">
        <f t="shared" si="98"/>
        <v>108582.52677841252</v>
      </c>
      <c r="M504" s="5">
        <f>Gd离子浓度!M513</f>
        <v>4.8050861661612255E-3</v>
      </c>
      <c r="N504" s="5">
        <f>过饱和度!K502</f>
        <v>3.5245955470154038E+22</v>
      </c>
      <c r="O504" s="5">
        <f t="shared" si="93"/>
        <v>86693.520462440458</v>
      </c>
      <c r="P504" s="5">
        <f t="shared" si="94"/>
        <v>95857.405672142588</v>
      </c>
      <c r="Q504" s="87">
        <f t="shared" si="99"/>
        <v>1.1057043843740586</v>
      </c>
      <c r="R504" s="5">
        <f>Nd离子浓度!M513</f>
        <v>1.4017465352527613E-2</v>
      </c>
      <c r="S504" s="5">
        <f>过饱和度!N502</f>
        <v>5.7836250001746365E+21</v>
      </c>
      <c r="T504" s="5">
        <f t="shared" si="95"/>
        <v>85789.202075916575</v>
      </c>
      <c r="U504" s="5">
        <f t="shared" si="96"/>
        <v>95560.042529741884</v>
      </c>
      <c r="V504" s="5">
        <f t="shared" si="100"/>
        <v>105661.15799610711</v>
      </c>
      <c r="W504" s="87">
        <f t="shared" si="101"/>
        <v>1.2316370293618706</v>
      </c>
      <c r="X504" s="5">
        <f>'In离子浓度 '!M513</f>
        <v>3.2072740031043462E-3</v>
      </c>
      <c r="Y504" s="85">
        <f>过饱和度!Q502</f>
        <v>5.7291344890168845E+69</v>
      </c>
      <c r="Z504" s="85">
        <f t="shared" si="97"/>
        <v>98519.329926384453</v>
      </c>
    </row>
    <row r="505" spans="6:26" x14ac:dyDescent="0.25">
      <c r="F505" s="5">
        <f>过饱和度!D503</f>
        <v>4.9835485118151004</v>
      </c>
      <c r="H505" s="5">
        <f>过饱和度!H503</f>
        <v>11619419508468.189</v>
      </c>
      <c r="I505" s="5">
        <f t="shared" si="91"/>
        <v>65360.170056675357</v>
      </c>
      <c r="J505" s="5">
        <f t="shared" si="92"/>
        <v>88161.298335372267</v>
      </c>
      <c r="K505" s="5">
        <f t="shared" si="98"/>
        <v>108582.46873101428</v>
      </c>
      <c r="M505" s="5">
        <f>Gd离子浓度!M514</f>
        <v>4.805426007808743E-3</v>
      </c>
      <c r="N505" s="5">
        <f>过饱和度!K503</f>
        <v>3.5255916503085202E+22</v>
      </c>
      <c r="O505" s="5">
        <f t="shared" si="93"/>
        <v>86693.655216404964</v>
      </c>
      <c r="P505" s="5">
        <f t="shared" si="94"/>
        <v>95857.449819688627</v>
      </c>
      <c r="Q505" s="87">
        <f t="shared" si="99"/>
        <v>1.1057031749371851</v>
      </c>
      <c r="R505" s="5">
        <f>Nd离子浓度!M514</f>
        <v>1.4018456635649672E-2</v>
      </c>
      <c r="S505" s="5">
        <f>过饱和度!N503</f>
        <v>5.7852594944355263E+21</v>
      </c>
      <c r="T505" s="5">
        <f t="shared" si="95"/>
        <v>85789.350375471811</v>
      </c>
      <c r="U505" s="5">
        <f t="shared" si="96"/>
        <v>95560.091474874891</v>
      </c>
      <c r="V505" s="5">
        <f t="shared" si="100"/>
        <v>105661.09654105699</v>
      </c>
      <c r="W505" s="87">
        <f t="shared" si="101"/>
        <v>1.2316341839472273</v>
      </c>
      <c r="X505" s="5">
        <f>'In离子浓度 '!M514</f>
        <v>3.2072740013876938E-3</v>
      </c>
      <c r="Y505" s="85">
        <f>过饱和度!Q503</f>
        <v>5.7315624554791919E+69</v>
      </c>
      <c r="Z505" s="85">
        <f t="shared" si="97"/>
        <v>98519.337679828997</v>
      </c>
    </row>
    <row r="506" spans="6:26" x14ac:dyDescent="0.25">
      <c r="F506" s="5">
        <f>过饱和度!D504</f>
        <v>4.9835486018151007</v>
      </c>
      <c r="H506" s="5">
        <f>过饱和度!H504</f>
        <v>11644067099278.555</v>
      </c>
      <c r="I506" s="5">
        <f t="shared" si="91"/>
        <v>65364.085315667966</v>
      </c>
      <c r="J506" s="5">
        <f t="shared" si="92"/>
        <v>88162.863076036287</v>
      </c>
      <c r="K506" s="5">
        <f t="shared" si="98"/>
        <v>108581.88847926806</v>
      </c>
      <c r="M506" s="5">
        <f>Gd离子浓度!M515</f>
        <v>4.808824465657357E-3</v>
      </c>
      <c r="N506" s="5">
        <f>过饱和度!K504</f>
        <v>3.5355646126554849E+22</v>
      </c>
      <c r="O506" s="5">
        <f t="shared" si="93"/>
        <v>86695.002165519312</v>
      </c>
      <c r="P506" s="5">
        <f t="shared" si="94"/>
        <v>95857.891099028086</v>
      </c>
      <c r="Q506" s="87">
        <f t="shared" si="99"/>
        <v>1.1056910860445548</v>
      </c>
      <c r="R506" s="5">
        <f>Nd离子浓度!M515</f>
        <v>1.402836951835394E-2</v>
      </c>
      <c r="S506" s="5">
        <f>过饱和度!N504</f>
        <v>5.8016239827557275E+21</v>
      </c>
      <c r="T506" s="5">
        <f t="shared" si="95"/>
        <v>85790.832715185199</v>
      </c>
      <c r="U506" s="5">
        <f t="shared" si="96"/>
        <v>95560.580706478548</v>
      </c>
      <c r="V506" s="5">
        <f t="shared" si="100"/>
        <v>105660.4822643946</v>
      </c>
      <c r="W506" s="87">
        <f t="shared" si="101"/>
        <v>1.2316057429489482</v>
      </c>
      <c r="X506" s="5">
        <f>'In离子浓度 '!M515</f>
        <v>3.2072739959591616E-3</v>
      </c>
      <c r="Y506" s="85">
        <f>过饱和度!Q504</f>
        <v>5.7558902789527058E+69</v>
      </c>
      <c r="Z506" s="85">
        <f t="shared" si="97"/>
        <v>98519.415183894205</v>
      </c>
    </row>
    <row r="507" spans="6:26" x14ac:dyDescent="0.25">
      <c r="F507" s="5">
        <f>过饱和度!D505</f>
        <v>4.9835495018151006</v>
      </c>
      <c r="H507" s="5">
        <f>过饱和度!H505</f>
        <v>11892465477900.273</v>
      </c>
      <c r="I507" s="5">
        <f t="shared" si="91"/>
        <v>65403.054628536018</v>
      </c>
      <c r="J507" s="5">
        <f t="shared" si="92"/>
        <v>88178.433641596348</v>
      </c>
      <c r="K507" s="5">
        <f t="shared" si="98"/>
        <v>108576.10904902895</v>
      </c>
      <c r="M507" s="5">
        <f>Gd离子浓度!M516</f>
        <v>4.8428091743393745E-3</v>
      </c>
      <c r="N507" s="5">
        <f>过饱和度!K505</f>
        <v>3.636463053282109E+22</v>
      </c>
      <c r="O507" s="5">
        <f t="shared" si="93"/>
        <v>86708.408876870075</v>
      </c>
      <c r="P507" s="5">
        <f t="shared" si="94"/>
        <v>95862.283061911265</v>
      </c>
      <c r="Q507" s="87">
        <f t="shared" si="99"/>
        <v>1.1055707780088562</v>
      </c>
      <c r="R507" s="5">
        <f>Nd离子浓度!M516</f>
        <v>1.4127498506829523E-2</v>
      </c>
      <c r="S507" s="5">
        <f>过饱和度!N505</f>
        <v>5.9671866130974324E+21</v>
      </c>
      <c r="T507" s="5">
        <f t="shared" si="95"/>
        <v>85805.586681051791</v>
      </c>
      <c r="U507" s="5">
        <f t="shared" si="96"/>
        <v>95565.449783189135</v>
      </c>
      <c r="V507" s="5">
        <f t="shared" si="100"/>
        <v>105654.36866756668</v>
      </c>
      <c r="W507" s="87">
        <f t="shared" si="101"/>
        <v>1.2313227233128172</v>
      </c>
      <c r="X507" s="5">
        <f>'In离子浓度 '!M516</f>
        <v>3.2072739787926369E-3</v>
      </c>
      <c r="Y507" s="85">
        <f>过饱和度!Q505</f>
        <v>6.0039413365211296E+69</v>
      </c>
      <c r="Z507" s="85">
        <f t="shared" si="97"/>
        <v>98520.186908452641</v>
      </c>
    </row>
    <row r="508" spans="6:26" x14ac:dyDescent="0.25">
      <c r="F508" s="5">
        <f>过饱和度!D506</f>
        <v>4.9835559886270646</v>
      </c>
      <c r="H508" s="5">
        <f>过饱和度!H506</f>
        <v>13788079230753.504</v>
      </c>
      <c r="I508" s="5">
        <f t="shared" si="91"/>
        <v>65674.459481982529</v>
      </c>
      <c r="J508" s="5">
        <f t="shared" si="92"/>
        <v>88286.695405914681</v>
      </c>
      <c r="K508" s="5">
        <f t="shared" si="98"/>
        <v>108535.6510717708</v>
      </c>
      <c r="M508" s="5">
        <f>Gd离子浓度!M517</f>
        <v>5.0877565691847034E-3</v>
      </c>
      <c r="N508" s="5">
        <f>过饱和度!K506</f>
        <v>4.4289869479794845E+22</v>
      </c>
      <c r="O508" s="5">
        <f t="shared" si="93"/>
        <v>86801.795763261471</v>
      </c>
      <c r="P508" s="5">
        <f t="shared" si="94"/>
        <v>95892.862828228623</v>
      </c>
      <c r="Q508" s="87">
        <f t="shared" si="99"/>
        <v>1.1047336288959002</v>
      </c>
      <c r="R508" s="5">
        <f>Nd离子浓度!M517</f>
        <v>1.484197784803583E-2</v>
      </c>
      <c r="S508" s="5">
        <f>过饱和度!N506</f>
        <v>7.267622864510966E+21</v>
      </c>
      <c r="T508" s="5">
        <f t="shared" si="95"/>
        <v>85908.341273732323</v>
      </c>
      <c r="U508" s="5">
        <f t="shared" si="96"/>
        <v>95599.344335560498</v>
      </c>
      <c r="V508" s="5">
        <f t="shared" si="100"/>
        <v>105611.81058789247</v>
      </c>
      <c r="W508" s="87">
        <f t="shared" si="101"/>
        <v>1.2293545541914073</v>
      </c>
      <c r="X508" s="5">
        <f>'In离子浓度 '!M517</f>
        <v>3.2072739327058133E-3</v>
      </c>
      <c r="Y508" s="85">
        <f>过饱和度!Q506</f>
        <v>8.0691712999376608E+69</v>
      </c>
      <c r="Z508" s="85">
        <f t="shared" si="97"/>
        <v>98525.577399985385</v>
      </c>
    </row>
    <row r="509" spans="6:26" x14ac:dyDescent="0.25">
      <c r="F509" s="5">
        <f>过饱和度!D507</f>
        <v>4.983558501815101</v>
      </c>
      <c r="H509" s="5">
        <f>过饱和度!H507</f>
        <v>13788076804626.701</v>
      </c>
      <c r="I509" s="5">
        <f t="shared" si="91"/>
        <v>65674.459160789294</v>
      </c>
      <c r="J509" s="5">
        <f t="shared" si="92"/>
        <v>88286.695277979088</v>
      </c>
      <c r="K509" s="5">
        <f t="shared" si="98"/>
        <v>108535.65109599732</v>
      </c>
      <c r="M509" s="5">
        <f>Gd离子浓度!M518</f>
        <v>5.0877564622709877E-3</v>
      </c>
      <c r="N509" s="5">
        <f>过饱和度!K507</f>
        <v>4.4289860016998168E+22</v>
      </c>
      <c r="O509" s="5">
        <f t="shared" si="93"/>
        <v>86801.795662580145</v>
      </c>
      <c r="P509" s="5">
        <f t="shared" si="94"/>
        <v>95892.862795272755</v>
      </c>
      <c r="Q509" s="87">
        <f t="shared" si="99"/>
        <v>1.1047336297976118</v>
      </c>
      <c r="R509" s="5">
        <f>Nd离子浓度!M518</f>
        <v>1.4841977715287417E-2</v>
      </c>
      <c r="S509" s="5">
        <f>过饱和度!N507</f>
        <v>7.2676213994584382E+21</v>
      </c>
      <c r="T509" s="5">
        <f t="shared" si="95"/>
        <v>85908.341169221865</v>
      </c>
      <c r="U509" s="5">
        <f t="shared" si="96"/>
        <v>95599.344301101271</v>
      </c>
      <c r="V509" s="5">
        <f t="shared" si="100"/>
        <v>105611.81063602724</v>
      </c>
      <c r="W509" s="87">
        <f t="shared" si="101"/>
        <v>1.2293545562472632</v>
      </c>
      <c r="X509" s="5">
        <f>'In离子浓度 '!M518</f>
        <v>3.2072755216131974E-3</v>
      </c>
      <c r="Y509" s="85">
        <f>过饱和度!Q507</f>
        <v>8.069176186067886E+69</v>
      </c>
      <c r="Z509" s="85">
        <f t="shared" si="97"/>
        <v>98525.577410996295</v>
      </c>
    </row>
    <row r="510" spans="6:26" x14ac:dyDescent="0.25">
      <c r="F510" s="5">
        <f>过饱和度!D508</f>
        <v>4.9835685018151006</v>
      </c>
      <c r="H510" s="5">
        <f>过饱和度!H508</f>
        <v>13788072014376.031</v>
      </c>
      <c r="I510" s="5">
        <f t="shared" si="91"/>
        <v>65674.458526611168</v>
      </c>
      <c r="J510" s="5">
        <f t="shared" si="92"/>
        <v>88286.695025377412</v>
      </c>
      <c r="K510" s="5">
        <f t="shared" si="98"/>
        <v>108535.65114282447</v>
      </c>
      <c r="M510" s="5">
        <f>Gd离子浓度!M519</f>
        <v>5.0877562490053325E-3</v>
      </c>
      <c r="N510" s="5">
        <f>过饱和度!K508</f>
        <v>4.4289841378450817E+22</v>
      </c>
      <c r="O510" s="5">
        <f t="shared" si="93"/>
        <v>86801.795464271563</v>
      </c>
      <c r="P510" s="5">
        <f t="shared" si="94"/>
        <v>95892.862730360706</v>
      </c>
      <c r="Q510" s="87">
        <f t="shared" si="99"/>
        <v>1.1047336315736822</v>
      </c>
      <c r="R510" s="5">
        <f>Nd离子浓度!M519</f>
        <v>1.4841977450488113E-2</v>
      </c>
      <c r="S510" s="5">
        <f>过饱和度!N508</f>
        <v>7.2676185159943785E+21</v>
      </c>
      <c r="T510" s="5">
        <f t="shared" si="95"/>
        <v>85908.34096352807</v>
      </c>
      <c r="U510" s="5">
        <f t="shared" si="96"/>
        <v>95599.344233279829</v>
      </c>
      <c r="V510" s="5">
        <f t="shared" si="100"/>
        <v>105611.81073089378</v>
      </c>
      <c r="W510" s="87">
        <f t="shared" si="101"/>
        <v>1.2293545602950324</v>
      </c>
      <c r="X510" s="5">
        <f>'In离子浓度 '!M519</f>
        <v>3.2072819008123524E-3</v>
      </c>
      <c r="Y510" s="85">
        <f>过饱和度!Q508</f>
        <v>8.069202169856442E+69</v>
      </c>
      <c r="Z510" s="85">
        <f t="shared" si="97"/>
        <v>98525.577469550728</v>
      </c>
    </row>
    <row r="511" spans="6:26" x14ac:dyDescent="0.25">
      <c r="F511" s="5">
        <f>过饱和度!D509</f>
        <v>4.9835985018151003</v>
      </c>
      <c r="H511" s="5">
        <f>过饱和度!H509</f>
        <v>13788063842654.67</v>
      </c>
      <c r="I511" s="5">
        <f t="shared" si="91"/>
        <v>65674.457444761851</v>
      </c>
      <c r="J511" s="5">
        <f t="shared" si="92"/>
        <v>88286.694594462271</v>
      </c>
      <c r="K511" s="5">
        <f t="shared" si="98"/>
        <v>108535.65122012144</v>
      </c>
      <c r="M511" s="5">
        <f>Gd离子浓度!M520</f>
        <v>5.0877558796183992E-3</v>
      </c>
      <c r="N511" s="5">
        <f>过饱和度!K509</f>
        <v>4.4289809698962371E+22</v>
      </c>
      <c r="O511" s="5">
        <f t="shared" si="93"/>
        <v>86801.795127211022</v>
      </c>
      <c r="P511" s="5">
        <f t="shared" si="94"/>
        <v>95892.862620031185</v>
      </c>
      <c r="Q511" s="87">
        <f t="shared" si="99"/>
        <v>1.1047336345924286</v>
      </c>
      <c r="R511" s="5">
        <f>Nd离子浓度!M520</f>
        <v>1.484197699184227E-2</v>
      </c>
      <c r="S511" s="5">
        <f>过饱和度!N509</f>
        <v>7.2676136207047417E+21</v>
      </c>
      <c r="T511" s="5">
        <f t="shared" si="95"/>
        <v>85908.340614319139</v>
      </c>
      <c r="U511" s="5">
        <f t="shared" si="96"/>
        <v>95599.344118138528</v>
      </c>
      <c r="V511" s="5">
        <f t="shared" si="100"/>
        <v>105611.81089228348</v>
      </c>
      <c r="W511" s="87">
        <f t="shared" si="101"/>
        <v>1.2293545671708641</v>
      </c>
      <c r="X511" s="5">
        <f>'In离子浓度 '!M520</f>
        <v>3.2073011109636728E-3</v>
      </c>
      <c r="Y511" s="85">
        <f>过饱和度!Q509</f>
        <v>8.0692884599581746E+69</v>
      </c>
      <c r="Z511" s="85">
        <f t="shared" si="97"/>
        <v>98525.577664003955</v>
      </c>
    </row>
    <row r="512" spans="6:26" x14ac:dyDescent="0.25">
      <c r="F512" s="5">
        <f>过饱和度!D510</f>
        <v>4.983628501815101</v>
      </c>
      <c r="H512" s="5">
        <f>过饱和度!H510</f>
        <v>13788055670938.211</v>
      </c>
      <c r="I512" s="5">
        <f t="shared" si="91"/>
        <v>65674.456362912475</v>
      </c>
      <c r="J512" s="5">
        <f t="shared" si="92"/>
        <v>88286.694163547101</v>
      </c>
      <c r="K512" s="5">
        <f t="shared" si="98"/>
        <v>108535.65129741836</v>
      </c>
      <c r="M512" s="5">
        <f>Gd离子浓度!M521</f>
        <v>5.0877555102314918E-3</v>
      </c>
      <c r="N512" s="5">
        <f>过饱和度!K510</f>
        <v>4.4289778019496876E+22</v>
      </c>
      <c r="O512" s="5">
        <f t="shared" si="93"/>
        <v>86801.794790150481</v>
      </c>
      <c r="P512" s="5">
        <f t="shared" si="94"/>
        <v>95892.862509701677</v>
      </c>
      <c r="Q512" s="87">
        <f t="shared" si="99"/>
        <v>1.1047336376111749</v>
      </c>
      <c r="R512" s="5">
        <f>Nd离子浓度!M521</f>
        <v>1.4841976533196442E-2</v>
      </c>
      <c r="S512" s="5">
        <f>过饱和度!N510</f>
        <v>7.2676087254184498E+21</v>
      </c>
      <c r="T512" s="5">
        <f t="shared" si="95"/>
        <v>85908.340265110222</v>
      </c>
      <c r="U512" s="5">
        <f t="shared" si="96"/>
        <v>95599.344002997226</v>
      </c>
      <c r="V512" s="5">
        <f t="shared" si="100"/>
        <v>105611.81105367318</v>
      </c>
      <c r="W512" s="87">
        <f t="shared" si="101"/>
        <v>1.2293545740466958</v>
      </c>
      <c r="X512" s="5">
        <f>'In离子浓度 '!M521</f>
        <v>3.2073203211143999E-3</v>
      </c>
      <c r="Y512" s="85">
        <f>过饱和度!Q510</f>
        <v>8.0693747504008339E+69</v>
      </c>
      <c r="Z512" s="85">
        <f t="shared" si="97"/>
        <v>98525.577858455843</v>
      </c>
    </row>
    <row r="513" spans="6:26" x14ac:dyDescent="0.25">
      <c r="F513" s="5">
        <f>过饱和度!D511</f>
        <v>4.9836485018151002</v>
      </c>
      <c r="H513" s="5">
        <f>过饱和度!H511</f>
        <v>13788048954368.346</v>
      </c>
      <c r="I513" s="5">
        <f t="shared" si="91"/>
        <v>65674.455473708716</v>
      </c>
      <c r="J513" s="5">
        <f t="shared" si="92"/>
        <v>88286.693809365257</v>
      </c>
      <c r="K513" s="5">
        <f t="shared" si="98"/>
        <v>108535.65136188171</v>
      </c>
      <c r="M513" s="5">
        <f>Gd离子浓度!M522</f>
        <v>5.0877552086283657E-3</v>
      </c>
      <c r="N513" s="5">
        <f>过饱和度!K511</f>
        <v>4.4289751939431348E+22</v>
      </c>
      <c r="O513" s="5">
        <f t="shared" si="93"/>
        <v>86801.794512665772</v>
      </c>
      <c r="P513" s="5">
        <f t="shared" si="94"/>
        <v>95892.862418873032</v>
      </c>
      <c r="Q513" s="87">
        <f t="shared" si="99"/>
        <v>1.1047336400963546</v>
      </c>
      <c r="R513" s="5">
        <f>Nd离子浓度!M522</f>
        <v>1.4841976158713698E-2</v>
      </c>
      <c r="S513" s="5">
        <f>过饱和度!N511</f>
        <v>7.2676046933358815E+21</v>
      </c>
      <c r="T513" s="5">
        <f t="shared" si="95"/>
        <v>85908.339977478405</v>
      </c>
      <c r="U513" s="5">
        <f t="shared" si="96"/>
        <v>95599.34390815915</v>
      </c>
      <c r="V513" s="5">
        <f t="shared" si="100"/>
        <v>105611.81118648392</v>
      </c>
      <c r="W513" s="87">
        <f t="shared" si="101"/>
        <v>1.2293545797086864</v>
      </c>
      <c r="X513" s="5">
        <f>'In离子浓度 '!M522</f>
        <v>3.2073331130312243E-3</v>
      </c>
      <c r="Y513" s="85">
        <f>过饱和度!Q511</f>
        <v>8.0694305708431774E+69</v>
      </c>
      <c r="Z513" s="85">
        <f t="shared" si="97"/>
        <v>98525.577984243733</v>
      </c>
    </row>
    <row r="514" spans="6:26" x14ac:dyDescent="0.25">
      <c r="F514" s="5">
        <f>过饱和度!D512</f>
        <v>4.9837485018151009</v>
      </c>
      <c r="H514" s="5">
        <f>过饱和度!H512</f>
        <v>13788034481646.143</v>
      </c>
      <c r="I514" s="5">
        <f t="shared" si="91"/>
        <v>65674.453557669724</v>
      </c>
      <c r="J514" s="5">
        <f t="shared" si="92"/>
        <v>88286.693046181113</v>
      </c>
      <c r="K514" s="5">
        <f t="shared" si="98"/>
        <v>108535.65148941506</v>
      </c>
      <c r="M514" s="5">
        <f>Gd离子浓度!M523</f>
        <v>5.0877545342233148E-3</v>
      </c>
      <c r="N514" s="5">
        <f>过饱和度!K512</f>
        <v>4.4289696253335952E+22</v>
      </c>
      <c r="O514" s="5">
        <f t="shared" si="93"/>
        <v>86801.793920180498</v>
      </c>
      <c r="P514" s="5">
        <f t="shared" si="94"/>
        <v>95892.862224935714</v>
      </c>
      <c r="Q514" s="87">
        <f t="shared" si="99"/>
        <v>1.104733645402709</v>
      </c>
      <c r="R514" s="5">
        <f>Nd离子浓度!M523</f>
        <v>1.4841975321344856E-2</v>
      </c>
      <c r="S514" s="5">
        <f>过饱和度!N512</f>
        <v>7.2675961090023243E+21</v>
      </c>
      <c r="T514" s="5">
        <f t="shared" si="95"/>
        <v>85908.339365107575</v>
      </c>
      <c r="U514" s="5">
        <f t="shared" si="96"/>
        <v>95599.343706247993</v>
      </c>
      <c r="V514" s="5">
        <f t="shared" si="100"/>
        <v>105611.81147070987</v>
      </c>
      <c r="W514" s="87">
        <f t="shared" si="101"/>
        <v>1.2293545917802369</v>
      </c>
      <c r="X514" s="5">
        <f>'In离子浓度 '!M523</f>
        <v>3.2073972962836598E-3</v>
      </c>
      <c r="Y514" s="85">
        <f>过饱和度!Q512</f>
        <v>8.0697353823696088E+69</v>
      </c>
      <c r="Z514" s="85">
        <f t="shared" si="97"/>
        <v>98525.578671101917</v>
      </c>
    </row>
    <row r="515" spans="6:26" x14ac:dyDescent="0.25">
      <c r="F515" s="5">
        <f>过饱和度!D513</f>
        <v>4.9840485018151011</v>
      </c>
      <c r="H515" s="5">
        <f>过饱和度!H513</f>
        <v>13788010666510.99</v>
      </c>
      <c r="I515" s="5">
        <f t="shared" si="91"/>
        <v>65674.450404787043</v>
      </c>
      <c r="J515" s="5">
        <f t="shared" si="92"/>
        <v>88286.691790345401</v>
      </c>
      <c r="K515" s="5">
        <f t="shared" si="98"/>
        <v>108535.65167220768</v>
      </c>
      <c r="M515" s="5">
        <f>Gd离子浓度!M524</f>
        <v>5.0877533661196576E-3</v>
      </c>
      <c r="N515" s="5">
        <f>过饱和度!K513</f>
        <v>4.4289605836374358E+22</v>
      </c>
      <c r="O515" s="5">
        <f t="shared" si="93"/>
        <v>86801.792958166363</v>
      </c>
      <c r="P515" s="5">
        <f t="shared" si="94"/>
        <v>95892.861910041087</v>
      </c>
      <c r="Q515" s="87">
        <f t="shared" si="99"/>
        <v>1.1047336540185997</v>
      </c>
      <c r="R515" s="5">
        <f>Nd离子浓度!M524</f>
        <v>1.4841973870979559E-2</v>
      </c>
      <c r="S515" s="5">
        <f>过饱和度!N513</f>
        <v>7.2675822306604624E+21</v>
      </c>
      <c r="T515" s="5">
        <f t="shared" si="95"/>
        <v>85908.338375082487</v>
      </c>
      <c r="U515" s="5">
        <f t="shared" si="96"/>
        <v>95599.343379816535</v>
      </c>
      <c r="V515" s="5">
        <f t="shared" si="100"/>
        <v>105611.81193376354</v>
      </c>
      <c r="W515" s="87">
        <f t="shared" si="101"/>
        <v>1.2293546113376581</v>
      </c>
      <c r="X515" s="5">
        <f>'In离子浓度 '!M524</f>
        <v>3.2075900754677004E-3</v>
      </c>
      <c r="Y515" s="85">
        <f>过饱和度!Q513</f>
        <v>8.0706762206347761E+69</v>
      </c>
      <c r="Z515" s="85">
        <f t="shared" si="97"/>
        <v>98525.580791007524</v>
      </c>
    </row>
    <row r="516" spans="6:26" x14ac:dyDescent="0.25">
      <c r="F516" s="5">
        <f>过饱和度!D514</f>
        <v>4.9843485018151004</v>
      </c>
      <c r="H516" s="5">
        <f>过饱和度!H514</f>
        <v>13787986851418.768</v>
      </c>
      <c r="I516" s="5">
        <f t="shared" si="91"/>
        <v>65674.447251904217</v>
      </c>
      <c r="J516" s="5">
        <f t="shared" si="92"/>
        <v>88286.690534509617</v>
      </c>
      <c r="K516" s="5">
        <f t="shared" si="98"/>
        <v>108535.65185500018</v>
      </c>
      <c r="M516" s="5">
        <f>Gd离子浓度!M525</f>
        <v>5.0877521980162684E-3</v>
      </c>
      <c r="N516" s="5">
        <f>过饱和度!K514</f>
        <v>4.428951541960597E+22</v>
      </c>
      <c r="O516" s="5">
        <f t="shared" si="93"/>
        <v>86801.791996152228</v>
      </c>
      <c r="P516" s="5">
        <f t="shared" si="94"/>
        <v>95892.861595146445</v>
      </c>
      <c r="Q516" s="87">
        <f t="shared" si="99"/>
        <v>1.1047336626344904</v>
      </c>
      <c r="R516" s="5">
        <f>Nd离子浓度!M525</f>
        <v>1.4841972420614403E-2</v>
      </c>
      <c r="S516" s="5">
        <f>过饱和度!N514</f>
        <v>7.2675683523465168E+21</v>
      </c>
      <c r="T516" s="5">
        <f t="shared" si="95"/>
        <v>85908.337385057399</v>
      </c>
      <c r="U516" s="5">
        <f t="shared" si="96"/>
        <v>95599.343053385062</v>
      </c>
      <c r="V516" s="5">
        <f t="shared" si="100"/>
        <v>105611.8123968172</v>
      </c>
      <c r="W516" s="87">
        <f t="shared" si="101"/>
        <v>1.2293546308950796</v>
      </c>
      <c r="X516" s="5">
        <f>'In离子浓度 '!M525</f>
        <v>3.2077828546329019E-3</v>
      </c>
      <c r="Y516" s="85">
        <f>过饱和度!Q514</f>
        <v>8.0716171101878337E+69</v>
      </c>
      <c r="Z516" s="85">
        <f t="shared" si="97"/>
        <v>98525.582910776982</v>
      </c>
    </row>
    <row r="517" spans="6:26" x14ac:dyDescent="0.25">
      <c r="F517" s="5">
        <f>过饱和度!D515</f>
        <v>4.9845485018151008</v>
      </c>
      <c r="H517" s="5">
        <f>过饱和度!H515</f>
        <v>13787966962561.584</v>
      </c>
      <c r="I517" s="5">
        <f t="shared" si="91"/>
        <v>65674.444618811613</v>
      </c>
      <c r="J517" s="5">
        <f t="shared" si="92"/>
        <v>88286.689485713257</v>
      </c>
      <c r="K517" s="5">
        <f t="shared" si="98"/>
        <v>108535.65201775667</v>
      </c>
      <c r="M517" s="5">
        <f>Gd离子浓度!M526</f>
        <v>5.0877512442640627E-3</v>
      </c>
      <c r="N517" s="5">
        <f>过饱和度!K515</f>
        <v>4.4289439455705848E+22</v>
      </c>
      <c r="O517" s="5">
        <f t="shared" si="93"/>
        <v>86801.791187911746</v>
      </c>
      <c r="P517" s="5">
        <f t="shared" si="94"/>
        <v>95892.861330586311</v>
      </c>
      <c r="Q517" s="87">
        <f t="shared" si="99"/>
        <v>1.1047336698731698</v>
      </c>
      <c r="R517" s="5">
        <f>Nd离子浓度!M526</f>
        <v>1.4841971236396329E-2</v>
      </c>
      <c r="S517" s="5">
        <f>过饱和度!N515</f>
        <v>7.2675566697678153E+21</v>
      </c>
      <c r="T517" s="5">
        <f t="shared" si="95"/>
        <v>85908.336551665998</v>
      </c>
      <c r="U517" s="5">
        <f t="shared" si="96"/>
        <v>95599.342778598933</v>
      </c>
      <c r="V517" s="5">
        <f t="shared" si="100"/>
        <v>105611.81278526472</v>
      </c>
      <c r="W517" s="87">
        <f t="shared" si="101"/>
        <v>1.2293546473426229</v>
      </c>
      <c r="X517" s="5">
        <f>'In离子浓度 '!M526</f>
        <v>3.2079113270995119E-3</v>
      </c>
      <c r="Y517" s="85">
        <f>过饱和度!Q515</f>
        <v>8.0722389994258917E+69</v>
      </c>
      <c r="Z517" s="85">
        <f t="shared" si="97"/>
        <v>98525.58431171914</v>
      </c>
    </row>
    <row r="518" spans="6:26" x14ac:dyDescent="0.25">
      <c r="F518" s="5">
        <f>过饱和度!D516</f>
        <v>4.9855485018151011</v>
      </c>
      <c r="H518" s="5">
        <f>过饱和度!H516</f>
        <v>13787927949524.613</v>
      </c>
      <c r="I518" s="5">
        <f t="shared" si="91"/>
        <v>65674.439453850515</v>
      </c>
      <c r="J518" s="5">
        <f t="shared" si="92"/>
        <v>88286.687428439356</v>
      </c>
      <c r="K518" s="5">
        <f t="shared" si="98"/>
        <v>108535.65221557968</v>
      </c>
      <c r="M518" s="5">
        <f>Gd离子浓度!M527</f>
        <v>5.0877491116097006E-3</v>
      </c>
      <c r="N518" s="5">
        <f>过饱和度!K516</f>
        <v>4.4289295902027159E+22</v>
      </c>
      <c r="O518" s="5">
        <f t="shared" si="93"/>
        <v>86801.789660525785</v>
      </c>
      <c r="P518" s="5">
        <f t="shared" si="94"/>
        <v>95892.860830629361</v>
      </c>
      <c r="Q518" s="87">
        <f t="shared" si="99"/>
        <v>1.1047336835525852</v>
      </c>
      <c r="R518" s="5">
        <f>Nd离子浓度!M527</f>
        <v>1.4841968588404423E-2</v>
      </c>
      <c r="S518" s="5">
        <f>过饱和度!N516</f>
        <v>7.2675348634577142E+21</v>
      </c>
      <c r="T518" s="5">
        <f t="shared" si="95"/>
        <v>85908.334996081772</v>
      </c>
      <c r="U518" s="5">
        <f t="shared" si="96"/>
        <v>95599.34226569107</v>
      </c>
      <c r="V518" s="5">
        <f t="shared" si="100"/>
        <v>105611.81352638124</v>
      </c>
      <c r="W518" s="87">
        <f t="shared" si="101"/>
        <v>1.2293546782299778</v>
      </c>
      <c r="X518" s="5">
        <f>'In离子浓度 '!M527</f>
        <v>3.2085543967580996E-3</v>
      </c>
      <c r="Y518" s="85">
        <f>过饱和度!Q516</f>
        <v>8.0754301256708494E+69</v>
      </c>
      <c r="Z518" s="85">
        <f t="shared" si="97"/>
        <v>98525.591498703507</v>
      </c>
    </row>
    <row r="519" spans="6:26" x14ac:dyDescent="0.25">
      <c r="F519" s="5">
        <f>过饱和度!D517</f>
        <v>4.9885485018151003</v>
      </c>
      <c r="H519" s="5">
        <f>过饱和度!H517</f>
        <v>13787872900315.688</v>
      </c>
      <c r="I519" s="5">
        <f t="shared" si="91"/>
        <v>65674.432165823629</v>
      </c>
      <c r="J519" s="5">
        <f t="shared" si="92"/>
        <v>88286.684525519449</v>
      </c>
      <c r="K519" s="5">
        <f t="shared" si="98"/>
        <v>108535.65217720215</v>
      </c>
      <c r="M519" s="5">
        <f>Gd离子浓度!M528</f>
        <v>5.087745417745539E-3</v>
      </c>
      <c r="N519" s="5">
        <f>过饱和度!K517</f>
        <v>4.4289107600491191E+22</v>
      </c>
      <c r="O519" s="5">
        <f t="shared" si="93"/>
        <v>86801.787657022578</v>
      </c>
      <c r="P519" s="5">
        <f t="shared" si="94"/>
        <v>95892.860174825662</v>
      </c>
      <c r="Q519" s="87">
        <f t="shared" si="99"/>
        <v>1.1047337014961534</v>
      </c>
      <c r="R519" s="5">
        <f>Nd离子浓度!M528</f>
        <v>1.4841964001948727E-2</v>
      </c>
      <c r="S519" s="5">
        <f>过饱和度!N517</f>
        <v>7.2675069952519926E+21</v>
      </c>
      <c r="T519" s="5">
        <f t="shared" si="95"/>
        <v>85908.33300805639</v>
      </c>
      <c r="U519" s="5">
        <f t="shared" si="96"/>
        <v>95599.341610198535</v>
      </c>
      <c r="V519" s="5">
        <f t="shared" si="100"/>
        <v>105611.81451762986</v>
      </c>
      <c r="W519" s="87">
        <f t="shared" si="101"/>
        <v>1.2293547182172153</v>
      </c>
      <c r="X519" s="5">
        <f>'In离子浓度 '!M528</f>
        <v>3.2104843309698336E-3</v>
      </c>
      <c r="Y519" s="85">
        <f>过饱和度!Q517</f>
        <v>8.0850907232609225E+69</v>
      </c>
      <c r="Z519" s="85">
        <f t="shared" si="97"/>
        <v>98525.613238469596</v>
      </c>
    </row>
    <row r="520" spans="6:26" x14ac:dyDescent="0.25">
      <c r="F520" s="5">
        <f>过饱和度!D518</f>
        <v>4.9915485018151005</v>
      </c>
      <c r="H520" s="5">
        <f>过饱和度!H518</f>
        <v>13787817851361.379</v>
      </c>
      <c r="I520" s="5">
        <f t="shared" ref="I520:I583" si="102">$D$6*EXP(-16*3.1415*($D$3)^3*$D$4^2/(3*$D$2^3*$D$5^3*(LN($H520))^2))</f>
        <v>65674.424877799291</v>
      </c>
      <c r="J520" s="5">
        <f t="shared" ref="J520:J583" si="103">$D$6*EXP(-16*3.1415*(2/3*$D$3)^3*$D$4^2/(3*$D$2^3*$D$5^3*(LN($H520))^2))</f>
        <v>88286.681622600343</v>
      </c>
      <c r="K520" s="5">
        <f t="shared" si="98"/>
        <v>108535.65213882293</v>
      </c>
      <c r="M520" s="5">
        <f>Gd离子浓度!M529</f>
        <v>5.0877417238840584E-3</v>
      </c>
      <c r="N520" s="5">
        <f>过饱和度!K518</f>
        <v>4.4288919299923588E+22</v>
      </c>
      <c r="O520" s="5">
        <f t="shared" ref="O520:O583" si="104">$D$6*EXP(-16*3.1415*$D$3^3*$D$4^2/(3*$D$2^3*$D$5^3*(LN($N520))^2))</f>
        <v>86801.78565352071</v>
      </c>
      <c r="P520" s="5">
        <f t="shared" ref="P520:P583" si="105">$D$6*EXP(-16*3.1415*(2/3*$D$3)^3*$D$4^2/(3*$D$2^3*$D$5^3*(LN($N520))^2))</f>
        <v>95892.859519022371</v>
      </c>
      <c r="Q520" s="87">
        <f t="shared" si="99"/>
        <v>1.1047337194397098</v>
      </c>
      <c r="R520" s="5">
        <f>Nd离子浓度!M529</f>
        <v>1.4841959415494446E-2</v>
      </c>
      <c r="S520" s="5">
        <f>过饱和度!N518</f>
        <v>7.2674791271806649E+21</v>
      </c>
      <c r="T520" s="5">
        <f t="shared" ref="T520:T583" si="106">$D$6*EXP(-16*3.1415*$D$3^3*$D$4^2/(3*$D$2^3*$D$5^3*(LN($S520))^2))</f>
        <v>85908.33102003258</v>
      </c>
      <c r="U520" s="5">
        <f t="shared" ref="U520:U583" si="107">$D$6*EXP(-16*3.1415*(2/3*$D$3)^3*$D$4^2/(3*$D$2^3*$D$5^3*(LN($S520))^2))</f>
        <v>95599.340954706495</v>
      </c>
      <c r="V520" s="5">
        <f t="shared" si="100"/>
        <v>105611.81550887789</v>
      </c>
      <c r="W520" s="87">
        <f t="shared" si="101"/>
        <v>1.2293547582044253</v>
      </c>
      <c r="X520" s="5">
        <f>'In离子浓度 '!M529</f>
        <v>3.2124142645851804E-3</v>
      </c>
      <c r="Y520" s="85">
        <f>过饱和度!Q518</f>
        <v>8.0947570245349421E+69</v>
      </c>
      <c r="Z520" s="85">
        <f t="shared" si="97"/>
        <v>98525.634964608238</v>
      </c>
    </row>
    <row r="521" spans="6:26" x14ac:dyDescent="0.25">
      <c r="F521" s="5">
        <f>过饱和度!D519</f>
        <v>4.9935485018151002</v>
      </c>
      <c r="H521" s="5">
        <f>过饱和度!H519</f>
        <v>13787768464843.873</v>
      </c>
      <c r="I521" s="5">
        <f t="shared" si="102"/>
        <v>65674.418339408032</v>
      </c>
      <c r="J521" s="5">
        <f t="shared" si="103"/>
        <v>88286.679018270064</v>
      </c>
      <c r="K521" s="5">
        <f t="shared" si="98"/>
        <v>108535.65224255614</v>
      </c>
      <c r="M521" s="5">
        <f>Gd离子浓度!M530</f>
        <v>5.0877387078609787E-3</v>
      </c>
      <c r="N521" s="5">
        <f>过饱和度!K519</f>
        <v>4.4288744163542508E+22</v>
      </c>
      <c r="O521" s="5">
        <f t="shared" si="104"/>
        <v>86801.783790076603</v>
      </c>
      <c r="P521" s="5">
        <f t="shared" si="105"/>
        <v>95892.858909063987</v>
      </c>
      <c r="Q521" s="87">
        <f t="shared" si="99"/>
        <v>1.1047337361288962</v>
      </c>
      <c r="R521" s="5">
        <f>Nd离子浓度!M530</f>
        <v>1.4841955670671361E-2</v>
      </c>
      <c r="S521" s="5">
        <f>过饱和度!N519</f>
        <v>7.267452863101464E+21</v>
      </c>
      <c r="T521" s="5">
        <f t="shared" si="106"/>
        <v>85908.329146425342</v>
      </c>
      <c r="U521" s="5">
        <f t="shared" si="107"/>
        <v>95599.340336939931</v>
      </c>
      <c r="V521" s="5">
        <f t="shared" si="100"/>
        <v>105611.81642188554</v>
      </c>
      <c r="W521" s="87">
        <f t="shared" si="101"/>
        <v>1.2293547956435846</v>
      </c>
      <c r="X521" s="5">
        <f>'In离子浓度 '!M530</f>
        <v>3.2137007379349292E-3</v>
      </c>
      <c r="Y521" s="85">
        <f>过饱和度!Q519</f>
        <v>8.101187260107559E+69</v>
      </c>
      <c r="Z521" s="85">
        <f t="shared" si="97"/>
        <v>98525.649402682175</v>
      </c>
    </row>
    <row r="522" spans="6:26" x14ac:dyDescent="0.25">
      <c r="F522" s="5">
        <f>过饱和度!D520</f>
        <v>5.0035485018151009</v>
      </c>
      <c r="H522" s="5">
        <f>过饱和度!H520</f>
        <v>13787712630005.336</v>
      </c>
      <c r="I522" s="5">
        <f t="shared" si="102"/>
        <v>65674.410947278913</v>
      </c>
      <c r="J522" s="5">
        <f t="shared" si="103"/>
        <v>88286.676073884169</v>
      </c>
      <c r="K522" s="5">
        <f t="shared" si="98"/>
        <v>108535.65081339402</v>
      </c>
      <c r="M522" s="5">
        <f>Gd离子浓度!M531</f>
        <v>5.0877319638323489E-3</v>
      </c>
      <c r="N522" s="5">
        <f>过饱和度!K520</f>
        <v>4.4288615607986748E+22</v>
      </c>
      <c r="O522" s="5">
        <f t="shared" si="104"/>
        <v>86801.782422245684</v>
      </c>
      <c r="P522" s="5">
        <f t="shared" si="105"/>
        <v>95892.858461333934</v>
      </c>
      <c r="Q522" s="87">
        <f t="shared" si="99"/>
        <v>1.1047337483793234</v>
      </c>
      <c r="R522" s="5">
        <f>Nd离子浓度!M531</f>
        <v>1.4841947296994503E-2</v>
      </c>
      <c r="S522" s="5">
        <f>过饱和度!N520</f>
        <v>7.2674373012015337E+21</v>
      </c>
      <c r="T522" s="5">
        <f t="shared" si="106"/>
        <v>85908.328036278821</v>
      </c>
      <c r="U522" s="5">
        <f t="shared" si="107"/>
        <v>95599.339970901958</v>
      </c>
      <c r="V522" s="5">
        <f t="shared" si="100"/>
        <v>105611.81718864379</v>
      </c>
      <c r="W522" s="87">
        <f t="shared" si="101"/>
        <v>1.2293548204551745</v>
      </c>
      <c r="X522" s="5">
        <f>'In离子浓度 '!M531</f>
        <v>3.220135342213297E-3</v>
      </c>
      <c r="Y522" s="85">
        <f>过饱和度!Q520</f>
        <v>8.133635145032989E+69</v>
      </c>
      <c r="Z522" s="85">
        <f t="shared" si="97"/>
        <v>98525.722081668253</v>
      </c>
    </row>
    <row r="523" spans="6:26" x14ac:dyDescent="0.25">
      <c r="F523" s="5">
        <f>过饱和度!D521</f>
        <v>5.0335485018151012</v>
      </c>
      <c r="H523" s="5">
        <f>过饱和度!H521</f>
        <v>13787741150248.166</v>
      </c>
      <c r="I523" s="5">
        <f t="shared" si="102"/>
        <v>65674.414723156966</v>
      </c>
      <c r="J523" s="5">
        <f t="shared" si="103"/>
        <v>88286.677577867958</v>
      </c>
      <c r="K523" s="5">
        <f t="shared" si="98"/>
        <v>108535.64452787182</v>
      </c>
      <c r="M523" s="5">
        <f>Gd离子浓度!M532</f>
        <v>5.0877202828475991E-3</v>
      </c>
      <c r="N523" s="5">
        <f>过饱和度!K521</f>
        <v>4.4288996331677653E+22</v>
      </c>
      <c r="O523" s="5">
        <f t="shared" si="104"/>
        <v>86801.786473133034</v>
      </c>
      <c r="P523" s="5">
        <f t="shared" si="105"/>
        <v>95892.859787304857</v>
      </c>
      <c r="Q523" s="87">
        <f t="shared" si="99"/>
        <v>1.1047337120991825</v>
      </c>
      <c r="R523" s="5">
        <f>Nd离子浓度!M532</f>
        <v>1.4841932793368914E-2</v>
      </c>
      <c r="S523" s="5">
        <f>过饱和度!N521</f>
        <v>7.2675093588939249E+21</v>
      </c>
      <c r="T523" s="5">
        <f t="shared" si="106"/>
        <v>85908.333176671076</v>
      </c>
      <c r="U523" s="5">
        <f t="shared" si="107"/>
        <v>95599.341665794229</v>
      </c>
      <c r="V523" s="5">
        <f t="shared" si="100"/>
        <v>105611.81559269089</v>
      </c>
      <c r="W523" s="87">
        <f t="shared" si="101"/>
        <v>1.2293547283183748</v>
      </c>
      <c r="X523" s="5">
        <f>'In离子浓度 '!M532</f>
        <v>3.2394414397504058E-3</v>
      </c>
      <c r="Y523" s="85">
        <f>过饱和度!Q521</f>
        <v>8.2316361189338691E+69</v>
      </c>
      <c r="Z523" s="85">
        <f t="shared" si="97"/>
        <v>98525.939811432327</v>
      </c>
    </row>
    <row r="524" spans="6:26" x14ac:dyDescent="0.25">
      <c r="F524" s="5">
        <f>过饱和度!D522</f>
        <v>5.0635485018151005</v>
      </c>
      <c r="H524" s="5">
        <f>过饱和度!H522</f>
        <v>13787769669474.215</v>
      </c>
      <c r="I524" s="5">
        <f t="shared" si="102"/>
        <v>65674.418498892017</v>
      </c>
      <c r="J524" s="5">
        <f t="shared" si="103"/>
        <v>88286.679081794719</v>
      </c>
      <c r="K524" s="5">
        <f t="shared" si="98"/>
        <v>108535.63824238676</v>
      </c>
      <c r="M524" s="5">
        <f>Gd离子浓度!M533</f>
        <v>5.0877086018896664E-3</v>
      </c>
      <c r="N524" s="5">
        <f>过饱和度!K522</f>
        <v>4.4289377053457953E+22</v>
      </c>
      <c r="O524" s="5">
        <f t="shared" si="104"/>
        <v>86801.790523963413</v>
      </c>
      <c r="P524" s="5">
        <f t="shared" si="105"/>
        <v>95892.861113257095</v>
      </c>
      <c r="Q524" s="87">
        <f t="shared" si="99"/>
        <v>1.1047336758195547</v>
      </c>
      <c r="R524" s="5">
        <f>Nd离子浓度!M533</f>
        <v>1.4841918289757502E-2</v>
      </c>
      <c r="S524" s="5">
        <f>过饱和度!N522</f>
        <v>7.2675814164502099E+21</v>
      </c>
      <c r="T524" s="5">
        <f t="shared" si="106"/>
        <v>85908.338316999943</v>
      </c>
      <c r="U524" s="5">
        <f t="shared" si="107"/>
        <v>95599.343360665531</v>
      </c>
      <c r="V524" s="5">
        <f t="shared" si="100"/>
        <v>105611.81399676377</v>
      </c>
      <c r="W524" s="87">
        <f t="shared" si="101"/>
        <v>1.2293546361827932</v>
      </c>
      <c r="X524" s="5">
        <f>'In离子浓度 '!M533</f>
        <v>3.2587475184214986E-3</v>
      </c>
      <c r="Y524" s="85">
        <f>过饱和度!Q522</f>
        <v>8.3302260159835198E+69</v>
      </c>
      <c r="Z524" s="85">
        <f t="shared" si="97"/>
        <v>98526.156201896971</v>
      </c>
    </row>
    <row r="525" spans="6:26" x14ac:dyDescent="0.25">
      <c r="F525" s="5">
        <f>过饱和度!D523</f>
        <v>5.083548501815101</v>
      </c>
      <c r="H525" s="5">
        <f>过饱和度!H523</f>
        <v>13787748561012.814</v>
      </c>
      <c r="I525" s="5">
        <f t="shared" si="102"/>
        <v>65674.415704288316</v>
      </c>
      <c r="J525" s="5">
        <f t="shared" si="103"/>
        <v>88286.677968665957</v>
      </c>
      <c r="K525" s="5">
        <f t="shared" si="98"/>
        <v>108535.63446102054</v>
      </c>
      <c r="M525" s="5">
        <f>Gd离子浓度!M534</f>
        <v>5.0876990644493497E-3</v>
      </c>
      <c r="N525" s="5">
        <f>过饱和度!K523</f>
        <v>4.4289474006043196E+22</v>
      </c>
      <c r="O525" s="5">
        <f t="shared" si="104"/>
        <v>86801.791555520496</v>
      </c>
      <c r="P525" s="5">
        <f t="shared" si="105"/>
        <v>95892.861450915123</v>
      </c>
      <c r="Q525" s="87">
        <f t="shared" si="99"/>
        <v>1.1047336665808305</v>
      </c>
      <c r="R525" s="5">
        <f>Nd离子浓度!M534</f>
        <v>1.4841906447619945E-2</v>
      </c>
      <c r="S525" s="5">
        <f>过饱和度!N523</f>
        <v>7.2676051508809632E+21</v>
      </c>
      <c r="T525" s="5">
        <f t="shared" si="106"/>
        <v>85908.340010117754</v>
      </c>
      <c r="U525" s="5">
        <f t="shared" si="107"/>
        <v>95599.343918921004</v>
      </c>
      <c r="V525" s="5">
        <f t="shared" si="100"/>
        <v>105611.81373027142</v>
      </c>
      <c r="W525" s="87">
        <f t="shared" si="101"/>
        <v>1.2293546088520988</v>
      </c>
      <c r="X525" s="5">
        <f>'In离子浓度 '!M534</f>
        <v>3.2716177501385542E-3</v>
      </c>
      <c r="Y525" s="85">
        <f>过饱和度!Q523</f>
        <v>8.3962236660301808E+69</v>
      </c>
      <c r="Z525" s="85">
        <f t="shared" si="97"/>
        <v>98526.299604615953</v>
      </c>
    </row>
    <row r="526" spans="6:26" x14ac:dyDescent="0.25">
      <c r="F526" s="5">
        <f>过饱和度!D524</f>
        <v>5.1335485018151008</v>
      </c>
      <c r="H526" s="5">
        <f>过饱和度!H524</f>
        <v>13787896685688.33</v>
      </c>
      <c r="I526" s="5">
        <f t="shared" si="102"/>
        <v>65674.435314799775</v>
      </c>
      <c r="J526" s="5">
        <f t="shared" si="103"/>
        <v>88286.685779799373</v>
      </c>
      <c r="K526" s="5">
        <f t="shared" si="98"/>
        <v>108535.62296000392</v>
      </c>
      <c r="M526" s="5">
        <f>Gd离子浓度!M535</f>
        <v>5.0876839844603951E-3</v>
      </c>
      <c r="N526" s="5">
        <f>过饱和度!K524</f>
        <v>4.4290501841249746E+22</v>
      </c>
      <c r="O526" s="5">
        <f t="shared" si="104"/>
        <v>86801.80249134569</v>
      </c>
      <c r="P526" s="5">
        <f t="shared" si="105"/>
        <v>95892.865030522153</v>
      </c>
      <c r="Q526" s="87">
        <f t="shared" si="99"/>
        <v>1.1047335686385413</v>
      </c>
      <c r="R526" s="5">
        <f>Nd离子浓度!M535</f>
        <v>1.4841887723571362E-2</v>
      </c>
      <c r="S526" s="5">
        <f>过饱和度!N524</f>
        <v>7.2677861847432681E+21</v>
      </c>
      <c r="T526" s="5">
        <f t="shared" si="106"/>
        <v>85908.352924145976</v>
      </c>
      <c r="U526" s="5">
        <f t="shared" si="107"/>
        <v>95599.348176939224</v>
      </c>
      <c r="V526" s="5">
        <f t="shared" si="100"/>
        <v>105611.8090710285</v>
      </c>
      <c r="W526" s="87">
        <f t="shared" si="101"/>
        <v>1.2293543698164016</v>
      </c>
      <c r="X526" s="5">
        <f>'In离子浓度 '!M535</f>
        <v>3.3037956874072179E-3</v>
      </c>
      <c r="Y526" s="85">
        <f>过饱和度!Q524</f>
        <v>8.5626458749005601E+69</v>
      </c>
      <c r="Z526" s="85">
        <f t="shared" si="97"/>
        <v>98526.65617766681</v>
      </c>
    </row>
    <row r="527" spans="6:26" x14ac:dyDescent="0.25">
      <c r="F527" s="5">
        <f>过饱和度!D525</f>
        <v>5.1835485018151006</v>
      </c>
      <c r="H527" s="5">
        <f>过饱和度!H525</f>
        <v>13788044807647.211</v>
      </c>
      <c r="I527" s="5">
        <f t="shared" si="102"/>
        <v>65674.454924725869</v>
      </c>
      <c r="J527" s="5">
        <f t="shared" si="103"/>
        <v>88286.693590697978</v>
      </c>
      <c r="K527" s="5">
        <f t="shared" si="98"/>
        <v>108535.61145913927</v>
      </c>
      <c r="M527" s="5">
        <f>Gd离子浓度!M536</f>
        <v>5.0876689045161383E-3</v>
      </c>
      <c r="N527" s="5">
        <f>过饱和度!K525</f>
        <v>4.4291529679551674E+22</v>
      </c>
      <c r="O527" s="5">
        <f t="shared" si="104"/>
        <v>86801.813426936817</v>
      </c>
      <c r="P527" s="5">
        <f t="shared" si="105"/>
        <v>95892.868610052246</v>
      </c>
      <c r="Q527" s="87">
        <f t="shared" si="99"/>
        <v>1.1047334706983696</v>
      </c>
      <c r="R527" s="5">
        <f>Nd离子浓度!M536</f>
        <v>1.4841868999546402E-2</v>
      </c>
      <c r="S527" s="5">
        <f>过饱和度!N525</f>
        <v>7.2679672197088417E+21</v>
      </c>
      <c r="T527" s="5">
        <f t="shared" si="106"/>
        <v>85908.365837913967</v>
      </c>
      <c r="U527" s="5">
        <f t="shared" si="107"/>
        <v>95599.352434871194</v>
      </c>
      <c r="V527" s="5">
        <f t="shared" si="100"/>
        <v>105611.80441189188</v>
      </c>
      <c r="W527" s="87">
        <f t="shared" si="101"/>
        <v>1.2293541307857376</v>
      </c>
      <c r="X527" s="5">
        <f>'In离子浓度 '!M536</f>
        <v>3.3359735840812802E-3</v>
      </c>
      <c r="Y527" s="85">
        <f>过饱和度!Q525</f>
        <v>8.7307098783523417E+69</v>
      </c>
      <c r="Z527" s="85">
        <f t="shared" si="97"/>
        <v>98527.009176134146</v>
      </c>
    </row>
    <row r="528" spans="6:26" x14ac:dyDescent="0.25">
      <c r="F528" s="5">
        <f>过饱和度!D526</f>
        <v>5.2335485018151005</v>
      </c>
      <c r="H528" s="5">
        <f>过饱和度!H526</f>
        <v>13788192926889.438</v>
      </c>
      <c r="I528" s="5">
        <f t="shared" si="102"/>
        <v>65674.474534066612</v>
      </c>
      <c r="J528" s="5">
        <f t="shared" si="103"/>
        <v>88286.701401361817</v>
      </c>
      <c r="K528" s="5">
        <f t="shared" si="98"/>
        <v>108535.59995842658</v>
      </c>
      <c r="M528" s="5">
        <f>Gd离子浓度!M537</f>
        <v>5.0876538246165783E-3</v>
      </c>
      <c r="N528" s="5">
        <f>过饱和度!K526</f>
        <v>4.4292557520948571E+22</v>
      </c>
      <c r="O528" s="5">
        <f t="shared" si="104"/>
        <v>86801.824362293861</v>
      </c>
      <c r="P528" s="5">
        <f t="shared" si="105"/>
        <v>95892.872189505404</v>
      </c>
      <c r="Q528" s="87">
        <f t="shared" si="99"/>
        <v>1.1047333727603152</v>
      </c>
      <c r="R528" s="5">
        <f>Nd离子浓度!M537</f>
        <v>1.4841850275545059E-2</v>
      </c>
      <c r="S528" s="5">
        <f>过饱和度!N526</f>
        <v>7.2681482557776221E+21</v>
      </c>
      <c r="T528" s="5">
        <f t="shared" si="106"/>
        <v>85908.378751421784</v>
      </c>
      <c r="U528" s="5">
        <f t="shared" si="107"/>
        <v>95599.35669271693</v>
      </c>
      <c r="V528" s="5">
        <f t="shared" si="100"/>
        <v>105611.7997528616</v>
      </c>
      <c r="W528" s="87">
        <f t="shared" si="101"/>
        <v>1.2293538917601063</v>
      </c>
      <c r="X528" s="5">
        <f>'In离子浓度 '!M537</f>
        <v>3.3681514401607943E-3</v>
      </c>
      <c r="Y528" s="85">
        <f>过饱和度!Q526</f>
        <v>8.9004159262051467E+69</v>
      </c>
      <c r="Z528" s="85">
        <f t="shared" ref="Z528:Z591" si="108">$D$6*EXP(-16*3.1415*$D$3^3*$D$4^2/(3*$D$2^3*$D$5^3*(LN($Y528)^2)))</f>
        <v>98527.358669916881</v>
      </c>
    </row>
    <row r="529" spans="6:26" x14ac:dyDescent="0.25">
      <c r="F529" s="5">
        <f>过饱和度!D527</f>
        <v>5.2766975328851693</v>
      </c>
      <c r="H529" s="5">
        <f>过饱和度!H527</f>
        <v>13788297936573.299</v>
      </c>
      <c r="I529" s="5">
        <f t="shared" si="102"/>
        <v>65674.488436044441</v>
      </c>
      <c r="J529" s="5">
        <f t="shared" si="103"/>
        <v>88286.706938705334</v>
      </c>
      <c r="K529" s="5">
        <f t="shared" si="98"/>
        <v>108535.59026615779</v>
      </c>
      <c r="M529" s="5">
        <f>Gd离子浓度!M538</f>
        <v>5.087639815921462E-3</v>
      </c>
      <c r="N529" s="5">
        <f>过饱和度!K527</f>
        <v>4.4293355337260684E+22</v>
      </c>
      <c r="O529" s="5">
        <f t="shared" si="104"/>
        <v>86801.832850195875</v>
      </c>
      <c r="P529" s="5">
        <f t="shared" si="105"/>
        <v>95892.87496783676</v>
      </c>
      <c r="Q529" s="87">
        <f t="shared" si="99"/>
        <v>1.1047332967419059</v>
      </c>
      <c r="R529" s="5">
        <f>Nd离子浓度!M538</f>
        <v>1.4841832881578233E-2</v>
      </c>
      <c r="S529" s="5">
        <f>过饱和度!N527</f>
        <v>7.2682906676642678E+21</v>
      </c>
      <c r="T529" s="5">
        <f t="shared" si="106"/>
        <v>85908.388909584784</v>
      </c>
      <c r="U529" s="5">
        <f t="shared" si="107"/>
        <v>95599.360042069209</v>
      </c>
      <c r="V529" s="5">
        <f t="shared" si="100"/>
        <v>105611.79618569155</v>
      </c>
      <c r="W529" s="87">
        <f t="shared" si="101"/>
        <v>1.2293537048732672</v>
      </c>
      <c r="X529" s="5">
        <f>'In离子浓度 '!M538</f>
        <v>3.3959199934642395E-3</v>
      </c>
      <c r="Y529" s="85">
        <f>过饱和度!Q527</f>
        <v>9.0481547243715909E+69</v>
      </c>
      <c r="Z529" s="85">
        <f t="shared" si="108"/>
        <v>98527.657442158496</v>
      </c>
    </row>
    <row r="530" spans="6:26" x14ac:dyDescent="0.25">
      <c r="F530" s="5">
        <f>过饱和度!D528</f>
        <v>5.2766975329851693</v>
      </c>
      <c r="H530" s="5">
        <f>过饱和度!H528</f>
        <v>13788328596016.258</v>
      </c>
      <c r="I530" s="5">
        <f t="shared" si="102"/>
        <v>65674.492494952472</v>
      </c>
      <c r="J530" s="5">
        <f t="shared" si="103"/>
        <v>88286.708555422476</v>
      </c>
      <c r="K530" s="5">
        <f t="shared" si="98"/>
        <v>108535.5896583037</v>
      </c>
      <c r="M530" s="5">
        <f>Gd离子浓度!M539</f>
        <v>5.0876435913328943E-3</v>
      </c>
      <c r="N530" s="5">
        <f>过饱和度!K528</f>
        <v>4.4293486635327387E+22</v>
      </c>
      <c r="O530" s="5">
        <f t="shared" si="104"/>
        <v>86801.834247049774</v>
      </c>
      <c r="P530" s="5">
        <f t="shared" si="105"/>
        <v>95892.875425066697</v>
      </c>
      <c r="Q530" s="87">
        <f t="shared" si="99"/>
        <v>1.1047332842315589</v>
      </c>
      <c r="R530" s="5">
        <f>Nd离子浓度!M539</f>
        <v>1.4841843895082243E-2</v>
      </c>
      <c r="S530" s="5">
        <f>过饱和度!N528</f>
        <v>7.2683122128154809E+21</v>
      </c>
      <c r="T530" s="5">
        <f t="shared" si="106"/>
        <v>85908.39044637054</v>
      </c>
      <c r="U530" s="5">
        <f t="shared" si="107"/>
        <v>95599.360548778612</v>
      </c>
      <c r="V530" s="5">
        <f t="shared" si="100"/>
        <v>105611.79554948912</v>
      </c>
      <c r="W530" s="87">
        <f t="shared" si="101"/>
        <v>1.2293536754761887</v>
      </c>
      <c r="X530" s="5">
        <f>'In离子浓度 '!M539</f>
        <v>3.3959199932726454E-3</v>
      </c>
      <c r="Y530" s="85">
        <f>过饱和度!Q528</f>
        <v>9.048194937135925E+69</v>
      </c>
      <c r="Z530" s="85">
        <f t="shared" si="108"/>
        <v>98527.657522802619</v>
      </c>
    </row>
    <row r="531" spans="6:26" x14ac:dyDescent="0.25">
      <c r="F531" s="5">
        <f>过饱和度!D529</f>
        <v>5.2766975332851693</v>
      </c>
      <c r="H531" s="5">
        <f>过饱和度!H529</f>
        <v>13788420594221.256</v>
      </c>
      <c r="I531" s="5">
        <f t="shared" si="102"/>
        <v>65674.504674249896</v>
      </c>
      <c r="J531" s="5">
        <f t="shared" si="103"/>
        <v>88286.713406598472</v>
      </c>
      <c r="K531" s="5">
        <f t="shared" si="98"/>
        <v>108535.58783454439</v>
      </c>
      <c r="M531" s="5">
        <f>Gd离子浓度!M540</f>
        <v>5.0876549184222805E-3</v>
      </c>
      <c r="N531" s="5">
        <f>过饱和度!K529</f>
        <v>4.4293880607926888E+22</v>
      </c>
      <c r="O531" s="5">
        <f t="shared" si="104"/>
        <v>86801.838438419407</v>
      </c>
      <c r="P531" s="5">
        <f t="shared" si="105"/>
        <v>95892.876797020901</v>
      </c>
      <c r="Q531" s="87">
        <f t="shared" si="99"/>
        <v>1.1047332466932833</v>
      </c>
      <c r="R531" s="5">
        <f>Nd离子浓度!M540</f>
        <v>1.4841876936655993E-2</v>
      </c>
      <c r="S531" s="5">
        <f>过饱和度!N529</f>
        <v>7.2683768604323532E+21</v>
      </c>
      <c r="T531" s="5">
        <f t="shared" si="106"/>
        <v>85908.395057566551</v>
      </c>
      <c r="U531" s="5">
        <f t="shared" si="107"/>
        <v>95599.362069183306</v>
      </c>
      <c r="V531" s="5">
        <f t="shared" si="100"/>
        <v>105611.7936404956</v>
      </c>
      <c r="W531" s="87">
        <f t="shared" si="101"/>
        <v>1.2293535872684613</v>
      </c>
      <c r="X531" s="5">
        <f>'In离子浓度 '!M540</f>
        <v>3.3959199929407941E-3</v>
      </c>
      <c r="Y531" s="85">
        <f>过饱和度!Q529</f>
        <v>9.0483156058906998E+69</v>
      </c>
      <c r="Z531" s="85">
        <f t="shared" si="108"/>
        <v>98527.657764793912</v>
      </c>
    </row>
    <row r="532" spans="6:26" x14ac:dyDescent="0.25">
      <c r="F532" s="5">
        <f>过饱和度!D530</f>
        <v>5.2766975336851694</v>
      </c>
      <c r="H532" s="5">
        <f>过饱和度!H530</f>
        <v>13788543263914.68</v>
      </c>
      <c r="I532" s="5">
        <f t="shared" si="102"/>
        <v>65674.52091389522</v>
      </c>
      <c r="J532" s="5">
        <f t="shared" si="103"/>
        <v>88286.719875064009</v>
      </c>
      <c r="K532" s="5">
        <f t="shared" si="98"/>
        <v>108535.58540282307</v>
      </c>
      <c r="M532" s="5">
        <f>Gd离子浓度!M541</f>
        <v>5.0876700214167814E-3</v>
      </c>
      <c r="N532" s="5">
        <f>过饱和度!K530</f>
        <v>4.4294405927517777E+22</v>
      </c>
      <c r="O532" s="5">
        <f t="shared" si="104"/>
        <v>86801.844027093714</v>
      </c>
      <c r="P532" s="5">
        <f t="shared" si="105"/>
        <v>95892.878626352496</v>
      </c>
      <c r="Q532" s="87">
        <f t="shared" si="99"/>
        <v>1.1047331966406286</v>
      </c>
      <c r="R532" s="5">
        <f>Nd离子浓度!M541</f>
        <v>1.4841920992346732E-2</v>
      </c>
      <c r="S532" s="5">
        <f>过饱和度!N530</f>
        <v>7.2684630608235809E+21</v>
      </c>
      <c r="T532" s="5">
        <f t="shared" si="106"/>
        <v>85908.401206015245</v>
      </c>
      <c r="U532" s="5">
        <f t="shared" si="107"/>
        <v>95599.36409645126</v>
      </c>
      <c r="V532" s="5">
        <f t="shared" si="100"/>
        <v>105611.79109508394</v>
      </c>
      <c r="W532" s="87">
        <f t="shared" si="101"/>
        <v>1.2293534696544799</v>
      </c>
      <c r="X532" s="5">
        <f>'In离子浓度 '!M541</f>
        <v>3.3959199925576058E-3</v>
      </c>
      <c r="Y532" s="85">
        <f>过饱和度!Q530</f>
        <v>9.0484765068649622E+69</v>
      </c>
      <c r="Z532" s="85">
        <f t="shared" si="108"/>
        <v>98527.658087462492</v>
      </c>
    </row>
    <row r="533" spans="6:26" x14ac:dyDescent="0.25">
      <c r="F533" s="5">
        <f>过饱和度!D531</f>
        <v>5.2766975338851694</v>
      </c>
      <c r="H533" s="5">
        <f>过饱和度!H531</f>
        <v>13788604592630.037</v>
      </c>
      <c r="I533" s="5">
        <f t="shared" si="102"/>
        <v>65674.529032848135</v>
      </c>
      <c r="J533" s="5">
        <f t="shared" si="103"/>
        <v>88286.72310894994</v>
      </c>
      <c r="K533" s="5">
        <f t="shared" si="98"/>
        <v>108535.58418703049</v>
      </c>
      <c r="M533" s="5">
        <f>Gd离子浓度!M542</f>
        <v>5.0876775726346867E-3</v>
      </c>
      <c r="N533" s="5">
        <f>过饱和度!K531</f>
        <v>4.4294668564025477E+22</v>
      </c>
      <c r="O533" s="5">
        <f t="shared" si="104"/>
        <v>86801.846821156971</v>
      </c>
      <c r="P533" s="5">
        <f t="shared" si="105"/>
        <v>95892.879540928625</v>
      </c>
      <c r="Q533" s="87">
        <f t="shared" si="99"/>
        <v>1.1047331716167565</v>
      </c>
      <c r="R533" s="5">
        <f>Nd离子浓度!M542</f>
        <v>1.4841943019845254E-2</v>
      </c>
      <c r="S533" s="5">
        <f>过饱和度!N531</f>
        <v>7.2685061574270197E+21</v>
      </c>
      <c r="T533" s="5">
        <f t="shared" si="106"/>
        <v>85908.404279954571</v>
      </c>
      <c r="U533" s="5">
        <f t="shared" si="107"/>
        <v>95599.365109991209</v>
      </c>
      <c r="V533" s="5">
        <f t="shared" si="100"/>
        <v>105611.78982250889</v>
      </c>
      <c r="W533" s="87">
        <f t="shared" si="101"/>
        <v>1.2293534108530964</v>
      </c>
      <c r="X533" s="5">
        <f>'In离子浓度 '!M542</f>
        <v>3.3959199922866503E-3</v>
      </c>
      <c r="Y533" s="85">
        <f>过饱和度!Q531</f>
        <v>9.0485569485865439E+69</v>
      </c>
      <c r="Z533" s="85">
        <f t="shared" si="108"/>
        <v>98527.658248777007</v>
      </c>
    </row>
    <row r="534" spans="6:26" x14ac:dyDescent="0.25">
      <c r="F534" s="5">
        <f>过饱和度!D532</f>
        <v>5.2766975428851692</v>
      </c>
      <c r="H534" s="5">
        <f>过饱和度!H532</f>
        <v>13791365410128.645</v>
      </c>
      <c r="I534" s="5">
        <f t="shared" si="102"/>
        <v>65674.894481397874</v>
      </c>
      <c r="J534" s="5">
        <f t="shared" si="103"/>
        <v>88286.868671630931</v>
      </c>
      <c r="K534" s="5">
        <f t="shared" si="98"/>
        <v>108535.52946976814</v>
      </c>
      <c r="M534" s="5">
        <f>Gd离子浓度!M543</f>
        <v>5.0880174139268366E-3</v>
      </c>
      <c r="N534" s="5">
        <f>过饱和度!K532</f>
        <v>4.4306491688824166E+22</v>
      </c>
      <c r="O534" s="5">
        <f t="shared" si="104"/>
        <v>86801.972583634328</v>
      </c>
      <c r="P534" s="5">
        <f t="shared" si="105"/>
        <v>95892.920706531484</v>
      </c>
      <c r="Q534" s="87">
        <f t="shared" si="99"/>
        <v>1.1047320452785558</v>
      </c>
      <c r="R534" s="5">
        <f>Nd离子浓度!M543</f>
        <v>1.484293430252602E-2</v>
      </c>
      <c r="S534" s="5">
        <f>过饱和度!N532</f>
        <v>7.270446210066272E+21</v>
      </c>
      <c r="T534" s="5">
        <f t="shared" si="106"/>
        <v>85908.542637658742</v>
      </c>
      <c r="U534" s="5">
        <f t="shared" si="107"/>
        <v>95599.410729297771</v>
      </c>
      <c r="V534" s="5">
        <f t="shared" si="100"/>
        <v>105611.73254240185</v>
      </c>
      <c r="W534" s="87">
        <f t="shared" si="101"/>
        <v>1.2293507641940378</v>
      </c>
      <c r="X534" s="5">
        <f>'In离子浓度 '!M543</f>
        <v>3.395919990469027E-3</v>
      </c>
      <c r="Y534" s="85">
        <f>过饱和度!Q532</f>
        <v>9.0521787058282881E+69</v>
      </c>
      <c r="Z534" s="85">
        <f t="shared" si="108"/>
        <v>98527.665510187333</v>
      </c>
    </row>
    <row r="535" spans="6:26" x14ac:dyDescent="0.25">
      <c r="F535" s="5">
        <f>过饱和度!D533</f>
        <v>5.2766976328851696</v>
      </c>
      <c r="H535" s="5">
        <f>过饱和度!H533</f>
        <v>13818994861248.527</v>
      </c>
      <c r="I535" s="5">
        <f t="shared" si="102"/>
        <v>65678.5474719146</v>
      </c>
      <c r="J535" s="5">
        <f t="shared" si="103"/>
        <v>88288.323671647566</v>
      </c>
      <c r="K535" s="5">
        <f t="shared" si="98"/>
        <v>108534.98249465715</v>
      </c>
      <c r="M535" s="5">
        <f>Gd离子浓度!M544</f>
        <v>5.0914158706516889E-3</v>
      </c>
      <c r="N535" s="5">
        <f>过饱和度!K533</f>
        <v>4.4424857089492168E+22</v>
      </c>
      <c r="O535" s="5">
        <f t="shared" si="104"/>
        <v>86803.229692703942</v>
      </c>
      <c r="P535" s="5">
        <f t="shared" si="105"/>
        <v>95893.332191449081</v>
      </c>
      <c r="Q535" s="87">
        <f t="shared" si="99"/>
        <v>1.104720786668024</v>
      </c>
      <c r="R535" s="5">
        <f>Nd离子浓度!M544</f>
        <v>1.4852847183834807E-2</v>
      </c>
      <c r="S535" s="5">
        <f>过饱和度!N533</f>
        <v>7.2898687129652392E+21</v>
      </c>
      <c r="T535" s="5">
        <f t="shared" si="106"/>
        <v>85909.925641847556</v>
      </c>
      <c r="U535" s="5">
        <f t="shared" si="107"/>
        <v>95599.866730641064</v>
      </c>
      <c r="V535" s="5">
        <f t="shared" si="100"/>
        <v>105611.15998003205</v>
      </c>
      <c r="W535" s="87">
        <f t="shared" si="101"/>
        <v>1.2293243090480319</v>
      </c>
      <c r="X535" s="5">
        <f>'In离子浓度 '!M544</f>
        <v>3.395919984721199E-3</v>
      </c>
      <c r="Y535" s="85">
        <f>过饱和度!Q533</f>
        <v>9.0884642873805471E+69</v>
      </c>
      <c r="Z535" s="85">
        <f t="shared" si="108"/>
        <v>98527.738097752866</v>
      </c>
    </row>
    <row r="536" spans="6:26" x14ac:dyDescent="0.25">
      <c r="F536" s="5">
        <f>过饱和度!D534</f>
        <v>5.2766985328851694</v>
      </c>
      <c r="H536" s="5">
        <f>过饱和度!H534</f>
        <v>14097324877306.258</v>
      </c>
      <c r="I536" s="5">
        <f t="shared" si="102"/>
        <v>65714.915899020314</v>
      </c>
      <c r="J536" s="5">
        <f t="shared" si="103"/>
        <v>88302.806249667992</v>
      </c>
      <c r="K536" s="5">
        <f t="shared" si="98"/>
        <v>108529.53338567031</v>
      </c>
      <c r="M536" s="5">
        <f>Gd离子浓度!M545</f>
        <v>5.1254005757800569E-3</v>
      </c>
      <c r="N536" s="5">
        <f>过饱和度!K534</f>
        <v>4.5621611130025966E+22</v>
      </c>
      <c r="O536" s="5">
        <f t="shared" si="104"/>
        <v>86815.745473683652</v>
      </c>
      <c r="P536" s="5">
        <f t="shared" si="105"/>
        <v>95897.428707604384</v>
      </c>
      <c r="Q536" s="87">
        <f t="shared" si="99"/>
        <v>1.1046087110623688</v>
      </c>
      <c r="R536" s="5">
        <f>Nd离子浓度!M545</f>
        <v>1.4951976167897483E-2</v>
      </c>
      <c r="S536" s="5">
        <f>过饱和度!N534</f>
        <v>7.4862431365678708E+21</v>
      </c>
      <c r="T536" s="5">
        <f t="shared" si="106"/>
        <v>85923.694535012444</v>
      </c>
      <c r="U536" s="5">
        <f t="shared" si="107"/>
        <v>95604.406300540286</v>
      </c>
      <c r="V536" s="5">
        <f t="shared" si="100"/>
        <v>105605.46001552281</v>
      </c>
      <c r="W536" s="87">
        <f t="shared" si="101"/>
        <v>1.2290609777317056</v>
      </c>
      <c r="X536" s="5">
        <f>'In离子浓度 '!M545</f>
        <v>3.3959199665449706E-3</v>
      </c>
      <c r="Y536" s="85">
        <f>过饱和度!Q534</f>
        <v>9.4580406346674022E+69</v>
      </c>
      <c r="Z536" s="85">
        <f t="shared" si="108"/>
        <v>98528.461041037823</v>
      </c>
    </row>
    <row r="537" spans="6:26" x14ac:dyDescent="0.25">
      <c r="F537" s="5">
        <f>过饱和度!D535</f>
        <v>5.2767050196971335</v>
      </c>
      <c r="H537" s="5">
        <f>过饱和度!H535</f>
        <v>16214726104677.334</v>
      </c>
      <c r="I537" s="5">
        <f t="shared" si="102"/>
        <v>65968.679531686023</v>
      </c>
      <c r="J537" s="5">
        <f t="shared" si="103"/>
        <v>88403.702950956213</v>
      </c>
      <c r="K537" s="5">
        <f t="shared" si="98"/>
        <v>108491.3315850997</v>
      </c>
      <c r="M537" s="5">
        <f>Gd离子浓度!M546</f>
        <v>5.3703479610849288E-3</v>
      </c>
      <c r="N537" s="5">
        <f>过饱和度!K535</f>
        <v>5.4977447168413587E+22</v>
      </c>
      <c r="O537" s="5">
        <f t="shared" si="104"/>
        <v>86903.089474988796</v>
      </c>
      <c r="P537" s="5">
        <f t="shared" si="105"/>
        <v>95926.005540387123</v>
      </c>
      <c r="Q537" s="87">
        <f t="shared" si="99"/>
        <v>1.1038273336415176</v>
      </c>
      <c r="R537" s="5">
        <f>Nd离子浓度!M546</f>
        <v>1.5666455497256485E-2</v>
      </c>
      <c r="S537" s="5">
        <f>过饱和度!N535</f>
        <v>9.021430758446227E+21</v>
      </c>
      <c r="T537" s="5">
        <f t="shared" si="106"/>
        <v>86019.768826358908</v>
      </c>
      <c r="U537" s="5">
        <f t="shared" si="107"/>
        <v>95636.067516830124</v>
      </c>
      <c r="V537" s="5">
        <f t="shared" si="100"/>
        <v>105565.70540706275</v>
      </c>
      <c r="W537" s="87">
        <f t="shared" si="101"/>
        <v>1.227226099853391</v>
      </c>
      <c r="X537" s="5">
        <f>'In离子浓度 '!M546</f>
        <v>3.395919917747404E-3</v>
      </c>
      <c r="Y537" s="85">
        <f>过饱和度!Q535</f>
        <v>1.2510649041344774E+70</v>
      </c>
      <c r="Z537" s="85">
        <f t="shared" si="108"/>
        <v>98533.519429155131</v>
      </c>
    </row>
    <row r="538" spans="6:26" x14ac:dyDescent="0.25">
      <c r="F538" s="5">
        <f>过饱和度!D536</f>
        <v>5.2767075328851689</v>
      </c>
      <c r="H538" s="5">
        <f>过饱和度!H536</f>
        <v>16214723250026.387</v>
      </c>
      <c r="I538" s="5">
        <f t="shared" si="102"/>
        <v>65968.679214014206</v>
      </c>
      <c r="J538" s="5">
        <f t="shared" si="103"/>
        <v>88403.702824820633</v>
      </c>
      <c r="K538" s="5">
        <f t="shared" si="98"/>
        <v>108491.33160957764</v>
      </c>
      <c r="M538" s="5">
        <f>Gd离子浓度!M547</f>
        <v>5.3703478482328608E-3</v>
      </c>
      <c r="N538" s="5">
        <f>过饱和度!K536</f>
        <v>5.4977435414342253E+22</v>
      </c>
      <c r="O538" s="5">
        <f t="shared" si="104"/>
        <v>86903.089375367053</v>
      </c>
      <c r="P538" s="5">
        <f t="shared" si="105"/>
        <v>95926.005507804846</v>
      </c>
      <c r="Q538" s="87">
        <f t="shared" si="99"/>
        <v>1.1038273345319685</v>
      </c>
      <c r="R538" s="5">
        <f>Nd离子浓度!M547</f>
        <v>1.5666455357133846E-2</v>
      </c>
      <c r="S538" s="5">
        <f>过饱和度!N536</f>
        <v>9.021428938568732E+21</v>
      </c>
      <c r="T538" s="5">
        <f t="shared" si="106"/>
        <v>86019.768722976791</v>
      </c>
      <c r="U538" s="5">
        <f t="shared" si="107"/>
        <v>95636.067482774015</v>
      </c>
      <c r="V538" s="5">
        <f t="shared" si="100"/>
        <v>105565.7054546299</v>
      </c>
      <c r="W538" s="87">
        <f t="shared" si="101"/>
        <v>1.2272261018813015</v>
      </c>
      <c r="X538" s="5">
        <f>'In离子浓度 '!M547</f>
        <v>3.3959215049675154E-3</v>
      </c>
      <c r="Y538" s="85">
        <f>过饱和度!Q536</f>
        <v>1.251065591234668E+70</v>
      </c>
      <c r="Z538" s="85">
        <f t="shared" si="108"/>
        <v>98533.51943906158</v>
      </c>
    </row>
    <row r="539" spans="6:26" x14ac:dyDescent="0.25">
      <c r="F539" s="5">
        <f>过饱和度!D537</f>
        <v>5.2767175328851694</v>
      </c>
      <c r="H539" s="5">
        <f>过饱和度!H537</f>
        <v>16214717610600.852</v>
      </c>
      <c r="I539" s="5">
        <f t="shared" si="102"/>
        <v>65968.678586446375</v>
      </c>
      <c r="J539" s="5">
        <f t="shared" si="103"/>
        <v>88403.702575636984</v>
      </c>
      <c r="K539" s="5">
        <f t="shared" si="98"/>
        <v>108491.33165699338</v>
      </c>
      <c r="M539" s="5">
        <f>Gd离子浓度!M548</f>
        <v>5.3703476231217019E-3</v>
      </c>
      <c r="N539" s="5">
        <f>过饱和度!K537</f>
        <v>5.4977412247057427E+22</v>
      </c>
      <c r="O539" s="5">
        <f t="shared" si="104"/>
        <v>86903.089179012488</v>
      </c>
      <c r="P539" s="5">
        <f t="shared" si="105"/>
        <v>95926.005443585134</v>
      </c>
      <c r="Q539" s="87">
        <f t="shared" si="99"/>
        <v>1.1038273362870479</v>
      </c>
      <c r="R539" s="5">
        <f>Nd离子浓度!M548</f>
        <v>1.566645507762484E-2</v>
      </c>
      <c r="S539" s="5">
        <f>过饱和度!N537</f>
        <v>9.0214253541739662E+21</v>
      </c>
      <c r="T539" s="5">
        <f t="shared" si="106"/>
        <v>86019.768519357385</v>
      </c>
      <c r="U539" s="5">
        <f t="shared" si="107"/>
        <v>95636.067415697747</v>
      </c>
      <c r="V539" s="5">
        <f t="shared" si="100"/>
        <v>105565.70554843819</v>
      </c>
      <c r="W539" s="87">
        <f t="shared" si="101"/>
        <v>1.2272261058768403</v>
      </c>
      <c r="X539" s="5">
        <f>'In离子浓度 '!M548</f>
        <v>3.395927880800992E-3</v>
      </c>
      <c r="Y539" s="85">
        <f>过饱和度!Q537</f>
        <v>1.2510693394744223E+70</v>
      </c>
      <c r="Z539" s="85">
        <f t="shared" si="108"/>
        <v>98533.519493102678</v>
      </c>
    </row>
    <row r="540" spans="6:26" x14ac:dyDescent="0.25">
      <c r="F540" s="5">
        <f>过饱和度!D538</f>
        <v>5.2767475328851692</v>
      </c>
      <c r="H540" s="5">
        <f>过饱和度!H538</f>
        <v>16214707982359.549</v>
      </c>
      <c r="I540" s="5">
        <f t="shared" si="102"/>
        <v>65968.677514993717</v>
      </c>
      <c r="J540" s="5">
        <f t="shared" si="103"/>
        <v>88403.702150203273</v>
      </c>
      <c r="K540" s="5">
        <f t="shared" si="98"/>
        <v>108491.33173553132</v>
      </c>
      <c r="M540" s="5">
        <f>Gd离子浓度!M549</f>
        <v>5.3703472332177534E-3</v>
      </c>
      <c r="N540" s="5">
        <f>过饱和度!K538</f>
        <v>5.4977372829777048E+22</v>
      </c>
      <c r="O540" s="5">
        <f t="shared" si="104"/>
        <v>86903.088844930695</v>
      </c>
      <c r="P540" s="5">
        <f t="shared" si="105"/>
        <v>95926.005334320362</v>
      </c>
      <c r="Q540" s="87">
        <f t="shared" si="99"/>
        <v>1.103827339273177</v>
      </c>
      <c r="R540" s="5">
        <f>Nd离子浓度!M549</f>
        <v>1.566645459350104E-2</v>
      </c>
      <c r="S540" s="5">
        <f>过饱和度!N538</f>
        <v>9.0214192622658944E+21</v>
      </c>
      <c r="T540" s="5">
        <f t="shared" si="106"/>
        <v>86019.768173292949</v>
      </c>
      <c r="U540" s="5">
        <f t="shared" si="107"/>
        <v>95636.067301697287</v>
      </c>
      <c r="V540" s="5">
        <f t="shared" si="100"/>
        <v>105565.705708183</v>
      </c>
      <c r="W540" s="87">
        <f t="shared" si="101"/>
        <v>1.2272261126711406</v>
      </c>
      <c r="X540" s="5">
        <f>'In离子浓度 '!M549</f>
        <v>3.3959470851227871E-3</v>
      </c>
      <c r="Y540" s="85">
        <f>过饱和度!Q538</f>
        <v>1.2510818770474273E+70</v>
      </c>
      <c r="Z540" s="85">
        <f t="shared" si="108"/>
        <v>98533.51967386475</v>
      </c>
    </row>
    <row r="541" spans="6:26" x14ac:dyDescent="0.25">
      <c r="F541" s="5">
        <f>过饱和度!D539</f>
        <v>5.2767775328851689</v>
      </c>
      <c r="H541" s="5">
        <f>过饱和度!H539</f>
        <v>16214698354124.021</v>
      </c>
      <c r="I541" s="5">
        <f t="shared" si="102"/>
        <v>65968.676443541015</v>
      </c>
      <c r="J541" s="5">
        <f t="shared" si="103"/>
        <v>88403.701724769562</v>
      </c>
      <c r="K541" s="5">
        <f t="shared" si="98"/>
        <v>108491.33181406918</v>
      </c>
      <c r="M541" s="5">
        <f>Gd离子浓度!M550</f>
        <v>5.3703468433138344E-3</v>
      </c>
      <c r="N541" s="5">
        <f>过饱和度!K539</f>
        <v>5.4977333412525223E+22</v>
      </c>
      <c r="O541" s="5">
        <f t="shared" si="104"/>
        <v>86903.088510848902</v>
      </c>
      <c r="P541" s="5">
        <f t="shared" si="105"/>
        <v>95926.005225055575</v>
      </c>
      <c r="Q541" s="87">
        <f t="shared" si="99"/>
        <v>1.1038273422593059</v>
      </c>
      <c r="R541" s="5">
        <f>Nd离子浓度!M550</f>
        <v>1.5666454109377257E-2</v>
      </c>
      <c r="S541" s="5">
        <f>过饱和度!N539</f>
        <v>9.0214131703619854E+21</v>
      </c>
      <c r="T541" s="5">
        <f t="shared" si="106"/>
        <v>86019.767827228527</v>
      </c>
      <c r="U541" s="5">
        <f t="shared" si="107"/>
        <v>95636.067187696812</v>
      </c>
      <c r="V541" s="5">
        <f t="shared" si="100"/>
        <v>105565.70586792778</v>
      </c>
      <c r="W541" s="87">
        <f t="shared" si="101"/>
        <v>1.2272261194654401</v>
      </c>
      <c r="X541" s="5">
        <f>'In离子浓度 '!M550</f>
        <v>3.3959662894439881E-3</v>
      </c>
      <c r="Y541" s="85">
        <f>过饱和度!Q539</f>
        <v>1.2510944146656333E+70</v>
      </c>
      <c r="Z541" s="85">
        <f t="shared" si="108"/>
        <v>98533.519854625658</v>
      </c>
    </row>
    <row r="542" spans="6:26" x14ac:dyDescent="0.25">
      <c r="F542" s="5">
        <f>过饱和度!D540</f>
        <v>5.2767975328851691</v>
      </c>
      <c r="H542" s="5">
        <f>过饱和度!H540</f>
        <v>16214690443244.957</v>
      </c>
      <c r="I542" s="5">
        <f t="shared" si="102"/>
        <v>65968.675563199271</v>
      </c>
      <c r="J542" s="5">
        <f t="shared" si="103"/>
        <v>88403.70137521885</v>
      </c>
      <c r="K542" s="5">
        <f t="shared" si="98"/>
        <v>108491.33187946735</v>
      </c>
      <c r="M542" s="5">
        <f>Gd离子浓度!M551</f>
        <v>5.3703465249586406E-3</v>
      </c>
      <c r="N542" s="5">
        <f>过饱和度!K540</f>
        <v>5.4977300976937371E+22</v>
      </c>
      <c r="O542" s="5">
        <f t="shared" si="104"/>
        <v>86903.088235940158</v>
      </c>
      <c r="P542" s="5">
        <f t="shared" si="105"/>
        <v>95926.005135143947</v>
      </c>
      <c r="Q542" s="87">
        <f t="shared" si="99"/>
        <v>1.1038273447165279</v>
      </c>
      <c r="R542" s="5">
        <f>Nd离子浓度!M551</f>
        <v>1.5666453714091852E-2</v>
      </c>
      <c r="S542" s="5">
        <f>过饱和度!N540</f>
        <v>9.0214081550674181E+21</v>
      </c>
      <c r="T542" s="5">
        <f t="shared" si="106"/>
        <v>86019.767542323141</v>
      </c>
      <c r="U542" s="5">
        <f t="shared" si="107"/>
        <v>95636.067093843347</v>
      </c>
      <c r="V542" s="5">
        <f t="shared" si="100"/>
        <v>105565.70599932881</v>
      </c>
      <c r="W542" s="87">
        <f t="shared" si="101"/>
        <v>1.2272261250576939</v>
      </c>
      <c r="X542" s="5">
        <f>'In离子浓度 '!M551</f>
        <v>3.3959790766010249E-3</v>
      </c>
      <c r="Y542" s="85">
        <f>过饱和度!Q540</f>
        <v>1.2511025084909391E+70</v>
      </c>
      <c r="Z542" s="85">
        <f t="shared" si="108"/>
        <v>98533.519971317262</v>
      </c>
    </row>
    <row r="543" spans="6:26" x14ac:dyDescent="0.25">
      <c r="F543" s="5">
        <f>过饱和度!D541</f>
        <v>5.2768975328851697</v>
      </c>
      <c r="H543" s="5">
        <f>过饱和度!H541</f>
        <v>16214673362282.844</v>
      </c>
      <c r="I543" s="5">
        <f t="shared" si="102"/>
        <v>65968.673662386951</v>
      </c>
      <c r="J543" s="5">
        <f t="shared" si="103"/>
        <v>88403.700620477481</v>
      </c>
      <c r="K543" s="5">
        <f t="shared" si="98"/>
        <v>108491.33201005681</v>
      </c>
      <c r="M543" s="5">
        <f>Gd离子浓度!M552</f>
        <v>5.3703458130948279E-3</v>
      </c>
      <c r="N543" s="5">
        <f>过饱和度!K541</f>
        <v>5.4977231542503778E+22</v>
      </c>
      <c r="O543" s="5">
        <f t="shared" si="104"/>
        <v>86903.087647446082</v>
      </c>
      <c r="P543" s="5">
        <f t="shared" si="105"/>
        <v>95926.00494267109</v>
      </c>
      <c r="Q543" s="87">
        <f t="shared" si="99"/>
        <v>1.1038273499766746</v>
      </c>
      <c r="R543" s="5">
        <f>Nd离子浓度!M552</f>
        <v>1.5666452830206849E-2</v>
      </c>
      <c r="S543" s="5">
        <f>过饱和度!N541</f>
        <v>9.0213974481896682E+21</v>
      </c>
      <c r="T543" s="5">
        <f t="shared" si="106"/>
        <v>86019.766934093685</v>
      </c>
      <c r="U543" s="5">
        <f t="shared" si="107"/>
        <v>95636.066893480544</v>
      </c>
      <c r="V543" s="5">
        <f t="shared" si="100"/>
        <v>105565.70628122262</v>
      </c>
      <c r="W543" s="87">
        <f t="shared" si="101"/>
        <v>1.2272261370122588</v>
      </c>
      <c r="X543" s="5">
        <f>'In离子浓度 '!M552</f>
        <v>3.3960432492102528E-3</v>
      </c>
      <c r="Y543" s="85">
        <f>过饱和度!Q541</f>
        <v>1.2511469635906614E+70</v>
      </c>
      <c r="Z543" s="85">
        <f t="shared" si="108"/>
        <v>98533.520612228822</v>
      </c>
    </row>
    <row r="544" spans="6:26" x14ac:dyDescent="0.25">
      <c r="F544" s="5">
        <f>过饱和度!D542</f>
        <v>5.277197532885169</v>
      </c>
      <c r="H544" s="5">
        <f>过饱和度!H542</f>
        <v>16214645172483.512</v>
      </c>
      <c r="I544" s="5">
        <f t="shared" si="102"/>
        <v>65968.670525350666</v>
      </c>
      <c r="J544" s="5">
        <f t="shared" si="103"/>
        <v>88403.699374877877</v>
      </c>
      <c r="K544" s="5">
        <f t="shared" si="98"/>
        <v>108491.33220035846</v>
      </c>
      <c r="M544" s="5">
        <f>Gd离子浓度!M553</f>
        <v>5.3703445801106999E-3</v>
      </c>
      <c r="N544" s="5">
        <f>过饱和度!K542</f>
        <v>5.497711837482892E+22</v>
      </c>
      <c r="O544" s="5">
        <f t="shared" si="104"/>
        <v>86903.086688287643</v>
      </c>
      <c r="P544" s="5">
        <f t="shared" si="105"/>
        <v>95926.004628968774</v>
      </c>
      <c r="Q544" s="87">
        <f t="shared" si="99"/>
        <v>1.1038273585499374</v>
      </c>
      <c r="R544" s="5">
        <f>Nd离子浓度!M553</f>
        <v>1.5666451299273194E-2</v>
      </c>
      <c r="S544" s="5">
        <f>过饱和度!N542</f>
        <v>9.0213800677838978E+21</v>
      </c>
      <c r="T544" s="5">
        <f t="shared" si="106"/>
        <v>86019.765946757107</v>
      </c>
      <c r="U544" s="5">
        <f t="shared" si="107"/>
        <v>95636.066568232345</v>
      </c>
      <c r="V544" s="5">
        <f t="shared" si="100"/>
        <v>105565.70674211788</v>
      </c>
      <c r="W544" s="87">
        <f t="shared" si="101"/>
        <v>1.2272261564564004</v>
      </c>
      <c r="X544" s="5">
        <f>'In离子浓度 '!M553</f>
        <v>3.3962360099597144E-3</v>
      </c>
      <c r="Y544" s="85">
        <f>过饱和度!Q542</f>
        <v>1.2512844219590132E+70</v>
      </c>
      <c r="Z544" s="85">
        <f t="shared" si="108"/>
        <v>98533.522593826754</v>
      </c>
    </row>
    <row r="545" spans="6:26" x14ac:dyDescent="0.25">
      <c r="F545" s="5">
        <f>过饱和度!D543</f>
        <v>5.2774975328851692</v>
      </c>
      <c r="H545" s="5">
        <f>过饱和度!H543</f>
        <v>16214616982735.203</v>
      </c>
      <c r="I545" s="5">
        <f t="shared" si="102"/>
        <v>65968.667388314221</v>
      </c>
      <c r="J545" s="5">
        <f t="shared" si="103"/>
        <v>88403.698129278157</v>
      </c>
      <c r="K545" s="5">
        <f t="shared" si="98"/>
        <v>108491.33239066001</v>
      </c>
      <c r="M545" s="5">
        <f>Gd离子浓度!M554</f>
        <v>5.3703433471268564E-3</v>
      </c>
      <c r="N545" s="5">
        <f>过饱和度!K543</f>
        <v>5.4977005207397289E+22</v>
      </c>
      <c r="O545" s="5">
        <f t="shared" si="104"/>
        <v>86903.085729129205</v>
      </c>
      <c r="P545" s="5">
        <f t="shared" si="105"/>
        <v>95926.004315266458</v>
      </c>
      <c r="Q545" s="87">
        <f t="shared" si="99"/>
        <v>1.1038273671232004</v>
      </c>
      <c r="R545" s="5">
        <f>Nd离子浓度!M554</f>
        <v>1.5666449768339689E-2</v>
      </c>
      <c r="S545" s="5">
        <f>过饱和度!N543</f>
        <v>9.0213626874132955E+21</v>
      </c>
      <c r="T545" s="5">
        <f t="shared" si="106"/>
        <v>86019.764959420514</v>
      </c>
      <c r="U545" s="5">
        <f t="shared" si="107"/>
        <v>95636.066242984147</v>
      </c>
      <c r="V545" s="5">
        <f t="shared" si="100"/>
        <v>105565.70720301317</v>
      </c>
      <c r="W545" s="87">
        <f t="shared" si="101"/>
        <v>1.2272261759005429</v>
      </c>
      <c r="X545" s="5">
        <f>'In离子浓度 '!M554</f>
        <v>3.3964287706903405E-3</v>
      </c>
      <c r="Y545" s="85">
        <f>过饱和度!Q543</f>
        <v>1.2514218873533351E+70</v>
      </c>
      <c r="Z545" s="85">
        <f t="shared" si="108"/>
        <v>98533.524575304284</v>
      </c>
    </row>
    <row r="546" spans="6:26" x14ac:dyDescent="0.25">
      <c r="F546" s="5">
        <f>过饱和度!D544</f>
        <v>5.2776975328851696</v>
      </c>
      <c r="H546" s="5">
        <f>过饱和度!H544</f>
        <v>16214593471322.418</v>
      </c>
      <c r="I546" s="5">
        <f t="shared" si="102"/>
        <v>65968.66477189197</v>
      </c>
      <c r="J546" s="5">
        <f t="shared" si="103"/>
        <v>88403.697090394809</v>
      </c>
      <c r="K546" s="5">
        <f t="shared" si="98"/>
        <v>108491.33255876211</v>
      </c>
      <c r="M546" s="5">
        <f>Gd离子浓度!M555</f>
        <v>5.3703423403999948E-3</v>
      </c>
      <c r="N546" s="5">
        <f>过饱和度!K544</f>
        <v>5.4976910291193219E+22</v>
      </c>
      <c r="O546" s="5">
        <f t="shared" si="104"/>
        <v>86903.084924658702</v>
      </c>
      <c r="P546" s="5">
        <f t="shared" si="105"/>
        <v>95926.004052156364</v>
      </c>
      <c r="Q546" s="87">
        <f t="shared" si="99"/>
        <v>1.1038273743138134</v>
      </c>
      <c r="R546" s="5">
        <f>Nd离子浓度!M555</f>
        <v>1.5666448518337844E-2</v>
      </c>
      <c r="S546" s="5">
        <f>过饱和度!N544</f>
        <v>9.0213480836388241E+21</v>
      </c>
      <c r="T546" s="5">
        <f t="shared" si="106"/>
        <v>86019.764129814052</v>
      </c>
      <c r="U546" s="5">
        <f t="shared" si="107"/>
        <v>95636.065969695366</v>
      </c>
      <c r="V546" s="5">
        <f t="shared" si="100"/>
        <v>105565.70758903147</v>
      </c>
      <c r="W546" s="87">
        <f t="shared" si="101"/>
        <v>1.2272261922239205</v>
      </c>
      <c r="X546" s="5">
        <f>'In离子浓度 '!M555</f>
        <v>3.3965572281051842E-3</v>
      </c>
      <c r="Y546" s="85">
        <f>过饱和度!Q544</f>
        <v>1.2515126978032832E+70</v>
      </c>
      <c r="Z546" s="85">
        <f t="shared" si="108"/>
        <v>98533.525884158444</v>
      </c>
    </row>
    <row r="547" spans="6:26" x14ac:dyDescent="0.25">
      <c r="F547" s="5">
        <f>过饱和度!D545</f>
        <v>5.2786975328851691</v>
      </c>
      <c r="H547" s="5">
        <f>过饱和度!H545</f>
        <v>16214546981165.691</v>
      </c>
      <c r="I547" s="5">
        <f t="shared" si="102"/>
        <v>65968.65959831253</v>
      </c>
      <c r="J547" s="5">
        <f t="shared" si="103"/>
        <v>88403.695036159974</v>
      </c>
      <c r="K547" s="5">
        <f t="shared" si="98"/>
        <v>108491.33277819812</v>
      </c>
      <c r="M547" s="5">
        <f>Gd离子浓度!M556</f>
        <v>5.3703400892907175E-3</v>
      </c>
      <c r="N547" s="5">
        <f>过饱和度!K545</f>
        <v>5.497672898924143E+22</v>
      </c>
      <c r="O547" s="5">
        <f t="shared" si="104"/>
        <v>86903.083388014275</v>
      </c>
      <c r="P547" s="5">
        <f t="shared" si="105"/>
        <v>95926.003549581481</v>
      </c>
      <c r="Q547" s="87">
        <f t="shared" si="99"/>
        <v>1.1038273880488303</v>
      </c>
      <c r="R547" s="5">
        <f>Nd离子浓度!M556</f>
        <v>1.5666445723248955E-2</v>
      </c>
      <c r="S547" s="5">
        <f>过饱和度!N545</f>
        <v>9.0213205051754571E+21</v>
      </c>
      <c r="T547" s="5">
        <f t="shared" si="106"/>
        <v>86019.762563141849</v>
      </c>
      <c r="U547" s="5">
        <f t="shared" si="107"/>
        <v>95636.065453602539</v>
      </c>
      <c r="V547" s="5">
        <f t="shared" si="100"/>
        <v>105565.70833291706</v>
      </c>
      <c r="W547" s="87">
        <f t="shared" si="101"/>
        <v>1.2272262232231543</v>
      </c>
      <c r="X547" s="5">
        <f>'In离子浓度 '!M556</f>
        <v>3.3972002641070019E-3</v>
      </c>
      <c r="Y547" s="85">
        <f>过饱和度!Q545</f>
        <v>1.2519794073179554E+70</v>
      </c>
      <c r="Z547" s="85">
        <f t="shared" si="108"/>
        <v>98533.532609333328</v>
      </c>
    </row>
    <row r="548" spans="6:26" x14ac:dyDescent="0.25">
      <c r="F548" s="5">
        <f>过饱和度!D546</f>
        <v>5.2816975328851692</v>
      </c>
      <c r="H548" s="5">
        <f>过饱和度!H546</f>
        <v>16214480410580.045</v>
      </c>
      <c r="I548" s="5">
        <f t="shared" si="102"/>
        <v>65968.652190088411</v>
      </c>
      <c r="J548" s="5">
        <f t="shared" si="103"/>
        <v>88403.692094631144</v>
      </c>
      <c r="K548" s="5">
        <f t="shared" si="98"/>
        <v>108491.33279941235</v>
      </c>
      <c r="M548" s="5">
        <f>Gd离子浓度!M557</f>
        <v>5.370336190256713E-3</v>
      </c>
      <c r="N548" s="5">
        <f>过饱和度!K546</f>
        <v>5.4976485926636593E+22</v>
      </c>
      <c r="O548" s="5">
        <f t="shared" si="104"/>
        <v>86903.081327902328</v>
      </c>
      <c r="P548" s="5">
        <f t="shared" si="105"/>
        <v>95926.002875801336</v>
      </c>
      <c r="Q548" s="87">
        <f t="shared" si="99"/>
        <v>1.1038274064627669</v>
      </c>
      <c r="R548" s="5">
        <f>Nd离子浓度!M557</f>
        <v>1.5666440882013858E-2</v>
      </c>
      <c r="S548" s="5">
        <f>过饱和度!N546</f>
        <v>9.0212843821795849E+21</v>
      </c>
      <c r="T548" s="5">
        <f t="shared" si="106"/>
        <v>86019.760511065775</v>
      </c>
      <c r="U548" s="5">
        <f t="shared" si="107"/>
        <v>95636.064777608059</v>
      </c>
      <c r="V548" s="5">
        <f t="shared" si="100"/>
        <v>105565.70934777228</v>
      </c>
      <c r="W548" s="87">
        <f t="shared" si="101"/>
        <v>1.2272262642976328</v>
      </c>
      <c r="X548" s="5">
        <f>'In离子浓度 '!M557</f>
        <v>3.3991301400235104E-3</v>
      </c>
      <c r="Y548" s="85">
        <f>过饱和度!Q546</f>
        <v>1.253392993104411E+70</v>
      </c>
      <c r="Z548" s="85">
        <f t="shared" si="108"/>
        <v>98533.552963207054</v>
      </c>
    </row>
    <row r="549" spans="6:26" x14ac:dyDescent="0.25">
      <c r="F549" s="5">
        <f>过饱和度!D547</f>
        <v>5.2846975328851693</v>
      </c>
      <c r="H549" s="5">
        <f>过饱和度!H547</f>
        <v>16214413840308.387</v>
      </c>
      <c r="I549" s="5">
        <f t="shared" si="102"/>
        <v>65968.644781866664</v>
      </c>
      <c r="J549" s="5">
        <f t="shared" si="103"/>
        <v>88403.689153102998</v>
      </c>
      <c r="K549" s="5">
        <f t="shared" si="98"/>
        <v>108491.33282062497</v>
      </c>
      <c r="M549" s="5">
        <f>Gd离子浓度!M558</f>
        <v>5.3703322912255378E-3</v>
      </c>
      <c r="N549" s="5">
        <f>过饱和度!K547</f>
        <v>5.4976242865313199E+22</v>
      </c>
      <c r="O549" s="5">
        <f t="shared" si="104"/>
        <v>86903.079267791647</v>
      </c>
      <c r="P549" s="5">
        <f t="shared" si="105"/>
        <v>95926.002202021598</v>
      </c>
      <c r="Q549" s="87">
        <f t="shared" si="99"/>
        <v>1.1038274248766933</v>
      </c>
      <c r="R549" s="5">
        <f>Nd离子浓度!M558</f>
        <v>1.5666436040780253E-2</v>
      </c>
      <c r="S549" s="5">
        <f>过饱和度!N547</f>
        <v>9.0212482593622914E+21</v>
      </c>
      <c r="T549" s="5">
        <f t="shared" si="106"/>
        <v>86019.7584589912</v>
      </c>
      <c r="U549" s="5">
        <f t="shared" si="107"/>
        <v>95636.064101614073</v>
      </c>
      <c r="V549" s="5">
        <f t="shared" si="100"/>
        <v>105565.71036262703</v>
      </c>
      <c r="W549" s="87">
        <f t="shared" si="101"/>
        <v>1.2272263053720862</v>
      </c>
      <c r="X549" s="5">
        <f>'In离子浓度 '!M558</f>
        <v>3.40106001534365E-3</v>
      </c>
      <c r="Y549" s="85">
        <f>过饱和度!Q547</f>
        <v>1.2548073655463406E+70</v>
      </c>
      <c r="Z549" s="85">
        <f t="shared" si="108"/>
        <v>98533.573305023863</v>
      </c>
    </row>
    <row r="550" spans="6:26" x14ac:dyDescent="0.25">
      <c r="F550" s="5">
        <f>过饱和度!D548</f>
        <v>5.2866975328851691</v>
      </c>
      <c r="H550" s="5">
        <f>过饱和度!H548</f>
        <v>16214354540026.785</v>
      </c>
      <c r="I550" s="5">
        <f t="shared" si="102"/>
        <v>65968.63818265278</v>
      </c>
      <c r="J550" s="5">
        <f t="shared" si="103"/>
        <v>88403.686532801468</v>
      </c>
      <c r="K550" s="5">
        <f t="shared" si="98"/>
        <v>108491.33296516002</v>
      </c>
      <c r="M550" s="5">
        <f>Gd离子浓度!M559</f>
        <v>5.3703291076822261E-3</v>
      </c>
      <c r="N550" s="5">
        <f>过饱和度!K548</f>
        <v>5.4976019252229987E+22</v>
      </c>
      <c r="O550" s="5">
        <f t="shared" si="104"/>
        <v>86903.077372509637</v>
      </c>
      <c r="P550" s="5">
        <f t="shared" si="105"/>
        <v>95926.001582150697</v>
      </c>
      <c r="Q550" s="87">
        <f t="shared" si="99"/>
        <v>1.1038274418173286</v>
      </c>
      <c r="R550" s="5">
        <f>Nd离子浓度!M559</f>
        <v>1.5666432087930796E-2</v>
      </c>
      <c r="S550" s="5">
        <f>过饱和度!N548</f>
        <v>9.0212146375140804E+21</v>
      </c>
      <c r="T550" s="5">
        <f t="shared" si="106"/>
        <v>86019.756548984558</v>
      </c>
      <c r="U550" s="5">
        <f t="shared" si="107"/>
        <v>95636.063472420064</v>
      </c>
      <c r="V550" s="5">
        <f t="shared" si="100"/>
        <v>105565.7112882411</v>
      </c>
      <c r="W550" s="87">
        <f t="shared" si="101"/>
        <v>1.2272263433822435</v>
      </c>
      <c r="X550" s="5">
        <f>'In离子浓度 '!M559</f>
        <v>3.402346441095576E-3</v>
      </c>
      <c r="Y550" s="85">
        <f>过饱和度!Q548</f>
        <v>1.255748061632234E+70</v>
      </c>
      <c r="Z550" s="85">
        <f t="shared" si="108"/>
        <v>98533.586821397053</v>
      </c>
    </row>
    <row r="551" spans="6:26" x14ac:dyDescent="0.25">
      <c r="F551" s="5">
        <f>过饱和度!D549</f>
        <v>5.2966975328851689</v>
      </c>
      <c r="H551" s="5">
        <f>过饱和度!H549</f>
        <v>16214282768786.088</v>
      </c>
      <c r="I551" s="5">
        <f t="shared" si="102"/>
        <v>65968.630195577367</v>
      </c>
      <c r="J551" s="5">
        <f t="shared" si="103"/>
        <v>88403.6833614317</v>
      </c>
      <c r="K551" s="5">
        <f t="shared" si="98"/>
        <v>108491.33172383072</v>
      </c>
      <c r="M551" s="5">
        <f>Gd离子浓度!M560</f>
        <v>5.3703219890671935E-3</v>
      </c>
      <c r="N551" s="5">
        <f>过饱和度!K549</f>
        <v>5.4975828601815077E+22</v>
      </c>
      <c r="O551" s="5">
        <f t="shared" si="104"/>
        <v>86903.075756603605</v>
      </c>
      <c r="P551" s="5">
        <f t="shared" si="105"/>
        <v>95926.001053652493</v>
      </c>
      <c r="Q551" s="87">
        <f t="shared" si="99"/>
        <v>1.103827456260813</v>
      </c>
      <c r="R551" s="5">
        <f>Nd离子浓度!M560</f>
        <v>1.5666423249092922E-2</v>
      </c>
      <c r="S551" s="5">
        <f>过饱和度!N549</f>
        <v>9.0211902213346317E+21</v>
      </c>
      <c r="T551" s="5">
        <f t="shared" si="106"/>
        <v>86019.755161933426</v>
      </c>
      <c r="U551" s="5">
        <f t="shared" si="107"/>
        <v>95636.063015497959</v>
      </c>
      <c r="V551" s="5">
        <f t="shared" si="100"/>
        <v>105565.71216519593</v>
      </c>
      <c r="W551" s="87">
        <f t="shared" si="101"/>
        <v>1.2272263733658269</v>
      </c>
      <c r="X551" s="5">
        <f>'In离子浓度 '!M560</f>
        <v>3.408780938942002E-3</v>
      </c>
      <c r="Y551" s="85">
        <f>过饱和度!Q549</f>
        <v>1.2604968790101291E+70</v>
      </c>
      <c r="Z551" s="85">
        <f t="shared" si="108"/>
        <v>98533.654897646644</v>
      </c>
    </row>
    <row r="552" spans="6:26" x14ac:dyDescent="0.25">
      <c r="F552" s="5">
        <f>过饱和度!D550</f>
        <v>5.3266975328851691</v>
      </c>
      <c r="H552" s="5">
        <f>过饱和度!H550</f>
        <v>16214297979453.871</v>
      </c>
      <c r="I552" s="5">
        <f t="shared" si="102"/>
        <v>65968.631888302421</v>
      </c>
      <c r="J552" s="5">
        <f t="shared" si="103"/>
        <v>88403.684033549711</v>
      </c>
      <c r="K552" s="5">
        <f t="shared" si="98"/>
        <v>108491.32598520812</v>
      </c>
      <c r="M552" s="5">
        <f>Gd离子浓度!M561</f>
        <v>5.370309659280619E-3</v>
      </c>
      <c r="N552" s="5">
        <f>过饱和度!K550</f>
        <v>5.4976207977817655E+22</v>
      </c>
      <c r="O552" s="5">
        <f t="shared" si="104"/>
        <v>86903.078972095522</v>
      </c>
      <c r="P552" s="5">
        <f t="shared" si="105"/>
        <v>95926.002105311229</v>
      </c>
      <c r="Q552" s="87">
        <f t="shared" si="99"/>
        <v>1.1038274275197195</v>
      </c>
      <c r="R552" s="5">
        <f>Nd离子浓度!M561</f>
        <v>1.5666407939785285E-2</v>
      </c>
      <c r="S552" s="5">
        <f>过饱和度!N550</f>
        <v>9.0212643709835469E+21</v>
      </c>
      <c r="T552" s="5">
        <f t="shared" si="106"/>
        <v>86019.75937426553</v>
      </c>
      <c r="U552" s="5">
        <f t="shared" si="107"/>
        <v>95636.064403123557</v>
      </c>
      <c r="V552" s="5">
        <f t="shared" si="100"/>
        <v>105565.71094821009</v>
      </c>
      <c r="W552" s="87">
        <f t="shared" si="101"/>
        <v>1.2272262991215959</v>
      </c>
      <c r="X552" s="5">
        <f>'In离子浓度 '!M561</f>
        <v>3.4280868521336843E-3</v>
      </c>
      <c r="Y552" s="85">
        <f>过饱和度!Q550</f>
        <v>1.274838616203451E+70</v>
      </c>
      <c r="Z552" s="85">
        <f t="shared" si="108"/>
        <v>98533.858917868449</v>
      </c>
    </row>
    <row r="553" spans="6:26" x14ac:dyDescent="0.25">
      <c r="F553" s="5">
        <f>过饱和度!D551</f>
        <v>5.3566975328851694</v>
      </c>
      <c r="H553" s="5">
        <f>过饱和度!H551</f>
        <v>16214313189123.949</v>
      </c>
      <c r="I553" s="5">
        <f t="shared" si="102"/>
        <v>65968.633580914742</v>
      </c>
      <c r="J553" s="5">
        <f t="shared" si="103"/>
        <v>88403.68470562296</v>
      </c>
      <c r="K553" s="5">
        <f t="shared" si="98"/>
        <v>108491.32024661475</v>
      </c>
      <c r="M553" s="5">
        <f>Gd离子浓度!M562</f>
        <v>5.3702973295223526E-3</v>
      </c>
      <c r="N553" s="5">
        <f>过饱和度!K551</f>
        <v>5.497658735129137E+22</v>
      </c>
      <c r="O553" s="5">
        <f t="shared" si="104"/>
        <v>86903.082187542677</v>
      </c>
      <c r="P553" s="5">
        <f t="shared" si="105"/>
        <v>95926.003156955281</v>
      </c>
      <c r="Q553" s="87">
        <f t="shared" si="99"/>
        <v>1.1038273987790277</v>
      </c>
      <c r="R553" s="5">
        <f>Nd离子浓度!M562</f>
        <v>1.5666392630492614E-2</v>
      </c>
      <c r="S553" s="5">
        <f>过饱和度!N551</f>
        <v>9.0213385203973714E+21</v>
      </c>
      <c r="T553" s="5">
        <f t="shared" si="106"/>
        <v>86019.763586547793</v>
      </c>
      <c r="U553" s="5">
        <f t="shared" si="107"/>
        <v>95636.065790732711</v>
      </c>
      <c r="V553" s="5">
        <f t="shared" si="100"/>
        <v>105565.70973124444</v>
      </c>
      <c r="W553" s="87">
        <f t="shared" si="101"/>
        <v>1.2272262248783179</v>
      </c>
      <c r="X553" s="5">
        <f>'In离子浓度 '!M562</f>
        <v>3.4473927464595305E-3</v>
      </c>
      <c r="Y553" s="85">
        <f>过饱和度!Q551</f>
        <v>1.2892617330079256E+70</v>
      </c>
      <c r="Z553" s="85">
        <f t="shared" si="108"/>
        <v>98534.061751880625</v>
      </c>
    </row>
    <row r="554" spans="6:26" x14ac:dyDescent="0.25">
      <c r="F554" s="5">
        <f>过饱和度!D552</f>
        <v>5.3766975328851689</v>
      </c>
      <c r="H554" s="5">
        <f>过饱和度!H552</f>
        <v>16214276146713.721</v>
      </c>
      <c r="I554" s="5">
        <f t="shared" si="102"/>
        <v>65968.629458636933</v>
      </c>
      <c r="J554" s="5">
        <f t="shared" si="103"/>
        <v>88403.68306882013</v>
      </c>
      <c r="K554" s="5">
        <f t="shared" ref="K554:K587" si="109">J554*W554</f>
        <v>108491.31683323518</v>
      </c>
      <c r="M554" s="5">
        <f>Gd离子浓度!M563</f>
        <v>5.3702872623399974E-3</v>
      </c>
      <c r="N554" s="5">
        <f>过饱和度!K552</f>
        <v>5.4976645553629402E+22</v>
      </c>
      <c r="O554" s="5">
        <f t="shared" si="104"/>
        <v>86903.082680844862</v>
      </c>
      <c r="P554" s="5">
        <f t="shared" si="105"/>
        <v>95926.003318294679</v>
      </c>
      <c r="Q554" s="87">
        <f t="shared" ref="Q554:Q587" si="110">P554/O554</f>
        <v>1.1038273943697356</v>
      </c>
      <c r="R554" s="5">
        <f>Nd离子浓度!M563</f>
        <v>1.5666380130519703E-2</v>
      </c>
      <c r="S554" s="5">
        <f>过饱和度!N552</f>
        <v>9.0213577845443364E+21</v>
      </c>
      <c r="T554" s="5">
        <f t="shared" si="106"/>
        <v>86019.764680900087</v>
      </c>
      <c r="U554" s="5">
        <f t="shared" si="107"/>
        <v>95636.066151234001</v>
      </c>
      <c r="V554" s="5">
        <f t="shared" ref="V554:V587" si="111">U554*Q554</f>
        <v>105565.70970748831</v>
      </c>
      <c r="W554" s="87">
        <f t="shared" ref="W554:W587" si="112">V554/T554</f>
        <v>1.2272262089892489</v>
      </c>
      <c r="X554" s="5">
        <f>'In离子浓度 '!M563</f>
        <v>3.4602628276594691E-3</v>
      </c>
      <c r="Y554" s="85">
        <f>过饱和度!Q552</f>
        <v>1.2989136712617762E+70</v>
      </c>
      <c r="Z554" s="85">
        <f t="shared" si="108"/>
        <v>98534.196201688916</v>
      </c>
    </row>
    <row r="555" spans="6:26" x14ac:dyDescent="0.25">
      <c r="F555" s="5">
        <f>过饱和度!D553</f>
        <v>5.4266975328851697</v>
      </c>
      <c r="H555" s="5">
        <f>过饱和度!H553</f>
        <v>16214419792817.701</v>
      </c>
      <c r="I555" s="5">
        <f t="shared" si="102"/>
        <v>65968.645444288442</v>
      </c>
      <c r="J555" s="5">
        <f t="shared" si="103"/>
        <v>88403.689416125955</v>
      </c>
      <c r="K555" s="5">
        <f t="shared" si="109"/>
        <v>108491.3062351613</v>
      </c>
      <c r="M555" s="5">
        <f>Gd离子浓度!M564</f>
        <v>5.3702713447569064E-3</v>
      </c>
      <c r="N555" s="5">
        <f>过饱和度!K553</f>
        <v>5.4977766044612533E+22</v>
      </c>
      <c r="O555" s="5">
        <f t="shared" si="104"/>
        <v>86903.092177618048</v>
      </c>
      <c r="P555" s="5">
        <f t="shared" si="105"/>
        <v>95926.0064243089</v>
      </c>
      <c r="Q555" s="87">
        <f t="shared" si="110"/>
        <v>1.1038273094845608</v>
      </c>
      <c r="R555" s="5">
        <f>Nd离子浓度!M564</f>
        <v>1.5666360366342929E-2</v>
      </c>
      <c r="S555" s="5">
        <f>过饱和度!N553</f>
        <v>9.0215570095106383E+21</v>
      </c>
      <c r="T555" s="5">
        <f t="shared" si="106"/>
        <v>86019.775998272264</v>
      </c>
      <c r="U555" s="5">
        <f t="shared" si="107"/>
        <v>95636.069879400107</v>
      </c>
      <c r="V555" s="5">
        <f t="shared" si="111"/>
        <v>105565.70570465566</v>
      </c>
      <c r="W555" s="87">
        <f t="shared" si="112"/>
        <v>1.2272260009927947</v>
      </c>
      <c r="X555" s="5">
        <f>'In离子浓度 '!M564</f>
        <v>3.4924405269398666E-3</v>
      </c>
      <c r="Y555" s="85">
        <f>过饱和度!Q553</f>
        <v>1.3232455095306068E+70</v>
      </c>
      <c r="Z555" s="85">
        <f t="shared" si="108"/>
        <v>98534.530675202055</v>
      </c>
    </row>
    <row r="556" spans="6:26" x14ac:dyDescent="0.25">
      <c r="F556" s="5">
        <f>过饱和度!D554</f>
        <v>5.4766975328851695</v>
      </c>
      <c r="H556" s="5">
        <f>过饱和度!H554</f>
        <v>16214563435912.885</v>
      </c>
      <c r="I556" s="5">
        <f t="shared" si="102"/>
        <v>65968.661429453408</v>
      </c>
      <c r="J556" s="5">
        <f t="shared" si="103"/>
        <v>88403.695763237527</v>
      </c>
      <c r="K556" s="5">
        <f t="shared" si="109"/>
        <v>108491.29563721475</v>
      </c>
      <c r="M556" s="5">
        <f>Gd离子浓度!M565</f>
        <v>5.3702554272209947E-3</v>
      </c>
      <c r="N556" s="5">
        <f>过饱和度!K554</f>
        <v>5.4978886536657199E+22</v>
      </c>
      <c r="O556" s="5">
        <f t="shared" si="104"/>
        <v>86903.10167419663</v>
      </c>
      <c r="P556" s="5">
        <f t="shared" si="105"/>
        <v>95926.009530259253</v>
      </c>
      <c r="Q556" s="87">
        <f t="shared" si="110"/>
        <v>1.1038272246011411</v>
      </c>
      <c r="R556" s="5">
        <f>Nd离子浓度!M565</f>
        <v>1.5666340602191089E-2</v>
      </c>
      <c r="S556" s="5">
        <f>过饱和度!N554</f>
        <v>9.0217562353033271E+21</v>
      </c>
      <c r="T556" s="5">
        <f t="shared" si="106"/>
        <v>86019.787315428097</v>
      </c>
      <c r="U556" s="5">
        <f t="shared" si="107"/>
        <v>95636.073607494603</v>
      </c>
      <c r="V556" s="5">
        <f t="shared" si="111"/>
        <v>105565.70170191121</v>
      </c>
      <c r="W556" s="87">
        <f t="shared" si="112"/>
        <v>1.227225793000507</v>
      </c>
      <c r="X556" s="5">
        <f>'In离子浓度 '!M565</f>
        <v>3.5246181856259623E-3</v>
      </c>
      <c r="Y556" s="85">
        <f>过饱和度!Q554</f>
        <v>1.3478042537515247E+70</v>
      </c>
      <c r="Z556" s="85">
        <f t="shared" si="108"/>
        <v>98534.861975788721</v>
      </c>
    </row>
    <row r="557" spans="6:26" x14ac:dyDescent="0.25">
      <c r="F557" s="5">
        <f>过饱和度!D555</f>
        <v>5.5266975328851693</v>
      </c>
      <c r="H557" s="5">
        <f>过饱和度!H555</f>
        <v>16214707075999.295</v>
      </c>
      <c r="I557" s="5">
        <f t="shared" si="102"/>
        <v>65968.677414131831</v>
      </c>
      <c r="J557" s="5">
        <f t="shared" si="103"/>
        <v>88403.702110154816</v>
      </c>
      <c r="K557" s="5">
        <f t="shared" si="109"/>
        <v>108491.28503939536</v>
      </c>
      <c r="M557" s="5">
        <f>Gd离子浓度!M566</f>
        <v>5.370239509732264E-3</v>
      </c>
      <c r="N557" s="5">
        <f>过饱和度!K555</f>
        <v>5.4980007029763134E+22</v>
      </c>
      <c r="O557" s="5">
        <f t="shared" si="104"/>
        <v>86903.11117058064</v>
      </c>
      <c r="P557" s="5">
        <f t="shared" si="105"/>
        <v>95926.012636145708</v>
      </c>
      <c r="Q557" s="87">
        <f t="shared" si="110"/>
        <v>1.1038271397194763</v>
      </c>
      <c r="R557" s="5">
        <f>Nd离子浓度!M566</f>
        <v>1.5666320838064181E-2</v>
      </c>
      <c r="S557" s="5">
        <f>过饱和度!N555</f>
        <v>9.0219554619223599E+21</v>
      </c>
      <c r="T557" s="5">
        <f t="shared" si="106"/>
        <v>86019.79863236763</v>
      </c>
      <c r="U557" s="5">
        <f t="shared" si="107"/>
        <v>95636.077335517504</v>
      </c>
      <c r="V557" s="5">
        <f t="shared" si="111"/>
        <v>105565.69769925492</v>
      </c>
      <c r="W557" s="87">
        <f t="shared" si="112"/>
        <v>1.227225585012385</v>
      </c>
      <c r="X557" s="5">
        <f>'In离子浓度 '!M566</f>
        <v>3.5567958037178099E-3</v>
      </c>
      <c r="Y557" s="85">
        <f>过饱和度!Q555</f>
        <v>1.372589934639997E+70</v>
      </c>
      <c r="Z557" s="85">
        <f t="shared" si="108"/>
        <v>98535.190162185521</v>
      </c>
    </row>
    <row r="558" spans="6:26" x14ac:dyDescent="0.25">
      <c r="F558" s="5">
        <f>过饱和度!D556</f>
        <v>5.5698465639552381</v>
      </c>
      <c r="H558" s="5">
        <f>过饱和度!H556</f>
        <v>16214804205452.926</v>
      </c>
      <c r="I558" s="5">
        <f t="shared" si="102"/>
        <v>65968.68822288845</v>
      </c>
      <c r="J558" s="5">
        <f t="shared" si="103"/>
        <v>88403.706401906733</v>
      </c>
      <c r="K558" s="5">
        <f t="shared" si="109"/>
        <v>108491.27612821769</v>
      </c>
      <c r="M558" s="5">
        <f>Gd离子浓度!M567</f>
        <v>5.3702247229463346E-3</v>
      </c>
      <c r="N558" s="5">
        <f>过饱和度!K556</f>
        <v>5.4980863279586228E+22</v>
      </c>
      <c r="O558" s="5">
        <f t="shared" si="104"/>
        <v>86903.118427317255</v>
      </c>
      <c r="P558" s="5">
        <f t="shared" si="105"/>
        <v>95926.015009533134</v>
      </c>
      <c r="Q558" s="87">
        <f t="shared" si="110"/>
        <v>1.1038270748564945</v>
      </c>
      <c r="R558" s="5">
        <f>Nd离子浓度!M567</f>
        <v>1.5666302477855727E-2</v>
      </c>
      <c r="S558" s="5">
        <f>过饱和度!N556</f>
        <v>9.0221102370269063E+21</v>
      </c>
      <c r="T558" s="5">
        <f t="shared" si="106"/>
        <v>86019.80742408587</v>
      </c>
      <c r="U558" s="5">
        <f t="shared" si="107"/>
        <v>95636.080231682514</v>
      </c>
      <c r="V558" s="5">
        <f t="shared" si="111"/>
        <v>105565.69469287913</v>
      </c>
      <c r="W558" s="87">
        <f t="shared" si="112"/>
        <v>1.2272254246330752</v>
      </c>
      <c r="X558" s="5">
        <f>'In离子浓度 '!M567</f>
        <v>3.5845641359387261E-3</v>
      </c>
      <c r="Y558" s="85">
        <f>过饱和度!Q556</f>
        <v>1.3941566456522573E+70</v>
      </c>
      <c r="Z558" s="85">
        <f t="shared" si="108"/>
        <v>98535.470852756407</v>
      </c>
    </row>
    <row r="559" spans="6:26" x14ac:dyDescent="0.25">
      <c r="F559" s="5">
        <f>过饱和度!D557</f>
        <v>5.5698465640552381</v>
      </c>
      <c r="H559" s="5">
        <f>过饱和度!H557</f>
        <v>16214838362955.93</v>
      </c>
      <c r="I559" s="5">
        <f t="shared" si="102"/>
        <v>65968.692023986092</v>
      </c>
      <c r="J559" s="5">
        <f t="shared" si="103"/>
        <v>88403.707911179954</v>
      </c>
      <c r="K559" s="5">
        <f t="shared" si="109"/>
        <v>108491.27555353826</v>
      </c>
      <c r="M559" s="5">
        <f>Gd离子浓度!M568</f>
        <v>5.370228498320309E-3</v>
      </c>
      <c r="N559" s="5">
        <f>过饱和度!K557</f>
        <v>5.498101768123424E+22</v>
      </c>
      <c r="O559" s="5">
        <f t="shared" si="104"/>
        <v>86903.119735862056</v>
      </c>
      <c r="P559" s="5">
        <f t="shared" si="105"/>
        <v>95926.01543750563</v>
      </c>
      <c r="Q559" s="87">
        <f t="shared" si="110"/>
        <v>1.1038270631603129</v>
      </c>
      <c r="R559" s="5">
        <f>Nd离子浓度!M568</f>
        <v>1.5666313491313217E-2</v>
      </c>
      <c r="S559" s="5">
        <f>过饱和度!N557</f>
        <v>9.022135573485792E+21</v>
      </c>
      <c r="T559" s="5">
        <f t="shared" si="106"/>
        <v>86019.80886326218</v>
      </c>
      <c r="U559" s="5">
        <f t="shared" si="107"/>
        <v>95636.080705775501</v>
      </c>
      <c r="V559" s="5">
        <f t="shared" si="111"/>
        <v>105565.69409761883</v>
      </c>
      <c r="W559" s="87">
        <f t="shared" si="112"/>
        <v>1.2272253971806304</v>
      </c>
      <c r="X559" s="5">
        <f>'In离子浓度 '!M568</f>
        <v>3.584564135736489E-3</v>
      </c>
      <c r="Y559" s="85">
        <f>过饱和度!Q557</f>
        <v>1.3941625156216237E+70</v>
      </c>
      <c r="Z559" s="85">
        <f t="shared" si="108"/>
        <v>98535.470928550538</v>
      </c>
    </row>
    <row r="560" spans="6:26" x14ac:dyDescent="0.25">
      <c r="F560" s="5">
        <f>过饱和度!D558</f>
        <v>5.5698465643552382</v>
      </c>
      <c r="H560" s="5">
        <f>过饱和度!H558</f>
        <v>16214940858806.078</v>
      </c>
      <c r="I560" s="5">
        <f t="shared" si="102"/>
        <v>65968.703429824891</v>
      </c>
      <c r="J560" s="5">
        <f t="shared" si="103"/>
        <v>88403.712440010102</v>
      </c>
      <c r="K560" s="5">
        <f t="shared" si="109"/>
        <v>108491.27382930079</v>
      </c>
      <c r="M560" s="5">
        <f>Gd离子浓度!M569</f>
        <v>5.3702398253448157E-3</v>
      </c>
      <c r="N560" s="5">
        <f>过饱和度!K558</f>
        <v>5.4981480983271825E+22</v>
      </c>
      <c r="O560" s="5">
        <f t="shared" si="104"/>
        <v>86903.12366229613</v>
      </c>
      <c r="P560" s="5">
        <f t="shared" si="105"/>
        <v>95926.016721684631</v>
      </c>
      <c r="Q560" s="87">
        <f t="shared" si="110"/>
        <v>1.1038270280646216</v>
      </c>
      <c r="R560" s="5">
        <f>Nd离子浓度!M569</f>
        <v>1.5666346532806397E-2</v>
      </c>
      <c r="S560" s="5">
        <f>过饱和度!N558</f>
        <v>9.0222115979240889E+21</v>
      </c>
      <c r="T560" s="5">
        <f t="shared" si="106"/>
        <v>86019.813181621139</v>
      </c>
      <c r="U560" s="5">
        <f t="shared" si="107"/>
        <v>95636.08212832782</v>
      </c>
      <c r="V560" s="5">
        <f t="shared" si="111"/>
        <v>105565.69231145617</v>
      </c>
      <c r="W560" s="87">
        <f t="shared" si="112"/>
        <v>1.2272253148070214</v>
      </c>
      <c r="X560" s="5">
        <f>'In离子浓度 '!M569</f>
        <v>3.5845641353862028E-3</v>
      </c>
      <c r="Y560" s="85">
        <f>过饱和度!Q558</f>
        <v>1.3941801302092209E+70</v>
      </c>
      <c r="Z560" s="85">
        <f t="shared" si="108"/>
        <v>98535.471155991399</v>
      </c>
    </row>
    <row r="561" spans="6:26" x14ac:dyDescent="0.25">
      <c r="F561" s="5">
        <f>过饱和度!D559</f>
        <v>5.5698465647552382</v>
      </c>
      <c r="H561" s="5">
        <f>过饱和度!H559</f>
        <v>16215077526236.834</v>
      </c>
      <c r="I561" s="5">
        <f t="shared" si="102"/>
        <v>65968.718638190607</v>
      </c>
      <c r="J561" s="5">
        <f t="shared" si="103"/>
        <v>88403.718478680006</v>
      </c>
      <c r="K561" s="5">
        <f t="shared" si="109"/>
        <v>108491.2715302743</v>
      </c>
      <c r="M561" s="5">
        <f>Gd离子浓度!M570</f>
        <v>5.3702549282643999E-3</v>
      </c>
      <c r="N561" s="5">
        <f>过饱和度!K559</f>
        <v>5.4982098747092837E+22</v>
      </c>
      <c r="O561" s="5">
        <f t="shared" si="104"/>
        <v>86903.128897722781</v>
      </c>
      <c r="P561" s="5">
        <f t="shared" si="105"/>
        <v>95926.018433982506</v>
      </c>
      <c r="Q561" s="87">
        <f t="shared" si="110"/>
        <v>1.1038269812687511</v>
      </c>
      <c r="R561" s="5">
        <f>Nd离子浓度!M570</f>
        <v>1.5666390588404105E-2</v>
      </c>
      <c r="S561" s="5">
        <f>过饱和度!N559</f>
        <v>9.022312968186344E+21</v>
      </c>
      <c r="T561" s="5">
        <f t="shared" si="106"/>
        <v>86019.818939620221</v>
      </c>
      <c r="U561" s="5">
        <f t="shared" si="107"/>
        <v>95636.084025125834</v>
      </c>
      <c r="V561" s="5">
        <f t="shared" si="111"/>
        <v>105565.68992981929</v>
      </c>
      <c r="W561" s="87">
        <f t="shared" si="112"/>
        <v>1.2272252049718784</v>
      </c>
      <c r="X561" s="5">
        <f>'In离子浓度 '!M570</f>
        <v>3.5845641349817278E-3</v>
      </c>
      <c r="Y561" s="85">
        <f>过饱和度!Q559</f>
        <v>1.3942036177262304E+70</v>
      </c>
      <c r="Z561" s="85">
        <f t="shared" si="108"/>
        <v>98535.471459259395</v>
      </c>
    </row>
    <row r="562" spans="6:26" x14ac:dyDescent="0.25">
      <c r="F562" s="5">
        <f>过饱和度!D560</f>
        <v>5.5698465649552382</v>
      </c>
      <c r="H562" s="5">
        <f>过饱和度!H560</f>
        <v>16215145852708.98</v>
      </c>
      <c r="I562" s="5">
        <f t="shared" si="102"/>
        <v>65968.726241515935</v>
      </c>
      <c r="J562" s="5">
        <f t="shared" si="103"/>
        <v>88403.721497674094</v>
      </c>
      <c r="K562" s="5">
        <f t="shared" si="109"/>
        <v>108491.27038082936</v>
      </c>
      <c r="M562" s="5">
        <f>Gd离子浓度!M571</f>
        <v>5.370262479429332E-3</v>
      </c>
      <c r="N562" s="5">
        <f>过饱和度!K560</f>
        <v>5.4982407599873679E+22</v>
      </c>
      <c r="O562" s="5">
        <f t="shared" si="104"/>
        <v>86903.131515166038</v>
      </c>
      <c r="P562" s="5">
        <f t="shared" si="105"/>
        <v>95926.019290043085</v>
      </c>
      <c r="Q562" s="87">
        <f t="shared" si="110"/>
        <v>1.1038269578732316</v>
      </c>
      <c r="R562" s="5">
        <f>Nd离子浓度!M571</f>
        <v>1.5666412615836841E-2</v>
      </c>
      <c r="S562" s="5">
        <f>过饱和度!N560</f>
        <v>9.0223636488219483E+21</v>
      </c>
      <c r="T562" s="5">
        <f t="shared" si="106"/>
        <v>86019.821818338853</v>
      </c>
      <c r="U562" s="5">
        <f t="shared" si="107"/>
        <v>95636.084973432269</v>
      </c>
      <c r="V562" s="5">
        <f t="shared" si="111"/>
        <v>105565.68873912962</v>
      </c>
      <c r="W562" s="87">
        <f t="shared" si="112"/>
        <v>1.227225150059817</v>
      </c>
      <c r="X562" s="5">
        <f>'In离子浓度 '!M571</f>
        <v>3.5845641346957209E-3</v>
      </c>
      <c r="Y562" s="85">
        <f>过饱和度!Q560</f>
        <v>1.3942153601200104E+70</v>
      </c>
      <c r="Z562" s="85">
        <f t="shared" si="108"/>
        <v>98535.471610873821</v>
      </c>
    </row>
    <row r="563" spans="6:26" x14ac:dyDescent="0.25">
      <c r="F563" s="5">
        <f>过饱和度!D561</f>
        <v>5.5698465739552381</v>
      </c>
      <c r="H563" s="5">
        <f>过饱和度!H561</f>
        <v>16218221727027.688</v>
      </c>
      <c r="I563" s="5">
        <f t="shared" si="102"/>
        <v>65969.068487261757</v>
      </c>
      <c r="J563" s="5">
        <f t="shared" si="103"/>
        <v>88403.85739031469</v>
      </c>
      <c r="K563" s="5">
        <f t="shared" si="109"/>
        <v>108491.21864894489</v>
      </c>
      <c r="M563" s="5">
        <f>Gd离子浓度!M572</f>
        <v>5.3706023203661255E-3</v>
      </c>
      <c r="N563" s="5">
        <f>过饱和度!K561</f>
        <v>5.4996311384670735E+22</v>
      </c>
      <c r="O563" s="5">
        <f t="shared" si="104"/>
        <v>86903.249329940561</v>
      </c>
      <c r="P563" s="5">
        <f t="shared" si="105"/>
        <v>95926.057822505943</v>
      </c>
      <c r="Q563" s="87">
        <f t="shared" si="110"/>
        <v>1.1038259048094854</v>
      </c>
      <c r="R563" s="5">
        <f>Nd离子浓度!M572</f>
        <v>1.5667403898076325E-2</v>
      </c>
      <c r="S563" s="5">
        <f>过饱和度!N561</f>
        <v>9.0246451279130253E+21</v>
      </c>
      <c r="T563" s="5">
        <f t="shared" si="106"/>
        <v>86019.951391346447</v>
      </c>
      <c r="U563" s="5">
        <f t="shared" si="107"/>
        <v>95636.127657301709</v>
      </c>
      <c r="V563" s="5">
        <f t="shared" si="111"/>
        <v>105565.63514379651</v>
      </c>
      <c r="W563" s="87">
        <f t="shared" si="112"/>
        <v>1.227222678417095</v>
      </c>
      <c r="X563" s="5">
        <f>'In离子浓度 '!M572</f>
        <v>3.5845641327771289E-3</v>
      </c>
      <c r="Y563" s="85">
        <f>过饱和度!Q561</f>
        <v>1.3947440477379521E+70</v>
      </c>
      <c r="Z563" s="85">
        <f t="shared" si="108"/>
        <v>98535.47843579005</v>
      </c>
    </row>
    <row r="564" spans="6:26" x14ac:dyDescent="0.25">
      <c r="F564" s="5">
        <f>过饱和度!D562</f>
        <v>5.5698466639552384</v>
      </c>
      <c r="H564" s="5">
        <f>过饱和度!H562</f>
        <v>16249003048110.377</v>
      </c>
      <c r="I564" s="5">
        <f t="shared" si="102"/>
        <v>65972.489632012672</v>
      </c>
      <c r="J564" s="5">
        <f t="shared" si="103"/>
        <v>88405.215768229318</v>
      </c>
      <c r="K564" s="5">
        <f t="shared" si="109"/>
        <v>108490.70150656164</v>
      </c>
      <c r="M564" s="5">
        <f>Gd离子浓度!M573</f>
        <v>5.3740007759672396E-3</v>
      </c>
      <c r="N564" s="5">
        <f>过饱和度!K562</f>
        <v>5.5135499190660133E+22</v>
      </c>
      <c r="O564" s="5">
        <f t="shared" si="104"/>
        <v>86904.427024476536</v>
      </c>
      <c r="P564" s="5">
        <f t="shared" si="105"/>
        <v>95926.44299688765</v>
      </c>
      <c r="Q564" s="87">
        <f t="shared" si="110"/>
        <v>1.1038153783566178</v>
      </c>
      <c r="R564" s="5">
        <f>Nd离子浓度!M573</f>
        <v>1.5677316777989642E-2</v>
      </c>
      <c r="S564" s="5">
        <f>过饱和度!N562</f>
        <v>9.0474844801740843E+21</v>
      </c>
      <c r="T564" s="5">
        <f t="shared" si="106"/>
        <v>86021.246617855853</v>
      </c>
      <c r="U564" s="5">
        <f t="shared" si="107"/>
        <v>95636.554327624865</v>
      </c>
      <c r="V564" s="5">
        <f t="shared" si="111"/>
        <v>105565.09939987048</v>
      </c>
      <c r="W564" s="87">
        <f t="shared" si="112"/>
        <v>1.2271979720177388</v>
      </c>
      <c r="X564" s="5">
        <f>'In离子浓度 '!M573</f>
        <v>3.5845641267100072E-3</v>
      </c>
      <c r="Y564" s="85">
        <f>过饱和度!Q562</f>
        <v>1.4000403528669948E+70</v>
      </c>
      <c r="Z564" s="85">
        <f t="shared" si="108"/>
        <v>98535.546661636123</v>
      </c>
    </row>
    <row r="565" spans="6:26" x14ac:dyDescent="0.25">
      <c r="F565" s="5">
        <f>过饱和度!D563</f>
        <v>5.5698475639552383</v>
      </c>
      <c r="H565" s="5">
        <f>过饱和度!H563</f>
        <v>16558964849283.701</v>
      </c>
      <c r="I565" s="5">
        <f t="shared" si="102"/>
        <v>66006.557835938002</v>
      </c>
      <c r="J565" s="5">
        <f t="shared" si="103"/>
        <v>88418.739968152993</v>
      </c>
      <c r="K565" s="5">
        <f t="shared" si="109"/>
        <v>108485.5486424155</v>
      </c>
      <c r="M565" s="5">
        <f>Gd离子浓度!M574</f>
        <v>5.4079854775420377E-3</v>
      </c>
      <c r="N565" s="5">
        <f>过饱和度!K563</f>
        <v>5.6541969778412664E+22</v>
      </c>
      <c r="O565" s="5">
        <f t="shared" si="104"/>
        <v>86916.154906494121</v>
      </c>
      <c r="P565" s="5">
        <f t="shared" si="105"/>
        <v>95930.278493743142</v>
      </c>
      <c r="Q565" s="87">
        <f t="shared" si="110"/>
        <v>1.1037105656243833</v>
      </c>
      <c r="R565" s="5">
        <f>Nd离子浓度!M574</f>
        <v>1.5776445757639448E-2</v>
      </c>
      <c r="S565" s="5">
        <f>过饱和度!N563</f>
        <v>9.2782722726562439E+21</v>
      </c>
      <c r="T565" s="5">
        <f t="shared" si="106"/>
        <v>86034.144657489858</v>
      </c>
      <c r="U565" s="5">
        <f t="shared" si="107"/>
        <v>95640.802921394687</v>
      </c>
      <c r="V565" s="5">
        <f t="shared" si="111"/>
        <v>105559.7646891427</v>
      </c>
      <c r="W565" s="87">
        <f t="shared" si="112"/>
        <v>1.2269519864396421</v>
      </c>
      <c r="X565" s="5">
        <f>'In离子浓度 '!M574</f>
        <v>3.5845641075240853E-3</v>
      </c>
      <c r="Y565" s="85">
        <f>过饱和度!Q563</f>
        <v>1.4539323886429122E+70</v>
      </c>
      <c r="Z565" s="85">
        <f t="shared" si="108"/>
        <v>98536.226309821403</v>
      </c>
    </row>
    <row r="566" spans="6:26" x14ac:dyDescent="0.25">
      <c r="F566" s="5">
        <f>过饱和度!D564</f>
        <v>5.5698540507672023</v>
      </c>
      <c r="H566" s="5">
        <f>过饱和度!H564</f>
        <v>18910407209265.16</v>
      </c>
      <c r="I566" s="5">
        <f t="shared" si="102"/>
        <v>66244.66955874252</v>
      </c>
      <c r="J566" s="5">
        <f t="shared" si="103"/>
        <v>88513.127314830272</v>
      </c>
      <c r="K566" s="5">
        <f t="shared" si="109"/>
        <v>108449.37561916158</v>
      </c>
      <c r="M566" s="5">
        <f>Gd离子浓度!M575</f>
        <v>5.6529328533066713E-3</v>
      </c>
      <c r="N566" s="5">
        <f>过饱和度!K564</f>
        <v>6.7490899364514028E+22</v>
      </c>
      <c r="O566" s="5">
        <f t="shared" si="104"/>
        <v>86998.137623442657</v>
      </c>
      <c r="P566" s="5">
        <f t="shared" si="105"/>
        <v>95957.080027582168</v>
      </c>
      <c r="Q566" s="87">
        <f t="shared" si="110"/>
        <v>1.1029785538963701</v>
      </c>
      <c r="R566" s="5">
        <f>Nd离子浓度!M575</f>
        <v>1.6490925075151257E-2</v>
      </c>
      <c r="S566" s="5">
        <f>过饱和度!N564</f>
        <v>1.1074877570204125E+22</v>
      </c>
      <c r="T566" s="5">
        <f t="shared" si="106"/>
        <v>86124.294133769567</v>
      </c>
      <c r="U566" s="5">
        <f t="shared" si="107"/>
        <v>95670.485508301266</v>
      </c>
      <c r="V566" s="5">
        <f t="shared" si="111"/>
        <v>105522.49375650976</v>
      </c>
      <c r="W566" s="87">
        <f t="shared" si="112"/>
        <v>1.2252349330446832</v>
      </c>
      <c r="X566" s="5">
        <f>'In离子浓度 '!M575</f>
        <v>3.584564056015802E-3</v>
      </c>
      <c r="Y566" s="85">
        <f>过饱和度!Q564</f>
        <v>1.8959031193375551E+70</v>
      </c>
      <c r="Z566" s="85">
        <f t="shared" si="108"/>
        <v>98540.9890560848</v>
      </c>
    </row>
    <row r="567" spans="6:26" x14ac:dyDescent="0.25">
      <c r="F567" s="5">
        <f>过饱和度!D565</f>
        <v>5.5698565639552378</v>
      </c>
      <c r="H567" s="5">
        <f>过饱和度!H565</f>
        <v>18910403878419.789</v>
      </c>
      <c r="I567" s="5">
        <f t="shared" si="102"/>
        <v>66244.669244379766</v>
      </c>
      <c r="J567" s="5">
        <f t="shared" si="103"/>
        <v>88513.127190374769</v>
      </c>
      <c r="K567" s="5">
        <f t="shared" si="109"/>
        <v>108449.37564386183</v>
      </c>
      <c r="M567" s="5">
        <f>Gd离子浓度!M576</f>
        <v>5.6529327345163872E-3</v>
      </c>
      <c r="N567" s="5">
        <f>过饱和度!K565</f>
        <v>6.7490884926462728E+22</v>
      </c>
      <c r="O567" s="5">
        <f t="shared" si="104"/>
        <v>86998.137524815684</v>
      </c>
      <c r="P567" s="5">
        <f t="shared" si="105"/>
        <v>95957.079995350039</v>
      </c>
      <c r="Q567" s="87">
        <f t="shared" si="110"/>
        <v>1.1029785547762889</v>
      </c>
      <c r="R567" s="5">
        <f>Nd离子浓度!M576</f>
        <v>1.6490924927654464E-2</v>
      </c>
      <c r="S567" s="5">
        <f>过饱和度!N565</f>
        <v>1.1074875334672544E+22</v>
      </c>
      <c r="T567" s="5">
        <f t="shared" si="106"/>
        <v>86124.294031446538</v>
      </c>
      <c r="U567" s="5">
        <f t="shared" si="107"/>
        <v>95670.485474622852</v>
      </c>
      <c r="V567" s="5">
        <f t="shared" si="111"/>
        <v>105522.49380354545</v>
      </c>
      <c r="W567" s="87">
        <f t="shared" si="112"/>
        <v>1.2252349350465046</v>
      </c>
      <c r="X567" s="5">
        <f>'In离子浓度 '!M576</f>
        <v>3.5845656415486576E-3</v>
      </c>
      <c r="Y567" s="85">
        <f>过饱和度!Q565</f>
        <v>1.8959040650532013E+70</v>
      </c>
      <c r="Z567" s="85">
        <f t="shared" si="108"/>
        <v>98540.989065013811</v>
      </c>
    </row>
    <row r="568" spans="6:26" x14ac:dyDescent="0.25">
      <c r="F568" s="5">
        <f>过饱和度!D566</f>
        <v>5.5698665639552383</v>
      </c>
      <c r="H568" s="5">
        <f>过饱和度!H566</f>
        <v>18910397295032.707</v>
      </c>
      <c r="I568" s="5">
        <f t="shared" si="102"/>
        <v>66244.668623044374</v>
      </c>
      <c r="J568" s="5">
        <f t="shared" si="103"/>
        <v>88513.126944389514</v>
      </c>
      <c r="K568" s="5">
        <f t="shared" si="109"/>
        <v>108449.3756917992</v>
      </c>
      <c r="M568" s="5">
        <f>Gd离子浓度!M577</f>
        <v>5.6529324975599987E-3</v>
      </c>
      <c r="N568" s="5">
        <f>过饱和度!K566</f>
        <v>6.7490856451725433E+22</v>
      </c>
      <c r="O568" s="5">
        <f t="shared" si="104"/>
        <v>86998.137330303405</v>
      </c>
      <c r="P568" s="5">
        <f t="shared" si="105"/>
        <v>95957.079931781773</v>
      </c>
      <c r="Q568" s="87">
        <f t="shared" si="110"/>
        <v>1.1029785565116665</v>
      </c>
      <c r="R568" s="5">
        <f>Nd离子浓度!M577</f>
        <v>1.6490924633435895E-2</v>
      </c>
      <c r="S568" s="5">
        <f>过饱和度!N566</f>
        <v>1.1074870928768647E+22</v>
      </c>
      <c r="T568" s="5">
        <f t="shared" si="106"/>
        <v>86124.293829782851</v>
      </c>
      <c r="U568" s="5">
        <f t="shared" si="107"/>
        <v>95670.485408247579</v>
      </c>
      <c r="V568" s="5">
        <f t="shared" si="111"/>
        <v>105522.49389635937</v>
      </c>
      <c r="W568" s="87">
        <f t="shared" si="112"/>
        <v>1.2252349389931181</v>
      </c>
      <c r="X568" s="5">
        <f>'In离子浓度 '!M577</f>
        <v>3.5845720140164883E-3</v>
      </c>
      <c r="Y568" s="85">
        <f>过饱和度!Q566</f>
        <v>1.895909365108091E+70</v>
      </c>
      <c r="Z568" s="85">
        <f t="shared" si="108"/>
        <v>98540.989115054428</v>
      </c>
    </row>
    <row r="569" spans="6:26" x14ac:dyDescent="0.25">
      <c r="F569" s="5">
        <f>过饱和度!D567</f>
        <v>5.569896563955238</v>
      </c>
      <c r="H569" s="5">
        <f>过饱和度!H567</f>
        <v>18910386046867.434</v>
      </c>
      <c r="I569" s="5">
        <f t="shared" si="102"/>
        <v>66244.667561449969</v>
      </c>
      <c r="J569" s="5">
        <f t="shared" si="103"/>
        <v>88513.126524106745</v>
      </c>
      <c r="K569" s="5">
        <f t="shared" si="109"/>
        <v>108449.37577143915</v>
      </c>
      <c r="M569" s="5">
        <f>Gd离子浓度!M578</f>
        <v>5.6529320871395094E-3</v>
      </c>
      <c r="N569" s="5">
        <f>过饱和度!K567</f>
        <v>6.7490807959656923E+22</v>
      </c>
      <c r="O569" s="5">
        <f t="shared" si="104"/>
        <v>86998.136999051596</v>
      </c>
      <c r="P569" s="5">
        <f t="shared" si="105"/>
        <v>95957.079823525884</v>
      </c>
      <c r="Q569" s="87">
        <f t="shared" si="110"/>
        <v>1.1029785594669912</v>
      </c>
      <c r="R569" s="5">
        <f>Nd离子浓度!M578</f>
        <v>1.6490924123834391E-2</v>
      </c>
      <c r="S569" s="5">
        <f>过饱和度!N567</f>
        <v>1.1074863433327076E+22</v>
      </c>
      <c r="T569" s="5">
        <f t="shared" si="106"/>
        <v>86124.293486707</v>
      </c>
      <c r="U569" s="5">
        <f t="shared" si="107"/>
        <v>95670.485295328152</v>
      </c>
      <c r="V569" s="5">
        <f t="shared" si="111"/>
        <v>105522.49405454901</v>
      </c>
      <c r="W569" s="87">
        <f t="shared" si="112"/>
        <v>1.2252349457105973</v>
      </c>
      <c r="X569" s="5">
        <f>'In离子浓度 '!M578</f>
        <v>3.5845912125088146E-3</v>
      </c>
      <c r="Y569" s="85">
        <f>过饱和度!Q567</f>
        <v>1.895927224497473E+70</v>
      </c>
      <c r="Z569" s="85">
        <f t="shared" si="108"/>
        <v>98540.989283673247</v>
      </c>
    </row>
    <row r="570" spans="6:26" x14ac:dyDescent="0.25">
      <c r="F570" s="5">
        <f>过饱和度!D568</f>
        <v>5.5699265639552378</v>
      </c>
      <c r="H570" s="5">
        <f>过饱和度!H568</f>
        <v>18910374798708.926</v>
      </c>
      <c r="I570" s="5">
        <f t="shared" si="102"/>
        <v>66244.666499855535</v>
      </c>
      <c r="J570" s="5">
        <f t="shared" si="103"/>
        <v>88513.126103823946</v>
      </c>
      <c r="K570" s="5">
        <f t="shared" si="109"/>
        <v>108449.37585107911</v>
      </c>
      <c r="M570" s="5">
        <f>Gd离子浓度!M579</f>
        <v>5.6529316767190514E-3</v>
      </c>
      <c r="N570" s="5">
        <f>过饱和度!K568</f>
        <v>6.7490759467623686E+22</v>
      </c>
      <c r="O570" s="5">
        <f t="shared" si="104"/>
        <v>86998.136667799787</v>
      </c>
      <c r="P570" s="5">
        <f t="shared" si="105"/>
        <v>95957.079715269982</v>
      </c>
      <c r="Q570" s="87">
        <f t="shared" si="110"/>
        <v>1.1029785624223158</v>
      </c>
      <c r="R570" s="5">
        <f>Nd离子浓度!M579</f>
        <v>1.6490923614232898E-2</v>
      </c>
      <c r="S570" s="5">
        <f>过饱和度!N568</f>
        <v>1.1074855937890637E+22</v>
      </c>
      <c r="T570" s="5">
        <f t="shared" si="106"/>
        <v>86124.293143631119</v>
      </c>
      <c r="U570" s="5">
        <f t="shared" si="107"/>
        <v>95670.485182408709</v>
      </c>
      <c r="V570" s="5">
        <f t="shared" si="111"/>
        <v>105522.49421273863</v>
      </c>
      <c r="W570" s="87">
        <f t="shared" si="112"/>
        <v>1.225234952428077</v>
      </c>
      <c r="X570" s="5">
        <f>'In离子浓度 '!M579</f>
        <v>3.5846104110005476E-3</v>
      </c>
      <c r="Y570" s="85">
        <f>过饱和度!Q568</f>
        <v>1.8959450839457144E+70</v>
      </c>
      <c r="Z570" s="85">
        <f t="shared" si="108"/>
        <v>98540.989452291033</v>
      </c>
    </row>
    <row r="571" spans="6:26" x14ac:dyDescent="0.25">
      <c r="F571" s="5">
        <f>过饱和度!D569</f>
        <v>5.5699465639552379</v>
      </c>
      <c r="H571" s="5">
        <f>过饱和度!H569</f>
        <v>18910365559828.582</v>
      </c>
      <c r="I571" s="5">
        <f t="shared" si="102"/>
        <v>66244.665627895054</v>
      </c>
      <c r="J571" s="5">
        <f t="shared" si="103"/>
        <v>88513.125758616778</v>
      </c>
      <c r="K571" s="5">
        <f t="shared" si="109"/>
        <v>108449.37591730661</v>
      </c>
      <c r="M571" s="5">
        <f>Gd离子浓度!M580</f>
        <v>5.6529313416121742E-3</v>
      </c>
      <c r="N571" s="5">
        <f>过饱和度!K569</f>
        <v>6.7490719580687291E+22</v>
      </c>
      <c r="O571" s="5">
        <f t="shared" si="104"/>
        <v>86998.136395329697</v>
      </c>
      <c r="P571" s="5">
        <f t="shared" si="105"/>
        <v>95957.079626224455</v>
      </c>
      <c r="Q571" s="87">
        <f t="shared" si="110"/>
        <v>1.1029785648532087</v>
      </c>
      <c r="R571" s="5">
        <f>Nd离子浓度!M580</f>
        <v>1.6490923198145036E-2</v>
      </c>
      <c r="S571" s="5">
        <f>过饱和度!N569</f>
        <v>1.1074849769753686E+22</v>
      </c>
      <c r="T571" s="5">
        <f t="shared" si="106"/>
        <v>86124.292861307287</v>
      </c>
      <c r="U571" s="5">
        <f t="shared" si="107"/>
        <v>95670.485089485097</v>
      </c>
      <c r="V571" s="5">
        <f t="shared" si="111"/>
        <v>105522.49434281058</v>
      </c>
      <c r="W571" s="87">
        <f t="shared" si="112"/>
        <v>1.2252349579547983</v>
      </c>
      <c r="X571" s="5">
        <f>'In离子浓度 '!M580</f>
        <v>3.5846231933978432E-3</v>
      </c>
      <c r="Y571" s="85">
        <f>过饱和度!Q569</f>
        <v>1.8959565892767117E+70</v>
      </c>
      <c r="Z571" s="85">
        <f t="shared" si="108"/>
        <v>98540.989560916321</v>
      </c>
    </row>
    <row r="572" spans="6:26" x14ac:dyDescent="0.25">
      <c r="F572" s="5">
        <f>过饱和度!D570</f>
        <v>5.5700465639552386</v>
      </c>
      <c r="H572" s="5">
        <f>过饱和度!H570</f>
        <v>18910345575044.66</v>
      </c>
      <c r="I572" s="5">
        <f t="shared" si="102"/>
        <v>66244.6637417405</v>
      </c>
      <c r="J572" s="5">
        <f t="shared" si="103"/>
        <v>88513.125011892509</v>
      </c>
      <c r="K572" s="5">
        <f t="shared" si="109"/>
        <v>108449.37605061631</v>
      </c>
      <c r="M572" s="5">
        <f>Gd离子浓度!M581</f>
        <v>5.6529305922904619E-3</v>
      </c>
      <c r="N572" s="5">
        <f>过饱和度!K570</f>
        <v>6.7490633998920195E+22</v>
      </c>
      <c r="O572" s="5">
        <f t="shared" si="104"/>
        <v>86998.135810714855</v>
      </c>
      <c r="P572" s="5">
        <f t="shared" si="105"/>
        <v>95957.079435167383</v>
      </c>
      <c r="Q572" s="87">
        <f t="shared" si="110"/>
        <v>1.1029785700689592</v>
      </c>
      <c r="R572" s="5">
        <f>Nd离子浓度!M581</f>
        <v>1.6490922267744321E-2</v>
      </c>
      <c r="S572" s="5">
        <f>过饱和度!N570</f>
        <v>1.1074836569453324E+22</v>
      </c>
      <c r="T572" s="5">
        <f t="shared" si="106"/>
        <v>86124.292257111447</v>
      </c>
      <c r="U572" s="5">
        <f t="shared" si="107"/>
        <v>95670.484890621068</v>
      </c>
      <c r="V572" s="5">
        <f t="shared" si="111"/>
        <v>105522.49462246119</v>
      </c>
      <c r="W572" s="87">
        <f t="shared" si="112"/>
        <v>1.2252349697973628</v>
      </c>
      <c r="X572" s="5">
        <f>'In离子浓度 '!M581</f>
        <v>3.5846873553639653E-3</v>
      </c>
      <c r="Y572" s="85">
        <f>过饱和度!Q570</f>
        <v>1.896020156318254E+70</v>
      </c>
      <c r="Z572" s="85">
        <f t="shared" si="108"/>
        <v>98540.990161059846</v>
      </c>
    </row>
    <row r="573" spans="6:26" x14ac:dyDescent="0.25">
      <c r="F573" s="5">
        <f>过饱和度!D571</f>
        <v>5.5703465639552379</v>
      </c>
      <c r="H573" s="5">
        <f>过饱和度!H571</f>
        <v>18910312506331.566</v>
      </c>
      <c r="I573" s="5">
        <f t="shared" si="102"/>
        <v>66244.66062072615</v>
      </c>
      <c r="J573" s="5">
        <f t="shared" si="103"/>
        <v>88513.123776290042</v>
      </c>
      <c r="K573" s="5">
        <f t="shared" si="109"/>
        <v>108449.37624761509</v>
      </c>
      <c r="M573" s="5">
        <f>Gd离子浓度!M582</f>
        <v>5.6529292944273559E-3</v>
      </c>
      <c r="N573" s="5">
        <f>过饱和度!K571</f>
        <v>6.7490494043127959E+22</v>
      </c>
      <c r="O573" s="5">
        <f t="shared" si="104"/>
        <v>86998.134854665666</v>
      </c>
      <c r="P573" s="5">
        <f t="shared" si="105"/>
        <v>95957.079122722411</v>
      </c>
      <c r="Q573" s="87">
        <f t="shared" si="110"/>
        <v>1.1029785785985304</v>
      </c>
      <c r="R573" s="5">
        <f>Nd离子浓度!M582</f>
        <v>1.6490920656243097E-2</v>
      </c>
      <c r="S573" s="5">
        <f>过饱和度!N571</f>
        <v>1.1074815063932201E+22</v>
      </c>
      <c r="T573" s="5">
        <f t="shared" si="106"/>
        <v>86124.291272772607</v>
      </c>
      <c r="U573" s="5">
        <f t="shared" si="107"/>
        <v>95670.484566637373</v>
      </c>
      <c r="V573" s="5">
        <f t="shared" si="111"/>
        <v>105522.49508114233</v>
      </c>
      <c r="W573" s="87">
        <f t="shared" si="112"/>
        <v>1.2252349891267238</v>
      </c>
      <c r="X573" s="5">
        <f>'In离子浓度 '!M582</f>
        <v>3.5848800976790297E-3</v>
      </c>
      <c r="Y573" s="85">
        <f>过饱和度!Q571</f>
        <v>1.8962170594092671E+70</v>
      </c>
      <c r="Z573" s="85">
        <f t="shared" si="108"/>
        <v>98540.992019913829</v>
      </c>
    </row>
    <row r="574" spans="6:26" x14ac:dyDescent="0.25">
      <c r="F574" s="5">
        <f>过饱和度!D572</f>
        <v>5.5706465639552381</v>
      </c>
      <c r="H574" s="5">
        <f>过饱和度!H572</f>
        <v>18910279437678.563</v>
      </c>
      <c r="I574" s="5">
        <f t="shared" si="102"/>
        <v>66244.657499711611</v>
      </c>
      <c r="J574" s="5">
        <f t="shared" si="103"/>
        <v>88513.122540687444</v>
      </c>
      <c r="K574" s="5">
        <f t="shared" si="109"/>
        <v>108449.37644461371</v>
      </c>
      <c r="M574" s="5">
        <f>Gd离子浓度!M583</f>
        <v>5.6529279965645482E-3</v>
      </c>
      <c r="N574" s="5">
        <f>过饱和度!K572</f>
        <v>6.7490354087637989E+22</v>
      </c>
      <c r="O574" s="5">
        <f t="shared" si="104"/>
        <v>86998.133898616463</v>
      </c>
      <c r="P574" s="5">
        <f t="shared" si="105"/>
        <v>95957.078810277439</v>
      </c>
      <c r="Q574" s="87">
        <f t="shared" si="110"/>
        <v>1.1029785871281022</v>
      </c>
      <c r="R574" s="5">
        <f>Nd离子浓度!M583</f>
        <v>1.6490919044742033E-2</v>
      </c>
      <c r="S574" s="5">
        <f>过饱和度!N572</f>
        <v>1.1074793558454819E+22</v>
      </c>
      <c r="T574" s="5">
        <f t="shared" si="106"/>
        <v>86124.290288433782</v>
      </c>
      <c r="U574" s="5">
        <f t="shared" si="107"/>
        <v>95670.484242653678</v>
      </c>
      <c r="V574" s="5">
        <f t="shared" si="111"/>
        <v>105522.49553982352</v>
      </c>
      <c r="W574" s="87">
        <f t="shared" si="112"/>
        <v>1.2252350084560855</v>
      </c>
      <c r="X574" s="5">
        <f>'In离子浓度 '!M583</f>
        <v>3.5850728399752607E-3</v>
      </c>
      <c r="Y574" s="85">
        <f>过饱和度!Q572</f>
        <v>1.8964139719655895E+70</v>
      </c>
      <c r="Z574" s="85">
        <f t="shared" si="108"/>
        <v>98540.993878660593</v>
      </c>
    </row>
    <row r="575" spans="6:26" x14ac:dyDescent="0.25">
      <c r="F575" s="5">
        <f>过饱和度!D573</f>
        <v>5.5708465639552385</v>
      </c>
      <c r="H575" s="5">
        <f>过饱和度!H573</f>
        <v>18910251889259.508</v>
      </c>
      <c r="I575" s="5">
        <f t="shared" si="102"/>
        <v>66244.654899691479</v>
      </c>
      <c r="J575" s="5">
        <f t="shared" si="103"/>
        <v>88513.121511345336</v>
      </c>
      <c r="K575" s="5">
        <f t="shared" si="109"/>
        <v>108449.37661748005</v>
      </c>
      <c r="M575" s="5">
        <f>Gd离子浓度!M584</f>
        <v>5.6529269368642476E-3</v>
      </c>
      <c r="N575" s="5">
        <f>过饱和度!K573</f>
        <v>6.7490236880867941E+22</v>
      </c>
      <c r="O575" s="5">
        <f t="shared" si="104"/>
        <v>86998.133097964339</v>
      </c>
      <c r="P575" s="5">
        <f t="shared" si="105"/>
        <v>95957.07854861753</v>
      </c>
      <c r="Q575" s="87">
        <f t="shared" si="110"/>
        <v>1.1029785942712698</v>
      </c>
      <c r="R575" s="5">
        <f>Nd离子浓度!M584</f>
        <v>1.6490917728957052E-2</v>
      </c>
      <c r="S575" s="5">
        <f>过饱和度!N573</f>
        <v>1.1074775517915576E+22</v>
      </c>
      <c r="T575" s="5">
        <f t="shared" si="106"/>
        <v>86124.289462688947</v>
      </c>
      <c r="U575" s="5">
        <f t="shared" si="107"/>
        <v>95670.483970869347</v>
      </c>
      <c r="V575" s="5">
        <f t="shared" si="111"/>
        <v>105522.49592344151</v>
      </c>
      <c r="W575" s="87">
        <f t="shared" si="112"/>
        <v>1.2252350246576644</v>
      </c>
      <c r="X575" s="5">
        <f>'In离子浓度 '!M584</f>
        <v>3.5852012823384856E-3</v>
      </c>
      <c r="Y575" s="85">
        <f>过饱和度!Q573</f>
        <v>1.8965439837954878E+70</v>
      </c>
      <c r="Z575" s="85">
        <f t="shared" si="108"/>
        <v>98540.995105793394</v>
      </c>
    </row>
    <row r="576" spans="6:26" x14ac:dyDescent="0.25">
      <c r="F576" s="5">
        <f>过饱和度!D574</f>
        <v>5.5718465639552379</v>
      </c>
      <c r="H576" s="5">
        <f>过饱和度!H574</f>
        <v>18910197028869.66</v>
      </c>
      <c r="I576" s="5">
        <f t="shared" si="102"/>
        <v>66244.649721955109</v>
      </c>
      <c r="J576" s="5">
        <f t="shared" si="103"/>
        <v>88513.119461491078</v>
      </c>
      <c r="K576" s="5">
        <f t="shared" si="109"/>
        <v>108449.37685622548</v>
      </c>
      <c r="M576" s="5">
        <f>Gd离子浓度!M585</f>
        <v>5.6529245673027813E-3</v>
      </c>
      <c r="N576" s="5">
        <f>过饱和度!K574</f>
        <v>6.7490010879522547E+22</v>
      </c>
      <c r="O576" s="5">
        <f t="shared" si="104"/>
        <v>86998.131554120526</v>
      </c>
      <c r="P576" s="5">
        <f t="shared" si="105"/>
        <v>95957.07804407629</v>
      </c>
      <c r="Q576" s="87">
        <f t="shared" si="110"/>
        <v>1.1029786080449613</v>
      </c>
      <c r="R576" s="5">
        <f>Nd离子浓度!M585</f>
        <v>1.6490914786772629E-2</v>
      </c>
      <c r="S576" s="5">
        <f>过饱和度!N574</f>
        <v>1.1074741098717282E+22</v>
      </c>
      <c r="T576" s="5">
        <f t="shared" si="106"/>
        <v>86124.287887262311</v>
      </c>
      <c r="U576" s="5">
        <f t="shared" si="107"/>
        <v>95670.483452335946</v>
      </c>
      <c r="V576" s="5">
        <f t="shared" si="111"/>
        <v>105522.496669246</v>
      </c>
      <c r="W576" s="87">
        <f t="shared" si="112"/>
        <v>1.2252350557298792</v>
      </c>
      <c r="X576" s="5">
        <f>'In离子浓度 '!M585</f>
        <v>3.5858442846838623E-3</v>
      </c>
      <c r="Y576" s="85">
        <f>过饱和度!Q574</f>
        <v>1.8972132156761384E+70</v>
      </c>
      <c r="Z576" s="85">
        <f t="shared" si="108"/>
        <v>98541.00142106651</v>
      </c>
    </row>
    <row r="577" spans="6:26" x14ac:dyDescent="0.25">
      <c r="F577" s="5">
        <f>过饱和度!D575</f>
        <v>5.574846563955238</v>
      </c>
      <c r="H577" s="5">
        <f>过饱和度!H575</f>
        <v>18910117467121.344</v>
      </c>
      <c r="I577" s="5">
        <f t="shared" si="102"/>
        <v>66244.642212870196</v>
      </c>
      <c r="J577" s="5">
        <f t="shared" si="103"/>
        <v>88513.116488660948</v>
      </c>
      <c r="K577" s="5">
        <f t="shared" si="109"/>
        <v>108449.37693073953</v>
      </c>
      <c r="M577" s="5">
        <f>Gd离子浓度!M586</f>
        <v>5.6529204631036523E-3</v>
      </c>
      <c r="N577" s="5">
        <f>过饱和度!K575</f>
        <v>6.7489702193906428E+22</v>
      </c>
      <c r="O577" s="5">
        <f t="shared" si="104"/>
        <v>86998.129445441213</v>
      </c>
      <c r="P577" s="5">
        <f t="shared" si="105"/>
        <v>95957.077354942026</v>
      </c>
      <c r="Q577" s="87">
        <f t="shared" si="110"/>
        <v>1.1029786268579396</v>
      </c>
      <c r="R577" s="5">
        <f>Nd离子浓度!M586</f>
        <v>1.6490909690760624E-2</v>
      </c>
      <c r="S577" s="5">
        <f>过饱和度!N575</f>
        <v>1.1074695063377956E+22</v>
      </c>
      <c r="T577" s="5">
        <f t="shared" si="106"/>
        <v>86124.285780136634</v>
      </c>
      <c r="U577" s="5">
        <f t="shared" si="107"/>
        <v>95670.482758799975</v>
      </c>
      <c r="V577" s="5">
        <f t="shared" si="111"/>
        <v>105522.49770413738</v>
      </c>
      <c r="W577" s="87">
        <f t="shared" si="112"/>
        <v>1.2252350977228617</v>
      </c>
      <c r="X577" s="5">
        <f>'In离子浓度 '!M586</f>
        <v>3.5877741023057157E-3</v>
      </c>
      <c r="Y577" s="85">
        <f>过饱和度!Q575</f>
        <v>1.8992412210675752E+70</v>
      </c>
      <c r="Z577" s="85">
        <f t="shared" si="108"/>
        <v>98541.020544696526</v>
      </c>
    </row>
    <row r="578" spans="6:26" x14ac:dyDescent="0.25">
      <c r="F578" s="5">
        <f>过饱和度!D576</f>
        <v>5.5778465639552381</v>
      </c>
      <c r="H578" s="5">
        <f>过饱和度!H576</f>
        <v>18910037905754.691</v>
      </c>
      <c r="I578" s="5">
        <f t="shared" si="102"/>
        <v>66244.634703787451</v>
      </c>
      <c r="J578" s="5">
        <f t="shared" si="103"/>
        <v>88513.113515831443</v>
      </c>
      <c r="K578" s="5">
        <f t="shared" si="109"/>
        <v>108449.37700525197</v>
      </c>
      <c r="M578" s="5">
        <f>Gd离子浓度!M587</f>
        <v>5.6529163589075036E-3</v>
      </c>
      <c r="N578" s="5">
        <f>过饱和度!K576</f>
        <v>6.7489393509953301E+22</v>
      </c>
      <c r="O578" s="5">
        <f t="shared" si="104"/>
        <v>86998.127336763137</v>
      </c>
      <c r="P578" s="5">
        <f t="shared" si="105"/>
        <v>95957.076665808127</v>
      </c>
      <c r="Q578" s="87">
        <f t="shared" si="110"/>
        <v>1.1029786456709072</v>
      </c>
      <c r="R578" s="5">
        <f>Nd离子浓度!M587</f>
        <v>1.6490904594750194E-2</v>
      </c>
      <c r="S578" s="5">
        <f>过饱和度!N576</f>
        <v>1.1074649028271198E+22</v>
      </c>
      <c r="T578" s="5">
        <f t="shared" si="106"/>
        <v>86124.283673012353</v>
      </c>
      <c r="U578" s="5">
        <f t="shared" si="107"/>
        <v>95670.482065264456</v>
      </c>
      <c r="V578" s="5">
        <f t="shared" si="111"/>
        <v>105522.4987390282</v>
      </c>
      <c r="W578" s="87">
        <f t="shared" si="112"/>
        <v>1.2252351397158199</v>
      </c>
      <c r="X578" s="5">
        <f>'In离子浓度 '!M587</f>
        <v>3.589703919331218E-3</v>
      </c>
      <c r="Y578" s="85">
        <f>过饱和度!Q576</f>
        <v>1.9012702934943206E+70</v>
      </c>
      <c r="Z578" s="85">
        <f t="shared" si="108"/>
        <v>98541.039657588306</v>
      </c>
    </row>
    <row r="579" spans="6:26" x14ac:dyDescent="0.25">
      <c r="F579" s="5">
        <f>过饱和度!D577</f>
        <v>5.5798465639552379</v>
      </c>
      <c r="H579" s="5">
        <f>过饱和度!H577</f>
        <v>18909967464306.168</v>
      </c>
      <c r="I579" s="5">
        <f t="shared" si="102"/>
        <v>66244.628055423629</v>
      </c>
      <c r="J579" s="5">
        <f t="shared" si="103"/>
        <v>88513.110883758476</v>
      </c>
      <c r="K579" s="5">
        <f t="shared" si="109"/>
        <v>108449.37718626761</v>
      </c>
      <c r="M579" s="5">
        <f>Gd离子浓度!M588</f>
        <v>5.6529130078478134E-3</v>
      </c>
      <c r="N579" s="5">
        <f>过饱和度!K577</f>
        <v>6.7489112134047779E+22</v>
      </c>
      <c r="O579" s="5">
        <f t="shared" si="104"/>
        <v>86998.125414622613</v>
      </c>
      <c r="P579" s="5">
        <f t="shared" si="105"/>
        <v>95957.076037636289</v>
      </c>
      <c r="Q579" s="87">
        <f t="shared" si="110"/>
        <v>1.1029786628196458</v>
      </c>
      <c r="R579" s="5">
        <f>Nd离子浓度!M588</f>
        <v>1.6490900433876389E-2</v>
      </c>
      <c r="S579" s="5">
        <f>过饱和度!N577</f>
        <v>1.1074606626766894E+22</v>
      </c>
      <c r="T579" s="5">
        <f t="shared" si="106"/>
        <v>86124.281732197604</v>
      </c>
      <c r="U579" s="5">
        <f t="shared" si="107"/>
        <v>95670.481426467784</v>
      </c>
      <c r="V579" s="5">
        <f t="shared" si="111"/>
        <v>105522.4996750772</v>
      </c>
      <c r="W579" s="87">
        <f t="shared" si="112"/>
        <v>1.2252351781951356</v>
      </c>
      <c r="X579" s="5">
        <f>'In离子浓度 '!M588</f>
        <v>3.5909902974857861E-3</v>
      </c>
      <c r="Y579" s="85">
        <f>过饱和度!Q577</f>
        <v>1.9026195772007948E+70</v>
      </c>
      <c r="Z579" s="85">
        <f t="shared" si="108"/>
        <v>98541.052355699852</v>
      </c>
    </row>
    <row r="580" spans="6:26" x14ac:dyDescent="0.25">
      <c r="F580" s="5">
        <f>过饱和度!D578</f>
        <v>5.5898465639552377</v>
      </c>
      <c r="H580" s="5">
        <f>过饱和度!H578</f>
        <v>18909877348361.977</v>
      </c>
      <c r="I580" s="5">
        <f t="shared" si="102"/>
        <v>66244.619550114294</v>
      </c>
      <c r="J580" s="5">
        <f t="shared" si="103"/>
        <v>88513.107516524498</v>
      </c>
      <c r="K580" s="5">
        <f t="shared" si="109"/>
        <v>108449.37611307237</v>
      </c>
      <c r="M580" s="5">
        <f>Gd离子浓度!M589</f>
        <v>5.6529055146549911E-3</v>
      </c>
      <c r="N580" s="5">
        <f>过饱和度!K578</f>
        <v>6.7488843758811063E+22</v>
      </c>
      <c r="O580" s="5">
        <f t="shared" si="104"/>
        <v>86998.123581284643</v>
      </c>
      <c r="P580" s="5">
        <f t="shared" si="105"/>
        <v>95957.075438485874</v>
      </c>
      <c r="Q580" s="87">
        <f t="shared" si="110"/>
        <v>1.1029786791761163</v>
      </c>
      <c r="R580" s="5">
        <f>Nd离子浓度!M589</f>
        <v>1.6490891129882057E-2</v>
      </c>
      <c r="S580" s="5">
        <f>过饱和度!N578</f>
        <v>1.1074571019502628E+22</v>
      </c>
      <c r="T580" s="5">
        <f t="shared" si="106"/>
        <v>86124.280102364864</v>
      </c>
      <c r="U580" s="5">
        <f t="shared" si="107"/>
        <v>95670.480890027218</v>
      </c>
      <c r="V580" s="5">
        <f t="shared" si="111"/>
        <v>105522.50064822609</v>
      </c>
      <c r="W580" s="87">
        <f t="shared" si="112"/>
        <v>1.2252352126810819</v>
      </c>
      <c r="X580" s="5">
        <f>'In离子浓度 '!M589</f>
        <v>3.5974246889013124E-3</v>
      </c>
      <c r="Y580" s="85">
        <f>过饱和度!Q578</f>
        <v>1.9094338475849172E+70</v>
      </c>
      <c r="Z580" s="85">
        <f t="shared" si="108"/>
        <v>98541.11634502736</v>
      </c>
    </row>
    <row r="581" spans="6:26" x14ac:dyDescent="0.25">
      <c r="F581" s="5">
        <f>过饱和度!D579</f>
        <v>5.619846563955238</v>
      </c>
      <c r="H581" s="5">
        <f>过饱和度!H579</f>
        <v>18909875849429.32</v>
      </c>
      <c r="I581" s="5">
        <f t="shared" si="102"/>
        <v>66244.619408641898</v>
      </c>
      <c r="J581" s="5">
        <f t="shared" si="103"/>
        <v>88513.107460515865</v>
      </c>
      <c r="K581" s="5">
        <f t="shared" si="109"/>
        <v>108449.37086421082</v>
      </c>
      <c r="M581" s="5">
        <f>Gd离子浓度!M590</f>
        <v>5.6528925360815165E-3</v>
      </c>
      <c r="N581" s="5">
        <f>过饱和度!K579</f>
        <v>6.7489206492059931E+22</v>
      </c>
      <c r="O581" s="5">
        <f t="shared" si="104"/>
        <v>86998.126059203816</v>
      </c>
      <c r="P581" s="5">
        <f t="shared" si="105"/>
        <v>95957.07624829089</v>
      </c>
      <c r="Q581" s="87">
        <f t="shared" si="110"/>
        <v>1.1029786570688931</v>
      </c>
      <c r="R581" s="5">
        <f>Nd离子浓度!M590</f>
        <v>1.6490875014900257E-2</v>
      </c>
      <c r="S581" s="5">
        <f>过饱和度!N579</f>
        <v>1.1074645146382801E+22</v>
      </c>
      <c r="T581" s="5">
        <f t="shared" si="106"/>
        <v>86124.283495329684</v>
      </c>
      <c r="U581" s="5">
        <f t="shared" si="107"/>
        <v>95670.482006782273</v>
      </c>
      <c r="V581" s="5">
        <f t="shared" si="111"/>
        <v>105522.49976497442</v>
      </c>
      <c r="W581" s="87">
        <f t="shared" si="112"/>
        <v>1.2252351541559896</v>
      </c>
      <c r="X581" s="5">
        <f>'In离子浓度 '!M590</f>
        <v>3.6167304177493727E-3</v>
      </c>
      <c r="Y581" s="85">
        <f>过饱和度!Q579</f>
        <v>1.9300125593017714E+70</v>
      </c>
      <c r="Z581" s="85">
        <f t="shared" si="108"/>
        <v>98541.308186921218</v>
      </c>
    </row>
    <row r="582" spans="6:26" x14ac:dyDescent="0.25">
      <c r="F582" s="5">
        <f>过饱和度!D580</f>
        <v>5.6498465639552382</v>
      </c>
      <c r="H582" s="5">
        <f>过饱和度!H580</f>
        <v>18909874349561.59</v>
      </c>
      <c r="I582" s="5">
        <f t="shared" si="102"/>
        <v>66244.619267081231</v>
      </c>
      <c r="J582" s="5">
        <f t="shared" si="103"/>
        <v>88513.107404472306</v>
      </c>
      <c r="K582" s="5">
        <f t="shared" si="109"/>
        <v>108449.36561537188</v>
      </c>
      <c r="M582" s="5">
        <f>Gd离子浓度!M591</f>
        <v>5.6528795575378384E-3</v>
      </c>
      <c r="N582" s="5">
        <f>过饱和度!K580</f>
        <v>6.7489569222251814E+22</v>
      </c>
      <c r="O582" s="5">
        <f t="shared" si="104"/>
        <v>86998.128537088109</v>
      </c>
      <c r="P582" s="5">
        <f t="shared" si="105"/>
        <v>95957.077058084513</v>
      </c>
      <c r="Q582" s="87">
        <f t="shared" si="110"/>
        <v>1.1029786349619821</v>
      </c>
      <c r="R582" s="5">
        <f>Nd离子浓度!M591</f>
        <v>1.6490858899934211E-2</v>
      </c>
      <c r="S582" s="5">
        <f>过饱和度!N580</f>
        <v>1.1074719272937592E+22</v>
      </c>
      <c r="T582" s="5">
        <f t="shared" si="106"/>
        <v>86124.286888255723</v>
      </c>
      <c r="U582" s="5">
        <f t="shared" si="107"/>
        <v>95670.483123524536</v>
      </c>
      <c r="V582" s="5">
        <f t="shared" si="111"/>
        <v>105522.49888173844</v>
      </c>
      <c r="W582" s="87">
        <f t="shared" si="112"/>
        <v>1.2252350956316358</v>
      </c>
      <c r="X582" s="5">
        <f>'In离子浓度 '!M591</f>
        <v>3.6360361277317775E-3</v>
      </c>
      <c r="Y582" s="85">
        <f>过饱和度!Q580</f>
        <v>1.9507018673241226E+70</v>
      </c>
      <c r="Z582" s="85">
        <f t="shared" si="108"/>
        <v>98541.498971333771</v>
      </c>
    </row>
    <row r="583" spans="6:26" x14ac:dyDescent="0.25">
      <c r="F583" s="5">
        <f>过饱和度!D581</f>
        <v>5.6698465639552378</v>
      </c>
      <c r="H583" s="5">
        <f>过饱和度!H581</f>
        <v>18909818323768.473</v>
      </c>
      <c r="I583" s="5">
        <f t="shared" si="102"/>
        <v>66244.613979240574</v>
      </c>
      <c r="J583" s="5">
        <f t="shared" si="103"/>
        <v>88513.105311027219</v>
      </c>
      <c r="K583" s="5">
        <f t="shared" si="109"/>
        <v>108449.36253148779</v>
      </c>
      <c r="M583" s="5">
        <f>Gd离子浓度!M592</f>
        <v>5.6528689606256304E-3</v>
      </c>
      <c r="N583" s="5">
        <f>过饱和度!K581</f>
        <v>6.7489572011407141E+22</v>
      </c>
      <c r="O583" s="5">
        <f t="shared" si="104"/>
        <v>86998.128556141339</v>
      </c>
      <c r="P583" s="5">
        <f t="shared" si="105"/>
        <v>95957.077064311277</v>
      </c>
      <c r="Q583" s="87">
        <f t="shared" si="110"/>
        <v>1.1029786347919954</v>
      </c>
      <c r="R583" s="5">
        <f>Nd离子浓度!M592</f>
        <v>1.6490845742132387E-2</v>
      </c>
      <c r="S583" s="5">
        <f>过饱和度!N581</f>
        <v>1.1074731655016183E+22</v>
      </c>
      <c r="T583" s="5">
        <f t="shared" si="106"/>
        <v>86124.287455006779</v>
      </c>
      <c r="U583" s="5">
        <f t="shared" si="107"/>
        <v>95670.483310064054</v>
      </c>
      <c r="V583" s="5">
        <f t="shared" si="111"/>
        <v>105522.49907122484</v>
      </c>
      <c r="W583" s="87">
        <f t="shared" si="112"/>
        <v>1.2252350897689819</v>
      </c>
      <c r="X583" s="5">
        <f>'In离子浓度 '!M592</f>
        <v>3.6489060584160727E-3</v>
      </c>
      <c r="Y583" s="85">
        <f>过饱和度!Q581</f>
        <v>1.9645430468985535E+70</v>
      </c>
      <c r="Z583" s="85">
        <f t="shared" si="108"/>
        <v>98541.625459470422</v>
      </c>
    </row>
    <row r="584" spans="6:26" x14ac:dyDescent="0.25">
      <c r="F584" s="5">
        <f>过饱和度!D582</f>
        <v>5.7198465639552385</v>
      </c>
      <c r="H584" s="5">
        <f>过饱和度!H582</f>
        <v>18909953787531.703</v>
      </c>
      <c r="I584" s="5">
        <f t="shared" ref="I584:I648" si="113">$D$6*EXP(-16*3.1415*($D$3)^3*$D$4^2/(3*$D$2^3*$D$5^3*(LN($H584))^2))</f>
        <v>66244.62676458717</v>
      </c>
      <c r="J584" s="5">
        <f t="shared" ref="J584:J648" si="114">$D$6*EXP(-16*3.1415*(2/3*$D$3)^3*$D$4^2/(3*$D$2^3*$D$5^3*(LN($H584))^2))</f>
        <v>88513.110372719078</v>
      </c>
      <c r="K584" s="5">
        <f t="shared" si="109"/>
        <v>108449.35274213701</v>
      </c>
      <c r="M584" s="5">
        <f>Gd离子浓度!M593</f>
        <v>5.6528522054676688E-3</v>
      </c>
      <c r="N584" s="5">
        <f>过饱和度!K582</f>
        <v>6.7490775879945002E+22</v>
      </c>
      <c r="O584" s="5">
        <f t="shared" ref="O584:O648" si="115">$D$6*EXP(-16*3.1415*$D$3^3*$D$4^2/(3*$D$2^3*$D$5^3*(LN($N584))^2))</f>
        <v>86998.136779913315</v>
      </c>
      <c r="P584" s="5">
        <f t="shared" ref="P584:P648" si="116">$D$6*EXP(-16*3.1415*(2/3*$D$3)^3*$D$4^2/(3*$D$2^3*$D$5^3*(LN($N584))^2))</f>
        <v>95957.079751909638</v>
      </c>
      <c r="Q584" s="87">
        <f t="shared" si="110"/>
        <v>1.1029785614220742</v>
      </c>
      <c r="R584" s="5">
        <f>Nd离子浓度!M593</f>
        <v>1.6490824937837604E-2</v>
      </c>
      <c r="S584" s="5">
        <f>过饱和度!N582</f>
        <v>1.107494805886043E+22</v>
      </c>
      <c r="T584" s="5">
        <f t="shared" ref="T584:T648" si="117">$D$6*EXP(-16*3.1415*$D$3^3*$D$4^2/(3*$D$2^3*$D$5^3*(LN($S584))^2))</f>
        <v>86124.297360110679</v>
      </c>
      <c r="U584" s="5">
        <f t="shared" ref="U584:U648" si="118">$D$6*EXP(-16*3.1415*(2/3*$D$3)^3*$D$4^2/(3*$D$2^3*$D$5^3*(LN($S584))^2))</f>
        <v>95670.486570213936</v>
      </c>
      <c r="V584" s="5">
        <f t="shared" si="111"/>
        <v>105522.49564776443</v>
      </c>
      <c r="W584" s="87">
        <f t="shared" si="112"/>
        <v>1.2252349091052002</v>
      </c>
      <c r="X584" s="5">
        <f>'In离子浓度 '!M593</f>
        <v>3.6810835197105328E-3</v>
      </c>
      <c r="Y584" s="85">
        <f>过饱和度!Q582</f>
        <v>1.9994271956556529E+70</v>
      </c>
      <c r="Z584" s="85">
        <f t="shared" si="108"/>
        <v>98541.94026652092</v>
      </c>
    </row>
    <row r="585" spans="6:26" x14ac:dyDescent="0.25">
      <c r="F585" s="5">
        <f>过饱和度!D583</f>
        <v>5.7698465639552383</v>
      </c>
      <c r="H585" s="5">
        <f>过饱和度!H583</f>
        <v>18910089248038.527</v>
      </c>
      <c r="I585" s="5">
        <f t="shared" si="113"/>
        <v>66244.639549528321</v>
      </c>
      <c r="J585" s="5">
        <f t="shared" si="114"/>
        <v>88513.115434249718</v>
      </c>
      <c r="K585" s="5">
        <f t="shared" si="109"/>
        <v>108449.34295289294</v>
      </c>
      <c r="M585" s="5">
        <f>Gd离子浓度!M594</f>
        <v>5.6528354503593697E-3</v>
      </c>
      <c r="N585" s="5">
        <f>过饱和度!K583</f>
        <v>6.7491979747328373E+22</v>
      </c>
      <c r="O585" s="5">
        <f t="shared" si="115"/>
        <v>86998.14500352311</v>
      </c>
      <c r="P585" s="5">
        <f t="shared" si="116"/>
        <v>95957.082439454825</v>
      </c>
      <c r="Q585" s="87">
        <f t="shared" si="110"/>
        <v>1.102978488053612</v>
      </c>
      <c r="R585" s="5">
        <f>Nd离子浓度!M594</f>
        <v>1.649080413356907E-2</v>
      </c>
      <c r="S585" s="5">
        <f>过饱和度!N583</f>
        <v>1.1075164463219973E+22</v>
      </c>
      <c r="T585" s="5">
        <f t="shared" si="117"/>
        <v>86124.307265034324</v>
      </c>
      <c r="U585" s="5">
        <f t="shared" si="118"/>
        <v>95670.489830304228</v>
      </c>
      <c r="V585" s="5">
        <f t="shared" si="111"/>
        <v>105522.49222437742</v>
      </c>
      <c r="W585" s="87">
        <f t="shared" si="112"/>
        <v>1.2252347284448764</v>
      </c>
      <c r="X585" s="5">
        <f>'In离子浓度 '!M594</f>
        <v>3.7132609404109925E-3</v>
      </c>
      <c r="Y585" s="85">
        <f>过饱和度!Q583</f>
        <v>2.0346197644123863E+70</v>
      </c>
      <c r="Z585" s="85">
        <f t="shared" si="108"/>
        <v>98542.252239413778</v>
      </c>
    </row>
    <row r="586" spans="6:26" x14ac:dyDescent="0.25">
      <c r="F586" s="5">
        <f>过饱和度!D584</f>
        <v>5.8198465639552381</v>
      </c>
      <c r="H586" s="5">
        <f>过饱和度!H584</f>
        <v>18910224705288.953</v>
      </c>
      <c r="I586" s="5">
        <f t="shared" si="113"/>
        <v>66244.652334064012</v>
      </c>
      <c r="J586" s="5">
        <f t="shared" si="114"/>
        <v>88513.120495619165</v>
      </c>
      <c r="K586" s="5">
        <f t="shared" si="109"/>
        <v>108449.33316375563</v>
      </c>
      <c r="M586" s="5">
        <f>Gd离子浓度!M595</f>
        <v>5.6528186953007323E-3</v>
      </c>
      <c r="N586" s="5">
        <f>过饱和度!K584</f>
        <v>6.7493183613556868E+22</v>
      </c>
      <c r="O586" s="5">
        <f t="shared" si="115"/>
        <v>86998.153226970739</v>
      </c>
      <c r="P586" s="5">
        <f t="shared" si="116"/>
        <v>95957.08512694684</v>
      </c>
      <c r="Q586" s="87">
        <f t="shared" si="110"/>
        <v>1.1029784146866086</v>
      </c>
      <c r="R586" s="5">
        <f>Nd离子浓度!M595</f>
        <v>1.6490783329326783E-2</v>
      </c>
      <c r="S586" s="5">
        <f>过饱和度!N584</f>
        <v>1.1075380868094735E+22</v>
      </c>
      <c r="T586" s="5">
        <f t="shared" si="117"/>
        <v>86124.3171697777</v>
      </c>
      <c r="U586" s="5">
        <f t="shared" si="118"/>
        <v>95670.49309033493</v>
      </c>
      <c r="V586" s="5">
        <f t="shared" si="111"/>
        <v>105522.48880106377</v>
      </c>
      <c r="W586" s="87">
        <f t="shared" si="112"/>
        <v>1.2252345477880104</v>
      </c>
      <c r="X586" s="5">
        <f>'In离子浓度 '!M595</f>
        <v>3.745438320517503E-3</v>
      </c>
      <c r="Y586" s="85">
        <f>过饱和度!Q584</f>
        <v>2.070120790254825E+70</v>
      </c>
      <c r="Z586" s="85">
        <f t="shared" si="108"/>
        <v>98542.561427958513</v>
      </c>
    </row>
    <row r="587" spans="6:26" s="94" customFormat="1" x14ac:dyDescent="0.25">
      <c r="F587" s="93">
        <f>过饱和度!D585</f>
        <v>5.862995595025307</v>
      </c>
      <c r="G587" s="93"/>
      <c r="H587" s="93">
        <f>过饱和度!H585</f>
        <v>18910310313291.25</v>
      </c>
      <c r="I587" s="93">
        <f t="shared" si="113"/>
        <v>66244.660413747508</v>
      </c>
      <c r="J587" s="93">
        <f t="shared" si="114"/>
        <v>88513.123694347669</v>
      </c>
      <c r="K587" s="93">
        <f t="shared" si="109"/>
        <v>108449.32495214212</v>
      </c>
      <c r="L587" s="93"/>
      <c r="M587" s="93">
        <f>Gd离子浓度!M596</f>
        <v>5.6528031304418852E-3</v>
      </c>
      <c r="N587" s="93">
        <f>过饱和度!K585</f>
        <v>6.7494086613038826E+22</v>
      </c>
      <c r="O587" s="93">
        <f t="shared" si="115"/>
        <v>86998.159395137001</v>
      </c>
      <c r="P587" s="93">
        <f t="shared" si="116"/>
        <v>95957.087142755452</v>
      </c>
      <c r="Q587" s="93">
        <f t="shared" si="110"/>
        <v>1.1029783596561842</v>
      </c>
      <c r="R587" s="93">
        <f>Nd离子浓度!M596</f>
        <v>1.6490764002886155E-2</v>
      </c>
      <c r="S587" s="93">
        <f>过饱和度!N585</f>
        <v>1.1075546563115903E+22</v>
      </c>
      <c r="T587" s="93">
        <f t="shared" si="117"/>
        <v>86124.32475341855</v>
      </c>
      <c r="U587" s="93">
        <f t="shared" si="118"/>
        <v>95670.495586401637</v>
      </c>
      <c r="V587" s="93">
        <f t="shared" si="111"/>
        <v>105522.48628938348</v>
      </c>
      <c r="W587" s="93">
        <f t="shared" si="112"/>
        <v>1.2252344107370776</v>
      </c>
      <c r="X587" s="93">
        <f>'In离子浓度 '!M596</f>
        <v>3.7732064316580542E-3</v>
      </c>
      <c r="Y587" s="93">
        <f>过饱和度!Q585</f>
        <v>2.1009974849297328E+70</v>
      </c>
      <c r="Z587" s="93">
        <f t="shared" si="108"/>
        <v>98542.825982792943</v>
      </c>
    </row>
    <row r="588" spans="6:26" x14ac:dyDescent="0.25">
      <c r="F588" s="5">
        <f>过饱和度!D586</f>
        <v>5.8630030818372711</v>
      </c>
      <c r="H588" s="5">
        <f>过饱和度!H586</f>
        <v>21889230929738.832</v>
      </c>
      <c r="I588" s="5">
        <f t="shared" si="113"/>
        <v>66504.392826193434</v>
      </c>
      <c r="J588" s="5">
        <f t="shared" si="114"/>
        <v>88615.809627152325</v>
      </c>
      <c r="K588" s="5">
        <f t="shared" ref="K588:K645" si="119">J588*W588</f>
        <v>108409.55501542402</v>
      </c>
      <c r="M588" s="5">
        <f>Gd离子浓度!M597</f>
        <v>5.9355113368758736E-3</v>
      </c>
      <c r="N588" s="5">
        <f>过饱和度!K586</f>
        <v>8.2027019312979341E+22</v>
      </c>
      <c r="O588" s="5">
        <f t="shared" si="115"/>
        <v>87087.612814335342</v>
      </c>
      <c r="P588" s="5">
        <f t="shared" si="116"/>
        <v>95986.310701609676</v>
      </c>
      <c r="Q588" s="87">
        <f t="shared" ref="Q588:Q645" si="120">P588/O588</f>
        <v>1.1021809830319467</v>
      </c>
      <c r="R588" s="5">
        <f>Nd离子浓度!M597</f>
        <v>1.731538669463804E-2</v>
      </c>
      <c r="S588" s="5">
        <f>过饱和度!N586</f>
        <v>1.346026199745588E+22</v>
      </c>
      <c r="T588" s="5">
        <f t="shared" si="117"/>
        <v>86222.662475012141</v>
      </c>
      <c r="U588" s="5">
        <f t="shared" si="118"/>
        <v>95702.84930168635</v>
      </c>
      <c r="V588" s="5">
        <f t="shared" ref="V588:V645" si="121">U588*Q588</f>
        <v>105481.86052229091</v>
      </c>
      <c r="W588" s="87">
        <f t="shared" ref="W588:W645" si="122">V588/T588</f>
        <v>1.2233658471502222</v>
      </c>
      <c r="X588" s="5">
        <f>'In离子浓度 '!M597</f>
        <v>3.7732063734096421E-3</v>
      </c>
      <c r="Y588" s="85">
        <f>过饱和度!Q586</f>
        <v>2.8146174423997751E+70</v>
      </c>
      <c r="Z588" s="85">
        <f t="shared" si="108"/>
        <v>98548.036431637782</v>
      </c>
    </row>
    <row r="589" spans="6:26" x14ac:dyDescent="0.25">
      <c r="F589" s="5">
        <f>过饱和度!D587</f>
        <v>6.1561446260953758</v>
      </c>
      <c r="H589" s="5">
        <f>过饱和度!H587</f>
        <v>21891842163459.754</v>
      </c>
      <c r="I589" s="5">
        <f t="shared" si="113"/>
        <v>66504.603516634961</v>
      </c>
      <c r="J589" s="5">
        <f t="shared" si="114"/>
        <v>88615.892809552766</v>
      </c>
      <c r="K589" s="5">
        <f t="shared" si="119"/>
        <v>108409.48949997671</v>
      </c>
      <c r="M589" s="5">
        <f>Gd离子浓度!M598</f>
        <v>5.9354687386579735E-3</v>
      </c>
      <c r="N589" s="5">
        <f>过饱和度!K587</f>
        <v>8.2043106522035957E+22</v>
      </c>
      <c r="O589" s="5">
        <f t="shared" si="115"/>
        <v>87087.702316204683</v>
      </c>
      <c r="P589" s="5">
        <f t="shared" si="116"/>
        <v>95986.339930416405</v>
      </c>
      <c r="Q589" s="87">
        <f t="shared" si="120"/>
        <v>1.1021801859222542</v>
      </c>
      <c r="R589" s="5">
        <f>Nd离子浓度!M598</f>
        <v>1.7315333801912341E-2</v>
      </c>
      <c r="S589" s="5">
        <f>过饱和度!N587</f>
        <v>1.3462957332356535E+22</v>
      </c>
      <c r="T589" s="5">
        <f t="shared" si="117"/>
        <v>86222.762923488146</v>
      </c>
      <c r="U589" s="5">
        <f t="shared" si="118"/>
        <v>95702.882336574097</v>
      </c>
      <c r="V589" s="5">
        <f t="shared" si="121"/>
        <v>105481.82064702085</v>
      </c>
      <c r="W589" s="87">
        <f t="shared" si="122"/>
        <v>1.2233639594757906</v>
      </c>
      <c r="X589" s="5">
        <f>'In离子浓度 '!M598</f>
        <v>3.9618725116734085E-3</v>
      </c>
      <c r="Y589" s="85">
        <f>过饱和度!Q587</f>
        <v>3.1043867001585019E+70</v>
      </c>
      <c r="Z589" s="85">
        <f t="shared" si="108"/>
        <v>98549.776250976967</v>
      </c>
    </row>
    <row r="590" spans="6:26" x14ac:dyDescent="0.25">
      <c r="F590" s="5">
        <f>过饱和度!D588</f>
        <v>6.15615211290734</v>
      </c>
      <c r="H590" s="5">
        <f>过饱和度!H588</f>
        <v>25168500039374.813</v>
      </c>
      <c r="I590" s="5">
        <f t="shared" si="113"/>
        <v>66749.742229982425</v>
      </c>
      <c r="J590" s="5">
        <f t="shared" si="114"/>
        <v>88712.550317061978</v>
      </c>
      <c r="K590" s="5">
        <f t="shared" si="119"/>
        <v>108371.65428640717</v>
      </c>
      <c r="M590" s="5">
        <f>Gd离子浓度!M599</f>
        <v>6.218176934839786E-3</v>
      </c>
      <c r="N590" s="5">
        <f>过饱和度!K588</f>
        <v>9.8807923382245459E+22</v>
      </c>
      <c r="O590" s="5">
        <f t="shared" si="115"/>
        <v>87172.157186421857</v>
      </c>
      <c r="P590" s="5">
        <f t="shared" si="116"/>
        <v>96013.911112711561</v>
      </c>
      <c r="Q590" s="87">
        <f t="shared" si="120"/>
        <v>1.1014286466191399</v>
      </c>
      <c r="R590" s="5">
        <f>Nd离子浓度!M599</f>
        <v>1.8139956480935034E-2</v>
      </c>
      <c r="S590" s="5">
        <f>过饱和度!N588</f>
        <v>1.6213899025560105E+22</v>
      </c>
      <c r="T590" s="5">
        <f t="shared" si="117"/>
        <v>86315.580240476163</v>
      </c>
      <c r="U590" s="5">
        <f t="shared" si="118"/>
        <v>95733.395967623408</v>
      </c>
      <c r="V590" s="5">
        <f t="shared" si="121"/>
        <v>105443.50475687368</v>
      </c>
      <c r="W590" s="87">
        <f t="shared" si="122"/>
        <v>1.2216045407226239</v>
      </c>
      <c r="X590" s="5">
        <f>'In离子浓度 '!M599</f>
        <v>3.9618724505124858E-3</v>
      </c>
      <c r="Y590" s="85">
        <f>过饱和度!Q588</f>
        <v>4.1025987640564847E+70</v>
      </c>
      <c r="Z590" s="85">
        <f t="shared" si="108"/>
        <v>98554.709423461361</v>
      </c>
    </row>
    <row r="591" spans="6:26" x14ac:dyDescent="0.25">
      <c r="F591" s="5">
        <f>过饱和度!D589</f>
        <v>6.4492936571654447</v>
      </c>
      <c r="H591" s="5">
        <f>过饱和度!H589</f>
        <v>25171296467151.328</v>
      </c>
      <c r="I591" s="5">
        <f t="shared" si="113"/>
        <v>66749.936528407357</v>
      </c>
      <c r="J591" s="5">
        <f t="shared" si="114"/>
        <v>88712.626829233806</v>
      </c>
      <c r="K591" s="5">
        <f t="shared" si="119"/>
        <v>108371.59256719079</v>
      </c>
      <c r="M591" s="5">
        <f>Gd离子浓度!M600</f>
        <v>6.2181323079759871E-3</v>
      </c>
      <c r="N591" s="5">
        <f>过饱和度!K589</f>
        <v>9.8826088495837665E+22</v>
      </c>
      <c r="O591" s="5">
        <f t="shared" si="115"/>
        <v>87172.240284451662</v>
      </c>
      <c r="P591" s="5">
        <f t="shared" si="116"/>
        <v>96013.938231680397</v>
      </c>
      <c r="Q591" s="87">
        <f t="shared" si="120"/>
        <v>1.1014279077648732</v>
      </c>
      <c r="R591" s="5">
        <f>Nd离子浓度!M600</f>
        <v>1.8139901069423925E-2</v>
      </c>
      <c r="S591" s="5">
        <f>过饱和度!N589</f>
        <v>1.6216946681520306E+22</v>
      </c>
      <c r="T591" s="5">
        <f t="shared" si="117"/>
        <v>86315.673605159231</v>
      </c>
      <c r="U591" s="5">
        <f t="shared" si="118"/>
        <v>95733.42664957323</v>
      </c>
      <c r="V591" s="5">
        <f t="shared" si="121"/>
        <v>105443.4678178014</v>
      </c>
      <c r="W591" s="87">
        <f t="shared" si="122"/>
        <v>1.2216027914019416</v>
      </c>
      <c r="X591" s="5">
        <f>'In离子浓度 '!M600</f>
        <v>4.150538012464372E-3</v>
      </c>
      <c r="Y591" s="85">
        <f>过饱和度!Q589</f>
        <v>4.5043565415851983E+70</v>
      </c>
      <c r="Z591" s="85">
        <f t="shared" si="108"/>
        <v>98556.356861960594</v>
      </c>
    </row>
    <row r="592" spans="6:26" x14ac:dyDescent="0.25">
      <c r="F592" s="5">
        <f>过饱和度!D590</f>
        <v>6.4493011439774088</v>
      </c>
      <c r="H592" s="5">
        <f>过饱和度!H590</f>
        <v>28759866741259.484</v>
      </c>
      <c r="I592" s="5">
        <f t="shared" si="113"/>
        <v>66981.914203289445</v>
      </c>
      <c r="J592" s="5">
        <f t="shared" si="114"/>
        <v>88803.865019652832</v>
      </c>
      <c r="K592" s="5">
        <f t="shared" si="119"/>
        <v>108335.52098773069</v>
      </c>
      <c r="M592" s="5">
        <f>Gd离子浓度!M601</f>
        <v>6.5008404939056984E-3</v>
      </c>
      <c r="N592" s="5">
        <f>过饱和度!K590</f>
        <v>1.1804033542778523E+23</v>
      </c>
      <c r="O592" s="5">
        <f t="shared" si="115"/>
        <v>87252.187068631654</v>
      </c>
      <c r="P592" s="5">
        <f t="shared" si="116"/>
        <v>96040.020370803977</v>
      </c>
      <c r="Q592" s="87">
        <f t="shared" si="120"/>
        <v>1.1007176278029558</v>
      </c>
      <c r="R592" s="5">
        <f>Nd离子浓度!M601</f>
        <v>1.8964523735717463E-2</v>
      </c>
      <c r="S592" s="5">
        <f>过饱和度!N590</f>
        <v>1.9369811397674107E+22</v>
      </c>
      <c r="T592" s="5">
        <f t="shared" si="117"/>
        <v>86403.513598317702</v>
      </c>
      <c r="U592" s="5">
        <f t="shared" si="118"/>
        <v>95762.282708243001</v>
      </c>
      <c r="V592" s="5">
        <f t="shared" si="121"/>
        <v>105407.23265561325</v>
      </c>
      <c r="W592" s="87">
        <f t="shared" si="122"/>
        <v>1.2199415077683318</v>
      </c>
      <c r="X592" s="5">
        <f>'In离子浓度 '!M601</f>
        <v>4.1505379483909493E-3</v>
      </c>
      <c r="Y592" s="85">
        <f>过饱和度!Q590</f>
        <v>5.879376877190824E+70</v>
      </c>
      <c r="Z592" s="85">
        <f t="shared" ref="Z592:Z655" si="123">$D$6*EXP(-16*3.1415*$D$3^3*$D$4^2/(3*$D$2^3*$D$5^3*(LN($Y592)^2)))</f>
        <v>98561.039238042576</v>
      </c>
    </row>
    <row r="593" spans="6:26" x14ac:dyDescent="0.25">
      <c r="F593" s="5">
        <f>过饱和度!D591</f>
        <v>6.7424426882355135</v>
      </c>
      <c r="H593" s="5">
        <f>过饱和度!H591</f>
        <v>28762847285458</v>
      </c>
      <c r="I593" s="5">
        <f t="shared" si="113"/>
        <v>66982.093726831561</v>
      </c>
      <c r="J593" s="5">
        <f t="shared" si="114"/>
        <v>88803.935541151863</v>
      </c>
      <c r="K593" s="5">
        <f t="shared" si="119"/>
        <v>108335.46271950682</v>
      </c>
      <c r="M593" s="5">
        <f>Gd离子浓度!M602</f>
        <v>6.5007938384106338E-3</v>
      </c>
      <c r="N593" s="5">
        <f>过饱和度!K591</f>
        <v>1.1806071306481924E+23</v>
      </c>
      <c r="O593" s="5">
        <f t="shared" si="115"/>
        <v>87252.264390058059</v>
      </c>
      <c r="P593" s="5">
        <f t="shared" si="116"/>
        <v>96040.045588294495</v>
      </c>
      <c r="Q593" s="87">
        <f t="shared" si="120"/>
        <v>1.1007169413844777</v>
      </c>
      <c r="R593" s="5">
        <f>Nd离子浓度!M602</f>
        <v>1.8964465805428665E-2</v>
      </c>
      <c r="S593" s="5">
        <f>过饱和度!N591</f>
        <v>1.937323512310767E+22</v>
      </c>
      <c r="T593" s="5">
        <f t="shared" si="117"/>
        <v>86403.600574305688</v>
      </c>
      <c r="U593" s="5">
        <f t="shared" si="118"/>
        <v>95762.311270237173</v>
      </c>
      <c r="V593" s="5">
        <f t="shared" si="121"/>
        <v>105407.19836128376</v>
      </c>
      <c r="W593" s="87">
        <f t="shared" si="122"/>
        <v>1.2199398828366568</v>
      </c>
      <c r="X593" s="5">
        <f>'In离子浓度 '!M602</f>
        <v>4.3392029340327239E-3</v>
      </c>
      <c r="Y593" s="85">
        <f>过饱和度!Q591</f>
        <v>6.4283366548072946E+70</v>
      </c>
      <c r="Z593" s="85">
        <f t="shared" si="123"/>
        <v>98562.6030880287</v>
      </c>
    </row>
    <row r="594" spans="6:26" x14ac:dyDescent="0.25">
      <c r="F594" s="5">
        <f>过饱和度!D592</f>
        <v>6.7424501750474777</v>
      </c>
      <c r="H594" s="5">
        <f>过饱和度!H592</f>
        <v>32677504226927.641</v>
      </c>
      <c r="I594" s="5">
        <f t="shared" si="113"/>
        <v>67202.147521219566</v>
      </c>
      <c r="J594" s="5">
        <f t="shared" si="114"/>
        <v>88890.278556553443</v>
      </c>
      <c r="K594" s="5">
        <f t="shared" si="119"/>
        <v>108301.0050836632</v>
      </c>
      <c r="M594" s="5">
        <f>Gd离子浓度!M603</f>
        <v>6.783502014088315E-3</v>
      </c>
      <c r="N594" s="5">
        <f>过饱和度!K592</f>
        <v>1.3995204602330298E+23</v>
      </c>
      <c r="O594" s="5">
        <f t="shared" si="115"/>
        <v>87328.126556303381</v>
      </c>
      <c r="P594" s="5">
        <f t="shared" si="116"/>
        <v>96064.779585036667</v>
      </c>
      <c r="Q594" s="87">
        <f t="shared" si="120"/>
        <v>1.1000439763596723</v>
      </c>
      <c r="R594" s="5">
        <f>Nd离子浓度!M603</f>
        <v>1.9789088458993083E-2</v>
      </c>
      <c r="S594" s="5">
        <f>过饱和度!N592</f>
        <v>2.2965378646957508E+22</v>
      </c>
      <c r="T594" s="5">
        <f t="shared" si="117"/>
        <v>86486.932007901734</v>
      </c>
      <c r="U594" s="5">
        <f t="shared" si="118"/>
        <v>95789.66714057303</v>
      </c>
      <c r="V594" s="5">
        <f t="shared" si="121"/>
        <v>105372.8463354854</v>
      </c>
      <c r="W594" s="87">
        <f t="shared" si="122"/>
        <v>1.2183672595283896</v>
      </c>
      <c r="X594" s="5">
        <f>'In离子浓度 '!M603</f>
        <v>4.3392028670468088E-3</v>
      </c>
      <c r="Y594" s="85">
        <f>过饱和度!Q592</f>
        <v>8.2960463482507932E+70</v>
      </c>
      <c r="Z594" s="85">
        <f t="shared" si="123"/>
        <v>98567.057597265579</v>
      </c>
    </row>
    <row r="595" spans="6:26" x14ac:dyDescent="0.25">
      <c r="F595" s="5">
        <f>过饱和度!D593</f>
        <v>7.0355917193055824</v>
      </c>
      <c r="H595" s="5">
        <f>过饱和度!H593</f>
        <v>32680666948447.625</v>
      </c>
      <c r="I595" s="5">
        <f t="shared" si="113"/>
        <v>67202.313668786781</v>
      </c>
      <c r="J595" s="5">
        <f t="shared" si="114"/>
        <v>88890.343673038122</v>
      </c>
      <c r="K595" s="5">
        <f t="shared" si="119"/>
        <v>108300.94996528768</v>
      </c>
      <c r="M595" s="5">
        <f>Gd离子浓度!M604</f>
        <v>6.7834533299766155E-3</v>
      </c>
      <c r="N595" s="5">
        <f>过饱和度!K593</f>
        <v>1.3997476831249545E+23</v>
      </c>
      <c r="O595" s="5">
        <f t="shared" si="115"/>
        <v>87328.198643849391</v>
      </c>
      <c r="P595" s="5">
        <f t="shared" si="116"/>
        <v>96064.803081169317</v>
      </c>
      <c r="Q595" s="87">
        <f t="shared" si="120"/>
        <v>1.100043337352582</v>
      </c>
      <c r="R595" s="5">
        <f>Nd离子浓度!M604</f>
        <v>1.9789028009934328E-2</v>
      </c>
      <c r="S595" s="5">
        <f>过饱和度!N593</f>
        <v>2.2969201935847094E+22</v>
      </c>
      <c r="T595" s="5">
        <f t="shared" si="117"/>
        <v>86487.013196491054</v>
      </c>
      <c r="U595" s="5">
        <f t="shared" si="118"/>
        <v>95789.693783948649</v>
      </c>
      <c r="V595" s="5">
        <f t="shared" si="121"/>
        <v>105372.81443407675</v>
      </c>
      <c r="W595" s="87">
        <f t="shared" si="122"/>
        <v>1.2183657469437494</v>
      </c>
      <c r="X595" s="5">
        <f>'In离子浓度 '!M604</f>
        <v>4.527867276380243E-3</v>
      </c>
      <c r="Y595" s="85">
        <f>过饱和度!Q593</f>
        <v>9.0362009554711746E+70</v>
      </c>
      <c r="Z595" s="85">
        <f t="shared" si="123"/>
        <v>98568.545476149971</v>
      </c>
    </row>
    <row r="596" spans="6:26" x14ac:dyDescent="0.25">
      <c r="F596" s="5">
        <f>过饱和度!D594</f>
        <v>7.0355992061175465</v>
      </c>
      <c r="H596" s="5">
        <f>过饱和度!H594</f>
        <v>36935583956931.773</v>
      </c>
      <c r="I596" s="5">
        <f t="shared" si="113"/>
        <v>67411.518787062014</v>
      </c>
      <c r="J596" s="5">
        <f t="shared" si="114"/>
        <v>88972.245533779773</v>
      </c>
      <c r="K596" s="5">
        <f t="shared" si="119"/>
        <v>108267.97458198952</v>
      </c>
      <c r="M596" s="5">
        <f>Gd离子浓度!M605</f>
        <v>7.0661614954023446E-3</v>
      </c>
      <c r="N596" s="5">
        <f>过饱和度!K594</f>
        <v>1.647809521647508E+23</v>
      </c>
      <c r="O596" s="5">
        <f t="shared" si="115"/>
        <v>87400.344180089</v>
      </c>
      <c r="P596" s="5">
        <f t="shared" si="116"/>
        <v>96088.311276131106</v>
      </c>
      <c r="Q596" s="87">
        <f t="shared" si="120"/>
        <v>1.0994042663967145</v>
      </c>
      <c r="R596" s="5">
        <f>Nd离子浓度!M605</f>
        <v>2.0613650650769672E-2</v>
      </c>
      <c r="S596" s="5">
        <f>过饱和度!N594</f>
        <v>2.7039638897581881E+22</v>
      </c>
      <c r="T596" s="5">
        <f t="shared" si="117"/>
        <v>86566.243308969337</v>
      </c>
      <c r="U596" s="5">
        <f t="shared" si="118"/>
        <v>95815.686068073177</v>
      </c>
      <c r="V596" s="5">
        <f t="shared" si="121"/>
        <v>105340.17405096789</v>
      </c>
      <c r="W596" s="87">
        <f t="shared" si="122"/>
        <v>1.2168735759387326</v>
      </c>
      <c r="X596" s="5">
        <f>'In离子浓度 '!M605</f>
        <v>4.5278672064818452E-3</v>
      </c>
      <c r="Y596" s="85">
        <f>过饱和度!Q594</f>
        <v>1.1540773925845649E+71</v>
      </c>
      <c r="Z596" s="85">
        <f t="shared" si="123"/>
        <v>98572.792099410886</v>
      </c>
    </row>
    <row r="597" spans="6:26" x14ac:dyDescent="0.25">
      <c r="F597" s="5">
        <f>过饱和度!D595</f>
        <v>7.3287407503756512</v>
      </c>
      <c r="H597" s="5">
        <f>过饱和度!H595</f>
        <v>36938926055310.914</v>
      </c>
      <c r="I597" s="5">
        <f t="shared" si="113"/>
        <v>67411.672776215433</v>
      </c>
      <c r="J597" s="5">
        <f t="shared" si="114"/>
        <v>88972.305753182663</v>
      </c>
      <c r="K597" s="5">
        <f t="shared" si="119"/>
        <v>108267.92234927822</v>
      </c>
      <c r="M597" s="5">
        <f>Gd离子浓度!M606</f>
        <v>7.0661107826886426E-3</v>
      </c>
      <c r="N597" s="5">
        <f>过饱和度!K595</f>
        <v>1.6480614799637776E+23</v>
      </c>
      <c r="O597" s="5">
        <f t="shared" si="115"/>
        <v>87400.411506250413</v>
      </c>
      <c r="P597" s="5">
        <f t="shared" si="116"/>
        <v>96088.333207582691</v>
      </c>
      <c r="Q597" s="87">
        <f t="shared" si="120"/>
        <v>1.0994036704359333</v>
      </c>
      <c r="R597" s="5">
        <f>Nd离子浓度!M606</f>
        <v>2.0613587682948697E-2</v>
      </c>
      <c r="S597" s="5">
        <f>过饱和度!N595</f>
        <v>2.7043884873537672E+22</v>
      </c>
      <c r="T597" s="5">
        <f t="shared" si="117"/>
        <v>86566.319233530725</v>
      </c>
      <c r="U597" s="5">
        <f t="shared" si="118"/>
        <v>95815.710967905543</v>
      </c>
      <c r="V597" s="5">
        <f t="shared" si="121"/>
        <v>105340.14432354386</v>
      </c>
      <c r="W597" s="87">
        <f t="shared" si="122"/>
        <v>1.2168721652513239</v>
      </c>
      <c r="X597" s="5">
        <f>'In离子浓度 '!M606</f>
        <v>4.7165310395087057E-3</v>
      </c>
      <c r="Y597" s="85">
        <f>过饱和度!Q595</f>
        <v>1.2526565103464028E+71</v>
      </c>
      <c r="Z597" s="85">
        <f t="shared" si="123"/>
        <v>98574.210648163091</v>
      </c>
    </row>
    <row r="598" spans="6:26" x14ac:dyDescent="0.25">
      <c r="F598" s="5">
        <f>过饱和度!D596</f>
        <v>7.3287482371876154</v>
      </c>
      <c r="H598" s="5">
        <f>过饱和度!H596</f>
        <v>41548275660989.102</v>
      </c>
      <c r="I598" s="5">
        <f t="shared" si="113"/>
        <v>67610.969174594269</v>
      </c>
      <c r="J598" s="5">
        <f t="shared" si="114"/>
        <v>89050.162127755044</v>
      </c>
      <c r="K598" s="5">
        <f t="shared" si="119"/>
        <v>108236.3127737309</v>
      </c>
      <c r="M598" s="5">
        <f>Gd离子浓度!M607</f>
        <v>7.3488189378624925E-3</v>
      </c>
      <c r="N598" s="5">
        <f>过饱和度!K596</f>
        <v>1.9277505539127561E+23</v>
      </c>
      <c r="O598" s="5">
        <f t="shared" si="115"/>
        <v>87469.162081734452</v>
      </c>
      <c r="P598" s="5">
        <f t="shared" si="116"/>
        <v>96110.722459326382</v>
      </c>
      <c r="Q598" s="87">
        <f t="shared" si="120"/>
        <v>1.0987955088619339</v>
      </c>
      <c r="R598" s="5">
        <f>Nd离子浓度!M607</f>
        <v>2.1438210311055004E-2</v>
      </c>
      <c r="S598" s="5">
        <f>过饱和度!N596</f>
        <v>3.1633288573586785E+22</v>
      </c>
      <c r="T598" s="5">
        <f t="shared" si="117"/>
        <v>86641.80391136033</v>
      </c>
      <c r="U598" s="5">
        <f t="shared" si="118"/>
        <v>95840.458939155476</v>
      </c>
      <c r="V598" s="5">
        <f t="shared" si="121"/>
        <v>105309.06584961062</v>
      </c>
      <c r="W598" s="87">
        <f t="shared" si="122"/>
        <v>1.2154532927009229</v>
      </c>
      <c r="X598" s="5">
        <f>'In离子浓度 '!M607</f>
        <v>4.7165309666978347E-3</v>
      </c>
      <c r="Y598" s="85">
        <f>过饱和度!Q596</f>
        <v>1.5845743868213314E+71</v>
      </c>
      <c r="Z598" s="85">
        <f t="shared" si="123"/>
        <v>98578.266897742957</v>
      </c>
    </row>
    <row r="599" spans="6:26" x14ac:dyDescent="0.25">
      <c r="F599" s="5">
        <f>过饱和度!D597</f>
        <v>7.62188978144572</v>
      </c>
      <c r="H599" s="5">
        <f>过饱和度!H597</f>
        <v>41551793474508.406</v>
      </c>
      <c r="I599" s="5">
        <f t="shared" si="113"/>
        <v>67611.112071029085</v>
      </c>
      <c r="J599" s="5">
        <f t="shared" si="114"/>
        <v>89050.217893158217</v>
      </c>
      <c r="K599" s="5">
        <f t="shared" si="119"/>
        <v>108236.26319370435</v>
      </c>
      <c r="M599" s="5">
        <f>Gd离子浓度!M608</f>
        <v>7.3487661965614239E-3</v>
      </c>
      <c r="N599" s="5">
        <f>过饱和度!K597</f>
        <v>1.9280284966905964E+23</v>
      </c>
      <c r="O599" s="5">
        <f t="shared" si="115"/>
        <v>87469.225060196986</v>
      </c>
      <c r="P599" s="5">
        <f t="shared" si="116"/>
        <v>96110.742963158744</v>
      </c>
      <c r="Q599" s="87">
        <f t="shared" si="120"/>
        <v>1.0987949521333316</v>
      </c>
      <c r="R599" s="5">
        <f>Nd离子浓度!M608</f>
        <v>2.1438144824479543E-2</v>
      </c>
      <c r="S599" s="5">
        <f>过饱和度!N597</f>
        <v>3.1637979873925348E+22</v>
      </c>
      <c r="T599" s="5">
        <f t="shared" si="117"/>
        <v>86641.875030023337</v>
      </c>
      <c r="U599" s="5">
        <f t="shared" si="118"/>
        <v>95840.482248554676</v>
      </c>
      <c r="V599" s="5">
        <f t="shared" si="121"/>
        <v>105309.03810473604</v>
      </c>
      <c r="W599" s="87">
        <f t="shared" si="122"/>
        <v>1.215451974789836</v>
      </c>
      <c r="X599" s="5">
        <f>'In离子浓度 '!M608</f>
        <v>4.9051942234198918E-3</v>
      </c>
      <c r="Y599" s="85">
        <f>过饱和度!Q597</f>
        <v>1.7143959234981404E+71</v>
      </c>
      <c r="Z599" s="85">
        <f t="shared" si="123"/>
        <v>98579.621939381919</v>
      </c>
    </row>
    <row r="600" spans="6:26" x14ac:dyDescent="0.25">
      <c r="F600" s="5">
        <f>过饱和度!D598</f>
        <v>7.6218972682576842</v>
      </c>
      <c r="H600" s="5">
        <f>过饱和度!H598</f>
        <v>46529747338128.563</v>
      </c>
      <c r="I600" s="5">
        <f t="shared" si="113"/>
        <v>67801.3259203091</v>
      </c>
      <c r="J600" s="5">
        <f t="shared" si="114"/>
        <v>89124.375522320406</v>
      </c>
      <c r="K600" s="5">
        <f t="shared" si="119"/>
        <v>108205.91597880606</v>
      </c>
      <c r="M600" s="5">
        <f>Gd离子浓度!M609</f>
        <v>7.6314743414834666E-3</v>
      </c>
      <c r="N600" s="5">
        <f>过饱和度!K598</f>
        <v>2.2419245990639485E+23</v>
      </c>
      <c r="O600" s="5">
        <f t="shared" si="115"/>
        <v>87534.863385378689</v>
      </c>
      <c r="P600" s="5">
        <f t="shared" si="116"/>
        <v>96132.107118847925</v>
      </c>
      <c r="Q600" s="87">
        <f t="shared" si="120"/>
        <v>1.0982150814084126</v>
      </c>
      <c r="R600" s="5">
        <f>Nd离子浓度!M609</f>
        <v>2.2262767439856845E-2</v>
      </c>
      <c r="S600" s="5">
        <f>过饱和度!N598</f>
        <v>3.6788682107769435E+22</v>
      </c>
      <c r="T600" s="5">
        <f t="shared" si="117"/>
        <v>86713.926978631091</v>
      </c>
      <c r="U600" s="5">
        <f t="shared" si="118"/>
        <v>95864.090622046846</v>
      </c>
      <c r="V600" s="5">
        <f t="shared" si="121"/>
        <v>105279.39008663462</v>
      </c>
      <c r="W600" s="87">
        <f t="shared" si="122"/>
        <v>1.2141001307965054</v>
      </c>
      <c r="X600" s="5">
        <f>'In离子浓度 '!M609</f>
        <v>4.9051941476965562E-3</v>
      </c>
      <c r="Y600" s="85">
        <f>过饱和度!Q598</f>
        <v>2.149503631670882E+71</v>
      </c>
      <c r="Z600" s="85">
        <f t="shared" si="123"/>
        <v>98583.503245755826</v>
      </c>
    </row>
    <row r="601" spans="6:26" x14ac:dyDescent="0.25">
      <c r="F601" s="5">
        <f>过饱和度!D599</f>
        <v>7.9150388125157889</v>
      </c>
      <c r="H601" s="5">
        <f>过饱和度!H599</f>
        <v>46533436343917.422</v>
      </c>
      <c r="I601" s="5">
        <f t="shared" si="113"/>
        <v>67801.458661638608</v>
      </c>
      <c r="J601" s="5">
        <f t="shared" si="114"/>
        <v>89124.427222303333</v>
      </c>
      <c r="K601" s="5">
        <f t="shared" si="119"/>
        <v>108205.86884500724</v>
      </c>
      <c r="M601" s="5">
        <f>Gd离子浓度!M610</f>
        <v>7.6314195716096602E-3</v>
      </c>
      <c r="N601" s="5">
        <f>过饱和度!K599</f>
        <v>2.2422297279953144E+23</v>
      </c>
      <c r="O601" s="5">
        <f t="shared" si="115"/>
        <v>87534.922380226926</v>
      </c>
      <c r="P601" s="5">
        <f t="shared" si="116"/>
        <v>96132.126315593603</v>
      </c>
      <c r="Q601" s="87">
        <f t="shared" si="120"/>
        <v>1.0982145605615876</v>
      </c>
      <c r="R601" s="5">
        <f>Nd离子浓度!M610</f>
        <v>2.2262699434534631E-2</v>
      </c>
      <c r="S601" s="5">
        <f>过饱和度!N599</f>
        <v>3.679384076761302E+22</v>
      </c>
      <c r="T601" s="5">
        <f t="shared" si="117"/>
        <v>86713.993694512741</v>
      </c>
      <c r="U601" s="5">
        <f t="shared" si="118"/>
        <v>95864.112475619055</v>
      </c>
      <c r="V601" s="5">
        <f t="shared" si="121"/>
        <v>105279.36415603859</v>
      </c>
      <c r="W601" s="87">
        <f t="shared" si="122"/>
        <v>1.2140988976580911</v>
      </c>
      <c r="X601" s="5">
        <f>'In离子浓度 '!M610</f>
        <v>5.0938568281155786E-3</v>
      </c>
      <c r="Y601" s="85">
        <f>过饱和度!Q599</f>
        <v>2.3186953470366358E+71</v>
      </c>
      <c r="Z601" s="85">
        <f t="shared" si="123"/>
        <v>98584.799913115217</v>
      </c>
    </row>
    <row r="602" spans="6:26" x14ac:dyDescent="0.25">
      <c r="F602" s="5">
        <f>过饱和度!D600</f>
        <v>7.9150462993277531</v>
      </c>
      <c r="H602" s="5">
        <f>过饱和度!H600</f>
        <v>51894165256837.75</v>
      </c>
      <c r="I602" s="5">
        <f t="shared" si="113"/>
        <v>67983.319749244722</v>
      </c>
      <c r="J602" s="5">
        <f t="shared" si="114"/>
        <v>89195.191533353631</v>
      </c>
      <c r="K602" s="5">
        <f t="shared" si="119"/>
        <v>108176.69169065915</v>
      </c>
      <c r="M602" s="5">
        <f>Gd离子浓度!M611</f>
        <v>7.914127706279972E-3</v>
      </c>
      <c r="N602" s="5">
        <f>过饱和度!K600</f>
        <v>2.5930137069940124E+23</v>
      </c>
      <c r="O602" s="5">
        <f t="shared" si="115"/>
        <v>87597.698171956901</v>
      </c>
      <c r="P602" s="5">
        <f t="shared" si="116"/>
        <v>96152.548211766232</v>
      </c>
      <c r="Q602" s="87">
        <f t="shared" si="120"/>
        <v>1.0976606716653206</v>
      </c>
      <c r="R602" s="5">
        <f>Nd离子浓度!M611</f>
        <v>2.3087322037182972E-2</v>
      </c>
      <c r="S602" s="5">
        <f>过饱和度!N600</f>
        <v>4.2549831650608239E+22</v>
      </c>
      <c r="T602" s="5">
        <f t="shared" si="117"/>
        <v>86782.889059113659</v>
      </c>
      <c r="U602" s="5">
        <f t="shared" si="118"/>
        <v>95886.673651096731</v>
      </c>
      <c r="V602" s="5">
        <f t="shared" si="121"/>
        <v>105251.03060361624</v>
      </c>
      <c r="W602" s="87">
        <f t="shared" si="122"/>
        <v>1.2128085587462143</v>
      </c>
      <c r="X602" s="5">
        <f>'In离子浓度 '!M611</f>
        <v>5.0938567494797846E-3</v>
      </c>
      <c r="Y602" s="85">
        <f>过饱和度!Q600</f>
        <v>2.8833518693966403E+71</v>
      </c>
      <c r="Z602" s="85">
        <f t="shared" si="123"/>
        <v>98588.519939225036</v>
      </c>
    </row>
    <row r="603" spans="6:26" x14ac:dyDescent="0.25">
      <c r="F603" s="5">
        <f>过饱和度!D601</f>
        <v>8.2081878435858577</v>
      </c>
      <c r="H603" s="5">
        <f>过饱和度!H601</f>
        <v>51898020070979.086</v>
      </c>
      <c r="I603" s="5">
        <f t="shared" si="113"/>
        <v>67983.443164351018</v>
      </c>
      <c r="J603" s="5">
        <f t="shared" si="114"/>
        <v>89195.239510381609</v>
      </c>
      <c r="K603" s="5">
        <f t="shared" si="119"/>
        <v>108176.64681931278</v>
      </c>
      <c r="M603" s="5">
        <f>Gd离子浓度!M612</f>
        <v>7.9140709078480628E-3</v>
      </c>
      <c r="N603" s="5">
        <f>过饱和度!K601</f>
        <v>2.59334716894724E+23</v>
      </c>
      <c r="O603" s="5">
        <f t="shared" si="115"/>
        <v>87597.7535051655</v>
      </c>
      <c r="P603" s="5">
        <f t="shared" si="116"/>
        <v>96152.566207936135</v>
      </c>
      <c r="Q603" s="87">
        <f t="shared" si="120"/>
        <v>1.0976601837427962</v>
      </c>
      <c r="R603" s="5">
        <f>Nd离子浓度!M612</f>
        <v>2.3087251513121736E-2</v>
      </c>
      <c r="S603" s="5">
        <f>过饱和度!N601</f>
        <v>4.2555478987004285E+22</v>
      </c>
      <c r="T603" s="5">
        <f t="shared" si="117"/>
        <v>86782.951728637214</v>
      </c>
      <c r="U603" s="5">
        <f t="shared" si="118"/>
        <v>95886.694167756417</v>
      </c>
      <c r="V603" s="5">
        <f t="shared" si="121"/>
        <v>105251.00633866881</v>
      </c>
      <c r="W603" s="87">
        <f t="shared" si="122"/>
        <v>1.212807403322482</v>
      </c>
      <c r="X603" s="5">
        <f>'In离子浓度 '!M612</f>
        <v>5.2825188535975441E-3</v>
      </c>
      <c r="Y603" s="85">
        <f>过饱和度!Q601</f>
        <v>3.1017316989860142E+71</v>
      </c>
      <c r="Z603" s="85">
        <f t="shared" si="123"/>
        <v>98589.762778848351</v>
      </c>
    </row>
    <row r="604" spans="6:26" x14ac:dyDescent="0.25">
      <c r="F604" s="5">
        <f>过饱和度!D602</f>
        <v>8.208195330397821</v>
      </c>
      <c r="H604" s="5">
        <f>过饱和度!H602</f>
        <v>57655693954502.781</v>
      </c>
      <c r="I604" s="5">
        <f t="shared" si="113"/>
        <v>68157.599119128834</v>
      </c>
      <c r="J604" s="5">
        <f t="shared" si="114"/>
        <v>89262.880820485385</v>
      </c>
      <c r="K604" s="5">
        <f t="shared" si="119"/>
        <v>108148.55703830015</v>
      </c>
      <c r="M604" s="5">
        <f>Gd离子浓度!M613</f>
        <v>8.1967790322331775E-3</v>
      </c>
      <c r="N604" s="5">
        <f>过饱和度!K602</f>
        <v>2.9838009166211811E+23</v>
      </c>
      <c r="O604" s="5">
        <f t="shared" si="115"/>
        <v>87657.888361153076</v>
      </c>
      <c r="P604" s="5">
        <f t="shared" si="116"/>
        <v>96172.119304128995</v>
      </c>
      <c r="Q604" s="87">
        <f t="shared" si="120"/>
        <v>1.0971302309713078</v>
      </c>
      <c r="R604" s="5">
        <f>Nd离子浓度!M613</f>
        <v>2.3911874102943324E-2</v>
      </c>
      <c r="S604" s="5">
        <f>过饱和度!N602</f>
        <v>4.8962406778419519E+22</v>
      </c>
      <c r="T604" s="5">
        <f t="shared" si="117"/>
        <v>86848.935503100452</v>
      </c>
      <c r="U604" s="5">
        <f t="shared" si="118"/>
        <v>95908.290060231331</v>
      </c>
      <c r="V604" s="5">
        <f t="shared" si="121"/>
        <v>105223.88442584478</v>
      </c>
      <c r="W604" s="87">
        <f t="shared" si="122"/>
        <v>1.2115736803946013</v>
      </c>
      <c r="X604" s="5">
        <f>'In离子浓度 '!M613</f>
        <v>5.2825187720493072E-3</v>
      </c>
      <c r="Y604" s="85">
        <f>过饱和度!Q602</f>
        <v>3.8276833377526551E+71</v>
      </c>
      <c r="Z604" s="85">
        <f t="shared" si="123"/>
        <v>98593.333677568167</v>
      </c>
    </row>
    <row r="605" spans="6:26" x14ac:dyDescent="0.25">
      <c r="F605" s="5">
        <f>过饱和度!D603</f>
        <v>8.5013368746559266</v>
      </c>
      <c r="H605" s="5">
        <f>过饱和度!H603</f>
        <v>57659708332138.195</v>
      </c>
      <c r="I605" s="5">
        <f t="shared" si="113"/>
        <v>68157.713944029834</v>
      </c>
      <c r="J605" s="5">
        <f t="shared" si="114"/>
        <v>89262.92537776423</v>
      </c>
      <c r="K605" s="5">
        <f t="shared" si="119"/>
        <v>108148.51426513917</v>
      </c>
      <c r="M605" s="5">
        <f>Gd离子浓度!M614</f>
        <v>8.1967202052577962E-3</v>
      </c>
      <c r="N605" s="5">
        <f>过饱和度!K603</f>
        <v>2.984163796164035E+23</v>
      </c>
      <c r="O605" s="5">
        <f t="shared" si="115"/>
        <v>87657.940318728666</v>
      </c>
      <c r="P605" s="5">
        <f t="shared" si="116"/>
        <v>96172.136194266772</v>
      </c>
      <c r="Q605" s="87">
        <f t="shared" si="120"/>
        <v>1.0971297733505951</v>
      </c>
      <c r="R605" s="5">
        <f>Nd离子浓度!M614</f>
        <v>2.3911801060150797E-2</v>
      </c>
      <c r="S605" s="5">
        <f>过饱和度!N603</f>
        <v>4.8968563274480687E+22</v>
      </c>
      <c r="T605" s="5">
        <f t="shared" si="117"/>
        <v>86848.994442814161</v>
      </c>
      <c r="U605" s="5">
        <f t="shared" si="118"/>
        <v>95908.309345504269</v>
      </c>
      <c r="V605" s="5">
        <f t="shared" si="121"/>
        <v>105223.86169467187</v>
      </c>
      <c r="W605" s="87">
        <f t="shared" si="122"/>
        <v>1.2115725964329578</v>
      </c>
      <c r="X605" s="5">
        <f>'In离子浓度 '!M614</f>
        <v>5.4711802998675734E-3</v>
      </c>
      <c r="Y605" s="85">
        <f>过饱和度!Q603</f>
        <v>4.1070294740563115E+71</v>
      </c>
      <c r="Z605" s="85">
        <f t="shared" si="123"/>
        <v>98594.526734873099</v>
      </c>
    </row>
    <row r="606" spans="6:26" x14ac:dyDescent="0.25">
      <c r="F606" s="5">
        <f>过饱和度!D604</f>
        <v>8.5013443614678899</v>
      </c>
      <c r="H606" s="5">
        <f>过饱和度!H604</f>
        <v>63828496239577.594</v>
      </c>
      <c r="I606" s="5">
        <f t="shared" si="113"/>
        <v>68324.741951777221</v>
      </c>
      <c r="J606" s="5">
        <f t="shared" si="114"/>
        <v>89327.683986829827</v>
      </c>
      <c r="K606" s="5">
        <f t="shared" si="119"/>
        <v>108121.43750294583</v>
      </c>
      <c r="M606" s="5">
        <f>Gd离子浓度!M615</f>
        <v>8.4794283193913248E-3</v>
      </c>
      <c r="N606" s="5">
        <f>过饱和度!K604</f>
        <v>3.4171702372435382E+23</v>
      </c>
      <c r="O606" s="5">
        <f t="shared" si="115"/>
        <v>87715.631730962967</v>
      </c>
      <c r="P606" s="5">
        <f t="shared" si="116"/>
        <v>96190.885917044652</v>
      </c>
      <c r="Q606" s="87">
        <f t="shared" si="120"/>
        <v>1.0966219363508269</v>
      </c>
      <c r="R606" s="5">
        <f>Nd离子浓度!M615</f>
        <v>2.4736423637243501E-2</v>
      </c>
      <c r="S606" s="5">
        <f>过饱和度!N604</f>
        <v>5.6073734204578828E+22</v>
      </c>
      <c r="T606" s="5">
        <f t="shared" si="117"/>
        <v>86912.284922023697</v>
      </c>
      <c r="U606" s="5">
        <f t="shared" si="118"/>
        <v>95929.012890878861</v>
      </c>
      <c r="V606" s="5">
        <f t="shared" si="121"/>
        <v>105197.85986861901</v>
      </c>
      <c r="W606" s="87">
        <f t="shared" si="122"/>
        <v>1.2103911427826439</v>
      </c>
      <c r="X606" s="5">
        <f>'In离子浓度 '!M615</f>
        <v>5.4711802154068963E-3</v>
      </c>
      <c r="Y606" s="85">
        <f>过饱和度!Q604</f>
        <v>5.0322568175837358E+71</v>
      </c>
      <c r="Z606" s="85">
        <f t="shared" si="123"/>
        <v>98597.959361507848</v>
      </c>
    </row>
    <row r="607" spans="6:26" x14ac:dyDescent="0.25">
      <c r="F607" s="5">
        <f>过饱和度!D605</f>
        <v>8.7944859057259954</v>
      </c>
      <c r="H607" s="5">
        <f>过饱和度!H605</f>
        <v>63832663075012.43</v>
      </c>
      <c r="I607" s="5">
        <f t="shared" si="113"/>
        <v>68324.848842731546</v>
      </c>
      <c r="J607" s="5">
        <f t="shared" si="114"/>
        <v>89327.725393948625</v>
      </c>
      <c r="K607" s="5">
        <f t="shared" si="119"/>
        <v>108121.39668057127</v>
      </c>
      <c r="M607" s="5">
        <f>Gd离子浓度!M616</f>
        <v>8.4793674638871021E-3</v>
      </c>
      <c r="N607" s="5">
        <f>过饱和度!K605</f>
        <v>3.4175635491676391E+23</v>
      </c>
      <c r="O607" s="5">
        <f t="shared" si="115"/>
        <v>87715.680568016294</v>
      </c>
      <c r="P607" s="5">
        <f t="shared" si="116"/>
        <v>96190.901785421986</v>
      </c>
      <c r="Q607" s="87">
        <f t="shared" si="120"/>
        <v>1.0966215066966716</v>
      </c>
      <c r="R607" s="5">
        <f>Nd离子浓度!M616</f>
        <v>2.473634807572743E-2</v>
      </c>
      <c r="S607" s="5">
        <f>过饱和度!N605</f>
        <v>5.6080419393643204E+22</v>
      </c>
      <c r="T607" s="5">
        <f t="shared" si="117"/>
        <v>86912.340414230843</v>
      </c>
      <c r="U607" s="5">
        <f t="shared" si="118"/>
        <v>95929.031038802044</v>
      </c>
      <c r="V607" s="5">
        <f t="shared" si="121"/>
        <v>105197.83855372288</v>
      </c>
      <c r="W607" s="87">
        <f t="shared" si="122"/>
        <v>1.2103901247204016</v>
      </c>
      <c r="X607" s="5">
        <f>'In离子浓度 '!M616</f>
        <v>5.6598411669274359E-3</v>
      </c>
      <c r="Y607" s="85">
        <f>过饱和度!Q605</f>
        <v>5.3866089113491177E+71</v>
      </c>
      <c r="Z607" s="85">
        <f t="shared" si="123"/>
        <v>98599.10625111626</v>
      </c>
    </row>
    <row r="608" spans="6:26" x14ac:dyDescent="0.25">
      <c r="F608" s="5">
        <f>过饱和度!D606</f>
        <v>8.7944933925379587</v>
      </c>
      <c r="H608" s="5">
        <f>过饱和度!H606</f>
        <v>70426733189802.734</v>
      </c>
      <c r="I608" s="5">
        <f t="shared" si="113"/>
        <v>68485.265362502891</v>
      </c>
      <c r="J608" s="5">
        <f t="shared" si="114"/>
        <v>89389.815795685136</v>
      </c>
      <c r="K608" s="5">
        <f t="shared" si="119"/>
        <v>108095.26584049324</v>
      </c>
      <c r="M608" s="5">
        <f>Gd离子浓度!M617</f>
        <v>8.7620755677691228E-3</v>
      </c>
      <c r="N608" s="5">
        <f>过饱和度!K606</f>
        <v>3.8961066296333891E+23</v>
      </c>
      <c r="O608" s="5">
        <f t="shared" si="115"/>
        <v>87771.105250432491</v>
      </c>
      <c r="P608" s="5">
        <f t="shared" si="116"/>
        <v>96208.906641947207</v>
      </c>
      <c r="Q608" s="87">
        <f t="shared" si="120"/>
        <v>1.0961341590428832</v>
      </c>
      <c r="R608" s="5">
        <f>Nd离子浓度!M617</f>
        <v>2.5560970640091288E-2</v>
      </c>
      <c r="S608" s="5">
        <f>过饱和度!N606</f>
        <v>6.3932797486469195E+22</v>
      </c>
      <c r="T608" s="5">
        <f t="shared" si="117"/>
        <v>86973.132884842402</v>
      </c>
      <c r="U608" s="5">
        <f t="shared" si="118"/>
        <v>95948.907440926996</v>
      </c>
      <c r="V608" s="5">
        <f t="shared" si="121"/>
        <v>105172.87496884396</v>
      </c>
      <c r="W608" s="87">
        <f t="shared" si="122"/>
        <v>1.2092570599716017</v>
      </c>
      <c r="X608" s="5">
        <f>'In离子浓度 '!M617</f>
        <v>5.6598410795543289E-3</v>
      </c>
      <c r="Y608" s="85">
        <f>过饱和度!Q606</f>
        <v>6.5562699390755714E+71</v>
      </c>
      <c r="Z608" s="85">
        <f t="shared" si="123"/>
        <v>98602.410340001472</v>
      </c>
    </row>
    <row r="609" spans="6:26" x14ac:dyDescent="0.25">
      <c r="F609" s="5">
        <f>过饱和度!D607</f>
        <v>9.0876349367960643</v>
      </c>
      <c r="H609" s="5">
        <f>过饱和度!H607</f>
        <v>70431044516611.094</v>
      </c>
      <c r="I609" s="5">
        <f t="shared" si="113"/>
        <v>68485.364906906427</v>
      </c>
      <c r="J609" s="5">
        <f t="shared" si="114"/>
        <v>89389.854293293378</v>
      </c>
      <c r="K609" s="5">
        <f t="shared" si="119"/>
        <v>108095.22683616359</v>
      </c>
      <c r="M609" s="5">
        <f>Gd离子浓度!M618</f>
        <v>8.7620126837506945E-3</v>
      </c>
      <c r="N609" s="5">
        <f>过饱和度!K607</f>
        <v>3.8965313114800362E+23</v>
      </c>
      <c r="O609" s="5">
        <f t="shared" si="115"/>
        <v>87771.151195395782</v>
      </c>
      <c r="P609" s="5">
        <f t="shared" si="116"/>
        <v>96208.92156397221</v>
      </c>
      <c r="Q609" s="87">
        <f t="shared" si="120"/>
        <v>1.0961337552676311</v>
      </c>
      <c r="R609" s="5">
        <f>Nd离子浓度!M618</f>
        <v>2.556089255985939E-2</v>
      </c>
      <c r="S609" s="5">
        <f>过饱和度!N607</f>
        <v>6.3940029836280698E+22</v>
      </c>
      <c r="T609" s="5">
        <f t="shared" si="117"/>
        <v>86973.185182281406</v>
      </c>
      <c r="U609" s="5">
        <f t="shared" si="118"/>
        <v>95948.924535626575</v>
      </c>
      <c r="V609" s="5">
        <f t="shared" si="121"/>
        <v>105172.85496512691</v>
      </c>
      <c r="W609" s="87">
        <f t="shared" si="122"/>
        <v>1.209256102840226</v>
      </c>
      <c r="X609" s="5">
        <f>'In离子浓度 '!M618</f>
        <v>5.8485014547789115E-3</v>
      </c>
      <c r="Y609" s="85">
        <f>过饱和度!Q607</f>
        <v>7.002263718503988E+71</v>
      </c>
      <c r="Z609" s="85">
        <f t="shared" si="123"/>
        <v>98603.514304219789</v>
      </c>
    </row>
    <row r="610" spans="6:26" x14ac:dyDescent="0.25">
      <c r="F610" s="5">
        <f>过饱和度!D608</f>
        <v>9.0876424236080275</v>
      </c>
      <c r="H610" s="5">
        <f>过饱和度!H608</f>
        <v>77464564152965.266</v>
      </c>
      <c r="I610" s="5">
        <f t="shared" si="113"/>
        <v>68639.63378192301</v>
      </c>
      <c r="J610" s="5">
        <f t="shared" si="114"/>
        <v>89449.46868037316</v>
      </c>
      <c r="K610" s="5">
        <f t="shared" si="119"/>
        <v>108069.98117153853</v>
      </c>
      <c r="M610" s="5">
        <f>Gd离子浓度!M619</f>
        <v>9.0447207773812783E-3</v>
      </c>
      <c r="N610" s="5">
        <f>过饱和度!K608</f>
        <v>4.4236959872998306E+23</v>
      </c>
      <c r="O610" s="5">
        <f t="shared" si="115"/>
        <v>87824.467861072291</v>
      </c>
      <c r="P610" s="5">
        <f t="shared" si="116"/>
        <v>96226.234070716935</v>
      </c>
      <c r="Q610" s="87">
        <f t="shared" si="120"/>
        <v>1.0956654382800841</v>
      </c>
      <c r="R610" s="5">
        <f>Nd离子浓度!M619</f>
        <v>2.6385515111494454E-2</v>
      </c>
      <c r="S610" s="5">
        <f>过饱和度!N608</f>
        <v>7.2590236735185541E+22</v>
      </c>
      <c r="T610" s="5">
        <f t="shared" si="117"/>
        <v>87031.655002264393</v>
      </c>
      <c r="U610" s="5">
        <f t="shared" si="118"/>
        <v>95968.032306024441</v>
      </c>
      <c r="V610" s="5">
        <f t="shared" si="121"/>
        <v>105148.85617745754</v>
      </c>
      <c r="W610" s="87">
        <f t="shared" si="122"/>
        <v>1.208167949635357</v>
      </c>
      <c r="X610" s="5">
        <f>'In离子浓度 '!M619</f>
        <v>5.8485013644933859E-3</v>
      </c>
      <c r="Y610" s="85">
        <f>过饱和度!Q608</f>
        <v>8.4697400531840069E+71</v>
      </c>
      <c r="Z610" s="85">
        <f t="shared" si="123"/>
        <v>98606.698616438574</v>
      </c>
    </row>
    <row r="611" spans="6:26" x14ac:dyDescent="0.25">
      <c r="F611" s="5">
        <f>过饱和度!D609</f>
        <v>9.3807839678661331</v>
      </c>
      <c r="H611" s="5">
        <f>过饱和度!H609</f>
        <v>77469011144095.078</v>
      </c>
      <c r="I611" s="5">
        <f t="shared" si="113"/>
        <v>68639.726507426094</v>
      </c>
      <c r="J611" s="5">
        <f t="shared" si="114"/>
        <v>89449.504484082456</v>
      </c>
      <c r="K611" s="5">
        <f t="shared" si="119"/>
        <v>108069.94386530809</v>
      </c>
      <c r="M611" s="5">
        <f>Gd离子浓度!M620</f>
        <v>9.0446558648632717E-3</v>
      </c>
      <c r="N611" s="5">
        <f>过饱和度!K609</f>
        <v>4.4241528918872054E+23</v>
      </c>
      <c r="O611" s="5">
        <f t="shared" si="115"/>
        <v>87824.511119227653</v>
      </c>
      <c r="P611" s="5">
        <f t="shared" si="116"/>
        <v>96226.248114111761</v>
      </c>
      <c r="Q611" s="87">
        <f t="shared" si="120"/>
        <v>1.0956650585105812</v>
      </c>
      <c r="R611" s="5">
        <f>Nd离子浓度!M620</f>
        <v>2.638543451255447E-2</v>
      </c>
      <c r="S611" s="5">
        <f>过饱和度!N609</f>
        <v>7.2598033532094956E+22</v>
      </c>
      <c r="T611" s="5">
        <f t="shared" si="117"/>
        <v>87031.704332023743</v>
      </c>
      <c r="U611" s="5">
        <f t="shared" si="118"/>
        <v>95968.048423034648</v>
      </c>
      <c r="V611" s="5">
        <f t="shared" si="121"/>
        <v>105148.83739057054</v>
      </c>
      <c r="W611" s="87">
        <f t="shared" si="122"/>
        <v>1.2081670489805691</v>
      </c>
      <c r="X611" s="5">
        <f>'In离子浓度 '!M620</f>
        <v>6.0371611634237815E-3</v>
      </c>
      <c r="Y611" s="85">
        <f>过饱和度!Q609</f>
        <v>9.0269777398514591E+71</v>
      </c>
      <c r="Z611" s="85">
        <f t="shared" si="123"/>
        <v>98607.762574197404</v>
      </c>
    </row>
    <row r="612" spans="6:26" x14ac:dyDescent="0.25">
      <c r="F612" s="5">
        <f>过饱和度!D610</f>
        <v>9.3807914546780964</v>
      </c>
      <c r="H612" s="5">
        <f>过饱和度!H610</f>
        <v>84956146747045.828</v>
      </c>
      <c r="I612" s="5">
        <f t="shared" si="113"/>
        <v>68788.265776900153</v>
      </c>
      <c r="J612" s="5">
        <f t="shared" si="114"/>
        <v>89506.815683806824</v>
      </c>
      <c r="K612" s="5">
        <f t="shared" si="119"/>
        <v>108045.52820873202</v>
      </c>
      <c r="M612" s="5">
        <f>Gd离子浓度!M621</f>
        <v>9.3273639482424932E-3</v>
      </c>
      <c r="N612" s="5">
        <f>过饱和度!K610</f>
        <v>5.0031251177142621E+23</v>
      </c>
      <c r="O612" s="5">
        <f t="shared" si="115"/>
        <v>87875.86281228697</v>
      </c>
      <c r="P612" s="5">
        <f t="shared" si="116"/>
        <v>96242.915576139669</v>
      </c>
      <c r="Q612" s="87">
        <f t="shared" si="120"/>
        <v>1.0952144593075086</v>
      </c>
      <c r="R612" s="5">
        <f>Nd离子浓度!M621</f>
        <v>2.7210057051460762E-2</v>
      </c>
      <c r="S612" s="5">
        <f>过饱和度!N610</f>
        <v>8.2098348324627279E+22</v>
      </c>
      <c r="T612" s="5">
        <f t="shared" si="117"/>
        <v>87088.009515876314</v>
      </c>
      <c r="U612" s="5">
        <f t="shared" si="118"/>
        <v>95986.440253074456</v>
      </c>
      <c r="V612" s="5">
        <f t="shared" si="121"/>
        <v>105125.73726262341</v>
      </c>
      <c r="W612" s="87">
        <f t="shared" si="122"/>
        <v>1.2071206799537517</v>
      </c>
      <c r="X612" s="5">
        <f>'In离子浓度 '!M621</f>
        <v>6.0371610702258443E-3</v>
      </c>
      <c r="Y612" s="85">
        <f>过饱和度!Q610</f>
        <v>1.0855031300259397E+72</v>
      </c>
      <c r="Z612" s="85">
        <f t="shared" si="123"/>
        <v>98610.835021880877</v>
      </c>
    </row>
    <row r="613" spans="6:26" x14ac:dyDescent="0.25">
      <c r="F613" s="5">
        <f>过饱和度!D611</f>
        <v>9.673932998936202</v>
      </c>
      <c r="H613" s="5">
        <f>过饱和度!H611</f>
        <v>84960719714923.969</v>
      </c>
      <c r="I613" s="5">
        <f t="shared" si="113"/>
        <v>68788.352159080809</v>
      </c>
      <c r="J613" s="5">
        <f t="shared" si="114"/>
        <v>89506.848987465011</v>
      </c>
      <c r="K613" s="5">
        <f t="shared" si="119"/>
        <v>108045.49249187364</v>
      </c>
      <c r="M613" s="5">
        <f>Gd离子浓度!M622</f>
        <v>9.3272970072395458E-3</v>
      </c>
      <c r="N613" s="5">
        <f>过饱和度!K611</f>
        <v>5.0036150056660316E+23</v>
      </c>
      <c r="O613" s="5">
        <f t="shared" si="115"/>
        <v>87875.903568736088</v>
      </c>
      <c r="P613" s="5">
        <f t="shared" si="116"/>
        <v>96242.928801930801</v>
      </c>
      <c r="Q613" s="87">
        <f t="shared" si="120"/>
        <v>1.0952141018572863</v>
      </c>
      <c r="R613" s="5">
        <f>Nd离子浓度!M622</f>
        <v>2.7209973933820419E-2</v>
      </c>
      <c r="S613" s="5">
        <f>过饱和度!N611</f>
        <v>8.2106725557813276E+22</v>
      </c>
      <c r="T613" s="5">
        <f t="shared" si="117"/>
        <v>87088.05608268881</v>
      </c>
      <c r="U613" s="5">
        <f t="shared" si="118"/>
        <v>95986.45546044661</v>
      </c>
      <c r="V613" s="5">
        <f t="shared" si="121"/>
        <v>105125.71960757744</v>
      </c>
      <c r="W613" s="87">
        <f t="shared" si="122"/>
        <v>1.2071198317684591</v>
      </c>
      <c r="X613" s="5">
        <f>'In离子浓度 '!M622</f>
        <v>6.2258202928638208E-3</v>
      </c>
      <c r="Y613" s="85">
        <f>过饱和度!Q611</f>
        <v>1.1546490281458022E+72</v>
      </c>
      <c r="Z613" s="85">
        <f t="shared" si="123"/>
        <v>98611.86160993576</v>
      </c>
    </row>
    <row r="614" spans="6:26" x14ac:dyDescent="0.25">
      <c r="F614" s="5">
        <f>过饱和度!D612</f>
        <v>9.6739404857481652</v>
      </c>
      <c r="H614" s="5">
        <f>过饱和度!H612</f>
        <v>92915636860365.453</v>
      </c>
      <c r="I614" s="5">
        <f t="shared" si="113"/>
        <v>68931.539811526716</v>
      </c>
      <c r="J614" s="5">
        <f t="shared" si="114"/>
        <v>89562.012934723272</v>
      </c>
      <c r="K614" s="5">
        <f t="shared" si="119"/>
        <v>108021.8565973987</v>
      </c>
      <c r="M614" s="5">
        <f>Gd离子浓度!M623</f>
        <v>9.6100050803674796E-3</v>
      </c>
      <c r="N614" s="5">
        <f>过饱和度!K612</f>
        <v>5.637681723538164E+23</v>
      </c>
      <c r="O614" s="5">
        <f t="shared" si="115"/>
        <v>87925.41963351889</v>
      </c>
      <c r="P614" s="5">
        <f t="shared" si="116"/>
        <v>96258.993970539581</v>
      </c>
      <c r="Q614" s="87">
        <f t="shared" si="120"/>
        <v>1.0947800348494869</v>
      </c>
      <c r="R614" s="5">
        <f>Nd离子浓度!M623</f>
        <v>2.8034596459997986E-2</v>
      </c>
      <c r="S614" s="5">
        <f>过饱和度!N612</f>
        <v>9.2511084600624094E+22</v>
      </c>
      <c r="T614" s="5">
        <f t="shared" si="117"/>
        <v>87142.339484073003</v>
      </c>
      <c r="U614" s="5">
        <f t="shared" si="118"/>
        <v>96004.178957171753</v>
      </c>
      <c r="V614" s="5">
        <f t="shared" si="121"/>
        <v>105103.45838442887</v>
      </c>
      <c r="W614" s="87">
        <f t="shared" si="122"/>
        <v>1.2061124248751507</v>
      </c>
      <c r="X614" s="5">
        <f>'In离子浓度 '!M623</f>
        <v>6.2258201967534815E-3</v>
      </c>
      <c r="Y614" s="85">
        <f>过饱和度!Q612</f>
        <v>1.3808537834516765E+72</v>
      </c>
      <c r="Z614" s="85">
        <f t="shared" si="123"/>
        <v>98614.829361448079</v>
      </c>
    </row>
    <row r="615" spans="6:26" x14ac:dyDescent="0.25">
      <c r="F615" s="5">
        <f>过饱和度!D613</f>
        <v>9.9670820300062708</v>
      </c>
      <c r="H615" s="5">
        <f>过饱和度!H613</f>
        <v>92920325257002.828</v>
      </c>
      <c r="I615" s="5">
        <f t="shared" si="113"/>
        <v>68931.620280383955</v>
      </c>
      <c r="J615" s="5">
        <f t="shared" si="114"/>
        <v>89562.043913177549</v>
      </c>
      <c r="K615" s="5">
        <f t="shared" si="119"/>
        <v>108021.82237106113</v>
      </c>
      <c r="M615" s="5">
        <f>Gd离子浓度!M624</f>
        <v>9.6099361108942186E-3</v>
      </c>
      <c r="N615" s="5">
        <f>过饱和度!K613</f>
        <v>5.6382052558134581E+23</v>
      </c>
      <c r="O615" s="5">
        <f t="shared" si="115"/>
        <v>87925.458055696043</v>
      </c>
      <c r="P615" s="5">
        <f t="shared" si="116"/>
        <v>96259.006433895411</v>
      </c>
      <c r="Q615" s="87">
        <f t="shared" si="120"/>
        <v>1.0947796981952658</v>
      </c>
      <c r="R615" s="5">
        <f>Nd离子浓度!M624</f>
        <v>2.8034510823665017E-2</v>
      </c>
      <c r="S615" s="5">
        <f>过饱和度!N613</f>
        <v>9.2520056846334831E+22</v>
      </c>
      <c r="T615" s="5">
        <f t="shared" si="117"/>
        <v>87142.38347310308</v>
      </c>
      <c r="U615" s="5">
        <f t="shared" si="118"/>
        <v>96004.193316411751</v>
      </c>
      <c r="V615" s="5">
        <f t="shared" si="121"/>
        <v>105103.44178442121</v>
      </c>
      <c r="W615" s="87">
        <f t="shared" si="122"/>
        <v>1.2061116255428326</v>
      </c>
      <c r="X615" s="5">
        <f>'In离子浓度 '!M624</f>
        <v>6.41447884310081E-3</v>
      </c>
      <c r="Y615" s="85">
        <f>过饱和度!Q613</f>
        <v>1.4661020132521033E+72</v>
      </c>
      <c r="Z615" s="85">
        <f t="shared" si="123"/>
        <v>98615.820969259075</v>
      </c>
    </row>
    <row r="616" spans="6:26" x14ac:dyDescent="0.25">
      <c r="F616" s="5">
        <f>过饱和度!D614</f>
        <v>9.9670895168182341</v>
      </c>
      <c r="H616" s="5">
        <f>过饱和度!H614</f>
        <v>101357188651732.48</v>
      </c>
      <c r="I616" s="5">
        <f t="shared" si="113"/>
        <v>69069.799138756847</v>
      </c>
      <c r="J616" s="5">
        <f t="shared" si="114"/>
        <v>89615.201744942286</v>
      </c>
      <c r="K616" s="5">
        <f t="shared" si="119"/>
        <v>107998.92035012829</v>
      </c>
      <c r="M616" s="5">
        <f>Gd离子浓度!M625</f>
        <v>9.8926441737709359E-3</v>
      </c>
      <c r="N616" s="5">
        <f>过饱和度!K614</f>
        <v>6.3307543838531602E+23</v>
      </c>
      <c r="O616" s="5">
        <f t="shared" si="115"/>
        <v>87973.255808512768</v>
      </c>
      <c r="P616" s="5">
        <f t="shared" si="116"/>
        <v>96274.508064585607</v>
      </c>
      <c r="Q616" s="87">
        <f t="shared" si="120"/>
        <v>1.0943610893990532</v>
      </c>
      <c r="R616" s="5">
        <f>Nd离子浓度!M625</f>
        <v>2.8859133337113905E-2</v>
      </c>
      <c r="S616" s="5">
        <f>过饱和度!N614</f>
        <v>1.0388405359009583E+23</v>
      </c>
      <c r="T616" s="5">
        <f t="shared" si="117"/>
        <v>87194.774637447234</v>
      </c>
      <c r="U616" s="5">
        <f t="shared" si="118"/>
        <v>96021.291626673992</v>
      </c>
      <c r="V616" s="5">
        <f t="shared" si="121"/>
        <v>105081.96531007113</v>
      </c>
      <c r="W616" s="87">
        <f t="shared" si="122"/>
        <v>1.2051406262244291</v>
      </c>
      <c r="X616" s="5">
        <f>'In离子浓度 '!M625</f>
        <v>6.4144787440780764E-3</v>
      </c>
      <c r="Y616" s="85">
        <f>过饱和度!Q614</f>
        <v>1.744253348900781E+72</v>
      </c>
      <c r="Z616" s="85">
        <f t="shared" si="123"/>
        <v>98618.690538675815</v>
      </c>
    </row>
    <row r="617" spans="6:26" x14ac:dyDescent="0.25">
      <c r="F617" s="5">
        <f>过饱和度!D615</f>
        <v>10.26023106107634</v>
      </c>
      <c r="H617" s="5">
        <f>过饱和度!H615</f>
        <v>101361981068829</v>
      </c>
      <c r="I617" s="5">
        <f t="shared" si="113"/>
        <v>69069.874084233656</v>
      </c>
      <c r="J617" s="5">
        <f t="shared" si="114"/>
        <v>89615.230556383132</v>
      </c>
      <c r="K617" s="5">
        <f t="shared" si="119"/>
        <v>107998.88752418748</v>
      </c>
      <c r="M617" s="5">
        <f>Gd离子浓度!M626</f>
        <v>9.8925731758419955E-3</v>
      </c>
      <c r="N617" s="5">
        <f>过饱和度!K615</f>
        <v>6.3313121142779563E+23</v>
      </c>
      <c r="O617" s="5">
        <f t="shared" si="115"/>
        <v>87973.292048322488</v>
      </c>
      <c r="P617" s="5">
        <f t="shared" si="116"/>
        <v>96274.519815528387</v>
      </c>
      <c r="Q617" s="87">
        <f t="shared" si="120"/>
        <v>1.0943607721607844</v>
      </c>
      <c r="R617" s="5">
        <f>Nd离子浓度!M626</f>
        <v>2.8859045182096036E-2</v>
      </c>
      <c r="S617" s="5">
        <f>过饱和度!N615</f>
        <v>1.0389363389591068E+23</v>
      </c>
      <c r="T617" s="5">
        <f t="shared" si="117"/>
        <v>87194.816216661304</v>
      </c>
      <c r="U617" s="5">
        <f t="shared" si="118"/>
        <v>96021.3051935392</v>
      </c>
      <c r="V617" s="5">
        <f t="shared" si="121"/>
        <v>105081.9496954879</v>
      </c>
      <c r="W617" s="87">
        <f t="shared" si="122"/>
        <v>1.2051398724710964</v>
      </c>
      <c r="X617" s="5">
        <f>'In离子浓度 '!M626</f>
        <v>6.6031368141365263E-3</v>
      </c>
      <c r="Y617" s="85">
        <f>过饱和度!Q615</f>
        <v>1.8487158648480999E+72</v>
      </c>
      <c r="Z617" s="85">
        <f t="shared" si="123"/>
        <v>98619.649338090851</v>
      </c>
    </row>
    <row r="618" spans="6:26" x14ac:dyDescent="0.25">
      <c r="F618" s="5">
        <f>过饱和度!D616</f>
        <v>10.260238547888303</v>
      </c>
      <c r="H618" s="5">
        <f>过饱和度!H616</f>
        <v>110294954550589.55</v>
      </c>
      <c r="I618" s="5">
        <f t="shared" si="113"/>
        <v>69203.355974621692</v>
      </c>
      <c r="J618" s="5">
        <f t="shared" si="114"/>
        <v>89666.510394704368</v>
      </c>
      <c r="K618" s="5">
        <f t="shared" si="119"/>
        <v>107976.67735975857</v>
      </c>
      <c r="M618" s="5">
        <f>Gd离子浓度!M627</f>
        <v>1.0175281228467576E-2</v>
      </c>
      <c r="N618" s="5">
        <f>过饱和度!K616</f>
        <v>7.0858325353933999E+23</v>
      </c>
      <c r="O618" s="5">
        <f t="shared" si="115"/>
        <v>88019.478203820996</v>
      </c>
      <c r="P618" s="5">
        <f t="shared" si="116"/>
        <v>96289.49314378998</v>
      </c>
      <c r="Q618" s="87">
        <f t="shared" si="120"/>
        <v>1.0939566458326264</v>
      </c>
      <c r="R618" s="5">
        <f>Nd离子浓度!M627</f>
        <v>2.9683667682816273E-2</v>
      </c>
      <c r="S618" s="5">
        <f>过饱和度!N616</f>
        <v>1.1627451871024585E+23</v>
      </c>
      <c r="T618" s="5">
        <f t="shared" si="117"/>
        <v>87245.432961527971</v>
      </c>
      <c r="U618" s="5">
        <f t="shared" si="118"/>
        <v>96037.817536064977</v>
      </c>
      <c r="V618" s="5">
        <f t="shared" si="121"/>
        <v>105061.20874483943</v>
      </c>
      <c r="W618" s="87">
        <f t="shared" si="122"/>
        <v>1.2042029614451861</v>
      </c>
      <c r="X618" s="5">
        <f>'In离子浓度 '!M627</f>
        <v>6.6031367122014089E-3</v>
      </c>
      <c r="Y618" s="85">
        <f>过饱和度!Q616</f>
        <v>2.1887198491604365E+72</v>
      </c>
      <c r="Z618" s="85">
        <f t="shared" si="123"/>
        <v>98622.426661693142</v>
      </c>
    </row>
    <row r="619" spans="6:26" x14ac:dyDescent="0.25">
      <c r="F619" s="5">
        <f>过饱和度!D617</f>
        <v>10.553380092146408</v>
      </c>
      <c r="H619" s="5">
        <f>过饱和度!H617</f>
        <v>110299838719639.14</v>
      </c>
      <c r="I619" s="5">
        <f t="shared" si="113"/>
        <v>69203.425751325747</v>
      </c>
      <c r="J619" s="5">
        <f t="shared" si="114"/>
        <v>89666.537182663815</v>
      </c>
      <c r="K619" s="5">
        <f t="shared" si="119"/>
        <v>107976.64585183018</v>
      </c>
      <c r="M619" s="5">
        <f>Gd离子浓度!M628</f>
        <v>1.0175208202097587E-2</v>
      </c>
      <c r="N619" s="5">
        <f>过饱和度!K617</f>
        <v>7.086424903193268E+23</v>
      </c>
      <c r="O619" s="5">
        <f t="shared" si="115"/>
        <v>88019.512399465166</v>
      </c>
      <c r="P619" s="5">
        <f t="shared" si="116"/>
        <v>96289.504227803933</v>
      </c>
      <c r="Q619" s="87">
        <f t="shared" si="120"/>
        <v>1.093956346756461</v>
      </c>
      <c r="R619" s="5">
        <f>Nd离子浓度!M628</f>
        <v>2.9683577009121245E-2</v>
      </c>
      <c r="S619" s="5">
        <f>过饱和度!N617</f>
        <v>1.1628471847935749E+23</v>
      </c>
      <c r="T619" s="5">
        <f t="shared" si="117"/>
        <v>87245.472283720301</v>
      </c>
      <c r="U619" s="5">
        <f t="shared" si="118"/>
        <v>96037.830361244618</v>
      </c>
      <c r="V619" s="5">
        <f t="shared" si="121"/>
        <v>105061.19405240389</v>
      </c>
      <c r="W619" s="87">
        <f t="shared" si="122"/>
        <v>1.204202250298414</v>
      </c>
      <c r="X619" s="5">
        <f>'In离子浓度 '!M628</f>
        <v>6.7917942059727478E-3</v>
      </c>
      <c r="Y619" s="85">
        <f>过饱和度!Q617</f>
        <v>2.3159942586982286E+72</v>
      </c>
      <c r="Z619" s="85">
        <f t="shared" si="123"/>
        <v>98623.354632333401</v>
      </c>
    </row>
    <row r="620" spans="6:26" x14ac:dyDescent="0.25">
      <c r="F620" s="5">
        <f>过饱和度!D618</f>
        <v>10.553387578958372</v>
      </c>
      <c r="H620" s="5">
        <f>过饱和度!H618</f>
        <v>119743085257160.47</v>
      </c>
      <c r="I620" s="5">
        <f t="shared" si="113"/>
        <v>69332.495076982887</v>
      </c>
      <c r="J620" s="5">
        <f t="shared" si="114"/>
        <v>89716.055659765421</v>
      </c>
      <c r="K620" s="5">
        <f t="shared" si="119"/>
        <v>107955.08897810025</v>
      </c>
      <c r="M620" s="5">
        <f>Gd离子浓度!M629</f>
        <v>1.0457916244472098E-2</v>
      </c>
      <c r="N620" s="5">
        <f>过饱和度!K618</f>
        <v>7.9065064537802038E+23</v>
      </c>
      <c r="O620" s="5">
        <f t="shared" si="115"/>
        <v>88064.184293371247</v>
      </c>
      <c r="P620" s="5">
        <f t="shared" si="116"/>
        <v>96303.981376747179</v>
      </c>
      <c r="Q620" s="87">
        <f t="shared" si="120"/>
        <v>1.0935658139514064</v>
      </c>
      <c r="R620" s="5">
        <f>Nd离子浓度!M629</f>
        <v>3.0508199497112868E-2</v>
      </c>
      <c r="S620" s="5">
        <f>过饱和度!N618</f>
        <v>1.2974139847778879E+23</v>
      </c>
      <c r="T620" s="5">
        <f t="shared" si="117"/>
        <v>87294.422053309259</v>
      </c>
      <c r="U620" s="5">
        <f t="shared" si="118"/>
        <v>96053.792482367789</v>
      </c>
      <c r="V620" s="5">
        <f t="shared" si="121"/>
        <v>105041.14375910001</v>
      </c>
      <c r="W620" s="87">
        <f t="shared" si="122"/>
        <v>1.2032973160066645</v>
      </c>
      <c r="X620" s="5">
        <f>'In离子浓度 '!M629</f>
        <v>6.7917941011252552E-3</v>
      </c>
      <c r="Y620" s="85">
        <f>过饱和度!Q618</f>
        <v>2.7292834168150207E+72</v>
      </c>
      <c r="Z620" s="85">
        <f t="shared" si="123"/>
        <v>98626.045134306085</v>
      </c>
    </row>
    <row r="621" spans="6:26" x14ac:dyDescent="0.25">
      <c r="F621" s="5">
        <f>过饱和度!D619</f>
        <v>10.846529123216477</v>
      </c>
      <c r="H621" s="5">
        <f>过饱和度!H619</f>
        <v>119748048049556.22</v>
      </c>
      <c r="I621" s="5">
        <f t="shared" si="113"/>
        <v>69332.560008239569</v>
      </c>
      <c r="J621" s="5">
        <f t="shared" si="114"/>
        <v>89716.080554828455</v>
      </c>
      <c r="K621" s="5">
        <f t="shared" si="119"/>
        <v>107955.05871268723</v>
      </c>
      <c r="M621" s="5">
        <f>Gd离子浓度!M630</f>
        <v>1.0457841189675693E-2</v>
      </c>
      <c r="N621" s="5">
        <f>过饱和度!K619</f>
        <v>7.9071337761144672E+23</v>
      </c>
      <c r="O621" s="5">
        <f t="shared" si="115"/>
        <v>88064.216570918114</v>
      </c>
      <c r="P621" s="5">
        <f t="shared" si="116"/>
        <v>96303.991835300432</v>
      </c>
      <c r="Q621" s="87">
        <f t="shared" si="120"/>
        <v>1.0935655318950896</v>
      </c>
      <c r="R621" s="5">
        <f>Nd离子浓度!M630</f>
        <v>3.0508106304748414E-2</v>
      </c>
      <c r="S621" s="5">
        <f>过饱和度!N619</f>
        <v>1.2975222735330556E+23</v>
      </c>
      <c r="T621" s="5">
        <f t="shared" si="117"/>
        <v>87294.459257841154</v>
      </c>
      <c r="U621" s="5">
        <f t="shared" si="118"/>
        <v>96053.804612066815</v>
      </c>
      <c r="V621" s="5">
        <f t="shared" si="121"/>
        <v>105041.12993114186</v>
      </c>
      <c r="W621" s="87">
        <f t="shared" si="122"/>
        <v>1.2032966447604934</v>
      </c>
      <c r="X621" s="5">
        <f>'In离子浓度 '!M630</f>
        <v>6.9804510186112535E-3</v>
      </c>
      <c r="Y621" s="85">
        <f>过饱和度!Q619</f>
        <v>2.8835117713369045E+72</v>
      </c>
      <c r="Z621" s="85">
        <f t="shared" si="123"/>
        <v>98626.944085376585</v>
      </c>
    </row>
    <row r="622" spans="6:26" x14ac:dyDescent="0.25">
      <c r="F622" s="5">
        <f>过饱和度!D620</f>
        <v>10.846536610028441</v>
      </c>
      <c r="H622" s="5">
        <f>过饱和度!H620</f>
        <v>129715729742597.17</v>
      </c>
      <c r="I622" s="5">
        <f t="shared" si="113"/>
        <v>69457.476827354098</v>
      </c>
      <c r="J622" s="5">
        <f t="shared" si="114"/>
        <v>89763.944123501627</v>
      </c>
      <c r="K622" s="5">
        <f t="shared" si="119"/>
        <v>107934.11965006623</v>
      </c>
      <c r="M622" s="5">
        <f>Gd离子浓度!M631</f>
        <v>1.0740549221799211E-2</v>
      </c>
      <c r="N622" s="5">
        <f>过饱和度!K620</f>
        <v>8.7964672347589885E+23</v>
      </c>
      <c r="O622" s="5">
        <f t="shared" si="115"/>
        <v>88107.463212876217</v>
      </c>
      <c r="P622" s="5">
        <f t="shared" si="116"/>
        <v>96318.002166453007</v>
      </c>
      <c r="Q622" s="87">
        <f t="shared" si="120"/>
        <v>1.0931877806280648</v>
      </c>
      <c r="R622" s="5">
        <f>Nd离子浓度!M631</f>
        <v>3.1332728780011469E-2</v>
      </c>
      <c r="S622" s="5">
        <f>过饱和度!N620</f>
        <v>1.4434526621821088E+23</v>
      </c>
      <c r="T622" s="5">
        <f t="shared" si="117"/>
        <v>87341.840289073094</v>
      </c>
      <c r="U622" s="5">
        <f t="shared" si="118"/>
        <v>96069.249177824749</v>
      </c>
      <c r="V622" s="5">
        <f t="shared" si="121"/>
        <v>105021.72929531077</v>
      </c>
      <c r="W622" s="87">
        <f t="shared" si="122"/>
        <v>1.2024217596941282</v>
      </c>
      <c r="X622" s="5">
        <f>'In离子浓度 '!M631</f>
        <v>6.9804509108513943E-3</v>
      </c>
      <c r="Y622" s="85">
        <f>过饱和度!Q620</f>
        <v>3.3832276894376784E+72</v>
      </c>
      <c r="Z622" s="85">
        <f t="shared" si="123"/>
        <v>98629.55273448168</v>
      </c>
    </row>
    <row r="623" spans="6:26" x14ac:dyDescent="0.25">
      <c r="F623" s="5">
        <f>过饱和度!D621</f>
        <v>11.139678154286546</v>
      </c>
      <c r="H623" s="5">
        <f>过饱和度!H621</f>
        <v>129720757169736.09</v>
      </c>
      <c r="I623" s="5">
        <f t="shared" si="113"/>
        <v>69457.537208701367</v>
      </c>
      <c r="J623" s="5">
        <f t="shared" si="114"/>
        <v>89763.96724477844</v>
      </c>
      <c r="K623" s="5">
        <f t="shared" si="119"/>
        <v>107934.09055782009</v>
      </c>
      <c r="M623" s="5">
        <f>Gd离子浓度!M632</f>
        <v>1.0740472138591018E-2</v>
      </c>
      <c r="N623" s="5">
        <f>过饱和度!K621</f>
        <v>8.7971296992562463E+23</v>
      </c>
      <c r="O623" s="5">
        <f t="shared" si="115"/>
        <v>88107.493687613198</v>
      </c>
      <c r="P623" s="5">
        <f t="shared" si="116"/>
        <v>96318.012037447392</v>
      </c>
      <c r="Q623" s="87">
        <f t="shared" si="120"/>
        <v>1.0931875145483623</v>
      </c>
      <c r="R623" s="5">
        <f>Nd离子浓度!M632</f>
        <v>3.1332633068985323E-2</v>
      </c>
      <c r="S623" s="5">
        <f>过饱和度!N621</f>
        <v>1.4435673196747944E+23</v>
      </c>
      <c r="T623" s="5">
        <f t="shared" si="117"/>
        <v>87341.87550337243</v>
      </c>
      <c r="U623" s="5">
        <f t="shared" si="118"/>
        <v>96069.26065426688</v>
      </c>
      <c r="V623" s="5">
        <f t="shared" si="121"/>
        <v>105021.71627913679</v>
      </c>
      <c r="W623" s="87">
        <f t="shared" si="122"/>
        <v>1.2024211258788655</v>
      </c>
      <c r="X623" s="5">
        <f>'In离子浓度 '!M632</f>
        <v>7.1691072520538215E-3</v>
      </c>
      <c r="Y623" s="85">
        <f>过饱和度!Q621</f>
        <v>3.5691604517751152E+72</v>
      </c>
      <c r="Z623" s="85">
        <f t="shared" si="123"/>
        <v>98630.424323591942</v>
      </c>
    </row>
    <row r="624" spans="6:26" x14ac:dyDescent="0.25">
      <c r="F624" s="5">
        <f>过饱和度!D622</f>
        <v>11.139685641098509</v>
      </c>
      <c r="H624" s="5">
        <f>过饱和度!H622</f>
        <v>140227035249126.22</v>
      </c>
      <c r="I624" s="5">
        <f t="shared" si="113"/>
        <v>69578.539895886002</v>
      </c>
      <c r="J624" s="5">
        <f t="shared" si="114"/>
        <v>89810.273309097232</v>
      </c>
      <c r="K624" s="5">
        <f t="shared" si="119"/>
        <v>107913.73659471191</v>
      </c>
      <c r="M624" s="5">
        <f>Gd离子浓度!M633</f>
        <v>1.1023180160463622E-2</v>
      </c>
      <c r="N624" s="5">
        <f>过饱和度!K622</f>
        <v>9.759506775438494E+23</v>
      </c>
      <c r="O624" s="5">
        <f t="shared" si="115"/>
        <v>88149.39667153664</v>
      </c>
      <c r="P624" s="5">
        <f t="shared" si="116"/>
        <v>96331.582453913972</v>
      </c>
      <c r="Q624" s="87">
        <f t="shared" si="120"/>
        <v>1.0928218012979249</v>
      </c>
      <c r="R624" s="5">
        <f>Nd离子浓度!M633</f>
        <v>3.2157255531519845E-2</v>
      </c>
      <c r="S624" s="5">
        <f>过饱和度!N622</f>
        <v>1.6014834977506489E+23</v>
      </c>
      <c r="T624" s="5">
        <f t="shared" si="117"/>
        <v>87387.777833979126</v>
      </c>
      <c r="U624" s="5">
        <f t="shared" si="118"/>
        <v>96084.217589169712</v>
      </c>
      <c r="V624" s="5">
        <f t="shared" si="121"/>
        <v>105002.92774209821</v>
      </c>
      <c r="W624" s="87">
        <f t="shared" si="122"/>
        <v>1.2015745261492363</v>
      </c>
      <c r="X624" s="5">
        <f>'In离子浓度 '!M633</f>
        <v>7.1691071413816062E-3</v>
      </c>
      <c r="Y624" s="85">
        <f>过饱和度!Q622</f>
        <v>4.170352288341151E+72</v>
      </c>
      <c r="Z624" s="85">
        <f t="shared" si="123"/>
        <v>98632.955682259504</v>
      </c>
    </row>
    <row r="625" spans="6:26" x14ac:dyDescent="0.25">
      <c r="F625" s="5">
        <f>过饱和度!D623</f>
        <v>11.432827185356615</v>
      </c>
      <c r="H625" s="5">
        <f>过饱和度!H623</f>
        <v>140232112462514.64</v>
      </c>
      <c r="I625" s="5">
        <f t="shared" si="113"/>
        <v>69578.595998100296</v>
      </c>
      <c r="J625" s="5">
        <f t="shared" si="114"/>
        <v>89810.294765494895</v>
      </c>
      <c r="K625" s="5">
        <f t="shared" si="119"/>
        <v>107913.70861178954</v>
      </c>
      <c r="M625" s="5">
        <f>Gd离子浓度!M634</f>
        <v>1.1023101048858272E-2</v>
      </c>
      <c r="N625" s="5">
        <f>过饱和度!K623</f>
        <v>9.7602044327335653E+23</v>
      </c>
      <c r="O625" s="5">
        <f t="shared" si="115"/>
        <v>88149.425449141971</v>
      </c>
      <c r="P625" s="5">
        <f t="shared" si="116"/>
        <v>96331.591772074229</v>
      </c>
      <c r="Q625" s="87">
        <f t="shared" si="120"/>
        <v>1.0928215502397458</v>
      </c>
      <c r="R625" s="5">
        <f>Nd离子浓度!M634</f>
        <v>3.2157157301839739E-2</v>
      </c>
      <c r="S625" s="5">
        <f>过饱和度!N623</f>
        <v>1.6016045817401336E+23</v>
      </c>
      <c r="T625" s="5">
        <f t="shared" si="117"/>
        <v>87387.8111748386</v>
      </c>
      <c r="U625" s="5">
        <f t="shared" si="118"/>
        <v>96084.228451032643</v>
      </c>
      <c r="V625" s="5">
        <f t="shared" si="121"/>
        <v>105002.91548944738</v>
      </c>
      <c r="W625" s="87">
        <f t="shared" si="122"/>
        <v>1.2015739275053574</v>
      </c>
      <c r="X625" s="5">
        <f>'In离子浓度 '!M634</f>
        <v>7.3577629063022315E-3</v>
      </c>
      <c r="Y625" s="85">
        <f>过饱和度!Q623</f>
        <v>4.3934177710818347E+72</v>
      </c>
      <c r="Z625" s="85">
        <f t="shared" si="123"/>
        <v>98633.801431731408</v>
      </c>
    </row>
    <row r="626" spans="6:26" x14ac:dyDescent="0.25">
      <c r="F626" s="5">
        <f>过饱和度!D624</f>
        <v>11.432834672168578</v>
      </c>
      <c r="H626" s="5">
        <f>过饱和度!H624</f>
        <v>151291147290196.13</v>
      </c>
      <c r="I626" s="5">
        <f t="shared" si="113"/>
        <v>69695.903555002675</v>
      </c>
      <c r="J626" s="5">
        <f t="shared" si="114"/>
        <v>89855.132660422576</v>
      </c>
      <c r="K626" s="5">
        <f t="shared" si="119"/>
        <v>107893.90952617061</v>
      </c>
      <c r="M626" s="5">
        <f>Gd离子浓度!M635</f>
        <v>1.1305809060480029E-2</v>
      </c>
      <c r="N626" s="5">
        <f>过饱和度!K624</f>
        <v>1.0799517755532305E+24</v>
      </c>
      <c r="O626" s="5">
        <f t="shared" si="115"/>
        <v>88190.05974347837</v>
      </c>
      <c r="P626" s="5">
        <f t="shared" si="116"/>
        <v>96344.746981570759</v>
      </c>
      <c r="Q626" s="87">
        <f t="shared" si="120"/>
        <v>1.0924671925817062</v>
      </c>
      <c r="R626" s="5">
        <f>Nd离子浓度!M635</f>
        <v>3.2981779751645769E-2</v>
      </c>
      <c r="S626" s="5">
        <f>过饱和度!N624</f>
        <v>1.7721453121929868E+23</v>
      </c>
      <c r="T626" s="5">
        <f t="shared" si="117"/>
        <v>87432.317518326148</v>
      </c>
      <c r="U626" s="5">
        <f t="shared" si="118"/>
        <v>96098.725231926612</v>
      </c>
      <c r="V626" s="5">
        <f t="shared" si="121"/>
        <v>104984.70456480364</v>
      </c>
      <c r="W626" s="87">
        <f t="shared" si="122"/>
        <v>1.2007539951437116</v>
      </c>
      <c r="X626" s="5">
        <f>'In离子浓度 '!M635</f>
        <v>7.3577627927176679E-3</v>
      </c>
      <c r="Y626" s="85">
        <f>过饱和度!Q624</f>
        <v>5.1132575720731995E+72</v>
      </c>
      <c r="Z626" s="85">
        <f t="shared" si="123"/>
        <v>98636.25969874872</v>
      </c>
    </row>
    <row r="627" spans="6:26" x14ac:dyDescent="0.25">
      <c r="F627" s="5">
        <f>过饱和度!D625</f>
        <v>11.725976216426684</v>
      </c>
      <c r="H627" s="5">
        <f>过饱和度!H625</f>
        <v>151296258581554.31</v>
      </c>
      <c r="I627" s="5">
        <f t="shared" si="113"/>
        <v>69695.955626728552</v>
      </c>
      <c r="J627" s="5">
        <f t="shared" si="114"/>
        <v>89855.152551747786</v>
      </c>
      <c r="K627" s="5">
        <f t="shared" si="119"/>
        <v>107893.88259367282</v>
      </c>
      <c r="M627" s="5">
        <f>Gd离子浓度!M636</f>
        <v>1.1305727920492156E-2</v>
      </c>
      <c r="N627" s="5">
        <f>过饱和度!K625</f>
        <v>1.0800250511804517E+24</v>
      </c>
      <c r="O627" s="5">
        <f t="shared" si="115"/>
        <v>88190.086921039241</v>
      </c>
      <c r="P627" s="5">
        <f t="shared" si="116"/>
        <v>96344.755778782725</v>
      </c>
      <c r="Q627" s="87">
        <f t="shared" si="120"/>
        <v>1.0924669556686655</v>
      </c>
      <c r="R627" s="5">
        <f>Nd离子浓度!M636</f>
        <v>3.2981679003319428E-2</v>
      </c>
      <c r="S627" s="5">
        <f>过饱和度!N625</f>
        <v>1.7722728593679966E+23</v>
      </c>
      <c r="T627" s="5">
        <f t="shared" si="117"/>
        <v>87432.349093031589</v>
      </c>
      <c r="U627" s="5">
        <f t="shared" si="118"/>
        <v>96098.735514720058</v>
      </c>
      <c r="V627" s="5">
        <f t="shared" si="121"/>
        <v>104984.69303137448</v>
      </c>
      <c r="W627" s="87">
        <f t="shared" si="122"/>
        <v>1.2007534295992264</v>
      </c>
      <c r="X627" s="5">
        <f>'In离子浓度 '!M636</f>
        <v>7.54641798135826E-3</v>
      </c>
      <c r="Y627" s="85">
        <f>过饱和度!Q625</f>
        <v>5.3796371490512835E+72</v>
      </c>
      <c r="Z627" s="85">
        <f t="shared" si="123"/>
        <v>98637.081009801841</v>
      </c>
    </row>
    <row r="628" spans="6:26" x14ac:dyDescent="0.25">
      <c r="F628" s="5">
        <f>过饱和度!D626</f>
        <v>11.725983703238647</v>
      </c>
      <c r="H628" s="5">
        <f>过饱和度!H626</f>
        <v>162922209650624.06</v>
      </c>
      <c r="I628" s="5">
        <f t="shared" si="113"/>
        <v>69809.769695528492</v>
      </c>
      <c r="J628" s="5">
        <f t="shared" si="114"/>
        <v>89898.604395066242</v>
      </c>
      <c r="K628" s="5">
        <f t="shared" si="119"/>
        <v>107874.61040866024</v>
      </c>
      <c r="M628" s="5">
        <f>Gd离子浓度!M637</f>
        <v>1.1588435921863144E-2</v>
      </c>
      <c r="N628" s="5">
        <f>过饱和度!K626</f>
        <v>1.1920493618602655E+24</v>
      </c>
      <c r="O628" s="5">
        <f t="shared" si="115"/>
        <v>88229.521557367276</v>
      </c>
      <c r="P628" s="5">
        <f t="shared" si="116"/>
        <v>96357.518522717233</v>
      </c>
      <c r="Q628" s="87">
        <f t="shared" si="120"/>
        <v>1.0921233258650858</v>
      </c>
      <c r="R628" s="5">
        <f>Nd离子浓度!M637</f>
        <v>3.3806301440397007E-2</v>
      </c>
      <c r="S628" s="5">
        <f>过饱和度!N626</f>
        <v>1.9560934655861732E+23</v>
      </c>
      <c r="T628" s="5">
        <f t="shared" si="117"/>
        <v>87475.535600952207</v>
      </c>
      <c r="U628" s="5">
        <f t="shared" si="118"/>
        <v>96112.797426660196</v>
      </c>
      <c r="V628" s="5">
        <f t="shared" si="121"/>
        <v>104967.0279838014</v>
      </c>
      <c r="W628" s="87">
        <f t="shared" si="122"/>
        <v>1.1999586771625184</v>
      </c>
      <c r="X628" s="5">
        <f>'In离子浓度 '!M637</f>
        <v>7.546417864861355E-3</v>
      </c>
      <c r="Y628" s="85">
        <f>过饱和度!Q626</f>
        <v>6.2376528883237555E+72</v>
      </c>
      <c r="Z628" s="85">
        <f t="shared" si="123"/>
        <v>98639.470057573228</v>
      </c>
    </row>
    <row r="629" spans="6:26" x14ac:dyDescent="0.25">
      <c r="F629" s="5">
        <f>过饱和度!D627</f>
        <v>12.019125247496753</v>
      </c>
      <c r="H629" s="5">
        <f>过饱和度!H627</f>
        <v>162927338451991.5</v>
      </c>
      <c r="I629" s="5">
        <f t="shared" si="113"/>
        <v>69809.817965572569</v>
      </c>
      <c r="J629" s="5">
        <f t="shared" si="114"/>
        <v>89898.622812985166</v>
      </c>
      <c r="K629" s="5">
        <f t="shared" si="119"/>
        <v>107874.58447213966</v>
      </c>
      <c r="M629" s="5">
        <f>Gd离子浓度!M638</f>
        <v>1.1588352753507379E-2</v>
      </c>
      <c r="N629" s="5">
        <f>过饱和度!K627</f>
        <v>1.1921261228115563E+24</v>
      </c>
      <c r="O629" s="5">
        <f t="shared" si="115"/>
        <v>88229.547224268186</v>
      </c>
      <c r="P629" s="5">
        <f t="shared" si="116"/>
        <v>96357.526828322661</v>
      </c>
      <c r="Q629" s="87">
        <f t="shared" si="120"/>
        <v>1.0921231022912787</v>
      </c>
      <c r="R629" s="5">
        <f>Nd离子浓度!M638</f>
        <v>3.3806198173432174E-2</v>
      </c>
      <c r="S629" s="5">
        <f>过饱和度!N627</f>
        <v>1.9562274904087189E+23</v>
      </c>
      <c r="T629" s="5">
        <f t="shared" si="117"/>
        <v>87475.565508266649</v>
      </c>
      <c r="U629" s="5">
        <f t="shared" si="118"/>
        <v>96112.807163055419</v>
      </c>
      <c r="V629" s="5">
        <f t="shared" si="121"/>
        <v>104967.01712883952</v>
      </c>
      <c r="W629" s="87">
        <f t="shared" si="122"/>
        <v>1.1999581428132624</v>
      </c>
      <c r="X629" s="5">
        <f>'In离子浓度 '!M638</f>
        <v>7.7350724772236833E-3</v>
      </c>
      <c r="Y629" s="85">
        <f>过饱和度!Q627</f>
        <v>6.5543622896400811E+72</v>
      </c>
      <c r="Z629" s="85">
        <f t="shared" si="123"/>
        <v>98640.268222709652</v>
      </c>
    </row>
    <row r="630" spans="6:26" x14ac:dyDescent="0.25">
      <c r="F630" s="5">
        <f>过饱和度!D628</f>
        <v>12.019132734308716</v>
      </c>
      <c r="H630" s="5">
        <f>过饱和度!H628</f>
        <v>175134364386742.5</v>
      </c>
      <c r="I630" s="5">
        <f t="shared" si="113"/>
        <v>69920.324589798372</v>
      </c>
      <c r="J630" s="5">
        <f t="shared" si="114"/>
        <v>89940.76424886832</v>
      </c>
      <c r="K630" s="5">
        <f t="shared" si="119"/>
        <v>107855.81324070368</v>
      </c>
      <c r="M630" s="5">
        <f>Gd离子浓度!M639</f>
        <v>1.187106074462767E-2</v>
      </c>
      <c r="N630" s="5">
        <f>过饱和度!K628</f>
        <v>1.3126528553306492E+24</v>
      </c>
      <c r="O630" s="5">
        <f t="shared" si="115"/>
        <v>88267.845899441425</v>
      </c>
      <c r="P630" s="5">
        <f t="shared" si="116"/>
        <v>96369.918082018747</v>
      </c>
      <c r="Q630" s="87">
        <f t="shared" si="120"/>
        <v>1.0917896216908654</v>
      </c>
      <c r="R630" s="5">
        <f>Nd离子浓度!M639</f>
        <v>3.4630820597781338E-2</v>
      </c>
      <c r="S630" s="5">
        <f>过饱和度!N628</f>
        <v>2.1539998544687875E+23</v>
      </c>
      <c r="T630" s="5">
        <f t="shared" si="117"/>
        <v>87517.502436680501</v>
      </c>
      <c r="U630" s="5">
        <f t="shared" si="118"/>
        <v>96126.457522897603</v>
      </c>
      <c r="V630" s="5">
        <f t="shared" si="121"/>
        <v>104949.86869340741</v>
      </c>
      <c r="W630" s="87">
        <f t="shared" si="122"/>
        <v>1.1991871999471115</v>
      </c>
      <c r="X630" s="5">
        <f>'In离子浓度 '!M639</f>
        <v>7.7350723578144473E-3</v>
      </c>
      <c r="Y630" s="85">
        <f>过饱和度!Q628</f>
        <v>7.5726895803720643E+72</v>
      </c>
      <c r="Z630" s="85">
        <f t="shared" si="123"/>
        <v>98642.591629891889</v>
      </c>
    </row>
    <row r="631" spans="6:26" x14ac:dyDescent="0.25">
      <c r="F631" s="5">
        <f>过饱和度!D629</f>
        <v>12.312274278566822</v>
      </c>
      <c r="H631" s="5">
        <f>过饱和度!H629</f>
        <v>175139493270582.63</v>
      </c>
      <c r="I631" s="5">
        <f t="shared" si="113"/>
        <v>69920.369269137111</v>
      </c>
      <c r="J631" s="5">
        <f t="shared" si="114"/>
        <v>89940.781277744973</v>
      </c>
      <c r="K631" s="5">
        <f t="shared" si="119"/>
        <v>107855.78824973191</v>
      </c>
      <c r="M631" s="5">
        <f>Gd离子浓度!M640</f>
        <v>1.1870975547918642E-2</v>
      </c>
      <c r="N631" s="5">
        <f>过饱和度!K629</f>
        <v>1.3127330610948938E+24</v>
      </c>
      <c r="O631" s="5">
        <f t="shared" si="115"/>
        <v>88267.87013814185</v>
      </c>
      <c r="P631" s="5">
        <f t="shared" si="116"/>
        <v>96369.925923073271</v>
      </c>
      <c r="Q631" s="87">
        <f t="shared" si="120"/>
        <v>1.0917894107136772</v>
      </c>
      <c r="R631" s="5">
        <f>Nd离子浓度!M640</f>
        <v>3.4630714812185735E-2</v>
      </c>
      <c r="S631" s="5">
        <f>过饱和度!N629</f>
        <v>2.1541403480181982E+23</v>
      </c>
      <c r="T631" s="5">
        <f t="shared" si="117"/>
        <v>87517.53076770567</v>
      </c>
      <c r="U631" s="5">
        <f t="shared" si="118"/>
        <v>96126.466743015742</v>
      </c>
      <c r="V631" s="5">
        <f t="shared" si="121"/>
        <v>104949.85847934504</v>
      </c>
      <c r="W631" s="87">
        <f t="shared" si="122"/>
        <v>1.1991866950395265</v>
      </c>
      <c r="X631" s="5">
        <f>'In离子浓度 '!M640</f>
        <v>7.9237263939002812E-3</v>
      </c>
      <c r="Y631" s="85">
        <f>过饱和度!Q629</f>
        <v>7.9476665893100571E+72</v>
      </c>
      <c r="Z631" s="85">
        <f t="shared" si="123"/>
        <v>98643.367843746717</v>
      </c>
    </row>
    <row r="632" spans="6:26" x14ac:dyDescent="0.25">
      <c r="F632" s="5">
        <f>过饱和度!D630</f>
        <v>12.312281765378785</v>
      </c>
      <c r="H632" s="5">
        <f>过饱和度!H630</f>
        <v>187941751826546.41</v>
      </c>
      <c r="I632" s="5">
        <f t="shared" si="113"/>
        <v>70027.740438701396</v>
      </c>
      <c r="J632" s="5">
        <f t="shared" si="114"/>
        <v>89981.682127987457</v>
      </c>
      <c r="K632" s="5">
        <f t="shared" si="119"/>
        <v>107837.49386449208</v>
      </c>
      <c r="M632" s="5">
        <f>Gd离子浓度!M641</f>
        <v>1.2153683528788308E-2</v>
      </c>
      <c r="N632" s="5">
        <f>过饱和度!K630</f>
        <v>1.4421817474643897E+24</v>
      </c>
      <c r="O632" s="5">
        <f t="shared" si="115"/>
        <v>88305.091742613891</v>
      </c>
      <c r="P632" s="5">
        <f t="shared" si="116"/>
        <v>96381.965071365761</v>
      </c>
      <c r="Q632" s="87">
        <f t="shared" si="120"/>
        <v>1.0914655448441617</v>
      </c>
      <c r="R632" s="5">
        <f>Nd离子浓度!M641</f>
        <v>3.5455337223806532E-2</v>
      </c>
      <c r="S632" s="5">
        <f>过饱和度!N630</f>
        <v>2.366552908935241E+23</v>
      </c>
      <c r="T632" s="5">
        <f t="shared" si="117"/>
        <v>87558.283061847498</v>
      </c>
      <c r="U632" s="5">
        <f t="shared" si="118"/>
        <v>96139.727095464972</v>
      </c>
      <c r="V632" s="5">
        <f t="shared" si="121"/>
        <v>104933.19961542069</v>
      </c>
      <c r="W632" s="87">
        <f t="shared" si="122"/>
        <v>1.1984382967091791</v>
      </c>
      <c r="X632" s="5">
        <f>'In离子浓度 '!M641</f>
        <v>7.923726271578722E-3</v>
      </c>
      <c r="Y632" s="85">
        <f>过饱和度!Q630</f>
        <v>9.1513200366425747E+72</v>
      </c>
      <c r="Z632" s="85">
        <f t="shared" si="123"/>
        <v>98645.628923929238</v>
      </c>
    </row>
    <row r="633" spans="6:26" x14ac:dyDescent="0.25">
      <c r="F633" s="5">
        <f>过饱和度!D631</f>
        <v>12.60542330963689</v>
      </c>
      <c r="H633" s="5">
        <f>过饱和度!H631</f>
        <v>187946862505851.78</v>
      </c>
      <c r="I633" s="5">
        <f t="shared" si="113"/>
        <v>70027.781722244181</v>
      </c>
      <c r="J633" s="5">
        <f t="shared" si="114"/>
        <v>89981.697845618386</v>
      </c>
      <c r="K633" s="5">
        <f t="shared" si="119"/>
        <v>107837.46977227792</v>
      </c>
      <c r="M633" s="5">
        <f>Gd离子浓度!M642</f>
        <v>1.215359630374065E-2</v>
      </c>
      <c r="N633" s="5">
        <f>过饱和度!K631</f>
        <v>1.4422653408472494E+24</v>
      </c>
      <c r="O633" s="5">
        <f t="shared" si="115"/>
        <v>88305.114629331321</v>
      </c>
      <c r="P633" s="5">
        <f t="shared" si="116"/>
        <v>96381.972472865367</v>
      </c>
      <c r="Q633" s="87">
        <f t="shared" si="120"/>
        <v>1.0914653457779584</v>
      </c>
      <c r="R633" s="5">
        <f>Nd离子浓度!M642</f>
        <v>3.5455228919587897E-2</v>
      </c>
      <c r="S633" s="5">
        <f>过饱和度!N631</f>
        <v>2.3666998377524082E+23</v>
      </c>
      <c r="T633" s="5">
        <f t="shared" si="117"/>
        <v>87558.309900780194</v>
      </c>
      <c r="U633" s="5">
        <f t="shared" si="118"/>
        <v>96139.735827129989</v>
      </c>
      <c r="V633" s="5">
        <f t="shared" si="121"/>
        <v>104933.19000756001</v>
      </c>
      <c r="W633" s="87">
        <f t="shared" si="122"/>
        <v>1.1984378196252163</v>
      </c>
      <c r="X633" s="5">
        <f>'In离子浓度 '!M642</f>
        <v>8.1123797313898318E-3</v>
      </c>
      <c r="Y633" s="85">
        <f>过饱和度!Q631</f>
        <v>9.5935189148443216E+72</v>
      </c>
      <c r="Z633" s="85">
        <f t="shared" si="123"/>
        <v>98646.384292808609</v>
      </c>
    </row>
    <row r="634" spans="6:26" x14ac:dyDescent="0.25">
      <c r="F634" s="5">
        <f>过饱和度!D632</f>
        <v>12.605430796448854</v>
      </c>
      <c r="H634" s="5">
        <f>过饱和度!H632</f>
        <v>201358510569839.72</v>
      </c>
      <c r="I634" s="5">
        <f t="shared" si="113"/>
        <v>70132.176733487373</v>
      </c>
      <c r="J634" s="5">
        <f t="shared" si="114"/>
        <v>90021.422681850119</v>
      </c>
      <c r="K634" s="5">
        <f t="shared" si="119"/>
        <v>107819.62979696636</v>
      </c>
      <c r="M634" s="5">
        <f>Gd离子浓度!M643</f>
        <v>1.2436304274359768E-2</v>
      </c>
      <c r="N634" s="5">
        <f>过饱和度!K632</f>
        <v>1.5810656005208681E+24</v>
      </c>
      <c r="O634" s="5">
        <f t="shared" si="115"/>
        <v>88341.313712202085</v>
      </c>
      <c r="P634" s="5">
        <f t="shared" si="116"/>
        <v>96393.677464594482</v>
      </c>
      <c r="Q634" s="87">
        <f t="shared" si="120"/>
        <v>1.0911506000309816</v>
      </c>
      <c r="R634" s="5">
        <f>Nd离子浓度!M643</f>
        <v>3.6279851318480341E-2</v>
      </c>
      <c r="S634" s="5">
        <f>过饱和度!N632</f>
        <v>2.5944575897303963E+23</v>
      </c>
      <c r="T634" s="5">
        <f t="shared" si="117"/>
        <v>87597.937709620252</v>
      </c>
      <c r="U634" s="5">
        <f t="shared" si="118"/>
        <v>96152.626117194231</v>
      </c>
      <c r="V634" s="5">
        <f t="shared" si="121"/>
        <v>104916.99568233112</v>
      </c>
      <c r="W634" s="87">
        <f t="shared" si="122"/>
        <v>1.1977107957737783</v>
      </c>
      <c r="X634" s="5">
        <f>'In离子浓度 '!M643</f>
        <v>8.1123796061559617E-3</v>
      </c>
      <c r="Y634" s="85">
        <f>过饱和度!Q632</f>
        <v>1.1010684104357835E+73</v>
      </c>
      <c r="Z634" s="85">
        <f t="shared" si="123"/>
        <v>98648.586119797896</v>
      </c>
    </row>
    <row r="635" spans="6:26" x14ac:dyDescent="0.25">
      <c r="F635" s="5">
        <f>过饱和度!D633</f>
        <v>12.898572340706959</v>
      </c>
      <c r="H635" s="5">
        <f>过饱和度!H633</f>
        <v>201363583898236.94</v>
      </c>
      <c r="I635" s="5">
        <f t="shared" si="113"/>
        <v>70132.214801629772</v>
      </c>
      <c r="J635" s="5">
        <f t="shared" si="114"/>
        <v>90021.437160110348</v>
      </c>
      <c r="K635" s="5">
        <f t="shared" si="119"/>
        <v>107819.60656001812</v>
      </c>
      <c r="M635" s="5">
        <f>Gd离子浓度!M644</f>
        <v>1.2436215020988106E-2</v>
      </c>
      <c r="N635" s="5">
        <f>过饱和度!K633</f>
        <v>1.5811525068991682E+24</v>
      </c>
      <c r="O635" s="5">
        <f t="shared" si="115"/>
        <v>88341.335317513629</v>
      </c>
      <c r="P635" s="5">
        <f t="shared" si="116"/>
        <v>96393.684449674969</v>
      </c>
      <c r="Q635" s="87">
        <f t="shared" si="120"/>
        <v>1.091150412241561</v>
      </c>
      <c r="R635" s="5">
        <f>Nd离子浓度!M644</f>
        <v>3.6279740495646411E-2</v>
      </c>
      <c r="S635" s="5">
        <f>过饱和度!N633</f>
        <v>2.5946108946622216E+23</v>
      </c>
      <c r="T635" s="5">
        <f t="shared" si="117"/>
        <v>87597.963134418824</v>
      </c>
      <c r="U635" s="5">
        <f t="shared" si="118"/>
        <v>96152.634386155682</v>
      </c>
      <c r="V635" s="5">
        <f t="shared" si="121"/>
        <v>104916.98664856586</v>
      </c>
      <c r="W635" s="87">
        <f t="shared" si="122"/>
        <v>1.1977103450176239</v>
      </c>
      <c r="X635" s="5">
        <f>'In离子浓度 '!M644</f>
        <v>8.3010324896941132E-3</v>
      </c>
      <c r="Y635" s="85">
        <f>过饱和度!Q633</f>
        <v>1.153017707961433E+73</v>
      </c>
      <c r="Z635" s="85">
        <f t="shared" si="123"/>
        <v>98649.321670089557</v>
      </c>
    </row>
    <row r="636" spans="6:26" x14ac:dyDescent="0.25">
      <c r="F636" s="5">
        <f>过饱和度!D634</f>
        <v>12.898579827518923</v>
      </c>
      <c r="H636" s="5">
        <f>过饱和度!H634</f>
        <v>215398777488382.5</v>
      </c>
      <c r="I636" s="5">
        <f t="shared" si="113"/>
        <v>70233.781458174912</v>
      </c>
      <c r="J636" s="5">
        <f t="shared" si="114"/>
        <v>90060.045808147435</v>
      </c>
      <c r="K636" s="5">
        <f t="shared" si="119"/>
        <v>107802.20007972269</v>
      </c>
      <c r="M636" s="5">
        <f>Gd离子浓度!M645</f>
        <v>1.271892298135675E-2</v>
      </c>
      <c r="N636" s="5">
        <f>过饱和度!K634</f>
        <v>1.7297440456441384E+24</v>
      </c>
      <c r="O636" s="5">
        <f t="shared" si="115"/>
        <v>88376.562497128325</v>
      </c>
      <c r="P636" s="5">
        <f t="shared" si="116"/>
        <v>96405.071934032676</v>
      </c>
      <c r="Q636" s="87">
        <f t="shared" si="120"/>
        <v>1.0908443280667905</v>
      </c>
      <c r="R636" s="5">
        <f>Nd离子浓度!M645</f>
        <v>3.7104362881810564E-2</v>
      </c>
      <c r="S636" s="5">
        <f>过饱和度!N634</f>
        <v>2.8384353853445542E+23</v>
      </c>
      <c r="T636" s="5">
        <f t="shared" si="117"/>
        <v>87636.522264912026</v>
      </c>
      <c r="U636" s="5">
        <f t="shared" si="118"/>
        <v>96165.173111311626</v>
      </c>
      <c r="V636" s="5">
        <f t="shared" si="121"/>
        <v>104901.23364603533</v>
      </c>
      <c r="W636" s="87">
        <f t="shared" si="122"/>
        <v>1.1970036114501974</v>
      </c>
      <c r="X636" s="5">
        <f>'In离子浓度 '!M645</f>
        <v>8.301032361547939E-3</v>
      </c>
      <c r="Y636" s="85">
        <f>过饱和度!Q634</f>
        <v>1.3192524220676153E+73</v>
      </c>
      <c r="Z636" s="85">
        <f t="shared" si="123"/>
        <v>98651.467100267168</v>
      </c>
    </row>
    <row r="637" spans="6:26" x14ac:dyDescent="0.25">
      <c r="F637" s="5">
        <f>过饱和度!D635</f>
        <v>13.191721371777028</v>
      </c>
      <c r="H637" s="5">
        <f>过饱和度!H635</f>
        <v>215403793460237</v>
      </c>
      <c r="I637" s="5">
        <f t="shared" si="113"/>
        <v>70233.816478170906</v>
      </c>
      <c r="J637" s="5">
        <f t="shared" si="114"/>
        <v>90060.059113560157</v>
      </c>
      <c r="K637" s="5">
        <f t="shared" si="119"/>
        <v>107802.17765754857</v>
      </c>
      <c r="M637" s="5">
        <f>Gd离子浓度!M646</f>
        <v>1.2718831699675718E-2</v>
      </c>
      <c r="N637" s="5">
        <f>过饱和度!K635</f>
        <v>1.7298341722203901E+24</v>
      </c>
      <c r="O637" s="5">
        <f t="shared" si="115"/>
        <v>88376.582886502627</v>
      </c>
      <c r="P637" s="5">
        <f t="shared" si="116"/>
        <v>96405.07852414572</v>
      </c>
      <c r="Q637" s="87">
        <f t="shared" si="120"/>
        <v>1.0908441509664801</v>
      </c>
      <c r="R637" s="5">
        <f>Nd离子浓度!M646</f>
        <v>3.7104249540369061E-2</v>
      </c>
      <c r="S637" s="5">
        <f>过饱和度!N635</f>
        <v>2.8385949803885879E+23</v>
      </c>
      <c r="T637" s="5">
        <f t="shared" si="117"/>
        <v>87636.546347885087</v>
      </c>
      <c r="U637" s="5">
        <f t="shared" si="118"/>
        <v>96165.180941441446</v>
      </c>
      <c r="V637" s="5">
        <f t="shared" si="121"/>
        <v>104901.22515660463</v>
      </c>
      <c r="W637" s="87">
        <f t="shared" si="122"/>
        <v>1.1970031856365617</v>
      </c>
      <c r="X637" s="5">
        <f>'In离子浓度 '!M646</f>
        <v>8.4896846688149053E-3</v>
      </c>
      <c r="Y637" s="85">
        <f>过饱和度!Q635</f>
        <v>1.3800610379666219E+73</v>
      </c>
      <c r="Z637" s="85">
        <f t="shared" si="123"/>
        <v>98652.183785879475</v>
      </c>
    </row>
    <row r="638" spans="6:26" x14ac:dyDescent="0.25">
      <c r="F638" s="5">
        <f>过饱和度!D636</f>
        <v>13.191728858588991</v>
      </c>
      <c r="H638" s="5">
        <f>过饱和度!H636</f>
        <v>230076687726037.22</v>
      </c>
      <c r="I638" s="5">
        <f t="shared" si="113"/>
        <v>70332.692154306613</v>
      </c>
      <c r="J638" s="5">
        <f t="shared" si="114"/>
        <v>90097.607099257395</v>
      </c>
      <c r="K638" s="5">
        <f t="shared" si="119"/>
        <v>107785.18514528761</v>
      </c>
      <c r="M638" s="5">
        <f>Gd离子浓度!M647</f>
        <v>1.3001539649793959E-2</v>
      </c>
      <c r="N638" s="5">
        <f>过饱和度!K636</f>
        <v>1.888666780988448E+24</v>
      </c>
      <c r="O638" s="5">
        <f t="shared" si="115"/>
        <v>88410.885214035545</v>
      </c>
      <c r="P638" s="5">
        <f t="shared" si="116"/>
        <v>96416.163971358503</v>
      </c>
      <c r="Q638" s="87">
        <f t="shared" si="120"/>
        <v>1.0905463025049782</v>
      </c>
      <c r="R638" s="5">
        <f>Nd离子浓度!M647</f>
        <v>3.7928871913804965E-2</v>
      </c>
      <c r="S638" s="5">
        <f>过饱和度!N636</f>
        <v>3.0992243091087467E+23</v>
      </c>
      <c r="T638" s="5">
        <f t="shared" si="117"/>
        <v>87674.088667148491</v>
      </c>
      <c r="U638" s="5">
        <f t="shared" si="118"/>
        <v>96177.385286293254</v>
      </c>
      <c r="V638" s="5">
        <f t="shared" si="121"/>
        <v>104885.8919085638</v>
      </c>
      <c r="W638" s="87">
        <f t="shared" si="122"/>
        <v>1.1963157359611607</v>
      </c>
      <c r="X638" s="5">
        <f>'In离子浓度 '!M647</f>
        <v>8.4896845377564357E-3</v>
      </c>
      <c r="Y638" s="85">
        <f>过饱和度!Q636</f>
        <v>1.5743630647079687E+73</v>
      </c>
      <c r="Z638" s="85">
        <f t="shared" si="123"/>
        <v>98654.275478029158</v>
      </c>
    </row>
    <row r="639" spans="6:26" x14ac:dyDescent="0.25">
      <c r="F639" s="5">
        <f>过饱和度!D637</f>
        <v>13.484870402847097</v>
      </c>
      <c r="H639" s="5">
        <f>过饱和度!H637</f>
        <v>230081625476558.31</v>
      </c>
      <c r="I639" s="5">
        <f t="shared" si="113"/>
        <v>70332.724281484465</v>
      </c>
      <c r="J639" s="5">
        <f t="shared" si="114"/>
        <v>90097.619293497599</v>
      </c>
      <c r="K639" s="5">
        <f t="shared" si="119"/>
        <v>107785.16350012891</v>
      </c>
      <c r="M639" s="5">
        <f>Gd离子浓度!M648</f>
        <v>1.3001446339818187E-2</v>
      </c>
      <c r="N639" s="5">
        <f>过饱和度!K637</f>
        <v>1.8887600160455123E+24</v>
      </c>
      <c r="O639" s="5">
        <f t="shared" si="115"/>
        <v>88410.904448303903</v>
      </c>
      <c r="P639" s="5">
        <f t="shared" si="116"/>
        <v>96416.170186427727</v>
      </c>
      <c r="Q639" s="87">
        <f t="shared" si="120"/>
        <v>1.0905461355482988</v>
      </c>
      <c r="R639" s="5">
        <f>Nd离子浓度!M648</f>
        <v>3.7928756053763633E-2</v>
      </c>
      <c r="S639" s="5">
        <f>过饱和度!N637</f>
        <v>3.0993900802580455E+23</v>
      </c>
      <c r="T639" s="5">
        <f t="shared" si="117"/>
        <v>87674.11147547669</v>
      </c>
      <c r="U639" s="5">
        <f t="shared" si="118"/>
        <v>96177.392699759977</v>
      </c>
      <c r="V639" s="5">
        <f t="shared" si="121"/>
        <v>104885.88393583441</v>
      </c>
      <c r="W639" s="87">
        <f t="shared" si="122"/>
        <v>1.1963153338049171</v>
      </c>
      <c r="X639" s="5">
        <f>'In离子浓度 '!M648</f>
        <v>8.6783362687539844E-3</v>
      </c>
      <c r="Y639" s="85">
        <f>过饱和度!Q637</f>
        <v>1.6452952583363769E+73</v>
      </c>
      <c r="Z639" s="85">
        <f t="shared" si="123"/>
        <v>98654.974186989377</v>
      </c>
    </row>
    <row r="640" spans="6:26" x14ac:dyDescent="0.25">
      <c r="F640" s="5">
        <f>过饱和度!D638</f>
        <v>13.48487788965906</v>
      </c>
      <c r="H640" s="5">
        <f>过饱和度!H638</f>
        <v>245406374698915.91</v>
      </c>
      <c r="I640" s="5">
        <f t="shared" si="113"/>
        <v>70429.036866427661</v>
      </c>
      <c r="J640" s="5">
        <f t="shared" si="114"/>
        <v>90134.158238002332</v>
      </c>
      <c r="K640" s="5">
        <f t="shared" si="119"/>
        <v>107768.56669767175</v>
      </c>
      <c r="M640" s="5">
        <f>Gd离子浓度!M649</f>
        <v>1.3284154279686104E-2</v>
      </c>
      <c r="N640" s="5">
        <f>过饱和度!K638</f>
        <v>2.0582935698439878E+24</v>
      </c>
      <c r="O640" s="5">
        <f t="shared" si="115"/>
        <v>88444.325730606448</v>
      </c>
      <c r="P640" s="5">
        <f t="shared" si="116"/>
        <v>96426.967994873747</v>
      </c>
      <c r="Q640" s="87">
        <f t="shared" si="120"/>
        <v>1.0902561266460633</v>
      </c>
      <c r="R640" s="5">
        <f>Nd离子浓度!M649</f>
        <v>3.8753378414471309E-2</v>
      </c>
      <c r="S640" s="5">
        <f>过饱和度!N638</f>
        <v>3.3775788962903835E+23</v>
      </c>
      <c r="T640" s="5">
        <f t="shared" si="117"/>
        <v>87710.685267856796</v>
      </c>
      <c r="U640" s="5">
        <f t="shared" si="118"/>
        <v>96189.278655538874</v>
      </c>
      <c r="V640" s="5">
        <f t="shared" si="121"/>
        <v>104870.95037186667</v>
      </c>
      <c r="W640" s="87">
        <f t="shared" si="122"/>
        <v>1.1956462322874881</v>
      </c>
      <c r="X640" s="5">
        <f>'In离子浓度 '!M649</f>
        <v>8.6783361347832298E-3</v>
      </c>
      <c r="Y640" s="85">
        <f>过饱和度!Q638</f>
        <v>1.8716318225136767E+73</v>
      </c>
      <c r="Z640" s="85">
        <f t="shared" si="123"/>
        <v>98657.014619928246</v>
      </c>
    </row>
    <row r="641" spans="6:26" x14ac:dyDescent="0.25">
      <c r="F641" s="5">
        <f>过饱和度!D639</f>
        <v>13.778019433917166</v>
      </c>
      <c r="H641" s="5">
        <f>过饱和度!H639</f>
        <v>245411212504261.81</v>
      </c>
      <c r="I641" s="5">
        <f t="shared" si="113"/>
        <v>70429.066245270107</v>
      </c>
      <c r="J641" s="5">
        <f t="shared" si="114"/>
        <v>90134.169378343664</v>
      </c>
      <c r="K641" s="5">
        <f t="shared" si="119"/>
        <v>107768.54579426529</v>
      </c>
      <c r="M641" s="5">
        <f>Gd离子浓度!M650</f>
        <v>1.3284058941430223E-2</v>
      </c>
      <c r="N641" s="5">
        <f>过饱和度!K639</f>
        <v>2.0583897819998775E+24</v>
      </c>
      <c r="O641" s="5">
        <f t="shared" si="115"/>
        <v>88444.343866381605</v>
      </c>
      <c r="P641" s="5">
        <f t="shared" si="116"/>
        <v>96426.973853433316</v>
      </c>
      <c r="Q641" s="87">
        <f t="shared" si="120"/>
        <v>1.09025596932588</v>
      </c>
      <c r="R641" s="5">
        <f>Nd离子浓度!M650</f>
        <v>3.8753260035837879E-2</v>
      </c>
      <c r="S641" s="5">
        <f>过饱和度!N639</f>
        <v>3.3777507003785593E+23</v>
      </c>
      <c r="T641" s="5">
        <f t="shared" si="117"/>
        <v>87710.706864056352</v>
      </c>
      <c r="U641" s="5">
        <f t="shared" si="118"/>
        <v>96189.285672962273</v>
      </c>
      <c r="V641" s="5">
        <f t="shared" si="121"/>
        <v>104870.94289013946</v>
      </c>
      <c r="W641" s="87">
        <f t="shared" si="122"/>
        <v>1.1956458525944833</v>
      </c>
      <c r="X641" s="5">
        <f>'In离子浓度 '!M650</f>
        <v>8.8669872895131285E-3</v>
      </c>
      <c r="Y641" s="85">
        <f>过饱和度!Q639</f>
        <v>1.9540986800674077E+73</v>
      </c>
      <c r="Z641" s="85">
        <f t="shared" si="123"/>
        <v>98657.696180251281</v>
      </c>
    </row>
    <row r="642" spans="6:26" x14ac:dyDescent="0.25">
      <c r="F642" s="5">
        <f>过饱和度!D640</f>
        <v>13.778026920729129</v>
      </c>
      <c r="H642" s="5">
        <f>过饱和度!H640</f>
        <v>261401970095527.16</v>
      </c>
      <c r="I642" s="5">
        <f t="shared" si="113"/>
        <v>70522.934983876214</v>
      </c>
      <c r="J642" s="5">
        <f t="shared" si="114"/>
        <v>90169.747349439305</v>
      </c>
      <c r="K642" s="5">
        <f t="shared" si="119"/>
        <v>107752.32760541722</v>
      </c>
      <c r="M642" s="5">
        <f>Gd离子浓度!M651</f>
        <v>1.3566766871047888E-2</v>
      </c>
      <c r="N642" s="5">
        <f>过饱和度!K640</f>
        <v>2.2390942387628804E+24</v>
      </c>
      <c r="O642" s="5">
        <f t="shared" si="115"/>
        <v>88476.924953420777</v>
      </c>
      <c r="P642" s="5">
        <f t="shared" si="116"/>
        <v>96437.497444972672</v>
      </c>
      <c r="Q642" s="87">
        <f t="shared" si="120"/>
        <v>1.0899734308775173</v>
      </c>
      <c r="R642" s="5">
        <f>Nd离子浓度!M651</f>
        <v>3.9577882383817375E-2</v>
      </c>
      <c r="S642" s="5">
        <f>过饱和度!N640</f>
        <v>3.6742702011892458E+23</v>
      </c>
      <c r="T642" s="5">
        <f t="shared" si="117"/>
        <v>87746.357148989831</v>
      </c>
      <c r="U642" s="5">
        <f t="shared" si="118"/>
        <v>96200.868143856991</v>
      </c>
      <c r="V642" s="5">
        <f t="shared" si="121"/>
        <v>104856.39030415546</v>
      </c>
      <c r="W642" s="87">
        <f t="shared" si="122"/>
        <v>1.1949942278072407</v>
      </c>
      <c r="X642" s="5">
        <f>'In离子浓度 '!M651</f>
        <v>8.8669871526300976E-3</v>
      </c>
      <c r="Y642" s="85">
        <f>过饱和度!Q640</f>
        <v>2.2168936104099247E+73</v>
      </c>
      <c r="Z642" s="85">
        <f t="shared" si="123"/>
        <v>98659.687668549406</v>
      </c>
    </row>
    <row r="643" spans="6:26" x14ac:dyDescent="0.25">
      <c r="F643" s="5">
        <f>过饱和度!D641</f>
        <v>14.071168464987235</v>
      </c>
      <c r="H643" s="5">
        <f>过饱和度!H641</f>
        <v>261406685372910.06</v>
      </c>
      <c r="I643" s="5">
        <f t="shared" si="113"/>
        <v>70522.961748982751</v>
      </c>
      <c r="J643" s="5">
        <f t="shared" si="114"/>
        <v>90169.757489151219</v>
      </c>
      <c r="K643" s="5">
        <f t="shared" si="119"/>
        <v>107752.30741078241</v>
      </c>
      <c r="M643" s="5">
        <f>Gd离子浓度!M652</f>
        <v>1.3566669504526526E-2</v>
      </c>
      <c r="N643" s="5">
        <f>过饱和度!K641</f>
        <v>2.2391932762257021E+24</v>
      </c>
      <c r="O643" s="5">
        <f t="shared" si="115"/>
        <v>88476.942043469942</v>
      </c>
      <c r="P643" s="5">
        <f t="shared" si="116"/>
        <v>96437.502964290674</v>
      </c>
      <c r="Q643" s="87">
        <f t="shared" si="120"/>
        <v>1.0899732827216113</v>
      </c>
      <c r="R643" s="5">
        <f>Nd离子浓度!M652</f>
        <v>3.9577761486599569E-2</v>
      </c>
      <c r="S643" s="5">
        <f>过饱和度!N641</f>
        <v>3.6744478647357272E+23</v>
      </c>
      <c r="T643" s="5">
        <f t="shared" si="117"/>
        <v>87746.377591325479</v>
      </c>
      <c r="U643" s="5">
        <f t="shared" si="118"/>
        <v>96200.874784445929</v>
      </c>
      <c r="V643" s="5">
        <f t="shared" si="121"/>
        <v>104856.38328949321</v>
      </c>
      <c r="W643" s="87">
        <f t="shared" si="122"/>
        <v>1.1949938694661193</v>
      </c>
      <c r="X643" s="5">
        <f>'In离子浓度 '!M652</f>
        <v>9.0556377310941159E-3</v>
      </c>
      <c r="Y643" s="85">
        <f>过饱和度!Q641</f>
        <v>2.3124663690510485E+73</v>
      </c>
      <c r="Z643" s="85">
        <f t="shared" si="123"/>
        <v>98660.352853471224</v>
      </c>
    </row>
    <row r="644" spans="6:26" x14ac:dyDescent="0.25">
      <c r="F644" s="5">
        <f>过饱和度!D642</f>
        <v>14.071175951799198</v>
      </c>
      <c r="H644" s="5">
        <f>过饱和度!H642</f>
        <v>278077603876922.53</v>
      </c>
      <c r="I644" s="5">
        <f t="shared" si="113"/>
        <v>70614.497992157747</v>
      </c>
      <c r="J644" s="5">
        <f t="shared" si="114"/>
        <v>90204.419314375235</v>
      </c>
      <c r="K644" s="5">
        <f t="shared" si="119"/>
        <v>107736.45180560685</v>
      </c>
      <c r="M644" s="5">
        <f>Gd离子浓度!M653</f>
        <v>1.384937742389401E-2</v>
      </c>
      <c r="N644" s="5">
        <f>过饱和度!K642</f>
        <v>2.4315486756853792E+24</v>
      </c>
      <c r="O644" s="5">
        <f t="shared" si="115"/>
        <v>88508.721084891586</v>
      </c>
      <c r="P644" s="5">
        <f t="shared" si="116"/>
        <v>96447.764869322535</v>
      </c>
      <c r="Q644" s="87">
        <f t="shared" si="120"/>
        <v>1.0896978703015758</v>
      </c>
      <c r="R644" s="5">
        <f>Nd离子浓度!M653</f>
        <v>4.0402383821850935E-2</v>
      </c>
      <c r="S644" s="5">
        <f>过饱和度!N642</f>
        <v>3.9900857942337889E+23</v>
      </c>
      <c r="T644" s="5">
        <f t="shared" si="117"/>
        <v>87781.14640701859</v>
      </c>
      <c r="U644" s="5">
        <f t="shared" si="118"/>
        <v>96212.167682457599</v>
      </c>
      <c r="V644" s="5">
        <f t="shared" si="121"/>
        <v>104842.19422067214</v>
      </c>
      <c r="W644" s="87">
        <f t="shared" si="122"/>
        <v>1.1943589086265274</v>
      </c>
      <c r="X644" s="5">
        <f>'In离子浓度 '!M653</f>
        <v>9.0556375912988155E-3</v>
      </c>
      <c r="Y644" s="85">
        <f>过饱和度!Q642</f>
        <v>2.6166411923111876E+73</v>
      </c>
      <c r="Z644" s="85">
        <f t="shared" si="123"/>
        <v>98662.297561501924</v>
      </c>
    </row>
    <row r="645" spans="6:26" x14ac:dyDescent="0.25">
      <c r="F645" s="5">
        <f>过饱和度!D643</f>
        <v>14.364317496057303</v>
      </c>
      <c r="H645" s="5">
        <f>过饱和度!H643</f>
        <v>278082173184713.09</v>
      </c>
      <c r="I645" s="5">
        <f t="shared" si="113"/>
        <v>70614.522269103705</v>
      </c>
      <c r="J645" s="5">
        <f t="shared" si="114"/>
        <v>90204.428503077113</v>
      </c>
      <c r="K645" s="5">
        <f t="shared" si="119"/>
        <v>107736.43228885523</v>
      </c>
      <c r="M645" s="5">
        <f>Gd离子浓度!M654</f>
        <v>1.3849278029121802E-2</v>
      </c>
      <c r="N645" s="5">
        <f>过饱和度!K643</f>
        <v>2.4316503655084097E+24</v>
      </c>
      <c r="O645" s="5">
        <f t="shared" si="115"/>
        <v>88508.73717846963</v>
      </c>
      <c r="P645" s="5">
        <f t="shared" si="116"/>
        <v>96447.770065511155</v>
      </c>
      <c r="Q645" s="87">
        <f t="shared" si="120"/>
        <v>1.0896977308695888</v>
      </c>
      <c r="R645" s="5">
        <f>Nd离子浓度!M654</f>
        <v>4.0402260406056482E-2</v>
      </c>
      <c r="S645" s="5">
        <f>过饱和度!N643</f>
        <v>3.9902691122892716E+23</v>
      </c>
      <c r="T645" s="5">
        <f t="shared" si="117"/>
        <v>87781.165749872307</v>
      </c>
      <c r="U645" s="5">
        <f t="shared" si="118"/>
        <v>96212.173964132962</v>
      </c>
      <c r="V645" s="5">
        <f t="shared" si="121"/>
        <v>104842.18765074582</v>
      </c>
      <c r="W645" s="87">
        <f t="shared" si="122"/>
        <v>1.1943585706014428</v>
      </c>
      <c r="X645" s="5">
        <f>'In离子浓度 '!M654</f>
        <v>9.2442875934987227E-3</v>
      </c>
      <c r="Y645" s="85">
        <f>过饱和度!Q643</f>
        <v>2.7270654496853568E+73</v>
      </c>
      <c r="Z645" s="85">
        <f t="shared" si="123"/>
        <v>98662.947094158255</v>
      </c>
    </row>
    <row r="646" spans="6:26" x14ac:dyDescent="0.25">
      <c r="F646" s="5">
        <f>过饱和度!D644</f>
        <v>14.364324982869267</v>
      </c>
      <c r="H646" s="5">
        <f>过饱和度!H644</f>
        <v>295447404276843.06</v>
      </c>
      <c r="I646" s="5">
        <f t="shared" si="113"/>
        <v>70703.8301452429</v>
      </c>
      <c r="J646" s="5">
        <f t="shared" si="114"/>
        <v>90238.216049461946</v>
      </c>
      <c r="K646" s="5">
        <f t="shared" ref="K646:K649" si="124">J646*W646</f>
        <v>107720.92421751852</v>
      </c>
      <c r="M646" s="5">
        <f>Gd离子浓度!M655</f>
        <v>1.4131985938239179E-2</v>
      </c>
      <c r="N646" s="5">
        <f>过饱和度!K644</f>
        <v>2.6361468280663121E+24</v>
      </c>
      <c r="O646" s="5">
        <f t="shared" si="115"/>
        <v>88539.749853159912</v>
      </c>
      <c r="P646" s="5">
        <f t="shared" si="116"/>
        <v>96457.781999050014</v>
      </c>
      <c r="Q646" s="87">
        <f t="shared" ref="Q646:Q649" si="125">P646/O646</f>
        <v>1.0894291226146662</v>
      </c>
      <c r="R646" s="5">
        <f>Nd离子浓度!M655</f>
        <v>4.1226882728579738E-2</v>
      </c>
      <c r="S646" s="5">
        <f>过饱和度!N644</f>
        <v>4.3258297590778047E+23</v>
      </c>
      <c r="T646" s="5">
        <f t="shared" si="117"/>
        <v>87815.092407091593</v>
      </c>
      <c r="U646" s="5">
        <f t="shared" si="118"/>
        <v>96223.190293899781</v>
      </c>
      <c r="V646" s="5">
        <f t="shared" ref="V646:V649" si="126">U646*Q646</f>
        <v>104828.3457770673</v>
      </c>
      <c r="W646" s="87">
        <f t="shared" ref="W646:W649" si="127">V646/T646</f>
        <v>1.1937395145142702</v>
      </c>
      <c r="X646" s="5">
        <f>'In离子浓度 '!M655</f>
        <v>9.2442874507911634E-3</v>
      </c>
      <c r="Y646" s="85">
        <f>过饱和度!Q644</f>
        <v>3.0780831963106923E+73</v>
      </c>
      <c r="Z646" s="85">
        <f t="shared" si="123"/>
        <v>98664.847048686628</v>
      </c>
    </row>
    <row r="647" spans="6:26" x14ac:dyDescent="0.25">
      <c r="F647" s="5">
        <f>过饱和度!D645</f>
        <v>14.657466527127372</v>
      </c>
      <c r="H647" s="5">
        <f>过饱和度!H645</f>
        <v>295451803314675.38</v>
      </c>
      <c r="I647" s="5">
        <f t="shared" si="113"/>
        <v>70703.852051348542</v>
      </c>
      <c r="J647" s="5">
        <f t="shared" si="114"/>
        <v>90238.224333439503</v>
      </c>
      <c r="K647" s="5">
        <f t="shared" si="124"/>
        <v>107720.90534968241</v>
      </c>
      <c r="M647" s="5">
        <f>Gd离子浓度!M656</f>
        <v>1.4131884515230748E-2</v>
      </c>
      <c r="N647" s="5">
        <f>过饱和度!K645</f>
        <v>2.636250975403211E+24</v>
      </c>
      <c r="O647" s="5">
        <f t="shared" si="115"/>
        <v>88539.764996307669</v>
      </c>
      <c r="P647" s="5">
        <f t="shared" si="116"/>
        <v>96457.78688716414</v>
      </c>
      <c r="Q647" s="87">
        <f t="shared" si="125"/>
        <v>1.0894289914953657</v>
      </c>
      <c r="R647" s="5">
        <f>Nd离子浓度!M656</f>
        <v>4.122675679421639E-2</v>
      </c>
      <c r="S647" s="5">
        <f>过饱和度!N645</f>
        <v>4.3260184940699133E+23</v>
      </c>
      <c r="T647" s="5">
        <f t="shared" si="117"/>
        <v>87815.11070129268</v>
      </c>
      <c r="U647" s="5">
        <f t="shared" si="118"/>
        <v>96223.196233404451</v>
      </c>
      <c r="V647" s="5">
        <f t="shared" si="126"/>
        <v>104828.33963101848</v>
      </c>
      <c r="W647" s="87">
        <f t="shared" si="127"/>
        <v>1.193739195838369</v>
      </c>
      <c r="X647" s="5">
        <f>'In离子浓度 '!M656</f>
        <v>9.4329368767287307E-3</v>
      </c>
      <c r="Y647" s="85">
        <f>过饱和度!Q645</f>
        <v>3.2052940436659668E+73</v>
      </c>
      <c r="Z647" s="85">
        <f t="shared" si="123"/>
        <v>98665.481606305504</v>
      </c>
    </row>
    <row r="648" spans="6:26" x14ac:dyDescent="0.25">
      <c r="F648" s="5">
        <f>过饱和度!D646</f>
        <v>14.657474013939336</v>
      </c>
      <c r="H648" s="5">
        <f>过饱和度!H646</f>
        <v>313525497801866.69</v>
      </c>
      <c r="I648" s="5">
        <f t="shared" si="113"/>
        <v>70791.029068510645</v>
      </c>
      <c r="J648" s="5">
        <f t="shared" si="114"/>
        <v>90271.176758025947</v>
      </c>
      <c r="K648" s="5">
        <f t="shared" si="124"/>
        <v>107705.7306647878</v>
      </c>
      <c r="M648" s="5">
        <f>Gd离子浓度!M657</f>
        <v>1.4414592414098093E-2</v>
      </c>
      <c r="N648" s="5">
        <f>过饱和度!K646</f>
        <v>2.8533887010017429E+24</v>
      </c>
      <c r="O648" s="5">
        <f t="shared" si="115"/>
        <v>88570.044718273813</v>
      </c>
      <c r="P648" s="5">
        <f t="shared" si="116"/>
        <v>96467.559817043075</v>
      </c>
      <c r="Q648" s="87">
        <f t="shared" si="125"/>
        <v>1.0891668862072941</v>
      </c>
      <c r="R648" s="5">
        <f>Nd离子浓度!M657</f>
        <v>4.2051379104011591E-2</v>
      </c>
      <c r="S648" s="5">
        <f>过饱和度!N646</f>
        <v>4.6823226896974122E+23</v>
      </c>
      <c r="T648" s="5">
        <f t="shared" si="117"/>
        <v>87848.232010945911</v>
      </c>
      <c r="U648" s="5">
        <f t="shared" si="118"/>
        <v>96233.948168234798</v>
      </c>
      <c r="V648" s="5">
        <f t="shared" si="126"/>
        <v>104814.82967383042</v>
      </c>
      <c r="W648" s="87">
        <f t="shared" si="127"/>
        <v>1.1931353343658695</v>
      </c>
      <c r="X648" s="5">
        <f>'In离子浓度 '!M657</f>
        <v>9.4329367311089211E-3</v>
      </c>
      <c r="Y648" s="85">
        <f>过饱和度!Q646</f>
        <v>3.6092058815732173E+73</v>
      </c>
      <c r="Z648" s="85">
        <f t="shared" si="123"/>
        <v>98667.338707793228</v>
      </c>
    </row>
    <row r="649" spans="6:26" x14ac:dyDescent="0.25">
      <c r="F649" s="5">
        <f>过饱和度!D647</f>
        <v>14.950615558197441</v>
      </c>
      <c r="H649" s="5">
        <f>过饱和度!H647</f>
        <v>313529701410743.56</v>
      </c>
      <c r="I649" s="5">
        <f t="shared" ref="I649:I712" si="128">$D$6*EXP(-16*3.1415*($D$3)^3*$D$4^2/(3*$D$2^3*$D$5^3*(LN($H649))^2))</f>
        <v>70791.048713531112</v>
      </c>
      <c r="J649" s="5">
        <f t="shared" ref="J649:J712" si="129">$D$6*EXP(-16*3.1415*(2/3*$D$3)^3*$D$4^2/(3*$D$2^3*$D$5^3*(LN($H649))^2))</f>
        <v>90271.18418051464</v>
      </c>
      <c r="K649" s="5">
        <f t="shared" si="124"/>
        <v>107705.7124186663</v>
      </c>
      <c r="M649" s="5">
        <f>Gd离子浓度!M658</f>
        <v>1.4414488962868075E-2</v>
      </c>
      <c r="N649" s="5">
        <f>过饱和度!K647</f>
        <v>2.8534950883619192E+24</v>
      </c>
      <c r="O649" s="5">
        <f t="shared" ref="O649:O712" si="130">$D$6*EXP(-16*3.1415*$D$3^3*$D$4^2/(3*$D$2^3*$D$5^3*(LN($N649))^2))</f>
        <v>88570.058954085674</v>
      </c>
      <c r="P649" s="5">
        <f t="shared" ref="P649:P712" si="131">$D$6*EXP(-16*3.1415*(2/3*$D$3)^3*$D$4^2/(3*$D$2^3*$D$5^3*(LN($N649))^2))</f>
        <v>96467.564411168714</v>
      </c>
      <c r="Q649" s="87">
        <f t="shared" si="125"/>
        <v>1.0891667630161235</v>
      </c>
      <c r="R649" s="5">
        <f>Nd离子浓度!M658</f>
        <v>4.2051250651087071E-2</v>
      </c>
      <c r="S649" s="5">
        <f>过饱和度!N647</f>
        <v>4.6825165702765716E+23</v>
      </c>
      <c r="T649" s="5">
        <f t="shared" ref="T649:T712" si="132">$D$6*EXP(-16*3.1415*$D$3^3*$D$4^2/(3*$D$2^3*$D$5^3*(LN($S649))^2))</f>
        <v>87848.249304067154</v>
      </c>
      <c r="U649" s="5">
        <f t="shared" ref="U649:U712" si="133">$D$6*EXP(-16*3.1415*(2/3*$D$3)^3*$D$4^2/(3*$D$2^3*$D$5^3*(LN($S649))^2))</f>
        <v>96233.953781232412</v>
      </c>
      <c r="V649" s="5">
        <f t="shared" si="126"/>
        <v>104814.82393214814</v>
      </c>
      <c r="W649" s="87">
        <f t="shared" si="127"/>
        <v>1.1931350341354552</v>
      </c>
      <c r="X649" s="5">
        <f>'In离子浓度 '!M658</f>
        <v>9.6215855807859161E-3</v>
      </c>
      <c r="Y649" s="85">
        <f>过饱和度!Q647</f>
        <v>3.7553439994831002E+73</v>
      </c>
      <c r="Z649" s="85">
        <f t="shared" si="123"/>
        <v>98667.958925460814</v>
      </c>
    </row>
    <row r="650" spans="6:26" x14ac:dyDescent="0.25">
      <c r="F650" s="5">
        <f>过饱和度!D648</f>
        <v>14.950623045009404</v>
      </c>
      <c r="H650" s="5">
        <f>过饱和度!H648</f>
        <v>332326009231554.63</v>
      </c>
      <c r="I650" s="5">
        <f t="shared" si="128"/>
        <v>70876.186300697664</v>
      </c>
      <c r="J650" s="5">
        <f t="shared" si="129"/>
        <v>90303.33815520085</v>
      </c>
      <c r="K650" s="5">
        <f t="shared" ref="K650:K713" si="134">J650*W650</f>
        <v>107690.85780509566</v>
      </c>
      <c r="M650" s="5">
        <f>Gd离子浓度!M659</f>
        <v>1.4697196851485461E-2</v>
      </c>
      <c r="N650" s="5">
        <f>过饱和度!K648</f>
        <v>3.0837843553558726E+24</v>
      </c>
      <c r="O650" s="5">
        <f t="shared" si="130"/>
        <v>88599.637057511194</v>
      </c>
      <c r="P650" s="5">
        <f t="shared" si="131"/>
        <v>96477.108619321414</v>
      </c>
      <c r="Q650" s="87">
        <f t="shared" ref="Q650:Q713" si="135">P650/O650</f>
        <v>1.0889108784576267</v>
      </c>
      <c r="R650" s="5">
        <f>Nd离子浓度!M659</f>
        <v>4.2875872948154238E-2</v>
      </c>
      <c r="S650" s="5">
        <f>过饱和度!N648</f>
        <v>5.0604016874883899E+23</v>
      </c>
      <c r="T650" s="5">
        <f t="shared" si="132"/>
        <v>87880.599781738172</v>
      </c>
      <c r="U650" s="5">
        <f t="shared" si="133"/>
        <v>96244.452731410856</v>
      </c>
      <c r="V650" s="5">
        <f t="shared" ref="V650:V713" si="136">U650*Q650</f>
        <v>104801.63157043413</v>
      </c>
      <c r="W650" s="87">
        <f t="shared" ref="W650:W713" si="137">V650/T650</f>
        <v>1.1925457021313159</v>
      </c>
      <c r="X650" s="5">
        <f>'In离子浓度 '!M659</f>
        <v>9.6215854322538666E-3</v>
      </c>
      <c r="Y650" s="85">
        <f>过饱和度!Q648</f>
        <v>4.2188388148915271E+73</v>
      </c>
      <c r="Z650" s="85">
        <f t="shared" si="123"/>
        <v>98669.774958240581</v>
      </c>
    </row>
    <row r="651" spans="6:26" x14ac:dyDescent="0.25">
      <c r="F651" s="5">
        <f>过饱和度!D649</f>
        <v>15.24376458926751</v>
      </c>
      <c r="H651" s="5">
        <f>过饱和度!H649</f>
        <v>332329991393952.25</v>
      </c>
      <c r="I651" s="5">
        <f t="shared" si="128"/>
        <v>70876.203787443112</v>
      </c>
      <c r="J651" s="5">
        <f t="shared" si="129"/>
        <v>90303.344756640188</v>
      </c>
      <c r="K651" s="5">
        <f t="shared" si="134"/>
        <v>107690.84015511522</v>
      </c>
      <c r="M651" s="5">
        <f>Gd离子浓度!M660</f>
        <v>1.4697091372048483E-2</v>
      </c>
      <c r="N651" s="5">
        <f>过饱和度!K649</f>
        <v>3.08389274185997E+24</v>
      </c>
      <c r="O651" s="5">
        <f t="shared" si="130"/>
        <v>88599.650426375854</v>
      </c>
      <c r="P651" s="5">
        <f t="shared" si="131"/>
        <v>96477.11293265516</v>
      </c>
      <c r="Q651" s="87">
        <f t="shared" si="135"/>
        <v>1.0889107628345023</v>
      </c>
      <c r="R651" s="5">
        <f>Nd离子浓度!M660</f>
        <v>4.287574197667629E-2</v>
      </c>
      <c r="S651" s="5">
        <f>过饱和度!N649</f>
        <v>5.0606004073738833E+23</v>
      </c>
      <c r="T651" s="5">
        <f t="shared" si="132"/>
        <v>87880.616118362173</v>
      </c>
      <c r="U651" s="5">
        <f t="shared" si="133"/>
        <v>96244.458032574403</v>
      </c>
      <c r="V651" s="5">
        <f t="shared" si="136"/>
        <v>104801.62621484384</v>
      </c>
      <c r="W651" s="87">
        <f t="shared" si="137"/>
        <v>1.1925454195006049</v>
      </c>
      <c r="X651" s="5">
        <f>'In离子浓度 '!M660</f>
        <v>9.8102337056720605E-3</v>
      </c>
      <c r="Y651" s="85">
        <f>过饱和度!Q649</f>
        <v>4.3862675713767496E+73</v>
      </c>
      <c r="Z651" s="85">
        <f t="shared" si="123"/>
        <v>98670.381432290829</v>
      </c>
    </row>
    <row r="652" spans="6:26" x14ac:dyDescent="0.25">
      <c r="F652" s="5">
        <f>过饱和度!D650</f>
        <v>15.243772076079473</v>
      </c>
      <c r="H652" s="5">
        <f>过饱和度!H650</f>
        <v>351863061618597.75</v>
      </c>
      <c r="I652" s="5">
        <f t="shared" si="128"/>
        <v>70959.387782066959</v>
      </c>
      <c r="J652" s="5">
        <f t="shared" si="129"/>
        <v>90334.734670435268</v>
      </c>
      <c r="K652" s="5">
        <f t="shared" si="134"/>
        <v>107676.29306652711</v>
      </c>
      <c r="M652" s="5">
        <f>Gd离子浓度!M661</f>
        <v>1.4979799250415985E-2</v>
      </c>
      <c r="N652" s="5">
        <f>过饱和度!K650</f>
        <v>3.327853905888153E+24</v>
      </c>
      <c r="O652" s="5">
        <f t="shared" si="130"/>
        <v>88628.556332313965</v>
      </c>
      <c r="P652" s="5">
        <f t="shared" si="131"/>
        <v>96486.438070297838</v>
      </c>
      <c r="Q652" s="87">
        <f t="shared" si="135"/>
        <v>1.0886608341957036</v>
      </c>
      <c r="R652" s="5">
        <f>Nd离子浓度!M661</f>
        <v>4.3700364261015485E-2</v>
      </c>
      <c r="S652" s="5">
        <f>过饱和度!N650</f>
        <v>5.460920358363832E+23</v>
      </c>
      <c r="T652" s="5">
        <f t="shared" si="132"/>
        <v>87912.228168528396</v>
      </c>
      <c r="U652" s="5">
        <f t="shared" si="133"/>
        <v>96254.714706858431</v>
      </c>
      <c r="V652" s="5">
        <f t="shared" si="136"/>
        <v>104788.73800803795</v>
      </c>
      <c r="W652" s="87">
        <f t="shared" si="137"/>
        <v>1.1919699931522285</v>
      </c>
      <c r="X652" s="5">
        <f>'In离子浓度 '!M661</f>
        <v>9.8102335542277763E-3</v>
      </c>
      <c r="Y652" s="85">
        <f>过饱和度!Q650</f>
        <v>4.9167246180900592E+73</v>
      </c>
      <c r="Z652" s="85">
        <f t="shared" si="123"/>
        <v>98672.158073742612</v>
      </c>
    </row>
    <row r="653" spans="6:26" x14ac:dyDescent="0.25">
      <c r="F653" s="5">
        <f>过饱和度!D651</f>
        <v>15.536913620337579</v>
      </c>
      <c r="H653" s="5">
        <f>过饱和度!H651</f>
        <v>351866795458570.44</v>
      </c>
      <c r="I653" s="5">
        <f t="shared" si="128"/>
        <v>70959.40320696152</v>
      </c>
      <c r="J653" s="5">
        <f t="shared" si="129"/>
        <v>90334.740488697717</v>
      </c>
      <c r="K653" s="5">
        <f t="shared" si="134"/>
        <v>107676.27598861602</v>
      </c>
      <c r="M653" s="5">
        <f>Gd离子浓度!M662</f>
        <v>1.4979691742786674E-2</v>
      </c>
      <c r="N653" s="5">
        <f>过饱和度!K651</f>
        <v>3.3279640265236861E+24</v>
      </c>
      <c r="O653" s="5">
        <f t="shared" si="130"/>
        <v>88628.568872131247</v>
      </c>
      <c r="P653" s="5">
        <f t="shared" si="131"/>
        <v>96486.44211521851</v>
      </c>
      <c r="Q653" s="87">
        <f t="shared" si="135"/>
        <v>1.0886607258030332</v>
      </c>
      <c r="R653" s="5">
        <f>Nd离子浓度!M662</f>
        <v>4.3700230770991826E-2</v>
      </c>
      <c r="S653" s="5">
        <f>过饱和度!N651</f>
        <v>5.4611235751900731E+23</v>
      </c>
      <c r="T653" s="5">
        <f t="shared" si="132"/>
        <v>87912.243590487458</v>
      </c>
      <c r="U653" s="5">
        <f t="shared" si="133"/>
        <v>96254.719709950165</v>
      </c>
      <c r="V653" s="5">
        <f t="shared" si="136"/>
        <v>104788.73302140187</v>
      </c>
      <c r="W653" s="87">
        <f t="shared" si="137"/>
        <v>1.1919697273286349</v>
      </c>
      <c r="X653" s="5">
        <f>'In离子浓度 '!M662</f>
        <v>9.9988812513889368E-3</v>
      </c>
      <c r="Y653" s="85">
        <f>过饱和度!Q651</f>
        <v>5.1080482097245376E+73</v>
      </c>
      <c r="Z653" s="85">
        <f t="shared" si="123"/>
        <v>98672.751364815034</v>
      </c>
    </row>
    <row r="654" spans="6:26" x14ac:dyDescent="0.25">
      <c r="F654" s="5">
        <f>过饱和度!D652</f>
        <v>15.536921107149542</v>
      </c>
      <c r="H654" s="5">
        <f>过饱和度!H652</f>
        <v>372150776288964</v>
      </c>
      <c r="I654" s="5">
        <f t="shared" si="128"/>
        <v>71040.714295037527</v>
      </c>
      <c r="J654" s="5">
        <f t="shared" si="129"/>
        <v>90365.398630031123</v>
      </c>
      <c r="K654" s="5">
        <f t="shared" si="134"/>
        <v>107662.02458985803</v>
      </c>
      <c r="M654" s="5">
        <f>Gd离子浓度!M663</f>
        <v>1.5262399610904366E-2</v>
      </c>
      <c r="N654" s="5">
        <f>过饱和度!K652</f>
        <v>3.5861275193806459E+24</v>
      </c>
      <c r="O654" s="5">
        <f t="shared" si="130"/>
        <v>88656.830238967756</v>
      </c>
      <c r="P654" s="5">
        <f t="shared" si="131"/>
        <v>96495.557252641767</v>
      </c>
      <c r="Q654" s="87">
        <f t="shared" si="135"/>
        <v>1.0884165043183398</v>
      </c>
      <c r="R654" s="5">
        <f>Nd离子浓度!M663</f>
        <v>4.4524853042603077E-2</v>
      </c>
      <c r="S654" s="5">
        <f>过饱和度!N652</f>
        <v>5.8847488098521642E+23</v>
      </c>
      <c r="T654" s="5">
        <f t="shared" si="132"/>
        <v>87943.147672780513</v>
      </c>
      <c r="U654" s="5">
        <f t="shared" si="133"/>
        <v>96264.744171050974</v>
      </c>
      <c r="V654" s="5">
        <f t="shared" si="136"/>
        <v>104776.13633975458</v>
      </c>
      <c r="W654" s="87">
        <f t="shared" si="137"/>
        <v>1.1914076208598579</v>
      </c>
      <c r="X654" s="5">
        <f>'In离子浓度 '!M663</f>
        <v>9.9988810970324301E-3</v>
      </c>
      <c r="Y654" s="85">
        <f>过饱和度!Q652</f>
        <v>5.713592950680979E+73</v>
      </c>
      <c r="Z654" s="85">
        <f t="shared" si="123"/>
        <v>98674.490193659338</v>
      </c>
    </row>
    <row r="655" spans="6:26" x14ac:dyDescent="0.25">
      <c r="F655" s="5">
        <f>过饱和度!D653</f>
        <v>15.830062651407648</v>
      </c>
      <c r="H655" s="5">
        <f>过饱和度!H653</f>
        <v>372154234072249.56</v>
      </c>
      <c r="I655" s="5">
        <f t="shared" si="128"/>
        <v>71040.727748623729</v>
      </c>
      <c r="J655" s="5">
        <f t="shared" si="129"/>
        <v>90365.403700628289</v>
      </c>
      <c r="K655" s="5">
        <f t="shared" si="134"/>
        <v>107662.00806133222</v>
      </c>
      <c r="M655" s="5">
        <f>Gd离子浓度!M664</f>
        <v>1.5262290075097355E-2</v>
      </c>
      <c r="N655" s="5">
        <f>过饱和度!K653</f>
        <v>3.5862390842577739E+24</v>
      </c>
      <c r="O655" s="5">
        <f t="shared" si="130"/>
        <v>88656.841985344479</v>
      </c>
      <c r="P655" s="5">
        <f t="shared" si="131"/>
        <v>96495.561040775006</v>
      </c>
      <c r="Q655" s="87">
        <f t="shared" si="135"/>
        <v>1.088416402839234</v>
      </c>
      <c r="R655" s="5">
        <f>Nd离子浓度!M664</f>
        <v>4.4524717034041435E-2</v>
      </c>
      <c r="S655" s="5">
        <f>过饱和度!N653</f>
        <v>5.8849561440151713E+23</v>
      </c>
      <c r="T655" s="5">
        <f t="shared" si="132"/>
        <v>87943.16221937332</v>
      </c>
      <c r="U655" s="5">
        <f t="shared" si="133"/>
        <v>96264.748888994451</v>
      </c>
      <c r="V655" s="5">
        <f t="shared" si="136"/>
        <v>104776.13170598149</v>
      </c>
      <c r="W655" s="87">
        <f t="shared" si="137"/>
        <v>1.1914073710997395</v>
      </c>
      <c r="X655" s="5">
        <f>'In离子浓度 '!M664</f>
        <v>1.0187528217938325E-2</v>
      </c>
      <c r="Y655" s="85">
        <f>过饱和度!Q653</f>
        <v>5.9316756280572854E+73</v>
      </c>
      <c r="Z655" s="85">
        <f t="shared" si="123"/>
        <v>98675.070829462857</v>
      </c>
    </row>
    <row r="656" spans="6:26" x14ac:dyDescent="0.25">
      <c r="F656" s="5">
        <f>过饱和度!D654</f>
        <v>15.830070138219611</v>
      </c>
      <c r="H656" s="5">
        <f>过饱和度!H654</f>
        <v>393203272842044.63</v>
      </c>
      <c r="I656" s="5">
        <f t="shared" si="128"/>
        <v>71120.241862690687</v>
      </c>
      <c r="J656" s="5">
        <f t="shared" si="129"/>
        <v>90395.360422012658</v>
      </c>
      <c r="K656" s="5">
        <f t="shared" si="134"/>
        <v>107648.04117612138</v>
      </c>
      <c r="M656" s="5">
        <f>Gd离子浓度!M665</f>
        <v>1.5544997932965312E-2</v>
      </c>
      <c r="N656" s="5">
        <f>过饱和度!K654</f>
        <v>3.859145412765595E+24</v>
      </c>
      <c r="O656" s="5">
        <f t="shared" si="130"/>
        <v>88684.484844879567</v>
      </c>
      <c r="P656" s="5">
        <f t="shared" si="131"/>
        <v>96504.474712361494</v>
      </c>
      <c r="Q656" s="87">
        <f t="shared" si="135"/>
        <v>1.0881776545374322</v>
      </c>
      <c r="R656" s="5">
        <f>Nd离子浓度!M665</f>
        <v>4.5349339292924777E-2</v>
      </c>
      <c r="S656" s="5">
        <f>过饱和度!N654</f>
        <v>6.3327736481954628E+23</v>
      </c>
      <c r="T656" s="5">
        <f t="shared" si="132"/>
        <v>87973.386998930975</v>
      </c>
      <c r="U656" s="5">
        <f t="shared" si="133"/>
        <v>96274.550603730386</v>
      </c>
      <c r="V656" s="5">
        <f t="shared" si="136"/>
        <v>104763.81466761266</v>
      </c>
      <c r="W656" s="87">
        <f t="shared" si="137"/>
        <v>1.190858033792489</v>
      </c>
      <c r="X656" s="5">
        <f>'In离子浓度 '!M665</f>
        <v>1.0187528060669604E-2</v>
      </c>
      <c r="Y656" s="85">
        <f>过饱和度!Q654</f>
        <v>6.6212388953967502E+73</v>
      </c>
      <c r="Z656" s="85">
        <f t="shared" ref="Z656:Z719" si="138">$D$6*EXP(-16*3.1415*$D$3^3*$D$4^2/(3*$D$2^3*$D$5^3*(LN($Y656)^2)))</f>
        <v>98676.773333270132</v>
      </c>
    </row>
    <row r="657" spans="6:26" x14ac:dyDescent="0.25">
      <c r="F657" s="5">
        <f>过饱和度!D655</f>
        <v>16.123211682477717</v>
      </c>
      <c r="H657" s="5">
        <f>过饱和度!H655</f>
        <v>393206425976168.44</v>
      </c>
      <c r="I657" s="5">
        <f t="shared" si="128"/>
        <v>71120.253430085781</v>
      </c>
      <c r="J657" s="5">
        <f t="shared" si="129"/>
        <v>90395.364778281597</v>
      </c>
      <c r="K657" s="5">
        <f t="shared" si="134"/>
        <v>107648.02517558128</v>
      </c>
      <c r="M657" s="5">
        <f>Gd离子浓度!M666</f>
        <v>1.5544886368995233E-2</v>
      </c>
      <c r="N657" s="5">
        <f>过饱和度!K655</f>
        <v>3.8592581063730267E+24</v>
      </c>
      <c r="O657" s="5">
        <f t="shared" si="130"/>
        <v>88684.495831306747</v>
      </c>
      <c r="P657" s="5">
        <f t="shared" si="131"/>
        <v>96504.478254638248</v>
      </c>
      <c r="Q657" s="87">
        <f t="shared" si="135"/>
        <v>1.0881775596740886</v>
      </c>
      <c r="R657" s="5">
        <f>Nd离子浓度!M666</f>
        <v>4.5349200765832889E-2</v>
      </c>
      <c r="S657" s="5">
        <f>过饱和度!N655</f>
        <v>6.3329846816995281E+23</v>
      </c>
      <c r="T657" s="5">
        <f t="shared" si="132"/>
        <v>87973.400707118475</v>
      </c>
      <c r="U657" s="5">
        <f t="shared" si="133"/>
        <v>96274.555048675698</v>
      </c>
      <c r="V657" s="5">
        <f t="shared" si="136"/>
        <v>104763.81037157662</v>
      </c>
      <c r="W657" s="87">
        <f t="shared" si="137"/>
        <v>1.1908577993973073</v>
      </c>
      <c r="X657" s="5">
        <f>'In离子浓度 '!M666</f>
        <v>1.0376174605322004E-2</v>
      </c>
      <c r="Y657" s="85">
        <f>过饱和度!Q655</f>
        <v>6.8692253151154513E+73</v>
      </c>
      <c r="Z657" s="85">
        <f t="shared" si="138"/>
        <v>98677.341811086109</v>
      </c>
    </row>
    <row r="658" spans="6:26" x14ac:dyDescent="0.25">
      <c r="F658" s="5">
        <f>过饱和度!D656</f>
        <v>16.12321916928968</v>
      </c>
      <c r="H658" s="5">
        <f>过饱和度!H656</f>
        <v>415034669150801.13</v>
      </c>
      <c r="I658" s="5">
        <f t="shared" si="128"/>
        <v>71198.042109865884</v>
      </c>
      <c r="J658" s="5">
        <f t="shared" si="129"/>
        <v>90424.648645324647</v>
      </c>
      <c r="K658" s="5">
        <f t="shared" si="134"/>
        <v>107634.33223888589</v>
      </c>
      <c r="M658" s="5">
        <f>Gd离子浓度!M667</f>
        <v>1.582759421661353E-2</v>
      </c>
      <c r="N658" s="5">
        <f>过饱和度!K656</f>
        <v>4.1474578512532483E+24</v>
      </c>
      <c r="O658" s="5">
        <f t="shared" si="130"/>
        <v>88711.544712064831</v>
      </c>
      <c r="P658" s="5">
        <f t="shared" si="131"/>
        <v>96513.198499641745</v>
      </c>
      <c r="Q658" s="87">
        <f t="shared" si="135"/>
        <v>1.0879440642466447</v>
      </c>
      <c r="R658" s="5">
        <f>Nd离子浓度!M667</f>
        <v>4.6173823011988364E-2</v>
      </c>
      <c r="S658" s="5">
        <f>过饱和度!N656</f>
        <v>6.8058979754481633E+23</v>
      </c>
      <c r="T658" s="5">
        <f t="shared" si="132"/>
        <v>88002.973190809469</v>
      </c>
      <c r="U658" s="5">
        <f t="shared" si="133"/>
        <v>96284.14293339655</v>
      </c>
      <c r="V658" s="5">
        <f t="shared" si="136"/>
        <v>104751.7617854643</v>
      </c>
      <c r="W658" s="87">
        <f t="shared" si="137"/>
        <v>1.1903207128961408</v>
      </c>
      <c r="X658" s="5">
        <f>'In离子浓度 '!M667</f>
        <v>1.0376174445141079E-2</v>
      </c>
      <c r="Y658" s="85">
        <f>过饱和度!Q656</f>
        <v>7.6526059174408908E+73</v>
      </c>
      <c r="Z658" s="85">
        <f t="shared" si="138"/>
        <v>98679.00939308964</v>
      </c>
    </row>
    <row r="659" spans="6:26" x14ac:dyDescent="0.25">
      <c r="F659" s="5">
        <f>过饱和度!D657</f>
        <v>16.416360713547785</v>
      </c>
      <c r="H659" s="5">
        <f>过饱和度!H657</f>
        <v>415037488185181.56</v>
      </c>
      <c r="I659" s="5">
        <f t="shared" si="128"/>
        <v>71198.051871175354</v>
      </c>
      <c r="J659" s="5">
        <f t="shared" si="129"/>
        <v>90424.652318596418</v>
      </c>
      <c r="K659" s="5">
        <f t="shared" si="134"/>
        <v>107634.31674612223</v>
      </c>
      <c r="M659" s="5">
        <f>Gd离子浓度!M668</f>
        <v>1.5827480624495009E-2</v>
      </c>
      <c r="N659" s="5">
        <f>过饱和度!K657</f>
        <v>4.1475713317142922E+24</v>
      </c>
      <c r="O659" s="5">
        <f t="shared" si="130"/>
        <v>88711.554970078229</v>
      </c>
      <c r="P659" s="5">
        <f t="shared" si="131"/>
        <v>96513.201806351179</v>
      </c>
      <c r="Q659" s="87">
        <f t="shared" si="135"/>
        <v>1.0879439757188833</v>
      </c>
      <c r="R659" s="5">
        <f>Nd离子浓度!M668</f>
        <v>4.6173681966373961E-2</v>
      </c>
      <c r="S659" s="5">
        <f>过饱和度!N657</f>
        <v>6.8061122507527348E+23</v>
      </c>
      <c r="T659" s="5">
        <f t="shared" si="132"/>
        <v>88002.98609539264</v>
      </c>
      <c r="U659" s="5">
        <f t="shared" si="133"/>
        <v>96284.14711677935</v>
      </c>
      <c r="V659" s="5">
        <f t="shared" si="136"/>
        <v>104751.75781293078</v>
      </c>
      <c r="W659" s="87">
        <f t="shared" si="137"/>
        <v>1.1903204932089801</v>
      </c>
      <c r="X659" s="5">
        <f>'In离子浓度 '!M668</f>
        <v>1.0564820413541752E-2</v>
      </c>
      <c r="Y659" s="85">
        <f>过饱和度!Q657</f>
        <v>7.9339426635762946E+73</v>
      </c>
      <c r="Z659" s="85">
        <f t="shared" si="138"/>
        <v>98679.56618204304</v>
      </c>
    </row>
    <row r="660" spans="6:26" x14ac:dyDescent="0.25">
      <c r="F660" s="5">
        <f>过饱和度!D658</f>
        <v>16.416368200359749</v>
      </c>
      <c r="H660" s="5">
        <f>过饱和度!H658</f>
        <v>437659081361911.25</v>
      </c>
      <c r="I660" s="5">
        <f t="shared" si="128"/>
        <v>71274.182590957338</v>
      </c>
      <c r="J660" s="5">
        <f t="shared" si="129"/>
        <v>90453.290245100841</v>
      </c>
      <c r="K660" s="5">
        <f t="shared" si="134"/>
        <v>107620.8877607491</v>
      </c>
      <c r="M660" s="5">
        <f>Gd离子浓度!M669</f>
        <v>1.6110188461863718E-2</v>
      </c>
      <c r="N660" s="5">
        <f>过饱和度!K658</f>
        <v>4.451625146459874E+24</v>
      </c>
      <c r="O660" s="5">
        <f t="shared" si="130"/>
        <v>88738.033009249571</v>
      </c>
      <c r="P660" s="5">
        <f t="shared" si="131"/>
        <v>96521.736205904381</v>
      </c>
      <c r="Q660" s="87">
        <f t="shared" si="135"/>
        <v>1.0877155254933752</v>
      </c>
      <c r="R660" s="5">
        <f>Nd离子浓度!M669</f>
        <v>4.699830419980161E-2</v>
      </c>
      <c r="S660" s="5">
        <f>过饱和度!N658</f>
        <v>7.3050413865760385E+23</v>
      </c>
      <c r="T660" s="5">
        <f t="shared" si="132"/>
        <v>88031.931755468642</v>
      </c>
      <c r="U660" s="5">
        <f t="shared" si="133"/>
        <v>96293.529578583562</v>
      </c>
      <c r="V660" s="5">
        <f t="shared" si="136"/>
        <v>104739.96712718089</v>
      </c>
      <c r="W660" s="87">
        <f t="shared" si="137"/>
        <v>1.1897951690770927</v>
      </c>
      <c r="X660" s="5">
        <f>'In离子浓度 '!M669</f>
        <v>1.0564820250448628E-2</v>
      </c>
      <c r="Y660" s="85">
        <f>过饱和度!Q658</f>
        <v>8.8218735715133756E+73</v>
      </c>
      <c r="Z660" s="85">
        <f t="shared" si="138"/>
        <v>98681.200167330739</v>
      </c>
    </row>
    <row r="661" spans="6:26" x14ac:dyDescent="0.25">
      <c r="F661" s="5">
        <f>过饱和度!D659</f>
        <v>16.709509744617854</v>
      </c>
      <c r="H661" s="5">
        <f>过饱和度!H659</f>
        <v>437661535987964.56</v>
      </c>
      <c r="I661" s="5">
        <f t="shared" si="128"/>
        <v>71274.190621650327</v>
      </c>
      <c r="J661" s="5">
        <f t="shared" si="129"/>
        <v>90453.293264853375</v>
      </c>
      <c r="K661" s="5">
        <f t="shared" si="134"/>
        <v>107620.87275665741</v>
      </c>
      <c r="M661" s="5">
        <f>Gd离子浓度!M670</f>
        <v>1.6110072841611388E-2</v>
      </c>
      <c r="N661" s="5">
        <f>过饱和度!K659</f>
        <v>4.4517390447886263E+24</v>
      </c>
      <c r="O661" s="5">
        <f t="shared" si="130"/>
        <v>88738.042568575576</v>
      </c>
      <c r="P661" s="5">
        <f t="shared" si="131"/>
        <v>96521.739286741984</v>
      </c>
      <c r="Q661" s="87">
        <f t="shared" si="135"/>
        <v>1.0877154430373115</v>
      </c>
      <c r="R661" s="5">
        <f>Nd离子浓度!M670</f>
        <v>4.6998160635672435E-2</v>
      </c>
      <c r="S661" s="5">
        <f>过饱和度!N659</f>
        <v>7.3052584054427987E+23</v>
      </c>
      <c r="T661" s="5">
        <f t="shared" si="132"/>
        <v>88031.943889249655</v>
      </c>
      <c r="U661" s="5">
        <f t="shared" si="133"/>
        <v>96293.533511178612</v>
      </c>
      <c r="V661" s="5">
        <f t="shared" si="136"/>
        <v>104739.96346473985</v>
      </c>
      <c r="W661" s="87">
        <f t="shared" si="137"/>
        <v>1.1897949634795075</v>
      </c>
      <c r="X661" s="5">
        <f>'In离子浓度 '!M670</f>
        <v>1.0753465642599349E-2</v>
      </c>
      <c r="Y661" s="85">
        <f>过饱和度!Q659</f>
        <v>9.1403318902954296E+73</v>
      </c>
      <c r="Z661" s="85">
        <f t="shared" si="138"/>
        <v>98681.745710454576</v>
      </c>
    </row>
    <row r="662" spans="6:26" x14ac:dyDescent="0.25">
      <c r="F662" s="5">
        <f>过饱和度!D660</f>
        <v>16.709517231429817</v>
      </c>
      <c r="H662" s="5">
        <f>过饱和度!H660</f>
        <v>461090623895916.94</v>
      </c>
      <c r="I662" s="5">
        <f t="shared" si="128"/>
        <v>71348.727088007363</v>
      </c>
      <c r="J662" s="5">
        <f t="shared" si="129"/>
        <v>90481.310635523609</v>
      </c>
      <c r="K662" s="5">
        <f t="shared" si="134"/>
        <v>107607.69825360729</v>
      </c>
      <c r="M662" s="5">
        <f>Gd离子浓度!M671</f>
        <v>1.6392780668730584E-2</v>
      </c>
      <c r="N662" s="5">
        <f>过饱和度!K660</f>
        <v>4.7722176545360357E+24</v>
      </c>
      <c r="O662" s="5">
        <f t="shared" si="130"/>
        <v>88763.971613817441</v>
      </c>
      <c r="P662" s="5">
        <f t="shared" si="131"/>
        <v>96530.094997501132</v>
      </c>
      <c r="Q662" s="87">
        <f t="shared" si="135"/>
        <v>1.0874918420445574</v>
      </c>
      <c r="R662" s="5">
        <f>Nd离子浓度!M671</f>
        <v>4.7822782856372287E-2</v>
      </c>
      <c r="S662" s="5">
        <f>过饱和度!N660</f>
        <v>7.8311399665555611E+23</v>
      </c>
      <c r="T662" s="5">
        <f t="shared" si="132"/>
        <v>88060.286775783607</v>
      </c>
      <c r="U662" s="5">
        <f t="shared" si="133"/>
        <v>96302.718485379373</v>
      </c>
      <c r="V662" s="5">
        <f t="shared" si="136"/>
        <v>104728.42071956367</v>
      </c>
      <c r="W662" s="87">
        <f t="shared" si="137"/>
        <v>1.1892809409787632</v>
      </c>
      <c r="X662" s="5">
        <f>'In离子浓度 '!M671</f>
        <v>1.0753465476594034E-2</v>
      </c>
      <c r="Y662" s="85">
        <f>过饱和度!Q660</f>
        <v>1.0144550133880637E+74</v>
      </c>
      <c r="Z662" s="85">
        <f t="shared" si="138"/>
        <v>98683.347351606455</v>
      </c>
    </row>
    <row r="663" spans="6:26" x14ac:dyDescent="0.25">
      <c r="F663" s="5">
        <f>过饱和度!D661</f>
        <v>17.002658775687923</v>
      </c>
      <c r="H663" s="5">
        <f>过饱和度!H661</f>
        <v>461092682947161.69</v>
      </c>
      <c r="I663" s="5">
        <f t="shared" si="128"/>
        <v>71348.733459258045</v>
      </c>
      <c r="J663" s="5">
        <f t="shared" si="129"/>
        <v>90481.313029520345</v>
      </c>
      <c r="K663" s="5">
        <f t="shared" si="134"/>
        <v>107607.68372010962</v>
      </c>
      <c r="M663" s="5">
        <f>Gd离子浓度!M672</f>
        <v>1.6392663020359067E-2</v>
      </c>
      <c r="N663" s="5">
        <f>过饱和度!K661</f>
        <v>4.7723315738937027E+24</v>
      </c>
      <c r="O663" s="5">
        <f t="shared" si="130"/>
        <v>88763.980502505685</v>
      </c>
      <c r="P663" s="5">
        <f t="shared" si="131"/>
        <v>96530.097861612434</v>
      </c>
      <c r="Q663" s="87">
        <f t="shared" si="135"/>
        <v>1.0874917654113936</v>
      </c>
      <c r="R663" s="5">
        <f>Nd离子浓度!M672</f>
        <v>4.7822636773736049E-2</v>
      </c>
      <c r="S663" s="5">
        <f>过饱和度!N661</f>
        <v>7.8313591888956999E+23</v>
      </c>
      <c r="T663" s="5">
        <f t="shared" si="132"/>
        <v>88060.298169712521</v>
      </c>
      <c r="U663" s="5">
        <f t="shared" si="133"/>
        <v>96302.722177349351</v>
      </c>
      <c r="V663" s="5">
        <f t="shared" si="136"/>
        <v>104728.41735456861</v>
      </c>
      <c r="W663" s="87">
        <f t="shared" si="137"/>
        <v>1.1892807488879129</v>
      </c>
      <c r="X663" s="5">
        <f>'In离子浓度 '!M672</f>
        <v>1.0942110292496567E-2</v>
      </c>
      <c r="Y663" s="85">
        <f>过饱和度!Q661</f>
        <v>1.0504249926119024E+74</v>
      </c>
      <c r="Z663" s="85">
        <f t="shared" si="138"/>
        <v>98683.882067721599</v>
      </c>
    </row>
    <row r="664" spans="6:26" x14ac:dyDescent="0.25">
      <c r="F664" s="5">
        <f>过饱和度!D662</f>
        <v>17.002666262499886</v>
      </c>
      <c r="H664" s="5">
        <f>过饱和度!H662</f>
        <v>485343409447369.94</v>
      </c>
      <c r="I664" s="5">
        <f t="shared" si="128"/>
        <v>71421.735882249457</v>
      </c>
      <c r="J664" s="5">
        <f t="shared" si="129"/>
        <v>90508.733811605751</v>
      </c>
      <c r="K664" s="5">
        <f t="shared" si="134"/>
        <v>107594.75472231742</v>
      </c>
      <c r="M664" s="5">
        <f>Gd离子浓度!M673</f>
        <v>1.6675370837228819E-2</v>
      </c>
      <c r="N664" s="5">
        <f>过饱和度!K662</f>
        <v>5.1098157742950921E+24</v>
      </c>
      <c r="O664" s="5">
        <f t="shared" si="130"/>
        <v>88789.381204679434</v>
      </c>
      <c r="P664" s="5">
        <f t="shared" si="131"/>
        <v>96538.281646397183</v>
      </c>
      <c r="Q664" s="87">
        <f t="shared" si="135"/>
        <v>1.0872728285362727</v>
      </c>
      <c r="R664" s="5">
        <f>Nd离子浓度!M673</f>
        <v>4.8647258981708165E-2</v>
      </c>
      <c r="S664" s="5">
        <f>过饱和度!N662</f>
        <v>8.3851462874736086E+23</v>
      </c>
      <c r="T664" s="5">
        <f t="shared" si="132"/>
        <v>88088.061013014478</v>
      </c>
      <c r="U664" s="5">
        <f t="shared" si="133"/>
        <v>96311.717161589637</v>
      </c>
      <c r="V664" s="5">
        <f t="shared" si="136"/>
        <v>104717.11313946704</v>
      </c>
      <c r="W664" s="87">
        <f t="shared" si="137"/>
        <v>1.1887775929588882</v>
      </c>
      <c r="X664" s="5">
        <f>'In离子浓度 '!M673</f>
        <v>1.0942110123579077E-2</v>
      </c>
      <c r="Y664" s="85">
        <f>过饱和度!Q662</f>
        <v>1.1637570339970923E+74</v>
      </c>
      <c r="Z664" s="85">
        <f t="shared" si="138"/>
        <v>98685.45254995086</v>
      </c>
    </row>
    <row r="665" spans="6:26" x14ac:dyDescent="0.25">
      <c r="F665" s="5">
        <f>过饱和度!D663</f>
        <v>17.295807806757992</v>
      </c>
      <c r="H665" s="5">
        <f>过饱和度!H663</f>
        <v>485345040899532.13</v>
      </c>
      <c r="I665" s="5">
        <f t="shared" si="128"/>
        <v>71421.740661248041</v>
      </c>
      <c r="J665" s="5">
        <f t="shared" si="129"/>
        <v>90508.735606022034</v>
      </c>
      <c r="K665" s="5">
        <f t="shared" si="134"/>
        <v>107594.7406422912</v>
      </c>
      <c r="M665" s="5">
        <f>Gd离子浓度!M674</f>
        <v>1.6675251160752746E-2</v>
      </c>
      <c r="N665" s="5">
        <f>过饱和度!K663</f>
        <v>5.10992928924645E+24</v>
      </c>
      <c r="O665" s="5">
        <f t="shared" si="130"/>
        <v>88789.389449223687</v>
      </c>
      <c r="P665" s="5">
        <f t="shared" si="131"/>
        <v>96538.284302417538</v>
      </c>
      <c r="Q665" s="87">
        <f t="shared" si="135"/>
        <v>1.0872727574912004</v>
      </c>
      <c r="R665" s="5">
        <f>Nd离子浓度!M674</f>
        <v>4.8647110380572622E-2</v>
      </c>
      <c r="S665" s="5">
        <f>过饱和度!N663</f>
        <v>8.3853671301953153E+23</v>
      </c>
      <c r="T665" s="5">
        <f t="shared" si="132"/>
        <v>88088.071696322892</v>
      </c>
      <c r="U665" s="5">
        <f t="shared" si="133"/>
        <v>96311.72062252945</v>
      </c>
      <c r="V665" s="5">
        <f t="shared" si="136"/>
        <v>104717.11005997971</v>
      </c>
      <c r="W665" s="87">
        <f t="shared" si="137"/>
        <v>1.1887774138249296</v>
      </c>
      <c r="X665" s="5">
        <f>'In离子浓度 '!M674</f>
        <v>1.113075436323519E-2</v>
      </c>
      <c r="Y665" s="85">
        <f>过饱和度!Q663</f>
        <v>1.2043005456532962E+74</v>
      </c>
      <c r="Z665" s="85">
        <f t="shared" si="138"/>
        <v>98685.976835380585</v>
      </c>
    </row>
    <row r="666" spans="6:26" x14ac:dyDescent="0.25">
      <c r="F666" s="5">
        <f>过饱和度!D664</f>
        <v>17.295815293569955</v>
      </c>
      <c r="H666" s="5">
        <f>过饱和度!H664</f>
        <v>510431548984978.56</v>
      </c>
      <c r="I666" s="5">
        <f t="shared" si="128"/>
        <v>71493.266001871874</v>
      </c>
      <c r="J666" s="5">
        <f t="shared" si="129"/>
        <v>90535.582451063688</v>
      </c>
      <c r="K666" s="5">
        <f t="shared" si="134"/>
        <v>107582.04863140937</v>
      </c>
      <c r="M666" s="5">
        <f>Gd离子浓度!M675</f>
        <v>1.6957958967373139E-2</v>
      </c>
      <c r="N666" s="5">
        <f>过饱和度!K664</f>
        <v>5.4650099453419045E+24</v>
      </c>
      <c r="O666" s="5">
        <f t="shared" si="130"/>
        <v>88814.281347013835</v>
      </c>
      <c r="P666" s="5">
        <f t="shared" si="131"/>
        <v>96546.30255815998</v>
      </c>
      <c r="Q666" s="87">
        <f t="shared" si="135"/>
        <v>1.0870583096983661</v>
      </c>
      <c r="R666" s="5">
        <f>Nd离子浓度!M675</f>
        <v>4.947173257581701E-2</v>
      </c>
      <c r="S666" s="5">
        <f>过饱和度!N664</f>
        <v>8.968029405627446E+23</v>
      </c>
      <c r="T666" s="5">
        <f t="shared" si="132"/>
        <v>88115.276000380662</v>
      </c>
      <c r="U666" s="5">
        <f t="shared" si="133"/>
        <v>96320.532707896709</v>
      </c>
      <c r="V666" s="5">
        <f t="shared" si="136"/>
        <v>104706.03547469238</v>
      </c>
      <c r="W666" s="87">
        <f t="shared" si="137"/>
        <v>1.1882847132458627</v>
      </c>
      <c r="X666" s="5">
        <f>'In离子浓度 '!M675</f>
        <v>1.113075419140553E-2</v>
      </c>
      <c r="Y666" s="85">
        <f>过饱和度!Q664</f>
        <v>1.3319398411184613E+74</v>
      </c>
      <c r="Z666" s="85">
        <f t="shared" si="138"/>
        <v>98687.517281229957</v>
      </c>
    </row>
    <row r="667" spans="6:26" x14ac:dyDescent="0.25">
      <c r="F667" s="5">
        <f>过饱和度!D665</f>
        <v>17.588956837828061</v>
      </c>
      <c r="H667" s="5">
        <f>过饱和度!H665</f>
        <v>510432719956096.19</v>
      </c>
      <c r="I667" s="5">
        <f t="shared" si="128"/>
        <v>71493.269252108323</v>
      </c>
      <c r="J667" s="5">
        <f t="shared" si="129"/>
        <v>90535.583670601671</v>
      </c>
      <c r="K667" s="5">
        <f t="shared" si="134"/>
        <v>107582.0349886218</v>
      </c>
      <c r="M667" s="5">
        <f>Gd离子浓度!M676</f>
        <v>1.6957837262807144E-2</v>
      </c>
      <c r="N667" s="5">
        <f>过饱和度!K665</f>
        <v>5.4651226011119156E+24</v>
      </c>
      <c r="O667" s="5">
        <f t="shared" si="130"/>
        <v>88814.288972462251</v>
      </c>
      <c r="P667" s="5">
        <f t="shared" si="131"/>
        <v>96546.305014250887</v>
      </c>
      <c r="Q667" s="87">
        <f t="shared" si="135"/>
        <v>1.0870582440195633</v>
      </c>
      <c r="R667" s="5">
        <f>Nd离子浓度!M676</f>
        <v>4.9471581456189871E-2</v>
      </c>
      <c r="S667" s="5">
        <f>过饱和度!N665</f>
        <v>8.9682512414835969E+23</v>
      </c>
      <c r="T667" s="5">
        <f t="shared" si="132"/>
        <v>88115.28600070368</v>
      </c>
      <c r="U667" s="5">
        <f t="shared" si="133"/>
        <v>96320.535946874006</v>
      </c>
      <c r="V667" s="5">
        <f t="shared" si="136"/>
        <v>104706.03266943208</v>
      </c>
      <c r="W667" s="87">
        <f t="shared" si="137"/>
        <v>1.1882845465495726</v>
      </c>
      <c r="X667" s="5">
        <f>'In离子浓度 '!M676</f>
        <v>1.1319397854816995E-2</v>
      </c>
      <c r="Y667" s="85">
        <f>过饱和度!Q665</f>
        <v>1.3775463297623074E+74</v>
      </c>
      <c r="Z667" s="85">
        <f t="shared" si="138"/>
        <v>98688.031511366353</v>
      </c>
    </row>
    <row r="668" spans="6:26" x14ac:dyDescent="0.25">
      <c r="F668" s="5">
        <f>过饱和度!D666</f>
        <v>17.588964324640024</v>
      </c>
      <c r="H668" s="5">
        <f>过饱和度!H666</f>
        <v>536369151751754.44</v>
      </c>
      <c r="I668" s="5">
        <f t="shared" si="128"/>
        <v>71563.371448442544</v>
      </c>
      <c r="J668" s="5">
        <f t="shared" si="129"/>
        <v>90561.878007309409</v>
      </c>
      <c r="K668" s="5">
        <f t="shared" si="134"/>
        <v>107569.57187454811</v>
      </c>
      <c r="M668" s="5">
        <f>Gd离子浓度!M677</f>
        <v>1.7240545059178242E-2</v>
      </c>
      <c r="N668" s="5">
        <f>过饱和度!K666</f>
        <v>5.8384006462017969E+24</v>
      </c>
      <c r="O668" s="5">
        <f t="shared" si="130"/>
        <v>88838.690569710525</v>
      </c>
      <c r="P668" s="5">
        <f t="shared" si="131"/>
        <v>96554.163797531131</v>
      </c>
      <c r="Q668" s="87">
        <f t="shared" si="135"/>
        <v>1.0868481196463198</v>
      </c>
      <c r="R668" s="5">
        <f>Nd离子浓度!M677</f>
        <v>5.0296203638706592E-2</v>
      </c>
      <c r="S668" s="5">
        <f>过饱和度!N666</f>
        <v>9.5807748586251211E+23</v>
      </c>
      <c r="T668" s="5">
        <f t="shared" si="132"/>
        <v>88141.952128570105</v>
      </c>
      <c r="U668" s="5">
        <f t="shared" si="133"/>
        <v>96329.171846324098</v>
      </c>
      <c r="V668" s="5">
        <f t="shared" si="136"/>
        <v>104695.17928826455</v>
      </c>
      <c r="W668" s="87">
        <f t="shared" si="137"/>
        <v>1.1878019122556842</v>
      </c>
      <c r="X668" s="5">
        <f>'In离子浓度 '!M677</f>
        <v>1.1319397680075175E-2</v>
      </c>
      <c r="Y668" s="85">
        <f>过饱和度!Q666</f>
        <v>1.5210136557816601E+74</v>
      </c>
      <c r="Z668" s="85">
        <f t="shared" si="138"/>
        <v>98689.542985004635</v>
      </c>
    </row>
    <row r="669" spans="6:26" x14ac:dyDescent="0.25">
      <c r="F669" s="5">
        <f>过饱和度!D667</f>
        <v>17.88210586889813</v>
      </c>
      <c r="H669" s="5">
        <f>过饱和度!H667</f>
        <v>536369828502283.13</v>
      </c>
      <c r="I669" s="5">
        <f t="shared" si="128"/>
        <v>71563.37322996583</v>
      </c>
      <c r="J669" s="5">
        <f t="shared" si="129"/>
        <v>90561.878675303073</v>
      </c>
      <c r="K669" s="5">
        <f t="shared" si="134"/>
        <v>107569.55865359664</v>
      </c>
      <c r="M669" s="5">
        <f>Gd离子浓度!M678</f>
        <v>1.7240421326536946E-2</v>
      </c>
      <c r="N669" s="5">
        <f>过饱和度!K667</f>
        <v>5.8385119579323333E+24</v>
      </c>
      <c r="O669" s="5">
        <f t="shared" si="130"/>
        <v>88838.697599766543</v>
      </c>
      <c r="P669" s="5">
        <f t="shared" si="131"/>
        <v>96554.166061413489</v>
      </c>
      <c r="Q669" s="87">
        <f t="shared" si="135"/>
        <v>1.0868480591240368</v>
      </c>
      <c r="R669" s="5">
        <f>Nd离子浓度!M678</f>
        <v>5.0296050000595623E-2</v>
      </c>
      <c r="S669" s="5">
        <f>过饱和度!N667</f>
        <v>9.5809970150611771E+23</v>
      </c>
      <c r="T669" s="5">
        <f t="shared" si="132"/>
        <v>88141.961472057723</v>
      </c>
      <c r="U669" s="5">
        <f t="shared" si="133"/>
        <v>96329.174871916242</v>
      </c>
      <c r="V669" s="5">
        <f t="shared" si="136"/>
        <v>104695.17674656211</v>
      </c>
      <c r="W669" s="87">
        <f t="shared" si="137"/>
        <v>1.1878017575062927</v>
      </c>
      <c r="X669" s="5">
        <f>'In离子浓度 '!M678</f>
        <v>1.1508040767243759E-2</v>
      </c>
      <c r="Y669" s="85">
        <f>过饱和度!Q667</f>
        <v>1.5722154295026952E+74</v>
      </c>
      <c r="Z669" s="85">
        <f t="shared" si="138"/>
        <v>98690.04751574184</v>
      </c>
    </row>
    <row r="670" spans="6:26" x14ac:dyDescent="0.25">
      <c r="F670" s="5">
        <f>过饱和度!D668</f>
        <v>17.882113355710093</v>
      </c>
      <c r="H670" s="5">
        <f>过饱和度!H668</f>
        <v>563170325265159.75</v>
      </c>
      <c r="I670" s="5">
        <f t="shared" si="128"/>
        <v>71632.103404149791</v>
      </c>
      <c r="J670" s="5">
        <f t="shared" si="129"/>
        <v>90587.640794468054</v>
      </c>
      <c r="K670" s="5">
        <f t="shared" si="134"/>
        <v>107557.31674647848</v>
      </c>
      <c r="M670" s="5">
        <f>Gd离子浓度!M679</f>
        <v>1.7523129112658829E-2</v>
      </c>
      <c r="N670" s="5">
        <f>过饱和度!K668</f>
        <v>6.2305983924497245E+24</v>
      </c>
      <c r="O670" s="5">
        <f t="shared" si="130"/>
        <v>88862.626436256702</v>
      </c>
      <c r="P670" s="5">
        <f t="shared" si="131"/>
        <v>96561.871111825836</v>
      </c>
      <c r="Q670" s="87">
        <f t="shared" si="135"/>
        <v>1.0866421012335483</v>
      </c>
      <c r="R670" s="5">
        <f>Nd离子浓度!M679</f>
        <v>5.1120672170384712E-2</v>
      </c>
      <c r="S670" s="5">
        <f>过饱和度!N668</f>
        <v>1.0224384662486148E+24</v>
      </c>
      <c r="T670" s="5">
        <f t="shared" si="132"/>
        <v>88168.108723998623</v>
      </c>
      <c r="U670" s="5">
        <f t="shared" si="133"/>
        <v>96337.640946279076</v>
      </c>
      <c r="V670" s="5">
        <f t="shared" si="136"/>
        <v>104684.53658574782</v>
      </c>
      <c r="W670" s="87">
        <f t="shared" si="137"/>
        <v>1.1873288210531112</v>
      </c>
      <c r="X670" s="5">
        <f>'In离子浓度 '!M679</f>
        <v>1.1508040589589786E-2</v>
      </c>
      <c r="Y670" s="85">
        <f>过饱和度!Q668</f>
        <v>1.733163914819197E+74</v>
      </c>
      <c r="Z670" s="85">
        <f t="shared" si="138"/>
        <v>98691.53102690079</v>
      </c>
    </row>
    <row r="671" spans="6:26" x14ac:dyDescent="0.25">
      <c r="F671" s="5">
        <f>过饱和度!D669</f>
        <v>18.175254899968198</v>
      </c>
      <c r="H671" s="5">
        <f>过饱和度!H669</f>
        <v>563170473198076.38</v>
      </c>
      <c r="I671" s="5">
        <f t="shared" si="128"/>
        <v>71632.103773805255</v>
      </c>
      <c r="J671" s="5">
        <f t="shared" si="129"/>
        <v>90587.640932979164</v>
      </c>
      <c r="K671" s="5">
        <f t="shared" si="134"/>
        <v>107557.30393273552</v>
      </c>
      <c r="M671" s="5">
        <f>Gd离子浓度!M680</f>
        <v>1.7523003351956865E-2</v>
      </c>
      <c r="N671" s="5">
        <f>过饱和度!K669</f>
        <v>6.2307078444564592E+24</v>
      </c>
      <c r="O671" s="5">
        <f t="shared" si="130"/>
        <v>88862.632893371279</v>
      </c>
      <c r="P671" s="5">
        <f t="shared" si="131"/>
        <v>96561.873190810235</v>
      </c>
      <c r="Q671" s="87">
        <f t="shared" si="135"/>
        <v>1.0866420456692689</v>
      </c>
      <c r="R671" s="5">
        <f>Nd离子浓度!M680</f>
        <v>5.1120516013797614E-2</v>
      </c>
      <c r="S671" s="5">
        <f>过饱和度!N669</f>
        <v>1.0224606420488224E+24</v>
      </c>
      <c r="T671" s="5">
        <f t="shared" si="132"/>
        <v>88168.117435417822</v>
      </c>
      <c r="U671" s="5">
        <f t="shared" si="133"/>
        <v>96337.643766606969</v>
      </c>
      <c r="V671" s="5">
        <f t="shared" si="136"/>
        <v>104684.53429750309</v>
      </c>
      <c r="W671" s="87">
        <f t="shared" si="137"/>
        <v>1.1873286777863139</v>
      </c>
      <c r="X671" s="5">
        <f>'In离子浓度 '!M680</f>
        <v>1.1696683100517257E-2</v>
      </c>
      <c r="Y671" s="85">
        <f>过饱和度!Q669</f>
        <v>1.7905390936761796E+74</v>
      </c>
      <c r="Z671" s="85">
        <f t="shared" si="138"/>
        <v>98692.026195948347</v>
      </c>
    </row>
    <row r="672" spans="6:26" x14ac:dyDescent="0.25">
      <c r="F672" s="5">
        <f>过饱和度!D670</f>
        <v>18.175262386780162</v>
      </c>
      <c r="H672" s="5">
        <f>过饱和度!H670</f>
        <v>590849175317253.38</v>
      </c>
      <c r="I672" s="5">
        <f t="shared" si="128"/>
        <v>71699.510421765284</v>
      </c>
      <c r="J672" s="5">
        <f t="shared" si="129"/>
        <v>90612.890065221669</v>
      </c>
      <c r="K672" s="5">
        <f t="shared" si="134"/>
        <v>107545.27591721415</v>
      </c>
      <c r="M672" s="5">
        <f>Gd离子浓度!M681</f>
        <v>1.7805711127829599E-2</v>
      </c>
      <c r="N672" s="5">
        <f>过饱和度!K670</f>
        <v>6.6422237348396915E+24</v>
      </c>
      <c r="O672" s="5">
        <f t="shared" si="130"/>
        <v>88886.10560971529</v>
      </c>
      <c r="P672" s="5">
        <f t="shared" si="131"/>
        <v>96569.429952376187</v>
      </c>
      <c r="Q672" s="87">
        <f t="shared" si="135"/>
        <v>1.0864401054580695</v>
      </c>
      <c r="R672" s="5">
        <f>Nd离子浓度!M681</f>
        <v>5.1945138170859113E-2</v>
      </c>
      <c r="S672" s="5">
        <f>过饱和度!N670</f>
        <v>1.0899877308742536E+24</v>
      </c>
      <c r="T672" s="5">
        <f t="shared" si="132"/>
        <v>88193.764120540422</v>
      </c>
      <c r="U672" s="5">
        <f t="shared" si="133"/>
        <v>96345.946048415193</v>
      </c>
      <c r="V672" s="5">
        <f t="shared" si="136"/>
        <v>104674.09978529767</v>
      </c>
      <c r="W672" s="87">
        <f t="shared" si="137"/>
        <v>1.1868650899425548</v>
      </c>
      <c r="X672" s="5">
        <f>'In离子浓度 '!M681</f>
        <v>1.1696682919951145E-2</v>
      </c>
      <c r="Y672" s="85">
        <f>过饱和度!Q670</f>
        <v>1.9707632737319731E+74</v>
      </c>
      <c r="Z672" s="85">
        <f t="shared" si="138"/>
        <v>98693.482703535235</v>
      </c>
    </row>
    <row r="673" spans="6:26" x14ac:dyDescent="0.25">
      <c r="F673" s="5">
        <f>过饱和度!D671</f>
        <v>18.468403931038267</v>
      </c>
      <c r="H673" s="5">
        <f>过饱和度!H671</f>
        <v>590848758978161.13</v>
      </c>
      <c r="I673" s="5">
        <f t="shared" si="128"/>
        <v>71699.509433412066</v>
      </c>
      <c r="J673" s="5">
        <f t="shared" si="129"/>
        <v>90612.889695127524</v>
      </c>
      <c r="K673" s="5">
        <f t="shared" si="134"/>
        <v>107545.26349677685</v>
      </c>
      <c r="M673" s="5">
        <f>Gd离子浓度!M682</f>
        <v>1.7805583339081603E-2</v>
      </c>
      <c r="N673" s="5">
        <f>过饱和度!K671</f>
        <v>6.6423307798691059E+24</v>
      </c>
      <c r="O673" s="5">
        <f t="shared" si="130"/>
        <v>88886.111515171462</v>
      </c>
      <c r="P673" s="5">
        <f t="shared" si="131"/>
        <v>96569.431853390779</v>
      </c>
      <c r="Q673" s="87">
        <f t="shared" si="135"/>
        <v>1.0864400546637467</v>
      </c>
      <c r="R673" s="5">
        <f>Nd离子浓度!M682</f>
        <v>5.194497949580363E-2</v>
      </c>
      <c r="S673" s="5">
        <f>过饱和度!N671</f>
        <v>1.0900097901685708E+24</v>
      </c>
      <c r="T673" s="5">
        <f t="shared" si="132"/>
        <v>88193.772223368651</v>
      </c>
      <c r="U673" s="5">
        <f t="shared" si="133"/>
        <v>96345.948671174338</v>
      </c>
      <c r="V673" s="5">
        <f t="shared" si="136"/>
        <v>104674.09774094119</v>
      </c>
      <c r="W673" s="87">
        <f t="shared" si="137"/>
        <v>1.1868649577187012</v>
      </c>
      <c r="X673" s="5">
        <f>'In离子浓度 '!M682</f>
        <v>1.1885324854639275E-2</v>
      </c>
      <c r="Y673" s="85">
        <f>过饱和度!Q671</f>
        <v>2.0349388874014469E+74</v>
      </c>
      <c r="Z673" s="85">
        <f t="shared" si="138"/>
        <v>98693.968831623453</v>
      </c>
    </row>
    <row r="674" spans="6:26" x14ac:dyDescent="0.25">
      <c r="F674" s="5">
        <f>过饱和度!D672</f>
        <v>18.468411417850231</v>
      </c>
      <c r="H674" s="5">
        <f>过饱和度!H672</f>
        <v>619419805974836.25</v>
      </c>
      <c r="I674" s="5">
        <f t="shared" si="128"/>
        <v>71765.638599018595</v>
      </c>
      <c r="J674" s="5">
        <f t="shared" si="129"/>
        <v>90637.64408218801</v>
      </c>
      <c r="K674" s="5">
        <f t="shared" si="134"/>
        <v>107533.4424082606</v>
      </c>
      <c r="M674" s="5">
        <f>Gd离子浓度!M683</f>
        <v>1.8088291104705272E-2</v>
      </c>
      <c r="N674" s="5">
        <f>过饱和度!K672</f>
        <v>7.0739072574343775E+24</v>
      </c>
      <c r="O674" s="5">
        <f t="shared" si="130"/>
        <v>88909.143912373765</v>
      </c>
      <c r="P674" s="5">
        <f t="shared" si="131"/>
        <v>96576.845494210429</v>
      </c>
      <c r="Q674" s="87">
        <f t="shared" si="135"/>
        <v>1.0862419909182088</v>
      </c>
      <c r="R674" s="5">
        <f>Nd离子浓度!M683</f>
        <v>5.2769601640137574E-2</v>
      </c>
      <c r="S674" s="5">
        <f>过饱和度!N672</f>
        <v>1.160828776154015E+24</v>
      </c>
      <c r="T674" s="5">
        <f t="shared" si="132"/>
        <v>88218.935725368647</v>
      </c>
      <c r="U674" s="5">
        <f t="shared" si="133"/>
        <v>96354.092886528684</v>
      </c>
      <c r="V674" s="5">
        <f t="shared" si="136"/>
        <v>104663.86169018094</v>
      </c>
      <c r="W674" s="87">
        <f t="shared" si="137"/>
        <v>1.1864103871759055</v>
      </c>
      <c r="X674" s="5">
        <f>'In离子浓度 '!M683</f>
        <v>1.1885324671161027E-2</v>
      </c>
      <c r="Y674" s="85">
        <f>过饱和度!Q672</f>
        <v>2.2363842151569425E+74</v>
      </c>
      <c r="Z674" s="85">
        <f t="shared" si="138"/>
        <v>98695.399247040667</v>
      </c>
    </row>
    <row r="675" spans="6:26" x14ac:dyDescent="0.25">
      <c r="F675" s="5">
        <f>过饱和度!D673</f>
        <v>18.761552962108336</v>
      </c>
      <c r="H675" s="5">
        <f>过饱和度!H673</f>
        <v>619418789052071</v>
      </c>
      <c r="I675" s="5">
        <f t="shared" si="128"/>
        <v>71765.636303729261</v>
      </c>
      <c r="J675" s="5">
        <f t="shared" si="129"/>
        <v>90637.643223262072</v>
      </c>
      <c r="K675" s="5">
        <f t="shared" si="134"/>
        <v>107533.43036790421</v>
      </c>
      <c r="M675" s="5">
        <f>Gd离子浓度!M684</f>
        <v>1.8088161287925862E-2</v>
      </c>
      <c r="N675" s="5">
        <f>过饱和度!K673</f>
        <v>7.074011315920926E+24</v>
      </c>
      <c r="O675" s="5">
        <f t="shared" si="130"/>
        <v>88909.149286364423</v>
      </c>
      <c r="P675" s="5">
        <f t="shared" si="131"/>
        <v>96576.84722382648</v>
      </c>
      <c r="Q675" s="87">
        <f t="shared" si="135"/>
        <v>1.0862419447155593</v>
      </c>
      <c r="R675" s="5">
        <f>Nd离子浓度!M684</f>
        <v>5.2769440446621435E-2</v>
      </c>
      <c r="S675" s="5">
        <f>过饱和度!N673</f>
        <v>1.1608506374036972E+24</v>
      </c>
      <c r="T675" s="5">
        <f t="shared" si="132"/>
        <v>88218.943241879664</v>
      </c>
      <c r="U675" s="5">
        <f t="shared" si="133"/>
        <v>96354.09531901755</v>
      </c>
      <c r="V675" s="5">
        <f t="shared" si="136"/>
        <v>104663.859880638</v>
      </c>
      <c r="W675" s="87">
        <f t="shared" si="137"/>
        <v>1.1864102655783293</v>
      </c>
      <c r="X675" s="5">
        <f>'In离子浓度 '!M684</f>
        <v>1.2073966029611581E-2</v>
      </c>
      <c r="Y675" s="85">
        <f>过饱和度!Q673</f>
        <v>2.3080394547179824E+74</v>
      </c>
      <c r="Z675" s="85">
        <f t="shared" si="138"/>
        <v>98695.876639028298</v>
      </c>
    </row>
    <row r="676" spans="6:26" x14ac:dyDescent="0.25">
      <c r="F676" s="5">
        <f>过饱和度!D674</f>
        <v>18.761560448920299</v>
      </c>
      <c r="H676" s="5">
        <f>过饱和度!H674</f>
        <v>648896319579601</v>
      </c>
      <c r="I676" s="5">
        <f t="shared" si="128"/>
        <v>71830.531738884485</v>
      </c>
      <c r="J676" s="5">
        <f t="shared" si="129"/>
        <v>90661.920183463953</v>
      </c>
      <c r="K676" s="5">
        <f t="shared" si="134"/>
        <v>107521.80957068241</v>
      </c>
      <c r="M676" s="5">
        <f>Gd离子浓度!M685</f>
        <v>1.8370869043300528E-2</v>
      </c>
      <c r="N676" s="5">
        <f>过饱和度!K674</f>
        <v>7.5262895757349961E+24</v>
      </c>
      <c r="O676" s="5">
        <f t="shared" si="130"/>
        <v>88931.756380576655</v>
      </c>
      <c r="P676" s="5">
        <f t="shared" si="131"/>
        <v>96584.122654138118</v>
      </c>
      <c r="Q676" s="87">
        <f t="shared" si="135"/>
        <v>1.086047623312574</v>
      </c>
      <c r="R676" s="5">
        <f>Nd离子浓度!M685</f>
        <v>5.3594062578227866E-2</v>
      </c>
      <c r="S676" s="5">
        <f>过饱和度!N674</f>
        <v>1.2350667454740445E+24</v>
      </c>
      <c r="T676" s="5">
        <f t="shared" si="132"/>
        <v>88243.640079473669</v>
      </c>
      <c r="U676" s="5">
        <f t="shared" si="133"/>
        <v>96362.086907678837</v>
      </c>
      <c r="V676" s="5">
        <f t="shared" si="136"/>
        <v>104653.8154635243</v>
      </c>
      <c r="W676" s="87">
        <f t="shared" si="137"/>
        <v>1.1859643977659053</v>
      </c>
      <c r="X676" s="5">
        <f>'In离子浓度 '!M685</f>
        <v>1.2073965843221209E-2</v>
      </c>
      <c r="Y676" s="85">
        <f>过饱和度!Q674</f>
        <v>2.5328122829075049E+74</v>
      </c>
      <c r="Z676" s="85">
        <f t="shared" si="138"/>
        <v>98697.281829227984</v>
      </c>
    </row>
    <row r="677" spans="6:26" x14ac:dyDescent="0.25">
      <c r="F677" s="5">
        <f>过饱和度!D675</f>
        <v>19.054701993178405</v>
      </c>
      <c r="H677" s="5">
        <f>过饱和度!H675</f>
        <v>648894664904333.63</v>
      </c>
      <c r="I677" s="5">
        <f t="shared" si="128"/>
        <v>71830.528185128453</v>
      </c>
      <c r="J677" s="5">
        <f t="shared" si="129"/>
        <v>90661.918854449599</v>
      </c>
      <c r="K677" s="5">
        <f t="shared" si="134"/>
        <v>107521.79789781736</v>
      </c>
      <c r="M677" s="5">
        <f>Gd离子浓度!M686</f>
        <v>1.8370737198504333E-2</v>
      </c>
      <c r="N677" s="5">
        <f>过饱和度!K675</f>
        <v>7.5263900350583831E+24</v>
      </c>
      <c r="O677" s="5">
        <f t="shared" si="130"/>
        <v>88931.761242275912</v>
      </c>
      <c r="P677" s="5">
        <f t="shared" si="131"/>
        <v>96584.124218593468</v>
      </c>
      <c r="Q677" s="87">
        <f t="shared" si="135"/>
        <v>1.0860475815324324</v>
      </c>
      <c r="R677" s="5">
        <f>Nd离子浓度!M686</f>
        <v>5.3593898866258781E-2</v>
      </c>
      <c r="S677" s="5">
        <f>过饱和度!N675</f>
        <v>1.2350883221489598E+24</v>
      </c>
      <c r="T677" s="5">
        <f t="shared" si="132"/>
        <v>88243.647030816457</v>
      </c>
      <c r="U677" s="5">
        <f t="shared" si="133"/>
        <v>96362.089156825095</v>
      </c>
      <c r="V677" s="5">
        <f t="shared" si="136"/>
        <v>104653.81388018253</v>
      </c>
      <c r="W677" s="87">
        <f t="shared" si="137"/>
        <v>1.1859642863993971</v>
      </c>
      <c r="X677" s="5">
        <f>'In离子浓度 '!M686</f>
        <v>1.2262606625435961E-2</v>
      </c>
      <c r="Y677" s="85">
        <f>过饱和度!Q675</f>
        <v>2.6126819117631535E+74</v>
      </c>
      <c r="Z677" s="85">
        <f t="shared" si="138"/>
        <v>98697.750775121691</v>
      </c>
    </row>
    <row r="678" spans="6:26" x14ac:dyDescent="0.25">
      <c r="F678" s="5">
        <f>过饱和度!D676</f>
        <v>19.054709479990368</v>
      </c>
      <c r="H678" s="5">
        <f>过饱和度!H676</f>
        <v>679292816748275</v>
      </c>
      <c r="I678" s="5">
        <f t="shared" si="128"/>
        <v>71894.231497118424</v>
      </c>
      <c r="J678" s="5">
        <f t="shared" si="129"/>
        <v>90685.734842891965</v>
      </c>
      <c r="K678" s="5">
        <f t="shared" si="134"/>
        <v>107510.37106484677</v>
      </c>
      <c r="M678" s="5">
        <f>Gd离子浓度!M687</f>
        <v>1.8653444943630082E-2</v>
      </c>
      <c r="N678" s="5">
        <f>过饱和度!K676</f>
        <v>8.0000213348113924E+24</v>
      </c>
      <c r="O678" s="5">
        <f t="shared" si="130"/>
        <v>88953.957315198073</v>
      </c>
      <c r="P678" s="5">
        <f t="shared" si="131"/>
        <v>96591.266107392992</v>
      </c>
      <c r="Q678" s="87">
        <f t="shared" si="135"/>
        <v>1.0858568749800865</v>
      </c>
      <c r="R678" s="5">
        <f>Nd离子浓度!M687</f>
        <v>5.441852098513774E-2</v>
      </c>
      <c r="S678" s="5">
        <f>过饱和度!N676</f>
        <v>1.3128084289022467E+24</v>
      </c>
      <c r="T678" s="5">
        <f t="shared" si="132"/>
        <v>88267.892913364005</v>
      </c>
      <c r="U678" s="5">
        <f t="shared" si="133"/>
        <v>96369.933290701156</v>
      </c>
      <c r="V678" s="5">
        <f t="shared" si="136"/>
        <v>104643.95460508016</v>
      </c>
      <c r="W678" s="87">
        <f t="shared" si="137"/>
        <v>1.1855268223949726</v>
      </c>
      <c r="X678" s="5">
        <f>'In离子浓度 '!M687</f>
        <v>1.2262606436133472E-2</v>
      </c>
      <c r="Y678" s="85">
        <f>过饱和度!Q676</f>
        <v>2.863059961876637E+74</v>
      </c>
      <c r="Z678" s="85">
        <f t="shared" si="138"/>
        <v>98699.131565420263</v>
      </c>
    </row>
    <row r="679" spans="6:26" x14ac:dyDescent="0.25">
      <c r="F679" s="5">
        <f>过饱和度!D677</f>
        <v>19.347851024248474</v>
      </c>
      <c r="H679" s="5">
        <f>过饱和度!H677</f>
        <v>679290486294617.38</v>
      </c>
      <c r="I679" s="5">
        <f t="shared" si="128"/>
        <v>71894.226730930794</v>
      </c>
      <c r="J679" s="5">
        <f t="shared" si="129"/>
        <v>90685.7330615705</v>
      </c>
      <c r="K679" s="5">
        <f t="shared" si="134"/>
        <v>107510.35974747938</v>
      </c>
      <c r="M679" s="5">
        <f>Gd离子浓度!M688</f>
        <v>1.8653311070831732E-2</v>
      </c>
      <c r="N679" s="5">
        <f>过饱和度!K677</f>
        <v>8.0001175485540175E+24</v>
      </c>
      <c r="O679" s="5">
        <f t="shared" si="130"/>
        <v>88953.96168282695</v>
      </c>
      <c r="P679" s="5">
        <f t="shared" si="131"/>
        <v>96591.26751261366</v>
      </c>
      <c r="Q679" s="87">
        <f t="shared" si="135"/>
        <v>1.0858568374618118</v>
      </c>
      <c r="R679" s="5">
        <f>Nd离子浓度!M688</f>
        <v>5.4418354754723487E-2</v>
      </c>
      <c r="S679" s="5">
        <f>过饱和度!N677</f>
        <v>1.312829629365771E+24</v>
      </c>
      <c r="T679" s="5">
        <f t="shared" si="132"/>
        <v>88267.899319635413</v>
      </c>
      <c r="U679" s="5">
        <f t="shared" si="133"/>
        <v>96369.935363085708</v>
      </c>
      <c r="V679" s="5">
        <f t="shared" si="136"/>
        <v>104643.95323975947</v>
      </c>
      <c r="W679" s="87">
        <f t="shared" si="137"/>
        <v>1.1855267208843745</v>
      </c>
      <c r="X679" s="5">
        <f>'In离子浓度 '!M688</f>
        <v>1.2451246642114193E-2</v>
      </c>
      <c r="Y679" s="85">
        <f>过饱和度!Q677</f>
        <v>2.9519378908905046E+74</v>
      </c>
      <c r="Z679" s="85">
        <f t="shared" si="138"/>
        <v>98699.592341313895</v>
      </c>
    </row>
    <row r="680" spans="6:26" x14ac:dyDescent="0.25">
      <c r="F680" s="5">
        <f>过饱和度!D678</f>
        <v>19.347858511060437</v>
      </c>
      <c r="H680" s="5">
        <f>过饱和度!H678</f>
        <v>710623396372769.25</v>
      </c>
      <c r="I680" s="5">
        <f t="shared" si="128"/>
        <v>71956.777518231189</v>
      </c>
      <c r="J680" s="5">
        <f t="shared" si="129"/>
        <v>90709.103725548048</v>
      </c>
      <c r="K680" s="5">
        <f t="shared" si="134"/>
        <v>107499.12084169225</v>
      </c>
      <c r="M680" s="5">
        <f>Gd离子浓度!M689</f>
        <v>1.8936018805708631E-2</v>
      </c>
      <c r="N680" s="5">
        <f>过饱和度!K678</f>
        <v>8.495763207432348E+24</v>
      </c>
      <c r="O680" s="5">
        <f t="shared" si="130"/>
        <v>88975.760328161472</v>
      </c>
      <c r="P680" s="5">
        <f t="shared" si="131"/>
        <v>96598.280302968386</v>
      </c>
      <c r="Q680" s="87">
        <f t="shared" si="135"/>
        <v>1.0856696244763004</v>
      </c>
      <c r="R680" s="5">
        <f>Nd离子浓度!M689</f>
        <v>5.5242976860875009E-2</v>
      </c>
      <c r="S680" s="5">
        <f>过饱和度!N678</f>
        <v>1.3941622628985259E+24</v>
      </c>
      <c r="T680" s="5">
        <f t="shared" si="132"/>
        <v>88291.709198400276</v>
      </c>
      <c r="U680" s="5">
        <f t="shared" si="133"/>
        <v>96377.636963264318</v>
      </c>
      <c r="V680" s="5">
        <f t="shared" si="136"/>
        <v>104634.27292982039</v>
      </c>
      <c r="W680" s="87">
        <f t="shared" si="137"/>
        <v>1.1850973764104706</v>
      </c>
      <c r="X680" s="5">
        <f>'In离子浓度 '!M689</f>
        <v>1.2451246449899592E-2</v>
      </c>
      <c r="Y680" s="85">
        <f>过饱和度!Q678</f>
        <v>3.2303812244123172E+74</v>
      </c>
      <c r="Z680" s="85">
        <f t="shared" si="138"/>
        <v>98700.949517988702</v>
      </c>
    </row>
    <row r="681" spans="6:26" x14ac:dyDescent="0.25">
      <c r="F681" s="5">
        <f>过饱和度!D679</f>
        <v>19.641000055318543</v>
      </c>
      <c r="H681" s="5">
        <f>过饱和度!H679</f>
        <v>710620351257879.13</v>
      </c>
      <c r="I681" s="5">
        <f t="shared" si="128"/>
        <v>71956.771583368332</v>
      </c>
      <c r="J681" s="5">
        <f t="shared" si="129"/>
        <v>90709.101508801235</v>
      </c>
      <c r="K681" s="5">
        <f t="shared" si="134"/>
        <v>107499.10986838795</v>
      </c>
      <c r="M681" s="5">
        <f>Gd离子浓度!M690</f>
        <v>1.8935882904922756E-2</v>
      </c>
      <c r="N681" s="5">
        <f>过饱和度!K679</f>
        <v>8.4958544946368798E+24</v>
      </c>
      <c r="O681" s="5">
        <f t="shared" si="130"/>
        <v>88975.76421904852</v>
      </c>
      <c r="P681" s="5">
        <f t="shared" si="131"/>
        <v>96598.281554588466</v>
      </c>
      <c r="Q681" s="87">
        <f t="shared" si="135"/>
        <v>1.0856695910672276</v>
      </c>
      <c r="R681" s="5">
        <f>Nd离子浓度!M690</f>
        <v>5.5242808112023298E-2</v>
      </c>
      <c r="S681" s="5">
        <f>过饱和度!N679</f>
        <v>1.3941829902924498E+24</v>
      </c>
      <c r="T681" s="5">
        <f t="shared" si="132"/>
        <v>88291.715078711917</v>
      </c>
      <c r="U681" s="5">
        <f t="shared" si="133"/>
        <v>96377.638865143424</v>
      </c>
      <c r="V681" s="5">
        <f t="shared" si="136"/>
        <v>104634.2717747452</v>
      </c>
      <c r="W681" s="87">
        <f t="shared" si="137"/>
        <v>1.185097284399379</v>
      </c>
      <c r="X681" s="5">
        <f>'In离子浓度 '!M690</f>
        <v>1.2639886079648046E-2</v>
      </c>
      <c r="Y681" s="85">
        <f>过饱和度!Q679</f>
        <v>3.3291242564166057E+74</v>
      </c>
      <c r="Z681" s="85">
        <f t="shared" si="138"/>
        <v>98701.402386930044</v>
      </c>
    </row>
    <row r="682" spans="6:26" x14ac:dyDescent="0.25">
      <c r="F682" s="5">
        <f>过饱和度!D680</f>
        <v>19.641007542130506</v>
      </c>
      <c r="H682" s="5">
        <f>过饱和度!H680</f>
        <v>742902155620324.38</v>
      </c>
      <c r="I682" s="5">
        <f t="shared" si="128"/>
        <v>72018.20756096649</v>
      </c>
      <c r="J682" s="5">
        <f t="shared" si="129"/>
        <v>90732.041738895365</v>
      </c>
      <c r="K682" s="5">
        <f t="shared" si="134"/>
        <v>107488.05312538758</v>
      </c>
      <c r="M682" s="5">
        <f>Gd离子浓度!M691</f>
        <v>1.9218590629550881E-2</v>
      </c>
      <c r="N682" s="5">
        <f>过饱和度!K680</f>
        <v>9.0141858921961568E+24</v>
      </c>
      <c r="O682" s="5">
        <f t="shared" si="130"/>
        <v>88997.178385370222</v>
      </c>
      <c r="P682" s="5">
        <f t="shared" si="131"/>
        <v>96605.169477765856</v>
      </c>
      <c r="Q682" s="87">
        <f t="shared" si="135"/>
        <v>1.0854857561826508</v>
      </c>
      <c r="R682" s="5">
        <f>Nd离子浓度!M691</f>
        <v>5.6067430205447411E-2</v>
      </c>
      <c r="S682" s="5">
        <f>过饱和度!N680</f>
        <v>1.4792383300250576E+24</v>
      </c>
      <c r="T682" s="5">
        <f t="shared" si="132"/>
        <v>88315.103194163981</v>
      </c>
      <c r="U682" s="5">
        <f t="shared" si="133"/>
        <v>96385.202617605028</v>
      </c>
      <c r="V682" s="5">
        <f t="shared" si="136"/>
        <v>104624.76454818901</v>
      </c>
      <c r="W682" s="87">
        <f t="shared" si="137"/>
        <v>1.1846757888983908</v>
      </c>
      <c r="X682" s="5">
        <f>'In离子浓度 '!M691</f>
        <v>1.263988588452135E-2</v>
      </c>
      <c r="Y682" s="85">
        <f>过饱和度!Q680</f>
        <v>3.6382867640940341E+74</v>
      </c>
      <c r="Z682" s="85">
        <f t="shared" si="138"/>
        <v>98702.736699617904</v>
      </c>
    </row>
    <row r="683" spans="6:26" x14ac:dyDescent="0.25">
      <c r="F683" s="5">
        <f>过饱和度!D681</f>
        <v>19.934149086388611</v>
      </c>
      <c r="H683" s="5">
        <f>过饱和度!H681</f>
        <v>742898356104510</v>
      </c>
      <c r="I683" s="5">
        <f t="shared" si="128"/>
        <v>72018.200499049519</v>
      </c>
      <c r="J683" s="5">
        <f t="shared" si="129"/>
        <v>90732.039102762952</v>
      </c>
      <c r="K683" s="5">
        <f t="shared" si="134"/>
        <v>107488.04248523728</v>
      </c>
      <c r="M683" s="5">
        <f>Gd离子浓度!M692</f>
        <v>1.9218452700792109E-2</v>
      </c>
      <c r="N683" s="5">
        <f>过饱和度!K681</f>
        <v>9.0142715366232308E+24</v>
      </c>
      <c r="O683" s="5">
        <f t="shared" si="130"/>
        <v>88997.181816007418</v>
      </c>
      <c r="P683" s="5">
        <f t="shared" si="131"/>
        <v>96605.170581145925</v>
      </c>
      <c r="Q683" s="87">
        <f t="shared" si="135"/>
        <v>1.0854857267375864</v>
      </c>
      <c r="R683" s="5">
        <f>Nd离子浓度!M692</f>
        <v>5.6067258938165963E-2</v>
      </c>
      <c r="S683" s="5">
        <f>过饱和度!N681</f>
        <v>1.479258482154519E+24</v>
      </c>
      <c r="T683" s="5">
        <f t="shared" si="132"/>
        <v>88315.108566704075</v>
      </c>
      <c r="U683" s="5">
        <f t="shared" si="133"/>
        <v>96385.2043549308</v>
      </c>
      <c r="V683" s="5">
        <f t="shared" si="136"/>
        <v>104624.76359596284</v>
      </c>
      <c r="W683" s="87">
        <f t="shared" si="137"/>
        <v>1.1846757060479651</v>
      </c>
      <c r="X683" s="5">
        <f>'In离子浓度 '!M692</f>
        <v>1.2828524938039307E-2</v>
      </c>
      <c r="Y683" s="85">
        <f>过饱和度!Q681</f>
        <v>3.7478185130030154E+74</v>
      </c>
      <c r="Z683" s="85">
        <f t="shared" si="138"/>
        <v>98703.18191240936</v>
      </c>
    </row>
    <row r="684" spans="6:26" x14ac:dyDescent="0.25">
      <c r="F684" s="5">
        <f>过饱和度!D682</f>
        <v>19.934156573200575</v>
      </c>
      <c r="H684" s="5">
        <f>过饱和度!H682</f>
        <v>776143189933657.5</v>
      </c>
      <c r="I684" s="5">
        <f t="shared" si="128"/>
        <v>72078.557614232792</v>
      </c>
      <c r="J684" s="5">
        <f t="shared" si="129"/>
        <v>90754.563080000284</v>
      </c>
      <c r="K684" s="5">
        <f t="shared" si="134"/>
        <v>107477.16239725836</v>
      </c>
      <c r="M684" s="5">
        <f>Gd离子浓度!M693</f>
        <v>1.9501160415171533E-2</v>
      </c>
      <c r="N684" s="5">
        <f>过饱和度!K682</f>
        <v>9.5559701116613702E+24</v>
      </c>
      <c r="O684" s="5">
        <f t="shared" si="130"/>
        <v>89018.2238463744</v>
      </c>
      <c r="P684" s="5">
        <f t="shared" si="131"/>
        <v>96611.937669664869</v>
      </c>
      <c r="Q684" s="87">
        <f t="shared" si="135"/>
        <v>1.0853051599456256</v>
      </c>
      <c r="R684" s="5">
        <f>Nd离子浓度!M693</f>
        <v>5.6891881018862729E-2</v>
      </c>
      <c r="S684" s="5">
        <f>过饱和度!N682</f>
        <v>1.5681483586565922E+24</v>
      </c>
      <c r="T684" s="5">
        <f t="shared" si="132"/>
        <v>88338.08849222117</v>
      </c>
      <c r="U684" s="5">
        <f t="shared" si="133"/>
        <v>96392.634725061245</v>
      </c>
      <c r="V684" s="5">
        <f t="shared" si="136"/>
        <v>104615.42384786285</v>
      </c>
      <c r="W684" s="87">
        <f t="shared" si="137"/>
        <v>1.1842618018282682</v>
      </c>
      <c r="X684" s="5">
        <f>'In离子浓度 '!M693</f>
        <v>1.2828524740000524E-2</v>
      </c>
      <c r="Y684" s="85">
        <f>过饱和度!Q682</f>
        <v>4.0905599381581474E+74</v>
      </c>
      <c r="Z684" s="85">
        <f t="shared" si="138"/>
        <v>98704.494076324889</v>
      </c>
    </row>
    <row r="685" spans="6:26" x14ac:dyDescent="0.25">
      <c r="F685" s="5">
        <f>过饱和度!D683</f>
        <v>20.22729811745868</v>
      </c>
      <c r="H685" s="5">
        <f>过饱和度!H683</f>
        <v>776138595420481.88</v>
      </c>
      <c r="I685" s="5">
        <f t="shared" si="128"/>
        <v>72078.549464880198</v>
      </c>
      <c r="J685" s="5">
        <f t="shared" si="129"/>
        <v>90754.560039733231</v>
      </c>
      <c r="K685" s="5">
        <f t="shared" si="134"/>
        <v>107477.1520798471</v>
      </c>
      <c r="M685" s="5">
        <f>Gd离子浓度!M694</f>
        <v>1.9501020458454491E-2</v>
      </c>
      <c r="N685" s="5">
        <f>过饱和度!K683</f>
        <v>9.5560493610474322E+24</v>
      </c>
      <c r="O685" s="5">
        <f t="shared" si="130"/>
        <v>89018.22683246879</v>
      </c>
      <c r="P685" s="5">
        <f t="shared" si="131"/>
        <v>96611.938629908895</v>
      </c>
      <c r="Q685" s="87">
        <f t="shared" si="135"/>
        <v>1.0853051343263822</v>
      </c>
      <c r="R685" s="5">
        <f>Nd离子浓度!M694</f>
        <v>5.6891707233159283E-2</v>
      </c>
      <c r="S685" s="5">
        <f>过饱和度!N683</f>
        <v>1.568167827875026E+24</v>
      </c>
      <c r="T685" s="5">
        <f t="shared" si="132"/>
        <v>88338.09337431156</v>
      </c>
      <c r="U685" s="5">
        <f t="shared" si="133"/>
        <v>96392.636303500534</v>
      </c>
      <c r="V685" s="5">
        <f t="shared" si="136"/>
        <v>104615.42309144475</v>
      </c>
      <c r="W685" s="87">
        <f t="shared" si="137"/>
        <v>1.1842617278161292</v>
      </c>
      <c r="X685" s="5">
        <f>'In离子浓度 '!M694</f>
        <v>1.3017163217289754E-2</v>
      </c>
      <c r="Y685" s="85">
        <f>过饱和度!Q683</f>
        <v>4.2118749279987497E+74</v>
      </c>
      <c r="Z685" s="85">
        <f t="shared" si="138"/>
        <v>98704.931872264046</v>
      </c>
    </row>
    <row r="686" spans="6:26" x14ac:dyDescent="0.25">
      <c r="F686" s="5">
        <f>过饱和度!D684</f>
        <v>20.227305604270644</v>
      </c>
      <c r="H686" s="5">
        <f>过饱和度!H684</f>
        <v>810360593031107.13</v>
      </c>
      <c r="I686" s="5">
        <f t="shared" si="128"/>
        <v>72137.862004342984</v>
      </c>
      <c r="J686" s="5">
        <f t="shared" si="129"/>
        <v>90776.681279166834</v>
      </c>
      <c r="K686" s="5">
        <f t="shared" si="134"/>
        <v>107466.44338087339</v>
      </c>
      <c r="M686" s="5">
        <f>Gd离子浓度!M695</f>
        <v>1.9783728162585286E-2</v>
      </c>
      <c r="N686" s="5">
        <f>过饱和度!K684</f>
        <v>1.0121806610477806E+25</v>
      </c>
      <c r="O686" s="5">
        <f t="shared" si="130"/>
        <v>89038.908501065205</v>
      </c>
      <c r="P686" s="5">
        <f t="shared" si="131"/>
        <v>96618.588729610259</v>
      </c>
      <c r="Q686" s="87">
        <f t="shared" si="135"/>
        <v>1.085127730743177</v>
      </c>
      <c r="R686" s="5">
        <f>Nd离子浓度!M695</f>
        <v>5.7716329301128723E-2</v>
      </c>
      <c r="S686" s="5">
        <f>过饱和度!N684</f>
        <v>1.6610057226907931E+24</v>
      </c>
      <c r="T686" s="5">
        <f t="shared" si="132"/>
        <v>88360.678056603225</v>
      </c>
      <c r="U686" s="5">
        <f t="shared" si="133"/>
        <v>96399.937549511698</v>
      </c>
      <c r="V686" s="5">
        <f t="shared" si="136"/>
        <v>104606.24547688561</v>
      </c>
      <c r="W686" s="87">
        <f t="shared" si="137"/>
        <v>1.1838551692629111</v>
      </c>
      <c r="X686" s="5">
        <f>'In离子浓度 '!M695</f>
        <v>1.301716301633889E-2</v>
      </c>
      <c r="Y686" s="85">
        <f>过饱和度!Q684</f>
        <v>4.5912734401388477E+74</v>
      </c>
      <c r="Z686" s="85">
        <f t="shared" si="138"/>
        <v>98706.222570253594</v>
      </c>
    </row>
    <row r="687" spans="6:26" x14ac:dyDescent="0.25">
      <c r="F687" s="5">
        <f>过饱和度!D685</f>
        <v>20.520447148528749</v>
      </c>
      <c r="H687" s="5">
        <f>过饱和度!H685</f>
        <v>810355162067493.88</v>
      </c>
      <c r="I687" s="5">
        <f t="shared" si="128"/>
        <v>72137.852805293107</v>
      </c>
      <c r="J687" s="5">
        <f t="shared" si="129"/>
        <v>90776.677849276384</v>
      </c>
      <c r="K687" s="5">
        <f t="shared" si="134"/>
        <v>107466.43337625136</v>
      </c>
      <c r="M687" s="5">
        <f>Gd离子浓度!M696</f>
        <v>1.9783586177924601E-2</v>
      </c>
      <c r="N687" s="5">
        <f>过饱和度!K685</f>
        <v>1.0121878675793117E+25</v>
      </c>
      <c r="O687" s="5">
        <f t="shared" si="130"/>
        <v>89038.91105758668</v>
      </c>
      <c r="P687" s="5">
        <f t="shared" si="131"/>
        <v>96618.589551581317</v>
      </c>
      <c r="Q687" s="87">
        <f t="shared" si="135"/>
        <v>1.0851277088181415</v>
      </c>
      <c r="R687" s="5">
        <f>Nd离子浓度!M696</f>
        <v>5.7716152997011015E-2</v>
      </c>
      <c r="S687" s="5">
        <f>过饱和度!N685</f>
        <v>1.6610243957849047E+24</v>
      </c>
      <c r="T687" s="5">
        <f t="shared" si="132"/>
        <v>88360.682464752143</v>
      </c>
      <c r="U687" s="5">
        <f t="shared" si="133"/>
        <v>96399.938974463541</v>
      </c>
      <c r="V687" s="5">
        <f t="shared" si="136"/>
        <v>104606.24490956828</v>
      </c>
      <c r="W687" s="87">
        <f t="shared" si="137"/>
        <v>1.1838551037821221</v>
      </c>
      <c r="X687" s="5">
        <f>'In离子浓度 '!M696</f>
        <v>1.320580091740116E-2</v>
      </c>
      <c r="Y687" s="85">
        <f>过饱和度!Q685</f>
        <v>4.7254413893875915E+74</v>
      </c>
      <c r="Z687" s="85">
        <f t="shared" si="138"/>
        <v>98706.653177818953</v>
      </c>
    </row>
    <row r="688" spans="6:26" x14ac:dyDescent="0.25">
      <c r="F688" s="5">
        <f>过饱和度!D686</f>
        <v>20.520454635340712</v>
      </c>
      <c r="H688" s="5">
        <f>过饱和度!H686</f>
        <v>845568456906782.5</v>
      </c>
      <c r="I688" s="5">
        <f t="shared" si="128"/>
        <v>72196.153494326994</v>
      </c>
      <c r="J688" s="5">
        <f t="shared" si="129"/>
        <v>90798.409240307898</v>
      </c>
      <c r="K688" s="5">
        <f t="shared" si="134"/>
        <v>107455.89102819069</v>
      </c>
      <c r="M688" s="5">
        <f>Gd离子浓度!M697</f>
        <v>2.0066293871806841E-2</v>
      </c>
      <c r="N688" s="5">
        <f>过饱和度!K686</f>
        <v>1.07123961535178E+25</v>
      </c>
      <c r="O688" s="5">
        <f t="shared" si="130"/>
        <v>89059.243603658993</v>
      </c>
      <c r="P688" s="5">
        <f t="shared" si="131"/>
        <v>96625.126332803964</v>
      </c>
      <c r="Q688" s="87">
        <f t="shared" si="135"/>
        <v>1.0849533683759485</v>
      </c>
      <c r="R688" s="5">
        <f>Nd离子浓度!M697</f>
        <v>5.854077505225317E-2</v>
      </c>
      <c r="S688" s="5">
        <f>过饱和度!N686</f>
        <v>1.7579254412586134E+24</v>
      </c>
      <c r="T688" s="5">
        <f t="shared" si="132"/>
        <v>88382.884261294064</v>
      </c>
      <c r="U688" s="5">
        <f t="shared" si="133"/>
        <v>96407.115159818044</v>
      </c>
      <c r="V688" s="5">
        <f t="shared" si="136"/>
        <v>104597.22432805256</v>
      </c>
      <c r="W688" s="87">
        <f t="shared" si="137"/>
        <v>1.1834556566271657</v>
      </c>
      <c r="X688" s="5">
        <f>'In离子浓度 '!M697</f>
        <v>1.3205800713538223E-2</v>
      </c>
      <c r="Y688" s="85">
        <f>过饱和度!Q686</f>
        <v>5.144806724610035E+74</v>
      </c>
      <c r="Z688" s="85">
        <f t="shared" si="138"/>
        <v>98707.923062264657</v>
      </c>
    </row>
    <row r="689" spans="6:26" x14ac:dyDescent="0.25">
      <c r="F689" s="5">
        <f>过饱和度!D687</f>
        <v>20.813596179598818</v>
      </c>
      <c r="H689" s="5">
        <f>过饱和度!H687</f>
        <v>845562147183119.38</v>
      </c>
      <c r="I689" s="5">
        <f t="shared" si="128"/>
        <v>72196.143281551689</v>
      </c>
      <c r="J689" s="5">
        <f t="shared" si="129"/>
        <v>90798.405434610962</v>
      </c>
      <c r="K689" s="5">
        <f t="shared" si="134"/>
        <v>107455.88132684617</v>
      </c>
      <c r="M689" s="5">
        <f>Gd离子浓度!M698</f>
        <v>2.0066149859217144E-2</v>
      </c>
      <c r="N689" s="5">
        <f>过饱和度!K687</f>
        <v>1.0712460208224532E+25</v>
      </c>
      <c r="O689" s="5">
        <f t="shared" si="130"/>
        <v>89059.245744884553</v>
      </c>
      <c r="P689" s="5">
        <f t="shared" si="131"/>
        <v>96625.127021138731</v>
      </c>
      <c r="Q689" s="87">
        <f t="shared" si="135"/>
        <v>1.0849533500196835</v>
      </c>
      <c r="R689" s="5">
        <f>Nd离子浓度!M698</f>
        <v>5.8540596229728944E-2</v>
      </c>
      <c r="S689" s="5">
        <f>过饱和度!N687</f>
        <v>1.757943199333366E+24</v>
      </c>
      <c r="T689" s="5">
        <f t="shared" si="132"/>
        <v>88382.888211245096</v>
      </c>
      <c r="U689" s="5">
        <f t="shared" si="133"/>
        <v>96407.116436429817</v>
      </c>
      <c r="V689" s="5">
        <f t="shared" si="136"/>
        <v>104597.22394344222</v>
      </c>
      <c r="W689" s="87">
        <f t="shared" si="137"/>
        <v>1.1834555993852909</v>
      </c>
      <c r="X689" s="5">
        <f>'In离子浓度 '!M698</f>
        <v>1.3394438038375306E-2</v>
      </c>
      <c r="Y689" s="85">
        <f>过饱和度!Q687</f>
        <v>5.2929770213029616E+74</v>
      </c>
      <c r="Z689" s="85">
        <f t="shared" si="138"/>
        <v>98708.346699751433</v>
      </c>
    </row>
    <row r="690" spans="6:26" x14ac:dyDescent="0.25">
      <c r="F690" s="5">
        <f>过饱和度!D688</f>
        <v>20.813603666410781</v>
      </c>
      <c r="H690" s="5">
        <f>过饱和度!H688</f>
        <v>881780871830707.5</v>
      </c>
      <c r="I690" s="5">
        <f t="shared" si="128"/>
        <v>72253.463376006475</v>
      </c>
      <c r="J690" s="5">
        <f t="shared" si="129"/>
        <v>90819.759278339799</v>
      </c>
      <c r="K690" s="5">
        <f t="shared" si="134"/>
        <v>107445.50050667571</v>
      </c>
      <c r="M690" s="5">
        <f>Gd离子浓度!M699</f>
        <v>2.0348857542850908E-2</v>
      </c>
      <c r="N690" s="5">
        <f>过饱和度!K688</f>
        <v>1.1328449524007634E+25</v>
      </c>
      <c r="O690" s="5">
        <f t="shared" si="130"/>
        <v>89079.239904206086</v>
      </c>
      <c r="P690" s="5">
        <f t="shared" si="131"/>
        <v>96631.553989079359</v>
      </c>
      <c r="Q690" s="87">
        <f t="shared" si="135"/>
        <v>1.0847819771811578</v>
      </c>
      <c r="R690" s="5">
        <f>Nd离子浓度!M699</f>
        <v>5.9365218272243857E-2</v>
      </c>
      <c r="S690" s="5">
        <f>过饱和度!N688</f>
        <v>1.8590241784346959E+24</v>
      </c>
      <c r="T690" s="5">
        <f t="shared" si="132"/>
        <v>88404.718924984147</v>
      </c>
      <c r="U690" s="5">
        <f t="shared" si="133"/>
        <v>96414.171441356943</v>
      </c>
      <c r="V690" s="5">
        <f t="shared" si="136"/>
        <v>104588.3555244383</v>
      </c>
      <c r="W690" s="87">
        <f t="shared" si="137"/>
        <v>1.1830630400305531</v>
      </c>
      <c r="X690" s="5">
        <f>'In离子浓度 '!M699</f>
        <v>1.3394437831600306E-2</v>
      </c>
      <c r="Y690" s="85">
        <f>过饱和度!Q688</f>
        <v>5.7558642062317653E+74</v>
      </c>
      <c r="Z690" s="85">
        <f t="shared" si="138"/>
        <v>98709.596394338019</v>
      </c>
    </row>
    <row r="691" spans="6:26" x14ac:dyDescent="0.25">
      <c r="F691" s="5">
        <f>过饱和度!D689</f>
        <v>21.106745210668887</v>
      </c>
      <c r="H691" s="5">
        <f>过饱和度!H689</f>
        <v>881773640180951.75</v>
      </c>
      <c r="I691" s="5">
        <f t="shared" si="128"/>
        <v>72253.452183816175</v>
      </c>
      <c r="J691" s="5">
        <f t="shared" si="129"/>
        <v>90819.755110001017</v>
      </c>
      <c r="K691" s="5">
        <f t="shared" si="134"/>
        <v>107445.49109951024</v>
      </c>
      <c r="M691" s="5">
        <f>Gd离子浓度!M700</f>
        <v>2.0348711502346822E-2</v>
      </c>
      <c r="N691" s="5">
        <f>过饱和度!K689</f>
        <v>1.1328504703318155E+25</v>
      </c>
      <c r="O691" s="5">
        <f t="shared" si="130"/>
        <v>89079.241643760848</v>
      </c>
      <c r="P691" s="5">
        <f t="shared" si="131"/>
        <v>96631.554548201631</v>
      </c>
      <c r="Q691" s="87">
        <f t="shared" si="135"/>
        <v>1.0847819622740329</v>
      </c>
      <c r="R691" s="5">
        <f>Nd离子浓度!M700</f>
        <v>5.9365036931320822E-2</v>
      </c>
      <c r="S691" s="5">
        <f>过饱和度!N689</f>
        <v>1.8590408967983243E+24</v>
      </c>
      <c r="T691" s="5">
        <f t="shared" si="132"/>
        <v>88404.722431761431</v>
      </c>
      <c r="U691" s="5">
        <f t="shared" si="133"/>
        <v>96414.172574539363</v>
      </c>
      <c r="V691" s="5">
        <f t="shared" si="136"/>
        <v>104588.35531643606</v>
      </c>
      <c r="W691" s="87">
        <f t="shared" si="137"/>
        <v>1.1830629907487871</v>
      </c>
      <c r="X691" s="5">
        <f>'In离子浓度 '!M700</f>
        <v>1.3583074580213971E-2</v>
      </c>
      <c r="Y691" s="85">
        <f>过饱和度!Q689</f>
        <v>5.9192705793915258E+74</v>
      </c>
      <c r="Z691" s="85">
        <f t="shared" si="138"/>
        <v>98710.013270448122</v>
      </c>
    </row>
    <row r="692" spans="6:26" x14ac:dyDescent="0.25">
      <c r="F692" s="5">
        <f>过饱和度!D690</f>
        <v>21.10675269748085</v>
      </c>
      <c r="H692" s="5">
        <f>过饱和度!H690</f>
        <v>919011926348968.38</v>
      </c>
      <c r="I692" s="5">
        <f t="shared" si="128"/>
        <v>72309.821555451126</v>
      </c>
      <c r="J692" s="5">
        <f t="shared" si="129"/>
        <v>90840.74315385778</v>
      </c>
      <c r="K692" s="5">
        <f t="shared" si="134"/>
        <v>107435.26718731011</v>
      </c>
      <c r="M692" s="5">
        <f>Gd离子浓度!M701</f>
        <v>2.0631419175732184E-2</v>
      </c>
      <c r="N692" s="5">
        <f>过饱和度!K690</f>
        <v>1.1970687521659239E+25</v>
      </c>
      <c r="O692" s="5">
        <f t="shared" si="130"/>
        <v>89098.907677836498</v>
      </c>
      <c r="P692" s="5">
        <f t="shared" si="131"/>
        <v>96637.875052528107</v>
      </c>
      <c r="Q692" s="87">
        <f t="shared" si="135"/>
        <v>1.0846134657671784</v>
      </c>
      <c r="R692" s="5">
        <f>Nd离子浓度!M701</f>
        <v>6.0189658961108533E-2</v>
      </c>
      <c r="S692" s="5">
        <f>过饱和度!N690</f>
        <v>1.9644202429478146E+24</v>
      </c>
      <c r="T692" s="5">
        <f t="shared" si="132"/>
        <v>88426.19334332546</v>
      </c>
      <c r="U692" s="5">
        <f t="shared" si="133"/>
        <v>96421.110106719992</v>
      </c>
      <c r="V692" s="5">
        <f t="shared" si="136"/>
        <v>104579.63440596829</v>
      </c>
      <c r="W692" s="87">
        <f t="shared" si="137"/>
        <v>1.1826771056391077</v>
      </c>
      <c r="X692" s="5">
        <f>'In离子浓度 '!M701</f>
        <v>1.3583074370526914E-2</v>
      </c>
      <c r="Y692" s="85">
        <f>过饱和度!Q690</f>
        <v>6.4294942556234264E+74</v>
      </c>
      <c r="Z692" s="85">
        <f t="shared" si="138"/>
        <v>98711.24337180439</v>
      </c>
    </row>
    <row r="693" spans="6:26" x14ac:dyDescent="0.25">
      <c r="F693" s="5">
        <f>过饱和度!D691</f>
        <v>21.399894241738956</v>
      </c>
      <c r="H693" s="5">
        <f>过饱和度!H691</f>
        <v>919003728750752.25</v>
      </c>
      <c r="I693" s="5">
        <f t="shared" si="128"/>
        <v>72309.809416592514</v>
      </c>
      <c r="J693" s="5">
        <f t="shared" si="129"/>
        <v>90840.738635428483</v>
      </c>
      <c r="K693" s="5">
        <f t="shared" si="134"/>
        <v>107435.25806561504</v>
      </c>
      <c r="M693" s="5">
        <f>Gd离子浓度!M702</f>
        <v>2.0631271107328344E-2</v>
      </c>
      <c r="N693" s="5">
        <f>过饱和度!K691</f>
        <v>1.1970732921794514E+25</v>
      </c>
      <c r="O693" s="5">
        <f t="shared" si="130"/>
        <v>89098.909028731796</v>
      </c>
      <c r="P693" s="5">
        <f t="shared" si="131"/>
        <v>96637.8754866612</v>
      </c>
      <c r="Q693" s="87">
        <f t="shared" si="135"/>
        <v>1.0846134541950263</v>
      </c>
      <c r="R693" s="5">
        <f>Nd离子浓度!M702</f>
        <v>6.018947510179444E-2</v>
      </c>
      <c r="S693" s="5">
        <f>过饱和度!N691</f>
        <v>1.9644357909968609E+24</v>
      </c>
      <c r="T693" s="5">
        <f t="shared" si="132"/>
        <v>88426.196421275818</v>
      </c>
      <c r="U693" s="5">
        <f t="shared" si="133"/>
        <v>96421.111101161005</v>
      </c>
      <c r="V693" s="5">
        <f t="shared" si="136"/>
        <v>104579.63436875264</v>
      </c>
      <c r="W693" s="87">
        <f t="shared" si="137"/>
        <v>1.182677064051465</v>
      </c>
      <c r="X693" s="5">
        <f>'In离子浓度 '!M702</f>
        <v>1.3771710542918921E-2</v>
      </c>
      <c r="Y693" s="85">
        <f>过饱和度!Q691</f>
        <v>6.6094596486248108E+74</v>
      </c>
      <c r="Z693" s="85">
        <f t="shared" si="138"/>
        <v>98711.653686194652</v>
      </c>
    </row>
    <row r="694" spans="6:26" x14ac:dyDescent="0.25">
      <c r="F694" s="5">
        <f>过饱和度!D692</f>
        <v>21.399901728550919</v>
      </c>
      <c r="H694" s="5">
        <f>过饱和度!H692</f>
        <v>957275707283861.38</v>
      </c>
      <c r="I694" s="5">
        <f t="shared" si="128"/>
        <v>72365.256632376273</v>
      </c>
      <c r="J694" s="5">
        <f t="shared" si="129"/>
        <v>90861.372105324495</v>
      </c>
      <c r="K694" s="5">
        <f t="shared" si="134"/>
        <v>107425.18663341949</v>
      </c>
      <c r="M694" s="5">
        <f>Gd离子浓度!M703</f>
        <v>2.0913978770465375E-2</v>
      </c>
      <c r="N694" s="5">
        <f>过饱和度!K692</f>
        <v>1.2639840960802124E+25</v>
      </c>
      <c r="O694" s="5">
        <f t="shared" si="130"/>
        <v>89118.256751933615</v>
      </c>
      <c r="P694" s="5">
        <f t="shared" si="131"/>
        <v>96644.092730442891</v>
      </c>
      <c r="Q694" s="87">
        <f t="shared" si="135"/>
        <v>1.0844477467670617</v>
      </c>
      <c r="R694" s="5">
        <f>Nd离子浓度!M703</f>
        <v>6.1014097118854992E-2</v>
      </c>
      <c r="S694" s="5">
        <f>过饱和度!N692</f>
        <v>2.0742335878913537E+24</v>
      </c>
      <c r="T694" s="5">
        <f t="shared" si="132"/>
        <v>88447.318318898731</v>
      </c>
      <c r="U694" s="5">
        <f t="shared" si="133"/>
        <v>96427.934705652413</v>
      </c>
      <c r="V694" s="5">
        <f t="shared" si="136"/>
        <v>104571.0565169461</v>
      </c>
      <c r="W694" s="87">
        <f t="shared" si="137"/>
        <v>1.1822976490922301</v>
      </c>
      <c r="X694" s="5">
        <f>'In离子浓度 '!M703</f>
        <v>1.3771710330319823E-2</v>
      </c>
      <c r="Y694" s="85">
        <f>过饱和度!Q692</f>
        <v>7.1711090149035515E+74</v>
      </c>
      <c r="Z694" s="85">
        <f t="shared" si="138"/>
        <v>98712.864765419901</v>
      </c>
    </row>
    <row r="695" spans="6:26" x14ac:dyDescent="0.25">
      <c r="F695" s="5">
        <f>过饱和度!D693</f>
        <v>21.693043272809025</v>
      </c>
      <c r="H695" s="5">
        <f>过饱和度!H693</f>
        <v>957266498858592.88</v>
      </c>
      <c r="I695" s="5">
        <f t="shared" si="128"/>
        <v>72365.243578122871</v>
      </c>
      <c r="J695" s="5">
        <f t="shared" si="129"/>
        <v>90861.367248778872</v>
      </c>
      <c r="K695" s="5">
        <f t="shared" si="134"/>
        <v>107425.17778885447</v>
      </c>
      <c r="M695" s="5">
        <f>Gd离子浓度!M704</f>
        <v>2.0913828674176401E-2</v>
      </c>
      <c r="N695" s="5">
        <f>过饱和度!K693</f>
        <v>1.2639875638250188E+25</v>
      </c>
      <c r="O695" s="5">
        <f t="shared" si="130"/>
        <v>89118.2577266023</v>
      </c>
      <c r="P695" s="5">
        <f t="shared" si="131"/>
        <v>96644.093043621338</v>
      </c>
      <c r="Q695" s="87">
        <f t="shared" si="135"/>
        <v>1.0844477384208615</v>
      </c>
      <c r="R695" s="5">
        <f>Nd离子浓度!M704</f>
        <v>6.1013910741157557E-2</v>
      </c>
      <c r="S695" s="5">
        <f>过饱和度!N693</f>
        <v>2.0742478289957036E+24</v>
      </c>
      <c r="T695" s="5">
        <f t="shared" si="132"/>
        <v>88447.320981730678</v>
      </c>
      <c r="U695" s="5">
        <f t="shared" si="133"/>
        <v>96427.935565830092</v>
      </c>
      <c r="V695" s="5">
        <f t="shared" si="136"/>
        <v>104571.056644957</v>
      </c>
      <c r="W695" s="87">
        <f t="shared" si="137"/>
        <v>1.1822976149447961</v>
      </c>
      <c r="X695" s="5">
        <f>'In离子浓度 '!M704</f>
        <v>1.3960345926491952E-2</v>
      </c>
      <c r="Y695" s="85">
        <f>过饱和度!Q693</f>
        <v>7.3690506664759967E+74</v>
      </c>
      <c r="Z695" s="85">
        <f t="shared" si="138"/>
        <v>98713.26870921177</v>
      </c>
    </row>
    <row r="696" spans="6:26" x14ac:dyDescent="0.25">
      <c r="F696" s="5">
        <f>过饱和度!D694</f>
        <v>21.693050759620988</v>
      </c>
      <c r="H696" s="5">
        <f>过饱和度!H694</f>
        <v>996586299734034.5</v>
      </c>
      <c r="I696" s="5">
        <f t="shared" si="128"/>
        <v>72419.795973986489</v>
      </c>
      <c r="J696" s="5">
        <f t="shared" si="129"/>
        <v>90881.656878980939</v>
      </c>
      <c r="K696" s="5">
        <f t="shared" si="134"/>
        <v>107415.25459025314</v>
      </c>
      <c r="M696" s="5">
        <f>Gd离子浓度!M705</f>
        <v>2.1196536327065169E-2</v>
      </c>
      <c r="N696" s="5">
        <f>过饱和度!K694</f>
        <v>1.3336650668515453E+25</v>
      </c>
      <c r="O696" s="5">
        <f t="shared" si="130"/>
        <v>89137.29653140856</v>
      </c>
      <c r="P696" s="5">
        <f t="shared" si="131"/>
        <v>96650.210091633315</v>
      </c>
      <c r="Q696" s="87">
        <f t="shared" si="135"/>
        <v>1.0842847366094113</v>
      </c>
      <c r="R696" s="5">
        <f>Nd离子浓度!M705</f>
        <v>6.1838532745490983E-2</v>
      </c>
      <c r="S696" s="5">
        <f>过饱和度!N694</f>
        <v>2.1885858104337995E+24</v>
      </c>
      <c r="T696" s="5">
        <f t="shared" si="132"/>
        <v>88468.104189083824</v>
      </c>
      <c r="U696" s="5">
        <f t="shared" si="133"/>
        <v>96434.648634293801</v>
      </c>
      <c r="V696" s="5">
        <f t="shared" si="136"/>
        <v>104562.61759445637</v>
      </c>
      <c r="W696" s="87">
        <f t="shared" si="137"/>
        <v>1.1819244749607563</v>
      </c>
      <c r="X696" s="5">
        <f>'In离子浓度 '!M705</f>
        <v>1.396034571098082E-2</v>
      </c>
      <c r="Y696" s="85">
        <f>过饱和度!Q694</f>
        <v>7.9865050560540549E+74</v>
      </c>
      <c r="Z696" s="85">
        <f t="shared" si="138"/>
        <v>98714.461313296837</v>
      </c>
    </row>
    <row r="697" spans="6:26" x14ac:dyDescent="0.25">
      <c r="F697" s="5">
        <f>过饱和度!D695</f>
        <v>21.986192303879093</v>
      </c>
      <c r="H697" s="5">
        <f>过饱和度!H695</f>
        <v>996576034747008</v>
      </c>
      <c r="I697" s="5">
        <f t="shared" si="128"/>
        <v>72419.782034223026</v>
      </c>
      <c r="J697" s="5">
        <f t="shared" si="129"/>
        <v>90881.651695749548</v>
      </c>
      <c r="K697" s="5">
        <f t="shared" si="134"/>
        <v>107415.24601482578</v>
      </c>
      <c r="M697" s="5">
        <f>Gd离子浓度!M706</f>
        <v>2.1196384202905694E-2</v>
      </c>
      <c r="N697" s="5">
        <f>过饱和度!K695</f>
        <v>1.3336673639290195E+25</v>
      </c>
      <c r="O697" s="5">
        <f t="shared" si="130"/>
        <v>89137.297141737974</v>
      </c>
      <c r="P697" s="5">
        <f t="shared" si="131"/>
        <v>96650.210287713562</v>
      </c>
      <c r="Q697" s="87">
        <f t="shared" si="135"/>
        <v>1.0842847313849919</v>
      </c>
      <c r="R697" s="5">
        <f>Nd离子浓度!M706</f>
        <v>6.1838343849417936E-2</v>
      </c>
      <c r="S697" s="5">
        <f>过饱和度!N695</f>
        <v>2.1885986018217769E+24</v>
      </c>
      <c r="T697" s="5">
        <f t="shared" si="132"/>
        <v>88468.106449903935</v>
      </c>
      <c r="U697" s="5">
        <f t="shared" si="133"/>
        <v>96434.649364488374</v>
      </c>
      <c r="V697" s="5">
        <f t="shared" si="136"/>
        <v>104562.61788238016</v>
      </c>
      <c r="W697" s="87">
        <f t="shared" si="137"/>
        <v>1.1819244480109894</v>
      </c>
      <c r="X697" s="5">
        <f>'In离子浓度 '!M706</f>
        <v>1.4148980730934835E-2</v>
      </c>
      <c r="Y697" s="85">
        <f>过饱和度!Q695</f>
        <v>8.2039397946970365E+74</v>
      </c>
      <c r="Z697" s="85">
        <f t="shared" si="138"/>
        <v>98714.859069551108</v>
      </c>
    </row>
    <row r="698" spans="6:26" x14ac:dyDescent="0.25">
      <c r="F698" s="5">
        <f>过饱和度!D696</f>
        <v>21.986199790691057</v>
      </c>
      <c r="H698" s="5">
        <f>过饱和度!H696</f>
        <v>1036957787074640.6</v>
      </c>
      <c r="I698" s="5">
        <f t="shared" si="128"/>
        <v>72473.46578372251</v>
      </c>
      <c r="J698" s="5">
        <f t="shared" si="129"/>
        <v>90901.607756669138</v>
      </c>
      <c r="K698" s="5">
        <f t="shared" si="134"/>
        <v>107405.46697525679</v>
      </c>
      <c r="M698" s="5">
        <f>Gd离子浓度!M707</f>
        <v>2.1479091845546281E-2</v>
      </c>
      <c r="N698" s="5">
        <f>过饱和度!K696</f>
        <v>1.4061867482760527E+25</v>
      </c>
      <c r="O698" s="5">
        <f t="shared" si="130"/>
        <v>89156.036022231492</v>
      </c>
      <c r="P698" s="5">
        <f t="shared" si="131"/>
        <v>96656.23007416648</v>
      </c>
      <c r="Q698" s="87">
        <f t="shared" si="135"/>
        <v>1.0841243553051727</v>
      </c>
      <c r="R698" s="5">
        <f>Nd离子浓度!M707</f>
        <v>6.2662965841024279E-2</v>
      </c>
      <c r="S698" s="5">
        <f>过饱和度!N696</f>
        <v>2.3076001515293005E+24</v>
      </c>
      <c r="T698" s="5">
        <f t="shared" si="132"/>
        <v>88488.560852005772</v>
      </c>
      <c r="U698" s="5">
        <f t="shared" si="133"/>
        <v>96441.255143778864</v>
      </c>
      <c r="V698" s="5">
        <f t="shared" si="136"/>
        <v>104554.31355757093</v>
      </c>
      <c r="W698" s="87">
        <f t="shared" si="137"/>
        <v>1.1815573962428274</v>
      </c>
      <c r="X698" s="5">
        <f>'In离子浓度 '!M707</f>
        <v>1.4148980512511672E-2</v>
      </c>
      <c r="Y698" s="85">
        <f>过饱和度!Q696</f>
        <v>8.8818849055845922E+74</v>
      </c>
      <c r="Z698" s="85">
        <f t="shared" si="138"/>
        <v>98716.033722702385</v>
      </c>
    </row>
    <row r="699" spans="6:26" x14ac:dyDescent="0.25">
      <c r="F699" s="5">
        <f>过饱和度!D697</f>
        <v>22.279341334949162</v>
      </c>
      <c r="H699" s="5">
        <f>过饱和度!H697</f>
        <v>1036946418935138.1</v>
      </c>
      <c r="I699" s="5">
        <f t="shared" si="128"/>
        <v>72473.450987023287</v>
      </c>
      <c r="J699" s="5">
        <f t="shared" si="129"/>
        <v>90901.602257670223</v>
      </c>
      <c r="K699" s="5">
        <f t="shared" si="134"/>
        <v>107405.45866130404</v>
      </c>
      <c r="M699" s="5">
        <f>Gd离子浓度!M708</f>
        <v>2.1478937693530931E-2</v>
      </c>
      <c r="N699" s="5">
        <f>过饱和度!K697</f>
        <v>1.4061877721660427E+25</v>
      </c>
      <c r="O699" s="5">
        <f t="shared" si="130"/>
        <v>89156.036279594002</v>
      </c>
      <c r="P699" s="5">
        <f t="shared" si="131"/>
        <v>96656.230156837002</v>
      </c>
      <c r="Q699" s="87">
        <f t="shared" si="135"/>
        <v>1.084124353102939</v>
      </c>
      <c r="R699" s="5">
        <f>Nd离子浓度!M708</f>
        <v>6.266277442658337E-2</v>
      </c>
      <c r="S699" s="5">
        <f>过饱和度!N697</f>
        <v>2.307611344172745E+24</v>
      </c>
      <c r="T699" s="5">
        <f t="shared" si="132"/>
        <v>88488.562723352487</v>
      </c>
      <c r="U699" s="5">
        <f t="shared" si="133"/>
        <v>96441.255748083888</v>
      </c>
      <c r="V699" s="5">
        <f t="shared" si="136"/>
        <v>104554.31400032654</v>
      </c>
      <c r="W699" s="87">
        <f t="shared" si="137"/>
        <v>1.1815573762589122</v>
      </c>
      <c r="X699" s="5">
        <f>'In离子浓度 '!M708</f>
        <v>1.4337614956249344E-2</v>
      </c>
      <c r="Y699" s="85">
        <f>过饱和度!Q697</f>
        <v>9.1204346632482666E+74</v>
      </c>
      <c r="Z699" s="85">
        <f t="shared" si="138"/>
        <v>98716.425466861416</v>
      </c>
    </row>
    <row r="700" spans="6:26" x14ac:dyDescent="0.25">
      <c r="F700" s="5">
        <f>过饱和度!D698</f>
        <v>22.279348821761126</v>
      </c>
      <c r="H700" s="5">
        <f>过饱和度!H698</f>
        <v>1078404250957481</v>
      </c>
      <c r="I700" s="5">
        <f t="shared" si="128"/>
        <v>72526.291165324801</v>
      </c>
      <c r="J700" s="5">
        <f t="shared" si="129"/>
        <v>90921.234581737837</v>
      </c>
      <c r="K700" s="5">
        <f t="shared" si="134"/>
        <v>107395.81986898379</v>
      </c>
      <c r="M700" s="5">
        <f>Gd离子浓度!M709</f>
        <v>2.1761645325923406E-2</v>
      </c>
      <c r="N700" s="5">
        <f>过饱和度!K698</f>
        <v>1.4816252250513291E+25</v>
      </c>
      <c r="O700" s="5">
        <f t="shared" si="130"/>
        <v>89174.483853361075</v>
      </c>
      <c r="P700" s="5">
        <f t="shared" si="131"/>
        <v>96662.155492579142</v>
      </c>
      <c r="Q700" s="87">
        <f t="shared" si="135"/>
        <v>1.0839665262490426</v>
      </c>
      <c r="R700" s="5">
        <f>Nd离子浓度!M709</f>
        <v>6.3487396405462665E-2</v>
      </c>
      <c r="S700" s="5">
        <f>过饱和度!N698</f>
        <v>2.431401495628227E+24</v>
      </c>
      <c r="T700" s="5">
        <f t="shared" si="132"/>
        <v>88508.697790712904</v>
      </c>
      <c r="U700" s="5">
        <f t="shared" si="133"/>
        <v>96447.757348250161</v>
      </c>
      <c r="V700" s="5">
        <f t="shared" si="136"/>
        <v>104546.14049729329</v>
      </c>
      <c r="W700" s="87">
        <f t="shared" si="137"/>
        <v>1.1811962338944635</v>
      </c>
      <c r="X700" s="5">
        <f>'In离子浓度 '!M709</f>
        <v>1.4337614734914166E-2</v>
      </c>
      <c r="Y700" s="85">
        <f>过饱和度!Q698</f>
        <v>9.8638794592896477E+74</v>
      </c>
      <c r="Z700" s="85">
        <f t="shared" si="138"/>
        <v>98717.582671735901</v>
      </c>
    </row>
    <row r="701" spans="6:26" x14ac:dyDescent="0.25">
      <c r="F701" s="5">
        <f>过饱和度!D699</f>
        <v>22.572490366019231</v>
      </c>
      <c r="H701" s="5">
        <f>过饱和度!H699</f>
        <v>1078391732218875.8</v>
      </c>
      <c r="I701" s="5">
        <f t="shared" si="128"/>
        <v>72526.275539026785</v>
      </c>
      <c r="J701" s="5">
        <f t="shared" si="129"/>
        <v>90921.228777406257</v>
      </c>
      <c r="K701" s="5">
        <f t="shared" si="134"/>
        <v>107395.81180915391</v>
      </c>
      <c r="M701" s="5">
        <f>Gd离子浓度!M710</f>
        <v>2.1761489146066799E-2</v>
      </c>
      <c r="N701" s="5">
        <f>过饱和度!K699</f>
        <v>1.4816248690380374E+25</v>
      </c>
      <c r="O701" s="5">
        <f t="shared" si="130"/>
        <v>89174.483768642705</v>
      </c>
      <c r="P701" s="5">
        <f t="shared" si="131"/>
        <v>96662.155465369695</v>
      </c>
      <c r="Q701" s="87">
        <f t="shared" si="135"/>
        <v>1.0839665269737166</v>
      </c>
      <c r="R701" s="5">
        <f>Nd离子浓度!M710</f>
        <v>6.3487202472661597E-2</v>
      </c>
      <c r="S701" s="5">
        <f>过饱和度!N699</f>
        <v>2.4314109341276085E+24</v>
      </c>
      <c r="T701" s="5">
        <f t="shared" si="132"/>
        <v>88508.699284588016</v>
      </c>
      <c r="U701" s="5">
        <f t="shared" si="133"/>
        <v>96447.75783058285</v>
      </c>
      <c r="V701" s="5">
        <f t="shared" si="136"/>
        <v>104546.14109001898</v>
      </c>
      <c r="W701" s="87">
        <f t="shared" si="137"/>
        <v>1.1811962206547031</v>
      </c>
      <c r="X701" s="5">
        <f>'In离子浓度 '!M710</f>
        <v>1.4526248602437262E-2</v>
      </c>
      <c r="Y701" s="85">
        <f>过饱和度!Q699</f>
        <v>1.0125277010250615E+75</v>
      </c>
      <c r="Z701" s="85">
        <f t="shared" si="138"/>
        <v>98717.968572036203</v>
      </c>
    </row>
    <row r="702" spans="6:26" x14ac:dyDescent="0.25">
      <c r="F702" s="5">
        <f>过饱和度!D700</f>
        <v>22.572497852831194</v>
      </c>
      <c r="H702" s="5">
        <f>过饱和度!H700</f>
        <v>1120939771311148.8</v>
      </c>
      <c r="I702" s="5">
        <f t="shared" si="128"/>
        <v>72578.296182589474</v>
      </c>
      <c r="J702" s="5">
        <f t="shared" si="129"/>
        <v>90940.54678318619</v>
      </c>
      <c r="K702" s="5">
        <f t="shared" si="134"/>
        <v>107386.30950659452</v>
      </c>
      <c r="M702" s="5">
        <f>Gd离子浓度!M711</f>
        <v>2.2044196768211243E-2</v>
      </c>
      <c r="N702" s="5">
        <f>过饱和度!K700</f>
        <v>1.5600575825897175E+25</v>
      </c>
      <c r="O702" s="5">
        <f t="shared" si="130"/>
        <v>89192.648297200765</v>
      </c>
      <c r="P702" s="5">
        <f t="shared" si="131"/>
        <v>96667.989044603863</v>
      </c>
      <c r="Q702" s="87">
        <f t="shared" si="135"/>
        <v>1.0838111760343112</v>
      </c>
      <c r="R702" s="5">
        <f>Nd离子浓度!M711</f>
        <v>6.4311824438813892E-2</v>
      </c>
      <c r="S702" s="5">
        <f>过饱和度!N700</f>
        <v>2.5601163703877824E+24</v>
      </c>
      <c r="T702" s="5">
        <f t="shared" si="132"/>
        <v>88528.524095728702</v>
      </c>
      <c r="U702" s="5">
        <f t="shared" si="133"/>
        <v>96454.158232330024</v>
      </c>
      <c r="V702" s="5">
        <f t="shared" si="136"/>
        <v>104538.09466718114</v>
      </c>
      <c r="W702" s="87">
        <f t="shared" si="137"/>
        <v>1.1808408163920228</v>
      </c>
      <c r="X702" s="5">
        <f>'In离子浓度 '!M711</f>
        <v>1.4526248378190073E-2</v>
      </c>
      <c r="Y702" s="85">
        <f>过饱和度!Q700</f>
        <v>1.093957131120855E+75</v>
      </c>
      <c r="Z702" s="85">
        <f t="shared" si="138"/>
        <v>98719.108810894468</v>
      </c>
    </row>
    <row r="703" spans="6:26" x14ac:dyDescent="0.25">
      <c r="F703" s="5">
        <f>过饱和度!D701</f>
        <v>22.8656393970893</v>
      </c>
      <c r="H703" s="5">
        <f>过饱和度!H701</f>
        <v>1120926053671013.4</v>
      </c>
      <c r="I703" s="5">
        <f t="shared" si="128"/>
        <v>72578.279752860442</v>
      </c>
      <c r="J703" s="5">
        <f t="shared" si="129"/>
        <v>90940.5406835006</v>
      </c>
      <c r="K703" s="5">
        <f t="shared" si="134"/>
        <v>107386.30169383118</v>
      </c>
      <c r="M703" s="5">
        <f>Gd离子浓度!M712</f>
        <v>2.2044038560528018E-2</v>
      </c>
      <c r="N703" s="5">
        <f>过饱和度!K701</f>
        <v>1.5600557356876149E+25</v>
      </c>
      <c r="O703" s="5">
        <f t="shared" si="130"/>
        <v>89192.647880827688</v>
      </c>
      <c r="P703" s="5">
        <f t="shared" si="131"/>
        <v>96667.988910894303</v>
      </c>
      <c r="Q703" s="87">
        <f t="shared" si="135"/>
        <v>1.083811179594697</v>
      </c>
      <c r="R703" s="5">
        <f>Nd离子浓度!M712</f>
        <v>6.4311627987660422E-2</v>
      </c>
      <c r="S703" s="5">
        <f>过饱和度!N701</f>
        <v>2.560123892857338E+24</v>
      </c>
      <c r="T703" s="5">
        <f t="shared" si="132"/>
        <v>88528.525223626741</v>
      </c>
      <c r="U703" s="5">
        <f t="shared" si="133"/>
        <v>96454.158596441019</v>
      </c>
      <c r="V703" s="5">
        <f t="shared" si="136"/>
        <v>104538.09540522272</v>
      </c>
      <c r="W703" s="87">
        <f t="shared" si="137"/>
        <v>1.1808408096842813</v>
      </c>
      <c r="X703" s="5">
        <f>'In离子浓度 '!M712</f>
        <v>1.4714881669500367E-2</v>
      </c>
      <c r="Y703" s="85">
        <f>过饱和度!Q701</f>
        <v>1.1225666242147245E+75</v>
      </c>
      <c r="Z703" s="85">
        <f t="shared" si="138"/>
        <v>98719.489028751879</v>
      </c>
    </row>
    <row r="704" spans="6:26" x14ac:dyDescent="0.25">
      <c r="F704" s="5">
        <f>过饱和度!D702</f>
        <v>22.865646883901263</v>
      </c>
      <c r="H704" s="5">
        <f>过饱和度!H702</f>
        <v>1164578426341179.5</v>
      </c>
      <c r="I704" s="5">
        <f t="shared" si="128"/>
        <v>72629.503915157242</v>
      </c>
      <c r="J704" s="5">
        <f t="shared" si="129"/>
        <v>90959.553398186632</v>
      </c>
      <c r="K704" s="5">
        <f t="shared" si="134"/>
        <v>107376.93226990057</v>
      </c>
      <c r="M704" s="5">
        <f>Gd离子浓度!M713</f>
        <v>2.2326746172424503E-2</v>
      </c>
      <c r="N704" s="5">
        <f>过饱和度!K702</f>
        <v>1.6415619068316176E+25</v>
      </c>
      <c r="O704" s="5">
        <f t="shared" si="130"/>
        <v>89210.537288698149</v>
      </c>
      <c r="P704" s="5">
        <f t="shared" si="131"/>
        <v>96673.733317447739</v>
      </c>
      <c r="Q704" s="87">
        <f t="shared" si="135"/>
        <v>1.0836582342800785</v>
      </c>
      <c r="R704" s="5">
        <f>Nd离子浓度!M713</f>
        <v>6.5136249941085744E-2</v>
      </c>
      <c r="S704" s="5">
        <f>过饱和度!N702</f>
        <v>2.6938729463826441E+24</v>
      </c>
      <c r="T704" s="5">
        <f t="shared" si="132"/>
        <v>88548.048486106112</v>
      </c>
      <c r="U704" s="5">
        <f t="shared" si="133"/>
        <v>96460.460658094788</v>
      </c>
      <c r="V704" s="5">
        <f t="shared" si="136"/>
        <v>104530.17247459397</v>
      </c>
      <c r="W704" s="87">
        <f t="shared" si="137"/>
        <v>1.1804909793240173</v>
      </c>
      <c r="X704" s="5">
        <f>'In离子浓度 '!M713</f>
        <v>1.471488144234118E-2</v>
      </c>
      <c r="Y704" s="85">
        <f>过饱和度!Q702</f>
        <v>1.2116519021215631E+75</v>
      </c>
      <c r="Z704" s="85">
        <f t="shared" si="138"/>
        <v>98720.612764535326</v>
      </c>
    </row>
    <row r="705" spans="6:26" x14ac:dyDescent="0.25">
      <c r="F705" s="5">
        <f>过饱和度!D703</f>
        <v>23.158788428159369</v>
      </c>
      <c r="H705" s="5">
        <f>过饱和度!H703</f>
        <v>1164563460641388</v>
      </c>
      <c r="I705" s="5">
        <f t="shared" si="128"/>
        <v>72629.486707059303</v>
      </c>
      <c r="J705" s="5">
        <f t="shared" si="129"/>
        <v>90959.547012694558</v>
      </c>
      <c r="K705" s="5">
        <f t="shared" si="134"/>
        <v>107376.92469742706</v>
      </c>
      <c r="M705" s="5">
        <f>Gd离子浓度!M714</f>
        <v>2.2326585936929284E-2</v>
      </c>
      <c r="N705" s="5">
        <f>过饱和度!K703</f>
        <v>1.6415584537113613E+25</v>
      </c>
      <c r="O705" s="5">
        <f t="shared" si="130"/>
        <v>89210.536550661607</v>
      </c>
      <c r="P705" s="5">
        <f t="shared" si="131"/>
        <v>96673.733080476071</v>
      </c>
      <c r="Q705" s="87">
        <f t="shared" si="135"/>
        <v>1.0836582405888369</v>
      </c>
      <c r="R705" s="5">
        <f>Nd离子浓度!M714</f>
        <v>6.5136050971587561E-2</v>
      </c>
      <c r="S705" s="5">
        <f>过饱和度!N703</f>
        <v>2.6938783843355259E+24</v>
      </c>
      <c r="T705" s="5">
        <f t="shared" si="132"/>
        <v>88548.0492590418</v>
      </c>
      <c r="U705" s="5">
        <f t="shared" si="133"/>
        <v>96460.460907577188</v>
      </c>
      <c r="V705" s="5">
        <f t="shared" si="136"/>
        <v>104530.17335349337</v>
      </c>
      <c r="W705" s="87">
        <f t="shared" si="137"/>
        <v>1.1804909789451925</v>
      </c>
      <c r="X705" s="5">
        <f>'In离子浓度 '!M714</f>
        <v>1.4903514157440437E-2</v>
      </c>
      <c r="Y705" s="85">
        <f>过饱和度!Q703</f>
        <v>1.2429283938578368E+75</v>
      </c>
      <c r="Z705" s="85">
        <f t="shared" si="138"/>
        <v>98720.987454904913</v>
      </c>
    </row>
    <row r="706" spans="6:26" x14ac:dyDescent="0.25">
      <c r="F706" s="5">
        <f>过饱和度!D704</f>
        <v>23.158795914971332</v>
      </c>
      <c r="H706" s="5">
        <f>过饱和度!H704</f>
        <v>1209334292530197</v>
      </c>
      <c r="I706" s="5">
        <f t="shared" si="128"/>
        <v>72679.936510645231</v>
      </c>
      <c r="J706" s="5">
        <f t="shared" si="129"/>
        <v>90978.263093114379</v>
      </c>
      <c r="K706" s="5">
        <f t="shared" si="134"/>
        <v>107367.68467991093</v>
      </c>
      <c r="M706" s="5">
        <f>Gd离子浓度!M715</f>
        <v>2.2609293538577876E-2</v>
      </c>
      <c r="N706" s="5">
        <f>过饱和度!K704</f>
        <v>1.7262172840588139E+25</v>
      </c>
      <c r="O706" s="5">
        <f t="shared" si="130"/>
        <v>89228.158443193373</v>
      </c>
      <c r="P706" s="5">
        <f t="shared" si="131"/>
        <v>96679.390793658633</v>
      </c>
      <c r="Q706" s="87">
        <f t="shared" si="135"/>
        <v>1.0835076334698652</v>
      </c>
      <c r="R706" s="5">
        <f>Nd离子浓度!M715</f>
        <v>6.5960672912285939E-2</v>
      </c>
      <c r="S706" s="5">
        <f>过饱和度!N704</f>
        <v>2.8328010368156429E+24</v>
      </c>
      <c r="T706" s="5">
        <f t="shared" si="132"/>
        <v>88567.279329101584</v>
      </c>
      <c r="U706" s="5">
        <f t="shared" si="133"/>
        <v>96466.667371590287</v>
      </c>
      <c r="V706" s="5">
        <f t="shared" si="136"/>
        <v>104522.37047251646</v>
      </c>
      <c r="W706" s="87">
        <f t="shared" si="137"/>
        <v>1.1801465650099554</v>
      </c>
      <c r="X706" s="5">
        <f>'In离子浓度 '!M715</f>
        <v>1.4903513927369261E-2</v>
      </c>
      <c r="Y706" s="85">
        <f>过饱和度!Q704</f>
        <v>1.3402782345984257E+75</v>
      </c>
      <c r="Z706" s="85">
        <f t="shared" si="138"/>
        <v>98722.095132243514</v>
      </c>
    </row>
    <row r="707" spans="6:26" x14ac:dyDescent="0.25">
      <c r="F707" s="5">
        <f>过饱和度!D705</f>
        <v>23.451937459229438</v>
      </c>
      <c r="H707" s="5">
        <f>过饱和度!H705</f>
        <v>1209318028757029</v>
      </c>
      <c r="I707" s="5">
        <f t="shared" si="128"/>
        <v>72679.918548194284</v>
      </c>
      <c r="J707" s="5">
        <f t="shared" si="129"/>
        <v>90978.256430955924</v>
      </c>
      <c r="K707" s="5">
        <f t="shared" si="134"/>
        <v>107367.677341216</v>
      </c>
      <c r="M707" s="5">
        <f>Gd离子浓度!M716</f>
        <v>2.2609131275285289E-2</v>
      </c>
      <c r="N707" s="5">
        <f>过饱和度!K705</f>
        <v>1.7262121049731855E+25</v>
      </c>
      <c r="O707" s="5">
        <f t="shared" si="130"/>
        <v>89228.157393072877</v>
      </c>
      <c r="P707" s="5">
        <f t="shared" si="131"/>
        <v>96679.390456528694</v>
      </c>
      <c r="Q707" s="87">
        <f t="shared" si="135"/>
        <v>1.0835076424433066</v>
      </c>
      <c r="R707" s="5">
        <f>Nd离子浓度!M716</f>
        <v>6.5960471424450842E-2</v>
      </c>
      <c r="S707" s="5">
        <f>过饱和度!N705</f>
        <v>2.8328042150490968E+24</v>
      </c>
      <c r="T707" s="5">
        <f t="shared" si="132"/>
        <v>88567.279757635391</v>
      </c>
      <c r="U707" s="5">
        <f t="shared" si="133"/>
        <v>96466.667509888095</v>
      </c>
      <c r="V707" s="5">
        <f t="shared" si="136"/>
        <v>104522.37148800117</v>
      </c>
      <c r="W707" s="87">
        <f t="shared" si="137"/>
        <v>1.1801465707654897</v>
      </c>
      <c r="X707" s="5">
        <f>'In离子浓度 '!M716</f>
        <v>1.5092146066259245E-2</v>
      </c>
      <c r="Y707" s="85">
        <f>过饱和度!Q705</f>
        <v>1.3744319326790051E+75</v>
      </c>
      <c r="Z707" s="85">
        <f t="shared" si="138"/>
        <v>98722.464443956298</v>
      </c>
    </row>
    <row r="708" spans="6:26" x14ac:dyDescent="0.25">
      <c r="F708" s="5">
        <f>过饱和度!D706</f>
        <v>23.451944946041401</v>
      </c>
      <c r="H708" s="5">
        <f>过饱和度!H706</f>
        <v>1255221444638058.5</v>
      </c>
      <c r="I708" s="5">
        <f t="shared" si="128"/>
        <v>72729.615233404038</v>
      </c>
      <c r="J708" s="5">
        <f t="shared" si="129"/>
        <v>90996.684183200399</v>
      </c>
      <c r="K708" s="5">
        <f t="shared" si="134"/>
        <v>107358.56338984372</v>
      </c>
      <c r="M708" s="5">
        <f>Gd离子浓度!M717</f>
        <v>2.2891838866686075E-2</v>
      </c>
      <c r="N708" s="5">
        <f>过饱和度!K706</f>
        <v>1.8141038007078251E+25</v>
      </c>
      <c r="O708" s="5">
        <f t="shared" si="130"/>
        <v>89245.519073113246</v>
      </c>
      <c r="P708" s="5">
        <f t="shared" si="131"/>
        <v>96684.96385661095</v>
      </c>
      <c r="Q708" s="87">
        <f t="shared" si="135"/>
        <v>1.0833593088007369</v>
      </c>
      <c r="R708" s="5">
        <f>Nd离子浓度!M717</f>
        <v>6.6785093352422373E-2</v>
      </c>
      <c r="S708" s="5">
        <f>过饱和度!N706</f>
        <v>2.9770320972284714E+24</v>
      </c>
      <c r="T708" s="5">
        <f t="shared" si="132"/>
        <v>88586.224658574953</v>
      </c>
      <c r="U708" s="5">
        <f t="shared" si="133"/>
        <v>96472.781008923906</v>
      </c>
      <c r="V708" s="5">
        <f t="shared" si="136"/>
        <v>104514.68535191266</v>
      </c>
      <c r="W708" s="87">
        <f t="shared" si="137"/>
        <v>1.1798074221441139</v>
      </c>
      <c r="X708" s="5">
        <f>'In离子浓度 '!M717</f>
        <v>1.5092145833276083E-2</v>
      </c>
      <c r="Y708" s="85">
        <f>过饱和度!Q706</f>
        <v>1.4806948458385221E+75</v>
      </c>
      <c r="Z708" s="85">
        <f t="shared" si="138"/>
        <v>98723.55649011166</v>
      </c>
    </row>
    <row r="709" spans="6:26" x14ac:dyDescent="0.25">
      <c r="F709" s="5">
        <f>过饱和度!D707</f>
        <v>23.745086490299506</v>
      </c>
      <c r="H709" s="5">
        <f>过饱和度!H707</f>
        <v>1255203831922305.8</v>
      </c>
      <c r="I709" s="5">
        <f t="shared" si="128"/>
        <v>72729.596539625229</v>
      </c>
      <c r="J709" s="5">
        <f t="shared" si="129"/>
        <v>90996.67725313011</v>
      </c>
      <c r="K709" s="5">
        <f t="shared" si="134"/>
        <v>107358.55627866797</v>
      </c>
      <c r="M709" s="5">
        <f>Gd离子浓度!M718</f>
        <v>2.2891674575610747E-2</v>
      </c>
      <c r="N709" s="5">
        <f>过饱和度!K707</f>
        <v>1.8140967714176798E+25</v>
      </c>
      <c r="O709" s="5">
        <f t="shared" si="130"/>
        <v>89245.517720098258</v>
      </c>
      <c r="P709" s="5">
        <f t="shared" si="131"/>
        <v>96684.963422299435</v>
      </c>
      <c r="Q709" s="87">
        <f t="shared" si="135"/>
        <v>1.0833593203586269</v>
      </c>
      <c r="R709" s="5">
        <f>Nd离子浓度!M718</f>
        <v>6.6784889346258064E-2</v>
      </c>
      <c r="S709" s="5">
        <f>过饱和度!N707</f>
        <v>2.9770328337090219E+24</v>
      </c>
      <c r="T709" s="5">
        <f t="shared" si="132"/>
        <v>88586.224752837137</v>
      </c>
      <c r="U709" s="5">
        <f t="shared" si="133"/>
        <v>96472.781039339927</v>
      </c>
      <c r="V709" s="5">
        <f t="shared" si="136"/>
        <v>104514.68649988594</v>
      </c>
      <c r="W709" s="87">
        <f t="shared" si="137"/>
        <v>1.1798074338475368</v>
      </c>
      <c r="X709" s="5">
        <f>'In离子浓度 '!M718</f>
        <v>1.5280777395958574E-2</v>
      </c>
      <c r="Y709" s="85">
        <f>过饱和度!Q707</f>
        <v>1.5179495750713845E+75</v>
      </c>
      <c r="Z709" s="85">
        <f t="shared" si="138"/>
        <v>98723.920566189743</v>
      </c>
    </row>
    <row r="710" spans="6:26" x14ac:dyDescent="0.25">
      <c r="F710" s="5">
        <f>过饱和度!D708</f>
        <v>23.74509397711147</v>
      </c>
      <c r="H710" s="5">
        <f>过饱和度!H708</f>
        <v>1302253955702000</v>
      </c>
      <c r="I710" s="5">
        <f t="shared" si="128"/>
        <v>72778.560510157113</v>
      </c>
      <c r="J710" s="5">
        <f t="shared" si="129"/>
        <v>91014.824650913288</v>
      </c>
      <c r="K710" s="5">
        <f t="shared" si="134"/>
        <v>107349.56517856874</v>
      </c>
      <c r="M710" s="5">
        <f>Gd离子浓度!M719</f>
        <v>2.317438215676379E-2</v>
      </c>
      <c r="N710" s="5">
        <f>过饱和度!K708</f>
        <v>1.9053025431832724E+25</v>
      </c>
      <c r="O710" s="5">
        <f t="shared" si="130"/>
        <v>89262.62620359876</v>
      </c>
      <c r="P710" s="5">
        <f t="shared" si="131"/>
        <v>96690.454795639831</v>
      </c>
      <c r="Q710" s="87">
        <f t="shared" si="135"/>
        <v>1.0832131980421342</v>
      </c>
      <c r="R710" s="5">
        <f>Nd离子浓度!M719</f>
        <v>6.7609511261502719E-2</v>
      </c>
      <c r="S710" s="5">
        <f>过饱和度!N708</f>
        <v>3.1266992252124072E+24</v>
      </c>
      <c r="T710" s="5">
        <f t="shared" si="132"/>
        <v>88604.89219221285</v>
      </c>
      <c r="U710" s="5">
        <f t="shared" si="133"/>
        <v>96478.804101965987</v>
      </c>
      <c r="V710" s="5">
        <f t="shared" si="136"/>
        <v>104507.11393457116</v>
      </c>
      <c r="W710" s="87">
        <f t="shared" si="137"/>
        <v>1.1794734054623215</v>
      </c>
      <c r="X710" s="5">
        <f>'In离子浓度 '!M719</f>
        <v>1.5280777160063437E-2</v>
      </c>
      <c r="Y710" s="85">
        <f>过饱和度!Q708</f>
        <v>1.6338159180696591E+75</v>
      </c>
      <c r="Z710" s="85">
        <f t="shared" si="138"/>
        <v>98724.997391938712</v>
      </c>
    </row>
    <row r="711" spans="6:26" x14ac:dyDescent="0.25">
      <c r="F711" s="5">
        <f>过饱和度!D709</f>
        <v>24.038235521369575</v>
      </c>
      <c r="H711" s="5">
        <f>过饱和度!H709</f>
        <v>1302234942319071</v>
      </c>
      <c r="I711" s="5">
        <f t="shared" si="128"/>
        <v>72778.541107136829</v>
      </c>
      <c r="J711" s="5">
        <f t="shared" si="129"/>
        <v>91014.817461320781</v>
      </c>
      <c r="K711" s="5">
        <f t="shared" si="134"/>
        <v>107349.55828889197</v>
      </c>
      <c r="M711" s="5">
        <f>Gd离子浓度!M720</f>
        <v>2.3174215837920346E-2</v>
      </c>
      <c r="N711" s="5">
        <f>过饱和度!K709</f>
        <v>1.905293534883509E+25</v>
      </c>
      <c r="O711" s="5">
        <f t="shared" si="130"/>
        <v>89262.624556508992</v>
      </c>
      <c r="P711" s="5">
        <f t="shared" si="131"/>
        <v>96690.454267002962</v>
      </c>
      <c r="Q711" s="87">
        <f t="shared" si="135"/>
        <v>1.0832132121075118</v>
      </c>
      <c r="R711" s="5">
        <f>Nd离子浓度!M720</f>
        <v>6.7609304737016915E-2</v>
      </c>
      <c r="S711" s="5">
        <f>过饱和度!N709</f>
        <v>3.1266973309610838E+24</v>
      </c>
      <c r="T711" s="5">
        <f t="shared" si="132"/>
        <v>88604.891961925852</v>
      </c>
      <c r="U711" s="5">
        <f t="shared" si="133"/>
        <v>96478.804027669234</v>
      </c>
      <c r="V711" s="5">
        <f t="shared" si="136"/>
        <v>104507.11521110273</v>
      </c>
      <c r="W711" s="87">
        <f t="shared" si="137"/>
        <v>1.1794734229348214</v>
      </c>
      <c r="X711" s="5">
        <f>'In离子浓度 '!M720</f>
        <v>1.5469408146540195E-2</v>
      </c>
      <c r="Y711" s="85">
        <f>过饱和度!Q709</f>
        <v>1.6744098160170742E+75</v>
      </c>
      <c r="Z711" s="85">
        <f t="shared" si="138"/>
        <v>98725.356369890476</v>
      </c>
    </row>
    <row r="712" spans="6:26" x14ac:dyDescent="0.25">
      <c r="F712" s="5">
        <f>过饱和度!D710</f>
        <v>24.038243008181539</v>
      </c>
      <c r="H712" s="5">
        <f>过饱和度!H710</f>
        <v>1350445897036786</v>
      </c>
      <c r="I712" s="5">
        <f t="shared" si="128"/>
        <v>72826.79197275707</v>
      </c>
      <c r="J712" s="5">
        <f t="shared" si="129"/>
        <v>91032.69216316723</v>
      </c>
      <c r="K712" s="5">
        <f t="shared" si="134"/>
        <v>107340.68694444955</v>
      </c>
      <c r="M712" s="5">
        <f>Gd离子浓度!M721</f>
        <v>2.3456923408825724E-2</v>
      </c>
      <c r="N712" s="5">
        <f>过饱和度!K710</f>
        <v>1.9998955976712907E+25</v>
      </c>
      <c r="O712" s="5">
        <f t="shared" si="130"/>
        <v>89279.486587146443</v>
      </c>
      <c r="P712" s="5">
        <f t="shared" si="131"/>
        <v>96695.865810850417</v>
      </c>
      <c r="Q712" s="87">
        <f t="shared" si="135"/>
        <v>1.0830692414036767</v>
      </c>
      <c r="R712" s="5">
        <f>Nd离子浓度!M721</f>
        <v>6.8433926639534751E-2</v>
      </c>
      <c r="S712" s="5">
        <f>过饱和度!N710</f>
        <v>3.2819371601191181E+24</v>
      </c>
      <c r="T712" s="5">
        <f t="shared" si="132"/>
        <v>88623.289347663784</v>
      </c>
      <c r="U712" s="5">
        <f t="shared" si="133"/>
        <v>96484.739083689681</v>
      </c>
      <c r="V712" s="5">
        <f t="shared" si="136"/>
        <v>104499.65316640346</v>
      </c>
      <c r="W712" s="87">
        <f t="shared" si="137"/>
        <v>1.1791443754300031</v>
      </c>
      <c r="X712" s="5">
        <f>'In离子浓度 '!M721</f>
        <v>1.5469407907733096E-2</v>
      </c>
      <c r="Y712" s="85">
        <f>过饱和度!Q710</f>
        <v>1.8006139257318006E+75</v>
      </c>
      <c r="Z712" s="85">
        <f t="shared" si="138"/>
        <v>98726.418370353669</v>
      </c>
    </row>
    <row r="713" spans="6:26" x14ac:dyDescent="0.25">
      <c r="F713" s="5">
        <f>过饱和度!D711</f>
        <v>24.331384552439644</v>
      </c>
      <c r="H713" s="5">
        <f>过饱和度!H711</f>
        <v>1350425430406809</v>
      </c>
      <c r="I713" s="5">
        <f t="shared" ref="I713:I776" si="139">$D$6*EXP(-16*3.1415*($D$3)^3*$D$4^2/(3*$D$2^3*$D$5^3*(LN($H713))^2))</f>
        <v>72826.771881691515</v>
      </c>
      <c r="J713" s="5">
        <f t="shared" ref="J713:J776" si="140">$D$6*EXP(-16*3.1415*(2/3*$D$3)^3*$D$4^2/(3*$D$2^3*$D$5^3*(LN($H713))^2))</f>
        <v>91032.684722096339</v>
      </c>
      <c r="K713" s="5">
        <f t="shared" si="134"/>
        <v>107340.68027047905</v>
      </c>
      <c r="M713" s="5">
        <f>Gd离子浓度!M722</f>
        <v>2.3456755062228794E-2</v>
      </c>
      <c r="N713" s="5">
        <f>过饱和度!K711</f>
        <v>1.9998844769168205E+25</v>
      </c>
      <c r="O713" s="5">
        <f t="shared" ref="O713:O776" si="141">$D$6*EXP(-16*3.1415*$D$3^3*$D$4^2/(3*$D$2^3*$D$5^3*(LN($N713))^2))</f>
        <v>89279.484654450906</v>
      </c>
      <c r="P713" s="5">
        <f t="shared" ref="P713:P776" si="142">$D$6*EXP(-16*3.1415*(2/3*$D$3)^3*$D$4^2/(3*$D$2^3*$D$5^3*(LN($N713))^2))</f>
        <v>96695.865190630226</v>
      </c>
      <c r="Q713" s="87">
        <f t="shared" si="135"/>
        <v>1.0830692579026842</v>
      </c>
      <c r="R713" s="5">
        <f>Nd离子浓度!M722</f>
        <v>6.8433717596735194E-2</v>
      </c>
      <c r="S713" s="5">
        <f>过饱和度!N711</f>
        <v>3.2819324390966766E+24</v>
      </c>
      <c r="T713" s="5">
        <f t="shared" ref="T713:T776" si="143">$D$6*EXP(-16*3.1415*$D$3^3*$D$4^2/(3*$D$2^3*$D$5^3*(LN($S713))^2))</f>
        <v>88623.288802163166</v>
      </c>
      <c r="U713" s="5">
        <f t="shared" ref="U713:U776" si="144">$D$6*EXP(-16*3.1415*(2/3*$D$3)^3*$D$4^2/(3*$D$2^3*$D$5^3*(LN($S713))^2))</f>
        <v>96484.738907722291</v>
      </c>
      <c r="V713" s="5">
        <f t="shared" si="136"/>
        <v>104499.65456772102</v>
      </c>
      <c r="W713" s="87">
        <f t="shared" si="137"/>
        <v>1.1791443985000287</v>
      </c>
      <c r="X713" s="5">
        <f>'In离子浓度 '!M722</f>
        <v>1.5658038318005895E-2</v>
      </c>
      <c r="Y713" s="85">
        <f>过饱和度!Q711</f>
        <v>1.8448001645968972E+75</v>
      </c>
      <c r="Z713" s="85">
        <f t="shared" si="138"/>
        <v>98726.772382450741</v>
      </c>
    </row>
    <row r="714" spans="6:26" x14ac:dyDescent="0.25">
      <c r="F714" s="5">
        <f>过饱和度!D712</f>
        <v>24.331392039251607</v>
      </c>
      <c r="H714" s="5">
        <f>过饱和度!H712</f>
        <v>1399811338234854</v>
      </c>
      <c r="I714" s="5">
        <f t="shared" si="139"/>
        <v>72874.328498273593</v>
      </c>
      <c r="J714" s="5">
        <f t="shared" si="140"/>
        <v>91050.294087443748</v>
      </c>
      <c r="K714" s="5">
        <f t="shared" ref="K714:K747" si="145">J714*W714</f>
        <v>107331.92569955651</v>
      </c>
      <c r="M714" s="5">
        <f>Gd离子浓度!M723</f>
        <v>2.3739462622886575E-2</v>
      </c>
      <c r="N714" s="5">
        <f>过饱和度!K712</f>
        <v>2.097966049952933E+25</v>
      </c>
      <c r="O714" s="5">
        <f t="shared" si="141"/>
        <v>89296.106717336705</v>
      </c>
      <c r="P714" s="5">
        <f t="shared" si="142"/>
        <v>96701.199017626452</v>
      </c>
      <c r="Q714" s="87">
        <f t="shared" ref="Q714:Q747" si="146">P714/O714</f>
        <v>1.0829273814112665</v>
      </c>
      <c r="R714" s="5">
        <f>Nd离子浓度!M723</f>
        <v>6.9258339486526252E-2</v>
      </c>
      <c r="S714" s="5">
        <f>过饱和度!N712</f>
        <v>3.4428822827714519E+24</v>
      </c>
      <c r="T714" s="5">
        <f t="shared" si="143"/>
        <v>88641.423257666072</v>
      </c>
      <c r="U714" s="5">
        <f t="shared" si="144"/>
        <v>96490.588293176523</v>
      </c>
      <c r="V714" s="5">
        <f t="shared" ref="V714:V747" si="147">U714*Q714</f>
        <v>104492.30011116226</v>
      </c>
      <c r="W714" s="87">
        <f t="shared" ref="W714:W747" si="148">V714/T714</f>
        <v>1.178820197949894</v>
      </c>
      <c r="X714" s="5">
        <f>'In离子浓度 '!M723</f>
        <v>1.5658038076286841E-2</v>
      </c>
      <c r="Y714" s="85">
        <f>过饱和度!Q712</f>
        <v>1.9821225692998257E+75</v>
      </c>
      <c r="Z714" s="85">
        <f t="shared" si="138"/>
        <v>98727.819937869848</v>
      </c>
    </row>
    <row r="715" spans="6:26" x14ac:dyDescent="0.25">
      <c r="F715" s="5">
        <f>过饱和度!D713</f>
        <v>24.624533583509713</v>
      </c>
      <c r="H715" s="5">
        <f>过饱和度!H713</f>
        <v>1399789364922782</v>
      </c>
      <c r="I715" s="5">
        <f t="shared" si="139"/>
        <v>72874.30773951445</v>
      </c>
      <c r="J715" s="5">
        <f t="shared" si="140"/>
        <v>91050.286402610596</v>
      </c>
      <c r="K715" s="5">
        <f t="shared" si="145"/>
        <v>107331.91923571566</v>
      </c>
      <c r="M715" s="5">
        <f>Gd离子浓度!M724</f>
        <v>2.3739292248550779E-2</v>
      </c>
      <c r="N715" s="5">
        <f>过饱和度!K713</f>
        <v>2.0979526785846774E+25</v>
      </c>
      <c r="O715" s="5">
        <f t="shared" si="141"/>
        <v>89296.104507171549</v>
      </c>
      <c r="P715" s="5">
        <f t="shared" si="142"/>
        <v>96701.198308456544</v>
      </c>
      <c r="Q715" s="87">
        <f t="shared" si="146"/>
        <v>1.0829274002729903</v>
      </c>
      <c r="R715" s="5">
        <f>Nd离子浓度!M724</f>
        <v>6.9258127925420687E-2</v>
      </c>
      <c r="S715" s="5">
        <f>过饱和度!N713</f>
        <v>3.4428745317636343E+24</v>
      </c>
      <c r="T715" s="5">
        <f t="shared" si="143"/>
        <v>88641.422405920297</v>
      </c>
      <c r="U715" s="5">
        <f t="shared" si="144"/>
        <v>96490.588018460214</v>
      </c>
      <c r="V715" s="5">
        <f t="shared" si="147"/>
        <v>104492.30163364326</v>
      </c>
      <c r="W715" s="87">
        <f t="shared" si="148"/>
        <v>1.1788202264527774</v>
      </c>
      <c r="X715" s="5">
        <f>'In离子浓度 '!M724</f>
        <v>1.5846667910357444E-2</v>
      </c>
      <c r="Y715" s="85">
        <f>过饱和度!Q713</f>
        <v>2.0301701046980932E+75</v>
      </c>
      <c r="Z715" s="85">
        <f t="shared" si="138"/>
        <v>98728.169111406838</v>
      </c>
    </row>
    <row r="716" spans="6:26" x14ac:dyDescent="0.25">
      <c r="F716" s="5">
        <f>过饱和度!D714</f>
        <v>24.624541070321676</v>
      </c>
      <c r="H716" s="5">
        <f>过饱和度!H714</f>
        <v>1450364347166458.8</v>
      </c>
      <c r="I716" s="5">
        <f t="shared" si="139"/>
        <v>72921.188246609017</v>
      </c>
      <c r="J716" s="5">
        <f t="shared" si="140"/>
        <v>91067.637506908228</v>
      </c>
      <c r="K716" s="5">
        <f t="shared" si="145"/>
        <v>107323.2785642238</v>
      </c>
      <c r="M716" s="5">
        <f>Gd离子浓度!M725</f>
        <v>2.4021999798961052E-2</v>
      </c>
      <c r="N716" s="5">
        <f>过饱和度!K714</f>
        <v>2.1995979852176184E+25</v>
      </c>
      <c r="O716" s="5">
        <f t="shared" si="141"/>
        <v>89312.492841716477</v>
      </c>
      <c r="P716" s="5">
        <f t="shared" si="142"/>
        <v>96706.456450860147</v>
      </c>
      <c r="Q716" s="87">
        <f t="shared" si="146"/>
        <v>1.0827875627908805</v>
      </c>
      <c r="R716" s="5">
        <f>Nd离子浓度!M725</f>
        <v>7.0082749802484995E-2</v>
      </c>
      <c r="S716" s="5">
        <f>过饱和度!N714</f>
        <v>3.6096726151742785E+24</v>
      </c>
      <c r="T716" s="5">
        <f t="shared" si="143"/>
        <v>88659.300784242791</v>
      </c>
      <c r="U716" s="5">
        <f t="shared" si="144"/>
        <v>96496.353980312109</v>
      </c>
      <c r="V716" s="5">
        <f t="shared" si="147"/>
        <v>104485.05194454824</v>
      </c>
      <c r="W716" s="87">
        <f t="shared" si="148"/>
        <v>1.1785007440879582</v>
      </c>
      <c r="X716" s="5">
        <f>'In离子浓度 '!M725</f>
        <v>1.5846667665726448E-2</v>
      </c>
      <c r="Y716" s="85">
        <f>过饱和度!Q714</f>
        <v>2.1794398182901321E+75</v>
      </c>
      <c r="Z716" s="85">
        <f t="shared" si="138"/>
        <v>98729.202587874723</v>
      </c>
    </row>
    <row r="717" spans="6:26" x14ac:dyDescent="0.25">
      <c r="F717" s="5">
        <f>过饱和度!D715</f>
        <v>24.917682614579782</v>
      </c>
      <c r="H717" s="5">
        <f>过饱和度!H715</f>
        <v>1450340812882176</v>
      </c>
      <c r="I717" s="5">
        <f t="shared" si="139"/>
        <v>72921.166839706115</v>
      </c>
      <c r="J717" s="5">
        <f t="shared" si="140"/>
        <v>91067.629585718052</v>
      </c>
      <c r="K717" s="5">
        <f t="shared" si="145"/>
        <v>107323.2723051418</v>
      </c>
      <c r="M717" s="5">
        <f>Gd离子浓度!M726</f>
        <v>2.4021827396901018E-2</v>
      </c>
      <c r="N717" s="5">
        <f>过饱和度!K715</f>
        <v>2.1995822202885154E+25</v>
      </c>
      <c r="O717" s="5">
        <f t="shared" si="141"/>
        <v>89312.490361901713</v>
      </c>
      <c r="P717" s="5">
        <f t="shared" si="142"/>
        <v>96706.455655271217</v>
      </c>
      <c r="Q717" s="87">
        <f t="shared" si="146"/>
        <v>1.0827875839472008</v>
      </c>
      <c r="R717" s="5">
        <f>Nd离子浓度!M726</f>
        <v>7.0082535723081138E-2</v>
      </c>
      <c r="S717" s="5">
        <f>过饱和度!N715</f>
        <v>3.6096616236770884E+24</v>
      </c>
      <c r="T717" s="5">
        <f t="shared" si="143"/>
        <v>88659.299634871641</v>
      </c>
      <c r="U717" s="5">
        <f t="shared" si="144"/>
        <v>96496.353609654339</v>
      </c>
      <c r="V717" s="5">
        <f t="shared" si="147"/>
        <v>104485.05358471237</v>
      </c>
      <c r="W717" s="87">
        <f t="shared" si="148"/>
        <v>1.1785007778655643</v>
      </c>
      <c r="X717" s="5">
        <f>'In离子浓度 '!M726</f>
        <v>1.6035296923596634E-2</v>
      </c>
      <c r="Y717" s="85">
        <f>过饱和度!Q715</f>
        <v>2.2316341655600453E+75</v>
      </c>
      <c r="Z717" s="85">
        <f t="shared" si="138"/>
        <v>98729.54704541323</v>
      </c>
    </row>
    <row r="718" spans="6:26" x14ac:dyDescent="0.25">
      <c r="F718" s="5">
        <f>过饱和度!D716</f>
        <v>24.917690101391745</v>
      </c>
      <c r="H718" s="5">
        <f>过饱和度!H716</f>
        <v>1502118989979823.8</v>
      </c>
      <c r="I718" s="5">
        <f t="shared" si="139"/>
        <v>72967.388695821064</v>
      </c>
      <c r="J718" s="5">
        <f t="shared" si="140"/>
        <v>91084.729234594692</v>
      </c>
      <c r="K718" s="5">
        <f t="shared" si="145"/>
        <v>107314.74276192693</v>
      </c>
      <c r="M718" s="5">
        <f>Gd离子浓度!M727</f>
        <v>2.4304534937063842E-2</v>
      </c>
      <c r="N718" s="5">
        <f>过饱和度!K716</f>
        <v>2.3048764878765982E+25</v>
      </c>
      <c r="O718" s="5">
        <f t="shared" si="141"/>
        <v>89328.650973897311</v>
      </c>
      <c r="P718" s="5">
        <f t="shared" si="142"/>
        <v>96711.640068923836</v>
      </c>
      <c r="Q718" s="87">
        <f t="shared" si="146"/>
        <v>1.0826497323594857</v>
      </c>
      <c r="R718" s="5">
        <f>Nd离子浓度!M727</f>
        <v>7.0907157587418779E-2</v>
      </c>
      <c r="S718" s="5">
        <f>过饱和度!N716</f>
        <v>3.7824478202253821E+24</v>
      </c>
      <c r="T718" s="5">
        <f t="shared" si="143"/>
        <v>88676.928532031307</v>
      </c>
      <c r="U718" s="5">
        <f t="shared" si="144"/>
        <v>96502.03831019481</v>
      </c>
      <c r="V718" s="5">
        <f t="shared" si="147"/>
        <v>104477.90594867725</v>
      </c>
      <c r="W718" s="87">
        <f t="shared" si="148"/>
        <v>1.1781858898161817</v>
      </c>
      <c r="X718" s="5">
        <f>'In离子浓度 '!M727</f>
        <v>1.6035296676053693E-2</v>
      </c>
      <c r="Y718" s="85">
        <f>过饱和度!Q716</f>
        <v>2.3937310661151364E+75</v>
      </c>
      <c r="Z718" s="85">
        <f t="shared" si="138"/>
        <v>98730.566795559993</v>
      </c>
    </row>
    <row r="719" spans="6:26" x14ac:dyDescent="0.25">
      <c r="F719" s="5">
        <f>过饱和度!D717</f>
        <v>25.210831645649851</v>
      </c>
      <c r="H719" s="5">
        <f>过饱和度!H717</f>
        <v>1502093839578247.3</v>
      </c>
      <c r="I719" s="5">
        <f t="shared" si="139"/>
        <v>72967.366659562613</v>
      </c>
      <c r="J719" s="5">
        <f t="shared" si="140"/>
        <v>91084.721084157718</v>
      </c>
      <c r="K719" s="5">
        <f t="shared" si="145"/>
        <v>107314.73670242888</v>
      </c>
      <c r="M719" s="5">
        <f>Gd离子浓度!M728</f>
        <v>2.43043605072942E-2</v>
      </c>
      <c r="N719" s="5">
        <f>过饱和度!K717</f>
        <v>2.3048581815776162E+25</v>
      </c>
      <c r="O719" s="5">
        <f t="shared" si="141"/>
        <v>89328.648231952451</v>
      </c>
      <c r="P719" s="5">
        <f t="shared" si="142"/>
        <v>96711.63918934876</v>
      </c>
      <c r="Q719" s="87">
        <f t="shared" si="146"/>
        <v>1.0826497557449375</v>
      </c>
      <c r="R719" s="5">
        <f>Nd离子浓度!M728</f>
        <v>7.090694098972436E-2</v>
      </c>
      <c r="S719" s="5">
        <f>过饱和度!N717</f>
        <v>3.7824333703303717E+24</v>
      </c>
      <c r="T719" s="5">
        <f t="shared" si="143"/>
        <v>88676.927093323233</v>
      </c>
      <c r="U719" s="5">
        <f t="shared" si="144"/>
        <v>96502.037846294406</v>
      </c>
      <c r="V719" s="5">
        <f t="shared" si="147"/>
        <v>104477.90770317936</v>
      </c>
      <c r="W719" s="87">
        <f t="shared" si="148"/>
        <v>1.1781859287165786</v>
      </c>
      <c r="X719" s="5">
        <f>'In离子浓度 '!M728</f>
        <v>1.6223925357725221E-2</v>
      </c>
      <c r="Y719" s="85">
        <f>过饱和度!Q717</f>
        <v>2.4503751048296683E+75</v>
      </c>
      <c r="Z719" s="85">
        <f t="shared" si="138"/>
        <v>98730.906655157931</v>
      </c>
    </row>
    <row r="720" spans="6:26" x14ac:dyDescent="0.25">
      <c r="F720" s="5">
        <f>过饱和度!D718</f>
        <v>25.210839132461814</v>
      </c>
      <c r="H720" s="5">
        <f>过饱和度!H718</f>
        <v>1555089331101283</v>
      </c>
      <c r="I720" s="5">
        <f t="shared" si="139"/>
        <v>73012.946675317566</v>
      </c>
      <c r="J720" s="5">
        <f t="shared" si="140"/>
        <v>91101.57582672665</v>
      </c>
      <c r="K720" s="5">
        <f t="shared" si="145"/>
        <v>107306.31561445807</v>
      </c>
      <c r="M720" s="5">
        <f>Gd离子浓度!M729</f>
        <v>2.4587068037209649E-2</v>
      </c>
      <c r="N720" s="5">
        <f>过饱和度!K718</f>
        <v>2.4138876413764428E+25</v>
      </c>
      <c r="O720" s="5">
        <f t="shared" si="141"/>
        <v>89344.586904925251</v>
      </c>
      <c r="P720" s="5">
        <f t="shared" si="142"/>
        <v>96716.751757401827</v>
      </c>
      <c r="Q720" s="87">
        <f t="shared" si="146"/>
        <v>1.0825138389225701</v>
      </c>
      <c r="R720" s="5">
        <f>Nd离子浓度!M729</f>
        <v>7.1731562841335361E-2</v>
      </c>
      <c r="S720" s="5">
        <f>过饱和度!N718</f>
        <v>3.9613492014263537E+24</v>
      </c>
      <c r="T720" s="5">
        <f t="shared" si="143"/>
        <v>88694.312860809747</v>
      </c>
      <c r="U720" s="5">
        <f t="shared" si="144"/>
        <v>96507.643367277822</v>
      </c>
      <c r="V720" s="5">
        <f t="shared" si="147"/>
        <v>104470.85950688223</v>
      </c>
      <c r="W720" s="87">
        <f t="shared" si="148"/>
        <v>1.177875515771017</v>
      </c>
      <c r="X720" s="5">
        <f>'In离子浓度 '!M729</f>
        <v>1.6223925107270359E-2</v>
      </c>
      <c r="Y720" s="85">
        <f>过饱和度!Q718</f>
        <v>2.6262323994812084E+75</v>
      </c>
      <c r="Z720" s="85">
        <f t="shared" ref="Z720:Z783" si="149">$D$6*EXP(-16*3.1415*$D$3^3*$D$4^2/(3*$D$2^3*$D$5^3*(LN($Y720)^2)))</f>
        <v>98731.9130187962</v>
      </c>
    </row>
    <row r="721" spans="6:26" x14ac:dyDescent="0.25">
      <c r="F721" s="5">
        <f>过饱和度!D719</f>
        <v>25.50398067671992</v>
      </c>
      <c r="H721" s="5">
        <f>过饱和度!H719</f>
        <v>1555062508582470.8</v>
      </c>
      <c r="I721" s="5">
        <f t="shared" si="139"/>
        <v>73012.92402776776</v>
      </c>
      <c r="J721" s="5">
        <f t="shared" si="140"/>
        <v>91101.567453872878</v>
      </c>
      <c r="K721" s="5">
        <f t="shared" si="145"/>
        <v>107306.3097495556</v>
      </c>
      <c r="M721" s="5">
        <f>Gd离子浓度!M730</f>
        <v>2.4586891579745022E-2</v>
      </c>
      <c r="N721" s="5">
        <f>过饱和度!K719</f>
        <v>2.413866640962622E+25</v>
      </c>
      <c r="O721" s="5">
        <f t="shared" si="141"/>
        <v>89344.583908084242</v>
      </c>
      <c r="P721" s="5">
        <f t="shared" si="142"/>
        <v>96716.750796180524</v>
      </c>
      <c r="Q721" s="87">
        <f t="shared" si="146"/>
        <v>1.0825138644742094</v>
      </c>
      <c r="R721" s="5">
        <f>Nd离子浓度!M730</f>
        <v>7.1731343725358124E-2</v>
      </c>
      <c r="S721" s="5">
        <f>过饱和度!N719</f>
        <v>3.9613310677059518E+24</v>
      </c>
      <c r="T721" s="5">
        <f t="shared" si="143"/>
        <v>88694.311140738137</v>
      </c>
      <c r="U721" s="5">
        <f t="shared" si="144"/>
        <v>96507.642812730395</v>
      </c>
      <c r="V721" s="5">
        <f t="shared" si="147"/>
        <v>104470.86137250545</v>
      </c>
      <c r="W721" s="87">
        <f t="shared" si="148"/>
        <v>1.1778755596481654</v>
      </c>
      <c r="X721" s="5">
        <f>'In离子浓度 '!M730</f>
        <v>1.6412553212745002E-2</v>
      </c>
      <c r="Y721" s="85">
        <f>过饱和度!Q719</f>
        <v>2.6876472068297294E+75</v>
      </c>
      <c r="Z721" s="85">
        <f t="shared" si="149"/>
        <v>98732.248394223483</v>
      </c>
    </row>
    <row r="722" spans="6:26" x14ac:dyDescent="0.25">
      <c r="F722" s="5">
        <f>过饱和度!D720</f>
        <v>25.503988163531883</v>
      </c>
      <c r="H722" s="5">
        <f>过饱和度!H720</f>
        <v>1609289433235430</v>
      </c>
      <c r="I722" s="5">
        <f t="shared" si="139"/>
        <v>73057.878397074106</v>
      </c>
      <c r="J722" s="5">
        <f t="shared" si="140"/>
        <v>91118.183595235678</v>
      </c>
      <c r="K722" s="5">
        <f t="shared" si="145"/>
        <v>107297.99453737876</v>
      </c>
      <c r="M722" s="5">
        <f>Gd离子浓度!M731</f>
        <v>2.4869599099413178E-2</v>
      </c>
      <c r="N722" s="5">
        <f>过饱和度!K720</f>
        <v>2.5267185280125499E+25</v>
      </c>
      <c r="O722" s="5">
        <f t="shared" si="141"/>
        <v>89360.306213974487</v>
      </c>
      <c r="P722" s="5">
        <f t="shared" si="142"/>
        <v>96721.793332599656</v>
      </c>
      <c r="Q722" s="87">
        <f t="shared" si="146"/>
        <v>1.0823798331778092</v>
      </c>
      <c r="R722" s="5">
        <f>Nd离子浓度!M731</f>
        <v>7.2555965564242486E-2</v>
      </c>
      <c r="S722" s="5">
        <f>过饱和度!N720</f>
        <v>4.146519702593539E+24</v>
      </c>
      <c r="T722" s="5">
        <f t="shared" si="143"/>
        <v>88711.459897277295</v>
      </c>
      <c r="U722" s="5">
        <f t="shared" si="144"/>
        <v>96513.171159263773</v>
      </c>
      <c r="V722" s="5">
        <f t="shared" si="147"/>
        <v>104463.91009882526</v>
      </c>
      <c r="W722" s="87">
        <f t="shared" si="148"/>
        <v>1.177569507026357</v>
      </c>
      <c r="X722" s="5">
        <f>'In离子浓度 '!M731</f>
        <v>1.6412552959378223E-2</v>
      </c>
      <c r="Y722" s="85">
        <f>过饱和度!Q720</f>
        <v>2.8782539850571723E+75</v>
      </c>
      <c r="Z722" s="85">
        <f t="shared" si="149"/>
        <v>98733.24169895568</v>
      </c>
    </row>
    <row r="723" spans="6:26" x14ac:dyDescent="0.25">
      <c r="F723" s="5">
        <f>过饱和度!D721</f>
        <v>25.797129707789988</v>
      </c>
      <c r="H723" s="5">
        <f>过饱和度!H721</f>
        <v>1609260881744681</v>
      </c>
      <c r="I723" s="5">
        <f t="shared" si="139"/>
        <v>73057.855155608602</v>
      </c>
      <c r="J723" s="5">
        <f t="shared" si="140"/>
        <v>91118.175006528865</v>
      </c>
      <c r="K723" s="5">
        <f t="shared" si="145"/>
        <v>107297.98886226141</v>
      </c>
      <c r="M723" s="5">
        <f>Gd离子浓度!M732</f>
        <v>2.4869420614268195E-2</v>
      </c>
      <c r="N723" s="5">
        <f>过饱和度!K721</f>
        <v>2.5266946757290396E+25</v>
      </c>
      <c r="O723" s="5">
        <f t="shared" si="141"/>
        <v>89360.302969199402</v>
      </c>
      <c r="P723" s="5">
        <f t="shared" si="142"/>
        <v>96721.792291983598</v>
      </c>
      <c r="Q723" s="87">
        <f t="shared" si="146"/>
        <v>1.0823798608350907</v>
      </c>
      <c r="R723" s="5">
        <f>Nd离子浓度!M732</f>
        <v>7.2555743929990146E-2</v>
      </c>
      <c r="S723" s="5">
        <f>过饱和度!N721</f>
        <v>4.1464976519863678E+24</v>
      </c>
      <c r="T723" s="5">
        <f t="shared" si="143"/>
        <v>88711.457903515839</v>
      </c>
      <c r="U723" s="5">
        <f t="shared" si="144"/>
        <v>96513.170516566766</v>
      </c>
      <c r="V723" s="5">
        <f t="shared" si="147"/>
        <v>104463.91207247492</v>
      </c>
      <c r="W723" s="87">
        <f t="shared" si="148"/>
        <v>1.1775695557398205</v>
      </c>
      <c r="X723" s="5">
        <f>'In离子浓度 '!M732</f>
        <v>1.660118048865775E-2</v>
      </c>
      <c r="Y723" s="85">
        <f>过饱和度!Q721</f>
        <v>2.9447796987746242E+75</v>
      </c>
      <c r="Z723" s="85">
        <f t="shared" si="149"/>
        <v>98733.572699897239</v>
      </c>
    </row>
    <row r="724" spans="6:26" x14ac:dyDescent="0.25">
      <c r="F724" s="5">
        <f>过饱和度!D722</f>
        <v>25.797137194601952</v>
      </c>
      <c r="H724" s="5">
        <f>过饱和度!H722</f>
        <v>1664733357365261.8</v>
      </c>
      <c r="I724" s="5">
        <f t="shared" si="139"/>
        <v>73102.19948501332</v>
      </c>
      <c r="J724" s="5">
        <f t="shared" si="140"/>
        <v>91134.558619534786</v>
      </c>
      <c r="K724" s="5">
        <f t="shared" si="145"/>
        <v>107289.77703573108</v>
      </c>
      <c r="M724" s="5">
        <f>Gd离子浓度!M733</f>
        <v>2.5152128123689128E-2</v>
      </c>
      <c r="N724" s="5">
        <f>过饱和度!K722</f>
        <v>2.6434572287426814E+25</v>
      </c>
      <c r="O724" s="5">
        <f t="shared" si="141"/>
        <v>89375.814278411737</v>
      </c>
      <c r="P724" s="5">
        <f t="shared" si="142"/>
        <v>96726.766544846192</v>
      </c>
      <c r="Q724" s="87">
        <f t="shared" si="146"/>
        <v>1.0822476676244397</v>
      </c>
      <c r="R724" s="5">
        <f>Nd离子浓度!M733</f>
        <v>7.3380365756147939E-2</v>
      </c>
      <c r="S724" s="5">
        <f>过饱和度!N722</f>
        <v>4.3381039075690232E+24</v>
      </c>
      <c r="T724" s="5">
        <f t="shared" si="143"/>
        <v>88728.375546140902</v>
      </c>
      <c r="U724" s="5">
        <f t="shared" si="144"/>
        <v>96518.623620769315</v>
      </c>
      <c r="V724" s="5">
        <f t="shared" si="147"/>
        <v>104457.05529589874</v>
      </c>
      <c r="W724" s="87">
        <f t="shared" si="148"/>
        <v>1.177267752880008</v>
      </c>
      <c r="X724" s="5">
        <f>'In离子浓度 '!M733</f>
        <v>1.6601180232379061E-2</v>
      </c>
      <c r="Y724" s="85">
        <f>过饱和度!Q722</f>
        <v>3.1511835761719687E+75</v>
      </c>
      <c r="Z724" s="85">
        <f t="shared" si="149"/>
        <v>98734.553261687572</v>
      </c>
    </row>
    <row r="725" spans="6:26" x14ac:dyDescent="0.25">
      <c r="F725" s="5">
        <f>过饱和度!D723</f>
        <v>26.090278738860057</v>
      </c>
      <c r="H725" s="5">
        <f>过饱和度!H723</f>
        <v>1664703019193225.3</v>
      </c>
      <c r="I725" s="5">
        <f t="shared" si="139"/>
        <v>73102.175666352516</v>
      </c>
      <c r="J725" s="5">
        <f t="shared" si="140"/>
        <v>91134.549821285502</v>
      </c>
      <c r="K725" s="5">
        <f t="shared" si="145"/>
        <v>107289.77154575796</v>
      </c>
      <c r="M725" s="5">
        <f>Gd离子浓度!M734</f>
        <v>2.5151947610878415E-2</v>
      </c>
      <c r="N725" s="5">
        <f>过饱和度!K723</f>
        <v>2.6434303617508069E+25</v>
      </c>
      <c r="O725" s="5">
        <f t="shared" si="141"/>
        <v>89375.8107924059</v>
      </c>
      <c r="P725" s="5">
        <f t="shared" si="142"/>
        <v>96726.765427002698</v>
      </c>
      <c r="Q725" s="87">
        <f t="shared" si="146"/>
        <v>1.0822476973291011</v>
      </c>
      <c r="R725" s="5">
        <f>Nd离子浓度!M734</f>
        <v>7.3380141603628227E-2</v>
      </c>
      <c r="S725" s="5">
        <f>过饱和度!N723</f>
        <v>4.338077699265267E+24</v>
      </c>
      <c r="T725" s="5">
        <f t="shared" si="143"/>
        <v>88728.373286077927</v>
      </c>
      <c r="U725" s="5">
        <f t="shared" si="144"/>
        <v>96518.622892326675</v>
      </c>
      <c r="V725" s="5">
        <f t="shared" si="147"/>
        <v>104457.05737459641</v>
      </c>
      <c r="W725" s="87">
        <f t="shared" si="148"/>
        <v>1.1772678062946795</v>
      </c>
      <c r="X725" s="5">
        <f>'In离子浓度 '!M734</f>
        <v>1.6789807185465244E-2</v>
      </c>
      <c r="Y725" s="85">
        <f>过饱和度!Q723</f>
        <v>3.2231802877000289E+75</v>
      </c>
      <c r="Z725" s="85">
        <f t="shared" si="149"/>
        <v>98734.879993934504</v>
      </c>
    </row>
    <row r="726" spans="6:26" x14ac:dyDescent="0.25">
      <c r="F726" s="5">
        <f>过饱和度!D724</f>
        <v>26.09028622567202</v>
      </c>
      <c r="H726" s="5">
        <f>过饱和度!H724</f>
        <v>1721435162752326.8</v>
      </c>
      <c r="I726" s="5">
        <f t="shared" si="139"/>
        <v>73145.925002673626</v>
      </c>
      <c r="J726" s="5">
        <f t="shared" si="140"/>
        <v>91150.706757598658</v>
      </c>
      <c r="K726" s="5">
        <f t="shared" si="145"/>
        <v>107281.6606999902</v>
      </c>
      <c r="M726" s="5">
        <f>Gd离子浓度!M735</f>
        <v>2.5434655110052197E-2</v>
      </c>
      <c r="N726" s="5">
        <f>过饱和度!K724</f>
        <v>2.764192823000511E+25</v>
      </c>
      <c r="O726" s="5">
        <f t="shared" si="141"/>
        <v>89391.116283275245</v>
      </c>
      <c r="P726" s="5">
        <f t="shared" si="142"/>
        <v>96731.673081603236</v>
      </c>
      <c r="Q726" s="87">
        <f t="shared" si="146"/>
        <v>1.0821172964779431</v>
      </c>
      <c r="R726" s="5">
        <f>Nd离子浓度!M735</f>
        <v>7.4204763417059477E-2</v>
      </c>
      <c r="S726" s="5">
        <f>过饱和度!N724</f>
        <v>4.5362480399316293E+24</v>
      </c>
      <c r="T726" s="5">
        <f t="shared" si="143"/>
        <v>88745.065500556157</v>
      </c>
      <c r="U726" s="5">
        <f t="shared" si="144"/>
        <v>96524.002616775528</v>
      </c>
      <c r="V726" s="5">
        <f t="shared" si="147"/>
        <v>104450.29275689504</v>
      </c>
      <c r="W726" s="87">
        <f t="shared" si="148"/>
        <v>1.1769701466527225</v>
      </c>
      <c r="X726" s="5">
        <f>'In离子浓度 '!M735</f>
        <v>1.6789806926274648E-2</v>
      </c>
      <c r="Y726" s="85">
        <f>过饱和度!Q724</f>
        <v>3.4464901423315285E+75</v>
      </c>
      <c r="Z726" s="85">
        <f t="shared" si="149"/>
        <v>98735.8481176481</v>
      </c>
    </row>
    <row r="727" spans="6:26" x14ac:dyDescent="0.25">
      <c r="F727" s="5">
        <f>过饱和度!D725</f>
        <v>26.383427769930126</v>
      </c>
      <c r="H727" s="5">
        <f>过饱和度!H725</f>
        <v>1721402979335103</v>
      </c>
      <c r="I727" s="5">
        <f t="shared" si="139"/>
        <v>73145.90062291408</v>
      </c>
      <c r="J727" s="5">
        <f t="shared" si="140"/>
        <v>91150.697755876681</v>
      </c>
      <c r="K727" s="5">
        <f t="shared" si="145"/>
        <v>107281.6553906824</v>
      </c>
      <c r="M727" s="5">
        <f>Gd离子浓度!M736</f>
        <v>2.5434472569590378E-2</v>
      </c>
      <c r="N727" s="5">
        <f>过饱和度!K725</f>
        <v>2.7641627733038482E+25</v>
      </c>
      <c r="O727" s="5">
        <f t="shared" si="141"/>
        <v>89391.11256249556</v>
      </c>
      <c r="P727" s="5">
        <f t="shared" si="142"/>
        <v>96731.671888619501</v>
      </c>
      <c r="Q727" s="87">
        <f t="shared" si="146"/>
        <v>1.0821173281738938</v>
      </c>
      <c r="R727" s="5">
        <f>Nd离子浓度!M736</f>
        <v>7.4204536746280136E-2</v>
      </c>
      <c r="S727" s="5">
        <f>过饱和度!N725</f>
        <v>4.5362174252584058E+24</v>
      </c>
      <c r="T727" s="5">
        <f t="shared" si="143"/>
        <v>88745.062981308249</v>
      </c>
      <c r="U727" s="5">
        <f t="shared" si="144"/>
        <v>96524.001804902262</v>
      </c>
      <c r="V727" s="5">
        <f t="shared" si="147"/>
        <v>104450.29493777294</v>
      </c>
      <c r="W727" s="87">
        <f t="shared" si="148"/>
        <v>1.1769702046385675</v>
      </c>
      <c r="X727" s="5">
        <f>'In离子浓度 '!M736</f>
        <v>1.6978433303169251E-2</v>
      </c>
      <c r="Y727" s="85">
        <f>过饱和度!Q725</f>
        <v>3.5243388209038318E+75</v>
      </c>
      <c r="Z727" s="85">
        <f t="shared" si="149"/>
        <v>98736.170683277975</v>
      </c>
    </row>
    <row r="728" spans="6:26" x14ac:dyDescent="0.25">
      <c r="F728" s="5">
        <f>过饱和度!D726</f>
        <v>26.383435256742089</v>
      </c>
      <c r="H728" s="5">
        <f>过饱和度!H726</f>
        <v>1779408906936872.3</v>
      </c>
      <c r="I728" s="5">
        <f t="shared" si="139"/>
        <v>73189.069479284488</v>
      </c>
      <c r="J728" s="5">
        <f t="shared" si="140"/>
        <v>91166.633656398903</v>
      </c>
      <c r="K728" s="5">
        <f t="shared" si="145"/>
        <v>107273.6432022419</v>
      </c>
      <c r="M728" s="5">
        <f>Gd离子浓度!M737</f>
        <v>2.5717180058517083E-2</v>
      </c>
      <c r="N728" s="5">
        <f>过饱和度!K726</f>
        <v>2.8890153885092169E+25</v>
      </c>
      <c r="O728" s="5">
        <f t="shared" si="141"/>
        <v>89406.217230208611</v>
      </c>
      <c r="P728" s="5">
        <f t="shared" si="142"/>
        <v>96736.51457039571</v>
      </c>
      <c r="Q728" s="87">
        <f t="shared" si="146"/>
        <v>1.0819886755896695</v>
      </c>
      <c r="R728" s="5">
        <f>Nd离子浓度!M737</f>
        <v>7.5029158546984914E-2</v>
      </c>
      <c r="S728" s="5">
        <f>过饱和度!N726</f>
        <v>4.7410999627079783E+24</v>
      </c>
      <c r="T728" s="5">
        <f t="shared" si="143"/>
        <v>88761.535251967245</v>
      </c>
      <c r="U728" s="5">
        <f t="shared" si="144"/>
        <v>96529.309945879053</v>
      </c>
      <c r="V728" s="5">
        <f t="shared" si="147"/>
        <v>104443.62022392638</v>
      </c>
      <c r="W728" s="87">
        <f t="shared" si="148"/>
        <v>1.1766765854989147</v>
      </c>
      <c r="X728" s="5">
        <f>'In离子浓度 '!M737</f>
        <v>1.6978433041066766E-2</v>
      </c>
      <c r="Y728" s="85">
        <f>过饱和度!Q726</f>
        <v>3.7657276243764394E+75</v>
      </c>
      <c r="Z728" s="85">
        <f t="shared" si="149"/>
        <v>98737.126663189309</v>
      </c>
    </row>
    <row r="729" spans="6:26" x14ac:dyDescent="0.25">
      <c r="F729" s="5">
        <f>过饱和度!D727</f>
        <v>26.676576801000195</v>
      </c>
      <c r="H729" s="5">
        <f>过饱和度!H727</f>
        <v>1779374818856120.5</v>
      </c>
      <c r="I729" s="5">
        <f t="shared" si="139"/>
        <v>73189.044553928456</v>
      </c>
      <c r="J729" s="5">
        <f t="shared" si="140"/>
        <v>91166.624457044745</v>
      </c>
      <c r="K729" s="5">
        <f t="shared" si="145"/>
        <v>107273.63806927502</v>
      </c>
      <c r="M729" s="5">
        <f>Gd离子浓度!M738</f>
        <v>2.5716995490418781E-2</v>
      </c>
      <c r="N729" s="5">
        <f>过饱和度!K727</f>
        <v>2.8889819828796793E+25</v>
      </c>
      <c r="O729" s="5">
        <f t="shared" si="141"/>
        <v>89406.213280877098</v>
      </c>
      <c r="P729" s="5">
        <f t="shared" si="142"/>
        <v>96736.513304282518</v>
      </c>
      <c r="Q729" s="87">
        <f t="shared" si="146"/>
        <v>1.0819887092228888</v>
      </c>
      <c r="R729" s="5">
        <f>Nd离子浓度!M738</f>
        <v>7.5028929357953675E-2</v>
      </c>
      <c r="S729" s="5">
        <f>过饱和度!N727</f>
        <v>4.7410646850147359E+24</v>
      </c>
      <c r="T729" s="5">
        <f t="shared" si="143"/>
        <v>88761.532480392023</v>
      </c>
      <c r="U729" s="5">
        <f t="shared" si="144"/>
        <v>96529.309052805373</v>
      </c>
      <c r="V729" s="5">
        <f t="shared" si="147"/>
        <v>104443.62250422221</v>
      </c>
      <c r="W729" s="87">
        <f t="shared" si="148"/>
        <v>1.1766766479307289</v>
      </c>
      <c r="X729" s="5">
        <f>'In离子浓度 '!M738</f>
        <v>1.7167058841771565E-2</v>
      </c>
      <c r="Y729" s="85">
        <f>过饱和度!Q727</f>
        <v>3.8498310727276799E+75</v>
      </c>
      <c r="Z729" s="85">
        <f t="shared" si="149"/>
        <v>98737.445160736068</v>
      </c>
    </row>
    <row r="730" spans="6:26" x14ac:dyDescent="0.25">
      <c r="F730" s="5">
        <f>过饱和度!D728</f>
        <v>26.676584287812158</v>
      </c>
      <c r="H730" s="5">
        <f>过饱和度!H728</f>
        <v>1838668645737988.5</v>
      </c>
      <c r="I730" s="5">
        <f t="shared" si="139"/>
        <v>73231.646934356715</v>
      </c>
      <c r="J730" s="5">
        <f t="shared" si="140"/>
        <v>91182.344761738423</v>
      </c>
      <c r="K730" s="5">
        <f t="shared" si="145"/>
        <v>107265.72229257063</v>
      </c>
      <c r="M730" s="5">
        <f>Gd离子浓度!M739</f>
        <v>2.5999702969098488E-2</v>
      </c>
      <c r="N730" s="5">
        <f>过饱和度!K728</f>
        <v>3.0180160010950711E+25</v>
      </c>
      <c r="O730" s="5">
        <f t="shared" si="141"/>
        <v>89421.121945886334</v>
      </c>
      <c r="P730" s="5">
        <f t="shared" si="142"/>
        <v>96741.292581574584</v>
      </c>
      <c r="Q730" s="87">
        <f t="shared" si="146"/>
        <v>1.0818617623710658</v>
      </c>
      <c r="R730" s="5">
        <f>Nd离子浓度!M739</f>
        <v>7.5853551145931966E-2</v>
      </c>
      <c r="S730" s="5">
        <f>过饱和度!N728</f>
        <v>4.9528091780835502E+24</v>
      </c>
      <c r="T730" s="5">
        <f t="shared" si="143"/>
        <v>88777.790099386184</v>
      </c>
      <c r="U730" s="5">
        <f t="shared" si="144"/>
        <v>96534.547343357495</v>
      </c>
      <c r="V730" s="5">
        <f t="shared" si="147"/>
        <v>104437.03551857783</v>
      </c>
      <c r="W730" s="87">
        <f t="shared" si="148"/>
        <v>1.1763869702282657</v>
      </c>
      <c r="X730" s="5">
        <f>'In离子浓度 '!M739</f>
        <v>1.7167058576757193E-2</v>
      </c>
      <c r="Y730" s="85">
        <f>过饱和度!Q728</f>
        <v>4.1105388181332812E+75</v>
      </c>
      <c r="Z730" s="85">
        <f t="shared" si="149"/>
        <v>98738.389281008727</v>
      </c>
    </row>
    <row r="731" spans="6:26" x14ac:dyDescent="0.25">
      <c r="F731" s="5">
        <f>过饱和度!D729</f>
        <v>26.969725832070264</v>
      </c>
      <c r="H731" s="5">
        <f>过饱和度!H729</f>
        <v>1838632592721027.8</v>
      </c>
      <c r="I731" s="5">
        <f t="shared" si="139"/>
        <v>73231.621478339992</v>
      </c>
      <c r="J731" s="5">
        <f t="shared" si="140"/>
        <v>91182.335370374305</v>
      </c>
      <c r="K731" s="5">
        <f t="shared" si="145"/>
        <v>107265.71733176771</v>
      </c>
      <c r="M731" s="5">
        <f>Gd离子浓度!M740</f>
        <v>2.5999516373378332E-2</v>
      </c>
      <c r="N731" s="5">
        <f>过饱和度!K729</f>
        <v>3.0179790609990097E+25</v>
      </c>
      <c r="O731" s="5">
        <f t="shared" si="141"/>
        <v>89421.117774001104</v>
      </c>
      <c r="P731" s="5">
        <f t="shared" si="142"/>
        <v>96741.291244269931</v>
      </c>
      <c r="Q731" s="87">
        <f t="shared" si="146"/>
        <v>1.0818617978895042</v>
      </c>
      <c r="R731" s="5">
        <f>Nd离子浓度!M740</f>
        <v>7.5853319438656544E-2</v>
      </c>
      <c r="S731" s="5">
        <f>过饱和度!N729</f>
        <v>4.9527689726274745E+24</v>
      </c>
      <c r="T731" s="5">
        <f t="shared" si="143"/>
        <v>88777.78708209435</v>
      </c>
      <c r="U731" s="5">
        <f t="shared" si="144"/>
        <v>96534.546371232791</v>
      </c>
      <c r="V731" s="5">
        <f t="shared" si="147"/>
        <v>104437.03789562962</v>
      </c>
      <c r="W731" s="87">
        <f t="shared" si="148"/>
        <v>1.1763870369854443</v>
      </c>
      <c r="X731" s="5">
        <f>'In离子浓度 '!M740</f>
        <v>1.735568380127395E-2</v>
      </c>
      <c r="Y731" s="85">
        <f>过饱和度!Q729</f>
        <v>4.201322660539412E+75</v>
      </c>
      <c r="Z731" s="85">
        <f t="shared" si="149"/>
        <v>98738.703805623212</v>
      </c>
    </row>
    <row r="732" spans="6:26" x14ac:dyDescent="0.25">
      <c r="F732" s="5">
        <f>过饱和度!D730</f>
        <v>26.969733318882227</v>
      </c>
      <c r="H732" s="5">
        <f>过饱和度!H730</f>
        <v>1899228433253755.3</v>
      </c>
      <c r="I732" s="5">
        <f t="shared" si="139"/>
        <v>73273.670900887271</v>
      </c>
      <c r="J732" s="5">
        <f t="shared" si="140"/>
        <v>91197.845327525778</v>
      </c>
      <c r="K732" s="5">
        <f t="shared" si="145"/>
        <v>107257.89579564365</v>
      </c>
      <c r="M732" s="5">
        <f>Gd离子浓度!M741</f>
        <v>2.6282223841811118E-2</v>
      </c>
      <c r="N732" s="5">
        <f>过饱和度!K730</f>
        <v>3.1512867345010648E+25</v>
      </c>
      <c r="O732" s="5">
        <f t="shared" si="141"/>
        <v>89435.835089965127</v>
      </c>
      <c r="P732" s="5">
        <f t="shared" si="142"/>
        <v>96746.008630923941</v>
      </c>
      <c r="Q732" s="87">
        <f t="shared" si="146"/>
        <v>1.0817365157221976</v>
      </c>
      <c r="R732" s="5">
        <f>Nd离子浓度!M741</f>
        <v>7.6677941213908432E-2</v>
      </c>
      <c r="S732" s="5">
        <f>过饱和度!N730</f>
        <v>5.1715268271138034E+24</v>
      </c>
      <c r="T732" s="5">
        <f t="shared" si="143"/>
        <v>88793.835158149523</v>
      </c>
      <c r="U732" s="5">
        <f t="shared" si="144"/>
        <v>96539.716484061515</v>
      </c>
      <c r="V732" s="5">
        <f t="shared" si="147"/>
        <v>104430.53653827751</v>
      </c>
      <c r="W732" s="87">
        <f t="shared" si="148"/>
        <v>1.17610120513747</v>
      </c>
      <c r="X732" s="5">
        <f>'In离子浓度 '!M741</f>
        <v>1.7355683533347706E-2</v>
      </c>
      <c r="Y732" s="85">
        <f>过饱和度!Q730</f>
        <v>4.4826593894440933E+75</v>
      </c>
      <c r="Z732" s="85">
        <f t="shared" si="149"/>
        <v>98739.636340763071</v>
      </c>
    </row>
    <row r="733" spans="6:26" x14ac:dyDescent="0.25">
      <c r="F733" s="5">
        <f>过饱和度!D731</f>
        <v>27.262874863140333</v>
      </c>
      <c r="H733" s="5">
        <f>过饱和度!H731</f>
        <v>1899190354173672</v>
      </c>
      <c r="I733" s="5">
        <f t="shared" si="139"/>
        <v>73273.644928605412</v>
      </c>
      <c r="J733" s="5">
        <f t="shared" si="140"/>
        <v>91197.835749565929</v>
      </c>
      <c r="K733" s="5">
        <f t="shared" si="145"/>
        <v>107257.89100296894</v>
      </c>
      <c r="M733" s="5">
        <f>Gd离子浓度!M742</f>
        <v>2.6282035218483733E-2</v>
      </c>
      <c r="N733" s="5">
        <f>过饱和度!K731</f>
        <v>3.1512460760253881E+25</v>
      </c>
      <c r="O733" s="5">
        <f t="shared" si="141"/>
        <v>89435.83070131061</v>
      </c>
      <c r="P733" s="5">
        <f t="shared" si="142"/>
        <v>96746.007224296409</v>
      </c>
      <c r="Q733" s="87">
        <f t="shared" si="146"/>
        <v>1.0817365530756866</v>
      </c>
      <c r="R733" s="5">
        <f>Nd离子浓度!M742</f>
        <v>7.6677706988396571E-2</v>
      </c>
      <c r="S733" s="5">
        <f>过饱和度!N731</f>
        <v>5.1714814209452613E+24</v>
      </c>
      <c r="T733" s="5">
        <f t="shared" si="143"/>
        <v>88793.831901516212</v>
      </c>
      <c r="U733" s="5">
        <f t="shared" si="144"/>
        <v>96539.715434958111</v>
      </c>
      <c r="V733" s="5">
        <f t="shared" si="147"/>
        <v>104430.53900951924</v>
      </c>
      <c r="W733" s="87">
        <f t="shared" si="148"/>
        <v>1.1761012761037968</v>
      </c>
      <c r="X733" s="5">
        <f>'In离子浓度 '!M742</f>
        <v>1.7544308181678191E-2</v>
      </c>
      <c r="Y733" s="85">
        <f>过饱和度!Q731</f>
        <v>4.5805730928085624E+75</v>
      </c>
      <c r="Z733" s="85">
        <f t="shared" si="149"/>
        <v>98739.946984364447</v>
      </c>
    </row>
    <row r="734" spans="6:26" x14ac:dyDescent="0.25">
      <c r="F734" s="5">
        <f>过饱和度!D732</f>
        <v>27.262882349952296</v>
      </c>
      <c r="H734" s="5">
        <f>过饱和度!H732</f>
        <v>1961102321861388</v>
      </c>
      <c r="I734" s="5">
        <f t="shared" si="139"/>
        <v>73315.154447270615</v>
      </c>
      <c r="J734" s="5">
        <f t="shared" si="140"/>
        <v>91213.140424526864</v>
      </c>
      <c r="K734" s="5">
        <f t="shared" si="145"/>
        <v>107250.16160747984</v>
      </c>
      <c r="M734" s="5">
        <f>Gd离子浓度!M743</f>
        <v>2.6564742676669664E-2</v>
      </c>
      <c r="N734" s="5">
        <f>过饱和度!K732</f>
        <v>3.2889206602005599E+25</v>
      </c>
      <c r="O734" s="5">
        <f t="shared" si="141"/>
        <v>89450.361162592642</v>
      </c>
      <c r="P734" s="5">
        <f t="shared" si="142"/>
        <v>96750.664182122462</v>
      </c>
      <c r="Q734" s="87">
        <f t="shared" si="146"/>
        <v>1.0816128959642786</v>
      </c>
      <c r="R734" s="5">
        <f>Nd离子浓度!M743</f>
        <v>7.750232875092207E-2</v>
      </c>
      <c r="S734" s="5">
        <f>过饱和度!N732</f>
        <v>5.3974056894353146E+24</v>
      </c>
      <c r="T734" s="5">
        <f t="shared" si="143"/>
        <v>88809.67536818677</v>
      </c>
      <c r="U734" s="5">
        <f t="shared" si="144"/>
        <v>96544.818985145263</v>
      </c>
      <c r="V734" s="5">
        <f t="shared" si="147"/>
        <v>104424.12125287003</v>
      </c>
      <c r="W734" s="87">
        <f t="shared" si="148"/>
        <v>1.1758191978514609</v>
      </c>
      <c r="X734" s="5">
        <f>'In离子浓度 '!M743</f>
        <v>1.7544307910840076E-2</v>
      </c>
      <c r="Y734" s="85">
        <f>过饱和度!Q732</f>
        <v>4.8839220234897097E+75</v>
      </c>
      <c r="Z734" s="85">
        <f t="shared" si="149"/>
        <v>98740.868199647884</v>
      </c>
    </row>
    <row r="735" spans="6:26" x14ac:dyDescent="0.25">
      <c r="F735" s="5">
        <f>过饱和度!D733</f>
        <v>27.556023894210401</v>
      </c>
      <c r="H735" s="5">
        <f>过饱和度!H733</f>
        <v>1961062154737139</v>
      </c>
      <c r="I735" s="5">
        <f t="shared" si="139"/>
        <v>73315.127972603848</v>
      </c>
      <c r="J735" s="5">
        <f t="shared" si="140"/>
        <v>91213.130665187156</v>
      </c>
      <c r="K735" s="5">
        <f t="shared" si="145"/>
        <v>107250.15697903249</v>
      </c>
      <c r="M735" s="5">
        <f>Gd离子浓度!M744</f>
        <v>2.6564552025749671E-2</v>
      </c>
      <c r="N735" s="5">
        <f>过饱和度!K733</f>
        <v>3.2888760939788592E+25</v>
      </c>
      <c r="O735" s="5">
        <f t="shared" si="141"/>
        <v>89450.356562749352</v>
      </c>
      <c r="P735" s="5">
        <f t="shared" si="142"/>
        <v>96750.662707974348</v>
      </c>
      <c r="Q735" s="87">
        <f t="shared" si="146"/>
        <v>1.0816129351044435</v>
      </c>
      <c r="R735" s="5">
        <f>Nd离子浓度!M744</f>
        <v>7.75020920071815E-2</v>
      </c>
      <c r="S735" s="5">
        <f>过饱和度!N733</f>
        <v>5.3973548012833071E+24</v>
      </c>
      <c r="T735" s="5">
        <f t="shared" si="143"/>
        <v>88809.671878362264</v>
      </c>
      <c r="U735" s="5">
        <f t="shared" si="144"/>
        <v>96544.817861061936</v>
      </c>
      <c r="V735" s="5">
        <f t="shared" si="147"/>
        <v>104424.1238158271</v>
      </c>
      <c r="W735" s="87">
        <f t="shared" si="148"/>
        <v>1.175819272914904</v>
      </c>
      <c r="X735" s="5">
        <f>'In离子浓度 '!M744</f>
        <v>1.7732931982986058E-2</v>
      </c>
      <c r="Y735" s="85">
        <f>过饱和度!Q733</f>
        <v>4.9894399521980693E+75</v>
      </c>
      <c r="Z735" s="85">
        <f t="shared" si="149"/>
        <v>98741.175051066821</v>
      </c>
    </row>
    <row r="736" spans="6:26" x14ac:dyDescent="0.25">
      <c r="F736" s="5">
        <f>过饱和度!D734</f>
        <v>27.556031381022365</v>
      </c>
      <c r="H736" s="5">
        <f>过饱和度!H734</f>
        <v>2024304362217387.8</v>
      </c>
      <c r="I736" s="5">
        <f t="shared" si="139"/>
        <v>73356.110198001945</v>
      </c>
      <c r="J736" s="5">
        <f t="shared" si="140"/>
        <v>91228.234948628902</v>
      </c>
      <c r="K736" s="5">
        <f t="shared" si="145"/>
        <v>107242.51769239049</v>
      </c>
      <c r="M736" s="5">
        <f>Gd离子浓度!M745</f>
        <v>2.6847259473688816E-2</v>
      </c>
      <c r="N736" s="5">
        <f>过饱和度!K734</f>
        <v>3.4310118472109569E+25</v>
      </c>
      <c r="O736" s="5">
        <f t="shared" si="141"/>
        <v>89464.704511502438</v>
      </c>
      <c r="P736" s="5">
        <f t="shared" si="142"/>
        <v>96755.260649068936</v>
      </c>
      <c r="Q736" s="87">
        <f t="shared" si="146"/>
        <v>1.0814908647759425</v>
      </c>
      <c r="R736" s="5">
        <f>Nd离子浓度!M745</f>
        <v>7.8326713756980651E-2</v>
      </c>
      <c r="S736" s="5">
        <f>过饱和度!N734</f>
        <v>5.6306001829769699E+24</v>
      </c>
      <c r="T736" s="5">
        <f t="shared" si="143"/>
        <v>88825.315501833029</v>
      </c>
      <c r="U736" s="5">
        <f t="shared" si="144"/>
        <v>96549.856408645821</v>
      </c>
      <c r="V736" s="5">
        <f t="shared" si="147"/>
        <v>104417.78770137944</v>
      </c>
      <c r="W736" s="87">
        <f t="shared" si="148"/>
        <v>1.1755408591734711</v>
      </c>
      <c r="X736" s="5">
        <f>'In离子浓度 '!M745</f>
        <v>1.7732931709236087E-2</v>
      </c>
      <c r="Y736" s="85">
        <f>过饱和度!Q734</f>
        <v>5.3162607113541538E+75</v>
      </c>
      <c r="Z736" s="85">
        <f t="shared" si="149"/>
        <v>98742.085202945556</v>
      </c>
    </row>
    <row r="737" spans="6:26" x14ac:dyDescent="0.25">
      <c r="F737" s="5">
        <f>过饱和度!D735</f>
        <v>27.84917292528047</v>
      </c>
      <c r="H737" s="5">
        <f>过饱和度!H735</f>
        <v>2024262044213905</v>
      </c>
      <c r="I737" s="5">
        <f t="shared" si="139"/>
        <v>73356.083234338425</v>
      </c>
      <c r="J737" s="5">
        <f t="shared" si="140"/>
        <v>91228.225012936076</v>
      </c>
      <c r="K737" s="5">
        <f t="shared" si="145"/>
        <v>107242.51322439847</v>
      </c>
      <c r="M737" s="5">
        <f>Gd离子浓度!M746</f>
        <v>2.6847066795190843E-2</v>
      </c>
      <c r="N737" s="5">
        <f>过饱和度!K735</f>
        <v>3.4309631783496551E+25</v>
      </c>
      <c r="O737" s="5">
        <f t="shared" si="141"/>
        <v>89464.699705856183</v>
      </c>
      <c r="P737" s="5">
        <f t="shared" si="142"/>
        <v>96755.259109139268</v>
      </c>
      <c r="Q737" s="87">
        <f t="shared" si="146"/>
        <v>1.0814909056561206</v>
      </c>
      <c r="R737" s="5">
        <f>Nd离子浓度!M746</f>
        <v>7.8326474495019116E-2</v>
      </c>
      <c r="S737" s="5">
        <f>过饱和度!N735</f>
        <v>5.6305435231346131E+24</v>
      </c>
      <c r="T737" s="5">
        <f t="shared" si="143"/>
        <v>88825.311784752965</v>
      </c>
      <c r="U737" s="5">
        <f t="shared" si="144"/>
        <v>96549.855211511109</v>
      </c>
      <c r="V737" s="5">
        <f t="shared" si="147"/>
        <v>104417.79035366446</v>
      </c>
      <c r="W737" s="87">
        <f t="shared" si="148"/>
        <v>1.1755409382259885</v>
      </c>
      <c r="X737" s="5">
        <f>'In离子浓度 '!M746</f>
        <v>1.7921555205199335E-2</v>
      </c>
      <c r="Y737" s="85">
        <f>过饱和度!Q735</f>
        <v>5.4298832166269943E+75</v>
      </c>
      <c r="Z737" s="85">
        <f t="shared" si="149"/>
        <v>98742.388348059671</v>
      </c>
    </row>
    <row r="738" spans="6:26" x14ac:dyDescent="0.25">
      <c r="F738" s="5">
        <f>过饱和度!D736</f>
        <v>27.849180412092434</v>
      </c>
      <c r="H738" s="5">
        <f>过饱和度!H736</f>
        <v>2088848603257680.5</v>
      </c>
      <c r="I738" s="5">
        <f t="shared" si="139"/>
        <v>73396.550353250379</v>
      </c>
      <c r="J738" s="5">
        <f t="shared" si="140"/>
        <v>91243.133628648444</v>
      </c>
      <c r="K738" s="5">
        <f t="shared" si="145"/>
        <v>107234.96208008111</v>
      </c>
      <c r="M738" s="5">
        <f>Gd离子浓度!M747</f>
        <v>2.7129774232883284E-2</v>
      </c>
      <c r="N738" s="5">
        <f>过饱和度!K736</f>
        <v>3.5776553619073887E+25</v>
      </c>
      <c r="O738" s="5">
        <f t="shared" si="141"/>
        <v>89478.869338722405</v>
      </c>
      <c r="P738" s="5">
        <f t="shared" si="142"/>
        <v>96759.79939808065</v>
      </c>
      <c r="Q738" s="87">
        <f t="shared" si="146"/>
        <v>1.0813703851330114</v>
      </c>
      <c r="R738" s="5">
        <f>Nd离子浓度!M747</f>
        <v>7.9151096232091961E-2</v>
      </c>
      <c r="S738" s="5">
        <f>过饱和度!N736</f>
        <v>5.8712663636711609E+24</v>
      </c>
      <c r="T738" s="5">
        <f t="shared" si="143"/>
        <v>88840.760171215283</v>
      </c>
      <c r="U738" s="5">
        <f t="shared" si="144"/>
        <v>96554.830263921263</v>
      </c>
      <c r="V738" s="5">
        <f t="shared" si="147"/>
        <v>104411.53398894909</v>
      </c>
      <c r="W738" s="87">
        <f t="shared" si="148"/>
        <v>1.1752661029433513</v>
      </c>
      <c r="X738" s="5">
        <f>'In离子浓度 '!M747</f>
        <v>1.7921554928537524E-2</v>
      </c>
      <c r="Y738" s="85">
        <f>过饱和度!Q736</f>
        <v>5.7817151768085052E+75</v>
      </c>
      <c r="Z738" s="85">
        <f t="shared" si="149"/>
        <v>98743.28768454383</v>
      </c>
    </row>
    <row r="739" spans="6:26" x14ac:dyDescent="0.25">
      <c r="F739" s="5">
        <f>过饱和度!D737</f>
        <v>28.142321956350539</v>
      </c>
      <c r="H739" s="5">
        <f>过饱和度!H737</f>
        <v>2088804070685976.3</v>
      </c>
      <c r="I739" s="5">
        <f t="shared" si="139"/>
        <v>73396.522913508437</v>
      </c>
      <c r="J739" s="5">
        <f t="shared" si="140"/>
        <v>91243.123521448753</v>
      </c>
      <c r="K739" s="5">
        <f t="shared" si="145"/>
        <v>107234.95776889603</v>
      </c>
      <c r="M739" s="5">
        <f>Gd离子浓度!M748</f>
        <v>2.7129579526821965E-2</v>
      </c>
      <c r="N739" s="5">
        <f>过饱和度!K737</f>
        <v>3.5776023899118912E+25</v>
      </c>
      <c r="O739" s="5">
        <f t="shared" si="141"/>
        <v>89478.864332472935</v>
      </c>
      <c r="P739" s="5">
        <f t="shared" si="142"/>
        <v>96759.797794048034</v>
      </c>
      <c r="Q739" s="87">
        <f t="shared" si="146"/>
        <v>1.081370427708175</v>
      </c>
      <c r="R739" s="5">
        <f>Nd离子浓度!M748</f>
        <v>7.9150854451917177E-2</v>
      </c>
      <c r="S739" s="5">
        <f>过饱和度!N737</f>
        <v>5.8712036338811683E+24</v>
      </c>
      <c r="T739" s="5">
        <f t="shared" si="143"/>
        <v>88840.756232610162</v>
      </c>
      <c r="U739" s="5">
        <f t="shared" si="144"/>
        <v>96554.82899559669</v>
      </c>
      <c r="V739" s="5">
        <f t="shared" si="147"/>
        <v>104411.5367282581</v>
      </c>
      <c r="W739" s="87">
        <f t="shared" si="148"/>
        <v>1.175266185880715</v>
      </c>
      <c r="X739" s="5">
        <f>'In离子浓度 '!M748</f>
        <v>1.8110177848319812E-2</v>
      </c>
      <c r="Y739" s="85">
        <f>过饱和度!Q737</f>
        <v>5.9039697212901524E+75</v>
      </c>
      <c r="Z739" s="85">
        <f t="shared" si="149"/>
        <v>98743.587206405704</v>
      </c>
    </row>
    <row r="740" spans="6:26" x14ac:dyDescent="0.25">
      <c r="F740" s="5">
        <f>过饱和度!D738</f>
        <v>28.142329443162502</v>
      </c>
      <c r="H740" s="5">
        <f>过饱和度!H738</f>
        <v>2154749092197772.8</v>
      </c>
      <c r="I740" s="5">
        <f t="shared" si="139"/>
        <v>73436.486707375283</v>
      </c>
      <c r="J740" s="5">
        <f t="shared" si="140"/>
        <v>91257.841033713266</v>
      </c>
      <c r="K740" s="5">
        <f t="shared" si="145"/>
        <v>107227.49286290494</v>
      </c>
      <c r="M740" s="5">
        <f>Gd离子浓度!M749</f>
        <v>2.7412286954267777E-2</v>
      </c>
      <c r="N740" s="5">
        <f>过饱和度!K738</f>
        <v>3.7289472678364344E+25</v>
      </c>
      <c r="O740" s="5">
        <f t="shared" si="141"/>
        <v>89492.85970692127</v>
      </c>
      <c r="P740" s="5">
        <f t="shared" si="142"/>
        <v>96764.281749972841</v>
      </c>
      <c r="Q740" s="87">
        <f t="shared" si="146"/>
        <v>1.0812514212515349</v>
      </c>
      <c r="R740" s="5">
        <f>Nd离子浓度!M749</f>
        <v>7.9975476176263743E-2</v>
      </c>
      <c r="S740" s="5">
        <f>过饱和度!N738</f>
        <v>6.119561925165044E+24</v>
      </c>
      <c r="T740" s="5">
        <f t="shared" si="143"/>
        <v>88856.013835239777</v>
      </c>
      <c r="U740" s="5">
        <f t="shared" si="144"/>
        <v>96559.742009956914</v>
      </c>
      <c r="V740" s="5">
        <f t="shared" si="147"/>
        <v>104405.35828394745</v>
      </c>
      <c r="W740" s="87">
        <f t="shared" si="148"/>
        <v>1.1749948459036197</v>
      </c>
      <c r="X740" s="5">
        <f>'In离子浓度 '!M749</f>
        <v>1.8110177568746152E-2</v>
      </c>
      <c r="Y740" s="85">
        <f>过饱和度!Q738</f>
        <v>6.2824354463241868E+75</v>
      </c>
      <c r="Z740" s="85">
        <f t="shared" si="149"/>
        <v>98744.475967426421</v>
      </c>
    </row>
    <row r="741" spans="6:26" x14ac:dyDescent="0.25">
      <c r="F741" s="5">
        <f>过饱和度!D739</f>
        <v>28.435470987420608</v>
      </c>
      <c r="H741" s="5">
        <f>过饱和度!H739</f>
        <v>2154702280515044.8</v>
      </c>
      <c r="I741" s="5">
        <f t="shared" si="139"/>
        <v>73436.458804024296</v>
      </c>
      <c r="J741" s="5">
        <f t="shared" si="140"/>
        <v>91257.830759680612</v>
      </c>
      <c r="K741" s="5">
        <f t="shared" si="145"/>
        <v>107227.48870499662</v>
      </c>
      <c r="M741" s="5">
        <f>Gd离子浓度!M750</f>
        <v>2.7412090220657728E-2</v>
      </c>
      <c r="N741" s="5">
        <f>过饱和度!K739</f>
        <v>3.7288897865373095E+25</v>
      </c>
      <c r="O741" s="5">
        <f t="shared" si="141"/>
        <v>89492.854505090465</v>
      </c>
      <c r="P741" s="5">
        <f t="shared" si="142"/>
        <v>96764.280083458158</v>
      </c>
      <c r="Q741" s="87">
        <f t="shared" si="146"/>
        <v>1.0812514654782197</v>
      </c>
      <c r="R741" s="5">
        <f>Nd离子浓度!M750</f>
        <v>7.997523187788344E-2</v>
      </c>
      <c r="S741" s="5">
        <f>过饱和度!N739</f>
        <v>6.1194928185052644E+24</v>
      </c>
      <c r="T741" s="5">
        <f t="shared" si="143"/>
        <v>88856.009680644056</v>
      </c>
      <c r="U741" s="5">
        <f t="shared" si="144"/>
        <v>96559.740672239845</v>
      </c>
      <c r="V741" s="5">
        <f t="shared" si="147"/>
        <v>104405.36110805618</v>
      </c>
      <c r="W741" s="87">
        <f t="shared" si="148"/>
        <v>1.1749949326252416</v>
      </c>
      <c r="X741" s="5">
        <f>'In离子浓度 '!M750</f>
        <v>1.8298799912349246E-2</v>
      </c>
      <c r="Y741" s="85">
        <f>过饱和度!Q739</f>
        <v>6.4138777646521729E+75</v>
      </c>
      <c r="Z741" s="85">
        <f t="shared" si="149"/>
        <v>98744.771946384921</v>
      </c>
    </row>
    <row r="742" spans="6:26" x14ac:dyDescent="0.25">
      <c r="F742" s="5">
        <f>过饱和度!D740</f>
        <v>28.435478474232571</v>
      </c>
      <c r="H742" s="5">
        <f>过饱和度!H740</f>
        <v>2222019874532886.8</v>
      </c>
      <c r="I742" s="5">
        <f t="shared" si="139"/>
        <v>73475.930666452899</v>
      </c>
      <c r="J742" s="5">
        <f t="shared" si="140"/>
        <v>91272.361580245459</v>
      </c>
      <c r="K742" s="5">
        <f t="shared" si="145"/>
        <v>107220.10819325854</v>
      </c>
      <c r="M742" s="5">
        <f>Gd离子浓度!M751</f>
        <v>2.7694797637856983E-2</v>
      </c>
      <c r="N742" s="5">
        <f>过饱和度!K740</f>
        <v>3.8849846255298507E+25</v>
      </c>
      <c r="O742" s="5">
        <f t="shared" si="141"/>
        <v>89506.679545416147</v>
      </c>
      <c r="P742" s="5">
        <f t="shared" si="142"/>
        <v>96768.708982026874</v>
      </c>
      <c r="Q742" s="87">
        <f t="shared" si="146"/>
        <v>1.0811339385338938</v>
      </c>
      <c r="R742" s="5">
        <f>Nd离子浓度!M751</f>
        <v>8.0799853589503812E-2</v>
      </c>
      <c r="S742" s="5">
        <f>过饱和度!N740</f>
        <v>6.375646198531804E+24</v>
      </c>
      <c r="T742" s="5">
        <f t="shared" si="143"/>
        <v>88871.080806206053</v>
      </c>
      <c r="U742" s="5">
        <f t="shared" si="144"/>
        <v>96564.593057547725</v>
      </c>
      <c r="V742" s="5">
        <f t="shared" si="147"/>
        <v>104399.25881522927</v>
      </c>
      <c r="W742" s="87">
        <f t="shared" si="148"/>
        <v>1.1747270075727363</v>
      </c>
      <c r="X742" s="5">
        <f>'In离子浓度 '!M751</f>
        <v>1.8298799629863759E-2</v>
      </c>
      <c r="Y742" s="85">
        <f>过饱和度!Q740</f>
        <v>6.8206865653567634E+75</v>
      </c>
      <c r="Z742" s="85">
        <f t="shared" si="149"/>
        <v>98745.65036413788</v>
      </c>
    </row>
    <row r="743" spans="6:26" x14ac:dyDescent="0.25">
      <c r="F743" s="5">
        <f>过饱和度!D741</f>
        <v>28.728620018490677</v>
      </c>
      <c r="H743" s="5">
        <f>过饱和度!H741</f>
        <v>2221970718342618.8</v>
      </c>
      <c r="I743" s="5">
        <f t="shared" si="139"/>
        <v>73475.90231153302</v>
      </c>
      <c r="J743" s="5">
        <f t="shared" si="140"/>
        <v>91272.351143889158</v>
      </c>
      <c r="K743" s="5">
        <f t="shared" si="145"/>
        <v>107220.10418520997</v>
      </c>
      <c r="M743" s="5">
        <f>Gd离子浓度!M752</f>
        <v>2.7694598876712828E-2</v>
      </c>
      <c r="N743" s="5">
        <f>过饱和度!K741</f>
        <v>3.8849224230090015E+25</v>
      </c>
      <c r="O743" s="5">
        <f t="shared" si="141"/>
        <v>89506.674152855878</v>
      </c>
      <c r="P743" s="5">
        <f t="shared" si="142"/>
        <v>96768.707254595749</v>
      </c>
      <c r="Q743" s="87">
        <f t="shared" si="146"/>
        <v>1.0811339843701271</v>
      </c>
      <c r="R743" s="5">
        <f>Nd离子浓度!M752</f>
        <v>8.0799606772925733E-2</v>
      </c>
      <c r="S743" s="5">
        <f>过饱和度!N741</f>
        <v>6.375570399300734E+24</v>
      </c>
      <c r="T743" s="5">
        <f t="shared" si="143"/>
        <v>88871.076440966717</v>
      </c>
      <c r="U743" s="5">
        <f t="shared" si="144"/>
        <v>96564.591652174277</v>
      </c>
      <c r="V743" s="5">
        <f t="shared" si="147"/>
        <v>104399.26172198949</v>
      </c>
      <c r="W743" s="87">
        <f t="shared" si="148"/>
        <v>1.1747270979815068</v>
      </c>
      <c r="X743" s="5">
        <f>'In离子浓度 '!M752</f>
        <v>1.8487421397289421E-2</v>
      </c>
      <c r="Y743" s="85">
        <f>过饱和度!Q741</f>
        <v>6.9619018614644574E+75</v>
      </c>
      <c r="Z743" s="85">
        <f t="shared" si="149"/>
        <v>98745.94287795297</v>
      </c>
    </row>
    <row r="744" spans="6:26" x14ac:dyDescent="0.25">
      <c r="F744" s="5">
        <f>过饱和度!D742</f>
        <v>28.72862750530264</v>
      </c>
      <c r="H744" s="5">
        <f>过饱和度!H742</f>
        <v>2290674994038115</v>
      </c>
      <c r="I744" s="5">
        <f t="shared" si="139"/>
        <v>73514.893264875544</v>
      </c>
      <c r="J744" s="5">
        <f t="shared" si="140"/>
        <v>91286.699538571105</v>
      </c>
      <c r="K744" s="5">
        <f t="shared" si="145"/>
        <v>107212.80628111017</v>
      </c>
      <c r="M744" s="5">
        <f>Gd离子浓度!M753</f>
        <v>2.7977306283665609E-2</v>
      </c>
      <c r="N744" s="5">
        <f>过饱和度!K742</f>
        <v>4.0458654923183442E+25</v>
      </c>
      <c r="O744" s="5">
        <f t="shared" si="141"/>
        <v>89520.332655862861</v>
      </c>
      <c r="P744" s="5">
        <f t="shared" si="142"/>
        <v>96773.082329854049</v>
      </c>
      <c r="Q744" s="87">
        <f t="shared" si="146"/>
        <v>1.0810179035177678</v>
      </c>
      <c r="R744" s="5">
        <f>Nd离子浓度!M753</f>
        <v>8.162422847181991E-2</v>
      </c>
      <c r="S744" s="5">
        <f>过饱和度!N742</f>
        <v>6.6396801519819754E+24</v>
      </c>
      <c r="T744" s="5">
        <f t="shared" si="143"/>
        <v>88885.965256071038</v>
      </c>
      <c r="U744" s="5">
        <f t="shared" si="144"/>
        <v>96569.384771365003</v>
      </c>
      <c r="V744" s="5">
        <f t="shared" si="147"/>
        <v>104393.23386954165</v>
      </c>
      <c r="W744" s="87">
        <f t="shared" si="148"/>
        <v>1.1744625101251454</v>
      </c>
      <c r="X744" s="5">
        <f>'In离子浓度 '!M753</f>
        <v>1.8487421111892114E-2</v>
      </c>
      <c r="Y744" s="85">
        <f>过饱和度!Q742</f>
        <v>7.3988534639727141E+75</v>
      </c>
      <c r="Z744" s="85">
        <f t="shared" si="149"/>
        <v>98746.811177223863</v>
      </c>
    </row>
    <row r="745" spans="6:26" x14ac:dyDescent="0.25">
      <c r="F745" s="5">
        <f>过饱和度!D743</f>
        <v>29.021769049560746</v>
      </c>
      <c r="H745" s="5">
        <f>过饱和度!H743</f>
        <v>2290623427090184.5</v>
      </c>
      <c r="I745" s="5">
        <f t="shared" si="139"/>
        <v>73514.864470016502</v>
      </c>
      <c r="J745" s="5">
        <f t="shared" si="140"/>
        <v>91286.688944243113</v>
      </c>
      <c r="K745" s="5">
        <f t="shared" si="145"/>
        <v>107212.8024196129</v>
      </c>
      <c r="M745" s="5">
        <f>Gd离子浓度!M754</f>
        <v>2.7977105495001972E-2</v>
      </c>
      <c r="N745" s="5">
        <f>过饱和度!K743</f>
        <v>4.0457983508352152E+25</v>
      </c>
      <c r="O745" s="5">
        <f t="shared" si="141"/>
        <v>89520.327077262278</v>
      </c>
      <c r="P745" s="5">
        <f t="shared" si="142"/>
        <v>96773.080543019314</v>
      </c>
      <c r="Q745" s="87">
        <f t="shared" si="146"/>
        <v>1.0810179509230056</v>
      </c>
      <c r="R745" s="5">
        <f>Nd离子浓度!M754</f>
        <v>8.1623979137051772E-2</v>
      </c>
      <c r="S745" s="5">
        <f>过饱和度!N743</f>
        <v>6.6395973355843284E+24</v>
      </c>
      <c r="T745" s="5">
        <f t="shared" si="143"/>
        <v>88885.960685355691</v>
      </c>
      <c r="U745" s="5">
        <f t="shared" si="144"/>
        <v>96569.383300012676</v>
      </c>
      <c r="V745" s="5">
        <f t="shared" si="147"/>
        <v>104393.23685687802</v>
      </c>
      <c r="W745" s="87">
        <f t="shared" si="148"/>
        <v>1.1744626041272817</v>
      </c>
      <c r="X745" s="5">
        <f>'In离子浓度 '!M754</f>
        <v>1.8676042303142126E-2</v>
      </c>
      <c r="Y745" s="85">
        <f>过饱和度!Q743</f>
        <v>7.5504576458852482E+75</v>
      </c>
      <c r="Z745" s="85">
        <f t="shared" si="149"/>
        <v>98747.100301175567</v>
      </c>
    </row>
    <row r="746" spans="6:26" x14ac:dyDescent="0.25">
      <c r="F746" s="5">
        <f>过饱和度!D744</f>
        <v>29.021776536372709</v>
      </c>
      <c r="H746" s="5">
        <f>过饱和度!H744</f>
        <v>2360728492768564</v>
      </c>
      <c r="I746" s="5">
        <f t="shared" si="139"/>
        <v>73553.38518108151</v>
      </c>
      <c r="J746" s="5">
        <f t="shared" si="140"/>
        <v>91300.859039179952</v>
      </c>
      <c r="K746" s="5">
        <f t="shared" si="145"/>
        <v>107205.58539165376</v>
      </c>
      <c r="M746" s="5">
        <f>Gd离子浓度!M755</f>
        <v>2.8259812891708338E-2</v>
      </c>
      <c r="N746" s="5">
        <f>过饱和度!K744</f>
        <v>4.2116889221453463E+25</v>
      </c>
      <c r="O746" s="5">
        <f t="shared" si="141"/>
        <v>89533.822717648451</v>
      </c>
      <c r="P746" s="5">
        <f t="shared" si="142"/>
        <v>96777.402989161725</v>
      </c>
      <c r="Q746" s="87">
        <f t="shared" si="146"/>
        <v>1.0809032838277937</v>
      </c>
      <c r="R746" s="5">
        <f>Nd离子浓度!M755</f>
        <v>8.2448600823219809E-2</v>
      </c>
      <c r="S746" s="5">
        <f>过饱和度!N744</f>
        <v>6.9118263905747928E+24</v>
      </c>
      <c r="T746" s="5">
        <f t="shared" si="143"/>
        <v>88900.671222385005</v>
      </c>
      <c r="U746" s="5">
        <f t="shared" si="144"/>
        <v>96574.118471914408</v>
      </c>
      <c r="V746" s="5">
        <f t="shared" si="147"/>
        <v>104387.28178906666</v>
      </c>
      <c r="W746" s="87">
        <f t="shared" si="148"/>
        <v>1.1742012782776623</v>
      </c>
      <c r="X746" s="5">
        <f>'In离子浓度 '!M755</f>
        <v>1.867604201483301E-2</v>
      </c>
      <c r="Y746" s="85">
        <f>过饱和度!Q744</f>
        <v>8.0194459749229522E+75</v>
      </c>
      <c r="Z746" s="85">
        <f t="shared" si="149"/>
        <v>98747.958699648792</v>
      </c>
    </row>
    <row r="747" spans="6:26" x14ac:dyDescent="0.25">
      <c r="F747" s="5">
        <f>过饱和度!D745</f>
        <v>29.314918080630815</v>
      </c>
      <c r="H747" s="5">
        <f>过饱和度!H745</f>
        <v>2360674447959349</v>
      </c>
      <c r="I747" s="5">
        <f t="shared" si="139"/>
        <v>73553.355957520311</v>
      </c>
      <c r="J747" s="5">
        <f t="shared" si="140"/>
        <v>91300.848291081886</v>
      </c>
      <c r="K747" s="5">
        <f t="shared" si="145"/>
        <v>107205.58167350334</v>
      </c>
      <c r="M747" s="5">
        <f>Gd离子浓度!M756</f>
        <v>2.8259610075539843E-2</v>
      </c>
      <c r="N747" s="5">
        <f>过饱和度!K745</f>
        <v>4.2116166180631396E+25</v>
      </c>
      <c r="O747" s="5">
        <f t="shared" si="141"/>
        <v>89533.816957540941</v>
      </c>
      <c r="P747" s="5">
        <f t="shared" si="142"/>
        <v>96777.401144385643</v>
      </c>
      <c r="Q747" s="87">
        <f t="shared" si="146"/>
        <v>1.0809033327628574</v>
      </c>
      <c r="R747" s="5">
        <f>Nd离子浓度!M756</f>
        <v>8.2448348970269356E-2</v>
      </c>
      <c r="S747" s="5">
        <f>过饱和度!N745</f>
        <v>6.9117362234070865E+24</v>
      </c>
      <c r="T747" s="5">
        <f t="shared" si="143"/>
        <v>88900.666451189609</v>
      </c>
      <c r="U747" s="5">
        <f t="shared" si="144"/>
        <v>96574.116936204635</v>
      </c>
      <c r="V747" s="5">
        <f t="shared" si="147"/>
        <v>104387.28485497351</v>
      </c>
      <c r="W747" s="87">
        <f t="shared" si="148"/>
        <v>1.1742013757825622</v>
      </c>
      <c r="X747" s="5">
        <f>'In离子浓度 '!M756</f>
        <v>1.8864662629909126E-2</v>
      </c>
      <c r="Y747" s="85">
        <f>过饱和度!Q745</f>
        <v>8.1820869278137293E+75</v>
      </c>
      <c r="Z747" s="85">
        <f t="shared" si="149"/>
        <v>98748.244506640374</v>
      </c>
    </row>
    <row r="748" spans="6:26" x14ac:dyDescent="0.25">
      <c r="F748" s="5">
        <f>过饱和度!D746</f>
        <v>29.314925567442778</v>
      </c>
      <c r="H748" s="5">
        <f>过饱和度!H746</f>
        <v>2432194411059501</v>
      </c>
      <c r="I748" s="5">
        <f t="shared" si="139"/>
        <v>73591.416752469304</v>
      </c>
      <c r="J748" s="5">
        <f t="shared" si="140"/>
        <v>91314.844078657246</v>
      </c>
      <c r="K748" s="5">
        <f t="shared" ref="K748:K811" si="150">J748*W748</f>
        <v>107198.44384308027</v>
      </c>
      <c r="M748" s="5">
        <f>Gd离子浓度!M757</f>
        <v>2.8542317461999884E-2</v>
      </c>
      <c r="N748" s="5">
        <f>过饱和度!K746</f>
        <v>4.3825549653808267E+25</v>
      </c>
      <c r="O748" s="5">
        <f t="shared" si="141"/>
        <v>89547.153293004361</v>
      </c>
      <c r="P748" s="5">
        <f t="shared" si="142"/>
        <v>96781.672117427515</v>
      </c>
      <c r="Q748" s="87">
        <f t="shared" ref="Q748:Q811" si="151">P748/O748</f>
        <v>1.0807900481297414</v>
      </c>
      <c r="R748" s="5">
        <f>Nd离子浓度!M757</f>
        <v>8.3272970643711253E-2</v>
      </c>
      <c r="S748" s="5">
        <f>过饱和度!N746</f>
        <v>7.1922491559295643E+24</v>
      </c>
      <c r="T748" s="5">
        <f t="shared" si="143"/>
        <v>88915.202613920046</v>
      </c>
      <c r="U748" s="5">
        <f t="shared" si="144"/>
        <v>96578.795437392342</v>
      </c>
      <c r="V748" s="5">
        <f t="shared" ref="V748:V811" si="152">U748*Q748</f>
        <v>104381.40096909172</v>
      </c>
      <c r="W748" s="87">
        <f t="shared" ref="W748:W811" si="153">V748/T748</f>
        <v>1.1739432391818041</v>
      </c>
      <c r="X748" s="5">
        <f>'In离子浓度 '!M757</f>
        <v>1.8864662338688207E-2</v>
      </c>
      <c r="Y748" s="85">
        <f>过饱和度!Q746</f>
        <v>8.6851040072979231E+75</v>
      </c>
      <c r="Z748" s="85">
        <f t="shared" si="149"/>
        <v>98749.093215191984</v>
      </c>
    </row>
    <row r="749" spans="6:26" x14ac:dyDescent="0.25">
      <c r="F749" s="5">
        <f>过饱和度!D747</f>
        <v>29.608067111700883</v>
      </c>
      <c r="H749" s="5">
        <f>过饱和度!H747</f>
        <v>2432137820431977.5</v>
      </c>
      <c r="I749" s="5">
        <f t="shared" si="139"/>
        <v>73591.387111067059</v>
      </c>
      <c r="J749" s="5">
        <f t="shared" si="140"/>
        <v>91314.833180846865</v>
      </c>
      <c r="K749" s="5">
        <f t="shared" si="150"/>
        <v>107198.44026517212</v>
      </c>
      <c r="M749" s="5">
        <f>Gd离子浓度!M758</f>
        <v>2.8542112618341161E-2</v>
      </c>
      <c r="N749" s="5">
        <f>过饱和度!K747</f>
        <v>4.3824772690927174E+25</v>
      </c>
      <c r="O749" s="5">
        <f t="shared" si="141"/>
        <v>89547.147355774214</v>
      </c>
      <c r="P749" s="5">
        <f t="shared" si="142"/>
        <v>96781.670216123995</v>
      </c>
      <c r="Q749" s="87">
        <f t="shared" si="151"/>
        <v>1.0807900985567609</v>
      </c>
      <c r="R749" s="5">
        <f>Nd离子浓度!M758</f>
        <v>8.3272716272586214E-2</v>
      </c>
      <c r="S749" s="5">
        <f>过饱和度!N747</f>
        <v>7.1921512952656932E+24</v>
      </c>
      <c r="T749" s="5">
        <f t="shared" si="143"/>
        <v>88915.197647076144</v>
      </c>
      <c r="U749" s="5">
        <f t="shared" si="144"/>
        <v>96578.793838892845</v>
      </c>
      <c r="V749" s="5">
        <f t="shared" si="152"/>
        <v>104381.40411163009</v>
      </c>
      <c r="W749" s="87">
        <f t="shared" si="153"/>
        <v>1.1739433401019104</v>
      </c>
      <c r="X749" s="5">
        <f>'In离子浓度 '!M758</f>
        <v>1.9053282377592209E-2</v>
      </c>
      <c r="Y749" s="85">
        <f>过饱和度!Q747</f>
        <v>8.8594629055807663E+75</v>
      </c>
      <c r="Z749" s="85">
        <f t="shared" si="149"/>
        <v>98749.37577584789</v>
      </c>
    </row>
    <row r="750" spans="6:26" x14ac:dyDescent="0.25">
      <c r="F750" s="5">
        <f>过饱和度!D748</f>
        <v>29.608074598512847</v>
      </c>
      <c r="H750" s="5">
        <f>过饱和度!H748</f>
        <v>2505086787526496.5</v>
      </c>
      <c r="I750" s="5">
        <f t="shared" si="139"/>
        <v>73628.997989546086</v>
      </c>
      <c r="J750" s="5">
        <f t="shared" si="140"/>
        <v>91328.658525307648</v>
      </c>
      <c r="K750" s="5">
        <f t="shared" si="150"/>
        <v>107191.38000446031</v>
      </c>
      <c r="M750" s="5">
        <f>Gd离子浓度!M759</f>
        <v>2.8824819994554936E-2</v>
      </c>
      <c r="N750" s="5">
        <f>过饱和度!K748</f>
        <v>4.5585646686351127E+25</v>
      </c>
      <c r="O750" s="5">
        <f t="shared" si="141"/>
        <v>89560.327831857561</v>
      </c>
      <c r="P750" s="5">
        <f t="shared" si="142"/>
        <v>96785.890835487764</v>
      </c>
      <c r="Q750" s="87">
        <f t="shared" si="151"/>
        <v>1.0806781660870606</v>
      </c>
      <c r="R750" s="5">
        <f>Nd离子浓度!M759</f>
        <v>8.4097337933302027E-2</v>
      </c>
      <c r="S750" s="5">
        <f>过饱和度!N748</f>
        <v>7.481114325937086E+24</v>
      </c>
      <c r="T750" s="5">
        <f t="shared" si="143"/>
        <v>88929.563216009235</v>
      </c>
      <c r="U750" s="5">
        <f t="shared" si="144"/>
        <v>96583.416905446546</v>
      </c>
      <c r="V750" s="5">
        <f t="shared" si="152"/>
        <v>104375.58985579998</v>
      </c>
      <c r="W750" s="87">
        <f t="shared" si="153"/>
        <v>1.1736883223217061</v>
      </c>
      <c r="X750" s="5">
        <f>'In离子浓度 '!M759</f>
        <v>1.9053282083459491E-2</v>
      </c>
      <c r="Y750" s="85">
        <f>过饱和度!Q748</f>
        <v>9.3986028789306749E+75</v>
      </c>
      <c r="Z750" s="85">
        <f t="shared" si="149"/>
        <v>98750.21499882362</v>
      </c>
    </row>
    <row r="751" spans="6:26" x14ac:dyDescent="0.25">
      <c r="F751" s="5">
        <f>过饱和度!D749</f>
        <v>29.901216142770952</v>
      </c>
      <c r="H751" s="5">
        <f>过饱和度!H749</f>
        <v>2505027582270351</v>
      </c>
      <c r="I751" s="5">
        <f t="shared" si="139"/>
        <v>73628.967940803894</v>
      </c>
      <c r="J751" s="5">
        <f t="shared" si="140"/>
        <v>91328.647481705033</v>
      </c>
      <c r="K751" s="5">
        <f t="shared" si="150"/>
        <v>107191.37656378547</v>
      </c>
      <c r="M751" s="5">
        <f>Gd离子浓度!M760</f>
        <v>2.8824613123420616E-2</v>
      </c>
      <c r="N751" s="5">
        <f>过饱和度!K749</f>
        <v>4.558481344490496E+25</v>
      </c>
      <c r="O751" s="5">
        <f t="shared" si="141"/>
        <v>89560.321721746193</v>
      </c>
      <c r="P751" s="5">
        <f t="shared" si="142"/>
        <v>96785.888879024322</v>
      </c>
      <c r="Q751" s="87">
        <f t="shared" si="151"/>
        <v>1.0806782179694168</v>
      </c>
      <c r="R751" s="5">
        <f>Nd离子浓度!M760</f>
        <v>8.4097081044010133E-2</v>
      </c>
      <c r="S751" s="5">
        <f>过饱和度!N749</f>
        <v>7.4810084198139506E+24</v>
      </c>
      <c r="T751" s="5">
        <f t="shared" si="143"/>
        <v>88929.558058190916</v>
      </c>
      <c r="U751" s="5">
        <f t="shared" si="144"/>
        <v>96583.415245673605</v>
      </c>
      <c r="V751" s="5">
        <f t="shared" si="152"/>
        <v>104375.59307309474</v>
      </c>
      <c r="W751" s="87">
        <f t="shared" si="153"/>
        <v>1.1736884265723748</v>
      </c>
      <c r="X751" s="5">
        <f>'In离子浓度 '!M760</f>
        <v>1.9241901546193135E-2</v>
      </c>
      <c r="Y751" s="85">
        <f>过饱和度!Q749</f>
        <v>9.5853955381700192E+75</v>
      </c>
      <c r="Z751" s="85">
        <f t="shared" si="149"/>
        <v>98750.494381582539</v>
      </c>
    </row>
    <row r="752" spans="6:26" x14ac:dyDescent="0.25">
      <c r="F752" s="5">
        <f>过饱和度!D750</f>
        <v>29.901223629582915</v>
      </c>
      <c r="H752" s="5">
        <f>过饱和度!H750</f>
        <v>2579419659065575.5</v>
      </c>
      <c r="I752" s="5">
        <f t="shared" si="139"/>
        <v>73666.138589356793</v>
      </c>
      <c r="J752" s="5">
        <f t="shared" si="140"/>
        <v>91342.306124490133</v>
      </c>
      <c r="K752" s="5">
        <f t="shared" si="150"/>
        <v>107184.39229372989</v>
      </c>
      <c r="M752" s="5">
        <f>Gd离子浓度!M761</f>
        <v>2.9107320489388203E-2</v>
      </c>
      <c r="N752" s="5">
        <f>过饱和度!K750</f>
        <v>4.7398200745727426E+25</v>
      </c>
      <c r="O752" s="5">
        <f t="shared" si="141"/>
        <v>89573.349676435275</v>
      </c>
      <c r="P752" s="5">
        <f t="shared" si="142"/>
        <v>96790.06022904467</v>
      </c>
      <c r="Q752" s="87">
        <f t="shared" si="151"/>
        <v>1.0805676083196423</v>
      </c>
      <c r="R752" s="5">
        <f>Nd离子浓度!M761</f>
        <v>8.4921702691999945E-2</v>
      </c>
      <c r="S752" s="5">
        <f>过饱和度!N750</f>
        <v>7.7785894144710781E+24</v>
      </c>
      <c r="T752" s="5">
        <f t="shared" si="143"/>
        <v>88943.756695614735</v>
      </c>
      <c r="U752" s="5">
        <f t="shared" si="144"/>
        <v>96587.984074846929</v>
      </c>
      <c r="V752" s="5">
        <f t="shared" si="152"/>
        <v>104369.84694417304</v>
      </c>
      <c r="W752" s="87">
        <f t="shared" si="153"/>
        <v>1.1734364594172675</v>
      </c>
      <c r="X752" s="5">
        <f>'In离子浓度 '!M761</f>
        <v>1.9241901249148635E-2</v>
      </c>
      <c r="Y752" s="85">
        <f>过饱和度!Q750</f>
        <v>1.0162858810745177E+76</v>
      </c>
      <c r="Z752" s="85">
        <f t="shared" si="149"/>
        <v>98751.324317061823</v>
      </c>
    </row>
    <row r="753" spans="6:26" x14ac:dyDescent="0.25">
      <c r="F753" s="5">
        <f>过饱和度!D751</f>
        <v>30.194365173841021</v>
      </c>
      <c r="H753" s="5">
        <f>过饱和度!H751</f>
        <v>2579357769517303</v>
      </c>
      <c r="I753" s="5">
        <f t="shared" si="139"/>
        <v>73666.108143430916</v>
      </c>
      <c r="J753" s="5">
        <f t="shared" si="140"/>
        <v>91342.294938883613</v>
      </c>
      <c r="K753" s="5">
        <f t="shared" si="150"/>
        <v>107184.38898737142</v>
      </c>
      <c r="M753" s="5">
        <f>Gd离子浓度!M762</f>
        <v>2.9107111590792892E-2</v>
      </c>
      <c r="N753" s="5">
        <f>过饱和度!K751</f>
        <v>4.7397308808034848E+25</v>
      </c>
      <c r="O753" s="5">
        <f t="shared" si="141"/>
        <v>89573.343397547185</v>
      </c>
      <c r="P753" s="5">
        <f t="shared" si="142"/>
        <v>96790.058218744452</v>
      </c>
      <c r="Q753" s="87">
        <f t="shared" si="151"/>
        <v>1.080567661621916</v>
      </c>
      <c r="R753" s="5">
        <f>Nd离子浓度!M762</f>
        <v>8.4921443284548911E-2</v>
      </c>
      <c r="S753" s="5">
        <f>过饱和度!N751</f>
        <v>7.7784751015742315E+24</v>
      </c>
      <c r="T753" s="5">
        <f t="shared" si="143"/>
        <v>88943.75135134517</v>
      </c>
      <c r="U753" s="5">
        <f t="shared" si="144"/>
        <v>96587.982355267581</v>
      </c>
      <c r="V753" s="5">
        <f t="shared" si="152"/>
        <v>104369.85023441038</v>
      </c>
      <c r="W753" s="87">
        <f t="shared" si="153"/>
        <v>1.1734365669166471</v>
      </c>
      <c r="X753" s="5">
        <f>'In离子浓度 '!M762</f>
        <v>1.94305201357137E-2</v>
      </c>
      <c r="Y753" s="85">
        <f>过饱和度!Q751</f>
        <v>1.0362837080174206E+76</v>
      </c>
      <c r="Z753" s="85">
        <f t="shared" si="149"/>
        <v>98751.600588264962</v>
      </c>
    </row>
    <row r="754" spans="6:26" x14ac:dyDescent="0.25">
      <c r="F754" s="5">
        <f>过饱和度!D752</f>
        <v>30.194372660652984</v>
      </c>
      <c r="H754" s="5">
        <f>过饱和度!H752</f>
        <v>2655207060853362.5</v>
      </c>
      <c r="I754" s="5">
        <f t="shared" si="139"/>
        <v>73702.847948237046</v>
      </c>
      <c r="J754" s="5">
        <f t="shared" si="140"/>
        <v>91355.79050368155</v>
      </c>
      <c r="K754" s="5">
        <f t="shared" si="150"/>
        <v>107177.47917577568</v>
      </c>
      <c r="M754" s="5">
        <f>Gd离子浓度!M763</f>
        <v>2.9389818946514355E-2</v>
      </c>
      <c r="N754" s="5">
        <f>过饱和度!K752</f>
        <v>4.9264242217263491E+25</v>
      </c>
      <c r="O754" s="5">
        <f t="shared" si="141"/>
        <v>89586.222065638081</v>
      </c>
      <c r="P754" s="5">
        <f t="shared" si="142"/>
        <v>96794.181350097802</v>
      </c>
      <c r="Q754" s="87">
        <f t="shared" si="151"/>
        <v>1.0804583463646742</v>
      </c>
      <c r="R754" s="5">
        <f>Nd离子浓度!M763</f>
        <v>8.5746064919812737E-2</v>
      </c>
      <c r="S754" s="5">
        <f>过饱和度!N752</f>
        <v>8.0848435710996945E+24</v>
      </c>
      <c r="T754" s="5">
        <f t="shared" si="143"/>
        <v>88957.786606140493</v>
      </c>
      <c r="U754" s="5">
        <f t="shared" si="144"/>
        <v>96592.498107072242</v>
      </c>
      <c r="V754" s="5">
        <f t="shared" si="152"/>
        <v>104364.1707760002</v>
      </c>
      <c r="W754" s="87">
        <f t="shared" si="153"/>
        <v>1.1731875843322326</v>
      </c>
      <c r="X754" s="5">
        <f>'In离子浓度 '!M763</f>
        <v>1.9430519835757418E-2</v>
      </c>
      <c r="Y754" s="85">
        <f>过饱和度!Q752</f>
        <v>1.0980934586278646E+76</v>
      </c>
      <c r="Z754" s="85">
        <f t="shared" si="149"/>
        <v>98752.42142831198</v>
      </c>
    </row>
    <row r="755" spans="6:26" x14ac:dyDescent="0.25">
      <c r="F755" s="5">
        <f>过饱和度!D753</f>
        <v>30.48751420491109</v>
      </c>
      <c r="H755" s="5">
        <f>过饱和度!H753</f>
        <v>2655142416496374</v>
      </c>
      <c r="I755" s="5">
        <f t="shared" si="139"/>
        <v>73702.817114953228</v>
      </c>
      <c r="J755" s="5">
        <f t="shared" si="140"/>
        <v>91355.779179733261</v>
      </c>
      <c r="K755" s="5">
        <f t="shared" si="150"/>
        <v>107177.47600090482</v>
      </c>
      <c r="M755" s="5">
        <f>Gd离子浓度!M764</f>
        <v>2.9389608020472691E-2</v>
      </c>
      <c r="N755" s="5">
        <f>过饱和度!K753</f>
        <v>4.9263289103730566E+25</v>
      </c>
      <c r="O755" s="5">
        <f t="shared" si="141"/>
        <v>89586.215621946496</v>
      </c>
      <c r="P755" s="5">
        <f t="shared" si="142"/>
        <v>96794.17928724135</v>
      </c>
      <c r="Q755" s="87">
        <f t="shared" si="151"/>
        <v>1.0804584010525953</v>
      </c>
      <c r="R755" s="5">
        <f>Nd离子浓度!M764</f>
        <v>8.574580299421028E-2</v>
      </c>
      <c r="S755" s="5">
        <f>过饱和度!N753</f>
        <v>8.0847204806489789E+24</v>
      </c>
      <c r="T755" s="5">
        <f t="shared" si="143"/>
        <v>88957.781079798166</v>
      </c>
      <c r="U755" s="5">
        <f t="shared" si="144"/>
        <v>96592.496329106274</v>
      </c>
      <c r="V755" s="5">
        <f t="shared" si="152"/>
        <v>104364.17413742484</v>
      </c>
      <c r="W755" s="87">
        <f t="shared" si="153"/>
        <v>1.1731876950011446</v>
      </c>
      <c r="X755" s="5">
        <f>'In离子浓度 '!M764</f>
        <v>1.9619138146155679E-2</v>
      </c>
      <c r="Y755" s="85">
        <f>过饱和度!Q753</f>
        <v>1.1194887782722611E+76</v>
      </c>
      <c r="Z755" s="85">
        <f t="shared" si="149"/>
        <v>98752.694652287042</v>
      </c>
    </row>
    <row r="756" spans="6:26" x14ac:dyDescent="0.25">
      <c r="F756" s="5">
        <f>过饱和度!D754</f>
        <v>30.487521691723053</v>
      </c>
      <c r="H756" s="5">
        <f>过饱和度!H754</f>
        <v>2732463026347224.5</v>
      </c>
      <c r="I756" s="5">
        <f t="shared" si="139"/>
        <v>73739.135173930161</v>
      </c>
      <c r="J756" s="5">
        <f t="shared" si="140"/>
        <v>91369.115177284926</v>
      </c>
      <c r="K756" s="5">
        <f t="shared" si="150"/>
        <v>107170.63916061129</v>
      </c>
      <c r="M756" s="5">
        <f>Gd离子浓度!M765</f>
        <v>2.967231536594812E-2</v>
      </c>
      <c r="N756" s="5">
        <f>过饱和度!K754</f>
        <v>5.1184811443105478E+25</v>
      </c>
      <c r="O756" s="5">
        <f t="shared" si="141"/>
        <v>89598.948139195345</v>
      </c>
      <c r="P756" s="5">
        <f t="shared" si="142"/>
        <v>96798.255218303922</v>
      </c>
      <c r="Q756" s="87">
        <f t="shared" si="151"/>
        <v>1.0803503526394549</v>
      </c>
      <c r="R756" s="5">
        <f>Nd离子浓度!M765</f>
        <v>8.6570424616748146E-2</v>
      </c>
      <c r="S756" s="5">
        <f>过饱和度!N754</f>
        <v>8.4000475807969937E+24</v>
      </c>
      <c r="T756" s="5">
        <f t="shared" si="143"/>
        <v>88971.656392005199</v>
      </c>
      <c r="U756" s="5">
        <f t="shared" si="144"/>
        <v>96596.960127817074</v>
      </c>
      <c r="V756" s="5">
        <f t="shared" si="152"/>
        <v>104358.55993798655</v>
      </c>
      <c r="W756" s="87">
        <f t="shared" si="153"/>
        <v>1.1729416329868843</v>
      </c>
      <c r="X756" s="5">
        <f>'In离子浓度 '!M765</f>
        <v>1.9619137843287632E-2</v>
      </c>
      <c r="Y756" s="85">
        <f>过饱和度!Q754</f>
        <v>1.1856045379637461E+76</v>
      </c>
      <c r="Z756" s="85">
        <f t="shared" si="149"/>
        <v>98753.506583189199</v>
      </c>
    </row>
    <row r="757" spans="6:26" x14ac:dyDescent="0.25">
      <c r="F757" s="5">
        <f>过饱和度!D755</f>
        <v>30.780663235981159</v>
      </c>
      <c r="H757" s="5">
        <f>过饱和度!H755</f>
        <v>2732395555811952</v>
      </c>
      <c r="I757" s="5">
        <f t="shared" si="139"/>
        <v>73739.10396279722</v>
      </c>
      <c r="J757" s="5">
        <f t="shared" si="140"/>
        <v>91369.103718536091</v>
      </c>
      <c r="K757" s="5">
        <f t="shared" si="150"/>
        <v>107170.63611448418</v>
      </c>
      <c r="M757" s="5">
        <f>Gd离子浓度!M766</f>
        <v>2.9672102412474723E-2</v>
      </c>
      <c r="N757" s="5">
        <f>过饱和度!K755</f>
        <v>5.1183794611488485E+25</v>
      </c>
      <c r="O757" s="5">
        <f t="shared" si="141"/>
        <v>89598.941534547572</v>
      </c>
      <c r="P757" s="5">
        <f t="shared" si="142"/>
        <v>96798.253104130956</v>
      </c>
      <c r="Q757" s="87">
        <f t="shared" si="151"/>
        <v>1.0803504086798557</v>
      </c>
      <c r="R757" s="5">
        <f>Nd离子浓度!M766</f>
        <v>8.657016017300205E-2</v>
      </c>
      <c r="S757" s="5">
        <f>过饱和度!N755</f>
        <v>8.3999153324322412E+24</v>
      </c>
      <c r="T757" s="5">
        <f t="shared" si="143"/>
        <v>88971.650687829795</v>
      </c>
      <c r="U757" s="5">
        <f t="shared" si="144"/>
        <v>96596.958292838957</v>
      </c>
      <c r="V757" s="5">
        <f t="shared" si="152"/>
        <v>104358.56336889954</v>
      </c>
      <c r="W757" s="87">
        <f t="shared" si="153"/>
        <v>1.1729417467487144</v>
      </c>
      <c r="X757" s="5">
        <f>'In离子浓度 '!M766</f>
        <v>1.9807755577520843E-2</v>
      </c>
      <c r="Y757" s="85">
        <f>过饱和度!Q755</f>
        <v>1.2084801763647098E+76</v>
      </c>
      <c r="Z757" s="85">
        <f t="shared" si="149"/>
        <v>98753.776822330183</v>
      </c>
    </row>
    <row r="758" spans="6:26" x14ac:dyDescent="0.25">
      <c r="F758" s="5">
        <f>过饱和度!D756</f>
        <v>30.780670722793122</v>
      </c>
      <c r="H758" s="5">
        <f>过饱和度!H756</f>
        <v>2811201587285421</v>
      </c>
      <c r="I758" s="5">
        <f t="shared" si="139"/>
        <v>73775.009097105503</v>
      </c>
      <c r="J758" s="5">
        <f t="shared" si="140"/>
        <v>91382.283551197848</v>
      </c>
      <c r="K758" s="5">
        <f t="shared" si="150"/>
        <v>107163.87080164207</v>
      </c>
      <c r="M758" s="5">
        <f>Gd离子浓度!M767</f>
        <v>2.9954809747704189E-2</v>
      </c>
      <c r="N758" s="5">
        <f>过饱和度!K756</f>
        <v>5.316095872035859E+25</v>
      </c>
      <c r="O758" s="5">
        <f t="shared" si="141"/>
        <v>89611.530941615507</v>
      </c>
      <c r="P758" s="5">
        <f t="shared" si="142"/>
        <v>96802.282822269524</v>
      </c>
      <c r="Q758" s="87">
        <f t="shared" si="151"/>
        <v>1.0802436004060572</v>
      </c>
      <c r="R758" s="5">
        <f>Nd离子浓度!M767</f>
        <v>8.7394781782814013E-2</v>
      </c>
      <c r="S758" s="5">
        <f>过饱和度!N756</f>
        <v>8.7243738636545315E+24</v>
      </c>
      <c r="T758" s="5">
        <f t="shared" si="143"/>
        <v>88985.369392989203</v>
      </c>
      <c r="U758" s="5">
        <f t="shared" si="144"/>
        <v>96601.371228424454</v>
      </c>
      <c r="V758" s="5">
        <f t="shared" si="152"/>
        <v>104353.01305995534</v>
      </c>
      <c r="W758" s="87">
        <f t="shared" si="153"/>
        <v>1.1726985432751025</v>
      </c>
      <c r="X758" s="5">
        <f>'In离子浓度 '!M767</f>
        <v>1.9807755271741046E-2</v>
      </c>
      <c r="Y758" s="85">
        <f>过饱和度!Q756</f>
        <v>1.2791564755177812E+76</v>
      </c>
      <c r="Z758" s="85">
        <f t="shared" si="149"/>
        <v>98754.580024825147</v>
      </c>
    </row>
    <row r="759" spans="6:26" x14ac:dyDescent="0.25">
      <c r="F759" s="5">
        <f>过饱和度!D757</f>
        <v>31.073812267051228</v>
      </c>
      <c r="H759" s="5">
        <f>过饱和度!H757</f>
        <v>2811131218349417.5</v>
      </c>
      <c r="I759" s="5">
        <f t="shared" si="139"/>
        <v>73774.977517328327</v>
      </c>
      <c r="J759" s="5">
        <f t="shared" si="140"/>
        <v>91382.271961073799</v>
      </c>
      <c r="K759" s="5">
        <f t="shared" si="150"/>
        <v>107163.86788159625</v>
      </c>
      <c r="M759" s="5">
        <f>Gd离子浓度!M768</f>
        <v>2.9954594766813683E-2</v>
      </c>
      <c r="N759" s="5">
        <f>过饱和度!K757</f>
        <v>5.3159875565026936E+25</v>
      </c>
      <c r="O759" s="5">
        <f t="shared" si="141"/>
        <v>89611.524179738029</v>
      </c>
      <c r="P759" s="5">
        <f t="shared" si="142"/>
        <v>96802.280657980606</v>
      </c>
      <c r="Q759" s="87">
        <f t="shared" si="151"/>
        <v>1.0802436577668262</v>
      </c>
      <c r="R759" s="5">
        <f>Nd离子浓度!M768</f>
        <v>8.7394514820932009E-2</v>
      </c>
      <c r="S759" s="5">
        <f>过饱和度!N757</f>
        <v>8.7242320673212412E+24</v>
      </c>
      <c r="T759" s="5">
        <f t="shared" si="143"/>
        <v>88985.363515087243</v>
      </c>
      <c r="U759" s="5">
        <f t="shared" si="144"/>
        <v>96601.369337765238</v>
      </c>
      <c r="V759" s="5">
        <f t="shared" si="152"/>
        <v>104353.01655871165</v>
      </c>
      <c r="W759" s="87">
        <f t="shared" si="153"/>
        <v>1.1726986600556939</v>
      </c>
      <c r="X759" s="5">
        <f>'In离子浓度 '!M768</f>
        <v>1.999637242981098E-2</v>
      </c>
      <c r="Y759" s="85">
        <f>过饱和度!Q757</f>
        <v>1.3035993050185E+76</v>
      </c>
      <c r="Z759" s="85">
        <f t="shared" si="149"/>
        <v>98754.847339668297</v>
      </c>
    </row>
    <row r="760" spans="6:26" x14ac:dyDescent="0.25">
      <c r="F760" s="5">
        <f>过饱和度!D758</f>
        <v>31.073819753863191</v>
      </c>
      <c r="H760" s="5">
        <f>过饱和度!H758</f>
        <v>2891436773687248.5</v>
      </c>
      <c r="I760" s="5">
        <f t="shared" si="139"/>
        <v>73810.478282313328</v>
      </c>
      <c r="J760" s="5">
        <f t="shared" si="140"/>
        <v>91395.298927154829</v>
      </c>
      <c r="K760" s="5">
        <f t="shared" si="150"/>
        <v>107157.17269401105</v>
      </c>
      <c r="M760" s="5">
        <f>Gd离子浓度!M769</f>
        <v>3.0237302091797254E-2</v>
      </c>
      <c r="N760" s="5">
        <f>过饱和度!K758</f>
        <v>5.5193744299226519E+25</v>
      </c>
      <c r="O760" s="5">
        <f t="shared" si="141"/>
        <v>89623.973425943448</v>
      </c>
      <c r="P760" s="5">
        <f t="shared" si="142"/>
        <v>96806.265120780139</v>
      </c>
      <c r="Q760" s="87">
        <f t="shared" si="151"/>
        <v>1.080138063737728</v>
      </c>
      <c r="R760" s="5">
        <f>Nd离子浓度!M769</f>
        <v>8.8219136418018096E-2</v>
      </c>
      <c r="S760" s="5">
        <f>过饱和度!N758</f>
        <v>9.0579964745929092E+24</v>
      </c>
      <c r="T760" s="5">
        <f t="shared" si="143"/>
        <v>88998.928848368945</v>
      </c>
      <c r="U760" s="5">
        <f t="shared" si="144"/>
        <v>96605.732467248032</v>
      </c>
      <c r="V760" s="5">
        <f t="shared" si="152"/>
        <v>104347.52881313825</v>
      </c>
      <c r="W760" s="87">
        <f t="shared" si="153"/>
        <v>1.1724582549855105</v>
      </c>
      <c r="X760" s="5">
        <f>'In离子浓度 '!M769</f>
        <v>1.9996372121119422E-2</v>
      </c>
      <c r="Y760" s="85">
        <f>过饱和度!Q758</f>
        <v>1.3791030842233031E+76</v>
      </c>
      <c r="Z760" s="85">
        <f t="shared" si="149"/>
        <v>98755.641989159922</v>
      </c>
    </row>
    <row r="761" spans="6:26" x14ac:dyDescent="0.25">
      <c r="F761" s="5">
        <f>过饱和度!D759</f>
        <v>31.366961298121296</v>
      </c>
      <c r="H761" s="5">
        <f>过饱和度!H759</f>
        <v>2891363433275300.5</v>
      </c>
      <c r="I761" s="5">
        <f t="shared" si="139"/>
        <v>73810.446342805139</v>
      </c>
      <c r="J761" s="5">
        <f t="shared" si="140"/>
        <v>91395.287208969778</v>
      </c>
      <c r="K761" s="5">
        <f t="shared" si="150"/>
        <v>107157.16989746245</v>
      </c>
      <c r="M761" s="5">
        <f>Gd离子浓度!M770</f>
        <v>3.023708508350427E-2</v>
      </c>
      <c r="N761" s="5">
        <f>过饱和度!K759</f>
        <v>5.519259215042588E+25</v>
      </c>
      <c r="O761" s="5">
        <f t="shared" si="141"/>
        <v>89623.9665104468</v>
      </c>
      <c r="P761" s="5">
        <f t="shared" si="142"/>
        <v>96806.262907538257</v>
      </c>
      <c r="Q761" s="87">
        <f t="shared" si="151"/>
        <v>1.0801381223877686</v>
      </c>
      <c r="R761" s="5">
        <f>Nd离子浓度!M770</f>
        <v>8.8218866938007859E-2</v>
      </c>
      <c r="S761" s="5">
        <f>过饱和度!N759</f>
        <v>9.0578447304279711E+24</v>
      </c>
      <c r="T761" s="5">
        <f t="shared" si="143"/>
        <v>88998.922800719156</v>
      </c>
      <c r="U761" s="5">
        <f t="shared" si="144"/>
        <v>96605.73052219706</v>
      </c>
      <c r="V761" s="5">
        <f t="shared" si="152"/>
        <v>104347.53237814468</v>
      </c>
      <c r="W761" s="87">
        <f t="shared" si="153"/>
        <v>1.1724583747130646</v>
      </c>
      <c r="X761" s="5">
        <f>'In离子浓度 '!M770</f>
        <v>2.0184988703027849E-2</v>
      </c>
      <c r="Y761" s="85">
        <f>过饱和度!Q759</f>
        <v>1.4052041797548388E+76</v>
      </c>
      <c r="Z761" s="85">
        <f t="shared" si="149"/>
        <v>98755.906438455946</v>
      </c>
    </row>
    <row r="762" spans="6:26" x14ac:dyDescent="0.25">
      <c r="F762" s="5">
        <f>过饱和度!D760</f>
        <v>31.36696878493326</v>
      </c>
      <c r="H762" s="5">
        <f>过饱和度!H760</f>
        <v>2973182613853185.5</v>
      </c>
      <c r="I762" s="5">
        <f t="shared" si="139"/>
        <v>73845.551038408477</v>
      </c>
      <c r="J762" s="5">
        <f t="shared" si="140"/>
        <v>91408.164506857021</v>
      </c>
      <c r="K762" s="5">
        <f t="shared" si="150"/>
        <v>107150.54347302303</v>
      </c>
      <c r="M762" s="5">
        <f>Gd离子浓度!M771</f>
        <v>3.0519792398242027E-2</v>
      </c>
      <c r="N762" s="5">
        <f>过饱和度!K760</f>
        <v>5.7284238381151043E+25</v>
      </c>
      <c r="O762" s="5">
        <f t="shared" si="141"/>
        <v>89636.278457335895</v>
      </c>
      <c r="P762" s="5">
        <f t="shared" si="142"/>
        <v>96810.203043969916</v>
      </c>
      <c r="Q762" s="87">
        <f t="shared" si="151"/>
        <v>1.0800337174869279</v>
      </c>
      <c r="R762" s="5">
        <f>Nd离子浓度!M771</f>
        <v>8.9043488522368097E-2</v>
      </c>
      <c r="S762" s="5">
        <f>过饱和度!N760</f>
        <v>9.4010911030733852E+24</v>
      </c>
      <c r="T762" s="5">
        <f t="shared" si="143"/>
        <v>89012.337900850907</v>
      </c>
      <c r="U762" s="5">
        <f t="shared" si="144"/>
        <v>96610.044870948055</v>
      </c>
      <c r="V762" s="5">
        <f t="shared" si="152"/>
        <v>104342.10590854894</v>
      </c>
      <c r="W762" s="87">
        <f t="shared" si="153"/>
        <v>1.1722207097264827</v>
      </c>
      <c r="X762" s="5">
        <f>'In离子浓度 '!M771</f>
        <v>2.0184988391424553E-2</v>
      </c>
      <c r="Y762" s="85">
        <f>过饱和度!Q760</f>
        <v>1.485815268824085E+76</v>
      </c>
      <c r="Z762" s="85">
        <f t="shared" si="149"/>
        <v>98756.69270521999</v>
      </c>
    </row>
    <row r="763" spans="6:26" x14ac:dyDescent="0.25">
      <c r="F763" s="5">
        <f>过饱和度!D761</f>
        <v>31.660110329191365</v>
      </c>
      <c r="H763" s="5">
        <f>过饱和度!H761</f>
        <v>2973106228037410</v>
      </c>
      <c r="I763" s="5">
        <f t="shared" si="139"/>
        <v>73845.518747802504</v>
      </c>
      <c r="J763" s="5">
        <f t="shared" si="140"/>
        <v>91408.152663818619</v>
      </c>
      <c r="K763" s="5">
        <f t="shared" si="150"/>
        <v>107150.54079746289</v>
      </c>
      <c r="M763" s="5">
        <f>Gd离子浓度!M772</f>
        <v>3.0519573362561184E-2</v>
      </c>
      <c r="N763" s="5">
        <f>过饱和度!K761</f>
        <v>5.7283014504266556E+25</v>
      </c>
      <c r="O763" s="5">
        <f t="shared" si="141"/>
        <v>89636.271391719216</v>
      </c>
      <c r="P763" s="5">
        <f t="shared" si="142"/>
        <v>96810.200782901928</v>
      </c>
      <c r="Q763" s="87">
        <f t="shared" si="151"/>
        <v>1.0800337773961162</v>
      </c>
      <c r="R763" s="5">
        <f>Nd离子浓度!M772</f>
        <v>8.9043216524237412E-2</v>
      </c>
      <c r="S763" s="5">
        <f>过饱和度!N761</f>
        <v>9.4009290012908354E+24</v>
      </c>
      <c r="T763" s="5">
        <f t="shared" si="143"/>
        <v>89012.331687309255</v>
      </c>
      <c r="U763" s="5">
        <f t="shared" si="144"/>
        <v>96610.042872754624</v>
      </c>
      <c r="V763" s="5">
        <f t="shared" si="152"/>
        <v>104342.10953826191</v>
      </c>
      <c r="W763" s="87">
        <f t="shared" si="153"/>
        <v>1.1722208323314629</v>
      </c>
      <c r="X763" s="5">
        <f>'In离子浓度 '!M772</f>
        <v>2.0373604397173249E-2</v>
      </c>
      <c r="Y763" s="85">
        <f>过饱和度!Q761</f>
        <v>1.5136700686720316E+76</v>
      </c>
      <c r="Z763" s="85">
        <f t="shared" si="149"/>
        <v>98756.954346002822</v>
      </c>
    </row>
    <row r="764" spans="6:26" x14ac:dyDescent="0.25">
      <c r="F764" s="5">
        <f>过饱和度!D762</f>
        <v>31.660117816003329</v>
      </c>
      <c r="H764" s="5">
        <f>过饱和度!H762</f>
        <v>3056453134365040</v>
      </c>
      <c r="I764" s="5">
        <f t="shared" si="139"/>
        <v>73880.235428473432</v>
      </c>
      <c r="J764" s="5">
        <f t="shared" si="140"/>
        <v>91420.883395901634</v>
      </c>
      <c r="K764" s="5">
        <f t="shared" si="150"/>
        <v>107143.98181264197</v>
      </c>
      <c r="M764" s="5">
        <f>Gd离子浓度!M773</f>
        <v>3.0802280667053202E-2</v>
      </c>
      <c r="N764" s="5">
        <f>过饱和度!K762</f>
        <v>5.9433521116951928E+25</v>
      </c>
      <c r="O764" s="5">
        <f t="shared" si="141"/>
        <v>89648.448816465359</v>
      </c>
      <c r="P764" s="5">
        <f t="shared" si="142"/>
        <v>96814.0974944349</v>
      </c>
      <c r="Q764" s="87">
        <f t="shared" si="151"/>
        <v>1.0799305372549117</v>
      </c>
      <c r="R764" s="5">
        <f>Nd离子浓度!M773</f>
        <v>8.9867838095871885E-2</v>
      </c>
      <c r="S764" s="5">
        <f>过饱和度!N762</f>
        <v>9.7538350728095592E+24</v>
      </c>
      <c r="T764" s="5">
        <f t="shared" si="143"/>
        <v>89025.599600316738</v>
      </c>
      <c r="U764" s="5">
        <f t="shared" si="144"/>
        <v>96614.30943572495</v>
      </c>
      <c r="V764" s="5">
        <f t="shared" si="152"/>
        <v>104336.74309543474</v>
      </c>
      <c r="W764" s="87">
        <f t="shared" si="153"/>
        <v>1.1719858508547862</v>
      </c>
      <c r="X764" s="5">
        <f>'In离子浓度 '!M773</f>
        <v>2.0373604082658217E-2</v>
      </c>
      <c r="Y764" s="85">
        <f>过饱和度!Q762</f>
        <v>1.5996816793654883E+76</v>
      </c>
      <c r="Z764" s="85">
        <f t="shared" si="149"/>
        <v>98757.732395382787</v>
      </c>
    </row>
    <row r="765" spans="6:26" x14ac:dyDescent="0.25">
      <c r="F765" s="5">
        <f>过饱和度!D763</f>
        <v>31.953259360261434</v>
      </c>
      <c r="H765" s="5">
        <f>过饱和度!H763</f>
        <v>3056373628364991.5</v>
      </c>
      <c r="I765" s="5">
        <f t="shared" si="139"/>
        <v>73880.202795134101</v>
      </c>
      <c r="J765" s="5">
        <f t="shared" si="140"/>
        <v>91420.871431115229</v>
      </c>
      <c r="K765" s="5">
        <f t="shared" si="150"/>
        <v>107143.9792556341</v>
      </c>
      <c r="M765" s="5">
        <f>Gd离子浓度!M774</f>
        <v>3.0802059603999121E-2</v>
      </c>
      <c r="N765" s="5">
        <f>过饱和度!K763</f>
        <v>5.9432222711771554E+25</v>
      </c>
      <c r="O765" s="5">
        <f t="shared" si="141"/>
        <v>89648.441604120817</v>
      </c>
      <c r="P765" s="5">
        <f t="shared" si="142"/>
        <v>96814.095186633014</v>
      </c>
      <c r="Q765" s="87">
        <f t="shared" si="151"/>
        <v>1.0799305983940586</v>
      </c>
      <c r="R765" s="5">
        <f>Nd离子浓度!M774</f>
        <v>8.9867563579628454E-2</v>
      </c>
      <c r="S765" s="5">
        <f>过饱和度!N763</f>
        <v>9.7536621935863057E+24</v>
      </c>
      <c r="T765" s="5">
        <f t="shared" si="143"/>
        <v>89025.593224621291</v>
      </c>
      <c r="U765" s="5">
        <f t="shared" si="144"/>
        <v>96614.307385599939</v>
      </c>
      <c r="V765" s="5">
        <f t="shared" si="152"/>
        <v>104336.74678835846</v>
      </c>
      <c r="W765" s="87">
        <f t="shared" si="153"/>
        <v>1.171985976269829</v>
      </c>
      <c r="X765" s="5">
        <f>'In离子浓度 '!M774</f>
        <v>2.0562219512248944E-2</v>
      </c>
      <c r="Y765" s="85">
        <f>过饱和度!Q763</f>
        <v>1.6293901504869644E+76</v>
      </c>
      <c r="Z765" s="85">
        <f t="shared" si="149"/>
        <v>98757.99128303524</v>
      </c>
    </row>
    <row r="766" spans="6:26" x14ac:dyDescent="0.25">
      <c r="F766" s="5">
        <f>过饱和度!D764</f>
        <v>31.953266847073397</v>
      </c>
      <c r="H766" s="5">
        <f>过饱和度!H764</f>
        <v>3141262360086099</v>
      </c>
      <c r="I766" s="5">
        <f t="shared" si="139"/>
        <v>73914.539279269171</v>
      </c>
      <c r="J766" s="5">
        <f t="shared" si="140"/>
        <v>91433.458607522116</v>
      </c>
      <c r="K766" s="5">
        <f t="shared" si="150"/>
        <v>107137.48642405758</v>
      </c>
      <c r="M766" s="5">
        <f>Gd离子浓度!M775</f>
        <v>3.108476689824546E-2</v>
      </c>
      <c r="N766" s="5">
        <f>过饱和度!K764</f>
        <v>6.1642682604967165E+25</v>
      </c>
      <c r="O766" s="5">
        <f t="shared" si="141"/>
        <v>89660.487202762233</v>
      </c>
      <c r="P766" s="5">
        <f t="shared" si="142"/>
        <v>96817.949348293303</v>
      </c>
      <c r="Q766" s="87">
        <f t="shared" si="151"/>
        <v>1.0798284993627669</v>
      </c>
      <c r="R766" s="5">
        <f>Nd离子浓度!M775</f>
        <v>9.0692185138537149E-2</v>
      </c>
      <c r="S766" s="5">
        <f>过饱和度!N764</f>
        <v>1.0116407341479017E+25</v>
      </c>
      <c r="T766" s="5">
        <f t="shared" si="143"/>
        <v>89038.716907390102</v>
      </c>
      <c r="U766" s="5">
        <f t="shared" si="144"/>
        <v>96618.527128494025</v>
      </c>
      <c r="V766" s="5">
        <f t="shared" si="152"/>
        <v>104331.4391598025</v>
      </c>
      <c r="W766" s="87">
        <f t="shared" si="153"/>
        <v>1.1717536234076518</v>
      </c>
      <c r="X766" s="5">
        <f>'In离子浓度 '!M775</f>
        <v>2.0562219194822196E-2</v>
      </c>
      <c r="Y766" s="85">
        <f>过饱和度!Q764</f>
        <v>1.7211093832055561E+76</v>
      </c>
      <c r="Z766" s="85">
        <f t="shared" si="149"/>
        <v>98758.761275629033</v>
      </c>
    </row>
    <row r="767" spans="6:26" x14ac:dyDescent="0.25">
      <c r="F767" s="5">
        <f>过饱和度!D765</f>
        <v>32.246408391331499</v>
      </c>
      <c r="H767" s="5">
        <f>过饱和度!H765</f>
        <v>3141179658268873</v>
      </c>
      <c r="I767" s="5">
        <f t="shared" si="139"/>
        <v>73914.506311302641</v>
      </c>
      <c r="J767" s="5">
        <f t="shared" si="140"/>
        <v>91433.446523994891</v>
      </c>
      <c r="K767" s="5">
        <f t="shared" si="150"/>
        <v>107137.4839832354</v>
      </c>
      <c r="M767" s="5">
        <f>Gd离子浓度!M776</f>
        <v>3.1084543807832769E-2</v>
      </c>
      <c r="N767" s="5">
        <f>过饱和度!K765</f>
        <v>6.1641306804945127E+25</v>
      </c>
      <c r="O767" s="5">
        <f t="shared" si="141"/>
        <v>89660.479846979186</v>
      </c>
      <c r="P767" s="5">
        <f t="shared" si="142"/>
        <v>96817.946994816433</v>
      </c>
      <c r="Q767" s="87">
        <f t="shared" si="151"/>
        <v>1.0798285617035808</v>
      </c>
      <c r="R767" s="5">
        <f>Nd离子浓度!M776</f>
        <v>9.0691908104188687E-2</v>
      </c>
      <c r="S767" s="5">
        <f>过饱和度!N765</f>
        <v>1.0116223254840635E+25</v>
      </c>
      <c r="T767" s="5">
        <f t="shared" si="143"/>
        <v>89038.710373165639</v>
      </c>
      <c r="U767" s="5">
        <f t="shared" si="144"/>
        <v>96618.525027611337</v>
      </c>
      <c r="V767" s="5">
        <f t="shared" si="152"/>
        <v>104331.44291448696</v>
      </c>
      <c r="W767" s="87">
        <f t="shared" si="153"/>
        <v>1.1717537515674781</v>
      </c>
      <c r="X767" s="5">
        <f>'In离子浓度 '!M776</f>
        <v>2.0750834048256721E-2</v>
      </c>
      <c r="Y767" s="85">
        <f>过饱和度!Q765</f>
        <v>1.7527761911807438E+76</v>
      </c>
      <c r="Z767" s="85">
        <f t="shared" si="149"/>
        <v>98759.017463945187</v>
      </c>
    </row>
    <row r="768" spans="6:26" x14ac:dyDescent="0.25">
      <c r="F768" s="5">
        <f>过饱和度!D766</f>
        <v>32.246415878143466</v>
      </c>
      <c r="H768" s="5">
        <f>过饱和度!H766</f>
        <v>3227624314202655.5</v>
      </c>
      <c r="I768" s="5">
        <f t="shared" si="139"/>
        <v>73948.470190256281</v>
      </c>
      <c r="J768" s="5">
        <f t="shared" si="140"/>
        <v>91445.893066156335</v>
      </c>
      <c r="K768" s="5">
        <f t="shared" si="150"/>
        <v>107131.05605431402</v>
      </c>
      <c r="M768" s="5">
        <f>Gd离子浓度!M777</f>
        <v>3.1367251091967668E-2</v>
      </c>
      <c r="N768" s="5">
        <f>过饱和度!K766</f>
        <v>6.3912822890285503E+25</v>
      </c>
      <c r="O768" s="5">
        <f t="shared" si="141"/>
        <v>89672.396237509864</v>
      </c>
      <c r="P768" s="5">
        <f t="shared" si="142"/>
        <v>96821.759456197455</v>
      </c>
      <c r="Q768" s="87">
        <f t="shared" si="151"/>
        <v>1.0797275808237743</v>
      </c>
      <c r="R768" s="5">
        <f>Nd离子浓度!M777</f>
        <v>9.1516529650762971E-2</v>
      </c>
      <c r="S768" s="5">
        <f>过饱和度!N766</f>
        <v>1.0488988500614328E+25</v>
      </c>
      <c r="T768" s="5">
        <f t="shared" si="143"/>
        <v>89051.692696841594</v>
      </c>
      <c r="U768" s="5">
        <f t="shared" si="144"/>
        <v>96622.698888006518</v>
      </c>
      <c r="V768" s="5">
        <f t="shared" si="152"/>
        <v>104326.19292301126</v>
      </c>
      <c r="W768" s="87">
        <f t="shared" si="153"/>
        <v>1.1715239740379624</v>
      </c>
      <c r="X768" s="5">
        <f>'In离子浓度 '!M777</f>
        <v>2.075083372791826E-2</v>
      </c>
      <c r="Y768" s="85">
        <f>过饱和度!Q766</f>
        <v>1.8505245559381249E+76</v>
      </c>
      <c r="Z768" s="85">
        <f t="shared" si="149"/>
        <v>98759.779555783563</v>
      </c>
    </row>
    <row r="769" spans="6:26" x14ac:dyDescent="0.25">
      <c r="F769" s="5">
        <f>过饱和度!D767</f>
        <v>32.539557422401572</v>
      </c>
      <c r="H769" s="5">
        <f>过饱和度!H767</f>
        <v>3227538340082993.5</v>
      </c>
      <c r="I769" s="5">
        <f t="shared" si="139"/>
        <v>73948.436895520557</v>
      </c>
      <c r="J769" s="5">
        <f t="shared" si="140"/>
        <v>91445.880866801162</v>
      </c>
      <c r="K769" s="5">
        <f t="shared" si="150"/>
        <v>107131.05372737836</v>
      </c>
      <c r="M769" s="5">
        <f>Gd离子浓度!M778</f>
        <v>3.1367025974210989E-2</v>
      </c>
      <c r="N769" s="5">
        <f>过饱和度!K767</f>
        <v>6.3911366761806075E+25</v>
      </c>
      <c r="O769" s="5">
        <f t="shared" si="141"/>
        <v>89672.388741478819</v>
      </c>
      <c r="P769" s="5">
        <f t="shared" si="142"/>
        <v>96821.757058072501</v>
      </c>
      <c r="Q769" s="87">
        <f t="shared" si="151"/>
        <v>1.0797276443388273</v>
      </c>
      <c r="R769" s="5">
        <f>Nd离子浓度!M778</f>
        <v>9.1516250098317223E-2</v>
      </c>
      <c r="S769" s="5">
        <f>过饱和度!N767</f>
        <v>1.0488792766320872E+25</v>
      </c>
      <c r="T769" s="5">
        <f t="shared" si="143"/>
        <v>89051.68600760393</v>
      </c>
      <c r="U769" s="5">
        <f t="shared" si="144"/>
        <v>96622.69673750455</v>
      </c>
      <c r="V769" s="5">
        <f t="shared" si="152"/>
        <v>104326.19673805068</v>
      </c>
      <c r="W769" s="87">
        <f t="shared" si="153"/>
        <v>1.1715241048793001</v>
      </c>
      <c r="X769" s="5">
        <f>'In离子浓度 '!M778</f>
        <v>2.0939448005198355E-2</v>
      </c>
      <c r="Y769" s="85">
        <f>过饱和度!Q767</f>
        <v>1.8842592396421427E+76</v>
      </c>
      <c r="Z769" s="85">
        <f t="shared" si="149"/>
        <v>98760.033097028281</v>
      </c>
    </row>
    <row r="770" spans="6:26" x14ac:dyDescent="0.25">
      <c r="F770" s="5">
        <f>过饱和度!D768</f>
        <v>32.539564909213539</v>
      </c>
      <c r="H770" s="5">
        <f>过饱和度!H768</f>
        <v>3315553018101491</v>
      </c>
      <c r="I770" s="5">
        <f t="shared" si="139"/>
        <v>73982.035542130732</v>
      </c>
      <c r="J770" s="5">
        <f t="shared" si="140"/>
        <v>91458.189610822577</v>
      </c>
      <c r="K770" s="5">
        <f t="shared" si="150"/>
        <v>107124.68948501354</v>
      </c>
      <c r="M770" s="5">
        <f>Gd离子浓度!M779</f>
        <v>3.1649733248100366E-2</v>
      </c>
      <c r="N770" s="5">
        <f>过饱和度!K768</f>
        <v>6.6245051959669417E+25</v>
      </c>
      <c r="O770" s="5">
        <f t="shared" si="141"/>
        <v>89684.17846677285</v>
      </c>
      <c r="P770" s="5">
        <f t="shared" si="142"/>
        <v>96825.528644291364</v>
      </c>
      <c r="Q770" s="87">
        <f t="shared" si="151"/>
        <v>1.0796277593172614</v>
      </c>
      <c r="R770" s="5">
        <f>Nd离子浓度!M779</f>
        <v>9.2340871632165811E-2</v>
      </c>
      <c r="S770" s="5">
        <f>过饱和度!N768</f>
        <v>1.0871760774786757E+25</v>
      </c>
      <c r="T770" s="5">
        <f t="shared" si="143"/>
        <v>89064.529760810066</v>
      </c>
      <c r="U770" s="5">
        <f t="shared" si="144"/>
        <v>96626.825625910409</v>
      </c>
      <c r="V770" s="5">
        <f t="shared" si="152"/>
        <v>104321.00324044139</v>
      </c>
      <c r="W770" s="87">
        <f t="shared" si="153"/>
        <v>1.1712968509529418</v>
      </c>
      <c r="X770" s="5">
        <f>'In离子浓度 '!M779</f>
        <v>2.0939447681948189E-2</v>
      </c>
      <c r="Y770" s="85">
        <f>过饱和度!Q768</f>
        <v>1.9883731913447252E+76</v>
      </c>
      <c r="Z770" s="85">
        <f t="shared" si="149"/>
        <v>98760.787439743464</v>
      </c>
    </row>
    <row r="771" spans="6:26" x14ac:dyDescent="0.25">
      <c r="F771" s="5">
        <f>过饱和度!D769</f>
        <v>32.832706453471644</v>
      </c>
      <c r="H771" s="5">
        <f>过饱和度!H769</f>
        <v>3315463694341885.5</v>
      </c>
      <c r="I771" s="5">
        <f t="shared" si="139"/>
        <v>73982.001928245227</v>
      </c>
      <c r="J771" s="5">
        <f t="shared" si="140"/>
        <v>91458.1772984618</v>
      </c>
      <c r="K771" s="5">
        <f t="shared" si="150"/>
        <v>107124.68726972965</v>
      </c>
      <c r="M771" s="5">
        <f>Gd离子浓度!M780</f>
        <v>3.164950610301432E-2</v>
      </c>
      <c r="N771" s="5">
        <f>过饱和度!K769</f>
        <v>6.6243512501310496E+25</v>
      </c>
      <c r="O771" s="5">
        <f t="shared" si="141"/>
        <v>89684.170833589305</v>
      </c>
      <c r="P771" s="5">
        <f t="shared" si="142"/>
        <v>96825.526202514448</v>
      </c>
      <c r="Q771" s="87">
        <f t="shared" si="151"/>
        <v>1.0796278239799537</v>
      </c>
      <c r="R771" s="5">
        <f>Nd离子浓度!M780</f>
        <v>9.2340589561630507E-2</v>
      </c>
      <c r="S771" s="5">
        <f>过饱和度!N769</f>
        <v>1.0871552942218547E+25</v>
      </c>
      <c r="T771" s="5">
        <f t="shared" si="143"/>
        <v>89064.522919970332</v>
      </c>
      <c r="U771" s="5">
        <f t="shared" si="144"/>
        <v>96626.823426893432</v>
      </c>
      <c r="V771" s="5">
        <f t="shared" si="152"/>
        <v>104321.00711447217</v>
      </c>
      <c r="W771" s="87">
        <f t="shared" si="153"/>
        <v>1.1712969844144416</v>
      </c>
      <c r="X771" s="5">
        <f>'In离子浓度 '!M780</f>
        <v>2.1128061383075623E-2</v>
      </c>
      <c r="Y771" s="85">
        <f>过饱和度!Q769</f>
        <v>2.0242903424221038E+76</v>
      </c>
      <c r="Z771" s="85">
        <f t="shared" si="149"/>
        <v>98761.03838470926</v>
      </c>
    </row>
    <row r="772" spans="6:26" x14ac:dyDescent="0.25">
      <c r="F772" s="5">
        <f>过饱和度!D770</f>
        <v>32.832713940283611</v>
      </c>
      <c r="H772" s="5">
        <f>过饱和度!H770</f>
        <v>3405062491491206.5</v>
      </c>
      <c r="I772" s="5">
        <f t="shared" si="139"/>
        <v>74015.242505059214</v>
      </c>
      <c r="J772" s="5">
        <f t="shared" si="140"/>
        <v>91470.35099837264</v>
      </c>
      <c r="K772" s="5">
        <f t="shared" si="150"/>
        <v>107118.38553105935</v>
      </c>
      <c r="M772" s="5">
        <f>Gd离子浓度!M781</f>
        <v>3.1932213366658246E-2</v>
      </c>
      <c r="N772" s="5">
        <f>过饱和度!K770</f>
        <v>6.8640489742855456E+25</v>
      </c>
      <c r="O772" s="5">
        <f t="shared" si="141"/>
        <v>89695.836364223127</v>
      </c>
      <c r="P772" s="5">
        <f t="shared" si="142"/>
        <v>96829.257715134358</v>
      </c>
      <c r="Q772" s="87">
        <f t="shared" si="151"/>
        <v>1.0795290131633861</v>
      </c>
      <c r="R772" s="5">
        <f>Nd离子浓度!M781</f>
        <v>9.3165211082753469E-2</v>
      </c>
      <c r="S772" s="5">
        <f>过饱和度!N770</f>
        <v>1.1264908021836543E+25</v>
      </c>
      <c r="T772" s="5">
        <f t="shared" si="143"/>
        <v>89077.230811911286</v>
      </c>
      <c r="U772" s="5">
        <f t="shared" si="144"/>
        <v>96630.9082277735</v>
      </c>
      <c r="V772" s="5">
        <f t="shared" si="152"/>
        <v>104315.86900021005</v>
      </c>
      <c r="W772" s="87">
        <f t="shared" si="153"/>
        <v>1.1710722038550514</v>
      </c>
      <c r="X772" s="5">
        <f>'In离子浓度 '!M781</f>
        <v>2.1128061056913755E-2</v>
      </c>
      <c r="Y772" s="85">
        <f>过饱和度!Q770</f>
        <v>2.1351218311762521E+76</v>
      </c>
      <c r="Z772" s="85">
        <f t="shared" si="149"/>
        <v>98761.78512569805</v>
      </c>
    </row>
    <row r="773" spans="6:26" x14ac:dyDescent="0.25">
      <c r="F773" s="5">
        <f>过饱和度!D771</f>
        <v>33.125855484541717</v>
      </c>
      <c r="H773" s="5">
        <f>过饱和度!H771</f>
        <v>3404969739902008.5</v>
      </c>
      <c r="I773" s="5">
        <f t="shared" si="139"/>
        <v>74015.208579413986</v>
      </c>
      <c r="J773" s="5">
        <f t="shared" si="140"/>
        <v>91470.338575741538</v>
      </c>
      <c r="K773" s="5">
        <f t="shared" si="150"/>
        <v>107118.38342525494</v>
      </c>
      <c r="M773" s="5">
        <f>Gd离子浓度!M782</f>
        <v>3.1931984194257447E-2</v>
      </c>
      <c r="N773" s="5">
        <f>过饱和度!K771</f>
        <v>6.8638863884652741E+25</v>
      </c>
      <c r="O773" s="5">
        <f t="shared" si="141"/>
        <v>89695.828596891108</v>
      </c>
      <c r="P773" s="5">
        <f t="shared" si="142"/>
        <v>96829.255230671974</v>
      </c>
      <c r="Q773" s="87">
        <f t="shared" si="151"/>
        <v>1.0795290789479157</v>
      </c>
      <c r="R773" s="5">
        <f>Nd离子浓度!M782</f>
        <v>9.3164926494136366E-2</v>
      </c>
      <c r="S773" s="5">
        <f>过饱和度!N771</f>
        <v>1.1264687629880049E+25</v>
      </c>
      <c r="T773" s="5">
        <f t="shared" si="143"/>
        <v>89077.223822779823</v>
      </c>
      <c r="U773" s="5">
        <f t="shared" si="144"/>
        <v>96630.905981312928</v>
      </c>
      <c r="V773" s="5">
        <f t="shared" si="152"/>
        <v>104315.87293190938</v>
      </c>
      <c r="W773" s="87">
        <f t="shared" si="153"/>
        <v>1.1710723398772174</v>
      </c>
      <c r="X773" s="5">
        <f>'In离子浓度 '!M782</f>
        <v>2.1316674181890292E-2</v>
      </c>
      <c r="Y773" s="85">
        <f>过饱和度!Q771</f>
        <v>2.1733412784093853E+76</v>
      </c>
      <c r="Z773" s="85">
        <f t="shared" si="149"/>
        <v>98762.033523759324</v>
      </c>
    </row>
    <row r="774" spans="6:26" x14ac:dyDescent="0.25">
      <c r="F774" s="5">
        <f>过饱和度!D772</f>
        <v>33.125862971353683</v>
      </c>
      <c r="H774" s="5">
        <f>过饱和度!H772</f>
        <v>3496166752362475</v>
      </c>
      <c r="I774" s="5">
        <f t="shared" si="139"/>
        <v>74048.098046473577</v>
      </c>
      <c r="J774" s="5">
        <f t="shared" si="140"/>
        <v>91482.379906570728</v>
      </c>
      <c r="K774" s="5">
        <f t="shared" si="150"/>
        <v>107112.1430394671</v>
      </c>
      <c r="M774" s="5">
        <f>Gd离子浓度!M783</f>
        <v>3.2214691447655999E-2</v>
      </c>
      <c r="N774" s="5">
        <f>过饱和度!K772</f>
        <v>7.1100266109661285E+25</v>
      </c>
      <c r="O774" s="5">
        <f t="shared" si="141"/>
        <v>89707.372333814434</v>
      </c>
      <c r="P774" s="5">
        <f t="shared" si="142"/>
        <v>96832.947448575243</v>
      </c>
      <c r="Q774" s="87">
        <f t="shared" si="151"/>
        <v>1.0794313212992739</v>
      </c>
      <c r="R774" s="5">
        <f>Nd离子浓度!M783</f>
        <v>9.3989548002533757E-2</v>
      </c>
      <c r="S774" s="5">
        <f>过饱和度!N772</f>
        <v>1.1668615732415039E+25</v>
      </c>
      <c r="T774" s="5">
        <f t="shared" si="143"/>
        <v>89089.798486179643</v>
      </c>
      <c r="U774" s="5">
        <f t="shared" si="144"/>
        <v>96634.947554051731</v>
      </c>
      <c r="V774" s="5">
        <f t="shared" si="152"/>
        <v>104310.7891219561</v>
      </c>
      <c r="W774" s="87">
        <f t="shared" si="153"/>
        <v>1.1708499838860638</v>
      </c>
      <c r="X774" s="5">
        <f>'In离子浓度 '!M783</f>
        <v>2.1316673852816742E-2</v>
      </c>
      <c r="Y774" s="85">
        <f>过饱和度!Q772</f>
        <v>2.2912583146795794E+76</v>
      </c>
      <c r="Z774" s="85">
        <f t="shared" si="149"/>
        <v>98762.772806337438</v>
      </c>
    </row>
    <row r="775" spans="6:26" x14ac:dyDescent="0.25">
      <c r="F775" s="5">
        <f>过饱和度!D773</f>
        <v>33.419004515611789</v>
      </c>
      <c r="H775" s="5">
        <f>过饱和度!H773</f>
        <v>3496070493901989.5</v>
      </c>
      <c r="I775" s="5">
        <f t="shared" si="139"/>
        <v>74048.063816237947</v>
      </c>
      <c r="J775" s="5">
        <f t="shared" si="140"/>
        <v>91482.367376320952</v>
      </c>
      <c r="K775" s="5">
        <f t="shared" si="150"/>
        <v>107112.14104102999</v>
      </c>
      <c r="M775" s="5">
        <f>Gd离子浓度!M784</f>
        <v>3.2214460247955087E-2</v>
      </c>
      <c r="N775" s="5">
        <f>过饱和度!K773</f>
        <v>7.1098550712372035E+25</v>
      </c>
      <c r="O775" s="5">
        <f t="shared" si="141"/>
        <v>89707.364435249998</v>
      </c>
      <c r="P775" s="5">
        <f t="shared" si="142"/>
        <v>96832.944922365437</v>
      </c>
      <c r="Q775" s="87">
        <f t="shared" si="151"/>
        <v>1.0794313881806061</v>
      </c>
      <c r="R775" s="5">
        <f>Nd离子浓度!M784</f>
        <v>9.3989260895842544E-2</v>
      </c>
      <c r="S775" s="5">
        <f>过饱和度!N773</f>
        <v>1.1668382309348674E+25</v>
      </c>
      <c r="T775" s="5">
        <f t="shared" si="143"/>
        <v>89089.791351969849</v>
      </c>
      <c r="U775" s="5">
        <f t="shared" si="144"/>
        <v>96634.945261187429</v>
      </c>
      <c r="V775" s="5">
        <f t="shared" si="152"/>
        <v>104310.79311004044</v>
      </c>
      <c r="W775" s="87">
        <f t="shared" si="153"/>
        <v>1.1708501224111807</v>
      </c>
      <c r="X775" s="5">
        <f>'In离子浓度 '!M784</f>
        <v>2.1505286401644157E-2</v>
      </c>
      <c r="Y775" s="85">
        <f>过饱和度!Q773</f>
        <v>2.3319053133350364E+76</v>
      </c>
      <c r="Z775" s="85">
        <f t="shared" si="149"/>
        <v>98763.018705502109</v>
      </c>
    </row>
    <row r="776" spans="6:26" x14ac:dyDescent="0.25">
      <c r="F776" s="5">
        <f>过饱和度!D774</f>
        <v>33.419012002423756</v>
      </c>
      <c r="H776" s="5">
        <f>过饱和度!H774</f>
        <v>3588879816988164</v>
      </c>
      <c r="I776" s="5">
        <f t="shared" si="139"/>
        <v>74080.608938525838</v>
      </c>
      <c r="J776" s="5">
        <f t="shared" si="140"/>
        <v>91494.278937036695</v>
      </c>
      <c r="K776" s="5">
        <f t="shared" si="150"/>
        <v>107105.9608882254</v>
      </c>
      <c r="M776" s="5">
        <f>Gd离子浓度!M785</f>
        <v>3.2497167491108342E-2</v>
      </c>
      <c r="N776" s="5">
        <f>过饱和度!K774</f>
        <v>7.3625520868126452E+25</v>
      </c>
      <c r="O776" s="5">
        <f t="shared" si="141"/>
        <v>89718.788712340742</v>
      </c>
      <c r="P776" s="5">
        <f t="shared" si="142"/>
        <v>96836.598602588507</v>
      </c>
      <c r="Q776" s="87">
        <f t="shared" si="151"/>
        <v>1.0793346632562006</v>
      </c>
      <c r="R776" s="5">
        <f>Nd离子浓度!M785</f>
        <v>9.4813882391514351E-2</v>
      </c>
      <c r="S776" s="5">
        <f>过饱和度!N774</f>
        <v>1.2083071029696456E+25</v>
      </c>
      <c r="T776" s="5">
        <f t="shared" si="143"/>
        <v>89102.23534588216</v>
      </c>
      <c r="U776" s="5">
        <f t="shared" si="144"/>
        <v>96638.94444101525</v>
      </c>
      <c r="V776" s="5">
        <f t="shared" si="152"/>
        <v>104305.76255567788</v>
      </c>
      <c r="W776" s="87">
        <f t="shared" si="153"/>
        <v>1.1706301435735904</v>
      </c>
      <c r="X776" s="5">
        <f>'In离子浓度 '!M785</f>
        <v>2.150528606965893E-2</v>
      </c>
      <c r="Y776" s="85">
        <f>过饱和度!Q774</f>
        <v>2.4572925484400142E+76</v>
      </c>
      <c r="Z776" s="85">
        <f t="shared" si="149"/>
        <v>98763.750669051879</v>
      </c>
    </row>
    <row r="777" spans="6:26" x14ac:dyDescent="0.25">
      <c r="F777" s="5">
        <f>过饱和度!D775</f>
        <v>33.712153546681861</v>
      </c>
      <c r="H777" s="5">
        <f>过饱和度!H775</f>
        <v>3588779971762761.5</v>
      </c>
      <c r="I777" s="5">
        <f t="shared" ref="I777:I840" si="154">$D$6*EXP(-16*3.1415*($D$3)^3*$D$4^2/(3*$D$2^3*$D$5^3*(LN($H777))^2))</f>
        <v>74080.574410656845</v>
      </c>
      <c r="J777" s="5">
        <f t="shared" ref="J777:J840" si="155">$D$6*EXP(-16*3.1415*(2/3*$D$3)^3*$D$4^2/(3*$D$2^3*$D$5^3*(LN($H777))^2))</f>
        <v>91494.266301739408</v>
      </c>
      <c r="K777" s="5">
        <f t="shared" si="150"/>
        <v>107105.95899510123</v>
      </c>
      <c r="M777" s="5">
        <f>Gd离子浓度!M786</f>
        <v>3.2496934264121931E-2</v>
      </c>
      <c r="N777" s="5">
        <f>过饱和度!K775</f>
        <v>7.3623712722493887E+25</v>
      </c>
      <c r="O777" s="5">
        <f t="shared" ref="O777:O840" si="156">$D$6*EXP(-16*3.1415*$D$3^3*$D$4^2/(3*$D$2^3*$D$5^3*(LN($N777))^2))</f>
        <v>89718.78068537527</v>
      </c>
      <c r="P777" s="5">
        <f t="shared" ref="P777:P840" si="157">$D$6*EXP(-16*3.1415*(2/3*$D$3)^3*$D$4^2/(3*$D$2^3*$D$5^3*(LN($N777))^2))</f>
        <v>96836.596035541894</v>
      </c>
      <c r="Q777" s="87">
        <f t="shared" si="151"/>
        <v>1.0793347312100383</v>
      </c>
      <c r="R777" s="5">
        <f>Nd离子浓度!M786</f>
        <v>9.4813592766756785E-2</v>
      </c>
      <c r="S777" s="5">
        <f>过饱和度!N775</f>
        <v>1.2082824093076523E+25</v>
      </c>
      <c r="T777" s="5">
        <f t="shared" ref="T777:T840" si="158">$D$6*EXP(-16*3.1415*$D$3^3*$D$4^2/(3*$D$2^3*$D$5^3*(LN($S777))^2))</f>
        <v>89102.228069714081</v>
      </c>
      <c r="U777" s="5">
        <f t="shared" ref="U777:U840" si="159">$D$6*EXP(-16*3.1415*(2/3*$D$3)^3*$D$4^2/(3*$D$2^3*$D$5^3*(LN($S777))^2))</f>
        <v>96638.942102756671</v>
      </c>
      <c r="V777" s="5">
        <f t="shared" si="152"/>
        <v>104305.76659890133</v>
      </c>
      <c r="W777" s="87">
        <f t="shared" si="153"/>
        <v>1.170630284545656</v>
      </c>
      <c r="X777" s="5">
        <f>'In离子浓度 '!M786</f>
        <v>2.169389804233899E-2</v>
      </c>
      <c r="Y777" s="85">
        <f>过饱和度!Q775</f>
        <v>2.5004979746814288E+76</v>
      </c>
      <c r="Z777" s="85">
        <f t="shared" si="149"/>
        <v>98763.994116010959</v>
      </c>
    </row>
    <row r="778" spans="6:26" x14ac:dyDescent="0.25">
      <c r="F778" s="5">
        <f>过饱和度!D776</f>
        <v>33.712161033493828</v>
      </c>
      <c r="H778" s="5">
        <f>过饱和度!H776</f>
        <v>3683215699923497</v>
      </c>
      <c r="I778" s="5">
        <f t="shared" si="154"/>
        <v>74112.781765207241</v>
      </c>
      <c r="J778" s="5">
        <f t="shared" si="155"/>
        <v>91506.050618054986</v>
      </c>
      <c r="K778" s="5">
        <f t="shared" si="150"/>
        <v>107099.83798520626</v>
      </c>
      <c r="M778" s="5">
        <f>Gd离子浓度!M787</f>
        <v>3.2779641497029957E-2</v>
      </c>
      <c r="N778" s="5">
        <f>过饱和度!K776</f>
        <v>7.6217403762654096E+25</v>
      </c>
      <c r="O778" s="5">
        <f t="shared" si="156"/>
        <v>89730.087771879393</v>
      </c>
      <c r="P778" s="5">
        <f t="shared" si="157"/>
        <v>96840.211914072555</v>
      </c>
      <c r="Q778" s="87">
        <f t="shared" si="151"/>
        <v>1.0792390191378083</v>
      </c>
      <c r="R778" s="5">
        <f>Nd离子浓度!M787</f>
        <v>9.5638214249703077E-2</v>
      </c>
      <c r="S778" s="5">
        <f>过饱和度!N776</f>
        <v>1.2508462669089831E+25</v>
      </c>
      <c r="T778" s="5">
        <f t="shared" si="158"/>
        <v>89114.5438822055</v>
      </c>
      <c r="U778" s="5">
        <f t="shared" si="159"/>
        <v>96642.899701632487</v>
      </c>
      <c r="V778" s="5">
        <f t="shared" si="152"/>
        <v>104300.78828062343</v>
      </c>
      <c r="W778" s="87">
        <f t="shared" si="153"/>
        <v>1.1704126367800478</v>
      </c>
      <c r="X778" s="5">
        <f>'In离子浓度 '!M787</f>
        <v>2.1693897707442091E-2</v>
      </c>
      <c r="Y778" s="85">
        <f>过饱和度!Q776</f>
        <v>2.6337572968581092E+76</v>
      </c>
      <c r="Z778" s="85">
        <f t="shared" si="149"/>
        <v>98764.718896122416</v>
      </c>
    </row>
    <row r="779" spans="6:26" x14ac:dyDescent="0.25">
      <c r="F779" s="5">
        <f>过饱和度!D777</f>
        <v>34.005302577751934</v>
      </c>
      <c r="H779" s="5">
        <f>过饱和度!H777</f>
        <v>3683112187187719.5</v>
      </c>
      <c r="I779" s="5">
        <f t="shared" si="154"/>
        <v>74112.746946457482</v>
      </c>
      <c r="J779" s="5">
        <f t="shared" si="155"/>
        <v>91506.037880203978</v>
      </c>
      <c r="K779" s="5">
        <f t="shared" si="150"/>
        <v>107099.83619539659</v>
      </c>
      <c r="M779" s="5">
        <f>Gd离子浓度!M788</f>
        <v>3.2779406242772674E-2</v>
      </c>
      <c r="N779" s="5">
        <f>过饱和度!K777</f>
        <v>7.6215499588671632E+25</v>
      </c>
      <c r="O779" s="5">
        <f t="shared" si="156"/>
        <v>89730.079619262644</v>
      </c>
      <c r="P779" s="5">
        <f t="shared" si="157"/>
        <v>96840.209307073339</v>
      </c>
      <c r="Q779" s="87">
        <f t="shared" si="151"/>
        <v>1.0792390881405654</v>
      </c>
      <c r="R779" s="5">
        <f>Nd离子浓度!M788</f>
        <v>9.5637922106886875E-2</v>
      </c>
      <c r="S779" s="5">
        <f>过饱和度!N777</f>
        <v>1.2508201725636379E+25</v>
      </c>
      <c r="T779" s="5">
        <f t="shared" si="158"/>
        <v>89114.536467109312</v>
      </c>
      <c r="U779" s="5">
        <f t="shared" si="159"/>
        <v>96642.897318959804</v>
      </c>
      <c r="V779" s="5">
        <f t="shared" si="152"/>
        <v>104300.79237777647</v>
      </c>
      <c r="W779" s="87">
        <f t="shared" si="153"/>
        <v>1.1704127801447091</v>
      </c>
      <c r="X779" s="5">
        <f>'In离子浓度 '!M788</f>
        <v>2.1882509103976568E-2</v>
      </c>
      <c r="Y779" s="85">
        <f>过饱和度!Q777</f>
        <v>2.6796578473142133E+76</v>
      </c>
      <c r="Z779" s="85">
        <f t="shared" si="149"/>
        <v>98764.95993629712</v>
      </c>
    </row>
    <row r="780" spans="6:26" x14ac:dyDescent="0.25">
      <c r="F780" s="5">
        <f>过饱和度!D778</f>
        <v>34.005310064563901</v>
      </c>
      <c r="H780" s="5">
        <f>过饱和度!H778</f>
        <v>3779188414006200.5</v>
      </c>
      <c r="I780" s="5">
        <f t="shared" si="154"/>
        <v>74144.622929148449</v>
      </c>
      <c r="J780" s="5">
        <f t="shared" si="155"/>
        <v>91517.697407256725</v>
      </c>
      <c r="K780" s="5">
        <f t="shared" si="150"/>
        <v>107093.77326712296</v>
      </c>
      <c r="M780" s="5">
        <f>Gd离子浓度!M789</f>
        <v>3.3062113465435548E-2</v>
      </c>
      <c r="N780" s="5">
        <f>过饱和度!K778</f>
        <v>7.8877074472152588E+25</v>
      </c>
      <c r="O780" s="5">
        <f t="shared" si="156"/>
        <v>89741.271722125064</v>
      </c>
      <c r="P780" s="5">
        <f t="shared" si="157"/>
        <v>96843.788099612299</v>
      </c>
      <c r="Q780" s="87">
        <f t="shared" si="151"/>
        <v>1.0791443695993017</v>
      </c>
      <c r="R780" s="5">
        <f>Nd离子浓度!M789</f>
        <v>9.6462543577107665E-2</v>
      </c>
      <c r="S780" s="5">
        <f>过饱和度!N778</f>
        <v>1.2944981037950896E+25</v>
      </c>
      <c r="T780" s="5">
        <f t="shared" si="158"/>
        <v>89126.726517822797</v>
      </c>
      <c r="U780" s="5">
        <f t="shared" si="159"/>
        <v>96646.814126414713</v>
      </c>
      <c r="V780" s="5">
        <f t="shared" si="152"/>
        <v>104295.8653042307</v>
      </c>
      <c r="W780" s="87">
        <f t="shared" si="153"/>
        <v>1.1701974186539266</v>
      </c>
      <c r="X780" s="5">
        <f>'In离子浓度 '!M789</f>
        <v>2.1882508766168009E-2</v>
      </c>
      <c r="Y780" s="85">
        <f>过饱和度!Q778</f>
        <v>2.8212089936239775E+76</v>
      </c>
      <c r="Z780" s="85">
        <f t="shared" si="149"/>
        <v>98765.677664903007</v>
      </c>
    </row>
    <row r="781" spans="6:26" x14ac:dyDescent="0.25">
      <c r="F781" s="5">
        <f>过饱和度!D779</f>
        <v>34.298451608822006</v>
      </c>
      <c r="H781" s="5">
        <f>过饱和度!H779</f>
        <v>3779081152162853.5</v>
      </c>
      <c r="I781" s="5">
        <f t="shared" si="154"/>
        <v>74144.587826073737</v>
      </c>
      <c r="J781" s="5">
        <f t="shared" si="155"/>
        <v>91517.684569271325</v>
      </c>
      <c r="K781" s="5">
        <f t="shared" si="150"/>
        <v>107093.77157868317</v>
      </c>
      <c r="M781" s="5">
        <f>Gd离子浓度!M790</f>
        <v>3.306187618392202E-2</v>
      </c>
      <c r="N781" s="5">
        <f>过饱和度!K779</f>
        <v>7.8875070918328232E+25</v>
      </c>
      <c r="O781" s="5">
        <f t="shared" si="156"/>
        <v>89741.26344652829</v>
      </c>
      <c r="P781" s="5">
        <f t="shared" si="157"/>
        <v>96843.785453519275</v>
      </c>
      <c r="Q781" s="87">
        <f t="shared" si="151"/>
        <v>1.0791444396280756</v>
      </c>
      <c r="R781" s="5">
        <f>Nd离子浓度!M790</f>
        <v>9.6462248916240584E-2</v>
      </c>
      <c r="S781" s="5">
        <f>过饱和度!N779</f>
        <v>1.2944705583433645E+25</v>
      </c>
      <c r="T781" s="5">
        <f t="shared" si="158"/>
        <v>89126.718966742075</v>
      </c>
      <c r="U781" s="5">
        <f t="shared" si="159"/>
        <v>96646.811700279883</v>
      </c>
      <c r="V781" s="5">
        <f t="shared" si="152"/>
        <v>104295.86945413868</v>
      </c>
      <c r="W781" s="87">
        <f t="shared" si="153"/>
        <v>1.1701975643584168</v>
      </c>
      <c r="X781" s="5">
        <f>'In离子浓度 '!M790</f>
        <v>2.2071119586558666E-2</v>
      </c>
      <c r="Y781" s="85">
        <f>过饱和度!Q779</f>
        <v>2.8699473902011323E+76</v>
      </c>
      <c r="Z781" s="85">
        <f t="shared" si="149"/>
        <v>98765.916342489989</v>
      </c>
    </row>
    <row r="782" spans="6:26" x14ac:dyDescent="0.25">
      <c r="F782" s="5">
        <f>过饱和度!D780</f>
        <v>34.298459095633973</v>
      </c>
      <c r="H782" s="5">
        <f>过饱和度!H780</f>
        <v>3876811970356636</v>
      </c>
      <c r="I782" s="5">
        <f t="shared" si="154"/>
        <v>74176.138658118536</v>
      </c>
      <c r="J782" s="5">
        <f t="shared" si="155"/>
        <v>91529.221694181644</v>
      </c>
      <c r="K782" s="5">
        <f t="shared" si="150"/>
        <v>107087.76569853236</v>
      </c>
      <c r="M782" s="5">
        <f>Gd离子浓度!M791</f>
        <v>3.3344583396339805E-2</v>
      </c>
      <c r="N782" s="5">
        <f>过饱和度!K780</f>
        <v>8.1605702608177316E+25</v>
      </c>
      <c r="O782" s="5">
        <f t="shared" si="156"/>
        <v>89752.342712620492</v>
      </c>
      <c r="P782" s="5">
        <f t="shared" si="157"/>
        <v>96847.327856207892</v>
      </c>
      <c r="Q782" s="87">
        <f t="shared" si="151"/>
        <v>1.0790506958275725</v>
      </c>
      <c r="R782" s="5">
        <f>Nd离子浓度!M791</f>
        <v>9.7286870373735942E-2</v>
      </c>
      <c r="S782" s="5">
        <f>过饱和度!N780</f>
        <v>1.3392818155294035E+25</v>
      </c>
      <c r="T782" s="5">
        <f t="shared" si="158"/>
        <v>89138.785609346785</v>
      </c>
      <c r="U782" s="5">
        <f t="shared" si="159"/>
        <v>96650.688484222905</v>
      </c>
      <c r="V782" s="5">
        <f t="shared" si="152"/>
        <v>104290.99266111468</v>
      </c>
      <c r="W782" s="87">
        <f t="shared" si="153"/>
        <v>1.1699844455832376</v>
      </c>
      <c r="X782" s="5">
        <f>'In离子浓度 '!M791</f>
        <v>2.2071119245838457E-2</v>
      </c>
      <c r="Y782" s="85">
        <f>过饱和度!Q780</f>
        <v>3.0202285745554462E+76</v>
      </c>
      <c r="Z782" s="85">
        <f t="shared" si="149"/>
        <v>98766.627147994659</v>
      </c>
    </row>
    <row r="783" spans="6:26" x14ac:dyDescent="0.25">
      <c r="F783" s="5">
        <f>过饱和度!D781</f>
        <v>34.591600639892079</v>
      </c>
      <c r="H783" s="5">
        <f>过饱和度!H781</f>
        <v>3876700876956911.5</v>
      </c>
      <c r="I783" s="5">
        <f t="shared" si="154"/>
        <v>74176.103277085087</v>
      </c>
      <c r="J783" s="5">
        <f t="shared" si="155"/>
        <v>91529.208758409499</v>
      </c>
      <c r="K783" s="5">
        <f t="shared" si="150"/>
        <v>107087.76410956976</v>
      </c>
      <c r="M783" s="5">
        <f>Gd离子浓度!M792</f>
        <v>3.3344344087584639E-2</v>
      </c>
      <c r="N783" s="5">
        <f>过饱和度!K781</f>
        <v>8.1603596250798478E+25</v>
      </c>
      <c r="O783" s="5">
        <f t="shared" si="156"/>
        <v>89752.334316639201</v>
      </c>
      <c r="P783" s="5">
        <f t="shared" si="157"/>
        <v>96847.32517185538</v>
      </c>
      <c r="Q783" s="87">
        <f t="shared" si="151"/>
        <v>1.0790507668601199</v>
      </c>
      <c r="R783" s="5">
        <f>Nd离子浓度!M792</f>
        <v>9.7286573194825698E-2</v>
      </c>
      <c r="S783" s="5">
        <f>过饱和度!N781</f>
        <v>1.3392527674418341E+25</v>
      </c>
      <c r="T783" s="5">
        <f t="shared" si="158"/>
        <v>89138.777925141738</v>
      </c>
      <c r="U783" s="5">
        <f t="shared" si="159"/>
        <v>96650.686015550731</v>
      </c>
      <c r="V783" s="5">
        <f t="shared" si="152"/>
        <v>104290.99686263669</v>
      </c>
      <c r="W783" s="87">
        <f t="shared" si="153"/>
        <v>1.1699845935763187</v>
      </c>
      <c r="X783" s="5">
        <f>'In离子浓度 '!M792</f>
        <v>2.2259729490087064E-2</v>
      </c>
      <c r="Y783" s="85">
        <f>过饱和度!Q781</f>
        <v>3.0719537745847865E+76</v>
      </c>
      <c r="Z783" s="85">
        <f t="shared" si="149"/>
        <v>98766.863506009104</v>
      </c>
    </row>
    <row r="784" spans="6:26" x14ac:dyDescent="0.25">
      <c r="F784" s="5">
        <f>过饱和度!D782</f>
        <v>34.591608126704045</v>
      </c>
      <c r="H784" s="5">
        <f>过饱和度!H782</f>
        <v>3976100378377961.5</v>
      </c>
      <c r="I784" s="5">
        <f t="shared" si="154"/>
        <v>74207.335011237868</v>
      </c>
      <c r="J784" s="5">
        <f t="shared" si="155"/>
        <v>91540.625802726121</v>
      </c>
      <c r="K784" s="5">
        <f t="shared" si="150"/>
        <v>107081.81427087997</v>
      </c>
      <c r="M784" s="5">
        <f>Gd离子浓度!M793</f>
        <v>3.3627051289757424E-2</v>
      </c>
      <c r="N784" s="5">
        <f>过饱和度!K782</f>
        <v>8.4404467713073154E+25</v>
      </c>
      <c r="O784" s="5">
        <f t="shared" si="156"/>
        <v>89763.302834889066</v>
      </c>
      <c r="P784" s="5">
        <f t="shared" si="157"/>
        <v>96850.831861971339</v>
      </c>
      <c r="Q784" s="87">
        <f t="shared" si="151"/>
        <v>1.0789579795222006</v>
      </c>
      <c r="R784" s="5">
        <f>Nd离子浓度!M793</f>
        <v>9.8111194639595639E-2</v>
      </c>
      <c r="S784" s="5">
        <f>过饱和度!N782</f>
        <v>1.3852167671504282E+25</v>
      </c>
      <c r="T784" s="5">
        <f t="shared" si="158"/>
        <v>89150.723449675002</v>
      </c>
      <c r="U784" s="5">
        <f t="shared" si="159"/>
        <v>96654.523523039097</v>
      </c>
      <c r="V784" s="5">
        <f t="shared" si="152"/>
        <v>104286.16941209928</v>
      </c>
      <c r="W784" s="87">
        <f t="shared" si="153"/>
        <v>1.1697736751510281</v>
      </c>
      <c r="X784" s="5">
        <f>'In离子浓度 '!M793</f>
        <v>2.2259729146455208E-2</v>
      </c>
      <c r="Y784" s="85">
        <f>过饱和度!Q782</f>
        <v>3.2314223321694949E+76</v>
      </c>
      <c r="Z784" s="85">
        <f t="shared" ref="Z784:Z847" si="160">$D$6*EXP(-16*3.1415*$D$3^3*$D$4^2/(3*$D$2^3*$D$5^3*(LN($Y784)^2)))</f>
        <v>98767.567513411952</v>
      </c>
    </row>
    <row r="785" spans="6:26" x14ac:dyDescent="0.25">
      <c r="F785" s="5">
        <f>过饱和度!D783</f>
        <v>34.884749670962151</v>
      </c>
      <c r="H785" s="5">
        <f>过饱和度!H783</f>
        <v>3975985370121526</v>
      </c>
      <c r="I785" s="5">
        <f t="shared" si="154"/>
        <v>74207.299358429242</v>
      </c>
      <c r="J785" s="5">
        <f t="shared" si="155"/>
        <v>91540.612771445842</v>
      </c>
      <c r="K785" s="5">
        <f t="shared" si="150"/>
        <v>107081.81277955214</v>
      </c>
      <c r="M785" s="5">
        <f>Gd离子浓度!M794</f>
        <v>3.3626809953775261E-2</v>
      </c>
      <c r="N785" s="5">
        <f>过饱和度!K783</f>
        <v>8.4402255055471186E+25</v>
      </c>
      <c r="O785" s="5">
        <f t="shared" si="156"/>
        <v>89763.294321045818</v>
      </c>
      <c r="P785" s="5">
        <f t="shared" si="157"/>
        <v>96850.829140170026</v>
      </c>
      <c r="Q785" s="87">
        <f t="shared" si="151"/>
        <v>1.0789580515369128</v>
      </c>
      <c r="R785" s="5">
        <f>Nd离子浓度!M794</f>
        <v>9.8110894942649948E-2</v>
      </c>
      <c r="S785" s="5">
        <f>过饱和度!N783</f>
        <v>1.3851861637797063E+25</v>
      </c>
      <c r="T785" s="5">
        <f t="shared" si="158"/>
        <v>89150.715635125423</v>
      </c>
      <c r="U785" s="5">
        <f t="shared" si="159"/>
        <v>96654.521012728277</v>
      </c>
      <c r="V785" s="5">
        <f t="shared" si="152"/>
        <v>104286.17366412689</v>
      </c>
      <c r="W785" s="87">
        <f t="shared" si="153"/>
        <v>1.1697738253829348</v>
      </c>
      <c r="X785" s="5">
        <f>'In离子浓度 '!M794</f>
        <v>2.244833881456354E-2</v>
      </c>
      <c r="Y785" s="85">
        <f>过饱和度!Q783</f>
        <v>3.2862897439794305E+76</v>
      </c>
      <c r="Z785" s="85">
        <f t="shared" si="160"/>
        <v>98767.801593728916</v>
      </c>
    </row>
    <row r="786" spans="6:26" x14ac:dyDescent="0.25">
      <c r="F786" s="5">
        <f>过饱和度!D784</f>
        <v>34.884757157774118</v>
      </c>
      <c r="H786" s="5">
        <f>过饱和度!H784</f>
        <v>4077067645756270.5</v>
      </c>
      <c r="I786" s="5">
        <f t="shared" si="154"/>
        <v>74238.217884920188</v>
      </c>
      <c r="J786" s="5">
        <f t="shared" si="155"/>
        <v>91551.911993483474</v>
      </c>
      <c r="K786" s="5">
        <f t="shared" si="150"/>
        <v>107075.91800158555</v>
      </c>
      <c r="M786" s="5">
        <f>Gd离子浓度!M795</f>
        <v>3.3909517145703109E-2</v>
      </c>
      <c r="N786" s="5">
        <f>过饱和度!K784</f>
        <v>8.7274559258116606E+25</v>
      </c>
      <c r="O786" s="5">
        <f t="shared" si="156"/>
        <v>89774.154124474735</v>
      </c>
      <c r="P786" s="5">
        <f t="shared" si="157"/>
        <v>96854.300776792661</v>
      </c>
      <c r="Q786" s="87">
        <f t="shared" si="151"/>
        <v>1.07886620287729</v>
      </c>
      <c r="R786" s="5">
        <f>Nd离子浓度!M795</f>
        <v>9.8935516374694527E-2</v>
      </c>
      <c r="S786" s="5">
        <f>过饱和度!N784</f>
        <v>1.4323224868049333E+25</v>
      </c>
      <c r="T786" s="5">
        <f t="shared" si="158"/>
        <v>89162.542270232865</v>
      </c>
      <c r="U786" s="5">
        <f t="shared" si="159"/>
        <v>96658.319970704135</v>
      </c>
      <c r="V786" s="5">
        <f t="shared" si="152"/>
        <v>104281.3946432917</v>
      </c>
      <c r="W786" s="87">
        <f t="shared" si="153"/>
        <v>1.1695650660928529</v>
      </c>
      <c r="X786" s="5">
        <f>'In离子浓度 '!M795</f>
        <v>2.2448338468020055E-2</v>
      </c>
      <c r="Y786" s="85">
        <f>过饱和度!Q784</f>
        <v>3.4554227923594261E+76</v>
      </c>
      <c r="Z786" s="85">
        <f t="shared" si="160"/>
        <v>98768.498924742438</v>
      </c>
    </row>
    <row r="787" spans="6:26" x14ac:dyDescent="0.25">
      <c r="F787" s="5">
        <f>过饱和度!D785</f>
        <v>35.177898702032223</v>
      </c>
      <c r="H787" s="5">
        <f>过饱和度!H785</f>
        <v>4076948638491378.5</v>
      </c>
      <c r="I787" s="5">
        <f t="shared" si="154"/>
        <v>74238.181966343938</v>
      </c>
      <c r="J787" s="5">
        <f t="shared" si="155"/>
        <v>91551.898868907214</v>
      </c>
      <c r="K787" s="5">
        <f t="shared" si="150"/>
        <v>107075.9166060985</v>
      </c>
      <c r="M787" s="5">
        <f>Gd离子浓度!M796</f>
        <v>3.3909273782508555E-2</v>
      </c>
      <c r="N787" s="5">
        <f>过饱和度!K785</f>
        <v>8.7272236729931682E+25</v>
      </c>
      <c r="O787" s="5">
        <f t="shared" si="156"/>
        <v>89774.145495221703</v>
      </c>
      <c r="P787" s="5">
        <f t="shared" si="157"/>
        <v>96854.298018330519</v>
      </c>
      <c r="Q787" s="87">
        <f t="shared" si="151"/>
        <v>1.0788662758531704</v>
      </c>
      <c r="R787" s="5">
        <f>Nd离子浓度!M796</f>
        <v>9.8935214159721133E-2</v>
      </c>
      <c r="S787" s="5">
        <f>过饱和度!N785</f>
        <v>1.4322902743745053E+25</v>
      </c>
      <c r="T787" s="5">
        <f t="shared" si="158"/>
        <v>89162.534328040987</v>
      </c>
      <c r="U787" s="5">
        <f t="shared" si="159"/>
        <v>96658.317419628045</v>
      </c>
      <c r="V787" s="5">
        <f t="shared" si="152"/>
        <v>104281.39894474774</v>
      </c>
      <c r="W787" s="87">
        <f t="shared" si="153"/>
        <v>1.1695652185152388</v>
      </c>
      <c r="X787" s="5">
        <f>'In离子浓度 '!M796</f>
        <v>2.2636947559989878E-2</v>
      </c>
      <c r="Y787" s="85">
        <f>过饱和度!Q785</f>
        <v>3.5135944963650915E+76</v>
      </c>
      <c r="Z787" s="85">
        <f t="shared" si="160"/>
        <v>98768.730768136375</v>
      </c>
    </row>
    <row r="788" spans="6:26" x14ac:dyDescent="0.25">
      <c r="F788" s="5">
        <f>过饱和度!D786</f>
        <v>35.17790618884419</v>
      </c>
      <c r="H788" s="5">
        <f>过饱和度!H786</f>
        <v>4179727778460733</v>
      </c>
      <c r="I788" s="5">
        <f t="shared" si="154"/>
        <v>74268.793018557772</v>
      </c>
      <c r="J788" s="5">
        <f t="shared" si="155"/>
        <v>91563.082465981963</v>
      </c>
      <c r="K788" s="5">
        <f t="shared" si="150"/>
        <v>107070.07593316662</v>
      </c>
      <c r="M788" s="5">
        <f>Gd离子浓度!M797</f>
        <v>3.4191980964191557E-2</v>
      </c>
      <c r="N788" s="5">
        <f>过饱和度!K786</f>
        <v>9.0217176641658238E+25</v>
      </c>
      <c r="O788" s="5">
        <f t="shared" si="156"/>
        <v>89784.898562893708</v>
      </c>
      <c r="P788" s="5">
        <f t="shared" si="157"/>
        <v>96857.735242977345</v>
      </c>
      <c r="Q788" s="87">
        <f t="shared" si="151"/>
        <v>1.0787753485640925</v>
      </c>
      <c r="R788" s="5">
        <f>Nd离子浓度!M797</f>
        <v>9.975983557904039E-2</v>
      </c>
      <c r="S788" s="5">
        <f>过饱和度!N786</f>
        <v>1.4806186657191537E+25</v>
      </c>
      <c r="T788" s="5">
        <f t="shared" si="158"/>
        <v>89174.244243119625</v>
      </c>
      <c r="U788" s="5">
        <f t="shared" si="159"/>
        <v>96662.078535623106</v>
      </c>
      <c r="V788" s="5">
        <f t="shared" si="152"/>
        <v>104276.6674651965</v>
      </c>
      <c r="W788" s="87">
        <f t="shared" si="153"/>
        <v>1.1693585782560991</v>
      </c>
      <c r="X788" s="5">
        <f>'In离子浓度 '!M797</f>
        <v>2.2636947210534771E-2</v>
      </c>
      <c r="Y788" s="85">
        <f>过饱和度!Q786</f>
        <v>3.6928896135533377E+76</v>
      </c>
      <c r="Z788" s="85">
        <f t="shared" si="160"/>
        <v>98769.421541299249</v>
      </c>
    </row>
    <row r="789" spans="6:26" x14ac:dyDescent="0.25">
      <c r="F789" s="5">
        <f>过饱和度!D787</f>
        <v>35.471047733102296</v>
      </c>
      <c r="H789" s="5">
        <f>过饱和度!H787</f>
        <v>4179604687184323</v>
      </c>
      <c r="I789" s="5">
        <f t="shared" si="154"/>
        <v>74268.756840051734</v>
      </c>
      <c r="J789" s="5">
        <f t="shared" si="155"/>
        <v>91563.069250257817</v>
      </c>
      <c r="K789" s="5">
        <f t="shared" si="150"/>
        <v>107070.07463177312</v>
      </c>
      <c r="M789" s="5">
        <f>Gd离子浓度!M798</f>
        <v>3.4191735573799245E-2</v>
      </c>
      <c r="N789" s="5">
        <f>过饱和度!K787</f>
        <v>9.0214740598104439E+25</v>
      </c>
      <c r="O789" s="5">
        <f t="shared" si="156"/>
        <v>89784.889820615237</v>
      </c>
      <c r="P789" s="5">
        <f t="shared" si="157"/>
        <v>96857.732448620358</v>
      </c>
      <c r="Q789" s="87">
        <f t="shared" si="151"/>
        <v>1.078775422480734</v>
      </c>
      <c r="R789" s="5">
        <f>Nd离子浓度!M798</f>
        <v>9.9759530846047023E-2</v>
      </c>
      <c r="S789" s="5">
        <f>过饱和度!N787</f>
        <v>1.4805847893118223E+25</v>
      </c>
      <c r="T789" s="5">
        <f t="shared" si="158"/>
        <v>89174.236175912942</v>
      </c>
      <c r="U789" s="5">
        <f t="shared" si="159"/>
        <v>96662.075944630866</v>
      </c>
      <c r="V789" s="5">
        <f t="shared" si="152"/>
        <v>104276.67181503396</v>
      </c>
      <c r="W789" s="87">
        <f t="shared" si="153"/>
        <v>1.1693587328219848</v>
      </c>
      <c r="X789" s="5">
        <f>'In离子浓度 '!M798</f>
        <v>2.2825555726367842E-2</v>
      </c>
      <c r="Y789" s="85">
        <f>过饱和度!Q787</f>
        <v>3.7545345889552502E+76</v>
      </c>
      <c r="Z789" s="85">
        <f t="shared" si="160"/>
        <v>98769.651187481795</v>
      </c>
    </row>
    <row r="790" spans="6:26" x14ac:dyDescent="0.25">
      <c r="F790" s="5">
        <f>过饱和度!D788</f>
        <v>35.471055219914263</v>
      </c>
      <c r="H790" s="5">
        <f>过饱和度!H788</f>
        <v>4284094780743743.5</v>
      </c>
      <c r="I790" s="5">
        <f t="shared" si="154"/>
        <v>74299.065999962695</v>
      </c>
      <c r="J790" s="5">
        <f t="shared" si="155"/>
        <v>91574.139360825808</v>
      </c>
      <c r="K790" s="5">
        <f t="shared" si="150"/>
        <v>107064.28713239879</v>
      </c>
      <c r="M790" s="5">
        <f>Gd离子浓度!M799</f>
        <v>3.4474442745237463E-2</v>
      </c>
      <c r="N790" s="5">
        <f>过饱和度!K788</f>
        <v>9.323352918726578E+25</v>
      </c>
      <c r="O790" s="5">
        <f t="shared" si="156"/>
        <v>89795.538079502629</v>
      </c>
      <c r="P790" s="5">
        <f t="shared" si="157"/>
        <v>96861.135885856187</v>
      </c>
      <c r="Q790" s="87">
        <f t="shared" si="151"/>
        <v>1.0786853997143808</v>
      </c>
      <c r="R790" s="5">
        <f>Nd离子浓度!M799</f>
        <v>0.10058415225264097</v>
      </c>
      <c r="S790" s="5">
        <f>过饱和度!N788</f>
        <v>1.5301251581700063E+25</v>
      </c>
      <c r="T790" s="5">
        <f t="shared" si="158"/>
        <v>89185.831483162459</v>
      </c>
      <c r="U790" s="5">
        <f t="shared" si="159"/>
        <v>96665.799907440858</v>
      </c>
      <c r="V790" s="5">
        <f t="shared" si="152"/>
        <v>104271.9870118682</v>
      </c>
      <c r="W790" s="87">
        <f t="shared" si="153"/>
        <v>1.1691541725610741</v>
      </c>
      <c r="X790" s="5">
        <f>'In离子浓度 '!M799</f>
        <v>2.2825555374001116E-2</v>
      </c>
      <c r="Y790" s="85">
        <f>过饱和度!Q788</f>
        <v>3.9445105087326376E+76</v>
      </c>
      <c r="Z790" s="85">
        <f t="shared" si="160"/>
        <v>98770.335518267078</v>
      </c>
    </row>
    <row r="791" spans="6:26" x14ac:dyDescent="0.25">
      <c r="F791" s="5">
        <f>过饱和度!D789</f>
        <v>35.764196764172368</v>
      </c>
      <c r="H791" s="5">
        <f>过饱和度!H789</f>
        <v>4283967519601561.5</v>
      </c>
      <c r="I791" s="5">
        <f t="shared" si="154"/>
        <v>74299.029567200996</v>
      </c>
      <c r="J791" s="5">
        <f t="shared" si="155"/>
        <v>91574.126056040142</v>
      </c>
      <c r="K791" s="5">
        <f t="shared" si="150"/>
        <v>107064.28592339678</v>
      </c>
      <c r="M791" s="5">
        <f>Gd离子浓度!M800</f>
        <v>3.4474195327662001E-2</v>
      </c>
      <c r="N791" s="5">
        <f>过饱和度!K789</f>
        <v>9.3230975908396389E+25</v>
      </c>
      <c r="O791" s="5">
        <f t="shared" si="156"/>
        <v>89795.52922651761</v>
      </c>
      <c r="P791" s="5">
        <f t="shared" si="157"/>
        <v>96861.133056349208</v>
      </c>
      <c r="Q791" s="87">
        <f t="shared" si="151"/>
        <v>1.0786854745519452</v>
      </c>
      <c r="R791" s="5">
        <f>Nd离子浓度!M800</f>
        <v>0.10058384500163535</v>
      </c>
      <c r="S791" s="5">
        <f>过饱和度!N789</f>
        <v>1.5300895617165345E+25</v>
      </c>
      <c r="T791" s="5">
        <f t="shared" si="158"/>
        <v>89185.823293496331</v>
      </c>
      <c r="U791" s="5">
        <f t="shared" si="159"/>
        <v>96665.797277358084</v>
      </c>
      <c r="V791" s="5">
        <f t="shared" si="152"/>
        <v>104271.99140906913</v>
      </c>
      <c r="W791" s="87">
        <f t="shared" si="153"/>
        <v>1.1691543292247988</v>
      </c>
      <c r="X791" s="5">
        <f>'In离子浓度 '!M800</f>
        <v>2.3014163313699217E-2</v>
      </c>
      <c r="Y791" s="85">
        <f>过饱和度!Q789</f>
        <v>4.009804865917611E+76</v>
      </c>
      <c r="Z791" s="85">
        <f t="shared" si="160"/>
        <v>98770.563005923294</v>
      </c>
    </row>
    <row r="792" spans="6:26" x14ac:dyDescent="0.25">
      <c r="F792" s="5">
        <f>过饱和度!D790</f>
        <v>35.764204250984335</v>
      </c>
      <c r="H792" s="5">
        <f>过饱和度!H790</f>
        <v>4390182655141092.5</v>
      </c>
      <c r="I792" s="5">
        <f t="shared" si="154"/>
        <v>74329.042270576523</v>
      </c>
      <c r="J792" s="5">
        <f t="shared" si="155"/>
        <v>91585.084761744292</v>
      </c>
      <c r="K792" s="5">
        <f t="shared" si="150"/>
        <v>107058.55068951054</v>
      </c>
      <c r="M792" s="5">
        <f>Gd离子浓度!M801</f>
        <v>3.4756902488855511E-2</v>
      </c>
      <c r="N792" s="5">
        <f>过饱和度!K790</f>
        <v>9.6324836141867439E+25</v>
      </c>
      <c r="O792" s="5">
        <f t="shared" si="156"/>
        <v>89806.074553287399</v>
      </c>
      <c r="P792" s="5">
        <f t="shared" si="157"/>
        <v>96864.50331436946</v>
      </c>
      <c r="Q792" s="87">
        <f t="shared" si="151"/>
        <v>1.0785963399045335</v>
      </c>
      <c r="R792" s="5">
        <f>Nd离子浓度!M801</f>
        <v>0.10140846639550406</v>
      </c>
      <c r="S792" s="5">
        <f>过饱和度!N790</f>
        <v>1.5808619814563028E+25</v>
      </c>
      <c r="T792" s="5">
        <f t="shared" si="158"/>
        <v>89197.306049883176</v>
      </c>
      <c r="U792" s="5">
        <f t="shared" si="159"/>
        <v>96669.484757688362</v>
      </c>
      <c r="V792" s="5">
        <f t="shared" si="152"/>
        <v>104267.35244009976</v>
      </c>
      <c r="W792" s="87">
        <f t="shared" si="153"/>
        <v>1.1689518109637609</v>
      </c>
      <c r="X792" s="5">
        <f>'In离子浓度 '!M801</f>
        <v>2.3014162958420882E-2</v>
      </c>
      <c r="Y792" s="85">
        <f>过饱和度!Q790</f>
        <v>4.2110021906923315E+76</v>
      </c>
      <c r="Z792" s="85">
        <f t="shared" si="160"/>
        <v>98771.241006842174</v>
      </c>
    </row>
    <row r="793" spans="6:26" x14ac:dyDescent="0.25">
      <c r="F793" s="5">
        <f>过饱和度!D791</f>
        <v>36.057345795242441</v>
      </c>
      <c r="H793" s="5">
        <f>过饱和度!H791</f>
        <v>4390051137427764.5</v>
      </c>
      <c r="I793" s="5">
        <f t="shared" si="154"/>
        <v>74329.00558907543</v>
      </c>
      <c r="J793" s="5">
        <f t="shared" si="155"/>
        <v>91585.071369924015</v>
      </c>
      <c r="K793" s="5">
        <f t="shared" si="150"/>
        <v>107058.54957124175</v>
      </c>
      <c r="M793" s="5">
        <f>Gd离子浓度!M802</f>
        <v>3.4756653044111546E-2</v>
      </c>
      <c r="N793" s="5">
        <f>过饱和度!K791</f>
        <v>9.6322161831839806E+25</v>
      </c>
      <c r="O793" s="5">
        <f t="shared" si="156"/>
        <v>89806.065591851526</v>
      </c>
      <c r="P793" s="5">
        <f t="shared" si="157"/>
        <v>96864.500450436928</v>
      </c>
      <c r="Q793" s="87">
        <f t="shared" si="151"/>
        <v>1.0785964156437318</v>
      </c>
      <c r="R793" s="5">
        <f>Nd离子浓度!M802</f>
        <v>0.10140815662649397</v>
      </c>
      <c r="S793" s="5">
        <f>过饱和度!N791</f>
        <v>1.5808246077240089E+25</v>
      </c>
      <c r="T793" s="5">
        <f t="shared" si="158"/>
        <v>89197.297740243361</v>
      </c>
      <c r="U793" s="5">
        <f t="shared" si="159"/>
        <v>96669.482089318029</v>
      </c>
      <c r="V793" s="5">
        <f t="shared" si="152"/>
        <v>104267.35688367435</v>
      </c>
      <c r="W793" s="87">
        <f t="shared" si="153"/>
        <v>1.1689519696809356</v>
      </c>
      <c r="X793" s="5">
        <f>'In离子浓度 '!M802</f>
        <v>2.3202770321985783E-2</v>
      </c>
      <c r="Y793" s="85">
        <f>过饱和度!Q791</f>
        <v>4.280129409430216E+76</v>
      </c>
      <c r="Z793" s="85">
        <f t="shared" si="160"/>
        <v>98771.466373665302</v>
      </c>
    </row>
    <row r="794" spans="6:26" x14ac:dyDescent="0.25">
      <c r="F794" s="5">
        <f>过饱和度!D792</f>
        <v>36.057353282054407</v>
      </c>
      <c r="H794" s="5">
        <f>过饱和度!H792</f>
        <v>4498005402472065.5</v>
      </c>
      <c r="I794" s="5">
        <f t="shared" si="154"/>
        <v>74358.727130460378</v>
      </c>
      <c r="J794" s="5">
        <f t="shared" si="155"/>
        <v>91595.920697553505</v>
      </c>
      <c r="K794" s="5">
        <f t="shared" si="150"/>
        <v>107052.8657174112</v>
      </c>
      <c r="M794" s="5">
        <f>Gd离子浓度!M803</f>
        <v>3.5039360195060418E-2</v>
      </c>
      <c r="N794" s="5">
        <f>过饱和度!K792</f>
        <v>9.9492326673894472E+25</v>
      </c>
      <c r="O794" s="5">
        <f t="shared" si="156"/>
        <v>89816.509814576566</v>
      </c>
      <c r="P794" s="5">
        <f t="shared" si="157"/>
        <v>96867.838121626133</v>
      </c>
      <c r="Q794" s="87">
        <f t="shared" si="151"/>
        <v>1.0785081531402947</v>
      </c>
      <c r="R794" s="5">
        <f>Nd离子浓度!M803</f>
        <v>0.10223277800763747</v>
      </c>
      <c r="S794" s="5">
        <f>过饱和度!N792</f>
        <v>1.6328493158699528E+25</v>
      </c>
      <c r="T794" s="5">
        <f t="shared" si="158"/>
        <v>89208.669949381961</v>
      </c>
      <c r="U794" s="5">
        <f t="shared" si="159"/>
        <v>96673.133740401914</v>
      </c>
      <c r="V794" s="5">
        <f t="shared" si="152"/>
        <v>104262.76292864558</v>
      </c>
      <c r="W794" s="87">
        <f t="shared" si="153"/>
        <v>1.1687514564201607</v>
      </c>
      <c r="X794" s="5">
        <f>'In离子浓度 '!M803</f>
        <v>2.3202769963795854E-2</v>
      </c>
      <c r="Y794" s="85">
        <f>过饱和度!Q792</f>
        <v>4.4931113409277286E+76</v>
      </c>
      <c r="Z794" s="85">
        <f t="shared" si="160"/>
        <v>98772.138154366432</v>
      </c>
    </row>
    <row r="795" spans="6:26" x14ac:dyDescent="0.25">
      <c r="F795" s="5">
        <f>过饱和度!D793</f>
        <v>36.350494826312513</v>
      </c>
      <c r="H795" s="5">
        <f>过饱和度!H793</f>
        <v>4497869540631232.5</v>
      </c>
      <c r="I795" s="5">
        <f t="shared" si="154"/>
        <v>74358.690205583844</v>
      </c>
      <c r="J795" s="5">
        <f t="shared" si="155"/>
        <v>91595.907220668087</v>
      </c>
      <c r="K795" s="5">
        <f t="shared" si="150"/>
        <v>107052.86468825952</v>
      </c>
      <c r="M795" s="5">
        <f>Gd离子浓度!M804</f>
        <v>3.5039108723162557E-2</v>
      </c>
      <c r="N795" s="5">
        <f>过饱和度!K793</f>
        <v>9.9489527460235875E+25</v>
      </c>
      <c r="O795" s="5">
        <f t="shared" si="156"/>
        <v>89816.500746884558</v>
      </c>
      <c r="P795" s="5">
        <f t="shared" si="157"/>
        <v>96867.835223972783</v>
      </c>
      <c r="Q795" s="87">
        <f t="shared" si="151"/>
        <v>1.0785082297623672</v>
      </c>
      <c r="R795" s="5">
        <f>Nd离子浓度!M804</f>
        <v>0.10223246572063056</v>
      </c>
      <c r="S795" s="5">
        <f>过饱和度!N793</f>
        <v>1.6328101064513268E+25</v>
      </c>
      <c r="T795" s="5">
        <f t="shared" si="158"/>
        <v>89208.661522187045</v>
      </c>
      <c r="U795" s="5">
        <f t="shared" si="159"/>
        <v>96673.13103452517</v>
      </c>
      <c r="V795" s="5">
        <f t="shared" si="152"/>
        <v>104262.7674176311</v>
      </c>
      <c r="W795" s="87">
        <f t="shared" si="153"/>
        <v>1.1687516171476235</v>
      </c>
      <c r="X795" s="5">
        <f>'In离子浓度 '!M804</f>
        <v>2.3391376751229313E-2</v>
      </c>
      <c r="Y795" s="85">
        <f>过饱和度!Q793</f>
        <v>4.5662625144586919E+76</v>
      </c>
      <c r="Z795" s="85">
        <f t="shared" si="160"/>
        <v>98772.361437091109</v>
      </c>
    </row>
    <row r="796" spans="6:26" x14ac:dyDescent="0.25">
      <c r="F796" s="5">
        <f>过饱和度!D794</f>
        <v>36.35050231312448</v>
      </c>
      <c r="H796" s="5">
        <f>过饱和度!H794</f>
        <v>4607577021839628</v>
      </c>
      <c r="I796" s="5">
        <f t="shared" si="154"/>
        <v>74388.125743076031</v>
      </c>
      <c r="J796" s="5">
        <f t="shared" si="155"/>
        <v>91606.649144035036</v>
      </c>
      <c r="K796" s="5">
        <f t="shared" si="150"/>
        <v>107047.23135094992</v>
      </c>
      <c r="M796" s="5">
        <f>Gd离子浓度!M805</f>
        <v>3.5321815863866866E-2</v>
      </c>
      <c r="N796" s="5">
        <f>过饱和度!K794</f>
        <v>1.0273723987142525E+26</v>
      </c>
      <c r="O796" s="5">
        <f t="shared" si="156"/>
        <v>89826.845646683185</v>
      </c>
      <c r="P796" s="5">
        <f t="shared" si="157"/>
        <v>96871.140885439847</v>
      </c>
      <c r="Q796" s="87">
        <f t="shared" si="151"/>
        <v>1.0784208238421735</v>
      </c>
      <c r="R796" s="5">
        <f>Nd离子浓度!M805</f>
        <v>0.1030570870890489</v>
      </c>
      <c r="S796" s="5">
        <f>过饱和度!N794</f>
        <v>1.6861075046671928E+25</v>
      </c>
      <c r="T796" s="5">
        <f t="shared" si="158"/>
        <v>89219.925136142308</v>
      </c>
      <c r="U796" s="5">
        <f t="shared" si="159"/>
        <v>96676.747492716313</v>
      </c>
      <c r="V796" s="5">
        <f t="shared" si="152"/>
        <v>104258.2176774769</v>
      </c>
      <c r="W796" s="87">
        <f t="shared" si="153"/>
        <v>1.1685530728521392</v>
      </c>
      <c r="X796" s="5">
        <f>'In离子浓度 '!M805</f>
        <v>2.3391376390127797E-2</v>
      </c>
      <c r="Y796" s="85">
        <f>过饱和度!Q794</f>
        <v>4.7916156025357712E+76</v>
      </c>
      <c r="Z796" s="85">
        <f t="shared" si="160"/>
        <v>98773.027104455919</v>
      </c>
    </row>
    <row r="797" spans="6:26" x14ac:dyDescent="0.25">
      <c r="F797" s="5">
        <f>过饱和度!D795</f>
        <v>36.643643857382585</v>
      </c>
      <c r="H797" s="5">
        <f>过饱和度!H795</f>
        <v>4607436727464033</v>
      </c>
      <c r="I797" s="5">
        <f t="shared" si="154"/>
        <v>74388.08858004096</v>
      </c>
      <c r="J797" s="5">
        <f t="shared" si="155"/>
        <v>91606.635583998635</v>
      </c>
      <c r="K797" s="5">
        <f t="shared" si="150"/>
        <v>107047.23040934003</v>
      </c>
      <c r="M797" s="5">
        <f>Gd离子浓度!M806</f>
        <v>3.5321562364829737E-2</v>
      </c>
      <c r="N797" s="5">
        <f>过饱和度!K795</f>
        <v>1.0273431180429821E+26</v>
      </c>
      <c r="O797" s="5">
        <f t="shared" si="156"/>
        <v>89826.836474870899</v>
      </c>
      <c r="P797" s="5">
        <f t="shared" si="157"/>
        <v>96871.137954751335</v>
      </c>
      <c r="Q797" s="87">
        <f t="shared" si="151"/>
        <v>1.0784209013288706</v>
      </c>
      <c r="R797" s="5">
        <f>Nd离子浓度!M806</f>
        <v>0.10305677228405294</v>
      </c>
      <c r="S797" s="5">
        <f>过饱和度!N795</f>
        <v>1.6860663999684992E+25</v>
      </c>
      <c r="T797" s="5">
        <f t="shared" si="158"/>
        <v>89219.916593745991</v>
      </c>
      <c r="U797" s="5">
        <f t="shared" si="159"/>
        <v>96676.744750093203</v>
      </c>
      <c r="V797" s="5">
        <f t="shared" si="152"/>
        <v>104258.22221093667</v>
      </c>
      <c r="W797" s="87">
        <f t="shared" si="153"/>
        <v>1.1685532355479114</v>
      </c>
      <c r="X797" s="5">
        <f>'In离子浓度 '!M806</f>
        <v>2.3579982601431584E-2</v>
      </c>
      <c r="Y797" s="85">
        <f>过饱和度!Q795</f>
        <v>4.8689896876430667E+76</v>
      </c>
      <c r="Z797" s="85">
        <f t="shared" si="160"/>
        <v>98773.248338890087</v>
      </c>
    </row>
    <row r="798" spans="6:26" x14ac:dyDescent="0.25">
      <c r="F798" s="5">
        <f>过饱和度!D796</f>
        <v>36.643651344194552</v>
      </c>
      <c r="H798" s="5">
        <f>过饱和度!H796</f>
        <v>4718911510630549</v>
      </c>
      <c r="I798" s="5">
        <f t="shared" si="154"/>
        <v>74417.243139868457</v>
      </c>
      <c r="J798" s="5">
        <f t="shared" si="155"/>
        <v>91617.272025736092</v>
      </c>
      <c r="K798" s="5">
        <f t="shared" si="150"/>
        <v>107041.64674620476</v>
      </c>
      <c r="M798" s="5">
        <f>Gd离子浓度!M807</f>
        <v>3.5604269495289567E-2</v>
      </c>
      <c r="N798" s="5">
        <f>过饱和度!K796</f>
        <v>1.0606082474032879E+26</v>
      </c>
      <c r="O798" s="5">
        <f t="shared" si="156"/>
        <v>89837.083787478638</v>
      </c>
      <c r="P798" s="5">
        <f t="shared" si="157"/>
        <v>96874.412168842449</v>
      </c>
      <c r="Q798" s="87">
        <f t="shared" si="151"/>
        <v>1.0783343368314529</v>
      </c>
      <c r="R798" s="5">
        <f>Nd离子浓度!M807</f>
        <v>0.10388139363974613</v>
      </c>
      <c r="S798" s="5">
        <f>过饱和度!N796</f>
        <v>1.7406570540398036E+25</v>
      </c>
      <c r="T798" s="5">
        <f t="shared" si="158"/>
        <v>89231.073514761069</v>
      </c>
      <c r="U798" s="5">
        <f t="shared" si="159"/>
        <v>96680.326635433317</v>
      </c>
      <c r="V798" s="5">
        <f t="shared" si="152"/>
        <v>104253.71590706824</v>
      </c>
      <c r="W798" s="87">
        <f t="shared" si="153"/>
        <v>1.1683566251147035</v>
      </c>
      <c r="X798" s="5">
        <f>'In离子浓度 '!M807</f>
        <v>2.3579982237418494E-2</v>
      </c>
      <c r="Y798" s="85">
        <f>过饱和度!Q796</f>
        <v>5.1073245975217087E+76</v>
      </c>
      <c r="Z798" s="85">
        <f t="shared" si="160"/>
        <v>98773.907997124174</v>
      </c>
    </row>
    <row r="799" spans="6:26" x14ac:dyDescent="0.25">
      <c r="F799" s="5">
        <f>过饱和度!D797</f>
        <v>36.936792888452658</v>
      </c>
      <c r="H799" s="5">
        <f>过饱和度!H797</f>
        <v>4718766694462145</v>
      </c>
      <c r="I799" s="5">
        <f t="shared" si="154"/>
        <v>74417.205743749786</v>
      </c>
      <c r="J799" s="5">
        <f t="shared" si="155"/>
        <v>91617.258384409477</v>
      </c>
      <c r="K799" s="5">
        <f t="shared" si="150"/>
        <v>107041.64589060094</v>
      </c>
      <c r="M799" s="5">
        <f>Gd离子浓度!M808</f>
        <v>3.5604013969127775E-2</v>
      </c>
      <c r="N799" s="5">
        <f>过饱和度!K797</f>
        <v>1.0605776379179681E+26</v>
      </c>
      <c r="O799" s="5">
        <f t="shared" si="156"/>
        <v>89837.074513625019</v>
      </c>
      <c r="P799" s="5">
        <f t="shared" si="157"/>
        <v>96874.409205786113</v>
      </c>
      <c r="Q799" s="87">
        <f t="shared" si="151"/>
        <v>1.0783344151650196</v>
      </c>
      <c r="R799" s="5">
        <f>Nd离子浓度!M808</f>
        <v>0.10388107631676886</v>
      </c>
      <c r="S799" s="5">
        <f>过饱和度!N797</f>
        <v>1.7406139932696916E+25</v>
      </c>
      <c r="T799" s="5">
        <f t="shared" si="158"/>
        <v>89231.064859454389</v>
      </c>
      <c r="U799" s="5">
        <f t="shared" si="159"/>
        <v>96680.323856803516</v>
      </c>
      <c r="V799" s="5">
        <f t="shared" si="152"/>
        <v>104253.72048409091</v>
      </c>
      <c r="W799" s="87">
        <f t="shared" si="153"/>
        <v>1.1683567897379499</v>
      </c>
      <c r="X799" s="5">
        <f>'In离子浓度 '!M808</f>
        <v>2.3768587872594393E-2</v>
      </c>
      <c r="Y799" s="85">
        <f>过饱和度!Q797</f>
        <v>5.1891286706860014E+76</v>
      </c>
      <c r="Z799" s="85">
        <f t="shared" si="160"/>
        <v>98774.127218179638</v>
      </c>
    </row>
    <row r="800" spans="6:26" x14ac:dyDescent="0.25">
      <c r="F800" s="5">
        <f>过饱和度!D798</f>
        <v>36.936800375264625</v>
      </c>
      <c r="H800" s="5">
        <f>过饱和度!H798</f>
        <v>4832022864515560</v>
      </c>
      <c r="I800" s="5">
        <f t="shared" si="154"/>
        <v>74446.084224659659</v>
      </c>
      <c r="J800" s="5">
        <f t="shared" si="155"/>
        <v>91627.791217694525</v>
      </c>
      <c r="K800" s="5">
        <f t="shared" si="150"/>
        <v>107036.11107980003</v>
      </c>
      <c r="M800" s="5">
        <f>Gd离子浓度!M809</f>
        <v>3.5886721089343175E-2</v>
      </c>
      <c r="N800" s="5">
        <f>过饱和度!K798</f>
        <v>1.0946434020240863E+26</v>
      </c>
      <c r="O800" s="5">
        <f t="shared" si="156"/>
        <v>89847.225930901564</v>
      </c>
      <c r="P800" s="5">
        <f t="shared" si="157"/>
        <v>96877.652520576536</v>
      </c>
      <c r="Q800" s="87">
        <f t="shared" si="151"/>
        <v>1.0782486773167803</v>
      </c>
      <c r="R800" s="5">
        <f>Nd离子浓度!M809</f>
        <v>0.10470569765973697</v>
      </c>
      <c r="S800" s="5">
        <f>过饱和度!N798</f>
        <v>1.7965186330863375E+25</v>
      </c>
      <c r="T800" s="5">
        <f t="shared" si="158"/>
        <v>89242.116941607281</v>
      </c>
      <c r="U800" s="5">
        <f t="shared" si="159"/>
        <v>96683.871773566701</v>
      </c>
      <c r="V800" s="5">
        <f t="shared" si="152"/>
        <v>104249.25685771348</v>
      </c>
      <c r="W800" s="87">
        <f t="shared" si="153"/>
        <v>1.1681620789646401</v>
      </c>
      <c r="X800" s="5">
        <f>'In离子浓度 '!M809</f>
        <v>2.3768587505669729E-2</v>
      </c>
      <c r="Y800" s="85">
        <f>过饱和度!Q798</f>
        <v>5.4410809689053062E+76</v>
      </c>
      <c r="Z800" s="85">
        <f t="shared" si="160"/>
        <v>98774.780968900362</v>
      </c>
    </row>
    <row r="801" spans="6:26" x14ac:dyDescent="0.25">
      <c r="F801" s="5">
        <f>过饱和度!D799</f>
        <v>37.22994191952273</v>
      </c>
      <c r="H801" s="5">
        <f>过饱和度!H799</f>
        <v>4831873436445615</v>
      </c>
      <c r="I801" s="5">
        <f t="shared" si="154"/>
        <v>74446.046600395261</v>
      </c>
      <c r="J801" s="5">
        <f t="shared" si="155"/>
        <v>91627.777496886876</v>
      </c>
      <c r="K801" s="5">
        <f t="shared" si="150"/>
        <v>107036.11030870456</v>
      </c>
      <c r="M801" s="5">
        <f>Gd离子浓度!M810</f>
        <v>3.5886463536071368E-2</v>
      </c>
      <c r="N801" s="5">
        <f>过饱和度!K799</f>
        <v>1.0946114226570211E+26</v>
      </c>
      <c r="O801" s="5">
        <f t="shared" si="156"/>
        <v>89847.216557030668</v>
      </c>
      <c r="P801" s="5">
        <f t="shared" si="157"/>
        <v>96877.649525801942</v>
      </c>
      <c r="Q801" s="87">
        <f t="shared" si="151"/>
        <v>1.0782487564799372</v>
      </c>
      <c r="R801" s="5">
        <f>Nd离子浓度!M810</f>
        <v>0.1047053778187861</v>
      </c>
      <c r="S801" s="5">
        <f>过饱和度!N799</f>
        <v>1.7964735542444525E+25</v>
      </c>
      <c r="T801" s="5">
        <f t="shared" si="158"/>
        <v>89242.108175620757</v>
      </c>
      <c r="U801" s="5">
        <f t="shared" si="159"/>
        <v>96683.868959650194</v>
      </c>
      <c r="V801" s="5">
        <f t="shared" si="152"/>
        <v>104249.26147741203</v>
      </c>
      <c r="W801" s="87">
        <f t="shared" si="153"/>
        <v>1.1681622454756277</v>
      </c>
      <c r="X801" s="5">
        <f>'In离子浓度 '!M810</f>
        <v>2.3957192564719496E-2</v>
      </c>
      <c r="Y801" s="85">
        <f>过饱和度!Q799</f>
        <v>5.5275304886370841E+76</v>
      </c>
      <c r="Z801" s="85">
        <f t="shared" si="160"/>
        <v>98774.998210622172</v>
      </c>
    </row>
    <row r="802" spans="6:26" x14ac:dyDescent="0.25">
      <c r="F802" s="5">
        <f>过饱和度!D800</f>
        <v>37.229949406334697</v>
      </c>
      <c r="H802" s="5">
        <f>过饱和度!H800</f>
        <v>4946925077449493</v>
      </c>
      <c r="I802" s="5">
        <f t="shared" si="154"/>
        <v>74474.653777862928</v>
      </c>
      <c r="J802" s="5">
        <f t="shared" si="155"/>
        <v>91638.208547092698</v>
      </c>
      <c r="K802" s="5">
        <f t="shared" si="150"/>
        <v>107030.62354825079</v>
      </c>
      <c r="M802" s="5">
        <f>Gd离子浓度!M811</f>
        <v>3.6169170646042435E-2</v>
      </c>
      <c r="N802" s="5">
        <f>过饱和度!K800</f>
        <v>1.1294905509354742E+26</v>
      </c>
      <c r="O802" s="5">
        <f t="shared" si="156"/>
        <v>89857.273728405402</v>
      </c>
      <c r="P802" s="5">
        <f t="shared" si="157"/>
        <v>96880.862475567657</v>
      </c>
      <c r="Q802" s="87">
        <f t="shared" si="151"/>
        <v>1.0781638308813055</v>
      </c>
      <c r="R802" s="5">
        <f>Nd离子浓度!M811</f>
        <v>0.10552999914902916</v>
      </c>
      <c r="S802" s="5">
        <f>过饱和度!N800</f>
        <v>1.8537130737833438E+25</v>
      </c>
      <c r="T802" s="5">
        <f t="shared" si="158"/>
        <v>89253.057226413119</v>
      </c>
      <c r="U802" s="5">
        <f t="shared" si="159"/>
        <v>96687.383496864815</v>
      </c>
      <c r="V802" s="5">
        <f t="shared" si="152"/>
        <v>104244.83978886969</v>
      </c>
      <c r="W802" s="87">
        <f t="shared" si="153"/>
        <v>1.1679694010304442</v>
      </c>
      <c r="X802" s="5">
        <f>'In离子浓度 '!M811</f>
        <v>2.3957192194883268E-2</v>
      </c>
      <c r="Y802" s="85">
        <f>过饱和度!Q800</f>
        <v>5.7937614480236087E+76</v>
      </c>
      <c r="Z802" s="85">
        <f t="shared" si="160"/>
        <v>98775.646152942805</v>
      </c>
    </row>
    <row r="803" spans="6:26" x14ac:dyDescent="0.25">
      <c r="F803" s="5">
        <f>过饱和度!D801</f>
        <v>37.523090950592803</v>
      </c>
      <c r="H803" s="5">
        <f>过饱和度!H801</f>
        <v>4946770946518693</v>
      </c>
      <c r="I803" s="5">
        <f t="shared" si="154"/>
        <v>74474.615930258238</v>
      </c>
      <c r="J803" s="5">
        <f t="shared" si="155"/>
        <v>91638.194748563503</v>
      </c>
      <c r="K803" s="5">
        <f t="shared" si="150"/>
        <v>107030.62286020313</v>
      </c>
      <c r="M803" s="5">
        <f>Gd离子浓度!M812</f>
        <v>3.616891106567522E-2</v>
      </c>
      <c r="N803" s="5">
        <f>过饱和度!K801</f>
        <v>1.1294571598232943E+26</v>
      </c>
      <c r="O803" s="5">
        <f t="shared" si="156"/>
        <v>89857.264256488168</v>
      </c>
      <c r="P803" s="5">
        <f t="shared" si="157"/>
        <v>96880.859449707219</v>
      </c>
      <c r="Q803" s="87">
        <f t="shared" si="151"/>
        <v>1.0781639108572338</v>
      </c>
      <c r="R803" s="5">
        <f>Nd离子浓度!M812</f>
        <v>0.10552967679011244</v>
      </c>
      <c r="S803" s="5">
        <f>过饱和度!N801</f>
        <v>1.8536659136489431E+25</v>
      </c>
      <c r="T803" s="5">
        <f t="shared" si="158"/>
        <v>89253.048351918769</v>
      </c>
      <c r="U803" s="5">
        <f t="shared" si="159"/>
        <v>96687.38064836261</v>
      </c>
      <c r="V803" s="5">
        <f t="shared" si="152"/>
        <v>104244.84445038067</v>
      </c>
      <c r="W803" s="87">
        <f t="shared" si="153"/>
        <v>1.167969569390507</v>
      </c>
      <c r="X803" s="5">
        <f>'In离子浓度 '!M812</f>
        <v>2.4145796677808667E-2</v>
      </c>
      <c r="Y803" s="85">
        <f>过饱和度!Q801</f>
        <v>5.8850805234711571E+76</v>
      </c>
      <c r="Z803" s="85">
        <f t="shared" si="160"/>
        <v>98775.861448537369</v>
      </c>
    </row>
    <row r="804" spans="6:26" x14ac:dyDescent="0.25">
      <c r="F804" s="5">
        <f>过饱和度!D802</f>
        <v>37.523098437404769</v>
      </c>
      <c r="H804" s="5">
        <f>过饱和度!H802</f>
        <v>5063632141671431</v>
      </c>
      <c r="I804" s="5">
        <f t="shared" si="154"/>
        <v>74502.956460526111</v>
      </c>
      <c r="J804" s="5">
        <f t="shared" si="155"/>
        <v>91648.525794843736</v>
      </c>
      <c r="K804" s="5">
        <f t="shared" si="150"/>
        <v>107025.18336733329</v>
      </c>
      <c r="M804" s="5">
        <f>Gd离子浓度!M813</f>
        <v>3.6451618165402017E-2</v>
      </c>
      <c r="N804" s="5">
        <f>过饱和度!K802</f>
        <v>1.1651624816185079E+26</v>
      </c>
      <c r="O804" s="5">
        <f t="shared" si="156"/>
        <v>89867.228790347188</v>
      </c>
      <c r="P804" s="5">
        <f t="shared" si="157"/>
        <v>96884.042555377455</v>
      </c>
      <c r="Q804" s="87">
        <f t="shared" si="151"/>
        <v>1.0780797834703451</v>
      </c>
      <c r="R804" s="5">
        <f>Nd离子浓度!M813</f>
        <v>0.10635429810763045</v>
      </c>
      <c r="S804" s="5">
        <f>过饱和度!N802</f>
        <v>1.9122613709566011E+25</v>
      </c>
      <c r="T804" s="5">
        <f t="shared" si="158"/>
        <v>89263.896133800517</v>
      </c>
      <c r="U804" s="5">
        <f t="shared" si="159"/>
        <v>96690.862380312188</v>
      </c>
      <c r="V804" s="5">
        <f t="shared" si="152"/>
        <v>104240.4639785279</v>
      </c>
      <c r="W804" s="87">
        <f t="shared" si="153"/>
        <v>1.1677785587834808</v>
      </c>
      <c r="X804" s="5">
        <f>'In离子浓度 '!M813</f>
        <v>2.414579630506089E-2</v>
      </c>
      <c r="Y804" s="85">
        <f>过饱和度!Q802</f>
        <v>6.1662779474305624E+76</v>
      </c>
      <c r="Z804" s="85">
        <f t="shared" si="160"/>
        <v>98776.503679147849</v>
      </c>
    </row>
    <row r="805" spans="6:26" x14ac:dyDescent="0.25">
      <c r="F805" s="5">
        <f>过饱和度!D803</f>
        <v>37.816239981662875</v>
      </c>
      <c r="H805" s="5">
        <f>过饱和度!H803</f>
        <v>5063473216069991</v>
      </c>
      <c r="I805" s="5">
        <f t="shared" si="154"/>
        <v>74502.91839425861</v>
      </c>
      <c r="J805" s="5">
        <f t="shared" si="155"/>
        <v>91648.511920304401</v>
      </c>
      <c r="K805" s="5">
        <f t="shared" si="150"/>
        <v>107025.1827609086</v>
      </c>
      <c r="M805" s="5">
        <f>Gd离子浓度!M814</f>
        <v>3.6451356557954021E-2</v>
      </c>
      <c r="N805" s="5">
        <f>过饱和度!K803</f>
        <v>1.1651276360948356E+26</v>
      </c>
      <c r="O805" s="5">
        <f t="shared" si="156"/>
        <v>89867.219222303233</v>
      </c>
      <c r="P805" s="5">
        <f t="shared" si="157"/>
        <v>96884.039499047052</v>
      </c>
      <c r="Q805" s="87">
        <f t="shared" si="151"/>
        <v>1.0780798642426714</v>
      </c>
      <c r="R805" s="5">
        <f>Nd离子浓度!M814</f>
        <v>0.10635397323075561</v>
      </c>
      <c r="S805" s="5">
        <f>过饱和度!N803</f>
        <v>1.9122120650771725E+25</v>
      </c>
      <c r="T805" s="5">
        <f t="shared" si="158"/>
        <v>89263.887152913827</v>
      </c>
      <c r="U805" s="5">
        <f t="shared" si="159"/>
        <v>96690.859497906873</v>
      </c>
      <c r="V805" s="5">
        <f t="shared" si="152"/>
        <v>104240.46868101067</v>
      </c>
      <c r="W805" s="87">
        <f t="shared" si="153"/>
        <v>1.1677787289549821</v>
      </c>
      <c r="X805" s="5">
        <f>'In离子浓度 '!M814</f>
        <v>2.4334400211863706E-2</v>
      </c>
      <c r="Y805" s="85">
        <f>过饱和度!Q803</f>
        <v>6.2626996133615129E+76</v>
      </c>
      <c r="Z805" s="85">
        <f t="shared" si="160"/>
        <v>98776.717061010015</v>
      </c>
    </row>
    <row r="806" spans="6:26" x14ac:dyDescent="0.25">
      <c r="F806" s="5">
        <f>过饱和度!D804</f>
        <v>37.816247468474842</v>
      </c>
      <c r="H806" s="5">
        <f>过饱和度!H804</f>
        <v>5182158047704857</v>
      </c>
      <c r="I806" s="5">
        <f t="shared" si="154"/>
        <v>74530.996818212283</v>
      </c>
      <c r="J806" s="5">
        <f t="shared" si="155"/>
        <v>91658.744697113143</v>
      </c>
      <c r="K806" s="5">
        <f t="shared" si="150"/>
        <v>107019.7897714796</v>
      </c>
      <c r="M806" s="5">
        <f>Gd离子浓度!M815</f>
        <v>3.6734063647436636E-2</v>
      </c>
      <c r="N806" s="5">
        <f>过饱和度!K804</f>
        <v>1.2016720806579253E+26</v>
      </c>
      <c r="O806" s="5">
        <f t="shared" si="156"/>
        <v>89877.092687320634</v>
      </c>
      <c r="P806" s="5">
        <f t="shared" si="157"/>
        <v>96887.193268638555</v>
      </c>
      <c r="Q806" s="87">
        <f t="shared" si="151"/>
        <v>1.0779965213795446</v>
      </c>
      <c r="R806" s="5">
        <f>Nd离子浓度!M815</f>
        <v>0.10717859453554868</v>
      </c>
      <c r="S806" s="5">
        <f>过饱和度!N804</f>
        <v>1.972184682252359E+25</v>
      </c>
      <c r="T806" s="5">
        <f t="shared" si="158"/>
        <v>89274.635384746274</v>
      </c>
      <c r="U806" s="5">
        <f t="shared" si="159"/>
        <v>96694.308984610529</v>
      </c>
      <c r="V806" s="5">
        <f t="shared" si="152"/>
        <v>104236.12872260899</v>
      </c>
      <c r="W806" s="87">
        <f t="shared" si="153"/>
        <v>1.1675895205103137</v>
      </c>
      <c r="X806" s="5">
        <f>'In离子浓度 '!M815</f>
        <v>2.4334399836204383E-2</v>
      </c>
      <c r="Y806" s="85">
        <f>过饱和度!Q804</f>
        <v>6.5595786797966611E+76</v>
      </c>
      <c r="Z806" s="85">
        <f t="shared" si="160"/>
        <v>98777.353674254482</v>
      </c>
    </row>
    <row r="807" spans="6:26" x14ac:dyDescent="0.25">
      <c r="F807" s="5">
        <f>过饱和度!D805</f>
        <v>38.109389012732947</v>
      </c>
      <c r="H807" s="5">
        <f>过饱和度!H805</f>
        <v>5181994234772612</v>
      </c>
      <c r="I807" s="5">
        <f t="shared" si="154"/>
        <v>74530.958537835788</v>
      </c>
      <c r="J807" s="5">
        <f t="shared" si="155"/>
        <v>91658.730748228671</v>
      </c>
      <c r="K807" s="5">
        <f t="shared" si="150"/>
        <v>107019.78924528758</v>
      </c>
      <c r="M807" s="5">
        <f>Gd离子浓度!M816</f>
        <v>3.673380001292248E-2</v>
      </c>
      <c r="N807" s="5">
        <f>过饱和度!K805</f>
        <v>1.2016357372460319E+26</v>
      </c>
      <c r="O807" s="5">
        <f t="shared" si="156"/>
        <v>89877.083025019951</v>
      </c>
      <c r="P807" s="5">
        <f t="shared" si="157"/>
        <v>96887.190182437975</v>
      </c>
      <c r="Q807" s="87">
        <f t="shared" si="151"/>
        <v>1.0779966029323242</v>
      </c>
      <c r="R807" s="5">
        <f>Nd离子浓度!M816</f>
        <v>0.10717826714072339</v>
      </c>
      <c r="S807" s="5">
        <f>过饱和度!N805</f>
        <v>1.972133164932229E+25</v>
      </c>
      <c r="T807" s="5">
        <f t="shared" si="158"/>
        <v>89274.626299528085</v>
      </c>
      <c r="U807" s="5">
        <f t="shared" si="159"/>
        <v>96694.30606896698</v>
      </c>
      <c r="V807" s="5">
        <f t="shared" si="152"/>
        <v>104236.13346524483</v>
      </c>
      <c r="W807" s="87">
        <f t="shared" si="153"/>
        <v>1.1675896924566105</v>
      </c>
      <c r="X807" s="5">
        <f>'In离子浓度 '!M816</f>
        <v>2.4523003166886378E-2</v>
      </c>
      <c r="Y807" s="85">
        <f>过饱和度!Q805</f>
        <v>6.6613451780518619E+76</v>
      </c>
      <c r="Z807" s="85">
        <f t="shared" si="160"/>
        <v>98777.565173993411</v>
      </c>
    </row>
    <row r="808" spans="6:26" x14ac:dyDescent="0.25">
      <c r="F808" s="5">
        <f>过饱和度!D806</f>
        <v>38.109396499544914</v>
      </c>
      <c r="H808" s="5">
        <f>过饱和度!H806</f>
        <v>5302516784357788</v>
      </c>
      <c r="I808" s="5">
        <f t="shared" si="154"/>
        <v>74558.779284725402</v>
      </c>
      <c r="J808" s="5">
        <f t="shared" si="155"/>
        <v>91668.866946779104</v>
      </c>
      <c r="K808" s="5">
        <f t="shared" si="150"/>
        <v>107014.44201319595</v>
      </c>
      <c r="M808" s="5">
        <f>Gd离子浓度!M817</f>
        <v>3.701650709216097E-2</v>
      </c>
      <c r="N808" s="5">
        <f>过饱和度!K806</f>
        <v>1.2390323337235889E+26</v>
      </c>
      <c r="O808" s="5">
        <f t="shared" si="156"/>
        <v>89886.866951436023</v>
      </c>
      <c r="P808" s="5">
        <f t="shared" si="157"/>
        <v>96890.315111471966</v>
      </c>
      <c r="Q808" s="87">
        <f t="shared" si="151"/>
        <v>1.0779140312435158</v>
      </c>
      <c r="R808" s="5">
        <f>Nd离子浓度!M817</f>
        <v>0.10800288843279152</v>
      </c>
      <c r="S808" s="5">
        <f>过饱和度!N806</f>
        <v>2.0335043281085634E+25</v>
      </c>
      <c r="T808" s="5">
        <f t="shared" si="158"/>
        <v>89285.276657988827</v>
      </c>
      <c r="U808" s="5">
        <f t="shared" si="159"/>
        <v>96697.723856640834</v>
      </c>
      <c r="V808" s="5">
        <f t="shared" si="152"/>
        <v>104231.83333438401</v>
      </c>
      <c r="W808" s="87">
        <f t="shared" si="153"/>
        <v>1.16740225528615</v>
      </c>
      <c r="X808" s="5">
        <f>'In离子浓度 '!M817</f>
        <v>2.4523002788315512E-2</v>
      </c>
      <c r="Y808" s="85">
        <f>过饱和度!Q806</f>
        <v>6.9746493032149126E+76</v>
      </c>
      <c r="Z808" s="85">
        <f t="shared" si="160"/>
        <v>98778.196261944671</v>
      </c>
    </row>
    <row r="809" spans="6:26" x14ac:dyDescent="0.25">
      <c r="F809" s="5">
        <f>过饱和度!D807</f>
        <v>38.40253804380302</v>
      </c>
      <c r="H809" s="5">
        <f>过饱和度!H807</f>
        <v>5302347990584308</v>
      </c>
      <c r="I809" s="5">
        <f t="shared" si="154"/>
        <v>74558.740794674202</v>
      </c>
      <c r="J809" s="5">
        <f t="shared" si="155"/>
        <v>91668.852925169704</v>
      </c>
      <c r="K809" s="5">
        <f t="shared" si="150"/>
        <v>107014.44156588001</v>
      </c>
      <c r="M809" s="5">
        <f>Gd离子浓度!M818</f>
        <v>3.7016241430595273E-2</v>
      </c>
      <c r="N809" s="5">
        <f>过饱和度!K807</f>
        <v>1.238994448129063E+26</v>
      </c>
      <c r="O809" s="5">
        <f t="shared" si="156"/>
        <v>89886.857196700643</v>
      </c>
      <c r="P809" s="5">
        <f t="shared" si="157"/>
        <v>96890.311995985583</v>
      </c>
      <c r="Q809" s="87">
        <f t="shared" si="151"/>
        <v>1.0779141135612205</v>
      </c>
      <c r="R809" s="5">
        <f>Nd离子浓度!M818</f>
        <v>0.10800255852002358</v>
      </c>
      <c r="S809" s="5">
        <f>过饱和度!N807</f>
        <v>2.0334505323975292E+25</v>
      </c>
      <c r="T809" s="5">
        <f t="shared" si="158"/>
        <v>89285.267470447056</v>
      </c>
      <c r="U809" s="5">
        <f t="shared" si="159"/>
        <v>96697.720908406714</v>
      </c>
      <c r="V809" s="5">
        <f t="shared" si="152"/>
        <v>104231.83811637551</v>
      </c>
      <c r="W809" s="87">
        <f t="shared" si="153"/>
        <v>1.1674024289715623</v>
      </c>
      <c r="X809" s="5">
        <f>'In离子浓度 '!M818</f>
        <v>2.4711605542878445E-2</v>
      </c>
      <c r="Y809" s="85">
        <f>过饱和度!Q807</f>
        <v>7.0820123707343346E+76</v>
      </c>
      <c r="Z809" s="85">
        <f t="shared" si="160"/>
        <v>98778.405910408881</v>
      </c>
    </row>
    <row r="810" spans="6:26" x14ac:dyDescent="0.25">
      <c r="F810" s="5">
        <f>过饱和度!D808</f>
        <v>38.402545530614987</v>
      </c>
      <c r="H810" s="5">
        <f>过饱和度!H808</f>
        <v>5424722338722932</v>
      </c>
      <c r="I810" s="5">
        <f t="shared" si="154"/>
        <v>74586.308185688409</v>
      </c>
      <c r="J810" s="5">
        <f t="shared" si="155"/>
        <v>91678.894194834502</v>
      </c>
      <c r="K810" s="5">
        <f t="shared" si="150"/>
        <v>107009.13936250375</v>
      </c>
      <c r="M810" s="5">
        <f>Gd离子浓度!M819</f>
        <v>3.7298948499589722E-2</v>
      </c>
      <c r="N810" s="5">
        <f>过饱和度!K808</f>
        <v>1.2772563255519421E+26</v>
      </c>
      <c r="O810" s="5">
        <f t="shared" si="156"/>
        <v>89896.55307754947</v>
      </c>
      <c r="P810" s="5">
        <f t="shared" si="157"/>
        <v>96893.408567888124</v>
      </c>
      <c r="Q810" s="87">
        <f t="shared" si="151"/>
        <v>1.0778323000249275</v>
      </c>
      <c r="R810" s="5">
        <f>Nd离子浓度!M819</f>
        <v>0.1088271797993668</v>
      </c>
      <c r="S810" s="5">
        <f>过饱和度!N808</f>
        <v>2.0962417917261104E+25</v>
      </c>
      <c r="T810" s="5">
        <f t="shared" si="158"/>
        <v>89295.821591379019</v>
      </c>
      <c r="U810" s="5">
        <f t="shared" si="159"/>
        <v>96701.107529906862</v>
      </c>
      <c r="V810" s="5">
        <f t="shared" si="152"/>
        <v>104227.57714391734</v>
      </c>
      <c r="W810" s="87">
        <f t="shared" si="153"/>
        <v>1.1672167329493488</v>
      </c>
      <c r="X810" s="5">
        <f>'In离子浓度 '!M819</f>
        <v>2.4711605161396061E-2</v>
      </c>
      <c r="Y810" s="85">
        <f>过饱和度!Q808</f>
        <v>7.4125140933226475E+76</v>
      </c>
      <c r="Z810" s="85">
        <f t="shared" si="160"/>
        <v>98779.031562940014</v>
      </c>
    </row>
    <row r="811" spans="6:26" x14ac:dyDescent="0.25">
      <c r="F811" s="5">
        <f>过饱和度!D809</f>
        <v>38.695687074873092</v>
      </c>
      <c r="H811" s="5">
        <f>过饱和度!H809</f>
        <v>5424548469747624</v>
      </c>
      <c r="I811" s="5">
        <f t="shared" si="154"/>
        <v>74586.269490281178</v>
      </c>
      <c r="J811" s="5">
        <f t="shared" si="155"/>
        <v>91678.880102077004</v>
      </c>
      <c r="K811" s="5">
        <f t="shared" si="150"/>
        <v>107009.13899273967</v>
      </c>
      <c r="M811" s="5">
        <f>Gd离子浓度!M820</f>
        <v>3.7298680810987112E-2</v>
      </c>
      <c r="N811" s="5">
        <f>过饱和度!K809</f>
        <v>1.277216852655353E+26</v>
      </c>
      <c r="O811" s="5">
        <f t="shared" si="156"/>
        <v>89896.543232154974</v>
      </c>
      <c r="P811" s="5">
        <f t="shared" si="157"/>
        <v>96893.405423685268</v>
      </c>
      <c r="Q811" s="87">
        <f t="shared" si="151"/>
        <v>1.0778323830924301</v>
      </c>
      <c r="R811" s="5">
        <f>Nd离子浓度!M820</f>
        <v>0.10882684736866392</v>
      </c>
      <c r="S811" s="5">
        <f>过饱和度!N809</f>
        <v>2.0961856494080557E+25</v>
      </c>
      <c r="T811" s="5">
        <f t="shared" si="158"/>
        <v>89295.812303470506</v>
      </c>
      <c r="U811" s="5">
        <f t="shared" si="159"/>
        <v>96701.104549713244</v>
      </c>
      <c r="V811" s="5">
        <f t="shared" si="152"/>
        <v>104227.58196448766</v>
      </c>
      <c r="W811" s="87">
        <f t="shared" si="153"/>
        <v>1.1672169083391253</v>
      </c>
      <c r="X811" s="5">
        <f>'In离子浓度 '!M820</f>
        <v>2.4900207339841711E-2</v>
      </c>
      <c r="Y811" s="85">
        <f>过饱和度!Q809</f>
        <v>7.5257352568434255E+76</v>
      </c>
      <c r="Z811" s="85">
        <f t="shared" si="160"/>
        <v>98779.239390241244</v>
      </c>
    </row>
    <row r="812" spans="6:26" x14ac:dyDescent="0.25">
      <c r="F812" s="5">
        <f>过饱和度!D810</f>
        <v>38.695694561685059</v>
      </c>
      <c r="H812" s="5">
        <f>过饱和度!H810</f>
        <v>5548788696177822</v>
      </c>
      <c r="I812" s="5">
        <f t="shared" si="154"/>
        <v>74613.58774198046</v>
      </c>
      <c r="J812" s="5">
        <f t="shared" si="155"/>
        <v>91688.828051732969</v>
      </c>
      <c r="K812" s="5">
        <f t="shared" ref="K812:K875" si="161">J812*W812</f>
        <v>107003.88110640117</v>
      </c>
      <c r="M812" s="5">
        <f>Gd离子浓度!M821</f>
        <v>3.7581387869737581E-2</v>
      </c>
      <c r="N812" s="5">
        <f>过饱和度!K810</f>
        <v>1.3163572399274571E+26</v>
      </c>
      <c r="O812" s="5">
        <f t="shared" si="156"/>
        <v>89906.152524443925</v>
      </c>
      <c r="P812" s="5">
        <f t="shared" si="157"/>
        <v>96896.474110171897</v>
      </c>
      <c r="Q812" s="87">
        <f t="shared" ref="Q812:Q875" si="162">P812/O812</f>
        <v>1.0777513150040252</v>
      </c>
      <c r="R812" s="5">
        <f>Nd离子浓度!M821</f>
        <v>0.10965146863528231</v>
      </c>
      <c r="S812" s="5">
        <f>过饱和度!N810</f>
        <v>2.1604187190400823E+25</v>
      </c>
      <c r="T812" s="5">
        <f t="shared" si="158"/>
        <v>89306.271783178192</v>
      </c>
      <c r="U812" s="5">
        <f t="shared" si="159"/>
        <v>96704.46052496128</v>
      </c>
      <c r="V812" s="5">
        <f t="shared" ref="V812:V875" si="163">U812*Q812</f>
        <v>104223.35949753187</v>
      </c>
      <c r="W812" s="87">
        <f t="shared" ref="W812:W875" si="164">V812/T812</f>
        <v>1.1670329240769344</v>
      </c>
      <c r="X812" s="5">
        <f>'In离子浓度 '!M821</f>
        <v>2.4900206955447805E-2</v>
      </c>
      <c r="Y812" s="85">
        <f>过饱和度!Q810</f>
        <v>7.8742371426514494E+76</v>
      </c>
      <c r="Z812" s="85">
        <f t="shared" si="160"/>
        <v>98779.859695094347</v>
      </c>
    </row>
    <row r="813" spans="6:26" x14ac:dyDescent="0.25">
      <c r="F813" s="5">
        <f>过饱和度!D811</f>
        <v>38.988836105943165</v>
      </c>
      <c r="H813" s="5">
        <f>过饱和度!H811</f>
        <v>5548609656790034</v>
      </c>
      <c r="I813" s="5">
        <f t="shared" si="154"/>
        <v>74613.548845424055</v>
      </c>
      <c r="J813" s="5">
        <f t="shared" si="155"/>
        <v>91688.813889362369</v>
      </c>
      <c r="K813" s="5">
        <f t="shared" si="161"/>
        <v>107003.88081289627</v>
      </c>
      <c r="M813" s="5">
        <f>Gd离子浓度!M822</f>
        <v>3.7581118154112657E-2</v>
      </c>
      <c r="N813" s="5">
        <f>过饱和度!K811</f>
        <v>1.3163161337770201E+26</v>
      </c>
      <c r="O813" s="5">
        <f t="shared" si="156"/>
        <v>89906.142590121017</v>
      </c>
      <c r="P813" s="5">
        <f t="shared" si="157"/>
        <v>96896.470937807462</v>
      </c>
      <c r="Q813" s="87">
        <f t="shared" si="162"/>
        <v>1.0777513988065879</v>
      </c>
      <c r="R813" s="5">
        <f>Nd离子浓度!M822</f>
        <v>0.10965113368665223</v>
      </c>
      <c r="S813" s="5">
        <f>过饱和度!N811</f>
        <v>2.1603601606216013E+25</v>
      </c>
      <c r="T813" s="5">
        <f t="shared" si="158"/>
        <v>89306.262396810271</v>
      </c>
      <c r="U813" s="5">
        <f t="shared" si="159"/>
        <v>96704.457513423185</v>
      </c>
      <c r="V813" s="5">
        <f t="shared" si="163"/>
        <v>104223.36435592409</v>
      </c>
      <c r="W813" s="87">
        <f t="shared" si="164"/>
        <v>1.1670331011372232</v>
      </c>
      <c r="X813" s="5">
        <f>'In离子浓度 '!M822</f>
        <v>2.5088808557777939E-2</v>
      </c>
      <c r="Y813" s="85">
        <f>过饱和度!Q811</f>
        <v>7.9935880201790371E+76</v>
      </c>
      <c r="Z813" s="85">
        <f t="shared" si="160"/>
        <v>98780.065730630624</v>
      </c>
    </row>
    <row r="814" spans="6:26" x14ac:dyDescent="0.25">
      <c r="F814" s="5">
        <f>过饱和度!D812</f>
        <v>38.988843592755131</v>
      </c>
      <c r="H814" s="5">
        <f>过饱和度!H812</f>
        <v>5674729840384980</v>
      </c>
      <c r="I814" s="5">
        <f t="shared" si="154"/>
        <v>74640.622073040096</v>
      </c>
      <c r="J814" s="5">
        <f t="shared" si="155"/>
        <v>91698.670088682149</v>
      </c>
      <c r="K814" s="5">
        <f t="shared" si="161"/>
        <v>106998.66654834588</v>
      </c>
      <c r="M814" s="5">
        <f>Gd离子浓度!M823</f>
        <v>3.7863825202619238E-2</v>
      </c>
      <c r="N814" s="5">
        <f>过饱和度!K812</f>
        <v>1.3563483596640966E+26</v>
      </c>
      <c r="O814" s="5">
        <f t="shared" si="156"/>
        <v>89915.66671596418</v>
      </c>
      <c r="P814" s="5">
        <f t="shared" si="157"/>
        <v>96899.512199252742</v>
      </c>
      <c r="Q814" s="87">
        <f t="shared" si="162"/>
        <v>1.0776710637685636</v>
      </c>
      <c r="R814" s="5">
        <f>Nd离子浓度!M823</f>
        <v>0.11047575494054579</v>
      </c>
      <c r="S814" s="5">
        <f>过饱和度!N812</f>
        <v>2.226056918691004E+25</v>
      </c>
      <c r="T814" s="5">
        <f t="shared" si="158"/>
        <v>89316.628793305252</v>
      </c>
      <c r="U814" s="5">
        <f t="shared" si="159"/>
        <v>96707.783349815101</v>
      </c>
      <c r="V814" s="5">
        <f t="shared" si="163"/>
        <v>104219.17975729502</v>
      </c>
      <c r="W814" s="87">
        <f t="shared" si="164"/>
        <v>1.1668507999610795</v>
      </c>
      <c r="X814" s="5">
        <f>'In离子浓度 '!M823</f>
        <v>2.5088808170472526E-2</v>
      </c>
      <c r="Y814" s="85">
        <f>过饱和度!Q812</f>
        <v>8.3609235876208562E+76</v>
      </c>
      <c r="Z814" s="85">
        <f t="shared" si="160"/>
        <v>98780.680773482978</v>
      </c>
    </row>
    <row r="815" spans="6:26" x14ac:dyDescent="0.25">
      <c r="F815" s="5">
        <f>过饱和度!D813</f>
        <v>39.281985137013237</v>
      </c>
      <c r="H815" s="5">
        <f>过饱和度!H813</f>
        <v>5674545534524099</v>
      </c>
      <c r="I815" s="5">
        <f t="shared" si="154"/>
        <v>74640.582979433253</v>
      </c>
      <c r="J815" s="5">
        <f t="shared" si="155"/>
        <v>91698.655858192913</v>
      </c>
      <c r="K815" s="5">
        <f t="shared" si="161"/>
        <v>106998.66632983791</v>
      </c>
      <c r="M815" s="5">
        <f>Gd离子浓度!M824</f>
        <v>3.7863553459986633E-2</v>
      </c>
      <c r="N815" s="5">
        <f>过饱和度!K813</f>
        <v>1.3563055734683431E+26</v>
      </c>
      <c r="O815" s="5">
        <f t="shared" si="156"/>
        <v>89915.656694400066</v>
      </c>
      <c r="P815" s="5">
        <f t="shared" si="157"/>
        <v>96899.508999267535</v>
      </c>
      <c r="Q815" s="87">
        <f t="shared" si="162"/>
        <v>1.0776711482918238</v>
      </c>
      <c r="R815" s="5">
        <f>Nd离子浓度!M824</f>
        <v>0.11047541747399622</v>
      </c>
      <c r="S815" s="5">
        <f>过饱和度!N813</f>
        <v>2.2259958733900276E+25</v>
      </c>
      <c r="T815" s="5">
        <f t="shared" si="158"/>
        <v>89316.619310337381</v>
      </c>
      <c r="U815" s="5">
        <f t="shared" si="159"/>
        <v>96707.780307531997</v>
      </c>
      <c r="V815" s="5">
        <f t="shared" si="163"/>
        <v>104219.18465277142</v>
      </c>
      <c r="W815" s="87">
        <f t="shared" si="164"/>
        <v>1.1668509786588983</v>
      </c>
      <c r="X815" s="5">
        <f>'In离子浓度 '!M824</f>
        <v>2.5277409196688909E-2</v>
      </c>
      <c r="Y815" s="85">
        <f>过饱和度!Q813</f>
        <v>8.4866861967750738E+76</v>
      </c>
      <c r="Z815" s="85">
        <f t="shared" si="160"/>
        <v>98780.885045960793</v>
      </c>
    </row>
    <row r="816" spans="6:26" x14ac:dyDescent="0.25">
      <c r="F816" s="5">
        <f>过饱和度!D814</f>
        <v>39.281992623825204</v>
      </c>
      <c r="H816" s="5">
        <f>过饱和度!H814</f>
        <v>5802559753292056</v>
      </c>
      <c r="I816" s="5">
        <f t="shared" si="154"/>
        <v>74667.415200040516</v>
      </c>
      <c r="J816" s="5">
        <f t="shared" si="155"/>
        <v>91708.421838886134</v>
      </c>
      <c r="K816" s="5">
        <f t="shared" si="161"/>
        <v>106993.49500775685</v>
      </c>
      <c r="M816" s="5">
        <f>Gd离子浓度!M825</f>
        <v>3.8146260498249401E-2</v>
      </c>
      <c r="N816" s="5">
        <f>过饱和度!K814</f>
        <v>1.3972430665867697E+26</v>
      </c>
      <c r="O816" s="5">
        <f t="shared" si="156"/>
        <v>89925.097042107882</v>
      </c>
      <c r="P816" s="5">
        <f t="shared" si="157"/>
        <v>96902.523285060422</v>
      </c>
      <c r="Q816" s="87">
        <f t="shared" si="162"/>
        <v>1.0775915342041313</v>
      </c>
      <c r="R816" s="5">
        <f>Nd离子浓度!M825</f>
        <v>0.111300038715165</v>
      </c>
      <c r="S816" s="5">
        <f>过饱和度!N814</f>
        <v>2.2931783619960939E+25</v>
      </c>
      <c r="T816" s="5">
        <f t="shared" si="158"/>
        <v>89326.894144535676</v>
      </c>
      <c r="U816" s="5">
        <f t="shared" si="159"/>
        <v>96711.076500331212</v>
      </c>
      <c r="V816" s="5">
        <f t="shared" si="163"/>
        <v>104215.03730052503</v>
      </c>
      <c r="W816" s="87">
        <f t="shared" si="164"/>
        <v>1.1666703325865058</v>
      </c>
      <c r="X816" s="5">
        <f>'In离子浓度 '!M825</f>
        <v>2.5277408806471998E-2</v>
      </c>
      <c r="Y816" s="85">
        <f>过饱和度!Q814</f>
        <v>8.8737208635942966E+76</v>
      </c>
      <c r="Z816" s="85">
        <f t="shared" si="160"/>
        <v>98781.494910488473</v>
      </c>
    </row>
    <row r="817" spans="6:26" x14ac:dyDescent="0.25">
      <c r="F817" s="5">
        <f>过饱和度!D815</f>
        <v>39.575134168083309</v>
      </c>
      <c r="H817" s="5">
        <f>过饱和度!H815</f>
        <v>5802370084047625</v>
      </c>
      <c r="I817" s="5">
        <f t="shared" si="154"/>
        <v>74667.375913377255</v>
      </c>
      <c r="J817" s="5">
        <f t="shared" si="155"/>
        <v>91708.407541733613</v>
      </c>
      <c r="K817" s="5">
        <f t="shared" si="161"/>
        <v>106993.49486301326</v>
      </c>
      <c r="M817" s="5">
        <f>Gd离子浓度!M826</f>
        <v>3.8145986728623731E-2</v>
      </c>
      <c r="N817" s="5">
        <f>过饱和度!K815</f>
        <v>1.3971985527072154E+26</v>
      </c>
      <c r="O817" s="5">
        <f t="shared" si="156"/>
        <v>89925.086934947685</v>
      </c>
      <c r="P817" s="5">
        <f t="shared" si="157"/>
        <v>96902.520057981703</v>
      </c>
      <c r="Q817" s="87">
        <f t="shared" si="162"/>
        <v>1.0775916194340911</v>
      </c>
      <c r="R817" s="5">
        <f>Nd离子浓度!M826</f>
        <v>0.11129969873070371</v>
      </c>
      <c r="S817" s="5">
        <f>过饱和度!N815</f>
        <v>2.2931147577305213E+25</v>
      </c>
      <c r="T817" s="5">
        <f t="shared" si="158"/>
        <v>89326.884566780922</v>
      </c>
      <c r="U817" s="5">
        <f t="shared" si="159"/>
        <v>96711.073427887488</v>
      </c>
      <c r="V817" s="5">
        <f t="shared" si="163"/>
        <v>104215.04223236657</v>
      </c>
      <c r="W817" s="87">
        <f t="shared" si="164"/>
        <v>1.1666705128897139</v>
      </c>
      <c r="X817" s="5">
        <f>'In离子浓度 '!M826</f>
        <v>2.54660092565764E-2</v>
      </c>
      <c r="Y817" s="85">
        <f>过饱和度!Q815</f>
        <v>9.0061879369326427E+76</v>
      </c>
      <c r="Z817" s="85">
        <f t="shared" si="160"/>
        <v>98781.697447943981</v>
      </c>
    </row>
    <row r="818" spans="6:26" x14ac:dyDescent="0.25">
      <c r="F818" s="5">
        <f>过饱和度!D816</f>
        <v>39.575141654895276</v>
      </c>
      <c r="H818" s="5">
        <f>过饱和度!H816</f>
        <v>5932292415131956</v>
      </c>
      <c r="I818" s="5">
        <f t="shared" si="154"/>
        <v>74693.971048942505</v>
      </c>
      <c r="J818" s="5">
        <f t="shared" si="155"/>
        <v>91718.084798739888</v>
      </c>
      <c r="K818" s="5">
        <f t="shared" si="161"/>
        <v>106988.36581953485</v>
      </c>
      <c r="M818" s="5">
        <f>Gd离子浓度!M827</f>
        <v>3.8428693756642734E-2</v>
      </c>
      <c r="N818" s="5">
        <f>过饱和度!K816</f>
        <v>1.4390548415127845E+26</v>
      </c>
      <c r="O818" s="5">
        <f t="shared" si="156"/>
        <v>89934.444860074771</v>
      </c>
      <c r="P818" s="5">
        <f t="shared" si="157"/>
        <v>96905.507806867041</v>
      </c>
      <c r="Q818" s="87">
        <f t="shared" si="162"/>
        <v>1.077512714484848</v>
      </c>
      <c r="R818" s="5">
        <f>Nd离子浓度!M827</f>
        <v>0.11212431995914775</v>
      </c>
      <c r="S818" s="5">
        <f>过饱和度!N816</f>
        <v>2.3618051829205085E+25</v>
      </c>
      <c r="T818" s="5">
        <f t="shared" si="158"/>
        <v>89337.069323654345</v>
      </c>
      <c r="U818" s="5">
        <f t="shared" si="159"/>
        <v>96714.34046060266</v>
      </c>
      <c r="V818" s="5">
        <f t="shared" si="163"/>
        <v>104210.93151931574</v>
      </c>
      <c r="W818" s="87">
        <f t="shared" si="164"/>
        <v>1.1664914946087575</v>
      </c>
      <c r="X818" s="5">
        <f>'In离子浓度 '!M827</f>
        <v>2.5466008863447992E-2</v>
      </c>
      <c r="Y818" s="85">
        <f>过饱和度!Q816</f>
        <v>9.4138199884187941E+76</v>
      </c>
      <c r="Z818" s="85">
        <f t="shared" si="160"/>
        <v>98782.302215883072</v>
      </c>
    </row>
    <row r="819" spans="6:26" x14ac:dyDescent="0.25">
      <c r="F819" s="5">
        <f>过饱和度!D817</f>
        <v>39.868283199153382</v>
      </c>
      <c r="H819" s="5">
        <f>过饱和度!H817</f>
        <v>5932097284743762</v>
      </c>
      <c r="I819" s="5">
        <f t="shared" si="154"/>
        <v>74693.931573115551</v>
      </c>
      <c r="J819" s="5">
        <f t="shared" si="155"/>
        <v>91718.070436341513</v>
      </c>
      <c r="K819" s="5">
        <f t="shared" si="161"/>
        <v>106988.36574735172</v>
      </c>
      <c r="M819" s="5">
        <f>Gd离子浓度!M828</f>
        <v>3.8428417960038645E-2</v>
      </c>
      <c r="N819" s="5">
        <f>过饱和度!K817</f>
        <v>1.4390085514566011E+26</v>
      </c>
      <c r="O819" s="5">
        <f t="shared" si="156"/>
        <v>89934.43466892287</v>
      </c>
      <c r="P819" s="5">
        <f t="shared" si="157"/>
        <v>96905.504553208913</v>
      </c>
      <c r="Q819" s="87">
        <f t="shared" si="162"/>
        <v>1.0775128004078611</v>
      </c>
      <c r="R819" s="5">
        <f>Nd离子浓度!M828</f>
        <v>0.1121239774567824</v>
      </c>
      <c r="S819" s="5">
        <f>过饱和度!N817</f>
        <v>2.3617389462968293E+25</v>
      </c>
      <c r="T819" s="5">
        <f t="shared" si="158"/>
        <v>89337.059652880896</v>
      </c>
      <c r="U819" s="5">
        <f t="shared" si="159"/>
        <v>96714.337358568184</v>
      </c>
      <c r="V819" s="5">
        <f t="shared" si="163"/>
        <v>104210.93648682143</v>
      </c>
      <c r="W819" s="87">
        <f t="shared" si="164"/>
        <v>1.1664916764860291</v>
      </c>
      <c r="X819" s="5">
        <f>'In离子浓度 '!M828</f>
        <v>2.5654608737442186E-2</v>
      </c>
      <c r="Y819" s="85">
        <f>过饱和度!Q817</f>
        <v>9.5532952958400592E+76</v>
      </c>
      <c r="Z819" s="85">
        <f t="shared" si="160"/>
        <v>98782.503045702673</v>
      </c>
    </row>
    <row r="820" spans="6:26" x14ac:dyDescent="0.25">
      <c r="F820" s="5">
        <f>过饱和度!D818</f>
        <v>39.868290685965349</v>
      </c>
      <c r="H820" s="5">
        <f>过饱和度!H818</f>
        <v>6063941804423014</v>
      </c>
      <c r="I820" s="5">
        <f t="shared" si="154"/>
        <v>74720.293453431033</v>
      </c>
      <c r="J820" s="5">
        <f t="shared" si="155"/>
        <v>91727.660428977382</v>
      </c>
      <c r="K820" s="5">
        <f t="shared" si="161"/>
        <v>106983.2783336008</v>
      </c>
      <c r="M820" s="5">
        <f>Gd离子浓度!M829</f>
        <v>3.8711124977813975E-2</v>
      </c>
      <c r="N820" s="5">
        <f>过饱和度!K818</f>
        <v>1.4817972642333228E+26</v>
      </c>
      <c r="O820" s="5">
        <f t="shared" si="156"/>
        <v>89943.711495275842</v>
      </c>
      <c r="P820" s="5">
        <f t="shared" si="157"/>
        <v>96908.466193615997</v>
      </c>
      <c r="Q820" s="87">
        <f t="shared" si="162"/>
        <v>1.0774345930644187</v>
      </c>
      <c r="R820" s="5">
        <f>Nd离子浓度!M829</f>
        <v>0.11294859867250175</v>
      </c>
      <c r="S820" s="5">
        <f>过饱和度!N818</f>
        <v>2.4319596780486125E+25</v>
      </c>
      <c r="T820" s="5">
        <f t="shared" si="158"/>
        <v>89347.155782564412</v>
      </c>
      <c r="U820" s="5">
        <f t="shared" si="159"/>
        <v>96717.575703316688</v>
      </c>
      <c r="V820" s="5">
        <f t="shared" si="163"/>
        <v>104206.86182008013</v>
      </c>
      <c r="W820" s="87">
        <f t="shared" si="164"/>
        <v>1.1663142593333173</v>
      </c>
      <c r="X820" s="5">
        <f>'In离子浓度 '!M829</f>
        <v>2.5654608341402301E-2</v>
      </c>
      <c r="Y820" s="85">
        <f>过饱和度!Q818</f>
        <v>9.9824568748734354E+76</v>
      </c>
      <c r="Z820" s="85">
        <f t="shared" si="160"/>
        <v>98783.10279690809</v>
      </c>
    </row>
    <row r="821" spans="6:26" x14ac:dyDescent="0.25">
      <c r="F821" s="5">
        <f>过饱和度!D819</f>
        <v>40.161432230223454</v>
      </c>
      <c r="H821" s="5">
        <f>过饱和度!H819</f>
        <v>6063741114281205</v>
      </c>
      <c r="I821" s="5">
        <f t="shared" si="154"/>
        <v>74720.253792235075</v>
      </c>
      <c r="J821" s="5">
        <f t="shared" si="155"/>
        <v>91727.646002713969</v>
      </c>
      <c r="K821" s="5">
        <f t="shared" si="161"/>
        <v>106983.27833280188</v>
      </c>
      <c r="M821" s="5">
        <f>Gd离子浓度!M830</f>
        <v>3.8710847154246067E-2</v>
      </c>
      <c r="N821" s="5">
        <f>过饱和度!K819</f>
        <v>1.4817491486460075E+26</v>
      </c>
      <c r="O821" s="5">
        <f t="shared" si="156"/>
        <v>89943.701221697163</v>
      </c>
      <c r="P821" s="5">
        <f t="shared" si="157"/>
        <v>96908.462913879848</v>
      </c>
      <c r="Q821" s="87">
        <f t="shared" si="162"/>
        <v>1.0774346796671801</v>
      </c>
      <c r="R821" s="5">
        <f>Nd离子浓度!M830</f>
        <v>0.11294825365224015</v>
      </c>
      <c r="S821" s="5">
        <f>过饱和度!N819</f>
        <v>2.4318907343505494E+25</v>
      </c>
      <c r="T821" s="5">
        <f t="shared" si="158"/>
        <v>89347.146020497035</v>
      </c>
      <c r="U821" s="5">
        <f t="shared" si="159"/>
        <v>96717.572572247169</v>
      </c>
      <c r="V821" s="5">
        <f t="shared" si="163"/>
        <v>104206.86682256637</v>
      </c>
      <c r="W821" s="87">
        <f t="shared" si="164"/>
        <v>1.166314442754113</v>
      </c>
      <c r="X821" s="5">
        <f>'In离子浓度 '!M830</f>
        <v>2.5843207639288057E-2</v>
      </c>
      <c r="Y821" s="85">
        <f>过饱和度!Q819</f>
        <v>1.0129255553205651E+77</v>
      </c>
      <c r="Z821" s="85">
        <f t="shared" si="160"/>
        <v>98783.301945848129</v>
      </c>
    </row>
    <row r="822" spans="6:26" x14ac:dyDescent="0.25">
      <c r="F822" s="5">
        <f>过饱和度!D820</f>
        <v>40.161439717035421</v>
      </c>
      <c r="H822" s="5">
        <f>过饱和度!H820</f>
        <v>6197521897969120</v>
      </c>
      <c r="I822" s="5">
        <f t="shared" si="154"/>
        <v>74746.386157740548</v>
      </c>
      <c r="J822" s="5">
        <f t="shared" si="155"/>
        <v>91737.150155776006</v>
      </c>
      <c r="K822" s="5">
        <f t="shared" si="161"/>
        <v>106978.23191445084</v>
      </c>
      <c r="M822" s="5">
        <f>Gd离子浓度!M831</f>
        <v>3.8993554161777806E-2</v>
      </c>
      <c r="N822" s="5">
        <f>过饱和度!K820</f>
        <v>1.5254840134948945E+26</v>
      </c>
      <c r="O822" s="5">
        <f t="shared" si="156"/>
        <v>89952.898242304378</v>
      </c>
      <c r="P822" s="5">
        <f t="shared" si="157"/>
        <v>96911.398864238479</v>
      </c>
      <c r="Q822" s="87">
        <f t="shared" si="162"/>
        <v>1.0773571586675297</v>
      </c>
      <c r="R822" s="5">
        <f>Nd离子浓度!M831</f>
        <v>0.11377287485523481</v>
      </c>
      <c r="S822" s="5">
        <f>过饱和度!N820</f>
        <v>2.5036643065552366E+25</v>
      </c>
      <c r="T822" s="5">
        <f t="shared" si="158"/>
        <v>89357.154939354194</v>
      </c>
      <c r="U822" s="5">
        <f t="shared" si="159"/>
        <v>96720.782690104606</v>
      </c>
      <c r="V822" s="5">
        <f t="shared" si="163"/>
        <v>104202.82762311069</v>
      </c>
      <c r="W822" s="87">
        <f t="shared" si="164"/>
        <v>1.1661386006955134</v>
      </c>
      <c r="X822" s="5">
        <f>'In离子浓度 '!M831</f>
        <v>2.5843207240336698E-2</v>
      </c>
      <c r="Y822" s="85">
        <f>过饱和度!Q820</f>
        <v>1.0580913672453899E+77</v>
      </c>
      <c r="Z822" s="85">
        <f t="shared" si="160"/>
        <v>98783.896758350355</v>
      </c>
    </row>
    <row r="823" spans="6:26" x14ac:dyDescent="0.25">
      <c r="F823" s="5">
        <f>过饱和度!D821</f>
        <v>40.454581261293526</v>
      </c>
      <c r="H823" s="5">
        <f>过饱和度!H821</f>
        <v>6197315548614308</v>
      </c>
      <c r="I823" s="5">
        <f t="shared" si="154"/>
        <v>74746.346314875249</v>
      </c>
      <c r="J823" s="5">
        <f t="shared" si="155"/>
        <v>91737.135666992879</v>
      </c>
      <c r="K823" s="5">
        <f t="shared" si="161"/>
        <v>106978.23198388702</v>
      </c>
      <c r="M823" s="5">
        <f>Gd离子浓度!M832</f>
        <v>3.8993274311260713E-2</v>
      </c>
      <c r="N823" s="5">
        <f>过饱和度!K821</f>
        <v>1.5254340221529477E+26</v>
      </c>
      <c r="O823" s="5">
        <f t="shared" si="156"/>
        <v>89952.887887825622</v>
      </c>
      <c r="P823" s="5">
        <f t="shared" si="157"/>
        <v>96911.395558913355</v>
      </c>
      <c r="Q823" s="87">
        <f t="shared" si="162"/>
        <v>1.0773572459370646</v>
      </c>
      <c r="R823" s="5">
        <f>Nd离子浓度!M832</f>
        <v>0.11377252731708462</v>
      </c>
      <c r="S823" s="5">
        <f>过饱和度!N821</f>
        <v>2.5035925797323699E+25</v>
      </c>
      <c r="T823" s="5">
        <f t="shared" si="158"/>
        <v>89357.145087675497</v>
      </c>
      <c r="U823" s="5">
        <f t="shared" si="159"/>
        <v>96720.779530542117</v>
      </c>
      <c r="V823" s="5">
        <f t="shared" si="163"/>
        <v>104202.83265991087</v>
      </c>
      <c r="W823" s="87">
        <f t="shared" si="164"/>
        <v>1.1661387856300587</v>
      </c>
      <c r="X823" s="5">
        <f>'In离子浓度 '!M832</f>
        <v>2.6031805962115778E-2</v>
      </c>
      <c r="Y823" s="85">
        <f>过饱和度!Q821</f>
        <v>1.0735362562330979E+77</v>
      </c>
      <c r="Z823" s="85">
        <f t="shared" si="160"/>
        <v>98784.094252556024</v>
      </c>
    </row>
    <row r="824" spans="6:26" x14ac:dyDescent="0.25">
      <c r="F824" s="5">
        <f>过饱和度!D822</f>
        <v>40.454588748105493</v>
      </c>
      <c r="H824" s="5">
        <f>过饱和度!H822</f>
        <v>6333046670859879</v>
      </c>
      <c r="I824" s="5">
        <f t="shared" si="154"/>
        <v>74772.252819373796</v>
      </c>
      <c r="J824" s="5">
        <f t="shared" si="155"/>
        <v>91746.555371818846</v>
      </c>
      <c r="K824" s="5">
        <f t="shared" si="161"/>
        <v>106973.22594072802</v>
      </c>
      <c r="M824" s="5">
        <f>Gd离子浓度!M833</f>
        <v>3.9275981308548917E-2</v>
      </c>
      <c r="N824" s="5">
        <f>过饱和度!K822</f>
        <v>1.5701288669808107E+26</v>
      </c>
      <c r="O824" s="5">
        <f t="shared" si="156"/>
        <v>89962.006365870533</v>
      </c>
      <c r="P824" s="5">
        <f t="shared" si="157"/>
        <v>96914.306227958034</v>
      </c>
      <c r="Q824" s="87">
        <f t="shared" si="162"/>
        <v>1.0772804002815686</v>
      </c>
      <c r="R824" s="5">
        <f>Nd离子浓度!M833</f>
        <v>0.11459714850735468</v>
      </c>
      <c r="S824" s="5">
        <f>过饱和度!N822</f>
        <v>2.5769416901769416E+25</v>
      </c>
      <c r="T824" s="5">
        <f t="shared" si="158"/>
        <v>89367.068179323935</v>
      </c>
      <c r="U824" s="5">
        <f t="shared" si="159"/>
        <v>96723.961871878812</v>
      </c>
      <c r="V824" s="5">
        <f t="shared" si="163"/>
        <v>104198.82836215678</v>
      </c>
      <c r="W824" s="87">
        <f t="shared" si="164"/>
        <v>1.1659644932411952</v>
      </c>
      <c r="X824" s="5">
        <f>'In离子浓度 '!M833</f>
        <v>2.6031805560252957E-2</v>
      </c>
      <c r="Y824" s="85">
        <f>过饱和度!Q822</f>
        <v>1.1210520138924146E+77</v>
      </c>
      <c r="Z824" s="85">
        <f t="shared" si="160"/>
        <v>98784.684202615696</v>
      </c>
    </row>
    <row r="825" spans="6:26" x14ac:dyDescent="0.25">
      <c r="F825" s="5">
        <f>过饱和度!D823</f>
        <v>40.747730292363599</v>
      </c>
      <c r="H825" s="5">
        <f>过饱和度!H823</f>
        <v>6332834561983233</v>
      </c>
      <c r="I825" s="5">
        <f t="shared" si="154"/>
        <v>74772.212798446839</v>
      </c>
      <c r="J825" s="5">
        <f t="shared" si="155"/>
        <v>91746.540821827002</v>
      </c>
      <c r="K825" s="5">
        <f t="shared" si="161"/>
        <v>106973.22607927633</v>
      </c>
      <c r="M825" s="5">
        <f>Gd离子浓度!M834</f>
        <v>3.9275699431097238E-2</v>
      </c>
      <c r="N825" s="5">
        <f>过饱和度!K823</f>
        <v>1.5700769487844057E+26</v>
      </c>
      <c r="O825" s="5">
        <f t="shared" si="156"/>
        <v>89961.995931981335</v>
      </c>
      <c r="P825" s="5">
        <f t="shared" si="157"/>
        <v>96914.302897521062</v>
      </c>
      <c r="Q825" s="87">
        <f t="shared" si="162"/>
        <v>1.077280488205222</v>
      </c>
      <c r="R825" s="5">
        <f>Nd离子浓度!M834</f>
        <v>0.11459679845132369</v>
      </c>
      <c r="S825" s="5">
        <f>过饱和度!N823</f>
        <v>2.5768671028333537E+25</v>
      </c>
      <c r="T825" s="5">
        <f t="shared" si="158"/>
        <v>89367.058239675694</v>
      </c>
      <c r="U825" s="5">
        <f t="shared" si="159"/>
        <v>96723.958684352183</v>
      </c>
      <c r="V825" s="5">
        <f t="shared" si="163"/>
        <v>104198.83343262064</v>
      </c>
      <c r="W825" s="87">
        <f t="shared" si="164"/>
        <v>1.1659646796604544</v>
      </c>
      <c r="X825" s="5">
        <f>'In离子浓度 '!M834</f>
        <v>2.6220403705927129E-2</v>
      </c>
      <c r="Y825" s="85">
        <f>过饱和度!Q823</f>
        <v>1.1372958129056623E+77</v>
      </c>
      <c r="Z825" s="85">
        <f t="shared" si="160"/>
        <v>98784.880067639402</v>
      </c>
    </row>
    <row r="826" spans="6:26" x14ac:dyDescent="0.25">
      <c r="F826" s="5">
        <f>过饱和度!D824</f>
        <v>40.747737779175566</v>
      </c>
      <c r="H826" s="5">
        <f>过饱和度!H824</f>
        <v>6470530096470735</v>
      </c>
      <c r="I826" s="5">
        <f t="shared" si="154"/>
        <v>74797.897011719295</v>
      </c>
      <c r="J826" s="5">
        <f t="shared" si="155"/>
        <v>91755.877437317031</v>
      </c>
      <c r="K826" s="5">
        <f t="shared" si="161"/>
        <v>106968.25980480942</v>
      </c>
      <c r="M826" s="5">
        <f>Gd离子浓度!M835</f>
        <v>3.9558406418141977E-2</v>
      </c>
      <c r="N826" s="5">
        <f>过饱和度!K824</f>
        <v>1.6157457012926444E+26</v>
      </c>
      <c r="O826" s="5">
        <f t="shared" si="156"/>
        <v>89971.037101700917</v>
      </c>
      <c r="P826" s="5">
        <f t="shared" si="157"/>
        <v>96917.188684583787</v>
      </c>
      <c r="Q826" s="87">
        <f t="shared" si="162"/>
        <v>1.0772043071486563</v>
      </c>
      <c r="R826" s="5">
        <f>Nd离子浓度!M835</f>
        <v>0.11542141962886915</v>
      </c>
      <c r="S826" s="5">
        <f>过饱和度!N824</f>
        <v>2.6518146131832856E+25</v>
      </c>
      <c r="T826" s="5">
        <f t="shared" si="158"/>
        <v>89376.896855974162</v>
      </c>
      <c r="U826" s="5">
        <f t="shared" si="159"/>
        <v>96727.113689156919</v>
      </c>
      <c r="V826" s="5">
        <f t="shared" si="163"/>
        <v>104194.86348401759</v>
      </c>
      <c r="W826" s="87">
        <f t="shared" si="164"/>
        <v>1.1657919121081342</v>
      </c>
      <c r="X826" s="5">
        <f>'In离子浓度 '!M835</f>
        <v>2.6220403301152852E-2</v>
      </c>
      <c r="Y826" s="85">
        <f>过饱和度!Q824</f>
        <v>1.1872655042068827E+77</v>
      </c>
      <c r="Z826" s="85">
        <f t="shared" si="160"/>
        <v>98785.465229799855</v>
      </c>
    </row>
    <row r="827" spans="6:26" x14ac:dyDescent="0.25">
      <c r="F827" s="5">
        <f>过饱和度!D825</f>
        <v>41.040879323433671</v>
      </c>
      <c r="H827" s="5">
        <f>过饱和度!H825</f>
        <v>6470312126914100</v>
      </c>
      <c r="I827" s="5">
        <f t="shared" si="154"/>
        <v>74797.856816249259</v>
      </c>
      <c r="J827" s="5">
        <f t="shared" si="155"/>
        <v>91755.862827394216</v>
      </c>
      <c r="K827" s="5">
        <f t="shared" si="161"/>
        <v>106968.26001137216</v>
      </c>
      <c r="M827" s="5">
        <f>Gd离子浓度!M836</f>
        <v>3.9558122513770354E-2</v>
      </c>
      <c r="N827" s="5">
        <f>过饱和度!K825</f>
        <v>1.6156918042583092E+26</v>
      </c>
      <c r="O827" s="5">
        <f t="shared" si="156"/>
        <v>89971.026589855028</v>
      </c>
      <c r="P827" s="5">
        <f t="shared" si="157"/>
        <v>96917.185329500484</v>
      </c>
      <c r="Q827" s="87">
        <f t="shared" si="162"/>
        <v>1.0772043957140831</v>
      </c>
      <c r="R827" s="5">
        <f>Nd离子浓度!M836</f>
        <v>0.11542106705496506</v>
      </c>
      <c r="S827" s="5">
        <f>过饱和度!N825</f>
        <v>2.6517370865661916E+25</v>
      </c>
      <c r="T827" s="5">
        <f t="shared" si="158"/>
        <v>89376.886829958661</v>
      </c>
      <c r="U827" s="5">
        <f t="shared" si="159"/>
        <v>96727.110474182147</v>
      </c>
      <c r="V827" s="5">
        <f t="shared" si="163"/>
        <v>104194.86858751073</v>
      </c>
      <c r="W827" s="87">
        <f t="shared" si="164"/>
        <v>1.1657920999837865</v>
      </c>
      <c r="X827" s="5">
        <f>'In离子浓度 '!M836</f>
        <v>2.6409000870723891E-2</v>
      </c>
      <c r="Y827" s="85">
        <f>过饱和度!Q825</f>
        <v>1.2043433421014666E+77</v>
      </c>
      <c r="Z827" s="85">
        <f t="shared" si="160"/>
        <v>98785.659490618767</v>
      </c>
    </row>
    <row r="828" spans="6:26" x14ac:dyDescent="0.25">
      <c r="F828" s="5">
        <f>过饱和度!D826</f>
        <v>41.040886810245638</v>
      </c>
      <c r="H828" s="5">
        <f>过饱和度!H826</f>
        <v>6609986146463148</v>
      </c>
      <c r="I828" s="5">
        <f t="shared" si="154"/>
        <v>74823.322226571574</v>
      </c>
      <c r="J828" s="5">
        <f t="shared" si="155"/>
        <v>91765.117680993731</v>
      </c>
      <c r="K828" s="5">
        <f t="shared" si="161"/>
        <v>106963.33291240782</v>
      </c>
      <c r="M828" s="5">
        <f>Gd离子浓度!M837</f>
        <v>3.9840829490571723E-2</v>
      </c>
      <c r="N828" s="5">
        <f>过饱和度!K826</f>
        <v>1.6623484919317178E+26</v>
      </c>
      <c r="O828" s="5">
        <f t="shared" si="156"/>
        <v>89979.991657405073</v>
      </c>
      <c r="P828" s="5">
        <f t="shared" si="157"/>
        <v>96920.046624792667</v>
      </c>
      <c r="Q828" s="87">
        <f t="shared" si="162"/>
        <v>1.0771288687579741</v>
      </c>
      <c r="R828" s="5">
        <f>Nd离子浓度!M837</f>
        <v>0.11624568821978599</v>
      </c>
      <c r="S828" s="5">
        <f>过饱和度!N826</f>
        <v>2.728306022348105E+25</v>
      </c>
      <c r="T828" s="5">
        <f t="shared" si="158"/>
        <v>89386.642291957571</v>
      </c>
      <c r="U828" s="5">
        <f t="shared" si="159"/>
        <v>96730.23857237403</v>
      </c>
      <c r="V828" s="5">
        <f t="shared" si="163"/>
        <v>104190.93244815018</v>
      </c>
      <c r="W828" s="87">
        <f t="shared" si="164"/>
        <v>1.1656208330081173</v>
      </c>
      <c r="X828" s="5">
        <f>'In离子浓度 '!M837</f>
        <v>2.6409000463038169E-2</v>
      </c>
      <c r="Y828" s="85">
        <f>过饱和度!Q826</f>
        <v>1.2568747592083606E+77</v>
      </c>
      <c r="Z828" s="85">
        <f t="shared" si="160"/>
        <v>98786.239937756647</v>
      </c>
    </row>
    <row r="829" spans="6:26" x14ac:dyDescent="0.25">
      <c r="F829" s="5">
        <f>过饱和度!D827</f>
        <v>41.334028354503744</v>
      </c>
      <c r="H829" s="5">
        <f>过饱和度!H827</f>
        <v>6609762214219138</v>
      </c>
      <c r="I829" s="5">
        <f t="shared" si="154"/>
        <v>74823.281859990704</v>
      </c>
      <c r="J829" s="5">
        <f t="shared" si="155"/>
        <v>91765.103012385502</v>
      </c>
      <c r="K829" s="5">
        <f t="shared" si="161"/>
        <v>106963.33318591204</v>
      </c>
      <c r="M829" s="5">
        <f>Gd离子浓度!M838</f>
        <v>3.9840543559294769E-2</v>
      </c>
      <c r="N829" s="5">
        <f>过饱和度!K827</f>
        <v>1.6622925631850066E+26</v>
      </c>
      <c r="O829" s="5">
        <f t="shared" si="156"/>
        <v>89979.981069021451</v>
      </c>
      <c r="P829" s="5">
        <f t="shared" si="157"/>
        <v>96920.043245517358</v>
      </c>
      <c r="Q829" s="87">
        <f t="shared" si="162"/>
        <v>1.0771289579531291</v>
      </c>
      <c r="R829" s="5">
        <f>Nd离子浓度!M838</f>
        <v>0.11624533312801653</v>
      </c>
      <c r="S829" s="5">
        <f>过饱和度!N827</f>
        <v>2.7282254763364963E+25</v>
      </c>
      <c r="T829" s="5">
        <f t="shared" si="158"/>
        <v>89386.632181138732</v>
      </c>
      <c r="U829" s="5">
        <f t="shared" si="159"/>
        <v>96730.2353304547</v>
      </c>
      <c r="V829" s="5">
        <f t="shared" si="163"/>
        <v>104190.93758405362</v>
      </c>
      <c r="W829" s="87">
        <f t="shared" si="164"/>
        <v>1.1656210223125367</v>
      </c>
      <c r="X829" s="5">
        <f>'In离子浓度 '!M838</f>
        <v>2.6597597456507846E-2</v>
      </c>
      <c r="Y829" s="85">
        <f>过饱和度!Q827</f>
        <v>1.2748230407625724E+77</v>
      </c>
      <c r="Z829" s="85">
        <f t="shared" si="160"/>
        <v>98786.432618789666</v>
      </c>
    </row>
    <row r="830" spans="6:26" x14ac:dyDescent="0.25">
      <c r="F830" s="5">
        <f>过饱和度!D828</f>
        <v>41.334035841315711</v>
      </c>
      <c r="H830" s="5">
        <f>过饱和度!H828</f>
        <v>6751428790784715</v>
      </c>
      <c r="I830" s="5">
        <f t="shared" si="154"/>
        <v>74848.531876558773</v>
      </c>
      <c r="J830" s="5">
        <f t="shared" si="155"/>
        <v>91774.277401031533</v>
      </c>
      <c r="K830" s="5">
        <f t="shared" si="161"/>
        <v>106958.44468218804</v>
      </c>
      <c r="M830" s="5">
        <f>Gd离子浓度!M839</f>
        <v>4.0123250525852826E-2</v>
      </c>
      <c r="N830" s="5">
        <f>过饱和度!K828</f>
        <v>1.709951313280557E+26</v>
      </c>
      <c r="O830" s="5">
        <f t="shared" si="156"/>
        <v>89988.871213310005</v>
      </c>
      <c r="P830" s="5">
        <f t="shared" si="157"/>
        <v>96922.880430401332</v>
      </c>
      <c r="Q830" s="87">
        <f t="shared" si="162"/>
        <v>1.0770540748383755</v>
      </c>
      <c r="R830" s="5">
        <f>Nd离子浓度!M839</f>
        <v>0.11706995428011296</v>
      </c>
      <c r="S830" s="5">
        <f>过饱和度!N828</f>
        <v>2.8064390269207737E+25</v>
      </c>
      <c r="T830" s="5">
        <f t="shared" si="158"/>
        <v>89396.305779995731</v>
      </c>
      <c r="U830" s="5">
        <f t="shared" si="159"/>
        <v>96733.336942183363</v>
      </c>
      <c r="V830" s="5">
        <f t="shared" si="163"/>
        <v>104187.03472629214</v>
      </c>
      <c r="W830" s="87">
        <f t="shared" si="164"/>
        <v>1.165451232209711</v>
      </c>
      <c r="X830" s="5">
        <f>'In离子浓度 '!M839</f>
        <v>2.6597597045910682E-2</v>
      </c>
      <c r="Y830" s="85">
        <f>过饱和度!Q828</f>
        <v>1.3300278905042836E+77</v>
      </c>
      <c r="Z830" s="85">
        <f t="shared" si="160"/>
        <v>98787.00842216381</v>
      </c>
    </row>
    <row r="831" spans="6:26" x14ac:dyDescent="0.25">
      <c r="F831" s="5">
        <f>过饱和度!D829</f>
        <v>41.627177385573816</v>
      </c>
      <c r="H831" s="5">
        <f>过饱和度!H829</f>
        <v>6751198792996823</v>
      </c>
      <c r="I831" s="5">
        <f t="shared" si="154"/>
        <v>74848.491342215566</v>
      </c>
      <c r="J831" s="5">
        <f t="shared" si="155"/>
        <v>91774.262674952275</v>
      </c>
      <c r="K831" s="5">
        <f t="shared" si="161"/>
        <v>106958.44502158466</v>
      </c>
      <c r="M831" s="5">
        <f>Gd离子浓度!M840</f>
        <v>4.0122962567685168E-2</v>
      </c>
      <c r="N831" s="5">
        <f>过饱和度!K829</f>
        <v>1.7098932990487335E+26</v>
      </c>
      <c r="O831" s="5">
        <f t="shared" si="156"/>
        <v>89988.860549773846</v>
      </c>
      <c r="P831" s="5">
        <f t="shared" si="157"/>
        <v>96922.877027377457</v>
      </c>
      <c r="Q831" s="87">
        <f t="shared" si="162"/>
        <v>1.0770541646515051</v>
      </c>
      <c r="R831" s="5">
        <f>Nd离子浓度!M840</f>
        <v>0.11706959667048587</v>
      </c>
      <c r="S831" s="5">
        <f>过饱和度!N829</f>
        <v>2.8063553800140588E+25</v>
      </c>
      <c r="T831" s="5">
        <f t="shared" si="158"/>
        <v>89396.295585900327</v>
      </c>
      <c r="U831" s="5">
        <f t="shared" si="159"/>
        <v>96733.333673810979</v>
      </c>
      <c r="V831" s="5">
        <f t="shared" si="163"/>
        <v>104187.03989400179</v>
      </c>
      <c r="W831" s="87">
        <f t="shared" si="164"/>
        <v>1.1654514229159432</v>
      </c>
      <c r="X831" s="5">
        <f>'In离子浓度 '!M840</f>
        <v>2.6786193463280757E-2</v>
      </c>
      <c r="Y831" s="85">
        <f>过饱和度!Q829</f>
        <v>1.3488843331280753E+77</v>
      </c>
      <c r="Z831" s="85">
        <f t="shared" si="160"/>
        <v>98787.199547287921</v>
      </c>
    </row>
    <row r="832" spans="6:26" x14ac:dyDescent="0.25">
      <c r="F832" s="5">
        <f>过饱和度!D830</f>
        <v>41.627184872385783</v>
      </c>
      <c r="H832" s="5">
        <f>过饱和度!H830</f>
        <v>6894871997669324</v>
      </c>
      <c r="I832" s="5">
        <f t="shared" si="154"/>
        <v>74873.529297481262</v>
      </c>
      <c r="J832" s="5">
        <f t="shared" si="155"/>
        <v>91783.357865984945</v>
      </c>
      <c r="K832" s="5">
        <f t="shared" si="161"/>
        <v>106953.5945453969</v>
      </c>
      <c r="M832" s="5">
        <f>Gd离子浓度!M841</f>
        <v>4.0405669524000001E-2</v>
      </c>
      <c r="N832" s="5">
        <f>过饱和度!K830</f>
        <v>1.7585683385843805E+26</v>
      </c>
      <c r="O832" s="5">
        <f t="shared" si="156"/>
        <v>89997.676923264153</v>
      </c>
      <c r="P832" s="5">
        <f t="shared" si="157"/>
        <v>96925.690474628122</v>
      </c>
      <c r="Q832" s="87">
        <f t="shared" si="162"/>
        <v>1.0769799153512716</v>
      </c>
      <c r="R832" s="5">
        <f>Nd离子浓度!M841</f>
        <v>0.11789421780985782</v>
      </c>
      <c r="S832" s="5">
        <f>过饱和度!N830</f>
        <v>2.8862368985974932E+25</v>
      </c>
      <c r="T832" s="5">
        <f t="shared" si="158"/>
        <v>89405.888583762353</v>
      </c>
      <c r="U832" s="5">
        <f t="shared" si="159"/>
        <v>96736.409209745922</v>
      </c>
      <c r="V832" s="5">
        <f t="shared" si="163"/>
        <v>104183.16980209813</v>
      </c>
      <c r="W832" s="87">
        <f t="shared" si="164"/>
        <v>1.1652830865216588</v>
      </c>
      <c r="X832" s="5">
        <f>'In离子浓度 '!M841</f>
        <v>2.6786193049772172E-2</v>
      </c>
      <c r="Y832" s="85">
        <f>过饱和度!Q830</f>
        <v>1.406878349788795E+77</v>
      </c>
      <c r="Z832" s="85">
        <f t="shared" si="160"/>
        <v>98787.770776586316</v>
      </c>
    </row>
    <row r="833" spans="6:26" x14ac:dyDescent="0.25">
      <c r="F833" s="5">
        <f>过饱和度!D831</f>
        <v>41.920326416643888</v>
      </c>
      <c r="H833" s="5">
        <f>过饱和度!H831</f>
        <v>6894635830632024</v>
      </c>
      <c r="I833" s="5">
        <f t="shared" si="154"/>
        <v>74873.488598643118</v>
      </c>
      <c r="J833" s="5">
        <f t="shared" si="155"/>
        <v>91783.34308361882</v>
      </c>
      <c r="K833" s="5">
        <f t="shared" si="161"/>
        <v>106953.59494966015</v>
      </c>
      <c r="M833" s="5">
        <f>Gd离子浓度!M842</f>
        <v>4.0405379538956239E-2</v>
      </c>
      <c r="N833" s="5">
        <f>过饱和度!K831</f>
        <v>1.7585081841890976E+26</v>
      </c>
      <c r="O833" s="5">
        <f t="shared" si="156"/>
        <v>89997.666185927941</v>
      </c>
      <c r="P833" s="5">
        <f t="shared" si="157"/>
        <v>96925.687048288572</v>
      </c>
      <c r="Q833" s="87">
        <f t="shared" si="162"/>
        <v>1.076980005770904</v>
      </c>
      <c r="R833" s="5">
        <f>Nd离子浓度!M842</f>
        <v>0.11789385768238077</v>
      </c>
      <c r="S833" s="5">
        <f>过饱和度!N831</f>
        <v>2.8861500679041466E+25</v>
      </c>
      <c r="T833" s="5">
        <f t="shared" si="158"/>
        <v>89405.878307881067</v>
      </c>
      <c r="U833" s="5">
        <f t="shared" si="159"/>
        <v>96736.405915400333</v>
      </c>
      <c r="V833" s="5">
        <f t="shared" si="163"/>
        <v>104183.17500102437</v>
      </c>
      <c r="W833" s="87">
        <f t="shared" si="164"/>
        <v>1.1652832786034013</v>
      </c>
      <c r="X833" s="5">
        <f>'In离子浓度 '!M842</f>
        <v>2.6974788891044411E-2</v>
      </c>
      <c r="Y833" s="85">
        <f>过饱和度!Q831</f>
        <v>1.4266820210151913E+77</v>
      </c>
      <c r="Z833" s="85">
        <f t="shared" si="160"/>
        <v>98787.960369152293</v>
      </c>
    </row>
    <row r="834" spans="6:26" x14ac:dyDescent="0.25">
      <c r="F834" s="5">
        <f>过饱和度!D832</f>
        <v>41.920333903455855</v>
      </c>
      <c r="H834" s="5">
        <f>过饱和度!H832</f>
        <v>7040329733637304</v>
      </c>
      <c r="I834" s="5">
        <f t="shared" si="154"/>
        <v>74898.317750565504</v>
      </c>
      <c r="J834" s="5">
        <f t="shared" si="155"/>
        <v>91792.360315659345</v>
      </c>
      <c r="K834" s="5">
        <f t="shared" si="161"/>
        <v>106948.78194550583</v>
      </c>
      <c r="M834" s="5">
        <f>Gd离子浓度!M843</f>
        <v>4.0688086485027919E-2</v>
      </c>
      <c r="N834" s="5">
        <f>过饱和度!K832</f>
        <v>1.8082138399325751E+26</v>
      </c>
      <c r="O834" s="5">
        <f t="shared" si="156"/>
        <v>90006.409915412427</v>
      </c>
      <c r="P834" s="5">
        <f t="shared" si="157"/>
        <v>96928.477122345474</v>
      </c>
      <c r="Q834" s="87">
        <f t="shared" si="162"/>
        <v>1.076906380483772</v>
      </c>
      <c r="R834" s="5">
        <f>Nd离子浓度!M843</f>
        <v>0.11871847880902828</v>
      </c>
      <c r="S834" s="5">
        <f>过饱和度!N832</f>
        <v>2.967723071492578E+25</v>
      </c>
      <c r="T834" s="5">
        <f t="shared" si="158"/>
        <v>89415.391938734523</v>
      </c>
      <c r="U834" s="5">
        <f t="shared" si="159"/>
        <v>96739.4557770096</v>
      </c>
      <c r="V834" s="5">
        <f t="shared" si="163"/>
        <v>104179.33717078934</v>
      </c>
      <c r="W834" s="87">
        <f t="shared" si="164"/>
        <v>1.1651163732768823</v>
      </c>
      <c r="X834" s="5">
        <f>'In离子浓度 '!M843</f>
        <v>2.6974788474624409E-2</v>
      </c>
      <c r="Y834" s="85">
        <f>过饱和度!Q832</f>
        <v>1.4875850815382422E+77</v>
      </c>
      <c r="Z834" s="85">
        <f t="shared" si="160"/>
        <v>98788.527092537464</v>
      </c>
    </row>
    <row r="835" spans="6:26" x14ac:dyDescent="0.25">
      <c r="F835" s="5">
        <f>过饱和度!D833</f>
        <v>42.213475447713961</v>
      </c>
      <c r="H835" s="5">
        <f>过饱和度!H833</f>
        <v>7040087292796154</v>
      </c>
      <c r="I835" s="5">
        <f t="shared" si="154"/>
        <v>74898.276890421141</v>
      </c>
      <c r="J835" s="5">
        <f t="shared" si="155"/>
        <v>91792.345478161224</v>
      </c>
      <c r="K835" s="5">
        <f t="shared" si="161"/>
        <v>106948.78241363235</v>
      </c>
      <c r="M835" s="5">
        <f>Gd离子浓度!M844</f>
        <v>4.0687794473122686E-2</v>
      </c>
      <c r="N835" s="5">
        <f>过饱和度!K833</f>
        <v>1.8081514897825549E+26</v>
      </c>
      <c r="O835" s="5">
        <f t="shared" si="156"/>
        <v>90006.399105596895</v>
      </c>
      <c r="P835" s="5">
        <f t="shared" si="157"/>
        <v>96928.473673112923</v>
      </c>
      <c r="Q835" s="87">
        <f t="shared" si="162"/>
        <v>1.0769064714987091</v>
      </c>
      <c r="R835" s="5">
        <f>Nd离子浓度!M844</f>
        <v>0.11871811616370909</v>
      </c>
      <c r="S835" s="5">
        <f>过饱和度!N833</f>
        <v>2.9676329727187797E+25</v>
      </c>
      <c r="T835" s="5">
        <f t="shared" si="158"/>
        <v>89415.381582523129</v>
      </c>
      <c r="U835" s="5">
        <f t="shared" si="159"/>
        <v>96739.452457159277</v>
      </c>
      <c r="V835" s="5">
        <f t="shared" si="163"/>
        <v>104179.34240035652</v>
      </c>
      <c r="W835" s="87">
        <f t="shared" si="164"/>
        <v>1.1651165667084633</v>
      </c>
      <c r="X835" s="5">
        <f>'In离子浓度 '!M844</f>
        <v>2.7163383739800595E-2</v>
      </c>
      <c r="Y835" s="85">
        <f>过饱和度!Q833</f>
        <v>1.5083764373078425E+77</v>
      </c>
      <c r="Z835" s="85">
        <f t="shared" si="160"/>
        <v>98788.715175385121</v>
      </c>
    </row>
    <row r="836" spans="6:26" x14ac:dyDescent="0.25">
      <c r="F836" s="5">
        <f>过饱和度!D834</f>
        <v>42.213482934525928</v>
      </c>
      <c r="H836" s="5">
        <f>过饱和度!H834</f>
        <v>7187815963495560</v>
      </c>
      <c r="I836" s="5">
        <f t="shared" si="154"/>
        <v>74922.900424636624</v>
      </c>
      <c r="J836" s="5">
        <f t="shared" si="155"/>
        <v>91801.285961957939</v>
      </c>
      <c r="K836" s="5">
        <f t="shared" si="161"/>
        <v>106944.00633786626</v>
      </c>
      <c r="M836" s="5">
        <f>Gd离子浓度!M845</f>
        <v>4.0970501408951282E-2</v>
      </c>
      <c r="N836" s="5">
        <f>过饱和度!K834</f>
        <v>1.8589021882401711E+26</v>
      </c>
      <c r="O836" s="5">
        <f t="shared" si="156"/>
        <v>90015.071292943132</v>
      </c>
      <c r="P836" s="5">
        <f t="shared" si="157"/>
        <v>96931.240730323203</v>
      </c>
      <c r="Q836" s="87">
        <f t="shared" si="162"/>
        <v>1.0768334606420766</v>
      </c>
      <c r="R836" s="5">
        <f>Nd离子浓度!M845</f>
        <v>0.11954273727763222</v>
      </c>
      <c r="S836" s="5">
        <f>过饱和度!N834</f>
        <v>3.0509211421097275E+25</v>
      </c>
      <c r="T836" s="5">
        <f t="shared" si="158"/>
        <v>89424.817053013205</v>
      </c>
      <c r="U836" s="5">
        <f t="shared" si="159"/>
        <v>96742.477036978176</v>
      </c>
      <c r="V836" s="5">
        <f t="shared" si="163"/>
        <v>104175.53633881584</v>
      </c>
      <c r="W836" s="87">
        <f t="shared" si="164"/>
        <v>1.1649510703170693</v>
      </c>
      <c r="X836" s="5">
        <f>'In离子浓度 '!M845</f>
        <v>2.7163383320469182E-2</v>
      </c>
      <c r="Y836" s="85">
        <f>过饱和度!Q834</f>
        <v>1.5723126789482092E+77</v>
      </c>
      <c r="Z836" s="85">
        <f t="shared" si="160"/>
        <v>98789.277459537858</v>
      </c>
    </row>
    <row r="837" spans="6:26" x14ac:dyDescent="0.25">
      <c r="F837" s="5">
        <f>过饱和度!D835</f>
        <v>42.506624478784033</v>
      </c>
      <c r="H837" s="5">
        <f>过饱和度!H835</f>
        <v>7187567143447311</v>
      </c>
      <c r="I837" s="5">
        <f t="shared" si="154"/>
        <v>74922.859406298492</v>
      </c>
      <c r="J837" s="5">
        <f t="shared" si="155"/>
        <v>91801.271070454342</v>
      </c>
      <c r="K837" s="5">
        <f t="shared" si="161"/>
        <v>106944.00686887483</v>
      </c>
      <c r="M837" s="5">
        <f>Gd离子浓度!M846</f>
        <v>4.0970207370199185E-2</v>
      </c>
      <c r="N837" s="5">
        <f>过饱和度!K835</f>
        <v>1.8588375858238886E+26</v>
      </c>
      <c r="O837" s="5">
        <f t="shared" si="156"/>
        <v>90015.060411938219</v>
      </c>
      <c r="P837" s="5">
        <f t="shared" si="157"/>
        <v>96931.237258610403</v>
      </c>
      <c r="Q837" s="87">
        <f t="shared" si="162"/>
        <v>1.0768335522413861</v>
      </c>
      <c r="R837" s="5">
        <f>Nd离子浓度!M846</f>
        <v>0.11954237211447857</v>
      </c>
      <c r="S837" s="5">
        <f>过饱和度!N835</f>
        <v>3.0508276895480142E+25</v>
      </c>
      <c r="T837" s="5">
        <f t="shared" si="158"/>
        <v>89424.806617893511</v>
      </c>
      <c r="U837" s="5">
        <f t="shared" si="159"/>
        <v>96742.473692080646</v>
      </c>
      <c r="V837" s="5">
        <f t="shared" si="163"/>
        <v>104175.54159846205</v>
      </c>
      <c r="W837" s="87">
        <f t="shared" si="164"/>
        <v>1.1649512650734319</v>
      </c>
      <c r="X837" s="5">
        <f>'In离子浓度 '!M846</f>
        <v>2.7351978009551067E-2</v>
      </c>
      <c r="Y837" s="85">
        <f>过饱和度!Q835</f>
        <v>1.5941336026977685E+77</v>
      </c>
      <c r="Z837" s="85">
        <f t="shared" si="160"/>
        <v>98789.464055010641</v>
      </c>
    </row>
    <row r="838" spans="6:26" x14ac:dyDescent="0.25">
      <c r="F838" s="5">
        <f>过饱和度!D836</f>
        <v>42.506631965596</v>
      </c>
      <c r="H838" s="5">
        <f>过饱和度!H836</f>
        <v>7337344650337732</v>
      </c>
      <c r="I838" s="5">
        <f t="shared" si="154"/>
        <v>74947.280438213085</v>
      </c>
      <c r="J838" s="5">
        <f t="shared" si="155"/>
        <v>91810.135989698188</v>
      </c>
      <c r="K838" s="5">
        <f t="shared" si="161"/>
        <v>106939.26718937725</v>
      </c>
      <c r="M838" s="5">
        <f>Gd离子浓度!M847</f>
        <v>4.1252914295784773E-2</v>
      </c>
      <c r="N838" s="5">
        <f>过饱和度!K836</f>
        <v>1.9106478532293313E+26</v>
      </c>
      <c r="O838" s="5">
        <f t="shared" si="156"/>
        <v>90023.662134808343</v>
      </c>
      <c r="P838" s="5">
        <f t="shared" si="157"/>
        <v>96933.981647463108</v>
      </c>
      <c r="Q838" s="87">
        <f t="shared" si="162"/>
        <v>1.0767611464451059</v>
      </c>
      <c r="R838" s="5">
        <f>Nd离子浓度!M847</f>
        <v>0.12036699321567734</v>
      </c>
      <c r="S838" s="5">
        <f>过饱和度!N836</f>
        <v>3.1358548693133242E+25</v>
      </c>
      <c r="T838" s="5">
        <f t="shared" si="158"/>
        <v>89434.165108114437</v>
      </c>
      <c r="U838" s="5">
        <f t="shared" si="159"/>
        <v>96745.473373970744</v>
      </c>
      <c r="V838" s="5">
        <f t="shared" si="163"/>
        <v>104171.7668235312</v>
      </c>
      <c r="W838" s="87">
        <f t="shared" si="164"/>
        <v>1.1647871559778178</v>
      </c>
      <c r="X838" s="5">
        <f>'In离子浓度 '!M847</f>
        <v>2.7351977587308254E-2</v>
      </c>
      <c r="Y838" s="85">
        <f>过饱和度!Q836</f>
        <v>1.6612315431573293E+77</v>
      </c>
      <c r="Z838" s="85">
        <f t="shared" si="160"/>
        <v>98790.021965172215</v>
      </c>
    </row>
    <row r="839" spans="6:26" x14ac:dyDescent="0.25">
      <c r="F839" s="5">
        <f>过饱和度!D837</f>
        <v>42.799773509854106</v>
      </c>
      <c r="H839" s="5">
        <f>过饱和度!H837</f>
        <v>7337089344830426</v>
      </c>
      <c r="I839" s="5">
        <f t="shared" si="154"/>
        <v>74947.239264719625</v>
      </c>
      <c r="J839" s="5">
        <f t="shared" si="155"/>
        <v>91810.121045288106</v>
      </c>
      <c r="K839" s="5">
        <f t="shared" si="161"/>
        <v>106939.26778230783</v>
      </c>
      <c r="M839" s="5">
        <f>Gd离子浓度!M848</f>
        <v>4.1252618230200468E-2</v>
      </c>
      <c r="N839" s="5">
        <f>过饱和度!K837</f>
        <v>1.910580941107701E+26</v>
      </c>
      <c r="O839" s="5">
        <f t="shared" si="156"/>
        <v>90023.651183874113</v>
      </c>
      <c r="P839" s="5">
        <f t="shared" si="157"/>
        <v>96933.97815367319</v>
      </c>
      <c r="Q839" s="87">
        <f t="shared" si="162"/>
        <v>1.0767612386181125</v>
      </c>
      <c r="R839" s="5">
        <f>Nd离子浓度!M848</f>
        <v>0.120366625534697</v>
      </c>
      <c r="S839" s="5">
        <f>过饱和度!N837</f>
        <v>3.1357579758312393E+25</v>
      </c>
      <c r="T839" s="5">
        <f t="shared" si="158"/>
        <v>89434.154595475338</v>
      </c>
      <c r="U839" s="5">
        <f t="shared" si="159"/>
        <v>96745.470004472823</v>
      </c>
      <c r="V839" s="5">
        <f t="shared" si="163"/>
        <v>104171.77211270761</v>
      </c>
      <c r="W839" s="87">
        <f t="shared" si="164"/>
        <v>1.1647873520344976</v>
      </c>
      <c r="X839" s="5">
        <f>'In离子浓度 '!M848</f>
        <v>2.7540571700297615E-2</v>
      </c>
      <c r="Y839" s="85">
        <f>过饱和度!Q837</f>
        <v>1.6841253857234358E+77</v>
      </c>
      <c r="Z839" s="85">
        <f t="shared" si="160"/>
        <v>98790.207095131351</v>
      </c>
    </row>
    <row r="840" spans="6:26" x14ac:dyDescent="0.25">
      <c r="F840" s="5">
        <f>过饱和度!D838</f>
        <v>42.799780996666072</v>
      </c>
      <c r="H840" s="5">
        <f>过饱和度!H838</f>
        <v>7488929755544329</v>
      </c>
      <c r="I840" s="5">
        <f t="shared" si="154"/>
        <v>74971.460841526961</v>
      </c>
      <c r="J840" s="5">
        <f t="shared" si="155"/>
        <v>91818.911557398795</v>
      </c>
      <c r="K840" s="5">
        <f t="shared" si="161"/>
        <v>106934.56397816419</v>
      </c>
      <c r="M840" s="5">
        <f>Gd离子浓度!M849</f>
        <v>4.1535325145543117E-2</v>
      </c>
      <c r="N840" s="5">
        <f>过饱和度!K838</f>
        <v>1.963465403410832E+26</v>
      </c>
      <c r="O840" s="5">
        <f t="shared" si="156"/>
        <v>90032.183496418642</v>
      </c>
      <c r="P840" s="5">
        <f t="shared" si="157"/>
        <v>96936.700215025252</v>
      </c>
      <c r="Q840" s="87">
        <f t="shared" si="162"/>
        <v>1.0766894287183568</v>
      </c>
      <c r="R840" s="5">
        <f>Nd离子浓度!M849</f>
        <v>0.12119124662317145</v>
      </c>
      <c r="S840" s="5">
        <f>过饱和度!N838</f>
        <v>3.222548174299718E+25</v>
      </c>
      <c r="T840" s="5">
        <f t="shared" si="158"/>
        <v>89443.437259732353</v>
      </c>
      <c r="U840" s="5">
        <f t="shared" si="159"/>
        <v>96748.445163871758</v>
      </c>
      <c r="V840" s="5">
        <f t="shared" si="163"/>
        <v>104168.02815287835</v>
      </c>
      <c r="W840" s="87">
        <f t="shared" si="164"/>
        <v>1.1646246090743098</v>
      </c>
      <c r="X840" s="5">
        <f>'In离子浓度 '!M849</f>
        <v>2.7540571275143408E-2</v>
      </c>
      <c r="Y840" s="85">
        <f>过饱和度!Q838</f>
        <v>1.7545180458033562E+77</v>
      </c>
      <c r="Z840" s="85">
        <f t="shared" si="160"/>
        <v>98790.760695144185</v>
      </c>
    </row>
    <row r="841" spans="6:26" x14ac:dyDescent="0.25">
      <c r="F841" s="5">
        <f>过饱和度!D839</f>
        <v>43.092922540924178</v>
      </c>
      <c r="H841" s="5">
        <f>过饱和度!H839</f>
        <v>7488667857477401</v>
      </c>
      <c r="I841" s="5">
        <f t="shared" ref="I841:I904" si="165">$D$6*EXP(-16*3.1415*($D$3)^3*$D$4^2/(3*$D$2^3*$D$5^3*(LN($H841))^2))</f>
        <v>74971.419515844813</v>
      </c>
      <c r="J841" s="5">
        <f t="shared" ref="J841:J904" si="166">$D$6*EXP(-16*3.1415*(2/3*$D$3)^3*$D$4^2/(3*$D$2^3*$D$5^3*(LN($H841))^2))</f>
        <v>91818.896561154557</v>
      </c>
      <c r="K841" s="5">
        <f t="shared" si="161"/>
        <v>106934.56463207737</v>
      </c>
      <c r="M841" s="5">
        <f>Gd离子浓度!M850</f>
        <v>4.1535027053141195E-2</v>
      </c>
      <c r="N841" s="5">
        <f>过饱和度!K839</f>
        <v>1.9633961232098881E+26</v>
      </c>
      <c r="O841" s="5">
        <f t="shared" ref="O841:O904" si="167">$D$6*EXP(-16*3.1415*$D$3^3*$D$4^2/(3*$D$2^3*$D$5^3*(LN($N841))^2))</f>
        <v>90032.172476786145</v>
      </c>
      <c r="P841" s="5">
        <f t="shared" ref="P841:P904" si="168">$D$6*EXP(-16*3.1415*(2/3*$D$3)^3*$D$4^2/(3*$D$2^3*$D$5^3*(LN($N841))^2))</f>
        <v>96936.696699551976</v>
      </c>
      <c r="Q841" s="87">
        <f t="shared" si="162"/>
        <v>1.0766895214546344</v>
      </c>
      <c r="R841" s="5">
        <f>Nd离子浓度!M850</f>
        <v>0.12119087642437212</v>
      </c>
      <c r="S841" s="5">
        <f>过饱和度!N839</f>
        <v>3.2224477513284632E+25</v>
      </c>
      <c r="T841" s="5">
        <f t="shared" ref="T841:T904" si="169">$D$6*EXP(-16*3.1415*$D$3^3*$D$4^2/(3*$D$2^3*$D$5^3*(LN($S841))^2))</f>
        <v>89443.426670930799</v>
      </c>
      <c r="U841" s="5">
        <f t="shared" ref="U841:U904" si="170">$D$6*EXP(-16*3.1415*(2/3*$D$3)^3*$D$4^2/(3*$D$2^3*$D$5^3*(LN($S841))^2))</f>
        <v>96748.441770209931</v>
      </c>
      <c r="V841" s="5">
        <f t="shared" si="163"/>
        <v>104168.03347104888</v>
      </c>
      <c r="W841" s="87">
        <f t="shared" si="164"/>
        <v>1.1646248064074181</v>
      </c>
      <c r="X841" s="5">
        <f>'In离子浓度 '!M850</f>
        <v>2.7729164812042018E-2</v>
      </c>
      <c r="Y841" s="85">
        <f>过饱和度!Q839</f>
        <v>1.7785296661522907E+77</v>
      </c>
      <c r="Z841" s="85">
        <f t="shared" si="160"/>
        <v>98790.944380982313</v>
      </c>
    </row>
    <row r="842" spans="6:26" x14ac:dyDescent="0.25">
      <c r="F842" s="5">
        <f>过饱和度!D840</f>
        <v>43.092930027736145</v>
      </c>
      <c r="H842" s="5">
        <f>过饱和度!H840</f>
        <v>7642585238782881</v>
      </c>
      <c r="I842" s="5">
        <f t="shared" si="165"/>
        <v>74995.444618472786</v>
      </c>
      <c r="J842" s="5">
        <f t="shared" si="166"/>
        <v>91827.613798038699</v>
      </c>
      <c r="K842" s="5">
        <f t="shared" si="161"/>
        <v>106929.89619326868</v>
      </c>
      <c r="M842" s="5">
        <f>Gd离子浓度!M851</f>
        <v>4.1817733958240982E-2</v>
      </c>
      <c r="N842" s="5">
        <f>过饱和度!K840</f>
        <v>2.0173695060655513E+26</v>
      </c>
      <c r="O842" s="5">
        <f t="shared" si="167"/>
        <v>90040.636410313295</v>
      </c>
      <c r="P842" s="5">
        <f t="shared" si="168"/>
        <v>96939.396766846097</v>
      </c>
      <c r="Q842" s="87">
        <f t="shared" si="162"/>
        <v>1.0766182984879771</v>
      </c>
      <c r="R842" s="5">
        <f>Nd离子浓度!M851</f>
        <v>0.12201549750012229</v>
      </c>
      <c r="S842" s="5">
        <f>过饱和度!N840</f>
        <v>3.311025140568533E+25</v>
      </c>
      <c r="T842" s="5">
        <f t="shared" si="169"/>
        <v>89452.634638475298</v>
      </c>
      <c r="U842" s="5">
        <f t="shared" si="170"/>
        <v>96751.392774372362</v>
      </c>
      <c r="V842" s="5">
        <f t="shared" si="163"/>
        <v>104164.31986508673</v>
      </c>
      <c r="W842" s="87">
        <f t="shared" si="164"/>
        <v>1.1644634088874968</v>
      </c>
      <c r="X842" s="5">
        <f>'In离子浓度 '!M851</f>
        <v>2.7729164383976431E-2</v>
      </c>
      <c r="Y842" s="85">
        <f>过饱和度!Q840</f>
        <v>1.8523546949573265E+77</v>
      </c>
      <c r="Z842" s="85">
        <f t="shared" si="160"/>
        <v>98791.493733329276</v>
      </c>
    </row>
    <row r="843" spans="6:26" x14ac:dyDescent="0.25">
      <c r="F843" s="5">
        <f>过饱和度!D841</f>
        <v>43.38607157199425</v>
      </c>
      <c r="H843" s="5">
        <f>过饱和度!H841</f>
        <v>7642316640207278</v>
      </c>
      <c r="I843" s="5">
        <f t="shared" si="165"/>
        <v>74995.403143498901</v>
      </c>
      <c r="J843" s="5">
        <f t="shared" si="166"/>
        <v>91827.598751006735</v>
      </c>
      <c r="K843" s="5">
        <f t="shared" si="161"/>
        <v>106929.8969072452</v>
      </c>
      <c r="M843" s="5">
        <f>Gd离子浓度!M852</f>
        <v>4.1817433839036057E-2</v>
      </c>
      <c r="N843" s="5">
        <f>过饱和度!K841</f>
        <v>2.0172977984691419E+26</v>
      </c>
      <c r="O843" s="5">
        <f t="shared" si="167"/>
        <v>90040.625323185435</v>
      </c>
      <c r="P843" s="5">
        <f t="shared" si="168"/>
        <v>96939.393230074173</v>
      </c>
      <c r="Q843" s="87">
        <f t="shared" si="162"/>
        <v>1.0766183917773426</v>
      </c>
      <c r="R843" s="5">
        <f>Nd离子浓度!M852</f>
        <v>0.12201512478351173</v>
      </c>
      <c r="S843" s="5">
        <f>过饱和度!N841</f>
        <v>3.3109210980916256E+25</v>
      </c>
      <c r="T843" s="5">
        <f t="shared" si="169"/>
        <v>89452.623974837246</v>
      </c>
      <c r="U843" s="5">
        <f t="shared" si="170"/>
        <v>96751.389356973057</v>
      </c>
      <c r="V843" s="5">
        <f t="shared" si="163"/>
        <v>104164.32521172783</v>
      </c>
      <c r="W843" s="87">
        <f t="shared" si="164"/>
        <v>1.1644636074737051</v>
      </c>
      <c r="X843" s="5">
        <f>'In离子浓度 '!M852</f>
        <v>2.7917757344786055E-2</v>
      </c>
      <c r="Y843" s="85">
        <f>过饱和度!Q841</f>
        <v>1.8775305017522873E+77</v>
      </c>
      <c r="Z843" s="85">
        <f t="shared" si="160"/>
        <v>98791.67599598362</v>
      </c>
    </row>
    <row r="844" spans="6:26" x14ac:dyDescent="0.25">
      <c r="F844" s="5">
        <f>过饱和度!D842</f>
        <v>43.386079058806217</v>
      </c>
      <c r="H844" s="5">
        <f>过饱和度!H842</f>
        <v>7798325058008089</v>
      </c>
      <c r="I844" s="5">
        <f t="shared" si="165"/>
        <v>75019.23468848801</v>
      </c>
      <c r="J844" s="5">
        <f t="shared" si="166"/>
        <v>91836.243819789161</v>
      </c>
      <c r="K844" s="5">
        <f t="shared" si="161"/>
        <v>106925.26333434909</v>
      </c>
      <c r="M844" s="5">
        <f>Gd离子浓度!M853</f>
        <v>4.2100140733893052E-2</v>
      </c>
      <c r="N844" s="5">
        <f>过饱和度!K842</f>
        <v>2.0723749272259611E+26</v>
      </c>
      <c r="O844" s="5">
        <f t="shared" si="167"/>
        <v>90049.021886807139</v>
      </c>
      <c r="P844" s="5">
        <f t="shared" si="168"/>
        <v>96942.071629549202</v>
      </c>
      <c r="Q844" s="87">
        <f t="shared" si="162"/>
        <v>1.0765477469750502</v>
      </c>
      <c r="R844" s="5">
        <f>Nd离子浓度!M853</f>
        <v>0.12283974584653767</v>
      </c>
      <c r="S844" s="5">
        <f>过饱和度!N842</f>
        <v>3.4013100138939593E+25</v>
      </c>
      <c r="T844" s="5">
        <f t="shared" si="169"/>
        <v>89461.758350576143</v>
      </c>
      <c r="U844" s="5">
        <f t="shared" si="170"/>
        <v>96754.316565203131</v>
      </c>
      <c r="V844" s="5">
        <f t="shared" si="163"/>
        <v>104160.64150838021</v>
      </c>
      <c r="W844" s="87">
        <f t="shared" si="164"/>
        <v>1.1643035351507756</v>
      </c>
      <c r="X844" s="5">
        <f>'In离子浓度 '!M853</f>
        <v>2.7917756913809089E-2</v>
      </c>
      <c r="Y844" s="85">
        <f>过饱和度!Q842</f>
        <v>1.9549303044819097E+77</v>
      </c>
      <c r="Z844" s="85">
        <f t="shared" si="160"/>
        <v>98792.221161826004</v>
      </c>
    </row>
    <row r="845" spans="6:26" x14ac:dyDescent="0.25">
      <c r="F845" s="5">
        <f>过饱和度!D843</f>
        <v>43.679220603064323</v>
      </c>
      <c r="H845" s="5">
        <f>过饱和度!H843</f>
        <v>7798049650126353</v>
      </c>
      <c r="I845" s="5">
        <f t="shared" si="165"/>
        <v>75019.193067051732</v>
      </c>
      <c r="J845" s="5">
        <f t="shared" si="166"/>
        <v>91836.228722990825</v>
      </c>
      <c r="K845" s="5">
        <f t="shared" si="161"/>
        <v>106925.26410748927</v>
      </c>
      <c r="M845" s="5">
        <f>Gd离子浓度!M854</f>
        <v>4.2099838587899757E-2</v>
      </c>
      <c r="N845" s="5">
        <f>过饱和度!K843</f>
        <v>2.072300731968431E+26</v>
      </c>
      <c r="O845" s="5">
        <f t="shared" si="167"/>
        <v>90049.010733359464</v>
      </c>
      <c r="P845" s="5">
        <f t="shared" si="168"/>
        <v>96942.068071854534</v>
      </c>
      <c r="Q845" s="87">
        <f t="shared" si="162"/>
        <v>1.0765478408075557</v>
      </c>
      <c r="R845" s="5">
        <f>Nd离子浓度!M854</f>
        <v>0.12283937061212355</v>
      </c>
      <c r="S845" s="5">
        <f>过饱和度!N843</f>
        <v>3.4012022604358793E+25</v>
      </c>
      <c r="T845" s="5">
        <f t="shared" si="169"/>
        <v>89461.747613397398</v>
      </c>
      <c r="U845" s="5">
        <f t="shared" si="170"/>
        <v>96754.313124483029</v>
      </c>
      <c r="V845" s="5">
        <f t="shared" si="163"/>
        <v>104160.64688298035</v>
      </c>
      <c r="W845" s="87">
        <f t="shared" si="164"/>
        <v>1.164303734967298</v>
      </c>
      <c r="X845" s="5">
        <f>'In离子浓度 '!M854</f>
        <v>2.810634929853149E-2</v>
      </c>
      <c r="Y845" s="85">
        <f>过饱和度!Q843</f>
        <v>1.9813182984988179E+77</v>
      </c>
      <c r="Z845" s="85">
        <f t="shared" si="160"/>
        <v>98792.402021791</v>
      </c>
    </row>
    <row r="846" spans="6:26" x14ac:dyDescent="0.25">
      <c r="F846" s="5">
        <f>过饱和度!D844</f>
        <v>43.67922808987629</v>
      </c>
      <c r="H846" s="5">
        <f>过饱和度!H844</f>
        <v>7956163169461955</v>
      </c>
      <c r="I846" s="5">
        <f t="shared" si="165"/>
        <v>75042.833908368018</v>
      </c>
      <c r="J846" s="5">
        <f t="shared" si="166"/>
        <v>91844.80270672006</v>
      </c>
      <c r="K846" s="5">
        <f t="shared" si="161"/>
        <v>106920.66491139098</v>
      </c>
      <c r="M846" s="5">
        <f>Gd离子浓度!M855</f>
        <v>4.2382545472514042E-2</v>
      </c>
      <c r="N846" s="5">
        <f>过饱和度!K844</f>
        <v>2.1284965316576133E+26</v>
      </c>
      <c r="O846" s="5">
        <f t="shared" si="167"/>
        <v>90057.340914614673</v>
      </c>
      <c r="P846" s="5">
        <f t="shared" si="168"/>
        <v>96944.725122748321</v>
      </c>
      <c r="Q846" s="87">
        <f t="shared" si="162"/>
        <v>1.0764777655900781</v>
      </c>
      <c r="R846" s="5">
        <f>Nd离子浓度!M855</f>
        <v>0.1236639916624253</v>
      </c>
      <c r="S846" s="5">
        <f>过饱和度!N844</f>
        <v>3.4934272022960451E+25</v>
      </c>
      <c r="T846" s="5">
        <f t="shared" si="169"/>
        <v>89470.809478577823</v>
      </c>
      <c r="U846" s="5">
        <f t="shared" si="170"/>
        <v>96757.216888358715</v>
      </c>
      <c r="V846" s="5">
        <f t="shared" si="163"/>
        <v>104156.99264069497</v>
      </c>
      <c r="W846" s="87">
        <f t="shared" si="164"/>
        <v>1.1641449680371283</v>
      </c>
      <c r="X846" s="5">
        <f>'In离子浓度 '!M855</f>
        <v>2.8106348864643162E-2</v>
      </c>
      <c r="Y846" s="85">
        <f>过饱和度!Q844</f>
        <v>2.0624401668603684E+77</v>
      </c>
      <c r="Z846" s="85">
        <f t="shared" si="160"/>
        <v>98792.94306100512</v>
      </c>
    </row>
    <row r="847" spans="6:26" x14ac:dyDescent="0.25">
      <c r="F847" s="5">
        <f>过饱和度!D845</f>
        <v>43.972369634134395</v>
      </c>
      <c r="H847" s="5">
        <f>过饱和度!H845</f>
        <v>7955880842628340</v>
      </c>
      <c r="I847" s="5">
        <f t="shared" si="165"/>
        <v>75042.792143233019</v>
      </c>
      <c r="J847" s="5">
        <f t="shared" si="166"/>
        <v>91844.787561152349</v>
      </c>
      <c r="K847" s="5">
        <f t="shared" si="161"/>
        <v>106920.66574281421</v>
      </c>
      <c r="M847" s="5">
        <f>Gd离子浓度!M856</f>
        <v>4.2382241299746999E-2</v>
      </c>
      <c r="N847" s="5">
        <f>过饱和度!K845</f>
        <v>2.1284197875164962E+26</v>
      </c>
      <c r="O847" s="5">
        <f t="shared" si="167"/>
        <v>90057.329695996188</v>
      </c>
      <c r="P847" s="5">
        <f t="shared" si="168"/>
        <v>96944.721544498287</v>
      </c>
      <c r="Q847" s="87">
        <f t="shared" si="162"/>
        <v>1.0764778599560043</v>
      </c>
      <c r="R847" s="5">
        <f>Nd离子浓度!M856</f>
        <v>0.12366361391021537</v>
      </c>
      <c r="S847" s="5">
        <f>过饱和度!N845</f>
        <v>3.4933156449109033E+25</v>
      </c>
      <c r="T847" s="5">
        <f t="shared" si="169"/>
        <v>89470.798669124953</v>
      </c>
      <c r="U847" s="5">
        <f t="shared" si="170"/>
        <v>96757.213424725021</v>
      </c>
      <c r="V847" s="5">
        <f t="shared" si="163"/>
        <v>104156.99804275436</v>
      </c>
      <c r="W847" s="87">
        <f t="shared" si="164"/>
        <v>1.1641451690617064</v>
      </c>
      <c r="X847" s="5">
        <f>'In离子浓度 '!M856</f>
        <v>2.8294940673280117E-2</v>
      </c>
      <c r="Y847" s="85">
        <f>过饱和度!Q845</f>
        <v>2.0900899842635915E+77</v>
      </c>
      <c r="Z847" s="85">
        <f t="shared" si="160"/>
        <v>98793.122538344775</v>
      </c>
    </row>
    <row r="848" spans="6:26" x14ac:dyDescent="0.25">
      <c r="F848" s="5">
        <f>过饱和度!D846</f>
        <v>43.972377120946362</v>
      </c>
      <c r="H848" s="5">
        <f>过饱和度!H846</f>
        <v>8116113527673938</v>
      </c>
      <c r="I848" s="5">
        <f t="shared" si="165"/>
        <v>75066.245074018138</v>
      </c>
      <c r="J848" s="5">
        <f t="shared" si="166"/>
        <v>91853.291519481601</v>
      </c>
      <c r="K848" s="5">
        <f t="shared" si="161"/>
        <v>106916.10044442779</v>
      </c>
      <c r="M848" s="5">
        <f>Gd离子浓度!M857</f>
        <v>4.2664948174118637E-2</v>
      </c>
      <c r="N848" s="5">
        <f>过饱和度!K846</f>
        <v>2.1857492828406373E+26</v>
      </c>
      <c r="O848" s="5">
        <f t="shared" si="167"/>
        <v>90065.5944614529</v>
      </c>
      <c r="P848" s="5">
        <f t="shared" si="168"/>
        <v>96947.357559243712</v>
      </c>
      <c r="Q848" s="87">
        <f t="shared" si="162"/>
        <v>1.0764083459276577</v>
      </c>
      <c r="R848" s="5">
        <f>Nd离子浓度!M857</f>
        <v>0.12448823494779296</v>
      </c>
      <c r="S848" s="5">
        <f>过饱和度!N846</f>
        <v>3.5874012760120177E+25</v>
      </c>
      <c r="T848" s="5">
        <f t="shared" si="169"/>
        <v>89479.789081995186</v>
      </c>
      <c r="U848" s="5">
        <f t="shared" si="170"/>
        <v>96760.094088314741</v>
      </c>
      <c r="V848" s="5">
        <f t="shared" si="163"/>
        <v>104153.3728294074</v>
      </c>
      <c r="W848" s="87">
        <f t="shared" si="164"/>
        <v>1.1639876881467166</v>
      </c>
      <c r="X848" s="5">
        <f>'In离子浓度 '!M857</f>
        <v>2.829494023648043E-2</v>
      </c>
      <c r="Y848" s="85">
        <f>过饱和度!Q846</f>
        <v>2.1750862295428702E+77</v>
      </c>
      <c r="Z848" s="85">
        <f t="shared" ref="Z848:Z911" si="171">$D$6*EXP(-16*3.1415*$D$3^3*$D$4^2/(3*$D$2^3*$D$5^3*(LN($Y848)^2)))</f>
        <v>98793.659509557285</v>
      </c>
    </row>
    <row r="849" spans="6:26" x14ac:dyDescent="0.25">
      <c r="F849" s="5">
        <f>过饱和度!D847</f>
        <v>44.265518665204468</v>
      </c>
      <c r="H849" s="5">
        <f>过饱和度!H847</f>
        <v>8115824171394526</v>
      </c>
      <c r="I849" s="5">
        <f t="shared" si="165"/>
        <v>75066.203167884378</v>
      </c>
      <c r="J849" s="5">
        <f t="shared" si="166"/>
        <v>91853.276326117877</v>
      </c>
      <c r="K849" s="5">
        <f t="shared" si="161"/>
        <v>106916.10133327186</v>
      </c>
      <c r="M849" s="5">
        <f>Gd离子浓度!M858</f>
        <v>4.2664641974592472E-2</v>
      </c>
      <c r="N849" s="5">
        <f>过饱和度!K847</f>
        <v>2.1856699276293512E+26</v>
      </c>
      <c r="O849" s="5">
        <f t="shared" si="167"/>
        <v>90065.583178786823</v>
      </c>
      <c r="P849" s="5">
        <f t="shared" si="168"/>
        <v>96947.353960797351</v>
      </c>
      <c r="Q849" s="87">
        <f t="shared" si="162"/>
        <v>1.0764084408175063</v>
      </c>
      <c r="R849" s="5">
        <f>Nd离子浓度!M858</f>
        <v>0.12448785467779498</v>
      </c>
      <c r="S849" s="5">
        <f>过饱和度!N847</f>
        <v>3.5872858202722193E+25</v>
      </c>
      <c r="T849" s="5">
        <f t="shared" si="169"/>
        <v>89479.778201506371</v>
      </c>
      <c r="U849" s="5">
        <f t="shared" si="170"/>
        <v>96760.090602165466</v>
      </c>
      <c r="V849" s="5">
        <f t="shared" si="163"/>
        <v>104153.37825843757</v>
      </c>
      <c r="W849" s="87">
        <f t="shared" si="164"/>
        <v>1.1639878903576024</v>
      </c>
      <c r="X849" s="5">
        <f>'In离子浓度 '!M858</f>
        <v>2.8483531469033697E-2</v>
      </c>
      <c r="Y849" s="85">
        <f>过饱和度!Q847</f>
        <v>2.2040491860322241E+77</v>
      </c>
      <c r="Z849" s="85">
        <f t="shared" si="171"/>
        <v>98793.837623916988</v>
      </c>
    </row>
    <row r="850" spans="6:26" x14ac:dyDescent="0.25">
      <c r="F850" s="5">
        <f>过饱和度!D848</f>
        <v>44.265526152016434</v>
      </c>
      <c r="H850" s="5">
        <f>过饱和度!H848</f>
        <v>8278190085461116</v>
      </c>
      <c r="I850" s="5">
        <f t="shared" si="165"/>
        <v>75089.470922145512</v>
      </c>
      <c r="J850" s="5">
        <f t="shared" si="166"/>
        <v>91861.711295962188</v>
      </c>
      <c r="K850" s="5">
        <f t="shared" si="161"/>
        <v>106911.56946327028</v>
      </c>
      <c r="M850" s="5">
        <f>Gd离子浓度!M859</f>
        <v>4.2947348838721533E-2</v>
      </c>
      <c r="N850" s="5">
        <f>过饱和度!K848</f>
        <v>2.2441482429512391E+26</v>
      </c>
      <c r="O850" s="5">
        <f t="shared" si="167"/>
        <v>90073.78347462324</v>
      </c>
      <c r="P850" s="5">
        <f t="shared" si="168"/>
        <v>96949.969245211469</v>
      </c>
      <c r="Q850" s="87">
        <f t="shared" si="162"/>
        <v>1.076339479761339</v>
      </c>
      <c r="R850" s="5">
        <f>Nd离子浓度!M859</f>
        <v>0.12531247570264847</v>
      </c>
      <c r="S850" s="5">
        <f>过饱和度!N848</f>
        <v>3.6832569674675903E+25</v>
      </c>
      <c r="T850" s="5">
        <f t="shared" si="169"/>
        <v>89488.698197954101</v>
      </c>
      <c r="U850" s="5">
        <f t="shared" si="170"/>
        <v>96762.948502237152</v>
      </c>
      <c r="V850" s="5">
        <f t="shared" si="163"/>
        <v>104149.78165107117</v>
      </c>
      <c r="W850" s="87">
        <f t="shared" si="164"/>
        <v>1.1638316764949013</v>
      </c>
      <c r="X850" s="5">
        <f>'In离子浓度 '!M859</f>
        <v>2.8483531029322665E-2</v>
      </c>
      <c r="Y850" s="85">
        <f>过饱和度!Q848</f>
        <v>2.2930772748571407E+77</v>
      </c>
      <c r="Z850" s="85">
        <f t="shared" si="171"/>
        <v>98794.370584539109</v>
      </c>
    </row>
    <row r="851" spans="6:26" x14ac:dyDescent="0.25">
      <c r="F851" s="5">
        <f>过饱和度!D849</f>
        <v>44.55866769627454</v>
      </c>
      <c r="H851" s="5">
        <f>过饱和度!H849</f>
        <v>8277893588393886</v>
      </c>
      <c r="I851" s="5">
        <f t="shared" si="165"/>
        <v>75089.428877651037</v>
      </c>
      <c r="J851" s="5">
        <f t="shared" si="166"/>
        <v>91861.696055752924</v>
      </c>
      <c r="K851" s="5">
        <f t="shared" si="161"/>
        <v>106911.57040869104</v>
      </c>
      <c r="M851" s="5">
        <f>Gd离子浓度!M860</f>
        <v>4.2947040612450832E-2</v>
      </c>
      <c r="N851" s="5">
        <f>过饱和度!K849</f>
        <v>2.2440662135117686E+26</v>
      </c>
      <c r="O851" s="5">
        <f t="shared" si="167"/>
        <v>90073.772129007717</v>
      </c>
      <c r="P851" s="5">
        <f t="shared" si="168"/>
        <v>96949.965626919788</v>
      </c>
      <c r="Q851" s="87">
        <f t="shared" si="162"/>
        <v>1.0763395751658282</v>
      </c>
      <c r="R851" s="5">
        <f>Nd离子浓度!M860</f>
        <v>0.12531209291487019</v>
      </c>
      <c r="S851" s="5">
        <f>过饱和度!N849</f>
        <v>3.6831375174524813E+25</v>
      </c>
      <c r="T851" s="5">
        <f t="shared" si="169"/>
        <v>89488.687247639886</v>
      </c>
      <c r="U851" s="5">
        <f t="shared" si="170"/>
        <v>96762.94499396137</v>
      </c>
      <c r="V851" s="5">
        <f t="shared" si="163"/>
        <v>104149.78710659478</v>
      </c>
      <c r="W851" s="87">
        <f t="shared" si="164"/>
        <v>1.1638318798708442</v>
      </c>
      <c r="X851" s="5">
        <f>'In离子浓度 '!M860</f>
        <v>2.8672121685794028E-2</v>
      </c>
      <c r="Y851" s="85">
        <f>过饱和度!Q849</f>
        <v>2.3234064106976098E+77</v>
      </c>
      <c r="Z851" s="85">
        <f t="shared" si="171"/>
        <v>98794.547355157076</v>
      </c>
    </row>
    <row r="852" spans="6:26" x14ac:dyDescent="0.25">
      <c r="F852" s="5">
        <f>过饱和度!D850</f>
        <v>44.558675183086507</v>
      </c>
      <c r="H852" s="5">
        <f>过饱和度!H850</f>
        <v>8442406793928297</v>
      </c>
      <c r="I852" s="5">
        <f t="shared" si="165"/>
        <v>75112.514131893229</v>
      </c>
      <c r="J852" s="5">
        <f t="shared" si="166"/>
        <v>91870.063051923818</v>
      </c>
      <c r="K852" s="5">
        <f t="shared" si="161"/>
        <v>106907.07150724543</v>
      </c>
      <c r="M852" s="5">
        <f>Gd离子浓度!M861</f>
        <v>4.3229747466337412E-2</v>
      </c>
      <c r="N852" s="5">
        <f>过饱和度!K850</f>
        <v>2.3037085728431935E+26</v>
      </c>
      <c r="O852" s="5">
        <f t="shared" si="167"/>
        <v>90081.908881573661</v>
      </c>
      <c r="P852" s="5">
        <f t="shared" si="168"/>
        <v>96952.560480386557</v>
      </c>
      <c r="Q852" s="87">
        <f t="shared" si="162"/>
        <v>1.0762711590386635</v>
      </c>
      <c r="R852" s="5">
        <f>Nd离子浓度!M861</f>
        <v>0.1261367139269996</v>
      </c>
      <c r="S852" s="5">
        <f>过饱和度!N850</f>
        <v>3.7810191712482648E+25</v>
      </c>
      <c r="T852" s="5">
        <f t="shared" si="169"/>
        <v>89497.537841808691</v>
      </c>
      <c r="U852" s="5">
        <f t="shared" si="170"/>
        <v>96765.780460184455</v>
      </c>
      <c r="V852" s="5">
        <f t="shared" si="163"/>
        <v>104146.21869116358</v>
      </c>
      <c r="W852" s="87">
        <f t="shared" si="164"/>
        <v>1.1636769145006778</v>
      </c>
      <c r="X852" s="5">
        <f>'In离子浓度 '!M861</f>
        <v>2.8672121243171658E-2</v>
      </c>
      <c r="Y852" s="85">
        <f>过饱和度!Q850</f>
        <v>2.4166291035308049E+77</v>
      </c>
      <c r="Z852" s="85">
        <f t="shared" si="171"/>
        <v>98795.076361417625</v>
      </c>
    </row>
    <row r="853" spans="6:26" x14ac:dyDescent="0.25">
      <c r="F853" s="5">
        <f>过饱和度!D851</f>
        <v>44.851816727344612</v>
      </c>
      <c r="H853" s="5">
        <f>过饱和度!H851</f>
        <v>8442103043883259</v>
      </c>
      <c r="I853" s="5">
        <f t="shared" si="165"/>
        <v>75112.471951615938</v>
      </c>
      <c r="J853" s="5">
        <f t="shared" si="166"/>
        <v>91870.047765797135</v>
      </c>
      <c r="K853" s="5">
        <f t="shared" si="161"/>
        <v>106907.07250841615</v>
      </c>
      <c r="M853" s="5">
        <f>Gd离子浓度!M862</f>
        <v>4.322943721333683E-2</v>
      </c>
      <c r="N853" s="5">
        <f>过饱和度!K851</f>
        <v>2.3036238050387934E+26</v>
      </c>
      <c r="O853" s="5">
        <f t="shared" si="167"/>
        <v>90081.897474082478</v>
      </c>
      <c r="P853" s="5">
        <f t="shared" si="168"/>
        <v>96952.55684259269</v>
      </c>
      <c r="Q853" s="87">
        <f t="shared" si="162"/>
        <v>1.0762712549487201</v>
      </c>
      <c r="R853" s="5">
        <f>Nd离子浓度!M862</f>
        <v>0.12613632862144866</v>
      </c>
      <c r="S853" s="5">
        <f>过饱和度!N851</f>
        <v>3.7808956295328037E+25</v>
      </c>
      <c r="T853" s="5">
        <f t="shared" si="169"/>
        <v>89497.526822852829</v>
      </c>
      <c r="U853" s="5">
        <f t="shared" si="170"/>
        <v>96765.776930162538</v>
      </c>
      <c r="V853" s="5">
        <f t="shared" si="163"/>
        <v>104146.22417271395</v>
      </c>
      <c r="W853" s="87">
        <f t="shared" si="164"/>
        <v>1.1636771190209094</v>
      </c>
      <c r="X853" s="5">
        <f>'In离子浓度 '!M862</f>
        <v>2.8860711323562879E-2</v>
      </c>
      <c r="Y853" s="85">
        <f>过饱和度!Q851</f>
        <v>2.4483792294765186E+77</v>
      </c>
      <c r="Z853" s="85">
        <f t="shared" si="171"/>
        <v>98795.251807135894</v>
      </c>
    </row>
    <row r="854" spans="6:26" x14ac:dyDescent="0.25">
      <c r="F854" s="5">
        <f>过饱和度!D852</f>
        <v>44.851824214156579</v>
      </c>
      <c r="H854" s="5">
        <f>过饱和度!H852</f>
        <v>8608777602468182</v>
      </c>
      <c r="I854" s="5">
        <f t="shared" si="165"/>
        <v>75135.377326418704</v>
      </c>
      <c r="J854" s="5">
        <f t="shared" si="166"/>
        <v>91878.347781615463</v>
      </c>
      <c r="K854" s="5">
        <f t="shared" si="161"/>
        <v>106902.60612494346</v>
      </c>
      <c r="M854" s="5">
        <f>Gd离子浓度!M863</f>
        <v>4.3512144056980992E-2</v>
      </c>
      <c r="N854" s="5">
        <f>过饱和度!K852</f>
        <v>2.3644455320293482E+26</v>
      </c>
      <c r="O854" s="5">
        <f t="shared" si="167"/>
        <v>90089.971590441812</v>
      </c>
      <c r="P854" s="5">
        <f t="shared" si="168"/>
        <v>96955.131558239489</v>
      </c>
      <c r="Q854" s="87">
        <f t="shared" si="162"/>
        <v>1.0762033758763672</v>
      </c>
      <c r="R854" s="5">
        <f>Nd离子浓度!M863</f>
        <v>0.12696094962085405</v>
      </c>
      <c r="S854" s="5">
        <f>过饱和度!N852</f>
        <v>3.8807129440706448E+25</v>
      </c>
      <c r="T854" s="5">
        <f t="shared" si="169"/>
        <v>89506.309007737698</v>
      </c>
      <c r="U854" s="5">
        <f t="shared" si="170"/>
        <v>96768.590285302969</v>
      </c>
      <c r="V854" s="5">
        <f t="shared" si="163"/>
        <v>104142.68354384009</v>
      </c>
      <c r="W854" s="87">
        <f t="shared" si="164"/>
        <v>1.1635233839755039</v>
      </c>
      <c r="X854" s="5">
        <f>'In离子浓度 '!M863</f>
        <v>2.8860710878029178E-2</v>
      </c>
      <c r="Y854" s="85">
        <f>过饱和度!Q852</f>
        <v>2.5459647218730154E+77</v>
      </c>
      <c r="Z854" s="85">
        <f t="shared" si="171"/>
        <v>98795.776914113158</v>
      </c>
    </row>
    <row r="855" spans="6:26" x14ac:dyDescent="0.25">
      <c r="F855" s="5">
        <f>过饱和度!D853</f>
        <v>45.144965758414685</v>
      </c>
      <c r="H855" s="5">
        <f>过饱和度!H853</f>
        <v>8608466486407467</v>
      </c>
      <c r="I855" s="5">
        <f t="shared" si="165"/>
        <v>75135.335012878146</v>
      </c>
      <c r="J855" s="5">
        <f t="shared" si="166"/>
        <v>91878.332450477901</v>
      </c>
      <c r="K855" s="5">
        <f t="shared" si="161"/>
        <v>106902.60718105444</v>
      </c>
      <c r="M855" s="5">
        <f>Gd离子浓度!M864</f>
        <v>4.3511831777265121E-2</v>
      </c>
      <c r="N855" s="5">
        <f>过饱和度!K853</f>
        <v>2.3643579607372302E+26</v>
      </c>
      <c r="O855" s="5">
        <f t="shared" si="167"/>
        <v>90089.960122125151</v>
      </c>
      <c r="P855" s="5">
        <f t="shared" si="168"/>
        <v>96955.127901278989</v>
      </c>
      <c r="Q855" s="87">
        <f t="shared" si="162"/>
        <v>1.0762034722831211</v>
      </c>
      <c r="R855" s="5">
        <f>Nd离子浓度!M864</f>
        <v>0.12696056179753826</v>
      </c>
      <c r="S855" s="5">
        <f>过饱和度!N853</f>
        <v>3.8805852117140697E+25</v>
      </c>
      <c r="T855" s="5">
        <f t="shared" si="169"/>
        <v>89506.297921297868</v>
      </c>
      <c r="U855" s="5">
        <f t="shared" si="170"/>
        <v>96768.586733906879</v>
      </c>
      <c r="V855" s="5">
        <f t="shared" si="163"/>
        <v>104142.68905096095</v>
      </c>
      <c r="W855" s="87">
        <f t="shared" si="164"/>
        <v>1.1635235896197242</v>
      </c>
      <c r="X855" s="5">
        <f>'In离子浓度 '!M864</f>
        <v>2.9049300382342019E-2</v>
      </c>
      <c r="Y855" s="85">
        <f>过饱和度!Q853</f>
        <v>2.5791924659970723E+77</v>
      </c>
      <c r="Z855" s="85">
        <f t="shared" si="171"/>
        <v>98795.951053388373</v>
      </c>
    </row>
    <row r="856" spans="6:26" x14ac:dyDescent="0.25">
      <c r="F856" s="5">
        <f>过饱和度!D854</f>
        <v>45.144973245226652</v>
      </c>
      <c r="H856" s="5">
        <f>过饱和度!H854</f>
        <v>8777316458761519</v>
      </c>
      <c r="I856" s="5">
        <f t="shared" si="165"/>
        <v>75158.063074419231</v>
      </c>
      <c r="J856" s="5">
        <f t="shared" si="166"/>
        <v>91886.566458365764</v>
      </c>
      <c r="K856" s="5">
        <f t="shared" si="161"/>
        <v>106898.17287397363</v>
      </c>
      <c r="M856" s="5">
        <f>Gd离子浓度!M865</f>
        <v>4.3794538610666948E-2</v>
      </c>
      <c r="N856" s="5">
        <f>过饱和度!K854</f>
        <v>2.4263744786631237E+26</v>
      </c>
      <c r="O856" s="5">
        <f t="shared" si="167"/>
        <v>90097.97249057985</v>
      </c>
      <c r="P856" s="5">
        <f t="shared" si="168"/>
        <v>96957.682766147118</v>
      </c>
      <c r="Q856" s="87">
        <f t="shared" si="162"/>
        <v>1.0761361225557489</v>
      </c>
      <c r="R856" s="5">
        <f>Nd离子浓度!M865</f>
        <v>0.12778518278421966</v>
      </c>
      <c r="S856" s="5">
        <f>过饱和度!N854</f>
        <v>3.9823635047537667E+25</v>
      </c>
      <c r="T856" s="5">
        <f t="shared" si="169"/>
        <v>89515.012669320742</v>
      </c>
      <c r="U856" s="5">
        <f t="shared" si="170"/>
        <v>96771.378294015682</v>
      </c>
      <c r="V856" s="5">
        <f t="shared" si="163"/>
        <v>104139.1758116976</v>
      </c>
      <c r="W856" s="87">
        <f t="shared" si="164"/>
        <v>1.1633710671125108</v>
      </c>
      <c r="X856" s="5">
        <f>'In离子浓度 '!M865</f>
        <v>2.9049299933896999E-2</v>
      </c>
      <c r="Y856" s="85">
        <f>过饱和度!Q854</f>
        <v>2.6813145326633482E+77</v>
      </c>
      <c r="Z856" s="85">
        <f t="shared" si="171"/>
        <v>98796.472315040955</v>
      </c>
    </row>
    <row r="857" spans="6:26" x14ac:dyDescent="0.25">
      <c r="F857" s="5">
        <f>过饱和度!D855</f>
        <v>45.438114789484757</v>
      </c>
      <c r="H857" s="5">
        <f>过饱和度!H855</f>
        <v>8776997862799495</v>
      </c>
      <c r="I857" s="5">
        <f t="shared" si="165"/>
        <v>75158.020630078143</v>
      </c>
      <c r="J857" s="5">
        <f t="shared" si="166"/>
        <v>91886.55108310291</v>
      </c>
      <c r="K857" s="5">
        <f t="shared" si="161"/>
        <v>106898.17398423183</v>
      </c>
      <c r="M857" s="5">
        <f>Gd离子浓度!M866</f>
        <v>4.3794224304250423E-2</v>
      </c>
      <c r="N857" s="5">
        <f>过饱和度!K855</f>
        <v>2.4262840377671652E+26</v>
      </c>
      <c r="O857" s="5">
        <f t="shared" si="167"/>
        <v>90097.9609624648</v>
      </c>
      <c r="P857" s="5">
        <f t="shared" si="168"/>
        <v>96957.679090348131</v>
      </c>
      <c r="Q857" s="87">
        <f t="shared" si="162"/>
        <v>1.076136219450528</v>
      </c>
      <c r="R857" s="5">
        <f>Nd离子浓度!M866</f>
        <v>0.12778479244314667</v>
      </c>
      <c r="S857" s="5">
        <f>过饱和度!N855</f>
        <v>3.9822314812882683E+25</v>
      </c>
      <c r="T857" s="5">
        <f t="shared" si="169"/>
        <v>89515.001516529286</v>
      </c>
      <c r="U857" s="5">
        <f t="shared" si="170"/>
        <v>96771.374721609172</v>
      </c>
      <c r="V857" s="5">
        <f t="shared" si="163"/>
        <v>104139.18134394288</v>
      </c>
      <c r="W857" s="87">
        <f t="shared" si="164"/>
        <v>1.1633712738608755</v>
      </c>
      <c r="X857" s="5">
        <f>'In离子浓度 '!M866</f>
        <v>2.9237888862133236E-2</v>
      </c>
      <c r="Y857" s="85">
        <f>过饱和度!Q855</f>
        <v>2.716078388105144E+77</v>
      </c>
      <c r="Z857" s="85">
        <f t="shared" si="171"/>
        <v>98796.645165954673</v>
      </c>
    </row>
    <row r="858" spans="6:26" x14ac:dyDescent="0.25">
      <c r="F858" s="5">
        <f>过饱和度!D856</f>
        <v>45.438122276296724</v>
      </c>
      <c r="H858" s="5">
        <f>过饱和度!H856</f>
        <v>8948037308777245</v>
      </c>
      <c r="I858" s="5">
        <f t="shared" si="165"/>
        <v>75180.573891606065</v>
      </c>
      <c r="J858" s="5">
        <f t="shared" si="166"/>
        <v>91894.720035155624</v>
      </c>
      <c r="K858" s="5">
        <f t="shared" si="161"/>
        <v>106893.77132072787</v>
      </c>
      <c r="M858" s="5">
        <f>Gd离子浓度!M867</f>
        <v>4.4076931127409957E-2</v>
      </c>
      <c r="N858" s="5">
        <f>过饱和度!K856</f>
        <v>2.4895108695200271E+26</v>
      </c>
      <c r="O858" s="5">
        <f t="shared" si="167"/>
        <v>90105.912453061625</v>
      </c>
      <c r="P858" s="5">
        <f t="shared" si="168"/>
        <v>96960.214385557731</v>
      </c>
      <c r="Q858" s="87">
        <f t="shared" si="162"/>
        <v>1.0760693915181945</v>
      </c>
      <c r="R858" s="5">
        <f>Nd离子浓度!M867</f>
        <v>0.12860941341710413</v>
      </c>
      <c r="S858" s="5">
        <f>过饱和度!N856</f>
        <v>4.0859962341904178E+25</v>
      </c>
      <c r="T858" s="5">
        <f t="shared" si="169"/>
        <v>89523.64978009522</v>
      </c>
      <c r="U858" s="5">
        <f t="shared" si="170"/>
        <v>96774.144796204564</v>
      </c>
      <c r="V858" s="5">
        <f t="shared" si="163"/>
        <v>104135.69510554548</v>
      </c>
      <c r="W858" s="87">
        <f t="shared" si="164"/>
        <v>1.1632199464760777</v>
      </c>
      <c r="X858" s="5">
        <f>'In离子浓度 '!M867</f>
        <v>2.9237888410776906E-2</v>
      </c>
      <c r="Y858" s="85">
        <f>过饱和度!Q856</f>
        <v>2.8229165297961557E+77</v>
      </c>
      <c r="Z858" s="85">
        <f t="shared" si="171"/>
        <v>98797.162635151384</v>
      </c>
    </row>
    <row r="859" spans="6:26" x14ac:dyDescent="0.25">
      <c r="F859" s="5">
        <f>过饱和度!D857</f>
        <v>45.73126382055483</v>
      </c>
      <c r="H859" s="5">
        <f>过饱和度!H857</f>
        <v>8947711118180608</v>
      </c>
      <c r="I859" s="5">
        <f t="shared" si="165"/>
        <v>75180.531318872047</v>
      </c>
      <c r="J859" s="5">
        <f t="shared" si="166"/>
        <v>91894.704616632604</v>
      </c>
      <c r="K859" s="5">
        <f t="shared" si="161"/>
        <v>106893.77248435636</v>
      </c>
      <c r="M859" s="5">
        <f>Gd离子浓度!M868</f>
        <v>4.4076614794307391E-2</v>
      </c>
      <c r="N859" s="5">
        <f>过饱和度!K857</f>
        <v>2.4894174919034598E+26</v>
      </c>
      <c r="O859" s="5">
        <f t="shared" si="167"/>
        <v>90105.900866152995</v>
      </c>
      <c r="P859" s="5">
        <f t="shared" si="168"/>
        <v>96960.210691241198</v>
      </c>
      <c r="Q859" s="87">
        <f t="shared" si="162"/>
        <v>1.0760694888925186</v>
      </c>
      <c r="R859" s="5">
        <f>Nd离子浓度!M868</f>
        <v>0.12860902055828174</v>
      </c>
      <c r="S859" s="5">
        <f>过饱和度!N857</f>
        <v>4.0858598176098064E+25</v>
      </c>
      <c r="T859" s="5">
        <f t="shared" si="169"/>
        <v>89523.638562059816</v>
      </c>
      <c r="U859" s="5">
        <f t="shared" si="170"/>
        <v>96774.141203143387</v>
      </c>
      <c r="V859" s="5">
        <f t="shared" si="163"/>
        <v>104135.70066247894</v>
      </c>
      <c r="W859" s="87">
        <f t="shared" si="164"/>
        <v>1.1632201543091851</v>
      </c>
      <c r="X859" s="5">
        <f>'In离子浓度 '!M868</f>
        <v>2.9426476762938306E-2</v>
      </c>
      <c r="Y859" s="85">
        <f>过饱和度!Q857</f>
        <v>2.8592769034379161E+77</v>
      </c>
      <c r="Z859" s="85">
        <f t="shared" si="171"/>
        <v>98797.334215419978</v>
      </c>
    </row>
    <row r="860" spans="6:26" x14ac:dyDescent="0.25">
      <c r="F860" s="5">
        <f>过饱和度!D858</f>
        <v>45.731271307366796</v>
      </c>
      <c r="H860" s="5">
        <f>过饱和度!H858</f>
        <v>9120954096772612</v>
      </c>
      <c r="I860" s="5">
        <f t="shared" si="165"/>
        <v>75202.912242129576</v>
      </c>
      <c r="J860" s="5">
        <f t="shared" si="166"/>
        <v>91902.809445171428</v>
      </c>
      <c r="K860" s="5">
        <f t="shared" si="161"/>
        <v>106889.40104015185</v>
      </c>
      <c r="M860" s="5">
        <f>Gd离子浓度!M869</f>
        <v>4.4359321607224736E-2</v>
      </c>
      <c r="N860" s="5">
        <f>过饱和度!K858</f>
        <v>2.5538702599791504E+26</v>
      </c>
      <c r="O860" s="5">
        <f t="shared" si="167"/>
        <v>90113.792331173157</v>
      </c>
      <c r="P860" s="5">
        <f t="shared" si="168"/>
        <v>96962.726692150507</v>
      </c>
      <c r="Q860" s="87">
        <f t="shared" si="162"/>
        <v>1.0760031753608497</v>
      </c>
      <c r="R860" s="5">
        <f>Nd离子浓度!M869</f>
        <v>0.12943364151951522</v>
      </c>
      <c r="S860" s="5">
        <f>过饱和度!N858</f>
        <v>4.1916366753184532E+25</v>
      </c>
      <c r="T860" s="5">
        <f t="shared" si="169"/>
        <v>89532.2212740947</v>
      </c>
      <c r="U860" s="5">
        <f t="shared" si="170"/>
        <v>96776.890095386872</v>
      </c>
      <c r="V860" s="5">
        <f t="shared" si="163"/>
        <v>104132.24104418424</v>
      </c>
      <c r="W860" s="87">
        <f t="shared" si="164"/>
        <v>1.1630700049917551</v>
      </c>
      <c r="X860" s="5">
        <f>'In离子浓度 '!M869</f>
        <v>2.9426476308670672E-2</v>
      </c>
      <c r="Y860" s="85">
        <f>过饱和度!Q858</f>
        <v>2.9710164967288787E+77</v>
      </c>
      <c r="Z860" s="85">
        <f t="shared" si="171"/>
        <v>98797.847943968591</v>
      </c>
    </row>
    <row r="861" spans="6:26" x14ac:dyDescent="0.25">
      <c r="F861" s="5">
        <f>过饱和度!D859</f>
        <v>46.024412851624902</v>
      </c>
      <c r="H861" s="5">
        <f>过饱和度!H859</f>
        <v>9120620195960500</v>
      </c>
      <c r="I861" s="5">
        <f t="shared" si="165"/>
        <v>75202.869543356603</v>
      </c>
      <c r="J861" s="5">
        <f t="shared" si="166"/>
        <v>91902.79398423362</v>
      </c>
      <c r="K861" s="5">
        <f t="shared" si="161"/>
        <v>106889.40225638935</v>
      </c>
      <c r="M861" s="5">
        <f>Gd离子浓度!M870</f>
        <v>4.4359003247450755E-2</v>
      </c>
      <c r="N861" s="5">
        <f>过饱和度!K859</f>
        <v>2.5537738775172607E+26</v>
      </c>
      <c r="O861" s="5">
        <f t="shared" si="167"/>
        <v>90113.780686453945</v>
      </c>
      <c r="P861" s="5">
        <f t="shared" si="168"/>
        <v>96962.722979630373</v>
      </c>
      <c r="Q861" s="87">
        <f t="shared" si="162"/>
        <v>1.0760032732064251</v>
      </c>
      <c r="R861" s="5">
        <f>Nd离子浓度!M870</f>
        <v>0.12943324614295115</v>
      </c>
      <c r="S861" s="5">
        <f>过饱和度!N859</f>
        <v>4.1914957620668239E+25</v>
      </c>
      <c r="T861" s="5">
        <f t="shared" si="169"/>
        <v>89532.20999189913</v>
      </c>
      <c r="U861" s="5">
        <f t="shared" si="170"/>
        <v>96776.886482019079</v>
      </c>
      <c r="V861" s="5">
        <f t="shared" si="163"/>
        <v>104132.24662537916</v>
      </c>
      <c r="W861" s="87">
        <f t="shared" si="164"/>
        <v>1.1630702138906328</v>
      </c>
      <c r="X861" s="5">
        <f>'In离子浓度 '!M870</f>
        <v>2.9615064084759009E-2</v>
      </c>
      <c r="Y861" s="85">
        <f>过饱和度!Q859</f>
        <v>3.00903575881324E+77</v>
      </c>
      <c r="Z861" s="85">
        <f t="shared" si="171"/>
        <v>98798.018270953049</v>
      </c>
    </row>
    <row r="862" spans="6:26" x14ac:dyDescent="0.25">
      <c r="F862" s="5">
        <f>过饱和度!D860</f>
        <v>46.024420338436869</v>
      </c>
      <c r="H862" s="5">
        <f>过饱和度!H860</f>
        <v>9296080765293374</v>
      </c>
      <c r="I862" s="5">
        <f t="shared" si="165"/>
        <v>75225.080539957329</v>
      </c>
      <c r="J862" s="5">
        <f t="shared" si="166"/>
        <v>91910.835602340056</v>
      </c>
      <c r="K862" s="5">
        <f t="shared" si="161"/>
        <v>106885.06161552358</v>
      </c>
      <c r="M862" s="5">
        <f>Gd离子浓度!M871</f>
        <v>4.4641710050125988E-2</v>
      </c>
      <c r="N862" s="5">
        <f>过饱和度!K860</f>
        <v>2.6194683040046894E+26</v>
      </c>
      <c r="O862" s="5">
        <f t="shared" si="167"/>
        <v>90121.612960886792</v>
      </c>
      <c r="P862" s="5">
        <f t="shared" si="168"/>
        <v>96965.219955989858</v>
      </c>
      <c r="Q862" s="87">
        <f t="shared" si="162"/>
        <v>1.0759374668324371</v>
      </c>
      <c r="R862" s="5">
        <f>Nd离子浓度!M871</f>
        <v>0.13025786709146076</v>
      </c>
      <c r="S862" s="5">
        <f>过饱和度!N860</f>
        <v>4.2993105330921429E+25</v>
      </c>
      <c r="T862" s="5">
        <f t="shared" si="169"/>
        <v>89540.728066369629</v>
      </c>
      <c r="U862" s="5">
        <f t="shared" si="170"/>
        <v>96779.614488885651</v>
      </c>
      <c r="V862" s="5">
        <f t="shared" si="163"/>
        <v>104128.81325419145</v>
      </c>
      <c r="W862" s="87">
        <f t="shared" si="164"/>
        <v>1.1629212259365236</v>
      </c>
      <c r="X862" s="5">
        <f>'In离子浓度 '!M871</f>
        <v>2.9615063627580079E-2</v>
      </c>
      <c r="Y862" s="85">
        <f>过饱和度!Q860</f>
        <v>3.1258682087832519E+77</v>
      </c>
      <c r="Z862" s="85">
        <f t="shared" si="171"/>
        <v>98798.52830962828</v>
      </c>
    </row>
    <row r="863" spans="6:26" x14ac:dyDescent="0.25">
      <c r="F863" s="5">
        <f>过饱和度!D861</f>
        <v>46.317561882694974</v>
      </c>
      <c r="H863" s="5">
        <f>过饱和度!H861</f>
        <v>9295739037837458</v>
      </c>
      <c r="I863" s="5">
        <f t="shared" si="165"/>
        <v>75225.037717447267</v>
      </c>
      <c r="J863" s="5">
        <f t="shared" si="166"/>
        <v>91910.820099813543</v>
      </c>
      <c r="K863" s="5">
        <f t="shared" si="161"/>
        <v>106885.06288362409</v>
      </c>
      <c r="M863" s="5">
        <f>Gd离子浓度!M872</f>
        <v>4.46413896636952E-2</v>
      </c>
      <c r="N863" s="5">
        <f>过饱和度!K861</f>
        <v>2.6193688475575189E+26</v>
      </c>
      <c r="O863" s="5">
        <f t="shared" si="167"/>
        <v>90121.601259318893</v>
      </c>
      <c r="P863" s="5">
        <f t="shared" si="168"/>
        <v>96965.216225573298</v>
      </c>
      <c r="Q863" s="87">
        <f t="shared" si="162"/>
        <v>1.0759375651411514</v>
      </c>
      <c r="R863" s="5">
        <f>Nd离子浓度!M872</f>
        <v>0.13025746919716277</v>
      </c>
      <c r="S863" s="5">
        <f>过饱和度!N861</f>
        <v>4.2991650180525558E+25</v>
      </c>
      <c r="T863" s="5">
        <f t="shared" si="169"/>
        <v>89540.716721074336</v>
      </c>
      <c r="U863" s="5">
        <f t="shared" si="170"/>
        <v>96779.610855551728</v>
      </c>
      <c r="V863" s="5">
        <f t="shared" si="163"/>
        <v>104128.81885923047</v>
      </c>
      <c r="W863" s="87">
        <f t="shared" si="164"/>
        <v>1.1629214358826174</v>
      </c>
      <c r="X863" s="5">
        <f>'In离子浓度 '!M872</f>
        <v>2.980365082759711E-2</v>
      </c>
      <c r="Y863" s="85">
        <f>过饱和度!Q861</f>
        <v>3.1656107434837256E+77</v>
      </c>
      <c r="Z863" s="85">
        <f t="shared" si="171"/>
        <v>98798.697400343444</v>
      </c>
    </row>
    <row r="864" spans="6:26" x14ac:dyDescent="0.25">
      <c r="F864" s="5">
        <f>过饱和度!D862</f>
        <v>46.317569369506941</v>
      </c>
      <c r="H864" s="5">
        <f>过饱和度!H862</f>
        <v>9473431255173876</v>
      </c>
      <c r="I864" s="5">
        <f t="shared" si="165"/>
        <v>75247.081150206723</v>
      </c>
      <c r="J864" s="5">
        <f t="shared" si="166"/>
        <v>91918.799401845856</v>
      </c>
      <c r="K864" s="5">
        <f t="shared" si="161"/>
        <v>106880.75263823904</v>
      </c>
      <c r="M864" s="5">
        <f>Gd离子浓度!M873</f>
        <v>4.4924096456128375E-2</v>
      </c>
      <c r="N864" s="5">
        <f>过饱和度!K862</f>
        <v>2.686320754127438E+26</v>
      </c>
      <c r="O864" s="5">
        <f t="shared" si="167"/>
        <v>90129.375161319898</v>
      </c>
      <c r="P864" s="5">
        <f t="shared" si="168"/>
        <v>96967.694441674612</v>
      </c>
      <c r="Q864" s="87">
        <f t="shared" si="162"/>
        <v>1.0758722588292109</v>
      </c>
      <c r="R864" s="5">
        <f>Nd离子浓度!M873</f>
        <v>0.1310820901329485</v>
      </c>
      <c r="S864" s="5">
        <f>过饱和度!N862</f>
        <v>4.4090436744534724E+25</v>
      </c>
      <c r="T864" s="5">
        <f t="shared" si="169"/>
        <v>89549.171053490791</v>
      </c>
      <c r="U864" s="5">
        <f t="shared" si="170"/>
        <v>96782.31826799456</v>
      </c>
      <c r="V864" s="5">
        <f t="shared" si="163"/>
        <v>104125.41136971492</v>
      </c>
      <c r="W864" s="87">
        <f t="shared" si="164"/>
        <v>1.1627735929293777</v>
      </c>
      <c r="X864" s="5">
        <f>'In离子浓度 '!M873</f>
        <v>2.9803650367506894E-2</v>
      </c>
      <c r="Y864" s="85">
        <f>过饱和度!Q862</f>
        <v>3.287733639348376E+77</v>
      </c>
      <c r="Z864" s="85">
        <f t="shared" si="171"/>
        <v>98799.203798913921</v>
      </c>
    </row>
    <row r="865" spans="6:26" x14ac:dyDescent="0.25">
      <c r="F865" s="5">
        <f>过饱和度!D863</f>
        <v>46.610710913765047</v>
      </c>
      <c r="H865" s="5">
        <f>过饱和度!H863</f>
        <v>9473081583798482</v>
      </c>
      <c r="I865" s="5">
        <f t="shared" si="165"/>
        <v>75247.038206210709</v>
      </c>
      <c r="J865" s="5">
        <f t="shared" si="166"/>
        <v>91918.783858538009</v>
      </c>
      <c r="K865" s="5">
        <f t="shared" si="161"/>
        <v>106880.75395747156</v>
      </c>
      <c r="M865" s="5">
        <f>Gd离子浓度!M874</f>
        <v>4.4923774043055413E-2</v>
      </c>
      <c r="N865" s="5">
        <f>过饱和度!K863</f>
        <v>2.686218153532494E+26</v>
      </c>
      <c r="O865" s="5">
        <f t="shared" si="167"/>
        <v>90129.363403844603</v>
      </c>
      <c r="P865" s="5">
        <f t="shared" si="168"/>
        <v>96967.690693662138</v>
      </c>
      <c r="Q865" s="87">
        <f t="shared" si="162"/>
        <v>1.0758723575931286</v>
      </c>
      <c r="R865" s="5">
        <f>Nd离子浓度!M874</f>
        <v>0.13108168972092427</v>
      </c>
      <c r="S865" s="5">
        <f>过饱和度!N863</f>
        <v>4.4088934509366307E+25</v>
      </c>
      <c r="T865" s="5">
        <f t="shared" si="169"/>
        <v>89549.159646133543</v>
      </c>
      <c r="U865" s="5">
        <f t="shared" si="170"/>
        <v>96782.314615027659</v>
      </c>
      <c r="V865" s="5">
        <f t="shared" si="163"/>
        <v>104125.41699818971</v>
      </c>
      <c r="W865" s="87">
        <f t="shared" si="164"/>
        <v>1.162773803904541</v>
      </c>
      <c r="X865" s="5">
        <f>'In离子浓度 '!M874</f>
        <v>2.9992236991454389E-2</v>
      </c>
      <c r="Y865" s="85">
        <f>过饱和度!Q863</f>
        <v>3.329265896304688E+77</v>
      </c>
      <c r="Z865" s="85">
        <f t="shared" si="171"/>
        <v>98799.371670037537</v>
      </c>
    </row>
    <row r="866" spans="6:26" x14ac:dyDescent="0.25">
      <c r="F866" s="5">
        <f>过饱和度!D864</f>
        <v>46.610718400577014</v>
      </c>
      <c r="H866" s="5">
        <f>过饱和度!H864</f>
        <v>9653019505537248</v>
      </c>
      <c r="I866" s="5">
        <f t="shared" si="165"/>
        <v>75268.916390434082</v>
      </c>
      <c r="J866" s="5">
        <f t="shared" si="166"/>
        <v>91926.70172063075</v>
      </c>
      <c r="K866" s="5">
        <f t="shared" si="161"/>
        <v>106876.47370760482</v>
      </c>
      <c r="M866" s="5">
        <f>Gd离子浓度!M875</f>
        <v>4.52064808252466E-2</v>
      </c>
      <c r="N866" s="5">
        <f>过饱和度!K864</f>
        <v>2.7544434614263256E+26</v>
      </c>
      <c r="O866" s="5">
        <f t="shared" si="167"/>
        <v>90137.079735178471</v>
      </c>
      <c r="P866" s="5">
        <f t="shared" si="168"/>
        <v>96970.150408482295</v>
      </c>
      <c r="Q866" s="87">
        <f t="shared" si="162"/>
        <v>1.0758075443910464</v>
      </c>
      <c r="R866" s="5">
        <f>Nd离子浓度!M875</f>
        <v>0.13190631064398625</v>
      </c>
      <c r="S866" s="5">
        <f>过饱和度!N864</f>
        <v>4.5208621283035101E+25</v>
      </c>
      <c r="T866" s="5">
        <f t="shared" si="169"/>
        <v>89557.551114036367</v>
      </c>
      <c r="U866" s="5">
        <f t="shared" si="170"/>
        <v>96785.001718137326</v>
      </c>
      <c r="V866" s="5">
        <f t="shared" si="163"/>
        <v>104122.03503227253</v>
      </c>
      <c r="W866" s="87">
        <f t="shared" si="164"/>
        <v>1.1626270899222195</v>
      </c>
      <c r="X866" s="5">
        <f>'In离子浓度 '!M875</f>
        <v>2.9992236528452901E-2</v>
      </c>
      <c r="Y866" s="85">
        <f>过饱和度!Q864</f>
        <v>3.4568831700352974E+77</v>
      </c>
      <c r="Z866" s="85">
        <f t="shared" si="171"/>
        <v>98799.874477291931</v>
      </c>
    </row>
    <row r="867" spans="6:26" x14ac:dyDescent="0.25">
      <c r="F867" s="5">
        <f>过饱和度!D865</f>
        <v>46.903859944835119</v>
      </c>
      <c r="H867" s="5">
        <f>过饱和度!H865</f>
        <v>9652661772119452</v>
      </c>
      <c r="I867" s="5">
        <f t="shared" si="165"/>
        <v>75268.873327154026</v>
      </c>
      <c r="J867" s="5">
        <f t="shared" si="166"/>
        <v>91926.686137330762</v>
      </c>
      <c r="K867" s="5">
        <f t="shared" si="161"/>
        <v>106876.47507725278</v>
      </c>
      <c r="M867" s="5">
        <f>Gd离子浓度!M876</f>
        <v>4.5206156385546072E-2</v>
      </c>
      <c r="N867" s="5">
        <f>过饱和度!K865</f>
        <v>2.7543376454912734E+26</v>
      </c>
      <c r="O867" s="5">
        <f t="shared" si="167"/>
        <v>90137.067922717048</v>
      </c>
      <c r="P867" s="5">
        <f t="shared" si="168"/>
        <v>96970.146643168016</v>
      </c>
      <c r="Q867" s="87">
        <f t="shared" si="162"/>
        <v>1.0758076436024036</v>
      </c>
      <c r="R867" s="5">
        <f>Nd离子浓度!M876</f>
        <v>0.13190590771424349</v>
      </c>
      <c r="S867" s="5">
        <f>过饱和度!N865</f>
        <v>4.5207070880364357E+25</v>
      </c>
      <c r="T867" s="5">
        <f t="shared" si="169"/>
        <v>89557.539645632918</v>
      </c>
      <c r="U867" s="5">
        <f t="shared" si="170"/>
        <v>96784.998045863496</v>
      </c>
      <c r="V867" s="5">
        <f t="shared" si="163"/>
        <v>104122.04068378363</v>
      </c>
      <c r="W867" s="87">
        <f t="shared" si="164"/>
        <v>1.1626273019087001</v>
      </c>
      <c r="X867" s="5">
        <f>'In离子浓度 '!M876</f>
        <v>3.0180822576332637E-2</v>
      </c>
      <c r="Y867" s="85">
        <f>过饱和度!Q865</f>
        <v>3.5002737168655268E+77</v>
      </c>
      <c r="Z867" s="85">
        <f t="shared" si="171"/>
        <v>98800.041145173513</v>
      </c>
    </row>
    <row r="868" spans="6:26" x14ac:dyDescent="0.25">
      <c r="F868" s="5">
        <f>过饱和度!D866</f>
        <v>46.903867431647086</v>
      </c>
      <c r="H868" s="5">
        <f>过饱和度!H866</f>
        <v>9834859453795536</v>
      </c>
      <c r="I868" s="5">
        <f t="shared" si="165"/>
        <v>75290.588531882138</v>
      </c>
      <c r="J868" s="5">
        <f t="shared" si="166"/>
        <v>91934.543417877867</v>
      </c>
      <c r="K868" s="5">
        <f t="shared" si="161"/>
        <v>106872.22443063688</v>
      </c>
      <c r="M868" s="5">
        <f>Gd离子浓度!M877</f>
        <v>4.5488863157495375E-2</v>
      </c>
      <c r="N868" s="5">
        <f>过饱和度!K866</f>
        <v>2.8238523755099224E+26</v>
      </c>
      <c r="O868" s="5">
        <f t="shared" si="167"/>
        <v>90144.727469186531</v>
      </c>
      <c r="P868" s="5">
        <f t="shared" si="168"/>
        <v>96972.588110508746</v>
      </c>
      <c r="Q868" s="87">
        <f t="shared" si="162"/>
        <v>1.0757433166976531</v>
      </c>
      <c r="R868" s="5">
        <f>Nd离子浓度!M877</f>
        <v>0.13273052862458171</v>
      </c>
      <c r="S868" s="5">
        <f>过饱和度!N866</f>
        <v>4.6347920854737322E+25</v>
      </c>
      <c r="T868" s="5">
        <f t="shared" si="169"/>
        <v>89565.869109063235</v>
      </c>
      <c r="U868" s="5">
        <f t="shared" si="170"/>
        <v>96787.665119022044</v>
      </c>
      <c r="V868" s="5">
        <f t="shared" si="163"/>
        <v>104118.68389055852</v>
      </c>
      <c r="W868" s="87">
        <f t="shared" si="164"/>
        <v>1.1624817011910475</v>
      </c>
      <c r="X868" s="5">
        <f>'In离子浓度 '!M877</f>
        <v>3.0180822110419878E-2</v>
      </c>
      <c r="Y868" s="85">
        <f>过饱和度!Q866</f>
        <v>3.6335958048326313E+77</v>
      </c>
      <c r="Z868" s="85">
        <f t="shared" si="171"/>
        <v>98800.540408945832</v>
      </c>
    </row>
    <row r="869" spans="6:26" x14ac:dyDescent="0.25">
      <c r="F869" s="5">
        <f>过饱和度!D867</f>
        <v>47.197008975905192</v>
      </c>
      <c r="H869" s="5">
        <f>过饱和度!H867</f>
        <v>9834493539365256</v>
      </c>
      <c r="I869" s="5">
        <f t="shared" si="165"/>
        <v>75290.545351471985</v>
      </c>
      <c r="J869" s="5">
        <f t="shared" si="166"/>
        <v>91934.527795357295</v>
      </c>
      <c r="K869" s="5">
        <f t="shared" si="161"/>
        <v>106872.22584999783</v>
      </c>
      <c r="M869" s="5">
        <f>Gd离子浓度!M878</f>
        <v>4.5488536691181893E-2</v>
      </c>
      <c r="N869" s="5">
        <f>过饱和度!K867</f>
        <v>2.8237432720052944E+26</v>
      </c>
      <c r="O869" s="5">
        <f t="shared" si="167"/>
        <v>90144.71560264079</v>
      </c>
      <c r="P869" s="5">
        <f t="shared" si="168"/>
        <v>96972.584328180485</v>
      </c>
      <c r="Q869" s="87">
        <f t="shared" si="162"/>
        <v>1.0757434163488522</v>
      </c>
      <c r="R869" s="5">
        <f>Nd离子浓度!M878</f>
        <v>0.13273012317712818</v>
      </c>
      <c r="S869" s="5">
        <f>过饱和度!N867</f>
        <v>4.6346321185884429E+25</v>
      </c>
      <c r="T869" s="5">
        <f t="shared" si="169"/>
        <v>89565.857580607888</v>
      </c>
      <c r="U869" s="5">
        <f t="shared" si="170"/>
        <v>96787.66142776038</v>
      </c>
      <c r="V869" s="5">
        <f t="shared" si="163"/>
        <v>104118.68956471498</v>
      </c>
      <c r="W869" s="87">
        <f t="shared" si="164"/>
        <v>1.1624819141714773</v>
      </c>
      <c r="X869" s="5">
        <f>'In离子浓度 '!M878</f>
        <v>3.036940758223362E-2</v>
      </c>
      <c r="Y869" s="85">
        <f>过饱和度!Q867</f>
        <v>3.678915380634296E+77</v>
      </c>
      <c r="Z869" s="85">
        <f t="shared" si="171"/>
        <v>98800.705889614968</v>
      </c>
    </row>
    <row r="870" spans="6:26" x14ac:dyDescent="0.25">
      <c r="F870" s="5">
        <f>过饱和度!D868</f>
        <v>47.197016462717158</v>
      </c>
      <c r="H870" s="5">
        <f>过饱和度!H868</f>
        <v>1.0018965035649834E+16</v>
      </c>
      <c r="I870" s="5">
        <f t="shared" si="165"/>
        <v>75312.099800686978</v>
      </c>
      <c r="J870" s="5">
        <f t="shared" si="166"/>
        <v>91942.325335479531</v>
      </c>
      <c r="K870" s="5">
        <f t="shared" si="161"/>
        <v>106868.00442186608</v>
      </c>
      <c r="M870" s="5">
        <f>Gd离子浓度!M879</f>
        <v>4.5771243452889361E-2</v>
      </c>
      <c r="N870" s="5">
        <f>过饱和度!K868</f>
        <v>2.8945635444979527E+26</v>
      </c>
      <c r="O870" s="5">
        <f t="shared" si="167"/>
        <v>90152.319134501566</v>
      </c>
      <c r="P870" s="5">
        <f t="shared" si="168"/>
        <v>96975.0077968033</v>
      </c>
      <c r="Q870" s="87">
        <f t="shared" si="162"/>
        <v>1.0756795690649146</v>
      </c>
      <c r="R870" s="5">
        <f>Nd离子浓度!M879</f>
        <v>0.13355474407474266</v>
      </c>
      <c r="S870" s="5">
        <f>过饱和度!N868</f>
        <v>4.7508598986973575E+25</v>
      </c>
      <c r="T870" s="5">
        <f t="shared" si="169"/>
        <v>89574.125882563094</v>
      </c>
      <c r="U870" s="5">
        <f t="shared" si="170"/>
        <v>96790.308744790382</v>
      </c>
      <c r="V870" s="5">
        <f t="shared" si="163"/>
        <v>104115.35760025615</v>
      </c>
      <c r="W870" s="87">
        <f t="shared" si="164"/>
        <v>1.1623374113274345</v>
      </c>
      <c r="X870" s="5">
        <f>'In离子浓度 '!M879</f>
        <v>3.0369407113409606E-2</v>
      </c>
      <c r="Y870" s="85">
        <f>过饱和度!Q868</f>
        <v>3.8181593883133684E+77</v>
      </c>
      <c r="Z870" s="85">
        <f t="shared" si="171"/>
        <v>98801.201656809048</v>
      </c>
    </row>
    <row r="871" spans="6:26" x14ac:dyDescent="0.25">
      <c r="F871" s="5">
        <f>过饱和度!D869</f>
        <v>47.490158006975264</v>
      </c>
      <c r="H871" s="5">
        <f>过饱和度!H869</f>
        <v>1.0018590820389952E+16</v>
      </c>
      <c r="I871" s="5">
        <f t="shared" si="165"/>
        <v>75312.056505254004</v>
      </c>
      <c r="J871" s="5">
        <f t="shared" si="166"/>
        <v>91942.309674492688</v>
      </c>
      <c r="K871" s="5">
        <f t="shared" si="161"/>
        <v>106868.00589025141</v>
      </c>
      <c r="M871" s="5">
        <f>Gd离子浓度!M880</f>
        <v>4.5770914959977552E-2</v>
      </c>
      <c r="N871" s="5">
        <f>过饱和度!K869</f>
        <v>2.8944510801498565E+26</v>
      </c>
      <c r="O871" s="5">
        <f t="shared" si="167"/>
        <v>90152.307214754357</v>
      </c>
      <c r="P871" s="5">
        <f t="shared" si="168"/>
        <v>96975.00399774281</v>
      </c>
      <c r="Q871" s="87">
        <f t="shared" si="162"/>
        <v>1.0756796691485213</v>
      </c>
      <c r="R871" s="5">
        <f>Nd离子浓度!M880</f>
        <v>0.13355433610958609</v>
      </c>
      <c r="S871" s="5">
        <f>过饱和度!N869</f>
        <v>4.7506948937195526E+25</v>
      </c>
      <c r="T871" s="5">
        <f t="shared" si="169"/>
        <v>89574.114295029227</v>
      </c>
      <c r="U871" s="5">
        <f t="shared" si="170"/>
        <v>96790.305034853212</v>
      </c>
      <c r="V871" s="5">
        <f t="shared" si="163"/>
        <v>104115.36329667536</v>
      </c>
      <c r="W871" s="87">
        <f t="shared" si="164"/>
        <v>1.1623376252848205</v>
      </c>
      <c r="X871" s="5">
        <f>'In离子浓度 '!M880</f>
        <v>3.0557992009159127E-2</v>
      </c>
      <c r="Y871" s="85">
        <f>过饱和度!Q869</f>
        <v>3.8654809581655891E+77</v>
      </c>
      <c r="Z871" s="85">
        <f t="shared" si="171"/>
        <v>98801.365965983729</v>
      </c>
    </row>
    <row r="872" spans="6:26" x14ac:dyDescent="0.25">
      <c r="F872" s="5">
        <f>过饱和度!D870</f>
        <v>47.490165493787231</v>
      </c>
      <c r="H872" s="5">
        <f>过饱和度!H870</f>
        <v>1.0205350185090428E+16</v>
      </c>
      <c r="I872" s="5">
        <f t="shared" si="165"/>
        <v>75333.452379046401</v>
      </c>
      <c r="J872" s="5">
        <f t="shared" si="166"/>
        <v>91950.048298489986</v>
      </c>
      <c r="K872" s="5">
        <f t="shared" si="161"/>
        <v>106863.81330314958</v>
      </c>
      <c r="M872" s="5">
        <f>Gd离子浓度!M881</f>
        <v>4.6053621711443261E-2</v>
      </c>
      <c r="N872" s="5">
        <f>过饱和度!K870</f>
        <v>2.9665931150028195E+26</v>
      </c>
      <c r="O872" s="5">
        <f t="shared" si="167"/>
        <v>90159.855487116743</v>
      </c>
      <c r="P872" s="5">
        <f t="shared" si="168"/>
        <v>96977.409711499509</v>
      </c>
      <c r="Q872" s="87">
        <f t="shared" si="162"/>
        <v>1.0756162949413439</v>
      </c>
      <c r="R872" s="5">
        <f>Nd离子浓度!M881</f>
        <v>0.13437895699447688</v>
      </c>
      <c r="S872" s="5">
        <f>过饱和度!N870</f>
        <v>4.8690920825806944E+25</v>
      </c>
      <c r="T872" s="5">
        <f t="shared" si="169"/>
        <v>89582.322261903857</v>
      </c>
      <c r="U872" s="5">
        <f t="shared" si="170"/>
        <v>96792.932864162125</v>
      </c>
      <c r="V872" s="5">
        <f t="shared" si="163"/>
        <v>104112.05582385631</v>
      </c>
      <c r="W872" s="87">
        <f t="shared" si="164"/>
        <v>1.1621942052302816</v>
      </c>
      <c r="X872" s="5">
        <f>'In离子浓度 '!M881</f>
        <v>3.0557991537423855E-2</v>
      </c>
      <c r="Y872" s="85">
        <f>过饱和度!Q870</f>
        <v>4.0108708279431716E+77</v>
      </c>
      <c r="Z872" s="85">
        <f t="shared" si="171"/>
        <v>98801.85828259695</v>
      </c>
    </row>
    <row r="873" spans="6:26" x14ac:dyDescent="0.25">
      <c r="F873" s="5">
        <f>过饱和度!D871</f>
        <v>47.783307038045336</v>
      </c>
      <c r="H873" s="5">
        <f>过饱和度!H871</f>
        <v>1.0204967548336896E+16</v>
      </c>
      <c r="I873" s="5">
        <f t="shared" si="165"/>
        <v>75333.408970652556</v>
      </c>
      <c r="J873" s="5">
        <f t="shared" si="166"/>
        <v>91950.032599774495</v>
      </c>
      <c r="K873" s="5">
        <f t="shared" si="161"/>
        <v>106863.81481988398</v>
      </c>
      <c r="M873" s="5">
        <f>Gd离子浓度!M882</f>
        <v>4.6053291191947739E-2</v>
      </c>
      <c r="N873" s="5">
        <f>过饱和度!K871</f>
        <v>2.9664772154856476E+26</v>
      </c>
      <c r="O873" s="5">
        <f t="shared" si="167"/>
        <v>90159.843515032451</v>
      </c>
      <c r="P873" s="5">
        <f t="shared" si="168"/>
        <v>96977.405895982607</v>
      </c>
      <c r="Q873" s="87">
        <f t="shared" si="162"/>
        <v>1.0756163954500815</v>
      </c>
      <c r="R873" s="5">
        <f>Nd离子浓度!M882</f>
        <v>0.13437854651162501</v>
      </c>
      <c r="S873" s="5">
        <f>过饱和度!N871</f>
        <v>4.8689219264184458E+25</v>
      </c>
      <c r="T873" s="5">
        <f t="shared" si="169"/>
        <v>89582.310616244562</v>
      </c>
      <c r="U873" s="5">
        <f t="shared" si="170"/>
        <v>96792.929135855215</v>
      </c>
      <c r="V873" s="5">
        <f t="shared" si="163"/>
        <v>104112.06154216375</v>
      </c>
      <c r="W873" s="87">
        <f t="shared" si="164"/>
        <v>1.162194420147993</v>
      </c>
      <c r="X873" s="5">
        <f>'In离子浓度 '!M882</f>
        <v>3.0746575857110919E-2</v>
      </c>
      <c r="Y873" s="85">
        <f>过饱和度!Q871</f>
        <v>4.0602696384221327E+77</v>
      </c>
      <c r="Z873" s="85">
        <f t="shared" si="171"/>
        <v>98802.021435691451</v>
      </c>
    </row>
    <row r="874" spans="6:26" x14ac:dyDescent="0.25">
      <c r="F874" s="5">
        <f>过饱和度!D872</f>
        <v>47.783314524857303</v>
      </c>
      <c r="H874" s="5">
        <f>过饱和度!H872</f>
        <v>1.0394028834396996E+16</v>
      </c>
      <c r="I874" s="5">
        <f t="shared" si="165"/>
        <v>75354.648406351189</v>
      </c>
      <c r="J874" s="5">
        <f t="shared" si="166"/>
        <v>91957.713115563573</v>
      </c>
      <c r="K874" s="5">
        <f t="shared" si="161"/>
        <v>106859.65070348782</v>
      </c>
      <c r="M874" s="5">
        <f>Gd离子浓度!M883</f>
        <v>4.6335997933171773E-2</v>
      </c>
      <c r="N874" s="5">
        <f>过饱和度!K872</f>
        <v>3.0399573321111462E+26</v>
      </c>
      <c r="O874" s="5">
        <f t="shared" si="167"/>
        <v>90167.337268250296</v>
      </c>
      <c r="P874" s="5">
        <f t="shared" si="168"/>
        <v>96979.794093941775</v>
      </c>
      <c r="Q874" s="87">
        <f t="shared" si="162"/>
        <v>1.0755534879046527</v>
      </c>
      <c r="R874" s="5">
        <f>Nd离子浓度!M883</f>
        <v>0.13520316738379221</v>
      </c>
      <c r="S874" s="5">
        <f>过饱和度!N872</f>
        <v>4.9895153135745215E+25</v>
      </c>
      <c r="T874" s="5">
        <f t="shared" si="169"/>
        <v>89590.459058257155</v>
      </c>
      <c r="U874" s="5">
        <f t="shared" si="170"/>
        <v>96795.537740575019</v>
      </c>
      <c r="V874" s="5">
        <f t="shared" si="163"/>
        <v>104108.7782304819</v>
      </c>
      <c r="W874" s="87">
        <f t="shared" si="164"/>
        <v>1.1620520680978323</v>
      </c>
      <c r="X874" s="5">
        <f>'In离子浓度 '!M883</f>
        <v>3.0746575382464423E-2</v>
      </c>
      <c r="Y874" s="85">
        <f>过饱和度!Q872</f>
        <v>4.2120363205408915E+77</v>
      </c>
      <c r="Z874" s="85">
        <f t="shared" si="171"/>
        <v>98802.510346837647</v>
      </c>
    </row>
    <row r="875" spans="6:26" x14ac:dyDescent="0.25">
      <c r="F875" s="5">
        <f>过饱和度!D873</f>
        <v>48.076456069115409</v>
      </c>
      <c r="H875" s="5">
        <f>过饱和度!H873</f>
        <v>1.0393637654638916E+16</v>
      </c>
      <c r="I875" s="5">
        <f t="shared" si="165"/>
        <v>75354.604887014168</v>
      </c>
      <c r="J875" s="5">
        <f t="shared" si="166"/>
        <v>91957.6973798408</v>
      </c>
      <c r="K875" s="5">
        <f t="shared" si="161"/>
        <v>106859.65226790919</v>
      </c>
      <c r="M875" s="5">
        <f>Gd离子浓度!M884</f>
        <v>4.6335665387107164E-2</v>
      </c>
      <c r="N875" s="5">
        <f>过饱和度!K873</f>
        <v>3.0398379220402761E+26</v>
      </c>
      <c r="O875" s="5">
        <f t="shared" si="167"/>
        <v>90167.325244675347</v>
      </c>
      <c r="P875" s="5">
        <f t="shared" si="168"/>
        <v>96979.790262238486</v>
      </c>
      <c r="Q875" s="87">
        <f t="shared" si="162"/>
        <v>1.0755535888313981</v>
      </c>
      <c r="R875" s="5">
        <f>Nd离子浓度!M884</f>
        <v>0.13520275438325274</v>
      </c>
      <c r="S875" s="5">
        <f>过饱和度!N873</f>
        <v>4.9893398915069421E+25</v>
      </c>
      <c r="T875" s="5">
        <f t="shared" si="169"/>
        <v>89590.447355405719</v>
      </c>
      <c r="U875" s="5">
        <f t="shared" si="170"/>
        <v>96795.533994197758</v>
      </c>
      <c r="V875" s="5">
        <f t="shared" si="163"/>
        <v>104108.78397031099</v>
      </c>
      <c r="W875" s="87">
        <f t="shared" si="164"/>
        <v>1.1620522839595941</v>
      </c>
      <c r="X875" s="5">
        <f>'In离子浓度 '!M884</f>
        <v>3.0935159126090791E-2</v>
      </c>
      <c r="Y875" s="85">
        <f>过饱和度!Q873</f>
        <v>4.2635899562608463E+77</v>
      </c>
      <c r="Z875" s="85">
        <f t="shared" si="171"/>
        <v>98802.672358970231</v>
      </c>
    </row>
    <row r="876" spans="6:26" x14ac:dyDescent="0.25">
      <c r="F876" s="5">
        <f>过饱和度!D874</f>
        <v>48.076463555927376</v>
      </c>
      <c r="H876" s="5">
        <f>过饱和度!H874</f>
        <v>1.0585014914138674E+16</v>
      </c>
      <c r="I876" s="5">
        <f t="shared" si="165"/>
        <v>75375.689980280222</v>
      </c>
      <c r="J876" s="5">
        <f t="shared" si="166"/>
        <v>91965.320579379011</v>
      </c>
      <c r="K876" s="5">
        <f t="shared" ref="K876:K939" si="172">J876*W876</f>
        <v>106855.51625884778</v>
      </c>
      <c r="M876" s="5">
        <f>Gd离子浓度!M885</f>
        <v>4.6618372118089585E-2</v>
      </c>
      <c r="N876" s="5">
        <f>过饱和度!K874</f>
        <v>3.114672539365271E+26</v>
      </c>
      <c r="O876" s="5">
        <f t="shared" si="167"/>
        <v>90174.765204722571</v>
      </c>
      <c r="P876" s="5">
        <f t="shared" si="168"/>
        <v>96982.161178807932</v>
      </c>
      <c r="Q876" s="87">
        <f t="shared" ref="Q876:Q939" si="173">P876/O876</f>
        <v>1.0754911416584299</v>
      </c>
      <c r="R876" s="5">
        <f>Nd离子浓度!M885</f>
        <v>0.13602737524269629</v>
      </c>
      <c r="S876" s="5">
        <f>过饱和度!N874</f>
        <v>5.1121564299453838E+25</v>
      </c>
      <c r="T876" s="5">
        <f t="shared" si="169"/>
        <v>89598.537067012163</v>
      </c>
      <c r="U876" s="5">
        <f t="shared" si="170"/>
        <v>96798.123632320232</v>
      </c>
      <c r="V876" s="5">
        <f t="shared" ref="V876:V939" si="174">U876*Q876</f>
        <v>104105.52449571792</v>
      </c>
      <c r="W876" s="87">
        <f t="shared" ref="W876:W939" si="175">V876/T876</f>
        <v>1.161910985419949</v>
      </c>
      <c r="X876" s="5">
        <f>'In离子浓度 '!M885</f>
        <v>3.0935158648533051E-2</v>
      </c>
      <c r="Y876" s="85">
        <f>过饱和度!Q874</f>
        <v>4.4219715829419623E+77</v>
      </c>
      <c r="Z876" s="85">
        <f t="shared" si="171"/>
        <v>98803.157908902067</v>
      </c>
    </row>
    <row r="877" spans="6:26" x14ac:dyDescent="0.25">
      <c r="F877" s="5">
        <f>过饱和度!D875</f>
        <v>48.369605100185481</v>
      </c>
      <c r="H877" s="5">
        <f>过饱和度!H875</f>
        <v>1.058461506901841E+16</v>
      </c>
      <c r="I877" s="5">
        <f t="shared" si="165"/>
        <v>75375.64635197485</v>
      </c>
      <c r="J877" s="5">
        <f t="shared" si="166"/>
        <v>91965.304807354478</v>
      </c>
      <c r="K877" s="5">
        <f t="shared" si="172"/>
        <v>106855.51787030669</v>
      </c>
      <c r="M877" s="5">
        <f>Gd离子浓度!M886</f>
        <v>4.6618037545470496E-2</v>
      </c>
      <c r="N877" s="5">
        <f>过饱和度!K875</f>
        <v>3.1145495422897781E+26</v>
      </c>
      <c r="O877" s="5">
        <f t="shared" si="167"/>
        <v>90174.7531304859</v>
      </c>
      <c r="P877" s="5">
        <f t="shared" si="168"/>
        <v>96982.157331182694</v>
      </c>
      <c r="Q877" s="87">
        <f t="shared" si="173"/>
        <v>1.0754912429962105</v>
      </c>
      <c r="R877" s="5">
        <f>Nd离子浓度!M886</f>
        <v>0.13602695972447698</v>
      </c>
      <c r="S877" s="5">
        <f>过饱和度!N875</f>
        <v>5.111975625611323E+25</v>
      </c>
      <c r="T877" s="5">
        <f t="shared" si="169"/>
        <v>89598.525307882621</v>
      </c>
      <c r="U877" s="5">
        <f t="shared" si="170"/>
        <v>96798.119868165755</v>
      </c>
      <c r="V877" s="5">
        <f t="shared" si="174"/>
        <v>104105.53025670977</v>
      </c>
      <c r="W877" s="87">
        <f t="shared" si="175"/>
        <v>1.1619112022098299</v>
      </c>
      <c r="X877" s="5">
        <f>'In离子浓度 '!M886</f>
        <v>3.11237418161005E-2</v>
      </c>
      <c r="Y877" s="85">
        <f>过饱和度!Q875</f>
        <v>4.4757600241342053E+77</v>
      </c>
      <c r="Z877" s="85">
        <f t="shared" si="171"/>
        <v>98803.318794902429</v>
      </c>
    </row>
    <row r="878" spans="6:26" x14ac:dyDescent="0.25">
      <c r="F878" s="5">
        <f>过饱和度!D876</f>
        <v>48.369612586997448</v>
      </c>
      <c r="H878" s="5">
        <f>过饱和度!H876</f>
        <v>1.0778322353174238E+16</v>
      </c>
      <c r="I878" s="5">
        <f t="shared" si="165"/>
        <v>75396.579157861503</v>
      </c>
      <c r="J878" s="5">
        <f t="shared" si="166"/>
        <v>91972.871467050034</v>
      </c>
      <c r="K878" s="5">
        <f t="shared" si="172"/>
        <v>106851.40961199097</v>
      </c>
      <c r="M878" s="5">
        <f>Gd离子浓度!M887</f>
        <v>4.6900744266211401E-2</v>
      </c>
      <c r="N878" s="5">
        <f>过饱和度!K876</f>
        <v>3.190755178744791E+26</v>
      </c>
      <c r="O878" s="5">
        <f t="shared" si="167"/>
        <v>90182.14000932136</v>
      </c>
      <c r="P878" s="5">
        <f t="shared" si="168"/>
        <v>96984.511196228035</v>
      </c>
      <c r="Q878" s="87">
        <f t="shared" si="173"/>
        <v>1.0754292500289255</v>
      </c>
      <c r="R878" s="5">
        <f>Nd离子浓度!M887</f>
        <v>0.13685158057119692</v>
      </c>
      <c r="S878" s="5">
        <f>过饱和度!N876</f>
        <v>5.2370424317469819E+25</v>
      </c>
      <c r="T878" s="5">
        <f t="shared" si="169"/>
        <v>89606.557068176509</v>
      </c>
      <c r="U878" s="5">
        <f t="shared" si="170"/>
        <v>96800.690792673427</v>
      </c>
      <c r="V878" s="5">
        <f t="shared" si="174"/>
        <v>104102.2943014467</v>
      </c>
      <c r="W878" s="87">
        <f t="shared" si="175"/>
        <v>1.1617709429706267</v>
      </c>
      <c r="X878" s="5">
        <f>'In离子浓度 '!M887</f>
        <v>3.112374133563154E-2</v>
      </c>
      <c r="Y878" s="85">
        <f>过饱和度!Q876</f>
        <v>4.641002086916278E+77</v>
      </c>
      <c r="Z878" s="85">
        <f t="shared" si="171"/>
        <v>98803.801027032794</v>
      </c>
    </row>
    <row r="879" spans="6:26" x14ac:dyDescent="0.25">
      <c r="F879" s="5">
        <f>过饱和度!D877</f>
        <v>48.662754131255554</v>
      </c>
      <c r="H879" s="5">
        <f>过饱和度!H877</f>
        <v>1.0777913719487558E+16</v>
      </c>
      <c r="I879" s="5">
        <f t="shared" si="165"/>
        <v>75396.535422520668</v>
      </c>
      <c r="J879" s="5">
        <f t="shared" si="166"/>
        <v>91972.855659413894</v>
      </c>
      <c r="K879" s="5">
        <f t="shared" si="172"/>
        <v>106851.41126985043</v>
      </c>
      <c r="M879" s="5">
        <f>Gd离子浓度!M888</f>
        <v>4.6900407667052446E-2</v>
      </c>
      <c r="N879" s="5">
        <f>过饱和度!K877</f>
        <v>3.1906285171401757E+26</v>
      </c>
      <c r="O879" s="5">
        <f t="shared" si="167"/>
        <v>90182.127885234862</v>
      </c>
      <c r="P879" s="5">
        <f t="shared" si="168"/>
        <v>96984.507332939771</v>
      </c>
      <c r="Q879" s="87">
        <f t="shared" si="173"/>
        <v>1.0754293517709137</v>
      </c>
      <c r="R879" s="5">
        <f>Nd离子浓度!M888</f>
        <v>0.13685116253530552</v>
      </c>
      <c r="S879" s="5">
        <f>过饱和度!N877</f>
        <v>5.2368561271337365E+25</v>
      </c>
      <c r="T879" s="5">
        <f t="shared" si="169"/>
        <v>89606.54525366411</v>
      </c>
      <c r="U879" s="5">
        <f t="shared" si="170"/>
        <v>96800.687011028829</v>
      </c>
      <c r="V879" s="5">
        <f t="shared" si="174"/>
        <v>104102.30008324984</v>
      </c>
      <c r="W879" s="87">
        <f t="shared" si="175"/>
        <v>1.161771160673031</v>
      </c>
      <c r="X879" s="5">
        <f>'In离子浓度 '!M888</f>
        <v>3.1312323927141839E-2</v>
      </c>
      <c r="Y879" s="85">
        <f>过饱和度!Q877</f>
        <v>4.6971077680585125E+77</v>
      </c>
      <c r="Z879" s="85">
        <f t="shared" si="171"/>
        <v>98803.960801449313</v>
      </c>
    </row>
    <row r="880" spans="6:26" x14ac:dyDescent="0.25">
      <c r="F880" s="5">
        <f>过饱和度!D878</f>
        <v>48.66276161806752</v>
      </c>
      <c r="H880" s="5">
        <f>过饱和度!H878</f>
        <v>1.097396507865227E+16</v>
      </c>
      <c r="I880" s="5">
        <f t="shared" si="165"/>
        <v>75417.317956499639</v>
      </c>
      <c r="J880" s="5">
        <f t="shared" si="166"/>
        <v>91980.366540523202</v>
      </c>
      <c r="K880" s="5">
        <f t="shared" si="172"/>
        <v>106847.33041230719</v>
      </c>
      <c r="M880" s="5">
        <f>Gd离子浓度!M889</f>
        <v>4.7183114377551884E-2</v>
      </c>
      <c r="N880" s="5">
        <f>过饱和度!K878</f>
        <v>3.2682217906480981E+26</v>
      </c>
      <c r="O880" s="5">
        <f t="shared" si="167"/>
        <v>90189.462381155623</v>
      </c>
      <c r="P880" s="5">
        <f t="shared" si="168"/>
        <v>96986.844371899278</v>
      </c>
      <c r="Q880" s="87">
        <f t="shared" si="173"/>
        <v>1.0753678069619352</v>
      </c>
      <c r="R880" s="5">
        <f>Nd离子浓度!M889</f>
        <v>0.13767578336930197</v>
      </c>
      <c r="S880" s="5">
        <f>过饱和度!N878</f>
        <v>5.3642004807915418E+25</v>
      </c>
      <c r="T880" s="5">
        <f t="shared" si="169"/>
        <v>89614.519826764576</v>
      </c>
      <c r="U880" s="5">
        <f t="shared" si="170"/>
        <v>96803.23947002193</v>
      </c>
      <c r="V880" s="5">
        <f t="shared" si="174"/>
        <v>104099.08733568853</v>
      </c>
      <c r="W880" s="87">
        <f t="shared" si="175"/>
        <v>1.1616319268007498</v>
      </c>
      <c r="X880" s="5">
        <f>'In离子浓度 '!M889</f>
        <v>3.1312323443761669E-2</v>
      </c>
      <c r="Y880" s="85">
        <f>过饱和度!Q878</f>
        <v>4.8694632983918426E+77</v>
      </c>
      <c r="Z880" s="85">
        <f t="shared" si="171"/>
        <v>98804.439758372362</v>
      </c>
    </row>
    <row r="881" spans="6:26" x14ac:dyDescent="0.25">
      <c r="F881" s="5">
        <f>过饱和度!D879</f>
        <v>48.955903162325626</v>
      </c>
      <c r="H881" s="5">
        <f>过饱和度!H879</f>
        <v>1.0973547532348388E+16</v>
      </c>
      <c r="I881" s="5">
        <f t="shared" si="165"/>
        <v>75417.274116015542</v>
      </c>
      <c r="J881" s="5">
        <f t="shared" si="166"/>
        <v>91980.350697950635</v>
      </c>
      <c r="K881" s="5">
        <f t="shared" si="172"/>
        <v>106847.33211594236</v>
      </c>
      <c r="M881" s="5">
        <f>Gd离子浓度!M890</f>
        <v>4.7182775751867696E-2</v>
      </c>
      <c r="N881" s="5">
        <f>过饱和度!K879</f>
        <v>3.2680913859089775E+26</v>
      </c>
      <c r="O881" s="5">
        <f t="shared" si="167"/>
        <v>90189.450208014605</v>
      </c>
      <c r="P881" s="5">
        <f t="shared" si="168"/>
        <v>96986.840493201627</v>
      </c>
      <c r="Q881" s="87">
        <f t="shared" si="173"/>
        <v>1.0753679091014459</v>
      </c>
      <c r="R881" s="5">
        <f>Nd离子浓度!M890</f>
        <v>0.13767536281574619</v>
      </c>
      <c r="S881" s="5">
        <f>过饱和度!N879</f>
        <v>5.3640085562235144E+25</v>
      </c>
      <c r="T881" s="5">
        <f t="shared" si="169"/>
        <v>89614.507957746318</v>
      </c>
      <c r="U881" s="5">
        <f t="shared" si="170"/>
        <v>96803.235671168382</v>
      </c>
      <c r="V881" s="5">
        <f t="shared" si="174"/>
        <v>104099.09313795884</v>
      </c>
      <c r="W881" s="87">
        <f t="shared" si="175"/>
        <v>1.1616321454004086</v>
      </c>
      <c r="X881" s="5">
        <f>'In离子浓度 '!M890</f>
        <v>3.1500905459216584E-2</v>
      </c>
      <c r="Y881" s="85">
        <f>过饱和度!Q879</f>
        <v>4.9279711679002882E+77</v>
      </c>
      <c r="Z881" s="85">
        <f t="shared" si="171"/>
        <v>98804.598435479056</v>
      </c>
    </row>
    <row r="882" spans="6:26" x14ac:dyDescent="0.25">
      <c r="F882" s="5">
        <f>过饱和度!D880</f>
        <v>48.955910649137593</v>
      </c>
      <c r="H882" s="5">
        <f>过饱和度!H880</f>
        <v>1.1171957016011266E+16</v>
      </c>
      <c r="I882" s="5">
        <f t="shared" si="165"/>
        <v>75437.908354971602</v>
      </c>
      <c r="J882" s="5">
        <f t="shared" si="166"/>
        <v>91987.80654696314</v>
      </c>
      <c r="K882" s="5">
        <f t="shared" si="172"/>
        <v>106843.27831565287</v>
      </c>
      <c r="M882" s="5">
        <f>Gd离子浓度!M891</f>
        <v>4.746548245212575E-2</v>
      </c>
      <c r="N882" s="5">
        <f>过饱和度!K880</f>
        <v>3.3470890138738997E+26</v>
      </c>
      <c r="O882" s="5">
        <f t="shared" si="167"/>
        <v>90196.733005998409</v>
      </c>
      <c r="P882" s="5">
        <f t="shared" si="168"/>
        <v>96989.160927197561</v>
      </c>
      <c r="Q882" s="87">
        <f t="shared" si="173"/>
        <v>1.0753068065197819</v>
      </c>
      <c r="R882" s="5">
        <f>Nd离子浓度!M891</f>
        <v>0.13849998363701913</v>
      </c>
      <c r="S882" s="5">
        <f>过饱和度!N880</f>
        <v>5.4936579006211392E+25</v>
      </c>
      <c r="T882" s="5">
        <f t="shared" si="169"/>
        <v>89622.426093173839</v>
      </c>
      <c r="U882" s="5">
        <f t="shared" si="170"/>
        <v>96805.769907987691</v>
      </c>
      <c r="V882" s="5">
        <f t="shared" si="174"/>
        <v>104095.90329244705</v>
      </c>
      <c r="W882" s="87">
        <f t="shared" si="175"/>
        <v>1.1614939232310695</v>
      </c>
      <c r="X882" s="5">
        <f>'In离子浓度 '!M891</f>
        <v>3.1500904972925209E-2</v>
      </c>
      <c r="Y882" s="85">
        <f>过饱和度!Q880</f>
        <v>5.1077009210360177E+77</v>
      </c>
      <c r="Z882" s="85">
        <f t="shared" si="171"/>
        <v>98805.074158990319</v>
      </c>
    </row>
    <row r="883" spans="6:26" x14ac:dyDescent="0.25">
      <c r="F883" s="5">
        <f>过饱和度!D881</f>
        <v>49.249052193395698</v>
      </c>
      <c r="H883" s="5">
        <f>过饱和度!H881</f>
        <v>1.1171530432192996E+16</v>
      </c>
      <c r="I883" s="5">
        <f t="shared" si="165"/>
        <v>75437.864411196759</v>
      </c>
      <c r="J883" s="5">
        <f t="shared" si="166"/>
        <v>91987.790670114759</v>
      </c>
      <c r="K883" s="5">
        <f t="shared" si="172"/>
        <v>106843.28006445075</v>
      </c>
      <c r="M883" s="5">
        <f>Gd离子浓度!M892</f>
        <v>4.7465141799930929E-2</v>
      </c>
      <c r="N883" s="5">
        <f>过饱和度!K881</f>
        <v>3.346954786306733E+26</v>
      </c>
      <c r="O883" s="5">
        <f t="shared" si="167"/>
        <v>90196.720784582023</v>
      </c>
      <c r="P883" s="5">
        <f t="shared" si="168"/>
        <v>96989.157033338939</v>
      </c>
      <c r="Q883" s="87">
        <f t="shared" si="173"/>
        <v>1.0753069090502678</v>
      </c>
      <c r="R883" s="5">
        <f>Nd离子浓度!M892</f>
        <v>0.13849956056580665</v>
      </c>
      <c r="S883" s="5">
        <f>过饱和度!N881</f>
        <v>5.4934602347485541E+25</v>
      </c>
      <c r="T883" s="5">
        <f t="shared" si="169"/>
        <v>89622.414170508899</v>
      </c>
      <c r="U883" s="5">
        <f t="shared" si="170"/>
        <v>96805.766092200647</v>
      </c>
      <c r="V883" s="5">
        <f t="shared" si="174"/>
        <v>104095.9091148475</v>
      </c>
      <c r="W883" s="87">
        <f t="shared" si="175"/>
        <v>1.1614941427130316</v>
      </c>
      <c r="X883" s="5">
        <f>'In离子浓度 '!M892</f>
        <v>3.1689486412326509E-2</v>
      </c>
      <c r="Y883" s="85">
        <f>过饱和度!Q881</f>
        <v>5.1686985020330607E+77</v>
      </c>
      <c r="Z883" s="85">
        <f t="shared" si="171"/>
        <v>98805.231752793639</v>
      </c>
    </row>
    <row r="884" spans="6:26" x14ac:dyDescent="0.25">
      <c r="F884" s="5">
        <f>过饱和度!D882</f>
        <v>49.249059680207665</v>
      </c>
      <c r="H884" s="5">
        <f>过饱和度!H882</f>
        <v>1.1372312088979818E+16</v>
      </c>
      <c r="I884" s="5">
        <f t="shared" si="165"/>
        <v>75458.352294391574</v>
      </c>
      <c r="J884" s="5">
        <f t="shared" si="166"/>
        <v>91995.192219125776</v>
      </c>
      <c r="K884" s="5">
        <f t="shared" si="172"/>
        <v>106839.25298419477</v>
      </c>
      <c r="M884" s="5">
        <f>Gd离子浓度!M893</f>
        <v>4.7747848489947675E-2</v>
      </c>
      <c r="N884" s="5">
        <f>过饱和度!K882</f>
        <v>3.4273735856027639E+26</v>
      </c>
      <c r="O884" s="5">
        <f t="shared" si="167"/>
        <v>90203.952556619086</v>
      </c>
      <c r="P884" s="5">
        <f t="shared" si="168"/>
        <v>96991.461079285364</v>
      </c>
      <c r="Q884" s="87">
        <f t="shared" si="173"/>
        <v>1.0752462428783918</v>
      </c>
      <c r="R884" s="5">
        <f>Nd离子浓度!M893</f>
        <v>0.13932418137435609</v>
      </c>
      <c r="S884" s="5">
        <f>过饱和度!N882</f>
        <v>5.6254421764791021E+25</v>
      </c>
      <c r="T884" s="5">
        <f t="shared" si="169"/>
        <v>89630.276603549399</v>
      </c>
      <c r="U884" s="5">
        <f t="shared" si="170"/>
        <v>96808.282345546657</v>
      </c>
      <c r="V884" s="5">
        <f t="shared" si="174"/>
        <v>104092.74187155958</v>
      </c>
      <c r="W884" s="87">
        <f t="shared" si="175"/>
        <v>1.1613569188454058</v>
      </c>
      <c r="X884" s="5">
        <f>'In离子浓度 '!M893</f>
        <v>3.1689485923123935E-2</v>
      </c>
      <c r="Y884" s="85">
        <f>过饱和度!Q882</f>
        <v>5.3560711442466863E+77</v>
      </c>
      <c r="Z884" s="85">
        <f t="shared" si="171"/>
        <v>98805.704283909799</v>
      </c>
    </row>
    <row r="885" spans="6:26" x14ac:dyDescent="0.25">
      <c r="F885" s="5">
        <f>过饱和度!D883</f>
        <v>49.542201224465771</v>
      </c>
      <c r="H885" s="5">
        <f>过饱和度!H883</f>
        <v>1.137187634190365E+16</v>
      </c>
      <c r="I885" s="5">
        <f t="shared" si="165"/>
        <v>75458.308249139853</v>
      </c>
      <c r="J885" s="5">
        <f t="shared" si="166"/>
        <v>91995.176308647991</v>
      </c>
      <c r="K885" s="5">
        <f t="shared" si="172"/>
        <v>106839.25477755383</v>
      </c>
      <c r="M885" s="5">
        <f>Gd离子浓度!M894</f>
        <v>4.7747505811256856E-2</v>
      </c>
      <c r="N885" s="5">
        <f>过饱和度!K883</f>
        <v>3.4272354544185689E+26</v>
      </c>
      <c r="O885" s="5">
        <f t="shared" si="167"/>
        <v>90203.940287690726</v>
      </c>
      <c r="P885" s="5">
        <f t="shared" si="168"/>
        <v>96991.457170509137</v>
      </c>
      <c r="Q885" s="87">
        <f t="shared" si="173"/>
        <v>1.0752463457934403</v>
      </c>
      <c r="R885" s="5">
        <f>Nd离子浓度!M894</f>
        <v>0.13932375578549469</v>
      </c>
      <c r="S885" s="5">
        <f>过饱和度!N883</f>
        <v>5.6252386462667008E+25</v>
      </c>
      <c r="T885" s="5">
        <f t="shared" si="169"/>
        <v>89630.264628079603</v>
      </c>
      <c r="U885" s="5">
        <f t="shared" si="170"/>
        <v>96808.278513095924</v>
      </c>
      <c r="V885" s="5">
        <f t="shared" si="174"/>
        <v>104092.74771376001</v>
      </c>
      <c r="W885" s="87">
        <f t="shared" si="175"/>
        <v>1.1613571391950299</v>
      </c>
      <c r="X885" s="5">
        <f>'In离子浓度 '!M894</f>
        <v>3.187806678647339E-2</v>
      </c>
      <c r="Y885" s="85">
        <f>过饱和度!Q883</f>
        <v>5.4196485964165145E+77</v>
      </c>
      <c r="Z885" s="85">
        <f t="shared" si="171"/>
        <v>98805.860808155237</v>
      </c>
    </row>
    <row r="886" spans="6:26" x14ac:dyDescent="0.25">
      <c r="F886" s="5">
        <f>过饱和度!D884</f>
        <v>49.542208711277738</v>
      </c>
      <c r="H886" s="5">
        <f>过饱和度!H884</f>
        <v>1.1575044219576724E+16</v>
      </c>
      <c r="I886" s="5">
        <f t="shared" si="165"/>
        <v>75478.651679146133</v>
      </c>
      <c r="J886" s="5">
        <f t="shared" si="166"/>
        <v>92002.524275720003</v>
      </c>
      <c r="K886" s="5">
        <f t="shared" si="172"/>
        <v>106835.25408625777</v>
      </c>
      <c r="M886" s="5">
        <f>Gd离子浓度!M895</f>
        <v>4.8030212491032363E-2</v>
      </c>
      <c r="N886" s="5">
        <f>过饱和度!K884</f>
        <v>3.5090923413786474E+26</v>
      </c>
      <c r="O886" s="5">
        <f t="shared" si="167"/>
        <v>90211.121693105408</v>
      </c>
      <c r="P886" s="5">
        <f t="shared" si="168"/>
        <v>96993.745041216476</v>
      </c>
      <c r="Q886" s="87">
        <f t="shared" si="173"/>
        <v>1.0751861103244595</v>
      </c>
      <c r="R886" s="5">
        <f>Nd离子浓度!M895</f>
        <v>0.14014837658132082</v>
      </c>
      <c r="S886" s="5">
        <f>过饱和度!N884</f>
        <v>5.7595809552813602E+25</v>
      </c>
      <c r="T886" s="5">
        <f t="shared" si="169"/>
        <v>89638.072080137514</v>
      </c>
      <c r="U886" s="5">
        <f t="shared" si="170"/>
        <v>96810.777017144312</v>
      </c>
      <c r="V886" s="5">
        <f t="shared" si="174"/>
        <v>104089.60277855197</v>
      </c>
      <c r="W886" s="87">
        <f t="shared" si="175"/>
        <v>1.1612209004840557</v>
      </c>
      <c r="X886" s="5">
        <f>'In离子浓度 '!M895</f>
        <v>3.187806629435963E-2</v>
      </c>
      <c r="Y886" s="85">
        <f>过饱和度!Q884</f>
        <v>5.6149408956055345E+77</v>
      </c>
      <c r="Z886" s="85">
        <f t="shared" si="171"/>
        <v>98806.33018713299</v>
      </c>
    </row>
    <row r="887" spans="6:26" x14ac:dyDescent="0.25">
      <c r="F887" s="5">
        <f>过饱和度!D885</f>
        <v>49.835350255535843</v>
      </c>
      <c r="H887" s="5">
        <f>过饱和度!H885</f>
        <v>1.1574599182652936E+16</v>
      </c>
      <c r="I887" s="5">
        <f t="shared" si="165"/>
        <v>75478.607534193812</v>
      </c>
      <c r="J887" s="5">
        <f t="shared" si="166"/>
        <v>92002.508332245416</v>
      </c>
      <c r="K887" s="5">
        <f t="shared" si="172"/>
        <v>106835.2559235878</v>
      </c>
      <c r="M887" s="5">
        <f>Gd离子浓度!M896</f>
        <v>4.8029867785860172E-2</v>
      </c>
      <c r="N887" s="5">
        <f>过饱和度!K885</f>
        <v>3.5089502246857114E+26</v>
      </c>
      <c r="O887" s="5">
        <f t="shared" si="167"/>
        <v>90211.109377413115</v>
      </c>
      <c r="P887" s="5">
        <f t="shared" si="168"/>
        <v>96993.741117761077</v>
      </c>
      <c r="Q887" s="87">
        <f t="shared" si="173"/>
        <v>1.0751862136177897</v>
      </c>
      <c r="R887" s="5">
        <f>Nd离子浓度!M896</f>
        <v>0.14014794847481821</v>
      </c>
      <c r="S887" s="5">
        <f>过饱和度!N885</f>
        <v>5.7593714359970845E+25</v>
      </c>
      <c r="T887" s="5">
        <f t="shared" si="169"/>
        <v>89638.060052687812</v>
      </c>
      <c r="U887" s="5">
        <f t="shared" si="170"/>
        <v>96810.773168294269</v>
      </c>
      <c r="V887" s="5">
        <f t="shared" si="174"/>
        <v>104089.60864022902</v>
      </c>
      <c r="W887" s="87">
        <f t="shared" si="175"/>
        <v>1.1612211216870023</v>
      </c>
      <c r="X887" s="5">
        <f>'In离子浓度 '!M896</f>
        <v>3.206664658165901E-2</v>
      </c>
      <c r="Y887" s="85">
        <f>过饱和度!Q885</f>
        <v>5.6811910781505262E+77</v>
      </c>
      <c r="Z887" s="85">
        <f t="shared" si="171"/>
        <v>98806.485655311422</v>
      </c>
    </row>
    <row r="888" spans="6:26" x14ac:dyDescent="0.25">
      <c r="F888" s="5">
        <f>过饱和度!D886</f>
        <v>49.83535774234781</v>
      </c>
      <c r="H888" s="5">
        <f>过饱和度!H886</f>
        <v>1.1780167328111158E+16</v>
      </c>
      <c r="I888" s="5">
        <f t="shared" si="165"/>
        <v>75498.808377800975</v>
      </c>
      <c r="J888" s="5">
        <f t="shared" si="166"/>
        <v>92009.803421758203</v>
      </c>
      <c r="K888" s="5">
        <f t="shared" si="172"/>
        <v>106831.2812961779</v>
      </c>
      <c r="M888" s="5">
        <f>Gd离子浓度!M897</f>
        <v>4.8312574455394511E-2</v>
      </c>
      <c r="N888" s="5">
        <f>过饱和度!K886</f>
        <v>3.592262215090435E+26</v>
      </c>
      <c r="O888" s="5">
        <f t="shared" si="167"/>
        <v>90218.241063175738</v>
      </c>
      <c r="P888" s="5">
        <f t="shared" si="168"/>
        <v>96996.013022037427</v>
      </c>
      <c r="Q888" s="87">
        <f t="shared" si="173"/>
        <v>1.0751264032527028</v>
      </c>
      <c r="R888" s="5">
        <f>Nd离子浓度!M897</f>
        <v>0.14097256925792095</v>
      </c>
      <c r="S888" s="5">
        <f>过饱和度!N886</f>
        <v>5.896102045587811E+25</v>
      </c>
      <c r="T888" s="5">
        <f t="shared" si="169"/>
        <v>89645.813231628228</v>
      </c>
      <c r="U888" s="5">
        <f t="shared" si="170"/>
        <v>96813.254152807756</v>
      </c>
      <c r="V888" s="5">
        <f t="shared" si="174"/>
        <v>104086.48572449799</v>
      </c>
      <c r="W888" s="87">
        <f t="shared" si="175"/>
        <v>1.1610858552374079</v>
      </c>
      <c r="X888" s="5">
        <f>'In离子浓度 '!M897</f>
        <v>3.2066646086634065E-2</v>
      </c>
      <c r="Y888" s="85">
        <f>过饱和度!Q886</f>
        <v>5.8846880978463483E+77</v>
      </c>
      <c r="Z888" s="85">
        <f t="shared" si="171"/>
        <v>98806.951921666114</v>
      </c>
    </row>
    <row r="889" spans="6:26" x14ac:dyDescent="0.25">
      <c r="F889" s="5">
        <f>过饱和度!D887</f>
        <v>50.128499286605916</v>
      </c>
      <c r="H889" s="5">
        <f>过饱和度!H887</f>
        <v>1.1779712873903918E+16</v>
      </c>
      <c r="I889" s="5">
        <f t="shared" si="165"/>
        <v>75498.764134887635</v>
      </c>
      <c r="J889" s="5">
        <f t="shared" si="166"/>
        <v>92009.787445905968</v>
      </c>
      <c r="K889" s="5">
        <f t="shared" si="172"/>
        <v>106831.28317689961</v>
      </c>
      <c r="M889" s="5">
        <f>Gd离子浓度!M898</f>
        <v>4.8312227723755541E-2</v>
      </c>
      <c r="N889" s="5">
        <f>过饱和度!K887</f>
        <v>3.5921160298870397E+26</v>
      </c>
      <c r="O889" s="5">
        <f t="shared" si="167"/>
        <v>90218.228701452608</v>
      </c>
      <c r="P889" s="5">
        <f t="shared" si="168"/>
        <v>96996.009084136531</v>
      </c>
      <c r="Q889" s="87">
        <f t="shared" si="173"/>
        <v>1.075126506918161</v>
      </c>
      <c r="R889" s="5">
        <f>Nd离子浓度!M898</f>
        <v>0.14097213863378488</v>
      </c>
      <c r="S889" s="5">
        <f>过饱和度!N887</f>
        <v>5.89588641079152E+25</v>
      </c>
      <c r="T889" s="5">
        <f t="shared" si="169"/>
        <v>89645.801153007065</v>
      </c>
      <c r="U889" s="5">
        <f t="shared" si="170"/>
        <v>96813.250287817442</v>
      </c>
      <c r="V889" s="5">
        <f t="shared" si="174"/>
        <v>104086.49160533481</v>
      </c>
      <c r="W889" s="87">
        <f t="shared" si="175"/>
        <v>1.1610860772796312</v>
      </c>
      <c r="X889" s="5">
        <f>'In离子浓度 '!M898</f>
        <v>3.2255225797885131E-2</v>
      </c>
      <c r="Y889" s="85">
        <f>过饱和度!Q887</f>
        <v>5.9537066335570079E+77</v>
      </c>
      <c r="Z889" s="85">
        <f t="shared" si="171"/>
        <v>98807.106347019973</v>
      </c>
    </row>
    <row r="890" spans="6:26" x14ac:dyDescent="0.25">
      <c r="F890" s="5">
        <f>过饱和度!D888</f>
        <v>50.128506773417882</v>
      </c>
      <c r="H890" s="5">
        <f>过饱和度!H888</f>
        <v>1.1987695333182794E+16</v>
      </c>
      <c r="I890" s="5">
        <f t="shared" si="165"/>
        <v>75518.824223980002</v>
      </c>
      <c r="J890" s="5">
        <f t="shared" si="166"/>
        <v>92017.030348895976</v>
      </c>
      <c r="K890" s="5">
        <f t="shared" si="172"/>
        <v>106827.33429415894</v>
      </c>
      <c r="M890" s="5">
        <f>Gd离子浓度!M899</f>
        <v>4.8594934383048793E-2</v>
      </c>
      <c r="N890" s="5">
        <f>过饱和度!K888</f>
        <v>3.6769002389534888E+26</v>
      </c>
      <c r="O890" s="5">
        <f t="shared" si="167"/>
        <v>90225.311302481903</v>
      </c>
      <c r="P890" s="5">
        <f t="shared" si="168"/>
        <v>96998.265226885953</v>
      </c>
      <c r="Q890" s="87">
        <f t="shared" si="173"/>
        <v>1.0750671161631973</v>
      </c>
      <c r="R890" s="5">
        <f>Nd离子浓度!M899</f>
        <v>0.14179675940416425</v>
      </c>
      <c r="S890" s="5">
        <f>过饱和度!N888</f>
        <v>6.035033417573708E+25</v>
      </c>
      <c r="T890" s="5">
        <f t="shared" si="169"/>
        <v>89653.50075348762</v>
      </c>
      <c r="U890" s="5">
        <f t="shared" si="170"/>
        <v>96815.713978254353</v>
      </c>
      <c r="V890" s="5">
        <f t="shared" si="174"/>
        <v>104083.39042588286</v>
      </c>
      <c r="W890" s="87">
        <f t="shared" si="175"/>
        <v>1.1609517704397494</v>
      </c>
      <c r="X890" s="5">
        <f>'In离子浓度 '!M899</f>
        <v>3.2255225299949022E-2</v>
      </c>
      <c r="Y890" s="85">
        <f>过饱和度!Q888</f>
        <v>6.1657019303912838E+77</v>
      </c>
      <c r="Z890" s="85">
        <f t="shared" si="171"/>
        <v>98807.569539543387</v>
      </c>
    </row>
    <row r="891" spans="6:26" x14ac:dyDescent="0.25">
      <c r="F891" s="5">
        <f>过饱和度!D889</f>
        <v>50.421648317675988</v>
      </c>
      <c r="H891" s="5">
        <f>过饱和度!H889</f>
        <v>1.198723133341027E+16</v>
      </c>
      <c r="I891" s="5">
        <f t="shared" si="165"/>
        <v>75518.779884809483</v>
      </c>
      <c r="J891" s="5">
        <f t="shared" si="166"/>
        <v>92017.014341272123</v>
      </c>
      <c r="K891" s="5">
        <f t="shared" si="172"/>
        <v>106827.33621770375</v>
      </c>
      <c r="M891" s="5">
        <f>Gd离子浓度!M900</f>
        <v>4.8594585624957672E-2</v>
      </c>
      <c r="N891" s="5">
        <f>过饱和度!K889</f>
        <v>3.6767499011206237E+26</v>
      </c>
      <c r="O891" s="5">
        <f t="shared" si="167"/>
        <v>90225.298895446438</v>
      </c>
      <c r="P891" s="5">
        <f t="shared" si="168"/>
        <v>96998.261274768476</v>
      </c>
      <c r="Q891" s="87">
        <f t="shared" si="173"/>
        <v>1.0750672201947546</v>
      </c>
      <c r="R891" s="5">
        <f>Nd离子浓度!M900</f>
        <v>0.14179632626240243</v>
      </c>
      <c r="S891" s="5">
        <f>过饱和度!N889</f>
        <v>6.0348115391058677E+25</v>
      </c>
      <c r="T891" s="5">
        <f t="shared" si="169"/>
        <v>89653.488624487378</v>
      </c>
      <c r="U891" s="5">
        <f t="shared" si="170"/>
        <v>96815.710097377611</v>
      </c>
      <c r="V891" s="5">
        <f t="shared" si="174"/>
        <v>104083.39632556899</v>
      </c>
      <c r="W891" s="87">
        <f t="shared" si="175"/>
        <v>1.1609519933074899</v>
      </c>
      <c r="X891" s="5">
        <f>'In离子浓度 '!M900</f>
        <v>3.2443804435153552E-2</v>
      </c>
      <c r="Y891" s="85">
        <f>过饱和度!Q889</f>
        <v>6.2375872708425219E+77</v>
      </c>
      <c r="Z891" s="85">
        <f t="shared" si="171"/>
        <v>98807.722935072685</v>
      </c>
    </row>
    <row r="892" spans="6:26" x14ac:dyDescent="0.25">
      <c r="F892" s="5">
        <f>过饱和度!D890</f>
        <v>50.421655804487955</v>
      </c>
      <c r="H892" s="5">
        <f>过饱和度!H890</f>
        <v>1.219764215168198E+16</v>
      </c>
      <c r="I892" s="5">
        <f t="shared" si="165"/>
        <v>75538.701017217754</v>
      </c>
      <c r="J892" s="5">
        <f t="shared" si="166"/>
        <v>92024.205735761527</v>
      </c>
      <c r="K892" s="5">
        <f t="shared" si="172"/>
        <v>106823.4127661338</v>
      </c>
      <c r="M892" s="5">
        <f>Gd离子浓度!M901</f>
        <v>4.8877292274009915E-2</v>
      </c>
      <c r="N892" s="5">
        <f>过饱和度!K890</f>
        <v>3.7630235434911811E+26</v>
      </c>
      <c r="O892" s="5">
        <f t="shared" si="167"/>
        <v>90232.333034902738</v>
      </c>
      <c r="P892" s="5">
        <f t="shared" si="168"/>
        <v>97000.501857086274</v>
      </c>
      <c r="Q892" s="87">
        <f t="shared" si="173"/>
        <v>1.0750082436587951</v>
      </c>
      <c r="R892" s="5">
        <f>Nd离子浓度!M901</f>
        <v>0.14262094702005848</v>
      </c>
      <c r="S892" s="5">
        <f>过饱和度!N890</f>
        <v>6.1764032030010291E+25</v>
      </c>
      <c r="T892" s="5">
        <f t="shared" si="169"/>
        <v>89661.135328279968</v>
      </c>
      <c r="U892" s="5">
        <f t="shared" si="170"/>
        <v>96818.156714997051</v>
      </c>
      <c r="V892" s="5">
        <f t="shared" si="174"/>
        <v>104080.31660447097</v>
      </c>
      <c r="W892" s="87">
        <f t="shared" si="175"/>
        <v>1.160818633663264</v>
      </c>
      <c r="X892" s="5">
        <f>'In离子浓度 '!M901</f>
        <v>3.2443803934306299E-2</v>
      </c>
      <c r="Y892" s="85">
        <f>过饱和度!Q890</f>
        <v>6.4583830955084292E+77</v>
      </c>
      <c r="Z892" s="85">
        <f t="shared" si="171"/>
        <v>98808.183091850471</v>
      </c>
    </row>
    <row r="893" spans="6:26" x14ac:dyDescent="0.25">
      <c r="F893" s="5">
        <f>过饱和度!D891</f>
        <v>50.71479734874606</v>
      </c>
      <c r="H893" s="5">
        <f>过饱和度!H891</f>
        <v>1.2197168477216436E+16</v>
      </c>
      <c r="I893" s="5">
        <f t="shared" si="165"/>
        <v>75538.656583459146</v>
      </c>
      <c r="J893" s="5">
        <f t="shared" si="166"/>
        <v>92024.189696959409</v>
      </c>
      <c r="K893" s="5">
        <f t="shared" si="172"/>
        <v>106823.41473194366</v>
      </c>
      <c r="M893" s="5">
        <f>Gd离子浓度!M902</f>
        <v>4.8876941489481261E-2</v>
      </c>
      <c r="N893" s="5">
        <f>过饱和度!K891</f>
        <v>3.762868967785275E+26</v>
      </c>
      <c r="O893" s="5">
        <f t="shared" si="167"/>
        <v>90232.320583259265</v>
      </c>
      <c r="P893" s="5">
        <f t="shared" si="168"/>
        <v>97000.497890976636</v>
      </c>
      <c r="Q893" s="87">
        <f t="shared" si="173"/>
        <v>1.0750083480505439</v>
      </c>
      <c r="R893" s="5">
        <f>Nd离子浓度!M902</f>
        <v>0.14262051136067869</v>
      </c>
      <c r="S893" s="5">
        <f>过饱和度!N891</f>
        <v>6.1761749509714302E+25</v>
      </c>
      <c r="T893" s="5">
        <f t="shared" si="169"/>
        <v>89661.123149677427</v>
      </c>
      <c r="U893" s="5">
        <f t="shared" si="170"/>
        <v>96818.152818482733</v>
      </c>
      <c r="V893" s="5">
        <f t="shared" si="174"/>
        <v>104080.32252270223</v>
      </c>
      <c r="W893" s="87">
        <f t="shared" si="175"/>
        <v>1.1608188573430409</v>
      </c>
      <c r="X893" s="5">
        <f>'In离子浓度 '!M902</f>
        <v>3.2632382493466047E-2</v>
      </c>
      <c r="Y893" s="85">
        <f>过饱和度!Q891</f>
        <v>6.5332365873951194E+77</v>
      </c>
      <c r="Z893" s="85">
        <f t="shared" si="171"/>
        <v>98808.335470318634</v>
      </c>
    </row>
    <row r="894" spans="6:26" x14ac:dyDescent="0.25">
      <c r="F894" s="5">
        <f>过饱和度!D892</f>
        <v>50.714804835558027</v>
      </c>
      <c r="H894" s="5">
        <f>过饱和度!H892</f>
        <v>1.241002169878986E+16</v>
      </c>
      <c r="I894" s="5">
        <f t="shared" si="165"/>
        <v>75558.440523786558</v>
      </c>
      <c r="J894" s="5">
        <f t="shared" si="166"/>
        <v>92031.330248275161</v>
      </c>
      <c r="K894" s="5">
        <f t="shared" si="172"/>
        <v>106819.51640362976</v>
      </c>
      <c r="M894" s="5">
        <f>Gd离子浓度!M903</f>
        <v>4.915964812829255E-2</v>
      </c>
      <c r="N894" s="5">
        <f>过饱和度!K892</f>
        <v>3.8506493575164546E+26</v>
      </c>
      <c r="O894" s="5">
        <f t="shared" si="167"/>
        <v>90239.306872829038</v>
      </c>
      <c r="P894" s="5">
        <f t="shared" si="168"/>
        <v>97002.723110241757</v>
      </c>
      <c r="Q894" s="87">
        <f t="shared" si="173"/>
        <v>1.0749497804426198</v>
      </c>
      <c r="R894" s="5">
        <f>Nd离子浓度!M903</f>
        <v>0.14344513210561147</v>
      </c>
      <c r="S894" s="5">
        <f>过饱和度!N892</f>
        <v>6.3202396951898776E+25</v>
      </c>
      <c r="T894" s="5">
        <f t="shared" si="169"/>
        <v>89668.717625980455</v>
      </c>
      <c r="U894" s="5">
        <f t="shared" si="170"/>
        <v>96820.582580446659</v>
      </c>
      <c r="V894" s="5">
        <f t="shared" si="174"/>
        <v>104077.26398717768</v>
      </c>
      <c r="W894" s="87">
        <f t="shared" si="175"/>
        <v>1.1606864327122095</v>
      </c>
      <c r="X894" s="5">
        <f>'In离子浓度 '!M903</f>
        <v>3.2632381989707637E-2</v>
      </c>
      <c r="Y894" s="85">
        <f>过饱和度!Q892</f>
        <v>6.7631440891443031E+77</v>
      </c>
      <c r="Z894" s="85">
        <f t="shared" si="171"/>
        <v>98808.792628747149</v>
      </c>
    </row>
    <row r="895" spans="6:26" x14ac:dyDescent="0.25">
      <c r="F895" s="5">
        <f>过饱和度!D893</f>
        <v>51.007946379816133</v>
      </c>
      <c r="H895" s="5">
        <f>过饱和度!H893</f>
        <v>1.2409538219657774E+16</v>
      </c>
      <c r="I895" s="5">
        <f t="shared" si="165"/>
        <v>75558.395997074971</v>
      </c>
      <c r="J895" s="5">
        <f t="shared" si="166"/>
        <v>92031.314178875618</v>
      </c>
      <c r="K895" s="5">
        <f t="shared" si="172"/>
        <v>106819.51841115675</v>
      </c>
      <c r="M895" s="5">
        <f>Gd离子浓度!M904</f>
        <v>4.9159295317340979E-2</v>
      </c>
      <c r="N895" s="5">
        <f>过饱和度!K893</f>
        <v>3.8504904575620883E+26</v>
      </c>
      <c r="O895" s="5">
        <f t="shared" si="167"/>
        <v>90239.294377267972</v>
      </c>
      <c r="P895" s="5">
        <f t="shared" si="168"/>
        <v>97002.719130359896</v>
      </c>
      <c r="Q895" s="87">
        <f t="shared" si="173"/>
        <v>1.0749498851887709</v>
      </c>
      <c r="R895" s="5">
        <f>Nd离子浓度!M904</f>
        <v>0.14344469392862133</v>
      </c>
      <c r="S895" s="5">
        <f>过饱和度!N893</f>
        <v>6.3200049379663257E+25</v>
      </c>
      <c r="T895" s="5">
        <f t="shared" si="169"/>
        <v>89668.705398537073</v>
      </c>
      <c r="U895" s="5">
        <f t="shared" si="170"/>
        <v>96820.578668538612</v>
      </c>
      <c r="V895" s="5">
        <f t="shared" si="174"/>
        <v>104077.26992365594</v>
      </c>
      <c r="W895" s="87">
        <f t="shared" si="175"/>
        <v>1.1606866571908145</v>
      </c>
      <c r="X895" s="5">
        <f>'In离子浓度 '!M904</f>
        <v>3.2820959972824401E-2</v>
      </c>
      <c r="Y895" s="85">
        <f>过饱和度!Q893</f>
        <v>6.8410700417690952E+77</v>
      </c>
      <c r="Z895" s="85">
        <f t="shared" si="171"/>
        <v>98808.944002686592</v>
      </c>
    </row>
    <row r="896" spans="6:26" x14ac:dyDescent="0.25">
      <c r="F896" s="5">
        <f>过饱和度!D894</f>
        <v>51.0079538666281</v>
      </c>
      <c r="H896" s="5">
        <f>过饱和度!H894</f>
        <v>1.2624847887978528E+16</v>
      </c>
      <c r="I896" s="5">
        <f t="shared" si="165"/>
        <v>75578.044477498581</v>
      </c>
      <c r="J896" s="5">
        <f t="shared" si="166"/>
        <v>92038.404539959025</v>
      </c>
      <c r="K896" s="5">
        <f t="shared" si="172"/>
        <v>106815.6449036376</v>
      </c>
      <c r="M896" s="5">
        <f>Gd离子浓度!M905</f>
        <v>4.9442001945911418E-2</v>
      </c>
      <c r="N896" s="5">
        <f>过饱和度!K894</f>
        <v>3.9397950081133553E+26</v>
      </c>
      <c r="O896" s="5">
        <f t="shared" si="167"/>
        <v>90246.233417439842</v>
      </c>
      <c r="P896" s="5">
        <f t="shared" si="168"/>
        <v>97004.929180324616</v>
      </c>
      <c r="Q896" s="87">
        <f t="shared" si="173"/>
        <v>1.0748917213156364</v>
      </c>
      <c r="R896" s="5">
        <f>Nd离子浓度!M905</f>
        <v>0.14426931466083093</v>
      </c>
      <c r="S896" s="5">
        <f>过饱和度!N894</f>
        <v>6.4665713489898372E+25</v>
      </c>
      <c r="T896" s="5">
        <f t="shared" si="169"/>
        <v>89676.248304278226</v>
      </c>
      <c r="U896" s="5">
        <f t="shared" si="170"/>
        <v>96822.991788010899</v>
      </c>
      <c r="V896" s="5">
        <f t="shared" si="174"/>
        <v>104074.23230594477</v>
      </c>
      <c r="W896" s="87">
        <f t="shared" si="175"/>
        <v>1.1605551556172722</v>
      </c>
      <c r="X896" s="5">
        <f>'In离子浓度 '!M905</f>
        <v>3.2820959466154841E-2</v>
      </c>
      <c r="Y896" s="85">
        <f>过饱和度!Q894</f>
        <v>7.080409476485216E+77</v>
      </c>
      <c r="Z896" s="85">
        <f t="shared" si="171"/>
        <v>98809.398199489238</v>
      </c>
    </row>
    <row r="897" spans="6:26" x14ac:dyDescent="0.25">
      <c r="F897" s="5">
        <f>过饱和度!D895</f>
        <v>51.301095410886205</v>
      </c>
      <c r="H897" s="5">
        <f>过饱和度!H895</f>
        <v>1.2624354473360674E+16</v>
      </c>
      <c r="I897" s="5">
        <f t="shared" si="165"/>
        <v>75577.99985943608</v>
      </c>
      <c r="J897" s="5">
        <f t="shared" si="166"/>
        <v>92038.388440530834</v>
      </c>
      <c r="K897" s="5">
        <f t="shared" si="172"/>
        <v>106815.6469523438</v>
      </c>
      <c r="M897" s="5">
        <f>Gd离子浓度!M906</f>
        <v>4.9441647108551534E-2</v>
      </c>
      <c r="N897" s="5">
        <f>过饱和度!K895</f>
        <v>3.9396316963959906E+26</v>
      </c>
      <c r="O897" s="5">
        <f t="shared" si="167"/>
        <v>90246.220878638123</v>
      </c>
      <c r="P897" s="5">
        <f t="shared" si="168"/>
        <v>97004.925186886147</v>
      </c>
      <c r="Q897" s="87">
        <f t="shared" si="173"/>
        <v>1.0748918264105156</v>
      </c>
      <c r="R897" s="5">
        <f>Nd离子浓度!M906</f>
        <v>0.14426887396623825</v>
      </c>
      <c r="S897" s="5">
        <f>过饱和度!N895</f>
        <v>6.4663299531868786E+25</v>
      </c>
      <c r="T897" s="5">
        <f t="shared" si="169"/>
        <v>89676.236028740619</v>
      </c>
      <c r="U897" s="5">
        <f t="shared" si="170"/>
        <v>96822.987860948226</v>
      </c>
      <c r="V897" s="5">
        <f t="shared" si="174"/>
        <v>104074.23826037782</v>
      </c>
      <c r="W897" s="87">
        <f t="shared" si="175"/>
        <v>1.1605553808817617</v>
      </c>
      <c r="X897" s="5">
        <f>'In离子浓度 '!M906</f>
        <v>3.3009536873230355E-2</v>
      </c>
      <c r="Y897" s="85">
        <f>过饱和度!Q895</f>
        <v>7.1615152304115808E+77</v>
      </c>
      <c r="Z897" s="85">
        <f t="shared" si="171"/>
        <v>98809.548581206967</v>
      </c>
    </row>
    <row r="898" spans="6:26" x14ac:dyDescent="0.25">
      <c r="F898" s="5">
        <f>过饱和度!D896</f>
        <v>51.301102897698172</v>
      </c>
      <c r="H898" s="5">
        <f>过饱和度!H896</f>
        <v>1.2842134631011192E+16</v>
      </c>
      <c r="I898" s="5">
        <f t="shared" si="165"/>
        <v>75597.514580484407</v>
      </c>
      <c r="J898" s="5">
        <f t="shared" si="166"/>
        <v>92045.42925223762</v>
      </c>
      <c r="K898" s="5">
        <f t="shared" si="172"/>
        <v>106811.79796848464</v>
      </c>
      <c r="M898" s="5">
        <f>Gd离子浓度!M907</f>
        <v>4.9724353726881186E-2</v>
      </c>
      <c r="N898" s="5">
        <f>过饱和度!K896</f>
        <v>4.0304779206185987E+26</v>
      </c>
      <c r="O898" s="5">
        <f t="shared" si="167"/>
        <v>90253.113258970596</v>
      </c>
      <c r="P898" s="5">
        <f t="shared" si="168"/>
        <v>97007.120257763076</v>
      </c>
      <c r="Q898" s="87">
        <f t="shared" si="173"/>
        <v>1.0748340611742961</v>
      </c>
      <c r="R898" s="5">
        <f>Nd离子浓度!M907</f>
        <v>0.14509349468572466</v>
      </c>
      <c r="S898" s="5">
        <f>过饱和度!N896</f>
        <v>6.6154267807513985E+25</v>
      </c>
      <c r="T898" s="5">
        <f t="shared" si="169"/>
        <v>89683.728008870778</v>
      </c>
      <c r="U898" s="5">
        <f t="shared" si="170"/>
        <v>96825.384547190639</v>
      </c>
      <c r="V898" s="5">
        <f t="shared" si="174"/>
        <v>104071.22129761985</v>
      </c>
      <c r="W898" s="87">
        <f t="shared" si="175"/>
        <v>1.1604247906300904</v>
      </c>
      <c r="X898" s="5">
        <f>'In离子浓度 '!M907</f>
        <v>3.3009536363649658E-2</v>
      </c>
      <c r="Y898" s="85">
        <f>过饱和度!Q896</f>
        <v>7.4106161723017003E+77</v>
      </c>
      <c r="Z898" s="85">
        <f t="shared" si="171"/>
        <v>98809.999852450099</v>
      </c>
    </row>
    <row r="899" spans="6:26" x14ac:dyDescent="0.25">
      <c r="F899" s="5">
        <f>过饱和度!D897</f>
        <v>51.594244441956278</v>
      </c>
      <c r="H899" s="5">
        <f>过饱和度!H897</f>
        <v>1.2841631149242752E+16</v>
      </c>
      <c r="I899" s="5">
        <f t="shared" si="165"/>
        <v>75597.469872640839</v>
      </c>
      <c r="J899" s="5">
        <f t="shared" si="166"/>
        <v>92045.413123337756</v>
      </c>
      <c r="K899" s="5">
        <f t="shared" si="172"/>
        <v>106811.80005784184</v>
      </c>
      <c r="M899" s="5">
        <f>Gd离子浓度!M908</f>
        <v>4.9723996863127631E-2</v>
      </c>
      <c r="N899" s="5">
        <f>过饱和度!K897</f>
        <v>4.030310108477302E+26</v>
      </c>
      <c r="O899" s="5">
        <f t="shared" si="167"/>
        <v>90253.100677591981</v>
      </c>
      <c r="P899" s="5">
        <f t="shared" si="168"/>
        <v>97007.116250979379</v>
      </c>
      <c r="Q899" s="87">
        <f t="shared" si="173"/>
        <v>1.074834166612342</v>
      </c>
      <c r="R899" s="5">
        <f>Nd离子浓度!M908</f>
        <v>0.14509305147353715</v>
      </c>
      <c r="S899" s="5">
        <f>过饱和度!N897</f>
        <v>6.6151786112190104E+25</v>
      </c>
      <c r="T899" s="5">
        <f t="shared" si="169"/>
        <v>89683.715685971008</v>
      </c>
      <c r="U899" s="5">
        <f t="shared" si="170"/>
        <v>96825.380605207727</v>
      </c>
      <c r="V899" s="5">
        <f t="shared" si="174"/>
        <v>104071.22726972128</v>
      </c>
      <c r="W899" s="87">
        <f t="shared" si="175"/>
        <v>1.1604250166677792</v>
      </c>
      <c r="X899" s="5">
        <f>'In离子浓度 '!M908</f>
        <v>3.3198113194685713E-2</v>
      </c>
      <c r="Y899" s="85">
        <f>过饱和度!Q897</f>
        <v>7.4950121691854447E+77</v>
      </c>
      <c r="Z899" s="85">
        <f t="shared" si="171"/>
        <v>98810.149254032905</v>
      </c>
    </row>
    <row r="900" spans="6:26" x14ac:dyDescent="0.25">
      <c r="F900" s="5">
        <f>过饱和度!D898</f>
        <v>51.594251928768244</v>
      </c>
      <c r="H900" s="5">
        <f>过饱和度!H898</f>
        <v>1.3061895837942266E+16</v>
      </c>
      <c r="I900" s="5">
        <f t="shared" si="165"/>
        <v>75616.852503948467</v>
      </c>
      <c r="J900" s="5">
        <f t="shared" si="166"/>
        <v>92052.405014729375</v>
      </c>
      <c r="K900" s="5">
        <f t="shared" si="172"/>
        <v>106807.97530571112</v>
      </c>
      <c r="M900" s="5">
        <f>Gd离子浓度!M909</f>
        <v>5.0006703471216545E-2</v>
      </c>
      <c r="N900" s="5">
        <f>过饱和度!K898</f>
        <v>4.1227156186031037E+26</v>
      </c>
      <c r="O900" s="5">
        <f t="shared" si="167"/>
        <v>90259.94697697353</v>
      </c>
      <c r="P900" s="5">
        <f t="shared" si="168"/>
        <v>97009.296529525847</v>
      </c>
      <c r="Q900" s="87">
        <f t="shared" si="173"/>
        <v>1.0747767950082461</v>
      </c>
      <c r="R900" s="5">
        <f>Nd离子浓度!M909</f>
        <v>0.14591767218030044</v>
      </c>
      <c r="S900" s="5">
        <f>过饱和度!N898</f>
        <v>6.7668347682973098E+25</v>
      </c>
      <c r="T900" s="5">
        <f t="shared" si="169"/>
        <v>89691.157373749404</v>
      </c>
      <c r="U900" s="5">
        <f t="shared" si="170"/>
        <v>96827.761063673199</v>
      </c>
      <c r="V900" s="5">
        <f t="shared" si="174"/>
        <v>104068.23070383893</v>
      </c>
      <c r="W900" s="87">
        <f t="shared" si="175"/>
        <v>1.1602953262179374</v>
      </c>
      <c r="X900" s="5">
        <f>'In离子浓度 '!M909</f>
        <v>3.3198112682193893E-2</v>
      </c>
      <c r="Y900" s="85">
        <f>过饱和度!Q898</f>
        <v>7.7542137261304727E+77</v>
      </c>
      <c r="Z900" s="85">
        <f t="shared" si="171"/>
        <v>98810.597635141283</v>
      </c>
    </row>
    <row r="901" spans="6:26" x14ac:dyDescent="0.25">
      <c r="F901" s="5">
        <f>过饱和度!D899</f>
        <v>51.88739347302635</v>
      </c>
      <c r="H901" s="5">
        <f>过饱和度!H899</f>
        <v>1.306138215651295E+16</v>
      </c>
      <c r="I901" s="5">
        <f t="shared" si="165"/>
        <v>75616.807707862215</v>
      </c>
      <c r="J901" s="5">
        <f t="shared" si="166"/>
        <v>92052.388856903301</v>
      </c>
      <c r="K901" s="5">
        <f t="shared" si="172"/>
        <v>106807.97743520062</v>
      </c>
      <c r="M901" s="5">
        <f>Gd离子浓度!M910</f>
        <v>5.0006344581083911E-2</v>
      </c>
      <c r="N901" s="5">
        <f>过饱和度!K899</f>
        <v>4.1225432162232726E+26</v>
      </c>
      <c r="O901" s="5">
        <f t="shared" si="167"/>
        <v>90259.934353668912</v>
      </c>
      <c r="P901" s="5">
        <f t="shared" si="168"/>
        <v>97009.292509604202</v>
      </c>
      <c r="Q901" s="87">
        <f t="shared" si="173"/>
        <v>1.0747769007840071</v>
      </c>
      <c r="R901" s="5">
        <f>Nd离子浓度!M910</f>
        <v>0.14591722645052582</v>
      </c>
      <c r="S901" s="5">
        <f>过饱和度!N899</f>
        <v>6.7665796881096267E+25</v>
      </c>
      <c r="T901" s="5">
        <f t="shared" si="169"/>
        <v>89691.145004205406</v>
      </c>
      <c r="U901" s="5">
        <f t="shared" si="170"/>
        <v>96827.757106999881</v>
      </c>
      <c r="V901" s="5">
        <f t="shared" si="174"/>
        <v>104068.23669332796</v>
      </c>
      <c r="W901" s="87">
        <f t="shared" si="175"/>
        <v>1.1602955530163925</v>
      </c>
      <c r="X901" s="5">
        <f>'In离子浓度 '!M910</f>
        <v>3.3386688937192245E-2</v>
      </c>
      <c r="Y901" s="85">
        <f>过饱和度!Q899</f>
        <v>7.8420135797428046E+77</v>
      </c>
      <c r="Z901" s="85">
        <f t="shared" si="171"/>
        <v>98810.746068460983</v>
      </c>
    </row>
    <row r="902" spans="6:26" x14ac:dyDescent="0.25">
      <c r="F902" s="5">
        <f>过饱和度!D900</f>
        <v>51.887400959838317</v>
      </c>
      <c r="H902" s="5">
        <f>过饱和度!H900</f>
        <v>1.3284145417117578E+16</v>
      </c>
      <c r="I902" s="5">
        <f t="shared" si="165"/>
        <v>75636.059888902339</v>
      </c>
      <c r="J902" s="5">
        <f t="shared" si="166"/>
        <v>92059.332445529581</v>
      </c>
      <c r="K902" s="5">
        <f t="shared" si="172"/>
        <v>106804.17662795063</v>
      </c>
      <c r="M902" s="5">
        <f>Gd离子浓度!M911</f>
        <v>5.0289051178932183E-2</v>
      </c>
      <c r="N902" s="5">
        <f>过饱和度!K900</f>
        <v>4.2165257238535626E+26</v>
      </c>
      <c r="O902" s="5">
        <f t="shared" si="167"/>
        <v>90266.735140570177</v>
      </c>
      <c r="P902" s="5">
        <f t="shared" si="168"/>
        <v>97011.458179204274</v>
      </c>
      <c r="Q902" s="87">
        <f t="shared" si="173"/>
        <v>1.0747199178981128</v>
      </c>
      <c r="R902" s="5">
        <f>Nd离子浓度!M911</f>
        <v>0.14674184714456598</v>
      </c>
      <c r="S902" s="5">
        <f>过饱和度!N900</f>
        <v>6.9208242508939934E+25</v>
      </c>
      <c r="T902" s="5">
        <f t="shared" si="169"/>
        <v>89698.537021476426</v>
      </c>
      <c r="U902" s="5">
        <f t="shared" si="170"/>
        <v>96830.12153942298</v>
      </c>
      <c r="V902" s="5">
        <f t="shared" si="174"/>
        <v>104065.26027091296</v>
      </c>
      <c r="W902" s="87">
        <f t="shared" si="175"/>
        <v>1.1601667510585676</v>
      </c>
      <c r="X902" s="5">
        <f>'In离子浓度 '!M911</f>
        <v>3.3386688421789316E-2</v>
      </c>
      <c r="Y902" s="85">
        <f>过饱和度!Q900</f>
        <v>8.1116646123488723E+77</v>
      </c>
      <c r="Z902" s="85">
        <f t="shared" si="171"/>
        <v>98811.191594232674</v>
      </c>
    </row>
    <row r="903" spans="6:26" x14ac:dyDescent="0.25">
      <c r="F903" s="5">
        <f>过饱和度!D901</f>
        <v>52.180542504096422</v>
      </c>
      <c r="H903" s="5">
        <f>过饱和度!H901</f>
        <v>1.32836214026717E+16</v>
      </c>
      <c r="I903" s="5">
        <f t="shared" si="165"/>
        <v>75636.015006081143</v>
      </c>
      <c r="J903" s="5">
        <f t="shared" si="166"/>
        <v>92059.31625931157</v>
      </c>
      <c r="K903" s="5">
        <f t="shared" si="172"/>
        <v>106804.17879706297</v>
      </c>
      <c r="M903" s="5">
        <f>Gd离子浓度!M912</f>
        <v>5.0288690262435105E-2</v>
      </c>
      <c r="N903" s="5">
        <f>过饱和度!K901</f>
        <v>4.2163486402596555E+26</v>
      </c>
      <c r="O903" s="5">
        <f t="shared" si="167"/>
        <v>90266.722475977906</v>
      </c>
      <c r="P903" s="5">
        <f t="shared" si="168"/>
        <v>97011.454146347911</v>
      </c>
      <c r="Q903" s="87">
        <f t="shared" si="173"/>
        <v>1.0747200240062438</v>
      </c>
      <c r="R903" s="5">
        <f>Nd离子浓度!M912</f>
        <v>0.14674139889721199</v>
      </c>
      <c r="S903" s="5">
        <f>过饱和度!N901</f>
        <v>6.9205621213380191E+25</v>
      </c>
      <c r="T903" s="5">
        <f t="shared" si="169"/>
        <v>89698.524605992308</v>
      </c>
      <c r="U903" s="5">
        <f t="shared" si="170"/>
        <v>96830.117568284608</v>
      </c>
      <c r="V903" s="5">
        <f t="shared" si="174"/>
        <v>104065.26627751424</v>
      </c>
      <c r="W903" s="87">
        <f t="shared" si="175"/>
        <v>1.1601669786056008</v>
      </c>
      <c r="X903" s="5">
        <f>'In离子浓度 '!M912</f>
        <v>3.3575264100751741E-2</v>
      </c>
      <c r="Y903" s="85">
        <f>过饱和度!Q901</f>
        <v>8.2029851808042903E+77</v>
      </c>
      <c r="Z903" s="85">
        <f t="shared" si="171"/>
        <v>98811.3390709511</v>
      </c>
    </row>
    <row r="904" spans="6:26" x14ac:dyDescent="0.25">
      <c r="F904" s="5">
        <f>过饱和度!D902</f>
        <v>52.180549990908389</v>
      </c>
      <c r="H904" s="5">
        <f>过饱和度!H902</f>
        <v>1.3508897275174462E+16</v>
      </c>
      <c r="I904" s="5">
        <f t="shared" si="165"/>
        <v>75655.138346876556</v>
      </c>
      <c r="J904" s="5">
        <f t="shared" si="166"/>
        <v>92066.212151484957</v>
      </c>
      <c r="K904" s="5">
        <f t="shared" si="172"/>
        <v>106800.40165281335</v>
      </c>
      <c r="M904" s="5">
        <f>Gd离子浓度!M913</f>
        <v>5.0571396850042812E-2</v>
      </c>
      <c r="N904" s="5">
        <f>过饱和度!K902</f>
        <v>4.3119259563539915E+26</v>
      </c>
      <c r="O904" s="5">
        <f t="shared" si="167"/>
        <v>90273.478308696722</v>
      </c>
      <c r="P904" s="5">
        <f t="shared" si="168"/>
        <v>97013.605387091913</v>
      </c>
      <c r="Q904" s="87">
        <f t="shared" si="173"/>
        <v>1.0746634250133449</v>
      </c>
      <c r="R904" s="5">
        <f>Nd离子浓度!M913</f>
        <v>0.14756601957852911</v>
      </c>
      <c r="S904" s="5">
        <f>过饱和度!N902</f>
        <v>7.0774243292229485E+25</v>
      </c>
      <c r="T904" s="5">
        <f t="shared" si="169"/>
        <v>89705.867563454362</v>
      </c>
      <c r="U904" s="5">
        <f t="shared" si="170"/>
        <v>96832.466172769389</v>
      </c>
      <c r="V904" s="5">
        <f t="shared" si="174"/>
        <v>104062.30974971721</v>
      </c>
      <c r="W904" s="87">
        <f t="shared" si="175"/>
        <v>1.1600390540352077</v>
      </c>
      <c r="X904" s="5">
        <f>'In离子浓度 '!M913</f>
        <v>3.357526358243771E-2</v>
      </c>
      <c r="Y904" s="85">
        <f>过饱和度!Q902</f>
        <v>8.4834445251967378E+77</v>
      </c>
      <c r="Z904" s="85">
        <f t="shared" si="171"/>
        <v>98811.781775572046</v>
      </c>
    </row>
    <row r="905" spans="6:26" x14ac:dyDescent="0.25">
      <c r="F905" s="5">
        <f>过饱和度!D903</f>
        <v>52.473691535166495</v>
      </c>
      <c r="H905" s="5">
        <f>过饱和度!H903</f>
        <v>1.3508362793511072E+16</v>
      </c>
      <c r="I905" s="5">
        <f t="shared" ref="I905:I947" si="176">$D$6*EXP(-16*3.1415*($D$3)^3*$D$4^2/(3*$D$2^3*$D$5^3*(LN($H905))^2))</f>
        <v>75655.093378798265</v>
      </c>
      <c r="J905" s="5">
        <f t="shared" ref="J905:J947" si="177">$D$6*EXP(-16*3.1415*(2/3*$D$3)^3*$D$4^2/(3*$D$2^3*$D$5^3*(LN($H905))^2))</f>
        <v>92066.19593739837</v>
      </c>
      <c r="K905" s="5">
        <f t="shared" si="172"/>
        <v>106800.40386104817</v>
      </c>
      <c r="M905" s="5">
        <f>Gd离子浓度!M914</f>
        <v>5.0571033907195889E-2</v>
      </c>
      <c r="N905" s="5">
        <f>过饱和度!K903</f>
        <v>4.3117440994022583E+26</v>
      </c>
      <c r="O905" s="5">
        <f t="shared" ref="O905:O947" si="178">$D$6*EXP(-16*3.1415*$D$3^3*$D$4^2/(3*$D$2^3*$D$5^3*(LN($N905))^2))</f>
        <v>90273.465603442921</v>
      </c>
      <c r="P905" s="5">
        <f t="shared" ref="P905:P947" si="179">$D$6*EXP(-16*3.1415*(2/3*$D$3)^3*$D$4^2/(3*$D$2^3*$D$5^3*(LN($N905))^2))</f>
        <v>97013.601341500151</v>
      </c>
      <c r="Q905" s="87">
        <f t="shared" si="173"/>
        <v>1.074663531448605</v>
      </c>
      <c r="R905" s="5">
        <f>Nd离子浓度!M914</f>
        <v>0.14756556881360347</v>
      </c>
      <c r="S905" s="5">
        <f>过饱和度!N903</f>
        <v>7.0771550097872722E+25</v>
      </c>
      <c r="T905" s="5">
        <f t="shared" ref="T905:T947" si="180">$D$6*EXP(-16*3.1415*$D$3^3*$D$4^2/(3*$D$2^3*$D$5^3*(LN($S905))^2))</f>
        <v>89705.855102720758</v>
      </c>
      <c r="U905" s="5">
        <f t="shared" ref="U905:U947" si="181">$D$6*EXP(-16*3.1415*(2/3*$D$3)^3*$D$4^2/(3*$D$2^3*$D$5^3*(LN($S905))^2))</f>
        <v>96832.462187386991</v>
      </c>
      <c r="V905" s="5">
        <f t="shared" si="174"/>
        <v>104062.31577316082</v>
      </c>
      <c r="W905" s="87">
        <f t="shared" si="175"/>
        <v>1.160039282318871</v>
      </c>
      <c r="X905" s="5">
        <f>'In离子浓度 '!M914</f>
        <v>3.3763838685365977E-2</v>
      </c>
      <c r="Y905" s="85">
        <f>过饱和度!Q903</f>
        <v>8.5784059843991103E+77</v>
      </c>
      <c r="Z905" s="85">
        <f t="shared" si="171"/>
        <v>98811.928307145907</v>
      </c>
    </row>
    <row r="906" spans="6:26" x14ac:dyDescent="0.25">
      <c r="F906" s="5">
        <f>过饱和度!D904</f>
        <v>52.473699021978462</v>
      </c>
      <c r="H906" s="5">
        <f>过饱和度!H904</f>
        <v>1.3736165317041954E+16</v>
      </c>
      <c r="I906" s="5">
        <f t="shared" si="176"/>
        <v>75674.089460611969</v>
      </c>
      <c r="J906" s="5">
        <f t="shared" si="177"/>
        <v>92073.044728460256</v>
      </c>
      <c r="K906" s="5">
        <f t="shared" si="172"/>
        <v>106796.65010277304</v>
      </c>
      <c r="M906" s="5">
        <f>Gd离子浓度!M915</f>
        <v>5.0853740484563086E-2</v>
      </c>
      <c r="N906" s="5">
        <f>过饱和度!K904</f>
        <v>4.4089341342672935E+26</v>
      </c>
      <c r="O906" s="5">
        <f t="shared" si="178"/>
        <v>90280.177030342194</v>
      </c>
      <c r="P906" s="5">
        <f t="shared" si="179"/>
        <v>97015.738330261913</v>
      </c>
      <c r="Q906" s="87">
        <f t="shared" si="173"/>
        <v>1.074607311610122</v>
      </c>
      <c r="R906" s="5">
        <f>Nd离子浓度!M915</f>
        <v>0.14839018948219757</v>
      </c>
      <c r="S906" s="5">
        <f>过饱和度!N904</f>
        <v>7.2366642653521471E+25</v>
      </c>
      <c r="T906" s="5">
        <f t="shared" si="180"/>
        <v>89713.149600187084</v>
      </c>
      <c r="U906" s="5">
        <f t="shared" si="181"/>
        <v>96834.795158492198</v>
      </c>
      <c r="V906" s="5">
        <f t="shared" si="174"/>
        <v>104059.37889558416</v>
      </c>
      <c r="W906" s="87">
        <f t="shared" si="175"/>
        <v>1.159912224231699</v>
      </c>
      <c r="X906" s="5">
        <f>'In离子浓度 '!M915</f>
        <v>3.3763838164140851E-2</v>
      </c>
      <c r="Y906" s="85">
        <f>过饱和度!Q904</f>
        <v>8.8700426788012722E+77</v>
      </c>
      <c r="Z906" s="85">
        <f t="shared" si="171"/>
        <v>98812.368224204096</v>
      </c>
    </row>
    <row r="907" spans="6:26" x14ac:dyDescent="0.25">
      <c r="F907" s="5">
        <f>过饱和度!D905</f>
        <v>52.766840566236567</v>
      </c>
      <c r="H907" s="5">
        <f>过饱和度!H905</f>
        <v>1.373562023311492E+16</v>
      </c>
      <c r="I907" s="5">
        <f t="shared" si="176"/>
        <v>75674.044408725254</v>
      </c>
      <c r="J907" s="5">
        <f t="shared" si="177"/>
        <v>92073.0284870178</v>
      </c>
      <c r="K907" s="5">
        <f t="shared" si="172"/>
        <v>106796.65234963884</v>
      </c>
      <c r="M907" s="5">
        <f>Gd离子浓度!M916</f>
        <v>5.0853375515380946E-2</v>
      </c>
      <c r="N907" s="5">
        <f>过饱和度!K905</f>
        <v>4.4087474106385038E+26</v>
      </c>
      <c r="O907" s="5">
        <f t="shared" si="178"/>
        <v>90280.164285041057</v>
      </c>
      <c r="P907" s="5">
        <f t="shared" si="179"/>
        <v>97015.734272130212</v>
      </c>
      <c r="Q907" s="87">
        <f t="shared" si="173"/>
        <v>1.0746074183673722</v>
      </c>
      <c r="R907" s="5">
        <f>Nd离子浓度!M916</f>
        <v>0.14838973619970805</v>
      </c>
      <c r="S907" s="5">
        <f>过饱和度!N905</f>
        <v>7.2363876137156599E+25</v>
      </c>
      <c r="T907" s="5">
        <f t="shared" si="180"/>
        <v>89713.137094881458</v>
      </c>
      <c r="U907" s="5">
        <f t="shared" si="181"/>
        <v>96834.791159082582</v>
      </c>
      <c r="V907" s="5">
        <f t="shared" si="174"/>
        <v>104059.38493560537</v>
      </c>
      <c r="W907" s="87">
        <f t="shared" si="175"/>
        <v>1.1599124532402783</v>
      </c>
      <c r="X907" s="5">
        <f>'In离子浓度 '!M916</f>
        <v>3.3952412691036729E-2</v>
      </c>
      <c r="Y907" s="85">
        <f>过饱和度!Q905</f>
        <v>8.9687685971213796E+77</v>
      </c>
      <c r="Z907" s="85">
        <f t="shared" si="171"/>
        <v>98812.513821889763</v>
      </c>
    </row>
    <row r="908" spans="6:26" x14ac:dyDescent="0.25">
      <c r="F908" s="5">
        <f>过饱和度!D906</f>
        <v>52.766848053048534</v>
      </c>
      <c r="H908" s="5">
        <f>过饱和度!H906</f>
        <v>1.3965963445940902E+16</v>
      </c>
      <c r="I908" s="5">
        <f t="shared" si="176"/>
        <v>75692.914784730863</v>
      </c>
      <c r="J908" s="5">
        <f t="shared" si="177"/>
        <v>92079.830761596997</v>
      </c>
      <c r="K908" s="5">
        <f t="shared" si="172"/>
        <v>106792.9217050571</v>
      </c>
      <c r="M908" s="5">
        <f>Gd离子浓度!M917</f>
        <v>5.1136082082507743E-2</v>
      </c>
      <c r="N908" s="5">
        <f>过饱和度!K906</f>
        <v>4.5075681739168252E+26</v>
      </c>
      <c r="O908" s="5">
        <f t="shared" si="178"/>
        <v>90286.83184477975</v>
      </c>
      <c r="P908" s="5">
        <f t="shared" si="179"/>
        <v>97017.85718264211</v>
      </c>
      <c r="Q908" s="87">
        <f t="shared" si="173"/>
        <v>1.0745515730293236</v>
      </c>
      <c r="R908" s="5">
        <f>Nd离子浓度!M917</f>
        <v>0.14921435685557916</v>
      </c>
      <c r="S908" s="5">
        <f>过饱和度!N906</f>
        <v>7.3985734827074429E+25</v>
      </c>
      <c r="T908" s="5">
        <f t="shared" si="180"/>
        <v>89720.383721533697</v>
      </c>
      <c r="U908" s="5">
        <f t="shared" si="181"/>
        <v>96837.108687904576</v>
      </c>
      <c r="V908" s="5">
        <f t="shared" si="174"/>
        <v>104056.46746819944</v>
      </c>
      <c r="W908" s="87">
        <f t="shared" si="175"/>
        <v>1.1597862509277805</v>
      </c>
      <c r="X908" s="5">
        <f>'In离子浓度 '!M917</f>
        <v>3.3952412166900502E-2</v>
      </c>
      <c r="Y908" s="85">
        <f>过饱和度!Q906</f>
        <v>9.271962112260438E+77</v>
      </c>
      <c r="Z908" s="85">
        <f t="shared" si="171"/>
        <v>98812.950984388852</v>
      </c>
    </row>
    <row r="909" spans="6:26" x14ac:dyDescent="0.25">
      <c r="F909" s="5">
        <f>过饱和度!D907</f>
        <v>53.05998959730664</v>
      </c>
      <c r="H909" s="5">
        <f>过饱和度!H907</f>
        <v>1.3965407623859024E+16</v>
      </c>
      <c r="I909" s="5">
        <f t="shared" si="176"/>
        <v>75692.869650456021</v>
      </c>
      <c r="J909" s="5">
        <f t="shared" si="177"/>
        <v>92079.814493300975</v>
      </c>
      <c r="K909" s="5">
        <f t="shared" si="172"/>
        <v>106792.92399007098</v>
      </c>
      <c r="M909" s="5">
        <f>Gd离子浓度!M918</f>
        <v>5.1135715087005019E-2</v>
      </c>
      <c r="N909" s="5">
        <f>过饱和度!K907</f>
        <v>4.5073764891089998E+26</v>
      </c>
      <c r="O909" s="5">
        <f t="shared" si="178"/>
        <v>90286.819060033784</v>
      </c>
      <c r="P909" s="5">
        <f t="shared" si="179"/>
        <v>97017.853112162236</v>
      </c>
      <c r="Q909" s="87">
        <f t="shared" si="173"/>
        <v>1.0745516801035246</v>
      </c>
      <c r="R909" s="5">
        <f>Nd离子浓度!M918</f>
        <v>0.14921390105553345</v>
      </c>
      <c r="S909" s="5">
        <f>过饱和度!N907</f>
        <v>7.3982893547280505E+25</v>
      </c>
      <c r="T909" s="5">
        <f t="shared" si="180"/>
        <v>89720.371172320709</v>
      </c>
      <c r="U909" s="5">
        <f t="shared" si="181"/>
        <v>96837.104674680333</v>
      </c>
      <c r="V909" s="5">
        <f t="shared" si="174"/>
        <v>104056.47352453863</v>
      </c>
      <c r="W909" s="87">
        <f t="shared" si="175"/>
        <v>1.1597864806497891</v>
      </c>
      <c r="X909" s="5">
        <f>'In离子浓度 '!M918</f>
        <v>3.414098611776574E-2</v>
      </c>
      <c r="Y909" s="85">
        <f>过饱和度!Q907</f>
        <v>9.3745795264585382E+77</v>
      </c>
      <c r="Z909" s="85">
        <f t="shared" si="171"/>
        <v>98813.095659246857</v>
      </c>
    </row>
    <row r="910" spans="6:26" x14ac:dyDescent="0.25">
      <c r="F910" s="5">
        <f>过饱和度!D908</f>
        <v>53.059997084118606</v>
      </c>
      <c r="H910" s="5">
        <f>过饱和度!H908</f>
        <v>1.4198305563384122E+16</v>
      </c>
      <c r="I910" s="5">
        <f t="shared" si="176"/>
        <v>75711.615846389148</v>
      </c>
      <c r="J910" s="5">
        <f t="shared" si="177"/>
        <v>92086.570825564762</v>
      </c>
      <c r="K910" s="5">
        <f t="shared" si="172"/>
        <v>106789.21619153938</v>
      </c>
      <c r="M910" s="5">
        <f>Gd离子浓度!M919</f>
        <v>5.1418421643891439E-2</v>
      </c>
      <c r="N910" s="5">
        <f>过饱和度!K908</f>
        <v>4.6078460897679415E+26</v>
      </c>
      <c r="O910" s="5">
        <f t="shared" si="178"/>
        <v>90293.443281791377</v>
      </c>
      <c r="P910" s="5">
        <f t="shared" si="179"/>
        <v>97019.962115088012</v>
      </c>
      <c r="Q910" s="87">
        <f t="shared" si="173"/>
        <v>1.0744962046945563</v>
      </c>
      <c r="R910" s="5">
        <f>Nd离子浓度!M919</f>
        <v>0.15003852169868162</v>
      </c>
      <c r="S910" s="5">
        <f>过饱和度!N908</f>
        <v>7.5631815660439656E+25</v>
      </c>
      <c r="T910" s="5">
        <f t="shared" si="180"/>
        <v>89727.570506955017</v>
      </c>
      <c r="U910" s="5">
        <f t="shared" si="181"/>
        <v>96839.406948933436</v>
      </c>
      <c r="V910" s="5">
        <f t="shared" si="174"/>
        <v>104053.57523150062</v>
      </c>
      <c r="W910" s="87">
        <f t="shared" si="175"/>
        <v>1.1596611235945049</v>
      </c>
      <c r="X910" s="5">
        <f>'In离子浓度 '!M919</f>
        <v>3.4140985590718438E-2</v>
      </c>
      <c r="Y910" s="85">
        <f>过饱和度!Q908</f>
        <v>9.6897199998410253E+77</v>
      </c>
      <c r="Z910" s="85">
        <f t="shared" si="171"/>
        <v>98813.530099619631</v>
      </c>
    </row>
    <row r="911" spans="6:26" x14ac:dyDescent="0.25">
      <c r="F911" s="5">
        <f>过饱和度!D909</f>
        <v>53.353138628376712</v>
      </c>
      <c r="H911" s="5">
        <f>过饱和度!H909</f>
        <v>1.4197738866411236E+16</v>
      </c>
      <c r="I911" s="5">
        <f t="shared" si="176"/>
        <v>75711.570631118608</v>
      </c>
      <c r="J911" s="5">
        <f t="shared" si="177"/>
        <v>92086.554530907379</v>
      </c>
      <c r="K911" s="5">
        <f t="shared" si="172"/>
        <v>106789.21851422694</v>
      </c>
      <c r="M911" s="5">
        <f>Gd离子浓度!M920</f>
        <v>5.1418052622082711E-2</v>
      </c>
      <c r="N911" s="5">
        <f>过饱和度!K909</f>
        <v>4.6076493480890875E+26</v>
      </c>
      <c r="O911" s="5">
        <f t="shared" si="178"/>
        <v>90293.430458191739</v>
      </c>
      <c r="P911" s="5">
        <f t="shared" si="179"/>
        <v>97019.958032448063</v>
      </c>
      <c r="Q911" s="87">
        <f t="shared" si="173"/>
        <v>1.0744963120807651</v>
      </c>
      <c r="R911" s="5">
        <f>Nd离子浓度!M920</f>
        <v>0.15003806338108749</v>
      </c>
      <c r="S911" s="5">
        <f>过饱和度!N909</f>
        <v>7.5628898157473286E+25</v>
      </c>
      <c r="T911" s="5">
        <f t="shared" si="180"/>
        <v>89727.557914486781</v>
      </c>
      <c r="U911" s="5">
        <f t="shared" si="181"/>
        <v>96839.402922103196</v>
      </c>
      <c r="V911" s="5">
        <f t="shared" si="174"/>
        <v>104053.58130390315</v>
      </c>
      <c r="W911" s="87">
        <f t="shared" si="175"/>
        <v>1.1596613540186786</v>
      </c>
      <c r="X911" s="5">
        <f>'In离子浓度 '!M920</f>
        <v>3.4329558965554834E-2</v>
      </c>
      <c r="Y911" s="85">
        <f>过饱和度!Q909</f>
        <v>9.7963594922479816E+77</v>
      </c>
      <c r="Z911" s="85">
        <f t="shared" si="171"/>
        <v>98813.673862519252</v>
      </c>
    </row>
    <row r="912" spans="6:26" x14ac:dyDescent="0.25">
      <c r="F912" s="5">
        <f>过饱和度!D910</f>
        <v>53.353146115188679</v>
      </c>
      <c r="H912" s="5">
        <f>过饱和度!H910</f>
        <v>1.4433205569176536E+16</v>
      </c>
      <c r="I912" s="5">
        <f t="shared" si="176"/>
        <v>75730.194145909525</v>
      </c>
      <c r="J912" s="5">
        <f t="shared" si="177"/>
        <v>92093.265484805277</v>
      </c>
      <c r="K912" s="5">
        <f t="shared" si="172"/>
        <v>106785.53329863654</v>
      </c>
      <c r="M912" s="5">
        <f>Gd离子浓度!M921</f>
        <v>5.1700759168728863E-2</v>
      </c>
      <c r="N912" s="5">
        <f>过饱和度!K910</f>
        <v>4.7097859944095804E+26</v>
      </c>
      <c r="O912" s="5">
        <f t="shared" si="178"/>
        <v>90300.011861886203</v>
      </c>
      <c r="P912" s="5">
        <f t="shared" si="179"/>
        <v>97022.053295453632</v>
      </c>
      <c r="Q912" s="87">
        <f t="shared" si="173"/>
        <v>1.0744412021102365</v>
      </c>
      <c r="R912" s="5">
        <f>Nd离子浓度!M921</f>
        <v>0.15086268401151273</v>
      </c>
      <c r="S912" s="5">
        <f>过饱和度!N910</f>
        <v>7.7305182614175493E+25</v>
      </c>
      <c r="T912" s="5">
        <f t="shared" si="180"/>
        <v>89734.710525752977</v>
      </c>
      <c r="U912" s="5">
        <f t="shared" si="181"/>
        <v>96841.690126197878</v>
      </c>
      <c r="V912" s="5">
        <f t="shared" si="174"/>
        <v>104050.70195357908</v>
      </c>
      <c r="W912" s="87">
        <f t="shared" si="175"/>
        <v>1.159536831889791</v>
      </c>
      <c r="X912" s="5">
        <f>'In离子浓度 '!M921</f>
        <v>3.4329558435596465E-2</v>
      </c>
      <c r="Y912" s="85">
        <f>过饱和度!Q910</f>
        <v>1.012384796634763E+78</v>
      </c>
      <c r="Z912" s="85">
        <f t="shared" ref="Z912:Z947" si="182">$D$6*EXP(-16*3.1415*$D$3^3*$D$4^2/(3*$D$2^3*$D$5^3*(LN($Y912)^2)))</f>
        <v>98814.105612640429</v>
      </c>
    </row>
    <row r="913" spans="6:26" x14ac:dyDescent="0.25">
      <c r="F913" s="5">
        <f>过饱和度!D911</f>
        <v>53.646287659446784</v>
      </c>
      <c r="H913" s="5">
        <f>过饱和度!H911</f>
        <v>1.4432627859731614E+16</v>
      </c>
      <c r="I913" s="5">
        <f t="shared" si="176"/>
        <v>75730.148851008722</v>
      </c>
      <c r="J913" s="5">
        <f t="shared" si="177"/>
        <v>92093.249164268826</v>
      </c>
      <c r="K913" s="5">
        <f t="shared" si="172"/>
        <v>106785.53565853163</v>
      </c>
      <c r="M913" s="5">
        <f>Gd离子浓度!M922</f>
        <v>5.1700388120628771E-2</v>
      </c>
      <c r="N913" s="5">
        <f>过饱和度!K911</f>
        <v>4.7095840989704287E+26</v>
      </c>
      <c r="O913" s="5">
        <f t="shared" si="178"/>
        <v>90299.999000012933</v>
      </c>
      <c r="P913" s="5">
        <f t="shared" si="179"/>
        <v>97022.049200838141</v>
      </c>
      <c r="Q913" s="87">
        <f t="shared" si="173"/>
        <v>1.0744413098036052</v>
      </c>
      <c r="R913" s="5">
        <f>Nd离子浓度!M922</f>
        <v>0.15086222317637785</v>
      </c>
      <c r="S913" s="5">
        <f>过饱和度!N911</f>
        <v>7.7302187409857857E+25</v>
      </c>
      <c r="T913" s="5">
        <f t="shared" si="180"/>
        <v>89734.697890669355</v>
      </c>
      <c r="U913" s="5">
        <f t="shared" si="181"/>
        <v>96841.686085966299</v>
      </c>
      <c r="V913" s="5">
        <f t="shared" si="174"/>
        <v>104050.70804179519</v>
      </c>
      <c r="W913" s="87">
        <f t="shared" si="175"/>
        <v>1.1595370630050834</v>
      </c>
      <c r="X913" s="5">
        <f>'In离子浓度 '!M922</f>
        <v>3.4518131234405766E-2</v>
      </c>
      <c r="Y913" s="85">
        <f>过饱和度!Q911</f>
        <v>1.0234643743318007E+78</v>
      </c>
      <c r="Z913" s="85">
        <f t="shared" si="182"/>
        <v>98814.248474263935</v>
      </c>
    </row>
    <row r="914" spans="6:26" x14ac:dyDescent="0.25">
      <c r="F914" s="5">
        <f>过饱和度!D912</f>
        <v>53.646295146258751</v>
      </c>
      <c r="H914" s="5">
        <f>过饱和度!H912</f>
        <v>1.4670677361415328E+16</v>
      </c>
      <c r="I914" s="5">
        <f t="shared" si="176"/>
        <v>75748.651157397137</v>
      </c>
      <c r="J914" s="5">
        <f t="shared" si="177"/>
        <v>92099.915293769474</v>
      </c>
      <c r="K914" s="5">
        <f t="shared" si="172"/>
        <v>106781.87276720679</v>
      </c>
      <c r="M914" s="5">
        <f>Gd离子浓度!M923</f>
        <v>5.1983094657034719E-2</v>
      </c>
      <c r="N914" s="5">
        <f>过饱和度!K912</f>
        <v>4.8134060985358238E+26</v>
      </c>
      <c r="O914" s="5">
        <f t="shared" si="178"/>
        <v>90306.538096512551</v>
      </c>
      <c r="P914" s="5">
        <f t="shared" si="179"/>
        <v>97024.130888660351</v>
      </c>
      <c r="Q914" s="87">
        <f t="shared" si="173"/>
        <v>1.0743865608597305</v>
      </c>
      <c r="R914" s="5">
        <f>Nd离子浓度!M923</f>
        <v>0.15168684379408026</v>
      </c>
      <c r="S914" s="5">
        <f>过饱和度!N912</f>
        <v>7.9006134761561295E+25</v>
      </c>
      <c r="T914" s="5">
        <f t="shared" si="180"/>
        <v>89741.804337303314</v>
      </c>
      <c r="U914" s="5">
        <f t="shared" si="181"/>
        <v>96843.958401085038</v>
      </c>
      <c r="V914" s="5">
        <f t="shared" si="174"/>
        <v>104047.84740658457</v>
      </c>
      <c r="W914" s="87">
        <f t="shared" si="175"/>
        <v>1.1594133656541001</v>
      </c>
      <c r="X914" s="5">
        <f>'In离子浓度 '!M923</f>
        <v>3.4518130701536337E-2</v>
      </c>
      <c r="Y914" s="85">
        <f>过饱和度!Q912</f>
        <v>1.0574892407719076E+78</v>
      </c>
      <c r="Z914" s="85">
        <f t="shared" si="182"/>
        <v>98814.677565462931</v>
      </c>
    </row>
    <row r="915" spans="6:26" x14ac:dyDescent="0.25">
      <c r="F915" s="5">
        <f>过饱和度!D913</f>
        <v>53.939436690516857</v>
      </c>
      <c r="H915" s="5">
        <f>过饱和度!H913</f>
        <v>1.4670088501072576E+16</v>
      </c>
      <c r="I915" s="5">
        <f t="shared" si="176"/>
        <v>75748.605784205021</v>
      </c>
      <c r="J915" s="5">
        <f t="shared" si="177"/>
        <v>92099.898947826659</v>
      </c>
      <c r="K915" s="5">
        <f t="shared" si="172"/>
        <v>106781.87516385133</v>
      </c>
      <c r="M915" s="5">
        <f>Gd离子浓度!M924</f>
        <v>5.1982721582657869E-2</v>
      </c>
      <c r="N915" s="5">
        <f>过饱和度!K913</f>
        <v>4.8131989512425601E+26</v>
      </c>
      <c r="O915" s="5">
        <f t="shared" si="178"/>
        <v>90306.525196934876</v>
      </c>
      <c r="P915" s="5">
        <f t="shared" si="179"/>
        <v>97024.126782250401</v>
      </c>
      <c r="Q915" s="87">
        <f t="shared" si="173"/>
        <v>1.0743866688555028</v>
      </c>
      <c r="R915" s="5">
        <f>Nd离子浓度!M924</f>
        <v>0.15168638044141242</v>
      </c>
      <c r="S915" s="5">
        <f>过饱和度!N913</f>
        <v>7.9003060359165654E+25</v>
      </c>
      <c r="T915" s="5">
        <f t="shared" si="180"/>
        <v>89741.791660232266</v>
      </c>
      <c r="U915" s="5">
        <f t="shared" si="181"/>
        <v>96843.954347652922</v>
      </c>
      <c r="V915" s="5">
        <f t="shared" si="174"/>
        <v>104047.85351036921</v>
      </c>
      <c r="W915" s="87">
        <f t="shared" si="175"/>
        <v>1.159413597449676</v>
      </c>
      <c r="X915" s="5">
        <f>'In离子浓度 '!M924</f>
        <v>3.4706702924320321E-2</v>
      </c>
      <c r="Y915" s="85">
        <f>过饱和度!Q913</f>
        <v>1.0689982379370112E+78</v>
      </c>
      <c r="Z915" s="85">
        <f t="shared" si="182"/>
        <v>98814.81953630982</v>
      </c>
    </row>
    <row r="916" spans="6:26" x14ac:dyDescent="0.25">
      <c r="F916" s="5">
        <f>过饱和度!D914</f>
        <v>53.939444177328824</v>
      </c>
      <c r="H916" s="5">
        <f>过饱和度!H914</f>
        <v>1.4910734836490082E+16</v>
      </c>
      <c r="I916" s="5">
        <f t="shared" si="176"/>
        <v>75766.988329337415</v>
      </c>
      <c r="J916" s="5">
        <f t="shared" si="177"/>
        <v>92106.520797147736</v>
      </c>
      <c r="K916" s="5">
        <f t="shared" si="172"/>
        <v>106778.23434245169</v>
      </c>
      <c r="M916" s="5">
        <f>Gd离子浓度!M925</f>
        <v>5.2265428108823696E-2</v>
      </c>
      <c r="N916" s="5">
        <f>过饱和度!K914</f>
        <v>4.9187247109274774E+26</v>
      </c>
      <c r="O916" s="5">
        <f t="shared" si="178"/>
        <v>90313.022488264163</v>
      </c>
      <c r="P916" s="5">
        <f t="shared" si="179"/>
        <v>97026.195056763914</v>
      </c>
      <c r="Q916" s="87">
        <f t="shared" si="173"/>
        <v>1.0743322766035441</v>
      </c>
      <c r="R916" s="5">
        <f>Nd离子浓度!M925</f>
        <v>0.15251100104639198</v>
      </c>
      <c r="S916" s="5">
        <f>过饱和度!N914</f>
        <v>8.073497278831198E+25</v>
      </c>
      <c r="T916" s="5">
        <f t="shared" si="180"/>
        <v>89748.852491281694</v>
      </c>
      <c r="U916" s="5">
        <f t="shared" si="181"/>
        <v>96846.211951824022</v>
      </c>
      <c r="V916" s="5">
        <f t="shared" si="174"/>
        <v>104045.01136663246</v>
      </c>
      <c r="W916" s="87">
        <f t="shared" si="175"/>
        <v>1.1592907149062381</v>
      </c>
      <c r="X916" s="5">
        <f>'In离子浓度 '!M925</f>
        <v>3.4706702388539838E-2</v>
      </c>
      <c r="Y916" s="85">
        <f>过饱和度!Q914</f>
        <v>1.1043414816909364E+78</v>
      </c>
      <c r="Z916" s="85">
        <f t="shared" si="182"/>
        <v>98815.245999382852</v>
      </c>
    </row>
    <row r="917" spans="6:26" x14ac:dyDescent="0.25">
      <c r="F917" s="5">
        <f>过饱和度!D915</f>
        <v>54.232585721586929</v>
      </c>
      <c r="H917" s="5">
        <f>过饱和度!H915</f>
        <v>1.4910134685979062E+16</v>
      </c>
      <c r="I917" s="5">
        <f t="shared" si="176"/>
        <v>75766.942879167182</v>
      </c>
      <c r="J917" s="5">
        <f t="shared" si="177"/>
        <v>92106.504426261832</v>
      </c>
      <c r="K917" s="5">
        <f t="shared" si="172"/>
        <v>106778.23677539546</v>
      </c>
      <c r="M917" s="5">
        <f>Gd离子浓度!M926</f>
        <v>5.2265053008184716E-2</v>
      </c>
      <c r="N917" s="5">
        <f>过饱和度!K915</f>
        <v>4.9185122124744826E+26</v>
      </c>
      <c r="O917" s="5">
        <f t="shared" si="178"/>
        <v>90313.009551540687</v>
      </c>
      <c r="P917" s="5">
        <f t="shared" si="179"/>
        <v>97026.190938737156</v>
      </c>
      <c r="Q917" s="87">
        <f t="shared" si="173"/>
        <v>1.0743323848970543</v>
      </c>
      <c r="R917" s="5">
        <f>Nd离子浓度!M926</f>
        <v>0.15251053517619884</v>
      </c>
      <c r="S917" s="5">
        <f>过饱和度!N915</f>
        <v>8.0731817672450633E+25</v>
      </c>
      <c r="T917" s="5">
        <f t="shared" si="180"/>
        <v>89748.839772839478</v>
      </c>
      <c r="U917" s="5">
        <f t="shared" si="181"/>
        <v>96846.207885388416</v>
      </c>
      <c r="V917" s="5">
        <f t="shared" si="174"/>
        <v>104045.01748574524</v>
      </c>
      <c r="W917" s="87">
        <f t="shared" si="175"/>
        <v>1.1592909473714688</v>
      </c>
      <c r="X917" s="5">
        <f>'In离子浓度 '!M926</f>
        <v>3.4895274035300267E-2</v>
      </c>
      <c r="Y917" s="85">
        <f>过饱和度!Q915</f>
        <v>1.1162940678159326E+78</v>
      </c>
      <c r="Z917" s="85">
        <f t="shared" si="182"/>
        <v>98815.387089773998</v>
      </c>
    </row>
    <row r="918" spans="6:26" x14ac:dyDescent="0.25">
      <c r="F918" s="5">
        <f>过饱和度!D916</f>
        <v>54.232593208398896</v>
      </c>
      <c r="H918" s="5">
        <f>过饱和度!H916</f>
        <v>1.5153391889082934E+16</v>
      </c>
      <c r="I918" s="5">
        <f t="shared" si="176"/>
        <v>75785.20708517739</v>
      </c>
      <c r="J918" s="5">
        <f t="shared" si="177"/>
        <v>92113.082530093729</v>
      </c>
      <c r="K918" s="5">
        <f t="shared" si="172"/>
        <v>106774.61777382041</v>
      </c>
      <c r="M918" s="5">
        <f>Gd离子浓度!M927</f>
        <v>5.2547759524110477E-2</v>
      </c>
      <c r="N918" s="5">
        <f>过饱和度!K916</f>
        <v>5.0257602384336217E+26</v>
      </c>
      <c r="O918" s="5">
        <f t="shared" si="178"/>
        <v>90319.465531080437</v>
      </c>
      <c r="P918" s="5">
        <f t="shared" si="179"/>
        <v>97028.245959019318</v>
      </c>
      <c r="Q918" s="87">
        <f t="shared" si="173"/>
        <v>1.0742783450775655</v>
      </c>
      <c r="R918" s="5">
        <f>Nd离子浓度!M927</f>
        <v>0.15333515576845563</v>
      </c>
      <c r="S918" s="5">
        <f>过饱和度!N916</f>
        <v>8.2491998992291677E+25</v>
      </c>
      <c r="T918" s="5">
        <f t="shared" si="180"/>
        <v>89755.85552788341</v>
      </c>
      <c r="U918" s="5">
        <f t="shared" si="181"/>
        <v>96848.450953557636</v>
      </c>
      <c r="V918" s="5">
        <f t="shared" si="174"/>
        <v>104042.19361371367</v>
      </c>
      <c r="W918" s="87">
        <f t="shared" si="175"/>
        <v>1.1591688698392728</v>
      </c>
      <c r="X918" s="5">
        <f>'In离子浓度 '!M927</f>
        <v>3.4895273496608745E-2</v>
      </c>
      <c r="Y918" s="85">
        <f>过饱和度!Q916</f>
        <v>1.1529992115109992E+78</v>
      </c>
      <c r="Z918" s="85">
        <f t="shared" si="182"/>
        <v>98815.81095499605</v>
      </c>
    </row>
    <row r="919" spans="6:26" x14ac:dyDescent="0.25">
      <c r="F919" s="5">
        <f>过饱和度!D917</f>
        <v>54.525734752657002</v>
      </c>
      <c r="H919" s="5">
        <f>过饱和度!H917</f>
        <v>1.5152780308288648E+16</v>
      </c>
      <c r="I919" s="5">
        <f t="shared" si="176"/>
        <v>75785.161559317043</v>
      </c>
      <c r="J919" s="5">
        <f t="shared" si="177"/>
        <v>92113.066134718858</v>
      </c>
      <c r="K919" s="5">
        <f t="shared" si="172"/>
        <v>106774.62024262101</v>
      </c>
      <c r="M919" s="5">
        <f>Gd离子浓度!M928</f>
        <v>5.2547382397223973E-2</v>
      </c>
      <c r="N919" s="5">
        <f>过饱和度!K917</f>
        <v>5.0255422882962104E+26</v>
      </c>
      <c r="O919" s="5">
        <f t="shared" si="178"/>
        <v>90319.452557759432</v>
      </c>
      <c r="P919" s="5">
        <f t="shared" si="179"/>
        <v>97028.241829550127</v>
      </c>
      <c r="Q919" s="87">
        <f t="shared" si="173"/>
        <v>1.074278453664236</v>
      </c>
      <c r="R919" s="5">
        <f>Nd离子浓度!M928</f>
        <v>0.15333468738074496</v>
      </c>
      <c r="S919" s="5">
        <f>过饱和度!N917</f>
        <v>8.2488761628803594E+25</v>
      </c>
      <c r="T919" s="5">
        <f t="shared" si="180"/>
        <v>89755.842768674949</v>
      </c>
      <c r="U919" s="5">
        <f t="shared" si="181"/>
        <v>96848.446874311936</v>
      </c>
      <c r="V919" s="5">
        <f t="shared" si="174"/>
        <v>104042.19974791874</v>
      </c>
      <c r="W919" s="87">
        <f t="shared" si="175"/>
        <v>1.1591691029637323</v>
      </c>
      <c r="X919" s="5">
        <f>'In离子浓度 '!M928</f>
        <v>3.5083844567347401E-2</v>
      </c>
      <c r="Y919" s="85">
        <f>过饱和度!Q917</f>
        <v>1.1654099428029881E+78</v>
      </c>
      <c r="Z919" s="85">
        <f t="shared" si="182"/>
        <v>98815.951175077658</v>
      </c>
    </row>
    <row r="920" spans="6:26" x14ac:dyDescent="0.25">
      <c r="F920" s="5">
        <f>过饱和度!D918</f>
        <v>54.525742239468968</v>
      </c>
      <c r="H920" s="5">
        <f>过饱和度!H918</f>
        <v>1.5398662412168716E+16</v>
      </c>
      <c r="I920" s="5">
        <f t="shared" si="176"/>
        <v>75803.308823890708</v>
      </c>
      <c r="J920" s="5">
        <f t="shared" si="177"/>
        <v>92119.601018441885</v>
      </c>
      <c r="K920" s="5">
        <f t="shared" si="172"/>
        <v>106771.02281491699</v>
      </c>
      <c r="M920" s="5">
        <f>Gd离子浓度!M929</f>
        <v>5.2830088902909751E-2</v>
      </c>
      <c r="N920" s="5">
        <f>过饱和度!K918</f>
        <v>5.1345311859532108E+26</v>
      </c>
      <c r="O920" s="5">
        <f t="shared" si="178"/>
        <v>90325.867710441249</v>
      </c>
      <c r="P920" s="5">
        <f t="shared" si="179"/>
        <v>97030.283751944124</v>
      </c>
      <c r="Q920" s="87">
        <f t="shared" si="173"/>
        <v>1.0742247620913568</v>
      </c>
      <c r="R920" s="5">
        <f>Nd离子浓度!M929</f>
        <v>0.15415930796027899</v>
      </c>
      <c r="S920" s="5">
        <f>过饱和度!N918</f>
        <v>8.4277517283228475E+25</v>
      </c>
      <c r="T920" s="5">
        <f t="shared" si="180"/>
        <v>89762.813978037069</v>
      </c>
      <c r="U920" s="5">
        <f t="shared" si="181"/>
        <v>96850.675578412222</v>
      </c>
      <c r="V920" s="5">
        <f t="shared" si="174"/>
        <v>104039.39393160705</v>
      </c>
      <c r="W920" s="87">
        <f t="shared" si="175"/>
        <v>1.1590478208165704</v>
      </c>
      <c r="X920" s="5">
        <f>'In离子浓度 '!M929</f>
        <v>3.508384402574484E-2</v>
      </c>
      <c r="Y920" s="85">
        <f>过饱和度!Q918</f>
        <v>1.2035216988371527E+78</v>
      </c>
      <c r="Z920" s="85">
        <f t="shared" si="182"/>
        <v>98816.372472214047</v>
      </c>
    </row>
    <row r="921" spans="6:26" x14ac:dyDescent="0.25">
      <c r="F921" s="5">
        <f>过饱和度!D919</f>
        <v>54.818883783727074</v>
      </c>
      <c r="H921" s="5">
        <f>过饱和度!H919</f>
        <v>1.5398039260131716E+16</v>
      </c>
      <c r="I921" s="5">
        <f t="shared" si="176"/>
        <v>75803.263223603659</v>
      </c>
      <c r="J921" s="5">
        <f t="shared" si="177"/>
        <v>92119.584599023234</v>
      </c>
      <c r="K921" s="5">
        <f t="shared" si="172"/>
        <v>106771.0253191394</v>
      </c>
      <c r="M921" s="5">
        <f>Gd离子浓度!M930</f>
        <v>5.282970974979033E-2</v>
      </c>
      <c r="N921" s="5">
        <f>过饱和度!K919</f>
        <v>5.1343076823803718E+26</v>
      </c>
      <c r="O921" s="5">
        <f t="shared" si="178"/>
        <v>90325.854701060933</v>
      </c>
      <c r="P921" s="5">
        <f t="shared" si="179"/>
        <v>97030.279611203616</v>
      </c>
      <c r="Q921" s="87">
        <f t="shared" si="173"/>
        <v>1.0742248709666948</v>
      </c>
      <c r="R921" s="5">
        <f>Nd离子浓度!M930</f>
        <v>0.15415883705505851</v>
      </c>
      <c r="S921" s="5">
        <f>过饱和度!N919</f>
        <v>8.4274196119066435E+25</v>
      </c>
      <c r="T921" s="5">
        <f t="shared" si="180"/>
        <v>89762.801178656111</v>
      </c>
      <c r="U921" s="5">
        <f t="shared" si="181"/>
        <v>96850.671486546198</v>
      </c>
      <c r="V921" s="5">
        <f t="shared" si="174"/>
        <v>104039.40008067284</v>
      </c>
      <c r="W921" s="87">
        <f t="shared" si="175"/>
        <v>1.1590480545900281</v>
      </c>
      <c r="X921" s="5">
        <f>'In离子浓度 '!M930</f>
        <v>3.527241452046348E-2</v>
      </c>
      <c r="Y921" s="85">
        <f>过饱和度!Q919</f>
        <v>1.2164055265863833E+78</v>
      </c>
      <c r="Z921" s="85">
        <f t="shared" si="182"/>
        <v>98816.511831961514</v>
      </c>
    </row>
    <row r="922" spans="6:26" x14ac:dyDescent="0.25">
      <c r="F922" s="5">
        <f>过饱和度!D920</f>
        <v>54.818891270539041</v>
      </c>
      <c r="H922" s="5">
        <f>过饱和度!H920</f>
        <v>1.5646560297015088E+16</v>
      </c>
      <c r="I922" s="5">
        <f t="shared" si="176"/>
        <v>75821.294920526896</v>
      </c>
      <c r="J922" s="5">
        <f t="shared" si="177"/>
        <v>92126.076778918767</v>
      </c>
      <c r="K922" s="5">
        <f t="shared" si="172"/>
        <v>106767.44922340949</v>
      </c>
      <c r="M922" s="5">
        <f>Gd离子浓度!M931</f>
        <v>5.3112416245236195E-2</v>
      </c>
      <c r="N922" s="5">
        <f>过饱和度!K920</f>
        <v>5.2450561564166412E+26</v>
      </c>
      <c r="O922" s="5">
        <f t="shared" si="178"/>
        <v>90332.229503556344</v>
      </c>
      <c r="P922" s="5">
        <f t="shared" si="179"/>
        <v>97032.3085893799</v>
      </c>
      <c r="Q922" s="87">
        <f t="shared" si="173"/>
        <v>1.0741715235264926</v>
      </c>
      <c r="R922" s="5">
        <f>Nd离子浓度!M931</f>
        <v>0.1549834576218698</v>
      </c>
      <c r="S922" s="5">
        <f>过饱和度!N920</f>
        <v>8.6091833182428556E+25</v>
      </c>
      <c r="T922" s="5">
        <f t="shared" si="180"/>
        <v>89769.728363612288</v>
      </c>
      <c r="U922" s="5">
        <f t="shared" si="181"/>
        <v>96852.885995565404</v>
      </c>
      <c r="V922" s="5">
        <f t="shared" si="174"/>
        <v>104036.61210779419</v>
      </c>
      <c r="W922" s="87">
        <f t="shared" si="175"/>
        <v>1.1589275583679377</v>
      </c>
      <c r="X922" s="5">
        <f>'In离子浓度 '!M931</f>
        <v>3.5272413975949893E-2</v>
      </c>
      <c r="Y922" s="85">
        <f>过饱和度!Q920</f>
        <v>1.2559698229681897E+78</v>
      </c>
      <c r="Z922" s="85">
        <f t="shared" si="182"/>
        <v>98816.930590279138</v>
      </c>
    </row>
    <row r="923" spans="6:26" x14ac:dyDescent="0.25">
      <c r="F923" s="5">
        <f>过饱和度!D921</f>
        <v>55.112032814797146</v>
      </c>
      <c r="H923" s="5">
        <f>过饱和度!H921</f>
        <v>1.5645925431931602E+16</v>
      </c>
      <c r="I923" s="5">
        <f t="shared" si="176"/>
        <v>75821.249247052547</v>
      </c>
      <c r="J923" s="5">
        <f t="shared" si="177"/>
        <v>92126.060335892762</v>
      </c>
      <c r="K923" s="5">
        <f t="shared" si="172"/>
        <v>106767.45176262619</v>
      </c>
      <c r="M923" s="5">
        <f>Gd离子浓度!M932</f>
        <v>5.3112035065898483E-2</v>
      </c>
      <c r="N923" s="5">
        <f>过饱和度!K921</f>
        <v>5.2448269964237869E+26</v>
      </c>
      <c r="O923" s="5">
        <f t="shared" si="178"/>
        <v>90332.216458645009</v>
      </c>
      <c r="P923" s="5">
        <f t="shared" si="179"/>
        <v>97032.304437536048</v>
      </c>
      <c r="Q923" s="87">
        <f t="shared" si="173"/>
        <v>1.0741716326860906</v>
      </c>
      <c r="R923" s="5">
        <f>Nd离子浓度!M932</f>
        <v>0.15498298419914727</v>
      </c>
      <c r="S923" s="5">
        <f>过饱和度!N921</f>
        <v>8.6088426645546585E+25</v>
      </c>
      <c r="T923" s="5">
        <f t="shared" si="180"/>
        <v>89769.715524641753</v>
      </c>
      <c r="U923" s="5">
        <f t="shared" si="181"/>
        <v>96852.881891265366</v>
      </c>
      <c r="V923" s="5">
        <f t="shared" si="174"/>
        <v>104036.61827149361</v>
      </c>
      <c r="W923" s="87">
        <f t="shared" si="175"/>
        <v>1.158927792780357</v>
      </c>
      <c r="X923" s="5">
        <f>'In离子浓度 '!M932</f>
        <v>3.54609838946503E-2</v>
      </c>
      <c r="Y923" s="85">
        <f>过饱和度!Q921</f>
        <v>1.2693421020500482E+78</v>
      </c>
      <c r="Z923" s="85">
        <f t="shared" si="182"/>
        <v>98817.069099500877</v>
      </c>
    </row>
    <row r="924" spans="6:26" x14ac:dyDescent="0.25">
      <c r="F924" s="5">
        <f>过饱和度!D922</f>
        <v>55.112040301609113</v>
      </c>
      <c r="H924" s="5">
        <f>过饱和度!H922</f>
        <v>1.589709943318272E+16</v>
      </c>
      <c r="I924" s="5">
        <f t="shared" si="176"/>
        <v>75839.166726745534</v>
      </c>
      <c r="J924" s="5">
        <f t="shared" si="177"/>
        <v>92132.510319348497</v>
      </c>
      <c r="K924" s="5">
        <f t="shared" si="172"/>
        <v>106763.89676094228</v>
      </c>
      <c r="M924" s="5">
        <f>Gd离子浓度!M933</f>
        <v>5.3394741551104526E-2</v>
      </c>
      <c r="N924" s="5">
        <f>过饱和度!K922</f>
        <v>5.3573538507673352E+26</v>
      </c>
      <c r="O924" s="5">
        <f t="shared" si="178"/>
        <v>90338.55137954939</v>
      </c>
      <c r="P924" s="5">
        <f t="shared" si="179"/>
        <v>97034.320622551983</v>
      </c>
      <c r="Q924" s="87">
        <f t="shared" si="173"/>
        <v>1.074118625334946</v>
      </c>
      <c r="R924" s="5">
        <f>Nd离子浓度!M933</f>
        <v>0.15580760475323593</v>
      </c>
      <c r="S924" s="5">
        <f>过饱和度!N922</f>
        <v>8.7935253822490505E+25</v>
      </c>
      <c r="T924" s="5">
        <f t="shared" si="180"/>
        <v>89776.599197621574</v>
      </c>
      <c r="U924" s="5">
        <f t="shared" si="181"/>
        <v>96855.082371312106</v>
      </c>
      <c r="V924" s="5">
        <f t="shared" si="174"/>
        <v>104033.84793337672</v>
      </c>
      <c r="W924" s="87">
        <f t="shared" si="175"/>
        <v>1.1588080731858783</v>
      </c>
      <c r="X924" s="5">
        <f>'In离子浓度 '!M933</f>
        <v>3.5460983347225694E-2</v>
      </c>
      <c r="Y924" s="85">
        <f>过饱和度!Q922</f>
        <v>1.3104061086559605E+78</v>
      </c>
      <c r="Z924" s="85">
        <f t="shared" si="182"/>
        <v>98817.485347779177</v>
      </c>
    </row>
    <row r="925" spans="6:26" x14ac:dyDescent="0.25">
      <c r="F925" s="5">
        <f>过饱和度!D923</f>
        <v>55.405181845867219</v>
      </c>
      <c r="H925" s="5">
        <f>过饱和度!H923</f>
        <v>1.5896452712404708E+16</v>
      </c>
      <c r="I925" s="5">
        <f t="shared" si="176"/>
        <v>75839.120981299842</v>
      </c>
      <c r="J925" s="5">
        <f t="shared" si="177"/>
        <v>92132.493853143023</v>
      </c>
      <c r="K925" s="5">
        <f t="shared" si="172"/>
        <v>106763.89933473285</v>
      </c>
      <c r="M925" s="5">
        <f>Gd离子浓度!M934</f>
        <v>5.339435834556313E-2</v>
      </c>
      <c r="N925" s="5">
        <f>过饱和度!K923</f>
        <v>5.3571189301290274E+26</v>
      </c>
      <c r="O925" s="5">
        <f t="shared" si="178"/>
        <v>90338.538299625754</v>
      </c>
      <c r="P925" s="5">
        <f t="shared" si="179"/>
        <v>97034.31645976966</v>
      </c>
      <c r="Q925" s="87">
        <f t="shared" si="173"/>
        <v>1.0741187347744772</v>
      </c>
      <c r="R925" s="5">
        <f>Nd离子浓度!M934</f>
        <v>0.155807128813019</v>
      </c>
      <c r="S925" s="5">
        <f>过饱和度!N923</f>
        <v>8.7931760321731038E+25</v>
      </c>
      <c r="T925" s="5">
        <f t="shared" si="180"/>
        <v>89776.58631963376</v>
      </c>
      <c r="U925" s="5">
        <f t="shared" si="181"/>
        <v>96855.078254760912</v>
      </c>
      <c r="V925" s="5">
        <f t="shared" si="174"/>
        <v>104033.85411148677</v>
      </c>
      <c r="W925" s="87">
        <f t="shared" si="175"/>
        <v>1.1588083082274092</v>
      </c>
      <c r="X925" s="5">
        <f>'In离子浓度 '!M934</f>
        <v>3.564955268990961E-2</v>
      </c>
      <c r="Y925" s="85">
        <f>过饱和度!Q923</f>
        <v>1.3242826061684485E+78</v>
      </c>
      <c r="Z925" s="85">
        <f t="shared" si="182"/>
        <v>98817.623016120226</v>
      </c>
    </row>
    <row r="926" spans="6:26" x14ac:dyDescent="0.25">
      <c r="F926" s="5">
        <f>过饱和度!D924</f>
        <v>55.405189332679186</v>
      </c>
      <c r="H926" s="5">
        <f>过饱和度!H924</f>
        <v>1.6150293708525372E+16</v>
      </c>
      <c r="I926" s="5">
        <f t="shared" si="176"/>
        <v>75856.925571335581</v>
      </c>
      <c r="J926" s="5">
        <f t="shared" si="177"/>
        <v>92138.902138852573</v>
      </c>
      <c r="K926" s="5">
        <f t="shared" si="172"/>
        <v>106760.36519305008</v>
      </c>
      <c r="M926" s="5">
        <f>Gd离子浓度!M935</f>
        <v>5.3677064820529412E-2</v>
      </c>
      <c r="N926" s="5">
        <f>过饱和度!K924</f>
        <v>5.4714430679433052E+26</v>
      </c>
      <c r="O926" s="5">
        <f t="shared" si="178"/>
        <v>90344.83379963717</v>
      </c>
      <c r="P926" s="5">
        <f t="shared" si="179"/>
        <v>97036.320000127555</v>
      </c>
      <c r="Q926" s="87">
        <f t="shared" si="173"/>
        <v>1.0740660635375174</v>
      </c>
      <c r="R926" s="5">
        <f>Nd离子浓度!M935</f>
        <v>0.15663174935438504</v>
      </c>
      <c r="S926" s="5">
        <f>过饱和度!N924</f>
        <v>8.9808087947019426E+25</v>
      </c>
      <c r="T926" s="5">
        <f t="shared" si="180"/>
        <v>89783.426984416816</v>
      </c>
      <c r="U926" s="5">
        <f t="shared" si="181"/>
        <v>96857.264869128645</v>
      </c>
      <c r="V926" s="5">
        <f t="shared" si="174"/>
        <v>104031.10120299568</v>
      </c>
      <c r="W926" s="87">
        <f t="shared" si="175"/>
        <v>1.158689356121946</v>
      </c>
      <c r="X926" s="5">
        <f>'In离子浓度 '!M935</f>
        <v>3.5649552139573999E-2</v>
      </c>
      <c r="Y926" s="85">
        <f>过饱和度!Q924</f>
        <v>1.3668947614220108E+78</v>
      </c>
      <c r="Z926" s="85">
        <f t="shared" si="182"/>
        <v>98818.036782661846</v>
      </c>
    </row>
    <row r="927" spans="6:26" x14ac:dyDescent="0.25">
      <c r="F927" s="5">
        <f>过饱和度!D925</f>
        <v>55.698330876937291</v>
      </c>
      <c r="H927" s="5">
        <f>过饱和度!H925</f>
        <v>1.6149634988560676E+16</v>
      </c>
      <c r="I927" s="5">
        <f t="shared" si="176"/>
        <v>75856.879755111644</v>
      </c>
      <c r="J927" s="5">
        <f t="shared" si="177"/>
        <v>92138.885649887263</v>
      </c>
      <c r="K927" s="5">
        <f t="shared" si="172"/>
        <v>106760.36780100134</v>
      </c>
      <c r="M927" s="5">
        <f>Gd离子浓度!M936</f>
        <v>5.3676679588798945E-2</v>
      </c>
      <c r="N927" s="5">
        <f>过饱和度!K925</f>
        <v>5.4712022811860122E+26</v>
      </c>
      <c r="O927" s="5">
        <f t="shared" si="178"/>
        <v>90344.820685210478</v>
      </c>
      <c r="P927" s="5">
        <f t="shared" si="179"/>
        <v>97036.315826568636</v>
      </c>
      <c r="Q927" s="87">
        <f t="shared" si="173"/>
        <v>1.0740661732527359</v>
      </c>
      <c r="R927" s="5">
        <f>Nd离子浓度!M936</f>
        <v>0.1566312708966815</v>
      </c>
      <c r="S927" s="5">
        <f>过饱和度!N925</f>
        <v>8.9804505872000934E+25</v>
      </c>
      <c r="T927" s="5">
        <f t="shared" si="180"/>
        <v>89783.414067973645</v>
      </c>
      <c r="U927" s="5">
        <f t="shared" si="181"/>
        <v>96857.260740505852</v>
      </c>
      <c r="V927" s="5">
        <f t="shared" si="174"/>
        <v>104031.10739529757</v>
      </c>
      <c r="W927" s="87">
        <f t="shared" si="175"/>
        <v>1.1586895917829234</v>
      </c>
      <c r="X927" s="5">
        <f>'In离子浓度 '!M936</f>
        <v>3.5838120906243207E-2</v>
      </c>
      <c r="Y927" s="85">
        <f>过饱和度!Q925</f>
        <v>1.3812916654601551E+78</v>
      </c>
      <c r="Z927" s="85">
        <f t="shared" si="182"/>
        <v>98818.173619607463</v>
      </c>
    </row>
    <row r="928" spans="6:26" x14ac:dyDescent="0.25">
      <c r="F928" s="5">
        <f>过饱和度!D926</f>
        <v>55.698338363749258</v>
      </c>
      <c r="H928" s="5">
        <f>过饱和度!H926</f>
        <v>1.640615700919011E+16</v>
      </c>
      <c r="I928" s="5">
        <f t="shared" si="176"/>
        <v>75874.572760720795</v>
      </c>
      <c r="J928" s="5">
        <f t="shared" si="177"/>
        <v>92145.252728044186</v>
      </c>
      <c r="K928" s="5">
        <f t="shared" si="172"/>
        <v>106756.85428907485</v>
      </c>
      <c r="M928" s="5">
        <f>Gd离子浓度!M937</f>
        <v>5.3959386053525543E-2</v>
      </c>
      <c r="N928" s="5">
        <f>过饱和度!K926</f>
        <v>5.587342704858761E+26</v>
      </c>
      <c r="O928" s="5">
        <f t="shared" si="178"/>
        <v>90351.077217303682</v>
      </c>
      <c r="P928" s="5">
        <f t="shared" si="179"/>
        <v>97038.306868272208</v>
      </c>
      <c r="Q928" s="87">
        <f t="shared" si="173"/>
        <v>1.0740138342223087</v>
      </c>
      <c r="R928" s="5">
        <f>Nd离子浓度!M937</f>
        <v>0.15745589142532496</v>
      </c>
      <c r="S928" s="5">
        <f>过饱和度!N926</f>
        <v>9.1710645910341733E+25</v>
      </c>
      <c r="T928" s="5">
        <f t="shared" si="180"/>
        <v>89790.212219880312</v>
      </c>
      <c r="U928" s="5">
        <f t="shared" si="181"/>
        <v>96859.433649735132</v>
      </c>
      <c r="V928" s="5">
        <f t="shared" si="174"/>
        <v>104028.37171475333</v>
      </c>
      <c r="W928" s="87">
        <f t="shared" si="175"/>
        <v>1.158571398183204</v>
      </c>
      <c r="X928" s="5">
        <f>'In离子浓度 '!M937</f>
        <v>3.5838120352996598E-2</v>
      </c>
      <c r="Y928" s="85">
        <f>过饱和度!Q926</f>
        <v>1.4255017034374348E+78</v>
      </c>
      <c r="Z928" s="85">
        <f t="shared" si="182"/>
        <v>98818.584932248603</v>
      </c>
    </row>
    <row r="929" spans="6:26" x14ac:dyDescent="0.25">
      <c r="F929" s="5">
        <f>过饱和度!D927</f>
        <v>55.991479908007364</v>
      </c>
      <c r="H929" s="5">
        <f>过饱和度!H927</f>
        <v>1.6405486145702532E+16</v>
      </c>
      <c r="I929" s="5">
        <f t="shared" si="176"/>
        <v>75874.526874889285</v>
      </c>
      <c r="J929" s="5">
        <f t="shared" si="177"/>
        <v>92145.236216730511</v>
      </c>
      <c r="K929" s="5">
        <f t="shared" si="172"/>
        <v>106756.85693078034</v>
      </c>
      <c r="M929" s="5">
        <f>Gd离子浓度!M938</f>
        <v>5.3958998795620647E-2</v>
      </c>
      <c r="N929" s="5">
        <f>过饱和度!K927</f>
        <v>5.5870959452536088E+26</v>
      </c>
      <c r="O929" s="5">
        <f t="shared" si="178"/>
        <v>90351.064068874024</v>
      </c>
      <c r="P929" s="5">
        <f t="shared" si="179"/>
        <v>97038.302684095586</v>
      </c>
      <c r="Q929" s="87">
        <f t="shared" si="173"/>
        <v>1.0740139442090457</v>
      </c>
      <c r="R929" s="5">
        <f>Nd离子浓度!M938</f>
        <v>0.15745541045014252</v>
      </c>
      <c r="S929" s="5">
        <f>过饱和度!N927</f>
        <v>9.1706973631346056E+25</v>
      </c>
      <c r="T929" s="5">
        <f t="shared" si="180"/>
        <v>89790.199265533563</v>
      </c>
      <c r="U929" s="5">
        <f t="shared" si="181"/>
        <v>96859.429509217007</v>
      </c>
      <c r="V929" s="5">
        <f t="shared" si="174"/>
        <v>104028.3779210322</v>
      </c>
      <c r="W929" s="87">
        <f t="shared" si="175"/>
        <v>1.1585716344541406</v>
      </c>
      <c r="X929" s="5">
        <f>'In离子浓度 '!M938</f>
        <v>3.6026688543652881E-2</v>
      </c>
      <c r="Y929" s="85">
        <f>过饱和度!Q927</f>
        <v>1.4404356320060064E+78</v>
      </c>
      <c r="Z929" s="85">
        <f t="shared" si="182"/>
        <v>98818.72094712776</v>
      </c>
    </row>
    <row r="930" spans="6:26" x14ac:dyDescent="0.25">
      <c r="F930" s="5">
        <f>过饱和度!D928</f>
        <v>55.99148739481933</v>
      </c>
      <c r="H930" s="5">
        <f>过饱和度!H928</f>
        <v>1.6664703219617414E+16</v>
      </c>
      <c r="I930" s="5">
        <f t="shared" si="176"/>
        <v>75892.109579450975</v>
      </c>
      <c r="J930" s="5">
        <f t="shared" si="177"/>
        <v>92151.562569217058</v>
      </c>
      <c r="K930" s="5">
        <f t="shared" si="172"/>
        <v>106753.3638220842</v>
      </c>
      <c r="M930" s="5">
        <f>Gd离子浓度!M939</f>
        <v>5.4241705250107623E-2</v>
      </c>
      <c r="N930" s="5">
        <f>过饱和度!K928</f>
        <v>5.7050717563856904E+26</v>
      </c>
      <c r="O930" s="5">
        <f t="shared" si="178"/>
        <v>90357.282078469696</v>
      </c>
      <c r="P930" s="5">
        <f t="shared" si="179"/>
        <v>97040.281370704892</v>
      </c>
      <c r="Q930" s="87">
        <f t="shared" si="173"/>
        <v>1.073961933543236</v>
      </c>
      <c r="R930" s="5">
        <f>Nd离子浓度!M939</f>
        <v>0.15828003096606344</v>
      </c>
      <c r="S930" s="5">
        <f>过饱和度!N928</f>
        <v>9.3643239677219401E+25</v>
      </c>
      <c r="T930" s="5">
        <f t="shared" si="180"/>
        <v>89796.955391610565</v>
      </c>
      <c r="U930" s="5">
        <f t="shared" si="181"/>
        <v>96861.588871156127</v>
      </c>
      <c r="V930" s="5">
        <f t="shared" si="174"/>
        <v>104025.65927013682</v>
      </c>
      <c r="W930" s="87">
        <f t="shared" si="175"/>
        <v>1.158454190528776</v>
      </c>
      <c r="X930" s="5">
        <f>'In离子浓度 '!M939</f>
        <v>3.6026687987495282E-2</v>
      </c>
      <c r="Y930" s="85">
        <f>过饱和度!Q928</f>
        <v>1.4862946099717931E+78</v>
      </c>
      <c r="Z930" s="85">
        <f t="shared" si="182"/>
        <v>98819.12983324824</v>
      </c>
    </row>
    <row r="931" spans="6:26" x14ac:dyDescent="0.25">
      <c r="F931" s="5">
        <f>过饱和度!D929</f>
        <v>56.284628939077436</v>
      </c>
      <c r="H931" s="5">
        <f>过饱和度!H929</f>
        <v>1.6664020067426828E+16</v>
      </c>
      <c r="I931" s="5">
        <f t="shared" si="176"/>
        <v>75892.063625160823</v>
      </c>
      <c r="J931" s="5">
        <f t="shared" si="177"/>
        <v>92151.546035958556</v>
      </c>
      <c r="K931" s="5">
        <f t="shared" si="172"/>
        <v>106753.36649714429</v>
      </c>
      <c r="M931" s="5">
        <f>Gd离子浓度!M940</f>
        <v>5.424131596604289E-2</v>
      </c>
      <c r="N931" s="5">
        <f>过饱和度!K929</f>
        <v>5.7048189159411943E+26</v>
      </c>
      <c r="O931" s="5">
        <f t="shared" si="178"/>
        <v>90357.268896528156</v>
      </c>
      <c r="P931" s="5">
        <f t="shared" si="179"/>
        <v>97040.277176066622</v>
      </c>
      <c r="Q931" s="87">
        <f t="shared" si="173"/>
        <v>1.0739620437974</v>
      </c>
      <c r="R931" s="5">
        <f>Nd离子浓度!M940</f>
        <v>0.15827954747340986</v>
      </c>
      <c r="S931" s="5">
        <f>过饱和度!N929</f>
        <v>9.3639475545079051E+25</v>
      </c>
      <c r="T931" s="5">
        <f t="shared" si="180"/>
        <v>89796.942399902167</v>
      </c>
      <c r="U931" s="5">
        <f t="shared" si="181"/>
        <v>96861.584718915765</v>
      </c>
      <c r="V931" s="5">
        <f t="shared" si="174"/>
        <v>104025.66549018178</v>
      </c>
      <c r="W931" s="87">
        <f t="shared" si="175"/>
        <v>1.1584544274003601</v>
      </c>
      <c r="X931" s="5">
        <f>'In离子浓度 '!M940</f>
        <v>3.6215255602140388E-2</v>
      </c>
      <c r="Y931" s="85">
        <f>过饱和度!Q929</f>
        <v>1.501782620037767E+78</v>
      </c>
      <c r="Z931" s="85">
        <f t="shared" si="182"/>
        <v>98819.265035236967</v>
      </c>
    </row>
    <row r="932" spans="6:26" x14ac:dyDescent="0.25">
      <c r="F932" s="5">
        <f>过饱和度!D930</f>
        <v>56.284636425889403</v>
      </c>
      <c r="H932" s="5">
        <f>过饱和度!H930</f>
        <v>1.692594622254132E+16</v>
      </c>
      <c r="I932" s="5">
        <f t="shared" si="176"/>
        <v>75909.537290680397</v>
      </c>
      <c r="J932" s="5">
        <f t="shared" si="177"/>
        <v>92157.832136529323</v>
      </c>
      <c r="K932" s="5">
        <f t="shared" si="172"/>
        <v>106749.89356879272</v>
      </c>
      <c r="M932" s="5">
        <f>Gd离子浓度!M941</f>
        <v>5.4524022410290328E-2</v>
      </c>
      <c r="N932" s="5">
        <f>过饱和度!K930</f>
        <v>5.8246493153354368E+26</v>
      </c>
      <c r="O932" s="5">
        <f t="shared" si="178"/>
        <v>90363.44882165757</v>
      </c>
      <c r="P932" s="5">
        <f t="shared" si="179"/>
        <v>97042.243648751479</v>
      </c>
      <c r="Q932" s="87">
        <f t="shared" si="173"/>
        <v>1.0739103577185867</v>
      </c>
      <c r="R932" s="5">
        <f>Nd离子浓度!M941</f>
        <v>0.15910416797660823</v>
      </c>
      <c r="S932" s="5">
        <f>过饱和度!N930</f>
        <v>9.5606182822564231E+25</v>
      </c>
      <c r="T932" s="5">
        <f t="shared" si="180"/>
        <v>89803.656979103238</v>
      </c>
      <c r="U932" s="5">
        <f t="shared" si="181"/>
        <v>96863.730688779688</v>
      </c>
      <c r="V932" s="5">
        <f t="shared" si="174"/>
        <v>104022.96367394424</v>
      </c>
      <c r="W932" s="87">
        <f t="shared" si="175"/>
        <v>1.1583377244664963</v>
      </c>
      <c r="X932" s="5">
        <f>'In离子浓度 '!M941</f>
        <v>3.6215255043071805E-2</v>
      </c>
      <c r="Y932" s="85">
        <f>过饱和度!Q930</f>
        <v>1.5493429464170423E+78</v>
      </c>
      <c r="Z932" s="85">
        <f t="shared" si="182"/>
        <v>98819.671521770113</v>
      </c>
    </row>
    <row r="933" spans="6:26" x14ac:dyDescent="0.25">
      <c r="F933" s="5">
        <f>过饱和度!D931</f>
        <v>56.577777970147508</v>
      </c>
      <c r="H933" s="5">
        <f>过饱和度!H931</f>
        <v>1.6925250635623764E+16</v>
      </c>
      <c r="I933" s="5">
        <f t="shared" si="176"/>
        <v>75909.491269059086</v>
      </c>
      <c r="J933" s="5">
        <f t="shared" si="177"/>
        <v>92157.815581721778</v>
      </c>
      <c r="K933" s="5">
        <f t="shared" si="172"/>
        <v>106749.89627681437</v>
      </c>
      <c r="M933" s="5">
        <f>Gd离子浓度!M942</f>
        <v>5.4523631100080384E-2</v>
      </c>
      <c r="N933" s="5">
        <f>过饱和度!K931</f>
        <v>5.8243902847902539E+26</v>
      </c>
      <c r="O933" s="5">
        <f t="shared" si="178"/>
        <v>90363.435606686471</v>
      </c>
      <c r="P933" s="5">
        <f t="shared" si="179"/>
        <v>97042.239443804778</v>
      </c>
      <c r="Q933" s="87">
        <f t="shared" si="173"/>
        <v>1.0739104682361602</v>
      </c>
      <c r="R933" s="5">
        <f>Nd离子浓度!M942</f>
        <v>0.15910368196649119</v>
      </c>
      <c r="S933" s="5">
        <f>过饱和度!N931</f>
        <v>9.5602325168549842E+25</v>
      </c>
      <c r="T933" s="5">
        <f t="shared" si="180"/>
        <v>89803.643950565369</v>
      </c>
      <c r="U933" s="5">
        <f t="shared" si="181"/>
        <v>96863.72652498704</v>
      </c>
      <c r="V933" s="5">
        <f t="shared" si="174"/>
        <v>104022.96990754821</v>
      </c>
      <c r="W933" s="87">
        <f t="shared" si="175"/>
        <v>1.1583379619295873</v>
      </c>
      <c r="X933" s="5">
        <f>'In离子浓度 '!M942</f>
        <v>3.6403822081707511E-2</v>
      </c>
      <c r="Y933" s="85">
        <f>过饱和度!Q931</f>
        <v>1.5654025431032334E+78</v>
      </c>
      <c r="Z933" s="85">
        <f t="shared" si="182"/>
        <v>98819.805919894789</v>
      </c>
    </row>
    <row r="934" spans="6:26" x14ac:dyDescent="0.25">
      <c r="F934" s="5">
        <f>过饱和度!D932</f>
        <v>56.577785456959475</v>
      </c>
      <c r="H934" s="5">
        <f>过饱和度!H932</f>
        <v>1.718989989898958E+16</v>
      </c>
      <c r="I934" s="5">
        <f t="shared" si="176"/>
        <v>75926.857136632971</v>
      </c>
      <c r="J934" s="5">
        <f t="shared" si="177"/>
        <v>92164.061896182175</v>
      </c>
      <c r="K934" s="5">
        <f t="shared" si="172"/>
        <v>106746.44330948466</v>
      </c>
      <c r="M934" s="5">
        <f>Gd离子浓度!M943</f>
        <v>5.4806337534088374E-2</v>
      </c>
      <c r="N934" s="5">
        <f>过饱和度!K932</f>
        <v>5.9460945724403058E+26</v>
      </c>
      <c r="O934" s="5">
        <f t="shared" si="178"/>
        <v>90369.577878151817</v>
      </c>
      <c r="P934" s="5">
        <f t="shared" si="179"/>
        <v>97044.193841396729</v>
      </c>
      <c r="Q934" s="87">
        <f t="shared" si="173"/>
        <v>1.0738591030296114</v>
      </c>
      <c r="R934" s="5">
        <f>Nd离子浓度!M943</f>
        <v>0.1599283024569671</v>
      </c>
      <c r="S934" s="5">
        <f>过饱和度!N932</f>
        <v>9.7599790531152573E+25</v>
      </c>
      <c r="T934" s="5">
        <f t="shared" si="180"/>
        <v>89810.317453926982</v>
      </c>
      <c r="U934" s="5">
        <f t="shared" si="181"/>
        <v>96865.859255414805</v>
      </c>
      <c r="V934" s="5">
        <f t="shared" si="174"/>
        <v>104020.28473421233</v>
      </c>
      <c r="W934" s="87">
        <f t="shared" si="175"/>
        <v>1.1582219914496472</v>
      </c>
      <c r="X934" s="5">
        <f>'In离子浓度 '!M943</f>
        <v>3.6403821519727958E-2</v>
      </c>
      <c r="Y934" s="85">
        <f>过饱和度!Q932</f>
        <v>1.6147180058924507E+78</v>
      </c>
      <c r="Z934" s="85">
        <f t="shared" si="182"/>
        <v>98820.210033336931</v>
      </c>
    </row>
    <row r="935" spans="6:26" x14ac:dyDescent="0.25">
      <c r="F935" s="5">
        <f>过饱和度!D933</f>
        <v>56.870927001217581</v>
      </c>
      <c r="H935" s="5">
        <f>过饱和度!H933</f>
        <v>1.7189191730477392E+16</v>
      </c>
      <c r="I935" s="5">
        <f t="shared" si="176"/>
        <v>75926.811048787189</v>
      </c>
      <c r="J935" s="5">
        <f t="shared" si="177"/>
        <v>92164.04532021386</v>
      </c>
      <c r="K935" s="5">
        <f t="shared" si="172"/>
        <v>106746.44605008139</v>
      </c>
      <c r="M935" s="5">
        <f>Gd离子浓度!M944</f>
        <v>5.480594419774782E-2</v>
      </c>
      <c r="N935" s="5">
        <f>过饱和度!K933</f>
        <v>5.9458292412559979E+26</v>
      </c>
      <c r="O935" s="5">
        <f t="shared" si="178"/>
        <v>90369.564630624838</v>
      </c>
      <c r="P935" s="5">
        <f t="shared" si="179"/>
        <v>97044.189626292093</v>
      </c>
      <c r="Q935" s="87">
        <f t="shared" si="173"/>
        <v>1.0738592138066507</v>
      </c>
      <c r="R935" s="5">
        <f>Nd离子浓度!M944</f>
        <v>0.15992781392939431</v>
      </c>
      <c r="S935" s="5">
        <f>过饱和度!N933</f>
        <v>9.759583766686062E+25</v>
      </c>
      <c r="T935" s="5">
        <f t="shared" si="180"/>
        <v>89810.304389082405</v>
      </c>
      <c r="U935" s="5">
        <f t="shared" si="181"/>
        <v>96865.855080236783</v>
      </c>
      <c r="V935" s="5">
        <f t="shared" si="174"/>
        <v>104020.29098117203</v>
      </c>
      <c r="W935" s="87">
        <f t="shared" si="175"/>
        <v>1.158222229495272</v>
      </c>
      <c r="X935" s="5">
        <f>'In离子浓度 '!M944</f>
        <v>3.6592387982356027E-2</v>
      </c>
      <c r="Y935" s="85">
        <f>过饱和度!Q933</f>
        <v>1.6313671518137529E+78</v>
      </c>
      <c r="Z935" s="85">
        <f t="shared" si="182"/>
        <v>98820.343636477526</v>
      </c>
    </row>
    <row r="936" spans="6:26" x14ac:dyDescent="0.25">
      <c r="F936" s="5">
        <f>过饱和度!D934</f>
        <v>56.870934488029548</v>
      </c>
      <c r="H936" s="5">
        <f>过饱和度!H934</f>
        <v>1.7456578128283798E+16</v>
      </c>
      <c r="I936" s="5">
        <f t="shared" si="176"/>
        <v>75944.070339055063</v>
      </c>
      <c r="J936" s="5">
        <f t="shared" si="177"/>
        <v>92170.252306594004</v>
      </c>
      <c r="K936" s="5">
        <f t="shared" si="172"/>
        <v>106743.0128279394</v>
      </c>
      <c r="M936" s="5">
        <f>Gd离子浓度!M945</f>
        <v>5.5088650621516404E-2</v>
      </c>
      <c r="N936" s="5">
        <f>过饱和度!K934</f>
        <v>6.0694268163351364E+26</v>
      </c>
      <c r="O936" s="5">
        <f t="shared" si="178"/>
        <v>90375.669672155142</v>
      </c>
      <c r="P936" s="5">
        <f t="shared" si="179"/>
        <v>97046.132085335033</v>
      </c>
      <c r="Q936" s="87">
        <f t="shared" si="173"/>
        <v>1.0738081658191583</v>
      </c>
      <c r="R936" s="5">
        <f>Nd离子浓度!M945</f>
        <v>0.16075243440714779</v>
      </c>
      <c r="S936" s="5">
        <f>过饱和度!N934</f>
        <v>9.9624379597339736E+25</v>
      </c>
      <c r="T936" s="5">
        <f t="shared" si="180"/>
        <v>89816.937279894773</v>
      </c>
      <c r="U936" s="5">
        <f t="shared" si="181"/>
        <v>96867.974721347287</v>
      </c>
      <c r="V936" s="5">
        <f t="shared" si="174"/>
        <v>104017.62226214653</v>
      </c>
      <c r="W936" s="87">
        <f t="shared" si="175"/>
        <v>1.1581069830737876</v>
      </c>
      <c r="X936" s="5">
        <f>'In离子浓度 '!M945</f>
        <v>3.6592387417465511E-2</v>
      </c>
      <c r="Y936" s="85">
        <f>过饱和度!Q934</f>
        <v>1.6824929474364388E+78</v>
      </c>
      <c r="Z936" s="85">
        <f t="shared" si="182"/>
        <v>98820.745402897286</v>
      </c>
    </row>
    <row r="937" spans="6:26" x14ac:dyDescent="0.25">
      <c r="F937" s="5">
        <f>过饱和度!D935</f>
        <v>57.164076032287653</v>
      </c>
      <c r="H937" s="5">
        <f>过饱和度!H935</f>
        <v>1.7455857230465678E+16</v>
      </c>
      <c r="I937" s="5">
        <f t="shared" si="176"/>
        <v>75944.024186071139</v>
      </c>
      <c r="J937" s="5">
        <f t="shared" si="177"/>
        <v>92170.235709845743</v>
      </c>
      <c r="K937" s="5">
        <f t="shared" si="172"/>
        <v>106743.01560073083</v>
      </c>
      <c r="M937" s="5">
        <f>Gd离子浓度!M946</f>
        <v>5.508825525905986E-2</v>
      </c>
      <c r="N937" s="5">
        <f>过饱和度!K935</f>
        <v>6.0691550726889061E+26</v>
      </c>
      <c r="O937" s="5">
        <f t="shared" si="178"/>
        <v>90375.65639253761</v>
      </c>
      <c r="P937" s="5">
        <f t="shared" si="179"/>
        <v>97046.127860220222</v>
      </c>
      <c r="Q937" s="87">
        <f t="shared" si="173"/>
        <v>1.0738082768517894</v>
      </c>
      <c r="R937" s="5">
        <f>Nd离子浓度!M946</f>
        <v>0.16075194336212703</v>
      </c>
      <c r="S937" s="5">
        <f>过饱和度!N935</f>
        <v>9.9620329814579707E+25</v>
      </c>
      <c r="T937" s="5">
        <f t="shared" si="180"/>
        <v>89816.924179256981</v>
      </c>
      <c r="U937" s="5">
        <f t="shared" si="181"/>
        <v>96867.970534947846</v>
      </c>
      <c r="V937" s="5">
        <f t="shared" si="174"/>
        <v>104017.62852226225</v>
      </c>
      <c r="W937" s="87">
        <f t="shared" si="175"/>
        <v>1.158107221693135</v>
      </c>
      <c r="X937" s="5">
        <f>'In离子浓度 '!M946</f>
        <v>3.6780953304087712E-2</v>
      </c>
      <c r="Y937" s="85">
        <f>过饱和度!Q935</f>
        <v>1.6997500721800943E+78</v>
      </c>
      <c r="Z937" s="85">
        <f t="shared" si="182"/>
        <v>98820.878219790437</v>
      </c>
    </row>
    <row r="938" spans="6:26" x14ac:dyDescent="0.25">
      <c r="F938" s="5">
        <f>过饱和度!D936</f>
        <v>57.16408351909962</v>
      </c>
      <c r="H938" s="5">
        <f>过饱和度!H936</f>
        <v>1.772599478803959E+16</v>
      </c>
      <c r="I938" s="5">
        <f t="shared" si="176"/>
        <v>75961.178099656478</v>
      </c>
      <c r="J938" s="5">
        <f t="shared" si="177"/>
        <v>92176.403818569495</v>
      </c>
      <c r="K938" s="5">
        <f t="shared" si="172"/>
        <v>106739.60191135778</v>
      </c>
      <c r="M938" s="5">
        <f>Gd离子浓度!M947</f>
        <v>5.537096167258912E-2</v>
      </c>
      <c r="N938" s="5">
        <f>过饱和度!K936</f>
        <v>6.1946654335389271E+26</v>
      </c>
      <c r="O938" s="5">
        <f t="shared" si="178"/>
        <v>90381.724620940557</v>
      </c>
      <c r="P938" s="5">
        <f t="shared" si="179"/>
        <v>97048.058515019671</v>
      </c>
      <c r="Q938" s="87">
        <f t="shared" si="173"/>
        <v>1.0737575424903387</v>
      </c>
      <c r="R938" s="5">
        <f>Nd离子浓度!M947</f>
        <v>0.16157656382715807</v>
      </c>
      <c r="S938" s="5">
        <f>过饱和度!N936</f>
        <v>1.0168026842477461E+26</v>
      </c>
      <c r="T938" s="5">
        <f t="shared" si="180"/>
        <v>89823.516913230575</v>
      </c>
      <c r="U938" s="5">
        <f t="shared" si="181"/>
        <v>96870.077234394164</v>
      </c>
      <c r="V938" s="5">
        <f t="shared" si="174"/>
        <v>104014.97607205239</v>
      </c>
      <c r="W938" s="87">
        <f t="shared" si="175"/>
        <v>1.1579926910736611</v>
      </c>
      <c r="X938" s="5">
        <f>'In离子浓度 '!M947</f>
        <v>3.6780952736286246E-2</v>
      </c>
      <c r="Y938" s="85">
        <f>过饱和度!Q936</f>
        <v>1.7527428347914013E+78</v>
      </c>
      <c r="Z938" s="85">
        <f t="shared" si="182"/>
        <v>98821.277664837879</v>
      </c>
    </row>
    <row r="939" spans="6:26" x14ac:dyDescent="0.25">
      <c r="F939" s="5">
        <f>过饱和度!D937</f>
        <v>57.457225063357726</v>
      </c>
      <c r="H939" s="5">
        <f>过饱和度!H937</f>
        <v>1.7725261012360738E+16</v>
      </c>
      <c r="I939" s="5">
        <f t="shared" si="176"/>
        <v>75961.131882600777</v>
      </c>
      <c r="J939" s="5">
        <f t="shared" si="177"/>
        <v>92176.387201414924</v>
      </c>
      <c r="K939" s="5">
        <f t="shared" si="172"/>
        <v>106739.60471597</v>
      </c>
      <c r="M939" s="5">
        <f>Gd离子浓度!M948</f>
        <v>5.5370564284031198E-2</v>
      </c>
      <c r="N939" s="5">
        <f>过饱和度!K937</f>
        <v>6.1943871643163807E+26</v>
      </c>
      <c r="O939" s="5">
        <f t="shared" si="178"/>
        <v>90381.711309689577</v>
      </c>
      <c r="P939" s="5">
        <f t="shared" si="179"/>
        <v>97048.054280039869</v>
      </c>
      <c r="Q939" s="87">
        <f t="shared" si="173"/>
        <v>1.0737576537747588</v>
      </c>
      <c r="R939" s="5">
        <f>Nd离子浓度!M948</f>
        <v>0.16157607026469709</v>
      </c>
      <c r="S939" s="5">
        <f>过饱和度!N937</f>
        <v>1.0167611999545674E+26</v>
      </c>
      <c r="T939" s="5">
        <f t="shared" si="180"/>
        <v>89823.503777304024</v>
      </c>
      <c r="U939" s="5">
        <f t="shared" si="181"/>
        <v>96870.073036934351</v>
      </c>
      <c r="V939" s="5">
        <f t="shared" si="174"/>
        <v>104014.98234512816</v>
      </c>
      <c r="W939" s="87">
        <f t="shared" si="175"/>
        <v>1.1579929302580816</v>
      </c>
      <c r="X939" s="5">
        <f>'In离子浓度 '!M948</f>
        <v>3.6969518046904348E-2</v>
      </c>
      <c r="Y939" s="85">
        <f>过饱和度!Q937</f>
        <v>1.7706268445427703E+78</v>
      </c>
      <c r="Z939" s="85">
        <f t="shared" si="182"/>
        <v>98821.409704079939</v>
      </c>
    </row>
    <row r="940" spans="6:26" x14ac:dyDescent="0.25">
      <c r="F940" s="5">
        <f>过饱和度!D938</f>
        <v>57.457232550169692</v>
      </c>
      <c r="H940" s="5">
        <f>过饱和度!H938</f>
        <v>1.7998163754166718E+16</v>
      </c>
      <c r="I940" s="5">
        <f t="shared" si="176"/>
        <v>75978.181600539334</v>
      </c>
      <c r="J940" s="5">
        <f t="shared" si="177"/>
        <v>92182.516875464484</v>
      </c>
      <c r="K940" s="5">
        <f t="shared" ref="K940:K947" si="183">J940*W940</f>
        <v>106736.21035029163</v>
      </c>
      <c r="M940" s="5">
        <f>Gd离子浓度!M949</f>
        <v>5.5653270687321219E-2</v>
      </c>
      <c r="N940" s="5">
        <f>过饱和度!K938</f>
        <v>6.321829908436409E+26</v>
      </c>
      <c r="O940" s="5">
        <f t="shared" si="178"/>
        <v>90387.7431349994</v>
      </c>
      <c r="P940" s="5">
        <f t="shared" si="179"/>
        <v>97049.973262710846</v>
      </c>
      <c r="Q940" s="87">
        <f t="shared" ref="Q940:Q947" si="184">P940/O940</f>
        <v>1.073707229505233</v>
      </c>
      <c r="R940" s="5">
        <f>Nd离子浓度!M949</f>
        <v>0.16240069071700575</v>
      </c>
      <c r="S940" s="5">
        <f>过饱和度!N938</f>
        <v>1.0376777702611421E+26</v>
      </c>
      <c r="T940" s="5">
        <f t="shared" si="180"/>
        <v>89830.056802731662</v>
      </c>
      <c r="U940" s="5">
        <f t="shared" si="181"/>
        <v>96872.166939956733</v>
      </c>
      <c r="V940" s="5">
        <f t="shared" ref="V940:V947" si="185">U940*Q940</f>
        <v>104012.34598126936</v>
      </c>
      <c r="W940" s="87">
        <f t="shared" ref="W940:W947" si="186">V940/T940</f>
        <v>1.1578791073201951</v>
      </c>
      <c r="X940" s="5">
        <f>'In离子浓度 '!M949</f>
        <v>3.696951747619194E-2</v>
      </c>
      <c r="Y940" s="85">
        <f>过饱和度!Q938</f>
        <v>1.82554467578752E+78</v>
      </c>
      <c r="Z940" s="85">
        <f t="shared" si="182"/>
        <v>98821.806852995287</v>
      </c>
    </row>
    <row r="941" spans="6:26" x14ac:dyDescent="0.25">
      <c r="F941" s="5">
        <f>过饱和度!D939</f>
        <v>57.750374094427798</v>
      </c>
      <c r="H941" s="5">
        <f>过饱和度!H939</f>
        <v>1.7997416951228894E+16</v>
      </c>
      <c r="I941" s="5">
        <f t="shared" si="176"/>
        <v>75978.135320458779</v>
      </c>
      <c r="J941" s="5">
        <f t="shared" si="177"/>
        <v>92182.500238270179</v>
      </c>
      <c r="K941" s="5">
        <f t="shared" si="183"/>
        <v>106736.21318635659</v>
      </c>
      <c r="M941" s="5">
        <f>Gd离子浓度!M950</f>
        <v>5.5652871272676527E-2</v>
      </c>
      <c r="N941" s="5">
        <f>过饱和度!K939</f>
        <v>6.3215449992242993E+26</v>
      </c>
      <c r="O941" s="5">
        <f t="shared" si="178"/>
        <v>90387.729792564045</v>
      </c>
      <c r="P941" s="5">
        <f t="shared" si="179"/>
        <v>97049.969018008604</v>
      </c>
      <c r="Q941" s="87">
        <f t="shared" si="184"/>
        <v>1.0737073410377063</v>
      </c>
      <c r="R941" s="5">
        <f>Nd离子浓度!M950</f>
        <v>0.16240019463711231</v>
      </c>
      <c r="S941" s="5">
        <f>过饱和度!N939</f>
        <v>1.0376352820213675E+26</v>
      </c>
      <c r="T941" s="5">
        <f t="shared" si="180"/>
        <v>89830.043632011977</v>
      </c>
      <c r="U941" s="5">
        <f t="shared" si="181"/>
        <v>96872.162731594712</v>
      </c>
      <c r="V941" s="5">
        <f t="shared" si="185"/>
        <v>104012.35226711254</v>
      </c>
      <c r="W941" s="87">
        <f t="shared" si="186"/>
        <v>1.1578793470611934</v>
      </c>
      <c r="X941" s="5">
        <f>'In离子浓度 '!M950</f>
        <v>3.7158082210807714E-2</v>
      </c>
      <c r="Y941" s="85">
        <f>过饱和度!Q939</f>
        <v>1.8440749631027753E+78</v>
      </c>
      <c r="Z941" s="85">
        <f t="shared" si="182"/>
        <v>98821.938123045285</v>
      </c>
    </row>
    <row r="942" spans="6:26" x14ac:dyDescent="0.25">
      <c r="F942" s="5">
        <f>过饱和度!D940</f>
        <v>57.750381581239765</v>
      </c>
      <c r="H942" s="5">
        <f>过饱和度!H940</f>
        <v>1.82730989008692E+16</v>
      </c>
      <c r="I942" s="5">
        <f t="shared" si="176"/>
        <v>75995.082004615906</v>
      </c>
      <c r="J942" s="5">
        <f t="shared" si="177"/>
        <v>92188.591913346274</v>
      </c>
      <c r="K942" s="5">
        <f t="shared" si="183"/>
        <v>106732.83793857401</v>
      </c>
      <c r="M942" s="5">
        <f>Gd离子浓度!M951</f>
        <v>5.5935577665727397E-2</v>
      </c>
      <c r="N942" s="5">
        <f>过饱和度!K940</f>
        <v>6.4509398232596549E+26</v>
      </c>
      <c r="O942" s="5">
        <f t="shared" si="178"/>
        <v>90393.725618185315</v>
      </c>
      <c r="P942" s="5">
        <f t="shared" si="179"/>
        <v>97051.876458522383</v>
      </c>
      <c r="Q942" s="87">
        <f t="shared" si="184"/>
        <v>1.0736572233836281</v>
      </c>
      <c r="R942" s="5">
        <f>Nd离子浓度!M951</f>
        <v>0.1632248150766987</v>
      </c>
      <c r="S942" s="5">
        <f>过饱和度!N940</f>
        <v>1.0588722702273827E+26</v>
      </c>
      <c r="T942" s="5">
        <f t="shared" si="180"/>
        <v>89836.557389926587</v>
      </c>
      <c r="U942" s="5">
        <f t="shared" si="181"/>
        <v>96874.243981071937</v>
      </c>
      <c r="V942" s="5">
        <f t="shared" si="185"/>
        <v>104009.73181010585</v>
      </c>
      <c r="W942" s="87">
        <f t="shared" si="186"/>
        <v>1.1577662238175714</v>
      </c>
      <c r="X942" s="5">
        <f>'In离子浓度 '!M951</f>
        <v>3.715808163718437E-2</v>
      </c>
      <c r="Y942" s="85">
        <f>过饱和度!Q940</f>
        <v>1.9009774623316527E+78</v>
      </c>
      <c r="Z942" s="85">
        <f t="shared" si="182"/>
        <v>98822.333000667582</v>
      </c>
    </row>
    <row r="943" spans="6:26" x14ac:dyDescent="0.25">
      <c r="F943" s="5">
        <f>过饱和度!D941</f>
        <v>58.04352312549787</v>
      </c>
      <c r="H943" s="5">
        <f>过饱和度!H941</f>
        <v>1.8272338920430896E+16</v>
      </c>
      <c r="I943" s="5">
        <f t="shared" si="176"/>
        <v>75995.03566253843</v>
      </c>
      <c r="J943" s="5">
        <f t="shared" si="177"/>
        <v>92188.575256471959</v>
      </c>
      <c r="K943" s="5">
        <f t="shared" si="183"/>
        <v>106732.84080572971</v>
      </c>
      <c r="M943" s="5">
        <f>Gd离子浓度!M952</f>
        <v>5.593517622501059E-2</v>
      </c>
      <c r="N943" s="5">
        <f>过饱和度!K941</f>
        <v>6.4506481583386549E+26</v>
      </c>
      <c r="O943" s="5">
        <f t="shared" si="178"/>
        <v>90393.712245006813</v>
      </c>
      <c r="P943" s="5">
        <f t="shared" si="179"/>
        <v>97051.872204237792</v>
      </c>
      <c r="Q943" s="87">
        <f t="shared" si="184"/>
        <v>1.0736573351604859</v>
      </c>
      <c r="R943" s="5">
        <f>Nd离子浓度!M952</f>
        <v>0.16322431647938046</v>
      </c>
      <c r="S943" s="5">
        <f>过饱和度!N941</f>
        <v>1.0588287603587524E+26</v>
      </c>
      <c r="T943" s="5">
        <f t="shared" si="180"/>
        <v>89836.544184900718</v>
      </c>
      <c r="U943" s="5">
        <f t="shared" si="181"/>
        <v>96874.239761963137</v>
      </c>
      <c r="V943" s="5">
        <f t="shared" si="185"/>
        <v>104009.73810852732</v>
      </c>
      <c r="W943" s="87">
        <f t="shared" si="186"/>
        <v>1.1577664641068057</v>
      </c>
      <c r="X943" s="5">
        <f>'In离子浓度 '!M952</f>
        <v>3.7346645795799584E-2</v>
      </c>
      <c r="Y943" s="85">
        <f>过饱和度!Q941</f>
        <v>1.920173916058894E+78</v>
      </c>
      <c r="Z943" s="85">
        <f t="shared" si="182"/>
        <v>98822.463509850102</v>
      </c>
    </row>
    <row r="944" spans="6:26" x14ac:dyDescent="0.25">
      <c r="F944" s="5">
        <f>过饱和度!D942</f>
        <v>58.043530612309837</v>
      </c>
      <c r="H944" s="5">
        <f>过饱和度!H942</f>
        <v>1.855081410064554E+16</v>
      </c>
      <c r="I944" s="5">
        <f t="shared" si="176"/>
        <v>76011.88045601557</v>
      </c>
      <c r="J944" s="5">
        <f t="shared" si="177"/>
        <v>92194.629361149797</v>
      </c>
      <c r="K944" s="5">
        <f t="shared" si="183"/>
        <v>106729.48447325185</v>
      </c>
      <c r="M944" s="5">
        <f>Gd离子浓度!M953</f>
        <v>5.6217882607822366E-2</v>
      </c>
      <c r="N944" s="5">
        <f>过饱和度!K942</f>
        <v>6.5820148580696856E+26</v>
      </c>
      <c r="O944" s="5">
        <f t="shared" si="178"/>
        <v>90399.672467854747</v>
      </c>
      <c r="P944" s="5">
        <f t="shared" si="179"/>
        <v>97053.768230467263</v>
      </c>
      <c r="Q944" s="87">
        <f t="shared" si="184"/>
        <v>1.0736075207017886</v>
      </c>
      <c r="R944" s="5">
        <f>Nd离子浓度!M953</f>
        <v>0.16404893690624453</v>
      </c>
      <c r="S944" s="5">
        <f>过饱和度!N942</f>
        <v>1.0803894164446381E+26</v>
      </c>
      <c r="T944" s="5">
        <f t="shared" si="180"/>
        <v>89843.019109229048</v>
      </c>
      <c r="U944" s="5">
        <f t="shared" si="181"/>
        <v>96876.308498462793</v>
      </c>
      <c r="V944" s="5">
        <f t="shared" si="185"/>
        <v>104007.13338177625</v>
      </c>
      <c r="W944" s="87">
        <f t="shared" si="186"/>
        <v>1.1576540327003793</v>
      </c>
      <c r="X944" s="5">
        <f>'In离子浓度 '!M953</f>
        <v>3.7346645219265298E-2</v>
      </c>
      <c r="Y944" s="85">
        <f>过饱和度!Q942</f>
        <v>1.9791222110074129E+78</v>
      </c>
      <c r="Z944" s="85">
        <f t="shared" si="182"/>
        <v>98822.856140625547</v>
      </c>
    </row>
    <row r="945" spans="6:26" x14ac:dyDescent="0.25">
      <c r="F945" s="5">
        <f>过饱和度!D943</f>
        <v>58.336672156567943</v>
      </c>
      <c r="H945" s="5">
        <f>过饱和度!H943</f>
        <v>1.8550040791622012E+16</v>
      </c>
      <c r="I945" s="5">
        <f t="shared" si="176"/>
        <v>76011.83405295042</v>
      </c>
      <c r="J945" s="5">
        <f t="shared" si="177"/>
        <v>92194.612684948414</v>
      </c>
      <c r="K945" s="5">
        <f t="shared" si="183"/>
        <v>106729.48737114198</v>
      </c>
      <c r="M945" s="5">
        <f>Gd离子浓度!M954</f>
        <v>5.6217479141048021E-2</v>
      </c>
      <c r="N945" s="5">
        <f>过饱和度!K943</f>
        <v>6.5817163204071179E+26</v>
      </c>
      <c r="O945" s="5">
        <f t="shared" si="178"/>
        <v>90399.659064366642</v>
      </c>
      <c r="P945" s="5">
        <f t="shared" si="179"/>
        <v>97053.76396673797</v>
      </c>
      <c r="Q945" s="87">
        <f t="shared" si="184"/>
        <v>1.0736076327194271</v>
      </c>
      <c r="R945" s="5">
        <f>Nd离子浓度!M954</f>
        <v>0.16404843579150921</v>
      </c>
      <c r="S945" s="5">
        <f>过饱和度!N943</f>
        <v>1.0803448670625242E+26</v>
      </c>
      <c r="T945" s="5">
        <f t="shared" si="180"/>
        <v>89843.00587037552</v>
      </c>
      <c r="U945" s="5">
        <f t="shared" si="181"/>
        <v>96876.304268759864</v>
      </c>
      <c r="V945" s="5">
        <f t="shared" si="185"/>
        <v>104007.13969259021</v>
      </c>
      <c r="W945" s="87">
        <f t="shared" si="186"/>
        <v>1.1576542735296562</v>
      </c>
      <c r="X945" s="5">
        <f>'In离子浓度 '!M954</f>
        <v>3.7535208801881721E-2</v>
      </c>
      <c r="Y945" s="85">
        <f>过饱和度!Q943</f>
        <v>1.9990052263576235E+78</v>
      </c>
      <c r="Z945" s="85">
        <f t="shared" si="182"/>
        <v>98822.98589713352</v>
      </c>
    </row>
    <row r="946" spans="6:26" x14ac:dyDescent="0.25">
      <c r="F946" s="5">
        <f>过饱和度!D944</f>
        <v>58.33667964337991</v>
      </c>
      <c r="H946" s="5">
        <f>过饱和度!H944</f>
        <v>1.883132322428878E+16</v>
      </c>
      <c r="I946" s="5">
        <f t="shared" si="176"/>
        <v>76028.578080480773</v>
      </c>
      <c r="J946" s="5">
        <f t="shared" si="177"/>
        <v>92200.62964082956</v>
      </c>
      <c r="K946" s="5">
        <f t="shared" si="183"/>
        <v>106726.14975452013</v>
      </c>
      <c r="M946" s="5">
        <f>Gd离子浓度!M955</f>
        <v>5.6500185513620772E-2</v>
      </c>
      <c r="N946" s="5">
        <f>过饱和度!K944</f>
        <v>6.7150747907380541E+26</v>
      </c>
      <c r="O946" s="5">
        <f t="shared" si="178"/>
        <v>90405.584075003426</v>
      </c>
      <c r="P946" s="5">
        <f t="shared" si="179"/>
        <v>97055.648704501975</v>
      </c>
      <c r="Q946" s="87">
        <f t="shared" si="184"/>
        <v>1.0735581180912612</v>
      </c>
      <c r="R946" s="5">
        <f>Nd离子浓度!M955</f>
        <v>0.16487305620565104</v>
      </c>
      <c r="S946" s="5">
        <f>过饱和度!N944</f>
        <v>1.102232457292599E+26</v>
      </c>
      <c r="T946" s="5">
        <f t="shared" si="180"/>
        <v>89849.442388087758</v>
      </c>
      <c r="U946" s="5">
        <f t="shared" si="181"/>
        <v>96878.360630587107</v>
      </c>
      <c r="V946" s="5">
        <f t="shared" si="185"/>
        <v>104004.55052233963</v>
      </c>
      <c r="W946" s="87">
        <f t="shared" si="186"/>
        <v>1.1575425262308423</v>
      </c>
      <c r="X946" s="5">
        <f>'In离子浓度 '!M955</f>
        <v>3.7535208222436535E-2</v>
      </c>
      <c r="Y946" s="85">
        <f>过饱和度!Q944</f>
        <v>2.0600620042925405E+78</v>
      </c>
      <c r="Z946" s="85">
        <f t="shared" si="182"/>
        <v>98823.37630512366</v>
      </c>
    </row>
    <row r="947" spans="6:26" x14ac:dyDescent="0.25">
      <c r="F947" s="5">
        <f>过饱和度!D945</f>
        <v>58.629821187638015</v>
      </c>
      <c r="H947" s="5">
        <f>过饱和度!H945</f>
        <v>1.8830536434752208E+16</v>
      </c>
      <c r="I947" s="5">
        <f t="shared" si="176"/>
        <v>76028.53161741911</v>
      </c>
      <c r="J947" s="5">
        <f t="shared" si="177"/>
        <v>92200.612945647503</v>
      </c>
      <c r="K947" s="5">
        <f t="shared" si="183"/>
        <v>106726.1526827941</v>
      </c>
      <c r="M947" s="5">
        <f>Gd离子浓度!M956</f>
        <v>5.6499780020803504E-2</v>
      </c>
      <c r="N947" s="5">
        <f>过饱和度!K945</f>
        <v>6.7147692619806825E+26</v>
      </c>
      <c r="O947" s="5">
        <f t="shared" si="178"/>
        <v>90405.570641631784</v>
      </c>
      <c r="P947" s="5">
        <f t="shared" si="179"/>
        <v>97055.644431463166</v>
      </c>
      <c r="Q947" s="87">
        <f t="shared" si="184"/>
        <v>1.07355823034614</v>
      </c>
      <c r="R947" s="5">
        <f>Nd离子浓度!M956</f>
        <v>0.16487255257350639</v>
      </c>
      <c r="S947" s="5">
        <f>过饱和度!N945</f>
        <v>1.1021868503088837E+26</v>
      </c>
      <c r="T947" s="5">
        <f t="shared" si="180"/>
        <v>89849.429115876803</v>
      </c>
      <c r="U947" s="5">
        <f t="shared" si="181"/>
        <v>96878.356390440065</v>
      </c>
      <c r="V947" s="5">
        <f t="shared" si="185"/>
        <v>104004.55684536349</v>
      </c>
      <c r="W947" s="87">
        <f t="shared" si="186"/>
        <v>1.1575427675921139</v>
      </c>
      <c r="X947" s="5">
        <f>'In离子浓度 '!M956</f>
        <v>3.7723771229055937E-2</v>
      </c>
      <c r="Y947" s="85">
        <f>过饱和度!Q945</f>
        <v>2.0806524930619043E+78</v>
      </c>
      <c r="Z947" s="85">
        <f t="shared" si="182"/>
        <v>98823.505317021103</v>
      </c>
    </row>
  </sheetData>
  <phoneticPr fontId="2" type="noConversion"/>
  <pageMargins left="0.7" right="0.7" top="0.75" bottom="0.75" header="0.3" footer="0.3"/>
  <pageSetup paperSize="9" orientation="portrait" horizontalDpi="1200" verticalDpi="1200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4FCCB0-5F49-4B6E-B4D6-4538FD68C775}">
  <dimension ref="A3:I587"/>
  <sheetViews>
    <sheetView topLeftCell="A175" workbookViewId="0">
      <selection activeCell="B6" sqref="B6:I210"/>
    </sheetView>
  </sheetViews>
  <sheetFormatPr defaultRowHeight="13.8" x14ac:dyDescent="0.25"/>
  <cols>
    <col min="2" max="2" width="8.6640625" style="5"/>
    <col min="3" max="3" width="16.5546875" customWidth="1"/>
    <col min="4" max="4" width="20.21875" customWidth="1"/>
    <col min="5" max="5" width="15" customWidth="1"/>
    <col min="6" max="8" width="21" customWidth="1"/>
    <col min="9" max="9" width="12.5546875" customWidth="1"/>
  </cols>
  <sheetData>
    <row r="3" spans="2:9" ht="27.6" x14ac:dyDescent="0.25">
      <c r="D3" s="88" t="s">
        <v>241</v>
      </c>
      <c r="F3" s="50" t="s">
        <v>171</v>
      </c>
      <c r="H3" s="88" t="s">
        <v>241</v>
      </c>
    </row>
    <row r="5" spans="2:9" x14ac:dyDescent="0.25">
      <c r="D5" t="s">
        <v>271</v>
      </c>
      <c r="H5" t="s">
        <v>271</v>
      </c>
    </row>
    <row r="6" spans="2:9" x14ac:dyDescent="0.25">
      <c r="B6" s="40" t="str">
        <f>形核速率!F6</f>
        <v>时间t/s</v>
      </c>
      <c r="C6" s="40" t="str">
        <f>形核速率!I6</f>
        <v>Mg(OH)2的VN</v>
      </c>
      <c r="D6" s="40" t="str">
        <f>形核速率!K6</f>
        <v>Mg(OH)2的VN'
异质形核</v>
      </c>
      <c r="E6" s="40" t="str">
        <f>形核速率!O6</f>
        <v>Gd(OH)3的VN</v>
      </c>
      <c r="F6" s="40" t="str">
        <f>形核速率!P6</f>
        <v>Gd(OH)3的VN‘
异质形核</v>
      </c>
      <c r="G6" s="40" t="str">
        <f>形核速率!T6</f>
        <v>Nd(OH)3的VN</v>
      </c>
      <c r="H6" s="40" t="str">
        <f>形核速率!V6</f>
        <v>Nd(OH)3的VN'
异质形核</v>
      </c>
      <c r="I6" s="40" t="str">
        <f>形核速率!Z6</f>
        <v>In2O3的VN</v>
      </c>
    </row>
    <row r="7" spans="2:9" x14ac:dyDescent="0.25">
      <c r="B7" s="5">
        <f>形核速率!F7</f>
        <v>0</v>
      </c>
      <c r="C7" s="5">
        <f>形核速率!I7</f>
        <v>0</v>
      </c>
      <c r="D7" s="5">
        <f>形核速率!K7</f>
        <v>0</v>
      </c>
      <c r="E7" s="5">
        <f>形核速率!O7</f>
        <v>0</v>
      </c>
      <c r="F7" s="5">
        <f>形核速率!P7</f>
        <v>0</v>
      </c>
      <c r="G7" s="5">
        <f>形核速率!T7</f>
        <v>0</v>
      </c>
      <c r="H7" s="5">
        <f>形核速率!V7</f>
        <v>0</v>
      </c>
      <c r="I7" s="5" t="e">
        <f>形核速率!Z7</f>
        <v>#NUM!</v>
      </c>
    </row>
    <row r="8" spans="2:9" x14ac:dyDescent="0.25">
      <c r="B8" s="5">
        <f>形核速率!F8</f>
        <v>1E-10</v>
      </c>
      <c r="C8" s="5">
        <f>形核速率!I8</f>
        <v>7027.6132749946528</v>
      </c>
      <c r="D8" s="5">
        <f>形核速率!K8</f>
        <v>45531.655199557455</v>
      </c>
      <c r="E8" s="5">
        <f>形核速率!O8</f>
        <v>0</v>
      </c>
      <c r="F8" s="5">
        <f>形核速率!P8</f>
        <v>0</v>
      </c>
      <c r="G8" s="5">
        <f>形核速率!T8</f>
        <v>0</v>
      </c>
      <c r="H8" s="5">
        <f>形核速率!V8</f>
        <v>0</v>
      </c>
      <c r="I8" s="5" t="e">
        <f>形核速率!Z8</f>
        <v>#NUM!</v>
      </c>
    </row>
    <row r="9" spans="2:9" x14ac:dyDescent="0.25">
      <c r="B9" s="5">
        <f>形核速率!F9</f>
        <v>4.0000000000000001E-10</v>
      </c>
      <c r="C9" s="5">
        <f>形核速率!I9</f>
        <v>215.51810389158331</v>
      </c>
      <c r="D9" s="5">
        <f>形核速率!K9</f>
        <v>16215.155332492257</v>
      </c>
      <c r="E9" s="5">
        <f>形核速率!O9</f>
        <v>1.1342233242065987E-102</v>
      </c>
      <c r="F9" s="5">
        <f>形核速率!P9</f>
        <v>2.0535405411679815E-27</v>
      </c>
      <c r="G9" s="5">
        <f>形核速率!T9</f>
        <v>0</v>
      </c>
      <c r="H9" s="5">
        <f>形核速率!V9</f>
        <v>0</v>
      </c>
      <c r="I9" s="5" t="e">
        <f>形核速率!Z9</f>
        <v>#NUM!</v>
      </c>
    </row>
    <row r="10" spans="2:9" x14ac:dyDescent="0.25">
      <c r="B10" s="5">
        <f>形核速率!F10</f>
        <v>8.0000000000000003E-10</v>
      </c>
      <c r="C10" s="5">
        <f>形核速率!I10</f>
        <v>1.2763952078037883</v>
      </c>
      <c r="D10" s="5">
        <f>形核速率!K10</f>
        <v>1.0538341814480562E+35</v>
      </c>
      <c r="E10" s="5">
        <f>形核速率!O10</f>
        <v>4.1979792238828692E-6</v>
      </c>
      <c r="F10" s="5">
        <f>形核速率!P10</f>
        <v>84.206432738068912</v>
      </c>
      <c r="G10" s="5">
        <f>形核速率!T10</f>
        <v>4.4914061848495884E-30</v>
      </c>
      <c r="H10" s="5">
        <f>形核速率!V10</f>
        <v>133.42373173195872</v>
      </c>
      <c r="I10" s="5" t="e">
        <f>形核速率!Z10</f>
        <v>#NUM!</v>
      </c>
    </row>
    <row r="11" spans="2:9" x14ac:dyDescent="0.25">
      <c r="B11" s="5">
        <f>形核速率!F11</f>
        <v>1.0000000000000001E-9</v>
      </c>
      <c r="C11" s="5">
        <f>形核速率!I11</f>
        <v>5.7655241800395891E-2</v>
      </c>
      <c r="D11" s="5">
        <f>形核速率!K11</f>
        <v>2.0314518429884301E+20</v>
      </c>
      <c r="E11" s="5">
        <f>形核速率!O11</f>
        <v>1.1223594719447165E-2</v>
      </c>
      <c r="F11" s="5">
        <f>形核速率!P11</f>
        <v>872.52894849809263</v>
      </c>
      <c r="G11" s="5">
        <f>形核速率!T11</f>
        <v>3.7123936881505962E-13</v>
      </c>
      <c r="H11" s="5">
        <f>形核速率!V11</f>
        <v>53223.191511050863</v>
      </c>
      <c r="I11" s="5" t="e">
        <f>形核速率!Z11</f>
        <v>#NUM!</v>
      </c>
    </row>
    <row r="12" spans="2:9" x14ac:dyDescent="0.25">
      <c r="B12" s="5">
        <f>形核速率!F12</f>
        <v>1E-8</v>
      </c>
      <c r="C12" s="5">
        <f>形核速率!I12</f>
        <v>9.5712500393502143E-52</v>
      </c>
      <c r="D12" s="5">
        <f>形核速率!K12</f>
        <v>5.890840699561788E-11</v>
      </c>
      <c r="E12" s="5">
        <f>形核速率!O12</f>
        <v>14460.448310295824</v>
      </c>
      <c r="F12" s="5">
        <f>形核速率!P12</f>
        <v>56385.179217136509</v>
      </c>
      <c r="G12" s="5">
        <f>形核速率!T12</f>
        <v>7856.6487208329345</v>
      </c>
      <c r="H12" s="5">
        <f>形核速率!V12</f>
        <v>183504.24789300849</v>
      </c>
      <c r="I12" s="5" t="e">
        <f>形核速率!Z12</f>
        <v>#NUM!</v>
      </c>
    </row>
    <row r="13" spans="2:9" x14ac:dyDescent="0.25">
      <c r="B13" s="5">
        <f>形核速率!F13</f>
        <v>9.9999999999999995E-8</v>
      </c>
      <c r="C13" s="5">
        <f>形核速率!I13</f>
        <v>572.98402503890259</v>
      </c>
      <c r="D13" s="5">
        <f>形核速率!K13</f>
        <v>64018.004699951394</v>
      </c>
      <c r="E13" s="5">
        <f>形核速率!O13</f>
        <v>49269.151791270589</v>
      </c>
      <c r="F13" s="5">
        <f>形核速率!P13</f>
        <v>81079.513936175266</v>
      </c>
      <c r="G13" s="5">
        <f>形核速率!T13</f>
        <v>43525.100484263407</v>
      </c>
      <c r="H13" s="5">
        <f>形核速率!V13</f>
        <v>128616.29249183352</v>
      </c>
      <c r="I13" s="5" t="e">
        <f>形核速率!Z13</f>
        <v>#NUM!</v>
      </c>
    </row>
    <row r="14" spans="2:9" x14ac:dyDescent="0.25">
      <c r="B14" s="5">
        <f>形核速率!F14</f>
        <v>9.9999999999999995E-7</v>
      </c>
      <c r="C14" s="5">
        <f>形核速率!I14</f>
        <v>20326.713129275518</v>
      </c>
      <c r="D14" s="5">
        <f>形核速率!K14</f>
        <v>107346.18650847432</v>
      </c>
      <c r="E14" s="5">
        <f>形核速率!O14</f>
        <v>69506.159207283548</v>
      </c>
      <c r="F14" s="5">
        <f>形核速率!P14</f>
        <v>89782.581032121903</v>
      </c>
      <c r="G14" s="5">
        <f>形核速率!T14</f>
        <v>66510.032018116064</v>
      </c>
      <c r="H14" s="5">
        <f>形核速率!V14</f>
        <v>114469.79786617168</v>
      </c>
      <c r="I14" s="5" t="e">
        <f>形核速率!Z14</f>
        <v>#NUM!</v>
      </c>
    </row>
    <row r="15" spans="2:9" x14ac:dyDescent="0.25">
      <c r="B15" s="5">
        <f>形核速率!F15</f>
        <v>7.4868119641229509E-6</v>
      </c>
      <c r="C15" s="5">
        <f>形核速率!I15</f>
        <v>43766.46231254124</v>
      </c>
      <c r="D15" s="5">
        <f>形核速率!K15</f>
        <v>110494.09878297722</v>
      </c>
      <c r="E15" s="5">
        <f>形核速率!O15</f>
        <v>79158.788369299276</v>
      </c>
      <c r="F15" s="5">
        <f>形核速率!P15</f>
        <v>93309.458811480479</v>
      </c>
      <c r="G15" s="5">
        <f>形核速率!T15</f>
        <v>77413.268233497423</v>
      </c>
      <c r="H15" s="5">
        <f>形核速率!V15</f>
        <v>109265.47249468172</v>
      </c>
      <c r="I15" s="5" t="e">
        <f>形核速率!Z15</f>
        <v>#NUM!</v>
      </c>
    </row>
    <row r="16" spans="2:9" x14ac:dyDescent="0.25">
      <c r="B16" s="5">
        <f>形核速率!F16</f>
        <v>1.0000000000000001E-5</v>
      </c>
      <c r="C16" s="5">
        <f>形核速率!I16</f>
        <v>43766.461825534629</v>
      </c>
      <c r="D16" s="5">
        <f>形核速率!K16</f>
        <v>110494.098728663</v>
      </c>
      <c r="E16" s="5">
        <f>形核速率!O16</f>
        <v>79158.788216397632</v>
      </c>
      <c r="F16" s="5">
        <f>形核速率!P16</f>
        <v>93309.45875807757</v>
      </c>
      <c r="G16" s="5">
        <f>形核速率!T16</f>
        <v>77413.268074404841</v>
      </c>
      <c r="H16" s="5">
        <f>形核速率!V16</f>
        <v>109265.47257666801</v>
      </c>
      <c r="I16" s="5">
        <f>形核速率!Z16</f>
        <v>97112.853012515756</v>
      </c>
    </row>
    <row r="17" spans="2:9" x14ac:dyDescent="0.25">
      <c r="B17" s="5">
        <f>形核速率!F17</f>
        <v>2.0000000000000002E-5</v>
      </c>
      <c r="C17" s="5">
        <f>形核速率!I17</f>
        <v>43766.461069827033</v>
      </c>
      <c r="D17" s="5">
        <f>形核速率!K17</f>
        <v>110494.09859606861</v>
      </c>
      <c r="E17" s="5">
        <f>形核速率!O17</f>
        <v>79158.787999444394</v>
      </c>
      <c r="F17" s="5">
        <f>形核速率!P17</f>
        <v>93309.458682303797</v>
      </c>
      <c r="G17" s="5">
        <f>形核速率!T17</f>
        <v>77413.267855772487</v>
      </c>
      <c r="H17" s="5">
        <f>形核速率!V17</f>
        <v>109265.4726959704</v>
      </c>
      <c r="I17" s="5">
        <f>形核速率!Z17</f>
        <v>97265.900741368401</v>
      </c>
    </row>
    <row r="18" spans="2:9" x14ac:dyDescent="0.25">
      <c r="B18" s="5">
        <f>形核速率!F18</f>
        <v>5.0000000000000002E-5</v>
      </c>
      <c r="C18" s="5">
        <f>形核速率!I18</f>
        <v>43766.460309459784</v>
      </c>
      <c r="D18" s="5">
        <f>形核速率!K18</f>
        <v>110494.09830474715</v>
      </c>
      <c r="E18" s="5">
        <f>形核速率!O18</f>
        <v>79158.787847537373</v>
      </c>
      <c r="F18" s="5">
        <f>形核速率!P18</f>
        <v>93309.458629248271</v>
      </c>
      <c r="G18" s="5">
        <f>形核速率!T18</f>
        <v>77413.267728087259</v>
      </c>
      <c r="H18" s="5">
        <f>形核速率!V18</f>
        <v>109265.47279012544</v>
      </c>
      <c r="I18" s="5">
        <f>形核速率!Z18</f>
        <v>97374.521093953255</v>
      </c>
    </row>
    <row r="19" spans="2:9" x14ac:dyDescent="0.25">
      <c r="B19" s="5">
        <f>形核速率!F19</f>
        <v>8.0000000000000007E-5</v>
      </c>
      <c r="C19" s="5">
        <f>形核速率!I19</f>
        <v>43766.459549092557</v>
      </c>
      <c r="D19" s="5">
        <f>形核速率!K19</f>
        <v>110494.09801342565</v>
      </c>
      <c r="E19" s="5">
        <f>形核速率!O19</f>
        <v>79158.787695630366</v>
      </c>
      <c r="F19" s="5">
        <f>形核速率!P19</f>
        <v>93309.458576192759</v>
      </c>
      <c r="G19" s="5">
        <f>形核速率!T19</f>
        <v>77413.267600402047</v>
      </c>
      <c r="H19" s="5">
        <f>形核速率!V19</f>
        <v>109265.47288428043</v>
      </c>
      <c r="I19" s="5">
        <f>形核速率!Z19</f>
        <v>97419.931835949799</v>
      </c>
    </row>
    <row r="20" spans="2:9" x14ac:dyDescent="0.25">
      <c r="B20" s="5">
        <f>形核速率!F20</f>
        <v>1E-4</v>
      </c>
      <c r="C20" s="5">
        <f>形核速率!I20</f>
        <v>43766.458733791238</v>
      </c>
      <c r="D20" s="5">
        <f>形核速率!K20</f>
        <v>110494.09779742159</v>
      </c>
      <c r="E20" s="5">
        <f>形核速率!O20</f>
        <v>79158.787492237665</v>
      </c>
      <c r="F20" s="5">
        <f>形核速率!P20</f>
        <v>93309.458505155184</v>
      </c>
      <c r="G20" s="5">
        <f>形核速率!T20</f>
        <v>77413.267407168707</v>
      </c>
      <c r="H20" s="5">
        <f>形核速率!V20</f>
        <v>109265.47300103298</v>
      </c>
      <c r="I20" s="5">
        <f>形核速率!Z20</f>
        <v>97440.258932443176</v>
      </c>
    </row>
    <row r="21" spans="2:9" x14ac:dyDescent="0.25">
      <c r="B21" s="5">
        <f>形核速率!F21</f>
        <v>2.0000000000000001E-4</v>
      </c>
      <c r="C21" s="5">
        <f>形核速率!I21</f>
        <v>43766.459302258096</v>
      </c>
      <c r="D21" s="5">
        <f>形核速率!K21</f>
        <v>110494.09704559793</v>
      </c>
      <c r="E21" s="5">
        <f>形核速率!O21</f>
        <v>79158.788013428129</v>
      </c>
      <c r="F21" s="5">
        <f>形核速率!P21</f>
        <v>93309.458687187813</v>
      </c>
      <c r="G21" s="5">
        <f>形核速率!T21</f>
        <v>77413.268069354905</v>
      </c>
      <c r="H21" s="5">
        <f>形核速率!V21</f>
        <v>109265.47277170955</v>
      </c>
      <c r="I21" s="5">
        <f>形核速率!Z21</f>
        <v>97499.99103664406</v>
      </c>
    </row>
    <row r="22" spans="2:9" x14ac:dyDescent="0.25">
      <c r="B22" s="5">
        <f>形核速率!F22</f>
        <v>5.0000000000000001E-4</v>
      </c>
      <c r="C22" s="5">
        <f>形核速率!I22</f>
        <v>43766.465772426352</v>
      </c>
      <c r="D22" s="5">
        <f>形核速率!K22</f>
        <v>110494.09512679002</v>
      </c>
      <c r="E22" s="5">
        <f>形核速率!O22</f>
        <v>79158.791154821462</v>
      </c>
      <c r="F22" s="5">
        <f>形核速率!P22</f>
        <v>93309.45978436069</v>
      </c>
      <c r="G22" s="5">
        <f>形核速率!T22</f>
        <v>77413.271726260282</v>
      </c>
      <c r="H22" s="5">
        <f>形核速率!V22</f>
        <v>109265.47124968402</v>
      </c>
      <c r="I22" s="5">
        <f>形核速率!Z22</f>
        <v>97573.561896180821</v>
      </c>
    </row>
    <row r="23" spans="2:9" x14ac:dyDescent="0.25">
      <c r="B23" s="5">
        <f>形核速率!F23</f>
        <v>8.0000000000000004E-4</v>
      </c>
      <c r="C23" s="5">
        <f>形核速率!I23</f>
        <v>43766.472242577933</v>
      </c>
      <c r="D23" s="5">
        <f>形核速率!K23</f>
        <v>110494.09320798449</v>
      </c>
      <c r="E23" s="5">
        <f>形核速率!O23</f>
        <v>79158.794296207634</v>
      </c>
      <c r="F23" s="5">
        <f>形核速率!P23</f>
        <v>93309.460881531064</v>
      </c>
      <c r="G23" s="5">
        <f>形核速率!T23</f>
        <v>77413.275383157539</v>
      </c>
      <c r="H23" s="5">
        <f>形核速率!V23</f>
        <v>109265.46972766214</v>
      </c>
      <c r="I23" s="5">
        <f>形核速率!Z23</f>
        <v>97609.590676450782</v>
      </c>
    </row>
    <row r="24" spans="2:9" x14ac:dyDescent="0.25">
      <c r="B24" s="5">
        <f>形核速率!F24</f>
        <v>1E-3</v>
      </c>
      <c r="C24" s="5">
        <f>形核速率!I24</f>
        <v>43766.475580789964</v>
      </c>
      <c r="D24" s="5">
        <f>形核速率!K24</f>
        <v>110494.09185987696</v>
      </c>
      <c r="E24" s="5">
        <f>形核速率!O24</f>
        <v>79158.796067525545</v>
      </c>
      <c r="F24" s="5">
        <f>形核速率!P24</f>
        <v>93309.46150018707</v>
      </c>
      <c r="G24" s="5">
        <f>形核速率!T24</f>
        <v>77413.277479211727</v>
      </c>
      <c r="H24" s="5">
        <f>形核速率!V24</f>
        <v>109265.46888369038</v>
      </c>
      <c r="I24" s="5">
        <f>形核速率!Z24</f>
        <v>97626.356804170384</v>
      </c>
    </row>
    <row r="25" spans="2:9" x14ac:dyDescent="0.25">
      <c r="B25" s="5">
        <f>形核速率!F25</f>
        <v>2E-3</v>
      </c>
      <c r="C25" s="5">
        <f>形核速率!I25</f>
        <v>43766.506960392006</v>
      </c>
      <c r="D25" s="5">
        <f>形核速率!K25</f>
        <v>110494.08615720562</v>
      </c>
      <c r="E25" s="5">
        <f>形核速率!O25</f>
        <v>79158.809788118117</v>
      </c>
      <c r="F25" s="5">
        <f>形核速率!P25</f>
        <v>93309.466292283701</v>
      </c>
      <c r="G25" s="5">
        <f>形核速率!T25</f>
        <v>77413.293108711208</v>
      </c>
      <c r="H25" s="5">
        <f>形核速率!V25</f>
        <v>109265.4620926619</v>
      </c>
      <c r="I25" s="5">
        <f>形核速率!Z25</f>
        <v>97677.181475237856</v>
      </c>
    </row>
    <row r="26" spans="2:9" x14ac:dyDescent="0.25">
      <c r="B26" s="5">
        <f>形核速率!F26</f>
        <v>5.0000000000000001E-3</v>
      </c>
      <c r="C26" s="5">
        <f>形核速率!I26</f>
        <v>43766.616165095198</v>
      </c>
      <c r="D26" s="5">
        <f>形核速率!K26</f>
        <v>110494.07011398365</v>
      </c>
      <c r="E26" s="5">
        <f>形核速率!O26</f>
        <v>79158.855938708366</v>
      </c>
      <c r="F26" s="5">
        <f>形核速率!P26</f>
        <v>93309.482410977434</v>
      </c>
      <c r="G26" s="5">
        <f>形核速率!T26</f>
        <v>77413.34527852184</v>
      </c>
      <c r="H26" s="5">
        <f>形核速率!V26</f>
        <v>109265.43908242212</v>
      </c>
      <c r="I26" s="5">
        <f>形核速率!Z26</f>
        <v>97741.724782655947</v>
      </c>
    </row>
    <row r="27" spans="2:9" x14ac:dyDescent="0.25">
      <c r="B27" s="5">
        <f>形核速率!F27</f>
        <v>8.0000000000000002E-3</v>
      </c>
      <c r="C27" s="5">
        <f>形核速率!I27</f>
        <v>43766.72536735516</v>
      </c>
      <c r="D27" s="5">
        <f>形核速率!K27</f>
        <v>110494.05407102019</v>
      </c>
      <c r="E27" s="5">
        <f>形核速率!O27</f>
        <v>79158.902088246396</v>
      </c>
      <c r="F27" s="5">
        <f>形核速率!P27</f>
        <v>93309.498529297052</v>
      </c>
      <c r="G27" s="5">
        <f>形核速率!T27</f>
        <v>77413.397447145355</v>
      </c>
      <c r="H27" s="5">
        <f>形核速率!V27</f>
        <v>109265.41607272423</v>
      </c>
      <c r="I27" s="5">
        <f>形核速率!Z27</f>
        <v>97773.758628486801</v>
      </c>
    </row>
    <row r="28" spans="2:9" x14ac:dyDescent="0.25">
      <c r="B28" s="5">
        <f>形核速率!F28</f>
        <v>0.01</v>
      </c>
      <c r="C28" s="5">
        <f>形核速率!I28</f>
        <v>43766.795083657496</v>
      </c>
      <c r="D28" s="5">
        <f>形核速率!K28</f>
        <v>110494.04315796161</v>
      </c>
      <c r="E28" s="5">
        <f>形核速率!O28</f>
        <v>79158.931832830029</v>
      </c>
      <c r="F28" s="5">
        <f>形核速率!P28</f>
        <v>93309.508917971878</v>
      </c>
      <c r="G28" s="5">
        <f>形核速率!T28</f>
        <v>77413.431144495233</v>
      </c>
      <c r="H28" s="5">
        <f>形核速率!V28</f>
        <v>109265.40127303921</v>
      </c>
      <c r="I28" s="5">
        <f>形核速率!Z28</f>
        <v>97788.725398933107</v>
      </c>
    </row>
    <row r="29" spans="2:9" x14ac:dyDescent="0.25">
      <c r="B29" s="5">
        <f>形核速率!F29</f>
        <v>0.02</v>
      </c>
      <c r="C29" s="5">
        <f>形核速率!I29</f>
        <v>43767.19009698429</v>
      </c>
      <c r="D29" s="5">
        <f>形核速率!K29</f>
        <v>110493.99187629875</v>
      </c>
      <c r="E29" s="5">
        <f>形核速率!O29</f>
        <v>79159.095929554183</v>
      </c>
      <c r="F29" s="5">
        <f>形核速率!P29</f>
        <v>93309.566230794269</v>
      </c>
      <c r="G29" s="5">
        <f>形核速率!T29</f>
        <v>77413.615906059567</v>
      </c>
      <c r="H29" s="5">
        <f>形核速率!V29</f>
        <v>109265.31914775884</v>
      </c>
      <c r="I29" s="5">
        <f>形核速率!Z29</f>
        <v>97834.261219466352</v>
      </c>
    </row>
    <row r="30" spans="2:9" x14ac:dyDescent="0.25">
      <c r="B30" s="5">
        <f>形核速率!F30</f>
        <v>0.05</v>
      </c>
      <c r="C30" s="5">
        <f>形核速率!I30</f>
        <v>43768.422603439314</v>
      </c>
      <c r="D30" s="5">
        <f>形核速率!K30</f>
        <v>110493.84141498349</v>
      </c>
      <c r="E30" s="5">
        <f>形核速率!O30</f>
        <v>79159.603919889851</v>
      </c>
      <c r="F30" s="5">
        <f>形核速率!P30</f>
        <v>93309.743652208752</v>
      </c>
      <c r="G30" s="5">
        <f>形核速率!T30</f>
        <v>77414.186806271173</v>
      </c>
      <c r="H30" s="5">
        <f>形核速率!V30</f>
        <v>109265.06447175451</v>
      </c>
      <c r="I30" s="5">
        <f>形核速率!Z30</f>
        <v>97892.339680549063</v>
      </c>
    </row>
    <row r="31" spans="2:9" x14ac:dyDescent="0.25">
      <c r="B31" s="5">
        <f>形核速率!F31</f>
        <v>0.08</v>
      </c>
      <c r="C31" s="5">
        <f>形核速率!I31</f>
        <v>43769.654839671079</v>
      </c>
      <c r="D31" s="5">
        <f>形核速率!K31</f>
        <v>110493.69097926861</v>
      </c>
      <c r="E31" s="5">
        <f>形核速率!O31</f>
        <v>79160.11179383639</v>
      </c>
      <c r="F31" s="5">
        <f>形核速率!P31</f>
        <v>93309.92103217206</v>
      </c>
      <c r="G31" s="5">
        <f>形核速率!T31</f>
        <v>77414.757575334268</v>
      </c>
      <c r="H31" s="5">
        <f>形核速率!V31</f>
        <v>109264.80985595484</v>
      </c>
      <c r="I31" s="5">
        <f>形核速率!Z31</f>
        <v>97921.244404694356</v>
      </c>
    </row>
    <row r="32" spans="2:9" x14ac:dyDescent="0.25">
      <c r="B32" s="5">
        <f>形核速率!F32</f>
        <v>0.1</v>
      </c>
      <c r="C32" s="5">
        <f>形核速率!I32</f>
        <v>43770.466430031622</v>
      </c>
      <c r="D32" s="5">
        <f>形核速率!K32</f>
        <v>110493.59001414943</v>
      </c>
      <c r="E32" s="5">
        <f>形核速率!O32</f>
        <v>79160.447083254476</v>
      </c>
      <c r="F32" s="5">
        <f>形核速率!P32</f>
        <v>93310.038134855102</v>
      </c>
      <c r="G32" s="5">
        <f>形核速率!T32</f>
        <v>77415.134597344833</v>
      </c>
      <c r="H32" s="5">
        <f>形核速率!V32</f>
        <v>109264.64185215776</v>
      </c>
      <c r="I32" s="5">
        <f>形核速率!Z32</f>
        <v>97934.766267552492</v>
      </c>
    </row>
    <row r="33" spans="2:9" x14ac:dyDescent="0.25">
      <c r="B33" s="5">
        <f>形核速率!F33</f>
        <v>0.15</v>
      </c>
      <c r="C33" s="5">
        <f>形核速率!I33</f>
        <v>43772.54370347222</v>
      </c>
      <c r="D33" s="5">
        <f>形核速率!K33</f>
        <v>110493.34110023496</v>
      </c>
      <c r="E33" s="5">
        <f>形核速率!O33</f>
        <v>79161.301246819989</v>
      </c>
      <c r="F33" s="5">
        <f>形核速率!P33</f>
        <v>93310.336457173296</v>
      </c>
      <c r="G33" s="5">
        <f>形核速率!T33</f>
        <v>77416.094011508991</v>
      </c>
      <c r="H33" s="5">
        <f>形核速率!V33</f>
        <v>109264.21341418644</v>
      </c>
      <c r="I33" s="5">
        <f>形核速率!Z33</f>
        <v>97959.017421591168</v>
      </c>
    </row>
    <row r="34" spans="2:9" x14ac:dyDescent="0.25">
      <c r="B34" s="5">
        <f>形核速率!F34</f>
        <v>0.2</v>
      </c>
      <c r="C34" s="5">
        <f>形核速率!I34</f>
        <v>43774.620219644574</v>
      </c>
      <c r="D34" s="5">
        <f>形核速率!K34</f>
        <v>110493.09225720447</v>
      </c>
      <c r="E34" s="5">
        <f>形核速率!O34</f>
        <v>79162.155084234764</v>
      </c>
      <c r="F34" s="5">
        <f>形核速率!P34</f>
        <v>93310.634663317265</v>
      </c>
      <c r="G34" s="5">
        <f>形核速率!T34</f>
        <v>77417.053058211488</v>
      </c>
      <c r="H34" s="5">
        <f>形核速率!V34</f>
        <v>109263.78514499548</v>
      </c>
      <c r="I34" s="5">
        <f>形核速率!Z34</f>
        <v>97975.982271294008</v>
      </c>
    </row>
    <row r="35" spans="2:9" x14ac:dyDescent="0.25">
      <c r="B35" s="5">
        <f>形核速率!F35</f>
        <v>0.25</v>
      </c>
      <c r="C35" s="5">
        <f>形核速率!I35</f>
        <v>43776.695979057076</v>
      </c>
      <c r="D35" s="5">
        <f>形核速率!K35</f>
        <v>110492.84348501895</v>
      </c>
      <c r="E35" s="5">
        <f>形核速率!O35</f>
        <v>79163.00859572638</v>
      </c>
      <c r="F35" s="5">
        <f>形核速率!P35</f>
        <v>93310.932753369183</v>
      </c>
      <c r="G35" s="5">
        <f>形核速率!T35</f>
        <v>77418.011737709327</v>
      </c>
      <c r="H35" s="5">
        <f>形核速率!V35</f>
        <v>109263.3570444647</v>
      </c>
      <c r="I35" s="5">
        <f>形核速率!Z35</f>
        <v>97989.008530754814</v>
      </c>
    </row>
    <row r="36" spans="2:9" x14ac:dyDescent="0.25">
      <c r="B36" s="5">
        <f>形核速率!F36</f>
        <v>0.29314903107006901</v>
      </c>
      <c r="C36" s="5">
        <f>形核速率!I36</f>
        <v>43778.481168910868</v>
      </c>
      <c r="D36" s="5">
        <f>形核速率!K36</f>
        <v>110492.62846498461</v>
      </c>
      <c r="E36" s="5">
        <f>形核速率!O36</f>
        <v>79163.743062767229</v>
      </c>
      <c r="F36" s="5">
        <f>形核速率!P36</f>
        <v>93311.189265173904</v>
      </c>
      <c r="G36" s="5">
        <f>形核速率!T36</f>
        <v>77418.836821982477</v>
      </c>
      <c r="H36" s="5">
        <f>形核速率!V36</f>
        <v>109262.98870744555</v>
      </c>
      <c r="I36" s="5">
        <f>形核速率!Z36</f>
        <v>97998.234614275832</v>
      </c>
    </row>
    <row r="37" spans="2:9" x14ac:dyDescent="0.25">
      <c r="B37" s="5">
        <f>形核速率!F37</f>
        <v>0.29314903117006902</v>
      </c>
      <c r="C37" s="5">
        <f>形核速率!I37</f>
        <v>43778.615264745211</v>
      </c>
      <c r="D37" s="5">
        <f>形核速率!K37</f>
        <v>110492.6262203064</v>
      </c>
      <c r="E37" s="5">
        <f>形核速率!O37</f>
        <v>79163.791693552397</v>
      </c>
      <c r="F37" s="5">
        <f>形核速率!P37</f>
        <v>93311.206249362935</v>
      </c>
      <c r="G37" s="5">
        <f>形核速率!T37</f>
        <v>77418.891345584125</v>
      </c>
      <c r="H37" s="5">
        <f>形核速率!V37</f>
        <v>109262.96427432312</v>
      </c>
      <c r="I37" s="5">
        <f>形核速率!Z37</f>
        <v>97998.236912186199</v>
      </c>
    </row>
    <row r="38" spans="2:9" x14ac:dyDescent="0.25">
      <c r="B38" s="5">
        <f>形核速率!F38</f>
        <v>0.29314903147006899</v>
      </c>
      <c r="C38" s="5">
        <f>形核速率!I38</f>
        <v>43779.017544193317</v>
      </c>
      <c r="D38" s="5">
        <f>形核速率!K38</f>
        <v>110492.61948592743</v>
      </c>
      <c r="E38" s="5">
        <f>形核速率!O38</f>
        <v>79163.937582594823</v>
      </c>
      <c r="F38" s="5">
        <f>形核速率!P38</f>
        <v>93311.257200728855</v>
      </c>
      <c r="G38" s="5">
        <f>形核速率!T38</f>
        <v>77419.05491254518</v>
      </c>
      <c r="H38" s="5">
        <f>形核速率!V38</f>
        <v>109262.89097667679</v>
      </c>
      <c r="I38" s="5">
        <f>形核速率!Z38</f>
        <v>97998.243805802471</v>
      </c>
    </row>
    <row r="39" spans="2:9" x14ac:dyDescent="0.25">
      <c r="B39" s="5">
        <f>形核速率!F39</f>
        <v>0.29314903187006902</v>
      </c>
      <c r="C39" s="5">
        <f>形核速率!I39</f>
        <v>43779.553888318165</v>
      </c>
      <c r="D39" s="5">
        <f>形核速率!K39</f>
        <v>110492.61050524535</v>
      </c>
      <c r="E39" s="5">
        <f>形核速率!O39</f>
        <v>79164.13209039197</v>
      </c>
      <c r="F39" s="5">
        <f>形核速率!P39</f>
        <v>93311.325131964739</v>
      </c>
      <c r="G39" s="5">
        <f>形核速率!T39</f>
        <v>77419.272989480887</v>
      </c>
      <c r="H39" s="5">
        <f>形核速率!V39</f>
        <v>109262.793252189</v>
      </c>
      <c r="I39" s="5">
        <f>形核速率!Z39</f>
        <v>97998.252996831361</v>
      </c>
    </row>
    <row r="40" spans="2:9" x14ac:dyDescent="0.25">
      <c r="B40" s="5">
        <f>形核速率!F40</f>
        <v>0.29314903207006904</v>
      </c>
      <c r="C40" s="5">
        <f>形核速率!I40</f>
        <v>43779.822046082292</v>
      </c>
      <c r="D40" s="5">
        <f>形核速率!K40</f>
        <v>110492.60601411306</v>
      </c>
      <c r="E40" s="5">
        <f>形核速率!O40</f>
        <v>79164.229338912744</v>
      </c>
      <c r="F40" s="5">
        <f>形核速率!P40</f>
        <v>93311.35909566046</v>
      </c>
      <c r="G40" s="5">
        <f>形核速率!T40</f>
        <v>77419.382021920828</v>
      </c>
      <c r="H40" s="5">
        <f>形核速率!V40</f>
        <v>109262.74439275819</v>
      </c>
      <c r="I40" s="5">
        <f>形核速率!Z40</f>
        <v>97998.257592107693</v>
      </c>
    </row>
    <row r="41" spans="2:9" x14ac:dyDescent="0.25">
      <c r="B41" s="5">
        <f>形核速率!F41</f>
        <v>0.29314904107006901</v>
      </c>
      <c r="C41" s="5">
        <f>形核速率!I41</f>
        <v>43791.880563733721</v>
      </c>
      <c r="D41" s="5">
        <f>形核速率!K41</f>
        <v>110492.40345818351</v>
      </c>
      <c r="E41" s="5">
        <f>形核速率!O41</f>
        <v>79168.60223736451</v>
      </c>
      <c r="F41" s="5">
        <f>形核速率!P41</f>
        <v>93312.88628435765</v>
      </c>
      <c r="G41" s="5">
        <f>形核速率!T41</f>
        <v>77424.284773335807</v>
      </c>
      <c r="H41" s="5">
        <f>形核速率!V41</f>
        <v>109260.54743433799</v>
      </c>
      <c r="I41" s="5">
        <f>形核速率!Z41</f>
        <v>97998.464240526126</v>
      </c>
    </row>
    <row r="42" spans="2:9" x14ac:dyDescent="0.25">
      <c r="B42" s="5">
        <f>形核速率!F42</f>
        <v>0.29314913107006901</v>
      </c>
      <c r="C42" s="5">
        <f>形核速率!I42</f>
        <v>43911.529628256489</v>
      </c>
      <c r="D42" s="5">
        <f>形核速率!K42</f>
        <v>110490.32840363932</v>
      </c>
      <c r="E42" s="5">
        <f>形核速率!O42</f>
        <v>79211.974161033111</v>
      </c>
      <c r="F42" s="5">
        <f>形核速率!P42</f>
        <v>93328.030258409883</v>
      </c>
      <c r="G42" s="5">
        <f>形核速率!T42</f>
        <v>77472.909715920629</v>
      </c>
      <c r="H42" s="5">
        <f>形核速率!V42</f>
        <v>109238.76436178063</v>
      </c>
      <c r="I42" s="5">
        <f>形核速率!Z42</f>
        <v>98000.515483837124</v>
      </c>
    </row>
    <row r="43" spans="2:9" x14ac:dyDescent="0.25">
      <c r="B43" s="5">
        <f>形核速率!F43</f>
        <v>0.29315003107006898</v>
      </c>
      <c r="C43" s="5">
        <f>形核速率!I43</f>
        <v>45022.502545375115</v>
      </c>
      <c r="D43" s="5">
        <f>形核速率!K43</f>
        <v>110465.4920505662</v>
      </c>
      <c r="E43" s="5">
        <f>形核速率!O43</f>
        <v>79613.213768271191</v>
      </c>
      <c r="F43" s="5">
        <f>形核速率!P43</f>
        <v>93467.853313085725</v>
      </c>
      <c r="G43" s="5">
        <f>形核速率!T43</f>
        <v>77922.550731753625</v>
      </c>
      <c r="H43" s="5">
        <f>形核速率!V43</f>
        <v>109037.85725582206</v>
      </c>
      <c r="I43" s="5">
        <f>形核速率!Z43</f>
        <v>98019.634042328646</v>
      </c>
    </row>
    <row r="44" spans="2:9" x14ac:dyDescent="0.25">
      <c r="B44" s="5">
        <f>形核速率!F44</f>
        <v>0.29315651788203312</v>
      </c>
      <c r="C44" s="5">
        <f>形核速率!I44</f>
        <v>50291.061744938706</v>
      </c>
      <c r="D44" s="5">
        <f>形核速率!K44</f>
        <v>110221.19505652967</v>
      </c>
      <c r="E44" s="5">
        <f>形核速率!O44</f>
        <v>81485.048051228077</v>
      </c>
      <c r="F44" s="5">
        <f>形核速率!P44</f>
        <v>94113.672075278315</v>
      </c>
      <c r="G44" s="5">
        <f>形核速率!T44</f>
        <v>80015.300048135585</v>
      </c>
      <c r="H44" s="5">
        <f>形核速率!V44</f>
        <v>108114.84316308377</v>
      </c>
      <c r="I44" s="5">
        <f>形核速率!Z44</f>
        <v>98112.435829987517</v>
      </c>
    </row>
    <row r="45" spans="2:9" x14ac:dyDescent="0.25">
      <c r="B45" s="5">
        <f>形核速率!F45</f>
        <v>0.29316651788203313</v>
      </c>
      <c r="C45" s="5">
        <f>形核速率!I45</f>
        <v>50291.060897387571</v>
      </c>
      <c r="D45" s="5">
        <f>形核速率!K45</f>
        <v>110221.19501014492</v>
      </c>
      <c r="E45" s="5">
        <f>形核速率!O45</f>
        <v>81485.047793516787</v>
      </c>
      <c r="F45" s="5">
        <f>形核速率!P45</f>
        <v>94113.671987085239</v>
      </c>
      <c r="G45" s="5">
        <f>形核速率!T45</f>
        <v>80015.29978126401</v>
      </c>
      <c r="H45" s="5">
        <f>形核速率!V45</f>
        <v>108114.84329686148</v>
      </c>
      <c r="I45" s="5">
        <f>形核速率!Z45</f>
        <v>98112.437608754277</v>
      </c>
    </row>
    <row r="46" spans="2:9" x14ac:dyDescent="0.25">
      <c r="B46" s="5">
        <f>形核速率!F46</f>
        <v>0.29317651788203314</v>
      </c>
      <c r="C46" s="5">
        <f>形核速率!I46</f>
        <v>50291.060049836437</v>
      </c>
      <c r="D46" s="5">
        <f>形核速率!K46</f>
        <v>110221.19496376015</v>
      </c>
      <c r="E46" s="5">
        <f>形核速率!O46</f>
        <v>81485.047535805497</v>
      </c>
      <c r="F46" s="5">
        <f>形核速率!P46</f>
        <v>94113.671898892164</v>
      </c>
      <c r="G46" s="5">
        <f>形核速率!T46</f>
        <v>80015.29951439242</v>
      </c>
      <c r="H46" s="5">
        <f>形核速率!V46</f>
        <v>108114.8434306392</v>
      </c>
      <c r="I46" s="5">
        <f>形核速率!Z46</f>
        <v>98112.439387457358</v>
      </c>
    </row>
    <row r="47" spans="2:9" x14ac:dyDescent="0.25">
      <c r="B47" s="5">
        <f>形核速率!F47</f>
        <v>0.29320651788203311</v>
      </c>
      <c r="C47" s="5">
        <f>形核速率!I47</f>
        <v>50291.05882072448</v>
      </c>
      <c r="D47" s="5">
        <f>形核速率!K47</f>
        <v>110221.19484660102</v>
      </c>
      <c r="E47" s="5">
        <f>形核速率!O47</f>
        <v>81485.047183832445</v>
      </c>
      <c r="F47" s="5">
        <f>形核速率!P47</f>
        <v>94113.671778441159</v>
      </c>
      <c r="G47" s="5">
        <f>形核速率!T47</f>
        <v>80015.299157481641</v>
      </c>
      <c r="H47" s="5">
        <f>形核速率!V47</f>
        <v>108114.84361637999</v>
      </c>
      <c r="I47" s="5">
        <f>形核速率!Z47</f>
        <v>98112.444750373848</v>
      </c>
    </row>
    <row r="48" spans="2:9" x14ac:dyDescent="0.25">
      <c r="B48" s="5">
        <f>形核速率!F48</f>
        <v>0.29323651788203314</v>
      </c>
      <c r="C48" s="5">
        <f>形核速率!I48</f>
        <v>50291.057591612553</v>
      </c>
      <c r="D48" s="5">
        <f>形核速率!K48</f>
        <v>110221.19472944186</v>
      </c>
      <c r="E48" s="5">
        <f>形核速率!O48</f>
        <v>81485.046831859392</v>
      </c>
      <c r="F48" s="5">
        <f>形核速率!P48</f>
        <v>94113.671657990155</v>
      </c>
      <c r="G48" s="5">
        <f>形核速率!T48</f>
        <v>80015.298800570876</v>
      </c>
      <c r="H48" s="5">
        <f>形核速率!V48</f>
        <v>108114.84380212077</v>
      </c>
      <c r="I48" s="5">
        <f>形核速率!Z48</f>
        <v>98112.450112716775</v>
      </c>
    </row>
    <row r="49" spans="2:9" x14ac:dyDescent="0.25">
      <c r="B49" s="5">
        <f>形核速率!F49</f>
        <v>0.29325651788203311</v>
      </c>
      <c r="C49" s="5">
        <f>形核速率!I49</f>
        <v>50291.056503360167</v>
      </c>
      <c r="D49" s="5">
        <f>形核速率!K49</f>
        <v>110221.19464683392</v>
      </c>
      <c r="E49" s="5">
        <f>形核速率!O49</f>
        <v>81485.046511011111</v>
      </c>
      <c r="F49" s="5">
        <f>形核速率!P49</f>
        <v>94113.671548190556</v>
      </c>
      <c r="G49" s="5">
        <f>形核速率!T49</f>
        <v>80015.298471816859</v>
      </c>
      <c r="H49" s="5">
        <f>形核速率!V49</f>
        <v>108114.84397007355</v>
      </c>
      <c r="I49" s="5">
        <f>形核速率!Z49</f>
        <v>98112.453681728599</v>
      </c>
    </row>
    <row r="50" spans="2:9" x14ac:dyDescent="0.25">
      <c r="B50" s="5">
        <f>形核速率!F50</f>
        <v>0.2933565178820331</v>
      </c>
      <c r="C50" s="5">
        <f>形核速率!I50</f>
        <v>50291.0551114388</v>
      </c>
      <c r="D50" s="5">
        <f>形核速率!K50</f>
        <v>110221.1943016006</v>
      </c>
      <c r="E50" s="5">
        <f>形核速率!O50</f>
        <v>81485.046205109844</v>
      </c>
      <c r="F50" s="5">
        <f>形核速率!P50</f>
        <v>94113.671443506071</v>
      </c>
      <c r="G50" s="5">
        <f>形核速率!T50</f>
        <v>80015.298195882016</v>
      </c>
      <c r="H50" s="5">
        <f>形核速率!V50</f>
        <v>108114.84414521673</v>
      </c>
      <c r="I50" s="5">
        <f>形核速率!Z50</f>
        <v>98112.471606783176</v>
      </c>
    </row>
    <row r="51" spans="2:9" x14ac:dyDescent="0.25">
      <c r="B51" s="5">
        <f>形核速率!F51</f>
        <v>0.29365651788203312</v>
      </c>
      <c r="C51" s="5">
        <f>形核速率!I51</f>
        <v>50291.055089456517</v>
      </c>
      <c r="D51" s="5">
        <f>形核速率!K51</f>
        <v>110221.19333545619</v>
      </c>
      <c r="E51" s="5">
        <f>形核速率!O51</f>
        <v>81485.046619233108</v>
      </c>
      <c r="F51" s="5">
        <f>形核速率!P51</f>
        <v>94113.671585225908</v>
      </c>
      <c r="G51" s="5">
        <f>形核速率!T51</f>
        <v>80015.298771192145</v>
      </c>
      <c r="H51" s="5">
        <f>形核速率!V51</f>
        <v>108114.84398888356</v>
      </c>
      <c r="I51" s="5">
        <f>形核速率!Z51</f>
        <v>98112.525429724541</v>
      </c>
    </row>
    <row r="52" spans="2:9" x14ac:dyDescent="0.25">
      <c r="B52" s="5">
        <f>形核速率!F52</f>
        <v>0.29395651788203314</v>
      </c>
      <c r="C52" s="5">
        <f>形核速率!I52</f>
        <v>50291.055067472793</v>
      </c>
      <c r="D52" s="5">
        <f>形核速率!K52</f>
        <v>110221.19236931206</v>
      </c>
      <c r="E52" s="5">
        <f>形核速率!O52</f>
        <v>81485.047033355775</v>
      </c>
      <c r="F52" s="5">
        <f>形核速率!P52</f>
        <v>94113.67172694554</v>
      </c>
      <c r="G52" s="5">
        <f>形核速率!T52</f>
        <v>80015.299346501604</v>
      </c>
      <c r="H52" s="5">
        <f>形核速率!V52</f>
        <v>108114.84383255066</v>
      </c>
      <c r="I52" s="5">
        <f>形核速率!Z52</f>
        <v>98112.579195455372</v>
      </c>
    </row>
    <row r="53" spans="2:9" x14ac:dyDescent="0.25">
      <c r="B53" s="5">
        <f>形核速率!F53</f>
        <v>0.29415651788203312</v>
      </c>
      <c r="C53" s="5">
        <f>形核速率!I53</f>
        <v>50291.054202655694</v>
      </c>
      <c r="D53" s="5">
        <f>形核速率!K53</f>
        <v>110221.19171098004</v>
      </c>
      <c r="E53" s="5">
        <f>形核速率!O53</f>
        <v>81485.047036850316</v>
      </c>
      <c r="F53" s="5">
        <f>形核速率!P53</f>
        <v>94113.671728141446</v>
      </c>
      <c r="G53" s="5">
        <f>形核速率!T53</f>
        <v>80015.299442863441</v>
      </c>
      <c r="H53" s="5">
        <f>形核速率!V53</f>
        <v>108114.84386786626</v>
      </c>
      <c r="I53" s="5">
        <f>形核速率!Z53</f>
        <v>98112.614989956244</v>
      </c>
    </row>
    <row r="54" spans="2:9" x14ac:dyDescent="0.25">
      <c r="B54" s="5">
        <f>形核速率!F54</f>
        <v>0.29515651788203312</v>
      </c>
      <c r="C54" s="5">
        <f>形核速率!I54</f>
        <v>50291.062683684104</v>
      </c>
      <c r="D54" s="5">
        <f>形核速率!K54</f>
        <v>110221.1886337483</v>
      </c>
      <c r="E54" s="5">
        <f>形核速率!O54</f>
        <v>81485.051160024334</v>
      </c>
      <c r="F54" s="5">
        <f>形核速率!P54</f>
        <v>94113.673139159844</v>
      </c>
      <c r="G54" s="5">
        <f>形核速率!T54</f>
        <v>80015.304250135494</v>
      </c>
      <c r="H54" s="5">
        <f>形核速率!V54</f>
        <v>108114.84194273394</v>
      </c>
      <c r="I54" s="5">
        <f>形核速率!Z54</f>
        <v>98112.793848061861</v>
      </c>
    </row>
    <row r="55" spans="2:9" x14ac:dyDescent="0.25">
      <c r="B55" s="5">
        <f>形核速率!F55</f>
        <v>0.29815651788203312</v>
      </c>
      <c r="C55" s="5">
        <f>形核速率!I55</f>
        <v>50291.101261871809</v>
      </c>
      <c r="D55" s="5">
        <f>形核速率!K55</f>
        <v>110221.17962206036</v>
      </c>
      <c r="E55" s="5">
        <f>形核速率!O55</f>
        <v>81485.067741025763</v>
      </c>
      <c r="F55" s="5">
        <f>形核速率!P55</f>
        <v>94113.678813452469</v>
      </c>
      <c r="G55" s="5">
        <f>形核速率!T55</f>
        <v>80015.323108846074</v>
      </c>
      <c r="H55" s="5">
        <f>形核速率!V55</f>
        <v>108114.83401147684</v>
      </c>
      <c r="I55" s="5">
        <f>形核速率!Z55</f>
        <v>98113.32693623162</v>
      </c>
    </row>
    <row r="56" spans="2:9" x14ac:dyDescent="0.25">
      <c r="B56" s="5">
        <f>形核速率!F56</f>
        <v>0.30115651788203313</v>
      </c>
      <c r="C56" s="5">
        <f>形核速率!I56</f>
        <v>50291.139839604963</v>
      </c>
      <c r="D56" s="5">
        <f>形核速率!K56</f>
        <v>110221.17061044836</v>
      </c>
      <c r="E56" s="5">
        <f>形核速率!O56</f>
        <v>81485.084321840055</v>
      </c>
      <c r="F56" s="5">
        <f>形核速率!P56</f>
        <v>94113.68448768025</v>
      </c>
      <c r="G56" s="5">
        <f>形核速率!T56</f>
        <v>80015.341967346234</v>
      </c>
      <c r="H56" s="5">
        <f>形核速率!V56</f>
        <v>108114.82608031217</v>
      </c>
      <c r="I56" s="5">
        <f>形核速率!Z56</f>
        <v>98113.854476989261</v>
      </c>
    </row>
    <row r="57" spans="2:9" x14ac:dyDescent="0.25">
      <c r="B57" s="5">
        <f>形核速率!F57</f>
        <v>0.30315651788203313</v>
      </c>
      <c r="C57" s="5">
        <f>形核速率!I57</f>
        <v>50291.162869417363</v>
      </c>
      <c r="D57" s="5">
        <f>形核速率!K57</f>
        <v>110221.16455772943</v>
      </c>
      <c r="E57" s="5">
        <f>形核速率!O57</f>
        <v>81485.094513624994</v>
      </c>
      <c r="F57" s="5">
        <f>形核速率!P57</f>
        <v>94113.68797547654</v>
      </c>
      <c r="G57" s="5">
        <f>形核速率!T57</f>
        <v>80015.353631437145</v>
      </c>
      <c r="H57" s="5">
        <f>形核速率!V57</f>
        <v>108114.82123417189</v>
      </c>
      <c r="I57" s="5">
        <f>形核速率!Z57</f>
        <v>98114.203088962269</v>
      </c>
    </row>
    <row r="58" spans="2:9" x14ac:dyDescent="0.25">
      <c r="B58" s="5">
        <f>形核速率!F58</f>
        <v>0.31315651788203314</v>
      </c>
      <c r="C58" s="5">
        <f>形核速率!I58</f>
        <v>50291.318508170465</v>
      </c>
      <c r="D58" s="5">
        <f>形核速率!K58</f>
        <v>110221.13497276281</v>
      </c>
      <c r="E58" s="5">
        <f>形核速率!O58</f>
        <v>81485.15845442102</v>
      </c>
      <c r="F58" s="5">
        <f>形核速率!P58</f>
        <v>94113.70985706069</v>
      </c>
      <c r="G58" s="5">
        <f>形核速率!T58</f>
        <v>80015.425628527097</v>
      </c>
      <c r="H58" s="5">
        <f>形核速率!V58</f>
        <v>108114.79035802541</v>
      </c>
      <c r="I58" s="5">
        <f>形核速率!Z58</f>
        <v>98115.911864287904</v>
      </c>
    </row>
    <row r="59" spans="2:9" x14ac:dyDescent="0.25">
      <c r="B59" s="5">
        <f>形核速率!F59</f>
        <v>0.34315651788203311</v>
      </c>
      <c r="C59" s="5">
        <f>形核速率!I59</f>
        <v>50291.826923989778</v>
      </c>
      <c r="D59" s="5">
        <f>形核速率!K59</f>
        <v>110221.04691913698</v>
      </c>
      <c r="E59" s="5">
        <f>形核速率!O59</f>
        <v>81485.363579376382</v>
      </c>
      <c r="F59" s="5">
        <f>形核速率!P59</f>
        <v>94113.780054087256</v>
      </c>
      <c r="G59" s="5">
        <f>形核速率!T59</f>
        <v>80015.655633326693</v>
      </c>
      <c r="H59" s="5">
        <f>形核速率!V59</f>
        <v>108114.6909197783</v>
      </c>
      <c r="I59" s="5">
        <f>形核速率!Z59</f>
        <v>98120.717885262609</v>
      </c>
    </row>
    <row r="60" spans="2:9" x14ac:dyDescent="0.25">
      <c r="B60" s="5">
        <f>形核速率!F60</f>
        <v>0.37315651788203313</v>
      </c>
      <c r="C60" s="5">
        <f>形核速率!I60</f>
        <v>50292.335283095868</v>
      </c>
      <c r="D60" s="5">
        <f>形核速率!K60</f>
        <v>110220.95887401466</v>
      </c>
      <c r="E60" s="5">
        <f>形核速率!O60</f>
        <v>81485.568681056757</v>
      </c>
      <c r="F60" s="5">
        <f>形核速率!P60</f>
        <v>94113.850243024426</v>
      </c>
      <c r="G60" s="5">
        <f>形核速率!T60</f>
        <v>80015.885612014448</v>
      </c>
      <c r="H60" s="5">
        <f>形核速率!V60</f>
        <v>108114.59149311751</v>
      </c>
      <c r="I60" s="5">
        <f>形核速率!Z60</f>
        <v>98125.105933538565</v>
      </c>
    </row>
    <row r="61" spans="2:9" x14ac:dyDescent="0.25">
      <c r="B61" s="5">
        <f>形核速率!F61</f>
        <v>0.3931565178820331</v>
      </c>
      <c r="C61" s="5">
        <f>形核速率!I61</f>
        <v>50292.665656825033</v>
      </c>
      <c r="D61" s="5">
        <f>形核速率!K61</f>
        <v>110220.9000396216</v>
      </c>
      <c r="E61" s="5">
        <f>形核速率!O61</f>
        <v>81485.70267702674</v>
      </c>
      <c r="F61" s="5">
        <f>形核速率!P61</f>
        <v>94113.896098431011</v>
      </c>
      <c r="G61" s="5">
        <f>形核速率!T61</f>
        <v>80016.036045208079</v>
      </c>
      <c r="H61" s="5">
        <f>形核速率!V61</f>
        <v>108114.52661031784</v>
      </c>
      <c r="I61" s="5">
        <f>形核速率!Z61</f>
        <v>98127.832135980163</v>
      </c>
    </row>
    <row r="62" spans="2:9" x14ac:dyDescent="0.25">
      <c r="B62" s="5">
        <f>形核速率!F62</f>
        <v>0.44315651788203314</v>
      </c>
      <c r="C62" s="5">
        <f>形核速率!I62</f>
        <v>50293.534047011723</v>
      </c>
      <c r="D62" s="5">
        <f>形核速率!K62</f>
        <v>110220.75368301554</v>
      </c>
      <c r="E62" s="5">
        <f>形核速率!O62</f>
        <v>81486.051269300369</v>
      </c>
      <c r="F62" s="5">
        <f>形核速率!P62</f>
        <v>94114.015391624183</v>
      </c>
      <c r="G62" s="5">
        <f>形核速率!T62</f>
        <v>80016.426455441731</v>
      </c>
      <c r="H62" s="5">
        <f>形核速率!V62</f>
        <v>108114.35743967988</v>
      </c>
      <c r="I62" s="5">
        <f>形核速率!Z62</f>
        <v>98134.063604588926</v>
      </c>
    </row>
    <row r="63" spans="2:9" x14ac:dyDescent="0.25">
      <c r="B63" s="5">
        <f>形核速率!F63</f>
        <v>0.49315651788203313</v>
      </c>
      <c r="C63" s="5">
        <f>形核速率!I63</f>
        <v>50294.402276391062</v>
      </c>
      <c r="D63" s="5">
        <f>形核速率!K63</f>
        <v>110220.60735022963</v>
      </c>
      <c r="E63" s="5">
        <f>形核速率!O63</f>
        <v>81486.399795605015</v>
      </c>
      <c r="F63" s="5">
        <f>形核速率!P63</f>
        <v>94114.134661882825</v>
      </c>
      <c r="G63" s="5">
        <f>形核速率!T63</f>
        <v>80016.81679168425</v>
      </c>
      <c r="H63" s="5">
        <f>形核速率!V63</f>
        <v>108114.18830190724</v>
      </c>
      <c r="I63" s="5">
        <f>形核速率!Z63</f>
        <v>98139.604504342511</v>
      </c>
    </row>
    <row r="64" spans="2:9" x14ac:dyDescent="0.25">
      <c r="B64" s="5">
        <f>形核速率!F64</f>
        <v>0.54315651788203312</v>
      </c>
      <c r="C64" s="5">
        <f>形核速率!I64</f>
        <v>50295.270345016783</v>
      </c>
      <c r="D64" s="5">
        <f>形核速率!K64</f>
        <v>110220.46104125645</v>
      </c>
      <c r="E64" s="5">
        <f>形核速率!O64</f>
        <v>81486.748255963306</v>
      </c>
      <c r="F64" s="5">
        <f>形核速率!P64</f>
        <v>94114.253909214895</v>
      </c>
      <c r="G64" s="5">
        <f>形核速率!T64</f>
        <v>80017.207053961029</v>
      </c>
      <c r="H64" s="5">
        <f>形核速率!V64</f>
        <v>108114.01919698849</v>
      </c>
      <c r="I64" s="5">
        <f>形核速率!Z64</f>
        <v>98144.590967578057</v>
      </c>
    </row>
    <row r="65" spans="1:9" x14ac:dyDescent="0.25">
      <c r="A65" t="s">
        <v>292</v>
      </c>
      <c r="B65" s="5">
        <f>形核速率!F65</f>
        <v>0.58630554895210207</v>
      </c>
      <c r="C65" s="5">
        <f>形核速率!I65</f>
        <v>50296.014509557419</v>
      </c>
      <c r="D65" s="5">
        <f>形核速率!K65</f>
        <v>110220.33471767599</v>
      </c>
      <c r="E65" s="5">
        <f>形核速率!O65</f>
        <v>81487.047368101645</v>
      </c>
      <c r="F65" s="5">
        <f>形核速率!P65</f>
        <v>94114.356268705451</v>
      </c>
      <c r="G65" s="5">
        <f>形核速率!T65</f>
        <v>80017.542150988214</v>
      </c>
      <c r="H65" s="5">
        <f>形核速率!V65</f>
        <v>108113.87408224629</v>
      </c>
      <c r="I65" s="5">
        <f>形核速率!Z65</f>
        <v>98148.525543399388</v>
      </c>
    </row>
    <row r="66" spans="1:9" x14ac:dyDescent="0.25">
      <c r="B66" s="5">
        <f>形核速率!F66</f>
        <v>0.58630554905210208</v>
      </c>
      <c r="C66" s="5">
        <f>形核速率!I66</f>
        <v>50296.072966571111</v>
      </c>
      <c r="D66" s="5">
        <f>形核速率!K66</f>
        <v>110220.3309329717</v>
      </c>
      <c r="E66" s="5">
        <f>形核速率!O66</f>
        <v>81487.067896420267</v>
      </c>
      <c r="F66" s="5">
        <f>形核速率!P66</f>
        <v>94114.363293714021</v>
      </c>
      <c r="G66" s="5">
        <f>形核速率!T66</f>
        <v>80017.565055727508</v>
      </c>
      <c r="H66" s="5">
        <f>形核速率!V66</f>
        <v>108113.86408559093</v>
      </c>
      <c r="I66" s="5">
        <f>形核速率!Z66</f>
        <v>98148.526565823617</v>
      </c>
    </row>
    <row r="67" spans="1:9" x14ac:dyDescent="0.25">
      <c r="B67" s="5">
        <f>形核速率!F67</f>
        <v>0.58630554935210211</v>
      </c>
      <c r="C67" s="5">
        <f>形核速率!I67</f>
        <v>50296.248338943682</v>
      </c>
      <c r="D67" s="5">
        <f>形核速率!K67</f>
        <v>110220.31957897541</v>
      </c>
      <c r="E67" s="5">
        <f>形核速率!O67</f>
        <v>81487.129481689975</v>
      </c>
      <c r="F67" s="5">
        <f>形核速率!P67</f>
        <v>94114.384368839659</v>
      </c>
      <c r="G67" s="5">
        <f>形核速率!T67</f>
        <v>80017.633770206347</v>
      </c>
      <c r="H67" s="5">
        <f>形核速率!V67</f>
        <v>108113.83409545512</v>
      </c>
      <c r="I67" s="5">
        <f>形核速率!Z67</f>
        <v>98148.529633133861</v>
      </c>
    </row>
    <row r="68" spans="1:9" x14ac:dyDescent="0.25">
      <c r="B68" s="5">
        <f>形核速率!F68</f>
        <v>0.58630554975210203</v>
      </c>
      <c r="C68" s="5">
        <f>形核速率!I68</f>
        <v>50296.482163138353</v>
      </c>
      <c r="D68" s="5">
        <f>形核速率!K68</f>
        <v>110220.30444044493</v>
      </c>
      <c r="E68" s="5">
        <f>形核速率!O68</f>
        <v>81487.211593310261</v>
      </c>
      <c r="F68" s="5">
        <f>形核速率!P68</f>
        <v>94114.412468280469</v>
      </c>
      <c r="G68" s="5">
        <f>形核速率!T68</f>
        <v>80017.72538716394</v>
      </c>
      <c r="H68" s="5">
        <f>形核速率!V68</f>
        <v>108113.79410964649</v>
      </c>
      <c r="I68" s="5">
        <f>形核速率!Z68</f>
        <v>98148.533722792869</v>
      </c>
    </row>
    <row r="69" spans="1:9" x14ac:dyDescent="0.25">
      <c r="B69" s="5">
        <f>形核速率!F69</f>
        <v>0.58630554995210205</v>
      </c>
      <c r="C69" s="5">
        <f>形核速率!I69</f>
        <v>50296.599071089797</v>
      </c>
      <c r="D69" s="5">
        <f>形核速率!K69</f>
        <v>110220.29687120214</v>
      </c>
      <c r="E69" s="5">
        <f>形核速率!O69</f>
        <v>81487.252647679066</v>
      </c>
      <c r="F69" s="5">
        <f>形核速率!P69</f>
        <v>94114.426517500149</v>
      </c>
      <c r="G69" s="5">
        <f>形核速率!T69</f>
        <v>80017.771194055327</v>
      </c>
      <c r="H69" s="5">
        <f>形核速率!V69</f>
        <v>108113.77411747114</v>
      </c>
      <c r="I69" s="5">
        <f>形核速率!Z69</f>
        <v>98148.535767549693</v>
      </c>
    </row>
    <row r="70" spans="1:9" x14ac:dyDescent="0.25">
      <c r="B70" s="5">
        <f>形核速率!F70</f>
        <v>0.58630555895210212</v>
      </c>
      <c r="C70" s="5">
        <f>形核速率!I70</f>
        <v>50301.858159855437</v>
      </c>
      <c r="D70" s="5">
        <f>形核速率!K70</f>
        <v>110219.95629085902</v>
      </c>
      <c r="E70" s="5">
        <f>形核速率!O70</f>
        <v>81489.09944909568</v>
      </c>
      <c r="F70" s="5">
        <f>形核速率!P70</f>
        <v>94115.058506447574</v>
      </c>
      <c r="G70" s="5">
        <f>形核速率!T70</f>
        <v>80019.83177641056</v>
      </c>
      <c r="H70" s="5">
        <f>形核速率!V70</f>
        <v>108112.87479354329</v>
      </c>
      <c r="I70" s="5">
        <f>形核速率!Z70</f>
        <v>98148.627753469802</v>
      </c>
    </row>
    <row r="71" spans="1:9" x14ac:dyDescent="0.25">
      <c r="B71" s="5">
        <f>形核速率!F71</f>
        <v>0.58630564895210202</v>
      </c>
      <c r="C71" s="5">
        <f>形核速率!I71</f>
        <v>50354.240854860385</v>
      </c>
      <c r="D71" s="5">
        <f>形核速率!K71</f>
        <v>110216.55401837047</v>
      </c>
      <c r="E71" s="5">
        <f>形核速率!O71</f>
        <v>81507.492371924571</v>
      </c>
      <c r="F71" s="5">
        <f>形核速率!P71</f>
        <v>94121.352149131431</v>
      </c>
      <c r="G71" s="5">
        <f>形核速率!T71</f>
        <v>80040.35334721861</v>
      </c>
      <c r="H71" s="5">
        <f>形核速率!V71</f>
        <v>108103.91931460965</v>
      </c>
      <c r="I71" s="5">
        <f>形核速率!Z71</f>
        <v>98149.544221877833</v>
      </c>
    </row>
    <row r="72" spans="1:9" x14ac:dyDescent="0.25">
      <c r="B72" s="5">
        <f>形核速率!F72</f>
        <v>0.5863065489521021</v>
      </c>
      <c r="C72" s="5">
        <f>形核速率!I72</f>
        <v>50858.191011269773</v>
      </c>
      <c r="D72" s="5">
        <f>形核速率!K72</f>
        <v>110182.90195949287</v>
      </c>
      <c r="E72" s="5">
        <f>形核速率!O72</f>
        <v>81684.26217638675</v>
      </c>
      <c r="F72" s="5">
        <f>形核速率!P72</f>
        <v>94181.787884332574</v>
      </c>
      <c r="G72" s="5">
        <f>形核速率!T72</f>
        <v>80237.53779956761</v>
      </c>
      <c r="H72" s="5">
        <f>形核速率!V72</f>
        <v>108017.96098591457</v>
      </c>
      <c r="I72" s="5">
        <f>形核速率!Z72</f>
        <v>98158.384653120374</v>
      </c>
    </row>
    <row r="73" spans="1:9" x14ac:dyDescent="0.25">
      <c r="B73" s="5">
        <f>形核速率!F73</f>
        <v>0.58631303576406624</v>
      </c>
      <c r="C73" s="5">
        <f>形核速率!I73</f>
        <v>53700.460007597576</v>
      </c>
      <c r="D73" s="5">
        <f>形核速率!K73</f>
        <v>109962.89463442484</v>
      </c>
      <c r="E73" s="5">
        <f>形核速率!O73</f>
        <v>82675.780452541512</v>
      </c>
      <c r="F73" s="5">
        <f>形核速率!P73</f>
        <v>94519.082501639714</v>
      </c>
      <c r="G73" s="5">
        <f>形核速率!T73</f>
        <v>81342.076752180728</v>
      </c>
      <c r="H73" s="5">
        <f>形核速率!V73</f>
        <v>107539.48109155014</v>
      </c>
      <c r="I73" s="5">
        <f>形核速率!Z73</f>
        <v>98209.10047018723</v>
      </c>
    </row>
    <row r="74" spans="1:9" x14ac:dyDescent="0.25">
      <c r="B74" s="5">
        <f>形核速率!F74</f>
        <v>0.58631554895210203</v>
      </c>
      <c r="C74" s="5">
        <f>形核速率!I74</f>
        <v>53700.459559494404</v>
      </c>
      <c r="D74" s="5">
        <f>形核速率!K74</f>
        <v>109962.89463280785</v>
      </c>
      <c r="E74" s="5">
        <f>形核速率!O74</f>
        <v>82675.780312556788</v>
      </c>
      <c r="F74" s="5">
        <f>形核速率!P74</f>
        <v>94519.082454221192</v>
      </c>
      <c r="G74" s="5">
        <f>形核速率!T74</f>
        <v>81342.076605814</v>
      </c>
      <c r="H74" s="5">
        <f>形核速率!V74</f>
        <v>107539.48116234771</v>
      </c>
      <c r="I74" s="5">
        <f>形核速率!Z74</f>
        <v>98209.100669560896</v>
      </c>
    </row>
    <row r="75" spans="1:9" x14ac:dyDescent="0.25">
      <c r="B75" s="5">
        <f>形核速率!F75</f>
        <v>0.58632554895210209</v>
      </c>
      <c r="C75" s="5">
        <f>形核速率!I75</f>
        <v>53700.458723167576</v>
      </c>
      <c r="D75" s="5">
        <f>形核速率!K75</f>
        <v>109962.89461963889</v>
      </c>
      <c r="E75" s="5">
        <f>形核速率!O75</f>
        <v>82675.780055807787</v>
      </c>
      <c r="F75" s="5">
        <f>形核速率!P75</f>
        <v>94519.082367249852</v>
      </c>
      <c r="G75" s="5">
        <f>形核速率!T75</f>
        <v>81342.076338868326</v>
      </c>
      <c r="H75" s="5">
        <f>形核速率!V75</f>
        <v>107539.48129279002</v>
      </c>
      <c r="I75" s="5">
        <f>形核速率!Z75</f>
        <v>98209.101482580212</v>
      </c>
    </row>
    <row r="76" spans="1:9" x14ac:dyDescent="0.25">
      <c r="B76" s="5">
        <f>形核速率!F76</f>
        <v>0.58635554895210207</v>
      </c>
      <c r="C76" s="5">
        <f>形核速率!I76</f>
        <v>53700.457420869883</v>
      </c>
      <c r="D76" s="5">
        <f>形核速率!K76</f>
        <v>109962.89457154757</v>
      </c>
      <c r="E76" s="5">
        <f>形核速率!O76</f>
        <v>82675.779668275456</v>
      </c>
      <c r="F76" s="5">
        <f>形核速率!P76</f>
        <v>94519.082235976864</v>
      </c>
      <c r="G76" s="5">
        <f>形核速率!T76</f>
        <v>81342.075940117255</v>
      </c>
      <c r="H76" s="5">
        <f>形核速率!V76</f>
        <v>107539.48149131153</v>
      </c>
      <c r="I76" s="5">
        <f>形核速率!Z76</f>
        <v>98209.103946684263</v>
      </c>
    </row>
    <row r="77" spans="1:9" x14ac:dyDescent="0.25">
      <c r="B77" s="5">
        <f>形核速率!F77</f>
        <v>0.58638554895210204</v>
      </c>
      <c r="C77" s="5">
        <f>形核速率!I77</f>
        <v>53700.45611857219</v>
      </c>
      <c r="D77" s="5">
        <f>形核速率!K77</f>
        <v>109962.89452345626</v>
      </c>
      <c r="E77" s="5">
        <f>形核速率!O77</f>
        <v>82675.779280743125</v>
      </c>
      <c r="F77" s="5">
        <f>形核速率!P77</f>
        <v>94519.082104703877</v>
      </c>
      <c r="G77" s="5">
        <f>形核速率!T77</f>
        <v>81342.075541366183</v>
      </c>
      <c r="H77" s="5">
        <f>形核速率!V77</f>
        <v>107539.48168983303</v>
      </c>
      <c r="I77" s="5">
        <f>形核速率!Z77</f>
        <v>98209.106410655979</v>
      </c>
    </row>
    <row r="78" spans="1:9" x14ac:dyDescent="0.25">
      <c r="B78" s="5">
        <f>形核速率!F78</f>
        <v>0.58640554895210206</v>
      </c>
      <c r="C78" s="5">
        <f>形核速率!I78</f>
        <v>53700.455003400195</v>
      </c>
      <c r="D78" s="5">
        <f>形核速率!K78</f>
        <v>109962.89449315234</v>
      </c>
      <c r="E78" s="5">
        <f>形核速率!O78</f>
        <v>82675.778944057471</v>
      </c>
      <c r="F78" s="5">
        <f>形核速率!P78</f>
        <v>94519.081990654726</v>
      </c>
      <c r="G78" s="5">
        <f>形核速率!T78</f>
        <v>81342.075193236611</v>
      </c>
      <c r="H78" s="5">
        <f>形核速率!V78</f>
        <v>107539.48186164246</v>
      </c>
      <c r="I78" s="5">
        <f>形核速率!Z78</f>
        <v>98209.108048086026</v>
      </c>
    </row>
    <row r="79" spans="1:9" x14ac:dyDescent="0.25">
      <c r="B79" s="5">
        <f>形核速率!F79</f>
        <v>0.58650554895210205</v>
      </c>
      <c r="C79" s="5">
        <f>形核速率!I79</f>
        <v>53700.453147460634</v>
      </c>
      <c r="D79" s="5">
        <f>形核速率!K79</f>
        <v>109962.89431516919</v>
      </c>
      <c r="E79" s="5">
        <f>形核速率!O79</f>
        <v>82675.778440448936</v>
      </c>
      <c r="F79" s="5">
        <f>形核速率!P79</f>
        <v>94519.081820062012</v>
      </c>
      <c r="G79" s="5">
        <f>形核速率!T79</f>
        <v>81342.074692125636</v>
      </c>
      <c r="H79" s="5">
        <f>形核速率!V79</f>
        <v>107539.48212631574</v>
      </c>
      <c r="I79" s="5">
        <f>形核速率!Z79</f>
        <v>98209.116311836478</v>
      </c>
    </row>
    <row r="80" spans="1:9" x14ac:dyDescent="0.25">
      <c r="B80" s="5">
        <f>形核速率!F80</f>
        <v>0.58680554895210202</v>
      </c>
      <c r="C80" s="5">
        <f>形核速率!I80</f>
        <v>53700.451395508309</v>
      </c>
      <c r="D80" s="5">
        <f>形核速率!K80</f>
        <v>109962.89375407364</v>
      </c>
      <c r="E80" s="5">
        <f>形核速率!O80</f>
        <v>82675.778139873539</v>
      </c>
      <c r="F80" s="5">
        <f>形核速率!P80</f>
        <v>94519.081718244881</v>
      </c>
      <c r="G80" s="5">
        <f>形核速率!T80</f>
        <v>81342.074460300239</v>
      </c>
      <c r="H80" s="5">
        <f>形核速率!V80</f>
        <v>107539.48231063124</v>
      </c>
      <c r="I80" s="5">
        <f>形核速率!Z80</f>
        <v>98209.141173742813</v>
      </c>
    </row>
    <row r="81" spans="2:9" x14ac:dyDescent="0.25">
      <c r="B81" s="5">
        <f>形核速率!F81</f>
        <v>0.5871055489521021</v>
      </c>
      <c r="C81" s="5">
        <f>形核速率!I81</f>
        <v>53700.449643556123</v>
      </c>
      <c r="D81" s="5">
        <f>形核速率!K81</f>
        <v>109962.89319297799</v>
      </c>
      <c r="E81" s="5">
        <f>形核速率!O81</f>
        <v>82675.777839298229</v>
      </c>
      <c r="F81" s="5">
        <f>形核速率!P81</f>
        <v>94519.081616427778</v>
      </c>
      <c r="G81" s="5">
        <f>形核速率!T81</f>
        <v>81342.074228474943</v>
      </c>
      <c r="H81" s="5">
        <f>形核速率!V81</f>
        <v>107539.48249494671</v>
      </c>
      <c r="I81" s="5">
        <f>形核速率!Z81</f>
        <v>98209.166022420613</v>
      </c>
    </row>
    <row r="82" spans="2:9" x14ac:dyDescent="0.25">
      <c r="B82" s="5">
        <f>形核速率!F82</f>
        <v>0.58730554895210207</v>
      </c>
      <c r="C82" s="5">
        <f>形核速率!I82</f>
        <v>53700.447694589238</v>
      </c>
      <c r="D82" s="5">
        <f>形核速率!K82</f>
        <v>109962.89282447002</v>
      </c>
      <c r="E82" s="5">
        <f>形核速率!O82</f>
        <v>82675.777391211115</v>
      </c>
      <c r="F82" s="5">
        <f>形核速率!P82</f>
        <v>94519.081464642411</v>
      </c>
      <c r="G82" s="5">
        <f>形核速率!T82</f>
        <v>81342.073813683572</v>
      </c>
      <c r="H82" s="5">
        <f>形核速率!V82</f>
        <v>107539.4827426127</v>
      </c>
      <c r="I82" s="5">
        <f>形核速率!Z82</f>
        <v>98209.182564597169</v>
      </c>
    </row>
    <row r="83" spans="2:9" x14ac:dyDescent="0.25">
      <c r="B83" s="5">
        <f>形核速率!F83</f>
        <v>0.58830554895210208</v>
      </c>
      <c r="C83" s="5">
        <f>形核速率!I83</f>
        <v>53700.449713170216</v>
      </c>
      <c r="D83" s="5">
        <f>形核速率!K83</f>
        <v>109962.89089824821</v>
      </c>
      <c r="E83" s="5">
        <f>形核速率!O83</f>
        <v>82675.77888169045</v>
      </c>
      <c r="F83" s="5">
        <f>形核速率!P83</f>
        <v>94519.081969528488</v>
      </c>
      <c r="G83" s="5">
        <f>形核速率!T83</f>
        <v>81342.075659483162</v>
      </c>
      <c r="H83" s="5">
        <f>形核速率!V83</f>
        <v>107539.48210136854</v>
      </c>
      <c r="I83" s="5">
        <f>形核速率!Z83</f>
        <v>98209.265432511602</v>
      </c>
    </row>
    <row r="84" spans="2:9" x14ac:dyDescent="0.25">
      <c r="B84" s="5">
        <f>形核速率!F84</f>
        <v>0.59130554895210208</v>
      </c>
      <c r="C84" s="5">
        <f>形核速率!I84</f>
        <v>53700.467835635514</v>
      </c>
      <c r="D84" s="5">
        <f>形核速率!K84</f>
        <v>109962.88503376234</v>
      </c>
      <c r="E84" s="5">
        <f>形核速率!O84</f>
        <v>82675.787180231986</v>
      </c>
      <c r="F84" s="5">
        <f>形核速率!P84</f>
        <v>94519.084780582431</v>
      </c>
      <c r="G84" s="5">
        <f>形核速率!T84</f>
        <v>81342.085217692656</v>
      </c>
      <c r="H84" s="5">
        <f>形核速率!V84</f>
        <v>107539.47824960265</v>
      </c>
      <c r="I84" s="5">
        <f>形核速率!Z84</f>
        <v>98209.513411958644</v>
      </c>
    </row>
    <row r="85" spans="2:9" x14ac:dyDescent="0.25">
      <c r="B85" s="5">
        <f>形核速率!F85</f>
        <v>0.59430554895210208</v>
      </c>
      <c r="C85" s="5">
        <f>形核速率!I85</f>
        <v>53700.485957946934</v>
      </c>
      <c r="D85" s="5">
        <f>形核速率!K85</f>
        <v>109962.87916930686</v>
      </c>
      <c r="E85" s="5">
        <f>形核速率!O85</f>
        <v>82675.795478711007</v>
      </c>
      <c r="F85" s="5">
        <f>形核速率!P85</f>
        <v>94519.087591614996</v>
      </c>
      <c r="G85" s="5">
        <f>形核速率!T85</f>
        <v>81342.094775831967</v>
      </c>
      <c r="H85" s="5">
        <f>形核速率!V85</f>
        <v>107539.47439786694</v>
      </c>
      <c r="I85" s="5">
        <f>形核速率!Z85</f>
        <v>98209.760088529947</v>
      </c>
    </row>
    <row r="86" spans="2:9" x14ac:dyDescent="0.25">
      <c r="B86" s="5">
        <f>形核速率!F86</f>
        <v>0.59630554895210208</v>
      </c>
      <c r="C86" s="5">
        <f>形核速率!I86</f>
        <v>53700.495569678133</v>
      </c>
      <c r="D86" s="5">
        <f>形核速率!K86</f>
        <v>109962.87527725442</v>
      </c>
      <c r="E86" s="5">
        <f>形核速率!O86</f>
        <v>82675.800227692598</v>
      </c>
      <c r="F86" s="5">
        <f>形核速率!P86</f>
        <v>94519.089200288232</v>
      </c>
      <c r="G86" s="5">
        <f>形核速率!T86</f>
        <v>81342.100324935906</v>
      </c>
      <c r="H86" s="5">
        <f>形核速率!V86</f>
        <v>107539.47222467518</v>
      </c>
      <c r="I86" s="5">
        <f>形核速率!Z86</f>
        <v>98209.923770978858</v>
      </c>
    </row>
    <row r="87" spans="2:9" x14ac:dyDescent="0.25">
      <c r="B87" s="5">
        <f>形核速率!F87</f>
        <v>0.60630554895210209</v>
      </c>
      <c r="C87" s="5">
        <f>形核速率!I87</f>
        <v>53700.580826122692</v>
      </c>
      <c r="D87" s="5">
        <f>形核速率!K87</f>
        <v>109962.85555261874</v>
      </c>
      <c r="E87" s="5">
        <f>形核速率!O87</f>
        <v>82675.835770221543</v>
      </c>
      <c r="F87" s="5">
        <f>形核速率!P87</f>
        <v>94519.101239986529</v>
      </c>
      <c r="G87" s="5">
        <f>形核速率!T87</f>
        <v>81342.14046517761</v>
      </c>
      <c r="H87" s="5">
        <f>形核速率!V87</f>
        <v>107539.45541525815</v>
      </c>
      <c r="I87" s="5">
        <f>形核速率!Z87</f>
        <v>98210.734496085788</v>
      </c>
    </row>
    <row r="88" spans="2:9" x14ac:dyDescent="0.25">
      <c r="B88" s="5">
        <f>形核速率!F88</f>
        <v>0.63630554895210212</v>
      </c>
      <c r="C88" s="5">
        <f>形核速率!I88</f>
        <v>53700.87473912011</v>
      </c>
      <c r="D88" s="5">
        <f>形核速率!K88</f>
        <v>109962.79610988034</v>
      </c>
      <c r="E88" s="5">
        <f>形核速率!O88</f>
        <v>82675.954494251055</v>
      </c>
      <c r="F88" s="5">
        <f>形核速率!P88</f>
        <v>94519.141456611484</v>
      </c>
      <c r="G88" s="5">
        <f>形核速率!T88</f>
        <v>81342.273594195853</v>
      </c>
      <c r="H88" s="5">
        <f>形核速率!V88</f>
        <v>107539.39889292218</v>
      </c>
      <c r="I88" s="5">
        <f>形核速率!Z88</f>
        <v>98213.08670211563</v>
      </c>
    </row>
    <row r="89" spans="2:9" x14ac:dyDescent="0.25">
      <c r="B89" s="5">
        <f>形核速率!F89</f>
        <v>0.66630554895210203</v>
      </c>
      <c r="C89" s="5">
        <f>形核速率!I89</f>
        <v>53701.16863000107</v>
      </c>
      <c r="D89" s="5">
        <f>形核速率!K89</f>
        <v>109962.73667101332</v>
      </c>
      <c r="E89" s="5">
        <f>形核速率!O89</f>
        <v>82676.073209350332</v>
      </c>
      <c r="F89" s="5">
        <f>形核速率!P89</f>
        <v>94519.181670170772</v>
      </c>
      <c r="G89" s="5">
        <f>形核速率!T89</f>
        <v>81342.406713218777</v>
      </c>
      <c r="H89" s="5">
        <f>形核速率!V89</f>
        <v>107539.34237494537</v>
      </c>
      <c r="I89" s="5">
        <f>形核速率!Z89</f>
        <v>98215.326594513244</v>
      </c>
    </row>
    <row r="90" spans="2:9" x14ac:dyDescent="0.25">
      <c r="B90" s="5">
        <f>形核速率!F90</f>
        <v>0.68630554895210205</v>
      </c>
      <c r="C90" s="5">
        <f>形核速率!I90</f>
        <v>53701.356735439309</v>
      </c>
      <c r="D90" s="5">
        <f>形核速率!K90</f>
        <v>109962.69710278316</v>
      </c>
      <c r="E90" s="5">
        <f>形核速率!O90</f>
        <v>82676.149870935973</v>
      </c>
      <c r="F90" s="5">
        <f>形核速率!P90</f>
        <v>94519.20763849892</v>
      </c>
      <c r="G90" s="5">
        <f>形核速率!T90</f>
        <v>81342.492851471499</v>
      </c>
      <c r="H90" s="5">
        <f>形核速率!V90</f>
        <v>107539.30594651069</v>
      </c>
      <c r="I90" s="5">
        <f>形核速率!Z90</f>
        <v>98216.762336598316</v>
      </c>
    </row>
    <row r="91" spans="2:9" x14ac:dyDescent="0.25">
      <c r="B91" s="5">
        <f>形核速率!F91</f>
        <v>0.7363055489521021</v>
      </c>
      <c r="C91" s="5">
        <f>形核速率!I91</f>
        <v>53701.866060672408</v>
      </c>
      <c r="D91" s="5">
        <f>形核速率!K91</f>
        <v>109962.59791166653</v>
      </c>
      <c r="E91" s="5">
        <f>形核速率!O91</f>
        <v>82676.353909859565</v>
      </c>
      <c r="F91" s="5">
        <f>形核速率!P91</f>
        <v>94519.276754515144</v>
      </c>
      <c r="G91" s="5">
        <f>形核速率!T91</f>
        <v>81342.721207687398</v>
      </c>
      <c r="H91" s="5">
        <f>形核速率!V91</f>
        <v>107539.20863583169</v>
      </c>
      <c r="I91" s="5">
        <f>形核速率!Z91</f>
        <v>98220.170758560882</v>
      </c>
    </row>
    <row r="92" spans="2:9" x14ac:dyDescent="0.25">
      <c r="B92" s="5">
        <f>形核速率!F92</f>
        <v>0.78630554895210203</v>
      </c>
      <c r="C92" s="5">
        <f>形核速率!I92</f>
        <v>53702.375322442465</v>
      </c>
      <c r="D92" s="5">
        <f>形核速率!K92</f>
        <v>109962.49873150476</v>
      </c>
      <c r="E92" s="5">
        <f>形核速率!O92</f>
        <v>82676.55792317797</v>
      </c>
      <c r="F92" s="5">
        <f>形核速率!P92</f>
        <v>94519.345861737864</v>
      </c>
      <c r="G92" s="5">
        <f>形核速率!T92</f>
        <v>81342.949535254695</v>
      </c>
      <c r="H92" s="5">
        <f>形核速率!V92</f>
        <v>107539.11133766535</v>
      </c>
      <c r="I92" s="5">
        <f>形核速率!Z92</f>
        <v>98223.347285087846</v>
      </c>
    </row>
    <row r="93" spans="2:9" x14ac:dyDescent="0.25">
      <c r="B93" s="5">
        <f>形核速率!F93</f>
        <v>0.83630554895210207</v>
      </c>
      <c r="C93" s="5">
        <f>形核速率!I93</f>
        <v>53702.884520763429</v>
      </c>
      <c r="D93" s="5">
        <f>形核速率!K93</f>
        <v>109962.39956229551</v>
      </c>
      <c r="E93" s="5">
        <f>形核速率!O93</f>
        <v>82676.761910896952</v>
      </c>
      <c r="F93" s="5">
        <f>形核速率!P93</f>
        <v>94519.414960169088</v>
      </c>
      <c r="G93" s="5">
        <f>形核速率!T93</f>
        <v>81343.177834179849</v>
      </c>
      <c r="H93" s="5">
        <f>形核速率!V93</f>
        <v>107539.01405200883</v>
      </c>
      <c r="I93" s="5">
        <f>形核速率!Z93</f>
        <v>98226.321075561398</v>
      </c>
    </row>
    <row r="94" spans="2:9" x14ac:dyDescent="0.25">
      <c r="B94" s="5">
        <f>形核速率!F94</f>
        <v>0.87945458002217114</v>
      </c>
      <c r="C94" s="5">
        <f>形核速率!I94</f>
        <v>53703.319458180522</v>
      </c>
      <c r="D94" s="5">
        <f>形核速率!K94</f>
        <v>109962.31402156594</v>
      </c>
      <c r="E94" s="5">
        <f>形核速率!O94</f>
        <v>82676.936519662413</v>
      </c>
      <c r="F94" s="5">
        <f>形核速率!P94</f>
        <v>94519.474106731403</v>
      </c>
      <c r="G94" s="5">
        <f>形核速率!T94</f>
        <v>81343.373349340603</v>
      </c>
      <c r="H94" s="5">
        <f>形核速率!V94</f>
        <v>107538.9308158015</v>
      </c>
      <c r="I94" s="5">
        <f>形核速率!Z94</f>
        <v>98228.74286826927</v>
      </c>
    </row>
    <row r="95" spans="2:9" x14ac:dyDescent="0.25">
      <c r="B95" s="5">
        <f>形核速率!F95</f>
        <v>0.87945458012217115</v>
      </c>
      <c r="C95" s="5">
        <f>形核速率!I95</f>
        <v>53703.355260825556</v>
      </c>
      <c r="D95" s="5">
        <f>形核速率!K95</f>
        <v>109962.3109380462</v>
      </c>
      <c r="E95" s="5">
        <f>形核速率!O95</f>
        <v>82676.948956708657</v>
      </c>
      <c r="F95" s="5">
        <f>形核速率!P95</f>
        <v>94519.478319623842</v>
      </c>
      <c r="G95" s="5">
        <f>形核速率!T95</f>
        <v>81343.387187818487</v>
      </c>
      <c r="H95" s="5">
        <f>形核速率!V95</f>
        <v>107538.92485270533</v>
      </c>
      <c r="I95" s="5">
        <f>形核速率!Z95</f>
        <v>98228.743506205486</v>
      </c>
    </row>
    <row r="96" spans="2:9" x14ac:dyDescent="0.25">
      <c r="B96" s="5">
        <f>形核速率!F96</f>
        <v>0.87945458042217117</v>
      </c>
      <c r="C96" s="5">
        <f>形核速率!I96</f>
        <v>53703.462671418543</v>
      </c>
      <c r="D96" s="5">
        <f>形核速率!K96</f>
        <v>109962.30168751327</v>
      </c>
      <c r="E96" s="5">
        <f>形核速率!O96</f>
        <v>82676.986268648427</v>
      </c>
      <c r="F96" s="5">
        <f>形核速率!P96</f>
        <v>94519.490958569775</v>
      </c>
      <c r="G96" s="5">
        <f>形核速率!T96</f>
        <v>81343.428704065765</v>
      </c>
      <c r="H96" s="5">
        <f>形核速率!V96</f>
        <v>107538.90696300892</v>
      </c>
      <c r="I96" s="5">
        <f>形核速率!Z96</f>
        <v>98228.745420073261</v>
      </c>
    </row>
    <row r="97" spans="2:9" x14ac:dyDescent="0.25">
      <c r="B97" s="5">
        <f>形核速率!F97</f>
        <v>0.87945458082217109</v>
      </c>
      <c r="C97" s="5">
        <f>形核速率!I97</f>
        <v>53703.605883732605</v>
      </c>
      <c r="D97" s="5">
        <f>形核速率!K97</f>
        <v>109962.28935359091</v>
      </c>
      <c r="E97" s="5">
        <f>形核速率!O97</f>
        <v>82677.036017228384</v>
      </c>
      <c r="F97" s="5">
        <f>形核速率!P97</f>
        <v>94519.507810263443</v>
      </c>
      <c r="G97" s="5">
        <f>形核速率!T97</f>
        <v>81343.484058289105</v>
      </c>
      <c r="H97" s="5">
        <f>形核速率!V97</f>
        <v>107538.88311040931</v>
      </c>
      <c r="I97" s="5">
        <f>形核速率!Z97</f>
        <v>98228.747971870835</v>
      </c>
    </row>
    <row r="98" spans="2:9" x14ac:dyDescent="0.25">
      <c r="B98" s="5">
        <f>形核速率!F98</f>
        <v>0.87945458102217111</v>
      </c>
      <c r="C98" s="5">
        <f>形核速率!I98</f>
        <v>53703.677487505411</v>
      </c>
      <c r="D98" s="5">
        <f>形核速率!K98</f>
        <v>109962.28318669046</v>
      </c>
      <c r="E98" s="5">
        <f>形核速率!O98</f>
        <v>82677.060890720837</v>
      </c>
      <c r="F98" s="5">
        <f>形核速率!P98</f>
        <v>94519.516235837466</v>
      </c>
      <c r="G98" s="5">
        <f>形核速率!T98</f>
        <v>81343.511734535467</v>
      </c>
      <c r="H98" s="5">
        <f>形核速率!V98</f>
        <v>107538.8711845073</v>
      </c>
      <c r="I98" s="5">
        <f>形核速率!Z98</f>
        <v>98228.749247725355</v>
      </c>
    </row>
    <row r="99" spans="2:9" x14ac:dyDescent="0.25">
      <c r="B99" s="5">
        <f>形核速率!F99</f>
        <v>0.87945459002217119</v>
      </c>
      <c r="C99" s="5">
        <f>形核速率!I99</f>
        <v>53706.899021444398</v>
      </c>
      <c r="D99" s="5">
        <f>形核速率!K99</f>
        <v>109962.00571193846</v>
      </c>
      <c r="E99" s="5">
        <f>形核速率!O99</f>
        <v>82678.179967291115</v>
      </c>
      <c r="F99" s="5">
        <f>形核速率!P99</f>
        <v>94519.895306713122</v>
      </c>
      <c r="G99" s="5">
        <f>形核速率!T99</f>
        <v>81344.756904126596</v>
      </c>
      <c r="H99" s="5">
        <f>形核速率!V99</f>
        <v>107538.33463218587</v>
      </c>
      <c r="I99" s="5">
        <f>形核速率!Z99</f>
        <v>98228.80665135663</v>
      </c>
    </row>
    <row r="100" spans="2:9" x14ac:dyDescent="0.25">
      <c r="B100" s="5">
        <f>形核速率!F100</f>
        <v>0.87945468002217109</v>
      </c>
      <c r="C100" s="5">
        <f>形核速率!I100</f>
        <v>53739.028901165155</v>
      </c>
      <c r="D100" s="5">
        <f>形核速率!K100</f>
        <v>109959.23493022216</v>
      </c>
      <c r="E100" s="5">
        <f>形核速率!O100</f>
        <v>82689.340528341098</v>
      </c>
      <c r="F100" s="5">
        <f>形核速率!P100</f>
        <v>94523.675586537443</v>
      </c>
      <c r="G100" s="5">
        <f>形核速率!T100</f>
        <v>81357.174804698501</v>
      </c>
      <c r="H100" s="5">
        <f>形核速率!V100</f>
        <v>107532.98401404095</v>
      </c>
      <c r="I100" s="5">
        <f>形核速率!Z100</f>
        <v>98229.379280244597</v>
      </c>
    </row>
    <row r="101" spans="2:9" x14ac:dyDescent="0.25">
      <c r="B101" s="5">
        <f>形核速率!F101</f>
        <v>0.87945558002217117</v>
      </c>
      <c r="C101" s="5">
        <f>形核速率!I101</f>
        <v>54052.032654093018</v>
      </c>
      <c r="D101" s="5">
        <f>形核速率!K101</f>
        <v>109931.91912202799</v>
      </c>
      <c r="E101" s="5">
        <f>形核速率!O101</f>
        <v>82798.016754964294</v>
      </c>
      <c r="F101" s="5">
        <f>形核速率!P101</f>
        <v>94560.467393620522</v>
      </c>
      <c r="G101" s="5">
        <f>形核速率!T101</f>
        <v>81478.076911851065</v>
      </c>
      <c r="H101" s="5">
        <f>形核速率!V101</f>
        <v>107480.92254366868</v>
      </c>
      <c r="I101" s="5">
        <f>形核速率!Z101</f>
        <v>98234.968729332279</v>
      </c>
    </row>
    <row r="102" spans="2:9" x14ac:dyDescent="0.25">
      <c r="B102" s="5">
        <f>形核速率!F102</f>
        <v>0.8794620668341353</v>
      </c>
      <c r="C102" s="5">
        <f>形核速率!I102</f>
        <v>55947.927614296197</v>
      </c>
      <c r="D102" s="5">
        <f>形核速率!K102</f>
        <v>109754.16092284549</v>
      </c>
      <c r="E102" s="5">
        <f>形核速率!O102</f>
        <v>83454.592379365393</v>
      </c>
      <c r="F102" s="5">
        <f>形核速率!P102</f>
        <v>94782.028061036137</v>
      </c>
      <c r="G102" s="5">
        <f>形核速率!T102</f>
        <v>82207.831289404799</v>
      </c>
      <c r="H102" s="5">
        <f>形核速率!V102</f>
        <v>107167.93207364999</v>
      </c>
      <c r="I102" s="5">
        <f>形核速率!Z102</f>
        <v>98269.269569178912</v>
      </c>
    </row>
    <row r="103" spans="2:9" x14ac:dyDescent="0.25">
      <c r="B103" s="5">
        <f>形核速率!F103</f>
        <v>0.87946458002217109</v>
      </c>
      <c r="C103" s="5">
        <f>形核速率!I103</f>
        <v>55947.927186028923</v>
      </c>
      <c r="D103" s="5">
        <f>形核速率!K103</f>
        <v>109754.16092878627</v>
      </c>
      <c r="E103" s="5">
        <f>形核速率!O103</f>
        <v>83454.592245726453</v>
      </c>
      <c r="F103" s="5">
        <f>形核速率!P103</f>
        <v>94782.028016064884</v>
      </c>
      <c r="G103" s="5">
        <f>形核速率!T103</f>
        <v>82207.831149763879</v>
      </c>
      <c r="H103" s="5">
        <f>形核速率!V103</f>
        <v>107167.93214047652</v>
      </c>
      <c r="I103" s="5">
        <f>形核速率!Z103</f>
        <v>98269.269692388567</v>
      </c>
    </row>
    <row r="104" spans="2:9" x14ac:dyDescent="0.25">
      <c r="B104" s="5">
        <f>形核速率!F104</f>
        <v>0.87947458002217116</v>
      </c>
      <c r="C104" s="5">
        <f>形核速率!I104</f>
        <v>55947.926372317139</v>
      </c>
      <c r="D104" s="5">
        <f>形核速率!K104</f>
        <v>109754.16093315544</v>
      </c>
      <c r="E104" s="5">
        <f>形核速率!O104</f>
        <v>83454.591994928604</v>
      </c>
      <c r="F104" s="5">
        <f>形核速率!P104</f>
        <v>94782.027931668141</v>
      </c>
      <c r="G104" s="5">
        <f>形核速率!T104</f>
        <v>82207.830888737837</v>
      </c>
      <c r="H104" s="5">
        <f>形核速率!V104</f>
        <v>107167.93226628874</v>
      </c>
      <c r="I104" s="5">
        <f>形核速率!Z104</f>
        <v>98269.270201373394</v>
      </c>
    </row>
    <row r="105" spans="2:9" x14ac:dyDescent="0.25">
      <c r="B105" s="5">
        <f>形核速率!F105</f>
        <v>0.87950458002217113</v>
      </c>
      <c r="C105" s="5">
        <f>形核速率!I105</f>
        <v>55947.925066086289</v>
      </c>
      <c r="D105" s="5">
        <f>形核速率!K105</f>
        <v>109754.16092170138</v>
      </c>
      <c r="E105" s="5">
        <f>形核速率!O105</f>
        <v>83454.59160065063</v>
      </c>
      <c r="F105" s="5">
        <f>形核速率!P105</f>
        <v>94782.02779898842</v>
      </c>
      <c r="G105" s="5">
        <f>形核速率!T105</f>
        <v>82207.830481179117</v>
      </c>
      <c r="H105" s="5">
        <f>形核速率!V105</f>
        <v>107167.93246515846</v>
      </c>
      <c r="I105" s="5">
        <f>形核速率!Z105</f>
        <v>98269.271752172732</v>
      </c>
    </row>
    <row r="106" spans="2:9" x14ac:dyDescent="0.25">
      <c r="B106" s="5">
        <f>形核速率!F106</f>
        <v>0.87953458002217111</v>
      </c>
      <c r="C106" s="5">
        <f>形核速率!I106</f>
        <v>55947.923759855432</v>
      </c>
      <c r="D106" s="5">
        <f>形核速率!K106</f>
        <v>109754.16091024739</v>
      </c>
      <c r="E106" s="5">
        <f>形核速率!O106</f>
        <v>83454.591206372657</v>
      </c>
      <c r="F106" s="5">
        <f>形核速率!P106</f>
        <v>94782.027666308713</v>
      </c>
      <c r="G106" s="5">
        <f>形核速率!T106</f>
        <v>82207.830073620396</v>
      </c>
      <c r="H106" s="5">
        <f>形核速率!V106</f>
        <v>107167.93266402825</v>
      </c>
      <c r="I106" s="5">
        <f>形核速率!Z106</f>
        <v>98269.273302916277</v>
      </c>
    </row>
    <row r="107" spans="2:9" x14ac:dyDescent="0.25">
      <c r="B107" s="5">
        <f>形核速率!F107</f>
        <v>0.87955458002217113</v>
      </c>
      <c r="C107" s="5">
        <f>形核速率!I107</f>
        <v>55947.922656752256</v>
      </c>
      <c r="D107" s="5">
        <f>形核速率!K107</f>
        <v>109754.16090763836</v>
      </c>
      <c r="E107" s="5">
        <f>形核速率!O107</f>
        <v>83454.590870224623</v>
      </c>
      <c r="F107" s="5">
        <f>形核速率!P107</f>
        <v>94782.027553190492</v>
      </c>
      <c r="G107" s="5">
        <f>形核速率!T107</f>
        <v>82207.829725056479</v>
      </c>
      <c r="H107" s="5">
        <f>形核速率!V107</f>
        <v>107167.93283315563</v>
      </c>
      <c r="I107" s="5">
        <f>形核速率!Z107</f>
        <v>98269.274331826324</v>
      </c>
    </row>
    <row r="108" spans="2:9" x14ac:dyDescent="0.25">
      <c r="B108" s="5">
        <f>形核速率!F108</f>
        <v>0.87965458002217112</v>
      </c>
      <c r="C108" s="5">
        <f>形核速率!I108</f>
        <v>55947.920639881457</v>
      </c>
      <c r="D108" s="5">
        <f>形核速率!K108</f>
        <v>109754.16081887644</v>
      </c>
      <c r="E108" s="5">
        <f>形核速率!O108</f>
        <v>83454.590293470916</v>
      </c>
      <c r="F108" s="5">
        <f>形核速率!P108</f>
        <v>94782.027359105312</v>
      </c>
      <c r="G108" s="5">
        <f>形核速率!T108</f>
        <v>82207.82913987519</v>
      </c>
      <c r="H108" s="5">
        <f>形核速率!V108</f>
        <v>107167.933128313</v>
      </c>
      <c r="I108" s="5">
        <f>形核速率!Z108</f>
        <v>98269.279549626837</v>
      </c>
    </row>
    <row r="109" spans="2:9" x14ac:dyDescent="0.25">
      <c r="B109" s="5">
        <f>形核速率!F109</f>
        <v>0.87995458002217108</v>
      </c>
      <c r="C109" s="5">
        <f>形核速率!I109</f>
        <v>55947.918178152911</v>
      </c>
      <c r="D109" s="5">
        <f>形核速率!K109</f>
        <v>109754.16047492097</v>
      </c>
      <c r="E109" s="5">
        <f>形核速率!O109</f>
        <v>83454.589695670846</v>
      </c>
      <c r="F109" s="5">
        <f>形核速率!P109</f>
        <v>94782.027157937759</v>
      </c>
      <c r="G109" s="5">
        <f>形核速率!T109</f>
        <v>82207.82857182798</v>
      </c>
      <c r="H109" s="5">
        <f>形核速率!V109</f>
        <v>107167.93344910731</v>
      </c>
      <c r="I109" s="5">
        <f>形核速率!Z109</f>
        <v>98269.295274824472</v>
      </c>
    </row>
    <row r="110" spans="2:9" x14ac:dyDescent="0.25">
      <c r="B110" s="5">
        <f>形核速率!F110</f>
        <v>0.88025458002217116</v>
      </c>
      <c r="C110" s="5">
        <f>形核速率!I110</f>
        <v>55947.915716424766</v>
      </c>
      <c r="D110" s="5">
        <f>形核速率!K110</f>
        <v>109754.16013096523</v>
      </c>
      <c r="E110" s="5">
        <f>形核速率!O110</f>
        <v>83454.58909787095</v>
      </c>
      <c r="F110" s="5">
        <f>形核速率!P110</f>
        <v>94782.026956770249</v>
      </c>
      <c r="G110" s="5">
        <f>形核速率!T110</f>
        <v>82207.828003780989</v>
      </c>
      <c r="H110" s="5">
        <f>形核速率!V110</f>
        <v>107167.93376990149</v>
      </c>
      <c r="I110" s="5">
        <f>形核速率!Z110</f>
        <v>98269.310994437314</v>
      </c>
    </row>
    <row r="111" spans="2:9" x14ac:dyDescent="0.25">
      <c r="B111" s="5">
        <f>形核速率!F111</f>
        <v>0.88045458002217114</v>
      </c>
      <c r="C111" s="5">
        <f>形核速率!I111</f>
        <v>55947.913340730782</v>
      </c>
      <c r="D111" s="5">
        <f>形核速率!K111</f>
        <v>109754.15991755795</v>
      </c>
      <c r="E111" s="5">
        <f>形核速率!O111</f>
        <v>83454.588467555383</v>
      </c>
      <c r="F111" s="5">
        <f>形核速率!P111</f>
        <v>94782.02674466079</v>
      </c>
      <c r="G111" s="5">
        <f>形核速率!T111</f>
        <v>82207.827382036485</v>
      </c>
      <c r="H111" s="5">
        <f>形核速率!V111</f>
        <v>107167.93409933767</v>
      </c>
      <c r="I111" s="5">
        <f>形核速率!Z111</f>
        <v>98269.321455622136</v>
      </c>
    </row>
    <row r="112" spans="2:9" x14ac:dyDescent="0.25">
      <c r="B112" s="5">
        <f>形核速率!F112</f>
        <v>0.88145458002217114</v>
      </c>
      <c r="C112" s="5">
        <f>形核速率!I112</f>
        <v>55947.91252594754</v>
      </c>
      <c r="D112" s="5">
        <f>形核速率!K112</f>
        <v>109754.15861108591</v>
      </c>
      <c r="E112" s="5">
        <f>形核速率!O112</f>
        <v>83454.588807088599</v>
      </c>
      <c r="F112" s="5">
        <f>形核速率!P112</f>
        <v>94782.02685891818</v>
      </c>
      <c r="G112" s="5">
        <f>形核速率!T112</f>
        <v>82207.827934086876</v>
      </c>
      <c r="H112" s="5">
        <f>形核速率!V112</f>
        <v>107167.9340057496</v>
      </c>
      <c r="I112" s="5">
        <f>形核速率!Z112</f>
        <v>98269.37395717336</v>
      </c>
    </row>
    <row r="113" spans="2:9" x14ac:dyDescent="0.25">
      <c r="B113" s="5">
        <f>形核速率!F113</f>
        <v>0.88445458002217114</v>
      </c>
      <c r="C113" s="5">
        <f>形核速率!I113</f>
        <v>55947.921430599854</v>
      </c>
      <c r="D113" s="5">
        <f>形核速率!K113</f>
        <v>109754.15444606853</v>
      </c>
      <c r="E113" s="5">
        <f>形核速率!O113</f>
        <v>83454.593406825617</v>
      </c>
      <c r="F113" s="5">
        <f>形核速率!P113</f>
        <v>94782.028406789977</v>
      </c>
      <c r="G113" s="5">
        <f>形核速率!T113</f>
        <v>82207.833345411098</v>
      </c>
      <c r="H113" s="5">
        <f>形核速率!V113</f>
        <v>107167.93193932623</v>
      </c>
      <c r="I113" s="5">
        <f>形核速率!Z113</f>
        <v>98269.531329974547</v>
      </c>
    </row>
    <row r="114" spans="2:9" x14ac:dyDescent="0.25">
      <c r="B114" s="5">
        <f>形核速率!F114</f>
        <v>0.88745458002217115</v>
      </c>
      <c r="C114" s="5">
        <f>形核速率!I114</f>
        <v>55947.930335186822</v>
      </c>
      <c r="D114" s="5">
        <f>形核速率!K114</f>
        <v>109754.15028106527</v>
      </c>
      <c r="E114" s="5">
        <f>形核速率!O114</f>
        <v>83454.598006536267</v>
      </c>
      <c r="F114" s="5">
        <f>形核速率!P114</f>
        <v>94782.02995465284</v>
      </c>
      <c r="G114" s="5">
        <f>形核速率!T114</f>
        <v>82207.838756705693</v>
      </c>
      <c r="H114" s="5">
        <f>形核速率!V114</f>
        <v>107167.92987291532</v>
      </c>
      <c r="I114" s="5">
        <f>形核速率!Z114</f>
        <v>98269.688149775247</v>
      </c>
    </row>
    <row r="115" spans="2:9" x14ac:dyDescent="0.25">
      <c r="B115" s="5">
        <f>形核速率!F115</f>
        <v>0.88945458002217115</v>
      </c>
      <c r="C115" s="5">
        <f>形核速率!I115</f>
        <v>55947.933948722675</v>
      </c>
      <c r="D115" s="5">
        <f>形核速率!K115</f>
        <v>109754.14755467251</v>
      </c>
      <c r="E115" s="5">
        <f>形核速率!O115</f>
        <v>83454.600340037927</v>
      </c>
      <c r="F115" s="5">
        <f>形核速率!P115</f>
        <v>94782.030739906681</v>
      </c>
      <c r="G115" s="5">
        <f>形核速率!T115</f>
        <v>82207.841595641279</v>
      </c>
      <c r="H115" s="5">
        <f>形核速率!V115</f>
        <v>107167.92886078886</v>
      </c>
      <c r="I115" s="5">
        <f>形核速率!Z115</f>
        <v>98269.792342116198</v>
      </c>
    </row>
    <row r="116" spans="2:9" x14ac:dyDescent="0.25">
      <c r="B116" s="5">
        <f>形核速率!F116</f>
        <v>0.89945458002217116</v>
      </c>
      <c r="C116" s="5">
        <f>形核速率!I116</f>
        <v>55947.987002164045</v>
      </c>
      <c r="D116" s="5">
        <f>形核速率!K116</f>
        <v>109754.13316568793</v>
      </c>
      <c r="E116" s="5">
        <f>形核速率!O116</f>
        <v>83454.623047129964</v>
      </c>
      <c r="F116" s="5">
        <f>形核速率!P116</f>
        <v>94782.038381139428</v>
      </c>
      <c r="G116" s="5">
        <f>形核速率!T116</f>
        <v>82207.867366387305</v>
      </c>
      <c r="H116" s="5">
        <f>形核速率!V116</f>
        <v>107167.91829549559</v>
      </c>
      <c r="I116" s="5">
        <f>形核速率!Z116</f>
        <v>98270.310416934299</v>
      </c>
    </row>
    <row r="117" spans="2:9" x14ac:dyDescent="0.25">
      <c r="B117" s="5">
        <f>形核速率!F117</f>
        <v>0.92945458002217118</v>
      </c>
      <c r="C117" s="5">
        <f>形核速率!I117</f>
        <v>55948.18204373886</v>
      </c>
      <c r="D117" s="5">
        <f>形核速率!K117</f>
        <v>109754.08922349867</v>
      </c>
      <c r="E117" s="5">
        <f>形核速率!O117</f>
        <v>83454.702489971183</v>
      </c>
      <c r="F117" s="5">
        <f>形核速率!P117</f>
        <v>94782.065114680605</v>
      </c>
      <c r="G117" s="5">
        <f>形核速率!T117</f>
        <v>82207.956550188319</v>
      </c>
      <c r="H117" s="5">
        <f>形核速率!V117</f>
        <v>107167.8809543048</v>
      </c>
      <c r="I117" s="5">
        <f>形核速率!Z117</f>
        <v>98271.830290342768</v>
      </c>
    </row>
    <row r="118" spans="2:9" x14ac:dyDescent="0.25">
      <c r="B118" s="5">
        <f>形核速率!F118</f>
        <v>0.9594545800221711</v>
      </c>
      <c r="C118" s="5">
        <f>形核速率!I118</f>
        <v>55948.37707417518</v>
      </c>
      <c r="D118" s="5">
        <f>形核速率!K118</f>
        <v>109754.04528343791</v>
      </c>
      <c r="E118" s="5">
        <f>形核速率!O118</f>
        <v>83454.78192834786</v>
      </c>
      <c r="F118" s="5">
        <f>形核速率!P118</f>
        <v>94782.0918467015</v>
      </c>
      <c r="G118" s="5">
        <f>形核速率!T118</f>
        <v>82208.045728999758</v>
      </c>
      <c r="H118" s="5">
        <f>形核速率!V118</f>
        <v>107167.84361526513</v>
      </c>
      <c r="I118" s="5">
        <f>形核速率!Z118</f>
        <v>98273.300153754564</v>
      </c>
    </row>
    <row r="119" spans="2:9" x14ac:dyDescent="0.25">
      <c r="B119" s="5">
        <f>形核速率!F119</f>
        <v>0.97945458002217112</v>
      </c>
      <c r="C119" s="5">
        <f>形核速率!I119</f>
        <v>55948.499743171065</v>
      </c>
      <c r="D119" s="5">
        <f>形核速率!K119</f>
        <v>109754.01615018272</v>
      </c>
      <c r="E119" s="5">
        <f>形核速率!O119</f>
        <v>83454.832567085308</v>
      </c>
      <c r="F119" s="5">
        <f>形核速率!P119</f>
        <v>94782.108887269307</v>
      </c>
      <c r="G119" s="5">
        <f>形核速率!T119</f>
        <v>82208.102748439502</v>
      </c>
      <c r="H119" s="5">
        <f>形核速率!V119</f>
        <v>107167.81987943783</v>
      </c>
      <c r="I119" s="5">
        <f>形核速率!Z119</f>
        <v>98274.253688425742</v>
      </c>
    </row>
    <row r="120" spans="2:9" x14ac:dyDescent="0.25">
      <c r="B120" s="5">
        <f>形核速率!F120</f>
        <v>1.0294545800221711</v>
      </c>
      <c r="C120" s="5">
        <f>形核速率!I120</f>
        <v>55948.843173191555</v>
      </c>
      <c r="D120" s="5">
        <f>形核速率!K120</f>
        <v>109753.94252533927</v>
      </c>
      <c r="E120" s="5">
        <f>形核速率!O120</f>
        <v>83454.970760667173</v>
      </c>
      <c r="F120" s="5">
        <f>形核速率!P120</f>
        <v>94782.155391099135</v>
      </c>
      <c r="G120" s="5">
        <f>形核速率!T120</f>
        <v>82208.257456721753</v>
      </c>
      <c r="H120" s="5">
        <f>形核速率!V120</f>
        <v>107167.75475726476</v>
      </c>
      <c r="I120" s="5">
        <f>形核速率!Z120</f>
        <v>98276.552692505487</v>
      </c>
    </row>
    <row r="121" spans="2:9" x14ac:dyDescent="0.25">
      <c r="B121" s="5">
        <f>形核速率!F121</f>
        <v>1.0794545800221711</v>
      </c>
      <c r="C121" s="5">
        <f>形核速率!I121</f>
        <v>55949.186570846643</v>
      </c>
      <c r="D121" s="5">
        <f>形核速率!K121</f>
        <v>109753.86890658343</v>
      </c>
      <c r="E121" s="5">
        <f>形核速率!O121</f>
        <v>83455.108941291561</v>
      </c>
      <c r="F121" s="5">
        <f>形核速率!P121</f>
        <v>94782.201890514421</v>
      </c>
      <c r="G121" s="5">
        <f>形核速率!T121</f>
        <v>82208.412150529621</v>
      </c>
      <c r="H121" s="5">
        <f>形核速率!V121</f>
        <v>107167.68964134382</v>
      </c>
      <c r="I121" s="5">
        <f>形核速率!Z121</f>
        <v>98278.738843694169</v>
      </c>
    </row>
    <row r="122" spans="2:9" x14ac:dyDescent="0.25">
      <c r="B122" s="5">
        <f>形核速率!F122</f>
        <v>1.1294545800221711</v>
      </c>
      <c r="C122" s="5">
        <f>形核速率!I122</f>
        <v>55949.52993614164</v>
      </c>
      <c r="D122" s="5">
        <f>形核速率!K122</f>
        <v>109753.79529391431</v>
      </c>
      <c r="E122" s="5">
        <f>形核速率!O122</f>
        <v>83455.247108960612</v>
      </c>
      <c r="F122" s="5">
        <f>形核速率!P122</f>
        <v>94782.248385515893</v>
      </c>
      <c r="G122" s="5">
        <f>形核速率!T122</f>
        <v>82208.566829865493</v>
      </c>
      <c r="H122" s="5">
        <f>形核速率!V122</f>
        <v>107167.62453167397</v>
      </c>
      <c r="I122" s="5">
        <f>形核速率!Z122</f>
        <v>98280.822561514564</v>
      </c>
    </row>
    <row r="123" spans="2:9" x14ac:dyDescent="0.25">
      <c r="B123" s="5">
        <f>形核速率!F123</f>
        <v>1.1726036110922402</v>
      </c>
      <c r="C123" s="5">
        <f>形核速率!I123</f>
        <v>55949.822051792544</v>
      </c>
      <c r="D123" s="5">
        <f>形核速率!K123</f>
        <v>109753.7318628566</v>
      </c>
      <c r="E123" s="5">
        <f>形核速率!O123</f>
        <v>83455.365016900018</v>
      </c>
      <c r="F123" s="5">
        <f>形核速率!P123</f>
        <v>94782.288062843727</v>
      </c>
      <c r="G123" s="5">
        <f>形核速率!T123</f>
        <v>82208.698921807081</v>
      </c>
      <c r="H123" s="5">
        <f>形核速率!V123</f>
        <v>107167.56900533852</v>
      </c>
      <c r="I123" s="5">
        <f>形核速率!Z123</f>
        <v>98282.545313054012</v>
      </c>
    </row>
    <row r="124" spans="2:9" x14ac:dyDescent="0.25">
      <c r="B124" s="5">
        <f>形核速率!F124</f>
        <v>1.1726036111922402</v>
      </c>
      <c r="C124" s="5">
        <f>形核速率!I124</f>
        <v>55949.847307189761</v>
      </c>
      <c r="D124" s="5">
        <f>形核速率!K124</f>
        <v>109753.72935728313</v>
      </c>
      <c r="E124" s="5">
        <f>形核速率!O124</f>
        <v>83455.373745430101</v>
      </c>
      <c r="F124" s="5">
        <f>形核速率!P124</f>
        <v>94782.29100008923</v>
      </c>
      <c r="G124" s="5">
        <f>形核速率!T124</f>
        <v>82208.708615244788</v>
      </c>
      <c r="H124" s="5">
        <f>形核速率!V124</f>
        <v>107167.5648619452</v>
      </c>
      <c r="I124" s="5">
        <f>形核速率!Z124</f>
        <v>98282.545769937831</v>
      </c>
    </row>
    <row r="125" spans="2:9" x14ac:dyDescent="0.25">
      <c r="B125" s="5">
        <f>形核速率!F125</f>
        <v>1.1726036114922402</v>
      </c>
      <c r="C125" s="5">
        <f>形核速率!I125</f>
        <v>55949.92307635639</v>
      </c>
      <c r="D125" s="5">
        <f>形核速率!K125</f>
        <v>109753.72184052416</v>
      </c>
      <c r="E125" s="5">
        <f>形核速率!O125</f>
        <v>83455.399931938126</v>
      </c>
      <c r="F125" s="5">
        <f>形核速率!P125</f>
        <v>94782.299812133278</v>
      </c>
      <c r="G125" s="5">
        <f>形核速率!T125</f>
        <v>82208.737696505734</v>
      </c>
      <c r="H125" s="5">
        <f>形核速率!V125</f>
        <v>107167.5524313053</v>
      </c>
      <c r="I125" s="5">
        <f>形核速率!Z125</f>
        <v>98282.54714065374</v>
      </c>
    </row>
    <row r="126" spans="2:9" x14ac:dyDescent="0.25">
      <c r="B126" s="5">
        <f>形核速率!F126</f>
        <v>1.1726036118922403</v>
      </c>
      <c r="C126" s="5">
        <f>形核速率!I126</f>
        <v>55950.024101355513</v>
      </c>
      <c r="D126" s="5">
        <f>形核速率!K126</f>
        <v>109753.71181825112</v>
      </c>
      <c r="E126" s="5">
        <f>形核速率!O126</f>
        <v>83455.434847057695</v>
      </c>
      <c r="F126" s="5">
        <f>形核速率!P126</f>
        <v>94782.311561446782</v>
      </c>
      <c r="G126" s="5">
        <f>形核速率!T126</f>
        <v>82208.776471250982</v>
      </c>
      <c r="H126" s="5">
        <f>形核速率!V126</f>
        <v>107167.5358572252</v>
      </c>
      <c r="I126" s="5">
        <f>形核速率!Z126</f>
        <v>98282.548968269286</v>
      </c>
    </row>
    <row r="127" spans="2:9" x14ac:dyDescent="0.25">
      <c r="B127" s="5">
        <f>形核速率!F127</f>
        <v>1.1726036120922403</v>
      </c>
      <c r="C127" s="5">
        <f>形核速率!I127</f>
        <v>55950.074612069009</v>
      </c>
      <c r="D127" s="5">
        <f>形核速率!K127</f>
        <v>109753.70680717913</v>
      </c>
      <c r="E127" s="5">
        <f>形核速率!O127</f>
        <v>83455.452304032966</v>
      </c>
      <c r="F127" s="5">
        <f>形核速率!P127</f>
        <v>94782.317435905541</v>
      </c>
      <c r="G127" s="5">
        <f>形核速率!T127</f>
        <v>82208.795857996083</v>
      </c>
      <c r="H127" s="5">
        <f>形核速率!V127</f>
        <v>107167.52757047424</v>
      </c>
      <c r="I127" s="5">
        <f>形核速率!Z127</f>
        <v>98282.54988204244</v>
      </c>
    </row>
    <row r="128" spans="2:9" x14ac:dyDescent="0.25">
      <c r="B128" s="5">
        <f>形核速率!F128</f>
        <v>1.1726036210922401</v>
      </c>
      <c r="C128" s="5">
        <f>形核速率!I128</f>
        <v>55952.347323820359</v>
      </c>
      <c r="D128" s="5">
        <f>形核速率!K128</f>
        <v>109753.48133262036</v>
      </c>
      <c r="E128" s="5">
        <f>形核速率!O128</f>
        <v>83456.237768151565</v>
      </c>
      <c r="F128" s="5">
        <f>形核速率!P128</f>
        <v>94782.581752081795</v>
      </c>
      <c r="G128" s="5">
        <f>形核速率!T128</f>
        <v>82209.668146850396</v>
      </c>
      <c r="H128" s="5">
        <f>形核速率!V128</f>
        <v>107167.1547147922</v>
      </c>
      <c r="I128" s="5">
        <f>形核速率!Z128</f>
        <v>98282.59099796199</v>
      </c>
    </row>
    <row r="129" spans="2:9" x14ac:dyDescent="0.25">
      <c r="B129" s="5">
        <f>形核速率!F129</f>
        <v>1.1726037110922403</v>
      </c>
      <c r="C129" s="5">
        <f>形核速率!I129</f>
        <v>55975.029174333489</v>
      </c>
      <c r="D129" s="5">
        <f>形核速率!K129</f>
        <v>109751.22948186428</v>
      </c>
      <c r="E129" s="5">
        <f>形核速率!O129</f>
        <v>83464.076574792038</v>
      </c>
      <c r="F129" s="5">
        <f>形核速率!P129</f>
        <v>94785.219489461932</v>
      </c>
      <c r="G129" s="5">
        <f>形核速率!T129</f>
        <v>82218.373352230017</v>
      </c>
      <c r="H129" s="5">
        <f>形核速率!V129</f>
        <v>107163.43387778525</v>
      </c>
      <c r="I129" s="5">
        <f>形核速率!Z129</f>
        <v>98283.001403374277</v>
      </c>
    </row>
    <row r="130" spans="2:9" x14ac:dyDescent="0.25">
      <c r="B130" s="5">
        <f>形核速率!F130</f>
        <v>1.1726046110922401</v>
      </c>
      <c r="C130" s="5">
        <f>形核速率!I130</f>
        <v>56197.411741359312</v>
      </c>
      <c r="D130" s="5">
        <f>形核速率!K130</f>
        <v>109728.99666538226</v>
      </c>
      <c r="E130" s="5">
        <f>形核速率!O130</f>
        <v>83540.914053024011</v>
      </c>
      <c r="F130" s="5">
        <f>形核速率!P130</f>
        <v>94811.06586967349</v>
      </c>
      <c r="G130" s="5">
        <f>形核速率!T130</f>
        <v>82303.694296166024</v>
      </c>
      <c r="H130" s="5">
        <f>形核速率!V130</f>
        <v>107126.98119523392</v>
      </c>
      <c r="I130" s="5">
        <f>形核速率!Z130</f>
        <v>98287.0314485735</v>
      </c>
    </row>
    <row r="131" spans="2:9" x14ac:dyDescent="0.25">
      <c r="B131" s="5">
        <f>形核速率!F131</f>
        <v>1.1726110979042044</v>
      </c>
      <c r="C131" s="5">
        <f>形核速率!I131</f>
        <v>57598.147705988209</v>
      </c>
      <c r="D131" s="5">
        <f>形核速率!K131</f>
        <v>109582.57989334589</v>
      </c>
      <c r="E131" s="5">
        <f>形核速率!O131</f>
        <v>84024.23130144742</v>
      </c>
      <c r="F131" s="5">
        <f>形核速率!P131</f>
        <v>94973.260424757624</v>
      </c>
      <c r="G131" s="5">
        <f>形核速率!T131</f>
        <v>82839.989463204052</v>
      </c>
      <c r="H131" s="5">
        <f>形核速率!V131</f>
        <v>106898.50332383043</v>
      </c>
      <c r="I131" s="5">
        <f>形核速率!Z131</f>
        <v>98312.684731712579</v>
      </c>
    </row>
    <row r="132" spans="2:9" x14ac:dyDescent="0.25">
      <c r="B132" s="5">
        <f>形核速率!F132</f>
        <v>1.1726136110922403</v>
      </c>
      <c r="C132" s="5">
        <f>形核速率!I132</f>
        <v>57598.147293875722</v>
      </c>
      <c r="D132" s="5">
        <f>形核速率!K132</f>
        <v>109582.57990394605</v>
      </c>
      <c r="E132" s="5">
        <f>形核速率!O132</f>
        <v>84024.231172903281</v>
      </c>
      <c r="F132" s="5">
        <f>形核速率!P132</f>
        <v>94973.260381707412</v>
      </c>
      <c r="G132" s="5">
        <f>形核速率!T132</f>
        <v>82839.989328984171</v>
      </c>
      <c r="H132" s="5">
        <f>形核速率!V132</f>
        <v>106898.50338759433</v>
      </c>
      <c r="I132" s="5">
        <f>形核速率!Z132</f>
        <v>98312.684818429698</v>
      </c>
    </row>
    <row r="133" spans="2:9" x14ac:dyDescent="0.25">
      <c r="B133" s="5">
        <f>形核速率!F133</f>
        <v>1.1726236110922401</v>
      </c>
      <c r="C133" s="5">
        <f>形核速率!I133</f>
        <v>57598.14650275241</v>
      </c>
      <c r="D133" s="5">
        <f>形核速率!K133</f>
        <v>109582.57991913435</v>
      </c>
      <c r="E133" s="5">
        <f>形核速率!O133</f>
        <v>84024.230928487959</v>
      </c>
      <c r="F133" s="5">
        <f>形核速率!P133</f>
        <v>94973.26029985123</v>
      </c>
      <c r="G133" s="5">
        <f>形核速率!T133</f>
        <v>82839.989074554062</v>
      </c>
      <c r="H133" s="5">
        <f>形核速率!V133</f>
        <v>106898.50350913288</v>
      </c>
      <c r="I133" s="5">
        <f>形核速率!Z133</f>
        <v>98312.685181513632</v>
      </c>
    </row>
    <row r="134" spans="2:9" x14ac:dyDescent="0.25">
      <c r="B134" s="5">
        <f>形核速率!F134</f>
        <v>1.1726536110922403</v>
      </c>
      <c r="C134" s="5">
        <f>形核速率!I134</f>
        <v>57598.145211145114</v>
      </c>
      <c r="D134" s="5">
        <f>形核速率!K134</f>
        <v>109582.57993029687</v>
      </c>
      <c r="E134" s="5">
        <f>形核速率!O134</f>
        <v>84024.230535653085</v>
      </c>
      <c r="F134" s="5">
        <f>形核速率!P134</f>
        <v>94973.260168288456</v>
      </c>
      <c r="G134" s="5">
        <f>形核速率!T134</f>
        <v>82839.98866769587</v>
      </c>
      <c r="H134" s="5">
        <f>形核速率!V134</f>
        <v>106898.50370526745</v>
      </c>
      <c r="I134" s="5">
        <f>形核速率!Z134</f>
        <v>98312.686293736988</v>
      </c>
    </row>
    <row r="135" spans="2:9" x14ac:dyDescent="0.25">
      <c r="B135" s="5">
        <f>形核速率!F135</f>
        <v>1.1726836110922403</v>
      </c>
      <c r="C135" s="5">
        <f>形核速率!I135</f>
        <v>57598.143919537812</v>
      </c>
      <c r="D135" s="5">
        <f>形核速率!K135</f>
        <v>109582.57994145926</v>
      </c>
      <c r="E135" s="5">
        <f>形核速率!O135</f>
        <v>84024.230142818211</v>
      </c>
      <c r="F135" s="5">
        <f>形核速率!P135</f>
        <v>94973.260036725653</v>
      </c>
      <c r="G135" s="5">
        <f>形核速率!T135</f>
        <v>82839.988260837694</v>
      </c>
      <c r="H135" s="5">
        <f>形核速率!V135</f>
        <v>106898.50390140199</v>
      </c>
      <c r="I135" s="5">
        <f>形核速率!Z135</f>
        <v>98312.687405930163</v>
      </c>
    </row>
    <row r="136" spans="2:9" x14ac:dyDescent="0.25">
      <c r="B136" s="5">
        <f>形核速率!F136</f>
        <v>1.1727036110922402</v>
      </c>
      <c r="C136" s="5">
        <f>形核速率!I136</f>
        <v>57598.14283706031</v>
      </c>
      <c r="D136" s="5">
        <f>形核速率!K136</f>
        <v>109582.57995594213</v>
      </c>
      <c r="E136" s="5">
        <f>形核速率!O136</f>
        <v>84024.229811255849</v>
      </c>
      <c r="F136" s="5">
        <f>形核速率!P136</f>
        <v>94973.259925683407</v>
      </c>
      <c r="G136" s="5">
        <f>形核速率!T136</f>
        <v>82839.987916647413</v>
      </c>
      <c r="H136" s="5">
        <f>形核速率!V136</f>
        <v>106898.50406664166</v>
      </c>
      <c r="I136" s="5">
        <f>形核速率!Z136</f>
        <v>98312.68814266978</v>
      </c>
    </row>
    <row r="137" spans="2:9" x14ac:dyDescent="0.25">
      <c r="B137" s="5">
        <f>形核速率!F137</f>
        <v>1.1728036110922402</v>
      </c>
      <c r="C137" s="5">
        <f>形核速率!I137</f>
        <v>57598.14075949369</v>
      </c>
      <c r="D137" s="5">
        <f>形核速率!K137</f>
        <v>109582.57992230162</v>
      </c>
      <c r="E137" s="5">
        <f>形核速率!O137</f>
        <v>84024.229202851726</v>
      </c>
      <c r="F137" s="5">
        <f>形核速率!P137</f>
        <v>94973.259721925177</v>
      </c>
      <c r="G137" s="5">
        <f>形核速率!T137</f>
        <v>82839.987294492836</v>
      </c>
      <c r="H137" s="5">
        <f>形核速率!V137</f>
        <v>106898.50437345223</v>
      </c>
      <c r="I137" s="5">
        <f>形核速率!Z137</f>
        <v>98312.691897044177</v>
      </c>
    </row>
    <row r="138" spans="2:9" x14ac:dyDescent="0.25">
      <c r="B138" s="5">
        <f>形核速率!F138</f>
        <v>1.1731036110922402</v>
      </c>
      <c r="C138" s="5">
        <f>形核速率!I138</f>
        <v>57598.137947628238</v>
      </c>
      <c r="D138" s="5">
        <f>形核速率!K138</f>
        <v>109582.57971258993</v>
      </c>
      <c r="E138" s="5">
        <f>形核速率!O138</f>
        <v>84024.228454114011</v>
      </c>
      <c r="F138" s="5">
        <f>形核速率!P138</f>
        <v>94973.259471168363</v>
      </c>
      <c r="G138" s="5">
        <f>形核速率!T138</f>
        <v>82839.986555166775</v>
      </c>
      <c r="H138" s="5">
        <f>形核速率!V138</f>
        <v>106898.5047610999</v>
      </c>
      <c r="I138" s="5">
        <f>形核速率!Z138</f>
        <v>98312.70323085702</v>
      </c>
    </row>
    <row r="139" spans="2:9" x14ac:dyDescent="0.25">
      <c r="B139" s="5">
        <f>形核速率!F139</f>
        <v>1.1734036110922401</v>
      </c>
      <c r="C139" s="5">
        <f>形核速率!I139</f>
        <v>57598.135135763165</v>
      </c>
      <c r="D139" s="5">
        <f>形核速率!K139</f>
        <v>109582.57950287804</v>
      </c>
      <c r="E139" s="5">
        <f>形核速率!O139</f>
        <v>84024.227705376485</v>
      </c>
      <c r="F139" s="5">
        <f>形核速率!P139</f>
        <v>94973.259220411608</v>
      </c>
      <c r="G139" s="5">
        <f>形核速率!T139</f>
        <v>82839.985815840948</v>
      </c>
      <c r="H139" s="5">
        <f>形核速率!V139</f>
        <v>106898.50514874753</v>
      </c>
      <c r="I139" s="5">
        <f>形核速率!Z139</f>
        <v>98312.714561646746</v>
      </c>
    </row>
    <row r="140" spans="2:9" x14ac:dyDescent="0.25">
      <c r="B140" s="5">
        <f>形核速率!F140</f>
        <v>1.1736036110922401</v>
      </c>
      <c r="C140" s="5">
        <f>形核速率!I140</f>
        <v>57598.13256103942</v>
      </c>
      <c r="D140" s="5">
        <f>形核速率!K140</f>
        <v>109582.57938533612</v>
      </c>
      <c r="E140" s="5">
        <f>形核速率!O140</f>
        <v>84024.226985894609</v>
      </c>
      <c r="F140" s="5">
        <f>形核速率!P140</f>
        <v>94973.258979452759</v>
      </c>
      <c r="G140" s="5">
        <f>形核速率!T140</f>
        <v>82839.98509226428</v>
      </c>
      <c r="H140" s="5">
        <f>形核速率!V140</f>
        <v>106898.50551622493</v>
      </c>
      <c r="I140" s="5">
        <f>形核速率!Z140</f>
        <v>98312.722098947619</v>
      </c>
    </row>
    <row r="141" spans="2:9" x14ac:dyDescent="0.25">
      <c r="B141" s="5">
        <f>形核速率!F141</f>
        <v>1.1746036110922402</v>
      </c>
      <c r="C141" s="5">
        <f>形核速率!I141</f>
        <v>57598.130233052259</v>
      </c>
      <c r="D141" s="5">
        <f>形核速率!K141</f>
        <v>109582.57846225348</v>
      </c>
      <c r="E141" s="5">
        <f>形核速率!O141</f>
        <v>84024.226707004142</v>
      </c>
      <c r="F141" s="5">
        <f>形核速率!P141</f>
        <v>94973.258886050637</v>
      </c>
      <c r="G141" s="5">
        <f>形核速率!T141</f>
        <v>82839.98494908202</v>
      </c>
      <c r="H141" s="5">
        <f>形核速率!V141</f>
        <v>106898.50571116353</v>
      </c>
      <c r="I141" s="5">
        <f>形核速率!Z141</f>
        <v>98312.759989444414</v>
      </c>
    </row>
    <row r="142" spans="2:9" x14ac:dyDescent="0.25">
      <c r="B142" s="5">
        <f>形核速率!F142</f>
        <v>1.1776036110922401</v>
      </c>
      <c r="C142" s="5">
        <f>形核速率!I142</f>
        <v>57598.134066698178</v>
      </c>
      <c r="D142" s="5">
        <f>形核速率!K142</f>
        <v>109582.57534898829</v>
      </c>
      <c r="E142" s="5">
        <f>形核速率!O142</f>
        <v>84024.229274435464</v>
      </c>
      <c r="F142" s="5">
        <f>形核速率!P142</f>
        <v>94973.259745899006</v>
      </c>
      <c r="G142" s="5">
        <f>形核速率!T142</f>
        <v>82839.988083847362</v>
      </c>
      <c r="H142" s="5">
        <f>形核速率!V142</f>
        <v>106898.50461117245</v>
      </c>
      <c r="I142" s="5">
        <f>形核速率!Z142</f>
        <v>98312.873689915796</v>
      </c>
    </row>
    <row r="143" spans="2:9" x14ac:dyDescent="0.25">
      <c r="B143" s="5">
        <f>形核速率!F143</f>
        <v>1.1806036110922402</v>
      </c>
      <c r="C143" s="5">
        <f>形核速率!I143</f>
        <v>57598.137900313559</v>
      </c>
      <c r="D143" s="5">
        <f>形核速率!K143</f>
        <v>109582.5722357301</v>
      </c>
      <c r="E143" s="5">
        <f>形核速率!O143</f>
        <v>84024.231841854518</v>
      </c>
      <c r="F143" s="5">
        <f>形核速率!P143</f>
        <v>94973.260605743242</v>
      </c>
      <c r="G143" s="5">
        <f>形核速率!T143</f>
        <v>82839.991218598909</v>
      </c>
      <c r="H143" s="5">
        <f>形核速率!V143</f>
        <v>106898.50351118713</v>
      </c>
      <c r="I143" s="5">
        <f>形核速率!Z143</f>
        <v>98312.987090215771</v>
      </c>
    </row>
    <row r="144" spans="2:9" x14ac:dyDescent="0.25">
      <c r="B144" s="5">
        <f>形核速率!F144</f>
        <v>1.1826036110922402</v>
      </c>
      <c r="C144" s="5">
        <f>形核速率!I144</f>
        <v>57598.138241984867</v>
      </c>
      <c r="D144" s="5">
        <f>形核速率!K144</f>
        <v>109582.57023063871</v>
      </c>
      <c r="E144" s="5">
        <f>形核速率!O144</f>
        <v>84024.232856737974</v>
      </c>
      <c r="F144" s="5">
        <f>形核速率!P144</f>
        <v>94973.260945633869</v>
      </c>
      <c r="G144" s="5">
        <f>形核速率!T144</f>
        <v>82839.992578912948</v>
      </c>
      <c r="H144" s="5">
        <f>形核速率!V144</f>
        <v>106898.5031226985</v>
      </c>
      <c r="I144" s="5">
        <f>形核速率!Z144</f>
        <v>98313.062477383981</v>
      </c>
    </row>
    <row r="145" spans="2:9" x14ac:dyDescent="0.25">
      <c r="B145" s="5">
        <f>形核速率!F145</f>
        <v>1.1926036110922402</v>
      </c>
      <c r="C145" s="5">
        <f>形核速率!I145</f>
        <v>57598.173298172071</v>
      </c>
      <c r="D145" s="5">
        <f>形核速率!K145</f>
        <v>109582.55914472911</v>
      </c>
      <c r="E145" s="5">
        <f>形核速率!O145</f>
        <v>84024.248425076468</v>
      </c>
      <c r="F145" s="5">
        <f>形核速率!P145</f>
        <v>94973.266159564562</v>
      </c>
      <c r="G145" s="5">
        <f>形核速率!T145</f>
        <v>82840.010368276591</v>
      </c>
      <c r="H145" s="5">
        <f>形核速率!V145</f>
        <v>106898.49598645222</v>
      </c>
      <c r="I145" s="5">
        <f>形核速率!Z145</f>
        <v>98313.438146633809</v>
      </c>
    </row>
    <row r="146" spans="2:9" x14ac:dyDescent="0.25">
      <c r="B146" s="5">
        <f>形核速率!F146</f>
        <v>1.2226036110922403</v>
      </c>
      <c r="C146" s="5">
        <f>形核速率!I146</f>
        <v>57598.31267066615</v>
      </c>
      <c r="D146" s="5">
        <f>形核速率!K146</f>
        <v>109582.52480000992</v>
      </c>
      <c r="E146" s="5">
        <f>形核速率!O146</f>
        <v>84024.305893071956</v>
      </c>
      <c r="F146" s="5">
        <f>形核速率!P146</f>
        <v>94973.285405937844</v>
      </c>
      <c r="G146" s="5">
        <f>形核速率!T146</f>
        <v>82840.075005771272</v>
      </c>
      <c r="H146" s="5">
        <f>形核速率!V146</f>
        <v>106898.46925071522</v>
      </c>
      <c r="I146" s="5">
        <f>形核速率!Z146</f>
        <v>98314.546592911807</v>
      </c>
    </row>
    <row r="147" spans="2:9" x14ac:dyDescent="0.25">
      <c r="B147" s="5">
        <f>形核速率!F147</f>
        <v>1.2526036110922403</v>
      </c>
      <c r="C147" s="5">
        <f>形核速率!I147</f>
        <v>57598.45203670756</v>
      </c>
      <c r="D147" s="5">
        <f>形核速率!K147</f>
        <v>109582.49045660028</v>
      </c>
      <c r="E147" s="5">
        <f>形核速率!O147</f>
        <v>84024.363358490446</v>
      </c>
      <c r="F147" s="5">
        <f>形核速率!P147</f>
        <v>94973.304651438812</v>
      </c>
      <c r="G147" s="5">
        <f>形核速率!T147</f>
        <v>82840.139640388836</v>
      </c>
      <c r="H147" s="5">
        <f>形核速率!V147</f>
        <v>106898.44251620787</v>
      </c>
      <c r="I147" s="5">
        <f>形核速率!Z147</f>
        <v>98315.627217732123</v>
      </c>
    </row>
    <row r="148" spans="2:9" x14ac:dyDescent="0.25">
      <c r="B148" s="5">
        <f>形核速率!F148</f>
        <v>1.2726036110922403</v>
      </c>
      <c r="C148" s="5">
        <f>形核速率!I148</f>
        <v>57598.537942575975</v>
      </c>
      <c r="D148" s="5">
        <f>形核速率!K148</f>
        <v>109582.46778435365</v>
      </c>
      <c r="E148" s="5">
        <f>形核速率!O148</f>
        <v>84024.3994641928</v>
      </c>
      <c r="F148" s="5">
        <f>形核速率!P148</f>
        <v>94973.316743442585</v>
      </c>
      <c r="G148" s="5">
        <f>形核速率!T148</f>
        <v>82840.180421707453</v>
      </c>
      <c r="H148" s="5">
        <f>形核速率!V148</f>
        <v>106898.42578429705</v>
      </c>
      <c r="I148" s="5">
        <f>形核速率!Z148</f>
        <v>98316.332696727419</v>
      </c>
    </row>
    <row r="149" spans="2:9" x14ac:dyDescent="0.25">
      <c r="B149" s="5">
        <f>形核速率!F149</f>
        <v>1.3226036110922401</v>
      </c>
      <c r="C149" s="5">
        <f>形核速率!I149</f>
        <v>57598.787752077216</v>
      </c>
      <c r="D149" s="5">
        <f>形核速率!K149</f>
        <v>109582.40999149525</v>
      </c>
      <c r="E149" s="5">
        <f>形核速率!O149</f>
        <v>84024.50075525725</v>
      </c>
      <c r="F149" s="5">
        <f>形核速率!P149</f>
        <v>94973.350666373008</v>
      </c>
      <c r="G149" s="5">
        <f>形核速率!T149</f>
        <v>82840.293920399694</v>
      </c>
      <c r="H149" s="5">
        <f>形核速率!V149</f>
        <v>106898.37849689223</v>
      </c>
      <c r="I149" s="5">
        <f>形核速率!Z149</f>
        <v>98318.048070670397</v>
      </c>
    </row>
    <row r="150" spans="2:9" x14ac:dyDescent="0.25">
      <c r="B150" s="5">
        <f>形核速率!F150</f>
        <v>1.3726036110922402</v>
      </c>
      <c r="C150" s="5">
        <f>形核速率!I150</f>
        <v>57599.037542577622</v>
      </c>
      <c r="D150" s="5">
        <f>形核速率!K150</f>
        <v>109582.35220242554</v>
      </c>
      <c r="E150" s="5">
        <f>形核速率!O150</f>
        <v>84024.602038745084</v>
      </c>
      <c r="F150" s="5">
        <f>形核速率!P150</f>
        <v>94973.384586737215</v>
      </c>
      <c r="G150" s="5">
        <f>形核速率!T150</f>
        <v>82840.40741063797</v>
      </c>
      <c r="H150" s="5">
        <f>形核速率!V150</f>
        <v>106898.33121310899</v>
      </c>
      <c r="I150" s="5">
        <f>形核速率!Z150</f>
        <v>98319.697583788351</v>
      </c>
    </row>
    <row r="151" spans="2:9" x14ac:dyDescent="0.25">
      <c r="B151" s="5">
        <f>形核速率!F151</f>
        <v>1.4226036110922402</v>
      </c>
      <c r="C151" s="5">
        <f>形核速率!I151</f>
        <v>57599.287314079636</v>
      </c>
      <c r="D151" s="5">
        <f>形核速率!K151</f>
        <v>109582.294417144</v>
      </c>
      <c r="E151" s="5">
        <f>形核速率!O151</f>
        <v>84024.703314657294</v>
      </c>
      <c r="F151" s="5">
        <f>形核速率!P151</f>
        <v>94973.418504535526</v>
      </c>
      <c r="G151" s="5">
        <f>形核速率!T151</f>
        <v>82840.520892423403</v>
      </c>
      <c r="H151" s="5">
        <f>形核速率!V151</f>
        <v>106898.28393294686</v>
      </c>
      <c r="I151" s="5">
        <f>形核速率!Z151</f>
        <v>98321.286040313033</v>
      </c>
    </row>
    <row r="152" spans="2:9" x14ac:dyDescent="0.25">
      <c r="B152" s="5">
        <f>形核速率!F152</f>
        <v>1.4657526421623093</v>
      </c>
      <c r="C152" s="5">
        <f>形核速率!I152</f>
        <v>57599.498866283007</v>
      </c>
      <c r="D152" s="5">
        <f>形核速率!K152</f>
        <v>109582.24467918034</v>
      </c>
      <c r="E152" s="5">
        <f>形核速率!O152</f>
        <v>84024.789455154314</v>
      </c>
      <c r="F152" s="5">
        <f>形核速率!P152</f>
        <v>94973.447353386626</v>
      </c>
      <c r="G152" s="5">
        <f>形核速率!T152</f>
        <v>82840.6175067039</v>
      </c>
      <c r="H152" s="5">
        <f>形核速率!V152</f>
        <v>106898.2437539276</v>
      </c>
      <c r="I152" s="5">
        <f>形核速率!Z152</f>
        <v>98322.610993397699</v>
      </c>
    </row>
    <row r="153" spans="2:9" x14ac:dyDescent="0.25">
      <c r="B153" s="5">
        <f>形核速率!F153</f>
        <v>1.4657526422623093</v>
      </c>
      <c r="C153" s="5">
        <f>形核速率!I153</f>
        <v>57599.518124881753</v>
      </c>
      <c r="D153" s="5">
        <f>形核速率!K153</f>
        <v>109582.24259161367</v>
      </c>
      <c r="E153" s="5">
        <f>形核速率!O153</f>
        <v>84024.796092904391</v>
      </c>
      <c r="F153" s="5">
        <f>形核速率!P153</f>
        <v>94973.449576398969</v>
      </c>
      <c r="G153" s="5">
        <f>形核速率!T153</f>
        <v>82840.624867448438</v>
      </c>
      <c r="H153" s="5">
        <f>形核速率!V153</f>
        <v>106898.24062569495</v>
      </c>
      <c r="I153" s="5">
        <f>形核速率!Z153</f>
        <v>98322.611346227131</v>
      </c>
    </row>
    <row r="154" spans="2:9" x14ac:dyDescent="0.25">
      <c r="B154" s="5">
        <f>形核速率!F154</f>
        <v>1.4657526425623093</v>
      </c>
      <c r="C154" s="5">
        <f>形核速率!I154</f>
        <v>57599.575903723911</v>
      </c>
      <c r="D154" s="5">
        <f>形核速率!K154</f>
        <v>109582.23632883331</v>
      </c>
      <c r="E154" s="5">
        <f>形核速率!O154</f>
        <v>84024.816007100773</v>
      </c>
      <c r="F154" s="5">
        <f>形核速率!P154</f>
        <v>94973.456245752168</v>
      </c>
      <c r="G154" s="5">
        <f>形核速率!T154</f>
        <v>82840.646950664013</v>
      </c>
      <c r="H154" s="5">
        <f>形核速率!V154</f>
        <v>106898.23124052724</v>
      </c>
      <c r="I154" s="5">
        <f>形核速率!Z154</f>
        <v>98322.61240478119</v>
      </c>
    </row>
    <row r="155" spans="2:9" x14ac:dyDescent="0.25">
      <c r="B155" s="5">
        <f>形核速率!F155</f>
        <v>1.4657526429623093</v>
      </c>
      <c r="C155" s="5">
        <f>形核速率!I155</f>
        <v>57599.652942140303</v>
      </c>
      <c r="D155" s="5">
        <f>形核速率!K155</f>
        <v>109582.22797849927</v>
      </c>
      <c r="E155" s="5">
        <f>形核速率!O155</f>
        <v>84024.842559321391</v>
      </c>
      <c r="F155" s="5">
        <f>形核速率!P155</f>
        <v>94973.465138207568</v>
      </c>
      <c r="G155" s="5">
        <f>形核速率!T155</f>
        <v>82840.676394887676</v>
      </c>
      <c r="H155" s="5">
        <f>形核速率!V155</f>
        <v>106898.21872698722</v>
      </c>
      <c r="I155" s="5">
        <f>形核速率!Z155</f>
        <v>98322.613816189463</v>
      </c>
    </row>
    <row r="156" spans="2:9" x14ac:dyDescent="0.25">
      <c r="B156" s="5">
        <f>形核速率!F156</f>
        <v>1.4657526431623094</v>
      </c>
      <c r="C156" s="5">
        <f>形核速率!I156</f>
        <v>57599.691459856251</v>
      </c>
      <c r="D156" s="5">
        <f>形核速率!K156</f>
        <v>109582.22380339616</v>
      </c>
      <c r="E156" s="5">
        <f>形核速率!O156</f>
        <v>84024.855834949834</v>
      </c>
      <c r="F156" s="5">
        <f>形核速率!P156</f>
        <v>94973.469584273145</v>
      </c>
      <c r="G156" s="5">
        <f>形核速率!T156</f>
        <v>82840.691116486138</v>
      </c>
      <c r="H156" s="5">
        <f>形核速率!V156</f>
        <v>106898.21247045418</v>
      </c>
      <c r="I156" s="5">
        <f>形核速率!Z156</f>
        <v>98322.614521863754</v>
      </c>
    </row>
    <row r="157" spans="2:9" x14ac:dyDescent="0.25">
      <c r="B157" s="5">
        <f>形核速率!F157</f>
        <v>1.4657526521623092</v>
      </c>
      <c r="C157" s="5">
        <f>形核速率!I157</f>
        <v>57601.424644425322</v>
      </c>
      <c r="D157" s="5">
        <f>形核速率!K157</f>
        <v>109582.03593871865</v>
      </c>
      <c r="E157" s="5">
        <f>形核速率!O157</f>
        <v>84025.453194295202</v>
      </c>
      <c r="F157" s="5">
        <f>形核速率!P157</f>
        <v>94973.669641998626</v>
      </c>
      <c r="G157" s="5">
        <f>形核速率!T157</f>
        <v>82841.353536326118</v>
      </c>
      <c r="H157" s="5">
        <f>形核速率!V157</f>
        <v>106897.93094717115</v>
      </c>
      <c r="I157" s="5">
        <f>形核速率!Z157</f>
        <v>98322.646275926279</v>
      </c>
    </row>
    <row r="158" spans="2:9" x14ac:dyDescent="0.25">
      <c r="B158" s="5">
        <f>形核速率!F158</f>
        <v>1.4657527421623093</v>
      </c>
      <c r="C158" s="5">
        <f>形核速率!I158</f>
        <v>57618.728894952888</v>
      </c>
      <c r="D158" s="5">
        <f>形核速率!K158</f>
        <v>109580.15939154824</v>
      </c>
      <c r="E158" s="5">
        <f>形核速率!O158</f>
        <v>84031.417193475441</v>
      </c>
      <c r="F158" s="5">
        <f>形核速率!P158</f>
        <v>94975.666951221734</v>
      </c>
      <c r="G158" s="5">
        <f>形核速率!T158</f>
        <v>82847.967035472931</v>
      </c>
      <c r="H158" s="5">
        <f>形核速率!V158</f>
        <v>106895.1203510445</v>
      </c>
      <c r="I158" s="5">
        <f>形核速率!Z158</f>
        <v>98322.963352492414</v>
      </c>
    </row>
    <row r="159" spans="2:9" x14ac:dyDescent="0.25">
      <c r="B159" s="5">
        <f>形核速率!F159</f>
        <v>1.4657536421623092</v>
      </c>
      <c r="C159" s="5">
        <f>形核速率!I159</f>
        <v>57789.048337106855</v>
      </c>
      <c r="D159" s="5">
        <f>形核速率!K159</f>
        <v>109561.60159852137</v>
      </c>
      <c r="E159" s="5">
        <f>形核速率!O159</f>
        <v>84090.111182336608</v>
      </c>
      <c r="F159" s="5">
        <f>形核速率!P159</f>
        <v>94995.317912911996</v>
      </c>
      <c r="G159" s="5">
        <f>形核速率!T159</f>
        <v>82913.047491111458</v>
      </c>
      <c r="H159" s="5">
        <f>形核速率!V159</f>
        <v>106867.47148217306</v>
      </c>
      <c r="I159" s="5">
        <f>形核速率!Z159</f>
        <v>98326.088217878743</v>
      </c>
    </row>
    <row r="160" spans="2:9" x14ac:dyDescent="0.25">
      <c r="B160" s="5">
        <f>形核速率!F160</f>
        <v>1.4657601289742734</v>
      </c>
      <c r="C160" s="5">
        <f>形核速率!I160</f>
        <v>58888.726168768088</v>
      </c>
      <c r="D160" s="5">
        <f>形核速率!K160</f>
        <v>109437.98402289873</v>
      </c>
      <c r="E160" s="5">
        <f>形核速率!O160</f>
        <v>84468.777403227054</v>
      </c>
      <c r="F160" s="5">
        <f>形核速率!P160</f>
        <v>95121.865295443815</v>
      </c>
      <c r="G160" s="5">
        <f>形核速率!T160</f>
        <v>83332.674115091242</v>
      </c>
      <c r="H160" s="5">
        <f>形核速率!V160</f>
        <v>106689.58402598211</v>
      </c>
      <c r="I160" s="5">
        <f>形核速率!Z160</f>
        <v>98346.44283383037</v>
      </c>
    </row>
    <row r="161" spans="2:9" x14ac:dyDescent="0.25">
      <c r="B161" s="5">
        <f>形核速率!F161</f>
        <v>1.4657626421623093</v>
      </c>
      <c r="C161" s="5">
        <f>形核速率!I161</f>
        <v>58888.725770052573</v>
      </c>
      <c r="D161" s="5">
        <f>形核速率!K161</f>
        <v>109437.98403665343</v>
      </c>
      <c r="E161" s="5">
        <f>形核速率!O161</f>
        <v>84468.777278866692</v>
      </c>
      <c r="F161" s="5">
        <f>形核速率!P161</f>
        <v>95121.865253949145</v>
      </c>
      <c r="G161" s="5">
        <f>形核速率!T161</f>
        <v>83332.673985330228</v>
      </c>
      <c r="H161" s="5">
        <f>形核速率!V161</f>
        <v>106689.58408729253</v>
      </c>
      <c r="I161" s="5">
        <f>形核速率!Z161</f>
        <v>98346.442899388916</v>
      </c>
    </row>
    <row r="162" spans="2:9" x14ac:dyDescent="0.25">
      <c r="B162" s="5">
        <f>形核速率!F162</f>
        <v>1.4657726421623092</v>
      </c>
      <c r="C162" s="5">
        <f>形核速率!I162</f>
        <v>58888.724999501763</v>
      </c>
      <c r="D162" s="5">
        <f>形核速率!K162</f>
        <v>109437.98405916466</v>
      </c>
      <c r="E162" s="5">
        <f>形核速率!O162</f>
        <v>84468.777040396453</v>
      </c>
      <c r="F162" s="5">
        <f>形核速率!P162</f>
        <v>95121.865174380015</v>
      </c>
      <c r="G162" s="5">
        <f>形核速率!T162</f>
        <v>83332.673737119898</v>
      </c>
      <c r="H162" s="5">
        <f>形核速率!V162</f>
        <v>106689.5842050935</v>
      </c>
      <c r="I162" s="5">
        <f>形核速率!Z162</f>
        <v>98346.443177746361</v>
      </c>
    </row>
    <row r="163" spans="2:9" x14ac:dyDescent="0.25">
      <c r="B163" s="5">
        <f>形核速率!F163</f>
        <v>1.4658026421623094</v>
      </c>
      <c r="C163" s="5">
        <f>形核速率!I163</f>
        <v>58888.723727887293</v>
      </c>
      <c r="D163" s="5">
        <f>形核速率!K163</f>
        <v>109437.98408563079</v>
      </c>
      <c r="E163" s="5">
        <f>形核速率!O163</f>
        <v>84468.776651755223</v>
      </c>
      <c r="F163" s="5">
        <f>形核速率!P163</f>
        <v>95121.865044704129</v>
      </c>
      <c r="G163" s="5">
        <f>形核速率!T163</f>
        <v>83332.673334234438</v>
      </c>
      <c r="H163" s="5">
        <f>形核速率!V163</f>
        <v>106689.58439769498</v>
      </c>
      <c r="I163" s="5">
        <f>形核速率!Z163</f>
        <v>98346.444035113294</v>
      </c>
    </row>
    <row r="164" spans="2:9" x14ac:dyDescent="0.25">
      <c r="B164" s="5">
        <f>形核速率!F164</f>
        <v>1.4658326421623094</v>
      </c>
      <c r="C164" s="5">
        <f>形核速率!I164</f>
        <v>58888.722456272801</v>
      </c>
      <c r="D164" s="5">
        <f>形核速率!K164</f>
        <v>109437.98411209686</v>
      </c>
      <c r="E164" s="5">
        <f>形核速率!O164</f>
        <v>84468.776263114007</v>
      </c>
      <c r="F164" s="5">
        <f>形核速率!P164</f>
        <v>95121.864915028244</v>
      </c>
      <c r="G164" s="5">
        <f>形核速率!T164</f>
        <v>83332.672931348992</v>
      </c>
      <c r="H164" s="5">
        <f>形核速率!V164</f>
        <v>106689.58459029646</v>
      </c>
      <c r="I164" s="5">
        <f>形核速率!Z164</f>
        <v>98346.444892461499</v>
      </c>
    </row>
    <row r="165" spans="2:9" x14ac:dyDescent="0.25">
      <c r="B165" s="5">
        <f>形核速率!F165</f>
        <v>1.4658526421623093</v>
      </c>
      <c r="C165" s="5">
        <f>形核速率!I165</f>
        <v>58888.72139566367</v>
      </c>
      <c r="D165" s="5">
        <f>形核速率!K165</f>
        <v>109437.98413814626</v>
      </c>
      <c r="E165" s="5">
        <f>形核速率!O165</f>
        <v>84468.77593713945</v>
      </c>
      <c r="F165" s="5">
        <f>形核速率!P165</f>
        <v>95121.86480626202</v>
      </c>
      <c r="G165" s="5">
        <f>形核速率!T165</f>
        <v>83332.67259281312</v>
      </c>
      <c r="H165" s="5">
        <f>形核速率!V165</f>
        <v>106689.58475160893</v>
      </c>
      <c r="I165" s="5">
        <f>形核速率!Z165</f>
        <v>98346.445459450959</v>
      </c>
    </row>
    <row r="166" spans="2:9" x14ac:dyDescent="0.25">
      <c r="B166" s="5">
        <f>形核速率!F166</f>
        <v>1.4659526421623092</v>
      </c>
      <c r="C166" s="5">
        <f>形核速率!I166</f>
        <v>58888.719298811695</v>
      </c>
      <c r="D166" s="5">
        <f>形核速率!K166</f>
        <v>109437.98414179163</v>
      </c>
      <c r="E166" s="5">
        <f>形核速率!O166</f>
        <v>84468.77531462058</v>
      </c>
      <c r="F166" s="5">
        <f>形核速率!P166</f>
        <v>95121.864598549393</v>
      </c>
      <c r="G166" s="5">
        <f>形核速率!T166</f>
        <v>83332.671953655285</v>
      </c>
      <c r="H166" s="5">
        <f>形核速率!V166</f>
        <v>106689.58506245796</v>
      </c>
      <c r="I166" s="5">
        <f>形核速率!Z166</f>
        <v>98346.448363040632</v>
      </c>
    </row>
    <row r="167" spans="2:9" x14ac:dyDescent="0.25">
      <c r="B167" s="5">
        <f>形核速率!F167</f>
        <v>1.4662526421623092</v>
      </c>
      <c r="C167" s="5">
        <f>形核速率!I167</f>
        <v>58888.716297145358</v>
      </c>
      <c r="D167" s="5">
        <f>形核速率!K167</f>
        <v>109437.98402286066</v>
      </c>
      <c r="E167" s="5">
        <f>形核速率!O167</f>
        <v>84468.774480400112</v>
      </c>
      <c r="F167" s="5">
        <f>形核速率!P167</f>
        <v>95121.864320199384</v>
      </c>
      <c r="G167" s="5">
        <f>形核速率!T167</f>
        <v>83332.671116876299</v>
      </c>
      <c r="H167" s="5">
        <f>形核速率!V167</f>
        <v>106689.58548650608</v>
      </c>
      <c r="I167" s="5">
        <f>形核速率!Z167</f>
        <v>98346.457143099324</v>
      </c>
    </row>
    <row r="168" spans="2:9" x14ac:dyDescent="0.25">
      <c r="B168" s="5">
        <f>形核速率!F168</f>
        <v>1.4665526421623092</v>
      </c>
      <c r="C168" s="5">
        <f>形核速率!I168</f>
        <v>58888.71329547932</v>
      </c>
      <c r="D168" s="5">
        <f>形核速率!K168</f>
        <v>109437.98390392946</v>
      </c>
      <c r="E168" s="5">
        <f>形核速率!O168</f>
        <v>84468.77364617979</v>
      </c>
      <c r="F168" s="5">
        <f>形核速率!P168</f>
        <v>95121.864041849432</v>
      </c>
      <c r="G168" s="5">
        <f>形核速率!T168</f>
        <v>83332.670280097504</v>
      </c>
      <c r="H168" s="5">
        <f>形核速率!V168</f>
        <v>106689.5859105541</v>
      </c>
      <c r="I168" s="5">
        <f>形核速率!Z168</f>
        <v>98346.465921281691</v>
      </c>
    </row>
    <row r="169" spans="2:9" x14ac:dyDescent="0.25">
      <c r="B169" s="5">
        <f>形核速率!F169</f>
        <v>1.4667526421623092</v>
      </c>
      <c r="C169" s="5">
        <f>形核速率!I169</f>
        <v>58888.71062122687</v>
      </c>
      <c r="D169" s="5">
        <f>形核速率!K169</f>
        <v>109437.98385122188</v>
      </c>
      <c r="E169" s="5">
        <f>形核速率!O169</f>
        <v>84468.772878538584</v>
      </c>
      <c r="F169" s="5">
        <f>形核速率!P169</f>
        <v>95121.863785714595</v>
      </c>
      <c r="G169" s="5">
        <f>形核速率!T169</f>
        <v>83332.669501057753</v>
      </c>
      <c r="H169" s="5">
        <f>形核速率!V169</f>
        <v>106689.58629732806</v>
      </c>
      <c r="I169" s="5">
        <f>形核速率!Z169</f>
        <v>98346.471757923922</v>
      </c>
    </row>
    <row r="170" spans="2:9" x14ac:dyDescent="0.25">
      <c r="B170" s="5">
        <f>形核速率!F170</f>
        <v>1.4677526421623093</v>
      </c>
      <c r="C170" s="5">
        <f>形核速率!I170</f>
        <v>58888.707388842064</v>
      </c>
      <c r="D170" s="5">
        <f>形核速率!K170</f>
        <v>109437.9831873353</v>
      </c>
      <c r="E170" s="5">
        <f>形核速率!O170</f>
        <v>84468.772225865963</v>
      </c>
      <c r="F170" s="5">
        <f>形核速率!P170</f>
        <v>95121.863567940702</v>
      </c>
      <c r="G170" s="5">
        <f>形核速率!T170</f>
        <v>83332.66893738725</v>
      </c>
      <c r="H170" s="5">
        <f>形核速率!V170</f>
        <v>106689.5866636141</v>
      </c>
      <c r="I170" s="5">
        <f>形核速率!Z170</f>
        <v>98346.501146088907</v>
      </c>
    </row>
    <row r="171" spans="2:9" x14ac:dyDescent="0.25">
      <c r="B171" s="5">
        <f>形核速率!F171</f>
        <v>1.4707526421623092</v>
      </c>
      <c r="C171" s="5">
        <f>形核速率!I171</f>
        <v>58888.708092060493</v>
      </c>
      <c r="D171" s="5">
        <f>形核速率!K171</f>
        <v>109437.98078500429</v>
      </c>
      <c r="E171" s="5">
        <f>形核速率!O171</f>
        <v>84468.773535539614</v>
      </c>
      <c r="F171" s="5">
        <f>形核速率!P171</f>
        <v>95121.864004932693</v>
      </c>
      <c r="G171" s="5">
        <f>形核速率!T171</f>
        <v>83332.670663827128</v>
      </c>
      <c r="H171" s="5">
        <f>形核速率!V171</f>
        <v>106689.58615445918</v>
      </c>
      <c r="I171" s="5">
        <f>形核速率!Z171</f>
        <v>98346.589408822081</v>
      </c>
    </row>
    <row r="172" spans="2:9" x14ac:dyDescent="0.25">
      <c r="B172" s="5">
        <f>形核速率!F172</f>
        <v>1.4737526421623093</v>
      </c>
      <c r="C172" s="5">
        <f>形核速率!I172</f>
        <v>58888.7087952644</v>
      </c>
      <c r="D172" s="5">
        <f>形核速率!K172</f>
        <v>109437.97838267669</v>
      </c>
      <c r="E172" s="5">
        <f>形核速率!O172</f>
        <v>84468.774845207503</v>
      </c>
      <c r="F172" s="5">
        <f>形核速率!P172</f>
        <v>95121.864441922764</v>
      </c>
      <c r="G172" s="5">
        <f>形核速率!T172</f>
        <v>83332.672390260501</v>
      </c>
      <c r="H172" s="5">
        <f>形核速率!V172</f>
        <v>106689.58564530694</v>
      </c>
      <c r="I172" s="5">
        <f>形核速率!Z172</f>
        <v>98346.677484923697</v>
      </c>
    </row>
    <row r="173" spans="2:9" x14ac:dyDescent="0.25">
      <c r="B173" s="5">
        <f>形核速率!F173</f>
        <v>1.4757526421623093</v>
      </c>
      <c r="C173" s="5">
        <f>形核速率!I173</f>
        <v>58888.707135400429</v>
      </c>
      <c r="D173" s="5">
        <f>形核速率!K173</f>
        <v>109437.9768651788</v>
      </c>
      <c r="E173" s="5">
        <f>形核速率!O173</f>
        <v>84468.775049513599</v>
      </c>
      <c r="F173" s="5">
        <f>形核速率!P173</f>
        <v>95121.864510092506</v>
      </c>
      <c r="G173" s="5">
        <f>形核速率!T173</f>
        <v>83332.672841758409</v>
      </c>
      <c r="H173" s="5">
        <f>形核速率!V173</f>
        <v>106689.58563498773</v>
      </c>
      <c r="I173" s="5">
        <f>形核速率!Z173</f>
        <v>98346.736053381945</v>
      </c>
    </row>
    <row r="174" spans="2:9" x14ac:dyDescent="0.25">
      <c r="B174" s="5">
        <f>形核速率!F174</f>
        <v>1.4857526421623093</v>
      </c>
      <c r="C174" s="5">
        <f>形核速率!I174</f>
        <v>58888.730897794958</v>
      </c>
      <c r="D174" s="5">
        <f>形核速率!K174</f>
        <v>109437.96801173715</v>
      </c>
      <c r="E174" s="5">
        <f>形核速率!O174</f>
        <v>84468.786144489568</v>
      </c>
      <c r="F174" s="5">
        <f>形核速率!P174</f>
        <v>95121.868212095185</v>
      </c>
      <c r="G174" s="5">
        <f>形核速率!T174</f>
        <v>83332.685634357753</v>
      </c>
      <c r="H174" s="5">
        <f>形核速率!V174</f>
        <v>106689.58062630224</v>
      </c>
      <c r="I174" s="5">
        <f>形核速率!Z174</f>
        <v>98347.028351850662</v>
      </c>
    </row>
    <row r="175" spans="2:9" x14ac:dyDescent="0.25">
      <c r="B175" s="5">
        <f>形核速率!F175</f>
        <v>1.5157526421623093</v>
      </c>
      <c r="C175" s="5">
        <f>形核速率!I175</f>
        <v>58888.835071076508</v>
      </c>
      <c r="D175" s="5">
        <f>形核速率!K175</f>
        <v>109437.94015335281</v>
      </c>
      <c r="E175" s="5">
        <f>形核速率!O175</f>
        <v>84468.82976165865</v>
      </c>
      <c r="F175" s="5">
        <f>形核速率!P175</f>
        <v>95121.88276560478</v>
      </c>
      <c r="G175" s="5">
        <f>形核速率!T175</f>
        <v>83332.734817850534</v>
      </c>
      <c r="H175" s="5">
        <f>形核速率!V175</f>
        <v>106689.56051578524</v>
      </c>
      <c r="I175" s="5">
        <f>形核速率!Z175</f>
        <v>98347.893871314227</v>
      </c>
    </row>
    <row r="176" spans="2:9" x14ac:dyDescent="0.25">
      <c r="B176" s="5">
        <f>形核速率!F176</f>
        <v>1.5457526421623093</v>
      </c>
      <c r="C176" s="5">
        <f>形核速率!I176</f>
        <v>58888.939240276115</v>
      </c>
      <c r="D176" s="5">
        <f>形核速率!K176</f>
        <v>109437.9122958355</v>
      </c>
      <c r="E176" s="5">
        <f>形核速率!O176</f>
        <v>84468.873377200303</v>
      </c>
      <c r="F176" s="5">
        <f>形核速率!P176</f>
        <v>95121.897318566087</v>
      </c>
      <c r="G176" s="5">
        <f>形核速率!T176</f>
        <v>83332.783999527703</v>
      </c>
      <c r="H176" s="5">
        <f>形核速率!V176</f>
        <v>106689.54040603881</v>
      </c>
      <c r="I176" s="5">
        <f>形核速率!Z176</f>
        <v>98348.741831727457</v>
      </c>
    </row>
    <row r="177" spans="2:9" x14ac:dyDescent="0.25">
      <c r="B177" s="5">
        <f>形核速率!F177</f>
        <v>1.5657526421623094</v>
      </c>
      <c r="C177" s="5">
        <f>形核速率!I177</f>
        <v>58889.001952900631</v>
      </c>
      <c r="D177" s="5">
        <f>形核速率!K177</f>
        <v>109437.89399041209</v>
      </c>
      <c r="E177" s="5">
        <f>形核速率!O177</f>
        <v>84468.900338450389</v>
      </c>
      <c r="F177" s="5">
        <f>形核速率!P177</f>
        <v>95121.906314577573</v>
      </c>
      <c r="G177" s="5">
        <f>形核速率!T177</f>
        <v>83332.814574508695</v>
      </c>
      <c r="H177" s="5">
        <f>形核速率!V177</f>
        <v>106689.52804068661</v>
      </c>
      <c r="I177" s="5">
        <f>形核速率!Z177</f>
        <v>98349.297581204897</v>
      </c>
    </row>
    <row r="178" spans="2:9" x14ac:dyDescent="0.25">
      <c r="B178" s="5">
        <f>形核速率!F178</f>
        <v>1.6157526421623092</v>
      </c>
      <c r="C178" s="5">
        <f>形核速率!I178</f>
        <v>58889.192431947115</v>
      </c>
      <c r="D178" s="5">
        <f>形核速率!K178</f>
        <v>109437.84689773225</v>
      </c>
      <c r="E178" s="5">
        <f>形核速率!O178</f>
        <v>84468.978328236524</v>
      </c>
      <c r="F178" s="5">
        <f>形核速率!P178</f>
        <v>95121.932336987622</v>
      </c>
      <c r="G178" s="5">
        <f>形核速率!T178</f>
        <v>83332.902083570691</v>
      </c>
      <c r="H178" s="5">
        <f>形核速率!V178</f>
        <v>106689.49191761225</v>
      </c>
      <c r="I178" s="5">
        <f>形核速率!Z178</f>
        <v>98350.656129433148</v>
      </c>
    </row>
    <row r="179" spans="2:9" x14ac:dyDescent="0.25">
      <c r="B179" s="5">
        <f>形核速率!F179</f>
        <v>1.6657526421623092</v>
      </c>
      <c r="C179" s="5">
        <f>形核速率!I179</f>
        <v>58889.382898801938</v>
      </c>
      <c r="D179" s="5">
        <f>形核速率!K179</f>
        <v>109437.79980759237</v>
      </c>
      <c r="E179" s="5">
        <f>形核速率!O179</f>
        <v>84469.056313171284</v>
      </c>
      <c r="F179" s="5">
        <f>形核速率!P179</f>
        <v>95121.958357762051</v>
      </c>
      <c r="G179" s="5">
        <f>形核速率!T179</f>
        <v>83332.989587224132</v>
      </c>
      <c r="H179" s="5">
        <f>形核速率!V179</f>
        <v>106689.45579683963</v>
      </c>
      <c r="I179" s="5">
        <f>形核速率!Z179</f>
        <v>98351.971847229885</v>
      </c>
    </row>
    <row r="180" spans="2:9" x14ac:dyDescent="0.25">
      <c r="B180" s="5">
        <f>形核速率!F180</f>
        <v>1.7157526421623093</v>
      </c>
      <c r="C180" s="5">
        <f>形核速率!I180</f>
        <v>58889.573353466396</v>
      </c>
      <c r="D180" s="5">
        <f>形核速率!K180</f>
        <v>109437.75271999209</v>
      </c>
      <c r="E180" s="5">
        <f>形核速率!O180</f>
        <v>84469.134293255222</v>
      </c>
      <c r="F180" s="5">
        <f>形核速率!P180</f>
        <v>95121.984376901019</v>
      </c>
      <c r="G180" s="5">
        <f>形核速率!T180</f>
        <v>83333.077085469617</v>
      </c>
      <c r="H180" s="5">
        <f>形核速率!V180</f>
        <v>106689.41967836839</v>
      </c>
      <c r="I180" s="5">
        <f>形核速率!Z180</f>
        <v>98353.247316756009</v>
      </c>
    </row>
    <row r="181" spans="2:9" x14ac:dyDescent="0.25">
      <c r="B181" s="5">
        <f>形核速率!F181</f>
        <v>1.7589016732323783</v>
      </c>
      <c r="C181" s="5">
        <f>形核速率!I181</f>
        <v>58889.733875330363</v>
      </c>
      <c r="D181" s="5">
        <f>形核速率!K181</f>
        <v>109437.71223744452</v>
      </c>
      <c r="E181" s="5">
        <f>形核速率!O181</f>
        <v>84469.200382265102</v>
      </c>
      <c r="F181" s="5">
        <f>形核速率!P181</f>
        <v>95122.006428404609</v>
      </c>
      <c r="G181" s="5">
        <f>形核速率!T181</f>
        <v>83333.151332919922</v>
      </c>
      <c r="H181" s="5">
        <f>形核速率!V181</f>
        <v>106689.38910236655</v>
      </c>
      <c r="I181" s="5">
        <f>形核速率!Z181</f>
        <v>98354.317400309272</v>
      </c>
    </row>
    <row r="182" spans="2:9" x14ac:dyDescent="0.25">
      <c r="B182" s="5">
        <f>形核速率!F182</f>
        <v>1.7589016733323783</v>
      </c>
      <c r="C182" s="5">
        <f>形核速率!I182</f>
        <v>58889.749305354453</v>
      </c>
      <c r="D182" s="5">
        <f>形核速率!K182</f>
        <v>109437.71045731274</v>
      </c>
      <c r="E182" s="5">
        <f>形核速率!O182</f>
        <v>84469.205692138392</v>
      </c>
      <c r="F182" s="5">
        <f>形核速率!P182</f>
        <v>95122.008200116048</v>
      </c>
      <c r="G182" s="5">
        <f>形核速率!T182</f>
        <v>83333.15721421862</v>
      </c>
      <c r="H182" s="5">
        <f>形核速率!V182</f>
        <v>106689.38661387442</v>
      </c>
      <c r="I182" s="5">
        <f>形核速率!Z182</f>
        <v>98354.317686061011</v>
      </c>
    </row>
    <row r="183" spans="2:9" x14ac:dyDescent="0.25">
      <c r="B183" s="5">
        <f>形核速率!F183</f>
        <v>1.7589016736323784</v>
      </c>
      <c r="C183" s="5">
        <f>形核速率!I183</f>
        <v>58889.795598465134</v>
      </c>
      <c r="D183" s="5">
        <f>形核速率!K183</f>
        <v>109437.70511680876</v>
      </c>
      <c r="E183" s="5">
        <f>形核速率!O183</f>
        <v>84469.221622704921</v>
      </c>
      <c r="F183" s="5">
        <f>形核速率!P183</f>
        <v>95122.013515565777</v>
      </c>
      <c r="G183" s="5">
        <f>形核速率!T183</f>
        <v>83333.17485909893</v>
      </c>
      <c r="H183" s="5">
        <f>形核速率!V183</f>
        <v>106689.37914793119</v>
      </c>
      <c r="I183" s="5">
        <f>形核速率!Z183</f>
        <v>98354.318543382018</v>
      </c>
    </row>
    <row r="184" spans="2:9" x14ac:dyDescent="0.25">
      <c r="B184" s="5">
        <f>形核速率!F184</f>
        <v>1.7589016740323784</v>
      </c>
      <c r="C184" s="5">
        <f>形核速率!I184</f>
        <v>58889.857322831042</v>
      </c>
      <c r="D184" s="5">
        <f>形核速率!K184</f>
        <v>109437.69799615467</v>
      </c>
      <c r="E184" s="5">
        <f>形核速率!O184</f>
        <v>84469.242863510284</v>
      </c>
      <c r="F184" s="5">
        <f>形核速率!P184</f>
        <v>95122.020602847653</v>
      </c>
      <c r="G184" s="5">
        <f>形核速率!T184</f>
        <v>83333.198385644602</v>
      </c>
      <c r="H184" s="5">
        <f>形核速率!V184</f>
        <v>106689.36919331322</v>
      </c>
      <c r="I184" s="5">
        <f>形核速率!Z184</f>
        <v>98354.319686483854</v>
      </c>
    </row>
    <row r="185" spans="2:9" x14ac:dyDescent="0.25">
      <c r="B185" s="5">
        <f>形核速率!F185</f>
        <v>1.7589016742323784</v>
      </c>
      <c r="C185" s="5">
        <f>形核速率!I185</f>
        <v>58889.888183689269</v>
      </c>
      <c r="D185" s="5">
        <f>形核速率!K185</f>
        <v>109437.69443589129</v>
      </c>
      <c r="E185" s="5">
        <f>形核速率!O185</f>
        <v>84469.253483488777</v>
      </c>
      <c r="F185" s="5">
        <f>形核速率!P185</f>
        <v>95122.024146346579</v>
      </c>
      <c r="G185" s="5">
        <f>形核速率!T185</f>
        <v>83333.210148467959</v>
      </c>
      <c r="H185" s="5">
        <f>形核速率!V185</f>
        <v>106689.36421621192</v>
      </c>
      <c r="I185" s="5">
        <f>形核速率!Z185</f>
        <v>98354.320258007661</v>
      </c>
    </row>
    <row r="186" spans="2:9" x14ac:dyDescent="0.25">
      <c r="B186" s="5">
        <f>形核速率!F186</f>
        <v>1.7589016832323783</v>
      </c>
      <c r="C186" s="5">
        <f>形核速率!I186</f>
        <v>58891.276889896224</v>
      </c>
      <c r="D186" s="5">
        <f>形核速率!K186</f>
        <v>109437.53423315058</v>
      </c>
      <c r="E186" s="5">
        <f>形核速率!O186</f>
        <v>84469.731366828899</v>
      </c>
      <c r="F186" s="5">
        <f>形核速率!P186</f>
        <v>95122.18359823832</v>
      </c>
      <c r="G186" s="5">
        <f>形核速率!T186</f>
        <v>83333.739455065763</v>
      </c>
      <c r="H186" s="5">
        <f>形核速率!V186</f>
        <v>106689.14025365916</v>
      </c>
      <c r="I186" s="5">
        <f>形核速率!Z186</f>
        <v>98354.345976630211</v>
      </c>
    </row>
    <row r="187" spans="2:9" x14ac:dyDescent="0.25">
      <c r="B187" s="5">
        <f>形核速率!F187</f>
        <v>1.7589017732323784</v>
      </c>
      <c r="C187" s="5">
        <f>形核速率!I187</f>
        <v>58905.145562644233</v>
      </c>
      <c r="D187" s="5">
        <f>形核速率!K187</f>
        <v>109435.9337728876</v>
      </c>
      <c r="E187" s="5">
        <f>形核速率!O187</f>
        <v>84474.503831328257</v>
      </c>
      <c r="F187" s="5">
        <f>形核速率!P187</f>
        <v>95123.775957265621</v>
      </c>
      <c r="G187" s="5">
        <f>形核速率!T187</f>
        <v>83339.025426352004</v>
      </c>
      <c r="H187" s="5">
        <f>形核速率!V187</f>
        <v>106686.90368525879</v>
      </c>
      <c r="I187" s="5">
        <f>形核速率!Z187</f>
        <v>98354.602850935975</v>
      </c>
    </row>
    <row r="188" spans="2:9" x14ac:dyDescent="0.25">
      <c r="B188" s="5">
        <f>形核速率!F188</f>
        <v>1.7589026732323783</v>
      </c>
      <c r="C188" s="5">
        <f>形核速率!I188</f>
        <v>59042.006925938673</v>
      </c>
      <c r="D188" s="5">
        <f>形核速率!K188</f>
        <v>109420.08463300669</v>
      </c>
      <c r="E188" s="5">
        <f>形核速率!O188</f>
        <v>84521.596891472</v>
      </c>
      <c r="F188" s="5">
        <f>形核速率!P188</f>
        <v>95139.485422372571</v>
      </c>
      <c r="G188" s="5">
        <f>形核速率!T188</f>
        <v>83391.18195765042</v>
      </c>
      <c r="H188" s="5">
        <f>形核速率!V188</f>
        <v>106664.84114851466</v>
      </c>
      <c r="I188" s="5">
        <f>形核速率!Z188</f>
        <v>98357.140541190034</v>
      </c>
    </row>
    <row r="189" spans="2:9" x14ac:dyDescent="0.25">
      <c r="B189" s="5">
        <f>形核速率!F189</f>
        <v>1.7589091600443425</v>
      </c>
      <c r="C189" s="5">
        <f>形核速率!I189</f>
        <v>59940.873184454125</v>
      </c>
      <c r="D189" s="5">
        <f>形核速率!K189</f>
        <v>109313.51588610634</v>
      </c>
      <c r="E189" s="5">
        <f>形核速率!O189</f>
        <v>84830.752723950136</v>
      </c>
      <c r="F189" s="5">
        <f>形核速率!P189</f>
        <v>95242.462045408596</v>
      </c>
      <c r="G189" s="5">
        <f>形核速率!T189</f>
        <v>83733.413555112056</v>
      </c>
      <c r="H189" s="5">
        <f>形核速率!V189</f>
        <v>106520.32721007614</v>
      </c>
      <c r="I189" s="5">
        <f>形核速率!Z189</f>
        <v>98373.934085725996</v>
      </c>
    </row>
    <row r="190" spans="2:9" x14ac:dyDescent="0.25">
      <c r="B190" s="5">
        <f>形核速率!F190</f>
        <v>1.7589116732323784</v>
      </c>
      <c r="C190" s="5">
        <f>形核速率!I190</f>
        <v>59940.872797076619</v>
      </c>
      <c r="D190" s="5">
        <f>形核速率!K190</f>
        <v>109313.51590213279</v>
      </c>
      <c r="E190" s="5">
        <f>形核速率!O190</f>
        <v>84830.75260310508</v>
      </c>
      <c r="F190" s="5">
        <f>形核速率!P190</f>
        <v>95242.462005207999</v>
      </c>
      <c r="G190" s="5">
        <f>形核速率!T190</f>
        <v>83733.413429100139</v>
      </c>
      <c r="H190" s="5">
        <f>形核速率!V190</f>
        <v>106520.3272693605</v>
      </c>
      <c r="I190" s="5">
        <f>形核速率!Z190</f>
        <v>98373.934137580043</v>
      </c>
    </row>
    <row r="191" spans="2:9" x14ac:dyDescent="0.25">
      <c r="B191" s="5">
        <f>形核速率!F191</f>
        <v>1.7589216732323782</v>
      </c>
      <c r="C191" s="5">
        <f>形核速率!I191</f>
        <v>59940.872044905234</v>
      </c>
      <c r="D191" s="5">
        <f>形核速率!K191</f>
        <v>109313.51592991564</v>
      </c>
      <c r="E191" s="5">
        <f>形核速率!O191</f>
        <v>84830.752369999216</v>
      </c>
      <c r="F191" s="5">
        <f>形核速率!P191</f>
        <v>95242.461927662487</v>
      </c>
      <c r="G191" s="5">
        <f>形核速率!T191</f>
        <v>83733.413186534512</v>
      </c>
      <c r="H191" s="5">
        <f>形核速率!V191</f>
        <v>106520.32738390907</v>
      </c>
      <c r="I191" s="5">
        <f>形核速率!Z191</f>
        <v>98373.934360974148</v>
      </c>
    </row>
    <row r="192" spans="2:9" x14ac:dyDescent="0.25">
      <c r="B192" s="5">
        <f>形核速率!F192</f>
        <v>1.7589516732323784</v>
      </c>
      <c r="C192" s="5">
        <f>形核速率!I192</f>
        <v>59940.870794351838</v>
      </c>
      <c r="D192" s="5">
        <f>形核速率!K192</f>
        <v>109313.51596739373</v>
      </c>
      <c r="E192" s="5">
        <f>形核速率!O192</f>
        <v>84830.751986459742</v>
      </c>
      <c r="F192" s="5">
        <f>形核速率!P192</f>
        <v>95242.461800073375</v>
      </c>
      <c r="G192" s="5">
        <f>形核速率!T192</f>
        <v>83733.412788763453</v>
      </c>
      <c r="H192" s="5">
        <f>形核速率!V192</f>
        <v>106520.32757288334</v>
      </c>
      <c r="I192" s="5">
        <f>形核速率!Z192</f>
        <v>98373.935052902671</v>
      </c>
    </row>
    <row r="193" spans="2:9" x14ac:dyDescent="0.25">
      <c r="B193" s="5">
        <f>形核速率!F193</f>
        <v>1.7589816732323784</v>
      </c>
      <c r="C193" s="5">
        <f>形核速率!I193</f>
        <v>59940.869543798428</v>
      </c>
      <c r="D193" s="5">
        <f>形核速率!K193</f>
        <v>109313.5160048718</v>
      </c>
      <c r="E193" s="5">
        <f>形核速率!O193</f>
        <v>84830.751602920267</v>
      </c>
      <c r="F193" s="5">
        <f>形核速率!P193</f>
        <v>95242.461672484264</v>
      </c>
      <c r="G193" s="5">
        <f>形核速率!T193</f>
        <v>83733.412390992395</v>
      </c>
      <c r="H193" s="5">
        <f>形核速率!V193</f>
        <v>106520.32776185762</v>
      </c>
      <c r="I193" s="5">
        <f>形核速率!Z193</f>
        <v>98373.935744818547</v>
      </c>
    </row>
    <row r="194" spans="2:9" x14ac:dyDescent="0.25">
      <c r="B194" s="5">
        <f>形核速率!F194</f>
        <v>1.7590016732323783</v>
      </c>
      <c r="C194" s="5">
        <f>形核速率!I194</f>
        <v>59940.868504204649</v>
      </c>
      <c r="D194" s="5">
        <f>形核速率!K194</f>
        <v>109313.51603924553</v>
      </c>
      <c r="E194" s="5">
        <f>形核速率!O194</f>
        <v>84830.751282596495</v>
      </c>
      <c r="F194" s="5">
        <f>形核速率!P194</f>
        <v>95242.461565924648</v>
      </c>
      <c r="G194" s="5">
        <f>形核速率!T194</f>
        <v>83733.412058285277</v>
      </c>
      <c r="H194" s="5">
        <f>形核速率!V194</f>
        <v>106520.32791949733</v>
      </c>
      <c r="I194" s="5">
        <f>形核速率!Z194</f>
        <v>98373.936201636199</v>
      </c>
    </row>
    <row r="195" spans="2:9" x14ac:dyDescent="0.25">
      <c r="B195" s="5">
        <f>形核速率!F195</f>
        <v>1.7591016732323783</v>
      </c>
      <c r="C195" s="5">
        <f>形核速率!I195</f>
        <v>59940.866407377347</v>
      </c>
      <c r="D195" s="5">
        <f>形核速率!K195</f>
        <v>109313.51606970673</v>
      </c>
      <c r="E195" s="5">
        <f>形核速率!O195</f>
        <v>84830.750654447707</v>
      </c>
      <c r="F195" s="5">
        <f>形核速率!P195</f>
        <v>95242.461356963264</v>
      </c>
      <c r="G195" s="5">
        <f>形核速率!T195</f>
        <v>83733.411411833789</v>
      </c>
      <c r="H195" s="5">
        <f>形核速率!V195</f>
        <v>106520.3282308801</v>
      </c>
      <c r="I195" s="5">
        <f>形核速率!Z195</f>
        <v>98373.938552704261</v>
      </c>
    </row>
    <row r="196" spans="2:9" x14ac:dyDescent="0.25">
      <c r="B196" s="5">
        <f>形核速率!F196</f>
        <v>1.7594016732323783</v>
      </c>
      <c r="C196" s="5">
        <f>形核速率!I196</f>
        <v>59940.863298023352</v>
      </c>
      <c r="D196" s="5">
        <f>形核速率!K196</f>
        <v>109313.51601603557</v>
      </c>
      <c r="E196" s="5">
        <f>形核速率!O196</f>
        <v>84830.749768579655</v>
      </c>
      <c r="F196" s="5">
        <f>形核速率!P196</f>
        <v>95242.461062268398</v>
      </c>
      <c r="G196" s="5">
        <f>形核速率!T196</f>
        <v>83733.410515796626</v>
      </c>
      <c r="H196" s="5">
        <f>形核速率!V196</f>
        <v>106520.32867591442</v>
      </c>
      <c r="I196" s="5">
        <f>形核速率!Z196</f>
        <v>98373.945673855429</v>
      </c>
    </row>
    <row r="197" spans="2:9" x14ac:dyDescent="0.25">
      <c r="B197" s="5">
        <f>形核速率!F197</f>
        <v>1.7597016732323782</v>
      </c>
      <c r="C197" s="5">
        <f>形核速率!I197</f>
        <v>59940.860188669598</v>
      </c>
      <c r="D197" s="5">
        <f>形核速率!K197</f>
        <v>109313.51596236425</v>
      </c>
      <c r="E197" s="5">
        <f>形核速率!O197</f>
        <v>84830.748882711734</v>
      </c>
      <c r="F197" s="5">
        <f>形核速率!P197</f>
        <v>95242.460767573575</v>
      </c>
      <c r="G197" s="5">
        <f>形核速率!T197</f>
        <v>83733.409619759608</v>
      </c>
      <c r="H197" s="5">
        <f>形核速率!V197</f>
        <v>106520.32912094868</v>
      </c>
      <c r="I197" s="5">
        <f>形核速率!Z197</f>
        <v>98373.952793736404</v>
      </c>
    </row>
    <row r="198" spans="2:9" x14ac:dyDescent="0.25">
      <c r="B198" s="5">
        <f>形核速率!F198</f>
        <v>1.7599016732323782</v>
      </c>
      <c r="C198" s="5">
        <f>形核速率!I198</f>
        <v>59940.857464680987</v>
      </c>
      <c r="D198" s="5">
        <f>形核速率!K198</f>
        <v>109313.51595627166</v>
      </c>
      <c r="E198" s="5">
        <f>形核速率!O198</f>
        <v>84830.748087752698</v>
      </c>
      <c r="F198" s="5">
        <f>形核速率!P198</f>
        <v>95242.460503120703</v>
      </c>
      <c r="G198" s="5">
        <f>形核速率!T198</f>
        <v>83733.40880886442</v>
      </c>
      <c r="H198" s="5">
        <f>形核速率!V198</f>
        <v>106520.32951774585</v>
      </c>
      <c r="I198" s="5">
        <f>形核速率!Z198</f>
        <v>98373.957525538441</v>
      </c>
    </row>
    <row r="199" spans="2:9" x14ac:dyDescent="0.25">
      <c r="B199" s="5">
        <f>形核速率!F199</f>
        <v>1.7609016732323783</v>
      </c>
      <c r="C199" s="5">
        <f>形核速率!I199</f>
        <v>59940.853651412028</v>
      </c>
      <c r="D199" s="5">
        <f>形核速率!K199</f>
        <v>109313.51547864021</v>
      </c>
      <c r="E199" s="5">
        <f>形核速率!O199</f>
        <v>84830.747191340954</v>
      </c>
      <c r="F199" s="5">
        <f>形核速率!P199</f>
        <v>95242.46020491836</v>
      </c>
      <c r="G199" s="5">
        <f>形核速率!T199</f>
        <v>83733.407970691609</v>
      </c>
      <c r="H199" s="5">
        <f>形核速率!V199</f>
        <v>106520.32999390767</v>
      </c>
      <c r="I199" s="5">
        <f>形核速率!Z199</f>
        <v>98373.981388154367</v>
      </c>
    </row>
    <row r="200" spans="2:9" x14ac:dyDescent="0.25">
      <c r="B200" s="5">
        <f>形核速率!F200</f>
        <v>1.7639016732323782</v>
      </c>
      <c r="C200" s="5">
        <f>形核速率!I200</f>
        <v>59940.85227121185</v>
      </c>
      <c r="D200" s="5">
        <f>形核速率!K200</f>
        <v>109313.51358704548</v>
      </c>
      <c r="E200" s="5">
        <f>形核速率!O200</f>
        <v>84830.747659885936</v>
      </c>
      <c r="F200" s="5">
        <f>形核速率!P200</f>
        <v>95242.460360785582</v>
      </c>
      <c r="G200" s="5">
        <f>形核速率!T200</f>
        <v>83733.408755430079</v>
      </c>
      <c r="H200" s="5">
        <f>形核速率!V200</f>
        <v>106520.32987567957</v>
      </c>
      <c r="I200" s="5">
        <f>形核速率!Z200</f>
        <v>98374.053108984284</v>
      </c>
    </row>
    <row r="201" spans="2:9" x14ac:dyDescent="0.25">
      <c r="B201" s="5">
        <f>形核速率!F201</f>
        <v>1.7669016732323783</v>
      </c>
      <c r="C201" s="5">
        <f>形核速率!I201</f>
        <v>59940.85089100527</v>
      </c>
      <c r="D201" s="5">
        <f>形核速率!K201</f>
        <v>109313.51169545205</v>
      </c>
      <c r="E201" s="5">
        <f>形核速率!O201</f>
        <v>84830.748128428459</v>
      </c>
      <c r="F201" s="5">
        <f>形核速率!P201</f>
        <v>95242.46051665199</v>
      </c>
      <c r="G201" s="5">
        <f>形核速率!T201</f>
        <v>83733.409540165783</v>
      </c>
      <c r="H201" s="5">
        <f>形核速率!V201</f>
        <v>106520.32975745259</v>
      </c>
      <c r="I201" s="5">
        <f>形核速率!Z201</f>
        <v>98374.124703319525</v>
      </c>
    </row>
    <row r="202" spans="2:9" x14ac:dyDescent="0.25">
      <c r="B202" s="5">
        <f>形核速率!F202</f>
        <v>1.7689016732323783</v>
      </c>
      <c r="C202" s="5">
        <f>形核速率!I202</f>
        <v>59940.84791195079</v>
      </c>
      <c r="D202" s="5">
        <f>形核速率!K202</f>
        <v>109313.51052827257</v>
      </c>
      <c r="E202" s="5">
        <f>形核速率!O202</f>
        <v>84830.74779448194</v>
      </c>
      <c r="F202" s="5">
        <f>形核速率!P202</f>
        <v>95242.460405560589</v>
      </c>
      <c r="G202" s="5">
        <f>形核速率!T202</f>
        <v>83733.409388058426</v>
      </c>
      <c r="H202" s="5">
        <f>形核速率!V202</f>
        <v>106520.32999520305</v>
      </c>
      <c r="I202" s="5">
        <f>形核速率!Z202</f>
        <v>98374.172318304423</v>
      </c>
    </row>
    <row r="203" spans="2:9" x14ac:dyDescent="0.25">
      <c r="B203" s="5">
        <f>形核速率!F203</f>
        <v>1.7789016732323784</v>
      </c>
      <c r="C203" s="5">
        <f>形核速率!I203</f>
        <v>59940.864027959564</v>
      </c>
      <c r="D203" s="5">
        <f>形核速率!K203</f>
        <v>109313.50327834742</v>
      </c>
      <c r="E203" s="5">
        <f>形核速率!O203</f>
        <v>84830.755859391429</v>
      </c>
      <c r="F203" s="5">
        <f>形核速率!P203</f>
        <v>95242.463088451506</v>
      </c>
      <c r="G203" s="5">
        <f>形核速率!T203</f>
        <v>83733.418798296319</v>
      </c>
      <c r="H203" s="5">
        <f>形核速率!V203</f>
        <v>106520.3264158252</v>
      </c>
      <c r="I203" s="5">
        <f>形核速率!Z203</f>
        <v>98374.4102276716</v>
      </c>
    </row>
    <row r="204" spans="2:9" x14ac:dyDescent="0.25">
      <c r="B204" s="5">
        <f>形核速率!F204</f>
        <v>1.8089016732323784</v>
      </c>
      <c r="C204" s="5">
        <f>形核速率!I204</f>
        <v>59940.944185383625</v>
      </c>
      <c r="D204" s="5">
        <f>形核速率!K204</f>
        <v>109313.48007845746</v>
      </c>
      <c r="E204" s="5">
        <f>形核速率!O204</f>
        <v>84830.790039148473</v>
      </c>
      <c r="F204" s="5">
        <f>形核速率!P204</f>
        <v>95242.474458764365</v>
      </c>
      <c r="G204" s="5">
        <f>形核速率!T204</f>
        <v>83733.457461340353</v>
      </c>
      <c r="H204" s="5">
        <f>形核速率!V204</f>
        <v>106520.3107869059</v>
      </c>
      <c r="I204" s="5">
        <f>形核速率!Z204</f>
        <v>98375.11641453045</v>
      </c>
    </row>
    <row r="205" spans="2:9" x14ac:dyDescent="0.25">
      <c r="B205" s="5">
        <f>形核速率!F205</f>
        <v>1.8389016732323784</v>
      </c>
      <c r="C205" s="5">
        <f>形核速率!I205</f>
        <v>59941.02434006564</v>
      </c>
      <c r="D205" s="5">
        <f>形核速率!K205</f>
        <v>109313.45687917153</v>
      </c>
      <c r="E205" s="5">
        <f>形核速率!O205</f>
        <v>84830.824217813017</v>
      </c>
      <c r="F205" s="5">
        <f>形核速率!P205</f>
        <v>95242.48582871056</v>
      </c>
      <c r="G205" s="5">
        <f>形核速率!T205</f>
        <v>83733.496123166202</v>
      </c>
      <c r="H205" s="5">
        <f>形核速率!V205</f>
        <v>106520.29515850055</v>
      </c>
      <c r="I205" s="5">
        <f>形核速率!Z205</f>
        <v>98375.810579561978</v>
      </c>
    </row>
    <row r="206" spans="2:9" x14ac:dyDescent="0.25">
      <c r="B206" s="5">
        <f>形核速率!F206</f>
        <v>1.8589016732323784</v>
      </c>
      <c r="C206" s="5">
        <f>形核速率!I206</f>
        <v>59941.071264276979</v>
      </c>
      <c r="D206" s="5">
        <f>形核速率!K206</f>
        <v>109313.44171017675</v>
      </c>
      <c r="E206" s="5">
        <f>形核速率!O206</f>
        <v>84830.844959234004</v>
      </c>
      <c r="F206" s="5">
        <f>形核速率!P206</f>
        <v>95242.49272859357</v>
      </c>
      <c r="G206" s="5">
        <f>形核速率!T206</f>
        <v>83733.519761729855</v>
      </c>
      <c r="H206" s="5">
        <f>形核速率!V206</f>
        <v>106520.28574089822</v>
      </c>
      <c r="I206" s="5">
        <f>形核速率!Z206</f>
        <v>98376.266733680968</v>
      </c>
    </row>
    <row r="207" spans="2:9" x14ac:dyDescent="0.25">
      <c r="B207" s="5">
        <f>形核速率!F207</f>
        <v>1.9089016732323782</v>
      </c>
      <c r="C207" s="5">
        <f>形核速率!I207</f>
        <v>59941.221170693527</v>
      </c>
      <c r="D207" s="5">
        <f>形核速率!K207</f>
        <v>109313.40230239461</v>
      </c>
      <c r="E207" s="5">
        <f>形核速率!O207</f>
        <v>84830.907044347259</v>
      </c>
      <c r="F207" s="5">
        <f>形核速率!P207</f>
        <v>95242.513381945682</v>
      </c>
      <c r="G207" s="5">
        <f>形核速率!T207</f>
        <v>83733.589547932046</v>
      </c>
      <c r="H207" s="5">
        <f>形核速率!V207</f>
        <v>106520.25718532792</v>
      </c>
      <c r="I207" s="5">
        <f>形核速率!Z207</f>
        <v>98377.385949799995</v>
      </c>
    </row>
    <row r="208" spans="2:9" x14ac:dyDescent="0.25">
      <c r="B208" s="5">
        <f>形核速率!F208</f>
        <v>1.9589016732323783</v>
      </c>
      <c r="C208" s="5">
        <f>形核速率!I208</f>
        <v>59941.371068795022</v>
      </c>
      <c r="D208" s="5">
        <f>形核速率!K208</f>
        <v>109313.36289640654</v>
      </c>
      <c r="E208" s="5">
        <f>形核速率!O208</f>
        <v>84830.969126154931</v>
      </c>
      <c r="F208" s="5">
        <f>形核速率!P208</f>
        <v>95242.534034187527</v>
      </c>
      <c r="G208" s="5">
        <f>形核速率!T208</f>
        <v>83733.65933045141</v>
      </c>
      <c r="H208" s="5">
        <f>形核速率!V208</f>
        <v>106520.22863131625</v>
      </c>
      <c r="I208" s="5">
        <f>形核速率!Z208</f>
        <v>98378.475234627185</v>
      </c>
    </row>
    <row r="209" spans="2:9" x14ac:dyDescent="0.25">
      <c r="B209" s="5">
        <f>形核速率!F209</f>
        <v>2.0089016732323781</v>
      </c>
      <c r="C209" s="5">
        <f>形核速率!I209</f>
        <v>59941.520958582209</v>
      </c>
      <c r="D209" s="5">
        <f>形核速率!K209</f>
        <v>109313.32349221234</v>
      </c>
      <c r="E209" s="5">
        <f>形核速率!O209</f>
        <v>84831.031204657324</v>
      </c>
      <c r="F209" s="5">
        <f>形核速率!P209</f>
        <v>95242.554685319177</v>
      </c>
      <c r="G209" s="5">
        <f>形核速率!T209</f>
        <v>83733.729109288281</v>
      </c>
      <c r="H209" s="5">
        <f>形核速率!V209</f>
        <v>106520.20007886302</v>
      </c>
      <c r="I209" s="5">
        <f>形核速率!Z209</f>
        <v>98379.536125830098</v>
      </c>
    </row>
    <row r="210" spans="2:9" s="114" customFormat="1" x14ac:dyDescent="0.25">
      <c r="B210" s="112">
        <f>形核速率!F210</f>
        <v>2.0520507043024474</v>
      </c>
      <c r="C210" s="112">
        <f>形核速率!I210</f>
        <v>59941.646602209752</v>
      </c>
      <c r="D210" s="112">
        <f>形核速率!K210</f>
        <v>109313.28965737124</v>
      </c>
      <c r="E210" s="112">
        <f>形核速率!O210</f>
        <v>84831.083612580682</v>
      </c>
      <c r="F210" s="112">
        <f>形核速率!P210</f>
        <v>95242.572119412624</v>
      </c>
      <c r="G210" s="112">
        <f>形核速率!T210</f>
        <v>83733.788110093446</v>
      </c>
      <c r="H210" s="112">
        <f>形核速率!V210</f>
        <v>106520.17600904305</v>
      </c>
      <c r="I210" s="112">
        <f>形核速率!Z210</f>
        <v>98380.429844720202</v>
      </c>
    </row>
    <row r="211" spans="2:9" x14ac:dyDescent="0.25">
      <c r="B211" s="5">
        <f>形核速率!F211</f>
        <v>2.0520507044024474</v>
      </c>
      <c r="C211" s="5">
        <f>形核速率!I211</f>
        <v>59941.659394740265</v>
      </c>
      <c r="D211" s="5">
        <f>形核速率!K211</f>
        <v>109313.28811038635</v>
      </c>
      <c r="E211" s="5">
        <f>形核速率!O211</f>
        <v>84831.088010863255</v>
      </c>
      <c r="F211" s="5">
        <f>形核速率!P211</f>
        <v>95242.573582551136</v>
      </c>
      <c r="G211" s="5">
        <f>形核速率!T211</f>
        <v>83733.792976911791</v>
      </c>
      <c r="H211" s="5">
        <f>形核速率!V211</f>
        <v>106520.173957058</v>
      </c>
      <c r="I211" s="5">
        <f>形核速率!Z211</f>
        <v>98380.430083860774</v>
      </c>
    </row>
    <row r="212" spans="2:9" x14ac:dyDescent="0.25">
      <c r="B212" s="5">
        <f>形核速率!F212</f>
        <v>2.0520507047024474</v>
      </c>
      <c r="C212" s="5">
        <f>形核速率!I212</f>
        <v>59941.697775334855</v>
      </c>
      <c r="D212" s="5">
        <f>形核速率!K212</f>
        <v>109313.28346930299</v>
      </c>
      <c r="E212" s="5">
        <f>形核速率!O212</f>
        <v>84831.101206648076</v>
      </c>
      <c r="F212" s="5">
        <f>形核速率!P212</f>
        <v>95242.577972278115</v>
      </c>
      <c r="G212" s="5">
        <f>形核速率!T212</f>
        <v>83733.807578341803</v>
      </c>
      <c r="H212" s="5">
        <f>形核速率!V212</f>
        <v>106520.1678006431</v>
      </c>
      <c r="I212" s="5">
        <f>形核速率!Z212</f>
        <v>98380.4308013478</v>
      </c>
    </row>
    <row r="213" spans="2:9" x14ac:dyDescent="0.25">
      <c r="B213" s="5">
        <f>形核速率!F213</f>
        <v>2.0520507051024475</v>
      </c>
      <c r="C213" s="5">
        <f>形核速率!I213</f>
        <v>59941.74894982198</v>
      </c>
      <c r="D213" s="5">
        <f>形核速率!K213</f>
        <v>109313.27728119452</v>
      </c>
      <c r="E213" s="5">
        <f>形核速率!O213</f>
        <v>84831.118801128207</v>
      </c>
      <c r="F213" s="5">
        <f>形核速率!P213</f>
        <v>95242.583825280046</v>
      </c>
      <c r="G213" s="5">
        <f>形核速率!T213</f>
        <v>83733.82704701036</v>
      </c>
      <c r="H213" s="5">
        <f>形核速率!V213</f>
        <v>106520.15959203895</v>
      </c>
      <c r="I213" s="5">
        <f>形核速率!Z213</f>
        <v>98380.431758006758</v>
      </c>
    </row>
    <row r="214" spans="2:9" x14ac:dyDescent="0.25">
      <c r="B214" s="5">
        <f>形核速率!F214</f>
        <v>2.0520507053024475</v>
      </c>
      <c r="C214" s="5">
        <f>形核速率!I214</f>
        <v>59941.77453584841</v>
      </c>
      <c r="D214" s="5">
        <f>形核速率!K214</f>
        <v>109313.27418720409</v>
      </c>
      <c r="E214" s="5">
        <f>形核速率!O214</f>
        <v>84831.127597980667</v>
      </c>
      <c r="F214" s="5">
        <f>形核速率!P214</f>
        <v>95242.586751651761</v>
      </c>
      <c r="G214" s="5">
        <f>形核速率!T214</f>
        <v>83733.836780935511</v>
      </c>
      <c r="H214" s="5">
        <f>形核速率!V214</f>
        <v>106520.15548792601</v>
      </c>
      <c r="I214" s="5">
        <f>形核速率!Z214</f>
        <v>98380.432236310851</v>
      </c>
    </row>
    <row r="215" spans="2:9" x14ac:dyDescent="0.25">
      <c r="B215" s="5">
        <f>形核速率!F215</f>
        <v>2.0520507143024473</v>
      </c>
      <c r="C215" s="5">
        <f>形核速率!I215</f>
        <v>59942.925919997579</v>
      </c>
      <c r="D215" s="5">
        <f>形核速率!K215</f>
        <v>109313.13496273273</v>
      </c>
      <c r="E215" s="5">
        <f>形核速率!O215</f>
        <v>84831.5234565797</v>
      </c>
      <c r="F215" s="5">
        <f>形核速率!P215</f>
        <v>95242.718438236785</v>
      </c>
      <c r="G215" s="5">
        <f>形核速率!T215</f>
        <v>83734.274804956774</v>
      </c>
      <c r="H215" s="5">
        <f>形核速率!V215</f>
        <v>106519.97080220406</v>
      </c>
      <c r="I215" s="5">
        <f>形核速率!Z215</f>
        <v>98380.453760808188</v>
      </c>
    </row>
    <row r="216" spans="2:9" x14ac:dyDescent="0.25">
      <c r="B216" s="5">
        <f>形核速率!F216</f>
        <v>2.0520508043024472</v>
      </c>
      <c r="C216" s="5">
        <f>形核速率!I216</f>
        <v>59954.42672995849</v>
      </c>
      <c r="D216" s="5">
        <f>形核速率!K216</f>
        <v>109311.74392321832</v>
      </c>
      <c r="E216" s="5">
        <f>形核速率!O216</f>
        <v>84835.477540780441</v>
      </c>
      <c r="F216" s="5">
        <f>形核速率!P216</f>
        <v>95244.03378278749</v>
      </c>
      <c r="G216" s="5">
        <f>形核速率!T216</f>
        <v>83738.650034654318</v>
      </c>
      <c r="H216" s="5">
        <f>形核速率!V216</f>
        <v>106518.12609401284</v>
      </c>
      <c r="I216" s="5">
        <f>形核速率!Z216</f>
        <v>98380.668783075496</v>
      </c>
    </row>
    <row r="217" spans="2:9" x14ac:dyDescent="0.25">
      <c r="B217" s="5">
        <f>形核速率!F217</f>
        <v>2.0520517043024475</v>
      </c>
      <c r="C217" s="5">
        <f>形核速率!I217</f>
        <v>60068.134169081633</v>
      </c>
      <c r="D217" s="5">
        <f>形核速率!K217</f>
        <v>109297.95345602796</v>
      </c>
      <c r="E217" s="5">
        <f>形核速率!O217</f>
        <v>84874.569600596646</v>
      </c>
      <c r="F217" s="5">
        <f>形核速率!P217</f>
        <v>95257.035617728718</v>
      </c>
      <c r="G217" s="5">
        <f>形核速率!T217</f>
        <v>83781.90318826244</v>
      </c>
      <c r="H217" s="5">
        <f>形核速率!V217</f>
        <v>106499.89326239588</v>
      </c>
      <c r="I217" s="5">
        <f>形核速率!Z217</f>
        <v>98382.796695673533</v>
      </c>
    </row>
    <row r="218" spans="2:9" x14ac:dyDescent="0.25">
      <c r="B218" s="5">
        <f>形核速率!F218</f>
        <v>2.0520581911144116</v>
      </c>
      <c r="C218" s="5">
        <f>形核速率!I218</f>
        <v>60824.316843301705</v>
      </c>
      <c r="D218" s="5">
        <f>形核速率!K218</f>
        <v>109204.52295776551</v>
      </c>
      <c r="E218" s="5">
        <f>形核速率!O218</f>
        <v>85134.478001316515</v>
      </c>
      <c r="F218" s="5">
        <f>形核速率!P218</f>
        <v>95343.37295316541</v>
      </c>
      <c r="G218" s="5">
        <f>形核速率!T218</f>
        <v>84069.358557765663</v>
      </c>
      <c r="H218" s="5">
        <f>形核速率!V218</f>
        <v>106378.89479614538</v>
      </c>
      <c r="I218" s="5">
        <f>形核速率!Z218</f>
        <v>98397.042017079613</v>
      </c>
    </row>
    <row r="219" spans="2:9" x14ac:dyDescent="0.25">
      <c r="B219" s="5">
        <f>形核速率!F219</f>
        <v>2.0520607043024475</v>
      </c>
      <c r="C219" s="5">
        <f>形核速率!I219</f>
        <v>60824.316465691794</v>
      </c>
      <c r="D219" s="5">
        <f>形核速率!K219</f>
        <v>109204.52297550139</v>
      </c>
      <c r="E219" s="5">
        <f>形核速率!O219</f>
        <v>85134.477883483079</v>
      </c>
      <c r="F219" s="5">
        <f>形核速率!P219</f>
        <v>95343.372914065127</v>
      </c>
      <c r="G219" s="5">
        <f>形核速率!T219</f>
        <v>84069.358434966533</v>
      </c>
      <c r="H219" s="5">
        <f>形核速率!V219</f>
        <v>106378.89485371657</v>
      </c>
      <c r="I219" s="5">
        <f>形核速率!Z219</f>
        <v>98397.042059387124</v>
      </c>
    </row>
    <row r="220" spans="2:9" x14ac:dyDescent="0.25">
      <c r="B220" s="5">
        <f>形核速率!F220</f>
        <v>2.0520707043024475</v>
      </c>
      <c r="C220" s="5">
        <f>形核速率!I220</f>
        <v>60824.315729924041</v>
      </c>
      <c r="D220" s="5">
        <f>形核速率!K220</f>
        <v>109204.52300724958</v>
      </c>
      <c r="E220" s="5">
        <f>形核速率!O220</f>
        <v>85134.477655189607</v>
      </c>
      <c r="F220" s="5">
        <f>形核速率!P220</f>
        <v>95343.372838311276</v>
      </c>
      <c r="G220" s="5">
        <f>形核速率!T220</f>
        <v>84069.358197481037</v>
      </c>
      <c r="H220" s="5">
        <f>形核速率!V220</f>
        <v>106378.89496541716</v>
      </c>
      <c r="I220" s="5">
        <f>形核速率!Z220</f>
        <v>98397.042244434168</v>
      </c>
    </row>
    <row r="221" spans="2:9" x14ac:dyDescent="0.25">
      <c r="B221" s="5">
        <f>形核速率!F221</f>
        <v>2.0521007043024473</v>
      </c>
      <c r="C221" s="5">
        <f>形核速率!I221</f>
        <v>60824.314499950859</v>
      </c>
      <c r="D221" s="5">
        <f>形核速率!K221</f>
        <v>109204.52305300831</v>
      </c>
      <c r="E221" s="5">
        <f>形核速率!O221</f>
        <v>85134.477276947116</v>
      </c>
      <c r="F221" s="5">
        <f>形核速率!P221</f>
        <v>95343.372712800337</v>
      </c>
      <c r="G221" s="5">
        <f>形核速率!T221</f>
        <v>84069.357805131032</v>
      </c>
      <c r="H221" s="5">
        <f>形核速率!V221</f>
        <v>106378.8951509062</v>
      </c>
      <c r="I221" s="5">
        <f>形核速率!Z221</f>
        <v>98397.042820863062</v>
      </c>
    </row>
    <row r="222" spans="2:9" x14ac:dyDescent="0.25">
      <c r="B222" s="5">
        <f>形核速率!F222</f>
        <v>2.0521307043024475</v>
      </c>
      <c r="C222" s="5">
        <f>形核速率!I222</f>
        <v>60824.31326997764</v>
      </c>
      <c r="D222" s="5">
        <f>形核速率!K222</f>
        <v>109204.52309876702</v>
      </c>
      <c r="E222" s="5">
        <f>形核速率!O222</f>
        <v>85134.476898704641</v>
      </c>
      <c r="F222" s="5">
        <f>形核速率!P222</f>
        <v>95343.372587289399</v>
      </c>
      <c r="G222" s="5">
        <f>形核速率!T222</f>
        <v>84069.357412781013</v>
      </c>
      <c r="H222" s="5">
        <f>形核速率!V222</f>
        <v>106378.89533639523</v>
      </c>
      <c r="I222" s="5">
        <f>形核速率!Z222</f>
        <v>98397.043397282861</v>
      </c>
    </row>
    <row r="223" spans="2:9" x14ac:dyDescent="0.25">
      <c r="B223" s="5">
        <f>形核速率!F223</f>
        <v>2.0521507043024476</v>
      </c>
      <c r="C223" s="5">
        <f>形核速率!I223</f>
        <v>60824.312249963878</v>
      </c>
      <c r="D223" s="5">
        <f>形核速率!K223</f>
        <v>109204.52313940119</v>
      </c>
      <c r="E223" s="5">
        <f>形核速率!O223</f>
        <v>85134.476583782918</v>
      </c>
      <c r="F223" s="5">
        <f>形核速率!P223</f>
        <v>95343.372482789986</v>
      </c>
      <c r="G223" s="5">
        <f>形核速率!T223</f>
        <v>84069.357085697644</v>
      </c>
      <c r="H223" s="5">
        <f>形核速率!V223</f>
        <v>106378.89549067608</v>
      </c>
      <c r="I223" s="5">
        <f>形核速率!Z223</f>
        <v>98397.043777199462</v>
      </c>
    </row>
    <row r="224" spans="2:9" x14ac:dyDescent="0.25">
      <c r="B224" s="5">
        <f>形核速率!F224</f>
        <v>2.0522507043024474</v>
      </c>
      <c r="C224" s="5">
        <f>形核速率!I224</f>
        <v>60824.310162774884</v>
      </c>
      <c r="D224" s="5">
        <f>形核速率!K224</f>
        <v>109204.52319001901</v>
      </c>
      <c r="E224" s="5">
        <f>形核速率!O224</f>
        <v>85134.4759544673</v>
      </c>
      <c r="F224" s="5">
        <f>形核速率!P224</f>
        <v>95343.372273966292</v>
      </c>
      <c r="G224" s="5">
        <f>形核速率!T224</f>
        <v>84069.356437094204</v>
      </c>
      <c r="H224" s="5">
        <f>形核速率!V224</f>
        <v>106378.89580085942</v>
      </c>
      <c r="I224" s="5">
        <f>形核速率!Z224</f>
        <v>98397.045742365342</v>
      </c>
    </row>
    <row r="225" spans="2:9" x14ac:dyDescent="0.25">
      <c r="B225" s="5">
        <f>形核速率!F225</f>
        <v>2.0525507043024476</v>
      </c>
      <c r="C225" s="5">
        <f>形核速率!I225</f>
        <v>60824.306991797552</v>
      </c>
      <c r="D225" s="5">
        <f>形核速率!K225</f>
        <v>109204.523185385</v>
      </c>
      <c r="E225" s="5">
        <f>形核速率!O225</f>
        <v>85134.475036194824</v>
      </c>
      <c r="F225" s="5">
        <f>形核速率!P225</f>
        <v>95343.371969259009</v>
      </c>
      <c r="G225" s="5">
        <f>形核速率!T225</f>
        <v>84069.355503549552</v>
      </c>
      <c r="H225" s="5">
        <f>形核速率!V225</f>
        <v>106378.89625829268</v>
      </c>
      <c r="I225" s="5">
        <f>形核速率!Z225</f>
        <v>98397.051704590995</v>
      </c>
    </row>
    <row r="226" spans="2:9" x14ac:dyDescent="0.25">
      <c r="B226" s="5">
        <f>形核速率!F226</f>
        <v>2.0528507043024473</v>
      </c>
      <c r="C226" s="5">
        <f>形核速率!I226</f>
        <v>60824.303820820372</v>
      </c>
      <c r="D226" s="5">
        <f>形核速率!K226</f>
        <v>109204.5231807508</v>
      </c>
      <c r="E226" s="5">
        <f>形核速率!O226</f>
        <v>85134.474117922451</v>
      </c>
      <c r="F226" s="5">
        <f>形核速率!P226</f>
        <v>95343.371664551756</v>
      </c>
      <c r="G226" s="5">
        <f>形核速率!T226</f>
        <v>84069.354570005031</v>
      </c>
      <c r="H226" s="5">
        <f>形核速率!V226</f>
        <v>106378.89671572589</v>
      </c>
      <c r="I226" s="5">
        <f>形核速率!Z226</f>
        <v>98397.057665903601</v>
      </c>
    </row>
    <row r="227" spans="2:9" x14ac:dyDescent="0.25">
      <c r="B227" s="5">
        <f>形核速率!F227</f>
        <v>2.0530507043024473</v>
      </c>
      <c r="C227" s="5">
        <f>形核速率!I227</f>
        <v>60824.301074280032</v>
      </c>
      <c r="D227" s="5">
        <f>形核速率!K227</f>
        <v>109204.52320968967</v>
      </c>
      <c r="E227" s="5">
        <f>形核速率!O227</f>
        <v>85134.473307276232</v>
      </c>
      <c r="F227" s="5">
        <f>形核速率!P227</f>
        <v>95343.371395557726</v>
      </c>
      <c r="G227" s="5">
        <f>形核速率!T227</f>
        <v>84069.353740460167</v>
      </c>
      <c r="H227" s="5">
        <f>形核速率!V227</f>
        <v>106378.89711751489</v>
      </c>
      <c r="I227" s="5">
        <f>形核速率!Z227</f>
        <v>98397.061625823218</v>
      </c>
    </row>
    <row r="228" spans="2:9" x14ac:dyDescent="0.25">
      <c r="B228" s="5">
        <f>形核速率!F228</f>
        <v>2.0540507043024472</v>
      </c>
      <c r="C228" s="5">
        <f>形核速率!I228</f>
        <v>60824.296869144309</v>
      </c>
      <c r="D228" s="5">
        <f>形核速率!K228</f>
        <v>109204.52287197039</v>
      </c>
      <c r="E228" s="5">
        <f>形核速率!O228</f>
        <v>85134.472243324679</v>
      </c>
      <c r="F228" s="5">
        <f>形核速率!P228</f>
        <v>95343.371042510233</v>
      </c>
      <c r="G228" s="5">
        <f>形核速率!T228</f>
        <v>84069.352713314438</v>
      </c>
      <c r="H228" s="5">
        <f>形核速率!V228</f>
        <v>106378.89766795124</v>
      </c>
      <c r="I228" s="5">
        <f>形核速率!Z228</f>
        <v>98397.081626914558</v>
      </c>
    </row>
    <row r="229" spans="2:9" x14ac:dyDescent="0.25">
      <c r="B229" s="5">
        <f>形核速率!F229</f>
        <v>2.0570507043024473</v>
      </c>
      <c r="C229" s="5">
        <f>形核速率!I229</f>
        <v>60824.294027039992</v>
      </c>
      <c r="D229" s="5">
        <f>形核速率!K229</f>
        <v>109204.52136395755</v>
      </c>
      <c r="E229" s="5">
        <f>形核速率!O229</f>
        <v>85134.47211784932</v>
      </c>
      <c r="F229" s="5">
        <f>形核速率!P229</f>
        <v>95343.371000874162</v>
      </c>
      <c r="G229" s="5">
        <f>形核速率!T229</f>
        <v>84069.352832941979</v>
      </c>
      <c r="H229" s="5">
        <f>形核速率!V229</f>
        <v>106378.89782313374</v>
      </c>
      <c r="I229" s="5">
        <f>形核速率!Z229</f>
        <v>98397.14178230628</v>
      </c>
    </row>
    <row r="230" spans="2:9" x14ac:dyDescent="0.25">
      <c r="B230" s="5">
        <f>形核速率!F230</f>
        <v>2.0600507043024474</v>
      </c>
      <c r="C230" s="5">
        <f>形核速率!I230</f>
        <v>60824.291184933631</v>
      </c>
      <c r="D230" s="5">
        <f>形核速率!K230</f>
        <v>109204.51985594492</v>
      </c>
      <c r="E230" s="5">
        <f>形核速率!O230</f>
        <v>85134.471992373277</v>
      </c>
      <c r="F230" s="5">
        <f>形核速率!P230</f>
        <v>95343.370959237873</v>
      </c>
      <c r="G230" s="5">
        <f>形核速率!T230</f>
        <v>84069.352952568748</v>
      </c>
      <c r="H230" s="5">
        <f>形核速率!V230</f>
        <v>106378.8979783166</v>
      </c>
      <c r="I230" s="5">
        <f>形核速率!Z230</f>
        <v>98397.201846686279</v>
      </c>
    </row>
    <row r="231" spans="2:9" x14ac:dyDescent="0.25">
      <c r="B231" s="5">
        <f>形核速率!F231</f>
        <v>2.0620507043024472</v>
      </c>
      <c r="C231" s="5">
        <f>形核速率!I231</f>
        <v>60824.287289879874</v>
      </c>
      <c r="D231" s="5">
        <f>形核速率!K231</f>
        <v>109204.51895188499</v>
      </c>
      <c r="E231" s="5">
        <f>形核速率!O231</f>
        <v>85134.471281122533</v>
      </c>
      <c r="F231" s="5">
        <f>形核速率!P231</f>
        <v>95343.370723225904</v>
      </c>
      <c r="G231" s="5">
        <f>形核速率!T231</f>
        <v>84069.352377153715</v>
      </c>
      <c r="H231" s="5">
        <f>形核速率!V231</f>
        <v>106378.8983879861</v>
      </c>
      <c r="I231" s="5">
        <f>形核速率!Z231</f>
        <v>98397.241795605427</v>
      </c>
    </row>
    <row r="232" spans="2:9" x14ac:dyDescent="0.25">
      <c r="B232" s="5">
        <f>形核速率!F232</f>
        <v>2.0720507043024474</v>
      </c>
      <c r="C232" s="5">
        <f>形核速率!I232</f>
        <v>60824.297943327554</v>
      </c>
      <c r="D232" s="5">
        <f>形核速率!K232</f>
        <v>109204.5129060929</v>
      </c>
      <c r="E232" s="5">
        <f>形核速率!O232</f>
        <v>85134.47717776036</v>
      </c>
      <c r="F232" s="5">
        <f>形核速率!P232</f>
        <v>95343.372679887529</v>
      </c>
      <c r="G232" s="5">
        <f>形核速率!T232</f>
        <v>84069.359368168632</v>
      </c>
      <c r="H232" s="5">
        <f>形核速率!V232</f>
        <v>106378.89582414295</v>
      </c>
      <c r="I232" s="5">
        <f>形核速率!Z232</f>
        <v>98397.441594206059</v>
      </c>
    </row>
    <row r="233" spans="2:9" x14ac:dyDescent="0.25">
      <c r="B233" s="5">
        <f>形核速率!F233</f>
        <v>2.1020507043024472</v>
      </c>
      <c r="C233" s="5">
        <f>形核速率!I233</f>
        <v>60824.360808247482</v>
      </c>
      <c r="D233" s="5">
        <f>形核速率!K233</f>
        <v>109204.49320415939</v>
      </c>
      <c r="E233" s="5">
        <f>形核速率!O233</f>
        <v>85134.504563887007</v>
      </c>
      <c r="F233" s="5">
        <f>形核速率!P233</f>
        <v>95343.381767333107</v>
      </c>
      <c r="G233" s="5">
        <f>形核速率!T233</f>
        <v>84069.390463277698</v>
      </c>
      <c r="H233" s="5">
        <f>形核速率!V233</f>
        <v>106378.88340169276</v>
      </c>
      <c r="I233" s="5">
        <f>形核速率!Z233</f>
        <v>98398.035721366643</v>
      </c>
    </row>
    <row r="234" spans="2:9" x14ac:dyDescent="0.25">
      <c r="B234" s="5">
        <f>形核速率!F234</f>
        <v>2.1320507043024475</v>
      </c>
      <c r="C234" s="5">
        <f>形核速率!I234</f>
        <v>60824.423671244098</v>
      </c>
      <c r="D234" s="5">
        <f>形核速率!K234</f>
        <v>109204.47350266267</v>
      </c>
      <c r="E234" s="5">
        <f>形核速率!O234</f>
        <v>85134.531949247321</v>
      </c>
      <c r="F234" s="5">
        <f>形核速率!P234</f>
        <v>95343.390854522353</v>
      </c>
      <c r="G234" s="5">
        <f>形核速率!T234</f>
        <v>84069.421557532667</v>
      </c>
      <c r="H234" s="5">
        <f>形核速率!V234</f>
        <v>106378.8709796011</v>
      </c>
      <c r="I234" s="5">
        <f>形核速率!Z234</f>
        <v>98398.621135861671</v>
      </c>
    </row>
    <row r="235" spans="2:9" x14ac:dyDescent="0.25">
      <c r="B235" s="5">
        <f>形核速率!F235</f>
        <v>2.1520507043024475</v>
      </c>
      <c r="C235" s="5">
        <f>形核速率!I235</f>
        <v>60824.45925339964</v>
      </c>
      <c r="D235" s="5">
        <f>形核速率!K235</f>
        <v>109204.46068883613</v>
      </c>
      <c r="E235" s="5">
        <f>形核速率!O235</f>
        <v>85134.548221128032</v>
      </c>
      <c r="F235" s="5">
        <f>形核速率!P235</f>
        <v>95343.396253963161</v>
      </c>
      <c r="G235" s="5">
        <f>形核速率!T235</f>
        <v>84069.440214793896</v>
      </c>
      <c r="H235" s="5">
        <f>形核速率!V235</f>
        <v>106378.86366671835</v>
      </c>
      <c r="I235" s="5">
        <f>形核速率!Z235</f>
        <v>98399.006557297238</v>
      </c>
    </row>
    <row r="236" spans="2:9" x14ac:dyDescent="0.25">
      <c r="B236" s="5">
        <f>形核速率!F236</f>
        <v>2.2020507043024473</v>
      </c>
      <c r="C236" s="5">
        <f>形核速率!I236</f>
        <v>60824.579878525823</v>
      </c>
      <c r="D236" s="5">
        <f>形核速率!K236</f>
        <v>109204.42705146933</v>
      </c>
      <c r="E236" s="5">
        <f>形核速率!O236</f>
        <v>85134.59883685656</v>
      </c>
      <c r="F236" s="5">
        <f>形核速率!P236</f>
        <v>95343.413049597337</v>
      </c>
      <c r="G236" s="5">
        <f>形核速率!T236</f>
        <v>84069.497230274821</v>
      </c>
      <c r="H236" s="5">
        <f>形核速率!V236</f>
        <v>106378.8405365643</v>
      </c>
      <c r="I236" s="5">
        <f>形核速率!Z236</f>
        <v>98399.954802043459</v>
      </c>
    </row>
    <row r="237" spans="2:9" x14ac:dyDescent="0.25">
      <c r="B237" s="5">
        <f>形核速率!F237</f>
        <v>2.2520507043024476</v>
      </c>
      <c r="C237" s="5">
        <f>形核速率!I237</f>
        <v>60824.700497723679</v>
      </c>
      <c r="D237" s="5">
        <f>形核速率!K237</f>
        <v>109204.3934154194</v>
      </c>
      <c r="E237" s="5">
        <f>形核速率!O237</f>
        <v>85134.649450229015</v>
      </c>
      <c r="F237" s="5">
        <f>形核速率!P237</f>
        <v>95343.429844442668</v>
      </c>
      <c r="G237" s="5">
        <f>形核速率!T237</f>
        <v>84069.554243132123</v>
      </c>
      <c r="H237" s="5">
        <f>形核速率!V237</f>
        <v>106378.81740751525</v>
      </c>
      <c r="I237" s="5">
        <f>形核速率!Z237</f>
        <v>98400.881028424061</v>
      </c>
    </row>
    <row r="238" spans="2:9" x14ac:dyDescent="0.25">
      <c r="B238" s="5">
        <f>形核速率!F238</f>
        <v>2.3020507043024474</v>
      </c>
      <c r="C238" s="5">
        <f>形核速率!I238</f>
        <v>60824.821110993675</v>
      </c>
      <c r="D238" s="5">
        <f>形核速率!K238</f>
        <v>109204.35978068628</v>
      </c>
      <c r="E238" s="5">
        <f>形核速率!O238</f>
        <v>85134.700061245559</v>
      </c>
      <c r="F238" s="5">
        <f>形核速率!P238</f>
        <v>95343.446638499212</v>
      </c>
      <c r="G238" s="5">
        <f>形核速率!T238</f>
        <v>84069.611253365976</v>
      </c>
      <c r="H238" s="5">
        <f>形核速率!V238</f>
        <v>106378.79427957116</v>
      </c>
      <c r="I238" s="5">
        <f>形核速率!Z238</f>
        <v>98401.786221867864</v>
      </c>
    </row>
    <row r="239" spans="2:9" x14ac:dyDescent="0.25">
      <c r="B239" s="5">
        <f>形核速率!F239</f>
        <v>2.3451997353725162</v>
      </c>
      <c r="C239" s="5">
        <f>形核速率!I239</f>
        <v>60824.921596794826</v>
      </c>
      <c r="D239" s="5">
        <f>形核速率!K239</f>
        <v>109204.33093770088</v>
      </c>
      <c r="E239" s="5">
        <f>形核速率!O239</f>
        <v>85134.742607335284</v>
      </c>
      <c r="F239" s="5">
        <f>形核速率!P239</f>
        <v>95343.460756397064</v>
      </c>
      <c r="G239" s="5">
        <f>形核速率!T239</f>
        <v>84069.659272084595</v>
      </c>
      <c r="H239" s="5">
        <f>形核速率!V239</f>
        <v>106378.77487202447</v>
      </c>
      <c r="I239" s="5">
        <f>形核速率!Z239</f>
        <v>98402.551109073087</v>
      </c>
    </row>
    <row r="240" spans="2:9" x14ac:dyDescent="0.25">
      <c r="B240" s="5">
        <f>形核速率!F240</f>
        <v>2.3451997354725163</v>
      </c>
      <c r="C240" s="5">
        <f>形核速率!I240</f>
        <v>60824.932471783519</v>
      </c>
      <c r="D240" s="5">
        <f>形核速率!K240</f>
        <v>109204.32957265961</v>
      </c>
      <c r="E240" s="5">
        <f>形核速率!O240</f>
        <v>85134.746344474755</v>
      </c>
      <c r="F240" s="5">
        <f>形核速率!P240</f>
        <v>95343.461996476792</v>
      </c>
      <c r="G240" s="5">
        <f>形核速率!T240</f>
        <v>84069.6634038497</v>
      </c>
      <c r="H240" s="5">
        <f>形核速率!V240</f>
        <v>106378.77313504399</v>
      </c>
      <c r="I240" s="5">
        <f>形核速率!Z240</f>
        <v>98402.551314061013</v>
      </c>
    </row>
    <row r="241" spans="2:9" x14ac:dyDescent="0.25">
      <c r="B241" s="5">
        <f>形核速率!F241</f>
        <v>2.3451997357725163</v>
      </c>
      <c r="C241" s="5">
        <f>形核速率!I241</f>
        <v>60824.965099707792</v>
      </c>
      <c r="D241" s="5">
        <f>形核速率!K241</f>
        <v>109204.32547739231</v>
      </c>
      <c r="E241" s="5">
        <f>形核速率!O241</f>
        <v>85134.757556817247</v>
      </c>
      <c r="F241" s="5">
        <f>形核速率!P241</f>
        <v>95343.465717022365</v>
      </c>
      <c r="G241" s="5">
        <f>形核速率!T241</f>
        <v>84069.675800106575</v>
      </c>
      <c r="H241" s="5">
        <f>形核速率!V241</f>
        <v>106378.76792365112</v>
      </c>
      <c r="I241" s="5">
        <f>形核速率!Z241</f>
        <v>98402.551929089488</v>
      </c>
    </row>
    <row r="242" spans="2:9" x14ac:dyDescent="0.25">
      <c r="B242" s="5">
        <f>形核速率!F242</f>
        <v>2.3451997361725163</v>
      </c>
      <c r="C242" s="5">
        <f>形核速率!I242</f>
        <v>60825.008604052055</v>
      </c>
      <c r="D242" s="5">
        <f>形核速率!K242</f>
        <v>109204.32001702795</v>
      </c>
      <c r="E242" s="5">
        <f>形核速率!O242</f>
        <v>85134.772506737485</v>
      </c>
      <c r="F242" s="5">
        <f>形核速率!P242</f>
        <v>95343.470677792488</v>
      </c>
      <c r="G242" s="5">
        <f>形核速率!T242</f>
        <v>84069.692328577876</v>
      </c>
      <c r="H242" s="5">
        <f>形核速率!V242</f>
        <v>106378.76097506244</v>
      </c>
      <c r="I242" s="5">
        <f>形核速率!Z242</f>
        <v>98402.552749138456</v>
      </c>
    </row>
    <row r="243" spans="2:9" x14ac:dyDescent="0.25">
      <c r="B243" s="5">
        <f>形核速率!F243</f>
        <v>2.3451997363725163</v>
      </c>
      <c r="C243" s="5">
        <f>形核速率!I243</f>
        <v>60825.030355082199</v>
      </c>
      <c r="D243" s="5">
        <f>形核速率!K243</f>
        <v>109204.31728690981</v>
      </c>
      <c r="E243" s="5">
        <f>形核速率!O243</f>
        <v>85134.779981335261</v>
      </c>
      <c r="F243" s="5">
        <f>形核速率!P243</f>
        <v>95343.473158057081</v>
      </c>
      <c r="G243" s="5">
        <f>形核速率!T243</f>
        <v>84069.7005924322</v>
      </c>
      <c r="H243" s="5">
        <f>形核速率!V243</f>
        <v>106378.75750094431</v>
      </c>
      <c r="I243" s="5">
        <f>形核速率!Z243</f>
        <v>98402.55315913877</v>
      </c>
    </row>
    <row r="244" spans="2:9" x14ac:dyDescent="0.25">
      <c r="B244" s="5">
        <f>形核速率!F244</f>
        <v>2.3451997453725162</v>
      </c>
      <c r="C244" s="5">
        <f>形核速率!I244</f>
        <v>60826.009191991645</v>
      </c>
      <c r="D244" s="5">
        <f>形核速率!K244</f>
        <v>109204.19443384577</v>
      </c>
      <c r="E244" s="5">
        <f>形核速率!O244</f>
        <v>85135.116348158539</v>
      </c>
      <c r="F244" s="5">
        <f>形核速率!P244</f>
        <v>95343.58477309806</v>
      </c>
      <c r="G244" s="5">
        <f>形核速率!T244</f>
        <v>84070.072474116227</v>
      </c>
      <c r="H244" s="5">
        <f>形核速率!V244</f>
        <v>106378.60116039134</v>
      </c>
      <c r="I244" s="5">
        <f>形核速率!Z244</f>
        <v>98402.57161043449</v>
      </c>
    </row>
    <row r="245" spans="2:9" x14ac:dyDescent="0.25">
      <c r="B245" s="5">
        <f>形核速率!F245</f>
        <v>2.3451998353725161</v>
      </c>
      <c r="C245" s="5">
        <f>形核速率!I245</f>
        <v>60835.787901934047</v>
      </c>
      <c r="D245" s="5">
        <f>形核速率!K245</f>
        <v>109202.9668545037</v>
      </c>
      <c r="E245" s="5">
        <f>形核速率!O245</f>
        <v>85138.476685287998</v>
      </c>
      <c r="F245" s="5">
        <f>形核速率!P245</f>
        <v>95344.699801128081</v>
      </c>
      <c r="G245" s="5">
        <f>形核速率!T245</f>
        <v>84073.787585937331</v>
      </c>
      <c r="H245" s="5">
        <f>形核速率!V245</f>
        <v>106377.03933771153</v>
      </c>
      <c r="I245" s="5">
        <f>形核速率!Z245</f>
        <v>98402.755957233254</v>
      </c>
    </row>
    <row r="246" spans="2:9" x14ac:dyDescent="0.25">
      <c r="B246" s="5">
        <f>形核速率!F246</f>
        <v>2.3452007353725164</v>
      </c>
      <c r="C246" s="5">
        <f>形核速率!I246</f>
        <v>60932.605681545749</v>
      </c>
      <c r="D246" s="5">
        <f>形核速率!K246</f>
        <v>109190.78603043118</v>
      </c>
      <c r="E246" s="5">
        <f>形核速率!O246</f>
        <v>85171.746267115377</v>
      </c>
      <c r="F246" s="5">
        <f>形核速率!P246</f>
        <v>95355.737652499593</v>
      </c>
      <c r="G246" s="5">
        <f>形核速率!T246</f>
        <v>84110.567784565399</v>
      </c>
      <c r="H246" s="5">
        <f>形核速率!V246</f>
        <v>106361.57974999503</v>
      </c>
      <c r="I246" s="5">
        <f>形核速率!Z246</f>
        <v>98404.58267407096</v>
      </c>
    </row>
    <row r="247" spans="2:9" x14ac:dyDescent="0.25">
      <c r="B247" s="5">
        <f>形核速率!F247</f>
        <v>2.3452072221844804</v>
      </c>
      <c r="C247" s="5">
        <f>形核速率!I247</f>
        <v>61582.636028142457</v>
      </c>
      <c r="D247" s="5">
        <f>形核速率!K247</f>
        <v>109107.75122134948</v>
      </c>
      <c r="E247" s="5">
        <f>形核速率!O247</f>
        <v>85395.091043728229</v>
      </c>
      <c r="F247" s="5">
        <f>形核速率!P247</f>
        <v>95429.758321840767</v>
      </c>
      <c r="G247" s="5">
        <f>形核速率!T247</f>
        <v>84357.39108198139</v>
      </c>
      <c r="H247" s="5">
        <f>形核速率!V247</f>
        <v>106257.96103094053</v>
      </c>
      <c r="I247" s="5">
        <f>形核速率!Z247</f>
        <v>98416.919703925814</v>
      </c>
    </row>
    <row r="248" spans="2:9" x14ac:dyDescent="0.25">
      <c r="B248" s="5">
        <f>形核速率!F248</f>
        <v>2.3452097353725163</v>
      </c>
      <c r="C248" s="5">
        <f>形核速率!I248</f>
        <v>61582.635659073538</v>
      </c>
      <c r="D248" s="5">
        <f>形核速率!K248</f>
        <v>109107.75124041436</v>
      </c>
      <c r="E248" s="5">
        <f>形核速率!O248</f>
        <v>85395.090928516554</v>
      </c>
      <c r="F248" s="5">
        <f>形核速率!P248</f>
        <v>95429.758283692601</v>
      </c>
      <c r="G248" s="5">
        <f>形核速率!T248</f>
        <v>84357.390961979341</v>
      </c>
      <c r="H248" s="5">
        <f>形核速率!V248</f>
        <v>106257.9610870357</v>
      </c>
      <c r="I248" s="5">
        <f>形核速率!Z248</f>
        <v>98416.919739231016</v>
      </c>
    </row>
    <row r="249" spans="2:9" x14ac:dyDescent="0.25">
      <c r="B249" s="5">
        <f>形核速率!F249</f>
        <v>2.3452197353725164</v>
      </c>
      <c r="C249" s="5">
        <f>形核速率!I249</f>
        <v>61582.634938011724</v>
      </c>
      <c r="D249" s="5">
        <f>形核速率!K249</f>
        <v>109107.75127524504</v>
      </c>
      <c r="E249" s="5">
        <f>形核速率!O249</f>
        <v>85395.09070455005</v>
      </c>
      <c r="F249" s="5">
        <f>形核速率!P249</f>
        <v>95429.758209534222</v>
      </c>
      <c r="G249" s="5">
        <f>形核速率!T249</f>
        <v>84357.390729070452</v>
      </c>
      <c r="H249" s="5">
        <f>形核速率!V249</f>
        <v>106257.96119622029</v>
      </c>
      <c r="I249" s="5">
        <f>形核速率!Z249</f>
        <v>98416.919896107007</v>
      </c>
    </row>
    <row r="250" spans="2:9" x14ac:dyDescent="0.25">
      <c r="B250" s="5">
        <f>形核速率!F250</f>
        <v>2.3452497353725161</v>
      </c>
      <c r="C250" s="5">
        <f>形核速率!I250</f>
        <v>61582.63372758279</v>
      </c>
      <c r="D250" s="5">
        <f>形核速率!K250</f>
        <v>109107.75132744004</v>
      </c>
      <c r="E250" s="5">
        <f>形核速率!O250</f>
        <v>85395.090331506639</v>
      </c>
      <c r="F250" s="5">
        <f>形核速率!P250</f>
        <v>95429.758086014452</v>
      </c>
      <c r="G250" s="5">
        <f>形核速率!T250</f>
        <v>84357.390342097453</v>
      </c>
      <c r="H250" s="5">
        <f>形核速率!V250</f>
        <v>106257.9613784407</v>
      </c>
      <c r="I250" s="5">
        <f>形核速率!Z250</f>
        <v>98416.920387630467</v>
      </c>
    </row>
    <row r="251" spans="2:9" x14ac:dyDescent="0.25">
      <c r="B251" s="5">
        <f>形核速率!F251</f>
        <v>2.3452797353725163</v>
      </c>
      <c r="C251" s="5">
        <f>形核速率!I251</f>
        <v>61582.632517153826</v>
      </c>
      <c r="D251" s="5">
        <f>形核速率!K251</f>
        <v>109107.751379635</v>
      </c>
      <c r="E251" s="5">
        <f>形核速率!O251</f>
        <v>85395.089958463243</v>
      </c>
      <c r="F251" s="5">
        <f>形核速率!P251</f>
        <v>95429.757962494667</v>
      </c>
      <c r="G251" s="5">
        <f>形核速率!T251</f>
        <v>84357.389955124439</v>
      </c>
      <c r="H251" s="5">
        <f>形核速率!V251</f>
        <v>106257.96156066105</v>
      </c>
      <c r="I251" s="5">
        <f>形核速率!Z251</f>
        <v>98416.920879147103</v>
      </c>
    </row>
    <row r="252" spans="2:9" x14ac:dyDescent="0.25">
      <c r="B252" s="5">
        <f>形核速率!F252</f>
        <v>2.3452997353725165</v>
      </c>
      <c r="C252" s="5">
        <f>形核速率!I252</f>
        <v>61582.631515199071</v>
      </c>
      <c r="D252" s="5">
        <f>形核速率!K252</f>
        <v>109107.75142513533</v>
      </c>
      <c r="E252" s="5">
        <f>形核速率!O252</f>
        <v>85395.089648600304</v>
      </c>
      <c r="F252" s="5">
        <f>形核速率!P252</f>
        <v>95429.757859894802</v>
      </c>
      <c r="G252" s="5">
        <f>形核速率!T252</f>
        <v>84357.389633335348</v>
      </c>
      <c r="H252" s="5">
        <f>形核速率!V252</f>
        <v>106257.96171188692</v>
      </c>
      <c r="I252" s="5">
        <f>形核速率!Z252</f>
        <v>98416.92120254341</v>
      </c>
    </row>
    <row r="253" spans="2:9" x14ac:dyDescent="0.25">
      <c r="B253" s="5">
        <f>形核速率!F253</f>
        <v>2.3453997353725162</v>
      </c>
      <c r="C253" s="5">
        <f>形核速率!I253</f>
        <v>61582.629442550598</v>
      </c>
      <c r="D253" s="5">
        <f>形核速率!K253</f>
        <v>109107.75149141753</v>
      </c>
      <c r="E253" s="5">
        <f>形核速率!O253</f>
        <v>85395.089020589134</v>
      </c>
      <c r="F253" s="5">
        <f>形核速率!P253</f>
        <v>95429.757651951702</v>
      </c>
      <c r="G253" s="5">
        <f>形核速率!T253</f>
        <v>84357.388985453421</v>
      </c>
      <c r="H253" s="5">
        <f>形核速率!V253</f>
        <v>106257.96201998723</v>
      </c>
      <c r="I253" s="5">
        <f>形核速率!Z253</f>
        <v>98416.92288390921</v>
      </c>
    </row>
    <row r="254" spans="2:9" x14ac:dyDescent="0.25">
      <c r="B254" s="5">
        <f>形核速率!F254</f>
        <v>2.3456997353725164</v>
      </c>
      <c r="C254" s="5">
        <f>形核速率!I254</f>
        <v>61582.626237486336</v>
      </c>
      <c r="D254" s="5">
        <f>形核速率!K254</f>
        <v>109107.75152488632</v>
      </c>
      <c r="E254" s="5">
        <f>形核速率!O254</f>
        <v>85395.088081621841</v>
      </c>
      <c r="F254" s="5">
        <f>形核速率!P254</f>
        <v>95429.757341046759</v>
      </c>
      <c r="G254" s="5">
        <f>形核速率!T254</f>
        <v>84357.388027659472</v>
      </c>
      <c r="H254" s="5">
        <f>形核速率!V254</f>
        <v>106257.9624847034</v>
      </c>
      <c r="I254" s="5">
        <f>形核速率!Z254</f>
        <v>98416.927993640842</v>
      </c>
    </row>
    <row r="255" spans="2:9" x14ac:dyDescent="0.25">
      <c r="B255" s="5">
        <f>形核速率!F255</f>
        <v>2.3459997353725162</v>
      </c>
      <c r="C255" s="5">
        <f>形核速率!I255</f>
        <v>61582.623032422176</v>
      </c>
      <c r="D255" s="5">
        <f>形核速率!K255</f>
        <v>109107.75155835491</v>
      </c>
      <c r="E255" s="5">
        <f>形核速率!O255</f>
        <v>85395.087142654636</v>
      </c>
      <c r="F255" s="5">
        <f>形核速率!P255</f>
        <v>95429.75703014186</v>
      </c>
      <c r="G255" s="5">
        <f>形核速率!T255</f>
        <v>84357.387069865639</v>
      </c>
      <c r="H255" s="5">
        <f>形核速率!V255</f>
        <v>106257.96294941954</v>
      </c>
      <c r="I255" s="5">
        <f>形核速率!Z255</f>
        <v>98416.933102686628</v>
      </c>
    </row>
    <row r="256" spans="2:9" x14ac:dyDescent="0.25">
      <c r="B256" s="5">
        <f>形核速率!F256</f>
        <v>2.3461997353725161</v>
      </c>
      <c r="C256" s="5">
        <f>形核速率!I256</f>
        <v>61582.620279061848</v>
      </c>
      <c r="D256" s="5">
        <f>形核速率!K256</f>
        <v>109107.75161451526</v>
      </c>
      <c r="E256" s="5">
        <f>形核速率!O256</f>
        <v>85395.086323248426</v>
      </c>
      <c r="F256" s="5">
        <f>形核速率!P256</f>
        <v>95429.756758825228</v>
      </c>
      <c r="G256" s="5">
        <f>形核速率!T256</f>
        <v>84357.38622956071</v>
      </c>
      <c r="H256" s="5">
        <f>形核速率!V256</f>
        <v>106257.96335329421</v>
      </c>
      <c r="I256" s="5">
        <f>形核速率!Z256</f>
        <v>98416.936494809357</v>
      </c>
    </row>
    <row r="257" spans="2:9" x14ac:dyDescent="0.25">
      <c r="B257" s="5">
        <f>形核速率!F257</f>
        <v>2.347199735372516</v>
      </c>
      <c r="C257" s="5">
        <f>形核速率!I257</f>
        <v>61582.615800269377</v>
      </c>
      <c r="D257" s="5">
        <f>形核速率!K257</f>
        <v>109107.75138549661</v>
      </c>
      <c r="E257" s="5">
        <f>形核速率!O257</f>
        <v>85395.085139635834</v>
      </c>
      <c r="F257" s="5">
        <f>形核速率!P257</f>
        <v>95429.75636691488</v>
      </c>
      <c r="G257" s="5">
        <f>形核速率!T257</f>
        <v>84357.385067186944</v>
      </c>
      <c r="H257" s="5">
        <f>形核速率!V257</f>
        <v>106257.96395587485</v>
      </c>
      <c r="I257" s="5">
        <f>形核速率!Z257</f>
        <v>98416.953654591765</v>
      </c>
    </row>
    <row r="258" spans="2:9" x14ac:dyDescent="0.25">
      <c r="B258" s="5">
        <f>形核速率!F258</f>
        <v>2.3501997353725161</v>
      </c>
      <c r="C258" s="5">
        <f>形核速率!I258</f>
        <v>61582.611891461136</v>
      </c>
      <c r="D258" s="5">
        <f>形核速率!K258</f>
        <v>109107.75017547146</v>
      </c>
      <c r="E258" s="5">
        <f>形核速率!O258</f>
        <v>85395.084577360452</v>
      </c>
      <c r="F258" s="5">
        <f>形核速率!P258</f>
        <v>95429.756180737808</v>
      </c>
      <c r="G258" s="5">
        <f>形核速率!T258</f>
        <v>84357.384697603251</v>
      </c>
      <c r="H258" s="5">
        <f>形核速率!V258</f>
        <v>106257.96431028165</v>
      </c>
      <c r="I258" s="5">
        <f>形核速率!Z258</f>
        <v>98417.005297232405</v>
      </c>
    </row>
    <row r="259" spans="2:9" x14ac:dyDescent="0.25">
      <c r="B259" s="5">
        <f>形核速率!F259</f>
        <v>2.3531997353725163</v>
      </c>
      <c r="C259" s="5">
        <f>形核速率!I259</f>
        <v>61582.607982653324</v>
      </c>
      <c r="D259" s="5">
        <f>形核速率!K259</f>
        <v>109107.74896544577</v>
      </c>
      <c r="E259" s="5">
        <f>形核速率!O259</f>
        <v>85395.084015085406</v>
      </c>
      <c r="F259" s="5">
        <f>形核速率!P259</f>
        <v>95429.755994560823</v>
      </c>
      <c r="G259" s="5">
        <f>形核速率!T259</f>
        <v>84357.384328019922</v>
      </c>
      <c r="H259" s="5">
        <f>形核速率!V259</f>
        <v>106257.9646646883</v>
      </c>
      <c r="I259" s="5">
        <f>形核速率!Z259</f>
        <v>98417.056871458437</v>
      </c>
    </row>
    <row r="260" spans="2:9" x14ac:dyDescent="0.25">
      <c r="B260" s="5">
        <f>形核速率!F260</f>
        <v>2.355199735372516</v>
      </c>
      <c r="C260" s="5">
        <f>形核速率!I260</f>
        <v>61582.603426761081</v>
      </c>
      <c r="D260" s="5">
        <f>形核速率!K260</f>
        <v>109107.74826579758</v>
      </c>
      <c r="E260" s="5">
        <f>形核速率!O260</f>
        <v>85395.083028562731</v>
      </c>
      <c r="F260" s="5">
        <f>形核速率!P260</f>
        <v>95429.755667909616</v>
      </c>
      <c r="G260" s="5">
        <f>形核速率!T260</f>
        <v>84357.38344356099</v>
      </c>
      <c r="H260" s="5">
        <f>形核速率!V260</f>
        <v>106257.96519841527</v>
      </c>
      <c r="I260" s="5">
        <f>形核速率!Z260</f>
        <v>98417.09117358776</v>
      </c>
    </row>
    <row r="261" spans="2:9" x14ac:dyDescent="0.25">
      <c r="B261" s="5">
        <f>形核速率!F261</f>
        <v>2.3651997353725163</v>
      </c>
      <c r="C261" s="5">
        <f>形核速率!I261</f>
        <v>61582.610018505293</v>
      </c>
      <c r="D261" s="5">
        <f>形核速率!K261</f>
        <v>109107.7431553889</v>
      </c>
      <c r="E261" s="5">
        <f>形核速率!O261</f>
        <v>85395.087308960618</v>
      </c>
      <c r="F261" s="5">
        <f>形核速率!P261</f>
        <v>95429.757085208053</v>
      </c>
      <c r="G261" s="5">
        <f>形核速率!T261</f>
        <v>84357.388631874463</v>
      </c>
      <c r="H261" s="5">
        <f>形核速率!V261</f>
        <v>106257.96338677028</v>
      </c>
      <c r="I261" s="5">
        <f>形核速率!Z261</f>
        <v>98417.262875220928</v>
      </c>
    </row>
    <row r="262" spans="2:9" x14ac:dyDescent="0.25">
      <c r="B262" s="5">
        <f>形核速率!F262</f>
        <v>2.3951997353725161</v>
      </c>
      <c r="C262" s="5">
        <f>形核速率!I262</f>
        <v>61582.659921596052</v>
      </c>
      <c r="D262" s="5">
        <f>形核速率!K262</f>
        <v>109107.72617062577</v>
      </c>
      <c r="E262" s="5">
        <f>形核速率!O262</f>
        <v>85395.109600431402</v>
      </c>
      <c r="F262" s="5">
        <f>形核速率!P262</f>
        <v>95429.76446621881</v>
      </c>
      <c r="G262" s="5">
        <f>形核速率!T262</f>
        <v>84357.414054902489</v>
      </c>
      <c r="H262" s="5">
        <f>形核速率!V262</f>
        <v>106257.95335616537</v>
      </c>
      <c r="I262" s="5">
        <f>形核速率!Z262</f>
        <v>98417.774162275236</v>
      </c>
    </row>
    <row r="263" spans="2:9" x14ac:dyDescent="0.25">
      <c r="B263" s="5">
        <f>形核速率!F263</f>
        <v>2.4251997353725163</v>
      </c>
      <c r="C263" s="5">
        <f>形核速率!I263</f>
        <v>61582.709823293546</v>
      </c>
      <c r="D263" s="5">
        <f>形核速率!K263</f>
        <v>109107.70918618732</v>
      </c>
      <c r="E263" s="5">
        <f>形核速率!O263</f>
        <v>85395.131891346871</v>
      </c>
      <c r="F263" s="5">
        <f>形核速率!P263</f>
        <v>95429.771847044336</v>
      </c>
      <c r="G263" s="5">
        <f>形核速率!T263</f>
        <v>84357.439477311753</v>
      </c>
      <c r="H263" s="5">
        <f>形核速率!V263</f>
        <v>106257.94332581895</v>
      </c>
      <c r="I263" s="5">
        <f>形核速率!Z263</f>
        <v>98418.278863884203</v>
      </c>
    </row>
    <row r="264" spans="2:9" x14ac:dyDescent="0.25">
      <c r="B264" s="5">
        <f>形核速率!F264</f>
        <v>2.4451997353725163</v>
      </c>
      <c r="C264" s="5">
        <f>形核速率!I264</f>
        <v>61582.736923904602</v>
      </c>
      <c r="D264" s="5">
        <f>形核速率!K264</f>
        <v>109107.69820186851</v>
      </c>
      <c r="E264" s="5">
        <f>形核速率!O264</f>
        <v>85395.144817406428</v>
      </c>
      <c r="F264" s="5">
        <f>形核速率!P264</f>
        <v>95429.776127037985</v>
      </c>
      <c r="G264" s="5">
        <f>形核速率!T264</f>
        <v>84357.454407526573</v>
      </c>
      <c r="H264" s="5">
        <f>形核速率!V264</f>
        <v>106257.93757968539</v>
      </c>
      <c r="I264" s="5">
        <f>形核速率!Z264</f>
        <v>98418.611619787436</v>
      </c>
    </row>
    <row r="265" spans="2:9" x14ac:dyDescent="0.25">
      <c r="B265" s="5">
        <f>形核速率!F265</f>
        <v>2.4951997353725162</v>
      </c>
      <c r="C265" s="5">
        <f>形核速率!I265</f>
        <v>61582.835549909345</v>
      </c>
      <c r="D265" s="5">
        <f>形核速率!K265</f>
        <v>109107.6690469311</v>
      </c>
      <c r="E265" s="5">
        <f>形核速率!O265</f>
        <v>85395.186816835892</v>
      </c>
      <c r="F265" s="5">
        <f>形核速率!P265</f>
        <v>95429.790033615602</v>
      </c>
      <c r="G265" s="5">
        <f>形核速率!T265</f>
        <v>84357.501835190458</v>
      </c>
      <c r="H265" s="5">
        <f>形核速率!V265</f>
        <v>106257.91850487166</v>
      </c>
      <c r="I265" s="5">
        <f>形核速率!Z265</f>
        <v>98419.432009804033</v>
      </c>
    </row>
    <row r="266" spans="2:9" x14ac:dyDescent="0.25">
      <c r="B266" s="5">
        <f>形核速率!F266</f>
        <v>2.5451997353725164</v>
      </c>
      <c r="C266" s="5">
        <f>形核速率!I266</f>
        <v>61582.93417154326</v>
      </c>
      <c r="D266" s="5">
        <f>形核速率!K266</f>
        <v>109107.6398929892</v>
      </c>
      <c r="E266" s="5">
        <f>形核速率!O266</f>
        <v>85395.228814527974</v>
      </c>
      <c r="F266" s="5">
        <f>形核速率!P266</f>
        <v>95429.80393961315</v>
      </c>
      <c r="G266" s="5">
        <f>形核速率!T266</f>
        <v>84357.549260920467</v>
      </c>
      <c r="H266" s="5">
        <f>形核速率!V266</f>
        <v>106257.89943086905</v>
      </c>
      <c r="I266" s="5">
        <f>形核速率!Z266</f>
        <v>98420.235567432464</v>
      </c>
    </row>
    <row r="267" spans="2:9" x14ac:dyDescent="0.25">
      <c r="B267" s="5">
        <f>形核速率!F267</f>
        <v>2.5951997353725162</v>
      </c>
      <c r="C267" s="5">
        <f>形核速率!I267</f>
        <v>61583.032788806668</v>
      </c>
      <c r="D267" s="5">
        <f>形核速率!K267</f>
        <v>109107.61074004271</v>
      </c>
      <c r="E267" s="5">
        <f>形核速率!O267</f>
        <v>85395.27081048282</v>
      </c>
      <c r="F267" s="5">
        <f>形核速率!P267</f>
        <v>95429.817845030644</v>
      </c>
      <c r="G267" s="5">
        <f>形核速率!T267</f>
        <v>84357.596684716729</v>
      </c>
      <c r="H267" s="5">
        <f>形核速率!V267</f>
        <v>106257.88035767744</v>
      </c>
      <c r="I267" s="5">
        <f>形核速率!Z267</f>
        <v>98421.022960023023</v>
      </c>
    </row>
    <row r="268" spans="2:9" x14ac:dyDescent="0.25">
      <c r="B268" s="5">
        <f>形核速率!F268</f>
        <v>2.6383487664425851</v>
      </c>
      <c r="C268" s="5">
        <f>形核速率!I268</f>
        <v>61583.114384133587</v>
      </c>
      <c r="D268" s="5">
        <f>形核速率!K268</f>
        <v>109107.58577484105</v>
      </c>
      <c r="E268" s="5">
        <f>形核速率!O268</f>
        <v>85395.305951064409</v>
      </c>
      <c r="F268" s="5">
        <f>形核速率!P268</f>
        <v>95429.829480539454</v>
      </c>
      <c r="G268" s="5">
        <f>形核速率!T268</f>
        <v>84357.636461806047</v>
      </c>
      <c r="H268" s="5">
        <f>形核速率!V268</f>
        <v>106257.86443332561</v>
      </c>
      <c r="I268" s="5">
        <f>形核速率!Z268</f>
        <v>98421.6898768971</v>
      </c>
    </row>
    <row r="269" spans="2:9" x14ac:dyDescent="0.25">
      <c r="B269" s="5">
        <f>形核速率!F269</f>
        <v>2.6383487665425851</v>
      </c>
      <c r="C269" s="5">
        <f>形核速率!I269</f>
        <v>61583.123807814423</v>
      </c>
      <c r="D269" s="5">
        <f>形核速率!K269</f>
        <v>109107.58455530122</v>
      </c>
      <c r="E269" s="5">
        <f>形核速率!O269</f>
        <v>85395.30918869171</v>
      </c>
      <c r="F269" s="5">
        <f>形核速率!P269</f>
        <v>95429.830552560277</v>
      </c>
      <c r="G269" s="5">
        <f>形核速率!T269</f>
        <v>84357.640038682352</v>
      </c>
      <c r="H269" s="5">
        <f>形核速率!V269</f>
        <v>106257.86293334191</v>
      </c>
      <c r="I269" s="5">
        <f>形核速率!Z269</f>
        <v>98421.690055853236</v>
      </c>
    </row>
    <row r="270" spans="2:9" x14ac:dyDescent="0.25">
      <c r="B270" s="5">
        <f>形核速率!F270</f>
        <v>2.6383487668425851</v>
      </c>
      <c r="C270" s="5">
        <f>形核速率!I270</f>
        <v>61583.152081767803</v>
      </c>
      <c r="D270" s="5">
        <f>形核速率!K270</f>
        <v>109107.58089652672</v>
      </c>
      <c r="E270" s="5">
        <f>形核速率!O270</f>
        <v>85395.318902483559</v>
      </c>
      <c r="F270" s="5">
        <f>形核速率!P270</f>
        <v>95429.833768923854</v>
      </c>
      <c r="G270" s="5">
        <f>形核速率!T270</f>
        <v>84357.650770258188</v>
      </c>
      <c r="H270" s="5">
        <f>形核速率!V270</f>
        <v>106257.8584329478</v>
      </c>
      <c r="I270" s="5">
        <f>形核速率!Z270</f>
        <v>98421.690592785701</v>
      </c>
    </row>
    <row r="271" spans="2:9" x14ac:dyDescent="0.25">
      <c r="B271" s="5">
        <f>形核速率!F271</f>
        <v>2.6383487672425852</v>
      </c>
      <c r="C271" s="5">
        <f>形核速率!I271</f>
        <v>61583.189780869565</v>
      </c>
      <c r="D271" s="5">
        <f>形核速率!K271</f>
        <v>109107.57601814481</v>
      </c>
      <c r="E271" s="5">
        <f>形核速率!O271</f>
        <v>85395.331854354823</v>
      </c>
      <c r="F271" s="5">
        <f>形核速率!P271</f>
        <v>95429.838057457499</v>
      </c>
      <c r="G271" s="5">
        <f>形核速率!T271</f>
        <v>84357.665079175669</v>
      </c>
      <c r="H271" s="5">
        <f>形核速率!V271</f>
        <v>106257.85243234893</v>
      </c>
      <c r="I271" s="5">
        <f>形核速率!Z271</f>
        <v>98421.691308707581</v>
      </c>
    </row>
    <row r="272" spans="2:9" x14ac:dyDescent="0.25">
      <c r="B272" s="5">
        <f>形核速率!F272</f>
        <v>2.6383487674425852</v>
      </c>
      <c r="C272" s="5">
        <f>形核速率!I272</f>
        <v>61583.208629334251</v>
      </c>
      <c r="D272" s="5">
        <f>形核速率!K272</f>
        <v>109107.57357901834</v>
      </c>
      <c r="E272" s="5">
        <f>形核速率!O272</f>
        <v>85395.33832994668</v>
      </c>
      <c r="F272" s="5">
        <f>形核速率!P272</f>
        <v>95429.840201610321</v>
      </c>
      <c r="G272" s="5">
        <f>形核速率!T272</f>
        <v>84357.672233273435</v>
      </c>
      <c r="H272" s="5">
        <f>形核速率!V272</f>
        <v>106257.84943221622</v>
      </c>
      <c r="I272" s="5">
        <f>形核速率!Z272</f>
        <v>98421.691666645245</v>
      </c>
    </row>
    <row r="273" spans="2:9" x14ac:dyDescent="0.25">
      <c r="B273" s="5">
        <f>形核速率!F273</f>
        <v>2.638348776442585</v>
      </c>
      <c r="C273" s="5">
        <f>形核速率!I273</f>
        <v>61584.056868476648</v>
      </c>
      <c r="D273" s="5">
        <f>形核速率!K273</f>
        <v>109107.46381849296</v>
      </c>
      <c r="E273" s="5">
        <f>形核速率!O273</f>
        <v>85395.629747719635</v>
      </c>
      <c r="F273" s="5">
        <f>形核速率!P273</f>
        <v>95429.936693712807</v>
      </c>
      <c r="G273" s="5">
        <f>形核速率!T273</f>
        <v>84357.994182880793</v>
      </c>
      <c r="H273" s="5">
        <f>形核速率!V273</f>
        <v>106257.71441808665</v>
      </c>
      <c r="I273" s="5">
        <f>形核速率!Z273</f>
        <v>98421.707775424977</v>
      </c>
    </row>
    <row r="274" spans="2:9" x14ac:dyDescent="0.25">
      <c r="B274" s="5">
        <f>形核速率!F274</f>
        <v>2.6383488664425849</v>
      </c>
      <c r="C274" s="5">
        <f>形核速率!I274</f>
        <v>61592.531851033258</v>
      </c>
      <c r="D274" s="5">
        <f>形核速率!K274</f>
        <v>109106.36698076544</v>
      </c>
      <c r="E274" s="5">
        <f>形核速率!O274</f>
        <v>85398.541373254571</v>
      </c>
      <c r="F274" s="5">
        <f>形核速率!P274</f>
        <v>95430.900756950708</v>
      </c>
      <c r="G274" s="5">
        <f>形核速率!T274</f>
        <v>84361.210841799912</v>
      </c>
      <c r="H274" s="5">
        <f>形核速率!V274</f>
        <v>106256.36548472168</v>
      </c>
      <c r="I274" s="5">
        <f>形核速率!Z274</f>
        <v>98421.868735041629</v>
      </c>
    </row>
    <row r="275" spans="2:9" x14ac:dyDescent="0.25">
      <c r="B275" s="5">
        <f>形核速率!F275</f>
        <v>2.6383497664425852</v>
      </c>
      <c r="C275" s="5">
        <f>形核速率!I275</f>
        <v>61676.534028261689</v>
      </c>
      <c r="D275" s="5">
        <f>形核速率!K275</f>
        <v>109095.47548745542</v>
      </c>
      <c r="E275" s="5">
        <f>形核速率!O275</f>
        <v>85427.400548541118</v>
      </c>
      <c r="F275" s="5">
        <f>形核速率!P275</f>
        <v>95440.455017420289</v>
      </c>
      <c r="G275" s="5">
        <f>形核速率!T275</f>
        <v>84393.091973549846</v>
      </c>
      <c r="H275" s="5">
        <f>形核速率!V275</f>
        <v>106242.99786579265</v>
      </c>
      <c r="I275" s="5">
        <f>形核速率!Z275</f>
        <v>98423.465322804375</v>
      </c>
    </row>
    <row r="276" spans="2:9" x14ac:dyDescent="0.25">
      <c r="B276" s="5">
        <f>形核速率!F276</f>
        <v>2.6383562532545493</v>
      </c>
      <c r="C276" s="5">
        <f>形核速率!I276</f>
        <v>62244.776821657542</v>
      </c>
      <c r="D276" s="5">
        <f>形核速率!K276</f>
        <v>109020.85179352202</v>
      </c>
      <c r="E276" s="5">
        <f>形核速率!O276</f>
        <v>85622.616147457025</v>
      </c>
      <c r="F276" s="5">
        <f>形核速率!P276</f>
        <v>95505.024480133434</v>
      </c>
      <c r="G276" s="5">
        <f>形核速率!T276</f>
        <v>84608.680552419013</v>
      </c>
      <c r="H276" s="5">
        <f>形核速率!V276</f>
        <v>106152.6981246503</v>
      </c>
      <c r="I276" s="5">
        <f>形核速率!Z276</f>
        <v>98434.32308476929</v>
      </c>
    </row>
    <row r="277" spans="2:9" x14ac:dyDescent="0.25">
      <c r="B277" s="5">
        <f>形核速率!F277</f>
        <v>2.6383587664425852</v>
      </c>
      <c r="C277" s="5">
        <f>形核速率!I277</f>
        <v>62244.77646015049</v>
      </c>
      <c r="D277" s="5">
        <f>形核速率!K277</f>
        <v>109020.85181364663</v>
      </c>
      <c r="E277" s="5">
        <f>形核速率!O277</f>
        <v>85622.616034558159</v>
      </c>
      <c r="F277" s="5">
        <f>形核速率!P277</f>
        <v>95505.024442820999</v>
      </c>
      <c r="G277" s="5">
        <f>形核速率!T277</f>
        <v>84608.680434884314</v>
      </c>
      <c r="H277" s="5">
        <f>形核速率!V277</f>
        <v>106152.6981794544</v>
      </c>
      <c r="I277" s="5">
        <f>形核速率!Z277</f>
        <v>98434.3231147365</v>
      </c>
    </row>
    <row r="278" spans="2:9" x14ac:dyDescent="0.25">
      <c r="B278" s="5">
        <f>形核速率!F278</f>
        <v>2.6383687664425852</v>
      </c>
      <c r="C278" s="5">
        <f>形核速率!I278</f>
        <v>62244.775752352565</v>
      </c>
      <c r="D278" s="5">
        <f>形核速率!K278</f>
        <v>109020.85185093556</v>
      </c>
      <c r="E278" s="5">
        <f>形核速率!O278</f>
        <v>85622.615814501143</v>
      </c>
      <c r="F278" s="5">
        <f>形核速率!P278</f>
        <v>95505.024370093422</v>
      </c>
      <c r="G278" s="5">
        <f>形核速率!T278</f>
        <v>84608.680206115692</v>
      </c>
      <c r="H278" s="5">
        <f>形核速率!V278</f>
        <v>106152.69828639649</v>
      </c>
      <c r="I278" s="5">
        <f>形核速率!Z278</f>
        <v>98434.323250103713</v>
      </c>
    </row>
    <row r="279" spans="2:9" x14ac:dyDescent="0.25">
      <c r="B279" s="5">
        <f>形核速率!F279</f>
        <v>2.638398766442585</v>
      </c>
      <c r="C279" s="5">
        <f>形核速率!I279</f>
        <v>62244.774560269492</v>
      </c>
      <c r="D279" s="5">
        <f>形核速率!K279</f>
        <v>109020.85190826365</v>
      </c>
      <c r="E279" s="5">
        <f>形核速率!O279</f>
        <v>85622.615446439304</v>
      </c>
      <c r="F279" s="5">
        <f>形核速率!P279</f>
        <v>95505.024248451082</v>
      </c>
      <c r="G279" s="5">
        <f>形核速率!T279</f>
        <v>84608.679824326973</v>
      </c>
      <c r="H279" s="5">
        <f>形核速率!V279</f>
        <v>106152.69846557888</v>
      </c>
      <c r="I279" s="5">
        <f>形核速率!Z279</f>
        <v>98434.323676759101</v>
      </c>
    </row>
    <row r="280" spans="2:9" x14ac:dyDescent="0.25">
      <c r="B280" s="5">
        <f>形核速率!F280</f>
        <v>2.6384287664425852</v>
      </c>
      <c r="C280" s="5">
        <f>形核速率!I280</f>
        <v>62244.773368186376</v>
      </c>
      <c r="D280" s="5">
        <f>形核速率!K280</f>
        <v>109020.85196559165</v>
      </c>
      <c r="E280" s="5">
        <f>形核速率!O280</f>
        <v>85622.615078377465</v>
      </c>
      <c r="F280" s="5">
        <f>形核速率!P280</f>
        <v>95505.024126808741</v>
      </c>
      <c r="G280" s="5">
        <f>形核速率!T280</f>
        <v>84608.67944253824</v>
      </c>
      <c r="H280" s="5">
        <f>形核速率!V280</f>
        <v>106152.69864476124</v>
      </c>
      <c r="I280" s="5">
        <f>形核速率!Z280</f>
        <v>98434.324103409177</v>
      </c>
    </row>
    <row r="281" spans="2:9" x14ac:dyDescent="0.25">
      <c r="B281" s="5">
        <f>形核速率!F281</f>
        <v>2.6384487664425853</v>
      </c>
      <c r="C281" s="5">
        <f>形核速率!I281</f>
        <v>62244.77238285153</v>
      </c>
      <c r="D281" s="5">
        <f>形核速率!K281</f>
        <v>109020.85201497284</v>
      </c>
      <c r="E281" s="5">
        <f>形核速率!O281</f>
        <v>85622.614773216483</v>
      </c>
      <c r="F281" s="5">
        <f>形核速率!P281</f>
        <v>95505.024025954786</v>
      </c>
      <c r="G281" s="5">
        <f>形核速率!T281</f>
        <v>84608.679125686438</v>
      </c>
      <c r="H281" s="5">
        <f>形核速率!V281</f>
        <v>106152.69879320663</v>
      </c>
      <c r="I281" s="5">
        <f>形核速率!Z281</f>
        <v>98434.324383632149</v>
      </c>
    </row>
    <row r="282" spans="2:9" x14ac:dyDescent="0.25">
      <c r="B282" s="5">
        <f>形核速率!F282</f>
        <v>2.6385487664425851</v>
      </c>
      <c r="C282" s="5">
        <f>形核速率!I282</f>
        <v>62244.770327190243</v>
      </c>
      <c r="D282" s="5">
        <f>形核速率!K282</f>
        <v>109020.85209374905</v>
      </c>
      <c r="E282" s="5">
        <f>形核速率!O282</f>
        <v>85622.614147915752</v>
      </c>
      <c r="F282" s="5">
        <f>形核速率!P282</f>
        <v>95505.023819296461</v>
      </c>
      <c r="G282" s="5">
        <f>形核速率!T282</f>
        <v>84608.678480182469</v>
      </c>
      <c r="H282" s="5">
        <f>形核速率!V282</f>
        <v>106152.69909877867</v>
      </c>
      <c r="I282" s="5">
        <f>形核速率!Z282</f>
        <v>98434.325848084642</v>
      </c>
    </row>
    <row r="283" spans="2:9" x14ac:dyDescent="0.25">
      <c r="B283" s="5">
        <f>形核速率!F283</f>
        <v>2.6388487664425853</v>
      </c>
      <c r="C283" s="5">
        <f>形核速率!I283</f>
        <v>62244.76710526993</v>
      </c>
      <c r="D283" s="5">
        <f>形核速率!K283</f>
        <v>109020.85215761139</v>
      </c>
      <c r="E283" s="5">
        <f>形核速率!O283</f>
        <v>85622.613195744008</v>
      </c>
      <c r="F283" s="5">
        <f>形核速率!P283</f>
        <v>95505.02350460914</v>
      </c>
      <c r="G283" s="5">
        <f>形核速率!T283</f>
        <v>84608.677506638414</v>
      </c>
      <c r="H283" s="5">
        <f>形核速率!V283</f>
        <v>106152.6995675775</v>
      </c>
      <c r="I283" s="5">
        <f>形核速率!Z283</f>
        <v>98434.330306094504</v>
      </c>
    </row>
    <row r="284" spans="2:9" x14ac:dyDescent="0.25">
      <c r="B284" s="5">
        <f>形核速率!F284</f>
        <v>2.639148766442585</v>
      </c>
      <c r="C284" s="5">
        <f>形核速率!I284</f>
        <v>62244.763883349682</v>
      </c>
      <c r="D284" s="5">
        <f>形核速率!K284</f>
        <v>109020.85222147359</v>
      </c>
      <c r="E284" s="5">
        <f>形核速率!O284</f>
        <v>85622.612243572352</v>
      </c>
      <c r="F284" s="5">
        <f>形核速率!P284</f>
        <v>95505.023189921849</v>
      </c>
      <c r="G284" s="5">
        <f>形核速率!T284</f>
        <v>84608.676533094433</v>
      </c>
      <c r="H284" s="5">
        <f>形核速率!V284</f>
        <v>106152.70003637631</v>
      </c>
      <c r="I284" s="5">
        <f>形核速率!Z284</f>
        <v>98434.334763571533</v>
      </c>
    </row>
    <row r="285" spans="2:9" x14ac:dyDescent="0.25">
      <c r="B285" s="5">
        <f>形核速率!F285</f>
        <v>2.639348766442585</v>
      </c>
      <c r="C285" s="5">
        <f>形核速率!I285</f>
        <v>62244.761132632229</v>
      </c>
      <c r="D285" s="5">
        <f>形核速率!K285</f>
        <v>109020.8522993471</v>
      </c>
      <c r="E285" s="5">
        <f>形核速率!O285</f>
        <v>85622.611419729976</v>
      </c>
      <c r="F285" s="5">
        <f>形核速率!P285</f>
        <v>95505.022917646638</v>
      </c>
      <c r="G285" s="5">
        <f>形核速率!T285</f>
        <v>84608.675686973089</v>
      </c>
      <c r="H285" s="5">
        <f>形核速率!V285</f>
        <v>106152.70044058475</v>
      </c>
      <c r="I285" s="5">
        <f>形核速率!Z285</f>
        <v>98434.337721621938</v>
      </c>
    </row>
    <row r="286" spans="2:9" x14ac:dyDescent="0.25">
      <c r="B286" s="5">
        <f>形核速率!F286</f>
        <v>2.6403487664425849</v>
      </c>
      <c r="C286" s="5">
        <f>形核速率!I286</f>
        <v>62244.756457988515</v>
      </c>
      <c r="D286" s="5">
        <f>形核速率!K286</f>
        <v>109020.85215704219</v>
      </c>
      <c r="E286" s="5">
        <f>形核速率!O286</f>
        <v>85622.610148163425</v>
      </c>
      <c r="F286" s="5">
        <f>形核速率!P286</f>
        <v>95505.022497401151</v>
      </c>
      <c r="G286" s="5">
        <f>形核速率!T286</f>
        <v>84608.674424971425</v>
      </c>
      <c r="H286" s="5">
        <f>形核速率!V286</f>
        <v>106152.70108080239</v>
      </c>
      <c r="I286" s="5">
        <f>形核速率!Z286</f>
        <v>98434.352708721301</v>
      </c>
    </row>
    <row r="287" spans="2:9" x14ac:dyDescent="0.25">
      <c r="B287" s="5">
        <f>形核速率!F287</f>
        <v>2.643348766442585</v>
      </c>
      <c r="C287" s="5">
        <f>形核速率!I287</f>
        <v>62244.75174716967</v>
      </c>
      <c r="D287" s="5">
        <f>形核速率!K287</f>
        <v>109020.8511847421</v>
      </c>
      <c r="E287" s="5">
        <f>形核速率!O287</f>
        <v>85622.60925455697</v>
      </c>
      <c r="F287" s="5">
        <f>形核速率!P287</f>
        <v>95505.022202069318</v>
      </c>
      <c r="G287" s="5">
        <f>形核速率!T287</f>
        <v>84608.673684139198</v>
      </c>
      <c r="H287" s="5">
        <f>形核速率!V287</f>
        <v>106152.70158501584</v>
      </c>
      <c r="I287" s="5">
        <f>形核速率!Z287</f>
        <v>98434.397840070116</v>
      </c>
    </row>
    <row r="288" spans="2:9" x14ac:dyDescent="0.25">
      <c r="B288" s="5">
        <f>形核速率!F288</f>
        <v>2.6463487664425851</v>
      </c>
      <c r="C288" s="5">
        <f>形核速率!I288</f>
        <v>62244.747036352579</v>
      </c>
      <c r="D288" s="5">
        <f>形核速率!K288</f>
        <v>109020.850212441</v>
      </c>
      <c r="E288" s="5">
        <f>形核速率!O288</f>
        <v>85622.608360951417</v>
      </c>
      <c r="F288" s="5">
        <f>形核速率!P288</f>
        <v>95505.021906737762</v>
      </c>
      <c r="G288" s="5">
        <f>形核速率!T288</f>
        <v>84608.672943308004</v>
      </c>
      <c r="H288" s="5">
        <f>形核速率!V288</f>
        <v>106152.70208922886</v>
      </c>
      <c r="I288" s="5">
        <f>形核速率!Z288</f>
        <v>98434.442918237983</v>
      </c>
    </row>
    <row r="289" spans="2:9" x14ac:dyDescent="0.25">
      <c r="B289" s="5">
        <f>形核速率!F289</f>
        <v>2.6483487664425849</v>
      </c>
      <c r="C289" s="5">
        <f>形核速率!I289</f>
        <v>62244.741989681264</v>
      </c>
      <c r="D289" s="5">
        <f>形核速率!K289</f>
        <v>109020.84967586368</v>
      </c>
      <c r="E289" s="5">
        <f>形核速率!O289</f>
        <v>85622.607167351001</v>
      </c>
      <c r="F289" s="5">
        <f>形核速率!P289</f>
        <v>95505.021512259627</v>
      </c>
      <c r="G289" s="5">
        <f>形核速率!T289</f>
        <v>84608.671826161808</v>
      </c>
      <c r="H289" s="5">
        <f>形核速率!V289</f>
        <v>106152.70271527524</v>
      </c>
      <c r="I289" s="5">
        <f>形核速率!Z289</f>
        <v>98434.472898798384</v>
      </c>
    </row>
    <row r="290" spans="2:9" x14ac:dyDescent="0.25">
      <c r="B290" s="5">
        <f>形核速率!F290</f>
        <v>2.6583487664425851</v>
      </c>
      <c r="C290" s="5">
        <f>形核速率!I290</f>
        <v>62244.745466429129</v>
      </c>
      <c r="D290" s="5">
        <f>形核速率!K290</f>
        <v>109020.84531170102</v>
      </c>
      <c r="E290" s="5">
        <f>形核速率!O290</f>
        <v>85622.610204376309</v>
      </c>
      <c r="F290" s="5">
        <f>形核速率!P290</f>
        <v>95505.022515979188</v>
      </c>
      <c r="G290" s="5">
        <f>形核速率!T290</f>
        <v>84608.67562796353</v>
      </c>
      <c r="H290" s="5">
        <f>形核速率!V290</f>
        <v>106152.70147896383</v>
      </c>
      <c r="I290" s="5">
        <f>形核速率!Z290</f>
        <v>98434.623082677048</v>
      </c>
    </row>
    <row r="291" spans="2:9" x14ac:dyDescent="0.25">
      <c r="B291" s="5">
        <f>形核速率!F291</f>
        <v>2.6883487664425849</v>
      </c>
      <c r="C291" s="5">
        <f>形核速率!I291</f>
        <v>62244.785346603538</v>
      </c>
      <c r="D291" s="5">
        <f>形核速率!K291</f>
        <v>109020.83049473728</v>
      </c>
      <c r="E291" s="5">
        <f>形核速率!O291</f>
        <v>85622.628552470385</v>
      </c>
      <c r="F291" s="5">
        <f>形核速率!P291</f>
        <v>95505.028579919192</v>
      </c>
      <c r="G291" s="5">
        <f>形核速率!T291</f>
        <v>84608.696662726914</v>
      </c>
      <c r="H291" s="5">
        <f>形核速率!V291</f>
        <v>106152.69329098803</v>
      </c>
      <c r="I291" s="5">
        <f>形核速率!Z291</f>
        <v>98435.070795522013</v>
      </c>
    </row>
    <row r="292" spans="2:9" x14ac:dyDescent="0.25">
      <c r="B292" s="5">
        <f>形核速率!F292</f>
        <v>2.7183487664425852</v>
      </c>
      <c r="C292" s="5">
        <f>形核速率!I292</f>
        <v>62244.825225743509</v>
      </c>
      <c r="D292" s="5">
        <f>形核速率!K292</f>
        <v>109020.8156780201</v>
      </c>
      <c r="E292" s="5">
        <f>形核速率!O292</f>
        <v>85622.6469001519</v>
      </c>
      <c r="F292" s="5">
        <f>形核速率!P292</f>
        <v>95505.034643721956</v>
      </c>
      <c r="G292" s="5">
        <f>形核速率!T292</f>
        <v>84608.717697030719</v>
      </c>
      <c r="H292" s="5">
        <f>形核速率!V292</f>
        <v>106152.68510320346</v>
      </c>
      <c r="I292" s="5">
        <f>形核速率!Z292</f>
        <v>98435.513367263527</v>
      </c>
    </row>
    <row r="293" spans="2:9" x14ac:dyDescent="0.25">
      <c r="B293" s="5">
        <f>形核速率!F293</f>
        <v>2.7383487664425852</v>
      </c>
      <c r="C293" s="5">
        <f>形核速率!I293</f>
        <v>62244.845783636716</v>
      </c>
      <c r="D293" s="5">
        <f>形核速率!K293</f>
        <v>109020.80615331502</v>
      </c>
      <c r="E293" s="5">
        <f>形核速率!O293</f>
        <v>85622.657241130539</v>
      </c>
      <c r="F293" s="5">
        <f>形核速率!P293</f>
        <v>95505.038061355255</v>
      </c>
      <c r="G293" s="5">
        <f>形核速率!T293</f>
        <v>84608.72974876083</v>
      </c>
      <c r="H293" s="5">
        <f>形核速率!V293</f>
        <v>106152.68056152998</v>
      </c>
      <c r="I293" s="5">
        <f>形核速率!Z293</f>
        <v>98435.805483055257</v>
      </c>
    </row>
    <row r="294" spans="2:9" x14ac:dyDescent="0.25">
      <c r="B294" s="5">
        <f>形核速率!F294</f>
        <v>2.788348766442585</v>
      </c>
      <c r="C294" s="5">
        <f>形核速率!I294</f>
        <v>62244.927358596193</v>
      </c>
      <c r="D294" s="5">
        <f>形核速率!K294</f>
        <v>109020.78057460516</v>
      </c>
      <c r="E294" s="5">
        <f>形核速率!O294</f>
        <v>85622.692559506395</v>
      </c>
      <c r="F294" s="5">
        <f>形核速率!P294</f>
        <v>95505.049733870866</v>
      </c>
      <c r="G294" s="5">
        <f>形核速率!T294</f>
        <v>84608.769746030128</v>
      </c>
      <c r="H294" s="5">
        <f>形核速率!V294</f>
        <v>106152.66461729423</v>
      </c>
      <c r="I294" s="5">
        <f>形核速率!Z294</f>
        <v>98436.526880426405</v>
      </c>
    </row>
    <row r="295" spans="2:9" x14ac:dyDescent="0.25">
      <c r="B295" s="5">
        <f>形核速率!F295</f>
        <v>2.8383487664425853</v>
      </c>
      <c r="C295" s="5">
        <f>形核速率!I295</f>
        <v>62245.008930248005</v>
      </c>
      <c r="D295" s="5">
        <f>形核速率!K295</f>
        <v>109020.75499666532</v>
      </c>
      <c r="E295" s="5">
        <f>形核速率!O295</f>
        <v>85622.727876566889</v>
      </c>
      <c r="F295" s="5">
        <f>形核速率!P295</f>
        <v>95505.061405948392</v>
      </c>
      <c r="G295" s="5">
        <f>形核速率!T295</f>
        <v>84608.809741835707</v>
      </c>
      <c r="H295" s="5">
        <f>形核速率!V295</f>
        <v>106152.64867367002</v>
      </c>
      <c r="I295" s="5">
        <f>形核速率!Z295</f>
        <v>98437.235019446787</v>
      </c>
    </row>
    <row r="296" spans="2:9" x14ac:dyDescent="0.25">
      <c r="B296" s="5">
        <f>形核速率!F296</f>
        <v>2.8883487664425851</v>
      </c>
      <c r="C296" s="5">
        <f>形核速率!I296</f>
        <v>62245.090498592312</v>
      </c>
      <c r="D296" s="5">
        <f>形核速率!K296</f>
        <v>109020.72941949531</v>
      </c>
      <c r="E296" s="5">
        <f>形核速率!O296</f>
        <v>85622.763192312108</v>
      </c>
      <c r="F296" s="5">
        <f>形核速率!P296</f>
        <v>95505.073077587833</v>
      </c>
      <c r="G296" s="5">
        <f>形核速率!T296</f>
        <v>84608.849736177697</v>
      </c>
      <c r="H296" s="5">
        <f>形核速率!V296</f>
        <v>106152.63273065728</v>
      </c>
      <c r="I296" s="5">
        <f>形核速率!Z296</f>
        <v>98437.930371915325</v>
      </c>
    </row>
    <row r="297" spans="2:9" x14ac:dyDescent="0.25">
      <c r="B297" s="5">
        <f>形核速率!F297</f>
        <v>2.9314977975126539</v>
      </c>
      <c r="C297" s="5">
        <f>形核速率!I297</f>
        <v>62245.15746078454</v>
      </c>
      <c r="D297" s="5">
        <f>形核速率!K297</f>
        <v>109020.70754818863</v>
      </c>
      <c r="E297" s="5">
        <f>形核速率!O297</f>
        <v>85622.792593161605</v>
      </c>
      <c r="F297" s="5">
        <f>形核速率!P297</f>
        <v>95505.082794387563</v>
      </c>
      <c r="G297" s="5">
        <f>形核速率!T297</f>
        <v>84608.883128790942</v>
      </c>
      <c r="H297" s="5">
        <f>形核速率!V297</f>
        <v>106152.61949385566</v>
      </c>
      <c r="I297" s="5">
        <f>形核速率!Z297</f>
        <v>98438.520437431827</v>
      </c>
    </row>
    <row r="298" spans="2:9" x14ac:dyDescent="0.25">
      <c r="B298" s="5">
        <f>形核速率!F298</f>
        <v>2.9314977976126539</v>
      </c>
      <c r="C298" s="5">
        <f>形核速率!I298</f>
        <v>62245.165751252127</v>
      </c>
      <c r="D298" s="5">
        <f>形核速率!K298</f>
        <v>109020.70644742559</v>
      </c>
      <c r="E298" s="5">
        <f>形核速率!O298</f>
        <v>85622.795441264709</v>
      </c>
      <c r="F298" s="5">
        <f>形核速率!P298</f>
        <v>95505.083735667969</v>
      </c>
      <c r="G298" s="5">
        <f>形核速率!T298</f>
        <v>84608.886273278345</v>
      </c>
      <c r="H298" s="5">
        <f>形核速率!V298</f>
        <v>106152.61817801808</v>
      </c>
      <c r="I298" s="5">
        <f>形核速率!Z298</f>
        <v>98438.520595930386</v>
      </c>
    </row>
    <row r="299" spans="2:9" x14ac:dyDescent="0.25">
      <c r="B299" s="5">
        <f>形核速率!F299</f>
        <v>2.931497797912654</v>
      </c>
      <c r="C299" s="5">
        <f>形核速率!I299</f>
        <v>62245.190625519179</v>
      </c>
      <c r="D299" s="5">
        <f>形核速率!K299</f>
        <v>109020.70314497258</v>
      </c>
      <c r="E299" s="5">
        <f>形核速率!O299</f>
        <v>85622.803986470011</v>
      </c>
      <c r="F299" s="5">
        <f>形核速率!P299</f>
        <v>95505.08655980519</v>
      </c>
      <c r="G299" s="5">
        <f>形核速率!T299</f>
        <v>84608.895707672753</v>
      </c>
      <c r="H299" s="5">
        <f>形核速率!V299</f>
        <v>106152.61423007054</v>
      </c>
      <c r="I299" s="5">
        <f>形核速率!Z299</f>
        <v>98438.521071489391</v>
      </c>
    </row>
    <row r="300" spans="2:9" x14ac:dyDescent="0.25">
      <c r="B300" s="5">
        <f>形核速率!F300</f>
        <v>2.931497798312654</v>
      </c>
      <c r="C300" s="5">
        <f>形核速率!I300</f>
        <v>62245.223791738848</v>
      </c>
      <c r="D300" s="5">
        <f>形核速率!K300</f>
        <v>109020.69874167992</v>
      </c>
      <c r="E300" s="5">
        <f>形核速率!O300</f>
        <v>85622.815380237778</v>
      </c>
      <c r="F300" s="5">
        <f>形核速率!P300</f>
        <v>95505.090325374302</v>
      </c>
      <c r="G300" s="5">
        <f>形核速率!T300</f>
        <v>84608.908287028506</v>
      </c>
      <c r="H300" s="5">
        <f>形核速率!V300</f>
        <v>106152.60896606174</v>
      </c>
      <c r="I300" s="5">
        <f>形核速率!Z300</f>
        <v>98438.521705580555</v>
      </c>
    </row>
    <row r="301" spans="2:9" x14ac:dyDescent="0.25">
      <c r="B301" s="5">
        <f>形核速率!F301</f>
        <v>2.931497798512654</v>
      </c>
      <c r="C301" s="5">
        <f>形核速率!I301</f>
        <v>62245.240373805878</v>
      </c>
      <c r="D301" s="5">
        <f>形核速率!K301</f>
        <v>109020.69654009864</v>
      </c>
      <c r="E301" s="5">
        <f>形核速率!O301</f>
        <v>85622.821076792156</v>
      </c>
      <c r="F301" s="5">
        <f>形核速率!P301</f>
        <v>95505.092208049842</v>
      </c>
      <c r="G301" s="5">
        <f>形核速率!T301</f>
        <v>84608.914576361029</v>
      </c>
      <c r="H301" s="5">
        <f>形核速率!V301</f>
        <v>106152.60633421681</v>
      </c>
      <c r="I301" s="5">
        <f>形核速率!Z301</f>
        <v>98438.522022603589</v>
      </c>
    </row>
    <row r="302" spans="2:9" x14ac:dyDescent="0.25">
      <c r="B302" s="5">
        <f>形核速率!F302</f>
        <v>2.9314978075126539</v>
      </c>
      <c r="C302" s="5">
        <f>形核速率!I302</f>
        <v>62245.986636821159</v>
      </c>
      <c r="D302" s="5">
        <f>形核速率!K302</f>
        <v>109020.59746753064</v>
      </c>
      <c r="E302" s="5">
        <f>形核速率!O302</f>
        <v>85623.077442032052</v>
      </c>
      <c r="F302" s="5">
        <f>形核速率!P302</f>
        <v>95505.176935063704</v>
      </c>
      <c r="G302" s="5">
        <f>形核速率!T302</f>
        <v>84609.197616192672</v>
      </c>
      <c r="H302" s="5">
        <f>形核速率!V302</f>
        <v>106152.48789110479</v>
      </c>
      <c r="I302" s="5">
        <f>形核速率!Z302</f>
        <v>98438.536290428528</v>
      </c>
    </row>
    <row r="303" spans="2:9" x14ac:dyDescent="0.25">
      <c r="B303" s="5">
        <f>形核速率!F303</f>
        <v>2.9314978975126538</v>
      </c>
      <c r="C303" s="5">
        <f>形核速率!I303</f>
        <v>62253.443429101499</v>
      </c>
      <c r="D303" s="5">
        <f>形核速率!K303</f>
        <v>109019.60737259849</v>
      </c>
      <c r="E303" s="5">
        <f>形核速率!O303</f>
        <v>85625.639084815484</v>
      </c>
      <c r="F303" s="5">
        <f>形核速率!P303</f>
        <v>95506.023531234314</v>
      </c>
      <c r="G303" s="5">
        <f>形核速率!T303</f>
        <v>84612.025781448436</v>
      </c>
      <c r="H303" s="5">
        <f>形核速率!V303</f>
        <v>106151.30440781661</v>
      </c>
      <c r="I303" s="5">
        <f>形核速率!Z303</f>
        <v>98438.678867170194</v>
      </c>
    </row>
    <row r="304" spans="2:9" x14ac:dyDescent="0.25">
      <c r="B304" s="5">
        <f>形核速率!F304</f>
        <v>2.9314987975126541</v>
      </c>
      <c r="C304" s="5">
        <f>形核速率!I304</f>
        <v>62327.418798317645</v>
      </c>
      <c r="D304" s="5">
        <f>形核速率!K304</f>
        <v>109009.76983341441</v>
      </c>
      <c r="E304" s="5">
        <f>形核速率!O304</f>
        <v>85651.051983429657</v>
      </c>
      <c r="F304" s="5">
        <f>形核速率!P304</f>
        <v>95514.421263363969</v>
      </c>
      <c r="G304" s="5">
        <f>形核速率!T304</f>
        <v>84640.081592558709</v>
      </c>
      <c r="H304" s="5">
        <f>形核速率!V304</f>
        <v>106139.56561589996</v>
      </c>
      <c r="I304" s="5">
        <f>形核速率!Z304</f>
        <v>98440.094260350539</v>
      </c>
    </row>
    <row r="305" spans="2:9" x14ac:dyDescent="0.25">
      <c r="B305" s="5">
        <f>形核速率!F305</f>
        <v>2.9315052843246181</v>
      </c>
      <c r="C305" s="5">
        <f>形核速率!I305</f>
        <v>62830.88568983016</v>
      </c>
      <c r="D305" s="5">
        <f>形核速率!K305</f>
        <v>108942.08036583033</v>
      </c>
      <c r="E305" s="5">
        <f>形核速率!O305</f>
        <v>85824.013980016185</v>
      </c>
      <c r="F305" s="5">
        <f>形核速率!P305</f>
        <v>95571.530299170088</v>
      </c>
      <c r="G305" s="5">
        <f>形核速率!T305</f>
        <v>84830.976800712306</v>
      </c>
      <c r="H305" s="5">
        <f>形核速率!V305</f>
        <v>106059.7675300369</v>
      </c>
      <c r="I305" s="5">
        <f>形核速率!Z305</f>
        <v>98449.773793012137</v>
      </c>
    </row>
    <row r="306" spans="2:9" x14ac:dyDescent="0.25">
      <c r="B306" s="5">
        <f>形核速率!F306</f>
        <v>2.931507797512654</v>
      </c>
      <c r="C306" s="5">
        <f>形核速率!I306</f>
        <v>62830.885335088475</v>
      </c>
      <c r="D306" s="5">
        <f>形核速率!K306</f>
        <v>108942.08038681728</v>
      </c>
      <c r="E306" s="5">
        <f>形核速率!O306</f>
        <v>85824.013869180271</v>
      </c>
      <c r="F306" s="5">
        <f>形核速率!P306</f>
        <v>95571.530262599961</v>
      </c>
      <c r="G306" s="5">
        <f>形核速率!T306</f>
        <v>84830.976685378089</v>
      </c>
      <c r="H306" s="5">
        <f>形核速率!V306</f>
        <v>106059.76758369766</v>
      </c>
      <c r="I306" s="5">
        <f>形核速率!Z306</f>
        <v>98449.773818786518</v>
      </c>
    </row>
    <row r="307" spans="2:9" x14ac:dyDescent="0.25">
      <c r="B307" s="5">
        <f>形核速率!F307</f>
        <v>2.9315177975126541</v>
      </c>
      <c r="C307" s="5">
        <f>形核速率!I307</f>
        <v>62830.884639328746</v>
      </c>
      <c r="D307" s="5">
        <f>形核速率!K307</f>
        <v>108942.08042610688</v>
      </c>
      <c r="E307" s="5">
        <f>形核速率!O307</f>
        <v>85824.013652675392</v>
      </c>
      <c r="F307" s="5">
        <f>形核速率!P307</f>
        <v>95571.530191164537</v>
      </c>
      <c r="G307" s="5">
        <f>形核速率!T307</f>
        <v>84830.976460374412</v>
      </c>
      <c r="H307" s="5">
        <f>形核速率!V307</f>
        <v>106059.76768862436</v>
      </c>
      <c r="I307" s="5">
        <f>形核速率!Z307</f>
        <v>98449.773937233025</v>
      </c>
    </row>
    <row r="308" spans="2:9" x14ac:dyDescent="0.25">
      <c r="B308" s="5">
        <f>形核速率!F308</f>
        <v>2.9315477975126538</v>
      </c>
      <c r="C308" s="5">
        <f>形核速率!I308</f>
        <v>62830.883464391976</v>
      </c>
      <c r="D308" s="5">
        <f>形核速率!K308</f>
        <v>108942.08048761394</v>
      </c>
      <c r="E308" s="5">
        <f>形核速率!O308</f>
        <v>85824.013289334616</v>
      </c>
      <c r="F308" s="5">
        <f>形核速率!P308</f>
        <v>95571.530071280853</v>
      </c>
      <c r="G308" s="5">
        <f>形核速率!T308</f>
        <v>84830.976083518923</v>
      </c>
      <c r="H308" s="5">
        <f>形核速率!V308</f>
        <v>106059.76786499051</v>
      </c>
      <c r="I308" s="5">
        <f>形核速率!Z308</f>
        <v>98449.774312824229</v>
      </c>
    </row>
    <row r="309" spans="2:9" x14ac:dyDescent="0.25">
      <c r="B309" s="5">
        <f>形核速率!F309</f>
        <v>2.931577797512654</v>
      </c>
      <c r="C309" s="5">
        <f>形核速率!I309</f>
        <v>62830.882289455178</v>
      </c>
      <c r="D309" s="5">
        <f>形核速率!K309</f>
        <v>108942.08054912098</v>
      </c>
      <c r="E309" s="5">
        <f>形核速率!O309</f>
        <v>85824.012925993855</v>
      </c>
      <c r="F309" s="5">
        <f>形核速率!P309</f>
        <v>95571.529951397169</v>
      </c>
      <c r="G309" s="5">
        <f>形核速率!T309</f>
        <v>84830.975706663419</v>
      </c>
      <c r="H309" s="5">
        <f>形核速率!V309</f>
        <v>106059.76804135667</v>
      </c>
      <c r="I309" s="5">
        <f>形核速率!Z309</f>
        <v>98449.774688411228</v>
      </c>
    </row>
    <row r="310" spans="2:9" x14ac:dyDescent="0.25">
      <c r="B310" s="5">
        <f>形核速率!F310</f>
        <v>2.9315977975126541</v>
      </c>
      <c r="C310" s="5">
        <f>形核速率!I310</f>
        <v>62830.881319433465</v>
      </c>
      <c r="D310" s="5">
        <f>形核速率!K310</f>
        <v>108942.08060166128</v>
      </c>
      <c r="E310" s="5">
        <f>形核速率!O310</f>
        <v>85824.012625195028</v>
      </c>
      <c r="F310" s="5">
        <f>形核速率!P310</f>
        <v>95571.529852149091</v>
      </c>
      <c r="G310" s="5">
        <f>形核速率!T310</f>
        <v>84830.975394402471</v>
      </c>
      <c r="H310" s="5">
        <f>形核速率!V310</f>
        <v>106059.76818726347</v>
      </c>
      <c r="I310" s="5">
        <f>形核速率!Z310</f>
        <v>98449.774934654692</v>
      </c>
    </row>
    <row r="311" spans="2:9" x14ac:dyDescent="0.25">
      <c r="B311" s="5">
        <f>形核速率!F311</f>
        <v>2.9316977975126539</v>
      </c>
      <c r="C311" s="5">
        <f>形核速率!I311</f>
        <v>62830.879281863119</v>
      </c>
      <c r="D311" s="5">
        <f>形核速率!K311</f>
        <v>108942.0806906128</v>
      </c>
      <c r="E311" s="5">
        <f>形核速率!O311</f>
        <v>85824.012003408061</v>
      </c>
      <c r="F311" s="5">
        <f>形核速率!P311</f>
        <v>95571.529646991519</v>
      </c>
      <c r="G311" s="5">
        <f>形核速率!T311</f>
        <v>84830.974752241425</v>
      </c>
      <c r="H311" s="5">
        <f>形核速率!V311</f>
        <v>106059.76849009993</v>
      </c>
      <c r="I311" s="5">
        <f>形核速率!Z311</f>
        <v>98449.776228283561</v>
      </c>
    </row>
    <row r="312" spans="2:9" x14ac:dyDescent="0.25">
      <c r="B312" s="5">
        <f>形核速率!F312</f>
        <v>2.9319977975126541</v>
      </c>
      <c r="C312" s="5">
        <f>形核速率!I312</f>
        <v>62830.876054232613</v>
      </c>
      <c r="D312" s="5">
        <f>形核速率!K312</f>
        <v>108942.08077923588</v>
      </c>
      <c r="E312" s="5">
        <f>形核速率!O312</f>
        <v>85824.011043008635</v>
      </c>
      <c r="F312" s="5">
        <f>形核速率!P312</f>
        <v>95571.529330109333</v>
      </c>
      <c r="G312" s="5">
        <f>形核速率!T312</f>
        <v>84830.973768609038</v>
      </c>
      <c r="H312" s="5">
        <f>形核速率!V312</f>
        <v>106059.76896090609</v>
      </c>
      <c r="I312" s="5">
        <f>形核速率!Z312</f>
        <v>98449.780172937069</v>
      </c>
    </row>
    <row r="313" spans="2:9" x14ac:dyDescent="0.25">
      <c r="B313" s="5">
        <f>形核速率!F313</f>
        <v>2.9322977975126538</v>
      </c>
      <c r="C313" s="5">
        <f>形核速率!I313</f>
        <v>62830.872826602121</v>
      </c>
      <c r="D313" s="5">
        <f>形核速率!K313</f>
        <v>108942.08086785875</v>
      </c>
      <c r="E313" s="5">
        <f>形核速率!O313</f>
        <v>85824.010082609268</v>
      </c>
      <c r="F313" s="5">
        <f>形核速率!P313</f>
        <v>95571.529013227148</v>
      </c>
      <c r="G313" s="5">
        <f>形核速率!T313</f>
        <v>84830.972784976708</v>
      </c>
      <c r="H313" s="5">
        <f>形核速率!V313</f>
        <v>106059.76943171219</v>
      </c>
      <c r="I313" s="5">
        <f>形核速率!Z313</f>
        <v>98449.784117165487</v>
      </c>
    </row>
    <row r="314" spans="2:9" x14ac:dyDescent="0.25">
      <c r="B314" s="5">
        <f>形核速率!F314</f>
        <v>2.9324977975126538</v>
      </c>
      <c r="C314" s="5">
        <f>形核速率!I314</f>
        <v>62830.870084354639</v>
      </c>
      <c r="D314" s="5">
        <f>形核速率!K314</f>
        <v>108942.08096341939</v>
      </c>
      <c r="E314" s="5">
        <f>形核速率!O314</f>
        <v>85824.009257123224</v>
      </c>
      <c r="F314" s="5">
        <f>形核速率!P314</f>
        <v>95571.528740859387</v>
      </c>
      <c r="G314" s="5">
        <f>形核速率!T314</f>
        <v>84830.971936247195</v>
      </c>
      <c r="H314" s="5">
        <f>形核速率!V314</f>
        <v>106059.76983516831</v>
      </c>
      <c r="I314" s="5">
        <f>形核速率!Z314</f>
        <v>98449.786733305911</v>
      </c>
    </row>
    <row r="315" spans="2:9" x14ac:dyDescent="0.25">
      <c r="B315" s="5">
        <f>形核速率!F315</f>
        <v>2.9334977975126537</v>
      </c>
      <c r="C315" s="5">
        <f>形核速率!I315</f>
        <v>62830.865267147252</v>
      </c>
      <c r="D315" s="5">
        <f>形核速率!K315</f>
        <v>108942.08089177706</v>
      </c>
      <c r="E315" s="5">
        <f>形核速率!O315</f>
        <v>85824.007919477968</v>
      </c>
      <c r="F315" s="5">
        <f>形核速率!P315</f>
        <v>95571.528299505546</v>
      </c>
      <c r="G315" s="5">
        <f>形核速率!T315</f>
        <v>84830.970599188193</v>
      </c>
      <c r="H315" s="5">
        <f>形核速率!V315</f>
        <v>106059.77050311191</v>
      </c>
      <c r="I315" s="5">
        <f>形核速率!Z315</f>
        <v>98449.800008622551</v>
      </c>
    </row>
    <row r="316" spans="2:9" x14ac:dyDescent="0.25">
      <c r="B316" s="5">
        <f>形核速率!F316</f>
        <v>2.9364977975126538</v>
      </c>
      <c r="C316" s="5">
        <f>形核速率!I316</f>
        <v>62830.859938955298</v>
      </c>
      <c r="D316" s="5">
        <f>形核速率!K316</f>
        <v>108942.08011323283</v>
      </c>
      <c r="E316" s="5">
        <f>形核速率!O316</f>
        <v>85824.006768283012</v>
      </c>
      <c r="F316" s="5">
        <f>形核速率!P316</f>
        <v>95571.527919670669</v>
      </c>
      <c r="G316" s="5">
        <f>形核速率!T316</f>
        <v>84830.96956956826</v>
      </c>
      <c r="H316" s="5">
        <f>形核速率!V316</f>
        <v>106059.77112280272</v>
      </c>
      <c r="I316" s="5">
        <f>形核速率!Z316</f>
        <v>98449.840008769344</v>
      </c>
    </row>
    <row r="317" spans="2:9" x14ac:dyDescent="0.25">
      <c r="B317" s="5">
        <f>形核速率!F317</f>
        <v>2.9394977975126539</v>
      </c>
      <c r="C317" s="5">
        <f>形核速率!I317</f>
        <v>62830.85461076584</v>
      </c>
      <c r="D317" s="5">
        <f>形核速率!K317</f>
        <v>108942.07933468737</v>
      </c>
      <c r="E317" s="5">
        <f>形核速率!O317</f>
        <v>85824.005617089279</v>
      </c>
      <c r="F317" s="5">
        <f>形核速率!P317</f>
        <v>95571.527539836185</v>
      </c>
      <c r="G317" s="5">
        <f>形核速率!T317</f>
        <v>84830.968539949725</v>
      </c>
      <c r="H317" s="5">
        <f>形核速率!V317</f>
        <v>106059.771742493</v>
      </c>
      <c r="I317" s="5">
        <f>形核速率!Z317</f>
        <v>98449.879966468012</v>
      </c>
    </row>
    <row r="318" spans="2:9" x14ac:dyDescent="0.25">
      <c r="B318" s="5">
        <f>形核速率!F318</f>
        <v>2.9414977975126537</v>
      </c>
      <c r="C318" s="5">
        <f>形核速率!I318</f>
        <v>62830.849191335677</v>
      </c>
      <c r="D318" s="5">
        <f>形核速率!K318</f>
        <v>108942.07893101178</v>
      </c>
      <c r="E318" s="5">
        <f>形核速率!O318</f>
        <v>85824.004263911251</v>
      </c>
      <c r="F318" s="5">
        <f>形核速率!P318</f>
        <v>95571.527093357305</v>
      </c>
      <c r="G318" s="5">
        <f>形核速率!T318</f>
        <v>84830.967243299077</v>
      </c>
      <c r="H318" s="5">
        <f>形核速率!V318</f>
        <v>106059.77243891334</v>
      </c>
      <c r="I318" s="5">
        <f>形核速率!Z318</f>
        <v>98449.906539946605</v>
      </c>
    </row>
    <row r="319" spans="2:9" x14ac:dyDescent="0.25">
      <c r="B319" s="5">
        <f>形核速率!F319</f>
        <v>2.951497797512654</v>
      </c>
      <c r="C319" s="5">
        <f>形核速率!I319</f>
        <v>62830.8502195576</v>
      </c>
      <c r="D319" s="5">
        <f>形核速率!K319</f>
        <v>108942.07517515063</v>
      </c>
      <c r="E319" s="5">
        <f>形核速率!O319</f>
        <v>85824.006320084416</v>
      </c>
      <c r="F319" s="5">
        <f>形核速率!P319</f>
        <v>95571.527771788285</v>
      </c>
      <c r="G319" s="5">
        <f>形核速率!T319</f>
        <v>84830.969951472362</v>
      </c>
      <c r="H319" s="5">
        <f>形核速率!V319</f>
        <v>106059.77165404125</v>
      </c>
      <c r="I319" s="5">
        <f>形核速率!Z319</f>
        <v>98450.03975007213</v>
      </c>
    </row>
    <row r="320" spans="2:9" x14ac:dyDescent="0.25">
      <c r="B320" s="5">
        <f>形核速率!F320</f>
        <v>2.9814977975126538</v>
      </c>
      <c r="C320" s="5">
        <f>形核速率!I320</f>
        <v>62830.882154499559</v>
      </c>
      <c r="D320" s="5">
        <f>形核速率!K320</f>
        <v>108942.06212539892</v>
      </c>
      <c r="E320" s="5">
        <f>形核速率!O320</f>
        <v>85824.021538001922</v>
      </c>
      <c r="F320" s="5">
        <f>形核速率!P320</f>
        <v>95571.532792914819</v>
      </c>
      <c r="G320" s="5">
        <f>形核速率!T320</f>
        <v>84830.987504256467</v>
      </c>
      <c r="H320" s="5">
        <f>形核速率!V320</f>
        <v>106059.76492249109</v>
      </c>
      <c r="I320" s="5">
        <f>形核速率!Z320</f>
        <v>98450.437231434902</v>
      </c>
    </row>
    <row r="321" spans="2:9" x14ac:dyDescent="0.25">
      <c r="B321" s="5">
        <f>形核速率!F321</f>
        <v>3.011497797512654</v>
      </c>
      <c r="C321" s="5">
        <f>形核速率!I321</f>
        <v>62830.914088658705</v>
      </c>
      <c r="D321" s="5">
        <f>形核速率!K321</f>
        <v>108942.04907583749</v>
      </c>
      <c r="E321" s="5">
        <f>形核速率!O321</f>
        <v>85824.036755607041</v>
      </c>
      <c r="F321" s="5">
        <f>形核速率!P321</f>
        <v>95571.537813937641</v>
      </c>
      <c r="G321" s="5">
        <f>形核速率!T321</f>
        <v>84831.005056692607</v>
      </c>
      <c r="H321" s="5">
        <f>形核速率!V321</f>
        <v>106059.75819108511</v>
      </c>
      <c r="I321" s="5">
        <f>形核速率!Z321</f>
        <v>98450.830595058433</v>
      </c>
    </row>
    <row r="322" spans="2:9" x14ac:dyDescent="0.25">
      <c r="B322" s="5">
        <f>形核速率!F322</f>
        <v>3.031497797512654</v>
      </c>
      <c r="C322" s="5">
        <f>形核速率!I322</f>
        <v>62830.929472793607</v>
      </c>
      <c r="D322" s="5">
        <f>形核速率!K322</f>
        <v>108942.04074100632</v>
      </c>
      <c r="E322" s="5">
        <f>形核速率!O322</f>
        <v>85824.045048333792</v>
      </c>
      <c r="F322" s="5">
        <f>形核速率!P322</f>
        <v>95571.540550108431</v>
      </c>
      <c r="G322" s="5">
        <f>形核速率!T322</f>
        <v>84831.014828408574</v>
      </c>
      <c r="H322" s="5">
        <f>形核速率!V322</f>
        <v>106059.75459940174</v>
      </c>
      <c r="I322" s="5">
        <f>形核速率!Z322</f>
        <v>98451.09046013825</v>
      </c>
    </row>
    <row r="323" spans="2:9" x14ac:dyDescent="0.25">
      <c r="B323" s="5">
        <f>形核速率!F323</f>
        <v>3.0814977975126538</v>
      </c>
      <c r="C323" s="5">
        <f>形核速率!I323</f>
        <v>62830.997499174577</v>
      </c>
      <c r="D323" s="5">
        <f>形核速率!K323</f>
        <v>108942.01807777856</v>
      </c>
      <c r="E323" s="5">
        <f>形核速率!O323</f>
        <v>85824.075053945096</v>
      </c>
      <c r="F323" s="5">
        <f>形核速率!P323</f>
        <v>95571.550450406154</v>
      </c>
      <c r="G323" s="5">
        <f>形核速率!T323</f>
        <v>84831.048919715584</v>
      </c>
      <c r="H323" s="5">
        <f>形核速率!V323</f>
        <v>106059.7411347163</v>
      </c>
      <c r="I323" s="5">
        <f>形核速率!Z323</f>
        <v>98451.733089847286</v>
      </c>
    </row>
    <row r="324" spans="2:9" x14ac:dyDescent="0.25">
      <c r="B324" s="5">
        <f>形核速率!F324</f>
        <v>3.1314977975126541</v>
      </c>
      <c r="C324" s="5">
        <f>形核速率!I324</f>
        <v>62831.065522999954</v>
      </c>
      <c r="D324" s="5">
        <f>形核速率!K324</f>
        <v>108941.99541515729</v>
      </c>
      <c r="E324" s="5">
        <f>形核速率!O324</f>
        <v>85824.105058539484</v>
      </c>
      <c r="F324" s="5">
        <f>形核速率!P324</f>
        <v>95571.560350365922</v>
      </c>
      <c r="G324" s="5">
        <f>形核速率!T324</f>
        <v>84831.083009891285</v>
      </c>
      <c r="H324" s="5">
        <f>形核速率!V324</f>
        <v>106059.72767050189</v>
      </c>
      <c r="I324" s="5">
        <f>形核速率!Z324</f>
        <v>98452.365023681734</v>
      </c>
    </row>
    <row r="325" spans="2:9" x14ac:dyDescent="0.25">
      <c r="B325" s="5">
        <f>形核速率!F325</f>
        <v>3.1814977975126539</v>
      </c>
      <c r="C325" s="5">
        <f>形核速率!I325</f>
        <v>62831.133544269833</v>
      </c>
      <c r="D325" s="5">
        <f>形核速率!K325</f>
        <v>108941.97275314244</v>
      </c>
      <c r="E325" s="5">
        <f>形核速率!O325</f>
        <v>85824.135062116999</v>
      </c>
      <c r="F325" s="5">
        <f>形核速率!P325</f>
        <v>95571.570249987737</v>
      </c>
      <c r="G325" s="5">
        <f>形核速率!T325</f>
        <v>84831.11709893572</v>
      </c>
      <c r="H325" s="5">
        <f>形核速率!V325</f>
        <v>106059.71420675845</v>
      </c>
      <c r="I325" s="5">
        <f>形核速率!Z325</f>
        <v>98452.986606882929</v>
      </c>
    </row>
    <row r="326" spans="2:9" x14ac:dyDescent="0.25">
      <c r="B326" s="5">
        <f>形核速率!F326</f>
        <v>3.2246468285827228</v>
      </c>
      <c r="C326" s="5">
        <f>形核速率!I326</f>
        <v>62831.188885988733</v>
      </c>
      <c r="D326" s="5">
        <f>形核速率!K326</f>
        <v>108941.9534041372</v>
      </c>
      <c r="E326" s="5">
        <f>形核速率!O326</f>
        <v>85824.159900743529</v>
      </c>
      <c r="F326" s="5">
        <f>形核速率!P326</f>
        <v>95571.578445442225</v>
      </c>
      <c r="G326" s="5">
        <f>形核速率!T326</f>
        <v>84831.145419061955</v>
      </c>
      <c r="H326" s="5">
        <f>形核速率!V326</f>
        <v>106059.70309752248</v>
      </c>
      <c r="I326" s="5">
        <f>形核速率!Z326</f>
        <v>98453.514879192851</v>
      </c>
    </row>
    <row r="327" spans="2:9" x14ac:dyDescent="0.25">
      <c r="B327" s="5">
        <f>形核速率!F327</f>
        <v>3.2246468286827228</v>
      </c>
      <c r="C327" s="5">
        <f>形核速率!I327</f>
        <v>62831.196269324966</v>
      </c>
      <c r="D327" s="5">
        <f>形核速率!K327</f>
        <v>108941.95240203121</v>
      </c>
      <c r="E327" s="5">
        <f>形核速率!O327</f>
        <v>85824.162437337087</v>
      </c>
      <c r="F327" s="5">
        <f>形核速率!P327</f>
        <v>95571.579282386025</v>
      </c>
      <c r="G327" s="5">
        <f>形核速率!T327</f>
        <v>84831.14821798708</v>
      </c>
      <c r="H327" s="5">
        <f>形核速率!V327</f>
        <v>106059.70192848609</v>
      </c>
      <c r="I327" s="5">
        <f>形核速率!Z327</f>
        <v>98453.515021217914</v>
      </c>
    </row>
    <row r="328" spans="2:9" x14ac:dyDescent="0.25">
      <c r="B328" s="5">
        <f>形核速率!F328</f>
        <v>3.2246468289827228</v>
      </c>
      <c r="C328" s="5">
        <f>形核速率!I328</f>
        <v>62831.218422153346</v>
      </c>
      <c r="D328" s="5">
        <f>形核速率!K328</f>
        <v>108941.94939554238</v>
      </c>
      <c r="E328" s="5">
        <f>形核速率!O328</f>
        <v>85824.170048000218</v>
      </c>
      <c r="F328" s="5">
        <f>形核速率!P328</f>
        <v>95571.581793508507</v>
      </c>
      <c r="G328" s="5">
        <f>形核速率!T328</f>
        <v>84831.156615680433</v>
      </c>
      <c r="H328" s="5">
        <f>形核速率!V328</f>
        <v>106059.69842094985</v>
      </c>
      <c r="I328" s="5">
        <f>形核速率!Z328</f>
        <v>98453.515447355749</v>
      </c>
    </row>
    <row r="329" spans="2:9" x14ac:dyDescent="0.25">
      <c r="B329" s="5">
        <f>形核速率!F329</f>
        <v>3.2246468293827228</v>
      </c>
      <c r="C329" s="5">
        <f>形核速率!I329</f>
        <v>62831.247959809378</v>
      </c>
      <c r="D329" s="5">
        <f>形核速率!K329</f>
        <v>108941.94538686395</v>
      </c>
      <c r="E329" s="5">
        <f>形核速率!O329</f>
        <v>85824.180195719542</v>
      </c>
      <c r="F329" s="5">
        <f>形核速率!P329</f>
        <v>95571.585141727177</v>
      </c>
      <c r="G329" s="5">
        <f>形核速率!T329</f>
        <v>84831.167812776941</v>
      </c>
      <c r="H329" s="5">
        <f>形核速率!V329</f>
        <v>106059.69374415271</v>
      </c>
      <c r="I329" s="5">
        <f>形核速率!Z329</f>
        <v>98453.516015552421</v>
      </c>
    </row>
    <row r="330" spans="2:9" x14ac:dyDescent="0.25">
      <c r="B330" s="5">
        <f>形核速率!F330</f>
        <v>3.2246468295827229</v>
      </c>
      <c r="C330" s="5">
        <f>形核速率!I330</f>
        <v>62831.262727629546</v>
      </c>
      <c r="D330" s="5">
        <f>形核速率!K330</f>
        <v>108941.94338259018</v>
      </c>
      <c r="E330" s="5">
        <f>形核速率!O330</f>
        <v>85824.185269261172</v>
      </c>
      <c r="F330" s="5">
        <f>形核速率!P330</f>
        <v>95571.586815731469</v>
      </c>
      <c r="G330" s="5">
        <f>形核速率!T330</f>
        <v>84831.173410992313</v>
      </c>
      <c r="H330" s="5">
        <f>形核速率!V330</f>
        <v>106059.69140590768</v>
      </c>
      <c r="I330" s="5">
        <f>形核速率!Z330</f>
        <v>98453.516299628769</v>
      </c>
    </row>
    <row r="331" spans="2:9" x14ac:dyDescent="0.25">
      <c r="B331" s="5">
        <f>形核速率!F331</f>
        <v>3.2246468385827227</v>
      </c>
      <c r="C331" s="5">
        <f>形核速率!I331</f>
        <v>62831.927357592409</v>
      </c>
      <c r="D331" s="5">
        <f>形核速率!K331</f>
        <v>108941.85318764833</v>
      </c>
      <c r="E331" s="5">
        <f>形核速率!O331</f>
        <v>85824.413601784152</v>
      </c>
      <c r="F331" s="5">
        <f>形核速率!P331</f>
        <v>95571.662153490761</v>
      </c>
      <c r="G331" s="5">
        <f>形核速率!T331</f>
        <v>84831.42535376476</v>
      </c>
      <c r="H331" s="5">
        <f>形核速率!V331</f>
        <v>106059.58617348058</v>
      </c>
      <c r="I331" s="5">
        <f>形核速率!Z331</f>
        <v>98453.52908499453</v>
      </c>
    </row>
    <row r="332" spans="2:9" x14ac:dyDescent="0.25">
      <c r="B332" s="5">
        <f>形核速率!F332</f>
        <v>3.2246469285827226</v>
      </c>
      <c r="C332" s="5">
        <f>形核速率!I332</f>
        <v>62838.568956386101</v>
      </c>
      <c r="D332" s="5">
        <f>形核速率!K332</f>
        <v>108940.95176467647</v>
      </c>
      <c r="E332" s="5">
        <f>形核速率!O332</f>
        <v>85826.695309424569</v>
      </c>
      <c r="F332" s="5">
        <f>形核速率!P332</f>
        <v>95572.414989617188</v>
      </c>
      <c r="G332" s="5">
        <f>形核速率!T332</f>
        <v>84833.942984610403</v>
      </c>
      <c r="H332" s="5">
        <f>形核速率!V332</f>
        <v>106058.53460978498</v>
      </c>
      <c r="I332" s="5">
        <f>形核速率!Z332</f>
        <v>98453.656856557995</v>
      </c>
    </row>
    <row r="333" spans="2:9" x14ac:dyDescent="0.25">
      <c r="B333" s="5">
        <f>形核速率!F333</f>
        <v>3.2246478285827229</v>
      </c>
      <c r="C333" s="5">
        <f>形核速率!I333</f>
        <v>62904.50485689527</v>
      </c>
      <c r="D333" s="5">
        <f>形核速率!K333</f>
        <v>108931.99066221103</v>
      </c>
      <c r="E333" s="5">
        <f>形核速率!O333</f>
        <v>85849.347620559856</v>
      </c>
      <c r="F333" s="5">
        <f>形核速率!P333</f>
        <v>95579.888223670918</v>
      </c>
      <c r="G333" s="5">
        <f>形核速率!T333</f>
        <v>84858.936576810855</v>
      </c>
      <c r="H333" s="5">
        <f>形核速率!V333</f>
        <v>106048.09649424217</v>
      </c>
      <c r="I333" s="5">
        <f>形核速率!Z333</f>
        <v>98454.926118642295</v>
      </c>
    </row>
    <row r="334" spans="2:9" x14ac:dyDescent="0.25">
      <c r="B334" s="5">
        <f>形核速率!F334</f>
        <v>3.2246543153946869</v>
      </c>
      <c r="C334" s="5">
        <f>形核速率!I334</f>
        <v>63355.513762194059</v>
      </c>
      <c r="D334" s="5">
        <f>形核速率!K334</f>
        <v>108870.10928306822</v>
      </c>
      <c r="E334" s="5">
        <f>形核速率!O334</f>
        <v>86004.302845466635</v>
      </c>
      <c r="F334" s="5">
        <f>形核速率!P334</f>
        <v>95630.972394600161</v>
      </c>
      <c r="G334" s="5">
        <f>形核速率!T334</f>
        <v>85029.863242176507</v>
      </c>
      <c r="H334" s="5">
        <f>形核速率!V334</f>
        <v>105976.77091515552</v>
      </c>
      <c r="I334" s="5">
        <f>形核速率!Z334</f>
        <v>98463.646433428439</v>
      </c>
    </row>
    <row r="335" spans="2:9" x14ac:dyDescent="0.25">
      <c r="B335" s="5">
        <f>形核速率!F335</f>
        <v>3.2246568285827228</v>
      </c>
      <c r="C335" s="5">
        <f>形核速率!I335</f>
        <v>63355.513413558998</v>
      </c>
      <c r="D335" s="5">
        <f>形核速率!K335</f>
        <v>108870.10930476832</v>
      </c>
      <c r="E335" s="5">
        <f>形核速率!O335</f>
        <v>86004.302736488055</v>
      </c>
      <c r="F335" s="5">
        <f>形核速率!P335</f>
        <v>95630.972358695915</v>
      </c>
      <c r="G335" s="5">
        <f>形核速率!T335</f>
        <v>85029.863128823141</v>
      </c>
      <c r="H335" s="5">
        <f>形核速率!V335</f>
        <v>105976.77096779321</v>
      </c>
      <c r="I335" s="5">
        <f>形核速率!Z335</f>
        <v>98463.646455829861</v>
      </c>
    </row>
    <row r="336" spans="2:9" x14ac:dyDescent="0.25">
      <c r="B336" s="5">
        <f>形核速率!F336</f>
        <v>3.2246668285827229</v>
      </c>
      <c r="C336" s="5">
        <f>形核速率!I336</f>
        <v>63355.512728790251</v>
      </c>
      <c r="D336" s="5">
        <f>形核速率!K336</f>
        <v>108870.10934571362</v>
      </c>
      <c r="E336" s="5">
        <f>形核速率!O336</f>
        <v>86004.302523228544</v>
      </c>
      <c r="F336" s="5">
        <f>形核速率!P336</f>
        <v>95630.972288435136</v>
      </c>
      <c r="G336" s="5">
        <f>形核速率!T336</f>
        <v>85029.862907261238</v>
      </c>
      <c r="H336" s="5">
        <f>形核速率!V336</f>
        <v>105976.77107089511</v>
      </c>
      <c r="I336" s="5">
        <f>形核速率!Z336</f>
        <v>98463.64656064313</v>
      </c>
    </row>
    <row r="337" spans="2:9" x14ac:dyDescent="0.25">
      <c r="B337" s="5">
        <f>形核速率!F337</f>
        <v>3.2246968285827227</v>
      </c>
      <c r="C337" s="5">
        <f>形核速率!I337</f>
        <v>63355.511569864233</v>
      </c>
      <c r="D337" s="5">
        <f>形核速率!K337</f>
        <v>108870.1094106806</v>
      </c>
      <c r="E337" s="5">
        <f>形核速率!O337</f>
        <v>86004.302164340479</v>
      </c>
      <c r="F337" s="5">
        <f>形核速率!P337</f>
        <v>95630.972170195353</v>
      </c>
      <c r="G337" s="5">
        <f>形核速率!T337</f>
        <v>85029.862535071661</v>
      </c>
      <c r="H337" s="5">
        <f>形核速率!V337</f>
        <v>105976.77124464972</v>
      </c>
      <c r="I337" s="5">
        <f>形核速率!Z337</f>
        <v>98463.646895064594</v>
      </c>
    </row>
    <row r="338" spans="2:9" x14ac:dyDescent="0.25">
      <c r="B338" s="5">
        <f>形核速率!F338</f>
        <v>3.2247268285827229</v>
      </c>
      <c r="C338" s="5">
        <f>形核速率!I338</f>
        <v>63355.510410938165</v>
      </c>
      <c r="D338" s="5">
        <f>形核速率!K338</f>
        <v>108870.10947564761</v>
      </c>
      <c r="E338" s="5">
        <f>形核速率!O338</f>
        <v>86004.3018054524</v>
      </c>
      <c r="F338" s="5">
        <f>形核速率!P338</f>
        <v>95630.972051955556</v>
      </c>
      <c r="G338" s="5">
        <f>形核速率!T338</f>
        <v>85029.862162882069</v>
      </c>
      <c r="H338" s="5">
        <f>形核速率!V338</f>
        <v>105976.77141840433</v>
      </c>
      <c r="I338" s="5">
        <f>形核速率!Z338</f>
        <v>98463.647229482594</v>
      </c>
    </row>
    <row r="339" spans="2:9" x14ac:dyDescent="0.25">
      <c r="B339" s="5">
        <f>形核速率!F339</f>
        <v>3.224746828582723</v>
      </c>
      <c r="C339" s="5">
        <f>形核速率!I339</f>
        <v>63355.509455061961</v>
      </c>
      <c r="D339" s="5">
        <f>形核速率!K339</f>
        <v>108870.10953080302</v>
      </c>
      <c r="E339" s="5">
        <f>形核速率!O339</f>
        <v>86004.3015087034</v>
      </c>
      <c r="F339" s="5">
        <f>形核速率!P339</f>
        <v>95630.971954188208</v>
      </c>
      <c r="G339" s="5">
        <f>形核速率!T339</f>
        <v>85029.86185489007</v>
      </c>
      <c r="H339" s="5">
        <f>形核速率!V339</f>
        <v>105976.77156198419</v>
      </c>
      <c r="I339" s="5">
        <f>形核速率!Z339</f>
        <v>98463.647448335891</v>
      </c>
    </row>
    <row r="340" spans="2:9" x14ac:dyDescent="0.25">
      <c r="B340" s="5">
        <f>形核速率!F340</f>
        <v>3.2248468285827228</v>
      </c>
      <c r="C340" s="5">
        <f>形核速率!I340</f>
        <v>63355.507435928594</v>
      </c>
      <c r="D340" s="5">
        <f>形核速率!K340</f>
        <v>108870.10962818438</v>
      </c>
      <c r="E340" s="5">
        <f>形核速率!O340</f>
        <v>86004.300890878061</v>
      </c>
      <c r="F340" s="5">
        <f>形核速率!P340</f>
        <v>95630.971750638564</v>
      </c>
      <c r="G340" s="5">
        <f>形核速率!T340</f>
        <v>85029.861216627047</v>
      </c>
      <c r="H340" s="5">
        <f>形核速率!V340</f>
        <v>105976.77186201132</v>
      </c>
      <c r="I340" s="5">
        <f>形核速率!Z340</f>
        <v>98463.648604185059</v>
      </c>
    </row>
    <row r="341" spans="2:9" x14ac:dyDescent="0.25">
      <c r="B341" s="5">
        <f>形核速率!F341</f>
        <v>3.2251468285827229</v>
      </c>
      <c r="C341" s="5">
        <f>形核速率!I341</f>
        <v>63355.504209969738</v>
      </c>
      <c r="D341" s="5">
        <f>形核速率!K341</f>
        <v>108870.10973733148</v>
      </c>
      <c r="E341" s="5">
        <f>形核速率!O341</f>
        <v>86004.299925655912</v>
      </c>
      <c r="F341" s="5">
        <f>形核速率!P341</f>
        <v>95630.971432635066</v>
      </c>
      <c r="G341" s="5">
        <f>形核速率!T341</f>
        <v>85029.86022679208</v>
      </c>
      <c r="H341" s="5">
        <f>形核速率!V341</f>
        <v>105976.7723334426</v>
      </c>
      <c r="I341" s="5">
        <f>形核速率!Z341</f>
        <v>98463.652134696284</v>
      </c>
    </row>
    <row r="342" spans="2:9" x14ac:dyDescent="0.25">
      <c r="B342" s="5">
        <f>形核速率!F342</f>
        <v>3.2254468285827227</v>
      </c>
      <c r="C342" s="5">
        <f>形核速率!I342</f>
        <v>63355.500984010861</v>
      </c>
      <c r="D342" s="5">
        <f>形核速率!K342</f>
        <v>108870.10984647833</v>
      </c>
      <c r="E342" s="5">
        <f>形核速率!O342</f>
        <v>86004.298960433807</v>
      </c>
      <c r="F342" s="5">
        <f>形核速率!P342</f>
        <v>95630.971114631568</v>
      </c>
      <c r="G342" s="5">
        <f>形核速率!T342</f>
        <v>85029.859236957185</v>
      </c>
      <c r="H342" s="5">
        <f>形核速率!V342</f>
        <v>105976.77280487385</v>
      </c>
      <c r="I342" s="5">
        <f>形核速率!Z342</f>
        <v>98463.655664861042</v>
      </c>
    </row>
    <row r="343" spans="2:9" x14ac:dyDescent="0.25">
      <c r="B343" s="5">
        <f>形核速率!F343</f>
        <v>3.2256468285827227</v>
      </c>
      <c r="C343" s="5">
        <f>形核速率!I343</f>
        <v>63355.498253856167</v>
      </c>
      <c r="D343" s="5">
        <f>形核速率!K343</f>
        <v>108870.10995669704</v>
      </c>
      <c r="E343" s="5">
        <f>形核速率!O343</f>
        <v>86004.298135152159</v>
      </c>
      <c r="F343" s="5">
        <f>形核速率!P343</f>
        <v>95630.970842733062</v>
      </c>
      <c r="G343" s="5">
        <f>形核速率!T343</f>
        <v>85029.858387755536</v>
      </c>
      <c r="H343" s="5">
        <f>形核速率!V343</f>
        <v>105976.77320689382</v>
      </c>
      <c r="I343" s="5">
        <f>形核速率!Z343</f>
        <v>98463.658005177756</v>
      </c>
    </row>
    <row r="344" spans="2:9" x14ac:dyDescent="0.25">
      <c r="B344" s="5">
        <f>形核速率!F344</f>
        <v>3.2266468285827226</v>
      </c>
      <c r="C344" s="5">
        <f>形核速率!I344</f>
        <v>63355.493331755482</v>
      </c>
      <c r="D344" s="5">
        <f>形核速率!K344</f>
        <v>108870.10994365432</v>
      </c>
      <c r="E344" s="5">
        <f>形核速率!O344</f>
        <v>86004.296747023269</v>
      </c>
      <c r="F344" s="5">
        <f>形核速率!P344</f>
        <v>95630.970385398075</v>
      </c>
      <c r="G344" s="5">
        <f>形核速率!T344</f>
        <v>85029.856993164707</v>
      </c>
      <c r="H344" s="5">
        <f>形核速率!V344</f>
        <v>105976.77389556543</v>
      </c>
      <c r="I344" s="5">
        <f>形核速率!Z344</f>
        <v>98463.669899262415</v>
      </c>
    </row>
    <row r="345" spans="2:9" x14ac:dyDescent="0.25">
      <c r="B345" s="5">
        <f>形核速率!F345</f>
        <v>3.2296468285827227</v>
      </c>
      <c r="C345" s="5">
        <f>形核速率!I345</f>
        <v>63355.487519261696</v>
      </c>
      <c r="D345" s="5">
        <f>形核速率!K345</f>
        <v>108870.10932583918</v>
      </c>
      <c r="E345" s="5">
        <f>形核速率!O345</f>
        <v>86004.295391543492</v>
      </c>
      <c r="F345" s="5">
        <f>形核速率!P345</f>
        <v>95630.969938819704</v>
      </c>
      <c r="G345" s="5">
        <f>形核速率!T345</f>
        <v>85029.855734355398</v>
      </c>
      <c r="H345" s="5">
        <f>形核速率!V345</f>
        <v>105976.77460606878</v>
      </c>
      <c r="I345" s="5">
        <f>形核速率!Z345</f>
        <v>98463.705758241675</v>
      </c>
    </row>
    <row r="346" spans="2:9" x14ac:dyDescent="0.25">
      <c r="B346" s="5">
        <f>形核速率!F346</f>
        <v>3.2326468285827228</v>
      </c>
      <c r="C346" s="5">
        <f>形核速率!I346</f>
        <v>63355.481706770792</v>
      </c>
      <c r="D346" s="5">
        <f>形核速率!K346</f>
        <v>108870.10870802257</v>
      </c>
      <c r="E346" s="5">
        <f>形核速率!O346</f>
        <v>86004.294036065126</v>
      </c>
      <c r="F346" s="5">
        <f>形核速率!P346</f>
        <v>95630.969492241798</v>
      </c>
      <c r="G346" s="5">
        <f>形核速率!T346</f>
        <v>85029.854475547676</v>
      </c>
      <c r="H346" s="5">
        <f>形核速率!V346</f>
        <v>105976.77531657153</v>
      </c>
      <c r="I346" s="5">
        <f>形核速率!Z346</f>
        <v>98463.741582605406</v>
      </c>
    </row>
    <row r="347" spans="2:9" x14ac:dyDescent="0.25">
      <c r="B347" s="5">
        <f>形核速率!F347</f>
        <v>3.2346468285827226</v>
      </c>
      <c r="C347" s="5">
        <f>形核速率!I347</f>
        <v>63355.475999189781</v>
      </c>
      <c r="D347" s="5">
        <f>形核速率!K347</f>
        <v>108870.1084145839</v>
      </c>
      <c r="E347" s="5">
        <f>形核速率!O347</f>
        <v>86004.292557510955</v>
      </c>
      <c r="F347" s="5">
        <f>形核速率!P347</f>
        <v>95630.969005115156</v>
      </c>
      <c r="G347" s="5">
        <f>形核速率!T347</f>
        <v>85029.853037687426</v>
      </c>
      <c r="H347" s="5">
        <f>形核速率!V347</f>
        <v>105976.77606767409</v>
      </c>
      <c r="I347" s="5">
        <f>形核速率!Z347</f>
        <v>98463.765405420621</v>
      </c>
    </row>
    <row r="348" spans="2:9" x14ac:dyDescent="0.25">
      <c r="B348" s="5">
        <f>形核速率!F348</f>
        <v>3.2446468285827228</v>
      </c>
      <c r="C348" s="5">
        <f>形核速率!I348</f>
        <v>63355.47506376297</v>
      </c>
      <c r="D348" s="5">
        <f>形核速率!K348</f>
        <v>108870.10516344832</v>
      </c>
      <c r="E348" s="5">
        <f>形核速率!O348</f>
        <v>86004.293823932865</v>
      </c>
      <c r="F348" s="5">
        <f>形核速率!P348</f>
        <v>95630.969422352398</v>
      </c>
      <c r="G348" s="5">
        <f>形核速率!T348</f>
        <v>85029.854865351328</v>
      </c>
      <c r="H348" s="5">
        <f>形核速率!V348</f>
        <v>105976.77564446608</v>
      </c>
      <c r="I348" s="5">
        <f>形核速率!Z348</f>
        <v>98463.884905737446</v>
      </c>
    </row>
    <row r="349" spans="2:9" x14ac:dyDescent="0.25">
      <c r="B349" s="5">
        <f>形核速率!F349</f>
        <v>3.2746468285827226</v>
      </c>
      <c r="C349" s="5">
        <f>形核速率!I349</f>
        <v>63355.500571492827</v>
      </c>
      <c r="D349" s="5">
        <f>形核速率!K349</f>
        <v>108870.09358019033</v>
      </c>
      <c r="E349" s="5">
        <f>形核速率!O349</f>
        <v>86004.306505571003</v>
      </c>
      <c r="F349" s="5">
        <f>形核速率!P349</f>
        <v>95630.973600463461</v>
      </c>
      <c r="G349" s="5">
        <f>形核速率!T349</f>
        <v>85029.869597697121</v>
      </c>
      <c r="H349" s="5">
        <f>形核速率!V349</f>
        <v>105976.77008841626</v>
      </c>
      <c r="I349" s="5">
        <f>形核速率!Z349</f>
        <v>98464.241760636578</v>
      </c>
    </row>
    <row r="350" spans="2:9" x14ac:dyDescent="0.25">
      <c r="B350" s="5">
        <f>形核速率!F350</f>
        <v>3.3046468285827229</v>
      </c>
      <c r="C350" s="5">
        <f>形核速率!I350</f>
        <v>63355.526078621508</v>
      </c>
      <c r="D350" s="5">
        <f>形核速率!K350</f>
        <v>108870.08199708092</v>
      </c>
      <c r="E350" s="5">
        <f>形核速率!O350</f>
        <v>86004.319186969064</v>
      </c>
      <c r="F350" s="5">
        <f>形核速率!P350</f>
        <v>95630.977778495013</v>
      </c>
      <c r="G350" s="5">
        <f>形核速率!T350</f>
        <v>85029.884329775552</v>
      </c>
      <c r="H350" s="5">
        <f>形核速率!V350</f>
        <v>105976.76453247684</v>
      </c>
      <c r="I350" s="5">
        <f>形核速率!Z350</f>
        <v>98464.595248056299</v>
      </c>
    </row>
    <row r="351" spans="2:9" x14ac:dyDescent="0.25">
      <c r="B351" s="5">
        <f>形核速率!F351</f>
        <v>3.3246468285827229</v>
      </c>
      <c r="C351" s="5">
        <f>形核速率!I351</f>
        <v>63355.537287944666</v>
      </c>
      <c r="D351" s="5">
        <f>形核速率!K351</f>
        <v>108870.07464961596</v>
      </c>
      <c r="E351" s="5">
        <f>形核速率!O351</f>
        <v>86004.325823123203</v>
      </c>
      <c r="F351" s="5">
        <f>形核速率!P351</f>
        <v>95630.979964851664</v>
      </c>
      <c r="G351" s="5">
        <f>形核速率!T351</f>
        <v>85029.892257922984</v>
      </c>
      <c r="H351" s="5">
        <f>形核速率!V351</f>
        <v>105976.76170589171</v>
      </c>
      <c r="I351" s="5">
        <f>形核速率!Z351</f>
        <v>98464.828937054641</v>
      </c>
    </row>
    <row r="352" spans="2:9" x14ac:dyDescent="0.25">
      <c r="B352" s="5">
        <f>形核速率!F352</f>
        <v>3.3746468285827227</v>
      </c>
      <c r="C352" s="5">
        <f>形核速率!I352</f>
        <v>63355.59432797839</v>
      </c>
      <c r="D352" s="5">
        <f>形核速率!K352</f>
        <v>108870.05440587808</v>
      </c>
      <c r="E352" s="5">
        <f>形核速率!O352</f>
        <v>86004.351516235329</v>
      </c>
      <c r="F352" s="5">
        <f>形核速率!P352</f>
        <v>95630.988429739344</v>
      </c>
      <c r="G352" s="5">
        <f>形核速率!T352</f>
        <v>85029.921557073132</v>
      </c>
      <c r="H352" s="5">
        <f>形核速率!V352</f>
        <v>105976.75024665764</v>
      </c>
      <c r="I352" s="5">
        <f>形核速率!Z352</f>
        <v>98465.40749603459</v>
      </c>
    </row>
    <row r="353" spans="2:9" x14ac:dyDescent="0.25">
      <c r="B353" s="5">
        <f>形核速率!F353</f>
        <v>3.424646828582723</v>
      </c>
      <c r="C353" s="5">
        <f>形核速率!I353</f>
        <v>63355.65136600424</v>
      </c>
      <c r="D353" s="5">
        <f>形核速率!K353</f>
        <v>108870.03416262499</v>
      </c>
      <c r="E353" s="5">
        <f>形核速率!O353</f>
        <v>86004.37720854787</v>
      </c>
      <c r="F353" s="5">
        <f>形核速率!P353</f>
        <v>95630.996894361815</v>
      </c>
      <c r="G353" s="5">
        <f>形核速率!T353</f>
        <v>85029.950855333926</v>
      </c>
      <c r="H353" s="5">
        <f>形核速率!V353</f>
        <v>105976.73878779267</v>
      </c>
      <c r="I353" s="5">
        <f>形核速率!Z353</f>
        <v>98465.977255953709</v>
      </c>
    </row>
    <row r="354" spans="2:9" x14ac:dyDescent="0.25">
      <c r="B354" s="5">
        <f>形核速率!F354</f>
        <v>3.4746468285827228</v>
      </c>
      <c r="C354" s="5">
        <f>形核速率!I354</f>
        <v>63355.708402022283</v>
      </c>
      <c r="D354" s="5">
        <f>形核速率!K354</f>
        <v>108870.01391985665</v>
      </c>
      <c r="E354" s="5">
        <f>形核速率!O354</f>
        <v>86004.402900060886</v>
      </c>
      <c r="F354" s="5">
        <f>形核速率!P354</f>
        <v>95631.005358719078</v>
      </c>
      <c r="G354" s="5">
        <f>形核速率!T354</f>
        <v>85029.980152705422</v>
      </c>
      <c r="H354" s="5">
        <f>形核速率!V354</f>
        <v>105976.72732929671</v>
      </c>
      <c r="I354" s="5">
        <f>形核速率!Z354</f>
        <v>98466.538476676375</v>
      </c>
    </row>
    <row r="355" spans="2:9" x14ac:dyDescent="0.25">
      <c r="B355" s="5">
        <f>形核速率!F355</f>
        <v>3.5177958596527916</v>
      </c>
      <c r="C355" s="5">
        <f>形核速率!I355</f>
        <v>63355.754326527967</v>
      </c>
      <c r="D355" s="5">
        <f>形核速率!K355</f>
        <v>108869.99666406316</v>
      </c>
      <c r="E355" s="5">
        <f>形核速率!O355</f>
        <v>86004.424037071396</v>
      </c>
      <c r="F355" s="5">
        <f>形核速率!P355</f>
        <v>95631.012322543058</v>
      </c>
      <c r="G355" s="5">
        <f>形核速率!T355</f>
        <v>85030.004358725826</v>
      </c>
      <c r="H355" s="5">
        <f>形核速率!V355</f>
        <v>105976.71793993608</v>
      </c>
      <c r="I355" s="5">
        <f>形核速率!Z355</f>
        <v>98467.016052710504</v>
      </c>
    </row>
    <row r="356" spans="2:9" x14ac:dyDescent="0.25">
      <c r="B356" s="5">
        <f>形核速率!F356</f>
        <v>3.5177958597527916</v>
      </c>
      <c r="C356" s="5">
        <f>形核速率!I356</f>
        <v>63355.760968798248</v>
      </c>
      <c r="D356" s="5">
        <f>形核速率!K356</f>
        <v>108869.99574511929</v>
      </c>
      <c r="E356" s="5">
        <f>形核速率!O356</f>
        <v>86004.426319368315</v>
      </c>
      <c r="F356" s="5">
        <f>形核速率!P356</f>
        <v>95631.013074471179</v>
      </c>
      <c r="G356" s="5">
        <f>形核速率!T356</f>
        <v>85030.006875722815</v>
      </c>
      <c r="H356" s="5">
        <f>形核速率!V356</f>
        <v>105976.71689040466</v>
      </c>
      <c r="I356" s="5">
        <f>形核速率!Z356</f>
        <v>98467.016181203871</v>
      </c>
    </row>
    <row r="357" spans="2:9" x14ac:dyDescent="0.25">
      <c r="B357" s="5">
        <f>形核速率!F357</f>
        <v>3.5177958600527917</v>
      </c>
      <c r="C357" s="5">
        <f>形核速率!I357</f>
        <v>63355.780898386613</v>
      </c>
      <c r="D357" s="5">
        <f>形核速率!K357</f>
        <v>108869.99298811083</v>
      </c>
      <c r="E357" s="5">
        <f>形核速率!O357</f>
        <v>86004.433167128838</v>
      </c>
      <c r="F357" s="5">
        <f>形核速率!P357</f>
        <v>95631.015330541995</v>
      </c>
      <c r="G357" s="5">
        <f>形核速率!T357</f>
        <v>85030.014427618211</v>
      </c>
      <c r="H357" s="5">
        <f>形核速率!V357</f>
        <v>105976.71374139041</v>
      </c>
      <c r="I357" s="5">
        <f>形核速率!Z357</f>
        <v>98467.01656674601</v>
      </c>
    </row>
    <row r="358" spans="2:9" x14ac:dyDescent="0.25">
      <c r="B358" s="5">
        <f>形核速率!F358</f>
        <v>3.5177958604527917</v>
      </c>
      <c r="C358" s="5">
        <f>形核速率!I358</f>
        <v>63355.807471736283</v>
      </c>
      <c r="D358" s="5">
        <f>形核速率!K358</f>
        <v>108869.98931206923</v>
      </c>
      <c r="E358" s="5">
        <f>形核速率!O358</f>
        <v>86004.442297649803</v>
      </c>
      <c r="F358" s="5">
        <f>形核速率!P358</f>
        <v>95631.018338693422</v>
      </c>
      <c r="G358" s="5">
        <f>形核速率!T358</f>
        <v>85030.02449698998</v>
      </c>
      <c r="H358" s="5">
        <f>形核速率!V358</f>
        <v>105976.70954262043</v>
      </c>
      <c r="I358" s="5">
        <f>形核速率!Z358</f>
        <v>98467.017080815349</v>
      </c>
    </row>
    <row r="359" spans="2:9" x14ac:dyDescent="0.25">
      <c r="B359" s="5">
        <f>形核速率!F359</f>
        <v>3.5177958606527917</v>
      </c>
      <c r="C359" s="5">
        <f>形核速率!I359</f>
        <v>63355.820757432281</v>
      </c>
      <c r="D359" s="5">
        <f>形核速率!K359</f>
        <v>108869.98747411431</v>
      </c>
      <c r="E359" s="5">
        <f>形核速率!O359</f>
        <v>86004.446862601631</v>
      </c>
      <c r="F359" s="5">
        <f>形核速率!P359</f>
        <v>95631.01984266736</v>
      </c>
      <c r="G359" s="5">
        <f>形核速率!T359</f>
        <v>85030.029531353226</v>
      </c>
      <c r="H359" s="5">
        <f>形核速率!V359</f>
        <v>105976.70744338413</v>
      </c>
      <c r="I359" s="5">
        <f>形核速率!Z359</f>
        <v>98467.017337828482</v>
      </c>
    </row>
    <row r="360" spans="2:9" x14ac:dyDescent="0.25">
      <c r="B360" s="5">
        <f>形核速率!F360</f>
        <v>3.5177958696527916</v>
      </c>
      <c r="C360" s="5">
        <f>形核速率!I360</f>
        <v>63356.418697434034</v>
      </c>
      <c r="D360" s="5">
        <f>形核速率!K360</f>
        <v>108869.90476256408</v>
      </c>
      <c r="E360" s="5">
        <f>形核速率!O360</f>
        <v>86004.652310596546</v>
      </c>
      <c r="F360" s="5">
        <f>形核速率!P360</f>
        <v>95631.087529726457</v>
      </c>
      <c r="G360" s="5">
        <f>形核速率!T360</f>
        <v>85030.256103045831</v>
      </c>
      <c r="H360" s="5">
        <f>形核速率!V360</f>
        <v>105976.61296543878</v>
      </c>
      <c r="I360" s="5">
        <f>形核速率!Z360</f>
        <v>98467.028905450556</v>
      </c>
    </row>
    <row r="361" spans="2:9" x14ac:dyDescent="0.25">
      <c r="B361" s="5">
        <f>形核速率!F361</f>
        <v>3.5177959596527915</v>
      </c>
      <c r="C361" s="5">
        <f>形核速率!I361</f>
        <v>63362.394244160743</v>
      </c>
      <c r="D361" s="5">
        <f>形核速率!K361</f>
        <v>108869.07809229002</v>
      </c>
      <c r="E361" s="5">
        <f>形核速率!O361</f>
        <v>86006.70546477368</v>
      </c>
      <c r="F361" s="5">
        <f>形核速率!P361</f>
        <v>95631.763957277406</v>
      </c>
      <c r="G361" s="5">
        <f>形核速率!T361</f>
        <v>85032.520347586236</v>
      </c>
      <c r="H361" s="5">
        <f>形核速率!V361</f>
        <v>105975.66880761147</v>
      </c>
      <c r="I361" s="5">
        <f>形核速率!Z361</f>
        <v>98467.144514123676</v>
      </c>
    </row>
    <row r="362" spans="2:9" x14ac:dyDescent="0.25">
      <c r="B362" s="5">
        <f>形核速率!F362</f>
        <v>3.5177968596527918</v>
      </c>
      <c r="C362" s="5">
        <f>形核速率!I362</f>
        <v>63421.753598361174</v>
      </c>
      <c r="D362" s="5">
        <f>形核速率!K362</f>
        <v>108860.85650414457</v>
      </c>
      <c r="E362" s="5">
        <f>形核速率!O362</f>
        <v>86027.101144295462</v>
      </c>
      <c r="F362" s="5">
        <f>形核速率!P362</f>
        <v>95638.482854890826</v>
      </c>
      <c r="G362" s="5">
        <f>形核速率!T362</f>
        <v>85055.012211956433</v>
      </c>
      <c r="H362" s="5">
        <f>形核速率!V362</f>
        <v>105966.29098500562</v>
      </c>
      <c r="I362" s="5">
        <f>形核速率!Z362</f>
        <v>98468.293588795859</v>
      </c>
    </row>
    <row r="363" spans="2:9" x14ac:dyDescent="0.25">
      <c r="B363" s="5">
        <f>形核速率!F363</f>
        <v>3.5178033464647558</v>
      </c>
      <c r="C363" s="5">
        <f>形核速率!I363</f>
        <v>63829.492142008072</v>
      </c>
      <c r="D363" s="5">
        <f>形核速率!K363</f>
        <v>108803.90630441956</v>
      </c>
      <c r="E363" s="5">
        <f>形核速率!O363</f>
        <v>86167.212694757472</v>
      </c>
      <c r="F363" s="5">
        <f>形核速率!P363</f>
        <v>95684.609177704522</v>
      </c>
      <c r="G363" s="5">
        <f>形核速率!T363</f>
        <v>85209.487292172242</v>
      </c>
      <c r="H363" s="5">
        <f>形核速率!V363</f>
        <v>105901.93129264613</v>
      </c>
      <c r="I363" s="5">
        <f>形核速率!Z363</f>
        <v>98476.21877633351</v>
      </c>
    </row>
    <row r="364" spans="2:9" x14ac:dyDescent="0.25">
      <c r="B364" s="5">
        <f>形核速率!F364</f>
        <v>3.5178058596527917</v>
      </c>
      <c r="C364" s="5">
        <f>形核速率!I364</f>
        <v>63829.49179892712</v>
      </c>
      <c r="D364" s="5">
        <f>形核速率!K364</f>
        <v>108803.90632671771</v>
      </c>
      <c r="E364" s="5">
        <f>形核速率!O364</f>
        <v>86167.21258746447</v>
      </c>
      <c r="F364" s="5">
        <f>形核速率!P364</f>
        <v>95684.609142402653</v>
      </c>
      <c r="G364" s="5">
        <f>形核速率!T364</f>
        <v>85209.487180616183</v>
      </c>
      <c r="H364" s="5">
        <f>形核速率!V364</f>
        <v>105901.93134436035</v>
      </c>
      <c r="I364" s="5">
        <f>形核速率!Z364</f>
        <v>98476.218795968001</v>
      </c>
    </row>
    <row r="365" spans="2:9" x14ac:dyDescent="0.25">
      <c r="B365" s="5">
        <f>形核速率!F365</f>
        <v>3.5178158596527918</v>
      </c>
      <c r="C365" s="5">
        <f>形核速率!I365</f>
        <v>63829.49112424854</v>
      </c>
      <c r="D365" s="5">
        <f>形核速率!K365</f>
        <v>108803.90636905207</v>
      </c>
      <c r="E365" s="5">
        <f>形核速率!O365</f>
        <v>86167.212377185657</v>
      </c>
      <c r="F365" s="5">
        <f>形核速率!P365</f>
        <v>95684.609073216081</v>
      </c>
      <c r="G365" s="5">
        <f>形核速率!T365</f>
        <v>85209.486962216615</v>
      </c>
      <c r="H365" s="5">
        <f>形核速率!V365</f>
        <v>105901.931445799</v>
      </c>
      <c r="I365" s="5">
        <f>形核速率!Z365</f>
        <v>98476.218889580123</v>
      </c>
    </row>
    <row r="366" spans="2:9" x14ac:dyDescent="0.25">
      <c r="B366" s="5">
        <f>形核速率!F366</f>
        <v>3.5178458596527915</v>
      </c>
      <c r="C366" s="5">
        <f>形核速率!I366</f>
        <v>63829.489980284838</v>
      </c>
      <c r="D366" s="5">
        <f>形核速率!K366</f>
        <v>108803.90643692415</v>
      </c>
      <c r="E366" s="5">
        <f>形核速率!O366</f>
        <v>86167.212022490043</v>
      </c>
      <c r="F366" s="5">
        <f>形核速率!P366</f>
        <v>95684.608956513068</v>
      </c>
      <c r="G366" s="5">
        <f>形核速率!T366</f>
        <v>85209.486594429225</v>
      </c>
      <c r="H366" s="5">
        <f>形核速率!V366</f>
        <v>105901.93161712769</v>
      </c>
      <c r="I366" s="5">
        <f>形核速率!Z366</f>
        <v>98476.21919015437</v>
      </c>
    </row>
    <row r="367" spans="2:9" x14ac:dyDescent="0.25">
      <c r="B367" s="5">
        <f>形核速率!F367</f>
        <v>3.5178758596527917</v>
      </c>
      <c r="C367" s="5">
        <f>形核速率!I367</f>
        <v>63829.488836321114</v>
      </c>
      <c r="D367" s="5">
        <f>形核速率!K367</f>
        <v>108803.90650479621</v>
      </c>
      <c r="E367" s="5">
        <f>形核速率!O367</f>
        <v>86167.211667794429</v>
      </c>
      <c r="F367" s="5">
        <f>形核速率!P367</f>
        <v>95684.608839810055</v>
      </c>
      <c r="G367" s="5">
        <f>形核速率!T367</f>
        <v>85209.486226641835</v>
      </c>
      <c r="H367" s="5">
        <f>形核速率!V367</f>
        <v>105901.93178845635</v>
      </c>
      <c r="I367" s="5">
        <f>形核速率!Z367</f>
        <v>98476.219490725765</v>
      </c>
    </row>
    <row r="368" spans="2:9" x14ac:dyDescent="0.25">
      <c r="B368" s="5">
        <f>形核速率!F368</f>
        <v>3.5178958596527918</v>
      </c>
      <c r="C368" s="5">
        <f>形核速率!I368</f>
        <v>63829.487893552941</v>
      </c>
      <c r="D368" s="5">
        <f>形核速率!K368</f>
        <v>108803.90656214669</v>
      </c>
      <c r="E368" s="5">
        <f>形核速率!O368</f>
        <v>86167.211374812527</v>
      </c>
      <c r="F368" s="5">
        <f>形核速率!P368</f>
        <v>95684.608743412275</v>
      </c>
      <c r="G368" s="5">
        <f>形核速率!T368</f>
        <v>85209.485922625317</v>
      </c>
      <c r="H368" s="5">
        <f>形核速率!V368</f>
        <v>105901.93192989418</v>
      </c>
      <c r="I368" s="5">
        <f>形核速率!Z368</f>
        <v>98476.219687064935</v>
      </c>
    </row>
    <row r="369" spans="2:9" x14ac:dyDescent="0.25">
      <c r="B369" s="5">
        <f>形核速率!F369</f>
        <v>3.5179958596527916</v>
      </c>
      <c r="C369" s="5">
        <f>形核速率!I369</f>
        <v>63829.485892768236</v>
      </c>
      <c r="D369" s="5">
        <f>形核速率!K369</f>
        <v>108803.90666661201</v>
      </c>
      <c r="E369" s="5">
        <f>形核速率!O369</f>
        <v>86167.210761180555</v>
      </c>
      <c r="F369" s="5">
        <f>形核速率!P369</f>
        <v>95684.608541513226</v>
      </c>
      <c r="G369" s="5">
        <f>形核速率!T369</f>
        <v>85209.485288564567</v>
      </c>
      <c r="H369" s="5">
        <f>形核速率!V369</f>
        <v>105901.93222711456</v>
      </c>
      <c r="I369" s="5">
        <f>形核速率!Z369</f>
        <v>98476.220729594774</v>
      </c>
    </row>
    <row r="370" spans="2:9" x14ac:dyDescent="0.25">
      <c r="B370" s="5">
        <f>形核速率!F370</f>
        <v>3.5182958596527918</v>
      </c>
      <c r="C370" s="5">
        <f>形核速率!I370</f>
        <v>63829.482673446735</v>
      </c>
      <c r="D370" s="5">
        <f>形核速率!K370</f>
        <v>108803.90679301917</v>
      </c>
      <c r="E370" s="5">
        <f>形核速率!O370</f>
        <v>86167.209793518792</v>
      </c>
      <c r="F370" s="5">
        <f>形核速率!P370</f>
        <v>95684.608223130243</v>
      </c>
      <c r="G370" s="5">
        <f>形核速率!T370</f>
        <v>85209.484295256858</v>
      </c>
      <c r="H370" s="5">
        <f>形核速率!V370</f>
        <v>105901.93269823278</v>
      </c>
      <c r="I370" s="5">
        <f>形核速率!Z370</f>
        <v>98476.223919415235</v>
      </c>
    </row>
    <row r="371" spans="2:9" x14ac:dyDescent="0.25">
      <c r="B371" s="5">
        <f>形核速率!F371</f>
        <v>3.5185958596527915</v>
      </c>
      <c r="C371" s="5">
        <f>形核速率!I371</f>
        <v>63829.479454125183</v>
      </c>
      <c r="D371" s="5">
        <f>形核速率!K371</f>
        <v>108803.90691942612</v>
      </c>
      <c r="E371" s="5">
        <f>形核速率!O371</f>
        <v>86167.208825857073</v>
      </c>
      <c r="F371" s="5">
        <f>形核速率!P371</f>
        <v>95684.607904747259</v>
      </c>
      <c r="G371" s="5">
        <f>形核速率!T371</f>
        <v>85209.483301949178</v>
      </c>
      <c r="H371" s="5">
        <f>形核速率!V371</f>
        <v>105901.93316935093</v>
      </c>
      <c r="I371" s="5">
        <f>形核速率!Z371</f>
        <v>98476.227108948224</v>
      </c>
    </row>
    <row r="372" spans="2:9" x14ac:dyDescent="0.25">
      <c r="B372" s="5">
        <f>形核速率!F372</f>
        <v>3.5187958596527915</v>
      </c>
      <c r="C372" s="5">
        <f>形核速率!I372</f>
        <v>63829.476738303238</v>
      </c>
      <c r="D372" s="5">
        <f>形核速率!K372</f>
        <v>108803.90704196859</v>
      </c>
      <c r="E372" s="5">
        <f>形核速率!O372</f>
        <v>86167.208002023108</v>
      </c>
      <c r="F372" s="5">
        <f>形核速率!P372</f>
        <v>95684.60763368693</v>
      </c>
      <c r="G372" s="5">
        <f>形核速率!T372</f>
        <v>85209.482453723365</v>
      </c>
      <c r="H372" s="5">
        <f>形核速率!V372</f>
        <v>105901.93356950293</v>
      </c>
      <c r="I372" s="5">
        <f>形核速率!Z372</f>
        <v>98476.229222367867</v>
      </c>
    </row>
    <row r="373" spans="2:9" x14ac:dyDescent="0.25">
      <c r="B373" s="5">
        <f>形核速率!F373</f>
        <v>3.5197958596527914</v>
      </c>
      <c r="C373" s="5">
        <f>形核速率!I373</f>
        <v>63829.471738633671</v>
      </c>
      <c r="D373" s="5">
        <f>形核速率!K373</f>
        <v>108803.90707823893</v>
      </c>
      <c r="E373" s="5">
        <f>形核速率!O373</f>
        <v>86167.206574830328</v>
      </c>
      <c r="F373" s="5">
        <f>形核速率!P373</f>
        <v>95684.607164107656</v>
      </c>
      <c r="G373" s="5">
        <f>形核速率!T373</f>
        <v>85209.481014442208</v>
      </c>
      <c r="H373" s="5">
        <f>形核速率!V373</f>
        <v>105901.93427382704</v>
      </c>
      <c r="I373" s="5">
        <f>形核速率!Z373</f>
        <v>98476.239979980543</v>
      </c>
    </row>
    <row r="374" spans="2:9" x14ac:dyDescent="0.25">
      <c r="B374" s="5">
        <f>形核速率!F374</f>
        <v>3.5227958596527915</v>
      </c>
      <c r="C374" s="5">
        <f>形核速率!I374</f>
        <v>63829.465540351848</v>
      </c>
      <c r="D374" s="5">
        <f>形核速率!K374</f>
        <v>108803.9065957399</v>
      </c>
      <c r="E374" s="5">
        <f>形核速率!O374</f>
        <v>86167.205054662394</v>
      </c>
      <c r="F374" s="5">
        <f>形核速率!P374</f>
        <v>95684.606663937404</v>
      </c>
      <c r="G374" s="5">
        <f>形核速率!T374</f>
        <v>85209.479570714015</v>
      </c>
      <c r="H374" s="5">
        <f>形核速率!V374</f>
        <v>105901.93505692514</v>
      </c>
      <c r="I374" s="5">
        <f>形核速率!Z374</f>
        <v>98476.272431032514</v>
      </c>
    </row>
    <row r="375" spans="2:9" x14ac:dyDescent="0.25">
      <c r="B375" s="5">
        <f>形核速率!F375</f>
        <v>3.5257958596527916</v>
      </c>
      <c r="C375" s="5">
        <f>形核速率!I375</f>
        <v>63829.45934207306</v>
      </c>
      <c r="D375" s="5">
        <f>形核速率!K375</f>
        <v>108803.90611323935</v>
      </c>
      <c r="E375" s="5">
        <f>形核速率!O375</f>
        <v>86167.203534495915</v>
      </c>
      <c r="F375" s="5">
        <f>形核速率!P375</f>
        <v>95684.606163767632</v>
      </c>
      <c r="G375" s="5">
        <f>形核速率!T375</f>
        <v>85209.478126987509</v>
      </c>
      <c r="H375" s="5">
        <f>形核速率!V375</f>
        <v>105901.93584002263</v>
      </c>
      <c r="I375" s="5">
        <f>形核速率!Z375</f>
        <v>98476.304853351801</v>
      </c>
    </row>
    <row r="376" spans="2:9" x14ac:dyDescent="0.25">
      <c r="B376" s="5">
        <f>形核速率!F376</f>
        <v>3.5277958596527914</v>
      </c>
      <c r="C376" s="5">
        <f>形核速率!I376</f>
        <v>63829.453408631431</v>
      </c>
      <c r="D376" s="5">
        <f>形核速率!K376</f>
        <v>108803.90591259484</v>
      </c>
      <c r="E376" s="5">
        <f>形核速率!O376</f>
        <v>86167.201955870871</v>
      </c>
      <c r="F376" s="5">
        <f>形核速率!P376</f>
        <v>95684.605644363619</v>
      </c>
      <c r="G376" s="5">
        <f>形核速率!T376</f>
        <v>85209.476576255169</v>
      </c>
      <c r="H376" s="5">
        <f>形核速率!V376</f>
        <v>105901.93663427446</v>
      </c>
      <c r="I376" s="5">
        <f>形核速率!Z376</f>
        <v>98476.326411897026</v>
      </c>
    </row>
    <row r="377" spans="2:9" x14ac:dyDescent="0.25">
      <c r="B377" s="5">
        <f>形核速率!F377</f>
        <v>3.5377958596527916</v>
      </c>
      <c r="C377" s="5">
        <f>形核速率!I377</f>
        <v>63829.450871995032</v>
      </c>
      <c r="D377" s="5">
        <f>形核速率!K377</f>
        <v>108803.90308651442</v>
      </c>
      <c r="E377" s="5">
        <f>形核速率!O377</f>
        <v>86167.202575520758</v>
      </c>
      <c r="F377" s="5">
        <f>形核速率!P377</f>
        <v>95684.605848242703</v>
      </c>
      <c r="G377" s="5">
        <f>形核速率!T377</f>
        <v>85209.477682809753</v>
      </c>
      <c r="H377" s="5">
        <f>形核速率!V377</f>
        <v>105901.93650584493</v>
      </c>
      <c r="I377" s="5">
        <f>形核速率!Z377</f>
        <v>98476.434622305795</v>
      </c>
    </row>
    <row r="378" spans="2:9" x14ac:dyDescent="0.25">
      <c r="B378" s="5">
        <f>形核速率!F378</f>
        <v>3.5677958596527914</v>
      </c>
      <c r="C378" s="5">
        <f>形核速率!I378</f>
        <v>63829.47109210385</v>
      </c>
      <c r="D378" s="5">
        <f>形核速率!K378</f>
        <v>108803.89273848236</v>
      </c>
      <c r="E378" s="5">
        <f>形核速率!O378</f>
        <v>86167.21316668301</v>
      </c>
      <c r="F378" s="5">
        <f>形核速率!P378</f>
        <v>95684.609332978886</v>
      </c>
      <c r="G378" s="5">
        <f>形核速率!T378</f>
        <v>85209.490091073792</v>
      </c>
      <c r="H378" s="5">
        <f>形核速率!V378</f>
        <v>105901.93191518517</v>
      </c>
      <c r="I378" s="5">
        <f>形核速率!Z378</f>
        <v>98476.757984657816</v>
      </c>
    </row>
    <row r="379" spans="2:9" x14ac:dyDescent="0.25">
      <c r="B379" s="5">
        <f>形核速率!F379</f>
        <v>3.5977958596527917</v>
      </c>
      <c r="C379" s="5">
        <f>形核速率!I379</f>
        <v>63829.491311745667</v>
      </c>
      <c r="D379" s="5">
        <f>形核速率!K379</f>
        <v>108803.88239056745</v>
      </c>
      <c r="E379" s="5">
        <f>形核速率!O379</f>
        <v>86167.223757658663</v>
      </c>
      <c r="F379" s="5">
        <f>形核速率!P379</f>
        <v>95684.612817653353</v>
      </c>
      <c r="G379" s="5">
        <f>形核速率!T379</f>
        <v>85209.502499130045</v>
      </c>
      <c r="H379" s="5">
        <f>形核速率!V379</f>
        <v>105901.92732461088</v>
      </c>
      <c r="I379" s="5">
        <f>形核速率!Z379</f>
        <v>98477.078545164622</v>
      </c>
    </row>
    <row r="380" spans="2:9" x14ac:dyDescent="0.25">
      <c r="B380" s="5">
        <f>形核速率!F380</f>
        <v>3.6177958596527917</v>
      </c>
      <c r="C380" s="5">
        <f>形核速率!I380</f>
        <v>63829.499095222629</v>
      </c>
      <c r="D380" s="5">
        <f>形核速率!K380</f>
        <v>108803.87587471899</v>
      </c>
      <c r="E380" s="5">
        <f>形核速率!O380</f>
        <v>86167.229030965624</v>
      </c>
      <c r="F380" s="5">
        <f>形核速率!P380</f>
        <v>95684.614552692467</v>
      </c>
      <c r="G380" s="5">
        <f>形核速率!T380</f>
        <v>85209.508910869321</v>
      </c>
      <c r="H380" s="5">
        <f>形核速率!V380</f>
        <v>105901.9251249971</v>
      </c>
      <c r="I380" s="5">
        <f>形核速率!Z380</f>
        <v>98477.290591457451</v>
      </c>
    </row>
    <row r="381" spans="2:9" x14ac:dyDescent="0.25">
      <c r="B381" s="5">
        <f>形核速率!F381</f>
        <v>3.6677958596527915</v>
      </c>
      <c r="C381" s="5">
        <f>形核速率!I381</f>
        <v>63829.547074827664</v>
      </c>
      <c r="D381" s="5">
        <f>形核速率!K381</f>
        <v>108803.85766904609</v>
      </c>
      <c r="E381" s="5">
        <f>形核速率!O381</f>
        <v>86167.251163149995</v>
      </c>
      <c r="F381" s="5">
        <f>形核速率!P381</f>
        <v>95684.62183468866</v>
      </c>
      <c r="G381" s="5">
        <f>形核速率!T381</f>
        <v>85209.534254341212</v>
      </c>
      <c r="H381" s="5">
        <f>形核速率!V381</f>
        <v>105901.9153162217</v>
      </c>
      <c r="I381" s="5">
        <f>形核速率!Z381</f>
        <v>98477.816079914817</v>
      </c>
    </row>
    <row r="382" spans="2:9" x14ac:dyDescent="0.25">
      <c r="B382" s="5">
        <f>形核速率!F382</f>
        <v>3.7177958596527918</v>
      </c>
      <c r="C382" s="5">
        <f>形核速率!I382</f>
        <v>63829.595052833465</v>
      </c>
      <c r="D382" s="5">
        <f>形核速率!K382</f>
        <v>108803.8394637654</v>
      </c>
      <c r="E382" s="5">
        <f>形核速率!O382</f>
        <v>86167.273294697006</v>
      </c>
      <c r="F382" s="5">
        <f>形核速率!P382</f>
        <v>95684.629116473836</v>
      </c>
      <c r="G382" s="5">
        <f>形核速率!T382</f>
        <v>85209.559597104293</v>
      </c>
      <c r="H382" s="5">
        <f>形核速率!V382</f>
        <v>105901.90550773958</v>
      </c>
      <c r="I382" s="5">
        <f>形核速率!Z382</f>
        <v>98478.334210829518</v>
      </c>
    </row>
    <row r="383" spans="2:9" x14ac:dyDescent="0.25">
      <c r="B383" s="5">
        <f>形核速率!F383</f>
        <v>3.7677958596527916</v>
      </c>
      <c r="C383" s="5">
        <f>形核速率!I383</f>
        <v>63829.643029240069</v>
      </c>
      <c r="D383" s="5">
        <f>形核速率!K383</f>
        <v>108803.82125887681</v>
      </c>
      <c r="E383" s="5">
        <f>形核速率!O383</f>
        <v>86167.295425606688</v>
      </c>
      <c r="F383" s="5">
        <f>形核速率!P383</f>
        <v>95684.636398048009</v>
      </c>
      <c r="G383" s="5">
        <f>形核速率!T383</f>
        <v>85209.584939158609</v>
      </c>
      <c r="H383" s="5">
        <f>形核速率!V383</f>
        <v>105901.89569955067</v>
      </c>
      <c r="I383" s="5">
        <f>形核速率!Z383</f>
        <v>98478.845184462902</v>
      </c>
    </row>
    <row r="384" spans="2:9" x14ac:dyDescent="0.25">
      <c r="B384" s="5">
        <f>形核速率!F384</f>
        <v>3.8109448907228605</v>
      </c>
      <c r="C384" s="5">
        <f>形核速率!I384</f>
        <v>63829.681192126627</v>
      </c>
      <c r="D384" s="5">
        <f>形核速率!K384</f>
        <v>108803.80576630587</v>
      </c>
      <c r="E384" s="5">
        <f>形核速率!O384</f>
        <v>86167.313507490049</v>
      </c>
      <c r="F384" s="5">
        <f>形核速率!P384</f>
        <v>95684.642347399145</v>
      </c>
      <c r="G384" s="5">
        <f>形核速率!T384</f>
        <v>85209.60575066907</v>
      </c>
      <c r="H384" s="5">
        <f>形核速率!V384</f>
        <v>105901.88772487994</v>
      </c>
      <c r="I384" s="5">
        <f>形核速率!Z384</f>
        <v>98479.280466663055</v>
      </c>
    </row>
    <row r="385" spans="2:9" x14ac:dyDescent="0.25">
      <c r="B385" s="5">
        <f>形核速率!F385</f>
        <v>3.8109448908228605</v>
      </c>
      <c r="C385" s="5">
        <f>形核速率!I385</f>
        <v>63829.687218664309</v>
      </c>
      <c r="D385" s="5">
        <f>形核速率!K385</f>
        <v>108803.80491835429</v>
      </c>
      <c r="E385" s="5">
        <f>形核速率!O385</f>
        <v>86167.315578614856</v>
      </c>
      <c r="F385" s="5">
        <f>形核速率!P385</f>
        <v>95684.643028846302</v>
      </c>
      <c r="G385" s="5">
        <f>形核速率!T385</f>
        <v>85209.608033674318</v>
      </c>
      <c r="H385" s="5">
        <f>形核速率!V385</f>
        <v>105901.88677433964</v>
      </c>
      <c r="I385" s="5">
        <f>形核速率!Z385</f>
        <v>98479.280583855871</v>
      </c>
    </row>
    <row r="386" spans="2:9" x14ac:dyDescent="0.25">
      <c r="B386" s="5">
        <f>形核速率!F386</f>
        <v>3.8109448911228605</v>
      </c>
      <c r="C386" s="5">
        <f>形核速率!I386</f>
        <v>63829.70530101523</v>
      </c>
      <c r="D386" s="5">
        <f>形核速率!K386</f>
        <v>108803.80237431775</v>
      </c>
      <c r="E386" s="5">
        <f>形核速率!O386</f>
        <v>86167.321792847011</v>
      </c>
      <c r="F386" s="5">
        <f>形核速率!P386</f>
        <v>95684.645073469859</v>
      </c>
      <c r="G386" s="5">
        <f>形核速率!T386</f>
        <v>85209.614883581788</v>
      </c>
      <c r="H386" s="5">
        <f>形核速率!V386</f>
        <v>105901.88392230538</v>
      </c>
      <c r="I386" s="5">
        <f>形核速率!Z386</f>
        <v>98479.280935495801</v>
      </c>
    </row>
    <row r="387" spans="2:9" x14ac:dyDescent="0.25">
      <c r="B387" s="5">
        <f>形核速率!F387</f>
        <v>3.8109448915228605</v>
      </c>
      <c r="C387" s="5">
        <f>形核速率!I387</f>
        <v>63829.729411390254</v>
      </c>
      <c r="D387" s="5">
        <f>形核速率!K387</f>
        <v>108803.79898223569</v>
      </c>
      <c r="E387" s="5">
        <f>形核速率!O387</f>
        <v>86167.33007866687</v>
      </c>
      <c r="F387" s="5">
        <f>形核速率!P387</f>
        <v>95684.647799692699</v>
      </c>
      <c r="G387" s="5">
        <f>形核速率!T387</f>
        <v>85209.624016973539</v>
      </c>
      <c r="H387" s="5">
        <f>形核速率!V387</f>
        <v>105901.8801195073</v>
      </c>
      <c r="I387" s="5">
        <f>形核速率!Z387</f>
        <v>98479.281404362322</v>
      </c>
    </row>
    <row r="388" spans="2:9" x14ac:dyDescent="0.25">
      <c r="B388" s="5">
        <f>形核速率!F388</f>
        <v>3.8109448917228606</v>
      </c>
      <c r="C388" s="5">
        <f>形核速率!I388</f>
        <v>63829.741465623491</v>
      </c>
      <c r="D388" s="5">
        <f>形核速率!K388</f>
        <v>108803.79728626097</v>
      </c>
      <c r="E388" s="5">
        <f>形核速率!O388</f>
        <v>86167.334221276076</v>
      </c>
      <c r="F388" s="5">
        <f>形核速率!P388</f>
        <v>95684.6491627051</v>
      </c>
      <c r="G388" s="5">
        <f>形核速率!T388</f>
        <v>85209.628583355385</v>
      </c>
      <c r="H388" s="5">
        <f>形核速率!V388</f>
        <v>105901.87821825287</v>
      </c>
      <c r="I388" s="5">
        <f>形核速率!Z388</f>
        <v>98479.281638774453</v>
      </c>
    </row>
    <row r="389" spans="2:9" x14ac:dyDescent="0.25">
      <c r="B389" s="5">
        <f>形核速率!F389</f>
        <v>3.8109449007228604</v>
      </c>
      <c r="C389" s="5">
        <f>形核速率!I389</f>
        <v>63830.283993786405</v>
      </c>
      <c r="D389" s="5">
        <f>形核速率!K389</f>
        <v>108803.72096305212</v>
      </c>
      <c r="E389" s="5">
        <f>形核速率!O389</f>
        <v>86167.520665291668</v>
      </c>
      <c r="F389" s="5">
        <f>形核速率!P389</f>
        <v>95684.710506967924</v>
      </c>
      <c r="G389" s="5">
        <f>形核速率!T389</f>
        <v>85209.834097510058</v>
      </c>
      <c r="H389" s="5">
        <f>形核速率!V389</f>
        <v>105901.79264885014</v>
      </c>
      <c r="I389" s="5">
        <f>形核速率!Z389</f>
        <v>98479.292189423344</v>
      </c>
    </row>
    <row r="390" spans="2:9" x14ac:dyDescent="0.25">
      <c r="B390" s="5">
        <f>形核速率!F390</f>
        <v>3.8109449907228603</v>
      </c>
      <c r="C390" s="5">
        <f>形核速率!I390</f>
        <v>63835.706069547537</v>
      </c>
      <c r="D390" s="5">
        <f>形核速率!K390</f>
        <v>108802.95811179018</v>
      </c>
      <c r="E390" s="5">
        <f>形核速率!O390</f>
        <v>86169.384002348655</v>
      </c>
      <c r="F390" s="5">
        <f>形核速率!P390</f>
        <v>95685.323581520395</v>
      </c>
      <c r="G390" s="5">
        <f>形核速率!T390</f>
        <v>85211.888014144046</v>
      </c>
      <c r="H390" s="5">
        <f>形核速率!V390</f>
        <v>105900.9374707251</v>
      </c>
      <c r="I390" s="5">
        <f>形核速率!Z390</f>
        <v>98479.397639531264</v>
      </c>
    </row>
    <row r="391" spans="2:9" x14ac:dyDescent="0.25">
      <c r="B391" s="5">
        <f>形核速率!F391</f>
        <v>3.8109458907228606</v>
      </c>
      <c r="C391" s="5">
        <f>形核速率!I391</f>
        <v>63889.594960437447</v>
      </c>
      <c r="D391" s="5">
        <f>形核速率!K391</f>
        <v>108795.36835649679</v>
      </c>
      <c r="E391" s="5">
        <f>形核速率!O391</f>
        <v>86187.903598449819</v>
      </c>
      <c r="F391" s="5">
        <f>形核速率!P391</f>
        <v>95691.416385927092</v>
      </c>
      <c r="G391" s="5">
        <f>形核速率!T391</f>
        <v>85232.301143653138</v>
      </c>
      <c r="H391" s="5">
        <f>形核速率!V391</f>
        <v>105892.43895444756</v>
      </c>
      <c r="I391" s="5">
        <f>形核速率!Z391</f>
        <v>98480.446236716962</v>
      </c>
    </row>
    <row r="392" spans="2:9" x14ac:dyDescent="0.25">
      <c r="B392" s="5">
        <f>形核速率!F392</f>
        <v>3.8109523775348246</v>
      </c>
      <c r="C392" s="5">
        <f>形核速率!I392</f>
        <v>64261.086821231715</v>
      </c>
      <c r="D392" s="5">
        <f>形核速率!K392</f>
        <v>108742.6539719663</v>
      </c>
      <c r="E392" s="5">
        <f>形核速率!O392</f>
        <v>86315.586796835487</v>
      </c>
      <c r="F392" s="5">
        <f>形核速率!P392</f>
        <v>95733.398122206403</v>
      </c>
      <c r="G392" s="5">
        <f>形核速率!T392</f>
        <v>85373.008668944443</v>
      </c>
      <c r="H392" s="5">
        <f>形核速率!V392</f>
        <v>105833.89791126263</v>
      </c>
      <c r="I392" s="5">
        <f>形核速率!Z392</f>
        <v>98487.70227587824</v>
      </c>
    </row>
    <row r="393" spans="2:9" x14ac:dyDescent="0.25">
      <c r="B393" s="5">
        <f>形核速率!F393</f>
        <v>3.8109548907228605</v>
      </c>
      <c r="C393" s="5">
        <f>形核速率!I393</f>
        <v>64261.086483235682</v>
      </c>
      <c r="D393" s="5">
        <f>形核速率!K393</f>
        <v>108742.65399477159</v>
      </c>
      <c r="E393" s="5">
        <f>形核速率!O393</f>
        <v>86315.586691082746</v>
      </c>
      <c r="F393" s="5">
        <f>形核速率!P393</f>
        <v>95733.398087453417</v>
      </c>
      <c r="G393" s="5">
        <f>形核速率!T393</f>
        <v>85373.008559030379</v>
      </c>
      <c r="H393" s="5">
        <f>形核速率!V393</f>
        <v>105833.89796213698</v>
      </c>
      <c r="I393" s="5">
        <f>形核速率!Z393</f>
        <v>98487.70229320573</v>
      </c>
    </row>
    <row r="394" spans="2:9" x14ac:dyDescent="0.25">
      <c r="B394" s="5">
        <f>形核速率!F394</f>
        <v>3.8109648907228606</v>
      </c>
      <c r="C394" s="5">
        <f>形核速率!I394</f>
        <v>64261.085817866748</v>
      </c>
      <c r="D394" s="5">
        <f>形核速率!K394</f>
        <v>108742.65403828511</v>
      </c>
      <c r="E394" s="5">
        <f>形核速率!O394</f>
        <v>86315.586483554842</v>
      </c>
      <c r="F394" s="5">
        <f>形核速率!P394</f>
        <v>95733.398019254571</v>
      </c>
      <c r="G394" s="5">
        <f>形核速率!T394</f>
        <v>85373.008343550115</v>
      </c>
      <c r="H394" s="5">
        <f>形核速率!V394</f>
        <v>105833.89806205072</v>
      </c>
      <c r="I394" s="5">
        <f>形核速率!Z394</f>
        <v>98487.702377463997</v>
      </c>
    </row>
    <row r="395" spans="2:9" x14ac:dyDescent="0.25">
      <c r="B395" s="5">
        <f>形核速率!F395</f>
        <v>3.8109948907228604</v>
      </c>
      <c r="C395" s="5">
        <f>形核速率!I395</f>
        <v>64261.084687908653</v>
      </c>
      <c r="D395" s="5">
        <f>形核速率!K395</f>
        <v>108742.6541086253</v>
      </c>
      <c r="E395" s="5">
        <f>形核速率!O395</f>
        <v>86315.586132806537</v>
      </c>
      <c r="F395" s="5">
        <f>形核速率!P395</f>
        <v>95733.397903989942</v>
      </c>
      <c r="G395" s="5">
        <f>形核速率!T395</f>
        <v>85373.007979913789</v>
      </c>
      <c r="H395" s="5">
        <f>形核速率!V395</f>
        <v>105833.89823112045</v>
      </c>
      <c r="I395" s="5">
        <f>形核速率!Z395</f>
        <v>98487.702649754807</v>
      </c>
    </row>
    <row r="396" spans="2:9" x14ac:dyDescent="0.25">
      <c r="B396" s="5">
        <f>形核速率!F396</f>
        <v>3.8110248907228605</v>
      </c>
      <c r="C396" s="5">
        <f>形核速率!I396</f>
        <v>64261.083557950536</v>
      </c>
      <c r="D396" s="5">
        <f>形核速率!K396</f>
        <v>108742.6541789655</v>
      </c>
      <c r="E396" s="5">
        <f>形核速率!O396</f>
        <v>86315.585782058217</v>
      </c>
      <c r="F396" s="5">
        <f>形核速率!P396</f>
        <v>95733.397788725313</v>
      </c>
      <c r="G396" s="5">
        <f>形核速率!T396</f>
        <v>85373.007616277464</v>
      </c>
      <c r="H396" s="5">
        <f>形核速率!V396</f>
        <v>105833.8984001902</v>
      </c>
      <c r="I396" s="5">
        <f>形核速率!Z396</f>
        <v>98487.702922043216</v>
      </c>
    </row>
    <row r="397" spans="2:9" x14ac:dyDescent="0.25">
      <c r="B397" s="5">
        <f>形核速率!F397</f>
        <v>3.8110448907228607</v>
      </c>
      <c r="C397" s="5">
        <f>形核速率!I397</f>
        <v>64261.082627369135</v>
      </c>
      <c r="D397" s="5">
        <f>形核速率!K397</f>
        <v>108742.65423818027</v>
      </c>
      <c r="E397" s="5">
        <f>形核速率!O397</f>
        <v>86315.585492589031</v>
      </c>
      <c r="F397" s="5">
        <f>形核速率!P397</f>
        <v>95733.397693598527</v>
      </c>
      <c r="G397" s="5">
        <f>形核速率!T397</f>
        <v>85373.007315971234</v>
      </c>
      <c r="H397" s="5">
        <f>形核速率!V397</f>
        <v>105833.8985396481</v>
      </c>
      <c r="I397" s="5">
        <f>形核速率!Z397</f>
        <v>98487.703099572798</v>
      </c>
    </row>
    <row r="398" spans="2:9" x14ac:dyDescent="0.25">
      <c r="B398" s="5">
        <f>形核速率!F398</f>
        <v>3.8111448907228604</v>
      </c>
      <c r="C398" s="5">
        <f>形核速率!I398</f>
        <v>64261.080644595982</v>
      </c>
      <c r="D398" s="5">
        <f>形核速率!K398</f>
        <v>108742.65434867069</v>
      </c>
      <c r="E398" s="5">
        <f>形核速率!O398</f>
        <v>86315.584883247982</v>
      </c>
      <c r="F398" s="5">
        <f>形核速率!P398</f>
        <v>95733.397493353885</v>
      </c>
      <c r="G398" s="5">
        <f>形核速率!T398</f>
        <v>85373.006686259949</v>
      </c>
      <c r="H398" s="5">
        <f>形核速率!V398</f>
        <v>105833.89883410801</v>
      </c>
      <c r="I398" s="5">
        <f>形核速率!Z398</f>
        <v>98487.704047372827</v>
      </c>
    </row>
    <row r="399" spans="2:9" x14ac:dyDescent="0.25">
      <c r="B399" s="5">
        <f>形核速率!F399</f>
        <v>3.8114448907228606</v>
      </c>
      <c r="C399" s="5">
        <f>形核速率!I399</f>
        <v>64261.077435279702</v>
      </c>
      <c r="D399" s="5">
        <f>形核速率!K399</f>
        <v>108742.65448977213</v>
      </c>
      <c r="E399" s="5">
        <f>形核速率!O399</f>
        <v>86315.583914843941</v>
      </c>
      <c r="F399" s="5">
        <f>形核速率!P399</f>
        <v>95733.397175112201</v>
      </c>
      <c r="G399" s="5">
        <f>形核速率!T399</f>
        <v>85373.005691432409</v>
      </c>
      <c r="H399" s="5">
        <f>形核速率!V399</f>
        <v>105833.89930426827</v>
      </c>
      <c r="I399" s="5">
        <f>形核速率!Z399</f>
        <v>98487.706952331617</v>
      </c>
    </row>
    <row r="400" spans="2:9" x14ac:dyDescent="0.25">
      <c r="B400" s="5">
        <f>形核速率!F400</f>
        <v>3.8117448907228604</v>
      </c>
      <c r="C400" s="5">
        <f>形核速率!I400</f>
        <v>64261.074225963341</v>
      </c>
      <c r="D400" s="5">
        <f>形核速率!K400</f>
        <v>108742.6546308734</v>
      </c>
      <c r="E400" s="5">
        <f>形核速率!O400</f>
        <v>86315.582946439928</v>
      </c>
      <c r="F400" s="5">
        <f>形核速率!P400</f>
        <v>95733.396856870517</v>
      </c>
      <c r="G400" s="5">
        <f>形核速率!T400</f>
        <v>85373.004696604898</v>
      </c>
      <c r="H400" s="5">
        <f>形核速率!V400</f>
        <v>105833.8997744285</v>
      </c>
      <c r="I400" s="5">
        <f>形核速率!Z400</f>
        <v>98487.709857048307</v>
      </c>
    </row>
    <row r="401" spans="2:9" x14ac:dyDescent="0.25">
      <c r="B401" s="5">
        <f>形核速率!F401</f>
        <v>3.8119448907228604</v>
      </c>
      <c r="C401" s="5">
        <f>形核速率!I401</f>
        <v>64261.071525823078</v>
      </c>
      <c r="D401" s="5">
        <f>形核速率!K401</f>
        <v>108742.65476390407</v>
      </c>
      <c r="E401" s="5">
        <f>形核速率!O401</f>
        <v>86315.582124897701</v>
      </c>
      <c r="F401" s="5">
        <f>形核速率!P401</f>
        <v>95733.396586891278</v>
      </c>
      <c r="G401" s="5">
        <f>形核速率!T401</f>
        <v>85373.003850347566</v>
      </c>
      <c r="H401" s="5">
        <f>形核速率!V401</f>
        <v>105833.90017244297</v>
      </c>
      <c r="I401" s="5">
        <f>形核速率!Z401</f>
        <v>98487.71178075939</v>
      </c>
    </row>
    <row r="402" spans="2:9" x14ac:dyDescent="0.25">
      <c r="B402" s="5">
        <f>形核速率!F402</f>
        <v>3.8129448907228602</v>
      </c>
      <c r="C402" s="5">
        <f>形核速率!I402</f>
        <v>64261.066468829507</v>
      </c>
      <c r="D402" s="5">
        <f>形核速率!K402</f>
        <v>108742.65484219194</v>
      </c>
      <c r="E402" s="5">
        <f>形核速率!O402</f>
        <v>86315.580667191578</v>
      </c>
      <c r="F402" s="5">
        <f>形核速率!P402</f>
        <v>95733.396107852721</v>
      </c>
      <c r="G402" s="5">
        <f>形核速率!T402</f>
        <v>85373.002375998403</v>
      </c>
      <c r="H402" s="5">
        <f>形核速率!V402</f>
        <v>105833.9008886558</v>
      </c>
      <c r="I402" s="5">
        <f>形核速率!Z402</f>
        <v>98487.72158796624</v>
      </c>
    </row>
    <row r="403" spans="2:9" x14ac:dyDescent="0.25">
      <c r="B403" s="5">
        <f>形核速率!F403</f>
        <v>3.8159448907228604</v>
      </c>
      <c r="C403" s="5">
        <f>形核速率!I403</f>
        <v>64261.059959342572</v>
      </c>
      <c r="D403" s="5">
        <f>形核速率!K403</f>
        <v>108742.65447505304</v>
      </c>
      <c r="E403" s="5">
        <f>形核速率!O403</f>
        <v>86315.579012428992</v>
      </c>
      <c r="F403" s="5">
        <f>形核速率!P403</f>
        <v>95733.395564056496</v>
      </c>
      <c r="G403" s="5">
        <f>形核速率!T403</f>
        <v>85373.00078099755</v>
      </c>
      <c r="H403" s="5">
        <f>形核速率!V403</f>
        <v>105833.90173057861</v>
      </c>
      <c r="I403" s="5">
        <f>形核速率!Z403</f>
        <v>98487.751188602226</v>
      </c>
    </row>
    <row r="404" spans="2:9" x14ac:dyDescent="0.25">
      <c r="B404" s="5">
        <f>形核速率!F404</f>
        <v>3.8189448907228605</v>
      </c>
      <c r="C404" s="5">
        <f>形核速率!I404</f>
        <v>64261.053449858671</v>
      </c>
      <c r="D404" s="5">
        <f>形核速率!K404</f>
        <v>108742.6541079125</v>
      </c>
      <c r="E404" s="5">
        <f>形核速率!O404</f>
        <v>86315.577357667891</v>
      </c>
      <c r="F404" s="5">
        <f>形核速率!P404</f>
        <v>95733.395020260752</v>
      </c>
      <c r="G404" s="5">
        <f>形核速率!T404</f>
        <v>85372.999185998415</v>
      </c>
      <c r="H404" s="5">
        <f>形核速率!V404</f>
        <v>105833.90257250078</v>
      </c>
      <c r="I404" s="5">
        <f>形核速率!Z404</f>
        <v>98487.780765030926</v>
      </c>
    </row>
    <row r="405" spans="2:9" x14ac:dyDescent="0.25">
      <c r="B405" s="5">
        <f>形核速率!F405</f>
        <v>3.8209448907228603</v>
      </c>
      <c r="C405" s="5">
        <f>形核速率!I405</f>
        <v>64261.047337443881</v>
      </c>
      <c r="D405" s="5">
        <f>形核速率!K405</f>
        <v>108742.65398636318</v>
      </c>
      <c r="E405" s="5">
        <f>形核速率!O405</f>
        <v>86315.575698125074</v>
      </c>
      <c r="F405" s="5">
        <f>形核速率!P405</f>
        <v>95733.394474893605</v>
      </c>
      <c r="G405" s="5">
        <f>形核速率!T405</f>
        <v>85372.997543846534</v>
      </c>
      <c r="H405" s="5">
        <f>形核速率!V405</f>
        <v>105833.9034012292</v>
      </c>
      <c r="I405" s="5">
        <f>形核速率!Z405</f>
        <v>98487.800429278621</v>
      </c>
    </row>
    <row r="406" spans="2:9" x14ac:dyDescent="0.25">
      <c r="B406" s="5">
        <f>形核速率!F406</f>
        <v>3.8309448907228605</v>
      </c>
      <c r="C406" s="5">
        <f>形核速率!I406</f>
        <v>64261.043476724313</v>
      </c>
      <c r="D406" s="5">
        <f>形核速率!K406</f>
        <v>108742.65152279453</v>
      </c>
      <c r="E406" s="5">
        <f>形核速率!O406</f>
        <v>86315.575780461324</v>
      </c>
      <c r="F406" s="5">
        <f>形核速率!P406</f>
        <v>95733.394501951349</v>
      </c>
      <c r="G406" s="5">
        <f>形核速率!T406</f>
        <v>85372.998051287243</v>
      </c>
      <c r="H406" s="5">
        <f>形核速率!V406</f>
        <v>105833.90351657404</v>
      </c>
      <c r="I406" s="5">
        <f>形核速率!Z406</f>
        <v>98487.899191345714</v>
      </c>
    </row>
    <row r="407" spans="2:9" x14ac:dyDescent="0.25">
      <c r="B407" s="5">
        <f>形核速率!F407</f>
        <v>3.8609448907228603</v>
      </c>
      <c r="C407" s="5">
        <f>形核速率!I407</f>
        <v>64261.059284360897</v>
      </c>
      <c r="D407" s="5">
        <f>形核速率!K407</f>
        <v>108742.64222846834</v>
      </c>
      <c r="E407" s="5">
        <f>形核速率!O407</f>
        <v>86315.584623560382</v>
      </c>
      <c r="F407" s="5">
        <f>形核速率!P407</f>
        <v>95733.397408014076</v>
      </c>
      <c r="G407" s="5">
        <f>形核速率!T407</f>
        <v>85373.008516559319</v>
      </c>
      <c r="H407" s="5">
        <f>形核速率!V407</f>
        <v>105833.89973045806</v>
      </c>
      <c r="I407" s="5">
        <f>形核速率!Z407</f>
        <v>98488.194498196375</v>
      </c>
    </row>
    <row r="408" spans="2:9" x14ac:dyDescent="0.25">
      <c r="B408" s="5">
        <f>形核速率!F408</f>
        <v>3.8909448907228605</v>
      </c>
      <c r="C408" s="5">
        <f>形核速率!I408</f>
        <v>64261.075091631639</v>
      </c>
      <c r="D408" s="5">
        <f>形核速率!K408</f>
        <v>108742.63293423511</v>
      </c>
      <c r="E408" s="5">
        <f>形核速率!O408</f>
        <v>86315.593466513179</v>
      </c>
      <c r="F408" s="5">
        <f>形核速率!P408</f>
        <v>95733.40031402852</v>
      </c>
      <c r="G408" s="5">
        <f>形核速率!T408</f>
        <v>85373.01898166856</v>
      </c>
      <c r="H408" s="5">
        <f>形核速率!V408</f>
        <v>105833.89594440887</v>
      </c>
      <c r="I408" s="5">
        <f>形核速率!Z408</f>
        <v>98488.487439708901</v>
      </c>
    </row>
    <row r="409" spans="2:9" x14ac:dyDescent="0.25">
      <c r="B409" s="5">
        <f>形核速率!F409</f>
        <v>3.9109448907228606</v>
      </c>
      <c r="C409" s="5">
        <f>形核速率!I409</f>
        <v>64261.080023692826</v>
      </c>
      <c r="D409" s="5">
        <f>形核速率!K409</f>
        <v>108742.62712774894</v>
      </c>
      <c r="E409" s="5">
        <f>形核速率!O409</f>
        <v>86315.597602357564</v>
      </c>
      <c r="F409" s="5">
        <f>形核速率!P409</f>
        <v>95733.401673169879</v>
      </c>
      <c r="G409" s="5">
        <f>形核速率!T409</f>
        <v>85373.024127948913</v>
      </c>
      <c r="H409" s="5">
        <f>形核速率!V409</f>
        <v>105833.89426614715</v>
      </c>
      <c r="I409" s="5">
        <f>形核速率!Z409</f>
        <v>98488.681312120156</v>
      </c>
    </row>
    <row r="410" spans="2:9" x14ac:dyDescent="0.25">
      <c r="B410" s="5">
        <f>形核速率!F410</f>
        <v>3.9609448907228604</v>
      </c>
      <c r="C410" s="5">
        <f>形核速率!I410</f>
        <v>64261.120423754583</v>
      </c>
      <c r="D410" s="5">
        <f>形核速率!K410</f>
        <v>108742.61066077709</v>
      </c>
      <c r="E410" s="5">
        <f>形核速率!O410</f>
        <v>86315.61675144326</v>
      </c>
      <c r="F410" s="5">
        <f>形核速率!P410</f>
        <v>95733.407966035258</v>
      </c>
      <c r="G410" s="5">
        <f>形核速率!T410</f>
        <v>85373.046158573343</v>
      </c>
      <c r="H410" s="5">
        <f>形核速率!V410</f>
        <v>105833.88583576265</v>
      </c>
      <c r="I410" s="5">
        <f>形核速率!Z410</f>
        <v>98489.162167773698</v>
      </c>
    </row>
    <row r="411" spans="2:9" x14ac:dyDescent="0.25">
      <c r="B411" s="5">
        <f>形核速率!F411</f>
        <v>4.0109448907228602</v>
      </c>
      <c r="C411" s="5">
        <f>形核速率!I411</f>
        <v>64261.160822528174</v>
      </c>
      <c r="D411" s="5">
        <f>形核速率!K411</f>
        <v>108742.59419412556</v>
      </c>
      <c r="E411" s="5">
        <f>形核速率!O411</f>
        <v>86315.635900015172</v>
      </c>
      <c r="F411" s="5">
        <f>形核速率!P411</f>
        <v>95733.414258730816</v>
      </c>
      <c r="G411" s="5">
        <f>形核速率!T411</f>
        <v>85373.068188626465</v>
      </c>
      <c r="H411" s="5">
        <f>形核速率!V411</f>
        <v>105833.87740561386</v>
      </c>
      <c r="I411" s="5">
        <f>形核速率!Z411</f>
        <v>98489.636785846218</v>
      </c>
    </row>
    <row r="412" spans="2:9" x14ac:dyDescent="0.25">
      <c r="B412" s="5">
        <f>形核速率!F412</f>
        <v>4.06094489072286</v>
      </c>
      <c r="C412" s="5">
        <f>形核速率!I412</f>
        <v>64261.201220013689</v>
      </c>
      <c r="D412" s="5">
        <f>形核速率!K412</f>
        <v>108742.57772779439</v>
      </c>
      <c r="E412" s="5">
        <f>形核速率!O412</f>
        <v>86315.655048073313</v>
      </c>
      <c r="F412" s="5">
        <f>形核速率!P412</f>
        <v>95733.420551256539</v>
      </c>
      <c r="G412" s="5">
        <f>形核速率!T412</f>
        <v>85373.090218108293</v>
      </c>
      <c r="H412" s="5">
        <f>形核速率!V412</f>
        <v>105833.86897570078</v>
      </c>
      <c r="I412" s="5">
        <f>形核速率!Z412</f>
        <v>98490.105323775424</v>
      </c>
    </row>
    <row r="413" spans="2:9" x14ac:dyDescent="0.25">
      <c r="B413" s="5">
        <f>形核速率!F413</f>
        <v>4.1040939217929298</v>
      </c>
      <c r="C413" s="5">
        <f>形核速率!I413</f>
        <v>64261.232893915578</v>
      </c>
      <c r="D413" s="5">
        <f>形核速率!K413</f>
        <v>108742.56373944279</v>
      </c>
      <c r="E413" s="5">
        <f>形核速率!O413</f>
        <v>86315.670571753144</v>
      </c>
      <c r="F413" s="5">
        <f>形核速率!P413</f>
        <v>95733.425652721155</v>
      </c>
      <c r="G413" s="5">
        <f>形核速率!T413</f>
        <v>85373.108187992446</v>
      </c>
      <c r="H413" s="5">
        <f>形核速率!V413</f>
        <v>105833.86218188875</v>
      </c>
      <c r="I413" s="5">
        <f>形核速率!Z413</f>
        <v>98490.504820203118</v>
      </c>
    </row>
    <row r="414" spans="2:9" x14ac:dyDescent="0.25">
      <c r="B414" s="5">
        <f>形核速率!F414</f>
        <v>4.1040939218929298</v>
      </c>
      <c r="C414" s="5">
        <f>形核速率!I414</f>
        <v>64261.238401485563</v>
      </c>
      <c r="D414" s="5">
        <f>形核速率!K414</f>
        <v>108742.562952761</v>
      </c>
      <c r="E414" s="5">
        <f>形核速率!O414</f>
        <v>86315.672464965915</v>
      </c>
      <c r="F414" s="5">
        <f>形核速率!P414</f>
        <v>95733.42627487758</v>
      </c>
      <c r="G414" s="5">
        <f>形核速率!T414</f>
        <v>85373.1102739575</v>
      </c>
      <c r="H414" s="5">
        <f>形核速率!V414</f>
        <v>105833.86131456007</v>
      </c>
      <c r="I414" s="5">
        <f>形核速率!Z414</f>
        <v>98490.50492782591</v>
      </c>
    </row>
    <row r="415" spans="2:9" x14ac:dyDescent="0.25">
      <c r="B415" s="5">
        <f>形核速率!F415</f>
        <v>4.1040939221929298</v>
      </c>
      <c r="C415" s="5">
        <f>形核速率!I415</f>
        <v>64261.254926896247</v>
      </c>
      <c r="D415" s="5">
        <f>形核速率!K415</f>
        <v>108742.56059252992</v>
      </c>
      <c r="E415" s="5">
        <f>形核速率!O415</f>
        <v>86315.678145450685</v>
      </c>
      <c r="F415" s="5">
        <f>形核速率!P415</f>
        <v>95733.428141624987</v>
      </c>
      <c r="G415" s="5">
        <f>形核速率!T415</f>
        <v>85373.116532732398</v>
      </c>
      <c r="H415" s="5">
        <f>形核速率!V415</f>
        <v>105833.85871216698</v>
      </c>
      <c r="I415" s="5">
        <f>形核速率!Z415</f>
        <v>98490.505250755115</v>
      </c>
    </row>
    <row r="416" spans="2:9" x14ac:dyDescent="0.25">
      <c r="B416" s="5">
        <f>形核速率!F416</f>
        <v>4.1040939225929298</v>
      </c>
      <c r="C416" s="5">
        <f>形核速率!I416</f>
        <v>64261.276961356176</v>
      </c>
      <c r="D416" s="5">
        <f>形核速率!K416</f>
        <v>108742.55744551928</v>
      </c>
      <c r="E416" s="5">
        <f>形核速率!O416</f>
        <v>86315.685719609552</v>
      </c>
      <c r="F416" s="5">
        <f>形核速率!P416</f>
        <v>95733.430630680275</v>
      </c>
      <c r="G416" s="5">
        <f>形核速率!T416</f>
        <v>85373.124877949929</v>
      </c>
      <c r="H416" s="5">
        <f>形核速率!V416</f>
        <v>105833.85524222298</v>
      </c>
      <c r="I416" s="5">
        <f>形核速率!Z416</f>
        <v>98490.505681340845</v>
      </c>
    </row>
    <row r="417" spans="2:9" x14ac:dyDescent="0.25">
      <c r="B417" s="5">
        <f>形核速率!F417</f>
        <v>4.1040939227929298</v>
      </c>
      <c r="C417" s="5">
        <f>形核速率!I417</f>
        <v>64261.28797765309</v>
      </c>
      <c r="D417" s="5">
        <f>形核速率!K417</f>
        <v>108742.55587208073</v>
      </c>
      <c r="E417" s="5">
        <f>形核速率!O417</f>
        <v>86315.689506395051</v>
      </c>
      <c r="F417" s="5">
        <f>形核速率!P417</f>
        <v>95733.431875111259</v>
      </c>
      <c r="G417" s="5">
        <f>形核速率!T417</f>
        <v>85373.129050252013</v>
      </c>
      <c r="H417" s="5">
        <f>形核速率!V417</f>
        <v>105833.85350739208</v>
      </c>
      <c r="I417" s="5">
        <f>形核速率!Z417</f>
        <v>98490.505896612915</v>
      </c>
    </row>
    <row r="418" spans="2:9" x14ac:dyDescent="0.25">
      <c r="B418" s="5">
        <f>形核速率!F418</f>
        <v>4.1040939317929297</v>
      </c>
      <c r="C418" s="5">
        <f>形核速率!I418</f>
        <v>64261.783801523372</v>
      </c>
      <c r="D418" s="5">
        <f>形核速率!K418</f>
        <v>108742.48506237195</v>
      </c>
      <c r="E418" s="5">
        <f>形核速率!O418</f>
        <v>86315.859939384594</v>
      </c>
      <c r="F418" s="5">
        <f>形核速率!P418</f>
        <v>95733.487883550028</v>
      </c>
      <c r="G418" s="5">
        <f>形核速率!T418</f>
        <v>85373.316831997698</v>
      </c>
      <c r="H418" s="5">
        <f>形核速率!V418</f>
        <v>105833.77542659255</v>
      </c>
      <c r="I418" s="5">
        <f>形核速率!Z418</f>
        <v>98490.51558601149</v>
      </c>
    </row>
    <row r="419" spans="2:9" x14ac:dyDescent="0.25">
      <c r="B419" s="5">
        <f>形核速率!F419</f>
        <v>4.1040940217929291</v>
      </c>
      <c r="C419" s="5">
        <f>形核速率!I419</f>
        <v>64266.739339231448</v>
      </c>
      <c r="D419" s="5">
        <f>形核速率!K419</f>
        <v>108741.77729423408</v>
      </c>
      <c r="E419" s="5">
        <f>形核速率!O419</f>
        <v>86317.563339675951</v>
      </c>
      <c r="F419" s="5">
        <f>形核速率!P419</f>
        <v>95734.047658171301</v>
      </c>
      <c r="G419" s="5">
        <f>形核速率!T419</f>
        <v>85375.193617264551</v>
      </c>
      <c r="H419" s="5">
        <f>形核速率!V419</f>
        <v>105832.99505233759</v>
      </c>
      <c r="I419" s="5">
        <f>形核速率!Z419</f>
        <v>98490.612432364578</v>
      </c>
    </row>
    <row r="420" spans="2:9" x14ac:dyDescent="0.25">
      <c r="B420" s="5">
        <f>形核速率!F420</f>
        <v>4.1040949217929299</v>
      </c>
      <c r="C420" s="5">
        <f>形核速率!I420</f>
        <v>64316.013025895321</v>
      </c>
      <c r="D420" s="5">
        <f>形核速率!K420</f>
        <v>108734.73324635418</v>
      </c>
      <c r="E420" s="5">
        <f>形核速率!O420</f>
        <v>86334.500802687893</v>
      </c>
      <c r="F420" s="5">
        <f>形核速率!P420</f>
        <v>95739.613256371667</v>
      </c>
      <c r="G420" s="5">
        <f>形核速率!T420</f>
        <v>85393.854574598532</v>
      </c>
      <c r="H420" s="5">
        <f>形核速率!V420</f>
        <v>105825.23640960005</v>
      </c>
      <c r="I420" s="5">
        <f>形核速率!Z420</f>
        <v>98491.575861405945</v>
      </c>
    </row>
    <row r="421" spans="2:9" x14ac:dyDescent="0.25">
      <c r="B421" s="5">
        <f>形核速率!F421</f>
        <v>4.1041014086048939</v>
      </c>
      <c r="C421" s="5">
        <f>形核速率!I421</f>
        <v>64656.740405683398</v>
      </c>
      <c r="D421" s="5">
        <f>形核速率!K421</f>
        <v>108685.69447535223</v>
      </c>
      <c r="E421" s="5">
        <f>形核速率!O421</f>
        <v>86451.639121546556</v>
      </c>
      <c r="F421" s="5">
        <f>形核速率!P421</f>
        <v>95778.083530242569</v>
      </c>
      <c r="G421" s="5">
        <f>形核速率!T421</f>
        <v>85522.886486524032</v>
      </c>
      <c r="H421" s="5">
        <f>形核速率!V421</f>
        <v>105771.6216485312</v>
      </c>
      <c r="I421" s="5">
        <f>形核速率!Z421</f>
        <v>98498.2614820046</v>
      </c>
    </row>
    <row r="422" spans="2:9" x14ac:dyDescent="0.25">
      <c r="B422" s="5">
        <f>形核速率!F422</f>
        <v>4.1041114086048935</v>
      </c>
      <c r="C422" s="5">
        <f>形核速率!I422</f>
        <v>64656.739748943015</v>
      </c>
      <c r="D422" s="5">
        <f>形核速率!K422</f>
        <v>108685.69451987659</v>
      </c>
      <c r="E422" s="5">
        <f>形核速率!O422</f>
        <v>86451.638916568772</v>
      </c>
      <c r="F422" s="5">
        <f>形核速率!P422</f>
        <v>95778.083462956391</v>
      </c>
      <c r="G422" s="5">
        <f>形核速率!T422</f>
        <v>85522.886273750468</v>
      </c>
      <c r="H422" s="5">
        <f>形核速率!V422</f>
        <v>105771.62174703945</v>
      </c>
      <c r="I422" s="5">
        <f>形核速率!Z422</f>
        <v>98498.261558343467</v>
      </c>
    </row>
    <row r="423" spans="2:9" x14ac:dyDescent="0.25">
      <c r="B423" s="5">
        <f>形核速率!F423</f>
        <v>4.1041214086048932</v>
      </c>
      <c r="C423" s="5">
        <f>形核速率!I423</f>
        <v>64656.739092202632</v>
      </c>
      <c r="D423" s="5">
        <f>形核速率!K423</f>
        <v>108685.69456440088</v>
      </c>
      <c r="E423" s="5">
        <f>形核速率!O423</f>
        <v>86451.638711590989</v>
      </c>
      <c r="F423" s="5">
        <f>形核速率!P423</f>
        <v>95778.083395670197</v>
      </c>
      <c r="G423" s="5">
        <f>形核速率!T423</f>
        <v>85522.886060976904</v>
      </c>
      <c r="H423" s="5">
        <f>形核速率!V423</f>
        <v>105771.62184554765</v>
      </c>
      <c r="I423" s="5">
        <f>形核速率!Z423</f>
        <v>98498.261634682101</v>
      </c>
    </row>
    <row r="424" spans="2:9" x14ac:dyDescent="0.25">
      <c r="B424" s="5">
        <f>形核速率!F424</f>
        <v>4.1041514086048938</v>
      </c>
      <c r="C424" s="5">
        <f>形核速率!I424</f>
        <v>64656.737975381482</v>
      </c>
      <c r="D424" s="5">
        <f>形核速率!K424</f>
        <v>108685.69463685933</v>
      </c>
      <c r="E424" s="5">
        <f>形核速率!O424</f>
        <v>86451.638364562372</v>
      </c>
      <c r="F424" s="5">
        <f>形核速率!P424</f>
        <v>95778.083281754269</v>
      </c>
      <c r="G424" s="5">
        <f>形核速率!T424</f>
        <v>85522.885701256833</v>
      </c>
      <c r="H424" s="5">
        <f>形核速率!V424</f>
        <v>105771.62201250842</v>
      </c>
      <c r="I424" s="5">
        <f>形核速率!Z424</f>
        <v>98498.261883010753</v>
      </c>
    </row>
    <row r="425" spans="2:9" x14ac:dyDescent="0.25">
      <c r="B425" s="5">
        <f>形核速率!F425</f>
        <v>4.1041814086048936</v>
      </c>
      <c r="C425" s="5">
        <f>形核速率!I425</f>
        <v>64656.736858560318</v>
      </c>
      <c r="D425" s="5">
        <f>形核速率!K425</f>
        <v>108685.69470931782</v>
      </c>
      <c r="E425" s="5">
        <f>形核速率!O425</f>
        <v>86451.638017533725</v>
      </c>
      <c r="F425" s="5">
        <f>形核速率!P425</f>
        <v>95778.08316783834</v>
      </c>
      <c r="G425" s="5">
        <f>形核速率!T425</f>
        <v>85522.885341536763</v>
      </c>
      <c r="H425" s="5">
        <f>形核速率!V425</f>
        <v>105771.62217946924</v>
      </c>
      <c r="I425" s="5">
        <f>形核速率!Z425</f>
        <v>98498.262131337353</v>
      </c>
    </row>
    <row r="426" spans="2:9" x14ac:dyDescent="0.25">
      <c r="B426" s="5">
        <f>形核速率!F426</f>
        <v>4.1042014086048937</v>
      </c>
      <c r="C426" s="5">
        <f>形核速率!I426</f>
        <v>64656.735939346174</v>
      </c>
      <c r="D426" s="5">
        <f>形核速率!K426</f>
        <v>108685.69477013181</v>
      </c>
      <c r="E426" s="5">
        <f>形核速率!O426</f>
        <v>86451.637731348834</v>
      </c>
      <c r="F426" s="5">
        <f>形核速率!P426</f>
        <v>95778.083073895032</v>
      </c>
      <c r="G426" s="5">
        <f>形核速率!T426</f>
        <v>85522.885044701776</v>
      </c>
      <c r="H426" s="5">
        <f>形核速率!V426</f>
        <v>105771.6223170898</v>
      </c>
      <c r="I426" s="5">
        <f>形核速率!Z426</f>
        <v>98498.262292934232</v>
      </c>
    </row>
    <row r="427" spans="2:9" x14ac:dyDescent="0.25">
      <c r="B427" s="5">
        <f>形核速率!F427</f>
        <v>4.1043014086048935</v>
      </c>
      <c r="C427" s="5">
        <f>形核速率!I427</f>
        <v>64656.733974108101</v>
      </c>
      <c r="D427" s="5">
        <f>形核速率!K427</f>
        <v>108685.6948858001</v>
      </c>
      <c r="E427" s="5">
        <f>形核速率!O427</f>
        <v>86451.637126311907</v>
      </c>
      <c r="F427" s="5">
        <f>形核速率!P427</f>
        <v>95778.082875285079</v>
      </c>
      <c r="G427" s="5">
        <f>形核速率!T427</f>
        <v>85522.884419387337</v>
      </c>
      <c r="H427" s="5">
        <f>形核速率!V427</f>
        <v>105771.62260886018</v>
      </c>
      <c r="I427" s="5">
        <f>形核速率!Z427</f>
        <v>98498.263160445742</v>
      </c>
    </row>
    <row r="428" spans="2:9" x14ac:dyDescent="0.25">
      <c r="B428" s="5">
        <f>形核速率!F428</f>
        <v>4.1046014086048936</v>
      </c>
      <c r="C428" s="5">
        <f>形核速率!I428</f>
        <v>64656.730777082252</v>
      </c>
      <c r="D428" s="5">
        <f>形核速率!K428</f>
        <v>108685.6950395436</v>
      </c>
      <c r="E428" s="5">
        <f>形核速率!O428</f>
        <v>86451.636158390349</v>
      </c>
      <c r="F428" s="5">
        <f>形核速率!P428</f>
        <v>95778.082557554284</v>
      </c>
      <c r="G428" s="5">
        <f>形核速率!T428</f>
        <v>85522.883424456755</v>
      </c>
      <c r="H428" s="5">
        <f>形核速率!V428</f>
        <v>105771.6230776164</v>
      </c>
      <c r="I428" s="5">
        <f>形核速率!Z428</f>
        <v>98498.265823919079</v>
      </c>
    </row>
    <row r="429" spans="2:9" x14ac:dyDescent="0.25">
      <c r="B429" s="5">
        <f>形核速率!F429</f>
        <v>4.1049014086048938</v>
      </c>
      <c r="C429" s="5">
        <f>形核速率!I429</f>
        <v>64656.727580056271</v>
      </c>
      <c r="D429" s="5">
        <f>形核速率!K429</f>
        <v>108685.69519328696</v>
      </c>
      <c r="E429" s="5">
        <f>形核速率!O429</f>
        <v>86451.635190468805</v>
      </c>
      <c r="F429" s="5">
        <f>形核速率!P429</f>
        <v>95778.082239823489</v>
      </c>
      <c r="G429" s="5">
        <f>形核速率!T429</f>
        <v>85522.882429526187</v>
      </c>
      <c r="H429" s="5">
        <f>形核速率!V429</f>
        <v>105771.62354637262</v>
      </c>
      <c r="I429" s="5">
        <f>形核速率!Z429</f>
        <v>98498.268487185909</v>
      </c>
    </row>
    <row r="430" spans="2:9" x14ac:dyDescent="0.25">
      <c r="B430" s="5">
        <f>形核速率!F430</f>
        <v>4.1051014086048934</v>
      </c>
      <c r="C430" s="5">
        <f>形核速率!I430</f>
        <v>64656.724896360865</v>
      </c>
      <c r="D430" s="5">
        <f>形核速率!K430</f>
        <v>108685.69533533751</v>
      </c>
      <c r="E430" s="5">
        <f>形核速率!O430</f>
        <v>86451.634371792257</v>
      </c>
      <c r="F430" s="5">
        <f>形核速率!P430</f>
        <v>95778.081971084001</v>
      </c>
      <c r="G430" s="5">
        <f>形核速率!T430</f>
        <v>85522.881585920957</v>
      </c>
      <c r="H430" s="5">
        <f>形核速率!V430</f>
        <v>105771.62394208703</v>
      </c>
      <c r="I430" s="5">
        <f>形核速率!Z430</f>
        <v>98498.270250081914</v>
      </c>
    </row>
    <row r="431" spans="2:9" x14ac:dyDescent="0.25">
      <c r="B431" s="5">
        <f>形核速率!F431</f>
        <v>4.1061014086048937</v>
      </c>
      <c r="C431" s="5">
        <f>形核速率!I431</f>
        <v>64656.719797310368</v>
      </c>
      <c r="D431" s="5">
        <f>形核速率!K431</f>
        <v>108685.69544981132</v>
      </c>
      <c r="E431" s="5">
        <f>形核速率!O431</f>
        <v>86451.632890096182</v>
      </c>
      <c r="F431" s="5">
        <f>形核速率!P431</f>
        <v>95778.081484701121</v>
      </c>
      <c r="G431" s="5">
        <f>形核速率!T431</f>
        <v>85522.880083851298</v>
      </c>
      <c r="H431" s="5">
        <f>形核速率!V431</f>
        <v>105771.62466734507</v>
      </c>
      <c r="I431" s="5">
        <f>形核速率!Z431</f>
        <v>98498.279251466709</v>
      </c>
    </row>
    <row r="432" spans="2:9" x14ac:dyDescent="0.25">
      <c r="B432" s="5">
        <f>形核速率!F432</f>
        <v>4.1091014086048938</v>
      </c>
      <c r="C432" s="5">
        <f>形核速率!I432</f>
        <v>64656.713034165827</v>
      </c>
      <c r="D432" s="5">
        <f>形核速率!K432</f>
        <v>108685.69518208697</v>
      </c>
      <c r="E432" s="5">
        <f>形核速率!O432</f>
        <v>86451.63112405721</v>
      </c>
      <c r="F432" s="5">
        <f>形核速率!P432</f>
        <v>95778.080904979564</v>
      </c>
      <c r="G432" s="5">
        <f>形核速率!T432</f>
        <v>85522.878363650816</v>
      </c>
      <c r="H432" s="5">
        <f>形核速率!V432</f>
        <v>105771.62555747884</v>
      </c>
      <c r="I432" s="5">
        <f>形核速率!Z432</f>
        <v>98498.306434973871</v>
      </c>
    </row>
    <row r="433" spans="2:9" x14ac:dyDescent="0.25">
      <c r="B433" s="5">
        <f>形核速率!F433</f>
        <v>4.1121014086048939</v>
      </c>
      <c r="C433" s="5">
        <f>形核速率!I433</f>
        <v>64656.706271024254</v>
      </c>
      <c r="D433" s="5">
        <f>形核速率!K433</f>
        <v>108685.69491436097</v>
      </c>
      <c r="E433" s="5">
        <f>形核速率!O433</f>
        <v>86451.629358019709</v>
      </c>
      <c r="F433" s="5">
        <f>形核速率!P433</f>
        <v>95778.080325258503</v>
      </c>
      <c r="G433" s="5">
        <f>形核速率!T433</f>
        <v>85522.876643452066</v>
      </c>
      <c r="H433" s="5">
        <f>形核速率!V433</f>
        <v>105771.62644761201</v>
      </c>
      <c r="I433" s="5">
        <f>形核速率!Z433</f>
        <v>98498.333597826189</v>
      </c>
    </row>
    <row r="434" spans="2:9" x14ac:dyDescent="0.25">
      <c r="B434" s="5">
        <f>形核速率!F434</f>
        <v>4.1141014086048937</v>
      </c>
      <c r="C434" s="5">
        <f>形核速率!I434</f>
        <v>64656.70001559706</v>
      </c>
      <c r="D434" s="5">
        <f>形核速率!K434</f>
        <v>108685.69486095932</v>
      </c>
      <c r="E434" s="5">
        <f>形核速率!O434</f>
        <v>86451.62763233752</v>
      </c>
      <c r="F434" s="5">
        <f>形核速率!P434</f>
        <v>95778.079758784486</v>
      </c>
      <c r="G434" s="5">
        <f>形核速率!T434</f>
        <v>85522.874926437711</v>
      </c>
      <c r="H434" s="5">
        <f>形核速率!V434</f>
        <v>105771.62730416759</v>
      </c>
      <c r="I434" s="5">
        <f>形核速率!Z434</f>
        <v>98498.351655408711</v>
      </c>
    </row>
    <row r="435" spans="2:9" x14ac:dyDescent="0.25">
      <c r="B435" s="5">
        <f>形核速率!F435</f>
        <v>4.1241014086048935</v>
      </c>
      <c r="C435" s="5">
        <f>形核速率!I435</f>
        <v>64656.69504680812</v>
      </c>
      <c r="D435" s="5">
        <f>形核速率!K435</f>
        <v>108685.69270994161</v>
      </c>
      <c r="E435" s="5">
        <f>形核速率!O435</f>
        <v>86451.627262805516</v>
      </c>
      <c r="F435" s="5">
        <f>形核速率!P435</f>
        <v>95778.079637481569</v>
      </c>
      <c r="G435" s="5">
        <f>形核速率!T435</f>
        <v>85522.874929974496</v>
      </c>
      <c r="H435" s="5">
        <f>形核速率!V435</f>
        <v>105771.62762361803</v>
      </c>
      <c r="I435" s="5">
        <f>形核速率!Z435</f>
        <v>98498.442401432636</v>
      </c>
    </row>
    <row r="436" spans="2:9" x14ac:dyDescent="0.25">
      <c r="B436" s="5">
        <f>形核速率!F436</f>
        <v>4.1541014086048937</v>
      </c>
      <c r="C436" s="5">
        <f>形核速率!I436</f>
        <v>64656.707127142865</v>
      </c>
      <c r="D436" s="5">
        <f>形核速率!K436</f>
        <v>108685.68432434107</v>
      </c>
      <c r="E436" s="5">
        <f>形核速率!O436</f>
        <v>86451.634626023282</v>
      </c>
      <c r="F436" s="5">
        <f>形核速率!P436</f>
        <v>95778.082054538099</v>
      </c>
      <c r="G436" s="5">
        <f>形核速率!T436</f>
        <v>85522.883750623252</v>
      </c>
      <c r="H436" s="5">
        <f>形核速率!V436</f>
        <v>105771.62451645498</v>
      </c>
      <c r="I436" s="5">
        <f>形核速率!Z436</f>
        <v>98498.713886817655</v>
      </c>
    </row>
    <row r="437" spans="2:9" x14ac:dyDescent="0.25">
      <c r="B437" s="5">
        <f>形核速率!F437</f>
        <v>4.184101408604894</v>
      </c>
      <c r="C437" s="5">
        <f>形核速率!I437</f>
        <v>64656.719207189264</v>
      </c>
      <c r="D437" s="5">
        <f>形核速率!K437</f>
        <v>108685.67593881457</v>
      </c>
      <c r="E437" s="5">
        <f>形核速率!O437</f>
        <v>86451.641989125812</v>
      </c>
      <c r="F437" s="5">
        <f>形核速率!P437</f>
        <v>95778.084471556664</v>
      </c>
      <c r="G437" s="5">
        <f>形核速率!T437</f>
        <v>85522.89257114366</v>
      </c>
      <c r="H437" s="5">
        <f>形核速率!V437</f>
        <v>105771.62140934441</v>
      </c>
      <c r="I437" s="5">
        <f>形核速率!Z437</f>
        <v>98498.983350453578</v>
      </c>
    </row>
    <row r="438" spans="2:9" x14ac:dyDescent="0.25">
      <c r="B438" s="5">
        <f>形核速率!F438</f>
        <v>4.2041014086048936</v>
      </c>
      <c r="C438" s="5">
        <f>形核速率!I438</f>
        <v>64656.721736984502</v>
      </c>
      <c r="D438" s="5">
        <f>形核速率!K438</f>
        <v>108685.67074404092</v>
      </c>
      <c r="E438" s="5">
        <f>形核速率!O438</f>
        <v>86451.645163858702</v>
      </c>
      <c r="F438" s="5">
        <f>形核速率!P438</f>
        <v>95778.085513697239</v>
      </c>
      <c r="G438" s="5">
        <f>形核速率!T438</f>
        <v>85522.896648256443</v>
      </c>
      <c r="H438" s="5">
        <f>形核速率!V438</f>
        <v>105771.62017006098</v>
      </c>
      <c r="I438" s="5">
        <f>形核速率!Z438</f>
        <v>98499.161759378374</v>
      </c>
    </row>
    <row r="439" spans="2:9" x14ac:dyDescent="0.25">
      <c r="B439" s="5">
        <f>形核速率!F439</f>
        <v>4.2541014086048934</v>
      </c>
      <c r="C439" s="5">
        <f>形核速率!I439</f>
        <v>64656.755718394495</v>
      </c>
      <c r="D439" s="5">
        <f>形核速率!K439</f>
        <v>108685.65577667713</v>
      </c>
      <c r="E439" s="5">
        <f>形核速率!O439</f>
        <v>86451.661782849827</v>
      </c>
      <c r="F439" s="5">
        <f>形核速率!P439</f>
        <v>95778.090969061319</v>
      </c>
      <c r="G439" s="5">
        <f>形核速率!T439</f>
        <v>85522.915869801829</v>
      </c>
      <c r="H439" s="5">
        <f>形核速率!V439</f>
        <v>105771.61290539136</v>
      </c>
      <c r="I439" s="5">
        <f>形核速率!Z439</f>
        <v>98499.604588824019</v>
      </c>
    </row>
    <row r="440" spans="2:9" x14ac:dyDescent="0.25">
      <c r="B440" s="5">
        <f>形核速率!F440</f>
        <v>4.3041014086048932</v>
      </c>
      <c r="C440" s="5">
        <f>形核速率!I440</f>
        <v>64656.789698757311</v>
      </c>
      <c r="D440" s="5">
        <f>形核速率!K440</f>
        <v>108685.64080957707</v>
      </c>
      <c r="E440" s="5">
        <f>形核速率!O440</f>
        <v>86451.678401422934</v>
      </c>
      <c r="F440" s="5">
        <f>形核速率!P440</f>
        <v>95778.096424287432</v>
      </c>
      <c r="G440" s="5">
        <f>形核速率!T440</f>
        <v>85522.935090882471</v>
      </c>
      <c r="H440" s="5">
        <f>形核速率!V440</f>
        <v>105771.60564091298</v>
      </c>
      <c r="I440" s="5">
        <f>形核速率!Z440</f>
        <v>98500.042067341215</v>
      </c>
    </row>
    <row r="441" spans="2:9" x14ac:dyDescent="0.25">
      <c r="B441" s="5">
        <f>形核速率!F441</f>
        <v>4.3541014086048939</v>
      </c>
      <c r="C441" s="5">
        <f>形核速率!I441</f>
        <v>64656.823678072986</v>
      </c>
      <c r="D441" s="5">
        <f>形核速率!K441</f>
        <v>108685.62584274072</v>
      </c>
      <c r="E441" s="5">
        <f>形核速率!O441</f>
        <v>86451.695019578066</v>
      </c>
      <c r="F441" s="5">
        <f>形核速率!P441</f>
        <v>95778.101879375594</v>
      </c>
      <c r="G441" s="5">
        <f>形核速率!T441</f>
        <v>85522.954311498368</v>
      </c>
      <c r="H441" s="5">
        <f>形核速率!V441</f>
        <v>105771.59837662583</v>
      </c>
      <c r="I441" s="5">
        <f>形核速率!Z441</f>
        <v>98500.474320836423</v>
      </c>
    </row>
    <row r="442" spans="2:9" x14ac:dyDescent="0.25">
      <c r="B442" s="5">
        <f>形核速率!F442</f>
        <v>4.3972504396749628</v>
      </c>
      <c r="C442" s="5">
        <f>形核速率!I442</f>
        <v>64656.849860318565</v>
      </c>
      <c r="D442" s="5">
        <f>形核速率!K442</f>
        <v>108685.61315174411</v>
      </c>
      <c r="E442" s="5">
        <f>形核速率!O442</f>
        <v>86451.708374539157</v>
      </c>
      <c r="F442" s="5">
        <f>形核速率!P442</f>
        <v>95778.106263284673</v>
      </c>
      <c r="G442" s="5">
        <f>形核速率!T442</f>
        <v>85522.969872937712</v>
      </c>
      <c r="H442" s="5">
        <f>形核速率!V442</f>
        <v>105771.59258093653</v>
      </c>
      <c r="I442" s="5">
        <f>形核速率!Z442</f>
        <v>98500.843169540298</v>
      </c>
    </row>
    <row r="443" spans="2:9" x14ac:dyDescent="0.25">
      <c r="B443" s="5">
        <f>形核速率!F443</f>
        <v>4.3972504397749628</v>
      </c>
      <c r="C443" s="5">
        <f>形核速率!I443</f>
        <v>64656.854925086103</v>
      </c>
      <c r="D443" s="5">
        <f>形核速率!K443</f>
        <v>108685.61241844851</v>
      </c>
      <c r="E443" s="5">
        <f>形核速率!O443</f>
        <v>86451.71011599715</v>
      </c>
      <c r="F443" s="5">
        <f>形核速率!P443</f>
        <v>95778.106834936887</v>
      </c>
      <c r="G443" s="5">
        <f>形核速率!T443</f>
        <v>85522.971790908647</v>
      </c>
      <c r="H443" s="5">
        <f>形核速率!V443</f>
        <v>105771.59178443966</v>
      </c>
      <c r="I443" s="5">
        <f>形核速率!Z443</f>
        <v>98500.843268961049</v>
      </c>
    </row>
    <row r="444" spans="2:9" x14ac:dyDescent="0.25">
      <c r="B444" s="5">
        <f>形核速率!F444</f>
        <v>4.3972504400749628</v>
      </c>
      <c r="C444" s="5">
        <f>形核速率!I444</f>
        <v>64656.87012205449</v>
      </c>
      <c r="D444" s="5">
        <f>形核速率!K444</f>
        <v>108685.61021837249</v>
      </c>
      <c r="E444" s="5">
        <f>形核速率!O444</f>
        <v>86451.715341207047</v>
      </c>
      <c r="F444" s="5">
        <f>形核速率!P444</f>
        <v>95778.10855016789</v>
      </c>
      <c r="G444" s="5">
        <f>形核速率!T444</f>
        <v>85522.977545689981</v>
      </c>
      <c r="H444" s="5">
        <f>形核速率!V444</f>
        <v>105771.5893945478</v>
      </c>
      <c r="I444" s="5">
        <f>形核速率!Z444</f>
        <v>98500.84356728362</v>
      </c>
    </row>
    <row r="445" spans="2:9" x14ac:dyDescent="0.25">
      <c r="B445" s="5">
        <f>形核速率!F445</f>
        <v>4.3972504404749628</v>
      </c>
      <c r="C445" s="5">
        <f>形核速率!I445</f>
        <v>64656.890385260893</v>
      </c>
      <c r="D445" s="5">
        <f>形核速率!K445</f>
        <v>108685.60728489992</v>
      </c>
      <c r="E445" s="5">
        <f>形核速率!O445</f>
        <v>86451.722308334036</v>
      </c>
      <c r="F445" s="5">
        <f>形核速率!P445</f>
        <v>95778.110837201661</v>
      </c>
      <c r="G445" s="5">
        <f>形核速率!T445</f>
        <v>85522.985218917675</v>
      </c>
      <c r="H445" s="5">
        <f>形核速率!V445</f>
        <v>105771.58620793834</v>
      </c>
      <c r="I445" s="5">
        <f>形核速率!Z445</f>
        <v>98500.843965060543</v>
      </c>
    </row>
    <row r="446" spans="2:9" x14ac:dyDescent="0.25">
      <c r="B446" s="5">
        <f>形核速率!F446</f>
        <v>4.3972504406749628</v>
      </c>
      <c r="C446" s="5">
        <f>形核速率!I446</f>
        <v>64656.90051594963</v>
      </c>
      <c r="D446" s="5">
        <f>形核速率!K446</f>
        <v>108685.60581823082</v>
      </c>
      <c r="E446" s="5">
        <f>形核速率!O446</f>
        <v>86451.725791609511</v>
      </c>
      <c r="F446" s="5">
        <f>形核速率!P446</f>
        <v>95778.111980623959</v>
      </c>
      <c r="G446" s="5">
        <f>形核速率!T446</f>
        <v>85522.989055231257</v>
      </c>
      <c r="H446" s="5">
        <f>形核速率!V446</f>
        <v>105771.58461477169</v>
      </c>
      <c r="I446" s="5">
        <f>形核速率!Z446</f>
        <v>98500.844163928516</v>
      </c>
    </row>
    <row r="447" spans="2:9" x14ac:dyDescent="0.25">
      <c r="B447" s="5">
        <f>形核速率!F447</f>
        <v>4.3972504496749627</v>
      </c>
      <c r="C447" s="5">
        <f>形核速率!I447</f>
        <v>64657.356489481928</v>
      </c>
      <c r="D447" s="5">
        <f>形核速率!K447</f>
        <v>108685.53981262851</v>
      </c>
      <c r="E447" s="5">
        <f>形核速率!O447</f>
        <v>86451.882567405381</v>
      </c>
      <c r="F447" s="5">
        <f>形核速率!P447</f>
        <v>95778.163443916026</v>
      </c>
      <c r="G447" s="5">
        <f>形核速率!T447</f>
        <v>85523.161718355739</v>
      </c>
      <c r="H447" s="5">
        <f>形核速率!V447</f>
        <v>105771.51290853742</v>
      </c>
      <c r="I447" s="5">
        <f>形核速率!Z447</f>
        <v>98500.853115181002</v>
      </c>
    </row>
    <row r="448" spans="2:9" x14ac:dyDescent="0.25">
      <c r="B448" s="5">
        <f>形核速率!F448</f>
        <v>4.3972505396749622</v>
      </c>
      <c r="C448" s="5">
        <f>形核速率!I448</f>
        <v>64661.91392460018</v>
      </c>
      <c r="D448" s="5">
        <f>形核速率!K448</f>
        <v>108684.8800431784</v>
      </c>
      <c r="E448" s="5">
        <f>形核速率!O448</f>
        <v>86453.449533392428</v>
      </c>
      <c r="F448" s="5">
        <f>形核速率!P448</f>
        <v>95778.677813255345</v>
      </c>
      <c r="G448" s="5">
        <f>形核速率!T448</f>
        <v>85524.887470227855</v>
      </c>
      <c r="H448" s="5">
        <f>形核速率!V448</f>
        <v>105770.79621491116</v>
      </c>
      <c r="I448" s="5">
        <f>形核速率!Z448</f>
        <v>98500.942587048441</v>
      </c>
    </row>
    <row r="449" spans="2:9" x14ac:dyDescent="0.25">
      <c r="B449" s="5">
        <f>形核速率!F449</f>
        <v>4.3972514396749629</v>
      </c>
      <c r="C449" s="5">
        <f>形核速率!I449</f>
        <v>64707.246470405764</v>
      </c>
      <c r="D449" s="5">
        <f>形核速率!K449</f>
        <v>108678.31179519869</v>
      </c>
      <c r="E449" s="5">
        <f>形核速率!O449</f>
        <v>86469.036342679188</v>
      </c>
      <c r="F449" s="5">
        <f>形核速率!P449</f>
        <v>95783.793953106346</v>
      </c>
      <c r="G449" s="5">
        <f>形核速率!T449</f>
        <v>85542.053290443771</v>
      </c>
      <c r="H449" s="5">
        <f>形核速率!V449</f>
        <v>105763.66790768504</v>
      </c>
      <c r="I449" s="5">
        <f>形核速率!Z449</f>
        <v>98501.832965278896</v>
      </c>
    </row>
    <row r="450" spans="2:9" x14ac:dyDescent="0.25">
      <c r="B450" s="5">
        <f>形核速率!F450</f>
        <v>4.3972579264869269</v>
      </c>
      <c r="C450" s="5">
        <f>形核速率!I450</f>
        <v>65021.565222229074</v>
      </c>
      <c r="D450" s="5">
        <f>形核速率!K450</f>
        <v>108632.49102019383</v>
      </c>
      <c r="E450" s="5">
        <f>形核速率!O450</f>
        <v>86577.125136783521</v>
      </c>
      <c r="F450" s="5">
        <f>形核速率!P450</f>
        <v>95819.254660154329</v>
      </c>
      <c r="G450" s="5">
        <f>形核速率!T450</f>
        <v>85661.069671023884</v>
      </c>
      <c r="H450" s="5">
        <f>形核速率!V450</f>
        <v>105714.27256801147</v>
      </c>
      <c r="I450" s="5">
        <f>形核速率!Z450</f>
        <v>98508.026915226073</v>
      </c>
    </row>
    <row r="451" spans="2:9" x14ac:dyDescent="0.25">
      <c r="B451" s="5">
        <f>形核速率!F451</f>
        <v>4.3972604396749624</v>
      </c>
      <c r="C451" s="5">
        <f>形核速率!I451</f>
        <v>65021.564893248287</v>
      </c>
      <c r="D451" s="5">
        <f>形核速率!K451</f>
        <v>108632.49104380852</v>
      </c>
      <c r="E451" s="5">
        <f>形核速率!O451</f>
        <v>86577.125033755103</v>
      </c>
      <c r="F451" s="5">
        <f>形核速率!P451</f>
        <v>95819.254626368638</v>
      </c>
      <c r="G451" s="5">
        <f>形核速率!T451</f>
        <v>85661.06956401316</v>
      </c>
      <c r="H451" s="5">
        <f>形核速率!V451</f>
        <v>105714.27261740937</v>
      </c>
      <c r="I451" s="5">
        <f>形核速率!Z451</f>
        <v>98508.026928935229</v>
      </c>
    </row>
    <row r="452" spans="2:9" x14ac:dyDescent="0.25">
      <c r="B452" s="5">
        <f>形核速率!F452</f>
        <v>4.3972704396749629</v>
      </c>
      <c r="C452" s="5">
        <f>形核速率!I452</f>
        <v>65021.564244538087</v>
      </c>
      <c r="D452" s="5">
        <f>形核速率!K452</f>
        <v>108632.49108920689</v>
      </c>
      <c r="E452" s="5">
        <f>形核速率!O452</f>
        <v>86577.124831150853</v>
      </c>
      <c r="F452" s="5">
        <f>形核速率!P452</f>
        <v>95819.254559929439</v>
      </c>
      <c r="G452" s="5">
        <f>形核速率!T452</f>
        <v>85661.069353759129</v>
      </c>
      <c r="H452" s="5">
        <f>形核速率!V452</f>
        <v>105714.27271461609</v>
      </c>
      <c r="I452" s="5">
        <f>形核速率!Z452</f>
        <v>98508.026998489368</v>
      </c>
    </row>
    <row r="453" spans="2:9" x14ac:dyDescent="0.25">
      <c r="B453" s="5">
        <f>形核速率!F453</f>
        <v>4.3973004396749626</v>
      </c>
      <c r="C453" s="5">
        <f>形核速率!I453</f>
        <v>65021.563140066464</v>
      </c>
      <c r="D453" s="5">
        <f>形核速率!K453</f>
        <v>108632.4911634992</v>
      </c>
      <c r="E453" s="5">
        <f>形核速率!O453</f>
        <v>86577.124487632173</v>
      </c>
      <c r="F453" s="5">
        <f>形核速率!P453</f>
        <v>95819.25444728072</v>
      </c>
      <c r="G453" s="5">
        <f>形核速率!T453</f>
        <v>85661.068997737864</v>
      </c>
      <c r="H453" s="5">
        <f>形核速率!V453</f>
        <v>105714.27287960261</v>
      </c>
      <c r="I453" s="5">
        <f>形核速率!Z453</f>
        <v>98508.027226277045</v>
      </c>
    </row>
    <row r="454" spans="2:9" x14ac:dyDescent="0.25">
      <c r="B454" s="5">
        <f>形核速率!F454</f>
        <v>4.3973304396749624</v>
      </c>
      <c r="C454" s="5">
        <f>形核速率!I454</f>
        <v>65021.562035594805</v>
      </c>
      <c r="D454" s="5">
        <f>形核速率!K454</f>
        <v>108632.49123779147</v>
      </c>
      <c r="E454" s="5">
        <f>形核速率!O454</f>
        <v>86577.124144113506</v>
      </c>
      <c r="F454" s="5">
        <f>形核速率!P454</f>
        <v>95819.254334632016</v>
      </c>
      <c r="G454" s="5">
        <f>形核速率!T454</f>
        <v>85661.0686417166</v>
      </c>
      <c r="H454" s="5">
        <f>形核速率!V454</f>
        <v>105714.27304458914</v>
      </c>
      <c r="I454" s="5">
        <f>形核速率!Z454</f>
        <v>98508.027454062947</v>
      </c>
    </row>
    <row r="455" spans="2:9" x14ac:dyDescent="0.25">
      <c r="B455" s="5">
        <f>形核速率!F455</f>
        <v>4.3973504396749625</v>
      </c>
      <c r="C455" s="5">
        <f>形核速率!I455</f>
        <v>65021.56112701675</v>
      </c>
      <c r="D455" s="5">
        <f>形核速率!K455</f>
        <v>108632.4912999894</v>
      </c>
      <c r="E455" s="5">
        <f>形核速率!O455</f>
        <v>86577.123861007582</v>
      </c>
      <c r="F455" s="5">
        <f>形核速率!P455</f>
        <v>95819.254241794231</v>
      </c>
      <c r="G455" s="5">
        <f>形核速率!T455</f>
        <v>85661.068348137473</v>
      </c>
      <c r="H455" s="5">
        <f>形核速率!V455</f>
        <v>105714.27318049847</v>
      </c>
      <c r="I455" s="5">
        <f>形核速率!Z455</f>
        <v>98508.027602004615</v>
      </c>
    </row>
    <row r="456" spans="2:9" x14ac:dyDescent="0.25">
      <c r="B456" s="5">
        <f>形核速率!F456</f>
        <v>4.3974504396749623</v>
      </c>
      <c r="C456" s="5">
        <f>形核速率!I456</f>
        <v>65021.559178764022</v>
      </c>
      <c r="D456" s="5">
        <f>形核速率!K456</f>
        <v>108632.49142014721</v>
      </c>
      <c r="E456" s="5">
        <f>形核速率!O456</f>
        <v>86577.12326023473</v>
      </c>
      <c r="F456" s="5">
        <f>形核速率!P456</f>
        <v>95819.254044785179</v>
      </c>
      <c r="G456" s="5">
        <f>形核速率!T456</f>
        <v>85661.067727203423</v>
      </c>
      <c r="H456" s="5">
        <f>形核速率!V456</f>
        <v>105714.27346966325</v>
      </c>
      <c r="I456" s="5">
        <f>形核速率!Z456</f>
        <v>98508.02840066349</v>
      </c>
    </row>
    <row r="457" spans="2:9" x14ac:dyDescent="0.25">
      <c r="B457" s="5">
        <f>形核速率!F457</f>
        <v>4.3977504396749625</v>
      </c>
      <c r="C457" s="5">
        <f>形核速率!I457</f>
        <v>65021.555995565541</v>
      </c>
      <c r="D457" s="5">
        <f>形核速率!K457</f>
        <v>108632.49158486698</v>
      </c>
      <c r="E457" s="5">
        <f>形核速率!O457</f>
        <v>86577.122293687498</v>
      </c>
      <c r="F457" s="5">
        <f>形核速率!P457</f>
        <v>95819.253727829215</v>
      </c>
      <c r="G457" s="5">
        <f>形核速率!T457</f>
        <v>85661.06673320815</v>
      </c>
      <c r="H457" s="5">
        <f>形核速率!V457</f>
        <v>105714.27393670706</v>
      </c>
      <c r="I457" s="5">
        <f>形核速率!Z457</f>
        <v>98508.030857004633</v>
      </c>
    </row>
    <row r="458" spans="2:9" x14ac:dyDescent="0.25">
      <c r="B458" s="5">
        <f>形核速率!F458</f>
        <v>4.3980504396749627</v>
      </c>
      <c r="C458" s="5">
        <f>形核速率!I458</f>
        <v>65021.552812366936</v>
      </c>
      <c r="D458" s="5">
        <f>形核速率!K458</f>
        <v>108632.49174958664</v>
      </c>
      <c r="E458" s="5">
        <f>形核速率!O458</f>
        <v>86577.121327140267</v>
      </c>
      <c r="F458" s="5">
        <f>形核速率!P458</f>
        <v>95819.253410873236</v>
      </c>
      <c r="G458" s="5">
        <f>形核速率!T458</f>
        <v>85661.065739212878</v>
      </c>
      <c r="H458" s="5">
        <f>形核速率!V458</f>
        <v>105714.27440375087</v>
      </c>
      <c r="I458" s="5">
        <f>形核速率!Z458</f>
        <v>98508.033313167703</v>
      </c>
    </row>
    <row r="459" spans="2:9" x14ac:dyDescent="0.25">
      <c r="B459" s="5">
        <f>形核速率!F459</f>
        <v>4.3982504396749622</v>
      </c>
      <c r="C459" s="5">
        <f>形核速率!I459</f>
        <v>65021.550145488938</v>
      </c>
      <c r="D459" s="5">
        <f>形核速率!K459</f>
        <v>108632.4918994648</v>
      </c>
      <c r="E459" s="5">
        <f>形核速率!O459</f>
        <v>86577.120511716857</v>
      </c>
      <c r="F459" s="5">
        <f>形核速率!P459</f>
        <v>95819.253143474692</v>
      </c>
      <c r="G459" s="5">
        <f>形核速率!T459</f>
        <v>85661.064898729353</v>
      </c>
      <c r="H459" s="5">
        <f>形核速率!V459</f>
        <v>105714.27479707426</v>
      </c>
      <c r="I459" s="5">
        <f>形核速率!Z459</f>
        <v>98508.034938131721</v>
      </c>
    </row>
    <row r="460" spans="2:9" x14ac:dyDescent="0.25">
      <c r="B460" s="5">
        <f>形核速率!F460</f>
        <v>4.3992504396749625</v>
      </c>
      <c r="C460" s="5">
        <f>形核速率!I460</f>
        <v>65021.545016066586</v>
      </c>
      <c r="D460" s="5">
        <f>形核速率!K460</f>
        <v>108632.49204539294</v>
      </c>
      <c r="E460" s="5">
        <f>形核速率!O460</f>
        <v>86577.119011087765</v>
      </c>
      <c r="F460" s="5">
        <f>形核速率!P460</f>
        <v>95819.252651379385</v>
      </c>
      <c r="G460" s="5">
        <f>形核速率!T460</f>
        <v>85661.063374640493</v>
      </c>
      <c r="H460" s="5">
        <f>形核速率!V460</f>
        <v>105714.27552919519</v>
      </c>
      <c r="I460" s="5">
        <f>形核速率!Z460</f>
        <v>98508.043248217451</v>
      </c>
    </row>
    <row r="461" spans="2:9" x14ac:dyDescent="0.25">
      <c r="B461" s="5">
        <f>形核速率!F461</f>
        <v>4.4022504396749627</v>
      </c>
      <c r="C461" s="5">
        <f>形核速率!I461</f>
        <v>65021.538044395442</v>
      </c>
      <c r="D461" s="5">
        <f>形核速率!K461</f>
        <v>108632.49186414949</v>
      </c>
      <c r="E461" s="5">
        <f>形核速率!O461</f>
        <v>86577.117152143255</v>
      </c>
      <c r="F461" s="5">
        <f>形核速率!P461</f>
        <v>95819.252041783111</v>
      </c>
      <c r="G461" s="5">
        <f>形核速率!T461</f>
        <v>85661.061549784179</v>
      </c>
      <c r="H461" s="5">
        <f>形核速率!V461</f>
        <v>105714.27645922091</v>
      </c>
      <c r="I461" s="5">
        <f>形核速率!Z461</f>
        <v>98508.068357846103</v>
      </c>
    </row>
    <row r="462" spans="2:9" x14ac:dyDescent="0.25">
      <c r="B462" s="5">
        <f>形核速率!F462</f>
        <v>4.4052504396749628</v>
      </c>
      <c r="C462" s="5">
        <f>形核速率!I462</f>
        <v>65021.531072727164</v>
      </c>
      <c r="D462" s="5">
        <f>形核速率!K462</f>
        <v>108632.49168290435</v>
      </c>
      <c r="E462" s="5">
        <f>形核速率!O462</f>
        <v>86577.115293200186</v>
      </c>
      <c r="F462" s="5">
        <f>形核速率!P462</f>
        <v>95819.251432187302</v>
      </c>
      <c r="G462" s="5">
        <f>形核速率!T462</f>
        <v>85661.059724929539</v>
      </c>
      <c r="H462" s="5">
        <f>形核速率!V462</f>
        <v>105714.27738924601</v>
      </c>
      <c r="I462" s="5">
        <f>形核速率!Z462</f>
        <v>98508.093449657157</v>
      </c>
    </row>
    <row r="463" spans="2:9" x14ac:dyDescent="0.25">
      <c r="B463" s="5">
        <f>形核速率!F463</f>
        <v>4.4072504396749625</v>
      </c>
      <c r="C463" s="5">
        <f>形核速率!I463</f>
        <v>65021.52470231265</v>
      </c>
      <c r="D463" s="5">
        <f>形核速率!K463</f>
        <v>108632.49168876988</v>
      </c>
      <c r="E463" s="5">
        <f>形核速率!O463</f>
        <v>86577.113512970842</v>
      </c>
      <c r="F463" s="5">
        <f>形核速率!P463</f>
        <v>95819.250848403753</v>
      </c>
      <c r="G463" s="5">
        <f>形核速率!T463</f>
        <v>85661.057946044486</v>
      </c>
      <c r="H463" s="5">
        <f>形核速率!V463</f>
        <v>105714.27826844543</v>
      </c>
      <c r="I463" s="5">
        <f>形核速率!Z463</f>
        <v>98508.110128502434</v>
      </c>
    </row>
    <row r="464" spans="2:9" x14ac:dyDescent="0.25">
      <c r="B464" s="5">
        <f>形核速率!F464</f>
        <v>4.4172504396749623</v>
      </c>
      <c r="C464" s="5">
        <f>形核速率!I464</f>
        <v>65021.518796639968</v>
      </c>
      <c r="D464" s="5">
        <f>形核速率!K464</f>
        <v>108632.4898097883</v>
      </c>
      <c r="E464" s="5">
        <f>形核速率!O464</f>
        <v>86577.112759396681</v>
      </c>
      <c r="F464" s="5">
        <f>形核速率!P464</f>
        <v>95819.250601287175</v>
      </c>
      <c r="G464" s="5">
        <f>形核速率!T464</f>
        <v>85661.057521239985</v>
      </c>
      <c r="H464" s="5">
        <f>形核速率!V464</f>
        <v>105714.27876062163</v>
      </c>
      <c r="I464" s="5">
        <f>形核速率!Z464</f>
        <v>98508.193993879395</v>
      </c>
    </row>
    <row r="465" spans="2:9" x14ac:dyDescent="0.25">
      <c r="B465" s="5">
        <f>形核速率!F465</f>
        <v>4.4472504396749626</v>
      </c>
      <c r="C465" s="5">
        <f>形核速率!I465</f>
        <v>65021.527695080295</v>
      </c>
      <c r="D465" s="5">
        <f>形核速率!K465</f>
        <v>108632.48221536007</v>
      </c>
      <c r="E465" s="5">
        <f>形核速率!O465</f>
        <v>86577.118856326415</v>
      </c>
      <c r="F465" s="5">
        <f>形核速率!P465</f>
        <v>95819.252600629115</v>
      </c>
      <c r="G465" s="5">
        <f>形核速率!T465</f>
        <v>85661.064934825583</v>
      </c>
      <c r="H465" s="5">
        <f>形核速率!V465</f>
        <v>105714.27623267003</v>
      </c>
      <c r="I465" s="5">
        <f>形核速率!Z465</f>
        <v>98508.4450177783</v>
      </c>
    </row>
    <row r="466" spans="2:9" x14ac:dyDescent="0.25">
      <c r="B466" s="5">
        <f>形核速率!F466</f>
        <v>4.4772504396749628</v>
      </c>
      <c r="C466" s="5">
        <f>形核速率!I466</f>
        <v>65021.536593292527</v>
      </c>
      <c r="D466" s="5">
        <f>形核速率!K466</f>
        <v>108632.47462099079</v>
      </c>
      <c r="E466" s="5">
        <f>形核速率!O466</f>
        <v>86577.124953165025</v>
      </c>
      <c r="F466" s="5">
        <f>形核速率!P466</f>
        <v>95819.25459994105</v>
      </c>
      <c r="G466" s="5">
        <f>形核速率!T466</f>
        <v>85661.072348309695</v>
      </c>
      <c r="H466" s="5">
        <f>形核速率!V466</f>
        <v>105714.27370475979</v>
      </c>
      <c r="I466" s="5">
        <f>形核速率!Z466</f>
        <v>98508.694294990724</v>
      </c>
    </row>
    <row r="467" spans="2:9" x14ac:dyDescent="0.25">
      <c r="B467" s="5">
        <f>形核速率!F467</f>
        <v>4.4972504396749624</v>
      </c>
      <c r="C467" s="5">
        <f>形核速率!I467</f>
        <v>65021.537077885157</v>
      </c>
      <c r="D467" s="5">
        <f>形核速率!K467</f>
        <v>108632.46995874925</v>
      </c>
      <c r="E467" s="5">
        <f>形核速率!O467</f>
        <v>86577.127307102623</v>
      </c>
      <c r="F467" s="5">
        <f>形核速率!P467</f>
        <v>95819.25537185838</v>
      </c>
      <c r="G467" s="5">
        <f>形核速率!T467</f>
        <v>85661.075512393014</v>
      </c>
      <c r="H467" s="5">
        <f>形核速率!V467</f>
        <v>105714.2728391111</v>
      </c>
      <c r="I467" s="5">
        <f>形核速率!Z467</f>
        <v>98508.859397512148</v>
      </c>
    </row>
    <row r="468" spans="2:9" x14ac:dyDescent="0.25">
      <c r="B468" s="5">
        <f>形核速率!F468</f>
        <v>4.5472504396749622</v>
      </c>
      <c r="C468" s="5">
        <f>形核速率!I468</f>
        <v>65021.565565918107</v>
      </c>
      <c r="D468" s="5">
        <f>形核速率!K468</f>
        <v>108632.45629713753</v>
      </c>
      <c r="E468" s="5">
        <f>形核速率!O468</f>
        <v>86577.141757145888</v>
      </c>
      <c r="F468" s="5">
        <f>形核速率!P468</f>
        <v>95819.260110402887</v>
      </c>
      <c r="G468" s="5">
        <f>形核速率!T468</f>
        <v>85661.092326335958</v>
      </c>
      <c r="H468" s="5">
        <f>形核速率!V468</f>
        <v>105714.26657106096</v>
      </c>
      <c r="I468" s="5">
        <f>形核速率!Z468</f>
        <v>98509.269468060782</v>
      </c>
    </row>
    <row r="469" spans="2:9" x14ac:dyDescent="0.25">
      <c r="B469" s="5">
        <f>形核速率!F469</f>
        <v>4.5972504396749621</v>
      </c>
      <c r="C469" s="5">
        <f>形核速率!I469</f>
        <v>65021.594053093315</v>
      </c>
      <c r="D469" s="5">
        <f>形核速率!K469</f>
        <v>108632.44263574434</v>
      </c>
      <c r="E469" s="5">
        <f>形核速率!O469</f>
        <v>86577.156206846514</v>
      </c>
      <c r="F469" s="5">
        <f>形核速率!P469</f>
        <v>95819.2648488345</v>
      </c>
      <c r="G469" s="5">
        <f>形核速率!T469</f>
        <v>85661.109139897962</v>
      </c>
      <c r="H469" s="5">
        <f>形核速率!V469</f>
        <v>105714.26030316719</v>
      </c>
      <c r="I469" s="5">
        <f>形核速率!Z469</f>
        <v>98509.674901042003</v>
      </c>
    </row>
    <row r="470" spans="2:9" x14ac:dyDescent="0.25">
      <c r="B470" s="5">
        <f>形核速率!F470</f>
        <v>4.6472504396749628</v>
      </c>
      <c r="C470" s="5">
        <f>形核速率!I470</f>
        <v>65021.622539410826</v>
      </c>
      <c r="D470" s="5">
        <f>形核速率!K470</f>
        <v>108632.4289745696</v>
      </c>
      <c r="E470" s="5">
        <f>形核速率!O470</f>
        <v>86577.170656204558</v>
      </c>
      <c r="F470" s="5">
        <f>形核速率!P470</f>
        <v>95819.269587153205</v>
      </c>
      <c r="G470" s="5">
        <f>形核速率!T470</f>
        <v>85661.12595307907</v>
      </c>
      <c r="H470" s="5">
        <f>形核速率!V470</f>
        <v>105714.25403542975</v>
      </c>
      <c r="I470" s="5">
        <f>形核速率!Z470</f>
        <v>98510.075798651844</v>
      </c>
    </row>
    <row r="471" spans="2:9" x14ac:dyDescent="0.25">
      <c r="B471" s="5">
        <f>形核速率!F471</f>
        <v>4.6903994707450316</v>
      </c>
      <c r="C471" s="5">
        <f>形核速率!I471</f>
        <v>65021.644024657224</v>
      </c>
      <c r="D471" s="5">
        <f>形核速率!K471</f>
        <v>108632.41741319872</v>
      </c>
      <c r="E471" s="5">
        <f>形核速率!O471</f>
        <v>86577.182152880705</v>
      </c>
      <c r="F471" s="5">
        <f>形核速率!P471</f>
        <v>95819.273357210637</v>
      </c>
      <c r="G471" s="5">
        <f>形核速率!T471</f>
        <v>85661.139451217285</v>
      </c>
      <c r="H471" s="5">
        <f>形核速率!V471</f>
        <v>105714.24909261339</v>
      </c>
      <c r="I471" s="5">
        <f>形核速率!Z471</f>
        <v>98510.418125475335</v>
      </c>
    </row>
    <row r="472" spans="2:9" x14ac:dyDescent="0.25">
      <c r="B472" s="5">
        <f>形核速率!F472</f>
        <v>4.6903994708450316</v>
      </c>
      <c r="C472" s="5">
        <f>形核速率!I472</f>
        <v>65021.648707576795</v>
      </c>
      <c r="D472" s="5">
        <f>形核速率!K472</f>
        <v>108632.41672681247</v>
      </c>
      <c r="E472" s="5">
        <f>形核速率!O472</f>
        <v>86577.183763502791</v>
      </c>
      <c r="F472" s="5">
        <f>形核速率!P472</f>
        <v>95819.273885375238</v>
      </c>
      <c r="G472" s="5">
        <f>形核速率!T472</f>
        <v>85661.141224412713</v>
      </c>
      <c r="H472" s="5">
        <f>形核速率!V472</f>
        <v>105714.24835706947</v>
      </c>
      <c r="I472" s="5">
        <f>形核速率!Z472</f>
        <v>98510.41821779334</v>
      </c>
    </row>
    <row r="473" spans="2:9" x14ac:dyDescent="0.25">
      <c r="B473" s="5">
        <f>形核速率!F473</f>
        <v>4.6903994711450316</v>
      </c>
      <c r="C473" s="5">
        <f>形核速率!I473</f>
        <v>65021.662758968589</v>
      </c>
      <c r="D473" s="5">
        <f>形核速率!K473</f>
        <v>108632.41466746153</v>
      </c>
      <c r="E473" s="5">
        <f>形核速率!O473</f>
        <v>86577.188596195032</v>
      </c>
      <c r="F473" s="5">
        <f>形核速率!P473</f>
        <v>95819.275470139881</v>
      </c>
      <c r="G473" s="5">
        <f>形核速率!T473</f>
        <v>85661.146544856965</v>
      </c>
      <c r="H473" s="5">
        <f>形核速率!V473</f>
        <v>105714.24615004187</v>
      </c>
      <c r="I473" s="5">
        <f>形核速率!Z473</f>
        <v>98510.418494807178</v>
      </c>
    </row>
    <row r="474" spans="2:9" x14ac:dyDescent="0.25">
      <c r="B474" s="5">
        <f>形核速率!F474</f>
        <v>4.6903994715450317</v>
      </c>
      <c r="C474" s="5">
        <f>形核速率!I474</f>
        <v>65021.681494740667</v>
      </c>
      <c r="D474" s="5">
        <f>形核速率!K474</f>
        <v>108632.41192162079</v>
      </c>
      <c r="E474" s="5">
        <f>形核速率!O474</f>
        <v>86577.195039965867</v>
      </c>
      <c r="F474" s="5">
        <f>形核速率!P474</f>
        <v>95819.277583218747</v>
      </c>
      <c r="G474" s="5">
        <f>形核速率!T474</f>
        <v>85661.153638969467</v>
      </c>
      <c r="H474" s="5">
        <f>形核速率!V474</f>
        <v>105714.24320725133</v>
      </c>
      <c r="I474" s="5">
        <f>形核速率!Z474</f>
        <v>98510.41886417249</v>
      </c>
    </row>
    <row r="475" spans="2:9" x14ac:dyDescent="0.25">
      <c r="B475" s="5">
        <f>形核速率!F475</f>
        <v>4.6903994717450317</v>
      </c>
      <c r="C475" s="5">
        <f>形核速率!I475</f>
        <v>65021.690861728755</v>
      </c>
      <c r="D475" s="5">
        <f>形核速率!K475</f>
        <v>108632.4105487678</v>
      </c>
      <c r="E475" s="5">
        <f>形核速率!O475</f>
        <v>86577.198261568527</v>
      </c>
      <c r="F475" s="5">
        <f>形核速率!P475</f>
        <v>95819.278639665397</v>
      </c>
      <c r="G475" s="5">
        <f>形核速率!T475</f>
        <v>85661.157185731121</v>
      </c>
      <c r="H475" s="5">
        <f>形核速率!V475</f>
        <v>105714.24173599135</v>
      </c>
      <c r="I475" s="5">
        <f>形核速率!Z475</f>
        <v>98510.419048834912</v>
      </c>
    </row>
    <row r="476" spans="2:9" x14ac:dyDescent="0.25">
      <c r="B476" s="5">
        <f>形核速率!F476</f>
        <v>4.6903994807450315</v>
      </c>
      <c r="C476" s="5">
        <f>形核速率!I476</f>
        <v>65022.112470172353</v>
      </c>
      <c r="D476" s="5">
        <f>形核速率!K476</f>
        <v>108632.34876446379</v>
      </c>
      <c r="E476" s="5">
        <f>形核速率!O476</f>
        <v>86577.343262636947</v>
      </c>
      <c r="F476" s="5">
        <f>形核速率!P476</f>
        <v>95819.326189229352</v>
      </c>
      <c r="G476" s="5">
        <f>形核速率!T476</f>
        <v>85661.316819648942</v>
      </c>
      <c r="H476" s="5">
        <f>形核速率!V476</f>
        <v>105714.17551533115</v>
      </c>
      <c r="I476" s="5">
        <f>形核速率!Z476</f>
        <v>98510.427360866117</v>
      </c>
    </row>
    <row r="477" spans="2:9" x14ac:dyDescent="0.25">
      <c r="B477" s="5">
        <f>形核速率!F477</f>
        <v>4.6903995707450319</v>
      </c>
      <c r="C477" s="5">
        <f>形核速率!I477</f>
        <v>65026.326577512409</v>
      </c>
      <c r="D477" s="5">
        <f>形核速率!K477</f>
        <v>108631.73117295007</v>
      </c>
      <c r="E477" s="5">
        <f>形核速率!O477</f>
        <v>86578.792592245329</v>
      </c>
      <c r="F477" s="5">
        <f>形核速率!P477</f>
        <v>95819.801458447386</v>
      </c>
      <c r="G477" s="5">
        <f>形核速率!T477</f>
        <v>85662.912402533533</v>
      </c>
      <c r="H477" s="5">
        <f>形核速率!V477</f>
        <v>105713.51362516695</v>
      </c>
      <c r="I477" s="5">
        <f>形核速率!Z477</f>
        <v>98510.510446167304</v>
      </c>
    </row>
    <row r="478" spans="2:9" x14ac:dyDescent="0.25">
      <c r="B478" s="5">
        <f>形核速率!F478</f>
        <v>4.6904004707450317</v>
      </c>
      <c r="C478" s="5">
        <f>形核速率!I478</f>
        <v>65068.258038556145</v>
      </c>
      <c r="D478" s="5">
        <f>形核速率!K478</f>
        <v>108625.58124102985</v>
      </c>
      <c r="E478" s="5">
        <f>形核速率!O478</f>
        <v>86593.21408009161</v>
      </c>
      <c r="F478" s="5">
        <f>形核速率!P478</f>
        <v>95824.530298026395</v>
      </c>
      <c r="G478" s="5">
        <f>形核速率!T478</f>
        <v>85678.788785885845</v>
      </c>
      <c r="H478" s="5">
        <f>形核速率!V478</f>
        <v>105706.92814386493</v>
      </c>
      <c r="I478" s="5">
        <f>形核速率!Z478</f>
        <v>98511.337521198249</v>
      </c>
    </row>
    <row r="479" spans="2:9" x14ac:dyDescent="0.25">
      <c r="B479" s="5">
        <f>形核速率!F479</f>
        <v>4.6904069575569958</v>
      </c>
      <c r="C479" s="5">
        <f>形核速率!I479</f>
        <v>65359.68272407441</v>
      </c>
      <c r="D479" s="5">
        <f>形核速率!K479</f>
        <v>108582.60004131291</v>
      </c>
      <c r="E479" s="5">
        <f>形核速率!O479</f>
        <v>86693.459129967159</v>
      </c>
      <c r="F479" s="5">
        <f>形核速率!P479</f>
        <v>95857.385578631045</v>
      </c>
      <c r="G479" s="5">
        <f>形核速率!T479</f>
        <v>85789.127658878293</v>
      </c>
      <c r="H479" s="5">
        <f>形核速率!V479</f>
        <v>105661.18344196702</v>
      </c>
      <c r="I479" s="5">
        <f>形核速率!Z479</f>
        <v>98517.103573524189</v>
      </c>
    </row>
    <row r="480" spans="2:9" x14ac:dyDescent="0.25">
      <c r="B480" s="5">
        <f>形核速率!F480</f>
        <v>4.6904094707450312</v>
      </c>
      <c r="C480" s="5">
        <f>形核速率!I480</f>
        <v>65359.682399121688</v>
      </c>
      <c r="D480" s="5">
        <f>形核速率!K480</f>
        <v>108582.60006525378</v>
      </c>
      <c r="E480" s="5">
        <f>形核速率!O480</f>
        <v>86693.459028153447</v>
      </c>
      <c r="F480" s="5">
        <f>形核速率!P480</f>
        <v>95857.385545275203</v>
      </c>
      <c r="G480" s="5">
        <f>形核速率!T480</f>
        <v>85789.127553161685</v>
      </c>
      <c r="H480" s="5">
        <f>形核速率!V480</f>
        <v>105661.18349071016</v>
      </c>
      <c r="I480" s="5">
        <f>形核速率!Z480</f>
        <v>98517.103585791905</v>
      </c>
    </row>
    <row r="481" spans="2:9" x14ac:dyDescent="0.25">
      <c r="B481" s="5">
        <f>形核速率!F481</f>
        <v>4.6904194707450317</v>
      </c>
      <c r="C481" s="5">
        <f>形核速率!I481</f>
        <v>65359.681757912724</v>
      </c>
      <c r="D481" s="5">
        <f>形核速率!K481</f>
        <v>108582.60011141351</v>
      </c>
      <c r="E481" s="5">
        <f>形核速率!O481</f>
        <v>86693.458827766517</v>
      </c>
      <c r="F481" s="5">
        <f>形核速率!P481</f>
        <v>95857.385479625184</v>
      </c>
      <c r="G481" s="5">
        <f>形核速率!T481</f>
        <v>85789.127345261513</v>
      </c>
      <c r="H481" s="5">
        <f>形核速率!V481</f>
        <v>105661.18358670655</v>
      </c>
      <c r="I481" s="5">
        <f>形核速率!Z481</f>
        <v>98517.103649474084</v>
      </c>
    </row>
    <row r="482" spans="2:9" x14ac:dyDescent="0.25">
      <c r="B482" s="5">
        <f>形核速率!F482</f>
        <v>4.6904494707450315</v>
      </c>
      <c r="C482" s="5">
        <f>形核速率!I482</f>
        <v>65359.680665076528</v>
      </c>
      <c r="D482" s="5">
        <f>形核速率!K482</f>
        <v>108582.60018730555</v>
      </c>
      <c r="E482" s="5">
        <f>形核速率!O482</f>
        <v>86693.458487565236</v>
      </c>
      <c r="F482" s="5">
        <f>形核速率!P482</f>
        <v>95857.385368169707</v>
      </c>
      <c r="G482" s="5">
        <f>形核速率!T482</f>
        <v>85789.126992738602</v>
      </c>
      <c r="H482" s="5">
        <f>形核速率!V482</f>
        <v>105661.18374984</v>
      </c>
      <c r="I482" s="5">
        <f>形核速率!Z482</f>
        <v>98517.103859472249</v>
      </c>
    </row>
    <row r="483" spans="2:9" x14ac:dyDescent="0.25">
      <c r="B483" s="5">
        <f>形核速率!F483</f>
        <v>4.6904794707450312</v>
      </c>
      <c r="C483" s="5">
        <f>形核速率!I483</f>
        <v>65359.679572240282</v>
      </c>
      <c r="D483" s="5">
        <f>形核速率!K483</f>
        <v>108582.60026319762</v>
      </c>
      <c r="E483" s="5">
        <f>形核速率!O483</f>
        <v>86693.458147363926</v>
      </c>
      <c r="F483" s="5">
        <f>形核速率!P483</f>
        <v>95857.385256714217</v>
      </c>
      <c r="G483" s="5">
        <f>形核速率!T483</f>
        <v>85789.126640215691</v>
      </c>
      <c r="H483" s="5">
        <f>形核速率!V483</f>
        <v>105661.18391297347</v>
      </c>
      <c r="I483" s="5">
        <f>形核速率!Z483</f>
        <v>98517.1040694689</v>
      </c>
    </row>
    <row r="484" spans="2:9" x14ac:dyDescent="0.25">
      <c r="B484" s="5">
        <f>形核速率!F484</f>
        <v>4.6904994707450314</v>
      </c>
      <c r="C484" s="5">
        <f>形核速率!I484</f>
        <v>65359.678673643597</v>
      </c>
      <c r="D484" s="5">
        <f>形核速率!K484</f>
        <v>108582.60032660207</v>
      </c>
      <c r="E484" s="5">
        <f>形核速率!O484</f>
        <v>86693.457867152087</v>
      </c>
      <c r="F484" s="5">
        <f>形核速率!P484</f>
        <v>95857.385164912252</v>
      </c>
      <c r="G484" s="5">
        <f>形核速率!T484</f>
        <v>85789.126349698083</v>
      </c>
      <c r="H484" s="5">
        <f>形核速率!V484</f>
        <v>105661.1840472835</v>
      </c>
      <c r="I484" s="5">
        <f>形核速率!Z484</f>
        <v>98517.104205586729</v>
      </c>
    </row>
    <row r="485" spans="2:9" x14ac:dyDescent="0.25">
      <c r="B485" s="5">
        <f>形核速率!F485</f>
        <v>4.6905994707450311</v>
      </c>
      <c r="C485" s="5">
        <f>形核速率!I485</f>
        <v>65359.676741793352</v>
      </c>
      <c r="D485" s="5">
        <f>形核速率!K485</f>
        <v>108582.60045068325</v>
      </c>
      <c r="E485" s="5">
        <f>形核速率!O485</f>
        <v>86693.457270569925</v>
      </c>
      <c r="F485" s="5">
        <f>形核速率!P485</f>
        <v>95857.384969462233</v>
      </c>
      <c r="G485" s="5">
        <f>形核速率!T485</f>
        <v>85789.125733087145</v>
      </c>
      <c r="H485" s="5">
        <f>形核速率!V485</f>
        <v>105661.18433393292</v>
      </c>
      <c r="I485" s="5">
        <f>形核速率!Z485</f>
        <v>98517.104944592211</v>
      </c>
    </row>
    <row r="486" spans="2:9" x14ac:dyDescent="0.25">
      <c r="B486" s="5">
        <f>形核速率!F486</f>
        <v>4.6908994707450313</v>
      </c>
      <c r="C486" s="5">
        <f>形核速率!I486</f>
        <v>65359.673573433829</v>
      </c>
      <c r="D486" s="5">
        <f>形核速率!K486</f>
        <v>108582.60062500925</v>
      </c>
      <c r="E486" s="5">
        <f>形核速率!O486</f>
        <v>86693.45630604992</v>
      </c>
      <c r="F486" s="5">
        <f>形核速率!P486</f>
        <v>95857.384653469766</v>
      </c>
      <c r="G486" s="5">
        <f>形核速率!T486</f>
        <v>85789.124740793355</v>
      </c>
      <c r="H486" s="5">
        <f>形核速率!V486</f>
        <v>105661.18479905276</v>
      </c>
      <c r="I486" s="5">
        <f>形核速率!Z486</f>
        <v>98517.107221438811</v>
      </c>
    </row>
    <row r="487" spans="2:9" x14ac:dyDescent="0.25">
      <c r="B487" s="5">
        <f>形核速率!F487</f>
        <v>4.6911994707450315</v>
      </c>
      <c r="C487" s="5">
        <f>形核速率!I487</f>
        <v>65359.670405074154</v>
      </c>
      <c r="D487" s="5">
        <f>形核速率!K487</f>
        <v>108582.60079933512</v>
      </c>
      <c r="E487" s="5">
        <f>形核速率!O487</f>
        <v>86693.455341529916</v>
      </c>
      <c r="F487" s="5">
        <f>形核速率!P487</f>
        <v>95857.384337477313</v>
      </c>
      <c r="G487" s="5">
        <f>形核速率!T487</f>
        <v>85789.123748499565</v>
      </c>
      <c r="H487" s="5">
        <f>形核速率!V487</f>
        <v>105661.18526417263</v>
      </c>
      <c r="I487" s="5">
        <f>形核速率!Z487</f>
        <v>98517.109498130347</v>
      </c>
    </row>
    <row r="488" spans="2:9" x14ac:dyDescent="0.25">
      <c r="B488" s="5">
        <f>形核速率!F488</f>
        <v>4.6913994707450319</v>
      </c>
      <c r="C488" s="5">
        <f>形核速率!I488</f>
        <v>65359.667755123017</v>
      </c>
      <c r="D488" s="5">
        <f>形核速率!K488</f>
        <v>108582.60095606034</v>
      </c>
      <c r="E488" s="5">
        <f>形核速率!O488</f>
        <v>86693.454529616196</v>
      </c>
      <c r="F488" s="5">
        <f>形核速率!P488</f>
        <v>95857.384071481152</v>
      </c>
      <c r="G488" s="5">
        <f>形核速率!T488</f>
        <v>85789.122911456565</v>
      </c>
      <c r="H488" s="5">
        <f>形核速率!V488</f>
        <v>105661.18565506268</v>
      </c>
      <c r="I488" s="5">
        <f>形核速率!Z488</f>
        <v>98517.111003572005</v>
      </c>
    </row>
    <row r="489" spans="2:9" x14ac:dyDescent="0.25">
      <c r="B489" s="5">
        <f>形核速率!F489</f>
        <v>4.6923994707450314</v>
      </c>
      <c r="C489" s="5">
        <f>形核速率!I489</f>
        <v>65359.662604384859</v>
      </c>
      <c r="D489" s="5">
        <f>形核速率!K489</f>
        <v>108582.60112955314</v>
      </c>
      <c r="E489" s="5">
        <f>形核速率!O489</f>
        <v>86693.45301402836</v>
      </c>
      <c r="F489" s="5">
        <f>形核速率!P489</f>
        <v>95857.383574949883</v>
      </c>
      <c r="G489" s="5">
        <f>形核速率!T489</f>
        <v>85789.121369834145</v>
      </c>
      <c r="H489" s="5">
        <f>形核速率!V489</f>
        <v>105661.1863923491</v>
      </c>
      <c r="I489" s="5">
        <f>形核速率!Z489</f>
        <v>98517.118714504963</v>
      </c>
    </row>
    <row r="490" spans="2:9" x14ac:dyDescent="0.25">
      <c r="B490" s="5">
        <f>形核速率!F490</f>
        <v>4.6953994707450315</v>
      </c>
      <c r="C490" s="5">
        <f>形核速率!I490</f>
        <v>65359.655460083508</v>
      </c>
      <c r="D490" s="5">
        <f>形核速率!K490</f>
        <v>108582.60102416118</v>
      </c>
      <c r="E490" s="5">
        <f>形核速率!O490</f>
        <v>86693.451076861864</v>
      </c>
      <c r="F490" s="5">
        <f>形核速率!P490</f>
        <v>95857.382940302574</v>
      </c>
      <c r="G490" s="5">
        <f>形核速率!T490</f>
        <v>85789.11945674516</v>
      </c>
      <c r="H490" s="5">
        <f>形核速率!V490</f>
        <v>105661.18735565071</v>
      </c>
      <c r="I490" s="5">
        <f>形核速率!Z490</f>
        <v>98517.142026473142</v>
      </c>
    </row>
    <row r="491" spans="2:9" x14ac:dyDescent="0.25">
      <c r="B491" s="5">
        <f>形核速率!F491</f>
        <v>4.6983994707450316</v>
      </c>
      <c r="C491" s="5">
        <f>形核速率!I491</f>
        <v>65359.648315784834</v>
      </c>
      <c r="D491" s="5">
        <f>形核速率!K491</f>
        <v>108582.60091876752</v>
      </c>
      <c r="E491" s="5">
        <f>形核速率!O491</f>
        <v>86693.44913969675</v>
      </c>
      <c r="F491" s="5">
        <f>形核速率!P491</f>
        <v>95857.382305655701</v>
      </c>
      <c r="G491" s="5">
        <f>形核速率!T491</f>
        <v>85789.117543657805</v>
      </c>
      <c r="H491" s="5">
        <f>形核速率!V491</f>
        <v>105661.18831895171</v>
      </c>
      <c r="I491" s="5">
        <f>形核速率!Z491</f>
        <v>98517.16532292412</v>
      </c>
    </row>
    <row r="492" spans="2:9" x14ac:dyDescent="0.25">
      <c r="B492" s="5">
        <f>形核速率!F492</f>
        <v>4.7003994707450314</v>
      </c>
      <c r="C492" s="5">
        <f>形核速率!I492</f>
        <v>65359.641852527471</v>
      </c>
      <c r="D492" s="5">
        <f>形核速率!K492</f>
        <v>108582.6009766013</v>
      </c>
      <c r="E492" s="5">
        <f>形核速率!O492</f>
        <v>86693.447314144214</v>
      </c>
      <c r="F492" s="5">
        <f>形核速率!P492</f>
        <v>95857.381707574925</v>
      </c>
      <c r="G492" s="5">
        <f>形核速率!T492</f>
        <v>85789.115713243707</v>
      </c>
      <c r="H492" s="5">
        <f>形核速率!V492</f>
        <v>105661.18921669622</v>
      </c>
      <c r="I492" s="5">
        <f>形核速率!Z492</f>
        <v>98517.180806493881</v>
      </c>
    </row>
    <row r="493" spans="2:9" x14ac:dyDescent="0.25">
      <c r="B493" s="5">
        <f>形核速率!F493</f>
        <v>4.7103994707450312</v>
      </c>
      <c r="C493" s="5">
        <f>形核速率!I493</f>
        <v>65359.635147599634</v>
      </c>
      <c r="D493" s="5">
        <f>形核速率!K493</f>
        <v>108582.59933636566</v>
      </c>
      <c r="E493" s="5">
        <f>形核速率!O493</f>
        <v>86693.446231158261</v>
      </c>
      <c r="F493" s="5">
        <f>形核速率!P493</f>
        <v>95857.381352771059</v>
      </c>
      <c r="G493" s="5">
        <f>形核速率!T493</f>
        <v>85789.114920950044</v>
      </c>
      <c r="H493" s="5">
        <f>形核速率!V493</f>
        <v>105661.18985640659</v>
      </c>
      <c r="I493" s="5">
        <f>形核速率!Z493</f>
        <v>98517.258705401488</v>
      </c>
    </row>
    <row r="494" spans="2:9" x14ac:dyDescent="0.25">
      <c r="B494" s="5">
        <f>形核速率!F494</f>
        <v>4.7403994707450314</v>
      </c>
      <c r="C494" s="5">
        <f>形核速率!I494</f>
        <v>65359.641304623314</v>
      </c>
      <c r="D494" s="5">
        <f>形核速率!K494</f>
        <v>108582.59243652859</v>
      </c>
      <c r="E494" s="5">
        <f>形核速率!O494</f>
        <v>86693.451234417778</v>
      </c>
      <c r="F494" s="5">
        <f>形核速率!P494</f>
        <v>95857.382991920458</v>
      </c>
      <c r="G494" s="5">
        <f>形核速率!T494</f>
        <v>85789.121119404939</v>
      </c>
      <c r="H494" s="5">
        <f>形核速率!V494</f>
        <v>105661.18782727444</v>
      </c>
      <c r="I494" s="5">
        <f>形核速率!Z494</f>
        <v>98517.491975667101</v>
      </c>
    </row>
    <row r="495" spans="2:9" x14ac:dyDescent="0.25">
      <c r="B495" s="5">
        <f>形核速率!F495</f>
        <v>4.7703994707450317</v>
      </c>
      <c r="C495" s="5">
        <f>形核速率!I495</f>
        <v>65359.647461466295</v>
      </c>
      <c r="D495" s="5">
        <f>形核速率!K495</f>
        <v>108582.58553673842</v>
      </c>
      <c r="E495" s="5">
        <f>形核速率!O495</f>
        <v>86693.456237605191</v>
      </c>
      <c r="F495" s="5">
        <f>形核速率!P495</f>
        <v>95857.384631046167</v>
      </c>
      <c r="G495" s="5">
        <f>形核速率!T495</f>
        <v>85789.127317779552</v>
      </c>
      <c r="H495" s="5">
        <f>形核速率!V495</f>
        <v>105661.18579817493</v>
      </c>
      <c r="I495" s="5">
        <f>形核速率!Z495</f>
        <v>98517.723722719311</v>
      </c>
    </row>
    <row r="496" spans="2:9" x14ac:dyDescent="0.25">
      <c r="B496" s="5">
        <f>形核速率!F496</f>
        <v>4.7903994707450313</v>
      </c>
      <c r="C496" s="5">
        <f>形核速率!I496</f>
        <v>65359.64618884401</v>
      </c>
      <c r="D496" s="5">
        <f>形核速率!K496</f>
        <v>108582.5813419723</v>
      </c>
      <c r="E496" s="5">
        <f>形核速率!O496</f>
        <v>86693.457884033211</v>
      </c>
      <c r="F496" s="5">
        <f>形核速率!P496</f>
        <v>95857.385170442794</v>
      </c>
      <c r="G496" s="5">
        <f>形核速率!T496</f>
        <v>85789.129694861898</v>
      </c>
      <c r="H496" s="5">
        <f>形核速率!V496</f>
        <v>105661.18525355541</v>
      </c>
      <c r="I496" s="5">
        <f>形核速率!Z496</f>
        <v>98517.877261601083</v>
      </c>
    </row>
    <row r="497" spans="2:9" x14ac:dyDescent="0.25">
      <c r="B497" s="5">
        <f>形核速率!F497</f>
        <v>4.840399470745032</v>
      </c>
      <c r="C497" s="5">
        <f>形核速率!I497</f>
        <v>65359.669931727512</v>
      </c>
      <c r="D497" s="5">
        <f>形核速率!K497</f>
        <v>108582.5688268463</v>
      </c>
      <c r="E497" s="5">
        <f>形核速率!O497</f>
        <v>86693.470457278949</v>
      </c>
      <c r="F497" s="5">
        <f>形核速率!P497</f>
        <v>95857.389289642582</v>
      </c>
      <c r="G497" s="5">
        <f>形核速率!T497</f>
        <v>85789.144425874139</v>
      </c>
      <c r="H497" s="5">
        <f>形核速率!V497</f>
        <v>105661.17984567744</v>
      </c>
      <c r="I497" s="5">
        <f>形核速率!Z497</f>
        <v>98518.258835459987</v>
      </c>
    </row>
    <row r="498" spans="2:9" x14ac:dyDescent="0.25">
      <c r="B498" s="5">
        <f>形核速率!F498</f>
        <v>4.8903994707450318</v>
      </c>
      <c r="C498" s="5">
        <f>形核速率!I498</f>
        <v>65359.693673904148</v>
      </c>
      <c r="D498" s="5">
        <f>形核速率!K498</f>
        <v>108582.5563119022</v>
      </c>
      <c r="E498" s="5">
        <f>形核速率!O498</f>
        <v>86693.483030242132</v>
      </c>
      <c r="F498" s="5">
        <f>形核速率!P498</f>
        <v>95857.393408749384</v>
      </c>
      <c r="G498" s="5">
        <f>形核速率!T498</f>
        <v>85789.159156572292</v>
      </c>
      <c r="H498" s="5">
        <f>形核速率!V498</f>
        <v>105661.17443792813</v>
      </c>
      <c r="I498" s="5">
        <f>形核速率!Z498</f>
        <v>98518.636353844544</v>
      </c>
    </row>
    <row r="499" spans="2:9" x14ac:dyDescent="0.25">
      <c r="B499" s="5">
        <f>形核速率!F499</f>
        <v>4.9403994707450316</v>
      </c>
      <c r="C499" s="5">
        <f>形核速率!I499</f>
        <v>65359.71741537394</v>
      </c>
      <c r="D499" s="5">
        <f>形核速率!K499</f>
        <v>108582.54379713994</v>
      </c>
      <c r="E499" s="5">
        <f>形核速率!O499</f>
        <v>86693.49560292282</v>
      </c>
      <c r="F499" s="5">
        <f>形核速率!P499</f>
        <v>95857.397527763213</v>
      </c>
      <c r="G499" s="5">
        <f>形核速率!T499</f>
        <v>85789.173886956385</v>
      </c>
      <c r="H499" s="5">
        <f>形核速率!V499</f>
        <v>105661.16903030741</v>
      </c>
      <c r="I499" s="5">
        <f>形核速率!Z499</f>
        <v>98519.009900790072</v>
      </c>
    </row>
    <row r="500" spans="2:9" x14ac:dyDescent="0.25">
      <c r="B500" s="5">
        <f>形核速率!F500</f>
        <v>4.9835485018151005</v>
      </c>
      <c r="C500" s="5">
        <f>形核速率!I500</f>
        <v>65359.734846018495</v>
      </c>
      <c r="D500" s="5">
        <f>形核速率!K500</f>
        <v>108582.53322759017</v>
      </c>
      <c r="E500" s="5">
        <f>形核速率!O500</f>
        <v>86693.505492379831</v>
      </c>
      <c r="F500" s="5">
        <f>形核速率!P500</f>
        <v>95857.400767709216</v>
      </c>
      <c r="G500" s="5">
        <f>形核速率!T500</f>
        <v>85789.185600844736</v>
      </c>
      <c r="H500" s="5">
        <f>形核速率!V500</f>
        <v>105661.16482319125</v>
      </c>
      <c r="I500" s="5">
        <f>形核速率!Z500</f>
        <v>98519.329065093145</v>
      </c>
    </row>
    <row r="501" spans="2:9" x14ac:dyDescent="0.25">
      <c r="B501" s="5">
        <f>形核速率!F501</f>
        <v>4.9835485019151005</v>
      </c>
      <c r="C501" s="5">
        <f>形核速率!I501</f>
        <v>65359.73919658277</v>
      </c>
      <c r="D501" s="5">
        <f>形核速率!K501</f>
        <v>108582.53258273023</v>
      </c>
      <c r="E501" s="5">
        <f>形核速率!O501</f>
        <v>86693.506989141475</v>
      </c>
      <c r="F501" s="5">
        <f>形核速率!P501</f>
        <v>95857.401258072496</v>
      </c>
      <c r="G501" s="5">
        <f>形核速率!T501</f>
        <v>85789.187248098358</v>
      </c>
      <c r="H501" s="5">
        <f>形核速率!V501</f>
        <v>105661.16414059988</v>
      </c>
      <c r="I501" s="5">
        <f>形核速率!Z501</f>
        <v>98519.329151204438</v>
      </c>
    </row>
    <row r="502" spans="2:9" x14ac:dyDescent="0.25">
      <c r="B502" s="5">
        <f>形核速率!F502</f>
        <v>4.9835485022151005</v>
      </c>
      <c r="C502" s="5">
        <f>形核速率!I502</f>
        <v>65359.7522508779</v>
      </c>
      <c r="D502" s="5">
        <f>形核速率!K502</f>
        <v>108582.53064795556</v>
      </c>
      <c r="E502" s="5">
        <f>形核速率!O502</f>
        <v>86693.511480243105</v>
      </c>
      <c r="F502" s="5">
        <f>形核速率!P502</f>
        <v>95857.402729429901</v>
      </c>
      <c r="G502" s="5">
        <f>形核速率!T502</f>
        <v>85789.192190707327</v>
      </c>
      <c r="H502" s="5">
        <f>形核速率!V502</f>
        <v>105661.16209243487</v>
      </c>
      <c r="I502" s="5">
        <f>形核速率!Z502</f>
        <v>98519.32940959766</v>
      </c>
    </row>
    <row r="503" spans="2:9" x14ac:dyDescent="0.25">
      <c r="B503" s="5">
        <f>形核速率!F503</f>
        <v>4.9835485026151005</v>
      </c>
      <c r="C503" s="5">
        <f>形核速率!I503</f>
        <v>65359.769657187724</v>
      </c>
      <c r="D503" s="5">
        <f>形核速率!K503</f>
        <v>108582.528068215</v>
      </c>
      <c r="E503" s="5">
        <f>形核速率!O503</f>
        <v>86693.51746856008</v>
      </c>
      <c r="F503" s="5">
        <f>形核速率!P503</f>
        <v>95857.404691299133</v>
      </c>
      <c r="G503" s="5">
        <f>形核速率!T503</f>
        <v>85789.198781039871</v>
      </c>
      <c r="H503" s="5">
        <f>形核速率!V503</f>
        <v>105661.15936146108</v>
      </c>
      <c r="I503" s="5">
        <f>形核速率!Z503</f>
        <v>98519.329754135528</v>
      </c>
    </row>
    <row r="504" spans="2:9" x14ac:dyDescent="0.25">
      <c r="B504" s="5">
        <f>形核速率!F504</f>
        <v>4.9835485028151005</v>
      </c>
      <c r="C504" s="5">
        <f>形核速率!I504</f>
        <v>65359.778359459509</v>
      </c>
      <c r="D504" s="5">
        <f>形核速率!K504</f>
        <v>108582.52677841252</v>
      </c>
      <c r="E504" s="5">
        <f>形核速率!O504</f>
        <v>86693.520462440458</v>
      </c>
      <c r="F504" s="5">
        <f>形核速率!P504</f>
        <v>95857.405672142588</v>
      </c>
      <c r="G504" s="5">
        <f>形核速率!T504</f>
        <v>85789.202075916575</v>
      </c>
      <c r="H504" s="5">
        <f>形核速率!V504</f>
        <v>105661.15799610711</v>
      </c>
      <c r="I504" s="5">
        <f>形核速率!Z504</f>
        <v>98519.329926384453</v>
      </c>
    </row>
    <row r="505" spans="2:9" x14ac:dyDescent="0.25">
      <c r="B505" s="5">
        <f>形核速率!F505</f>
        <v>4.9835485118151004</v>
      </c>
      <c r="C505" s="5">
        <f>形核速率!I505</f>
        <v>65360.170056675357</v>
      </c>
      <c r="D505" s="5">
        <f>形核速率!K505</f>
        <v>108582.46873101428</v>
      </c>
      <c r="E505" s="5">
        <f>形核速率!O505</f>
        <v>86693.655216404964</v>
      </c>
      <c r="F505" s="5">
        <f>形核速率!P505</f>
        <v>95857.449819688627</v>
      </c>
      <c r="G505" s="5">
        <f>形核速率!T505</f>
        <v>85789.350375471811</v>
      </c>
      <c r="H505" s="5">
        <f>形核速率!V505</f>
        <v>105661.09654105699</v>
      </c>
      <c r="I505" s="5">
        <f>形核速率!Z505</f>
        <v>98519.337679828997</v>
      </c>
    </row>
    <row r="506" spans="2:9" x14ac:dyDescent="0.25">
      <c r="B506" s="5">
        <f>形核速率!F506</f>
        <v>4.9835486018151007</v>
      </c>
      <c r="C506" s="5">
        <f>形核速率!I506</f>
        <v>65364.085315667966</v>
      </c>
      <c r="D506" s="5">
        <f>形核速率!K506</f>
        <v>108581.88847926806</v>
      </c>
      <c r="E506" s="5">
        <f>形核速率!O506</f>
        <v>86695.002165519312</v>
      </c>
      <c r="F506" s="5">
        <f>形核速率!P506</f>
        <v>95857.891099028086</v>
      </c>
      <c r="G506" s="5">
        <f>形核速率!T506</f>
        <v>85790.832715185199</v>
      </c>
      <c r="H506" s="5">
        <f>形核速率!V506</f>
        <v>105660.4822643946</v>
      </c>
      <c r="I506" s="5">
        <f>形核速率!Z506</f>
        <v>98519.415183894205</v>
      </c>
    </row>
    <row r="507" spans="2:9" x14ac:dyDescent="0.25">
      <c r="B507" s="5">
        <f>形核速率!F507</f>
        <v>4.9835495018151006</v>
      </c>
      <c r="C507" s="5">
        <f>形核速率!I507</f>
        <v>65403.054628536018</v>
      </c>
      <c r="D507" s="5">
        <f>形核速率!K507</f>
        <v>108576.10904902895</v>
      </c>
      <c r="E507" s="5">
        <f>形核速率!O507</f>
        <v>86708.408876870075</v>
      </c>
      <c r="F507" s="5">
        <f>形核速率!P507</f>
        <v>95862.283061911265</v>
      </c>
      <c r="G507" s="5">
        <f>形核速率!T507</f>
        <v>85805.586681051791</v>
      </c>
      <c r="H507" s="5">
        <f>形核速率!V507</f>
        <v>105654.36866756668</v>
      </c>
      <c r="I507" s="5">
        <f>形核速率!Z507</f>
        <v>98520.186908452641</v>
      </c>
    </row>
    <row r="508" spans="2:9" x14ac:dyDescent="0.25">
      <c r="B508" s="5">
        <f>形核速率!F508</f>
        <v>4.9835559886270646</v>
      </c>
      <c r="C508" s="5">
        <f>形核速率!I508</f>
        <v>65674.459481982529</v>
      </c>
      <c r="D508" s="5">
        <f>形核速率!K508</f>
        <v>108535.6510717708</v>
      </c>
      <c r="E508" s="5">
        <f>形核速率!O508</f>
        <v>86801.795763261471</v>
      </c>
      <c r="F508" s="5">
        <f>形核速率!P508</f>
        <v>95892.862828228623</v>
      </c>
      <c r="G508" s="5">
        <f>形核速率!T508</f>
        <v>85908.341273732323</v>
      </c>
      <c r="H508" s="5">
        <f>形核速率!V508</f>
        <v>105611.81058789247</v>
      </c>
      <c r="I508" s="5">
        <f>形核速率!Z508</f>
        <v>98525.577399985385</v>
      </c>
    </row>
    <row r="509" spans="2:9" x14ac:dyDescent="0.25">
      <c r="B509" s="5">
        <f>形核速率!F509</f>
        <v>4.983558501815101</v>
      </c>
      <c r="C509" s="5">
        <f>形核速率!I509</f>
        <v>65674.459160789294</v>
      </c>
      <c r="D509" s="5">
        <f>形核速率!K509</f>
        <v>108535.65109599732</v>
      </c>
      <c r="E509" s="5">
        <f>形核速率!O509</f>
        <v>86801.795662580145</v>
      </c>
      <c r="F509" s="5">
        <f>形核速率!P509</f>
        <v>95892.862795272755</v>
      </c>
      <c r="G509" s="5">
        <f>形核速率!T509</f>
        <v>85908.341169221865</v>
      </c>
      <c r="H509" s="5">
        <f>形核速率!V509</f>
        <v>105611.81063602724</v>
      </c>
      <c r="I509" s="5">
        <f>形核速率!Z509</f>
        <v>98525.577410996295</v>
      </c>
    </row>
    <row r="510" spans="2:9" x14ac:dyDescent="0.25">
      <c r="B510" s="5">
        <f>形核速率!F510</f>
        <v>4.9835685018151006</v>
      </c>
      <c r="C510" s="5">
        <f>形核速率!I510</f>
        <v>65674.458526611168</v>
      </c>
      <c r="D510" s="5">
        <f>形核速率!K510</f>
        <v>108535.65114282447</v>
      </c>
      <c r="E510" s="5">
        <f>形核速率!O510</f>
        <v>86801.795464271563</v>
      </c>
      <c r="F510" s="5">
        <f>形核速率!P510</f>
        <v>95892.862730360706</v>
      </c>
      <c r="G510" s="5">
        <f>形核速率!T510</f>
        <v>85908.34096352807</v>
      </c>
      <c r="H510" s="5">
        <f>形核速率!V510</f>
        <v>105611.81073089378</v>
      </c>
      <c r="I510" s="5">
        <f>形核速率!Z510</f>
        <v>98525.577469550728</v>
      </c>
    </row>
    <row r="511" spans="2:9" x14ac:dyDescent="0.25">
      <c r="B511" s="5">
        <f>形核速率!F511</f>
        <v>4.9835985018151003</v>
      </c>
      <c r="C511" s="5">
        <f>形核速率!I511</f>
        <v>65674.457444761851</v>
      </c>
      <c r="D511" s="5">
        <f>形核速率!K511</f>
        <v>108535.65122012144</v>
      </c>
      <c r="E511" s="5">
        <f>形核速率!O511</f>
        <v>86801.795127211022</v>
      </c>
      <c r="F511" s="5">
        <f>形核速率!P511</f>
        <v>95892.862620031185</v>
      </c>
      <c r="G511" s="5">
        <f>形核速率!T511</f>
        <v>85908.340614319139</v>
      </c>
      <c r="H511" s="5">
        <f>形核速率!V511</f>
        <v>105611.81089228348</v>
      </c>
      <c r="I511" s="5">
        <f>形核速率!Z511</f>
        <v>98525.577664003955</v>
      </c>
    </row>
    <row r="512" spans="2:9" x14ac:dyDescent="0.25">
      <c r="B512" s="5">
        <f>形核速率!F512</f>
        <v>4.983628501815101</v>
      </c>
      <c r="C512" s="5">
        <f>形核速率!I512</f>
        <v>65674.456362912475</v>
      </c>
      <c r="D512" s="5">
        <f>形核速率!K512</f>
        <v>108535.65129741836</v>
      </c>
      <c r="E512" s="5">
        <f>形核速率!O512</f>
        <v>86801.794790150481</v>
      </c>
      <c r="F512" s="5">
        <f>形核速率!P512</f>
        <v>95892.862509701677</v>
      </c>
      <c r="G512" s="5">
        <f>形核速率!T512</f>
        <v>85908.340265110222</v>
      </c>
      <c r="H512" s="5">
        <f>形核速率!V512</f>
        <v>105611.81105367318</v>
      </c>
      <c r="I512" s="5">
        <f>形核速率!Z512</f>
        <v>98525.577858455843</v>
      </c>
    </row>
    <row r="513" spans="2:9" x14ac:dyDescent="0.25">
      <c r="B513" s="5">
        <f>形核速率!F513</f>
        <v>4.9836485018151002</v>
      </c>
      <c r="C513" s="5">
        <f>形核速率!I513</f>
        <v>65674.455473708716</v>
      </c>
      <c r="D513" s="5">
        <f>形核速率!K513</f>
        <v>108535.65136188171</v>
      </c>
      <c r="E513" s="5">
        <f>形核速率!O513</f>
        <v>86801.794512665772</v>
      </c>
      <c r="F513" s="5">
        <f>形核速率!P513</f>
        <v>95892.862418873032</v>
      </c>
      <c r="G513" s="5">
        <f>形核速率!T513</f>
        <v>85908.339977478405</v>
      </c>
      <c r="H513" s="5">
        <f>形核速率!V513</f>
        <v>105611.81118648392</v>
      </c>
      <c r="I513" s="5">
        <f>形核速率!Z513</f>
        <v>98525.577984243733</v>
      </c>
    </row>
    <row r="514" spans="2:9" x14ac:dyDescent="0.25">
      <c r="B514" s="5">
        <f>形核速率!F514</f>
        <v>4.9837485018151009</v>
      </c>
      <c r="C514" s="5">
        <f>形核速率!I514</f>
        <v>65674.453557669724</v>
      </c>
      <c r="D514" s="5">
        <f>形核速率!K514</f>
        <v>108535.65148941506</v>
      </c>
      <c r="E514" s="5">
        <f>形核速率!O514</f>
        <v>86801.793920180498</v>
      </c>
      <c r="F514" s="5">
        <f>形核速率!P514</f>
        <v>95892.862224935714</v>
      </c>
      <c r="G514" s="5">
        <f>形核速率!T514</f>
        <v>85908.339365107575</v>
      </c>
      <c r="H514" s="5">
        <f>形核速率!V514</f>
        <v>105611.81147070987</v>
      </c>
      <c r="I514" s="5">
        <f>形核速率!Z514</f>
        <v>98525.578671101917</v>
      </c>
    </row>
    <row r="515" spans="2:9" x14ac:dyDescent="0.25">
      <c r="B515" s="5">
        <f>形核速率!F515</f>
        <v>4.9840485018151011</v>
      </c>
      <c r="C515" s="5">
        <f>形核速率!I515</f>
        <v>65674.450404787043</v>
      </c>
      <c r="D515" s="5">
        <f>形核速率!K515</f>
        <v>108535.65167220768</v>
      </c>
      <c r="E515" s="5">
        <f>形核速率!O515</f>
        <v>86801.792958166363</v>
      </c>
      <c r="F515" s="5">
        <f>形核速率!P515</f>
        <v>95892.861910041087</v>
      </c>
      <c r="G515" s="5">
        <f>形核速率!T515</f>
        <v>85908.338375082487</v>
      </c>
      <c r="H515" s="5">
        <f>形核速率!V515</f>
        <v>105611.81193376354</v>
      </c>
      <c r="I515" s="5">
        <f>形核速率!Z515</f>
        <v>98525.580791007524</v>
      </c>
    </row>
    <row r="516" spans="2:9" x14ac:dyDescent="0.25">
      <c r="B516" s="5">
        <f>形核速率!F516</f>
        <v>4.9843485018151004</v>
      </c>
      <c r="C516" s="5">
        <f>形核速率!I516</f>
        <v>65674.447251904217</v>
      </c>
      <c r="D516" s="5">
        <f>形核速率!K516</f>
        <v>108535.65185500018</v>
      </c>
      <c r="E516" s="5">
        <f>形核速率!O516</f>
        <v>86801.791996152228</v>
      </c>
      <c r="F516" s="5">
        <f>形核速率!P516</f>
        <v>95892.861595146445</v>
      </c>
      <c r="G516" s="5">
        <f>形核速率!T516</f>
        <v>85908.337385057399</v>
      </c>
      <c r="H516" s="5">
        <f>形核速率!V516</f>
        <v>105611.8123968172</v>
      </c>
      <c r="I516" s="5">
        <f>形核速率!Z516</f>
        <v>98525.582910776982</v>
      </c>
    </row>
    <row r="517" spans="2:9" x14ac:dyDescent="0.25">
      <c r="B517" s="5">
        <f>形核速率!F517</f>
        <v>4.9845485018151008</v>
      </c>
      <c r="C517" s="5">
        <f>形核速率!I517</f>
        <v>65674.444618811613</v>
      </c>
      <c r="D517" s="5">
        <f>形核速率!K517</f>
        <v>108535.65201775667</v>
      </c>
      <c r="E517" s="5">
        <f>形核速率!O517</f>
        <v>86801.791187911746</v>
      </c>
      <c r="F517" s="5">
        <f>形核速率!P517</f>
        <v>95892.861330586311</v>
      </c>
      <c r="G517" s="5">
        <f>形核速率!T517</f>
        <v>85908.336551665998</v>
      </c>
      <c r="H517" s="5">
        <f>形核速率!V517</f>
        <v>105611.81278526472</v>
      </c>
      <c r="I517" s="5">
        <f>形核速率!Z517</f>
        <v>98525.58431171914</v>
      </c>
    </row>
    <row r="518" spans="2:9" x14ac:dyDescent="0.25">
      <c r="B518" s="5">
        <f>形核速率!F518</f>
        <v>4.9855485018151011</v>
      </c>
      <c r="C518" s="5">
        <f>形核速率!I518</f>
        <v>65674.439453850515</v>
      </c>
      <c r="D518" s="5">
        <f>形核速率!K518</f>
        <v>108535.65221557968</v>
      </c>
      <c r="E518" s="5">
        <f>形核速率!O518</f>
        <v>86801.789660525785</v>
      </c>
      <c r="F518" s="5">
        <f>形核速率!P518</f>
        <v>95892.860830629361</v>
      </c>
      <c r="G518" s="5">
        <f>形核速率!T518</f>
        <v>85908.334996081772</v>
      </c>
      <c r="H518" s="5">
        <f>形核速率!V518</f>
        <v>105611.81352638124</v>
      </c>
      <c r="I518" s="5">
        <f>形核速率!Z518</f>
        <v>98525.591498703507</v>
      </c>
    </row>
    <row r="519" spans="2:9" x14ac:dyDescent="0.25">
      <c r="B519" s="5">
        <f>形核速率!F519</f>
        <v>4.9885485018151003</v>
      </c>
      <c r="C519" s="5">
        <f>形核速率!I519</f>
        <v>65674.432165823629</v>
      </c>
      <c r="D519" s="5">
        <f>形核速率!K519</f>
        <v>108535.65217720215</v>
      </c>
      <c r="E519" s="5">
        <f>形核速率!O519</f>
        <v>86801.787657022578</v>
      </c>
      <c r="F519" s="5">
        <f>形核速率!P519</f>
        <v>95892.860174825662</v>
      </c>
      <c r="G519" s="5">
        <f>形核速率!T519</f>
        <v>85908.33300805639</v>
      </c>
      <c r="H519" s="5">
        <f>形核速率!V519</f>
        <v>105611.81451762986</v>
      </c>
      <c r="I519" s="5">
        <f>形核速率!Z519</f>
        <v>98525.613238469596</v>
      </c>
    </row>
    <row r="520" spans="2:9" x14ac:dyDescent="0.25">
      <c r="B520" s="5">
        <f>形核速率!F520</f>
        <v>4.9915485018151005</v>
      </c>
      <c r="C520" s="5">
        <f>形核速率!I520</f>
        <v>65674.424877799291</v>
      </c>
      <c r="D520" s="5">
        <f>形核速率!K520</f>
        <v>108535.65213882293</v>
      </c>
      <c r="E520" s="5">
        <f>形核速率!O520</f>
        <v>86801.78565352071</v>
      </c>
      <c r="F520" s="5">
        <f>形核速率!P520</f>
        <v>95892.859519022371</v>
      </c>
      <c r="G520" s="5">
        <f>形核速率!T520</f>
        <v>85908.33102003258</v>
      </c>
      <c r="H520" s="5">
        <f>形核速率!V520</f>
        <v>105611.81550887789</v>
      </c>
      <c r="I520" s="5">
        <f>形核速率!Z520</f>
        <v>98525.634964608238</v>
      </c>
    </row>
    <row r="521" spans="2:9" x14ac:dyDescent="0.25">
      <c r="B521" s="5">
        <f>形核速率!F521</f>
        <v>4.9935485018151002</v>
      </c>
      <c r="C521" s="5">
        <f>形核速率!I521</f>
        <v>65674.418339408032</v>
      </c>
      <c r="D521" s="5">
        <f>形核速率!K521</f>
        <v>108535.65224255614</v>
      </c>
      <c r="E521" s="5">
        <f>形核速率!O521</f>
        <v>86801.783790076603</v>
      </c>
      <c r="F521" s="5">
        <f>形核速率!P521</f>
        <v>95892.858909063987</v>
      </c>
      <c r="G521" s="5">
        <f>形核速率!T521</f>
        <v>85908.329146425342</v>
      </c>
      <c r="H521" s="5">
        <f>形核速率!V521</f>
        <v>105611.81642188554</v>
      </c>
      <c r="I521" s="5">
        <f>形核速率!Z521</f>
        <v>98525.649402682175</v>
      </c>
    </row>
    <row r="522" spans="2:9" x14ac:dyDescent="0.25">
      <c r="B522" s="5">
        <f>形核速率!F522</f>
        <v>5.0035485018151009</v>
      </c>
      <c r="C522" s="5">
        <f>形核速率!I522</f>
        <v>65674.410947278913</v>
      </c>
      <c r="D522" s="5">
        <f>形核速率!K522</f>
        <v>108535.65081339402</v>
      </c>
      <c r="E522" s="5">
        <f>形核速率!O522</f>
        <v>86801.782422245684</v>
      </c>
      <c r="F522" s="5">
        <f>形核速率!P522</f>
        <v>95892.858461333934</v>
      </c>
      <c r="G522" s="5">
        <f>形核速率!T522</f>
        <v>85908.328036278821</v>
      </c>
      <c r="H522" s="5">
        <f>形核速率!V522</f>
        <v>105611.81718864379</v>
      </c>
      <c r="I522" s="5">
        <f>形核速率!Z522</f>
        <v>98525.722081668253</v>
      </c>
    </row>
    <row r="523" spans="2:9" x14ac:dyDescent="0.25">
      <c r="B523" s="5">
        <f>形核速率!F523</f>
        <v>5.0335485018151012</v>
      </c>
      <c r="C523" s="5">
        <f>形核速率!I523</f>
        <v>65674.414723156966</v>
      </c>
      <c r="D523" s="5">
        <f>形核速率!K523</f>
        <v>108535.64452787182</v>
      </c>
      <c r="E523" s="5">
        <f>形核速率!O523</f>
        <v>86801.786473133034</v>
      </c>
      <c r="F523" s="5">
        <f>形核速率!P523</f>
        <v>95892.859787304857</v>
      </c>
      <c r="G523" s="5">
        <f>形核速率!T523</f>
        <v>85908.333176671076</v>
      </c>
      <c r="H523" s="5">
        <f>形核速率!V523</f>
        <v>105611.81559269089</v>
      </c>
      <c r="I523" s="5">
        <f>形核速率!Z523</f>
        <v>98525.939811432327</v>
      </c>
    </row>
    <row r="524" spans="2:9" x14ac:dyDescent="0.25">
      <c r="B524" s="5">
        <f>形核速率!F524</f>
        <v>5.0635485018151005</v>
      </c>
      <c r="C524" s="5">
        <f>形核速率!I524</f>
        <v>65674.418498892017</v>
      </c>
      <c r="D524" s="5">
        <f>形核速率!K524</f>
        <v>108535.63824238676</v>
      </c>
      <c r="E524" s="5">
        <f>形核速率!O524</f>
        <v>86801.790523963413</v>
      </c>
      <c r="F524" s="5">
        <f>形核速率!P524</f>
        <v>95892.861113257095</v>
      </c>
      <c r="G524" s="5">
        <f>形核速率!T524</f>
        <v>85908.338316999943</v>
      </c>
      <c r="H524" s="5">
        <f>形核速率!V524</f>
        <v>105611.81399676377</v>
      </c>
      <c r="I524" s="5">
        <f>形核速率!Z524</f>
        <v>98526.156201896971</v>
      </c>
    </row>
    <row r="525" spans="2:9" x14ac:dyDescent="0.25">
      <c r="B525" s="5">
        <f>形核速率!F525</f>
        <v>5.083548501815101</v>
      </c>
      <c r="C525" s="5">
        <f>形核速率!I525</f>
        <v>65674.415704288316</v>
      </c>
      <c r="D525" s="5">
        <f>形核速率!K525</f>
        <v>108535.63446102054</v>
      </c>
      <c r="E525" s="5">
        <f>形核速率!O525</f>
        <v>86801.791555520496</v>
      </c>
      <c r="F525" s="5">
        <f>形核速率!P525</f>
        <v>95892.861450915123</v>
      </c>
      <c r="G525" s="5">
        <f>形核速率!T525</f>
        <v>85908.340010117754</v>
      </c>
      <c r="H525" s="5">
        <f>形核速率!V525</f>
        <v>105611.81373027142</v>
      </c>
      <c r="I525" s="5">
        <f>形核速率!Z525</f>
        <v>98526.299604615953</v>
      </c>
    </row>
    <row r="526" spans="2:9" x14ac:dyDescent="0.25">
      <c r="B526" s="5">
        <f>形核速率!F526</f>
        <v>5.1335485018151008</v>
      </c>
      <c r="C526" s="5">
        <f>形核速率!I526</f>
        <v>65674.435314799775</v>
      </c>
      <c r="D526" s="5">
        <f>形核速率!K526</f>
        <v>108535.62296000392</v>
      </c>
      <c r="E526" s="5">
        <f>形核速率!O526</f>
        <v>86801.80249134569</v>
      </c>
      <c r="F526" s="5">
        <f>形核速率!P526</f>
        <v>95892.865030522153</v>
      </c>
      <c r="G526" s="5">
        <f>形核速率!T526</f>
        <v>85908.352924145976</v>
      </c>
      <c r="H526" s="5">
        <f>形核速率!V526</f>
        <v>105611.8090710285</v>
      </c>
      <c r="I526" s="5">
        <f>形核速率!Z526</f>
        <v>98526.65617766681</v>
      </c>
    </row>
    <row r="527" spans="2:9" x14ac:dyDescent="0.25">
      <c r="B527" s="5">
        <f>形核速率!F527</f>
        <v>5.1835485018151006</v>
      </c>
      <c r="C527" s="5">
        <f>形核速率!I527</f>
        <v>65674.454924725869</v>
      </c>
      <c r="D527" s="5">
        <f>形核速率!K527</f>
        <v>108535.61145913927</v>
      </c>
      <c r="E527" s="5">
        <f>形核速率!O527</f>
        <v>86801.813426936817</v>
      </c>
      <c r="F527" s="5">
        <f>形核速率!P527</f>
        <v>95892.868610052246</v>
      </c>
      <c r="G527" s="5">
        <f>形核速率!T527</f>
        <v>85908.365837913967</v>
      </c>
      <c r="H527" s="5">
        <f>形核速率!V527</f>
        <v>105611.80441189188</v>
      </c>
      <c r="I527" s="5">
        <f>形核速率!Z527</f>
        <v>98527.009176134146</v>
      </c>
    </row>
    <row r="528" spans="2:9" x14ac:dyDescent="0.25">
      <c r="B528" s="5">
        <f>形核速率!F528</f>
        <v>5.2335485018151005</v>
      </c>
      <c r="C528" s="5">
        <f>形核速率!I528</f>
        <v>65674.474534066612</v>
      </c>
      <c r="D528" s="5">
        <f>形核速率!K528</f>
        <v>108535.59995842658</v>
      </c>
      <c r="E528" s="5">
        <f>形核速率!O528</f>
        <v>86801.824362293861</v>
      </c>
      <c r="F528" s="5">
        <f>形核速率!P528</f>
        <v>95892.872189505404</v>
      </c>
      <c r="G528" s="5">
        <f>形核速率!T528</f>
        <v>85908.378751421784</v>
      </c>
      <c r="H528" s="5">
        <f>形核速率!V528</f>
        <v>105611.7997528616</v>
      </c>
      <c r="I528" s="5">
        <f>形核速率!Z528</f>
        <v>98527.358669916881</v>
      </c>
    </row>
    <row r="529" spans="2:9" x14ac:dyDescent="0.25">
      <c r="B529" s="5">
        <f>形核速率!F529</f>
        <v>5.2766975328851693</v>
      </c>
      <c r="C529" s="5">
        <f>形核速率!I529</f>
        <v>65674.488436044441</v>
      </c>
      <c r="D529" s="5">
        <f>形核速率!K529</f>
        <v>108535.59026615779</v>
      </c>
      <c r="E529" s="5">
        <f>形核速率!O529</f>
        <v>86801.832850195875</v>
      </c>
      <c r="F529" s="5">
        <f>形核速率!P529</f>
        <v>95892.87496783676</v>
      </c>
      <c r="G529" s="5">
        <f>形核速率!T529</f>
        <v>85908.388909584784</v>
      </c>
      <c r="H529" s="5">
        <f>形核速率!V529</f>
        <v>105611.79618569155</v>
      </c>
      <c r="I529" s="5">
        <f>形核速率!Z529</f>
        <v>98527.657442158496</v>
      </c>
    </row>
    <row r="530" spans="2:9" x14ac:dyDescent="0.25">
      <c r="B530" s="5">
        <f>形核速率!F530</f>
        <v>5.2766975329851693</v>
      </c>
      <c r="C530" s="5">
        <f>形核速率!I530</f>
        <v>65674.492494952472</v>
      </c>
      <c r="D530" s="5">
        <f>形核速率!K530</f>
        <v>108535.5896583037</v>
      </c>
      <c r="E530" s="5">
        <f>形核速率!O530</f>
        <v>86801.834247049774</v>
      </c>
      <c r="F530" s="5">
        <f>形核速率!P530</f>
        <v>95892.875425066697</v>
      </c>
      <c r="G530" s="5">
        <f>形核速率!T530</f>
        <v>85908.39044637054</v>
      </c>
      <c r="H530" s="5">
        <f>形核速率!V530</f>
        <v>105611.79554948912</v>
      </c>
      <c r="I530" s="5">
        <f>形核速率!Z530</f>
        <v>98527.657522802619</v>
      </c>
    </row>
    <row r="531" spans="2:9" x14ac:dyDescent="0.25">
      <c r="B531" s="5">
        <f>形核速率!F531</f>
        <v>5.2766975332851693</v>
      </c>
      <c r="C531" s="5">
        <f>形核速率!I531</f>
        <v>65674.504674249896</v>
      </c>
      <c r="D531" s="5">
        <f>形核速率!K531</f>
        <v>108535.58783454439</v>
      </c>
      <c r="E531" s="5">
        <f>形核速率!O531</f>
        <v>86801.838438419407</v>
      </c>
      <c r="F531" s="5">
        <f>形核速率!P531</f>
        <v>95892.876797020901</v>
      </c>
      <c r="G531" s="5">
        <f>形核速率!T531</f>
        <v>85908.395057566551</v>
      </c>
      <c r="H531" s="5">
        <f>形核速率!V531</f>
        <v>105611.7936404956</v>
      </c>
      <c r="I531" s="5">
        <f>形核速率!Z531</f>
        <v>98527.657764793912</v>
      </c>
    </row>
    <row r="532" spans="2:9" x14ac:dyDescent="0.25">
      <c r="B532" s="5">
        <f>形核速率!F532</f>
        <v>5.2766975336851694</v>
      </c>
      <c r="C532" s="5">
        <f>形核速率!I532</f>
        <v>65674.52091389522</v>
      </c>
      <c r="D532" s="5">
        <f>形核速率!K532</f>
        <v>108535.58540282307</v>
      </c>
      <c r="E532" s="5">
        <f>形核速率!O532</f>
        <v>86801.844027093714</v>
      </c>
      <c r="F532" s="5">
        <f>形核速率!P532</f>
        <v>95892.878626352496</v>
      </c>
      <c r="G532" s="5">
        <f>形核速率!T532</f>
        <v>85908.401206015245</v>
      </c>
      <c r="H532" s="5">
        <f>形核速率!V532</f>
        <v>105611.79109508394</v>
      </c>
      <c r="I532" s="5">
        <f>形核速率!Z532</f>
        <v>98527.658087462492</v>
      </c>
    </row>
    <row r="533" spans="2:9" x14ac:dyDescent="0.25">
      <c r="B533" s="5">
        <f>形核速率!F533</f>
        <v>5.2766975338851694</v>
      </c>
      <c r="C533" s="5">
        <f>形核速率!I533</f>
        <v>65674.529032848135</v>
      </c>
      <c r="D533" s="5">
        <f>形核速率!K533</f>
        <v>108535.58418703049</v>
      </c>
      <c r="E533" s="5">
        <f>形核速率!O533</f>
        <v>86801.846821156971</v>
      </c>
      <c r="F533" s="5">
        <f>形核速率!P533</f>
        <v>95892.879540928625</v>
      </c>
      <c r="G533" s="5">
        <f>形核速率!T533</f>
        <v>85908.404279954571</v>
      </c>
      <c r="H533" s="5">
        <f>形核速率!V533</f>
        <v>105611.78982250889</v>
      </c>
      <c r="I533" s="5">
        <f>形核速率!Z533</f>
        <v>98527.658248777007</v>
      </c>
    </row>
    <row r="534" spans="2:9" x14ac:dyDescent="0.25">
      <c r="B534" s="5">
        <f>形核速率!F534</f>
        <v>5.2766975428851692</v>
      </c>
      <c r="C534" s="5">
        <f>形核速率!I534</f>
        <v>65674.894481397874</v>
      </c>
      <c r="D534" s="5">
        <f>形核速率!K534</f>
        <v>108535.52946976814</v>
      </c>
      <c r="E534" s="5">
        <f>形核速率!O534</f>
        <v>86801.972583634328</v>
      </c>
      <c r="F534" s="5">
        <f>形核速率!P534</f>
        <v>95892.920706531484</v>
      </c>
      <c r="G534" s="5">
        <f>形核速率!T534</f>
        <v>85908.542637658742</v>
      </c>
      <c r="H534" s="5">
        <f>形核速率!V534</f>
        <v>105611.73254240185</v>
      </c>
      <c r="I534" s="5">
        <f>形核速率!Z534</f>
        <v>98527.665510187333</v>
      </c>
    </row>
    <row r="535" spans="2:9" x14ac:dyDescent="0.25">
      <c r="B535" s="5">
        <f>形核速率!F535</f>
        <v>5.2766976328851696</v>
      </c>
      <c r="C535" s="5">
        <f>形核速率!I535</f>
        <v>65678.5474719146</v>
      </c>
      <c r="D535" s="5">
        <f>形核速率!K535</f>
        <v>108534.98249465715</v>
      </c>
      <c r="E535" s="5">
        <f>形核速率!O535</f>
        <v>86803.229692703942</v>
      </c>
      <c r="F535" s="5">
        <f>形核速率!P535</f>
        <v>95893.332191449081</v>
      </c>
      <c r="G535" s="5">
        <f>形核速率!T535</f>
        <v>85909.925641847556</v>
      </c>
      <c r="H535" s="5">
        <f>形核速率!V535</f>
        <v>105611.15998003205</v>
      </c>
      <c r="I535" s="5">
        <f>形核速率!Z535</f>
        <v>98527.738097752866</v>
      </c>
    </row>
    <row r="536" spans="2:9" x14ac:dyDescent="0.25">
      <c r="B536" s="5">
        <f>形核速率!F536</f>
        <v>5.2766985328851694</v>
      </c>
      <c r="C536" s="5">
        <f>形核速率!I536</f>
        <v>65714.915899020314</v>
      </c>
      <c r="D536" s="5">
        <f>形核速率!K536</f>
        <v>108529.53338567031</v>
      </c>
      <c r="E536" s="5">
        <f>形核速率!O536</f>
        <v>86815.745473683652</v>
      </c>
      <c r="F536" s="5">
        <f>形核速率!P536</f>
        <v>95897.428707604384</v>
      </c>
      <c r="G536" s="5">
        <f>形核速率!T536</f>
        <v>85923.694535012444</v>
      </c>
      <c r="H536" s="5">
        <f>形核速率!V536</f>
        <v>105605.46001552281</v>
      </c>
      <c r="I536" s="5">
        <f>形核速率!Z536</f>
        <v>98528.461041037823</v>
      </c>
    </row>
    <row r="537" spans="2:9" x14ac:dyDescent="0.25">
      <c r="B537" s="5">
        <f>形核速率!F537</f>
        <v>5.2767050196971335</v>
      </c>
      <c r="C537" s="5">
        <f>形核速率!I537</f>
        <v>65968.679531686023</v>
      </c>
      <c r="D537" s="5">
        <f>形核速率!K537</f>
        <v>108491.3315850997</v>
      </c>
      <c r="E537" s="5">
        <f>形核速率!O537</f>
        <v>86903.089474988796</v>
      </c>
      <c r="F537" s="5">
        <f>形核速率!P537</f>
        <v>95926.005540387123</v>
      </c>
      <c r="G537" s="5">
        <f>形核速率!T537</f>
        <v>86019.768826358908</v>
      </c>
      <c r="H537" s="5">
        <f>形核速率!V537</f>
        <v>105565.70540706275</v>
      </c>
      <c r="I537" s="5">
        <f>形核速率!Z537</f>
        <v>98533.519429155131</v>
      </c>
    </row>
    <row r="538" spans="2:9" x14ac:dyDescent="0.25">
      <c r="B538" s="5">
        <f>形核速率!F538</f>
        <v>5.2767075328851689</v>
      </c>
      <c r="C538" s="5">
        <f>形核速率!I538</f>
        <v>65968.679214014206</v>
      </c>
      <c r="D538" s="5">
        <f>形核速率!K538</f>
        <v>108491.33160957764</v>
      </c>
      <c r="E538" s="5">
        <f>形核速率!O538</f>
        <v>86903.089375367053</v>
      </c>
      <c r="F538" s="5">
        <f>形核速率!P538</f>
        <v>95926.005507804846</v>
      </c>
      <c r="G538" s="5">
        <f>形核速率!T538</f>
        <v>86019.768722976791</v>
      </c>
      <c r="H538" s="5">
        <f>形核速率!V538</f>
        <v>105565.7054546299</v>
      </c>
      <c r="I538" s="5">
        <f>形核速率!Z538</f>
        <v>98533.51943906158</v>
      </c>
    </row>
    <row r="539" spans="2:9" x14ac:dyDescent="0.25">
      <c r="B539" s="5">
        <f>形核速率!F539</f>
        <v>5.2767175328851694</v>
      </c>
      <c r="C539" s="5">
        <f>形核速率!I539</f>
        <v>65968.678586446375</v>
      </c>
      <c r="D539" s="5">
        <f>形核速率!K539</f>
        <v>108491.33165699338</v>
      </c>
      <c r="E539" s="5">
        <f>形核速率!O539</f>
        <v>86903.089179012488</v>
      </c>
      <c r="F539" s="5">
        <f>形核速率!P539</f>
        <v>95926.005443585134</v>
      </c>
      <c r="G539" s="5">
        <f>形核速率!T539</f>
        <v>86019.768519357385</v>
      </c>
      <c r="H539" s="5">
        <f>形核速率!V539</f>
        <v>105565.70554843819</v>
      </c>
      <c r="I539" s="5">
        <f>形核速率!Z539</f>
        <v>98533.519493102678</v>
      </c>
    </row>
    <row r="540" spans="2:9" x14ac:dyDescent="0.25">
      <c r="B540" s="5">
        <f>形核速率!F540</f>
        <v>5.2767475328851692</v>
      </c>
      <c r="C540" s="5">
        <f>形核速率!I540</f>
        <v>65968.677514993717</v>
      </c>
      <c r="D540" s="5">
        <f>形核速率!K540</f>
        <v>108491.33173553132</v>
      </c>
      <c r="E540" s="5">
        <f>形核速率!O540</f>
        <v>86903.088844930695</v>
      </c>
      <c r="F540" s="5">
        <f>形核速率!P540</f>
        <v>95926.005334320362</v>
      </c>
      <c r="G540" s="5">
        <f>形核速率!T540</f>
        <v>86019.768173292949</v>
      </c>
      <c r="H540" s="5">
        <f>形核速率!V540</f>
        <v>105565.705708183</v>
      </c>
      <c r="I540" s="5">
        <f>形核速率!Z540</f>
        <v>98533.51967386475</v>
      </c>
    </row>
    <row r="541" spans="2:9" x14ac:dyDescent="0.25">
      <c r="B541" s="5">
        <f>形核速率!F541</f>
        <v>5.2767775328851689</v>
      </c>
      <c r="C541" s="5">
        <f>形核速率!I541</f>
        <v>65968.676443541015</v>
      </c>
      <c r="D541" s="5">
        <f>形核速率!K541</f>
        <v>108491.33181406918</v>
      </c>
      <c r="E541" s="5">
        <f>形核速率!O541</f>
        <v>86903.088510848902</v>
      </c>
      <c r="F541" s="5">
        <f>形核速率!P541</f>
        <v>95926.005225055575</v>
      </c>
      <c r="G541" s="5">
        <f>形核速率!T541</f>
        <v>86019.767827228527</v>
      </c>
      <c r="H541" s="5">
        <f>形核速率!V541</f>
        <v>105565.70586792778</v>
      </c>
      <c r="I541" s="5">
        <f>形核速率!Z541</f>
        <v>98533.519854625658</v>
      </c>
    </row>
    <row r="542" spans="2:9" x14ac:dyDescent="0.25">
      <c r="B542" s="5">
        <f>形核速率!F542</f>
        <v>5.2767975328851691</v>
      </c>
      <c r="C542" s="5">
        <f>形核速率!I542</f>
        <v>65968.675563199271</v>
      </c>
      <c r="D542" s="5">
        <f>形核速率!K542</f>
        <v>108491.33187946735</v>
      </c>
      <c r="E542" s="5">
        <f>形核速率!O542</f>
        <v>86903.088235940158</v>
      </c>
      <c r="F542" s="5">
        <f>形核速率!P542</f>
        <v>95926.005135143947</v>
      </c>
      <c r="G542" s="5">
        <f>形核速率!T542</f>
        <v>86019.767542323141</v>
      </c>
      <c r="H542" s="5">
        <f>形核速率!V542</f>
        <v>105565.70599932881</v>
      </c>
      <c r="I542" s="5">
        <f>形核速率!Z542</f>
        <v>98533.519971317262</v>
      </c>
    </row>
    <row r="543" spans="2:9" x14ac:dyDescent="0.25">
      <c r="B543" s="5">
        <f>形核速率!F543</f>
        <v>5.2768975328851697</v>
      </c>
      <c r="C543" s="5">
        <f>形核速率!I543</f>
        <v>65968.673662386951</v>
      </c>
      <c r="D543" s="5">
        <f>形核速率!K543</f>
        <v>108491.33201005681</v>
      </c>
      <c r="E543" s="5">
        <f>形核速率!O543</f>
        <v>86903.087647446082</v>
      </c>
      <c r="F543" s="5">
        <f>形核速率!P543</f>
        <v>95926.00494267109</v>
      </c>
      <c r="G543" s="5">
        <f>形核速率!T543</f>
        <v>86019.766934093685</v>
      </c>
      <c r="H543" s="5">
        <f>形核速率!V543</f>
        <v>105565.70628122262</v>
      </c>
      <c r="I543" s="5">
        <f>形核速率!Z543</f>
        <v>98533.520612228822</v>
      </c>
    </row>
    <row r="544" spans="2:9" x14ac:dyDescent="0.25">
      <c r="B544" s="5">
        <f>形核速率!F544</f>
        <v>5.277197532885169</v>
      </c>
      <c r="C544" s="5">
        <f>形核速率!I544</f>
        <v>65968.670525350666</v>
      </c>
      <c r="D544" s="5">
        <f>形核速率!K544</f>
        <v>108491.33220035846</v>
      </c>
      <c r="E544" s="5">
        <f>形核速率!O544</f>
        <v>86903.086688287643</v>
      </c>
      <c r="F544" s="5">
        <f>形核速率!P544</f>
        <v>95926.004628968774</v>
      </c>
      <c r="G544" s="5">
        <f>形核速率!T544</f>
        <v>86019.765946757107</v>
      </c>
      <c r="H544" s="5">
        <f>形核速率!V544</f>
        <v>105565.70674211788</v>
      </c>
      <c r="I544" s="5">
        <f>形核速率!Z544</f>
        <v>98533.522593826754</v>
      </c>
    </row>
    <row r="545" spans="2:9" x14ac:dyDescent="0.25">
      <c r="B545" s="5">
        <f>形核速率!F545</f>
        <v>5.2774975328851692</v>
      </c>
      <c r="C545" s="5">
        <f>形核速率!I545</f>
        <v>65968.667388314221</v>
      </c>
      <c r="D545" s="5">
        <f>形核速率!K545</f>
        <v>108491.33239066001</v>
      </c>
      <c r="E545" s="5">
        <f>形核速率!O545</f>
        <v>86903.085729129205</v>
      </c>
      <c r="F545" s="5">
        <f>形核速率!P545</f>
        <v>95926.004315266458</v>
      </c>
      <c r="G545" s="5">
        <f>形核速率!T545</f>
        <v>86019.764959420514</v>
      </c>
      <c r="H545" s="5">
        <f>形核速率!V545</f>
        <v>105565.70720301317</v>
      </c>
      <c r="I545" s="5">
        <f>形核速率!Z545</f>
        <v>98533.524575304284</v>
      </c>
    </row>
    <row r="546" spans="2:9" x14ac:dyDescent="0.25">
      <c r="B546" s="5">
        <f>形核速率!F546</f>
        <v>5.2776975328851696</v>
      </c>
      <c r="C546" s="5">
        <f>形核速率!I546</f>
        <v>65968.66477189197</v>
      </c>
      <c r="D546" s="5">
        <f>形核速率!K546</f>
        <v>108491.33255876211</v>
      </c>
      <c r="E546" s="5">
        <f>形核速率!O546</f>
        <v>86903.084924658702</v>
      </c>
      <c r="F546" s="5">
        <f>形核速率!P546</f>
        <v>95926.004052156364</v>
      </c>
      <c r="G546" s="5">
        <f>形核速率!T546</f>
        <v>86019.764129814052</v>
      </c>
      <c r="H546" s="5">
        <f>形核速率!V546</f>
        <v>105565.70758903147</v>
      </c>
      <c r="I546" s="5">
        <f>形核速率!Z546</f>
        <v>98533.525884158444</v>
      </c>
    </row>
    <row r="547" spans="2:9" x14ac:dyDescent="0.25">
      <c r="B547" s="5">
        <f>形核速率!F547</f>
        <v>5.2786975328851691</v>
      </c>
      <c r="C547" s="5">
        <f>形核速率!I547</f>
        <v>65968.65959831253</v>
      </c>
      <c r="D547" s="5">
        <f>形核速率!K547</f>
        <v>108491.33277819812</v>
      </c>
      <c r="E547" s="5">
        <f>形核速率!O547</f>
        <v>86903.083388014275</v>
      </c>
      <c r="F547" s="5">
        <f>形核速率!P547</f>
        <v>95926.003549581481</v>
      </c>
      <c r="G547" s="5">
        <f>形核速率!T547</f>
        <v>86019.762563141849</v>
      </c>
      <c r="H547" s="5">
        <f>形核速率!V547</f>
        <v>105565.70833291706</v>
      </c>
      <c r="I547" s="5">
        <f>形核速率!Z547</f>
        <v>98533.532609333328</v>
      </c>
    </row>
    <row r="548" spans="2:9" x14ac:dyDescent="0.25">
      <c r="B548" s="5">
        <f>形核速率!F548</f>
        <v>5.2816975328851692</v>
      </c>
      <c r="C548" s="5">
        <f>形核速率!I548</f>
        <v>65968.652190088411</v>
      </c>
      <c r="D548" s="5">
        <f>形核速率!K548</f>
        <v>108491.33279941235</v>
      </c>
      <c r="E548" s="5">
        <f>形核速率!O548</f>
        <v>86903.081327902328</v>
      </c>
      <c r="F548" s="5">
        <f>形核速率!P548</f>
        <v>95926.002875801336</v>
      </c>
      <c r="G548" s="5">
        <f>形核速率!T548</f>
        <v>86019.760511065775</v>
      </c>
      <c r="H548" s="5">
        <f>形核速率!V548</f>
        <v>105565.70934777228</v>
      </c>
      <c r="I548" s="5">
        <f>形核速率!Z548</f>
        <v>98533.552963207054</v>
      </c>
    </row>
    <row r="549" spans="2:9" x14ac:dyDescent="0.25">
      <c r="B549" s="5">
        <f>形核速率!F549</f>
        <v>5.2846975328851693</v>
      </c>
      <c r="C549" s="5">
        <f>形核速率!I549</f>
        <v>65968.644781866664</v>
      </c>
      <c r="D549" s="5">
        <f>形核速率!K549</f>
        <v>108491.33282062497</v>
      </c>
      <c r="E549" s="5">
        <f>形核速率!O549</f>
        <v>86903.079267791647</v>
      </c>
      <c r="F549" s="5">
        <f>形核速率!P549</f>
        <v>95926.002202021598</v>
      </c>
      <c r="G549" s="5">
        <f>形核速率!T549</f>
        <v>86019.7584589912</v>
      </c>
      <c r="H549" s="5">
        <f>形核速率!V549</f>
        <v>105565.71036262703</v>
      </c>
      <c r="I549" s="5">
        <f>形核速率!Z549</f>
        <v>98533.573305023863</v>
      </c>
    </row>
    <row r="550" spans="2:9" x14ac:dyDescent="0.25">
      <c r="B550" s="5">
        <f>形核速率!F550</f>
        <v>5.2866975328851691</v>
      </c>
      <c r="C550" s="5">
        <f>形核速率!I550</f>
        <v>65968.63818265278</v>
      </c>
      <c r="D550" s="5">
        <f>形核速率!K550</f>
        <v>108491.33296516002</v>
      </c>
      <c r="E550" s="5">
        <f>形核速率!O550</f>
        <v>86903.077372509637</v>
      </c>
      <c r="F550" s="5">
        <f>形核速率!P550</f>
        <v>95926.001582150697</v>
      </c>
      <c r="G550" s="5">
        <f>形核速率!T550</f>
        <v>86019.756548984558</v>
      </c>
      <c r="H550" s="5">
        <f>形核速率!V550</f>
        <v>105565.7112882411</v>
      </c>
      <c r="I550" s="5">
        <f>形核速率!Z550</f>
        <v>98533.586821397053</v>
      </c>
    </row>
    <row r="551" spans="2:9" x14ac:dyDescent="0.25">
      <c r="B551" s="5">
        <f>形核速率!F551</f>
        <v>5.2966975328851689</v>
      </c>
      <c r="C551" s="5">
        <f>形核速率!I551</f>
        <v>65968.630195577367</v>
      </c>
      <c r="D551" s="5">
        <f>形核速率!K551</f>
        <v>108491.33172383072</v>
      </c>
      <c r="E551" s="5">
        <f>形核速率!O551</f>
        <v>86903.075756603605</v>
      </c>
      <c r="F551" s="5">
        <f>形核速率!P551</f>
        <v>95926.001053652493</v>
      </c>
      <c r="G551" s="5">
        <f>形核速率!T551</f>
        <v>86019.755161933426</v>
      </c>
      <c r="H551" s="5">
        <f>形核速率!V551</f>
        <v>105565.71216519593</v>
      </c>
      <c r="I551" s="5">
        <f>形核速率!Z551</f>
        <v>98533.654897646644</v>
      </c>
    </row>
    <row r="552" spans="2:9" x14ac:dyDescent="0.25">
      <c r="B552" s="5">
        <f>形核速率!F552</f>
        <v>5.3266975328851691</v>
      </c>
      <c r="C552" s="5">
        <f>形核速率!I552</f>
        <v>65968.631888302421</v>
      </c>
      <c r="D552" s="5">
        <f>形核速率!K552</f>
        <v>108491.32598520812</v>
      </c>
      <c r="E552" s="5">
        <f>形核速率!O552</f>
        <v>86903.078972095522</v>
      </c>
      <c r="F552" s="5">
        <f>形核速率!P552</f>
        <v>95926.002105311229</v>
      </c>
      <c r="G552" s="5">
        <f>形核速率!T552</f>
        <v>86019.75937426553</v>
      </c>
      <c r="H552" s="5">
        <f>形核速率!V552</f>
        <v>105565.71094821009</v>
      </c>
      <c r="I552" s="5">
        <f>形核速率!Z552</f>
        <v>98533.858917868449</v>
      </c>
    </row>
    <row r="553" spans="2:9" x14ac:dyDescent="0.25">
      <c r="B553" s="5">
        <f>形核速率!F553</f>
        <v>5.3566975328851694</v>
      </c>
      <c r="C553" s="5">
        <f>形核速率!I553</f>
        <v>65968.633580914742</v>
      </c>
      <c r="D553" s="5">
        <f>形核速率!K553</f>
        <v>108491.32024661475</v>
      </c>
      <c r="E553" s="5">
        <f>形核速率!O553</f>
        <v>86903.082187542677</v>
      </c>
      <c r="F553" s="5">
        <f>形核速率!P553</f>
        <v>95926.003156955281</v>
      </c>
      <c r="G553" s="5">
        <f>形核速率!T553</f>
        <v>86019.763586547793</v>
      </c>
      <c r="H553" s="5">
        <f>形核速率!V553</f>
        <v>105565.70973124444</v>
      </c>
      <c r="I553" s="5">
        <f>形核速率!Z553</f>
        <v>98534.061751880625</v>
      </c>
    </row>
    <row r="554" spans="2:9" x14ac:dyDescent="0.25">
      <c r="B554" s="5">
        <f>形核速率!F554</f>
        <v>5.3766975328851689</v>
      </c>
      <c r="C554" s="5">
        <f>形核速率!I554</f>
        <v>65968.629458636933</v>
      </c>
      <c r="D554" s="5">
        <f>形核速率!K554</f>
        <v>108491.31683323518</v>
      </c>
      <c r="E554" s="5">
        <f>形核速率!O554</f>
        <v>86903.082680844862</v>
      </c>
      <c r="F554" s="5">
        <f>形核速率!P554</f>
        <v>95926.003318294679</v>
      </c>
      <c r="G554" s="5">
        <f>形核速率!T554</f>
        <v>86019.764680900087</v>
      </c>
      <c r="H554" s="5">
        <f>形核速率!V554</f>
        <v>105565.70970748831</v>
      </c>
      <c r="I554" s="5">
        <f>形核速率!Z554</f>
        <v>98534.196201688916</v>
      </c>
    </row>
    <row r="555" spans="2:9" x14ac:dyDescent="0.25">
      <c r="B555" s="5">
        <f>形核速率!F555</f>
        <v>5.4266975328851697</v>
      </c>
      <c r="C555" s="5">
        <f>形核速率!I555</f>
        <v>65968.645444288442</v>
      </c>
      <c r="D555" s="5">
        <f>形核速率!K555</f>
        <v>108491.3062351613</v>
      </c>
      <c r="E555" s="5">
        <f>形核速率!O555</f>
        <v>86903.092177618048</v>
      </c>
      <c r="F555" s="5">
        <f>形核速率!P555</f>
        <v>95926.0064243089</v>
      </c>
      <c r="G555" s="5">
        <f>形核速率!T555</f>
        <v>86019.775998272264</v>
      </c>
      <c r="H555" s="5">
        <f>形核速率!V555</f>
        <v>105565.70570465566</v>
      </c>
      <c r="I555" s="5">
        <f>形核速率!Z555</f>
        <v>98534.530675202055</v>
      </c>
    </row>
    <row r="556" spans="2:9" x14ac:dyDescent="0.25">
      <c r="B556" s="5">
        <f>形核速率!F556</f>
        <v>5.4766975328851695</v>
      </c>
      <c r="C556" s="5">
        <f>形核速率!I556</f>
        <v>65968.661429453408</v>
      </c>
      <c r="D556" s="5">
        <f>形核速率!K556</f>
        <v>108491.29563721475</v>
      </c>
      <c r="E556" s="5">
        <f>形核速率!O556</f>
        <v>86903.10167419663</v>
      </c>
      <c r="F556" s="5">
        <f>形核速率!P556</f>
        <v>95926.009530259253</v>
      </c>
      <c r="G556" s="5">
        <f>形核速率!T556</f>
        <v>86019.787315428097</v>
      </c>
      <c r="H556" s="5">
        <f>形核速率!V556</f>
        <v>105565.70170191121</v>
      </c>
      <c r="I556" s="5">
        <f>形核速率!Z556</f>
        <v>98534.861975788721</v>
      </c>
    </row>
    <row r="557" spans="2:9" x14ac:dyDescent="0.25">
      <c r="B557" s="5">
        <f>形核速率!F557</f>
        <v>5.5266975328851693</v>
      </c>
      <c r="C557" s="5">
        <f>形核速率!I557</f>
        <v>65968.677414131831</v>
      </c>
      <c r="D557" s="5">
        <f>形核速率!K557</f>
        <v>108491.28503939536</v>
      </c>
      <c r="E557" s="5">
        <f>形核速率!O557</f>
        <v>86903.11117058064</v>
      </c>
      <c r="F557" s="5">
        <f>形核速率!P557</f>
        <v>95926.012636145708</v>
      </c>
      <c r="G557" s="5">
        <f>形核速率!T557</f>
        <v>86019.79863236763</v>
      </c>
      <c r="H557" s="5">
        <f>形核速率!V557</f>
        <v>105565.69769925492</v>
      </c>
      <c r="I557" s="5">
        <f>形核速率!Z557</f>
        <v>98535.190162185521</v>
      </c>
    </row>
    <row r="558" spans="2:9" x14ac:dyDescent="0.25">
      <c r="B558" s="5">
        <f>形核速率!F558</f>
        <v>5.5698465639552381</v>
      </c>
      <c r="C558" s="5">
        <f>形核速率!I558</f>
        <v>65968.68822288845</v>
      </c>
      <c r="D558" s="5">
        <f>形核速率!K558</f>
        <v>108491.27612821769</v>
      </c>
      <c r="E558" s="5">
        <f>形核速率!O558</f>
        <v>86903.118427317255</v>
      </c>
      <c r="F558" s="5">
        <f>形核速率!P558</f>
        <v>95926.015009533134</v>
      </c>
      <c r="G558" s="5">
        <f>形核速率!T558</f>
        <v>86019.80742408587</v>
      </c>
      <c r="H558" s="5">
        <f>形核速率!V558</f>
        <v>105565.69469287913</v>
      </c>
      <c r="I558" s="5">
        <f>形核速率!Z558</f>
        <v>98535.470852756407</v>
      </c>
    </row>
    <row r="559" spans="2:9" x14ac:dyDescent="0.25">
      <c r="B559" s="5">
        <f>形核速率!F559</f>
        <v>5.5698465640552381</v>
      </c>
      <c r="C559" s="5">
        <f>形核速率!I559</f>
        <v>65968.692023986092</v>
      </c>
      <c r="D559" s="5">
        <f>形核速率!K559</f>
        <v>108491.27555353826</v>
      </c>
      <c r="E559" s="5">
        <f>形核速率!O559</f>
        <v>86903.119735862056</v>
      </c>
      <c r="F559" s="5">
        <f>形核速率!P559</f>
        <v>95926.01543750563</v>
      </c>
      <c r="G559" s="5">
        <f>形核速率!T559</f>
        <v>86019.80886326218</v>
      </c>
      <c r="H559" s="5">
        <f>形核速率!V559</f>
        <v>105565.69409761883</v>
      </c>
      <c r="I559" s="5">
        <f>形核速率!Z559</f>
        <v>98535.470928550538</v>
      </c>
    </row>
    <row r="560" spans="2:9" x14ac:dyDescent="0.25">
      <c r="B560" s="5">
        <f>形核速率!F560</f>
        <v>5.5698465643552382</v>
      </c>
      <c r="C560" s="5">
        <f>形核速率!I560</f>
        <v>65968.703429824891</v>
      </c>
      <c r="D560" s="5">
        <f>形核速率!K560</f>
        <v>108491.27382930079</v>
      </c>
      <c r="E560" s="5">
        <f>形核速率!O560</f>
        <v>86903.12366229613</v>
      </c>
      <c r="F560" s="5">
        <f>形核速率!P560</f>
        <v>95926.016721684631</v>
      </c>
      <c r="G560" s="5">
        <f>形核速率!T560</f>
        <v>86019.813181621139</v>
      </c>
      <c r="H560" s="5">
        <f>形核速率!V560</f>
        <v>105565.69231145617</v>
      </c>
      <c r="I560" s="5">
        <f>形核速率!Z560</f>
        <v>98535.471155991399</v>
      </c>
    </row>
    <row r="561" spans="2:9" x14ac:dyDescent="0.25">
      <c r="B561" s="5">
        <f>形核速率!F561</f>
        <v>5.5698465647552382</v>
      </c>
      <c r="C561" s="5">
        <f>形核速率!I561</f>
        <v>65968.718638190607</v>
      </c>
      <c r="D561" s="5">
        <f>形核速率!K561</f>
        <v>108491.2715302743</v>
      </c>
      <c r="E561" s="5">
        <f>形核速率!O561</f>
        <v>86903.128897722781</v>
      </c>
      <c r="F561" s="5">
        <f>形核速率!P561</f>
        <v>95926.018433982506</v>
      </c>
      <c r="G561" s="5">
        <f>形核速率!T561</f>
        <v>86019.818939620221</v>
      </c>
      <c r="H561" s="5">
        <f>形核速率!V561</f>
        <v>105565.68992981929</v>
      </c>
      <c r="I561" s="5">
        <f>形核速率!Z561</f>
        <v>98535.471459259395</v>
      </c>
    </row>
    <row r="562" spans="2:9" x14ac:dyDescent="0.25">
      <c r="B562" s="5">
        <f>形核速率!F562</f>
        <v>5.5698465649552382</v>
      </c>
      <c r="C562" s="5">
        <f>形核速率!I562</f>
        <v>65968.726241515935</v>
      </c>
      <c r="D562" s="5">
        <f>形核速率!K562</f>
        <v>108491.27038082936</v>
      </c>
      <c r="E562" s="5">
        <f>形核速率!O562</f>
        <v>86903.131515166038</v>
      </c>
      <c r="F562" s="5">
        <f>形核速率!P562</f>
        <v>95926.019290043085</v>
      </c>
      <c r="G562" s="5">
        <f>形核速率!T562</f>
        <v>86019.821818338853</v>
      </c>
      <c r="H562" s="5">
        <f>形核速率!V562</f>
        <v>105565.68873912962</v>
      </c>
      <c r="I562" s="5">
        <f>形核速率!Z562</f>
        <v>98535.471610873821</v>
      </c>
    </row>
    <row r="563" spans="2:9" x14ac:dyDescent="0.25">
      <c r="B563" s="5">
        <f>形核速率!F563</f>
        <v>5.5698465739552381</v>
      </c>
      <c r="C563" s="5">
        <f>形核速率!I563</f>
        <v>65969.068487261757</v>
      </c>
      <c r="D563" s="5">
        <f>形核速率!K563</f>
        <v>108491.21864894489</v>
      </c>
      <c r="E563" s="5">
        <f>形核速率!O563</f>
        <v>86903.249329940561</v>
      </c>
      <c r="F563" s="5">
        <f>形核速率!P563</f>
        <v>95926.057822505943</v>
      </c>
      <c r="G563" s="5">
        <f>形核速率!T563</f>
        <v>86019.951391346447</v>
      </c>
      <c r="H563" s="5">
        <f>形核速率!V563</f>
        <v>105565.63514379651</v>
      </c>
      <c r="I563" s="5">
        <f>形核速率!Z563</f>
        <v>98535.47843579005</v>
      </c>
    </row>
    <row r="564" spans="2:9" x14ac:dyDescent="0.25">
      <c r="B564" s="5">
        <f>形核速率!F564</f>
        <v>5.5698466639552384</v>
      </c>
      <c r="C564" s="5">
        <f>形核速率!I564</f>
        <v>65972.489632012672</v>
      </c>
      <c r="D564" s="5">
        <f>形核速率!K564</f>
        <v>108490.70150656164</v>
      </c>
      <c r="E564" s="5">
        <f>形核速率!O564</f>
        <v>86904.427024476536</v>
      </c>
      <c r="F564" s="5">
        <f>形核速率!P564</f>
        <v>95926.44299688765</v>
      </c>
      <c r="G564" s="5">
        <f>形核速率!T564</f>
        <v>86021.246617855853</v>
      </c>
      <c r="H564" s="5">
        <f>形核速率!V564</f>
        <v>105565.09939987048</v>
      </c>
      <c r="I564" s="5">
        <f>形核速率!Z564</f>
        <v>98535.546661636123</v>
      </c>
    </row>
    <row r="565" spans="2:9" x14ac:dyDescent="0.25">
      <c r="B565" s="5">
        <f>形核速率!F565</f>
        <v>5.5698475639552383</v>
      </c>
      <c r="C565" s="5">
        <f>形核速率!I565</f>
        <v>66006.557835938002</v>
      </c>
      <c r="D565" s="5">
        <f>形核速率!K565</f>
        <v>108485.5486424155</v>
      </c>
      <c r="E565" s="5">
        <f>形核速率!O565</f>
        <v>86916.154906494121</v>
      </c>
      <c r="F565" s="5">
        <f>形核速率!P565</f>
        <v>95930.278493743142</v>
      </c>
      <c r="G565" s="5">
        <f>形核速率!T565</f>
        <v>86034.144657489858</v>
      </c>
      <c r="H565" s="5">
        <f>形核速率!V565</f>
        <v>105559.7646891427</v>
      </c>
      <c r="I565" s="5">
        <f>形核速率!Z565</f>
        <v>98536.226309821403</v>
      </c>
    </row>
    <row r="566" spans="2:9" x14ac:dyDescent="0.25">
      <c r="B566" s="5">
        <f>形核速率!F566</f>
        <v>5.5698540507672023</v>
      </c>
      <c r="C566" s="5">
        <f>形核速率!I566</f>
        <v>66244.66955874252</v>
      </c>
      <c r="D566" s="5">
        <f>形核速率!K566</f>
        <v>108449.37561916158</v>
      </c>
      <c r="E566" s="5">
        <f>形核速率!O566</f>
        <v>86998.137623442657</v>
      </c>
      <c r="F566" s="5">
        <f>形核速率!P566</f>
        <v>95957.080027582168</v>
      </c>
      <c r="G566" s="5">
        <f>形核速率!T566</f>
        <v>86124.294133769567</v>
      </c>
      <c r="H566" s="5">
        <f>形核速率!V566</f>
        <v>105522.49375650976</v>
      </c>
      <c r="I566" s="5">
        <f>形核速率!Z566</f>
        <v>98540.9890560848</v>
      </c>
    </row>
    <row r="567" spans="2:9" x14ac:dyDescent="0.25">
      <c r="B567" s="5">
        <f>形核速率!F567</f>
        <v>5.5698565639552378</v>
      </c>
      <c r="C567" s="5">
        <f>形核速率!I567</f>
        <v>66244.669244379766</v>
      </c>
      <c r="D567" s="5">
        <f>形核速率!K567</f>
        <v>108449.37564386183</v>
      </c>
      <c r="E567" s="5">
        <f>形核速率!O567</f>
        <v>86998.137524815684</v>
      </c>
      <c r="F567" s="5">
        <f>形核速率!P567</f>
        <v>95957.079995350039</v>
      </c>
      <c r="G567" s="5">
        <f>形核速率!T567</f>
        <v>86124.294031446538</v>
      </c>
      <c r="H567" s="5">
        <f>形核速率!V567</f>
        <v>105522.49380354545</v>
      </c>
      <c r="I567" s="5">
        <f>形核速率!Z567</f>
        <v>98540.989065013811</v>
      </c>
    </row>
    <row r="568" spans="2:9" x14ac:dyDescent="0.25">
      <c r="B568" s="5">
        <f>形核速率!F568</f>
        <v>5.5698665639552383</v>
      </c>
      <c r="C568" s="5">
        <f>形核速率!I568</f>
        <v>66244.668623044374</v>
      </c>
      <c r="D568" s="5">
        <f>形核速率!K568</f>
        <v>108449.3756917992</v>
      </c>
      <c r="E568" s="5">
        <f>形核速率!O568</f>
        <v>86998.137330303405</v>
      </c>
      <c r="F568" s="5">
        <f>形核速率!P568</f>
        <v>95957.079931781773</v>
      </c>
      <c r="G568" s="5">
        <f>形核速率!T568</f>
        <v>86124.293829782851</v>
      </c>
      <c r="H568" s="5">
        <f>形核速率!V568</f>
        <v>105522.49389635937</v>
      </c>
      <c r="I568" s="5">
        <f>形核速率!Z568</f>
        <v>98540.989115054428</v>
      </c>
    </row>
    <row r="569" spans="2:9" x14ac:dyDescent="0.25">
      <c r="B569" s="5">
        <f>形核速率!F569</f>
        <v>5.569896563955238</v>
      </c>
      <c r="C569" s="5">
        <f>形核速率!I569</f>
        <v>66244.667561449969</v>
      </c>
      <c r="D569" s="5">
        <f>形核速率!K569</f>
        <v>108449.37577143915</v>
      </c>
      <c r="E569" s="5">
        <f>形核速率!O569</f>
        <v>86998.136999051596</v>
      </c>
      <c r="F569" s="5">
        <f>形核速率!P569</f>
        <v>95957.079823525884</v>
      </c>
      <c r="G569" s="5">
        <f>形核速率!T569</f>
        <v>86124.293486707</v>
      </c>
      <c r="H569" s="5">
        <f>形核速率!V569</f>
        <v>105522.49405454901</v>
      </c>
      <c r="I569" s="5">
        <f>形核速率!Z569</f>
        <v>98540.989283673247</v>
      </c>
    </row>
    <row r="570" spans="2:9" x14ac:dyDescent="0.25">
      <c r="B570" s="5">
        <f>形核速率!F570</f>
        <v>5.5699265639552378</v>
      </c>
      <c r="C570" s="5">
        <f>形核速率!I570</f>
        <v>66244.666499855535</v>
      </c>
      <c r="D570" s="5">
        <f>形核速率!K570</f>
        <v>108449.37585107911</v>
      </c>
      <c r="E570" s="5">
        <f>形核速率!O570</f>
        <v>86998.136667799787</v>
      </c>
      <c r="F570" s="5">
        <f>形核速率!P570</f>
        <v>95957.079715269982</v>
      </c>
      <c r="G570" s="5">
        <f>形核速率!T570</f>
        <v>86124.293143631119</v>
      </c>
      <c r="H570" s="5">
        <f>形核速率!V570</f>
        <v>105522.49421273863</v>
      </c>
      <c r="I570" s="5">
        <f>形核速率!Z570</f>
        <v>98540.989452291033</v>
      </c>
    </row>
    <row r="571" spans="2:9" x14ac:dyDescent="0.25">
      <c r="B571" s="5">
        <f>形核速率!F571</f>
        <v>5.5699465639552379</v>
      </c>
      <c r="C571" s="5">
        <f>形核速率!I571</f>
        <v>66244.665627895054</v>
      </c>
      <c r="D571" s="5">
        <f>形核速率!K571</f>
        <v>108449.37591730661</v>
      </c>
      <c r="E571" s="5">
        <f>形核速率!O571</f>
        <v>86998.136395329697</v>
      </c>
      <c r="F571" s="5">
        <f>形核速率!P571</f>
        <v>95957.079626224455</v>
      </c>
      <c r="G571" s="5">
        <f>形核速率!T571</f>
        <v>86124.292861307287</v>
      </c>
      <c r="H571" s="5">
        <f>形核速率!V571</f>
        <v>105522.49434281058</v>
      </c>
      <c r="I571" s="5">
        <f>形核速率!Z571</f>
        <v>98540.989560916321</v>
      </c>
    </row>
    <row r="572" spans="2:9" x14ac:dyDescent="0.25">
      <c r="B572" s="5">
        <f>形核速率!F572</f>
        <v>5.5700465639552386</v>
      </c>
      <c r="C572" s="5">
        <f>形核速率!I572</f>
        <v>66244.6637417405</v>
      </c>
      <c r="D572" s="5">
        <f>形核速率!K572</f>
        <v>108449.37605061631</v>
      </c>
      <c r="E572" s="5">
        <f>形核速率!O572</f>
        <v>86998.135810714855</v>
      </c>
      <c r="F572" s="5">
        <f>形核速率!P572</f>
        <v>95957.079435167383</v>
      </c>
      <c r="G572" s="5">
        <f>形核速率!T572</f>
        <v>86124.292257111447</v>
      </c>
      <c r="H572" s="5">
        <f>形核速率!V572</f>
        <v>105522.49462246119</v>
      </c>
      <c r="I572" s="5">
        <f>形核速率!Z572</f>
        <v>98540.990161059846</v>
      </c>
    </row>
    <row r="573" spans="2:9" x14ac:dyDescent="0.25">
      <c r="B573" s="5">
        <f>形核速率!F573</f>
        <v>5.5703465639552379</v>
      </c>
      <c r="C573" s="5">
        <f>形核速率!I573</f>
        <v>66244.66062072615</v>
      </c>
      <c r="D573" s="5">
        <f>形核速率!K573</f>
        <v>108449.37624761509</v>
      </c>
      <c r="E573" s="5">
        <f>形核速率!O573</f>
        <v>86998.134854665666</v>
      </c>
      <c r="F573" s="5">
        <f>形核速率!P573</f>
        <v>95957.079122722411</v>
      </c>
      <c r="G573" s="5">
        <f>形核速率!T573</f>
        <v>86124.291272772607</v>
      </c>
      <c r="H573" s="5">
        <f>形核速率!V573</f>
        <v>105522.49508114233</v>
      </c>
      <c r="I573" s="5">
        <f>形核速率!Z573</f>
        <v>98540.992019913829</v>
      </c>
    </row>
    <row r="574" spans="2:9" x14ac:dyDescent="0.25">
      <c r="B574" s="5">
        <f>形核速率!F574</f>
        <v>5.5706465639552381</v>
      </c>
      <c r="C574" s="5">
        <f>形核速率!I574</f>
        <v>66244.657499711611</v>
      </c>
      <c r="D574" s="5">
        <f>形核速率!K574</f>
        <v>108449.37644461371</v>
      </c>
      <c r="E574" s="5">
        <f>形核速率!O574</f>
        <v>86998.133898616463</v>
      </c>
      <c r="F574" s="5">
        <f>形核速率!P574</f>
        <v>95957.078810277439</v>
      </c>
      <c r="G574" s="5">
        <f>形核速率!T574</f>
        <v>86124.290288433782</v>
      </c>
      <c r="H574" s="5">
        <f>形核速率!V574</f>
        <v>105522.49553982352</v>
      </c>
      <c r="I574" s="5">
        <f>形核速率!Z574</f>
        <v>98540.993878660593</v>
      </c>
    </row>
    <row r="575" spans="2:9" x14ac:dyDescent="0.25">
      <c r="B575" s="5">
        <f>形核速率!F575</f>
        <v>5.5708465639552385</v>
      </c>
      <c r="C575" s="5">
        <f>形核速率!I575</f>
        <v>66244.654899691479</v>
      </c>
      <c r="D575" s="5">
        <f>形核速率!K575</f>
        <v>108449.37661748005</v>
      </c>
      <c r="E575" s="5">
        <f>形核速率!O575</f>
        <v>86998.133097964339</v>
      </c>
      <c r="F575" s="5">
        <f>形核速率!P575</f>
        <v>95957.07854861753</v>
      </c>
      <c r="G575" s="5">
        <f>形核速率!T575</f>
        <v>86124.289462688947</v>
      </c>
      <c r="H575" s="5">
        <f>形核速率!V575</f>
        <v>105522.49592344151</v>
      </c>
      <c r="I575" s="5">
        <f>形核速率!Z575</f>
        <v>98540.995105793394</v>
      </c>
    </row>
    <row r="576" spans="2:9" x14ac:dyDescent="0.25">
      <c r="B576" s="5">
        <f>形核速率!F576</f>
        <v>5.5718465639552379</v>
      </c>
      <c r="C576" s="5">
        <f>形核速率!I576</f>
        <v>66244.649721955109</v>
      </c>
      <c r="D576" s="5">
        <f>形核速率!K576</f>
        <v>108449.37685622548</v>
      </c>
      <c r="E576" s="5">
        <f>形核速率!O576</f>
        <v>86998.131554120526</v>
      </c>
      <c r="F576" s="5">
        <f>形核速率!P576</f>
        <v>95957.07804407629</v>
      </c>
      <c r="G576" s="5">
        <f>形核速率!T576</f>
        <v>86124.287887262311</v>
      </c>
      <c r="H576" s="5">
        <f>形核速率!V576</f>
        <v>105522.496669246</v>
      </c>
      <c r="I576" s="5">
        <f>形核速率!Z576</f>
        <v>98541.00142106651</v>
      </c>
    </row>
    <row r="577" spans="2:9" x14ac:dyDescent="0.25">
      <c r="B577" s="5">
        <f>形核速率!F577</f>
        <v>5.574846563955238</v>
      </c>
      <c r="C577" s="5">
        <f>形核速率!I577</f>
        <v>66244.642212870196</v>
      </c>
      <c r="D577" s="5">
        <f>形核速率!K577</f>
        <v>108449.37693073953</v>
      </c>
      <c r="E577" s="5">
        <f>形核速率!O577</f>
        <v>86998.129445441213</v>
      </c>
      <c r="F577" s="5">
        <f>形核速率!P577</f>
        <v>95957.077354942026</v>
      </c>
      <c r="G577" s="5">
        <f>形核速率!T577</f>
        <v>86124.285780136634</v>
      </c>
      <c r="H577" s="5">
        <f>形核速率!V577</f>
        <v>105522.49770413738</v>
      </c>
      <c r="I577" s="5">
        <f>形核速率!Z577</f>
        <v>98541.020544696526</v>
      </c>
    </row>
    <row r="578" spans="2:9" x14ac:dyDescent="0.25">
      <c r="B578" s="5">
        <f>形核速率!F578</f>
        <v>5.5778465639552381</v>
      </c>
      <c r="C578" s="5">
        <f>形核速率!I578</f>
        <v>66244.634703787451</v>
      </c>
      <c r="D578" s="5">
        <f>形核速率!K578</f>
        <v>108449.37700525197</v>
      </c>
      <c r="E578" s="5">
        <f>形核速率!O578</f>
        <v>86998.127336763137</v>
      </c>
      <c r="F578" s="5">
        <f>形核速率!P578</f>
        <v>95957.076665808127</v>
      </c>
      <c r="G578" s="5">
        <f>形核速率!T578</f>
        <v>86124.283673012353</v>
      </c>
      <c r="H578" s="5">
        <f>形核速率!V578</f>
        <v>105522.4987390282</v>
      </c>
      <c r="I578" s="5">
        <f>形核速率!Z578</f>
        <v>98541.039657588306</v>
      </c>
    </row>
    <row r="579" spans="2:9" x14ac:dyDescent="0.25">
      <c r="B579" s="5">
        <f>形核速率!F579</f>
        <v>5.5798465639552379</v>
      </c>
      <c r="C579" s="5">
        <f>形核速率!I579</f>
        <v>66244.628055423629</v>
      </c>
      <c r="D579" s="5">
        <f>形核速率!K579</f>
        <v>108449.37718626761</v>
      </c>
      <c r="E579" s="5">
        <f>形核速率!O579</f>
        <v>86998.125414622613</v>
      </c>
      <c r="F579" s="5">
        <f>形核速率!P579</f>
        <v>95957.076037636289</v>
      </c>
      <c r="G579" s="5">
        <f>形核速率!T579</f>
        <v>86124.281732197604</v>
      </c>
      <c r="H579" s="5">
        <f>形核速率!V579</f>
        <v>105522.4996750772</v>
      </c>
      <c r="I579" s="5">
        <f>形核速率!Z579</f>
        <v>98541.052355699852</v>
      </c>
    </row>
    <row r="580" spans="2:9" x14ac:dyDescent="0.25">
      <c r="B580" s="5">
        <f>形核速率!F580</f>
        <v>5.5898465639552377</v>
      </c>
      <c r="C580" s="5">
        <f>形核速率!I580</f>
        <v>66244.619550114294</v>
      </c>
      <c r="D580" s="5">
        <f>形核速率!K580</f>
        <v>108449.37611307237</v>
      </c>
      <c r="E580" s="5">
        <f>形核速率!O580</f>
        <v>86998.123581284643</v>
      </c>
      <c r="F580" s="5">
        <f>形核速率!P580</f>
        <v>95957.075438485874</v>
      </c>
      <c r="G580" s="5">
        <f>形核速率!T580</f>
        <v>86124.280102364864</v>
      </c>
      <c r="H580" s="5">
        <f>形核速率!V580</f>
        <v>105522.50064822609</v>
      </c>
      <c r="I580" s="5">
        <f>形核速率!Z580</f>
        <v>98541.11634502736</v>
      </c>
    </row>
    <row r="581" spans="2:9" x14ac:dyDescent="0.25">
      <c r="B581" s="5">
        <f>形核速率!F581</f>
        <v>5.619846563955238</v>
      </c>
      <c r="C581" s="5">
        <f>形核速率!I581</f>
        <v>66244.619408641898</v>
      </c>
      <c r="D581" s="5">
        <f>形核速率!K581</f>
        <v>108449.37086421082</v>
      </c>
      <c r="E581" s="5">
        <f>形核速率!O581</f>
        <v>86998.126059203816</v>
      </c>
      <c r="F581" s="5">
        <f>形核速率!P581</f>
        <v>95957.07624829089</v>
      </c>
      <c r="G581" s="5">
        <f>形核速率!T581</f>
        <v>86124.283495329684</v>
      </c>
      <c r="H581" s="5">
        <f>形核速率!V581</f>
        <v>105522.49976497442</v>
      </c>
      <c r="I581" s="5">
        <f>形核速率!Z581</f>
        <v>98541.308186921218</v>
      </c>
    </row>
    <row r="582" spans="2:9" x14ac:dyDescent="0.25">
      <c r="B582" s="5">
        <f>形核速率!F582</f>
        <v>5.6498465639552382</v>
      </c>
      <c r="C582" s="5">
        <f>形核速率!I582</f>
        <v>66244.619267081231</v>
      </c>
      <c r="D582" s="5">
        <f>形核速率!K582</f>
        <v>108449.36561537188</v>
      </c>
      <c r="E582" s="5">
        <f>形核速率!O582</f>
        <v>86998.128537088109</v>
      </c>
      <c r="F582" s="5">
        <f>形核速率!P582</f>
        <v>95957.077058084513</v>
      </c>
      <c r="G582" s="5">
        <f>形核速率!T582</f>
        <v>86124.286888255723</v>
      </c>
      <c r="H582" s="5">
        <f>形核速率!V582</f>
        <v>105522.49888173844</v>
      </c>
      <c r="I582" s="5">
        <f>形核速率!Z582</f>
        <v>98541.498971333771</v>
      </c>
    </row>
    <row r="583" spans="2:9" x14ac:dyDescent="0.25">
      <c r="B583" s="5">
        <f>形核速率!F583</f>
        <v>5.6698465639552378</v>
      </c>
      <c r="C583" s="5">
        <f>形核速率!I583</f>
        <v>66244.613979240574</v>
      </c>
      <c r="D583" s="5">
        <f>形核速率!K583</f>
        <v>108449.36253148779</v>
      </c>
      <c r="E583" s="5">
        <f>形核速率!O583</f>
        <v>86998.128556141339</v>
      </c>
      <c r="F583" s="5">
        <f>形核速率!P583</f>
        <v>95957.077064311277</v>
      </c>
      <c r="G583" s="5">
        <f>形核速率!T583</f>
        <v>86124.287455006779</v>
      </c>
      <c r="H583" s="5">
        <f>形核速率!V583</f>
        <v>105522.49907122484</v>
      </c>
      <c r="I583" s="5">
        <f>形核速率!Z583</f>
        <v>98541.625459470422</v>
      </c>
    </row>
    <row r="584" spans="2:9" x14ac:dyDescent="0.25">
      <c r="B584" s="5">
        <f>形核速率!F584</f>
        <v>5.7198465639552385</v>
      </c>
      <c r="C584" s="5">
        <f>形核速率!I584</f>
        <v>66244.62676458717</v>
      </c>
      <c r="D584" s="5">
        <f>形核速率!K584</f>
        <v>108449.35274213701</v>
      </c>
      <c r="E584" s="5">
        <f>形核速率!O584</f>
        <v>86998.136779913315</v>
      </c>
      <c r="F584" s="5">
        <f>形核速率!P584</f>
        <v>95957.079751909638</v>
      </c>
      <c r="G584" s="5">
        <f>形核速率!T584</f>
        <v>86124.297360110679</v>
      </c>
      <c r="H584" s="5">
        <f>形核速率!V584</f>
        <v>105522.49564776443</v>
      </c>
      <c r="I584" s="5">
        <f>形核速率!Z584</f>
        <v>98541.94026652092</v>
      </c>
    </row>
    <row r="585" spans="2:9" x14ac:dyDescent="0.25">
      <c r="B585" s="5">
        <f>形核速率!F585</f>
        <v>5.7698465639552383</v>
      </c>
      <c r="C585" s="5">
        <f>形核速率!I585</f>
        <v>66244.639549528321</v>
      </c>
      <c r="D585" s="5">
        <f>形核速率!K585</f>
        <v>108449.34295289294</v>
      </c>
      <c r="E585" s="5">
        <f>形核速率!O585</f>
        <v>86998.14500352311</v>
      </c>
      <c r="F585" s="5">
        <f>形核速率!P585</f>
        <v>95957.082439454825</v>
      </c>
      <c r="G585" s="5">
        <f>形核速率!T585</f>
        <v>86124.307265034324</v>
      </c>
      <c r="H585" s="5">
        <f>形核速率!V585</f>
        <v>105522.49222437742</v>
      </c>
      <c r="I585" s="5">
        <f>形核速率!Z585</f>
        <v>98542.252239413778</v>
      </c>
    </row>
    <row r="586" spans="2:9" x14ac:dyDescent="0.25">
      <c r="B586" s="5">
        <f>形核速率!F586</f>
        <v>5.8198465639552381</v>
      </c>
      <c r="C586" s="5">
        <f>形核速率!I586</f>
        <v>66244.652334064012</v>
      </c>
      <c r="D586" s="5">
        <f>形核速率!K586</f>
        <v>108449.33316375563</v>
      </c>
      <c r="E586" s="5">
        <f>形核速率!O586</f>
        <v>86998.153226970739</v>
      </c>
      <c r="F586" s="5">
        <f>形核速率!P586</f>
        <v>95957.08512694684</v>
      </c>
      <c r="G586" s="5">
        <f>形核速率!T586</f>
        <v>86124.3171697777</v>
      </c>
      <c r="H586" s="5">
        <f>形核速率!V586</f>
        <v>105522.48880106377</v>
      </c>
      <c r="I586" s="5">
        <f>形核速率!Z586</f>
        <v>98542.561427958513</v>
      </c>
    </row>
    <row r="587" spans="2:9" x14ac:dyDescent="0.25">
      <c r="B587" s="5">
        <f>形核速率!F587</f>
        <v>5.862995595025307</v>
      </c>
      <c r="C587" s="5">
        <f>形核速率!I587</f>
        <v>66244.660413747508</v>
      </c>
      <c r="D587" s="5">
        <f>形核速率!K587</f>
        <v>108449.32495214212</v>
      </c>
      <c r="E587" s="5">
        <f>形核速率!O587</f>
        <v>86998.159395137001</v>
      </c>
      <c r="F587" s="5">
        <f>形核速率!P587</f>
        <v>95957.087142755452</v>
      </c>
      <c r="G587" s="5">
        <f>形核速率!T587</f>
        <v>86124.32475341855</v>
      </c>
      <c r="H587" s="5">
        <f>形核速率!V587</f>
        <v>105522.48628938348</v>
      </c>
      <c r="I587" s="5">
        <f>形核速率!Z587</f>
        <v>98542.825982792943</v>
      </c>
    </row>
  </sheetData>
  <phoneticPr fontId="2" type="noConversion"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3BB486-2C20-45EF-9FB4-2B58A6726CD3}">
  <dimension ref="B4:I67"/>
  <sheetViews>
    <sheetView workbookViewId="0">
      <selection activeCell="L16" sqref="L16"/>
    </sheetView>
  </sheetViews>
  <sheetFormatPr defaultRowHeight="13.8" x14ac:dyDescent="0.25"/>
  <sheetData>
    <row r="4" spans="2:9" x14ac:dyDescent="0.25">
      <c r="D4" s="88" t="s">
        <v>277</v>
      </c>
      <c r="F4" s="88" t="s">
        <v>277</v>
      </c>
      <c r="H4" s="88" t="s">
        <v>277</v>
      </c>
    </row>
    <row r="6" spans="2:9" x14ac:dyDescent="0.25">
      <c r="B6" s="40" t="str">
        <f>形核速率!F6</f>
        <v>时间t/s</v>
      </c>
      <c r="C6" s="40" t="str">
        <f>形核速率!I6</f>
        <v>Mg(OH)2的VN</v>
      </c>
      <c r="D6" s="40" t="str">
        <f>形核速率!K6</f>
        <v>Mg(OH)2的VN'
异质形核</v>
      </c>
      <c r="E6" s="40" t="str">
        <f>形核速率!O6</f>
        <v>Gd(OH)3的VN</v>
      </c>
      <c r="F6" s="40" t="str">
        <f>形核速率!P6</f>
        <v>Gd(OH)3的VN‘
异质形核</v>
      </c>
      <c r="G6" s="40" t="str">
        <f>形核速率!T6</f>
        <v>Nd(OH)3的VN</v>
      </c>
      <c r="H6" s="40" t="str">
        <f>形核速率!V6</f>
        <v>Nd(OH)3的VN'
异质形核</v>
      </c>
      <c r="I6" s="40" t="str">
        <f>形核速率!Z6</f>
        <v>In2O3的VN</v>
      </c>
    </row>
    <row r="7" spans="2:9" x14ac:dyDescent="0.25">
      <c r="B7" s="5">
        <f>形核速率!F7</f>
        <v>0</v>
      </c>
      <c r="C7" s="5">
        <f>形核速率!I7</f>
        <v>0</v>
      </c>
      <c r="D7" s="5">
        <f>形核速率!J7</f>
        <v>0</v>
      </c>
      <c r="E7" s="5">
        <f>形核速率!O7</f>
        <v>0</v>
      </c>
      <c r="F7" s="5">
        <f>形核速率!P7</f>
        <v>0</v>
      </c>
      <c r="G7" s="5">
        <f>形核速率!T7</f>
        <v>0</v>
      </c>
      <c r="H7" s="5">
        <f>形核速率!U7</f>
        <v>0</v>
      </c>
      <c r="I7" s="5" t="e">
        <f>形核速率!Z7</f>
        <v>#NUM!</v>
      </c>
    </row>
    <row r="8" spans="2:9" x14ac:dyDescent="0.25">
      <c r="B8" s="5">
        <f>形核速率!F8</f>
        <v>1E-10</v>
      </c>
      <c r="C8" s="5">
        <f>形核速率!I8</f>
        <v>7027.6132749946528</v>
      </c>
      <c r="D8" s="5">
        <f>形核速率!J8</f>
        <v>45531.655199557455</v>
      </c>
      <c r="E8" s="5">
        <f>形核速率!O8</f>
        <v>0</v>
      </c>
      <c r="F8" s="5">
        <f>形核速率!P8</f>
        <v>0</v>
      </c>
      <c r="G8" s="5">
        <f>形核速率!T8</f>
        <v>0</v>
      </c>
      <c r="H8" s="5">
        <f>形核速率!U8</f>
        <v>0</v>
      </c>
      <c r="I8" s="5" t="e">
        <f>形核速率!Z8</f>
        <v>#NUM!</v>
      </c>
    </row>
    <row r="9" spans="2:9" x14ac:dyDescent="0.25">
      <c r="B9" s="5">
        <f>形核速率!F9</f>
        <v>4.0000000000000001E-10</v>
      </c>
      <c r="C9" s="5">
        <f>形核速率!I9</f>
        <v>215.51810389158331</v>
      </c>
      <c r="D9" s="5">
        <f>形核速率!J9</f>
        <v>16215.155332492257</v>
      </c>
      <c r="E9" s="5">
        <f>形核速率!O9</f>
        <v>1.1342233242065987E-102</v>
      </c>
      <c r="F9" s="5">
        <f>形核速率!P9</f>
        <v>2.0535405411679815E-27</v>
      </c>
      <c r="G9" s="5">
        <f>形核速率!T9</f>
        <v>0</v>
      </c>
      <c r="H9" s="5">
        <f>形核速率!U9</f>
        <v>0</v>
      </c>
      <c r="I9" s="5" t="e">
        <f>形核速率!Z9</f>
        <v>#NUM!</v>
      </c>
    </row>
    <row r="10" spans="2:9" x14ac:dyDescent="0.25">
      <c r="B10" s="5">
        <f>形核速率!F10</f>
        <v>8.0000000000000003E-10</v>
      </c>
      <c r="C10" s="5">
        <f>形核速率!I10</f>
        <v>1.2763952078037883</v>
      </c>
      <c r="D10" s="5">
        <f>形核速率!J10</f>
        <v>3547.4928627168424</v>
      </c>
      <c r="E10" s="5">
        <f>形核速率!O10</f>
        <v>4.1979792238828692E-6</v>
      </c>
      <c r="F10" s="5">
        <f>形核速率!P10</f>
        <v>84.206432738068912</v>
      </c>
      <c r="G10" s="5">
        <f>形核速率!T10</f>
        <v>4.4914061848495884E-30</v>
      </c>
      <c r="H10" s="5">
        <f>形核速率!U10</f>
        <v>6.6516302326444933E-6</v>
      </c>
      <c r="I10" s="5" t="e">
        <f>形核速率!Z10</f>
        <v>#NUM!</v>
      </c>
    </row>
    <row r="11" spans="2:9" x14ac:dyDescent="0.25">
      <c r="B11" s="5">
        <f>形核速率!F11</f>
        <v>1.0000000000000001E-9</v>
      </c>
      <c r="C11" s="5">
        <f>形核速率!I11</f>
        <v>5.7655241800395891E-2</v>
      </c>
      <c r="D11" s="5">
        <f>形核速率!J11</f>
        <v>1416.9666992116158</v>
      </c>
      <c r="E11" s="5">
        <f>形核速率!O11</f>
        <v>1.1223594719447165E-2</v>
      </c>
      <c r="F11" s="5">
        <f>形核速率!P11</f>
        <v>872.52894849809263</v>
      </c>
      <c r="G11" s="5">
        <f>形核速率!T11</f>
        <v>3.7123936881505962E-13</v>
      </c>
      <c r="H11" s="5">
        <f>形核速率!U11</f>
        <v>0.6846254582427318</v>
      </c>
      <c r="I11" s="5" t="e">
        <f>形核速率!Z11</f>
        <v>#NUM!</v>
      </c>
    </row>
    <row r="12" spans="2:9" x14ac:dyDescent="0.25">
      <c r="B12" s="5">
        <f>形核速率!F12</f>
        <v>1E-8</v>
      </c>
      <c r="C12" s="5">
        <f>形核速率!I12</f>
        <v>9.5712500393502143E-52</v>
      </c>
      <c r="D12" s="5">
        <f>形核速率!J12</f>
        <v>2.522135949344749E-12</v>
      </c>
      <c r="E12" s="5">
        <f>形核速率!O12</f>
        <v>14460.448310295824</v>
      </c>
      <c r="F12" s="5">
        <f>形核速率!P12</f>
        <v>56385.179217136509</v>
      </c>
      <c r="G12" s="5">
        <f>形核速率!T12</f>
        <v>7856.6487208329345</v>
      </c>
      <c r="H12" s="5">
        <f>形核速率!U12</f>
        <v>47061.191047346998</v>
      </c>
      <c r="I12" s="5" t="e">
        <f>形核速率!Z12</f>
        <v>#NUM!</v>
      </c>
    </row>
    <row r="13" spans="2:9" x14ac:dyDescent="0.25">
      <c r="B13" s="5">
        <f>形核速率!F13</f>
        <v>9.9999999999999995E-8</v>
      </c>
      <c r="C13" s="5">
        <f>形核速率!I13</f>
        <v>572.98402503890259</v>
      </c>
      <c r="D13" s="5">
        <f>形核速率!J13</f>
        <v>21664.363304084149</v>
      </c>
      <c r="E13" s="5">
        <f>形核速率!O13</f>
        <v>49269.151791270589</v>
      </c>
      <c r="F13" s="5">
        <f>形核速率!P13</f>
        <v>81079.513936175266</v>
      </c>
      <c r="G13" s="5">
        <f>形核速率!T13</f>
        <v>43525.100484263407</v>
      </c>
      <c r="H13" s="5">
        <f>形核速率!U13</f>
        <v>78155.570130808381</v>
      </c>
      <c r="I13" s="5" t="e">
        <f>形核速率!Z13</f>
        <v>#NUM!</v>
      </c>
    </row>
    <row r="14" spans="2:9" x14ac:dyDescent="0.25">
      <c r="B14" s="5">
        <f>形核速率!F14</f>
        <v>9.9999999999999995E-7</v>
      </c>
      <c r="C14" s="5">
        <f>形核速率!I14</f>
        <v>20326.713129275518</v>
      </c>
      <c r="D14" s="5">
        <f>形核速率!J14</f>
        <v>62371.022180438333</v>
      </c>
      <c r="E14" s="5">
        <f>形核速率!O14</f>
        <v>69506.159207283548</v>
      </c>
      <c r="F14" s="5">
        <f>形核速率!P14</f>
        <v>89782.581032121903</v>
      </c>
      <c r="G14" s="5">
        <f>形核速率!T14</f>
        <v>66510.032018116064</v>
      </c>
      <c r="H14" s="5">
        <f>形核速率!U14</f>
        <v>88618.035964739262</v>
      </c>
      <c r="I14" s="5" t="e">
        <f>形核速率!Z14</f>
        <v>#NUM!</v>
      </c>
    </row>
    <row r="15" spans="2:9" x14ac:dyDescent="0.25">
      <c r="B15" s="5">
        <f>形核速率!F15</f>
        <v>7.4868119641229509E-6</v>
      </c>
      <c r="C15" s="5">
        <f>形核速率!I15</f>
        <v>43766.46231254124</v>
      </c>
      <c r="D15" s="5">
        <f>形核速率!J15</f>
        <v>78283.735127045846</v>
      </c>
      <c r="E15" s="5">
        <f>形核速率!O15</f>
        <v>79158.788369299276</v>
      </c>
      <c r="F15" s="5">
        <f>形核速率!P15</f>
        <v>93309.458811480479</v>
      </c>
      <c r="G15" s="5">
        <f>形核速率!T15</f>
        <v>77413.268233497423</v>
      </c>
      <c r="H15" s="5">
        <f>形核速率!U15</f>
        <v>92695.022813848089</v>
      </c>
      <c r="I15" s="5" t="e">
        <f>形核速率!Z15</f>
        <v>#NUM!</v>
      </c>
    </row>
    <row r="16" spans="2:9" x14ac:dyDescent="0.25">
      <c r="B16" s="5">
        <f>形核速率!F16</f>
        <v>1.0000000000000001E-5</v>
      </c>
      <c r="C16" s="5">
        <f>形核速率!I16</f>
        <v>43766.461825534629</v>
      </c>
      <c r="D16" s="5">
        <f>形核速率!J16</f>
        <v>78283.734868943953</v>
      </c>
      <c r="E16" s="5">
        <f>形核速率!O16</f>
        <v>79158.788216397632</v>
      </c>
      <c r="F16" s="5">
        <f>形核速率!P16</f>
        <v>93309.45875807757</v>
      </c>
      <c r="G16" s="5">
        <f>形核速率!T16</f>
        <v>77413.268074404841</v>
      </c>
      <c r="H16" s="5">
        <f>形核速率!U16</f>
        <v>92695.022757404164</v>
      </c>
      <c r="I16" s="5">
        <f>形核速率!Z16</f>
        <v>97112.853012515756</v>
      </c>
    </row>
    <row r="17" spans="2:9" x14ac:dyDescent="0.25">
      <c r="B17" s="5">
        <f>形核速率!F17</f>
        <v>2.0000000000000002E-5</v>
      </c>
      <c r="C17" s="5">
        <f>形核速率!I17</f>
        <v>43766.461069827033</v>
      </c>
      <c r="D17" s="5">
        <f>形核速率!J17</f>
        <v>78283.734468436945</v>
      </c>
      <c r="E17" s="5">
        <f>形核速率!O17</f>
        <v>79158.787999444394</v>
      </c>
      <c r="F17" s="5">
        <f>形核速率!P17</f>
        <v>93309.458682303797</v>
      </c>
      <c r="G17" s="5">
        <f>形核速率!T17</f>
        <v>77413.267855772487</v>
      </c>
      <c r="H17" s="5">
        <f>形核速率!U17</f>
        <v>92695.022679836329</v>
      </c>
      <c r="I17" s="5">
        <f>形核速率!Z17</f>
        <v>97265.900741368401</v>
      </c>
    </row>
    <row r="18" spans="2:9" x14ac:dyDescent="0.25">
      <c r="B18" s="5">
        <f>形核速率!F18</f>
        <v>5.0000000000000002E-5</v>
      </c>
      <c r="C18" s="5">
        <f>形核速率!I18</f>
        <v>43766.460309459784</v>
      </c>
      <c r="D18" s="5">
        <f>形核速率!J18</f>
        <v>78283.734065460449</v>
      </c>
      <c r="E18" s="5">
        <f>形核速率!O18</f>
        <v>79158.787847537373</v>
      </c>
      <c r="F18" s="5">
        <f>形核速率!P18</f>
        <v>93309.458629248271</v>
      </c>
      <c r="G18" s="5">
        <f>形核速率!T18</f>
        <v>77413.267728087259</v>
      </c>
      <c r="H18" s="5">
        <f>形核速率!U18</f>
        <v>92695.022634535329</v>
      </c>
      <c r="I18" s="5">
        <f>形核速率!Z18</f>
        <v>97374.521093953255</v>
      </c>
    </row>
    <row r="19" spans="2:9" x14ac:dyDescent="0.25">
      <c r="B19" s="5">
        <f>形核速率!F19</f>
        <v>8.0000000000000007E-5</v>
      </c>
      <c r="C19" s="5">
        <f>形核速率!I19</f>
        <v>43766.459549092557</v>
      </c>
      <c r="D19" s="5">
        <f>形核速率!J19</f>
        <v>78283.733662483952</v>
      </c>
      <c r="E19" s="5">
        <f>形核速率!O19</f>
        <v>79158.787695630366</v>
      </c>
      <c r="F19" s="5">
        <f>形核速率!P19</f>
        <v>93309.458576192759</v>
      </c>
      <c r="G19" s="5">
        <f>形核速率!T19</f>
        <v>77413.267600402047</v>
      </c>
      <c r="H19" s="5">
        <f>形核速率!U19</f>
        <v>92695.022589234315</v>
      </c>
      <c r="I19" s="5">
        <f>形核速率!Z19</f>
        <v>97419.931835949799</v>
      </c>
    </row>
    <row r="20" spans="2:9" x14ac:dyDescent="0.25">
      <c r="B20" s="5">
        <f>形核速率!F20</f>
        <v>1E-4</v>
      </c>
      <c r="C20" s="5">
        <f>形核速率!I20</f>
        <v>43766.458733791238</v>
      </c>
      <c r="D20" s="5">
        <f>形核速率!J20</f>
        <v>78283.733230393671</v>
      </c>
      <c r="E20" s="5">
        <f>形核速率!O20</f>
        <v>79158.787492237665</v>
      </c>
      <c r="F20" s="5">
        <f>形核速率!P20</f>
        <v>93309.458505155184</v>
      </c>
      <c r="G20" s="5">
        <f>形核速率!T20</f>
        <v>77413.267407168707</v>
      </c>
      <c r="H20" s="5">
        <f>形核速率!U20</f>
        <v>92695.02252067771</v>
      </c>
      <c r="I20" s="5">
        <f>形核速率!Z20</f>
        <v>97440.258932443176</v>
      </c>
    </row>
    <row r="21" spans="2:9" x14ac:dyDescent="0.25">
      <c r="B21" s="5">
        <f>形核速率!F21</f>
        <v>2.0000000000000001E-4</v>
      </c>
      <c r="C21" s="5">
        <f>形核速率!I21</f>
        <v>43766.459302258096</v>
      </c>
      <c r="D21" s="5">
        <f>形核速率!J21</f>
        <v>78283.73353166756</v>
      </c>
      <c r="E21" s="5">
        <f>形核速率!O21</f>
        <v>79158.788013428129</v>
      </c>
      <c r="F21" s="5">
        <f>形核速率!P21</f>
        <v>93309.458687187813</v>
      </c>
      <c r="G21" s="5">
        <f>形核速率!T21</f>
        <v>77413.268069354905</v>
      </c>
      <c r="H21" s="5">
        <f>形核速率!U21</f>
        <v>92695.022755612517</v>
      </c>
      <c r="I21" s="5">
        <f>形核速率!Z21</f>
        <v>97499.99103664406</v>
      </c>
    </row>
    <row r="22" spans="2:9" x14ac:dyDescent="0.25">
      <c r="B22" s="5">
        <f>形核速率!F22</f>
        <v>5.0000000000000001E-4</v>
      </c>
      <c r="C22" s="5">
        <f>形核速率!I22</f>
        <v>43766.465772426352</v>
      </c>
      <c r="D22" s="5">
        <f>形核速率!J22</f>
        <v>78283.736960702343</v>
      </c>
      <c r="E22" s="5">
        <f>形核速率!O22</f>
        <v>79158.791154821462</v>
      </c>
      <c r="F22" s="5">
        <f>形核速率!P22</f>
        <v>93309.45978436069</v>
      </c>
      <c r="G22" s="5">
        <f>形核速率!T22</f>
        <v>77413.271726260282</v>
      </c>
      <c r="H22" s="5">
        <f>形核速率!U22</f>
        <v>92695.024053033601</v>
      </c>
      <c r="I22" s="5">
        <f>形核速率!Z22</f>
        <v>97573.561896180821</v>
      </c>
    </row>
    <row r="23" spans="2:9" x14ac:dyDescent="0.25">
      <c r="B23" s="5">
        <f>形核速率!F23</f>
        <v>8.0000000000000004E-4</v>
      </c>
      <c r="C23" s="5">
        <f>形核速率!I23</f>
        <v>43766.472242577933</v>
      </c>
      <c r="D23" s="5">
        <f>形核速率!J23</f>
        <v>78283.740389727944</v>
      </c>
      <c r="E23" s="5">
        <f>形核速率!O23</f>
        <v>79158.794296207634</v>
      </c>
      <c r="F23" s="5">
        <f>形核速率!P23</f>
        <v>93309.460881531064</v>
      </c>
      <c r="G23" s="5">
        <f>形核速率!T23</f>
        <v>77413.275383157539</v>
      </c>
      <c r="H23" s="5">
        <f>形核速率!U23</f>
        <v>92695.025350451775</v>
      </c>
      <c r="I23" s="5">
        <f>形核速率!Z23</f>
        <v>97609.590676450782</v>
      </c>
    </row>
    <row r="24" spans="2:9" x14ac:dyDescent="0.25">
      <c r="B24" s="5">
        <f>形核速率!F24</f>
        <v>1E-3</v>
      </c>
      <c r="C24" s="5">
        <f>形核速率!I24</f>
        <v>43766.475580789964</v>
      </c>
      <c r="D24" s="5">
        <f>形核速率!J24</f>
        <v>78283.742158900335</v>
      </c>
      <c r="E24" s="5">
        <f>形核速率!O24</f>
        <v>79158.796067525545</v>
      </c>
      <c r="F24" s="5">
        <f>形核速率!P24</f>
        <v>93309.46150018707</v>
      </c>
      <c r="G24" s="5">
        <f>形核速率!T24</f>
        <v>77413.277479211727</v>
      </c>
      <c r="H24" s="5">
        <f>形核速率!U24</f>
        <v>92695.026094103698</v>
      </c>
      <c r="I24" s="5">
        <f>形核速率!Z24</f>
        <v>97626.356804170384</v>
      </c>
    </row>
    <row r="25" spans="2:9" x14ac:dyDescent="0.25">
      <c r="B25" s="5">
        <f>形核速率!F25</f>
        <v>2E-3</v>
      </c>
      <c r="C25" s="5">
        <f>形核速率!I25</f>
        <v>43766.506960392006</v>
      </c>
      <c r="D25" s="5">
        <f>形核速率!J25</f>
        <v>78283.758789332962</v>
      </c>
      <c r="E25" s="5">
        <f>形核速率!O25</f>
        <v>79158.809788118117</v>
      </c>
      <c r="F25" s="5">
        <f>形核速率!P25</f>
        <v>93309.466292283701</v>
      </c>
      <c r="G25" s="5">
        <f>形核速率!T25</f>
        <v>77413.293108711208</v>
      </c>
      <c r="H25" s="5">
        <f>形核速率!U25</f>
        <v>92695.031639240173</v>
      </c>
      <c r="I25" s="5">
        <f>形核速率!Z25</f>
        <v>97677.181475237856</v>
      </c>
    </row>
    <row r="26" spans="2:9" x14ac:dyDescent="0.25">
      <c r="B26" s="5">
        <f>形核速率!F26</f>
        <v>5.0000000000000001E-3</v>
      </c>
      <c r="C26" s="5">
        <f>形核速率!I26</f>
        <v>43766.616165095198</v>
      </c>
      <c r="D26" s="5">
        <f>形核速率!J26</f>
        <v>78283.816665127742</v>
      </c>
      <c r="E26" s="5">
        <f>形核速率!O26</f>
        <v>79158.855938708366</v>
      </c>
      <c r="F26" s="5">
        <f>形核速率!P26</f>
        <v>93309.482410977434</v>
      </c>
      <c r="G26" s="5">
        <f>形核速率!T26</f>
        <v>77413.34527852184</v>
      </c>
      <c r="H26" s="5">
        <f>形核速率!U26</f>
        <v>92695.050148382492</v>
      </c>
      <c r="I26" s="5">
        <f>形核速率!Z26</f>
        <v>97741.724782655947</v>
      </c>
    </row>
    <row r="27" spans="2:9" x14ac:dyDescent="0.25">
      <c r="B27" s="5">
        <f>形核速率!F27</f>
        <v>8.0000000000000002E-3</v>
      </c>
      <c r="C27" s="5">
        <f>形核速率!I27</f>
        <v>43766.72536735516</v>
      </c>
      <c r="D27" s="5">
        <f>形核速率!J27</f>
        <v>78283.874539526034</v>
      </c>
      <c r="E27" s="5">
        <f>形核速率!O27</f>
        <v>79158.902088246396</v>
      </c>
      <c r="F27" s="5">
        <f>形核速率!P27</f>
        <v>93309.498529297052</v>
      </c>
      <c r="G27" s="5">
        <f>形核速率!T27</f>
        <v>77413.397447145355</v>
      </c>
      <c r="H27" s="5">
        <f>形核速率!U27</f>
        <v>92695.068657094846</v>
      </c>
      <c r="I27" s="5">
        <f>形核速率!Z27</f>
        <v>97773.758628486801</v>
      </c>
    </row>
    <row r="28" spans="2:9" x14ac:dyDescent="0.25">
      <c r="B28" s="5">
        <f>形核速率!F28</f>
        <v>0.01</v>
      </c>
      <c r="C28" s="5">
        <f>形核速率!I28</f>
        <v>43766.795083657496</v>
      </c>
      <c r="D28" s="5">
        <f>形核速率!J28</f>
        <v>78283.91148732588</v>
      </c>
      <c r="E28" s="5">
        <f>形核速率!O28</f>
        <v>79158.931832830029</v>
      </c>
      <c r="F28" s="5">
        <f>形核速率!P28</f>
        <v>93309.508917971878</v>
      </c>
      <c r="G28" s="5">
        <f>形核速率!T28</f>
        <v>77413.431144495233</v>
      </c>
      <c r="H28" s="5">
        <f>形核速率!U28</f>
        <v>92695.080612447913</v>
      </c>
      <c r="I28" s="5">
        <f>形核速率!Z28</f>
        <v>97788.725398933107</v>
      </c>
    </row>
    <row r="29" spans="2:9" x14ac:dyDescent="0.25">
      <c r="B29" s="5">
        <f>形核速率!F29</f>
        <v>0.02</v>
      </c>
      <c r="C29" s="5">
        <f>形核速率!I29</f>
        <v>43767.19009698429</v>
      </c>
      <c r="D29" s="5">
        <f>形核速率!J29</f>
        <v>78284.120833179346</v>
      </c>
      <c r="E29" s="5">
        <f>形核速率!O29</f>
        <v>79159.095929554183</v>
      </c>
      <c r="F29" s="5">
        <f>形核速率!P29</f>
        <v>93309.566230794269</v>
      </c>
      <c r="G29" s="5">
        <f>形核速率!T29</f>
        <v>77413.615906059567</v>
      </c>
      <c r="H29" s="5">
        <f>形核速率!U29</f>
        <v>92695.146163227109</v>
      </c>
      <c r="I29" s="5">
        <f>形核速率!Z29</f>
        <v>97834.261219466352</v>
      </c>
    </row>
    <row r="30" spans="2:9" x14ac:dyDescent="0.25">
      <c r="B30" s="5">
        <f>形核速率!F30</f>
        <v>0.05</v>
      </c>
      <c r="C30" s="5">
        <f>形核速率!I30</f>
        <v>43768.422603439314</v>
      </c>
      <c r="D30" s="5">
        <f>形核速率!J30</f>
        <v>78284.774018078082</v>
      </c>
      <c r="E30" s="5">
        <f>形核速率!O30</f>
        <v>79159.603919889851</v>
      </c>
      <c r="F30" s="5">
        <f>形核速率!P30</f>
        <v>93309.743652208752</v>
      </c>
      <c r="G30" s="5">
        <f>形核速率!T30</f>
        <v>77414.186806271173</v>
      </c>
      <c r="H30" s="5">
        <f>形核速率!U30</f>
        <v>92695.348709819053</v>
      </c>
      <c r="I30" s="5">
        <f>形核速率!Z30</f>
        <v>97892.339680549063</v>
      </c>
    </row>
    <row r="31" spans="2:9" x14ac:dyDescent="0.25">
      <c r="B31" s="5">
        <f>形核速率!F31</f>
        <v>0.08</v>
      </c>
      <c r="C31" s="5">
        <f>形核速率!I31</f>
        <v>43769.654839671079</v>
      </c>
      <c r="D31" s="5">
        <f>形核速率!J31</f>
        <v>78285.427046828845</v>
      </c>
      <c r="E31" s="5">
        <f>形核速率!O31</f>
        <v>79160.11179383639</v>
      </c>
      <c r="F31" s="5">
        <f>形核速率!P31</f>
        <v>93309.92103217206</v>
      </c>
      <c r="G31" s="5">
        <f>形核速率!T31</f>
        <v>77414.757575334268</v>
      </c>
      <c r="H31" s="5">
        <f>形核速率!U31</f>
        <v>92695.551208830773</v>
      </c>
      <c r="I31" s="5">
        <f>形核速率!Z31</f>
        <v>97921.244404694356</v>
      </c>
    </row>
    <row r="32" spans="2:9" x14ac:dyDescent="0.25">
      <c r="B32" s="5">
        <f>形核速率!F32</f>
        <v>0.1</v>
      </c>
      <c r="C32" s="5">
        <f>形核速率!I32</f>
        <v>43770.466430031622</v>
      </c>
      <c r="D32" s="5">
        <f>形核速率!J32</f>
        <v>78285.857145472299</v>
      </c>
      <c r="E32" s="5">
        <f>形核速率!O32</f>
        <v>79160.447083254476</v>
      </c>
      <c r="F32" s="5">
        <f>形核速率!P32</f>
        <v>93310.038134855102</v>
      </c>
      <c r="G32" s="5">
        <f>形核速率!T32</f>
        <v>77415.134597344833</v>
      </c>
      <c r="H32" s="5">
        <f>形核速率!U32</f>
        <v>92695.684969156267</v>
      </c>
      <c r="I32" s="5">
        <f>形核速率!Z32</f>
        <v>97934.766267552492</v>
      </c>
    </row>
    <row r="33" spans="2:9" x14ac:dyDescent="0.25">
      <c r="B33" s="5">
        <f>形核速率!F33</f>
        <v>0.15</v>
      </c>
      <c r="C33" s="5">
        <f>形核速率!I33</f>
        <v>43772.54370347222</v>
      </c>
      <c r="D33" s="5">
        <f>形核速率!J33</f>
        <v>78286.957961580003</v>
      </c>
      <c r="E33" s="5">
        <f>形核速率!O33</f>
        <v>79161.301246819989</v>
      </c>
      <c r="F33" s="5">
        <f>形核速率!P33</f>
        <v>93310.336457173296</v>
      </c>
      <c r="G33" s="5">
        <f>形核速率!T33</f>
        <v>77416.094011508991</v>
      </c>
      <c r="H33" s="5">
        <f>形核速率!U33</f>
        <v>92696.025349207775</v>
      </c>
      <c r="I33" s="5">
        <f>形核速率!Z33</f>
        <v>97959.017421591168</v>
      </c>
    </row>
    <row r="34" spans="2:9" x14ac:dyDescent="0.25">
      <c r="B34" s="5">
        <f>形核速率!F34</f>
        <v>0.2</v>
      </c>
      <c r="C34" s="5">
        <f>形核速率!I34</f>
        <v>43774.620219644574</v>
      </c>
      <c r="D34" s="5">
        <f>形核速率!J34</f>
        <v>78288.058339645111</v>
      </c>
      <c r="E34" s="5">
        <f>形核速率!O34</f>
        <v>79162.155084234764</v>
      </c>
      <c r="F34" s="5">
        <f>形核速率!P34</f>
        <v>93310.634663317265</v>
      </c>
      <c r="G34" s="5">
        <f>形核速率!T34</f>
        <v>77417.053058211488</v>
      </c>
      <c r="H34" s="5">
        <f>形核速率!U34</f>
        <v>92696.365595924872</v>
      </c>
      <c r="I34" s="5">
        <f>形核速率!Z34</f>
        <v>97975.982271294008</v>
      </c>
    </row>
    <row r="35" spans="2:9" x14ac:dyDescent="0.25">
      <c r="B35" s="5">
        <f>形核速率!F35</f>
        <v>0.25</v>
      </c>
      <c r="C35" s="5">
        <f>形核速率!I35</f>
        <v>43776.695979057076</v>
      </c>
      <c r="D35" s="5">
        <f>形核速率!J35</f>
        <v>78289.158279980111</v>
      </c>
      <c r="E35" s="5">
        <f>形核速率!O35</f>
        <v>79163.00859572638</v>
      </c>
      <c r="F35" s="5">
        <f>形核速率!P35</f>
        <v>93310.932753369183</v>
      </c>
      <c r="G35" s="5">
        <f>形核速率!T35</f>
        <v>77418.011737709327</v>
      </c>
      <c r="H35" s="5">
        <f>形核速率!U35</f>
        <v>92696.705709402173</v>
      </c>
      <c r="I35" s="5">
        <f>形核速率!Z35</f>
        <v>97989.008530754814</v>
      </c>
    </row>
    <row r="36" spans="2:9" x14ac:dyDescent="0.25">
      <c r="B36" s="5">
        <f>形核速率!F36</f>
        <v>0.29314903107006901</v>
      </c>
      <c r="C36" s="5">
        <f>形核速率!I36</f>
        <v>43778.481168910868</v>
      </c>
      <c r="D36" s="5">
        <f>形核速率!J36</f>
        <v>78290.104218791763</v>
      </c>
      <c r="E36" s="5">
        <f>形核速率!O36</f>
        <v>79163.743062767229</v>
      </c>
      <c r="F36" s="5">
        <f>形核速率!P36</f>
        <v>93311.189265173904</v>
      </c>
      <c r="G36" s="5">
        <f>形核速率!T36</f>
        <v>77418.836821982477</v>
      </c>
      <c r="H36" s="5">
        <f>形核速率!U36</f>
        <v>92696.99842454512</v>
      </c>
      <c r="I36" s="5">
        <f>形核速率!Z36</f>
        <v>97998.234614275832</v>
      </c>
    </row>
    <row r="37" spans="2:9" x14ac:dyDescent="0.25">
      <c r="B37" s="5">
        <f>形核速率!F37</f>
        <v>0.29314903117006902</v>
      </c>
      <c r="C37" s="5">
        <f>形核速率!I37</f>
        <v>43778.615264745211</v>
      </c>
      <c r="D37" s="5">
        <f>形核速率!J37</f>
        <v>78290.175272577588</v>
      </c>
      <c r="E37" s="5">
        <f>形核速率!O37</f>
        <v>79163.791693552397</v>
      </c>
      <c r="F37" s="5">
        <f>形核速率!P37</f>
        <v>93311.206249362935</v>
      </c>
      <c r="G37" s="5">
        <f>形核速率!T37</f>
        <v>77418.891345584125</v>
      </c>
      <c r="H37" s="5">
        <f>形核速率!U37</f>
        <v>92697.01776780565</v>
      </c>
      <c r="I37" s="5">
        <f>形核速率!Z37</f>
        <v>97998.236912186199</v>
      </c>
    </row>
    <row r="38" spans="2:9" x14ac:dyDescent="0.25">
      <c r="B38" s="5">
        <f>形核速率!F38</f>
        <v>0.29314903147006899</v>
      </c>
      <c r="C38" s="5">
        <f>形核速率!I38</f>
        <v>43779.017544193317</v>
      </c>
      <c r="D38" s="5">
        <f>形核速率!J38</f>
        <v>78290.388428748032</v>
      </c>
      <c r="E38" s="5">
        <f>形核速率!O38</f>
        <v>79163.937582594823</v>
      </c>
      <c r="F38" s="5">
        <f>形核速率!P38</f>
        <v>93311.257200728855</v>
      </c>
      <c r="G38" s="5">
        <f>形核速率!T38</f>
        <v>77419.05491254518</v>
      </c>
      <c r="H38" s="5">
        <f>形核速率!U38</f>
        <v>92697.075796166013</v>
      </c>
      <c r="I38" s="5">
        <f>形核速率!Z38</f>
        <v>97998.243805802471</v>
      </c>
    </row>
    <row r="39" spans="2:9" x14ac:dyDescent="0.25">
      <c r="B39" s="5">
        <f>形核速率!F39</f>
        <v>0.29314903187006902</v>
      </c>
      <c r="C39" s="5">
        <f>形核速率!I39</f>
        <v>43779.553888318165</v>
      </c>
      <c r="D39" s="5">
        <f>形核速率!J39</f>
        <v>78290.672619744641</v>
      </c>
      <c r="E39" s="5">
        <f>形核速率!O39</f>
        <v>79164.13209039197</v>
      </c>
      <c r="F39" s="5">
        <f>形核速率!P39</f>
        <v>93311.325131964739</v>
      </c>
      <c r="G39" s="5">
        <f>形核速率!T39</f>
        <v>77419.272989480887</v>
      </c>
      <c r="H39" s="5">
        <f>形核速率!U39</f>
        <v>92697.153162799077</v>
      </c>
      <c r="I39" s="5">
        <f>形核速率!Z39</f>
        <v>97998.252996831361</v>
      </c>
    </row>
    <row r="40" spans="2:9" x14ac:dyDescent="0.25">
      <c r="B40" s="5">
        <f>形核速率!F40</f>
        <v>0.29314903207006904</v>
      </c>
      <c r="C40" s="5">
        <f>形核速率!I40</f>
        <v>43779.822046082292</v>
      </c>
      <c r="D40" s="5">
        <f>形核速率!J40</f>
        <v>78290.814706748046</v>
      </c>
      <c r="E40" s="5">
        <f>形核速率!O40</f>
        <v>79164.229338912744</v>
      </c>
      <c r="F40" s="5">
        <f>形核速率!P40</f>
        <v>93311.35909566046</v>
      </c>
      <c r="G40" s="5">
        <f>形核速率!T40</f>
        <v>77419.382021920828</v>
      </c>
      <c r="H40" s="5">
        <f>形核速率!U40</f>
        <v>92697.191843919631</v>
      </c>
      <c r="I40" s="5">
        <f>形核速率!Z40</f>
        <v>97998.257592107693</v>
      </c>
    </row>
    <row r="41" spans="2:9" x14ac:dyDescent="0.25">
      <c r="B41" s="5">
        <f>形核速率!F41</f>
        <v>0.29314904107006901</v>
      </c>
      <c r="C41" s="5">
        <f>形核速率!I41</f>
        <v>43791.880563733721</v>
      </c>
      <c r="D41" s="5">
        <f>形核速率!J41</f>
        <v>78297.203441872436</v>
      </c>
      <c r="E41" s="5">
        <f>形核速率!O41</f>
        <v>79168.60223736451</v>
      </c>
      <c r="F41" s="5">
        <f>形核速率!P41</f>
        <v>93312.88628435765</v>
      </c>
      <c r="G41" s="5">
        <f>形核速率!T41</f>
        <v>77424.284773335807</v>
      </c>
      <c r="H41" s="5">
        <f>形核速率!U41</f>
        <v>92698.931139115681</v>
      </c>
      <c r="I41" s="5">
        <f>形核速率!Z41</f>
        <v>97998.464240526126</v>
      </c>
    </row>
    <row r="42" spans="2:9" x14ac:dyDescent="0.25">
      <c r="B42" s="5">
        <f>形核速率!F42</f>
        <v>0.29314913107006901</v>
      </c>
      <c r="C42" s="5">
        <f>形核速率!I42</f>
        <v>43911.529628256489</v>
      </c>
      <c r="D42" s="5">
        <f>形核速率!J42</f>
        <v>78360.527848413301</v>
      </c>
      <c r="E42" s="5">
        <f>形核速率!O42</f>
        <v>79211.974161033111</v>
      </c>
      <c r="F42" s="5">
        <f>形核速率!P42</f>
        <v>93328.030258409883</v>
      </c>
      <c r="G42" s="5">
        <f>形核速率!T42</f>
        <v>77472.909715920629</v>
      </c>
      <c r="H42" s="5">
        <f>形核速率!U42</f>
        <v>92716.177080452428</v>
      </c>
      <c r="I42" s="5">
        <f>形核速率!Z42</f>
        <v>98000.515483837124</v>
      </c>
    </row>
    <row r="43" spans="2:9" x14ac:dyDescent="0.25">
      <c r="B43" s="5">
        <f>形核速率!F43</f>
        <v>0.29315003107006898</v>
      </c>
      <c r="C43" s="5">
        <f>形核速率!I43</f>
        <v>45022.502545375115</v>
      </c>
      <c r="D43" s="5">
        <f>形核速率!J43</f>
        <v>78942.792210443615</v>
      </c>
      <c r="E43" s="5">
        <f>形核速率!O43</f>
        <v>79613.213768271191</v>
      </c>
      <c r="F43" s="5">
        <f>形核速率!P43</f>
        <v>93467.853313085725</v>
      </c>
      <c r="G43" s="5">
        <f>形核速率!T43</f>
        <v>77922.550731753625</v>
      </c>
      <c r="H43" s="5">
        <f>形核速率!U43</f>
        <v>92875.292743314363</v>
      </c>
      <c r="I43" s="5">
        <f>形核速率!Z43</f>
        <v>98019.634042328646</v>
      </c>
    </row>
    <row r="44" spans="2:9" x14ac:dyDescent="0.25">
      <c r="B44" s="5">
        <f>形核速率!F44</f>
        <v>0.29315651788203312</v>
      </c>
      <c r="C44" s="5">
        <f>形核速率!I44</f>
        <v>50291.061744938706</v>
      </c>
      <c r="D44" s="5">
        <f>形核速率!J44</f>
        <v>81574.201433274735</v>
      </c>
      <c r="E44" s="5">
        <f>形核速率!O44</f>
        <v>81485.048051228077</v>
      </c>
      <c r="F44" s="5">
        <f>形核速率!P44</f>
        <v>94113.672075278315</v>
      </c>
      <c r="G44" s="5">
        <f>形核速率!T44</f>
        <v>80015.300048135585</v>
      </c>
      <c r="H44" s="5">
        <f>形核速率!U44</f>
        <v>93607.474832649779</v>
      </c>
      <c r="I44" s="5">
        <f>形核速率!Z44</f>
        <v>98112.435829987517</v>
      </c>
    </row>
    <row r="45" spans="2:9" x14ac:dyDescent="0.25">
      <c r="B45" s="5">
        <f>形核速率!F45</f>
        <v>0.29316651788203313</v>
      </c>
      <c r="C45" s="5">
        <f>形核速率!I45</f>
        <v>50291.060897387571</v>
      </c>
      <c r="D45" s="5">
        <f>形核速率!J45</f>
        <v>81574.201025937466</v>
      </c>
      <c r="E45" s="5">
        <f>形核速率!O45</f>
        <v>81485.047793516787</v>
      </c>
      <c r="F45" s="5">
        <f>形核速率!P45</f>
        <v>94113.671987085239</v>
      </c>
      <c r="G45" s="5">
        <f>形核速率!T45</f>
        <v>80015.29978126401</v>
      </c>
      <c r="H45" s="5">
        <f>形核速率!U45</f>
        <v>93607.474740144607</v>
      </c>
      <c r="I45" s="5">
        <f>形核速率!Z45</f>
        <v>98112.437608754277</v>
      </c>
    </row>
    <row r="46" spans="2:9" x14ac:dyDescent="0.25">
      <c r="B46" s="5">
        <f>形核速率!F46</f>
        <v>0.29317651788203314</v>
      </c>
      <c r="C46" s="5">
        <f>形核速率!I46</f>
        <v>50291.060049836437</v>
      </c>
      <c r="D46" s="5">
        <f>形核速率!J46</f>
        <v>81574.200618600167</v>
      </c>
      <c r="E46" s="5">
        <f>形核速率!O46</f>
        <v>81485.047535805497</v>
      </c>
      <c r="F46" s="5">
        <f>形核速率!P46</f>
        <v>94113.671898892164</v>
      </c>
      <c r="G46" s="5">
        <f>形核速率!T46</f>
        <v>80015.29951439242</v>
      </c>
      <c r="H46" s="5">
        <f>形核速率!U46</f>
        <v>93607.474647639436</v>
      </c>
      <c r="I46" s="5">
        <f>形核速率!Z46</f>
        <v>98112.439387457358</v>
      </c>
    </row>
    <row r="47" spans="2:9" x14ac:dyDescent="0.25">
      <c r="B47" s="5">
        <f>形核速率!F47</f>
        <v>0.29320651788203311</v>
      </c>
      <c r="C47" s="5">
        <f>形核速率!I47</f>
        <v>50291.05882072448</v>
      </c>
      <c r="D47" s="5">
        <f>形核速率!J47</f>
        <v>81574.200027882849</v>
      </c>
      <c r="E47" s="5">
        <f>形核速率!O47</f>
        <v>81485.047183832445</v>
      </c>
      <c r="F47" s="5">
        <f>形核速率!P47</f>
        <v>94113.671778441159</v>
      </c>
      <c r="G47" s="5">
        <f>形核速率!T47</f>
        <v>80015.299157481641</v>
      </c>
      <c r="H47" s="5">
        <f>形核速率!U47</f>
        <v>93607.474523924146</v>
      </c>
      <c r="I47" s="5">
        <f>形核速率!Z47</f>
        <v>98112.444750373848</v>
      </c>
    </row>
    <row r="48" spans="2:9" x14ac:dyDescent="0.25">
      <c r="B48" s="5">
        <f>形核速率!F48</f>
        <v>0.29323651788203314</v>
      </c>
      <c r="C48" s="5">
        <f>形核速率!I48</f>
        <v>50291.057591612553</v>
      </c>
      <c r="D48" s="5">
        <f>形核速率!J48</f>
        <v>81574.199437165531</v>
      </c>
      <c r="E48" s="5">
        <f>形核速率!O48</f>
        <v>81485.046831859392</v>
      </c>
      <c r="F48" s="5">
        <f>形核速率!P48</f>
        <v>94113.671657990155</v>
      </c>
      <c r="G48" s="5">
        <f>形核速率!T48</f>
        <v>80015.298800570876</v>
      </c>
      <c r="H48" s="5">
        <f>形核速率!U48</f>
        <v>93607.474400208841</v>
      </c>
      <c r="I48" s="5">
        <f>形核速率!Z48</f>
        <v>98112.450112716775</v>
      </c>
    </row>
    <row r="49" spans="2:9" x14ac:dyDescent="0.25">
      <c r="B49" s="5">
        <f>形核速率!F49</f>
        <v>0.29325651788203311</v>
      </c>
      <c r="C49" s="5">
        <f>形核速率!I49</f>
        <v>50291.056503360167</v>
      </c>
      <c r="D49" s="5">
        <f>形核速率!J49</f>
        <v>81574.198914146007</v>
      </c>
      <c r="E49" s="5">
        <f>形核速率!O49</f>
        <v>81485.046511011111</v>
      </c>
      <c r="F49" s="5">
        <f>形核速率!P49</f>
        <v>94113.671548190556</v>
      </c>
      <c r="G49" s="5">
        <f>形核速率!T49</f>
        <v>80015.298471816859</v>
      </c>
      <c r="H49" s="5">
        <f>形核速率!U49</f>
        <v>93607.474286253477</v>
      </c>
      <c r="I49" s="5">
        <f>形核速率!Z49</f>
        <v>98112.453681728599</v>
      </c>
    </row>
    <row r="50" spans="2:9" x14ac:dyDescent="0.25">
      <c r="B50" s="5">
        <f>形核速率!F50</f>
        <v>0.2933565178820331</v>
      </c>
      <c r="C50" s="5">
        <f>形核速率!I50</f>
        <v>50291.0551114388</v>
      </c>
      <c r="D50" s="5">
        <f>形核速率!J50</f>
        <v>81574.198245181629</v>
      </c>
      <c r="E50" s="5">
        <f>形核速率!O50</f>
        <v>81485.046205109844</v>
      </c>
      <c r="F50" s="5">
        <f>形核速率!P50</f>
        <v>94113.671443506071</v>
      </c>
      <c r="G50" s="5">
        <f>形核速率!T50</f>
        <v>80015.298195882016</v>
      </c>
      <c r="H50" s="5">
        <f>形核速率!U50</f>
        <v>93607.474190606721</v>
      </c>
      <c r="I50" s="5">
        <f>形核速率!Z50</f>
        <v>98112.471606783176</v>
      </c>
    </row>
    <row r="51" spans="2:9" x14ac:dyDescent="0.25">
      <c r="B51" s="5">
        <f>形核速率!F51</f>
        <v>0.29365651788203312</v>
      </c>
      <c r="C51" s="5">
        <f>形核速率!I51</f>
        <v>50291.055089456517</v>
      </c>
      <c r="D51" s="5">
        <f>形核速率!J51</f>
        <v>81574.198234616837</v>
      </c>
      <c r="E51" s="5">
        <f>形核速率!O51</f>
        <v>81485.046619233108</v>
      </c>
      <c r="F51" s="5">
        <f>形核速率!P51</f>
        <v>94113.671585225908</v>
      </c>
      <c r="G51" s="5">
        <f>形核速率!T51</f>
        <v>80015.298771192145</v>
      </c>
      <c r="H51" s="5">
        <f>形核速率!U51</f>
        <v>93607.474390025352</v>
      </c>
      <c r="I51" s="5">
        <f>形核速率!Z51</f>
        <v>98112.525429724541</v>
      </c>
    </row>
    <row r="52" spans="2:9" x14ac:dyDescent="0.25">
      <c r="B52" s="5">
        <f>形核速率!F52</f>
        <v>0.29395651788203314</v>
      </c>
      <c r="C52" s="5">
        <f>形核速率!I52</f>
        <v>50291.055067472793</v>
      </c>
      <c r="D52" s="5">
        <f>形核速率!J52</f>
        <v>81574.198224051346</v>
      </c>
      <c r="E52" s="5">
        <f>形核速率!O52</f>
        <v>81485.047033355775</v>
      </c>
      <c r="F52" s="5">
        <f>形核速率!P52</f>
        <v>94113.67172694554</v>
      </c>
      <c r="G52" s="5">
        <f>形核速率!T52</f>
        <v>80015.299346501604</v>
      </c>
      <c r="H52" s="5">
        <f>形核速率!U52</f>
        <v>93607.474589443751</v>
      </c>
      <c r="I52" s="5">
        <f>形核速率!Z52</f>
        <v>98112.579195455372</v>
      </c>
    </row>
    <row r="53" spans="2:9" x14ac:dyDescent="0.25">
      <c r="B53" s="5">
        <f>形核速率!F53</f>
        <v>0.29415651788203312</v>
      </c>
      <c r="C53" s="5">
        <f>形核速率!I53</f>
        <v>50291.054202655694</v>
      </c>
      <c r="D53" s="5">
        <f>形核速率!J53</f>
        <v>81574.19780841592</v>
      </c>
      <c r="E53" s="5">
        <f>形核速率!O53</f>
        <v>81485.047036850316</v>
      </c>
      <c r="F53" s="5">
        <f>形核速率!P53</f>
        <v>94113.671728141446</v>
      </c>
      <c r="G53" s="5">
        <f>形核速率!T53</f>
        <v>80015.299442863441</v>
      </c>
      <c r="H53" s="5">
        <f>形核速率!U53</f>
        <v>93607.474622845475</v>
      </c>
      <c r="I53" s="5">
        <f>形核速率!Z53</f>
        <v>98112.614989956244</v>
      </c>
    </row>
    <row r="54" spans="2:9" x14ac:dyDescent="0.25">
      <c r="B54" s="5">
        <f>形核速率!F54</f>
        <v>0.29515651788203312</v>
      </c>
      <c r="C54" s="5">
        <f>形核速率!I54</f>
        <v>50291.062683684104</v>
      </c>
      <c r="D54" s="5">
        <f>形核速率!J54</f>
        <v>81574.201884440437</v>
      </c>
      <c r="E54" s="5">
        <f>形核速率!O54</f>
        <v>81485.051160024334</v>
      </c>
      <c r="F54" s="5">
        <f>形核速率!P54</f>
        <v>94113.673139159844</v>
      </c>
      <c r="G54" s="5">
        <f>形核速率!T54</f>
        <v>80015.304250135494</v>
      </c>
      <c r="H54" s="5">
        <f>形核速率!U54</f>
        <v>93607.47628918082</v>
      </c>
      <c r="I54" s="5">
        <f>形核速率!Z54</f>
        <v>98112.793848061861</v>
      </c>
    </row>
    <row r="55" spans="2:9" x14ac:dyDescent="0.25">
      <c r="B55" s="5">
        <f>形核速率!F55</f>
        <v>0.29815651788203312</v>
      </c>
      <c r="C55" s="5">
        <f>形核速率!I55</f>
        <v>50291.101261871809</v>
      </c>
      <c r="D55" s="5">
        <f>形核速率!J55</f>
        <v>81574.220425303574</v>
      </c>
      <c r="E55" s="5">
        <f>形核速率!O55</f>
        <v>81485.067741025763</v>
      </c>
      <c r="F55" s="5">
        <f>形核速率!P55</f>
        <v>94113.678813452469</v>
      </c>
      <c r="G55" s="5">
        <f>形核速率!T55</f>
        <v>80015.323108846074</v>
      </c>
      <c r="H55" s="5">
        <f>形核速率!U55</f>
        <v>93607.482826138279</v>
      </c>
      <c r="I55" s="5">
        <f>形核速率!Z55</f>
        <v>98113.32693623162</v>
      </c>
    </row>
    <row r="56" spans="2:9" x14ac:dyDescent="0.25">
      <c r="B56" s="5">
        <f>形核速率!F56</f>
        <v>0.30115651788203313</v>
      </c>
      <c r="C56" s="5">
        <f>形核速率!I56</f>
        <v>50291.139839604963</v>
      </c>
      <c r="D56" s="5">
        <f>形核速率!J56</f>
        <v>81574.238965938246</v>
      </c>
      <c r="E56" s="5">
        <f>形核速率!O56</f>
        <v>81485.084321840055</v>
      </c>
      <c r="F56" s="5">
        <f>形核速率!P56</f>
        <v>94113.68448768025</v>
      </c>
      <c r="G56" s="5">
        <f>形核速率!T56</f>
        <v>80015.341967346234</v>
      </c>
      <c r="H56" s="5">
        <f>形核速率!U56</f>
        <v>93607.489363021697</v>
      </c>
      <c r="I56" s="5">
        <f>形核速率!Z56</f>
        <v>98113.854476989261</v>
      </c>
    </row>
    <row r="57" spans="2:9" x14ac:dyDescent="0.25">
      <c r="B57" s="5">
        <f>形核速率!F57</f>
        <v>0.30315651788203313</v>
      </c>
      <c r="C57" s="5">
        <f>形核速率!I57</f>
        <v>50291.162869417363</v>
      </c>
      <c r="D57" s="5">
        <f>形核速率!J57</f>
        <v>81574.250034166456</v>
      </c>
      <c r="E57" s="5">
        <f>形核速率!O57</f>
        <v>81485.094513624994</v>
      </c>
      <c r="F57" s="5">
        <f>形核速率!P57</f>
        <v>94113.68797547654</v>
      </c>
      <c r="G57" s="5">
        <f>形核速率!T57</f>
        <v>80015.353631437145</v>
      </c>
      <c r="H57" s="5">
        <f>形核速率!U57</f>
        <v>93607.493406121182</v>
      </c>
      <c r="I57" s="5">
        <f>形核速率!Z57</f>
        <v>98114.203088962269</v>
      </c>
    </row>
    <row r="58" spans="2:9" x14ac:dyDescent="0.25">
      <c r="B58" s="5">
        <f>形核速率!F58</f>
        <v>0.31315651788203314</v>
      </c>
      <c r="C58" s="5">
        <f>形核速率!I58</f>
        <v>50291.318508170465</v>
      </c>
      <c r="D58" s="5">
        <f>形核速率!J58</f>
        <v>81574.324834736006</v>
      </c>
      <c r="E58" s="5">
        <f>形核速率!O58</f>
        <v>81485.15845442102</v>
      </c>
      <c r="F58" s="5">
        <f>形核速率!P58</f>
        <v>94113.70985706069</v>
      </c>
      <c r="G58" s="5">
        <f>形核速率!T58</f>
        <v>80015.425628527097</v>
      </c>
      <c r="H58" s="5">
        <f>形核速率!U58</f>
        <v>93607.518362313029</v>
      </c>
      <c r="I58" s="5">
        <f>形核速率!Z58</f>
        <v>98115.911864287904</v>
      </c>
    </row>
    <row r="59" spans="2:9" x14ac:dyDescent="0.25">
      <c r="B59" s="5">
        <f>形核速率!F59</f>
        <v>0.34315651788203311</v>
      </c>
      <c r="C59" s="5">
        <f>形核速率!I59</f>
        <v>50291.826923989778</v>
      </c>
      <c r="D59" s="5">
        <f>形核速率!J59</f>
        <v>81574.569180153878</v>
      </c>
      <c r="E59" s="5">
        <f>形核速率!O59</f>
        <v>81485.363579376382</v>
      </c>
      <c r="F59" s="5">
        <f>形核速率!P59</f>
        <v>94113.780054087256</v>
      </c>
      <c r="G59" s="5">
        <f>形核速率!T59</f>
        <v>80015.655633326693</v>
      </c>
      <c r="H59" s="5">
        <f>形核速率!U59</f>
        <v>93607.598088261439</v>
      </c>
      <c r="I59" s="5">
        <f>形核速率!Z59</f>
        <v>98120.717885262609</v>
      </c>
    </row>
    <row r="60" spans="2:9" x14ac:dyDescent="0.25">
      <c r="B60" s="5">
        <f>形核速率!F60</f>
        <v>0.37315651788203313</v>
      </c>
      <c r="C60" s="5">
        <f>形核速率!I60</f>
        <v>50292.335283095868</v>
      </c>
      <c r="D60" s="5">
        <f>形核速率!J60</f>
        <v>81574.813496577321</v>
      </c>
      <c r="E60" s="5">
        <f>形核速率!O60</f>
        <v>81485.568681056757</v>
      </c>
      <c r="F60" s="5">
        <f>形核速率!P60</f>
        <v>94113.850243024426</v>
      </c>
      <c r="G60" s="5">
        <f>形核速率!T60</f>
        <v>80015.885612014448</v>
      </c>
      <c r="H60" s="5">
        <f>形核速率!U60</f>
        <v>93607.677804997555</v>
      </c>
      <c r="I60" s="5">
        <f>形核速率!Z60</f>
        <v>98125.105933538565</v>
      </c>
    </row>
    <row r="61" spans="2:9" x14ac:dyDescent="0.25">
      <c r="B61" s="5">
        <f>形核速率!F61</f>
        <v>0.3931565178820331</v>
      </c>
      <c r="C61" s="5">
        <f>形核速率!I61</f>
        <v>50292.665656825033</v>
      </c>
      <c r="D61" s="5">
        <f>形核速率!J61</f>
        <v>81574.972272634099</v>
      </c>
      <c r="E61" s="5">
        <f>形核速率!O61</f>
        <v>81485.70267702674</v>
      </c>
      <c r="F61" s="5">
        <f>形核速率!P61</f>
        <v>94113.896098431011</v>
      </c>
      <c r="G61" s="5">
        <f>形核速率!T61</f>
        <v>80016.036045208079</v>
      </c>
      <c r="H61" s="5">
        <f>形核速率!U61</f>
        <v>93607.729949060362</v>
      </c>
      <c r="I61" s="5">
        <f>形核速率!Z61</f>
        <v>98127.832135980163</v>
      </c>
    </row>
    <row r="62" spans="2:9" x14ac:dyDescent="0.25">
      <c r="B62" s="5">
        <f>形核速率!F62</f>
        <v>0.44315651788203314</v>
      </c>
      <c r="C62" s="5">
        <f>形核速率!I62</f>
        <v>50293.534047011723</v>
      </c>
      <c r="D62" s="5">
        <f>形核速率!J62</f>
        <v>81575.389613363877</v>
      </c>
      <c r="E62" s="5">
        <f>形核速率!O62</f>
        <v>81486.051269300369</v>
      </c>
      <c r="F62" s="5">
        <f>形核速率!P62</f>
        <v>94114.015391624183</v>
      </c>
      <c r="G62" s="5">
        <f>形核速率!T62</f>
        <v>80016.426455441731</v>
      </c>
      <c r="H62" s="5">
        <f>形核速率!U62</f>
        <v>93607.865275093369</v>
      </c>
      <c r="I62" s="5">
        <f>形核速率!Z62</f>
        <v>98134.063604588926</v>
      </c>
    </row>
    <row r="63" spans="2:9" x14ac:dyDescent="0.25">
      <c r="B63" s="5">
        <f>形核速率!F63</f>
        <v>0.49315651788203313</v>
      </c>
      <c r="C63" s="5">
        <f>形核速率!I63</f>
        <v>50294.402276391062</v>
      </c>
      <c r="D63" s="5">
        <f>形核速率!J63</f>
        <v>81575.806871741617</v>
      </c>
      <c r="E63" s="5">
        <f>形核速率!O63</f>
        <v>81486.399795605015</v>
      </c>
      <c r="F63" s="5">
        <f>形核速率!P63</f>
        <v>94114.134661882825</v>
      </c>
      <c r="G63" s="5">
        <f>形核速率!T63</f>
        <v>80016.81679168425</v>
      </c>
      <c r="H63" s="5">
        <f>形核速率!U63</f>
        <v>93608.000575014681</v>
      </c>
      <c r="I63" s="5">
        <f>形核速率!Z63</f>
        <v>98139.604504342511</v>
      </c>
    </row>
    <row r="64" spans="2:9" x14ac:dyDescent="0.25">
      <c r="B64" s="5">
        <f>形核速率!F64</f>
        <v>0.54315651788203312</v>
      </c>
      <c r="C64" s="5">
        <f>形核速率!I64</f>
        <v>50295.270345016783</v>
      </c>
      <c r="D64" s="5">
        <f>形核速率!J64</f>
        <v>81576.224047796102</v>
      </c>
      <c r="E64" s="5">
        <f>形核速率!O64</f>
        <v>81486.748255963306</v>
      </c>
      <c r="F64" s="5">
        <f>形核速率!P64</f>
        <v>94114.253909214895</v>
      </c>
      <c r="G64" s="5">
        <f>形核速率!T64</f>
        <v>80017.207053961029</v>
      </c>
      <c r="H64" s="5">
        <f>形核速率!U64</f>
        <v>93608.135848833379</v>
      </c>
      <c r="I64" s="5">
        <f>形核速率!Z64</f>
        <v>98144.590967578057</v>
      </c>
    </row>
    <row r="65" spans="2:9" x14ac:dyDescent="0.25">
      <c r="B65" s="5">
        <f>形核速率!F65</f>
        <v>0.58630554895210207</v>
      </c>
      <c r="C65" s="5">
        <f>形核速率!I65</f>
        <v>50296.014509557419</v>
      </c>
      <c r="D65" s="5">
        <f>形核速率!J65</f>
        <v>81576.581674043962</v>
      </c>
      <c r="E65" s="5">
        <f>形核速率!O65</f>
        <v>81487.047368101645</v>
      </c>
      <c r="F65" s="5">
        <f>形核速率!P65</f>
        <v>94114.356268705451</v>
      </c>
      <c r="G65" s="5">
        <f>形核速率!T65</f>
        <v>80017.542150988214</v>
      </c>
      <c r="H65" s="5">
        <f>形核速率!U65</f>
        <v>93608.252000746113</v>
      </c>
      <c r="I65" s="5">
        <f>形核速率!Z65</f>
        <v>98148.525543399388</v>
      </c>
    </row>
    <row r="66" spans="2:9" x14ac:dyDescent="0.25">
      <c r="B66" s="5"/>
      <c r="C66" s="5"/>
      <c r="D66" s="5"/>
      <c r="E66" s="5"/>
      <c r="F66" s="5"/>
      <c r="G66" s="5"/>
      <c r="H66" s="5"/>
      <c r="I66" s="5"/>
    </row>
    <row r="67" spans="2:9" x14ac:dyDescent="0.25">
      <c r="B67" s="5"/>
      <c r="C67" s="5"/>
      <c r="D67" s="5"/>
      <c r="E67" s="5"/>
      <c r="F67" s="5"/>
      <c r="G67" s="5"/>
      <c r="H67" s="5"/>
      <c r="I67" s="5"/>
    </row>
  </sheetData>
  <phoneticPr fontId="2" type="noConversion"/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E332D5-0C14-4F25-9D89-C2F225E45A90}">
  <dimension ref="B1:N946"/>
  <sheetViews>
    <sheetView topLeftCell="A19" workbookViewId="0">
      <selection activeCell="K11" sqref="K11"/>
    </sheetView>
  </sheetViews>
  <sheetFormatPr defaultRowHeight="13.8" x14ac:dyDescent="0.25"/>
  <cols>
    <col min="2" max="2" width="8.6640625" style="5"/>
    <col min="3" max="3" width="19.109375" customWidth="1"/>
    <col min="4" max="4" width="9.6640625" bestFit="1" customWidth="1"/>
    <col min="5" max="5" width="13.6640625" customWidth="1"/>
    <col min="6" max="6" width="15.77734375" customWidth="1"/>
    <col min="7" max="7" width="9.6640625" bestFit="1" customWidth="1"/>
    <col min="9" max="9" width="16.88671875" customWidth="1"/>
    <col min="10" max="10" width="9.6640625" bestFit="1" customWidth="1"/>
    <col min="11" max="11" width="9.33203125" bestFit="1" customWidth="1"/>
    <col min="12" max="12" width="13.77734375" style="5" customWidth="1"/>
    <col min="13" max="13" width="13.5546875" customWidth="1"/>
    <col min="14" max="14" width="9.33203125" bestFit="1" customWidth="1"/>
  </cols>
  <sheetData>
    <row r="1" spans="2:14" x14ac:dyDescent="0.25">
      <c r="B1" s="5" t="s">
        <v>162</v>
      </c>
      <c r="C1" s="5" t="s">
        <v>163</v>
      </c>
      <c r="D1" s="5">
        <v>0.1</v>
      </c>
      <c r="E1" s="51" t="s">
        <v>20</v>
      </c>
      <c r="F1">
        <v>298.14999999999998</v>
      </c>
    </row>
    <row r="2" spans="2:14" x14ac:dyDescent="0.25">
      <c r="C2" s="5" t="s">
        <v>164</v>
      </c>
      <c r="D2" s="5">
        <v>1.3800000000000001E-23</v>
      </c>
      <c r="E2" s="61" t="s">
        <v>167</v>
      </c>
      <c r="F2" s="11">
        <v>1E-13</v>
      </c>
      <c r="G2" t="s">
        <v>200</v>
      </c>
    </row>
    <row r="3" spans="2:14" ht="14.4" x14ac:dyDescent="0.25">
      <c r="C3" s="50" t="s">
        <v>174</v>
      </c>
      <c r="D3" s="5">
        <v>0.1</v>
      </c>
      <c r="E3" s="61" t="s">
        <v>175</v>
      </c>
      <c r="F3" s="11">
        <v>1000</v>
      </c>
      <c r="G3" t="s">
        <v>263</v>
      </c>
    </row>
    <row r="4" spans="2:14" ht="14.4" x14ac:dyDescent="0.25">
      <c r="C4" s="62" t="s">
        <v>176</v>
      </c>
      <c r="D4" s="5">
        <v>3.9999999999999998E-29</v>
      </c>
      <c r="E4" s="63" t="s">
        <v>177</v>
      </c>
      <c r="F4" s="5"/>
    </row>
    <row r="5" spans="2:14" x14ac:dyDescent="0.25">
      <c r="B5" s="40" t="str">
        <f>过饱和度!D4</f>
        <v>时间t/s</v>
      </c>
      <c r="C5" s="40" t="str">
        <f>过饱和度!H4</f>
        <v>Mg(OH)2
过饱和度</v>
      </c>
      <c r="D5" s="64" t="s">
        <v>178</v>
      </c>
      <c r="E5" s="18" t="s">
        <v>179</v>
      </c>
      <c r="F5" s="40" t="str">
        <f>过饱和度!K4</f>
        <v>Gd(OH)3
过饱和度</v>
      </c>
      <c r="G5" s="64" t="s">
        <v>178</v>
      </c>
      <c r="H5" s="18" t="s">
        <v>179</v>
      </c>
      <c r="I5" s="2" t="str">
        <f>过饱和度!N4</f>
        <v>Nd(OH)3
过饱和度</v>
      </c>
      <c r="J5" s="64" t="s">
        <v>178</v>
      </c>
      <c r="K5" s="18" t="s">
        <v>179</v>
      </c>
      <c r="L5" s="40" t="str">
        <f>过饱和度!Q4</f>
        <v>In2O3
过饱和度</v>
      </c>
      <c r="M5" s="64" t="s">
        <v>178</v>
      </c>
      <c r="N5" s="18" t="s">
        <v>179</v>
      </c>
    </row>
    <row r="6" spans="2:14" x14ac:dyDescent="0.25">
      <c r="B6" s="5">
        <f>过饱和度!D5</f>
        <v>0</v>
      </c>
      <c r="C6" s="5">
        <f>过饱和度!H5</f>
        <v>0</v>
      </c>
      <c r="D6" s="5"/>
      <c r="F6" s="5">
        <f>过饱和度!K5</f>
        <v>0</v>
      </c>
      <c r="G6" s="5"/>
      <c r="I6" s="5">
        <f>过饱和度!N5</f>
        <v>0</v>
      </c>
      <c r="J6" s="5"/>
      <c r="K6" s="5"/>
      <c r="L6" s="5">
        <f>过饱和度!Q5</f>
        <v>0</v>
      </c>
      <c r="N6" s="5"/>
    </row>
    <row r="7" spans="2:14" x14ac:dyDescent="0.25">
      <c r="B7" s="5">
        <f>过饱和度!D6</f>
        <v>1E-10</v>
      </c>
      <c r="C7" s="5">
        <f>过饱和度!H6</f>
        <v>5.9078999946780333E-6</v>
      </c>
      <c r="D7" s="5"/>
      <c r="E7" s="5"/>
      <c r="F7" s="5">
        <f>过饱和度!K6</f>
        <v>1.4413848883170747E-2</v>
      </c>
      <c r="G7" s="5"/>
      <c r="H7" s="5"/>
      <c r="I7" s="5">
        <f>过饱和度!N6</f>
        <v>2.3649347757509088E-3</v>
      </c>
      <c r="J7" s="5"/>
      <c r="K7" s="5"/>
      <c r="L7" s="5">
        <f>过饱和度!Q6</f>
        <v>0</v>
      </c>
      <c r="M7" s="5"/>
      <c r="N7" s="5"/>
    </row>
    <row r="8" spans="2:14" x14ac:dyDescent="0.25">
      <c r="B8" s="5">
        <f>过饱和度!D7</f>
        <v>4.0000000000000001E-10</v>
      </c>
      <c r="C8" s="5">
        <f>过饱和度!H7</f>
        <v>3.6438500649891041E-4</v>
      </c>
      <c r="D8" s="5"/>
      <c r="E8" s="5"/>
      <c r="F8" s="5">
        <f>过饱和度!K7</f>
        <v>3.4909289838447322</v>
      </c>
      <c r="G8" s="5">
        <f t="shared" ref="G8:G70" si="0">F8-1</f>
        <v>2.4909289838447322</v>
      </c>
      <c r="H8" s="5">
        <f t="shared" ref="H8:H70" si="1">$F$2*$G8^2*TANH($F$3/$G8)</f>
        <v>6.20472720255775E-13</v>
      </c>
      <c r="I8" s="5">
        <f>过饱和度!N7</f>
        <v>0.57276993959800426</v>
      </c>
      <c r="J8" s="5"/>
      <c r="K8" s="5"/>
      <c r="L8" s="5">
        <f>过饱和度!Q7</f>
        <v>0</v>
      </c>
      <c r="M8" s="5"/>
      <c r="N8" s="5"/>
    </row>
    <row r="9" spans="2:14" x14ac:dyDescent="0.25">
      <c r="B9" s="5">
        <f>过饱和度!D8</f>
        <v>8.0000000000000003E-10</v>
      </c>
      <c r="C9" s="5">
        <f>过饱和度!H8</f>
        <v>2.8969831434387176E-3</v>
      </c>
      <c r="D9" s="5"/>
      <c r="E9" s="5"/>
      <c r="F9" s="5">
        <f>过饱和度!K8</f>
        <v>55.335548708028448</v>
      </c>
      <c r="G9" s="5">
        <f t="shared" si="0"/>
        <v>54.335548708028448</v>
      </c>
      <c r="H9" s="5">
        <f t="shared" si="1"/>
        <v>2.9523518534025311E-10</v>
      </c>
      <c r="I9" s="5">
        <f>过饱和度!N8</f>
        <v>9.0791130499159713</v>
      </c>
      <c r="J9" s="5">
        <f t="shared" ref="J9:J70" si="2">I9-1</f>
        <v>8.0791130499159713</v>
      </c>
      <c r="K9" s="5">
        <f t="shared" ref="K9:K70" si="3">$F$2*$J9^2*TANH($F$3/$J9)</f>
        <v>6.5272067673322552E-12</v>
      </c>
      <c r="L9" s="5">
        <f>过饱和度!Q8</f>
        <v>0</v>
      </c>
      <c r="M9" s="5"/>
      <c r="N9" s="5"/>
    </row>
    <row r="10" spans="2:14" x14ac:dyDescent="0.25">
      <c r="B10" s="5">
        <f>过饱和度!D9</f>
        <v>1.0000000000000001E-9</v>
      </c>
      <c r="C10" s="5">
        <f>过饱和度!H9</f>
        <v>5.651114299829992E-3</v>
      </c>
      <c r="D10" s="5"/>
      <c r="E10" s="5"/>
      <c r="F10" s="5">
        <f>过饱和度!K9</f>
        <v>134.84392931937373</v>
      </c>
      <c r="G10" s="5">
        <f t="shared" si="0"/>
        <v>133.84392931937373</v>
      </c>
      <c r="H10" s="5">
        <f t="shared" si="1"/>
        <v>1.7914185810210369E-9</v>
      </c>
      <c r="I10" s="5">
        <f>过饱和度!N9</f>
        <v>22.124354181815654</v>
      </c>
      <c r="J10" s="5">
        <f t="shared" si="2"/>
        <v>21.124354181815654</v>
      </c>
      <c r="K10" s="5">
        <f t="shared" si="3"/>
        <v>4.4623833959879259E-11</v>
      </c>
      <c r="L10" s="5">
        <f>过饱和度!Q9</f>
        <v>0</v>
      </c>
      <c r="M10" s="5"/>
      <c r="N10" s="5"/>
    </row>
    <row r="11" spans="2:14" x14ac:dyDescent="0.25">
      <c r="B11" s="5">
        <f>过饱和度!D10</f>
        <v>1E-8</v>
      </c>
      <c r="C11" s="5">
        <f>过饱和度!H10</f>
        <v>5.6257494825324237</v>
      </c>
      <c r="D11" s="5">
        <f t="shared" ref="D11:D70" si="4">C11-1</f>
        <v>4.6257494825324237</v>
      </c>
      <c r="E11" s="5">
        <f t="shared" ref="E11:E70" si="5">$F$2*$D11^2*TANH($F$3/$D11)</f>
        <v>2.1397558275148986E-12</v>
      </c>
      <c r="F11" s="5">
        <f>过饱和度!K10</f>
        <v>1339370.8609147971</v>
      </c>
      <c r="G11" s="5">
        <f t="shared" si="0"/>
        <v>1339369.8609147971</v>
      </c>
      <c r="H11" s="5">
        <f t="shared" si="1"/>
        <v>1.3393696120415999E-4</v>
      </c>
      <c r="I11" s="5">
        <f>过饱和度!N10</f>
        <v>219755.64989040972</v>
      </c>
      <c r="J11" s="5">
        <f t="shared" si="2"/>
        <v>219754.64989040972</v>
      </c>
      <c r="K11" s="5">
        <f t="shared" si="3"/>
        <v>2.1975313305983278E-5</v>
      </c>
      <c r="L11" s="5">
        <f>过饱和度!Q10</f>
        <v>0</v>
      </c>
      <c r="M11" s="5"/>
      <c r="N11" s="5"/>
    </row>
    <row r="12" spans="2:14" x14ac:dyDescent="0.25">
      <c r="B12" s="5">
        <f>过饱和度!D11</f>
        <v>9.9999999999999995E-8</v>
      </c>
      <c r="C12" s="5">
        <f>过饱和度!H11</f>
        <v>5623.2160093690836</v>
      </c>
      <c r="D12" s="5">
        <f t="shared" si="4"/>
        <v>5622.2160093690836</v>
      </c>
      <c r="E12" s="5">
        <f t="shared" si="5"/>
        <v>5.5636681881564307E-7</v>
      </c>
      <c r="F12" s="5">
        <f>过饱和度!K11</f>
        <v>13384662229.295694</v>
      </c>
      <c r="G12" s="5">
        <f t="shared" si="0"/>
        <v>13384662228.295694</v>
      </c>
      <c r="H12" s="5">
        <f t="shared" si="1"/>
        <v>1.3384662228295667</v>
      </c>
      <c r="I12" s="5">
        <f>过饱和度!N11</f>
        <v>2196072228.6305461</v>
      </c>
      <c r="J12" s="5">
        <f t="shared" si="2"/>
        <v>2196072227.6305461</v>
      </c>
      <c r="K12" s="5">
        <f t="shared" si="3"/>
        <v>0.21960722276303943</v>
      </c>
      <c r="L12" s="5">
        <f>过饱和度!Q11</f>
        <v>0</v>
      </c>
      <c r="M12" s="5"/>
      <c r="N12" s="5"/>
    </row>
    <row r="13" spans="2:14" x14ac:dyDescent="0.25">
      <c r="B13" s="5">
        <f>过饱和度!D12</f>
        <v>9.9999999999999995E-7</v>
      </c>
      <c r="C13" s="5">
        <f>过饱和度!H12</f>
        <v>5622962.2844458297</v>
      </c>
      <c r="D13" s="5">
        <f t="shared" si="4"/>
        <v>5622961.2844458297</v>
      </c>
      <c r="E13" s="5">
        <f t="shared" si="5"/>
        <v>5.6229612251650866E-4</v>
      </c>
      <c r="F13" s="5">
        <f>过饱和度!K12</f>
        <v>133837566305625.38</v>
      </c>
      <c r="G13" s="5">
        <f t="shared" si="0"/>
        <v>133837566305624.38</v>
      </c>
      <c r="H13" s="5">
        <f t="shared" si="1"/>
        <v>13383.75663056244</v>
      </c>
      <c r="I13" s="5">
        <f>过饱和度!N12</f>
        <v>21959236548145.773</v>
      </c>
      <c r="J13" s="5">
        <f t="shared" si="2"/>
        <v>21959236548144.773</v>
      </c>
      <c r="K13" s="5">
        <f t="shared" si="3"/>
        <v>2195.9236548144777</v>
      </c>
      <c r="L13" s="5">
        <f>过饱和度!Q12</f>
        <v>0</v>
      </c>
      <c r="M13" s="5"/>
      <c r="N13" s="5"/>
    </row>
    <row r="14" spans="2:14" x14ac:dyDescent="0.25">
      <c r="B14" s="5">
        <f>过饱和度!D13</f>
        <v>7.4868119641229509E-6</v>
      </c>
      <c r="C14" s="5">
        <f>过饱和度!H13</f>
        <v>2359684726.5101776</v>
      </c>
      <c r="D14" s="5">
        <f t="shared" si="4"/>
        <v>2359684725.5101776</v>
      </c>
      <c r="E14" s="5">
        <f t="shared" si="5"/>
        <v>0.23596847255100364</v>
      </c>
      <c r="F14" s="5">
        <f>过饱和度!K13</f>
        <v>4.2049690911343942E+17</v>
      </c>
      <c r="G14" s="5">
        <f t="shared" si="0"/>
        <v>4.2049690911343942E+17</v>
      </c>
      <c r="H14" s="5">
        <f t="shared" si="1"/>
        <v>42049690.911343947</v>
      </c>
      <c r="I14" s="5">
        <f>过饱和度!N13</f>
        <v>6.899252182515392E+16</v>
      </c>
      <c r="J14" s="5">
        <f t="shared" si="2"/>
        <v>6.899252182515392E+16</v>
      </c>
      <c r="K14" s="5">
        <f t="shared" si="3"/>
        <v>6899252.182515393</v>
      </c>
      <c r="L14" s="5">
        <f>过饱和度!Q13</f>
        <v>0</v>
      </c>
      <c r="M14" s="5"/>
      <c r="N14" s="5"/>
    </row>
    <row r="15" spans="2:14" x14ac:dyDescent="0.25">
      <c r="B15" s="5">
        <f>过饱和度!D14</f>
        <v>1.0000000000000001E-5</v>
      </c>
      <c r="C15" s="5">
        <f>过饱和度!H14</f>
        <v>2359684383.611414</v>
      </c>
      <c r="D15" s="5">
        <f t="shared" si="4"/>
        <v>2359684382.611414</v>
      </c>
      <c r="E15" s="5">
        <f t="shared" si="5"/>
        <v>0.23596843826112732</v>
      </c>
      <c r="F15" s="5">
        <f>过饱和度!K14</f>
        <v>4.2049683859954464E+17</v>
      </c>
      <c r="G15" s="5">
        <f t="shared" si="0"/>
        <v>4.2049683859954464E+17</v>
      </c>
      <c r="H15" s="5">
        <f t="shared" si="1"/>
        <v>42049683.859954476</v>
      </c>
      <c r="I15" s="5">
        <f>过饱和度!N14</f>
        <v>6.899251108839788E+16</v>
      </c>
      <c r="J15" s="5">
        <f t="shared" si="2"/>
        <v>6.899251108839788E+16</v>
      </c>
      <c r="K15" s="5">
        <f t="shared" si="3"/>
        <v>6899251.1088397875</v>
      </c>
      <c r="L15" s="5">
        <f>过饱和度!Q14</f>
        <v>5.9922172647814175E+49</v>
      </c>
      <c r="M15" s="5">
        <f t="shared" ref="M15:M70" si="6">L15-1</f>
        <v>5.9922172647814175E+49</v>
      </c>
      <c r="N15" s="5">
        <f t="shared" ref="N15:N70" si="7">$F$2*$M15^2*TANH($F$3/$M15)</f>
        <v>5.9922172647814176E+39</v>
      </c>
    </row>
    <row r="16" spans="2:14" x14ac:dyDescent="0.25">
      <c r="B16" s="5">
        <f>过饱和度!D15</f>
        <v>2.0000000000000002E-5</v>
      </c>
      <c r="C16" s="5">
        <f>过饱和度!H15</f>
        <v>2359683851.5218344</v>
      </c>
      <c r="D16" s="5">
        <f t="shared" si="4"/>
        <v>2359683850.5218344</v>
      </c>
      <c r="E16" s="5">
        <f t="shared" si="5"/>
        <v>0.2359683850521693</v>
      </c>
      <c r="F16" s="5">
        <f>过饱和度!K15</f>
        <v>4.204967385468951E+17</v>
      </c>
      <c r="G16" s="5">
        <f t="shared" si="0"/>
        <v>4.204967385468951E+17</v>
      </c>
      <c r="H16" s="5">
        <f t="shared" si="1"/>
        <v>42049673.854689509</v>
      </c>
      <c r="I16" s="5">
        <f>过饱和度!N15</f>
        <v>6.8992496333456328E+16</v>
      </c>
      <c r="J16" s="5">
        <f t="shared" si="2"/>
        <v>6.8992496333456328E+16</v>
      </c>
      <c r="K16" s="5">
        <f t="shared" si="3"/>
        <v>6899249.6333456328</v>
      </c>
      <c r="L16" s="5">
        <f>过饱和度!Q15</f>
        <v>1.4855023609684198E+51</v>
      </c>
      <c r="M16" s="5">
        <f t="shared" si="6"/>
        <v>1.4855023609684198E+51</v>
      </c>
      <c r="N16" s="5">
        <f t="shared" si="7"/>
        <v>1.4855023609684199E+41</v>
      </c>
    </row>
    <row r="17" spans="2:14" x14ac:dyDescent="0.25">
      <c r="B17" s="5">
        <f>过饱和度!D16</f>
        <v>5.0000000000000002E-5</v>
      </c>
      <c r="C17" s="5">
        <f>过饱和度!H16</f>
        <v>2359683316.1515384</v>
      </c>
      <c r="D17" s="5">
        <f t="shared" si="4"/>
        <v>2359683315.1515384</v>
      </c>
      <c r="E17" s="5">
        <f t="shared" si="5"/>
        <v>0.23596833151513974</v>
      </c>
      <c r="F17" s="5">
        <f>过饱和度!K16</f>
        <v>4.2049666849172621E+17</v>
      </c>
      <c r="G17" s="5">
        <f t="shared" si="0"/>
        <v>4.2049666849172621E+17</v>
      </c>
      <c r="H17" s="5">
        <f t="shared" si="1"/>
        <v>42049666.849172622</v>
      </c>
      <c r="I17" s="5">
        <f>过饱和度!N16</f>
        <v>6.8992487716306688E+16</v>
      </c>
      <c r="J17" s="5">
        <f t="shared" si="2"/>
        <v>6.8992487716306688E+16</v>
      </c>
      <c r="K17" s="5">
        <f t="shared" si="3"/>
        <v>6899248.7716306681</v>
      </c>
      <c r="L17" s="5">
        <f>过饱和度!Q16</f>
        <v>1.7146862121533009E+52</v>
      </c>
      <c r="M17" s="5">
        <f t="shared" si="6"/>
        <v>1.7146862121533009E+52</v>
      </c>
      <c r="N17" s="5">
        <f t="shared" si="7"/>
        <v>1.7146862121533011E+42</v>
      </c>
    </row>
    <row r="18" spans="2:14" x14ac:dyDescent="0.25">
      <c r="B18" s="5">
        <f>过饱和度!D17</f>
        <v>8.0000000000000007E-5</v>
      </c>
      <c r="C18" s="5">
        <f>过饱和度!H17</f>
        <v>2359682780.7813945</v>
      </c>
      <c r="D18" s="5">
        <f t="shared" si="4"/>
        <v>2359682779.7813945</v>
      </c>
      <c r="E18" s="5">
        <f t="shared" si="5"/>
        <v>0.23596827797812539</v>
      </c>
      <c r="F18" s="5">
        <f>过饱和度!K17</f>
        <v>4.2049659843657696E+17</v>
      </c>
      <c r="G18" s="5">
        <f t="shared" si="0"/>
        <v>4.2049659843657696E+17</v>
      </c>
      <c r="H18" s="5">
        <f t="shared" si="1"/>
        <v>42049659.843657687</v>
      </c>
      <c r="I18" s="5">
        <f>过饱和度!N17</f>
        <v>6.8992479099159472E+16</v>
      </c>
      <c r="J18" s="5">
        <f t="shared" si="2"/>
        <v>6.8992479099159472E+16</v>
      </c>
      <c r="K18" s="5">
        <f t="shared" si="3"/>
        <v>6899247.9099159474</v>
      </c>
      <c r="L18" s="5">
        <f>过饱和度!Q17</f>
        <v>4.9885141866309339E+52</v>
      </c>
      <c r="M18" s="5">
        <f t="shared" si="6"/>
        <v>4.9885141866309339E+52</v>
      </c>
      <c r="N18" s="5">
        <f t="shared" si="7"/>
        <v>4.9885141866309335E+42</v>
      </c>
    </row>
    <row r="19" spans="2:14" x14ac:dyDescent="0.25">
      <c r="B19" s="5">
        <f>过饱和度!D18</f>
        <v>1E-4</v>
      </c>
      <c r="C19" s="5">
        <f>过饱和度!H18</f>
        <v>2359682206.7326179</v>
      </c>
      <c r="D19" s="5">
        <f t="shared" si="4"/>
        <v>2359682205.7326179</v>
      </c>
      <c r="E19" s="5">
        <f t="shared" si="5"/>
        <v>0.23596822057324773</v>
      </c>
      <c r="F19" s="5">
        <f>过饱和度!K18</f>
        <v>4.2049650463771885E+17</v>
      </c>
      <c r="G19" s="5">
        <f t="shared" si="0"/>
        <v>4.2049650463771885E+17</v>
      </c>
      <c r="H19" s="5">
        <f t="shared" si="1"/>
        <v>42049650.463771887</v>
      </c>
      <c r="I19" s="5">
        <f>过饱和度!N18</f>
        <v>6.8992466058338768E+16</v>
      </c>
      <c r="J19" s="5">
        <f t="shared" si="2"/>
        <v>6.8992466058338768E+16</v>
      </c>
      <c r="K19" s="5">
        <f t="shared" si="3"/>
        <v>6899246.605833875</v>
      </c>
      <c r="L19" s="5">
        <f>过饱和度!Q18</f>
        <v>8.1197816934476567E+52</v>
      </c>
      <c r="M19" s="5">
        <f t="shared" si="6"/>
        <v>8.1197816934476567E+52</v>
      </c>
      <c r="N19" s="5">
        <f t="shared" si="7"/>
        <v>8.1197816934476573E+42</v>
      </c>
    </row>
    <row r="20" spans="2:14" x14ac:dyDescent="0.25">
      <c r="B20" s="5">
        <f>过饱和度!D19</f>
        <v>2.0000000000000001E-4</v>
      </c>
      <c r="C20" s="5">
        <f>过饱和度!H19</f>
        <v>2359682606.9867067</v>
      </c>
      <c r="D20" s="5">
        <f t="shared" si="4"/>
        <v>2359682605.9867067</v>
      </c>
      <c r="E20" s="5">
        <f t="shared" si="5"/>
        <v>0.23596826059865655</v>
      </c>
      <c r="F20" s="5">
        <f>过饱和度!K19</f>
        <v>4.2049674499579482E+17</v>
      </c>
      <c r="G20" s="5">
        <f t="shared" si="0"/>
        <v>4.2049674499579482E+17</v>
      </c>
      <c r="H20" s="5">
        <f t="shared" si="1"/>
        <v>42049674.499579482</v>
      </c>
      <c r="I20" s="5">
        <f>过饱和度!N19</f>
        <v>6.899251074759064E+16</v>
      </c>
      <c r="J20" s="5">
        <f t="shared" si="2"/>
        <v>6.899251074759064E+16</v>
      </c>
      <c r="K20" s="5">
        <f t="shared" si="3"/>
        <v>6899251.0747590642</v>
      </c>
      <c r="L20" s="5">
        <f>过饱和度!Q19</f>
        <v>3.5160789920655737E+53</v>
      </c>
      <c r="M20" s="5">
        <f t="shared" si="6"/>
        <v>3.5160789920655737E+53</v>
      </c>
      <c r="N20" s="5">
        <f t="shared" si="7"/>
        <v>3.5160789920655737E+43</v>
      </c>
    </row>
    <row r="21" spans="2:14" x14ac:dyDescent="0.25">
      <c r="B21" s="5">
        <f>过饱和度!D20</f>
        <v>5.0000000000000001E-4</v>
      </c>
      <c r="C21" s="5">
        <f>过饱和度!H20</f>
        <v>2359687162.5983458</v>
      </c>
      <c r="D21" s="5">
        <f t="shared" si="4"/>
        <v>2359687161.5983458</v>
      </c>
      <c r="E21" s="5">
        <f t="shared" si="5"/>
        <v>0.23596871615982043</v>
      </c>
      <c r="F21" s="5">
        <f>过饱和度!K20</f>
        <v>4.2049819371933331E+17</v>
      </c>
      <c r="G21" s="5">
        <f t="shared" si="0"/>
        <v>4.2049819371933331E+17</v>
      </c>
      <c r="H21" s="5">
        <f t="shared" si="1"/>
        <v>42049819.371933341</v>
      </c>
      <c r="I21" s="5">
        <f>过饱和度!N20</f>
        <v>6.8992757543331536E+16</v>
      </c>
      <c r="J21" s="5">
        <f t="shared" si="2"/>
        <v>6.8992757543331536E+16</v>
      </c>
      <c r="K21" s="5">
        <f t="shared" si="3"/>
        <v>6899275.7543331534</v>
      </c>
      <c r="L21" s="5">
        <f>过饱和度!Q20</f>
        <v>2.3013174643192082E+54</v>
      </c>
      <c r="M21" s="5">
        <f t="shared" si="6"/>
        <v>2.3013174643192082E+54</v>
      </c>
      <c r="N21" s="5">
        <f t="shared" si="7"/>
        <v>2.3013174643192085E+44</v>
      </c>
    </row>
    <row r="22" spans="2:14" x14ac:dyDescent="0.25">
      <c r="B22" s="5">
        <f>过饱和度!D21</f>
        <v>8.0000000000000004E-4</v>
      </c>
      <c r="C22" s="5">
        <f>过饱和度!H21</f>
        <v>2359691718.2075853</v>
      </c>
      <c r="D22" s="5">
        <f t="shared" si="4"/>
        <v>2359691717.2075853</v>
      </c>
      <c r="E22" s="5">
        <f t="shared" si="5"/>
        <v>0.23596917172074447</v>
      </c>
      <c r="F22" s="5">
        <f>过饱和度!K21</f>
        <v>4.2049964244487072E+17</v>
      </c>
      <c r="G22" s="5">
        <f t="shared" si="0"/>
        <v>4.2049964244487072E+17</v>
      </c>
      <c r="H22" s="5">
        <f t="shared" si="1"/>
        <v>42049964.244487084</v>
      </c>
      <c r="I22" s="5">
        <f>过饱和度!N21</f>
        <v>6.8993004339464264E+16</v>
      </c>
      <c r="J22" s="5">
        <f t="shared" si="2"/>
        <v>6.8993004339464264E+16</v>
      </c>
      <c r="K22" s="5">
        <f t="shared" si="3"/>
        <v>6899300.433946427</v>
      </c>
      <c r="L22" s="5">
        <f>过饱和度!Q21</f>
        <v>5.9587745124935644E+54</v>
      </c>
      <c r="M22" s="5">
        <f t="shared" si="6"/>
        <v>5.9587745124935644E+54</v>
      </c>
      <c r="N22" s="5">
        <f t="shared" si="7"/>
        <v>5.9587745124935648E+44</v>
      </c>
    </row>
    <row r="23" spans="2:14" x14ac:dyDescent="0.25">
      <c r="B23" s="5">
        <f>过饱和度!D22</f>
        <v>1E-3</v>
      </c>
      <c r="C23" s="5">
        <f>过饱和度!H22</f>
        <v>2359694068.6336923</v>
      </c>
      <c r="D23" s="5">
        <f t="shared" si="4"/>
        <v>2359694067.6336923</v>
      </c>
      <c r="E23" s="5">
        <f t="shared" si="5"/>
        <v>0.23596940676335512</v>
      </c>
      <c r="F23" s="5">
        <f>过饱和度!K22</f>
        <v>4.2050045933291706E+17</v>
      </c>
      <c r="G23" s="5">
        <f t="shared" si="0"/>
        <v>4.2050045933291706E+17</v>
      </c>
      <c r="H23" s="5">
        <f t="shared" si="1"/>
        <v>42050045.933291711</v>
      </c>
      <c r="I23" s="5">
        <f>过饱和度!N22</f>
        <v>6.8993145798077296E+16</v>
      </c>
      <c r="J23" s="5">
        <f t="shared" si="2"/>
        <v>6.8993145798077296E+16</v>
      </c>
      <c r="K23" s="5">
        <f t="shared" si="3"/>
        <v>6899314.5798077285</v>
      </c>
      <c r="L23" s="5">
        <f>过饱和度!Q22</f>
        <v>9.3458399708160494E+54</v>
      </c>
      <c r="M23" s="5">
        <f t="shared" si="6"/>
        <v>9.3458399708160494E+54</v>
      </c>
      <c r="N23" s="5">
        <f t="shared" si="7"/>
        <v>9.34583997081605E+44</v>
      </c>
    </row>
    <row r="24" spans="2:14" x14ac:dyDescent="0.25">
      <c r="B24" s="5">
        <f>过饱和度!D23</f>
        <v>2E-3</v>
      </c>
      <c r="C24" s="5">
        <f>过饱和度!H23</f>
        <v>2359716163.0486417</v>
      </c>
      <c r="D24" s="5">
        <f t="shared" si="4"/>
        <v>2359716162.0486417</v>
      </c>
      <c r="E24" s="5">
        <f t="shared" si="5"/>
        <v>0.2359716162048501</v>
      </c>
      <c r="F24" s="5">
        <f>过饱和度!K23</f>
        <v>4.205067869882992E+17</v>
      </c>
      <c r="G24" s="5">
        <f t="shared" si="0"/>
        <v>4.205067869882992E+17</v>
      </c>
      <c r="H24" s="5">
        <f t="shared" si="1"/>
        <v>42050678.698829934</v>
      </c>
      <c r="I24" s="5">
        <f>过饱和度!N23</f>
        <v>6.8994200612279848E+16</v>
      </c>
      <c r="J24" s="5">
        <f t="shared" si="2"/>
        <v>6.8994200612279848E+16</v>
      </c>
      <c r="K24" s="5">
        <f t="shared" si="3"/>
        <v>6899420.0612279829</v>
      </c>
      <c r="L24" s="5">
        <f>过饱和度!Q23</f>
        <v>3.7667045270226241E+55</v>
      </c>
      <c r="M24" s="5">
        <f t="shared" si="6"/>
        <v>3.7667045270226241E+55</v>
      </c>
      <c r="N24" s="5">
        <f t="shared" si="7"/>
        <v>3.7667045270226249E+45</v>
      </c>
    </row>
    <row r="25" spans="2:14" x14ac:dyDescent="0.25">
      <c r="B25" s="5">
        <f>过饱和度!D24</f>
        <v>5.0000000000000001E-3</v>
      </c>
      <c r="C25" s="5">
        <f>过饱和度!H24</f>
        <v>2359793055.9229012</v>
      </c>
      <c r="D25" s="5">
        <f t="shared" si="4"/>
        <v>2359793054.9229012</v>
      </c>
      <c r="E25" s="5">
        <f t="shared" si="5"/>
        <v>0.23597930549227605</v>
      </c>
      <c r="F25" s="5">
        <f>过饱和度!K24</f>
        <v>4.2052807143468544E+17</v>
      </c>
      <c r="G25" s="5">
        <f t="shared" si="0"/>
        <v>4.2052807143468544E+17</v>
      </c>
      <c r="H25" s="5">
        <f t="shared" si="1"/>
        <v>42052807.143468544</v>
      </c>
      <c r="I25" s="5">
        <f>过饱和度!N24</f>
        <v>6.8997721607889568E+16</v>
      </c>
      <c r="J25" s="5">
        <f t="shared" si="2"/>
        <v>6.8997721607889568E+16</v>
      </c>
      <c r="K25" s="5">
        <f t="shared" si="3"/>
        <v>6899772.160788957</v>
      </c>
      <c r="L25" s="5">
        <f>过饱和度!Q24</f>
        <v>2.3650594573774048E+56</v>
      </c>
      <c r="M25" s="5">
        <f t="shared" si="6"/>
        <v>2.3650594573774048E+56</v>
      </c>
      <c r="N25" s="5">
        <f t="shared" si="7"/>
        <v>2.3650594573774046E+46</v>
      </c>
    </row>
    <row r="26" spans="2:14" x14ac:dyDescent="0.25">
      <c r="B26" s="5">
        <f>过饱和度!D25</f>
        <v>8.0000000000000002E-3</v>
      </c>
      <c r="C26" s="5">
        <f>过饱和度!H25</f>
        <v>2359869949.73878</v>
      </c>
      <c r="D26" s="5">
        <f t="shared" si="4"/>
        <v>2359869948.73878</v>
      </c>
      <c r="E26" s="5">
        <f t="shared" si="5"/>
        <v>0.2359869948738639</v>
      </c>
      <c r="F26" s="5">
        <f>过饱和度!K25</f>
        <v>4.2054935654033555E+17</v>
      </c>
      <c r="G26" s="5">
        <f t="shared" si="0"/>
        <v>4.2054935654033555E+17</v>
      </c>
      <c r="H26" s="5">
        <f t="shared" si="1"/>
        <v>42054935.654033557</v>
      </c>
      <c r="I26" s="5">
        <f>过饱和度!N25</f>
        <v>6.9001242714591984E+16</v>
      </c>
      <c r="J26" s="5">
        <f t="shared" si="2"/>
        <v>6.9001242714591984E+16</v>
      </c>
      <c r="K26" s="5">
        <f t="shared" si="3"/>
        <v>6900124.2714591976</v>
      </c>
      <c r="L26" s="5">
        <f>过饱和度!Q25</f>
        <v>6.0619843139799068E+56</v>
      </c>
      <c r="M26" s="5">
        <f t="shared" si="6"/>
        <v>6.0619843139799068E+56</v>
      </c>
      <c r="N26" s="5">
        <f t="shared" si="7"/>
        <v>6.0619843139799074E+46</v>
      </c>
    </row>
    <row r="27" spans="2:14" x14ac:dyDescent="0.25">
      <c r="B27" s="5">
        <f>过饱和度!D26</f>
        <v>0.01</v>
      </c>
      <c r="C27" s="5">
        <f>过饱和度!H26</f>
        <v>2359919041.2552996</v>
      </c>
      <c r="D27" s="5">
        <f t="shared" si="4"/>
        <v>2359919040.2552996</v>
      </c>
      <c r="E27" s="5">
        <f t="shared" si="5"/>
        <v>0.2359919040255159</v>
      </c>
      <c r="F27" s="5">
        <f>过饱和度!K26</f>
        <v>4.2056307595391987E+17</v>
      </c>
      <c r="G27" s="5">
        <f t="shared" si="0"/>
        <v>4.2056307595391987E+17</v>
      </c>
      <c r="H27" s="5">
        <f t="shared" si="1"/>
        <v>42056307.595391996</v>
      </c>
      <c r="I27" s="5">
        <f>过饱和度!N26</f>
        <v>6.900351720947812E+16</v>
      </c>
      <c r="J27" s="5">
        <f t="shared" si="2"/>
        <v>6.900351720947812E+16</v>
      </c>
      <c r="K27" s="5">
        <f t="shared" si="3"/>
        <v>6900351.7209478132</v>
      </c>
      <c r="L27" s="5">
        <f>过饱和度!Q26</f>
        <v>9.4760267083380624E+56</v>
      </c>
      <c r="M27" s="5">
        <f t="shared" si="6"/>
        <v>9.4760267083380624E+56</v>
      </c>
      <c r="N27" s="5">
        <f t="shared" si="7"/>
        <v>9.4760267083380635E+46</v>
      </c>
    </row>
    <row r="28" spans="2:14" x14ac:dyDescent="0.25">
      <c r="B28" s="5">
        <f>过饱和度!D27</f>
        <v>0.02</v>
      </c>
      <c r="C28" s="5">
        <f>过饱和度!H27</f>
        <v>2360197214.812129</v>
      </c>
      <c r="D28" s="5">
        <f t="shared" si="4"/>
        <v>2360197213.812129</v>
      </c>
      <c r="E28" s="5">
        <f t="shared" si="5"/>
        <v>0.23601972138119878</v>
      </c>
      <c r="F28" s="5">
        <f>过饱和度!K27</f>
        <v>4.2063877259552512E+17</v>
      </c>
      <c r="G28" s="5">
        <f t="shared" si="0"/>
        <v>4.2063877259552512E+17</v>
      </c>
      <c r="H28" s="5">
        <f t="shared" si="1"/>
        <v>42063877.259552509</v>
      </c>
      <c r="I28" s="5">
        <f>过饱和度!N27</f>
        <v>6.9015989615201952E+16</v>
      </c>
      <c r="J28" s="5">
        <f t="shared" si="2"/>
        <v>6.9015989615201952E+16</v>
      </c>
      <c r="K28" s="5">
        <f t="shared" si="3"/>
        <v>6901598.961520195</v>
      </c>
      <c r="L28" s="5">
        <f>过饱和度!Q27</f>
        <v>3.7946252385485365E+57</v>
      </c>
      <c r="M28" s="5">
        <f t="shared" si="6"/>
        <v>3.7946252385485365E+57</v>
      </c>
      <c r="N28" s="5">
        <f t="shared" si="7"/>
        <v>3.7946252385485364E+47</v>
      </c>
    </row>
    <row r="29" spans="2:14" x14ac:dyDescent="0.25">
      <c r="B29" s="5">
        <f>过饱和度!D28</f>
        <v>0.05</v>
      </c>
      <c r="C29" s="5">
        <f>过饱和度!H28</f>
        <v>2361065385.9409618</v>
      </c>
      <c r="D29" s="5">
        <f t="shared" si="4"/>
        <v>2361065384.9409618</v>
      </c>
      <c r="E29" s="5">
        <f t="shared" si="5"/>
        <v>0.23610653849408209</v>
      </c>
      <c r="F29" s="5">
        <f>过饱和度!K28</f>
        <v>4.2087319666943834E+17</v>
      </c>
      <c r="G29" s="5">
        <f t="shared" si="0"/>
        <v>4.2087319666943834E+17</v>
      </c>
      <c r="H29" s="5">
        <f t="shared" si="1"/>
        <v>42087319.666943841</v>
      </c>
      <c r="I29" s="5">
        <f>过饱和度!N28</f>
        <v>6.9054543631259704E+16</v>
      </c>
      <c r="J29" s="5">
        <f t="shared" si="2"/>
        <v>6.9054543631259704E+16</v>
      </c>
      <c r="K29" s="5">
        <f t="shared" si="3"/>
        <v>6905454.3631259715</v>
      </c>
      <c r="L29" s="5">
        <f>过饱和度!Q28</f>
        <v>2.3753609210489257E+58</v>
      </c>
      <c r="M29" s="5">
        <f t="shared" si="6"/>
        <v>2.3753609210489257E+58</v>
      </c>
      <c r="N29" s="5">
        <f t="shared" si="7"/>
        <v>2.3753609210489259E+48</v>
      </c>
    </row>
    <row r="30" spans="2:14" x14ac:dyDescent="0.25">
      <c r="B30" s="5">
        <f>过饱和度!D29</f>
        <v>0.08</v>
      </c>
      <c r="C30" s="5">
        <f>过饱和度!H29</f>
        <v>2361933705.9070511</v>
      </c>
      <c r="D30" s="5">
        <f t="shared" si="4"/>
        <v>2361933704.9070511</v>
      </c>
      <c r="E30" s="5">
        <f t="shared" si="5"/>
        <v>0.236193370490691</v>
      </c>
      <c r="F30" s="5">
        <f>过饱和度!K29</f>
        <v>4.2110770578902342E+17</v>
      </c>
      <c r="G30" s="5">
        <f t="shared" si="0"/>
        <v>4.2110770578902342E+17</v>
      </c>
      <c r="H30" s="5">
        <f t="shared" si="1"/>
        <v>42110770.578902349</v>
      </c>
      <c r="I30" s="5">
        <f>过饱和度!N29</f>
        <v>6.9093111702721896E+16</v>
      </c>
      <c r="J30" s="5">
        <f t="shared" si="2"/>
        <v>6.9093111702721896E+16</v>
      </c>
      <c r="K30" s="5">
        <f t="shared" si="3"/>
        <v>6909311.1702721892</v>
      </c>
      <c r="L30" s="5">
        <f>过饱和度!Q29</f>
        <v>6.0884083703486932E+58</v>
      </c>
      <c r="M30" s="5">
        <f t="shared" si="6"/>
        <v>6.0884083703486932E+58</v>
      </c>
      <c r="N30" s="5">
        <f t="shared" si="7"/>
        <v>6.0884083703486932E+48</v>
      </c>
    </row>
    <row r="31" spans="2:14" x14ac:dyDescent="0.25">
      <c r="B31" s="5">
        <f>过饱和度!D30</f>
        <v>0.1</v>
      </c>
      <c r="C31" s="5">
        <f>过饱和度!H30</f>
        <v>2362505794.6397629</v>
      </c>
      <c r="D31" s="5">
        <f t="shared" si="4"/>
        <v>2362505793.6397629</v>
      </c>
      <c r="E31" s="5">
        <f t="shared" si="5"/>
        <v>0.23625057936396221</v>
      </c>
      <c r="F31" s="5">
        <f>过饱和度!K30</f>
        <v>4.2126260064536141E+17</v>
      </c>
      <c r="G31" s="5">
        <f t="shared" si="0"/>
        <v>4.2126260064536141E+17</v>
      </c>
      <c r="H31" s="5">
        <f t="shared" si="1"/>
        <v>42126260.064536154</v>
      </c>
      <c r="I31" s="5">
        <f>过饱和度!N30</f>
        <v>6.9118600447991968E+16</v>
      </c>
      <c r="J31" s="5">
        <f t="shared" si="2"/>
        <v>6.9118600447991968E+16</v>
      </c>
      <c r="K31" s="5">
        <f t="shared" si="3"/>
        <v>6911860.0447991975</v>
      </c>
      <c r="L31" s="5">
        <f>过饱和度!Q30</f>
        <v>9.5205215862595205E+58</v>
      </c>
      <c r="M31" s="5">
        <f t="shared" si="6"/>
        <v>9.5205215862595205E+58</v>
      </c>
      <c r="N31" s="5">
        <f t="shared" si="7"/>
        <v>9.5205215862595209E+48</v>
      </c>
    </row>
    <row r="32" spans="2:14" x14ac:dyDescent="0.25">
      <c r="B32" s="5">
        <f>过饱和度!D31</f>
        <v>0.15</v>
      </c>
      <c r="C32" s="5">
        <f>过饱和度!H31</f>
        <v>2363970732.0585742</v>
      </c>
      <c r="D32" s="5">
        <f t="shared" si="4"/>
        <v>2363970731.0585742</v>
      </c>
      <c r="E32" s="5">
        <f t="shared" si="5"/>
        <v>0.23639707310584329</v>
      </c>
      <c r="F32" s="5">
        <f>过饱和度!K31</f>
        <v>4.2165747524010707E+17</v>
      </c>
      <c r="G32" s="5">
        <f t="shared" si="0"/>
        <v>4.2165747524010707E+17</v>
      </c>
      <c r="H32" s="5">
        <f t="shared" si="1"/>
        <v>42165747.52401071</v>
      </c>
      <c r="I32" s="5">
        <f>过饱和度!N31</f>
        <v>6.91835072213276E+16</v>
      </c>
      <c r="J32" s="5">
        <f t="shared" si="2"/>
        <v>6.91835072213276E+16</v>
      </c>
      <c r="K32" s="5">
        <f t="shared" si="3"/>
        <v>6918350.722132761</v>
      </c>
      <c r="L32" s="5">
        <f>过饱和度!Q31</f>
        <v>2.1462527658690574E+59</v>
      </c>
      <c r="M32" s="5">
        <f t="shared" si="6"/>
        <v>2.1462527658690574E+59</v>
      </c>
      <c r="N32" s="5">
        <f t="shared" si="7"/>
        <v>2.1462527658690572E+49</v>
      </c>
    </row>
    <row r="33" spans="2:14" x14ac:dyDescent="0.25">
      <c r="B33" s="5">
        <f>过饱和度!D32</f>
        <v>0.2</v>
      </c>
      <c r="C33" s="5">
        <f>过饱和度!H32</f>
        <v>2365436100.0391278</v>
      </c>
      <c r="D33" s="5">
        <f t="shared" si="4"/>
        <v>2365436099.0391278</v>
      </c>
      <c r="E33" s="5">
        <f t="shared" si="5"/>
        <v>0.23654360990389869</v>
      </c>
      <c r="F33" s="5">
        <f>过饱和度!K32</f>
        <v>4.2205259209369562E+17</v>
      </c>
      <c r="G33" s="5">
        <f t="shared" si="0"/>
        <v>4.2205259209369562E+17</v>
      </c>
      <c r="H33" s="5">
        <f t="shared" si="1"/>
        <v>42205259.20936957</v>
      </c>
      <c r="I33" s="5">
        <f>过饱和度!N32</f>
        <v>6.9248453964183824E+16</v>
      </c>
      <c r="J33" s="5">
        <f t="shared" si="2"/>
        <v>6.9248453964183824E+16</v>
      </c>
      <c r="K33" s="5">
        <f t="shared" si="3"/>
        <v>6924845.3964183824</v>
      </c>
      <c r="L33" s="5">
        <f>过饱和度!Q32</f>
        <v>3.8228283168347845E+59</v>
      </c>
      <c r="M33" s="5">
        <f t="shared" si="6"/>
        <v>3.8228283168347845E+59</v>
      </c>
      <c r="N33" s="5">
        <f t="shared" si="7"/>
        <v>3.822828316834785E+49</v>
      </c>
    </row>
    <row r="34" spans="2:14" x14ac:dyDescent="0.25">
      <c r="B34" s="5">
        <f>过饱和度!D33</f>
        <v>0.25</v>
      </c>
      <c r="C34" s="5">
        <f>过饱和度!H33</f>
        <v>2366901898.5599084</v>
      </c>
      <c r="D34" s="5">
        <f t="shared" si="4"/>
        <v>2366901897.5599084</v>
      </c>
      <c r="E34" s="5">
        <f t="shared" si="5"/>
        <v>0.23669018975597683</v>
      </c>
      <c r="F34" s="5">
        <f>过饱和度!K33</f>
        <v>4.2244795127491475E+17</v>
      </c>
      <c r="G34" s="5">
        <f t="shared" si="0"/>
        <v>4.2244795127491475E+17</v>
      </c>
      <c r="H34" s="5">
        <f t="shared" si="1"/>
        <v>42244795.127491474</v>
      </c>
      <c r="I34" s="5">
        <f>过饱和度!N33</f>
        <v>6.9313440688050568E+16</v>
      </c>
      <c r="J34" s="5">
        <f t="shared" si="2"/>
        <v>6.9313440688050568E+16</v>
      </c>
      <c r="K34" s="5">
        <f t="shared" si="3"/>
        <v>6931344.0688050585</v>
      </c>
      <c r="L34" s="5">
        <f>过饱和度!Q33</f>
        <v>5.9844832275408301E+59</v>
      </c>
      <c r="M34" s="5">
        <f t="shared" si="6"/>
        <v>5.9844832275408301E+59</v>
      </c>
      <c r="N34" s="5">
        <f t="shared" si="7"/>
        <v>5.9844832275408298E+49</v>
      </c>
    </row>
    <row r="35" spans="2:14" x14ac:dyDescent="0.25">
      <c r="B35" s="5">
        <f>过饱和度!D34</f>
        <v>0.29314903107006901</v>
      </c>
      <c r="C35" s="5">
        <f>过饱和度!H34</f>
        <v>2368163283.1093011</v>
      </c>
      <c r="D35" s="5">
        <f t="shared" si="4"/>
        <v>2368163282.1093011</v>
      </c>
      <c r="E35" s="5">
        <f t="shared" si="5"/>
        <v>0.236816328210916</v>
      </c>
      <c r="F35" s="5">
        <f>过饱和度!K34</f>
        <v>4.2278848227835802E+17</v>
      </c>
      <c r="G35" s="5">
        <f t="shared" si="0"/>
        <v>4.2278848227835802E+17</v>
      </c>
      <c r="H35" s="5">
        <f t="shared" si="1"/>
        <v>42278848.227835812</v>
      </c>
      <c r="I35" s="5">
        <f>过饱和度!N34</f>
        <v>6.9369423257571792E+16</v>
      </c>
      <c r="J35" s="5">
        <f t="shared" si="2"/>
        <v>6.9369423257571792E+16</v>
      </c>
      <c r="K35" s="5">
        <f t="shared" si="3"/>
        <v>6936942.3257571794</v>
      </c>
      <c r="L35" s="5">
        <f>过饱和度!Q34</f>
        <v>8.2419342653394799E+59</v>
      </c>
      <c r="M35" s="5">
        <f t="shared" si="6"/>
        <v>8.2419342653394799E+59</v>
      </c>
      <c r="N35" s="5">
        <f t="shared" si="7"/>
        <v>8.2419342653394798E+49</v>
      </c>
    </row>
    <row r="36" spans="2:14" x14ac:dyDescent="0.25">
      <c r="B36" s="5">
        <f>过饱和度!D35</f>
        <v>0.29314903117006902</v>
      </c>
      <c r="C36" s="5">
        <f>过饱和度!H35</f>
        <v>2368258061.7616954</v>
      </c>
      <c r="D36" s="5">
        <f t="shared" si="4"/>
        <v>2368258060.7616954</v>
      </c>
      <c r="E36" s="5">
        <f t="shared" si="5"/>
        <v>0.2368258060761555</v>
      </c>
      <c r="F36" s="5">
        <f>过饱和度!K35</f>
        <v>4.2281103992624832E+17</v>
      </c>
      <c r="G36" s="5">
        <f t="shared" si="0"/>
        <v>4.2281103992624832E+17</v>
      </c>
      <c r="H36" s="5">
        <f t="shared" si="1"/>
        <v>42281103.992624834</v>
      </c>
      <c r="I36" s="5">
        <f>过饱和度!N35</f>
        <v>6.9373124418202168E+16</v>
      </c>
      <c r="J36" s="5">
        <f t="shared" si="2"/>
        <v>6.9373124418202168E+16</v>
      </c>
      <c r="K36" s="5">
        <f t="shared" si="3"/>
        <v>6937312.4418202164</v>
      </c>
      <c r="L36" s="5">
        <f>过饱和度!Q35</f>
        <v>8.2425935816056439E+59</v>
      </c>
      <c r="M36" s="5">
        <f t="shared" si="6"/>
        <v>8.2425935816056439E+59</v>
      </c>
      <c r="N36" s="5">
        <f t="shared" si="7"/>
        <v>8.2425935816056434E+49</v>
      </c>
    </row>
    <row r="37" spans="2:14" x14ac:dyDescent="0.25">
      <c r="B37" s="5">
        <f>过饱和度!D36</f>
        <v>0.29314903147006899</v>
      </c>
      <c r="C37" s="5">
        <f>过饱和度!H36</f>
        <v>2368542416.2062407</v>
      </c>
      <c r="D37" s="5">
        <f t="shared" si="4"/>
        <v>2368542415.2062407</v>
      </c>
      <c r="E37" s="5">
        <f t="shared" si="5"/>
        <v>0.23685424152060999</v>
      </c>
      <c r="F37" s="5">
        <f>过饱和度!K36</f>
        <v>4.2287871900509779E+17</v>
      </c>
      <c r="G37" s="5">
        <f t="shared" si="0"/>
        <v>4.2287871900509779E+17</v>
      </c>
      <c r="H37" s="5">
        <f t="shared" si="1"/>
        <v>42287871.90050979</v>
      </c>
      <c r="I37" s="5">
        <f>过饱和度!N36</f>
        <v>6.9384228900027864E+16</v>
      </c>
      <c r="J37" s="5">
        <f t="shared" si="2"/>
        <v>6.9384228900027864E+16</v>
      </c>
      <c r="K37" s="5">
        <f t="shared" si="3"/>
        <v>6938422.8900027862</v>
      </c>
      <c r="L37" s="5">
        <f>过饱和度!Q36</f>
        <v>8.2445718206942599E+59</v>
      </c>
      <c r="M37" s="5">
        <f t="shared" si="6"/>
        <v>8.2445718206942599E+59</v>
      </c>
      <c r="N37" s="5">
        <f t="shared" si="7"/>
        <v>8.24457182069426E+49</v>
      </c>
    </row>
    <row r="38" spans="2:14" x14ac:dyDescent="0.25">
      <c r="B38" s="5">
        <f>过饱和度!D37</f>
        <v>0.29314903187006902</v>
      </c>
      <c r="C38" s="5">
        <f>过饱和度!H37</f>
        <v>2368921591.7627344</v>
      </c>
      <c r="D38" s="5">
        <f t="shared" si="4"/>
        <v>2368921590.7627344</v>
      </c>
      <c r="E38" s="5">
        <f t="shared" si="5"/>
        <v>0.23689215907625938</v>
      </c>
      <c r="F38" s="5">
        <f>过饱和度!K37</f>
        <v>4.2296897061063635E+17</v>
      </c>
      <c r="G38" s="5">
        <f t="shared" si="0"/>
        <v>4.2296897061063635E+17</v>
      </c>
      <c r="H38" s="5">
        <f t="shared" si="1"/>
        <v>42296897.06106364</v>
      </c>
      <c r="I38" s="5">
        <f>过饱和度!N37</f>
        <v>6.9399036979859008E+16</v>
      </c>
      <c r="J38" s="5">
        <f t="shared" si="2"/>
        <v>6.9399036979859008E+16</v>
      </c>
      <c r="K38" s="5">
        <f t="shared" si="3"/>
        <v>6939903.6979859006</v>
      </c>
      <c r="L38" s="5">
        <f>过饱和度!Q37</f>
        <v>8.2472100953179881E+59</v>
      </c>
      <c r="M38" s="5">
        <f t="shared" si="6"/>
        <v>8.2472100953179881E+59</v>
      </c>
      <c r="N38" s="5">
        <f t="shared" si="7"/>
        <v>8.2472100953179887E+49</v>
      </c>
    </row>
    <row r="39" spans="2:14" x14ac:dyDescent="0.25">
      <c r="B39" s="5">
        <f>过饱和度!D38</f>
        <v>0.29314903207006904</v>
      </c>
      <c r="C39" s="5">
        <f>过饱和度!H38</f>
        <v>2369111193.614994</v>
      </c>
      <c r="D39" s="5">
        <f t="shared" si="4"/>
        <v>2369111192.614994</v>
      </c>
      <c r="E39" s="5">
        <f t="shared" si="5"/>
        <v>0.23691111926148534</v>
      </c>
      <c r="F39" s="5">
        <f>过饱和度!K38</f>
        <v>4.230141015912183E+17</v>
      </c>
      <c r="G39" s="5">
        <f t="shared" si="0"/>
        <v>4.230141015912183E+17</v>
      </c>
      <c r="H39" s="5">
        <f t="shared" si="1"/>
        <v>42301410.159121834</v>
      </c>
      <c r="I39" s="5">
        <f>过饱和度!N38</f>
        <v>6.9406441871513496E+16</v>
      </c>
      <c r="J39" s="5">
        <f t="shared" si="2"/>
        <v>6.9406441871513496E+16</v>
      </c>
      <c r="K39" s="5">
        <f t="shared" si="3"/>
        <v>6940644.1871513501</v>
      </c>
      <c r="L39" s="5">
        <f>过饱和度!Q38</f>
        <v>8.2485294876288249E+59</v>
      </c>
      <c r="M39" s="5">
        <f t="shared" si="6"/>
        <v>8.2485294876288249E+59</v>
      </c>
      <c r="N39" s="5">
        <f t="shared" si="7"/>
        <v>8.248529487628825E+49</v>
      </c>
    </row>
    <row r="40" spans="2:14" x14ac:dyDescent="0.25">
      <c r="B40" s="5">
        <f>过饱和度!D39</f>
        <v>0.29314904107006901</v>
      </c>
      <c r="C40" s="5">
        <f>过饱和度!H39</f>
        <v>2377653895.1006293</v>
      </c>
      <c r="D40" s="5">
        <f t="shared" si="4"/>
        <v>2377653894.1006293</v>
      </c>
      <c r="E40" s="5">
        <f t="shared" si="5"/>
        <v>0.23776538941004893</v>
      </c>
      <c r="F40" s="5">
        <f>过饱和度!K39</f>
        <v>4.2504876776447878E+17</v>
      </c>
      <c r="G40" s="5">
        <f t="shared" si="0"/>
        <v>4.2504876776447878E+17</v>
      </c>
      <c r="H40" s="5">
        <f t="shared" si="1"/>
        <v>42504876.776447877</v>
      </c>
      <c r="I40" s="5">
        <f>过饱和度!N39</f>
        <v>6.9740280608236232E+16</v>
      </c>
      <c r="J40" s="5">
        <f t="shared" si="2"/>
        <v>6.9740280608236232E+16</v>
      </c>
      <c r="K40" s="5">
        <f t="shared" si="3"/>
        <v>6974028.060823624</v>
      </c>
      <c r="L40" s="5">
        <f>过饱和度!Q39</f>
        <v>8.3080856283745341E+59</v>
      </c>
      <c r="M40" s="5">
        <f t="shared" si="6"/>
        <v>8.3080856283745341E+59</v>
      </c>
      <c r="N40" s="5">
        <f t="shared" si="7"/>
        <v>8.3080856283745342E+49</v>
      </c>
    </row>
    <row r="41" spans="2:14" x14ac:dyDescent="0.25">
      <c r="B41" s="5">
        <f>过饱和度!D40</f>
        <v>0.29314913107006901</v>
      </c>
      <c r="C41" s="5">
        <f>过饱和度!H40</f>
        <v>2464213263.2027626</v>
      </c>
      <c r="D41" s="5">
        <f t="shared" si="4"/>
        <v>2464213262.2027626</v>
      </c>
      <c r="E41" s="5">
        <f t="shared" si="5"/>
        <v>0.24642132622026275</v>
      </c>
      <c r="F41" s="5">
        <f>过饱和度!K40</f>
        <v>4.4580158968937754E+17</v>
      </c>
      <c r="G41" s="5">
        <f t="shared" si="0"/>
        <v>4.4580158968937754E+17</v>
      </c>
      <c r="H41" s="5">
        <f t="shared" si="1"/>
        <v>44580158.968937755</v>
      </c>
      <c r="I41" s="5">
        <f>过饱和度!N40</f>
        <v>7.3145308318988848E+16</v>
      </c>
      <c r="J41" s="5">
        <f t="shared" si="2"/>
        <v>7.3145308318988848E+16</v>
      </c>
      <c r="K41" s="5">
        <f t="shared" si="3"/>
        <v>7314530.8318988848</v>
      </c>
      <c r="L41" s="5">
        <f>过饱和度!Q40</f>
        <v>8.9236191588300108E+59</v>
      </c>
      <c r="M41" s="5">
        <f t="shared" si="6"/>
        <v>8.9236191588300108E+59</v>
      </c>
      <c r="N41" s="5">
        <f t="shared" si="7"/>
        <v>8.9236191588300113E+49</v>
      </c>
    </row>
    <row r="42" spans="2:14" x14ac:dyDescent="0.25">
      <c r="B42" s="5">
        <f>过饱和度!D41</f>
        <v>0.29315003107006898</v>
      </c>
      <c r="C42" s="5">
        <f>过饱和度!H41</f>
        <v>3448030760.9036145</v>
      </c>
      <c r="D42" s="5">
        <f t="shared" si="4"/>
        <v>3448030759.9036145</v>
      </c>
      <c r="E42" s="5">
        <f t="shared" si="5"/>
        <v>0.34480307599035181</v>
      </c>
      <c r="F42" s="5">
        <f>过饱和度!K41</f>
        <v>6.9764704212978266E+17</v>
      </c>
      <c r="G42" s="5">
        <f t="shared" si="0"/>
        <v>6.9764704212978266E+17</v>
      </c>
      <c r="H42" s="5">
        <f t="shared" si="1"/>
        <v>69764704.212978259</v>
      </c>
      <c r="I42" s="5">
        <f>过饱和度!N41</f>
        <v>1.144669266028928E+17</v>
      </c>
      <c r="J42" s="5">
        <f t="shared" si="2"/>
        <v>1.144669266028928E+17</v>
      </c>
      <c r="K42" s="5">
        <f t="shared" si="3"/>
        <v>11446692.66028928</v>
      </c>
      <c r="L42" s="5">
        <f>过饱和度!Q41</f>
        <v>1.7464522402189513E+60</v>
      </c>
      <c r="M42" s="5">
        <f t="shared" si="6"/>
        <v>1.7464522402189513E+60</v>
      </c>
      <c r="N42" s="5">
        <f t="shared" si="7"/>
        <v>1.7464522402189513E+50</v>
      </c>
    </row>
    <row r="43" spans="2:14" x14ac:dyDescent="0.25">
      <c r="B43" s="5">
        <f>过饱和度!D42</f>
        <v>0.29315651788203312</v>
      </c>
      <c r="C43" s="5">
        <f>过饱和度!H42</f>
        <v>18911366774.617641</v>
      </c>
      <c r="D43" s="5">
        <f t="shared" si="4"/>
        <v>18911366773.617641</v>
      </c>
      <c r="E43" s="5">
        <f t="shared" si="5"/>
        <v>1.8911366773617626</v>
      </c>
      <c r="F43" s="5">
        <f>过饱和度!K42</f>
        <v>6.746261395576107E+18</v>
      </c>
      <c r="G43" s="5">
        <f t="shared" si="0"/>
        <v>6.746261395576107E+18</v>
      </c>
      <c r="H43" s="5">
        <f t="shared" si="1"/>
        <v>674626139.55761075</v>
      </c>
      <c r="I43" s="5">
        <f>过饱和度!N42</f>
        <v>1.1068919911478025E+18</v>
      </c>
      <c r="J43" s="5">
        <f t="shared" si="2"/>
        <v>1.1068919911478025E+18</v>
      </c>
      <c r="K43" s="5">
        <f t="shared" si="3"/>
        <v>110689199.11478026</v>
      </c>
      <c r="L43" s="5">
        <f>过饱和度!Q42</f>
        <v>5.2461321499864311E+61</v>
      </c>
      <c r="M43" s="5">
        <f t="shared" si="6"/>
        <v>5.2461321499864311E+61</v>
      </c>
      <c r="N43" s="5">
        <f t="shared" si="7"/>
        <v>5.2461321499864304E+51</v>
      </c>
    </row>
    <row r="44" spans="2:14" x14ac:dyDescent="0.25">
      <c r="B44" s="5">
        <f>过饱和度!D43</f>
        <v>0.29316651788203313</v>
      </c>
      <c r="C44" s="5">
        <f>过饱和度!H43</f>
        <v>18911361288.502842</v>
      </c>
      <c r="D44" s="5">
        <f t="shared" si="4"/>
        <v>18911361287.502842</v>
      </c>
      <c r="E44" s="5">
        <f t="shared" si="5"/>
        <v>1.8911361287502826</v>
      </c>
      <c r="F44" s="5">
        <f>过饱和度!K43</f>
        <v>6.7462591366202235E+18</v>
      </c>
      <c r="G44" s="5">
        <f t="shared" si="0"/>
        <v>6.7462591366202235E+18</v>
      </c>
      <c r="H44" s="5">
        <f t="shared" si="1"/>
        <v>674625913.66202247</v>
      </c>
      <c r="I44" s="5">
        <f>过饱和度!N43</f>
        <v>1.1068916471596275E+18</v>
      </c>
      <c r="J44" s="5">
        <f t="shared" si="2"/>
        <v>1.1068916471596275E+18</v>
      </c>
      <c r="K44" s="5">
        <f t="shared" si="3"/>
        <v>110689164.71596277</v>
      </c>
      <c r="L44" s="5">
        <f>过饱和度!Q43</f>
        <v>5.2464868216704101E+61</v>
      </c>
      <c r="M44" s="5">
        <f t="shared" si="6"/>
        <v>5.2464868216704101E+61</v>
      </c>
      <c r="N44" s="5">
        <f t="shared" si="7"/>
        <v>5.2464868216704102E+51</v>
      </c>
    </row>
    <row r="45" spans="2:14" x14ac:dyDescent="0.25">
      <c r="B45" s="5">
        <f>过饱和度!D44</f>
        <v>0.29317651788203314</v>
      </c>
      <c r="C45" s="5">
        <f>过饱和度!H44</f>
        <v>18911355802.38974</v>
      </c>
      <c r="D45" s="5">
        <f t="shared" si="4"/>
        <v>18911355801.38974</v>
      </c>
      <c r="E45" s="5">
        <f t="shared" si="5"/>
        <v>1.8911355801389724</v>
      </c>
      <c r="F45" s="5">
        <f>过饱和度!K44</f>
        <v>6.7462568776651571E+18</v>
      </c>
      <c r="G45" s="5">
        <f t="shared" si="0"/>
        <v>6.7462568776651571E+18</v>
      </c>
      <c r="H45" s="5">
        <f t="shared" si="1"/>
        <v>674625687.76651573</v>
      </c>
      <c r="I45" s="5">
        <f>过饱和度!N44</f>
        <v>1.1068913031715697E+18</v>
      </c>
      <c r="J45" s="5">
        <f t="shared" si="2"/>
        <v>1.1068913031715697E+18</v>
      </c>
      <c r="K45" s="5">
        <f t="shared" si="3"/>
        <v>110689130.31715697</v>
      </c>
      <c r="L45" s="5">
        <f>过饱和度!Q44</f>
        <v>5.2468415051280247E+61</v>
      </c>
      <c r="M45" s="5">
        <f t="shared" si="6"/>
        <v>5.2468415051280247E+61</v>
      </c>
      <c r="N45" s="5">
        <f t="shared" si="7"/>
        <v>5.2468415051280243E+51</v>
      </c>
    </row>
    <row r="46" spans="2:14" x14ac:dyDescent="0.25">
      <c r="B46" s="5">
        <f>过饱和度!D45</f>
        <v>0.29320651788203311</v>
      </c>
      <c r="C46" s="5">
        <f>过饱和度!H45</f>
        <v>18911347846.474857</v>
      </c>
      <c r="D46" s="5">
        <f t="shared" si="4"/>
        <v>18911347845.474857</v>
      </c>
      <c r="E46" s="5">
        <f t="shared" si="5"/>
        <v>1.8911347845474844</v>
      </c>
      <c r="F46" s="5">
        <f>过饱和度!K45</f>
        <v>6.7462537924647588E+18</v>
      </c>
      <c r="G46" s="5">
        <f t="shared" si="0"/>
        <v>6.7462537924647588E+18</v>
      </c>
      <c r="H46" s="5">
        <f t="shared" si="1"/>
        <v>674625379.24647593</v>
      </c>
      <c r="I46" s="5">
        <f>过饱和度!N45</f>
        <v>1.1068908431263277E+18</v>
      </c>
      <c r="J46" s="5">
        <f t="shared" si="2"/>
        <v>1.1068908431263277E+18</v>
      </c>
      <c r="K46" s="5">
        <f t="shared" si="3"/>
        <v>110689084.31263277</v>
      </c>
      <c r="L46" s="5">
        <f>过饱和度!Q45</f>
        <v>5.2479110491968239E+61</v>
      </c>
      <c r="M46" s="5">
        <f t="shared" si="6"/>
        <v>5.2479110491968239E+61</v>
      </c>
      <c r="N46" s="5">
        <f t="shared" si="7"/>
        <v>5.2479110491968241E+51</v>
      </c>
    </row>
    <row r="47" spans="2:14" x14ac:dyDescent="0.25">
      <c r="B47" s="5">
        <f>过饱和度!D46</f>
        <v>0.29323651788203314</v>
      </c>
      <c r="C47" s="5">
        <f>过饱和度!H46</f>
        <v>18911339890.563786</v>
      </c>
      <c r="D47" s="5">
        <f t="shared" si="4"/>
        <v>18911339889.563786</v>
      </c>
      <c r="E47" s="5">
        <f t="shared" si="5"/>
        <v>1.891133988956377</v>
      </c>
      <c r="F47" s="5">
        <f>过饱和度!K46</f>
        <v>6.7462507072660193E+18</v>
      </c>
      <c r="G47" s="5">
        <f t="shared" si="0"/>
        <v>6.7462507072660193E+18</v>
      </c>
      <c r="H47" s="5">
        <f t="shared" si="1"/>
        <v>674625070.72660184</v>
      </c>
      <c r="I47" s="5">
        <f>过饱和度!N46</f>
        <v>1.1068903830813176E+18</v>
      </c>
      <c r="J47" s="5">
        <f t="shared" si="2"/>
        <v>1.1068903830813176E+18</v>
      </c>
      <c r="K47" s="5">
        <f t="shared" si="3"/>
        <v>110689038.30813178</v>
      </c>
      <c r="L47" s="5">
        <f>过饱和度!Q46</f>
        <v>5.248980701407877E+61</v>
      </c>
      <c r="M47" s="5">
        <f t="shared" si="6"/>
        <v>5.248980701407877E+61</v>
      </c>
      <c r="N47" s="5">
        <f t="shared" si="7"/>
        <v>5.2489807014078765E+51</v>
      </c>
    </row>
    <row r="48" spans="2:14" x14ac:dyDescent="0.25">
      <c r="B48" s="5">
        <f>过饱和度!D47</f>
        <v>0.29325651788203311</v>
      </c>
      <c r="C48" s="5">
        <f>过饱和度!H47</f>
        <v>18911332846.424515</v>
      </c>
      <c r="D48" s="5">
        <f t="shared" si="4"/>
        <v>18911332845.424515</v>
      </c>
      <c r="E48" s="5">
        <f t="shared" si="5"/>
        <v>1.8911332845424498</v>
      </c>
      <c r="F48" s="5">
        <f>过饱和度!K47</f>
        <v>6.7462478948907459E+18</v>
      </c>
      <c r="G48" s="5">
        <f t="shared" si="0"/>
        <v>6.7462478948907459E+18</v>
      </c>
      <c r="H48" s="5">
        <f t="shared" si="1"/>
        <v>674624789.48907459</v>
      </c>
      <c r="I48" s="5">
        <f>过饱和度!N47</f>
        <v>1.1068899593294871E+18</v>
      </c>
      <c r="J48" s="5">
        <f t="shared" si="2"/>
        <v>1.1068899593294871E+18</v>
      </c>
      <c r="K48" s="5">
        <f t="shared" si="3"/>
        <v>110688995.93294871</v>
      </c>
      <c r="L48" s="5">
        <f>过饱和度!Q47</f>
        <v>5.2496927526385498E+61</v>
      </c>
      <c r="M48" s="5">
        <f t="shared" si="6"/>
        <v>5.2496927526385498E+61</v>
      </c>
      <c r="N48" s="5">
        <f t="shared" si="7"/>
        <v>5.2496927526385497E+51</v>
      </c>
    </row>
    <row r="49" spans="2:14" x14ac:dyDescent="0.25">
      <c r="B49" s="5">
        <f>过饱和度!D48</f>
        <v>0.2933565178820331</v>
      </c>
      <c r="C49" s="5">
        <f>过饱和度!H48</f>
        <v>18911323836.67305</v>
      </c>
      <c r="D49" s="5">
        <f t="shared" si="4"/>
        <v>18911323835.67305</v>
      </c>
      <c r="E49" s="5">
        <f t="shared" si="5"/>
        <v>1.8911323835673031</v>
      </c>
      <c r="F49" s="5">
        <f>过饱和度!K48</f>
        <v>6.74624521353378E+18</v>
      </c>
      <c r="G49" s="5">
        <f t="shared" si="0"/>
        <v>6.74624521353378E+18</v>
      </c>
      <c r="H49" s="5">
        <f t="shared" si="1"/>
        <v>674624521.35337806</v>
      </c>
      <c r="I49" s="5">
        <f>过饱和度!N48</f>
        <v>1.1068896036597943E+18</v>
      </c>
      <c r="J49" s="5">
        <f t="shared" si="2"/>
        <v>1.1068896036597943E+18</v>
      </c>
      <c r="K49" s="5">
        <f t="shared" si="3"/>
        <v>110688960.36597943</v>
      </c>
      <c r="L49" s="5">
        <f>过饱和度!Q48</f>
        <v>5.2532704602005713E+61</v>
      </c>
      <c r="M49" s="5">
        <f t="shared" si="6"/>
        <v>5.2532704602005713E+61</v>
      </c>
      <c r="N49" s="5">
        <f t="shared" si="7"/>
        <v>5.2532704602005708E+51</v>
      </c>
    </row>
    <row r="50" spans="2:14" x14ac:dyDescent="0.25">
      <c r="B50" s="5">
        <f>过饱和度!D49</f>
        <v>0.29365651788203312</v>
      </c>
      <c r="C50" s="5">
        <f>过饱和度!H49</f>
        <v>18911323694.384247</v>
      </c>
      <c r="D50" s="5">
        <f t="shared" si="4"/>
        <v>18911323693.384247</v>
      </c>
      <c r="E50" s="5">
        <f t="shared" si="5"/>
        <v>1.8911323693384228</v>
      </c>
      <c r="F50" s="5">
        <f>过饱和度!K49</f>
        <v>6.7462488435035986E+18</v>
      </c>
      <c r="G50" s="5">
        <f t="shared" si="0"/>
        <v>6.7462488435035986E+18</v>
      </c>
      <c r="H50" s="5">
        <f t="shared" si="1"/>
        <v>674624884.35035992</v>
      </c>
      <c r="I50" s="5">
        <f>过饱和度!N49</f>
        <v>1.1068903452131932E+18</v>
      </c>
      <c r="J50" s="5">
        <f t="shared" si="2"/>
        <v>1.1068903452131932E+18</v>
      </c>
      <c r="K50" s="5">
        <f t="shared" si="3"/>
        <v>110689034.52131931</v>
      </c>
      <c r="L50" s="5">
        <f>过饱和度!Q49</f>
        <v>5.2640280837995457E+61</v>
      </c>
      <c r="M50" s="5">
        <f t="shared" si="6"/>
        <v>5.2640280837995457E+61</v>
      </c>
      <c r="N50" s="5">
        <f t="shared" si="7"/>
        <v>5.2640280837995461E+51</v>
      </c>
    </row>
    <row r="51" spans="2:14" x14ac:dyDescent="0.25">
      <c r="B51" s="5">
        <f>过饱和度!D50</f>
        <v>0.29395651788203314</v>
      </c>
      <c r="C51" s="5">
        <f>过饱和度!H50</f>
        <v>18911323552.086079</v>
      </c>
      <c r="D51" s="5">
        <f t="shared" si="4"/>
        <v>18911323551.086079</v>
      </c>
      <c r="E51" s="5">
        <f t="shared" si="5"/>
        <v>1.8911323551086061</v>
      </c>
      <c r="F51" s="5">
        <f>过饱和度!K50</f>
        <v>6.7462524734703606E+18</v>
      </c>
      <c r="G51" s="5">
        <f t="shared" si="0"/>
        <v>6.7462524734703606E+18</v>
      </c>
      <c r="H51" s="5">
        <f t="shared" si="1"/>
        <v>674625247.34703612</v>
      </c>
      <c r="I51" s="5">
        <f>过饱和度!N50</f>
        <v>1.1068910867662666E+18</v>
      </c>
      <c r="J51" s="5">
        <f t="shared" si="2"/>
        <v>1.1068910867662666E+18</v>
      </c>
      <c r="K51" s="5">
        <f t="shared" si="3"/>
        <v>110689108.67662668</v>
      </c>
      <c r="L51" s="5">
        <f>过饱和度!Q50</f>
        <v>5.2747967263173045E+61</v>
      </c>
      <c r="M51" s="5">
        <f t="shared" si="6"/>
        <v>5.2747967263173045E+61</v>
      </c>
      <c r="N51" s="5">
        <f t="shared" si="7"/>
        <v>5.2747967263173041E+51</v>
      </c>
    </row>
    <row r="52" spans="2:14" x14ac:dyDescent="0.25">
      <c r="B52" s="5">
        <f>过饱和度!D51</f>
        <v>0.29415651788203312</v>
      </c>
      <c r="C52" s="5">
        <f>过饱和度!H51</f>
        <v>18911317954.224068</v>
      </c>
      <c r="D52" s="5">
        <f t="shared" si="4"/>
        <v>18911317953.224068</v>
      </c>
      <c r="E52" s="5">
        <f t="shared" si="5"/>
        <v>1.8911317953224052</v>
      </c>
      <c r="F52" s="5">
        <f>过饱和度!K51</f>
        <v>6.7462525041015747E+18</v>
      </c>
      <c r="G52" s="5">
        <f t="shared" si="0"/>
        <v>6.7462525041015747E+18</v>
      </c>
      <c r="H52" s="5">
        <f t="shared" si="1"/>
        <v>674625250.41015744</v>
      </c>
      <c r="I52" s="5">
        <f>过饱和度!N51</f>
        <v>1.1068912109732498E+18</v>
      </c>
      <c r="J52" s="5">
        <f t="shared" si="2"/>
        <v>1.1068912109732498E+18</v>
      </c>
      <c r="K52" s="5">
        <f t="shared" si="3"/>
        <v>110689121.09732498</v>
      </c>
      <c r="L52" s="5">
        <f>过饱和度!Q51</f>
        <v>5.2819784103398467E+61</v>
      </c>
      <c r="M52" s="5">
        <f t="shared" si="6"/>
        <v>5.2819784103398467E+61</v>
      </c>
      <c r="N52" s="5">
        <f t="shared" si="7"/>
        <v>5.281978410339847E+51</v>
      </c>
    </row>
    <row r="53" spans="2:14" x14ac:dyDescent="0.25">
      <c r="B53" s="5">
        <f>过饱和度!D52</f>
        <v>0.29515651788203312</v>
      </c>
      <c r="C53" s="5">
        <f>过饱和度!H52</f>
        <v>18911372851.025948</v>
      </c>
      <c r="D53" s="5">
        <f t="shared" si="4"/>
        <v>18911372850.025948</v>
      </c>
      <c r="E53" s="5">
        <f t="shared" si="5"/>
        <v>1.8911372850025934</v>
      </c>
      <c r="F53" s="5">
        <f>过饱和度!K52</f>
        <v>6.7462886456422728E+18</v>
      </c>
      <c r="G53" s="5">
        <f t="shared" si="0"/>
        <v>6.7462886456422728E+18</v>
      </c>
      <c r="H53" s="5">
        <f t="shared" si="1"/>
        <v>674628864.56422734</v>
      </c>
      <c r="I53" s="5">
        <f>过饱和度!N52</f>
        <v>1.1068974073943475E+18</v>
      </c>
      <c r="J53" s="5">
        <f t="shared" si="2"/>
        <v>1.1068974073943475E+18</v>
      </c>
      <c r="K53" s="5">
        <f t="shared" si="3"/>
        <v>110689740.73943476</v>
      </c>
      <c r="L53" s="5">
        <f>过饱和度!Q52</f>
        <v>5.3180137151707929E+61</v>
      </c>
      <c r="M53" s="5">
        <f t="shared" si="6"/>
        <v>5.3180137151707929E+61</v>
      </c>
      <c r="N53" s="5">
        <f t="shared" si="7"/>
        <v>5.3180137151707928E+51</v>
      </c>
    </row>
    <row r="54" spans="2:14" x14ac:dyDescent="0.25">
      <c r="B54" s="5">
        <f>过饱和度!D53</f>
        <v>0.29815651788203312</v>
      </c>
      <c r="C54" s="5">
        <f>过饱和度!H53</f>
        <v>18911622565.712772</v>
      </c>
      <c r="D54" s="5">
        <f t="shared" si="4"/>
        <v>18911622564.712772</v>
      </c>
      <c r="E54" s="5">
        <f t="shared" si="5"/>
        <v>1.8911622564712758</v>
      </c>
      <c r="F54" s="5">
        <f>过饱和度!K53</f>
        <v>6.7464339879143547E+18</v>
      </c>
      <c r="G54" s="5">
        <f t="shared" si="0"/>
        <v>6.7464339879143547E+18</v>
      </c>
      <c r="H54" s="5">
        <f t="shared" si="1"/>
        <v>674643398.79143536</v>
      </c>
      <c r="I54" s="5">
        <f>过饱和度!N53</f>
        <v>1.1069217160292536E+18</v>
      </c>
      <c r="J54" s="5">
        <f t="shared" si="2"/>
        <v>1.1069217160292536E+18</v>
      </c>
      <c r="K54" s="5">
        <f t="shared" si="3"/>
        <v>110692171.60292536</v>
      </c>
      <c r="L54" s="5">
        <f>过饱和度!Q53</f>
        <v>5.4269132024210571E+61</v>
      </c>
      <c r="M54" s="5">
        <f t="shared" si="6"/>
        <v>5.4269132024210571E+61</v>
      </c>
      <c r="N54" s="5">
        <f t="shared" si="7"/>
        <v>5.4269132024210567E+51</v>
      </c>
    </row>
    <row r="55" spans="2:14" x14ac:dyDescent="0.25">
      <c r="B55" s="5">
        <f>过饱和度!D54</f>
        <v>0.30115651788203313</v>
      </c>
      <c r="C55" s="5">
        <f>过饱和度!H54</f>
        <v>18911872280.981037</v>
      </c>
      <c r="D55" s="5">
        <f t="shared" si="4"/>
        <v>18911872279.981037</v>
      </c>
      <c r="E55" s="5">
        <f t="shared" si="5"/>
        <v>1.8911872279981021</v>
      </c>
      <c r="F55" s="5">
        <f>过饱和度!K54</f>
        <v>6.7465793318643896E+18</v>
      </c>
      <c r="G55" s="5">
        <f t="shared" si="0"/>
        <v>6.7465793318643896E+18</v>
      </c>
      <c r="H55" s="5">
        <f t="shared" si="1"/>
        <v>674657933.18643892</v>
      </c>
      <c r="I55" s="5">
        <f>过饱和度!N54</f>
        <v>1.1069460249595512E+18</v>
      </c>
      <c r="J55" s="5">
        <f t="shared" si="2"/>
        <v>1.1069460249595512E+18</v>
      </c>
      <c r="K55" s="5">
        <f t="shared" si="3"/>
        <v>110694602.49595514</v>
      </c>
      <c r="L55" s="5">
        <f>过饱和度!Q54</f>
        <v>5.536921293084938E+61</v>
      </c>
      <c r="M55" s="5">
        <f t="shared" si="6"/>
        <v>5.536921293084938E+61</v>
      </c>
      <c r="N55" s="5">
        <f t="shared" si="7"/>
        <v>5.5369212930849385E+51</v>
      </c>
    </row>
    <row r="56" spans="2:14" x14ac:dyDescent="0.25">
      <c r="B56" s="5">
        <f>过饱和度!D55</f>
        <v>0.30315651788203313</v>
      </c>
      <c r="C56" s="5">
        <f>过饱和度!H55</f>
        <v>18912021355.592457</v>
      </c>
      <c r="D56" s="5">
        <f t="shared" si="4"/>
        <v>18912021354.592457</v>
      </c>
      <c r="E56" s="5">
        <f t="shared" si="5"/>
        <v>1.8912021354592436</v>
      </c>
      <c r="F56" s="5">
        <f>过饱和度!K55</f>
        <v>6.7466686725662259E+18</v>
      </c>
      <c r="G56" s="5">
        <f t="shared" si="0"/>
        <v>6.7466686725662259E+18</v>
      </c>
      <c r="H56" s="5">
        <f t="shared" si="1"/>
        <v>674666867.25662267</v>
      </c>
      <c r="I56" s="5">
        <f>过饱和度!N55</f>
        <v>1.1069610604565202E+18</v>
      </c>
      <c r="J56" s="5">
        <f t="shared" si="2"/>
        <v>1.1069610604565202E+18</v>
      </c>
      <c r="K56" s="5">
        <f t="shared" si="3"/>
        <v>110696106.04565202</v>
      </c>
      <c r="L56" s="5">
        <f>过饱和度!Q55</f>
        <v>5.6108641199723855E+61</v>
      </c>
      <c r="M56" s="5">
        <f t="shared" si="6"/>
        <v>5.6108641199723855E+61</v>
      </c>
      <c r="N56" s="5">
        <f t="shared" si="7"/>
        <v>5.6108641199723861E+51</v>
      </c>
    </row>
    <row r="57" spans="2:14" x14ac:dyDescent="0.25">
      <c r="B57" s="5">
        <f>过饱和度!D56</f>
        <v>0.31315651788203314</v>
      </c>
      <c r="C57" s="5">
        <f>过饱和度!H56</f>
        <v>18913028855.976425</v>
      </c>
      <c r="D57" s="5">
        <f t="shared" si="4"/>
        <v>18913028854.976425</v>
      </c>
      <c r="E57" s="5">
        <f t="shared" si="5"/>
        <v>1.891302885497641</v>
      </c>
      <c r="F57" s="5">
        <f>过饱和度!K56</f>
        <v>6.7472292031495424E+18</v>
      </c>
      <c r="G57" s="5">
        <f t="shared" si="0"/>
        <v>6.7472292031495424E+18</v>
      </c>
      <c r="H57" s="5">
        <f t="shared" si="1"/>
        <v>674722920.31495428</v>
      </c>
      <c r="I57" s="5">
        <f>过饱和度!N56</f>
        <v>1.1070538724905007E+18</v>
      </c>
      <c r="J57" s="5">
        <f t="shared" si="2"/>
        <v>1.1070538724905007E+18</v>
      </c>
      <c r="K57" s="5">
        <f t="shared" si="3"/>
        <v>110705387.2490501</v>
      </c>
      <c r="L57" s="5">
        <f>过饱和度!Q56</f>
        <v>5.9881572682973659E+61</v>
      </c>
      <c r="M57" s="5">
        <f t="shared" si="6"/>
        <v>5.9881572682973659E+61</v>
      </c>
      <c r="N57" s="5">
        <f t="shared" si="7"/>
        <v>5.9881572682973662E+51</v>
      </c>
    </row>
    <row r="58" spans="2:14" x14ac:dyDescent="0.25">
      <c r="B58" s="5">
        <f>过饱和度!D57</f>
        <v>0.34315651788203311</v>
      </c>
      <c r="C58" s="5">
        <f>过饱和度!H57</f>
        <v>18916320397.051659</v>
      </c>
      <c r="D58" s="5">
        <f t="shared" si="4"/>
        <v>18916320396.051659</v>
      </c>
      <c r="E58" s="5">
        <f t="shared" si="5"/>
        <v>1.8916320396051642</v>
      </c>
      <c r="F58" s="5">
        <f>过饱和度!K57</f>
        <v>6.7490277436697784E+18</v>
      </c>
      <c r="G58" s="5">
        <f t="shared" si="0"/>
        <v>6.7490277436697784E+18</v>
      </c>
      <c r="H58" s="5">
        <f t="shared" si="1"/>
        <v>674902774.36697781</v>
      </c>
      <c r="I58" s="5">
        <f>过饱和度!N57</f>
        <v>1.1073504288958428E+18</v>
      </c>
      <c r="J58" s="5">
        <f t="shared" si="2"/>
        <v>1.1073504288958428E+18</v>
      </c>
      <c r="K58" s="5">
        <f t="shared" si="3"/>
        <v>110735042.88958427</v>
      </c>
      <c r="L58" s="5">
        <f>过饱和度!Q57</f>
        <v>7.1943496783291337E+61</v>
      </c>
      <c r="M58" s="5">
        <f t="shared" si="6"/>
        <v>7.1943496783291337E+61</v>
      </c>
      <c r="N58" s="5">
        <f t="shared" si="7"/>
        <v>7.1943496783291346E+51</v>
      </c>
    </row>
    <row r="59" spans="2:14" x14ac:dyDescent="0.25">
      <c r="B59" s="5">
        <f>过饱和度!D58</f>
        <v>0.37315651788203313</v>
      </c>
      <c r="C59" s="5">
        <f>过饱和度!H58</f>
        <v>18919612183.056023</v>
      </c>
      <c r="D59" s="5">
        <f t="shared" si="4"/>
        <v>18919612182.056023</v>
      </c>
      <c r="E59" s="5">
        <f t="shared" si="5"/>
        <v>1.8919612182056009</v>
      </c>
      <c r="F59" s="5">
        <f>过饱和度!K58</f>
        <v>6.7508265880998912E+18</v>
      </c>
      <c r="G59" s="5">
        <f t="shared" si="0"/>
        <v>6.7508265880998912E+18</v>
      </c>
      <c r="H59" s="5">
        <f t="shared" si="1"/>
        <v>675082658.80998921</v>
      </c>
      <c r="I59" s="5">
        <f>过饱和度!N58</f>
        <v>1.1076470359456486E+18</v>
      </c>
      <c r="J59" s="5">
        <f t="shared" si="2"/>
        <v>1.1076470359456486E+18</v>
      </c>
      <c r="K59" s="5">
        <f t="shared" si="3"/>
        <v>110764703.59456486</v>
      </c>
      <c r="L59" s="5">
        <f>过饱和度!Q58</f>
        <v>8.5118750216711857E+61</v>
      </c>
      <c r="M59" s="5">
        <f t="shared" si="6"/>
        <v>8.5118750216711857E+61</v>
      </c>
      <c r="N59" s="5">
        <f t="shared" si="7"/>
        <v>8.5118750216711864E+51</v>
      </c>
    </row>
    <row r="60" spans="2:14" x14ac:dyDescent="0.25">
      <c r="B60" s="5">
        <f>过饱和度!D59</f>
        <v>0.3931565178820331</v>
      </c>
      <c r="C60" s="5">
        <f>过饱和度!H59</f>
        <v>18921751785.642216</v>
      </c>
      <c r="D60" s="5">
        <f t="shared" si="4"/>
        <v>18921751784.642216</v>
      </c>
      <c r="E60" s="5">
        <f t="shared" si="5"/>
        <v>1.89217517846422</v>
      </c>
      <c r="F60" s="5">
        <f>过饱和度!K59</f>
        <v>6.752002074250752E+18</v>
      </c>
      <c r="G60" s="5">
        <f t="shared" si="0"/>
        <v>6.752002074250752E+18</v>
      </c>
      <c r="H60" s="5">
        <f t="shared" si="1"/>
        <v>675200207.42507529</v>
      </c>
      <c r="I60" s="5">
        <f>过饱和度!N59</f>
        <v>1.1078410975702435E+18</v>
      </c>
      <c r="J60" s="5">
        <f t="shared" si="2"/>
        <v>1.1078410975702435E+18</v>
      </c>
      <c r="K60" s="5">
        <f t="shared" si="3"/>
        <v>110784109.75702435</v>
      </c>
      <c r="L60" s="5">
        <f>过饱和度!Q59</f>
        <v>9.4521017314982724E+61</v>
      </c>
      <c r="M60" s="5">
        <f t="shared" si="6"/>
        <v>9.4521017314982724E+61</v>
      </c>
      <c r="N60" s="5">
        <f t="shared" si="7"/>
        <v>9.4521017314982723E+51</v>
      </c>
    </row>
    <row r="61" spans="2:14" x14ac:dyDescent="0.25">
      <c r="B61" s="5">
        <f>过饱和度!D60</f>
        <v>0.44315651788203314</v>
      </c>
      <c r="C61" s="5">
        <f>过饱和度!H60</f>
        <v>18927376982.664791</v>
      </c>
      <c r="D61" s="5">
        <f t="shared" si="4"/>
        <v>18927376981.664791</v>
      </c>
      <c r="E61" s="5">
        <f t="shared" si="5"/>
        <v>1.8927376981664774</v>
      </c>
      <c r="F61" s="5">
        <f>过饱和度!K60</f>
        <v>6.7550611331687557E+18</v>
      </c>
      <c r="G61" s="5">
        <f t="shared" si="0"/>
        <v>6.7550611331687557E+18</v>
      </c>
      <c r="H61" s="5">
        <f t="shared" si="1"/>
        <v>675506113.31687558</v>
      </c>
      <c r="I61" s="5">
        <f>过饱和度!N60</f>
        <v>1.1083449024392054E+18</v>
      </c>
      <c r="J61" s="5">
        <f t="shared" si="2"/>
        <v>1.1083449024392054E+18</v>
      </c>
      <c r="K61" s="5">
        <f t="shared" si="3"/>
        <v>110834490.24392052</v>
      </c>
      <c r="L61" s="5">
        <f>过饱和度!Q60</f>
        <v>1.2020183423626819E+62</v>
      </c>
      <c r="M61" s="5">
        <f t="shared" si="6"/>
        <v>1.2020183423626819E+62</v>
      </c>
      <c r="N61" s="5">
        <f t="shared" si="7"/>
        <v>1.2020183423626818E+52</v>
      </c>
    </row>
    <row r="62" spans="2:14" x14ac:dyDescent="0.25">
      <c r="B62" s="5">
        <f>过饱和度!D61</f>
        <v>0.49315651788203313</v>
      </c>
      <c r="C62" s="5">
        <f>过饱和度!H61</f>
        <v>18933002924.726639</v>
      </c>
      <c r="D62" s="5">
        <f t="shared" si="4"/>
        <v>18933002923.726639</v>
      </c>
      <c r="E62" s="5">
        <f t="shared" si="5"/>
        <v>1.8933002923726623</v>
      </c>
      <c r="F62" s="5">
        <f>过饱和度!K61</f>
        <v>6.7581210815451494E+18</v>
      </c>
      <c r="G62" s="5">
        <f t="shared" si="0"/>
        <v>6.7581210815451494E+18</v>
      </c>
      <c r="H62" s="5">
        <f t="shared" si="1"/>
        <v>675812108.15451503</v>
      </c>
      <c r="I62" s="5">
        <f>过饱和度!N61</f>
        <v>1.1088488549595802E+18</v>
      </c>
      <c r="J62" s="5">
        <f t="shared" si="2"/>
        <v>1.1088488549595802E+18</v>
      </c>
      <c r="K62" s="5">
        <f t="shared" si="3"/>
        <v>110884885.495958</v>
      </c>
      <c r="L62" s="5">
        <f>过饱和度!Q61</f>
        <v>1.4899266646975387E+62</v>
      </c>
      <c r="M62" s="5">
        <f t="shared" si="6"/>
        <v>1.4899266646975387E+62</v>
      </c>
      <c r="N62" s="5">
        <f t="shared" si="7"/>
        <v>1.4899266646975388E+52</v>
      </c>
    </row>
    <row r="63" spans="2:14" x14ac:dyDescent="0.25">
      <c r="B63" s="5">
        <f>过饱和度!D62</f>
        <v>0.54315651788203312</v>
      </c>
      <c r="C63" s="5">
        <f>过饱和度!H62</f>
        <v>18938629611.788418</v>
      </c>
      <c r="D63" s="5">
        <f t="shared" si="4"/>
        <v>18938629610.788418</v>
      </c>
      <c r="E63" s="5">
        <f t="shared" si="5"/>
        <v>1.89386296107884</v>
      </c>
      <c r="F63" s="5">
        <f>过饱和度!K62</f>
        <v>6.761181919488642E+18</v>
      </c>
      <c r="G63" s="5">
        <f t="shared" si="0"/>
        <v>6.761181919488642E+18</v>
      </c>
      <c r="H63" s="5">
        <f t="shared" si="1"/>
        <v>676118191.94886422</v>
      </c>
      <c r="I63" s="5">
        <f>过饱和度!N62</f>
        <v>1.1093529551499537E+18</v>
      </c>
      <c r="J63" s="5">
        <f t="shared" si="2"/>
        <v>1.1093529551499537E+18</v>
      </c>
      <c r="K63" s="5">
        <f t="shared" si="3"/>
        <v>110935295.51499537</v>
      </c>
      <c r="L63" s="5">
        <f>过饱和度!Q62</f>
        <v>1.8090193577708236E+62</v>
      </c>
      <c r="M63" s="5">
        <f t="shared" si="6"/>
        <v>1.8090193577708236E+62</v>
      </c>
      <c r="N63" s="5">
        <f t="shared" si="7"/>
        <v>1.809019357770824E+52</v>
      </c>
    </row>
    <row r="64" spans="2:14" x14ac:dyDescent="0.25">
      <c r="B64" s="5">
        <f>过饱和度!D63</f>
        <v>0.58630554895210207</v>
      </c>
      <c r="C64" s="5">
        <f>过饱和度!H63</f>
        <v>18943454594.313538</v>
      </c>
      <c r="D64" s="5">
        <f t="shared" si="4"/>
        <v>18943454593.313538</v>
      </c>
      <c r="E64" s="5">
        <f t="shared" si="5"/>
        <v>1.894345459331352</v>
      </c>
      <c r="F64" s="5">
        <f>过饱和度!K63</f>
        <v>6.7638104598029691E+18</v>
      </c>
      <c r="G64" s="5">
        <f t="shared" si="0"/>
        <v>6.7638104598029691E+18</v>
      </c>
      <c r="H64" s="5">
        <f t="shared" si="1"/>
        <v>676381045.98029697</v>
      </c>
      <c r="I64" s="5">
        <f>过饱和度!N63</f>
        <v>1.1097859927243308E+18</v>
      </c>
      <c r="J64" s="5">
        <f t="shared" si="2"/>
        <v>1.1097859927243308E+18</v>
      </c>
      <c r="K64" s="5">
        <f t="shared" si="3"/>
        <v>110978599.27243309</v>
      </c>
      <c r="L64" s="5">
        <f>过饱和度!Q63</f>
        <v>2.1095146830581063E+62</v>
      </c>
      <c r="M64" s="5">
        <f t="shared" si="6"/>
        <v>2.1095146830581063E+62</v>
      </c>
      <c r="N64" s="5">
        <f t="shared" si="7"/>
        <v>2.1095146830581065E+52</v>
      </c>
    </row>
    <row r="65" spans="2:14" x14ac:dyDescent="0.25">
      <c r="B65" s="5">
        <f>过饱和度!D64</f>
        <v>0.58630554905210208</v>
      </c>
      <c r="C65" s="5">
        <f>过饱和度!H64</f>
        <v>18943833671.069763</v>
      </c>
      <c r="D65" s="5">
        <f t="shared" si="4"/>
        <v>18943833670.069763</v>
      </c>
      <c r="E65" s="5">
        <f t="shared" si="5"/>
        <v>1.8943833670069741</v>
      </c>
      <c r="F65" s="5">
        <f>过饱和度!K64</f>
        <v>6.7639908984523131E+18</v>
      </c>
      <c r="G65" s="5">
        <f t="shared" si="0"/>
        <v>6.7639908984523131E+18</v>
      </c>
      <c r="H65" s="5">
        <f t="shared" si="1"/>
        <v>676399089.84523141</v>
      </c>
      <c r="I65" s="5">
        <f>过饱和度!N64</f>
        <v>1.1098155985012426E+18</v>
      </c>
      <c r="J65" s="5">
        <f t="shared" si="2"/>
        <v>1.1098155985012426E+18</v>
      </c>
      <c r="K65" s="5">
        <f t="shared" si="3"/>
        <v>110981559.85012427</v>
      </c>
      <c r="L65" s="5">
        <f>过饱和度!Q64</f>
        <v>2.1095990576213386E+62</v>
      </c>
      <c r="M65" s="5">
        <f t="shared" si="6"/>
        <v>2.1095990576213386E+62</v>
      </c>
      <c r="N65" s="5">
        <f t="shared" si="7"/>
        <v>2.1095990576213387E+52</v>
      </c>
    </row>
    <row r="66" spans="2:14" x14ac:dyDescent="0.25">
      <c r="B66" s="5">
        <f>过饱和度!D65</f>
        <v>0.58630554935210211</v>
      </c>
      <c r="C66" s="5">
        <f>过饱和度!H65</f>
        <v>18944970958.614677</v>
      </c>
      <c r="D66" s="5">
        <f t="shared" si="4"/>
        <v>18944970957.614677</v>
      </c>
      <c r="E66" s="5">
        <f t="shared" si="5"/>
        <v>1.894497095761466</v>
      </c>
      <c r="F66" s="5">
        <f>过饱和度!K65</f>
        <v>6.764532247766615E+18</v>
      </c>
      <c r="G66" s="5">
        <f t="shared" si="0"/>
        <v>6.764532247766615E+18</v>
      </c>
      <c r="H66" s="5">
        <f t="shared" si="1"/>
        <v>676453224.77666152</v>
      </c>
      <c r="I66" s="5">
        <f>过饱和度!N65</f>
        <v>1.1099044211994597E+18</v>
      </c>
      <c r="J66" s="5">
        <f t="shared" si="2"/>
        <v>1.1099044211994597E+18</v>
      </c>
      <c r="K66" s="5">
        <f t="shared" si="3"/>
        <v>110990442.11994596</v>
      </c>
      <c r="L66" s="5">
        <f>过饱和度!Q65</f>
        <v>2.1098522050792383E+62</v>
      </c>
      <c r="M66" s="5">
        <f t="shared" si="6"/>
        <v>2.1098522050792383E+62</v>
      </c>
      <c r="N66" s="5">
        <f t="shared" si="7"/>
        <v>2.1098522050792382E+52</v>
      </c>
    </row>
    <row r="67" spans="2:14" x14ac:dyDescent="0.25">
      <c r="B67" s="5">
        <f>过饱和度!D66</f>
        <v>0.58630554975210203</v>
      </c>
      <c r="C67" s="5">
        <f>过饱和度!H66</f>
        <v>18946487418.962948</v>
      </c>
      <c r="D67" s="5">
        <f t="shared" si="4"/>
        <v>18946487417.962948</v>
      </c>
      <c r="E67" s="5">
        <f t="shared" si="5"/>
        <v>1.8946487417962932</v>
      </c>
      <c r="F67" s="5">
        <f>过饱和度!K66</f>
        <v>6.7652541000547256E+18</v>
      </c>
      <c r="G67" s="5">
        <f t="shared" si="0"/>
        <v>6.7652541000547256E+18</v>
      </c>
      <c r="H67" s="5">
        <f t="shared" si="1"/>
        <v>676525410.00547266</v>
      </c>
      <c r="I67" s="5">
        <f>过饱和度!N66</f>
        <v>1.1100228601668398E+18</v>
      </c>
      <c r="J67" s="5">
        <f t="shared" si="2"/>
        <v>1.1100228601668398E+18</v>
      </c>
      <c r="K67" s="5">
        <f t="shared" si="3"/>
        <v>111002286.01668397</v>
      </c>
      <c r="L67" s="5">
        <f>过饱和度!Q66</f>
        <v>2.1101897759890971E+62</v>
      </c>
      <c r="M67" s="5">
        <f t="shared" si="6"/>
        <v>2.1101897759890971E+62</v>
      </c>
      <c r="N67" s="5">
        <f t="shared" si="7"/>
        <v>2.1101897759890973E+52</v>
      </c>
    </row>
    <row r="68" spans="2:14" x14ac:dyDescent="0.25">
      <c r="B68" s="5">
        <f>过饱和度!D67</f>
        <v>0.58630554995210205</v>
      </c>
      <c r="C68" s="5">
        <f>过饱和度!H67</f>
        <v>18947245670.892666</v>
      </c>
      <c r="D68" s="5">
        <f t="shared" si="4"/>
        <v>18947245669.892666</v>
      </c>
      <c r="E68" s="5">
        <f t="shared" si="5"/>
        <v>1.8947245669892649</v>
      </c>
      <c r="F68" s="5">
        <f>过饱和度!K67</f>
        <v>6.7656150441380803E+18</v>
      </c>
      <c r="G68" s="5">
        <f t="shared" si="0"/>
        <v>6.7656150441380803E+18</v>
      </c>
      <c r="H68" s="5">
        <f t="shared" si="1"/>
        <v>676561504.41380811</v>
      </c>
      <c r="I68" s="5">
        <f>过饱和度!N67</f>
        <v>1.1100820826289411E+18</v>
      </c>
      <c r="J68" s="5">
        <f t="shared" si="2"/>
        <v>1.1100820826289411E+18</v>
      </c>
      <c r="K68" s="5">
        <f t="shared" si="3"/>
        <v>111008208.26289412</v>
      </c>
      <c r="L68" s="5">
        <f>过饱和度!Q67</f>
        <v>2.1103585761154454E+62</v>
      </c>
      <c r="M68" s="5">
        <f t="shared" si="6"/>
        <v>2.1103585761154454E+62</v>
      </c>
      <c r="N68" s="5">
        <f t="shared" si="7"/>
        <v>2.1103585761154454E+52</v>
      </c>
    </row>
    <row r="69" spans="2:14" x14ac:dyDescent="0.25">
      <c r="B69" s="5">
        <f>过饱和度!D68</f>
        <v>0.58630555895210212</v>
      </c>
      <c r="C69" s="5">
        <f>过饱和度!H68</f>
        <v>18981389099.356304</v>
      </c>
      <c r="D69" s="5">
        <f t="shared" si="4"/>
        <v>18981389098.356304</v>
      </c>
      <c r="E69" s="5">
        <f t="shared" si="5"/>
        <v>1.8981389098356292</v>
      </c>
      <c r="F69" s="5">
        <f>过饱和度!K68</f>
        <v>6.781872981688278E+18</v>
      </c>
      <c r="G69" s="5">
        <f t="shared" si="0"/>
        <v>6.781872981688278E+18</v>
      </c>
      <c r="H69" s="5">
        <f t="shared" si="1"/>
        <v>678187298.16882777</v>
      </c>
      <c r="I69" s="5">
        <f>过饱和度!N68</f>
        <v>1.1127496244380963E+18</v>
      </c>
      <c r="J69" s="5">
        <f t="shared" si="2"/>
        <v>1.1127496244380963E+18</v>
      </c>
      <c r="K69" s="5">
        <f t="shared" si="3"/>
        <v>111274962.44380964</v>
      </c>
      <c r="L69" s="5">
        <f>过饱和度!Q68</f>
        <v>2.1179665317511516E+62</v>
      </c>
      <c r="M69" s="5">
        <f t="shared" si="6"/>
        <v>2.1179665317511516E+62</v>
      </c>
      <c r="N69" s="5">
        <f t="shared" si="7"/>
        <v>2.1179665317511515E+52</v>
      </c>
    </row>
    <row r="70" spans="2:14" x14ac:dyDescent="0.25">
      <c r="B70" s="5">
        <f>过饱和度!D69</f>
        <v>0.58630564895210202</v>
      </c>
      <c r="C70" s="5">
        <f>过饱和度!H69</f>
        <v>19325083479.724247</v>
      </c>
      <c r="D70" s="5">
        <f t="shared" si="4"/>
        <v>19325083478.724247</v>
      </c>
      <c r="E70" s="5">
        <f t="shared" si="5"/>
        <v>1.9325083478724232</v>
      </c>
      <c r="F70" s="5">
        <f>过饱和度!K69</f>
        <v>6.9460693669539256E+18</v>
      </c>
      <c r="G70" s="5">
        <f t="shared" si="0"/>
        <v>6.9460693669539256E+18</v>
      </c>
      <c r="H70" s="5">
        <f t="shared" si="1"/>
        <v>694606936.69539261</v>
      </c>
      <c r="I70" s="5">
        <f>过饱和度!N69</f>
        <v>1.1396903486473014E+18</v>
      </c>
      <c r="J70" s="5">
        <f t="shared" si="2"/>
        <v>1.1396903486473014E+18</v>
      </c>
      <c r="K70" s="5">
        <f t="shared" si="3"/>
        <v>113969034.86473015</v>
      </c>
      <c r="L70" s="5">
        <f>过饱和度!Q69</f>
        <v>2.1953118513347703E+62</v>
      </c>
      <c r="M70" s="5">
        <f t="shared" si="6"/>
        <v>2.1953118513347703E+62</v>
      </c>
      <c r="N70" s="5">
        <f t="shared" si="7"/>
        <v>2.1953118513347706E+52</v>
      </c>
    </row>
    <row r="71" spans="2:14" x14ac:dyDescent="0.25">
      <c r="B71" s="5">
        <f>过饱和度!D70</f>
        <v>0.5863065489521021</v>
      </c>
      <c r="C71" s="5">
        <f>过饱和度!H70</f>
        <v>22992909532.799854</v>
      </c>
      <c r="D71" s="5">
        <f t="shared" ref="D71:D134" si="8">C71-1</f>
        <v>22992909531.799854</v>
      </c>
      <c r="E71" s="5">
        <f t="shared" ref="E71:E134" si="9">$F$2*$D71^2*TANH($F$3/$D71)</f>
        <v>2.2992909531799839</v>
      </c>
      <c r="F71" s="5">
        <f>过饱和度!K70</f>
        <v>8.7569538296395162E+18</v>
      </c>
      <c r="G71" s="5">
        <f t="shared" ref="G71:G134" si="10">F71-1</f>
        <v>8.7569538296395162E+18</v>
      </c>
      <c r="H71" s="5">
        <f t="shared" ref="H71:H134" si="11">$F$2*$G71^2*TANH($F$3/$G71)</f>
        <v>875695382.96395159</v>
      </c>
      <c r="I71" s="5">
        <f>过饱和度!N70</f>
        <v>1.4368132875613857E+18</v>
      </c>
      <c r="J71" s="5">
        <f t="shared" ref="J71:J134" si="12">I71-1</f>
        <v>1.4368132875613857E+18</v>
      </c>
      <c r="K71" s="5">
        <f t="shared" ref="K71:K134" si="13">$F$2*$J71^2*TANH($F$3/$J71)</f>
        <v>143681328.75613856</v>
      </c>
      <c r="L71" s="5">
        <f>过饱和度!Q70</f>
        <v>3.1070688638550758E+62</v>
      </c>
      <c r="M71" s="5">
        <f t="shared" ref="M71:M134" si="14">L71-1</f>
        <v>3.1070688638550758E+62</v>
      </c>
      <c r="N71" s="5">
        <f t="shared" ref="N71:N134" si="15">$F$2*$M71^2*TANH($F$3/$M71)</f>
        <v>3.107068863855076E+52</v>
      </c>
    </row>
    <row r="72" spans="2:14" x14ac:dyDescent="0.25">
      <c r="B72" s="5">
        <f>过饱和度!D71</f>
        <v>0.58631303576406624</v>
      </c>
      <c r="C72" s="5">
        <f>过饱和度!H71</f>
        <v>63859861122.699333</v>
      </c>
      <c r="D72" s="5">
        <f t="shared" si="8"/>
        <v>63859861121.699333</v>
      </c>
      <c r="E72" s="5">
        <f t="shared" si="9"/>
        <v>6.3859861121699319</v>
      </c>
      <c r="F72" s="5">
        <f>过饱和度!K71</f>
        <v>3.4181182117250695E+19</v>
      </c>
      <c r="G72" s="5">
        <f t="shared" si="10"/>
        <v>3.4181182117250695E+19</v>
      </c>
      <c r="H72" s="5">
        <f t="shared" si="11"/>
        <v>3418118211.7250695</v>
      </c>
      <c r="I72" s="5">
        <f>过饱和度!N71</f>
        <v>5.6083102522983291E+18</v>
      </c>
      <c r="J72" s="5">
        <f t="shared" si="12"/>
        <v>5.6083102522983291E+18</v>
      </c>
      <c r="K72" s="5">
        <f t="shared" si="13"/>
        <v>560831025.22983301</v>
      </c>
      <c r="L72" s="5">
        <f>过饱和度!Q71</f>
        <v>2.3943154277937796E+63</v>
      </c>
      <c r="M72" s="5">
        <f t="shared" si="14"/>
        <v>2.3943154277937796E+63</v>
      </c>
      <c r="N72" s="5">
        <f t="shared" si="15"/>
        <v>2.3943154277937796E+53</v>
      </c>
    </row>
    <row r="73" spans="2:14" x14ac:dyDescent="0.25">
      <c r="B73" s="5">
        <f>过饱和度!D72</f>
        <v>0.58631554895210203</v>
      </c>
      <c r="C73" s="5">
        <f>过饱和度!H72</f>
        <v>63859850460.845078</v>
      </c>
      <c r="D73" s="5">
        <f t="shared" si="8"/>
        <v>63859850459.845078</v>
      </c>
      <c r="E73" s="5">
        <f t="shared" si="9"/>
        <v>6.3859850459845067</v>
      </c>
      <c r="F73" s="5">
        <f>过饱和度!K72</f>
        <v>3.4181175275744973E+19</v>
      </c>
      <c r="G73" s="5">
        <f t="shared" si="10"/>
        <v>3.4181175275744973E+19</v>
      </c>
      <c r="H73" s="5">
        <f t="shared" si="11"/>
        <v>3418117527.5744977</v>
      </c>
      <c r="I73" s="5">
        <f>过饱和度!N72</f>
        <v>5.6083091974628997E+18</v>
      </c>
      <c r="J73" s="5">
        <f t="shared" si="12"/>
        <v>5.6083091974628997E+18</v>
      </c>
      <c r="K73" s="5">
        <f t="shared" si="13"/>
        <v>560830919.74628997</v>
      </c>
      <c r="L73" s="5">
        <f>过饱和度!Q72</f>
        <v>2.3943350542604418E+63</v>
      </c>
      <c r="M73" s="5">
        <f t="shared" si="14"/>
        <v>2.3943350542604418E+63</v>
      </c>
      <c r="N73" s="5">
        <f t="shared" si="15"/>
        <v>2.3943350542604422E+53</v>
      </c>
    </row>
    <row r="74" spans="2:14" x14ac:dyDescent="0.25">
      <c r="B74" s="5">
        <f>过饱和度!D73</f>
        <v>0.58632554895210209</v>
      </c>
      <c r="C74" s="5">
        <f>过饱和度!H73</f>
        <v>63859830561.873268</v>
      </c>
      <c r="D74" s="5">
        <f t="shared" si="8"/>
        <v>63859830560.873268</v>
      </c>
      <c r="E74" s="5">
        <f t="shared" si="9"/>
        <v>6.3859830560873254</v>
      </c>
      <c r="F74" s="5">
        <f>过饱和度!K73</f>
        <v>3.4181162727594586E+19</v>
      </c>
      <c r="G74" s="5">
        <f t="shared" si="10"/>
        <v>3.4181162727594586E+19</v>
      </c>
      <c r="H74" s="5">
        <f t="shared" si="11"/>
        <v>3418116272.7594585</v>
      </c>
      <c r="I74" s="5">
        <f>过饱和度!N73</f>
        <v>5.6083072736397056E+18</v>
      </c>
      <c r="J74" s="5">
        <f t="shared" si="12"/>
        <v>5.6083072736397056E+18</v>
      </c>
      <c r="K74" s="5">
        <f t="shared" si="13"/>
        <v>560830727.36397064</v>
      </c>
      <c r="L74" s="5">
        <f>过饱和度!Q73</f>
        <v>2.3944150900807132E+63</v>
      </c>
      <c r="M74" s="5">
        <f t="shared" si="14"/>
        <v>2.3944150900807132E+63</v>
      </c>
      <c r="N74" s="5">
        <f t="shared" si="15"/>
        <v>2.3944150900807132E+53</v>
      </c>
    </row>
    <row r="75" spans="2:14" x14ac:dyDescent="0.25">
      <c r="B75" s="5">
        <f>过饱和度!D74</f>
        <v>0.58635554895210207</v>
      </c>
      <c r="C75" s="5">
        <f>过饱和度!H74</f>
        <v>63859799575.931549</v>
      </c>
      <c r="D75" s="5">
        <f t="shared" si="8"/>
        <v>63859799574.931549</v>
      </c>
      <c r="E75" s="5">
        <f t="shared" si="9"/>
        <v>6.3859799574931548</v>
      </c>
      <c r="F75" s="5">
        <f>过饱和度!K74</f>
        <v>3.4181143787651121E+19</v>
      </c>
      <c r="G75" s="5">
        <f t="shared" si="10"/>
        <v>3.4181143787651121E+19</v>
      </c>
      <c r="H75" s="5">
        <f t="shared" si="11"/>
        <v>3418114378.7651124</v>
      </c>
      <c r="I75" s="5">
        <f>过饱和度!N74</f>
        <v>5.6083043999230863E+18</v>
      </c>
      <c r="J75" s="5">
        <f t="shared" si="12"/>
        <v>5.6083043999230863E+18</v>
      </c>
      <c r="K75" s="5">
        <f t="shared" si="13"/>
        <v>560830439.99230874</v>
      </c>
      <c r="L75" s="5">
        <f>过饱和度!Q74</f>
        <v>2.3946576798247858E+63</v>
      </c>
      <c r="M75" s="5">
        <f t="shared" si="14"/>
        <v>2.3946576798247858E+63</v>
      </c>
      <c r="N75" s="5">
        <f t="shared" si="15"/>
        <v>2.394657679824786E+53</v>
      </c>
    </row>
    <row r="76" spans="2:14" x14ac:dyDescent="0.25">
      <c r="B76" s="5">
        <f>过饱和度!D75</f>
        <v>0.58638554895210204</v>
      </c>
      <c r="C76" s="5">
        <f>过饱和度!H75</f>
        <v>63859768590.006165</v>
      </c>
      <c r="D76" s="5">
        <f t="shared" si="8"/>
        <v>63859768589.006165</v>
      </c>
      <c r="E76" s="5">
        <f t="shared" si="9"/>
        <v>6.3859768589006158</v>
      </c>
      <c r="F76" s="5">
        <f>过饱和度!K75</f>
        <v>3.4181124847719191E+19</v>
      </c>
      <c r="G76" s="5">
        <f t="shared" si="10"/>
        <v>3.4181124847719191E+19</v>
      </c>
      <c r="H76" s="5">
        <f t="shared" si="11"/>
        <v>3418112484.7719188</v>
      </c>
      <c r="I76" s="5">
        <f>过饱和度!N75</f>
        <v>5.6083015262081126E+18</v>
      </c>
      <c r="J76" s="5">
        <f t="shared" si="12"/>
        <v>5.6083015262081126E+18</v>
      </c>
      <c r="K76" s="5">
        <f t="shared" si="13"/>
        <v>560830152.62081134</v>
      </c>
      <c r="L76" s="5">
        <f>过饱和度!Q75</f>
        <v>2.3949002816150411E+63</v>
      </c>
      <c r="M76" s="5">
        <f t="shared" si="14"/>
        <v>2.3949002816150411E+63</v>
      </c>
      <c r="N76" s="5">
        <f t="shared" si="15"/>
        <v>2.3949002816150409E+53</v>
      </c>
    </row>
    <row r="77" spans="2:14" x14ac:dyDescent="0.25">
      <c r="B77" s="5">
        <f>过饱和度!D76</f>
        <v>0.58640554895210206</v>
      </c>
      <c r="C77" s="5">
        <f>过饱和度!H76</f>
        <v>63859742056.426247</v>
      </c>
      <c r="D77" s="5">
        <f t="shared" si="8"/>
        <v>63859742055.426247</v>
      </c>
      <c r="E77" s="5">
        <f t="shared" si="9"/>
        <v>6.3859742055426238</v>
      </c>
      <c r="F77" s="5">
        <f>过饱和度!K76</f>
        <v>3.4181108392833946E+19</v>
      </c>
      <c r="G77" s="5">
        <f t="shared" si="10"/>
        <v>3.4181108392833946E+19</v>
      </c>
      <c r="H77" s="5">
        <f t="shared" si="11"/>
        <v>3418110839.2833948</v>
      </c>
      <c r="I77" s="5">
        <f>过饱和度!N76</f>
        <v>5.608299017312937E+18</v>
      </c>
      <c r="J77" s="5">
        <f t="shared" si="12"/>
        <v>5.608299017312937E+18</v>
      </c>
      <c r="K77" s="5">
        <f t="shared" si="13"/>
        <v>560829901.7312938</v>
      </c>
      <c r="L77" s="5">
        <f>过饱和度!Q76</f>
        <v>2.3950615162722387E+63</v>
      </c>
      <c r="M77" s="5">
        <f t="shared" si="14"/>
        <v>2.3950615162722387E+63</v>
      </c>
      <c r="N77" s="5">
        <f t="shared" si="15"/>
        <v>2.3950615162722389E+53</v>
      </c>
    </row>
    <row r="78" spans="2:14" x14ac:dyDescent="0.25">
      <c r="B78" s="5">
        <f>过饱和度!D77</f>
        <v>0.58650554895210205</v>
      </c>
      <c r="C78" s="5">
        <f>过饱和度!H77</f>
        <v>63859697897.595917</v>
      </c>
      <c r="D78" s="5">
        <f t="shared" si="8"/>
        <v>63859697896.595917</v>
      </c>
      <c r="E78" s="5">
        <f t="shared" si="9"/>
        <v>6.3859697896595931</v>
      </c>
      <c r="F78" s="5">
        <f>过饱和度!K77</f>
        <v>3.4181083779919438E+19</v>
      </c>
      <c r="G78" s="5">
        <f t="shared" si="10"/>
        <v>3.4181083779919438E+19</v>
      </c>
      <c r="H78" s="5">
        <f t="shared" si="11"/>
        <v>3418108377.9919438</v>
      </c>
      <c r="I78" s="5">
        <f>过饱和度!N77</f>
        <v>5.608295405915605E+18</v>
      </c>
      <c r="J78" s="5">
        <f t="shared" si="12"/>
        <v>5.608295405915605E+18</v>
      </c>
      <c r="K78" s="5">
        <f t="shared" si="13"/>
        <v>560829540.59156048</v>
      </c>
      <c r="L78" s="5">
        <f>过饱和度!Q77</f>
        <v>2.3958754012486829E+63</v>
      </c>
      <c r="M78" s="5">
        <f t="shared" si="14"/>
        <v>2.3958754012486829E+63</v>
      </c>
      <c r="N78" s="5">
        <f t="shared" si="15"/>
        <v>2.3958754012486828E+53</v>
      </c>
    </row>
    <row r="79" spans="2:14" x14ac:dyDescent="0.25">
      <c r="B79" s="5">
        <f>过饱和度!D78</f>
        <v>0.58680554895210202</v>
      </c>
      <c r="C79" s="5">
        <f>过饱和度!H78</f>
        <v>63859656212.989296</v>
      </c>
      <c r="D79" s="5">
        <f t="shared" si="8"/>
        <v>63859656211.989296</v>
      </c>
      <c r="E79" s="5">
        <f t="shared" si="9"/>
        <v>6.3859656211989293</v>
      </c>
      <c r="F79" s="5">
        <f>过饱和度!K78</f>
        <v>3.4181069089874416E+19</v>
      </c>
      <c r="G79" s="5">
        <f t="shared" si="10"/>
        <v>3.4181069089874416E+19</v>
      </c>
      <c r="H79" s="5">
        <f t="shared" si="11"/>
        <v>3418106908.9874415</v>
      </c>
      <c r="I79" s="5">
        <f>过饱和度!N78</f>
        <v>5.6082937352014797E+18</v>
      </c>
      <c r="J79" s="5">
        <f t="shared" si="12"/>
        <v>5.6082937352014797E+18</v>
      </c>
      <c r="K79" s="5">
        <f t="shared" si="13"/>
        <v>560829373.52014804</v>
      </c>
      <c r="L79" s="5">
        <f>过饱和度!Q78</f>
        <v>2.3983257168935496E+63</v>
      </c>
      <c r="M79" s="5">
        <f t="shared" si="14"/>
        <v>2.3983257168935496E+63</v>
      </c>
      <c r="N79" s="5">
        <f t="shared" si="15"/>
        <v>2.3983257168935497E+53</v>
      </c>
    </row>
    <row r="80" spans="2:14" x14ac:dyDescent="0.25">
      <c r="B80" s="5">
        <f>过饱和度!D79</f>
        <v>0.5871055489521021</v>
      </c>
      <c r="C80" s="5">
        <f>过饱和度!H79</f>
        <v>63859614528.415359</v>
      </c>
      <c r="D80" s="5">
        <f t="shared" si="8"/>
        <v>63859614527.415359</v>
      </c>
      <c r="E80" s="5">
        <f t="shared" si="9"/>
        <v>6.3859614527415349</v>
      </c>
      <c r="F80" s="5">
        <f>过饱和度!K79</f>
        <v>3.4181054399840088E+19</v>
      </c>
      <c r="G80" s="5">
        <f t="shared" si="10"/>
        <v>3.4181054399840088E+19</v>
      </c>
      <c r="H80" s="5">
        <f t="shared" si="11"/>
        <v>3418105439.9840088</v>
      </c>
      <c r="I80" s="5">
        <f>过饱和度!N79</f>
        <v>5.6082920644885729E+18</v>
      </c>
      <c r="J80" s="5">
        <f t="shared" si="12"/>
        <v>5.6082920644885729E+18</v>
      </c>
      <c r="K80" s="5">
        <f t="shared" si="13"/>
        <v>560829206.44885731</v>
      </c>
      <c r="L80" s="5">
        <f>过饱和度!Q79</f>
        <v>2.4007772836734847E+63</v>
      </c>
      <c r="M80" s="5">
        <f t="shared" si="14"/>
        <v>2.4007772836734847E+63</v>
      </c>
      <c r="N80" s="5">
        <f t="shared" si="15"/>
        <v>2.400777283673485E+53</v>
      </c>
    </row>
    <row r="81" spans="2:14" x14ac:dyDescent="0.25">
      <c r="B81" s="5">
        <f>过饱和度!D80</f>
        <v>0.58730554895210207</v>
      </c>
      <c r="C81" s="5">
        <f>过饱和度!H80</f>
        <v>63859568156.262611</v>
      </c>
      <c r="D81" s="5">
        <f t="shared" si="8"/>
        <v>63859568155.262611</v>
      </c>
      <c r="E81" s="5">
        <f t="shared" si="9"/>
        <v>6.38595681552626</v>
      </c>
      <c r="F81" s="5">
        <f>过饱和度!K80</f>
        <v>3.4181032500465889E+19</v>
      </c>
      <c r="G81" s="5">
        <f t="shared" si="10"/>
        <v>3.4181032500465889E+19</v>
      </c>
      <c r="H81" s="5">
        <f t="shared" si="11"/>
        <v>3418103250.0465889</v>
      </c>
      <c r="I81" s="5">
        <f>过饱和度!N80</f>
        <v>5.6082890751815526E+18</v>
      </c>
      <c r="J81" s="5">
        <f t="shared" si="12"/>
        <v>5.6082890751815526E+18</v>
      </c>
      <c r="K81" s="5">
        <f t="shared" si="13"/>
        <v>560828907.51815534</v>
      </c>
      <c r="L81" s="5">
        <f>过饱和度!Q80</f>
        <v>2.4024107498202312E+63</v>
      </c>
      <c r="M81" s="5">
        <f t="shared" si="14"/>
        <v>2.4024107498202312E+63</v>
      </c>
      <c r="N81" s="5">
        <f t="shared" si="15"/>
        <v>2.4024107498202315E+53</v>
      </c>
    </row>
    <row r="82" spans="2:14" x14ac:dyDescent="0.25">
      <c r="B82" s="5">
        <f>过饱和度!D81</f>
        <v>0.58830554895210208</v>
      </c>
      <c r="C82" s="5">
        <f>过饱和度!H81</f>
        <v>63859616184.7575</v>
      </c>
      <c r="D82" s="5">
        <f t="shared" si="8"/>
        <v>63859616183.7575</v>
      </c>
      <c r="E82" s="5">
        <f t="shared" si="9"/>
        <v>6.3859616183757488</v>
      </c>
      <c r="F82" s="5">
        <f>过饱和度!K81</f>
        <v>3.4181105344763015E+19</v>
      </c>
      <c r="G82" s="5">
        <f t="shared" si="10"/>
        <v>3.4181105344763015E+19</v>
      </c>
      <c r="H82" s="5">
        <f t="shared" si="11"/>
        <v>3418110534.4763017</v>
      </c>
      <c r="I82" s="5">
        <f>过饱和度!N81</f>
        <v>5.608302377452162E+18</v>
      </c>
      <c r="J82" s="5">
        <f t="shared" si="12"/>
        <v>5.608302377452162E+18</v>
      </c>
      <c r="K82" s="5">
        <f t="shared" si="13"/>
        <v>560830237.74521625</v>
      </c>
      <c r="L82" s="5">
        <f>过饱和度!Q81</f>
        <v>2.4106106718727761E+63</v>
      </c>
      <c r="M82" s="5">
        <f t="shared" si="14"/>
        <v>2.4106106718727761E+63</v>
      </c>
      <c r="N82" s="5">
        <f t="shared" si="15"/>
        <v>2.4106106718727763E+53</v>
      </c>
    </row>
    <row r="83" spans="2:14" x14ac:dyDescent="0.25">
      <c r="B83" s="5">
        <f>过饱和度!D82</f>
        <v>0.59130554895210208</v>
      </c>
      <c r="C83" s="5">
        <f>过饱和度!H82</f>
        <v>63860047377.880165</v>
      </c>
      <c r="D83" s="5">
        <f t="shared" si="8"/>
        <v>63860047376.880165</v>
      </c>
      <c r="E83" s="5">
        <f t="shared" si="9"/>
        <v>6.3860047376880171</v>
      </c>
      <c r="F83" s="5">
        <f>过饱和度!K82</f>
        <v>3.4181510922946712E+19</v>
      </c>
      <c r="G83" s="5">
        <f t="shared" si="10"/>
        <v>3.4181510922946712E+19</v>
      </c>
      <c r="H83" s="5">
        <f t="shared" si="11"/>
        <v>3418151092.2946711</v>
      </c>
      <c r="I83" s="5">
        <f>过饱和度!N82</f>
        <v>5.6083712618952643E+18</v>
      </c>
      <c r="J83" s="5">
        <f t="shared" si="12"/>
        <v>5.6083712618952643E+18</v>
      </c>
      <c r="K83" s="5">
        <f t="shared" si="13"/>
        <v>560837126.18952656</v>
      </c>
      <c r="L83" s="5">
        <f>过饱和度!Q82</f>
        <v>2.4353196637833597E+63</v>
      </c>
      <c r="M83" s="5">
        <f t="shared" si="14"/>
        <v>2.4353196637833597E+63</v>
      </c>
      <c r="N83" s="5">
        <f t="shared" si="15"/>
        <v>2.4353196637833598E+53</v>
      </c>
    </row>
    <row r="84" spans="2:14" x14ac:dyDescent="0.25">
      <c r="B84" s="5">
        <f>过饱和度!D83</f>
        <v>0.59430554895210208</v>
      </c>
      <c r="C84" s="5">
        <f>过饱和度!H83</f>
        <v>63860478570.458435</v>
      </c>
      <c r="D84" s="5">
        <f t="shared" si="8"/>
        <v>63860478569.458435</v>
      </c>
      <c r="E84" s="5">
        <f t="shared" si="9"/>
        <v>6.3860478569458419</v>
      </c>
      <c r="F84" s="5">
        <f>过饱和度!K83</f>
        <v>3.4181916503168098E+19</v>
      </c>
      <c r="G84" s="5">
        <f t="shared" si="10"/>
        <v>3.4181916503168098E+19</v>
      </c>
      <c r="H84" s="5">
        <f t="shared" si="11"/>
        <v>3418191650.3168097</v>
      </c>
      <c r="I84" s="5">
        <f>过饱和度!N83</f>
        <v>5.6084401467291822E+18</v>
      </c>
      <c r="J84" s="5">
        <f t="shared" si="12"/>
        <v>5.6084401467291822E+18</v>
      </c>
      <c r="K84" s="5">
        <f t="shared" si="13"/>
        <v>560844014.67291832</v>
      </c>
      <c r="L84" s="5">
        <f>过饱和度!Q83</f>
        <v>2.4601552637523917E+63</v>
      </c>
      <c r="M84" s="5">
        <f t="shared" si="14"/>
        <v>2.4601552637523917E+63</v>
      </c>
      <c r="N84" s="5">
        <f t="shared" si="15"/>
        <v>2.460155263752392E+53</v>
      </c>
    </row>
    <row r="85" spans="2:14" x14ac:dyDescent="0.25">
      <c r="B85" s="5">
        <f>过饱和度!D84</f>
        <v>0.59630554895210208</v>
      </c>
      <c r="C85" s="5">
        <f>过饱和度!H84</f>
        <v>63860707268.111137</v>
      </c>
      <c r="D85" s="5">
        <f t="shared" si="8"/>
        <v>63860707267.111137</v>
      </c>
      <c r="E85" s="5">
        <f t="shared" si="9"/>
        <v>6.3860707267111136</v>
      </c>
      <c r="F85" s="5">
        <f>过饱和度!K84</f>
        <v>3.4182148607389352E+19</v>
      </c>
      <c r="G85" s="5">
        <f t="shared" si="10"/>
        <v>3.4182148607389352E+19</v>
      </c>
      <c r="H85" s="5">
        <f t="shared" si="11"/>
        <v>3418214860.7389355</v>
      </c>
      <c r="I85" s="5">
        <f>过饱和度!N84</f>
        <v>5.6084801391402291E+18</v>
      </c>
      <c r="J85" s="5">
        <f t="shared" si="12"/>
        <v>5.6084801391402291E+18</v>
      </c>
      <c r="K85" s="5">
        <f t="shared" si="13"/>
        <v>560848013.91402292</v>
      </c>
      <c r="L85" s="5">
        <f>过饱和度!Q84</f>
        <v>2.4767774352605083E+63</v>
      </c>
      <c r="M85" s="5">
        <f t="shared" si="14"/>
        <v>2.4767774352605083E+63</v>
      </c>
      <c r="N85" s="5">
        <f t="shared" si="15"/>
        <v>2.4767774352605084E+53</v>
      </c>
    </row>
    <row r="86" spans="2:14" x14ac:dyDescent="0.25">
      <c r="B86" s="5">
        <f>过饱和度!D85</f>
        <v>0.60630554895210209</v>
      </c>
      <c r="C86" s="5">
        <f>过饱和度!H85</f>
        <v>63862735863.924706</v>
      </c>
      <c r="D86" s="5">
        <f t="shared" si="8"/>
        <v>63862735862.924706</v>
      </c>
      <c r="E86" s="5">
        <f t="shared" si="9"/>
        <v>6.3862735862924698</v>
      </c>
      <c r="F86" s="5">
        <f>过饱和度!K85</f>
        <v>3.4183885784579867E+19</v>
      </c>
      <c r="G86" s="5">
        <f t="shared" si="10"/>
        <v>3.4183885784579867E+19</v>
      </c>
      <c r="H86" s="5">
        <f t="shared" si="11"/>
        <v>3418388578.4579864</v>
      </c>
      <c r="I86" s="5">
        <f>过饱和度!N85</f>
        <v>5.6087694390009078E+18</v>
      </c>
      <c r="J86" s="5">
        <f t="shared" si="12"/>
        <v>5.6087694390009078E+18</v>
      </c>
      <c r="K86" s="5">
        <f t="shared" si="13"/>
        <v>560876943.90009081</v>
      </c>
      <c r="L86" s="5">
        <f>过饱和度!Q85</f>
        <v>2.5608129868233104E+63</v>
      </c>
      <c r="M86" s="5">
        <f t="shared" si="14"/>
        <v>2.5608129868233104E+63</v>
      </c>
      <c r="N86" s="5">
        <f t="shared" si="15"/>
        <v>2.5608129868233105E+53</v>
      </c>
    </row>
    <row r="87" spans="2:14" x14ac:dyDescent="0.25">
      <c r="B87" s="5">
        <f>过饱和度!D86</f>
        <v>0.63630554895210212</v>
      </c>
      <c r="C87" s="5">
        <f>过饱和度!H86</f>
        <v>63869729772.36779</v>
      </c>
      <c r="D87" s="5">
        <f t="shared" si="8"/>
        <v>63869729771.36779</v>
      </c>
      <c r="E87" s="5">
        <f t="shared" si="9"/>
        <v>6.3869729771367796</v>
      </c>
      <c r="F87" s="5">
        <f>过饱和度!K86</f>
        <v>3.4189689219362845E+19</v>
      </c>
      <c r="G87" s="5">
        <f t="shared" si="10"/>
        <v>3.4189689219362845E+19</v>
      </c>
      <c r="H87" s="5">
        <f t="shared" si="11"/>
        <v>3418968921.936285</v>
      </c>
      <c r="I87" s="5">
        <f>过饱和度!N86</f>
        <v>5.6097290433721375E+18</v>
      </c>
      <c r="J87" s="5">
        <f t="shared" si="12"/>
        <v>5.6097290433721375E+18</v>
      </c>
      <c r="K87" s="5">
        <f t="shared" si="13"/>
        <v>560972904.33721375</v>
      </c>
      <c r="L87" s="5">
        <f>过饱和度!Q86</f>
        <v>2.8214786403539327E+63</v>
      </c>
      <c r="M87" s="5">
        <f t="shared" si="14"/>
        <v>2.8214786403539327E+63</v>
      </c>
      <c r="N87" s="5">
        <f t="shared" si="15"/>
        <v>2.8214786403539327E+53</v>
      </c>
    </row>
    <row r="88" spans="2:14" x14ac:dyDescent="0.25">
      <c r="B88" s="5">
        <f>过饱和度!D87</f>
        <v>0.66630554895210203</v>
      </c>
      <c r="C88" s="5">
        <f>过饱和度!H87</f>
        <v>63876723974.45491</v>
      </c>
      <c r="D88" s="5">
        <f t="shared" si="8"/>
        <v>63876723973.45491</v>
      </c>
      <c r="E88" s="5">
        <f t="shared" si="9"/>
        <v>6.3876723973454919</v>
      </c>
      <c r="F88" s="5">
        <f>过饱和度!K87</f>
        <v>3.4195493260149158E+19</v>
      </c>
      <c r="G88" s="5">
        <f t="shared" si="10"/>
        <v>3.4195493260149158E+19</v>
      </c>
      <c r="H88" s="5">
        <f t="shared" si="11"/>
        <v>3419549326.0149159</v>
      </c>
      <c r="I88" s="5">
        <f>过饱和度!N87</f>
        <v>5.6106887496956109E+18</v>
      </c>
      <c r="J88" s="5">
        <f t="shared" si="12"/>
        <v>5.6106887496956109E+18</v>
      </c>
      <c r="K88" s="5">
        <f t="shared" si="13"/>
        <v>561068874.96956122</v>
      </c>
      <c r="L88" s="5">
        <f>过饱和度!Q87</f>
        <v>3.0948715216809774E+63</v>
      </c>
      <c r="M88" s="5">
        <f t="shared" si="14"/>
        <v>3.0948715216809774E+63</v>
      </c>
      <c r="N88" s="5">
        <f t="shared" si="15"/>
        <v>3.0948715216809773E+53</v>
      </c>
    </row>
    <row r="89" spans="2:14" x14ac:dyDescent="0.25">
      <c r="B89" s="5">
        <f>过饱和度!D88</f>
        <v>0.68630554895210205</v>
      </c>
      <c r="C89" s="5">
        <f>过饱和度!H88</f>
        <v>63881201057.677162</v>
      </c>
      <c r="D89" s="5">
        <f t="shared" si="8"/>
        <v>63881201056.677162</v>
      </c>
      <c r="E89" s="5">
        <f t="shared" si="9"/>
        <v>6.3881201056677153</v>
      </c>
      <c r="F89" s="5">
        <f>过饱和度!K88</f>
        <v>3.4199241837601935E+19</v>
      </c>
      <c r="G89" s="5">
        <f t="shared" si="10"/>
        <v>3.4199241837601935E+19</v>
      </c>
      <c r="H89" s="5">
        <f t="shared" si="11"/>
        <v>3419924183.7601933</v>
      </c>
      <c r="I89" s="5">
        <f>过饱和度!N88</f>
        <v>5.6113098462812611E+18</v>
      </c>
      <c r="J89" s="5">
        <f t="shared" si="12"/>
        <v>5.6113098462812611E+18</v>
      </c>
      <c r="K89" s="5">
        <f t="shared" si="13"/>
        <v>561130984.62812614</v>
      </c>
      <c r="L89" s="5">
        <f>过饱和度!Q88</f>
        <v>3.2841886068489912E+63</v>
      </c>
      <c r="M89" s="5">
        <f t="shared" si="14"/>
        <v>3.2841886068489912E+63</v>
      </c>
      <c r="N89" s="5">
        <f t="shared" si="15"/>
        <v>3.284188606848991E+53</v>
      </c>
    </row>
    <row r="90" spans="2:14" x14ac:dyDescent="0.25">
      <c r="B90" s="5">
        <f>过饱和度!D89</f>
        <v>0.7363055489521021</v>
      </c>
      <c r="C90" s="5">
        <f>过饱和度!H89</f>
        <v>63893325155.193565</v>
      </c>
      <c r="D90" s="5">
        <f t="shared" si="8"/>
        <v>63893325154.193565</v>
      </c>
      <c r="E90" s="5">
        <f t="shared" si="9"/>
        <v>6.3893325154193557</v>
      </c>
      <c r="F90" s="5">
        <f>过饱和度!K89</f>
        <v>3.4209220996726526E+19</v>
      </c>
      <c r="G90" s="5">
        <f t="shared" si="10"/>
        <v>3.4209220996726526E+19</v>
      </c>
      <c r="H90" s="5">
        <f t="shared" si="11"/>
        <v>3420922099.6726532</v>
      </c>
      <c r="I90" s="5">
        <f>过饱和度!N89</f>
        <v>5.6129567527719414E+18</v>
      </c>
      <c r="J90" s="5">
        <f t="shared" si="12"/>
        <v>5.6129567527719414E+18</v>
      </c>
      <c r="K90" s="5">
        <f t="shared" si="13"/>
        <v>561295675.27719426</v>
      </c>
      <c r="L90" s="5">
        <f>过饱和度!Q89</f>
        <v>3.7823940867456659E+63</v>
      </c>
      <c r="M90" s="5">
        <f t="shared" si="14"/>
        <v>3.7823940867456659E+63</v>
      </c>
      <c r="N90" s="5">
        <f t="shared" si="15"/>
        <v>3.7823940867456663E+53</v>
      </c>
    </row>
    <row r="91" spans="2:14" x14ac:dyDescent="0.25">
      <c r="B91" s="5">
        <f>过饱和度!D90</f>
        <v>0.78630554895210203</v>
      </c>
      <c r="C91" s="5">
        <f>过饱和度!H90</f>
        <v>63905450205.094505</v>
      </c>
      <c r="D91" s="5">
        <f t="shared" si="8"/>
        <v>63905450204.094505</v>
      </c>
      <c r="E91" s="5">
        <f t="shared" si="9"/>
        <v>6.3905450204094496</v>
      </c>
      <c r="F91" s="5">
        <f>过饱和度!K90</f>
        <v>3.4219201984471609E+19</v>
      </c>
      <c r="G91" s="5">
        <f t="shared" si="10"/>
        <v>3.4219201984471609E+19</v>
      </c>
      <c r="H91" s="5">
        <f t="shared" si="11"/>
        <v>3421920198.4471612</v>
      </c>
      <c r="I91" s="5">
        <f>过饱和度!N90</f>
        <v>5.6146039648895355E+18</v>
      </c>
      <c r="J91" s="5">
        <f t="shared" si="12"/>
        <v>5.6146039648895355E+18</v>
      </c>
      <c r="K91" s="5">
        <f t="shared" si="13"/>
        <v>561460396.48895359</v>
      </c>
      <c r="L91" s="5">
        <f>过饱和度!Q90</f>
        <v>4.3160907978397577E+63</v>
      </c>
      <c r="M91" s="5">
        <f t="shared" si="14"/>
        <v>4.3160907978397577E+63</v>
      </c>
      <c r="N91" s="5">
        <f t="shared" si="15"/>
        <v>4.3160907978397586E+53</v>
      </c>
    </row>
    <row r="92" spans="2:14" x14ac:dyDescent="0.25">
      <c r="B92" s="5">
        <f>过饱和度!D91</f>
        <v>0.83630554895210207</v>
      </c>
      <c r="C92" s="5">
        <f>过饱和度!H91</f>
        <v>63917576207.326294</v>
      </c>
      <c r="D92" s="5">
        <f t="shared" si="8"/>
        <v>63917576206.326294</v>
      </c>
      <c r="E92" s="5">
        <f t="shared" si="9"/>
        <v>6.3917576206326299</v>
      </c>
      <c r="F92" s="5">
        <f>过饱和度!K91</f>
        <v>3.4229184800961511E+19</v>
      </c>
      <c r="G92" s="5">
        <f t="shared" si="10"/>
        <v>3.4229184800961511E+19</v>
      </c>
      <c r="H92" s="5">
        <f t="shared" si="11"/>
        <v>3422918480.0961509</v>
      </c>
      <c r="I92" s="5">
        <f>过饱和度!N91</f>
        <v>5.6162514826559877E+18</v>
      </c>
      <c r="J92" s="5">
        <f t="shared" si="12"/>
        <v>5.6162514826559877E+18</v>
      </c>
      <c r="K92" s="5">
        <f t="shared" si="13"/>
        <v>561625148.26559877</v>
      </c>
      <c r="L92" s="5">
        <f>过饱和度!Q91</f>
        <v>4.8853407590074027E+63</v>
      </c>
      <c r="M92" s="5">
        <f t="shared" si="14"/>
        <v>4.8853407590074027E+63</v>
      </c>
      <c r="N92" s="5">
        <f t="shared" si="15"/>
        <v>4.8853407590074034E+53</v>
      </c>
    </row>
    <row r="93" spans="2:14" x14ac:dyDescent="0.25">
      <c r="B93" s="5">
        <f>过饱和度!D92</f>
        <v>0.87945458002217114</v>
      </c>
      <c r="C93" s="5">
        <f>过饱和度!H92</f>
        <v>63927935717.854546</v>
      </c>
      <c r="D93" s="5">
        <f t="shared" si="8"/>
        <v>63927935716.854546</v>
      </c>
      <c r="E93" s="5">
        <f t="shared" si="9"/>
        <v>6.3927935716854538</v>
      </c>
      <c r="F93" s="5">
        <f>过饱和度!K92</f>
        <v>3.4237732308868415E+19</v>
      </c>
      <c r="G93" s="5">
        <f t="shared" si="10"/>
        <v>3.4237732308868415E+19</v>
      </c>
      <c r="H93" s="5">
        <f t="shared" si="11"/>
        <v>3423773230.8868418</v>
      </c>
      <c r="I93" s="5">
        <f>过饱和度!N92</f>
        <v>5.6176628239102679E+18</v>
      </c>
      <c r="J93" s="5">
        <f t="shared" si="12"/>
        <v>5.6176628239102679E+18</v>
      </c>
      <c r="K93" s="5">
        <f t="shared" si="13"/>
        <v>561766282.39102674</v>
      </c>
      <c r="L93" s="5">
        <f>过饱和度!Q92</f>
        <v>5.4051993261711917E+63</v>
      </c>
      <c r="M93" s="5">
        <f t="shared" si="14"/>
        <v>5.4051993261711917E+63</v>
      </c>
      <c r="N93" s="5">
        <f t="shared" si="15"/>
        <v>5.4051993261711927E+53</v>
      </c>
    </row>
    <row r="94" spans="2:14" x14ac:dyDescent="0.25">
      <c r="B94" s="5">
        <f>过饱和度!D93</f>
        <v>0.87945458012217115</v>
      </c>
      <c r="C94" s="5">
        <f>过饱和度!H93</f>
        <v>63928788559.412331</v>
      </c>
      <c r="D94" s="5">
        <f t="shared" si="8"/>
        <v>63928788558.412331</v>
      </c>
      <c r="E94" s="5">
        <f t="shared" si="9"/>
        <v>6.3928788558412313</v>
      </c>
      <c r="F94" s="5">
        <f>过饱和度!K93</f>
        <v>3.4238341217569296E+19</v>
      </c>
      <c r="G94" s="5">
        <f t="shared" si="10"/>
        <v>3.4238341217569296E+19</v>
      </c>
      <c r="H94" s="5">
        <f t="shared" si="11"/>
        <v>3423834121.7569299</v>
      </c>
      <c r="I94" s="5">
        <f>过饱和度!N93</f>
        <v>5.6177627322733548E+18</v>
      </c>
      <c r="J94" s="5">
        <f t="shared" si="12"/>
        <v>5.6177627322733548E+18</v>
      </c>
      <c r="K94" s="5">
        <f t="shared" si="13"/>
        <v>561776273.22733545</v>
      </c>
      <c r="L94" s="5">
        <f>过饱和度!Q93</f>
        <v>5.4053434542276636E+63</v>
      </c>
      <c r="M94" s="5">
        <f t="shared" si="14"/>
        <v>5.4053434542276636E+63</v>
      </c>
      <c r="N94" s="5">
        <f t="shared" si="15"/>
        <v>5.405343454227664E+53</v>
      </c>
    </row>
    <row r="95" spans="2:14" x14ac:dyDescent="0.25">
      <c r="B95" s="5">
        <f>过饱和度!D94</f>
        <v>0.87945458042217117</v>
      </c>
      <c r="C95" s="5">
        <f>过饱和度!H94</f>
        <v>63931347220.486427</v>
      </c>
      <c r="D95" s="5">
        <f t="shared" si="8"/>
        <v>63931347219.486427</v>
      </c>
      <c r="E95" s="5">
        <f t="shared" si="9"/>
        <v>6.3931347219486421</v>
      </c>
      <c r="F95" s="5">
        <f>过饱和度!K94</f>
        <v>3.4240168051652862E+19</v>
      </c>
      <c r="G95" s="5">
        <f t="shared" si="10"/>
        <v>3.4240168051652862E+19</v>
      </c>
      <c r="H95" s="5">
        <f t="shared" si="11"/>
        <v>3424016805.1652856</v>
      </c>
      <c r="I95" s="5">
        <f>过饱和度!N94</f>
        <v>5.6180624745375488E+18</v>
      </c>
      <c r="J95" s="5">
        <f t="shared" si="12"/>
        <v>5.6180624745375488E+18</v>
      </c>
      <c r="K95" s="5">
        <f t="shared" si="13"/>
        <v>561806247.4537549</v>
      </c>
      <c r="L95" s="5">
        <f>过饱和度!Q94</f>
        <v>5.4057758752774966E+63</v>
      </c>
      <c r="M95" s="5">
        <f t="shared" si="14"/>
        <v>5.4057758752774966E+63</v>
      </c>
      <c r="N95" s="5">
        <f t="shared" si="15"/>
        <v>5.4057758752774967E+53</v>
      </c>
    </row>
    <row r="96" spans="2:14" x14ac:dyDescent="0.25">
      <c r="B96" s="5">
        <f>过饱和度!D95</f>
        <v>0.87945458082217109</v>
      </c>
      <c r="C96" s="5">
        <f>过饱和度!H95</f>
        <v>63934758896.014488</v>
      </c>
      <c r="D96" s="5">
        <f t="shared" si="8"/>
        <v>63934758895.014488</v>
      </c>
      <c r="E96" s="5">
        <f t="shared" si="9"/>
        <v>6.3934758895014481</v>
      </c>
      <c r="F96" s="5">
        <f>过饱和度!K95</f>
        <v>3.4242603957929718E+19</v>
      </c>
      <c r="G96" s="5">
        <f t="shared" si="10"/>
        <v>3.4242603957929718E+19</v>
      </c>
      <c r="H96" s="5">
        <f t="shared" si="11"/>
        <v>3424260395.7929716</v>
      </c>
      <c r="I96" s="5">
        <f>过饱和度!N95</f>
        <v>5.6184621516770796E+18</v>
      </c>
      <c r="J96" s="5">
        <f t="shared" si="12"/>
        <v>5.6184621516770796E+18</v>
      </c>
      <c r="K96" s="5">
        <f t="shared" si="13"/>
        <v>561846215.16770792</v>
      </c>
      <c r="L96" s="5">
        <f>过饱和度!Q95</f>
        <v>5.4063524856703431E+63</v>
      </c>
      <c r="M96" s="5">
        <f t="shared" si="14"/>
        <v>5.4063524856703431E+63</v>
      </c>
      <c r="N96" s="5">
        <f t="shared" si="15"/>
        <v>5.4063524856703436E+53</v>
      </c>
    </row>
    <row r="97" spans="2:14" x14ac:dyDescent="0.25">
      <c r="B97" s="5">
        <f>过饱和度!D96</f>
        <v>0.87945458102217111</v>
      </c>
      <c r="C97" s="5">
        <f>过饱和度!H96</f>
        <v>63936464750.070618</v>
      </c>
      <c r="D97" s="5">
        <f t="shared" si="8"/>
        <v>63936464749.070618</v>
      </c>
      <c r="E97" s="5">
        <f t="shared" si="9"/>
        <v>6.3936464749070616</v>
      </c>
      <c r="F97" s="5">
        <f>过饱和度!K96</f>
        <v>3.4243821940785619E+19</v>
      </c>
      <c r="G97" s="5">
        <f t="shared" si="10"/>
        <v>3.4243821940785619E+19</v>
      </c>
      <c r="H97" s="5">
        <f t="shared" si="11"/>
        <v>3424382194.0785618</v>
      </c>
      <c r="I97" s="5">
        <f>过饱和度!N96</f>
        <v>5.6186619952999598E+18</v>
      </c>
      <c r="J97" s="5">
        <f t="shared" si="12"/>
        <v>5.6186619952999598E+18</v>
      </c>
      <c r="K97" s="5">
        <f t="shared" si="13"/>
        <v>561866199.52999604</v>
      </c>
      <c r="L97" s="5">
        <f>过饱和度!Q96</f>
        <v>5.4066408043944723E+63</v>
      </c>
      <c r="M97" s="5">
        <f t="shared" si="14"/>
        <v>5.4066408043944723E+63</v>
      </c>
      <c r="N97" s="5">
        <f t="shared" si="15"/>
        <v>5.4066408043944727E+53</v>
      </c>
    </row>
    <row r="98" spans="2:14" x14ac:dyDescent="0.25">
      <c r="B98" s="5">
        <f>过饱和度!D97</f>
        <v>0.87945459002217119</v>
      </c>
      <c r="C98" s="5">
        <f>过饱和度!H97</f>
        <v>64013263470.619972</v>
      </c>
      <c r="D98" s="5">
        <f t="shared" si="8"/>
        <v>64013263469.619972</v>
      </c>
      <c r="E98" s="5">
        <f t="shared" si="9"/>
        <v>6.4013263469619952</v>
      </c>
      <c r="F98" s="5">
        <f>过饱和度!K97</f>
        <v>3.4298667336632639E+19</v>
      </c>
      <c r="G98" s="5">
        <f t="shared" si="10"/>
        <v>3.4298667336632639E+19</v>
      </c>
      <c r="H98" s="5">
        <f t="shared" si="11"/>
        <v>3429866733.6632643</v>
      </c>
      <c r="I98" s="5">
        <f>过饱和度!N97</f>
        <v>5.6276608693660447E+18</v>
      </c>
      <c r="J98" s="5">
        <f t="shared" si="12"/>
        <v>5.6276608693660447E+18</v>
      </c>
      <c r="K98" s="5">
        <f t="shared" si="13"/>
        <v>562766086.9366045</v>
      </c>
      <c r="L98" s="5">
        <f>过饱和度!Q97</f>
        <v>5.4196291705930477E+63</v>
      </c>
      <c r="M98" s="5">
        <f t="shared" si="14"/>
        <v>5.4196291705930477E+63</v>
      </c>
      <c r="N98" s="5">
        <f t="shared" si="15"/>
        <v>5.4196291705930476E+53</v>
      </c>
    </row>
    <row r="99" spans="2:14" x14ac:dyDescent="0.25">
      <c r="B99" s="5">
        <f>过饱和度!D98</f>
        <v>0.87945468002217109</v>
      </c>
      <c r="C99" s="5">
        <f>过饱和度!H98</f>
        <v>64784640501.644836</v>
      </c>
      <c r="D99" s="5">
        <f t="shared" si="8"/>
        <v>64784640500.644836</v>
      </c>
      <c r="E99" s="5">
        <f t="shared" si="9"/>
        <v>6.478464050064483</v>
      </c>
      <c r="F99" s="5">
        <f>过饱和度!K98</f>
        <v>3.4850755056119411E+19</v>
      </c>
      <c r="G99" s="5">
        <f t="shared" si="10"/>
        <v>3.4850755056119411E+19</v>
      </c>
      <c r="H99" s="5">
        <f t="shared" si="11"/>
        <v>3485075505.6119409</v>
      </c>
      <c r="I99" s="5">
        <f>过饱和度!N98</f>
        <v>5.7182457952836127E+18</v>
      </c>
      <c r="J99" s="5">
        <f t="shared" si="12"/>
        <v>5.7182457952836127E+18</v>
      </c>
      <c r="K99" s="5">
        <f t="shared" si="13"/>
        <v>571824579.52836132</v>
      </c>
      <c r="L99" s="5">
        <f>过饱和度!Q98</f>
        <v>5.5509501495835665E+63</v>
      </c>
      <c r="M99" s="5">
        <f t="shared" si="14"/>
        <v>5.5509501495835665E+63</v>
      </c>
      <c r="N99" s="5">
        <f t="shared" si="15"/>
        <v>5.5509501495835663E+53</v>
      </c>
    </row>
    <row r="100" spans="2:14" x14ac:dyDescent="0.25">
      <c r="B100" s="5">
        <f>过饱和度!D99</f>
        <v>0.87945558002217117</v>
      </c>
      <c r="C100" s="5">
        <f>过饱和度!H99</f>
        <v>72841950556.103348</v>
      </c>
      <c r="D100" s="5">
        <f t="shared" si="8"/>
        <v>72841950555.103348</v>
      </c>
      <c r="E100" s="5">
        <f t="shared" si="9"/>
        <v>7.2841950555103354</v>
      </c>
      <c r="F100" s="5">
        <f>过饱和度!K99</f>
        <v>4.0745565907439583E+19</v>
      </c>
      <c r="G100" s="5">
        <f t="shared" si="10"/>
        <v>4.0745565907439583E+19</v>
      </c>
      <c r="H100" s="5">
        <f t="shared" si="11"/>
        <v>4074556590.743958</v>
      </c>
      <c r="I100" s="5">
        <f>过饱和度!N99</f>
        <v>6.6854484815859231E+18</v>
      </c>
      <c r="J100" s="5">
        <f t="shared" si="12"/>
        <v>6.6854484815859231E+18</v>
      </c>
      <c r="K100" s="5">
        <f t="shared" si="13"/>
        <v>668544848.15859222</v>
      </c>
      <c r="L100" s="5">
        <f>过饱和度!Q99</f>
        <v>7.0165714301764662E+63</v>
      </c>
      <c r="M100" s="5">
        <f t="shared" si="14"/>
        <v>7.0165714301764662E+63</v>
      </c>
      <c r="N100" s="5">
        <f t="shared" si="15"/>
        <v>7.0165714301764666E+53</v>
      </c>
    </row>
    <row r="101" spans="2:14" x14ac:dyDescent="0.25">
      <c r="B101" s="5">
        <f>过饱和度!D100</f>
        <v>0.8794620668341353</v>
      </c>
      <c r="C101" s="5">
        <f>过饱和度!H100</f>
        <v>151404467183.15875</v>
      </c>
      <c r="D101" s="5">
        <f t="shared" si="8"/>
        <v>151404467182.15875</v>
      </c>
      <c r="E101" s="5">
        <f t="shared" si="9"/>
        <v>15.140446718215877</v>
      </c>
      <c r="F101" s="5">
        <f>过饱和度!K100</f>
        <v>1.08067657014323E+20</v>
      </c>
      <c r="G101" s="5">
        <f t="shared" si="10"/>
        <v>1.08067657014323E+20</v>
      </c>
      <c r="H101" s="5">
        <f t="shared" si="11"/>
        <v>10806765701.432301</v>
      </c>
      <c r="I101" s="5">
        <f>过饱和度!N100</f>
        <v>1.7731421599756175E+19</v>
      </c>
      <c r="J101" s="5">
        <f t="shared" si="12"/>
        <v>1.7731421599756175E+19</v>
      </c>
      <c r="K101" s="5">
        <f t="shared" si="13"/>
        <v>1773142159.9756176</v>
      </c>
      <c r="L101" s="5">
        <f>过饱和度!Q100</f>
        <v>3.0290452566659896E+64</v>
      </c>
      <c r="M101" s="5">
        <f t="shared" si="14"/>
        <v>3.0290452566659896E+64</v>
      </c>
      <c r="N101" s="5">
        <f t="shared" si="15"/>
        <v>3.0290452566659897E+54</v>
      </c>
    </row>
    <row r="102" spans="2:14" x14ac:dyDescent="0.25">
      <c r="B102" s="5">
        <f>过饱和度!D101</f>
        <v>0.87946458002217109</v>
      </c>
      <c r="C102" s="5">
        <f>过饱和度!H101</f>
        <v>151404441496.11676</v>
      </c>
      <c r="D102" s="5">
        <f t="shared" si="8"/>
        <v>151404441495.11676</v>
      </c>
      <c r="E102" s="5">
        <f t="shared" si="9"/>
        <v>15.140444149511678</v>
      </c>
      <c r="F102" s="5">
        <f>过饱和度!K101</f>
        <v>1.0806763494623737E+20</v>
      </c>
      <c r="G102" s="5">
        <f t="shared" si="10"/>
        <v>1.0806763494623737E+20</v>
      </c>
      <c r="H102" s="5">
        <f t="shared" si="11"/>
        <v>10806763494.623737</v>
      </c>
      <c r="I102" s="5">
        <f>过饱和度!N101</f>
        <v>1.7731418192904655E+19</v>
      </c>
      <c r="J102" s="5">
        <f t="shared" si="12"/>
        <v>1.7731418192904655E+19</v>
      </c>
      <c r="K102" s="5">
        <f t="shared" si="13"/>
        <v>1773141819.2904654</v>
      </c>
      <c r="L102" s="5">
        <f>过饱和度!Q101</f>
        <v>3.0290614053981483E+64</v>
      </c>
      <c r="M102" s="5">
        <f t="shared" si="14"/>
        <v>3.0290614053981483E+64</v>
      </c>
      <c r="N102" s="5">
        <f t="shared" si="15"/>
        <v>3.0290614053981485E+54</v>
      </c>
    </row>
    <row r="103" spans="2:14" x14ac:dyDescent="0.25">
      <c r="B103" s="5">
        <f>过饱和度!D102</f>
        <v>0.87947458002217116</v>
      </c>
      <c r="C103" s="5">
        <f>过饱和度!H102</f>
        <v>151404392690.51053</v>
      </c>
      <c r="D103" s="5">
        <f t="shared" si="8"/>
        <v>151404392689.51053</v>
      </c>
      <c r="E103" s="5">
        <f t="shared" si="9"/>
        <v>15.140439268951054</v>
      </c>
      <c r="F103" s="5">
        <f>过饱和度!K102</f>
        <v>1.0806759353145993E+20</v>
      </c>
      <c r="G103" s="5">
        <f t="shared" si="10"/>
        <v>1.0806759353145993E+20</v>
      </c>
      <c r="H103" s="5">
        <f t="shared" si="11"/>
        <v>10806759353.145992</v>
      </c>
      <c r="I103" s="5">
        <f>过饱和度!N102</f>
        <v>1.77314118245951E+19</v>
      </c>
      <c r="J103" s="5">
        <f t="shared" si="12"/>
        <v>1.77314118245951E+19</v>
      </c>
      <c r="K103" s="5">
        <f t="shared" si="13"/>
        <v>1773141182.4595103</v>
      </c>
      <c r="L103" s="5">
        <f>过饱和度!Q102</f>
        <v>3.029128117491731E+64</v>
      </c>
      <c r="M103" s="5">
        <f t="shared" si="14"/>
        <v>3.029128117491731E+64</v>
      </c>
      <c r="N103" s="5">
        <f t="shared" si="15"/>
        <v>3.0291281174917312E+54</v>
      </c>
    </row>
    <row r="104" spans="2:14" x14ac:dyDescent="0.25">
      <c r="B104" s="5">
        <f>过饱和度!D103</f>
        <v>0.87950458002217113</v>
      </c>
      <c r="C104" s="5">
        <f>过饱和度!H103</f>
        <v>151404314344.14761</v>
      </c>
      <c r="D104" s="5">
        <f t="shared" si="8"/>
        <v>151404314343.14761</v>
      </c>
      <c r="E104" s="5">
        <f t="shared" si="9"/>
        <v>15.140431434314761</v>
      </c>
      <c r="F104" s="5">
        <f>过饱和度!K103</f>
        <v>1.0806752842353875E+20</v>
      </c>
      <c r="G104" s="5">
        <f t="shared" si="10"/>
        <v>1.0806752842353875E+20</v>
      </c>
      <c r="H104" s="5">
        <f t="shared" si="11"/>
        <v>10806752842.353876</v>
      </c>
      <c r="I104" s="5">
        <f>过饱和度!N103</f>
        <v>1.7731401881299853E+19</v>
      </c>
      <c r="J104" s="5">
        <f t="shared" si="12"/>
        <v>1.7731401881299853E+19</v>
      </c>
      <c r="K104" s="5">
        <f t="shared" si="13"/>
        <v>1773140188.1299851</v>
      </c>
      <c r="L104" s="5">
        <f>过饱和度!Q103</f>
        <v>3.029331388335098E+64</v>
      </c>
      <c r="M104" s="5">
        <f t="shared" si="14"/>
        <v>3.029331388335098E+64</v>
      </c>
      <c r="N104" s="5">
        <f t="shared" si="15"/>
        <v>3.0293313883350985E+54</v>
      </c>
    </row>
    <row r="105" spans="2:14" x14ac:dyDescent="0.25">
      <c r="B105" s="5">
        <f>过饱和度!D104</f>
        <v>0.87953458002217111</v>
      </c>
      <c r="C105" s="5">
        <f>过饱和度!H104</f>
        <v>151404235997.82779</v>
      </c>
      <c r="D105" s="5">
        <f t="shared" si="8"/>
        <v>151404235996.82779</v>
      </c>
      <c r="E105" s="5">
        <f t="shared" si="9"/>
        <v>15.140423599682778</v>
      </c>
      <c r="F105" s="5">
        <f>过饱和度!K104</f>
        <v>1.0806746331565955E+20</v>
      </c>
      <c r="G105" s="5">
        <f t="shared" si="10"/>
        <v>1.0806746331565955E+20</v>
      </c>
      <c r="H105" s="5">
        <f t="shared" si="11"/>
        <v>10806746331.565954</v>
      </c>
      <c r="I105" s="5">
        <f>过饱和度!N104</f>
        <v>1.7731391938010638E+19</v>
      </c>
      <c r="J105" s="5">
        <f t="shared" si="12"/>
        <v>1.7731391938010638E+19</v>
      </c>
      <c r="K105" s="5">
        <f t="shared" si="13"/>
        <v>1773139193.8010638</v>
      </c>
      <c r="L105" s="5">
        <f>过饱和度!Q104</f>
        <v>3.0295346657751714E+64</v>
      </c>
      <c r="M105" s="5">
        <f t="shared" si="14"/>
        <v>3.0295346657751714E+64</v>
      </c>
      <c r="N105" s="5">
        <f t="shared" si="15"/>
        <v>3.0295346657751713E+54</v>
      </c>
    </row>
    <row r="106" spans="2:14" x14ac:dyDescent="0.25">
      <c r="B106" s="5">
        <f>过饱和度!D105</f>
        <v>0.87955458002217113</v>
      </c>
      <c r="C106" s="5">
        <f>过饱和度!H105</f>
        <v>151404169834.92126</v>
      </c>
      <c r="D106" s="5">
        <f t="shared" si="8"/>
        <v>151404169833.92126</v>
      </c>
      <c r="E106" s="5">
        <f t="shared" si="9"/>
        <v>15.140416983392127</v>
      </c>
      <c r="F106" s="5">
        <f>过饱和度!K105</f>
        <v>1.080674078069237E+20</v>
      </c>
      <c r="G106" s="5">
        <f t="shared" si="10"/>
        <v>1.080674078069237E+20</v>
      </c>
      <c r="H106" s="5">
        <f t="shared" si="11"/>
        <v>10806740780.692369</v>
      </c>
      <c r="I106" s="5">
        <f>过饱和度!N105</f>
        <v>1.7731383434033838E+19</v>
      </c>
      <c r="J106" s="5">
        <f t="shared" si="12"/>
        <v>1.7731383434033838E+19</v>
      </c>
      <c r="K106" s="5">
        <f t="shared" si="13"/>
        <v>1773138343.403384</v>
      </c>
      <c r="L106" s="5">
        <f>过饱和度!Q105</f>
        <v>3.0296695469497638E+64</v>
      </c>
      <c r="M106" s="5">
        <f t="shared" si="14"/>
        <v>3.0296695469497638E+64</v>
      </c>
      <c r="N106" s="5">
        <f t="shared" si="15"/>
        <v>3.0296695469497637E+54</v>
      </c>
    </row>
    <row r="107" spans="2:14" x14ac:dyDescent="0.25">
      <c r="B107" s="5">
        <f>过饱和度!D106</f>
        <v>0.87965458002217112</v>
      </c>
      <c r="C107" s="5">
        <f>过饱和度!H106</f>
        <v>151404048865.32394</v>
      </c>
      <c r="D107" s="5">
        <f t="shared" si="8"/>
        <v>151404048864.32394</v>
      </c>
      <c r="E107" s="5">
        <f t="shared" si="9"/>
        <v>15.140404886432398</v>
      </c>
      <c r="F107" s="5">
        <f>过饱和度!K106</f>
        <v>1.0806731256660453E+20</v>
      </c>
      <c r="G107" s="5">
        <f t="shared" si="10"/>
        <v>1.0806731256660453E+20</v>
      </c>
      <c r="H107" s="5">
        <f t="shared" si="11"/>
        <v>10806731256.660452</v>
      </c>
      <c r="I107" s="5">
        <f>过饱和度!N106</f>
        <v>1.7731369157269668E+19</v>
      </c>
      <c r="J107" s="5">
        <f t="shared" si="12"/>
        <v>1.7731369157269668E+19</v>
      </c>
      <c r="K107" s="5">
        <f t="shared" si="13"/>
        <v>1773136915.7269666</v>
      </c>
      <c r="L107" s="5">
        <f>过饱和度!Q106</f>
        <v>3.030353649585573E+64</v>
      </c>
      <c r="M107" s="5">
        <f t="shared" si="14"/>
        <v>3.030353649585573E+64</v>
      </c>
      <c r="N107" s="5">
        <f t="shared" si="15"/>
        <v>3.030353649585573E+54</v>
      </c>
    </row>
    <row r="108" spans="2:14" x14ac:dyDescent="0.25">
      <c r="B108" s="5">
        <f>过饱和度!D107</f>
        <v>0.87995458002217108</v>
      </c>
      <c r="C108" s="5">
        <f>过饱和度!H107</f>
        <v>151403901213.81113</v>
      </c>
      <c r="D108" s="5">
        <f t="shared" si="8"/>
        <v>151403901212.81113</v>
      </c>
      <c r="E108" s="5">
        <f t="shared" si="9"/>
        <v>15.140390121281113</v>
      </c>
      <c r="F108" s="5">
        <f>过饱和度!K107</f>
        <v>1.0806721385095573E+20</v>
      </c>
      <c r="G108" s="5">
        <f t="shared" si="10"/>
        <v>1.0806721385095573E+20</v>
      </c>
      <c r="H108" s="5">
        <f t="shared" si="11"/>
        <v>10806721385.095573</v>
      </c>
      <c r="I108" s="5">
        <f>过饱和度!N107</f>
        <v>1.7731355298540575E+19</v>
      </c>
      <c r="J108" s="5">
        <f t="shared" si="12"/>
        <v>1.7731355298540575E+19</v>
      </c>
      <c r="K108" s="5">
        <f t="shared" si="13"/>
        <v>1773135529.8540576</v>
      </c>
      <c r="L108" s="5">
        <f>过饱和度!Q107</f>
        <v>3.0324163237363392E+64</v>
      </c>
      <c r="M108" s="5">
        <f t="shared" si="14"/>
        <v>3.0324163237363392E+64</v>
      </c>
      <c r="N108" s="5">
        <f t="shared" si="15"/>
        <v>3.0324163237363395E+54</v>
      </c>
    </row>
    <row r="109" spans="2:14" x14ac:dyDescent="0.25">
      <c r="B109" s="5">
        <f>过饱和度!D108</f>
        <v>0.88025458002217116</v>
      </c>
      <c r="C109" s="5">
        <f>过饱和度!H108</f>
        <v>151403753562.47559</v>
      </c>
      <c r="D109" s="5">
        <f t="shared" si="8"/>
        <v>151403753561.47559</v>
      </c>
      <c r="E109" s="5">
        <f t="shared" si="9"/>
        <v>15.14037535614756</v>
      </c>
      <c r="F109" s="5">
        <f>过饱和度!K108</f>
        <v>1.0806711513543279E+20</v>
      </c>
      <c r="G109" s="5">
        <f t="shared" si="10"/>
        <v>1.0806711513543279E+20</v>
      </c>
      <c r="H109" s="5">
        <f t="shared" si="11"/>
        <v>10806711513.543278</v>
      </c>
      <c r="I109" s="5">
        <f>过饱和度!N108</f>
        <v>1.7731341439828154E+19</v>
      </c>
      <c r="J109" s="5">
        <f t="shared" si="12"/>
        <v>1.7731341439828154E+19</v>
      </c>
      <c r="K109" s="5">
        <f t="shared" si="13"/>
        <v>1773134143.9828157</v>
      </c>
      <c r="L109" s="5">
        <f>过饱和度!Q108</f>
        <v>3.0344796966240711E+64</v>
      </c>
      <c r="M109" s="5">
        <f t="shared" si="14"/>
        <v>3.0344796966240711E+64</v>
      </c>
      <c r="N109" s="5">
        <f t="shared" si="15"/>
        <v>3.0344796966240708E+54</v>
      </c>
    </row>
    <row r="110" spans="2:14" x14ac:dyDescent="0.25">
      <c r="B110" s="5">
        <f>过饱和度!D109</f>
        <v>0.88045458002217114</v>
      </c>
      <c r="C110" s="5">
        <f>过饱和度!H109</f>
        <v>151403611071.50638</v>
      </c>
      <c r="D110" s="5">
        <f t="shared" si="8"/>
        <v>151403611070.50638</v>
      </c>
      <c r="E110" s="5">
        <f t="shared" si="9"/>
        <v>15.140361107050637</v>
      </c>
      <c r="F110" s="5">
        <f>过饱和度!K109</f>
        <v>1.0806701105065296E+20</v>
      </c>
      <c r="G110" s="5">
        <f t="shared" si="10"/>
        <v>1.0806701105065296E+20</v>
      </c>
      <c r="H110" s="5">
        <f t="shared" si="11"/>
        <v>10806701105.065294</v>
      </c>
      <c r="I110" s="5">
        <f>过饱和度!N109</f>
        <v>1.7731326271063845E+19</v>
      </c>
      <c r="J110" s="5">
        <f t="shared" si="12"/>
        <v>1.7731326271063845E+19</v>
      </c>
      <c r="K110" s="5">
        <f t="shared" si="13"/>
        <v>1773132627.1063845</v>
      </c>
      <c r="L110" s="5">
        <f>过饱和度!Q109</f>
        <v>3.0358536362834507E+64</v>
      </c>
      <c r="M110" s="5">
        <f t="shared" si="14"/>
        <v>3.0358536362834507E+64</v>
      </c>
      <c r="N110" s="5">
        <f t="shared" si="15"/>
        <v>3.0358536362834509E+54</v>
      </c>
    </row>
    <row r="111" spans="2:14" x14ac:dyDescent="0.25">
      <c r="B111" s="5">
        <f>过饱和度!D110</f>
        <v>0.88145458002217114</v>
      </c>
      <c r="C111" s="5">
        <f>过饱和度!H110</f>
        <v>151403562201.92352</v>
      </c>
      <c r="D111" s="5">
        <f t="shared" si="8"/>
        <v>151403562200.92352</v>
      </c>
      <c r="E111" s="5">
        <f t="shared" si="9"/>
        <v>15.140356220092348</v>
      </c>
      <c r="F111" s="5">
        <f>过饱和度!K110</f>
        <v>1.0806706711817244E+20</v>
      </c>
      <c r="G111" s="5">
        <f t="shared" si="10"/>
        <v>1.0806706711817244E+20</v>
      </c>
      <c r="H111" s="5">
        <f t="shared" si="11"/>
        <v>10806706711.817245</v>
      </c>
      <c r="I111" s="5">
        <f>过饱和度!N110</f>
        <v>1.7731339739493038E+19</v>
      </c>
      <c r="J111" s="5">
        <f t="shared" si="12"/>
        <v>1.7731339739493038E+19</v>
      </c>
      <c r="K111" s="5">
        <f t="shared" si="13"/>
        <v>1773133973.9493039</v>
      </c>
      <c r="L111" s="5">
        <f>过饱和度!Q110</f>
        <v>3.042758616787654E+64</v>
      </c>
      <c r="M111" s="5">
        <f t="shared" si="14"/>
        <v>3.042758616787654E+64</v>
      </c>
      <c r="N111" s="5">
        <f t="shared" si="15"/>
        <v>3.042758616787654E+54</v>
      </c>
    </row>
    <row r="112" spans="2:14" x14ac:dyDescent="0.25">
      <c r="B112" s="5">
        <f>过饱和度!D111</f>
        <v>0.88445458002217114</v>
      </c>
      <c r="C112" s="5">
        <f>过饱和度!H111</f>
        <v>151404096291.69415</v>
      </c>
      <c r="D112" s="5">
        <f t="shared" si="8"/>
        <v>151404096290.69415</v>
      </c>
      <c r="E112" s="5">
        <f t="shared" si="9"/>
        <v>15.140409629069417</v>
      </c>
      <c r="F112" s="5">
        <f>过饱和度!K111</f>
        <v>1.080678266812108E+20</v>
      </c>
      <c r="G112" s="5">
        <f t="shared" si="10"/>
        <v>1.080678266812108E+20</v>
      </c>
      <c r="H112" s="5">
        <f t="shared" si="11"/>
        <v>10806782668.12108</v>
      </c>
      <c r="I112" s="5">
        <f>过饱和度!N111</f>
        <v>1.7731471760689592E+19</v>
      </c>
      <c r="J112" s="5">
        <f t="shared" si="12"/>
        <v>1.7731471760689592E+19</v>
      </c>
      <c r="K112" s="5">
        <f t="shared" si="13"/>
        <v>1773147176.0689595</v>
      </c>
      <c r="L112" s="5">
        <f>过饱和度!Q111</f>
        <v>3.0635523450837006E+64</v>
      </c>
      <c r="M112" s="5">
        <f t="shared" si="14"/>
        <v>3.0635523450837006E+64</v>
      </c>
      <c r="N112" s="5">
        <f t="shared" si="15"/>
        <v>3.0635523450837006E+54</v>
      </c>
    </row>
    <row r="113" spans="2:14" x14ac:dyDescent="0.25">
      <c r="B113" s="5">
        <f>过饱和度!D112</f>
        <v>0.88745458002217115</v>
      </c>
      <c r="C113" s="5">
        <f>过饱和度!H112</f>
        <v>151404630379.56464</v>
      </c>
      <c r="D113" s="5">
        <f t="shared" si="8"/>
        <v>151404630378.56464</v>
      </c>
      <c r="E113" s="5">
        <f t="shared" si="9"/>
        <v>15.140463037856463</v>
      </c>
      <c r="F113" s="5">
        <f>过饱和度!K112</f>
        <v>1.0806858624553624E+20</v>
      </c>
      <c r="G113" s="5">
        <f t="shared" si="10"/>
        <v>1.0806858624553624E+20</v>
      </c>
      <c r="H113" s="5">
        <f t="shared" si="11"/>
        <v>10806858624.553625</v>
      </c>
      <c r="I113" s="5">
        <f>过饱和度!N112</f>
        <v>1.7731603782204346E+19</v>
      </c>
      <c r="J113" s="5">
        <f t="shared" si="12"/>
        <v>1.7731603782204346E+19</v>
      </c>
      <c r="K113" s="5">
        <f t="shared" si="13"/>
        <v>1773160378.2204347</v>
      </c>
      <c r="L113" s="5">
        <f>过饱和度!Q112</f>
        <v>3.0844171992537033E+64</v>
      </c>
      <c r="M113" s="5">
        <f t="shared" si="14"/>
        <v>3.0844171992537033E+64</v>
      </c>
      <c r="N113" s="5">
        <f t="shared" si="15"/>
        <v>3.0844171992537035E+54</v>
      </c>
    </row>
    <row r="114" spans="2:14" x14ac:dyDescent="0.25">
      <c r="B114" s="5">
        <f>过饱和度!D113</f>
        <v>0.88945458002217115</v>
      </c>
      <c r="C114" s="5">
        <f>过饱和度!H113</f>
        <v>151404847116.26404</v>
      </c>
      <c r="D114" s="5">
        <f t="shared" si="8"/>
        <v>151404847115.26404</v>
      </c>
      <c r="E114" s="5">
        <f t="shared" si="9"/>
        <v>15.140484711526403</v>
      </c>
      <c r="F114" s="5">
        <f>过饱和度!K113</f>
        <v>1.0806897158597915E+20</v>
      </c>
      <c r="G114" s="5">
        <f t="shared" si="10"/>
        <v>1.0806897158597915E+20</v>
      </c>
      <c r="H114" s="5">
        <f t="shared" si="11"/>
        <v>10806897158.597916</v>
      </c>
      <c r="I114" s="5">
        <f>过饱和度!N113</f>
        <v>1.7731673045265979E+19</v>
      </c>
      <c r="J114" s="5">
        <f t="shared" si="12"/>
        <v>1.7731673045265979E+19</v>
      </c>
      <c r="K114" s="5">
        <f t="shared" si="13"/>
        <v>1773167304.5265982</v>
      </c>
      <c r="L114" s="5">
        <f>过饱和度!Q113</f>
        <v>3.0983600656082306E+64</v>
      </c>
      <c r="M114" s="5">
        <f t="shared" si="14"/>
        <v>3.0983600656082306E+64</v>
      </c>
      <c r="N114" s="5">
        <f t="shared" si="15"/>
        <v>3.0983600656082306E+54</v>
      </c>
    </row>
    <row r="115" spans="2:14" x14ac:dyDescent="0.25">
      <c r="B115" s="5">
        <f>过饱和度!D114</f>
        <v>0.89945458002217116</v>
      </c>
      <c r="C115" s="5">
        <f>过饱和度!H114</f>
        <v>151408029253.25055</v>
      </c>
      <c r="D115" s="5">
        <f t="shared" si="8"/>
        <v>151408029252.25055</v>
      </c>
      <c r="E115" s="5">
        <f t="shared" si="9"/>
        <v>15.140802925225055</v>
      </c>
      <c r="F115" s="5">
        <f>过饱和度!K114</f>
        <v>1.0807272137456725E+20</v>
      </c>
      <c r="G115" s="5">
        <f t="shared" si="10"/>
        <v>1.0807272137456725E+20</v>
      </c>
      <c r="H115" s="5">
        <f t="shared" si="11"/>
        <v>10807272137.456728</v>
      </c>
      <c r="I115" s="5">
        <f>过饱和度!N114</f>
        <v>1.7732301801328359E+19</v>
      </c>
      <c r="J115" s="5">
        <f t="shared" si="12"/>
        <v>1.7732301801328359E+19</v>
      </c>
      <c r="K115" s="5">
        <f t="shared" si="13"/>
        <v>1773230180.1328361</v>
      </c>
      <c r="L115" s="5">
        <f>过饱和度!Q114</f>
        <v>3.1686486482168743E+64</v>
      </c>
      <c r="M115" s="5">
        <f t="shared" si="14"/>
        <v>3.1686486482168743E+64</v>
      </c>
      <c r="N115" s="5">
        <f t="shared" si="15"/>
        <v>3.1686486482168737E+54</v>
      </c>
    </row>
    <row r="116" spans="2:14" x14ac:dyDescent="0.25">
      <c r="B116" s="5">
        <f>过饱和度!D115</f>
        <v>0.92945458002217118</v>
      </c>
      <c r="C116" s="5">
        <f>过饱和度!H115</f>
        <v>151419728431.89032</v>
      </c>
      <c r="D116" s="5">
        <f t="shared" si="8"/>
        <v>151419728430.89032</v>
      </c>
      <c r="E116" s="5">
        <f t="shared" si="9"/>
        <v>15.141972843089032</v>
      </c>
      <c r="F116" s="5">
        <f>过饱和度!K115</f>
        <v>1.080858414358661E+20</v>
      </c>
      <c r="G116" s="5">
        <f t="shared" si="10"/>
        <v>1.080858414358661E+20</v>
      </c>
      <c r="H116" s="5">
        <f t="shared" si="11"/>
        <v>10808584143.586611</v>
      </c>
      <c r="I116" s="5">
        <f>过饱和度!N115</f>
        <v>1.7734477894771137E+19</v>
      </c>
      <c r="J116" s="5">
        <f t="shared" si="12"/>
        <v>1.7734477894771137E+19</v>
      </c>
      <c r="K116" s="5">
        <f t="shared" si="13"/>
        <v>1773447789.4771137</v>
      </c>
      <c r="L116" s="5">
        <f>过饱和度!Q115</f>
        <v>3.3843862630478017E+64</v>
      </c>
      <c r="M116" s="5">
        <f t="shared" si="14"/>
        <v>3.3843862630478017E+64</v>
      </c>
      <c r="N116" s="5">
        <f t="shared" si="15"/>
        <v>3.3843862630478024E+54</v>
      </c>
    </row>
    <row r="117" spans="2:14" x14ac:dyDescent="0.25">
      <c r="B117" s="5">
        <f>过饱和度!D116</f>
        <v>0.9594545800221711</v>
      </c>
      <c r="C117" s="5">
        <f>过饱和度!H116</f>
        <v>151431427910.87823</v>
      </c>
      <c r="D117" s="5">
        <f t="shared" si="8"/>
        <v>151431427909.87823</v>
      </c>
      <c r="E117" s="5">
        <f t="shared" si="9"/>
        <v>15.143142790987826</v>
      </c>
      <c r="F117" s="5">
        <f>过饱和度!K116</f>
        <v>1.0809896244358596E+20</v>
      </c>
      <c r="G117" s="5">
        <f t="shared" si="10"/>
        <v>1.0809896244358596E+20</v>
      </c>
      <c r="H117" s="5">
        <f t="shared" si="11"/>
        <v>10809896244.358595</v>
      </c>
      <c r="I117" s="5">
        <f>过饱和度!N116</f>
        <v>1.7736654149209151E+19</v>
      </c>
      <c r="J117" s="5">
        <f t="shared" si="12"/>
        <v>1.7736654149209151E+19</v>
      </c>
      <c r="K117" s="5">
        <f t="shared" si="13"/>
        <v>1773665414.9209151</v>
      </c>
      <c r="L117" s="5">
        <f>过饱和度!Q116</f>
        <v>3.6072839125778668E+64</v>
      </c>
      <c r="M117" s="5">
        <f t="shared" si="14"/>
        <v>3.6072839125778668E+64</v>
      </c>
      <c r="N117" s="5">
        <f t="shared" si="15"/>
        <v>3.6072839125778674E+54</v>
      </c>
    </row>
    <row r="118" spans="2:14" x14ac:dyDescent="0.25">
      <c r="B118" s="5">
        <f>过饱和度!D117</f>
        <v>0.97945458002217112</v>
      </c>
      <c r="C118" s="5">
        <f>过饱和度!H117</f>
        <v>151438787070.47119</v>
      </c>
      <c r="D118" s="5">
        <f t="shared" si="8"/>
        <v>151438787069.47119</v>
      </c>
      <c r="E118" s="5">
        <f t="shared" si="9"/>
        <v>15.14387870694712</v>
      </c>
      <c r="F118" s="5">
        <f>过饱和度!K117</f>
        <v>1.0810732743172083E+20</v>
      </c>
      <c r="G118" s="5">
        <f t="shared" si="10"/>
        <v>1.0810732743172083E+20</v>
      </c>
      <c r="H118" s="5">
        <f t="shared" si="11"/>
        <v>10810732743.172083</v>
      </c>
      <c r="I118" s="5">
        <f>过饱和度!N117</f>
        <v>1.7738045758077649E+19</v>
      </c>
      <c r="J118" s="5">
        <f t="shared" si="12"/>
        <v>1.7738045758077649E+19</v>
      </c>
      <c r="K118" s="5">
        <f t="shared" si="13"/>
        <v>1773804575.8077648</v>
      </c>
      <c r="L118" s="5">
        <f>过饱和度!Q117</f>
        <v>3.7598376119454343E+64</v>
      </c>
      <c r="M118" s="5">
        <f t="shared" si="14"/>
        <v>3.7598376119454343E+64</v>
      </c>
      <c r="N118" s="5">
        <f t="shared" si="15"/>
        <v>3.7598376119454346E+54</v>
      </c>
    </row>
    <row r="119" spans="2:14" x14ac:dyDescent="0.25">
      <c r="B119" s="5">
        <f>过饱和度!D118</f>
        <v>1.0294545800221711</v>
      </c>
      <c r="C119" s="5">
        <f>过饱和度!H118</f>
        <v>151459392165.72775</v>
      </c>
      <c r="D119" s="5">
        <f t="shared" si="8"/>
        <v>151459392164.72775</v>
      </c>
      <c r="E119" s="5">
        <f t="shared" si="9"/>
        <v>15.145939216472776</v>
      </c>
      <c r="F119" s="5">
        <f>过饱和度!K118</f>
        <v>1.0813015904376109E+20</v>
      </c>
      <c r="G119" s="5">
        <f t="shared" si="10"/>
        <v>1.0813015904376109E+20</v>
      </c>
      <c r="H119" s="5">
        <f t="shared" si="11"/>
        <v>10813015904.37611</v>
      </c>
      <c r="I119" s="5">
        <f>过饱和度!N118</f>
        <v>1.7741822130271492E+19</v>
      </c>
      <c r="J119" s="5">
        <f t="shared" si="12"/>
        <v>1.7741822130271492E+19</v>
      </c>
      <c r="K119" s="5">
        <f t="shared" si="13"/>
        <v>1774182213.0271494</v>
      </c>
      <c r="L119" s="5">
        <f>过饱和度!Q118</f>
        <v>4.1552943225003182E+64</v>
      </c>
      <c r="M119" s="5">
        <f t="shared" si="14"/>
        <v>4.1552943225003182E+64</v>
      </c>
      <c r="N119" s="5">
        <f t="shared" si="15"/>
        <v>4.1552943225003177E+54</v>
      </c>
    </row>
    <row r="120" spans="2:14" x14ac:dyDescent="0.25">
      <c r="B120" s="5">
        <f>过饱和度!D119</f>
        <v>1.0794545800221711</v>
      </c>
      <c r="C120" s="5">
        <f>过饱和度!H119</f>
        <v>151479998322.5304</v>
      </c>
      <c r="D120" s="5">
        <f t="shared" si="8"/>
        <v>151479998321.5304</v>
      </c>
      <c r="E120" s="5">
        <f t="shared" si="9"/>
        <v>15.147999832153038</v>
      </c>
      <c r="F120" s="5">
        <f>过饱和度!K119</f>
        <v>1.0815299361205092E+20</v>
      </c>
      <c r="G120" s="5">
        <f t="shared" si="10"/>
        <v>1.0815299361205092E+20</v>
      </c>
      <c r="H120" s="5">
        <f t="shared" si="11"/>
        <v>10815299361.205093</v>
      </c>
      <c r="I120" s="5">
        <f>过饱和度!N119</f>
        <v>1.774559900032957E+19</v>
      </c>
      <c r="J120" s="5">
        <f t="shared" si="12"/>
        <v>1.774559900032957E+19</v>
      </c>
      <c r="K120" s="5">
        <f t="shared" si="13"/>
        <v>1774559900.0329571</v>
      </c>
      <c r="L120" s="5">
        <f>过饱和度!Q119</f>
        <v>4.5707022434432859E+64</v>
      </c>
      <c r="M120" s="5">
        <f t="shared" si="14"/>
        <v>4.5707022434432859E+64</v>
      </c>
      <c r="N120" s="5">
        <f t="shared" si="15"/>
        <v>4.5707022434432865E+54</v>
      </c>
    </row>
    <row r="121" spans="2:14" x14ac:dyDescent="0.25">
      <c r="B121" s="5">
        <f>过饱和度!D120</f>
        <v>1.1294545800221711</v>
      </c>
      <c r="C121" s="5">
        <f>过饱和度!H120</f>
        <v>151500605540.81409</v>
      </c>
      <c r="D121" s="5">
        <f t="shared" si="8"/>
        <v>151500605539.81409</v>
      </c>
      <c r="E121" s="5">
        <f t="shared" si="9"/>
        <v>15.150060553981408</v>
      </c>
      <c r="F121" s="5">
        <f>过饱和度!K120</f>
        <v>1.0817583113671015E+20</v>
      </c>
      <c r="G121" s="5">
        <f t="shared" si="10"/>
        <v>1.0817583113671015E+20</v>
      </c>
      <c r="H121" s="5">
        <f t="shared" si="11"/>
        <v>10817583113.671015</v>
      </c>
      <c r="I121" s="5">
        <f>过饱和度!N120</f>
        <v>1.7749376368274049E+19</v>
      </c>
      <c r="J121" s="5">
        <f t="shared" si="12"/>
        <v>1.7749376368274049E+19</v>
      </c>
      <c r="K121" s="5">
        <f t="shared" si="13"/>
        <v>1774937636.8274047</v>
      </c>
      <c r="L121" s="5">
        <f>过饱和度!Q120</f>
        <v>5.0060866773626026E+64</v>
      </c>
      <c r="M121" s="5">
        <f t="shared" si="14"/>
        <v>5.0060866773626026E+64</v>
      </c>
      <c r="N121" s="5">
        <f t="shared" si="15"/>
        <v>5.0060866773626029E+54</v>
      </c>
    </row>
    <row r="122" spans="2:14" x14ac:dyDescent="0.25">
      <c r="B122" s="5">
        <f>过饱和度!D121</f>
        <v>1.1726036110922402</v>
      </c>
      <c r="C122" s="5">
        <f>过饱和度!H121</f>
        <v>151518139353.90317</v>
      </c>
      <c r="D122" s="5">
        <f t="shared" si="8"/>
        <v>151518139352.90317</v>
      </c>
      <c r="E122" s="5">
        <f t="shared" si="9"/>
        <v>15.151813935290317</v>
      </c>
      <c r="F122" s="5">
        <f>过饱和度!K121</f>
        <v>1.0819532399299941E+20</v>
      </c>
      <c r="G122" s="5">
        <f t="shared" si="10"/>
        <v>1.0819532399299941E+20</v>
      </c>
      <c r="H122" s="5">
        <f t="shared" si="11"/>
        <v>10819532399.299942</v>
      </c>
      <c r="I122" s="5">
        <f>过饱和度!N121</f>
        <v>1.7752602811623244E+19</v>
      </c>
      <c r="J122" s="5">
        <f t="shared" si="12"/>
        <v>1.7752602811623244E+19</v>
      </c>
      <c r="K122" s="5">
        <f t="shared" si="13"/>
        <v>1775260281.1623244</v>
      </c>
      <c r="L122" s="5">
        <f>过饱和度!Q121</f>
        <v>5.397872220700474E+64</v>
      </c>
      <c r="M122" s="5">
        <f t="shared" si="14"/>
        <v>5.397872220700474E+64</v>
      </c>
      <c r="N122" s="5">
        <f t="shared" si="15"/>
        <v>5.3978722207004741E+54</v>
      </c>
    </row>
    <row r="123" spans="2:14" x14ac:dyDescent="0.25">
      <c r="B123" s="5">
        <f>过饱和度!D122</f>
        <v>1.1726036111922402</v>
      </c>
      <c r="C123" s="5">
        <f>过饱和度!H122</f>
        <v>151519655374.15344</v>
      </c>
      <c r="D123" s="5">
        <f t="shared" si="8"/>
        <v>151519655373.15344</v>
      </c>
      <c r="E123" s="5">
        <f t="shared" si="9"/>
        <v>15.151965537315347</v>
      </c>
      <c r="F123" s="5">
        <f>过饱和度!K122</f>
        <v>1.0819676716458402E+20</v>
      </c>
      <c r="G123" s="5">
        <f t="shared" si="10"/>
        <v>1.0819676716458402E+20</v>
      </c>
      <c r="H123" s="5">
        <f t="shared" si="11"/>
        <v>10819676716.458403</v>
      </c>
      <c r="I123" s="5">
        <f>过饱和度!N122</f>
        <v>1.7752839605464322E+19</v>
      </c>
      <c r="J123" s="5">
        <f t="shared" si="12"/>
        <v>1.7752839605464322E+19</v>
      </c>
      <c r="K123" s="5">
        <f t="shared" si="13"/>
        <v>1775283960.5464323</v>
      </c>
      <c r="L123" s="5">
        <f>过饱和度!Q122</f>
        <v>5.3979801702830359E+64</v>
      </c>
      <c r="M123" s="5">
        <f t="shared" si="14"/>
        <v>5.3979801702830359E+64</v>
      </c>
      <c r="N123" s="5">
        <f t="shared" si="15"/>
        <v>5.3979801702830367E+54</v>
      </c>
    </row>
    <row r="124" spans="2:14" x14ac:dyDescent="0.25">
      <c r="B124" s="5">
        <f>过饱和度!D123</f>
        <v>1.1726036114922402</v>
      </c>
      <c r="C124" s="5">
        <f>过饱和度!H123</f>
        <v>151524203711.00137</v>
      </c>
      <c r="D124" s="5">
        <f t="shared" si="8"/>
        <v>151524203710.00137</v>
      </c>
      <c r="E124" s="5">
        <f t="shared" si="9"/>
        <v>15.152420371000138</v>
      </c>
      <c r="F124" s="5">
        <f>过饱和度!K123</f>
        <v>1.0820109695319436E+20</v>
      </c>
      <c r="G124" s="5">
        <f t="shared" si="10"/>
        <v>1.0820109695319436E+20</v>
      </c>
      <c r="H124" s="5">
        <f t="shared" si="11"/>
        <v>10820109695.319435</v>
      </c>
      <c r="I124" s="5">
        <f>过饱和度!N123</f>
        <v>1.7753550030207846E+19</v>
      </c>
      <c r="J124" s="5">
        <f t="shared" si="12"/>
        <v>1.7753550030207846E+19</v>
      </c>
      <c r="K124" s="5">
        <f t="shared" si="13"/>
        <v>1775355003.0207849</v>
      </c>
      <c r="L124" s="5">
        <f>过饱和度!Q123</f>
        <v>5.3983040474652614E+64</v>
      </c>
      <c r="M124" s="5">
        <f t="shared" si="14"/>
        <v>5.3983040474652614E+64</v>
      </c>
      <c r="N124" s="5">
        <f t="shared" si="15"/>
        <v>5.3983040474652616E+54</v>
      </c>
    </row>
    <row r="125" spans="2:14" x14ac:dyDescent="0.25">
      <c r="B125" s="5">
        <f>过饱和度!D124</f>
        <v>1.1726036118922403</v>
      </c>
      <c r="C125" s="5">
        <f>过饱和度!H124</f>
        <v>151530268354.28497</v>
      </c>
      <c r="D125" s="5">
        <f t="shared" si="8"/>
        <v>151530268353.28497</v>
      </c>
      <c r="E125" s="5">
        <f t="shared" si="9"/>
        <v>15.153026835328497</v>
      </c>
      <c r="F125" s="5">
        <f>过饱和度!K124</f>
        <v>1.0820687025250635E+20</v>
      </c>
      <c r="G125" s="5">
        <f t="shared" si="10"/>
        <v>1.0820687025250635E+20</v>
      </c>
      <c r="H125" s="5">
        <f t="shared" si="11"/>
        <v>10820687025.250635</v>
      </c>
      <c r="I125" s="5">
        <f>过饱和度!N124</f>
        <v>1.7754497303444697E+19</v>
      </c>
      <c r="J125" s="5">
        <f t="shared" si="12"/>
        <v>1.7754497303444697E+19</v>
      </c>
      <c r="K125" s="5">
        <f t="shared" si="13"/>
        <v>1775449730.34447</v>
      </c>
      <c r="L125" s="5">
        <f>过饱和度!Q124</f>
        <v>5.3987359132029541E+64</v>
      </c>
      <c r="M125" s="5">
        <f t="shared" si="14"/>
        <v>5.3987359132029541E+64</v>
      </c>
      <c r="N125" s="5">
        <f t="shared" si="15"/>
        <v>5.3987359132029547E+54</v>
      </c>
    </row>
    <row r="126" spans="2:14" x14ac:dyDescent="0.25">
      <c r="B126" s="5">
        <f>过饱和度!D125</f>
        <v>1.1726036120922403</v>
      </c>
      <c r="C126" s="5">
        <f>过饱和度!H125</f>
        <v>151533300666.22769</v>
      </c>
      <c r="D126" s="5">
        <f t="shared" si="8"/>
        <v>151533300665.22769</v>
      </c>
      <c r="E126" s="5">
        <f t="shared" si="9"/>
        <v>15.15333006652277</v>
      </c>
      <c r="F126" s="5">
        <f>过饱和度!K125</f>
        <v>1.0820975692762659E+20</v>
      </c>
      <c r="G126" s="5">
        <f t="shared" si="10"/>
        <v>1.0820975692762659E+20</v>
      </c>
      <c r="H126" s="5">
        <f t="shared" si="11"/>
        <v>10820975692.762657</v>
      </c>
      <c r="I126" s="5">
        <f>过饱和度!N125</f>
        <v>1.7754970944801059E+19</v>
      </c>
      <c r="J126" s="5">
        <f t="shared" si="12"/>
        <v>1.7754970944801059E+19</v>
      </c>
      <c r="K126" s="5">
        <f t="shared" si="13"/>
        <v>1775497094.4801059</v>
      </c>
      <c r="L126" s="5">
        <f>过饱和度!Q125</f>
        <v>5.3989518511045767E+64</v>
      </c>
      <c r="M126" s="5">
        <f t="shared" si="14"/>
        <v>5.3989518511045767E+64</v>
      </c>
      <c r="N126" s="5">
        <f t="shared" si="15"/>
        <v>5.3989518511045779E+54</v>
      </c>
    </row>
    <row r="127" spans="2:14" x14ac:dyDescent="0.25">
      <c r="B127" s="5">
        <f>过饱和度!D126</f>
        <v>1.1726036210922401</v>
      </c>
      <c r="C127" s="5">
        <f>过饱和度!H126</f>
        <v>151669805769.7356</v>
      </c>
      <c r="D127" s="5">
        <f t="shared" si="8"/>
        <v>151669805768.7356</v>
      </c>
      <c r="E127" s="5">
        <f t="shared" si="9"/>
        <v>15.166980576873557</v>
      </c>
      <c r="F127" s="5">
        <f>过饱和度!K126</f>
        <v>1.0833972508875966E+20</v>
      </c>
      <c r="G127" s="5">
        <f t="shared" si="10"/>
        <v>1.0833972508875966E+20</v>
      </c>
      <c r="H127" s="5">
        <f t="shared" si="11"/>
        <v>10833972508.875965</v>
      </c>
      <c r="I127" s="5">
        <f>过饱和度!N126</f>
        <v>1.7776295853896391E+19</v>
      </c>
      <c r="J127" s="5">
        <f t="shared" si="12"/>
        <v>1.7776295853896391E+19</v>
      </c>
      <c r="K127" s="5">
        <f t="shared" si="13"/>
        <v>1777629585.3896389</v>
      </c>
      <c r="L127" s="5">
        <f>过饱和度!Q126</f>
        <v>5.4086772626396119E+64</v>
      </c>
      <c r="M127" s="5">
        <f t="shared" si="14"/>
        <v>5.4086772626396119E+64</v>
      </c>
      <c r="N127" s="5">
        <f t="shared" si="15"/>
        <v>5.4086772626396119E+54</v>
      </c>
    </row>
    <row r="128" spans="2:14" x14ac:dyDescent="0.25">
      <c r="B128" s="5">
        <f>过饱和度!D127</f>
        <v>1.1726037110922403</v>
      </c>
      <c r="C128" s="5">
        <f>过饱和度!H127</f>
        <v>153039379415.86896</v>
      </c>
      <c r="D128" s="5">
        <f t="shared" si="8"/>
        <v>153039379414.86896</v>
      </c>
      <c r="E128" s="5">
        <f t="shared" si="9"/>
        <v>15.303937941486897</v>
      </c>
      <c r="F128" s="5">
        <f>过饱和度!K127</f>
        <v>1.0964586524429651E+20</v>
      </c>
      <c r="G128" s="5">
        <f t="shared" si="10"/>
        <v>1.0964586524429651E+20</v>
      </c>
      <c r="H128" s="5">
        <f t="shared" si="11"/>
        <v>10964586524.429651</v>
      </c>
      <c r="I128" s="5">
        <f>过饱和度!N127</f>
        <v>1.7990604552956406E+19</v>
      </c>
      <c r="J128" s="5">
        <f t="shared" si="12"/>
        <v>1.7990604552956406E+19</v>
      </c>
      <c r="K128" s="5">
        <f t="shared" si="13"/>
        <v>1799060455.2956407</v>
      </c>
      <c r="L128" s="5">
        <f>过饱和度!Q127</f>
        <v>5.5067378997257521E+64</v>
      </c>
      <c r="M128" s="5">
        <f t="shared" si="14"/>
        <v>5.5067378997257521E+64</v>
      </c>
      <c r="N128" s="5">
        <f t="shared" si="15"/>
        <v>5.5067378997257518E+54</v>
      </c>
    </row>
    <row r="129" spans="2:14" x14ac:dyDescent="0.25">
      <c r="B129" s="5">
        <f>过饱和度!D128</f>
        <v>1.1726046110922401</v>
      </c>
      <c r="C129" s="5">
        <f>过饱和度!H128</f>
        <v>167191315398.47366</v>
      </c>
      <c r="D129" s="5">
        <f t="shared" si="8"/>
        <v>167191315397.47366</v>
      </c>
      <c r="E129" s="5">
        <f t="shared" si="9"/>
        <v>16.719131539747369</v>
      </c>
      <c r="F129" s="5">
        <f>过饱和度!K128</f>
        <v>1.2336661578924717E+20</v>
      </c>
      <c r="G129" s="5">
        <f t="shared" si="10"/>
        <v>1.2336661578924717E+20</v>
      </c>
      <c r="H129" s="5">
        <f t="shared" si="11"/>
        <v>12336661578.924717</v>
      </c>
      <c r="I129" s="5">
        <f>过饱和度!N128</f>
        <v>2.0241874931491824E+19</v>
      </c>
      <c r="J129" s="5">
        <f t="shared" si="12"/>
        <v>2.0241874931491824E+19</v>
      </c>
      <c r="K129" s="5">
        <f t="shared" si="13"/>
        <v>2024187493.1491826</v>
      </c>
      <c r="L129" s="5">
        <f>过饱和度!Q128</f>
        <v>6.5715691435306358E+64</v>
      </c>
      <c r="M129" s="5">
        <f t="shared" si="14"/>
        <v>6.5715691435306358E+64</v>
      </c>
      <c r="N129" s="5">
        <f t="shared" si="15"/>
        <v>6.5715691435306366E+54</v>
      </c>
    </row>
    <row r="130" spans="2:14" x14ac:dyDescent="0.25">
      <c r="B130" s="5">
        <f>过饱和度!D129</f>
        <v>1.1726110979042044</v>
      </c>
      <c r="C130" s="5">
        <f>过饱和度!H129</f>
        <v>295738949024.94031</v>
      </c>
      <c r="D130" s="5">
        <f t="shared" si="8"/>
        <v>295738949023.94031</v>
      </c>
      <c r="E130" s="5">
        <f t="shared" si="9"/>
        <v>29.573894902394034</v>
      </c>
      <c r="F130" s="5">
        <f>过饱和度!K129</f>
        <v>2.6388058073134455E+20</v>
      </c>
      <c r="G130" s="5">
        <f t="shared" si="10"/>
        <v>2.6388058073134455E+20</v>
      </c>
      <c r="H130" s="5">
        <f t="shared" si="11"/>
        <v>26388058073.134457</v>
      </c>
      <c r="I130" s="5">
        <f>过饱和度!N129</f>
        <v>4.3297031309826859E+19</v>
      </c>
      <c r="J130" s="5">
        <f t="shared" si="12"/>
        <v>4.3297031309826859E+19</v>
      </c>
      <c r="K130" s="5">
        <f t="shared" si="13"/>
        <v>4329703130.982686</v>
      </c>
      <c r="L130" s="5">
        <f>过饱和度!Q129</f>
        <v>2.0548990323095342E+65</v>
      </c>
      <c r="M130" s="5">
        <f t="shared" si="14"/>
        <v>2.0548990323095342E+65</v>
      </c>
      <c r="N130" s="5">
        <f t="shared" si="15"/>
        <v>2.0548990323095343E+55</v>
      </c>
    </row>
    <row r="131" spans="2:14" x14ac:dyDescent="0.25">
      <c r="B131" s="5">
        <f>过饱和度!D130</f>
        <v>1.1726136110922403</v>
      </c>
      <c r="C131" s="5">
        <f>过饱和度!H130</f>
        <v>295738898371.12085</v>
      </c>
      <c r="D131" s="5">
        <f t="shared" si="8"/>
        <v>295738898370.12085</v>
      </c>
      <c r="E131" s="5">
        <f t="shared" si="9"/>
        <v>29.573889837012082</v>
      </c>
      <c r="F131" s="5">
        <f>过饱和度!K130</f>
        <v>2.6388052620390213E+20</v>
      </c>
      <c r="G131" s="5">
        <f t="shared" si="10"/>
        <v>2.6388052620390213E+20</v>
      </c>
      <c r="H131" s="5">
        <f t="shared" si="11"/>
        <v>26388052620.390217</v>
      </c>
      <c r="I131" s="5">
        <f>过饱和度!N130</f>
        <v>4.3297022885652783E+19</v>
      </c>
      <c r="J131" s="5">
        <f t="shared" si="12"/>
        <v>4.3297022885652783E+19</v>
      </c>
      <c r="K131" s="5">
        <f t="shared" si="13"/>
        <v>4329702288.5652781</v>
      </c>
      <c r="L131" s="5">
        <f>过饱和度!Q130</f>
        <v>2.0549070414222932E+65</v>
      </c>
      <c r="M131" s="5">
        <f t="shared" si="14"/>
        <v>2.0549070414222932E+65</v>
      </c>
      <c r="N131" s="5">
        <f t="shared" si="15"/>
        <v>2.054907041422293E+55</v>
      </c>
    </row>
    <row r="132" spans="2:14" x14ac:dyDescent="0.25">
      <c r="B132" s="5">
        <f>过饱和度!D131</f>
        <v>1.1726236110922401</v>
      </c>
      <c r="C132" s="5">
        <f>过饱和度!H131</f>
        <v>295738801132.12335</v>
      </c>
      <c r="D132" s="5">
        <f t="shared" si="8"/>
        <v>295738801131.12335</v>
      </c>
      <c r="E132" s="5">
        <f t="shared" si="9"/>
        <v>29.573880113112335</v>
      </c>
      <c r="F132" s="5">
        <f>过饱和度!K131</f>
        <v>2.6388042252482219E+20</v>
      </c>
      <c r="G132" s="5">
        <f t="shared" si="10"/>
        <v>2.6388042252482219E+20</v>
      </c>
      <c r="H132" s="5">
        <f t="shared" si="11"/>
        <v>26388042252.48222</v>
      </c>
      <c r="I132" s="5">
        <f>过饱和度!N131</f>
        <v>4.329700691661013E+19</v>
      </c>
      <c r="J132" s="5">
        <f t="shared" si="12"/>
        <v>4.329700691661013E+19</v>
      </c>
      <c r="K132" s="5">
        <f t="shared" si="13"/>
        <v>4329700691.6610126</v>
      </c>
      <c r="L132" s="5">
        <f>过饱和度!Q131</f>
        <v>2.0549405758587405E+65</v>
      </c>
      <c r="M132" s="5">
        <f t="shared" si="14"/>
        <v>2.0549405758587405E+65</v>
      </c>
      <c r="N132" s="5">
        <f t="shared" si="15"/>
        <v>2.0549405758587401E+55</v>
      </c>
    </row>
    <row r="133" spans="2:14" x14ac:dyDescent="0.25">
      <c r="B133" s="5">
        <f>过饱和度!D132</f>
        <v>1.1726536110922403</v>
      </c>
      <c r="C133" s="5">
        <f>过饱和度!H132</f>
        <v>295738642377.42627</v>
      </c>
      <c r="D133" s="5">
        <f t="shared" si="8"/>
        <v>295738642376.42627</v>
      </c>
      <c r="E133" s="5">
        <f t="shared" si="9"/>
        <v>29.573864237642628</v>
      </c>
      <c r="F133" s="5">
        <f>过饱和度!K132</f>
        <v>2.6388025588741043E+20</v>
      </c>
      <c r="G133" s="5">
        <f t="shared" si="10"/>
        <v>2.6388025588741043E+20</v>
      </c>
      <c r="H133" s="5">
        <f t="shared" si="11"/>
        <v>26388025588.741047</v>
      </c>
      <c r="I133" s="5">
        <f>过饱和度!N132</f>
        <v>4.3296981380589863E+19</v>
      </c>
      <c r="J133" s="5">
        <f t="shared" si="12"/>
        <v>4.3296981380589863E+19</v>
      </c>
      <c r="K133" s="5">
        <f t="shared" si="13"/>
        <v>4329698138.0589867</v>
      </c>
      <c r="L133" s="5">
        <f>过饱和度!Q132</f>
        <v>2.0550433042957631E+65</v>
      </c>
      <c r="M133" s="5">
        <f t="shared" si="14"/>
        <v>2.0550433042957631E+65</v>
      </c>
      <c r="N133" s="5">
        <f t="shared" si="15"/>
        <v>2.0550433042957632E+55</v>
      </c>
    </row>
    <row r="134" spans="2:14" x14ac:dyDescent="0.25">
      <c r="B134" s="5">
        <f>过饱和度!D133</f>
        <v>1.1726836110922403</v>
      </c>
      <c r="C134" s="5">
        <f>过饱和度!H133</f>
        <v>295738483622.81903</v>
      </c>
      <c r="D134" s="5">
        <f t="shared" si="8"/>
        <v>295738483621.81903</v>
      </c>
      <c r="E134" s="5">
        <f t="shared" si="9"/>
        <v>29.573848362181906</v>
      </c>
      <c r="F134" s="5">
        <f>过饱和度!K133</f>
        <v>2.6388008925010982E+20</v>
      </c>
      <c r="G134" s="5">
        <f t="shared" si="10"/>
        <v>2.6388008925010982E+20</v>
      </c>
      <c r="H134" s="5">
        <f t="shared" si="11"/>
        <v>26388008925.010983</v>
      </c>
      <c r="I134" s="5">
        <f>过饱和度!N133</f>
        <v>4.3296955844585652E+19</v>
      </c>
      <c r="J134" s="5">
        <f t="shared" si="12"/>
        <v>4.3296955844585652E+19</v>
      </c>
      <c r="K134" s="5">
        <f t="shared" si="13"/>
        <v>4329695584.4585648</v>
      </c>
      <c r="L134" s="5">
        <f>过饱和度!Q133</f>
        <v>2.0551460351812017E+65</v>
      </c>
      <c r="M134" s="5">
        <f t="shared" si="14"/>
        <v>2.0551460351812017E+65</v>
      </c>
      <c r="N134" s="5">
        <f t="shared" si="15"/>
        <v>2.0551460351812018E+55</v>
      </c>
    </row>
    <row r="135" spans="2:14" x14ac:dyDescent="0.25">
      <c r="B135" s="5">
        <f>过饱和度!D134</f>
        <v>1.1727036110922402</v>
      </c>
      <c r="C135" s="5">
        <f>过饱和度!H134</f>
        <v>295738350572.93518</v>
      </c>
      <c r="D135" s="5">
        <f t="shared" ref="D135:D176" si="16">C135-1</f>
        <v>295738350571.93518</v>
      </c>
      <c r="E135" s="5">
        <f t="shared" ref="E135:E176" si="17">$F$2*$D135^2*TANH($F$3/$D135)</f>
        <v>29.57383505719352</v>
      </c>
      <c r="F135" s="5">
        <f>过饱和度!K134</f>
        <v>2.6387994860418875E+20</v>
      </c>
      <c r="G135" s="5">
        <f t="shared" ref="G135:G176" si="18">F135-1</f>
        <v>2.6387994860418875E+20</v>
      </c>
      <c r="H135" s="5">
        <f t="shared" ref="H135:H176" si="19">$F$2*$G135^2*TANH($F$3/$G135)</f>
        <v>26387994860.418877</v>
      </c>
      <c r="I135" s="5">
        <f>过饱和度!N134</f>
        <v>4.3296934241875255E+19</v>
      </c>
      <c r="J135" s="5">
        <f t="shared" ref="J135:J176" si="20">I135-1</f>
        <v>4.3296934241875255E+19</v>
      </c>
      <c r="K135" s="5">
        <f t="shared" ref="K135:K176" si="21">$F$2*$J135^2*TANH($F$3/$J135)</f>
        <v>4329693424.1875257</v>
      </c>
      <c r="L135" s="5">
        <f>过饱和度!Q134</f>
        <v>2.0552140891147079E+65</v>
      </c>
      <c r="M135" s="5">
        <f t="shared" ref="M135:M176" si="22">L135-1</f>
        <v>2.0552140891147079E+65</v>
      </c>
      <c r="N135" s="5">
        <f t="shared" ref="N135:N176" si="23">$F$2*$M135^2*TANH($F$3/$M135)</f>
        <v>2.055214089114708E+55</v>
      </c>
    </row>
    <row r="136" spans="2:14" x14ac:dyDescent="0.25">
      <c r="B136" s="5">
        <f>过饱和度!D135</f>
        <v>1.1728036110922402</v>
      </c>
      <c r="C136" s="5">
        <f>过饱和度!H135</f>
        <v>295738095214.46411</v>
      </c>
      <c r="D136" s="5">
        <f t="shared" si="16"/>
        <v>295738095213.46411</v>
      </c>
      <c r="E136" s="5">
        <f t="shared" si="17"/>
        <v>29.573809521346416</v>
      </c>
      <c r="F136" s="5">
        <f>过饱和度!K135</f>
        <v>2.638796905245714E+20</v>
      </c>
      <c r="G136" s="5">
        <f t="shared" si="18"/>
        <v>2.638796905245714E+20</v>
      </c>
      <c r="H136" s="5">
        <f t="shared" si="19"/>
        <v>26387969052.457138</v>
      </c>
      <c r="I136" s="5">
        <f>过饱和度!N135</f>
        <v>4.3296895193083101E+19</v>
      </c>
      <c r="J136" s="5">
        <f t="shared" si="20"/>
        <v>4.3296895193083101E+19</v>
      </c>
      <c r="K136" s="5">
        <f t="shared" si="21"/>
        <v>4329689519.3083105</v>
      </c>
      <c r="L136" s="5">
        <f>过饱和度!Q135</f>
        <v>2.0555609229716313E+65</v>
      </c>
      <c r="M136" s="5">
        <f t="shared" si="22"/>
        <v>2.0555609229716313E+65</v>
      </c>
      <c r="N136" s="5">
        <f t="shared" si="23"/>
        <v>2.0555609229716311E+55</v>
      </c>
    </row>
    <row r="137" spans="2:14" x14ac:dyDescent="0.25">
      <c r="B137" s="5">
        <f>过饱和度!D136</f>
        <v>1.1731036110922402</v>
      </c>
      <c r="C137" s="5">
        <f>过饱和度!H136</f>
        <v>295737749602.01929</v>
      </c>
      <c r="D137" s="5">
        <f t="shared" si="16"/>
        <v>295737749601.01929</v>
      </c>
      <c r="E137" s="5">
        <f t="shared" si="17"/>
        <v>29.573774960101932</v>
      </c>
      <c r="F137" s="5">
        <f>过饱和度!K136</f>
        <v>2.6387937291705198E+20</v>
      </c>
      <c r="G137" s="5">
        <f t="shared" si="18"/>
        <v>2.6387937291705198E+20</v>
      </c>
      <c r="H137" s="5">
        <f t="shared" si="19"/>
        <v>26387937291.705196</v>
      </c>
      <c r="I137" s="5">
        <f>过饱和度!N136</f>
        <v>4.3296848790210437E+19</v>
      </c>
      <c r="J137" s="5">
        <f t="shared" si="20"/>
        <v>4.3296848790210437E+19</v>
      </c>
      <c r="K137" s="5">
        <f t="shared" si="21"/>
        <v>4329684879.0210438</v>
      </c>
      <c r="L137" s="5">
        <f>过饱和度!Q136</f>
        <v>2.0566083170385379E+65</v>
      </c>
      <c r="M137" s="5">
        <f t="shared" si="22"/>
        <v>2.0566083170385379E+65</v>
      </c>
      <c r="N137" s="5">
        <f t="shared" si="23"/>
        <v>2.0566083170385377E+55</v>
      </c>
    </row>
    <row r="138" spans="2:14" x14ac:dyDescent="0.25">
      <c r="B138" s="5">
        <f>过饱和度!D137</f>
        <v>1.1734036110922401</v>
      </c>
      <c r="C138" s="5">
        <f>过饱和度!H137</f>
        <v>295737403990.05237</v>
      </c>
      <c r="D138" s="5">
        <f t="shared" si="16"/>
        <v>295737403989.05237</v>
      </c>
      <c r="E138" s="5">
        <f t="shared" si="17"/>
        <v>29.57374039890524</v>
      </c>
      <c r="F138" s="5">
        <f>过饱和度!K137</f>
        <v>2.6387905531001386E+20</v>
      </c>
      <c r="G138" s="5">
        <f t="shared" si="18"/>
        <v>2.6387905531001386E+20</v>
      </c>
      <c r="H138" s="5">
        <f t="shared" si="19"/>
        <v>26387905531.001389</v>
      </c>
      <c r="I138" s="5">
        <f>过饱和度!N137</f>
        <v>4.3296802387403768E+19</v>
      </c>
      <c r="J138" s="5">
        <f t="shared" si="20"/>
        <v>4.3296802387403768E+19</v>
      </c>
      <c r="K138" s="5">
        <f t="shared" si="21"/>
        <v>4329680238.7403774</v>
      </c>
      <c r="L138" s="5">
        <f>过饱和度!Q137</f>
        <v>2.0576559757366956E+65</v>
      </c>
      <c r="M138" s="5">
        <f t="shared" si="22"/>
        <v>2.0576559757366956E+65</v>
      </c>
      <c r="N138" s="5">
        <f t="shared" si="23"/>
        <v>2.0576559757366954E+55</v>
      </c>
    </row>
    <row r="139" spans="2:14" x14ac:dyDescent="0.25">
      <c r="B139" s="5">
        <f>过饱和度!D138</f>
        <v>1.1736036110922401</v>
      </c>
      <c r="C139" s="5">
        <f>过饱和度!H138</f>
        <v>295737087525.98181</v>
      </c>
      <c r="D139" s="5">
        <f t="shared" si="16"/>
        <v>295737087524.98181</v>
      </c>
      <c r="E139" s="5">
        <f t="shared" si="17"/>
        <v>29.573708752498177</v>
      </c>
      <c r="F139" s="5">
        <f>过饱和度!K138</f>
        <v>2.6387875011331752E+20</v>
      </c>
      <c r="G139" s="5">
        <f t="shared" si="18"/>
        <v>2.6387875011331752E+20</v>
      </c>
      <c r="H139" s="5">
        <f t="shared" si="19"/>
        <v>26387875011.331749</v>
      </c>
      <c r="I139" s="5">
        <f>过饱和度!N138</f>
        <v>4.3296756973124436E+19</v>
      </c>
      <c r="J139" s="5">
        <f t="shared" si="20"/>
        <v>4.3296756973124436E+19</v>
      </c>
      <c r="K139" s="5">
        <f t="shared" si="21"/>
        <v>4329675697.3124447</v>
      </c>
      <c r="L139" s="5">
        <f>过饱和度!Q138</f>
        <v>2.0583531852056669E+65</v>
      </c>
      <c r="M139" s="5">
        <f t="shared" si="22"/>
        <v>2.0583531852056669E+65</v>
      </c>
      <c r="N139" s="5">
        <f t="shared" si="23"/>
        <v>2.058353185205667E+55</v>
      </c>
    </row>
    <row r="140" spans="2:14" x14ac:dyDescent="0.25">
      <c r="B140" s="5">
        <f>过饱和度!D139</f>
        <v>1.1746036110922402</v>
      </c>
      <c r="C140" s="5">
        <f>过饱和度!H139</f>
        <v>295736801389.07318</v>
      </c>
      <c r="D140" s="5">
        <f t="shared" si="16"/>
        <v>295736801388.07318</v>
      </c>
      <c r="E140" s="5">
        <f t="shared" si="17"/>
        <v>29.573680138807319</v>
      </c>
      <c r="F140" s="5">
        <f>过饱和度!K139</f>
        <v>2.638786318109925E+20</v>
      </c>
      <c r="G140" s="5">
        <f t="shared" si="18"/>
        <v>2.638786318109925E+20</v>
      </c>
      <c r="H140" s="5">
        <f t="shared" si="19"/>
        <v>26387863181.099251</v>
      </c>
      <c r="I140" s="5">
        <f>过饱和度!N139</f>
        <v>4.3296747986495791E+19</v>
      </c>
      <c r="J140" s="5">
        <f t="shared" si="20"/>
        <v>4.3296747986495791E+19</v>
      </c>
      <c r="K140" s="5">
        <f t="shared" si="21"/>
        <v>4329674798.649579</v>
      </c>
      <c r="L140" s="5">
        <f>过饱和度!Q139</f>
        <v>2.0618617532886875E+65</v>
      </c>
      <c r="M140" s="5">
        <f t="shared" si="22"/>
        <v>2.0618617532886875E+65</v>
      </c>
      <c r="N140" s="5">
        <f t="shared" si="23"/>
        <v>2.0618617532886874E+55</v>
      </c>
    </row>
    <row r="141" spans="2:14" x14ac:dyDescent="0.25">
      <c r="B141" s="5">
        <f>过饱和度!D140</f>
        <v>1.1776036110922401</v>
      </c>
      <c r="C141" s="5">
        <f>过饱和度!H140</f>
        <v>295737272589.2489</v>
      </c>
      <c r="D141" s="5">
        <f t="shared" si="16"/>
        <v>295737272588.2489</v>
      </c>
      <c r="E141" s="5">
        <f t="shared" si="17"/>
        <v>29.573727258824892</v>
      </c>
      <c r="F141" s="5">
        <f>过饱和度!K140</f>
        <v>2.6387972088974413E+20</v>
      </c>
      <c r="G141" s="5">
        <f t="shared" si="18"/>
        <v>2.6387972088974413E+20</v>
      </c>
      <c r="H141" s="5">
        <f t="shared" si="19"/>
        <v>26387972088.974419</v>
      </c>
      <c r="I141" s="5">
        <f>过饱和度!N140</f>
        <v>4.3296944735987745E+19</v>
      </c>
      <c r="J141" s="5">
        <f t="shared" si="20"/>
        <v>4.3296944735987745E+19</v>
      </c>
      <c r="K141" s="5">
        <f t="shared" si="21"/>
        <v>4329694473.5987749</v>
      </c>
      <c r="L141" s="5">
        <f>过饱和度!Q140</f>
        <v>2.0724267928149709E+65</v>
      </c>
      <c r="M141" s="5">
        <f t="shared" si="22"/>
        <v>2.0724267928149709E+65</v>
      </c>
      <c r="N141" s="5">
        <f t="shared" si="23"/>
        <v>2.0724267928149708E+55</v>
      </c>
    </row>
    <row r="142" spans="2:14" x14ac:dyDescent="0.25">
      <c r="B142" s="5">
        <f>过饱和度!D141</f>
        <v>1.1806036110922402</v>
      </c>
      <c r="C142" s="5">
        <f>过饱和度!H141</f>
        <v>295737743786.47491</v>
      </c>
      <c r="D142" s="5">
        <f t="shared" si="16"/>
        <v>295737743785.47491</v>
      </c>
      <c r="E142" s="5">
        <f t="shared" si="17"/>
        <v>29.573774378547494</v>
      </c>
      <c r="F142" s="5">
        <f>过饱和度!K141</f>
        <v>2.6388080996803786E+20</v>
      </c>
      <c r="G142" s="5">
        <f t="shared" si="18"/>
        <v>2.6388080996803786E+20</v>
      </c>
      <c r="H142" s="5">
        <f t="shared" si="19"/>
        <v>26388080996.803787</v>
      </c>
      <c r="I142" s="5">
        <f>过饱和度!N141</f>
        <v>4.329714148556116E+19</v>
      </c>
      <c r="J142" s="5">
        <f t="shared" si="20"/>
        <v>4.329714148556116E+19</v>
      </c>
      <c r="K142" s="5">
        <f t="shared" si="21"/>
        <v>4329714148.5561152</v>
      </c>
      <c r="L142" s="5">
        <f>过饱和度!Q141</f>
        <v>2.0830189304945284E+65</v>
      </c>
      <c r="M142" s="5">
        <f t="shared" si="22"/>
        <v>2.0830189304945284E+65</v>
      </c>
      <c r="N142" s="5">
        <f t="shared" si="23"/>
        <v>2.0830189304945287E+55</v>
      </c>
    </row>
    <row r="143" spans="2:14" x14ac:dyDescent="0.25">
      <c r="B143" s="5">
        <f>过饱和度!D142</f>
        <v>1.1826036110922402</v>
      </c>
      <c r="C143" s="5">
        <f>过饱和度!H142</f>
        <v>295737785782.00696</v>
      </c>
      <c r="D143" s="5">
        <f t="shared" si="16"/>
        <v>295737785781.00696</v>
      </c>
      <c r="E143" s="5">
        <f t="shared" si="17"/>
        <v>29.573778578100697</v>
      </c>
      <c r="F143" s="5">
        <f>过饱和度!K142</f>
        <v>2.6388124047465162E+20</v>
      </c>
      <c r="G143" s="5">
        <f t="shared" si="18"/>
        <v>2.6388124047465162E+20</v>
      </c>
      <c r="H143" s="5">
        <f t="shared" si="19"/>
        <v>26388124047.465164</v>
      </c>
      <c r="I143" s="5">
        <f>过饱和度!N142</f>
        <v>4.3297226864617038E+19</v>
      </c>
      <c r="J143" s="5">
        <f t="shared" si="20"/>
        <v>4.3297226864617038E+19</v>
      </c>
      <c r="K143" s="5">
        <f t="shared" si="21"/>
        <v>4329722686.4617033</v>
      </c>
      <c r="L143" s="5">
        <f>过饱和度!Q142</f>
        <v>2.0900909902849556E+65</v>
      </c>
      <c r="M143" s="5">
        <f t="shared" si="22"/>
        <v>2.0900909902849556E+65</v>
      </c>
      <c r="N143" s="5">
        <f t="shared" si="23"/>
        <v>2.0900909902849557E+55</v>
      </c>
    </row>
    <row r="144" spans="2:14" x14ac:dyDescent="0.25">
      <c r="B144" s="5">
        <f>过饱和度!D143</f>
        <v>1.1926036110922402</v>
      </c>
      <c r="C144" s="5">
        <f>过饱和度!H143</f>
        <v>295742094645.07684</v>
      </c>
      <c r="D144" s="5">
        <f t="shared" si="16"/>
        <v>295742094644.07684</v>
      </c>
      <c r="E144" s="5">
        <f t="shared" si="17"/>
        <v>29.574209464407684</v>
      </c>
      <c r="F144" s="5">
        <f>过饱和度!K143</f>
        <v>2.6388784455035601E+20</v>
      </c>
      <c r="G144" s="5">
        <f t="shared" si="18"/>
        <v>2.6388784455035601E+20</v>
      </c>
      <c r="H144" s="5">
        <f t="shared" si="19"/>
        <v>26388784455.035606</v>
      </c>
      <c r="I144" s="5">
        <f>过饱和度!N143</f>
        <v>4.3298343416634827E+19</v>
      </c>
      <c r="J144" s="5">
        <f t="shared" si="20"/>
        <v>4.3298343416634827E+19</v>
      </c>
      <c r="K144" s="5">
        <f t="shared" si="21"/>
        <v>4329834341.6634827</v>
      </c>
      <c r="L144" s="5">
        <f>过饱和度!Q143</f>
        <v>2.1256992084532484E+65</v>
      </c>
      <c r="M144" s="5">
        <f t="shared" si="22"/>
        <v>2.1256992084532484E+65</v>
      </c>
      <c r="N144" s="5">
        <f t="shared" si="23"/>
        <v>2.1256992084532484E+55</v>
      </c>
    </row>
    <row r="145" spans="2:14" x14ac:dyDescent="0.25">
      <c r="B145" s="5">
        <f>过饱和度!D144</f>
        <v>1.2226036110922403</v>
      </c>
      <c r="C145" s="5">
        <f>过饱和度!H144</f>
        <v>295759226009.66858</v>
      </c>
      <c r="D145" s="5">
        <f t="shared" si="16"/>
        <v>295759226008.66858</v>
      </c>
      <c r="E145" s="5">
        <f t="shared" si="17"/>
        <v>29.575922600866861</v>
      </c>
      <c r="F145" s="5">
        <f>过饱和度!K144</f>
        <v>2.6391222393610846E+20</v>
      </c>
      <c r="G145" s="5">
        <f t="shared" si="18"/>
        <v>2.6391222393610846E+20</v>
      </c>
      <c r="H145" s="5">
        <f t="shared" si="19"/>
        <v>26391222393.610844</v>
      </c>
      <c r="I145" s="5">
        <f>过饱和度!N144</f>
        <v>4.3302400654918394E+19</v>
      </c>
      <c r="J145" s="5">
        <f t="shared" si="20"/>
        <v>4.3302400654918394E+19</v>
      </c>
      <c r="K145" s="5">
        <f t="shared" si="21"/>
        <v>4330240065.4918394</v>
      </c>
      <c r="L145" s="5">
        <f>过饱和度!Q144</f>
        <v>2.2344128552874827E+65</v>
      </c>
      <c r="M145" s="5">
        <f t="shared" si="22"/>
        <v>2.2344128552874827E+65</v>
      </c>
      <c r="N145" s="5">
        <f t="shared" si="23"/>
        <v>2.2344128552874825E+55</v>
      </c>
    </row>
    <row r="146" spans="2:14" x14ac:dyDescent="0.25">
      <c r="B146" s="5">
        <f>过饱和度!D145</f>
        <v>1.2526036110922403</v>
      </c>
      <c r="C146" s="5">
        <f>过饱和度!H145</f>
        <v>295776357644.66614</v>
      </c>
      <c r="D146" s="5">
        <f t="shared" si="16"/>
        <v>295776357643.66614</v>
      </c>
      <c r="E146" s="5">
        <f t="shared" si="17"/>
        <v>29.577635764366615</v>
      </c>
      <c r="F146" s="5">
        <f>过饱和度!K145</f>
        <v>2.6393660460779995E+20</v>
      </c>
      <c r="G146" s="5">
        <f t="shared" si="18"/>
        <v>2.6393660460779995E+20</v>
      </c>
      <c r="H146" s="5">
        <f t="shared" si="19"/>
        <v>26393660460.779991</v>
      </c>
      <c r="I146" s="5">
        <f>过饱和度!N145</f>
        <v>4.3306458114822898E+19</v>
      </c>
      <c r="J146" s="5">
        <f t="shared" si="20"/>
        <v>4.3306458114822898E+19</v>
      </c>
      <c r="K146" s="5">
        <f t="shared" si="21"/>
        <v>4330645811.4822903</v>
      </c>
      <c r="L146" s="5">
        <f>过饱和度!Q145</f>
        <v>2.3458587444594387E+65</v>
      </c>
      <c r="M146" s="5">
        <f t="shared" si="22"/>
        <v>2.3458587444594387E+65</v>
      </c>
      <c r="N146" s="5">
        <f t="shared" si="23"/>
        <v>2.3458587444594388E+55</v>
      </c>
    </row>
    <row r="147" spans="2:14" x14ac:dyDescent="0.25">
      <c r="B147" s="5">
        <f>过饱和度!D146</f>
        <v>1.2726036110922403</v>
      </c>
      <c r="C147" s="5">
        <f>过饱和度!H146</f>
        <v>295786918193.07117</v>
      </c>
      <c r="D147" s="5">
        <f t="shared" si="16"/>
        <v>295786918192.07117</v>
      </c>
      <c r="E147" s="5">
        <f t="shared" si="17"/>
        <v>29.578691819207116</v>
      </c>
      <c r="F147" s="5">
        <f>过饱和度!K146</f>
        <v>2.6395192427726501E+20</v>
      </c>
      <c r="G147" s="5">
        <f t="shared" si="18"/>
        <v>2.6395192427726501E+20</v>
      </c>
      <c r="H147" s="5">
        <f t="shared" si="19"/>
        <v>26395192427.726501</v>
      </c>
      <c r="I147" s="5">
        <f>过饱和度!N146</f>
        <v>4.3309018382810317E+19</v>
      </c>
      <c r="J147" s="5">
        <f t="shared" si="20"/>
        <v>4.3309018382810317E+19</v>
      </c>
      <c r="K147" s="5">
        <f t="shared" si="21"/>
        <v>4330901838.2810316</v>
      </c>
      <c r="L147" s="5">
        <f>过饱和度!Q146</f>
        <v>2.4216584879111744E+65</v>
      </c>
      <c r="M147" s="5">
        <f t="shared" si="22"/>
        <v>2.4216584879111744E+65</v>
      </c>
      <c r="N147" s="5">
        <f t="shared" si="23"/>
        <v>2.4216584879111745E+55</v>
      </c>
    </row>
    <row r="148" spans="2:14" x14ac:dyDescent="0.25">
      <c r="B148" s="5">
        <f>过饱和度!D147</f>
        <v>1.3226036110922401</v>
      </c>
      <c r="C148" s="5">
        <f>过饱和度!H147</f>
        <v>295817629978.54858</v>
      </c>
      <c r="D148" s="5">
        <f t="shared" si="16"/>
        <v>295817629977.54858</v>
      </c>
      <c r="E148" s="5">
        <f t="shared" si="17"/>
        <v>29.581762997754858</v>
      </c>
      <c r="F148" s="5">
        <f>过饱和度!K147</f>
        <v>2.6399490714620186E+20</v>
      </c>
      <c r="G148" s="5">
        <f t="shared" si="18"/>
        <v>2.6399490714620186E+20</v>
      </c>
      <c r="H148" s="5">
        <f t="shared" si="19"/>
        <v>26399490714.62019</v>
      </c>
      <c r="I148" s="5">
        <f>过饱和度!N147</f>
        <v>4.3316144720577716E+19</v>
      </c>
      <c r="J148" s="5">
        <f t="shared" si="20"/>
        <v>4.3316144720577716E+19</v>
      </c>
      <c r="K148" s="5">
        <f t="shared" si="21"/>
        <v>4331614472.0577717</v>
      </c>
      <c r="L148" s="5">
        <f>过饱和度!Q147</f>
        <v>2.6165594907713793E+65</v>
      </c>
      <c r="M148" s="5">
        <f t="shared" si="22"/>
        <v>2.6165594907713793E+65</v>
      </c>
      <c r="N148" s="5">
        <f t="shared" si="23"/>
        <v>2.6165594907713794E+55</v>
      </c>
    </row>
    <row r="149" spans="2:14" x14ac:dyDescent="0.25">
      <c r="B149" s="5">
        <f>过饱和度!D148</f>
        <v>1.3726036110922402</v>
      </c>
      <c r="C149" s="5">
        <f>过饱和度!H148</f>
        <v>295848342845.49451</v>
      </c>
      <c r="D149" s="5">
        <f t="shared" si="16"/>
        <v>295848342844.49451</v>
      </c>
      <c r="E149" s="5">
        <f t="shared" si="17"/>
        <v>29.58483428444945</v>
      </c>
      <c r="F149" s="5">
        <f>过饱和度!K148</f>
        <v>2.6403789419346575E+20</v>
      </c>
      <c r="G149" s="5">
        <f t="shared" si="18"/>
        <v>2.6403789419346575E+20</v>
      </c>
      <c r="H149" s="5">
        <f t="shared" si="19"/>
        <v>26403789419.346573</v>
      </c>
      <c r="I149" s="5">
        <f>过饱和度!N148</f>
        <v>4.3323271768062886E+19</v>
      </c>
      <c r="J149" s="5">
        <f t="shared" si="20"/>
        <v>4.3323271768062886E+19</v>
      </c>
      <c r="K149" s="5">
        <f t="shared" si="21"/>
        <v>4332327176.8062887</v>
      </c>
      <c r="L149" s="5">
        <f>过饱和度!Q148</f>
        <v>2.8190708881667787E+65</v>
      </c>
      <c r="M149" s="5">
        <f t="shared" si="22"/>
        <v>2.8190708881667787E+65</v>
      </c>
      <c r="N149" s="5">
        <f t="shared" si="23"/>
        <v>2.8190708881667789E+55</v>
      </c>
    </row>
    <row r="150" spans="2:14" x14ac:dyDescent="0.25">
      <c r="B150" s="5">
        <f>过饱和度!D149</f>
        <v>1.4226036110922402</v>
      </c>
      <c r="C150" s="5">
        <f>过饱和度!H149</f>
        <v>295879056793.83612</v>
      </c>
      <c r="D150" s="5">
        <f t="shared" si="16"/>
        <v>295879056792.83612</v>
      </c>
      <c r="E150" s="5">
        <f t="shared" si="17"/>
        <v>29.587905679283608</v>
      </c>
      <c r="F150" s="5">
        <f>过饱和度!K149</f>
        <v>2.6408088541915618E+20</v>
      </c>
      <c r="G150" s="5">
        <f t="shared" si="18"/>
        <v>2.6408088541915618E+20</v>
      </c>
      <c r="H150" s="5">
        <f t="shared" si="19"/>
        <v>26408088541.915619</v>
      </c>
      <c r="I150" s="5">
        <f>过饱和度!N149</f>
        <v>4.3330399525285741E+19</v>
      </c>
      <c r="J150" s="5">
        <f t="shared" si="20"/>
        <v>4.3330399525285741E+19</v>
      </c>
      <c r="K150" s="5">
        <f t="shared" si="21"/>
        <v>4333039952.528574</v>
      </c>
      <c r="L150" s="5">
        <f>过饱和度!Q149</f>
        <v>3.0292001459632953E+65</v>
      </c>
      <c r="M150" s="5">
        <f t="shared" si="22"/>
        <v>3.0292001459632953E+65</v>
      </c>
      <c r="N150" s="5">
        <f t="shared" si="23"/>
        <v>3.0292001459632956E+55</v>
      </c>
    </row>
    <row r="151" spans="2:14" x14ac:dyDescent="0.25">
      <c r="B151" s="5">
        <f>过饱和度!D150</f>
        <v>1.4657526421623093</v>
      </c>
      <c r="C151" s="5">
        <f>过饱和度!H150</f>
        <v>295905073657.55426</v>
      </c>
      <c r="D151" s="5">
        <f t="shared" si="16"/>
        <v>295905073656.55426</v>
      </c>
      <c r="E151" s="5">
        <f t="shared" si="17"/>
        <v>29.59050736565543</v>
      </c>
      <c r="F151" s="5">
        <f>过饱和度!K150</f>
        <v>2.6411745754032524E+20</v>
      </c>
      <c r="G151" s="5">
        <f t="shared" si="18"/>
        <v>2.6411745754032524E+20</v>
      </c>
      <c r="H151" s="5">
        <f t="shared" si="19"/>
        <v>26411745754.03252</v>
      </c>
      <c r="I151" s="5">
        <f>过饱和度!N150</f>
        <v>4.3336468817349706E+19</v>
      </c>
      <c r="J151" s="5">
        <f t="shared" si="20"/>
        <v>4.3336468817349706E+19</v>
      </c>
      <c r="K151" s="5">
        <f t="shared" si="21"/>
        <v>4333646881.734971</v>
      </c>
      <c r="L151" s="5">
        <f>过饱和度!Q150</f>
        <v>3.2166548172628057E+65</v>
      </c>
      <c r="M151" s="5">
        <f t="shared" si="22"/>
        <v>3.2166548172628057E+65</v>
      </c>
      <c r="N151" s="5">
        <f t="shared" si="23"/>
        <v>3.2166548172628055E+55</v>
      </c>
    </row>
    <row r="152" spans="2:14" x14ac:dyDescent="0.25">
      <c r="B152" s="5">
        <f>过饱和度!D151</f>
        <v>1.4657526422623093</v>
      </c>
      <c r="C152" s="5">
        <f>过饱和度!H151</f>
        <v>295907442217.60907</v>
      </c>
      <c r="D152" s="5">
        <f t="shared" si="16"/>
        <v>295907442216.60907</v>
      </c>
      <c r="E152" s="5">
        <f t="shared" si="17"/>
        <v>29.590744221660913</v>
      </c>
      <c r="F152" s="5">
        <f>过饱和度!K151</f>
        <v>2.641202759095375E+20</v>
      </c>
      <c r="G152" s="5">
        <f t="shared" si="18"/>
        <v>2.641202759095375E+20</v>
      </c>
      <c r="H152" s="5">
        <f t="shared" si="19"/>
        <v>26412027590.953754</v>
      </c>
      <c r="I152" s="5">
        <f>过饱和度!N151</f>
        <v>4.3336931254896804E+19</v>
      </c>
      <c r="J152" s="5">
        <f t="shared" si="20"/>
        <v>4.3336931254896804E+19</v>
      </c>
      <c r="K152" s="5">
        <f t="shared" si="21"/>
        <v>4333693125.4896812</v>
      </c>
      <c r="L152" s="5">
        <f>过饱和度!Q151</f>
        <v>3.2167062800827958E+65</v>
      </c>
      <c r="M152" s="5">
        <f t="shared" si="22"/>
        <v>3.2167062800827958E+65</v>
      </c>
      <c r="N152" s="5">
        <f t="shared" si="23"/>
        <v>3.2167062800827958E+55</v>
      </c>
    </row>
    <row r="153" spans="2:14" x14ac:dyDescent="0.25">
      <c r="B153" s="5">
        <f>过饱和度!D152</f>
        <v>1.4657526425623093</v>
      </c>
      <c r="C153" s="5">
        <f>过饱和度!H152</f>
        <v>295914548394.31519</v>
      </c>
      <c r="D153" s="5">
        <f t="shared" si="16"/>
        <v>295914548393.31519</v>
      </c>
      <c r="E153" s="5">
        <f t="shared" si="17"/>
        <v>29.591454839331522</v>
      </c>
      <c r="F153" s="5">
        <f>过饱和度!K152</f>
        <v>2.6412873160956307E+20</v>
      </c>
      <c r="G153" s="5">
        <f t="shared" si="18"/>
        <v>2.6412873160956307E+20</v>
      </c>
      <c r="H153" s="5">
        <f t="shared" si="19"/>
        <v>26412873160.956303</v>
      </c>
      <c r="I153" s="5">
        <f>过饱和度!N152</f>
        <v>4.3338318660553679E+19</v>
      </c>
      <c r="J153" s="5">
        <f t="shared" si="20"/>
        <v>4.3338318660553679E+19</v>
      </c>
      <c r="K153" s="5">
        <f t="shared" si="21"/>
        <v>4333831866.0553684</v>
      </c>
      <c r="L153" s="5">
        <f>过饱和度!Q152</f>
        <v>3.2168606831714765E+65</v>
      </c>
      <c r="M153" s="5">
        <f t="shared" si="22"/>
        <v>3.2168606831714765E+65</v>
      </c>
      <c r="N153" s="5">
        <f t="shared" si="23"/>
        <v>3.2168606831714769E+55</v>
      </c>
    </row>
    <row r="154" spans="2:14" x14ac:dyDescent="0.25">
      <c r="B154" s="5">
        <f>过饱和度!D153</f>
        <v>1.4657526429623093</v>
      </c>
      <c r="C154" s="5">
        <f>过饱和度!H153</f>
        <v>295924023576.21936</v>
      </c>
      <c r="D154" s="5">
        <f t="shared" si="16"/>
        <v>295924023575.21936</v>
      </c>
      <c r="E154" s="5">
        <f t="shared" si="17"/>
        <v>29.59240235752193</v>
      </c>
      <c r="F154" s="5">
        <f>过饱和度!K153</f>
        <v>2.6414000630361168E+20</v>
      </c>
      <c r="G154" s="5">
        <f t="shared" si="18"/>
        <v>2.6414000630361168E+20</v>
      </c>
      <c r="H154" s="5">
        <f t="shared" si="19"/>
        <v>26414000630.361168</v>
      </c>
      <c r="I154" s="5">
        <f>过饱和度!N153</f>
        <v>4.3340168603860779E+19</v>
      </c>
      <c r="J154" s="5">
        <f t="shared" si="20"/>
        <v>4.3340168603860779E+19</v>
      </c>
      <c r="K154" s="5">
        <f t="shared" si="21"/>
        <v>4334016860.3860779</v>
      </c>
      <c r="L154" s="5">
        <f>过饱和度!Q153</f>
        <v>3.2170665661288159E+65</v>
      </c>
      <c r="M154" s="5">
        <f t="shared" si="22"/>
        <v>3.2170665661288159E+65</v>
      </c>
      <c r="N154" s="5">
        <f t="shared" si="23"/>
        <v>3.2170665661288159E+55</v>
      </c>
    </row>
    <row r="155" spans="2:14" x14ac:dyDescent="0.25">
      <c r="B155" s="5">
        <f>过饱和度!D154</f>
        <v>1.4657526431623094</v>
      </c>
      <c r="C155" s="5">
        <f>过饱和度!H154</f>
        <v>295928761105.5722</v>
      </c>
      <c r="D155" s="5">
        <f t="shared" si="16"/>
        <v>295928761104.5722</v>
      </c>
      <c r="E155" s="5">
        <f t="shared" si="17"/>
        <v>29.592876110457219</v>
      </c>
      <c r="F155" s="5">
        <f>过饱和度!K154</f>
        <v>2.6414564363666853E+20</v>
      </c>
      <c r="G155" s="5">
        <f t="shared" si="18"/>
        <v>2.6414564363666853E+20</v>
      </c>
      <c r="H155" s="5">
        <f t="shared" si="19"/>
        <v>26414564363.666855</v>
      </c>
      <c r="I155" s="5">
        <f>过饱和度!N154</f>
        <v>4.3341093574589096E+19</v>
      </c>
      <c r="J155" s="5">
        <f t="shared" si="20"/>
        <v>4.3341093574589096E+19</v>
      </c>
      <c r="K155" s="5">
        <f t="shared" si="21"/>
        <v>4334109357.45891</v>
      </c>
      <c r="L155" s="5">
        <f>过饱和度!Q154</f>
        <v>3.2171695082906605E+65</v>
      </c>
      <c r="M155" s="5">
        <f t="shared" si="22"/>
        <v>3.2171695082906605E+65</v>
      </c>
      <c r="N155" s="5">
        <f t="shared" si="23"/>
        <v>3.2171695082906607E+55</v>
      </c>
    </row>
    <row r="156" spans="2:14" x14ac:dyDescent="0.25">
      <c r="B156" s="5">
        <f>过饱和度!D155</f>
        <v>1.4657526521623092</v>
      </c>
      <c r="C156" s="5">
        <f>过饱和度!H155</f>
        <v>296142020218.80786</v>
      </c>
      <c r="D156" s="5">
        <f t="shared" si="16"/>
        <v>296142020217.80786</v>
      </c>
      <c r="E156" s="5">
        <f t="shared" si="17"/>
        <v>29.614202021780784</v>
      </c>
      <c r="F156" s="5">
        <f>过饱和度!K155</f>
        <v>2.6439943654149394E+20</v>
      </c>
      <c r="G156" s="5">
        <f t="shared" si="18"/>
        <v>2.6439943654149394E+20</v>
      </c>
      <c r="H156" s="5">
        <f t="shared" si="19"/>
        <v>26439943654.149395</v>
      </c>
      <c r="I156" s="5">
        <f>过饱和度!N155</f>
        <v>4.338273560589729E+19</v>
      </c>
      <c r="J156" s="5">
        <f t="shared" si="20"/>
        <v>4.338273560589729E+19</v>
      </c>
      <c r="K156" s="5">
        <f t="shared" si="21"/>
        <v>4338273560.5897293</v>
      </c>
      <c r="L156" s="5">
        <f>过饱和度!Q155</f>
        <v>3.2218051966100548E+65</v>
      </c>
      <c r="M156" s="5">
        <f t="shared" si="22"/>
        <v>3.2218051966100548E+65</v>
      </c>
      <c r="N156" s="5">
        <f t="shared" si="23"/>
        <v>3.2218051966100547E+55</v>
      </c>
    </row>
    <row r="157" spans="2:14" x14ac:dyDescent="0.25">
      <c r="B157" s="5">
        <f>过饱和度!D156</f>
        <v>1.4657527421623093</v>
      </c>
      <c r="C157" s="5">
        <f>过饱和度!H156</f>
        <v>298280270782.39105</v>
      </c>
      <c r="D157" s="5">
        <f t="shared" si="16"/>
        <v>298280270781.39105</v>
      </c>
      <c r="E157" s="5">
        <f t="shared" si="17"/>
        <v>29.828027078139105</v>
      </c>
      <c r="F157" s="5">
        <f>过饱和度!K156</f>
        <v>2.669474599042606E+20</v>
      </c>
      <c r="G157" s="5">
        <f t="shared" si="18"/>
        <v>2.669474599042606E+20</v>
      </c>
      <c r="H157" s="5">
        <f t="shared" si="19"/>
        <v>26694745990.42606</v>
      </c>
      <c r="I157" s="5">
        <f>过饱和度!N156</f>
        <v>4.3800811951146074E+19</v>
      </c>
      <c r="J157" s="5">
        <f t="shared" si="20"/>
        <v>4.3800811951146074E+19</v>
      </c>
      <c r="K157" s="5">
        <f t="shared" si="21"/>
        <v>4380081195.1146069</v>
      </c>
      <c r="L157" s="5">
        <f>过饱和度!Q156</f>
        <v>3.2684695857360177E+65</v>
      </c>
      <c r="M157" s="5">
        <f t="shared" si="22"/>
        <v>3.2684695857360177E+65</v>
      </c>
      <c r="N157" s="5">
        <f t="shared" si="23"/>
        <v>3.2684695857360174E+55</v>
      </c>
    </row>
    <row r="158" spans="2:14" x14ac:dyDescent="0.25">
      <c r="B158" s="5">
        <f>过饱和度!D157</f>
        <v>1.4657536421623092</v>
      </c>
      <c r="C158" s="5">
        <f>过饱和度!H157</f>
        <v>320231641317.09644</v>
      </c>
      <c r="D158" s="5">
        <f t="shared" si="16"/>
        <v>320231641316.09644</v>
      </c>
      <c r="E158" s="5">
        <f t="shared" si="17"/>
        <v>32.023164131609647</v>
      </c>
      <c r="F158" s="5">
        <f>过饱和度!K157</f>
        <v>2.9345285567535904E+20</v>
      </c>
      <c r="G158" s="5">
        <f t="shared" si="18"/>
        <v>2.9345285567535904E+20</v>
      </c>
      <c r="H158" s="5">
        <f t="shared" si="19"/>
        <v>29345285567.535904</v>
      </c>
      <c r="I158" s="5">
        <f>过饱和度!N157</f>
        <v>4.8149780291292766E+19</v>
      </c>
      <c r="J158" s="5">
        <f t="shared" si="20"/>
        <v>4.8149780291292766E+19</v>
      </c>
      <c r="K158" s="5">
        <f t="shared" si="21"/>
        <v>4814978029.1292763</v>
      </c>
      <c r="L158" s="5">
        <f>过饱和度!Q157</f>
        <v>3.7669227106344328E+65</v>
      </c>
      <c r="M158" s="5">
        <f t="shared" si="22"/>
        <v>3.7669227106344328E+65</v>
      </c>
      <c r="N158" s="5">
        <f t="shared" si="23"/>
        <v>3.7669227106344329E+55</v>
      </c>
    </row>
    <row r="159" spans="2:14" x14ac:dyDescent="0.25">
      <c r="B159" s="5">
        <f>过饱和度!D158</f>
        <v>1.4657601289742734</v>
      </c>
      <c r="C159" s="5">
        <f>过饱和度!H158</f>
        <v>511051548417.44696</v>
      </c>
      <c r="D159" s="5">
        <f t="shared" si="16"/>
        <v>511051548416.44696</v>
      </c>
      <c r="E159" s="5">
        <f t="shared" si="17"/>
        <v>51.105154841644691</v>
      </c>
      <c r="F159" s="5">
        <f>过饱和度!K158</f>
        <v>5.4722134810088505E+20</v>
      </c>
      <c r="G159" s="5">
        <f t="shared" si="18"/>
        <v>5.4722134810088505E+20</v>
      </c>
      <c r="H159" s="5">
        <f t="shared" si="19"/>
        <v>54722134810.088509</v>
      </c>
      <c r="I159" s="5">
        <f>过饱和度!N158</f>
        <v>8.9787646579379225E+19</v>
      </c>
      <c r="J159" s="5">
        <f t="shared" si="20"/>
        <v>8.9787646579379225E+19</v>
      </c>
      <c r="K159" s="5">
        <f t="shared" si="21"/>
        <v>8978764657.9379234</v>
      </c>
      <c r="L159" s="5">
        <f>过饱和度!Q158</f>
        <v>9.5887909338757003E+65</v>
      </c>
      <c r="M159" s="5">
        <f t="shared" si="22"/>
        <v>9.5887909338757003E+65</v>
      </c>
      <c r="N159" s="5">
        <f t="shared" si="23"/>
        <v>9.5887909338757021E+55</v>
      </c>
    </row>
    <row r="160" spans="2:14" x14ac:dyDescent="0.25">
      <c r="B160" s="5">
        <f>过饱和度!D159</f>
        <v>1.4657626421623093</v>
      </c>
      <c r="C160" s="5">
        <f>过饱和度!H159</f>
        <v>511051460333.15039</v>
      </c>
      <c r="D160" s="5">
        <f t="shared" si="16"/>
        <v>511051460332.15039</v>
      </c>
      <c r="E160" s="5">
        <f t="shared" si="17"/>
        <v>51.105146033215043</v>
      </c>
      <c r="F160" s="5">
        <f>过饱和度!K159</f>
        <v>5.4722123413822643E+20</v>
      </c>
      <c r="G160" s="5">
        <f t="shared" si="18"/>
        <v>5.4722123413822643E+20</v>
      </c>
      <c r="H160" s="5">
        <f t="shared" si="19"/>
        <v>54722123413.822647</v>
      </c>
      <c r="I160" s="5">
        <f>过饱和度!N159</f>
        <v>8.978762896419514E+19</v>
      </c>
      <c r="J160" s="5">
        <f t="shared" si="20"/>
        <v>8.978762896419514E+19</v>
      </c>
      <c r="K160" s="5">
        <f t="shared" si="21"/>
        <v>8978762896.4195137</v>
      </c>
      <c r="L160" s="5">
        <f>过饱和度!Q159</f>
        <v>9.5888200551228254E+65</v>
      </c>
      <c r="M160" s="5">
        <f t="shared" si="22"/>
        <v>9.5888200551228254E+65</v>
      </c>
      <c r="N160" s="5">
        <f t="shared" si="23"/>
        <v>9.5888200551228264E+55</v>
      </c>
    </row>
    <row r="161" spans="2:14" x14ac:dyDescent="0.25">
      <c r="B161" s="5">
        <f>过饱和度!D160</f>
        <v>1.4657726421623092</v>
      </c>
      <c r="C161" s="5">
        <f>过饱和度!H160</f>
        <v>511051290102.98212</v>
      </c>
      <c r="D161" s="5">
        <f t="shared" si="16"/>
        <v>511051290101.98212</v>
      </c>
      <c r="E161" s="5">
        <f t="shared" si="17"/>
        <v>51.105129010198219</v>
      </c>
      <c r="F161" s="5">
        <f>过饱和度!K160</f>
        <v>5.4722101560640976E+20</v>
      </c>
      <c r="G161" s="5">
        <f t="shared" si="18"/>
        <v>5.4722101560640976E+20</v>
      </c>
      <c r="H161" s="5">
        <f t="shared" si="19"/>
        <v>54722101560.640968</v>
      </c>
      <c r="I161" s="5">
        <f>过饱和度!N160</f>
        <v>8.9787595269409571E+19</v>
      </c>
      <c r="J161" s="5">
        <f t="shared" si="20"/>
        <v>8.9787595269409571E+19</v>
      </c>
      <c r="K161" s="5">
        <f t="shared" si="21"/>
        <v>8978759526.940958</v>
      </c>
      <c r="L161" s="5">
        <f>过饱和度!Q160</f>
        <v>9.5889437030907787E+65</v>
      </c>
      <c r="M161" s="5">
        <f t="shared" si="22"/>
        <v>9.5889437030907787E+65</v>
      </c>
      <c r="N161" s="5">
        <f t="shared" si="23"/>
        <v>9.5889437030907784E+55</v>
      </c>
    </row>
    <row r="162" spans="2:14" x14ac:dyDescent="0.25">
      <c r="B162" s="5">
        <f>过饱和度!D161</f>
        <v>1.4658026421623094</v>
      </c>
      <c r="C162" s="5">
        <f>过饱和度!H161</f>
        <v>511051009177.91351</v>
      </c>
      <c r="D162" s="5">
        <f t="shared" si="16"/>
        <v>511051009176.91351</v>
      </c>
      <c r="E162" s="5">
        <f t="shared" si="17"/>
        <v>51.105100917691367</v>
      </c>
      <c r="F162" s="5">
        <f>过饱和度!K161</f>
        <v>5.4722065945956168E+20</v>
      </c>
      <c r="G162" s="5">
        <f t="shared" si="18"/>
        <v>5.4722065945956168E+20</v>
      </c>
      <c r="H162" s="5">
        <f t="shared" si="19"/>
        <v>54722065945.956169</v>
      </c>
      <c r="I162" s="5">
        <f>过饱和度!N161</f>
        <v>8.9787540577360003E+19</v>
      </c>
      <c r="J162" s="5">
        <f t="shared" si="20"/>
        <v>8.9787540577360003E+19</v>
      </c>
      <c r="K162" s="5">
        <f t="shared" si="21"/>
        <v>8978754057.7360001</v>
      </c>
      <c r="L162" s="5">
        <f>过饱和度!Q161</f>
        <v>9.5893245606056887E+65</v>
      </c>
      <c r="M162" s="5">
        <f t="shared" si="22"/>
        <v>9.5893245606056887E+65</v>
      </c>
      <c r="N162" s="5">
        <f t="shared" si="23"/>
        <v>9.5893245606056888E+55</v>
      </c>
    </row>
    <row r="163" spans="2:14" x14ac:dyDescent="0.25">
      <c r="B163" s="5">
        <f>过饱和度!D162</f>
        <v>1.4658326421623094</v>
      </c>
      <c r="C163" s="5">
        <f>过饱和度!H162</f>
        <v>511050728253.00525</v>
      </c>
      <c r="D163" s="5">
        <f t="shared" si="16"/>
        <v>511050728252.00525</v>
      </c>
      <c r="E163" s="5">
        <f t="shared" si="17"/>
        <v>51.105072825200523</v>
      </c>
      <c r="F163" s="5">
        <f>过饱和度!K162</f>
        <v>5.4722030331295518E+20</v>
      </c>
      <c r="G163" s="5">
        <f t="shared" si="18"/>
        <v>5.4722030331295518E+20</v>
      </c>
      <c r="H163" s="5">
        <f t="shared" si="19"/>
        <v>54722030331.295517</v>
      </c>
      <c r="I163" s="5">
        <f>过饱和度!N162</f>
        <v>8.978748588534535E+19</v>
      </c>
      <c r="J163" s="5">
        <f t="shared" si="20"/>
        <v>8.978748588534535E+19</v>
      </c>
      <c r="K163" s="5">
        <f t="shared" si="21"/>
        <v>8978748588.5345364</v>
      </c>
      <c r="L163" s="5">
        <f>过饱和度!Q162</f>
        <v>9.5897054252253282E+65</v>
      </c>
      <c r="M163" s="5">
        <f t="shared" si="22"/>
        <v>9.5897054252253282E+65</v>
      </c>
      <c r="N163" s="5">
        <f t="shared" si="23"/>
        <v>9.5897054252253281E+55</v>
      </c>
    </row>
    <row r="164" spans="2:14" x14ac:dyDescent="0.25">
      <c r="B164" s="5">
        <f>过饱和度!D163</f>
        <v>1.4658526421623093</v>
      </c>
      <c r="C164" s="5">
        <f>过饱和度!H163</f>
        <v>511050493943.49915</v>
      </c>
      <c r="D164" s="5">
        <f t="shared" si="16"/>
        <v>511050493942.49915</v>
      </c>
      <c r="E164" s="5">
        <f t="shared" si="17"/>
        <v>51.105049394249917</v>
      </c>
      <c r="F164" s="5">
        <f>过饱和度!K163</f>
        <v>5.4722000459359624E+20</v>
      </c>
      <c r="G164" s="5">
        <f t="shared" si="18"/>
        <v>5.4722000459359624E+20</v>
      </c>
      <c r="H164" s="5">
        <f t="shared" si="19"/>
        <v>54722000459.359627</v>
      </c>
      <c r="I164" s="5">
        <f>过饱和度!N163</f>
        <v>8.9787439928863687E+19</v>
      </c>
      <c r="J164" s="5">
        <f t="shared" si="20"/>
        <v>8.9787439928863687E+19</v>
      </c>
      <c r="K164" s="5">
        <f t="shared" si="21"/>
        <v>8978743992.8863697</v>
      </c>
      <c r="L164" s="5">
        <f>过饱和度!Q163</f>
        <v>9.5899573106149934E+65</v>
      </c>
      <c r="M164" s="5">
        <f t="shared" si="22"/>
        <v>9.5899573106149934E+65</v>
      </c>
      <c r="N164" s="5">
        <f t="shared" si="23"/>
        <v>9.5899573106149949E+55</v>
      </c>
    </row>
    <row r="165" spans="2:14" x14ac:dyDescent="0.25">
      <c r="B165" s="5">
        <f>过饱和度!D164</f>
        <v>1.4659526421623092</v>
      </c>
      <c r="C165" s="5">
        <f>过饱和度!H164</f>
        <v>511050030707.82489</v>
      </c>
      <c r="D165" s="5">
        <f t="shared" si="16"/>
        <v>511050030706.82489</v>
      </c>
      <c r="E165" s="5">
        <f t="shared" si="17"/>
        <v>51.1050030706825</v>
      </c>
      <c r="F165" s="5">
        <f>过饱和度!K164</f>
        <v>5.4721943412489067E+20</v>
      </c>
      <c r="G165" s="5">
        <f t="shared" si="18"/>
        <v>5.4721943412489067E+20</v>
      </c>
      <c r="H165" s="5">
        <f t="shared" si="19"/>
        <v>54721943412.489067</v>
      </c>
      <c r="I165" s="5">
        <f>过饱和度!N164</f>
        <v>8.9787353162807378E+19</v>
      </c>
      <c r="J165" s="5">
        <f t="shared" si="20"/>
        <v>8.9787353162807378E+19</v>
      </c>
      <c r="K165" s="5">
        <f t="shared" si="21"/>
        <v>8978735316.2807388</v>
      </c>
      <c r="L165" s="5">
        <f>过饱和度!Q164</f>
        <v>9.5912473377036091E+65</v>
      </c>
      <c r="M165" s="5">
        <f t="shared" si="22"/>
        <v>9.5912473377036091E+65</v>
      </c>
      <c r="N165" s="5">
        <f t="shared" si="23"/>
        <v>9.5912473377036088E+55</v>
      </c>
    </row>
    <row r="166" spans="2:14" x14ac:dyDescent="0.25">
      <c r="B166" s="5">
        <f>过饱和度!D165</f>
        <v>1.4662526421623092</v>
      </c>
      <c r="C166" s="5">
        <f>过饱和度!H165</f>
        <v>511049367581.71478</v>
      </c>
      <c r="D166" s="5">
        <f t="shared" si="16"/>
        <v>511049367580.71478</v>
      </c>
      <c r="E166" s="5">
        <f t="shared" si="17"/>
        <v>51.104936758071482</v>
      </c>
      <c r="F166" s="5">
        <f>过饱和度!K165</f>
        <v>5.4721866965639188E+20</v>
      </c>
      <c r="G166" s="5">
        <f t="shared" si="18"/>
        <v>5.4721866965639188E+20</v>
      </c>
      <c r="H166" s="5">
        <f t="shared" si="19"/>
        <v>54721866965.639191</v>
      </c>
      <c r="I166" s="5">
        <f>过饱和度!N165</f>
        <v>8.9787239569697898E+19</v>
      </c>
      <c r="J166" s="5">
        <f t="shared" si="20"/>
        <v>8.9787239569697898E+19</v>
      </c>
      <c r="K166" s="5">
        <f t="shared" si="21"/>
        <v>8978723956.9697895</v>
      </c>
      <c r="L166" s="5">
        <f>过饱和度!Q165</f>
        <v>9.595149279939862E+65</v>
      </c>
      <c r="M166" s="5">
        <f t="shared" si="22"/>
        <v>9.595149279939862E+65</v>
      </c>
      <c r="N166" s="5">
        <f t="shared" si="23"/>
        <v>9.5951492799398616E+55</v>
      </c>
    </row>
    <row r="167" spans="2:14" x14ac:dyDescent="0.25">
      <c r="B167" s="5">
        <f>过饱和度!D166</f>
        <v>1.4665526421623092</v>
      </c>
      <c r="C167" s="5">
        <f>过饱和度!H166</f>
        <v>511048704456.59357</v>
      </c>
      <c r="D167" s="5">
        <f t="shared" si="16"/>
        <v>511048704455.59357</v>
      </c>
      <c r="E167" s="5">
        <f t="shared" si="17"/>
        <v>51.104870445559357</v>
      </c>
      <c r="F167" s="5">
        <f>过饱和度!K166</f>
        <v>5.472179051891673E+20</v>
      </c>
      <c r="G167" s="5">
        <f t="shared" si="18"/>
        <v>5.472179051891673E+20</v>
      </c>
      <c r="H167" s="5">
        <f t="shared" si="19"/>
        <v>54721790518.916733</v>
      </c>
      <c r="I167" s="5">
        <f>过饱和度!N166</f>
        <v>8.9787125976765956E+19</v>
      </c>
      <c r="J167" s="5">
        <f t="shared" si="20"/>
        <v>8.9787125976765956E+19</v>
      </c>
      <c r="K167" s="5">
        <f t="shared" si="21"/>
        <v>8978712597.6765957</v>
      </c>
      <c r="L167" s="5">
        <f>过饱和度!Q166</f>
        <v>9.5990520061994175E+65</v>
      </c>
      <c r="M167" s="5">
        <f t="shared" si="22"/>
        <v>9.5990520061994175E+65</v>
      </c>
      <c r="N167" s="5">
        <f t="shared" si="23"/>
        <v>9.5990520061994182E+55</v>
      </c>
    </row>
    <row r="168" spans="2:14" x14ac:dyDescent="0.25">
      <c r="B168" s="5">
        <f>过饱和度!D167</f>
        <v>1.4667526421623092</v>
      </c>
      <c r="C168" s="5">
        <f>过饱和度!H167</f>
        <v>511048113664.13837</v>
      </c>
      <c r="D168" s="5">
        <f t="shared" si="16"/>
        <v>511048113663.13837</v>
      </c>
      <c r="E168" s="5">
        <f t="shared" si="17"/>
        <v>51.104811366313832</v>
      </c>
      <c r="F168" s="5">
        <f>过饱和度!K167</f>
        <v>5.4721720173505656E+20</v>
      </c>
      <c r="G168" s="5">
        <f t="shared" si="18"/>
        <v>5.4721720173505656E+20</v>
      </c>
      <c r="H168" s="5">
        <f t="shared" si="19"/>
        <v>54721720173.505661</v>
      </c>
      <c r="I168" s="5">
        <f>过饱和度!N167</f>
        <v>8.978702022206038E+19</v>
      </c>
      <c r="J168" s="5">
        <f t="shared" si="20"/>
        <v>8.978702022206038E+19</v>
      </c>
      <c r="K168" s="5">
        <f t="shared" si="21"/>
        <v>8978702022.2060375</v>
      </c>
      <c r="L168" s="5">
        <f>过饱和度!Q167</f>
        <v>9.6016478374307796E+65</v>
      </c>
      <c r="M168" s="5">
        <f t="shared" si="22"/>
        <v>9.6016478374307796E+65</v>
      </c>
      <c r="N168" s="5">
        <f t="shared" si="23"/>
        <v>9.6016478374307787E+55</v>
      </c>
    </row>
    <row r="169" spans="2:14" x14ac:dyDescent="0.25">
      <c r="B169" s="5">
        <f>过饱和度!D168</f>
        <v>1.4677526421623093</v>
      </c>
      <c r="C169" s="5">
        <f>过饱和度!H168</f>
        <v>511047399570.76965</v>
      </c>
      <c r="D169" s="5">
        <f t="shared" si="16"/>
        <v>511047399569.76965</v>
      </c>
      <c r="E169" s="5">
        <f t="shared" si="17"/>
        <v>51.104739956976971</v>
      </c>
      <c r="F169" s="5">
        <f>过饱和度!K168</f>
        <v>5.4721660363706204E+20</v>
      </c>
      <c r="G169" s="5">
        <f t="shared" si="18"/>
        <v>5.4721660363706204E+20</v>
      </c>
      <c r="H169" s="5">
        <f t="shared" si="19"/>
        <v>54721660363.706207</v>
      </c>
      <c r="I169" s="5">
        <f>过饱和度!N168</f>
        <v>8.9786943703829086E+19</v>
      </c>
      <c r="J169" s="5">
        <f t="shared" si="20"/>
        <v>8.9786943703829086E+19</v>
      </c>
      <c r="K169" s="5">
        <f t="shared" si="21"/>
        <v>8978694370.3829079</v>
      </c>
      <c r="L169" s="5">
        <f>过饱和度!Q168</f>
        <v>9.6147290243837584E+65</v>
      </c>
      <c r="M169" s="5">
        <f t="shared" si="22"/>
        <v>9.6147290243837584E+65</v>
      </c>
      <c r="N169" s="5">
        <f t="shared" si="23"/>
        <v>9.6147290243837591E+55</v>
      </c>
    </row>
    <row r="170" spans="2:14" x14ac:dyDescent="0.25">
      <c r="B170" s="5">
        <f>过饱和度!D169</f>
        <v>1.4707526421623092</v>
      </c>
      <c r="C170" s="5">
        <f>过饱和度!H169</f>
        <v>511047554924.58777</v>
      </c>
      <c r="D170" s="5">
        <f t="shared" si="16"/>
        <v>511047554923.58777</v>
      </c>
      <c r="E170" s="5">
        <f t="shared" si="17"/>
        <v>51.104755492358777</v>
      </c>
      <c r="F170" s="5">
        <f>过饱和度!K169</f>
        <v>5.4721780380022682E+20</v>
      </c>
      <c r="G170" s="5">
        <f t="shared" si="18"/>
        <v>5.4721780380022682E+20</v>
      </c>
      <c r="H170" s="5">
        <f t="shared" si="19"/>
        <v>54721780380.02269</v>
      </c>
      <c r="I170" s="5">
        <f>过饱和度!N169</f>
        <v>8.9787178068138967E+19</v>
      </c>
      <c r="J170" s="5">
        <f t="shared" si="20"/>
        <v>8.9787178068138967E+19</v>
      </c>
      <c r="K170" s="5">
        <f t="shared" si="21"/>
        <v>8978717806.8138962</v>
      </c>
      <c r="L170" s="5">
        <f>过饱和度!Q169</f>
        <v>9.6541256496808979E+65</v>
      </c>
      <c r="M170" s="5">
        <f t="shared" si="22"/>
        <v>9.6541256496808979E+65</v>
      </c>
      <c r="N170" s="5">
        <f t="shared" si="23"/>
        <v>9.6541256496808989E+55</v>
      </c>
    </row>
    <row r="171" spans="2:14" x14ac:dyDescent="0.25">
      <c r="B171" s="5">
        <f>过饱和度!D170</f>
        <v>1.4737526421623093</v>
      </c>
      <c r="C171" s="5">
        <f>过饱和度!H170</f>
        <v>511047710275.24799</v>
      </c>
      <c r="D171" s="5">
        <f t="shared" si="16"/>
        <v>511047710274.24799</v>
      </c>
      <c r="E171" s="5">
        <f t="shared" si="17"/>
        <v>51.104771027424803</v>
      </c>
      <c r="F171" s="5">
        <f>过饱和度!K170</f>
        <v>5.4721900396087555E+20</v>
      </c>
      <c r="G171" s="5">
        <f t="shared" si="18"/>
        <v>5.4721900396087555E+20</v>
      </c>
      <c r="H171" s="5">
        <f t="shared" si="19"/>
        <v>54721900396.087555</v>
      </c>
      <c r="I171" s="5">
        <f>过饱和度!N170</f>
        <v>8.9787412432215851E+19</v>
      </c>
      <c r="J171" s="5">
        <f t="shared" si="20"/>
        <v>8.9787412432215851E+19</v>
      </c>
      <c r="K171" s="5">
        <f t="shared" si="21"/>
        <v>8978741243.2215843</v>
      </c>
      <c r="L171" s="5">
        <f>过饱和度!Q170</f>
        <v>9.6936030426123937E+65</v>
      </c>
      <c r="M171" s="5">
        <f t="shared" si="22"/>
        <v>9.6936030426123937E+65</v>
      </c>
      <c r="N171" s="5">
        <f t="shared" si="23"/>
        <v>9.6936030426123926E+55</v>
      </c>
    </row>
    <row r="172" spans="2:14" x14ac:dyDescent="0.25">
      <c r="B172" s="5">
        <f>过饱和度!D171</f>
        <v>1.4757526421623093</v>
      </c>
      <c r="C172" s="5">
        <f>过饱和度!H171</f>
        <v>511047343580.88654</v>
      </c>
      <c r="D172" s="5">
        <f t="shared" si="16"/>
        <v>511047343579.88654</v>
      </c>
      <c r="E172" s="5">
        <f t="shared" si="17"/>
        <v>51.104734357988661</v>
      </c>
      <c r="F172" s="5">
        <f>过饱和度!K171</f>
        <v>5.4721919118426453E+20</v>
      </c>
      <c r="G172" s="5">
        <f t="shared" si="18"/>
        <v>5.4721919118426453E+20</v>
      </c>
      <c r="H172" s="5">
        <f t="shared" si="19"/>
        <v>54721919118.42646</v>
      </c>
      <c r="I172" s="5">
        <f>过饱和度!N171</f>
        <v>8.9787473723358265E+19</v>
      </c>
      <c r="J172" s="5">
        <f t="shared" si="20"/>
        <v>8.9787473723358265E+19</v>
      </c>
      <c r="K172" s="5">
        <f t="shared" si="21"/>
        <v>8978747372.3358269</v>
      </c>
      <c r="L172" s="5">
        <f>过饱和度!Q171</f>
        <v>9.7199456195363521E+65</v>
      </c>
      <c r="M172" s="5">
        <f t="shared" si="22"/>
        <v>9.7199456195363521E+65</v>
      </c>
      <c r="N172" s="5">
        <f t="shared" si="23"/>
        <v>9.7199456195363513E+55</v>
      </c>
    </row>
    <row r="173" spans="2:14" x14ac:dyDescent="0.25">
      <c r="B173" s="5">
        <f>过饱和度!D172</f>
        <v>1.4857526421623093</v>
      </c>
      <c r="C173" s="5">
        <f>过饱和度!H172</f>
        <v>511052593156.07953</v>
      </c>
      <c r="D173" s="5">
        <f t="shared" si="16"/>
        <v>511052593155.07953</v>
      </c>
      <c r="E173" s="5">
        <f t="shared" si="17"/>
        <v>51.105259315507965</v>
      </c>
      <c r="F173" s="5">
        <f>过饱和度!K172</f>
        <v>5.4722935857445732E+20</v>
      </c>
      <c r="G173" s="5">
        <f t="shared" si="18"/>
        <v>5.4722935857445732E+20</v>
      </c>
      <c r="H173" s="5">
        <f t="shared" si="19"/>
        <v>54722935857.44574</v>
      </c>
      <c r="I173" s="5">
        <f>过饱和度!N172</f>
        <v>8.9789210345649897E+19</v>
      </c>
      <c r="J173" s="5">
        <f t="shared" si="20"/>
        <v>8.9789210345649897E+19</v>
      </c>
      <c r="K173" s="5">
        <f t="shared" si="21"/>
        <v>8978921034.5649891</v>
      </c>
      <c r="L173" s="5">
        <f>过饱和度!Q172</f>
        <v>9.8525091114114087E+65</v>
      </c>
      <c r="M173" s="5">
        <f t="shared" si="22"/>
        <v>9.8525091114114087E+65</v>
      </c>
      <c r="N173" s="5">
        <f t="shared" si="23"/>
        <v>9.8525091114114084E+55</v>
      </c>
    </row>
    <row r="174" spans="2:14" x14ac:dyDescent="0.25">
      <c r="B174" s="5">
        <f>过饱和度!D173</f>
        <v>1.5157526421623093</v>
      </c>
      <c r="C174" s="5">
        <f>过饱和度!H173</f>
        <v>511075607742.64691</v>
      </c>
      <c r="D174" s="5">
        <f t="shared" si="16"/>
        <v>511075607741.64691</v>
      </c>
      <c r="E174" s="5">
        <f t="shared" si="17"/>
        <v>51.10756077416471</v>
      </c>
      <c r="F174" s="5">
        <f>过饱和度!K173</f>
        <v>5.4726933110145168E+20</v>
      </c>
      <c r="G174" s="5">
        <f t="shared" si="18"/>
        <v>5.4726933110145168E+20</v>
      </c>
      <c r="H174" s="5">
        <f t="shared" si="19"/>
        <v>54726933110.145164</v>
      </c>
      <c r="I174" s="5">
        <f>过饱和度!N173</f>
        <v>8.979588743910187E+19</v>
      </c>
      <c r="J174" s="5">
        <f t="shared" si="20"/>
        <v>8.979588743910187E+19</v>
      </c>
      <c r="K174" s="5">
        <f t="shared" si="21"/>
        <v>8979588743.9101868</v>
      </c>
      <c r="L174" s="5">
        <f>过饱和度!Q173</f>
        <v>1.0255953522737054E+66</v>
      </c>
      <c r="M174" s="5">
        <f t="shared" si="22"/>
        <v>1.0255953522737054E+66</v>
      </c>
      <c r="N174" s="5">
        <f t="shared" si="23"/>
        <v>1.0255953522737054E+56</v>
      </c>
    </row>
    <row r="175" spans="2:14" x14ac:dyDescent="0.25">
      <c r="B175" s="5">
        <f>过饱和度!D174</f>
        <v>1.5457526421623093</v>
      </c>
      <c r="C175" s="5">
        <f>过饱和度!H174</f>
        <v>511098622538.39294</v>
      </c>
      <c r="D175" s="5">
        <f t="shared" si="16"/>
        <v>511098622537.39294</v>
      </c>
      <c r="E175" s="5">
        <f t="shared" si="17"/>
        <v>51.109862253739301</v>
      </c>
      <c r="F175" s="5">
        <f>过饱和度!K174</f>
        <v>5.473093052194563E+20</v>
      </c>
      <c r="G175" s="5">
        <f t="shared" si="18"/>
        <v>5.473093052194563E+20</v>
      </c>
      <c r="H175" s="5">
        <f t="shared" si="19"/>
        <v>54730930521.945633</v>
      </c>
      <c r="I175" s="5">
        <f>过饱和度!N174</f>
        <v>8.9802564811061101E+19</v>
      </c>
      <c r="J175" s="5">
        <f t="shared" si="20"/>
        <v>8.9802564811061101E+19</v>
      </c>
      <c r="K175" s="5">
        <f t="shared" si="21"/>
        <v>8980256481.1061096</v>
      </c>
      <c r="L175" s="5">
        <f>过饱和度!Q174</f>
        <v>1.0667555270190945E+66</v>
      </c>
      <c r="M175" s="5">
        <f t="shared" si="22"/>
        <v>1.0667555270190945E+66</v>
      </c>
      <c r="N175" s="5">
        <f t="shared" si="23"/>
        <v>1.0667555270190945E+56</v>
      </c>
    </row>
    <row r="176" spans="2:14" x14ac:dyDescent="0.25">
      <c r="B176" s="5">
        <f>过饱和度!D175</f>
        <v>1.5657526421623094</v>
      </c>
      <c r="C176" s="5">
        <f>过饱和度!H175</f>
        <v>511112478592.39117</v>
      </c>
      <c r="D176" s="5">
        <f t="shared" si="16"/>
        <v>511112478591.39117</v>
      </c>
      <c r="E176" s="5">
        <f t="shared" si="17"/>
        <v>51.111247859139127</v>
      </c>
      <c r="F176" s="5">
        <f>过饱和度!K175</f>
        <v>5.4733401703992256E+20</v>
      </c>
      <c r="G176" s="5">
        <f t="shared" si="18"/>
        <v>5.4733401703992256E+20</v>
      </c>
      <c r="H176" s="5">
        <f t="shared" si="19"/>
        <v>54733401703.992256</v>
      </c>
      <c r="I176" s="5">
        <f>过饱和度!N175</f>
        <v>8.980671622574062E+19</v>
      </c>
      <c r="J176" s="5">
        <f t="shared" si="20"/>
        <v>8.980671622574062E+19</v>
      </c>
      <c r="K176" s="5">
        <f t="shared" si="21"/>
        <v>8980671622.5740604</v>
      </c>
      <c r="L176" s="5">
        <f>过饱和度!Q175</f>
        <v>1.0946416915306744E+66</v>
      </c>
      <c r="M176" s="5">
        <f t="shared" si="22"/>
        <v>1.0946416915306744E+66</v>
      </c>
      <c r="N176" s="5">
        <f t="shared" si="23"/>
        <v>1.0946416915306745E+56</v>
      </c>
    </row>
    <row r="177" spans="2:14" x14ac:dyDescent="0.25">
      <c r="B177" s="5">
        <f>过饱和度!D176</f>
        <v>1.6157526421623092</v>
      </c>
      <c r="C177" s="5">
        <f>过饱和度!H176</f>
        <v>511154566494.39166</v>
      </c>
      <c r="D177" s="5">
        <f t="shared" ref="D177:D198" si="24">C177-1</f>
        <v>511154566493.39166</v>
      </c>
      <c r="E177" s="5">
        <f t="shared" ref="E177:E199" si="25">$F$2*$D177^2*TANH($F$3/$D177)</f>
        <v>51.115456649339158</v>
      </c>
      <c r="F177" s="5">
        <f>过饱和度!K176</f>
        <v>5.4740550661868034E+20</v>
      </c>
      <c r="G177" s="5">
        <f t="shared" ref="G177:G198" si="26">F177-1</f>
        <v>5.4740550661868034E+20</v>
      </c>
      <c r="H177" s="5">
        <f t="shared" ref="H177:H199" si="27">$F$2*$G177^2*TANH($F$3/$G177)</f>
        <v>54740550661.868034</v>
      </c>
      <c r="I177" s="5">
        <f>过饱和度!N176</f>
        <v>8.9818599166777377E+19</v>
      </c>
      <c r="J177" s="5">
        <f t="shared" ref="J177:J198" si="28">I177-1</f>
        <v>8.9818599166777377E+19</v>
      </c>
      <c r="K177" s="5">
        <f t="shared" ref="K177:K198" si="29">$F$2*$J177^2*TANH($F$3/$J177)</f>
        <v>8981859916.6777382</v>
      </c>
      <c r="L177" s="5">
        <f>过饱和度!Q176</f>
        <v>1.1659820178702545E+66</v>
      </c>
      <c r="M177" s="5">
        <f t="shared" ref="M177:M198" si="30">L177-1</f>
        <v>1.1659820178702545E+66</v>
      </c>
      <c r="N177" s="5">
        <f t="shared" ref="N177:N235" si="31">$F$2*$M177^2*TANH($F$3/$M177)</f>
        <v>1.1659820178702545E+56</v>
      </c>
    </row>
    <row r="178" spans="2:14" x14ac:dyDescent="0.25">
      <c r="B178" s="5">
        <f>过饱和度!D177</f>
        <v>1.6657526421623092</v>
      </c>
      <c r="C178" s="5">
        <f>过饱和度!H177</f>
        <v>511196655417.48572</v>
      </c>
      <c r="D178" s="5">
        <f t="shared" si="24"/>
        <v>511196655416.48572</v>
      </c>
      <c r="E178" s="5">
        <f t="shared" si="25"/>
        <v>51.119665541648573</v>
      </c>
      <c r="F178" s="5">
        <f>过饱和度!K177</f>
        <v>5.4747700160774386E+20</v>
      </c>
      <c r="G178" s="5">
        <f t="shared" si="26"/>
        <v>5.4747700160774386E+20</v>
      </c>
      <c r="H178" s="5">
        <f t="shared" si="27"/>
        <v>54747700160.774384</v>
      </c>
      <c r="I178" s="5">
        <f>过饱和度!N177</f>
        <v>8.9830483035741487E+19</v>
      </c>
      <c r="J178" s="5">
        <f t="shared" si="28"/>
        <v>8.9830483035741487E+19</v>
      </c>
      <c r="K178" s="5">
        <f t="shared" si="29"/>
        <v>8983048303.5741482</v>
      </c>
      <c r="L178" s="5">
        <f>过饱和度!Q177</f>
        <v>1.2395940575936994E+66</v>
      </c>
      <c r="M178" s="5">
        <f t="shared" si="30"/>
        <v>1.2395940575936994E+66</v>
      </c>
      <c r="N178" s="5">
        <f t="shared" si="31"/>
        <v>1.2395940575936994E+56</v>
      </c>
    </row>
    <row r="179" spans="2:14" x14ac:dyDescent="0.25">
      <c r="B179" s="5">
        <f>过饱和度!D178</f>
        <v>1.7157526421623093</v>
      </c>
      <c r="C179" s="5">
        <f>过饱和度!H178</f>
        <v>511238745361.59528</v>
      </c>
      <c r="D179" s="5">
        <f t="shared" si="24"/>
        <v>511238745360.59528</v>
      </c>
      <c r="E179" s="5">
        <f t="shared" si="25"/>
        <v>51.123874536059525</v>
      </c>
      <c r="F179" s="5">
        <f>过饱和度!K178</f>
        <v>5.475485020071801E+20</v>
      </c>
      <c r="G179" s="5">
        <f t="shared" si="26"/>
        <v>5.475485020071801E+20</v>
      </c>
      <c r="H179" s="5">
        <f t="shared" si="27"/>
        <v>54754850200.718018</v>
      </c>
      <c r="I179" s="5">
        <f>过饱和度!N178</f>
        <v>8.9842367832648598E+19</v>
      </c>
      <c r="J179" s="5">
        <f t="shared" si="28"/>
        <v>8.9842367832648598E+19</v>
      </c>
      <c r="K179" s="5">
        <f t="shared" si="29"/>
        <v>8984236783.2648602</v>
      </c>
      <c r="L179" s="5">
        <f>过饱和度!Q178</f>
        <v>1.3154796045732447E+66</v>
      </c>
      <c r="M179" s="5">
        <f t="shared" si="30"/>
        <v>1.3154796045732447E+66</v>
      </c>
      <c r="N179" s="5">
        <f t="shared" si="31"/>
        <v>1.3154796045732446E+56</v>
      </c>
    </row>
    <row r="180" spans="2:14" x14ac:dyDescent="0.25">
      <c r="B180" s="5">
        <f>过饱和度!D179</f>
        <v>1.7589016732323783</v>
      </c>
      <c r="C180" s="5">
        <f>过饱和度!H179</f>
        <v>511274223126.24982</v>
      </c>
      <c r="D180" s="5">
        <f t="shared" si="24"/>
        <v>511274223125.24982</v>
      </c>
      <c r="E180" s="5">
        <f t="shared" si="25"/>
        <v>51.127422312524992</v>
      </c>
      <c r="F180" s="5">
        <f>过饱和度!K179</f>
        <v>5.4760910712882207E+20</v>
      </c>
      <c r="G180" s="5">
        <f t="shared" si="26"/>
        <v>5.4760910712882207E+20</v>
      </c>
      <c r="H180" s="5">
        <f t="shared" si="27"/>
        <v>54760910712.88221</v>
      </c>
      <c r="I180" s="5">
        <f>过饱和度!N179</f>
        <v>8.9852454091612848E+19</v>
      </c>
      <c r="J180" s="5">
        <f t="shared" si="28"/>
        <v>8.9852454091612848E+19</v>
      </c>
      <c r="K180" s="5">
        <f t="shared" si="29"/>
        <v>8985245409.1612854</v>
      </c>
      <c r="L180" s="5">
        <f>过饱和度!Q179</f>
        <v>1.3827910626335384E+66</v>
      </c>
      <c r="M180" s="5">
        <f t="shared" si="30"/>
        <v>1.3827910626335384E+66</v>
      </c>
      <c r="N180" s="5">
        <f t="shared" si="31"/>
        <v>1.3827910626335388E+56</v>
      </c>
    </row>
    <row r="181" spans="2:14" x14ac:dyDescent="0.25">
      <c r="B181" s="5">
        <f>过饱和度!D180</f>
        <v>1.7589016733323783</v>
      </c>
      <c r="C181" s="5">
        <f>过饱和度!H180</f>
        <v>511277633534.45459</v>
      </c>
      <c r="D181" s="5">
        <f t="shared" si="24"/>
        <v>511277633533.45459</v>
      </c>
      <c r="E181" s="5">
        <f t="shared" si="25"/>
        <v>51.127763353345458</v>
      </c>
      <c r="F181" s="5">
        <f>过饱和度!K180</f>
        <v>5.4761397671046414E+20</v>
      </c>
      <c r="G181" s="5">
        <f t="shared" si="26"/>
        <v>5.4761397671046414E+20</v>
      </c>
      <c r="H181" s="5">
        <f t="shared" si="27"/>
        <v>54761397671.046417</v>
      </c>
      <c r="I181" s="5">
        <f>过饱和度!N180</f>
        <v>8.9853253096846967E+19</v>
      </c>
      <c r="J181" s="5">
        <f t="shared" si="28"/>
        <v>8.9853253096846967E+19</v>
      </c>
      <c r="K181" s="5">
        <f t="shared" si="29"/>
        <v>8985325309.6846962</v>
      </c>
      <c r="L181" s="5">
        <f>过饱和度!Q180</f>
        <v>1.3828094985803442E+66</v>
      </c>
      <c r="M181" s="5">
        <f t="shared" si="30"/>
        <v>1.3828094985803442E+66</v>
      </c>
      <c r="N181" s="5">
        <f t="shared" si="31"/>
        <v>1.3828094985803443E+56</v>
      </c>
    </row>
    <row r="182" spans="2:14" x14ac:dyDescent="0.25">
      <c r="B182" s="5">
        <f>过饱和度!D181</f>
        <v>1.7589016736323784</v>
      </c>
      <c r="C182" s="5">
        <f>过饱和度!H181</f>
        <v>511287865576.97028</v>
      </c>
      <c r="D182" s="5">
        <f t="shared" si="24"/>
        <v>511287865575.97028</v>
      </c>
      <c r="E182" s="5">
        <f t="shared" si="25"/>
        <v>51.128786557597024</v>
      </c>
      <c r="F182" s="5">
        <f>过饱和度!K181</f>
        <v>5.4762858659787984E+20</v>
      </c>
      <c r="G182" s="5">
        <f t="shared" si="26"/>
        <v>5.4762858659787984E+20</v>
      </c>
      <c r="H182" s="5">
        <f t="shared" si="27"/>
        <v>54762858659.787987</v>
      </c>
      <c r="I182" s="5">
        <f>过饱和度!N181</f>
        <v>8.9855650291336167E+19</v>
      </c>
      <c r="J182" s="5">
        <f t="shared" si="28"/>
        <v>8.9855650291336167E+19</v>
      </c>
      <c r="K182" s="5">
        <f t="shared" si="29"/>
        <v>8985565029.1336155</v>
      </c>
      <c r="L182" s="5">
        <f>过饱和度!Q181</f>
        <v>1.3828648121686371E+66</v>
      </c>
      <c r="M182" s="5">
        <f t="shared" si="30"/>
        <v>1.3828648121686371E+66</v>
      </c>
      <c r="N182" s="5">
        <f t="shared" si="31"/>
        <v>1.3828648121686372E+56</v>
      </c>
    </row>
    <row r="183" spans="2:14" x14ac:dyDescent="0.25">
      <c r="B183" s="5">
        <f>过饱和度!D182</f>
        <v>1.7589016740323784</v>
      </c>
      <c r="C183" s="5">
        <f>过饱和度!H182</f>
        <v>511301508690.05133</v>
      </c>
      <c r="D183" s="5">
        <f t="shared" si="24"/>
        <v>511301508689.05133</v>
      </c>
      <c r="E183" s="5">
        <f t="shared" si="25"/>
        <v>51.130150868905126</v>
      </c>
      <c r="F183" s="5">
        <f>过饱和度!K182</f>
        <v>5.4764806713374173E+20</v>
      </c>
      <c r="G183" s="5">
        <f t="shared" si="26"/>
        <v>5.4764806713374173E+20</v>
      </c>
      <c r="H183" s="5">
        <f t="shared" si="27"/>
        <v>54764806713.374168</v>
      </c>
      <c r="I183" s="5">
        <f>过饱和度!N182</f>
        <v>8.9858846661093147E+19</v>
      </c>
      <c r="J183" s="5">
        <f t="shared" si="28"/>
        <v>8.9858846661093147E+19</v>
      </c>
      <c r="K183" s="5">
        <f t="shared" si="29"/>
        <v>8985884666.1093159</v>
      </c>
      <c r="L183" s="5">
        <f>过饱和度!Q182</f>
        <v>1.3829385675905438E+66</v>
      </c>
      <c r="M183" s="5">
        <f t="shared" si="30"/>
        <v>1.3829385675905438E+66</v>
      </c>
      <c r="N183" s="5">
        <f t="shared" si="31"/>
        <v>1.3829385675905439E+56</v>
      </c>
    </row>
    <row r="184" spans="2:14" x14ac:dyDescent="0.25">
      <c r="B184" s="5">
        <f>过饱和度!D183</f>
        <v>1.7589016742323784</v>
      </c>
      <c r="C184" s="5">
        <f>过饱和度!H183</f>
        <v>511308330100.12189</v>
      </c>
      <c r="D184" s="5">
        <f t="shared" si="24"/>
        <v>511308330099.12189</v>
      </c>
      <c r="E184" s="5">
        <f t="shared" si="25"/>
        <v>51.130833009912187</v>
      </c>
      <c r="F184" s="5">
        <f>过饱和度!K183</f>
        <v>5.4765780728697291E+20</v>
      </c>
      <c r="G184" s="5">
        <f t="shared" si="26"/>
        <v>5.4765780728697291E+20</v>
      </c>
      <c r="H184" s="5">
        <f t="shared" si="27"/>
        <v>54765780728.697296</v>
      </c>
      <c r="I184" s="5">
        <f>过饱和度!N183</f>
        <v>8.9860444829984948E+19</v>
      </c>
      <c r="J184" s="5">
        <f t="shared" si="28"/>
        <v>8.9860444829984948E+19</v>
      </c>
      <c r="K184" s="5">
        <f t="shared" si="29"/>
        <v>8986044482.998497</v>
      </c>
      <c r="L184" s="5">
        <f>过饱和度!Q183</f>
        <v>1.3829754450543904E+66</v>
      </c>
      <c r="M184" s="5">
        <f t="shared" si="30"/>
        <v>1.3829754450543904E+66</v>
      </c>
      <c r="N184" s="5">
        <f t="shared" si="31"/>
        <v>1.3829754450543907E+56</v>
      </c>
    </row>
    <row r="185" spans="2:14" x14ac:dyDescent="0.25">
      <c r="B185" s="5">
        <f>过饱和度!D184</f>
        <v>1.7589016832323783</v>
      </c>
      <c r="C185" s="5">
        <f>过饱和度!H184</f>
        <v>511615387379.57867</v>
      </c>
      <c r="D185" s="5">
        <f t="shared" si="24"/>
        <v>511615387378.57867</v>
      </c>
      <c r="E185" s="5">
        <f t="shared" si="25"/>
        <v>51.161538737857867</v>
      </c>
      <c r="F185" s="5">
        <f>过饱和度!K184</f>
        <v>5.4809628912584642E+20</v>
      </c>
      <c r="G185" s="5">
        <f t="shared" si="26"/>
        <v>5.4809628912584642E+20</v>
      </c>
      <c r="H185" s="5">
        <f t="shared" si="27"/>
        <v>54809628912.584648</v>
      </c>
      <c r="I185" s="5">
        <f>过饱和度!N184</f>
        <v>8.9932390764138267E+19</v>
      </c>
      <c r="J185" s="5">
        <f t="shared" si="28"/>
        <v>8.9932390764138267E+19</v>
      </c>
      <c r="K185" s="5">
        <f t="shared" si="29"/>
        <v>8993239076.4138279</v>
      </c>
      <c r="L185" s="5">
        <f>过饱和度!Q184</f>
        <v>1.3846359723438857E+66</v>
      </c>
      <c r="M185" s="5">
        <f t="shared" si="30"/>
        <v>1.3846359723438857E+66</v>
      </c>
      <c r="N185" s="5">
        <f t="shared" si="31"/>
        <v>1.3846359723438857E+56</v>
      </c>
    </row>
    <row r="186" spans="2:14" x14ac:dyDescent="0.25">
      <c r="B186" s="5">
        <f>过饱和度!D185</f>
        <v>1.7589017732323784</v>
      </c>
      <c r="C186" s="5">
        <f>过饱和度!H185</f>
        <v>514692761512.84912</v>
      </c>
      <c r="D186" s="5">
        <f t="shared" si="24"/>
        <v>514692761511.84912</v>
      </c>
      <c r="E186" s="5">
        <f t="shared" si="25"/>
        <v>51.469276151184921</v>
      </c>
      <c r="F186" s="5">
        <f>过饱和度!K185</f>
        <v>5.5249565249316658E+20</v>
      </c>
      <c r="G186" s="5">
        <f t="shared" si="26"/>
        <v>5.5249565249316658E+20</v>
      </c>
      <c r="H186" s="5">
        <f t="shared" si="27"/>
        <v>55249565249.31665</v>
      </c>
      <c r="I186" s="5">
        <f>过饱和度!N185</f>
        <v>9.0654236168533819E+19</v>
      </c>
      <c r="J186" s="5">
        <f t="shared" si="28"/>
        <v>9.0654236168533819E+19</v>
      </c>
      <c r="K186" s="5">
        <f t="shared" si="29"/>
        <v>9065423616.8533821</v>
      </c>
      <c r="L186" s="5">
        <f>过饱和度!Q185</f>
        <v>1.4013330620656218E+66</v>
      </c>
      <c r="M186" s="5">
        <f t="shared" si="30"/>
        <v>1.4013330620656218E+66</v>
      </c>
      <c r="N186" s="5">
        <f t="shared" si="31"/>
        <v>1.4013330620656217E+56</v>
      </c>
    </row>
    <row r="187" spans="2:14" x14ac:dyDescent="0.25">
      <c r="B187" s="5">
        <f>过饱和度!D186</f>
        <v>1.7589026732323783</v>
      </c>
      <c r="C187" s="5">
        <f>过饱和度!H186</f>
        <v>546148041964.90326</v>
      </c>
      <c r="D187" s="5">
        <f t="shared" si="24"/>
        <v>546148041963.90326</v>
      </c>
      <c r="E187" s="5">
        <f t="shared" si="25"/>
        <v>54.614804196390324</v>
      </c>
      <c r="F187" s="5">
        <f>过饱和度!K186</f>
        <v>5.9796065759901385E+20</v>
      </c>
      <c r="G187" s="5">
        <f t="shared" si="26"/>
        <v>5.9796065759901385E+20</v>
      </c>
      <c r="H187" s="5">
        <f t="shared" si="27"/>
        <v>59796065759.901382</v>
      </c>
      <c r="I187" s="5">
        <f>过饱和度!N186</f>
        <v>9.8114107877519573E+19</v>
      </c>
      <c r="J187" s="5">
        <f t="shared" si="28"/>
        <v>9.8114107877519573E+19</v>
      </c>
      <c r="K187" s="5">
        <f t="shared" si="29"/>
        <v>9811410787.7519588</v>
      </c>
      <c r="L187" s="5">
        <f>过饱和度!Q186</f>
        <v>1.5777386020219591E+66</v>
      </c>
      <c r="M187" s="5">
        <f t="shared" si="30"/>
        <v>1.5777386020219591E+66</v>
      </c>
      <c r="N187" s="5">
        <f t="shared" si="31"/>
        <v>1.5777386020219592E+56</v>
      </c>
    </row>
    <row r="188" spans="2:14" x14ac:dyDescent="0.25">
      <c r="B188" s="5">
        <f>过饱和度!D187</f>
        <v>1.7589091600443425</v>
      </c>
      <c r="C188" s="5">
        <f>过饱和度!H187</f>
        <v>811524983895.49316</v>
      </c>
      <c r="D188" s="5">
        <f t="shared" si="24"/>
        <v>811524983894.49316</v>
      </c>
      <c r="E188" s="5">
        <f t="shared" si="25"/>
        <v>81.152498389449306</v>
      </c>
      <c r="F188" s="5">
        <f>过饱和度!K187</f>
        <v>1.0138118542988883E+21</v>
      </c>
      <c r="G188" s="5">
        <f t="shared" si="26"/>
        <v>1.0138118542988883E+21</v>
      </c>
      <c r="H188" s="5">
        <f t="shared" si="27"/>
        <v>101381185429.88884</v>
      </c>
      <c r="I188" s="5">
        <f>过饱和度!N187</f>
        <v>1.6634654695775132E+20</v>
      </c>
      <c r="J188" s="5">
        <f t="shared" si="28"/>
        <v>1.6634654695775132E+20</v>
      </c>
      <c r="K188" s="5">
        <f t="shared" si="29"/>
        <v>16634654695.775133</v>
      </c>
      <c r="L188" s="5">
        <f>过饱和度!Q187</f>
        <v>3.4819812361355199E+66</v>
      </c>
      <c r="M188" s="5">
        <f t="shared" si="30"/>
        <v>3.4819812361355199E+66</v>
      </c>
      <c r="N188" s="5">
        <f t="shared" si="31"/>
        <v>3.4819812361355196E+56</v>
      </c>
    </row>
    <row r="189" spans="2:14" x14ac:dyDescent="0.25">
      <c r="B189" s="5">
        <f>过饱和度!D188</f>
        <v>1.7589116732323784</v>
      </c>
      <c r="C189" s="5">
        <f>过饱和度!H188</f>
        <v>811524843395.89233</v>
      </c>
      <c r="D189" s="5">
        <f t="shared" si="24"/>
        <v>811524843394.89233</v>
      </c>
      <c r="E189" s="5">
        <f t="shared" si="25"/>
        <v>81.152484339489234</v>
      </c>
      <c r="F189" s="5">
        <f>过饱和度!K188</f>
        <v>1.0138116419923955E+21</v>
      </c>
      <c r="G189" s="5">
        <f t="shared" si="26"/>
        <v>1.0138116419923955E+21</v>
      </c>
      <c r="H189" s="5">
        <f t="shared" si="27"/>
        <v>101381164199.23956</v>
      </c>
      <c r="I189" s="5">
        <f>过饱和度!N188</f>
        <v>1.6634651413020918E+20</v>
      </c>
      <c r="J189" s="5">
        <f t="shared" si="28"/>
        <v>1.6634651413020918E+20</v>
      </c>
      <c r="K189" s="5">
        <f t="shared" si="29"/>
        <v>16634651413.020916</v>
      </c>
      <c r="L189" s="5">
        <f>过饱和度!Q188</f>
        <v>3.4819898127675323E+66</v>
      </c>
      <c r="M189" s="5">
        <f t="shared" si="30"/>
        <v>3.4819898127675323E+66</v>
      </c>
      <c r="N189" s="5">
        <f t="shared" si="31"/>
        <v>3.4819898127675326E+56</v>
      </c>
    </row>
    <row r="190" spans="2:14" x14ac:dyDescent="0.25">
      <c r="B190" s="5">
        <f>过饱和度!D189</f>
        <v>1.7589216732323782</v>
      </c>
      <c r="C190" s="5">
        <f>过饱和度!H189</f>
        <v>811524570587.71094</v>
      </c>
      <c r="D190" s="5">
        <f t="shared" si="24"/>
        <v>811524570586.71094</v>
      </c>
      <c r="E190" s="5">
        <f t="shared" si="25"/>
        <v>81.152457058671089</v>
      </c>
      <c r="F190" s="5">
        <f>过饱和度!K189</f>
        <v>1.0138112324607242E+21</v>
      </c>
      <c r="G190" s="5">
        <f t="shared" si="26"/>
        <v>1.0138112324607242E+21</v>
      </c>
      <c r="H190" s="5">
        <f t="shared" si="27"/>
        <v>101381123246.07243</v>
      </c>
      <c r="I190" s="5">
        <f>过饱和度!N189</f>
        <v>1.6634645093911937E+20</v>
      </c>
      <c r="J190" s="5">
        <f t="shared" si="28"/>
        <v>1.6634645093911937E+20</v>
      </c>
      <c r="K190" s="5">
        <f t="shared" si="29"/>
        <v>16634645093.911938</v>
      </c>
      <c r="L190" s="5">
        <f>过饱和度!Q189</f>
        <v>3.4820267622779516E+66</v>
      </c>
      <c r="M190" s="5">
        <f t="shared" si="30"/>
        <v>3.4820267622779516E+66</v>
      </c>
      <c r="N190" s="5">
        <f t="shared" si="31"/>
        <v>3.4820267622779516E+56</v>
      </c>
    </row>
    <row r="191" spans="2:14" x14ac:dyDescent="0.25">
      <c r="B191" s="5">
        <f>过饱和度!D190</f>
        <v>1.7589516732323784</v>
      </c>
      <c r="C191" s="5">
        <f>过饱和度!H190</f>
        <v>811524117019.49902</v>
      </c>
      <c r="D191" s="5">
        <f t="shared" si="24"/>
        <v>811524117018.49902</v>
      </c>
      <c r="E191" s="5">
        <f t="shared" si="25"/>
        <v>81.1524117018499</v>
      </c>
      <c r="F191" s="5">
        <f>过饱和度!K190</f>
        <v>1.0138105586403887E+21</v>
      </c>
      <c r="G191" s="5">
        <f t="shared" si="26"/>
        <v>1.0138105586403887E+21</v>
      </c>
      <c r="H191" s="5">
        <f t="shared" si="27"/>
        <v>101381055864.03888</v>
      </c>
      <c r="I191" s="5">
        <f>过饱和度!N190</f>
        <v>1.6634634731531511E+20</v>
      </c>
      <c r="J191" s="5">
        <f t="shared" si="28"/>
        <v>1.6634634731531511E+20</v>
      </c>
      <c r="K191" s="5">
        <f t="shared" si="29"/>
        <v>16634634731.531509</v>
      </c>
      <c r="L191" s="5">
        <f>过饱和度!Q190</f>
        <v>3.4821412101800587E+66</v>
      </c>
      <c r="M191" s="5">
        <f t="shared" si="30"/>
        <v>3.4821412101800587E+66</v>
      </c>
      <c r="N191" s="5">
        <f t="shared" si="31"/>
        <v>3.482141210180059E+56</v>
      </c>
    </row>
    <row r="192" spans="2:14" x14ac:dyDescent="0.25">
      <c r="B192" s="5">
        <f>过饱和度!D191</f>
        <v>1.7589816732323784</v>
      </c>
      <c r="C192" s="5">
        <f>过饱和度!H191</f>
        <v>811523663451.54956</v>
      </c>
      <c r="D192" s="5">
        <f t="shared" si="24"/>
        <v>811523663450.54956</v>
      </c>
      <c r="E192" s="5">
        <f t="shared" si="25"/>
        <v>81.152366345054958</v>
      </c>
      <c r="F192" s="5">
        <f>过饱和度!K191</f>
        <v>1.0138098848205174E+21</v>
      </c>
      <c r="G192" s="5">
        <f t="shared" si="26"/>
        <v>1.0138098848205174E+21</v>
      </c>
      <c r="H192" s="5">
        <f t="shared" si="27"/>
        <v>101380988482.05176</v>
      </c>
      <c r="I192" s="5">
        <f>过饱和度!N191</f>
        <v>1.6634624369157803E+20</v>
      </c>
      <c r="J192" s="5">
        <f t="shared" si="28"/>
        <v>1.6634624369157803E+20</v>
      </c>
      <c r="K192" s="5">
        <f t="shared" si="29"/>
        <v>16634624369.157803</v>
      </c>
      <c r="L192" s="5">
        <f>过饱和度!Q191</f>
        <v>3.4822556598214712E+66</v>
      </c>
      <c r="M192" s="5">
        <f t="shared" si="30"/>
        <v>3.4822556598214712E+66</v>
      </c>
      <c r="N192" s="5">
        <f t="shared" si="31"/>
        <v>3.4822556598214713E+56</v>
      </c>
    </row>
    <row r="193" spans="2:14" x14ac:dyDescent="0.25">
      <c r="B193" s="5">
        <f>过饱和度!D192</f>
        <v>1.7590016732323783</v>
      </c>
      <c r="C193" s="5">
        <f>过饱和度!H192</f>
        <v>811523286397.55139</v>
      </c>
      <c r="D193" s="5">
        <f t="shared" si="24"/>
        <v>811523286396.55139</v>
      </c>
      <c r="E193" s="5">
        <f t="shared" si="25"/>
        <v>81.152328639655138</v>
      </c>
      <c r="F193" s="5">
        <f>过饱和度!K192</f>
        <v>1.013809322061287E+21</v>
      </c>
      <c r="G193" s="5">
        <f t="shared" si="26"/>
        <v>1.013809322061287E+21</v>
      </c>
      <c r="H193" s="5">
        <f t="shared" si="27"/>
        <v>101380932206.12871</v>
      </c>
      <c r="I193" s="5">
        <f>过饱和度!N192</f>
        <v>1.6634615701776541E+20</v>
      </c>
      <c r="J193" s="5">
        <f t="shared" si="28"/>
        <v>1.6634615701776541E+20</v>
      </c>
      <c r="K193" s="5">
        <f t="shared" si="29"/>
        <v>16634615701.776541</v>
      </c>
      <c r="L193" s="5">
        <f>过饱和度!Q192</f>
        <v>3.482331224025428E+66</v>
      </c>
      <c r="M193" s="5">
        <f t="shared" si="30"/>
        <v>3.482331224025428E+66</v>
      </c>
      <c r="N193" s="5">
        <f t="shared" si="31"/>
        <v>3.4823312240254282E+56</v>
      </c>
    </row>
    <row r="194" spans="2:14" x14ac:dyDescent="0.25">
      <c r="B194" s="5">
        <f>过饱和度!D193</f>
        <v>1.7591016732323783</v>
      </c>
      <c r="C194" s="5">
        <f>过饱和度!H193</f>
        <v>811522525892.31433</v>
      </c>
      <c r="D194" s="5">
        <f t="shared" si="24"/>
        <v>811522525891.31433</v>
      </c>
      <c r="E194" s="5">
        <f t="shared" si="25"/>
        <v>81.152252589131422</v>
      </c>
      <c r="F194" s="5">
        <f>过饱和度!K193</f>
        <v>1.0138082185021438E+21</v>
      </c>
      <c r="G194" s="5">
        <f t="shared" si="26"/>
        <v>1.0138082185021438E+21</v>
      </c>
      <c r="H194" s="5">
        <f t="shared" si="27"/>
        <v>101380821850.21439</v>
      </c>
      <c r="I194" s="5">
        <f>过饱和度!N193</f>
        <v>1.6634598861027826E+20</v>
      </c>
      <c r="J194" s="5">
        <f t="shared" si="28"/>
        <v>1.6634598861027826E+20</v>
      </c>
      <c r="K194" s="5">
        <f t="shared" si="29"/>
        <v>16634598861.027826</v>
      </c>
      <c r="L194" s="5">
        <f>过饱和度!Q193</f>
        <v>3.4827201508976106E+66</v>
      </c>
      <c r="M194" s="5">
        <f t="shared" si="30"/>
        <v>3.4827201508976106E+66</v>
      </c>
      <c r="N194" s="5">
        <f t="shared" si="31"/>
        <v>3.4827201508976109E+56</v>
      </c>
    </row>
    <row r="195" spans="2:14" x14ac:dyDescent="0.25">
      <c r="B195" s="5">
        <f>过饱和度!D194</f>
        <v>1.7594016732323783</v>
      </c>
      <c r="C195" s="5">
        <f>过饱和度!H194</f>
        <v>811521398151.82617</v>
      </c>
      <c r="D195" s="5">
        <f t="shared" si="24"/>
        <v>811521398150.82617</v>
      </c>
      <c r="E195" s="5">
        <f t="shared" si="25"/>
        <v>81.15213981508262</v>
      </c>
      <c r="F195" s="5">
        <f>过饱和度!K194</f>
        <v>1.0138066621727332E+21</v>
      </c>
      <c r="G195" s="5">
        <f t="shared" si="26"/>
        <v>1.0138066621727332E+21</v>
      </c>
      <c r="H195" s="5">
        <f t="shared" si="27"/>
        <v>101380666217.27333</v>
      </c>
      <c r="I195" s="5">
        <f>过饱和度!N194</f>
        <v>1.6634575518336503E+20</v>
      </c>
      <c r="J195" s="5">
        <f t="shared" si="28"/>
        <v>1.6634575518336503E+20</v>
      </c>
      <c r="K195" s="5">
        <f t="shared" si="29"/>
        <v>16634575518.336504</v>
      </c>
      <c r="L195" s="5">
        <f>过饱和度!Q194</f>
        <v>3.4838984418840092E+66</v>
      </c>
      <c r="M195" s="5">
        <f t="shared" si="30"/>
        <v>3.4838984418840092E+66</v>
      </c>
      <c r="N195" s="5">
        <f t="shared" si="31"/>
        <v>3.4838984418840095E+56</v>
      </c>
    </row>
    <row r="196" spans="2:14" x14ac:dyDescent="0.25">
      <c r="B196" s="5">
        <f>过饱和度!D195</f>
        <v>1.7597016732323782</v>
      </c>
      <c r="C196" s="5">
        <f>过饱和度!H195</f>
        <v>811520270413.1001</v>
      </c>
      <c r="D196" s="5">
        <f t="shared" si="24"/>
        <v>811520270412.1001</v>
      </c>
      <c r="E196" s="5">
        <f t="shared" si="25"/>
        <v>81.152027041210019</v>
      </c>
      <c r="F196" s="5">
        <f>过饱和度!K195</f>
        <v>1.0138051058460771E+21</v>
      </c>
      <c r="G196" s="5">
        <f t="shared" si="26"/>
        <v>1.0138051058460771E+21</v>
      </c>
      <c r="H196" s="5">
        <f t="shared" si="27"/>
        <v>101380510584.6077</v>
      </c>
      <c r="I196" s="5">
        <f>过饱和度!N195</f>
        <v>1.6634552175683925E+20</v>
      </c>
      <c r="J196" s="5">
        <f t="shared" si="28"/>
        <v>1.6634552175683925E+20</v>
      </c>
      <c r="K196" s="5">
        <f t="shared" si="29"/>
        <v>16634552175.683926</v>
      </c>
      <c r="L196" s="5">
        <f>过饱和度!Q195</f>
        <v>3.4850769289564711E+66</v>
      </c>
      <c r="M196" s="5">
        <f t="shared" si="30"/>
        <v>3.4850769289564711E+66</v>
      </c>
      <c r="N196" s="5">
        <f t="shared" si="31"/>
        <v>3.485076928956471E+56</v>
      </c>
    </row>
    <row r="197" spans="2:14" x14ac:dyDescent="0.25">
      <c r="B197" s="5">
        <f>过饱和度!D196</f>
        <v>1.7599016732323782</v>
      </c>
      <c r="C197" s="5">
        <f>过饱和度!H196</f>
        <v>811519282444.73669</v>
      </c>
      <c r="D197" s="5">
        <f t="shared" si="24"/>
        <v>811519282443.73669</v>
      </c>
      <c r="E197" s="5">
        <f t="shared" si="25"/>
        <v>81.151928244373693</v>
      </c>
      <c r="F197" s="5">
        <f>过饱和度!K196</f>
        <v>1.0138037092337692E+21</v>
      </c>
      <c r="G197" s="5">
        <f t="shared" si="26"/>
        <v>1.0138037092337692E+21</v>
      </c>
      <c r="H197" s="5">
        <f t="shared" si="27"/>
        <v>101380370923.37692</v>
      </c>
      <c r="I197" s="5">
        <f>过饱和度!N196</f>
        <v>1.6634531051089723E+20</v>
      </c>
      <c r="J197" s="5">
        <f t="shared" si="28"/>
        <v>1.6634531051089723E+20</v>
      </c>
      <c r="K197" s="5">
        <f t="shared" si="29"/>
        <v>16634531051.089725</v>
      </c>
      <c r="L197" s="5">
        <f>过饱和度!Q196</f>
        <v>3.4858603645007483E+66</v>
      </c>
      <c r="M197" s="5">
        <f t="shared" si="30"/>
        <v>3.4858603645007483E+66</v>
      </c>
      <c r="N197" s="5">
        <f t="shared" si="31"/>
        <v>3.4858603645007484E+56</v>
      </c>
    </row>
    <row r="198" spans="2:14" x14ac:dyDescent="0.25">
      <c r="B198" s="5">
        <f>过饱和度!D197</f>
        <v>1.7609016732323783</v>
      </c>
      <c r="C198" s="5">
        <f>过饱和度!H197</f>
        <v>811517899405.47449</v>
      </c>
      <c r="D198" s="5">
        <f t="shared" si="24"/>
        <v>811517899404.47449</v>
      </c>
      <c r="E198" s="5">
        <f t="shared" si="25"/>
        <v>81.151789940447443</v>
      </c>
      <c r="F198" s="5">
        <f>过饱和度!K197</f>
        <v>1.0138021343881913E+21</v>
      </c>
      <c r="G198" s="5">
        <f t="shared" si="26"/>
        <v>1.0138021343881913E+21</v>
      </c>
      <c r="H198" s="5">
        <f t="shared" si="27"/>
        <v>101380213438.81914</v>
      </c>
      <c r="I198" s="5">
        <f>过饱和度!N197</f>
        <v>1.6634509215917543E+20</v>
      </c>
      <c r="J198" s="5">
        <f t="shared" si="28"/>
        <v>1.6634509215917543E+20</v>
      </c>
      <c r="K198" s="5">
        <f t="shared" si="29"/>
        <v>16634509215.917542</v>
      </c>
      <c r="L198" s="5">
        <f>过饱和度!Q197</f>
        <v>3.4898139892464026E+66</v>
      </c>
      <c r="M198" s="5">
        <f t="shared" si="30"/>
        <v>3.4898139892464026E+66</v>
      </c>
      <c r="N198" s="5">
        <f t="shared" si="31"/>
        <v>3.4898139892464032E+56</v>
      </c>
    </row>
    <row r="199" spans="2:14" x14ac:dyDescent="0.25">
      <c r="B199" s="5">
        <f>过饱和度!D198</f>
        <v>1.7639016732323782</v>
      </c>
      <c r="C199" s="5">
        <f>过饱和度!H198</f>
        <v>811517398819.57764</v>
      </c>
      <c r="D199" s="5">
        <f t="shared" ref="D199:D205" si="32">C199-1</f>
        <v>811517398818.57764</v>
      </c>
      <c r="E199" s="5">
        <f t="shared" si="25"/>
        <v>81.151739881857765</v>
      </c>
      <c r="F199" s="5">
        <f>过饱和度!K198</f>
        <v>1.0138029575430868E+21</v>
      </c>
      <c r="G199" s="5">
        <f t="shared" ref="G199:G205" si="33">F199-1</f>
        <v>1.0138029575430868E+21</v>
      </c>
      <c r="H199" s="5">
        <f t="shared" si="27"/>
        <v>101380295754.30867</v>
      </c>
      <c r="I199" s="5">
        <f>过饱和度!N198</f>
        <v>1.6634529659075117E+20</v>
      </c>
      <c r="J199" s="5">
        <f t="shared" ref="J199:J262" si="34">I199-1</f>
        <v>1.6634529659075117E+20</v>
      </c>
      <c r="K199" s="5">
        <f t="shared" ref="K199:K262" si="35">$F$2*$J199^2*TANH($F$3/$J199)</f>
        <v>16634529659.075119</v>
      </c>
      <c r="L199" s="5">
        <f>过饱和度!Q198</f>
        <v>3.5017244338245495E+66</v>
      </c>
      <c r="M199" s="5">
        <f t="shared" ref="M199:M205" si="36">L199-1</f>
        <v>3.5017244338245495E+66</v>
      </c>
      <c r="N199" s="5">
        <f t="shared" si="31"/>
        <v>3.5017244338245499E+56</v>
      </c>
    </row>
    <row r="200" spans="2:14" x14ac:dyDescent="0.25">
      <c r="B200" s="5">
        <f>过饱和度!D199</f>
        <v>1.7669016732323783</v>
      </c>
      <c r="C200" s="5">
        <f>过饱和度!H199</f>
        <v>811516898231.69214</v>
      </c>
      <c r="D200" s="5">
        <f t="shared" si="32"/>
        <v>811516898230.69214</v>
      </c>
      <c r="E200" s="5">
        <f t="shared" ref="E200:E263" si="37">$F$2*$D200^2*TANH($F$3/$D200)</f>
        <v>81.151689823069205</v>
      </c>
      <c r="F200" s="5">
        <f>过饱和度!K199</f>
        <v>1.0138037806943449E+21</v>
      </c>
      <c r="G200" s="5">
        <f t="shared" si="33"/>
        <v>1.0138037806943449E+21</v>
      </c>
      <c r="H200" s="5">
        <f t="shared" ref="H200:H263" si="38">$F$2*$G200^2*TANH($F$3/$G200)</f>
        <v>101380378069.43451</v>
      </c>
      <c r="I200" s="5">
        <f>过饱和度!N199</f>
        <v>1.6634550102187164E+20</v>
      </c>
      <c r="J200" s="5">
        <f t="shared" si="34"/>
        <v>1.6634550102187164E+20</v>
      </c>
      <c r="K200" s="5">
        <f t="shared" si="35"/>
        <v>16634550102.187164</v>
      </c>
      <c r="L200" s="5">
        <f>过饱和度!Q199</f>
        <v>3.513655201467744E+66</v>
      </c>
      <c r="M200" s="5">
        <f t="shared" si="36"/>
        <v>3.513655201467744E+66</v>
      </c>
      <c r="N200" s="5">
        <f t="shared" si="31"/>
        <v>3.513655201467744E+56</v>
      </c>
    </row>
    <row r="201" spans="2:14" x14ac:dyDescent="0.25">
      <c r="B201" s="5">
        <f>过饱和度!D200</f>
        <v>1.7689016732323783</v>
      </c>
      <c r="C201" s="5">
        <f>过饱和度!H200</f>
        <v>811515817757.89758</v>
      </c>
      <c r="D201" s="5">
        <f t="shared" si="32"/>
        <v>811515817756.89758</v>
      </c>
      <c r="E201" s="5">
        <f t="shared" si="37"/>
        <v>81.151581775689763</v>
      </c>
      <c r="F201" s="5">
        <f>过饱和度!K200</f>
        <v>1.0138031940057968E+21</v>
      </c>
      <c r="G201" s="5">
        <f t="shared" si="33"/>
        <v>1.0138031940057968E+21</v>
      </c>
      <c r="H201" s="5">
        <f t="shared" si="38"/>
        <v>101380319400.57968</v>
      </c>
      <c r="I201" s="5">
        <f>过饱和度!N200</f>
        <v>1.6634546139643996E+20</v>
      </c>
      <c r="J201" s="5">
        <f t="shared" si="34"/>
        <v>1.6634546139643996E+20</v>
      </c>
      <c r="K201" s="5">
        <f t="shared" si="35"/>
        <v>16634546139.643995</v>
      </c>
      <c r="L201" s="5">
        <f>过饱和度!Q200</f>
        <v>3.5216128893369034E+66</v>
      </c>
      <c r="M201" s="5">
        <f t="shared" si="36"/>
        <v>3.5216128893369034E+66</v>
      </c>
      <c r="N201" s="5">
        <f t="shared" si="31"/>
        <v>3.5216128893369034E+56</v>
      </c>
    </row>
    <row r="202" spans="2:14" x14ac:dyDescent="0.25">
      <c r="B202" s="5">
        <f>过饱和度!D201</f>
        <v>1.7789016732323784</v>
      </c>
      <c r="C202" s="5">
        <f>过饱和度!H201</f>
        <v>811521662894.32849</v>
      </c>
      <c r="D202" s="5">
        <f t="shared" si="32"/>
        <v>811521662893.32849</v>
      </c>
      <c r="E202" s="5">
        <f t="shared" si="37"/>
        <v>81.152166289332854</v>
      </c>
      <c r="F202" s="5">
        <f>过饱和度!K201</f>
        <v>1.013817362812134E+21</v>
      </c>
      <c r="G202" s="5">
        <f t="shared" si="33"/>
        <v>1.013817362812134E+21</v>
      </c>
      <c r="H202" s="5">
        <f t="shared" si="38"/>
        <v>101381736281.21339</v>
      </c>
      <c r="I202" s="5">
        <f>过饱和度!N201</f>
        <v>1.6634791287305634E+20</v>
      </c>
      <c r="J202" s="5">
        <f t="shared" si="34"/>
        <v>1.6634791287305634E+20</v>
      </c>
      <c r="K202" s="5">
        <f t="shared" si="35"/>
        <v>16634791287.305635</v>
      </c>
      <c r="L202" s="5">
        <f>过饱和度!Q201</f>
        <v>3.5616497569575398E+66</v>
      </c>
      <c r="M202" s="5">
        <f t="shared" si="36"/>
        <v>3.5616497569575398E+66</v>
      </c>
      <c r="N202" s="5">
        <f t="shared" si="31"/>
        <v>3.5616497569575402E+56</v>
      </c>
    </row>
    <row r="203" spans="2:14" x14ac:dyDescent="0.25">
      <c r="B203" s="5">
        <f>过饱和度!D202</f>
        <v>1.8089016732323784</v>
      </c>
      <c r="C203" s="5">
        <f>过饱和度!H202</f>
        <v>811550735966.47522</v>
      </c>
      <c r="D203" s="5">
        <f t="shared" si="32"/>
        <v>811550735965.47522</v>
      </c>
      <c r="E203" s="5">
        <f t="shared" si="37"/>
        <v>81.155073596547538</v>
      </c>
      <c r="F203" s="5">
        <f>过饱和度!K202</f>
        <v>1.0138774137110835E+21</v>
      </c>
      <c r="G203" s="5">
        <f t="shared" si="33"/>
        <v>1.0138774137110835E+21</v>
      </c>
      <c r="H203" s="5">
        <f t="shared" si="38"/>
        <v>101387741371.10835</v>
      </c>
      <c r="I203" s="5">
        <f>过饱和度!N202</f>
        <v>1.6635798544721671E+20</v>
      </c>
      <c r="J203" s="5">
        <f t="shared" si="34"/>
        <v>1.6635798544721671E+20</v>
      </c>
      <c r="K203" s="5">
        <f t="shared" si="35"/>
        <v>16635798544.72167</v>
      </c>
      <c r="L203" s="5">
        <f>过饱和度!Q202</f>
        <v>3.6832458094019113E+66</v>
      </c>
      <c r="M203" s="5">
        <f t="shared" si="36"/>
        <v>3.6832458094019113E+66</v>
      </c>
      <c r="N203" s="5">
        <f t="shared" si="31"/>
        <v>3.683245809401912E+56</v>
      </c>
    </row>
    <row r="204" spans="2:14" x14ac:dyDescent="0.25">
      <c r="B204" s="5">
        <f>过饱和度!D203</f>
        <v>1.8389016732323784</v>
      </c>
      <c r="C204" s="5">
        <f>过饱和度!H203</f>
        <v>811579809160.64856</v>
      </c>
      <c r="D204" s="5">
        <f t="shared" si="32"/>
        <v>811579809159.64856</v>
      </c>
      <c r="E204" s="5">
        <f t="shared" si="37"/>
        <v>81.157980915964856</v>
      </c>
      <c r="F204" s="5">
        <f>过饱和度!K203</f>
        <v>1.013937466443795E+21</v>
      </c>
      <c r="G204" s="5">
        <f t="shared" si="33"/>
        <v>1.013937466443795E+21</v>
      </c>
      <c r="H204" s="5">
        <f t="shared" si="38"/>
        <v>101393746644.37952</v>
      </c>
      <c r="I204" s="5">
        <f>过饱和度!N203</f>
        <v>1.6636805834853922E+20</v>
      </c>
      <c r="J204" s="5">
        <f t="shared" si="34"/>
        <v>1.6636805834853922E+20</v>
      </c>
      <c r="K204" s="5">
        <f t="shared" si="35"/>
        <v>16636805834.853926</v>
      </c>
      <c r="L204" s="5">
        <f>过饱和度!Q203</f>
        <v>3.8068980133518998E+66</v>
      </c>
      <c r="M204" s="5">
        <f t="shared" si="36"/>
        <v>3.8068980133518998E+66</v>
      </c>
      <c r="N204" s="5">
        <f t="shared" si="31"/>
        <v>3.8068980133518997E+56</v>
      </c>
    </row>
    <row r="205" spans="2:14" x14ac:dyDescent="0.25">
      <c r="B205" s="5">
        <f>过饱和度!D204</f>
        <v>1.8589016732323784</v>
      </c>
      <c r="C205" s="5">
        <f>过饱和度!H204</f>
        <v>811596829728.97046</v>
      </c>
      <c r="D205" s="5">
        <f t="shared" si="32"/>
        <v>811596829727.97046</v>
      </c>
      <c r="E205" s="5">
        <f t="shared" si="37"/>
        <v>81.159682972797043</v>
      </c>
      <c r="F205" s="5">
        <f>过饱和度!K204</f>
        <v>1.0139739114475571E+21</v>
      </c>
      <c r="G205" s="5">
        <f t="shared" si="33"/>
        <v>1.0139739114475571E+21</v>
      </c>
      <c r="H205" s="5">
        <f t="shared" si="38"/>
        <v>101397391144.75572</v>
      </c>
      <c r="I205" s="5">
        <f>过饱和度!N204</f>
        <v>1.6637421742639058E+20</v>
      </c>
      <c r="J205" s="5">
        <f t="shared" si="34"/>
        <v>1.6637421742639058E+20</v>
      </c>
      <c r="K205" s="5">
        <f t="shared" si="35"/>
        <v>16637421742.639059</v>
      </c>
      <c r="L205" s="5">
        <f>过饱和度!Q204</f>
        <v>3.8904494844582685E+66</v>
      </c>
      <c r="M205" s="5">
        <f t="shared" si="36"/>
        <v>3.8904494844582685E+66</v>
      </c>
      <c r="N205" s="5">
        <f t="shared" si="31"/>
        <v>3.8904494844582689E+56</v>
      </c>
    </row>
    <row r="206" spans="2:14" x14ac:dyDescent="0.25">
      <c r="B206" s="5">
        <f>过饱和度!D205</f>
        <v>1.9089016732323782</v>
      </c>
      <c r="C206" s="5">
        <f>过饱和度!H205</f>
        <v>811651207046.16785</v>
      </c>
      <c r="D206" s="5">
        <f t="shared" ref="D206:D269" si="39">C206-1</f>
        <v>811651207045.16785</v>
      </c>
      <c r="E206" s="5">
        <f t="shared" si="37"/>
        <v>81.165120704516795</v>
      </c>
      <c r="F206" s="5">
        <f>过饱和度!K205</f>
        <v>1.0140830102189105E+21</v>
      </c>
      <c r="G206" s="5">
        <f t="shared" ref="G206:G269" si="40">F206-1</f>
        <v>1.0140830102189105E+21</v>
      </c>
      <c r="H206" s="5">
        <f t="shared" si="38"/>
        <v>101408301021.89108</v>
      </c>
      <c r="I206" s="5">
        <f>过饱和度!N205</f>
        <v>1.6639240177505871E+20</v>
      </c>
      <c r="J206" s="5">
        <f t="shared" si="34"/>
        <v>1.6639240177505871E+20</v>
      </c>
      <c r="K206" s="5">
        <f t="shared" si="35"/>
        <v>16639240177.505873</v>
      </c>
      <c r="L206" s="5">
        <f>过饱和度!Q205</f>
        <v>4.1034615032697348E+66</v>
      </c>
      <c r="M206" s="5">
        <f t="shared" ref="M206:M269" si="41">L206-1</f>
        <v>4.1034615032697348E+66</v>
      </c>
      <c r="N206" s="5">
        <f t="shared" si="31"/>
        <v>4.1034615032697347E+56</v>
      </c>
    </row>
    <row r="207" spans="2:14" x14ac:dyDescent="0.25">
      <c r="B207" s="5">
        <f>过饱和度!D206</f>
        <v>1.9589016732323783</v>
      </c>
      <c r="C207" s="5">
        <f>过饱和度!H206</f>
        <v>811705585252.72559</v>
      </c>
      <c r="D207" s="5">
        <f t="shared" si="39"/>
        <v>811705585251.72559</v>
      </c>
      <c r="E207" s="5">
        <f t="shared" si="37"/>
        <v>81.170558525172552</v>
      </c>
      <c r="F207" s="5">
        <f>过饱和度!K206</f>
        <v>1.0141921155673698E+21</v>
      </c>
      <c r="G207" s="5">
        <f t="shared" si="40"/>
        <v>1.0141921155673698E+21</v>
      </c>
      <c r="H207" s="5">
        <f t="shared" si="38"/>
        <v>101419211556.73698</v>
      </c>
      <c r="I207" s="5">
        <f>过饱和度!N206</f>
        <v>1.6641058726434472E+20</v>
      </c>
      <c r="J207" s="5">
        <f t="shared" si="34"/>
        <v>1.6641058726434472E+20</v>
      </c>
      <c r="K207" s="5">
        <f t="shared" si="35"/>
        <v>16641058726.434471</v>
      </c>
      <c r="L207" s="5">
        <f>过饱和度!Q206</f>
        <v>4.3221991768041311E+66</v>
      </c>
      <c r="M207" s="5">
        <f t="shared" si="41"/>
        <v>4.3221991768041311E+66</v>
      </c>
      <c r="N207" s="5">
        <f t="shared" si="31"/>
        <v>4.3221991768041311E+56</v>
      </c>
    </row>
    <row r="208" spans="2:14" x14ac:dyDescent="0.25">
      <c r="B208" s="5">
        <f>过饱和度!D207</f>
        <v>2.0089016732323781</v>
      </c>
      <c r="C208" s="5">
        <f>过饱和度!H207</f>
        <v>811759964348.56128</v>
      </c>
      <c r="D208" s="5">
        <f t="shared" si="39"/>
        <v>811759964347.56128</v>
      </c>
      <c r="E208" s="5">
        <f t="shared" si="37"/>
        <v>81.175996434756129</v>
      </c>
      <c r="F208" s="5">
        <f>过饱和度!K207</f>
        <v>1.0143012274929575E+21</v>
      </c>
      <c r="G208" s="5">
        <f t="shared" si="40"/>
        <v>1.0143012274929575E+21</v>
      </c>
      <c r="H208" s="5">
        <f t="shared" si="38"/>
        <v>101430122749.29573</v>
      </c>
      <c r="I208" s="5">
        <f>过饱和度!N207</f>
        <v>1.664287738942579E+20</v>
      </c>
      <c r="J208" s="5">
        <f t="shared" si="34"/>
        <v>1.664287738942579E+20</v>
      </c>
      <c r="K208" s="5">
        <f t="shared" si="35"/>
        <v>16642877389.425791</v>
      </c>
      <c r="L208" s="5">
        <f>过饱和度!Q207</f>
        <v>4.5466662440804545E+66</v>
      </c>
      <c r="M208" s="5">
        <f t="shared" si="41"/>
        <v>4.5466662440804545E+66</v>
      </c>
      <c r="N208" s="5">
        <f t="shared" si="31"/>
        <v>4.546666244080455E+56</v>
      </c>
    </row>
    <row r="209" spans="2:14" x14ac:dyDescent="0.25">
      <c r="B209" s="5">
        <f>过饱和度!D208</f>
        <v>2.0520507043024474</v>
      </c>
      <c r="C209" s="5">
        <f>过饱和度!H208</f>
        <v>811805550095.39209</v>
      </c>
      <c r="D209" s="5">
        <f t="shared" si="39"/>
        <v>811805550094.39209</v>
      </c>
      <c r="E209" s="5">
        <f t="shared" si="37"/>
        <v>81.180555009439217</v>
      </c>
      <c r="F209" s="5">
        <f>过饱和度!K208</f>
        <v>1.014393351623341E+21</v>
      </c>
      <c r="G209" s="5">
        <f t="shared" si="40"/>
        <v>1.014393351623341E+21</v>
      </c>
      <c r="H209" s="5">
        <f t="shared" si="38"/>
        <v>101439335162.33411</v>
      </c>
      <c r="I209" s="5">
        <f>过饱和度!N208</f>
        <v>1.6644415305813121E+20</v>
      </c>
      <c r="J209" s="5">
        <f t="shared" si="34"/>
        <v>1.6644415305813121E+20</v>
      </c>
      <c r="K209" s="5">
        <f t="shared" si="35"/>
        <v>16644415305.813124</v>
      </c>
      <c r="L209" s="5">
        <f>过饱和度!Q208</f>
        <v>4.7449674360047925E+66</v>
      </c>
      <c r="M209" s="5">
        <f t="shared" si="41"/>
        <v>4.7449674360047925E+66</v>
      </c>
      <c r="N209" s="5">
        <f t="shared" si="31"/>
        <v>4.7449674360047924E+56</v>
      </c>
    </row>
    <row r="210" spans="2:14" x14ac:dyDescent="0.25">
      <c r="B210" s="5">
        <f>过饱和度!D209</f>
        <v>2.0520507044024474</v>
      </c>
      <c r="C210" s="5">
        <f>过饱和度!H209</f>
        <v>811810191607.33655</v>
      </c>
      <c r="D210" s="5">
        <f t="shared" si="39"/>
        <v>811810191606.33655</v>
      </c>
      <c r="E210" s="5">
        <f t="shared" si="37"/>
        <v>81.181019160633653</v>
      </c>
      <c r="F210" s="5">
        <f>过饱和度!K209</f>
        <v>1.0144010834504366E+21</v>
      </c>
      <c r="G210" s="5">
        <f t="shared" si="40"/>
        <v>1.0144010834504366E+21</v>
      </c>
      <c r="H210" s="5">
        <f t="shared" si="38"/>
        <v>101440108345.04369</v>
      </c>
      <c r="I210" s="5">
        <f>过饱和度!N209</f>
        <v>1.664454217112055E+20</v>
      </c>
      <c r="J210" s="5">
        <f t="shared" si="34"/>
        <v>1.664454217112055E+20</v>
      </c>
      <c r="K210" s="5">
        <f t="shared" si="35"/>
        <v>16644542171.120552</v>
      </c>
      <c r="L210" s="5">
        <f>过饱和度!Q209</f>
        <v>4.7450216606192827E+66</v>
      </c>
      <c r="M210" s="5">
        <f t="shared" si="41"/>
        <v>4.7450216606192827E+66</v>
      </c>
      <c r="N210" s="5">
        <f t="shared" si="31"/>
        <v>4.7450216606192825E+56</v>
      </c>
    </row>
    <row r="211" spans="2:14" x14ac:dyDescent="0.25">
      <c r="B211" s="5">
        <f>过饱和度!D210</f>
        <v>2.0520507047024474</v>
      </c>
      <c r="C211" s="5">
        <f>过饱和度!H210</f>
        <v>811824117403.50806</v>
      </c>
      <c r="D211" s="5">
        <f t="shared" si="39"/>
        <v>811824117402.50806</v>
      </c>
      <c r="E211" s="5">
        <f t="shared" si="37"/>
        <v>81.182411740250799</v>
      </c>
      <c r="F211" s="5">
        <f>过饱和度!K210</f>
        <v>1.0144242809523102E+21</v>
      </c>
      <c r="G211" s="5">
        <f t="shared" si="40"/>
        <v>1.0144242809523102E+21</v>
      </c>
      <c r="H211" s="5">
        <f t="shared" si="38"/>
        <v>101442428095.231</v>
      </c>
      <c r="I211" s="5">
        <f>过饱和度!N210</f>
        <v>1.664492279859027E+20</v>
      </c>
      <c r="J211" s="5">
        <f t="shared" si="34"/>
        <v>1.664492279859027E+20</v>
      </c>
      <c r="K211" s="5">
        <f t="shared" si="35"/>
        <v>16644922798.590271</v>
      </c>
      <c r="L211" s="5">
        <f>过饱和度!Q210</f>
        <v>4.7451843530673505E+66</v>
      </c>
      <c r="M211" s="5">
        <f t="shared" si="41"/>
        <v>4.7451843530673505E+66</v>
      </c>
      <c r="N211" s="5">
        <f t="shared" si="31"/>
        <v>4.7451843530673509E+56</v>
      </c>
    </row>
    <row r="212" spans="2:14" x14ac:dyDescent="0.25">
      <c r="B212" s="5">
        <f>过饱和度!D211</f>
        <v>2.0520507051024475</v>
      </c>
      <c r="C212" s="5">
        <f>过饱和度!H211</f>
        <v>811842685661.10107</v>
      </c>
      <c r="D212" s="5">
        <f t="shared" si="39"/>
        <v>811842685660.10107</v>
      </c>
      <c r="E212" s="5">
        <f t="shared" si="37"/>
        <v>81.184268566010104</v>
      </c>
      <c r="F212" s="5">
        <f>过饱和度!K211</f>
        <v>1.0144552120020421E+21</v>
      </c>
      <c r="G212" s="5">
        <f t="shared" si="40"/>
        <v>1.0144552120020421E+21</v>
      </c>
      <c r="H212" s="5">
        <f t="shared" si="38"/>
        <v>101445521200.20419</v>
      </c>
      <c r="I212" s="5">
        <f>过饱和度!N211</f>
        <v>1.6645430318674271E+20</v>
      </c>
      <c r="J212" s="5">
        <f t="shared" si="34"/>
        <v>1.6645430318674271E+20</v>
      </c>
      <c r="K212" s="5">
        <f t="shared" si="35"/>
        <v>16645430318.674273</v>
      </c>
      <c r="L212" s="5">
        <f>过饱和度!Q211</f>
        <v>4.7454012873462396E+66</v>
      </c>
      <c r="M212" s="5">
        <f t="shared" si="41"/>
        <v>4.7454012873462396E+66</v>
      </c>
      <c r="N212" s="5">
        <f t="shared" si="31"/>
        <v>4.7454012873462399E+56</v>
      </c>
    </row>
    <row r="213" spans="2:14" x14ac:dyDescent="0.25">
      <c r="B213" s="5">
        <f>过饱和度!D212</f>
        <v>2.0520507053024475</v>
      </c>
      <c r="C213" s="5">
        <f>过饱和度!H212</f>
        <v>811851969518.99963</v>
      </c>
      <c r="D213" s="5">
        <f t="shared" si="39"/>
        <v>811851969517.99963</v>
      </c>
      <c r="E213" s="5">
        <f t="shared" si="37"/>
        <v>81.185196951799966</v>
      </c>
      <c r="F213" s="5">
        <f>过饱和度!K212</f>
        <v>1.0144706772186695E+21</v>
      </c>
      <c r="G213" s="5">
        <f t="shared" si="40"/>
        <v>1.0144706772186695E+21</v>
      </c>
      <c r="H213" s="5">
        <f t="shared" si="38"/>
        <v>101447067721.86696</v>
      </c>
      <c r="I213" s="5">
        <f>过饱和度!N212</f>
        <v>1.6645684074183498E+20</v>
      </c>
      <c r="J213" s="5">
        <f t="shared" si="34"/>
        <v>1.6645684074183498E+20</v>
      </c>
      <c r="K213" s="5">
        <f t="shared" si="35"/>
        <v>16645684074.1835</v>
      </c>
      <c r="L213" s="5">
        <f>过饱和度!Q212</f>
        <v>4.7455097525188196E+66</v>
      </c>
      <c r="M213" s="5">
        <f t="shared" si="41"/>
        <v>4.7455097525188196E+66</v>
      </c>
      <c r="N213" s="5">
        <f t="shared" si="31"/>
        <v>4.74550975251882E+56</v>
      </c>
    </row>
    <row r="214" spans="2:14" x14ac:dyDescent="0.25">
      <c r="B214" s="5">
        <f>过饱和度!D213</f>
        <v>2.0520507143024473</v>
      </c>
      <c r="C214" s="5">
        <f>过饱和度!H213</f>
        <v>812269865653.35437</v>
      </c>
      <c r="D214" s="5">
        <f t="shared" si="39"/>
        <v>812269865652.35437</v>
      </c>
      <c r="E214" s="5">
        <f t="shared" si="37"/>
        <v>81.22698656523545</v>
      </c>
      <c r="F214" s="5">
        <f>过饱和度!K213</f>
        <v>1.0151668699419659E+21</v>
      </c>
      <c r="G214" s="5">
        <f t="shared" si="40"/>
        <v>1.0151668699419659E+21</v>
      </c>
      <c r="H214" s="5">
        <f t="shared" si="38"/>
        <v>101516686994.19659</v>
      </c>
      <c r="I214" s="5">
        <f>过饱和度!N213</f>
        <v>1.6657107236317056E+20</v>
      </c>
      <c r="J214" s="5">
        <f t="shared" si="34"/>
        <v>1.6657107236317056E+20</v>
      </c>
      <c r="K214" s="5">
        <f t="shared" si="35"/>
        <v>16657107236.317057</v>
      </c>
      <c r="L214" s="5">
        <f>过饱和度!Q213</f>
        <v>4.7503934864212265E+66</v>
      </c>
      <c r="M214" s="5">
        <f t="shared" si="41"/>
        <v>4.7503934864212265E+66</v>
      </c>
      <c r="N214" s="5">
        <f t="shared" si="31"/>
        <v>4.7503934864212267E+56</v>
      </c>
    </row>
    <row r="215" spans="2:14" x14ac:dyDescent="0.25">
      <c r="B215" s="5">
        <f>过饱和度!D214</f>
        <v>2.0520508043024472</v>
      </c>
      <c r="C215" s="5">
        <f>过饱和度!H214</f>
        <v>816456776351.43591</v>
      </c>
      <c r="D215" s="5">
        <f t="shared" si="39"/>
        <v>816456776350.43591</v>
      </c>
      <c r="E215" s="5">
        <f t="shared" si="37"/>
        <v>81.645677635043597</v>
      </c>
      <c r="F215" s="5">
        <f>过饱和度!K214</f>
        <v>1.0221486124816016E+21</v>
      </c>
      <c r="G215" s="5">
        <f t="shared" si="40"/>
        <v>1.0221486124816016E+21</v>
      </c>
      <c r="H215" s="5">
        <f t="shared" si="38"/>
        <v>102214861248.16017</v>
      </c>
      <c r="I215" s="5">
        <f>过饱和度!N214</f>
        <v>1.6771663901566445E+20</v>
      </c>
      <c r="J215" s="5">
        <f t="shared" si="34"/>
        <v>1.6771663901566445E+20</v>
      </c>
      <c r="K215" s="5">
        <f t="shared" si="35"/>
        <v>16771663901.566446</v>
      </c>
      <c r="L215" s="5">
        <f>过饱和度!Q214</f>
        <v>4.7994624190278494E+66</v>
      </c>
      <c r="M215" s="5">
        <f t="shared" si="41"/>
        <v>4.7994624190278494E+66</v>
      </c>
      <c r="N215" s="5">
        <f t="shared" si="31"/>
        <v>4.7994624190278495E+56</v>
      </c>
    </row>
    <row r="216" spans="2:14" x14ac:dyDescent="0.25">
      <c r="B216" s="5">
        <f>过饱和度!D215</f>
        <v>2.0520517043024475</v>
      </c>
      <c r="C216" s="5">
        <f>过饱和度!H215</f>
        <v>859120108901.5647</v>
      </c>
      <c r="D216" s="5">
        <f t="shared" si="39"/>
        <v>859120108900.5647</v>
      </c>
      <c r="E216" s="5">
        <f t="shared" si="37"/>
        <v>85.912010890056493</v>
      </c>
      <c r="F216" s="5">
        <f>过饱和度!K215</f>
        <v>1.0939640161078099E+21</v>
      </c>
      <c r="G216" s="5">
        <f t="shared" si="40"/>
        <v>1.0939640161078099E+21</v>
      </c>
      <c r="H216" s="5">
        <f t="shared" si="38"/>
        <v>109396401610.78099</v>
      </c>
      <c r="I216" s="5">
        <f>过饱和度!N215</f>
        <v>1.7950012747524338E+20</v>
      </c>
      <c r="J216" s="5">
        <f t="shared" si="34"/>
        <v>1.7950012747524338E+20</v>
      </c>
      <c r="K216" s="5">
        <f t="shared" si="35"/>
        <v>17950012747.524338</v>
      </c>
      <c r="L216" s="5">
        <f>过饱和度!Q215</f>
        <v>5.3138278371277261E+66</v>
      </c>
      <c r="M216" s="5">
        <f t="shared" si="41"/>
        <v>5.3138278371277261E+66</v>
      </c>
      <c r="N216" s="5">
        <f t="shared" si="31"/>
        <v>5.3138278371277265E+56</v>
      </c>
    </row>
    <row r="217" spans="2:14" x14ac:dyDescent="0.25">
      <c r="B217" s="5">
        <f>过饱和度!D216</f>
        <v>2.0520581911144116</v>
      </c>
      <c r="C217" s="5">
        <f>过饱和度!H216</f>
        <v>1211336452254.853</v>
      </c>
      <c r="D217" s="5">
        <f t="shared" si="39"/>
        <v>1211336452253.853</v>
      </c>
      <c r="E217" s="5">
        <f t="shared" si="37"/>
        <v>121.13364522538529</v>
      </c>
      <c r="F217" s="5">
        <f>过饱和度!K216</f>
        <v>1.7294884982942954E+21</v>
      </c>
      <c r="G217" s="5">
        <f t="shared" si="40"/>
        <v>1.7294884982942954E+21</v>
      </c>
      <c r="H217" s="5">
        <f t="shared" si="38"/>
        <v>172948849829.42957</v>
      </c>
      <c r="I217" s="5">
        <f>过饱和度!N216</f>
        <v>2.8377685526706602E+20</v>
      </c>
      <c r="J217" s="5">
        <f t="shared" si="34"/>
        <v>2.8377685526706602E+20</v>
      </c>
      <c r="K217" s="5">
        <f t="shared" si="35"/>
        <v>28377685526.706596</v>
      </c>
      <c r="L217" s="5">
        <f>过饱和度!Q216</f>
        <v>1.0559952057366116E+67</v>
      </c>
      <c r="M217" s="5">
        <f t="shared" si="41"/>
        <v>1.0559952057366116E+67</v>
      </c>
      <c r="N217" s="5">
        <f t="shared" si="31"/>
        <v>1.0559952057366115E+57</v>
      </c>
    </row>
    <row r="218" spans="2:14" x14ac:dyDescent="0.25">
      <c r="B218" s="5">
        <f>过饱和度!D217</f>
        <v>2.0520607043024475</v>
      </c>
      <c r="C218" s="5">
        <f>过饱和度!H217</f>
        <v>1211336241834.9741</v>
      </c>
      <c r="D218" s="5">
        <f t="shared" si="39"/>
        <v>1211336241833.9741</v>
      </c>
      <c r="E218" s="5">
        <f t="shared" si="37"/>
        <v>121.13362418339742</v>
      </c>
      <c r="F218" s="5">
        <f>过饱和度!K217</f>
        <v>1.7294881346142153E+21</v>
      </c>
      <c r="G218" s="5">
        <f t="shared" si="40"/>
        <v>1.7294881346142153E+21</v>
      </c>
      <c r="H218" s="5">
        <f t="shared" si="38"/>
        <v>172948813461.42154</v>
      </c>
      <c r="I218" s="5">
        <f>过饱和度!N217</f>
        <v>2.8377679901906741E+20</v>
      </c>
      <c r="J218" s="5">
        <f t="shared" si="34"/>
        <v>2.8377679901906741E+20</v>
      </c>
      <c r="K218" s="5">
        <f t="shared" si="35"/>
        <v>28377679901.906742</v>
      </c>
      <c r="L218" s="5">
        <f>过饱和度!Q217</f>
        <v>1.0559973738664118E+67</v>
      </c>
      <c r="M218" s="5">
        <f t="shared" si="41"/>
        <v>1.0559973738664118E+67</v>
      </c>
      <c r="N218" s="5">
        <f t="shared" si="31"/>
        <v>1.0559973738664117E+57</v>
      </c>
    </row>
    <row r="219" spans="2:14" x14ac:dyDescent="0.25">
      <c r="B219" s="5">
        <f>过饱和度!D218</f>
        <v>2.0520707043024475</v>
      </c>
      <c r="C219" s="5">
        <f>过饱和度!H218</f>
        <v>1211335831834.8301</v>
      </c>
      <c r="D219" s="5">
        <f t="shared" si="39"/>
        <v>1211335831833.8301</v>
      </c>
      <c r="E219" s="5">
        <f t="shared" si="37"/>
        <v>121.133583183383</v>
      </c>
      <c r="F219" s="5">
        <f>过饱和度!K218</f>
        <v>1.7294874300115473E+21</v>
      </c>
      <c r="G219" s="5">
        <f t="shared" si="40"/>
        <v>1.7294874300115473E+21</v>
      </c>
      <c r="H219" s="5">
        <f t="shared" si="38"/>
        <v>172948743001.15472</v>
      </c>
      <c r="I219" s="5">
        <f>过饱和度!N218</f>
        <v>2.8377669023914974E+20</v>
      </c>
      <c r="J219" s="5">
        <f t="shared" si="34"/>
        <v>2.8377669023914974E+20</v>
      </c>
      <c r="K219" s="5">
        <f t="shared" si="35"/>
        <v>28377669023.914974</v>
      </c>
      <c r="L219" s="5">
        <f>过饱和度!Q218</f>
        <v>1.0560068570117797E+67</v>
      </c>
      <c r="M219" s="5">
        <f t="shared" si="41"/>
        <v>1.0560068570117797E+67</v>
      </c>
      <c r="N219" s="5">
        <f t="shared" si="31"/>
        <v>1.0560068570117795E+57</v>
      </c>
    </row>
    <row r="220" spans="2:14" x14ac:dyDescent="0.25">
      <c r="B220" s="5">
        <f>过饱和度!D219</f>
        <v>2.0521007043024473</v>
      </c>
      <c r="C220" s="5">
        <f>过饱和度!H219</f>
        <v>1211335146443.3618</v>
      </c>
      <c r="D220" s="5">
        <f t="shared" si="39"/>
        <v>1211335146442.3618</v>
      </c>
      <c r="E220" s="5">
        <f t="shared" si="37"/>
        <v>121.13351464423619</v>
      </c>
      <c r="F220" s="5">
        <f>过饱和度!K219</f>
        <v>1.7294862626083808E+21</v>
      </c>
      <c r="G220" s="5">
        <f t="shared" si="40"/>
        <v>1.7294862626083808E+21</v>
      </c>
      <c r="H220" s="5">
        <f t="shared" si="38"/>
        <v>172948626260.83807</v>
      </c>
      <c r="I220" s="5">
        <f>过饱和度!N219</f>
        <v>2.8377651052383745E+20</v>
      </c>
      <c r="J220" s="5">
        <f t="shared" si="34"/>
        <v>2.8377651052383745E+20</v>
      </c>
      <c r="K220" s="5">
        <f t="shared" si="35"/>
        <v>28377651052.383743</v>
      </c>
      <c r="L220" s="5">
        <f>过饱和度!Q219</f>
        <v>1.0560363979428498E+67</v>
      </c>
      <c r="M220" s="5">
        <f t="shared" si="41"/>
        <v>1.0560363979428498E+67</v>
      </c>
      <c r="N220" s="5">
        <f t="shared" si="31"/>
        <v>1.0560363979428497E+57</v>
      </c>
    </row>
    <row r="221" spans="2:14" x14ac:dyDescent="0.25">
      <c r="B221" s="5">
        <f>过饱和度!D220</f>
        <v>2.0521307043024475</v>
      </c>
      <c r="C221" s="5">
        <f>过饱和度!H220</f>
        <v>1211334461052.2927</v>
      </c>
      <c r="D221" s="5">
        <f t="shared" si="39"/>
        <v>1211334461051.2927</v>
      </c>
      <c r="E221" s="5">
        <f t="shared" si="37"/>
        <v>121.13344610512927</v>
      </c>
      <c r="F221" s="5">
        <f>过饱和度!K220</f>
        <v>1.729485095206027E+21</v>
      </c>
      <c r="G221" s="5">
        <f t="shared" si="40"/>
        <v>1.729485095206027E+21</v>
      </c>
      <c r="H221" s="5">
        <f t="shared" si="38"/>
        <v>172948509520.60269</v>
      </c>
      <c r="I221" s="5">
        <f>过饱和度!N220</f>
        <v>2.8377633080864293E+20</v>
      </c>
      <c r="J221" s="5">
        <f t="shared" si="34"/>
        <v>2.8377633080864293E+20</v>
      </c>
      <c r="K221" s="5">
        <f t="shared" si="35"/>
        <v>28377633080.8643</v>
      </c>
      <c r="L221" s="5">
        <f>过饱和度!Q220</f>
        <v>1.0560659392498248E+67</v>
      </c>
      <c r="M221" s="5">
        <f t="shared" si="41"/>
        <v>1.0560659392498248E+67</v>
      </c>
      <c r="N221" s="5">
        <f t="shared" si="31"/>
        <v>1.0560659392498247E+57</v>
      </c>
    </row>
    <row r="222" spans="2:14" x14ac:dyDescent="0.25">
      <c r="B222" s="5">
        <f>过饱和度!D221</f>
        <v>2.0521507043024476</v>
      </c>
      <c r="C222" s="5">
        <f>过饱和度!H221</f>
        <v>1211333892659.4785</v>
      </c>
      <c r="D222" s="5">
        <f t="shared" si="39"/>
        <v>1211333892658.4785</v>
      </c>
      <c r="E222" s="5">
        <f t="shared" si="37"/>
        <v>121.13338926584788</v>
      </c>
      <c r="F222" s="5">
        <f>过饱和度!K221</f>
        <v>1.7294841232367105E+21</v>
      </c>
      <c r="G222" s="5">
        <f t="shared" si="40"/>
        <v>1.7294841232367105E+21</v>
      </c>
      <c r="H222" s="5">
        <f t="shared" si="38"/>
        <v>172948412323.67108</v>
      </c>
      <c r="I222" s="5">
        <f>过饱和度!N221</f>
        <v>2.8377618098881724E+20</v>
      </c>
      <c r="J222" s="5">
        <f t="shared" si="34"/>
        <v>2.8377618098881724E+20</v>
      </c>
      <c r="K222" s="5">
        <f t="shared" si="35"/>
        <v>28377618098.881729</v>
      </c>
      <c r="L222" s="5">
        <f>过饱和度!Q221</f>
        <v>1.0560854102981371E+67</v>
      </c>
      <c r="M222" s="5">
        <f t="shared" si="41"/>
        <v>1.0560854102981371E+67</v>
      </c>
      <c r="N222" s="5">
        <f t="shared" si="31"/>
        <v>1.0560854102981372E+57</v>
      </c>
    </row>
    <row r="223" spans="2:14" x14ac:dyDescent="0.25">
      <c r="B223" s="5">
        <f>过饱和度!D222</f>
        <v>2.0522507043024474</v>
      </c>
      <c r="C223" s="5">
        <f>过饱和度!H222</f>
        <v>1211332729594.4797</v>
      </c>
      <c r="D223" s="5">
        <f t="shared" si="39"/>
        <v>1211332729593.4797</v>
      </c>
      <c r="E223" s="5">
        <f t="shared" si="37"/>
        <v>121.13327295934795</v>
      </c>
      <c r="F223" s="5">
        <f>过饱和度!K222</f>
        <v>1.7294821809287376E+21</v>
      </c>
      <c r="G223" s="5">
        <f t="shared" si="40"/>
        <v>1.7294821809287376E+21</v>
      </c>
      <c r="H223" s="5">
        <f t="shared" si="38"/>
        <v>172948218092.87375</v>
      </c>
      <c r="I223" s="5">
        <f>过饱和度!N222</f>
        <v>2.837758838976434E+20</v>
      </c>
      <c r="J223" s="5">
        <f t="shared" si="34"/>
        <v>2.837758838976434E+20</v>
      </c>
      <c r="K223" s="5">
        <f t="shared" si="35"/>
        <v>28377588389.764343</v>
      </c>
      <c r="L223" s="5">
        <f>过饱和度!Q222</f>
        <v>1.0561861325649283E+67</v>
      </c>
      <c r="M223" s="5">
        <f t="shared" si="41"/>
        <v>1.0561861325649283E+67</v>
      </c>
      <c r="N223" s="5">
        <f t="shared" si="31"/>
        <v>1.0561861325649284E+57</v>
      </c>
    </row>
    <row r="224" spans="2:14" x14ac:dyDescent="0.25">
      <c r="B224" s="5">
        <f>过饱和度!D223</f>
        <v>2.0525507043024476</v>
      </c>
      <c r="C224" s="5">
        <f>过饱和度!H223</f>
        <v>1211330962601.6448</v>
      </c>
      <c r="D224" s="5">
        <f t="shared" si="39"/>
        <v>1211330962600.6448</v>
      </c>
      <c r="E224" s="5">
        <f t="shared" si="37"/>
        <v>121.13309626006446</v>
      </c>
      <c r="F224" s="5">
        <f>过饱和度!K223</f>
        <v>1.7294793467938543E+21</v>
      </c>
      <c r="G224" s="5">
        <f t="shared" si="40"/>
        <v>1.7294793467938543E+21</v>
      </c>
      <c r="H224" s="5">
        <f t="shared" si="38"/>
        <v>172947934679.38544</v>
      </c>
      <c r="I224" s="5">
        <f>过饱和度!N223</f>
        <v>2.8377545629045087E+20</v>
      </c>
      <c r="J224" s="5">
        <f t="shared" si="34"/>
        <v>2.8377545629045087E+20</v>
      </c>
      <c r="K224" s="5">
        <f t="shared" si="35"/>
        <v>28377545629.045086</v>
      </c>
      <c r="L224" s="5">
        <f>过饱和度!Q223</f>
        <v>1.0564917793493929E+67</v>
      </c>
      <c r="M224" s="5">
        <f t="shared" si="41"/>
        <v>1.0564917793493929E+67</v>
      </c>
      <c r="N224" s="5">
        <f t="shared" si="31"/>
        <v>1.0564917793493928E+57</v>
      </c>
    </row>
    <row r="225" spans="2:14" x14ac:dyDescent="0.25">
      <c r="B225" s="5">
        <f>过饱和度!D224</f>
        <v>2.0528507043024473</v>
      </c>
      <c r="C225" s="5">
        <f>过饱和度!H224</f>
        <v>1211329195611.6621</v>
      </c>
      <c r="D225" s="5">
        <f t="shared" si="39"/>
        <v>1211329195610.6621</v>
      </c>
      <c r="E225" s="5">
        <f t="shared" si="37"/>
        <v>121.13291956106622</v>
      </c>
      <c r="F225" s="5">
        <f>过饱和度!K224</f>
        <v>1.7294765126642033E+21</v>
      </c>
      <c r="G225" s="5">
        <f t="shared" si="40"/>
        <v>1.7294765126642033E+21</v>
      </c>
      <c r="H225" s="5">
        <f t="shared" si="38"/>
        <v>172947651266.42032</v>
      </c>
      <c r="I225" s="5">
        <f>过饱和度!N224</f>
        <v>2.8377502868399918E+20</v>
      </c>
      <c r="J225" s="5">
        <f t="shared" si="34"/>
        <v>2.8377502868399918E+20</v>
      </c>
      <c r="K225" s="5">
        <f t="shared" si="35"/>
        <v>28377502868.399918</v>
      </c>
      <c r="L225" s="5">
        <f>过饱和度!Q224</f>
        <v>1.056797469457378E+67</v>
      </c>
      <c r="M225" s="5">
        <f t="shared" si="41"/>
        <v>1.056797469457378E+67</v>
      </c>
      <c r="N225" s="5">
        <f t="shared" si="31"/>
        <v>1.056797469457378E+57</v>
      </c>
    </row>
    <row r="226" spans="2:14" x14ac:dyDescent="0.25">
      <c r="B226" s="5">
        <f>过饱和度!D225</f>
        <v>2.0530507043024473</v>
      </c>
      <c r="C226" s="5">
        <f>过饱和度!H225</f>
        <v>1211327665136.3833</v>
      </c>
      <c r="D226" s="5">
        <f t="shared" si="39"/>
        <v>1211327665135.3833</v>
      </c>
      <c r="E226" s="5">
        <f t="shared" si="37"/>
        <v>121.13276651353834</v>
      </c>
      <c r="F226" s="5">
        <f>过饱和度!K225</f>
        <v>1.7294740107129077E+21</v>
      </c>
      <c r="G226" s="5">
        <f t="shared" si="40"/>
        <v>1.7294740107129077E+21</v>
      </c>
      <c r="H226" s="5">
        <f t="shared" si="38"/>
        <v>172947401071.29077</v>
      </c>
      <c r="I226" s="5">
        <f>过饱和度!N225</f>
        <v>2.8377464871475967E+20</v>
      </c>
      <c r="J226" s="5">
        <f t="shared" si="34"/>
        <v>2.8377464871475967E+20</v>
      </c>
      <c r="K226" s="5">
        <f t="shared" si="35"/>
        <v>28377464871.475967</v>
      </c>
      <c r="L226" s="5">
        <f>过饱和度!Q225</f>
        <v>1.0570005799792997E+67</v>
      </c>
      <c r="M226" s="5">
        <f t="shared" si="41"/>
        <v>1.0570005799792997E+67</v>
      </c>
      <c r="N226" s="5">
        <f t="shared" si="31"/>
        <v>1.0570005799792998E+57</v>
      </c>
    </row>
    <row r="227" spans="2:14" x14ac:dyDescent="0.25">
      <c r="B227" s="5">
        <f>过饱和度!D226</f>
        <v>2.0540507043024472</v>
      </c>
      <c r="C227" s="5">
        <f>过饱和度!H226</f>
        <v>1211325321881.074</v>
      </c>
      <c r="D227" s="5">
        <f t="shared" si="39"/>
        <v>1211325321880.074</v>
      </c>
      <c r="E227" s="5">
        <f t="shared" si="37"/>
        <v>121.13253218800742</v>
      </c>
      <c r="F227" s="5">
        <f>过饱和度!K226</f>
        <v>1.7294707269742934E+21</v>
      </c>
      <c r="G227" s="5">
        <f t="shared" si="40"/>
        <v>1.7294707269742934E+21</v>
      </c>
      <c r="H227" s="5">
        <f t="shared" si="38"/>
        <v>172947072697.42935</v>
      </c>
      <c r="I227" s="5">
        <f>过饱和度!N226</f>
        <v>2.8377417823608776E+20</v>
      </c>
      <c r="J227" s="5">
        <f t="shared" si="34"/>
        <v>2.8377417823608776E+20</v>
      </c>
      <c r="K227" s="5">
        <f t="shared" si="35"/>
        <v>28377417823.60878</v>
      </c>
      <c r="L227" s="5">
        <f>过饱和度!Q226</f>
        <v>1.0580270756567871E+67</v>
      </c>
      <c r="M227" s="5">
        <f t="shared" si="41"/>
        <v>1.0580270756567871E+67</v>
      </c>
      <c r="N227" s="5">
        <f t="shared" si="31"/>
        <v>1.0580270756567871E+57</v>
      </c>
    </row>
    <row r="228" spans="2:14" x14ac:dyDescent="0.25">
      <c r="B228" s="5">
        <f>过饱和度!D227</f>
        <v>2.0570507043024473</v>
      </c>
      <c r="C228" s="5">
        <f>过饱和度!H227</f>
        <v>1211323738159.4285</v>
      </c>
      <c r="D228" s="5">
        <f t="shared" si="39"/>
        <v>1211323738158.4285</v>
      </c>
      <c r="E228" s="5">
        <f t="shared" si="37"/>
        <v>121.13237381584284</v>
      </c>
      <c r="F228" s="5">
        <f>过饱和度!K227</f>
        <v>1.7294703397124713E+21</v>
      </c>
      <c r="G228" s="5">
        <f t="shared" si="40"/>
        <v>1.7294703397124713E+21</v>
      </c>
      <c r="H228" s="5">
        <f t="shared" si="38"/>
        <v>172947033971.24713</v>
      </c>
      <c r="I228" s="5">
        <f>过饱和度!N227</f>
        <v>2.8377423303080758E+20</v>
      </c>
      <c r="J228" s="5">
        <f t="shared" si="34"/>
        <v>2.8377423303080758E+20</v>
      </c>
      <c r="K228" s="5">
        <f t="shared" si="35"/>
        <v>28377423303.080761</v>
      </c>
      <c r="L228" s="5">
        <f>过饱和度!Q227</f>
        <v>1.0611204972378387E+67</v>
      </c>
      <c r="M228" s="5">
        <f t="shared" si="41"/>
        <v>1.0611204972378387E+67</v>
      </c>
      <c r="N228" s="5">
        <f t="shared" si="31"/>
        <v>1.0611204972378389E+57</v>
      </c>
    </row>
    <row r="229" spans="2:14" x14ac:dyDescent="0.25">
      <c r="B229" s="5">
        <f>过饱和度!D228</f>
        <v>2.0600507043024474</v>
      </c>
      <c r="C229" s="5">
        <f>过饱和度!H228</f>
        <v>1211322154438.8728</v>
      </c>
      <c r="D229" s="5">
        <f t="shared" si="39"/>
        <v>1211322154437.8728</v>
      </c>
      <c r="E229" s="5">
        <f t="shared" si="37"/>
        <v>121.13221544378729</v>
      </c>
      <c r="F229" s="5">
        <f>过饱和度!K228</f>
        <v>1.7294699524486372E+21</v>
      </c>
      <c r="G229" s="5">
        <f t="shared" si="40"/>
        <v>1.7294699524486372E+21</v>
      </c>
      <c r="H229" s="5">
        <f t="shared" si="38"/>
        <v>172946995244.86374</v>
      </c>
      <c r="I229" s="5">
        <f>过饱和度!N228</f>
        <v>2.8377428782519337E+20</v>
      </c>
      <c r="J229" s="5">
        <f t="shared" si="34"/>
        <v>2.8377428782519337E+20</v>
      </c>
      <c r="K229" s="5">
        <f t="shared" si="35"/>
        <v>28377428782.519341</v>
      </c>
      <c r="L229" s="5">
        <f>过饱和度!Q228</f>
        <v>1.0642184365899616E+67</v>
      </c>
      <c r="M229" s="5">
        <f t="shared" si="41"/>
        <v>1.0642184365899616E+67</v>
      </c>
      <c r="N229" s="5">
        <f t="shared" si="31"/>
        <v>1.0642184365899616E+57</v>
      </c>
    </row>
    <row r="230" spans="2:14" x14ac:dyDescent="0.25">
      <c r="B230" s="5">
        <f>过饱和度!D229</f>
        <v>2.0620507043024472</v>
      </c>
      <c r="C230" s="5">
        <f>过饱和度!H229</f>
        <v>1211319983982.9824</v>
      </c>
      <c r="D230" s="5">
        <f t="shared" si="39"/>
        <v>1211319983981.9824</v>
      </c>
      <c r="E230" s="5">
        <f t="shared" si="37"/>
        <v>121.13199839819825</v>
      </c>
      <c r="F230" s="5">
        <f>过饱和度!K229</f>
        <v>1.729467757276753E+21</v>
      </c>
      <c r="G230" s="5">
        <f t="shared" si="40"/>
        <v>1.729467757276753E+21</v>
      </c>
      <c r="H230" s="5">
        <f t="shared" si="38"/>
        <v>172946775727.67535</v>
      </c>
      <c r="I230" s="5">
        <f>过饱和度!N229</f>
        <v>2.8377402425962719E+20</v>
      </c>
      <c r="J230" s="5">
        <f t="shared" si="34"/>
        <v>2.8377402425962719E+20</v>
      </c>
      <c r="K230" s="5">
        <f t="shared" si="35"/>
        <v>28377402425.962719</v>
      </c>
      <c r="L230" s="5">
        <f>过饱和度!Q229</f>
        <v>1.0662839842539382E+67</v>
      </c>
      <c r="M230" s="5">
        <f t="shared" si="41"/>
        <v>1.0662839842539382E+67</v>
      </c>
      <c r="N230" s="5">
        <f t="shared" si="31"/>
        <v>1.0662839842539385E+57</v>
      </c>
    </row>
    <row r="231" spans="2:14" x14ac:dyDescent="0.25">
      <c r="B231" s="5">
        <f>过饱和度!D230</f>
        <v>2.0720507043024474</v>
      </c>
      <c r="C231" s="5">
        <f>过饱和度!H230</f>
        <v>1211325920454.7717</v>
      </c>
      <c r="D231" s="5">
        <f t="shared" si="39"/>
        <v>1211325920453.7717</v>
      </c>
      <c r="E231" s="5">
        <f t="shared" si="37"/>
        <v>121.13259204537719</v>
      </c>
      <c r="F231" s="5">
        <f>过饱和度!K230</f>
        <v>1.7294859564796792E+21</v>
      </c>
      <c r="G231" s="5">
        <f t="shared" si="40"/>
        <v>1.7294859564796792E+21</v>
      </c>
      <c r="H231" s="5">
        <f t="shared" si="38"/>
        <v>172948595647.96793</v>
      </c>
      <c r="I231" s="5">
        <f>过饱和度!N230</f>
        <v>2.8377722647149694E+20</v>
      </c>
      <c r="J231" s="5">
        <f t="shared" si="34"/>
        <v>2.8377722647149694E+20</v>
      </c>
      <c r="K231" s="5">
        <f t="shared" si="35"/>
        <v>28377722647.149696</v>
      </c>
      <c r="L231" s="5">
        <f>过饱和度!Q230</f>
        <v>1.0766760044770124E+67</v>
      </c>
      <c r="M231" s="5">
        <f t="shared" si="41"/>
        <v>1.0766760044770124E+67</v>
      </c>
      <c r="N231" s="5">
        <f t="shared" si="31"/>
        <v>1.0766760044770127E+57</v>
      </c>
    </row>
    <row r="232" spans="2:14" x14ac:dyDescent="0.25">
      <c r="B232" s="5">
        <f>过饱和度!D231</f>
        <v>2.1020507043024472</v>
      </c>
      <c r="C232" s="5">
        <f>过饱和度!H231</f>
        <v>1211360951610.9644</v>
      </c>
      <c r="D232" s="5">
        <f t="shared" si="39"/>
        <v>1211360951609.9644</v>
      </c>
      <c r="E232" s="5">
        <f t="shared" si="37"/>
        <v>121.13609516099642</v>
      </c>
      <c r="F232" s="5">
        <f>过饱和度!K231</f>
        <v>1.7295704828321496E+21</v>
      </c>
      <c r="G232" s="5">
        <f t="shared" si="40"/>
        <v>1.7295704828321496E+21</v>
      </c>
      <c r="H232" s="5">
        <f t="shared" si="38"/>
        <v>172957048283.21497</v>
      </c>
      <c r="I232" s="5">
        <f>过饱和度!N231</f>
        <v>2.8379146994852368E+20</v>
      </c>
      <c r="J232" s="5">
        <f t="shared" si="34"/>
        <v>2.8379146994852368E+20</v>
      </c>
      <c r="K232" s="5">
        <f t="shared" si="35"/>
        <v>28379146994.852375</v>
      </c>
      <c r="L232" s="5">
        <f>过饱和度!Q231</f>
        <v>1.1081920944420144E+67</v>
      </c>
      <c r="M232" s="5">
        <f t="shared" si="41"/>
        <v>1.1081920944420144E+67</v>
      </c>
      <c r="N232" s="5">
        <f t="shared" si="31"/>
        <v>1.1081920944420141E+57</v>
      </c>
    </row>
    <row r="233" spans="2:14" x14ac:dyDescent="0.25">
      <c r="B233" s="5">
        <f>过饱和度!D232</f>
        <v>2.1320507043024475</v>
      </c>
      <c r="C233" s="5">
        <f>过饱和度!H232</f>
        <v>1211395982781.4663</v>
      </c>
      <c r="D233" s="5">
        <f t="shared" si="39"/>
        <v>1211395982780.4663</v>
      </c>
      <c r="E233" s="5">
        <f t="shared" si="37"/>
        <v>121.13959827804663</v>
      </c>
      <c r="F233" s="5">
        <f>过饱和度!K232</f>
        <v>1.7296550111766168E+21</v>
      </c>
      <c r="G233" s="5">
        <f t="shared" si="40"/>
        <v>1.7296550111766168E+21</v>
      </c>
      <c r="H233" s="5">
        <f t="shared" si="38"/>
        <v>172965501117.66168</v>
      </c>
      <c r="I233" s="5">
        <f>过饱和度!N232</f>
        <v>2.8380571378947424E+20</v>
      </c>
      <c r="J233" s="5">
        <f t="shared" si="34"/>
        <v>2.8380571378947424E+20</v>
      </c>
      <c r="K233" s="5">
        <f t="shared" si="35"/>
        <v>28380571378.947422</v>
      </c>
      <c r="L233" s="5">
        <f>过饱和度!Q232</f>
        <v>1.1401660736879373E+67</v>
      </c>
      <c r="M233" s="5">
        <f t="shared" si="41"/>
        <v>1.1401660736879373E+67</v>
      </c>
      <c r="N233" s="5">
        <f t="shared" si="31"/>
        <v>1.1401660736879374E+57</v>
      </c>
    </row>
    <row r="234" spans="2:14" x14ac:dyDescent="0.25">
      <c r="B234" s="5">
        <f>过饱和度!D233</f>
        <v>2.1520507043024475</v>
      </c>
      <c r="C234" s="5">
        <f>过饱和度!H233</f>
        <v>1211415811852.3774</v>
      </c>
      <c r="D234" s="5">
        <f t="shared" si="39"/>
        <v>1211415811851.3774</v>
      </c>
      <c r="E234" s="5">
        <f t="shared" si="37"/>
        <v>121.14158118513777</v>
      </c>
      <c r="F234" s="5">
        <f>过饱和度!K233</f>
        <v>1.7297052384379997E+21</v>
      </c>
      <c r="G234" s="5">
        <f t="shared" si="40"/>
        <v>1.7297052384379997E+21</v>
      </c>
      <c r="H234" s="5">
        <f t="shared" si="38"/>
        <v>172970523843.79999</v>
      </c>
      <c r="I234" s="5">
        <f>过饱和度!N233</f>
        <v>2.8381426078099423E+20</v>
      </c>
      <c r="J234" s="5">
        <f t="shared" si="34"/>
        <v>2.8381426078099423E+20</v>
      </c>
      <c r="K234" s="5">
        <f t="shared" si="35"/>
        <v>28381426078.099422</v>
      </c>
      <c r="L234" s="5">
        <f>过饱和度!Q233</f>
        <v>1.1617287445673171E+67</v>
      </c>
      <c r="M234" s="5">
        <f t="shared" si="41"/>
        <v>1.1617287445673171E+67</v>
      </c>
      <c r="N234" s="5">
        <f t="shared" si="31"/>
        <v>1.1617287445673172E+57</v>
      </c>
    </row>
    <row r="235" spans="2:14" x14ac:dyDescent="0.25">
      <c r="B235" s="5">
        <f>过饱和度!D234</f>
        <v>2.2020507043024473</v>
      </c>
      <c r="C235" s="5">
        <f>过饱和度!H234</f>
        <v>1211483035894.3306</v>
      </c>
      <c r="D235" s="5">
        <f t="shared" si="39"/>
        <v>1211483035893.3306</v>
      </c>
      <c r="E235" s="5">
        <f t="shared" si="37"/>
        <v>121.14830358933308</v>
      </c>
      <c r="F235" s="5">
        <f>过饱和度!K234</f>
        <v>1.7298614864786419E+21</v>
      </c>
      <c r="G235" s="5">
        <f t="shared" si="40"/>
        <v>1.7298614864786419E+21</v>
      </c>
      <c r="H235" s="5">
        <f t="shared" si="38"/>
        <v>172986148647.86417</v>
      </c>
      <c r="I235" s="5">
        <f>过饱和度!N234</f>
        <v>2.8384038156395774E+20</v>
      </c>
      <c r="J235" s="5">
        <f t="shared" si="34"/>
        <v>2.8384038156395774E+20</v>
      </c>
      <c r="K235" s="5">
        <f t="shared" si="35"/>
        <v>28384038156.395779</v>
      </c>
      <c r="L235" s="5">
        <f>过饱和度!Q234</f>
        <v>1.2165657393427521E+67</v>
      </c>
      <c r="M235" s="5">
        <f t="shared" si="41"/>
        <v>1.2165657393427521E+67</v>
      </c>
      <c r="N235" s="5">
        <f t="shared" si="31"/>
        <v>1.2165657393427522E+57</v>
      </c>
    </row>
    <row r="236" spans="2:14" x14ac:dyDescent="0.25">
      <c r="B236" s="5">
        <f>过饱和度!D235</f>
        <v>2.2520507043024476</v>
      </c>
      <c r="C236" s="5">
        <f>过饱和度!H235</f>
        <v>1211550260631.4849</v>
      </c>
      <c r="D236" s="5">
        <f t="shared" si="39"/>
        <v>1211550260630.4849</v>
      </c>
      <c r="E236" s="5">
        <f t="shared" si="37"/>
        <v>121.15502606304848</v>
      </c>
      <c r="F236" s="5">
        <f>过饱和度!K235</f>
        <v>1.7300177421323878E+21</v>
      </c>
      <c r="G236" s="5">
        <f t="shared" si="40"/>
        <v>1.7300177421323878E+21</v>
      </c>
      <c r="H236" s="5">
        <f t="shared" si="38"/>
        <v>173001774213.23877</v>
      </c>
      <c r="I236" s="5">
        <f>过饱和度!N235</f>
        <v>2.8386650368421832E+20</v>
      </c>
      <c r="J236" s="5">
        <f t="shared" si="34"/>
        <v>2.8386650368421832E+20</v>
      </c>
      <c r="K236" s="5">
        <f t="shared" si="35"/>
        <v>28386650368.421833</v>
      </c>
      <c r="L236" s="5">
        <f>过饱和度!Q235</f>
        <v>1.2726777781200487E+67</v>
      </c>
      <c r="M236" s="5">
        <f t="shared" si="41"/>
        <v>1.2726777781200487E+67</v>
      </c>
      <c r="N236" s="5">
        <f t="shared" ref="N236:N299" si="42">$F$2*$M236^2*TANH($F$3/$M236)</f>
        <v>1.2726777781200484E+57</v>
      </c>
    </row>
    <row r="237" spans="2:14" x14ac:dyDescent="0.25">
      <c r="B237" s="5">
        <f>过饱和度!D236</f>
        <v>2.3020507043024474</v>
      </c>
      <c r="C237" s="5">
        <f>过饱和度!H236</f>
        <v>1211617486063.7576</v>
      </c>
      <c r="D237" s="5">
        <f t="shared" si="39"/>
        <v>1211617486062.7576</v>
      </c>
      <c r="E237" s="5">
        <f t="shared" si="37"/>
        <v>121.16174860627576</v>
      </c>
      <c r="F237" s="5">
        <f>过饱和度!K236</f>
        <v>1.7301740053992144E+21</v>
      </c>
      <c r="G237" s="5">
        <f t="shared" si="40"/>
        <v>1.7301740053992144E+21</v>
      </c>
      <c r="H237" s="5">
        <f t="shared" si="38"/>
        <v>173017400539.92145</v>
      </c>
      <c r="I237" s="5">
        <f>过饱和度!N236</f>
        <v>2.8389262714177841E+20</v>
      </c>
      <c r="J237" s="5">
        <f t="shared" si="34"/>
        <v>2.8389262714177841E+20</v>
      </c>
      <c r="K237" s="5">
        <f t="shared" si="35"/>
        <v>28389262714.177845</v>
      </c>
      <c r="L237" s="5">
        <f>过饱和度!Q236</f>
        <v>1.3300655629170193E+67</v>
      </c>
      <c r="M237" s="5">
        <f t="shared" si="41"/>
        <v>1.3300655629170193E+67</v>
      </c>
      <c r="N237" s="5">
        <f t="shared" si="42"/>
        <v>1.3300655629170192E+57</v>
      </c>
    </row>
    <row r="238" spans="2:14" x14ac:dyDescent="0.25">
      <c r="B238" s="5">
        <f>过饱和度!D237</f>
        <v>2.3451997353725162</v>
      </c>
      <c r="C238" s="5">
        <f>过饱和度!H237</f>
        <v>1211673496233.595</v>
      </c>
      <c r="D238" s="5">
        <f t="shared" si="39"/>
        <v>1211673496232.595</v>
      </c>
      <c r="E238" s="5">
        <f t="shared" si="37"/>
        <v>121.16734962325951</v>
      </c>
      <c r="F238" s="5">
        <f>过饱和度!K237</f>
        <v>1.7303053794429834E+21</v>
      </c>
      <c r="G238" s="5">
        <f t="shared" si="40"/>
        <v>1.7303053794429834E+21</v>
      </c>
      <c r="H238" s="5">
        <f t="shared" si="38"/>
        <v>173030537944.29834</v>
      </c>
      <c r="I238" s="5">
        <f>过饱和度!N237</f>
        <v>2.8391463244153694E+20</v>
      </c>
      <c r="J238" s="5">
        <f t="shared" si="34"/>
        <v>2.8391463244153694E+20</v>
      </c>
      <c r="K238" s="5">
        <f t="shared" si="35"/>
        <v>28391463244.153694</v>
      </c>
      <c r="L238" s="5">
        <f>过饱和度!Q237</f>
        <v>1.3806109209722983E+67</v>
      </c>
      <c r="M238" s="5">
        <f t="shared" si="41"/>
        <v>1.3806109209722983E+67</v>
      </c>
      <c r="N238" s="5">
        <f t="shared" si="42"/>
        <v>1.3806109209722985E+57</v>
      </c>
    </row>
    <row r="239" spans="2:14" x14ac:dyDescent="0.25">
      <c r="B239" s="5">
        <f>过饱和度!D238</f>
        <v>2.3451997354725163</v>
      </c>
      <c r="C239" s="5">
        <f>过饱和度!H238</f>
        <v>1211679558052.1262</v>
      </c>
      <c r="D239" s="5">
        <f t="shared" si="39"/>
        <v>1211679558051.1262</v>
      </c>
      <c r="E239" s="5">
        <f t="shared" si="37"/>
        <v>121.16795580511261</v>
      </c>
      <c r="F239" s="5">
        <f>过饱和度!K238</f>
        <v>1.7303169195049686E+21</v>
      </c>
      <c r="G239" s="5">
        <f t="shared" si="40"/>
        <v>1.7303169195049686E+21</v>
      </c>
      <c r="H239" s="5">
        <f t="shared" si="38"/>
        <v>173031691950.49686</v>
      </c>
      <c r="I239" s="5">
        <f>过饱和度!N238</f>
        <v>2.8391652596920002E+20</v>
      </c>
      <c r="J239" s="5">
        <f t="shared" si="34"/>
        <v>2.8391652596920002E+20</v>
      </c>
      <c r="K239" s="5">
        <f t="shared" si="35"/>
        <v>28391652596.919998</v>
      </c>
      <c r="L239" s="5">
        <f>过饱和度!Q238</f>
        <v>1.3806247262079462E+67</v>
      </c>
      <c r="M239" s="5">
        <f t="shared" si="41"/>
        <v>1.3806247262079462E+67</v>
      </c>
      <c r="N239" s="5">
        <f t="shared" si="42"/>
        <v>1.3806247262079463E+57</v>
      </c>
    </row>
    <row r="240" spans="2:14" x14ac:dyDescent="0.25">
      <c r="B240" s="5">
        <f>过饱和度!D239</f>
        <v>2.3451997357725163</v>
      </c>
      <c r="C240" s="5">
        <f>过饱和度!H239</f>
        <v>1211697745351.7224</v>
      </c>
      <c r="D240" s="5">
        <f t="shared" si="39"/>
        <v>1211697745350.7224</v>
      </c>
      <c r="E240" s="5">
        <f t="shared" si="37"/>
        <v>121.16977453507226</v>
      </c>
      <c r="F240" s="5">
        <f>过饱和度!K239</f>
        <v>1.7303515430315177E+21</v>
      </c>
      <c r="G240" s="5">
        <f t="shared" si="40"/>
        <v>1.7303515430315177E+21</v>
      </c>
      <c r="H240" s="5">
        <f t="shared" si="38"/>
        <v>173035154303.15176</v>
      </c>
      <c r="I240" s="5">
        <f>过饱和度!N239</f>
        <v>2.839222070729169E+20</v>
      </c>
      <c r="J240" s="5">
        <f t="shared" si="34"/>
        <v>2.839222070729169E+20</v>
      </c>
      <c r="K240" s="5">
        <f t="shared" si="35"/>
        <v>28392220707.291691</v>
      </c>
      <c r="L240" s="5">
        <f>过饱和度!Q239</f>
        <v>1.3806661471168313E+67</v>
      </c>
      <c r="M240" s="5">
        <f t="shared" si="41"/>
        <v>1.3806661471168313E+67</v>
      </c>
      <c r="N240" s="5">
        <f t="shared" si="42"/>
        <v>1.3806661471168313E+57</v>
      </c>
    </row>
    <row r="241" spans="2:14" x14ac:dyDescent="0.25">
      <c r="B241" s="5">
        <f>过饱和度!D240</f>
        <v>2.3451997361725163</v>
      </c>
      <c r="C241" s="5">
        <f>过饱和度!H240</f>
        <v>1211721995787.9756</v>
      </c>
      <c r="D241" s="5">
        <f t="shared" si="39"/>
        <v>1211721995786.9756</v>
      </c>
      <c r="E241" s="5">
        <f t="shared" si="37"/>
        <v>121.17219957869756</v>
      </c>
      <c r="F241" s="5">
        <f>过饱和度!K240</f>
        <v>1.7303977092725004E+21</v>
      </c>
      <c r="G241" s="5">
        <f t="shared" si="40"/>
        <v>1.7303977092725004E+21</v>
      </c>
      <c r="H241" s="5">
        <f t="shared" si="38"/>
        <v>173039770927.25003</v>
      </c>
      <c r="I241" s="5">
        <f>过饱和度!N240</f>
        <v>2.839297821236936E+20</v>
      </c>
      <c r="J241" s="5">
        <f t="shared" si="34"/>
        <v>2.839297821236936E+20</v>
      </c>
      <c r="K241" s="5">
        <f t="shared" si="35"/>
        <v>28392978212.369366</v>
      </c>
      <c r="L241" s="5">
        <f>过饱和度!Q240</f>
        <v>1.3807213777071722E+67</v>
      </c>
      <c r="M241" s="5">
        <f t="shared" si="41"/>
        <v>1.3807213777071722E+67</v>
      </c>
      <c r="N241" s="5">
        <f t="shared" si="42"/>
        <v>1.3807213777071722E+57</v>
      </c>
    </row>
    <row r="242" spans="2:14" x14ac:dyDescent="0.25">
      <c r="B242" s="5">
        <f>过饱和度!D241</f>
        <v>2.3451997363725163</v>
      </c>
      <c r="C242" s="5">
        <f>过饱和度!H241</f>
        <v>1211734120564.6377</v>
      </c>
      <c r="D242" s="5">
        <f t="shared" si="39"/>
        <v>1211734120563.6377</v>
      </c>
      <c r="E242" s="5">
        <f t="shared" si="37"/>
        <v>121.17341205636376</v>
      </c>
      <c r="F242" s="5">
        <f>过饱和度!K241</f>
        <v>1.7304207917611926E+21</v>
      </c>
      <c r="G242" s="5">
        <f t="shared" si="40"/>
        <v>1.7304207917611926E+21</v>
      </c>
      <c r="H242" s="5">
        <f t="shared" si="38"/>
        <v>173042079176.11926</v>
      </c>
      <c r="I242" s="5">
        <f>过饱和度!N241</f>
        <v>2.8393356955436745E+20</v>
      </c>
      <c r="J242" s="5">
        <f t="shared" si="34"/>
        <v>2.8393356955436745E+20</v>
      </c>
      <c r="K242" s="5">
        <f t="shared" si="35"/>
        <v>28393356955.436745</v>
      </c>
      <c r="L242" s="5">
        <f>过饱和度!Q241</f>
        <v>1.3807489922187595E+67</v>
      </c>
      <c r="M242" s="5">
        <f t="shared" si="41"/>
        <v>1.3807489922187595E+67</v>
      </c>
      <c r="N242" s="5">
        <f t="shared" si="42"/>
        <v>1.3807489922187594E+57</v>
      </c>
    </row>
    <row r="243" spans="2:14" x14ac:dyDescent="0.25">
      <c r="B243" s="5">
        <f>过饱和度!D242</f>
        <v>2.3451997453725162</v>
      </c>
      <c r="C243" s="5">
        <f>过饱和度!H242</f>
        <v>1212279892775.3145</v>
      </c>
      <c r="D243" s="5">
        <f t="shared" si="39"/>
        <v>1212279892774.3145</v>
      </c>
      <c r="E243" s="5">
        <f t="shared" si="37"/>
        <v>121.22798927743145</v>
      </c>
      <c r="F243" s="5">
        <f>过饱和度!K242</f>
        <v>1.7314598706271898E+21</v>
      </c>
      <c r="G243" s="5">
        <f t="shared" si="40"/>
        <v>1.7314598706271898E+21</v>
      </c>
      <c r="H243" s="5">
        <f t="shared" si="38"/>
        <v>173145987062.71899</v>
      </c>
      <c r="I243" s="5">
        <f>过饱和度!N242</f>
        <v>2.8410406296113562E+20</v>
      </c>
      <c r="J243" s="5">
        <f t="shared" si="34"/>
        <v>2.8410406296113562E+20</v>
      </c>
      <c r="K243" s="5">
        <f t="shared" si="35"/>
        <v>28410406296.11356</v>
      </c>
      <c r="L243" s="5">
        <f>过饱和度!Q242</f>
        <v>1.3819923144051853E+67</v>
      </c>
      <c r="M243" s="5">
        <f t="shared" si="41"/>
        <v>1.3819923144051853E+67</v>
      </c>
      <c r="N243" s="5">
        <f t="shared" si="42"/>
        <v>1.3819923144051854E+57</v>
      </c>
    </row>
    <row r="244" spans="2:14" x14ac:dyDescent="0.25">
      <c r="B244" s="5">
        <f>过饱和度!D243</f>
        <v>2.3451998353725161</v>
      </c>
      <c r="C244" s="5">
        <f>过饱和度!H243</f>
        <v>1217746719409.3413</v>
      </c>
      <c r="D244" s="5">
        <f t="shared" si="39"/>
        <v>1217746719408.3413</v>
      </c>
      <c r="E244" s="5">
        <f t="shared" si="37"/>
        <v>121.77467194083414</v>
      </c>
      <c r="F244" s="5">
        <f>过饱和度!K243</f>
        <v>1.741876570294765E+21</v>
      </c>
      <c r="G244" s="5">
        <f t="shared" si="40"/>
        <v>1.741876570294765E+21</v>
      </c>
      <c r="H244" s="5">
        <f t="shared" si="38"/>
        <v>174187657029.4765</v>
      </c>
      <c r="I244" s="5">
        <f>过饱和度!N243</f>
        <v>2.8581324707458679E+20</v>
      </c>
      <c r="J244" s="5">
        <f t="shared" si="34"/>
        <v>2.8581324707458679E+20</v>
      </c>
      <c r="K244" s="5">
        <f t="shared" si="35"/>
        <v>28581324707.458679</v>
      </c>
      <c r="L244" s="5">
        <f>过饱和度!Q243</f>
        <v>1.3944771676171609E+67</v>
      </c>
      <c r="M244" s="5">
        <f t="shared" si="41"/>
        <v>1.3944771676171609E+67</v>
      </c>
      <c r="N244" s="5">
        <f t="shared" si="42"/>
        <v>1.394477167617161E+57</v>
      </c>
    </row>
    <row r="245" spans="2:14" x14ac:dyDescent="0.25">
      <c r="B245" s="5">
        <f>过饱和度!D244</f>
        <v>2.3452007353725164</v>
      </c>
      <c r="C245" s="5">
        <f>过饱和度!H244</f>
        <v>1273321913048.0972</v>
      </c>
      <c r="D245" s="5">
        <f t="shared" si="39"/>
        <v>1273321913047.0972</v>
      </c>
      <c r="E245" s="5">
        <f t="shared" si="37"/>
        <v>127.3321913047097</v>
      </c>
      <c r="F245" s="5">
        <f>过饱和度!K244</f>
        <v>1.8486485531889867E+21</v>
      </c>
      <c r="G245" s="5">
        <f t="shared" si="40"/>
        <v>1.8486485531889867E+21</v>
      </c>
      <c r="H245" s="5">
        <f t="shared" si="38"/>
        <v>184864855318.89868</v>
      </c>
      <c r="I245" s="5">
        <f>过饱和度!N244</f>
        <v>3.0333250647346833E+20</v>
      </c>
      <c r="J245" s="5">
        <f t="shared" si="34"/>
        <v>3.0333250647346833E+20</v>
      </c>
      <c r="K245" s="5">
        <f t="shared" si="35"/>
        <v>30333250647.346832</v>
      </c>
      <c r="L245" s="5">
        <f>过饱和度!Q244</f>
        <v>1.5245819744917839E+67</v>
      </c>
      <c r="M245" s="5">
        <f t="shared" si="41"/>
        <v>1.5245819744917839E+67</v>
      </c>
      <c r="N245" s="5">
        <f t="shared" si="42"/>
        <v>1.5245819744917838E+57</v>
      </c>
    </row>
    <row r="246" spans="2:14" x14ac:dyDescent="0.25">
      <c r="B246" s="5">
        <f>过饱和度!D245</f>
        <v>2.3452072221844804</v>
      </c>
      <c r="C246" s="5">
        <f>过饱和度!H245</f>
        <v>1724657630047.4575</v>
      </c>
      <c r="D246" s="5">
        <f t="shared" si="39"/>
        <v>1724657630046.4575</v>
      </c>
      <c r="E246" s="5">
        <f t="shared" si="37"/>
        <v>172.46576300464579</v>
      </c>
      <c r="F246" s="5">
        <f>过饱和度!K245</f>
        <v>2.7701961886288351E+21</v>
      </c>
      <c r="G246" s="5">
        <f t="shared" si="40"/>
        <v>2.7701961886288351E+21</v>
      </c>
      <c r="H246" s="5">
        <f t="shared" si="38"/>
        <v>277019618862.88354</v>
      </c>
      <c r="I246" s="5">
        <f>过饱和度!N245</f>
        <v>4.5454060886608092E+20</v>
      </c>
      <c r="J246" s="5">
        <f t="shared" si="34"/>
        <v>4.5454060886608092E+20</v>
      </c>
      <c r="K246" s="5">
        <f t="shared" si="35"/>
        <v>45454060886.608093</v>
      </c>
      <c r="L246" s="5">
        <f>过饱和度!Q245</f>
        <v>2.7959656702251116E+67</v>
      </c>
      <c r="M246" s="5">
        <f t="shared" si="41"/>
        <v>2.7959656702251116E+67</v>
      </c>
      <c r="N246" s="5">
        <f t="shared" si="42"/>
        <v>2.7959656702251117E+57</v>
      </c>
    </row>
    <row r="247" spans="2:14" x14ac:dyDescent="0.25">
      <c r="B247" s="5">
        <f>过饱和度!D246</f>
        <v>2.3452097353725163</v>
      </c>
      <c r="C247" s="5">
        <f>过饱和度!H246</f>
        <v>1724657329683.1621</v>
      </c>
      <c r="D247" s="5">
        <f t="shared" si="39"/>
        <v>1724657329682.1621</v>
      </c>
      <c r="E247" s="5">
        <f t="shared" si="37"/>
        <v>172.4657329682162</v>
      </c>
      <c r="F247" s="5">
        <f>过饱和度!K246</f>
        <v>2.7701956042371949E+21</v>
      </c>
      <c r="G247" s="5">
        <f t="shared" si="40"/>
        <v>2.7701956042371949E+21</v>
      </c>
      <c r="H247" s="5">
        <f t="shared" si="38"/>
        <v>277019560423.71948</v>
      </c>
      <c r="I247" s="5">
        <f>过饱和度!N246</f>
        <v>4.545405184638765E+20</v>
      </c>
      <c r="J247" s="5">
        <f t="shared" si="34"/>
        <v>4.545405184638765E+20</v>
      </c>
      <c r="K247" s="5">
        <f t="shared" si="35"/>
        <v>45454051846.387642</v>
      </c>
      <c r="L247" s="5">
        <f>过饱和度!Q246</f>
        <v>2.7959705509346925E+67</v>
      </c>
      <c r="M247" s="5">
        <f t="shared" si="41"/>
        <v>2.7959705509346925E+67</v>
      </c>
      <c r="N247" s="5">
        <f t="shared" si="42"/>
        <v>2.7959705509346925E+57</v>
      </c>
    </row>
    <row r="248" spans="2:14" x14ac:dyDescent="0.25">
      <c r="B248" s="5">
        <f>过饱和度!D247</f>
        <v>2.3452197353725164</v>
      </c>
      <c r="C248" s="5">
        <f>过饱和度!H247</f>
        <v>1724656742851.9597</v>
      </c>
      <c r="D248" s="5">
        <f t="shared" si="39"/>
        <v>1724656742850.9597</v>
      </c>
      <c r="E248" s="5">
        <f t="shared" si="37"/>
        <v>172.46567428509599</v>
      </c>
      <c r="F248" s="5">
        <f>过饱和度!K247</f>
        <v>2.7701944682056191E+21</v>
      </c>
      <c r="G248" s="5">
        <f t="shared" si="40"/>
        <v>2.7701944682056191E+21</v>
      </c>
      <c r="H248" s="5">
        <f t="shared" si="38"/>
        <v>277019446820.56195</v>
      </c>
      <c r="I248" s="5">
        <f>过饱和度!N247</f>
        <v>4.5454034300461475E+20</v>
      </c>
      <c r="J248" s="5">
        <f t="shared" si="34"/>
        <v>4.5454034300461475E+20</v>
      </c>
      <c r="K248" s="5">
        <f t="shared" si="35"/>
        <v>45454034300.461472</v>
      </c>
      <c r="L248" s="5">
        <f>过饱和度!Q247</f>
        <v>2.79599223810565E+67</v>
      </c>
      <c r="M248" s="5">
        <f t="shared" si="41"/>
        <v>2.79599223810565E+67</v>
      </c>
      <c r="N248" s="5">
        <f t="shared" si="42"/>
        <v>2.7959922381056504E+57</v>
      </c>
    </row>
    <row r="249" spans="2:14" x14ac:dyDescent="0.25">
      <c r="B249" s="5">
        <f>过饱和度!D248</f>
        <v>2.3452497353725161</v>
      </c>
      <c r="C249" s="5">
        <f>过饱和度!H248</f>
        <v>1724655757753.1714</v>
      </c>
      <c r="D249" s="5">
        <f t="shared" si="39"/>
        <v>1724655757752.1714</v>
      </c>
      <c r="E249" s="5">
        <f t="shared" si="37"/>
        <v>172.46557577521716</v>
      </c>
      <c r="F249" s="5">
        <f>过饱和度!K248</f>
        <v>2.7701925760082777E+21</v>
      </c>
      <c r="G249" s="5">
        <f t="shared" si="40"/>
        <v>2.7701925760082777E+21</v>
      </c>
      <c r="H249" s="5">
        <f t="shared" si="38"/>
        <v>277019257600.82776</v>
      </c>
      <c r="I249" s="5">
        <f>过饱和度!N248</f>
        <v>4.5454005148306139E+20</v>
      </c>
      <c r="J249" s="5">
        <f t="shared" si="34"/>
        <v>4.5454005148306139E+20</v>
      </c>
      <c r="K249" s="5">
        <f t="shared" si="35"/>
        <v>45454005148.306129</v>
      </c>
      <c r="L249" s="5">
        <f>过饱和度!Q248</f>
        <v>2.7960601894050974E+67</v>
      </c>
      <c r="M249" s="5">
        <f t="shared" si="41"/>
        <v>2.7960601894050974E+67</v>
      </c>
      <c r="N249" s="5">
        <f t="shared" si="42"/>
        <v>2.7960601894050974E+57</v>
      </c>
    </row>
    <row r="250" spans="2:14" x14ac:dyDescent="0.25">
      <c r="B250" s="5">
        <f>过饱和度!D249</f>
        <v>2.3452797353725163</v>
      </c>
      <c r="C250" s="5">
        <f>过饱和度!H249</f>
        <v>1724654772654.96</v>
      </c>
      <c r="D250" s="5">
        <f t="shared" si="39"/>
        <v>1724654772653.96</v>
      </c>
      <c r="E250" s="5">
        <f t="shared" si="37"/>
        <v>172.46547726539598</v>
      </c>
      <c r="F250" s="5">
        <f>过饱和度!K249</f>
        <v>2.770190683812267E+21</v>
      </c>
      <c r="G250" s="5">
        <f t="shared" si="40"/>
        <v>2.770190683812267E+21</v>
      </c>
      <c r="H250" s="5">
        <f t="shared" si="38"/>
        <v>277019068381.22675</v>
      </c>
      <c r="I250" s="5">
        <f>过饱和度!N249</f>
        <v>4.5453975996170115E+20</v>
      </c>
      <c r="J250" s="5">
        <f t="shared" si="34"/>
        <v>4.5453975996170115E+20</v>
      </c>
      <c r="K250" s="5">
        <f t="shared" si="35"/>
        <v>45453975996.170113</v>
      </c>
      <c r="L250" s="5">
        <f>过饱和度!Q249</f>
        <v>2.7961281414430724E+67</v>
      </c>
      <c r="M250" s="5">
        <f t="shared" si="41"/>
        <v>2.7961281414430724E+67</v>
      </c>
      <c r="N250" s="5">
        <f t="shared" si="42"/>
        <v>2.7961281414430722E+57</v>
      </c>
    </row>
    <row r="251" spans="2:14" x14ac:dyDescent="0.25">
      <c r="B251" s="5">
        <f>过饱和度!D250</f>
        <v>2.3452997353725165</v>
      </c>
      <c r="C251" s="5">
        <f>过饱和度!H250</f>
        <v>1724653957222.3147</v>
      </c>
      <c r="D251" s="5">
        <f t="shared" si="39"/>
        <v>1724653957221.3147</v>
      </c>
      <c r="E251" s="5">
        <f t="shared" si="37"/>
        <v>172.46539572213146</v>
      </c>
      <c r="F251" s="5">
        <f>过饱和度!K250</f>
        <v>2.7701891120889169E+21</v>
      </c>
      <c r="G251" s="5">
        <f t="shared" si="40"/>
        <v>2.7701891120889169E+21</v>
      </c>
      <c r="H251" s="5">
        <f t="shared" si="38"/>
        <v>277018911208.89172</v>
      </c>
      <c r="I251" s="5">
        <f>过饱和度!N250</f>
        <v>4.5453951754599052E+20</v>
      </c>
      <c r="J251" s="5">
        <f t="shared" si="34"/>
        <v>4.5453951754599052E+20</v>
      </c>
      <c r="K251" s="5">
        <f t="shared" si="35"/>
        <v>45453951754.599052</v>
      </c>
      <c r="L251" s="5">
        <f>过饱和度!Q250</f>
        <v>2.7961728518131751E+67</v>
      </c>
      <c r="M251" s="5">
        <f t="shared" si="41"/>
        <v>2.7961728518131751E+67</v>
      </c>
      <c r="N251" s="5">
        <f t="shared" si="42"/>
        <v>2.7961728518131746E+57</v>
      </c>
    </row>
    <row r="252" spans="2:14" x14ac:dyDescent="0.25">
      <c r="B252" s="5">
        <f>过饱和度!D251</f>
        <v>2.3453997353725162</v>
      </c>
      <c r="C252" s="5">
        <f>过饱和度!H251</f>
        <v>1724652270415.7083</v>
      </c>
      <c r="D252" s="5">
        <f t="shared" si="39"/>
        <v>1724652270414.7083</v>
      </c>
      <c r="E252" s="5">
        <f t="shared" si="37"/>
        <v>172.46522704147083</v>
      </c>
      <c r="F252" s="5">
        <f>过饱和度!K251</f>
        <v>2.7701859266193874E+21</v>
      </c>
      <c r="G252" s="5">
        <f t="shared" si="40"/>
        <v>2.7701859266193874E+21</v>
      </c>
      <c r="H252" s="5">
        <f t="shared" si="38"/>
        <v>277018592661.93878</v>
      </c>
      <c r="I252" s="5">
        <f>过饱和度!N251</f>
        <v>4.5453902947282433E+20</v>
      </c>
      <c r="J252" s="5">
        <f t="shared" si="34"/>
        <v>4.5453902947282433E+20</v>
      </c>
      <c r="K252" s="5">
        <f t="shared" si="35"/>
        <v>45453902947.282433</v>
      </c>
      <c r="L252" s="5">
        <f>过饱和度!Q251</f>
        <v>2.7964053166823746E+67</v>
      </c>
      <c r="M252" s="5">
        <f t="shared" si="41"/>
        <v>2.7964053166823746E+67</v>
      </c>
      <c r="N252" s="5">
        <f t="shared" si="42"/>
        <v>2.7964053166823748E+57</v>
      </c>
    </row>
    <row r="253" spans="2:14" x14ac:dyDescent="0.25">
      <c r="B253" s="5">
        <f>过饱和度!D252</f>
        <v>2.3456997353725164</v>
      </c>
      <c r="C253" s="5">
        <f>过饱和度!H252</f>
        <v>1724649662006.0232</v>
      </c>
      <c r="D253" s="5">
        <f t="shared" si="39"/>
        <v>1724649662005.0232</v>
      </c>
      <c r="E253" s="5">
        <f t="shared" si="37"/>
        <v>172.46496620050229</v>
      </c>
      <c r="F253" s="5">
        <f>过饱和度!K252</f>
        <v>2.7701811638902011E+21</v>
      </c>
      <c r="G253" s="5">
        <f t="shared" si="40"/>
        <v>2.7701811638902011E+21</v>
      </c>
      <c r="H253" s="5">
        <f t="shared" si="38"/>
        <v>277018116389.02014</v>
      </c>
      <c r="I253" s="5">
        <f>过饱和度!N252</f>
        <v>4.5453830793260571E+20</v>
      </c>
      <c r="J253" s="5">
        <f t="shared" si="34"/>
        <v>4.5453830793260571E+20</v>
      </c>
      <c r="K253" s="5">
        <f t="shared" si="35"/>
        <v>45453830793.260574</v>
      </c>
      <c r="L253" s="5">
        <f>过饱和度!Q252</f>
        <v>2.7971119067411716E+67</v>
      </c>
      <c r="M253" s="5">
        <f t="shared" si="41"/>
        <v>2.7971119067411716E+67</v>
      </c>
      <c r="N253" s="5">
        <f t="shared" si="42"/>
        <v>2.7971119067411714E+57</v>
      </c>
    </row>
    <row r="254" spans="2:14" x14ac:dyDescent="0.25">
      <c r="B254" s="5">
        <f>过饱和度!D253</f>
        <v>2.3459997353725162</v>
      </c>
      <c r="C254" s="5">
        <f>过饱和度!H253</f>
        <v>1724647053600.6519</v>
      </c>
      <c r="D254" s="5">
        <f t="shared" si="39"/>
        <v>1724647053599.6519</v>
      </c>
      <c r="E254" s="5">
        <f t="shared" si="37"/>
        <v>172.46470535996519</v>
      </c>
      <c r="F254" s="5">
        <f>过饱和度!K253</f>
        <v>2.7701764011700917E+21</v>
      </c>
      <c r="G254" s="5">
        <f t="shared" si="40"/>
        <v>2.7701764011700917E+21</v>
      </c>
      <c r="H254" s="5">
        <f t="shared" si="38"/>
        <v>277017640117.00922</v>
      </c>
      <c r="I254" s="5">
        <f>过饱和度!N253</f>
        <v>4.5453758639367822E+20</v>
      </c>
      <c r="J254" s="5">
        <f t="shared" si="34"/>
        <v>4.5453758639367822E+20</v>
      </c>
      <c r="K254" s="5">
        <f t="shared" si="35"/>
        <v>45453758639.367821</v>
      </c>
      <c r="L254" s="5">
        <f>过饱和度!Q253</f>
        <v>2.797818583872471E+67</v>
      </c>
      <c r="M254" s="5">
        <f t="shared" si="41"/>
        <v>2.797818583872471E+67</v>
      </c>
      <c r="N254" s="5">
        <f t="shared" si="42"/>
        <v>2.7978185838724711E+57</v>
      </c>
    </row>
    <row r="255" spans="2:14" x14ac:dyDescent="0.25">
      <c r="B255" s="5">
        <f>过饱和度!D254</f>
        <v>2.3461997353725161</v>
      </c>
      <c r="C255" s="5">
        <f>过饱和度!H254</f>
        <v>1724644812812.7231</v>
      </c>
      <c r="D255" s="5">
        <f t="shared" si="39"/>
        <v>1724644812811.7231</v>
      </c>
      <c r="E255" s="5">
        <f t="shared" si="37"/>
        <v>172.46448128117234</v>
      </c>
      <c r="F255" s="5">
        <f>过饱和度!K254</f>
        <v>2.7701722449058595E+21</v>
      </c>
      <c r="G255" s="5">
        <f t="shared" si="40"/>
        <v>2.7701722449058595E+21</v>
      </c>
      <c r="H255" s="5">
        <f t="shared" si="38"/>
        <v>277017224490.586</v>
      </c>
      <c r="I255" s="5">
        <f>过饱和度!N254</f>
        <v>4.5453695336417034E+20</v>
      </c>
      <c r="J255" s="5">
        <f t="shared" si="34"/>
        <v>4.5453695336417034E+20</v>
      </c>
      <c r="K255" s="5">
        <f t="shared" si="35"/>
        <v>45453695336.41703</v>
      </c>
      <c r="L255" s="5">
        <f>过饱和度!Q254</f>
        <v>2.7982878787581162E+67</v>
      </c>
      <c r="M255" s="5">
        <f t="shared" si="41"/>
        <v>2.7982878787581162E+67</v>
      </c>
      <c r="N255" s="5">
        <f t="shared" si="42"/>
        <v>2.7982878787581161E+57</v>
      </c>
    </row>
    <row r="256" spans="2:14" x14ac:dyDescent="0.25">
      <c r="B256" s="5">
        <f>过饱和度!D255</f>
        <v>2.347199735372516</v>
      </c>
      <c r="C256" s="5">
        <f>过饱和度!H255</f>
        <v>1724641167810.0664</v>
      </c>
      <c r="D256" s="5">
        <f t="shared" si="39"/>
        <v>1724641167809.0664</v>
      </c>
      <c r="E256" s="5">
        <f t="shared" si="37"/>
        <v>172.46411678090666</v>
      </c>
      <c r="F256" s="5">
        <f>过饱和度!K255</f>
        <v>2.7701662412936352E+21</v>
      </c>
      <c r="G256" s="5">
        <f t="shared" si="40"/>
        <v>2.7701662412936352E+21</v>
      </c>
      <c r="H256" s="5">
        <f t="shared" si="38"/>
        <v>277016624129.36353</v>
      </c>
      <c r="I256" s="5">
        <f>过饱和度!N255</f>
        <v>4.5453607771107276E+20</v>
      </c>
      <c r="J256" s="5">
        <f t="shared" si="34"/>
        <v>4.5453607771107276E+20</v>
      </c>
      <c r="K256" s="5">
        <f t="shared" si="35"/>
        <v>45453607771.107277</v>
      </c>
      <c r="L256" s="5">
        <f>过饱和度!Q255</f>
        <v>2.8006631375300847E+67</v>
      </c>
      <c r="M256" s="5">
        <f t="shared" si="41"/>
        <v>2.8006631375300847E+67</v>
      </c>
      <c r="N256" s="5">
        <f t="shared" si="42"/>
        <v>2.8006631375300848E+57</v>
      </c>
    </row>
    <row r="257" spans="2:14" x14ac:dyDescent="0.25">
      <c r="B257" s="5">
        <f>过饱和度!D256</f>
        <v>2.3501997353725161</v>
      </c>
      <c r="C257" s="5">
        <f>过饱和度!H256</f>
        <v>1724637986687.8662</v>
      </c>
      <c r="D257" s="5">
        <f t="shared" si="39"/>
        <v>1724637986686.8662</v>
      </c>
      <c r="E257" s="5">
        <f t="shared" si="37"/>
        <v>172.46379866868665</v>
      </c>
      <c r="F257" s="5">
        <f>过饱和度!K256</f>
        <v>2.7701633892813096E+21</v>
      </c>
      <c r="G257" s="5">
        <f t="shared" si="40"/>
        <v>2.7701633892813096E+21</v>
      </c>
      <c r="H257" s="5">
        <f t="shared" si="38"/>
        <v>277016338928.13092</v>
      </c>
      <c r="I257" s="5">
        <f>过饱和度!N256</f>
        <v>4.5453579929230495E+20</v>
      </c>
      <c r="J257" s="5">
        <f t="shared" si="34"/>
        <v>4.5453579929230495E+20</v>
      </c>
      <c r="K257" s="5">
        <f t="shared" si="35"/>
        <v>45453579929.230499</v>
      </c>
      <c r="L257" s="5">
        <f>过饱和度!Q256</f>
        <v>2.8078239212695722E+67</v>
      </c>
      <c r="M257" s="5">
        <f t="shared" si="41"/>
        <v>2.8078239212695722E+67</v>
      </c>
      <c r="N257" s="5">
        <f t="shared" si="42"/>
        <v>2.8078239212695722E+57</v>
      </c>
    </row>
    <row r="258" spans="2:14" x14ac:dyDescent="0.25">
      <c r="B258" s="5">
        <f>过饱和度!D257</f>
        <v>2.3531997353725163</v>
      </c>
      <c r="C258" s="5">
        <f>过饱和度!H257</f>
        <v>1724634805572.2837</v>
      </c>
      <c r="D258" s="5">
        <f t="shared" si="39"/>
        <v>1724634805571.2837</v>
      </c>
      <c r="E258" s="5">
        <f t="shared" si="37"/>
        <v>172.46348055712835</v>
      </c>
      <c r="F258" s="5">
        <f>过饱和度!K257</f>
        <v>2.7701605372737277E+21</v>
      </c>
      <c r="G258" s="5">
        <f t="shared" si="40"/>
        <v>2.7701605372737277E+21</v>
      </c>
      <c r="H258" s="5">
        <f t="shared" si="38"/>
        <v>277016053727.37274</v>
      </c>
      <c r="I258" s="5">
        <f>过饱和度!N257</f>
        <v>4.5453552087400435E+20</v>
      </c>
      <c r="J258" s="5">
        <f t="shared" si="34"/>
        <v>4.5453552087400435E+20</v>
      </c>
      <c r="K258" s="5">
        <f t="shared" si="35"/>
        <v>45453552087.400436</v>
      </c>
      <c r="L258" s="5">
        <f>过饱和度!Q257</f>
        <v>2.8149938411626889E+67</v>
      </c>
      <c r="M258" s="5">
        <f t="shared" si="41"/>
        <v>2.8149938411626889E+67</v>
      </c>
      <c r="N258" s="5">
        <f t="shared" si="42"/>
        <v>2.8149938411626891E+57</v>
      </c>
    </row>
    <row r="259" spans="2:14" x14ac:dyDescent="0.25">
      <c r="B259" s="5">
        <f>过饱和度!D258</f>
        <v>2.355199735372516</v>
      </c>
      <c r="C259" s="5">
        <f>过饱和度!H258</f>
        <v>1724631097846.1992</v>
      </c>
      <c r="D259" s="5">
        <f t="shared" si="39"/>
        <v>1724631097845.1992</v>
      </c>
      <c r="E259" s="5">
        <f t="shared" si="37"/>
        <v>172.46310978451993</v>
      </c>
      <c r="F259" s="5">
        <f>过饱和度!K258</f>
        <v>2.7701555333776529E+21</v>
      </c>
      <c r="G259" s="5">
        <f t="shared" si="40"/>
        <v>2.7701555333776529E+21</v>
      </c>
      <c r="H259" s="5">
        <f t="shared" si="38"/>
        <v>277015553337.76532</v>
      </c>
      <c r="I259" s="5">
        <f>过饱和度!N258</f>
        <v>4.5453485458505112E+20</v>
      </c>
      <c r="J259" s="5">
        <f t="shared" si="34"/>
        <v>4.5453485458505112E+20</v>
      </c>
      <c r="K259" s="5">
        <f t="shared" si="35"/>
        <v>45453485458.505112</v>
      </c>
      <c r="L259" s="5">
        <f>过饱和度!Q258</f>
        <v>2.8197728997309871E+67</v>
      </c>
      <c r="M259" s="5">
        <f t="shared" si="41"/>
        <v>2.8197728997309871E+67</v>
      </c>
      <c r="N259" s="5">
        <f t="shared" si="42"/>
        <v>2.8197728997309874E+57</v>
      </c>
    </row>
    <row r="260" spans="2:14" x14ac:dyDescent="0.25">
      <c r="B260" s="5">
        <f>过饱和度!D259</f>
        <v>2.3651997353725163</v>
      </c>
      <c r="C260" s="5">
        <f>过饱和度!H259</f>
        <v>1724636462414.3806</v>
      </c>
      <c r="D260" s="5">
        <f t="shared" si="39"/>
        <v>1724636462413.3806</v>
      </c>
      <c r="E260" s="5">
        <f t="shared" si="37"/>
        <v>172.46364624133804</v>
      </c>
      <c r="F260" s="5">
        <f>过饱和度!K259</f>
        <v>2.7701772447227435E+21</v>
      </c>
      <c r="G260" s="5">
        <f t="shared" si="40"/>
        <v>2.7701772447227435E+21</v>
      </c>
      <c r="H260" s="5">
        <f t="shared" si="38"/>
        <v>277017724472.27435</v>
      </c>
      <c r="I260" s="5">
        <f>过饱和度!N259</f>
        <v>4.54538763109098E+20</v>
      </c>
      <c r="J260" s="5">
        <f t="shared" si="34"/>
        <v>4.54538763109098E+20</v>
      </c>
      <c r="K260" s="5">
        <f t="shared" si="35"/>
        <v>45453876310.909798</v>
      </c>
      <c r="L260" s="5">
        <f>过饱和度!Q259</f>
        <v>2.8438193795757009E+67</v>
      </c>
      <c r="M260" s="5">
        <f t="shared" si="41"/>
        <v>2.8438193795757009E+67</v>
      </c>
      <c r="N260" s="5">
        <f t="shared" si="42"/>
        <v>2.8438193795757011E+57</v>
      </c>
    </row>
    <row r="261" spans="2:14" x14ac:dyDescent="0.25">
      <c r="B261" s="5">
        <f>过饱和度!D260</f>
        <v>2.3951997353725161</v>
      </c>
      <c r="C261" s="5">
        <f>过饱和度!H260</f>
        <v>1724677075695.2053</v>
      </c>
      <c r="D261" s="5">
        <f t="shared" si="39"/>
        <v>1724677075694.2053</v>
      </c>
      <c r="E261" s="5">
        <f t="shared" si="37"/>
        <v>172.46770756942055</v>
      </c>
      <c r="F261" s="5">
        <f>过饱和度!K260</f>
        <v>2.770290316039888E+21</v>
      </c>
      <c r="G261" s="5">
        <f t="shared" si="40"/>
        <v>2.770290316039888E+21</v>
      </c>
      <c r="H261" s="5">
        <f t="shared" si="38"/>
        <v>277029031603.98883</v>
      </c>
      <c r="I261" s="5">
        <f>过饱和度!N260</f>
        <v>4.5455791560991749E+20</v>
      </c>
      <c r="J261" s="5">
        <f t="shared" si="34"/>
        <v>4.5455791560991749E+20</v>
      </c>
      <c r="K261" s="5">
        <f t="shared" si="35"/>
        <v>45455791560.991753</v>
      </c>
      <c r="L261" s="5">
        <f>过饱和度!Q260</f>
        <v>2.9166692643538424E+67</v>
      </c>
      <c r="M261" s="5">
        <f t="shared" si="41"/>
        <v>2.9166692643538424E+67</v>
      </c>
      <c r="N261" s="5">
        <f t="shared" si="42"/>
        <v>2.9166692643538423E+57</v>
      </c>
    </row>
    <row r="262" spans="2:14" x14ac:dyDescent="0.25">
      <c r="B262" s="5">
        <f>过饱和度!D261</f>
        <v>2.4251997353725163</v>
      </c>
      <c r="C262" s="5">
        <f>过饱和度!H261</f>
        <v>1724717688867.4092</v>
      </c>
      <c r="D262" s="5">
        <f t="shared" si="39"/>
        <v>1724717688866.4092</v>
      </c>
      <c r="E262" s="5">
        <f t="shared" si="37"/>
        <v>172.47176888664092</v>
      </c>
      <c r="F262" s="5">
        <f>过饱和度!K261</f>
        <v>2.770403389406206E+21</v>
      </c>
      <c r="G262" s="5">
        <f t="shared" si="40"/>
        <v>2.770403389406206E+21</v>
      </c>
      <c r="H262" s="5">
        <f t="shared" si="38"/>
        <v>277040338940.62061</v>
      </c>
      <c r="I262" s="5">
        <f>过饱和度!N261</f>
        <v>4.5457706849669507E+20</v>
      </c>
      <c r="J262" s="5">
        <f t="shared" si="34"/>
        <v>4.5457706849669507E+20</v>
      </c>
      <c r="K262" s="5">
        <f t="shared" si="35"/>
        <v>45457706849.66951</v>
      </c>
      <c r="L262" s="5">
        <f>过饱和度!Q261</f>
        <v>2.9904467924320432E+67</v>
      </c>
      <c r="M262" s="5">
        <f t="shared" si="41"/>
        <v>2.9904467924320432E+67</v>
      </c>
      <c r="N262" s="5">
        <f t="shared" si="42"/>
        <v>2.9904467924320439E+57</v>
      </c>
    </row>
    <row r="263" spans="2:14" x14ac:dyDescent="0.25">
      <c r="B263" s="5">
        <f>过饱和度!D262</f>
        <v>2.4451997353725163</v>
      </c>
      <c r="C263" s="5">
        <f>过饱和度!H262</f>
        <v>1724739745496.2727</v>
      </c>
      <c r="D263" s="5">
        <f t="shared" si="39"/>
        <v>1724739745495.2727</v>
      </c>
      <c r="E263" s="5">
        <f t="shared" si="37"/>
        <v>172.47397454952721</v>
      </c>
      <c r="F263" s="5">
        <f>过饱和度!K262</f>
        <v>2.7704689606367149E+21</v>
      </c>
      <c r="G263" s="5">
        <f t="shared" si="40"/>
        <v>2.7704689606367149E+21</v>
      </c>
      <c r="H263" s="5">
        <f t="shared" si="38"/>
        <v>277046896063.67151</v>
      </c>
      <c r="I263" s="5">
        <f>过饱和度!N262</f>
        <v>4.5458831710844138E+20</v>
      </c>
      <c r="J263" s="5">
        <f t="shared" ref="J263:J326" si="43">I263-1</f>
        <v>4.5458831710844138E+20</v>
      </c>
      <c r="K263" s="5">
        <f t="shared" ref="K263:K326" si="44">$F$2*$J263^2*TANH($F$3/$J263)</f>
        <v>45458831710.844139</v>
      </c>
      <c r="L263" s="5">
        <f>过饱和度!Q262</f>
        <v>3.0401269597320195E+67</v>
      </c>
      <c r="M263" s="5">
        <f t="shared" si="41"/>
        <v>3.0401269597320195E+67</v>
      </c>
      <c r="N263" s="5">
        <f t="shared" si="42"/>
        <v>3.0401269597320196E+57</v>
      </c>
    </row>
    <row r="264" spans="2:14" x14ac:dyDescent="0.25">
      <c r="B264" s="5">
        <f>过饱和度!D263</f>
        <v>2.4951997353725162</v>
      </c>
      <c r="C264" s="5">
        <f>过饱和度!H263</f>
        <v>1724820017721.9004</v>
      </c>
      <c r="D264" s="5">
        <f t="shared" si="39"/>
        <v>1724820017720.9004</v>
      </c>
      <c r="E264" s="5">
        <f t="shared" ref="E264:E327" si="45">$F$2*$D264^2*TANH($F$3/$D264)</f>
        <v>172.48200177209003</v>
      </c>
      <c r="F264" s="5">
        <f>过饱和度!K263</f>
        <v>2.7706820263644255E+21</v>
      </c>
      <c r="G264" s="5">
        <f t="shared" si="40"/>
        <v>2.7706820263644255E+21</v>
      </c>
      <c r="H264" s="5">
        <f t="shared" ref="H264:H327" si="46">$F$2*$G264^2*TANH($F$3/$G264)</f>
        <v>277068202636.44257</v>
      </c>
      <c r="I264" s="5">
        <f>过饱和度!N263</f>
        <v>4.5462405165708699E+20</v>
      </c>
      <c r="J264" s="5">
        <f t="shared" si="43"/>
        <v>4.5462405165708699E+20</v>
      </c>
      <c r="K264" s="5">
        <f t="shared" si="44"/>
        <v>45462405165.708702</v>
      </c>
      <c r="L264" s="5">
        <f>过饱和度!Q263</f>
        <v>3.1662350862343706E+67</v>
      </c>
      <c r="M264" s="5">
        <f t="shared" si="41"/>
        <v>3.1662350862343706E+67</v>
      </c>
      <c r="N264" s="5">
        <f t="shared" si="42"/>
        <v>3.1662350862343705E+57</v>
      </c>
    </row>
    <row r="265" spans="2:14" x14ac:dyDescent="0.25">
      <c r="B265" s="5">
        <f>过饱和度!D264</f>
        <v>2.5451997353725164</v>
      </c>
      <c r="C265" s="5">
        <f>过饱和度!H264</f>
        <v>1724900290395.0757</v>
      </c>
      <c r="D265" s="5">
        <f t="shared" si="39"/>
        <v>1724900290394.0757</v>
      </c>
      <c r="E265" s="5">
        <f t="shared" si="45"/>
        <v>172.49002903940757</v>
      </c>
      <c r="F265" s="5">
        <f>过饱和度!K264</f>
        <v>2.7708951005542671E+21</v>
      </c>
      <c r="G265" s="5">
        <f t="shared" si="40"/>
        <v>2.7708951005542671E+21</v>
      </c>
      <c r="H265" s="5">
        <f t="shared" si="46"/>
        <v>277089510055.4267</v>
      </c>
      <c r="I265" s="5">
        <f>过饱和度!N264</f>
        <v>4.5465978771458877E+20</v>
      </c>
      <c r="J265" s="5">
        <f t="shared" si="43"/>
        <v>4.5465978771458877E+20</v>
      </c>
      <c r="K265" s="5">
        <f t="shared" si="44"/>
        <v>45465978771.458878</v>
      </c>
      <c r="L265" s="5">
        <f>过饱和度!Q264</f>
        <v>3.2949264258692244E+67</v>
      </c>
      <c r="M265" s="5">
        <f t="shared" si="41"/>
        <v>3.2949264258692244E+67</v>
      </c>
      <c r="N265" s="5">
        <f t="shared" si="42"/>
        <v>3.294926425869224E+57</v>
      </c>
    </row>
    <row r="266" spans="2:14" x14ac:dyDescent="0.25">
      <c r="B266" s="5">
        <f>过饱和度!D265</f>
        <v>2.5951997353725162</v>
      </c>
      <c r="C266" s="5">
        <f>过饱和度!H265</f>
        <v>1724980563515.7192</v>
      </c>
      <c r="D266" s="5">
        <f t="shared" si="39"/>
        <v>1724980563514.7192</v>
      </c>
      <c r="E266" s="5">
        <f t="shared" si="45"/>
        <v>172.49805635147192</v>
      </c>
      <c r="F266" s="5">
        <f>过饱和度!K265</f>
        <v>2.7711081832061726E+21</v>
      </c>
      <c r="G266" s="5">
        <f t="shared" si="40"/>
        <v>2.7711081832061726E+21</v>
      </c>
      <c r="H266" s="5">
        <f t="shared" si="46"/>
        <v>277110818320.61725</v>
      </c>
      <c r="I266" s="5">
        <f>过饱和度!N265</f>
        <v>4.5469552528094285E+20</v>
      </c>
      <c r="J266" s="5">
        <f t="shared" si="43"/>
        <v>4.5469552528094285E+20</v>
      </c>
      <c r="K266" s="5">
        <f t="shared" si="44"/>
        <v>45469552528.094292</v>
      </c>
      <c r="L266" s="5">
        <f>过饱和度!Q265</f>
        <v>3.4262021951066975E+67</v>
      </c>
      <c r="M266" s="5">
        <f t="shared" si="41"/>
        <v>3.4262021951066975E+67</v>
      </c>
      <c r="N266" s="5">
        <f t="shared" si="42"/>
        <v>3.4262021951066979E+57</v>
      </c>
    </row>
    <row r="267" spans="2:14" x14ac:dyDescent="0.25">
      <c r="B267" s="5">
        <f>过饱和度!D266</f>
        <v>2.6383487664425851</v>
      </c>
      <c r="C267" s="5">
        <f>过饱和度!H266</f>
        <v>1725046984037.6096</v>
      </c>
      <c r="D267" s="5">
        <f t="shared" si="39"/>
        <v>1725046984036.6096</v>
      </c>
      <c r="E267" s="5">
        <f t="shared" si="45"/>
        <v>172.50469840366097</v>
      </c>
      <c r="F267" s="5">
        <f>过饱和度!K266</f>
        <v>2.7712864957581146E+21</v>
      </c>
      <c r="G267" s="5">
        <f t="shared" si="40"/>
        <v>2.7712864957581146E+21</v>
      </c>
      <c r="H267" s="5">
        <f t="shared" si="46"/>
        <v>277128649575.81146</v>
      </c>
      <c r="I267" s="5">
        <f>过饱和度!N266</f>
        <v>4.5472550273855403E+20</v>
      </c>
      <c r="J267" s="5">
        <f t="shared" si="43"/>
        <v>4.5472550273855403E+20</v>
      </c>
      <c r="K267" s="5">
        <f t="shared" si="44"/>
        <v>45472550273.855408</v>
      </c>
      <c r="L267" s="5">
        <f>过饱和度!Q266</f>
        <v>3.5415556307612825E+67</v>
      </c>
      <c r="M267" s="5">
        <f t="shared" si="41"/>
        <v>3.5415556307612825E+67</v>
      </c>
      <c r="N267" s="5">
        <f t="shared" si="42"/>
        <v>3.5415556307612827E+57</v>
      </c>
    </row>
    <row r="268" spans="2:14" x14ac:dyDescent="0.25">
      <c r="B268" s="5">
        <f>过饱和度!D267</f>
        <v>2.6383487665425851</v>
      </c>
      <c r="C268" s="5">
        <f>过饱和度!H267</f>
        <v>1725054655312.842</v>
      </c>
      <c r="D268" s="5">
        <f t="shared" si="39"/>
        <v>1725054655311.842</v>
      </c>
      <c r="E268" s="5">
        <f t="shared" si="45"/>
        <v>172.5054655311842</v>
      </c>
      <c r="F268" s="5">
        <f>过饱和度!K267</f>
        <v>2.7713029249390378E+21</v>
      </c>
      <c r="G268" s="5">
        <f t="shared" si="40"/>
        <v>2.7713029249390378E+21</v>
      </c>
      <c r="H268" s="5">
        <f t="shared" si="46"/>
        <v>277130292493.90381</v>
      </c>
      <c r="I268" s="5">
        <f>过饱和度!N267</f>
        <v>4.5472819850457475E+20</v>
      </c>
      <c r="J268" s="5">
        <f t="shared" si="43"/>
        <v>4.5472819850457475E+20</v>
      </c>
      <c r="K268" s="5">
        <f t="shared" si="44"/>
        <v>45472819850.457474</v>
      </c>
      <c r="L268" s="5">
        <f>过饱和度!Q267</f>
        <v>3.5415871093571933E+67</v>
      </c>
      <c r="M268" s="5">
        <f t="shared" si="41"/>
        <v>3.5415871093571933E+67</v>
      </c>
      <c r="N268" s="5">
        <f t="shared" si="42"/>
        <v>3.5415871093571931E+57</v>
      </c>
    </row>
    <row r="269" spans="2:14" x14ac:dyDescent="0.25">
      <c r="B269" s="5">
        <f>过饱和度!D268</f>
        <v>2.6383487668425851</v>
      </c>
      <c r="C269" s="5">
        <f>过饱和度!H268</f>
        <v>1725077671727.5801</v>
      </c>
      <c r="D269" s="5">
        <f t="shared" si="39"/>
        <v>1725077671726.5801</v>
      </c>
      <c r="E269" s="5">
        <f t="shared" si="45"/>
        <v>172.50776717265802</v>
      </c>
      <c r="F269" s="5">
        <f>过饱和度!K268</f>
        <v>2.7713522177157345E+21</v>
      </c>
      <c r="G269" s="5">
        <f t="shared" si="40"/>
        <v>2.7713522177157345E+21</v>
      </c>
      <c r="H269" s="5">
        <f t="shared" si="46"/>
        <v>277135221771.57349</v>
      </c>
      <c r="I269" s="5">
        <f>过饱和度!N268</f>
        <v>4.5473628661754534E+20</v>
      </c>
      <c r="J269" s="5">
        <f t="shared" si="43"/>
        <v>4.5473628661754534E+20</v>
      </c>
      <c r="K269" s="5">
        <f t="shared" si="44"/>
        <v>45473628661.754547</v>
      </c>
      <c r="L269" s="5">
        <f>过饱和度!Q268</f>
        <v>3.5416815581173759E+67</v>
      </c>
      <c r="M269" s="5">
        <f t="shared" si="41"/>
        <v>3.5416815581173759E+67</v>
      </c>
      <c r="N269" s="5">
        <f t="shared" si="42"/>
        <v>3.5416815581173753E+57</v>
      </c>
    </row>
    <row r="270" spans="2:14" x14ac:dyDescent="0.25">
      <c r="B270" s="5">
        <f>过饱和度!D269</f>
        <v>2.6383487672425852</v>
      </c>
      <c r="C270" s="5">
        <f>过饱和度!H269</f>
        <v>1725108361197.4932</v>
      </c>
      <c r="D270" s="5">
        <f t="shared" ref="D270:D306" si="47">C270-1</f>
        <v>1725108361196.4932</v>
      </c>
      <c r="E270" s="5">
        <f t="shared" si="45"/>
        <v>172.51083611964933</v>
      </c>
      <c r="F270" s="5">
        <f>过饱和度!K269</f>
        <v>2.7714179436110907E+21</v>
      </c>
      <c r="G270" s="5">
        <f t="shared" ref="G270:G306" si="48">F270-1</f>
        <v>2.7714179436110907E+21</v>
      </c>
      <c r="H270" s="5">
        <f t="shared" si="46"/>
        <v>277141794361.10907</v>
      </c>
      <c r="I270" s="5">
        <f>过饱和度!N269</f>
        <v>4.5474707111731095E+20</v>
      </c>
      <c r="J270" s="5">
        <f t="shared" si="43"/>
        <v>4.5474707111731095E+20</v>
      </c>
      <c r="K270" s="5">
        <f t="shared" si="44"/>
        <v>45474707111.731102</v>
      </c>
      <c r="L270" s="5">
        <f>过饱和度!Q269</f>
        <v>3.5418074958868567E+67</v>
      </c>
      <c r="M270" s="5">
        <f t="shared" ref="M270:M306" si="49">L270-1</f>
        <v>3.5418074958868567E+67</v>
      </c>
      <c r="N270" s="5">
        <f t="shared" si="42"/>
        <v>3.5418074958868572E+57</v>
      </c>
    </row>
    <row r="271" spans="2:14" x14ac:dyDescent="0.25">
      <c r="B271" s="5">
        <f>过饱和度!D270</f>
        <v>2.6383487674425852</v>
      </c>
      <c r="C271" s="5">
        <f>过饱和度!H270</f>
        <v>1725123705267.6953</v>
      </c>
      <c r="D271" s="5">
        <f t="shared" si="47"/>
        <v>1725123705266.6953</v>
      </c>
      <c r="E271" s="5">
        <f t="shared" si="45"/>
        <v>172.51237052666954</v>
      </c>
      <c r="F271" s="5">
        <f>过饱和度!K270</f>
        <v>2.7714508054304454E+21</v>
      </c>
      <c r="G271" s="5">
        <f t="shared" si="48"/>
        <v>2.7714508054304454E+21</v>
      </c>
      <c r="H271" s="5">
        <f t="shared" si="46"/>
        <v>277145080543.04456</v>
      </c>
      <c r="I271" s="5">
        <f>过饱和度!N270</f>
        <v>4.5475246319639311E+20</v>
      </c>
      <c r="J271" s="5">
        <f t="shared" si="43"/>
        <v>4.5475246319639311E+20</v>
      </c>
      <c r="K271" s="5">
        <f t="shared" si="44"/>
        <v>45475246319.639305</v>
      </c>
      <c r="L271" s="5">
        <f>过饱和度!Q270</f>
        <v>3.5418704623899165E+67</v>
      </c>
      <c r="M271" s="5">
        <f t="shared" si="49"/>
        <v>3.5418704623899165E+67</v>
      </c>
      <c r="N271" s="5">
        <f t="shared" si="42"/>
        <v>3.5418704623899166E+57</v>
      </c>
    </row>
    <row r="272" spans="2:14" x14ac:dyDescent="0.25">
      <c r="B272" s="5">
        <f>过饱和度!D271</f>
        <v>2.638348776442585</v>
      </c>
      <c r="C272" s="5">
        <f>过饱和度!H271</f>
        <v>1725814387309.4299</v>
      </c>
      <c r="D272" s="5">
        <f t="shared" si="47"/>
        <v>1725814387308.4299</v>
      </c>
      <c r="E272" s="5">
        <f t="shared" si="45"/>
        <v>172.58143873084299</v>
      </c>
      <c r="F272" s="5">
        <f>过饱和度!K271</f>
        <v>2.7729300945543821E+21</v>
      </c>
      <c r="G272" s="5">
        <f t="shared" si="48"/>
        <v>2.7729300945543821E+21</v>
      </c>
      <c r="H272" s="5">
        <f t="shared" si="46"/>
        <v>277293009455.43823</v>
      </c>
      <c r="I272" s="5">
        <f>过饱和度!N271</f>
        <v>4.5499518811114065E+20</v>
      </c>
      <c r="J272" s="5">
        <f t="shared" si="43"/>
        <v>4.5499518811114065E+20</v>
      </c>
      <c r="K272" s="5">
        <f t="shared" si="44"/>
        <v>45499518811.114067</v>
      </c>
      <c r="L272" s="5">
        <f>过饱和度!Q271</f>
        <v>3.5447054150562627E+67</v>
      </c>
      <c r="M272" s="5">
        <f t="shared" si="49"/>
        <v>3.5447054150562627E+67</v>
      </c>
      <c r="N272" s="5">
        <f t="shared" si="42"/>
        <v>3.5447054150562626E+57</v>
      </c>
    </row>
    <row r="273" spans="2:14" x14ac:dyDescent="0.25">
      <c r="B273" s="5">
        <f>过饱和度!D272</f>
        <v>2.6383488664425849</v>
      </c>
      <c r="C273" s="5">
        <f>过饱和度!H272</f>
        <v>1732731475606.6426</v>
      </c>
      <c r="D273" s="5">
        <f t="shared" si="47"/>
        <v>1732731475605.6426</v>
      </c>
      <c r="E273" s="5">
        <f t="shared" si="45"/>
        <v>173.27314756056427</v>
      </c>
      <c r="F273" s="5">
        <f>过饱和度!K272</f>
        <v>2.7877558244414199E+21</v>
      </c>
      <c r="G273" s="5">
        <f t="shared" si="48"/>
        <v>2.7877558244414199E+21</v>
      </c>
      <c r="H273" s="5">
        <f t="shared" si="46"/>
        <v>278775582444.14197</v>
      </c>
      <c r="I273" s="5">
        <f>过饱和度!N272</f>
        <v>4.5742782315867754E+20</v>
      </c>
      <c r="J273" s="5">
        <f t="shared" si="43"/>
        <v>4.5742782315867754E+20</v>
      </c>
      <c r="K273" s="5">
        <f t="shared" si="44"/>
        <v>45742782315.867752</v>
      </c>
      <c r="L273" s="5">
        <f>过饱和度!Q272</f>
        <v>3.5731596927158389E+67</v>
      </c>
      <c r="M273" s="5">
        <f t="shared" si="49"/>
        <v>3.5731596927158389E+67</v>
      </c>
      <c r="N273" s="5">
        <f t="shared" si="42"/>
        <v>3.5731596927158387E+57</v>
      </c>
    </row>
    <row r="274" spans="2:14" x14ac:dyDescent="0.25">
      <c r="B274" s="5">
        <f>过饱和度!D273</f>
        <v>2.6383497664425852</v>
      </c>
      <c r="C274" s="5">
        <f>过饱和度!H273</f>
        <v>1802922006236.791</v>
      </c>
      <c r="D274" s="5">
        <f t="shared" si="47"/>
        <v>1802922006235.791</v>
      </c>
      <c r="E274" s="5">
        <f t="shared" si="45"/>
        <v>180.29220062357913</v>
      </c>
      <c r="F274" s="5">
        <f>过饱和度!K273</f>
        <v>2.9393055256741654E+21</v>
      </c>
      <c r="G274" s="5">
        <f t="shared" si="48"/>
        <v>2.9393055256741654E+21</v>
      </c>
      <c r="H274" s="5">
        <f t="shared" si="46"/>
        <v>293930552567.4165</v>
      </c>
      <c r="I274" s="5">
        <f>过饱和度!N273</f>
        <v>4.8229438136856845E+20</v>
      </c>
      <c r="J274" s="5">
        <f t="shared" si="43"/>
        <v>4.8229438136856845E+20</v>
      </c>
      <c r="K274" s="5">
        <f t="shared" si="44"/>
        <v>48229438136.856842</v>
      </c>
      <c r="L274" s="5">
        <f>过饱和度!Q273</f>
        <v>3.8683280303443744E+67</v>
      </c>
      <c r="M274" s="5">
        <f t="shared" si="49"/>
        <v>3.8683280303443744E+67</v>
      </c>
      <c r="N274" s="5">
        <f t="shared" si="42"/>
        <v>3.8683280303443741E+57</v>
      </c>
    </row>
    <row r="275" spans="2:14" x14ac:dyDescent="0.25">
      <c r="B275" s="5">
        <f>过饱和度!D274</f>
        <v>2.6383562532545493</v>
      </c>
      <c r="C275" s="5">
        <f>过饱和度!H274</f>
        <v>2365654675076.2563</v>
      </c>
      <c r="D275" s="5">
        <f t="shared" si="47"/>
        <v>2365654675075.2563</v>
      </c>
      <c r="E275" s="5">
        <f t="shared" si="45"/>
        <v>236.56546750752563</v>
      </c>
      <c r="F275" s="5">
        <f>过饱和度!K274</f>
        <v>4.2219823515262197E+21</v>
      </c>
      <c r="G275" s="5">
        <f t="shared" si="48"/>
        <v>4.2219823515262197E+21</v>
      </c>
      <c r="H275" s="5">
        <f t="shared" si="46"/>
        <v>422198235152.62195</v>
      </c>
      <c r="I275" s="5">
        <f>过饱和度!N274</f>
        <v>6.9275783125746267E+20</v>
      </c>
      <c r="J275" s="5">
        <f t="shared" si="43"/>
        <v>6.9275783125746267E+20</v>
      </c>
      <c r="K275" s="5">
        <f t="shared" si="44"/>
        <v>69275783125.746277</v>
      </c>
      <c r="L275" s="5">
        <f>过饱和度!Q274</f>
        <v>6.6579280791306353E+67</v>
      </c>
      <c r="M275" s="5">
        <f t="shared" si="49"/>
        <v>6.6579280791306353E+67</v>
      </c>
      <c r="N275" s="5">
        <f t="shared" si="42"/>
        <v>6.6579280791306363E+57</v>
      </c>
    </row>
    <row r="276" spans="2:14" x14ac:dyDescent="0.25">
      <c r="B276" s="5">
        <f>过饱和度!D275</f>
        <v>2.6383587664425852</v>
      </c>
      <c r="C276" s="5">
        <f>过饱和度!H275</f>
        <v>2365654262225.2217</v>
      </c>
      <c r="D276" s="5">
        <f t="shared" si="47"/>
        <v>2365654262224.2217</v>
      </c>
      <c r="E276" s="5">
        <f t="shared" si="45"/>
        <v>236.56542622242213</v>
      </c>
      <c r="F276" s="5">
        <f>过饱和度!K275</f>
        <v>4.2219814585910433E+21</v>
      </c>
      <c r="G276" s="5">
        <f t="shared" si="48"/>
        <v>4.2219814585910433E+21</v>
      </c>
      <c r="H276" s="5">
        <f t="shared" si="46"/>
        <v>422198145859.10437</v>
      </c>
      <c r="I276" s="5">
        <f>过饱和度!N275</f>
        <v>6.9275769310294219E+20</v>
      </c>
      <c r="J276" s="5">
        <f t="shared" si="43"/>
        <v>6.9275769310294219E+20</v>
      </c>
      <c r="K276" s="5">
        <f t="shared" si="44"/>
        <v>69275769310.29422</v>
      </c>
      <c r="L276" s="5">
        <f>过饱和度!Q275</f>
        <v>6.6579381086355337E+67</v>
      </c>
      <c r="M276" s="5">
        <f t="shared" si="49"/>
        <v>6.6579381086355337E+67</v>
      </c>
      <c r="N276" s="5">
        <f t="shared" si="42"/>
        <v>6.6579381086355323E+57</v>
      </c>
    </row>
    <row r="277" spans="2:14" x14ac:dyDescent="0.25">
      <c r="B277" s="5">
        <f>过饱和度!D276</f>
        <v>2.6383687664425852</v>
      </c>
      <c r="C277" s="5">
        <f>过饱和度!H276</f>
        <v>2365653453900.6714</v>
      </c>
      <c r="D277" s="5">
        <f t="shared" si="47"/>
        <v>2365653453899.6714</v>
      </c>
      <c r="E277" s="5">
        <f t="shared" si="45"/>
        <v>236.56534538996715</v>
      </c>
      <c r="F277" s="5">
        <f>过饱和度!K276</f>
        <v>4.2219797181257058E+21</v>
      </c>
      <c r="G277" s="5">
        <f t="shared" si="48"/>
        <v>4.2219797181257058E+21</v>
      </c>
      <c r="H277" s="5">
        <f t="shared" si="46"/>
        <v>422197971812.5705</v>
      </c>
      <c r="I277" s="5">
        <f>过饱和度!N276</f>
        <v>6.9275742420017218E+20</v>
      </c>
      <c r="J277" s="5">
        <f t="shared" si="43"/>
        <v>6.9275742420017218E+20</v>
      </c>
      <c r="K277" s="5">
        <f t="shared" si="44"/>
        <v>69275742420.017212</v>
      </c>
      <c r="L277" s="5">
        <f>过饱和度!Q276</f>
        <v>6.65798341390509E+67</v>
      </c>
      <c r="M277" s="5">
        <f t="shared" si="49"/>
        <v>6.65798341390509E+67</v>
      </c>
      <c r="N277" s="5">
        <f t="shared" si="42"/>
        <v>6.6579834139050908E+57</v>
      </c>
    </row>
    <row r="278" spans="2:14" x14ac:dyDescent="0.25">
      <c r="B278" s="5">
        <f>过饱和度!D277</f>
        <v>2.638398766442585</v>
      </c>
      <c r="C278" s="5">
        <f>过饱和度!H277</f>
        <v>2365652092509.9355</v>
      </c>
      <c r="D278" s="5">
        <f t="shared" si="47"/>
        <v>2365652092508.9355</v>
      </c>
      <c r="E278" s="5">
        <f t="shared" si="45"/>
        <v>236.56520925089356</v>
      </c>
      <c r="F278" s="5">
        <f>过饱和度!K277</f>
        <v>4.2219768070686198E+21</v>
      </c>
      <c r="G278" s="5">
        <f t="shared" si="48"/>
        <v>4.2219768070686198E+21</v>
      </c>
      <c r="H278" s="5">
        <f t="shared" si="46"/>
        <v>422197680706.86194</v>
      </c>
      <c r="I278" s="5">
        <f>过饱和度!N277</f>
        <v>6.9275697543236931E+20</v>
      </c>
      <c r="J278" s="5">
        <f t="shared" si="43"/>
        <v>6.9275697543236931E+20</v>
      </c>
      <c r="K278" s="5">
        <f t="shared" si="44"/>
        <v>69275697543.236923</v>
      </c>
      <c r="L278" s="5">
        <f>过饱和度!Q277</f>
        <v>6.6581262107770716E+67</v>
      </c>
      <c r="M278" s="5">
        <f t="shared" si="49"/>
        <v>6.6581262107770716E+67</v>
      </c>
      <c r="N278" s="5">
        <f t="shared" si="42"/>
        <v>6.6581262107770708E+57</v>
      </c>
    </row>
    <row r="279" spans="2:14" x14ac:dyDescent="0.25">
      <c r="B279" s="5">
        <f>过饱和度!D278</f>
        <v>2.6384287664425852</v>
      </c>
      <c r="C279" s="5">
        <f>过饱和度!H278</f>
        <v>2365650731120.0015</v>
      </c>
      <c r="D279" s="5">
        <f t="shared" si="47"/>
        <v>2365650731119.0015</v>
      </c>
      <c r="E279" s="5">
        <f t="shared" si="45"/>
        <v>236.56507311190015</v>
      </c>
      <c r="F279" s="5">
        <f>过饱和度!K278</f>
        <v>4.2219738960135885E+21</v>
      </c>
      <c r="G279" s="5">
        <f t="shared" si="48"/>
        <v>4.2219738960135885E+21</v>
      </c>
      <c r="H279" s="5">
        <f t="shared" si="46"/>
        <v>422197389601.35883</v>
      </c>
      <c r="I279" s="5">
        <f>过饱和度!N278</f>
        <v>6.9275652666486515E+20</v>
      </c>
      <c r="J279" s="5">
        <f t="shared" si="43"/>
        <v>6.9275652666486515E+20</v>
      </c>
      <c r="K279" s="5">
        <f t="shared" si="44"/>
        <v>69275652666.486511</v>
      </c>
      <c r="L279" s="5">
        <f>过饱和度!Q278</f>
        <v>6.6582690089945914E+67</v>
      </c>
      <c r="M279" s="5">
        <f t="shared" si="49"/>
        <v>6.6582690089945914E+67</v>
      </c>
      <c r="N279" s="5">
        <f t="shared" si="42"/>
        <v>6.6582690089945914E+57</v>
      </c>
    </row>
    <row r="280" spans="2:14" x14ac:dyDescent="0.25">
      <c r="B280" s="5">
        <f>过饱和度!D279</f>
        <v>2.6384487664425853</v>
      </c>
      <c r="C280" s="5">
        <f>过饱和度!H279</f>
        <v>2365649605842.5938</v>
      </c>
      <c r="D280" s="5">
        <f t="shared" si="47"/>
        <v>2365649605841.5938</v>
      </c>
      <c r="E280" s="5">
        <f t="shared" si="45"/>
        <v>236.56496058415945</v>
      </c>
      <c r="F280" s="5">
        <f>过饱和度!K279</f>
        <v>4.2219714824522506E+21</v>
      </c>
      <c r="G280" s="5">
        <f t="shared" si="48"/>
        <v>4.2219714824522506E+21</v>
      </c>
      <c r="H280" s="5">
        <f t="shared" si="46"/>
        <v>422197148245.2251</v>
      </c>
      <c r="I280" s="5">
        <f>过饱和度!N279</f>
        <v>6.9275615422668014E+20</v>
      </c>
      <c r="J280" s="5">
        <f t="shared" si="43"/>
        <v>6.9275615422668014E+20</v>
      </c>
      <c r="K280" s="5">
        <f t="shared" si="44"/>
        <v>69275615422.667999</v>
      </c>
      <c r="L280" s="5">
        <f>过饱和度!Q279</f>
        <v>6.6583628002902855E+67</v>
      </c>
      <c r="M280" s="5">
        <f t="shared" si="49"/>
        <v>6.6583628002902855E+67</v>
      </c>
      <c r="N280" s="5">
        <f t="shared" si="42"/>
        <v>6.6583628002902854E+57</v>
      </c>
    </row>
    <row r="281" spans="2:14" x14ac:dyDescent="0.25">
      <c r="B281" s="5">
        <f>过饱和度!D280</f>
        <v>2.6385487664425851</v>
      </c>
      <c r="C281" s="5">
        <f>过饱和度!H280</f>
        <v>2365647258227.0728</v>
      </c>
      <c r="D281" s="5">
        <f t="shared" si="47"/>
        <v>2365647258226.0728</v>
      </c>
      <c r="E281" s="5">
        <f t="shared" si="45"/>
        <v>236.56472582260727</v>
      </c>
      <c r="F281" s="5">
        <f>过饱和度!K280</f>
        <v>4.2219665368649779E+21</v>
      </c>
      <c r="G281" s="5">
        <f t="shared" si="48"/>
        <v>4.2219665368649779E+21</v>
      </c>
      <c r="H281" s="5">
        <f t="shared" si="46"/>
        <v>422196653686.4978</v>
      </c>
      <c r="I281" s="5">
        <f>过饱和度!N280</f>
        <v>6.9275539548040082E+20</v>
      </c>
      <c r="J281" s="5">
        <f t="shared" si="43"/>
        <v>6.9275539548040082E+20</v>
      </c>
      <c r="K281" s="5">
        <f t="shared" si="44"/>
        <v>69275539548.040085</v>
      </c>
      <c r="L281" s="5">
        <f>过饱和度!Q280</f>
        <v>6.6588529779457567E+67</v>
      </c>
      <c r="M281" s="5">
        <f t="shared" si="49"/>
        <v>6.6588529779457567E+67</v>
      </c>
      <c r="N281" s="5">
        <f t="shared" si="42"/>
        <v>6.6588529779457561E+57</v>
      </c>
    </row>
    <row r="282" spans="2:14" x14ac:dyDescent="0.25">
      <c r="B282" s="5">
        <f>过饱和度!D281</f>
        <v>2.6388487664425853</v>
      </c>
      <c r="C282" s="5">
        <f>过饱和度!H281</f>
        <v>2365643578720.2192</v>
      </c>
      <c r="D282" s="5">
        <f t="shared" si="47"/>
        <v>2365643578719.2192</v>
      </c>
      <c r="E282" s="5">
        <f t="shared" si="45"/>
        <v>236.56435787192194</v>
      </c>
      <c r="F282" s="5">
        <f>过饱和度!K281</f>
        <v>4.2219590060229253E+21</v>
      </c>
      <c r="G282" s="5">
        <f t="shared" si="48"/>
        <v>4.2219590060229253E+21</v>
      </c>
      <c r="H282" s="5">
        <f t="shared" si="46"/>
        <v>422195900602.29254</v>
      </c>
      <c r="I282" s="5">
        <f>过饱和度!N281</f>
        <v>6.9275425114684903E+20</v>
      </c>
      <c r="J282" s="5">
        <f t="shared" si="43"/>
        <v>6.9275425114684903E+20</v>
      </c>
      <c r="K282" s="5">
        <f t="shared" si="44"/>
        <v>69275425114.684906</v>
      </c>
      <c r="L282" s="5">
        <f>过饱和度!Q281</f>
        <v>6.6603453775470777E+67</v>
      </c>
      <c r="M282" s="5">
        <f t="shared" si="49"/>
        <v>6.6603453775470777E+67</v>
      </c>
      <c r="N282" s="5">
        <f t="shared" si="42"/>
        <v>6.6603453775470786E+57</v>
      </c>
    </row>
    <row r="283" spans="2:14" x14ac:dyDescent="0.25">
      <c r="B283" s="5">
        <f>过饱和度!D282</f>
        <v>2.639148766442585</v>
      </c>
      <c r="C283" s="5">
        <f>过饱和度!H282</f>
        <v>2365639899219.5625</v>
      </c>
      <c r="D283" s="5">
        <f t="shared" si="47"/>
        <v>2365639899218.5625</v>
      </c>
      <c r="E283" s="5">
        <f t="shared" si="45"/>
        <v>236.56398992185629</v>
      </c>
      <c r="F283" s="5">
        <f>过饱和度!K282</f>
        <v>4.2219514751955747E+21</v>
      </c>
      <c r="G283" s="5">
        <f t="shared" si="48"/>
        <v>4.2219514751955747E+21</v>
      </c>
      <c r="H283" s="5">
        <f t="shared" si="46"/>
        <v>422195147519.5575</v>
      </c>
      <c r="I283" s="5">
        <f>过饱和度!N282</f>
        <v>6.9275310681539595E+20</v>
      </c>
      <c r="J283" s="5">
        <f t="shared" si="43"/>
        <v>6.9275310681539595E+20</v>
      </c>
      <c r="K283" s="5">
        <f t="shared" si="44"/>
        <v>69275310681.539597</v>
      </c>
      <c r="L283" s="5">
        <f>过饱和度!Q282</f>
        <v>6.6618379395542891E+67</v>
      </c>
      <c r="M283" s="5">
        <f t="shared" si="49"/>
        <v>6.6618379395542891E+67</v>
      </c>
      <c r="N283" s="5">
        <f t="shared" si="42"/>
        <v>6.6618379395542889E+57</v>
      </c>
    </row>
    <row r="284" spans="2:14" x14ac:dyDescent="0.25">
      <c r="B284" s="5">
        <f>过饱和度!D283</f>
        <v>2.639348766442585</v>
      </c>
      <c r="C284" s="5">
        <f>过饱和度!H283</f>
        <v>2365636757847.2705</v>
      </c>
      <c r="D284" s="5">
        <f t="shared" si="47"/>
        <v>2365636757846.2705</v>
      </c>
      <c r="E284" s="5">
        <f t="shared" si="45"/>
        <v>236.56367578462704</v>
      </c>
      <c r="F284" s="5">
        <f>过饱和度!K283</f>
        <v>4.2219449593497093E+21</v>
      </c>
      <c r="G284" s="5">
        <f t="shared" si="48"/>
        <v>4.2219449593497093E+21</v>
      </c>
      <c r="H284" s="5">
        <f t="shared" si="46"/>
        <v>422194495934.97095</v>
      </c>
      <c r="I284" s="5">
        <f>过饱和度!N283</f>
        <v>6.927521122617713E+20</v>
      </c>
      <c r="J284" s="5">
        <f t="shared" si="43"/>
        <v>6.927521122617713E+20</v>
      </c>
      <c r="K284" s="5">
        <f t="shared" si="44"/>
        <v>69275211226.177124</v>
      </c>
      <c r="L284" s="5">
        <f>过饱和度!Q283</f>
        <v>6.6628286148243845E+67</v>
      </c>
      <c r="M284" s="5">
        <f t="shared" si="49"/>
        <v>6.6628286148243845E+67</v>
      </c>
      <c r="N284" s="5">
        <f t="shared" si="42"/>
        <v>6.662828614824384E+57</v>
      </c>
    </row>
    <row r="285" spans="2:14" x14ac:dyDescent="0.25">
      <c r="B285" s="5">
        <f>过饱和度!D284</f>
        <v>2.6403487664425849</v>
      </c>
      <c r="C285" s="5">
        <f>过饱和度!H284</f>
        <v>2365631419324.397</v>
      </c>
      <c r="D285" s="5">
        <f t="shared" si="47"/>
        <v>2365631419323.397</v>
      </c>
      <c r="E285" s="5">
        <f t="shared" si="45"/>
        <v>236.5631419323397</v>
      </c>
      <c r="F285" s="5">
        <f>过饱和度!K284</f>
        <v>4.2219349024324835E+21</v>
      </c>
      <c r="G285" s="5">
        <f t="shared" si="48"/>
        <v>4.2219349024324835E+21</v>
      </c>
      <c r="H285" s="5">
        <f t="shared" si="46"/>
        <v>422193490243.24841</v>
      </c>
      <c r="I285" s="5">
        <f>过饱和度!N284</f>
        <v>6.9275062887409962E+20</v>
      </c>
      <c r="J285" s="5">
        <f t="shared" si="43"/>
        <v>6.9275062887409962E+20</v>
      </c>
      <c r="K285" s="5">
        <f t="shared" si="44"/>
        <v>69275062887.409958</v>
      </c>
      <c r="L285" s="5">
        <f>过饱和度!Q284</f>
        <v>6.6678502245714762E+67</v>
      </c>
      <c r="M285" s="5">
        <f t="shared" si="49"/>
        <v>6.6678502245714762E+67</v>
      </c>
      <c r="N285" s="5">
        <f t="shared" si="42"/>
        <v>6.6678502245714764E+57</v>
      </c>
    </row>
    <row r="286" spans="2:14" x14ac:dyDescent="0.25">
      <c r="B286" s="5">
        <f>过饱和度!D285</f>
        <v>2.643348766442585</v>
      </c>
      <c r="C286" s="5">
        <f>过饱和度!H285</f>
        <v>2365626039501.9644</v>
      </c>
      <c r="D286" s="5">
        <f t="shared" si="47"/>
        <v>2365626039500.9644</v>
      </c>
      <c r="E286" s="5">
        <f t="shared" si="45"/>
        <v>236.56260395009645</v>
      </c>
      <c r="F286" s="5">
        <f>过饱和度!K285</f>
        <v>4.2219278348457665E+21</v>
      </c>
      <c r="G286" s="5">
        <f t="shared" si="48"/>
        <v>4.2219278348457665E+21</v>
      </c>
      <c r="H286" s="5">
        <f t="shared" si="46"/>
        <v>422192783484.57672</v>
      </c>
      <c r="I286" s="5">
        <f>过饱和度!N285</f>
        <v>6.9274975808331881E+20</v>
      </c>
      <c r="J286" s="5">
        <f t="shared" si="43"/>
        <v>6.9274975808331881E+20</v>
      </c>
      <c r="K286" s="5">
        <f t="shared" si="44"/>
        <v>69274975808.331894</v>
      </c>
      <c r="L286" s="5">
        <f>过饱和度!Q285</f>
        <v>6.6829953369220512E+67</v>
      </c>
      <c r="M286" s="5">
        <f t="shared" si="49"/>
        <v>6.6829953369220512E+67</v>
      </c>
      <c r="N286" s="5">
        <f t="shared" si="42"/>
        <v>6.6829953369220508E+57</v>
      </c>
    </row>
    <row r="287" spans="2:14" x14ac:dyDescent="0.25">
      <c r="B287" s="5">
        <f>过饱和度!D286</f>
        <v>2.6463487664425851</v>
      </c>
      <c r="C287" s="5">
        <f>过饱和度!H286</f>
        <v>2365620659694.6572</v>
      </c>
      <c r="D287" s="5">
        <f t="shared" si="47"/>
        <v>2365620659693.6572</v>
      </c>
      <c r="E287" s="5">
        <f t="shared" si="45"/>
        <v>236.56206596936576</v>
      </c>
      <c r="F287" s="5">
        <f>过饱和度!K286</f>
        <v>4.2219207672786175E+21</v>
      </c>
      <c r="G287" s="5">
        <f t="shared" si="48"/>
        <v>4.2219207672786175E+21</v>
      </c>
      <c r="H287" s="5">
        <f t="shared" si="46"/>
        <v>422192076727.86176</v>
      </c>
      <c r="I287" s="5">
        <f>过饱和度!N286</f>
        <v>6.9274888729490201E+20</v>
      </c>
      <c r="J287" s="5">
        <f t="shared" si="43"/>
        <v>6.9274888729490201E+20</v>
      </c>
      <c r="K287" s="5">
        <f t="shared" si="44"/>
        <v>69274888729.490204</v>
      </c>
      <c r="L287" s="5">
        <f>过饱和度!Q286</f>
        <v>6.6981575963520499E+67</v>
      </c>
      <c r="M287" s="5">
        <f t="shared" si="49"/>
        <v>6.6981575963520499E+67</v>
      </c>
      <c r="N287" s="5">
        <f t="shared" si="42"/>
        <v>6.6981575963520505E+57</v>
      </c>
    </row>
    <row r="288" spans="2:14" x14ac:dyDescent="0.25">
      <c r="B288" s="5">
        <f>过饱和度!D287</f>
        <v>2.6483487664425849</v>
      </c>
      <c r="C288" s="5">
        <f>过饱和度!H287</f>
        <v>2365614896352.5171</v>
      </c>
      <c r="D288" s="5">
        <f t="shared" si="47"/>
        <v>2365614896351.5171</v>
      </c>
      <c r="E288" s="5">
        <f t="shared" si="45"/>
        <v>236.56148963515167</v>
      </c>
      <c r="F288" s="5">
        <f>过饱和度!K287</f>
        <v>4.2219113270578381E+21</v>
      </c>
      <c r="G288" s="5">
        <f t="shared" si="48"/>
        <v>4.2219113270578381E+21</v>
      </c>
      <c r="H288" s="5">
        <f t="shared" si="46"/>
        <v>422191132705.78381</v>
      </c>
      <c r="I288" s="5">
        <f>过饱和度!N287</f>
        <v>6.9274757418017358E+20</v>
      </c>
      <c r="J288" s="5">
        <f t="shared" si="43"/>
        <v>6.9274757418017358E+20</v>
      </c>
      <c r="K288" s="5">
        <f t="shared" si="44"/>
        <v>69274757418.017349</v>
      </c>
      <c r="L288" s="5">
        <f>过饱和度!Q287</f>
        <v>6.7082611077555323E+67</v>
      </c>
      <c r="M288" s="5">
        <f t="shared" si="49"/>
        <v>6.7082611077555323E+67</v>
      </c>
      <c r="N288" s="5">
        <f t="shared" si="42"/>
        <v>6.708261107755533E+57</v>
      </c>
    </row>
    <row r="289" spans="2:14" x14ac:dyDescent="0.25">
      <c r="B289" s="5">
        <f>过饱和度!D288</f>
        <v>2.6583487664425851</v>
      </c>
      <c r="C289" s="5">
        <f>过饱和度!H288</f>
        <v>2365618866826.939</v>
      </c>
      <c r="D289" s="5">
        <f t="shared" si="47"/>
        <v>2365618866825.939</v>
      </c>
      <c r="E289" s="5">
        <f t="shared" si="45"/>
        <v>236.56188668259395</v>
      </c>
      <c r="F289" s="5">
        <f>过饱和度!K288</f>
        <v>4.2219353470239575E+21</v>
      </c>
      <c r="G289" s="5">
        <f t="shared" si="48"/>
        <v>4.2219353470239575E+21</v>
      </c>
      <c r="H289" s="5">
        <f t="shared" si="46"/>
        <v>422193534702.39575</v>
      </c>
      <c r="I289" s="5">
        <f>过饱和度!N288</f>
        <v>6.9275204290040313E+20</v>
      </c>
      <c r="J289" s="5">
        <f t="shared" si="43"/>
        <v>6.9275204290040313E+20</v>
      </c>
      <c r="K289" s="5">
        <f t="shared" si="44"/>
        <v>69275204290.040314</v>
      </c>
      <c r="L289" s="5">
        <f>过饱和度!Q288</f>
        <v>6.7591076333859549E+67</v>
      </c>
      <c r="M289" s="5">
        <f t="shared" si="49"/>
        <v>6.7591076333859549E+67</v>
      </c>
      <c r="N289" s="5">
        <f t="shared" si="42"/>
        <v>6.7591076333859559E+57</v>
      </c>
    </row>
    <row r="290" spans="2:14" x14ac:dyDescent="0.25">
      <c r="B290" s="5">
        <f>过饱和度!D289</f>
        <v>2.6883487664425849</v>
      </c>
      <c r="C290" s="5">
        <f>过饱和度!H289</f>
        <v>2365664410822.3228</v>
      </c>
      <c r="D290" s="5">
        <f t="shared" si="47"/>
        <v>2365664410821.3228</v>
      </c>
      <c r="E290" s="5">
        <f t="shared" si="45"/>
        <v>236.56644108213229</v>
      </c>
      <c r="F290" s="5">
        <f>过饱和度!K289</f>
        <v>4.2220804659669814E+21</v>
      </c>
      <c r="G290" s="5">
        <f t="shared" si="48"/>
        <v>4.2220804659669814E+21</v>
      </c>
      <c r="H290" s="5">
        <f t="shared" si="46"/>
        <v>422208046596.69812</v>
      </c>
      <c r="I290" s="5">
        <f>过饱和度!N289</f>
        <v>6.9277676816759547E+20</v>
      </c>
      <c r="J290" s="5">
        <f t="shared" si="43"/>
        <v>6.9277676816759547E+20</v>
      </c>
      <c r="K290" s="5">
        <f t="shared" si="44"/>
        <v>69277676816.759552</v>
      </c>
      <c r="L290" s="5">
        <f>过饱和度!Q289</f>
        <v>6.9130290183452783E+67</v>
      </c>
      <c r="M290" s="5">
        <f t="shared" si="49"/>
        <v>6.9130290183452783E+67</v>
      </c>
      <c r="N290" s="5">
        <f t="shared" si="42"/>
        <v>6.9130290183452787E+57</v>
      </c>
    </row>
    <row r="291" spans="2:14" x14ac:dyDescent="0.25">
      <c r="B291" s="5">
        <f>过饱和度!D290</f>
        <v>2.7183487664425852</v>
      </c>
      <c r="C291" s="5">
        <f>过饱和度!H290</f>
        <v>2365709954576.2993</v>
      </c>
      <c r="D291" s="5">
        <f t="shared" si="47"/>
        <v>2365709954575.2993</v>
      </c>
      <c r="E291" s="5">
        <f t="shared" si="45"/>
        <v>236.57099545752999</v>
      </c>
      <c r="F291" s="5">
        <f>过饱和度!K290</f>
        <v>4.2222255869044321E+21</v>
      </c>
      <c r="G291" s="5">
        <f t="shared" si="48"/>
        <v>4.2222255869044321E+21</v>
      </c>
      <c r="H291" s="5">
        <f t="shared" si="46"/>
        <v>422222558690.44324</v>
      </c>
      <c r="I291" s="5">
        <f>过饱和度!N290</f>
        <v>6.9280149382604888E+20</v>
      </c>
      <c r="J291" s="5">
        <f t="shared" si="43"/>
        <v>6.9280149382604888E+20</v>
      </c>
      <c r="K291" s="5">
        <f t="shared" si="44"/>
        <v>69280149382.604889</v>
      </c>
      <c r="L291" s="5">
        <f>过饱和度!Q290</f>
        <v>7.0686946081892964E+67</v>
      </c>
      <c r="M291" s="5">
        <f t="shared" si="49"/>
        <v>7.0686946081892964E+67</v>
      </c>
      <c r="N291" s="5">
        <f t="shared" si="42"/>
        <v>7.0686946081892963E+57</v>
      </c>
    </row>
    <row r="292" spans="2:14" x14ac:dyDescent="0.25">
      <c r="B292" s="5">
        <f>过饱和度!D291</f>
        <v>2.7383487664425852</v>
      </c>
      <c r="C292" s="5">
        <f>过饱和度!H291</f>
        <v>2365733432973.1128</v>
      </c>
      <c r="D292" s="5">
        <f t="shared" si="47"/>
        <v>2365733432972.1128</v>
      </c>
      <c r="E292" s="5">
        <f t="shared" si="45"/>
        <v>236.57334329721127</v>
      </c>
      <c r="F292" s="5">
        <f>过饱和度!K291</f>
        <v>4.2223073811636342E+21</v>
      </c>
      <c r="G292" s="5">
        <f t="shared" si="48"/>
        <v>4.2223073811636342E+21</v>
      </c>
      <c r="H292" s="5">
        <f t="shared" si="46"/>
        <v>422230738116.3634</v>
      </c>
      <c r="I292" s="5">
        <f>过饱和度!N291</f>
        <v>6.928156609596128E+20</v>
      </c>
      <c r="J292" s="5">
        <f t="shared" si="43"/>
        <v>6.928156609596128E+20</v>
      </c>
      <c r="K292" s="5">
        <f t="shared" si="44"/>
        <v>69281566095.961288</v>
      </c>
      <c r="L292" s="5">
        <f>过饱和度!Q291</f>
        <v>7.1733928959251012E+67</v>
      </c>
      <c r="M292" s="5">
        <f t="shared" si="49"/>
        <v>7.1733928959251012E+67</v>
      </c>
      <c r="N292" s="5">
        <f t="shared" si="42"/>
        <v>7.1733928959251011E+57</v>
      </c>
    </row>
    <row r="293" spans="2:14" x14ac:dyDescent="0.25">
      <c r="B293" s="5">
        <f>过饱和度!D292</f>
        <v>2.788348766442585</v>
      </c>
      <c r="C293" s="5">
        <f>过饱和度!H292</f>
        <v>2365826599129.1284</v>
      </c>
      <c r="D293" s="5">
        <f t="shared" si="47"/>
        <v>2365826599128.1284</v>
      </c>
      <c r="E293" s="5">
        <f t="shared" si="45"/>
        <v>236.58265991281283</v>
      </c>
      <c r="F293" s="5">
        <f>过饱和度!K292</f>
        <v>4.2225867522674466E+21</v>
      </c>
      <c r="G293" s="5">
        <f t="shared" si="48"/>
        <v>4.2225867522674466E+21</v>
      </c>
      <c r="H293" s="5">
        <f t="shared" si="46"/>
        <v>422258675226.74463</v>
      </c>
      <c r="I293" s="5">
        <f>过饱和度!N292</f>
        <v>6.9286268101924304E+20</v>
      </c>
      <c r="J293" s="5">
        <f t="shared" si="43"/>
        <v>6.9286268101924304E+20</v>
      </c>
      <c r="K293" s="5">
        <f t="shared" si="44"/>
        <v>69286268101.924301</v>
      </c>
      <c r="L293" s="5">
        <f>过饱和度!Q292</f>
        <v>7.4387744081607141E+67</v>
      </c>
      <c r="M293" s="5">
        <f t="shared" si="49"/>
        <v>7.4387744081607141E+67</v>
      </c>
      <c r="N293" s="5">
        <f t="shared" si="42"/>
        <v>7.4387744081607146E+57</v>
      </c>
    </row>
    <row r="294" spans="2:14" x14ac:dyDescent="0.25">
      <c r="B294" s="5">
        <f>过饱和度!D293</f>
        <v>2.8383487664425853</v>
      </c>
      <c r="C294" s="5">
        <f>过饱和度!H293</f>
        <v>2365919765440.4731</v>
      </c>
      <c r="D294" s="5">
        <f t="shared" si="47"/>
        <v>2365919765439.4731</v>
      </c>
      <c r="E294" s="5">
        <f t="shared" si="45"/>
        <v>236.59197654394731</v>
      </c>
      <c r="F294" s="5">
        <f>过饱和度!K293</f>
        <v>4.2228661324487385E+21</v>
      </c>
      <c r="G294" s="5">
        <f t="shared" si="48"/>
        <v>4.2228661324487385E+21</v>
      </c>
      <c r="H294" s="5">
        <f t="shared" si="46"/>
        <v>422286613244.87384</v>
      </c>
      <c r="I294" s="5">
        <f>过饱和度!N293</f>
        <v>6.929097027264436E+20</v>
      </c>
      <c r="J294" s="5">
        <f t="shared" si="43"/>
        <v>6.929097027264436E+20</v>
      </c>
      <c r="K294" s="5">
        <f t="shared" si="44"/>
        <v>69290970272.644363</v>
      </c>
      <c r="L294" s="5">
        <f>过饱和度!Q293</f>
        <v>7.7090133352417447E+67</v>
      </c>
      <c r="M294" s="5">
        <f t="shared" si="49"/>
        <v>7.7090133352417447E+67</v>
      </c>
      <c r="N294" s="5">
        <f t="shared" si="42"/>
        <v>7.709013335241746E+57</v>
      </c>
    </row>
    <row r="295" spans="2:14" x14ac:dyDescent="0.25">
      <c r="B295" s="5">
        <f>过饱和度!D294</f>
        <v>2.8883487664425851</v>
      </c>
      <c r="C295" s="5">
        <f>过饱和度!H294</f>
        <v>2366012931907.0703</v>
      </c>
      <c r="D295" s="5">
        <f t="shared" si="47"/>
        <v>2366012931906.0703</v>
      </c>
      <c r="E295" s="5">
        <f t="shared" si="45"/>
        <v>236.60129319060704</v>
      </c>
      <c r="F295" s="5">
        <f>过饱和度!K294</f>
        <v>4.2231455217073888E+21</v>
      </c>
      <c r="G295" s="5">
        <f t="shared" si="48"/>
        <v>4.2231455217073888E+21</v>
      </c>
      <c r="H295" s="5">
        <f t="shared" si="46"/>
        <v>422314552170.73883</v>
      </c>
      <c r="I295" s="5">
        <f>过饱和度!N294</f>
        <v>6.9295672608120255E+20</v>
      </c>
      <c r="J295" s="5">
        <f t="shared" si="43"/>
        <v>6.9295672608120255E+20</v>
      </c>
      <c r="K295" s="5">
        <f t="shared" si="44"/>
        <v>69295672608.12027</v>
      </c>
      <c r="L295" s="5">
        <f>过饱和度!Q294</f>
        <v>7.9841116550163893E+67</v>
      </c>
      <c r="M295" s="5">
        <f t="shared" si="49"/>
        <v>7.9841116550163893E+67</v>
      </c>
      <c r="N295" s="5">
        <f t="shared" si="42"/>
        <v>7.9841116550163892E+57</v>
      </c>
    </row>
    <row r="296" spans="2:14" x14ac:dyDescent="0.25">
      <c r="B296" s="5">
        <f>过饱和度!D295</f>
        <v>2.9314977975126539</v>
      </c>
      <c r="C296" s="5">
        <f>过饱和度!H295</f>
        <v>2366089418326.8633</v>
      </c>
      <c r="D296" s="5">
        <f t="shared" si="47"/>
        <v>2366089418325.8633</v>
      </c>
      <c r="E296" s="5">
        <f t="shared" si="45"/>
        <v>236.60894183258634</v>
      </c>
      <c r="F296" s="5">
        <f>过饱和度!K295</f>
        <v>4.2233781320161842E+21</v>
      </c>
      <c r="G296" s="5">
        <f t="shared" si="48"/>
        <v>4.2233781320161842E+21</v>
      </c>
      <c r="H296" s="5">
        <f t="shared" si="46"/>
        <v>422337813201.61841</v>
      </c>
      <c r="I296" s="5">
        <f>过饱和度!N295</f>
        <v>6.9299599003251651E+20</v>
      </c>
      <c r="J296" s="5">
        <f t="shared" si="43"/>
        <v>6.9299599003251651E+20</v>
      </c>
      <c r="K296" s="5">
        <f t="shared" si="44"/>
        <v>69299599003.251648</v>
      </c>
      <c r="L296" s="5">
        <f>过饱和度!Q295</f>
        <v>8.2253926961345503E+67</v>
      </c>
      <c r="M296" s="5">
        <f t="shared" si="49"/>
        <v>8.2253926961345503E+67</v>
      </c>
      <c r="N296" s="5">
        <f t="shared" si="42"/>
        <v>8.225392696134549E+57</v>
      </c>
    </row>
    <row r="297" spans="2:14" x14ac:dyDescent="0.25">
      <c r="B297" s="5">
        <f>过饱和度!D296</f>
        <v>2.9314977976126539</v>
      </c>
      <c r="C297" s="5">
        <f>过饱和度!H296</f>
        <v>2366098888156.1919</v>
      </c>
      <c r="D297" s="5">
        <f t="shared" si="47"/>
        <v>2366098888155.1919</v>
      </c>
      <c r="E297" s="5">
        <f t="shared" si="45"/>
        <v>236.60988881551921</v>
      </c>
      <c r="F297" s="5">
        <f>过饱和度!K296</f>
        <v>4.2234006660329389E+21</v>
      </c>
      <c r="G297" s="5">
        <f t="shared" si="48"/>
        <v>4.2234006660329389E+21</v>
      </c>
      <c r="H297" s="5">
        <f t="shared" si="46"/>
        <v>422340066603.29395</v>
      </c>
      <c r="I297" s="5">
        <f>过饱和度!N296</f>
        <v>6.9299968752811324E+20</v>
      </c>
      <c r="J297" s="5">
        <f t="shared" si="43"/>
        <v>6.9299968752811324E+20</v>
      </c>
      <c r="K297" s="5">
        <f t="shared" si="44"/>
        <v>69299968752.811325</v>
      </c>
      <c r="L297" s="5">
        <f>过饱和度!Q296</f>
        <v>8.2254584955086692E+67</v>
      </c>
      <c r="M297" s="5">
        <f t="shared" si="49"/>
        <v>8.2254584955086692E+67</v>
      </c>
      <c r="N297" s="5">
        <f t="shared" si="42"/>
        <v>8.2254584955086706E+57</v>
      </c>
    </row>
    <row r="298" spans="2:14" x14ac:dyDescent="0.25">
      <c r="B298" s="5">
        <f>过饱和度!D297</f>
        <v>2.931497797912654</v>
      </c>
      <c r="C298" s="5">
        <f>过饱和度!H297</f>
        <v>2366127301159.7686</v>
      </c>
      <c r="D298" s="5">
        <f t="shared" si="47"/>
        <v>2366127301158.7686</v>
      </c>
      <c r="E298" s="5">
        <f t="shared" si="45"/>
        <v>236.61273011587687</v>
      </c>
      <c r="F298" s="5">
        <f>过饱和度!K297</f>
        <v>4.223468275932676E+21</v>
      </c>
      <c r="G298" s="5">
        <f t="shared" si="48"/>
        <v>4.223468275932676E+21</v>
      </c>
      <c r="H298" s="5">
        <f t="shared" si="46"/>
        <v>422346827593.26758</v>
      </c>
      <c r="I298" s="5">
        <f>过饱和度!N297</f>
        <v>6.9301078123598997E+20</v>
      </c>
      <c r="J298" s="5">
        <f t="shared" si="43"/>
        <v>6.9301078123598997E+20</v>
      </c>
      <c r="K298" s="5">
        <f t="shared" si="44"/>
        <v>69301078123.598999</v>
      </c>
      <c r="L298" s="5">
        <f>过饱和度!Q297</f>
        <v>8.2256559231426326E+67</v>
      </c>
      <c r="M298" s="5">
        <f t="shared" si="49"/>
        <v>8.2256559231426326E+67</v>
      </c>
      <c r="N298" s="5">
        <f t="shared" si="42"/>
        <v>8.2256559231426332E+57</v>
      </c>
    </row>
    <row r="299" spans="2:14" x14ac:dyDescent="0.25">
      <c r="B299" s="5">
        <f>过饱和度!D298</f>
        <v>2.931497798312654</v>
      </c>
      <c r="C299" s="5">
        <f>过饱和度!H298</f>
        <v>2366165186339.2227</v>
      </c>
      <c r="D299" s="5">
        <f t="shared" si="47"/>
        <v>2366165186338.2227</v>
      </c>
      <c r="E299" s="5">
        <f t="shared" si="45"/>
        <v>236.61651863382227</v>
      </c>
      <c r="F299" s="5">
        <f>过饱和度!K298</f>
        <v>4.2235584255117335E+21</v>
      </c>
      <c r="G299" s="5">
        <f t="shared" si="48"/>
        <v>4.2235584255117335E+21</v>
      </c>
      <c r="H299" s="5">
        <f t="shared" si="46"/>
        <v>422355842551.17334</v>
      </c>
      <c r="I299" s="5">
        <f>过饱和度!N298</f>
        <v>6.9302557332998062E+20</v>
      </c>
      <c r="J299" s="5">
        <f t="shared" si="43"/>
        <v>6.9302557332998062E+20</v>
      </c>
      <c r="K299" s="5">
        <f t="shared" si="44"/>
        <v>69302557332.998062</v>
      </c>
      <c r="L299" s="5">
        <f>过饱和度!Q298</f>
        <v>8.2259191726897303E+67</v>
      </c>
      <c r="M299" s="5">
        <f t="shared" si="49"/>
        <v>8.2259191726897303E+67</v>
      </c>
      <c r="N299" s="5">
        <f t="shared" si="42"/>
        <v>8.2259191726897308E+57</v>
      </c>
    </row>
    <row r="300" spans="2:14" x14ac:dyDescent="0.25">
      <c r="B300" s="5">
        <f>过饱和度!D299</f>
        <v>2.931497798512654</v>
      </c>
      <c r="C300" s="5">
        <f>过饱和度!H299</f>
        <v>2366184127981.6069</v>
      </c>
      <c r="D300" s="5">
        <f t="shared" si="47"/>
        <v>2366184127980.6069</v>
      </c>
      <c r="E300" s="5">
        <f t="shared" si="45"/>
        <v>236.61841279806072</v>
      </c>
      <c r="F300" s="5">
        <f>过饱和度!K299</f>
        <v>4.2236034984548143E+21</v>
      </c>
      <c r="G300" s="5">
        <f t="shared" si="48"/>
        <v>4.2236034984548143E+21</v>
      </c>
      <c r="H300" s="5">
        <f t="shared" si="46"/>
        <v>422360349845.48138</v>
      </c>
      <c r="I300" s="5">
        <f>过饱和度!N299</f>
        <v>6.9303296909585456E+20</v>
      </c>
      <c r="J300" s="5">
        <f t="shared" si="43"/>
        <v>6.9303296909585456E+20</v>
      </c>
      <c r="K300" s="5">
        <f t="shared" si="44"/>
        <v>69303296909.585464</v>
      </c>
      <c r="L300" s="5">
        <f>过饱和度!Q299</f>
        <v>8.2260507913143754E+67</v>
      </c>
      <c r="M300" s="5">
        <f t="shared" si="49"/>
        <v>8.2260507913143754E+67</v>
      </c>
      <c r="N300" s="5">
        <f t="shared" ref="N300:N363" si="50">$F$2*$M300^2*TANH($F$3/$M300)</f>
        <v>8.2260507913143759E+57</v>
      </c>
    </row>
    <row r="301" spans="2:14" x14ac:dyDescent="0.25">
      <c r="B301" s="5">
        <f>过饱和度!D300</f>
        <v>2.9314978075126539</v>
      </c>
      <c r="C301" s="5">
        <f>过饱和度!H300</f>
        <v>2367036750143.0083</v>
      </c>
      <c r="D301" s="5">
        <f t="shared" si="47"/>
        <v>2367036750142.0083</v>
      </c>
      <c r="E301" s="5">
        <f t="shared" si="45"/>
        <v>236.70367501420083</v>
      </c>
      <c r="F301" s="5">
        <f>过饱和度!K300</f>
        <v>4.225632466359108E+21</v>
      </c>
      <c r="G301" s="5">
        <f t="shared" si="48"/>
        <v>4.225632466359108E+21</v>
      </c>
      <c r="H301" s="5">
        <f t="shared" si="46"/>
        <v>422563246635.91083</v>
      </c>
      <c r="I301" s="5">
        <f>过饱和度!N300</f>
        <v>6.9336588817598094E+20</v>
      </c>
      <c r="J301" s="5">
        <f t="shared" si="43"/>
        <v>6.9336588817598094E+20</v>
      </c>
      <c r="K301" s="5">
        <f t="shared" si="44"/>
        <v>69336588817.598099</v>
      </c>
      <c r="L301" s="5">
        <f>过饱和度!Q300</f>
        <v>8.2319765942471976E+67</v>
      </c>
      <c r="M301" s="5">
        <f t="shared" si="49"/>
        <v>8.2319765942471976E+67</v>
      </c>
      <c r="N301" s="5">
        <f t="shared" si="50"/>
        <v>8.2319765942471974E+57</v>
      </c>
    </row>
    <row r="302" spans="2:14" x14ac:dyDescent="0.25">
      <c r="B302" s="5">
        <f>过饱和度!D301</f>
        <v>2.9314978975126538</v>
      </c>
      <c r="C302" s="5">
        <f>过饱和度!H301</f>
        <v>2375574412199.6025</v>
      </c>
      <c r="D302" s="5">
        <f t="shared" si="47"/>
        <v>2375574412198.6025</v>
      </c>
      <c r="E302" s="5">
        <f t="shared" si="45"/>
        <v>237.55744121986029</v>
      </c>
      <c r="F302" s="5">
        <f>过饱和度!K301</f>
        <v>4.2459627511003601E+21</v>
      </c>
      <c r="G302" s="5">
        <f t="shared" si="48"/>
        <v>4.2459627511003601E+21</v>
      </c>
      <c r="H302" s="5">
        <f t="shared" si="46"/>
        <v>424596275110.03595</v>
      </c>
      <c r="I302" s="5">
        <f>过饱和度!N301</f>
        <v>6.9670173813692577E+20</v>
      </c>
      <c r="J302" s="5">
        <f t="shared" si="43"/>
        <v>6.9670173813692577E+20</v>
      </c>
      <c r="K302" s="5">
        <f t="shared" si="44"/>
        <v>69670173813.692581</v>
      </c>
      <c r="L302" s="5">
        <f>过饱和度!Q301</f>
        <v>8.291431918775632E+67</v>
      </c>
      <c r="M302" s="5">
        <f t="shared" si="49"/>
        <v>8.291431918775632E+67</v>
      </c>
      <c r="N302" s="5">
        <f t="shared" si="50"/>
        <v>8.291431918775632E+57</v>
      </c>
    </row>
    <row r="303" spans="2:14" x14ac:dyDescent="0.25">
      <c r="B303" s="5">
        <f>过饱和度!D302</f>
        <v>2.9314987975126541</v>
      </c>
      <c r="C303" s="5">
        <f>过饱和度!H302</f>
        <v>2462083422671.7183</v>
      </c>
      <c r="D303" s="5">
        <f t="shared" si="47"/>
        <v>2462083422670.7183</v>
      </c>
      <c r="E303" s="5">
        <f t="shared" si="45"/>
        <v>246.2083422670718</v>
      </c>
      <c r="F303" s="5">
        <f>过饱和度!K302</f>
        <v>4.4533258348367236E+21</v>
      </c>
      <c r="G303" s="5">
        <f t="shared" si="48"/>
        <v>4.4533258348367236E+21</v>
      </c>
      <c r="H303" s="5">
        <f t="shared" si="46"/>
        <v>445332583483.6723</v>
      </c>
      <c r="I303" s="5">
        <f>过饱和度!N302</f>
        <v>7.3072642958872386E+20</v>
      </c>
      <c r="J303" s="5">
        <f t="shared" si="43"/>
        <v>7.3072642958872386E+20</v>
      </c>
      <c r="K303" s="5">
        <f t="shared" si="44"/>
        <v>73072642958.872375</v>
      </c>
      <c r="L303" s="5">
        <f>过饱和度!Q302</f>
        <v>8.9059329948931664E+67</v>
      </c>
      <c r="M303" s="5">
        <f t="shared" si="49"/>
        <v>8.9059329948931664E+67</v>
      </c>
      <c r="N303" s="5">
        <f t="shared" si="50"/>
        <v>8.9059329948931669E+57</v>
      </c>
    </row>
    <row r="304" spans="2:14" x14ac:dyDescent="0.25">
      <c r="B304" s="5">
        <f>过饱和度!D303</f>
        <v>2.9315052843246181</v>
      </c>
      <c r="C304" s="5">
        <f>过饱和度!H303</f>
        <v>3148488227889.6953</v>
      </c>
      <c r="D304" s="5">
        <f t="shared" si="47"/>
        <v>3148488227888.6953</v>
      </c>
      <c r="E304" s="5">
        <f t="shared" si="45"/>
        <v>314.84882278886954</v>
      </c>
      <c r="F304" s="5">
        <f>过饱和度!K303</f>
        <v>6.1809909413299429E+21</v>
      </c>
      <c r="G304" s="5">
        <f t="shared" si="48"/>
        <v>6.1809909413299429E+21</v>
      </c>
      <c r="H304" s="5">
        <f t="shared" si="46"/>
        <v>618099094132.99426</v>
      </c>
      <c r="I304" s="5">
        <f>过饱和度!N303</f>
        <v>1.0142056040383785E+21</v>
      </c>
      <c r="J304" s="5">
        <f t="shared" si="43"/>
        <v>1.0142056040383785E+21</v>
      </c>
      <c r="K304" s="5">
        <f t="shared" si="44"/>
        <v>101420560403.83784</v>
      </c>
      <c r="L304" s="5">
        <f>过饱和度!Q303</f>
        <v>1.455987302942575E+68</v>
      </c>
      <c r="M304" s="5">
        <f t="shared" si="49"/>
        <v>1.455987302942575E+68</v>
      </c>
      <c r="N304" s="5">
        <f t="shared" si="50"/>
        <v>1.4559873029425752E+58</v>
      </c>
    </row>
    <row r="305" spans="2:14" x14ac:dyDescent="0.25">
      <c r="B305" s="5">
        <f>过饱和度!D304</f>
        <v>2.931507797512654</v>
      </c>
      <c r="C305" s="5">
        <f>过饱和度!H304</f>
        <v>3148487677492.3955</v>
      </c>
      <c r="D305" s="5">
        <f t="shared" si="47"/>
        <v>3148487677491.3955</v>
      </c>
      <c r="E305" s="5">
        <f t="shared" si="45"/>
        <v>314.84876774913954</v>
      </c>
      <c r="F305" s="5">
        <f>过饱和度!K304</f>
        <v>6.1809896313407616E+21</v>
      </c>
      <c r="G305" s="5">
        <f t="shared" si="48"/>
        <v>6.1809896313407616E+21</v>
      </c>
      <c r="H305" s="5">
        <f t="shared" si="46"/>
        <v>618098963134.07617</v>
      </c>
      <c r="I305" s="5">
        <f>过饱和度!N304</f>
        <v>1.0142054013305494E+21</v>
      </c>
      <c r="J305" s="5">
        <f t="shared" si="43"/>
        <v>1.0142054013305494E+21</v>
      </c>
      <c r="K305" s="5">
        <f t="shared" si="44"/>
        <v>101420540133.05495</v>
      </c>
      <c r="L305" s="5">
        <f>过饱和度!Q304</f>
        <v>1.4559892175662816E+68</v>
      </c>
      <c r="M305" s="5">
        <f t="shared" si="49"/>
        <v>1.4559892175662816E+68</v>
      </c>
      <c r="N305" s="5">
        <f t="shared" si="50"/>
        <v>1.4559892175662815E+58</v>
      </c>
    </row>
    <row r="306" spans="2:14" x14ac:dyDescent="0.25">
      <c r="B306" s="5">
        <f>过饱和度!D305</f>
        <v>2.9315177975126541</v>
      </c>
      <c r="C306" s="5">
        <f>过饱和度!H305</f>
        <v>3148486597990.9727</v>
      </c>
      <c r="D306" s="5">
        <f t="shared" si="47"/>
        <v>3148486597989.9727</v>
      </c>
      <c r="E306" s="5">
        <f t="shared" si="45"/>
        <v>314.84865979899723</v>
      </c>
      <c r="F306" s="5">
        <f>过饱和度!K305</f>
        <v>6.1809870724322956E+21</v>
      </c>
      <c r="G306" s="5">
        <f t="shared" si="48"/>
        <v>6.1809870724322956E+21</v>
      </c>
      <c r="H306" s="5">
        <f t="shared" si="46"/>
        <v>618098707243.22949</v>
      </c>
      <c r="I306" s="5">
        <f>过饱和度!N305</f>
        <v>1.0142050058711861E+21</v>
      </c>
      <c r="J306" s="5">
        <f t="shared" si="43"/>
        <v>1.0142050058711861E+21</v>
      </c>
      <c r="K306" s="5">
        <f t="shared" si="44"/>
        <v>101420500587.11861</v>
      </c>
      <c r="L306" s="5">
        <f>过饱和度!Q305</f>
        <v>1.455998016279038E+68</v>
      </c>
      <c r="M306" s="5">
        <f t="shared" si="49"/>
        <v>1.455998016279038E+68</v>
      </c>
      <c r="N306" s="5">
        <f t="shared" si="50"/>
        <v>1.4559980162790381E+58</v>
      </c>
    </row>
    <row r="307" spans="2:14" x14ac:dyDescent="0.25">
      <c r="B307" s="5">
        <f>过饱和度!D306</f>
        <v>2.9315477975126538</v>
      </c>
      <c r="C307" s="5">
        <f>过饱和度!H306</f>
        <v>3148484775026.4893</v>
      </c>
      <c r="D307" s="5">
        <f t="shared" ref="D307:D328" si="51">C307-1</f>
        <v>3148484775025.4893</v>
      </c>
      <c r="E307" s="5">
        <f t="shared" si="45"/>
        <v>314.84847750254897</v>
      </c>
      <c r="F307" s="5">
        <f>过饱和度!K306</f>
        <v>6.1809827780479093E+21</v>
      </c>
      <c r="G307" s="5">
        <f t="shared" ref="G307:G328" si="52">F307-1</f>
        <v>6.1809827780479093E+21</v>
      </c>
      <c r="H307" s="5">
        <f t="shared" si="46"/>
        <v>618098277804.79089</v>
      </c>
      <c r="I307" s="5">
        <f>过饱和度!N306</f>
        <v>1.0142043435222071E+21</v>
      </c>
      <c r="J307" s="5">
        <f t="shared" si="43"/>
        <v>1.0142043435222071E+21</v>
      </c>
      <c r="K307" s="5">
        <f t="shared" si="44"/>
        <v>101420434352.2207</v>
      </c>
      <c r="L307" s="5">
        <f>过饱和度!Q306</f>
        <v>1.4560259171581671E+68</v>
      </c>
      <c r="M307" s="5">
        <f t="shared" ref="M307:M328" si="53">L307-1</f>
        <v>1.4560259171581671E+68</v>
      </c>
      <c r="N307" s="5">
        <f t="shared" si="50"/>
        <v>1.4560259171581672E+58</v>
      </c>
    </row>
    <row r="308" spans="2:14" x14ac:dyDescent="0.25">
      <c r="B308" s="5">
        <f>过饱和度!D307</f>
        <v>2.931577797512654</v>
      </c>
      <c r="C308" s="5">
        <f>过饱和度!H307</f>
        <v>3148482952063.085</v>
      </c>
      <c r="D308" s="5">
        <f t="shared" si="51"/>
        <v>3148482952062.085</v>
      </c>
      <c r="E308" s="5">
        <f t="shared" si="45"/>
        <v>314.84829520620849</v>
      </c>
      <c r="F308" s="5">
        <f>过饱和度!K307</f>
        <v>6.1809784836665754E+21</v>
      </c>
      <c r="G308" s="5">
        <f t="shared" si="52"/>
        <v>6.1809784836665754E+21</v>
      </c>
      <c r="H308" s="5">
        <f t="shared" si="46"/>
        <v>618097848366.65759</v>
      </c>
      <c r="I308" s="5">
        <f>过饱和度!N307</f>
        <v>1.0142036811736716E+21</v>
      </c>
      <c r="J308" s="5">
        <f t="shared" si="43"/>
        <v>1.0142036811736716E+21</v>
      </c>
      <c r="K308" s="5">
        <f t="shared" si="44"/>
        <v>101420368117.36717</v>
      </c>
      <c r="L308" s="5">
        <f>过饱和度!Q307</f>
        <v>1.4560538182678923E+68</v>
      </c>
      <c r="M308" s="5">
        <f t="shared" si="53"/>
        <v>1.4560538182678923E+68</v>
      </c>
      <c r="N308" s="5">
        <f t="shared" si="50"/>
        <v>1.4560538182678925E+58</v>
      </c>
    </row>
    <row r="309" spans="2:14" x14ac:dyDescent="0.25">
      <c r="B309" s="5">
        <f>过饱和度!D308</f>
        <v>2.9315977975126541</v>
      </c>
      <c r="C309" s="5">
        <f>过饱和度!H308</f>
        <v>3148481447034.8291</v>
      </c>
      <c r="D309" s="5">
        <f t="shared" si="51"/>
        <v>3148481447033.8291</v>
      </c>
      <c r="E309" s="5">
        <f t="shared" si="45"/>
        <v>314.84814470338296</v>
      </c>
      <c r="F309" s="5">
        <f>过饱和度!K308</f>
        <v>6.180974928480647E+21</v>
      </c>
      <c r="G309" s="5">
        <f t="shared" si="52"/>
        <v>6.180974928480647E+21</v>
      </c>
      <c r="H309" s="5">
        <f t="shared" si="46"/>
        <v>618097492848.0647</v>
      </c>
      <c r="I309" s="5">
        <f>过饱和度!N308</f>
        <v>1.0142031323547072E+21</v>
      </c>
      <c r="J309" s="5">
        <f t="shared" si="43"/>
        <v>1.0142031323547072E+21</v>
      </c>
      <c r="K309" s="5">
        <f t="shared" si="44"/>
        <v>101420313235.4707</v>
      </c>
      <c r="L309" s="5">
        <f>过饱和度!Q308</f>
        <v>1.4560721111722281E+68</v>
      </c>
      <c r="M309" s="5">
        <f t="shared" si="53"/>
        <v>1.4560721111722281E+68</v>
      </c>
      <c r="N309" s="5">
        <f t="shared" si="50"/>
        <v>1.4560721111722281E+58</v>
      </c>
    </row>
    <row r="310" spans="2:14" x14ac:dyDescent="0.25">
      <c r="B310" s="5">
        <f>过饱和度!D309</f>
        <v>2.9316977975126539</v>
      </c>
      <c r="C310" s="5">
        <f>过饱和度!H309</f>
        <v>3148478285663.813</v>
      </c>
      <c r="D310" s="5">
        <f t="shared" si="51"/>
        <v>3148478285662.813</v>
      </c>
      <c r="E310" s="5">
        <f t="shared" si="45"/>
        <v>314.84782856628124</v>
      </c>
      <c r="F310" s="5">
        <f>过饱和度!K309</f>
        <v>6.1809675794950432E+21</v>
      </c>
      <c r="G310" s="5">
        <f t="shared" si="52"/>
        <v>6.1809675794950432E+21</v>
      </c>
      <c r="H310" s="5">
        <f t="shared" si="46"/>
        <v>618096757949.50427</v>
      </c>
      <c r="I310" s="5">
        <f>过饱和度!N309</f>
        <v>1.0142020037158103E+21</v>
      </c>
      <c r="J310" s="5">
        <f t="shared" si="43"/>
        <v>1.0142020037158103E+21</v>
      </c>
      <c r="K310" s="5">
        <f t="shared" si="44"/>
        <v>101420200371.58102</v>
      </c>
      <c r="L310" s="5">
        <f>过饱和度!Q309</f>
        <v>1.4561682159637014E+68</v>
      </c>
      <c r="M310" s="5">
        <f t="shared" si="53"/>
        <v>1.4561682159637014E+68</v>
      </c>
      <c r="N310" s="5">
        <f t="shared" si="50"/>
        <v>1.4561682159637014E+58</v>
      </c>
    </row>
    <row r="311" spans="2:14" x14ac:dyDescent="0.25">
      <c r="B311" s="5">
        <f>过饱和度!D310</f>
        <v>2.9319977975126541</v>
      </c>
      <c r="C311" s="5">
        <f>过饱和度!H310</f>
        <v>3148473277874.3726</v>
      </c>
      <c r="D311" s="5">
        <f t="shared" si="51"/>
        <v>3148473277873.3726</v>
      </c>
      <c r="E311" s="5">
        <f t="shared" si="45"/>
        <v>314.84732778733718</v>
      </c>
      <c r="F311" s="5">
        <f>过饱和度!K310</f>
        <v>6.1809562284205099E+21</v>
      </c>
      <c r="G311" s="5">
        <f t="shared" si="52"/>
        <v>6.1809562284205099E+21</v>
      </c>
      <c r="H311" s="5">
        <f t="shared" si="46"/>
        <v>618095622842.05103</v>
      </c>
      <c r="I311" s="5">
        <f>过饱和度!N310</f>
        <v>1.0142002749218395E+21</v>
      </c>
      <c r="J311" s="5">
        <f t="shared" si="43"/>
        <v>1.0142002749218395E+21</v>
      </c>
      <c r="K311" s="5">
        <f t="shared" si="44"/>
        <v>101420027492.18396</v>
      </c>
      <c r="L311" s="5">
        <f>过饱和度!Q310</f>
        <v>1.4564613075374152E+68</v>
      </c>
      <c r="M311" s="5">
        <f t="shared" si="53"/>
        <v>1.4564613075374152E+68</v>
      </c>
      <c r="N311" s="5">
        <f t="shared" si="50"/>
        <v>1.4564613075374151E+58</v>
      </c>
    </row>
    <row r="312" spans="2:14" x14ac:dyDescent="0.25">
      <c r="B312" s="5">
        <f>过饱和度!D311</f>
        <v>2.9322977975126538</v>
      </c>
      <c r="C312" s="5">
        <f>过饱和度!H311</f>
        <v>3148468270093.4932</v>
      </c>
      <c r="D312" s="5">
        <f t="shared" si="51"/>
        <v>3148468270092.4932</v>
      </c>
      <c r="E312" s="5">
        <f t="shared" si="45"/>
        <v>314.84682700924935</v>
      </c>
      <c r="F312" s="5">
        <f>过饱和度!K311</f>
        <v>6.1809448773685766E+21</v>
      </c>
      <c r="G312" s="5">
        <f t="shared" si="52"/>
        <v>6.1809448773685766E+21</v>
      </c>
      <c r="H312" s="5">
        <f t="shared" si="46"/>
        <v>618094487736.85767</v>
      </c>
      <c r="I312" s="5">
        <f>过饱和度!N311</f>
        <v>1.0141985461311027E+21</v>
      </c>
      <c r="J312" s="5">
        <f t="shared" si="43"/>
        <v>1.0141985461311027E+21</v>
      </c>
      <c r="K312" s="5">
        <f t="shared" si="44"/>
        <v>101419854613.11028</v>
      </c>
      <c r="L312" s="5">
        <f>过饱和度!Q311</f>
        <v>1.4567544276264405E+68</v>
      </c>
      <c r="M312" s="5">
        <f t="shared" si="53"/>
        <v>1.4567544276264405E+68</v>
      </c>
      <c r="N312" s="5">
        <f t="shared" si="50"/>
        <v>1.4567544276264405E+58</v>
      </c>
    </row>
    <row r="313" spans="2:14" x14ac:dyDescent="0.25">
      <c r="B313" s="5">
        <f>过饱和度!D312</f>
        <v>2.9324977975126538</v>
      </c>
      <c r="C313" s="5">
        <f>过饱和度!H312</f>
        <v>3148464015407.8936</v>
      </c>
      <c r="D313" s="5">
        <f t="shared" si="51"/>
        <v>3148464015406.8936</v>
      </c>
      <c r="E313" s="5">
        <f t="shared" si="45"/>
        <v>314.84640154068939</v>
      </c>
      <c r="F313" s="5">
        <f>过饱和度!K312</f>
        <v>6.1809351208876061E+21</v>
      </c>
      <c r="G313" s="5">
        <f t="shared" si="52"/>
        <v>6.1809351208876061E+21</v>
      </c>
      <c r="H313" s="5">
        <f t="shared" si="46"/>
        <v>618093512088.76062</v>
      </c>
      <c r="I313" s="5">
        <f>过饱和度!N312</f>
        <v>1.0141970544423595E+21</v>
      </c>
      <c r="J313" s="5">
        <f t="shared" si="43"/>
        <v>1.0141970544423595E+21</v>
      </c>
      <c r="K313" s="5">
        <f t="shared" si="44"/>
        <v>101419705444.23593</v>
      </c>
      <c r="L313" s="5">
        <f>过饱和度!Q312</f>
        <v>1.4569488824108325E+68</v>
      </c>
      <c r="M313" s="5">
        <f t="shared" si="53"/>
        <v>1.4569488824108325E+68</v>
      </c>
      <c r="N313" s="5">
        <f t="shared" si="50"/>
        <v>1.4569488824108326E+58</v>
      </c>
    </row>
    <row r="314" spans="2:14" x14ac:dyDescent="0.25">
      <c r="B314" s="5">
        <f>过饱和度!D313</f>
        <v>2.9334977975126537</v>
      </c>
      <c r="C314" s="5">
        <f>过饱和度!H313</f>
        <v>3148456541369.9219</v>
      </c>
      <c r="D314" s="5">
        <f t="shared" si="51"/>
        <v>3148456541368.9219</v>
      </c>
      <c r="E314" s="5">
        <f t="shared" si="45"/>
        <v>314.84565413689222</v>
      </c>
      <c r="F314" s="5">
        <f>过饱和度!K313</f>
        <v>6.1809193111932979E+21</v>
      </c>
      <c r="G314" s="5">
        <f t="shared" si="52"/>
        <v>6.1809193111932979E+21</v>
      </c>
      <c r="H314" s="5">
        <f t="shared" si="46"/>
        <v>618091931119.32971</v>
      </c>
      <c r="I314" s="5">
        <f>过饱和度!N313</f>
        <v>1.0141947044924123E+21</v>
      </c>
      <c r="J314" s="5">
        <f t="shared" si="43"/>
        <v>1.0141947044924123E+21</v>
      </c>
      <c r="K314" s="5">
        <f t="shared" si="44"/>
        <v>101419470449.24123</v>
      </c>
      <c r="L314" s="5">
        <f>过饱和度!Q313</f>
        <v>1.4579360294988601E+68</v>
      </c>
      <c r="M314" s="5">
        <f t="shared" si="53"/>
        <v>1.4579360294988601E+68</v>
      </c>
      <c r="N314" s="5">
        <f t="shared" si="50"/>
        <v>1.4579360294988604E+58</v>
      </c>
    </row>
    <row r="315" spans="2:14" x14ac:dyDescent="0.25">
      <c r="B315" s="5">
        <f>过饱和度!D314</f>
        <v>2.9364977975126538</v>
      </c>
      <c r="C315" s="5">
        <f>过饱和度!H314</f>
        <v>3148448274546.5962</v>
      </c>
      <c r="D315" s="5">
        <f t="shared" si="51"/>
        <v>3148448274545.5962</v>
      </c>
      <c r="E315" s="5">
        <f t="shared" si="45"/>
        <v>314.84482745455966</v>
      </c>
      <c r="F315" s="5">
        <f>过饱和度!K314</f>
        <v>6.1809057051982063E+21</v>
      </c>
      <c r="G315" s="5">
        <f t="shared" si="52"/>
        <v>6.1809057051982063E+21</v>
      </c>
      <c r="H315" s="5">
        <f t="shared" si="46"/>
        <v>618090570519.82068</v>
      </c>
      <c r="I315" s="5">
        <f>过饱和度!N314</f>
        <v>1.0141928948863647E+21</v>
      </c>
      <c r="J315" s="5">
        <f t="shared" si="43"/>
        <v>1.0141928948863647E+21</v>
      </c>
      <c r="K315" s="5">
        <f t="shared" si="44"/>
        <v>101419289488.63647</v>
      </c>
      <c r="L315" s="5">
        <f>过饱和度!Q314</f>
        <v>1.4609145462452702E+68</v>
      </c>
      <c r="M315" s="5">
        <f t="shared" si="53"/>
        <v>1.4609145462452702E+68</v>
      </c>
      <c r="N315" s="5">
        <f t="shared" si="50"/>
        <v>1.4609145462452701E+58</v>
      </c>
    </row>
    <row r="316" spans="2:14" x14ac:dyDescent="0.25">
      <c r="B316" s="5">
        <f>过饱和度!D315</f>
        <v>2.9394977975126539</v>
      </c>
      <c r="C316" s="5">
        <f>过饱和度!H315</f>
        <v>3148440007750.4189</v>
      </c>
      <c r="D316" s="5">
        <f t="shared" si="51"/>
        <v>3148440007749.4189</v>
      </c>
      <c r="E316" s="5">
        <f t="shared" si="45"/>
        <v>314.84400077494195</v>
      </c>
      <c r="F316" s="5">
        <f>过饱和度!K315</f>
        <v>6.1808920992490948E+21</v>
      </c>
      <c r="G316" s="5">
        <f t="shared" si="52"/>
        <v>6.1808920992490948E+21</v>
      </c>
      <c r="H316" s="5">
        <f t="shared" si="46"/>
        <v>618089209924.90955</v>
      </c>
      <c r="I316" s="5">
        <f>过饱和度!N315</f>
        <v>1.0141910852861763E+21</v>
      </c>
      <c r="J316" s="5">
        <f t="shared" si="43"/>
        <v>1.0141910852861763E+21</v>
      </c>
      <c r="K316" s="5">
        <f t="shared" si="44"/>
        <v>101419108528.61765</v>
      </c>
      <c r="L316" s="5">
        <f>过饱和度!Q315</f>
        <v>1.4638960926715147E+68</v>
      </c>
      <c r="M316" s="5">
        <f t="shared" si="53"/>
        <v>1.4638960926715147E+68</v>
      </c>
      <c r="N316" s="5">
        <f t="shared" si="50"/>
        <v>1.4638960926715148E+58</v>
      </c>
    </row>
    <row r="317" spans="2:14" x14ac:dyDescent="0.25">
      <c r="B317" s="5">
        <f>过饱和度!D316</f>
        <v>2.9414977975126537</v>
      </c>
      <c r="C317" s="5">
        <f>过饱和度!H316</f>
        <v>3148431599416.2715</v>
      </c>
      <c r="D317" s="5">
        <f t="shared" si="51"/>
        <v>3148431599415.2715</v>
      </c>
      <c r="E317" s="5">
        <f t="shared" si="45"/>
        <v>314.84315994152718</v>
      </c>
      <c r="F317" s="5">
        <f>过饱和度!K316</f>
        <v>6.1808761060898091E+21</v>
      </c>
      <c r="G317" s="5">
        <f t="shared" si="52"/>
        <v>6.1808761060898091E+21</v>
      </c>
      <c r="H317" s="5">
        <f t="shared" si="46"/>
        <v>618087610608.98096</v>
      </c>
      <c r="I317" s="5">
        <f>过饱和度!N316</f>
        <v>1.014188806370058E+21</v>
      </c>
      <c r="J317" s="5">
        <f t="shared" si="43"/>
        <v>1.014188806370058E+21</v>
      </c>
      <c r="K317" s="5">
        <f t="shared" si="44"/>
        <v>101418880637.00581</v>
      </c>
      <c r="L317" s="5">
        <f>过饱和度!Q316</f>
        <v>1.4658823731474759E+68</v>
      </c>
      <c r="M317" s="5">
        <f t="shared" si="53"/>
        <v>1.4658823731474759E+68</v>
      </c>
      <c r="N317" s="5">
        <f t="shared" si="50"/>
        <v>1.465882373147476E+58</v>
      </c>
    </row>
    <row r="318" spans="2:14" x14ac:dyDescent="0.25">
      <c r="B318" s="5">
        <f>过饱和度!D317</f>
        <v>2.951497797512654</v>
      </c>
      <c r="C318" s="5">
        <f>过饱和度!H317</f>
        <v>3148433194717.4727</v>
      </c>
      <c r="D318" s="5">
        <f t="shared" si="51"/>
        <v>3148433194716.4727</v>
      </c>
      <c r="E318" s="5">
        <f t="shared" si="45"/>
        <v>314.84331947164731</v>
      </c>
      <c r="F318" s="5">
        <f>过饱和度!K317</f>
        <v>6.1809004079390445E+21</v>
      </c>
      <c r="G318" s="5">
        <f t="shared" si="52"/>
        <v>6.1809004079390445E+21</v>
      </c>
      <c r="H318" s="5">
        <f t="shared" si="46"/>
        <v>618090040793.90454</v>
      </c>
      <c r="I318" s="5">
        <f>过饱和度!N317</f>
        <v>1.0141935661006076E+21</v>
      </c>
      <c r="J318" s="5">
        <f t="shared" si="43"/>
        <v>1.0141935661006076E+21</v>
      </c>
      <c r="K318" s="5">
        <f t="shared" si="44"/>
        <v>101419356610.06079</v>
      </c>
      <c r="L318" s="5">
        <f>过饱和度!Q317</f>
        <v>1.4758808585451462E+68</v>
      </c>
      <c r="M318" s="5">
        <f t="shared" si="53"/>
        <v>1.4758808585451462E+68</v>
      </c>
      <c r="N318" s="5">
        <f t="shared" si="50"/>
        <v>1.4758808585451464E+58</v>
      </c>
    </row>
    <row r="319" spans="2:14" x14ac:dyDescent="0.25">
      <c r="B319" s="5">
        <f>过饱和度!D318</f>
        <v>2.9814977975126538</v>
      </c>
      <c r="C319" s="5">
        <f>过饱和度!H318</f>
        <v>3148482742673.8799</v>
      </c>
      <c r="D319" s="5">
        <f t="shared" si="51"/>
        <v>3148482742672.8799</v>
      </c>
      <c r="E319" s="5">
        <f t="shared" si="45"/>
        <v>314.84827426728805</v>
      </c>
      <c r="F319" s="5">
        <f>过饱和度!K318</f>
        <v>6.1810802711813633E+21</v>
      </c>
      <c r="G319" s="5">
        <f t="shared" si="52"/>
        <v>6.1810802711813633E+21</v>
      </c>
      <c r="H319" s="5">
        <f t="shared" si="46"/>
        <v>618108027118.13635</v>
      </c>
      <c r="I319" s="5">
        <f>过饱和度!N318</f>
        <v>1.0142244164420216E+21</v>
      </c>
      <c r="J319" s="5">
        <f t="shared" si="43"/>
        <v>1.0142244164420216E+21</v>
      </c>
      <c r="K319" s="5">
        <f t="shared" si="44"/>
        <v>101422441644.20216</v>
      </c>
      <c r="L319" s="5">
        <f>过饱和度!Q318</f>
        <v>1.5061300150951792E+68</v>
      </c>
      <c r="M319" s="5">
        <f t="shared" si="53"/>
        <v>1.5061300150951792E+68</v>
      </c>
      <c r="N319" s="5">
        <f t="shared" si="50"/>
        <v>1.5061300150951793E+58</v>
      </c>
    </row>
    <row r="320" spans="2:14" x14ac:dyDescent="0.25">
      <c r="B320" s="5">
        <f>过饱和度!D319</f>
        <v>3.011497797512654</v>
      </c>
      <c r="C320" s="5">
        <f>过饱和度!H319</f>
        <v>3148532290251.5903</v>
      </c>
      <c r="D320" s="5">
        <f t="shared" si="51"/>
        <v>3148532290250.5903</v>
      </c>
      <c r="E320" s="5">
        <f t="shared" si="45"/>
        <v>314.85322902505908</v>
      </c>
      <c r="F320" s="5">
        <f>过饱和度!K319</f>
        <v>6.1812601362462372E+21</v>
      </c>
      <c r="G320" s="5">
        <f t="shared" si="52"/>
        <v>6.1812601362462372E+21</v>
      </c>
      <c r="H320" s="5">
        <f t="shared" si="46"/>
        <v>618126013624.62378</v>
      </c>
      <c r="I320" s="5">
        <f>过饱和度!N319</f>
        <v>1.0142552671620917E+21</v>
      </c>
      <c r="J320" s="5">
        <f t="shared" si="43"/>
        <v>1.0142552671620917E+21</v>
      </c>
      <c r="K320" s="5">
        <f t="shared" si="44"/>
        <v>101425526716.20917</v>
      </c>
      <c r="L320" s="5">
        <f>过饱和度!Q319</f>
        <v>1.5366879170273523E+68</v>
      </c>
      <c r="M320" s="5">
        <f t="shared" si="53"/>
        <v>1.5366879170273523E+68</v>
      </c>
      <c r="N320" s="5">
        <f t="shared" si="50"/>
        <v>1.5366879170273521E+58</v>
      </c>
    </row>
    <row r="321" spans="2:14" x14ac:dyDescent="0.25">
      <c r="B321" s="5">
        <f>过饱和度!D320</f>
        <v>3.031497797512654</v>
      </c>
      <c r="C321" s="5">
        <f>过饱和度!H320</f>
        <v>3148556159868.5</v>
      </c>
      <c r="D321" s="5">
        <f t="shared" si="51"/>
        <v>3148556159867.5</v>
      </c>
      <c r="E321" s="5">
        <f t="shared" si="45"/>
        <v>314.85561598675002</v>
      </c>
      <c r="F321" s="5">
        <f>过饱和度!K320</f>
        <v>6.1813581547682807E+21</v>
      </c>
      <c r="G321" s="5">
        <f t="shared" si="52"/>
        <v>6.1813581547682807E+21</v>
      </c>
      <c r="H321" s="5">
        <f t="shared" si="46"/>
        <v>618135815476.82813</v>
      </c>
      <c r="I321" s="5">
        <f>过饱和度!N320</f>
        <v>1.0142724426699916E+21</v>
      </c>
      <c r="J321" s="5">
        <f t="shared" si="43"/>
        <v>1.0142724426699916E+21</v>
      </c>
      <c r="K321" s="5">
        <f t="shared" si="44"/>
        <v>101427244266.99918</v>
      </c>
      <c r="L321" s="5">
        <f>过饱和度!Q320</f>
        <v>1.5572209931742727E+68</v>
      </c>
      <c r="M321" s="5">
        <f t="shared" si="53"/>
        <v>1.5572209931742727E+68</v>
      </c>
      <c r="N321" s="5">
        <f t="shared" si="50"/>
        <v>1.5572209931742729E+58</v>
      </c>
    </row>
    <row r="322" spans="2:14" x14ac:dyDescent="0.25">
      <c r="B322" s="5">
        <f>过饱和度!D321</f>
        <v>3.0814977975126538</v>
      </c>
      <c r="C322" s="5">
        <f>过饱和度!H321</f>
        <v>3148661710127.8164</v>
      </c>
      <c r="D322" s="5">
        <f t="shared" si="51"/>
        <v>3148661710126.8164</v>
      </c>
      <c r="E322" s="5">
        <f t="shared" si="45"/>
        <v>314.86617101268166</v>
      </c>
      <c r="F322" s="5">
        <f>过饱和度!K321</f>
        <v>6.181712829321631E+21</v>
      </c>
      <c r="G322" s="5">
        <f t="shared" si="52"/>
        <v>6.181712829321631E+21</v>
      </c>
      <c r="H322" s="5">
        <f t="shared" si="46"/>
        <v>618171282932.16309</v>
      </c>
      <c r="I322" s="5">
        <f>过饱和度!N321</f>
        <v>1.0143323665357869E+21</v>
      </c>
      <c r="J322" s="5">
        <f t="shared" si="43"/>
        <v>1.0143323665357869E+21</v>
      </c>
      <c r="K322" s="5">
        <f t="shared" si="44"/>
        <v>101433236653.57867</v>
      </c>
      <c r="L322" s="5">
        <f>过饱和度!Q321</f>
        <v>1.6092069006736295E+68</v>
      </c>
      <c r="M322" s="5">
        <f t="shared" si="53"/>
        <v>1.6092069006736295E+68</v>
      </c>
      <c r="N322" s="5">
        <f t="shared" si="50"/>
        <v>1.6092069006736295E+58</v>
      </c>
    </row>
    <row r="323" spans="2:14" x14ac:dyDescent="0.25">
      <c r="B323" s="5">
        <f>过饱和度!D322</f>
        <v>3.1314977975126541</v>
      </c>
      <c r="C323" s="5">
        <f>过饱和度!H322</f>
        <v>3148767260214.6011</v>
      </c>
      <c r="D323" s="5">
        <f t="shared" si="51"/>
        <v>3148767260213.6011</v>
      </c>
      <c r="E323" s="5">
        <f t="shared" si="45"/>
        <v>314.87672602136018</v>
      </c>
      <c r="F323" s="5">
        <f>过饱和度!K322</f>
        <v>6.1820675132968529E+21</v>
      </c>
      <c r="G323" s="5">
        <f t="shared" si="52"/>
        <v>6.1820675132968529E+21</v>
      </c>
      <c r="H323" s="5">
        <f t="shared" si="46"/>
        <v>618206751329.6853</v>
      </c>
      <c r="I323" s="5">
        <f>过饱和度!N322</f>
        <v>1.0143922921486767E+21</v>
      </c>
      <c r="J323" s="5">
        <f t="shared" si="43"/>
        <v>1.0143922921486767E+21</v>
      </c>
      <c r="K323" s="5">
        <f t="shared" si="44"/>
        <v>101439229214.86765</v>
      </c>
      <c r="L323" s="5">
        <f>过饱和度!Q322</f>
        <v>1.6620527058910282E+68</v>
      </c>
      <c r="M323" s="5">
        <f t="shared" si="53"/>
        <v>1.6620527058910282E+68</v>
      </c>
      <c r="N323" s="5">
        <f t="shared" si="50"/>
        <v>1.6620527058910282E+58</v>
      </c>
    </row>
    <row r="324" spans="2:14" x14ac:dyDescent="0.25">
      <c r="B324" s="5">
        <f>过饱和度!D323</f>
        <v>3.1814977975126539</v>
      </c>
      <c r="C324" s="5">
        <f>过饱和度!H323</f>
        <v>3148872810128.7817</v>
      </c>
      <c r="D324" s="5">
        <f t="shared" si="51"/>
        <v>3148872810127.7817</v>
      </c>
      <c r="E324" s="5">
        <f t="shared" si="45"/>
        <v>314.88728101277815</v>
      </c>
      <c r="F324" s="5">
        <f>过饱和度!K323</f>
        <v>6.1824222066937724E+21</v>
      </c>
      <c r="G324" s="5">
        <f t="shared" si="52"/>
        <v>6.1824222066937724E+21</v>
      </c>
      <c r="H324" s="5">
        <f t="shared" si="46"/>
        <v>618242220669.3772</v>
      </c>
      <c r="I324" s="5">
        <f>过饱和度!N323</f>
        <v>1.0144522195086406E+21</v>
      </c>
      <c r="J324" s="5">
        <f t="shared" si="43"/>
        <v>1.0144522195086406E+21</v>
      </c>
      <c r="K324" s="5">
        <f t="shared" si="44"/>
        <v>101445221950.86404</v>
      </c>
      <c r="L324" s="5">
        <f>过饱和度!Q323</f>
        <v>1.7157587141212784E+68</v>
      </c>
      <c r="M324" s="5">
        <f t="shared" si="53"/>
        <v>1.7157587141212784E+68</v>
      </c>
      <c r="N324" s="5">
        <f t="shared" si="50"/>
        <v>1.7157587141212787E+58</v>
      </c>
    </row>
    <row r="325" spans="2:14" x14ac:dyDescent="0.25">
      <c r="B325" s="5">
        <f>过饱和度!D324</f>
        <v>3.2246468285827228</v>
      </c>
      <c r="C325" s="5">
        <f>过饱和度!H324</f>
        <v>3148958687737.6855</v>
      </c>
      <c r="D325" s="5">
        <f t="shared" si="51"/>
        <v>3148958687736.6855</v>
      </c>
      <c r="E325" s="5">
        <f t="shared" si="45"/>
        <v>314.89586877366861</v>
      </c>
      <c r="F325" s="5">
        <f>过饱和度!K324</f>
        <v>6.1827158577956751E+21</v>
      </c>
      <c r="G325" s="5">
        <f t="shared" si="52"/>
        <v>6.1827158577956751E+21</v>
      </c>
      <c r="H325" s="5">
        <f t="shared" si="46"/>
        <v>618271585779.5675</v>
      </c>
      <c r="I325" s="5">
        <f>过饱和度!N324</f>
        <v>1.0145020081511418E+21</v>
      </c>
      <c r="J325" s="5">
        <f t="shared" si="43"/>
        <v>1.0145020081511418E+21</v>
      </c>
      <c r="K325" s="5">
        <f t="shared" si="44"/>
        <v>101450200815.11418</v>
      </c>
      <c r="L325" s="5">
        <f>过饱和度!Q324</f>
        <v>1.7627909746156048E+68</v>
      </c>
      <c r="M325" s="5">
        <f t="shared" si="53"/>
        <v>1.7627909746156048E+68</v>
      </c>
      <c r="N325" s="5">
        <f t="shared" si="50"/>
        <v>1.7627909746156048E+58</v>
      </c>
    </row>
    <row r="326" spans="2:14" x14ac:dyDescent="0.25">
      <c r="B326" s="5">
        <f>过饱和度!D325</f>
        <v>3.2246468286827228</v>
      </c>
      <c r="C326" s="5">
        <f>过饱和度!H325</f>
        <v>3148970145165.7998</v>
      </c>
      <c r="D326" s="5">
        <f t="shared" si="51"/>
        <v>3148970145164.7998</v>
      </c>
      <c r="E326" s="5">
        <f t="shared" si="45"/>
        <v>314.89701451648006</v>
      </c>
      <c r="F326" s="5">
        <f>过饱和度!K325</f>
        <v>6.1827458471362434E+21</v>
      </c>
      <c r="G326" s="5">
        <f t="shared" si="52"/>
        <v>6.1827458471362434E+21</v>
      </c>
      <c r="H326" s="5">
        <f t="shared" si="46"/>
        <v>618274584713.62439</v>
      </c>
      <c r="I326" s="5">
        <f>过饱和度!N325</f>
        <v>1.0145069289854144E+21</v>
      </c>
      <c r="J326" s="5">
        <f t="shared" si="43"/>
        <v>1.0145069289854144E+21</v>
      </c>
      <c r="K326" s="5">
        <f t="shared" si="44"/>
        <v>101450692898.54146</v>
      </c>
      <c r="L326" s="5">
        <f>过饱和度!Q325</f>
        <v>1.7628037942196503E+68</v>
      </c>
      <c r="M326" s="5">
        <f t="shared" si="53"/>
        <v>1.7628037942196503E+68</v>
      </c>
      <c r="N326" s="5">
        <f t="shared" si="50"/>
        <v>1.7628037942196505E+58</v>
      </c>
    </row>
    <row r="327" spans="2:14" x14ac:dyDescent="0.25">
      <c r="B327" s="5">
        <f>过饱和度!D326</f>
        <v>3.2246468289827228</v>
      </c>
      <c r="C327" s="5">
        <f>过饱和度!H326</f>
        <v>3149004522093.9146</v>
      </c>
      <c r="D327" s="5">
        <f t="shared" si="51"/>
        <v>3149004522092.9146</v>
      </c>
      <c r="E327" s="5">
        <f t="shared" si="45"/>
        <v>314.90045220929142</v>
      </c>
      <c r="F327" s="5">
        <f>过饱和度!K326</f>
        <v>6.1828358265115362E+21</v>
      </c>
      <c r="G327" s="5">
        <f t="shared" si="52"/>
        <v>6.1828358265115362E+21</v>
      </c>
      <c r="H327" s="5">
        <f t="shared" si="46"/>
        <v>618283582651.15356</v>
      </c>
      <c r="I327" s="5">
        <f>过饱和度!N326</f>
        <v>1.0145216932532674E+21</v>
      </c>
      <c r="J327" s="5">
        <f t="shared" ref="J327:J390" si="54">I327-1</f>
        <v>1.0145216932532674E+21</v>
      </c>
      <c r="K327" s="5">
        <f t="shared" ref="K327:K390" si="55">$F$2*$J327^2*TANH($F$3/$J327)</f>
        <v>101452169325.32672</v>
      </c>
      <c r="L327" s="5">
        <f>过饱和度!Q326</f>
        <v>1.7628422592585457E+68</v>
      </c>
      <c r="M327" s="5">
        <f t="shared" si="53"/>
        <v>1.7628422592585457E+68</v>
      </c>
      <c r="N327" s="5">
        <f t="shared" si="50"/>
        <v>1.7628422592585456E+58</v>
      </c>
    </row>
    <row r="328" spans="2:14" x14ac:dyDescent="0.25">
      <c r="B328" s="5">
        <f>过饱和度!D327</f>
        <v>3.2246468293827228</v>
      </c>
      <c r="C328" s="5">
        <f>过饱和度!H327</f>
        <v>3149050359479.7085</v>
      </c>
      <c r="D328" s="5">
        <f t="shared" si="51"/>
        <v>3149050359478.7085</v>
      </c>
      <c r="E328" s="5">
        <f t="shared" ref="E328:E391" si="56">$F$2*$D328^2*TANH($F$3/$D328)</f>
        <v>314.90503594787083</v>
      </c>
      <c r="F328" s="5">
        <f>过饱和度!K327</f>
        <v>6.1829558031503768E+21</v>
      </c>
      <c r="G328" s="5">
        <f t="shared" si="52"/>
        <v>6.1829558031503768E+21</v>
      </c>
      <c r="H328" s="5">
        <f t="shared" ref="H328:H391" si="57">$F$2*$G328^2*TANH($F$3/$G328)</f>
        <v>618295580315.0376</v>
      </c>
      <c r="I328" s="5">
        <f>过饱和度!N327</f>
        <v>1.0145413795989001E+21</v>
      </c>
      <c r="J328" s="5">
        <f t="shared" si="54"/>
        <v>1.0145413795989001E+21</v>
      </c>
      <c r="K328" s="5">
        <f t="shared" si="55"/>
        <v>101454137959.89</v>
      </c>
      <c r="L328" s="5">
        <f>过饱和度!Q327</f>
        <v>1.7628935484707652E+68</v>
      </c>
      <c r="M328" s="5">
        <f t="shared" si="53"/>
        <v>1.7628935484707652E+68</v>
      </c>
      <c r="N328" s="5">
        <f t="shared" si="50"/>
        <v>1.7628935484707653E+58</v>
      </c>
    </row>
    <row r="329" spans="2:14" x14ac:dyDescent="0.25">
      <c r="B329" s="5">
        <f>过饱和度!D328</f>
        <v>3.2246468295827229</v>
      </c>
      <c r="C329" s="5">
        <f>过饱和度!H328</f>
        <v>3149073276876.7998</v>
      </c>
      <c r="D329" s="5">
        <f t="shared" ref="D329:D392" si="58">C329-1</f>
        <v>3149073276875.7998</v>
      </c>
      <c r="E329" s="5">
        <f t="shared" si="56"/>
        <v>314.90732768757999</v>
      </c>
      <c r="F329" s="5">
        <f>过饱和度!K328</f>
        <v>6.1830157886292744E+21</v>
      </c>
      <c r="G329" s="5">
        <f t="shared" ref="G329:G392" si="59">F329-1</f>
        <v>6.1830157886292744E+21</v>
      </c>
      <c r="H329" s="5">
        <f t="shared" si="57"/>
        <v>618301578862.92749</v>
      </c>
      <c r="I329" s="5">
        <f>过饱和度!N328</f>
        <v>1.0145512223376167E+21</v>
      </c>
      <c r="J329" s="5">
        <f t="shared" si="54"/>
        <v>1.0145512223376167E+21</v>
      </c>
      <c r="K329" s="5">
        <f t="shared" si="55"/>
        <v>101455122233.76167</v>
      </c>
      <c r="L329" s="5">
        <f>过饱和度!Q328</f>
        <v>1.7629191916612064E+68</v>
      </c>
      <c r="M329" s="5">
        <f t="shared" ref="M329:M392" si="60">L329-1</f>
        <v>1.7629191916612064E+68</v>
      </c>
      <c r="N329" s="5">
        <f t="shared" si="50"/>
        <v>1.7629191916612067E+58</v>
      </c>
    </row>
    <row r="330" spans="2:14" x14ac:dyDescent="0.25">
      <c r="B330" s="5">
        <f>过饱和度!D329</f>
        <v>3.2246468385827227</v>
      </c>
      <c r="C330" s="5">
        <f>过饱和度!H329</f>
        <v>3150104865980.9224</v>
      </c>
      <c r="D330" s="5">
        <f t="shared" si="58"/>
        <v>3150104865979.9224</v>
      </c>
      <c r="E330" s="5">
        <f t="shared" si="56"/>
        <v>315.01048659799221</v>
      </c>
      <c r="F330" s="5">
        <f>过饱和度!K329</f>
        <v>6.1857160437949373E+21</v>
      </c>
      <c r="G330" s="5">
        <f t="shared" si="59"/>
        <v>6.1857160437949373E+21</v>
      </c>
      <c r="H330" s="5">
        <f t="shared" si="57"/>
        <v>618571604379.49377</v>
      </c>
      <c r="I330" s="5">
        <f>过饱和度!N329</f>
        <v>1.0149942904861086E+21</v>
      </c>
      <c r="J330" s="5">
        <f t="shared" si="54"/>
        <v>1.0149942904861086E+21</v>
      </c>
      <c r="K330" s="5">
        <f t="shared" si="55"/>
        <v>101499429048.61087</v>
      </c>
      <c r="L330" s="5">
        <f>过饱和度!Q329</f>
        <v>1.7640737030537498E+68</v>
      </c>
      <c r="M330" s="5">
        <f t="shared" si="60"/>
        <v>1.7640737030537498E+68</v>
      </c>
      <c r="N330" s="5">
        <f t="shared" si="50"/>
        <v>1.7640737030537498E+58</v>
      </c>
    </row>
    <row r="331" spans="2:14" x14ac:dyDescent="0.25">
      <c r="B331" s="5">
        <f>过饱和度!D330</f>
        <v>3.2246469285827226</v>
      </c>
      <c r="C331" s="5">
        <f>过饱和度!H330</f>
        <v>3160433380267.2866</v>
      </c>
      <c r="D331" s="5">
        <f t="shared" si="58"/>
        <v>3160433380266.2866</v>
      </c>
      <c r="E331" s="5">
        <f t="shared" si="56"/>
        <v>316.0433380266287</v>
      </c>
      <c r="F331" s="5">
        <f>过饱和度!K330</f>
        <v>6.2127678159759994E+21</v>
      </c>
      <c r="G331" s="5">
        <f t="shared" si="59"/>
        <v>6.2127678159759994E+21</v>
      </c>
      <c r="H331" s="5">
        <f t="shared" si="57"/>
        <v>621276781597.59998</v>
      </c>
      <c r="I331" s="5">
        <f>过饱和度!N330</f>
        <v>1.0194330430917807E+21</v>
      </c>
      <c r="J331" s="5">
        <f t="shared" si="54"/>
        <v>1.0194330430917807E+21</v>
      </c>
      <c r="K331" s="5">
        <f t="shared" si="55"/>
        <v>101943304309.17807</v>
      </c>
      <c r="L331" s="5">
        <f>过饱和度!Q330</f>
        <v>1.7756538085253971E+68</v>
      </c>
      <c r="M331" s="5">
        <f t="shared" si="60"/>
        <v>1.7756538085253971E+68</v>
      </c>
      <c r="N331" s="5">
        <f t="shared" si="50"/>
        <v>1.7756538085253973E+58</v>
      </c>
    </row>
    <row r="332" spans="2:14" x14ac:dyDescent="0.25">
      <c r="B332" s="5">
        <f>过饱和度!D331</f>
        <v>3.2246478285827229</v>
      </c>
      <c r="C332" s="5">
        <f>过饱和度!H331</f>
        <v>3264963680430.8726</v>
      </c>
      <c r="D332" s="5">
        <f t="shared" si="58"/>
        <v>3264963680429.8726</v>
      </c>
      <c r="E332" s="5">
        <f t="shared" si="56"/>
        <v>326.49636804298729</v>
      </c>
      <c r="F332" s="5">
        <f>过饱和度!K331</f>
        <v>6.4881940383798363E+21</v>
      </c>
      <c r="G332" s="5">
        <f t="shared" si="59"/>
        <v>6.4881940383798363E+21</v>
      </c>
      <c r="H332" s="5">
        <f t="shared" si="57"/>
        <v>648819403837.98364</v>
      </c>
      <c r="I332" s="5">
        <f>过饱和度!N331</f>
        <v>1.0646259416718627E+21</v>
      </c>
      <c r="J332" s="5">
        <f t="shared" si="54"/>
        <v>1.0646259416718627E+21</v>
      </c>
      <c r="K332" s="5">
        <f t="shared" si="55"/>
        <v>106462594167.18628</v>
      </c>
      <c r="L332" s="5">
        <f>过饱和度!Q331</f>
        <v>1.894982028813684E+68</v>
      </c>
      <c r="M332" s="5">
        <f t="shared" si="60"/>
        <v>1.894982028813684E+68</v>
      </c>
      <c r="N332" s="5">
        <f t="shared" si="50"/>
        <v>1.8949820288136838E+58</v>
      </c>
    </row>
    <row r="333" spans="2:14" x14ac:dyDescent="0.25">
      <c r="B333" s="5">
        <f>过饱和度!D332</f>
        <v>3.2246543153946869</v>
      </c>
      <c r="C333" s="5">
        <f>过饱和度!H332</f>
        <v>4087313413275.8984</v>
      </c>
      <c r="D333" s="5">
        <f t="shared" si="58"/>
        <v>4087313413274.8984</v>
      </c>
      <c r="E333" s="5">
        <f t="shared" si="56"/>
        <v>408.73134132748987</v>
      </c>
      <c r="F333" s="5">
        <f>过饱和度!K332</f>
        <v>8.7534564532690868E+21</v>
      </c>
      <c r="G333" s="5">
        <f t="shared" si="59"/>
        <v>8.7534564532690868E+21</v>
      </c>
      <c r="H333" s="5">
        <f t="shared" si="57"/>
        <v>875345645326.90869</v>
      </c>
      <c r="I333" s="5">
        <f>过饱和度!N332</f>
        <v>1.4363171391943095E+21</v>
      </c>
      <c r="J333" s="5">
        <f t="shared" si="54"/>
        <v>1.4363171391943095E+21</v>
      </c>
      <c r="K333" s="5">
        <f t="shared" si="55"/>
        <v>143631713919.43094</v>
      </c>
      <c r="L333" s="5">
        <f>过饱和度!Q332</f>
        <v>2.9690281024246664E+68</v>
      </c>
      <c r="M333" s="5">
        <f t="shared" si="60"/>
        <v>2.9690281024246664E+68</v>
      </c>
      <c r="N333" s="5">
        <f t="shared" si="50"/>
        <v>2.9690281024246666E+58</v>
      </c>
    </row>
    <row r="334" spans="2:14" x14ac:dyDescent="0.25">
      <c r="B334" s="5">
        <f>过饱和度!D333</f>
        <v>3.2246568285827228</v>
      </c>
      <c r="C334" s="5">
        <f>过饱和度!H333</f>
        <v>4087312697756.5815</v>
      </c>
      <c r="D334" s="5">
        <f t="shared" si="58"/>
        <v>4087312697755.5815</v>
      </c>
      <c r="E334" s="5">
        <f t="shared" si="56"/>
        <v>408.73126977555819</v>
      </c>
      <c r="F334" s="5">
        <f>过饱和度!K333</f>
        <v>8.7534545948537373E+21</v>
      </c>
      <c r="G334" s="5">
        <f t="shared" si="59"/>
        <v>8.7534545948537373E+21</v>
      </c>
      <c r="H334" s="5">
        <f t="shared" si="57"/>
        <v>875345459485.37366</v>
      </c>
      <c r="I334" s="5">
        <f>过饱和度!N333</f>
        <v>1.4363168515909629E+21</v>
      </c>
      <c r="J334" s="5">
        <f t="shared" si="54"/>
        <v>1.4363168515909629E+21</v>
      </c>
      <c r="K334" s="5">
        <f t="shared" si="55"/>
        <v>143631685159.09631</v>
      </c>
      <c r="L334" s="5">
        <f>过饱和度!Q333</f>
        <v>2.9690315417076948E+68</v>
      </c>
      <c r="M334" s="5">
        <f t="shared" si="60"/>
        <v>2.9690315417076948E+68</v>
      </c>
      <c r="N334" s="5">
        <f t="shared" si="50"/>
        <v>2.9690315417076947E+58</v>
      </c>
    </row>
    <row r="335" spans="2:14" x14ac:dyDescent="0.25">
      <c r="B335" s="5">
        <f>过饱和度!D334</f>
        <v>3.2246668285827229</v>
      </c>
      <c r="C335" s="5">
        <f>过饱和度!H334</f>
        <v>4087311292375.4863</v>
      </c>
      <c r="D335" s="5">
        <f t="shared" si="58"/>
        <v>4087311292374.4863</v>
      </c>
      <c r="E335" s="5">
        <f t="shared" si="56"/>
        <v>408.73112923744867</v>
      </c>
      <c r="F335" s="5">
        <f>过饱和度!K334</f>
        <v>8.7534509581332654E+21</v>
      </c>
      <c r="G335" s="5">
        <f t="shared" si="59"/>
        <v>8.7534509581332654E+21</v>
      </c>
      <c r="H335" s="5">
        <f t="shared" si="57"/>
        <v>875345095813.32654</v>
      </c>
      <c r="I335" s="5">
        <f>过饱和度!N334</f>
        <v>1.4363162894381028E+21</v>
      </c>
      <c r="J335" s="5">
        <f t="shared" si="54"/>
        <v>1.4363162894381028E+21</v>
      </c>
      <c r="K335" s="5">
        <f t="shared" si="55"/>
        <v>143631628943.8103</v>
      </c>
      <c r="L335" s="5">
        <f>过饱和度!Q334</f>
        <v>2.9690476337100478E+68</v>
      </c>
      <c r="M335" s="5">
        <f t="shared" si="60"/>
        <v>2.9690476337100478E+68</v>
      </c>
      <c r="N335" s="5">
        <f t="shared" si="50"/>
        <v>2.9690476337100477E+58</v>
      </c>
    </row>
    <row r="336" spans="2:14" x14ac:dyDescent="0.25">
      <c r="B336" s="5">
        <f>过饱和度!D335</f>
        <v>3.2246968285827227</v>
      </c>
      <c r="C336" s="5">
        <f>过饱和度!H335</f>
        <v>4087308913861.6689</v>
      </c>
      <c r="D336" s="5">
        <f t="shared" si="58"/>
        <v>4087308913860.6689</v>
      </c>
      <c r="E336" s="5">
        <f t="shared" si="56"/>
        <v>408.73089138606696</v>
      </c>
      <c r="F336" s="5">
        <f>过饱和度!K335</f>
        <v>8.7534448380087726E+21</v>
      </c>
      <c r="G336" s="5">
        <f t="shared" si="59"/>
        <v>8.7534448380087726E+21</v>
      </c>
      <c r="H336" s="5">
        <f t="shared" si="57"/>
        <v>875344483800.87744</v>
      </c>
      <c r="I336" s="5">
        <f>过饱和度!N335</f>
        <v>1.4363153451091184E+21</v>
      </c>
      <c r="J336" s="5">
        <f t="shared" si="54"/>
        <v>1.4363153451091184E+21</v>
      </c>
      <c r="K336" s="5">
        <f t="shared" si="55"/>
        <v>143631534510.91183</v>
      </c>
      <c r="L336" s="5">
        <f>过饱和度!Q335</f>
        <v>2.9690989780992128E+68</v>
      </c>
      <c r="M336" s="5">
        <f t="shared" si="60"/>
        <v>2.9690989780992128E+68</v>
      </c>
      <c r="N336" s="5">
        <f t="shared" si="50"/>
        <v>2.9690989780992131E+58</v>
      </c>
    </row>
    <row r="337" spans="2:14" x14ac:dyDescent="0.25">
      <c r="B337" s="5">
        <f>过饱和度!D336</f>
        <v>3.2247268285827229</v>
      </c>
      <c r="C337" s="5">
        <f>过饱和度!H336</f>
        <v>4087306535349.2651</v>
      </c>
      <c r="D337" s="5">
        <f t="shared" si="58"/>
        <v>4087306535348.2651</v>
      </c>
      <c r="E337" s="5">
        <f t="shared" si="56"/>
        <v>408.7306535348265</v>
      </c>
      <c r="F337" s="5">
        <f>过饱和度!K336</f>
        <v>8.7534387178886513E+21</v>
      </c>
      <c r="G337" s="5">
        <f t="shared" si="59"/>
        <v>8.7534387178886513E+21</v>
      </c>
      <c r="H337" s="5">
        <f t="shared" si="57"/>
        <v>875343871788.86523</v>
      </c>
      <c r="I337" s="5">
        <f>过饱和度!N336</f>
        <v>1.4363144007807698E+21</v>
      </c>
      <c r="J337" s="5">
        <f t="shared" si="54"/>
        <v>1.4363144007807698E+21</v>
      </c>
      <c r="K337" s="5">
        <f t="shared" si="55"/>
        <v>143631440078.077</v>
      </c>
      <c r="L337" s="5">
        <f>过饱和度!Q336</f>
        <v>2.9691503228640155E+68</v>
      </c>
      <c r="M337" s="5">
        <f t="shared" si="60"/>
        <v>2.9691503228640155E+68</v>
      </c>
      <c r="N337" s="5">
        <f t="shared" si="50"/>
        <v>2.969150322864016E+58</v>
      </c>
    </row>
    <row r="338" spans="2:14" x14ac:dyDescent="0.25">
      <c r="B338" s="5">
        <f>过饱和度!D337</f>
        <v>3.224746828582723</v>
      </c>
      <c r="C338" s="5">
        <f>过饱和度!H337</f>
        <v>4087304573565.6875</v>
      </c>
      <c r="D338" s="5">
        <f t="shared" si="58"/>
        <v>4087304573564.6875</v>
      </c>
      <c r="E338" s="5">
        <f t="shared" si="56"/>
        <v>408.73045735646878</v>
      </c>
      <c r="F338" s="5">
        <f>过饱和度!K337</f>
        <v>8.7534336574299056E+21</v>
      </c>
      <c r="G338" s="5">
        <f t="shared" si="59"/>
        <v>8.7534336574299056E+21</v>
      </c>
      <c r="H338" s="5">
        <f t="shared" si="57"/>
        <v>875343365742.9906</v>
      </c>
      <c r="I338" s="5">
        <f>过饱和度!N337</f>
        <v>1.4363136193365446E+21</v>
      </c>
      <c r="J338" s="5">
        <f t="shared" si="54"/>
        <v>1.4363136193365446E+21</v>
      </c>
      <c r="K338" s="5">
        <f t="shared" si="55"/>
        <v>143631361933.65448</v>
      </c>
      <c r="L338" s="5">
        <f>过饱和度!Q337</f>
        <v>2.969183924924644E+68</v>
      </c>
      <c r="M338" s="5">
        <f t="shared" si="60"/>
        <v>2.969183924924644E+68</v>
      </c>
      <c r="N338" s="5">
        <f t="shared" si="50"/>
        <v>2.9691839249246441E+58</v>
      </c>
    </row>
    <row r="339" spans="2:14" x14ac:dyDescent="0.25">
      <c r="B339" s="5">
        <f>过饱和度!D338</f>
        <v>3.2248468285827228</v>
      </c>
      <c r="C339" s="5">
        <f>过饱和度!H338</f>
        <v>4087300429619.5059</v>
      </c>
      <c r="D339" s="5">
        <f t="shared" si="58"/>
        <v>4087300429618.5059</v>
      </c>
      <c r="E339" s="5">
        <f t="shared" si="56"/>
        <v>408.73004296185059</v>
      </c>
      <c r="F339" s="5">
        <f>过饱和度!K338</f>
        <v>8.7534231216681984E+21</v>
      </c>
      <c r="G339" s="5">
        <f t="shared" si="59"/>
        <v>8.7534231216681984E+21</v>
      </c>
      <c r="H339" s="5">
        <f t="shared" si="57"/>
        <v>875342312166.8197</v>
      </c>
      <c r="I339" s="5">
        <f>过饱和度!N338</f>
        <v>1.4363119999227671E+21</v>
      </c>
      <c r="J339" s="5">
        <f t="shared" si="54"/>
        <v>1.4363119999227671E+21</v>
      </c>
      <c r="K339" s="5">
        <f t="shared" si="55"/>
        <v>143631199992.27673</v>
      </c>
      <c r="L339" s="5">
        <f>过饱和度!Q338</f>
        <v>2.969361396878488E+68</v>
      </c>
      <c r="M339" s="5">
        <f t="shared" si="60"/>
        <v>2.969361396878488E+68</v>
      </c>
      <c r="N339" s="5">
        <f t="shared" si="50"/>
        <v>2.9693613968784885E+58</v>
      </c>
    </row>
    <row r="340" spans="2:14" x14ac:dyDescent="0.25">
      <c r="B340" s="5">
        <f>过饱和度!D339</f>
        <v>3.2251468285827229</v>
      </c>
      <c r="C340" s="5">
        <f>过饱和度!H339</f>
        <v>4087293808867.6753</v>
      </c>
      <c r="D340" s="5">
        <f t="shared" si="58"/>
        <v>4087293808866.6753</v>
      </c>
      <c r="E340" s="5">
        <f t="shared" si="56"/>
        <v>408.72938088666746</v>
      </c>
      <c r="F340" s="5">
        <f>过饱和度!K339</f>
        <v>8.7534066617833751E+21</v>
      </c>
      <c r="G340" s="5">
        <f t="shared" si="59"/>
        <v>8.7534066617833751E+21</v>
      </c>
      <c r="H340" s="5">
        <f t="shared" si="57"/>
        <v>875340666178.33765</v>
      </c>
      <c r="I340" s="5">
        <f>过饱和度!N339</f>
        <v>1.4363094884973656E+21</v>
      </c>
      <c r="J340" s="5">
        <f t="shared" si="54"/>
        <v>1.4363094884973656E+21</v>
      </c>
      <c r="K340" s="5">
        <f t="shared" si="55"/>
        <v>143630948849.73657</v>
      </c>
      <c r="L340" s="5">
        <f>过饱和度!Q339</f>
        <v>2.9699035472677897E+68</v>
      </c>
      <c r="M340" s="5">
        <f t="shared" si="60"/>
        <v>2.9699035472677897E+68</v>
      </c>
      <c r="N340" s="5">
        <f t="shared" si="50"/>
        <v>2.9699035472677891E+58</v>
      </c>
    </row>
    <row r="341" spans="2:14" x14ac:dyDescent="0.25">
      <c r="B341" s="5">
        <f>过饱和度!D340</f>
        <v>3.2254468285827227</v>
      </c>
      <c r="C341" s="5">
        <f>过饱和度!H340</f>
        <v>4087287188127.293</v>
      </c>
      <c r="D341" s="5">
        <f t="shared" si="58"/>
        <v>4087287188126.293</v>
      </c>
      <c r="E341" s="5">
        <f t="shared" si="56"/>
        <v>408.72871881262927</v>
      </c>
      <c r="F341" s="5">
        <f>过饱和度!K340</f>
        <v>8.7533902019318283E+21</v>
      </c>
      <c r="G341" s="5">
        <f t="shared" si="59"/>
        <v>8.7533902019318283E+21</v>
      </c>
      <c r="H341" s="5">
        <f t="shared" si="57"/>
        <v>875339020193.18286</v>
      </c>
      <c r="I341" s="5">
        <f>过饱和度!N340</f>
        <v>1.4363069770767367E+21</v>
      </c>
      <c r="J341" s="5">
        <f t="shared" si="54"/>
        <v>1.4363069770767367E+21</v>
      </c>
      <c r="K341" s="5">
        <f t="shared" si="55"/>
        <v>143630697707.67371</v>
      </c>
      <c r="L341" s="5">
        <f>过饱和度!Q340</f>
        <v>2.970445745287115E+68</v>
      </c>
      <c r="M341" s="5">
        <f t="shared" si="60"/>
        <v>2.970445745287115E+68</v>
      </c>
      <c r="N341" s="5">
        <f t="shared" si="50"/>
        <v>2.9704457452871151E+58</v>
      </c>
    </row>
    <row r="342" spans="2:14" x14ac:dyDescent="0.25">
      <c r="B342" s="5">
        <f>过饱和度!D341</f>
        <v>3.2256468285827227</v>
      </c>
      <c r="C342" s="5">
        <f>过饱和度!H341</f>
        <v>4087281584950.9624</v>
      </c>
      <c r="D342" s="5">
        <f t="shared" si="58"/>
        <v>4087281584949.9624</v>
      </c>
      <c r="E342" s="5">
        <f t="shared" si="56"/>
        <v>408.72815849499625</v>
      </c>
      <c r="F342" s="5">
        <f>过饱和度!K341</f>
        <v>8.7533761284990336E+21</v>
      </c>
      <c r="G342" s="5">
        <f t="shared" si="59"/>
        <v>8.7533761284990336E+21</v>
      </c>
      <c r="H342" s="5">
        <f t="shared" si="57"/>
        <v>875337612849.90332</v>
      </c>
      <c r="I342" s="5">
        <f>过饱和度!N341</f>
        <v>1.4363048224761331E+21</v>
      </c>
      <c r="J342" s="5">
        <f t="shared" si="54"/>
        <v>1.4363048224761331E+21</v>
      </c>
      <c r="K342" s="5">
        <f t="shared" si="55"/>
        <v>143630482247.61331</v>
      </c>
      <c r="L342" s="5">
        <f>过饱和度!Q341</f>
        <v>2.9708052501322378E+68</v>
      </c>
      <c r="M342" s="5">
        <f t="shared" si="60"/>
        <v>2.9708052501322378E+68</v>
      </c>
      <c r="N342" s="5">
        <f t="shared" si="50"/>
        <v>2.9708052501322381E+58</v>
      </c>
    </row>
    <row r="343" spans="2:14" x14ac:dyDescent="0.25">
      <c r="B343" s="5">
        <f>过饱和度!D342</f>
        <v>3.2266468285827226</v>
      </c>
      <c r="C343" s="5">
        <f>过饱和度!H342</f>
        <v>4087271483200.5566</v>
      </c>
      <c r="D343" s="5">
        <f t="shared" si="58"/>
        <v>4087271483199.5566</v>
      </c>
      <c r="E343" s="5">
        <f t="shared" si="56"/>
        <v>408.72714831995569</v>
      </c>
      <c r="F343" s="5">
        <f>过饱和度!K342</f>
        <v>8.7533524569508482E+21</v>
      </c>
      <c r="G343" s="5">
        <f t="shared" si="59"/>
        <v>8.7533524569508482E+21</v>
      </c>
      <c r="H343" s="5">
        <f t="shared" si="57"/>
        <v>875335245695.08496</v>
      </c>
      <c r="I343" s="5">
        <f>过饱和度!N342</f>
        <v>1.4363012841175589E+21</v>
      </c>
      <c r="J343" s="5">
        <f t="shared" si="54"/>
        <v>1.4363012841175589E+21</v>
      </c>
      <c r="K343" s="5">
        <f t="shared" si="55"/>
        <v>143630128411.75586</v>
      </c>
      <c r="L343" s="5">
        <f>过饱和度!Q342</f>
        <v>2.9726330304323417E+68</v>
      </c>
      <c r="M343" s="5">
        <f t="shared" si="60"/>
        <v>2.9726330304323417E+68</v>
      </c>
      <c r="N343" s="5">
        <f t="shared" si="50"/>
        <v>2.9726330304323414E+58</v>
      </c>
    </row>
    <row r="344" spans="2:14" x14ac:dyDescent="0.25">
      <c r="B344" s="5">
        <f>过饱和度!D343</f>
        <v>3.2296468285827227</v>
      </c>
      <c r="C344" s="5">
        <f>过饱和度!H343</f>
        <v>4087259554108.5732</v>
      </c>
      <c r="D344" s="5">
        <f t="shared" si="58"/>
        <v>4087259554107.5732</v>
      </c>
      <c r="E344" s="5">
        <f t="shared" si="56"/>
        <v>408.72595541075725</v>
      </c>
      <c r="F344" s="5">
        <f>过饱和度!K343</f>
        <v>8.7533293422280977E+21</v>
      </c>
      <c r="G344" s="5">
        <f t="shared" si="59"/>
        <v>8.7533293422280977E+21</v>
      </c>
      <c r="H344" s="5">
        <f t="shared" si="57"/>
        <v>875332934222.80981</v>
      </c>
      <c r="I344" s="5">
        <f>过饱和度!N343</f>
        <v>1.4362980902719804E+21</v>
      </c>
      <c r="J344" s="5">
        <f t="shared" si="54"/>
        <v>1.4362980902719804E+21</v>
      </c>
      <c r="K344" s="5">
        <f t="shared" si="55"/>
        <v>143629809027.19803</v>
      </c>
      <c r="L344" s="5">
        <f>过饱和度!Q343</f>
        <v>2.978150465990247E+68</v>
      </c>
      <c r="M344" s="5">
        <f t="shared" si="60"/>
        <v>2.978150465990247E+68</v>
      </c>
      <c r="N344" s="5">
        <f t="shared" si="50"/>
        <v>2.9781504659902467E+58</v>
      </c>
    </row>
    <row r="345" spans="2:14" x14ac:dyDescent="0.25">
      <c r="B345" s="5">
        <f>过饱和度!D344</f>
        <v>3.2326468285827228</v>
      </c>
      <c r="C345" s="5">
        <f>过饱和度!H344</f>
        <v>4087247625059.8135</v>
      </c>
      <c r="D345" s="5">
        <f t="shared" si="58"/>
        <v>4087247625058.8135</v>
      </c>
      <c r="E345" s="5">
        <f t="shared" si="56"/>
        <v>408.72476250588136</v>
      </c>
      <c r="F345" s="5">
        <f>过饱和度!K344</f>
        <v>8.753306227593394E+21</v>
      </c>
      <c r="G345" s="5">
        <f t="shared" si="59"/>
        <v>8.753306227593394E+21</v>
      </c>
      <c r="H345" s="5">
        <f t="shared" si="57"/>
        <v>875330622759.3396</v>
      </c>
      <c r="I345" s="5">
        <f>过饱和度!N344</f>
        <v>1.4362948964379352E+21</v>
      </c>
      <c r="J345" s="5">
        <f t="shared" si="54"/>
        <v>1.4362948964379352E+21</v>
      </c>
      <c r="K345" s="5">
        <f t="shared" si="55"/>
        <v>143629489643.79352</v>
      </c>
      <c r="L345" s="5">
        <f>过饱和度!Q344</f>
        <v>2.9836729943226242E+68</v>
      </c>
      <c r="M345" s="5">
        <f t="shared" si="60"/>
        <v>2.9836729943226242E+68</v>
      </c>
      <c r="N345" s="5">
        <f t="shared" si="50"/>
        <v>2.9836729943226247E+58</v>
      </c>
    </row>
    <row r="346" spans="2:14" x14ac:dyDescent="0.25">
      <c r="B346" s="5">
        <f>过饱和度!D345</f>
        <v>3.2346468285827226</v>
      </c>
      <c r="C346" s="5">
        <f>过饱和度!H345</f>
        <v>4087235911355.2778</v>
      </c>
      <c r="D346" s="5">
        <f t="shared" si="58"/>
        <v>4087235911354.2778</v>
      </c>
      <c r="E346" s="5">
        <f t="shared" si="56"/>
        <v>408.72359113542774</v>
      </c>
      <c r="F346" s="5">
        <f>过饱和度!K345</f>
        <v>8.7532810142514246E+21</v>
      </c>
      <c r="G346" s="5">
        <f t="shared" si="59"/>
        <v>8.7532810142514246E+21</v>
      </c>
      <c r="H346" s="5">
        <f t="shared" si="57"/>
        <v>875328101425.14246</v>
      </c>
      <c r="I346" s="5">
        <f>过饱和度!N345</f>
        <v>1.4362912483228383E+21</v>
      </c>
      <c r="J346" s="5">
        <f t="shared" si="54"/>
        <v>1.4362912483228383E+21</v>
      </c>
      <c r="K346" s="5">
        <f t="shared" si="55"/>
        <v>143629124832.28381</v>
      </c>
      <c r="L346" s="5">
        <f>过饱和度!Q345</f>
        <v>2.9873511910179717E+68</v>
      </c>
      <c r="M346" s="5">
        <f t="shared" si="60"/>
        <v>2.9873511910179717E+68</v>
      </c>
      <c r="N346" s="5">
        <f t="shared" si="50"/>
        <v>2.9873511910179716E+58</v>
      </c>
    </row>
    <row r="347" spans="2:14" x14ac:dyDescent="0.25">
      <c r="B347" s="5">
        <f>过饱和度!D346</f>
        <v>3.2446468285827228</v>
      </c>
      <c r="C347" s="5">
        <f>过饱和度!H346</f>
        <v>4087233991576.3452</v>
      </c>
      <c r="D347" s="5">
        <f t="shared" si="58"/>
        <v>4087233991575.3452</v>
      </c>
      <c r="E347" s="5">
        <f t="shared" si="56"/>
        <v>408.72339915753457</v>
      </c>
      <c r="F347" s="5">
        <f>过饱和度!K346</f>
        <v>8.7533026101607541E+21</v>
      </c>
      <c r="G347" s="5">
        <f t="shared" si="59"/>
        <v>8.7533026101607541E+21</v>
      </c>
      <c r="H347" s="5">
        <f t="shared" si="57"/>
        <v>875330261016.07544</v>
      </c>
      <c r="I347" s="5">
        <f>过饱和度!N346</f>
        <v>1.4362958854429871E+21</v>
      </c>
      <c r="J347" s="5">
        <f t="shared" si="54"/>
        <v>1.4362958854429871E+21</v>
      </c>
      <c r="K347" s="5">
        <f t="shared" si="55"/>
        <v>143629588544.29871</v>
      </c>
      <c r="L347" s="5">
        <f>过饱和度!Q346</f>
        <v>3.005871639604294E+68</v>
      </c>
      <c r="M347" s="5">
        <f t="shared" si="60"/>
        <v>3.005871639604294E+68</v>
      </c>
      <c r="N347" s="5">
        <f t="shared" si="50"/>
        <v>3.0058716396042946E+58</v>
      </c>
    </row>
    <row r="348" spans="2:14" x14ac:dyDescent="0.25">
      <c r="B348" s="5">
        <f>过饱和度!D347</f>
        <v>3.2746468285827226</v>
      </c>
      <c r="C348" s="5">
        <f>过饱和度!H347</f>
        <v>4087286341503.9507</v>
      </c>
      <c r="D348" s="5">
        <f t="shared" si="58"/>
        <v>4087286341502.9507</v>
      </c>
      <c r="E348" s="5">
        <f t="shared" si="56"/>
        <v>408.72863415029508</v>
      </c>
      <c r="F348" s="5">
        <f>过饱和度!K347</f>
        <v>8.7535188693918081E+21</v>
      </c>
      <c r="G348" s="5">
        <f t="shared" si="59"/>
        <v>8.7535188693918081E+21</v>
      </c>
      <c r="H348" s="5">
        <f t="shared" si="57"/>
        <v>875351886939.18091</v>
      </c>
      <c r="I348" s="5">
        <f>过饱和度!N347</f>
        <v>1.4363332646960764E+21</v>
      </c>
      <c r="J348" s="5">
        <f t="shared" si="54"/>
        <v>1.4363332646960764E+21</v>
      </c>
      <c r="K348" s="5">
        <f t="shared" si="55"/>
        <v>143633326469.60767</v>
      </c>
      <c r="L348" s="5">
        <f>过饱和度!Q347</f>
        <v>3.0618771909411776E+68</v>
      </c>
      <c r="M348" s="5">
        <f t="shared" si="60"/>
        <v>3.0618771909411776E+68</v>
      </c>
      <c r="N348" s="5">
        <f t="shared" si="50"/>
        <v>3.0618771909411777E+58</v>
      </c>
    </row>
    <row r="349" spans="2:14" x14ac:dyDescent="0.25">
      <c r="B349" s="5">
        <f>过饱和度!D348</f>
        <v>3.3046468285827229</v>
      </c>
      <c r="C349" s="5">
        <f>过饱和度!H348</f>
        <v>4087338690916.4102</v>
      </c>
      <c r="D349" s="5">
        <f t="shared" si="58"/>
        <v>4087338690915.4102</v>
      </c>
      <c r="E349" s="5">
        <f t="shared" si="56"/>
        <v>408.73386909154112</v>
      </c>
      <c r="F349" s="5">
        <f>过饱和度!K348</f>
        <v>8.7537351301568565E+21</v>
      </c>
      <c r="G349" s="5">
        <f t="shared" si="59"/>
        <v>8.7537351301568565E+21</v>
      </c>
      <c r="H349" s="5">
        <f t="shared" si="57"/>
        <v>875373513015.68555</v>
      </c>
      <c r="I349" s="5">
        <f>过饱和度!N348</f>
        <v>1.4363706442969606E+21</v>
      </c>
      <c r="J349" s="5">
        <f t="shared" si="54"/>
        <v>1.4363706442969606E+21</v>
      </c>
      <c r="K349" s="5">
        <f t="shared" si="55"/>
        <v>143637064429.69608</v>
      </c>
      <c r="L349" s="5">
        <f>过饱和度!Q348</f>
        <v>3.1184026905408422E+68</v>
      </c>
      <c r="M349" s="5">
        <f t="shared" si="60"/>
        <v>3.1184026905408422E+68</v>
      </c>
      <c r="N349" s="5">
        <f t="shared" si="50"/>
        <v>3.1184026905408418E+58</v>
      </c>
    </row>
    <row r="350" spans="2:14" x14ac:dyDescent="0.25">
      <c r="B350" s="5">
        <f>过饱和度!D349</f>
        <v>3.3246468285827229</v>
      </c>
      <c r="C350" s="5">
        <f>过饱和度!H349</f>
        <v>4087361696535.2051</v>
      </c>
      <c r="D350" s="5">
        <f t="shared" si="58"/>
        <v>4087361696534.2051</v>
      </c>
      <c r="E350" s="5">
        <f t="shared" si="56"/>
        <v>408.73616965342052</v>
      </c>
      <c r="F350" s="5">
        <f>过饱和度!K349</f>
        <v>8.753848301292646E+21</v>
      </c>
      <c r="G350" s="5">
        <f t="shared" si="59"/>
        <v>8.753848301292646E+21</v>
      </c>
      <c r="H350" s="5">
        <f t="shared" si="57"/>
        <v>875384830129.26477</v>
      </c>
      <c r="I350" s="5">
        <f>过饱和度!N349</f>
        <v>1.436390760755453E+21</v>
      </c>
      <c r="J350" s="5">
        <f t="shared" si="54"/>
        <v>1.436390760755453E+21</v>
      </c>
      <c r="K350" s="5">
        <f t="shared" si="55"/>
        <v>143639076075.54532</v>
      </c>
      <c r="L350" s="5">
        <f>过饱和度!Q349</f>
        <v>3.1563541532983005E+68</v>
      </c>
      <c r="M350" s="5">
        <f t="shared" si="60"/>
        <v>3.1563541532983005E+68</v>
      </c>
      <c r="N350" s="5">
        <f t="shared" si="50"/>
        <v>3.1563541532983008E+58</v>
      </c>
    </row>
    <row r="351" spans="2:14" x14ac:dyDescent="0.25">
      <c r="B351" s="5">
        <f>过饱和度!D350</f>
        <v>3.3746468285827227</v>
      </c>
      <c r="C351" s="5">
        <f>过饱和度!H350</f>
        <v>4087478765635.293</v>
      </c>
      <c r="D351" s="5">
        <f t="shared" si="58"/>
        <v>4087478765634.293</v>
      </c>
      <c r="E351" s="5">
        <f t="shared" si="56"/>
        <v>408.74787656342926</v>
      </c>
      <c r="F351" s="5">
        <f>过饱和度!K350</f>
        <v>8.7542864790493782E+21</v>
      </c>
      <c r="G351" s="5">
        <f t="shared" si="59"/>
        <v>8.7542864790493782E+21</v>
      </c>
      <c r="H351" s="5">
        <f t="shared" si="57"/>
        <v>875428647904.93774</v>
      </c>
      <c r="I351" s="5">
        <f>过饱和度!N350</f>
        <v>1.4364651054351856E+21</v>
      </c>
      <c r="J351" s="5">
        <f t="shared" si="54"/>
        <v>1.4364651054351856E+21</v>
      </c>
      <c r="K351" s="5">
        <f t="shared" si="55"/>
        <v>143646510543.51859</v>
      </c>
      <c r="L351" s="5">
        <f>过饱和度!Q350</f>
        <v>3.2523507819528789E+68</v>
      </c>
      <c r="M351" s="5">
        <f t="shared" si="60"/>
        <v>3.2523507819528789E+68</v>
      </c>
      <c r="N351" s="5">
        <f t="shared" si="50"/>
        <v>3.2523507819528791E+58</v>
      </c>
    </row>
    <row r="352" spans="2:14" x14ac:dyDescent="0.25">
      <c r="B352" s="5">
        <f>过饱和度!D351</f>
        <v>3.424646828582723</v>
      </c>
      <c r="C352" s="5">
        <f>过饱和度!H351</f>
        <v>4087595834208.2676</v>
      </c>
      <c r="D352" s="5">
        <f t="shared" si="58"/>
        <v>4087595834207.2676</v>
      </c>
      <c r="E352" s="5">
        <f t="shared" si="56"/>
        <v>408.75958342072676</v>
      </c>
      <c r="F352" s="5">
        <f>过饱和度!K351</f>
        <v>8.7547246662735763E+21</v>
      </c>
      <c r="G352" s="5">
        <f t="shared" si="59"/>
        <v>8.7547246662735763E+21</v>
      </c>
      <c r="H352" s="5">
        <f t="shared" si="57"/>
        <v>875472466627.35767</v>
      </c>
      <c r="I352" s="5">
        <f>过饱和度!N351</f>
        <v>1.4365394519173819E+21</v>
      </c>
      <c r="J352" s="5">
        <f t="shared" si="54"/>
        <v>1.4365394519173819E+21</v>
      </c>
      <c r="K352" s="5">
        <f t="shared" si="55"/>
        <v>143653945191.73819</v>
      </c>
      <c r="L352" s="5">
        <f>过饱和度!Q351</f>
        <v>3.3497956912506197E+68</v>
      </c>
      <c r="M352" s="5">
        <f t="shared" si="60"/>
        <v>3.3497956912506197E+68</v>
      </c>
      <c r="N352" s="5">
        <f t="shared" si="50"/>
        <v>3.34979569125062E+58</v>
      </c>
    </row>
    <row r="353" spans="2:14" x14ac:dyDescent="0.25">
      <c r="B353" s="5">
        <f>过饱和度!D352</f>
        <v>3.4746468285827228</v>
      </c>
      <c r="C353" s="5">
        <f>过饱和度!H352</f>
        <v>4087712902254.0615</v>
      </c>
      <c r="D353" s="5">
        <f t="shared" si="58"/>
        <v>4087712902253.0615</v>
      </c>
      <c r="E353" s="5">
        <f t="shared" si="56"/>
        <v>408.77129022530613</v>
      </c>
      <c r="F353" s="5">
        <f>过饱和度!K352</f>
        <v>8.7551628629650168E+21</v>
      </c>
      <c r="G353" s="5">
        <f t="shared" si="59"/>
        <v>8.7551628629650168E+21</v>
      </c>
      <c r="H353" s="5">
        <f t="shared" si="57"/>
        <v>875516286296.50159</v>
      </c>
      <c r="I353" s="5">
        <f>过饱和度!N352</f>
        <v>1.4366138002020148E+21</v>
      </c>
      <c r="J353" s="5">
        <f t="shared" si="54"/>
        <v>1.4366138002020148E+21</v>
      </c>
      <c r="K353" s="5">
        <f t="shared" si="55"/>
        <v>143661380020.20148</v>
      </c>
      <c r="L353" s="5">
        <f>过饱和度!Q352</f>
        <v>3.4486893324460175E+68</v>
      </c>
      <c r="M353" s="5">
        <f t="shared" si="60"/>
        <v>3.4486893324460175E+68</v>
      </c>
      <c r="N353" s="5">
        <f t="shared" si="50"/>
        <v>3.4486893324460175E+58</v>
      </c>
    </row>
    <row r="354" spans="2:14" x14ac:dyDescent="0.25">
      <c r="B354" s="5">
        <f>过饱和度!D353</f>
        <v>3.5177958596527916</v>
      </c>
      <c r="C354" s="5">
        <f>过饱和度!H353</f>
        <v>4087807166217.165</v>
      </c>
      <c r="D354" s="5">
        <f t="shared" si="58"/>
        <v>4087807166216.165</v>
      </c>
      <c r="E354" s="5">
        <f t="shared" si="56"/>
        <v>408.78071662161636</v>
      </c>
      <c r="F354" s="5">
        <f>过饱和度!K353</f>
        <v>8.7555233949874148E+21</v>
      </c>
      <c r="G354" s="5">
        <f t="shared" si="59"/>
        <v>8.7555233949874148E+21</v>
      </c>
      <c r="H354" s="5">
        <f t="shared" si="57"/>
        <v>875552339498.74146</v>
      </c>
      <c r="I354" s="5">
        <f>过饱和度!N353</f>
        <v>1.4366752311674276E+21</v>
      </c>
      <c r="J354" s="5">
        <f t="shared" si="54"/>
        <v>1.4366752311674276E+21</v>
      </c>
      <c r="K354" s="5">
        <f t="shared" si="55"/>
        <v>143667523116.74274</v>
      </c>
      <c r="L354" s="5">
        <f>过饱和度!Q353</f>
        <v>3.5351841137467126E+68</v>
      </c>
      <c r="M354" s="5">
        <f t="shared" si="60"/>
        <v>3.5351841137467126E+68</v>
      </c>
      <c r="N354" s="5">
        <f t="shared" si="50"/>
        <v>3.5351841137467121E+58</v>
      </c>
    </row>
    <row r="355" spans="2:14" x14ac:dyDescent="0.25">
      <c r="B355" s="5">
        <f>过饱和度!D354</f>
        <v>3.5177958597527916</v>
      </c>
      <c r="C355" s="5">
        <f>过饱和度!H354</f>
        <v>4087820800236.0552</v>
      </c>
      <c r="D355" s="5">
        <f t="shared" si="58"/>
        <v>4087820800235.0552</v>
      </c>
      <c r="E355" s="5">
        <f t="shared" si="56"/>
        <v>408.78208002350556</v>
      </c>
      <c r="F355" s="5">
        <f>过饱和度!K354</f>
        <v>8.7555623248491415E+21</v>
      </c>
      <c r="G355" s="5">
        <f t="shared" si="59"/>
        <v>8.7555623248491415E+21</v>
      </c>
      <c r="H355" s="5">
        <f t="shared" si="57"/>
        <v>875556232484.91418</v>
      </c>
      <c r="I355" s="5">
        <f>过饱和度!N354</f>
        <v>1.4366816190577912E+21</v>
      </c>
      <c r="J355" s="5">
        <f t="shared" si="54"/>
        <v>1.4366816190577912E+21</v>
      </c>
      <c r="K355" s="5">
        <f t="shared" si="55"/>
        <v>143668161905.77911</v>
      </c>
      <c r="L355" s="5">
        <f>过饱和度!Q354</f>
        <v>3.535207680439928E+68</v>
      </c>
      <c r="M355" s="5">
        <f t="shared" si="60"/>
        <v>3.535207680439928E+68</v>
      </c>
      <c r="N355" s="5">
        <f t="shared" si="50"/>
        <v>3.5352076804399278E+58</v>
      </c>
    </row>
    <row r="356" spans="2:14" x14ac:dyDescent="0.25">
      <c r="B356" s="5">
        <f>过饱和度!D355</f>
        <v>3.5177958600527917</v>
      </c>
      <c r="C356" s="5">
        <f>过饱和度!H355</f>
        <v>4087861708286.439</v>
      </c>
      <c r="D356" s="5">
        <f t="shared" si="58"/>
        <v>4087861708285.439</v>
      </c>
      <c r="E356" s="5">
        <f t="shared" si="56"/>
        <v>408.7861708285439</v>
      </c>
      <c r="F356" s="5">
        <f>过饱和度!K355</f>
        <v>8.7556791303643763E+21</v>
      </c>
      <c r="G356" s="5">
        <f t="shared" si="59"/>
        <v>8.7556791303643763E+21</v>
      </c>
      <c r="H356" s="5">
        <f t="shared" si="57"/>
        <v>875567913036.43762</v>
      </c>
      <c r="I356" s="5">
        <f>过饱和度!N355</f>
        <v>1.4367007852041182E+21</v>
      </c>
      <c r="J356" s="5">
        <f t="shared" si="54"/>
        <v>1.4367007852041182E+21</v>
      </c>
      <c r="K356" s="5">
        <f t="shared" si="55"/>
        <v>143670078520.4118</v>
      </c>
      <c r="L356" s="5">
        <f>过饱和度!Q355</f>
        <v>3.5352783928576743E+68</v>
      </c>
      <c r="M356" s="5">
        <f t="shared" si="60"/>
        <v>3.5352783928576743E+68</v>
      </c>
      <c r="N356" s="5">
        <f t="shared" si="50"/>
        <v>3.5352783928576743E+58</v>
      </c>
    </row>
    <row r="357" spans="2:14" x14ac:dyDescent="0.25">
      <c r="B357" s="5">
        <f>过饱和度!D356</f>
        <v>3.5177958604527917</v>
      </c>
      <c r="C357" s="5">
        <f>过饱和度!H356</f>
        <v>4087916254196.3276</v>
      </c>
      <c r="D357" s="5">
        <f t="shared" si="58"/>
        <v>4087916254195.3276</v>
      </c>
      <c r="E357" s="5">
        <f t="shared" si="56"/>
        <v>408.79162541953275</v>
      </c>
      <c r="F357" s="5">
        <f>过饱和度!K356</f>
        <v>8.7558348765664494E+21</v>
      </c>
      <c r="G357" s="5">
        <f t="shared" si="59"/>
        <v>8.7558348765664494E+21</v>
      </c>
      <c r="H357" s="5">
        <f t="shared" si="57"/>
        <v>875583487656.64502</v>
      </c>
      <c r="I357" s="5">
        <f>过饱和度!N356</f>
        <v>1.4367263409369973E+21</v>
      </c>
      <c r="J357" s="5">
        <f t="shared" si="54"/>
        <v>1.4367263409369973E+21</v>
      </c>
      <c r="K357" s="5">
        <f t="shared" si="55"/>
        <v>143672634093.69974</v>
      </c>
      <c r="L357" s="5">
        <f>过饱和度!Q356</f>
        <v>3.5353726807338596E+68</v>
      </c>
      <c r="M357" s="5">
        <f t="shared" si="60"/>
        <v>3.5353726807338596E+68</v>
      </c>
      <c r="N357" s="5">
        <f t="shared" si="50"/>
        <v>3.5353726807338592E+58</v>
      </c>
    </row>
    <row r="358" spans="2:14" x14ac:dyDescent="0.25">
      <c r="B358" s="5">
        <f>过饱和度!D357</f>
        <v>3.5177958606527917</v>
      </c>
      <c r="C358" s="5">
        <f>过饱和度!H357</f>
        <v>4087943525434.5586</v>
      </c>
      <c r="D358" s="5">
        <f t="shared" si="58"/>
        <v>4087943525433.5586</v>
      </c>
      <c r="E358" s="5">
        <f t="shared" si="56"/>
        <v>408.7943525433559</v>
      </c>
      <c r="F358" s="5">
        <f>过饱和度!K357</f>
        <v>8.7559127454968887E+21</v>
      </c>
      <c r="G358" s="5">
        <f t="shared" si="59"/>
        <v>8.7559127454968887E+21</v>
      </c>
      <c r="H358" s="5">
        <f t="shared" si="57"/>
        <v>875591274549.68909</v>
      </c>
      <c r="I358" s="5">
        <f>过饱和度!N357</f>
        <v>1.4367391181643988E+21</v>
      </c>
      <c r="J358" s="5">
        <f t="shared" si="54"/>
        <v>1.4367391181643988E+21</v>
      </c>
      <c r="K358" s="5">
        <f t="shared" si="55"/>
        <v>143673911816.43988</v>
      </c>
      <c r="L358" s="5">
        <f>过饱和度!Q357</f>
        <v>3.5354198216835979E+68</v>
      </c>
      <c r="M358" s="5">
        <f t="shared" si="60"/>
        <v>3.5354198216835979E+68</v>
      </c>
      <c r="N358" s="5">
        <f t="shared" si="50"/>
        <v>3.535419821683598E+58</v>
      </c>
    </row>
    <row r="359" spans="2:14" x14ac:dyDescent="0.25">
      <c r="B359" s="5">
        <f>过饱和度!D358</f>
        <v>3.5177958696527916</v>
      </c>
      <c r="C359" s="5">
        <f>过饱和度!H358</f>
        <v>4089171104839.4551</v>
      </c>
      <c r="D359" s="5">
        <f t="shared" si="58"/>
        <v>4089171104838.4551</v>
      </c>
      <c r="E359" s="5">
        <f t="shared" si="56"/>
        <v>408.91711048384553</v>
      </c>
      <c r="F359" s="5">
        <f>过饱和度!K358</f>
        <v>8.7594180319160713E+21</v>
      </c>
      <c r="G359" s="5">
        <f t="shared" si="59"/>
        <v>8.7594180319160713E+21</v>
      </c>
      <c r="H359" s="5">
        <f t="shared" si="57"/>
        <v>875941803191.6073</v>
      </c>
      <c r="I359" s="5">
        <f>过饱和度!N358</f>
        <v>1.4373142818407315E+21</v>
      </c>
      <c r="J359" s="5">
        <f t="shared" si="54"/>
        <v>1.4373142818407315E+21</v>
      </c>
      <c r="K359" s="5">
        <f t="shared" si="55"/>
        <v>143731428184.07315</v>
      </c>
      <c r="L359" s="5">
        <f>过饱和度!Q358</f>
        <v>3.537542200093697E+68</v>
      </c>
      <c r="M359" s="5">
        <f t="shared" si="60"/>
        <v>3.537542200093697E+68</v>
      </c>
      <c r="N359" s="5">
        <f t="shared" si="50"/>
        <v>3.5375422000936973E+58</v>
      </c>
    </row>
    <row r="360" spans="2:14" x14ac:dyDescent="0.25">
      <c r="B360" s="5">
        <f>过饱和度!D359</f>
        <v>3.5177959596527915</v>
      </c>
      <c r="C360" s="5">
        <f>过饱和度!H359</f>
        <v>4101460716205.4058</v>
      </c>
      <c r="D360" s="5">
        <f t="shared" si="58"/>
        <v>4101460716204.4058</v>
      </c>
      <c r="E360" s="5">
        <f t="shared" si="56"/>
        <v>410.14607162044052</v>
      </c>
      <c r="F360" s="5">
        <f>过饱和度!K359</f>
        <v>8.7945295884921539E+21</v>
      </c>
      <c r="G360" s="5">
        <f t="shared" si="59"/>
        <v>8.7945295884921539E+21</v>
      </c>
      <c r="H360" s="5">
        <f t="shared" si="57"/>
        <v>879452958849.21533</v>
      </c>
      <c r="I360" s="5">
        <f>过饱和度!N359</f>
        <v>1.4430755418219172E+21</v>
      </c>
      <c r="J360" s="5">
        <f t="shared" si="54"/>
        <v>1.4430755418219172E+21</v>
      </c>
      <c r="K360" s="5">
        <f t="shared" si="55"/>
        <v>144307554182.19174</v>
      </c>
      <c r="L360" s="5">
        <f>过饱和度!Q359</f>
        <v>3.5588250393036302E+68</v>
      </c>
      <c r="M360" s="5">
        <f t="shared" si="60"/>
        <v>3.5588250393036302E+68</v>
      </c>
      <c r="N360" s="5">
        <f t="shared" si="50"/>
        <v>3.5588250393036301E+58</v>
      </c>
    </row>
    <row r="361" spans="2:14" x14ac:dyDescent="0.25">
      <c r="B361" s="5">
        <f>过饱和度!D360</f>
        <v>3.5177968596527918</v>
      </c>
      <c r="C361" s="5">
        <f>过饱和度!H360</f>
        <v>4225714782959.9941</v>
      </c>
      <c r="D361" s="5">
        <f t="shared" si="58"/>
        <v>4225714782958.9941</v>
      </c>
      <c r="E361" s="5">
        <f t="shared" si="56"/>
        <v>422.57147829589945</v>
      </c>
      <c r="F361" s="5">
        <f>过饱和度!K360</f>
        <v>9.1514823647401974E+21</v>
      </c>
      <c r="G361" s="5">
        <f t="shared" si="59"/>
        <v>9.1514823647401974E+21</v>
      </c>
      <c r="H361" s="5">
        <f t="shared" si="57"/>
        <v>915148236474.01965</v>
      </c>
      <c r="I361" s="5">
        <f>过饱和度!N360</f>
        <v>1.5016458937848302E+21</v>
      </c>
      <c r="J361" s="5">
        <f t="shared" si="54"/>
        <v>1.5016458937848302E+21</v>
      </c>
      <c r="K361" s="5">
        <f t="shared" si="55"/>
        <v>150164589378.48303</v>
      </c>
      <c r="L361" s="5">
        <f>过饱和度!Q360</f>
        <v>3.777589011142232E+68</v>
      </c>
      <c r="M361" s="5">
        <f t="shared" si="60"/>
        <v>3.777589011142232E+68</v>
      </c>
      <c r="N361" s="5">
        <f t="shared" si="50"/>
        <v>3.7775890111422315E+58</v>
      </c>
    </row>
    <row r="362" spans="2:14" x14ac:dyDescent="0.25">
      <c r="B362" s="5">
        <f>过饱和度!D361</f>
        <v>3.5178033464647558</v>
      </c>
      <c r="C362" s="5">
        <f>过饱和度!H361</f>
        <v>5196279841756.4385</v>
      </c>
      <c r="D362" s="5">
        <f t="shared" si="58"/>
        <v>5196279841755.4385</v>
      </c>
      <c r="E362" s="5">
        <f t="shared" si="56"/>
        <v>519.62798417554382</v>
      </c>
      <c r="F362" s="5">
        <f>过饱和度!K361</f>
        <v>1.2055697938551136E+22</v>
      </c>
      <c r="G362" s="5">
        <f t="shared" si="59"/>
        <v>1.2055697938551136E+22</v>
      </c>
      <c r="H362" s="5">
        <f t="shared" si="57"/>
        <v>1205569793855.1138</v>
      </c>
      <c r="I362" s="5">
        <f>过饱和度!N361</f>
        <v>1.9781808517359581E+21</v>
      </c>
      <c r="J362" s="5">
        <f t="shared" si="54"/>
        <v>1.9781808517359581E+21</v>
      </c>
      <c r="K362" s="5">
        <f t="shared" si="55"/>
        <v>197818085173.59583</v>
      </c>
      <c r="L362" s="5">
        <f>过饱和度!Q361</f>
        <v>5.710818413843455E+68</v>
      </c>
      <c r="M362" s="5">
        <f t="shared" si="60"/>
        <v>5.710818413843455E+68</v>
      </c>
      <c r="N362" s="5">
        <f t="shared" si="50"/>
        <v>5.7108184138434544E+58</v>
      </c>
    </row>
    <row r="363" spans="2:14" x14ac:dyDescent="0.25">
      <c r="B363" s="5">
        <f>过饱和度!D362</f>
        <v>3.5178058596527917</v>
      </c>
      <c r="C363" s="5">
        <f>过饱和度!H362</f>
        <v>5196278931024.1182</v>
      </c>
      <c r="D363" s="5">
        <f t="shared" si="58"/>
        <v>5196278931023.1182</v>
      </c>
      <c r="E363" s="5">
        <f t="shared" si="56"/>
        <v>519.62789310231187</v>
      </c>
      <c r="F363" s="5">
        <f>过饱和度!K362</f>
        <v>1.205569537529389E+22</v>
      </c>
      <c r="G363" s="5">
        <f t="shared" si="59"/>
        <v>1.205569537529389E+22</v>
      </c>
      <c r="H363" s="5">
        <f t="shared" si="57"/>
        <v>1205569537529.3892</v>
      </c>
      <c r="I363" s="5">
        <f>过饱和度!N362</f>
        <v>1.9781804550155359E+21</v>
      </c>
      <c r="J363" s="5">
        <f t="shared" si="54"/>
        <v>1.9781804550155359E+21</v>
      </c>
      <c r="K363" s="5">
        <f t="shared" si="55"/>
        <v>197818045501.55359</v>
      </c>
      <c r="L363" s="5">
        <f>过饱和度!Q362</f>
        <v>5.7108242838003647E+68</v>
      </c>
      <c r="M363" s="5">
        <f t="shared" si="60"/>
        <v>5.7108242838003647E+68</v>
      </c>
      <c r="N363" s="5">
        <f t="shared" si="50"/>
        <v>5.7108242838003663E+58</v>
      </c>
    </row>
    <row r="364" spans="2:14" x14ac:dyDescent="0.25">
      <c r="B364" s="5">
        <f>过饱和度!D363</f>
        <v>3.5178158596527918</v>
      </c>
      <c r="C364" s="5">
        <f>过饱和度!H363</f>
        <v>5196277140043.2207</v>
      </c>
      <c r="D364" s="5">
        <f t="shared" si="58"/>
        <v>5196277140042.2207</v>
      </c>
      <c r="E364" s="5">
        <f t="shared" si="56"/>
        <v>519.62771400422207</v>
      </c>
      <c r="F364" s="5">
        <f>过饱和度!K363</f>
        <v>1.2055690351680604E+22</v>
      </c>
      <c r="G364" s="5">
        <f t="shared" si="59"/>
        <v>1.2055690351680604E+22</v>
      </c>
      <c r="H364" s="5">
        <f t="shared" si="57"/>
        <v>1205569035168.0605</v>
      </c>
      <c r="I364" s="5">
        <f>过饱和度!N363</f>
        <v>1.9781796783339353E+21</v>
      </c>
      <c r="J364" s="5">
        <f t="shared" si="54"/>
        <v>1.9781796783339353E+21</v>
      </c>
      <c r="K364" s="5">
        <f t="shared" si="55"/>
        <v>197817967833.39352</v>
      </c>
      <c r="L364" s="5">
        <f>过饱和度!Q363</f>
        <v>5.7108522703040446E+68</v>
      </c>
      <c r="M364" s="5">
        <f t="shared" si="60"/>
        <v>5.7108522703040446E+68</v>
      </c>
      <c r="N364" s="5">
        <f t="shared" ref="N364:N427" si="61">$F$2*$M364^2*TANH($F$3/$M364)</f>
        <v>5.7108522703040459E+58</v>
      </c>
    </row>
    <row r="365" spans="2:14" x14ac:dyDescent="0.25">
      <c r="B365" s="5">
        <f>过饱和度!D364</f>
        <v>3.5178458596527915</v>
      </c>
      <c r="C365" s="5">
        <f>过饱和度!H364</f>
        <v>5196274103314.085</v>
      </c>
      <c r="D365" s="5">
        <f t="shared" si="58"/>
        <v>5196274103313.085</v>
      </c>
      <c r="E365" s="5">
        <f t="shared" si="56"/>
        <v>519.62741033130851</v>
      </c>
      <c r="F365" s="5">
        <f>过饱和度!K364</f>
        <v>1.2055681877919142E+22</v>
      </c>
      <c r="G365" s="5">
        <f t="shared" si="59"/>
        <v>1.2055681877919142E+22</v>
      </c>
      <c r="H365" s="5">
        <f t="shared" si="57"/>
        <v>1205568187791.9143</v>
      </c>
      <c r="I365" s="5">
        <f>过饱和度!N364</f>
        <v>1.9781783703938801E+21</v>
      </c>
      <c r="J365" s="5">
        <f t="shared" si="54"/>
        <v>1.9781783703938801E+21</v>
      </c>
      <c r="K365" s="5">
        <f t="shared" si="55"/>
        <v>197817837039.388</v>
      </c>
      <c r="L365" s="5">
        <f>过饱和度!Q364</f>
        <v>5.7109421316457655E+68</v>
      </c>
      <c r="M365" s="5">
        <f t="shared" si="60"/>
        <v>5.7109421316457655E+68</v>
      </c>
      <c r="N365" s="5">
        <f t="shared" si="61"/>
        <v>5.7109421316457661E+58</v>
      </c>
    </row>
    <row r="366" spans="2:14" x14ac:dyDescent="0.25">
      <c r="B366" s="5">
        <f>过饱和度!D365</f>
        <v>3.5178758596527917</v>
      </c>
      <c r="C366" s="5">
        <f>过饱和度!H365</f>
        <v>5196271066586.7559</v>
      </c>
      <c r="D366" s="5">
        <f t="shared" si="58"/>
        <v>5196271066585.7559</v>
      </c>
      <c r="E366" s="5">
        <f t="shared" si="56"/>
        <v>519.6271066585756</v>
      </c>
      <c r="F366" s="5">
        <f>过饱和度!K365</f>
        <v>1.2055673404163751E+22</v>
      </c>
      <c r="G366" s="5">
        <f t="shared" si="59"/>
        <v>1.2055673404163751E+22</v>
      </c>
      <c r="H366" s="5">
        <f t="shared" si="57"/>
        <v>1205567340416.375</v>
      </c>
      <c r="I366" s="5">
        <f>过饱和度!N365</f>
        <v>1.9781770624547081E+21</v>
      </c>
      <c r="J366" s="5">
        <f t="shared" si="54"/>
        <v>1.9781770624547081E+21</v>
      </c>
      <c r="K366" s="5">
        <f t="shared" si="55"/>
        <v>197817706245.47086</v>
      </c>
      <c r="L366" s="5">
        <f>过饱和度!Q365</f>
        <v>5.7110319935737731E+68</v>
      </c>
      <c r="M366" s="5">
        <f t="shared" si="60"/>
        <v>5.7110319935737731E+68</v>
      </c>
      <c r="N366" s="5">
        <f t="shared" si="61"/>
        <v>5.7110319935737729E+58</v>
      </c>
    </row>
    <row r="367" spans="2:14" x14ac:dyDescent="0.25">
      <c r="B367" s="5">
        <f>过饱和度!D366</f>
        <v>3.5178958596527918</v>
      </c>
      <c r="C367" s="5">
        <f>过饱和度!H366</f>
        <v>5196268563947.7588</v>
      </c>
      <c r="D367" s="5">
        <f t="shared" si="58"/>
        <v>5196268563946.7588</v>
      </c>
      <c r="E367" s="5">
        <f t="shared" si="56"/>
        <v>519.62685639467588</v>
      </c>
      <c r="F367" s="5">
        <f>过饱和度!K366</f>
        <v>1.2055666404767023E+22</v>
      </c>
      <c r="G367" s="5">
        <f t="shared" si="59"/>
        <v>1.2055666404767023E+22</v>
      </c>
      <c r="H367" s="5">
        <f t="shared" si="57"/>
        <v>1205566640476.7024</v>
      </c>
      <c r="I367" s="5">
        <f>过饱和度!N366</f>
        <v>1.9781759813006378E+21</v>
      </c>
      <c r="J367" s="5">
        <f t="shared" si="54"/>
        <v>1.9781759813006378E+21</v>
      </c>
      <c r="K367" s="5">
        <f t="shared" si="55"/>
        <v>197817598130.06378</v>
      </c>
      <c r="L367" s="5">
        <f>过饱和度!Q366</f>
        <v>5.7110906939387394E+68</v>
      </c>
      <c r="M367" s="5">
        <f t="shared" si="60"/>
        <v>5.7110906939387394E+68</v>
      </c>
      <c r="N367" s="5">
        <f t="shared" si="61"/>
        <v>5.7110906939387405E+58</v>
      </c>
    </row>
    <row r="368" spans="2:14" x14ac:dyDescent="0.25">
      <c r="B368" s="5">
        <f>过饱和度!D367</f>
        <v>3.5179958596527916</v>
      </c>
      <c r="C368" s="5">
        <f>过饱和度!H367</f>
        <v>5196263252739.8369</v>
      </c>
      <c r="D368" s="5">
        <f t="shared" si="58"/>
        <v>5196263252738.8369</v>
      </c>
      <c r="E368" s="5">
        <f t="shared" si="56"/>
        <v>519.62632527388371</v>
      </c>
      <c r="F368" s="5">
        <f>过饱和度!K367</f>
        <v>1.2055651744989665E+22</v>
      </c>
      <c r="G368" s="5">
        <f t="shared" si="59"/>
        <v>1.2055651744989665E+22</v>
      </c>
      <c r="H368" s="5">
        <f t="shared" si="57"/>
        <v>1205565174498.9666</v>
      </c>
      <c r="I368" s="5">
        <f>过饱和度!N367</f>
        <v>1.9781737264337812E+21</v>
      </c>
      <c r="J368" s="5">
        <f t="shared" si="54"/>
        <v>1.9781737264337812E+21</v>
      </c>
      <c r="K368" s="5">
        <f t="shared" si="55"/>
        <v>197817372643.37811</v>
      </c>
      <c r="L368" s="5">
        <f>过饱和度!Q367</f>
        <v>5.7114023938558179E+68</v>
      </c>
      <c r="M368" s="5">
        <f t="shared" si="60"/>
        <v>5.7114023938558179E+68</v>
      </c>
      <c r="N368" s="5">
        <f t="shared" si="61"/>
        <v>5.7114023938558183E+58</v>
      </c>
    </row>
    <row r="369" spans="2:14" x14ac:dyDescent="0.25">
      <c r="B369" s="5">
        <f>过饱和度!D368</f>
        <v>3.5182958596527918</v>
      </c>
      <c r="C369" s="5">
        <f>过饱和度!H368</f>
        <v>5196254706862.1328</v>
      </c>
      <c r="D369" s="5">
        <f t="shared" si="58"/>
        <v>5196254706861.1328</v>
      </c>
      <c r="E369" s="5">
        <f t="shared" si="56"/>
        <v>519.6254706861132</v>
      </c>
      <c r="F369" s="5">
        <f>过饱和度!K368</f>
        <v>1.2055628627415516E+22</v>
      </c>
      <c r="G369" s="5">
        <f t="shared" si="59"/>
        <v>1.2055628627415516E+22</v>
      </c>
      <c r="H369" s="5">
        <f t="shared" si="57"/>
        <v>1205562862741.5515</v>
      </c>
      <c r="I369" s="5">
        <f>过饱和度!N368</f>
        <v>1.9781701940069325E+21</v>
      </c>
      <c r="J369" s="5">
        <f t="shared" si="54"/>
        <v>1.9781701940069325E+21</v>
      </c>
      <c r="K369" s="5">
        <f t="shared" si="55"/>
        <v>197817019400.69324</v>
      </c>
      <c r="L369" s="5">
        <f>过饱和度!Q368</f>
        <v>5.712356207316112E+68</v>
      </c>
      <c r="M369" s="5">
        <f t="shared" si="60"/>
        <v>5.712356207316112E+68</v>
      </c>
      <c r="N369" s="5">
        <f t="shared" si="61"/>
        <v>5.7123562073161124E+58</v>
      </c>
    </row>
    <row r="370" spans="2:14" x14ac:dyDescent="0.25">
      <c r="B370" s="5">
        <f>过饱和度!D369</f>
        <v>3.5185958596527915</v>
      </c>
      <c r="C370" s="5">
        <f>过饱和度!H369</f>
        <v>5196246160999.3516</v>
      </c>
      <c r="D370" s="5">
        <f t="shared" si="58"/>
        <v>5196246160998.3516</v>
      </c>
      <c r="E370" s="5">
        <f t="shared" si="56"/>
        <v>519.62461609983518</v>
      </c>
      <c r="F370" s="5">
        <f>过饱和度!K369</f>
        <v>1.205560550988872E+22</v>
      </c>
      <c r="G370" s="5">
        <f t="shared" si="59"/>
        <v>1.205560550988872E+22</v>
      </c>
      <c r="H370" s="5">
        <f t="shared" si="57"/>
        <v>1205560550988.8721</v>
      </c>
      <c r="I370" s="5">
        <f>过饱和度!N369</f>
        <v>1.9781666615868871E+21</v>
      </c>
      <c r="J370" s="5">
        <f t="shared" si="54"/>
        <v>1.9781666615868871E+21</v>
      </c>
      <c r="K370" s="5">
        <f t="shared" si="55"/>
        <v>197816666158.68869</v>
      </c>
      <c r="L370" s="5">
        <f>过饱和度!Q369</f>
        <v>5.7133100970687263E+68</v>
      </c>
      <c r="M370" s="5">
        <f t="shared" si="60"/>
        <v>5.7133100970687263E+68</v>
      </c>
      <c r="N370" s="5">
        <f t="shared" si="61"/>
        <v>5.7133100970687255E+58</v>
      </c>
    </row>
    <row r="371" spans="2:14" x14ac:dyDescent="0.25">
      <c r="B371" s="5">
        <f>过饱和度!D370</f>
        <v>3.5187958596527915</v>
      </c>
      <c r="C371" s="5">
        <f>过饱和度!H370</f>
        <v>5196238951715.1289</v>
      </c>
      <c r="D371" s="5">
        <f t="shared" si="58"/>
        <v>5196238951714.1289</v>
      </c>
      <c r="E371" s="5">
        <f t="shared" si="56"/>
        <v>519.62389517141287</v>
      </c>
      <c r="F371" s="5">
        <f>过饱和度!K370</f>
        <v>1.2055585828457226E+22</v>
      </c>
      <c r="G371" s="5">
        <f t="shared" si="59"/>
        <v>1.2055585828457226E+22</v>
      </c>
      <c r="H371" s="5">
        <f t="shared" si="57"/>
        <v>1205558582845.7227</v>
      </c>
      <c r="I371" s="5">
        <f>过饱和度!N370</f>
        <v>1.9781636451150487E+21</v>
      </c>
      <c r="J371" s="5">
        <f t="shared" si="54"/>
        <v>1.9781636451150487E+21</v>
      </c>
      <c r="K371" s="5">
        <f t="shared" si="55"/>
        <v>197816364511.50488</v>
      </c>
      <c r="L371" s="5">
        <f>过饱和度!Q370</f>
        <v>5.7139422443009683E+68</v>
      </c>
      <c r="M371" s="5">
        <f t="shared" si="60"/>
        <v>5.7139422443009683E+68</v>
      </c>
      <c r="N371" s="5">
        <f t="shared" si="61"/>
        <v>5.7139422443009692E+58</v>
      </c>
    </row>
    <row r="372" spans="2:14" x14ac:dyDescent="0.25">
      <c r="B372" s="5">
        <f>过饱和度!D371</f>
        <v>3.5197958596527914</v>
      </c>
      <c r="C372" s="5">
        <f>过饱和度!H371</f>
        <v>5196225679872.0654</v>
      </c>
      <c r="D372" s="5">
        <f t="shared" si="58"/>
        <v>5196225679871.0654</v>
      </c>
      <c r="E372" s="5">
        <f t="shared" si="56"/>
        <v>519.62256798710666</v>
      </c>
      <c r="F372" s="5">
        <f>过饱和度!K371</f>
        <v>1.2055551732835494E+22</v>
      </c>
      <c r="G372" s="5">
        <f t="shared" si="59"/>
        <v>1.2055551732835494E+22</v>
      </c>
      <c r="H372" s="5">
        <f t="shared" si="57"/>
        <v>1205555173283.5496</v>
      </c>
      <c r="I372" s="5">
        <f>过饱和度!N371</f>
        <v>1.9781585267355335E+21</v>
      </c>
      <c r="J372" s="5">
        <f t="shared" si="54"/>
        <v>1.9781585267355335E+21</v>
      </c>
      <c r="K372" s="5">
        <f t="shared" si="55"/>
        <v>197815852673.55338</v>
      </c>
      <c r="L372" s="5">
        <f>过饱和度!Q371</f>
        <v>5.7171610700532015E+68</v>
      </c>
      <c r="M372" s="5">
        <f t="shared" si="60"/>
        <v>5.7171610700532015E+68</v>
      </c>
      <c r="N372" s="5">
        <f t="shared" si="61"/>
        <v>5.7171610700532019E+58</v>
      </c>
    </row>
    <row r="373" spans="2:14" x14ac:dyDescent="0.25">
      <c r="B373" s="5">
        <f>过饱和度!D372</f>
        <v>3.5227958596527915</v>
      </c>
      <c r="C373" s="5">
        <f>过饱和度!H372</f>
        <v>5196209226310.4238</v>
      </c>
      <c r="D373" s="5">
        <f t="shared" si="58"/>
        <v>5196209226309.4238</v>
      </c>
      <c r="E373" s="5">
        <f t="shared" si="56"/>
        <v>519.62092263094246</v>
      </c>
      <c r="F373" s="5">
        <f>过饱和度!K372</f>
        <v>1.2055515416150011E+22</v>
      </c>
      <c r="G373" s="5">
        <f t="shared" si="59"/>
        <v>1.2055515416150011E+22</v>
      </c>
      <c r="H373" s="5">
        <f t="shared" si="57"/>
        <v>1205551541615.0012</v>
      </c>
      <c r="I373" s="5">
        <f>过饱和度!N372</f>
        <v>1.9781533925554101E+21</v>
      </c>
      <c r="J373" s="5">
        <f t="shared" si="54"/>
        <v>1.9781533925554101E+21</v>
      </c>
      <c r="K373" s="5">
        <f t="shared" si="55"/>
        <v>197815339255.54099</v>
      </c>
      <c r="L373" s="5">
        <f>过饱和度!Q372</f>
        <v>5.7268820668451221E+68</v>
      </c>
      <c r="M373" s="5">
        <f t="shared" si="60"/>
        <v>5.7268820668451221E+68</v>
      </c>
      <c r="N373" s="5">
        <f t="shared" si="61"/>
        <v>5.7268820668451226E+58</v>
      </c>
    </row>
    <row r="374" spans="2:14" x14ac:dyDescent="0.25">
      <c r="B374" s="5">
        <f>过饱和度!D373</f>
        <v>3.5257958596527916</v>
      </c>
      <c r="C374" s="5">
        <f>过饱和度!H373</f>
        <v>5196192772812.665</v>
      </c>
      <c r="D374" s="5">
        <f t="shared" si="58"/>
        <v>5196192772811.665</v>
      </c>
      <c r="E374" s="5">
        <f t="shared" si="56"/>
        <v>519.61927728116655</v>
      </c>
      <c r="F374" s="5">
        <f>过饱和度!K373</f>
        <v>1.205547909961494E+22</v>
      </c>
      <c r="G374" s="5">
        <f t="shared" si="59"/>
        <v>1.205547909961494E+22</v>
      </c>
      <c r="H374" s="5">
        <f t="shared" si="57"/>
        <v>1205547909961.4939</v>
      </c>
      <c r="I374" s="5">
        <f>过饱和度!N373</f>
        <v>1.9781482583953399E+21</v>
      </c>
      <c r="J374" s="5">
        <f t="shared" si="54"/>
        <v>1.9781482583953399E+21</v>
      </c>
      <c r="K374" s="5">
        <f t="shared" si="55"/>
        <v>197814825839.53397</v>
      </c>
      <c r="L374" s="5">
        <f>过饱和度!Q373</f>
        <v>5.7366112734696825E+68</v>
      </c>
      <c r="M374" s="5">
        <f t="shared" si="60"/>
        <v>5.7366112734696825E+68</v>
      </c>
      <c r="N374" s="5">
        <f t="shared" si="61"/>
        <v>5.736611273469683E+58</v>
      </c>
    </row>
    <row r="375" spans="2:14" x14ac:dyDescent="0.25">
      <c r="B375" s="5">
        <f>过饱和度!D374</f>
        <v>3.5277958596527914</v>
      </c>
      <c r="C375" s="5">
        <f>过饱和度!H374</f>
        <v>5196177022384.5771</v>
      </c>
      <c r="D375" s="5">
        <f t="shared" si="58"/>
        <v>5196177022383.5771</v>
      </c>
      <c r="E375" s="5">
        <f t="shared" si="56"/>
        <v>519.61770223835765</v>
      </c>
      <c r="F375" s="5">
        <f>过饱和度!K374</f>
        <v>1.205544138663517E+22</v>
      </c>
      <c r="G375" s="5">
        <f t="shared" si="59"/>
        <v>1.205544138663517E+22</v>
      </c>
      <c r="H375" s="5">
        <f t="shared" si="57"/>
        <v>1205544138663.5171</v>
      </c>
      <c r="I375" s="5">
        <f>过饱和度!N374</f>
        <v>1.9781427437183007E+21</v>
      </c>
      <c r="J375" s="5">
        <f t="shared" si="54"/>
        <v>1.9781427437183007E+21</v>
      </c>
      <c r="K375" s="5">
        <f t="shared" si="55"/>
        <v>197814274371.83008</v>
      </c>
      <c r="L375" s="5">
        <f>过饱和度!Q374</f>
        <v>5.7430898257043835E+68</v>
      </c>
      <c r="M375" s="5">
        <f t="shared" si="60"/>
        <v>5.7430898257043835E+68</v>
      </c>
      <c r="N375" s="5">
        <f t="shared" si="61"/>
        <v>5.7430898257043838E+58</v>
      </c>
    </row>
    <row r="376" spans="2:14" x14ac:dyDescent="0.25">
      <c r="B376" s="5">
        <f>过饱和度!D375</f>
        <v>3.5377958596527916</v>
      </c>
      <c r="C376" s="5">
        <f>过饱和度!H375</f>
        <v>5196170288852.999</v>
      </c>
      <c r="D376" s="5">
        <f t="shared" si="58"/>
        <v>5196170288851.999</v>
      </c>
      <c r="E376" s="5">
        <f t="shared" si="56"/>
        <v>519.61702888520006</v>
      </c>
      <c r="F376" s="5">
        <f>过饱和度!K375</f>
        <v>1.2055456189909865E+22</v>
      </c>
      <c r="G376" s="5">
        <f t="shared" si="59"/>
        <v>1.2055456189909865E+22</v>
      </c>
      <c r="H376" s="5">
        <f t="shared" si="57"/>
        <v>1205545618990.9866</v>
      </c>
      <c r="I376" s="5">
        <f>过饱和度!N375</f>
        <v>1.9781466788194335E+21</v>
      </c>
      <c r="J376" s="5">
        <f t="shared" si="54"/>
        <v>1.9781466788194335E+21</v>
      </c>
      <c r="K376" s="5">
        <f t="shared" si="55"/>
        <v>197814667881.94336</v>
      </c>
      <c r="L376" s="5">
        <f>过饱和度!Q375</f>
        <v>5.7757208845511955E+68</v>
      </c>
      <c r="M376" s="5">
        <f t="shared" si="60"/>
        <v>5.7757208845511955E+68</v>
      </c>
      <c r="N376" s="5">
        <f t="shared" si="61"/>
        <v>5.7757208845511953E+58</v>
      </c>
    </row>
    <row r="377" spans="2:14" x14ac:dyDescent="0.25">
      <c r="B377" s="5">
        <f>过饱和度!D376</f>
        <v>3.5677958596527914</v>
      </c>
      <c r="C377" s="5">
        <f>过饱和度!H376</f>
        <v>5196223963632.8174</v>
      </c>
      <c r="D377" s="5">
        <f t="shared" si="58"/>
        <v>5196223963631.8174</v>
      </c>
      <c r="E377" s="5">
        <f t="shared" si="56"/>
        <v>519.62239636318168</v>
      </c>
      <c r="F377" s="5">
        <f>过饱和度!K376</f>
        <v>1.2055709212980478E+22</v>
      </c>
      <c r="G377" s="5">
        <f t="shared" si="59"/>
        <v>1.2055709212980478E+22</v>
      </c>
      <c r="H377" s="5">
        <f t="shared" si="57"/>
        <v>1205570921298.0479</v>
      </c>
      <c r="I377" s="5">
        <f>过饱和度!N376</f>
        <v>1.9781908053363065E+21</v>
      </c>
      <c r="J377" s="5">
        <f t="shared" si="54"/>
        <v>1.9781908053363065E+21</v>
      </c>
      <c r="K377" s="5">
        <f t="shared" si="55"/>
        <v>197819080533.63065</v>
      </c>
      <c r="L377" s="5">
        <f>过饱和度!Q376</f>
        <v>5.8743614955340721E+68</v>
      </c>
      <c r="M377" s="5">
        <f t="shared" si="60"/>
        <v>5.8743614955340721E+68</v>
      </c>
      <c r="N377" s="5">
        <f t="shared" si="61"/>
        <v>5.8743614955340723E+58</v>
      </c>
    </row>
    <row r="378" spans="2:14" x14ac:dyDescent="0.25">
      <c r="B378" s="5">
        <f>过饱和度!D377</f>
        <v>3.5977958596527917</v>
      </c>
      <c r="C378" s="5">
        <f>过饱和度!H377</f>
        <v>5196277637767.2383</v>
      </c>
      <c r="D378" s="5">
        <f t="shared" si="58"/>
        <v>5196277637766.2383</v>
      </c>
      <c r="E378" s="5">
        <f t="shared" si="56"/>
        <v>519.62776377662385</v>
      </c>
      <c r="F378" s="5">
        <f>过饱和度!K377</f>
        <v>1.2055962237185947E+22</v>
      </c>
      <c r="G378" s="5">
        <f t="shared" si="59"/>
        <v>1.2055962237185947E+22</v>
      </c>
      <c r="H378" s="5">
        <f t="shared" si="57"/>
        <v>1205596223718.5947</v>
      </c>
      <c r="I378" s="5">
        <f>过饱和度!N377</f>
        <v>1.9782349321523348E+21</v>
      </c>
      <c r="J378" s="5">
        <f t="shared" si="54"/>
        <v>1.9782349321523348E+21</v>
      </c>
      <c r="K378" s="5">
        <f t="shared" si="55"/>
        <v>197823493215.23346</v>
      </c>
      <c r="L378" s="5">
        <f>过饱和度!Q377</f>
        <v>5.9738418501736035E+68</v>
      </c>
      <c r="M378" s="5">
        <f t="shared" si="60"/>
        <v>5.9738418501736035E+68</v>
      </c>
      <c r="N378" s="5">
        <f t="shared" si="61"/>
        <v>5.9738418501736041E+58</v>
      </c>
    </row>
    <row r="379" spans="2:14" x14ac:dyDescent="0.25">
      <c r="B379" s="5">
        <f>过饱和度!D378</f>
        <v>3.6177958596527917</v>
      </c>
      <c r="C379" s="5">
        <f>过饱和度!H378</f>
        <v>5196298299586.8184</v>
      </c>
      <c r="D379" s="5">
        <f t="shared" si="58"/>
        <v>5196298299585.8184</v>
      </c>
      <c r="E379" s="5">
        <f t="shared" si="56"/>
        <v>519.62982995858192</v>
      </c>
      <c r="F379" s="5">
        <f>过饱和度!K378</f>
        <v>1.2056088221460883E+22</v>
      </c>
      <c r="G379" s="5">
        <f t="shared" si="59"/>
        <v>1.2056088221460883E+22</v>
      </c>
      <c r="H379" s="5">
        <f t="shared" si="57"/>
        <v>1205608822146.0884</v>
      </c>
      <c r="I379" s="5">
        <f>过饱和度!N378</f>
        <v>1.9782577346511336E+21</v>
      </c>
      <c r="J379" s="5">
        <f t="shared" si="54"/>
        <v>1.9782577346511336E+21</v>
      </c>
      <c r="K379" s="5">
        <f t="shared" si="55"/>
        <v>197825773465.11337</v>
      </c>
      <c r="L379" s="5">
        <f>过饱和度!Q378</f>
        <v>6.0405882769908506E+68</v>
      </c>
      <c r="M379" s="5">
        <f t="shared" si="60"/>
        <v>6.0405882769908506E+68</v>
      </c>
      <c r="N379" s="5">
        <f t="shared" si="61"/>
        <v>6.0405882769908519E+58</v>
      </c>
    </row>
    <row r="380" spans="2:14" x14ac:dyDescent="0.25">
      <c r="B380" s="5">
        <f>过饱和度!D379</f>
        <v>3.6677958596527915</v>
      </c>
      <c r="C380" s="5">
        <f>过饱和度!H379</f>
        <v>5196425666968.0352</v>
      </c>
      <c r="D380" s="5">
        <f t="shared" si="58"/>
        <v>5196425666967.0352</v>
      </c>
      <c r="E380" s="5">
        <f t="shared" si="56"/>
        <v>519.64256669670351</v>
      </c>
      <c r="F380" s="5">
        <f>过饱和度!K379</f>
        <v>1.2056616995334067E+22</v>
      </c>
      <c r="G380" s="5">
        <f t="shared" si="59"/>
        <v>1.2056616995334067E+22</v>
      </c>
      <c r="H380" s="5">
        <f t="shared" si="57"/>
        <v>1205661699533.4065</v>
      </c>
      <c r="I380" s="5">
        <f>过饱和度!N379</f>
        <v>1.9783478680546273E+21</v>
      </c>
      <c r="J380" s="5">
        <f t="shared" si="54"/>
        <v>1.9783478680546273E+21</v>
      </c>
      <c r="K380" s="5">
        <f t="shared" si="55"/>
        <v>197834786805.46277</v>
      </c>
      <c r="L380" s="5">
        <f>过饱和度!Q379</f>
        <v>6.2092915663150688E+68</v>
      </c>
      <c r="M380" s="5">
        <f t="shared" si="60"/>
        <v>6.2092915663150688E+68</v>
      </c>
      <c r="N380" s="5">
        <f t="shared" si="61"/>
        <v>6.2092915663150698E+58</v>
      </c>
    </row>
    <row r="381" spans="2:14" x14ac:dyDescent="0.25">
      <c r="B381" s="5">
        <f>过饱和度!D380</f>
        <v>3.7177958596527918</v>
      </c>
      <c r="C381" s="5">
        <f>过饱和度!H380</f>
        <v>5196553033449.7529</v>
      </c>
      <c r="D381" s="5">
        <f t="shared" si="58"/>
        <v>5196553033448.7529</v>
      </c>
      <c r="E381" s="5">
        <f t="shared" si="56"/>
        <v>519.65530334487539</v>
      </c>
      <c r="F381" s="5">
        <f>过饱和度!K380</f>
        <v>1.2057145778403119E+22</v>
      </c>
      <c r="G381" s="5">
        <f t="shared" si="59"/>
        <v>1.2057145778403119E+22</v>
      </c>
      <c r="H381" s="5">
        <f t="shared" si="57"/>
        <v>1205714577840.312</v>
      </c>
      <c r="I381" s="5">
        <f>过饱和度!N380</f>
        <v>1.9784380032682177E+21</v>
      </c>
      <c r="J381" s="5">
        <f t="shared" si="54"/>
        <v>1.9784380032682177E+21</v>
      </c>
      <c r="K381" s="5">
        <f t="shared" si="55"/>
        <v>197843800326.82175</v>
      </c>
      <c r="L381" s="5">
        <f>过饱和度!Q380</f>
        <v>6.3803341856547348E+68</v>
      </c>
      <c r="M381" s="5">
        <f t="shared" si="60"/>
        <v>6.3803341856547348E+68</v>
      </c>
      <c r="N381" s="5">
        <f t="shared" si="61"/>
        <v>6.3803341856547361E+58</v>
      </c>
    </row>
    <row r="382" spans="2:14" x14ac:dyDescent="0.25">
      <c r="B382" s="5">
        <f>过饱和度!D381</f>
        <v>3.7677958596527916</v>
      </c>
      <c r="C382" s="5">
        <f>过饱和度!H381</f>
        <v>5196680399031.9111</v>
      </c>
      <c r="D382" s="5">
        <f t="shared" si="58"/>
        <v>5196680399030.9111</v>
      </c>
      <c r="E382" s="5">
        <f t="shared" si="56"/>
        <v>519.6680399030912</v>
      </c>
      <c r="F382" s="5">
        <f>过饱和度!K381</f>
        <v>1.2057674570667771E+22</v>
      </c>
      <c r="G382" s="5">
        <f t="shared" si="59"/>
        <v>1.2057674570667771E+22</v>
      </c>
      <c r="H382" s="5">
        <f t="shared" si="57"/>
        <v>1205767457066.7771</v>
      </c>
      <c r="I382" s="5">
        <f>过饱和度!N381</f>
        <v>1.978528140291869E+21</v>
      </c>
      <c r="J382" s="5">
        <f t="shared" si="54"/>
        <v>1.978528140291869E+21</v>
      </c>
      <c r="K382" s="5">
        <f t="shared" si="55"/>
        <v>197852814029.18692</v>
      </c>
      <c r="L382" s="5">
        <f>过饱和度!Q381</f>
        <v>6.5537167778686622E+68</v>
      </c>
      <c r="M382" s="5">
        <f t="shared" si="60"/>
        <v>6.5537167778686622E+68</v>
      </c>
      <c r="N382" s="5">
        <f t="shared" si="61"/>
        <v>6.5537167778686616E+58</v>
      </c>
    </row>
    <row r="383" spans="2:14" x14ac:dyDescent="0.25">
      <c r="B383" s="5">
        <f>过饱和度!D382</f>
        <v>3.8109448907228605</v>
      </c>
      <c r="C383" s="5">
        <f>过饱和度!H382</f>
        <v>5196781714516.6621</v>
      </c>
      <c r="D383" s="5">
        <f t="shared" si="58"/>
        <v>5196781714515.6621</v>
      </c>
      <c r="E383" s="5">
        <f t="shared" si="56"/>
        <v>519.67817145156619</v>
      </c>
      <c r="F383" s="5">
        <f>过饱和度!K382</f>
        <v>1.2058106634302487E+22</v>
      </c>
      <c r="G383" s="5">
        <f t="shared" si="59"/>
        <v>1.2058106634302487E+22</v>
      </c>
      <c r="H383" s="5">
        <f t="shared" si="57"/>
        <v>1205810663430.2488</v>
      </c>
      <c r="I383" s="5">
        <f>过饱和度!N382</f>
        <v>1.9786021662435949E+21</v>
      </c>
      <c r="J383" s="5">
        <f t="shared" si="54"/>
        <v>1.9786021662435949E+21</v>
      </c>
      <c r="K383" s="5">
        <f t="shared" si="55"/>
        <v>197860216624.35953</v>
      </c>
      <c r="L383" s="5">
        <f>过饱和度!Q382</f>
        <v>6.7051986096758222E+68</v>
      </c>
      <c r="M383" s="5">
        <f t="shared" si="60"/>
        <v>6.7051986096758222E+68</v>
      </c>
      <c r="N383" s="5">
        <f t="shared" si="61"/>
        <v>6.7051986096758233E+58</v>
      </c>
    </row>
    <row r="384" spans="2:14" x14ac:dyDescent="0.25">
      <c r="B384" s="5">
        <f>过饱和度!D383</f>
        <v>3.8109448908228605</v>
      </c>
      <c r="C384" s="5">
        <f>过饱和度!H383</f>
        <v>5196797714065.6328</v>
      </c>
      <c r="D384" s="5">
        <f t="shared" si="58"/>
        <v>5196797714064.6328</v>
      </c>
      <c r="E384" s="5">
        <f t="shared" si="56"/>
        <v>519.67977140646337</v>
      </c>
      <c r="F384" s="5">
        <f>过饱和度!K383</f>
        <v>1.2058156124530346E+22</v>
      </c>
      <c r="G384" s="5">
        <f t="shared" si="59"/>
        <v>1.2058156124530346E+22</v>
      </c>
      <c r="H384" s="5">
        <f t="shared" si="57"/>
        <v>1205815612453.0344</v>
      </c>
      <c r="I384" s="5">
        <f>过饱和度!N383</f>
        <v>1.9786102870062166E+21</v>
      </c>
      <c r="J384" s="5">
        <f t="shared" si="54"/>
        <v>1.9786102870062166E+21</v>
      </c>
      <c r="K384" s="5">
        <f t="shared" si="55"/>
        <v>197861028700.62164</v>
      </c>
      <c r="L384" s="5">
        <f>过饱和度!Q383</f>
        <v>6.7052398704666321E+68</v>
      </c>
      <c r="M384" s="5">
        <f t="shared" si="60"/>
        <v>6.7052398704666321E+68</v>
      </c>
      <c r="N384" s="5">
        <f t="shared" si="61"/>
        <v>6.7052398704666319E+58</v>
      </c>
    </row>
    <row r="385" spans="2:14" x14ac:dyDescent="0.25">
      <c r="B385" s="5">
        <f>过饱和度!D384</f>
        <v>3.8109448911228605</v>
      </c>
      <c r="C385" s="5">
        <f>过饱和度!H384</f>
        <v>5196845720298.0811</v>
      </c>
      <c r="D385" s="5">
        <f t="shared" si="58"/>
        <v>5196845720297.0811</v>
      </c>
      <c r="E385" s="5">
        <f t="shared" si="56"/>
        <v>519.68457202970808</v>
      </c>
      <c r="F385" s="5">
        <f>过饱和度!K384</f>
        <v>1.2058304616994118E+22</v>
      </c>
      <c r="G385" s="5">
        <f t="shared" si="59"/>
        <v>1.2058304616994118E+22</v>
      </c>
      <c r="H385" s="5">
        <f t="shared" si="57"/>
        <v>1205830461699.4119</v>
      </c>
      <c r="I385" s="5">
        <f>过饱和度!N384</f>
        <v>1.9786346526769613E+21</v>
      </c>
      <c r="J385" s="5">
        <f t="shared" si="54"/>
        <v>1.9786346526769613E+21</v>
      </c>
      <c r="K385" s="5">
        <f t="shared" si="55"/>
        <v>197863465267.69611</v>
      </c>
      <c r="L385" s="5">
        <f>过饱和度!Q384</f>
        <v>6.7053636760203815E+68</v>
      </c>
      <c r="M385" s="5">
        <f t="shared" si="60"/>
        <v>6.7053636760203815E+68</v>
      </c>
      <c r="N385" s="5">
        <f t="shared" si="61"/>
        <v>6.7053636760203811E+58</v>
      </c>
    </row>
    <row r="386" spans="2:14" x14ac:dyDescent="0.25">
      <c r="B386" s="5">
        <f>过饱和度!D385</f>
        <v>3.8109448915228605</v>
      </c>
      <c r="C386" s="5">
        <f>过饱和度!H385</f>
        <v>5196909730870.8037</v>
      </c>
      <c r="D386" s="5">
        <f t="shared" si="58"/>
        <v>5196909730869.8037</v>
      </c>
      <c r="E386" s="5">
        <f t="shared" si="56"/>
        <v>519.69097308698042</v>
      </c>
      <c r="F386" s="5">
        <f>过饱和度!K385</f>
        <v>1.2058502614170884E+22</v>
      </c>
      <c r="G386" s="5">
        <f t="shared" si="59"/>
        <v>1.2058502614170884E+22</v>
      </c>
      <c r="H386" s="5">
        <f t="shared" si="57"/>
        <v>1205850261417.0884</v>
      </c>
      <c r="I386" s="5">
        <f>过饱和度!N385</f>
        <v>1.9786671413768914E+21</v>
      </c>
      <c r="J386" s="5">
        <f t="shared" si="54"/>
        <v>1.9786671413768914E+21</v>
      </c>
      <c r="K386" s="5">
        <f t="shared" si="55"/>
        <v>197866714137.68912</v>
      </c>
      <c r="L386" s="5">
        <f>过饱和度!Q385</f>
        <v>6.7055287584021704E+68</v>
      </c>
      <c r="M386" s="5">
        <f t="shared" si="60"/>
        <v>6.7055287584021704E+68</v>
      </c>
      <c r="N386" s="5">
        <f t="shared" si="61"/>
        <v>6.7055287584021709E+58</v>
      </c>
    </row>
    <row r="387" spans="2:14" x14ac:dyDescent="0.25">
      <c r="B387" s="5">
        <f>过饱和度!D386</f>
        <v>3.8109448917228606</v>
      </c>
      <c r="C387" s="5">
        <f>过饱和度!H386</f>
        <v>5196941733940.5234</v>
      </c>
      <c r="D387" s="5">
        <f t="shared" si="58"/>
        <v>5196941733939.5234</v>
      </c>
      <c r="E387" s="5">
        <f t="shared" si="56"/>
        <v>519.69417339395238</v>
      </c>
      <c r="F387" s="5">
        <f>过饱和度!K386</f>
        <v>1.2058601606856841E+22</v>
      </c>
      <c r="G387" s="5">
        <f t="shared" si="59"/>
        <v>1.2058601606856841E+22</v>
      </c>
      <c r="H387" s="5">
        <f t="shared" si="57"/>
        <v>1205860160685.6843</v>
      </c>
      <c r="I387" s="5">
        <f>过饱和度!N386</f>
        <v>1.9786833848207304E+21</v>
      </c>
      <c r="J387" s="5">
        <f t="shared" si="54"/>
        <v>1.9786833848207304E+21</v>
      </c>
      <c r="K387" s="5">
        <f t="shared" si="55"/>
        <v>197868338482.07303</v>
      </c>
      <c r="L387" s="5">
        <f>过饱和度!Q386</f>
        <v>6.7056112937046346E+68</v>
      </c>
      <c r="M387" s="5">
        <f t="shared" si="60"/>
        <v>6.7056112937046346E+68</v>
      </c>
      <c r="N387" s="5">
        <f t="shared" si="61"/>
        <v>6.7056112937046348E+58</v>
      </c>
    </row>
    <row r="388" spans="2:14" x14ac:dyDescent="0.25">
      <c r="B388" s="5">
        <f>过饱和度!D387</f>
        <v>3.8109449007228604</v>
      </c>
      <c r="C388" s="5">
        <f>过饱和度!H387</f>
        <v>5198382323539.8154</v>
      </c>
      <c r="D388" s="5">
        <f t="shared" si="58"/>
        <v>5198382323538.8154</v>
      </c>
      <c r="E388" s="5">
        <f t="shared" si="56"/>
        <v>519.83823235388149</v>
      </c>
      <c r="F388" s="5">
        <f>过饱和度!K387</f>
        <v>1.2063057799586567E+22</v>
      </c>
      <c r="G388" s="5">
        <f t="shared" si="59"/>
        <v>1.2063057799586567E+22</v>
      </c>
      <c r="H388" s="5">
        <f t="shared" si="57"/>
        <v>1206305779958.6567</v>
      </c>
      <c r="I388" s="5">
        <f>过饱和度!N387</f>
        <v>1.9794145813519508E+21</v>
      </c>
      <c r="J388" s="5">
        <f t="shared" si="54"/>
        <v>1.9794145813519508E+21</v>
      </c>
      <c r="K388" s="5">
        <f t="shared" si="55"/>
        <v>197941458135.1951</v>
      </c>
      <c r="L388" s="5">
        <f>过饱和度!Q387</f>
        <v>6.7093271945456426E+68</v>
      </c>
      <c r="M388" s="5">
        <f t="shared" si="60"/>
        <v>6.7093271945456426E+68</v>
      </c>
      <c r="N388" s="5">
        <f t="shared" si="61"/>
        <v>6.7093271945456437E+58</v>
      </c>
    </row>
    <row r="389" spans="2:14" x14ac:dyDescent="0.25">
      <c r="B389" s="5">
        <f>过饱和度!D388</f>
        <v>3.8109449907228603</v>
      </c>
      <c r="C389" s="5">
        <f>过饱和度!H388</f>
        <v>5212803243219.8369</v>
      </c>
      <c r="D389" s="5">
        <f t="shared" si="58"/>
        <v>5212803243218.8369</v>
      </c>
      <c r="E389" s="5">
        <f t="shared" si="56"/>
        <v>521.28032432188388</v>
      </c>
      <c r="F389" s="5">
        <f>过饱和度!K388</f>
        <v>1.210768875831245E+22</v>
      </c>
      <c r="G389" s="5">
        <f t="shared" si="59"/>
        <v>1.210768875831245E+22</v>
      </c>
      <c r="H389" s="5">
        <f t="shared" si="57"/>
        <v>1210768875831.2451</v>
      </c>
      <c r="I389" s="5">
        <f>过饱和度!N388</f>
        <v>1.9867378636880355E+21</v>
      </c>
      <c r="J389" s="5">
        <f t="shared" si="54"/>
        <v>1.9867378636880355E+21</v>
      </c>
      <c r="K389" s="5">
        <f t="shared" si="55"/>
        <v>198673786368.80356</v>
      </c>
      <c r="L389" s="5">
        <f>过饱和度!Q388</f>
        <v>6.746581803916834E+68</v>
      </c>
      <c r="M389" s="5">
        <f t="shared" si="60"/>
        <v>6.746581803916834E+68</v>
      </c>
      <c r="N389" s="5">
        <f t="shared" si="61"/>
        <v>6.7465818039168343E+58</v>
      </c>
    </row>
    <row r="390" spans="2:14" x14ac:dyDescent="0.25">
      <c r="B390" s="5">
        <f>过饱和度!D389</f>
        <v>3.8109458907228606</v>
      </c>
      <c r="C390" s="5">
        <f>过饱和度!H389</f>
        <v>5358483220566.0918</v>
      </c>
      <c r="D390" s="5">
        <f t="shared" si="58"/>
        <v>5358483220565.0918</v>
      </c>
      <c r="E390" s="5">
        <f t="shared" si="56"/>
        <v>535.84832205650923</v>
      </c>
      <c r="F390" s="5">
        <f>过饱和度!K389</f>
        <v>1.2560844729718413E+22</v>
      </c>
      <c r="G390" s="5">
        <f t="shared" si="59"/>
        <v>1.2560844729718413E+22</v>
      </c>
      <c r="H390" s="5">
        <f t="shared" si="57"/>
        <v>1256084472971.8413</v>
      </c>
      <c r="I390" s="5">
        <f>过饱和度!N389</f>
        <v>2.0610940205855935E+21</v>
      </c>
      <c r="J390" s="5">
        <f t="shared" si="54"/>
        <v>2.0610940205855935E+21</v>
      </c>
      <c r="K390" s="5">
        <f t="shared" si="55"/>
        <v>206109402058.55939</v>
      </c>
      <c r="L390" s="5">
        <f>过饱和度!Q389</f>
        <v>7.1287096202242039E+68</v>
      </c>
      <c r="M390" s="5">
        <f t="shared" si="60"/>
        <v>7.1287096202242039E+68</v>
      </c>
      <c r="N390" s="5">
        <f t="shared" si="61"/>
        <v>7.1287096202242037E+58</v>
      </c>
    </row>
    <row r="391" spans="2:14" x14ac:dyDescent="0.25">
      <c r="B391" s="5">
        <f>过饱和度!D390</f>
        <v>3.8109523775348246</v>
      </c>
      <c r="C391" s="5">
        <f>过饱和度!H390</f>
        <v>6489531611079.8057</v>
      </c>
      <c r="D391" s="5">
        <f t="shared" si="58"/>
        <v>6489531611078.8057</v>
      </c>
      <c r="E391" s="5">
        <f t="shared" si="56"/>
        <v>648.95316110788065</v>
      </c>
      <c r="F391" s="5">
        <f>过饱和度!K390</f>
        <v>1.6214113021781302E+22</v>
      </c>
      <c r="G391" s="5">
        <f t="shared" si="59"/>
        <v>1.6214113021781302E+22</v>
      </c>
      <c r="H391" s="5">
        <f t="shared" si="57"/>
        <v>1621411302178.1304</v>
      </c>
      <c r="I391" s="5">
        <f>过饱和度!N390</f>
        <v>2.6605394326791604E+21</v>
      </c>
      <c r="J391" s="5">
        <f t="shared" ref="J391:J454" si="62">I391-1</f>
        <v>2.6605394326791604E+21</v>
      </c>
      <c r="K391" s="5">
        <f t="shared" ref="K391:K454" si="63">$F$2*$J391^2*TANH($F$3/$J391)</f>
        <v>266053943267.91602</v>
      </c>
      <c r="L391" s="5">
        <f>过饱和度!Q390</f>
        <v>1.0453469767810107E+69</v>
      </c>
      <c r="M391" s="5">
        <f t="shared" si="60"/>
        <v>1.0453469767810107E+69</v>
      </c>
      <c r="N391" s="5">
        <f t="shared" si="61"/>
        <v>1.0453469767810108E+59</v>
      </c>
    </row>
    <row r="392" spans="2:14" x14ac:dyDescent="0.25">
      <c r="B392" s="5">
        <f>过饱和度!D391</f>
        <v>3.8109548907228605</v>
      </c>
      <c r="C392" s="5">
        <f>过饱和度!H391</f>
        <v>6489530472529.2236</v>
      </c>
      <c r="D392" s="5">
        <f t="shared" si="58"/>
        <v>6489530472528.2236</v>
      </c>
      <c r="E392" s="5">
        <f t="shared" ref="E392:E455" si="64">$F$2*$D392^2*TANH($F$3/$D392)</f>
        <v>648.95304725282244</v>
      </c>
      <c r="F392" s="5">
        <f>过饱和度!K391</f>
        <v>1.6214109570042226E+22</v>
      </c>
      <c r="G392" s="5">
        <f t="shared" si="59"/>
        <v>1.6214109570042226E+22</v>
      </c>
      <c r="H392" s="5">
        <f t="shared" ref="H392:H455" si="65">$F$2*$G392^2*TANH($F$3/$G392)</f>
        <v>1621410957004.2227</v>
      </c>
      <c r="I392" s="5">
        <f>过饱和度!N391</f>
        <v>2.6605388984027919E+21</v>
      </c>
      <c r="J392" s="5">
        <f t="shared" si="62"/>
        <v>2.6605388984027919E+21</v>
      </c>
      <c r="K392" s="5">
        <f t="shared" si="63"/>
        <v>266053889840.27921</v>
      </c>
      <c r="L392" s="5">
        <f>过饱和度!Q391</f>
        <v>1.0453479358018823E+69</v>
      </c>
      <c r="M392" s="5">
        <f t="shared" si="60"/>
        <v>1.0453479358018823E+69</v>
      </c>
      <c r="N392" s="5">
        <f t="shared" si="61"/>
        <v>1.0453479358018824E+59</v>
      </c>
    </row>
    <row r="393" spans="2:14" x14ac:dyDescent="0.25">
      <c r="B393" s="5">
        <f>过饱和度!D392</f>
        <v>3.8109648907228606</v>
      </c>
      <c r="C393" s="5">
        <f>过饱和度!H392</f>
        <v>6489528231213.0313</v>
      </c>
      <c r="D393" s="5">
        <f t="shared" ref="D393:D456" si="66">C393-1</f>
        <v>6489528231212.0313</v>
      </c>
      <c r="E393" s="5">
        <f t="shared" si="64"/>
        <v>648.95282312120321</v>
      </c>
      <c r="F393" s="5">
        <f>过饱和度!K392</f>
        <v>1.6214102796393561E+22</v>
      </c>
      <c r="G393" s="5">
        <f t="shared" ref="G393:G456" si="67">F393-1</f>
        <v>1.6214102796393561E+22</v>
      </c>
      <c r="H393" s="5">
        <f t="shared" si="65"/>
        <v>1621410279639.3564</v>
      </c>
      <c r="I393" s="5">
        <f>过饱和度!N392</f>
        <v>2.6605378509847307E+21</v>
      </c>
      <c r="J393" s="5">
        <f t="shared" si="62"/>
        <v>2.6605378509847307E+21</v>
      </c>
      <c r="K393" s="5">
        <f t="shared" si="63"/>
        <v>266053785098.47308</v>
      </c>
      <c r="L393" s="5">
        <f>过饱和度!Q392</f>
        <v>1.0453525992402518E+69</v>
      </c>
      <c r="M393" s="5">
        <f t="shared" ref="M393:M456" si="68">L393-1</f>
        <v>1.0453525992402518E+69</v>
      </c>
      <c r="N393" s="5">
        <f t="shared" si="61"/>
        <v>1.0453525992402519E+59</v>
      </c>
    </row>
    <row r="394" spans="2:14" x14ac:dyDescent="0.25">
      <c r="B394" s="5">
        <f>过饱和度!D393</f>
        <v>3.8109948907228604</v>
      </c>
      <c r="C394" s="5">
        <f>过饱和度!H393</f>
        <v>6489524424915.5762</v>
      </c>
      <c r="D394" s="5">
        <f t="shared" si="66"/>
        <v>6489524424914.5762</v>
      </c>
      <c r="E394" s="5">
        <f t="shared" si="64"/>
        <v>648.95244249145765</v>
      </c>
      <c r="F394" s="5">
        <f>过饱和度!K393</f>
        <v>1.621409134807989E+22</v>
      </c>
      <c r="G394" s="5">
        <f t="shared" si="67"/>
        <v>1.621409134807989E+22</v>
      </c>
      <c r="H394" s="5">
        <f t="shared" si="65"/>
        <v>1621409134807.9888</v>
      </c>
      <c r="I394" s="5">
        <f>过饱和度!N393</f>
        <v>2.660536083402627E+21</v>
      </c>
      <c r="J394" s="5">
        <f t="shared" si="62"/>
        <v>2.660536083402627E+21</v>
      </c>
      <c r="K394" s="5">
        <f t="shared" si="63"/>
        <v>266053608340.26266</v>
      </c>
      <c r="L394" s="5">
        <f>过饱和度!Q393</f>
        <v>1.0453676698536638E+69</v>
      </c>
      <c r="M394" s="5">
        <f t="shared" si="68"/>
        <v>1.0453676698536638E+69</v>
      </c>
      <c r="N394" s="5">
        <f t="shared" si="61"/>
        <v>1.0453676698536639E+59</v>
      </c>
    </row>
    <row r="395" spans="2:14" x14ac:dyDescent="0.25">
      <c r="B395" s="5">
        <f>过饱和度!D394</f>
        <v>3.8110248907228605</v>
      </c>
      <c r="C395" s="5">
        <f>过饱和度!H394</f>
        <v>6489520618620.3916</v>
      </c>
      <c r="D395" s="5">
        <f t="shared" si="66"/>
        <v>6489520618619.3916</v>
      </c>
      <c r="E395" s="5">
        <f t="shared" si="64"/>
        <v>648.95206186193911</v>
      </c>
      <c r="F395" s="5">
        <f>过饱和度!K394</f>
        <v>1.6214079899774447E+22</v>
      </c>
      <c r="G395" s="5">
        <f t="shared" si="67"/>
        <v>1.6214079899774447E+22</v>
      </c>
      <c r="H395" s="5">
        <f t="shared" si="65"/>
        <v>1621407989977.4446</v>
      </c>
      <c r="I395" s="5">
        <f>过饱和度!N394</f>
        <v>2.6605343158217201E+21</v>
      </c>
      <c r="J395" s="5">
        <f t="shared" si="62"/>
        <v>2.6605343158217201E+21</v>
      </c>
      <c r="K395" s="5">
        <f t="shared" si="63"/>
        <v>266053431582.17206</v>
      </c>
      <c r="L395" s="5">
        <f>过饱和度!Q394</f>
        <v>1.0453827405552902E+69</v>
      </c>
      <c r="M395" s="5">
        <f t="shared" si="68"/>
        <v>1.0453827405552902E+69</v>
      </c>
      <c r="N395" s="5">
        <f t="shared" si="61"/>
        <v>1.04538274055529E+59</v>
      </c>
    </row>
    <row r="396" spans="2:14" x14ac:dyDescent="0.25">
      <c r="B396" s="5">
        <f>过饱和度!D395</f>
        <v>3.8110448907228607</v>
      </c>
      <c r="C396" s="5">
        <f>过饱和度!H395</f>
        <v>6489517483933.0225</v>
      </c>
      <c r="D396" s="5">
        <f t="shared" si="66"/>
        <v>6489517483932.0225</v>
      </c>
      <c r="E396" s="5">
        <f t="shared" si="64"/>
        <v>648.95174839320237</v>
      </c>
      <c r="F396" s="5">
        <f>过饱和度!K395</f>
        <v>1.6214070451605929E+22</v>
      </c>
      <c r="G396" s="5">
        <f t="shared" si="67"/>
        <v>1.6214070451605929E+22</v>
      </c>
      <c r="H396" s="5">
        <f t="shared" si="65"/>
        <v>1621407045160.593</v>
      </c>
      <c r="I396" s="5">
        <f>过饱和度!N395</f>
        <v>2.6605328560797243E+21</v>
      </c>
      <c r="J396" s="5">
        <f t="shared" si="62"/>
        <v>2.6605328560797243E+21</v>
      </c>
      <c r="K396" s="5">
        <f t="shared" si="63"/>
        <v>266053285607.97241</v>
      </c>
      <c r="L396" s="5">
        <f>过饱和度!Q395</f>
        <v>1.0453925666350566E+69</v>
      </c>
      <c r="M396" s="5">
        <f t="shared" si="68"/>
        <v>1.0453925666350566E+69</v>
      </c>
      <c r="N396" s="5">
        <f t="shared" si="61"/>
        <v>1.0453925666350568E+59</v>
      </c>
    </row>
    <row r="397" spans="2:14" x14ac:dyDescent="0.25">
      <c r="B397" s="5">
        <f>过饱和度!D396</f>
        <v>3.8111448907228604</v>
      </c>
      <c r="C397" s="5">
        <f>过饱和度!H396</f>
        <v>6489510804916.0635</v>
      </c>
      <c r="D397" s="5">
        <f t="shared" si="66"/>
        <v>6489510804915.0635</v>
      </c>
      <c r="E397" s="5">
        <f t="shared" si="64"/>
        <v>648.95108049150633</v>
      </c>
      <c r="F397" s="5">
        <f>过饱和度!K396</f>
        <v>1.6214050562955138E+22</v>
      </c>
      <c r="G397" s="5">
        <f t="shared" si="67"/>
        <v>1.6214050562955138E+22</v>
      </c>
      <c r="H397" s="5">
        <f t="shared" si="65"/>
        <v>1621405056295.5137</v>
      </c>
      <c r="I397" s="5">
        <f>过饱和度!N396</f>
        <v>2.660529795153671E+21</v>
      </c>
      <c r="J397" s="5">
        <f t="shared" si="62"/>
        <v>2.660529795153671E+21</v>
      </c>
      <c r="K397" s="5">
        <f t="shared" si="63"/>
        <v>266052979515.36713</v>
      </c>
      <c r="L397" s="5">
        <f>过饱和度!Q396</f>
        <v>1.0454450279867305E+69</v>
      </c>
      <c r="M397" s="5">
        <f t="shared" si="68"/>
        <v>1.0454450279867305E+69</v>
      </c>
      <c r="N397" s="5">
        <f t="shared" si="61"/>
        <v>1.0454450279867306E+59</v>
      </c>
    </row>
    <row r="398" spans="2:14" x14ac:dyDescent="0.25">
      <c r="B398" s="5">
        <f>过饱和度!D397</f>
        <v>3.8114448907228606</v>
      </c>
      <c r="C398" s="5">
        <f>过饱和度!H397</f>
        <v>6489499994276.0313</v>
      </c>
      <c r="D398" s="5">
        <f t="shared" si="66"/>
        <v>6489499994275.0313</v>
      </c>
      <c r="E398" s="5">
        <f t="shared" si="64"/>
        <v>648.94999942750314</v>
      </c>
      <c r="F398" s="5">
        <f>过饱和度!K397</f>
        <v>1.6214018954682553E+22</v>
      </c>
      <c r="G398" s="5">
        <f t="shared" si="67"/>
        <v>1.6214018954682553E+22</v>
      </c>
      <c r="H398" s="5">
        <f t="shared" si="65"/>
        <v>1621401895468.2551</v>
      </c>
      <c r="I398" s="5">
        <f>过饱和度!N397</f>
        <v>2.6605249594633471E+21</v>
      </c>
      <c r="J398" s="5">
        <f t="shared" si="62"/>
        <v>2.6605249594633471E+21</v>
      </c>
      <c r="K398" s="5">
        <f t="shared" si="63"/>
        <v>266052495946.33469</v>
      </c>
      <c r="L398" s="5">
        <f>过饱和度!Q397</f>
        <v>1.0456058360634118E+69</v>
      </c>
      <c r="M398" s="5">
        <f t="shared" si="68"/>
        <v>1.0456058360634118E+69</v>
      </c>
      <c r="N398" s="5">
        <f t="shared" si="61"/>
        <v>1.0456058360634117E+59</v>
      </c>
    </row>
    <row r="399" spans="2:14" x14ac:dyDescent="0.25">
      <c r="B399" s="5">
        <f>过饱和度!D398</f>
        <v>3.8117448907228604</v>
      </c>
      <c r="C399" s="5">
        <f>过饱和度!H398</f>
        <v>6489489183655.0391</v>
      </c>
      <c r="D399" s="5">
        <f t="shared" si="66"/>
        <v>6489489183654.0391</v>
      </c>
      <c r="E399" s="5">
        <f t="shared" si="64"/>
        <v>648.94891836540387</v>
      </c>
      <c r="F399" s="5">
        <f>过饱和度!K398</f>
        <v>1.6213987346475446E+22</v>
      </c>
      <c r="G399" s="5">
        <f t="shared" si="67"/>
        <v>1.6213987346475446E+22</v>
      </c>
      <c r="H399" s="5">
        <f t="shared" si="65"/>
        <v>1621398734647.5444</v>
      </c>
      <c r="I399" s="5">
        <f>过饱和度!N398</f>
        <v>2.6605201237824451E+21</v>
      </c>
      <c r="J399" s="5">
        <f t="shared" si="62"/>
        <v>2.6605201237824451E+21</v>
      </c>
      <c r="K399" s="5">
        <f t="shared" si="63"/>
        <v>266052012378.24454</v>
      </c>
      <c r="L399" s="5">
        <f>过饱和度!Q398</f>
        <v>1.0457666559317664E+69</v>
      </c>
      <c r="M399" s="5">
        <f t="shared" si="68"/>
        <v>1.0457666559317664E+69</v>
      </c>
      <c r="N399" s="5">
        <f t="shared" si="61"/>
        <v>1.0457666559317665E+59</v>
      </c>
    </row>
    <row r="400" spans="2:14" x14ac:dyDescent="0.25">
      <c r="B400" s="5">
        <f>过饱和度!D399</f>
        <v>3.8119448907228604</v>
      </c>
      <c r="C400" s="5">
        <f>过饱和度!H399</f>
        <v>6489480088214.7705</v>
      </c>
      <c r="D400" s="5">
        <f t="shared" si="66"/>
        <v>6489480088213.7705</v>
      </c>
      <c r="E400" s="5">
        <f t="shared" si="64"/>
        <v>648.94800882137702</v>
      </c>
      <c r="F400" s="5">
        <f>过饱和度!K399</f>
        <v>1.6213960531812851E+22</v>
      </c>
      <c r="G400" s="5">
        <f t="shared" si="67"/>
        <v>1.6213960531812851E+22</v>
      </c>
      <c r="H400" s="5">
        <f t="shared" si="65"/>
        <v>1621396053181.2852</v>
      </c>
      <c r="I400" s="5">
        <f>过饱和度!N399</f>
        <v>2.6605160102821594E+21</v>
      </c>
      <c r="J400" s="5">
        <f t="shared" si="62"/>
        <v>2.6605160102821594E+21</v>
      </c>
      <c r="K400" s="5">
        <f t="shared" si="63"/>
        <v>266051601028.21597</v>
      </c>
      <c r="L400" s="5">
        <f>过饱和度!Q399</f>
        <v>1.0458731762171081E+69</v>
      </c>
      <c r="M400" s="5">
        <f t="shared" si="68"/>
        <v>1.0458731762171081E+69</v>
      </c>
      <c r="N400" s="5">
        <f t="shared" si="61"/>
        <v>1.0458731762171082E+59</v>
      </c>
    </row>
    <row r="401" spans="2:14" x14ac:dyDescent="0.25">
      <c r="B401" s="5">
        <f>过饱和度!D400</f>
        <v>3.8129448907228602</v>
      </c>
      <c r="C401" s="5">
        <f>过饱和度!H400</f>
        <v>6489463053735.4766</v>
      </c>
      <c r="D401" s="5">
        <f t="shared" si="66"/>
        <v>6489463053734.4766</v>
      </c>
      <c r="E401" s="5">
        <f t="shared" si="64"/>
        <v>648.94630537344767</v>
      </c>
      <c r="F401" s="5">
        <f>过饱和度!K400</f>
        <v>1.6213912953242652E+22</v>
      </c>
      <c r="G401" s="5">
        <f t="shared" si="67"/>
        <v>1.6213912953242652E+22</v>
      </c>
      <c r="H401" s="5">
        <f t="shared" si="65"/>
        <v>1621391295324.2651</v>
      </c>
      <c r="I401" s="5">
        <f>过饱和度!N400</f>
        <v>2.660508843759883E+21</v>
      </c>
      <c r="J401" s="5">
        <f t="shared" si="62"/>
        <v>2.660508843759883E+21</v>
      </c>
      <c r="K401" s="5">
        <f t="shared" si="63"/>
        <v>266050884375.98831</v>
      </c>
      <c r="L401" s="5">
        <f>过饱和度!Q400</f>
        <v>1.0464163955353968E+69</v>
      </c>
      <c r="M401" s="5">
        <f t="shared" si="68"/>
        <v>1.0464163955353968E+69</v>
      </c>
      <c r="N401" s="5">
        <f t="shared" si="61"/>
        <v>1.046416395535397E+59</v>
      </c>
    </row>
    <row r="402" spans="2:14" x14ac:dyDescent="0.25">
      <c r="B402" s="5">
        <f>过饱和度!D401</f>
        <v>3.8159448907228604</v>
      </c>
      <c r="C402" s="5">
        <f>过饱和度!H401</f>
        <v>6489441126603.8096</v>
      </c>
      <c r="D402" s="5">
        <f t="shared" si="66"/>
        <v>6489441126602.8096</v>
      </c>
      <c r="E402" s="5">
        <f t="shared" si="64"/>
        <v>648.94411266028101</v>
      </c>
      <c r="F402" s="5">
        <f>过饱和度!K401</f>
        <v>1.6213858943057877E+22</v>
      </c>
      <c r="G402" s="5">
        <f t="shared" si="67"/>
        <v>1.6213858943057877E+22</v>
      </c>
      <c r="H402" s="5">
        <f t="shared" si="65"/>
        <v>1621385894305.7874</v>
      </c>
      <c r="I402" s="5">
        <f>过饱和度!N401</f>
        <v>2.6605010907962629E+21</v>
      </c>
      <c r="J402" s="5">
        <f t="shared" si="62"/>
        <v>2.6605010907962629E+21</v>
      </c>
      <c r="K402" s="5">
        <f t="shared" si="63"/>
        <v>266050109079.62631</v>
      </c>
      <c r="L402" s="5">
        <f>过饱和度!Q401</f>
        <v>1.0480577126785494E+69</v>
      </c>
      <c r="M402" s="5">
        <f t="shared" si="68"/>
        <v>1.0480577126785494E+69</v>
      </c>
      <c r="N402" s="5">
        <f t="shared" si="61"/>
        <v>1.0480577126785493E+59</v>
      </c>
    </row>
    <row r="403" spans="2:14" x14ac:dyDescent="0.25">
      <c r="B403" s="5">
        <f>过饱和度!D402</f>
        <v>3.8189448907228605</v>
      </c>
      <c r="C403" s="5">
        <f>过饱和度!H402</f>
        <v>6489419199561.8057</v>
      </c>
      <c r="D403" s="5">
        <f t="shared" si="66"/>
        <v>6489419199560.8057</v>
      </c>
      <c r="E403" s="5">
        <f t="shared" si="64"/>
        <v>648.9419199560806</v>
      </c>
      <c r="F403" s="5">
        <f>过饱和度!K402</f>
        <v>1.6213804933111372E+22</v>
      </c>
      <c r="G403" s="5">
        <f t="shared" si="67"/>
        <v>1.6213804933111372E+22</v>
      </c>
      <c r="H403" s="5">
        <f t="shared" si="65"/>
        <v>1621380493311.1375</v>
      </c>
      <c r="I403" s="5">
        <f>过饱和度!N402</f>
        <v>2.6604933378648095E+21</v>
      </c>
      <c r="J403" s="5">
        <f t="shared" si="62"/>
        <v>2.6604933378648095E+21</v>
      </c>
      <c r="K403" s="5">
        <f t="shared" si="63"/>
        <v>266049333786.48099</v>
      </c>
      <c r="L403" s="5">
        <f>过饱和度!Q402</f>
        <v>1.04970030694867E+69</v>
      </c>
      <c r="M403" s="5">
        <f t="shared" si="68"/>
        <v>1.04970030694867E+69</v>
      </c>
      <c r="N403" s="5">
        <f t="shared" si="61"/>
        <v>1.04970030694867E+59</v>
      </c>
    </row>
    <row r="404" spans="2:14" x14ac:dyDescent="0.25">
      <c r="B404" s="5">
        <f>过饱和度!D403</f>
        <v>3.8209448907228603</v>
      </c>
      <c r="C404" s="5">
        <f>过饱和度!H403</f>
        <v>6489398610109.8799</v>
      </c>
      <c r="D404" s="5">
        <f t="shared" si="66"/>
        <v>6489398610108.8799</v>
      </c>
      <c r="E404" s="5">
        <f t="shared" si="64"/>
        <v>648.93986101088797</v>
      </c>
      <c r="F404" s="5">
        <f>过饱和度!K403</f>
        <v>1.6213750767283734E+22</v>
      </c>
      <c r="G404" s="5">
        <f t="shared" si="67"/>
        <v>1.6213750767283734E+22</v>
      </c>
      <c r="H404" s="5">
        <f t="shared" si="65"/>
        <v>1621375076728.3733</v>
      </c>
      <c r="I404" s="5">
        <f>过饱和度!N403</f>
        <v>2.6604853557594329E+21</v>
      </c>
      <c r="J404" s="5">
        <f t="shared" si="62"/>
        <v>2.6604853557594329E+21</v>
      </c>
      <c r="K404" s="5">
        <f t="shared" si="63"/>
        <v>266048535575.94327</v>
      </c>
      <c r="L404" s="5">
        <f>过饱和度!Q403</f>
        <v>1.0507938568955587E+69</v>
      </c>
      <c r="M404" s="5">
        <f t="shared" si="68"/>
        <v>1.0507938568955587E+69</v>
      </c>
      <c r="N404" s="5">
        <f t="shared" si="61"/>
        <v>1.0507938568955588E+59</v>
      </c>
    </row>
    <row r="405" spans="2:14" x14ac:dyDescent="0.25">
      <c r="B405" s="5">
        <f>过饱和度!D404</f>
        <v>3.8309448907228605</v>
      </c>
      <c r="C405" s="5">
        <f>过饱和度!H404</f>
        <v>6489385605449.3701</v>
      </c>
      <c r="D405" s="5">
        <f t="shared" si="66"/>
        <v>6489385605448.3701</v>
      </c>
      <c r="E405" s="5">
        <f t="shared" si="64"/>
        <v>648.93856054483706</v>
      </c>
      <c r="F405" s="5">
        <f>过饱和度!K404</f>
        <v>1.6213753454652465E+22</v>
      </c>
      <c r="G405" s="5">
        <f t="shared" si="67"/>
        <v>1.6213753454652465E+22</v>
      </c>
      <c r="H405" s="5">
        <f t="shared" si="65"/>
        <v>1621375345465.2466</v>
      </c>
      <c r="I405" s="5">
        <f>过饱和度!N404</f>
        <v>2.6604878223039618E+21</v>
      </c>
      <c r="J405" s="5">
        <f t="shared" si="62"/>
        <v>2.6604878223039618E+21</v>
      </c>
      <c r="K405" s="5">
        <f t="shared" si="63"/>
        <v>266048782230.39621</v>
      </c>
      <c r="L405" s="5">
        <f>过饱和度!Q404</f>
        <v>1.0563036985256712E+69</v>
      </c>
      <c r="M405" s="5">
        <f t="shared" si="68"/>
        <v>1.0563036985256712E+69</v>
      </c>
      <c r="N405" s="5">
        <f t="shared" si="61"/>
        <v>1.0563036985256714E+59</v>
      </c>
    </row>
    <row r="406" spans="2:14" x14ac:dyDescent="0.25">
      <c r="B406" s="5">
        <f>过饱和度!D405</f>
        <v>3.8609448907228603</v>
      </c>
      <c r="C406" s="5">
        <f>过饱和度!H405</f>
        <v>6489438852940.373</v>
      </c>
      <c r="D406" s="5">
        <f t="shared" si="66"/>
        <v>6489438852939.373</v>
      </c>
      <c r="E406" s="5">
        <f t="shared" si="64"/>
        <v>648.94388529393723</v>
      </c>
      <c r="F406" s="5">
        <f>过饱和度!K405</f>
        <v>1.6214042086861741E+22</v>
      </c>
      <c r="G406" s="5">
        <f t="shared" si="67"/>
        <v>1.6214042086861741E+22</v>
      </c>
      <c r="H406" s="5">
        <f t="shared" si="65"/>
        <v>1621404208686.1741</v>
      </c>
      <c r="I406" s="5">
        <f>过饱和度!N405</f>
        <v>2.6605386919571337E+21</v>
      </c>
      <c r="J406" s="5">
        <f t="shared" si="62"/>
        <v>2.6605386919571337E+21</v>
      </c>
      <c r="K406" s="5">
        <f t="shared" si="63"/>
        <v>266053869195.71335</v>
      </c>
      <c r="L406" s="5">
        <f>过饱和度!Q405</f>
        <v>1.0729548021058539E+69</v>
      </c>
      <c r="M406" s="5">
        <f t="shared" si="68"/>
        <v>1.0729548021058539E+69</v>
      </c>
      <c r="N406" s="5">
        <f t="shared" si="61"/>
        <v>1.0729548021058538E+59</v>
      </c>
    </row>
    <row r="407" spans="2:14" x14ac:dyDescent="0.25">
      <c r="B407" s="5">
        <f>过饱和度!D406</f>
        <v>3.8909448907228605</v>
      </c>
      <c r="C407" s="5">
        <f>过饱和度!H406</f>
        <v>6489492099667.2568</v>
      </c>
      <c r="D407" s="5">
        <f t="shared" si="66"/>
        <v>6489492099666.2568</v>
      </c>
      <c r="E407" s="5">
        <f t="shared" si="64"/>
        <v>648.94920996662552</v>
      </c>
      <c r="F407" s="5">
        <f>过饱和度!K406</f>
        <v>1.6214330719707905E+22</v>
      </c>
      <c r="G407" s="5">
        <f t="shared" si="67"/>
        <v>1.6214330719707905E+22</v>
      </c>
      <c r="H407" s="5">
        <f t="shared" si="65"/>
        <v>1621433071970.7903</v>
      </c>
      <c r="I407" s="5">
        <f>过饱和度!N406</f>
        <v>2.6605895618443498E+21</v>
      </c>
      <c r="J407" s="5">
        <f t="shared" si="62"/>
        <v>2.6605895618443498E+21</v>
      </c>
      <c r="K407" s="5">
        <f t="shared" si="63"/>
        <v>266058956184.435</v>
      </c>
      <c r="L407" s="5">
        <f>过饱和度!Q406</f>
        <v>1.0897367809242795E+69</v>
      </c>
      <c r="M407" s="5">
        <f t="shared" si="68"/>
        <v>1.0897367809242795E+69</v>
      </c>
      <c r="N407" s="5">
        <f t="shared" si="61"/>
        <v>1.0897367809242795E+59</v>
      </c>
    </row>
    <row r="408" spans="2:14" x14ac:dyDescent="0.25">
      <c r="B408" s="5">
        <f>过饱和度!D407</f>
        <v>3.9109448907228606</v>
      </c>
      <c r="C408" s="5">
        <f>过饱和度!H407</f>
        <v>6489508713391.0713</v>
      </c>
      <c r="D408" s="5">
        <f t="shared" si="66"/>
        <v>6489508713390.0713</v>
      </c>
      <c r="E408" s="5">
        <f t="shared" si="64"/>
        <v>648.95087133900722</v>
      </c>
      <c r="F408" s="5">
        <f>过饱和度!K407</f>
        <v>1.6214465714995128E+22</v>
      </c>
      <c r="G408" s="5">
        <f t="shared" si="67"/>
        <v>1.6214465714995128E+22</v>
      </c>
      <c r="H408" s="5">
        <f t="shared" si="65"/>
        <v>1621446571499.5127</v>
      </c>
      <c r="I408" s="5">
        <f>过饱和度!N407</f>
        <v>2.6606145777932456E+21</v>
      </c>
      <c r="J408" s="5">
        <f t="shared" si="62"/>
        <v>2.6606145777932456E+21</v>
      </c>
      <c r="K408" s="5">
        <f t="shared" si="63"/>
        <v>266061457779.32458</v>
      </c>
      <c r="L408" s="5">
        <f>过饱和度!Q407</f>
        <v>1.1009901209362789E+69</v>
      </c>
      <c r="M408" s="5">
        <f t="shared" si="68"/>
        <v>1.1009901209362789E+69</v>
      </c>
      <c r="N408" s="5">
        <f t="shared" si="61"/>
        <v>1.1009901209362789E+59</v>
      </c>
    </row>
    <row r="409" spans="2:14" x14ac:dyDescent="0.25">
      <c r="B409" s="5">
        <f>过饱和度!D408</f>
        <v>3.9609448907228604</v>
      </c>
      <c r="C409" s="5">
        <f>过饱和度!H408</f>
        <v>6489644803334.9492</v>
      </c>
      <c r="D409" s="5">
        <f t="shared" si="66"/>
        <v>6489644803333.9492</v>
      </c>
      <c r="E409" s="5">
        <f t="shared" si="64"/>
        <v>648.96448033339493</v>
      </c>
      <c r="F409" s="5">
        <f>过饱和度!K408</f>
        <v>1.6215090762718611E+22</v>
      </c>
      <c r="G409" s="5">
        <f t="shared" si="67"/>
        <v>1.6215090762718611E+22</v>
      </c>
      <c r="H409" s="5">
        <f t="shared" si="65"/>
        <v>1621509076271.8613</v>
      </c>
      <c r="I409" s="5">
        <f>过饱和度!N408</f>
        <v>2.6607216709485718E+21</v>
      </c>
      <c r="J409" s="5">
        <f t="shared" si="62"/>
        <v>2.6607216709485718E+21</v>
      </c>
      <c r="K409" s="5">
        <f t="shared" si="63"/>
        <v>266072167094.85724</v>
      </c>
      <c r="L409" s="5">
        <f>过饱和度!Q408</f>
        <v>1.1294151593777166E+69</v>
      </c>
      <c r="M409" s="5">
        <f t="shared" si="68"/>
        <v>1.1294151593777166E+69</v>
      </c>
      <c r="N409" s="5">
        <f t="shared" si="61"/>
        <v>1.1294151593777166E+59</v>
      </c>
    </row>
    <row r="410" spans="2:14" x14ac:dyDescent="0.25">
      <c r="B410" s="5">
        <f>过饱和度!D409</f>
        <v>4.0109448907228602</v>
      </c>
      <c r="C410" s="5">
        <f>过饱和度!H409</f>
        <v>6489780891998.0479</v>
      </c>
      <c r="D410" s="5">
        <f t="shared" si="66"/>
        <v>6489780891997.0479</v>
      </c>
      <c r="E410" s="5">
        <f t="shared" si="64"/>
        <v>648.97808919970464</v>
      </c>
      <c r="F410" s="5">
        <f>过饱和度!K409</f>
        <v>1.6215715819040188E+22</v>
      </c>
      <c r="G410" s="5">
        <f t="shared" si="67"/>
        <v>1.6215715819040188E+22</v>
      </c>
      <c r="H410" s="5">
        <f t="shared" si="65"/>
        <v>1621571581904.0186</v>
      </c>
      <c r="I410" s="5">
        <f>过饱和度!N409</f>
        <v>2.6608287658716839E+21</v>
      </c>
      <c r="J410" s="5">
        <f t="shared" si="62"/>
        <v>2.6608287658716839E+21</v>
      </c>
      <c r="K410" s="5">
        <f t="shared" si="63"/>
        <v>266082876587.16843</v>
      </c>
      <c r="L410" s="5">
        <f>过饱和度!Q409</f>
        <v>1.1582048334184184E+69</v>
      </c>
      <c r="M410" s="5">
        <f t="shared" si="68"/>
        <v>1.1582048334184184E+69</v>
      </c>
      <c r="N410" s="5">
        <f t="shared" si="61"/>
        <v>1.1582048334184184E+59</v>
      </c>
    </row>
    <row r="411" spans="2:14" x14ac:dyDescent="0.25">
      <c r="B411" s="5">
        <f>过饱和度!D410</f>
        <v>4.06094489072286</v>
      </c>
      <c r="C411" s="5">
        <f>过饱和度!H410</f>
        <v>6489916979380.3174</v>
      </c>
      <c r="D411" s="5">
        <f t="shared" si="66"/>
        <v>6489916979379.3174</v>
      </c>
      <c r="E411" s="5">
        <f t="shared" si="64"/>
        <v>648.9916979379318</v>
      </c>
      <c r="F411" s="5">
        <f>过饱和度!K410</f>
        <v>1.6216340883959552E+22</v>
      </c>
      <c r="G411" s="5">
        <f t="shared" si="67"/>
        <v>1.6216340883959552E+22</v>
      </c>
      <c r="H411" s="5">
        <f t="shared" si="65"/>
        <v>1621634088395.9553</v>
      </c>
      <c r="I411" s="5">
        <f>过饱和度!N410</f>
        <v>2.6609358625625405E+21</v>
      </c>
      <c r="J411" s="5">
        <f t="shared" si="62"/>
        <v>2.6609358625625405E+21</v>
      </c>
      <c r="K411" s="5">
        <f t="shared" si="63"/>
        <v>266093586256.25403</v>
      </c>
      <c r="L411" s="5">
        <f>过饱和度!Q410</f>
        <v>1.1873592317665968E+69</v>
      </c>
      <c r="M411" s="5">
        <f t="shared" si="68"/>
        <v>1.1873592317665968E+69</v>
      </c>
      <c r="N411" s="5">
        <f t="shared" si="61"/>
        <v>1.1873592317665967E+59</v>
      </c>
    </row>
    <row r="412" spans="2:14" x14ac:dyDescent="0.25">
      <c r="B412" s="5">
        <f>过饱和度!D411</f>
        <v>4.1040939217929298</v>
      </c>
      <c r="C412" s="5">
        <f>过饱和度!H411</f>
        <v>6490023681684.9707</v>
      </c>
      <c r="D412" s="5">
        <f t="shared" si="66"/>
        <v>6490023681683.9707</v>
      </c>
      <c r="E412" s="5">
        <f t="shared" si="64"/>
        <v>649.00236816839697</v>
      </c>
      <c r="F412" s="5">
        <f>过饱和度!K411</f>
        <v>1.6216847654105928E+22</v>
      </c>
      <c r="G412" s="5">
        <f t="shared" si="67"/>
        <v>1.6216847654105928E+22</v>
      </c>
      <c r="H412" s="5">
        <f t="shared" si="65"/>
        <v>1621684765410.593</v>
      </c>
      <c r="I412" s="5">
        <f>过饱和度!N411</f>
        <v>2.6610232268179379E+21</v>
      </c>
      <c r="J412" s="5">
        <f t="shared" si="62"/>
        <v>2.6610232268179379E+21</v>
      </c>
      <c r="K412" s="5">
        <f t="shared" si="63"/>
        <v>266102322681.79382</v>
      </c>
      <c r="L412" s="5">
        <f>过饱和度!Q411</f>
        <v>1.2128075574719869E+69</v>
      </c>
      <c r="M412" s="5">
        <f t="shared" si="68"/>
        <v>1.2128075574719869E+69</v>
      </c>
      <c r="N412" s="5">
        <f t="shared" si="61"/>
        <v>1.2128075574719871E+59</v>
      </c>
    </row>
    <row r="413" spans="2:14" x14ac:dyDescent="0.25">
      <c r="B413" s="5">
        <f>过饱和度!D412</f>
        <v>4.1040939218929298</v>
      </c>
      <c r="C413" s="5">
        <f>过饱和度!H412</f>
        <v>6490042235650.6582</v>
      </c>
      <c r="D413" s="5">
        <f t="shared" si="66"/>
        <v>6490042235649.6582</v>
      </c>
      <c r="E413" s="5">
        <f t="shared" si="64"/>
        <v>649.00422356496574</v>
      </c>
      <c r="F413" s="5">
        <f>过饱和度!K412</f>
        <v>1.621690945913086E+22</v>
      </c>
      <c r="G413" s="5">
        <f t="shared" si="67"/>
        <v>1.621690945913086E+22</v>
      </c>
      <c r="H413" s="5">
        <f t="shared" si="65"/>
        <v>1621690945913.0859</v>
      </c>
      <c r="I413" s="5">
        <f>过饱和度!N412</f>
        <v>2.6610333683581809E+21</v>
      </c>
      <c r="J413" s="5">
        <f t="shared" si="62"/>
        <v>2.6610333683581809E+21</v>
      </c>
      <c r="K413" s="5">
        <f t="shared" si="63"/>
        <v>266103336835.81808</v>
      </c>
      <c r="L413" s="5">
        <f>过饱和度!Q412</f>
        <v>1.2128144874925307E+69</v>
      </c>
      <c r="M413" s="5">
        <f t="shared" si="68"/>
        <v>1.2128144874925307E+69</v>
      </c>
      <c r="N413" s="5">
        <f t="shared" si="61"/>
        <v>1.2128144874925306E+59</v>
      </c>
    </row>
    <row r="414" spans="2:14" x14ac:dyDescent="0.25">
      <c r="B414" s="5">
        <f>过饱和度!D413</f>
        <v>4.1040939221929298</v>
      </c>
      <c r="C414" s="5">
        <f>过饱和度!H413</f>
        <v>6490097906987.0488</v>
      </c>
      <c r="D414" s="5">
        <f t="shared" si="66"/>
        <v>6490097906986.0488</v>
      </c>
      <c r="E414" s="5">
        <f t="shared" si="64"/>
        <v>649.009790698605</v>
      </c>
      <c r="F414" s="5">
        <f>过饱和度!K413</f>
        <v>1.6217094903328305E+22</v>
      </c>
      <c r="G414" s="5">
        <f t="shared" si="67"/>
        <v>1.6217094903328305E+22</v>
      </c>
      <c r="H414" s="5">
        <f t="shared" si="65"/>
        <v>1621709490332.8308</v>
      </c>
      <c r="I414" s="5">
        <f>过饱和度!N413</f>
        <v>2.6610637975007564E+21</v>
      </c>
      <c r="J414" s="5">
        <f t="shared" si="62"/>
        <v>2.6610637975007564E+21</v>
      </c>
      <c r="K414" s="5">
        <f t="shared" si="63"/>
        <v>266106379750.07562</v>
      </c>
      <c r="L414" s="5">
        <f>过饱和度!Q413</f>
        <v>1.2128352817154609E+69</v>
      </c>
      <c r="M414" s="5">
        <f t="shared" si="68"/>
        <v>1.2128352817154609E+69</v>
      </c>
      <c r="N414" s="5">
        <f t="shared" si="61"/>
        <v>1.2128352817154611E+59</v>
      </c>
    </row>
    <row r="415" spans="2:14" x14ac:dyDescent="0.25">
      <c r="B415" s="5">
        <f>过饱和度!D414</f>
        <v>4.1040939225929298</v>
      </c>
      <c r="C415" s="5">
        <f>过饱和度!H414</f>
        <v>6490172138182.3691</v>
      </c>
      <c r="D415" s="5">
        <f t="shared" si="66"/>
        <v>6490172138181.3691</v>
      </c>
      <c r="E415" s="5">
        <f t="shared" si="64"/>
        <v>649.01721381813707</v>
      </c>
      <c r="F415" s="5">
        <f>过饱和度!K414</f>
        <v>1.6217342171580004E+22</v>
      </c>
      <c r="G415" s="5">
        <f t="shared" si="67"/>
        <v>1.6217342171580004E+22</v>
      </c>
      <c r="H415" s="5">
        <f t="shared" si="65"/>
        <v>1621734217158.0005</v>
      </c>
      <c r="I415" s="5">
        <f>过饱和度!N414</f>
        <v>2.661104371157771E+21</v>
      </c>
      <c r="J415" s="5">
        <f t="shared" si="62"/>
        <v>2.661104371157771E+21</v>
      </c>
      <c r="K415" s="5">
        <f t="shared" si="63"/>
        <v>266110437115.7771</v>
      </c>
      <c r="L415" s="5">
        <f>过饱和度!Q414</f>
        <v>1.2128630087753144E+69</v>
      </c>
      <c r="M415" s="5">
        <f t="shared" si="68"/>
        <v>1.2128630087753144E+69</v>
      </c>
      <c r="N415" s="5">
        <f t="shared" si="61"/>
        <v>1.2128630087753145E+59</v>
      </c>
    </row>
    <row r="416" spans="2:14" x14ac:dyDescent="0.25">
      <c r="B416" s="5">
        <f>过饱和度!D415</f>
        <v>4.1040939227929298</v>
      </c>
      <c r="C416" s="5">
        <f>过饱和度!H415</f>
        <v>6490209250977.8711</v>
      </c>
      <c r="D416" s="5">
        <f t="shared" si="66"/>
        <v>6490209250976.8711</v>
      </c>
      <c r="E416" s="5">
        <f t="shared" si="64"/>
        <v>649.02092509768704</v>
      </c>
      <c r="F416" s="5">
        <f>过饱和度!K415</f>
        <v>1.6217465797598387E+22</v>
      </c>
      <c r="G416" s="5">
        <f t="shared" si="67"/>
        <v>1.6217465797598387E+22</v>
      </c>
      <c r="H416" s="5">
        <f t="shared" si="65"/>
        <v>1621746579759.8386</v>
      </c>
      <c r="I416" s="5">
        <f>过饱和度!N415</f>
        <v>2.6611246567398415E+21</v>
      </c>
      <c r="J416" s="5">
        <f t="shared" si="62"/>
        <v>2.6611246567398415E+21</v>
      </c>
      <c r="K416" s="5">
        <f t="shared" si="63"/>
        <v>266112465673.98413</v>
      </c>
      <c r="L416" s="5">
        <f>过饱和度!Q415</f>
        <v>1.2128768712085334E+69</v>
      </c>
      <c r="M416" s="5">
        <f t="shared" si="68"/>
        <v>1.2128768712085334E+69</v>
      </c>
      <c r="N416" s="5">
        <f t="shared" si="61"/>
        <v>1.2128768712085335E+59</v>
      </c>
    </row>
    <row r="417" spans="2:14" x14ac:dyDescent="0.25">
      <c r="B417" s="5">
        <f>过饱和度!D416</f>
        <v>4.1040939317929297</v>
      </c>
      <c r="C417" s="5">
        <f>过饱和度!H416</f>
        <v>6491879867201.3125</v>
      </c>
      <c r="D417" s="5">
        <f t="shared" si="66"/>
        <v>6491879867200.3125</v>
      </c>
      <c r="E417" s="5">
        <f t="shared" si="64"/>
        <v>649.1879867200314</v>
      </c>
      <c r="F417" s="5">
        <f>过饱和度!K416</f>
        <v>1.6223030898315487E+22</v>
      </c>
      <c r="G417" s="5">
        <f t="shared" si="67"/>
        <v>1.6223030898315487E+22</v>
      </c>
      <c r="H417" s="5">
        <f t="shared" si="65"/>
        <v>1622303089831.5488</v>
      </c>
      <c r="I417" s="5">
        <f>过饱和度!N416</f>
        <v>2.6620378136318234E+21</v>
      </c>
      <c r="J417" s="5">
        <f t="shared" si="62"/>
        <v>2.6620378136318234E+21</v>
      </c>
      <c r="K417" s="5">
        <f t="shared" si="63"/>
        <v>266203781363.18234</v>
      </c>
      <c r="L417" s="5">
        <f>过饱和度!Q416</f>
        <v>1.2135009866578385E+69</v>
      </c>
      <c r="M417" s="5">
        <f t="shared" si="68"/>
        <v>1.2135009866578385E+69</v>
      </c>
      <c r="N417" s="5">
        <f t="shared" si="61"/>
        <v>1.2135009866578385E+59</v>
      </c>
    </row>
    <row r="418" spans="2:14" x14ac:dyDescent="0.25">
      <c r="B418" s="5">
        <f>过饱和度!D417</f>
        <v>4.1040940217929291</v>
      </c>
      <c r="C418" s="5">
        <f>过饱和度!H417</f>
        <v>6508602272737.1973</v>
      </c>
      <c r="D418" s="5">
        <f t="shared" si="66"/>
        <v>6508602272736.1973</v>
      </c>
      <c r="E418" s="5">
        <f t="shared" si="64"/>
        <v>650.86022727361967</v>
      </c>
      <c r="F418" s="5">
        <f>过饱和度!K417</f>
        <v>1.6278762153911205E+22</v>
      </c>
      <c r="G418" s="5">
        <f t="shared" si="67"/>
        <v>1.6278762153911205E+22</v>
      </c>
      <c r="H418" s="5">
        <f t="shared" si="65"/>
        <v>1627876215391.1204</v>
      </c>
      <c r="I418" s="5">
        <f>过饱和度!N417</f>
        <v>2.6711825367564057E+21</v>
      </c>
      <c r="J418" s="5">
        <f t="shared" si="62"/>
        <v>2.6711825367564057E+21</v>
      </c>
      <c r="K418" s="5">
        <f t="shared" si="63"/>
        <v>267118253675.64059</v>
      </c>
      <c r="L418" s="5">
        <f>过饱和度!Q417</f>
        <v>1.2197570783202502E+69</v>
      </c>
      <c r="M418" s="5">
        <f t="shared" si="68"/>
        <v>1.2197570783202502E+69</v>
      </c>
      <c r="N418" s="5">
        <f t="shared" si="61"/>
        <v>1.2197570783202502E+59</v>
      </c>
    </row>
    <row r="419" spans="2:14" x14ac:dyDescent="0.25">
      <c r="B419" s="5">
        <f>过饱和度!D418</f>
        <v>4.1040949217929299</v>
      </c>
      <c r="C419" s="5">
        <f>过饱和度!H418</f>
        <v>6677409971910.5889</v>
      </c>
      <c r="D419" s="5">
        <f t="shared" si="66"/>
        <v>6677409971909.5889</v>
      </c>
      <c r="E419" s="5">
        <f t="shared" si="64"/>
        <v>667.74099719095886</v>
      </c>
      <c r="F419" s="5">
        <f>过饱和度!K418</f>
        <v>1.6844010755435128E+22</v>
      </c>
      <c r="G419" s="5">
        <f t="shared" si="67"/>
        <v>1.6844010755435128E+22</v>
      </c>
      <c r="H419" s="5">
        <f t="shared" si="65"/>
        <v>1684401075543.5129</v>
      </c>
      <c r="I419" s="5">
        <f>过饱和度!N418</f>
        <v>2.7639318884283685E+21</v>
      </c>
      <c r="J419" s="5">
        <f t="shared" si="62"/>
        <v>2.7639318884283685E+21</v>
      </c>
      <c r="K419" s="5">
        <f t="shared" si="63"/>
        <v>276393188842.83685</v>
      </c>
      <c r="L419" s="5">
        <f>过饱和度!Q418</f>
        <v>1.2838109270673624E+69</v>
      </c>
      <c r="M419" s="5">
        <f t="shared" si="68"/>
        <v>1.2838109270673624E+69</v>
      </c>
      <c r="N419" s="5">
        <f t="shared" si="61"/>
        <v>1.2838109270673624E+59</v>
      </c>
    </row>
    <row r="420" spans="2:14" x14ac:dyDescent="0.25">
      <c r="B420" s="5">
        <f>过饱和度!D419</f>
        <v>4.1041014086048939</v>
      </c>
      <c r="C420" s="5">
        <f>过饱和度!H419</f>
        <v>7981207307714.4902</v>
      </c>
      <c r="D420" s="5">
        <f t="shared" si="66"/>
        <v>7981207307713.4902</v>
      </c>
      <c r="E420" s="5">
        <f t="shared" si="64"/>
        <v>798.12073077134914</v>
      </c>
      <c r="F420" s="5">
        <f>过饱和度!K419</f>
        <v>2.1365171920707378E+22</v>
      </c>
      <c r="G420" s="5">
        <f t="shared" si="67"/>
        <v>2.1365171920707378E+22</v>
      </c>
      <c r="H420" s="5">
        <f t="shared" si="65"/>
        <v>2136517192070.7378</v>
      </c>
      <c r="I420" s="5">
        <f>过饱和度!N419</f>
        <v>3.5057889223677093E+21</v>
      </c>
      <c r="J420" s="5">
        <f t="shared" si="62"/>
        <v>3.5057889223677093E+21</v>
      </c>
      <c r="K420" s="5">
        <f t="shared" si="63"/>
        <v>350578892236.77094</v>
      </c>
      <c r="L420" s="5">
        <f>过饱和度!Q419</f>
        <v>1.8337300171193798E+69</v>
      </c>
      <c r="M420" s="5">
        <f t="shared" si="68"/>
        <v>1.8337300171193798E+69</v>
      </c>
      <c r="N420" s="5">
        <f t="shared" si="61"/>
        <v>1.8337300171193798E+59</v>
      </c>
    </row>
    <row r="421" spans="2:14" x14ac:dyDescent="0.25">
      <c r="B421" s="5">
        <f>过饱和度!D420</f>
        <v>4.1041114086048935</v>
      </c>
      <c r="C421" s="5">
        <f>过饱和度!H420</f>
        <v>7981204546313.5957</v>
      </c>
      <c r="D421" s="5">
        <f t="shared" si="66"/>
        <v>7981204546312.5957</v>
      </c>
      <c r="E421" s="5">
        <f t="shared" si="64"/>
        <v>798.12045463125969</v>
      </c>
      <c r="F421" s="5">
        <f>过饱和度!K420</f>
        <v>2.1365162975469821E+22</v>
      </c>
      <c r="G421" s="5">
        <f t="shared" si="67"/>
        <v>2.1365162975469821E+22</v>
      </c>
      <c r="H421" s="5">
        <f t="shared" si="65"/>
        <v>2136516297546.9822</v>
      </c>
      <c r="I421" s="5">
        <f>过饱和度!N420</f>
        <v>3.5057875389589372E+21</v>
      </c>
      <c r="J421" s="5">
        <f t="shared" si="62"/>
        <v>3.5057875389589372E+21</v>
      </c>
      <c r="K421" s="5">
        <f t="shared" si="63"/>
        <v>350578753895.89368</v>
      </c>
      <c r="L421" s="5">
        <f>过饱和度!Q420</f>
        <v>1.8337375068573031E+69</v>
      </c>
      <c r="M421" s="5">
        <f t="shared" si="68"/>
        <v>1.8337375068573031E+69</v>
      </c>
      <c r="N421" s="5">
        <f t="shared" si="61"/>
        <v>1.8337375068573033E+59</v>
      </c>
    </row>
    <row r="422" spans="2:14" x14ac:dyDescent="0.25">
      <c r="B422" s="5">
        <f>过饱和度!D421</f>
        <v>4.1041214086048932</v>
      </c>
      <c r="C422" s="5">
        <f>过饱和度!H421</f>
        <v>7981201784913.668</v>
      </c>
      <c r="D422" s="5">
        <f t="shared" si="66"/>
        <v>7981201784912.668</v>
      </c>
      <c r="E422" s="5">
        <f t="shared" si="64"/>
        <v>798.12017849126698</v>
      </c>
      <c r="F422" s="5">
        <f>过饱和度!K421</f>
        <v>2.1365154030236052E+22</v>
      </c>
      <c r="G422" s="5">
        <f t="shared" si="67"/>
        <v>2.1365154030236052E+22</v>
      </c>
      <c r="H422" s="5">
        <f t="shared" si="65"/>
        <v>2136515403023.605</v>
      </c>
      <c r="I422" s="5">
        <f>过饱和度!N421</f>
        <v>3.5057861555507199E+21</v>
      </c>
      <c r="J422" s="5">
        <f t="shared" si="62"/>
        <v>3.5057861555507199E+21</v>
      </c>
      <c r="K422" s="5">
        <f t="shared" si="63"/>
        <v>350578615555.07196</v>
      </c>
      <c r="L422" s="5">
        <f>过饱和度!Q421</f>
        <v>1.8337449966042087E+69</v>
      </c>
      <c r="M422" s="5">
        <f t="shared" si="68"/>
        <v>1.8337449966042087E+69</v>
      </c>
      <c r="N422" s="5">
        <f t="shared" si="61"/>
        <v>1.8337449966042088E+59</v>
      </c>
    </row>
    <row r="423" spans="2:14" x14ac:dyDescent="0.25">
      <c r="B423" s="5">
        <f>过饱和度!D422</f>
        <v>4.1041514086048938</v>
      </c>
      <c r="C423" s="5">
        <f>过饱和度!H422</f>
        <v>7981197089012.082</v>
      </c>
      <c r="D423" s="5">
        <f t="shared" si="66"/>
        <v>7981197089011.082</v>
      </c>
      <c r="E423" s="5">
        <f t="shared" si="64"/>
        <v>798.11970890110831</v>
      </c>
      <c r="F423" s="5">
        <f>过饱和度!K422</f>
        <v>2.1365138885909835E+22</v>
      </c>
      <c r="G423" s="5">
        <f t="shared" si="67"/>
        <v>2.1365138885909835E+22</v>
      </c>
      <c r="H423" s="5">
        <f t="shared" si="65"/>
        <v>2136513888590.9832</v>
      </c>
      <c r="I423" s="5">
        <f>过饱和度!N422</f>
        <v>3.5057838167291126E+21</v>
      </c>
      <c r="J423" s="5">
        <f t="shared" si="62"/>
        <v>3.5057838167291126E+21</v>
      </c>
      <c r="K423" s="5">
        <f t="shared" si="63"/>
        <v>350578381672.91125</v>
      </c>
      <c r="L423" s="5">
        <f>过饱和度!Q422</f>
        <v>1.833769360874537E+69</v>
      </c>
      <c r="M423" s="5">
        <f t="shared" si="68"/>
        <v>1.833769360874537E+69</v>
      </c>
      <c r="N423" s="5">
        <f t="shared" si="61"/>
        <v>1.833769360874537E+59</v>
      </c>
    </row>
    <row r="424" spans="2:14" x14ac:dyDescent="0.25">
      <c r="B424" s="5">
        <f>过饱和度!D423</f>
        <v>4.1041814086048936</v>
      </c>
      <c r="C424" s="5">
        <f>过饱和度!H423</f>
        <v>7981192393113.3008</v>
      </c>
      <c r="D424" s="5">
        <f t="shared" si="66"/>
        <v>7981192393112.3008</v>
      </c>
      <c r="E424" s="5">
        <f t="shared" si="64"/>
        <v>798.1192393112301</v>
      </c>
      <c r="F424" s="5">
        <f>过饱和度!K423</f>
        <v>2.1365123741594532E+22</v>
      </c>
      <c r="G424" s="5">
        <f t="shared" si="67"/>
        <v>2.1365123741594532E+22</v>
      </c>
      <c r="H424" s="5">
        <f t="shared" si="65"/>
        <v>2136512374159.4534</v>
      </c>
      <c r="I424" s="5">
        <f>过饱和度!N423</f>
        <v>3.5057814779090945E+21</v>
      </c>
      <c r="J424" s="5">
        <f t="shared" si="62"/>
        <v>3.5057814779090945E+21</v>
      </c>
      <c r="K424" s="5">
        <f t="shared" si="63"/>
        <v>350578147790.90948</v>
      </c>
      <c r="L424" s="5">
        <f>过饱和度!Q423</f>
        <v>1.8337937252734401E+69</v>
      </c>
      <c r="M424" s="5">
        <f t="shared" si="68"/>
        <v>1.8337937252734401E+69</v>
      </c>
      <c r="N424" s="5">
        <f t="shared" si="61"/>
        <v>1.8337937252734404E+59</v>
      </c>
    </row>
    <row r="425" spans="2:14" x14ac:dyDescent="0.25">
      <c r="B425" s="5">
        <f>过饱和度!D424</f>
        <v>4.1042014086048937</v>
      </c>
      <c r="C425" s="5">
        <f>过饱和度!H424</f>
        <v>7981188528095.1807</v>
      </c>
      <c r="D425" s="5">
        <f t="shared" si="66"/>
        <v>7981188528094.1807</v>
      </c>
      <c r="E425" s="5">
        <f t="shared" si="64"/>
        <v>798.11885280941806</v>
      </c>
      <c r="F425" s="5">
        <f>过饱和度!K424</f>
        <v>2.1365111252506424E+22</v>
      </c>
      <c r="G425" s="5">
        <f t="shared" si="67"/>
        <v>2.1365111252506424E+22</v>
      </c>
      <c r="H425" s="5">
        <f t="shared" si="65"/>
        <v>2136511125250.6428</v>
      </c>
      <c r="I425" s="5">
        <f>过饱和度!N424</f>
        <v>3.5057795479551224E+21</v>
      </c>
      <c r="J425" s="5">
        <f t="shared" si="62"/>
        <v>3.5057795479551224E+21</v>
      </c>
      <c r="K425" s="5">
        <f t="shared" si="63"/>
        <v>350577954795.51227</v>
      </c>
      <c r="L425" s="5">
        <f>过饱和度!Q424</f>
        <v>1.8338095804212508E+69</v>
      </c>
      <c r="M425" s="5">
        <f t="shared" si="68"/>
        <v>1.8338095804212508E+69</v>
      </c>
      <c r="N425" s="5">
        <f t="shared" si="61"/>
        <v>1.8338095804212508E+59</v>
      </c>
    </row>
    <row r="426" spans="2:14" x14ac:dyDescent="0.25">
      <c r="B426" s="5">
        <f>过饱和度!D425</f>
        <v>4.1043014086048935</v>
      </c>
      <c r="C426" s="5">
        <f>过饱和度!H425</f>
        <v>7981180264868.793</v>
      </c>
      <c r="D426" s="5">
        <f t="shared" si="66"/>
        <v>7981180264867.793</v>
      </c>
      <c r="E426" s="5">
        <f t="shared" si="64"/>
        <v>798.11802648677929</v>
      </c>
      <c r="F426" s="5">
        <f>过饱和度!K425</f>
        <v>2.1365084848763525E+22</v>
      </c>
      <c r="G426" s="5">
        <f t="shared" si="67"/>
        <v>2.1365084848763525E+22</v>
      </c>
      <c r="H426" s="5">
        <f t="shared" si="65"/>
        <v>2136508484876.3525</v>
      </c>
      <c r="I426" s="5">
        <f>过饱和度!N425</f>
        <v>3.5057754823058585E+21</v>
      </c>
      <c r="J426" s="5">
        <f t="shared" si="62"/>
        <v>3.5057754823058585E+21</v>
      </c>
      <c r="K426" s="5">
        <f t="shared" si="63"/>
        <v>350577548230.58594</v>
      </c>
      <c r="L426" s="5">
        <f>过饱和度!Q425</f>
        <v>1.8338946990728094E+69</v>
      </c>
      <c r="M426" s="5">
        <f t="shared" si="68"/>
        <v>1.8338946990728094E+69</v>
      </c>
      <c r="N426" s="5">
        <f t="shared" si="61"/>
        <v>1.8338946990728096E+59</v>
      </c>
    </row>
    <row r="427" spans="2:14" x14ac:dyDescent="0.25">
      <c r="B427" s="5">
        <f>过饱和度!D426</f>
        <v>4.1046014086048936</v>
      </c>
      <c r="C427" s="5">
        <f>过饱和度!H426</f>
        <v>7981166822370.1357</v>
      </c>
      <c r="D427" s="5">
        <f t="shared" si="66"/>
        <v>7981166822369.1357</v>
      </c>
      <c r="E427" s="5">
        <f t="shared" si="64"/>
        <v>798.11668223691368</v>
      </c>
      <c r="F427" s="5">
        <f>过饱和度!K426</f>
        <v>2.1365042608847781E+22</v>
      </c>
      <c r="G427" s="5">
        <f t="shared" si="67"/>
        <v>2.1365042608847781E+22</v>
      </c>
      <c r="H427" s="5">
        <f t="shared" si="65"/>
        <v>2136504260884.7781</v>
      </c>
      <c r="I427" s="5">
        <f>过饱和度!N426</f>
        <v>3.5057690135084165E+21</v>
      </c>
      <c r="J427" s="5">
        <f t="shared" si="62"/>
        <v>3.5057690135084165E+21</v>
      </c>
      <c r="K427" s="5">
        <f t="shared" si="63"/>
        <v>350576901350.84167</v>
      </c>
      <c r="L427" s="5">
        <f>过饱和度!Q426</f>
        <v>1.8341560593792524E+69</v>
      </c>
      <c r="M427" s="5">
        <f t="shared" si="68"/>
        <v>1.8341560593792524E+69</v>
      </c>
      <c r="N427" s="5">
        <f t="shared" si="61"/>
        <v>1.8341560593792522E+59</v>
      </c>
    </row>
    <row r="428" spans="2:14" x14ac:dyDescent="0.25">
      <c r="B428" s="5">
        <f>过饱和度!D427</f>
        <v>4.1049014086048938</v>
      </c>
      <c r="C428" s="5">
        <f>过饱和度!H427</f>
        <v>7981153379895.3135</v>
      </c>
      <c r="D428" s="5">
        <f t="shared" si="66"/>
        <v>7981153379894.3135</v>
      </c>
      <c r="E428" s="5">
        <f t="shared" si="64"/>
        <v>798.11533798943151</v>
      </c>
      <c r="F428" s="5">
        <f>过饱和度!K427</f>
        <v>2.1365000369020349E+22</v>
      </c>
      <c r="G428" s="5">
        <f t="shared" si="67"/>
        <v>2.1365000369020349E+22</v>
      </c>
      <c r="H428" s="5">
        <f t="shared" si="65"/>
        <v>2136500036902.0349</v>
      </c>
      <c r="I428" s="5">
        <f>过饱和度!N427</f>
        <v>3.5057625447236973E+21</v>
      </c>
      <c r="J428" s="5">
        <f t="shared" si="62"/>
        <v>3.5057625447236973E+21</v>
      </c>
      <c r="K428" s="5">
        <f t="shared" si="63"/>
        <v>350576254472.36969</v>
      </c>
      <c r="L428" s="5">
        <f>过饱和度!Q427</f>
        <v>1.8344174373583719E+69</v>
      </c>
      <c r="M428" s="5">
        <f t="shared" si="68"/>
        <v>1.8344174373583719E+69</v>
      </c>
      <c r="N428" s="5">
        <f t="shared" ref="N428:N491" si="69">$F$2*$M428^2*TANH($F$3/$M428)</f>
        <v>1.8344174373583719E+59</v>
      </c>
    </row>
    <row r="429" spans="2:14" x14ac:dyDescent="0.25">
      <c r="B429" s="5">
        <f>过饱和度!D428</f>
        <v>4.1051014086048934</v>
      </c>
      <c r="C429" s="5">
        <f>过饱和度!H428</f>
        <v>7981142095830.5811</v>
      </c>
      <c r="D429" s="5">
        <f t="shared" si="66"/>
        <v>7981142095829.5811</v>
      </c>
      <c r="E429" s="5">
        <f t="shared" si="64"/>
        <v>798.1142095829581</v>
      </c>
      <c r="F429" s="5">
        <f>过饱和度!K428</f>
        <v>2.1364964642272496E+22</v>
      </c>
      <c r="G429" s="5">
        <f t="shared" si="67"/>
        <v>2.1364964642272496E+22</v>
      </c>
      <c r="H429" s="5">
        <f t="shared" si="65"/>
        <v>2136496464227.25</v>
      </c>
      <c r="I429" s="5">
        <f>过饱和度!N428</f>
        <v>3.5057570598275032E+21</v>
      </c>
      <c r="J429" s="5">
        <f t="shared" si="62"/>
        <v>3.5057570598275032E+21</v>
      </c>
      <c r="K429" s="5">
        <f t="shared" si="63"/>
        <v>350575705982.75031</v>
      </c>
      <c r="L429" s="5">
        <f>过饱和度!Q428</f>
        <v>1.8345904721335862E+69</v>
      </c>
      <c r="M429" s="5">
        <f t="shared" si="68"/>
        <v>1.8345904721335862E+69</v>
      </c>
      <c r="N429" s="5">
        <f t="shared" si="69"/>
        <v>1.8345904721335863E+59</v>
      </c>
    </row>
    <row r="430" spans="2:14" x14ac:dyDescent="0.25">
      <c r="B430" s="5">
        <f>过饱和度!D429</f>
        <v>4.1061014086048937</v>
      </c>
      <c r="C430" s="5">
        <f>过饱和度!H429</f>
        <v>7981120656031.748</v>
      </c>
      <c r="D430" s="5">
        <f t="shared" si="66"/>
        <v>7981120656030.748</v>
      </c>
      <c r="E430" s="5">
        <f t="shared" si="64"/>
        <v>798.11206560307494</v>
      </c>
      <c r="F430" s="5">
        <f>过饱和度!K429</f>
        <v>2.1364899981752095E+22</v>
      </c>
      <c r="G430" s="5">
        <f t="shared" si="67"/>
        <v>2.1364899981752095E+22</v>
      </c>
      <c r="H430" s="5">
        <f t="shared" si="65"/>
        <v>2136489998175.2092</v>
      </c>
      <c r="I430" s="5">
        <f>过饱和度!N429</f>
        <v>3.5057472937935467E+21</v>
      </c>
      <c r="J430" s="5">
        <f t="shared" si="62"/>
        <v>3.5057472937935467E+21</v>
      </c>
      <c r="K430" s="5">
        <f t="shared" si="63"/>
        <v>350574729379.35468</v>
      </c>
      <c r="L430" s="5">
        <f>过饱和度!Q429</f>
        <v>1.8354742506145233E+69</v>
      </c>
      <c r="M430" s="5">
        <f t="shared" si="68"/>
        <v>1.8354742506145233E+69</v>
      </c>
      <c r="N430" s="5">
        <f t="shared" si="69"/>
        <v>1.8354742506145233E+59</v>
      </c>
    </row>
    <row r="431" spans="2:14" x14ac:dyDescent="0.25">
      <c r="B431" s="5">
        <f>过饱和度!D430</f>
        <v>4.1091014086048938</v>
      </c>
      <c r="C431" s="5">
        <f>过饱和度!H430</f>
        <v>7981092219370.2783</v>
      </c>
      <c r="D431" s="5">
        <f t="shared" si="66"/>
        <v>7981092219369.2783</v>
      </c>
      <c r="E431" s="5">
        <f t="shared" si="64"/>
        <v>798.10922193692784</v>
      </c>
      <c r="F431" s="5">
        <f>过饱和度!K430</f>
        <v>2.1364822912909808E+22</v>
      </c>
      <c r="G431" s="5">
        <f t="shared" si="67"/>
        <v>2.1364822912909808E+22</v>
      </c>
      <c r="H431" s="5">
        <f t="shared" si="65"/>
        <v>2136482291290.9807</v>
      </c>
      <c r="I431" s="5">
        <f>过饱和度!N430</f>
        <v>3.5057361095698809E+21</v>
      </c>
      <c r="J431" s="5">
        <f t="shared" si="62"/>
        <v>3.5057361095698809E+21</v>
      </c>
      <c r="K431" s="5">
        <f t="shared" si="63"/>
        <v>350573610956.9881</v>
      </c>
      <c r="L431" s="5">
        <f>过饱和度!Q430</f>
        <v>1.8381458286248073E+69</v>
      </c>
      <c r="M431" s="5">
        <f t="shared" si="68"/>
        <v>1.8381458286248073E+69</v>
      </c>
      <c r="N431" s="5">
        <f t="shared" si="69"/>
        <v>1.8381458286248074E+59</v>
      </c>
    </row>
    <row r="432" spans="2:14" x14ac:dyDescent="0.25">
      <c r="B432" s="5">
        <f>过饱和度!D431</f>
        <v>4.1121014086048939</v>
      </c>
      <c r="C432" s="5">
        <f>过饱和度!H431</f>
        <v>7981063782829.8906</v>
      </c>
      <c r="D432" s="5">
        <f t="shared" si="66"/>
        <v>7981063782828.8906</v>
      </c>
      <c r="E432" s="5">
        <f t="shared" si="64"/>
        <v>798.10637828288895</v>
      </c>
      <c r="F432" s="5">
        <f>过饱和度!K431</f>
        <v>2.1364745844424901E+22</v>
      </c>
      <c r="G432" s="5">
        <f t="shared" si="67"/>
        <v>2.1364745844424901E+22</v>
      </c>
      <c r="H432" s="5">
        <f t="shared" si="65"/>
        <v>2136474584442.4897</v>
      </c>
      <c r="I432" s="5">
        <f>过饱和度!N431</f>
        <v>3.5057249253949167E+21</v>
      </c>
      <c r="J432" s="5">
        <f t="shared" si="62"/>
        <v>3.5057249253949167E+21</v>
      </c>
      <c r="K432" s="5">
        <f t="shared" si="63"/>
        <v>350572492539.4917</v>
      </c>
      <c r="L432" s="5">
        <f>过饱和度!Q431</f>
        <v>1.84081933323696E+69</v>
      </c>
      <c r="M432" s="5">
        <f t="shared" si="68"/>
        <v>1.84081933323696E+69</v>
      </c>
      <c r="N432" s="5">
        <f t="shared" si="69"/>
        <v>1.8408193332369601E+59</v>
      </c>
    </row>
    <row r="433" spans="2:14" x14ac:dyDescent="0.25">
      <c r="B433" s="5">
        <f>过饱和度!D432</f>
        <v>4.1141014086048937</v>
      </c>
      <c r="C433" s="5">
        <f>过饱和度!H432</f>
        <v>7981037481139.6758</v>
      </c>
      <c r="D433" s="5">
        <f t="shared" si="66"/>
        <v>7981037481138.6758</v>
      </c>
      <c r="E433" s="5">
        <f t="shared" si="64"/>
        <v>798.1037481138676</v>
      </c>
      <c r="F433" s="5">
        <f>过饱和度!K432</f>
        <v>2.1364670537295743E+22</v>
      </c>
      <c r="G433" s="5">
        <f t="shared" si="67"/>
        <v>2.1364670537295743E+22</v>
      </c>
      <c r="H433" s="5">
        <f t="shared" si="65"/>
        <v>2136467053729.5745</v>
      </c>
      <c r="I433" s="5">
        <f>过饱和度!N432</f>
        <v>3.5057137619613809E+21</v>
      </c>
      <c r="J433" s="5">
        <f t="shared" si="62"/>
        <v>3.5057137619613809E+21</v>
      </c>
      <c r="K433" s="5">
        <f t="shared" si="63"/>
        <v>350571376196.13812</v>
      </c>
      <c r="L433" s="5">
        <f>过饱和度!Q432</f>
        <v>1.8425988429013595E+69</v>
      </c>
      <c r="M433" s="5">
        <f t="shared" si="68"/>
        <v>1.8425988429013595E+69</v>
      </c>
      <c r="N433" s="5">
        <f t="shared" si="69"/>
        <v>1.8425988429013596E+59</v>
      </c>
    </row>
    <row r="434" spans="2:14" x14ac:dyDescent="0.25">
      <c r="B434" s="5">
        <f>过饱和度!D433</f>
        <v>4.1241014086048935</v>
      </c>
      <c r="C434" s="5">
        <f>过饱和度!H433</f>
        <v>7981016589339.7656</v>
      </c>
      <c r="D434" s="5">
        <f t="shared" si="66"/>
        <v>7981016589338.7656</v>
      </c>
      <c r="E434" s="5">
        <f t="shared" si="64"/>
        <v>798.10165893387659</v>
      </c>
      <c r="F434" s="5">
        <f>过饱和度!K433</f>
        <v>2.1364654411307486E+22</v>
      </c>
      <c r="G434" s="5">
        <f t="shared" si="67"/>
        <v>2.1364654411307486E+22</v>
      </c>
      <c r="H434" s="5">
        <f t="shared" si="65"/>
        <v>2136465441130.7483</v>
      </c>
      <c r="I434" s="5">
        <f>过饱和度!N433</f>
        <v>3.5057137849563716E+21</v>
      </c>
      <c r="J434" s="5">
        <f t="shared" si="62"/>
        <v>3.5057137849563716E+21</v>
      </c>
      <c r="K434" s="5">
        <f t="shared" si="63"/>
        <v>350571378495.63721</v>
      </c>
      <c r="L434" s="5">
        <f>过饱和度!Q433</f>
        <v>1.8515681018010311E+69</v>
      </c>
      <c r="M434" s="5">
        <f t="shared" si="68"/>
        <v>1.8515681018010311E+69</v>
      </c>
      <c r="N434" s="5">
        <f t="shared" si="69"/>
        <v>1.8515681018010314E+59</v>
      </c>
    </row>
    <row r="435" spans="2:14" x14ac:dyDescent="0.25">
      <c r="B435" s="5">
        <f>过饱和度!D434</f>
        <v>4.1541014086048937</v>
      </c>
      <c r="C435" s="5">
        <f>过饱和度!H434</f>
        <v>7981067382489.9658</v>
      </c>
      <c r="D435" s="5">
        <f t="shared" si="66"/>
        <v>7981067382488.9658</v>
      </c>
      <c r="E435" s="5">
        <f t="shared" si="64"/>
        <v>798.10673824889659</v>
      </c>
      <c r="F435" s="5">
        <f>过饱和度!K434</f>
        <v>2.1364975736815991E+22</v>
      </c>
      <c r="G435" s="5">
        <f t="shared" si="67"/>
        <v>2.1364975736815991E+22</v>
      </c>
      <c r="H435" s="5">
        <f t="shared" si="65"/>
        <v>2136497573681.5991</v>
      </c>
      <c r="I435" s="5">
        <f>过饱和度!N434</f>
        <v>3.5057711341624644E+21</v>
      </c>
      <c r="J435" s="5">
        <f t="shared" si="62"/>
        <v>3.5057711341624644E+21</v>
      </c>
      <c r="K435" s="5">
        <f t="shared" si="63"/>
        <v>350577113416.24646</v>
      </c>
      <c r="L435" s="5">
        <f>过饱和度!Q434</f>
        <v>1.8786679462738423E+69</v>
      </c>
      <c r="M435" s="5">
        <f t="shared" si="68"/>
        <v>1.8786679462738423E+69</v>
      </c>
      <c r="N435" s="5">
        <f t="shared" si="69"/>
        <v>1.8786679462738423E+59</v>
      </c>
    </row>
    <row r="436" spans="2:14" x14ac:dyDescent="0.25">
      <c r="B436" s="5">
        <f>过饱和度!D435</f>
        <v>4.184101408604894</v>
      </c>
      <c r="C436" s="5">
        <f>过饱和度!H435</f>
        <v>7981118174774.2139</v>
      </c>
      <c r="D436" s="5">
        <f t="shared" si="66"/>
        <v>7981118174773.2139</v>
      </c>
      <c r="E436" s="5">
        <f t="shared" si="64"/>
        <v>798.11181747732132</v>
      </c>
      <c r="F436" s="5">
        <f>过饱和度!K435</f>
        <v>2.1365297062382005E+22</v>
      </c>
      <c r="G436" s="5">
        <f t="shared" si="67"/>
        <v>2.1365297062382005E+22</v>
      </c>
      <c r="H436" s="5">
        <f t="shared" si="65"/>
        <v>2136529706238.2002</v>
      </c>
      <c r="I436" s="5">
        <f>过饱和度!N435</f>
        <v>3.5058284835231514E+21</v>
      </c>
      <c r="J436" s="5">
        <f t="shared" si="62"/>
        <v>3.5058284835231514E+21</v>
      </c>
      <c r="K436" s="5">
        <f t="shared" si="63"/>
        <v>350582848352.31512</v>
      </c>
      <c r="L436" s="5">
        <f>过饱和度!Q435</f>
        <v>1.9059655925436045E+69</v>
      </c>
      <c r="M436" s="5">
        <f t="shared" si="68"/>
        <v>1.9059655925436045E+69</v>
      </c>
      <c r="N436" s="5">
        <f t="shared" si="69"/>
        <v>1.9059655925436046E+59</v>
      </c>
    </row>
    <row r="437" spans="2:14" x14ac:dyDescent="0.25">
      <c r="B437" s="5">
        <f>过饱和度!D436</f>
        <v>4.2041014086048936</v>
      </c>
      <c r="C437" s="5">
        <f>过饱和度!H436</f>
        <v>7981128811704.3086</v>
      </c>
      <c r="D437" s="5">
        <f t="shared" si="66"/>
        <v>7981128811703.3086</v>
      </c>
      <c r="E437" s="5">
        <f t="shared" si="64"/>
        <v>798.11288117033087</v>
      </c>
      <c r="F437" s="5">
        <f>过饱和度!K436</f>
        <v>2.1365435609196576E+22</v>
      </c>
      <c r="G437" s="5">
        <f t="shared" si="67"/>
        <v>2.1365435609196576E+22</v>
      </c>
      <c r="H437" s="5">
        <f t="shared" si="65"/>
        <v>2136543560919.6575</v>
      </c>
      <c r="I437" s="5">
        <f>过饱和度!N436</f>
        <v>3.5058549924759648E+21</v>
      </c>
      <c r="J437" s="5">
        <f t="shared" si="62"/>
        <v>3.5058549924759648E+21</v>
      </c>
      <c r="K437" s="5">
        <f t="shared" si="63"/>
        <v>350585499247.59644</v>
      </c>
      <c r="L437" s="5">
        <f>过饱和度!Q436</f>
        <v>1.9242610560841039E+69</v>
      </c>
      <c r="M437" s="5">
        <f t="shared" si="68"/>
        <v>1.9242610560841039E+69</v>
      </c>
      <c r="N437" s="5">
        <f t="shared" si="69"/>
        <v>1.924261056084104E+59</v>
      </c>
    </row>
    <row r="438" spans="2:14" x14ac:dyDescent="0.25">
      <c r="B438" s="5">
        <f>过饱和度!D437</f>
        <v>4.2541014086048934</v>
      </c>
      <c r="C438" s="5">
        <f>过饱和度!H437</f>
        <v>7981271693468.5645</v>
      </c>
      <c r="D438" s="5">
        <f t="shared" si="66"/>
        <v>7981271693467.5645</v>
      </c>
      <c r="E438" s="5">
        <f t="shared" si="64"/>
        <v>798.12716934675643</v>
      </c>
      <c r="F438" s="5">
        <f>过饱和度!K437</f>
        <v>2.1366160885104916E+22</v>
      </c>
      <c r="G438" s="5">
        <f t="shared" si="67"/>
        <v>2.1366160885104916E+22</v>
      </c>
      <c r="H438" s="5">
        <f t="shared" si="65"/>
        <v>2136616088510.4915</v>
      </c>
      <c r="I438" s="5">
        <f>过饱和度!N437</f>
        <v>3.5059799717620844E+21</v>
      </c>
      <c r="J438" s="5">
        <f t="shared" si="62"/>
        <v>3.5059799717620844E+21</v>
      </c>
      <c r="K438" s="5">
        <f t="shared" si="63"/>
        <v>350597997176.20844</v>
      </c>
      <c r="L438" s="5">
        <f>过饱和度!Q437</f>
        <v>1.9704493007125219E+69</v>
      </c>
      <c r="M438" s="5">
        <f t="shared" si="68"/>
        <v>1.9704493007125219E+69</v>
      </c>
      <c r="N438" s="5">
        <f t="shared" si="69"/>
        <v>1.9704493007125221E+59</v>
      </c>
    </row>
    <row r="439" spans="2:14" x14ac:dyDescent="0.25">
      <c r="B439" s="5">
        <f>过饱和度!D438</f>
        <v>4.3041014086048932</v>
      </c>
      <c r="C439" s="5">
        <f>过饱和度!H438</f>
        <v>7981414573570.7822</v>
      </c>
      <c r="D439" s="5">
        <f t="shared" si="66"/>
        <v>7981414573569.7822</v>
      </c>
      <c r="E439" s="5">
        <f t="shared" si="64"/>
        <v>798.14145735697821</v>
      </c>
      <c r="F439" s="5">
        <f>过饱和度!K438</f>
        <v>2.1366886168687834E+22</v>
      </c>
      <c r="G439" s="5">
        <f t="shared" si="67"/>
        <v>2.1366886168687834E+22</v>
      </c>
      <c r="H439" s="5">
        <f t="shared" si="65"/>
        <v>2136688616868.7837</v>
      </c>
      <c r="I439" s="5">
        <f>过饱和度!N438</f>
        <v>3.5061049527229098E+21</v>
      </c>
      <c r="J439" s="5">
        <f t="shared" si="62"/>
        <v>3.5061049527229098E+21</v>
      </c>
      <c r="K439" s="5">
        <f t="shared" si="63"/>
        <v>350610495272.29102</v>
      </c>
      <c r="L439" s="5">
        <f>过饱和度!Q438</f>
        <v>2.0171887239782991E+69</v>
      </c>
      <c r="M439" s="5">
        <f t="shared" si="68"/>
        <v>2.0171887239782991E+69</v>
      </c>
      <c r="N439" s="5">
        <f t="shared" si="69"/>
        <v>2.0171887239782993E+59</v>
      </c>
    </row>
    <row r="440" spans="2:14" x14ac:dyDescent="0.25">
      <c r="B440" s="5">
        <f>过饱和度!D439</f>
        <v>4.3541014086048939</v>
      </c>
      <c r="C440" s="5">
        <f>过饱和度!H439</f>
        <v>7981557452010.9229</v>
      </c>
      <c r="D440" s="5">
        <f t="shared" si="66"/>
        <v>7981557452009.9229</v>
      </c>
      <c r="E440" s="5">
        <f t="shared" si="64"/>
        <v>798.15574520099244</v>
      </c>
      <c r="F440" s="5">
        <f>过饱和度!K439</f>
        <v>2.1367611459945007E+22</v>
      </c>
      <c r="G440" s="5">
        <f t="shared" si="67"/>
        <v>2.1367611459945007E+22</v>
      </c>
      <c r="H440" s="5">
        <f t="shared" si="65"/>
        <v>2136761145994.5005</v>
      </c>
      <c r="I440" s="5">
        <f>过饱和度!N439</f>
        <v>3.5062299353583955E+21</v>
      </c>
      <c r="J440" s="5">
        <f t="shared" si="62"/>
        <v>3.5062299353583955E+21</v>
      </c>
      <c r="K440" s="5">
        <f t="shared" si="63"/>
        <v>350622993535.83954</v>
      </c>
      <c r="L440" s="5">
        <f>过饱和度!Q439</f>
        <v>2.0644794449096909E+69</v>
      </c>
      <c r="M440" s="5">
        <f t="shared" si="68"/>
        <v>2.0644794449096909E+69</v>
      </c>
      <c r="N440" s="5">
        <f t="shared" si="69"/>
        <v>2.0644794449096909E+59</v>
      </c>
    </row>
    <row r="441" spans="2:14" x14ac:dyDescent="0.25">
      <c r="B441" s="5">
        <f>过饱和度!D440</f>
        <v>4.3972504396749628</v>
      </c>
      <c r="C441" s="5">
        <f>过饱和度!H440</f>
        <v>7981667546692.4316</v>
      </c>
      <c r="D441" s="5">
        <f t="shared" si="66"/>
        <v>7981667546691.4316</v>
      </c>
      <c r="E441" s="5">
        <f t="shared" si="64"/>
        <v>798.16675466914319</v>
      </c>
      <c r="F441" s="5">
        <f>过饱和度!K440</f>
        <v>2.136819434947601E+22</v>
      </c>
      <c r="G441" s="5">
        <f t="shared" si="67"/>
        <v>2.136819434947601E+22</v>
      </c>
      <c r="H441" s="5">
        <f t="shared" si="65"/>
        <v>2136819434947.6013</v>
      </c>
      <c r="I441" s="5">
        <f>过饱和度!N440</f>
        <v>3.5063311275283049E+21</v>
      </c>
      <c r="J441" s="5">
        <f t="shared" si="62"/>
        <v>3.5063311275283049E+21</v>
      </c>
      <c r="K441" s="5">
        <f t="shared" si="63"/>
        <v>350633112752.83051</v>
      </c>
      <c r="L441" s="5">
        <f>过饱和度!Q440</f>
        <v>2.1057256731674723E+69</v>
      </c>
      <c r="M441" s="5">
        <f t="shared" si="68"/>
        <v>2.1057256731674723E+69</v>
      </c>
      <c r="N441" s="5">
        <f t="shared" si="69"/>
        <v>2.1057256731674723E+59</v>
      </c>
    </row>
    <row r="442" spans="2:14" x14ac:dyDescent="0.25">
      <c r="B442" s="5">
        <f>过饱和度!D441</f>
        <v>4.3972504397749628</v>
      </c>
      <c r="C442" s="5">
        <f>过饱和度!H441</f>
        <v>7981688843906.3955</v>
      </c>
      <c r="D442" s="5">
        <f t="shared" si="66"/>
        <v>7981688843905.3955</v>
      </c>
      <c r="E442" s="5">
        <f t="shared" si="64"/>
        <v>798.16888439053957</v>
      </c>
      <c r="F442" s="5">
        <f>过饱和度!K441</f>
        <v>2.1368270358241524E+22</v>
      </c>
      <c r="G442" s="5">
        <f t="shared" si="67"/>
        <v>2.1368270358241524E+22</v>
      </c>
      <c r="H442" s="5">
        <f t="shared" si="65"/>
        <v>2136827035824.1523</v>
      </c>
      <c r="I442" s="5">
        <f>过饱和度!N441</f>
        <v>3.5063435998293593E+21</v>
      </c>
      <c r="J442" s="5">
        <f t="shared" si="62"/>
        <v>3.5063435998293593E+21</v>
      </c>
      <c r="K442" s="5">
        <f t="shared" si="63"/>
        <v>350634359982.93597</v>
      </c>
      <c r="L442" s="5">
        <f>过饱和度!Q441</f>
        <v>2.1057369032421323E+69</v>
      </c>
      <c r="M442" s="5">
        <f t="shared" si="68"/>
        <v>2.1057369032421323E+69</v>
      </c>
      <c r="N442" s="5">
        <f t="shared" si="69"/>
        <v>2.1057369032421325E+59</v>
      </c>
    </row>
    <row r="443" spans="2:14" x14ac:dyDescent="0.25">
      <c r="B443" s="5">
        <f>过饱和度!D442</f>
        <v>4.3972504400749628</v>
      </c>
      <c r="C443" s="5">
        <f>过饱和度!H442</f>
        <v>7981752747123.4766</v>
      </c>
      <c r="D443" s="5">
        <f t="shared" si="66"/>
        <v>7981752747122.4766</v>
      </c>
      <c r="E443" s="5">
        <f t="shared" si="64"/>
        <v>798.17527471224764</v>
      </c>
      <c r="F443" s="5">
        <f>过饱和度!K442</f>
        <v>2.1368498422731627E+22</v>
      </c>
      <c r="G443" s="5">
        <f t="shared" si="67"/>
        <v>2.1368498422731627E+22</v>
      </c>
      <c r="H443" s="5">
        <f t="shared" si="65"/>
        <v>2136849842273.1628</v>
      </c>
      <c r="I443" s="5">
        <f>过饱和度!N442</f>
        <v>3.5063810226612538E+21</v>
      </c>
      <c r="J443" s="5">
        <f t="shared" si="62"/>
        <v>3.5063810226612538E+21</v>
      </c>
      <c r="K443" s="5">
        <f t="shared" si="63"/>
        <v>350638102266.12543</v>
      </c>
      <c r="L443" s="5">
        <f>过饱和度!Q442</f>
        <v>2.1057706006468194E+69</v>
      </c>
      <c r="M443" s="5">
        <f t="shared" si="68"/>
        <v>2.1057706006468194E+69</v>
      </c>
      <c r="N443" s="5">
        <f t="shared" si="69"/>
        <v>2.1057706006468198E+59</v>
      </c>
    </row>
    <row r="444" spans="2:14" x14ac:dyDescent="0.25">
      <c r="B444" s="5">
        <f>过饱和度!D443</f>
        <v>4.3972504404749628</v>
      </c>
      <c r="C444" s="5">
        <f>过饱和度!H443</f>
        <v>7981837954712.5381</v>
      </c>
      <c r="D444" s="5">
        <f t="shared" si="66"/>
        <v>7981837954711.5381</v>
      </c>
      <c r="E444" s="5">
        <f t="shared" si="64"/>
        <v>798.18379547115387</v>
      </c>
      <c r="F444" s="5">
        <f>过饱和度!K443</f>
        <v>2.1368802520581154E+22</v>
      </c>
      <c r="G444" s="5">
        <f t="shared" si="67"/>
        <v>2.1368802520581154E+22</v>
      </c>
      <c r="H444" s="5">
        <f t="shared" si="65"/>
        <v>2136880252058.1155</v>
      </c>
      <c r="I444" s="5">
        <f>过饱和度!N443</f>
        <v>3.5064309216344036E+21</v>
      </c>
      <c r="J444" s="5">
        <f t="shared" si="62"/>
        <v>3.5064309216344036E+21</v>
      </c>
      <c r="K444" s="5">
        <f t="shared" si="63"/>
        <v>350643092163.44037</v>
      </c>
      <c r="L444" s="5">
        <f>过饱和度!Q443</f>
        <v>2.1058155328978976E+69</v>
      </c>
      <c r="M444" s="5">
        <f t="shared" si="68"/>
        <v>2.1058155328978976E+69</v>
      </c>
      <c r="N444" s="5">
        <f t="shared" si="69"/>
        <v>2.1058155328978979E+59</v>
      </c>
    </row>
    <row r="445" spans="2:14" x14ac:dyDescent="0.25">
      <c r="B445" s="5">
        <f>过饱和度!D444</f>
        <v>4.3972504406749628</v>
      </c>
      <c r="C445" s="5">
        <f>过饱和度!H444</f>
        <v>7981880555027.2432</v>
      </c>
      <c r="D445" s="5">
        <f t="shared" si="66"/>
        <v>7981880555026.2432</v>
      </c>
      <c r="E445" s="5">
        <f t="shared" si="64"/>
        <v>798.18805550262437</v>
      </c>
      <c r="F445" s="5">
        <f>过饱和度!K444</f>
        <v>2.1368954558643089E+22</v>
      </c>
      <c r="G445" s="5">
        <f t="shared" si="67"/>
        <v>2.1368954558643089E+22</v>
      </c>
      <c r="H445" s="5">
        <f t="shared" si="65"/>
        <v>2136895455864.3091</v>
      </c>
      <c r="I445" s="5">
        <f>过饱和度!N444</f>
        <v>3.5064558694490586E+21</v>
      </c>
      <c r="J445" s="5">
        <f t="shared" si="62"/>
        <v>3.5064558694490586E+21</v>
      </c>
      <c r="K445" s="5">
        <f t="shared" si="63"/>
        <v>350645586944.90582</v>
      </c>
      <c r="L445" s="5">
        <f>过饱和度!Q444</f>
        <v>2.1058379970749814E+69</v>
      </c>
      <c r="M445" s="5">
        <f t="shared" si="68"/>
        <v>2.1058379970749814E+69</v>
      </c>
      <c r="N445" s="5">
        <f t="shared" si="69"/>
        <v>2.1058379970749814E+59</v>
      </c>
    </row>
    <row r="446" spans="2:14" x14ac:dyDescent="0.25">
      <c r="B446" s="5">
        <f>过饱和度!D445</f>
        <v>4.3972504496749627</v>
      </c>
      <c r="C446" s="5">
        <f>过饱和度!H445</f>
        <v>7983798210623.4697</v>
      </c>
      <c r="D446" s="5">
        <f t="shared" si="66"/>
        <v>7983798210622.4697</v>
      </c>
      <c r="E446" s="5">
        <f t="shared" si="64"/>
        <v>798.37982106224706</v>
      </c>
      <c r="F446" s="5">
        <f>过饱和度!K445</f>
        <v>2.1375798690145123E+22</v>
      </c>
      <c r="G446" s="5">
        <f t="shared" si="67"/>
        <v>2.1375798690145123E+22</v>
      </c>
      <c r="H446" s="5">
        <f t="shared" si="65"/>
        <v>2137579869014.5122</v>
      </c>
      <c r="I446" s="5">
        <f>过饱和度!N445</f>
        <v>3.5075789035349087E+21</v>
      </c>
      <c r="J446" s="5">
        <f t="shared" si="62"/>
        <v>3.5075789035349087E+21</v>
      </c>
      <c r="K446" s="5">
        <f t="shared" si="63"/>
        <v>350757890353.49091</v>
      </c>
      <c r="L446" s="5">
        <f>过饱和度!Q445</f>
        <v>2.1068493856710992E+69</v>
      </c>
      <c r="M446" s="5">
        <f t="shared" si="68"/>
        <v>2.1068493856710992E+69</v>
      </c>
      <c r="N446" s="5">
        <f t="shared" si="69"/>
        <v>2.1068493856710992E+59</v>
      </c>
    </row>
    <row r="447" spans="2:14" x14ac:dyDescent="0.25">
      <c r="B447" s="5">
        <f>过饱和度!D446</f>
        <v>4.3972505396749622</v>
      </c>
      <c r="C447" s="5">
        <f>过饱和度!H446</f>
        <v>8002992243926.001</v>
      </c>
      <c r="D447" s="5">
        <f t="shared" si="66"/>
        <v>8002992243925.001</v>
      </c>
      <c r="E447" s="5">
        <f t="shared" si="64"/>
        <v>800.29922439250015</v>
      </c>
      <c r="F447" s="5">
        <f>过饱和度!K446</f>
        <v>2.1444332360950583E+22</v>
      </c>
      <c r="G447" s="5">
        <f t="shared" si="67"/>
        <v>2.1444332360950583E+22</v>
      </c>
      <c r="H447" s="5">
        <f t="shared" si="65"/>
        <v>2144433236095.0583</v>
      </c>
      <c r="I447" s="5">
        <f>过饱和度!N446</f>
        <v>3.5188243810817739E+21</v>
      </c>
      <c r="J447" s="5">
        <f t="shared" si="62"/>
        <v>3.5188243810817739E+21</v>
      </c>
      <c r="K447" s="5">
        <f t="shared" si="63"/>
        <v>351882438108.17737</v>
      </c>
      <c r="L447" s="5">
        <f>过饱和度!Q446</f>
        <v>2.1169859083042715E+69</v>
      </c>
      <c r="M447" s="5">
        <f t="shared" si="68"/>
        <v>2.1169859083042715E+69</v>
      </c>
      <c r="N447" s="5">
        <f t="shared" si="69"/>
        <v>2.1169859083042716E+59</v>
      </c>
    </row>
    <row r="448" spans="2:14" x14ac:dyDescent="0.25">
      <c r="B448" s="5">
        <f>过饱和度!D447</f>
        <v>4.3972514396749629</v>
      </c>
      <c r="C448" s="5">
        <f>过饱和度!H447</f>
        <v>8196629121324.7598</v>
      </c>
      <c r="D448" s="5">
        <f t="shared" si="66"/>
        <v>8196629121323.7598</v>
      </c>
      <c r="E448" s="5">
        <f t="shared" si="64"/>
        <v>819.66291213237605</v>
      </c>
      <c r="F448" s="5">
        <f>过饱和度!K447</f>
        <v>2.2138775281240619E+22</v>
      </c>
      <c r="G448" s="5">
        <f t="shared" si="67"/>
        <v>2.2138775281240619E+22</v>
      </c>
      <c r="H448" s="5">
        <f t="shared" si="65"/>
        <v>2213877528124.0615</v>
      </c>
      <c r="I448" s="5">
        <f>过饱和度!N447</f>
        <v>3.63277327203169E+21</v>
      </c>
      <c r="J448" s="5">
        <f t="shared" si="62"/>
        <v>3.63277327203169E+21</v>
      </c>
      <c r="K448" s="5">
        <f t="shared" si="63"/>
        <v>363277327203.16895</v>
      </c>
      <c r="L448" s="5">
        <f>过饱和度!Q447</f>
        <v>2.22060731489391E+69</v>
      </c>
      <c r="M448" s="5">
        <f t="shared" si="68"/>
        <v>2.22060731489391E+69</v>
      </c>
      <c r="N448" s="5">
        <f t="shared" si="69"/>
        <v>2.2206073148939098E+59</v>
      </c>
    </row>
    <row r="449" spans="2:14" x14ac:dyDescent="0.25">
      <c r="B449" s="5">
        <f>过饱和度!D448</f>
        <v>4.3972579264869269</v>
      </c>
      <c r="C449" s="5">
        <f>过饱和度!H448</f>
        <v>9685438461248.0332</v>
      </c>
      <c r="D449" s="5">
        <f t="shared" si="66"/>
        <v>9685438461247.0332</v>
      </c>
      <c r="E449" s="5">
        <f t="shared" si="64"/>
        <v>968.54384612470324</v>
      </c>
      <c r="F449" s="5">
        <f>过饱和度!K448</f>
        <v>2.765540613877915E+22</v>
      </c>
      <c r="G449" s="5">
        <f t="shared" si="67"/>
        <v>2.765540613877915E+22</v>
      </c>
      <c r="H449" s="5">
        <f t="shared" si="65"/>
        <v>2765540613877.915</v>
      </c>
      <c r="I449" s="5">
        <f>过饱和度!N448</f>
        <v>4.5379769606978824E+21</v>
      </c>
      <c r="J449" s="5">
        <f t="shared" si="62"/>
        <v>4.5379769606978824E+21</v>
      </c>
      <c r="K449" s="5">
        <f t="shared" si="63"/>
        <v>453797696069.78827</v>
      </c>
      <c r="L449" s="5">
        <f>过饱和度!Q448</f>
        <v>3.0999794265352763E+69</v>
      </c>
      <c r="M449" s="5">
        <f t="shared" si="68"/>
        <v>3.0999794265352763E+69</v>
      </c>
      <c r="N449" s="5">
        <f t="shared" si="69"/>
        <v>3.0999794265352765E+59</v>
      </c>
    </row>
    <row r="450" spans="2:14" x14ac:dyDescent="0.25">
      <c r="B450" s="5">
        <f>过饱和度!D449</f>
        <v>4.3972604396749624</v>
      </c>
      <c r="C450" s="5">
        <f>过饱和度!H449</f>
        <v>9685436759193.2871</v>
      </c>
      <c r="D450" s="5">
        <f t="shared" si="66"/>
        <v>9685436759192.2871</v>
      </c>
      <c r="E450" s="5">
        <f t="shared" si="64"/>
        <v>968.5436759192288</v>
      </c>
      <c r="F450" s="5">
        <f>过饱和度!K449</f>
        <v>2.7655400239365727E+22</v>
      </c>
      <c r="G450" s="5">
        <f t="shared" si="67"/>
        <v>2.7655400239365727E+22</v>
      </c>
      <c r="H450" s="5">
        <f t="shared" si="65"/>
        <v>2765540023936.5728</v>
      </c>
      <c r="I450" s="5">
        <f>过饱和度!N449</f>
        <v>4.5379760474353162E+21</v>
      </c>
      <c r="J450" s="5">
        <f t="shared" si="62"/>
        <v>4.5379760474353162E+21</v>
      </c>
      <c r="K450" s="5">
        <f t="shared" si="63"/>
        <v>453797604743.53162</v>
      </c>
      <c r="L450" s="5">
        <f>过饱和度!Q449</f>
        <v>3.0999817226512286E+69</v>
      </c>
      <c r="M450" s="5">
        <f t="shared" si="68"/>
        <v>3.0999817226512286E+69</v>
      </c>
      <c r="N450" s="5">
        <f t="shared" si="69"/>
        <v>3.099981722651229E+59</v>
      </c>
    </row>
    <row r="451" spans="2:14" x14ac:dyDescent="0.25">
      <c r="B451" s="5">
        <f>过饱和度!D450</f>
        <v>4.3972704396749629</v>
      </c>
      <c r="C451" s="5">
        <f>过饱和度!H450</f>
        <v>9685433402948.8398</v>
      </c>
      <c r="D451" s="5">
        <f t="shared" si="66"/>
        <v>9685433402947.8398</v>
      </c>
      <c r="E451" s="5">
        <f t="shared" si="64"/>
        <v>968.543340294784</v>
      </c>
      <c r="F451" s="5">
        <f>过饱和度!K450</f>
        <v>2.7655388638240154E+22</v>
      </c>
      <c r="G451" s="5">
        <f t="shared" si="67"/>
        <v>2.7655388638240154E+22</v>
      </c>
      <c r="H451" s="5">
        <f t="shared" si="65"/>
        <v>2765538863824.0156</v>
      </c>
      <c r="I451" s="5">
        <f>过饱和度!N450</f>
        <v>4.5379742530631311E+21</v>
      </c>
      <c r="J451" s="5">
        <f t="shared" si="62"/>
        <v>4.5379742530631311E+21</v>
      </c>
      <c r="K451" s="5">
        <f t="shared" si="63"/>
        <v>453797425306.31311</v>
      </c>
      <c r="L451" s="5">
        <f>过饱和度!Q450</f>
        <v>3.0999933721334352E+69</v>
      </c>
      <c r="M451" s="5">
        <f t="shared" si="68"/>
        <v>3.0999933721334352E+69</v>
      </c>
      <c r="N451" s="5">
        <f t="shared" si="69"/>
        <v>3.0999933721334355E+59</v>
      </c>
    </row>
    <row r="452" spans="2:14" x14ac:dyDescent="0.25">
      <c r="B452" s="5">
        <f>过饱和度!D451</f>
        <v>4.3973004396749626</v>
      </c>
      <c r="C452" s="5">
        <f>过饱和度!H451</f>
        <v>9685427688725.5488</v>
      </c>
      <c r="D452" s="5">
        <f t="shared" si="66"/>
        <v>9685427688724.5488</v>
      </c>
      <c r="E452" s="5">
        <f t="shared" si="64"/>
        <v>968.54276887245487</v>
      </c>
      <c r="F452" s="5">
        <f>过饱和度!K451</f>
        <v>2.7655368968361784E+22</v>
      </c>
      <c r="G452" s="5">
        <f t="shared" si="67"/>
        <v>2.7655368968361784E+22</v>
      </c>
      <c r="H452" s="5">
        <f t="shared" si="65"/>
        <v>2765536896836.1787</v>
      </c>
      <c r="I452" s="5">
        <f>过饱和度!N451</f>
        <v>4.5379712146704391E+21</v>
      </c>
      <c r="J452" s="5">
        <f t="shared" si="62"/>
        <v>4.5379712146704391E+21</v>
      </c>
      <c r="K452" s="5">
        <f t="shared" si="63"/>
        <v>453797121467.04388</v>
      </c>
      <c r="L452" s="5">
        <f>过饱和度!Q451</f>
        <v>3.1000315241543135E+69</v>
      </c>
      <c r="M452" s="5">
        <f t="shared" si="68"/>
        <v>3.1000315241543135E+69</v>
      </c>
      <c r="N452" s="5">
        <f t="shared" si="69"/>
        <v>3.1000315241543133E+59</v>
      </c>
    </row>
    <row r="453" spans="2:14" x14ac:dyDescent="0.25">
      <c r="B453" s="5">
        <f>过饱和度!D452</f>
        <v>4.3973304396749624</v>
      </c>
      <c r="C453" s="5">
        <f>过饱和度!H452</f>
        <v>9685421974505.6758</v>
      </c>
      <c r="D453" s="5">
        <f t="shared" si="66"/>
        <v>9685421974504.6758</v>
      </c>
      <c r="E453" s="5">
        <f t="shared" si="64"/>
        <v>968.54219745046771</v>
      </c>
      <c r="F453" s="5">
        <f>过饱和度!K452</f>
        <v>2.7655349298497621E+22</v>
      </c>
      <c r="G453" s="5">
        <f t="shared" si="67"/>
        <v>2.7655349298497621E+22</v>
      </c>
      <c r="H453" s="5">
        <f t="shared" si="65"/>
        <v>2765534929849.7622</v>
      </c>
      <c r="I453" s="5">
        <f>过饱和度!N452</f>
        <v>4.5379681762798144E+21</v>
      </c>
      <c r="J453" s="5">
        <f t="shared" si="62"/>
        <v>4.5379681762798144E+21</v>
      </c>
      <c r="K453" s="5">
        <f t="shared" si="63"/>
        <v>453796817627.98145</v>
      </c>
      <c r="L453" s="5">
        <f>过饱和度!Q452</f>
        <v>3.1000696763574449E+69</v>
      </c>
      <c r="M453" s="5">
        <f t="shared" si="68"/>
        <v>3.1000696763574449E+69</v>
      </c>
      <c r="N453" s="5">
        <f t="shared" si="69"/>
        <v>3.1000696763574448E+59</v>
      </c>
    </row>
    <row r="454" spans="2:14" x14ac:dyDescent="0.25">
      <c r="B454" s="5">
        <f>过饱和度!D453</f>
        <v>4.3973504396749625</v>
      </c>
      <c r="C454" s="5">
        <f>过饱和度!H453</f>
        <v>9685417273785.8496</v>
      </c>
      <c r="D454" s="5">
        <f t="shared" si="66"/>
        <v>9685417273784.8496</v>
      </c>
      <c r="E454" s="5">
        <f t="shared" si="64"/>
        <v>968.54172737848501</v>
      </c>
      <c r="F454" s="5">
        <f>过饱和度!K453</f>
        <v>2.7655333087876399E+22</v>
      </c>
      <c r="G454" s="5">
        <f t="shared" si="67"/>
        <v>2.7655333087876399E+22</v>
      </c>
      <c r="H454" s="5">
        <f t="shared" si="65"/>
        <v>2765533308787.6401</v>
      </c>
      <c r="I454" s="5">
        <f>过饱和度!N453</f>
        <v>4.5379656707904535E+21</v>
      </c>
      <c r="J454" s="5">
        <f t="shared" si="62"/>
        <v>4.5379656707904535E+21</v>
      </c>
      <c r="K454" s="5">
        <f t="shared" si="63"/>
        <v>453796567079.04535</v>
      </c>
      <c r="L454" s="5">
        <f>过饱和度!Q453</f>
        <v>3.1000944555815011E+69</v>
      </c>
      <c r="M454" s="5">
        <f t="shared" si="68"/>
        <v>3.1000944555815011E+69</v>
      </c>
      <c r="N454" s="5">
        <f t="shared" si="69"/>
        <v>3.1000944555815012E+59</v>
      </c>
    </row>
    <row r="455" spans="2:14" x14ac:dyDescent="0.25">
      <c r="B455" s="5">
        <f>过饱和度!D454</f>
        <v>4.3974504396749623</v>
      </c>
      <c r="C455" s="5">
        <f>过饱和度!H454</f>
        <v>9685407194098.5723</v>
      </c>
      <c r="D455" s="5">
        <f t="shared" si="66"/>
        <v>9685407194097.5723</v>
      </c>
      <c r="E455" s="5">
        <f t="shared" si="64"/>
        <v>968.54071940975734</v>
      </c>
      <c r="F455" s="5">
        <f>过饱和度!K454</f>
        <v>2.7655298687706102E+22</v>
      </c>
      <c r="G455" s="5">
        <f t="shared" si="67"/>
        <v>2.7655298687706102E+22</v>
      </c>
      <c r="H455" s="5">
        <f t="shared" si="65"/>
        <v>2765529868770.6099</v>
      </c>
      <c r="I455" s="5">
        <f>过饱和度!N454</f>
        <v>4.5379603715642087E+21</v>
      </c>
      <c r="J455" s="5">
        <f t="shared" ref="J455:J518" si="70">I455-1</f>
        <v>4.5379603715642087E+21</v>
      </c>
      <c r="K455" s="5">
        <f t="shared" ref="K455:K518" si="71">$F$2*$J455^2*TANH($F$3/$J455)</f>
        <v>453796037156.42096</v>
      </c>
      <c r="L455" s="5">
        <f>过饱和度!Q454</f>
        <v>3.1002282290177539E+69</v>
      </c>
      <c r="M455" s="5">
        <f t="shared" si="68"/>
        <v>3.1002282290177539E+69</v>
      </c>
      <c r="N455" s="5">
        <f t="shared" si="69"/>
        <v>3.1002282290177542E+59</v>
      </c>
    </row>
    <row r="456" spans="2:14" x14ac:dyDescent="0.25">
      <c r="B456" s="5">
        <f>过饱和度!D455</f>
        <v>4.3977504396749625</v>
      </c>
      <c r="C456" s="5">
        <f>过饱和度!H455</f>
        <v>9685390725188.9316</v>
      </c>
      <c r="D456" s="5">
        <f t="shared" si="66"/>
        <v>9685390725187.9316</v>
      </c>
      <c r="E456" s="5">
        <f t="shared" ref="E456:E519" si="72">$F$2*$D456^2*TANH($F$3/$D456)</f>
        <v>968.53907251879309</v>
      </c>
      <c r="F456" s="5">
        <f>过饱和度!K455</f>
        <v>2.7655243343440724E+22</v>
      </c>
      <c r="G456" s="5">
        <f t="shared" si="67"/>
        <v>2.7655243343440724E+22</v>
      </c>
      <c r="H456" s="5">
        <f t="shared" ref="H456:H519" si="73">$F$2*$G456^2*TANH($F$3/$G456)</f>
        <v>2765524334344.0723</v>
      </c>
      <c r="I456" s="5">
        <f>过饱和度!N455</f>
        <v>4.5379518885418028E+21</v>
      </c>
      <c r="J456" s="5">
        <f t="shared" si="70"/>
        <v>4.5379518885418028E+21</v>
      </c>
      <c r="K456" s="5">
        <f t="shared" si="71"/>
        <v>453795188854.1803</v>
      </c>
      <c r="L456" s="5">
        <f>过饱和度!Q455</f>
        <v>3.1006396970856778E+69</v>
      </c>
      <c r="M456" s="5">
        <f t="shared" si="68"/>
        <v>3.1006396970856778E+69</v>
      </c>
      <c r="N456" s="5">
        <f t="shared" si="69"/>
        <v>3.1006396970856778E+59</v>
      </c>
    </row>
    <row r="457" spans="2:14" x14ac:dyDescent="0.25">
      <c r="B457" s="5">
        <f>过饱和度!D456</f>
        <v>4.3980504396749627</v>
      </c>
      <c r="C457" s="5">
        <f>过饱和度!H456</f>
        <v>9685374256308.6816</v>
      </c>
      <c r="D457" s="5">
        <f t="shared" ref="D457:D506" si="74">C457-1</f>
        <v>9685374256307.6816</v>
      </c>
      <c r="E457" s="5">
        <f t="shared" si="72"/>
        <v>968.53742563076821</v>
      </c>
      <c r="F457" s="5">
        <f>过饱和度!K456</f>
        <v>2.7655187999292027E+22</v>
      </c>
      <c r="G457" s="5">
        <f t="shared" ref="G457:G506" si="75">F457-1</f>
        <v>2.7655187999292027E+22</v>
      </c>
      <c r="H457" s="5">
        <f t="shared" si="73"/>
        <v>2765518799929.2026</v>
      </c>
      <c r="I457" s="5">
        <f>过饱和度!N456</f>
        <v>4.5379434055362297E+21</v>
      </c>
      <c r="J457" s="5">
        <f t="shared" si="70"/>
        <v>4.5379434055362297E+21</v>
      </c>
      <c r="K457" s="5">
        <f t="shared" si="71"/>
        <v>453794340553.62299</v>
      </c>
      <c r="L457" s="5">
        <f>过饱和度!Q456</f>
        <v>3.1010511909396923E+69</v>
      </c>
      <c r="M457" s="5">
        <f t="shared" ref="M457:M506" si="76">L457-1</f>
        <v>3.1010511909396923E+69</v>
      </c>
      <c r="N457" s="5">
        <f t="shared" si="69"/>
        <v>3.1010511909396925E+59</v>
      </c>
    </row>
    <row r="458" spans="2:14" x14ac:dyDescent="0.25">
      <c r="B458" s="5">
        <f>过饱和度!D457</f>
        <v>4.3982504396749622</v>
      </c>
      <c r="C458" s="5">
        <f>过饱和度!H457</f>
        <v>9685360458733.8496</v>
      </c>
      <c r="D458" s="5">
        <f t="shared" si="74"/>
        <v>9685360458732.8496</v>
      </c>
      <c r="E458" s="5">
        <f t="shared" si="72"/>
        <v>968.53604587328493</v>
      </c>
      <c r="F458" s="5">
        <f>过饱和度!K457</f>
        <v>2.7655141308529591E+22</v>
      </c>
      <c r="G458" s="5">
        <f t="shared" si="75"/>
        <v>2.7655141308529591E+22</v>
      </c>
      <c r="H458" s="5">
        <f t="shared" si="73"/>
        <v>2765514130852.9595</v>
      </c>
      <c r="I458" s="5">
        <f>过饱和度!N457</f>
        <v>4.5379362326515113E+21</v>
      </c>
      <c r="J458" s="5">
        <f t="shared" si="70"/>
        <v>4.5379362326515113E+21</v>
      </c>
      <c r="K458" s="5">
        <f t="shared" si="71"/>
        <v>453793623265.15112</v>
      </c>
      <c r="L458" s="5">
        <f>过饱和度!Q457</f>
        <v>3.1013234602430364E+69</v>
      </c>
      <c r="M458" s="5">
        <f t="shared" si="76"/>
        <v>3.1013234602430364E+69</v>
      </c>
      <c r="N458" s="5">
        <f t="shared" si="69"/>
        <v>3.1013234602430366E+59</v>
      </c>
    </row>
    <row r="459" spans="2:14" x14ac:dyDescent="0.25">
      <c r="B459" s="5">
        <f>过饱和度!D458</f>
        <v>4.3992504396749625</v>
      </c>
      <c r="C459" s="5">
        <f>过饱和度!H458</f>
        <v>9685333920800.375</v>
      </c>
      <c r="D459" s="5">
        <f t="shared" si="74"/>
        <v>9685333920799.375</v>
      </c>
      <c r="E459" s="5">
        <f t="shared" si="72"/>
        <v>968.53339207993747</v>
      </c>
      <c r="F459" s="5">
        <f>过饱和度!K458</f>
        <v>2.7655055383428233E+22</v>
      </c>
      <c r="G459" s="5">
        <f t="shared" si="75"/>
        <v>2.7655055383428233E+22</v>
      </c>
      <c r="H459" s="5">
        <f t="shared" si="73"/>
        <v>2765505538342.8232</v>
      </c>
      <c r="I459" s="5">
        <f>过饱和度!N458</f>
        <v>4.5379232257478775E+21</v>
      </c>
      <c r="J459" s="5">
        <f t="shared" si="70"/>
        <v>4.5379232257478775E+21</v>
      </c>
      <c r="K459" s="5">
        <f t="shared" si="71"/>
        <v>453792322574.78772</v>
      </c>
      <c r="L459" s="5">
        <f>过饱和度!Q458</f>
        <v>3.102716229458331E+69</v>
      </c>
      <c r="M459" s="5">
        <f t="shared" si="76"/>
        <v>3.102716229458331E+69</v>
      </c>
      <c r="N459" s="5">
        <f t="shared" si="69"/>
        <v>3.1027162294583307E+59</v>
      </c>
    </row>
    <row r="460" spans="2:14" x14ac:dyDescent="0.25">
      <c r="B460" s="5">
        <f>过饱和度!D459</f>
        <v>4.4022504396749627</v>
      </c>
      <c r="C460" s="5">
        <f>过饱和度!H459</f>
        <v>9685297851806.4238</v>
      </c>
      <c r="D460" s="5">
        <f t="shared" si="74"/>
        <v>9685297851805.4238</v>
      </c>
      <c r="E460" s="5">
        <f t="shared" si="72"/>
        <v>968.52978518054238</v>
      </c>
      <c r="F460" s="5">
        <f>过饱和度!K459</f>
        <v>2.7654948941794873E+22</v>
      </c>
      <c r="G460" s="5">
        <f t="shared" si="75"/>
        <v>2.7654948941794873E+22</v>
      </c>
      <c r="H460" s="5">
        <f t="shared" si="73"/>
        <v>2765494894179.4878</v>
      </c>
      <c r="I460" s="5">
        <f>过饱和度!N459</f>
        <v>4.5379076520816945E+21</v>
      </c>
      <c r="J460" s="5">
        <f t="shared" si="70"/>
        <v>4.5379076520816945E+21</v>
      </c>
      <c r="K460" s="5">
        <f t="shared" si="71"/>
        <v>453790765208.16949</v>
      </c>
      <c r="L460" s="5">
        <f>过饱和度!Q459</f>
        <v>3.1069284717869485E+69</v>
      </c>
      <c r="M460" s="5">
        <f t="shared" si="76"/>
        <v>3.1069284717869485E+69</v>
      </c>
      <c r="N460" s="5">
        <f t="shared" si="69"/>
        <v>3.1069284717869482E+59</v>
      </c>
    </row>
    <row r="461" spans="2:14" x14ac:dyDescent="0.25">
      <c r="B461" s="5">
        <f>过饱和度!D460</f>
        <v>4.4052504396749628</v>
      </c>
      <c r="C461" s="5">
        <f>过饱和度!H460</f>
        <v>9685261782971.1738</v>
      </c>
      <c r="D461" s="5">
        <f t="shared" si="74"/>
        <v>9685261782970.1738</v>
      </c>
      <c r="E461" s="5">
        <f t="shared" si="72"/>
        <v>968.52617829701717</v>
      </c>
      <c r="F461" s="5">
        <f>过饱和度!K460</f>
        <v>2.7654842500675612E+22</v>
      </c>
      <c r="G461" s="5">
        <f t="shared" si="75"/>
        <v>2.7654842500675612E+22</v>
      </c>
      <c r="H461" s="5">
        <f t="shared" si="73"/>
        <v>2765484250067.562</v>
      </c>
      <c r="I461" s="5">
        <f>过饱和度!N460</f>
        <v>4.5378920784860902E+21</v>
      </c>
      <c r="J461" s="5">
        <f t="shared" si="70"/>
        <v>4.5378920784860902E+21</v>
      </c>
      <c r="K461" s="5">
        <f t="shared" si="71"/>
        <v>453789207848.60901</v>
      </c>
      <c r="L461" s="5">
        <f>过饱和度!Q460</f>
        <v>3.1111435437614224E+69</v>
      </c>
      <c r="M461" s="5">
        <f t="shared" si="76"/>
        <v>3.1111435437614224E+69</v>
      </c>
      <c r="N461" s="5">
        <f t="shared" si="69"/>
        <v>3.1111435437614225E+59</v>
      </c>
    </row>
    <row r="462" spans="2:14" x14ac:dyDescent="0.25">
      <c r="B462" s="5">
        <f>过饱和度!D461</f>
        <v>4.4072504396749625</v>
      </c>
      <c r="C462" s="5">
        <f>过饱和度!H461</f>
        <v>9685228824926.543</v>
      </c>
      <c r="D462" s="5">
        <f t="shared" si="74"/>
        <v>9685228824925.543</v>
      </c>
      <c r="E462" s="5">
        <f t="shared" si="72"/>
        <v>968.52288249255446</v>
      </c>
      <c r="F462" s="5">
        <f>过饱和度!K461</f>
        <v>2.76547405670246E+22</v>
      </c>
      <c r="G462" s="5">
        <f t="shared" si="75"/>
        <v>2.76547405670246E+22</v>
      </c>
      <c r="H462" s="5">
        <f t="shared" si="73"/>
        <v>2765474056702.46</v>
      </c>
      <c r="I462" s="5">
        <f>过饱和度!N461</f>
        <v>4.5378768972562794E+21</v>
      </c>
      <c r="J462" s="5">
        <f t="shared" si="70"/>
        <v>4.5378768972562794E+21</v>
      </c>
      <c r="K462" s="5">
        <f t="shared" si="71"/>
        <v>453787689725.62793</v>
      </c>
      <c r="L462" s="5">
        <f>过饱和度!Q461</f>
        <v>3.1139485777908957E+69</v>
      </c>
      <c r="M462" s="5">
        <f t="shared" si="76"/>
        <v>3.1139485777908957E+69</v>
      </c>
      <c r="N462" s="5">
        <f t="shared" si="69"/>
        <v>3.1139485777908955E+59</v>
      </c>
    </row>
    <row r="463" spans="2:14" x14ac:dyDescent="0.25">
      <c r="B463" s="5">
        <f>过饱和度!D462</f>
        <v>4.4172504396749623</v>
      </c>
      <c r="C463" s="5">
        <f>过饱和度!H462</f>
        <v>9685198271382.6387</v>
      </c>
      <c r="D463" s="5">
        <f t="shared" si="74"/>
        <v>9685198271381.6387</v>
      </c>
      <c r="E463" s="5">
        <f t="shared" si="72"/>
        <v>968.51982713816392</v>
      </c>
      <c r="F463" s="5">
        <f>过饱和度!K462</f>
        <v>2.7654697418453617E+22</v>
      </c>
      <c r="G463" s="5">
        <f t="shared" si="75"/>
        <v>2.7654697418453617E+22</v>
      </c>
      <c r="H463" s="5">
        <f t="shared" si="73"/>
        <v>2765469741845.3613</v>
      </c>
      <c r="I463" s="5">
        <f>过饱和度!N462</f>
        <v>4.5378732719289842E+21</v>
      </c>
      <c r="J463" s="5">
        <f t="shared" si="70"/>
        <v>4.5378732719289842E+21</v>
      </c>
      <c r="K463" s="5">
        <f t="shared" si="71"/>
        <v>453787327192.8985</v>
      </c>
      <c r="L463" s="5">
        <f>过饱和度!Q462</f>
        <v>3.1280920763541697E+69</v>
      </c>
      <c r="M463" s="5">
        <f t="shared" si="76"/>
        <v>3.1280920763541697E+69</v>
      </c>
      <c r="N463" s="5">
        <f t="shared" si="69"/>
        <v>3.1280920763541696E+59</v>
      </c>
    </row>
    <row r="464" spans="2:14" x14ac:dyDescent="0.25">
      <c r="B464" s="5">
        <f>过饱和度!D463</f>
        <v>4.4472504396749626</v>
      </c>
      <c r="C464" s="5">
        <f>过饱和度!H463</f>
        <v>9685244308326.2617</v>
      </c>
      <c r="D464" s="5">
        <f t="shared" si="74"/>
        <v>9685244308325.2617</v>
      </c>
      <c r="E464" s="5">
        <f t="shared" si="72"/>
        <v>968.52443083252615</v>
      </c>
      <c r="F464" s="5">
        <f>过饱和度!K463</f>
        <v>2.7655046521904542E+22</v>
      </c>
      <c r="G464" s="5">
        <f t="shared" si="75"/>
        <v>2.7655046521904542E+22</v>
      </c>
      <c r="H464" s="5">
        <f t="shared" si="73"/>
        <v>2765504652190.4546</v>
      </c>
      <c r="I464" s="5">
        <f>过饱和度!N463</f>
        <v>4.537936540704909E+21</v>
      </c>
      <c r="J464" s="5">
        <f t="shared" si="70"/>
        <v>4.537936540704909E+21</v>
      </c>
      <c r="K464" s="5">
        <f t="shared" si="71"/>
        <v>453793654070.49091</v>
      </c>
      <c r="L464" s="5">
        <f>过饱和度!Q463</f>
        <v>3.1708183559274496E+69</v>
      </c>
      <c r="M464" s="5">
        <f t="shared" si="76"/>
        <v>3.1708183559274496E+69</v>
      </c>
      <c r="N464" s="5">
        <f t="shared" si="69"/>
        <v>3.17081835592745E+59</v>
      </c>
    </row>
    <row r="465" spans="2:14" x14ac:dyDescent="0.25">
      <c r="B465" s="5">
        <f>过饱和度!D464</f>
        <v>4.4772504396749628</v>
      </c>
      <c r="C465" s="5">
        <f>过饱和度!H464</f>
        <v>9685290344324.3066</v>
      </c>
      <c r="D465" s="5">
        <f t="shared" si="74"/>
        <v>9685290344323.3066</v>
      </c>
      <c r="E465" s="5">
        <f t="shared" si="72"/>
        <v>968.52903443233072</v>
      </c>
      <c r="F465" s="5">
        <f>过饱和度!K464</f>
        <v>2.7655395624775164E+22</v>
      </c>
      <c r="G465" s="5">
        <f t="shared" si="75"/>
        <v>2.7655395624775164E+22</v>
      </c>
      <c r="H465" s="5">
        <f t="shared" si="73"/>
        <v>2765539562477.5166</v>
      </c>
      <c r="I465" s="5">
        <f>过饱和度!N464</f>
        <v>4.5379998095445868E+21</v>
      </c>
      <c r="J465" s="5">
        <f t="shared" si="70"/>
        <v>4.5379998095445868E+21</v>
      </c>
      <c r="K465" s="5">
        <f t="shared" si="71"/>
        <v>453799980954.45868</v>
      </c>
      <c r="L465" s="5">
        <f>过饱和度!Q464</f>
        <v>3.213835699647119E+69</v>
      </c>
      <c r="M465" s="5">
        <f t="shared" si="76"/>
        <v>3.213835699647119E+69</v>
      </c>
      <c r="N465" s="5">
        <f t="shared" si="69"/>
        <v>3.213835699647119E+59</v>
      </c>
    </row>
    <row r="466" spans="2:14" x14ac:dyDescent="0.25">
      <c r="B466" s="5">
        <f>过饱和度!D465</f>
        <v>4.4972504396749624</v>
      </c>
      <c r="C466" s="5">
        <f>过饱和度!H465</f>
        <v>9685292851430.8203</v>
      </c>
      <c r="D466" s="5">
        <f t="shared" si="74"/>
        <v>9685292851429.8203</v>
      </c>
      <c r="E466" s="5">
        <f t="shared" si="72"/>
        <v>968.52928514298208</v>
      </c>
      <c r="F466" s="5">
        <f>过饱和度!K465</f>
        <v>2.7655530411669164E+22</v>
      </c>
      <c r="G466" s="5">
        <f t="shared" si="75"/>
        <v>2.7655530411669164E+22</v>
      </c>
      <c r="H466" s="5">
        <f t="shared" si="73"/>
        <v>2765553041166.9165</v>
      </c>
      <c r="I466" s="5">
        <f>过饱和度!N465</f>
        <v>4.5380268130392762E+21</v>
      </c>
      <c r="J466" s="5">
        <f t="shared" si="70"/>
        <v>4.5380268130392762E+21</v>
      </c>
      <c r="K466" s="5">
        <f t="shared" si="71"/>
        <v>453802681303.92767</v>
      </c>
      <c r="L466" s="5">
        <f>过饱和度!Q465</f>
        <v>3.2426539603934021E+69</v>
      </c>
      <c r="M466" s="5">
        <f t="shared" si="76"/>
        <v>3.2426539603934021E+69</v>
      </c>
      <c r="N466" s="5">
        <f t="shared" si="69"/>
        <v>3.2426539603934017E+59</v>
      </c>
    </row>
    <row r="467" spans="2:14" x14ac:dyDescent="0.25">
      <c r="B467" s="5">
        <f>过饱和度!D466</f>
        <v>4.5472504396749622</v>
      </c>
      <c r="C467" s="5">
        <f>过饱和度!H466</f>
        <v>9685440239399.4785</v>
      </c>
      <c r="D467" s="5">
        <f t="shared" si="74"/>
        <v>9685440239398.4785</v>
      </c>
      <c r="E467" s="5">
        <f t="shared" si="72"/>
        <v>968.54402393984788</v>
      </c>
      <c r="F467" s="5">
        <f>过饱和度!K466</f>
        <v>2.7656357838918632E+22</v>
      </c>
      <c r="G467" s="5">
        <f t="shared" si="75"/>
        <v>2.7656357838918632E+22</v>
      </c>
      <c r="H467" s="5">
        <f t="shared" si="73"/>
        <v>2765635783891.8633</v>
      </c>
      <c r="I467" s="5">
        <f>过饱和度!N466</f>
        <v>4.5381703124865746E+21</v>
      </c>
      <c r="J467" s="5">
        <f t="shared" si="70"/>
        <v>4.5381703124865746E+21</v>
      </c>
      <c r="K467" s="5">
        <f t="shared" si="71"/>
        <v>453817031248.65747</v>
      </c>
      <c r="L467" s="5">
        <f>过饱和度!Q466</f>
        <v>3.3153749734801063E+69</v>
      </c>
      <c r="M467" s="5">
        <f t="shared" si="76"/>
        <v>3.3153749734801063E+69</v>
      </c>
      <c r="N467" s="5">
        <f t="shared" si="69"/>
        <v>3.3153749734801065E+59</v>
      </c>
    </row>
    <row r="468" spans="2:14" x14ac:dyDescent="0.25">
      <c r="B468" s="5">
        <f>过饱和度!D467</f>
        <v>4.5972504396749621</v>
      </c>
      <c r="C468" s="5">
        <f>过饱和度!H467</f>
        <v>9685587625333.7676</v>
      </c>
      <c r="D468" s="5">
        <f t="shared" si="74"/>
        <v>9685587625332.7676</v>
      </c>
      <c r="E468" s="5">
        <f t="shared" si="72"/>
        <v>968.55876253327676</v>
      </c>
      <c r="F468" s="5">
        <f>过饱和度!K467</f>
        <v>2.7657185272603311E+22</v>
      </c>
      <c r="G468" s="5">
        <f t="shared" si="75"/>
        <v>2.7657185272603311E+22</v>
      </c>
      <c r="H468" s="5">
        <f t="shared" si="73"/>
        <v>2765718527260.3311</v>
      </c>
      <c r="I468" s="5">
        <f>过饱和度!N467</f>
        <v>4.5383138134652837E+21</v>
      </c>
      <c r="J468" s="5">
        <f t="shared" si="70"/>
        <v>4.5383138134652837E+21</v>
      </c>
      <c r="K468" s="5">
        <f t="shared" si="71"/>
        <v>453831381346.52838</v>
      </c>
      <c r="L468" s="5">
        <f>过饱和度!Q467</f>
        <v>3.3889071614104027E+69</v>
      </c>
      <c r="M468" s="5">
        <f t="shared" si="76"/>
        <v>3.3889071614104027E+69</v>
      </c>
      <c r="N468" s="5">
        <f t="shared" si="69"/>
        <v>3.3889071614104029E+59</v>
      </c>
    </row>
    <row r="469" spans="2:14" x14ac:dyDescent="0.25">
      <c r="B469" s="5">
        <f>过饱和度!D468</f>
        <v>4.6472504396749628</v>
      </c>
      <c r="C469" s="5">
        <f>过饱和度!H468</f>
        <v>9685735009233.6582</v>
      </c>
      <c r="D469" s="5">
        <f t="shared" si="74"/>
        <v>9685735009232.6582</v>
      </c>
      <c r="E469" s="5">
        <f t="shared" si="72"/>
        <v>968.57350092326578</v>
      </c>
      <c r="F469" s="5">
        <f>过饱和度!K468</f>
        <v>2.765801271272285E+22</v>
      </c>
      <c r="G469" s="5">
        <f t="shared" si="75"/>
        <v>2.765801271272285E+22</v>
      </c>
      <c r="H469" s="5">
        <f t="shared" si="73"/>
        <v>2765801271272.2852</v>
      </c>
      <c r="I469" s="5">
        <f>过饱和度!N468</f>
        <v>4.5384573159753557E+21</v>
      </c>
      <c r="J469" s="5">
        <f t="shared" si="70"/>
        <v>4.5384573159753557E+21</v>
      </c>
      <c r="K469" s="5">
        <f t="shared" si="71"/>
        <v>453845731597.53558</v>
      </c>
      <c r="L469" s="5">
        <f>过饱和度!Q468</f>
        <v>3.4632506799593654E+69</v>
      </c>
      <c r="M469" s="5">
        <f t="shared" si="76"/>
        <v>3.4632506799593654E+69</v>
      </c>
      <c r="N469" s="5">
        <f t="shared" si="69"/>
        <v>3.4632506799593656E+59</v>
      </c>
    </row>
    <row r="470" spans="2:14" x14ac:dyDescent="0.25">
      <c r="B470" s="5">
        <f>过饱和度!D469</f>
        <v>4.6903994707450316</v>
      </c>
      <c r="C470" s="5">
        <f>过饱和度!H469</f>
        <v>9685846172239.8672</v>
      </c>
      <c r="D470" s="5">
        <f t="shared" si="74"/>
        <v>9685846172238.8672</v>
      </c>
      <c r="E470" s="5">
        <f t="shared" si="72"/>
        <v>968.58461722388677</v>
      </c>
      <c r="F470" s="5">
        <f>过饱和度!K469</f>
        <v>2.7658671086610286E+22</v>
      </c>
      <c r="G470" s="5">
        <f t="shared" si="75"/>
        <v>2.7658671086610286E+22</v>
      </c>
      <c r="H470" s="5">
        <f t="shared" si="73"/>
        <v>2765867108661.0288</v>
      </c>
      <c r="I470" s="5">
        <f>过饱和度!N469</f>
        <v>4.5385725276590713E+21</v>
      </c>
      <c r="J470" s="5">
        <f t="shared" si="70"/>
        <v>4.5385725276590713E+21</v>
      </c>
      <c r="K470" s="5">
        <f t="shared" si="71"/>
        <v>453857252765.9071</v>
      </c>
      <c r="L470" s="5">
        <f>过饱和度!Q469</f>
        <v>3.528046599452881E+69</v>
      </c>
      <c r="M470" s="5">
        <f t="shared" si="76"/>
        <v>3.528046599452881E+69</v>
      </c>
      <c r="N470" s="5">
        <f t="shared" si="69"/>
        <v>3.5280465994528809E+59</v>
      </c>
    </row>
    <row r="471" spans="2:14" x14ac:dyDescent="0.25">
      <c r="B471" s="5">
        <f>过饱和度!D470</f>
        <v>4.6903994708450316</v>
      </c>
      <c r="C471" s="5">
        <f>过饱和度!H470</f>
        <v>9685870401485.6797</v>
      </c>
      <c r="D471" s="5">
        <f t="shared" si="74"/>
        <v>9685870401484.6797</v>
      </c>
      <c r="E471" s="5">
        <f t="shared" si="72"/>
        <v>968.58704014846808</v>
      </c>
      <c r="F471" s="5">
        <f>过饱和度!K470</f>
        <v>2.7658763322544322E+22</v>
      </c>
      <c r="G471" s="5">
        <f t="shared" si="75"/>
        <v>2.7658763322544322E+22</v>
      </c>
      <c r="H471" s="5">
        <f t="shared" si="73"/>
        <v>2765876332254.4321</v>
      </c>
      <c r="I471" s="5">
        <f>过饱和度!N470</f>
        <v>4.5385876627775805E+21</v>
      </c>
      <c r="J471" s="5">
        <f t="shared" si="70"/>
        <v>4.5385876627775805E+21</v>
      </c>
      <c r="K471" s="5">
        <f t="shared" si="71"/>
        <v>453858766277.758</v>
      </c>
      <c r="L471" s="5">
        <f>过饱和度!Q470</f>
        <v>3.5280642390177732E+69</v>
      </c>
      <c r="M471" s="5">
        <f t="shared" si="76"/>
        <v>3.5280642390177732E+69</v>
      </c>
      <c r="N471" s="5">
        <f t="shared" si="69"/>
        <v>3.5280642390177737E+59</v>
      </c>
    </row>
    <row r="472" spans="2:14" x14ac:dyDescent="0.25">
      <c r="B472" s="5">
        <f>过饱和度!D471</f>
        <v>4.6903994711450316</v>
      </c>
      <c r="C472" s="5">
        <f>过饱和度!H471</f>
        <v>9685943103236.3535</v>
      </c>
      <c r="D472" s="5">
        <f t="shared" si="74"/>
        <v>9685943103235.3535</v>
      </c>
      <c r="E472" s="5">
        <f t="shared" si="72"/>
        <v>968.59431032353541</v>
      </c>
      <c r="F472" s="5">
        <f>过饱和度!K471</f>
        <v>2.7659040079592877E+22</v>
      </c>
      <c r="G472" s="5">
        <f t="shared" si="75"/>
        <v>2.7659040079592877E+22</v>
      </c>
      <c r="H472" s="5">
        <f t="shared" si="73"/>
        <v>2765904007959.2876</v>
      </c>
      <c r="I472" s="5">
        <f>过饱和度!N471</f>
        <v>4.5386330757759222E+21</v>
      </c>
      <c r="J472" s="5">
        <f t="shared" si="70"/>
        <v>4.5386330757759222E+21</v>
      </c>
      <c r="K472" s="5">
        <f t="shared" si="71"/>
        <v>453863307577.59229</v>
      </c>
      <c r="L472" s="5">
        <f>过饱和度!Q471</f>
        <v>3.5281171696826286E+69</v>
      </c>
      <c r="M472" s="5">
        <f t="shared" si="76"/>
        <v>3.5281171696826286E+69</v>
      </c>
      <c r="N472" s="5">
        <f t="shared" si="69"/>
        <v>3.528117169682629E+59</v>
      </c>
    </row>
    <row r="473" spans="2:14" x14ac:dyDescent="0.25">
      <c r="B473" s="5">
        <f>过饱和度!D472</f>
        <v>4.6903994715450317</v>
      </c>
      <c r="C473" s="5">
        <f>过饱和度!H472</f>
        <v>9686040042830.1055</v>
      </c>
      <c r="D473" s="5">
        <f t="shared" si="74"/>
        <v>9686040042829.1055</v>
      </c>
      <c r="E473" s="5">
        <f t="shared" si="72"/>
        <v>968.60400428291041</v>
      </c>
      <c r="F473" s="5">
        <f>过饱和度!K472</f>
        <v>2.765940910390091E+22</v>
      </c>
      <c r="G473" s="5">
        <f t="shared" si="75"/>
        <v>2.765940910390091E+22</v>
      </c>
      <c r="H473" s="5">
        <f t="shared" si="73"/>
        <v>2765940910390.0908</v>
      </c>
      <c r="I473" s="5">
        <f>过饱和度!N472</f>
        <v>4.5386936287800585E+21</v>
      </c>
      <c r="J473" s="5">
        <f t="shared" si="70"/>
        <v>4.5386936287800585E+21</v>
      </c>
      <c r="K473" s="5">
        <f t="shared" si="71"/>
        <v>453869362878.00586</v>
      </c>
      <c r="L473" s="5">
        <f>过饱和度!Q472</f>
        <v>3.5281877477451533E+69</v>
      </c>
      <c r="M473" s="5">
        <f t="shared" si="76"/>
        <v>3.5281877477451533E+69</v>
      </c>
      <c r="N473" s="5">
        <f t="shared" si="69"/>
        <v>3.528187747745154E+59</v>
      </c>
    </row>
    <row r="474" spans="2:14" x14ac:dyDescent="0.25">
      <c r="B474" s="5">
        <f>过饱和度!D473</f>
        <v>4.6903994717450317</v>
      </c>
      <c r="C474" s="5">
        <f>过饱和度!H473</f>
        <v>9686088508370.7715</v>
      </c>
      <c r="D474" s="5">
        <f t="shared" si="74"/>
        <v>9686088508369.7715</v>
      </c>
      <c r="E474" s="5">
        <f t="shared" si="72"/>
        <v>968.60885083697701</v>
      </c>
      <c r="F474" s="5">
        <f>过饱和度!K473</f>
        <v>2.7659593601803522E+22</v>
      </c>
      <c r="G474" s="5">
        <f t="shared" si="75"/>
        <v>2.7659593601803522E+22</v>
      </c>
      <c r="H474" s="5">
        <f t="shared" si="73"/>
        <v>2765959360180.3521</v>
      </c>
      <c r="I474" s="5">
        <f>过饱和度!N473</f>
        <v>4.53872390308671E+21</v>
      </c>
      <c r="J474" s="5">
        <f t="shared" si="70"/>
        <v>4.53872390308671E+21</v>
      </c>
      <c r="K474" s="5">
        <f t="shared" si="71"/>
        <v>453872390308.67102</v>
      </c>
      <c r="L474" s="5">
        <f>过饱和度!Q473</f>
        <v>3.5282230334511107E+69</v>
      </c>
      <c r="M474" s="5">
        <f t="shared" si="76"/>
        <v>3.5282230334511107E+69</v>
      </c>
      <c r="N474" s="5">
        <f t="shared" si="69"/>
        <v>3.5282230334511104E+59</v>
      </c>
    </row>
    <row r="475" spans="2:14" x14ac:dyDescent="0.25">
      <c r="B475" s="5">
        <f>过饱和度!D474</f>
        <v>4.6903994807450315</v>
      </c>
      <c r="C475" s="5">
        <f>过饱和度!H474</f>
        <v>9688270213046.7949</v>
      </c>
      <c r="D475" s="5">
        <f t="shared" si="74"/>
        <v>9688270213045.7949</v>
      </c>
      <c r="E475" s="5">
        <f t="shared" si="72"/>
        <v>968.82702130457949</v>
      </c>
      <c r="F475" s="5">
        <f>过饱和度!K474</f>
        <v>2.7667899006586131E+22</v>
      </c>
      <c r="G475" s="5">
        <f t="shared" si="75"/>
        <v>2.7667899006586131E+22</v>
      </c>
      <c r="H475" s="5">
        <f t="shared" si="73"/>
        <v>2766789900658.6133</v>
      </c>
      <c r="I475" s="5">
        <f>过饱和度!N474</f>
        <v>4.5400867203049912E+21</v>
      </c>
      <c r="J475" s="5">
        <f t="shared" si="70"/>
        <v>4.5400867203049912E+21</v>
      </c>
      <c r="K475" s="5">
        <f t="shared" si="71"/>
        <v>454008672030.49915</v>
      </c>
      <c r="L475" s="5">
        <f>过饱和度!Q474</f>
        <v>3.5298116870604433E+69</v>
      </c>
      <c r="M475" s="5">
        <f t="shared" si="76"/>
        <v>3.5298116870604433E+69</v>
      </c>
      <c r="N475" s="5">
        <f t="shared" si="69"/>
        <v>3.5298116870604431E+59</v>
      </c>
    </row>
    <row r="476" spans="2:14" x14ac:dyDescent="0.25">
      <c r="B476" s="5">
        <f>过饱和度!D475</f>
        <v>4.6903995707450319</v>
      </c>
      <c r="C476" s="5">
        <f>过饱和度!H475</f>
        <v>9710105986784.8457</v>
      </c>
      <c r="D476" s="5">
        <f t="shared" si="74"/>
        <v>9710105986783.8457</v>
      </c>
      <c r="E476" s="5">
        <f t="shared" si="72"/>
        <v>971.01059867838467</v>
      </c>
      <c r="F476" s="5">
        <f>过饱和度!K475</f>
        <v>2.7751058421366403E+22</v>
      </c>
      <c r="G476" s="5">
        <f t="shared" si="75"/>
        <v>2.7751058421366403E+22</v>
      </c>
      <c r="H476" s="5">
        <f t="shared" si="73"/>
        <v>2775105842136.6406</v>
      </c>
      <c r="I476" s="5">
        <f>过饱和度!N475</f>
        <v>4.5537321590513095E+21</v>
      </c>
      <c r="J476" s="5">
        <f t="shared" si="70"/>
        <v>4.5537321590513095E+21</v>
      </c>
      <c r="K476" s="5">
        <f t="shared" si="71"/>
        <v>455373215905.13098</v>
      </c>
      <c r="L476" s="5">
        <f>过饱和度!Q475</f>
        <v>3.5457316283236244E+69</v>
      </c>
      <c r="M476" s="5">
        <f t="shared" si="76"/>
        <v>3.5457316283236244E+69</v>
      </c>
      <c r="N476" s="5">
        <f t="shared" si="69"/>
        <v>3.5457316283236245E+59</v>
      </c>
    </row>
    <row r="477" spans="2:14" x14ac:dyDescent="0.25">
      <c r="B477" s="5">
        <f>过饱和度!D476</f>
        <v>4.6904004707450317</v>
      </c>
      <c r="C477" s="5">
        <f>过饱和度!H476</f>
        <v>9930273208242.5508</v>
      </c>
      <c r="D477" s="5">
        <f t="shared" si="74"/>
        <v>9930273208241.5508</v>
      </c>
      <c r="E477" s="5">
        <f t="shared" si="72"/>
        <v>993.02732082415503</v>
      </c>
      <c r="F477" s="5">
        <f>过饱和度!K476</f>
        <v>2.8593009475127479E+22</v>
      </c>
      <c r="G477" s="5">
        <f t="shared" si="75"/>
        <v>2.8593009475127479E+22</v>
      </c>
      <c r="H477" s="5">
        <f t="shared" si="73"/>
        <v>2859300947512.748</v>
      </c>
      <c r="I477" s="5">
        <f>过饱和度!N476</f>
        <v>4.6918858685346103E+21</v>
      </c>
      <c r="J477" s="5">
        <f t="shared" si="70"/>
        <v>4.6918858685346103E+21</v>
      </c>
      <c r="K477" s="5">
        <f t="shared" si="71"/>
        <v>469188586853.46106</v>
      </c>
      <c r="L477" s="5">
        <f>过饱和度!Q476</f>
        <v>3.7082511459546383E+69</v>
      </c>
      <c r="M477" s="5">
        <f t="shared" si="76"/>
        <v>3.7082511459546383E+69</v>
      </c>
      <c r="N477" s="5">
        <f t="shared" si="69"/>
        <v>3.7082511459546386E+59</v>
      </c>
    </row>
    <row r="478" spans="2:14" x14ac:dyDescent="0.25">
      <c r="B478" s="5">
        <f>过饱和度!D477</f>
        <v>4.6904069575569958</v>
      </c>
      <c r="C478" s="5">
        <f>过饱和度!H477</f>
        <v>11616355535036.16</v>
      </c>
      <c r="D478" s="5">
        <f t="shared" si="74"/>
        <v>11616355535035.16</v>
      </c>
      <c r="E478" s="5">
        <f t="shared" si="72"/>
        <v>1161.6355535035161</v>
      </c>
      <c r="F478" s="5">
        <f>过饱和度!K477</f>
        <v>3.5241422745419521E+22</v>
      </c>
      <c r="G478" s="5">
        <f t="shared" si="75"/>
        <v>3.5241422745419521E+22</v>
      </c>
      <c r="H478" s="5">
        <f t="shared" si="73"/>
        <v>3524142274541.9526</v>
      </c>
      <c r="I478" s="5">
        <f>过饱和度!N477</f>
        <v>5.7828049907751311E+21</v>
      </c>
      <c r="J478" s="5">
        <f t="shared" si="70"/>
        <v>5.7828049907751311E+21</v>
      </c>
      <c r="K478" s="5">
        <f t="shared" si="71"/>
        <v>578280499077.51318</v>
      </c>
      <c r="L478" s="5">
        <f>过饱和度!Q477</f>
        <v>5.0735356632625707E+69</v>
      </c>
      <c r="M478" s="5">
        <f t="shared" si="76"/>
        <v>5.0735356632625707E+69</v>
      </c>
      <c r="N478" s="5">
        <f t="shared" si="69"/>
        <v>5.0735356632625707E+59</v>
      </c>
    </row>
    <row r="479" spans="2:14" x14ac:dyDescent="0.25">
      <c r="B479" s="5">
        <f>过饱和度!D478</f>
        <v>4.6904094707450312</v>
      </c>
      <c r="C479" s="5">
        <f>过饱和度!H478</f>
        <v>11616353492271.643</v>
      </c>
      <c r="D479" s="5">
        <f t="shared" si="74"/>
        <v>11616353492270.643</v>
      </c>
      <c r="E479" s="5">
        <f t="shared" si="72"/>
        <v>1161.6353492270641</v>
      </c>
      <c r="F479" s="5">
        <f>过饱和度!K478</f>
        <v>3.5241415221472907E+22</v>
      </c>
      <c r="G479" s="5">
        <f t="shared" si="75"/>
        <v>3.5241415221472907E+22</v>
      </c>
      <c r="H479" s="5">
        <f t="shared" si="73"/>
        <v>3524141522147.2905</v>
      </c>
      <c r="I479" s="5">
        <f>过饱和度!N478</f>
        <v>5.782803825959505E+21</v>
      </c>
      <c r="J479" s="5">
        <f t="shared" si="70"/>
        <v>5.782803825959505E+21</v>
      </c>
      <c r="K479" s="5">
        <f t="shared" si="71"/>
        <v>578280382595.95044</v>
      </c>
      <c r="L479" s="5">
        <f>过饱和度!Q478</f>
        <v>5.0735390568828115E+69</v>
      </c>
      <c r="M479" s="5">
        <f t="shared" si="76"/>
        <v>5.0735390568828115E+69</v>
      </c>
      <c r="N479" s="5">
        <f t="shared" si="69"/>
        <v>5.0735390568828119E+59</v>
      </c>
    </row>
    <row r="480" spans="2:14" x14ac:dyDescent="0.25">
      <c r="B480" s="5">
        <f>过饱和度!D479</f>
        <v>4.6904194707450317</v>
      </c>
      <c r="C480" s="5">
        <f>过饱和度!H479</f>
        <v>11616349461412.801</v>
      </c>
      <c r="D480" s="5">
        <f t="shared" si="74"/>
        <v>11616349461411.801</v>
      </c>
      <c r="E480" s="5">
        <f t="shared" si="72"/>
        <v>1161.6349461411801</v>
      </c>
      <c r="F480" s="5">
        <f>过饱和度!K479</f>
        <v>3.5241400413054564E+22</v>
      </c>
      <c r="G480" s="5">
        <f t="shared" si="75"/>
        <v>3.5241400413054564E+22</v>
      </c>
      <c r="H480" s="5">
        <f t="shared" si="73"/>
        <v>3524140041305.457</v>
      </c>
      <c r="I480" s="5">
        <f>过饱和度!N479</f>
        <v>5.7828015352571316E+21</v>
      </c>
      <c r="J480" s="5">
        <f t="shared" si="70"/>
        <v>5.7828015352571316E+21</v>
      </c>
      <c r="K480" s="5">
        <f t="shared" si="71"/>
        <v>578280153525.71313</v>
      </c>
      <c r="L480" s="5">
        <f>过饱和度!Q479</f>
        <v>5.073556673343614E+69</v>
      </c>
      <c r="M480" s="5">
        <f t="shared" si="76"/>
        <v>5.073556673343614E+69</v>
      </c>
      <c r="N480" s="5">
        <f t="shared" si="69"/>
        <v>5.0735566733436139E+59</v>
      </c>
    </row>
    <row r="481" spans="2:14" x14ac:dyDescent="0.25">
      <c r="B481" s="5">
        <f>过饱和度!D480</f>
        <v>4.6904494707450315</v>
      </c>
      <c r="C481" s="5">
        <f>过饱和度!H480</f>
        <v>11616342591474.076</v>
      </c>
      <c r="D481" s="5">
        <f t="shared" si="74"/>
        <v>11616342591473.076</v>
      </c>
      <c r="E481" s="5">
        <f t="shared" si="72"/>
        <v>1161.6342591473078</v>
      </c>
      <c r="F481" s="5">
        <f>过饱和度!K480</f>
        <v>3.524137527249245E+22</v>
      </c>
      <c r="G481" s="5">
        <f t="shared" si="75"/>
        <v>3.524137527249245E+22</v>
      </c>
      <c r="H481" s="5">
        <f t="shared" si="73"/>
        <v>3524137527249.2446</v>
      </c>
      <c r="I481" s="5">
        <f>过饱和度!N480</f>
        <v>5.782797651063123E+21</v>
      </c>
      <c r="J481" s="5">
        <f t="shared" si="70"/>
        <v>5.782797651063123E+21</v>
      </c>
      <c r="K481" s="5">
        <f t="shared" si="71"/>
        <v>578279765106.31238</v>
      </c>
      <c r="L481" s="5">
        <f>过饱和度!Q480</f>
        <v>5.0736147657774558E+69</v>
      </c>
      <c r="M481" s="5">
        <f t="shared" si="76"/>
        <v>5.0736147657774558E+69</v>
      </c>
      <c r="N481" s="5">
        <f t="shared" si="69"/>
        <v>5.0736147657774565E+59</v>
      </c>
    </row>
    <row r="482" spans="2:14" x14ac:dyDescent="0.25">
      <c r="B482" s="5">
        <f>过饱和度!D481</f>
        <v>4.6904794707450312</v>
      </c>
      <c r="C482" s="5">
        <f>过饱和度!H481</f>
        <v>11616335721539.471</v>
      </c>
      <c r="D482" s="5">
        <f t="shared" si="74"/>
        <v>11616335721538.471</v>
      </c>
      <c r="E482" s="5">
        <f t="shared" si="72"/>
        <v>1161.6335721538471</v>
      </c>
      <c r="F482" s="5">
        <f>过饱和度!K481</f>
        <v>3.524135013194854E+22</v>
      </c>
      <c r="G482" s="5">
        <f t="shared" si="75"/>
        <v>3.524135013194854E+22</v>
      </c>
      <c r="H482" s="5">
        <f t="shared" si="73"/>
        <v>3524135013194.8545</v>
      </c>
      <c r="I482" s="5">
        <f>过饱和度!N481</f>
        <v>5.7827937668717661E+21</v>
      </c>
      <c r="J482" s="5">
        <f t="shared" si="70"/>
        <v>5.7827937668717661E+21</v>
      </c>
      <c r="K482" s="5">
        <f t="shared" si="71"/>
        <v>578279376687.17664</v>
      </c>
      <c r="L482" s="5">
        <f>过饱和度!Q481</f>
        <v>5.0736728584633334E+69</v>
      </c>
      <c r="M482" s="5">
        <f t="shared" si="76"/>
        <v>5.0736728584633334E+69</v>
      </c>
      <c r="N482" s="5">
        <f t="shared" si="69"/>
        <v>5.0736728584633341E+59</v>
      </c>
    </row>
    <row r="483" spans="2:14" x14ac:dyDescent="0.25">
      <c r="B483" s="5">
        <f>过饱和度!D482</f>
        <v>4.6904994707450314</v>
      </c>
      <c r="C483" s="5">
        <f>过饱和度!H482</f>
        <v>11616330072663</v>
      </c>
      <c r="D483" s="5">
        <f t="shared" si="74"/>
        <v>11616330072662</v>
      </c>
      <c r="E483" s="5">
        <f t="shared" si="72"/>
        <v>1161.6330072661999</v>
      </c>
      <c r="F483" s="5">
        <f>过饱和度!K482</f>
        <v>3.5241329424581154E+22</v>
      </c>
      <c r="G483" s="5">
        <f t="shared" si="75"/>
        <v>3.5241329424581154E+22</v>
      </c>
      <c r="H483" s="5">
        <f t="shared" si="73"/>
        <v>3524132942458.1157</v>
      </c>
      <c r="I483" s="5">
        <f>过饱和度!N482</f>
        <v>5.782790565873451E+21</v>
      </c>
      <c r="J483" s="5">
        <f t="shared" si="70"/>
        <v>5.782790565873451E+21</v>
      </c>
      <c r="K483" s="5">
        <f t="shared" si="71"/>
        <v>578279056587.34509</v>
      </c>
      <c r="L483" s="5">
        <f>过饱和度!Q482</f>
        <v>5.0737105139555936E+69</v>
      </c>
      <c r="M483" s="5">
        <f t="shared" si="76"/>
        <v>5.0737105139555936E+69</v>
      </c>
      <c r="N483" s="5">
        <f t="shared" si="69"/>
        <v>5.0737105139555942E+59</v>
      </c>
    </row>
    <row r="484" spans="2:14" x14ac:dyDescent="0.25">
      <c r="B484" s="5">
        <f>过饱和度!D483</f>
        <v>4.6905994707450311</v>
      </c>
      <c r="C484" s="5">
        <f>过饱和度!H483</f>
        <v>11616317928422.457</v>
      </c>
      <c r="D484" s="5">
        <f t="shared" si="74"/>
        <v>11616317928421.457</v>
      </c>
      <c r="E484" s="5">
        <f t="shared" si="72"/>
        <v>1161.6317928421458</v>
      </c>
      <c r="F484" s="5">
        <f>过饱和度!K483</f>
        <v>3.5241285337814147E+22</v>
      </c>
      <c r="G484" s="5">
        <f t="shared" si="75"/>
        <v>3.5241285337814147E+22</v>
      </c>
      <c r="H484" s="5">
        <f t="shared" si="73"/>
        <v>3524128533781.415</v>
      </c>
      <c r="I484" s="5">
        <f>过饱和度!N483</f>
        <v>5.7827837719004127E+21</v>
      </c>
      <c r="J484" s="5">
        <f t="shared" si="70"/>
        <v>5.7827837719004127E+21</v>
      </c>
      <c r="K484" s="5">
        <f t="shared" si="71"/>
        <v>578278377190.04126</v>
      </c>
      <c r="L484" s="5">
        <f>过饱和度!Q483</f>
        <v>5.0739149566022996E+69</v>
      </c>
      <c r="M484" s="5">
        <f t="shared" si="76"/>
        <v>5.0739149566022996E+69</v>
      </c>
      <c r="N484" s="5">
        <f t="shared" si="69"/>
        <v>5.0739149566022999E+59</v>
      </c>
    </row>
    <row r="485" spans="2:14" x14ac:dyDescent="0.25">
      <c r="B485" s="5">
        <f>过饱和度!D484</f>
        <v>4.6908994707450313</v>
      </c>
      <c r="C485" s="5">
        <f>过饱和度!H484</f>
        <v>11616298011110.711</v>
      </c>
      <c r="D485" s="5">
        <f t="shared" si="74"/>
        <v>11616298011109.711</v>
      </c>
      <c r="E485" s="5">
        <f t="shared" si="72"/>
        <v>1161.6298011109714</v>
      </c>
      <c r="F485" s="5">
        <f>过饱和度!K484</f>
        <v>3.5241214060968202E+22</v>
      </c>
      <c r="G485" s="5">
        <f t="shared" si="75"/>
        <v>3.5241214060968202E+22</v>
      </c>
      <c r="H485" s="5">
        <f t="shared" si="73"/>
        <v>3524121406096.8208</v>
      </c>
      <c r="I485" s="5">
        <f>过饱和度!N484</f>
        <v>5.782772838577655E+21</v>
      </c>
      <c r="J485" s="5">
        <f t="shared" si="70"/>
        <v>5.782772838577655E+21</v>
      </c>
      <c r="K485" s="5">
        <f t="shared" si="71"/>
        <v>578277283857.7655</v>
      </c>
      <c r="L485" s="5">
        <f>过饱和度!Q484</f>
        <v>5.0745448890432268E+69</v>
      </c>
      <c r="M485" s="5">
        <f t="shared" si="76"/>
        <v>5.0745448890432268E+69</v>
      </c>
      <c r="N485" s="5">
        <f t="shared" si="69"/>
        <v>5.0745448890432274E+59</v>
      </c>
    </row>
    <row r="486" spans="2:14" x14ac:dyDescent="0.25">
      <c r="B486" s="5">
        <f>过饱和度!D485</f>
        <v>4.6911994707450315</v>
      </c>
      <c r="C486" s="5">
        <f>过饱和度!H485</f>
        <v>11616278093834.693</v>
      </c>
      <c r="D486" s="5">
        <f t="shared" si="74"/>
        <v>11616278093833.693</v>
      </c>
      <c r="E486" s="5">
        <f t="shared" si="72"/>
        <v>1161.6278093833696</v>
      </c>
      <c r="F486" s="5">
        <f>过饱和度!K485</f>
        <v>3.5241142784273622E+22</v>
      </c>
      <c r="G486" s="5">
        <f t="shared" si="75"/>
        <v>3.5241142784273622E+22</v>
      </c>
      <c r="H486" s="5">
        <f t="shared" si="73"/>
        <v>3524114278427.3623</v>
      </c>
      <c r="I486" s="5">
        <f>过饱和度!N485</f>
        <v>5.7827619052767507E+21</v>
      </c>
      <c r="J486" s="5">
        <f t="shared" si="70"/>
        <v>5.7827619052767507E+21</v>
      </c>
      <c r="K486" s="5">
        <f t="shared" si="71"/>
        <v>578276190527.67505</v>
      </c>
      <c r="L486" s="5">
        <f>过饱和度!Q485</f>
        <v>5.0751748582321712E+69</v>
      </c>
      <c r="M486" s="5">
        <f t="shared" si="76"/>
        <v>5.0751748582321712E+69</v>
      </c>
      <c r="N486" s="5">
        <f t="shared" si="69"/>
        <v>5.075174858232172E+59</v>
      </c>
    </row>
    <row r="487" spans="2:14" x14ac:dyDescent="0.25">
      <c r="B487" s="5">
        <f>过饱和度!D486</f>
        <v>4.6913994707450319</v>
      </c>
      <c r="C487" s="5">
        <f>过饱和度!H486</f>
        <v>11616261435461.059</v>
      </c>
      <c r="D487" s="5">
        <f t="shared" si="74"/>
        <v>11616261435460.059</v>
      </c>
      <c r="E487" s="5">
        <f t="shared" si="72"/>
        <v>1161.626143546006</v>
      </c>
      <c r="F487" s="5">
        <f>过饱和度!K486</f>
        <v>3.5241082785090949E+22</v>
      </c>
      <c r="G487" s="5">
        <f t="shared" si="75"/>
        <v>3.5241082785090949E+22</v>
      </c>
      <c r="H487" s="5">
        <f t="shared" si="73"/>
        <v>3524108278509.0947</v>
      </c>
      <c r="I487" s="5">
        <f>过饱和度!N486</f>
        <v>5.7827526825784524E+21</v>
      </c>
      <c r="J487" s="5">
        <f t="shared" si="70"/>
        <v>5.7827526825784524E+21</v>
      </c>
      <c r="K487" s="5">
        <f t="shared" si="71"/>
        <v>578275268257.84534</v>
      </c>
      <c r="L487" s="5">
        <f>过饱和度!Q486</f>
        <v>5.0755914633985695E+69</v>
      </c>
      <c r="M487" s="5">
        <f t="shared" si="76"/>
        <v>5.0755914633985695E+69</v>
      </c>
      <c r="N487" s="5">
        <f t="shared" si="69"/>
        <v>5.0755914633985694E+59</v>
      </c>
    </row>
    <row r="488" spans="2:14" x14ac:dyDescent="0.25">
      <c r="B488" s="5">
        <f>过饱和度!D487</f>
        <v>4.6923994707450314</v>
      </c>
      <c r="C488" s="5">
        <f>过饱和度!H487</f>
        <v>11616229056476.596</v>
      </c>
      <c r="D488" s="5">
        <f t="shared" si="74"/>
        <v>11616229056475.596</v>
      </c>
      <c r="E488" s="5">
        <f t="shared" si="72"/>
        <v>1161.6229056475595</v>
      </c>
      <c r="F488" s="5">
        <f>过饱和度!K487</f>
        <v>3.5240970785752355E+22</v>
      </c>
      <c r="G488" s="5">
        <f t="shared" si="75"/>
        <v>3.5240970785752355E+22</v>
      </c>
      <c r="H488" s="5">
        <f t="shared" si="73"/>
        <v>3524097078575.2354</v>
      </c>
      <c r="I488" s="5">
        <f>过饱和度!N487</f>
        <v>5.7827356967314003E+21</v>
      </c>
      <c r="J488" s="5">
        <f t="shared" si="70"/>
        <v>5.7827356967314003E+21</v>
      </c>
      <c r="K488" s="5">
        <f t="shared" si="71"/>
        <v>578273569673.14001</v>
      </c>
      <c r="L488" s="5">
        <f>过饱和度!Q487</f>
        <v>5.0777258780541858E+69</v>
      </c>
      <c r="M488" s="5">
        <f t="shared" si="76"/>
        <v>5.0777258780541858E+69</v>
      </c>
      <c r="N488" s="5">
        <f t="shared" si="69"/>
        <v>5.0777258780541857E+59</v>
      </c>
    </row>
    <row r="489" spans="2:14" x14ac:dyDescent="0.25">
      <c r="B489" s="5">
        <f>过饱和度!D488</f>
        <v>4.6953994707450315</v>
      </c>
      <c r="C489" s="5">
        <f>过饱和度!H488</f>
        <v>11616184145554.84</v>
      </c>
      <c r="D489" s="5">
        <f t="shared" si="74"/>
        <v>11616184145553.84</v>
      </c>
      <c r="E489" s="5">
        <f t="shared" si="72"/>
        <v>1161.6184145553839</v>
      </c>
      <c r="F489" s="5">
        <f>过饱和度!K488</f>
        <v>3.5240827633020288E+22</v>
      </c>
      <c r="G489" s="5">
        <f t="shared" si="75"/>
        <v>3.5240827633020288E+22</v>
      </c>
      <c r="H489" s="5">
        <f t="shared" si="73"/>
        <v>3524082763302.0283</v>
      </c>
      <c r="I489" s="5">
        <f>过饱和度!N488</f>
        <v>5.7827146180783044E+21</v>
      </c>
      <c r="J489" s="5">
        <f t="shared" si="70"/>
        <v>5.7827146180783044E+21</v>
      </c>
      <c r="K489" s="5">
        <f t="shared" si="71"/>
        <v>578271461807.83057</v>
      </c>
      <c r="L489" s="5">
        <f>过饱和度!Q488</f>
        <v>5.0841842781232682E+69</v>
      </c>
      <c r="M489" s="5">
        <f t="shared" si="76"/>
        <v>5.0841842781232682E+69</v>
      </c>
      <c r="N489" s="5">
        <f t="shared" si="69"/>
        <v>5.0841842781232686E+59</v>
      </c>
    </row>
    <row r="490" spans="2:14" x14ac:dyDescent="0.25">
      <c r="B490" s="5">
        <f>过饱和度!D489</f>
        <v>4.6983994707450316</v>
      </c>
      <c r="C490" s="5">
        <f>过饱和度!H489</f>
        <v>11616139234836.105</v>
      </c>
      <c r="D490" s="5">
        <f t="shared" si="74"/>
        <v>11616139234835.105</v>
      </c>
      <c r="E490" s="5">
        <f t="shared" si="72"/>
        <v>1161.6139234835107</v>
      </c>
      <c r="F490" s="5">
        <f>过饱和度!K489</f>
        <v>3.5240684481003454E+22</v>
      </c>
      <c r="G490" s="5">
        <f t="shared" si="75"/>
        <v>3.5240684481003454E+22</v>
      </c>
      <c r="H490" s="5">
        <f t="shared" si="73"/>
        <v>3524068448100.3462</v>
      </c>
      <c r="I490" s="5">
        <f>过饱和度!N489</f>
        <v>5.7826935395239865E+21</v>
      </c>
      <c r="J490" s="5">
        <f t="shared" si="70"/>
        <v>5.7826935395239865E+21</v>
      </c>
      <c r="K490" s="5">
        <f t="shared" si="71"/>
        <v>578269353952.39868</v>
      </c>
      <c r="L490" s="5">
        <f>过饱和度!Q489</f>
        <v>5.0906467376124351E+69</v>
      </c>
      <c r="M490" s="5">
        <f t="shared" si="76"/>
        <v>5.0906467376124351E+69</v>
      </c>
      <c r="N490" s="5">
        <f t="shared" si="69"/>
        <v>5.090646737612434E+59</v>
      </c>
    </row>
    <row r="491" spans="2:14" x14ac:dyDescent="0.25">
      <c r="B491" s="5">
        <f>过饱和度!D490</f>
        <v>4.7003994707450314</v>
      </c>
      <c r="C491" s="5">
        <f>过饱和度!H490</f>
        <v>11616098605461.256</v>
      </c>
      <c r="D491" s="5">
        <f t="shared" si="74"/>
        <v>11616098605460.256</v>
      </c>
      <c r="E491" s="5">
        <f t="shared" si="72"/>
        <v>1161.6098605460254</v>
      </c>
      <c r="F491" s="5">
        <f>过饱和度!K490</f>
        <v>3.5240549577457219E+22</v>
      </c>
      <c r="G491" s="5">
        <f t="shared" si="75"/>
        <v>3.5240549577457219E+22</v>
      </c>
      <c r="H491" s="5">
        <f t="shared" si="73"/>
        <v>3524054957745.7222</v>
      </c>
      <c r="I491" s="5">
        <f>过饱和度!N490</f>
        <v>5.7826733719463804E+21</v>
      </c>
      <c r="J491" s="5">
        <f t="shared" si="70"/>
        <v>5.7826733719463804E+21</v>
      </c>
      <c r="K491" s="5">
        <f t="shared" si="71"/>
        <v>578267337194.63818</v>
      </c>
      <c r="L491" s="5">
        <f>过饱和度!Q490</f>
        <v>5.0949465233840047E+69</v>
      </c>
      <c r="M491" s="5">
        <f t="shared" si="76"/>
        <v>5.0949465233840047E+69</v>
      </c>
      <c r="N491" s="5">
        <f t="shared" si="69"/>
        <v>5.0949465233840045E+59</v>
      </c>
    </row>
    <row r="492" spans="2:14" x14ac:dyDescent="0.25">
      <c r="B492" s="5">
        <f>过饱和度!D491</f>
        <v>4.7103994707450312</v>
      </c>
      <c r="C492" s="5">
        <f>过饱和度!H491</f>
        <v>11616056457056.676</v>
      </c>
      <c r="D492" s="5">
        <f t="shared" si="74"/>
        <v>11616056457055.676</v>
      </c>
      <c r="E492" s="5">
        <f t="shared" si="72"/>
        <v>1161.6056457055674</v>
      </c>
      <c r="F492" s="5">
        <f>过饱和度!K491</f>
        <v>3.5240469547890367E+22</v>
      </c>
      <c r="G492" s="5">
        <f t="shared" si="75"/>
        <v>3.5240469547890367E+22</v>
      </c>
      <c r="H492" s="5">
        <f t="shared" si="73"/>
        <v>3524046954789.0371</v>
      </c>
      <c r="I492" s="5">
        <f>过饱和度!N491</f>
        <v>5.7826646424454001E+21</v>
      </c>
      <c r="J492" s="5">
        <f t="shared" si="70"/>
        <v>5.7826646424454001E+21</v>
      </c>
      <c r="K492" s="5">
        <f t="shared" si="71"/>
        <v>578266464244.54004</v>
      </c>
      <c r="L492" s="5">
        <f>过饱和度!Q491</f>
        <v>5.1166352279608586E+69</v>
      </c>
      <c r="M492" s="5">
        <f t="shared" si="76"/>
        <v>5.1166352279608586E+69</v>
      </c>
      <c r="N492" s="5">
        <f t="shared" ref="N492:N555" si="77">$F$2*$M492^2*TANH($F$3/$M492)</f>
        <v>5.1166352279608584E+59</v>
      </c>
    </row>
    <row r="493" spans="2:14" x14ac:dyDescent="0.25">
      <c r="B493" s="5">
        <f>过饱和度!D492</f>
        <v>4.7403994707450314</v>
      </c>
      <c r="C493" s="5">
        <f>过饱和度!H492</f>
        <v>11616095161229.145</v>
      </c>
      <c r="D493" s="5">
        <f t="shared" si="74"/>
        <v>11616095161228.145</v>
      </c>
      <c r="E493" s="5">
        <f t="shared" si="72"/>
        <v>1161.6095161228145</v>
      </c>
      <c r="F493" s="5">
        <f>过饱和度!K492</f>
        <v>3.5240839276065358E+22</v>
      </c>
      <c r="G493" s="5">
        <f t="shared" si="75"/>
        <v>3.5240839276065358E+22</v>
      </c>
      <c r="H493" s="5">
        <f t="shared" si="73"/>
        <v>3524083927606.5361</v>
      </c>
      <c r="I493" s="5">
        <f>过饱和度!N492</f>
        <v>5.782732937466638E+21</v>
      </c>
      <c r="J493" s="5">
        <f t="shared" si="70"/>
        <v>5.782732937466638E+21</v>
      </c>
      <c r="K493" s="5">
        <f t="shared" si="71"/>
        <v>578273293746.66382</v>
      </c>
      <c r="L493" s="5">
        <f>过饱和度!Q492</f>
        <v>5.1821467147312414E+69</v>
      </c>
      <c r="M493" s="5">
        <f t="shared" si="76"/>
        <v>5.1821467147312414E+69</v>
      </c>
      <c r="N493" s="5">
        <f t="shared" si="77"/>
        <v>5.1821467147312409E+59</v>
      </c>
    </row>
    <row r="494" spans="2:14" x14ac:dyDescent="0.25">
      <c r="B494" s="5">
        <f>过饱和度!D493</f>
        <v>4.7703994707450317</v>
      </c>
      <c r="C494" s="5">
        <f>过饱和度!H493</f>
        <v>11616133864403.98</v>
      </c>
      <c r="D494" s="5">
        <f t="shared" si="74"/>
        <v>11616133864402.98</v>
      </c>
      <c r="E494" s="5">
        <f t="shared" si="72"/>
        <v>1161.6133864402982</v>
      </c>
      <c r="F494" s="5">
        <f>过饱和度!K493</f>
        <v>3.5241209002992593E+22</v>
      </c>
      <c r="G494" s="5">
        <f t="shared" si="75"/>
        <v>3.5241209002992593E+22</v>
      </c>
      <c r="H494" s="5">
        <f t="shared" si="73"/>
        <v>3524120900299.2593</v>
      </c>
      <c r="I494" s="5">
        <f>过饱和度!N493</f>
        <v>5.7828012324531974E+21</v>
      </c>
      <c r="J494" s="5">
        <f t="shared" si="70"/>
        <v>5.7828012324531974E+21</v>
      </c>
      <c r="K494" s="5">
        <f t="shared" si="71"/>
        <v>578280123245.31982</v>
      </c>
      <c r="L494" s="5">
        <f>过饱和度!Q493</f>
        <v>5.2480765539550312E+69</v>
      </c>
      <c r="M494" s="5">
        <f t="shared" si="76"/>
        <v>5.2480765539550312E+69</v>
      </c>
      <c r="N494" s="5">
        <f t="shared" si="77"/>
        <v>5.2480765539550316E+59</v>
      </c>
    </row>
    <row r="495" spans="2:14" x14ac:dyDescent="0.25">
      <c r="B495" s="5">
        <f>过饱和度!D494</f>
        <v>4.7903994707450313</v>
      </c>
      <c r="C495" s="5">
        <f>过饱和度!H494</f>
        <v>11616125864428.635</v>
      </c>
      <c r="D495" s="5">
        <f t="shared" si="74"/>
        <v>11616125864427.635</v>
      </c>
      <c r="E495" s="5">
        <f t="shared" si="72"/>
        <v>1161.6125864427636</v>
      </c>
      <c r="F495" s="5">
        <f>过饱和度!K494</f>
        <v>3.5241330672078347E+22</v>
      </c>
      <c r="G495" s="5">
        <f t="shared" si="75"/>
        <v>3.5241330672078347E+22</v>
      </c>
      <c r="H495" s="5">
        <f t="shared" si="73"/>
        <v>3524133067207.835</v>
      </c>
      <c r="I495" s="5">
        <f>过饱和度!N494</f>
        <v>5.7828274238687019E+21</v>
      </c>
      <c r="J495" s="5">
        <f t="shared" si="70"/>
        <v>5.7828274238687019E+21</v>
      </c>
      <c r="K495" s="5">
        <f t="shared" si="71"/>
        <v>578282742386.87024</v>
      </c>
      <c r="L495" s="5">
        <f>过饱和度!Q494</f>
        <v>5.2922268245876973E+69</v>
      </c>
      <c r="M495" s="5">
        <f t="shared" si="76"/>
        <v>5.2922268245876973E+69</v>
      </c>
      <c r="N495" s="5">
        <f t="shared" si="77"/>
        <v>5.2922268245876976E+59</v>
      </c>
    </row>
    <row r="496" spans="2:14" x14ac:dyDescent="0.25">
      <c r="B496" s="5">
        <f>过饱和度!D495</f>
        <v>4.840399470745032</v>
      </c>
      <c r="C496" s="5">
        <f>过饱和度!H495</f>
        <v>11616275118236.396</v>
      </c>
      <c r="D496" s="5">
        <f t="shared" si="74"/>
        <v>11616275118235.396</v>
      </c>
      <c r="E496" s="5">
        <f t="shared" si="72"/>
        <v>1161.6275118235394</v>
      </c>
      <c r="F496" s="5">
        <f>过饱和度!K495</f>
        <v>3.5242259834662843E+22</v>
      </c>
      <c r="G496" s="5">
        <f t="shared" si="75"/>
        <v>3.5242259834662843E+22</v>
      </c>
      <c r="H496" s="5">
        <f t="shared" si="73"/>
        <v>3524225983466.2842</v>
      </c>
      <c r="I496" s="5">
        <f>过饱和度!N495</f>
        <v>5.7829897374246602E+21</v>
      </c>
      <c r="J496" s="5">
        <f t="shared" si="70"/>
        <v>5.7829897374246602E+21</v>
      </c>
      <c r="K496" s="5">
        <f t="shared" si="71"/>
        <v>578298973742.46606</v>
      </c>
      <c r="L496" s="5">
        <f>过饱和度!Q495</f>
        <v>5.4035944066891559E+69</v>
      </c>
      <c r="M496" s="5">
        <f t="shared" si="76"/>
        <v>5.4035944066891559E+69</v>
      </c>
      <c r="N496" s="5">
        <f t="shared" si="77"/>
        <v>5.4035944066891558E+59</v>
      </c>
    </row>
    <row r="497" spans="2:14" x14ac:dyDescent="0.25">
      <c r="B497" s="5">
        <f>过饱和度!D496</f>
        <v>4.8903994707450318</v>
      </c>
      <c r="C497" s="5">
        <f>过饱和度!H496</f>
        <v>11616424369655.289</v>
      </c>
      <c r="D497" s="5">
        <f t="shared" si="74"/>
        <v>11616424369654.289</v>
      </c>
      <c r="E497" s="5">
        <f t="shared" si="72"/>
        <v>1161.6424369654289</v>
      </c>
      <c r="F497" s="5">
        <f>过饱和度!K496</f>
        <v>3.5243189002146538E+22</v>
      </c>
      <c r="G497" s="5">
        <f t="shared" si="75"/>
        <v>3.5243189002146538E+22</v>
      </c>
      <c r="H497" s="5">
        <f t="shared" si="73"/>
        <v>3524318900214.6538</v>
      </c>
      <c r="I497" s="5">
        <f>过饱和度!N496</f>
        <v>5.7831520523204417E+21</v>
      </c>
      <c r="J497" s="5">
        <f t="shared" si="70"/>
        <v>5.7831520523204417E+21</v>
      </c>
      <c r="K497" s="5">
        <f t="shared" si="71"/>
        <v>578315205232.04419</v>
      </c>
      <c r="L497" s="5">
        <f>过饱和度!Q496</f>
        <v>5.5161280845977314E+69</v>
      </c>
      <c r="M497" s="5">
        <f t="shared" si="76"/>
        <v>5.5161280845977314E+69</v>
      </c>
      <c r="N497" s="5">
        <f t="shared" si="77"/>
        <v>5.5161280845977318E+59</v>
      </c>
    </row>
    <row r="498" spans="2:14" x14ac:dyDescent="0.25">
      <c r="B498" s="5">
        <f>过饱和度!D497</f>
        <v>4.9403994707450316</v>
      </c>
      <c r="C498" s="5">
        <f>过饱和度!H497</f>
        <v>11616573618685.299</v>
      </c>
      <c r="D498" s="5">
        <f t="shared" si="74"/>
        <v>11616573618684.299</v>
      </c>
      <c r="E498" s="5">
        <f t="shared" si="72"/>
        <v>1161.6573618684299</v>
      </c>
      <c r="F498" s="5">
        <f>过饱和度!K497</f>
        <v>3.5244118174529155E+22</v>
      </c>
      <c r="G498" s="5">
        <f t="shared" si="75"/>
        <v>3.5244118174529155E+22</v>
      </c>
      <c r="H498" s="5">
        <f t="shared" si="73"/>
        <v>3524411817452.916</v>
      </c>
      <c r="I498" s="5">
        <f>过饱和度!N497</f>
        <v>5.7833143685560087E+21</v>
      </c>
      <c r="J498" s="5">
        <f t="shared" si="70"/>
        <v>5.7833143685560087E+21</v>
      </c>
      <c r="K498" s="5">
        <f t="shared" si="71"/>
        <v>578331436855.60095</v>
      </c>
      <c r="L498" s="5">
        <f>过饱和度!Q497</f>
        <v>5.6298280576333395E+69</v>
      </c>
      <c r="M498" s="5">
        <f t="shared" si="76"/>
        <v>5.6298280576333395E+69</v>
      </c>
      <c r="N498" s="5">
        <f t="shared" si="77"/>
        <v>5.6298280576333403E+59</v>
      </c>
    </row>
    <row r="499" spans="2:14" x14ac:dyDescent="0.25">
      <c r="B499" s="5">
        <f>过饱和度!D498</f>
        <v>4.9835485018151005</v>
      </c>
      <c r="C499" s="5">
        <f>过饱和度!H498</f>
        <v>11616683196477.537</v>
      </c>
      <c r="D499" s="5">
        <f t="shared" si="74"/>
        <v>11616683196476.537</v>
      </c>
      <c r="E499" s="5">
        <f t="shared" si="72"/>
        <v>1161.6683196476536</v>
      </c>
      <c r="F499" s="5">
        <f>过饱和度!K498</f>
        <v>3.5244849063851651E+22</v>
      </c>
      <c r="G499" s="5">
        <f t="shared" si="75"/>
        <v>3.5244849063851651E+22</v>
      </c>
      <c r="H499" s="5">
        <f t="shared" si="73"/>
        <v>3524484906385.165</v>
      </c>
      <c r="I499" s="5">
        <f>过饱和度!N498</f>
        <v>5.7834434490148932E+21</v>
      </c>
      <c r="J499" s="5">
        <f t="shared" si="70"/>
        <v>5.7834434490148932E+21</v>
      </c>
      <c r="K499" s="5">
        <f t="shared" si="71"/>
        <v>578344344901.48926</v>
      </c>
      <c r="L499" s="5">
        <f>过饱和度!Q498</f>
        <v>5.7288648430382678E+69</v>
      </c>
      <c r="M499" s="5">
        <f t="shared" si="76"/>
        <v>5.7288648430382678E+69</v>
      </c>
      <c r="N499" s="5">
        <f t="shared" si="77"/>
        <v>5.7288648430382677E+59</v>
      </c>
    </row>
    <row r="500" spans="2:14" x14ac:dyDescent="0.25">
      <c r="B500" s="5">
        <f>过饱和度!D499</f>
        <v>4.9835485019151005</v>
      </c>
      <c r="C500" s="5">
        <f>过饱和度!H499</f>
        <v>11616710546483.887</v>
      </c>
      <c r="D500" s="5">
        <f t="shared" si="74"/>
        <v>11616710546482.887</v>
      </c>
      <c r="E500" s="5">
        <f t="shared" si="72"/>
        <v>1161.6710546482886</v>
      </c>
      <c r="F500" s="5">
        <f>过饱和度!K499</f>
        <v>3.524495968477295E+22</v>
      </c>
      <c r="G500" s="5">
        <f t="shared" si="75"/>
        <v>3.524495968477295E+22</v>
      </c>
      <c r="H500" s="5">
        <f t="shared" si="73"/>
        <v>3524495968477.2954</v>
      </c>
      <c r="I500" s="5">
        <f>过饱和度!N499</f>
        <v>5.7834616010664575E+21</v>
      </c>
      <c r="J500" s="5">
        <f t="shared" si="70"/>
        <v>5.7834616010664575E+21</v>
      </c>
      <c r="K500" s="5">
        <f t="shared" si="71"/>
        <v>578346160106.64575</v>
      </c>
      <c r="L500" s="5">
        <f>过饱和度!Q499</f>
        <v>5.7288918014702694E+69</v>
      </c>
      <c r="M500" s="5">
        <f t="shared" si="76"/>
        <v>5.7288918014702694E+69</v>
      </c>
      <c r="N500" s="5">
        <f t="shared" si="77"/>
        <v>5.7288918014702688E+59</v>
      </c>
    </row>
    <row r="501" spans="2:14" x14ac:dyDescent="0.25">
      <c r="B501" s="5">
        <f>过饱和度!D500</f>
        <v>4.9835485022151005</v>
      </c>
      <c r="C501" s="5">
        <f>过饱和度!H500</f>
        <v>11616792613276.467</v>
      </c>
      <c r="D501" s="5">
        <f t="shared" si="74"/>
        <v>11616792613275.467</v>
      </c>
      <c r="E501" s="5">
        <f t="shared" si="72"/>
        <v>1161.6792613275466</v>
      </c>
      <c r="F501" s="5">
        <f>过饱和度!K500</f>
        <v>3.5245291610089137E+22</v>
      </c>
      <c r="G501" s="5">
        <f t="shared" si="75"/>
        <v>3.5245291610089137E+22</v>
      </c>
      <c r="H501" s="5">
        <f t="shared" si="73"/>
        <v>3524529161008.9141</v>
      </c>
      <c r="I501" s="5">
        <f>过饱和度!N500</f>
        <v>5.7835160669272429E+21</v>
      </c>
      <c r="J501" s="5">
        <f t="shared" si="70"/>
        <v>5.7835160669272429E+21</v>
      </c>
      <c r="K501" s="5">
        <f t="shared" si="71"/>
        <v>578351606692.72424</v>
      </c>
      <c r="L501" s="5">
        <f>过饱和度!Q500</f>
        <v>5.7289726961217717E+69</v>
      </c>
      <c r="M501" s="5">
        <f t="shared" si="76"/>
        <v>5.7289726961217717E+69</v>
      </c>
      <c r="N501" s="5">
        <f t="shared" si="77"/>
        <v>5.7289726961217722E+59</v>
      </c>
    </row>
    <row r="502" spans="2:14" x14ac:dyDescent="0.25">
      <c r="B502" s="5">
        <f>过饱和度!D501</f>
        <v>4.9835485026151005</v>
      </c>
      <c r="C502" s="5">
        <f>过饱和度!H501</f>
        <v>11616902040297.951</v>
      </c>
      <c r="D502" s="5">
        <f t="shared" si="74"/>
        <v>11616902040296.951</v>
      </c>
      <c r="E502" s="5">
        <f t="shared" si="72"/>
        <v>1161.690204029695</v>
      </c>
      <c r="F502" s="5">
        <f>过饱和度!K501</f>
        <v>3.5245734195706825E+22</v>
      </c>
      <c r="G502" s="5">
        <f t="shared" si="75"/>
        <v>3.5245734195706825E+22</v>
      </c>
      <c r="H502" s="5">
        <f t="shared" si="73"/>
        <v>3524573419570.6821</v>
      </c>
      <c r="I502" s="5">
        <f>过饱和度!N501</f>
        <v>5.7835886909792631E+21</v>
      </c>
      <c r="J502" s="5">
        <f t="shared" si="70"/>
        <v>5.7835886909792631E+21</v>
      </c>
      <c r="K502" s="5">
        <f t="shared" si="71"/>
        <v>578358869097.92639</v>
      </c>
      <c r="L502" s="5">
        <f>过饱和度!Q501</f>
        <v>5.7290805617061236E+69</v>
      </c>
      <c r="M502" s="5">
        <f t="shared" si="76"/>
        <v>5.7290805617061236E+69</v>
      </c>
      <c r="N502" s="5">
        <f t="shared" si="77"/>
        <v>5.7290805617061244E+59</v>
      </c>
    </row>
    <row r="503" spans="2:14" x14ac:dyDescent="0.25">
      <c r="B503" s="5">
        <f>过饱和度!D502</f>
        <v>4.9835485028151005</v>
      </c>
      <c r="C503" s="5">
        <f>过饱和度!H502</f>
        <v>11616956748670.828</v>
      </c>
      <c r="D503" s="5">
        <f t="shared" si="74"/>
        <v>11616956748669.828</v>
      </c>
      <c r="E503" s="5">
        <f t="shared" si="72"/>
        <v>1161.6956748669829</v>
      </c>
      <c r="F503" s="5">
        <f>过饱和度!K502</f>
        <v>3.5245955470154038E+22</v>
      </c>
      <c r="G503" s="5">
        <f t="shared" si="75"/>
        <v>3.5245955470154038E+22</v>
      </c>
      <c r="H503" s="5">
        <f t="shared" si="73"/>
        <v>3524595547015.4043</v>
      </c>
      <c r="I503" s="5">
        <f>过饱和度!N502</f>
        <v>5.7836250001746365E+21</v>
      </c>
      <c r="J503" s="5">
        <f t="shared" si="70"/>
        <v>5.7836250001746365E+21</v>
      </c>
      <c r="K503" s="5">
        <f t="shared" si="71"/>
        <v>578362500017.46375</v>
      </c>
      <c r="L503" s="5">
        <f>过饱和度!Q502</f>
        <v>5.7291344890168845E+69</v>
      </c>
      <c r="M503" s="5">
        <f t="shared" si="76"/>
        <v>5.7291344890168845E+69</v>
      </c>
      <c r="N503" s="5">
        <f t="shared" si="77"/>
        <v>5.7291344890168839E+59</v>
      </c>
    </row>
    <row r="504" spans="2:14" x14ac:dyDescent="0.25">
      <c r="B504" s="5">
        <f>过饱和度!D503</f>
        <v>4.9835485118151004</v>
      </c>
      <c r="C504" s="5">
        <f>过饱和度!H503</f>
        <v>11619419508468.189</v>
      </c>
      <c r="D504" s="5">
        <f t="shared" si="74"/>
        <v>11619419508467.189</v>
      </c>
      <c r="E504" s="5">
        <f t="shared" si="72"/>
        <v>1161.9419508467188</v>
      </c>
      <c r="F504" s="5">
        <f>过饱和度!K503</f>
        <v>3.5255916503085202E+22</v>
      </c>
      <c r="G504" s="5">
        <f t="shared" si="75"/>
        <v>3.5255916503085202E+22</v>
      </c>
      <c r="H504" s="5">
        <f t="shared" si="73"/>
        <v>3525591650308.52</v>
      </c>
      <c r="I504" s="5">
        <f>过饱和度!N503</f>
        <v>5.7852594944355263E+21</v>
      </c>
      <c r="J504" s="5">
        <f t="shared" si="70"/>
        <v>5.7852594944355263E+21</v>
      </c>
      <c r="K504" s="5">
        <f t="shared" si="71"/>
        <v>578525949443.55261</v>
      </c>
      <c r="L504" s="5">
        <f>过饱和度!Q503</f>
        <v>5.7315624554791919E+69</v>
      </c>
      <c r="M504" s="5">
        <f t="shared" si="76"/>
        <v>5.7315624554791919E+69</v>
      </c>
      <c r="N504" s="5">
        <f t="shared" si="77"/>
        <v>5.7315624554791915E+59</v>
      </c>
    </row>
    <row r="505" spans="2:14" x14ac:dyDescent="0.25">
      <c r="B505" s="5">
        <f>过饱和度!D504</f>
        <v>4.9835486018151007</v>
      </c>
      <c r="C505" s="5">
        <f>过饱和度!H504</f>
        <v>11644067099278.555</v>
      </c>
      <c r="D505" s="5">
        <f t="shared" si="74"/>
        <v>11644067099277.555</v>
      </c>
      <c r="E505" s="5">
        <f t="shared" si="72"/>
        <v>1164.4067099277554</v>
      </c>
      <c r="F505" s="5">
        <f>过饱和度!K504</f>
        <v>3.5355646126554849E+22</v>
      </c>
      <c r="G505" s="5">
        <f t="shared" si="75"/>
        <v>3.5355646126554849E+22</v>
      </c>
      <c r="H505" s="5">
        <f t="shared" si="73"/>
        <v>3535564612655.4854</v>
      </c>
      <c r="I505" s="5">
        <f>过饱和度!N504</f>
        <v>5.8016239827557275E+21</v>
      </c>
      <c r="J505" s="5">
        <f t="shared" si="70"/>
        <v>5.8016239827557275E+21</v>
      </c>
      <c r="K505" s="5">
        <f t="shared" si="71"/>
        <v>580162398275.57275</v>
      </c>
      <c r="L505" s="5">
        <f>过饱和度!Q504</f>
        <v>5.7558902789527058E+69</v>
      </c>
      <c r="M505" s="5">
        <f t="shared" si="76"/>
        <v>5.7558902789527058E+69</v>
      </c>
      <c r="N505" s="5">
        <f t="shared" si="77"/>
        <v>5.7558902789527061E+59</v>
      </c>
    </row>
    <row r="506" spans="2:14" ht="13.5" customHeight="1" x14ac:dyDescent="0.25">
      <c r="B506" s="5">
        <f>过饱和度!D505</f>
        <v>4.9835495018151006</v>
      </c>
      <c r="C506" s="5">
        <f>过饱和度!H505</f>
        <v>11892465477900.273</v>
      </c>
      <c r="D506" s="5">
        <f t="shared" si="74"/>
        <v>11892465477899.273</v>
      </c>
      <c r="E506" s="5">
        <f t="shared" si="72"/>
        <v>1189.2465477899275</v>
      </c>
      <c r="F506" s="5">
        <f>过饱和度!K505</f>
        <v>3.636463053282109E+22</v>
      </c>
      <c r="G506" s="5">
        <f t="shared" si="75"/>
        <v>3.636463053282109E+22</v>
      </c>
      <c r="H506" s="5">
        <f t="shared" si="73"/>
        <v>3636463053282.1094</v>
      </c>
      <c r="I506" s="5">
        <f>过饱和度!N505</f>
        <v>5.9671866130974324E+21</v>
      </c>
      <c r="J506" s="5">
        <f t="shared" si="70"/>
        <v>5.9671866130974324E+21</v>
      </c>
      <c r="K506" s="5">
        <f t="shared" si="71"/>
        <v>596718661309.74341</v>
      </c>
      <c r="L506" s="5">
        <f>过饱和度!Q505</f>
        <v>6.0039413365211296E+69</v>
      </c>
      <c r="M506" s="5">
        <f t="shared" si="76"/>
        <v>6.0039413365211296E+69</v>
      </c>
      <c r="N506" s="5">
        <f t="shared" si="77"/>
        <v>6.0039413365211288E+59</v>
      </c>
    </row>
    <row r="507" spans="2:14" x14ac:dyDescent="0.25">
      <c r="B507" s="5">
        <f>过饱和度!D506</f>
        <v>4.9835559886270646</v>
      </c>
      <c r="C507" s="5">
        <f>过饱和度!H506</f>
        <v>13788079230753.504</v>
      </c>
      <c r="D507" s="5">
        <f t="shared" ref="D507:D570" si="78">C507-1</f>
        <v>13788079230752.504</v>
      </c>
      <c r="E507" s="5">
        <f t="shared" si="72"/>
        <v>1378.8079230752505</v>
      </c>
      <c r="F507" s="5">
        <f>过饱和度!K506</f>
        <v>4.4289869479794845E+22</v>
      </c>
      <c r="G507" s="5">
        <f t="shared" ref="G507:G570" si="79">F507-1</f>
        <v>4.4289869479794845E+22</v>
      </c>
      <c r="H507" s="5">
        <f t="shared" si="73"/>
        <v>4428986947979.4844</v>
      </c>
      <c r="I507" s="5">
        <f>过饱和度!N506</f>
        <v>7.267622864510966E+21</v>
      </c>
      <c r="J507" s="5">
        <f t="shared" si="70"/>
        <v>7.267622864510966E+21</v>
      </c>
      <c r="K507" s="5">
        <f t="shared" si="71"/>
        <v>726762286451.09656</v>
      </c>
      <c r="L507" s="5">
        <f>过饱和度!Q506</f>
        <v>8.0691712999376608E+69</v>
      </c>
      <c r="M507" s="5">
        <f t="shared" ref="M507:M570" si="80">L507-1</f>
        <v>8.0691712999376608E+69</v>
      </c>
      <c r="N507" s="5">
        <f t="shared" si="77"/>
        <v>8.0691712999376612E+59</v>
      </c>
    </row>
    <row r="508" spans="2:14" x14ac:dyDescent="0.25">
      <c r="B508" s="5">
        <f>过饱和度!D507</f>
        <v>4.983558501815101</v>
      </c>
      <c r="C508" s="5">
        <f>过饱和度!H507</f>
        <v>13788076804626.701</v>
      </c>
      <c r="D508" s="5">
        <f t="shared" si="78"/>
        <v>13788076804625.701</v>
      </c>
      <c r="E508" s="5">
        <f t="shared" si="72"/>
        <v>1378.8076804625703</v>
      </c>
      <c r="F508" s="5">
        <f>过饱和度!K507</f>
        <v>4.4289860016998168E+22</v>
      </c>
      <c r="G508" s="5">
        <f t="shared" si="79"/>
        <v>4.4289860016998168E+22</v>
      </c>
      <c r="H508" s="5">
        <f t="shared" si="73"/>
        <v>4428986001699.8164</v>
      </c>
      <c r="I508" s="5">
        <f>过饱和度!N507</f>
        <v>7.2676213994584382E+21</v>
      </c>
      <c r="J508" s="5">
        <f t="shared" si="70"/>
        <v>7.2676213994584382E+21</v>
      </c>
      <c r="K508" s="5">
        <f t="shared" si="71"/>
        <v>726762139945.84399</v>
      </c>
      <c r="L508" s="5">
        <f>过饱和度!Q507</f>
        <v>8.069176186067886E+69</v>
      </c>
      <c r="M508" s="5">
        <f t="shared" si="80"/>
        <v>8.069176186067886E+69</v>
      </c>
      <c r="N508" s="5">
        <f t="shared" si="77"/>
        <v>8.0691761860678856E+59</v>
      </c>
    </row>
    <row r="509" spans="2:14" x14ac:dyDescent="0.25">
      <c r="B509" s="5">
        <f>过饱和度!D508</f>
        <v>4.9835685018151006</v>
      </c>
      <c r="C509" s="5">
        <f>过饱和度!H508</f>
        <v>13788072014376.031</v>
      </c>
      <c r="D509" s="5">
        <f t="shared" si="78"/>
        <v>13788072014375.031</v>
      </c>
      <c r="E509" s="5">
        <f t="shared" si="72"/>
        <v>1378.807201437503</v>
      </c>
      <c r="F509" s="5">
        <f>过饱和度!K508</f>
        <v>4.4289841378450817E+22</v>
      </c>
      <c r="G509" s="5">
        <f t="shared" si="79"/>
        <v>4.4289841378450817E+22</v>
      </c>
      <c r="H509" s="5">
        <f t="shared" si="73"/>
        <v>4428984137845.082</v>
      </c>
      <c r="I509" s="5">
        <f>过饱和度!N508</f>
        <v>7.2676185159943785E+21</v>
      </c>
      <c r="J509" s="5">
        <f t="shared" si="70"/>
        <v>7.2676185159943785E+21</v>
      </c>
      <c r="K509" s="5">
        <f t="shared" si="71"/>
        <v>726761851599.43787</v>
      </c>
      <c r="L509" s="5">
        <f>过饱和度!Q508</f>
        <v>8.069202169856442E+69</v>
      </c>
      <c r="M509" s="5">
        <f t="shared" si="80"/>
        <v>8.069202169856442E+69</v>
      </c>
      <c r="N509" s="5">
        <f t="shared" si="77"/>
        <v>8.0692021698564428E+59</v>
      </c>
    </row>
    <row r="510" spans="2:14" x14ac:dyDescent="0.25">
      <c r="B510" s="5">
        <f>过饱和度!D509</f>
        <v>4.9835985018151003</v>
      </c>
      <c r="C510" s="5">
        <f>过饱和度!H509</f>
        <v>13788063842654.67</v>
      </c>
      <c r="D510" s="5">
        <f t="shared" si="78"/>
        <v>13788063842653.67</v>
      </c>
      <c r="E510" s="5">
        <f t="shared" si="72"/>
        <v>1378.8063842653669</v>
      </c>
      <c r="F510" s="5">
        <f>过饱和度!K509</f>
        <v>4.4289809698962371E+22</v>
      </c>
      <c r="G510" s="5">
        <f t="shared" si="79"/>
        <v>4.4289809698962371E+22</v>
      </c>
      <c r="H510" s="5">
        <f t="shared" si="73"/>
        <v>4428980969896.2373</v>
      </c>
      <c r="I510" s="5">
        <f>过饱和度!N509</f>
        <v>7.2676136207047417E+21</v>
      </c>
      <c r="J510" s="5">
        <f t="shared" si="70"/>
        <v>7.2676136207047417E+21</v>
      </c>
      <c r="K510" s="5">
        <f t="shared" si="71"/>
        <v>726761362070.47412</v>
      </c>
      <c r="L510" s="5">
        <f>过饱和度!Q509</f>
        <v>8.0692884599581746E+69</v>
      </c>
      <c r="M510" s="5">
        <f t="shared" si="80"/>
        <v>8.0692884599581746E+69</v>
      </c>
      <c r="N510" s="5">
        <f t="shared" si="77"/>
        <v>8.0692884599581759E+59</v>
      </c>
    </row>
    <row r="511" spans="2:14" x14ac:dyDescent="0.25">
      <c r="B511" s="5">
        <f>过饱和度!D510</f>
        <v>4.983628501815101</v>
      </c>
      <c r="C511" s="5">
        <f>过饱和度!H510</f>
        <v>13788055670938.211</v>
      </c>
      <c r="D511" s="5">
        <f t="shared" si="78"/>
        <v>13788055670937.211</v>
      </c>
      <c r="E511" s="5">
        <f t="shared" si="72"/>
        <v>1378.8055670937215</v>
      </c>
      <c r="F511" s="5">
        <f>过饱和度!K510</f>
        <v>4.4289778019496876E+22</v>
      </c>
      <c r="G511" s="5">
        <f t="shared" si="79"/>
        <v>4.4289778019496876E+22</v>
      </c>
      <c r="H511" s="5">
        <f t="shared" si="73"/>
        <v>4428977801949.6885</v>
      </c>
      <c r="I511" s="5">
        <f>过饱和度!N510</f>
        <v>7.2676087254184498E+21</v>
      </c>
      <c r="J511" s="5">
        <f t="shared" si="70"/>
        <v>7.2676087254184498E+21</v>
      </c>
      <c r="K511" s="5">
        <f t="shared" si="71"/>
        <v>726760872541.84509</v>
      </c>
      <c r="L511" s="5">
        <f>过饱和度!Q510</f>
        <v>8.0693747504008339E+69</v>
      </c>
      <c r="M511" s="5">
        <f t="shared" si="80"/>
        <v>8.0693747504008339E+69</v>
      </c>
      <c r="N511" s="5">
        <f t="shared" si="77"/>
        <v>8.0693747504008338E+59</v>
      </c>
    </row>
    <row r="512" spans="2:14" x14ac:dyDescent="0.25">
      <c r="B512" s="5">
        <f>过饱和度!D511</f>
        <v>4.9836485018151002</v>
      </c>
      <c r="C512" s="5">
        <f>过饱和度!H511</f>
        <v>13788048954368.346</v>
      </c>
      <c r="D512" s="5">
        <f t="shared" si="78"/>
        <v>13788048954367.346</v>
      </c>
      <c r="E512" s="5">
        <f t="shared" si="72"/>
        <v>1378.8048954367348</v>
      </c>
      <c r="F512" s="5">
        <f>过饱和度!K511</f>
        <v>4.4289751939431348E+22</v>
      </c>
      <c r="G512" s="5">
        <f t="shared" si="79"/>
        <v>4.4289751939431348E+22</v>
      </c>
      <c r="H512" s="5">
        <f t="shared" si="73"/>
        <v>4428975193943.1348</v>
      </c>
      <c r="I512" s="5">
        <f>过饱和度!N511</f>
        <v>7.2676046933358815E+21</v>
      </c>
      <c r="J512" s="5">
        <f t="shared" si="70"/>
        <v>7.2676046933358815E+21</v>
      </c>
      <c r="K512" s="5">
        <f t="shared" si="71"/>
        <v>726760469333.58826</v>
      </c>
      <c r="L512" s="5">
        <f>过饱和度!Q511</f>
        <v>8.0694305708431774E+69</v>
      </c>
      <c r="M512" s="5">
        <f t="shared" si="80"/>
        <v>8.0694305708431774E+69</v>
      </c>
      <c r="N512" s="5">
        <f t="shared" si="77"/>
        <v>8.0694305708431763E+59</v>
      </c>
    </row>
    <row r="513" spans="2:14" x14ac:dyDescent="0.25">
      <c r="B513" s="5">
        <f>过饱和度!D512</f>
        <v>4.9837485018151009</v>
      </c>
      <c r="C513" s="5">
        <f>过饱和度!H512</f>
        <v>13788034481646.143</v>
      </c>
      <c r="D513" s="5">
        <f t="shared" si="78"/>
        <v>13788034481645.143</v>
      </c>
      <c r="E513" s="5">
        <f t="shared" si="72"/>
        <v>1378.8034481645143</v>
      </c>
      <c r="F513" s="5">
        <f>过饱和度!K512</f>
        <v>4.4289696253335952E+22</v>
      </c>
      <c r="G513" s="5">
        <f t="shared" si="79"/>
        <v>4.4289696253335952E+22</v>
      </c>
      <c r="H513" s="5">
        <f t="shared" si="73"/>
        <v>4428969625333.5947</v>
      </c>
      <c r="I513" s="5">
        <f>过饱和度!N512</f>
        <v>7.2675961090023243E+21</v>
      </c>
      <c r="J513" s="5">
        <f t="shared" si="70"/>
        <v>7.2675961090023243E+21</v>
      </c>
      <c r="K513" s="5">
        <f t="shared" si="71"/>
        <v>726759610900.23242</v>
      </c>
      <c r="L513" s="5">
        <f>过饱和度!Q512</f>
        <v>8.0697353823696088E+69</v>
      </c>
      <c r="M513" s="5">
        <f t="shared" si="80"/>
        <v>8.0697353823696088E+69</v>
      </c>
      <c r="N513" s="5">
        <f t="shared" si="77"/>
        <v>8.0697353823696082E+59</v>
      </c>
    </row>
    <row r="514" spans="2:14" x14ac:dyDescent="0.25">
      <c r="B514" s="5">
        <f>过饱和度!D513</f>
        <v>4.9840485018151011</v>
      </c>
      <c r="C514" s="5">
        <f>过饱和度!H513</f>
        <v>13788010666510.99</v>
      </c>
      <c r="D514" s="5">
        <f t="shared" si="78"/>
        <v>13788010666509.99</v>
      </c>
      <c r="E514" s="5">
        <f t="shared" si="72"/>
        <v>1378.8010666509992</v>
      </c>
      <c r="F514" s="5">
        <f>过饱和度!K513</f>
        <v>4.4289605836374358E+22</v>
      </c>
      <c r="G514" s="5">
        <f t="shared" si="79"/>
        <v>4.4289605836374358E+22</v>
      </c>
      <c r="H514" s="5">
        <f t="shared" si="73"/>
        <v>4428960583637.4365</v>
      </c>
      <c r="I514" s="5">
        <f>过饱和度!N513</f>
        <v>7.2675822306604624E+21</v>
      </c>
      <c r="J514" s="5">
        <f t="shared" si="70"/>
        <v>7.2675822306604624E+21</v>
      </c>
      <c r="K514" s="5">
        <f t="shared" si="71"/>
        <v>726758223066.04639</v>
      </c>
      <c r="L514" s="5">
        <f>过饱和度!Q513</f>
        <v>8.0706762206347761E+69</v>
      </c>
      <c r="M514" s="5">
        <f t="shared" si="80"/>
        <v>8.0706762206347761E+69</v>
      </c>
      <c r="N514" s="5">
        <f t="shared" si="77"/>
        <v>8.0706762206347759E+59</v>
      </c>
    </row>
    <row r="515" spans="2:14" x14ac:dyDescent="0.25">
      <c r="B515" s="5">
        <f>过饱和度!D514</f>
        <v>4.9843485018151004</v>
      </c>
      <c r="C515" s="5">
        <f>过饱和度!H514</f>
        <v>13787986851418.768</v>
      </c>
      <c r="D515" s="5">
        <f t="shared" si="78"/>
        <v>13787986851417.768</v>
      </c>
      <c r="E515" s="5">
        <f t="shared" si="72"/>
        <v>1378.7986851417766</v>
      </c>
      <c r="F515" s="5">
        <f>过饱和度!K514</f>
        <v>4.428951541960597E+22</v>
      </c>
      <c r="G515" s="5">
        <f t="shared" si="79"/>
        <v>4.428951541960597E+22</v>
      </c>
      <c r="H515" s="5">
        <f t="shared" si="73"/>
        <v>4428951541960.5967</v>
      </c>
      <c r="I515" s="5">
        <f>过饱和度!N514</f>
        <v>7.2675683523465168E+21</v>
      </c>
      <c r="J515" s="5">
        <f t="shared" si="70"/>
        <v>7.2675683523465168E+21</v>
      </c>
      <c r="K515" s="5">
        <f t="shared" si="71"/>
        <v>726756835234.65161</v>
      </c>
      <c r="L515" s="5">
        <f>过饱和度!Q514</f>
        <v>8.0716171101878337E+69</v>
      </c>
      <c r="M515" s="5">
        <f t="shared" si="80"/>
        <v>8.0716171101878337E+69</v>
      </c>
      <c r="N515" s="5">
        <f t="shared" si="77"/>
        <v>8.0716171101878343E+59</v>
      </c>
    </row>
    <row r="516" spans="2:14" x14ac:dyDescent="0.25">
      <c r="B516" s="5">
        <f>过饱和度!D515</f>
        <v>4.9845485018151008</v>
      </c>
      <c r="C516" s="5">
        <f>过饱和度!H515</f>
        <v>13787966962561.584</v>
      </c>
      <c r="D516" s="5">
        <f t="shared" si="78"/>
        <v>13787966962560.584</v>
      </c>
      <c r="E516" s="5">
        <f t="shared" si="72"/>
        <v>1378.7966962560581</v>
      </c>
      <c r="F516" s="5">
        <f>过饱和度!K515</f>
        <v>4.4289439455705848E+22</v>
      </c>
      <c r="G516" s="5">
        <f t="shared" si="79"/>
        <v>4.4289439455705848E+22</v>
      </c>
      <c r="H516" s="5">
        <f t="shared" si="73"/>
        <v>4428943945570.584</v>
      </c>
      <c r="I516" s="5">
        <f>过饱和度!N515</f>
        <v>7.2675566697678153E+21</v>
      </c>
      <c r="J516" s="5">
        <f t="shared" si="70"/>
        <v>7.2675566697678153E+21</v>
      </c>
      <c r="K516" s="5">
        <f t="shared" si="71"/>
        <v>726755666976.78149</v>
      </c>
      <c r="L516" s="5">
        <f>过饱和度!Q515</f>
        <v>8.0722389994258917E+69</v>
      </c>
      <c r="M516" s="5">
        <f t="shared" si="80"/>
        <v>8.0722389994258917E+69</v>
      </c>
      <c r="N516" s="5">
        <f t="shared" si="77"/>
        <v>8.0722389994258917E+59</v>
      </c>
    </row>
    <row r="517" spans="2:14" x14ac:dyDescent="0.25">
      <c r="B517" s="5">
        <f>过饱和度!D516</f>
        <v>4.9855485018151011</v>
      </c>
      <c r="C517" s="5">
        <f>过饱和度!H516</f>
        <v>13787927949524.613</v>
      </c>
      <c r="D517" s="5">
        <f t="shared" si="78"/>
        <v>13787927949523.613</v>
      </c>
      <c r="E517" s="5">
        <f t="shared" si="72"/>
        <v>1378.7927949523616</v>
      </c>
      <c r="F517" s="5">
        <f>过饱和度!K516</f>
        <v>4.4289295902027159E+22</v>
      </c>
      <c r="G517" s="5">
        <f t="shared" si="79"/>
        <v>4.4289295902027159E+22</v>
      </c>
      <c r="H517" s="5">
        <f t="shared" si="73"/>
        <v>4428929590202.7168</v>
      </c>
      <c r="I517" s="5">
        <f>过饱和度!N516</f>
        <v>7.2675348634577142E+21</v>
      </c>
      <c r="J517" s="5">
        <f t="shared" si="70"/>
        <v>7.2675348634577142E+21</v>
      </c>
      <c r="K517" s="5">
        <f t="shared" si="71"/>
        <v>726753486345.77124</v>
      </c>
      <c r="L517" s="5">
        <f>过饱和度!Q516</f>
        <v>8.0754301256708494E+69</v>
      </c>
      <c r="M517" s="5">
        <f t="shared" si="80"/>
        <v>8.0754301256708494E+69</v>
      </c>
      <c r="N517" s="5">
        <f t="shared" si="77"/>
        <v>8.0754301256708488E+59</v>
      </c>
    </row>
    <row r="518" spans="2:14" x14ac:dyDescent="0.25">
      <c r="B518" s="5">
        <f>过饱和度!D517</f>
        <v>4.9885485018151003</v>
      </c>
      <c r="C518" s="5">
        <f>过饱和度!H517</f>
        <v>13787872900315.688</v>
      </c>
      <c r="D518" s="5">
        <f t="shared" si="78"/>
        <v>13787872900314.688</v>
      </c>
      <c r="E518" s="5">
        <f t="shared" si="72"/>
        <v>1378.7872900314687</v>
      </c>
      <c r="F518" s="5">
        <f>过饱和度!K517</f>
        <v>4.4289107600491191E+22</v>
      </c>
      <c r="G518" s="5">
        <f t="shared" si="79"/>
        <v>4.4289107600491191E+22</v>
      </c>
      <c r="H518" s="5">
        <f t="shared" si="73"/>
        <v>4428910760049.1182</v>
      </c>
      <c r="I518" s="5">
        <f>过饱和度!N517</f>
        <v>7.2675069952519926E+21</v>
      </c>
      <c r="J518" s="5">
        <f t="shared" si="70"/>
        <v>7.2675069952519926E+21</v>
      </c>
      <c r="K518" s="5">
        <f t="shared" si="71"/>
        <v>726750699525.19922</v>
      </c>
      <c r="L518" s="5">
        <f>过饱和度!Q517</f>
        <v>8.0850907232609225E+69</v>
      </c>
      <c r="M518" s="5">
        <f t="shared" si="80"/>
        <v>8.0850907232609225E+69</v>
      </c>
      <c r="N518" s="5">
        <f t="shared" si="77"/>
        <v>8.0850907232609223E+59</v>
      </c>
    </row>
    <row r="519" spans="2:14" x14ac:dyDescent="0.25">
      <c r="B519" s="5">
        <f>过饱和度!D518</f>
        <v>4.9915485018151005</v>
      </c>
      <c r="C519" s="5">
        <f>过饱和度!H518</f>
        <v>13787817851361.379</v>
      </c>
      <c r="D519" s="5">
        <f t="shared" si="78"/>
        <v>13787817851360.379</v>
      </c>
      <c r="E519" s="5">
        <f t="shared" si="72"/>
        <v>1378.781785136038</v>
      </c>
      <c r="F519" s="5">
        <f>过饱和度!K518</f>
        <v>4.4288919299923588E+22</v>
      </c>
      <c r="G519" s="5">
        <f t="shared" si="79"/>
        <v>4.4288919299923588E+22</v>
      </c>
      <c r="H519" s="5">
        <f t="shared" si="73"/>
        <v>4428891929992.3594</v>
      </c>
      <c r="I519" s="5">
        <f>过饱和度!N518</f>
        <v>7.2674791271806649E+21</v>
      </c>
      <c r="J519" s="5">
        <f t="shared" ref="J519:J582" si="81">I519-1</f>
        <v>7.2674791271806649E+21</v>
      </c>
      <c r="K519" s="5">
        <f t="shared" ref="K519:K582" si="82">$F$2*$J519^2*TANH($F$3/$J519)</f>
        <v>726747912718.06653</v>
      </c>
      <c r="L519" s="5">
        <f>过饱和度!Q518</f>
        <v>8.0947570245349421E+69</v>
      </c>
      <c r="M519" s="5">
        <f t="shared" si="80"/>
        <v>8.0947570245349421E+69</v>
      </c>
      <c r="N519" s="5">
        <f t="shared" si="77"/>
        <v>8.0947570245349421E+59</v>
      </c>
    </row>
    <row r="520" spans="2:14" x14ac:dyDescent="0.25">
      <c r="B520" s="5">
        <f>过饱和度!D519</f>
        <v>4.9935485018151002</v>
      </c>
      <c r="C520" s="5">
        <f>过饱和度!H519</f>
        <v>13787768464843.873</v>
      </c>
      <c r="D520" s="5">
        <f t="shared" si="78"/>
        <v>13787768464842.873</v>
      </c>
      <c r="E520" s="5">
        <f t="shared" ref="E520:E583" si="83">$F$2*$D520^2*TANH($F$3/$D520)</f>
        <v>1378.7768464842868</v>
      </c>
      <c r="F520" s="5">
        <f>过饱和度!K519</f>
        <v>4.4288744163542508E+22</v>
      </c>
      <c r="G520" s="5">
        <f t="shared" si="79"/>
        <v>4.4288744163542508E+22</v>
      </c>
      <c r="H520" s="5">
        <f t="shared" ref="H520:H583" si="84">$F$2*$G520^2*TANH($F$3/$G520)</f>
        <v>4428874416354.251</v>
      </c>
      <c r="I520" s="5">
        <f>过饱和度!N519</f>
        <v>7.267452863101464E+21</v>
      </c>
      <c r="J520" s="5">
        <f t="shared" si="81"/>
        <v>7.267452863101464E+21</v>
      </c>
      <c r="K520" s="5">
        <f t="shared" si="82"/>
        <v>726745286310.14648</v>
      </c>
      <c r="L520" s="5">
        <f>过饱和度!Q519</f>
        <v>8.101187260107559E+69</v>
      </c>
      <c r="M520" s="5">
        <f t="shared" si="80"/>
        <v>8.101187260107559E+69</v>
      </c>
      <c r="N520" s="5">
        <f t="shared" si="77"/>
        <v>8.1011872601075591E+59</v>
      </c>
    </row>
    <row r="521" spans="2:14" x14ac:dyDescent="0.25">
      <c r="B521" s="5">
        <f>过饱和度!D520</f>
        <v>5.0035485018151009</v>
      </c>
      <c r="C521" s="5">
        <f>过饱和度!H520</f>
        <v>13787712630005.336</v>
      </c>
      <c r="D521" s="5">
        <f t="shared" si="78"/>
        <v>13787712630004.336</v>
      </c>
      <c r="E521" s="5">
        <f t="shared" si="83"/>
        <v>1378.7712630004339</v>
      </c>
      <c r="F521" s="5">
        <f>过饱和度!K520</f>
        <v>4.4288615607986748E+22</v>
      </c>
      <c r="G521" s="5">
        <f t="shared" si="79"/>
        <v>4.4288615607986748E+22</v>
      </c>
      <c r="H521" s="5">
        <f t="shared" si="84"/>
        <v>4428861560798.6748</v>
      </c>
      <c r="I521" s="5">
        <f>过饱和度!N520</f>
        <v>7.2674373012015337E+21</v>
      </c>
      <c r="J521" s="5">
        <f t="shared" si="81"/>
        <v>7.2674373012015337E+21</v>
      </c>
      <c r="K521" s="5">
        <f t="shared" si="82"/>
        <v>726743730120.15356</v>
      </c>
      <c r="L521" s="5">
        <f>过饱和度!Q520</f>
        <v>8.133635145032989E+69</v>
      </c>
      <c r="M521" s="5">
        <f t="shared" si="80"/>
        <v>8.133635145032989E+69</v>
      </c>
      <c r="N521" s="5">
        <f t="shared" si="77"/>
        <v>8.1336351450329885E+59</v>
      </c>
    </row>
    <row r="522" spans="2:14" x14ac:dyDescent="0.25">
      <c r="B522" s="5">
        <f>过饱和度!D521</f>
        <v>5.0335485018151012</v>
      </c>
      <c r="C522" s="5">
        <f>过饱和度!H521</f>
        <v>13787741150248.166</v>
      </c>
      <c r="D522" s="5">
        <f t="shared" si="78"/>
        <v>13787741150247.166</v>
      </c>
      <c r="E522" s="5">
        <f t="shared" si="83"/>
        <v>1378.7741150247166</v>
      </c>
      <c r="F522" s="5">
        <f>过饱和度!K521</f>
        <v>4.4288996331677653E+22</v>
      </c>
      <c r="G522" s="5">
        <f t="shared" si="79"/>
        <v>4.4288996331677653E+22</v>
      </c>
      <c r="H522" s="5">
        <f t="shared" si="84"/>
        <v>4428899633167.7666</v>
      </c>
      <c r="I522" s="5">
        <f>过饱和度!N521</f>
        <v>7.2675093588939249E+21</v>
      </c>
      <c r="J522" s="5">
        <f t="shared" si="81"/>
        <v>7.2675093588939249E+21</v>
      </c>
      <c r="K522" s="5">
        <f t="shared" si="82"/>
        <v>726750935889.39246</v>
      </c>
      <c r="L522" s="5">
        <f>过饱和度!Q521</f>
        <v>8.2316361189338691E+69</v>
      </c>
      <c r="M522" s="5">
        <f t="shared" si="80"/>
        <v>8.2316361189338691E+69</v>
      </c>
      <c r="N522" s="5">
        <f t="shared" si="77"/>
        <v>8.2316361189338705E+59</v>
      </c>
    </row>
    <row r="523" spans="2:14" x14ac:dyDescent="0.25">
      <c r="B523" s="5">
        <f>过饱和度!D522</f>
        <v>5.0635485018151005</v>
      </c>
      <c r="C523" s="5">
        <f>过饱和度!H522</f>
        <v>13787769669474.215</v>
      </c>
      <c r="D523" s="5">
        <f t="shared" si="78"/>
        <v>13787769669473.215</v>
      </c>
      <c r="E523" s="5">
        <f t="shared" si="83"/>
        <v>1378.7769669473214</v>
      </c>
      <c r="F523" s="5">
        <f>过饱和度!K522</f>
        <v>4.4289377053457953E+22</v>
      </c>
      <c r="G523" s="5">
        <f t="shared" si="79"/>
        <v>4.4289377053457953E+22</v>
      </c>
      <c r="H523" s="5">
        <f t="shared" si="84"/>
        <v>4428937705345.7949</v>
      </c>
      <c r="I523" s="5">
        <f>过饱和度!N522</f>
        <v>7.2675814164502099E+21</v>
      </c>
      <c r="J523" s="5">
        <f t="shared" si="81"/>
        <v>7.2675814164502099E+21</v>
      </c>
      <c r="K523" s="5">
        <f t="shared" si="82"/>
        <v>726758141645.021</v>
      </c>
      <c r="L523" s="5">
        <f>过饱和度!Q522</f>
        <v>8.3302260159835198E+69</v>
      </c>
      <c r="M523" s="5">
        <f t="shared" si="80"/>
        <v>8.3302260159835198E+69</v>
      </c>
      <c r="N523" s="5">
        <f t="shared" si="77"/>
        <v>8.3302260159835213E+59</v>
      </c>
    </row>
    <row r="524" spans="2:14" x14ac:dyDescent="0.25">
      <c r="B524" s="5">
        <f>过饱和度!D523</f>
        <v>5.083548501815101</v>
      </c>
      <c r="C524" s="5">
        <f>过饱和度!H523</f>
        <v>13787748561012.814</v>
      </c>
      <c r="D524" s="5">
        <f t="shared" si="78"/>
        <v>13787748561011.814</v>
      </c>
      <c r="E524" s="5">
        <f t="shared" si="83"/>
        <v>1378.7748561011815</v>
      </c>
      <c r="F524" s="5">
        <f>过饱和度!K523</f>
        <v>4.4289474006043196E+22</v>
      </c>
      <c r="G524" s="5">
        <f t="shared" si="79"/>
        <v>4.4289474006043196E+22</v>
      </c>
      <c r="H524" s="5">
        <f t="shared" si="84"/>
        <v>4428947400604.3203</v>
      </c>
      <c r="I524" s="5">
        <f>过饱和度!N523</f>
        <v>7.2676051508809632E+21</v>
      </c>
      <c r="J524" s="5">
        <f t="shared" si="81"/>
        <v>7.2676051508809632E+21</v>
      </c>
      <c r="K524" s="5">
        <f t="shared" si="82"/>
        <v>726760515088.09644</v>
      </c>
      <c r="L524" s="5">
        <f>过饱和度!Q523</f>
        <v>8.3962236660301808E+69</v>
      </c>
      <c r="M524" s="5">
        <f t="shared" si="80"/>
        <v>8.3962236660301808E+69</v>
      </c>
      <c r="N524" s="5">
        <f t="shared" si="77"/>
        <v>8.3962236660301804E+59</v>
      </c>
    </row>
    <row r="525" spans="2:14" x14ac:dyDescent="0.25">
      <c r="B525" s="5">
        <f>过饱和度!D524</f>
        <v>5.1335485018151008</v>
      </c>
      <c r="C525" s="5">
        <f>过饱和度!H524</f>
        <v>13787896685688.33</v>
      </c>
      <c r="D525" s="5">
        <f t="shared" si="78"/>
        <v>13787896685687.33</v>
      </c>
      <c r="E525" s="5">
        <f t="shared" si="83"/>
        <v>1378.7896685687333</v>
      </c>
      <c r="F525" s="5">
        <f>过饱和度!K524</f>
        <v>4.4290501841249746E+22</v>
      </c>
      <c r="G525" s="5">
        <f t="shared" si="79"/>
        <v>4.4290501841249746E+22</v>
      </c>
      <c r="H525" s="5">
        <f t="shared" si="84"/>
        <v>4429050184124.9756</v>
      </c>
      <c r="I525" s="5">
        <f>过饱和度!N524</f>
        <v>7.2677861847432681E+21</v>
      </c>
      <c r="J525" s="5">
        <f t="shared" si="81"/>
        <v>7.2677861847432681E+21</v>
      </c>
      <c r="K525" s="5">
        <f t="shared" si="82"/>
        <v>726778618474.32678</v>
      </c>
      <c r="L525" s="5">
        <f>过饱和度!Q524</f>
        <v>8.5626458749005601E+69</v>
      </c>
      <c r="M525" s="5">
        <f t="shared" si="80"/>
        <v>8.5626458749005601E+69</v>
      </c>
      <c r="N525" s="5">
        <f t="shared" si="77"/>
        <v>8.5626458749005622E+59</v>
      </c>
    </row>
    <row r="526" spans="2:14" x14ac:dyDescent="0.25">
      <c r="B526" s="5">
        <f>过饱和度!D525</f>
        <v>5.1835485018151006</v>
      </c>
      <c r="C526" s="5">
        <f>过饱和度!H525</f>
        <v>13788044807647.211</v>
      </c>
      <c r="D526" s="5">
        <f t="shared" si="78"/>
        <v>13788044807646.211</v>
      </c>
      <c r="E526" s="5">
        <f t="shared" si="83"/>
        <v>1378.8044807646213</v>
      </c>
      <c r="F526" s="5">
        <f>过饱和度!K525</f>
        <v>4.4291529679551674E+22</v>
      </c>
      <c r="G526" s="5">
        <f t="shared" si="79"/>
        <v>4.4291529679551674E+22</v>
      </c>
      <c r="H526" s="5">
        <f t="shared" si="84"/>
        <v>4429152967955.168</v>
      </c>
      <c r="I526" s="5">
        <f>过饱和度!N525</f>
        <v>7.2679672197088417E+21</v>
      </c>
      <c r="J526" s="5">
        <f t="shared" si="81"/>
        <v>7.2679672197088417E+21</v>
      </c>
      <c r="K526" s="5">
        <f t="shared" si="82"/>
        <v>726796721970.88428</v>
      </c>
      <c r="L526" s="5">
        <f>过饱和度!Q525</f>
        <v>8.7307098783523417E+69</v>
      </c>
      <c r="M526" s="5">
        <f t="shared" si="80"/>
        <v>8.7307098783523417E+69</v>
      </c>
      <c r="N526" s="5">
        <f t="shared" si="77"/>
        <v>8.7307098783523421E+59</v>
      </c>
    </row>
    <row r="527" spans="2:14" x14ac:dyDescent="0.25">
      <c r="B527" s="5">
        <f>过饱和度!D526</f>
        <v>5.2335485018151005</v>
      </c>
      <c r="C527" s="5">
        <f>过饱和度!H526</f>
        <v>13788192926889.438</v>
      </c>
      <c r="D527" s="5">
        <f t="shared" si="78"/>
        <v>13788192926888.438</v>
      </c>
      <c r="E527" s="5">
        <f t="shared" si="83"/>
        <v>1378.8192926888439</v>
      </c>
      <c r="F527" s="5">
        <f>过饱和度!K526</f>
        <v>4.4292557520948571E+22</v>
      </c>
      <c r="G527" s="5">
        <f t="shared" si="79"/>
        <v>4.4292557520948571E+22</v>
      </c>
      <c r="H527" s="5">
        <f t="shared" si="84"/>
        <v>4429255752094.8574</v>
      </c>
      <c r="I527" s="5">
        <f>过饱和度!N526</f>
        <v>7.2681482557776221E+21</v>
      </c>
      <c r="J527" s="5">
        <f t="shared" si="81"/>
        <v>7.2681482557776221E+21</v>
      </c>
      <c r="K527" s="5">
        <f t="shared" si="82"/>
        <v>726814825577.76221</v>
      </c>
      <c r="L527" s="5">
        <f>过饱和度!Q526</f>
        <v>8.9004159262051467E+69</v>
      </c>
      <c r="M527" s="5">
        <f t="shared" si="80"/>
        <v>8.9004159262051467E+69</v>
      </c>
      <c r="N527" s="5">
        <f t="shared" si="77"/>
        <v>8.9004159262051474E+59</v>
      </c>
    </row>
    <row r="528" spans="2:14" x14ac:dyDescent="0.25">
      <c r="B528" s="5">
        <f>过饱和度!D527</f>
        <v>5.2766975328851693</v>
      </c>
      <c r="C528" s="5">
        <f>过饱和度!H527</f>
        <v>13788297936573.299</v>
      </c>
      <c r="D528" s="5">
        <f t="shared" si="78"/>
        <v>13788297936572.299</v>
      </c>
      <c r="E528" s="5">
        <f t="shared" si="83"/>
        <v>1378.8297936572299</v>
      </c>
      <c r="F528" s="5">
        <f>过饱和度!K527</f>
        <v>4.4293355337260684E+22</v>
      </c>
      <c r="G528" s="5">
        <f t="shared" si="79"/>
        <v>4.4293355337260684E+22</v>
      </c>
      <c r="H528" s="5">
        <f t="shared" si="84"/>
        <v>4429335533726.0693</v>
      </c>
      <c r="I528" s="5">
        <f>过饱和度!N527</f>
        <v>7.2682906676642678E+21</v>
      </c>
      <c r="J528" s="5">
        <f t="shared" si="81"/>
        <v>7.2682906676642678E+21</v>
      </c>
      <c r="K528" s="5">
        <f t="shared" si="82"/>
        <v>726829066766.42676</v>
      </c>
      <c r="L528" s="5">
        <f>过饱和度!Q527</f>
        <v>9.0481547243715909E+69</v>
      </c>
      <c r="M528" s="5">
        <f t="shared" si="80"/>
        <v>9.0481547243715909E+69</v>
      </c>
      <c r="N528" s="5">
        <f t="shared" si="77"/>
        <v>9.0481547243715918E+59</v>
      </c>
    </row>
    <row r="529" spans="2:14" x14ac:dyDescent="0.25">
      <c r="B529" s="5">
        <f>过饱和度!D528</f>
        <v>5.2766975329851693</v>
      </c>
      <c r="C529" s="5">
        <f>过饱和度!H528</f>
        <v>13788328596016.258</v>
      </c>
      <c r="D529" s="5">
        <f t="shared" si="78"/>
        <v>13788328596015.258</v>
      </c>
      <c r="E529" s="5">
        <f t="shared" si="83"/>
        <v>1378.832859601526</v>
      </c>
      <c r="F529" s="5">
        <f>过饱和度!K528</f>
        <v>4.4293486635327387E+22</v>
      </c>
      <c r="G529" s="5">
        <f t="shared" si="79"/>
        <v>4.4293486635327387E+22</v>
      </c>
      <c r="H529" s="5">
        <f t="shared" si="84"/>
        <v>4429348663532.7393</v>
      </c>
      <c r="I529" s="5">
        <f>过饱和度!N528</f>
        <v>7.2683122128154809E+21</v>
      </c>
      <c r="J529" s="5">
        <f t="shared" si="81"/>
        <v>7.2683122128154809E+21</v>
      </c>
      <c r="K529" s="5">
        <f t="shared" si="82"/>
        <v>726831221281.5481</v>
      </c>
      <c r="L529" s="5">
        <f>过饱和度!Q528</f>
        <v>9.048194937135925E+69</v>
      </c>
      <c r="M529" s="5">
        <f t="shared" si="80"/>
        <v>9.048194937135925E+69</v>
      </c>
      <c r="N529" s="5">
        <f t="shared" si="77"/>
        <v>9.0481949371359258E+59</v>
      </c>
    </row>
    <row r="530" spans="2:14" x14ac:dyDescent="0.25">
      <c r="B530" s="5">
        <f>过饱和度!D529</f>
        <v>5.2766975332851693</v>
      </c>
      <c r="C530" s="5">
        <f>过饱和度!H529</f>
        <v>13788420594221.256</v>
      </c>
      <c r="D530" s="5">
        <f t="shared" si="78"/>
        <v>13788420594220.256</v>
      </c>
      <c r="E530" s="5">
        <f t="shared" si="83"/>
        <v>1378.8420594220258</v>
      </c>
      <c r="F530" s="5">
        <f>过饱和度!K529</f>
        <v>4.4293880607926888E+22</v>
      </c>
      <c r="G530" s="5">
        <f t="shared" si="79"/>
        <v>4.4293880607926888E+22</v>
      </c>
      <c r="H530" s="5">
        <f t="shared" si="84"/>
        <v>4429388060792.6895</v>
      </c>
      <c r="I530" s="5">
        <f>过饱和度!N529</f>
        <v>7.2683768604323532E+21</v>
      </c>
      <c r="J530" s="5">
        <f t="shared" si="81"/>
        <v>7.2683768604323532E+21</v>
      </c>
      <c r="K530" s="5">
        <f t="shared" si="82"/>
        <v>726837686043.23547</v>
      </c>
      <c r="L530" s="5">
        <f>过饱和度!Q529</f>
        <v>9.0483156058906998E+69</v>
      </c>
      <c r="M530" s="5">
        <f t="shared" si="80"/>
        <v>9.0483156058906998E+69</v>
      </c>
      <c r="N530" s="5">
        <f t="shared" si="77"/>
        <v>9.0483156058907003E+59</v>
      </c>
    </row>
    <row r="531" spans="2:14" x14ac:dyDescent="0.25">
      <c r="B531" s="5">
        <f>过饱和度!D530</f>
        <v>5.2766975336851694</v>
      </c>
      <c r="C531" s="5">
        <f>过饱和度!H530</f>
        <v>13788543263914.68</v>
      </c>
      <c r="D531" s="5">
        <f t="shared" si="78"/>
        <v>13788543263913.68</v>
      </c>
      <c r="E531" s="5">
        <f t="shared" si="83"/>
        <v>1378.8543263913682</v>
      </c>
      <c r="F531" s="5">
        <f>过饱和度!K530</f>
        <v>4.4294405927517777E+22</v>
      </c>
      <c r="G531" s="5">
        <f t="shared" si="79"/>
        <v>4.4294405927517777E+22</v>
      </c>
      <c r="H531" s="5">
        <f t="shared" si="84"/>
        <v>4429440592751.7773</v>
      </c>
      <c r="I531" s="5">
        <f>过饱和度!N530</f>
        <v>7.2684630608235809E+21</v>
      </c>
      <c r="J531" s="5">
        <f t="shared" si="81"/>
        <v>7.2684630608235809E+21</v>
      </c>
      <c r="K531" s="5">
        <f t="shared" si="82"/>
        <v>726846306082.35803</v>
      </c>
      <c r="L531" s="5">
        <f>过饱和度!Q530</f>
        <v>9.0484765068649622E+69</v>
      </c>
      <c r="M531" s="5">
        <f t="shared" si="80"/>
        <v>9.0484765068649622E+69</v>
      </c>
      <c r="N531" s="5">
        <f t="shared" si="77"/>
        <v>9.0484765068649628E+59</v>
      </c>
    </row>
    <row r="532" spans="2:14" x14ac:dyDescent="0.25">
      <c r="B532" s="5">
        <f>过饱和度!D531</f>
        <v>5.2766975338851694</v>
      </c>
      <c r="C532" s="5">
        <f>过饱和度!H531</f>
        <v>13788604592630.037</v>
      </c>
      <c r="D532" s="5">
        <f t="shared" si="78"/>
        <v>13788604592629.037</v>
      </c>
      <c r="E532" s="5">
        <f t="shared" si="83"/>
        <v>1378.860459262904</v>
      </c>
      <c r="F532" s="5">
        <f>过饱和度!K531</f>
        <v>4.4294668564025477E+22</v>
      </c>
      <c r="G532" s="5">
        <f t="shared" si="79"/>
        <v>4.4294668564025477E+22</v>
      </c>
      <c r="H532" s="5">
        <f t="shared" si="84"/>
        <v>4429466856402.5479</v>
      </c>
      <c r="I532" s="5">
        <f>过饱和度!N531</f>
        <v>7.2685061574270197E+21</v>
      </c>
      <c r="J532" s="5">
        <f t="shared" si="81"/>
        <v>7.2685061574270197E+21</v>
      </c>
      <c r="K532" s="5">
        <f t="shared" si="82"/>
        <v>726850615742.7019</v>
      </c>
      <c r="L532" s="5">
        <f>过饱和度!Q531</f>
        <v>9.0485569485865439E+69</v>
      </c>
      <c r="M532" s="5">
        <f t="shared" si="80"/>
        <v>9.0485569485865439E+69</v>
      </c>
      <c r="N532" s="5">
        <f t="shared" si="77"/>
        <v>9.0485569485865427E+59</v>
      </c>
    </row>
    <row r="533" spans="2:14" x14ac:dyDescent="0.25">
      <c r="B533" s="5">
        <f>过饱和度!D532</f>
        <v>5.2766975428851692</v>
      </c>
      <c r="C533" s="5">
        <f>过饱和度!H532</f>
        <v>13791365410128.645</v>
      </c>
      <c r="D533" s="5">
        <f t="shared" si="78"/>
        <v>13791365410127.645</v>
      </c>
      <c r="E533" s="5">
        <f t="shared" si="83"/>
        <v>1379.1365410127646</v>
      </c>
      <c r="F533" s="5">
        <f>过饱和度!K532</f>
        <v>4.4306491688824166E+22</v>
      </c>
      <c r="G533" s="5">
        <f t="shared" si="79"/>
        <v>4.4306491688824166E+22</v>
      </c>
      <c r="H533" s="5">
        <f t="shared" si="84"/>
        <v>4430649168882.417</v>
      </c>
      <c r="I533" s="5">
        <f>过饱和度!N532</f>
        <v>7.270446210066272E+21</v>
      </c>
      <c r="J533" s="5">
        <f t="shared" si="81"/>
        <v>7.270446210066272E+21</v>
      </c>
      <c r="K533" s="5">
        <f t="shared" si="82"/>
        <v>727044621006.6272</v>
      </c>
      <c r="L533" s="5">
        <f>过饱和度!Q532</f>
        <v>9.0521787058282881E+69</v>
      </c>
      <c r="M533" s="5">
        <f t="shared" si="80"/>
        <v>9.0521787058282881E+69</v>
      </c>
      <c r="N533" s="5">
        <f t="shared" si="77"/>
        <v>9.052178705828288E+59</v>
      </c>
    </row>
    <row r="534" spans="2:14" x14ac:dyDescent="0.25">
      <c r="B534" s="5">
        <f>过饱和度!D533</f>
        <v>5.2766976328851696</v>
      </c>
      <c r="C534" s="5">
        <f>过饱和度!H533</f>
        <v>13818994861248.527</v>
      </c>
      <c r="D534" s="5">
        <f t="shared" si="78"/>
        <v>13818994861247.527</v>
      </c>
      <c r="E534" s="5">
        <f t="shared" si="83"/>
        <v>1381.8994861247529</v>
      </c>
      <c r="F534" s="5">
        <f>过饱和度!K533</f>
        <v>4.4424857089492168E+22</v>
      </c>
      <c r="G534" s="5">
        <f t="shared" si="79"/>
        <v>4.4424857089492168E+22</v>
      </c>
      <c r="H534" s="5">
        <f t="shared" si="84"/>
        <v>4442485708949.2168</v>
      </c>
      <c r="I534" s="5">
        <f>过饱和度!N533</f>
        <v>7.2898687129652392E+21</v>
      </c>
      <c r="J534" s="5">
        <f t="shared" si="81"/>
        <v>7.2898687129652392E+21</v>
      </c>
      <c r="K534" s="5">
        <f t="shared" si="82"/>
        <v>728986871296.52405</v>
      </c>
      <c r="L534" s="5">
        <f>过饱和度!Q533</f>
        <v>9.0884642873805471E+69</v>
      </c>
      <c r="M534" s="5">
        <f t="shared" si="80"/>
        <v>9.0884642873805471E+69</v>
      </c>
      <c r="N534" s="5">
        <f t="shared" si="77"/>
        <v>9.0884642873805463E+59</v>
      </c>
    </row>
    <row r="535" spans="2:14" x14ac:dyDescent="0.25">
      <c r="B535" s="5">
        <f>过饱和度!D534</f>
        <v>5.2766985328851694</v>
      </c>
      <c r="C535" s="5">
        <f>过饱和度!H534</f>
        <v>14097324877306.258</v>
      </c>
      <c r="D535" s="5">
        <f t="shared" si="78"/>
        <v>14097324877305.258</v>
      </c>
      <c r="E535" s="5">
        <f t="shared" si="83"/>
        <v>1409.7324877305259</v>
      </c>
      <c r="F535" s="5">
        <f>过饱和度!K534</f>
        <v>4.5621611130025966E+22</v>
      </c>
      <c r="G535" s="5">
        <f t="shared" si="79"/>
        <v>4.5621611130025966E+22</v>
      </c>
      <c r="H535" s="5">
        <f t="shared" si="84"/>
        <v>4562161113002.5967</v>
      </c>
      <c r="I535" s="5">
        <f>过饱和度!N534</f>
        <v>7.4862431365678708E+21</v>
      </c>
      <c r="J535" s="5">
        <f t="shared" si="81"/>
        <v>7.4862431365678708E+21</v>
      </c>
      <c r="K535" s="5">
        <f t="shared" si="82"/>
        <v>748624313656.78699</v>
      </c>
      <c r="L535" s="5">
        <f>过饱和度!Q534</f>
        <v>9.4580406346674022E+69</v>
      </c>
      <c r="M535" s="5">
        <f t="shared" si="80"/>
        <v>9.4580406346674022E+69</v>
      </c>
      <c r="N535" s="5">
        <f t="shared" si="77"/>
        <v>9.458040634667403E+59</v>
      </c>
    </row>
    <row r="536" spans="2:14" x14ac:dyDescent="0.25">
      <c r="B536" s="5">
        <f>过饱和度!D535</f>
        <v>5.2767050196971335</v>
      </c>
      <c r="C536" s="5">
        <f>过饱和度!H535</f>
        <v>16214726104677.334</v>
      </c>
      <c r="D536" s="5">
        <f t="shared" si="78"/>
        <v>16214726104676.334</v>
      </c>
      <c r="E536" s="5">
        <f t="shared" si="83"/>
        <v>1621.4726104676333</v>
      </c>
      <c r="F536" s="5">
        <f>过饱和度!K535</f>
        <v>5.4977447168413587E+22</v>
      </c>
      <c r="G536" s="5">
        <f t="shared" si="79"/>
        <v>5.4977447168413587E+22</v>
      </c>
      <c r="H536" s="5">
        <f t="shared" si="84"/>
        <v>5497744716841.3584</v>
      </c>
      <c r="I536" s="5">
        <f>过饱和度!N535</f>
        <v>9.021430758446227E+21</v>
      </c>
      <c r="J536" s="5">
        <f t="shared" si="81"/>
        <v>9.021430758446227E+21</v>
      </c>
      <c r="K536" s="5">
        <f t="shared" si="82"/>
        <v>902143075844.62268</v>
      </c>
      <c r="L536" s="5">
        <f>过饱和度!Q535</f>
        <v>1.2510649041344774E+70</v>
      </c>
      <c r="M536" s="5">
        <f t="shared" si="80"/>
        <v>1.2510649041344774E+70</v>
      </c>
      <c r="N536" s="5">
        <f t="shared" si="77"/>
        <v>1.2510649041344776E+60</v>
      </c>
    </row>
    <row r="537" spans="2:14" x14ac:dyDescent="0.25">
      <c r="B537" s="5">
        <f>过饱和度!D536</f>
        <v>5.2767075328851689</v>
      </c>
      <c r="C537" s="5">
        <f>过饱和度!H536</f>
        <v>16214723250026.387</v>
      </c>
      <c r="D537" s="5">
        <f t="shared" si="78"/>
        <v>16214723250025.387</v>
      </c>
      <c r="E537" s="5">
        <f t="shared" si="83"/>
        <v>1621.4723250025386</v>
      </c>
      <c r="F537" s="5">
        <f>过饱和度!K536</f>
        <v>5.4977435414342253E+22</v>
      </c>
      <c r="G537" s="5">
        <f t="shared" si="79"/>
        <v>5.4977435414342253E+22</v>
      </c>
      <c r="H537" s="5">
        <f t="shared" si="84"/>
        <v>5497743541434.2256</v>
      </c>
      <c r="I537" s="5">
        <f>过饱和度!N536</f>
        <v>9.021428938568732E+21</v>
      </c>
      <c r="J537" s="5">
        <f t="shared" si="81"/>
        <v>9.021428938568732E+21</v>
      </c>
      <c r="K537" s="5">
        <f t="shared" si="82"/>
        <v>902142893856.87329</v>
      </c>
      <c r="L537" s="5">
        <f>过饱和度!Q536</f>
        <v>1.251065591234668E+70</v>
      </c>
      <c r="M537" s="5">
        <f t="shared" si="80"/>
        <v>1.251065591234668E+70</v>
      </c>
      <c r="N537" s="5">
        <f t="shared" si="77"/>
        <v>1.2510655912346681E+60</v>
      </c>
    </row>
    <row r="538" spans="2:14" x14ac:dyDescent="0.25">
      <c r="B538" s="5">
        <f>过饱和度!D537</f>
        <v>5.2767175328851694</v>
      </c>
      <c r="C538" s="5">
        <f>过饱和度!H537</f>
        <v>16214717610600.852</v>
      </c>
      <c r="D538" s="5">
        <f t="shared" si="78"/>
        <v>16214717610599.852</v>
      </c>
      <c r="E538" s="5">
        <f t="shared" si="83"/>
        <v>1621.4717610599848</v>
      </c>
      <c r="F538" s="5">
        <f>过饱和度!K537</f>
        <v>5.4977412247057427E+22</v>
      </c>
      <c r="G538" s="5">
        <f t="shared" si="79"/>
        <v>5.4977412247057427E+22</v>
      </c>
      <c r="H538" s="5">
        <f t="shared" si="84"/>
        <v>5497741224705.7432</v>
      </c>
      <c r="I538" s="5">
        <f>过饱和度!N537</f>
        <v>9.0214253541739662E+21</v>
      </c>
      <c r="J538" s="5">
        <f t="shared" si="81"/>
        <v>9.0214253541739662E+21</v>
      </c>
      <c r="K538" s="5">
        <f t="shared" si="82"/>
        <v>902142535417.39661</v>
      </c>
      <c r="L538" s="5">
        <f>过饱和度!Q537</f>
        <v>1.2510693394744223E+70</v>
      </c>
      <c r="M538" s="5">
        <f t="shared" si="80"/>
        <v>1.2510693394744223E+70</v>
      </c>
      <c r="N538" s="5">
        <f t="shared" si="77"/>
        <v>1.2510693394744225E+60</v>
      </c>
    </row>
    <row r="539" spans="2:14" x14ac:dyDescent="0.25">
      <c r="B539" s="5">
        <f>过饱和度!D538</f>
        <v>5.2767475328851692</v>
      </c>
      <c r="C539" s="5">
        <f>过饱和度!H538</f>
        <v>16214707982359.549</v>
      </c>
      <c r="D539" s="5">
        <f t="shared" si="78"/>
        <v>16214707982358.549</v>
      </c>
      <c r="E539" s="5">
        <f t="shared" si="83"/>
        <v>1621.4707982358548</v>
      </c>
      <c r="F539" s="5">
        <f>过饱和度!K538</f>
        <v>5.4977372829777048E+22</v>
      </c>
      <c r="G539" s="5">
        <f t="shared" si="79"/>
        <v>5.4977372829777048E+22</v>
      </c>
      <c r="H539" s="5">
        <f t="shared" si="84"/>
        <v>5497737282977.7041</v>
      </c>
      <c r="I539" s="5">
        <f>过饱和度!N538</f>
        <v>9.0214192622658944E+21</v>
      </c>
      <c r="J539" s="5">
        <f t="shared" si="81"/>
        <v>9.0214192622658944E+21</v>
      </c>
      <c r="K539" s="5">
        <f t="shared" si="82"/>
        <v>902141926226.5896</v>
      </c>
      <c r="L539" s="5">
        <f>过饱和度!Q538</f>
        <v>1.2510818770474273E+70</v>
      </c>
      <c r="M539" s="5">
        <f t="shared" si="80"/>
        <v>1.2510818770474273E+70</v>
      </c>
      <c r="N539" s="5">
        <f t="shared" si="77"/>
        <v>1.2510818770474275E+60</v>
      </c>
    </row>
    <row r="540" spans="2:14" x14ac:dyDescent="0.25">
      <c r="B540" s="5">
        <f>过饱和度!D539</f>
        <v>5.2767775328851689</v>
      </c>
      <c r="C540" s="5">
        <f>过饱和度!H539</f>
        <v>16214698354124.021</v>
      </c>
      <c r="D540" s="5">
        <f t="shared" si="78"/>
        <v>16214698354123.021</v>
      </c>
      <c r="E540" s="5">
        <f t="shared" si="83"/>
        <v>1621.4698354123025</v>
      </c>
      <c r="F540" s="5">
        <f>过饱和度!K539</f>
        <v>5.4977333412525223E+22</v>
      </c>
      <c r="G540" s="5">
        <f t="shared" si="79"/>
        <v>5.4977333412525223E+22</v>
      </c>
      <c r="H540" s="5">
        <f t="shared" si="84"/>
        <v>5497733341252.5225</v>
      </c>
      <c r="I540" s="5">
        <f>过饱和度!N539</f>
        <v>9.0214131703619854E+21</v>
      </c>
      <c r="J540" s="5">
        <f t="shared" si="81"/>
        <v>9.0214131703619854E+21</v>
      </c>
      <c r="K540" s="5">
        <f t="shared" si="82"/>
        <v>902141317036.19849</v>
      </c>
      <c r="L540" s="5">
        <f>过饱和度!Q539</f>
        <v>1.2510944146656333E+70</v>
      </c>
      <c r="M540" s="5">
        <f t="shared" si="80"/>
        <v>1.2510944146656333E+70</v>
      </c>
      <c r="N540" s="5">
        <f t="shared" si="77"/>
        <v>1.2510944146656332E+60</v>
      </c>
    </row>
    <row r="541" spans="2:14" x14ac:dyDescent="0.25">
      <c r="B541" s="5">
        <f>过饱和度!D540</f>
        <v>5.2767975328851691</v>
      </c>
      <c r="C541" s="5">
        <f>过饱和度!H540</f>
        <v>16214690443244.957</v>
      </c>
      <c r="D541" s="5">
        <f t="shared" si="78"/>
        <v>16214690443243.957</v>
      </c>
      <c r="E541" s="5">
        <f t="shared" si="83"/>
        <v>1621.469044324396</v>
      </c>
      <c r="F541" s="5">
        <f>过饱和度!K540</f>
        <v>5.4977300976937371E+22</v>
      </c>
      <c r="G541" s="5">
        <f t="shared" si="79"/>
        <v>5.4977300976937371E+22</v>
      </c>
      <c r="H541" s="5">
        <f t="shared" si="84"/>
        <v>5497730097693.7373</v>
      </c>
      <c r="I541" s="5">
        <f>过饱和度!N540</f>
        <v>9.0214081550674181E+21</v>
      </c>
      <c r="J541" s="5">
        <f t="shared" si="81"/>
        <v>9.0214081550674181E+21</v>
      </c>
      <c r="K541" s="5">
        <f t="shared" si="82"/>
        <v>902140815506.7417</v>
      </c>
      <c r="L541" s="5">
        <f>过饱和度!Q540</f>
        <v>1.2511025084909391E+70</v>
      </c>
      <c r="M541" s="5">
        <f t="shared" si="80"/>
        <v>1.2511025084909391E+70</v>
      </c>
      <c r="N541" s="5">
        <f t="shared" si="77"/>
        <v>1.2511025084909392E+60</v>
      </c>
    </row>
    <row r="542" spans="2:14" x14ac:dyDescent="0.25">
      <c r="B542" s="5">
        <f>过饱和度!D541</f>
        <v>5.2768975328851697</v>
      </c>
      <c r="C542" s="5">
        <f>过饱和度!H541</f>
        <v>16214673362282.844</v>
      </c>
      <c r="D542" s="5">
        <f t="shared" si="78"/>
        <v>16214673362281.844</v>
      </c>
      <c r="E542" s="5">
        <f t="shared" si="83"/>
        <v>1621.467336228184</v>
      </c>
      <c r="F542" s="5">
        <f>过饱和度!K541</f>
        <v>5.4977231542503778E+22</v>
      </c>
      <c r="G542" s="5">
        <f t="shared" si="79"/>
        <v>5.4977231542503778E+22</v>
      </c>
      <c r="H542" s="5">
        <f t="shared" si="84"/>
        <v>5497723154250.3779</v>
      </c>
      <c r="I542" s="5">
        <f>过饱和度!N541</f>
        <v>9.0213974481896682E+21</v>
      </c>
      <c r="J542" s="5">
        <f t="shared" si="81"/>
        <v>9.0213974481896682E+21</v>
      </c>
      <c r="K542" s="5">
        <f t="shared" si="82"/>
        <v>902139744818.96692</v>
      </c>
      <c r="L542" s="5">
        <f>过饱和度!Q541</f>
        <v>1.2511469635906614E+70</v>
      </c>
      <c r="M542" s="5">
        <f t="shared" si="80"/>
        <v>1.2511469635906614E+70</v>
      </c>
      <c r="N542" s="5">
        <f t="shared" si="77"/>
        <v>1.2511469635906613E+60</v>
      </c>
    </row>
    <row r="543" spans="2:14" x14ac:dyDescent="0.25">
      <c r="B543" s="5">
        <f>过饱和度!D542</f>
        <v>5.277197532885169</v>
      </c>
      <c r="C543" s="5">
        <f>过饱和度!H542</f>
        <v>16214645172483.512</v>
      </c>
      <c r="D543" s="5">
        <f t="shared" si="78"/>
        <v>16214645172482.512</v>
      </c>
      <c r="E543" s="5">
        <f t="shared" si="83"/>
        <v>1621.4645172482512</v>
      </c>
      <c r="F543" s="5">
        <f>过饱和度!K542</f>
        <v>5.497711837482892E+22</v>
      </c>
      <c r="G543" s="5">
        <f t="shared" si="79"/>
        <v>5.497711837482892E+22</v>
      </c>
      <c r="H543" s="5">
        <f t="shared" si="84"/>
        <v>5497711837482.8916</v>
      </c>
      <c r="I543" s="5">
        <f>过饱和度!N542</f>
        <v>9.0213800677838978E+21</v>
      </c>
      <c r="J543" s="5">
        <f t="shared" si="81"/>
        <v>9.0213800677838978E+21</v>
      </c>
      <c r="K543" s="5">
        <f t="shared" si="82"/>
        <v>902138006778.38977</v>
      </c>
      <c r="L543" s="5">
        <f>过饱和度!Q542</f>
        <v>1.2512844219590132E+70</v>
      </c>
      <c r="M543" s="5">
        <f t="shared" si="80"/>
        <v>1.2512844219590132E+70</v>
      </c>
      <c r="N543" s="5">
        <f t="shared" si="77"/>
        <v>1.2512844219590133E+60</v>
      </c>
    </row>
    <row r="544" spans="2:14" x14ac:dyDescent="0.25">
      <c r="B544" s="5">
        <f>过饱和度!D543</f>
        <v>5.2774975328851692</v>
      </c>
      <c r="C544" s="5">
        <f>过饱和度!H543</f>
        <v>16214616982735.203</v>
      </c>
      <c r="D544" s="5">
        <f t="shared" si="78"/>
        <v>16214616982734.203</v>
      </c>
      <c r="E544" s="5">
        <f t="shared" si="83"/>
        <v>1621.4616982734203</v>
      </c>
      <c r="F544" s="5">
        <f>过饱和度!K543</f>
        <v>5.4977005207397289E+22</v>
      </c>
      <c r="G544" s="5">
        <f t="shared" si="79"/>
        <v>5.4977005207397289E+22</v>
      </c>
      <c r="H544" s="5">
        <f t="shared" si="84"/>
        <v>5497700520739.7285</v>
      </c>
      <c r="I544" s="5">
        <f>过饱和度!N543</f>
        <v>9.0213626874132955E+21</v>
      </c>
      <c r="J544" s="5">
        <f t="shared" si="81"/>
        <v>9.0213626874132955E+21</v>
      </c>
      <c r="K544" s="5">
        <f t="shared" si="82"/>
        <v>902136268741.32959</v>
      </c>
      <c r="L544" s="5">
        <f>过饱和度!Q543</f>
        <v>1.2514218873533351E+70</v>
      </c>
      <c r="M544" s="5">
        <f t="shared" si="80"/>
        <v>1.2514218873533351E+70</v>
      </c>
      <c r="N544" s="5">
        <f t="shared" si="77"/>
        <v>1.2514218873533351E+60</v>
      </c>
    </row>
    <row r="545" spans="2:14" x14ac:dyDescent="0.25">
      <c r="B545" s="5">
        <f>过饱和度!D544</f>
        <v>5.2776975328851696</v>
      </c>
      <c r="C545" s="5">
        <f>过饱和度!H544</f>
        <v>16214593471322.418</v>
      </c>
      <c r="D545" s="5">
        <f t="shared" si="78"/>
        <v>16214593471321.418</v>
      </c>
      <c r="E545" s="5">
        <f t="shared" si="83"/>
        <v>1621.4593471321418</v>
      </c>
      <c r="F545" s="5">
        <f>过饱和度!K544</f>
        <v>5.4976910291193219E+22</v>
      </c>
      <c r="G545" s="5">
        <f t="shared" si="79"/>
        <v>5.4976910291193219E+22</v>
      </c>
      <c r="H545" s="5">
        <f t="shared" si="84"/>
        <v>5497691029119.3223</v>
      </c>
      <c r="I545" s="5">
        <f>过饱和度!N544</f>
        <v>9.0213480836388241E+21</v>
      </c>
      <c r="J545" s="5">
        <f t="shared" si="81"/>
        <v>9.0213480836388241E+21</v>
      </c>
      <c r="K545" s="5">
        <f t="shared" si="82"/>
        <v>902134808363.88245</v>
      </c>
      <c r="L545" s="5">
        <f>过饱和度!Q544</f>
        <v>1.2515126978032832E+70</v>
      </c>
      <c r="M545" s="5">
        <f t="shared" si="80"/>
        <v>1.2515126978032832E+70</v>
      </c>
      <c r="N545" s="5">
        <f t="shared" si="77"/>
        <v>1.2515126978032831E+60</v>
      </c>
    </row>
    <row r="546" spans="2:14" x14ac:dyDescent="0.25">
      <c r="B546" s="5">
        <f>过饱和度!D545</f>
        <v>5.2786975328851691</v>
      </c>
      <c r="C546" s="5">
        <f>过饱和度!H545</f>
        <v>16214546981165.691</v>
      </c>
      <c r="D546" s="5">
        <f t="shared" si="78"/>
        <v>16214546981164.691</v>
      </c>
      <c r="E546" s="5">
        <f t="shared" si="83"/>
        <v>1621.454698116469</v>
      </c>
      <c r="F546" s="5">
        <f>过饱和度!K545</f>
        <v>5.497672898924143E+22</v>
      </c>
      <c r="G546" s="5">
        <f t="shared" si="79"/>
        <v>5.497672898924143E+22</v>
      </c>
      <c r="H546" s="5">
        <f t="shared" si="84"/>
        <v>5497672898924.1436</v>
      </c>
      <c r="I546" s="5">
        <f>过饱和度!N545</f>
        <v>9.0213205051754571E+21</v>
      </c>
      <c r="J546" s="5">
        <f t="shared" si="81"/>
        <v>9.0213205051754571E+21</v>
      </c>
      <c r="K546" s="5">
        <f t="shared" si="82"/>
        <v>902132050517.54578</v>
      </c>
      <c r="L546" s="5">
        <f>过饱和度!Q545</f>
        <v>1.2519794073179554E+70</v>
      </c>
      <c r="M546" s="5">
        <f t="shared" si="80"/>
        <v>1.2519794073179554E+70</v>
      </c>
      <c r="N546" s="5">
        <f t="shared" si="77"/>
        <v>1.2519794073179555E+60</v>
      </c>
    </row>
    <row r="547" spans="2:14" x14ac:dyDescent="0.25">
      <c r="B547" s="5">
        <f>过饱和度!D546</f>
        <v>5.2816975328851692</v>
      </c>
      <c r="C547" s="5">
        <f>过饱和度!H546</f>
        <v>16214480410580.045</v>
      </c>
      <c r="D547" s="5">
        <f t="shared" si="78"/>
        <v>16214480410579.045</v>
      </c>
      <c r="E547" s="5">
        <f t="shared" si="83"/>
        <v>1621.4480410579044</v>
      </c>
      <c r="F547" s="5">
        <f>过饱和度!K546</f>
        <v>5.4976485926636593E+22</v>
      </c>
      <c r="G547" s="5">
        <f t="shared" si="79"/>
        <v>5.4976485926636593E+22</v>
      </c>
      <c r="H547" s="5">
        <f t="shared" si="84"/>
        <v>5497648592663.6602</v>
      </c>
      <c r="I547" s="5">
        <f>过饱和度!N546</f>
        <v>9.0212843821795849E+21</v>
      </c>
      <c r="J547" s="5">
        <f t="shared" si="81"/>
        <v>9.0212843821795849E+21</v>
      </c>
      <c r="K547" s="5">
        <f t="shared" si="82"/>
        <v>902128438217.95862</v>
      </c>
      <c r="L547" s="5">
        <f>过饱和度!Q546</f>
        <v>1.253392993104411E+70</v>
      </c>
      <c r="M547" s="5">
        <f t="shared" si="80"/>
        <v>1.253392993104411E+70</v>
      </c>
      <c r="N547" s="5">
        <f t="shared" si="77"/>
        <v>1.2533929931044112E+60</v>
      </c>
    </row>
    <row r="548" spans="2:14" x14ac:dyDescent="0.25">
      <c r="B548" s="5">
        <f>过饱和度!D547</f>
        <v>5.2846975328851693</v>
      </c>
      <c r="C548" s="5">
        <f>过饱和度!H547</f>
        <v>16214413840308.387</v>
      </c>
      <c r="D548" s="5">
        <f t="shared" si="78"/>
        <v>16214413840307.387</v>
      </c>
      <c r="E548" s="5">
        <f t="shared" si="83"/>
        <v>1621.4413840307388</v>
      </c>
      <c r="F548" s="5">
        <f>过饱和度!K547</f>
        <v>5.4976242865313199E+22</v>
      </c>
      <c r="G548" s="5">
        <f t="shared" si="79"/>
        <v>5.4976242865313199E+22</v>
      </c>
      <c r="H548" s="5">
        <f t="shared" si="84"/>
        <v>5497624286531.3193</v>
      </c>
      <c r="I548" s="5">
        <f>过饱和度!N547</f>
        <v>9.0212482593622914E+21</v>
      </c>
      <c r="J548" s="5">
        <f t="shared" si="81"/>
        <v>9.0212482593622914E+21</v>
      </c>
      <c r="K548" s="5">
        <f t="shared" si="82"/>
        <v>902124825936.22913</v>
      </c>
      <c r="L548" s="5">
        <f>过饱和度!Q547</f>
        <v>1.2548073655463406E+70</v>
      </c>
      <c r="M548" s="5">
        <f t="shared" si="80"/>
        <v>1.2548073655463406E+70</v>
      </c>
      <c r="N548" s="5">
        <f t="shared" si="77"/>
        <v>1.2548073655463406E+60</v>
      </c>
    </row>
    <row r="549" spans="2:14" x14ac:dyDescent="0.25">
      <c r="B549" s="5">
        <f>过饱和度!D548</f>
        <v>5.2866975328851691</v>
      </c>
      <c r="C549" s="5">
        <f>过饱和度!H548</f>
        <v>16214354540026.785</v>
      </c>
      <c r="D549" s="5">
        <f t="shared" si="78"/>
        <v>16214354540025.785</v>
      </c>
      <c r="E549" s="5">
        <f t="shared" si="83"/>
        <v>1621.4354540025781</v>
      </c>
      <c r="F549" s="5">
        <f>过饱和度!K548</f>
        <v>5.4976019252229987E+22</v>
      </c>
      <c r="G549" s="5">
        <f t="shared" si="79"/>
        <v>5.4976019252229987E+22</v>
      </c>
      <c r="H549" s="5">
        <f t="shared" si="84"/>
        <v>5497601925222.999</v>
      </c>
      <c r="I549" s="5">
        <f>过饱和度!N548</f>
        <v>9.0212146375140804E+21</v>
      </c>
      <c r="J549" s="5">
        <f t="shared" si="81"/>
        <v>9.0212146375140804E+21</v>
      </c>
      <c r="K549" s="5">
        <f t="shared" si="82"/>
        <v>902121463751.4082</v>
      </c>
      <c r="L549" s="5">
        <f>过饱和度!Q548</f>
        <v>1.255748061632234E+70</v>
      </c>
      <c r="M549" s="5">
        <f t="shared" si="80"/>
        <v>1.255748061632234E+70</v>
      </c>
      <c r="N549" s="5">
        <f t="shared" si="77"/>
        <v>1.255748061632234E+60</v>
      </c>
    </row>
    <row r="550" spans="2:14" x14ac:dyDescent="0.25">
      <c r="B550" s="5">
        <f>过饱和度!D549</f>
        <v>5.2966975328851689</v>
      </c>
      <c r="C550" s="5">
        <f>过饱和度!H549</f>
        <v>16214282768786.088</v>
      </c>
      <c r="D550" s="5">
        <f t="shared" si="78"/>
        <v>16214282768785.088</v>
      </c>
      <c r="E550" s="5">
        <f t="shared" si="83"/>
        <v>1621.4282768785085</v>
      </c>
      <c r="F550" s="5">
        <f>过饱和度!K549</f>
        <v>5.4975828601815077E+22</v>
      </c>
      <c r="G550" s="5">
        <f t="shared" si="79"/>
        <v>5.4975828601815077E+22</v>
      </c>
      <c r="H550" s="5">
        <f t="shared" si="84"/>
        <v>5497582860181.5068</v>
      </c>
      <c r="I550" s="5">
        <f>过饱和度!N549</f>
        <v>9.0211902213346317E+21</v>
      </c>
      <c r="J550" s="5">
        <f t="shared" si="81"/>
        <v>9.0211902213346317E+21</v>
      </c>
      <c r="K550" s="5">
        <f t="shared" si="82"/>
        <v>902119022133.46326</v>
      </c>
      <c r="L550" s="5">
        <f>过饱和度!Q549</f>
        <v>1.2604968790101291E+70</v>
      </c>
      <c r="M550" s="5">
        <f t="shared" si="80"/>
        <v>1.2604968790101291E+70</v>
      </c>
      <c r="N550" s="5">
        <f t="shared" si="77"/>
        <v>1.2604968790101292E+60</v>
      </c>
    </row>
    <row r="551" spans="2:14" x14ac:dyDescent="0.25">
      <c r="B551" s="5">
        <f>过饱和度!D550</f>
        <v>5.3266975328851691</v>
      </c>
      <c r="C551" s="5">
        <f>过饱和度!H550</f>
        <v>16214297979453.871</v>
      </c>
      <c r="D551" s="5">
        <f t="shared" si="78"/>
        <v>16214297979452.871</v>
      </c>
      <c r="E551" s="5">
        <f t="shared" si="83"/>
        <v>1621.429797945287</v>
      </c>
      <c r="F551" s="5">
        <f>过饱和度!K550</f>
        <v>5.4976207977817655E+22</v>
      </c>
      <c r="G551" s="5">
        <f t="shared" si="79"/>
        <v>5.4976207977817655E+22</v>
      </c>
      <c r="H551" s="5">
        <f t="shared" si="84"/>
        <v>5497620797781.7656</v>
      </c>
      <c r="I551" s="5">
        <f>过饱和度!N550</f>
        <v>9.0212643709835469E+21</v>
      </c>
      <c r="J551" s="5">
        <f t="shared" si="81"/>
        <v>9.0212643709835469E+21</v>
      </c>
      <c r="K551" s="5">
        <f t="shared" si="82"/>
        <v>902126437098.35486</v>
      </c>
      <c r="L551" s="5">
        <f>过饱和度!Q550</f>
        <v>1.274838616203451E+70</v>
      </c>
      <c r="M551" s="5">
        <f t="shared" si="80"/>
        <v>1.274838616203451E+70</v>
      </c>
      <c r="N551" s="5">
        <f t="shared" si="77"/>
        <v>1.2748386162034512E+60</v>
      </c>
    </row>
    <row r="552" spans="2:14" x14ac:dyDescent="0.25">
      <c r="B552" s="5">
        <f>过饱和度!D551</f>
        <v>5.3566975328851694</v>
      </c>
      <c r="C552" s="5">
        <f>过饱和度!H551</f>
        <v>16214313189123.949</v>
      </c>
      <c r="D552" s="5">
        <f t="shared" si="78"/>
        <v>16214313189122.949</v>
      </c>
      <c r="E552" s="5">
        <f t="shared" si="83"/>
        <v>1621.4313189122952</v>
      </c>
      <c r="F552" s="5">
        <f>过饱和度!K551</f>
        <v>5.497658735129137E+22</v>
      </c>
      <c r="G552" s="5">
        <f t="shared" si="79"/>
        <v>5.497658735129137E+22</v>
      </c>
      <c r="H552" s="5">
        <f t="shared" si="84"/>
        <v>5497658735129.1367</v>
      </c>
      <c r="I552" s="5">
        <f>过饱和度!N551</f>
        <v>9.0213385203973714E+21</v>
      </c>
      <c r="J552" s="5">
        <f t="shared" si="81"/>
        <v>9.0213385203973714E+21</v>
      </c>
      <c r="K552" s="5">
        <f t="shared" si="82"/>
        <v>902133852039.73718</v>
      </c>
      <c r="L552" s="5">
        <f>过饱和度!Q551</f>
        <v>1.2892617330079256E+70</v>
      </c>
      <c r="M552" s="5">
        <f t="shared" si="80"/>
        <v>1.2892617330079256E+70</v>
      </c>
      <c r="N552" s="5">
        <f t="shared" si="77"/>
        <v>1.2892617330079256E+60</v>
      </c>
    </row>
    <row r="553" spans="2:14" x14ac:dyDescent="0.25">
      <c r="B553" s="5">
        <f>过饱和度!D552</f>
        <v>5.3766975328851689</v>
      </c>
      <c r="C553" s="5">
        <f>过饱和度!H552</f>
        <v>16214276146713.721</v>
      </c>
      <c r="D553" s="5">
        <f t="shared" si="78"/>
        <v>16214276146712.721</v>
      </c>
      <c r="E553" s="5">
        <f t="shared" si="83"/>
        <v>1621.4276146712721</v>
      </c>
      <c r="F553" s="5">
        <f>过饱和度!K552</f>
        <v>5.4976645553629402E+22</v>
      </c>
      <c r="G553" s="5">
        <f t="shared" si="79"/>
        <v>5.4976645553629402E+22</v>
      </c>
      <c r="H553" s="5">
        <f t="shared" si="84"/>
        <v>5497664555362.9404</v>
      </c>
      <c r="I553" s="5">
        <f>过饱和度!N552</f>
        <v>9.0213577845443364E+21</v>
      </c>
      <c r="J553" s="5">
        <f t="shared" si="81"/>
        <v>9.0213577845443364E+21</v>
      </c>
      <c r="K553" s="5">
        <f t="shared" si="82"/>
        <v>902135778454.43384</v>
      </c>
      <c r="L553" s="5">
        <f>过饱和度!Q552</f>
        <v>1.2989136712617762E+70</v>
      </c>
      <c r="M553" s="5">
        <f t="shared" si="80"/>
        <v>1.2989136712617762E+70</v>
      </c>
      <c r="N553" s="5">
        <f t="shared" si="77"/>
        <v>1.2989136712617764E+60</v>
      </c>
    </row>
    <row r="554" spans="2:14" x14ac:dyDescent="0.25">
      <c r="B554" s="5">
        <f>过饱和度!D553</f>
        <v>5.4266975328851697</v>
      </c>
      <c r="C554" s="5">
        <f>过饱和度!H553</f>
        <v>16214419792817.701</v>
      </c>
      <c r="D554" s="5">
        <f t="shared" si="78"/>
        <v>16214419792816.701</v>
      </c>
      <c r="E554" s="5">
        <f t="shared" si="83"/>
        <v>1621.4419792816707</v>
      </c>
      <c r="F554" s="5">
        <f>过饱和度!K553</f>
        <v>5.4977766044612533E+22</v>
      </c>
      <c r="G554" s="5">
        <f t="shared" si="79"/>
        <v>5.4977766044612533E+22</v>
      </c>
      <c r="H554" s="5">
        <f t="shared" si="84"/>
        <v>5497776604461.2539</v>
      </c>
      <c r="I554" s="5">
        <f>过饱和度!N553</f>
        <v>9.0215570095106383E+21</v>
      </c>
      <c r="J554" s="5">
        <f t="shared" si="81"/>
        <v>9.0215570095106383E+21</v>
      </c>
      <c r="K554" s="5">
        <f t="shared" si="82"/>
        <v>902155700951.06396</v>
      </c>
      <c r="L554" s="5">
        <f>过饱和度!Q553</f>
        <v>1.3232455095306068E+70</v>
      </c>
      <c r="M554" s="5">
        <f t="shared" si="80"/>
        <v>1.3232455095306068E+70</v>
      </c>
      <c r="N554" s="5">
        <f t="shared" si="77"/>
        <v>1.323245509530607E+60</v>
      </c>
    </row>
    <row r="555" spans="2:14" x14ac:dyDescent="0.25">
      <c r="B555" s="5">
        <f>过饱和度!D554</f>
        <v>5.4766975328851695</v>
      </c>
      <c r="C555" s="5">
        <f>过饱和度!H554</f>
        <v>16214563435912.885</v>
      </c>
      <c r="D555" s="5">
        <f t="shared" si="78"/>
        <v>16214563435911.885</v>
      </c>
      <c r="E555" s="5">
        <f t="shared" si="83"/>
        <v>1621.4563435911887</v>
      </c>
      <c r="F555" s="5">
        <f>过饱和度!K554</f>
        <v>5.4978886536657199E+22</v>
      </c>
      <c r="G555" s="5">
        <f t="shared" si="79"/>
        <v>5.4978886536657199E+22</v>
      </c>
      <c r="H555" s="5">
        <f t="shared" si="84"/>
        <v>5497888653665.7207</v>
      </c>
      <c r="I555" s="5">
        <f>过饱和度!N554</f>
        <v>9.0217562353033271E+21</v>
      </c>
      <c r="J555" s="5">
        <f t="shared" si="81"/>
        <v>9.0217562353033271E+21</v>
      </c>
      <c r="K555" s="5">
        <f t="shared" si="82"/>
        <v>902175623530.33276</v>
      </c>
      <c r="L555" s="5">
        <f>过饱和度!Q554</f>
        <v>1.3478042537515247E+70</v>
      </c>
      <c r="M555" s="5">
        <f t="shared" si="80"/>
        <v>1.3478042537515247E+70</v>
      </c>
      <c r="N555" s="5">
        <f t="shared" si="77"/>
        <v>1.3478042537515246E+60</v>
      </c>
    </row>
    <row r="556" spans="2:14" x14ac:dyDescent="0.25">
      <c r="B556" s="5">
        <f>过饱和度!D555</f>
        <v>5.5266975328851693</v>
      </c>
      <c r="C556" s="5">
        <f>过饱和度!H555</f>
        <v>16214707075999.295</v>
      </c>
      <c r="D556" s="5">
        <f t="shared" si="78"/>
        <v>16214707075998.295</v>
      </c>
      <c r="E556" s="5">
        <f t="shared" si="83"/>
        <v>1621.4707075998297</v>
      </c>
      <c r="F556" s="5">
        <f>过饱和度!K555</f>
        <v>5.4980007029763134E+22</v>
      </c>
      <c r="G556" s="5">
        <f t="shared" si="79"/>
        <v>5.4980007029763134E+22</v>
      </c>
      <c r="H556" s="5">
        <f t="shared" si="84"/>
        <v>5498000702976.3135</v>
      </c>
      <c r="I556" s="5">
        <f>过饱和度!N555</f>
        <v>9.0219554619223599E+21</v>
      </c>
      <c r="J556" s="5">
        <f t="shared" si="81"/>
        <v>9.0219554619223599E+21</v>
      </c>
      <c r="K556" s="5">
        <f t="shared" si="82"/>
        <v>902195546192.23608</v>
      </c>
      <c r="L556" s="5">
        <f>过饱和度!Q555</f>
        <v>1.372589934639997E+70</v>
      </c>
      <c r="M556" s="5">
        <f t="shared" si="80"/>
        <v>1.372589934639997E+70</v>
      </c>
      <c r="N556" s="5">
        <f t="shared" ref="N556:N619" si="85">$F$2*$M556^2*TANH($F$3/$M556)</f>
        <v>1.3725899346399969E+60</v>
      </c>
    </row>
    <row r="557" spans="2:14" x14ac:dyDescent="0.25">
      <c r="B557" s="5">
        <f>过饱和度!D556</f>
        <v>5.5698465639552381</v>
      </c>
      <c r="C557" s="5">
        <f>过饱和度!H556</f>
        <v>16214804205452.926</v>
      </c>
      <c r="D557" s="5">
        <f t="shared" si="78"/>
        <v>16214804205451.926</v>
      </c>
      <c r="E557" s="5">
        <f t="shared" si="83"/>
        <v>1621.4804205451926</v>
      </c>
      <c r="F557" s="5">
        <f>过饱和度!K556</f>
        <v>5.4980863279586228E+22</v>
      </c>
      <c r="G557" s="5">
        <f t="shared" si="79"/>
        <v>5.4980863279586228E+22</v>
      </c>
      <c r="H557" s="5">
        <f t="shared" si="84"/>
        <v>5498086327958.623</v>
      </c>
      <c r="I557" s="5">
        <f>过饱和度!N556</f>
        <v>9.0221102370269063E+21</v>
      </c>
      <c r="J557" s="5">
        <f t="shared" si="81"/>
        <v>9.0221102370269063E+21</v>
      </c>
      <c r="K557" s="5">
        <f t="shared" si="82"/>
        <v>902211023702.69055</v>
      </c>
      <c r="L557" s="5">
        <f>过饱和度!Q556</f>
        <v>1.3941566456522573E+70</v>
      </c>
      <c r="M557" s="5">
        <f t="shared" si="80"/>
        <v>1.3941566456522573E+70</v>
      </c>
      <c r="N557" s="5">
        <f t="shared" si="85"/>
        <v>1.3941566456522571E+60</v>
      </c>
    </row>
    <row r="558" spans="2:14" x14ac:dyDescent="0.25">
      <c r="B558" s="5">
        <f>过饱和度!D557</f>
        <v>5.5698465640552381</v>
      </c>
      <c r="C558" s="5">
        <f>过饱和度!H557</f>
        <v>16214838362955.93</v>
      </c>
      <c r="D558" s="5">
        <f t="shared" si="78"/>
        <v>16214838362954.93</v>
      </c>
      <c r="E558" s="5">
        <f t="shared" si="83"/>
        <v>1621.4838362954931</v>
      </c>
      <c r="F558" s="5">
        <f>过饱和度!K557</f>
        <v>5.498101768123424E+22</v>
      </c>
      <c r="G558" s="5">
        <f t="shared" si="79"/>
        <v>5.498101768123424E+22</v>
      </c>
      <c r="H558" s="5">
        <f t="shared" si="84"/>
        <v>5498101768123.4238</v>
      </c>
      <c r="I558" s="5">
        <f>过饱和度!N557</f>
        <v>9.022135573485792E+21</v>
      </c>
      <c r="J558" s="5">
        <f t="shared" si="81"/>
        <v>9.022135573485792E+21</v>
      </c>
      <c r="K558" s="5">
        <f t="shared" si="82"/>
        <v>902213557348.57935</v>
      </c>
      <c r="L558" s="5">
        <f>过饱和度!Q557</f>
        <v>1.3941625156216237E+70</v>
      </c>
      <c r="M558" s="5">
        <f t="shared" si="80"/>
        <v>1.3941625156216237E+70</v>
      </c>
      <c r="N558" s="5">
        <f t="shared" si="85"/>
        <v>1.3941625156216238E+60</v>
      </c>
    </row>
    <row r="559" spans="2:14" x14ac:dyDescent="0.25">
      <c r="B559" s="5">
        <f>过饱和度!D558</f>
        <v>5.5698465643552382</v>
      </c>
      <c r="C559" s="5">
        <f>过饱和度!H558</f>
        <v>16214940858806.078</v>
      </c>
      <c r="D559" s="5">
        <f t="shared" si="78"/>
        <v>16214940858805.078</v>
      </c>
      <c r="E559" s="5">
        <f t="shared" si="83"/>
        <v>1621.4940858805078</v>
      </c>
      <c r="F559" s="5">
        <f>过饱和度!K558</f>
        <v>5.4981480983271825E+22</v>
      </c>
      <c r="G559" s="5">
        <f t="shared" si="79"/>
        <v>5.4981480983271825E+22</v>
      </c>
      <c r="H559" s="5">
        <f t="shared" si="84"/>
        <v>5498148098327.1836</v>
      </c>
      <c r="I559" s="5">
        <f>过饱和度!N558</f>
        <v>9.0222115979240889E+21</v>
      </c>
      <c r="J559" s="5">
        <f t="shared" si="81"/>
        <v>9.0222115979240889E+21</v>
      </c>
      <c r="K559" s="5">
        <f t="shared" si="82"/>
        <v>902221159792.40881</v>
      </c>
      <c r="L559" s="5">
        <f>过饱和度!Q558</f>
        <v>1.3941801302092209E+70</v>
      </c>
      <c r="M559" s="5">
        <f t="shared" si="80"/>
        <v>1.3941801302092209E+70</v>
      </c>
      <c r="N559" s="5">
        <f t="shared" si="85"/>
        <v>1.3941801302092211E+60</v>
      </c>
    </row>
    <row r="560" spans="2:14" x14ac:dyDescent="0.25">
      <c r="B560" s="5">
        <f>过饱和度!D559</f>
        <v>5.5698465647552382</v>
      </c>
      <c r="C560" s="5">
        <f>过饱和度!H559</f>
        <v>16215077526236.834</v>
      </c>
      <c r="D560" s="5">
        <f t="shared" si="78"/>
        <v>16215077526235.834</v>
      </c>
      <c r="E560" s="5">
        <f t="shared" si="83"/>
        <v>1621.5077526235827</v>
      </c>
      <c r="F560" s="5">
        <f>过饱和度!K559</f>
        <v>5.4982098747092837E+22</v>
      </c>
      <c r="G560" s="5">
        <f t="shared" si="79"/>
        <v>5.4982098747092837E+22</v>
      </c>
      <c r="H560" s="5">
        <f t="shared" si="84"/>
        <v>5498209874709.2842</v>
      </c>
      <c r="I560" s="5">
        <f>过饱和度!N559</f>
        <v>9.022312968186344E+21</v>
      </c>
      <c r="J560" s="5">
        <f t="shared" si="81"/>
        <v>9.022312968186344E+21</v>
      </c>
      <c r="K560" s="5">
        <f t="shared" si="82"/>
        <v>902231296818.6344</v>
      </c>
      <c r="L560" s="5">
        <f>过饱和度!Q559</f>
        <v>1.3942036177262304E+70</v>
      </c>
      <c r="M560" s="5">
        <f t="shared" si="80"/>
        <v>1.3942036177262304E+70</v>
      </c>
      <c r="N560" s="5">
        <f t="shared" si="85"/>
        <v>1.3942036177262306E+60</v>
      </c>
    </row>
    <row r="561" spans="2:14" x14ac:dyDescent="0.25">
      <c r="B561" s="5">
        <f>过饱和度!D560</f>
        <v>5.5698465649552382</v>
      </c>
      <c r="C561" s="5">
        <f>过饱和度!H560</f>
        <v>16215145852708.98</v>
      </c>
      <c r="D561" s="5">
        <f t="shared" si="78"/>
        <v>16215145852707.98</v>
      </c>
      <c r="E561" s="5">
        <f t="shared" si="83"/>
        <v>1621.5145852707985</v>
      </c>
      <c r="F561" s="5">
        <f>过饱和度!K560</f>
        <v>5.4982407599873679E+22</v>
      </c>
      <c r="G561" s="5">
        <f t="shared" si="79"/>
        <v>5.4982407599873679E+22</v>
      </c>
      <c r="H561" s="5">
        <f t="shared" si="84"/>
        <v>5498240759987.3672</v>
      </c>
      <c r="I561" s="5">
        <f>过饱和度!N560</f>
        <v>9.0223636488219483E+21</v>
      </c>
      <c r="J561" s="5">
        <f t="shared" si="81"/>
        <v>9.0223636488219483E+21</v>
      </c>
      <c r="K561" s="5">
        <f t="shared" si="82"/>
        <v>902236364882.1947</v>
      </c>
      <c r="L561" s="5">
        <f>过饱和度!Q560</f>
        <v>1.3942153601200104E+70</v>
      </c>
      <c r="M561" s="5">
        <f t="shared" si="80"/>
        <v>1.3942153601200104E+70</v>
      </c>
      <c r="N561" s="5">
        <f t="shared" si="85"/>
        <v>1.3942153601200105E+60</v>
      </c>
    </row>
    <row r="562" spans="2:14" x14ac:dyDescent="0.25">
      <c r="B562" s="5">
        <f>过饱和度!D561</f>
        <v>5.5698465739552381</v>
      </c>
      <c r="C562" s="5">
        <f>过饱和度!H561</f>
        <v>16218221727027.688</v>
      </c>
      <c r="D562" s="5">
        <f t="shared" si="78"/>
        <v>16218221727026.688</v>
      </c>
      <c r="E562" s="5">
        <f t="shared" si="83"/>
        <v>1621.8221727026687</v>
      </c>
      <c r="F562" s="5">
        <f>过饱和度!K561</f>
        <v>5.4996311384670735E+22</v>
      </c>
      <c r="G562" s="5">
        <f t="shared" si="79"/>
        <v>5.4996311384670735E+22</v>
      </c>
      <c r="H562" s="5">
        <f t="shared" si="84"/>
        <v>5499631138467.0742</v>
      </c>
      <c r="I562" s="5">
        <f>过饱和度!N561</f>
        <v>9.0246451279130253E+21</v>
      </c>
      <c r="J562" s="5">
        <f t="shared" si="81"/>
        <v>9.0246451279130253E+21</v>
      </c>
      <c r="K562" s="5">
        <f t="shared" si="82"/>
        <v>902464512791.30249</v>
      </c>
      <c r="L562" s="5">
        <f>过饱和度!Q561</f>
        <v>1.3947440477379521E+70</v>
      </c>
      <c r="M562" s="5">
        <f t="shared" si="80"/>
        <v>1.3947440477379521E+70</v>
      </c>
      <c r="N562" s="5">
        <f t="shared" si="85"/>
        <v>1.3947440477379522E+60</v>
      </c>
    </row>
    <row r="563" spans="2:14" x14ac:dyDescent="0.25">
      <c r="B563" s="5">
        <f>过饱和度!D562</f>
        <v>5.5698466639552384</v>
      </c>
      <c r="C563" s="5">
        <f>过饱和度!H562</f>
        <v>16249003048110.377</v>
      </c>
      <c r="D563" s="5">
        <f t="shared" si="78"/>
        <v>16249003048109.377</v>
      </c>
      <c r="E563" s="5">
        <f t="shared" si="83"/>
        <v>1624.9003048109375</v>
      </c>
      <c r="F563" s="5">
        <f>过饱和度!K562</f>
        <v>5.5135499190660133E+22</v>
      </c>
      <c r="G563" s="5">
        <f t="shared" si="79"/>
        <v>5.5135499190660133E+22</v>
      </c>
      <c r="H563" s="5">
        <f t="shared" si="84"/>
        <v>5513549919066.0137</v>
      </c>
      <c r="I563" s="5">
        <f>过饱和度!N562</f>
        <v>9.0474844801740843E+21</v>
      </c>
      <c r="J563" s="5">
        <f t="shared" si="81"/>
        <v>9.0474844801740843E+21</v>
      </c>
      <c r="K563" s="5">
        <f t="shared" si="82"/>
        <v>904748448017.40845</v>
      </c>
      <c r="L563" s="5">
        <f>过饱和度!Q562</f>
        <v>1.4000403528669948E+70</v>
      </c>
      <c r="M563" s="5">
        <f t="shared" si="80"/>
        <v>1.4000403528669948E+70</v>
      </c>
      <c r="N563" s="5">
        <f t="shared" si="85"/>
        <v>1.4000403528669948E+60</v>
      </c>
    </row>
    <row r="564" spans="2:14" x14ac:dyDescent="0.25">
      <c r="B564" s="5">
        <f>过饱和度!D563</f>
        <v>5.5698475639552383</v>
      </c>
      <c r="C564" s="5">
        <f>过饱和度!H563</f>
        <v>16558964849283.701</v>
      </c>
      <c r="D564" s="5">
        <f t="shared" si="78"/>
        <v>16558964849282.701</v>
      </c>
      <c r="E564" s="5">
        <f t="shared" si="83"/>
        <v>1655.8964849282702</v>
      </c>
      <c r="F564" s="5">
        <f>过饱和度!K563</f>
        <v>5.6541969778412664E+22</v>
      </c>
      <c r="G564" s="5">
        <f t="shared" si="79"/>
        <v>5.6541969778412664E+22</v>
      </c>
      <c r="H564" s="5">
        <f t="shared" si="84"/>
        <v>5654196977841.2676</v>
      </c>
      <c r="I564" s="5">
        <f>过饱和度!N563</f>
        <v>9.2782722726562439E+21</v>
      </c>
      <c r="J564" s="5">
        <f t="shared" si="81"/>
        <v>9.2782722726562439E+21</v>
      </c>
      <c r="K564" s="5">
        <f t="shared" si="82"/>
        <v>927827227265.62439</v>
      </c>
      <c r="L564" s="5">
        <f>过饱和度!Q563</f>
        <v>1.4539323886429122E+70</v>
      </c>
      <c r="M564" s="5">
        <f t="shared" si="80"/>
        <v>1.4539323886429122E+70</v>
      </c>
      <c r="N564" s="5">
        <f t="shared" si="85"/>
        <v>1.453932388642912E+60</v>
      </c>
    </row>
    <row r="565" spans="2:14" x14ac:dyDescent="0.25">
      <c r="B565" s="5">
        <f>过饱和度!D564</f>
        <v>5.5698540507672023</v>
      </c>
      <c r="C565" s="5">
        <f>过饱和度!H564</f>
        <v>18910407209265.16</v>
      </c>
      <c r="D565" s="5">
        <f t="shared" si="78"/>
        <v>18910407209264.16</v>
      </c>
      <c r="E565" s="5">
        <f t="shared" si="83"/>
        <v>1891.040720926416</v>
      </c>
      <c r="F565" s="5">
        <f>过饱和度!K564</f>
        <v>6.7490899364514028E+22</v>
      </c>
      <c r="G565" s="5">
        <f t="shared" si="79"/>
        <v>6.7490899364514028E+22</v>
      </c>
      <c r="H565" s="5">
        <f t="shared" si="84"/>
        <v>6749089936451.4023</v>
      </c>
      <c r="I565" s="5">
        <f>过饱和度!N564</f>
        <v>1.1074877570204125E+22</v>
      </c>
      <c r="J565" s="5">
        <f t="shared" si="81"/>
        <v>1.1074877570204125E+22</v>
      </c>
      <c r="K565" s="5">
        <f t="shared" si="82"/>
        <v>1107487757020.4124</v>
      </c>
      <c r="L565" s="5">
        <f>过饱和度!Q564</f>
        <v>1.8959031193375551E+70</v>
      </c>
      <c r="M565" s="5">
        <f t="shared" si="80"/>
        <v>1.8959031193375551E+70</v>
      </c>
      <c r="N565" s="5">
        <f t="shared" si="85"/>
        <v>1.8959031193375552E+60</v>
      </c>
    </row>
    <row r="566" spans="2:14" x14ac:dyDescent="0.25">
      <c r="B566" s="5">
        <f>过饱和度!D565</f>
        <v>5.5698565639552378</v>
      </c>
      <c r="C566" s="5">
        <f>过饱和度!H565</f>
        <v>18910403878419.789</v>
      </c>
      <c r="D566" s="5">
        <f t="shared" si="78"/>
        <v>18910403878418.789</v>
      </c>
      <c r="E566" s="5">
        <f t="shared" si="83"/>
        <v>1891.0403878418792</v>
      </c>
      <c r="F566" s="5">
        <f>过饱和度!K565</f>
        <v>6.7490884926462728E+22</v>
      </c>
      <c r="G566" s="5">
        <f t="shared" si="79"/>
        <v>6.7490884926462728E+22</v>
      </c>
      <c r="H566" s="5">
        <f t="shared" si="84"/>
        <v>6749088492646.2725</v>
      </c>
      <c r="I566" s="5">
        <f>过饱和度!N565</f>
        <v>1.1074875334672544E+22</v>
      </c>
      <c r="J566" s="5">
        <f t="shared" si="81"/>
        <v>1.1074875334672544E+22</v>
      </c>
      <c r="K566" s="5">
        <f t="shared" si="82"/>
        <v>1107487533467.2544</v>
      </c>
      <c r="L566" s="5">
        <f>过饱和度!Q565</f>
        <v>1.8959040650532013E+70</v>
      </c>
      <c r="M566" s="5">
        <f t="shared" si="80"/>
        <v>1.8959040650532013E+70</v>
      </c>
      <c r="N566" s="5">
        <f t="shared" si="85"/>
        <v>1.8959040650532016E+60</v>
      </c>
    </row>
    <row r="567" spans="2:14" x14ac:dyDescent="0.25">
      <c r="B567" s="5">
        <f>过饱和度!D566</f>
        <v>5.5698665639552383</v>
      </c>
      <c r="C567" s="5">
        <f>过饱和度!H566</f>
        <v>18910397295032.707</v>
      </c>
      <c r="D567" s="5">
        <f t="shared" si="78"/>
        <v>18910397295031.707</v>
      </c>
      <c r="E567" s="5">
        <f t="shared" si="83"/>
        <v>1891.039729503171</v>
      </c>
      <c r="F567" s="5">
        <f>过饱和度!K566</f>
        <v>6.7490856451725433E+22</v>
      </c>
      <c r="G567" s="5">
        <f t="shared" si="79"/>
        <v>6.7490856451725433E+22</v>
      </c>
      <c r="H567" s="5">
        <f t="shared" si="84"/>
        <v>6749085645172.543</v>
      </c>
      <c r="I567" s="5">
        <f>过饱和度!N566</f>
        <v>1.1074870928768647E+22</v>
      </c>
      <c r="J567" s="5">
        <f t="shared" si="81"/>
        <v>1.1074870928768647E+22</v>
      </c>
      <c r="K567" s="5">
        <f t="shared" si="82"/>
        <v>1107487092876.8645</v>
      </c>
      <c r="L567" s="5">
        <f>过饱和度!Q566</f>
        <v>1.895909365108091E+70</v>
      </c>
      <c r="M567" s="5">
        <f t="shared" si="80"/>
        <v>1.895909365108091E+70</v>
      </c>
      <c r="N567" s="5">
        <f t="shared" si="85"/>
        <v>1.8959093651080911E+60</v>
      </c>
    </row>
    <row r="568" spans="2:14" x14ac:dyDescent="0.25">
      <c r="B568" s="5">
        <f>过饱和度!D567</f>
        <v>5.569896563955238</v>
      </c>
      <c r="C568" s="5">
        <f>过饱和度!H567</f>
        <v>18910386046867.434</v>
      </c>
      <c r="D568" s="5">
        <f t="shared" si="78"/>
        <v>18910386046866.434</v>
      </c>
      <c r="E568" s="5">
        <f t="shared" si="83"/>
        <v>1891.0386046866433</v>
      </c>
      <c r="F568" s="5">
        <f>过饱和度!K567</f>
        <v>6.7490807959656923E+22</v>
      </c>
      <c r="G568" s="5">
        <f t="shared" si="79"/>
        <v>6.7490807959656923E+22</v>
      </c>
      <c r="H568" s="5">
        <f t="shared" si="84"/>
        <v>6749080795965.6924</v>
      </c>
      <c r="I568" s="5">
        <f>过饱和度!N567</f>
        <v>1.1074863433327076E+22</v>
      </c>
      <c r="J568" s="5">
        <f t="shared" si="81"/>
        <v>1.1074863433327076E+22</v>
      </c>
      <c r="K568" s="5">
        <f t="shared" si="82"/>
        <v>1107486343332.7078</v>
      </c>
      <c r="L568" s="5">
        <f>过饱和度!Q567</f>
        <v>1.895927224497473E+70</v>
      </c>
      <c r="M568" s="5">
        <f t="shared" si="80"/>
        <v>1.895927224497473E+70</v>
      </c>
      <c r="N568" s="5">
        <f t="shared" si="85"/>
        <v>1.8959272244974729E+60</v>
      </c>
    </row>
    <row r="569" spans="2:14" x14ac:dyDescent="0.25">
      <c r="B569" s="5">
        <f>过饱和度!D568</f>
        <v>5.5699265639552378</v>
      </c>
      <c r="C569" s="5">
        <f>过饱和度!H568</f>
        <v>18910374798708.926</v>
      </c>
      <c r="D569" s="5">
        <f t="shared" si="78"/>
        <v>18910374798707.926</v>
      </c>
      <c r="E569" s="5">
        <f t="shared" si="83"/>
        <v>1891.0374798707928</v>
      </c>
      <c r="F569" s="5">
        <f>过饱和度!K568</f>
        <v>6.7490759467623686E+22</v>
      </c>
      <c r="G569" s="5">
        <f t="shared" si="79"/>
        <v>6.7490759467623686E+22</v>
      </c>
      <c r="H569" s="5">
        <f t="shared" si="84"/>
        <v>6749075946762.3682</v>
      </c>
      <c r="I569" s="5">
        <f>过饱和度!N568</f>
        <v>1.1074855937890637E+22</v>
      </c>
      <c r="J569" s="5">
        <f t="shared" si="81"/>
        <v>1.1074855937890637E+22</v>
      </c>
      <c r="K569" s="5">
        <f t="shared" si="82"/>
        <v>1107485593789.0637</v>
      </c>
      <c r="L569" s="5">
        <f>过饱和度!Q568</f>
        <v>1.8959450839457144E+70</v>
      </c>
      <c r="M569" s="5">
        <f t="shared" si="80"/>
        <v>1.8959450839457144E+70</v>
      </c>
      <c r="N569" s="5">
        <f t="shared" si="85"/>
        <v>1.8959450839457144E+60</v>
      </c>
    </row>
    <row r="570" spans="2:14" x14ac:dyDescent="0.25">
      <c r="B570" s="5">
        <f>过饱和度!D569</f>
        <v>5.5699465639552379</v>
      </c>
      <c r="C570" s="5">
        <f>过饱和度!H569</f>
        <v>18910365559828.582</v>
      </c>
      <c r="D570" s="5">
        <f t="shared" si="78"/>
        <v>18910365559827.582</v>
      </c>
      <c r="E570" s="5">
        <f t="shared" si="83"/>
        <v>1891.0365559827583</v>
      </c>
      <c r="F570" s="5">
        <f>过饱和度!K569</f>
        <v>6.7490719580687291E+22</v>
      </c>
      <c r="G570" s="5">
        <f t="shared" si="79"/>
        <v>6.7490719580687291E+22</v>
      </c>
      <c r="H570" s="5">
        <f t="shared" si="84"/>
        <v>6749071958068.7295</v>
      </c>
      <c r="I570" s="5">
        <f>过饱和度!N569</f>
        <v>1.1074849769753686E+22</v>
      </c>
      <c r="J570" s="5">
        <f t="shared" si="81"/>
        <v>1.1074849769753686E+22</v>
      </c>
      <c r="K570" s="5">
        <f t="shared" si="82"/>
        <v>1107484976975.3687</v>
      </c>
      <c r="L570" s="5">
        <f>过饱和度!Q569</f>
        <v>1.8959565892767117E+70</v>
      </c>
      <c r="M570" s="5">
        <f t="shared" si="80"/>
        <v>1.8959565892767117E+70</v>
      </c>
      <c r="N570" s="5">
        <f t="shared" si="85"/>
        <v>1.8959565892767117E+60</v>
      </c>
    </row>
    <row r="571" spans="2:14" x14ac:dyDescent="0.25">
      <c r="B571" s="5">
        <f>过饱和度!D570</f>
        <v>5.5700465639552386</v>
      </c>
      <c r="C571" s="5">
        <f>过饱和度!H570</f>
        <v>18910345575044.66</v>
      </c>
      <c r="D571" s="5">
        <f t="shared" ref="D571:D586" si="86">C571-1</f>
        <v>18910345575043.66</v>
      </c>
      <c r="E571" s="5">
        <f t="shared" si="83"/>
        <v>1891.0345575043661</v>
      </c>
      <c r="F571" s="5">
        <f>过饱和度!K570</f>
        <v>6.7490633998920195E+22</v>
      </c>
      <c r="G571" s="5">
        <f t="shared" ref="G571:G586" si="87">F571-1</f>
        <v>6.7490633998920195E+22</v>
      </c>
      <c r="H571" s="5">
        <f t="shared" si="84"/>
        <v>6749063399892.0205</v>
      </c>
      <c r="I571" s="5">
        <f>过饱和度!N570</f>
        <v>1.1074836569453324E+22</v>
      </c>
      <c r="J571" s="5">
        <f t="shared" si="81"/>
        <v>1.1074836569453324E+22</v>
      </c>
      <c r="K571" s="5">
        <f t="shared" si="82"/>
        <v>1107483656945.3325</v>
      </c>
      <c r="L571" s="5">
        <f>过饱和度!Q570</f>
        <v>1.896020156318254E+70</v>
      </c>
      <c r="M571" s="5">
        <f t="shared" ref="M571:M586" si="88">L571-1</f>
        <v>1.896020156318254E+70</v>
      </c>
      <c r="N571" s="5">
        <f t="shared" si="85"/>
        <v>1.896020156318254E+60</v>
      </c>
    </row>
    <row r="572" spans="2:14" x14ac:dyDescent="0.25">
      <c r="B572" s="5">
        <f>过饱和度!D571</f>
        <v>5.5703465639552379</v>
      </c>
      <c r="C572" s="5">
        <f>过饱和度!H571</f>
        <v>18910312506331.566</v>
      </c>
      <c r="D572" s="5">
        <f t="shared" si="86"/>
        <v>18910312506330.566</v>
      </c>
      <c r="E572" s="5">
        <f t="shared" si="83"/>
        <v>1891.0312506330572</v>
      </c>
      <c r="F572" s="5">
        <f>过饱和度!K571</f>
        <v>6.7490494043127959E+22</v>
      </c>
      <c r="G572" s="5">
        <f t="shared" si="87"/>
        <v>6.7490494043127959E+22</v>
      </c>
      <c r="H572" s="5">
        <f t="shared" si="84"/>
        <v>6749049404312.7959</v>
      </c>
      <c r="I572" s="5">
        <f>过饱和度!N571</f>
        <v>1.1074815063932201E+22</v>
      </c>
      <c r="J572" s="5">
        <f t="shared" si="81"/>
        <v>1.1074815063932201E+22</v>
      </c>
      <c r="K572" s="5">
        <f t="shared" si="82"/>
        <v>1107481506393.2202</v>
      </c>
      <c r="L572" s="5">
        <f>过饱和度!Q571</f>
        <v>1.8962170594092671E+70</v>
      </c>
      <c r="M572" s="5">
        <f t="shared" si="88"/>
        <v>1.8962170594092671E+70</v>
      </c>
      <c r="N572" s="5">
        <f t="shared" si="85"/>
        <v>1.8962170594092672E+60</v>
      </c>
    </row>
    <row r="573" spans="2:14" x14ac:dyDescent="0.25">
      <c r="B573" s="5">
        <f>过饱和度!D572</f>
        <v>5.5706465639552381</v>
      </c>
      <c r="C573" s="5">
        <f>过饱和度!H572</f>
        <v>18910279437678.563</v>
      </c>
      <c r="D573" s="5">
        <f t="shared" si="86"/>
        <v>18910279437677.563</v>
      </c>
      <c r="E573" s="5">
        <f t="shared" si="83"/>
        <v>1891.0279437677564</v>
      </c>
      <c r="F573" s="5">
        <f>过饱和度!K572</f>
        <v>6.7490354087637989E+22</v>
      </c>
      <c r="G573" s="5">
        <f t="shared" si="87"/>
        <v>6.7490354087637989E+22</v>
      </c>
      <c r="H573" s="5">
        <f t="shared" si="84"/>
        <v>6749035408763.7988</v>
      </c>
      <c r="I573" s="5">
        <f>过饱和度!N572</f>
        <v>1.1074793558454819E+22</v>
      </c>
      <c r="J573" s="5">
        <f t="shared" si="81"/>
        <v>1.1074793558454819E+22</v>
      </c>
      <c r="K573" s="5">
        <f t="shared" si="82"/>
        <v>1107479355845.4819</v>
      </c>
      <c r="L573" s="5">
        <f>过饱和度!Q572</f>
        <v>1.8964139719655895E+70</v>
      </c>
      <c r="M573" s="5">
        <f t="shared" si="88"/>
        <v>1.8964139719655895E+70</v>
      </c>
      <c r="N573" s="5">
        <f t="shared" si="85"/>
        <v>1.8964139719655893E+60</v>
      </c>
    </row>
    <row r="574" spans="2:14" x14ac:dyDescent="0.25">
      <c r="B574" s="5">
        <f>过饱和度!D573</f>
        <v>5.5708465639552385</v>
      </c>
      <c r="C574" s="5">
        <f>过饱和度!H573</f>
        <v>18910251889259.508</v>
      </c>
      <c r="D574" s="5">
        <f t="shared" si="86"/>
        <v>18910251889258.508</v>
      </c>
      <c r="E574" s="5">
        <f t="shared" si="83"/>
        <v>1891.0251889258509</v>
      </c>
      <c r="F574" s="5">
        <f>过饱和度!K573</f>
        <v>6.7490236880867941E+22</v>
      </c>
      <c r="G574" s="5">
        <f t="shared" si="87"/>
        <v>6.7490236880867941E+22</v>
      </c>
      <c r="H574" s="5">
        <f t="shared" si="84"/>
        <v>6749023688086.7939</v>
      </c>
      <c r="I574" s="5">
        <f>过饱和度!N573</f>
        <v>1.1074775517915576E+22</v>
      </c>
      <c r="J574" s="5">
        <f t="shared" si="81"/>
        <v>1.1074775517915576E+22</v>
      </c>
      <c r="K574" s="5">
        <f t="shared" si="82"/>
        <v>1107477551791.5576</v>
      </c>
      <c r="L574" s="5">
        <f>过饱和度!Q573</f>
        <v>1.8965439837954878E+70</v>
      </c>
      <c r="M574" s="5">
        <f t="shared" si="88"/>
        <v>1.8965439837954878E+70</v>
      </c>
      <c r="N574" s="5">
        <f t="shared" si="85"/>
        <v>1.8965439837954876E+60</v>
      </c>
    </row>
    <row r="575" spans="2:14" x14ac:dyDescent="0.25">
      <c r="B575" s="5">
        <f>过饱和度!D574</f>
        <v>5.5718465639552379</v>
      </c>
      <c r="C575" s="5">
        <f>过饱和度!H574</f>
        <v>18910197028869.66</v>
      </c>
      <c r="D575" s="5">
        <f t="shared" si="86"/>
        <v>18910197028868.66</v>
      </c>
      <c r="E575" s="5">
        <f t="shared" si="83"/>
        <v>1891.0197028868663</v>
      </c>
      <c r="F575" s="5">
        <f>过饱和度!K574</f>
        <v>6.7490010879522547E+22</v>
      </c>
      <c r="G575" s="5">
        <f t="shared" si="87"/>
        <v>6.7490010879522547E+22</v>
      </c>
      <c r="H575" s="5">
        <f t="shared" si="84"/>
        <v>6749001087952.2539</v>
      </c>
      <c r="I575" s="5">
        <f>过饱和度!N574</f>
        <v>1.1074741098717282E+22</v>
      </c>
      <c r="J575" s="5">
        <f t="shared" si="81"/>
        <v>1.1074741098717282E+22</v>
      </c>
      <c r="K575" s="5">
        <f t="shared" si="82"/>
        <v>1107474109871.7283</v>
      </c>
      <c r="L575" s="5">
        <f>过饱和度!Q574</f>
        <v>1.8972132156761384E+70</v>
      </c>
      <c r="M575" s="5">
        <f t="shared" si="88"/>
        <v>1.8972132156761384E+70</v>
      </c>
      <c r="N575" s="5">
        <f t="shared" si="85"/>
        <v>1.8972132156761383E+60</v>
      </c>
    </row>
    <row r="576" spans="2:14" x14ac:dyDescent="0.25">
      <c r="B576" s="5">
        <f>过饱和度!D575</f>
        <v>5.574846563955238</v>
      </c>
      <c r="C576" s="5">
        <f>过饱和度!H575</f>
        <v>18910117467121.344</v>
      </c>
      <c r="D576" s="5">
        <f t="shared" si="86"/>
        <v>18910117467120.344</v>
      </c>
      <c r="E576" s="5">
        <f t="shared" si="83"/>
        <v>1891.0117467120344</v>
      </c>
      <c r="F576" s="5">
        <f>过饱和度!K575</f>
        <v>6.7489702193906428E+22</v>
      </c>
      <c r="G576" s="5">
        <f t="shared" si="87"/>
        <v>6.7489702193906428E+22</v>
      </c>
      <c r="H576" s="5">
        <f t="shared" si="84"/>
        <v>6748970219390.6436</v>
      </c>
      <c r="I576" s="5">
        <f>过饱和度!N575</f>
        <v>1.1074695063377956E+22</v>
      </c>
      <c r="J576" s="5">
        <f t="shared" si="81"/>
        <v>1.1074695063377956E+22</v>
      </c>
      <c r="K576" s="5">
        <f t="shared" si="82"/>
        <v>1107469506337.7957</v>
      </c>
      <c r="L576" s="5">
        <f>过饱和度!Q575</f>
        <v>1.8992412210675752E+70</v>
      </c>
      <c r="M576" s="5">
        <f t="shared" si="88"/>
        <v>1.8992412210675752E+70</v>
      </c>
      <c r="N576" s="5">
        <f t="shared" si="85"/>
        <v>1.8992412210675752E+60</v>
      </c>
    </row>
    <row r="577" spans="2:14" x14ac:dyDescent="0.25">
      <c r="B577" s="5">
        <f>过饱和度!D576</f>
        <v>5.5778465639552381</v>
      </c>
      <c r="C577" s="5">
        <f>过饱和度!H576</f>
        <v>18910037905754.691</v>
      </c>
      <c r="D577" s="5">
        <f t="shared" si="86"/>
        <v>18910037905753.691</v>
      </c>
      <c r="E577" s="5">
        <f t="shared" si="83"/>
        <v>1891.0037905753693</v>
      </c>
      <c r="F577" s="5">
        <f>过饱和度!K576</f>
        <v>6.7489393509953301E+22</v>
      </c>
      <c r="G577" s="5">
        <f t="shared" si="87"/>
        <v>6.7489393509953301E+22</v>
      </c>
      <c r="H577" s="5">
        <f t="shared" si="84"/>
        <v>6748939350995.3301</v>
      </c>
      <c r="I577" s="5">
        <f>过饱和度!N576</f>
        <v>1.1074649028271198E+22</v>
      </c>
      <c r="J577" s="5">
        <f t="shared" si="81"/>
        <v>1.1074649028271198E+22</v>
      </c>
      <c r="K577" s="5">
        <f t="shared" si="82"/>
        <v>1107464902827.1199</v>
      </c>
      <c r="L577" s="5">
        <f>过饱和度!Q576</f>
        <v>1.9012702934943206E+70</v>
      </c>
      <c r="M577" s="5">
        <f t="shared" si="88"/>
        <v>1.9012702934943206E+70</v>
      </c>
      <c r="N577" s="5">
        <f t="shared" si="85"/>
        <v>1.9012702934943205E+60</v>
      </c>
    </row>
    <row r="578" spans="2:14" x14ac:dyDescent="0.25">
      <c r="B578" s="5">
        <f>过饱和度!D577</f>
        <v>5.5798465639552379</v>
      </c>
      <c r="C578" s="5">
        <f>过饱和度!H577</f>
        <v>18909967464306.168</v>
      </c>
      <c r="D578" s="5">
        <f t="shared" si="86"/>
        <v>18909967464305.168</v>
      </c>
      <c r="E578" s="5">
        <f t="shared" si="83"/>
        <v>1890.9967464305171</v>
      </c>
      <c r="F578" s="5">
        <f>过饱和度!K577</f>
        <v>6.7489112134047779E+22</v>
      </c>
      <c r="G578" s="5">
        <f t="shared" si="87"/>
        <v>6.7489112134047779E+22</v>
      </c>
      <c r="H578" s="5">
        <f t="shared" si="84"/>
        <v>6748911213404.7783</v>
      </c>
      <c r="I578" s="5">
        <f>过饱和度!N577</f>
        <v>1.1074606626766894E+22</v>
      </c>
      <c r="J578" s="5">
        <f t="shared" si="81"/>
        <v>1.1074606626766894E+22</v>
      </c>
      <c r="K578" s="5">
        <f t="shared" si="82"/>
        <v>1107460662676.6895</v>
      </c>
      <c r="L578" s="5">
        <f>过饱和度!Q577</f>
        <v>1.9026195772007948E+70</v>
      </c>
      <c r="M578" s="5">
        <f t="shared" si="88"/>
        <v>1.9026195772007948E+70</v>
      </c>
      <c r="N578" s="5">
        <f t="shared" si="85"/>
        <v>1.9026195772007948E+60</v>
      </c>
    </row>
    <row r="579" spans="2:14" x14ac:dyDescent="0.25">
      <c r="B579" s="5">
        <f>过饱和度!D578</f>
        <v>5.5898465639552377</v>
      </c>
      <c r="C579" s="5">
        <f>过饱和度!H578</f>
        <v>18909877348361.977</v>
      </c>
      <c r="D579" s="5">
        <f t="shared" si="86"/>
        <v>18909877348360.977</v>
      </c>
      <c r="E579" s="5">
        <f t="shared" si="83"/>
        <v>1890.9877348360981</v>
      </c>
      <c r="F579" s="5">
        <f>过饱和度!K578</f>
        <v>6.7488843758811063E+22</v>
      </c>
      <c r="G579" s="5">
        <f t="shared" si="87"/>
        <v>6.7488843758811063E+22</v>
      </c>
      <c r="H579" s="5">
        <f t="shared" si="84"/>
        <v>6748884375881.1064</v>
      </c>
      <c r="I579" s="5">
        <f>过饱和度!N578</f>
        <v>1.1074571019502628E+22</v>
      </c>
      <c r="J579" s="5">
        <f t="shared" si="81"/>
        <v>1.1074571019502628E+22</v>
      </c>
      <c r="K579" s="5">
        <f t="shared" si="82"/>
        <v>1107457101950.2627</v>
      </c>
      <c r="L579" s="5">
        <f>过饱和度!Q578</f>
        <v>1.9094338475849172E+70</v>
      </c>
      <c r="M579" s="5">
        <f t="shared" si="88"/>
        <v>1.9094338475849172E+70</v>
      </c>
      <c r="N579" s="5">
        <f t="shared" si="85"/>
        <v>1.909433847584917E+60</v>
      </c>
    </row>
    <row r="580" spans="2:14" x14ac:dyDescent="0.25">
      <c r="B580" s="5">
        <f>过饱和度!D579</f>
        <v>5.619846563955238</v>
      </c>
      <c r="C580" s="5">
        <f>过饱和度!H579</f>
        <v>18909875849429.32</v>
      </c>
      <c r="D580" s="5">
        <f t="shared" si="86"/>
        <v>18909875849428.32</v>
      </c>
      <c r="E580" s="5">
        <f t="shared" si="83"/>
        <v>1890.987584942832</v>
      </c>
      <c r="F580" s="5">
        <f>过饱和度!K579</f>
        <v>6.7489206492059931E+22</v>
      </c>
      <c r="G580" s="5">
        <f t="shared" si="87"/>
        <v>6.7489206492059931E+22</v>
      </c>
      <c r="H580" s="5">
        <f t="shared" si="84"/>
        <v>6748920649205.9932</v>
      </c>
      <c r="I580" s="5">
        <f>过饱和度!N579</f>
        <v>1.1074645146382801E+22</v>
      </c>
      <c r="J580" s="5">
        <f t="shared" si="81"/>
        <v>1.1074645146382801E+22</v>
      </c>
      <c r="K580" s="5">
        <f t="shared" si="82"/>
        <v>1107464514638.2803</v>
      </c>
      <c r="L580" s="5">
        <f>过饱和度!Q579</f>
        <v>1.9300125593017714E+70</v>
      </c>
      <c r="M580" s="5">
        <f t="shared" si="88"/>
        <v>1.9300125593017714E+70</v>
      </c>
      <c r="N580" s="5">
        <f t="shared" si="85"/>
        <v>1.9300125593017713E+60</v>
      </c>
    </row>
    <row r="581" spans="2:14" x14ac:dyDescent="0.25">
      <c r="B581" s="5">
        <f>过饱和度!D580</f>
        <v>5.6498465639552382</v>
      </c>
      <c r="C581" s="5">
        <f>过饱和度!H580</f>
        <v>18909874349561.59</v>
      </c>
      <c r="D581" s="5">
        <f t="shared" si="86"/>
        <v>18909874349560.59</v>
      </c>
      <c r="E581" s="5">
        <f t="shared" si="83"/>
        <v>1890.9874349560594</v>
      </c>
      <c r="F581" s="5">
        <f>过饱和度!K580</f>
        <v>6.7489569222251814E+22</v>
      </c>
      <c r="G581" s="5">
        <f t="shared" si="87"/>
        <v>6.7489569222251814E+22</v>
      </c>
      <c r="H581" s="5">
        <f t="shared" si="84"/>
        <v>6748956922225.1816</v>
      </c>
      <c r="I581" s="5">
        <f>过饱和度!N580</f>
        <v>1.1074719272937592E+22</v>
      </c>
      <c r="J581" s="5">
        <f t="shared" si="81"/>
        <v>1.1074719272937592E+22</v>
      </c>
      <c r="K581" s="5">
        <f t="shared" si="82"/>
        <v>1107471927293.7593</v>
      </c>
      <c r="L581" s="5">
        <f>过饱和度!Q580</f>
        <v>1.9507018673241226E+70</v>
      </c>
      <c r="M581" s="5">
        <f t="shared" si="88"/>
        <v>1.9507018673241226E+70</v>
      </c>
      <c r="N581" s="5">
        <f t="shared" si="85"/>
        <v>1.9507018673241226E+60</v>
      </c>
    </row>
    <row r="582" spans="2:14" x14ac:dyDescent="0.25">
      <c r="B582" s="5">
        <f>过饱和度!D581</f>
        <v>5.6698465639552378</v>
      </c>
      <c r="C582" s="5">
        <f>过饱和度!H581</f>
        <v>18909818323768.473</v>
      </c>
      <c r="D582" s="5">
        <f t="shared" si="86"/>
        <v>18909818323767.473</v>
      </c>
      <c r="E582" s="5">
        <f t="shared" si="83"/>
        <v>1890.9818323767474</v>
      </c>
      <c r="F582" s="5">
        <f>过饱和度!K581</f>
        <v>6.7489572011407141E+22</v>
      </c>
      <c r="G582" s="5">
        <f t="shared" si="87"/>
        <v>6.7489572011407141E+22</v>
      </c>
      <c r="H582" s="5">
        <f t="shared" si="84"/>
        <v>6748957201140.7139</v>
      </c>
      <c r="I582" s="5">
        <f>过饱和度!N581</f>
        <v>1.1074731655016183E+22</v>
      </c>
      <c r="J582" s="5">
        <f t="shared" si="81"/>
        <v>1.1074731655016183E+22</v>
      </c>
      <c r="K582" s="5">
        <f t="shared" si="82"/>
        <v>1107473165501.6184</v>
      </c>
      <c r="L582" s="5">
        <f>过饱和度!Q581</f>
        <v>1.9645430468985535E+70</v>
      </c>
      <c r="M582" s="5">
        <f t="shared" si="88"/>
        <v>1.9645430468985535E+70</v>
      </c>
      <c r="N582" s="5">
        <f t="shared" si="85"/>
        <v>1.9645430468985538E+60</v>
      </c>
    </row>
    <row r="583" spans="2:14" x14ac:dyDescent="0.25">
      <c r="B583" s="5">
        <f>过饱和度!D582</f>
        <v>5.7198465639552385</v>
      </c>
      <c r="C583" s="5">
        <f>过饱和度!H582</f>
        <v>18909953787531.703</v>
      </c>
      <c r="D583" s="5">
        <f t="shared" si="86"/>
        <v>18909953787530.703</v>
      </c>
      <c r="E583" s="5">
        <f t="shared" si="83"/>
        <v>1890.9953787530703</v>
      </c>
      <c r="F583" s="5">
        <f>过饱和度!K582</f>
        <v>6.7490775879945002E+22</v>
      </c>
      <c r="G583" s="5">
        <f t="shared" si="87"/>
        <v>6.7490775879945002E+22</v>
      </c>
      <c r="H583" s="5">
        <f t="shared" si="84"/>
        <v>6749077587994.501</v>
      </c>
      <c r="I583" s="5">
        <f>过饱和度!N582</f>
        <v>1.107494805886043E+22</v>
      </c>
      <c r="J583" s="5">
        <f t="shared" ref="J583:J586" si="89">I583-1</f>
        <v>1.107494805886043E+22</v>
      </c>
      <c r="K583" s="5">
        <f t="shared" ref="K583:K647" si="90">$F$2*$J583^2*TANH($F$3/$J583)</f>
        <v>1107494805886.0432</v>
      </c>
      <c r="L583" s="5">
        <f>过饱和度!Q582</f>
        <v>1.9994271956556529E+70</v>
      </c>
      <c r="M583" s="5">
        <f t="shared" si="88"/>
        <v>1.9994271956556529E+70</v>
      </c>
      <c r="N583" s="5">
        <f t="shared" si="85"/>
        <v>1.9994271956556529E+60</v>
      </c>
    </row>
    <row r="584" spans="2:14" x14ac:dyDescent="0.25">
      <c r="B584" s="5">
        <f>过饱和度!D583</f>
        <v>5.7698465639552383</v>
      </c>
      <c r="C584" s="5">
        <f>过饱和度!H583</f>
        <v>18910089248038.527</v>
      </c>
      <c r="D584" s="5">
        <f t="shared" si="86"/>
        <v>18910089248037.527</v>
      </c>
      <c r="E584" s="5">
        <f t="shared" ref="E584:E647" si="91">$F$2*$D584^2*TANH($F$3/$D584)</f>
        <v>1891.008924803753</v>
      </c>
      <c r="F584" s="5">
        <f>过饱和度!K583</f>
        <v>6.7491979747328373E+22</v>
      </c>
      <c r="G584" s="5">
        <f t="shared" si="87"/>
        <v>6.7491979747328373E+22</v>
      </c>
      <c r="H584" s="5">
        <f t="shared" ref="H584:H647" si="92">$F$2*$G584^2*TANH($F$3/$G584)</f>
        <v>6749197974732.8369</v>
      </c>
      <c r="I584" s="5">
        <f>过饱和度!N583</f>
        <v>1.1075164463219973E+22</v>
      </c>
      <c r="J584" s="5">
        <f t="shared" si="89"/>
        <v>1.1075164463219973E+22</v>
      </c>
      <c r="K584" s="5">
        <f t="shared" si="90"/>
        <v>1107516446321.9973</v>
      </c>
      <c r="L584" s="5">
        <f>过饱和度!Q583</f>
        <v>2.0346197644123863E+70</v>
      </c>
      <c r="M584" s="5">
        <f t="shared" si="88"/>
        <v>2.0346197644123863E+70</v>
      </c>
      <c r="N584" s="5">
        <f t="shared" si="85"/>
        <v>2.0346197644123866E+60</v>
      </c>
    </row>
    <row r="585" spans="2:14" x14ac:dyDescent="0.25">
      <c r="B585" s="5">
        <f>过饱和度!D584</f>
        <v>5.8198465639552381</v>
      </c>
      <c r="C585" s="5">
        <f>过饱和度!H584</f>
        <v>18910224705288.953</v>
      </c>
      <c r="D585" s="5">
        <f t="shared" si="86"/>
        <v>18910224705287.953</v>
      </c>
      <c r="E585" s="5">
        <f t="shared" si="91"/>
        <v>1891.0224705287951</v>
      </c>
      <c r="F585" s="5">
        <f>过饱和度!K584</f>
        <v>6.7493183613556868E+22</v>
      </c>
      <c r="G585" s="5">
        <f t="shared" si="87"/>
        <v>6.7493183613556868E+22</v>
      </c>
      <c r="H585" s="5">
        <f t="shared" si="92"/>
        <v>6749318361355.6875</v>
      </c>
      <c r="I585" s="5">
        <f>过饱和度!N584</f>
        <v>1.1075380868094735E+22</v>
      </c>
      <c r="J585" s="5">
        <f t="shared" si="89"/>
        <v>1.1075380868094735E+22</v>
      </c>
      <c r="K585" s="5">
        <f t="shared" si="90"/>
        <v>1107538086809.4736</v>
      </c>
      <c r="L585" s="5">
        <f>过饱和度!Q584</f>
        <v>2.070120790254825E+70</v>
      </c>
      <c r="M585" s="5">
        <f t="shared" si="88"/>
        <v>2.070120790254825E+70</v>
      </c>
      <c r="N585" s="5">
        <f t="shared" si="85"/>
        <v>2.070120790254825E+60</v>
      </c>
    </row>
    <row r="586" spans="2:14" s="94" customFormat="1" x14ac:dyDescent="0.25">
      <c r="B586" s="93">
        <f>过饱和度!D585</f>
        <v>5.862995595025307</v>
      </c>
      <c r="C586" s="93">
        <f>过饱和度!H585</f>
        <v>18910310313291.25</v>
      </c>
      <c r="D586" s="93">
        <f t="shared" si="86"/>
        <v>18910310313290.25</v>
      </c>
      <c r="E586" s="93">
        <f t="shared" si="91"/>
        <v>1891.0310313290254</v>
      </c>
      <c r="F586" s="93">
        <f>过饱和度!K585</f>
        <v>6.7494086613038826E+22</v>
      </c>
      <c r="G586" s="93">
        <f t="shared" si="87"/>
        <v>6.7494086613038826E+22</v>
      </c>
      <c r="H586" s="93">
        <f t="shared" si="92"/>
        <v>6749408661303.8828</v>
      </c>
      <c r="I586" s="93">
        <f>过饱和度!N585</f>
        <v>1.1075546563115903E+22</v>
      </c>
      <c r="J586" s="93">
        <f t="shared" si="89"/>
        <v>1.1075546563115903E+22</v>
      </c>
      <c r="K586" s="93">
        <f t="shared" si="90"/>
        <v>1107554656311.5903</v>
      </c>
      <c r="L586" s="93">
        <f>过饱和度!Q585</f>
        <v>2.1009974849297328E+70</v>
      </c>
      <c r="M586" s="93">
        <f t="shared" si="88"/>
        <v>2.1009974849297328E+70</v>
      </c>
      <c r="N586" s="93">
        <f t="shared" si="85"/>
        <v>2.1009974849297331E+60</v>
      </c>
    </row>
    <row r="587" spans="2:14" x14ac:dyDescent="0.25">
      <c r="B587" s="5">
        <f>过饱和度!D586</f>
        <v>5.8630030818372711</v>
      </c>
      <c r="C587" s="5">
        <f>过饱和度!H586</f>
        <v>21889230929738.832</v>
      </c>
      <c r="D587" s="5">
        <f t="shared" ref="D587:D646" si="93">C587-1</f>
        <v>21889230929737.832</v>
      </c>
      <c r="E587" s="5">
        <f t="shared" si="91"/>
        <v>2188.9230929737832</v>
      </c>
      <c r="F587" s="5">
        <f>过饱和度!K586</f>
        <v>8.2027019312979341E+22</v>
      </c>
      <c r="G587" s="5">
        <f t="shared" ref="G587:G646" si="94">F587-1</f>
        <v>8.2027019312979341E+22</v>
      </c>
      <c r="H587" s="5">
        <f t="shared" si="92"/>
        <v>8202701931297.9355</v>
      </c>
      <c r="I587" s="5">
        <f>过饱和度!N586</f>
        <v>1.346026199745588E+22</v>
      </c>
      <c r="J587" s="5">
        <f t="shared" ref="J587:J646" si="95">I587-1</f>
        <v>1.346026199745588E+22</v>
      </c>
      <c r="K587" s="5">
        <f t="shared" si="90"/>
        <v>1346026199745.5881</v>
      </c>
      <c r="L587" s="5">
        <f>过饱和度!Q586</f>
        <v>2.8146174423997751E+70</v>
      </c>
      <c r="M587" s="5">
        <f t="shared" ref="M587:M646" si="96">L587-1</f>
        <v>2.8146174423997751E+70</v>
      </c>
      <c r="N587" s="5">
        <f t="shared" si="85"/>
        <v>2.814617442399775E+60</v>
      </c>
    </row>
    <row r="588" spans="2:14" x14ac:dyDescent="0.25">
      <c r="B588" s="5">
        <f>过饱和度!D587</f>
        <v>6.1561446260953758</v>
      </c>
      <c r="C588" s="5">
        <f>过饱和度!H587</f>
        <v>21891842163459.754</v>
      </c>
      <c r="D588" s="5">
        <f t="shared" si="93"/>
        <v>21891842163458.754</v>
      </c>
      <c r="E588" s="5">
        <f t="shared" si="91"/>
        <v>2189.1842163458755</v>
      </c>
      <c r="F588" s="5">
        <f>过饱和度!K587</f>
        <v>8.2043106522035957E+22</v>
      </c>
      <c r="G588" s="5">
        <f t="shared" si="94"/>
        <v>8.2043106522035957E+22</v>
      </c>
      <c r="H588" s="5">
        <f t="shared" si="92"/>
        <v>8204310652203.5947</v>
      </c>
      <c r="I588" s="5">
        <f>过饱和度!N587</f>
        <v>1.3462957332356535E+22</v>
      </c>
      <c r="J588" s="5">
        <f t="shared" si="95"/>
        <v>1.3462957332356535E+22</v>
      </c>
      <c r="K588" s="5">
        <f t="shared" si="90"/>
        <v>1346295733235.6536</v>
      </c>
      <c r="L588" s="5">
        <f>过饱和度!Q587</f>
        <v>3.1043867001585019E+70</v>
      </c>
      <c r="M588" s="5">
        <f t="shared" si="96"/>
        <v>3.1043867001585019E+70</v>
      </c>
      <c r="N588" s="5">
        <f t="shared" si="85"/>
        <v>3.1043867001585019E+60</v>
      </c>
    </row>
    <row r="589" spans="2:14" x14ac:dyDescent="0.25">
      <c r="B589" s="5">
        <f>过饱和度!D588</f>
        <v>6.15615211290734</v>
      </c>
      <c r="C589" s="5">
        <f>过饱和度!H588</f>
        <v>25168500039374.813</v>
      </c>
      <c r="D589" s="5">
        <f t="shared" si="93"/>
        <v>25168500039373.813</v>
      </c>
      <c r="E589" s="5">
        <f t="shared" si="91"/>
        <v>2516.8500039373812</v>
      </c>
      <c r="F589" s="5">
        <f>过饱和度!K588</f>
        <v>9.8807923382245459E+22</v>
      </c>
      <c r="G589" s="5">
        <f t="shared" si="94"/>
        <v>9.8807923382245459E+22</v>
      </c>
      <c r="H589" s="5">
        <f t="shared" si="92"/>
        <v>9880792338224.5469</v>
      </c>
      <c r="I589" s="5">
        <f>过饱和度!N588</f>
        <v>1.6213899025560105E+22</v>
      </c>
      <c r="J589" s="5">
        <f t="shared" si="95"/>
        <v>1.6213899025560105E+22</v>
      </c>
      <c r="K589" s="5">
        <f t="shared" si="90"/>
        <v>1621389902556.0105</v>
      </c>
      <c r="L589" s="5">
        <f>过饱和度!Q588</f>
        <v>4.1025987640564847E+70</v>
      </c>
      <c r="M589" s="5">
        <f t="shared" si="96"/>
        <v>4.1025987640564847E+70</v>
      </c>
      <c r="N589" s="5">
        <f t="shared" si="85"/>
        <v>4.1025987640564843E+60</v>
      </c>
    </row>
    <row r="590" spans="2:14" x14ac:dyDescent="0.25">
      <c r="B590" s="5">
        <f>过饱和度!D589</f>
        <v>6.4492936571654447</v>
      </c>
      <c r="C590" s="5">
        <f>过饱和度!H589</f>
        <v>25171296467151.328</v>
      </c>
      <c r="D590" s="5">
        <f t="shared" si="93"/>
        <v>25171296467150.328</v>
      </c>
      <c r="E590" s="5">
        <f t="shared" si="91"/>
        <v>2517.1296467150328</v>
      </c>
      <c r="F590" s="5">
        <f>过饱和度!K589</f>
        <v>9.8826088495837665E+22</v>
      </c>
      <c r="G590" s="5">
        <f t="shared" si="94"/>
        <v>9.8826088495837665E+22</v>
      </c>
      <c r="H590" s="5">
        <f t="shared" si="92"/>
        <v>9882608849583.7656</v>
      </c>
      <c r="I590" s="5">
        <f>过饱和度!N589</f>
        <v>1.6216946681520306E+22</v>
      </c>
      <c r="J590" s="5">
        <f t="shared" si="95"/>
        <v>1.6216946681520306E+22</v>
      </c>
      <c r="K590" s="5">
        <f t="shared" si="90"/>
        <v>1621694668152.0308</v>
      </c>
      <c r="L590" s="5">
        <f>过饱和度!Q589</f>
        <v>4.5043565415851983E+70</v>
      </c>
      <c r="M590" s="5">
        <f t="shared" si="96"/>
        <v>4.5043565415851983E+70</v>
      </c>
      <c r="N590" s="5">
        <f t="shared" si="85"/>
        <v>4.504356541585198E+60</v>
      </c>
    </row>
    <row r="591" spans="2:14" x14ac:dyDescent="0.25">
      <c r="B591" s="5">
        <f>过饱和度!D590</f>
        <v>6.4493011439774088</v>
      </c>
      <c r="C591" s="5">
        <f>过饱和度!H590</f>
        <v>28759866741259.484</v>
      </c>
      <c r="D591" s="5">
        <f t="shared" si="93"/>
        <v>28759866741258.484</v>
      </c>
      <c r="E591" s="5">
        <f t="shared" si="91"/>
        <v>2875.9866741258488</v>
      </c>
      <c r="F591" s="5">
        <f>过饱和度!K590</f>
        <v>1.1804033542778523E+23</v>
      </c>
      <c r="G591" s="5">
        <f t="shared" si="94"/>
        <v>1.1804033542778523E+23</v>
      </c>
      <c r="H591" s="5">
        <f t="shared" si="92"/>
        <v>11804033542778.525</v>
      </c>
      <c r="I591" s="5">
        <f>过饱和度!N590</f>
        <v>1.9369811397674107E+22</v>
      </c>
      <c r="J591" s="5">
        <f t="shared" si="95"/>
        <v>1.9369811397674107E+22</v>
      </c>
      <c r="K591" s="5">
        <f t="shared" si="90"/>
        <v>1936981139767.4106</v>
      </c>
      <c r="L591" s="5">
        <f>过饱和度!Q590</f>
        <v>5.879376877190824E+70</v>
      </c>
      <c r="M591" s="5">
        <f t="shared" si="96"/>
        <v>5.879376877190824E+70</v>
      </c>
      <c r="N591" s="5">
        <f t="shared" si="85"/>
        <v>5.8793768771908238E+60</v>
      </c>
    </row>
    <row r="592" spans="2:14" x14ac:dyDescent="0.25">
      <c r="B592" s="5">
        <f>过饱和度!D591</f>
        <v>6.7424426882355135</v>
      </c>
      <c r="C592" s="5">
        <f>过饱和度!H591</f>
        <v>28762847285458</v>
      </c>
      <c r="D592" s="5">
        <f t="shared" si="93"/>
        <v>28762847285457</v>
      </c>
      <c r="E592" s="5">
        <f t="shared" si="91"/>
        <v>2876.2847285457001</v>
      </c>
      <c r="F592" s="5">
        <f>过饱和度!K591</f>
        <v>1.1806071306481924E+23</v>
      </c>
      <c r="G592" s="5">
        <f t="shared" si="94"/>
        <v>1.1806071306481924E+23</v>
      </c>
      <c r="H592" s="5">
        <f t="shared" si="92"/>
        <v>11806071306481.924</v>
      </c>
      <c r="I592" s="5">
        <f>过饱和度!N591</f>
        <v>1.937323512310767E+22</v>
      </c>
      <c r="J592" s="5">
        <f t="shared" si="95"/>
        <v>1.937323512310767E+22</v>
      </c>
      <c r="K592" s="5">
        <f t="shared" si="90"/>
        <v>1937323512310.7671</v>
      </c>
      <c r="L592" s="5">
        <f>过饱和度!Q591</f>
        <v>6.4283366548072946E+70</v>
      </c>
      <c r="M592" s="5">
        <f t="shared" si="96"/>
        <v>6.4283366548072946E+70</v>
      </c>
      <c r="N592" s="5">
        <f t="shared" si="85"/>
        <v>6.4283366548072949E+60</v>
      </c>
    </row>
    <row r="593" spans="2:14" x14ac:dyDescent="0.25">
      <c r="B593" s="5">
        <f>过饱和度!D592</f>
        <v>6.7424501750474777</v>
      </c>
      <c r="C593" s="5">
        <f>过饱和度!H592</f>
        <v>32677504226927.641</v>
      </c>
      <c r="D593" s="5">
        <f t="shared" si="93"/>
        <v>32677504226926.641</v>
      </c>
      <c r="E593" s="5">
        <f t="shared" si="91"/>
        <v>3267.7504226926644</v>
      </c>
      <c r="F593" s="5">
        <f>过饱和度!K592</f>
        <v>1.3995204602330298E+23</v>
      </c>
      <c r="G593" s="5">
        <f t="shared" si="94"/>
        <v>1.3995204602330298E+23</v>
      </c>
      <c r="H593" s="5">
        <f t="shared" si="92"/>
        <v>13995204602330.297</v>
      </c>
      <c r="I593" s="5">
        <f>过饱和度!N592</f>
        <v>2.2965378646957508E+22</v>
      </c>
      <c r="J593" s="5">
        <f t="shared" si="95"/>
        <v>2.2965378646957508E+22</v>
      </c>
      <c r="K593" s="5">
        <f t="shared" si="90"/>
        <v>2296537864695.751</v>
      </c>
      <c r="L593" s="5">
        <f>过饱和度!Q592</f>
        <v>8.2960463482507932E+70</v>
      </c>
      <c r="M593" s="5">
        <f t="shared" si="96"/>
        <v>8.2960463482507932E+70</v>
      </c>
      <c r="N593" s="5">
        <f t="shared" si="85"/>
        <v>8.2960463482507939E+60</v>
      </c>
    </row>
    <row r="594" spans="2:14" x14ac:dyDescent="0.25">
      <c r="B594" s="5">
        <f>过饱和度!D593</f>
        <v>7.0355917193055824</v>
      </c>
      <c r="C594" s="5">
        <f>过饱和度!H593</f>
        <v>32680666948447.625</v>
      </c>
      <c r="D594" s="5">
        <f t="shared" si="93"/>
        <v>32680666948446.625</v>
      </c>
      <c r="E594" s="5">
        <f t="shared" si="91"/>
        <v>3268.0666948446619</v>
      </c>
      <c r="F594" s="5">
        <f>过饱和度!K593</f>
        <v>1.3997476831249545E+23</v>
      </c>
      <c r="G594" s="5">
        <f t="shared" si="94"/>
        <v>1.3997476831249545E+23</v>
      </c>
      <c r="H594" s="5">
        <f t="shared" si="92"/>
        <v>13997476831249.545</v>
      </c>
      <c r="I594" s="5">
        <f>过饱和度!N593</f>
        <v>2.2969201935847094E+22</v>
      </c>
      <c r="J594" s="5">
        <f t="shared" si="95"/>
        <v>2.2969201935847094E+22</v>
      </c>
      <c r="K594" s="5">
        <f t="shared" si="90"/>
        <v>2296920193584.7095</v>
      </c>
      <c r="L594" s="5">
        <f>过饱和度!Q593</f>
        <v>9.0362009554711746E+70</v>
      </c>
      <c r="M594" s="5">
        <f t="shared" si="96"/>
        <v>9.0362009554711746E+70</v>
      </c>
      <c r="N594" s="5">
        <f t="shared" si="85"/>
        <v>9.0362009554711748E+60</v>
      </c>
    </row>
    <row r="595" spans="2:14" x14ac:dyDescent="0.25">
      <c r="B595" s="5">
        <f>过饱和度!D594</f>
        <v>7.0355992061175465</v>
      </c>
      <c r="C595" s="5">
        <f>过饱和度!H594</f>
        <v>36935583956931.773</v>
      </c>
      <c r="D595" s="5">
        <f t="shared" si="93"/>
        <v>36935583956930.773</v>
      </c>
      <c r="E595" s="5">
        <f t="shared" si="91"/>
        <v>3693.5583956930777</v>
      </c>
      <c r="F595" s="5">
        <f>过饱和度!K594</f>
        <v>1.647809521647508E+23</v>
      </c>
      <c r="G595" s="5">
        <f t="shared" si="94"/>
        <v>1.647809521647508E+23</v>
      </c>
      <c r="H595" s="5">
        <f t="shared" si="92"/>
        <v>16478095216475.082</v>
      </c>
      <c r="I595" s="5">
        <f>过饱和度!N594</f>
        <v>2.7039638897581881E+22</v>
      </c>
      <c r="J595" s="5">
        <f t="shared" si="95"/>
        <v>2.7039638897581881E+22</v>
      </c>
      <c r="K595" s="5">
        <f t="shared" si="90"/>
        <v>2703963889758.1885</v>
      </c>
      <c r="L595" s="5">
        <f>过饱和度!Q594</f>
        <v>1.1540773925845649E+71</v>
      </c>
      <c r="M595" s="5">
        <f t="shared" si="96"/>
        <v>1.1540773925845649E+71</v>
      </c>
      <c r="N595" s="5">
        <f t="shared" si="85"/>
        <v>1.154077392584565E+61</v>
      </c>
    </row>
    <row r="596" spans="2:14" x14ac:dyDescent="0.25">
      <c r="B596" s="5">
        <f>过饱和度!D595</f>
        <v>7.3287407503756512</v>
      </c>
      <c r="C596" s="5">
        <f>过饱和度!H595</f>
        <v>36938926055310.914</v>
      </c>
      <c r="D596" s="5">
        <f t="shared" si="93"/>
        <v>36938926055309.914</v>
      </c>
      <c r="E596" s="5">
        <f t="shared" si="91"/>
        <v>3693.8926055309917</v>
      </c>
      <c r="F596" s="5">
        <f>过饱和度!K595</f>
        <v>1.6480614799637776E+23</v>
      </c>
      <c r="G596" s="5">
        <f t="shared" si="94"/>
        <v>1.6480614799637776E+23</v>
      </c>
      <c r="H596" s="5">
        <f t="shared" si="92"/>
        <v>16480614799637.777</v>
      </c>
      <c r="I596" s="5">
        <f>过饱和度!N595</f>
        <v>2.7043884873537672E+22</v>
      </c>
      <c r="J596" s="5">
        <f t="shared" si="95"/>
        <v>2.7043884873537672E+22</v>
      </c>
      <c r="K596" s="5">
        <f t="shared" si="90"/>
        <v>2704388487353.7671</v>
      </c>
      <c r="L596" s="5">
        <f>过饱和度!Q595</f>
        <v>1.2526565103464028E+71</v>
      </c>
      <c r="M596" s="5">
        <f t="shared" si="96"/>
        <v>1.2526565103464028E+71</v>
      </c>
      <c r="N596" s="5">
        <f t="shared" si="85"/>
        <v>1.252656510346403E+61</v>
      </c>
    </row>
    <row r="597" spans="2:14" x14ac:dyDescent="0.25">
      <c r="B597" s="5">
        <f>过饱和度!D596</f>
        <v>7.3287482371876154</v>
      </c>
      <c r="C597" s="5">
        <f>过饱和度!H596</f>
        <v>41548275660989.102</v>
      </c>
      <c r="D597" s="5">
        <f t="shared" si="93"/>
        <v>41548275660988.102</v>
      </c>
      <c r="E597" s="5">
        <f t="shared" si="91"/>
        <v>4154.8275660988102</v>
      </c>
      <c r="F597" s="5">
        <f>过饱和度!K596</f>
        <v>1.9277505539127561E+23</v>
      </c>
      <c r="G597" s="5">
        <f t="shared" si="94"/>
        <v>1.9277505539127561E+23</v>
      </c>
      <c r="H597" s="5">
        <f t="shared" si="92"/>
        <v>19277505539127.563</v>
      </c>
      <c r="I597" s="5">
        <f>过饱和度!N596</f>
        <v>3.1633288573586785E+22</v>
      </c>
      <c r="J597" s="5">
        <f t="shared" si="95"/>
        <v>3.1633288573586785E+22</v>
      </c>
      <c r="K597" s="5">
        <f t="shared" si="90"/>
        <v>3163328857358.6787</v>
      </c>
      <c r="L597" s="5">
        <f>过饱和度!Q596</f>
        <v>1.5845743868213314E+71</v>
      </c>
      <c r="M597" s="5">
        <f t="shared" si="96"/>
        <v>1.5845743868213314E+71</v>
      </c>
      <c r="N597" s="5">
        <f t="shared" si="85"/>
        <v>1.5845743868213314E+61</v>
      </c>
    </row>
    <row r="598" spans="2:14" x14ac:dyDescent="0.25">
      <c r="B598" s="5">
        <f>过饱和度!D597</f>
        <v>7.62188978144572</v>
      </c>
      <c r="C598" s="5">
        <f>过饱和度!H597</f>
        <v>41551793474508.406</v>
      </c>
      <c r="D598" s="5">
        <f t="shared" si="93"/>
        <v>41551793474507.406</v>
      </c>
      <c r="E598" s="5">
        <f t="shared" si="91"/>
        <v>4155.1793474507404</v>
      </c>
      <c r="F598" s="5">
        <f>过饱和度!K597</f>
        <v>1.9280284966905964E+23</v>
      </c>
      <c r="G598" s="5">
        <f t="shared" si="94"/>
        <v>1.9280284966905964E+23</v>
      </c>
      <c r="H598" s="5">
        <f t="shared" si="92"/>
        <v>19280284966905.965</v>
      </c>
      <c r="I598" s="5">
        <f>过饱和度!N597</f>
        <v>3.1637979873925348E+22</v>
      </c>
      <c r="J598" s="5">
        <f t="shared" si="95"/>
        <v>3.1637979873925348E+22</v>
      </c>
      <c r="K598" s="5">
        <f t="shared" si="90"/>
        <v>3163797987392.5347</v>
      </c>
      <c r="L598" s="5">
        <f>过饱和度!Q597</f>
        <v>1.7143959234981404E+71</v>
      </c>
      <c r="M598" s="5">
        <f t="shared" si="96"/>
        <v>1.7143959234981404E+71</v>
      </c>
      <c r="N598" s="5">
        <f t="shared" si="85"/>
        <v>1.7143959234981405E+61</v>
      </c>
    </row>
    <row r="599" spans="2:14" x14ac:dyDescent="0.25">
      <c r="B599" s="5">
        <f>过饱和度!D598</f>
        <v>7.6218972682576842</v>
      </c>
      <c r="C599" s="5">
        <f>过饱和度!H598</f>
        <v>46529747338128.563</v>
      </c>
      <c r="D599" s="5">
        <f t="shared" si="93"/>
        <v>46529747338127.563</v>
      </c>
      <c r="E599" s="5">
        <f t="shared" si="91"/>
        <v>4652.9747338127563</v>
      </c>
      <c r="F599" s="5">
        <f>过饱和度!K598</f>
        <v>2.2419245990639485E+23</v>
      </c>
      <c r="G599" s="5">
        <f t="shared" si="94"/>
        <v>2.2419245990639485E+23</v>
      </c>
      <c r="H599" s="5">
        <f t="shared" si="92"/>
        <v>22419245990639.488</v>
      </c>
      <c r="I599" s="5">
        <f>过饱和度!N598</f>
        <v>3.6788682107769435E+22</v>
      </c>
      <c r="J599" s="5">
        <f t="shared" si="95"/>
        <v>3.6788682107769435E+22</v>
      </c>
      <c r="K599" s="5">
        <f t="shared" si="90"/>
        <v>3678868210776.9434</v>
      </c>
      <c r="L599" s="5">
        <f>过饱和度!Q598</f>
        <v>2.149503631670882E+71</v>
      </c>
      <c r="M599" s="5">
        <f t="shared" si="96"/>
        <v>2.149503631670882E+71</v>
      </c>
      <c r="N599" s="5">
        <f t="shared" si="85"/>
        <v>2.1495036316708819E+61</v>
      </c>
    </row>
    <row r="600" spans="2:14" x14ac:dyDescent="0.25">
      <c r="B600" s="5">
        <f>过饱和度!D599</f>
        <v>7.9150388125157889</v>
      </c>
      <c r="C600" s="5">
        <f>过饱和度!H599</f>
        <v>46533436343917.422</v>
      </c>
      <c r="D600" s="5">
        <f t="shared" si="93"/>
        <v>46533436343916.422</v>
      </c>
      <c r="E600" s="5">
        <f t="shared" si="91"/>
        <v>4653.3436343916428</v>
      </c>
      <c r="F600" s="5">
        <f>过饱和度!K599</f>
        <v>2.2422297279953144E+23</v>
      </c>
      <c r="G600" s="5">
        <f t="shared" si="94"/>
        <v>2.2422297279953144E+23</v>
      </c>
      <c r="H600" s="5">
        <f t="shared" si="92"/>
        <v>22422297279953.145</v>
      </c>
      <c r="I600" s="5">
        <f>过饱和度!N599</f>
        <v>3.679384076761302E+22</v>
      </c>
      <c r="J600" s="5">
        <f t="shared" si="95"/>
        <v>3.679384076761302E+22</v>
      </c>
      <c r="K600" s="5">
        <f t="shared" si="90"/>
        <v>3679384076761.3018</v>
      </c>
      <c r="L600" s="5">
        <f>过饱和度!Q599</f>
        <v>2.3186953470366358E+71</v>
      </c>
      <c r="M600" s="5">
        <f t="shared" si="96"/>
        <v>2.3186953470366358E+71</v>
      </c>
      <c r="N600" s="5">
        <f t="shared" si="85"/>
        <v>2.3186953470366357E+61</v>
      </c>
    </row>
    <row r="601" spans="2:14" x14ac:dyDescent="0.25">
      <c r="B601" s="5">
        <f>过饱和度!D600</f>
        <v>7.9150462993277531</v>
      </c>
      <c r="C601" s="5">
        <f>过饱和度!H600</f>
        <v>51894165256837.75</v>
      </c>
      <c r="D601" s="5">
        <f t="shared" si="93"/>
        <v>51894165256836.75</v>
      </c>
      <c r="E601" s="5">
        <f t="shared" si="91"/>
        <v>5189.416525683675</v>
      </c>
      <c r="F601" s="5">
        <f>过饱和度!K600</f>
        <v>2.5930137069940124E+23</v>
      </c>
      <c r="G601" s="5">
        <f t="shared" si="94"/>
        <v>2.5930137069940124E+23</v>
      </c>
      <c r="H601" s="5">
        <f t="shared" si="92"/>
        <v>25930137069940.129</v>
      </c>
      <c r="I601" s="5">
        <f>过饱和度!N600</f>
        <v>4.2549831650608239E+22</v>
      </c>
      <c r="J601" s="5">
        <f t="shared" si="95"/>
        <v>4.2549831650608239E+22</v>
      </c>
      <c r="K601" s="5">
        <f t="shared" si="90"/>
        <v>4254983165060.8237</v>
      </c>
      <c r="L601" s="5">
        <f>过饱和度!Q600</f>
        <v>2.8833518693966403E+71</v>
      </c>
      <c r="M601" s="5">
        <f t="shared" si="96"/>
        <v>2.8833518693966403E+71</v>
      </c>
      <c r="N601" s="5">
        <f t="shared" si="85"/>
        <v>2.8833518693966402E+61</v>
      </c>
    </row>
    <row r="602" spans="2:14" x14ac:dyDescent="0.25">
      <c r="B602" s="5">
        <f>过饱和度!D601</f>
        <v>8.2081878435858577</v>
      </c>
      <c r="C602" s="5">
        <f>过饱和度!H601</f>
        <v>51898020070979.086</v>
      </c>
      <c r="D602" s="5">
        <f t="shared" si="93"/>
        <v>51898020070978.086</v>
      </c>
      <c r="E602" s="5">
        <f t="shared" si="91"/>
        <v>5189.8020070978082</v>
      </c>
      <c r="F602" s="5">
        <f>过饱和度!K601</f>
        <v>2.59334716894724E+23</v>
      </c>
      <c r="G602" s="5">
        <f t="shared" si="94"/>
        <v>2.59334716894724E+23</v>
      </c>
      <c r="H602" s="5">
        <f t="shared" si="92"/>
        <v>25933471689472.398</v>
      </c>
      <c r="I602" s="5">
        <f>过饱和度!N601</f>
        <v>4.2555478987004285E+22</v>
      </c>
      <c r="J602" s="5">
        <f t="shared" si="95"/>
        <v>4.2555478987004285E+22</v>
      </c>
      <c r="K602" s="5">
        <f t="shared" si="90"/>
        <v>4255547898700.4287</v>
      </c>
      <c r="L602" s="5">
        <f>过饱和度!Q601</f>
        <v>3.1017316989860142E+71</v>
      </c>
      <c r="M602" s="5">
        <f t="shared" si="96"/>
        <v>3.1017316989860142E+71</v>
      </c>
      <c r="N602" s="5">
        <f t="shared" si="85"/>
        <v>3.1017316989860146E+61</v>
      </c>
    </row>
    <row r="603" spans="2:14" x14ac:dyDescent="0.25">
      <c r="B603" s="5">
        <f>过饱和度!D602</f>
        <v>8.208195330397821</v>
      </c>
      <c r="C603" s="5">
        <f>过饱和度!H602</f>
        <v>57655693954502.781</v>
      </c>
      <c r="D603" s="5">
        <f t="shared" si="93"/>
        <v>57655693954501.781</v>
      </c>
      <c r="E603" s="5">
        <f t="shared" si="91"/>
        <v>5765.5693954501785</v>
      </c>
      <c r="F603" s="5">
        <f>过饱和度!K602</f>
        <v>2.9838009166211811E+23</v>
      </c>
      <c r="G603" s="5">
        <f t="shared" si="94"/>
        <v>2.9838009166211811E+23</v>
      </c>
      <c r="H603" s="5">
        <f t="shared" si="92"/>
        <v>29838009166211.809</v>
      </c>
      <c r="I603" s="5">
        <f>过饱和度!N602</f>
        <v>4.8962406778419519E+22</v>
      </c>
      <c r="J603" s="5">
        <f t="shared" si="95"/>
        <v>4.8962406778419519E+22</v>
      </c>
      <c r="K603" s="5">
        <f t="shared" si="90"/>
        <v>4896240677841.9521</v>
      </c>
      <c r="L603" s="5">
        <f>过饱和度!Q602</f>
        <v>3.8276833377526551E+71</v>
      </c>
      <c r="M603" s="5">
        <f t="shared" si="96"/>
        <v>3.8276833377526551E+71</v>
      </c>
      <c r="N603" s="5">
        <f t="shared" si="85"/>
        <v>3.8276833377526556E+61</v>
      </c>
    </row>
    <row r="604" spans="2:14" x14ac:dyDescent="0.25">
      <c r="B604" s="5">
        <f>过饱和度!D603</f>
        <v>8.5013368746559266</v>
      </c>
      <c r="C604" s="5">
        <f>过饱和度!H603</f>
        <v>57659708332138.195</v>
      </c>
      <c r="D604" s="5">
        <f t="shared" si="93"/>
        <v>57659708332137.195</v>
      </c>
      <c r="E604" s="5">
        <f t="shared" si="91"/>
        <v>5765.9708332137197</v>
      </c>
      <c r="F604" s="5">
        <f>过饱和度!K603</f>
        <v>2.984163796164035E+23</v>
      </c>
      <c r="G604" s="5">
        <f t="shared" si="94"/>
        <v>2.984163796164035E+23</v>
      </c>
      <c r="H604" s="5">
        <f t="shared" si="92"/>
        <v>29841637961640.355</v>
      </c>
      <c r="I604" s="5">
        <f>过饱和度!N603</f>
        <v>4.8968563274480687E+22</v>
      </c>
      <c r="J604" s="5">
        <f t="shared" si="95"/>
        <v>4.8968563274480687E+22</v>
      </c>
      <c r="K604" s="5">
        <f t="shared" si="90"/>
        <v>4896856327448.0693</v>
      </c>
      <c r="L604" s="5">
        <f>过饱和度!Q603</f>
        <v>4.1070294740563115E+71</v>
      </c>
      <c r="M604" s="5">
        <f t="shared" si="96"/>
        <v>4.1070294740563115E+71</v>
      </c>
      <c r="N604" s="5">
        <f t="shared" si="85"/>
        <v>4.1070294740563115E+61</v>
      </c>
    </row>
    <row r="605" spans="2:14" x14ac:dyDescent="0.25">
      <c r="B605" s="5">
        <f>过饱和度!D604</f>
        <v>8.5013443614678899</v>
      </c>
      <c r="C605" s="5">
        <f>过饱和度!H604</f>
        <v>63828496239577.594</v>
      </c>
      <c r="D605" s="5">
        <f t="shared" si="93"/>
        <v>63828496239576.594</v>
      </c>
      <c r="E605" s="5">
        <f t="shared" si="91"/>
        <v>6382.8496239576598</v>
      </c>
      <c r="F605" s="5">
        <f>过饱和度!K604</f>
        <v>3.4171702372435382E+23</v>
      </c>
      <c r="G605" s="5">
        <f t="shared" si="94"/>
        <v>3.4171702372435382E+23</v>
      </c>
      <c r="H605" s="5">
        <f t="shared" si="92"/>
        <v>34171702372435.383</v>
      </c>
      <c r="I605" s="5">
        <f>过饱和度!N604</f>
        <v>5.6073734204578828E+22</v>
      </c>
      <c r="J605" s="5">
        <f t="shared" si="95"/>
        <v>5.6073734204578828E+22</v>
      </c>
      <c r="K605" s="5">
        <f t="shared" si="90"/>
        <v>5607373420457.8828</v>
      </c>
      <c r="L605" s="5">
        <f>过饱和度!Q604</f>
        <v>5.0322568175837358E+71</v>
      </c>
      <c r="M605" s="5">
        <f t="shared" si="96"/>
        <v>5.0322568175837358E+71</v>
      </c>
      <c r="N605" s="5">
        <f t="shared" si="85"/>
        <v>5.0322568175837357E+61</v>
      </c>
    </row>
    <row r="606" spans="2:14" x14ac:dyDescent="0.25">
      <c r="B606" s="5">
        <f>过饱和度!D605</f>
        <v>8.7944859057259954</v>
      </c>
      <c r="C606" s="5">
        <f>过饱和度!H605</f>
        <v>63832663075012.43</v>
      </c>
      <c r="D606" s="5">
        <f t="shared" si="93"/>
        <v>63832663075011.43</v>
      </c>
      <c r="E606" s="5">
        <f t="shared" si="91"/>
        <v>6383.2663075011424</v>
      </c>
      <c r="F606" s="5">
        <f>过饱和度!K605</f>
        <v>3.4175635491676391E+23</v>
      </c>
      <c r="G606" s="5">
        <f t="shared" si="94"/>
        <v>3.4175635491676391E+23</v>
      </c>
      <c r="H606" s="5">
        <f t="shared" si="92"/>
        <v>34175635491676.395</v>
      </c>
      <c r="I606" s="5">
        <f>过饱和度!N605</f>
        <v>5.6080419393643204E+22</v>
      </c>
      <c r="J606" s="5">
        <f t="shared" si="95"/>
        <v>5.6080419393643204E+22</v>
      </c>
      <c r="K606" s="5">
        <f t="shared" si="90"/>
        <v>5608041939364.3203</v>
      </c>
      <c r="L606" s="5">
        <f>过饱和度!Q605</f>
        <v>5.3866089113491177E+71</v>
      </c>
      <c r="M606" s="5">
        <f t="shared" si="96"/>
        <v>5.3866089113491177E+71</v>
      </c>
      <c r="N606" s="5">
        <f t="shared" si="85"/>
        <v>5.3866089113491173E+61</v>
      </c>
    </row>
    <row r="607" spans="2:14" x14ac:dyDescent="0.25">
      <c r="B607" s="5">
        <f>过饱和度!D606</f>
        <v>8.7944933925379587</v>
      </c>
      <c r="C607" s="5">
        <f>过饱和度!H606</f>
        <v>70426733189802.734</v>
      </c>
      <c r="D607" s="5">
        <f t="shared" si="93"/>
        <v>70426733189801.734</v>
      </c>
      <c r="E607" s="5">
        <f t="shared" si="91"/>
        <v>7042.6733189801735</v>
      </c>
      <c r="F607" s="5">
        <f>过饱和度!K606</f>
        <v>3.8961066296333891E+23</v>
      </c>
      <c r="G607" s="5">
        <f t="shared" si="94"/>
        <v>3.8961066296333891E+23</v>
      </c>
      <c r="H607" s="5">
        <f t="shared" si="92"/>
        <v>38961066296333.891</v>
      </c>
      <c r="I607" s="5">
        <f>过饱和度!N606</f>
        <v>6.3932797486469195E+22</v>
      </c>
      <c r="J607" s="5">
        <f t="shared" si="95"/>
        <v>6.3932797486469195E+22</v>
      </c>
      <c r="K607" s="5">
        <f t="shared" si="90"/>
        <v>6393279748646.9199</v>
      </c>
      <c r="L607" s="5">
        <f>过饱和度!Q606</f>
        <v>6.5562699390755714E+71</v>
      </c>
      <c r="M607" s="5">
        <f t="shared" si="96"/>
        <v>6.5562699390755714E+71</v>
      </c>
      <c r="N607" s="5">
        <f t="shared" si="85"/>
        <v>6.5562699390755713E+61</v>
      </c>
    </row>
    <row r="608" spans="2:14" x14ac:dyDescent="0.25">
      <c r="B608" s="5">
        <f>过饱和度!D607</f>
        <v>9.0876349367960643</v>
      </c>
      <c r="C608" s="5">
        <f>过饱和度!H607</f>
        <v>70431044516611.094</v>
      </c>
      <c r="D608" s="5">
        <f t="shared" si="93"/>
        <v>70431044516610.094</v>
      </c>
      <c r="E608" s="5">
        <f t="shared" si="91"/>
        <v>7043.1044516610091</v>
      </c>
      <c r="F608" s="5">
        <f>过饱和度!K607</f>
        <v>3.8965313114800362E+23</v>
      </c>
      <c r="G608" s="5">
        <f t="shared" si="94"/>
        <v>3.8965313114800362E+23</v>
      </c>
      <c r="H608" s="5">
        <f t="shared" si="92"/>
        <v>38965313114800.367</v>
      </c>
      <c r="I608" s="5">
        <f>过饱和度!N607</f>
        <v>6.3940029836280698E+22</v>
      </c>
      <c r="J608" s="5">
        <f t="shared" si="95"/>
        <v>6.3940029836280698E+22</v>
      </c>
      <c r="K608" s="5">
        <f t="shared" si="90"/>
        <v>6394002983628.0693</v>
      </c>
      <c r="L608" s="5">
        <f>过饱和度!Q607</f>
        <v>7.002263718503988E+71</v>
      </c>
      <c r="M608" s="5">
        <f t="shared" si="96"/>
        <v>7.002263718503988E+71</v>
      </c>
      <c r="N608" s="5">
        <f t="shared" si="85"/>
        <v>7.0022637185039886E+61</v>
      </c>
    </row>
    <row r="609" spans="2:14" x14ac:dyDescent="0.25">
      <c r="B609" s="5">
        <f>过饱和度!D608</f>
        <v>9.0876424236080275</v>
      </c>
      <c r="C609" s="5">
        <f>过饱和度!H608</f>
        <v>77464564152965.266</v>
      </c>
      <c r="D609" s="5">
        <f t="shared" si="93"/>
        <v>77464564152964.266</v>
      </c>
      <c r="E609" s="5">
        <f t="shared" si="91"/>
        <v>7746.4564152964258</v>
      </c>
      <c r="F609" s="5">
        <f>过饱和度!K608</f>
        <v>4.4236959872998306E+23</v>
      </c>
      <c r="G609" s="5">
        <f t="shared" si="94"/>
        <v>4.4236959872998306E+23</v>
      </c>
      <c r="H609" s="5">
        <f t="shared" si="92"/>
        <v>44236959872998.313</v>
      </c>
      <c r="I609" s="5">
        <f>过饱和度!N608</f>
        <v>7.2590236735185541E+22</v>
      </c>
      <c r="J609" s="5">
        <f t="shared" si="95"/>
        <v>7.2590236735185541E+22</v>
      </c>
      <c r="K609" s="5">
        <f t="shared" si="90"/>
        <v>7259023673518.5537</v>
      </c>
      <c r="L609" s="5">
        <f>过饱和度!Q608</f>
        <v>8.4697400531840069E+71</v>
      </c>
      <c r="M609" s="5">
        <f t="shared" si="96"/>
        <v>8.4697400531840069E+71</v>
      </c>
      <c r="N609" s="5">
        <f t="shared" si="85"/>
        <v>8.4697400531840074E+61</v>
      </c>
    </row>
    <row r="610" spans="2:14" x14ac:dyDescent="0.25">
      <c r="B610" s="5">
        <f>过饱和度!D609</f>
        <v>9.3807839678661331</v>
      </c>
      <c r="C610" s="5">
        <f>过饱和度!H609</f>
        <v>77469011144095.078</v>
      </c>
      <c r="D610" s="5">
        <f t="shared" si="93"/>
        <v>77469011144094.078</v>
      </c>
      <c r="E610" s="5">
        <f t="shared" si="91"/>
        <v>7746.9011144094084</v>
      </c>
      <c r="F610" s="5">
        <f>过饱和度!K609</f>
        <v>4.4241528918872054E+23</v>
      </c>
      <c r="G610" s="5">
        <f t="shared" si="94"/>
        <v>4.4241528918872054E+23</v>
      </c>
      <c r="H610" s="5">
        <f t="shared" si="92"/>
        <v>44241528918872.055</v>
      </c>
      <c r="I610" s="5">
        <f>过饱和度!N609</f>
        <v>7.2598033532094956E+22</v>
      </c>
      <c r="J610" s="5">
        <f t="shared" si="95"/>
        <v>7.2598033532094956E+22</v>
      </c>
      <c r="K610" s="5">
        <f t="shared" si="90"/>
        <v>7259803353209.4951</v>
      </c>
      <c r="L610" s="5">
        <f>过饱和度!Q609</f>
        <v>9.0269777398514591E+71</v>
      </c>
      <c r="M610" s="5">
        <f t="shared" si="96"/>
        <v>9.0269777398514591E+71</v>
      </c>
      <c r="N610" s="5">
        <f t="shared" si="85"/>
        <v>9.0269777398514596E+61</v>
      </c>
    </row>
    <row r="611" spans="2:14" x14ac:dyDescent="0.25">
      <c r="B611" s="5">
        <f>过饱和度!D610</f>
        <v>9.3807914546780964</v>
      </c>
      <c r="C611" s="5">
        <f>过饱和度!H610</f>
        <v>84956146747045.828</v>
      </c>
      <c r="D611" s="5">
        <f t="shared" si="93"/>
        <v>84956146747044.828</v>
      </c>
      <c r="E611" s="5">
        <f t="shared" si="91"/>
        <v>8495.6146747044841</v>
      </c>
      <c r="F611" s="5">
        <f>过饱和度!K610</f>
        <v>5.0031251177142621E+23</v>
      </c>
      <c r="G611" s="5">
        <f t="shared" si="94"/>
        <v>5.0031251177142621E+23</v>
      </c>
      <c r="H611" s="5">
        <f t="shared" si="92"/>
        <v>50031251177142.617</v>
      </c>
      <c r="I611" s="5">
        <f>过饱和度!N610</f>
        <v>8.2098348324627279E+22</v>
      </c>
      <c r="J611" s="5">
        <f t="shared" si="95"/>
        <v>8.2098348324627279E+22</v>
      </c>
      <c r="K611" s="5">
        <f t="shared" si="90"/>
        <v>8209834832462.7285</v>
      </c>
      <c r="L611" s="5">
        <f>过饱和度!Q610</f>
        <v>1.0855031300259397E+72</v>
      </c>
      <c r="M611" s="5">
        <f t="shared" si="96"/>
        <v>1.0855031300259397E+72</v>
      </c>
      <c r="N611" s="5">
        <f t="shared" si="85"/>
        <v>1.0855031300259397E+62</v>
      </c>
    </row>
    <row r="612" spans="2:14" x14ac:dyDescent="0.25">
      <c r="B612" s="5">
        <f>过饱和度!D611</f>
        <v>9.673932998936202</v>
      </c>
      <c r="C612" s="5">
        <f>过饱和度!H611</f>
        <v>84960719714923.969</v>
      </c>
      <c r="D612" s="5">
        <f t="shared" si="93"/>
        <v>84960719714922.969</v>
      </c>
      <c r="E612" s="5">
        <f t="shared" si="91"/>
        <v>8496.0719714922961</v>
      </c>
      <c r="F612" s="5">
        <f>过饱和度!K611</f>
        <v>5.0036150056660316E+23</v>
      </c>
      <c r="G612" s="5">
        <f t="shared" si="94"/>
        <v>5.0036150056660316E+23</v>
      </c>
      <c r="H612" s="5">
        <f t="shared" si="92"/>
        <v>50036150056660.313</v>
      </c>
      <c r="I612" s="5">
        <f>过饱和度!N611</f>
        <v>8.2106725557813276E+22</v>
      </c>
      <c r="J612" s="5">
        <f t="shared" si="95"/>
        <v>8.2106725557813276E+22</v>
      </c>
      <c r="K612" s="5">
        <f t="shared" si="90"/>
        <v>8210672555781.3271</v>
      </c>
      <c r="L612" s="5">
        <f>过饱和度!Q611</f>
        <v>1.1546490281458022E+72</v>
      </c>
      <c r="M612" s="5">
        <f t="shared" si="96"/>
        <v>1.1546490281458022E+72</v>
      </c>
      <c r="N612" s="5">
        <f t="shared" si="85"/>
        <v>1.1546490281458024E+62</v>
      </c>
    </row>
    <row r="613" spans="2:14" x14ac:dyDescent="0.25">
      <c r="B613" s="5">
        <f>过饱和度!D612</f>
        <v>9.6739404857481652</v>
      </c>
      <c r="C613" s="5">
        <f>过饱和度!H612</f>
        <v>92915636860365.453</v>
      </c>
      <c r="D613" s="5">
        <f t="shared" si="93"/>
        <v>92915636860364.453</v>
      </c>
      <c r="E613" s="5">
        <f t="shared" si="91"/>
        <v>9291.5636860364448</v>
      </c>
      <c r="F613" s="5">
        <f>过饱和度!K612</f>
        <v>5.637681723538164E+23</v>
      </c>
      <c r="G613" s="5">
        <f t="shared" si="94"/>
        <v>5.637681723538164E+23</v>
      </c>
      <c r="H613" s="5">
        <f t="shared" si="92"/>
        <v>56376817235381.641</v>
      </c>
      <c r="I613" s="5">
        <f>过饱和度!N612</f>
        <v>9.2511084600624094E+22</v>
      </c>
      <c r="J613" s="5">
        <f t="shared" si="95"/>
        <v>9.2511084600624094E+22</v>
      </c>
      <c r="K613" s="5">
        <f t="shared" si="90"/>
        <v>9251108460062.4102</v>
      </c>
      <c r="L613" s="5">
        <f>过饱和度!Q612</f>
        <v>1.3808537834516765E+72</v>
      </c>
      <c r="M613" s="5">
        <f t="shared" si="96"/>
        <v>1.3808537834516765E+72</v>
      </c>
      <c r="N613" s="5">
        <f t="shared" si="85"/>
        <v>1.3808537834516768E+62</v>
      </c>
    </row>
    <row r="614" spans="2:14" x14ac:dyDescent="0.25">
      <c r="B614" s="5">
        <f>过饱和度!D613</f>
        <v>9.9670820300062708</v>
      </c>
      <c r="C614" s="5">
        <f>过饱和度!H613</f>
        <v>92920325257002.828</v>
      </c>
      <c r="D614" s="5">
        <f t="shared" si="93"/>
        <v>92920325257001.828</v>
      </c>
      <c r="E614" s="5">
        <f t="shared" si="91"/>
        <v>9292.0325257001841</v>
      </c>
      <c r="F614" s="5">
        <f>过饱和度!K613</f>
        <v>5.6382052558134581E+23</v>
      </c>
      <c r="G614" s="5">
        <f t="shared" si="94"/>
        <v>5.6382052558134581E+23</v>
      </c>
      <c r="H614" s="5">
        <f t="shared" si="92"/>
        <v>56382052558134.586</v>
      </c>
      <c r="I614" s="5">
        <f>过饱和度!N613</f>
        <v>9.2520056846334831E+22</v>
      </c>
      <c r="J614" s="5">
        <f t="shared" si="95"/>
        <v>9.2520056846334831E+22</v>
      </c>
      <c r="K614" s="5">
        <f t="shared" si="90"/>
        <v>9252005684633.4844</v>
      </c>
      <c r="L614" s="5">
        <f>过饱和度!Q613</f>
        <v>1.4661020132521033E+72</v>
      </c>
      <c r="M614" s="5">
        <f t="shared" si="96"/>
        <v>1.4661020132521033E+72</v>
      </c>
      <c r="N614" s="5">
        <f t="shared" si="85"/>
        <v>1.4661020132521034E+62</v>
      </c>
    </row>
    <row r="615" spans="2:14" x14ac:dyDescent="0.25">
      <c r="B615" s="5">
        <f>过饱和度!D614</f>
        <v>9.9670895168182341</v>
      </c>
      <c r="C615" s="5">
        <f>过饱和度!H614</f>
        <v>101357188651732.48</v>
      </c>
      <c r="D615" s="5">
        <f t="shared" si="93"/>
        <v>101357188651731.48</v>
      </c>
      <c r="E615" s="5">
        <f t="shared" si="91"/>
        <v>10135.718865173149</v>
      </c>
      <c r="F615" s="5">
        <f>过饱和度!K614</f>
        <v>6.3307543838531602E+23</v>
      </c>
      <c r="G615" s="5">
        <f t="shared" si="94"/>
        <v>6.3307543838531602E+23</v>
      </c>
      <c r="H615" s="5">
        <f t="shared" si="92"/>
        <v>63307543838531.609</v>
      </c>
      <c r="I615" s="5">
        <f>过饱和度!N614</f>
        <v>1.0388405359009583E+23</v>
      </c>
      <c r="J615" s="5">
        <f t="shared" si="95"/>
        <v>1.0388405359009583E+23</v>
      </c>
      <c r="K615" s="5">
        <f t="shared" si="90"/>
        <v>10388405359009.582</v>
      </c>
      <c r="L615" s="5">
        <f>过饱和度!Q614</f>
        <v>1.744253348900781E+72</v>
      </c>
      <c r="M615" s="5">
        <f t="shared" si="96"/>
        <v>1.744253348900781E+72</v>
      </c>
      <c r="N615" s="5">
        <f t="shared" si="85"/>
        <v>1.7442533489007813E+62</v>
      </c>
    </row>
    <row r="616" spans="2:14" x14ac:dyDescent="0.25">
      <c r="B616" s="5">
        <f>过饱和度!D615</f>
        <v>10.26023106107634</v>
      </c>
      <c r="C616" s="5">
        <f>过饱和度!H615</f>
        <v>101361981068829</v>
      </c>
      <c r="D616" s="5">
        <f t="shared" si="93"/>
        <v>101361981068828</v>
      </c>
      <c r="E616" s="5">
        <f t="shared" si="91"/>
        <v>10136.198106882799</v>
      </c>
      <c r="F616" s="5">
        <f>过饱和度!K615</f>
        <v>6.3313121142779563E+23</v>
      </c>
      <c r="G616" s="5">
        <f t="shared" si="94"/>
        <v>6.3313121142779563E+23</v>
      </c>
      <c r="H616" s="5">
        <f t="shared" si="92"/>
        <v>63313121142779.555</v>
      </c>
      <c r="I616" s="5">
        <f>过饱和度!N615</f>
        <v>1.0389363389591068E+23</v>
      </c>
      <c r="J616" s="5">
        <f t="shared" si="95"/>
        <v>1.0389363389591068E+23</v>
      </c>
      <c r="K616" s="5">
        <f t="shared" si="90"/>
        <v>10389363389591.068</v>
      </c>
      <c r="L616" s="5">
        <f>过饱和度!Q615</f>
        <v>1.8487158648480999E+72</v>
      </c>
      <c r="M616" s="5">
        <f t="shared" si="96"/>
        <v>1.8487158648480999E+72</v>
      </c>
      <c r="N616" s="5">
        <f t="shared" si="85"/>
        <v>1.8487158648480998E+62</v>
      </c>
    </row>
    <row r="617" spans="2:14" x14ac:dyDescent="0.25">
      <c r="B617" s="5">
        <f>过饱和度!D616</f>
        <v>10.260238547888303</v>
      </c>
      <c r="C617" s="5">
        <f>过饱和度!H616</f>
        <v>110294954550589.55</v>
      </c>
      <c r="D617" s="5">
        <f t="shared" si="93"/>
        <v>110294954550588.55</v>
      </c>
      <c r="E617" s="5">
        <f t="shared" si="91"/>
        <v>11029.495455058852</v>
      </c>
      <c r="F617" s="5">
        <f>过饱和度!K616</f>
        <v>7.0858325353933999E+23</v>
      </c>
      <c r="G617" s="5">
        <f t="shared" si="94"/>
        <v>7.0858325353933999E+23</v>
      </c>
      <c r="H617" s="5">
        <f t="shared" si="92"/>
        <v>70858325353934</v>
      </c>
      <c r="I617" s="5">
        <f>过饱和度!N616</f>
        <v>1.1627451871024585E+23</v>
      </c>
      <c r="J617" s="5">
        <f t="shared" si="95"/>
        <v>1.1627451871024585E+23</v>
      </c>
      <c r="K617" s="5">
        <f t="shared" si="90"/>
        <v>11627451871024.586</v>
      </c>
      <c r="L617" s="5">
        <f>过饱和度!Q616</f>
        <v>2.1887198491604365E+72</v>
      </c>
      <c r="M617" s="5">
        <f t="shared" si="96"/>
        <v>2.1887198491604365E+72</v>
      </c>
      <c r="N617" s="5">
        <f t="shared" si="85"/>
        <v>2.1887198491604362E+62</v>
      </c>
    </row>
    <row r="618" spans="2:14" x14ac:dyDescent="0.25">
      <c r="B618" s="5">
        <f>过饱和度!D617</f>
        <v>10.553380092146408</v>
      </c>
      <c r="C618" s="5">
        <f>过饱和度!H617</f>
        <v>110299838719639.14</v>
      </c>
      <c r="D618" s="5">
        <f t="shared" si="93"/>
        <v>110299838719638.14</v>
      </c>
      <c r="E618" s="5">
        <f t="shared" si="91"/>
        <v>11029.983871963816</v>
      </c>
      <c r="F618" s="5">
        <f>过饱和度!K617</f>
        <v>7.086424903193268E+23</v>
      </c>
      <c r="G618" s="5">
        <f t="shared" si="94"/>
        <v>7.086424903193268E+23</v>
      </c>
      <c r="H618" s="5">
        <f t="shared" si="92"/>
        <v>70864249031932.688</v>
      </c>
      <c r="I618" s="5">
        <f>过饱和度!N617</f>
        <v>1.1628471847935749E+23</v>
      </c>
      <c r="J618" s="5">
        <f t="shared" si="95"/>
        <v>1.1628471847935749E+23</v>
      </c>
      <c r="K618" s="5">
        <f t="shared" si="90"/>
        <v>11628471847935.752</v>
      </c>
      <c r="L618" s="5">
        <f>过饱和度!Q617</f>
        <v>2.3159942586982286E+72</v>
      </c>
      <c r="M618" s="5">
        <f t="shared" si="96"/>
        <v>2.3159942586982286E+72</v>
      </c>
      <c r="N618" s="5">
        <f t="shared" si="85"/>
        <v>2.3159942586982287E+62</v>
      </c>
    </row>
    <row r="619" spans="2:14" x14ac:dyDescent="0.25">
      <c r="B619" s="5">
        <f>过饱和度!D618</f>
        <v>10.553387578958372</v>
      </c>
      <c r="C619" s="5">
        <f>过饱和度!H618</f>
        <v>119743085257160.47</v>
      </c>
      <c r="D619" s="5">
        <f t="shared" si="93"/>
        <v>119743085257159.47</v>
      </c>
      <c r="E619" s="5">
        <f t="shared" si="91"/>
        <v>11974.308525715947</v>
      </c>
      <c r="F619" s="5">
        <f>过饱和度!K618</f>
        <v>7.9065064537802038E+23</v>
      </c>
      <c r="G619" s="5">
        <f t="shared" si="94"/>
        <v>7.9065064537802038E+23</v>
      </c>
      <c r="H619" s="5">
        <f t="shared" si="92"/>
        <v>79065064537802.047</v>
      </c>
      <c r="I619" s="5">
        <f>过饱和度!N618</f>
        <v>1.2974139847778879E+23</v>
      </c>
      <c r="J619" s="5">
        <f t="shared" si="95"/>
        <v>1.2974139847778879E+23</v>
      </c>
      <c r="K619" s="5">
        <f t="shared" si="90"/>
        <v>12974139847778.879</v>
      </c>
      <c r="L619" s="5">
        <f>过饱和度!Q618</f>
        <v>2.7292834168150207E+72</v>
      </c>
      <c r="M619" s="5">
        <f t="shared" si="96"/>
        <v>2.7292834168150207E+72</v>
      </c>
      <c r="N619" s="5">
        <f t="shared" si="85"/>
        <v>2.7292834168150202E+62</v>
      </c>
    </row>
    <row r="620" spans="2:14" x14ac:dyDescent="0.25">
      <c r="B620" s="5">
        <f>过饱和度!D619</f>
        <v>10.846529123216477</v>
      </c>
      <c r="C620" s="5">
        <f>过饱和度!H619</f>
        <v>119748048049556.22</v>
      </c>
      <c r="D620" s="5">
        <f t="shared" si="93"/>
        <v>119748048049555.22</v>
      </c>
      <c r="E620" s="5">
        <f t="shared" si="91"/>
        <v>11974.80480495552</v>
      </c>
      <c r="F620" s="5">
        <f>过饱和度!K619</f>
        <v>7.9071337761144672E+23</v>
      </c>
      <c r="G620" s="5">
        <f t="shared" si="94"/>
        <v>7.9071337761144672E+23</v>
      </c>
      <c r="H620" s="5">
        <f t="shared" si="92"/>
        <v>79071337761144.688</v>
      </c>
      <c r="I620" s="5">
        <f>过饱和度!N619</f>
        <v>1.2975222735330556E+23</v>
      </c>
      <c r="J620" s="5">
        <f t="shared" si="95"/>
        <v>1.2975222735330556E+23</v>
      </c>
      <c r="K620" s="5">
        <f t="shared" si="90"/>
        <v>12975222735330.557</v>
      </c>
      <c r="L620" s="5">
        <f>过饱和度!Q619</f>
        <v>2.8835117713369045E+72</v>
      </c>
      <c r="M620" s="5">
        <f t="shared" si="96"/>
        <v>2.8835117713369045E+72</v>
      </c>
      <c r="N620" s="5">
        <f t="shared" ref="N620:N683" si="97">$F$2*$M620^2*TANH($F$3/$M620)</f>
        <v>2.8835117713369047E+62</v>
      </c>
    </row>
    <row r="621" spans="2:14" x14ac:dyDescent="0.25">
      <c r="B621" s="5">
        <f>过饱和度!D620</f>
        <v>10.846536610028441</v>
      </c>
      <c r="C621" s="5">
        <f>过饱和度!H620</f>
        <v>129715729742597.17</v>
      </c>
      <c r="D621" s="5">
        <f t="shared" si="93"/>
        <v>129715729742596.17</v>
      </c>
      <c r="E621" s="5">
        <f t="shared" si="91"/>
        <v>12971.572974259618</v>
      </c>
      <c r="F621" s="5">
        <f>过饱和度!K620</f>
        <v>8.7964672347589885E+23</v>
      </c>
      <c r="G621" s="5">
        <f t="shared" si="94"/>
        <v>8.7964672347589885E+23</v>
      </c>
      <c r="H621" s="5">
        <f t="shared" si="92"/>
        <v>87964672347589.891</v>
      </c>
      <c r="I621" s="5">
        <f>过饱和度!N620</f>
        <v>1.4434526621821088E+23</v>
      </c>
      <c r="J621" s="5">
        <f t="shared" si="95"/>
        <v>1.4434526621821088E+23</v>
      </c>
      <c r="K621" s="5">
        <f t="shared" si="90"/>
        <v>14434526621821.086</v>
      </c>
      <c r="L621" s="5">
        <f>过饱和度!Q620</f>
        <v>3.3832276894376784E+72</v>
      </c>
      <c r="M621" s="5">
        <f t="shared" si="96"/>
        <v>3.3832276894376784E+72</v>
      </c>
      <c r="N621" s="5">
        <f t="shared" si="97"/>
        <v>3.3832276894376787E+62</v>
      </c>
    </row>
    <row r="622" spans="2:14" x14ac:dyDescent="0.25">
      <c r="B622" s="5">
        <f>过饱和度!D621</f>
        <v>11.139678154286546</v>
      </c>
      <c r="C622" s="5">
        <f>过饱和度!H621</f>
        <v>129720757169736.09</v>
      </c>
      <c r="D622" s="5">
        <f t="shared" si="93"/>
        <v>129720757169735.09</v>
      </c>
      <c r="E622" s="5">
        <f t="shared" si="91"/>
        <v>12972.07571697351</v>
      </c>
      <c r="F622" s="5">
        <f>过饱和度!K621</f>
        <v>8.7971296992562463E+23</v>
      </c>
      <c r="G622" s="5">
        <f t="shared" si="94"/>
        <v>8.7971296992562463E+23</v>
      </c>
      <c r="H622" s="5">
        <f t="shared" si="92"/>
        <v>87971296992562.469</v>
      </c>
      <c r="I622" s="5">
        <f>过饱和度!N621</f>
        <v>1.4435673196747944E+23</v>
      </c>
      <c r="J622" s="5">
        <f t="shared" si="95"/>
        <v>1.4435673196747944E+23</v>
      </c>
      <c r="K622" s="5">
        <f t="shared" si="90"/>
        <v>14435673196747.945</v>
      </c>
      <c r="L622" s="5">
        <f>过饱和度!Q621</f>
        <v>3.5691604517751152E+72</v>
      </c>
      <c r="M622" s="5">
        <f t="shared" si="96"/>
        <v>3.5691604517751152E+72</v>
      </c>
      <c r="N622" s="5">
        <f t="shared" si="97"/>
        <v>3.5691604517751154E+62</v>
      </c>
    </row>
    <row r="623" spans="2:14" x14ac:dyDescent="0.25">
      <c r="B623" s="5">
        <f>过饱和度!D622</f>
        <v>11.139685641098509</v>
      </c>
      <c r="C623" s="5">
        <f>过饱和度!H622</f>
        <v>140227035249126.22</v>
      </c>
      <c r="D623" s="5">
        <f t="shared" si="93"/>
        <v>140227035249125.22</v>
      </c>
      <c r="E623" s="5">
        <f t="shared" si="91"/>
        <v>14022.703524912522</v>
      </c>
      <c r="F623" s="5">
        <f>过饱和度!K622</f>
        <v>9.759506775438494E+23</v>
      </c>
      <c r="G623" s="5">
        <f t="shared" si="94"/>
        <v>9.759506775438494E+23</v>
      </c>
      <c r="H623" s="5">
        <f t="shared" si="92"/>
        <v>97595067754384.953</v>
      </c>
      <c r="I623" s="5">
        <f>过饱和度!N622</f>
        <v>1.6014834977506489E+23</v>
      </c>
      <c r="J623" s="5">
        <f t="shared" si="95"/>
        <v>1.6014834977506489E+23</v>
      </c>
      <c r="K623" s="5">
        <f t="shared" si="90"/>
        <v>16014834977506.488</v>
      </c>
      <c r="L623" s="5">
        <f>过饱和度!Q622</f>
        <v>4.170352288341151E+72</v>
      </c>
      <c r="M623" s="5">
        <f t="shared" si="96"/>
        <v>4.170352288341151E+72</v>
      </c>
      <c r="N623" s="5">
        <f t="shared" si="97"/>
        <v>4.1703522883411502E+62</v>
      </c>
    </row>
    <row r="624" spans="2:14" x14ac:dyDescent="0.25">
      <c r="B624" s="5">
        <f>过饱和度!D623</f>
        <v>11.432827185356615</v>
      </c>
      <c r="C624" s="5">
        <f>过饱和度!H623</f>
        <v>140232112462514.64</v>
      </c>
      <c r="D624" s="5">
        <f t="shared" si="93"/>
        <v>140232112462513.64</v>
      </c>
      <c r="E624" s="5">
        <f t="shared" si="91"/>
        <v>14023.211246251365</v>
      </c>
      <c r="F624" s="5">
        <f>过饱和度!K623</f>
        <v>9.7602044327335653E+23</v>
      </c>
      <c r="G624" s="5">
        <f t="shared" si="94"/>
        <v>9.7602044327335653E+23</v>
      </c>
      <c r="H624" s="5">
        <f t="shared" si="92"/>
        <v>97602044327335.672</v>
      </c>
      <c r="I624" s="5">
        <f>过饱和度!N623</f>
        <v>1.6016045817401336E+23</v>
      </c>
      <c r="J624" s="5">
        <f t="shared" si="95"/>
        <v>1.6016045817401336E+23</v>
      </c>
      <c r="K624" s="5">
        <f t="shared" si="90"/>
        <v>16016045817401.334</v>
      </c>
      <c r="L624" s="5">
        <f>过饱和度!Q623</f>
        <v>4.3934177710818347E+72</v>
      </c>
      <c r="M624" s="5">
        <f t="shared" si="96"/>
        <v>4.3934177710818347E+72</v>
      </c>
      <c r="N624" s="5">
        <f t="shared" si="97"/>
        <v>4.393417771081834E+62</v>
      </c>
    </row>
    <row r="625" spans="2:14" x14ac:dyDescent="0.25">
      <c r="B625" s="5">
        <f>过饱和度!D624</f>
        <v>11.432834672168578</v>
      </c>
      <c r="C625" s="5">
        <f>过饱和度!H624</f>
        <v>151291147290196.13</v>
      </c>
      <c r="D625" s="5">
        <f t="shared" si="93"/>
        <v>151291147290195.13</v>
      </c>
      <c r="E625" s="5">
        <f t="shared" si="91"/>
        <v>15129.114729019511</v>
      </c>
      <c r="F625" s="5">
        <f>过饱和度!K624</f>
        <v>1.0799517755532305E+24</v>
      </c>
      <c r="G625" s="5">
        <f t="shared" si="94"/>
        <v>1.0799517755532305E+24</v>
      </c>
      <c r="H625" s="5">
        <f t="shared" si="92"/>
        <v>107995177555323.03</v>
      </c>
      <c r="I625" s="5">
        <f>过饱和度!N624</f>
        <v>1.7721453121929868E+23</v>
      </c>
      <c r="J625" s="5">
        <f t="shared" si="95"/>
        <v>1.7721453121929868E+23</v>
      </c>
      <c r="K625" s="5">
        <f t="shared" si="90"/>
        <v>17721453121929.867</v>
      </c>
      <c r="L625" s="5">
        <f>过饱和度!Q624</f>
        <v>5.1132575720731995E+72</v>
      </c>
      <c r="M625" s="5">
        <f t="shared" si="96"/>
        <v>5.1132575720731995E+72</v>
      </c>
      <c r="N625" s="5">
        <f t="shared" si="97"/>
        <v>5.1132575720731999E+62</v>
      </c>
    </row>
    <row r="626" spans="2:14" x14ac:dyDescent="0.25">
      <c r="B626" s="5">
        <f>过饱和度!D625</f>
        <v>11.725976216426684</v>
      </c>
      <c r="C626" s="5">
        <f>过饱和度!H625</f>
        <v>151296258581554.31</v>
      </c>
      <c r="D626" s="5">
        <f t="shared" si="93"/>
        <v>151296258581553.31</v>
      </c>
      <c r="E626" s="5">
        <f t="shared" si="91"/>
        <v>15129.625858155332</v>
      </c>
      <c r="F626" s="5">
        <f>过饱和度!K625</f>
        <v>1.0800250511804517E+24</v>
      </c>
      <c r="G626" s="5">
        <f t="shared" si="94"/>
        <v>1.0800250511804517E+24</v>
      </c>
      <c r="H626" s="5">
        <f t="shared" si="92"/>
        <v>108002505118045.16</v>
      </c>
      <c r="I626" s="5">
        <f>过饱和度!N625</f>
        <v>1.7722728593679966E+23</v>
      </c>
      <c r="J626" s="5">
        <f t="shared" si="95"/>
        <v>1.7722728593679966E+23</v>
      </c>
      <c r="K626" s="5">
        <f t="shared" si="90"/>
        <v>17722728593679.965</v>
      </c>
      <c r="L626" s="5">
        <f>过饱和度!Q625</f>
        <v>5.3796371490512835E+72</v>
      </c>
      <c r="M626" s="5">
        <f t="shared" si="96"/>
        <v>5.3796371490512835E+72</v>
      </c>
      <c r="N626" s="5">
        <f t="shared" si="97"/>
        <v>5.3796371490512832E+62</v>
      </c>
    </row>
    <row r="627" spans="2:14" x14ac:dyDescent="0.25">
      <c r="B627" s="5">
        <f>过饱和度!D626</f>
        <v>11.725983703238647</v>
      </c>
      <c r="C627" s="5">
        <f>过饱和度!H626</f>
        <v>162922209650624.06</v>
      </c>
      <c r="D627" s="5">
        <f t="shared" si="93"/>
        <v>162922209650623.06</v>
      </c>
      <c r="E627" s="5">
        <f t="shared" si="91"/>
        <v>16292.220965062308</v>
      </c>
      <c r="F627" s="5">
        <f>过饱和度!K626</f>
        <v>1.1920493618602655E+24</v>
      </c>
      <c r="G627" s="5">
        <f t="shared" si="94"/>
        <v>1.1920493618602655E+24</v>
      </c>
      <c r="H627" s="5">
        <f t="shared" si="92"/>
        <v>119204936186026.56</v>
      </c>
      <c r="I627" s="5">
        <f>过饱和度!N626</f>
        <v>1.9560934655861732E+23</v>
      </c>
      <c r="J627" s="5">
        <f t="shared" si="95"/>
        <v>1.9560934655861732E+23</v>
      </c>
      <c r="K627" s="5">
        <f t="shared" si="90"/>
        <v>19560934655861.734</v>
      </c>
      <c r="L627" s="5">
        <f>过饱和度!Q626</f>
        <v>6.2376528883237555E+72</v>
      </c>
      <c r="M627" s="5">
        <f t="shared" si="96"/>
        <v>6.2376528883237555E+72</v>
      </c>
      <c r="N627" s="5">
        <f t="shared" si="97"/>
        <v>6.2376528883237555E+62</v>
      </c>
    </row>
    <row r="628" spans="2:14" x14ac:dyDescent="0.25">
      <c r="B628" s="5">
        <f>过饱和度!D627</f>
        <v>12.019125247496753</v>
      </c>
      <c r="C628" s="5">
        <f>过饱和度!H627</f>
        <v>162927338451991.5</v>
      </c>
      <c r="D628" s="5">
        <f t="shared" si="93"/>
        <v>162927338451990.5</v>
      </c>
      <c r="E628" s="5">
        <f t="shared" si="91"/>
        <v>16292.733845199049</v>
      </c>
      <c r="F628" s="5">
        <f>过饱和度!K627</f>
        <v>1.1921261228115563E+24</v>
      </c>
      <c r="G628" s="5">
        <f t="shared" si="94"/>
        <v>1.1921261228115563E+24</v>
      </c>
      <c r="H628" s="5">
        <f t="shared" si="92"/>
        <v>119212612281155.63</v>
      </c>
      <c r="I628" s="5">
        <f>过饱和度!N627</f>
        <v>1.9562274904087189E+23</v>
      </c>
      <c r="J628" s="5">
        <f t="shared" si="95"/>
        <v>1.9562274904087189E+23</v>
      </c>
      <c r="K628" s="5">
        <f t="shared" si="90"/>
        <v>19562274904087.188</v>
      </c>
      <c r="L628" s="5">
        <f>过饱和度!Q627</f>
        <v>6.5543622896400811E+72</v>
      </c>
      <c r="M628" s="5">
        <f t="shared" si="96"/>
        <v>6.5543622896400811E+72</v>
      </c>
      <c r="N628" s="5">
        <f t="shared" si="97"/>
        <v>6.5543622896400814E+62</v>
      </c>
    </row>
    <row r="629" spans="2:14" x14ac:dyDescent="0.25">
      <c r="B629" s="5">
        <f>过饱和度!D628</f>
        <v>12.019132734308716</v>
      </c>
      <c r="C629" s="5">
        <f>过饱和度!H628</f>
        <v>175134364386742.5</v>
      </c>
      <c r="D629" s="5">
        <f t="shared" si="93"/>
        <v>175134364386741.5</v>
      </c>
      <c r="E629" s="5">
        <f t="shared" si="91"/>
        <v>17513.436438674147</v>
      </c>
      <c r="F629" s="5">
        <f>过饱和度!K628</f>
        <v>1.3126528553306492E+24</v>
      </c>
      <c r="G629" s="5">
        <f t="shared" si="94"/>
        <v>1.3126528553306492E+24</v>
      </c>
      <c r="H629" s="5">
        <f t="shared" si="92"/>
        <v>131265285533064.95</v>
      </c>
      <c r="I629" s="5">
        <f>过饱和度!N628</f>
        <v>2.1539998544687875E+23</v>
      </c>
      <c r="J629" s="5">
        <f t="shared" si="95"/>
        <v>2.1539998544687875E+23</v>
      </c>
      <c r="K629" s="5">
        <f t="shared" si="90"/>
        <v>21539998544687.875</v>
      </c>
      <c r="L629" s="5">
        <f>过饱和度!Q628</f>
        <v>7.5726895803720643E+72</v>
      </c>
      <c r="M629" s="5">
        <f t="shared" si="96"/>
        <v>7.5726895803720643E+72</v>
      </c>
      <c r="N629" s="5">
        <f t="shared" si="97"/>
        <v>7.5726895803720641E+62</v>
      </c>
    </row>
    <row r="630" spans="2:14" x14ac:dyDescent="0.25">
      <c r="B630" s="5">
        <f>过饱和度!D629</f>
        <v>12.312274278566822</v>
      </c>
      <c r="C630" s="5">
        <f>过饱和度!H629</f>
        <v>175139493270582.63</v>
      </c>
      <c r="D630" s="5">
        <f t="shared" si="93"/>
        <v>175139493270581.63</v>
      </c>
      <c r="E630" s="5">
        <f t="shared" si="91"/>
        <v>17513.949327058159</v>
      </c>
      <c r="F630" s="5">
        <f>过饱和度!K629</f>
        <v>1.3127330610948938E+24</v>
      </c>
      <c r="G630" s="5">
        <f t="shared" si="94"/>
        <v>1.3127330610948938E+24</v>
      </c>
      <c r="H630" s="5">
        <f t="shared" si="92"/>
        <v>131273306109489.38</v>
      </c>
      <c r="I630" s="5">
        <f>过饱和度!N629</f>
        <v>2.1541403480181982E+23</v>
      </c>
      <c r="J630" s="5">
        <f t="shared" si="95"/>
        <v>2.1541403480181982E+23</v>
      </c>
      <c r="K630" s="5">
        <f t="shared" si="90"/>
        <v>21541403480181.984</v>
      </c>
      <c r="L630" s="5">
        <f>过饱和度!Q629</f>
        <v>7.9476665893100571E+72</v>
      </c>
      <c r="M630" s="5">
        <f t="shared" si="96"/>
        <v>7.9476665893100571E+72</v>
      </c>
      <c r="N630" s="5">
        <f t="shared" si="97"/>
        <v>7.9476665893100569E+62</v>
      </c>
    </row>
    <row r="631" spans="2:14" x14ac:dyDescent="0.25">
      <c r="B631" s="5">
        <f>过饱和度!D630</f>
        <v>12.312281765378785</v>
      </c>
      <c r="C631" s="5">
        <f>过饱和度!H630</f>
        <v>187941751826546.41</v>
      </c>
      <c r="D631" s="5">
        <f t="shared" si="93"/>
        <v>187941751826545.41</v>
      </c>
      <c r="E631" s="5">
        <f t="shared" si="91"/>
        <v>18794.175182654541</v>
      </c>
      <c r="F631" s="5">
        <f>过饱和度!K630</f>
        <v>1.4421817474643897E+24</v>
      </c>
      <c r="G631" s="5">
        <f t="shared" si="94"/>
        <v>1.4421817474643897E+24</v>
      </c>
      <c r="H631" s="5">
        <f t="shared" si="92"/>
        <v>144218174746438.97</v>
      </c>
      <c r="I631" s="5">
        <f>过饱和度!N630</f>
        <v>2.366552908935241E+23</v>
      </c>
      <c r="J631" s="5">
        <f t="shared" si="95"/>
        <v>2.366552908935241E+23</v>
      </c>
      <c r="K631" s="5">
        <f t="shared" si="90"/>
        <v>23665529089352.406</v>
      </c>
      <c r="L631" s="5">
        <f>过饱和度!Q630</f>
        <v>9.1513200366425747E+72</v>
      </c>
      <c r="M631" s="5">
        <f t="shared" si="96"/>
        <v>9.1513200366425747E+72</v>
      </c>
      <c r="N631" s="5">
        <f t="shared" si="97"/>
        <v>9.1513200366425759E+62</v>
      </c>
    </row>
    <row r="632" spans="2:14" x14ac:dyDescent="0.25">
      <c r="B632" s="5">
        <f>过饱和度!D631</f>
        <v>12.60542330963689</v>
      </c>
      <c r="C632" s="5">
        <f>过饱和度!H631</f>
        <v>187946862505851.78</v>
      </c>
      <c r="D632" s="5">
        <f t="shared" si="93"/>
        <v>187946862505850.78</v>
      </c>
      <c r="E632" s="5">
        <f t="shared" si="91"/>
        <v>18794.68625058508</v>
      </c>
      <c r="F632" s="5">
        <f>过饱和度!K631</f>
        <v>1.4422653408472494E+24</v>
      </c>
      <c r="G632" s="5">
        <f t="shared" si="94"/>
        <v>1.4422653408472494E+24</v>
      </c>
      <c r="H632" s="5">
        <f t="shared" si="92"/>
        <v>144226534084724.94</v>
      </c>
      <c r="I632" s="5">
        <f>过饱和度!N631</f>
        <v>2.3666998377524082E+23</v>
      </c>
      <c r="J632" s="5">
        <f t="shared" si="95"/>
        <v>2.3666998377524082E+23</v>
      </c>
      <c r="K632" s="5">
        <f t="shared" si="90"/>
        <v>23666998377524.082</v>
      </c>
      <c r="L632" s="5">
        <f>过饱和度!Q631</f>
        <v>9.5935189148443216E+72</v>
      </c>
      <c r="M632" s="5">
        <f t="shared" si="96"/>
        <v>9.5935189148443216E+72</v>
      </c>
      <c r="N632" s="5">
        <f t="shared" si="97"/>
        <v>9.5935189148443224E+62</v>
      </c>
    </row>
    <row r="633" spans="2:14" x14ac:dyDescent="0.25">
      <c r="B633" s="5">
        <f>过饱和度!D632</f>
        <v>12.605430796448854</v>
      </c>
      <c r="C633" s="5">
        <f>过饱和度!H632</f>
        <v>201358510569839.72</v>
      </c>
      <c r="D633" s="5">
        <f t="shared" si="93"/>
        <v>201358510569838.72</v>
      </c>
      <c r="E633" s="5">
        <f t="shared" si="91"/>
        <v>20135.851056983869</v>
      </c>
      <c r="F633" s="5">
        <f>过饱和度!K632</f>
        <v>1.5810656005208681E+24</v>
      </c>
      <c r="G633" s="5">
        <f t="shared" si="94"/>
        <v>1.5810656005208681E+24</v>
      </c>
      <c r="H633" s="5">
        <f t="shared" si="92"/>
        <v>158106560052086.81</v>
      </c>
      <c r="I633" s="5">
        <f>过饱和度!N632</f>
        <v>2.5944575897303963E+23</v>
      </c>
      <c r="J633" s="5">
        <f t="shared" si="95"/>
        <v>2.5944575897303963E+23</v>
      </c>
      <c r="K633" s="5">
        <f t="shared" si="90"/>
        <v>25944575897303.965</v>
      </c>
      <c r="L633" s="5">
        <f>过饱和度!Q632</f>
        <v>1.1010684104357835E+73</v>
      </c>
      <c r="M633" s="5">
        <f t="shared" si="96"/>
        <v>1.1010684104357835E+73</v>
      </c>
      <c r="N633" s="5">
        <f t="shared" si="97"/>
        <v>1.1010684104357834E+63</v>
      </c>
    </row>
    <row r="634" spans="2:14" x14ac:dyDescent="0.25">
      <c r="B634" s="5">
        <f>过饱和度!D633</f>
        <v>12.898572340706959</v>
      </c>
      <c r="C634" s="5">
        <f>过饱和度!H633</f>
        <v>201363583898236.94</v>
      </c>
      <c r="D634" s="5">
        <f t="shared" si="93"/>
        <v>201363583898235.94</v>
      </c>
      <c r="E634" s="5">
        <f t="shared" si="91"/>
        <v>20136.358389823592</v>
      </c>
      <c r="F634" s="5">
        <f>过饱和度!K633</f>
        <v>1.5811525068991682E+24</v>
      </c>
      <c r="G634" s="5">
        <f t="shared" si="94"/>
        <v>1.5811525068991682E+24</v>
      </c>
      <c r="H634" s="5">
        <f t="shared" si="92"/>
        <v>158115250689916.81</v>
      </c>
      <c r="I634" s="5">
        <f>过饱和度!N633</f>
        <v>2.5946108946622216E+23</v>
      </c>
      <c r="J634" s="5">
        <f t="shared" si="95"/>
        <v>2.5946108946622216E+23</v>
      </c>
      <c r="K634" s="5">
        <f t="shared" si="90"/>
        <v>25946108946622.215</v>
      </c>
      <c r="L634" s="5">
        <f>过饱和度!Q633</f>
        <v>1.153017707961433E+73</v>
      </c>
      <c r="M634" s="5">
        <f t="shared" si="96"/>
        <v>1.153017707961433E+73</v>
      </c>
      <c r="N634" s="5">
        <f t="shared" si="97"/>
        <v>1.1530177079614329E+63</v>
      </c>
    </row>
    <row r="635" spans="2:14" x14ac:dyDescent="0.25">
      <c r="B635" s="5">
        <f>过饱和度!D634</f>
        <v>12.898579827518923</v>
      </c>
      <c r="C635" s="5">
        <f>过饱和度!H634</f>
        <v>215398777488382.5</v>
      </c>
      <c r="D635" s="5">
        <f t="shared" si="93"/>
        <v>215398777488381.5</v>
      </c>
      <c r="E635" s="5">
        <f t="shared" si="91"/>
        <v>21539.877748838153</v>
      </c>
      <c r="F635" s="5">
        <f>过饱和度!K634</f>
        <v>1.7297440456441384E+24</v>
      </c>
      <c r="G635" s="5">
        <f t="shared" si="94"/>
        <v>1.7297440456441384E+24</v>
      </c>
      <c r="H635" s="5">
        <f t="shared" si="92"/>
        <v>172974404564413.84</v>
      </c>
      <c r="I635" s="5">
        <f>过饱和度!N634</f>
        <v>2.8384353853445542E+23</v>
      </c>
      <c r="J635" s="5">
        <f t="shared" si="95"/>
        <v>2.8384353853445542E+23</v>
      </c>
      <c r="K635" s="5">
        <f t="shared" si="90"/>
        <v>28384353853445.539</v>
      </c>
      <c r="L635" s="5">
        <f>过饱和度!Q634</f>
        <v>1.3192524220676153E+73</v>
      </c>
      <c r="M635" s="5">
        <f t="shared" si="96"/>
        <v>1.3192524220676153E+73</v>
      </c>
      <c r="N635" s="5">
        <f t="shared" si="97"/>
        <v>1.3192524220676152E+63</v>
      </c>
    </row>
    <row r="636" spans="2:14" x14ac:dyDescent="0.25">
      <c r="B636" s="5">
        <f>过饱和度!D635</f>
        <v>13.191721371777028</v>
      </c>
      <c r="C636" s="5">
        <f>过饱和度!H635</f>
        <v>215403793460237</v>
      </c>
      <c r="D636" s="5">
        <f t="shared" si="93"/>
        <v>215403793460236</v>
      </c>
      <c r="E636" s="5">
        <f t="shared" si="91"/>
        <v>21540.379346023601</v>
      </c>
      <c r="F636" s="5">
        <f>过饱和度!K635</f>
        <v>1.7298341722203901E+24</v>
      </c>
      <c r="G636" s="5">
        <f t="shared" si="94"/>
        <v>1.7298341722203901E+24</v>
      </c>
      <c r="H636" s="5">
        <f t="shared" si="92"/>
        <v>172983417222039.03</v>
      </c>
      <c r="I636" s="5">
        <f>过饱和度!N635</f>
        <v>2.8385949803885879E+23</v>
      </c>
      <c r="J636" s="5">
        <f t="shared" si="95"/>
        <v>2.8385949803885879E+23</v>
      </c>
      <c r="K636" s="5">
        <f t="shared" si="90"/>
        <v>28385949803885.883</v>
      </c>
      <c r="L636" s="5">
        <f>过饱和度!Q635</f>
        <v>1.3800610379666219E+73</v>
      </c>
      <c r="M636" s="5">
        <f t="shared" si="96"/>
        <v>1.3800610379666219E+73</v>
      </c>
      <c r="N636" s="5">
        <f t="shared" si="97"/>
        <v>1.380061037966622E+63</v>
      </c>
    </row>
    <row r="637" spans="2:14" x14ac:dyDescent="0.25">
      <c r="B637" s="5">
        <f>过饱和度!D636</f>
        <v>13.191728858588991</v>
      </c>
      <c r="C637" s="5">
        <f>过饱和度!H636</f>
        <v>230076687726037.22</v>
      </c>
      <c r="D637" s="5">
        <f t="shared" si="93"/>
        <v>230076687726036.22</v>
      </c>
      <c r="E637" s="5">
        <f t="shared" si="91"/>
        <v>23007.668772603622</v>
      </c>
      <c r="F637" s="5">
        <f>过饱和度!K636</f>
        <v>1.888666780988448E+24</v>
      </c>
      <c r="G637" s="5">
        <f t="shared" si="94"/>
        <v>1.888666780988448E+24</v>
      </c>
      <c r="H637" s="5">
        <f t="shared" si="92"/>
        <v>188866678098844.78</v>
      </c>
      <c r="I637" s="5">
        <f>过饱和度!N636</f>
        <v>3.0992243091087467E+23</v>
      </c>
      <c r="J637" s="5">
        <f t="shared" si="95"/>
        <v>3.0992243091087467E+23</v>
      </c>
      <c r="K637" s="5">
        <f t="shared" si="90"/>
        <v>30992243091087.469</v>
      </c>
      <c r="L637" s="5">
        <f>过饱和度!Q636</f>
        <v>1.5743630647079687E+73</v>
      </c>
      <c r="M637" s="5">
        <f t="shared" si="96"/>
        <v>1.5743630647079687E+73</v>
      </c>
      <c r="N637" s="5">
        <f t="shared" si="97"/>
        <v>1.5743630647079687E+63</v>
      </c>
    </row>
    <row r="638" spans="2:14" x14ac:dyDescent="0.25">
      <c r="B638" s="5">
        <f>过饱和度!D637</f>
        <v>13.484870402847097</v>
      </c>
      <c r="C638" s="5">
        <f>过饱和度!H637</f>
        <v>230081625476558.31</v>
      </c>
      <c r="D638" s="5">
        <f t="shared" si="93"/>
        <v>230081625476557.31</v>
      </c>
      <c r="E638" s="5">
        <f t="shared" si="91"/>
        <v>23008.162547655731</v>
      </c>
      <c r="F638" s="5">
        <f>过饱和度!K637</f>
        <v>1.8887600160455123E+24</v>
      </c>
      <c r="G638" s="5">
        <f t="shared" si="94"/>
        <v>1.8887600160455123E+24</v>
      </c>
      <c r="H638" s="5">
        <f t="shared" si="92"/>
        <v>188876001604551.22</v>
      </c>
      <c r="I638" s="5">
        <f>过饱和度!N637</f>
        <v>3.0993900802580455E+23</v>
      </c>
      <c r="J638" s="5">
        <f t="shared" si="95"/>
        <v>3.0993900802580455E+23</v>
      </c>
      <c r="K638" s="5">
        <f t="shared" si="90"/>
        <v>30993900802580.453</v>
      </c>
      <c r="L638" s="5">
        <f>过饱和度!Q637</f>
        <v>1.6452952583363769E+73</v>
      </c>
      <c r="M638" s="5">
        <f t="shared" si="96"/>
        <v>1.6452952583363769E+73</v>
      </c>
      <c r="N638" s="5">
        <f t="shared" si="97"/>
        <v>1.645295258336377E+63</v>
      </c>
    </row>
    <row r="639" spans="2:14" x14ac:dyDescent="0.25">
      <c r="B639" s="5">
        <f>过饱和度!D638</f>
        <v>13.48487788965906</v>
      </c>
      <c r="C639" s="5">
        <f>过饱和度!H638</f>
        <v>245406374698915.91</v>
      </c>
      <c r="D639" s="5">
        <f t="shared" si="93"/>
        <v>245406374698914.91</v>
      </c>
      <c r="E639" s="5">
        <f t="shared" si="91"/>
        <v>24540.637469891491</v>
      </c>
      <c r="F639" s="5">
        <f>过饱和度!K638</f>
        <v>2.0582935698439878E+24</v>
      </c>
      <c r="G639" s="5">
        <f t="shared" si="94"/>
        <v>2.0582935698439878E+24</v>
      </c>
      <c r="H639" s="5">
        <f t="shared" si="92"/>
        <v>205829356984398.81</v>
      </c>
      <c r="I639" s="5">
        <f>过饱和度!N638</f>
        <v>3.3775788962903835E+23</v>
      </c>
      <c r="J639" s="5">
        <f t="shared" si="95"/>
        <v>3.3775788962903835E+23</v>
      </c>
      <c r="K639" s="5">
        <f t="shared" si="90"/>
        <v>33775788962903.84</v>
      </c>
      <c r="L639" s="5">
        <f>过饱和度!Q638</f>
        <v>1.8716318225136767E+73</v>
      </c>
      <c r="M639" s="5">
        <f t="shared" si="96"/>
        <v>1.8716318225136767E+73</v>
      </c>
      <c r="N639" s="5">
        <f t="shared" si="97"/>
        <v>1.8716318225136766E+63</v>
      </c>
    </row>
    <row r="640" spans="2:14" x14ac:dyDescent="0.25">
      <c r="B640" s="5">
        <f>过饱和度!D639</f>
        <v>13.778019433917166</v>
      </c>
      <c r="C640" s="5">
        <f>过饱和度!H639</f>
        <v>245411212504261.81</v>
      </c>
      <c r="D640" s="5">
        <f t="shared" si="93"/>
        <v>245411212504260.81</v>
      </c>
      <c r="E640" s="5">
        <f t="shared" si="91"/>
        <v>24541.12125042608</v>
      </c>
      <c r="F640" s="5">
        <f>过饱和度!K639</f>
        <v>2.0583897819998775E+24</v>
      </c>
      <c r="G640" s="5">
        <f t="shared" si="94"/>
        <v>2.0583897819998775E+24</v>
      </c>
      <c r="H640" s="5">
        <f t="shared" si="92"/>
        <v>205838978199987.78</v>
      </c>
      <c r="I640" s="5">
        <f>过饱和度!N639</f>
        <v>3.3777507003785593E+23</v>
      </c>
      <c r="J640" s="5">
        <f t="shared" si="95"/>
        <v>3.3777507003785593E+23</v>
      </c>
      <c r="K640" s="5">
        <f t="shared" si="90"/>
        <v>33777507003785.598</v>
      </c>
      <c r="L640" s="5">
        <f>过饱和度!Q639</f>
        <v>1.9540986800674077E+73</v>
      </c>
      <c r="M640" s="5">
        <f t="shared" si="96"/>
        <v>1.9540986800674077E+73</v>
      </c>
      <c r="N640" s="5">
        <f t="shared" si="97"/>
        <v>1.9540986800674077E+63</v>
      </c>
    </row>
    <row r="641" spans="2:14" x14ac:dyDescent="0.25">
      <c r="B641" s="5">
        <f>过饱和度!D640</f>
        <v>13.778026920729129</v>
      </c>
      <c r="C641" s="5">
        <f>过饱和度!H640</f>
        <v>261401970095527.16</v>
      </c>
      <c r="D641" s="5">
        <f t="shared" si="93"/>
        <v>261401970095526.16</v>
      </c>
      <c r="E641" s="5">
        <f t="shared" si="91"/>
        <v>26140.197009552616</v>
      </c>
      <c r="F641" s="5">
        <f>过饱和度!K640</f>
        <v>2.2390942387628804E+24</v>
      </c>
      <c r="G641" s="5">
        <f t="shared" si="94"/>
        <v>2.2390942387628804E+24</v>
      </c>
      <c r="H641" s="5">
        <f t="shared" si="92"/>
        <v>223909423876288.06</v>
      </c>
      <c r="I641" s="5">
        <f>过饱和度!N640</f>
        <v>3.6742702011892458E+23</v>
      </c>
      <c r="J641" s="5">
        <f t="shared" si="95"/>
        <v>3.6742702011892458E+23</v>
      </c>
      <c r="K641" s="5">
        <f t="shared" si="90"/>
        <v>36742702011892.453</v>
      </c>
      <c r="L641" s="5">
        <f>过饱和度!Q640</f>
        <v>2.2168936104099247E+73</v>
      </c>
      <c r="M641" s="5">
        <f t="shared" si="96"/>
        <v>2.2168936104099247E+73</v>
      </c>
      <c r="N641" s="5">
        <f t="shared" si="97"/>
        <v>2.2168936104099247E+63</v>
      </c>
    </row>
    <row r="642" spans="2:14" x14ac:dyDescent="0.25">
      <c r="B642" s="5">
        <f>过饱和度!D641</f>
        <v>14.071168464987235</v>
      </c>
      <c r="C642" s="5">
        <f>过饱和度!H641</f>
        <v>261406685372910.06</v>
      </c>
      <c r="D642" s="5">
        <f t="shared" si="93"/>
        <v>261406685372909.06</v>
      </c>
      <c r="E642" s="5">
        <f t="shared" si="91"/>
        <v>26140.668537290905</v>
      </c>
      <c r="F642" s="5">
        <f>过饱和度!K641</f>
        <v>2.2391932762257021E+24</v>
      </c>
      <c r="G642" s="5">
        <f t="shared" si="94"/>
        <v>2.2391932762257021E+24</v>
      </c>
      <c r="H642" s="5">
        <f t="shared" si="92"/>
        <v>223919327622570.22</v>
      </c>
      <c r="I642" s="5">
        <f>过饱和度!N641</f>
        <v>3.6744478647357272E+23</v>
      </c>
      <c r="J642" s="5">
        <f t="shared" si="95"/>
        <v>3.6744478647357272E+23</v>
      </c>
      <c r="K642" s="5">
        <f t="shared" si="90"/>
        <v>36744478647357.273</v>
      </c>
      <c r="L642" s="5">
        <f>过饱和度!Q641</f>
        <v>2.3124663690510485E+73</v>
      </c>
      <c r="M642" s="5">
        <f t="shared" si="96"/>
        <v>2.3124663690510485E+73</v>
      </c>
      <c r="N642" s="5">
        <f t="shared" si="97"/>
        <v>2.3124663690510484E+63</v>
      </c>
    </row>
    <row r="643" spans="2:14" x14ac:dyDescent="0.25">
      <c r="B643" s="5">
        <f>过饱和度!D642</f>
        <v>14.071175951799198</v>
      </c>
      <c r="C643" s="5">
        <f>过饱和度!H642</f>
        <v>278077603876922.53</v>
      </c>
      <c r="D643" s="5">
        <f t="shared" si="93"/>
        <v>278077603876921.53</v>
      </c>
      <c r="E643" s="5">
        <f t="shared" si="91"/>
        <v>27807.760387692149</v>
      </c>
      <c r="F643" s="5">
        <f>过饱和度!K642</f>
        <v>2.4315486756853792E+24</v>
      </c>
      <c r="G643" s="5">
        <f t="shared" si="94"/>
        <v>2.4315486756853792E+24</v>
      </c>
      <c r="H643" s="5">
        <f t="shared" si="92"/>
        <v>243154867568537.94</v>
      </c>
      <c r="I643" s="5">
        <f>过饱和度!N642</f>
        <v>3.9900857942337889E+23</v>
      </c>
      <c r="J643" s="5">
        <f t="shared" si="95"/>
        <v>3.9900857942337889E+23</v>
      </c>
      <c r="K643" s="5">
        <f t="shared" si="90"/>
        <v>39900857942337.891</v>
      </c>
      <c r="L643" s="5">
        <f>过饱和度!Q642</f>
        <v>2.6166411923111876E+73</v>
      </c>
      <c r="M643" s="5">
        <f t="shared" si="96"/>
        <v>2.6166411923111876E+73</v>
      </c>
      <c r="N643" s="5">
        <f t="shared" si="97"/>
        <v>2.6166411923111879E+63</v>
      </c>
    </row>
    <row r="644" spans="2:14" x14ac:dyDescent="0.25">
      <c r="B644" s="5">
        <f>过饱和度!D643</f>
        <v>14.364317496057303</v>
      </c>
      <c r="C644" s="5">
        <f>过饱和度!H643</f>
        <v>278082173184713.09</v>
      </c>
      <c r="D644" s="5">
        <f t="shared" si="93"/>
        <v>278082173184712.09</v>
      </c>
      <c r="E644" s="5">
        <f t="shared" si="91"/>
        <v>27808.217318471208</v>
      </c>
      <c r="F644" s="5">
        <f>过饱和度!K643</f>
        <v>2.4316503655084097E+24</v>
      </c>
      <c r="G644" s="5">
        <f t="shared" si="94"/>
        <v>2.4316503655084097E+24</v>
      </c>
      <c r="H644" s="5">
        <f t="shared" si="92"/>
        <v>243165036550840.94</v>
      </c>
      <c r="I644" s="5">
        <f>过饱和度!N643</f>
        <v>3.9902691122892716E+23</v>
      </c>
      <c r="J644" s="5">
        <f t="shared" si="95"/>
        <v>3.9902691122892716E+23</v>
      </c>
      <c r="K644" s="5">
        <f t="shared" si="90"/>
        <v>39902691122892.719</v>
      </c>
      <c r="L644" s="5">
        <f>过饱和度!Q643</f>
        <v>2.7270654496853568E+73</v>
      </c>
      <c r="M644" s="5">
        <f t="shared" si="96"/>
        <v>2.7270654496853568E+73</v>
      </c>
      <c r="N644" s="5">
        <f t="shared" si="97"/>
        <v>2.7270654496853567E+63</v>
      </c>
    </row>
    <row r="645" spans="2:14" x14ac:dyDescent="0.25">
      <c r="B645" s="5">
        <f>过饱和度!D644</f>
        <v>14.364324982869267</v>
      </c>
      <c r="C645" s="5">
        <f>过饱和度!H644</f>
        <v>295447404276843.06</v>
      </c>
      <c r="D645" s="5">
        <f t="shared" si="93"/>
        <v>295447404276842.06</v>
      </c>
      <c r="E645" s="5">
        <f t="shared" si="91"/>
        <v>29544.740427684206</v>
      </c>
      <c r="F645" s="5">
        <f>过饱和度!K644</f>
        <v>2.6361468280663121E+24</v>
      </c>
      <c r="G645" s="5">
        <f t="shared" si="94"/>
        <v>2.6361468280663121E+24</v>
      </c>
      <c r="H645" s="5">
        <f t="shared" si="92"/>
        <v>263614682806631.22</v>
      </c>
      <c r="I645" s="5">
        <f>过饱和度!N644</f>
        <v>4.3258297590778047E+23</v>
      </c>
      <c r="J645" s="5">
        <f t="shared" si="95"/>
        <v>4.3258297590778047E+23</v>
      </c>
      <c r="K645" s="5">
        <f t="shared" si="90"/>
        <v>43258297590778.047</v>
      </c>
      <c r="L645" s="5">
        <f>过饱和度!Q644</f>
        <v>3.0780831963106923E+73</v>
      </c>
      <c r="M645" s="5">
        <f t="shared" si="96"/>
        <v>3.0780831963106923E+73</v>
      </c>
      <c r="N645" s="5">
        <f t="shared" si="97"/>
        <v>3.0780831963106924E+63</v>
      </c>
    </row>
    <row r="646" spans="2:14" x14ac:dyDescent="0.25">
      <c r="B646" s="5">
        <f>过饱和度!D645</f>
        <v>14.657466527127372</v>
      </c>
      <c r="C646" s="5">
        <f>过饱和度!H645</f>
        <v>295451803314675.38</v>
      </c>
      <c r="D646" s="5">
        <f t="shared" si="93"/>
        <v>295451803314674.38</v>
      </c>
      <c r="E646" s="5">
        <f t="shared" si="91"/>
        <v>29545.180331467436</v>
      </c>
      <c r="F646" s="5">
        <f>过饱和度!K645</f>
        <v>2.636250975403211E+24</v>
      </c>
      <c r="G646" s="5">
        <f t="shared" si="94"/>
        <v>2.636250975403211E+24</v>
      </c>
      <c r="H646" s="5">
        <f t="shared" si="92"/>
        <v>263625097540321.09</v>
      </c>
      <c r="I646" s="5">
        <f>过饱和度!N645</f>
        <v>4.3260184940699133E+23</v>
      </c>
      <c r="J646" s="5">
        <f t="shared" si="95"/>
        <v>4.3260184940699133E+23</v>
      </c>
      <c r="K646" s="5">
        <f t="shared" si="90"/>
        <v>43260184940699.133</v>
      </c>
      <c r="L646" s="5">
        <f>过饱和度!Q645</f>
        <v>3.2052940436659668E+73</v>
      </c>
      <c r="M646" s="5">
        <f t="shared" si="96"/>
        <v>3.2052940436659668E+73</v>
      </c>
      <c r="N646" s="5">
        <f t="shared" si="97"/>
        <v>3.2052940436659668E+63</v>
      </c>
    </row>
    <row r="647" spans="2:14" x14ac:dyDescent="0.25">
      <c r="B647" s="5">
        <f>过饱和度!D646</f>
        <v>14.657474013939336</v>
      </c>
      <c r="C647" s="5">
        <f>过饱和度!H646</f>
        <v>313525497801866.69</v>
      </c>
      <c r="D647" s="5">
        <f t="shared" ref="D647:D710" si="98">C647-1</f>
        <v>313525497801865.69</v>
      </c>
      <c r="E647" s="5">
        <f t="shared" si="91"/>
        <v>31352.549780186568</v>
      </c>
      <c r="F647" s="5">
        <f>过饱和度!K646</f>
        <v>2.8533887010017429E+24</v>
      </c>
      <c r="G647" s="5">
        <f t="shared" ref="G647:G710" si="99">F647-1</f>
        <v>2.8533887010017429E+24</v>
      </c>
      <c r="H647" s="5">
        <f t="shared" si="92"/>
        <v>285338870100174.31</v>
      </c>
      <c r="I647" s="5">
        <f>过饱和度!N646</f>
        <v>4.6823226896974122E+23</v>
      </c>
      <c r="J647" s="5">
        <f t="shared" ref="J647:J710" si="100">I647-1</f>
        <v>4.6823226896974122E+23</v>
      </c>
      <c r="K647" s="5">
        <f t="shared" si="90"/>
        <v>46823226896974.125</v>
      </c>
      <c r="L647" s="5">
        <f>过饱和度!Q646</f>
        <v>3.6092058815732173E+73</v>
      </c>
      <c r="M647" s="5">
        <f t="shared" ref="M647:M710" si="101">L647-1</f>
        <v>3.6092058815732173E+73</v>
      </c>
      <c r="N647" s="5">
        <f t="shared" si="97"/>
        <v>3.6092058815732174E+63</v>
      </c>
    </row>
    <row r="648" spans="2:14" x14ac:dyDescent="0.25">
      <c r="B648" s="5">
        <f>过饱和度!D647</f>
        <v>14.950615558197441</v>
      </c>
      <c r="C648" s="5">
        <f>过饱和度!H647</f>
        <v>313529701410743.56</v>
      </c>
      <c r="D648" s="5">
        <f t="shared" si="98"/>
        <v>313529701410742.56</v>
      </c>
      <c r="E648" s="5">
        <f t="shared" ref="E648:E711" si="102">$F$2*$D648^2*TANH($F$3/$D648)</f>
        <v>31352.970141074256</v>
      </c>
      <c r="F648" s="5">
        <f>过饱和度!K647</f>
        <v>2.8534950883619192E+24</v>
      </c>
      <c r="G648" s="5">
        <f t="shared" si="99"/>
        <v>2.8534950883619192E+24</v>
      </c>
      <c r="H648" s="5">
        <f t="shared" ref="H648:H711" si="103">$F$2*$G648^2*TANH($F$3/$G648)</f>
        <v>285349508836191.94</v>
      </c>
      <c r="I648" s="5">
        <f>过饱和度!N647</f>
        <v>4.6825165702765716E+23</v>
      </c>
      <c r="J648" s="5">
        <f t="shared" si="100"/>
        <v>4.6825165702765716E+23</v>
      </c>
      <c r="K648" s="5">
        <f t="shared" ref="K648:K711" si="104">$F$2*$J648^2*TANH($F$3/$J648)</f>
        <v>46825165702765.719</v>
      </c>
      <c r="L648" s="5">
        <f>过饱和度!Q647</f>
        <v>3.7553439994831002E+73</v>
      </c>
      <c r="M648" s="5">
        <f t="shared" si="101"/>
        <v>3.7553439994831002E+73</v>
      </c>
      <c r="N648" s="5">
        <f t="shared" si="97"/>
        <v>3.7553439994830999E+63</v>
      </c>
    </row>
    <row r="649" spans="2:14" x14ac:dyDescent="0.25">
      <c r="B649" s="5">
        <f>过饱和度!D648</f>
        <v>14.950623045009404</v>
      </c>
      <c r="C649" s="5">
        <f>过饱和度!H648</f>
        <v>332326009231554.63</v>
      </c>
      <c r="D649" s="5">
        <f t="shared" si="98"/>
        <v>332326009231553.63</v>
      </c>
      <c r="E649" s="5">
        <f t="shared" si="102"/>
        <v>33232.600923155362</v>
      </c>
      <c r="F649" s="5">
        <f>过饱和度!K648</f>
        <v>3.0837843553558726E+24</v>
      </c>
      <c r="G649" s="5">
        <f t="shared" si="99"/>
        <v>3.0837843553558726E+24</v>
      </c>
      <c r="H649" s="5">
        <f t="shared" si="103"/>
        <v>308378435535587.31</v>
      </c>
      <c r="I649" s="5">
        <f>过饱和度!N648</f>
        <v>5.0604016874883899E+23</v>
      </c>
      <c r="J649" s="5">
        <f t="shared" si="100"/>
        <v>5.0604016874883899E+23</v>
      </c>
      <c r="K649" s="5">
        <f t="shared" si="104"/>
        <v>50604016874883.906</v>
      </c>
      <c r="L649" s="5">
        <f>过饱和度!Q648</f>
        <v>4.2188388148915271E+73</v>
      </c>
      <c r="M649" s="5">
        <f t="shared" si="101"/>
        <v>4.2188388148915271E+73</v>
      </c>
      <c r="N649" s="5">
        <f t="shared" si="97"/>
        <v>4.2188388148915268E+63</v>
      </c>
    </row>
    <row r="650" spans="2:14" x14ac:dyDescent="0.25">
      <c r="B650" s="5">
        <f>过饱和度!D649</f>
        <v>15.24376458926751</v>
      </c>
      <c r="C650" s="5">
        <f>过饱和度!H649</f>
        <v>332329991393952.25</v>
      </c>
      <c r="D650" s="5">
        <f t="shared" si="98"/>
        <v>332329991393951.25</v>
      </c>
      <c r="E650" s="5">
        <f t="shared" si="102"/>
        <v>33232.999139395128</v>
      </c>
      <c r="F650" s="5">
        <f>过饱和度!K649</f>
        <v>3.08389274185997E+24</v>
      </c>
      <c r="G650" s="5">
        <f t="shared" si="99"/>
        <v>3.08389274185997E+24</v>
      </c>
      <c r="H650" s="5">
        <f t="shared" si="103"/>
        <v>308389274185997.06</v>
      </c>
      <c r="I650" s="5">
        <f>过饱和度!N649</f>
        <v>5.0606004073738833E+23</v>
      </c>
      <c r="J650" s="5">
        <f t="shared" si="100"/>
        <v>5.0606004073738833E+23</v>
      </c>
      <c r="K650" s="5">
        <f t="shared" si="104"/>
        <v>50606004073738.828</v>
      </c>
      <c r="L650" s="5">
        <f>过饱和度!Q649</f>
        <v>4.3862675713767496E+73</v>
      </c>
      <c r="M650" s="5">
        <f t="shared" si="101"/>
        <v>4.3862675713767496E+73</v>
      </c>
      <c r="N650" s="5">
        <f t="shared" si="97"/>
        <v>4.3862675713767499E+63</v>
      </c>
    </row>
    <row r="651" spans="2:14" x14ac:dyDescent="0.25">
      <c r="B651" s="5">
        <f>过饱和度!D650</f>
        <v>15.243772076079473</v>
      </c>
      <c r="C651" s="5">
        <f>过饱和度!H650</f>
        <v>351863061618597.75</v>
      </c>
      <c r="D651" s="5">
        <f t="shared" si="98"/>
        <v>351863061618596.75</v>
      </c>
      <c r="E651" s="5">
        <f t="shared" si="102"/>
        <v>35186.306161859677</v>
      </c>
      <c r="F651" s="5">
        <f>过饱和度!K650</f>
        <v>3.327853905888153E+24</v>
      </c>
      <c r="G651" s="5">
        <f t="shared" si="99"/>
        <v>3.327853905888153E+24</v>
      </c>
      <c r="H651" s="5">
        <f t="shared" si="103"/>
        <v>332785390588815.31</v>
      </c>
      <c r="I651" s="5">
        <f>过饱和度!N650</f>
        <v>5.460920358363832E+23</v>
      </c>
      <c r="J651" s="5">
        <f t="shared" si="100"/>
        <v>5.460920358363832E+23</v>
      </c>
      <c r="K651" s="5">
        <f t="shared" si="104"/>
        <v>54609203583638.328</v>
      </c>
      <c r="L651" s="5">
        <f>过饱和度!Q650</f>
        <v>4.9167246180900592E+73</v>
      </c>
      <c r="M651" s="5">
        <f t="shared" si="101"/>
        <v>4.9167246180900592E+73</v>
      </c>
      <c r="N651" s="5">
        <f t="shared" si="97"/>
        <v>4.9167246180900593E+63</v>
      </c>
    </row>
    <row r="652" spans="2:14" x14ac:dyDescent="0.25">
      <c r="B652" s="5">
        <f>过饱和度!D651</f>
        <v>15.536913620337579</v>
      </c>
      <c r="C652" s="5">
        <f>过饱和度!H651</f>
        <v>351866795458570.44</v>
      </c>
      <c r="D652" s="5">
        <f t="shared" si="98"/>
        <v>351866795458569.44</v>
      </c>
      <c r="E652" s="5">
        <f t="shared" si="102"/>
        <v>35186.679545856947</v>
      </c>
      <c r="F652" s="5">
        <f>过饱和度!K651</f>
        <v>3.3279640265236861E+24</v>
      </c>
      <c r="G652" s="5">
        <f t="shared" si="99"/>
        <v>3.3279640265236861E+24</v>
      </c>
      <c r="H652" s="5">
        <f t="shared" si="103"/>
        <v>332796402652368.63</v>
      </c>
      <c r="I652" s="5">
        <f>过饱和度!N651</f>
        <v>5.4611235751900731E+23</v>
      </c>
      <c r="J652" s="5">
        <f t="shared" si="100"/>
        <v>5.4611235751900731E+23</v>
      </c>
      <c r="K652" s="5">
        <f t="shared" si="104"/>
        <v>54611235751900.742</v>
      </c>
      <c r="L652" s="5">
        <f>过饱和度!Q651</f>
        <v>5.1080482097245376E+73</v>
      </c>
      <c r="M652" s="5">
        <f t="shared" si="101"/>
        <v>5.1080482097245376E+73</v>
      </c>
      <c r="N652" s="5">
        <f t="shared" si="97"/>
        <v>5.1080482097245385E+63</v>
      </c>
    </row>
    <row r="653" spans="2:14" x14ac:dyDescent="0.25">
      <c r="B653" s="5">
        <f>过饱和度!D652</f>
        <v>15.536921107149542</v>
      </c>
      <c r="C653" s="5">
        <f>过饱和度!H652</f>
        <v>372150776288964</v>
      </c>
      <c r="D653" s="5">
        <f t="shared" si="98"/>
        <v>372150776288963</v>
      </c>
      <c r="E653" s="5">
        <f t="shared" si="102"/>
        <v>37215.077628896302</v>
      </c>
      <c r="F653" s="5">
        <f>过饱和度!K652</f>
        <v>3.5861275193806459E+24</v>
      </c>
      <c r="G653" s="5">
        <f t="shared" si="99"/>
        <v>3.5861275193806459E+24</v>
      </c>
      <c r="H653" s="5">
        <f t="shared" si="103"/>
        <v>358612751938064.63</v>
      </c>
      <c r="I653" s="5">
        <f>过饱和度!N652</f>
        <v>5.8847488098521642E+23</v>
      </c>
      <c r="J653" s="5">
        <f t="shared" si="100"/>
        <v>5.8847488098521642E+23</v>
      </c>
      <c r="K653" s="5">
        <f t="shared" si="104"/>
        <v>58847488098521.648</v>
      </c>
      <c r="L653" s="5">
        <f>过饱和度!Q652</f>
        <v>5.713592950680979E+73</v>
      </c>
      <c r="M653" s="5">
        <f t="shared" si="101"/>
        <v>5.713592950680979E+73</v>
      </c>
      <c r="N653" s="5">
        <f t="shared" si="97"/>
        <v>5.7135929506809792E+63</v>
      </c>
    </row>
    <row r="654" spans="2:14" x14ac:dyDescent="0.25">
      <c r="B654" s="5">
        <f>过饱和度!D653</f>
        <v>15.830062651407648</v>
      </c>
      <c r="C654" s="5">
        <f>过饱和度!H653</f>
        <v>372154234072249.56</v>
      </c>
      <c r="D654" s="5">
        <f t="shared" si="98"/>
        <v>372154234072248.56</v>
      </c>
      <c r="E654" s="5">
        <f t="shared" si="102"/>
        <v>37215.423407224858</v>
      </c>
      <c r="F654" s="5">
        <f>过饱和度!K653</f>
        <v>3.5862390842577739E+24</v>
      </c>
      <c r="G654" s="5">
        <f t="shared" si="99"/>
        <v>3.5862390842577739E+24</v>
      </c>
      <c r="H654" s="5">
        <f t="shared" si="103"/>
        <v>358623908425777.38</v>
      </c>
      <c r="I654" s="5">
        <f>过饱和度!N653</f>
        <v>5.8849561440151713E+23</v>
      </c>
      <c r="J654" s="5">
        <f t="shared" si="100"/>
        <v>5.8849561440151713E+23</v>
      </c>
      <c r="K654" s="5">
        <f t="shared" si="104"/>
        <v>58849561440151.711</v>
      </c>
      <c r="L654" s="5">
        <f>过饱和度!Q653</f>
        <v>5.9316756280572854E+73</v>
      </c>
      <c r="M654" s="5">
        <f t="shared" si="101"/>
        <v>5.9316756280572854E+73</v>
      </c>
      <c r="N654" s="5">
        <f t="shared" si="97"/>
        <v>5.9316756280572853E+63</v>
      </c>
    </row>
    <row r="655" spans="2:14" x14ac:dyDescent="0.25">
      <c r="B655" s="5">
        <f>过饱和度!D654</f>
        <v>15.830070138219611</v>
      </c>
      <c r="C655" s="5">
        <f>过饱和度!H654</f>
        <v>393203272842044.63</v>
      </c>
      <c r="D655" s="5">
        <f t="shared" si="98"/>
        <v>393203272842043.63</v>
      </c>
      <c r="E655" s="5">
        <f t="shared" si="102"/>
        <v>39320.327284204366</v>
      </c>
      <c r="F655" s="5">
        <f>过饱和度!K654</f>
        <v>3.859145412765595E+24</v>
      </c>
      <c r="G655" s="5">
        <f t="shared" si="99"/>
        <v>3.859145412765595E+24</v>
      </c>
      <c r="H655" s="5">
        <f t="shared" si="103"/>
        <v>385914541276559.5</v>
      </c>
      <c r="I655" s="5">
        <f>过饱和度!N654</f>
        <v>6.3327736481954628E+23</v>
      </c>
      <c r="J655" s="5">
        <f t="shared" si="100"/>
        <v>6.3327736481954628E+23</v>
      </c>
      <c r="K655" s="5">
        <f t="shared" si="104"/>
        <v>63327736481954.633</v>
      </c>
      <c r="L655" s="5">
        <f>过饱和度!Q654</f>
        <v>6.6212388953967502E+73</v>
      </c>
      <c r="M655" s="5">
        <f t="shared" si="101"/>
        <v>6.6212388953967502E+73</v>
      </c>
      <c r="N655" s="5">
        <f t="shared" si="97"/>
        <v>6.6212388953967505E+63</v>
      </c>
    </row>
    <row r="656" spans="2:14" x14ac:dyDescent="0.25">
      <c r="B656" s="5">
        <f>过饱和度!D655</f>
        <v>16.123211682477717</v>
      </c>
      <c r="C656" s="5">
        <f>过饱和度!H655</f>
        <v>393206425976168.44</v>
      </c>
      <c r="D656" s="5">
        <f t="shared" si="98"/>
        <v>393206425976167.44</v>
      </c>
      <c r="E656" s="5">
        <f t="shared" si="102"/>
        <v>39320.642597616745</v>
      </c>
      <c r="F656" s="5">
        <f>过饱和度!K655</f>
        <v>3.8592581063730267E+24</v>
      </c>
      <c r="G656" s="5">
        <f t="shared" si="99"/>
        <v>3.8592581063730267E+24</v>
      </c>
      <c r="H656" s="5">
        <f t="shared" si="103"/>
        <v>385925810637302.63</v>
      </c>
      <c r="I656" s="5">
        <f>过饱和度!N655</f>
        <v>6.3329846816995281E+23</v>
      </c>
      <c r="J656" s="5">
        <f t="shared" si="100"/>
        <v>6.3329846816995281E+23</v>
      </c>
      <c r="K656" s="5">
        <f t="shared" si="104"/>
        <v>63329846816995.289</v>
      </c>
      <c r="L656" s="5">
        <f>过饱和度!Q655</f>
        <v>6.8692253151154513E+73</v>
      </c>
      <c r="M656" s="5">
        <f t="shared" si="101"/>
        <v>6.8692253151154513E+73</v>
      </c>
      <c r="N656" s="5">
        <f t="shared" si="97"/>
        <v>6.8692253151154509E+63</v>
      </c>
    </row>
    <row r="657" spans="2:14" x14ac:dyDescent="0.25">
      <c r="B657" s="5">
        <f>过饱和度!D656</f>
        <v>16.12321916928968</v>
      </c>
      <c r="C657" s="5">
        <f>过饱和度!H656</f>
        <v>415034669150801.13</v>
      </c>
      <c r="D657" s="5">
        <f t="shared" si="98"/>
        <v>415034669150800.13</v>
      </c>
      <c r="E657" s="5">
        <f t="shared" si="102"/>
        <v>41503.466915080018</v>
      </c>
      <c r="F657" s="5">
        <f>过饱和度!K656</f>
        <v>4.1474578512532483E+24</v>
      </c>
      <c r="G657" s="5">
        <f t="shared" si="99"/>
        <v>4.1474578512532483E+24</v>
      </c>
      <c r="H657" s="5">
        <f t="shared" si="103"/>
        <v>414745785125324.81</v>
      </c>
      <c r="I657" s="5">
        <f>过饱和度!N656</f>
        <v>6.8058979754481633E+23</v>
      </c>
      <c r="J657" s="5">
        <f t="shared" si="100"/>
        <v>6.8058979754481633E+23</v>
      </c>
      <c r="K657" s="5">
        <f t="shared" si="104"/>
        <v>68058979754481.633</v>
      </c>
      <c r="L657" s="5">
        <f>过饱和度!Q656</f>
        <v>7.6526059174408908E+73</v>
      </c>
      <c r="M657" s="5">
        <f t="shared" si="101"/>
        <v>7.6526059174408908E+73</v>
      </c>
      <c r="N657" s="5">
        <f t="shared" si="97"/>
        <v>7.6526059174408905E+63</v>
      </c>
    </row>
    <row r="658" spans="2:14" x14ac:dyDescent="0.25">
      <c r="B658" s="5">
        <f>过饱和度!D657</f>
        <v>16.416360713547785</v>
      </c>
      <c r="C658" s="5">
        <f>过饱和度!H657</f>
        <v>415037488185181.56</v>
      </c>
      <c r="D658" s="5">
        <f t="shared" si="98"/>
        <v>415037488185180.56</v>
      </c>
      <c r="E658" s="5">
        <f t="shared" si="102"/>
        <v>41503.748818518055</v>
      </c>
      <c r="F658" s="5">
        <f>过饱和度!K657</f>
        <v>4.1475713317142922E+24</v>
      </c>
      <c r="G658" s="5">
        <f t="shared" si="99"/>
        <v>4.1475713317142922E+24</v>
      </c>
      <c r="H658" s="5">
        <f t="shared" si="103"/>
        <v>414757133171429.19</v>
      </c>
      <c r="I658" s="5">
        <f>过饱和度!N657</f>
        <v>6.8061122507527348E+23</v>
      </c>
      <c r="J658" s="5">
        <f t="shared" si="100"/>
        <v>6.8061122507527348E+23</v>
      </c>
      <c r="K658" s="5">
        <f t="shared" si="104"/>
        <v>68061122507527.344</v>
      </c>
      <c r="L658" s="5">
        <f>过饱和度!Q657</f>
        <v>7.9339426635762946E+73</v>
      </c>
      <c r="M658" s="5">
        <f t="shared" si="101"/>
        <v>7.9339426635762946E+73</v>
      </c>
      <c r="N658" s="5">
        <f t="shared" si="97"/>
        <v>7.9339426635762946E+63</v>
      </c>
    </row>
    <row r="659" spans="2:14" x14ac:dyDescent="0.25">
      <c r="B659" s="5">
        <f>过饱和度!D658</f>
        <v>16.416368200359749</v>
      </c>
      <c r="C659" s="5">
        <f>过饱和度!H658</f>
        <v>437659081361911.25</v>
      </c>
      <c r="D659" s="5">
        <f t="shared" si="98"/>
        <v>437659081361910.25</v>
      </c>
      <c r="E659" s="5">
        <f t="shared" si="102"/>
        <v>43765.908136191036</v>
      </c>
      <c r="F659" s="5">
        <f>过饱和度!K658</f>
        <v>4.451625146459874E+24</v>
      </c>
      <c r="G659" s="5">
        <f t="shared" si="99"/>
        <v>4.451625146459874E+24</v>
      </c>
      <c r="H659" s="5">
        <f t="shared" si="103"/>
        <v>445162514645987.44</v>
      </c>
      <c r="I659" s="5">
        <f>过饱和度!N658</f>
        <v>7.3050413865760385E+23</v>
      </c>
      <c r="J659" s="5">
        <f t="shared" si="100"/>
        <v>7.3050413865760385E+23</v>
      </c>
      <c r="K659" s="5">
        <f t="shared" si="104"/>
        <v>73050413865760.391</v>
      </c>
      <c r="L659" s="5">
        <f>过饱和度!Q658</f>
        <v>8.8218735715133756E+73</v>
      </c>
      <c r="M659" s="5">
        <f t="shared" si="101"/>
        <v>8.8218735715133756E+73</v>
      </c>
      <c r="N659" s="5">
        <f t="shared" si="97"/>
        <v>8.8218735715133768E+63</v>
      </c>
    </row>
    <row r="660" spans="2:14" x14ac:dyDescent="0.25">
      <c r="B660" s="5">
        <f>过饱和度!D659</f>
        <v>16.709509744617854</v>
      </c>
      <c r="C660" s="5">
        <f>过饱和度!H659</f>
        <v>437661535987964.56</v>
      </c>
      <c r="D660" s="5">
        <f t="shared" si="98"/>
        <v>437661535987963.56</v>
      </c>
      <c r="E660" s="5">
        <f t="shared" si="102"/>
        <v>43766.153598796365</v>
      </c>
      <c r="F660" s="5">
        <f>过饱和度!K659</f>
        <v>4.4517390447886263E+24</v>
      </c>
      <c r="G660" s="5">
        <f t="shared" si="99"/>
        <v>4.4517390447886263E+24</v>
      </c>
      <c r="H660" s="5">
        <f t="shared" si="103"/>
        <v>445173904478862.63</v>
      </c>
      <c r="I660" s="5">
        <f>过饱和度!N659</f>
        <v>7.3052584054427987E+23</v>
      </c>
      <c r="J660" s="5">
        <f t="shared" si="100"/>
        <v>7.3052584054427987E+23</v>
      </c>
      <c r="K660" s="5">
        <f t="shared" si="104"/>
        <v>73052584054427.984</v>
      </c>
      <c r="L660" s="5">
        <f>过饱和度!Q659</f>
        <v>9.1403318902954296E+73</v>
      </c>
      <c r="M660" s="5">
        <f t="shared" si="101"/>
        <v>9.1403318902954296E+73</v>
      </c>
      <c r="N660" s="5">
        <f t="shared" si="97"/>
        <v>9.1403318902954294E+63</v>
      </c>
    </row>
    <row r="661" spans="2:14" x14ac:dyDescent="0.25">
      <c r="B661" s="5">
        <f>过饱和度!D660</f>
        <v>16.709517231429817</v>
      </c>
      <c r="C661" s="5">
        <f>过饱和度!H660</f>
        <v>461090623895916.94</v>
      </c>
      <c r="D661" s="5">
        <f t="shared" si="98"/>
        <v>461090623895915.94</v>
      </c>
      <c r="E661" s="5">
        <f t="shared" si="102"/>
        <v>46109.062389591592</v>
      </c>
      <c r="F661" s="5">
        <f>过饱和度!K660</f>
        <v>4.7722176545360357E+24</v>
      </c>
      <c r="G661" s="5">
        <f t="shared" si="99"/>
        <v>4.7722176545360357E+24</v>
      </c>
      <c r="H661" s="5">
        <f t="shared" si="103"/>
        <v>477221765453603.56</v>
      </c>
      <c r="I661" s="5">
        <f>过饱和度!N660</f>
        <v>7.8311399665555611E+23</v>
      </c>
      <c r="J661" s="5">
        <f t="shared" si="100"/>
        <v>7.8311399665555611E+23</v>
      </c>
      <c r="K661" s="5">
        <f t="shared" si="104"/>
        <v>78311399665555.609</v>
      </c>
      <c r="L661" s="5">
        <f>过饱和度!Q660</f>
        <v>1.0144550133880637E+74</v>
      </c>
      <c r="M661" s="5">
        <f t="shared" si="101"/>
        <v>1.0144550133880637E+74</v>
      </c>
      <c r="N661" s="5">
        <f t="shared" si="97"/>
        <v>1.0144550133880637E+64</v>
      </c>
    </row>
    <row r="662" spans="2:14" x14ac:dyDescent="0.25">
      <c r="B662" s="5">
        <f>过饱和度!D661</f>
        <v>17.002658775687923</v>
      </c>
      <c r="C662" s="5">
        <f>过饱和度!H661</f>
        <v>461092682947161.69</v>
      </c>
      <c r="D662" s="5">
        <f t="shared" si="98"/>
        <v>461092682947160.69</v>
      </c>
      <c r="E662" s="5">
        <f t="shared" si="102"/>
        <v>46109.268294716079</v>
      </c>
      <c r="F662" s="5">
        <f>过饱和度!K661</f>
        <v>4.7723315738937027E+24</v>
      </c>
      <c r="G662" s="5">
        <f t="shared" si="99"/>
        <v>4.7723315738937027E+24</v>
      </c>
      <c r="H662" s="5">
        <f t="shared" si="103"/>
        <v>477233157389370.25</v>
      </c>
      <c r="I662" s="5">
        <f>过饱和度!N661</f>
        <v>7.8313591888956999E+23</v>
      </c>
      <c r="J662" s="5">
        <f t="shared" si="100"/>
        <v>7.8313591888956999E+23</v>
      </c>
      <c r="K662" s="5">
        <f t="shared" si="104"/>
        <v>78313591888957</v>
      </c>
      <c r="L662" s="5">
        <f>过饱和度!Q661</f>
        <v>1.0504249926119024E+74</v>
      </c>
      <c r="M662" s="5">
        <f t="shared" si="101"/>
        <v>1.0504249926119024E+74</v>
      </c>
      <c r="N662" s="5">
        <f t="shared" si="97"/>
        <v>1.0504249926119024E+64</v>
      </c>
    </row>
    <row r="663" spans="2:14" x14ac:dyDescent="0.25">
      <c r="B663" s="5">
        <f>过饱和度!D662</f>
        <v>17.002666262499886</v>
      </c>
      <c r="C663" s="5">
        <f>过饱和度!H662</f>
        <v>485343409447369.94</v>
      </c>
      <c r="D663" s="5">
        <f t="shared" si="98"/>
        <v>485343409447368.94</v>
      </c>
      <c r="E663" s="5">
        <f t="shared" si="102"/>
        <v>48534.340944736905</v>
      </c>
      <c r="F663" s="5">
        <f>过饱和度!K662</f>
        <v>5.1098157742950921E+24</v>
      </c>
      <c r="G663" s="5">
        <f t="shared" si="99"/>
        <v>5.1098157742950921E+24</v>
      </c>
      <c r="H663" s="5">
        <f t="shared" si="103"/>
        <v>510981577429509.25</v>
      </c>
      <c r="I663" s="5">
        <f>过饱和度!N662</f>
        <v>8.3851462874736086E+23</v>
      </c>
      <c r="J663" s="5">
        <f t="shared" si="100"/>
        <v>8.3851462874736086E+23</v>
      </c>
      <c r="K663" s="5">
        <f t="shared" si="104"/>
        <v>83851462874736.094</v>
      </c>
      <c r="L663" s="5">
        <f>过饱和度!Q662</f>
        <v>1.1637570339970923E+74</v>
      </c>
      <c r="M663" s="5">
        <f t="shared" si="101"/>
        <v>1.1637570339970923E+74</v>
      </c>
      <c r="N663" s="5">
        <f t="shared" si="97"/>
        <v>1.1637570339970923E+64</v>
      </c>
    </row>
    <row r="664" spans="2:14" x14ac:dyDescent="0.25">
      <c r="B664" s="5">
        <f>过饱和度!D663</f>
        <v>17.295807806757992</v>
      </c>
      <c r="C664" s="5">
        <f>过饱和度!H663</f>
        <v>485345040899532.13</v>
      </c>
      <c r="D664" s="5">
        <f t="shared" si="98"/>
        <v>485345040899531.13</v>
      </c>
      <c r="E664" s="5">
        <f t="shared" si="102"/>
        <v>48534.504089953109</v>
      </c>
      <c r="F664" s="5">
        <f>过饱和度!K663</f>
        <v>5.10992928924645E+24</v>
      </c>
      <c r="G664" s="5">
        <f t="shared" si="99"/>
        <v>5.10992928924645E+24</v>
      </c>
      <c r="H664" s="5">
        <f t="shared" si="103"/>
        <v>510992928924645.06</v>
      </c>
      <c r="I664" s="5">
        <f>过饱和度!N663</f>
        <v>8.3853671301953153E+23</v>
      </c>
      <c r="J664" s="5">
        <f t="shared" si="100"/>
        <v>8.3853671301953153E+23</v>
      </c>
      <c r="K664" s="5">
        <f t="shared" si="104"/>
        <v>83853671301953.156</v>
      </c>
      <c r="L664" s="5">
        <f>过饱和度!Q663</f>
        <v>1.2043005456532962E+74</v>
      </c>
      <c r="M664" s="5">
        <f t="shared" si="101"/>
        <v>1.2043005456532962E+74</v>
      </c>
      <c r="N664" s="5">
        <f t="shared" si="97"/>
        <v>1.2043005456532964E+64</v>
      </c>
    </row>
    <row r="665" spans="2:14" x14ac:dyDescent="0.25">
      <c r="B665" s="5">
        <f>过饱和度!D664</f>
        <v>17.295815293569955</v>
      </c>
      <c r="C665" s="5">
        <f>过饱和度!H664</f>
        <v>510431548984978.56</v>
      </c>
      <c r="D665" s="5">
        <f t="shared" si="98"/>
        <v>510431548984977.56</v>
      </c>
      <c r="E665" s="5">
        <f t="shared" si="102"/>
        <v>51043.154898497756</v>
      </c>
      <c r="F665" s="5">
        <f>过饱和度!K664</f>
        <v>5.4650099453419045E+24</v>
      </c>
      <c r="G665" s="5">
        <f t="shared" si="99"/>
        <v>5.4650099453419045E+24</v>
      </c>
      <c r="H665" s="5">
        <f t="shared" si="103"/>
        <v>546500994534190.44</v>
      </c>
      <c r="I665" s="5">
        <f>过饱和度!N664</f>
        <v>8.968029405627446E+23</v>
      </c>
      <c r="J665" s="5">
        <f t="shared" si="100"/>
        <v>8.968029405627446E+23</v>
      </c>
      <c r="K665" s="5">
        <f t="shared" si="104"/>
        <v>89680294056274.453</v>
      </c>
      <c r="L665" s="5">
        <f>过饱和度!Q664</f>
        <v>1.3319398411184613E+74</v>
      </c>
      <c r="M665" s="5">
        <f t="shared" si="101"/>
        <v>1.3319398411184613E+74</v>
      </c>
      <c r="N665" s="5">
        <f t="shared" si="97"/>
        <v>1.3319398411184614E+64</v>
      </c>
    </row>
    <row r="666" spans="2:14" x14ac:dyDescent="0.25">
      <c r="B666" s="5">
        <f>过饱和度!D665</f>
        <v>17.588956837828061</v>
      </c>
      <c r="C666" s="5">
        <f>过饱和度!H665</f>
        <v>510432719956096.19</v>
      </c>
      <c r="D666" s="5">
        <f t="shared" si="98"/>
        <v>510432719956095.19</v>
      </c>
      <c r="E666" s="5">
        <f t="shared" si="102"/>
        <v>51043.271995609524</v>
      </c>
      <c r="F666" s="5">
        <f>过饱和度!K665</f>
        <v>5.4651226011119156E+24</v>
      </c>
      <c r="G666" s="5">
        <f t="shared" si="99"/>
        <v>5.4651226011119156E+24</v>
      </c>
      <c r="H666" s="5">
        <f t="shared" si="103"/>
        <v>546512260111191.63</v>
      </c>
      <c r="I666" s="5">
        <f>过饱和度!N665</f>
        <v>8.9682512414835969E+23</v>
      </c>
      <c r="J666" s="5">
        <f t="shared" si="100"/>
        <v>8.9682512414835969E+23</v>
      </c>
      <c r="K666" s="5">
        <f t="shared" si="104"/>
        <v>89682512414835.984</v>
      </c>
      <c r="L666" s="5">
        <f>过饱和度!Q665</f>
        <v>1.3775463297623074E+74</v>
      </c>
      <c r="M666" s="5">
        <f t="shared" si="101"/>
        <v>1.3775463297623074E+74</v>
      </c>
      <c r="N666" s="5">
        <f t="shared" si="97"/>
        <v>1.3775463297623075E+64</v>
      </c>
    </row>
    <row r="667" spans="2:14" x14ac:dyDescent="0.25">
      <c r="B667" s="5">
        <f>过饱和度!D666</f>
        <v>17.588964324640024</v>
      </c>
      <c r="C667" s="5">
        <f>过饱和度!H666</f>
        <v>536369151751754.44</v>
      </c>
      <c r="D667" s="5">
        <f t="shared" si="98"/>
        <v>536369151751753.44</v>
      </c>
      <c r="E667" s="5">
        <f t="shared" si="102"/>
        <v>53636.915175175352</v>
      </c>
      <c r="F667" s="5">
        <f>过饱和度!K666</f>
        <v>5.8384006462017969E+24</v>
      </c>
      <c r="G667" s="5">
        <f t="shared" si="99"/>
        <v>5.8384006462017969E+24</v>
      </c>
      <c r="H667" s="5">
        <f t="shared" si="103"/>
        <v>583840064620179.63</v>
      </c>
      <c r="I667" s="5">
        <f>过饱和度!N666</f>
        <v>9.5807748586251211E+23</v>
      </c>
      <c r="J667" s="5">
        <f t="shared" si="100"/>
        <v>9.5807748586251211E+23</v>
      </c>
      <c r="K667" s="5">
        <f t="shared" si="104"/>
        <v>95807748586251.203</v>
      </c>
      <c r="L667" s="5">
        <f>过饱和度!Q666</f>
        <v>1.5210136557816601E+74</v>
      </c>
      <c r="M667" s="5">
        <f t="shared" si="101"/>
        <v>1.5210136557816601E+74</v>
      </c>
      <c r="N667" s="5">
        <f t="shared" si="97"/>
        <v>1.5210136557816603E+64</v>
      </c>
    </row>
    <row r="668" spans="2:14" x14ac:dyDescent="0.25">
      <c r="B668" s="5">
        <f>过饱和度!D667</f>
        <v>17.88210586889813</v>
      </c>
      <c r="C668" s="5">
        <f>过饱和度!H667</f>
        <v>536369828502283.13</v>
      </c>
      <c r="D668" s="5">
        <f t="shared" si="98"/>
        <v>536369828502282.13</v>
      </c>
      <c r="E668" s="5">
        <f t="shared" si="102"/>
        <v>53636.982850228218</v>
      </c>
      <c r="F668" s="5">
        <f>过饱和度!K667</f>
        <v>5.8385119579323333E+24</v>
      </c>
      <c r="G668" s="5">
        <f t="shared" si="99"/>
        <v>5.8385119579323333E+24</v>
      </c>
      <c r="H668" s="5">
        <f t="shared" si="103"/>
        <v>583851195793233.25</v>
      </c>
      <c r="I668" s="5">
        <f>过饱和度!N667</f>
        <v>9.5809970150611771E+23</v>
      </c>
      <c r="J668" s="5">
        <f t="shared" si="100"/>
        <v>9.5809970150611771E+23</v>
      </c>
      <c r="K668" s="5">
        <f t="shared" si="104"/>
        <v>95809970150611.766</v>
      </c>
      <c r="L668" s="5">
        <f>过饱和度!Q667</f>
        <v>1.5722154295026952E+74</v>
      </c>
      <c r="M668" s="5">
        <f t="shared" si="101"/>
        <v>1.5722154295026952E+74</v>
      </c>
      <c r="N668" s="5">
        <f t="shared" si="97"/>
        <v>1.5722154295026954E+64</v>
      </c>
    </row>
    <row r="669" spans="2:14" x14ac:dyDescent="0.25">
      <c r="B669" s="5">
        <f>过饱和度!D668</f>
        <v>17.882113355710093</v>
      </c>
      <c r="C669" s="5">
        <f>过饱和度!H668</f>
        <v>563170325265159.75</v>
      </c>
      <c r="D669" s="5">
        <f t="shared" si="98"/>
        <v>563170325265158.75</v>
      </c>
      <c r="E669" s="5">
        <f t="shared" si="102"/>
        <v>56317.032526515875</v>
      </c>
      <c r="F669" s="5">
        <f>过饱和度!K668</f>
        <v>6.2305983924497245E+24</v>
      </c>
      <c r="G669" s="5">
        <f t="shared" si="99"/>
        <v>6.2305983924497245E+24</v>
      </c>
      <c r="H669" s="5">
        <f t="shared" si="103"/>
        <v>623059839244972.38</v>
      </c>
      <c r="I669" s="5">
        <f>过饱和度!N668</f>
        <v>1.0224384662486148E+24</v>
      </c>
      <c r="J669" s="5">
        <f t="shared" si="100"/>
        <v>1.0224384662486148E+24</v>
      </c>
      <c r="K669" s="5">
        <f t="shared" si="104"/>
        <v>102243846624861.48</v>
      </c>
      <c r="L669" s="5">
        <f>过饱和度!Q668</f>
        <v>1.733163914819197E+74</v>
      </c>
      <c r="M669" s="5">
        <f t="shared" si="101"/>
        <v>1.733163914819197E+74</v>
      </c>
      <c r="N669" s="5">
        <f t="shared" si="97"/>
        <v>1.733163914819197E+64</v>
      </c>
    </row>
    <row r="670" spans="2:14" x14ac:dyDescent="0.25">
      <c r="B670" s="5">
        <f>过饱和度!D669</f>
        <v>18.175254899968198</v>
      </c>
      <c r="C670" s="5">
        <f>过饱和度!H669</f>
        <v>563170473198076.38</v>
      </c>
      <c r="D670" s="5">
        <f t="shared" si="98"/>
        <v>563170473198075.38</v>
      </c>
      <c r="E670" s="5">
        <f t="shared" si="102"/>
        <v>56317.047319807534</v>
      </c>
      <c r="F670" s="5">
        <f>过饱和度!K669</f>
        <v>6.2307078444564592E+24</v>
      </c>
      <c r="G670" s="5">
        <f t="shared" si="99"/>
        <v>6.2307078444564592E+24</v>
      </c>
      <c r="H670" s="5">
        <f t="shared" si="103"/>
        <v>623070784445645.88</v>
      </c>
      <c r="I670" s="5">
        <f>过饱和度!N669</f>
        <v>1.0224606420488224E+24</v>
      </c>
      <c r="J670" s="5">
        <f t="shared" si="100"/>
        <v>1.0224606420488224E+24</v>
      </c>
      <c r="K670" s="5">
        <f t="shared" si="104"/>
        <v>102246064204882.25</v>
      </c>
      <c r="L670" s="5">
        <f>过饱和度!Q669</f>
        <v>1.7905390936761796E+74</v>
      </c>
      <c r="M670" s="5">
        <f t="shared" si="101"/>
        <v>1.7905390936761796E+74</v>
      </c>
      <c r="N670" s="5">
        <f t="shared" si="97"/>
        <v>1.7905390936761796E+64</v>
      </c>
    </row>
    <row r="671" spans="2:14" x14ac:dyDescent="0.25">
      <c r="B671" s="5">
        <f>过饱和度!D670</f>
        <v>18.175262386780162</v>
      </c>
      <c r="C671" s="5">
        <f>过饱和度!H670</f>
        <v>590849175317253.38</v>
      </c>
      <c r="D671" s="5">
        <f t="shared" si="98"/>
        <v>590849175317252.38</v>
      </c>
      <c r="E671" s="5">
        <f t="shared" si="102"/>
        <v>59084.91753172523</v>
      </c>
      <c r="F671" s="5">
        <f>过饱和度!K670</f>
        <v>6.6422237348396915E+24</v>
      </c>
      <c r="G671" s="5">
        <f t="shared" si="99"/>
        <v>6.6422237348396915E+24</v>
      </c>
      <c r="H671" s="5">
        <f t="shared" si="103"/>
        <v>664222373483969.13</v>
      </c>
      <c r="I671" s="5">
        <f>过饱和度!N670</f>
        <v>1.0899877308742536E+24</v>
      </c>
      <c r="J671" s="5">
        <f t="shared" si="100"/>
        <v>1.0899877308742536E+24</v>
      </c>
      <c r="K671" s="5">
        <f t="shared" si="104"/>
        <v>108998773087425.34</v>
      </c>
      <c r="L671" s="5">
        <f>过饱和度!Q670</f>
        <v>1.9707632737319731E+74</v>
      </c>
      <c r="M671" s="5">
        <f t="shared" si="101"/>
        <v>1.9707632737319731E+74</v>
      </c>
      <c r="N671" s="5">
        <f t="shared" si="97"/>
        <v>1.9707632737319731E+64</v>
      </c>
    </row>
    <row r="672" spans="2:14" x14ac:dyDescent="0.25">
      <c r="B672" s="5">
        <f>过饱和度!D671</f>
        <v>18.468403931038267</v>
      </c>
      <c r="C672" s="5">
        <f>过饱和度!H671</f>
        <v>590848758978161.13</v>
      </c>
      <c r="D672" s="5">
        <f t="shared" si="98"/>
        <v>590848758978160.13</v>
      </c>
      <c r="E672" s="5">
        <f t="shared" si="102"/>
        <v>59084.875897816019</v>
      </c>
      <c r="F672" s="5">
        <f>过饱和度!K671</f>
        <v>6.6423307798691059E+24</v>
      </c>
      <c r="G672" s="5">
        <f t="shared" si="99"/>
        <v>6.6423307798691059E+24</v>
      </c>
      <c r="H672" s="5">
        <f t="shared" si="103"/>
        <v>664233077986910.63</v>
      </c>
      <c r="I672" s="5">
        <f>过饱和度!N671</f>
        <v>1.0900097901685708E+24</v>
      </c>
      <c r="J672" s="5">
        <f t="shared" si="100"/>
        <v>1.0900097901685708E+24</v>
      </c>
      <c r="K672" s="5">
        <f t="shared" si="104"/>
        <v>109000979016857.08</v>
      </c>
      <c r="L672" s="5">
        <f>过饱和度!Q671</f>
        <v>2.0349388874014469E+74</v>
      </c>
      <c r="M672" s="5">
        <f t="shared" si="101"/>
        <v>2.0349388874014469E+74</v>
      </c>
      <c r="N672" s="5">
        <f t="shared" si="97"/>
        <v>2.0349388874014469E+64</v>
      </c>
    </row>
    <row r="673" spans="2:14" x14ac:dyDescent="0.25">
      <c r="B673" s="5">
        <f>过饱和度!D672</f>
        <v>18.468411417850231</v>
      </c>
      <c r="C673" s="5">
        <f>过饱和度!H672</f>
        <v>619419805974836.25</v>
      </c>
      <c r="D673" s="5">
        <f t="shared" si="98"/>
        <v>619419805974835.25</v>
      </c>
      <c r="E673" s="5">
        <f t="shared" si="102"/>
        <v>61941.980597483533</v>
      </c>
      <c r="F673" s="5">
        <f>过饱和度!K672</f>
        <v>7.0739072574343775E+24</v>
      </c>
      <c r="G673" s="5">
        <f t="shared" si="99"/>
        <v>7.0739072574343775E+24</v>
      </c>
      <c r="H673" s="5">
        <f t="shared" si="103"/>
        <v>707390725743437.75</v>
      </c>
      <c r="I673" s="5">
        <f>过饱和度!N672</f>
        <v>1.160828776154015E+24</v>
      </c>
      <c r="J673" s="5">
        <f t="shared" si="100"/>
        <v>1.160828776154015E+24</v>
      </c>
      <c r="K673" s="5">
        <f t="shared" si="104"/>
        <v>116082877615401.5</v>
      </c>
      <c r="L673" s="5">
        <f>过饱和度!Q672</f>
        <v>2.2363842151569425E+74</v>
      </c>
      <c r="M673" s="5">
        <f t="shared" si="101"/>
        <v>2.2363842151569425E+74</v>
      </c>
      <c r="N673" s="5">
        <f t="shared" si="97"/>
        <v>2.2363842151569428E+64</v>
      </c>
    </row>
    <row r="674" spans="2:14" x14ac:dyDescent="0.25">
      <c r="B674" s="5">
        <f>过饱和度!D673</f>
        <v>18.761552962108336</v>
      </c>
      <c r="C674" s="5">
        <f>过饱和度!H673</f>
        <v>619418789052071</v>
      </c>
      <c r="D674" s="5">
        <f t="shared" si="98"/>
        <v>619418789052070</v>
      </c>
      <c r="E674" s="5">
        <f t="shared" si="102"/>
        <v>61941.878905207006</v>
      </c>
      <c r="F674" s="5">
        <f>过饱和度!K673</f>
        <v>7.074011315920926E+24</v>
      </c>
      <c r="G674" s="5">
        <f t="shared" si="99"/>
        <v>7.074011315920926E+24</v>
      </c>
      <c r="H674" s="5">
        <f t="shared" si="103"/>
        <v>707401131592092.63</v>
      </c>
      <c r="I674" s="5">
        <f>过饱和度!N673</f>
        <v>1.1608506374036972E+24</v>
      </c>
      <c r="J674" s="5">
        <f t="shared" si="100"/>
        <v>1.1608506374036972E+24</v>
      </c>
      <c r="K674" s="5">
        <f t="shared" si="104"/>
        <v>116085063740369.72</v>
      </c>
      <c r="L674" s="5">
        <f>过饱和度!Q673</f>
        <v>2.3080394547179824E+74</v>
      </c>
      <c r="M674" s="5">
        <f t="shared" si="101"/>
        <v>2.3080394547179824E+74</v>
      </c>
      <c r="N674" s="5">
        <f t="shared" si="97"/>
        <v>2.3080394547179828E+64</v>
      </c>
    </row>
    <row r="675" spans="2:14" x14ac:dyDescent="0.25">
      <c r="B675" s="5">
        <f>过饱和度!D674</f>
        <v>18.761560448920299</v>
      </c>
      <c r="C675" s="5">
        <f>过饱和度!H674</f>
        <v>648896319579601</v>
      </c>
      <c r="D675" s="5">
        <f t="shared" si="98"/>
        <v>648896319579600</v>
      </c>
      <c r="E675" s="5">
        <f t="shared" si="102"/>
        <v>64889.631957959995</v>
      </c>
      <c r="F675" s="5">
        <f>过饱和度!K674</f>
        <v>7.5262895757349961E+24</v>
      </c>
      <c r="G675" s="5">
        <f t="shared" si="99"/>
        <v>7.5262895757349961E+24</v>
      </c>
      <c r="H675" s="5">
        <f t="shared" si="103"/>
        <v>752628957573499.63</v>
      </c>
      <c r="I675" s="5">
        <f>过饱和度!N674</f>
        <v>1.2350667454740445E+24</v>
      </c>
      <c r="J675" s="5">
        <f t="shared" si="100"/>
        <v>1.2350667454740445E+24</v>
      </c>
      <c r="K675" s="5">
        <f t="shared" si="104"/>
        <v>123506674547404.45</v>
      </c>
      <c r="L675" s="5">
        <f>过饱和度!Q674</f>
        <v>2.5328122829075049E+74</v>
      </c>
      <c r="M675" s="5">
        <f t="shared" si="101"/>
        <v>2.5328122829075049E+74</v>
      </c>
      <c r="N675" s="5">
        <f t="shared" si="97"/>
        <v>2.5328122829075047E+64</v>
      </c>
    </row>
    <row r="676" spans="2:14" x14ac:dyDescent="0.25">
      <c r="B676" s="5">
        <f>过饱和度!D675</f>
        <v>19.054701993178405</v>
      </c>
      <c r="C676" s="5">
        <f>过饱和度!H675</f>
        <v>648894664904333.63</v>
      </c>
      <c r="D676" s="5">
        <f t="shared" si="98"/>
        <v>648894664904332.63</v>
      </c>
      <c r="E676" s="5">
        <f t="shared" si="102"/>
        <v>64889.466490433253</v>
      </c>
      <c r="F676" s="5">
        <f>过饱和度!K675</f>
        <v>7.5263900350583831E+24</v>
      </c>
      <c r="G676" s="5">
        <f t="shared" si="99"/>
        <v>7.5263900350583831E+24</v>
      </c>
      <c r="H676" s="5">
        <f t="shared" si="103"/>
        <v>752639003505838.25</v>
      </c>
      <c r="I676" s="5">
        <f>过饱和度!N675</f>
        <v>1.2350883221489598E+24</v>
      </c>
      <c r="J676" s="5">
        <f t="shared" si="100"/>
        <v>1.2350883221489598E+24</v>
      </c>
      <c r="K676" s="5">
        <f t="shared" si="104"/>
        <v>123508832214895.98</v>
      </c>
      <c r="L676" s="5">
        <f>过饱和度!Q675</f>
        <v>2.6126819117631535E+74</v>
      </c>
      <c r="M676" s="5">
        <f t="shared" si="101"/>
        <v>2.6126819117631535E+74</v>
      </c>
      <c r="N676" s="5">
        <f t="shared" si="97"/>
        <v>2.612681911763153E+64</v>
      </c>
    </row>
    <row r="677" spans="2:14" x14ac:dyDescent="0.25">
      <c r="B677" s="5">
        <f>过饱和度!D676</f>
        <v>19.054709479990368</v>
      </c>
      <c r="C677" s="5">
        <f>过饱和度!H676</f>
        <v>679292816748275</v>
      </c>
      <c r="D677" s="5">
        <f t="shared" si="98"/>
        <v>679292816748274</v>
      </c>
      <c r="E677" s="5">
        <f t="shared" si="102"/>
        <v>67929.281674827405</v>
      </c>
      <c r="F677" s="5">
        <f>过饱和度!K676</f>
        <v>8.0000213348113924E+24</v>
      </c>
      <c r="G677" s="5">
        <f t="shared" si="99"/>
        <v>8.0000213348113924E+24</v>
      </c>
      <c r="H677" s="5">
        <f t="shared" si="103"/>
        <v>800002133481139.13</v>
      </c>
      <c r="I677" s="5">
        <f>过饱和度!N676</f>
        <v>1.3128084289022467E+24</v>
      </c>
      <c r="J677" s="5">
        <f t="shared" si="100"/>
        <v>1.3128084289022467E+24</v>
      </c>
      <c r="K677" s="5">
        <f t="shared" si="104"/>
        <v>131280842890224.67</v>
      </c>
      <c r="L677" s="5">
        <f>过饱和度!Q676</f>
        <v>2.863059961876637E+74</v>
      </c>
      <c r="M677" s="5">
        <f t="shared" si="101"/>
        <v>2.863059961876637E+74</v>
      </c>
      <c r="N677" s="5">
        <f t="shared" si="97"/>
        <v>2.8630599618766366E+64</v>
      </c>
    </row>
    <row r="678" spans="2:14" x14ac:dyDescent="0.25">
      <c r="B678" s="5">
        <f>过饱和度!D677</f>
        <v>19.347851024248474</v>
      </c>
      <c r="C678" s="5">
        <f>过饱和度!H677</f>
        <v>679290486294617.38</v>
      </c>
      <c r="D678" s="5">
        <f t="shared" si="98"/>
        <v>679290486294616.38</v>
      </c>
      <c r="E678" s="5">
        <f t="shared" si="102"/>
        <v>67929.048629461657</v>
      </c>
      <c r="F678" s="5">
        <f>过饱和度!K677</f>
        <v>8.0001175485540175E+24</v>
      </c>
      <c r="G678" s="5">
        <f t="shared" si="99"/>
        <v>8.0001175485540175E+24</v>
      </c>
      <c r="H678" s="5">
        <f t="shared" si="103"/>
        <v>800011754855401.75</v>
      </c>
      <c r="I678" s="5">
        <f>过饱和度!N677</f>
        <v>1.312829629365771E+24</v>
      </c>
      <c r="J678" s="5">
        <f t="shared" si="100"/>
        <v>1.312829629365771E+24</v>
      </c>
      <c r="K678" s="5">
        <f t="shared" si="104"/>
        <v>131282962936577.09</v>
      </c>
      <c r="L678" s="5">
        <f>过饱和度!Q677</f>
        <v>2.9519378908905046E+74</v>
      </c>
      <c r="M678" s="5">
        <f t="shared" si="101"/>
        <v>2.9519378908905046E+74</v>
      </c>
      <c r="N678" s="5">
        <f t="shared" si="97"/>
        <v>2.951937890890505E+64</v>
      </c>
    </row>
    <row r="679" spans="2:14" x14ac:dyDescent="0.25">
      <c r="B679" s="5">
        <f>过饱和度!D678</f>
        <v>19.347858511060437</v>
      </c>
      <c r="C679" s="5">
        <f>过饱和度!H678</f>
        <v>710623396372769.25</v>
      </c>
      <c r="D679" s="5">
        <f t="shared" si="98"/>
        <v>710623396372768.25</v>
      </c>
      <c r="E679" s="5">
        <f t="shared" si="102"/>
        <v>71062.339637276818</v>
      </c>
      <c r="F679" s="5">
        <f>过饱和度!K678</f>
        <v>8.495763207432348E+24</v>
      </c>
      <c r="G679" s="5">
        <f t="shared" si="99"/>
        <v>8.495763207432348E+24</v>
      </c>
      <c r="H679" s="5">
        <f t="shared" si="103"/>
        <v>849576320743234.88</v>
      </c>
      <c r="I679" s="5">
        <f>过饱和度!N678</f>
        <v>1.3941622628985259E+24</v>
      </c>
      <c r="J679" s="5">
        <f t="shared" si="100"/>
        <v>1.3941622628985259E+24</v>
      </c>
      <c r="K679" s="5">
        <f t="shared" si="104"/>
        <v>139416226289852.59</v>
      </c>
      <c r="L679" s="5">
        <f>过饱和度!Q678</f>
        <v>3.2303812244123172E+74</v>
      </c>
      <c r="M679" s="5">
        <f t="shared" si="101"/>
        <v>3.2303812244123172E+74</v>
      </c>
      <c r="N679" s="5">
        <f t="shared" si="97"/>
        <v>3.2303812244123173E+64</v>
      </c>
    </row>
    <row r="680" spans="2:14" x14ac:dyDescent="0.25">
      <c r="B680" s="5">
        <f>过饱和度!D679</f>
        <v>19.641000055318543</v>
      </c>
      <c r="C680" s="5">
        <f>过饱和度!H679</f>
        <v>710620351257879.13</v>
      </c>
      <c r="D680" s="5">
        <f t="shared" si="98"/>
        <v>710620351257878.13</v>
      </c>
      <c r="E680" s="5">
        <f t="shared" si="102"/>
        <v>71062.035125787821</v>
      </c>
      <c r="F680" s="5">
        <f>过饱和度!K679</f>
        <v>8.4958544946368798E+24</v>
      </c>
      <c r="G680" s="5">
        <f t="shared" si="99"/>
        <v>8.4958544946368798E+24</v>
      </c>
      <c r="H680" s="5">
        <f t="shared" si="103"/>
        <v>849585449463688</v>
      </c>
      <c r="I680" s="5">
        <f>过饱和度!N679</f>
        <v>1.3941829902924498E+24</v>
      </c>
      <c r="J680" s="5">
        <f t="shared" si="100"/>
        <v>1.3941829902924498E+24</v>
      </c>
      <c r="K680" s="5">
        <f t="shared" si="104"/>
        <v>139418299029244.98</v>
      </c>
      <c r="L680" s="5">
        <f>过饱和度!Q679</f>
        <v>3.3291242564166057E+74</v>
      </c>
      <c r="M680" s="5">
        <f t="shared" si="101"/>
        <v>3.3291242564166057E+74</v>
      </c>
      <c r="N680" s="5">
        <f t="shared" si="97"/>
        <v>3.3291242564166061E+64</v>
      </c>
    </row>
    <row r="681" spans="2:14" x14ac:dyDescent="0.25">
      <c r="B681" s="5">
        <f>过饱和度!D680</f>
        <v>19.641007542130506</v>
      </c>
      <c r="C681" s="5">
        <f>过饱和度!H680</f>
        <v>742902155620324.38</v>
      </c>
      <c r="D681" s="5">
        <f t="shared" si="98"/>
        <v>742902155620323.38</v>
      </c>
      <c r="E681" s="5">
        <f t="shared" si="102"/>
        <v>74290.215562032332</v>
      </c>
      <c r="F681" s="5">
        <f>过饱和度!K680</f>
        <v>9.0141858921961568E+24</v>
      </c>
      <c r="G681" s="5">
        <f t="shared" si="99"/>
        <v>9.0141858921961568E+24</v>
      </c>
      <c r="H681" s="5">
        <f t="shared" si="103"/>
        <v>901418589219615.75</v>
      </c>
      <c r="I681" s="5">
        <f>过饱和度!N680</f>
        <v>1.4792383300250576E+24</v>
      </c>
      <c r="J681" s="5">
        <f t="shared" si="100"/>
        <v>1.4792383300250576E+24</v>
      </c>
      <c r="K681" s="5">
        <f t="shared" si="104"/>
        <v>147923833002505.78</v>
      </c>
      <c r="L681" s="5">
        <f>过饱和度!Q680</f>
        <v>3.6382867640940341E+74</v>
      </c>
      <c r="M681" s="5">
        <f t="shared" si="101"/>
        <v>3.6382867640940341E+74</v>
      </c>
      <c r="N681" s="5">
        <f t="shared" si="97"/>
        <v>3.6382867640940348E+64</v>
      </c>
    </row>
    <row r="682" spans="2:14" x14ac:dyDescent="0.25">
      <c r="B682" s="5">
        <f>过饱和度!D681</f>
        <v>19.934149086388611</v>
      </c>
      <c r="C682" s="5">
        <f>过饱和度!H681</f>
        <v>742898356104510</v>
      </c>
      <c r="D682" s="5">
        <f t="shared" si="98"/>
        <v>742898356104509</v>
      </c>
      <c r="E682" s="5">
        <f t="shared" si="102"/>
        <v>74289.8356104509</v>
      </c>
      <c r="F682" s="5">
        <f>过饱和度!K681</f>
        <v>9.0142715366232308E+24</v>
      </c>
      <c r="G682" s="5">
        <f t="shared" si="99"/>
        <v>9.0142715366232308E+24</v>
      </c>
      <c r="H682" s="5">
        <f t="shared" si="103"/>
        <v>901427153662323.13</v>
      </c>
      <c r="I682" s="5">
        <f>过饱和度!N681</f>
        <v>1.479258482154519E+24</v>
      </c>
      <c r="J682" s="5">
        <f t="shared" si="100"/>
        <v>1.479258482154519E+24</v>
      </c>
      <c r="K682" s="5">
        <f t="shared" si="104"/>
        <v>147925848215451.91</v>
      </c>
      <c r="L682" s="5">
        <f>过饱和度!Q681</f>
        <v>3.7478185130030154E+74</v>
      </c>
      <c r="M682" s="5">
        <f t="shared" si="101"/>
        <v>3.7478185130030154E+74</v>
      </c>
      <c r="N682" s="5">
        <f t="shared" si="97"/>
        <v>3.747818513003015E+64</v>
      </c>
    </row>
    <row r="683" spans="2:14" x14ac:dyDescent="0.25">
      <c r="B683" s="5">
        <f>过饱和度!D682</f>
        <v>19.934156573200575</v>
      </c>
      <c r="C683" s="5">
        <f>过饱和度!H682</f>
        <v>776143189933657.5</v>
      </c>
      <c r="D683" s="5">
        <f t="shared" si="98"/>
        <v>776143189933656.5</v>
      </c>
      <c r="E683" s="5">
        <f t="shared" si="102"/>
        <v>77614.318993365654</v>
      </c>
      <c r="F683" s="5">
        <f>过饱和度!K682</f>
        <v>9.5559701116613702E+24</v>
      </c>
      <c r="G683" s="5">
        <f t="shared" si="99"/>
        <v>9.5559701116613702E+24</v>
      </c>
      <c r="H683" s="5">
        <f t="shared" si="103"/>
        <v>955597011166137</v>
      </c>
      <c r="I683" s="5">
        <f>过饱和度!N682</f>
        <v>1.5681483586565922E+24</v>
      </c>
      <c r="J683" s="5">
        <f t="shared" si="100"/>
        <v>1.5681483586565922E+24</v>
      </c>
      <c r="K683" s="5">
        <f t="shared" si="104"/>
        <v>156814835865659.22</v>
      </c>
      <c r="L683" s="5">
        <f>过饱和度!Q682</f>
        <v>4.0905599381581474E+74</v>
      </c>
      <c r="M683" s="5">
        <f t="shared" si="101"/>
        <v>4.0905599381581474E+74</v>
      </c>
      <c r="N683" s="5">
        <f t="shared" si="97"/>
        <v>4.0905599381581475E+64</v>
      </c>
    </row>
    <row r="684" spans="2:14" x14ac:dyDescent="0.25">
      <c r="B684" s="5">
        <f>过饱和度!D683</f>
        <v>20.22729811745868</v>
      </c>
      <c r="C684" s="5">
        <f>过饱和度!H683</f>
        <v>776138595420481.88</v>
      </c>
      <c r="D684" s="5">
        <f t="shared" si="98"/>
        <v>776138595420480.88</v>
      </c>
      <c r="E684" s="5">
        <f t="shared" si="102"/>
        <v>77613.859542048085</v>
      </c>
      <c r="F684" s="5">
        <f>过饱和度!K683</f>
        <v>9.5560493610474322E+24</v>
      </c>
      <c r="G684" s="5">
        <f t="shared" si="99"/>
        <v>9.5560493610474322E+24</v>
      </c>
      <c r="H684" s="5">
        <f t="shared" si="103"/>
        <v>955604936104743.38</v>
      </c>
      <c r="I684" s="5">
        <f>过饱和度!N683</f>
        <v>1.568167827875026E+24</v>
      </c>
      <c r="J684" s="5">
        <f t="shared" si="100"/>
        <v>1.568167827875026E+24</v>
      </c>
      <c r="K684" s="5">
        <f t="shared" si="104"/>
        <v>156816782787502.63</v>
      </c>
      <c r="L684" s="5">
        <f>过饱和度!Q683</f>
        <v>4.2118749279987497E+74</v>
      </c>
      <c r="M684" s="5">
        <f t="shared" si="101"/>
        <v>4.2118749279987497E+74</v>
      </c>
      <c r="N684" s="5">
        <f t="shared" ref="N684:N747" si="105">$F$2*$M684^2*TANH($F$3/$M684)</f>
        <v>4.2118749279987497E+64</v>
      </c>
    </row>
    <row r="685" spans="2:14" x14ac:dyDescent="0.25">
      <c r="B685" s="5">
        <f>过饱和度!D684</f>
        <v>20.227305604270644</v>
      </c>
      <c r="C685" s="5">
        <f>过饱和度!H684</f>
        <v>810360593031107.13</v>
      </c>
      <c r="D685" s="5">
        <f t="shared" si="98"/>
        <v>810360593031106.13</v>
      </c>
      <c r="E685" s="5">
        <f t="shared" si="102"/>
        <v>81036.059303110625</v>
      </c>
      <c r="F685" s="5">
        <f>过饱和度!K684</f>
        <v>1.0121806610477806E+25</v>
      </c>
      <c r="G685" s="5">
        <f t="shared" si="99"/>
        <v>1.0121806610477806E+25</v>
      </c>
      <c r="H685" s="5">
        <f t="shared" si="103"/>
        <v>1012180661047780.6</v>
      </c>
      <c r="I685" s="5">
        <f>过饱和度!N684</f>
        <v>1.6610057226907931E+24</v>
      </c>
      <c r="J685" s="5">
        <f t="shared" si="100"/>
        <v>1.6610057226907931E+24</v>
      </c>
      <c r="K685" s="5">
        <f t="shared" si="104"/>
        <v>166100572269079.31</v>
      </c>
      <c r="L685" s="5">
        <f>过饱和度!Q684</f>
        <v>4.5912734401388477E+74</v>
      </c>
      <c r="M685" s="5">
        <f t="shared" si="101"/>
        <v>4.5912734401388477E+74</v>
      </c>
      <c r="N685" s="5">
        <f t="shared" si="105"/>
        <v>4.5912734401388481E+64</v>
      </c>
    </row>
    <row r="686" spans="2:14" x14ac:dyDescent="0.25">
      <c r="B686" s="5">
        <f>过饱和度!D685</f>
        <v>20.520447148528749</v>
      </c>
      <c r="C686" s="5">
        <f>过饱和度!H685</f>
        <v>810355162067493.88</v>
      </c>
      <c r="D686" s="5">
        <f t="shared" si="98"/>
        <v>810355162067492.88</v>
      </c>
      <c r="E686" s="5">
        <f t="shared" si="102"/>
        <v>81035.516206749293</v>
      </c>
      <c r="F686" s="5">
        <f>过饱和度!K685</f>
        <v>1.0121878675793117E+25</v>
      </c>
      <c r="G686" s="5">
        <f t="shared" si="99"/>
        <v>1.0121878675793117E+25</v>
      </c>
      <c r="H686" s="5">
        <f t="shared" si="103"/>
        <v>1012187867579311.8</v>
      </c>
      <c r="I686" s="5">
        <f>过饱和度!N685</f>
        <v>1.6610243957849047E+24</v>
      </c>
      <c r="J686" s="5">
        <f t="shared" si="100"/>
        <v>1.6610243957849047E+24</v>
      </c>
      <c r="K686" s="5">
        <f t="shared" si="104"/>
        <v>166102439578490.47</v>
      </c>
      <c r="L686" s="5">
        <f>过饱和度!Q685</f>
        <v>4.7254413893875915E+74</v>
      </c>
      <c r="M686" s="5">
        <f t="shared" si="101"/>
        <v>4.7254413893875915E+74</v>
      </c>
      <c r="N686" s="5">
        <f t="shared" si="105"/>
        <v>4.7254413893875912E+64</v>
      </c>
    </row>
    <row r="687" spans="2:14" x14ac:dyDescent="0.25">
      <c r="B687" s="5">
        <f>过饱和度!D686</f>
        <v>20.520454635340712</v>
      </c>
      <c r="C687" s="5">
        <f>过饱和度!H686</f>
        <v>845568456906782.5</v>
      </c>
      <c r="D687" s="5">
        <f t="shared" si="98"/>
        <v>845568456906781.5</v>
      </c>
      <c r="E687" s="5">
        <f t="shared" si="102"/>
        <v>84556.84569067815</v>
      </c>
      <c r="F687" s="5">
        <f>过饱和度!K686</f>
        <v>1.07123961535178E+25</v>
      </c>
      <c r="G687" s="5">
        <f t="shared" si="99"/>
        <v>1.07123961535178E+25</v>
      </c>
      <c r="H687" s="5">
        <f t="shared" si="103"/>
        <v>1071239615351779.9</v>
      </c>
      <c r="I687" s="5">
        <f>过饱和度!N686</f>
        <v>1.7579254412586134E+24</v>
      </c>
      <c r="J687" s="5">
        <f t="shared" si="100"/>
        <v>1.7579254412586134E+24</v>
      </c>
      <c r="K687" s="5">
        <f t="shared" si="104"/>
        <v>175792544125861.34</v>
      </c>
      <c r="L687" s="5">
        <f>过饱和度!Q686</f>
        <v>5.144806724610035E+74</v>
      </c>
      <c r="M687" s="5">
        <f t="shared" si="101"/>
        <v>5.144806724610035E+74</v>
      </c>
      <c r="N687" s="5">
        <f t="shared" si="105"/>
        <v>5.1448067246100356E+64</v>
      </c>
    </row>
    <row r="688" spans="2:14" x14ac:dyDescent="0.25">
      <c r="B688" s="5">
        <f>过饱和度!D687</f>
        <v>20.813596179598818</v>
      </c>
      <c r="C688" s="5">
        <f>过饱和度!H687</f>
        <v>845562147183119.38</v>
      </c>
      <c r="D688" s="5">
        <f t="shared" si="98"/>
        <v>845562147183118.38</v>
      </c>
      <c r="E688" s="5">
        <f t="shared" si="102"/>
        <v>84556.214718311836</v>
      </c>
      <c r="F688" s="5">
        <f>过饱和度!K687</f>
        <v>1.0712460208224532E+25</v>
      </c>
      <c r="G688" s="5">
        <f t="shared" si="99"/>
        <v>1.0712460208224532E+25</v>
      </c>
      <c r="H688" s="5">
        <f t="shared" si="103"/>
        <v>1071246020822453.1</v>
      </c>
      <c r="I688" s="5">
        <f>过饱和度!N687</f>
        <v>1.757943199333366E+24</v>
      </c>
      <c r="J688" s="5">
        <f t="shared" si="100"/>
        <v>1.757943199333366E+24</v>
      </c>
      <c r="K688" s="5">
        <f t="shared" si="104"/>
        <v>175794319933336.59</v>
      </c>
      <c r="L688" s="5">
        <f>过饱和度!Q687</f>
        <v>5.2929770213029616E+74</v>
      </c>
      <c r="M688" s="5">
        <f t="shared" si="101"/>
        <v>5.2929770213029616E+74</v>
      </c>
      <c r="N688" s="5">
        <f t="shared" si="105"/>
        <v>5.2929770213029613E+64</v>
      </c>
    </row>
    <row r="689" spans="2:14" x14ac:dyDescent="0.25">
      <c r="B689" s="5">
        <f>过饱和度!D688</f>
        <v>20.813603666410781</v>
      </c>
      <c r="C689" s="5">
        <f>过饱和度!H688</f>
        <v>881780871830707.5</v>
      </c>
      <c r="D689" s="5">
        <f t="shared" si="98"/>
        <v>881780871830706.5</v>
      </c>
      <c r="E689" s="5">
        <f t="shared" si="102"/>
        <v>88178.087183070646</v>
      </c>
      <c r="F689" s="5">
        <f>过饱和度!K688</f>
        <v>1.1328449524007634E+25</v>
      </c>
      <c r="G689" s="5">
        <f t="shared" si="99"/>
        <v>1.1328449524007634E+25</v>
      </c>
      <c r="H689" s="5">
        <f t="shared" si="103"/>
        <v>1132844952400763.5</v>
      </c>
      <c r="I689" s="5">
        <f>过饱和度!N688</f>
        <v>1.8590241784346959E+24</v>
      </c>
      <c r="J689" s="5">
        <f t="shared" si="100"/>
        <v>1.8590241784346959E+24</v>
      </c>
      <c r="K689" s="5">
        <f t="shared" si="104"/>
        <v>185902417843469.59</v>
      </c>
      <c r="L689" s="5">
        <f>过饱和度!Q688</f>
        <v>5.7558642062317653E+74</v>
      </c>
      <c r="M689" s="5">
        <f t="shared" si="101"/>
        <v>5.7558642062317653E+74</v>
      </c>
      <c r="N689" s="5">
        <f t="shared" si="105"/>
        <v>5.7558642062317655E+64</v>
      </c>
    </row>
    <row r="690" spans="2:14" x14ac:dyDescent="0.25">
      <c r="B690" s="5">
        <f>过饱和度!D689</f>
        <v>21.106745210668887</v>
      </c>
      <c r="C690" s="5">
        <f>过饱和度!H689</f>
        <v>881773640180951.75</v>
      </c>
      <c r="D690" s="5">
        <f t="shared" si="98"/>
        <v>881773640180950.75</v>
      </c>
      <c r="E690" s="5">
        <f t="shared" si="102"/>
        <v>88177.36401809509</v>
      </c>
      <c r="F690" s="5">
        <f>过饱和度!K689</f>
        <v>1.1328504703318155E+25</v>
      </c>
      <c r="G690" s="5">
        <f t="shared" si="99"/>
        <v>1.1328504703318155E+25</v>
      </c>
      <c r="H690" s="5">
        <f t="shared" si="103"/>
        <v>1132850470331815.5</v>
      </c>
      <c r="I690" s="5">
        <f>过饱和度!N689</f>
        <v>1.8590408967983243E+24</v>
      </c>
      <c r="J690" s="5">
        <f t="shared" si="100"/>
        <v>1.8590408967983243E+24</v>
      </c>
      <c r="K690" s="5">
        <f t="shared" si="104"/>
        <v>185904089679832.41</v>
      </c>
      <c r="L690" s="5">
        <f>过饱和度!Q689</f>
        <v>5.9192705793915258E+74</v>
      </c>
      <c r="M690" s="5">
        <f t="shared" si="101"/>
        <v>5.9192705793915258E+74</v>
      </c>
      <c r="N690" s="5">
        <f t="shared" si="105"/>
        <v>5.9192705793915265E+64</v>
      </c>
    </row>
    <row r="691" spans="2:14" x14ac:dyDescent="0.25">
      <c r="B691" s="5">
        <f>过饱和度!D690</f>
        <v>21.10675269748085</v>
      </c>
      <c r="C691" s="5">
        <f>过饱和度!H690</f>
        <v>919011926348968.38</v>
      </c>
      <c r="D691" s="5">
        <f t="shared" si="98"/>
        <v>919011926348967.38</v>
      </c>
      <c r="E691" s="5">
        <f t="shared" si="102"/>
        <v>91901.192634896724</v>
      </c>
      <c r="F691" s="5">
        <f>过饱和度!K690</f>
        <v>1.1970687521659239E+25</v>
      </c>
      <c r="G691" s="5">
        <f t="shared" si="99"/>
        <v>1.1970687521659239E+25</v>
      </c>
      <c r="H691" s="5">
        <f t="shared" si="103"/>
        <v>1197068752165924</v>
      </c>
      <c r="I691" s="5">
        <f>过饱和度!N690</f>
        <v>1.9644202429478146E+24</v>
      </c>
      <c r="J691" s="5">
        <f t="shared" si="100"/>
        <v>1.9644202429478146E+24</v>
      </c>
      <c r="K691" s="5">
        <f t="shared" si="104"/>
        <v>196442024294781.47</v>
      </c>
      <c r="L691" s="5">
        <f>过饱和度!Q690</f>
        <v>6.4294942556234264E+74</v>
      </c>
      <c r="M691" s="5">
        <f t="shared" si="101"/>
        <v>6.4294942556234264E+74</v>
      </c>
      <c r="N691" s="5">
        <f t="shared" si="105"/>
        <v>6.4294942556234264E+64</v>
      </c>
    </row>
    <row r="692" spans="2:14" x14ac:dyDescent="0.25">
      <c r="B692" s="5">
        <f>过饱和度!D691</f>
        <v>21.399894241738956</v>
      </c>
      <c r="C692" s="5">
        <f>过饱和度!H691</f>
        <v>919003728750752.25</v>
      </c>
      <c r="D692" s="5">
        <f t="shared" si="98"/>
        <v>919003728750751.25</v>
      </c>
      <c r="E692" s="5">
        <f t="shared" si="102"/>
        <v>91900.372875075132</v>
      </c>
      <c r="F692" s="5">
        <f>过饱和度!K691</f>
        <v>1.1970732921794514E+25</v>
      </c>
      <c r="G692" s="5">
        <f t="shared" si="99"/>
        <v>1.1970732921794514E+25</v>
      </c>
      <c r="H692" s="5">
        <f t="shared" si="103"/>
        <v>1197073292179451.3</v>
      </c>
      <c r="I692" s="5">
        <f>过饱和度!N691</f>
        <v>1.9644357909968609E+24</v>
      </c>
      <c r="J692" s="5">
        <f t="shared" si="100"/>
        <v>1.9644357909968609E+24</v>
      </c>
      <c r="K692" s="5">
        <f t="shared" si="104"/>
        <v>196443579099686.06</v>
      </c>
      <c r="L692" s="5">
        <f>过饱和度!Q691</f>
        <v>6.6094596486248108E+74</v>
      </c>
      <c r="M692" s="5">
        <f t="shared" si="101"/>
        <v>6.6094596486248108E+74</v>
      </c>
      <c r="N692" s="5">
        <f t="shared" si="105"/>
        <v>6.6094596486248114E+64</v>
      </c>
    </row>
    <row r="693" spans="2:14" x14ac:dyDescent="0.25">
      <c r="B693" s="5">
        <f>过饱和度!D692</f>
        <v>21.399901728550919</v>
      </c>
      <c r="C693" s="5">
        <f>过饱和度!H692</f>
        <v>957275707283861.38</v>
      </c>
      <c r="D693" s="5">
        <f t="shared" si="98"/>
        <v>957275707283860.38</v>
      </c>
      <c r="E693" s="5">
        <f t="shared" si="102"/>
        <v>95727.570728386039</v>
      </c>
      <c r="F693" s="5">
        <f>过饱和度!K692</f>
        <v>1.2639840960802124E+25</v>
      </c>
      <c r="G693" s="5">
        <f t="shared" si="99"/>
        <v>1.2639840960802124E+25</v>
      </c>
      <c r="H693" s="5">
        <f t="shared" si="103"/>
        <v>1263984096080212.5</v>
      </c>
      <c r="I693" s="5">
        <f>过饱和度!N692</f>
        <v>2.0742335878913537E+24</v>
      </c>
      <c r="J693" s="5">
        <f t="shared" si="100"/>
        <v>2.0742335878913537E+24</v>
      </c>
      <c r="K693" s="5">
        <f t="shared" si="104"/>
        <v>207423358789135.38</v>
      </c>
      <c r="L693" s="5">
        <f>过饱和度!Q692</f>
        <v>7.1711090149035515E+74</v>
      </c>
      <c r="M693" s="5">
        <f t="shared" si="101"/>
        <v>7.1711090149035515E+74</v>
      </c>
      <c r="N693" s="5">
        <f t="shared" si="105"/>
        <v>7.1711090149035528E+64</v>
      </c>
    </row>
    <row r="694" spans="2:14" x14ac:dyDescent="0.25">
      <c r="B694" s="5">
        <f>过饱和度!D693</f>
        <v>21.693043272809025</v>
      </c>
      <c r="C694" s="5">
        <f>过饱和度!H693</f>
        <v>957266498858592.88</v>
      </c>
      <c r="D694" s="5">
        <f t="shared" si="98"/>
        <v>957266498858591.88</v>
      </c>
      <c r="E694" s="5">
        <f t="shared" si="102"/>
        <v>95726.649885859166</v>
      </c>
      <c r="F694" s="5">
        <f>过饱和度!K693</f>
        <v>1.2639875638250188E+25</v>
      </c>
      <c r="G694" s="5">
        <f t="shared" si="99"/>
        <v>1.2639875638250188E+25</v>
      </c>
      <c r="H694" s="5">
        <f t="shared" si="103"/>
        <v>1263987563825018.8</v>
      </c>
      <c r="I694" s="5">
        <f>过饱和度!N693</f>
        <v>2.0742478289957036E+24</v>
      </c>
      <c r="J694" s="5">
        <f t="shared" si="100"/>
        <v>2.0742478289957036E+24</v>
      </c>
      <c r="K694" s="5">
        <f t="shared" si="104"/>
        <v>207424782899570.38</v>
      </c>
      <c r="L694" s="5">
        <f>过饱和度!Q693</f>
        <v>7.3690506664759967E+74</v>
      </c>
      <c r="M694" s="5">
        <f t="shared" si="101"/>
        <v>7.3690506664759967E+74</v>
      </c>
      <c r="N694" s="5">
        <f t="shared" si="105"/>
        <v>7.3690506664759957E+64</v>
      </c>
    </row>
    <row r="695" spans="2:14" x14ac:dyDescent="0.25">
      <c r="B695" s="5">
        <f>过饱和度!D694</f>
        <v>21.693050759620988</v>
      </c>
      <c r="C695" s="5">
        <f>过饱和度!H694</f>
        <v>996586299734034.5</v>
      </c>
      <c r="D695" s="5">
        <f t="shared" si="98"/>
        <v>996586299734033.5</v>
      </c>
      <c r="E695" s="5">
        <f t="shared" si="102"/>
        <v>99658.629973403338</v>
      </c>
      <c r="F695" s="5">
        <f>过饱和度!K694</f>
        <v>1.3336650668515453E+25</v>
      </c>
      <c r="G695" s="5">
        <f t="shared" si="99"/>
        <v>1.3336650668515453E+25</v>
      </c>
      <c r="H695" s="5">
        <f t="shared" si="103"/>
        <v>1333665066851545.3</v>
      </c>
      <c r="I695" s="5">
        <f>过饱和度!N694</f>
        <v>2.1885858104337995E+24</v>
      </c>
      <c r="J695" s="5">
        <f t="shared" si="100"/>
        <v>2.1885858104337995E+24</v>
      </c>
      <c r="K695" s="5">
        <f t="shared" si="104"/>
        <v>218858581043379.94</v>
      </c>
      <c r="L695" s="5">
        <f>过饱和度!Q694</f>
        <v>7.9865050560540549E+74</v>
      </c>
      <c r="M695" s="5">
        <f t="shared" si="101"/>
        <v>7.9865050560540549E+74</v>
      </c>
      <c r="N695" s="5">
        <f t="shared" si="105"/>
        <v>7.9865050560540553E+64</v>
      </c>
    </row>
    <row r="696" spans="2:14" x14ac:dyDescent="0.25">
      <c r="B696" s="5">
        <f>过饱和度!D695</f>
        <v>21.986192303879093</v>
      </c>
      <c r="C696" s="5">
        <f>过饱和度!H695</f>
        <v>996576034747008</v>
      </c>
      <c r="D696" s="5">
        <f t="shared" si="98"/>
        <v>996576034747007</v>
      </c>
      <c r="E696" s="5">
        <f t="shared" si="102"/>
        <v>99657.603474700707</v>
      </c>
      <c r="F696" s="5">
        <f>过饱和度!K695</f>
        <v>1.3336673639290195E+25</v>
      </c>
      <c r="G696" s="5">
        <f t="shared" si="99"/>
        <v>1.3336673639290195E+25</v>
      </c>
      <c r="H696" s="5">
        <f t="shared" si="103"/>
        <v>1333667363929019.5</v>
      </c>
      <c r="I696" s="5">
        <f>过饱和度!N695</f>
        <v>2.1885986018217769E+24</v>
      </c>
      <c r="J696" s="5">
        <f t="shared" si="100"/>
        <v>2.1885986018217769E+24</v>
      </c>
      <c r="K696" s="5">
        <f t="shared" si="104"/>
        <v>218859860182177.72</v>
      </c>
      <c r="L696" s="5">
        <f>过饱和度!Q695</f>
        <v>8.2039397946970365E+74</v>
      </c>
      <c r="M696" s="5">
        <f t="shared" si="101"/>
        <v>8.2039397946970365E+74</v>
      </c>
      <c r="N696" s="5">
        <f t="shared" si="105"/>
        <v>8.203939794697037E+64</v>
      </c>
    </row>
    <row r="697" spans="2:14" x14ac:dyDescent="0.25">
      <c r="B697" s="5">
        <f>过饱和度!D696</f>
        <v>21.986199790691057</v>
      </c>
      <c r="C697" s="5">
        <f>过饱和度!H696</f>
        <v>1036957787074640.6</v>
      </c>
      <c r="D697" s="5">
        <f t="shared" si="98"/>
        <v>1036957787074639.6</v>
      </c>
      <c r="E697" s="5">
        <f t="shared" si="102"/>
        <v>103695.77870746398</v>
      </c>
      <c r="F697" s="5">
        <f>过饱和度!K696</f>
        <v>1.4061867482760527E+25</v>
      </c>
      <c r="G697" s="5">
        <f t="shared" si="99"/>
        <v>1.4061867482760527E+25</v>
      </c>
      <c r="H697" s="5">
        <f t="shared" si="103"/>
        <v>1406186748276053</v>
      </c>
      <c r="I697" s="5">
        <f>过饱和度!N696</f>
        <v>2.3076001515293005E+24</v>
      </c>
      <c r="J697" s="5">
        <f t="shared" si="100"/>
        <v>2.3076001515293005E+24</v>
      </c>
      <c r="K697" s="5">
        <f t="shared" si="104"/>
        <v>230760015152930.06</v>
      </c>
      <c r="L697" s="5">
        <f>过饱和度!Q696</f>
        <v>8.8818849055845922E+74</v>
      </c>
      <c r="M697" s="5">
        <f t="shared" si="101"/>
        <v>8.8818849055845922E+74</v>
      </c>
      <c r="N697" s="5">
        <f t="shared" si="105"/>
        <v>8.8818849055845918E+64</v>
      </c>
    </row>
    <row r="698" spans="2:14" x14ac:dyDescent="0.25">
      <c r="B698" s="5">
        <f>过饱和度!D697</f>
        <v>22.279341334949162</v>
      </c>
      <c r="C698" s="5">
        <f>过饱和度!H697</f>
        <v>1036946418935138.1</v>
      </c>
      <c r="D698" s="5">
        <f t="shared" si="98"/>
        <v>1036946418935137.1</v>
      </c>
      <c r="E698" s="5">
        <f t="shared" si="102"/>
        <v>103694.64189351373</v>
      </c>
      <c r="F698" s="5">
        <f>过饱和度!K697</f>
        <v>1.4061877721660427E+25</v>
      </c>
      <c r="G698" s="5">
        <f t="shared" si="99"/>
        <v>1.4061877721660427E+25</v>
      </c>
      <c r="H698" s="5">
        <f t="shared" si="103"/>
        <v>1406187772166042.8</v>
      </c>
      <c r="I698" s="5">
        <f>过饱和度!N697</f>
        <v>2.307611344172745E+24</v>
      </c>
      <c r="J698" s="5">
        <f t="shared" si="100"/>
        <v>2.307611344172745E+24</v>
      </c>
      <c r="K698" s="5">
        <f t="shared" si="104"/>
        <v>230761134417274.5</v>
      </c>
      <c r="L698" s="5">
        <f>过饱和度!Q697</f>
        <v>9.1204346632482666E+74</v>
      </c>
      <c r="M698" s="5">
        <f t="shared" si="101"/>
        <v>9.1204346632482666E+74</v>
      </c>
      <c r="N698" s="5">
        <f t="shared" si="105"/>
        <v>9.1204346632482656E+64</v>
      </c>
    </row>
    <row r="699" spans="2:14" x14ac:dyDescent="0.25">
      <c r="B699" s="5">
        <f>过饱和度!D698</f>
        <v>22.279348821761126</v>
      </c>
      <c r="C699" s="5">
        <f>过饱和度!H698</f>
        <v>1078404250957481</v>
      </c>
      <c r="D699" s="5">
        <f t="shared" si="98"/>
        <v>1078404250957480</v>
      </c>
      <c r="E699" s="5">
        <f t="shared" si="102"/>
        <v>107840.425095748</v>
      </c>
      <c r="F699" s="5">
        <f>过饱和度!K698</f>
        <v>1.4816252250513291E+25</v>
      </c>
      <c r="G699" s="5">
        <f t="shared" si="99"/>
        <v>1.4816252250513291E+25</v>
      </c>
      <c r="H699" s="5">
        <f t="shared" si="103"/>
        <v>1481625225051329</v>
      </c>
      <c r="I699" s="5">
        <f>过饱和度!N698</f>
        <v>2.431401495628227E+24</v>
      </c>
      <c r="J699" s="5">
        <f t="shared" si="100"/>
        <v>2.431401495628227E+24</v>
      </c>
      <c r="K699" s="5">
        <f t="shared" si="104"/>
        <v>243140149562822.66</v>
      </c>
      <c r="L699" s="5">
        <f>过饱和度!Q698</f>
        <v>9.8638794592896477E+74</v>
      </c>
      <c r="M699" s="5">
        <f t="shared" si="101"/>
        <v>9.8638794592896477E+74</v>
      </c>
      <c r="N699" s="5">
        <f t="shared" si="105"/>
        <v>9.8638794592896479E+64</v>
      </c>
    </row>
    <row r="700" spans="2:14" x14ac:dyDescent="0.25">
      <c r="B700" s="5">
        <f>过饱和度!D699</f>
        <v>22.572490366019231</v>
      </c>
      <c r="C700" s="5">
        <f>过饱和度!H699</f>
        <v>1078391732218875.8</v>
      </c>
      <c r="D700" s="5">
        <f t="shared" si="98"/>
        <v>1078391732218874.8</v>
      </c>
      <c r="E700" s="5">
        <f t="shared" si="102"/>
        <v>107839.17322188748</v>
      </c>
      <c r="F700" s="5">
        <f>过饱和度!K699</f>
        <v>1.4816248690380374E+25</v>
      </c>
      <c r="G700" s="5">
        <f t="shared" si="99"/>
        <v>1.4816248690380374E+25</v>
      </c>
      <c r="H700" s="5">
        <f t="shared" si="103"/>
        <v>1481624869038037.5</v>
      </c>
      <c r="I700" s="5">
        <f>过饱和度!N699</f>
        <v>2.4314109341276085E+24</v>
      </c>
      <c r="J700" s="5">
        <f t="shared" si="100"/>
        <v>2.4314109341276085E+24</v>
      </c>
      <c r="K700" s="5">
        <f t="shared" si="104"/>
        <v>243141093412760.88</v>
      </c>
      <c r="L700" s="5">
        <f>过饱和度!Q699</f>
        <v>1.0125277010250615E+75</v>
      </c>
      <c r="M700" s="5">
        <f t="shared" si="101"/>
        <v>1.0125277010250615E+75</v>
      </c>
      <c r="N700" s="5">
        <f t="shared" si="105"/>
        <v>1.0125277010250615E+65</v>
      </c>
    </row>
    <row r="701" spans="2:14" x14ac:dyDescent="0.25">
      <c r="B701" s="5">
        <f>过饱和度!D700</f>
        <v>22.572497852831194</v>
      </c>
      <c r="C701" s="5">
        <f>过饱和度!H700</f>
        <v>1120939771311148.8</v>
      </c>
      <c r="D701" s="5">
        <f t="shared" si="98"/>
        <v>1120939771311147.8</v>
      </c>
      <c r="E701" s="5">
        <f t="shared" si="102"/>
        <v>112093.97713111475</v>
      </c>
      <c r="F701" s="5">
        <f>过饱和度!K700</f>
        <v>1.5600575825897175E+25</v>
      </c>
      <c r="G701" s="5">
        <f t="shared" si="99"/>
        <v>1.5600575825897175E+25</v>
      </c>
      <c r="H701" s="5">
        <f t="shared" si="103"/>
        <v>1560057582589717.3</v>
      </c>
      <c r="I701" s="5">
        <f>过饱和度!N700</f>
        <v>2.5601163703877824E+24</v>
      </c>
      <c r="J701" s="5">
        <f t="shared" si="100"/>
        <v>2.5601163703877824E+24</v>
      </c>
      <c r="K701" s="5">
        <f t="shared" si="104"/>
        <v>256011637038778.22</v>
      </c>
      <c r="L701" s="5">
        <f>过饱和度!Q700</f>
        <v>1.093957131120855E+75</v>
      </c>
      <c r="M701" s="5">
        <f t="shared" si="101"/>
        <v>1.093957131120855E+75</v>
      </c>
      <c r="N701" s="5">
        <f t="shared" si="105"/>
        <v>1.0939571311208549E+65</v>
      </c>
    </row>
    <row r="702" spans="2:14" x14ac:dyDescent="0.25">
      <c r="B702" s="5">
        <f>过饱和度!D701</f>
        <v>22.8656393970893</v>
      </c>
      <c r="C702" s="5">
        <f>过饱和度!H701</f>
        <v>1120926053671013.4</v>
      </c>
      <c r="D702" s="5">
        <f t="shared" si="98"/>
        <v>1120926053671012.4</v>
      </c>
      <c r="E702" s="5">
        <f t="shared" si="102"/>
        <v>112092.60536710123</v>
      </c>
      <c r="F702" s="5">
        <f>过饱和度!K701</f>
        <v>1.5600557356876149E+25</v>
      </c>
      <c r="G702" s="5">
        <f t="shared" si="99"/>
        <v>1.5600557356876149E+25</v>
      </c>
      <c r="H702" s="5">
        <f t="shared" si="103"/>
        <v>1560055735687615</v>
      </c>
      <c r="I702" s="5">
        <f>过饱和度!N701</f>
        <v>2.560123892857338E+24</v>
      </c>
      <c r="J702" s="5">
        <f t="shared" si="100"/>
        <v>2.560123892857338E+24</v>
      </c>
      <c r="K702" s="5">
        <f t="shared" si="104"/>
        <v>256012389285733.78</v>
      </c>
      <c r="L702" s="5">
        <f>过饱和度!Q701</f>
        <v>1.1225666242147245E+75</v>
      </c>
      <c r="M702" s="5">
        <f t="shared" si="101"/>
        <v>1.1225666242147245E+75</v>
      </c>
      <c r="N702" s="5">
        <f t="shared" si="105"/>
        <v>1.1225666242147246E+65</v>
      </c>
    </row>
    <row r="703" spans="2:14" x14ac:dyDescent="0.25">
      <c r="B703" s="5">
        <f>过饱和度!D702</f>
        <v>22.865646883901263</v>
      </c>
      <c r="C703" s="5">
        <f>过饱和度!H702</f>
        <v>1164578426341179.5</v>
      </c>
      <c r="D703" s="5">
        <f t="shared" si="98"/>
        <v>1164578426341178.5</v>
      </c>
      <c r="E703" s="5">
        <f t="shared" si="102"/>
        <v>116457.84263411786</v>
      </c>
      <c r="F703" s="5">
        <f>过饱和度!K702</f>
        <v>1.6415619068316176E+25</v>
      </c>
      <c r="G703" s="5">
        <f t="shared" si="99"/>
        <v>1.6415619068316176E+25</v>
      </c>
      <c r="H703" s="5">
        <f t="shared" si="103"/>
        <v>1641561906831617.8</v>
      </c>
      <c r="I703" s="5">
        <f>过饱和度!N702</f>
        <v>2.6938729463826441E+24</v>
      </c>
      <c r="J703" s="5">
        <f t="shared" si="100"/>
        <v>2.6938729463826441E+24</v>
      </c>
      <c r="K703" s="5">
        <f t="shared" si="104"/>
        <v>269387294638264.41</v>
      </c>
      <c r="L703" s="5">
        <f>过饱和度!Q702</f>
        <v>1.2116519021215631E+75</v>
      </c>
      <c r="M703" s="5">
        <f t="shared" si="101"/>
        <v>1.2116519021215631E+75</v>
      </c>
      <c r="N703" s="5">
        <f t="shared" si="105"/>
        <v>1.211651902121563E+65</v>
      </c>
    </row>
    <row r="704" spans="2:14" x14ac:dyDescent="0.25">
      <c r="B704" s="5">
        <f>过饱和度!D703</f>
        <v>23.158788428159369</v>
      </c>
      <c r="C704" s="5">
        <f>过饱和度!H703</f>
        <v>1164563460641388</v>
      </c>
      <c r="D704" s="5">
        <f t="shared" si="98"/>
        <v>1164563460641387</v>
      </c>
      <c r="E704" s="5">
        <f t="shared" si="102"/>
        <v>116456.34606413871</v>
      </c>
      <c r="F704" s="5">
        <f>过饱和度!K703</f>
        <v>1.6415584537113613E+25</v>
      </c>
      <c r="G704" s="5">
        <f t="shared" si="99"/>
        <v>1.6415584537113613E+25</v>
      </c>
      <c r="H704" s="5">
        <f t="shared" si="103"/>
        <v>1641558453711361.5</v>
      </c>
      <c r="I704" s="5">
        <f>过饱和度!N703</f>
        <v>2.6938783843355259E+24</v>
      </c>
      <c r="J704" s="5">
        <f t="shared" si="100"/>
        <v>2.6938783843355259E+24</v>
      </c>
      <c r="K704" s="5">
        <f t="shared" si="104"/>
        <v>269387838433552.63</v>
      </c>
      <c r="L704" s="5">
        <f>过饱和度!Q703</f>
        <v>1.2429283938578368E+75</v>
      </c>
      <c r="M704" s="5">
        <f t="shared" si="101"/>
        <v>1.2429283938578368E+75</v>
      </c>
      <c r="N704" s="5">
        <f t="shared" si="105"/>
        <v>1.2429283938578367E+65</v>
      </c>
    </row>
    <row r="705" spans="2:14" x14ac:dyDescent="0.25">
      <c r="B705" s="5">
        <f>过饱和度!D704</f>
        <v>23.158795914971332</v>
      </c>
      <c r="C705" s="5">
        <f>过饱和度!H704</f>
        <v>1209334292530197</v>
      </c>
      <c r="D705" s="5">
        <f t="shared" si="98"/>
        <v>1209334292530196</v>
      </c>
      <c r="E705" s="5">
        <f t="shared" si="102"/>
        <v>120933.4292530196</v>
      </c>
      <c r="F705" s="5">
        <f>过饱和度!K704</f>
        <v>1.7262172840588139E+25</v>
      </c>
      <c r="G705" s="5">
        <f t="shared" si="99"/>
        <v>1.7262172840588139E+25</v>
      </c>
      <c r="H705" s="5">
        <f t="shared" si="103"/>
        <v>1726217284058814</v>
      </c>
      <c r="I705" s="5">
        <f>过饱和度!N704</f>
        <v>2.8328010368156429E+24</v>
      </c>
      <c r="J705" s="5">
        <f t="shared" si="100"/>
        <v>2.8328010368156429E+24</v>
      </c>
      <c r="K705" s="5">
        <f t="shared" si="104"/>
        <v>283280103681564.31</v>
      </c>
      <c r="L705" s="5">
        <f>过饱和度!Q704</f>
        <v>1.3402782345984257E+75</v>
      </c>
      <c r="M705" s="5">
        <f t="shared" si="101"/>
        <v>1.3402782345984257E+75</v>
      </c>
      <c r="N705" s="5">
        <f t="shared" si="105"/>
        <v>1.3402782345984258E+65</v>
      </c>
    </row>
    <row r="706" spans="2:14" x14ac:dyDescent="0.25">
      <c r="B706" s="5">
        <f>过饱和度!D705</f>
        <v>23.451937459229438</v>
      </c>
      <c r="C706" s="5">
        <f>过饱和度!H705</f>
        <v>1209318028757029</v>
      </c>
      <c r="D706" s="5">
        <f t="shared" si="98"/>
        <v>1209318028757028</v>
      </c>
      <c r="E706" s="5">
        <f t="shared" si="102"/>
        <v>120931.80287570281</v>
      </c>
      <c r="F706" s="5">
        <f>过饱和度!K705</f>
        <v>1.7262121049731855E+25</v>
      </c>
      <c r="G706" s="5">
        <f t="shared" si="99"/>
        <v>1.7262121049731855E+25</v>
      </c>
      <c r="H706" s="5">
        <f t="shared" si="103"/>
        <v>1726212104973185.8</v>
      </c>
      <c r="I706" s="5">
        <f>过饱和度!N705</f>
        <v>2.8328042150490968E+24</v>
      </c>
      <c r="J706" s="5">
        <f t="shared" si="100"/>
        <v>2.8328042150490968E+24</v>
      </c>
      <c r="K706" s="5">
        <f t="shared" si="104"/>
        <v>283280421504909.63</v>
      </c>
      <c r="L706" s="5">
        <f>过饱和度!Q705</f>
        <v>1.3744319326790051E+75</v>
      </c>
      <c r="M706" s="5">
        <f t="shared" si="101"/>
        <v>1.3744319326790051E+75</v>
      </c>
      <c r="N706" s="5">
        <f t="shared" si="105"/>
        <v>1.3744319326790052E+65</v>
      </c>
    </row>
    <row r="707" spans="2:14" x14ac:dyDescent="0.25">
      <c r="B707" s="5">
        <f>过饱和度!D706</f>
        <v>23.451944946041401</v>
      </c>
      <c r="C707" s="5">
        <f>过饱和度!H706</f>
        <v>1255221444638058.5</v>
      </c>
      <c r="D707" s="5">
        <f t="shared" si="98"/>
        <v>1255221444638057.5</v>
      </c>
      <c r="E707" s="5">
        <f t="shared" si="102"/>
        <v>125522.14446380576</v>
      </c>
      <c r="F707" s="5">
        <f>过饱和度!K706</f>
        <v>1.8141038007078251E+25</v>
      </c>
      <c r="G707" s="5">
        <f t="shared" si="99"/>
        <v>1.8141038007078251E+25</v>
      </c>
      <c r="H707" s="5">
        <f t="shared" si="103"/>
        <v>1814103800707825.3</v>
      </c>
      <c r="I707" s="5">
        <f>过饱和度!N706</f>
        <v>2.9770320972284714E+24</v>
      </c>
      <c r="J707" s="5">
        <f t="shared" si="100"/>
        <v>2.9770320972284714E+24</v>
      </c>
      <c r="K707" s="5">
        <f t="shared" si="104"/>
        <v>297703209722847.13</v>
      </c>
      <c r="L707" s="5">
        <f>过饱和度!Q706</f>
        <v>1.4806948458385221E+75</v>
      </c>
      <c r="M707" s="5">
        <f t="shared" si="101"/>
        <v>1.4806948458385221E+75</v>
      </c>
      <c r="N707" s="5">
        <f t="shared" si="105"/>
        <v>1.4806948458385223E+65</v>
      </c>
    </row>
    <row r="708" spans="2:14" x14ac:dyDescent="0.25">
      <c r="B708" s="5">
        <f>过饱和度!D707</f>
        <v>23.745086490299506</v>
      </c>
      <c r="C708" s="5">
        <f>过饱和度!H707</f>
        <v>1255203831922305.8</v>
      </c>
      <c r="D708" s="5">
        <f t="shared" si="98"/>
        <v>1255203831922304.8</v>
      </c>
      <c r="E708" s="5">
        <f t="shared" si="102"/>
        <v>125520.38319223048</v>
      </c>
      <c r="F708" s="5">
        <f>过饱和度!K707</f>
        <v>1.8140967714176798E+25</v>
      </c>
      <c r="G708" s="5">
        <f t="shared" si="99"/>
        <v>1.8140967714176798E+25</v>
      </c>
      <c r="H708" s="5">
        <f t="shared" si="103"/>
        <v>1814096771417679.8</v>
      </c>
      <c r="I708" s="5">
        <f>过饱和度!N707</f>
        <v>2.9770328337090219E+24</v>
      </c>
      <c r="J708" s="5">
        <f t="shared" si="100"/>
        <v>2.9770328337090219E+24</v>
      </c>
      <c r="K708" s="5">
        <f t="shared" si="104"/>
        <v>297703283370902.19</v>
      </c>
      <c r="L708" s="5">
        <f>过饱和度!Q707</f>
        <v>1.5179495750713845E+75</v>
      </c>
      <c r="M708" s="5">
        <f t="shared" si="101"/>
        <v>1.5179495750713845E+75</v>
      </c>
      <c r="N708" s="5">
        <f t="shared" si="105"/>
        <v>1.5179495750713843E+65</v>
      </c>
    </row>
    <row r="709" spans="2:14" x14ac:dyDescent="0.25">
      <c r="B709" s="5">
        <f>过饱和度!D708</f>
        <v>23.74509397711147</v>
      </c>
      <c r="C709" s="5">
        <f>过饱和度!H708</f>
        <v>1302253955702000</v>
      </c>
      <c r="D709" s="5">
        <f t="shared" si="98"/>
        <v>1302253955701999</v>
      </c>
      <c r="E709" s="5">
        <f t="shared" si="102"/>
        <v>130225.39557019991</v>
      </c>
      <c r="F709" s="5">
        <f>过饱和度!K708</f>
        <v>1.9053025431832724E+25</v>
      </c>
      <c r="G709" s="5">
        <f t="shared" si="99"/>
        <v>1.9053025431832724E+25</v>
      </c>
      <c r="H709" s="5">
        <f t="shared" si="103"/>
        <v>1905302543183272.5</v>
      </c>
      <c r="I709" s="5">
        <f>过饱和度!N708</f>
        <v>3.1266992252124072E+24</v>
      </c>
      <c r="J709" s="5">
        <f t="shared" si="100"/>
        <v>3.1266992252124072E+24</v>
      </c>
      <c r="K709" s="5">
        <f t="shared" si="104"/>
        <v>312669922521240.75</v>
      </c>
      <c r="L709" s="5">
        <f>过饱和度!Q708</f>
        <v>1.6338159180696591E+75</v>
      </c>
      <c r="M709" s="5">
        <f t="shared" si="101"/>
        <v>1.6338159180696591E+75</v>
      </c>
      <c r="N709" s="5">
        <f t="shared" si="105"/>
        <v>1.6338159180696591E+65</v>
      </c>
    </row>
    <row r="710" spans="2:14" x14ac:dyDescent="0.25">
      <c r="B710" s="5">
        <f>过饱和度!D709</f>
        <v>24.038235521369575</v>
      </c>
      <c r="C710" s="5">
        <f>过饱和度!H709</f>
        <v>1302234942319071</v>
      </c>
      <c r="D710" s="5">
        <f t="shared" si="98"/>
        <v>1302234942319070</v>
      </c>
      <c r="E710" s="5">
        <f t="shared" si="102"/>
        <v>130223.49423190698</v>
      </c>
      <c r="F710" s="5">
        <f>过饱和度!K709</f>
        <v>1.905293534883509E+25</v>
      </c>
      <c r="G710" s="5">
        <f t="shared" si="99"/>
        <v>1.905293534883509E+25</v>
      </c>
      <c r="H710" s="5">
        <f t="shared" si="103"/>
        <v>1905293534883509</v>
      </c>
      <c r="I710" s="5">
        <f>过饱和度!N709</f>
        <v>3.1266973309610838E+24</v>
      </c>
      <c r="J710" s="5">
        <f t="shared" si="100"/>
        <v>3.1266973309610838E+24</v>
      </c>
      <c r="K710" s="5">
        <f t="shared" si="104"/>
        <v>312669733096108.38</v>
      </c>
      <c r="L710" s="5">
        <f>过饱和度!Q709</f>
        <v>1.6744098160170742E+75</v>
      </c>
      <c r="M710" s="5">
        <f t="shared" si="101"/>
        <v>1.6744098160170742E+75</v>
      </c>
      <c r="N710" s="5">
        <f t="shared" si="105"/>
        <v>1.6744098160170742E+65</v>
      </c>
    </row>
    <row r="711" spans="2:14" x14ac:dyDescent="0.25">
      <c r="B711" s="5">
        <f>过饱和度!D710</f>
        <v>24.038243008181539</v>
      </c>
      <c r="C711" s="5">
        <f>过饱和度!H710</f>
        <v>1350445897036786</v>
      </c>
      <c r="D711" s="5">
        <f t="shared" ref="D711:D746" si="106">C711-1</f>
        <v>1350445897036785</v>
      </c>
      <c r="E711" s="5">
        <f t="shared" si="102"/>
        <v>135044.58970367847</v>
      </c>
      <c r="F711" s="5">
        <f>过饱和度!K710</f>
        <v>1.9998955976712907E+25</v>
      </c>
      <c r="G711" s="5">
        <f t="shared" ref="G711:G746" si="107">F711-1</f>
        <v>1.9998955976712907E+25</v>
      </c>
      <c r="H711" s="5">
        <f t="shared" si="103"/>
        <v>1999895597671291</v>
      </c>
      <c r="I711" s="5">
        <f>过饱和度!N710</f>
        <v>3.2819371601191181E+24</v>
      </c>
      <c r="J711" s="5">
        <f t="shared" ref="J711:J746" si="108">I711-1</f>
        <v>3.2819371601191181E+24</v>
      </c>
      <c r="K711" s="5">
        <f t="shared" si="104"/>
        <v>328193716011911.81</v>
      </c>
      <c r="L711" s="5">
        <f>过饱和度!Q710</f>
        <v>1.8006139257318006E+75</v>
      </c>
      <c r="M711" s="5">
        <f t="shared" ref="M711:M746" si="109">L711-1</f>
        <v>1.8006139257318006E+75</v>
      </c>
      <c r="N711" s="5">
        <f t="shared" si="105"/>
        <v>1.8006139257318008E+65</v>
      </c>
    </row>
    <row r="712" spans="2:14" x14ac:dyDescent="0.25">
      <c r="B712" s="5">
        <f>过饱和度!D711</f>
        <v>24.331384552439644</v>
      </c>
      <c r="C712" s="5">
        <f>过饱和度!H711</f>
        <v>1350425430406809</v>
      </c>
      <c r="D712" s="5">
        <f t="shared" si="106"/>
        <v>1350425430406808</v>
      </c>
      <c r="E712" s="5">
        <f t="shared" ref="E712:E775" si="110">$F$2*$D712^2*TANH($F$3/$D712)</f>
        <v>135042.54304068082</v>
      </c>
      <c r="F712" s="5">
        <f>过饱和度!K711</f>
        <v>1.9998844769168205E+25</v>
      </c>
      <c r="G712" s="5">
        <f t="shared" si="107"/>
        <v>1.9998844769168205E+25</v>
      </c>
      <c r="H712" s="5">
        <f t="shared" ref="H712:H775" si="111">$F$2*$G712^2*TANH($F$3/$G712)</f>
        <v>1999884476916820.8</v>
      </c>
      <c r="I712" s="5">
        <f>过饱和度!N711</f>
        <v>3.2819324390966766E+24</v>
      </c>
      <c r="J712" s="5">
        <f t="shared" si="108"/>
        <v>3.2819324390966766E+24</v>
      </c>
      <c r="K712" s="5">
        <f t="shared" ref="K712:K775" si="112">$F$2*$J712^2*TANH($F$3/$J712)</f>
        <v>328193243909667.69</v>
      </c>
      <c r="L712" s="5">
        <f>过饱和度!Q711</f>
        <v>1.8448001645968972E+75</v>
      </c>
      <c r="M712" s="5">
        <f t="shared" si="109"/>
        <v>1.8448001645968972E+75</v>
      </c>
      <c r="N712" s="5">
        <f t="shared" si="105"/>
        <v>1.8448001645968974E+65</v>
      </c>
    </row>
    <row r="713" spans="2:14" x14ac:dyDescent="0.25">
      <c r="B713" s="5">
        <f>过饱和度!D712</f>
        <v>24.331392039251607</v>
      </c>
      <c r="C713" s="5">
        <f>过饱和度!H712</f>
        <v>1399811338234854</v>
      </c>
      <c r="D713" s="5">
        <f t="shared" si="106"/>
        <v>1399811338234853</v>
      </c>
      <c r="E713" s="5">
        <f t="shared" si="110"/>
        <v>139981.13382348532</v>
      </c>
      <c r="F713" s="5">
        <f>过饱和度!K712</f>
        <v>2.097966049952933E+25</v>
      </c>
      <c r="G713" s="5">
        <f t="shared" si="107"/>
        <v>2.097966049952933E+25</v>
      </c>
      <c r="H713" s="5">
        <f t="shared" si="111"/>
        <v>2097966049952933.3</v>
      </c>
      <c r="I713" s="5">
        <f>过饱和度!N712</f>
        <v>3.4428822827714519E+24</v>
      </c>
      <c r="J713" s="5">
        <f t="shared" si="108"/>
        <v>3.4428822827714519E+24</v>
      </c>
      <c r="K713" s="5">
        <f t="shared" si="112"/>
        <v>344288228277145.19</v>
      </c>
      <c r="L713" s="5">
        <f>过饱和度!Q712</f>
        <v>1.9821225692998257E+75</v>
      </c>
      <c r="M713" s="5">
        <f t="shared" si="109"/>
        <v>1.9821225692998257E+75</v>
      </c>
      <c r="N713" s="5">
        <f t="shared" si="105"/>
        <v>1.982122569299826E+65</v>
      </c>
    </row>
    <row r="714" spans="2:14" x14ac:dyDescent="0.25">
      <c r="B714" s="5">
        <f>过饱和度!D713</f>
        <v>24.624533583509713</v>
      </c>
      <c r="C714" s="5">
        <f>过饱和度!H713</f>
        <v>1399789364922782</v>
      </c>
      <c r="D714" s="5">
        <f t="shared" si="106"/>
        <v>1399789364922781</v>
      </c>
      <c r="E714" s="5">
        <f t="shared" si="110"/>
        <v>139978.93649227812</v>
      </c>
      <c r="F714" s="5">
        <f>过饱和度!K713</f>
        <v>2.0979526785846774E+25</v>
      </c>
      <c r="G714" s="5">
        <f t="shared" si="107"/>
        <v>2.0979526785846774E+25</v>
      </c>
      <c r="H714" s="5">
        <f t="shared" si="111"/>
        <v>2097952678584677.5</v>
      </c>
      <c r="I714" s="5">
        <f>过饱和度!N713</f>
        <v>3.4428745317636343E+24</v>
      </c>
      <c r="J714" s="5">
        <f t="shared" si="108"/>
        <v>3.4428745317636343E+24</v>
      </c>
      <c r="K714" s="5">
        <f t="shared" si="112"/>
        <v>344287453176363.38</v>
      </c>
      <c r="L714" s="5">
        <f>过饱和度!Q713</f>
        <v>2.0301701046980932E+75</v>
      </c>
      <c r="M714" s="5">
        <f t="shared" si="109"/>
        <v>2.0301701046980932E+75</v>
      </c>
      <c r="N714" s="5">
        <f t="shared" si="105"/>
        <v>2.0301701046980931E+65</v>
      </c>
    </row>
    <row r="715" spans="2:14" x14ac:dyDescent="0.25">
      <c r="B715" s="5">
        <f>过饱和度!D714</f>
        <v>24.624541070321676</v>
      </c>
      <c r="C715" s="5">
        <f>过饱和度!H714</f>
        <v>1450364347166458.8</v>
      </c>
      <c r="D715" s="5">
        <f t="shared" si="106"/>
        <v>1450364347166457.8</v>
      </c>
      <c r="E715" s="5">
        <f t="shared" si="110"/>
        <v>145036.4347166458</v>
      </c>
      <c r="F715" s="5">
        <f>过饱和度!K714</f>
        <v>2.1995979852176184E+25</v>
      </c>
      <c r="G715" s="5">
        <f t="shared" si="107"/>
        <v>2.1995979852176184E+25</v>
      </c>
      <c r="H715" s="5">
        <f t="shared" si="111"/>
        <v>2199597985217618.5</v>
      </c>
      <c r="I715" s="5">
        <f>过饱和度!N714</f>
        <v>3.6096726151742785E+24</v>
      </c>
      <c r="J715" s="5">
        <f t="shared" si="108"/>
        <v>3.6096726151742785E+24</v>
      </c>
      <c r="K715" s="5">
        <f t="shared" si="112"/>
        <v>360967261517427.94</v>
      </c>
      <c r="L715" s="5">
        <f>过饱和度!Q714</f>
        <v>2.1794398182901321E+75</v>
      </c>
      <c r="M715" s="5">
        <f t="shared" si="109"/>
        <v>2.1794398182901321E+75</v>
      </c>
      <c r="N715" s="5">
        <f t="shared" si="105"/>
        <v>2.1794398182901321E+65</v>
      </c>
    </row>
    <row r="716" spans="2:14" x14ac:dyDescent="0.25">
      <c r="B716" s="5">
        <f>过饱和度!D715</f>
        <v>24.917682614579782</v>
      </c>
      <c r="C716" s="5">
        <f>过饱和度!H715</f>
        <v>1450340812882176</v>
      </c>
      <c r="D716" s="5">
        <f t="shared" si="106"/>
        <v>1450340812882175</v>
      </c>
      <c r="E716" s="5">
        <f t="shared" si="110"/>
        <v>145034.08128821751</v>
      </c>
      <c r="F716" s="5">
        <f>过饱和度!K715</f>
        <v>2.1995822202885154E+25</v>
      </c>
      <c r="G716" s="5">
        <f t="shared" si="107"/>
        <v>2.1995822202885154E+25</v>
      </c>
      <c r="H716" s="5">
        <f t="shared" si="111"/>
        <v>2199582220288515.5</v>
      </c>
      <c r="I716" s="5">
        <f>过饱和度!N715</f>
        <v>3.6096616236770884E+24</v>
      </c>
      <c r="J716" s="5">
        <f t="shared" si="108"/>
        <v>3.6096616236770884E+24</v>
      </c>
      <c r="K716" s="5">
        <f t="shared" si="112"/>
        <v>360966162367708.81</v>
      </c>
      <c r="L716" s="5">
        <f>过饱和度!Q715</f>
        <v>2.2316341655600453E+75</v>
      </c>
      <c r="M716" s="5">
        <f t="shared" si="109"/>
        <v>2.2316341655600453E+75</v>
      </c>
      <c r="N716" s="5">
        <f t="shared" si="105"/>
        <v>2.2316341655600454E+65</v>
      </c>
    </row>
    <row r="717" spans="2:14" x14ac:dyDescent="0.25">
      <c r="B717" s="5">
        <f>过饱和度!D716</f>
        <v>24.917690101391745</v>
      </c>
      <c r="C717" s="5">
        <f>过饱和度!H716</f>
        <v>1502118989979823.8</v>
      </c>
      <c r="D717" s="5">
        <f t="shared" si="106"/>
        <v>1502118989979822.8</v>
      </c>
      <c r="E717" s="5">
        <f t="shared" si="110"/>
        <v>150211.89899798227</v>
      </c>
      <c r="F717" s="5">
        <f>过饱和度!K716</f>
        <v>2.3048764878765982E+25</v>
      </c>
      <c r="G717" s="5">
        <f t="shared" si="107"/>
        <v>2.3048764878765982E+25</v>
      </c>
      <c r="H717" s="5">
        <f t="shared" si="111"/>
        <v>2304876487876598</v>
      </c>
      <c r="I717" s="5">
        <f>过饱和度!N716</f>
        <v>3.7824478202253821E+24</v>
      </c>
      <c r="J717" s="5">
        <f t="shared" si="108"/>
        <v>3.7824478202253821E+24</v>
      </c>
      <c r="K717" s="5">
        <f t="shared" si="112"/>
        <v>378244782022538.25</v>
      </c>
      <c r="L717" s="5">
        <f>过饱和度!Q716</f>
        <v>2.3937310661151364E+75</v>
      </c>
      <c r="M717" s="5">
        <f t="shared" si="109"/>
        <v>2.3937310661151364E+75</v>
      </c>
      <c r="N717" s="5">
        <f t="shared" si="105"/>
        <v>2.3937310661151364E+65</v>
      </c>
    </row>
    <row r="718" spans="2:14" x14ac:dyDescent="0.25">
      <c r="B718" s="5">
        <f>过饱和度!D717</f>
        <v>25.210831645649851</v>
      </c>
      <c r="C718" s="5">
        <f>过饱和度!H717</f>
        <v>1502093839578247.3</v>
      </c>
      <c r="D718" s="5">
        <f t="shared" si="106"/>
        <v>1502093839578246.3</v>
      </c>
      <c r="E718" s="5">
        <f t="shared" si="110"/>
        <v>150209.38395782458</v>
      </c>
      <c r="F718" s="5">
        <f>过饱和度!K717</f>
        <v>2.3048581815776162E+25</v>
      </c>
      <c r="G718" s="5">
        <f t="shared" si="107"/>
        <v>2.3048581815776162E+25</v>
      </c>
      <c r="H718" s="5">
        <f t="shared" si="111"/>
        <v>2304858181577616</v>
      </c>
      <c r="I718" s="5">
        <f>过饱和度!N717</f>
        <v>3.7824333703303717E+24</v>
      </c>
      <c r="J718" s="5">
        <f t="shared" si="108"/>
        <v>3.7824333703303717E+24</v>
      </c>
      <c r="K718" s="5">
        <f t="shared" si="112"/>
        <v>378243337033037.19</v>
      </c>
      <c r="L718" s="5">
        <f>过饱和度!Q717</f>
        <v>2.4503751048296683E+75</v>
      </c>
      <c r="M718" s="5">
        <f t="shared" si="109"/>
        <v>2.4503751048296683E+75</v>
      </c>
      <c r="N718" s="5">
        <f t="shared" si="105"/>
        <v>2.4503751048296681E+65</v>
      </c>
    </row>
    <row r="719" spans="2:14" x14ac:dyDescent="0.25">
      <c r="B719" s="5">
        <f>过饱和度!D718</f>
        <v>25.210839132461814</v>
      </c>
      <c r="C719" s="5">
        <f>过饱和度!H718</f>
        <v>1555089331101283</v>
      </c>
      <c r="D719" s="5">
        <f t="shared" si="106"/>
        <v>1555089331101282</v>
      </c>
      <c r="E719" s="5">
        <f t="shared" si="110"/>
        <v>155508.93311012822</v>
      </c>
      <c r="F719" s="5">
        <f>过饱和度!K718</f>
        <v>2.4138876413764428E+25</v>
      </c>
      <c r="G719" s="5">
        <f t="shared" si="107"/>
        <v>2.4138876413764428E+25</v>
      </c>
      <c r="H719" s="5">
        <f t="shared" si="111"/>
        <v>2413887641376443</v>
      </c>
      <c r="I719" s="5">
        <f>过饱和度!N718</f>
        <v>3.9613492014263537E+24</v>
      </c>
      <c r="J719" s="5">
        <f t="shared" si="108"/>
        <v>3.9613492014263537E+24</v>
      </c>
      <c r="K719" s="5">
        <f t="shared" si="112"/>
        <v>396134920142635.38</v>
      </c>
      <c r="L719" s="5">
        <f>过饱和度!Q718</f>
        <v>2.6262323994812084E+75</v>
      </c>
      <c r="M719" s="5">
        <f t="shared" si="109"/>
        <v>2.6262323994812084E+75</v>
      </c>
      <c r="N719" s="5">
        <f t="shared" si="105"/>
        <v>2.6262323994812086E+65</v>
      </c>
    </row>
    <row r="720" spans="2:14" x14ac:dyDescent="0.25">
      <c r="B720" s="5">
        <f>过饱和度!D719</f>
        <v>25.50398067671992</v>
      </c>
      <c r="C720" s="5">
        <f>过饱和度!H719</f>
        <v>1555062508582470.8</v>
      </c>
      <c r="D720" s="5">
        <f t="shared" si="106"/>
        <v>1555062508582469.8</v>
      </c>
      <c r="E720" s="5">
        <f t="shared" si="110"/>
        <v>155506.25085824696</v>
      </c>
      <c r="F720" s="5">
        <f>过饱和度!K719</f>
        <v>2.413866640962622E+25</v>
      </c>
      <c r="G720" s="5">
        <f t="shared" si="107"/>
        <v>2.413866640962622E+25</v>
      </c>
      <c r="H720" s="5">
        <f t="shared" si="111"/>
        <v>2413866640962622</v>
      </c>
      <c r="I720" s="5">
        <f>过饱和度!N719</f>
        <v>3.9613310677059518E+24</v>
      </c>
      <c r="J720" s="5">
        <f t="shared" si="108"/>
        <v>3.9613310677059518E+24</v>
      </c>
      <c r="K720" s="5">
        <f t="shared" si="112"/>
        <v>396133106770595.13</v>
      </c>
      <c r="L720" s="5">
        <f>过饱和度!Q719</f>
        <v>2.6876472068297294E+75</v>
      </c>
      <c r="M720" s="5">
        <f t="shared" si="109"/>
        <v>2.6876472068297294E+75</v>
      </c>
      <c r="N720" s="5">
        <f t="shared" si="105"/>
        <v>2.6876472068297295E+65</v>
      </c>
    </row>
    <row r="721" spans="2:14" x14ac:dyDescent="0.25">
      <c r="B721" s="5">
        <f>过饱和度!D720</f>
        <v>25.503988163531883</v>
      </c>
      <c r="C721" s="5">
        <f>过饱和度!H720</f>
        <v>1609289433235430</v>
      </c>
      <c r="D721" s="5">
        <f t="shared" si="106"/>
        <v>1609289433235429</v>
      </c>
      <c r="E721" s="5">
        <f t="shared" si="110"/>
        <v>160928.94332354292</v>
      </c>
      <c r="F721" s="5">
        <f>过饱和度!K720</f>
        <v>2.5267185280125499E+25</v>
      </c>
      <c r="G721" s="5">
        <f t="shared" si="107"/>
        <v>2.5267185280125499E+25</v>
      </c>
      <c r="H721" s="5">
        <f t="shared" si="111"/>
        <v>2526718528012550</v>
      </c>
      <c r="I721" s="5">
        <f>过饱和度!N720</f>
        <v>4.146519702593539E+24</v>
      </c>
      <c r="J721" s="5">
        <f t="shared" si="108"/>
        <v>4.146519702593539E+24</v>
      </c>
      <c r="K721" s="5">
        <f t="shared" si="112"/>
        <v>414651970259353.88</v>
      </c>
      <c r="L721" s="5">
        <f>过饱和度!Q720</f>
        <v>2.8782539850571723E+75</v>
      </c>
      <c r="M721" s="5">
        <f t="shared" si="109"/>
        <v>2.8782539850571723E+75</v>
      </c>
      <c r="N721" s="5">
        <f t="shared" si="105"/>
        <v>2.8782539850571723E+65</v>
      </c>
    </row>
    <row r="722" spans="2:14" x14ac:dyDescent="0.25">
      <c r="B722" s="5">
        <f>过饱和度!D721</f>
        <v>25.797129707789988</v>
      </c>
      <c r="C722" s="5">
        <f>过饱和度!H721</f>
        <v>1609260881744681</v>
      </c>
      <c r="D722" s="5">
        <f t="shared" si="106"/>
        <v>1609260881744680</v>
      </c>
      <c r="E722" s="5">
        <f t="shared" si="110"/>
        <v>160926.08817446799</v>
      </c>
      <c r="F722" s="5">
        <f>过饱和度!K721</f>
        <v>2.5266946757290396E+25</v>
      </c>
      <c r="G722" s="5">
        <f t="shared" si="107"/>
        <v>2.5266946757290396E+25</v>
      </c>
      <c r="H722" s="5">
        <f t="shared" si="111"/>
        <v>2526694675729040</v>
      </c>
      <c r="I722" s="5">
        <f>过饱和度!N721</f>
        <v>4.1464976519863678E+24</v>
      </c>
      <c r="J722" s="5">
        <f t="shared" si="108"/>
        <v>4.1464976519863678E+24</v>
      </c>
      <c r="K722" s="5">
        <f t="shared" si="112"/>
        <v>414649765198636.75</v>
      </c>
      <c r="L722" s="5">
        <f>过饱和度!Q721</f>
        <v>2.9447796987746242E+75</v>
      </c>
      <c r="M722" s="5">
        <f t="shared" si="109"/>
        <v>2.9447796987746242E+75</v>
      </c>
      <c r="N722" s="5">
        <f t="shared" si="105"/>
        <v>2.9447796987746245E+65</v>
      </c>
    </row>
    <row r="723" spans="2:14" x14ac:dyDescent="0.25">
      <c r="B723" s="5">
        <f>过饱和度!D722</f>
        <v>25.797137194601952</v>
      </c>
      <c r="C723" s="5">
        <f>过饱和度!H722</f>
        <v>1664733357365261.8</v>
      </c>
      <c r="D723" s="5">
        <f t="shared" si="106"/>
        <v>1664733357365260.8</v>
      </c>
      <c r="E723" s="5">
        <f t="shared" si="110"/>
        <v>166473.33573652606</v>
      </c>
      <c r="F723" s="5">
        <f>过饱和度!K722</f>
        <v>2.6434572287426814E+25</v>
      </c>
      <c r="G723" s="5">
        <f t="shared" si="107"/>
        <v>2.6434572287426814E+25</v>
      </c>
      <c r="H723" s="5">
        <f t="shared" si="111"/>
        <v>2643457228742681.5</v>
      </c>
      <c r="I723" s="5">
        <f>过饱和度!N722</f>
        <v>4.3381039075690232E+24</v>
      </c>
      <c r="J723" s="5">
        <f t="shared" si="108"/>
        <v>4.3381039075690232E+24</v>
      </c>
      <c r="K723" s="5">
        <f t="shared" si="112"/>
        <v>433810390756902.38</v>
      </c>
      <c r="L723" s="5">
        <f>过饱和度!Q722</f>
        <v>3.1511835761719687E+75</v>
      </c>
      <c r="M723" s="5">
        <f t="shared" si="109"/>
        <v>3.1511835761719687E+75</v>
      </c>
      <c r="N723" s="5">
        <f t="shared" si="105"/>
        <v>3.1511835761719691E+65</v>
      </c>
    </row>
    <row r="724" spans="2:14" x14ac:dyDescent="0.25">
      <c r="B724" s="5">
        <f>过饱和度!D723</f>
        <v>26.090278738860057</v>
      </c>
      <c r="C724" s="5">
        <f>过饱和度!H723</f>
        <v>1664703019193225.3</v>
      </c>
      <c r="D724" s="5">
        <f t="shared" si="106"/>
        <v>1664703019193224.3</v>
      </c>
      <c r="E724" s="5">
        <f t="shared" si="110"/>
        <v>166470.30191932243</v>
      </c>
      <c r="F724" s="5">
        <f>过饱和度!K723</f>
        <v>2.6434303617508069E+25</v>
      </c>
      <c r="G724" s="5">
        <f t="shared" si="107"/>
        <v>2.6434303617508069E+25</v>
      </c>
      <c r="H724" s="5">
        <f t="shared" si="111"/>
        <v>2643430361750807</v>
      </c>
      <c r="I724" s="5">
        <f>过饱和度!N723</f>
        <v>4.338077699265267E+24</v>
      </c>
      <c r="J724" s="5">
        <f t="shared" si="108"/>
        <v>4.338077699265267E+24</v>
      </c>
      <c r="K724" s="5">
        <f t="shared" si="112"/>
        <v>433807769926526.69</v>
      </c>
      <c r="L724" s="5">
        <f>过饱和度!Q723</f>
        <v>3.2231802877000289E+75</v>
      </c>
      <c r="M724" s="5">
        <f t="shared" si="109"/>
        <v>3.2231802877000289E+75</v>
      </c>
      <c r="N724" s="5">
        <f t="shared" si="105"/>
        <v>3.2231802877000294E+65</v>
      </c>
    </row>
    <row r="725" spans="2:14" x14ac:dyDescent="0.25">
      <c r="B725" s="5">
        <f>过饱和度!D724</f>
        <v>26.09028622567202</v>
      </c>
      <c r="C725" s="5">
        <f>过饱和度!H724</f>
        <v>1721435162752326.8</v>
      </c>
      <c r="D725" s="5">
        <f t="shared" si="106"/>
        <v>1721435162752325.8</v>
      </c>
      <c r="E725" s="5">
        <f t="shared" si="110"/>
        <v>172143.5162752326</v>
      </c>
      <c r="F725" s="5">
        <f>过饱和度!K724</f>
        <v>2.764192823000511E+25</v>
      </c>
      <c r="G725" s="5">
        <f t="shared" si="107"/>
        <v>2.764192823000511E+25</v>
      </c>
      <c r="H725" s="5">
        <f t="shared" si="111"/>
        <v>2764192823000511.5</v>
      </c>
      <c r="I725" s="5">
        <f>过饱和度!N724</f>
        <v>4.5362480399316293E+24</v>
      </c>
      <c r="J725" s="5">
        <f t="shared" si="108"/>
        <v>4.5362480399316293E+24</v>
      </c>
      <c r="K725" s="5">
        <f t="shared" si="112"/>
        <v>453624803993163</v>
      </c>
      <c r="L725" s="5">
        <f>过饱和度!Q724</f>
        <v>3.4464901423315285E+75</v>
      </c>
      <c r="M725" s="5">
        <f t="shared" si="109"/>
        <v>3.4464901423315285E+75</v>
      </c>
      <c r="N725" s="5">
        <f t="shared" si="105"/>
        <v>3.4464901423315288E+65</v>
      </c>
    </row>
    <row r="726" spans="2:14" x14ac:dyDescent="0.25">
      <c r="B726" s="5">
        <f>过饱和度!D725</f>
        <v>26.383427769930126</v>
      </c>
      <c r="C726" s="5">
        <f>过饱和度!H725</f>
        <v>1721402979335103</v>
      </c>
      <c r="D726" s="5">
        <f t="shared" si="106"/>
        <v>1721402979335102</v>
      </c>
      <c r="E726" s="5">
        <f t="shared" si="110"/>
        <v>172140.29793351021</v>
      </c>
      <c r="F726" s="5">
        <f>过饱和度!K725</f>
        <v>2.7641627733038482E+25</v>
      </c>
      <c r="G726" s="5">
        <f t="shared" si="107"/>
        <v>2.7641627733038482E+25</v>
      </c>
      <c r="H726" s="5">
        <f t="shared" si="111"/>
        <v>2764162773303848.5</v>
      </c>
      <c r="I726" s="5">
        <f>过饱和度!N725</f>
        <v>4.5362174252584058E+24</v>
      </c>
      <c r="J726" s="5">
        <f t="shared" si="108"/>
        <v>4.5362174252584058E+24</v>
      </c>
      <c r="K726" s="5">
        <f t="shared" si="112"/>
        <v>453621742525840.69</v>
      </c>
      <c r="L726" s="5">
        <f>过饱和度!Q725</f>
        <v>3.5243388209038318E+75</v>
      </c>
      <c r="M726" s="5">
        <f t="shared" si="109"/>
        <v>3.5243388209038318E+75</v>
      </c>
      <c r="N726" s="5">
        <f t="shared" si="105"/>
        <v>3.5243388209038325E+65</v>
      </c>
    </row>
    <row r="727" spans="2:14" x14ac:dyDescent="0.25">
      <c r="B727" s="5">
        <f>过饱和度!D726</f>
        <v>26.383435256742089</v>
      </c>
      <c r="C727" s="5">
        <f>过饱和度!H726</f>
        <v>1779408906936872.3</v>
      </c>
      <c r="D727" s="5">
        <f t="shared" si="106"/>
        <v>1779408906936871.3</v>
      </c>
      <c r="E727" s="5">
        <f t="shared" si="110"/>
        <v>177940.89069368711</v>
      </c>
      <c r="F727" s="5">
        <f>过饱和度!K726</f>
        <v>2.8890153885092169E+25</v>
      </c>
      <c r="G727" s="5">
        <f t="shared" si="107"/>
        <v>2.8890153885092169E+25</v>
      </c>
      <c r="H727" s="5">
        <f t="shared" si="111"/>
        <v>2889015388509217.5</v>
      </c>
      <c r="I727" s="5">
        <f>过饱和度!N726</f>
        <v>4.7410999627079783E+24</v>
      </c>
      <c r="J727" s="5">
        <f t="shared" si="108"/>
        <v>4.7410999627079783E+24</v>
      </c>
      <c r="K727" s="5">
        <f t="shared" si="112"/>
        <v>474109996270797.88</v>
      </c>
      <c r="L727" s="5">
        <f>过饱和度!Q726</f>
        <v>3.7657276243764394E+75</v>
      </c>
      <c r="M727" s="5">
        <f t="shared" si="109"/>
        <v>3.7657276243764394E+75</v>
      </c>
      <c r="N727" s="5">
        <f t="shared" si="105"/>
        <v>3.7657276243764388E+65</v>
      </c>
    </row>
    <row r="728" spans="2:14" x14ac:dyDescent="0.25">
      <c r="B728" s="5">
        <f>过饱和度!D727</f>
        <v>26.676576801000195</v>
      </c>
      <c r="C728" s="5">
        <f>过饱和度!H727</f>
        <v>1779374818856120.5</v>
      </c>
      <c r="D728" s="5">
        <f t="shared" si="106"/>
        <v>1779374818856119.5</v>
      </c>
      <c r="E728" s="5">
        <f t="shared" si="110"/>
        <v>177937.48188561195</v>
      </c>
      <c r="F728" s="5">
        <f>过饱和度!K727</f>
        <v>2.8889819828796793E+25</v>
      </c>
      <c r="G728" s="5">
        <f t="shared" si="107"/>
        <v>2.8889819828796793E+25</v>
      </c>
      <c r="H728" s="5">
        <f t="shared" si="111"/>
        <v>2888981982879679.5</v>
      </c>
      <c r="I728" s="5">
        <f>过饱和度!N727</f>
        <v>4.7410646850147359E+24</v>
      </c>
      <c r="J728" s="5">
        <f t="shared" si="108"/>
        <v>4.7410646850147359E+24</v>
      </c>
      <c r="K728" s="5">
        <f t="shared" si="112"/>
        <v>474106468501473.63</v>
      </c>
      <c r="L728" s="5">
        <f>过饱和度!Q727</f>
        <v>3.8498310727276799E+75</v>
      </c>
      <c r="M728" s="5">
        <f t="shared" si="109"/>
        <v>3.8498310727276799E+75</v>
      </c>
      <c r="N728" s="5">
        <f t="shared" si="105"/>
        <v>3.8498310727276798E+65</v>
      </c>
    </row>
    <row r="729" spans="2:14" x14ac:dyDescent="0.25">
      <c r="B729" s="5">
        <f>过饱和度!D728</f>
        <v>26.676584287812158</v>
      </c>
      <c r="C729" s="5">
        <f>过饱和度!H728</f>
        <v>1838668645737988.5</v>
      </c>
      <c r="D729" s="5">
        <f t="shared" si="106"/>
        <v>1838668645737987.5</v>
      </c>
      <c r="E729" s="5">
        <f t="shared" si="110"/>
        <v>183866.86457379875</v>
      </c>
      <c r="F729" s="5">
        <f>过饱和度!K728</f>
        <v>3.0180160010950711E+25</v>
      </c>
      <c r="G729" s="5">
        <f t="shared" si="107"/>
        <v>3.0180160010950711E+25</v>
      </c>
      <c r="H729" s="5">
        <f t="shared" si="111"/>
        <v>3018016001095070.5</v>
      </c>
      <c r="I729" s="5">
        <f>过饱和度!N728</f>
        <v>4.9528091780835502E+24</v>
      </c>
      <c r="J729" s="5">
        <f t="shared" si="108"/>
        <v>4.9528091780835502E+24</v>
      </c>
      <c r="K729" s="5">
        <f t="shared" si="112"/>
        <v>495280917808355.06</v>
      </c>
      <c r="L729" s="5">
        <f>过饱和度!Q728</f>
        <v>4.1105388181332812E+75</v>
      </c>
      <c r="M729" s="5">
        <f t="shared" si="109"/>
        <v>4.1105388181332812E+75</v>
      </c>
      <c r="N729" s="5">
        <f t="shared" si="105"/>
        <v>4.1105388181332813E+65</v>
      </c>
    </row>
    <row r="730" spans="2:14" x14ac:dyDescent="0.25">
      <c r="B730" s="5">
        <f>过饱和度!D729</f>
        <v>26.969725832070264</v>
      </c>
      <c r="C730" s="5">
        <f>过饱和度!H729</f>
        <v>1838632592721027.8</v>
      </c>
      <c r="D730" s="5">
        <f t="shared" si="106"/>
        <v>1838632592721026.8</v>
      </c>
      <c r="E730" s="5">
        <f t="shared" si="110"/>
        <v>183863.2592721027</v>
      </c>
      <c r="F730" s="5">
        <f>过饱和度!K729</f>
        <v>3.0179790609990097E+25</v>
      </c>
      <c r="G730" s="5">
        <f t="shared" si="107"/>
        <v>3.0179790609990097E+25</v>
      </c>
      <c r="H730" s="5">
        <f t="shared" si="111"/>
        <v>3017979060999010</v>
      </c>
      <c r="I730" s="5">
        <f>过饱和度!N729</f>
        <v>4.9527689726274745E+24</v>
      </c>
      <c r="J730" s="5">
        <f t="shared" si="108"/>
        <v>4.9527689726274745E+24</v>
      </c>
      <c r="K730" s="5">
        <f t="shared" si="112"/>
        <v>495276897262747.56</v>
      </c>
      <c r="L730" s="5">
        <f>过饱和度!Q729</f>
        <v>4.201322660539412E+75</v>
      </c>
      <c r="M730" s="5">
        <f t="shared" si="109"/>
        <v>4.201322660539412E+75</v>
      </c>
      <c r="N730" s="5">
        <f t="shared" si="105"/>
        <v>4.2013226605394125E+65</v>
      </c>
    </row>
    <row r="731" spans="2:14" x14ac:dyDescent="0.25">
      <c r="B731" s="5">
        <f>过饱和度!D730</f>
        <v>26.969733318882227</v>
      </c>
      <c r="C731" s="5">
        <f>过饱和度!H730</f>
        <v>1899228433253755.3</v>
      </c>
      <c r="D731" s="5">
        <f t="shared" si="106"/>
        <v>1899228433253754.3</v>
      </c>
      <c r="E731" s="5">
        <f t="shared" si="110"/>
        <v>189922.84332537543</v>
      </c>
      <c r="F731" s="5">
        <f>过饱和度!K730</f>
        <v>3.1512867345010648E+25</v>
      </c>
      <c r="G731" s="5">
        <f t="shared" si="107"/>
        <v>3.1512867345010648E+25</v>
      </c>
      <c r="H731" s="5">
        <f t="shared" si="111"/>
        <v>3151286734501065</v>
      </c>
      <c r="I731" s="5">
        <f>过饱和度!N730</f>
        <v>5.1715268271138034E+24</v>
      </c>
      <c r="J731" s="5">
        <f t="shared" si="108"/>
        <v>5.1715268271138034E+24</v>
      </c>
      <c r="K731" s="5">
        <f t="shared" si="112"/>
        <v>517152682711380.31</v>
      </c>
      <c r="L731" s="5">
        <f>过饱和度!Q730</f>
        <v>4.4826593894440933E+75</v>
      </c>
      <c r="M731" s="5">
        <f t="shared" si="109"/>
        <v>4.4826593894440933E+75</v>
      </c>
      <c r="N731" s="5">
        <f t="shared" si="105"/>
        <v>4.482659389444093E+65</v>
      </c>
    </row>
    <row r="732" spans="2:14" x14ac:dyDescent="0.25">
      <c r="B732" s="5">
        <f>过饱和度!D731</f>
        <v>27.262874863140333</v>
      </c>
      <c r="C732" s="5">
        <f>过饱和度!H731</f>
        <v>1899190354173672</v>
      </c>
      <c r="D732" s="5">
        <f t="shared" si="106"/>
        <v>1899190354173671</v>
      </c>
      <c r="E732" s="5">
        <f t="shared" si="110"/>
        <v>189919.03541736703</v>
      </c>
      <c r="F732" s="5">
        <f>过饱和度!K731</f>
        <v>3.1512460760253881E+25</v>
      </c>
      <c r="G732" s="5">
        <f t="shared" si="107"/>
        <v>3.1512460760253881E+25</v>
      </c>
      <c r="H732" s="5">
        <f t="shared" si="111"/>
        <v>3151246076025388</v>
      </c>
      <c r="I732" s="5">
        <f>过饱和度!N731</f>
        <v>5.1714814209452613E+24</v>
      </c>
      <c r="J732" s="5">
        <f t="shared" si="108"/>
        <v>5.1714814209452613E+24</v>
      </c>
      <c r="K732" s="5">
        <f t="shared" si="112"/>
        <v>517148142094526.06</v>
      </c>
      <c r="L732" s="5">
        <f>过饱和度!Q731</f>
        <v>4.5805730928085624E+75</v>
      </c>
      <c r="M732" s="5">
        <f t="shared" si="109"/>
        <v>4.5805730928085624E+75</v>
      </c>
      <c r="N732" s="5">
        <f t="shared" si="105"/>
        <v>4.5805730928085627E+65</v>
      </c>
    </row>
    <row r="733" spans="2:14" x14ac:dyDescent="0.25">
      <c r="B733" s="5">
        <f>过饱和度!D732</f>
        <v>27.262882349952296</v>
      </c>
      <c r="C733" s="5">
        <f>过饱和度!H732</f>
        <v>1961102321861388</v>
      </c>
      <c r="D733" s="5">
        <f t="shared" si="106"/>
        <v>1961102321861387</v>
      </c>
      <c r="E733" s="5">
        <f t="shared" si="110"/>
        <v>196110.23218613872</v>
      </c>
      <c r="F733" s="5">
        <f>过饱和度!K732</f>
        <v>3.2889206602005599E+25</v>
      </c>
      <c r="G733" s="5">
        <f t="shared" si="107"/>
        <v>3.2889206602005599E+25</v>
      </c>
      <c r="H733" s="5">
        <f t="shared" si="111"/>
        <v>3288920660200560</v>
      </c>
      <c r="I733" s="5">
        <f>过饱和度!N732</f>
        <v>5.3974056894353146E+24</v>
      </c>
      <c r="J733" s="5">
        <f t="shared" si="108"/>
        <v>5.3974056894353146E+24</v>
      </c>
      <c r="K733" s="5">
        <f t="shared" si="112"/>
        <v>539740568943531.5</v>
      </c>
      <c r="L733" s="5">
        <f>过饱和度!Q732</f>
        <v>4.8839220234897097E+75</v>
      </c>
      <c r="M733" s="5">
        <f t="shared" si="109"/>
        <v>4.8839220234897097E+75</v>
      </c>
      <c r="N733" s="5">
        <f t="shared" si="105"/>
        <v>4.8839220234897103E+65</v>
      </c>
    </row>
    <row r="734" spans="2:14" x14ac:dyDescent="0.25">
      <c r="B734" s="5">
        <f>过饱和度!D733</f>
        <v>27.556023894210401</v>
      </c>
      <c r="C734" s="5">
        <f>过饱和度!H733</f>
        <v>1961062154737139</v>
      </c>
      <c r="D734" s="5">
        <f t="shared" si="106"/>
        <v>1961062154737138</v>
      </c>
      <c r="E734" s="5">
        <f t="shared" si="110"/>
        <v>196106.21547371376</v>
      </c>
      <c r="F734" s="5">
        <f>过饱和度!K733</f>
        <v>3.2888760939788592E+25</v>
      </c>
      <c r="G734" s="5">
        <f t="shared" si="107"/>
        <v>3.2888760939788592E+25</v>
      </c>
      <c r="H734" s="5">
        <f t="shared" si="111"/>
        <v>3288876093978859</v>
      </c>
      <c r="I734" s="5">
        <f>过饱和度!N733</f>
        <v>5.3973548012833071E+24</v>
      </c>
      <c r="J734" s="5">
        <f t="shared" si="108"/>
        <v>5.3973548012833071E+24</v>
      </c>
      <c r="K734" s="5">
        <f t="shared" si="112"/>
        <v>539735480128330.69</v>
      </c>
      <c r="L734" s="5">
        <f>过饱和度!Q733</f>
        <v>4.9894399521980693E+75</v>
      </c>
      <c r="M734" s="5">
        <f t="shared" si="109"/>
        <v>4.9894399521980693E+75</v>
      </c>
      <c r="N734" s="5">
        <f t="shared" si="105"/>
        <v>4.9894399521980707E+65</v>
      </c>
    </row>
    <row r="735" spans="2:14" x14ac:dyDescent="0.25">
      <c r="B735" s="5">
        <f>过饱和度!D734</f>
        <v>27.556031381022365</v>
      </c>
      <c r="C735" s="5">
        <f>过饱和度!H734</f>
        <v>2024304362217387.8</v>
      </c>
      <c r="D735" s="5">
        <f t="shared" si="106"/>
        <v>2024304362217386.8</v>
      </c>
      <c r="E735" s="5">
        <f t="shared" si="110"/>
        <v>202430.43622173867</v>
      </c>
      <c r="F735" s="5">
        <f>过饱和度!K734</f>
        <v>3.4310118472109569E+25</v>
      </c>
      <c r="G735" s="5">
        <f t="shared" si="107"/>
        <v>3.4310118472109569E+25</v>
      </c>
      <c r="H735" s="5">
        <f t="shared" si="111"/>
        <v>3431011847210957.5</v>
      </c>
      <c r="I735" s="5">
        <f>过饱和度!N734</f>
        <v>5.6306001829769699E+24</v>
      </c>
      <c r="J735" s="5">
        <f t="shared" si="108"/>
        <v>5.6306001829769699E+24</v>
      </c>
      <c r="K735" s="5">
        <f t="shared" si="112"/>
        <v>563060018297697</v>
      </c>
      <c r="L735" s="5">
        <f>过饱和度!Q734</f>
        <v>5.3162607113541538E+75</v>
      </c>
      <c r="M735" s="5">
        <f t="shared" si="109"/>
        <v>5.3162607113541538E+75</v>
      </c>
      <c r="N735" s="5">
        <f t="shared" si="105"/>
        <v>5.3162607113541549E+65</v>
      </c>
    </row>
    <row r="736" spans="2:14" x14ac:dyDescent="0.25">
      <c r="B736" s="5">
        <f>过饱和度!D735</f>
        <v>27.84917292528047</v>
      </c>
      <c r="C736" s="5">
        <f>过饱和度!H735</f>
        <v>2024262044213905</v>
      </c>
      <c r="D736" s="5">
        <f t="shared" si="106"/>
        <v>2024262044213904</v>
      </c>
      <c r="E736" s="5">
        <f t="shared" si="110"/>
        <v>202426.20442139043</v>
      </c>
      <c r="F736" s="5">
        <f>过饱和度!K735</f>
        <v>3.4309631783496551E+25</v>
      </c>
      <c r="G736" s="5">
        <f t="shared" si="107"/>
        <v>3.4309631783496551E+25</v>
      </c>
      <c r="H736" s="5">
        <f t="shared" si="111"/>
        <v>3430963178349655.5</v>
      </c>
      <c r="I736" s="5">
        <f>过饱和度!N735</f>
        <v>5.6305435231346131E+24</v>
      </c>
      <c r="J736" s="5">
        <f t="shared" si="108"/>
        <v>5.6305435231346131E+24</v>
      </c>
      <c r="K736" s="5">
        <f t="shared" si="112"/>
        <v>563054352313461.38</v>
      </c>
      <c r="L736" s="5">
        <f>过饱和度!Q735</f>
        <v>5.4298832166269943E+75</v>
      </c>
      <c r="M736" s="5">
        <f t="shared" si="109"/>
        <v>5.4298832166269943E+75</v>
      </c>
      <c r="N736" s="5">
        <f t="shared" si="105"/>
        <v>5.4298832166269944E+65</v>
      </c>
    </row>
    <row r="737" spans="2:14" x14ac:dyDescent="0.25">
      <c r="B737" s="5">
        <f>过饱和度!D736</f>
        <v>27.849180412092434</v>
      </c>
      <c r="C737" s="5">
        <f>过饱和度!H736</f>
        <v>2088848603257680.5</v>
      </c>
      <c r="D737" s="5">
        <f t="shared" si="106"/>
        <v>2088848603257679.5</v>
      </c>
      <c r="E737" s="5">
        <f t="shared" si="110"/>
        <v>208884.86032576795</v>
      </c>
      <c r="F737" s="5">
        <f>过饱和度!K736</f>
        <v>3.5776553619073887E+25</v>
      </c>
      <c r="G737" s="5">
        <f t="shared" si="107"/>
        <v>3.5776553619073887E+25</v>
      </c>
      <c r="H737" s="5">
        <f t="shared" si="111"/>
        <v>3577655361907389</v>
      </c>
      <c r="I737" s="5">
        <f>过饱和度!N736</f>
        <v>5.8712663636711609E+24</v>
      </c>
      <c r="J737" s="5">
        <f t="shared" si="108"/>
        <v>5.8712663636711609E+24</v>
      </c>
      <c r="K737" s="5">
        <f t="shared" si="112"/>
        <v>587126636367116.25</v>
      </c>
      <c r="L737" s="5">
        <f>过饱和度!Q736</f>
        <v>5.7817151768085052E+75</v>
      </c>
      <c r="M737" s="5">
        <f t="shared" si="109"/>
        <v>5.7817151768085052E+75</v>
      </c>
      <c r="N737" s="5">
        <f t="shared" si="105"/>
        <v>5.7817151768085063E+65</v>
      </c>
    </row>
    <row r="738" spans="2:14" x14ac:dyDescent="0.25">
      <c r="B738" s="5">
        <f>过饱和度!D737</f>
        <v>28.142321956350539</v>
      </c>
      <c r="C738" s="5">
        <f>过饱和度!H737</f>
        <v>2088804070685976.3</v>
      </c>
      <c r="D738" s="5">
        <f t="shared" si="106"/>
        <v>2088804070685975.3</v>
      </c>
      <c r="E738" s="5">
        <f t="shared" si="110"/>
        <v>208880.40706859753</v>
      </c>
      <c r="F738" s="5">
        <f>过饱和度!K737</f>
        <v>3.5776023899118912E+25</v>
      </c>
      <c r="G738" s="5">
        <f t="shared" si="107"/>
        <v>3.5776023899118912E+25</v>
      </c>
      <c r="H738" s="5">
        <f t="shared" si="111"/>
        <v>3577602389911891.5</v>
      </c>
      <c r="I738" s="5">
        <f>过饱和度!N737</f>
        <v>5.8712036338811683E+24</v>
      </c>
      <c r="J738" s="5">
        <f t="shared" si="108"/>
        <v>5.8712036338811683E+24</v>
      </c>
      <c r="K738" s="5">
        <f t="shared" si="112"/>
        <v>587120363388116.88</v>
      </c>
      <c r="L738" s="5">
        <f>过饱和度!Q737</f>
        <v>5.9039697212901524E+75</v>
      </c>
      <c r="M738" s="5">
        <f t="shared" si="109"/>
        <v>5.9039697212901524E+75</v>
      </c>
      <c r="N738" s="5">
        <f t="shared" si="105"/>
        <v>5.9039697212901523E+65</v>
      </c>
    </row>
    <row r="739" spans="2:14" x14ac:dyDescent="0.25">
      <c r="B739" s="5">
        <f>过饱和度!D738</f>
        <v>28.142329443162502</v>
      </c>
      <c r="C739" s="5">
        <f>过饱和度!H738</f>
        <v>2154749092197772.8</v>
      </c>
      <c r="D739" s="5">
        <f t="shared" si="106"/>
        <v>2154749092197771.8</v>
      </c>
      <c r="E739" s="5">
        <f t="shared" si="110"/>
        <v>215474.90921977715</v>
      </c>
      <c r="F739" s="5">
        <f>过饱和度!K738</f>
        <v>3.7289472678364344E+25</v>
      </c>
      <c r="G739" s="5">
        <f t="shared" si="107"/>
        <v>3.7289472678364344E+25</v>
      </c>
      <c r="H739" s="5">
        <f t="shared" si="111"/>
        <v>3728947267836434.5</v>
      </c>
      <c r="I739" s="5">
        <f>过饱和度!N738</f>
        <v>6.119561925165044E+24</v>
      </c>
      <c r="J739" s="5">
        <f t="shared" si="108"/>
        <v>6.119561925165044E+24</v>
      </c>
      <c r="K739" s="5">
        <f t="shared" si="112"/>
        <v>611956192516504.5</v>
      </c>
      <c r="L739" s="5">
        <f>过饱和度!Q738</f>
        <v>6.2824354463241868E+75</v>
      </c>
      <c r="M739" s="5">
        <f t="shared" si="109"/>
        <v>6.2824354463241868E+75</v>
      </c>
      <c r="N739" s="5">
        <f t="shared" si="105"/>
        <v>6.2824354463241853E+65</v>
      </c>
    </row>
    <row r="740" spans="2:14" x14ac:dyDescent="0.25">
      <c r="B740" s="5">
        <f>过饱和度!D739</f>
        <v>28.435470987420608</v>
      </c>
      <c r="C740" s="5">
        <f>过饱和度!H739</f>
        <v>2154702280515044.8</v>
      </c>
      <c r="D740" s="5">
        <f t="shared" si="106"/>
        <v>2154702280515043.8</v>
      </c>
      <c r="E740" s="5">
        <f t="shared" si="110"/>
        <v>215470.22805150435</v>
      </c>
      <c r="F740" s="5">
        <f>过饱和度!K739</f>
        <v>3.7288897865373095E+25</v>
      </c>
      <c r="G740" s="5">
        <f t="shared" si="107"/>
        <v>3.7288897865373095E+25</v>
      </c>
      <c r="H740" s="5">
        <f t="shared" si="111"/>
        <v>3728889786537309.5</v>
      </c>
      <c r="I740" s="5">
        <f>过饱和度!N739</f>
        <v>6.1194928185052644E+24</v>
      </c>
      <c r="J740" s="5">
        <f t="shared" si="108"/>
        <v>6.1194928185052644E+24</v>
      </c>
      <c r="K740" s="5">
        <f t="shared" si="112"/>
        <v>611949281850526.5</v>
      </c>
      <c r="L740" s="5">
        <f>过饱和度!Q739</f>
        <v>6.4138777646521729E+75</v>
      </c>
      <c r="M740" s="5">
        <f t="shared" si="109"/>
        <v>6.4138777646521729E+75</v>
      </c>
      <c r="N740" s="5">
        <f t="shared" si="105"/>
        <v>6.413877764652173E+65</v>
      </c>
    </row>
    <row r="741" spans="2:14" x14ac:dyDescent="0.25">
      <c r="B741" s="5">
        <f>过饱和度!D740</f>
        <v>28.435478474232571</v>
      </c>
      <c r="C741" s="5">
        <f>过饱和度!H740</f>
        <v>2222019874532886.8</v>
      </c>
      <c r="D741" s="5">
        <f t="shared" si="106"/>
        <v>2222019874532885.8</v>
      </c>
      <c r="E741" s="5">
        <f t="shared" si="110"/>
        <v>222201.98745328857</v>
      </c>
      <c r="F741" s="5">
        <f>过饱和度!K740</f>
        <v>3.8849846255298507E+25</v>
      </c>
      <c r="G741" s="5">
        <f t="shared" si="107"/>
        <v>3.8849846255298507E+25</v>
      </c>
      <c r="H741" s="5">
        <f t="shared" si="111"/>
        <v>3884984625529850</v>
      </c>
      <c r="I741" s="5">
        <f>过饱和度!N740</f>
        <v>6.375646198531804E+24</v>
      </c>
      <c r="J741" s="5">
        <f t="shared" si="108"/>
        <v>6.375646198531804E+24</v>
      </c>
      <c r="K741" s="5">
        <f t="shared" si="112"/>
        <v>637564619853180.5</v>
      </c>
      <c r="L741" s="5">
        <f>过饱和度!Q740</f>
        <v>6.8206865653567634E+75</v>
      </c>
      <c r="M741" s="5">
        <f t="shared" si="109"/>
        <v>6.8206865653567634E+75</v>
      </c>
      <c r="N741" s="5">
        <f t="shared" si="105"/>
        <v>6.820686565356764E+65</v>
      </c>
    </row>
    <row r="742" spans="2:14" x14ac:dyDescent="0.25">
      <c r="B742" s="5">
        <f>过饱和度!D741</f>
        <v>28.728620018490677</v>
      </c>
      <c r="C742" s="5">
        <f>过饱和度!H741</f>
        <v>2221970718342618.8</v>
      </c>
      <c r="D742" s="5">
        <f t="shared" si="106"/>
        <v>2221970718342617.8</v>
      </c>
      <c r="E742" s="5">
        <f t="shared" si="110"/>
        <v>222197.07183426173</v>
      </c>
      <c r="F742" s="5">
        <f>过饱和度!K741</f>
        <v>3.8849224230090015E+25</v>
      </c>
      <c r="G742" s="5">
        <f t="shared" si="107"/>
        <v>3.8849224230090015E+25</v>
      </c>
      <c r="H742" s="5">
        <f t="shared" si="111"/>
        <v>3884922423009002</v>
      </c>
      <c r="I742" s="5">
        <f>过饱和度!N741</f>
        <v>6.375570399300734E+24</v>
      </c>
      <c r="J742" s="5">
        <f t="shared" si="108"/>
        <v>6.375570399300734E+24</v>
      </c>
      <c r="K742" s="5">
        <f t="shared" si="112"/>
        <v>637557039930073.38</v>
      </c>
      <c r="L742" s="5">
        <f>过饱和度!Q741</f>
        <v>6.9619018614644574E+75</v>
      </c>
      <c r="M742" s="5">
        <f t="shared" si="109"/>
        <v>6.9619018614644574E+75</v>
      </c>
      <c r="N742" s="5">
        <f t="shared" si="105"/>
        <v>6.9619018614644573E+65</v>
      </c>
    </row>
    <row r="743" spans="2:14" x14ac:dyDescent="0.25">
      <c r="B743" s="5">
        <f>过饱和度!D742</f>
        <v>28.72862750530264</v>
      </c>
      <c r="C743" s="5">
        <f>过饱和度!H742</f>
        <v>2290674994038115</v>
      </c>
      <c r="D743" s="5">
        <f t="shared" si="106"/>
        <v>2290674994038114</v>
      </c>
      <c r="E743" s="5">
        <f t="shared" si="110"/>
        <v>229067.49940381141</v>
      </c>
      <c r="F743" s="5">
        <f>过饱和度!K742</f>
        <v>4.0458654923183442E+25</v>
      </c>
      <c r="G743" s="5">
        <f t="shared" si="107"/>
        <v>4.0458654923183442E+25</v>
      </c>
      <c r="H743" s="5">
        <f t="shared" si="111"/>
        <v>4045865492318344.5</v>
      </c>
      <c r="I743" s="5">
        <f>过饱和度!N742</f>
        <v>6.6396801519819754E+24</v>
      </c>
      <c r="J743" s="5">
        <f t="shared" si="108"/>
        <v>6.6396801519819754E+24</v>
      </c>
      <c r="K743" s="5">
        <f t="shared" si="112"/>
        <v>663968015198197.63</v>
      </c>
      <c r="L743" s="5">
        <f>过饱和度!Q742</f>
        <v>7.3988534639727141E+75</v>
      </c>
      <c r="M743" s="5">
        <f t="shared" si="109"/>
        <v>7.3988534639727141E+75</v>
      </c>
      <c r="N743" s="5">
        <f t="shared" si="105"/>
        <v>7.3988534639727136E+65</v>
      </c>
    </row>
    <row r="744" spans="2:14" x14ac:dyDescent="0.25">
      <c r="B744" s="5">
        <f>过饱和度!D743</f>
        <v>29.021769049560746</v>
      </c>
      <c r="C744" s="5">
        <f>过饱和度!H743</f>
        <v>2290623427090184.5</v>
      </c>
      <c r="D744" s="5">
        <f t="shared" si="106"/>
        <v>2290623427090183.5</v>
      </c>
      <c r="E744" s="5">
        <f t="shared" si="110"/>
        <v>229062.34270901835</v>
      </c>
      <c r="F744" s="5">
        <f>过饱和度!K743</f>
        <v>4.0457983508352152E+25</v>
      </c>
      <c r="G744" s="5">
        <f t="shared" si="107"/>
        <v>4.0457983508352152E+25</v>
      </c>
      <c r="H744" s="5">
        <f t="shared" si="111"/>
        <v>4045798350835215.5</v>
      </c>
      <c r="I744" s="5">
        <f>过饱和度!N743</f>
        <v>6.6395973355843284E+24</v>
      </c>
      <c r="J744" s="5">
        <f t="shared" si="108"/>
        <v>6.6395973355843284E+24</v>
      </c>
      <c r="K744" s="5">
        <f t="shared" si="112"/>
        <v>663959733558432.88</v>
      </c>
      <c r="L744" s="5">
        <f>过饱和度!Q743</f>
        <v>7.5504576458852482E+75</v>
      </c>
      <c r="M744" s="5">
        <f t="shared" si="109"/>
        <v>7.5504576458852482E+75</v>
      </c>
      <c r="N744" s="5">
        <f t="shared" si="105"/>
        <v>7.5504576458852482E+65</v>
      </c>
    </row>
    <row r="745" spans="2:14" x14ac:dyDescent="0.25">
      <c r="B745" s="5">
        <f>过饱和度!D744</f>
        <v>29.021776536372709</v>
      </c>
      <c r="C745" s="5">
        <f>过饱和度!H744</f>
        <v>2360728492768564</v>
      </c>
      <c r="D745" s="5">
        <f t="shared" si="106"/>
        <v>2360728492768563</v>
      </c>
      <c r="E745" s="5">
        <f t="shared" si="110"/>
        <v>236072.84927685632</v>
      </c>
      <c r="F745" s="5">
        <f>过饱和度!K744</f>
        <v>4.2116889221453463E+25</v>
      </c>
      <c r="G745" s="5">
        <f t="shared" si="107"/>
        <v>4.2116889221453463E+25</v>
      </c>
      <c r="H745" s="5">
        <f t="shared" si="111"/>
        <v>4211688922145347</v>
      </c>
      <c r="I745" s="5">
        <f>过饱和度!N744</f>
        <v>6.9118263905747928E+24</v>
      </c>
      <c r="J745" s="5">
        <f t="shared" si="108"/>
        <v>6.9118263905747928E+24</v>
      </c>
      <c r="K745" s="5">
        <f t="shared" si="112"/>
        <v>691182639057479.25</v>
      </c>
      <c r="L745" s="5">
        <f>过饱和度!Q744</f>
        <v>8.0194459749229522E+75</v>
      </c>
      <c r="M745" s="5">
        <f t="shared" si="109"/>
        <v>8.0194459749229522E+75</v>
      </c>
      <c r="N745" s="5">
        <f t="shared" si="105"/>
        <v>8.0194459749229523E+65</v>
      </c>
    </row>
    <row r="746" spans="2:14" x14ac:dyDescent="0.25">
      <c r="B746" s="5">
        <f>过饱和度!D745</f>
        <v>29.314918080630815</v>
      </c>
      <c r="C746" s="5">
        <f>过饱和度!H745</f>
        <v>2360674447959349</v>
      </c>
      <c r="D746" s="5">
        <f t="shared" si="106"/>
        <v>2360674447959348</v>
      </c>
      <c r="E746" s="5">
        <f t="shared" si="110"/>
        <v>236067.4447959348</v>
      </c>
      <c r="F746" s="5">
        <f>过饱和度!K745</f>
        <v>4.2116166180631396E+25</v>
      </c>
      <c r="G746" s="5">
        <f t="shared" si="107"/>
        <v>4.2116166180631396E+25</v>
      </c>
      <c r="H746" s="5">
        <f t="shared" si="111"/>
        <v>4211616618063139.5</v>
      </c>
      <c r="I746" s="5">
        <f>过饱和度!N745</f>
        <v>6.9117362234070865E+24</v>
      </c>
      <c r="J746" s="5">
        <f t="shared" si="108"/>
        <v>6.9117362234070865E+24</v>
      </c>
      <c r="K746" s="5">
        <f t="shared" si="112"/>
        <v>691173622340708.63</v>
      </c>
      <c r="L746" s="5">
        <f>过饱和度!Q745</f>
        <v>8.1820869278137293E+75</v>
      </c>
      <c r="M746" s="5">
        <f t="shared" si="109"/>
        <v>8.1820869278137293E+75</v>
      </c>
      <c r="N746" s="5">
        <f t="shared" si="105"/>
        <v>8.1820869278137299E+65</v>
      </c>
    </row>
    <row r="747" spans="2:14" x14ac:dyDescent="0.25">
      <c r="B747" s="5">
        <f>过饱和度!D746</f>
        <v>29.314925567442778</v>
      </c>
      <c r="C747" s="5">
        <f>过饱和度!H746</f>
        <v>2432194411059501</v>
      </c>
      <c r="D747" s="5">
        <f t="shared" ref="D747:D810" si="113">C747-1</f>
        <v>2432194411059500</v>
      </c>
      <c r="E747" s="5">
        <f t="shared" si="110"/>
        <v>243219.44110595001</v>
      </c>
      <c r="F747" s="5">
        <f>过饱和度!K746</f>
        <v>4.3825549653808267E+25</v>
      </c>
      <c r="G747" s="5">
        <f t="shared" ref="G747:G810" si="114">F747-1</f>
        <v>4.3825549653808267E+25</v>
      </c>
      <c r="H747" s="5">
        <f t="shared" si="111"/>
        <v>4382554965380826</v>
      </c>
      <c r="I747" s="5">
        <f>过饱和度!N746</f>
        <v>7.1922491559295643E+24</v>
      </c>
      <c r="J747" s="5">
        <f t="shared" ref="J747:J810" si="115">I747-1</f>
        <v>7.1922491559295643E+24</v>
      </c>
      <c r="K747" s="5">
        <f t="shared" si="112"/>
        <v>719224915592956.5</v>
      </c>
      <c r="L747" s="5">
        <f>过饱和度!Q746</f>
        <v>8.6851040072979231E+75</v>
      </c>
      <c r="M747" s="5">
        <f t="shared" ref="M747:M810" si="116">L747-1</f>
        <v>8.6851040072979231E+75</v>
      </c>
      <c r="N747" s="5">
        <f t="shared" si="105"/>
        <v>8.6851040072979249E+65</v>
      </c>
    </row>
    <row r="748" spans="2:14" x14ac:dyDescent="0.25">
      <c r="B748" s="5">
        <f>过饱和度!D747</f>
        <v>29.608067111700883</v>
      </c>
      <c r="C748" s="5">
        <f>过饱和度!H747</f>
        <v>2432137820431977.5</v>
      </c>
      <c r="D748" s="5">
        <f t="shared" si="113"/>
        <v>2432137820431976.5</v>
      </c>
      <c r="E748" s="5">
        <f t="shared" si="110"/>
        <v>243213.78204319769</v>
      </c>
      <c r="F748" s="5">
        <f>过饱和度!K747</f>
        <v>4.3824772690927174E+25</v>
      </c>
      <c r="G748" s="5">
        <f t="shared" si="114"/>
        <v>4.3824772690927174E+25</v>
      </c>
      <c r="H748" s="5">
        <f t="shared" si="111"/>
        <v>4382477269092718</v>
      </c>
      <c r="I748" s="5">
        <f>过饱和度!N747</f>
        <v>7.1921512952656932E+24</v>
      </c>
      <c r="J748" s="5">
        <f t="shared" si="115"/>
        <v>7.1921512952656932E+24</v>
      </c>
      <c r="K748" s="5">
        <f t="shared" si="112"/>
        <v>719215129526569.25</v>
      </c>
      <c r="L748" s="5">
        <f>过饱和度!Q747</f>
        <v>8.8594629055807663E+75</v>
      </c>
      <c r="M748" s="5">
        <f t="shared" si="116"/>
        <v>8.8594629055807663E+75</v>
      </c>
      <c r="N748" s="5">
        <f t="shared" ref="N748:N811" si="117">$F$2*$M748^2*TANH($F$3/$M748)</f>
        <v>8.859462905580767E+65</v>
      </c>
    </row>
    <row r="749" spans="2:14" x14ac:dyDescent="0.25">
      <c r="B749" s="5">
        <f>过饱和度!D748</f>
        <v>29.608074598512847</v>
      </c>
      <c r="C749" s="5">
        <f>过饱和度!H748</f>
        <v>2505086787526496.5</v>
      </c>
      <c r="D749" s="5">
        <f t="shared" si="113"/>
        <v>2505086787526495.5</v>
      </c>
      <c r="E749" s="5">
        <f t="shared" si="110"/>
        <v>250508.67875264952</v>
      </c>
      <c r="F749" s="5">
        <f>过饱和度!K748</f>
        <v>4.5585646686351127E+25</v>
      </c>
      <c r="G749" s="5">
        <f t="shared" si="114"/>
        <v>4.5585646686351127E+25</v>
      </c>
      <c r="H749" s="5">
        <f t="shared" si="111"/>
        <v>4558564668635113</v>
      </c>
      <c r="I749" s="5">
        <f>过饱和度!N748</f>
        <v>7.481114325937086E+24</v>
      </c>
      <c r="J749" s="5">
        <f t="shared" si="115"/>
        <v>7.481114325937086E+24</v>
      </c>
      <c r="K749" s="5">
        <f t="shared" si="112"/>
        <v>748111432593708.63</v>
      </c>
      <c r="L749" s="5">
        <f>过饱和度!Q748</f>
        <v>9.3986028789306749E+75</v>
      </c>
      <c r="M749" s="5">
        <f t="shared" si="116"/>
        <v>9.3986028789306749E+75</v>
      </c>
      <c r="N749" s="5">
        <f t="shared" si="117"/>
        <v>9.3986028789306765E+65</v>
      </c>
    </row>
    <row r="750" spans="2:14" x14ac:dyDescent="0.25">
      <c r="B750" s="5">
        <f>过饱和度!D749</f>
        <v>29.901216142770952</v>
      </c>
      <c r="C750" s="5">
        <f>过饱和度!H749</f>
        <v>2505027582270351</v>
      </c>
      <c r="D750" s="5">
        <f t="shared" si="113"/>
        <v>2505027582270350</v>
      </c>
      <c r="E750" s="5">
        <f t="shared" si="110"/>
        <v>250502.758227035</v>
      </c>
      <c r="F750" s="5">
        <f>过饱和度!K749</f>
        <v>4.558481344490496E+25</v>
      </c>
      <c r="G750" s="5">
        <f t="shared" si="114"/>
        <v>4.558481344490496E+25</v>
      </c>
      <c r="H750" s="5">
        <f t="shared" si="111"/>
        <v>4558481344490496</v>
      </c>
      <c r="I750" s="5">
        <f>过饱和度!N749</f>
        <v>7.4810084198139506E+24</v>
      </c>
      <c r="J750" s="5">
        <f t="shared" si="115"/>
        <v>7.4810084198139506E+24</v>
      </c>
      <c r="K750" s="5">
        <f t="shared" si="112"/>
        <v>748100841981395</v>
      </c>
      <c r="L750" s="5">
        <f>过饱和度!Q749</f>
        <v>9.5853955381700192E+75</v>
      </c>
      <c r="M750" s="5">
        <f t="shared" si="116"/>
        <v>9.5853955381700192E+75</v>
      </c>
      <c r="N750" s="5">
        <f t="shared" si="117"/>
        <v>9.5853955381700203E+65</v>
      </c>
    </row>
    <row r="751" spans="2:14" x14ac:dyDescent="0.25">
      <c r="B751" s="5">
        <f>过饱和度!D750</f>
        <v>29.901223629582915</v>
      </c>
      <c r="C751" s="5">
        <f>过饱和度!H750</f>
        <v>2579419659065575.5</v>
      </c>
      <c r="D751" s="5">
        <f t="shared" si="113"/>
        <v>2579419659065574.5</v>
      </c>
      <c r="E751" s="5">
        <f t="shared" si="110"/>
        <v>257941.96590655745</v>
      </c>
      <c r="F751" s="5">
        <f>过饱和度!K750</f>
        <v>4.7398200745727426E+25</v>
      </c>
      <c r="G751" s="5">
        <f t="shared" si="114"/>
        <v>4.7398200745727426E+25</v>
      </c>
      <c r="H751" s="5">
        <f t="shared" si="111"/>
        <v>4739820074572743</v>
      </c>
      <c r="I751" s="5">
        <f>过饱和度!N750</f>
        <v>7.7785894144710781E+24</v>
      </c>
      <c r="J751" s="5">
        <f t="shared" si="115"/>
        <v>7.7785894144710781E+24</v>
      </c>
      <c r="K751" s="5">
        <f t="shared" si="112"/>
        <v>777858941447107.75</v>
      </c>
      <c r="L751" s="5">
        <f>过饱和度!Q750</f>
        <v>1.0162858810745177E+76</v>
      </c>
      <c r="M751" s="5">
        <f t="shared" si="116"/>
        <v>1.0162858810745177E+76</v>
      </c>
      <c r="N751" s="5">
        <f t="shared" si="117"/>
        <v>1.0162858810745177E+66</v>
      </c>
    </row>
    <row r="752" spans="2:14" x14ac:dyDescent="0.25">
      <c r="B752" s="5">
        <f>过饱和度!D751</f>
        <v>30.194365173841021</v>
      </c>
      <c r="C752" s="5">
        <f>过饱和度!H751</f>
        <v>2579357769517303</v>
      </c>
      <c r="D752" s="5">
        <f t="shared" si="113"/>
        <v>2579357769517302</v>
      </c>
      <c r="E752" s="5">
        <f t="shared" si="110"/>
        <v>257935.77695173022</v>
      </c>
      <c r="F752" s="5">
        <f>过饱和度!K751</f>
        <v>4.7397308808034848E+25</v>
      </c>
      <c r="G752" s="5">
        <f t="shared" si="114"/>
        <v>4.7397308808034848E+25</v>
      </c>
      <c r="H752" s="5">
        <f t="shared" si="111"/>
        <v>4739730880803486</v>
      </c>
      <c r="I752" s="5">
        <f>过饱和度!N751</f>
        <v>7.7784751015742315E+24</v>
      </c>
      <c r="J752" s="5">
        <f t="shared" si="115"/>
        <v>7.7784751015742315E+24</v>
      </c>
      <c r="K752" s="5">
        <f t="shared" si="112"/>
        <v>777847510157423.13</v>
      </c>
      <c r="L752" s="5">
        <f>过饱和度!Q751</f>
        <v>1.0362837080174206E+76</v>
      </c>
      <c r="M752" s="5">
        <f t="shared" si="116"/>
        <v>1.0362837080174206E+76</v>
      </c>
      <c r="N752" s="5">
        <f t="shared" si="117"/>
        <v>1.0362837080174207E+66</v>
      </c>
    </row>
    <row r="753" spans="2:14" x14ac:dyDescent="0.25">
      <c r="B753" s="5">
        <f>过饱和度!D752</f>
        <v>30.194372660652984</v>
      </c>
      <c r="C753" s="5">
        <f>过饱和度!H752</f>
        <v>2655207060853362.5</v>
      </c>
      <c r="D753" s="5">
        <f t="shared" si="113"/>
        <v>2655207060853361.5</v>
      </c>
      <c r="E753" s="5">
        <f t="shared" si="110"/>
        <v>265520.7060853361</v>
      </c>
      <c r="F753" s="5">
        <f>过饱和度!K752</f>
        <v>4.9264242217263491E+25</v>
      </c>
      <c r="G753" s="5">
        <f t="shared" si="114"/>
        <v>4.9264242217263491E+25</v>
      </c>
      <c r="H753" s="5">
        <f t="shared" si="111"/>
        <v>4926424221726349</v>
      </c>
      <c r="I753" s="5">
        <f>过饱和度!N752</f>
        <v>8.0848435710996945E+24</v>
      </c>
      <c r="J753" s="5">
        <f t="shared" si="115"/>
        <v>8.0848435710996945E+24</v>
      </c>
      <c r="K753" s="5">
        <f t="shared" si="112"/>
        <v>808484357109969.5</v>
      </c>
      <c r="L753" s="5">
        <f>过饱和度!Q752</f>
        <v>1.0980934586278646E+76</v>
      </c>
      <c r="M753" s="5">
        <f t="shared" si="116"/>
        <v>1.0980934586278646E+76</v>
      </c>
      <c r="N753" s="5">
        <f t="shared" si="117"/>
        <v>1.0980934586278646E+66</v>
      </c>
    </row>
    <row r="754" spans="2:14" x14ac:dyDescent="0.25">
      <c r="B754" s="5">
        <f>过饱和度!D753</f>
        <v>30.48751420491109</v>
      </c>
      <c r="C754" s="5">
        <f>过饱和度!H753</f>
        <v>2655142416496374</v>
      </c>
      <c r="D754" s="5">
        <f t="shared" si="113"/>
        <v>2655142416496373</v>
      </c>
      <c r="E754" s="5">
        <f t="shared" si="110"/>
        <v>265514.24164963729</v>
      </c>
      <c r="F754" s="5">
        <f>过饱和度!K753</f>
        <v>4.9263289103730566E+25</v>
      </c>
      <c r="G754" s="5">
        <f t="shared" si="114"/>
        <v>4.9263289103730566E+25</v>
      </c>
      <c r="H754" s="5">
        <f t="shared" si="111"/>
        <v>4926328910373057</v>
      </c>
      <c r="I754" s="5">
        <f>过饱和度!N753</f>
        <v>8.0847204806489789E+24</v>
      </c>
      <c r="J754" s="5">
        <f t="shared" si="115"/>
        <v>8.0847204806489789E+24</v>
      </c>
      <c r="K754" s="5">
        <f t="shared" si="112"/>
        <v>808472048064898</v>
      </c>
      <c r="L754" s="5">
        <f>过饱和度!Q753</f>
        <v>1.1194887782722611E+76</v>
      </c>
      <c r="M754" s="5">
        <f t="shared" si="116"/>
        <v>1.1194887782722611E+76</v>
      </c>
      <c r="N754" s="5">
        <f t="shared" si="117"/>
        <v>1.1194887782722612E+66</v>
      </c>
    </row>
    <row r="755" spans="2:14" x14ac:dyDescent="0.25">
      <c r="B755" s="5">
        <f>过饱和度!D754</f>
        <v>30.487521691723053</v>
      </c>
      <c r="C755" s="5">
        <f>过饱和度!H754</f>
        <v>2732463026347224.5</v>
      </c>
      <c r="D755" s="5">
        <f t="shared" si="113"/>
        <v>2732463026347223.5</v>
      </c>
      <c r="E755" s="5">
        <f t="shared" si="110"/>
        <v>273246.30263472232</v>
      </c>
      <c r="F755" s="5">
        <f>过饱和度!K754</f>
        <v>5.1184811443105478E+25</v>
      </c>
      <c r="G755" s="5">
        <f t="shared" si="114"/>
        <v>5.1184811443105478E+25</v>
      </c>
      <c r="H755" s="5">
        <f t="shared" si="111"/>
        <v>5118481144310547</v>
      </c>
      <c r="I755" s="5">
        <f>过饱和度!N754</f>
        <v>8.4000475807969937E+24</v>
      </c>
      <c r="J755" s="5">
        <f t="shared" si="115"/>
        <v>8.4000475807969937E+24</v>
      </c>
      <c r="K755" s="5">
        <f t="shared" si="112"/>
        <v>840004758079699.5</v>
      </c>
      <c r="L755" s="5">
        <f>过饱和度!Q754</f>
        <v>1.1856045379637461E+76</v>
      </c>
      <c r="M755" s="5">
        <f t="shared" si="116"/>
        <v>1.1856045379637461E+76</v>
      </c>
      <c r="N755" s="5">
        <f t="shared" si="117"/>
        <v>1.1856045379637461E+66</v>
      </c>
    </row>
    <row r="756" spans="2:14" x14ac:dyDescent="0.25">
      <c r="B756" s="5">
        <f>过饱和度!D755</f>
        <v>30.780663235981159</v>
      </c>
      <c r="C756" s="5">
        <f>过饱和度!H755</f>
        <v>2732395555811952</v>
      </c>
      <c r="D756" s="5">
        <f t="shared" si="113"/>
        <v>2732395555811951</v>
      </c>
      <c r="E756" s="5">
        <f t="shared" si="110"/>
        <v>273239.55558119511</v>
      </c>
      <c r="F756" s="5">
        <f>过饱和度!K755</f>
        <v>5.1183794611488485E+25</v>
      </c>
      <c r="G756" s="5">
        <f t="shared" si="114"/>
        <v>5.1183794611488485E+25</v>
      </c>
      <c r="H756" s="5">
        <f t="shared" si="111"/>
        <v>5118379461148849</v>
      </c>
      <c r="I756" s="5">
        <f>过饱和度!N755</f>
        <v>8.3999153324322412E+24</v>
      </c>
      <c r="J756" s="5">
        <f t="shared" si="115"/>
        <v>8.3999153324322412E+24</v>
      </c>
      <c r="K756" s="5">
        <f t="shared" si="112"/>
        <v>839991533243224.25</v>
      </c>
      <c r="L756" s="5">
        <f>过饱和度!Q755</f>
        <v>1.2084801763647098E+76</v>
      </c>
      <c r="M756" s="5">
        <f t="shared" si="116"/>
        <v>1.2084801763647098E+76</v>
      </c>
      <c r="N756" s="5">
        <f t="shared" si="117"/>
        <v>1.2084801763647098E+66</v>
      </c>
    </row>
    <row r="757" spans="2:14" x14ac:dyDescent="0.25">
      <c r="B757" s="5">
        <f>过饱和度!D756</f>
        <v>30.780670722793122</v>
      </c>
      <c r="C757" s="5">
        <f>过饱和度!H756</f>
        <v>2811201587285421</v>
      </c>
      <c r="D757" s="5">
        <f t="shared" si="113"/>
        <v>2811201587285420</v>
      </c>
      <c r="E757" s="5">
        <f t="shared" si="110"/>
        <v>281120.15872854198</v>
      </c>
      <c r="F757" s="5">
        <f>过饱和度!K756</f>
        <v>5.316095872035859E+25</v>
      </c>
      <c r="G757" s="5">
        <f t="shared" si="114"/>
        <v>5.316095872035859E+25</v>
      </c>
      <c r="H757" s="5">
        <f t="shared" si="111"/>
        <v>5316095872035859</v>
      </c>
      <c r="I757" s="5">
        <f>过饱和度!N756</f>
        <v>8.7243738636545315E+24</v>
      </c>
      <c r="J757" s="5">
        <f t="shared" si="115"/>
        <v>8.7243738636545315E+24</v>
      </c>
      <c r="K757" s="5">
        <f t="shared" si="112"/>
        <v>872437386365453.13</v>
      </c>
      <c r="L757" s="5">
        <f>过饱和度!Q756</f>
        <v>1.2791564755177812E+76</v>
      </c>
      <c r="M757" s="5">
        <f t="shared" si="116"/>
        <v>1.2791564755177812E+76</v>
      </c>
      <c r="N757" s="5">
        <f t="shared" si="117"/>
        <v>1.2791564755177815E+66</v>
      </c>
    </row>
    <row r="758" spans="2:14" x14ac:dyDescent="0.25">
      <c r="B758" s="5">
        <f>过饱和度!D757</f>
        <v>31.073812267051228</v>
      </c>
      <c r="C758" s="5">
        <f>过饱和度!H757</f>
        <v>2811131218349417.5</v>
      </c>
      <c r="D758" s="5">
        <f t="shared" si="113"/>
        <v>2811131218349416.5</v>
      </c>
      <c r="E758" s="5">
        <f t="shared" si="110"/>
        <v>281113.12183494162</v>
      </c>
      <c r="F758" s="5">
        <f>过饱和度!K757</f>
        <v>5.3159875565026936E+25</v>
      </c>
      <c r="G758" s="5">
        <f t="shared" si="114"/>
        <v>5.3159875565026936E+25</v>
      </c>
      <c r="H758" s="5">
        <f t="shared" si="111"/>
        <v>5315987556502694</v>
      </c>
      <c r="I758" s="5">
        <f>过饱和度!N757</f>
        <v>8.7242320673212412E+24</v>
      </c>
      <c r="J758" s="5">
        <f t="shared" si="115"/>
        <v>8.7242320673212412E+24</v>
      </c>
      <c r="K758" s="5">
        <f t="shared" si="112"/>
        <v>872423206732124.25</v>
      </c>
      <c r="L758" s="5">
        <f>过饱和度!Q757</f>
        <v>1.3035993050185E+76</v>
      </c>
      <c r="M758" s="5">
        <f t="shared" si="116"/>
        <v>1.3035993050185E+76</v>
      </c>
      <c r="N758" s="5">
        <f t="shared" si="117"/>
        <v>1.3035993050185E+66</v>
      </c>
    </row>
    <row r="759" spans="2:14" x14ac:dyDescent="0.25">
      <c r="B759" s="5">
        <f>过饱和度!D758</f>
        <v>31.073819753863191</v>
      </c>
      <c r="C759" s="5">
        <f>过饱和度!H758</f>
        <v>2891436773687248.5</v>
      </c>
      <c r="D759" s="5">
        <f t="shared" si="113"/>
        <v>2891436773687247.5</v>
      </c>
      <c r="E759" s="5">
        <f t="shared" si="110"/>
        <v>289143.67736872484</v>
      </c>
      <c r="F759" s="5">
        <f>过饱和度!K758</f>
        <v>5.5193744299226519E+25</v>
      </c>
      <c r="G759" s="5">
        <f t="shared" si="114"/>
        <v>5.5193744299226519E+25</v>
      </c>
      <c r="H759" s="5">
        <f t="shared" si="111"/>
        <v>5519374429922652</v>
      </c>
      <c r="I759" s="5">
        <f>过饱和度!N758</f>
        <v>9.0579964745929092E+24</v>
      </c>
      <c r="J759" s="5">
        <f t="shared" si="115"/>
        <v>9.0579964745929092E+24</v>
      </c>
      <c r="K759" s="5">
        <f t="shared" si="112"/>
        <v>905799647459290.88</v>
      </c>
      <c r="L759" s="5">
        <f>过饱和度!Q758</f>
        <v>1.3791030842233031E+76</v>
      </c>
      <c r="M759" s="5">
        <f t="shared" si="116"/>
        <v>1.3791030842233031E+76</v>
      </c>
      <c r="N759" s="5">
        <f t="shared" si="117"/>
        <v>1.3791030842233031E+66</v>
      </c>
    </row>
    <row r="760" spans="2:14" x14ac:dyDescent="0.25">
      <c r="B760" s="5">
        <f>过饱和度!D759</f>
        <v>31.366961298121296</v>
      </c>
      <c r="C760" s="5">
        <f>过饱和度!H759</f>
        <v>2891363433275300.5</v>
      </c>
      <c r="D760" s="5">
        <f t="shared" si="113"/>
        <v>2891363433275299.5</v>
      </c>
      <c r="E760" s="5">
        <f t="shared" si="110"/>
        <v>289136.3433275299</v>
      </c>
      <c r="F760" s="5">
        <f>过饱和度!K759</f>
        <v>5.519259215042588E+25</v>
      </c>
      <c r="G760" s="5">
        <f t="shared" si="114"/>
        <v>5.519259215042588E+25</v>
      </c>
      <c r="H760" s="5">
        <f t="shared" si="111"/>
        <v>5519259215042588</v>
      </c>
      <c r="I760" s="5">
        <f>过饱和度!N759</f>
        <v>9.0578447304279711E+24</v>
      </c>
      <c r="J760" s="5">
        <f t="shared" si="115"/>
        <v>9.0578447304279711E+24</v>
      </c>
      <c r="K760" s="5">
        <f t="shared" si="112"/>
        <v>905784473042797.13</v>
      </c>
      <c r="L760" s="5">
        <f>过饱和度!Q759</f>
        <v>1.4052041797548388E+76</v>
      </c>
      <c r="M760" s="5">
        <f t="shared" si="116"/>
        <v>1.4052041797548388E+76</v>
      </c>
      <c r="N760" s="5">
        <f t="shared" si="117"/>
        <v>1.4052041797548387E+66</v>
      </c>
    </row>
    <row r="761" spans="2:14" x14ac:dyDescent="0.25">
      <c r="B761" s="5">
        <f>过饱和度!D760</f>
        <v>31.36696878493326</v>
      </c>
      <c r="C761" s="5">
        <f>过饱和度!H760</f>
        <v>2973182613853185.5</v>
      </c>
      <c r="D761" s="5">
        <f t="shared" si="113"/>
        <v>2973182613853184.5</v>
      </c>
      <c r="E761" s="5">
        <f t="shared" si="110"/>
        <v>297318.26138531842</v>
      </c>
      <c r="F761" s="5">
        <f>过饱和度!K760</f>
        <v>5.7284238381151043E+25</v>
      </c>
      <c r="G761" s="5">
        <f t="shared" si="114"/>
        <v>5.7284238381151043E+25</v>
      </c>
      <c r="H761" s="5">
        <f t="shared" si="111"/>
        <v>5728423838115104</v>
      </c>
      <c r="I761" s="5">
        <f>过饱和度!N760</f>
        <v>9.4010911030733852E+24</v>
      </c>
      <c r="J761" s="5">
        <f t="shared" si="115"/>
        <v>9.4010911030733852E+24</v>
      </c>
      <c r="K761" s="5">
        <f t="shared" si="112"/>
        <v>940109110307338.63</v>
      </c>
      <c r="L761" s="5">
        <f>过饱和度!Q760</f>
        <v>1.485815268824085E+76</v>
      </c>
      <c r="M761" s="5">
        <f t="shared" si="116"/>
        <v>1.485815268824085E+76</v>
      </c>
      <c r="N761" s="5">
        <f t="shared" si="117"/>
        <v>1.4858152688240849E+66</v>
      </c>
    </row>
    <row r="762" spans="2:14" x14ac:dyDescent="0.25">
      <c r="B762" s="5">
        <f>过饱和度!D761</f>
        <v>31.660110329191365</v>
      </c>
      <c r="C762" s="5">
        <f>过饱和度!H761</f>
        <v>2973106228037410</v>
      </c>
      <c r="D762" s="5">
        <f t="shared" si="113"/>
        <v>2973106228037409</v>
      </c>
      <c r="E762" s="5">
        <f t="shared" si="110"/>
        <v>297310.6228037409</v>
      </c>
      <c r="F762" s="5">
        <f>过饱和度!K761</f>
        <v>5.7283014504266556E+25</v>
      </c>
      <c r="G762" s="5">
        <f t="shared" si="114"/>
        <v>5.7283014504266556E+25</v>
      </c>
      <c r="H762" s="5">
        <f t="shared" si="111"/>
        <v>5728301450426657</v>
      </c>
      <c r="I762" s="5">
        <f>过饱和度!N761</f>
        <v>9.4009290012908354E+24</v>
      </c>
      <c r="J762" s="5">
        <f t="shared" si="115"/>
        <v>9.4009290012908354E+24</v>
      </c>
      <c r="K762" s="5">
        <f t="shared" si="112"/>
        <v>940092900129083.63</v>
      </c>
      <c r="L762" s="5">
        <f>过饱和度!Q761</f>
        <v>1.5136700686720316E+76</v>
      </c>
      <c r="M762" s="5">
        <f t="shared" si="116"/>
        <v>1.5136700686720316E+76</v>
      </c>
      <c r="N762" s="5">
        <f t="shared" si="117"/>
        <v>1.5136700686720318E+66</v>
      </c>
    </row>
    <row r="763" spans="2:14" x14ac:dyDescent="0.25">
      <c r="B763" s="5">
        <f>过饱和度!D762</f>
        <v>31.660117816003329</v>
      </c>
      <c r="C763" s="5">
        <f>过饱和度!H762</f>
        <v>3056453134365040</v>
      </c>
      <c r="D763" s="5">
        <f t="shared" si="113"/>
        <v>3056453134365039</v>
      </c>
      <c r="E763" s="5">
        <f t="shared" si="110"/>
        <v>305645.31343650381</v>
      </c>
      <c r="F763" s="5">
        <f>过饱和度!K762</f>
        <v>5.9433521116951928E+25</v>
      </c>
      <c r="G763" s="5">
        <f t="shared" si="114"/>
        <v>5.9433521116951928E+25</v>
      </c>
      <c r="H763" s="5">
        <f t="shared" si="111"/>
        <v>5943352111695192</v>
      </c>
      <c r="I763" s="5">
        <f>过饱和度!N762</f>
        <v>9.7538350728095592E+24</v>
      </c>
      <c r="J763" s="5">
        <f t="shared" si="115"/>
        <v>9.7538350728095592E+24</v>
      </c>
      <c r="K763" s="5">
        <f t="shared" si="112"/>
        <v>975383507280956</v>
      </c>
      <c r="L763" s="5">
        <f>过饱和度!Q762</f>
        <v>1.5996816793654883E+76</v>
      </c>
      <c r="M763" s="5">
        <f t="shared" si="116"/>
        <v>1.5996816793654883E+76</v>
      </c>
      <c r="N763" s="5">
        <f t="shared" si="117"/>
        <v>1.5996816793654883E+66</v>
      </c>
    </row>
    <row r="764" spans="2:14" x14ac:dyDescent="0.25">
      <c r="B764" s="5">
        <f>过饱和度!D763</f>
        <v>31.953259360261434</v>
      </c>
      <c r="C764" s="5">
        <f>过饱和度!H763</f>
        <v>3056373628364991.5</v>
      </c>
      <c r="D764" s="5">
        <f t="shared" si="113"/>
        <v>3056373628364990.5</v>
      </c>
      <c r="E764" s="5">
        <f t="shared" si="110"/>
        <v>305637.36283649906</v>
      </c>
      <c r="F764" s="5">
        <f>过饱和度!K763</f>
        <v>5.9432222711771554E+25</v>
      </c>
      <c r="G764" s="5">
        <f t="shared" si="114"/>
        <v>5.9432222711771554E+25</v>
      </c>
      <c r="H764" s="5">
        <f t="shared" si="111"/>
        <v>5943222271177155</v>
      </c>
      <c r="I764" s="5">
        <f>过饱和度!N763</f>
        <v>9.7536621935863057E+24</v>
      </c>
      <c r="J764" s="5">
        <f t="shared" si="115"/>
        <v>9.7536621935863057E+24</v>
      </c>
      <c r="K764" s="5">
        <f t="shared" si="112"/>
        <v>975366219358630.5</v>
      </c>
      <c r="L764" s="5">
        <f>过饱和度!Q763</f>
        <v>1.6293901504869644E+76</v>
      </c>
      <c r="M764" s="5">
        <f t="shared" si="116"/>
        <v>1.6293901504869644E+76</v>
      </c>
      <c r="N764" s="5">
        <f t="shared" si="117"/>
        <v>1.6293901504869642E+66</v>
      </c>
    </row>
    <row r="765" spans="2:14" x14ac:dyDescent="0.25">
      <c r="B765" s="5">
        <f>过饱和度!D764</f>
        <v>31.953266847073397</v>
      </c>
      <c r="C765" s="5">
        <f>过饱和度!H764</f>
        <v>3141262360086099</v>
      </c>
      <c r="D765" s="5">
        <f t="shared" si="113"/>
        <v>3141262360086098</v>
      </c>
      <c r="E765" s="5">
        <f t="shared" si="110"/>
        <v>314126.23600860982</v>
      </c>
      <c r="F765" s="5">
        <f>过饱和度!K764</f>
        <v>6.1642682604967165E+25</v>
      </c>
      <c r="G765" s="5">
        <f t="shared" si="114"/>
        <v>6.1642682604967165E+25</v>
      </c>
      <c r="H765" s="5">
        <f t="shared" si="111"/>
        <v>6164268260496718</v>
      </c>
      <c r="I765" s="5">
        <f>过饱和度!N764</f>
        <v>1.0116407341479017E+25</v>
      </c>
      <c r="J765" s="5">
        <f t="shared" si="115"/>
        <v>1.0116407341479017E+25</v>
      </c>
      <c r="K765" s="5">
        <f t="shared" si="112"/>
        <v>1011640734147901.9</v>
      </c>
      <c r="L765" s="5">
        <f>过饱和度!Q764</f>
        <v>1.7211093832055561E+76</v>
      </c>
      <c r="M765" s="5">
        <f t="shared" si="116"/>
        <v>1.7211093832055561E+76</v>
      </c>
      <c r="N765" s="5">
        <f t="shared" si="117"/>
        <v>1.7211093832055562E+66</v>
      </c>
    </row>
    <row r="766" spans="2:14" x14ac:dyDescent="0.25">
      <c r="B766" s="5">
        <f>过饱和度!D765</f>
        <v>32.246408391331499</v>
      </c>
      <c r="C766" s="5">
        <f>过饱和度!H765</f>
        <v>3141179658268873</v>
      </c>
      <c r="D766" s="5">
        <f t="shared" si="113"/>
        <v>3141179658268872</v>
      </c>
      <c r="E766" s="5">
        <f t="shared" si="110"/>
        <v>314117.96582688729</v>
      </c>
      <c r="F766" s="5">
        <f>过饱和度!K765</f>
        <v>6.1641306804945127E+25</v>
      </c>
      <c r="G766" s="5">
        <f t="shared" si="114"/>
        <v>6.1641306804945127E+25</v>
      </c>
      <c r="H766" s="5">
        <f t="shared" si="111"/>
        <v>6164130680494513</v>
      </c>
      <c r="I766" s="5">
        <f>过饱和度!N765</f>
        <v>1.0116223254840635E+25</v>
      </c>
      <c r="J766" s="5">
        <f t="shared" si="115"/>
        <v>1.0116223254840635E+25</v>
      </c>
      <c r="K766" s="5">
        <f t="shared" si="112"/>
        <v>1011622325484063.5</v>
      </c>
      <c r="L766" s="5">
        <f>过饱和度!Q765</f>
        <v>1.7527761911807438E+76</v>
      </c>
      <c r="M766" s="5">
        <f t="shared" si="116"/>
        <v>1.7527761911807438E+76</v>
      </c>
      <c r="N766" s="5">
        <f t="shared" si="117"/>
        <v>1.752776191180744E+66</v>
      </c>
    </row>
    <row r="767" spans="2:14" x14ac:dyDescent="0.25">
      <c r="B767" s="5">
        <f>过饱和度!D766</f>
        <v>32.246415878143466</v>
      </c>
      <c r="C767" s="5">
        <f>过饱和度!H766</f>
        <v>3227624314202655.5</v>
      </c>
      <c r="D767" s="5">
        <f t="shared" si="113"/>
        <v>3227624314202654.5</v>
      </c>
      <c r="E767" s="5">
        <f t="shared" si="110"/>
        <v>322762.43142026546</v>
      </c>
      <c r="F767" s="5">
        <f>过饱和度!K766</f>
        <v>6.3912822890285503E+25</v>
      </c>
      <c r="G767" s="5">
        <f t="shared" si="114"/>
        <v>6.3912822890285503E+25</v>
      </c>
      <c r="H767" s="5">
        <f t="shared" si="111"/>
        <v>6391282289028551</v>
      </c>
      <c r="I767" s="5">
        <f>过饱和度!N766</f>
        <v>1.0488988500614328E+25</v>
      </c>
      <c r="J767" s="5">
        <f t="shared" si="115"/>
        <v>1.0488988500614328E+25</v>
      </c>
      <c r="K767" s="5">
        <f t="shared" si="112"/>
        <v>1048898850061433</v>
      </c>
      <c r="L767" s="5">
        <f>过饱和度!Q766</f>
        <v>1.8505245559381249E+76</v>
      </c>
      <c r="M767" s="5">
        <f t="shared" si="116"/>
        <v>1.8505245559381249E+76</v>
      </c>
      <c r="N767" s="5">
        <f t="shared" si="117"/>
        <v>1.8505245559381247E+66</v>
      </c>
    </row>
    <row r="768" spans="2:14" x14ac:dyDescent="0.25">
      <c r="B768" s="5">
        <f>过饱和度!D767</f>
        <v>32.539557422401572</v>
      </c>
      <c r="C768" s="5">
        <f>过饱和度!H767</f>
        <v>3227538340082993.5</v>
      </c>
      <c r="D768" s="5">
        <f t="shared" si="113"/>
        <v>3227538340082992.5</v>
      </c>
      <c r="E768" s="5">
        <f t="shared" si="110"/>
        <v>322753.83400829928</v>
      </c>
      <c r="F768" s="5">
        <f>过饱和度!K767</f>
        <v>6.3911366761806075E+25</v>
      </c>
      <c r="G768" s="5">
        <f t="shared" si="114"/>
        <v>6.3911366761806075E+25</v>
      </c>
      <c r="H768" s="5">
        <f t="shared" si="111"/>
        <v>6391136676180608</v>
      </c>
      <c r="I768" s="5">
        <f>过饱和度!N767</f>
        <v>1.0488792766320872E+25</v>
      </c>
      <c r="J768" s="5">
        <f t="shared" si="115"/>
        <v>1.0488792766320872E+25</v>
      </c>
      <c r="K768" s="5">
        <f t="shared" si="112"/>
        <v>1048879276632087.3</v>
      </c>
      <c r="L768" s="5">
        <f>过饱和度!Q767</f>
        <v>1.8842592396421427E+76</v>
      </c>
      <c r="M768" s="5">
        <f t="shared" si="116"/>
        <v>1.8842592396421427E+76</v>
      </c>
      <c r="N768" s="5">
        <f t="shared" si="117"/>
        <v>1.8842592396421429E+66</v>
      </c>
    </row>
    <row r="769" spans="2:14" x14ac:dyDescent="0.25">
      <c r="B769" s="5">
        <f>过饱和度!D768</f>
        <v>32.539564909213539</v>
      </c>
      <c r="C769" s="5">
        <f>过饱和度!H768</f>
        <v>3315553018101491</v>
      </c>
      <c r="D769" s="5">
        <f t="shared" si="113"/>
        <v>3315553018101490</v>
      </c>
      <c r="E769" s="5">
        <f t="shared" si="110"/>
        <v>331555.30181014899</v>
      </c>
      <c r="F769" s="5">
        <f>过饱和度!K768</f>
        <v>6.6245051959669417E+25</v>
      </c>
      <c r="G769" s="5">
        <f t="shared" si="114"/>
        <v>6.6245051959669417E+25</v>
      </c>
      <c r="H769" s="5">
        <f t="shared" si="111"/>
        <v>6624505195966941</v>
      </c>
      <c r="I769" s="5">
        <f>过饱和度!N768</f>
        <v>1.0871760774786757E+25</v>
      </c>
      <c r="J769" s="5">
        <f t="shared" si="115"/>
        <v>1.0871760774786757E+25</v>
      </c>
      <c r="K769" s="5">
        <f t="shared" si="112"/>
        <v>1087176077478675.9</v>
      </c>
      <c r="L769" s="5">
        <f>过饱和度!Q768</f>
        <v>1.9883731913447252E+76</v>
      </c>
      <c r="M769" s="5">
        <f t="shared" si="116"/>
        <v>1.9883731913447252E+76</v>
      </c>
      <c r="N769" s="5">
        <f t="shared" si="117"/>
        <v>1.9883731913447251E+66</v>
      </c>
    </row>
    <row r="770" spans="2:14" x14ac:dyDescent="0.25">
      <c r="B770" s="5">
        <f>过饱和度!D769</f>
        <v>32.832706453471644</v>
      </c>
      <c r="C770" s="5">
        <f>过饱和度!H769</f>
        <v>3315463694341885.5</v>
      </c>
      <c r="D770" s="5">
        <f t="shared" si="113"/>
        <v>3315463694341884.5</v>
      </c>
      <c r="E770" s="5">
        <f t="shared" si="110"/>
        <v>331546.36943418841</v>
      </c>
      <c r="F770" s="5">
        <f>过饱和度!K769</f>
        <v>6.6243512501310496E+25</v>
      </c>
      <c r="G770" s="5">
        <f t="shared" si="114"/>
        <v>6.6243512501310496E+25</v>
      </c>
      <c r="H770" s="5">
        <f t="shared" si="111"/>
        <v>6624351250131050</v>
      </c>
      <c r="I770" s="5">
        <f>过饱和度!N769</f>
        <v>1.0871552942218547E+25</v>
      </c>
      <c r="J770" s="5">
        <f t="shared" si="115"/>
        <v>1.0871552942218547E+25</v>
      </c>
      <c r="K770" s="5">
        <f t="shared" si="112"/>
        <v>1087155294221854.8</v>
      </c>
      <c r="L770" s="5">
        <f>过饱和度!Q769</f>
        <v>2.0242903424221038E+76</v>
      </c>
      <c r="M770" s="5">
        <f t="shared" si="116"/>
        <v>2.0242903424221038E+76</v>
      </c>
      <c r="N770" s="5">
        <f t="shared" si="117"/>
        <v>2.0242903424221039E+66</v>
      </c>
    </row>
    <row r="771" spans="2:14" x14ac:dyDescent="0.25">
      <c r="B771" s="5">
        <f>过饱和度!D770</f>
        <v>32.832713940283611</v>
      </c>
      <c r="C771" s="5">
        <f>过饱和度!H770</f>
        <v>3405062491491206.5</v>
      </c>
      <c r="D771" s="5">
        <f t="shared" si="113"/>
        <v>3405062491491205.5</v>
      </c>
      <c r="E771" s="5">
        <f t="shared" si="110"/>
        <v>340506.24914912065</v>
      </c>
      <c r="F771" s="5">
        <f>过饱和度!K770</f>
        <v>6.8640489742855456E+25</v>
      </c>
      <c r="G771" s="5">
        <f t="shared" si="114"/>
        <v>6.8640489742855456E+25</v>
      </c>
      <c r="H771" s="5">
        <f t="shared" si="111"/>
        <v>6864048974285545</v>
      </c>
      <c r="I771" s="5">
        <f>过饱和度!N770</f>
        <v>1.1264908021836543E+25</v>
      </c>
      <c r="J771" s="5">
        <f t="shared" si="115"/>
        <v>1.1264908021836543E+25</v>
      </c>
      <c r="K771" s="5">
        <f t="shared" si="112"/>
        <v>1126490802183654.5</v>
      </c>
      <c r="L771" s="5">
        <f>过饱和度!Q770</f>
        <v>2.1351218311762521E+76</v>
      </c>
      <c r="M771" s="5">
        <f t="shared" si="116"/>
        <v>2.1351218311762521E+76</v>
      </c>
      <c r="N771" s="5">
        <f t="shared" si="117"/>
        <v>2.135121831176252E+66</v>
      </c>
    </row>
    <row r="772" spans="2:14" x14ac:dyDescent="0.25">
      <c r="B772" s="5">
        <f>过饱和度!D771</f>
        <v>33.125855484541717</v>
      </c>
      <c r="C772" s="5">
        <f>过饱和度!H771</f>
        <v>3404969739902008.5</v>
      </c>
      <c r="D772" s="5">
        <f t="shared" si="113"/>
        <v>3404969739902007.5</v>
      </c>
      <c r="E772" s="5">
        <f t="shared" si="110"/>
        <v>340496.97399020084</v>
      </c>
      <c r="F772" s="5">
        <f>过饱和度!K771</f>
        <v>6.8638863884652741E+25</v>
      </c>
      <c r="G772" s="5">
        <f t="shared" si="114"/>
        <v>6.8638863884652741E+25</v>
      </c>
      <c r="H772" s="5">
        <f t="shared" si="111"/>
        <v>6863886388465273</v>
      </c>
      <c r="I772" s="5">
        <f>过饱和度!N771</f>
        <v>1.1264687629880049E+25</v>
      </c>
      <c r="J772" s="5">
        <f t="shared" si="115"/>
        <v>1.1264687629880049E+25</v>
      </c>
      <c r="K772" s="5">
        <f t="shared" si="112"/>
        <v>1126468762988005</v>
      </c>
      <c r="L772" s="5">
        <f>过饱和度!Q771</f>
        <v>2.1733412784093853E+76</v>
      </c>
      <c r="M772" s="5">
        <f t="shared" si="116"/>
        <v>2.1733412784093853E+76</v>
      </c>
      <c r="N772" s="5">
        <f t="shared" si="117"/>
        <v>2.1733412784093855E+66</v>
      </c>
    </row>
    <row r="773" spans="2:14" x14ac:dyDescent="0.25">
      <c r="B773" s="5">
        <f>过饱和度!D772</f>
        <v>33.125862971353683</v>
      </c>
      <c r="C773" s="5">
        <f>过饱和度!H772</f>
        <v>3496166752362475</v>
      </c>
      <c r="D773" s="5">
        <f t="shared" si="113"/>
        <v>3496166752362474</v>
      </c>
      <c r="E773" s="5">
        <f t="shared" si="110"/>
        <v>349616.67523624742</v>
      </c>
      <c r="F773" s="5">
        <f>过饱和度!K772</f>
        <v>7.1100266109661285E+25</v>
      </c>
      <c r="G773" s="5">
        <f t="shared" si="114"/>
        <v>7.1100266109661285E+25</v>
      </c>
      <c r="H773" s="5">
        <f t="shared" si="111"/>
        <v>7110026610966128</v>
      </c>
      <c r="I773" s="5">
        <f>过饱和度!N772</f>
        <v>1.1668615732415039E+25</v>
      </c>
      <c r="J773" s="5">
        <f t="shared" si="115"/>
        <v>1.1668615732415039E+25</v>
      </c>
      <c r="K773" s="5">
        <f t="shared" si="112"/>
        <v>1166861573241504</v>
      </c>
      <c r="L773" s="5">
        <f>过饱和度!Q772</f>
        <v>2.2912583146795794E+76</v>
      </c>
      <c r="M773" s="5">
        <f t="shared" si="116"/>
        <v>2.2912583146795794E+76</v>
      </c>
      <c r="N773" s="5">
        <f t="shared" si="117"/>
        <v>2.2912583146795795E+66</v>
      </c>
    </row>
    <row r="774" spans="2:14" x14ac:dyDescent="0.25">
      <c r="B774" s="5">
        <f>过饱和度!D773</f>
        <v>33.419004515611789</v>
      </c>
      <c r="C774" s="5">
        <f>过饱和度!H773</f>
        <v>3496070493901989.5</v>
      </c>
      <c r="D774" s="5">
        <f t="shared" si="113"/>
        <v>3496070493901988.5</v>
      </c>
      <c r="E774" s="5">
        <f t="shared" si="110"/>
        <v>349607.04939019884</v>
      </c>
      <c r="F774" s="5">
        <f>过饱和度!K773</f>
        <v>7.1098550712372035E+25</v>
      </c>
      <c r="G774" s="5">
        <f t="shared" si="114"/>
        <v>7.1098550712372035E+25</v>
      </c>
      <c r="H774" s="5">
        <f t="shared" si="111"/>
        <v>7109855071237204</v>
      </c>
      <c r="I774" s="5">
        <f>过饱和度!N773</f>
        <v>1.1668382309348674E+25</v>
      </c>
      <c r="J774" s="5">
        <f t="shared" si="115"/>
        <v>1.1668382309348674E+25</v>
      </c>
      <c r="K774" s="5">
        <f t="shared" si="112"/>
        <v>1166838230934867.5</v>
      </c>
      <c r="L774" s="5">
        <f>过饱和度!Q773</f>
        <v>2.3319053133350364E+76</v>
      </c>
      <c r="M774" s="5">
        <f t="shared" si="116"/>
        <v>2.3319053133350364E+76</v>
      </c>
      <c r="N774" s="5">
        <f t="shared" si="117"/>
        <v>2.3319053133350371E+66</v>
      </c>
    </row>
    <row r="775" spans="2:14" x14ac:dyDescent="0.25">
      <c r="B775" s="5">
        <f>过饱和度!D774</f>
        <v>33.419012002423756</v>
      </c>
      <c r="C775" s="5">
        <f>过饱和度!H774</f>
        <v>3588879816988164</v>
      </c>
      <c r="D775" s="5">
        <f t="shared" si="113"/>
        <v>3588879816988163</v>
      </c>
      <c r="E775" s="5">
        <f t="shared" si="110"/>
        <v>358887.98169881629</v>
      </c>
      <c r="F775" s="5">
        <f>过饱和度!K774</f>
        <v>7.3625520868126452E+25</v>
      </c>
      <c r="G775" s="5">
        <f t="shared" si="114"/>
        <v>7.3625520868126452E+25</v>
      </c>
      <c r="H775" s="5">
        <f t="shared" si="111"/>
        <v>7362552086812645</v>
      </c>
      <c r="I775" s="5">
        <f>过饱和度!N774</f>
        <v>1.2083071029696456E+25</v>
      </c>
      <c r="J775" s="5">
        <f t="shared" si="115"/>
        <v>1.2083071029696456E+25</v>
      </c>
      <c r="K775" s="5">
        <f t="shared" si="112"/>
        <v>1208307102969645.8</v>
      </c>
      <c r="L775" s="5">
        <f>过饱和度!Q774</f>
        <v>2.4572925484400142E+76</v>
      </c>
      <c r="M775" s="5">
        <f t="shared" si="116"/>
        <v>2.4572925484400142E+76</v>
      </c>
      <c r="N775" s="5">
        <f t="shared" si="117"/>
        <v>2.4572925484400145E+66</v>
      </c>
    </row>
    <row r="776" spans="2:14" x14ac:dyDescent="0.25">
      <c r="B776" s="5">
        <f>过饱和度!D775</f>
        <v>33.712153546681861</v>
      </c>
      <c r="C776" s="5">
        <f>过饱和度!H775</f>
        <v>3588779971762761.5</v>
      </c>
      <c r="D776" s="5">
        <f t="shared" si="113"/>
        <v>3588779971762760.5</v>
      </c>
      <c r="E776" s="5">
        <f t="shared" ref="E776:E839" si="118">$F$2*$D776^2*TANH($F$3/$D776)</f>
        <v>358877.99717627611</v>
      </c>
      <c r="F776" s="5">
        <f>过饱和度!K775</f>
        <v>7.3623712722493887E+25</v>
      </c>
      <c r="G776" s="5">
        <f t="shared" si="114"/>
        <v>7.3623712722493887E+25</v>
      </c>
      <c r="H776" s="5">
        <f t="shared" ref="H776:H839" si="119">$F$2*$G776^2*TANH($F$3/$G776)</f>
        <v>7362371272249390</v>
      </c>
      <c r="I776" s="5">
        <f>过饱和度!N775</f>
        <v>1.2082824093076523E+25</v>
      </c>
      <c r="J776" s="5">
        <f t="shared" si="115"/>
        <v>1.2082824093076523E+25</v>
      </c>
      <c r="K776" s="5">
        <f t="shared" ref="K776:K839" si="120">$F$2*$J776^2*TANH($F$3/$J776)</f>
        <v>1208282409307652.3</v>
      </c>
      <c r="L776" s="5">
        <f>过饱和度!Q775</f>
        <v>2.5004979746814288E+76</v>
      </c>
      <c r="M776" s="5">
        <f t="shared" si="116"/>
        <v>2.5004979746814288E+76</v>
      </c>
      <c r="N776" s="5">
        <f t="shared" si="117"/>
        <v>2.5004979746814294E+66</v>
      </c>
    </row>
    <row r="777" spans="2:14" x14ac:dyDescent="0.25">
      <c r="B777" s="5">
        <f>过饱和度!D776</f>
        <v>33.712161033493828</v>
      </c>
      <c r="C777" s="5">
        <f>过饱和度!H776</f>
        <v>3683215699923497</v>
      </c>
      <c r="D777" s="5">
        <f t="shared" si="113"/>
        <v>3683215699923496</v>
      </c>
      <c r="E777" s="5">
        <f t="shared" si="118"/>
        <v>368321.5699923496</v>
      </c>
      <c r="F777" s="5">
        <f>过饱和度!K776</f>
        <v>7.6217403762654096E+25</v>
      </c>
      <c r="G777" s="5">
        <f t="shared" si="114"/>
        <v>7.6217403762654096E+25</v>
      </c>
      <c r="H777" s="5">
        <f t="shared" si="119"/>
        <v>7621740376265409</v>
      </c>
      <c r="I777" s="5">
        <f>过饱和度!N776</f>
        <v>1.2508462669089831E+25</v>
      </c>
      <c r="J777" s="5">
        <f t="shared" si="115"/>
        <v>1.2508462669089831E+25</v>
      </c>
      <c r="K777" s="5">
        <f t="shared" si="120"/>
        <v>1250846266908983.3</v>
      </c>
      <c r="L777" s="5">
        <f>过饱和度!Q776</f>
        <v>2.6337572968581092E+76</v>
      </c>
      <c r="M777" s="5">
        <f t="shared" si="116"/>
        <v>2.6337572968581092E+76</v>
      </c>
      <c r="N777" s="5">
        <f t="shared" si="117"/>
        <v>2.6337572968581095E+66</v>
      </c>
    </row>
    <row r="778" spans="2:14" x14ac:dyDescent="0.25">
      <c r="B778" s="5">
        <f>过饱和度!D777</f>
        <v>34.005302577751934</v>
      </c>
      <c r="C778" s="5">
        <f>过饱和度!H777</f>
        <v>3683112187187719.5</v>
      </c>
      <c r="D778" s="5">
        <f t="shared" si="113"/>
        <v>3683112187187718.5</v>
      </c>
      <c r="E778" s="5">
        <f t="shared" si="118"/>
        <v>368311.21871877188</v>
      </c>
      <c r="F778" s="5">
        <f>过饱和度!K777</f>
        <v>7.6215499588671632E+25</v>
      </c>
      <c r="G778" s="5">
        <f t="shared" si="114"/>
        <v>7.6215499588671632E+25</v>
      </c>
      <c r="H778" s="5">
        <f t="shared" si="119"/>
        <v>7621549958867164</v>
      </c>
      <c r="I778" s="5">
        <f>过饱和度!N777</f>
        <v>1.2508201725636379E+25</v>
      </c>
      <c r="J778" s="5">
        <f t="shared" si="115"/>
        <v>1.2508201725636379E+25</v>
      </c>
      <c r="K778" s="5">
        <f t="shared" si="120"/>
        <v>1250820172563638</v>
      </c>
      <c r="L778" s="5">
        <f>过饱和度!Q777</f>
        <v>2.6796578473142133E+76</v>
      </c>
      <c r="M778" s="5">
        <f t="shared" si="116"/>
        <v>2.6796578473142133E+76</v>
      </c>
      <c r="N778" s="5">
        <f t="shared" si="117"/>
        <v>2.6796578473142132E+66</v>
      </c>
    </row>
    <row r="779" spans="2:14" x14ac:dyDescent="0.25">
      <c r="B779" s="5">
        <f>过饱和度!D778</f>
        <v>34.005310064563901</v>
      </c>
      <c r="C779" s="5">
        <f>过饱和度!H778</f>
        <v>3779188414006200.5</v>
      </c>
      <c r="D779" s="5">
        <f t="shared" si="113"/>
        <v>3779188414006199.5</v>
      </c>
      <c r="E779" s="5">
        <f t="shared" si="118"/>
        <v>377918.84140062</v>
      </c>
      <c r="F779" s="5">
        <f>过饱和度!K778</f>
        <v>7.8877074472152588E+25</v>
      </c>
      <c r="G779" s="5">
        <f t="shared" si="114"/>
        <v>7.8877074472152588E+25</v>
      </c>
      <c r="H779" s="5">
        <f t="shared" si="119"/>
        <v>7887707447215260</v>
      </c>
      <c r="I779" s="5">
        <f>过饱和度!N778</f>
        <v>1.2944981037950896E+25</v>
      </c>
      <c r="J779" s="5">
        <f t="shared" si="115"/>
        <v>1.2944981037950896E+25</v>
      </c>
      <c r="K779" s="5">
        <f t="shared" si="120"/>
        <v>1294498103795089.8</v>
      </c>
      <c r="L779" s="5">
        <f>过饱和度!Q778</f>
        <v>2.8212089936239775E+76</v>
      </c>
      <c r="M779" s="5">
        <f t="shared" si="116"/>
        <v>2.8212089936239775E+76</v>
      </c>
      <c r="N779" s="5">
        <f t="shared" si="117"/>
        <v>2.8212089936239778E+66</v>
      </c>
    </row>
    <row r="780" spans="2:14" x14ac:dyDescent="0.25">
      <c r="B780" s="5">
        <f>过饱和度!D779</f>
        <v>34.298451608822006</v>
      </c>
      <c r="C780" s="5">
        <f>过饱和度!H779</f>
        <v>3779081152162853.5</v>
      </c>
      <c r="D780" s="5">
        <f t="shared" si="113"/>
        <v>3779081152162852.5</v>
      </c>
      <c r="E780" s="5">
        <f t="shared" si="118"/>
        <v>377908.1152162854</v>
      </c>
      <c r="F780" s="5">
        <f>过饱和度!K779</f>
        <v>7.8875070918328232E+25</v>
      </c>
      <c r="G780" s="5">
        <f t="shared" si="114"/>
        <v>7.8875070918328232E+25</v>
      </c>
      <c r="H780" s="5">
        <f t="shared" si="119"/>
        <v>7887507091832823</v>
      </c>
      <c r="I780" s="5">
        <f>过饱和度!N779</f>
        <v>1.2944705583433645E+25</v>
      </c>
      <c r="J780" s="5">
        <f t="shared" si="115"/>
        <v>1.2944705583433645E+25</v>
      </c>
      <c r="K780" s="5">
        <f t="shared" si="120"/>
        <v>1294470558343364.5</v>
      </c>
      <c r="L780" s="5">
        <f>过饱和度!Q779</f>
        <v>2.8699473902011323E+76</v>
      </c>
      <c r="M780" s="5">
        <f t="shared" si="116"/>
        <v>2.8699473902011323E+76</v>
      </c>
      <c r="N780" s="5">
        <f t="shared" si="117"/>
        <v>2.8699473902011323E+66</v>
      </c>
    </row>
    <row r="781" spans="2:14" x14ac:dyDescent="0.25">
      <c r="B781" s="5">
        <f>过饱和度!D780</f>
        <v>34.298459095633973</v>
      </c>
      <c r="C781" s="5">
        <f>过饱和度!H780</f>
        <v>3876811970356636</v>
      </c>
      <c r="D781" s="5">
        <f t="shared" si="113"/>
        <v>3876811970356635</v>
      </c>
      <c r="E781" s="5">
        <f t="shared" si="118"/>
        <v>387681.19703566353</v>
      </c>
      <c r="F781" s="5">
        <f>过饱和度!K780</f>
        <v>8.1605702608177316E+25</v>
      </c>
      <c r="G781" s="5">
        <f t="shared" si="114"/>
        <v>8.1605702608177316E+25</v>
      </c>
      <c r="H781" s="5">
        <f t="shared" si="119"/>
        <v>8160570260817730</v>
      </c>
      <c r="I781" s="5">
        <f>过饱和度!N780</f>
        <v>1.3392818155294035E+25</v>
      </c>
      <c r="J781" s="5">
        <f t="shared" si="115"/>
        <v>1.3392818155294035E+25</v>
      </c>
      <c r="K781" s="5">
        <f t="shared" si="120"/>
        <v>1339281815529403.8</v>
      </c>
      <c r="L781" s="5">
        <f>过饱和度!Q780</f>
        <v>3.0202285745554462E+76</v>
      </c>
      <c r="M781" s="5">
        <f t="shared" si="116"/>
        <v>3.0202285745554462E+76</v>
      </c>
      <c r="N781" s="5">
        <f t="shared" si="117"/>
        <v>3.0202285745554464E+66</v>
      </c>
    </row>
    <row r="782" spans="2:14" x14ac:dyDescent="0.25">
      <c r="B782" s="5">
        <f>过饱和度!D781</f>
        <v>34.591600639892079</v>
      </c>
      <c r="C782" s="5">
        <f>过饱和度!H781</f>
        <v>3876700876956911.5</v>
      </c>
      <c r="D782" s="5">
        <f t="shared" si="113"/>
        <v>3876700876956910.5</v>
      </c>
      <c r="E782" s="5">
        <f t="shared" si="118"/>
        <v>387670.08769569104</v>
      </c>
      <c r="F782" s="5">
        <f>过饱和度!K781</f>
        <v>8.1603596250798478E+25</v>
      </c>
      <c r="G782" s="5">
        <f t="shared" si="114"/>
        <v>8.1603596250798478E+25</v>
      </c>
      <c r="H782" s="5">
        <f t="shared" si="119"/>
        <v>8160359625079847</v>
      </c>
      <c r="I782" s="5">
        <f>过饱和度!N781</f>
        <v>1.3392527674418341E+25</v>
      </c>
      <c r="J782" s="5">
        <f t="shared" si="115"/>
        <v>1.3392527674418341E+25</v>
      </c>
      <c r="K782" s="5">
        <f t="shared" si="120"/>
        <v>1339252767441834</v>
      </c>
      <c r="L782" s="5">
        <f>过饱和度!Q781</f>
        <v>3.0719537745847865E+76</v>
      </c>
      <c r="M782" s="5">
        <f t="shared" si="116"/>
        <v>3.0719537745847865E+76</v>
      </c>
      <c r="N782" s="5">
        <f t="shared" si="117"/>
        <v>3.0719537745847865E+66</v>
      </c>
    </row>
    <row r="783" spans="2:14" x14ac:dyDescent="0.25">
      <c r="B783" s="5">
        <f>过饱和度!D782</f>
        <v>34.591608126704045</v>
      </c>
      <c r="C783" s="5">
        <f>过饱和度!H782</f>
        <v>3976100378377961.5</v>
      </c>
      <c r="D783" s="5">
        <f t="shared" si="113"/>
        <v>3976100378377960.5</v>
      </c>
      <c r="E783" s="5">
        <f t="shared" si="118"/>
        <v>397610.03783779597</v>
      </c>
      <c r="F783" s="5">
        <f>过饱和度!K782</f>
        <v>8.4404467713073154E+25</v>
      </c>
      <c r="G783" s="5">
        <f t="shared" si="114"/>
        <v>8.4404467713073154E+25</v>
      </c>
      <c r="H783" s="5">
        <f t="shared" si="119"/>
        <v>8440446771307315</v>
      </c>
      <c r="I783" s="5">
        <f>过饱和度!N782</f>
        <v>1.3852167671504282E+25</v>
      </c>
      <c r="J783" s="5">
        <f t="shared" si="115"/>
        <v>1.3852167671504282E+25</v>
      </c>
      <c r="K783" s="5">
        <f t="shared" si="120"/>
        <v>1385216767150428</v>
      </c>
      <c r="L783" s="5">
        <f>过饱和度!Q782</f>
        <v>3.2314223321694949E+76</v>
      </c>
      <c r="M783" s="5">
        <f t="shared" si="116"/>
        <v>3.2314223321694949E+76</v>
      </c>
      <c r="N783" s="5">
        <f t="shared" si="117"/>
        <v>3.2314223321694946E+66</v>
      </c>
    </row>
    <row r="784" spans="2:14" x14ac:dyDescent="0.25">
      <c r="B784" s="5">
        <f>过饱和度!D783</f>
        <v>34.884749670962151</v>
      </c>
      <c r="C784" s="5">
        <f>过饱和度!H783</f>
        <v>3975985370121526</v>
      </c>
      <c r="D784" s="5">
        <f t="shared" si="113"/>
        <v>3975985370121525</v>
      </c>
      <c r="E784" s="5">
        <f t="shared" si="118"/>
        <v>397598.53701215255</v>
      </c>
      <c r="F784" s="5">
        <f>过饱和度!K783</f>
        <v>8.4402255055471186E+25</v>
      </c>
      <c r="G784" s="5">
        <f t="shared" si="114"/>
        <v>8.4402255055471186E+25</v>
      </c>
      <c r="H784" s="5">
        <f t="shared" si="119"/>
        <v>8440225505547118</v>
      </c>
      <c r="I784" s="5">
        <f>过饱和度!N783</f>
        <v>1.3851861637797063E+25</v>
      </c>
      <c r="J784" s="5">
        <f t="shared" si="115"/>
        <v>1.3851861637797063E+25</v>
      </c>
      <c r="K784" s="5">
        <f t="shared" si="120"/>
        <v>1385186163779706.5</v>
      </c>
      <c r="L784" s="5">
        <f>过饱和度!Q783</f>
        <v>3.2862897439794305E+76</v>
      </c>
      <c r="M784" s="5">
        <f t="shared" si="116"/>
        <v>3.2862897439794305E+76</v>
      </c>
      <c r="N784" s="5">
        <f t="shared" si="117"/>
        <v>3.2862897439794307E+66</v>
      </c>
    </row>
    <row r="785" spans="2:14" x14ac:dyDescent="0.25">
      <c r="B785" s="5">
        <f>过饱和度!D784</f>
        <v>34.884757157774118</v>
      </c>
      <c r="C785" s="5">
        <f>过饱和度!H784</f>
        <v>4077067645756270.5</v>
      </c>
      <c r="D785" s="5">
        <f t="shared" si="113"/>
        <v>4077067645756269.5</v>
      </c>
      <c r="E785" s="5">
        <f t="shared" si="118"/>
        <v>407706.76457562693</v>
      </c>
      <c r="F785" s="5">
        <f>过饱和度!K784</f>
        <v>8.7274559258116606E+25</v>
      </c>
      <c r="G785" s="5">
        <f t="shared" si="114"/>
        <v>8.7274559258116606E+25</v>
      </c>
      <c r="H785" s="5">
        <f t="shared" si="119"/>
        <v>8727455925811661</v>
      </c>
      <c r="I785" s="5">
        <f>过饱和度!N784</f>
        <v>1.4323224868049333E+25</v>
      </c>
      <c r="J785" s="5">
        <f t="shared" si="115"/>
        <v>1.4323224868049333E+25</v>
      </c>
      <c r="K785" s="5">
        <f t="shared" si="120"/>
        <v>1432322486804933.3</v>
      </c>
      <c r="L785" s="5">
        <f>过饱和度!Q784</f>
        <v>3.4554227923594261E+76</v>
      </c>
      <c r="M785" s="5">
        <f t="shared" si="116"/>
        <v>3.4554227923594261E+76</v>
      </c>
      <c r="N785" s="5">
        <f t="shared" si="117"/>
        <v>3.4554227923594266E+66</v>
      </c>
    </row>
    <row r="786" spans="2:14" x14ac:dyDescent="0.25">
      <c r="B786" s="5">
        <f>过饱和度!D785</f>
        <v>35.177898702032223</v>
      </c>
      <c r="C786" s="5">
        <f>过饱和度!H785</f>
        <v>4076948638491378.5</v>
      </c>
      <c r="D786" s="5">
        <f t="shared" si="113"/>
        <v>4076948638491377.5</v>
      </c>
      <c r="E786" s="5">
        <f t="shared" si="118"/>
        <v>407694.86384913785</v>
      </c>
      <c r="F786" s="5">
        <f>过饱和度!K785</f>
        <v>8.7272236729931682E+25</v>
      </c>
      <c r="G786" s="5">
        <f t="shared" si="114"/>
        <v>8.7272236729931682E+25</v>
      </c>
      <c r="H786" s="5">
        <f t="shared" si="119"/>
        <v>8727223672993168</v>
      </c>
      <c r="I786" s="5">
        <f>过饱和度!N785</f>
        <v>1.4322902743745053E+25</v>
      </c>
      <c r="J786" s="5">
        <f t="shared" si="115"/>
        <v>1.4322902743745053E+25</v>
      </c>
      <c r="K786" s="5">
        <f t="shared" si="120"/>
        <v>1432290274374505</v>
      </c>
      <c r="L786" s="5">
        <f>过饱和度!Q785</f>
        <v>3.5135944963650915E+76</v>
      </c>
      <c r="M786" s="5">
        <f t="shared" si="116"/>
        <v>3.5135944963650915E+76</v>
      </c>
      <c r="N786" s="5">
        <f t="shared" si="117"/>
        <v>3.5135944963650915E+66</v>
      </c>
    </row>
    <row r="787" spans="2:14" x14ac:dyDescent="0.25">
      <c r="B787" s="5">
        <f>过饱和度!D786</f>
        <v>35.17790618884419</v>
      </c>
      <c r="C787" s="5">
        <f>过饱和度!H786</f>
        <v>4179727778460733</v>
      </c>
      <c r="D787" s="5">
        <f t="shared" si="113"/>
        <v>4179727778460732</v>
      </c>
      <c r="E787" s="5">
        <f t="shared" si="118"/>
        <v>417972.77784607327</v>
      </c>
      <c r="F787" s="5">
        <f>过饱和度!K786</f>
        <v>9.0217176641658238E+25</v>
      </c>
      <c r="G787" s="5">
        <f t="shared" si="114"/>
        <v>9.0217176641658238E+25</v>
      </c>
      <c r="H787" s="5">
        <f t="shared" si="119"/>
        <v>9021717664165826</v>
      </c>
      <c r="I787" s="5">
        <f>过饱和度!N786</f>
        <v>1.4806186657191537E+25</v>
      </c>
      <c r="J787" s="5">
        <f t="shared" si="115"/>
        <v>1.4806186657191537E+25</v>
      </c>
      <c r="K787" s="5">
        <f t="shared" si="120"/>
        <v>1480618665719153.8</v>
      </c>
      <c r="L787" s="5">
        <f>过饱和度!Q786</f>
        <v>3.6928896135533377E+76</v>
      </c>
      <c r="M787" s="5">
        <f t="shared" si="116"/>
        <v>3.6928896135533377E+76</v>
      </c>
      <c r="N787" s="5">
        <f t="shared" si="117"/>
        <v>3.6928896135533373E+66</v>
      </c>
    </row>
    <row r="788" spans="2:14" x14ac:dyDescent="0.25">
      <c r="B788" s="5">
        <f>过饱和度!D787</f>
        <v>35.471047733102296</v>
      </c>
      <c r="C788" s="5">
        <f>过饱和度!H787</f>
        <v>4179604687184323</v>
      </c>
      <c r="D788" s="5">
        <f t="shared" si="113"/>
        <v>4179604687184322</v>
      </c>
      <c r="E788" s="5">
        <f t="shared" si="118"/>
        <v>417960.46871843218</v>
      </c>
      <c r="F788" s="5">
        <f>过饱和度!K787</f>
        <v>9.0214740598104439E+25</v>
      </c>
      <c r="G788" s="5">
        <f t="shared" si="114"/>
        <v>9.0214740598104439E+25</v>
      </c>
      <c r="H788" s="5">
        <f t="shared" si="119"/>
        <v>9021474059810446</v>
      </c>
      <c r="I788" s="5">
        <f>过饱和度!N787</f>
        <v>1.4805847893118223E+25</v>
      </c>
      <c r="J788" s="5">
        <f t="shared" si="115"/>
        <v>1.4805847893118223E+25</v>
      </c>
      <c r="K788" s="5">
        <f t="shared" si="120"/>
        <v>1480584789311822.3</v>
      </c>
      <c r="L788" s="5">
        <f>过饱和度!Q787</f>
        <v>3.7545345889552502E+76</v>
      </c>
      <c r="M788" s="5">
        <f t="shared" si="116"/>
        <v>3.7545345889552502E+76</v>
      </c>
      <c r="N788" s="5">
        <f t="shared" si="117"/>
        <v>3.7545345889552501E+66</v>
      </c>
    </row>
    <row r="789" spans="2:14" x14ac:dyDescent="0.25">
      <c r="B789" s="5">
        <f>过饱和度!D788</f>
        <v>35.471055219914263</v>
      </c>
      <c r="C789" s="5">
        <f>过饱和度!H788</f>
        <v>4284094780743743.5</v>
      </c>
      <c r="D789" s="5">
        <f t="shared" si="113"/>
        <v>4284094780743742.5</v>
      </c>
      <c r="E789" s="5">
        <f t="shared" si="118"/>
        <v>428409.47807437438</v>
      </c>
      <c r="F789" s="5">
        <f>过饱和度!K788</f>
        <v>9.323352918726578E+25</v>
      </c>
      <c r="G789" s="5">
        <f t="shared" si="114"/>
        <v>9.323352918726578E+25</v>
      </c>
      <c r="H789" s="5">
        <f t="shared" si="119"/>
        <v>9323352918726578</v>
      </c>
      <c r="I789" s="5">
        <f>过饱和度!N788</f>
        <v>1.5301251581700063E+25</v>
      </c>
      <c r="J789" s="5">
        <f t="shared" si="115"/>
        <v>1.5301251581700063E+25</v>
      </c>
      <c r="K789" s="5">
        <f t="shared" si="120"/>
        <v>1530125158170006.5</v>
      </c>
      <c r="L789" s="5">
        <f>过饱和度!Q788</f>
        <v>3.9445105087326376E+76</v>
      </c>
      <c r="M789" s="5">
        <f t="shared" si="116"/>
        <v>3.9445105087326376E+76</v>
      </c>
      <c r="N789" s="5">
        <f t="shared" si="117"/>
        <v>3.9445105087326371E+66</v>
      </c>
    </row>
    <row r="790" spans="2:14" x14ac:dyDescent="0.25">
      <c r="B790" s="5">
        <f>过饱和度!D789</f>
        <v>35.764196764172368</v>
      </c>
      <c r="C790" s="5">
        <f>过饱和度!H789</f>
        <v>4283967519601561.5</v>
      </c>
      <c r="D790" s="5">
        <f t="shared" si="113"/>
        <v>4283967519601560.5</v>
      </c>
      <c r="E790" s="5">
        <f t="shared" si="118"/>
        <v>428396.75196015602</v>
      </c>
      <c r="F790" s="5">
        <f>过饱和度!K789</f>
        <v>9.3230975908396389E+25</v>
      </c>
      <c r="G790" s="5">
        <f t="shared" si="114"/>
        <v>9.3230975908396389E+25</v>
      </c>
      <c r="H790" s="5">
        <f t="shared" si="119"/>
        <v>9323097590839640</v>
      </c>
      <c r="I790" s="5">
        <f>过饱和度!N789</f>
        <v>1.5300895617165345E+25</v>
      </c>
      <c r="J790" s="5">
        <f t="shared" si="115"/>
        <v>1.5300895617165345E+25</v>
      </c>
      <c r="K790" s="5">
        <f t="shared" si="120"/>
        <v>1530089561716534.8</v>
      </c>
      <c r="L790" s="5">
        <f>过饱和度!Q789</f>
        <v>4.009804865917611E+76</v>
      </c>
      <c r="M790" s="5">
        <f t="shared" si="116"/>
        <v>4.009804865917611E+76</v>
      </c>
      <c r="N790" s="5">
        <f t="shared" si="117"/>
        <v>4.0098048659176106E+66</v>
      </c>
    </row>
    <row r="791" spans="2:14" x14ac:dyDescent="0.25">
      <c r="B791" s="5">
        <f>过饱和度!D790</f>
        <v>35.764204250984335</v>
      </c>
      <c r="C791" s="5">
        <f>过饱和度!H790</f>
        <v>4390182655141092.5</v>
      </c>
      <c r="D791" s="5">
        <f t="shared" si="113"/>
        <v>4390182655141091.5</v>
      </c>
      <c r="E791" s="5">
        <f t="shared" si="118"/>
        <v>439018.26551410899</v>
      </c>
      <c r="F791" s="5">
        <f>过饱和度!K790</f>
        <v>9.6324836141867439E+25</v>
      </c>
      <c r="G791" s="5">
        <f t="shared" si="114"/>
        <v>9.6324836141867439E+25</v>
      </c>
      <c r="H791" s="5">
        <f t="shared" si="119"/>
        <v>9632483614186744</v>
      </c>
      <c r="I791" s="5">
        <f>过饱和度!N790</f>
        <v>1.5808619814563028E+25</v>
      </c>
      <c r="J791" s="5">
        <f t="shared" si="115"/>
        <v>1.5808619814563028E+25</v>
      </c>
      <c r="K791" s="5">
        <f t="shared" si="120"/>
        <v>1580861981456302.5</v>
      </c>
      <c r="L791" s="5">
        <f>过饱和度!Q790</f>
        <v>4.2110021906923315E+76</v>
      </c>
      <c r="M791" s="5">
        <f t="shared" si="116"/>
        <v>4.2110021906923315E+76</v>
      </c>
      <c r="N791" s="5">
        <f t="shared" si="117"/>
        <v>4.2110021906923322E+66</v>
      </c>
    </row>
    <row r="792" spans="2:14" x14ac:dyDescent="0.25">
      <c r="B792" s="5">
        <f>过饱和度!D791</f>
        <v>36.057345795242441</v>
      </c>
      <c r="C792" s="5">
        <f>过饱和度!H791</f>
        <v>4390051137427764.5</v>
      </c>
      <c r="D792" s="5">
        <f t="shared" si="113"/>
        <v>4390051137427763.5</v>
      </c>
      <c r="E792" s="5">
        <f t="shared" si="118"/>
        <v>439005.11374277633</v>
      </c>
      <c r="F792" s="5">
        <f>过饱和度!K791</f>
        <v>9.6322161831839806E+25</v>
      </c>
      <c r="G792" s="5">
        <f t="shared" si="114"/>
        <v>9.6322161831839806E+25</v>
      </c>
      <c r="H792" s="5">
        <f t="shared" si="119"/>
        <v>9632216183183980</v>
      </c>
      <c r="I792" s="5">
        <f>过饱和度!N791</f>
        <v>1.5808246077240089E+25</v>
      </c>
      <c r="J792" s="5">
        <f t="shared" si="115"/>
        <v>1.5808246077240089E+25</v>
      </c>
      <c r="K792" s="5">
        <f t="shared" si="120"/>
        <v>1580824607724008.8</v>
      </c>
      <c r="L792" s="5">
        <f>过饱和度!Q791</f>
        <v>4.280129409430216E+76</v>
      </c>
      <c r="M792" s="5">
        <f t="shared" si="116"/>
        <v>4.280129409430216E+76</v>
      </c>
      <c r="N792" s="5">
        <f t="shared" si="117"/>
        <v>4.2801294094302161E+66</v>
      </c>
    </row>
    <row r="793" spans="2:14" x14ac:dyDescent="0.25">
      <c r="B793" s="5">
        <f>过饱和度!D792</f>
        <v>36.057353282054407</v>
      </c>
      <c r="C793" s="5">
        <f>过饱和度!H792</f>
        <v>4498005402472065.5</v>
      </c>
      <c r="D793" s="5">
        <f t="shared" si="113"/>
        <v>4498005402472064.5</v>
      </c>
      <c r="E793" s="5">
        <f t="shared" si="118"/>
        <v>449800.54024720652</v>
      </c>
      <c r="F793" s="5">
        <f>过饱和度!K792</f>
        <v>9.9492326673894472E+25</v>
      </c>
      <c r="G793" s="5">
        <f t="shared" si="114"/>
        <v>9.9492326673894472E+25</v>
      </c>
      <c r="H793" s="5">
        <f t="shared" si="119"/>
        <v>9949232667389448</v>
      </c>
      <c r="I793" s="5">
        <f>过饱和度!N792</f>
        <v>1.6328493158699528E+25</v>
      </c>
      <c r="J793" s="5">
        <f t="shared" si="115"/>
        <v>1.6328493158699528E+25</v>
      </c>
      <c r="K793" s="5">
        <f t="shared" si="120"/>
        <v>1632849315869953</v>
      </c>
      <c r="L793" s="5">
        <f>过饱和度!Q792</f>
        <v>4.4931113409277286E+76</v>
      </c>
      <c r="M793" s="5">
        <f t="shared" si="116"/>
        <v>4.4931113409277286E+76</v>
      </c>
      <c r="N793" s="5">
        <f t="shared" si="117"/>
        <v>4.4931113409277282E+66</v>
      </c>
    </row>
    <row r="794" spans="2:14" x14ac:dyDescent="0.25">
      <c r="B794" s="5">
        <f>过饱和度!D793</f>
        <v>36.350494826312513</v>
      </c>
      <c r="C794" s="5">
        <f>过饱和度!H793</f>
        <v>4497869540631232.5</v>
      </c>
      <c r="D794" s="5">
        <f t="shared" si="113"/>
        <v>4497869540631231.5</v>
      </c>
      <c r="E794" s="5">
        <f t="shared" si="118"/>
        <v>449786.95406312309</v>
      </c>
      <c r="F794" s="5">
        <f>过饱和度!K793</f>
        <v>9.9489527460235875E+25</v>
      </c>
      <c r="G794" s="5">
        <f t="shared" si="114"/>
        <v>9.9489527460235875E+25</v>
      </c>
      <c r="H794" s="5">
        <f t="shared" si="119"/>
        <v>9948952746023588</v>
      </c>
      <c r="I794" s="5">
        <f>过饱和度!N793</f>
        <v>1.6328101064513268E+25</v>
      </c>
      <c r="J794" s="5">
        <f t="shared" si="115"/>
        <v>1.6328101064513268E+25</v>
      </c>
      <c r="K794" s="5">
        <f t="shared" si="120"/>
        <v>1632810106451327</v>
      </c>
      <c r="L794" s="5">
        <f>过饱和度!Q793</f>
        <v>4.5662625144586919E+76</v>
      </c>
      <c r="M794" s="5">
        <f t="shared" si="116"/>
        <v>4.5662625144586919E+76</v>
      </c>
      <c r="N794" s="5">
        <f t="shared" si="117"/>
        <v>4.5662625144586919E+66</v>
      </c>
    </row>
    <row r="795" spans="2:14" x14ac:dyDescent="0.25">
      <c r="B795" s="5">
        <f>过饱和度!D794</f>
        <v>36.35050231312448</v>
      </c>
      <c r="C795" s="5">
        <f>过饱和度!H794</f>
        <v>4607577021839628</v>
      </c>
      <c r="D795" s="5">
        <f t="shared" si="113"/>
        <v>4607577021839627</v>
      </c>
      <c r="E795" s="5">
        <f t="shared" si="118"/>
        <v>460757.7021839628</v>
      </c>
      <c r="F795" s="5">
        <f>过饱和度!K794</f>
        <v>1.0273723987142525E+26</v>
      </c>
      <c r="G795" s="5">
        <f t="shared" si="114"/>
        <v>1.0273723987142525E+26</v>
      </c>
      <c r="H795" s="5">
        <f t="shared" si="119"/>
        <v>1.0273723987142526E+16</v>
      </c>
      <c r="I795" s="5">
        <f>过饱和度!N794</f>
        <v>1.6861075046671928E+25</v>
      </c>
      <c r="J795" s="5">
        <f t="shared" si="115"/>
        <v>1.6861075046671928E+25</v>
      </c>
      <c r="K795" s="5">
        <f t="shared" si="120"/>
        <v>1686107504667192.8</v>
      </c>
      <c r="L795" s="5">
        <f>过饱和度!Q794</f>
        <v>4.7916156025357712E+76</v>
      </c>
      <c r="M795" s="5">
        <f t="shared" si="116"/>
        <v>4.7916156025357712E+76</v>
      </c>
      <c r="N795" s="5">
        <f t="shared" si="117"/>
        <v>4.7916156025357712E+66</v>
      </c>
    </row>
    <row r="796" spans="2:14" x14ac:dyDescent="0.25">
      <c r="B796" s="5">
        <f>过饱和度!D795</f>
        <v>36.643643857382585</v>
      </c>
      <c r="C796" s="5">
        <f>过饱和度!H795</f>
        <v>4607436727464033</v>
      </c>
      <c r="D796" s="5">
        <f t="shared" si="113"/>
        <v>4607436727464032</v>
      </c>
      <c r="E796" s="5">
        <f t="shared" si="118"/>
        <v>460743.6727464032</v>
      </c>
      <c r="F796" s="5">
        <f>过饱和度!K795</f>
        <v>1.0273431180429821E+26</v>
      </c>
      <c r="G796" s="5">
        <f t="shared" si="114"/>
        <v>1.0273431180429821E+26</v>
      </c>
      <c r="H796" s="5">
        <f t="shared" si="119"/>
        <v>1.027343118042982E+16</v>
      </c>
      <c r="I796" s="5">
        <f>过饱和度!N795</f>
        <v>1.6860663999684992E+25</v>
      </c>
      <c r="J796" s="5">
        <f t="shared" si="115"/>
        <v>1.6860663999684992E+25</v>
      </c>
      <c r="K796" s="5">
        <f t="shared" si="120"/>
        <v>1686066399968499.3</v>
      </c>
      <c r="L796" s="5">
        <f>过饱和度!Q795</f>
        <v>4.8689896876430667E+76</v>
      </c>
      <c r="M796" s="5">
        <f t="shared" si="116"/>
        <v>4.8689896876430667E+76</v>
      </c>
      <c r="N796" s="5">
        <f t="shared" si="117"/>
        <v>4.8689896876430669E+66</v>
      </c>
    </row>
    <row r="797" spans="2:14" x14ac:dyDescent="0.25">
      <c r="B797" s="5">
        <f>过饱和度!D796</f>
        <v>36.643651344194552</v>
      </c>
      <c r="C797" s="5">
        <f>过饱和度!H796</f>
        <v>4718911510630549</v>
      </c>
      <c r="D797" s="5">
        <f t="shared" si="113"/>
        <v>4718911510630548</v>
      </c>
      <c r="E797" s="5">
        <f t="shared" si="118"/>
        <v>471891.1510630548</v>
      </c>
      <c r="F797" s="5">
        <f>过饱和度!K796</f>
        <v>1.0606082474032879E+26</v>
      </c>
      <c r="G797" s="5">
        <f t="shared" si="114"/>
        <v>1.0606082474032879E+26</v>
      </c>
      <c r="H797" s="5">
        <f t="shared" si="119"/>
        <v>1.060608247403288E+16</v>
      </c>
      <c r="I797" s="5">
        <f>过饱和度!N796</f>
        <v>1.7406570540398036E+25</v>
      </c>
      <c r="J797" s="5">
        <f t="shared" si="115"/>
        <v>1.7406570540398036E+25</v>
      </c>
      <c r="K797" s="5">
        <f t="shared" si="120"/>
        <v>1740657054039803.5</v>
      </c>
      <c r="L797" s="5">
        <f>过饱和度!Q796</f>
        <v>5.1073245975217087E+76</v>
      </c>
      <c r="M797" s="5">
        <f t="shared" si="116"/>
        <v>5.1073245975217087E+76</v>
      </c>
      <c r="N797" s="5">
        <f t="shared" si="117"/>
        <v>5.1073245975217096E+66</v>
      </c>
    </row>
    <row r="798" spans="2:14" x14ac:dyDescent="0.25">
      <c r="B798" s="5">
        <f>过饱和度!D797</f>
        <v>36.936792888452658</v>
      </c>
      <c r="C798" s="5">
        <f>过饱和度!H797</f>
        <v>4718766694462145</v>
      </c>
      <c r="D798" s="5">
        <f t="shared" si="113"/>
        <v>4718766694462144</v>
      </c>
      <c r="E798" s="5">
        <f t="shared" si="118"/>
        <v>471876.66944621428</v>
      </c>
      <c r="F798" s="5">
        <f>过饱和度!K797</f>
        <v>1.0605776379179681E+26</v>
      </c>
      <c r="G798" s="5">
        <f t="shared" si="114"/>
        <v>1.0605776379179681E+26</v>
      </c>
      <c r="H798" s="5">
        <f t="shared" si="119"/>
        <v>1.0605776379179682E+16</v>
      </c>
      <c r="I798" s="5">
        <f>过饱和度!N797</f>
        <v>1.7406139932696916E+25</v>
      </c>
      <c r="J798" s="5">
        <f t="shared" si="115"/>
        <v>1.7406139932696916E+25</v>
      </c>
      <c r="K798" s="5">
        <f t="shared" si="120"/>
        <v>1740613993269691.5</v>
      </c>
      <c r="L798" s="5">
        <f>过饱和度!Q797</f>
        <v>5.1891286706860014E+76</v>
      </c>
      <c r="M798" s="5">
        <f t="shared" si="116"/>
        <v>5.1891286706860014E+76</v>
      </c>
      <c r="N798" s="5">
        <f t="shared" si="117"/>
        <v>5.1891286706860017E+66</v>
      </c>
    </row>
    <row r="799" spans="2:14" x14ac:dyDescent="0.25">
      <c r="B799" s="5">
        <f>过饱和度!D798</f>
        <v>36.936800375264625</v>
      </c>
      <c r="C799" s="5">
        <f>过饱和度!H798</f>
        <v>4832022864515560</v>
      </c>
      <c r="D799" s="5">
        <f t="shared" si="113"/>
        <v>4832022864515559</v>
      </c>
      <c r="E799" s="5">
        <f t="shared" si="118"/>
        <v>483202.2864515559</v>
      </c>
      <c r="F799" s="5">
        <f>过饱和度!K798</f>
        <v>1.0946434020240863E+26</v>
      </c>
      <c r="G799" s="5">
        <f t="shared" si="114"/>
        <v>1.0946434020240863E+26</v>
      </c>
      <c r="H799" s="5">
        <f t="shared" si="119"/>
        <v>1.0946434020240864E+16</v>
      </c>
      <c r="I799" s="5">
        <f>过饱和度!N798</f>
        <v>1.7965186330863375E+25</v>
      </c>
      <c r="J799" s="5">
        <f t="shared" si="115"/>
        <v>1.7965186330863375E+25</v>
      </c>
      <c r="K799" s="5">
        <f t="shared" si="120"/>
        <v>1796518633086337.5</v>
      </c>
      <c r="L799" s="5">
        <f>过饱和度!Q798</f>
        <v>5.4410809689053062E+76</v>
      </c>
      <c r="M799" s="5">
        <f t="shared" si="116"/>
        <v>5.4410809689053062E+76</v>
      </c>
      <c r="N799" s="5">
        <f t="shared" si="117"/>
        <v>5.4410809689053063E+66</v>
      </c>
    </row>
    <row r="800" spans="2:14" x14ac:dyDescent="0.25">
      <c r="B800" s="5">
        <f>过饱和度!D799</f>
        <v>37.22994191952273</v>
      </c>
      <c r="C800" s="5">
        <f>过饱和度!H799</f>
        <v>4831873436445615</v>
      </c>
      <c r="D800" s="5">
        <f t="shared" si="113"/>
        <v>4831873436445614</v>
      </c>
      <c r="E800" s="5">
        <f t="shared" si="118"/>
        <v>483187.34364456136</v>
      </c>
      <c r="F800" s="5">
        <f>过饱和度!K799</f>
        <v>1.0946114226570211E+26</v>
      </c>
      <c r="G800" s="5">
        <f t="shared" si="114"/>
        <v>1.0946114226570211E+26</v>
      </c>
      <c r="H800" s="5">
        <f t="shared" si="119"/>
        <v>1.0946114226570212E+16</v>
      </c>
      <c r="I800" s="5">
        <f>过饱和度!N799</f>
        <v>1.7964735542444525E+25</v>
      </c>
      <c r="J800" s="5">
        <f t="shared" si="115"/>
        <v>1.7964735542444525E+25</v>
      </c>
      <c r="K800" s="5">
        <f t="shared" si="120"/>
        <v>1796473554244452.5</v>
      </c>
      <c r="L800" s="5">
        <f>过饱和度!Q799</f>
        <v>5.5275304886370841E+76</v>
      </c>
      <c r="M800" s="5">
        <f t="shared" si="116"/>
        <v>5.5275304886370841E+76</v>
      </c>
      <c r="N800" s="5">
        <f t="shared" si="117"/>
        <v>5.5275304886370846E+66</v>
      </c>
    </row>
    <row r="801" spans="2:14" x14ac:dyDescent="0.25">
      <c r="B801" s="5">
        <f>过饱和度!D800</f>
        <v>37.229949406334697</v>
      </c>
      <c r="C801" s="5">
        <f>过饱和度!H800</f>
        <v>4946925077449493</v>
      </c>
      <c r="D801" s="5">
        <f t="shared" si="113"/>
        <v>4946925077449492</v>
      </c>
      <c r="E801" s="5">
        <f t="shared" si="118"/>
        <v>494692.50774494914</v>
      </c>
      <c r="F801" s="5">
        <f>过饱和度!K800</f>
        <v>1.1294905509354742E+26</v>
      </c>
      <c r="G801" s="5">
        <f t="shared" si="114"/>
        <v>1.1294905509354742E+26</v>
      </c>
      <c r="H801" s="5">
        <f t="shared" si="119"/>
        <v>1.1294905509354742E+16</v>
      </c>
      <c r="I801" s="5">
        <f>过饱和度!N800</f>
        <v>1.8537130737833438E+25</v>
      </c>
      <c r="J801" s="5">
        <f t="shared" si="115"/>
        <v>1.8537130737833438E+25</v>
      </c>
      <c r="K801" s="5">
        <f t="shared" si="120"/>
        <v>1853713073783343.8</v>
      </c>
      <c r="L801" s="5">
        <f>过饱和度!Q800</f>
        <v>5.7937614480236087E+76</v>
      </c>
      <c r="M801" s="5">
        <f t="shared" si="116"/>
        <v>5.7937614480236087E+76</v>
      </c>
      <c r="N801" s="5">
        <f t="shared" si="117"/>
        <v>5.7937614480236086E+66</v>
      </c>
    </row>
    <row r="802" spans="2:14" x14ac:dyDescent="0.25">
      <c r="B802" s="5">
        <f>过饱和度!D801</f>
        <v>37.523090950592803</v>
      </c>
      <c r="C802" s="5">
        <f>过饱和度!H801</f>
        <v>4946770946518693</v>
      </c>
      <c r="D802" s="5">
        <f t="shared" si="113"/>
        <v>4946770946518692</v>
      </c>
      <c r="E802" s="5">
        <f t="shared" si="118"/>
        <v>494677.09465186921</v>
      </c>
      <c r="F802" s="5">
        <f>过饱和度!K801</f>
        <v>1.1294571598232943E+26</v>
      </c>
      <c r="G802" s="5">
        <f t="shared" si="114"/>
        <v>1.1294571598232943E+26</v>
      </c>
      <c r="H802" s="5">
        <f t="shared" si="119"/>
        <v>1.1294571598232944E+16</v>
      </c>
      <c r="I802" s="5">
        <f>过饱和度!N801</f>
        <v>1.8536659136489431E+25</v>
      </c>
      <c r="J802" s="5">
        <f t="shared" si="115"/>
        <v>1.8536659136489431E+25</v>
      </c>
      <c r="K802" s="5">
        <f t="shared" si="120"/>
        <v>1853665913648943.3</v>
      </c>
      <c r="L802" s="5">
        <f>过饱和度!Q801</f>
        <v>5.8850805234711571E+76</v>
      </c>
      <c r="M802" s="5">
        <f t="shared" si="116"/>
        <v>5.8850805234711571E+76</v>
      </c>
      <c r="N802" s="5">
        <f t="shared" si="117"/>
        <v>5.885080523471157E+66</v>
      </c>
    </row>
    <row r="803" spans="2:14" x14ac:dyDescent="0.25">
      <c r="B803" s="5">
        <f>过饱和度!D802</f>
        <v>37.523098437404769</v>
      </c>
      <c r="C803" s="5">
        <f>过饱和度!H802</f>
        <v>5063632141671431</v>
      </c>
      <c r="D803" s="5">
        <f t="shared" si="113"/>
        <v>5063632141671430</v>
      </c>
      <c r="E803" s="5">
        <f t="shared" si="118"/>
        <v>506363.21416714293</v>
      </c>
      <c r="F803" s="5">
        <f>过饱和度!K802</f>
        <v>1.1651624816185079E+26</v>
      </c>
      <c r="G803" s="5">
        <f t="shared" si="114"/>
        <v>1.1651624816185079E+26</v>
      </c>
      <c r="H803" s="5">
        <f t="shared" si="119"/>
        <v>1.165162481618508E+16</v>
      </c>
      <c r="I803" s="5">
        <f>过饱和度!N802</f>
        <v>1.9122613709566011E+25</v>
      </c>
      <c r="J803" s="5">
        <f t="shared" si="115"/>
        <v>1.9122613709566011E+25</v>
      </c>
      <c r="K803" s="5">
        <f t="shared" si="120"/>
        <v>1912261370956601.3</v>
      </c>
      <c r="L803" s="5">
        <f>过饱和度!Q802</f>
        <v>6.1662779474305624E+76</v>
      </c>
      <c r="M803" s="5">
        <f t="shared" si="116"/>
        <v>6.1662779474305624E+76</v>
      </c>
      <c r="N803" s="5">
        <f t="shared" si="117"/>
        <v>6.1662779474305623E+66</v>
      </c>
    </row>
    <row r="804" spans="2:14" x14ac:dyDescent="0.25">
      <c r="B804" s="5">
        <f>过饱和度!D803</f>
        <v>37.816239981662875</v>
      </c>
      <c r="C804" s="5">
        <f>过饱和度!H803</f>
        <v>5063473216069991</v>
      </c>
      <c r="D804" s="5">
        <f t="shared" si="113"/>
        <v>5063473216069990</v>
      </c>
      <c r="E804" s="5">
        <f t="shared" si="118"/>
        <v>506347.32160699909</v>
      </c>
      <c r="F804" s="5">
        <f>过饱和度!K803</f>
        <v>1.1651276360948356E+26</v>
      </c>
      <c r="G804" s="5">
        <f t="shared" si="114"/>
        <v>1.1651276360948356E+26</v>
      </c>
      <c r="H804" s="5">
        <f t="shared" si="119"/>
        <v>1.1651276360948354E+16</v>
      </c>
      <c r="I804" s="5">
        <f>过饱和度!N803</f>
        <v>1.9122120650771725E+25</v>
      </c>
      <c r="J804" s="5">
        <f t="shared" si="115"/>
        <v>1.9122120650771725E+25</v>
      </c>
      <c r="K804" s="5">
        <f t="shared" si="120"/>
        <v>1912212065077172.5</v>
      </c>
      <c r="L804" s="5">
        <f>过饱和度!Q803</f>
        <v>6.2626996133615129E+76</v>
      </c>
      <c r="M804" s="5">
        <f t="shared" si="116"/>
        <v>6.2626996133615129E+76</v>
      </c>
      <c r="N804" s="5">
        <f t="shared" si="117"/>
        <v>6.2626996133615137E+66</v>
      </c>
    </row>
    <row r="805" spans="2:14" x14ac:dyDescent="0.25">
      <c r="B805" s="5">
        <f>过饱和度!D804</f>
        <v>37.816247468474842</v>
      </c>
      <c r="C805" s="5">
        <f>过饱和度!H804</f>
        <v>5182158047704857</v>
      </c>
      <c r="D805" s="5">
        <f t="shared" si="113"/>
        <v>5182158047704856</v>
      </c>
      <c r="E805" s="5">
        <f t="shared" si="118"/>
        <v>518215.80477048561</v>
      </c>
      <c r="F805" s="5">
        <f>过饱和度!K804</f>
        <v>1.2016720806579253E+26</v>
      </c>
      <c r="G805" s="5">
        <f t="shared" si="114"/>
        <v>1.2016720806579253E+26</v>
      </c>
      <c r="H805" s="5">
        <f t="shared" si="119"/>
        <v>1.2016720806579252E+16</v>
      </c>
      <c r="I805" s="5">
        <f>过饱和度!N804</f>
        <v>1.972184682252359E+25</v>
      </c>
      <c r="J805" s="5">
        <f t="shared" si="115"/>
        <v>1.972184682252359E+25</v>
      </c>
      <c r="K805" s="5">
        <f t="shared" si="120"/>
        <v>1972184682252359</v>
      </c>
      <c r="L805" s="5">
        <f>过饱和度!Q804</f>
        <v>6.5595786797966611E+76</v>
      </c>
      <c r="M805" s="5">
        <f t="shared" si="116"/>
        <v>6.5595786797966611E+76</v>
      </c>
      <c r="N805" s="5">
        <f t="shared" si="117"/>
        <v>6.5595786797966617E+66</v>
      </c>
    </row>
    <row r="806" spans="2:14" x14ac:dyDescent="0.25">
      <c r="B806" s="5">
        <f>过饱和度!D805</f>
        <v>38.109389012732947</v>
      </c>
      <c r="C806" s="5">
        <f>过饱和度!H805</f>
        <v>5181994234772612</v>
      </c>
      <c r="D806" s="5">
        <f t="shared" si="113"/>
        <v>5181994234772611</v>
      </c>
      <c r="E806" s="5">
        <f t="shared" si="118"/>
        <v>518199.42347726115</v>
      </c>
      <c r="F806" s="5">
        <f>过饱和度!K805</f>
        <v>1.2016357372460319E+26</v>
      </c>
      <c r="G806" s="5">
        <f t="shared" si="114"/>
        <v>1.2016357372460319E+26</v>
      </c>
      <c r="H806" s="5">
        <f t="shared" si="119"/>
        <v>1.201635737246032E+16</v>
      </c>
      <c r="I806" s="5">
        <f>过饱和度!N805</f>
        <v>1.972133164932229E+25</v>
      </c>
      <c r="J806" s="5">
        <f t="shared" si="115"/>
        <v>1.972133164932229E+25</v>
      </c>
      <c r="K806" s="5">
        <f t="shared" si="120"/>
        <v>1972133164932229</v>
      </c>
      <c r="L806" s="5">
        <f>过饱和度!Q805</f>
        <v>6.6613451780518619E+76</v>
      </c>
      <c r="M806" s="5">
        <f t="shared" si="116"/>
        <v>6.6613451780518619E+76</v>
      </c>
      <c r="N806" s="5">
        <f t="shared" si="117"/>
        <v>6.6613451780518626E+66</v>
      </c>
    </row>
    <row r="807" spans="2:14" x14ac:dyDescent="0.25">
      <c r="B807" s="5">
        <f>过饱和度!D806</f>
        <v>38.109396499544914</v>
      </c>
      <c r="C807" s="5">
        <f>过饱和度!H806</f>
        <v>5302516784357788</v>
      </c>
      <c r="D807" s="5">
        <f t="shared" si="113"/>
        <v>5302516784357787</v>
      </c>
      <c r="E807" s="5">
        <f t="shared" si="118"/>
        <v>530251.67843577859</v>
      </c>
      <c r="F807" s="5">
        <f>过饱和度!K806</f>
        <v>1.2390323337235889E+26</v>
      </c>
      <c r="G807" s="5">
        <f t="shared" si="114"/>
        <v>1.2390323337235889E+26</v>
      </c>
      <c r="H807" s="5">
        <f t="shared" si="119"/>
        <v>1.239032333723589E+16</v>
      </c>
      <c r="I807" s="5">
        <f>过饱和度!N806</f>
        <v>2.0335043281085634E+25</v>
      </c>
      <c r="J807" s="5">
        <f t="shared" si="115"/>
        <v>2.0335043281085634E+25</v>
      </c>
      <c r="K807" s="5">
        <f t="shared" si="120"/>
        <v>2033504328108563.5</v>
      </c>
      <c r="L807" s="5">
        <f>过饱和度!Q806</f>
        <v>6.9746493032149126E+76</v>
      </c>
      <c r="M807" s="5">
        <f t="shared" si="116"/>
        <v>6.9746493032149126E+76</v>
      </c>
      <c r="N807" s="5">
        <f t="shared" si="117"/>
        <v>6.9746493032149125E+66</v>
      </c>
    </row>
    <row r="808" spans="2:14" x14ac:dyDescent="0.25">
      <c r="B808" s="5">
        <f>过饱和度!D807</f>
        <v>38.40253804380302</v>
      </c>
      <c r="C808" s="5">
        <f>过饱和度!H807</f>
        <v>5302347990584308</v>
      </c>
      <c r="D808" s="5">
        <f t="shared" si="113"/>
        <v>5302347990584307</v>
      </c>
      <c r="E808" s="5">
        <f t="shared" si="118"/>
        <v>530234.79905843071</v>
      </c>
      <c r="F808" s="5">
        <f>过饱和度!K807</f>
        <v>1.238994448129063E+26</v>
      </c>
      <c r="G808" s="5">
        <f t="shared" si="114"/>
        <v>1.238994448129063E+26</v>
      </c>
      <c r="H808" s="5">
        <f t="shared" si="119"/>
        <v>1.238994448129063E+16</v>
      </c>
      <c r="I808" s="5">
        <f>过饱和度!N807</f>
        <v>2.0334505323975292E+25</v>
      </c>
      <c r="J808" s="5">
        <f t="shared" si="115"/>
        <v>2.0334505323975292E+25</v>
      </c>
      <c r="K808" s="5">
        <f t="shared" si="120"/>
        <v>2033450532397529.3</v>
      </c>
      <c r="L808" s="5">
        <f>过饱和度!Q807</f>
        <v>7.0820123707343346E+76</v>
      </c>
      <c r="M808" s="5">
        <f t="shared" si="116"/>
        <v>7.0820123707343346E+76</v>
      </c>
      <c r="N808" s="5">
        <f t="shared" si="117"/>
        <v>7.0820123707343357E+66</v>
      </c>
    </row>
    <row r="809" spans="2:14" x14ac:dyDescent="0.25">
      <c r="B809" s="5">
        <f>过饱和度!D808</f>
        <v>38.402545530614987</v>
      </c>
      <c r="C809" s="5">
        <f>过饱和度!H808</f>
        <v>5424722338722932</v>
      </c>
      <c r="D809" s="5">
        <f t="shared" si="113"/>
        <v>5424722338722931</v>
      </c>
      <c r="E809" s="5">
        <f t="shared" si="118"/>
        <v>542472.23387229315</v>
      </c>
      <c r="F809" s="5">
        <f>过饱和度!K808</f>
        <v>1.2772563255519421E+26</v>
      </c>
      <c r="G809" s="5">
        <f t="shared" si="114"/>
        <v>1.2772563255519421E+26</v>
      </c>
      <c r="H809" s="5">
        <f t="shared" si="119"/>
        <v>1.277256325551942E+16</v>
      </c>
      <c r="I809" s="5">
        <f>过饱和度!N808</f>
        <v>2.0962417917261104E+25</v>
      </c>
      <c r="J809" s="5">
        <f t="shared" si="115"/>
        <v>2.0962417917261104E+25</v>
      </c>
      <c r="K809" s="5">
        <f t="shared" si="120"/>
        <v>2096241791726110.5</v>
      </c>
      <c r="L809" s="5">
        <f>过饱和度!Q808</f>
        <v>7.4125140933226475E+76</v>
      </c>
      <c r="M809" s="5">
        <f t="shared" si="116"/>
        <v>7.4125140933226475E+76</v>
      </c>
      <c r="N809" s="5">
        <f t="shared" si="117"/>
        <v>7.4125140933226488E+66</v>
      </c>
    </row>
    <row r="810" spans="2:14" x14ac:dyDescent="0.25">
      <c r="B810" s="5">
        <f>过饱和度!D809</f>
        <v>38.695687074873092</v>
      </c>
      <c r="C810" s="5">
        <f>过饱和度!H809</f>
        <v>5424548469747624</v>
      </c>
      <c r="D810" s="5">
        <f t="shared" si="113"/>
        <v>5424548469747623</v>
      </c>
      <c r="E810" s="5">
        <f t="shared" si="118"/>
        <v>542454.84697476227</v>
      </c>
      <c r="F810" s="5">
        <f>过饱和度!K809</f>
        <v>1.277216852655353E+26</v>
      </c>
      <c r="G810" s="5">
        <f t="shared" si="114"/>
        <v>1.277216852655353E+26</v>
      </c>
      <c r="H810" s="5">
        <f t="shared" si="119"/>
        <v>1.2772168526553528E+16</v>
      </c>
      <c r="I810" s="5">
        <f>过饱和度!N809</f>
        <v>2.0961856494080557E+25</v>
      </c>
      <c r="J810" s="5">
        <f t="shared" si="115"/>
        <v>2.0961856494080557E+25</v>
      </c>
      <c r="K810" s="5">
        <f t="shared" si="120"/>
        <v>2096185649408056</v>
      </c>
      <c r="L810" s="5">
        <f>过饱和度!Q809</f>
        <v>7.5257352568434255E+76</v>
      </c>
      <c r="M810" s="5">
        <f t="shared" si="116"/>
        <v>7.5257352568434255E+76</v>
      </c>
      <c r="N810" s="5">
        <f t="shared" si="117"/>
        <v>7.5257352568434264E+66</v>
      </c>
    </row>
    <row r="811" spans="2:14" x14ac:dyDescent="0.25">
      <c r="B811" s="5">
        <f>过饱和度!D810</f>
        <v>38.695694561685059</v>
      </c>
      <c r="C811" s="5">
        <f>过饱和度!H810</f>
        <v>5548788696177822</v>
      </c>
      <c r="D811" s="5">
        <f t="shared" ref="D811:D874" si="121">C811-1</f>
        <v>5548788696177821</v>
      </c>
      <c r="E811" s="5">
        <f t="shared" si="118"/>
        <v>554878.86961778207</v>
      </c>
      <c r="F811" s="5">
        <f>过饱和度!K810</f>
        <v>1.3163572399274571E+26</v>
      </c>
      <c r="G811" s="5">
        <f t="shared" ref="G811:G874" si="122">F811-1</f>
        <v>1.3163572399274571E+26</v>
      </c>
      <c r="H811" s="5">
        <f t="shared" si="119"/>
        <v>1.316357239927457E+16</v>
      </c>
      <c r="I811" s="5">
        <f>过饱和度!N810</f>
        <v>2.1604187190400823E+25</v>
      </c>
      <c r="J811" s="5">
        <f t="shared" ref="J811:J874" si="123">I811-1</f>
        <v>2.1604187190400823E+25</v>
      </c>
      <c r="K811" s="5">
        <f t="shared" si="120"/>
        <v>2160418719040082.5</v>
      </c>
      <c r="L811" s="5">
        <f>过饱和度!Q810</f>
        <v>7.8742371426514494E+76</v>
      </c>
      <c r="M811" s="5">
        <f t="shared" ref="M811:M874" si="124">L811-1</f>
        <v>7.8742371426514494E+76</v>
      </c>
      <c r="N811" s="5">
        <f t="shared" si="117"/>
        <v>7.8742371426514493E+66</v>
      </c>
    </row>
    <row r="812" spans="2:14" x14ac:dyDescent="0.25">
      <c r="B812" s="5">
        <f>过饱和度!D811</f>
        <v>38.988836105943165</v>
      </c>
      <c r="C812" s="5">
        <f>过饱和度!H811</f>
        <v>5548609656790034</v>
      </c>
      <c r="D812" s="5">
        <f t="shared" si="121"/>
        <v>5548609656790033</v>
      </c>
      <c r="E812" s="5">
        <f t="shared" si="118"/>
        <v>554860.96567900327</v>
      </c>
      <c r="F812" s="5">
        <f>过饱和度!K811</f>
        <v>1.3163161337770201E+26</v>
      </c>
      <c r="G812" s="5">
        <f t="shared" si="122"/>
        <v>1.3163161337770201E+26</v>
      </c>
      <c r="H812" s="5">
        <f t="shared" si="119"/>
        <v>1.3163161337770202E+16</v>
      </c>
      <c r="I812" s="5">
        <f>过饱和度!N811</f>
        <v>2.1603601606216013E+25</v>
      </c>
      <c r="J812" s="5">
        <f t="shared" si="123"/>
        <v>2.1603601606216013E+25</v>
      </c>
      <c r="K812" s="5">
        <f t="shared" si="120"/>
        <v>2160360160621601.5</v>
      </c>
      <c r="L812" s="5">
        <f>过饱和度!Q811</f>
        <v>7.9935880201790371E+76</v>
      </c>
      <c r="M812" s="5">
        <f t="shared" si="124"/>
        <v>7.9935880201790371E+76</v>
      </c>
      <c r="N812" s="5">
        <f t="shared" ref="N812:N875" si="125">$F$2*$M812^2*TANH($F$3/$M812)</f>
        <v>7.9935880201790385E+66</v>
      </c>
    </row>
    <row r="813" spans="2:14" x14ac:dyDescent="0.25">
      <c r="B813" s="5">
        <f>过饱和度!D812</f>
        <v>38.988843592755131</v>
      </c>
      <c r="C813" s="5">
        <f>过饱和度!H812</f>
        <v>5674729840384980</v>
      </c>
      <c r="D813" s="5">
        <f t="shared" si="121"/>
        <v>5674729840384979</v>
      </c>
      <c r="E813" s="5">
        <f t="shared" si="118"/>
        <v>567472.9840384979</v>
      </c>
      <c r="F813" s="5">
        <f>过饱和度!K812</f>
        <v>1.3563483596640966E+26</v>
      </c>
      <c r="G813" s="5">
        <f t="shared" si="122"/>
        <v>1.3563483596640966E+26</v>
      </c>
      <c r="H813" s="5">
        <f t="shared" si="119"/>
        <v>1.3563483596640968E+16</v>
      </c>
      <c r="I813" s="5">
        <f>过饱和度!N812</f>
        <v>2.226056918691004E+25</v>
      </c>
      <c r="J813" s="5">
        <f t="shared" si="123"/>
        <v>2.226056918691004E+25</v>
      </c>
      <c r="K813" s="5">
        <f t="shared" si="120"/>
        <v>2226056918691004.3</v>
      </c>
      <c r="L813" s="5">
        <f>过饱和度!Q812</f>
        <v>8.3609235876208562E+76</v>
      </c>
      <c r="M813" s="5">
        <f t="shared" si="124"/>
        <v>8.3609235876208562E+76</v>
      </c>
      <c r="N813" s="5">
        <f t="shared" si="125"/>
        <v>8.3609235876208554E+66</v>
      </c>
    </row>
    <row r="814" spans="2:14" x14ac:dyDescent="0.25">
      <c r="B814" s="5">
        <f>过饱和度!D813</f>
        <v>39.281985137013237</v>
      </c>
      <c r="C814" s="5">
        <f>过饱和度!H813</f>
        <v>5674545534524099</v>
      </c>
      <c r="D814" s="5">
        <f t="shared" si="121"/>
        <v>5674545534524098</v>
      </c>
      <c r="E814" s="5">
        <f t="shared" si="118"/>
        <v>567454.55345240992</v>
      </c>
      <c r="F814" s="5">
        <f>过饱和度!K813</f>
        <v>1.3563055734683431E+26</v>
      </c>
      <c r="G814" s="5">
        <f t="shared" si="122"/>
        <v>1.3563055734683431E+26</v>
      </c>
      <c r="H814" s="5">
        <f t="shared" si="119"/>
        <v>1.356305573468343E+16</v>
      </c>
      <c r="I814" s="5">
        <f>过饱和度!N813</f>
        <v>2.2259958733900276E+25</v>
      </c>
      <c r="J814" s="5">
        <f t="shared" si="123"/>
        <v>2.2259958733900276E+25</v>
      </c>
      <c r="K814" s="5">
        <f t="shared" si="120"/>
        <v>2225995873390027.5</v>
      </c>
      <c r="L814" s="5">
        <f>过饱和度!Q813</f>
        <v>8.4866861967750738E+76</v>
      </c>
      <c r="M814" s="5">
        <f t="shared" si="124"/>
        <v>8.4866861967750738E+76</v>
      </c>
      <c r="N814" s="5">
        <f t="shared" si="125"/>
        <v>8.4866861967750736E+66</v>
      </c>
    </row>
    <row r="815" spans="2:14" x14ac:dyDescent="0.25">
      <c r="B815" s="5">
        <f>过饱和度!D814</f>
        <v>39.281992623825204</v>
      </c>
      <c r="C815" s="5">
        <f>过饱和度!H814</f>
        <v>5802559753292056</v>
      </c>
      <c r="D815" s="5">
        <f t="shared" si="121"/>
        <v>5802559753292055</v>
      </c>
      <c r="E815" s="5">
        <f t="shared" si="118"/>
        <v>580255.97532920551</v>
      </c>
      <c r="F815" s="5">
        <f>过饱和度!K814</f>
        <v>1.3972430665867697E+26</v>
      </c>
      <c r="G815" s="5">
        <f t="shared" si="122"/>
        <v>1.3972430665867697E+26</v>
      </c>
      <c r="H815" s="5">
        <f t="shared" si="119"/>
        <v>1.39724306658677E+16</v>
      </c>
      <c r="I815" s="5">
        <f>过饱和度!N814</f>
        <v>2.2931783619960939E+25</v>
      </c>
      <c r="J815" s="5">
        <f t="shared" si="123"/>
        <v>2.2931783619960939E+25</v>
      </c>
      <c r="K815" s="5">
        <f t="shared" si="120"/>
        <v>2293178361996094</v>
      </c>
      <c r="L815" s="5">
        <f>过饱和度!Q814</f>
        <v>8.8737208635942966E+76</v>
      </c>
      <c r="M815" s="5">
        <f t="shared" si="124"/>
        <v>8.8737208635942966E+76</v>
      </c>
      <c r="N815" s="5">
        <f t="shared" si="125"/>
        <v>8.8737208635942973E+66</v>
      </c>
    </row>
    <row r="816" spans="2:14" x14ac:dyDescent="0.25">
      <c r="B816" s="5">
        <f>过饱和度!D815</f>
        <v>39.575134168083309</v>
      </c>
      <c r="C816" s="5">
        <f>过饱和度!H815</f>
        <v>5802370084047625</v>
      </c>
      <c r="D816" s="5">
        <f t="shared" si="121"/>
        <v>5802370084047624</v>
      </c>
      <c r="E816" s="5">
        <f t="shared" si="118"/>
        <v>580237.00840476237</v>
      </c>
      <c r="F816" s="5">
        <f>过饱和度!K815</f>
        <v>1.3971985527072154E+26</v>
      </c>
      <c r="G816" s="5">
        <f t="shared" si="122"/>
        <v>1.3971985527072154E+26</v>
      </c>
      <c r="H816" s="5">
        <f t="shared" si="119"/>
        <v>1.3971985527072152E+16</v>
      </c>
      <c r="I816" s="5">
        <f>过饱和度!N815</f>
        <v>2.2931147577305213E+25</v>
      </c>
      <c r="J816" s="5">
        <f t="shared" si="123"/>
        <v>2.2931147577305213E+25</v>
      </c>
      <c r="K816" s="5">
        <f t="shared" si="120"/>
        <v>2293114757730521.5</v>
      </c>
      <c r="L816" s="5">
        <f>过饱和度!Q815</f>
        <v>9.0061879369326427E+76</v>
      </c>
      <c r="M816" s="5">
        <f t="shared" si="124"/>
        <v>9.0061879369326427E+76</v>
      </c>
      <c r="N816" s="5">
        <f t="shared" si="125"/>
        <v>9.0061879369326426E+66</v>
      </c>
    </row>
    <row r="817" spans="2:14" x14ac:dyDescent="0.25">
      <c r="B817" s="5">
        <f>过饱和度!D816</f>
        <v>39.575141654895276</v>
      </c>
      <c r="C817" s="5">
        <f>过饱和度!H816</f>
        <v>5932292415131956</v>
      </c>
      <c r="D817" s="5">
        <f t="shared" si="121"/>
        <v>5932292415131955</v>
      </c>
      <c r="E817" s="5">
        <f t="shared" si="118"/>
        <v>593229.24151319545</v>
      </c>
      <c r="F817" s="5">
        <f>过饱和度!K816</f>
        <v>1.4390548415127845E+26</v>
      </c>
      <c r="G817" s="5">
        <f t="shared" si="122"/>
        <v>1.4390548415127845E+26</v>
      </c>
      <c r="H817" s="5">
        <f t="shared" si="119"/>
        <v>1.4390548415127844E+16</v>
      </c>
      <c r="I817" s="5">
        <f>过饱和度!N816</f>
        <v>2.3618051829205085E+25</v>
      </c>
      <c r="J817" s="5">
        <f t="shared" si="123"/>
        <v>2.3618051829205085E+25</v>
      </c>
      <c r="K817" s="5">
        <f t="shared" si="120"/>
        <v>2361805182920508.5</v>
      </c>
      <c r="L817" s="5">
        <f>过饱和度!Q816</f>
        <v>9.4138199884187941E+76</v>
      </c>
      <c r="M817" s="5">
        <f t="shared" si="124"/>
        <v>9.4138199884187941E+76</v>
      </c>
      <c r="N817" s="5">
        <f t="shared" si="125"/>
        <v>9.4138199884187946E+66</v>
      </c>
    </row>
    <row r="818" spans="2:14" x14ac:dyDescent="0.25">
      <c r="B818" s="5">
        <f>过饱和度!D817</f>
        <v>39.868283199153382</v>
      </c>
      <c r="C818" s="5">
        <f>过饱和度!H817</f>
        <v>5932097284743762</v>
      </c>
      <c r="D818" s="5">
        <f t="shared" si="121"/>
        <v>5932097284743761</v>
      </c>
      <c r="E818" s="5">
        <f t="shared" si="118"/>
        <v>593209.72847437614</v>
      </c>
      <c r="F818" s="5">
        <f>过饱和度!K817</f>
        <v>1.4390085514566011E+26</v>
      </c>
      <c r="G818" s="5">
        <f t="shared" si="122"/>
        <v>1.4390085514566011E+26</v>
      </c>
      <c r="H818" s="5">
        <f t="shared" si="119"/>
        <v>1.4390085514566012E+16</v>
      </c>
      <c r="I818" s="5">
        <f>过饱和度!N817</f>
        <v>2.3617389462968293E+25</v>
      </c>
      <c r="J818" s="5">
        <f t="shared" si="123"/>
        <v>2.3617389462968293E+25</v>
      </c>
      <c r="K818" s="5">
        <f t="shared" si="120"/>
        <v>2361738946296829</v>
      </c>
      <c r="L818" s="5">
        <f>过饱和度!Q817</f>
        <v>9.5532952958400592E+76</v>
      </c>
      <c r="M818" s="5">
        <f t="shared" si="124"/>
        <v>9.5532952958400592E+76</v>
      </c>
      <c r="N818" s="5">
        <f t="shared" si="125"/>
        <v>9.5532952958400591E+66</v>
      </c>
    </row>
    <row r="819" spans="2:14" x14ac:dyDescent="0.25">
      <c r="B819" s="5">
        <f>过饱和度!D818</f>
        <v>39.868290685965349</v>
      </c>
      <c r="C819" s="5">
        <f>过饱和度!H818</f>
        <v>6063941804423014</v>
      </c>
      <c r="D819" s="5">
        <f t="shared" si="121"/>
        <v>6063941804423013</v>
      </c>
      <c r="E819" s="5">
        <f t="shared" si="118"/>
        <v>606394.18044230132</v>
      </c>
      <c r="F819" s="5">
        <f>过饱和度!K818</f>
        <v>1.4817972642333228E+26</v>
      </c>
      <c r="G819" s="5">
        <f t="shared" si="122"/>
        <v>1.4817972642333228E+26</v>
      </c>
      <c r="H819" s="5">
        <f t="shared" si="119"/>
        <v>1.4817972642333228E+16</v>
      </c>
      <c r="I819" s="5">
        <f>过饱和度!N818</f>
        <v>2.4319596780486125E+25</v>
      </c>
      <c r="J819" s="5">
        <f t="shared" si="123"/>
        <v>2.4319596780486125E+25</v>
      </c>
      <c r="K819" s="5">
        <f t="shared" si="120"/>
        <v>2431959678048612.5</v>
      </c>
      <c r="L819" s="5">
        <f>过饱和度!Q818</f>
        <v>9.9824568748734354E+76</v>
      </c>
      <c r="M819" s="5">
        <f t="shared" si="124"/>
        <v>9.9824568748734354E+76</v>
      </c>
      <c r="N819" s="5">
        <f t="shared" si="125"/>
        <v>9.9824568748734358E+66</v>
      </c>
    </row>
    <row r="820" spans="2:14" x14ac:dyDescent="0.25">
      <c r="B820" s="5">
        <f>过饱和度!D819</f>
        <v>40.161432230223454</v>
      </c>
      <c r="C820" s="5">
        <f>过饱和度!H819</f>
        <v>6063741114281205</v>
      </c>
      <c r="D820" s="5">
        <f t="shared" si="121"/>
        <v>6063741114281204</v>
      </c>
      <c r="E820" s="5">
        <f t="shared" si="118"/>
        <v>606374.11142812041</v>
      </c>
      <c r="F820" s="5">
        <f>过饱和度!K819</f>
        <v>1.4817491486460075E+26</v>
      </c>
      <c r="G820" s="5">
        <f t="shared" si="122"/>
        <v>1.4817491486460075E+26</v>
      </c>
      <c r="H820" s="5">
        <f t="shared" si="119"/>
        <v>1.4817491486460078E+16</v>
      </c>
      <c r="I820" s="5">
        <f>过饱和度!N819</f>
        <v>2.4318907343505494E+25</v>
      </c>
      <c r="J820" s="5">
        <f t="shared" si="123"/>
        <v>2.4318907343505494E+25</v>
      </c>
      <c r="K820" s="5">
        <f t="shared" si="120"/>
        <v>2431890734350549.5</v>
      </c>
      <c r="L820" s="5">
        <f>过饱和度!Q819</f>
        <v>1.0129255553205651E+77</v>
      </c>
      <c r="M820" s="5">
        <f t="shared" si="124"/>
        <v>1.0129255553205651E+77</v>
      </c>
      <c r="N820" s="5">
        <f t="shared" si="125"/>
        <v>1.0129255553205651E+67</v>
      </c>
    </row>
    <row r="821" spans="2:14" x14ac:dyDescent="0.25">
      <c r="B821" s="5">
        <f>过饱和度!D820</f>
        <v>40.161439717035421</v>
      </c>
      <c r="C821" s="5">
        <f>过饱和度!H820</f>
        <v>6197521897969120</v>
      </c>
      <c r="D821" s="5">
        <f t="shared" si="121"/>
        <v>6197521897969119</v>
      </c>
      <c r="E821" s="5">
        <f t="shared" si="118"/>
        <v>619752.1897969119</v>
      </c>
      <c r="F821" s="5">
        <f>过饱和度!K820</f>
        <v>1.5254840134948945E+26</v>
      </c>
      <c r="G821" s="5">
        <f t="shared" si="122"/>
        <v>1.5254840134948945E+26</v>
      </c>
      <c r="H821" s="5">
        <f t="shared" si="119"/>
        <v>1.5254840134948946E+16</v>
      </c>
      <c r="I821" s="5">
        <f>过饱和度!N820</f>
        <v>2.5036643065552366E+25</v>
      </c>
      <c r="J821" s="5">
        <f t="shared" si="123"/>
        <v>2.5036643065552366E+25</v>
      </c>
      <c r="K821" s="5">
        <f t="shared" si="120"/>
        <v>2503664306555236.5</v>
      </c>
      <c r="L821" s="5">
        <f>过饱和度!Q820</f>
        <v>1.0580913672453899E+77</v>
      </c>
      <c r="M821" s="5">
        <f t="shared" si="124"/>
        <v>1.0580913672453899E+77</v>
      </c>
      <c r="N821" s="5">
        <f t="shared" si="125"/>
        <v>1.05809136724539E+67</v>
      </c>
    </row>
    <row r="822" spans="2:14" x14ac:dyDescent="0.25">
      <c r="B822" s="5">
        <f>过饱和度!D821</f>
        <v>40.454581261293526</v>
      </c>
      <c r="C822" s="5">
        <f>过饱和度!H821</f>
        <v>6197315548614308</v>
      </c>
      <c r="D822" s="5">
        <f t="shared" si="121"/>
        <v>6197315548614307</v>
      </c>
      <c r="E822" s="5">
        <f t="shared" si="118"/>
        <v>619731.55486143066</v>
      </c>
      <c r="F822" s="5">
        <f>过饱和度!K821</f>
        <v>1.5254340221529477E+26</v>
      </c>
      <c r="G822" s="5">
        <f t="shared" si="122"/>
        <v>1.5254340221529477E+26</v>
      </c>
      <c r="H822" s="5">
        <f t="shared" si="119"/>
        <v>1.5254340221529478E+16</v>
      </c>
      <c r="I822" s="5">
        <f>过饱和度!N821</f>
        <v>2.5035925797323699E+25</v>
      </c>
      <c r="J822" s="5">
        <f t="shared" si="123"/>
        <v>2.5035925797323699E+25</v>
      </c>
      <c r="K822" s="5">
        <f t="shared" si="120"/>
        <v>2503592579732370</v>
      </c>
      <c r="L822" s="5">
        <f>过饱和度!Q821</f>
        <v>1.0735362562330979E+77</v>
      </c>
      <c r="M822" s="5">
        <f t="shared" si="124"/>
        <v>1.0735362562330979E+77</v>
      </c>
      <c r="N822" s="5">
        <f t="shared" si="125"/>
        <v>1.073536256233098E+67</v>
      </c>
    </row>
    <row r="823" spans="2:14" x14ac:dyDescent="0.25">
      <c r="B823" s="5">
        <f>过饱和度!D822</f>
        <v>40.454588748105493</v>
      </c>
      <c r="C823" s="5">
        <f>过饱和度!H822</f>
        <v>6333046670859879</v>
      </c>
      <c r="D823" s="5">
        <f t="shared" si="121"/>
        <v>6333046670859878</v>
      </c>
      <c r="E823" s="5">
        <f t="shared" si="118"/>
        <v>633304.66708598786</v>
      </c>
      <c r="F823" s="5">
        <f>过饱和度!K822</f>
        <v>1.5701288669808107E+26</v>
      </c>
      <c r="G823" s="5">
        <f t="shared" si="122"/>
        <v>1.5701288669808107E+26</v>
      </c>
      <c r="H823" s="5">
        <f t="shared" si="119"/>
        <v>1.5701288669808106E+16</v>
      </c>
      <c r="I823" s="5">
        <f>过饱和度!N822</f>
        <v>2.5769416901769416E+25</v>
      </c>
      <c r="J823" s="5">
        <f t="shared" si="123"/>
        <v>2.5769416901769416E+25</v>
      </c>
      <c r="K823" s="5">
        <f t="shared" si="120"/>
        <v>2576941690176942</v>
      </c>
      <c r="L823" s="5">
        <f>过饱和度!Q822</f>
        <v>1.1210520138924146E+77</v>
      </c>
      <c r="M823" s="5">
        <f t="shared" si="124"/>
        <v>1.1210520138924146E+77</v>
      </c>
      <c r="N823" s="5">
        <f t="shared" si="125"/>
        <v>1.1210520138924148E+67</v>
      </c>
    </row>
    <row r="824" spans="2:14" x14ac:dyDescent="0.25">
      <c r="B824" s="5">
        <f>过饱和度!D823</f>
        <v>40.747730292363599</v>
      </c>
      <c r="C824" s="5">
        <f>过饱和度!H823</f>
        <v>6332834561983233</v>
      </c>
      <c r="D824" s="5">
        <f t="shared" si="121"/>
        <v>6332834561983232</v>
      </c>
      <c r="E824" s="5">
        <f t="shared" si="118"/>
        <v>633283.45619832317</v>
      </c>
      <c r="F824" s="5">
        <f>过饱和度!K823</f>
        <v>1.5700769487844057E+26</v>
      </c>
      <c r="G824" s="5">
        <f t="shared" si="122"/>
        <v>1.5700769487844057E+26</v>
      </c>
      <c r="H824" s="5">
        <f t="shared" si="119"/>
        <v>1.5700769487844056E+16</v>
      </c>
      <c r="I824" s="5">
        <f>过饱和度!N823</f>
        <v>2.5768671028333537E+25</v>
      </c>
      <c r="J824" s="5">
        <f t="shared" si="123"/>
        <v>2.5768671028333537E+25</v>
      </c>
      <c r="K824" s="5">
        <f t="shared" si="120"/>
        <v>2576867102833354</v>
      </c>
      <c r="L824" s="5">
        <f>过饱和度!Q823</f>
        <v>1.1372958129056623E+77</v>
      </c>
      <c r="M824" s="5">
        <f t="shared" si="124"/>
        <v>1.1372958129056623E+77</v>
      </c>
      <c r="N824" s="5">
        <f t="shared" si="125"/>
        <v>1.1372958129056624E+67</v>
      </c>
    </row>
    <row r="825" spans="2:14" x14ac:dyDescent="0.25">
      <c r="B825" s="5">
        <f>过饱和度!D824</f>
        <v>40.747737779175566</v>
      </c>
      <c r="C825" s="5">
        <f>过饱和度!H824</f>
        <v>6470530096470735</v>
      </c>
      <c r="D825" s="5">
        <f t="shared" si="121"/>
        <v>6470530096470734</v>
      </c>
      <c r="E825" s="5">
        <f t="shared" si="118"/>
        <v>647053.00964707346</v>
      </c>
      <c r="F825" s="5">
        <f>过饱和度!K824</f>
        <v>1.6157457012926444E+26</v>
      </c>
      <c r="G825" s="5">
        <f t="shared" si="122"/>
        <v>1.6157457012926444E+26</v>
      </c>
      <c r="H825" s="5">
        <f t="shared" si="119"/>
        <v>1.6157457012926446E+16</v>
      </c>
      <c r="I825" s="5">
        <f>过饱和度!N824</f>
        <v>2.6518146131832856E+25</v>
      </c>
      <c r="J825" s="5">
        <f t="shared" si="123"/>
        <v>2.6518146131832856E+25</v>
      </c>
      <c r="K825" s="5">
        <f t="shared" si="120"/>
        <v>2651814613183286</v>
      </c>
      <c r="L825" s="5">
        <f>过饱和度!Q824</f>
        <v>1.1872655042068827E+77</v>
      </c>
      <c r="M825" s="5">
        <f t="shared" si="124"/>
        <v>1.1872655042068827E+77</v>
      </c>
      <c r="N825" s="5">
        <f t="shared" si="125"/>
        <v>1.1872655042068828E+67</v>
      </c>
    </row>
    <row r="826" spans="2:14" x14ac:dyDescent="0.25">
      <c r="B826" s="5">
        <f>过饱和度!D825</f>
        <v>41.040879323433671</v>
      </c>
      <c r="C826" s="5">
        <f>过饱和度!H825</f>
        <v>6470312126914100</v>
      </c>
      <c r="D826" s="5">
        <f t="shared" si="121"/>
        <v>6470312126914099</v>
      </c>
      <c r="E826" s="5">
        <f t="shared" si="118"/>
        <v>647031.21269140986</v>
      </c>
      <c r="F826" s="5">
        <f>过饱和度!K825</f>
        <v>1.6156918042583092E+26</v>
      </c>
      <c r="G826" s="5">
        <f t="shared" si="122"/>
        <v>1.6156918042583092E+26</v>
      </c>
      <c r="H826" s="5">
        <f t="shared" si="119"/>
        <v>1.6156918042583092E+16</v>
      </c>
      <c r="I826" s="5">
        <f>过饱和度!N825</f>
        <v>2.6517370865661916E+25</v>
      </c>
      <c r="J826" s="5">
        <f t="shared" si="123"/>
        <v>2.6517370865661916E+25</v>
      </c>
      <c r="K826" s="5">
        <f t="shared" si="120"/>
        <v>2651737086566192</v>
      </c>
      <c r="L826" s="5">
        <f>过饱和度!Q825</f>
        <v>1.2043433421014666E+77</v>
      </c>
      <c r="M826" s="5">
        <f t="shared" si="124"/>
        <v>1.2043433421014666E+77</v>
      </c>
      <c r="N826" s="5">
        <f t="shared" si="125"/>
        <v>1.2043433421014668E+67</v>
      </c>
    </row>
    <row r="827" spans="2:14" x14ac:dyDescent="0.25">
      <c r="B827" s="5">
        <f>过饱和度!D826</f>
        <v>41.040886810245638</v>
      </c>
      <c r="C827" s="5">
        <f>过饱和度!H826</f>
        <v>6609986146463148</v>
      </c>
      <c r="D827" s="5">
        <f t="shared" si="121"/>
        <v>6609986146463147</v>
      </c>
      <c r="E827" s="5">
        <f t="shared" si="118"/>
        <v>660998.61464631464</v>
      </c>
      <c r="F827" s="5">
        <f>过饱和度!K826</f>
        <v>1.6623484919317178E+26</v>
      </c>
      <c r="G827" s="5">
        <f t="shared" si="122"/>
        <v>1.6623484919317178E+26</v>
      </c>
      <c r="H827" s="5">
        <f t="shared" si="119"/>
        <v>1.6623484919317176E+16</v>
      </c>
      <c r="I827" s="5">
        <f>过饱和度!N826</f>
        <v>2.728306022348105E+25</v>
      </c>
      <c r="J827" s="5">
        <f t="shared" si="123"/>
        <v>2.728306022348105E+25</v>
      </c>
      <c r="K827" s="5">
        <f t="shared" si="120"/>
        <v>2728306022348105</v>
      </c>
      <c r="L827" s="5">
        <f>过饱和度!Q826</f>
        <v>1.2568747592083606E+77</v>
      </c>
      <c r="M827" s="5">
        <f t="shared" si="124"/>
        <v>1.2568747592083606E+77</v>
      </c>
      <c r="N827" s="5">
        <f t="shared" si="125"/>
        <v>1.2568747592083607E+67</v>
      </c>
    </row>
    <row r="828" spans="2:14" x14ac:dyDescent="0.25">
      <c r="B828" s="5">
        <f>过饱和度!D827</f>
        <v>41.334028354503744</v>
      </c>
      <c r="C828" s="5">
        <f>过饱和度!H827</f>
        <v>6609762214219138</v>
      </c>
      <c r="D828" s="5">
        <f t="shared" si="121"/>
        <v>6609762214219137</v>
      </c>
      <c r="E828" s="5">
        <f t="shared" si="118"/>
        <v>660976.22142191383</v>
      </c>
      <c r="F828" s="5">
        <f>过饱和度!K827</f>
        <v>1.6622925631850066E+26</v>
      </c>
      <c r="G828" s="5">
        <f t="shared" si="122"/>
        <v>1.6622925631850066E+26</v>
      </c>
      <c r="H828" s="5">
        <f t="shared" si="119"/>
        <v>1.6622925631850064E+16</v>
      </c>
      <c r="I828" s="5">
        <f>过饱和度!N827</f>
        <v>2.7282254763364963E+25</v>
      </c>
      <c r="J828" s="5">
        <f t="shared" si="123"/>
        <v>2.7282254763364963E+25</v>
      </c>
      <c r="K828" s="5">
        <f t="shared" si="120"/>
        <v>2728225476336497</v>
      </c>
      <c r="L828" s="5">
        <f>过饱和度!Q827</f>
        <v>1.2748230407625724E+77</v>
      </c>
      <c r="M828" s="5">
        <f t="shared" si="124"/>
        <v>1.2748230407625724E+77</v>
      </c>
      <c r="N828" s="5">
        <f t="shared" si="125"/>
        <v>1.2748230407625724E+67</v>
      </c>
    </row>
    <row r="829" spans="2:14" x14ac:dyDescent="0.25">
      <c r="B829" s="5">
        <f>过饱和度!D828</f>
        <v>41.334035841315711</v>
      </c>
      <c r="C829" s="5">
        <f>过饱和度!H828</f>
        <v>6751428790784715</v>
      </c>
      <c r="D829" s="5">
        <f t="shared" si="121"/>
        <v>6751428790784714</v>
      </c>
      <c r="E829" s="5">
        <f t="shared" si="118"/>
        <v>675142.87907847145</v>
      </c>
      <c r="F829" s="5">
        <f>过饱和度!K828</f>
        <v>1.709951313280557E+26</v>
      </c>
      <c r="G829" s="5">
        <f t="shared" si="122"/>
        <v>1.709951313280557E+26</v>
      </c>
      <c r="H829" s="5">
        <f t="shared" si="119"/>
        <v>1.7099513132805574E+16</v>
      </c>
      <c r="I829" s="5">
        <f>过饱和度!N828</f>
        <v>2.8064390269207737E+25</v>
      </c>
      <c r="J829" s="5">
        <f t="shared" si="123"/>
        <v>2.8064390269207737E+25</v>
      </c>
      <c r="K829" s="5">
        <f t="shared" si="120"/>
        <v>2806439026920773.5</v>
      </c>
      <c r="L829" s="5">
        <f>过饱和度!Q828</f>
        <v>1.3300278905042836E+77</v>
      </c>
      <c r="M829" s="5">
        <f t="shared" si="124"/>
        <v>1.3300278905042836E+77</v>
      </c>
      <c r="N829" s="5">
        <f t="shared" si="125"/>
        <v>1.3300278905042837E+67</v>
      </c>
    </row>
    <row r="830" spans="2:14" x14ac:dyDescent="0.25">
      <c r="B830" s="5">
        <f>过饱和度!D829</f>
        <v>41.627177385573816</v>
      </c>
      <c r="C830" s="5">
        <f>过饱和度!H829</f>
        <v>6751198792996823</v>
      </c>
      <c r="D830" s="5">
        <f t="shared" si="121"/>
        <v>6751198792996822</v>
      </c>
      <c r="E830" s="5">
        <f t="shared" si="118"/>
        <v>675119.87929968222</v>
      </c>
      <c r="F830" s="5">
        <f>过饱和度!K829</f>
        <v>1.7098932990487335E+26</v>
      </c>
      <c r="G830" s="5">
        <f t="shared" si="122"/>
        <v>1.7098932990487335E+26</v>
      </c>
      <c r="H830" s="5">
        <f t="shared" si="119"/>
        <v>1.7098932990487334E+16</v>
      </c>
      <c r="I830" s="5">
        <f>过饱和度!N829</f>
        <v>2.8063553800140588E+25</v>
      </c>
      <c r="J830" s="5">
        <f t="shared" si="123"/>
        <v>2.8063553800140588E+25</v>
      </c>
      <c r="K830" s="5">
        <f t="shared" si="120"/>
        <v>2806355380014059</v>
      </c>
      <c r="L830" s="5">
        <f>过饱和度!Q829</f>
        <v>1.3488843331280753E+77</v>
      </c>
      <c r="M830" s="5">
        <f t="shared" si="124"/>
        <v>1.3488843331280753E+77</v>
      </c>
      <c r="N830" s="5">
        <f t="shared" si="125"/>
        <v>1.3488843331280753E+67</v>
      </c>
    </row>
    <row r="831" spans="2:14" x14ac:dyDescent="0.25">
      <c r="B831" s="5">
        <f>过饱和度!D830</f>
        <v>41.627184872385783</v>
      </c>
      <c r="C831" s="5">
        <f>过饱和度!H830</f>
        <v>6894871997669324</v>
      </c>
      <c r="D831" s="5">
        <f t="shared" si="121"/>
        <v>6894871997669323</v>
      </c>
      <c r="E831" s="5">
        <f t="shared" si="118"/>
        <v>689487.19976693229</v>
      </c>
      <c r="F831" s="5">
        <f>过饱和度!K830</f>
        <v>1.7585683385843805E+26</v>
      </c>
      <c r="G831" s="5">
        <f t="shared" si="122"/>
        <v>1.7585683385843805E+26</v>
      </c>
      <c r="H831" s="5">
        <f t="shared" si="119"/>
        <v>1.7585683385843806E+16</v>
      </c>
      <c r="I831" s="5">
        <f>过饱和度!N830</f>
        <v>2.8862368985974932E+25</v>
      </c>
      <c r="J831" s="5">
        <f t="shared" si="123"/>
        <v>2.8862368985974932E+25</v>
      </c>
      <c r="K831" s="5">
        <f t="shared" si="120"/>
        <v>2886236898597493</v>
      </c>
      <c r="L831" s="5">
        <f>过饱和度!Q830</f>
        <v>1.406878349788795E+77</v>
      </c>
      <c r="M831" s="5">
        <f t="shared" si="124"/>
        <v>1.406878349788795E+77</v>
      </c>
      <c r="N831" s="5">
        <f t="shared" si="125"/>
        <v>1.406878349788795E+67</v>
      </c>
    </row>
    <row r="832" spans="2:14" x14ac:dyDescent="0.25">
      <c r="B832" s="5">
        <f>过饱和度!D831</f>
        <v>41.920326416643888</v>
      </c>
      <c r="C832" s="5">
        <f>过饱和度!H831</f>
        <v>6894635830632024</v>
      </c>
      <c r="D832" s="5">
        <f t="shared" si="121"/>
        <v>6894635830632023</v>
      </c>
      <c r="E832" s="5">
        <f t="shared" si="118"/>
        <v>689463.58306320233</v>
      </c>
      <c r="F832" s="5">
        <f>过饱和度!K831</f>
        <v>1.7585081841890976E+26</v>
      </c>
      <c r="G832" s="5">
        <f t="shared" si="122"/>
        <v>1.7585081841890976E+26</v>
      </c>
      <c r="H832" s="5">
        <f t="shared" si="119"/>
        <v>1.7585081841890976E+16</v>
      </c>
      <c r="I832" s="5">
        <f>过饱和度!N831</f>
        <v>2.8861500679041466E+25</v>
      </c>
      <c r="J832" s="5">
        <f t="shared" si="123"/>
        <v>2.8861500679041466E+25</v>
      </c>
      <c r="K832" s="5">
        <f t="shared" si="120"/>
        <v>2886150067904146.5</v>
      </c>
      <c r="L832" s="5">
        <f>过饱和度!Q831</f>
        <v>1.4266820210151913E+77</v>
      </c>
      <c r="M832" s="5">
        <f t="shared" si="124"/>
        <v>1.4266820210151913E+77</v>
      </c>
      <c r="N832" s="5">
        <f t="shared" si="125"/>
        <v>1.4266820210151912E+67</v>
      </c>
    </row>
    <row r="833" spans="2:14" x14ac:dyDescent="0.25">
      <c r="B833" s="5">
        <f>过饱和度!D832</f>
        <v>41.920333903455855</v>
      </c>
      <c r="C833" s="5">
        <f>过饱和度!H832</f>
        <v>7040329733637304</v>
      </c>
      <c r="D833" s="5">
        <f t="shared" si="121"/>
        <v>7040329733637303</v>
      </c>
      <c r="E833" s="5">
        <f t="shared" si="118"/>
        <v>704032.97336373059</v>
      </c>
      <c r="F833" s="5">
        <f>过饱和度!K832</f>
        <v>1.8082138399325751E+26</v>
      </c>
      <c r="G833" s="5">
        <f t="shared" si="122"/>
        <v>1.8082138399325751E+26</v>
      </c>
      <c r="H833" s="5">
        <f t="shared" si="119"/>
        <v>1.8082138399325752E+16</v>
      </c>
      <c r="I833" s="5">
        <f>过饱和度!N832</f>
        <v>2.967723071492578E+25</v>
      </c>
      <c r="J833" s="5">
        <f t="shared" si="123"/>
        <v>2.967723071492578E+25</v>
      </c>
      <c r="K833" s="5">
        <f t="shared" si="120"/>
        <v>2967723071492578</v>
      </c>
      <c r="L833" s="5">
        <f>过饱和度!Q832</f>
        <v>1.4875850815382422E+77</v>
      </c>
      <c r="M833" s="5">
        <f t="shared" si="124"/>
        <v>1.4875850815382422E+77</v>
      </c>
      <c r="N833" s="5">
        <f t="shared" si="125"/>
        <v>1.4875850815382422E+67</v>
      </c>
    </row>
    <row r="834" spans="2:14" x14ac:dyDescent="0.25">
      <c r="B834" s="5">
        <f>过饱和度!D833</f>
        <v>42.213475447713961</v>
      </c>
      <c r="C834" s="5">
        <f>过饱和度!H833</f>
        <v>7040087292796154</v>
      </c>
      <c r="D834" s="5">
        <f t="shared" si="121"/>
        <v>7040087292796153</v>
      </c>
      <c r="E834" s="5">
        <f t="shared" si="118"/>
        <v>704008.72927961533</v>
      </c>
      <c r="F834" s="5">
        <f>过饱和度!K833</f>
        <v>1.8081514897825549E+26</v>
      </c>
      <c r="G834" s="5">
        <f t="shared" si="122"/>
        <v>1.8081514897825549E+26</v>
      </c>
      <c r="H834" s="5">
        <f t="shared" si="119"/>
        <v>1.8081514897825552E+16</v>
      </c>
      <c r="I834" s="5">
        <f>过饱和度!N833</f>
        <v>2.9676329727187797E+25</v>
      </c>
      <c r="J834" s="5">
        <f t="shared" si="123"/>
        <v>2.9676329727187797E+25</v>
      </c>
      <c r="K834" s="5">
        <f t="shared" si="120"/>
        <v>2967632972718779.5</v>
      </c>
      <c r="L834" s="5">
        <f>过饱和度!Q833</f>
        <v>1.5083764373078425E+77</v>
      </c>
      <c r="M834" s="5">
        <f t="shared" si="124"/>
        <v>1.5083764373078425E+77</v>
      </c>
      <c r="N834" s="5">
        <f t="shared" si="125"/>
        <v>1.5083764373078424E+67</v>
      </c>
    </row>
    <row r="835" spans="2:14" x14ac:dyDescent="0.25">
      <c r="B835" s="5">
        <f>过饱和度!D834</f>
        <v>42.213482934525928</v>
      </c>
      <c r="C835" s="5">
        <f>过饱和度!H834</f>
        <v>7187815963495560</v>
      </c>
      <c r="D835" s="5">
        <f t="shared" si="121"/>
        <v>7187815963495559</v>
      </c>
      <c r="E835" s="5">
        <f t="shared" si="118"/>
        <v>718781.59634955588</v>
      </c>
      <c r="F835" s="5">
        <f>过饱和度!K834</f>
        <v>1.8589021882401711E+26</v>
      </c>
      <c r="G835" s="5">
        <f t="shared" si="122"/>
        <v>1.8589021882401711E+26</v>
      </c>
      <c r="H835" s="5">
        <f t="shared" si="119"/>
        <v>1.8589021882401712E+16</v>
      </c>
      <c r="I835" s="5">
        <f>过饱和度!N834</f>
        <v>3.0509211421097275E+25</v>
      </c>
      <c r="J835" s="5">
        <f t="shared" si="123"/>
        <v>3.0509211421097275E+25</v>
      </c>
      <c r="K835" s="5">
        <f t="shared" si="120"/>
        <v>3050921142109728</v>
      </c>
      <c r="L835" s="5">
        <f>过饱和度!Q834</f>
        <v>1.5723126789482092E+77</v>
      </c>
      <c r="M835" s="5">
        <f t="shared" si="124"/>
        <v>1.5723126789482092E+77</v>
      </c>
      <c r="N835" s="5">
        <f t="shared" si="125"/>
        <v>1.5723126789482094E+67</v>
      </c>
    </row>
    <row r="836" spans="2:14" x14ac:dyDescent="0.25">
      <c r="B836" s="5">
        <f>过饱和度!D835</f>
        <v>42.506624478784033</v>
      </c>
      <c r="C836" s="5">
        <f>过饱和度!H835</f>
        <v>7187567143447311</v>
      </c>
      <c r="D836" s="5">
        <f t="shared" si="121"/>
        <v>7187567143447310</v>
      </c>
      <c r="E836" s="5">
        <f t="shared" si="118"/>
        <v>718756.71434473107</v>
      </c>
      <c r="F836" s="5">
        <f>过饱和度!K835</f>
        <v>1.8588375858238886E+26</v>
      </c>
      <c r="G836" s="5">
        <f t="shared" si="122"/>
        <v>1.8588375858238886E+26</v>
      </c>
      <c r="H836" s="5">
        <f t="shared" si="119"/>
        <v>1.8588375858238888E+16</v>
      </c>
      <c r="I836" s="5">
        <f>过饱和度!N835</f>
        <v>3.0508276895480142E+25</v>
      </c>
      <c r="J836" s="5">
        <f t="shared" si="123"/>
        <v>3.0508276895480142E+25</v>
      </c>
      <c r="K836" s="5">
        <f t="shared" si="120"/>
        <v>3050827689548014</v>
      </c>
      <c r="L836" s="5">
        <f>过饱和度!Q835</f>
        <v>1.5941336026977685E+77</v>
      </c>
      <c r="M836" s="5">
        <f t="shared" si="124"/>
        <v>1.5941336026977685E+77</v>
      </c>
      <c r="N836" s="5">
        <f t="shared" si="125"/>
        <v>1.5941336026977686E+67</v>
      </c>
    </row>
    <row r="837" spans="2:14" x14ac:dyDescent="0.25">
      <c r="B837" s="5">
        <f>过饱和度!D836</f>
        <v>42.506631965596</v>
      </c>
      <c r="C837" s="5">
        <f>过饱和度!H836</f>
        <v>7337344650337732</v>
      </c>
      <c r="D837" s="5">
        <f t="shared" si="121"/>
        <v>7337344650337731</v>
      </c>
      <c r="E837" s="5">
        <f t="shared" si="118"/>
        <v>733734.46503377298</v>
      </c>
      <c r="F837" s="5">
        <f>过饱和度!K836</f>
        <v>1.9106478532293313E+26</v>
      </c>
      <c r="G837" s="5">
        <f t="shared" si="122"/>
        <v>1.9106478532293313E+26</v>
      </c>
      <c r="H837" s="5">
        <f t="shared" si="119"/>
        <v>1.9106478532293312E+16</v>
      </c>
      <c r="I837" s="5">
        <f>过饱和度!N836</f>
        <v>3.1358548693133242E+25</v>
      </c>
      <c r="J837" s="5">
        <f t="shared" si="123"/>
        <v>3.1358548693133242E+25</v>
      </c>
      <c r="K837" s="5">
        <f t="shared" si="120"/>
        <v>3135854869313324</v>
      </c>
      <c r="L837" s="5">
        <f>过饱和度!Q836</f>
        <v>1.6612315431573293E+77</v>
      </c>
      <c r="M837" s="5">
        <f t="shared" si="124"/>
        <v>1.6612315431573293E+77</v>
      </c>
      <c r="N837" s="5">
        <f t="shared" si="125"/>
        <v>1.6612315431573294E+67</v>
      </c>
    </row>
    <row r="838" spans="2:14" x14ac:dyDescent="0.25">
      <c r="B838" s="5">
        <f>过饱和度!D837</f>
        <v>42.799773509854106</v>
      </c>
      <c r="C838" s="5">
        <f>过饱和度!H837</f>
        <v>7337089344830426</v>
      </c>
      <c r="D838" s="5">
        <f t="shared" si="121"/>
        <v>7337089344830425</v>
      </c>
      <c r="E838" s="5">
        <f t="shared" si="118"/>
        <v>733708.93448304257</v>
      </c>
      <c r="F838" s="5">
        <f>过饱和度!K837</f>
        <v>1.910580941107701E+26</v>
      </c>
      <c r="G838" s="5">
        <f t="shared" si="122"/>
        <v>1.910580941107701E+26</v>
      </c>
      <c r="H838" s="5">
        <f t="shared" si="119"/>
        <v>1.9105809411077012E+16</v>
      </c>
      <c r="I838" s="5">
        <f>过饱和度!N837</f>
        <v>3.1357579758312393E+25</v>
      </c>
      <c r="J838" s="5">
        <f t="shared" si="123"/>
        <v>3.1357579758312393E+25</v>
      </c>
      <c r="K838" s="5">
        <f t="shared" si="120"/>
        <v>3135757975831239.5</v>
      </c>
      <c r="L838" s="5">
        <f>过饱和度!Q837</f>
        <v>1.6841253857234358E+77</v>
      </c>
      <c r="M838" s="5">
        <f t="shared" si="124"/>
        <v>1.6841253857234358E+77</v>
      </c>
      <c r="N838" s="5">
        <f t="shared" si="125"/>
        <v>1.6841253857234359E+67</v>
      </c>
    </row>
    <row r="839" spans="2:14" x14ac:dyDescent="0.25">
      <c r="B839" s="5">
        <f>过饱和度!D838</f>
        <v>42.799780996666072</v>
      </c>
      <c r="C839" s="5">
        <f>过饱和度!H838</f>
        <v>7488929755544329</v>
      </c>
      <c r="D839" s="5">
        <f t="shared" si="121"/>
        <v>7488929755544328</v>
      </c>
      <c r="E839" s="5">
        <f t="shared" si="118"/>
        <v>748892.97555443284</v>
      </c>
      <c r="F839" s="5">
        <f>过饱和度!K838</f>
        <v>1.963465403410832E+26</v>
      </c>
      <c r="G839" s="5">
        <f t="shared" si="122"/>
        <v>1.963465403410832E+26</v>
      </c>
      <c r="H839" s="5">
        <f t="shared" si="119"/>
        <v>1.963465403410832E+16</v>
      </c>
      <c r="I839" s="5">
        <f>过饱和度!N838</f>
        <v>3.222548174299718E+25</v>
      </c>
      <c r="J839" s="5">
        <f t="shared" si="123"/>
        <v>3.222548174299718E+25</v>
      </c>
      <c r="K839" s="5">
        <f t="shared" si="120"/>
        <v>3222548174299718</v>
      </c>
      <c r="L839" s="5">
        <f>过饱和度!Q838</f>
        <v>1.7545180458033562E+77</v>
      </c>
      <c r="M839" s="5">
        <f t="shared" si="124"/>
        <v>1.7545180458033562E+77</v>
      </c>
      <c r="N839" s="5">
        <f t="shared" si="125"/>
        <v>1.7545180458033564E+67</v>
      </c>
    </row>
    <row r="840" spans="2:14" x14ac:dyDescent="0.25">
      <c r="B840" s="5">
        <f>过饱和度!D839</f>
        <v>43.092922540924178</v>
      </c>
      <c r="C840" s="5">
        <f>过饱和度!H839</f>
        <v>7488667857477401</v>
      </c>
      <c r="D840" s="5">
        <f t="shared" si="121"/>
        <v>7488667857477400</v>
      </c>
      <c r="E840" s="5">
        <f t="shared" ref="E840:E903" si="126">$F$2*$D840^2*TANH($F$3/$D840)</f>
        <v>748866.78574774007</v>
      </c>
      <c r="F840" s="5">
        <f>过饱和度!K839</f>
        <v>1.9633961232098881E+26</v>
      </c>
      <c r="G840" s="5">
        <f t="shared" si="122"/>
        <v>1.9633961232098881E+26</v>
      </c>
      <c r="H840" s="5">
        <f t="shared" ref="H840:H903" si="127">$F$2*$G840^2*TANH($F$3/$G840)</f>
        <v>1.963396123209888E+16</v>
      </c>
      <c r="I840" s="5">
        <f>过饱和度!N839</f>
        <v>3.2224477513284632E+25</v>
      </c>
      <c r="J840" s="5">
        <f t="shared" si="123"/>
        <v>3.2224477513284632E+25</v>
      </c>
      <c r="K840" s="5">
        <f t="shared" ref="K840:K903" si="128">$F$2*$J840^2*TANH($F$3/$J840)</f>
        <v>3222447751328463</v>
      </c>
      <c r="L840" s="5">
        <f>过饱和度!Q839</f>
        <v>1.7785296661522907E+77</v>
      </c>
      <c r="M840" s="5">
        <f t="shared" si="124"/>
        <v>1.7785296661522907E+77</v>
      </c>
      <c r="N840" s="5">
        <f t="shared" si="125"/>
        <v>1.7785296661522907E+67</v>
      </c>
    </row>
    <row r="841" spans="2:14" x14ac:dyDescent="0.25">
      <c r="B841" s="5">
        <f>过饱和度!D840</f>
        <v>43.092930027736145</v>
      </c>
      <c r="C841" s="5">
        <f>过饱和度!H840</f>
        <v>7642585238782881</v>
      </c>
      <c r="D841" s="5">
        <f t="shared" si="121"/>
        <v>7642585238782880</v>
      </c>
      <c r="E841" s="5">
        <f t="shared" si="126"/>
        <v>764258.52387828799</v>
      </c>
      <c r="F841" s="5">
        <f>过饱和度!K840</f>
        <v>2.0173695060655513E+26</v>
      </c>
      <c r="G841" s="5">
        <f t="shared" si="122"/>
        <v>2.0173695060655513E+26</v>
      </c>
      <c r="H841" s="5">
        <f t="shared" si="127"/>
        <v>2.0173695060655516E+16</v>
      </c>
      <c r="I841" s="5">
        <f>过饱和度!N840</f>
        <v>3.311025140568533E+25</v>
      </c>
      <c r="J841" s="5">
        <f t="shared" si="123"/>
        <v>3.311025140568533E+25</v>
      </c>
      <c r="K841" s="5">
        <f t="shared" si="128"/>
        <v>3311025140568533</v>
      </c>
      <c r="L841" s="5">
        <f>过饱和度!Q840</f>
        <v>1.8523546949573265E+77</v>
      </c>
      <c r="M841" s="5">
        <f t="shared" si="124"/>
        <v>1.8523546949573265E+77</v>
      </c>
      <c r="N841" s="5">
        <f t="shared" si="125"/>
        <v>1.8523546949573264E+67</v>
      </c>
    </row>
    <row r="842" spans="2:14" x14ac:dyDescent="0.25">
      <c r="B842" s="5">
        <f>过饱和度!D841</f>
        <v>43.38607157199425</v>
      </c>
      <c r="C842" s="5">
        <f>过饱和度!H841</f>
        <v>7642316640207278</v>
      </c>
      <c r="D842" s="5">
        <f t="shared" si="121"/>
        <v>7642316640207277</v>
      </c>
      <c r="E842" s="5">
        <f t="shared" si="126"/>
        <v>764231.66402072762</v>
      </c>
      <c r="F842" s="5">
        <f>过饱和度!K841</f>
        <v>2.0172977984691419E+26</v>
      </c>
      <c r="G842" s="5">
        <f t="shared" si="122"/>
        <v>2.0172977984691419E+26</v>
      </c>
      <c r="H842" s="5">
        <f t="shared" si="127"/>
        <v>2.0172977984691416E+16</v>
      </c>
      <c r="I842" s="5">
        <f>过饱和度!N841</f>
        <v>3.3109210980916256E+25</v>
      </c>
      <c r="J842" s="5">
        <f t="shared" si="123"/>
        <v>3.3109210980916256E+25</v>
      </c>
      <c r="K842" s="5">
        <f t="shared" si="128"/>
        <v>3310921098091625.5</v>
      </c>
      <c r="L842" s="5">
        <f>过饱和度!Q841</f>
        <v>1.8775305017522873E+77</v>
      </c>
      <c r="M842" s="5">
        <f t="shared" si="124"/>
        <v>1.8775305017522873E+77</v>
      </c>
      <c r="N842" s="5">
        <f t="shared" si="125"/>
        <v>1.8775305017522875E+67</v>
      </c>
    </row>
    <row r="843" spans="2:14" x14ac:dyDescent="0.25">
      <c r="B843" s="5">
        <f>过饱和度!D842</f>
        <v>43.386079058806217</v>
      </c>
      <c r="C843" s="5">
        <f>过饱和度!H842</f>
        <v>7798325058008089</v>
      </c>
      <c r="D843" s="5">
        <f t="shared" si="121"/>
        <v>7798325058008088</v>
      </c>
      <c r="E843" s="5">
        <f t="shared" si="126"/>
        <v>779832.50580080878</v>
      </c>
      <c r="F843" s="5">
        <f>过饱和度!K842</f>
        <v>2.0723749272259611E+26</v>
      </c>
      <c r="G843" s="5">
        <f t="shared" si="122"/>
        <v>2.0723749272259611E+26</v>
      </c>
      <c r="H843" s="5">
        <f t="shared" si="127"/>
        <v>2.0723749272259612E+16</v>
      </c>
      <c r="I843" s="5">
        <f>过饱和度!N842</f>
        <v>3.4013100138939593E+25</v>
      </c>
      <c r="J843" s="5">
        <f t="shared" si="123"/>
        <v>3.4013100138939593E+25</v>
      </c>
      <c r="K843" s="5">
        <f t="shared" si="128"/>
        <v>3401310013893960</v>
      </c>
      <c r="L843" s="5">
        <f>过饱和度!Q842</f>
        <v>1.9549303044819097E+77</v>
      </c>
      <c r="M843" s="5">
        <f t="shared" si="124"/>
        <v>1.9549303044819097E+77</v>
      </c>
      <c r="N843" s="5">
        <f t="shared" si="125"/>
        <v>1.95493030448191E+67</v>
      </c>
    </row>
    <row r="844" spans="2:14" x14ac:dyDescent="0.25">
      <c r="B844" s="5">
        <f>过饱和度!D843</f>
        <v>43.679220603064323</v>
      </c>
      <c r="C844" s="5">
        <f>过饱和度!H843</f>
        <v>7798049650126353</v>
      </c>
      <c r="D844" s="5">
        <f t="shared" si="121"/>
        <v>7798049650126352</v>
      </c>
      <c r="E844" s="5">
        <f t="shared" si="126"/>
        <v>779804.96501263534</v>
      </c>
      <c r="F844" s="5">
        <f>过饱和度!K843</f>
        <v>2.072300731968431E+26</v>
      </c>
      <c r="G844" s="5">
        <f t="shared" si="122"/>
        <v>2.072300731968431E+26</v>
      </c>
      <c r="H844" s="5">
        <f t="shared" si="127"/>
        <v>2.0723007319684312E+16</v>
      </c>
      <c r="I844" s="5">
        <f>过饱和度!N843</f>
        <v>3.4012022604358793E+25</v>
      </c>
      <c r="J844" s="5">
        <f t="shared" si="123"/>
        <v>3.4012022604358793E+25</v>
      </c>
      <c r="K844" s="5">
        <f t="shared" si="128"/>
        <v>3401202260435879.5</v>
      </c>
      <c r="L844" s="5">
        <f>过饱和度!Q843</f>
        <v>1.9813182984988179E+77</v>
      </c>
      <c r="M844" s="5">
        <f t="shared" si="124"/>
        <v>1.9813182984988179E+77</v>
      </c>
      <c r="N844" s="5">
        <f t="shared" si="125"/>
        <v>1.9813182984988178E+67</v>
      </c>
    </row>
    <row r="845" spans="2:14" x14ac:dyDescent="0.25">
      <c r="B845" s="5">
        <f>过饱和度!D844</f>
        <v>43.67922808987629</v>
      </c>
      <c r="C845" s="5">
        <f>过饱和度!H844</f>
        <v>7956163169461955</v>
      </c>
      <c r="D845" s="5">
        <f t="shared" si="121"/>
        <v>7956163169461954</v>
      </c>
      <c r="E845" s="5">
        <f t="shared" si="126"/>
        <v>795616.31694619532</v>
      </c>
      <c r="F845" s="5">
        <f>过饱和度!K844</f>
        <v>2.1284965316576133E+26</v>
      </c>
      <c r="G845" s="5">
        <f t="shared" si="122"/>
        <v>2.1284965316576133E+26</v>
      </c>
      <c r="H845" s="5">
        <f t="shared" si="127"/>
        <v>2.1284965316576132E+16</v>
      </c>
      <c r="I845" s="5">
        <f>过饱和度!N844</f>
        <v>3.4934272022960451E+25</v>
      </c>
      <c r="J845" s="5">
        <f t="shared" si="123"/>
        <v>3.4934272022960451E+25</v>
      </c>
      <c r="K845" s="5">
        <f t="shared" si="128"/>
        <v>3493427202296045</v>
      </c>
      <c r="L845" s="5">
        <f>过饱和度!Q844</f>
        <v>2.0624401668603684E+77</v>
      </c>
      <c r="M845" s="5">
        <f t="shared" si="124"/>
        <v>2.0624401668603684E+77</v>
      </c>
      <c r="N845" s="5">
        <f t="shared" si="125"/>
        <v>2.0624401668603686E+67</v>
      </c>
    </row>
    <row r="846" spans="2:14" x14ac:dyDescent="0.25">
      <c r="B846" s="5">
        <f>过饱和度!D845</f>
        <v>43.972369634134395</v>
      </c>
      <c r="C846" s="5">
        <f>过饱和度!H845</f>
        <v>7955880842628340</v>
      </c>
      <c r="D846" s="5">
        <f t="shared" si="121"/>
        <v>7955880842628339</v>
      </c>
      <c r="E846" s="5">
        <f t="shared" si="126"/>
        <v>795588.08426283393</v>
      </c>
      <c r="F846" s="5">
        <f>过饱和度!K845</f>
        <v>2.1284197875164962E+26</v>
      </c>
      <c r="G846" s="5">
        <f t="shared" si="122"/>
        <v>2.1284197875164962E+26</v>
      </c>
      <c r="H846" s="5">
        <f t="shared" si="127"/>
        <v>2.1284197875164964E+16</v>
      </c>
      <c r="I846" s="5">
        <f>过饱和度!N845</f>
        <v>3.4933156449109033E+25</v>
      </c>
      <c r="J846" s="5">
        <f t="shared" si="123"/>
        <v>3.4933156449109033E+25</v>
      </c>
      <c r="K846" s="5">
        <f t="shared" si="128"/>
        <v>3493315644910903.5</v>
      </c>
      <c r="L846" s="5">
        <f>过饱和度!Q845</f>
        <v>2.0900899842635915E+77</v>
      </c>
      <c r="M846" s="5">
        <f t="shared" si="124"/>
        <v>2.0900899842635915E+77</v>
      </c>
      <c r="N846" s="5">
        <f t="shared" si="125"/>
        <v>2.0900899842635918E+67</v>
      </c>
    </row>
    <row r="847" spans="2:14" x14ac:dyDescent="0.25">
      <c r="B847" s="5">
        <f>过饱和度!D846</f>
        <v>43.972377120946362</v>
      </c>
      <c r="C847" s="5">
        <f>过饱和度!H846</f>
        <v>8116113527673938</v>
      </c>
      <c r="D847" s="5">
        <f t="shared" si="121"/>
        <v>8116113527673937</v>
      </c>
      <c r="E847" s="5">
        <f t="shared" si="126"/>
        <v>811611.35276739369</v>
      </c>
      <c r="F847" s="5">
        <f>过饱和度!K846</f>
        <v>2.1857492828406373E+26</v>
      </c>
      <c r="G847" s="5">
        <f t="shared" si="122"/>
        <v>2.1857492828406373E+26</v>
      </c>
      <c r="H847" s="5">
        <f t="shared" si="127"/>
        <v>2.1857492828406372E+16</v>
      </c>
      <c r="I847" s="5">
        <f>过饱和度!N846</f>
        <v>3.5874012760120177E+25</v>
      </c>
      <c r="J847" s="5">
        <f t="shared" si="123"/>
        <v>3.5874012760120177E+25</v>
      </c>
      <c r="K847" s="5">
        <f t="shared" si="128"/>
        <v>3587401276012018.5</v>
      </c>
      <c r="L847" s="5">
        <f>过饱和度!Q846</f>
        <v>2.1750862295428702E+77</v>
      </c>
      <c r="M847" s="5">
        <f t="shared" si="124"/>
        <v>2.1750862295428702E+77</v>
      </c>
      <c r="N847" s="5">
        <f t="shared" si="125"/>
        <v>2.1750862295428704E+67</v>
      </c>
    </row>
    <row r="848" spans="2:14" x14ac:dyDescent="0.25">
      <c r="B848" s="5">
        <f>过饱和度!D847</f>
        <v>44.265518665204468</v>
      </c>
      <c r="C848" s="5">
        <f>过饱和度!H847</f>
        <v>8115824171394526</v>
      </c>
      <c r="D848" s="5">
        <f t="shared" si="121"/>
        <v>8115824171394525</v>
      </c>
      <c r="E848" s="5">
        <f t="shared" si="126"/>
        <v>811582.41713945265</v>
      </c>
      <c r="F848" s="5">
        <f>过饱和度!K847</f>
        <v>2.1856699276293512E+26</v>
      </c>
      <c r="G848" s="5">
        <f t="shared" si="122"/>
        <v>2.1856699276293512E+26</v>
      </c>
      <c r="H848" s="5">
        <f t="shared" si="127"/>
        <v>2.1856699276293512E+16</v>
      </c>
      <c r="I848" s="5">
        <f>过饱和度!N847</f>
        <v>3.5872858202722193E+25</v>
      </c>
      <c r="J848" s="5">
        <f t="shared" si="123"/>
        <v>3.5872858202722193E+25</v>
      </c>
      <c r="K848" s="5">
        <f t="shared" si="128"/>
        <v>3587285820272219</v>
      </c>
      <c r="L848" s="5">
        <f>过饱和度!Q847</f>
        <v>2.2040491860322241E+77</v>
      </c>
      <c r="M848" s="5">
        <f t="shared" si="124"/>
        <v>2.2040491860322241E+77</v>
      </c>
      <c r="N848" s="5">
        <f t="shared" si="125"/>
        <v>2.2040491860322242E+67</v>
      </c>
    </row>
    <row r="849" spans="2:14" x14ac:dyDescent="0.25">
      <c r="B849" s="5">
        <f>过饱和度!D848</f>
        <v>44.265526152016434</v>
      </c>
      <c r="C849" s="5">
        <f>过饱和度!H848</f>
        <v>8278190085461116</v>
      </c>
      <c r="D849" s="5">
        <f t="shared" si="121"/>
        <v>8278190085461115</v>
      </c>
      <c r="E849" s="5">
        <f t="shared" si="126"/>
        <v>827819.00854611152</v>
      </c>
      <c r="F849" s="5">
        <f>过饱和度!K848</f>
        <v>2.2441482429512391E+26</v>
      </c>
      <c r="G849" s="5">
        <f t="shared" si="122"/>
        <v>2.2441482429512391E+26</v>
      </c>
      <c r="H849" s="5">
        <f t="shared" si="127"/>
        <v>2.2441482429512392E+16</v>
      </c>
      <c r="I849" s="5">
        <f>过饱和度!N848</f>
        <v>3.6832569674675903E+25</v>
      </c>
      <c r="J849" s="5">
        <f t="shared" si="123"/>
        <v>3.6832569674675903E+25</v>
      </c>
      <c r="K849" s="5">
        <f t="shared" si="128"/>
        <v>3683256967467590.5</v>
      </c>
      <c r="L849" s="5">
        <f>过饱和度!Q848</f>
        <v>2.2930772748571407E+77</v>
      </c>
      <c r="M849" s="5">
        <f t="shared" si="124"/>
        <v>2.2930772748571407E+77</v>
      </c>
      <c r="N849" s="5">
        <f t="shared" si="125"/>
        <v>2.2930772748571408E+67</v>
      </c>
    </row>
    <row r="850" spans="2:14" x14ac:dyDescent="0.25">
      <c r="B850" s="5">
        <f>过饱和度!D849</f>
        <v>44.55866769627454</v>
      </c>
      <c r="C850" s="5">
        <f>过饱和度!H849</f>
        <v>8277893588393886</v>
      </c>
      <c r="D850" s="5">
        <f t="shared" si="121"/>
        <v>8277893588393885</v>
      </c>
      <c r="E850" s="5">
        <f t="shared" si="126"/>
        <v>827789.35883938847</v>
      </c>
      <c r="F850" s="5">
        <f>过饱和度!K849</f>
        <v>2.2440662135117686E+26</v>
      </c>
      <c r="G850" s="5">
        <f t="shared" si="122"/>
        <v>2.2440662135117686E+26</v>
      </c>
      <c r="H850" s="5">
        <f t="shared" si="127"/>
        <v>2.2440662135117688E+16</v>
      </c>
      <c r="I850" s="5">
        <f>过饱和度!N849</f>
        <v>3.6831375174524813E+25</v>
      </c>
      <c r="J850" s="5">
        <f t="shared" si="123"/>
        <v>3.6831375174524813E+25</v>
      </c>
      <c r="K850" s="5">
        <f t="shared" si="128"/>
        <v>3683137517452481.5</v>
      </c>
      <c r="L850" s="5">
        <f>过饱和度!Q849</f>
        <v>2.3234064106976098E+77</v>
      </c>
      <c r="M850" s="5">
        <f t="shared" si="124"/>
        <v>2.3234064106976098E+77</v>
      </c>
      <c r="N850" s="5">
        <f t="shared" si="125"/>
        <v>2.3234064106976097E+67</v>
      </c>
    </row>
    <row r="851" spans="2:14" x14ac:dyDescent="0.25">
      <c r="B851" s="5">
        <f>过饱和度!D850</f>
        <v>44.558675183086507</v>
      </c>
      <c r="C851" s="5">
        <f>过饱和度!H850</f>
        <v>8442406793928297</v>
      </c>
      <c r="D851" s="5">
        <f t="shared" si="121"/>
        <v>8442406793928296</v>
      </c>
      <c r="E851" s="5">
        <f t="shared" si="126"/>
        <v>844240.67939282942</v>
      </c>
      <c r="F851" s="5">
        <f>过饱和度!K850</f>
        <v>2.3037085728431935E+26</v>
      </c>
      <c r="G851" s="5">
        <f t="shared" si="122"/>
        <v>2.3037085728431935E+26</v>
      </c>
      <c r="H851" s="5">
        <f t="shared" si="127"/>
        <v>2.3037085728431932E+16</v>
      </c>
      <c r="I851" s="5">
        <f>过饱和度!N850</f>
        <v>3.7810191712482648E+25</v>
      </c>
      <c r="J851" s="5">
        <f t="shared" si="123"/>
        <v>3.7810191712482648E+25</v>
      </c>
      <c r="K851" s="5">
        <f t="shared" si="128"/>
        <v>3781019171248265</v>
      </c>
      <c r="L851" s="5">
        <f>过饱和度!Q850</f>
        <v>2.4166291035308049E+77</v>
      </c>
      <c r="M851" s="5">
        <f t="shared" si="124"/>
        <v>2.4166291035308049E+77</v>
      </c>
      <c r="N851" s="5">
        <f t="shared" si="125"/>
        <v>2.4166291035308052E+67</v>
      </c>
    </row>
    <row r="852" spans="2:14" x14ac:dyDescent="0.25">
      <c r="B852" s="5">
        <f>过饱和度!D851</f>
        <v>44.851816727344612</v>
      </c>
      <c r="C852" s="5">
        <f>过饱和度!H851</f>
        <v>8442103043883259</v>
      </c>
      <c r="D852" s="5">
        <f t="shared" si="121"/>
        <v>8442103043883258</v>
      </c>
      <c r="E852" s="5">
        <f t="shared" si="126"/>
        <v>844210.30438832566</v>
      </c>
      <c r="F852" s="5">
        <f>过饱和度!K851</f>
        <v>2.3036238050387934E+26</v>
      </c>
      <c r="G852" s="5">
        <f t="shared" si="122"/>
        <v>2.3036238050387934E+26</v>
      </c>
      <c r="H852" s="5">
        <f t="shared" si="127"/>
        <v>2.3036238050387932E+16</v>
      </c>
      <c r="I852" s="5">
        <f>过饱和度!N851</f>
        <v>3.7808956295328037E+25</v>
      </c>
      <c r="J852" s="5">
        <f t="shared" si="123"/>
        <v>3.7808956295328037E+25</v>
      </c>
      <c r="K852" s="5">
        <f t="shared" si="128"/>
        <v>3780895629532804</v>
      </c>
      <c r="L852" s="5">
        <f>过饱和度!Q851</f>
        <v>2.4483792294765186E+77</v>
      </c>
      <c r="M852" s="5">
        <f t="shared" si="124"/>
        <v>2.4483792294765186E+77</v>
      </c>
      <c r="N852" s="5">
        <f t="shared" si="125"/>
        <v>2.448379229476519E+67</v>
      </c>
    </row>
    <row r="853" spans="2:14" x14ac:dyDescent="0.25">
      <c r="B853" s="5">
        <f>过饱和度!D852</f>
        <v>44.851824214156579</v>
      </c>
      <c r="C853" s="5">
        <f>过饱和度!H852</f>
        <v>8608777602468182</v>
      </c>
      <c r="D853" s="5">
        <f t="shared" si="121"/>
        <v>8608777602468181</v>
      </c>
      <c r="E853" s="5">
        <f t="shared" si="126"/>
        <v>860877.7602468183</v>
      </c>
      <c r="F853" s="5">
        <f>过饱和度!K852</f>
        <v>2.3644455320293482E+26</v>
      </c>
      <c r="G853" s="5">
        <f t="shared" si="122"/>
        <v>2.3644455320293482E+26</v>
      </c>
      <c r="H853" s="5">
        <f t="shared" si="127"/>
        <v>2.364445532029348E+16</v>
      </c>
      <c r="I853" s="5">
        <f>过饱和度!N852</f>
        <v>3.8807129440706448E+25</v>
      </c>
      <c r="J853" s="5">
        <f t="shared" si="123"/>
        <v>3.8807129440706448E+25</v>
      </c>
      <c r="K853" s="5">
        <f t="shared" si="128"/>
        <v>3880712944070645</v>
      </c>
      <c r="L853" s="5">
        <f>过饱和度!Q852</f>
        <v>2.5459647218730154E+77</v>
      </c>
      <c r="M853" s="5">
        <f t="shared" si="124"/>
        <v>2.5459647218730154E+77</v>
      </c>
      <c r="N853" s="5">
        <f t="shared" si="125"/>
        <v>2.5459647218730156E+67</v>
      </c>
    </row>
    <row r="854" spans="2:14" x14ac:dyDescent="0.25">
      <c r="B854" s="5">
        <f>过饱和度!D853</f>
        <v>45.144965758414685</v>
      </c>
      <c r="C854" s="5">
        <f>过饱和度!H853</f>
        <v>8608466486407467</v>
      </c>
      <c r="D854" s="5">
        <f t="shared" si="121"/>
        <v>8608466486407466</v>
      </c>
      <c r="E854" s="5">
        <f t="shared" si="126"/>
        <v>860846.64864074672</v>
      </c>
      <c r="F854" s="5">
        <f>过饱和度!K853</f>
        <v>2.3643579607372302E+26</v>
      </c>
      <c r="G854" s="5">
        <f t="shared" si="122"/>
        <v>2.3643579607372302E+26</v>
      </c>
      <c r="H854" s="5">
        <f t="shared" si="127"/>
        <v>2.3643579607372304E+16</v>
      </c>
      <c r="I854" s="5">
        <f>过饱和度!N853</f>
        <v>3.8805852117140697E+25</v>
      </c>
      <c r="J854" s="5">
        <f t="shared" si="123"/>
        <v>3.8805852117140697E+25</v>
      </c>
      <c r="K854" s="5">
        <f t="shared" si="128"/>
        <v>3880585211714069.5</v>
      </c>
      <c r="L854" s="5">
        <f>过饱和度!Q853</f>
        <v>2.5791924659970723E+77</v>
      </c>
      <c r="M854" s="5">
        <f t="shared" si="124"/>
        <v>2.5791924659970723E+77</v>
      </c>
      <c r="N854" s="5">
        <f t="shared" si="125"/>
        <v>2.5791924659970726E+67</v>
      </c>
    </row>
    <row r="855" spans="2:14" x14ac:dyDescent="0.25">
      <c r="B855" s="5">
        <f>过饱和度!D854</f>
        <v>45.144973245226652</v>
      </c>
      <c r="C855" s="5">
        <f>过饱和度!H854</f>
        <v>8777316458761519</v>
      </c>
      <c r="D855" s="5">
        <f t="shared" si="121"/>
        <v>8777316458761518</v>
      </c>
      <c r="E855" s="5">
        <f t="shared" si="126"/>
        <v>877731.64587615174</v>
      </c>
      <c r="F855" s="5">
        <f>过饱和度!K854</f>
        <v>2.4263744786631237E+26</v>
      </c>
      <c r="G855" s="5">
        <f t="shared" si="122"/>
        <v>2.4263744786631237E+26</v>
      </c>
      <c r="H855" s="5">
        <f t="shared" si="127"/>
        <v>2.4263744786631236E+16</v>
      </c>
      <c r="I855" s="5">
        <f>过饱和度!N854</f>
        <v>3.9823635047537667E+25</v>
      </c>
      <c r="J855" s="5">
        <f t="shared" si="123"/>
        <v>3.9823635047537667E+25</v>
      </c>
      <c r="K855" s="5">
        <f t="shared" si="128"/>
        <v>3982363504753767.5</v>
      </c>
      <c r="L855" s="5">
        <f>过饱和度!Q854</f>
        <v>2.6813145326633482E+77</v>
      </c>
      <c r="M855" s="5">
        <f t="shared" si="124"/>
        <v>2.6813145326633482E+77</v>
      </c>
      <c r="N855" s="5">
        <f t="shared" si="125"/>
        <v>2.6813145326633485E+67</v>
      </c>
    </row>
    <row r="856" spans="2:14" x14ac:dyDescent="0.25">
      <c r="B856" s="5">
        <f>过饱和度!D855</f>
        <v>45.438114789484757</v>
      </c>
      <c r="C856" s="5">
        <f>过饱和度!H855</f>
        <v>8776997862799495</v>
      </c>
      <c r="D856" s="5">
        <f t="shared" si="121"/>
        <v>8776997862799494</v>
      </c>
      <c r="E856" s="5">
        <f t="shared" si="126"/>
        <v>877699.78627994924</v>
      </c>
      <c r="F856" s="5">
        <f>过饱和度!K855</f>
        <v>2.4262840377671652E+26</v>
      </c>
      <c r="G856" s="5">
        <f t="shared" si="122"/>
        <v>2.4262840377671652E+26</v>
      </c>
      <c r="H856" s="5">
        <f t="shared" si="127"/>
        <v>2.4262840377671656E+16</v>
      </c>
      <c r="I856" s="5">
        <f>过饱和度!N855</f>
        <v>3.9822314812882683E+25</v>
      </c>
      <c r="J856" s="5">
        <f t="shared" si="123"/>
        <v>3.9822314812882683E+25</v>
      </c>
      <c r="K856" s="5">
        <f t="shared" si="128"/>
        <v>3982231481288269</v>
      </c>
      <c r="L856" s="5">
        <f>过饱和度!Q855</f>
        <v>2.716078388105144E+77</v>
      </c>
      <c r="M856" s="5">
        <f t="shared" si="124"/>
        <v>2.716078388105144E+77</v>
      </c>
      <c r="N856" s="5">
        <f t="shared" si="125"/>
        <v>2.716078388105144E+67</v>
      </c>
    </row>
    <row r="857" spans="2:14" x14ac:dyDescent="0.25">
      <c r="B857" s="5">
        <f>过饱和度!D856</f>
        <v>45.438122276296724</v>
      </c>
      <c r="C857" s="5">
        <f>过饱和度!H856</f>
        <v>8948037308777245</v>
      </c>
      <c r="D857" s="5">
        <f t="shared" si="121"/>
        <v>8948037308777244</v>
      </c>
      <c r="E857" s="5">
        <f t="shared" si="126"/>
        <v>894803.73087772448</v>
      </c>
      <c r="F857" s="5">
        <f>过饱和度!K856</f>
        <v>2.4895108695200271E+26</v>
      </c>
      <c r="G857" s="5">
        <f t="shared" si="122"/>
        <v>2.4895108695200271E+26</v>
      </c>
      <c r="H857" s="5">
        <f t="shared" si="127"/>
        <v>2.4895108695200276E+16</v>
      </c>
      <c r="I857" s="5">
        <f>过饱和度!N856</f>
        <v>4.0859962341904178E+25</v>
      </c>
      <c r="J857" s="5">
        <f t="shared" si="123"/>
        <v>4.0859962341904178E+25</v>
      </c>
      <c r="K857" s="5">
        <f t="shared" si="128"/>
        <v>4085996234190417.5</v>
      </c>
      <c r="L857" s="5">
        <f>过饱和度!Q856</f>
        <v>2.8229165297961557E+77</v>
      </c>
      <c r="M857" s="5">
        <f t="shared" si="124"/>
        <v>2.8229165297961557E+77</v>
      </c>
      <c r="N857" s="5">
        <f t="shared" si="125"/>
        <v>2.8229165297961559E+67</v>
      </c>
    </row>
    <row r="858" spans="2:14" x14ac:dyDescent="0.25">
      <c r="B858" s="5">
        <f>过饱和度!D857</f>
        <v>45.73126382055483</v>
      </c>
      <c r="C858" s="5">
        <f>过饱和度!H857</f>
        <v>8947711118180608</v>
      </c>
      <c r="D858" s="5">
        <f t="shared" si="121"/>
        <v>8947711118180607</v>
      </c>
      <c r="E858" s="5">
        <f t="shared" si="126"/>
        <v>894771.11181806074</v>
      </c>
      <c r="F858" s="5">
        <f>过饱和度!K857</f>
        <v>2.4894174919034598E+26</v>
      </c>
      <c r="G858" s="5">
        <f t="shared" si="122"/>
        <v>2.4894174919034598E+26</v>
      </c>
      <c r="H858" s="5">
        <f t="shared" si="127"/>
        <v>2.4894174919034596E+16</v>
      </c>
      <c r="I858" s="5">
        <f>过饱和度!N857</f>
        <v>4.0858598176098064E+25</v>
      </c>
      <c r="J858" s="5">
        <f t="shared" si="123"/>
        <v>4.0858598176098064E+25</v>
      </c>
      <c r="K858" s="5">
        <f t="shared" si="128"/>
        <v>4085859817609806.5</v>
      </c>
      <c r="L858" s="5">
        <f>过饱和度!Q857</f>
        <v>2.8592769034379161E+77</v>
      </c>
      <c r="M858" s="5">
        <f t="shared" si="124"/>
        <v>2.8592769034379161E+77</v>
      </c>
      <c r="N858" s="5">
        <f t="shared" si="125"/>
        <v>2.8592769034379158E+67</v>
      </c>
    </row>
    <row r="859" spans="2:14" x14ac:dyDescent="0.25">
      <c r="B859" s="5">
        <f>过饱和度!D858</f>
        <v>45.731271307366796</v>
      </c>
      <c r="C859" s="5">
        <f>过饱和度!H858</f>
        <v>9120954096772612</v>
      </c>
      <c r="D859" s="5">
        <f t="shared" si="121"/>
        <v>9120954096772612</v>
      </c>
      <c r="E859" s="5">
        <f t="shared" si="126"/>
        <v>912095.40967726114</v>
      </c>
      <c r="F859" s="5">
        <f>过饱和度!K858</f>
        <v>2.5538702599791504E+26</v>
      </c>
      <c r="G859" s="5">
        <f t="shared" si="122"/>
        <v>2.5538702599791504E+26</v>
      </c>
      <c r="H859" s="5">
        <f t="shared" si="127"/>
        <v>2.5538702599791508E+16</v>
      </c>
      <c r="I859" s="5">
        <f>过饱和度!N858</f>
        <v>4.1916366753184532E+25</v>
      </c>
      <c r="J859" s="5">
        <f t="shared" si="123"/>
        <v>4.1916366753184532E+25</v>
      </c>
      <c r="K859" s="5">
        <f t="shared" si="128"/>
        <v>4191636675318453.5</v>
      </c>
      <c r="L859" s="5">
        <f>过饱和度!Q858</f>
        <v>2.9710164967288787E+77</v>
      </c>
      <c r="M859" s="5">
        <f t="shared" si="124"/>
        <v>2.9710164967288787E+77</v>
      </c>
      <c r="N859" s="5">
        <f t="shared" si="125"/>
        <v>2.9710164967288795E+67</v>
      </c>
    </row>
    <row r="860" spans="2:14" x14ac:dyDescent="0.25">
      <c r="B860" s="5">
        <f>过饱和度!D859</f>
        <v>46.024412851624902</v>
      </c>
      <c r="C860" s="5">
        <f>过饱和度!H859</f>
        <v>9120620195960500</v>
      </c>
      <c r="D860" s="5">
        <f t="shared" si="121"/>
        <v>9120620195960500</v>
      </c>
      <c r="E860" s="5">
        <f t="shared" si="126"/>
        <v>912062.01959605003</v>
      </c>
      <c r="F860" s="5">
        <f>过饱和度!K859</f>
        <v>2.5537738775172607E+26</v>
      </c>
      <c r="G860" s="5">
        <f t="shared" si="122"/>
        <v>2.5537738775172607E+26</v>
      </c>
      <c r="H860" s="5">
        <f t="shared" si="127"/>
        <v>2.5537738775172608E+16</v>
      </c>
      <c r="I860" s="5">
        <f>过饱和度!N859</f>
        <v>4.1914957620668239E+25</v>
      </c>
      <c r="J860" s="5">
        <f t="shared" si="123"/>
        <v>4.1914957620668239E+25</v>
      </c>
      <c r="K860" s="5">
        <f t="shared" si="128"/>
        <v>4191495762066824.5</v>
      </c>
      <c r="L860" s="5">
        <f>过饱和度!Q859</f>
        <v>3.00903575881324E+77</v>
      </c>
      <c r="M860" s="5">
        <f t="shared" si="124"/>
        <v>3.00903575881324E+77</v>
      </c>
      <c r="N860" s="5">
        <f t="shared" si="125"/>
        <v>3.0090357588132402E+67</v>
      </c>
    </row>
    <row r="861" spans="2:14" x14ac:dyDescent="0.25">
      <c r="B861" s="5">
        <f>过饱和度!D860</f>
        <v>46.024420338436869</v>
      </c>
      <c r="C861" s="5">
        <f>过饱和度!H860</f>
        <v>9296080765293374</v>
      </c>
      <c r="D861" s="5">
        <f t="shared" si="121"/>
        <v>9296080765293372</v>
      </c>
      <c r="E861" s="5">
        <f t="shared" si="126"/>
        <v>929608.07652933733</v>
      </c>
      <c r="F861" s="5">
        <f>过饱和度!K860</f>
        <v>2.6194683040046894E+26</v>
      </c>
      <c r="G861" s="5">
        <f t="shared" si="122"/>
        <v>2.6194683040046894E+26</v>
      </c>
      <c r="H861" s="5">
        <f t="shared" si="127"/>
        <v>2.6194683040046892E+16</v>
      </c>
      <c r="I861" s="5">
        <f>过饱和度!N860</f>
        <v>4.2993105330921429E+25</v>
      </c>
      <c r="J861" s="5">
        <f t="shared" si="123"/>
        <v>4.2993105330921429E+25</v>
      </c>
      <c r="K861" s="5">
        <f t="shared" si="128"/>
        <v>4299310533092142.5</v>
      </c>
      <c r="L861" s="5">
        <f>过饱和度!Q860</f>
        <v>3.1258682087832519E+77</v>
      </c>
      <c r="M861" s="5">
        <f t="shared" si="124"/>
        <v>3.1258682087832519E+77</v>
      </c>
      <c r="N861" s="5">
        <f t="shared" si="125"/>
        <v>3.1258682087832519E+67</v>
      </c>
    </row>
    <row r="862" spans="2:14" x14ac:dyDescent="0.25">
      <c r="B862" s="5">
        <f>过饱和度!D861</f>
        <v>46.317561882694974</v>
      </c>
      <c r="C862" s="5">
        <f>过饱和度!H861</f>
        <v>9295739037837458</v>
      </c>
      <c r="D862" s="5">
        <f t="shared" si="121"/>
        <v>9295739037837456</v>
      </c>
      <c r="E862" s="5">
        <f t="shared" si="126"/>
        <v>929573.90378374548</v>
      </c>
      <c r="F862" s="5">
        <f>过饱和度!K861</f>
        <v>2.6193688475575189E+26</v>
      </c>
      <c r="G862" s="5">
        <f t="shared" si="122"/>
        <v>2.6193688475575189E+26</v>
      </c>
      <c r="H862" s="5">
        <f t="shared" si="127"/>
        <v>2.6193688475575184E+16</v>
      </c>
      <c r="I862" s="5">
        <f>过饱和度!N861</f>
        <v>4.2991650180525558E+25</v>
      </c>
      <c r="J862" s="5">
        <f t="shared" si="123"/>
        <v>4.2991650180525558E+25</v>
      </c>
      <c r="K862" s="5">
        <f t="shared" si="128"/>
        <v>4299165018052556</v>
      </c>
      <c r="L862" s="5">
        <f>过饱和度!Q861</f>
        <v>3.1656107434837256E+77</v>
      </c>
      <c r="M862" s="5">
        <f t="shared" si="124"/>
        <v>3.1656107434837256E+77</v>
      </c>
      <c r="N862" s="5">
        <f t="shared" si="125"/>
        <v>3.1656107434837254E+67</v>
      </c>
    </row>
    <row r="863" spans="2:14" x14ac:dyDescent="0.25">
      <c r="B863" s="5">
        <f>过饱和度!D862</f>
        <v>46.317569369506941</v>
      </c>
      <c r="C863" s="5">
        <f>过饱和度!H862</f>
        <v>9473431255173876</v>
      </c>
      <c r="D863" s="5">
        <f t="shared" si="121"/>
        <v>9473431255173876</v>
      </c>
      <c r="E863" s="5">
        <f t="shared" si="126"/>
        <v>947343.12551738764</v>
      </c>
      <c r="F863" s="5">
        <f>过饱和度!K862</f>
        <v>2.686320754127438E+26</v>
      </c>
      <c r="G863" s="5">
        <f t="shared" si="122"/>
        <v>2.686320754127438E+26</v>
      </c>
      <c r="H863" s="5">
        <f t="shared" si="127"/>
        <v>2.6863207541274384E+16</v>
      </c>
      <c r="I863" s="5">
        <f>过饱和度!N862</f>
        <v>4.4090436744534724E+25</v>
      </c>
      <c r="J863" s="5">
        <f t="shared" si="123"/>
        <v>4.4090436744534724E+25</v>
      </c>
      <c r="K863" s="5">
        <f t="shared" si="128"/>
        <v>4409043674453472.5</v>
      </c>
      <c r="L863" s="5">
        <f>过饱和度!Q862</f>
        <v>3.287733639348376E+77</v>
      </c>
      <c r="M863" s="5">
        <f t="shared" si="124"/>
        <v>3.287733639348376E+77</v>
      </c>
      <c r="N863" s="5">
        <f t="shared" si="125"/>
        <v>3.287733639348376E+67</v>
      </c>
    </row>
    <row r="864" spans="2:14" x14ac:dyDescent="0.25">
      <c r="B864" s="5">
        <f>过饱和度!D863</f>
        <v>46.610710913765047</v>
      </c>
      <c r="C864" s="5">
        <f>过饱和度!H863</f>
        <v>9473081583798482</v>
      </c>
      <c r="D864" s="5">
        <f t="shared" si="121"/>
        <v>9473081583798480</v>
      </c>
      <c r="E864" s="5">
        <f t="shared" si="126"/>
        <v>947308.15837984788</v>
      </c>
      <c r="F864" s="5">
        <f>过饱和度!K863</f>
        <v>2.686218153532494E+26</v>
      </c>
      <c r="G864" s="5">
        <f t="shared" si="122"/>
        <v>2.686218153532494E+26</v>
      </c>
      <c r="H864" s="5">
        <f t="shared" si="127"/>
        <v>2.6862181535324944E+16</v>
      </c>
      <c r="I864" s="5">
        <f>过饱和度!N863</f>
        <v>4.4088934509366307E+25</v>
      </c>
      <c r="J864" s="5">
        <f t="shared" si="123"/>
        <v>4.4088934509366307E+25</v>
      </c>
      <c r="K864" s="5">
        <f t="shared" si="128"/>
        <v>4408893450936631</v>
      </c>
      <c r="L864" s="5">
        <f>过饱和度!Q863</f>
        <v>3.329265896304688E+77</v>
      </c>
      <c r="M864" s="5">
        <f t="shared" si="124"/>
        <v>3.329265896304688E+77</v>
      </c>
      <c r="N864" s="5">
        <f t="shared" si="125"/>
        <v>3.3292658963046881E+67</v>
      </c>
    </row>
    <row r="865" spans="2:14" x14ac:dyDescent="0.25">
      <c r="B865" s="5">
        <f>过饱和度!D864</f>
        <v>46.610718400577014</v>
      </c>
      <c r="C865" s="5">
        <f>过饱和度!H864</f>
        <v>9653019505537248</v>
      </c>
      <c r="D865" s="5">
        <f t="shared" si="121"/>
        <v>9653019505537248</v>
      </c>
      <c r="E865" s="5">
        <f t="shared" si="126"/>
        <v>965301.95055372501</v>
      </c>
      <c r="F865" s="5">
        <f>过饱和度!K864</f>
        <v>2.7544434614263256E+26</v>
      </c>
      <c r="G865" s="5">
        <f t="shared" si="122"/>
        <v>2.7544434614263256E+26</v>
      </c>
      <c r="H865" s="5">
        <f t="shared" si="127"/>
        <v>2.754443461426326E+16</v>
      </c>
      <c r="I865" s="5">
        <f>过饱和度!N864</f>
        <v>4.5208621283035101E+25</v>
      </c>
      <c r="J865" s="5">
        <f t="shared" si="123"/>
        <v>4.5208621283035101E+25</v>
      </c>
      <c r="K865" s="5">
        <f t="shared" si="128"/>
        <v>4520862128303510</v>
      </c>
      <c r="L865" s="5">
        <f>过饱和度!Q864</f>
        <v>3.4568831700352974E+77</v>
      </c>
      <c r="M865" s="5">
        <f t="shared" si="124"/>
        <v>3.4568831700352974E+77</v>
      </c>
      <c r="N865" s="5">
        <f t="shared" si="125"/>
        <v>3.4568831700352976E+67</v>
      </c>
    </row>
    <row r="866" spans="2:14" x14ac:dyDescent="0.25">
      <c r="B866" s="5">
        <f>过饱和度!D865</f>
        <v>46.903859944835119</v>
      </c>
      <c r="C866" s="5">
        <f>过饱和度!H865</f>
        <v>9652661772119452</v>
      </c>
      <c r="D866" s="5">
        <f t="shared" si="121"/>
        <v>9652661772119452</v>
      </c>
      <c r="E866" s="5">
        <f t="shared" si="126"/>
        <v>965266.17721194541</v>
      </c>
      <c r="F866" s="5">
        <f>过饱和度!K865</f>
        <v>2.7543376454912734E+26</v>
      </c>
      <c r="G866" s="5">
        <f t="shared" si="122"/>
        <v>2.7543376454912734E+26</v>
      </c>
      <c r="H866" s="5">
        <f t="shared" si="127"/>
        <v>2.7543376454912732E+16</v>
      </c>
      <c r="I866" s="5">
        <f>过饱和度!N865</f>
        <v>4.5207070880364357E+25</v>
      </c>
      <c r="J866" s="5">
        <f t="shared" si="123"/>
        <v>4.5207070880364357E+25</v>
      </c>
      <c r="K866" s="5">
        <f t="shared" si="128"/>
        <v>4520707088036435</v>
      </c>
      <c r="L866" s="5">
        <f>过饱和度!Q865</f>
        <v>3.5002737168655268E+77</v>
      </c>
      <c r="M866" s="5">
        <f t="shared" si="124"/>
        <v>3.5002737168655268E+77</v>
      </c>
      <c r="N866" s="5">
        <f t="shared" si="125"/>
        <v>3.500273716865527E+67</v>
      </c>
    </row>
    <row r="867" spans="2:14" x14ac:dyDescent="0.25">
      <c r="B867" s="5">
        <f>过饱和度!D866</f>
        <v>46.903867431647086</v>
      </c>
      <c r="C867" s="5">
        <f>过饱和度!H866</f>
        <v>9834859453795536</v>
      </c>
      <c r="D867" s="5">
        <f t="shared" si="121"/>
        <v>9834859453795536</v>
      </c>
      <c r="E867" s="5">
        <f t="shared" si="126"/>
        <v>983485.9453795536</v>
      </c>
      <c r="F867" s="5">
        <f>过饱和度!K866</f>
        <v>2.8238523755099224E+26</v>
      </c>
      <c r="G867" s="5">
        <f t="shared" si="122"/>
        <v>2.8238523755099224E+26</v>
      </c>
      <c r="H867" s="5">
        <f t="shared" si="127"/>
        <v>2.8238523755099224E+16</v>
      </c>
      <c r="I867" s="5">
        <f>过饱和度!N866</f>
        <v>4.6347920854737322E+25</v>
      </c>
      <c r="J867" s="5">
        <f t="shared" si="123"/>
        <v>4.6347920854737322E+25</v>
      </c>
      <c r="K867" s="5">
        <f t="shared" si="128"/>
        <v>4634792085473733</v>
      </c>
      <c r="L867" s="5">
        <f>过饱和度!Q866</f>
        <v>3.6335958048326313E+77</v>
      </c>
      <c r="M867" s="5">
        <f t="shared" si="124"/>
        <v>3.6335958048326313E+77</v>
      </c>
      <c r="N867" s="5">
        <f t="shared" si="125"/>
        <v>3.6335958048326311E+67</v>
      </c>
    </row>
    <row r="868" spans="2:14" x14ac:dyDescent="0.25">
      <c r="B868" s="5">
        <f>过饱和度!D867</f>
        <v>47.197008975905192</v>
      </c>
      <c r="C868" s="5">
        <f>过饱和度!H867</f>
        <v>9834493539365256</v>
      </c>
      <c r="D868" s="5">
        <f t="shared" si="121"/>
        <v>9834493539365256</v>
      </c>
      <c r="E868" s="5">
        <f t="shared" si="126"/>
        <v>983449.35393652564</v>
      </c>
      <c r="F868" s="5">
        <f>过饱和度!K867</f>
        <v>2.8237432720052944E+26</v>
      </c>
      <c r="G868" s="5">
        <f t="shared" si="122"/>
        <v>2.8237432720052944E+26</v>
      </c>
      <c r="H868" s="5">
        <f t="shared" si="127"/>
        <v>2.8237432720052944E+16</v>
      </c>
      <c r="I868" s="5">
        <f>过饱和度!N867</f>
        <v>4.6346321185884429E+25</v>
      </c>
      <c r="J868" s="5">
        <f t="shared" si="123"/>
        <v>4.6346321185884429E+25</v>
      </c>
      <c r="K868" s="5">
        <f t="shared" si="128"/>
        <v>4634632118588443</v>
      </c>
      <c r="L868" s="5">
        <f>过饱和度!Q867</f>
        <v>3.678915380634296E+77</v>
      </c>
      <c r="M868" s="5">
        <f t="shared" si="124"/>
        <v>3.678915380634296E+77</v>
      </c>
      <c r="N868" s="5">
        <f t="shared" si="125"/>
        <v>3.6789153806342967E+67</v>
      </c>
    </row>
    <row r="869" spans="2:14" x14ac:dyDescent="0.25">
      <c r="B869" s="5">
        <f>过饱和度!D868</f>
        <v>47.197016462717158</v>
      </c>
      <c r="C869" s="5">
        <f>过饱和度!H868</f>
        <v>1.0018965035649834E+16</v>
      </c>
      <c r="D869" s="5">
        <f t="shared" si="121"/>
        <v>1.0018965035649832E+16</v>
      </c>
      <c r="E869" s="5">
        <f t="shared" si="126"/>
        <v>1001896.5035649833</v>
      </c>
      <c r="F869" s="5">
        <f>过饱和度!K868</f>
        <v>2.8945635444979527E+26</v>
      </c>
      <c r="G869" s="5">
        <f t="shared" si="122"/>
        <v>2.8945635444979527E+26</v>
      </c>
      <c r="H869" s="5">
        <f t="shared" si="127"/>
        <v>2.8945635444979528E+16</v>
      </c>
      <c r="I869" s="5">
        <f>过饱和度!N868</f>
        <v>4.7508598986973575E+25</v>
      </c>
      <c r="J869" s="5">
        <f t="shared" si="123"/>
        <v>4.7508598986973575E+25</v>
      </c>
      <c r="K869" s="5">
        <f t="shared" si="128"/>
        <v>4750859898697358</v>
      </c>
      <c r="L869" s="5">
        <f>过饱和度!Q868</f>
        <v>3.8181593883133684E+77</v>
      </c>
      <c r="M869" s="5">
        <f t="shared" si="124"/>
        <v>3.8181593883133684E+77</v>
      </c>
      <c r="N869" s="5">
        <f t="shared" si="125"/>
        <v>3.8181593883133681E+67</v>
      </c>
    </row>
    <row r="870" spans="2:14" x14ac:dyDescent="0.25">
      <c r="B870" s="5">
        <f>过饱和度!D869</f>
        <v>47.490158006975264</v>
      </c>
      <c r="C870" s="5">
        <f>过饱和度!H869</f>
        <v>1.0018590820389952E+16</v>
      </c>
      <c r="D870" s="5">
        <f t="shared" si="121"/>
        <v>1.0018590820389952E+16</v>
      </c>
      <c r="E870" s="5">
        <f t="shared" si="126"/>
        <v>1001859.0820389951</v>
      </c>
      <c r="F870" s="5">
        <f>过饱和度!K869</f>
        <v>2.8944510801498565E+26</v>
      </c>
      <c r="G870" s="5">
        <f t="shared" si="122"/>
        <v>2.8944510801498565E+26</v>
      </c>
      <c r="H870" s="5">
        <f t="shared" si="127"/>
        <v>2.8944510801498568E+16</v>
      </c>
      <c r="I870" s="5">
        <f>过饱和度!N869</f>
        <v>4.7506948937195526E+25</v>
      </c>
      <c r="J870" s="5">
        <f t="shared" si="123"/>
        <v>4.7506948937195526E+25</v>
      </c>
      <c r="K870" s="5">
        <f t="shared" si="128"/>
        <v>4750694893719553</v>
      </c>
      <c r="L870" s="5">
        <f>过饱和度!Q869</f>
        <v>3.8654809581655891E+77</v>
      </c>
      <c r="M870" s="5">
        <f t="shared" si="124"/>
        <v>3.8654809581655891E+77</v>
      </c>
      <c r="N870" s="5">
        <f t="shared" si="125"/>
        <v>3.8654809581655898E+67</v>
      </c>
    </row>
    <row r="871" spans="2:14" x14ac:dyDescent="0.25">
      <c r="B871" s="5">
        <f>过饱和度!D870</f>
        <v>47.490165493787231</v>
      </c>
      <c r="C871" s="5">
        <f>过饱和度!H870</f>
        <v>1.0205350185090428E+16</v>
      </c>
      <c r="D871" s="5">
        <f t="shared" si="121"/>
        <v>1.0205350185090428E+16</v>
      </c>
      <c r="E871" s="5">
        <f t="shared" si="126"/>
        <v>1020535.0185090429</v>
      </c>
      <c r="F871" s="5">
        <f>过饱和度!K870</f>
        <v>2.9665931150028195E+26</v>
      </c>
      <c r="G871" s="5">
        <f t="shared" si="122"/>
        <v>2.9665931150028195E+26</v>
      </c>
      <c r="H871" s="5">
        <f t="shared" si="127"/>
        <v>2.9665931150028196E+16</v>
      </c>
      <c r="I871" s="5">
        <f>过饱和度!N870</f>
        <v>4.8690920825806944E+25</v>
      </c>
      <c r="J871" s="5">
        <f t="shared" si="123"/>
        <v>4.8690920825806944E+25</v>
      </c>
      <c r="K871" s="5">
        <f t="shared" si="128"/>
        <v>4869092082580694</v>
      </c>
      <c r="L871" s="5">
        <f>过饱和度!Q870</f>
        <v>4.0108708279431716E+77</v>
      </c>
      <c r="M871" s="5">
        <f t="shared" si="124"/>
        <v>4.0108708279431716E+77</v>
      </c>
      <c r="N871" s="5">
        <f t="shared" si="125"/>
        <v>4.0108708279431723E+67</v>
      </c>
    </row>
    <row r="872" spans="2:14" x14ac:dyDescent="0.25">
      <c r="B872" s="5">
        <f>过饱和度!D871</f>
        <v>47.783307038045336</v>
      </c>
      <c r="C872" s="5">
        <f>过饱和度!H871</f>
        <v>1.0204967548336896E+16</v>
      </c>
      <c r="D872" s="5">
        <f t="shared" si="121"/>
        <v>1.0204967548336896E+16</v>
      </c>
      <c r="E872" s="5">
        <f t="shared" si="126"/>
        <v>1020496.7548336897</v>
      </c>
      <c r="F872" s="5">
        <f>过饱和度!K871</f>
        <v>2.9664772154856476E+26</v>
      </c>
      <c r="G872" s="5">
        <f t="shared" si="122"/>
        <v>2.9664772154856476E+26</v>
      </c>
      <c r="H872" s="5">
        <f t="shared" si="127"/>
        <v>2.966477215485648E+16</v>
      </c>
      <c r="I872" s="5">
        <f>过饱和度!N871</f>
        <v>4.8689219264184458E+25</v>
      </c>
      <c r="J872" s="5">
        <f t="shared" si="123"/>
        <v>4.8689219264184458E+25</v>
      </c>
      <c r="K872" s="5">
        <f t="shared" si="128"/>
        <v>4868921926418446</v>
      </c>
      <c r="L872" s="5">
        <f>过饱和度!Q871</f>
        <v>4.0602696384221327E+77</v>
      </c>
      <c r="M872" s="5">
        <f t="shared" si="124"/>
        <v>4.0602696384221327E+77</v>
      </c>
      <c r="N872" s="5">
        <f t="shared" si="125"/>
        <v>4.0602696384221332E+67</v>
      </c>
    </row>
    <row r="873" spans="2:14" x14ac:dyDescent="0.25">
      <c r="B873" s="5">
        <f>过饱和度!D872</f>
        <v>47.783314524857303</v>
      </c>
      <c r="C873" s="5">
        <f>过饱和度!H872</f>
        <v>1.0394028834396996E+16</v>
      </c>
      <c r="D873" s="5">
        <f t="shared" si="121"/>
        <v>1.0394028834396996E+16</v>
      </c>
      <c r="E873" s="5">
        <f t="shared" si="126"/>
        <v>1039402.8834396995</v>
      </c>
      <c r="F873" s="5">
        <f>过饱和度!K872</f>
        <v>3.0399573321111462E+26</v>
      </c>
      <c r="G873" s="5">
        <f t="shared" si="122"/>
        <v>3.0399573321111462E+26</v>
      </c>
      <c r="H873" s="5">
        <f t="shared" si="127"/>
        <v>3.0399573321111464E+16</v>
      </c>
      <c r="I873" s="5">
        <f>过饱和度!N872</f>
        <v>4.9895153135745215E+25</v>
      </c>
      <c r="J873" s="5">
        <f t="shared" si="123"/>
        <v>4.9895153135745215E+25</v>
      </c>
      <c r="K873" s="5">
        <f t="shared" si="128"/>
        <v>4989515313574522</v>
      </c>
      <c r="L873" s="5">
        <f>过饱和度!Q872</f>
        <v>4.2120363205408915E+77</v>
      </c>
      <c r="M873" s="5">
        <f t="shared" si="124"/>
        <v>4.2120363205408915E+77</v>
      </c>
      <c r="N873" s="5">
        <f t="shared" si="125"/>
        <v>4.2120363205408912E+67</v>
      </c>
    </row>
    <row r="874" spans="2:14" x14ac:dyDescent="0.25">
      <c r="B874" s="5">
        <f>过饱和度!D873</f>
        <v>48.076456069115409</v>
      </c>
      <c r="C874" s="5">
        <f>过饱和度!H873</f>
        <v>1.0393637654638916E+16</v>
      </c>
      <c r="D874" s="5">
        <f t="shared" si="121"/>
        <v>1.0393637654638916E+16</v>
      </c>
      <c r="E874" s="5">
        <f t="shared" si="126"/>
        <v>1039363.7654638916</v>
      </c>
      <c r="F874" s="5">
        <f>过饱和度!K873</f>
        <v>3.0398379220402761E+26</v>
      </c>
      <c r="G874" s="5">
        <f t="shared" si="122"/>
        <v>3.0398379220402761E+26</v>
      </c>
      <c r="H874" s="5">
        <f t="shared" si="127"/>
        <v>3.039837922040276E+16</v>
      </c>
      <c r="I874" s="5">
        <f>过饱和度!N873</f>
        <v>4.9893398915069421E+25</v>
      </c>
      <c r="J874" s="5">
        <f t="shared" si="123"/>
        <v>4.9893398915069421E+25</v>
      </c>
      <c r="K874" s="5">
        <f t="shared" si="128"/>
        <v>4989339891506942</v>
      </c>
      <c r="L874" s="5">
        <f>过饱和度!Q873</f>
        <v>4.2635899562608463E+77</v>
      </c>
      <c r="M874" s="5">
        <f t="shared" si="124"/>
        <v>4.2635899562608463E+77</v>
      </c>
      <c r="N874" s="5">
        <f t="shared" si="125"/>
        <v>4.2635899562608459E+67</v>
      </c>
    </row>
    <row r="875" spans="2:14" x14ac:dyDescent="0.25">
      <c r="B875" s="5">
        <f>过饱和度!D874</f>
        <v>48.076463555927376</v>
      </c>
      <c r="C875" s="5">
        <f>过饱和度!H874</f>
        <v>1.0585014914138674E+16</v>
      </c>
      <c r="D875" s="5">
        <f t="shared" ref="D875:D938" si="129">C875-1</f>
        <v>1.0585014914138672E+16</v>
      </c>
      <c r="E875" s="5">
        <f t="shared" si="126"/>
        <v>1058501.4914138671</v>
      </c>
      <c r="F875" s="5">
        <f>过饱和度!K874</f>
        <v>3.114672539365271E+26</v>
      </c>
      <c r="G875" s="5">
        <f t="shared" ref="G875:G938" si="130">F875-1</f>
        <v>3.114672539365271E+26</v>
      </c>
      <c r="H875" s="5">
        <f t="shared" si="127"/>
        <v>3.1146725393652712E+16</v>
      </c>
      <c r="I875" s="5">
        <f>过饱和度!N874</f>
        <v>5.1121564299453838E+25</v>
      </c>
      <c r="J875" s="5">
        <f t="shared" ref="J875:J938" si="131">I875-1</f>
        <v>5.1121564299453838E+25</v>
      </c>
      <c r="K875" s="5">
        <f t="shared" si="128"/>
        <v>5112156429945384</v>
      </c>
      <c r="L875" s="5">
        <f>过饱和度!Q874</f>
        <v>4.4219715829419623E+77</v>
      </c>
      <c r="M875" s="5">
        <f t="shared" ref="M875:M938" si="132">L875-1</f>
        <v>4.4219715829419623E+77</v>
      </c>
      <c r="N875" s="5">
        <f t="shared" si="125"/>
        <v>4.421971582941963E+67</v>
      </c>
    </row>
    <row r="876" spans="2:14" x14ac:dyDescent="0.25">
      <c r="B876" s="5">
        <f>过饱和度!D875</f>
        <v>48.369605100185481</v>
      </c>
      <c r="C876" s="5">
        <f>过饱和度!H875</f>
        <v>1.058461506901841E+16</v>
      </c>
      <c r="D876" s="5">
        <f t="shared" si="129"/>
        <v>1.0584615069018408E+16</v>
      </c>
      <c r="E876" s="5">
        <f t="shared" si="126"/>
        <v>1058461.5069018409</v>
      </c>
      <c r="F876" s="5">
        <f>过饱和度!K875</f>
        <v>3.1145495422897781E+26</v>
      </c>
      <c r="G876" s="5">
        <f t="shared" si="130"/>
        <v>3.1145495422897781E+26</v>
      </c>
      <c r="H876" s="5">
        <f t="shared" si="127"/>
        <v>3.1145495422897784E+16</v>
      </c>
      <c r="I876" s="5">
        <f>过饱和度!N875</f>
        <v>5.111975625611323E+25</v>
      </c>
      <c r="J876" s="5">
        <f t="shared" si="131"/>
        <v>5.111975625611323E+25</v>
      </c>
      <c r="K876" s="5">
        <f t="shared" si="128"/>
        <v>5111975625611323</v>
      </c>
      <c r="L876" s="5">
        <f>过饱和度!Q875</f>
        <v>4.4757600241342053E+77</v>
      </c>
      <c r="M876" s="5">
        <f t="shared" si="132"/>
        <v>4.4757600241342053E+77</v>
      </c>
      <c r="N876" s="5">
        <f t="shared" ref="N876:N939" si="133">$F$2*$M876^2*TANH($F$3/$M876)</f>
        <v>4.4757600241342058E+67</v>
      </c>
    </row>
    <row r="877" spans="2:14" x14ac:dyDescent="0.25">
      <c r="B877" s="5">
        <f>过饱和度!D876</f>
        <v>48.369612586997448</v>
      </c>
      <c r="C877" s="5">
        <f>过饱和度!H876</f>
        <v>1.0778322353174238E+16</v>
      </c>
      <c r="D877" s="5">
        <f t="shared" si="129"/>
        <v>1.0778322353174236E+16</v>
      </c>
      <c r="E877" s="5">
        <f t="shared" si="126"/>
        <v>1077832.2353174237</v>
      </c>
      <c r="F877" s="5">
        <f>过饱和度!K876</f>
        <v>3.190755178744791E+26</v>
      </c>
      <c r="G877" s="5">
        <f t="shared" si="130"/>
        <v>3.190755178744791E+26</v>
      </c>
      <c r="H877" s="5">
        <f t="shared" si="127"/>
        <v>3.1907551787447908E+16</v>
      </c>
      <c r="I877" s="5">
        <f>过饱和度!N876</f>
        <v>5.2370424317469819E+25</v>
      </c>
      <c r="J877" s="5">
        <f t="shared" si="131"/>
        <v>5.2370424317469819E+25</v>
      </c>
      <c r="K877" s="5">
        <f t="shared" si="128"/>
        <v>5237042431746982</v>
      </c>
      <c r="L877" s="5">
        <f>过饱和度!Q876</f>
        <v>4.641002086916278E+77</v>
      </c>
      <c r="M877" s="5">
        <f t="shared" si="132"/>
        <v>4.641002086916278E+77</v>
      </c>
      <c r="N877" s="5">
        <f t="shared" si="133"/>
        <v>4.6410020869162786E+67</v>
      </c>
    </row>
    <row r="878" spans="2:14" x14ac:dyDescent="0.25">
      <c r="B878" s="5">
        <f>过饱和度!D877</f>
        <v>48.662754131255554</v>
      </c>
      <c r="C878" s="5">
        <f>过饱和度!H877</f>
        <v>1.0777913719487558E+16</v>
      </c>
      <c r="D878" s="5">
        <f t="shared" si="129"/>
        <v>1.0777913719487556E+16</v>
      </c>
      <c r="E878" s="5">
        <f t="shared" si="126"/>
        <v>1077791.3719487553</v>
      </c>
      <c r="F878" s="5">
        <f>过饱和度!K877</f>
        <v>3.1906285171401757E+26</v>
      </c>
      <c r="G878" s="5">
        <f t="shared" si="130"/>
        <v>3.1906285171401757E+26</v>
      </c>
      <c r="H878" s="5">
        <f t="shared" si="127"/>
        <v>3.190628517140176E+16</v>
      </c>
      <c r="I878" s="5">
        <f>过饱和度!N877</f>
        <v>5.2368561271337365E+25</v>
      </c>
      <c r="J878" s="5">
        <f t="shared" si="131"/>
        <v>5.2368561271337365E+25</v>
      </c>
      <c r="K878" s="5">
        <f t="shared" si="128"/>
        <v>5236856127133737</v>
      </c>
      <c r="L878" s="5">
        <f>过饱和度!Q877</f>
        <v>4.6971077680585125E+77</v>
      </c>
      <c r="M878" s="5">
        <f t="shared" si="132"/>
        <v>4.6971077680585125E+77</v>
      </c>
      <c r="N878" s="5">
        <f t="shared" si="133"/>
        <v>4.6971077680585125E+67</v>
      </c>
    </row>
    <row r="879" spans="2:14" x14ac:dyDescent="0.25">
      <c r="B879" s="5">
        <f>过饱和度!D878</f>
        <v>48.66276161806752</v>
      </c>
      <c r="C879" s="5">
        <f>过饱和度!H878</f>
        <v>1.097396507865227E+16</v>
      </c>
      <c r="D879" s="5">
        <f t="shared" si="129"/>
        <v>1.0973965078652268E+16</v>
      </c>
      <c r="E879" s="5">
        <f t="shared" si="126"/>
        <v>1097396.5078652268</v>
      </c>
      <c r="F879" s="5">
        <f>过饱和度!K878</f>
        <v>3.2682217906480981E+26</v>
      </c>
      <c r="G879" s="5">
        <f t="shared" si="130"/>
        <v>3.2682217906480981E+26</v>
      </c>
      <c r="H879" s="5">
        <f t="shared" si="127"/>
        <v>3.268221790648098E+16</v>
      </c>
      <c r="I879" s="5">
        <f>过饱和度!N878</f>
        <v>5.3642004807915418E+25</v>
      </c>
      <c r="J879" s="5">
        <f t="shared" si="131"/>
        <v>5.3642004807915418E+25</v>
      </c>
      <c r="K879" s="5">
        <f t="shared" si="128"/>
        <v>5364200480791542</v>
      </c>
      <c r="L879" s="5">
        <f>过饱和度!Q878</f>
        <v>4.8694632983918426E+77</v>
      </c>
      <c r="M879" s="5">
        <f t="shared" si="132"/>
        <v>4.8694632983918426E+77</v>
      </c>
      <c r="N879" s="5">
        <f t="shared" si="133"/>
        <v>4.8694632983918423E+67</v>
      </c>
    </row>
    <row r="880" spans="2:14" x14ac:dyDescent="0.25">
      <c r="B880" s="5">
        <f>过饱和度!D879</f>
        <v>48.955903162325626</v>
      </c>
      <c r="C880" s="5">
        <f>过饱和度!H879</f>
        <v>1.0973547532348388E+16</v>
      </c>
      <c r="D880" s="5">
        <f t="shared" si="129"/>
        <v>1.0973547532348388E+16</v>
      </c>
      <c r="E880" s="5">
        <f t="shared" si="126"/>
        <v>1097354.7532348388</v>
      </c>
      <c r="F880" s="5">
        <f>过饱和度!K879</f>
        <v>3.2680913859089775E+26</v>
      </c>
      <c r="G880" s="5">
        <f t="shared" si="130"/>
        <v>3.2680913859089775E+26</v>
      </c>
      <c r="H880" s="5">
        <f t="shared" si="127"/>
        <v>3.2680913859089772E+16</v>
      </c>
      <c r="I880" s="5">
        <f>过饱和度!N879</f>
        <v>5.3640085562235144E+25</v>
      </c>
      <c r="J880" s="5">
        <f t="shared" si="131"/>
        <v>5.3640085562235144E+25</v>
      </c>
      <c r="K880" s="5">
        <f t="shared" si="128"/>
        <v>5364008556223514</v>
      </c>
      <c r="L880" s="5">
        <f>过饱和度!Q879</f>
        <v>4.9279711679002882E+77</v>
      </c>
      <c r="M880" s="5">
        <f t="shared" si="132"/>
        <v>4.9279711679002882E+77</v>
      </c>
      <c r="N880" s="5">
        <f t="shared" si="133"/>
        <v>4.9279711679002892E+67</v>
      </c>
    </row>
    <row r="881" spans="2:14" x14ac:dyDescent="0.25">
      <c r="B881" s="5">
        <f>过饱和度!D880</f>
        <v>48.955910649137593</v>
      </c>
      <c r="C881" s="5">
        <f>过饱和度!H880</f>
        <v>1.1171957016011266E+16</v>
      </c>
      <c r="D881" s="5">
        <f t="shared" si="129"/>
        <v>1.1171957016011264E+16</v>
      </c>
      <c r="E881" s="5">
        <f t="shared" si="126"/>
        <v>1117195.7016011265</v>
      </c>
      <c r="F881" s="5">
        <f>过饱和度!K880</f>
        <v>3.3470890138738997E+26</v>
      </c>
      <c r="G881" s="5">
        <f t="shared" si="130"/>
        <v>3.3470890138738997E+26</v>
      </c>
      <c r="H881" s="5">
        <f t="shared" si="127"/>
        <v>3.3470890138739E+16</v>
      </c>
      <c r="I881" s="5">
        <f>过饱和度!N880</f>
        <v>5.4936579006211392E+25</v>
      </c>
      <c r="J881" s="5">
        <f t="shared" si="131"/>
        <v>5.4936579006211392E+25</v>
      </c>
      <c r="K881" s="5">
        <f t="shared" si="128"/>
        <v>5493657900621140</v>
      </c>
      <c r="L881" s="5">
        <f>过饱和度!Q880</f>
        <v>5.1077009210360177E+77</v>
      </c>
      <c r="M881" s="5">
        <f t="shared" si="132"/>
        <v>5.1077009210360177E+77</v>
      </c>
      <c r="N881" s="5">
        <f t="shared" si="133"/>
        <v>5.1077009210360175E+67</v>
      </c>
    </row>
    <row r="882" spans="2:14" x14ac:dyDescent="0.25">
      <c r="B882" s="5">
        <f>过饱和度!D881</f>
        <v>49.249052193395698</v>
      </c>
      <c r="C882" s="5">
        <f>过饱和度!H881</f>
        <v>1.1171530432192996E+16</v>
      </c>
      <c r="D882" s="5">
        <f t="shared" si="129"/>
        <v>1.1171530432192996E+16</v>
      </c>
      <c r="E882" s="5">
        <f t="shared" si="126"/>
        <v>1117153.0432192995</v>
      </c>
      <c r="F882" s="5">
        <f>过饱和度!K881</f>
        <v>3.346954786306733E+26</v>
      </c>
      <c r="G882" s="5">
        <f t="shared" si="130"/>
        <v>3.346954786306733E+26</v>
      </c>
      <c r="H882" s="5">
        <f t="shared" si="127"/>
        <v>3.3469547863067332E+16</v>
      </c>
      <c r="I882" s="5">
        <f>过饱和度!N881</f>
        <v>5.4934602347485541E+25</v>
      </c>
      <c r="J882" s="5">
        <f t="shared" si="131"/>
        <v>5.4934602347485541E+25</v>
      </c>
      <c r="K882" s="5">
        <f t="shared" si="128"/>
        <v>5493460234748554</v>
      </c>
      <c r="L882" s="5">
        <f>过饱和度!Q881</f>
        <v>5.1686985020330607E+77</v>
      </c>
      <c r="M882" s="5">
        <f t="shared" si="132"/>
        <v>5.1686985020330607E+77</v>
      </c>
      <c r="N882" s="5">
        <f t="shared" si="133"/>
        <v>5.1686985020330609E+67</v>
      </c>
    </row>
    <row r="883" spans="2:14" x14ac:dyDescent="0.25">
      <c r="B883" s="5">
        <f>过饱和度!D882</f>
        <v>49.249059680207665</v>
      </c>
      <c r="C883" s="5">
        <f>过饱和度!H882</f>
        <v>1.1372312088979818E+16</v>
      </c>
      <c r="D883" s="5">
        <f t="shared" si="129"/>
        <v>1.1372312088979816E+16</v>
      </c>
      <c r="E883" s="5">
        <f t="shared" si="126"/>
        <v>1137231.2088979816</v>
      </c>
      <c r="F883" s="5">
        <f>过饱和度!K882</f>
        <v>3.4273735856027639E+26</v>
      </c>
      <c r="G883" s="5">
        <f t="shared" si="130"/>
        <v>3.4273735856027639E+26</v>
      </c>
      <c r="H883" s="5">
        <f t="shared" si="127"/>
        <v>3.427373585602764E+16</v>
      </c>
      <c r="I883" s="5">
        <f>过饱和度!N882</f>
        <v>5.6254421764791021E+25</v>
      </c>
      <c r="J883" s="5">
        <f t="shared" si="131"/>
        <v>5.6254421764791021E+25</v>
      </c>
      <c r="K883" s="5">
        <f t="shared" si="128"/>
        <v>5625442176479103</v>
      </c>
      <c r="L883" s="5">
        <f>过饱和度!Q882</f>
        <v>5.3560711442466863E+77</v>
      </c>
      <c r="M883" s="5">
        <f t="shared" si="132"/>
        <v>5.3560711442466863E+77</v>
      </c>
      <c r="N883" s="5">
        <f t="shared" si="133"/>
        <v>5.3560711442466862E+67</v>
      </c>
    </row>
    <row r="884" spans="2:14" x14ac:dyDescent="0.25">
      <c r="B884" s="5">
        <f>过饱和度!D883</f>
        <v>49.542201224465771</v>
      </c>
      <c r="C884" s="5">
        <f>过饱和度!H883</f>
        <v>1.137187634190365E+16</v>
      </c>
      <c r="D884" s="5">
        <f t="shared" si="129"/>
        <v>1.1371876341903648E+16</v>
      </c>
      <c r="E884" s="5">
        <f t="shared" si="126"/>
        <v>1137187.634190365</v>
      </c>
      <c r="F884" s="5">
        <f>过饱和度!K883</f>
        <v>3.4272354544185689E+26</v>
      </c>
      <c r="G884" s="5">
        <f t="shared" si="130"/>
        <v>3.4272354544185689E+26</v>
      </c>
      <c r="H884" s="5">
        <f t="shared" si="127"/>
        <v>3.4272354544185688E+16</v>
      </c>
      <c r="I884" s="5">
        <f>过饱和度!N883</f>
        <v>5.6252386462667008E+25</v>
      </c>
      <c r="J884" s="5">
        <f t="shared" si="131"/>
        <v>5.6252386462667008E+25</v>
      </c>
      <c r="K884" s="5">
        <f t="shared" si="128"/>
        <v>5625238646266700</v>
      </c>
      <c r="L884" s="5">
        <f>过饱和度!Q883</f>
        <v>5.4196485964165145E+77</v>
      </c>
      <c r="M884" s="5">
        <f t="shared" si="132"/>
        <v>5.4196485964165145E+77</v>
      </c>
      <c r="N884" s="5">
        <f t="shared" si="133"/>
        <v>5.4196485964165149E+67</v>
      </c>
    </row>
    <row r="885" spans="2:14" x14ac:dyDescent="0.25">
      <c r="B885" s="5">
        <f>过饱和度!D884</f>
        <v>49.542208711277738</v>
      </c>
      <c r="C885" s="5">
        <f>过饱和度!H884</f>
        <v>1.1575044219576724E+16</v>
      </c>
      <c r="D885" s="5">
        <f t="shared" si="129"/>
        <v>1.1575044219576724E+16</v>
      </c>
      <c r="E885" s="5">
        <f t="shared" si="126"/>
        <v>1157504.4219576723</v>
      </c>
      <c r="F885" s="5">
        <f>过饱和度!K884</f>
        <v>3.5090923413786474E+26</v>
      </c>
      <c r="G885" s="5">
        <f t="shared" si="130"/>
        <v>3.5090923413786474E+26</v>
      </c>
      <c r="H885" s="5">
        <f t="shared" si="127"/>
        <v>3.5090923413786476E+16</v>
      </c>
      <c r="I885" s="5">
        <f>过饱和度!N884</f>
        <v>5.7595809552813602E+25</v>
      </c>
      <c r="J885" s="5">
        <f t="shared" si="131"/>
        <v>5.7595809552813602E+25</v>
      </c>
      <c r="K885" s="5">
        <f t="shared" si="128"/>
        <v>5759580955281360</v>
      </c>
      <c r="L885" s="5">
        <f>过饱和度!Q884</f>
        <v>5.6149408956055345E+77</v>
      </c>
      <c r="M885" s="5">
        <f t="shared" si="132"/>
        <v>5.6149408956055345E+77</v>
      </c>
      <c r="N885" s="5">
        <f t="shared" si="133"/>
        <v>5.6149408956055343E+67</v>
      </c>
    </row>
    <row r="886" spans="2:14" x14ac:dyDescent="0.25">
      <c r="B886" s="5">
        <f>过饱和度!D885</f>
        <v>49.835350255535843</v>
      </c>
      <c r="C886" s="5">
        <f>过饱和度!H885</f>
        <v>1.1574599182652936E+16</v>
      </c>
      <c r="D886" s="5">
        <f t="shared" si="129"/>
        <v>1.1574599182652936E+16</v>
      </c>
      <c r="E886" s="5">
        <f t="shared" si="126"/>
        <v>1157459.9182652936</v>
      </c>
      <c r="F886" s="5">
        <f>过饱和度!K885</f>
        <v>3.5089502246857114E+26</v>
      </c>
      <c r="G886" s="5">
        <f t="shared" si="130"/>
        <v>3.5089502246857114E+26</v>
      </c>
      <c r="H886" s="5">
        <f t="shared" si="127"/>
        <v>3.5089502246857112E+16</v>
      </c>
      <c r="I886" s="5">
        <f>过饱和度!N885</f>
        <v>5.7593714359970845E+25</v>
      </c>
      <c r="J886" s="5">
        <f t="shared" si="131"/>
        <v>5.7593714359970845E+25</v>
      </c>
      <c r="K886" s="5">
        <f t="shared" si="128"/>
        <v>5759371435997086</v>
      </c>
      <c r="L886" s="5">
        <f>过饱和度!Q885</f>
        <v>5.6811910781505262E+77</v>
      </c>
      <c r="M886" s="5">
        <f t="shared" si="132"/>
        <v>5.6811910781505262E+77</v>
      </c>
      <c r="N886" s="5">
        <f t="shared" si="133"/>
        <v>5.6811910781505252E+67</v>
      </c>
    </row>
    <row r="887" spans="2:14" x14ac:dyDescent="0.25">
      <c r="B887" s="5">
        <f>过饱和度!D886</f>
        <v>49.83535774234781</v>
      </c>
      <c r="C887" s="5">
        <f>过饱和度!H886</f>
        <v>1.1780167328111158E+16</v>
      </c>
      <c r="D887" s="5">
        <f t="shared" si="129"/>
        <v>1.1780167328111156E+16</v>
      </c>
      <c r="E887" s="5">
        <f t="shared" si="126"/>
        <v>1178016.7328111157</v>
      </c>
      <c r="F887" s="5">
        <f>过饱和度!K886</f>
        <v>3.592262215090435E+26</v>
      </c>
      <c r="G887" s="5">
        <f t="shared" si="130"/>
        <v>3.592262215090435E+26</v>
      </c>
      <c r="H887" s="5">
        <f t="shared" si="127"/>
        <v>3.5922622150904348E+16</v>
      </c>
      <c r="I887" s="5">
        <f>过饱和度!N886</f>
        <v>5.896102045587811E+25</v>
      </c>
      <c r="J887" s="5">
        <f t="shared" si="131"/>
        <v>5.896102045587811E+25</v>
      </c>
      <c r="K887" s="5">
        <f t="shared" si="128"/>
        <v>5896102045587811</v>
      </c>
      <c r="L887" s="5">
        <f>过饱和度!Q886</f>
        <v>5.8846880978463483E+77</v>
      </c>
      <c r="M887" s="5">
        <f t="shared" si="132"/>
        <v>5.8846880978463483E+77</v>
      </c>
      <c r="N887" s="5">
        <f t="shared" si="133"/>
        <v>5.8846880978463484E+67</v>
      </c>
    </row>
    <row r="888" spans="2:14" x14ac:dyDescent="0.25">
      <c r="B888" s="5">
        <f>过饱和度!D887</f>
        <v>50.128499286605916</v>
      </c>
      <c r="C888" s="5">
        <f>过饱和度!H887</f>
        <v>1.1779712873903918E+16</v>
      </c>
      <c r="D888" s="5">
        <f t="shared" si="129"/>
        <v>1.1779712873903916E+16</v>
      </c>
      <c r="E888" s="5">
        <f t="shared" si="126"/>
        <v>1177971.2873903916</v>
      </c>
      <c r="F888" s="5">
        <f>过饱和度!K887</f>
        <v>3.5921160298870397E+26</v>
      </c>
      <c r="G888" s="5">
        <f t="shared" si="130"/>
        <v>3.5921160298870397E+26</v>
      </c>
      <c r="H888" s="5">
        <f t="shared" si="127"/>
        <v>3.5921160298870396E+16</v>
      </c>
      <c r="I888" s="5">
        <f>过饱和度!N887</f>
        <v>5.89588641079152E+25</v>
      </c>
      <c r="J888" s="5">
        <f t="shared" si="131"/>
        <v>5.89588641079152E+25</v>
      </c>
      <c r="K888" s="5">
        <f t="shared" si="128"/>
        <v>5895886410791520</v>
      </c>
      <c r="L888" s="5">
        <f>过饱和度!Q887</f>
        <v>5.9537066335570079E+77</v>
      </c>
      <c r="M888" s="5">
        <f t="shared" si="132"/>
        <v>5.9537066335570079E+77</v>
      </c>
      <c r="N888" s="5">
        <f t="shared" si="133"/>
        <v>5.9537066335570082E+67</v>
      </c>
    </row>
    <row r="889" spans="2:14" x14ac:dyDescent="0.25">
      <c r="B889" s="5">
        <f>过饱和度!D888</f>
        <v>50.128506773417882</v>
      </c>
      <c r="C889" s="5">
        <f>过饱和度!H888</f>
        <v>1.1987695333182794E+16</v>
      </c>
      <c r="D889" s="5">
        <f t="shared" si="129"/>
        <v>1.1987695333182792E+16</v>
      </c>
      <c r="E889" s="5">
        <f t="shared" si="126"/>
        <v>1198769.5333182795</v>
      </c>
      <c r="F889" s="5">
        <f>过饱和度!K888</f>
        <v>3.6769002389534888E+26</v>
      </c>
      <c r="G889" s="5">
        <f t="shared" si="130"/>
        <v>3.6769002389534888E+26</v>
      </c>
      <c r="H889" s="5">
        <f t="shared" si="127"/>
        <v>3.6769002389534888E+16</v>
      </c>
      <c r="I889" s="5">
        <f>过饱和度!N888</f>
        <v>6.035033417573708E+25</v>
      </c>
      <c r="J889" s="5">
        <f t="shared" si="131"/>
        <v>6.035033417573708E+25</v>
      </c>
      <c r="K889" s="5">
        <f t="shared" si="128"/>
        <v>6035033417573709</v>
      </c>
      <c r="L889" s="5">
        <f>过饱和度!Q888</f>
        <v>6.1657019303912838E+77</v>
      </c>
      <c r="M889" s="5">
        <f t="shared" si="132"/>
        <v>6.1657019303912838E+77</v>
      </c>
      <c r="N889" s="5">
        <f t="shared" si="133"/>
        <v>6.1657019303912843E+67</v>
      </c>
    </row>
    <row r="890" spans="2:14" x14ac:dyDescent="0.25">
      <c r="B890" s="5">
        <f>过饱和度!D889</f>
        <v>50.421648317675988</v>
      </c>
      <c r="C890" s="5">
        <f>过饱和度!H889</f>
        <v>1.198723133341027E+16</v>
      </c>
      <c r="D890" s="5">
        <f t="shared" si="129"/>
        <v>1.1987231333410268E+16</v>
      </c>
      <c r="E890" s="5">
        <f t="shared" si="126"/>
        <v>1198723.133341027</v>
      </c>
      <c r="F890" s="5">
        <f>过饱和度!K889</f>
        <v>3.6767499011206237E+26</v>
      </c>
      <c r="G890" s="5">
        <f t="shared" si="130"/>
        <v>3.6767499011206237E+26</v>
      </c>
      <c r="H890" s="5">
        <f t="shared" si="127"/>
        <v>3.676749901120624E+16</v>
      </c>
      <c r="I890" s="5">
        <f>过饱和度!N889</f>
        <v>6.0348115391058677E+25</v>
      </c>
      <c r="J890" s="5">
        <f t="shared" si="131"/>
        <v>6.0348115391058677E+25</v>
      </c>
      <c r="K890" s="5">
        <f t="shared" si="128"/>
        <v>6034811539105868</v>
      </c>
      <c r="L890" s="5">
        <f>过饱和度!Q889</f>
        <v>6.2375872708425219E+77</v>
      </c>
      <c r="M890" s="5">
        <f t="shared" si="132"/>
        <v>6.2375872708425219E+77</v>
      </c>
      <c r="N890" s="5">
        <f t="shared" si="133"/>
        <v>6.2375872708425229E+67</v>
      </c>
    </row>
    <row r="891" spans="2:14" x14ac:dyDescent="0.25">
      <c r="B891" s="5">
        <f>过饱和度!D890</f>
        <v>50.421655804487955</v>
      </c>
      <c r="C891" s="5">
        <f>过饱和度!H890</f>
        <v>1.219764215168198E+16</v>
      </c>
      <c r="D891" s="5">
        <f t="shared" si="129"/>
        <v>1.219764215168198E+16</v>
      </c>
      <c r="E891" s="5">
        <f t="shared" si="126"/>
        <v>1219764.2151681981</v>
      </c>
      <c r="F891" s="5">
        <f>过饱和度!K890</f>
        <v>3.7630235434911811E+26</v>
      </c>
      <c r="G891" s="5">
        <f t="shared" si="130"/>
        <v>3.7630235434911811E+26</v>
      </c>
      <c r="H891" s="5">
        <f t="shared" si="127"/>
        <v>3.7630235434911816E+16</v>
      </c>
      <c r="I891" s="5">
        <f>过饱和度!N890</f>
        <v>6.1764032030010291E+25</v>
      </c>
      <c r="J891" s="5">
        <f t="shared" si="131"/>
        <v>6.1764032030010291E+25</v>
      </c>
      <c r="K891" s="5">
        <f t="shared" si="128"/>
        <v>6176403203001030</v>
      </c>
      <c r="L891" s="5">
        <f>过饱和度!Q890</f>
        <v>6.4583830955084292E+77</v>
      </c>
      <c r="M891" s="5">
        <f t="shared" si="132"/>
        <v>6.4583830955084292E+77</v>
      </c>
      <c r="N891" s="5">
        <f t="shared" si="133"/>
        <v>6.4583830955084295E+67</v>
      </c>
    </row>
    <row r="892" spans="2:14" x14ac:dyDescent="0.25">
      <c r="B892" s="5">
        <f>过饱和度!D891</f>
        <v>50.71479734874606</v>
      </c>
      <c r="C892" s="5">
        <f>过饱和度!H891</f>
        <v>1.2197168477216436E+16</v>
      </c>
      <c r="D892" s="5">
        <f t="shared" si="129"/>
        <v>1.2197168477216436E+16</v>
      </c>
      <c r="E892" s="5">
        <f t="shared" si="126"/>
        <v>1219716.8477216435</v>
      </c>
      <c r="F892" s="5">
        <f>过饱和度!K891</f>
        <v>3.762868967785275E+26</v>
      </c>
      <c r="G892" s="5">
        <f t="shared" si="130"/>
        <v>3.762868967785275E+26</v>
      </c>
      <c r="H892" s="5">
        <f t="shared" si="127"/>
        <v>3.7628689677852752E+16</v>
      </c>
      <c r="I892" s="5">
        <f>过饱和度!N891</f>
        <v>6.1761749509714302E+25</v>
      </c>
      <c r="J892" s="5">
        <f t="shared" si="131"/>
        <v>6.1761749509714302E+25</v>
      </c>
      <c r="K892" s="5">
        <f t="shared" si="128"/>
        <v>6176174950971430</v>
      </c>
      <c r="L892" s="5">
        <f>过饱和度!Q891</f>
        <v>6.5332365873951194E+77</v>
      </c>
      <c r="M892" s="5">
        <f t="shared" si="132"/>
        <v>6.5332365873951194E+77</v>
      </c>
      <c r="N892" s="5">
        <f t="shared" si="133"/>
        <v>6.5332365873951193E+67</v>
      </c>
    </row>
    <row r="893" spans="2:14" x14ac:dyDescent="0.25">
      <c r="B893" s="5">
        <f>过饱和度!D892</f>
        <v>50.714804835558027</v>
      </c>
      <c r="C893" s="5">
        <f>过饱和度!H892</f>
        <v>1.241002169878986E+16</v>
      </c>
      <c r="D893" s="5">
        <f t="shared" si="129"/>
        <v>1.241002169878986E+16</v>
      </c>
      <c r="E893" s="5">
        <f t="shared" si="126"/>
        <v>1241002.1698789862</v>
      </c>
      <c r="F893" s="5">
        <f>过饱和度!K892</f>
        <v>3.8506493575164546E+26</v>
      </c>
      <c r="G893" s="5">
        <f t="shared" si="130"/>
        <v>3.8506493575164546E+26</v>
      </c>
      <c r="H893" s="5">
        <f t="shared" si="127"/>
        <v>3.8506493575164544E+16</v>
      </c>
      <c r="I893" s="5">
        <f>过饱和度!N892</f>
        <v>6.3202396951898776E+25</v>
      </c>
      <c r="J893" s="5">
        <f t="shared" si="131"/>
        <v>6.3202396951898776E+25</v>
      </c>
      <c r="K893" s="5">
        <f t="shared" si="128"/>
        <v>6320239695189878</v>
      </c>
      <c r="L893" s="5">
        <f>过饱和度!Q892</f>
        <v>6.7631440891443031E+77</v>
      </c>
      <c r="M893" s="5">
        <f t="shared" si="132"/>
        <v>6.7631440891443031E+77</v>
      </c>
      <c r="N893" s="5">
        <f t="shared" si="133"/>
        <v>6.763144089144302E+67</v>
      </c>
    </row>
    <row r="894" spans="2:14" x14ac:dyDescent="0.25">
      <c r="B894" s="5">
        <f>过饱和度!D893</f>
        <v>51.007946379816133</v>
      </c>
      <c r="C894" s="5">
        <f>过饱和度!H893</f>
        <v>1.2409538219657774E+16</v>
      </c>
      <c r="D894" s="5">
        <f t="shared" si="129"/>
        <v>1.2409538219657772E+16</v>
      </c>
      <c r="E894" s="5">
        <f t="shared" si="126"/>
        <v>1240953.8219657768</v>
      </c>
      <c r="F894" s="5">
        <f>过饱和度!K893</f>
        <v>3.8504904575620883E+26</v>
      </c>
      <c r="G894" s="5">
        <f t="shared" si="130"/>
        <v>3.8504904575620883E+26</v>
      </c>
      <c r="H894" s="5">
        <f t="shared" si="127"/>
        <v>3.8504904575620888E+16</v>
      </c>
      <c r="I894" s="5">
        <f>过饱和度!N893</f>
        <v>6.3200049379663257E+25</v>
      </c>
      <c r="J894" s="5">
        <f t="shared" si="131"/>
        <v>6.3200049379663257E+25</v>
      </c>
      <c r="K894" s="5">
        <f t="shared" si="128"/>
        <v>6320004937966326</v>
      </c>
      <c r="L894" s="5">
        <f>过饱和度!Q893</f>
        <v>6.8410700417690952E+77</v>
      </c>
      <c r="M894" s="5">
        <f t="shared" si="132"/>
        <v>6.8410700417690952E+77</v>
      </c>
      <c r="N894" s="5">
        <f t="shared" si="133"/>
        <v>6.8410700417690947E+67</v>
      </c>
    </row>
    <row r="895" spans="2:14" x14ac:dyDescent="0.25">
      <c r="B895" s="5">
        <f>过饱和度!D894</f>
        <v>51.0079538666281</v>
      </c>
      <c r="C895" s="5">
        <f>过饱和度!H894</f>
        <v>1.2624847887978528E+16</v>
      </c>
      <c r="D895" s="5">
        <f t="shared" si="129"/>
        <v>1.2624847887978528E+16</v>
      </c>
      <c r="E895" s="5">
        <f t="shared" si="126"/>
        <v>1262484.7887978528</v>
      </c>
      <c r="F895" s="5">
        <f>过饱和度!K894</f>
        <v>3.9397950081133553E+26</v>
      </c>
      <c r="G895" s="5">
        <f t="shared" si="130"/>
        <v>3.9397950081133553E+26</v>
      </c>
      <c r="H895" s="5">
        <f t="shared" si="127"/>
        <v>3.939795008113356E+16</v>
      </c>
      <c r="I895" s="5">
        <f>过饱和度!N894</f>
        <v>6.4665713489898372E+25</v>
      </c>
      <c r="J895" s="5">
        <f t="shared" si="131"/>
        <v>6.4665713489898372E+25</v>
      </c>
      <c r="K895" s="5">
        <f t="shared" si="128"/>
        <v>6466571348989837</v>
      </c>
      <c r="L895" s="5">
        <f>过饱和度!Q894</f>
        <v>7.080409476485216E+77</v>
      </c>
      <c r="M895" s="5">
        <f t="shared" si="132"/>
        <v>7.080409476485216E+77</v>
      </c>
      <c r="N895" s="5">
        <f t="shared" si="133"/>
        <v>7.0804094764852166E+67</v>
      </c>
    </row>
    <row r="896" spans="2:14" x14ac:dyDescent="0.25">
      <c r="B896" s="5">
        <f>过饱和度!D895</f>
        <v>51.301095410886205</v>
      </c>
      <c r="C896" s="5">
        <f>过饱和度!H895</f>
        <v>1.2624354473360674E+16</v>
      </c>
      <c r="D896" s="5">
        <f t="shared" si="129"/>
        <v>1.2624354473360672E+16</v>
      </c>
      <c r="E896" s="5">
        <f t="shared" si="126"/>
        <v>1262435.4473360674</v>
      </c>
      <c r="F896" s="5">
        <f>过饱和度!K895</f>
        <v>3.9396316963959906E+26</v>
      </c>
      <c r="G896" s="5">
        <f t="shared" si="130"/>
        <v>3.9396316963959906E+26</v>
      </c>
      <c r="H896" s="5">
        <f t="shared" si="127"/>
        <v>3.9396316963959912E+16</v>
      </c>
      <c r="I896" s="5">
        <f>过饱和度!N895</f>
        <v>6.4663299531868786E+25</v>
      </c>
      <c r="J896" s="5">
        <f t="shared" si="131"/>
        <v>6.4663299531868786E+25</v>
      </c>
      <c r="K896" s="5">
        <f t="shared" si="128"/>
        <v>6466329953186878</v>
      </c>
      <c r="L896" s="5">
        <f>过饱和度!Q895</f>
        <v>7.1615152304115808E+77</v>
      </c>
      <c r="M896" s="5">
        <f t="shared" si="132"/>
        <v>7.1615152304115808E+77</v>
      </c>
      <c r="N896" s="5">
        <f t="shared" si="133"/>
        <v>7.1615152304115809E+67</v>
      </c>
    </row>
    <row r="897" spans="2:14" x14ac:dyDescent="0.25">
      <c r="B897" s="5">
        <f>过饱和度!D896</f>
        <v>51.301102897698172</v>
      </c>
      <c r="C897" s="5">
        <f>过饱和度!H896</f>
        <v>1.2842134631011192E+16</v>
      </c>
      <c r="D897" s="5">
        <f t="shared" si="129"/>
        <v>1.2842134631011192E+16</v>
      </c>
      <c r="E897" s="5">
        <f t="shared" si="126"/>
        <v>1284213.4631011195</v>
      </c>
      <c r="F897" s="5">
        <f>过饱和度!K896</f>
        <v>4.0304779206185987E+26</v>
      </c>
      <c r="G897" s="5">
        <f t="shared" si="130"/>
        <v>4.0304779206185987E+26</v>
      </c>
      <c r="H897" s="5">
        <f t="shared" si="127"/>
        <v>4.0304779206185992E+16</v>
      </c>
      <c r="I897" s="5">
        <f>过饱和度!N896</f>
        <v>6.6154267807513985E+25</v>
      </c>
      <c r="J897" s="5">
        <f t="shared" si="131"/>
        <v>6.6154267807513985E+25</v>
      </c>
      <c r="K897" s="5">
        <f t="shared" si="128"/>
        <v>6615426780751398</v>
      </c>
      <c r="L897" s="5">
        <f>过饱和度!Q896</f>
        <v>7.4106161723017003E+77</v>
      </c>
      <c r="M897" s="5">
        <f t="shared" si="132"/>
        <v>7.4106161723017003E+77</v>
      </c>
      <c r="N897" s="5">
        <f t="shared" si="133"/>
        <v>7.4106161723016999E+67</v>
      </c>
    </row>
    <row r="898" spans="2:14" x14ac:dyDescent="0.25">
      <c r="B898" s="5">
        <f>过饱和度!D897</f>
        <v>51.594244441956278</v>
      </c>
      <c r="C898" s="5">
        <f>过饱和度!H897</f>
        <v>1.2841631149242752E+16</v>
      </c>
      <c r="D898" s="5">
        <f t="shared" si="129"/>
        <v>1.2841631149242752E+16</v>
      </c>
      <c r="E898" s="5">
        <f t="shared" si="126"/>
        <v>1284163.1149242755</v>
      </c>
      <c r="F898" s="5">
        <f>过饱和度!K897</f>
        <v>4.030310108477302E+26</v>
      </c>
      <c r="G898" s="5">
        <f t="shared" si="130"/>
        <v>4.030310108477302E+26</v>
      </c>
      <c r="H898" s="5">
        <f t="shared" si="127"/>
        <v>4.0303101084773016E+16</v>
      </c>
      <c r="I898" s="5">
        <f>过饱和度!N897</f>
        <v>6.6151786112190104E+25</v>
      </c>
      <c r="J898" s="5">
        <f t="shared" si="131"/>
        <v>6.6151786112190104E+25</v>
      </c>
      <c r="K898" s="5">
        <f t="shared" si="128"/>
        <v>6615178611219011</v>
      </c>
      <c r="L898" s="5">
        <f>过饱和度!Q897</f>
        <v>7.4950121691854447E+77</v>
      </c>
      <c r="M898" s="5">
        <f t="shared" si="132"/>
        <v>7.4950121691854447E+77</v>
      </c>
      <c r="N898" s="5">
        <f t="shared" si="133"/>
        <v>7.4950121691854456E+67</v>
      </c>
    </row>
    <row r="899" spans="2:14" x14ac:dyDescent="0.25">
      <c r="B899" s="5">
        <f>过饱和度!D898</f>
        <v>51.594251928768244</v>
      </c>
      <c r="C899" s="5">
        <f>过饱和度!H898</f>
        <v>1.3061895837942266E+16</v>
      </c>
      <c r="D899" s="5">
        <f t="shared" si="129"/>
        <v>1.3061895837942264E+16</v>
      </c>
      <c r="E899" s="5">
        <f t="shared" si="126"/>
        <v>1306189.5837942264</v>
      </c>
      <c r="F899" s="5">
        <f>过饱和度!K898</f>
        <v>4.1227156186031037E+26</v>
      </c>
      <c r="G899" s="5">
        <f t="shared" si="130"/>
        <v>4.1227156186031037E+26</v>
      </c>
      <c r="H899" s="5">
        <f t="shared" si="127"/>
        <v>4.122715618603104E+16</v>
      </c>
      <c r="I899" s="5">
        <f>过饱和度!N898</f>
        <v>6.7668347682973098E+25</v>
      </c>
      <c r="J899" s="5">
        <f t="shared" si="131"/>
        <v>6.7668347682973098E+25</v>
      </c>
      <c r="K899" s="5">
        <f t="shared" si="128"/>
        <v>6766834768297311</v>
      </c>
      <c r="L899" s="5">
        <f>过饱和度!Q898</f>
        <v>7.7542137261304727E+77</v>
      </c>
      <c r="M899" s="5">
        <f t="shared" si="132"/>
        <v>7.7542137261304727E+77</v>
      </c>
      <c r="N899" s="5">
        <f t="shared" si="133"/>
        <v>7.7542137261304744E+67</v>
      </c>
    </row>
    <row r="900" spans="2:14" x14ac:dyDescent="0.25">
      <c r="B900" s="5">
        <f>过饱和度!D899</f>
        <v>51.88739347302635</v>
      </c>
      <c r="C900" s="5">
        <f>过饱和度!H899</f>
        <v>1.306138215651295E+16</v>
      </c>
      <c r="D900" s="5">
        <f t="shared" si="129"/>
        <v>1.3061382156512948E+16</v>
      </c>
      <c r="E900" s="5">
        <f t="shared" si="126"/>
        <v>1306138.2156512947</v>
      </c>
      <c r="F900" s="5">
        <f>过饱和度!K899</f>
        <v>4.1225432162232726E+26</v>
      </c>
      <c r="G900" s="5">
        <f t="shared" si="130"/>
        <v>4.1225432162232726E+26</v>
      </c>
      <c r="H900" s="5">
        <f t="shared" si="127"/>
        <v>4.1225432162232728E+16</v>
      </c>
      <c r="I900" s="5">
        <f>过饱和度!N899</f>
        <v>6.7665796881096267E+25</v>
      </c>
      <c r="J900" s="5">
        <f t="shared" si="131"/>
        <v>6.7665796881096267E+25</v>
      </c>
      <c r="K900" s="5">
        <f t="shared" si="128"/>
        <v>6766579688109626</v>
      </c>
      <c r="L900" s="5">
        <f>过饱和度!Q899</f>
        <v>7.8420135797428046E+77</v>
      </c>
      <c r="M900" s="5">
        <f t="shared" si="132"/>
        <v>7.8420135797428046E+77</v>
      </c>
      <c r="N900" s="5">
        <f t="shared" si="133"/>
        <v>7.8420135797428061E+67</v>
      </c>
    </row>
    <row r="901" spans="2:14" x14ac:dyDescent="0.25">
      <c r="B901" s="5">
        <f>过饱和度!D900</f>
        <v>51.887400959838317</v>
      </c>
      <c r="C901" s="5">
        <f>过饱和度!H900</f>
        <v>1.3284145417117578E+16</v>
      </c>
      <c r="D901" s="5">
        <f t="shared" si="129"/>
        <v>1.3284145417117576E+16</v>
      </c>
      <c r="E901" s="5">
        <f t="shared" si="126"/>
        <v>1328414.5417117577</v>
      </c>
      <c r="F901" s="5">
        <f>过饱和度!K900</f>
        <v>4.2165257238535626E+26</v>
      </c>
      <c r="G901" s="5">
        <f t="shared" si="130"/>
        <v>4.2165257238535626E+26</v>
      </c>
      <c r="H901" s="5">
        <f t="shared" si="127"/>
        <v>4.2165257238535624E+16</v>
      </c>
      <c r="I901" s="5">
        <f>过饱和度!N900</f>
        <v>6.9208242508939934E+25</v>
      </c>
      <c r="J901" s="5">
        <f t="shared" si="131"/>
        <v>6.9208242508939934E+25</v>
      </c>
      <c r="K901" s="5">
        <f t="shared" si="128"/>
        <v>6920824250893994</v>
      </c>
      <c r="L901" s="5">
        <f>过饱和度!Q900</f>
        <v>8.1116646123488723E+77</v>
      </c>
      <c r="M901" s="5">
        <f t="shared" si="132"/>
        <v>8.1116646123488723E+77</v>
      </c>
      <c r="N901" s="5">
        <f t="shared" si="133"/>
        <v>8.1116646123488737E+67</v>
      </c>
    </row>
    <row r="902" spans="2:14" x14ac:dyDescent="0.25">
      <c r="B902" s="5">
        <f>过饱和度!D901</f>
        <v>52.180542504096422</v>
      </c>
      <c r="C902" s="5">
        <f>过饱和度!H901</f>
        <v>1.32836214026717E+16</v>
      </c>
      <c r="D902" s="5">
        <f t="shared" si="129"/>
        <v>1.32836214026717E+16</v>
      </c>
      <c r="E902" s="5">
        <f t="shared" si="126"/>
        <v>1328362.1402671698</v>
      </c>
      <c r="F902" s="5">
        <f>过饱和度!K901</f>
        <v>4.2163486402596555E+26</v>
      </c>
      <c r="G902" s="5">
        <f t="shared" si="130"/>
        <v>4.2163486402596555E+26</v>
      </c>
      <c r="H902" s="5">
        <f t="shared" si="127"/>
        <v>4.2163486402596552E+16</v>
      </c>
      <c r="I902" s="5">
        <f>过饱和度!N901</f>
        <v>6.9205621213380191E+25</v>
      </c>
      <c r="J902" s="5">
        <f t="shared" si="131"/>
        <v>6.9205621213380191E+25</v>
      </c>
      <c r="K902" s="5">
        <f t="shared" si="128"/>
        <v>6920562121338019</v>
      </c>
      <c r="L902" s="5">
        <f>过饱和度!Q901</f>
        <v>8.2029851808042903E+77</v>
      </c>
      <c r="M902" s="5">
        <f t="shared" si="132"/>
        <v>8.2029851808042903E+77</v>
      </c>
      <c r="N902" s="5">
        <f t="shared" si="133"/>
        <v>8.2029851808042906E+67</v>
      </c>
    </row>
    <row r="903" spans="2:14" x14ac:dyDescent="0.25">
      <c r="B903" s="5">
        <f>过饱和度!D902</f>
        <v>52.180549990908389</v>
      </c>
      <c r="C903" s="5">
        <f>过饱和度!H902</f>
        <v>1.3508897275174462E+16</v>
      </c>
      <c r="D903" s="5">
        <f t="shared" si="129"/>
        <v>1.350889727517446E+16</v>
      </c>
      <c r="E903" s="5">
        <f t="shared" si="126"/>
        <v>1350889.7275174458</v>
      </c>
      <c r="F903" s="5">
        <f>过饱和度!K902</f>
        <v>4.3119259563539915E+26</v>
      </c>
      <c r="G903" s="5">
        <f t="shared" si="130"/>
        <v>4.3119259563539915E+26</v>
      </c>
      <c r="H903" s="5">
        <f t="shared" si="127"/>
        <v>4.3119259563539912E+16</v>
      </c>
      <c r="I903" s="5">
        <f>过饱和度!N902</f>
        <v>7.0774243292229485E+25</v>
      </c>
      <c r="J903" s="5">
        <f t="shared" si="131"/>
        <v>7.0774243292229485E+25</v>
      </c>
      <c r="K903" s="5">
        <f t="shared" si="128"/>
        <v>7077424329222949</v>
      </c>
      <c r="L903" s="5">
        <f>过饱和度!Q902</f>
        <v>8.4834445251967378E+77</v>
      </c>
      <c r="M903" s="5">
        <f t="shared" si="132"/>
        <v>8.4834445251967378E+77</v>
      </c>
      <c r="N903" s="5">
        <f t="shared" si="133"/>
        <v>8.4834445251967372E+67</v>
      </c>
    </row>
    <row r="904" spans="2:14" x14ac:dyDescent="0.25">
      <c r="B904" s="5">
        <f>过饱和度!D903</f>
        <v>52.473691535166495</v>
      </c>
      <c r="C904" s="5">
        <f>过饱和度!H903</f>
        <v>1.3508362793511072E+16</v>
      </c>
      <c r="D904" s="5">
        <f t="shared" si="129"/>
        <v>1.3508362793511072E+16</v>
      </c>
      <c r="E904" s="5">
        <f t="shared" ref="E904:E946" si="134">$F$2*$D904^2*TANH($F$3/$D904)</f>
        <v>1350836.2793511071</v>
      </c>
      <c r="F904" s="5">
        <f>过饱和度!K903</f>
        <v>4.3117440994022583E+26</v>
      </c>
      <c r="G904" s="5">
        <f t="shared" si="130"/>
        <v>4.3117440994022583E+26</v>
      </c>
      <c r="H904" s="5">
        <f t="shared" ref="H904:H946" si="135">$F$2*$G904^2*TANH($F$3/$G904)</f>
        <v>4.3117440994022584E+16</v>
      </c>
      <c r="I904" s="5">
        <f>过饱和度!N903</f>
        <v>7.0771550097872722E+25</v>
      </c>
      <c r="J904" s="5">
        <f t="shared" si="131"/>
        <v>7.0771550097872722E+25</v>
      </c>
      <c r="K904" s="5">
        <f t="shared" ref="K904:K946" si="136">$F$2*$J904^2*TANH($F$3/$J904)</f>
        <v>7077155009787273</v>
      </c>
      <c r="L904" s="5">
        <f>过饱和度!Q903</f>
        <v>8.5784059843991103E+77</v>
      </c>
      <c r="M904" s="5">
        <f t="shared" si="132"/>
        <v>8.5784059843991103E+77</v>
      </c>
      <c r="N904" s="5">
        <f t="shared" si="133"/>
        <v>8.5784059843991105E+67</v>
      </c>
    </row>
    <row r="905" spans="2:14" x14ac:dyDescent="0.25">
      <c r="B905" s="5">
        <f>过饱和度!D904</f>
        <v>52.473699021978462</v>
      </c>
      <c r="C905" s="5">
        <f>过饱和度!H904</f>
        <v>1.3736165317041954E+16</v>
      </c>
      <c r="D905" s="5">
        <f t="shared" si="129"/>
        <v>1.3736165317041952E+16</v>
      </c>
      <c r="E905" s="5">
        <f t="shared" si="134"/>
        <v>1373616.5317041953</v>
      </c>
      <c r="F905" s="5">
        <f>过饱和度!K904</f>
        <v>4.4089341342672935E+26</v>
      </c>
      <c r="G905" s="5">
        <f t="shared" si="130"/>
        <v>4.4089341342672935E+26</v>
      </c>
      <c r="H905" s="5">
        <f t="shared" si="135"/>
        <v>4.4089341342672928E+16</v>
      </c>
      <c r="I905" s="5">
        <f>过饱和度!N904</f>
        <v>7.2366642653521471E+25</v>
      </c>
      <c r="J905" s="5">
        <f t="shared" si="131"/>
        <v>7.2366642653521471E+25</v>
      </c>
      <c r="K905" s="5">
        <f t="shared" si="136"/>
        <v>7236664265352148</v>
      </c>
      <c r="L905" s="5">
        <f>过饱和度!Q904</f>
        <v>8.8700426788012722E+77</v>
      </c>
      <c r="M905" s="5">
        <f t="shared" si="132"/>
        <v>8.8700426788012722E+77</v>
      </c>
      <c r="N905" s="5">
        <f t="shared" si="133"/>
        <v>8.8700426788012716E+67</v>
      </c>
    </row>
    <row r="906" spans="2:14" x14ac:dyDescent="0.25">
      <c r="B906" s="5">
        <f>过饱和度!D905</f>
        <v>52.766840566236567</v>
      </c>
      <c r="C906" s="5">
        <f>过饱和度!H905</f>
        <v>1.373562023311492E+16</v>
      </c>
      <c r="D906" s="5">
        <f t="shared" si="129"/>
        <v>1.373562023311492E+16</v>
      </c>
      <c r="E906" s="5">
        <f t="shared" si="134"/>
        <v>1373562.0233114918</v>
      </c>
      <c r="F906" s="5">
        <f>过饱和度!K905</f>
        <v>4.4087474106385038E+26</v>
      </c>
      <c r="G906" s="5">
        <f t="shared" si="130"/>
        <v>4.4087474106385038E+26</v>
      </c>
      <c r="H906" s="5">
        <f t="shared" si="135"/>
        <v>4.408747410638504E+16</v>
      </c>
      <c r="I906" s="5">
        <f>过饱和度!N905</f>
        <v>7.2363876137156599E+25</v>
      </c>
      <c r="J906" s="5">
        <f t="shared" si="131"/>
        <v>7.2363876137156599E+25</v>
      </c>
      <c r="K906" s="5">
        <f t="shared" si="136"/>
        <v>7236387613715660</v>
      </c>
      <c r="L906" s="5">
        <f>过饱和度!Q905</f>
        <v>8.9687685971213796E+77</v>
      </c>
      <c r="M906" s="5">
        <f t="shared" si="132"/>
        <v>8.9687685971213796E+77</v>
      </c>
      <c r="N906" s="5">
        <f t="shared" si="133"/>
        <v>8.96876859712138E+67</v>
      </c>
    </row>
    <row r="907" spans="2:14" x14ac:dyDescent="0.25">
      <c r="B907" s="5">
        <f>过饱和度!D906</f>
        <v>52.766848053048534</v>
      </c>
      <c r="C907" s="5">
        <f>过饱和度!H906</f>
        <v>1.3965963445940902E+16</v>
      </c>
      <c r="D907" s="5">
        <f t="shared" si="129"/>
        <v>1.39659634459409E+16</v>
      </c>
      <c r="E907" s="5">
        <f t="shared" si="134"/>
        <v>1396596.34459409</v>
      </c>
      <c r="F907" s="5">
        <f>过饱和度!K906</f>
        <v>4.5075681739168252E+26</v>
      </c>
      <c r="G907" s="5">
        <f t="shared" si="130"/>
        <v>4.5075681739168252E+26</v>
      </c>
      <c r="H907" s="5">
        <f t="shared" si="135"/>
        <v>4.5075681739168248E+16</v>
      </c>
      <c r="I907" s="5">
        <f>过饱和度!N906</f>
        <v>7.3985734827074429E+25</v>
      </c>
      <c r="J907" s="5">
        <f t="shared" si="131"/>
        <v>7.3985734827074429E+25</v>
      </c>
      <c r="K907" s="5">
        <f t="shared" si="136"/>
        <v>7398573482707443</v>
      </c>
      <c r="L907" s="5">
        <f>过饱和度!Q906</f>
        <v>9.271962112260438E+77</v>
      </c>
      <c r="M907" s="5">
        <f t="shared" si="132"/>
        <v>9.271962112260438E+77</v>
      </c>
      <c r="N907" s="5">
        <f t="shared" si="133"/>
        <v>9.2719621122604388E+67</v>
      </c>
    </row>
    <row r="908" spans="2:14" x14ac:dyDescent="0.25">
      <c r="B908" s="5">
        <f>过饱和度!D907</f>
        <v>53.05998959730664</v>
      </c>
      <c r="C908" s="5">
        <f>过饱和度!H907</f>
        <v>1.3965407623859024E+16</v>
      </c>
      <c r="D908" s="5">
        <f t="shared" si="129"/>
        <v>1.3965407623859024E+16</v>
      </c>
      <c r="E908" s="5">
        <f t="shared" si="134"/>
        <v>1396540.7623859027</v>
      </c>
      <c r="F908" s="5">
        <f>过饱和度!K907</f>
        <v>4.5073764891089998E+26</v>
      </c>
      <c r="G908" s="5">
        <f t="shared" si="130"/>
        <v>4.5073764891089998E+26</v>
      </c>
      <c r="H908" s="5">
        <f t="shared" si="135"/>
        <v>4.507376489109E+16</v>
      </c>
      <c r="I908" s="5">
        <f>过饱和度!N907</f>
        <v>7.3982893547280505E+25</v>
      </c>
      <c r="J908" s="5">
        <f t="shared" si="131"/>
        <v>7.3982893547280505E+25</v>
      </c>
      <c r="K908" s="5">
        <f t="shared" si="136"/>
        <v>7398289354728051</v>
      </c>
      <c r="L908" s="5">
        <f>过饱和度!Q907</f>
        <v>9.3745795264585382E+77</v>
      </c>
      <c r="M908" s="5">
        <f t="shared" si="132"/>
        <v>9.3745795264585382E+77</v>
      </c>
      <c r="N908" s="5">
        <f t="shared" si="133"/>
        <v>9.3745795264585392E+67</v>
      </c>
    </row>
    <row r="909" spans="2:14" x14ac:dyDescent="0.25">
      <c r="B909" s="5">
        <f>过饱和度!D908</f>
        <v>53.059997084118606</v>
      </c>
      <c r="C909" s="5">
        <f>过饱和度!H908</f>
        <v>1.4198305563384122E+16</v>
      </c>
      <c r="D909" s="5">
        <f t="shared" si="129"/>
        <v>1.419830556338412E+16</v>
      </c>
      <c r="E909" s="5">
        <f t="shared" si="134"/>
        <v>1419830.556338412</v>
      </c>
      <c r="F909" s="5">
        <f>过饱和度!K908</f>
        <v>4.6078460897679415E+26</v>
      </c>
      <c r="G909" s="5">
        <f t="shared" si="130"/>
        <v>4.6078460897679415E+26</v>
      </c>
      <c r="H909" s="5">
        <f t="shared" si="135"/>
        <v>4.6078460897679416E+16</v>
      </c>
      <c r="I909" s="5">
        <f>过饱和度!N908</f>
        <v>7.5631815660439656E+25</v>
      </c>
      <c r="J909" s="5">
        <f t="shared" si="131"/>
        <v>7.5631815660439656E+25</v>
      </c>
      <c r="K909" s="5">
        <f t="shared" si="136"/>
        <v>7563181566043966</v>
      </c>
      <c r="L909" s="5">
        <f>过饱和度!Q908</f>
        <v>9.6897199998410253E+77</v>
      </c>
      <c r="M909" s="5">
        <f t="shared" si="132"/>
        <v>9.6897199998410253E+77</v>
      </c>
      <c r="N909" s="5">
        <f t="shared" si="133"/>
        <v>9.6897199998410265E+67</v>
      </c>
    </row>
    <row r="910" spans="2:14" x14ac:dyDescent="0.25">
      <c r="B910" s="5">
        <f>过饱和度!D909</f>
        <v>53.353138628376712</v>
      </c>
      <c r="C910" s="5">
        <f>过饱和度!H909</f>
        <v>1.4197738866411236E+16</v>
      </c>
      <c r="D910" s="5">
        <f t="shared" si="129"/>
        <v>1.4197738866411236E+16</v>
      </c>
      <c r="E910" s="5">
        <f t="shared" si="134"/>
        <v>1419773.8866411233</v>
      </c>
      <c r="F910" s="5">
        <f>过饱和度!K909</f>
        <v>4.6076493480890875E+26</v>
      </c>
      <c r="G910" s="5">
        <f t="shared" si="130"/>
        <v>4.6076493480890875E+26</v>
      </c>
      <c r="H910" s="5">
        <f t="shared" si="135"/>
        <v>4.6076493480890872E+16</v>
      </c>
      <c r="I910" s="5">
        <f>过饱和度!N909</f>
        <v>7.5628898157473286E+25</v>
      </c>
      <c r="J910" s="5">
        <f t="shared" si="131"/>
        <v>7.5628898157473286E+25</v>
      </c>
      <c r="K910" s="5">
        <f t="shared" si="136"/>
        <v>7562889815747329</v>
      </c>
      <c r="L910" s="5">
        <f>过饱和度!Q909</f>
        <v>9.7963594922479816E+77</v>
      </c>
      <c r="M910" s="5">
        <f t="shared" si="132"/>
        <v>9.7963594922479816E+77</v>
      </c>
      <c r="N910" s="5">
        <f t="shared" si="133"/>
        <v>9.796359492247981E+67</v>
      </c>
    </row>
    <row r="911" spans="2:14" x14ac:dyDescent="0.25">
      <c r="B911" s="5">
        <f>过饱和度!D910</f>
        <v>53.353146115188679</v>
      </c>
      <c r="C911" s="5">
        <f>过饱和度!H910</f>
        <v>1.4433205569176536E+16</v>
      </c>
      <c r="D911" s="5">
        <f t="shared" si="129"/>
        <v>1.4433205569176536E+16</v>
      </c>
      <c r="E911" s="5">
        <f t="shared" si="134"/>
        <v>1443320.5569176534</v>
      </c>
      <c r="F911" s="5">
        <f>过饱和度!K910</f>
        <v>4.7097859944095804E+26</v>
      </c>
      <c r="G911" s="5">
        <f t="shared" si="130"/>
        <v>4.7097859944095804E+26</v>
      </c>
      <c r="H911" s="5">
        <f t="shared" si="135"/>
        <v>4.70978599440958E+16</v>
      </c>
      <c r="I911" s="5">
        <f>过饱和度!N910</f>
        <v>7.7305182614175493E+25</v>
      </c>
      <c r="J911" s="5">
        <f t="shared" si="131"/>
        <v>7.7305182614175493E+25</v>
      </c>
      <c r="K911" s="5">
        <f t="shared" si="136"/>
        <v>7730518261417549</v>
      </c>
      <c r="L911" s="5">
        <f>过饱和度!Q910</f>
        <v>1.012384796634763E+78</v>
      </c>
      <c r="M911" s="5">
        <f t="shared" si="132"/>
        <v>1.012384796634763E+78</v>
      </c>
      <c r="N911" s="5">
        <f t="shared" si="133"/>
        <v>1.0123847966347632E+68</v>
      </c>
    </row>
    <row r="912" spans="2:14" x14ac:dyDescent="0.25">
      <c r="B912" s="5">
        <f>过饱和度!D911</f>
        <v>53.646287659446784</v>
      </c>
      <c r="C912" s="5">
        <f>过饱和度!H911</f>
        <v>1.4432627859731614E+16</v>
      </c>
      <c r="D912" s="5">
        <f t="shared" si="129"/>
        <v>1.4432627859731612E+16</v>
      </c>
      <c r="E912" s="5">
        <f t="shared" si="134"/>
        <v>1443262.785973161</v>
      </c>
      <c r="F912" s="5">
        <f>过饱和度!K911</f>
        <v>4.7095840989704287E+26</v>
      </c>
      <c r="G912" s="5">
        <f t="shared" si="130"/>
        <v>4.7095840989704287E+26</v>
      </c>
      <c r="H912" s="5">
        <f t="shared" si="135"/>
        <v>4.7095840989704288E+16</v>
      </c>
      <c r="I912" s="5">
        <f>过饱和度!N911</f>
        <v>7.7302187409857857E+25</v>
      </c>
      <c r="J912" s="5">
        <f t="shared" si="131"/>
        <v>7.7302187409857857E+25</v>
      </c>
      <c r="K912" s="5">
        <f t="shared" si="136"/>
        <v>7730218740985785</v>
      </c>
      <c r="L912" s="5">
        <f>过饱和度!Q911</f>
        <v>1.0234643743318007E+78</v>
      </c>
      <c r="M912" s="5">
        <f t="shared" si="132"/>
        <v>1.0234643743318007E+78</v>
      </c>
      <c r="N912" s="5">
        <f t="shared" si="133"/>
        <v>1.0234643743318008E+68</v>
      </c>
    </row>
    <row r="913" spans="2:14" x14ac:dyDescent="0.25">
      <c r="B913" s="5">
        <f>过饱和度!D912</f>
        <v>53.646295146258751</v>
      </c>
      <c r="C913" s="5">
        <f>过饱和度!H912</f>
        <v>1.4670677361415328E+16</v>
      </c>
      <c r="D913" s="5">
        <f t="shared" si="129"/>
        <v>1.4670677361415328E+16</v>
      </c>
      <c r="E913" s="5">
        <f t="shared" si="134"/>
        <v>1467067.7361415329</v>
      </c>
      <c r="F913" s="5">
        <f>过饱和度!K912</f>
        <v>4.8134060985358238E+26</v>
      </c>
      <c r="G913" s="5">
        <f t="shared" si="130"/>
        <v>4.8134060985358238E+26</v>
      </c>
      <c r="H913" s="5">
        <f t="shared" si="135"/>
        <v>4.813406098535824E+16</v>
      </c>
      <c r="I913" s="5">
        <f>过饱和度!N912</f>
        <v>7.9006134761561295E+25</v>
      </c>
      <c r="J913" s="5">
        <f t="shared" si="131"/>
        <v>7.9006134761561295E+25</v>
      </c>
      <c r="K913" s="5">
        <f t="shared" si="136"/>
        <v>7900613476156130</v>
      </c>
      <c r="L913" s="5">
        <f>过饱和度!Q912</f>
        <v>1.0574892407719076E+78</v>
      </c>
      <c r="M913" s="5">
        <f t="shared" si="132"/>
        <v>1.0574892407719076E+78</v>
      </c>
      <c r="N913" s="5">
        <f t="shared" si="133"/>
        <v>1.0574892407719076E+68</v>
      </c>
    </row>
    <row r="914" spans="2:14" x14ac:dyDescent="0.25">
      <c r="B914" s="5">
        <f>过饱和度!D913</f>
        <v>53.939436690516857</v>
      </c>
      <c r="C914" s="5">
        <f>过饱和度!H913</f>
        <v>1.4670088501072576E+16</v>
      </c>
      <c r="D914" s="5">
        <f t="shared" si="129"/>
        <v>1.4670088501072576E+16</v>
      </c>
      <c r="E914" s="5">
        <f t="shared" si="134"/>
        <v>1467008.8501072575</v>
      </c>
      <c r="F914" s="5">
        <f>过饱和度!K913</f>
        <v>4.8131989512425601E+26</v>
      </c>
      <c r="G914" s="5">
        <f t="shared" si="130"/>
        <v>4.8131989512425601E+26</v>
      </c>
      <c r="H914" s="5">
        <f t="shared" si="135"/>
        <v>4.81319895124256E+16</v>
      </c>
      <c r="I914" s="5">
        <f>过饱和度!N913</f>
        <v>7.9003060359165654E+25</v>
      </c>
      <c r="J914" s="5">
        <f t="shared" si="131"/>
        <v>7.9003060359165654E+25</v>
      </c>
      <c r="K914" s="5">
        <f t="shared" si="136"/>
        <v>7900306035916565</v>
      </c>
      <c r="L914" s="5">
        <f>过饱和度!Q913</f>
        <v>1.0689982379370112E+78</v>
      </c>
      <c r="M914" s="5">
        <f t="shared" si="132"/>
        <v>1.0689982379370112E+78</v>
      </c>
      <c r="N914" s="5">
        <f t="shared" si="133"/>
        <v>1.0689982379370114E+68</v>
      </c>
    </row>
    <row r="915" spans="2:14" x14ac:dyDescent="0.25">
      <c r="B915" s="5">
        <f>过饱和度!D914</f>
        <v>53.939444177328824</v>
      </c>
      <c r="C915" s="5">
        <f>过饱和度!H914</f>
        <v>1.4910734836490082E+16</v>
      </c>
      <c r="D915" s="5">
        <f t="shared" si="129"/>
        <v>1.491073483649008E+16</v>
      </c>
      <c r="E915" s="5">
        <f t="shared" si="134"/>
        <v>1491073.483649008</v>
      </c>
      <c r="F915" s="5">
        <f>过饱和度!K914</f>
        <v>4.9187247109274774E+26</v>
      </c>
      <c r="G915" s="5">
        <f t="shared" si="130"/>
        <v>4.9187247109274774E+26</v>
      </c>
      <c r="H915" s="5">
        <f t="shared" si="135"/>
        <v>4.9187247109274784E+16</v>
      </c>
      <c r="I915" s="5">
        <f>过饱和度!N914</f>
        <v>8.073497278831198E+25</v>
      </c>
      <c r="J915" s="5">
        <f t="shared" si="131"/>
        <v>8.073497278831198E+25</v>
      </c>
      <c r="K915" s="5">
        <f t="shared" si="136"/>
        <v>8073497278831198</v>
      </c>
      <c r="L915" s="5">
        <f>过饱和度!Q914</f>
        <v>1.1043414816909364E+78</v>
      </c>
      <c r="M915" s="5">
        <f t="shared" si="132"/>
        <v>1.1043414816909364E+78</v>
      </c>
      <c r="N915" s="5">
        <f t="shared" si="133"/>
        <v>1.1043414816909364E+68</v>
      </c>
    </row>
    <row r="916" spans="2:14" x14ac:dyDescent="0.25">
      <c r="B916" s="5">
        <f>过饱和度!D915</f>
        <v>54.232585721586929</v>
      </c>
      <c r="C916" s="5">
        <f>过饱和度!H915</f>
        <v>1.4910134685979062E+16</v>
      </c>
      <c r="D916" s="5">
        <f t="shared" si="129"/>
        <v>1.491013468597906E+16</v>
      </c>
      <c r="E916" s="5">
        <f t="shared" si="134"/>
        <v>1491013.4685979059</v>
      </c>
      <c r="F916" s="5">
        <f>过饱和度!K915</f>
        <v>4.9185122124744826E+26</v>
      </c>
      <c r="G916" s="5">
        <f t="shared" si="130"/>
        <v>4.9185122124744826E+26</v>
      </c>
      <c r="H916" s="5">
        <f t="shared" si="135"/>
        <v>4.9185122124744832E+16</v>
      </c>
      <c r="I916" s="5">
        <f>过饱和度!N915</f>
        <v>8.0731817672450633E+25</v>
      </c>
      <c r="J916" s="5">
        <f t="shared" si="131"/>
        <v>8.0731817672450633E+25</v>
      </c>
      <c r="K916" s="5">
        <f t="shared" si="136"/>
        <v>8073181767245063</v>
      </c>
      <c r="L916" s="5">
        <f>过饱和度!Q915</f>
        <v>1.1162940678159326E+78</v>
      </c>
      <c r="M916" s="5">
        <f t="shared" si="132"/>
        <v>1.1162940678159326E+78</v>
      </c>
      <c r="N916" s="5">
        <f t="shared" si="133"/>
        <v>1.1162940678159326E+68</v>
      </c>
    </row>
    <row r="917" spans="2:14" x14ac:dyDescent="0.25">
      <c r="B917" s="5">
        <f>过饱和度!D916</f>
        <v>54.232593208398896</v>
      </c>
      <c r="C917" s="5">
        <f>过饱和度!H916</f>
        <v>1.5153391889082934E+16</v>
      </c>
      <c r="D917" s="5">
        <f t="shared" si="129"/>
        <v>1.5153391889082932E+16</v>
      </c>
      <c r="E917" s="5">
        <f t="shared" si="134"/>
        <v>1515339.1889082934</v>
      </c>
      <c r="F917" s="5">
        <f>过饱和度!K916</f>
        <v>5.0257602384336217E+26</v>
      </c>
      <c r="G917" s="5">
        <f t="shared" si="130"/>
        <v>5.0257602384336217E+26</v>
      </c>
      <c r="H917" s="5">
        <f t="shared" si="135"/>
        <v>5.0257602384336216E+16</v>
      </c>
      <c r="I917" s="5">
        <f>过饱和度!N916</f>
        <v>8.2491998992291677E+25</v>
      </c>
      <c r="J917" s="5">
        <f t="shared" si="131"/>
        <v>8.2491998992291677E+25</v>
      </c>
      <c r="K917" s="5">
        <f t="shared" si="136"/>
        <v>8249199899229168</v>
      </c>
      <c r="L917" s="5">
        <f>过饱和度!Q916</f>
        <v>1.1529992115109992E+78</v>
      </c>
      <c r="M917" s="5">
        <f t="shared" si="132"/>
        <v>1.1529992115109992E+78</v>
      </c>
      <c r="N917" s="5">
        <f t="shared" si="133"/>
        <v>1.1529992115109994E+68</v>
      </c>
    </row>
    <row r="918" spans="2:14" x14ac:dyDescent="0.25">
      <c r="B918" s="5">
        <f>过饱和度!D917</f>
        <v>54.525734752657002</v>
      </c>
      <c r="C918" s="5">
        <f>过饱和度!H917</f>
        <v>1.5152780308288648E+16</v>
      </c>
      <c r="D918" s="5">
        <f t="shared" si="129"/>
        <v>1.5152780308288648E+16</v>
      </c>
      <c r="E918" s="5">
        <f t="shared" si="134"/>
        <v>1515278.0308288648</v>
      </c>
      <c r="F918" s="5">
        <f>过饱和度!K917</f>
        <v>5.0255422882962104E+26</v>
      </c>
      <c r="G918" s="5">
        <f t="shared" si="130"/>
        <v>5.0255422882962104E+26</v>
      </c>
      <c r="H918" s="5">
        <f t="shared" si="135"/>
        <v>5.0255422882962112E+16</v>
      </c>
      <c r="I918" s="5">
        <f>过饱和度!N917</f>
        <v>8.2488761628803594E+25</v>
      </c>
      <c r="J918" s="5">
        <f t="shared" si="131"/>
        <v>8.2488761628803594E+25</v>
      </c>
      <c r="K918" s="5">
        <f t="shared" si="136"/>
        <v>8248876162880359</v>
      </c>
      <c r="L918" s="5">
        <f>过饱和度!Q917</f>
        <v>1.1654099428029881E+78</v>
      </c>
      <c r="M918" s="5">
        <f t="shared" si="132"/>
        <v>1.1654099428029881E+78</v>
      </c>
      <c r="N918" s="5">
        <f t="shared" si="133"/>
        <v>1.1654099428029882E+68</v>
      </c>
    </row>
    <row r="919" spans="2:14" x14ac:dyDescent="0.25">
      <c r="B919" s="5">
        <f>过饱和度!D918</f>
        <v>54.525742239468968</v>
      </c>
      <c r="C919" s="5">
        <f>过饱和度!H918</f>
        <v>1.5398662412168716E+16</v>
      </c>
      <c r="D919" s="5">
        <f t="shared" si="129"/>
        <v>1.5398662412168716E+16</v>
      </c>
      <c r="E919" s="5">
        <f t="shared" si="134"/>
        <v>1539866.2412168719</v>
      </c>
      <c r="F919" s="5">
        <f>过饱和度!K918</f>
        <v>5.1345311859532108E+26</v>
      </c>
      <c r="G919" s="5">
        <f t="shared" si="130"/>
        <v>5.1345311859532108E+26</v>
      </c>
      <c r="H919" s="5">
        <f t="shared" si="135"/>
        <v>5.1345311859532104E+16</v>
      </c>
      <c r="I919" s="5">
        <f>过饱和度!N918</f>
        <v>8.4277517283228475E+25</v>
      </c>
      <c r="J919" s="5">
        <f t="shared" si="131"/>
        <v>8.4277517283228475E+25</v>
      </c>
      <c r="K919" s="5">
        <f t="shared" si="136"/>
        <v>8427751728322847</v>
      </c>
      <c r="L919" s="5">
        <f>过饱和度!Q918</f>
        <v>1.2035216988371527E+78</v>
      </c>
      <c r="M919" s="5">
        <f t="shared" si="132"/>
        <v>1.2035216988371527E+78</v>
      </c>
      <c r="N919" s="5">
        <f t="shared" si="133"/>
        <v>1.2035216988371527E+68</v>
      </c>
    </row>
    <row r="920" spans="2:14" x14ac:dyDescent="0.25">
      <c r="B920" s="5">
        <f>过饱和度!D919</f>
        <v>54.818883783727074</v>
      </c>
      <c r="C920" s="5">
        <f>过饱和度!H919</f>
        <v>1.5398039260131716E+16</v>
      </c>
      <c r="D920" s="5">
        <f t="shared" si="129"/>
        <v>1.5398039260131716E+16</v>
      </c>
      <c r="E920" s="5">
        <f t="shared" si="134"/>
        <v>1539803.9260131714</v>
      </c>
      <c r="F920" s="5">
        <f>过饱和度!K919</f>
        <v>5.1343076823803718E+26</v>
      </c>
      <c r="G920" s="5">
        <f t="shared" si="130"/>
        <v>5.1343076823803718E+26</v>
      </c>
      <c r="H920" s="5">
        <f t="shared" si="135"/>
        <v>5.1343076823803712E+16</v>
      </c>
      <c r="I920" s="5">
        <f>过饱和度!N919</f>
        <v>8.4274196119066435E+25</v>
      </c>
      <c r="J920" s="5">
        <f t="shared" si="131"/>
        <v>8.4274196119066435E+25</v>
      </c>
      <c r="K920" s="5">
        <f t="shared" si="136"/>
        <v>8427419611906643</v>
      </c>
      <c r="L920" s="5">
        <f>过饱和度!Q919</f>
        <v>1.2164055265863833E+78</v>
      </c>
      <c r="M920" s="5">
        <f t="shared" si="132"/>
        <v>1.2164055265863833E+78</v>
      </c>
      <c r="N920" s="5">
        <f t="shared" si="133"/>
        <v>1.2164055265863833E+68</v>
      </c>
    </row>
    <row r="921" spans="2:14" x14ac:dyDescent="0.25">
      <c r="B921" s="5">
        <f>过饱和度!D920</f>
        <v>54.818891270539041</v>
      </c>
      <c r="C921" s="5">
        <f>过饱和度!H920</f>
        <v>1.5646560297015088E+16</v>
      </c>
      <c r="D921" s="5">
        <f t="shared" si="129"/>
        <v>1.5646560297015088E+16</v>
      </c>
      <c r="E921" s="5">
        <f t="shared" si="134"/>
        <v>1564656.0297015088</v>
      </c>
      <c r="F921" s="5">
        <f>过饱和度!K920</f>
        <v>5.2450561564166412E+26</v>
      </c>
      <c r="G921" s="5">
        <f t="shared" si="130"/>
        <v>5.2450561564166412E+26</v>
      </c>
      <c r="H921" s="5">
        <f t="shared" si="135"/>
        <v>5.2450561564166416E+16</v>
      </c>
      <c r="I921" s="5">
        <f>过饱和度!N920</f>
        <v>8.6091833182428556E+25</v>
      </c>
      <c r="J921" s="5">
        <f t="shared" si="131"/>
        <v>8.6091833182428556E+25</v>
      </c>
      <c r="K921" s="5">
        <f t="shared" si="136"/>
        <v>8609183318242855</v>
      </c>
      <c r="L921" s="5">
        <f>过饱和度!Q920</f>
        <v>1.2559698229681897E+78</v>
      </c>
      <c r="M921" s="5">
        <f t="shared" si="132"/>
        <v>1.2559698229681897E+78</v>
      </c>
      <c r="N921" s="5">
        <f t="shared" si="133"/>
        <v>1.2559698229681896E+68</v>
      </c>
    </row>
    <row r="922" spans="2:14" x14ac:dyDescent="0.25">
      <c r="B922" s="5">
        <f>过饱和度!D921</f>
        <v>55.112032814797146</v>
      </c>
      <c r="C922" s="5">
        <f>过饱和度!H921</f>
        <v>1.5645925431931602E+16</v>
      </c>
      <c r="D922" s="5">
        <f t="shared" si="129"/>
        <v>1.56459254319316E+16</v>
      </c>
      <c r="E922" s="5">
        <f t="shared" si="134"/>
        <v>1564592.5431931601</v>
      </c>
      <c r="F922" s="5">
        <f>过饱和度!K921</f>
        <v>5.2448269964237869E+26</v>
      </c>
      <c r="G922" s="5">
        <f t="shared" si="130"/>
        <v>5.2448269964237869E+26</v>
      </c>
      <c r="H922" s="5">
        <f t="shared" si="135"/>
        <v>5.2448269964237872E+16</v>
      </c>
      <c r="I922" s="5">
        <f>过饱和度!N921</f>
        <v>8.6088426645546585E+25</v>
      </c>
      <c r="J922" s="5">
        <f t="shared" si="131"/>
        <v>8.6088426645546585E+25</v>
      </c>
      <c r="K922" s="5">
        <f t="shared" si="136"/>
        <v>8608842664554660</v>
      </c>
      <c r="L922" s="5">
        <f>过饱和度!Q921</f>
        <v>1.2693421020500482E+78</v>
      </c>
      <c r="M922" s="5">
        <f t="shared" si="132"/>
        <v>1.2693421020500482E+78</v>
      </c>
      <c r="N922" s="5">
        <f t="shared" si="133"/>
        <v>1.2693421020500485E+68</v>
      </c>
    </row>
    <row r="923" spans="2:14" x14ac:dyDescent="0.25">
      <c r="B923" s="5">
        <f>过饱和度!D922</f>
        <v>55.112040301609113</v>
      </c>
      <c r="C923" s="5">
        <f>过饱和度!H922</f>
        <v>1.589709943318272E+16</v>
      </c>
      <c r="D923" s="5">
        <f t="shared" si="129"/>
        <v>1.589709943318272E+16</v>
      </c>
      <c r="E923" s="5">
        <f t="shared" si="134"/>
        <v>1589709.943318272</v>
      </c>
      <c r="F923" s="5">
        <f>过饱和度!K922</f>
        <v>5.3573538507673352E+26</v>
      </c>
      <c r="G923" s="5">
        <f t="shared" si="130"/>
        <v>5.3573538507673352E+26</v>
      </c>
      <c r="H923" s="5">
        <f t="shared" si="135"/>
        <v>5.3573538507673344E+16</v>
      </c>
      <c r="I923" s="5">
        <f>过饱和度!N922</f>
        <v>8.7935253822490505E+25</v>
      </c>
      <c r="J923" s="5">
        <f t="shared" si="131"/>
        <v>8.7935253822490505E+25</v>
      </c>
      <c r="K923" s="5">
        <f t="shared" si="136"/>
        <v>8793525382249051</v>
      </c>
      <c r="L923" s="5">
        <f>过饱和度!Q922</f>
        <v>1.3104061086559605E+78</v>
      </c>
      <c r="M923" s="5">
        <f t="shared" si="132"/>
        <v>1.3104061086559605E+78</v>
      </c>
      <c r="N923" s="5">
        <f t="shared" si="133"/>
        <v>1.3104061086559606E+68</v>
      </c>
    </row>
    <row r="924" spans="2:14" x14ac:dyDescent="0.25">
      <c r="B924" s="5">
        <f>过饱和度!D923</f>
        <v>55.405181845867219</v>
      </c>
      <c r="C924" s="5">
        <f>过饱和度!H923</f>
        <v>1.5896452712404708E+16</v>
      </c>
      <c r="D924" s="5">
        <f t="shared" si="129"/>
        <v>1.5896452712404708E+16</v>
      </c>
      <c r="E924" s="5">
        <f t="shared" si="134"/>
        <v>1589645.2712404709</v>
      </c>
      <c r="F924" s="5">
        <f>过饱和度!K923</f>
        <v>5.3571189301290274E+26</v>
      </c>
      <c r="G924" s="5">
        <f t="shared" si="130"/>
        <v>5.3571189301290274E+26</v>
      </c>
      <c r="H924" s="5">
        <f t="shared" si="135"/>
        <v>5.3571189301290272E+16</v>
      </c>
      <c r="I924" s="5">
        <f>过饱和度!N923</f>
        <v>8.7931760321731038E+25</v>
      </c>
      <c r="J924" s="5">
        <f t="shared" si="131"/>
        <v>8.7931760321731038E+25</v>
      </c>
      <c r="K924" s="5">
        <f t="shared" si="136"/>
        <v>8793176032173105</v>
      </c>
      <c r="L924" s="5">
        <f>过饱和度!Q923</f>
        <v>1.3242826061684485E+78</v>
      </c>
      <c r="M924" s="5">
        <f t="shared" si="132"/>
        <v>1.3242826061684485E+78</v>
      </c>
      <c r="N924" s="5">
        <f t="shared" si="133"/>
        <v>1.3242826061684483E+68</v>
      </c>
    </row>
    <row r="925" spans="2:14" x14ac:dyDescent="0.25">
      <c r="B925" s="5">
        <f>过饱和度!D924</f>
        <v>55.405189332679186</v>
      </c>
      <c r="C925" s="5">
        <f>过饱和度!H924</f>
        <v>1.6150293708525372E+16</v>
      </c>
      <c r="D925" s="5">
        <f t="shared" si="129"/>
        <v>1.6150293708525372E+16</v>
      </c>
      <c r="E925" s="5">
        <f t="shared" si="134"/>
        <v>1615029.3708525372</v>
      </c>
      <c r="F925" s="5">
        <f>过饱和度!K924</f>
        <v>5.4714430679433052E+26</v>
      </c>
      <c r="G925" s="5">
        <f t="shared" si="130"/>
        <v>5.4714430679433052E+26</v>
      </c>
      <c r="H925" s="5">
        <f t="shared" si="135"/>
        <v>5.4714430679433056E+16</v>
      </c>
      <c r="I925" s="5">
        <f>过饱和度!N924</f>
        <v>8.9808087947019426E+25</v>
      </c>
      <c r="J925" s="5">
        <f t="shared" si="131"/>
        <v>8.9808087947019426E+25</v>
      </c>
      <c r="K925" s="5">
        <f t="shared" si="136"/>
        <v>8980808794701942</v>
      </c>
      <c r="L925" s="5">
        <f>过饱和度!Q924</f>
        <v>1.3668947614220108E+78</v>
      </c>
      <c r="M925" s="5">
        <f t="shared" si="132"/>
        <v>1.3668947614220108E+78</v>
      </c>
      <c r="N925" s="5">
        <f t="shared" si="133"/>
        <v>1.3668947614220107E+68</v>
      </c>
    </row>
    <row r="926" spans="2:14" x14ac:dyDescent="0.25">
      <c r="B926" s="5">
        <f>过饱和度!D925</f>
        <v>55.698330876937291</v>
      </c>
      <c r="C926" s="5">
        <f>过饱和度!H925</f>
        <v>1.6149634988560676E+16</v>
      </c>
      <c r="D926" s="5">
        <f t="shared" si="129"/>
        <v>1.6149634988560676E+16</v>
      </c>
      <c r="E926" s="5">
        <f t="shared" si="134"/>
        <v>1614963.4988560679</v>
      </c>
      <c r="F926" s="5">
        <f>过饱和度!K925</f>
        <v>5.4712022811860122E+26</v>
      </c>
      <c r="G926" s="5">
        <f t="shared" si="130"/>
        <v>5.4712022811860122E+26</v>
      </c>
      <c r="H926" s="5">
        <f t="shared" si="135"/>
        <v>5.471202281186012E+16</v>
      </c>
      <c r="I926" s="5">
        <f>过饱和度!N925</f>
        <v>8.9804505872000934E+25</v>
      </c>
      <c r="J926" s="5">
        <f t="shared" si="131"/>
        <v>8.9804505872000934E+25</v>
      </c>
      <c r="K926" s="5">
        <f t="shared" si="136"/>
        <v>8980450587200093</v>
      </c>
      <c r="L926" s="5">
        <f>过饱和度!Q925</f>
        <v>1.3812916654601551E+78</v>
      </c>
      <c r="M926" s="5">
        <f t="shared" si="132"/>
        <v>1.3812916654601551E+78</v>
      </c>
      <c r="N926" s="5">
        <f t="shared" si="133"/>
        <v>1.3812916654601551E+68</v>
      </c>
    </row>
    <row r="927" spans="2:14" x14ac:dyDescent="0.25">
      <c r="B927" s="5">
        <f>过饱和度!D926</f>
        <v>55.698338363749258</v>
      </c>
      <c r="C927" s="5">
        <f>过饱和度!H926</f>
        <v>1.640615700919011E+16</v>
      </c>
      <c r="D927" s="5">
        <f t="shared" si="129"/>
        <v>1.6406157009190108E+16</v>
      </c>
      <c r="E927" s="5">
        <f t="shared" si="134"/>
        <v>1640615.7009190111</v>
      </c>
      <c r="F927" s="5">
        <f>过饱和度!K926</f>
        <v>5.587342704858761E+26</v>
      </c>
      <c r="G927" s="5">
        <f t="shared" si="130"/>
        <v>5.587342704858761E+26</v>
      </c>
      <c r="H927" s="5">
        <f t="shared" si="135"/>
        <v>5.5873427048587608E+16</v>
      </c>
      <c r="I927" s="5">
        <f>过饱和度!N926</f>
        <v>9.1710645910341733E+25</v>
      </c>
      <c r="J927" s="5">
        <f t="shared" si="131"/>
        <v>9.1710645910341733E+25</v>
      </c>
      <c r="K927" s="5">
        <f t="shared" si="136"/>
        <v>9171064591034174</v>
      </c>
      <c r="L927" s="5">
        <f>过饱和度!Q926</f>
        <v>1.4255017034374348E+78</v>
      </c>
      <c r="M927" s="5">
        <f t="shared" si="132"/>
        <v>1.4255017034374348E+78</v>
      </c>
      <c r="N927" s="5">
        <f t="shared" si="133"/>
        <v>1.4255017034374347E+68</v>
      </c>
    </row>
    <row r="928" spans="2:14" x14ac:dyDescent="0.25">
      <c r="B928" s="5">
        <f>过饱和度!D927</f>
        <v>55.991479908007364</v>
      </c>
      <c r="C928" s="5">
        <f>过饱和度!H927</f>
        <v>1.6405486145702532E+16</v>
      </c>
      <c r="D928" s="5">
        <f t="shared" si="129"/>
        <v>1.6405486145702532E+16</v>
      </c>
      <c r="E928" s="5">
        <f t="shared" si="134"/>
        <v>1640548.6145702531</v>
      </c>
      <c r="F928" s="5">
        <f>过饱和度!K927</f>
        <v>5.5870959452536088E+26</v>
      </c>
      <c r="G928" s="5">
        <f t="shared" si="130"/>
        <v>5.5870959452536088E+26</v>
      </c>
      <c r="H928" s="5">
        <f t="shared" si="135"/>
        <v>5.5870959452536088E+16</v>
      </c>
      <c r="I928" s="5">
        <f>过饱和度!N927</f>
        <v>9.1706973631346056E+25</v>
      </c>
      <c r="J928" s="5">
        <f t="shared" si="131"/>
        <v>9.1706973631346056E+25</v>
      </c>
      <c r="K928" s="5">
        <f t="shared" si="136"/>
        <v>9170697363134608</v>
      </c>
      <c r="L928" s="5">
        <f>过饱和度!Q927</f>
        <v>1.4404356320060064E+78</v>
      </c>
      <c r="M928" s="5">
        <f t="shared" si="132"/>
        <v>1.4404356320060064E+78</v>
      </c>
      <c r="N928" s="5">
        <f t="shared" si="133"/>
        <v>1.4404356320060064E+68</v>
      </c>
    </row>
    <row r="929" spans="2:14" x14ac:dyDescent="0.25">
      <c r="B929" s="5">
        <f>过饱和度!D928</f>
        <v>55.99148739481933</v>
      </c>
      <c r="C929" s="5">
        <f>过饱和度!H928</f>
        <v>1.6664703219617414E+16</v>
      </c>
      <c r="D929" s="5">
        <f t="shared" si="129"/>
        <v>1.6664703219617412E+16</v>
      </c>
      <c r="E929" s="5">
        <f t="shared" si="134"/>
        <v>1666470.3219617414</v>
      </c>
      <c r="F929" s="5">
        <f>过饱和度!K928</f>
        <v>5.7050717563856904E+26</v>
      </c>
      <c r="G929" s="5">
        <f t="shared" si="130"/>
        <v>5.7050717563856904E+26</v>
      </c>
      <c r="H929" s="5">
        <f t="shared" si="135"/>
        <v>5.7050717563856904E+16</v>
      </c>
      <c r="I929" s="5">
        <f>过饱和度!N928</f>
        <v>9.3643239677219401E+25</v>
      </c>
      <c r="J929" s="5">
        <f t="shared" si="131"/>
        <v>9.3643239677219401E+25</v>
      </c>
      <c r="K929" s="5">
        <f t="shared" si="136"/>
        <v>9364323967721940</v>
      </c>
      <c r="L929" s="5">
        <f>过饱和度!Q928</f>
        <v>1.4862946099717931E+78</v>
      </c>
      <c r="M929" s="5">
        <f t="shared" si="132"/>
        <v>1.4862946099717931E+78</v>
      </c>
      <c r="N929" s="5">
        <f t="shared" si="133"/>
        <v>1.4862946099717928E+68</v>
      </c>
    </row>
    <row r="930" spans="2:14" x14ac:dyDescent="0.25">
      <c r="B930" s="5">
        <f>过饱和度!D929</f>
        <v>56.284628939077436</v>
      </c>
      <c r="C930" s="5">
        <f>过饱和度!H929</f>
        <v>1.6664020067426828E+16</v>
      </c>
      <c r="D930" s="5">
        <f t="shared" si="129"/>
        <v>1.6664020067426828E+16</v>
      </c>
      <c r="E930" s="5">
        <f t="shared" si="134"/>
        <v>1666402.0067426825</v>
      </c>
      <c r="F930" s="5">
        <f>过饱和度!K929</f>
        <v>5.7048189159411943E+26</v>
      </c>
      <c r="G930" s="5">
        <f t="shared" si="130"/>
        <v>5.7048189159411943E+26</v>
      </c>
      <c r="H930" s="5">
        <f t="shared" si="135"/>
        <v>5.7048189159411944E+16</v>
      </c>
      <c r="I930" s="5">
        <f>过饱和度!N929</f>
        <v>9.3639475545079051E+25</v>
      </c>
      <c r="J930" s="5">
        <f t="shared" si="131"/>
        <v>9.3639475545079051E+25</v>
      </c>
      <c r="K930" s="5">
        <f t="shared" si="136"/>
        <v>9363947554507906</v>
      </c>
      <c r="L930" s="5">
        <f>过饱和度!Q929</f>
        <v>1.501782620037767E+78</v>
      </c>
      <c r="M930" s="5">
        <f t="shared" si="132"/>
        <v>1.501782620037767E+78</v>
      </c>
      <c r="N930" s="5">
        <f t="shared" si="133"/>
        <v>1.5017826200377671E+68</v>
      </c>
    </row>
    <row r="931" spans="2:14" x14ac:dyDescent="0.25">
      <c r="B931" s="5">
        <f>过饱和度!D930</f>
        <v>56.284636425889403</v>
      </c>
      <c r="C931" s="5">
        <f>过饱和度!H930</f>
        <v>1.692594622254132E+16</v>
      </c>
      <c r="D931" s="5">
        <f t="shared" si="129"/>
        <v>1.692594622254132E+16</v>
      </c>
      <c r="E931" s="5">
        <f t="shared" si="134"/>
        <v>1692594.6222541316</v>
      </c>
      <c r="F931" s="5">
        <f>过饱和度!K930</f>
        <v>5.8246493153354368E+26</v>
      </c>
      <c r="G931" s="5">
        <f t="shared" si="130"/>
        <v>5.8246493153354368E+26</v>
      </c>
      <c r="H931" s="5">
        <f t="shared" si="135"/>
        <v>5.8246493153354376E+16</v>
      </c>
      <c r="I931" s="5">
        <f>过饱和度!N930</f>
        <v>9.5606182822564231E+25</v>
      </c>
      <c r="J931" s="5">
        <f t="shared" si="131"/>
        <v>9.5606182822564231E+25</v>
      </c>
      <c r="K931" s="5">
        <f t="shared" si="136"/>
        <v>9560618282256424</v>
      </c>
      <c r="L931" s="5">
        <f>过饱和度!Q930</f>
        <v>1.5493429464170423E+78</v>
      </c>
      <c r="M931" s="5">
        <f t="shared" si="132"/>
        <v>1.5493429464170423E+78</v>
      </c>
      <c r="N931" s="5">
        <f t="shared" si="133"/>
        <v>1.5493429464170423E+68</v>
      </c>
    </row>
    <row r="932" spans="2:14" x14ac:dyDescent="0.25">
      <c r="B932" s="5">
        <f>过饱和度!D931</f>
        <v>56.577777970147508</v>
      </c>
      <c r="C932" s="5">
        <f>过饱和度!H931</f>
        <v>1.6925250635623764E+16</v>
      </c>
      <c r="D932" s="5">
        <f t="shared" si="129"/>
        <v>1.6925250635623764E+16</v>
      </c>
      <c r="E932" s="5">
        <f t="shared" si="134"/>
        <v>1692525.0635623764</v>
      </c>
      <c r="F932" s="5">
        <f>过饱和度!K931</f>
        <v>5.8243902847902539E+26</v>
      </c>
      <c r="G932" s="5">
        <f t="shared" si="130"/>
        <v>5.8243902847902539E+26</v>
      </c>
      <c r="H932" s="5">
        <f t="shared" si="135"/>
        <v>5.8243902847902536E+16</v>
      </c>
      <c r="I932" s="5">
        <f>过饱和度!N931</f>
        <v>9.5602325168549842E+25</v>
      </c>
      <c r="J932" s="5">
        <f t="shared" si="131"/>
        <v>9.5602325168549842E+25</v>
      </c>
      <c r="K932" s="5">
        <f t="shared" si="136"/>
        <v>9560232516854984</v>
      </c>
      <c r="L932" s="5">
        <f>过饱和度!Q931</f>
        <v>1.5654025431032334E+78</v>
      </c>
      <c r="M932" s="5">
        <f t="shared" si="132"/>
        <v>1.5654025431032334E+78</v>
      </c>
      <c r="N932" s="5">
        <f t="shared" si="133"/>
        <v>1.5654025431032336E+68</v>
      </c>
    </row>
    <row r="933" spans="2:14" x14ac:dyDescent="0.25">
      <c r="B933" s="5">
        <f>过饱和度!D932</f>
        <v>56.577785456959475</v>
      </c>
      <c r="C933" s="5">
        <f>过饱和度!H932</f>
        <v>1.718989989898958E+16</v>
      </c>
      <c r="D933" s="5">
        <f t="shared" si="129"/>
        <v>1.718989989898958E+16</v>
      </c>
      <c r="E933" s="5">
        <f t="shared" si="134"/>
        <v>1718989.9898989582</v>
      </c>
      <c r="F933" s="5">
        <f>过饱和度!K932</f>
        <v>5.9460945724403058E+26</v>
      </c>
      <c r="G933" s="5">
        <f t="shared" si="130"/>
        <v>5.9460945724403058E+26</v>
      </c>
      <c r="H933" s="5">
        <f t="shared" si="135"/>
        <v>5.9460945724403064E+16</v>
      </c>
      <c r="I933" s="5">
        <f>过饱和度!N932</f>
        <v>9.7599790531152573E+25</v>
      </c>
      <c r="J933" s="5">
        <f t="shared" si="131"/>
        <v>9.7599790531152573E+25</v>
      </c>
      <c r="K933" s="5">
        <f t="shared" si="136"/>
        <v>9759979053115256</v>
      </c>
      <c r="L933" s="5">
        <f>过饱和度!Q932</f>
        <v>1.6147180058924507E+78</v>
      </c>
      <c r="M933" s="5">
        <f t="shared" si="132"/>
        <v>1.6147180058924507E+78</v>
      </c>
      <c r="N933" s="5">
        <f t="shared" si="133"/>
        <v>1.614718005892451E+68</v>
      </c>
    </row>
    <row r="934" spans="2:14" x14ac:dyDescent="0.25">
      <c r="B934" s="5">
        <f>过饱和度!D933</f>
        <v>56.870927001217581</v>
      </c>
      <c r="C934" s="5">
        <f>过饱和度!H933</f>
        <v>1.7189191730477392E+16</v>
      </c>
      <c r="D934" s="5">
        <f t="shared" si="129"/>
        <v>1.7189191730477392E+16</v>
      </c>
      <c r="E934" s="5">
        <f t="shared" si="134"/>
        <v>1718919.1730477391</v>
      </c>
      <c r="F934" s="5">
        <f>过饱和度!K933</f>
        <v>5.9458292412559979E+26</v>
      </c>
      <c r="G934" s="5">
        <f t="shared" si="130"/>
        <v>5.9458292412559979E+26</v>
      </c>
      <c r="H934" s="5">
        <f t="shared" si="135"/>
        <v>5.9458292412559976E+16</v>
      </c>
      <c r="I934" s="5">
        <f>过饱和度!N933</f>
        <v>9.759583766686062E+25</v>
      </c>
      <c r="J934" s="5">
        <f t="shared" si="131"/>
        <v>9.759583766686062E+25</v>
      </c>
      <c r="K934" s="5">
        <f t="shared" si="136"/>
        <v>9759583766686062</v>
      </c>
      <c r="L934" s="5">
        <f>过饱和度!Q933</f>
        <v>1.6313671518137529E+78</v>
      </c>
      <c r="M934" s="5">
        <f t="shared" si="132"/>
        <v>1.6313671518137529E+78</v>
      </c>
      <c r="N934" s="5">
        <f t="shared" si="133"/>
        <v>1.6313671518137529E+68</v>
      </c>
    </row>
    <row r="935" spans="2:14" x14ac:dyDescent="0.25">
      <c r="B935" s="5">
        <f>过饱和度!D934</f>
        <v>56.870934488029548</v>
      </c>
      <c r="C935" s="5">
        <f>过饱和度!H934</f>
        <v>1.7456578128283798E+16</v>
      </c>
      <c r="D935" s="5">
        <f t="shared" si="129"/>
        <v>1.7456578128283796E+16</v>
      </c>
      <c r="E935" s="5">
        <f t="shared" si="134"/>
        <v>1745657.8128283795</v>
      </c>
      <c r="F935" s="5">
        <f>过饱和度!K934</f>
        <v>6.0694268163351364E+26</v>
      </c>
      <c r="G935" s="5">
        <f t="shared" si="130"/>
        <v>6.0694268163351364E+26</v>
      </c>
      <c r="H935" s="5">
        <f t="shared" si="135"/>
        <v>6.0694268163351368E+16</v>
      </c>
      <c r="I935" s="5">
        <f>过饱和度!N934</f>
        <v>9.9624379597339736E+25</v>
      </c>
      <c r="J935" s="5">
        <f t="shared" si="131"/>
        <v>9.9624379597339736E+25</v>
      </c>
      <c r="K935" s="5">
        <f t="shared" si="136"/>
        <v>9962437959733974</v>
      </c>
      <c r="L935" s="5">
        <f>过饱和度!Q934</f>
        <v>1.6824929474364388E+78</v>
      </c>
      <c r="M935" s="5">
        <f t="shared" si="132"/>
        <v>1.6824929474364388E+78</v>
      </c>
      <c r="N935" s="5">
        <f t="shared" si="133"/>
        <v>1.6824929474364387E+68</v>
      </c>
    </row>
    <row r="936" spans="2:14" x14ac:dyDescent="0.25">
      <c r="B936" s="5">
        <f>过饱和度!D935</f>
        <v>57.164076032287653</v>
      </c>
      <c r="C936" s="5">
        <f>过饱和度!H935</f>
        <v>1.7455857230465678E+16</v>
      </c>
      <c r="D936" s="5">
        <f t="shared" si="129"/>
        <v>1.7455857230465676E+16</v>
      </c>
      <c r="E936" s="5">
        <f t="shared" si="134"/>
        <v>1745585.7230465675</v>
      </c>
      <c r="F936" s="5">
        <f>过饱和度!K935</f>
        <v>6.0691550726889061E+26</v>
      </c>
      <c r="G936" s="5">
        <f t="shared" si="130"/>
        <v>6.0691550726889061E+26</v>
      </c>
      <c r="H936" s="5">
        <f t="shared" si="135"/>
        <v>6.0691550726889056E+16</v>
      </c>
      <c r="I936" s="5">
        <f>过饱和度!N935</f>
        <v>9.9620329814579707E+25</v>
      </c>
      <c r="J936" s="5">
        <f t="shared" si="131"/>
        <v>9.9620329814579707E+25</v>
      </c>
      <c r="K936" s="5">
        <f t="shared" si="136"/>
        <v>9962032981457970</v>
      </c>
      <c r="L936" s="5">
        <f>过饱和度!Q935</f>
        <v>1.6997500721800943E+78</v>
      </c>
      <c r="M936" s="5">
        <f t="shared" si="132"/>
        <v>1.6997500721800943E+78</v>
      </c>
      <c r="N936" s="5">
        <f t="shared" si="133"/>
        <v>1.6997500721800944E+68</v>
      </c>
    </row>
    <row r="937" spans="2:14" x14ac:dyDescent="0.25">
      <c r="B937" s="5">
        <f>过饱和度!D936</f>
        <v>57.16408351909962</v>
      </c>
      <c r="C937" s="5">
        <f>过饱和度!H936</f>
        <v>1.772599478803959E+16</v>
      </c>
      <c r="D937" s="5">
        <f t="shared" si="129"/>
        <v>1.7725994788039588E+16</v>
      </c>
      <c r="E937" s="5">
        <f t="shared" si="134"/>
        <v>1772599.478803959</v>
      </c>
      <c r="F937" s="5">
        <f>过饱和度!K936</f>
        <v>6.1946654335389271E+26</v>
      </c>
      <c r="G937" s="5">
        <f t="shared" si="130"/>
        <v>6.1946654335389271E+26</v>
      </c>
      <c r="H937" s="5">
        <f t="shared" si="135"/>
        <v>6.1946654335389272E+16</v>
      </c>
      <c r="I937" s="5">
        <f>过饱和度!N936</f>
        <v>1.0168026842477461E+26</v>
      </c>
      <c r="J937" s="5">
        <f t="shared" si="131"/>
        <v>1.0168026842477461E+26</v>
      </c>
      <c r="K937" s="5">
        <f t="shared" si="136"/>
        <v>1.0168026842477462E+16</v>
      </c>
      <c r="L937" s="5">
        <f>过饱和度!Q936</f>
        <v>1.7527428347914013E+78</v>
      </c>
      <c r="M937" s="5">
        <f t="shared" si="132"/>
        <v>1.7527428347914013E+78</v>
      </c>
      <c r="N937" s="5">
        <f t="shared" si="133"/>
        <v>1.7527428347914014E+68</v>
      </c>
    </row>
    <row r="938" spans="2:14" x14ac:dyDescent="0.25">
      <c r="B938" s="5">
        <f>过饱和度!D937</f>
        <v>57.457225063357726</v>
      </c>
      <c r="C938" s="5">
        <f>过饱和度!H937</f>
        <v>1.7725261012360738E+16</v>
      </c>
      <c r="D938" s="5">
        <f t="shared" si="129"/>
        <v>1.7725261012360736E+16</v>
      </c>
      <c r="E938" s="5">
        <f t="shared" si="134"/>
        <v>1772526.1012360738</v>
      </c>
      <c r="F938" s="5">
        <f>过饱和度!K937</f>
        <v>6.1943871643163807E+26</v>
      </c>
      <c r="G938" s="5">
        <f t="shared" si="130"/>
        <v>6.1943871643163807E+26</v>
      </c>
      <c r="H938" s="5">
        <f t="shared" si="135"/>
        <v>6.19438716431638E+16</v>
      </c>
      <c r="I938" s="5">
        <f>过饱和度!N937</f>
        <v>1.0167611999545674E+26</v>
      </c>
      <c r="J938" s="5">
        <f t="shared" si="131"/>
        <v>1.0167611999545674E+26</v>
      </c>
      <c r="K938" s="5">
        <f t="shared" si="136"/>
        <v>1.0167611999545674E+16</v>
      </c>
      <c r="L938" s="5">
        <f>过饱和度!Q937</f>
        <v>1.7706268445427703E+78</v>
      </c>
      <c r="M938" s="5">
        <f t="shared" si="132"/>
        <v>1.7706268445427703E+78</v>
      </c>
      <c r="N938" s="5">
        <f t="shared" si="133"/>
        <v>1.7706268445427702E+68</v>
      </c>
    </row>
    <row r="939" spans="2:14" x14ac:dyDescent="0.25">
      <c r="B939" s="5">
        <f>过饱和度!D938</f>
        <v>57.457232550169692</v>
      </c>
      <c r="C939" s="5">
        <f>过饱和度!H938</f>
        <v>1.7998163754166718E+16</v>
      </c>
      <c r="D939" s="5">
        <f t="shared" ref="D939:D946" si="137">C939-1</f>
        <v>1.7998163754166716E+16</v>
      </c>
      <c r="E939" s="5">
        <f t="shared" si="134"/>
        <v>1799816.3754166716</v>
      </c>
      <c r="F939" s="5">
        <f>过饱和度!K938</f>
        <v>6.321829908436409E+26</v>
      </c>
      <c r="G939" s="5">
        <f t="shared" ref="G939:G946" si="138">F939-1</f>
        <v>6.321829908436409E+26</v>
      </c>
      <c r="H939" s="5">
        <f t="shared" si="135"/>
        <v>6.3218299084364096E+16</v>
      </c>
      <c r="I939" s="5">
        <f>过饱和度!N938</f>
        <v>1.0376777702611421E+26</v>
      </c>
      <c r="J939" s="5">
        <f t="shared" ref="J939:J946" si="139">I939-1</f>
        <v>1.0376777702611421E+26</v>
      </c>
      <c r="K939" s="5">
        <f t="shared" si="136"/>
        <v>1.037677770261142E+16</v>
      </c>
      <c r="L939" s="5">
        <f>过饱和度!Q938</f>
        <v>1.82554467578752E+78</v>
      </c>
      <c r="M939" s="5">
        <f t="shared" ref="M939:M946" si="140">L939-1</f>
        <v>1.82554467578752E+78</v>
      </c>
      <c r="N939" s="5">
        <f t="shared" si="133"/>
        <v>1.8255446757875202E+68</v>
      </c>
    </row>
    <row r="940" spans="2:14" x14ac:dyDescent="0.25">
      <c r="B940" s="5">
        <f>过饱和度!D939</f>
        <v>57.750374094427798</v>
      </c>
      <c r="C940" s="5">
        <f>过饱和度!H939</f>
        <v>1.7997416951228894E+16</v>
      </c>
      <c r="D940" s="5">
        <f t="shared" si="137"/>
        <v>1.7997416951228892E+16</v>
      </c>
      <c r="E940" s="5">
        <f t="shared" si="134"/>
        <v>1799741.6951228892</v>
      </c>
      <c r="F940" s="5">
        <f>过饱和度!K939</f>
        <v>6.3215449992242993E+26</v>
      </c>
      <c r="G940" s="5">
        <f t="shared" si="138"/>
        <v>6.3215449992242993E+26</v>
      </c>
      <c r="H940" s="5">
        <f t="shared" si="135"/>
        <v>6.3215449992243E+16</v>
      </c>
      <c r="I940" s="5">
        <f>过饱和度!N939</f>
        <v>1.0376352820213675E+26</v>
      </c>
      <c r="J940" s="5">
        <f t="shared" si="139"/>
        <v>1.0376352820213675E+26</v>
      </c>
      <c r="K940" s="5">
        <f t="shared" si="136"/>
        <v>1.0376352820213674E+16</v>
      </c>
      <c r="L940" s="5">
        <f>过饱和度!Q939</f>
        <v>1.8440749631027753E+78</v>
      </c>
      <c r="M940" s="5">
        <f t="shared" si="140"/>
        <v>1.8440749631027753E+78</v>
      </c>
      <c r="N940" s="5">
        <f t="shared" ref="N940:N946" si="141">$F$2*$M940^2*TANH($F$3/$M940)</f>
        <v>1.8440749631027752E+68</v>
      </c>
    </row>
    <row r="941" spans="2:14" x14ac:dyDescent="0.25">
      <c r="B941" s="5">
        <f>过饱和度!D940</f>
        <v>57.750381581239765</v>
      </c>
      <c r="C941" s="5">
        <f>过饱和度!H940</f>
        <v>1.82730989008692E+16</v>
      </c>
      <c r="D941" s="5">
        <f t="shared" si="137"/>
        <v>1.82730989008692E+16</v>
      </c>
      <c r="E941" s="5">
        <f t="shared" si="134"/>
        <v>1827309.8900869202</v>
      </c>
      <c r="F941" s="5">
        <f>过饱和度!K940</f>
        <v>6.4509398232596549E+26</v>
      </c>
      <c r="G941" s="5">
        <f t="shared" si="138"/>
        <v>6.4509398232596549E+26</v>
      </c>
      <c r="H941" s="5">
        <f t="shared" si="135"/>
        <v>6.4509398232596544E+16</v>
      </c>
      <c r="I941" s="5">
        <f>过饱和度!N940</f>
        <v>1.0588722702273827E+26</v>
      </c>
      <c r="J941" s="5">
        <f t="shared" si="139"/>
        <v>1.0588722702273827E+26</v>
      </c>
      <c r="K941" s="5">
        <f t="shared" si="136"/>
        <v>1.0588722702273826E+16</v>
      </c>
      <c r="L941" s="5">
        <f>过饱和度!Q940</f>
        <v>1.9009774623316527E+78</v>
      </c>
      <c r="M941" s="5">
        <f t="shared" si="140"/>
        <v>1.9009774623316527E+78</v>
      </c>
      <c r="N941" s="5">
        <f t="shared" si="141"/>
        <v>1.9009774623316526E+68</v>
      </c>
    </row>
    <row r="942" spans="2:14" x14ac:dyDescent="0.25">
      <c r="B942" s="5">
        <f>过饱和度!D941</f>
        <v>58.04352312549787</v>
      </c>
      <c r="C942" s="5">
        <f>过饱和度!H941</f>
        <v>1.8272338920430896E+16</v>
      </c>
      <c r="D942" s="5">
        <f t="shared" si="137"/>
        <v>1.8272338920430896E+16</v>
      </c>
      <c r="E942" s="5">
        <f t="shared" si="134"/>
        <v>1827233.8920430897</v>
      </c>
      <c r="F942" s="5">
        <f>过饱和度!K941</f>
        <v>6.4506481583386549E+26</v>
      </c>
      <c r="G942" s="5">
        <f t="shared" si="138"/>
        <v>6.4506481583386549E+26</v>
      </c>
      <c r="H942" s="5">
        <f t="shared" si="135"/>
        <v>6.4506481583386552E+16</v>
      </c>
      <c r="I942" s="5">
        <f>过饱和度!N941</f>
        <v>1.0588287603587524E+26</v>
      </c>
      <c r="J942" s="5">
        <f t="shared" si="139"/>
        <v>1.0588287603587524E+26</v>
      </c>
      <c r="K942" s="5">
        <f t="shared" si="136"/>
        <v>1.0588287603587522E+16</v>
      </c>
      <c r="L942" s="5">
        <f>过饱和度!Q941</f>
        <v>1.920173916058894E+78</v>
      </c>
      <c r="M942" s="5">
        <f t="shared" si="140"/>
        <v>1.920173916058894E+78</v>
      </c>
      <c r="N942" s="5">
        <f t="shared" si="141"/>
        <v>1.9201739160588943E+68</v>
      </c>
    </row>
    <row r="943" spans="2:14" x14ac:dyDescent="0.25">
      <c r="B943" s="5">
        <f>过饱和度!D942</f>
        <v>58.043530612309837</v>
      </c>
      <c r="C943" s="5">
        <f>过饱和度!H942</f>
        <v>1.855081410064554E+16</v>
      </c>
      <c r="D943" s="5">
        <f t="shared" si="137"/>
        <v>1.855081410064554E+16</v>
      </c>
      <c r="E943" s="5">
        <f t="shared" si="134"/>
        <v>1855081.4100645543</v>
      </c>
      <c r="F943" s="5">
        <f>过饱和度!K942</f>
        <v>6.5820148580696856E+26</v>
      </c>
      <c r="G943" s="5">
        <f t="shared" si="138"/>
        <v>6.5820148580696856E+26</v>
      </c>
      <c r="H943" s="5">
        <f t="shared" si="135"/>
        <v>6.5820148580696864E+16</v>
      </c>
      <c r="I943" s="5">
        <f>过饱和度!N942</f>
        <v>1.0803894164446381E+26</v>
      </c>
      <c r="J943" s="5">
        <f t="shared" si="139"/>
        <v>1.0803894164446381E+26</v>
      </c>
      <c r="K943" s="5">
        <f t="shared" si="136"/>
        <v>1.0803894164446382E+16</v>
      </c>
      <c r="L943" s="5">
        <f>过饱和度!Q942</f>
        <v>1.9791222110074129E+78</v>
      </c>
      <c r="M943" s="5">
        <f t="shared" si="140"/>
        <v>1.9791222110074129E+78</v>
      </c>
      <c r="N943" s="5">
        <f t="shared" si="141"/>
        <v>1.979122211007413E+68</v>
      </c>
    </row>
    <row r="944" spans="2:14" x14ac:dyDescent="0.25">
      <c r="B944" s="5">
        <f>过饱和度!D943</f>
        <v>58.336672156567943</v>
      </c>
      <c r="C944" s="5">
        <f>过饱和度!H943</f>
        <v>1.8550040791622012E+16</v>
      </c>
      <c r="D944" s="5">
        <f t="shared" si="137"/>
        <v>1.8550040791622012E+16</v>
      </c>
      <c r="E944" s="5">
        <f t="shared" si="134"/>
        <v>1855004.0791622014</v>
      </c>
      <c r="F944" s="5">
        <f>过饱和度!K943</f>
        <v>6.5817163204071179E+26</v>
      </c>
      <c r="G944" s="5">
        <f t="shared" si="138"/>
        <v>6.5817163204071179E+26</v>
      </c>
      <c r="H944" s="5">
        <f t="shared" si="135"/>
        <v>6.5817163204071184E+16</v>
      </c>
      <c r="I944" s="5">
        <f>过饱和度!N943</f>
        <v>1.0803448670625242E+26</v>
      </c>
      <c r="J944" s="5">
        <f t="shared" si="139"/>
        <v>1.0803448670625242E+26</v>
      </c>
      <c r="K944" s="5">
        <f t="shared" si="136"/>
        <v>1.0803448670625244E+16</v>
      </c>
      <c r="L944" s="5">
        <f>过饱和度!Q943</f>
        <v>1.9990052263576235E+78</v>
      </c>
      <c r="M944" s="5">
        <f t="shared" si="140"/>
        <v>1.9990052263576235E+78</v>
      </c>
      <c r="N944" s="5">
        <f t="shared" si="141"/>
        <v>1.9990052263576234E+68</v>
      </c>
    </row>
    <row r="945" spans="2:14" x14ac:dyDescent="0.25">
      <c r="B945" s="5">
        <f>过饱和度!D944</f>
        <v>58.33667964337991</v>
      </c>
      <c r="C945" s="5">
        <f>过饱和度!H944</f>
        <v>1.883132322428878E+16</v>
      </c>
      <c r="D945" s="5">
        <f t="shared" si="137"/>
        <v>1.883132322428878E+16</v>
      </c>
      <c r="E945" s="5">
        <f t="shared" si="134"/>
        <v>1883132.3224288782</v>
      </c>
      <c r="F945" s="5">
        <f>过饱和度!K944</f>
        <v>6.7150747907380541E+26</v>
      </c>
      <c r="G945" s="5">
        <f t="shared" si="138"/>
        <v>6.7150747907380541E+26</v>
      </c>
      <c r="H945" s="5">
        <f t="shared" si="135"/>
        <v>6.7150747907380544E+16</v>
      </c>
      <c r="I945" s="5">
        <f>过饱和度!N944</f>
        <v>1.102232457292599E+26</v>
      </c>
      <c r="J945" s="5">
        <f t="shared" si="139"/>
        <v>1.102232457292599E+26</v>
      </c>
      <c r="K945" s="5">
        <f t="shared" si="136"/>
        <v>1.1022324572925988E+16</v>
      </c>
      <c r="L945" s="5">
        <f>过饱和度!Q944</f>
        <v>2.0600620042925405E+78</v>
      </c>
      <c r="M945" s="5">
        <f t="shared" si="140"/>
        <v>2.0600620042925405E+78</v>
      </c>
      <c r="N945" s="5">
        <f t="shared" si="141"/>
        <v>2.0600620042925409E+68</v>
      </c>
    </row>
    <row r="946" spans="2:14" x14ac:dyDescent="0.25">
      <c r="B946" s="5">
        <f>过饱和度!D945</f>
        <v>58.629821187638015</v>
      </c>
      <c r="C946" s="5">
        <f>过饱和度!H945</f>
        <v>1.8830536434752208E+16</v>
      </c>
      <c r="D946" s="5">
        <f t="shared" si="137"/>
        <v>1.8830536434752208E+16</v>
      </c>
      <c r="E946" s="5">
        <f t="shared" si="134"/>
        <v>1883053.6434752208</v>
      </c>
      <c r="F946" s="5">
        <f>过饱和度!K945</f>
        <v>6.7147692619806825E+26</v>
      </c>
      <c r="G946" s="5">
        <f t="shared" si="138"/>
        <v>6.7147692619806825E+26</v>
      </c>
      <c r="H946" s="5">
        <f t="shared" si="135"/>
        <v>6.7147692619806824E+16</v>
      </c>
      <c r="I946" s="5">
        <f>过饱和度!N945</f>
        <v>1.1021868503088837E+26</v>
      </c>
      <c r="J946" s="5">
        <f t="shared" si="139"/>
        <v>1.1021868503088837E+26</v>
      </c>
      <c r="K946" s="5">
        <f t="shared" si="136"/>
        <v>1.1021868503088836E+16</v>
      </c>
      <c r="L946" s="5">
        <f>过饱和度!Q945</f>
        <v>2.0806524930619043E+78</v>
      </c>
      <c r="M946" s="5">
        <f t="shared" si="140"/>
        <v>2.0806524930619043E+78</v>
      </c>
      <c r="N946" s="5">
        <f t="shared" si="141"/>
        <v>2.0806524930619044E+68</v>
      </c>
    </row>
  </sheetData>
  <phoneticPr fontId="2" type="noConversion"/>
  <pageMargins left="0.7" right="0.7" top="0.75" bottom="0.75" header="0.3" footer="0.3"/>
  <pageSetup paperSize="9" orientation="portrait" horizontalDpi="1200" verticalDpi="1200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97E1FF-82FE-4C38-B38F-E1071311501B}">
  <dimension ref="A1:F584"/>
  <sheetViews>
    <sheetView workbookViewId="0">
      <selection activeCell="H34" sqref="H34"/>
    </sheetView>
  </sheetViews>
  <sheetFormatPr defaultRowHeight="13.8" x14ac:dyDescent="0.25"/>
  <cols>
    <col min="3" max="3" width="12.88671875" customWidth="1"/>
    <col min="6" max="6" width="15.109375" customWidth="1"/>
  </cols>
  <sheetData>
    <row r="1" spans="2:6" x14ac:dyDescent="0.25">
      <c r="C1" s="5" t="s">
        <v>149</v>
      </c>
      <c r="D1" t="s">
        <v>220</v>
      </c>
      <c r="E1" t="str">
        <f>晶体生长速度!I5</f>
        <v>Nd(OH)3
过饱和度</v>
      </c>
      <c r="F1" t="s">
        <v>152</v>
      </c>
    </row>
    <row r="2" spans="2:6" x14ac:dyDescent="0.25">
      <c r="B2" s="71" t="str">
        <f>晶体生长速度!B5</f>
        <v>时间t/s</v>
      </c>
      <c r="C2" s="72" t="str">
        <f>晶体生长速度!E5</f>
        <v>VR(cm/s)</v>
      </c>
      <c r="D2" s="72" t="str">
        <f>晶体生长速度!H5</f>
        <v>VR(cm/s)</v>
      </c>
      <c r="E2" s="72" t="str">
        <f>晶体生长速度!K5</f>
        <v>VR(cm/s)</v>
      </c>
      <c r="F2" s="72" t="str">
        <f>晶体生长速度!N5</f>
        <v>VR(cm/s)</v>
      </c>
    </row>
    <row r="3" spans="2:6" x14ac:dyDescent="0.25">
      <c r="B3">
        <f>晶体生长速度!B6</f>
        <v>0</v>
      </c>
      <c r="C3" s="5">
        <f>晶体生长速度!E6</f>
        <v>0</v>
      </c>
      <c r="D3" s="5">
        <f>晶体生长速度!H6</f>
        <v>0</v>
      </c>
      <c r="E3" s="5">
        <f>晶体生长速度!K6</f>
        <v>0</v>
      </c>
      <c r="F3" s="5">
        <f>晶体生长速度!N6</f>
        <v>0</v>
      </c>
    </row>
    <row r="4" spans="2:6" x14ac:dyDescent="0.25">
      <c r="B4">
        <f>晶体生长速度!B7</f>
        <v>1E-10</v>
      </c>
      <c r="C4" s="5">
        <f>晶体生长速度!E7</f>
        <v>0</v>
      </c>
      <c r="D4" s="5">
        <f>晶体生长速度!H7</f>
        <v>0</v>
      </c>
      <c r="E4" s="5">
        <f>晶体生长速度!K7</f>
        <v>0</v>
      </c>
      <c r="F4" s="5">
        <f>晶体生长速度!N7</f>
        <v>0</v>
      </c>
    </row>
    <row r="5" spans="2:6" x14ac:dyDescent="0.25">
      <c r="B5">
        <f>晶体生长速度!B8</f>
        <v>4.0000000000000001E-10</v>
      </c>
      <c r="C5" s="5">
        <f>晶体生长速度!E8</f>
        <v>0</v>
      </c>
      <c r="D5" s="5">
        <f>晶体生长速度!H8</f>
        <v>6.20472720255775E-13</v>
      </c>
      <c r="E5" s="5">
        <f>晶体生长速度!K8</f>
        <v>0</v>
      </c>
      <c r="F5" s="5">
        <f>晶体生长速度!N8</f>
        <v>0</v>
      </c>
    </row>
    <row r="6" spans="2:6" x14ac:dyDescent="0.25">
      <c r="B6">
        <f>晶体生长速度!B9</f>
        <v>8.0000000000000003E-10</v>
      </c>
      <c r="C6" s="5">
        <f>晶体生长速度!E9</f>
        <v>0</v>
      </c>
      <c r="D6" s="5">
        <f>晶体生长速度!H9</f>
        <v>2.9523518534025311E-10</v>
      </c>
      <c r="E6" s="5">
        <f>晶体生长速度!K9</f>
        <v>6.5272067673322552E-12</v>
      </c>
      <c r="F6" s="5">
        <f>晶体生长速度!N9</f>
        <v>0</v>
      </c>
    </row>
    <row r="7" spans="2:6" x14ac:dyDescent="0.25">
      <c r="B7">
        <f>晶体生长速度!B10</f>
        <v>1.0000000000000001E-9</v>
      </c>
      <c r="C7" s="5">
        <f>晶体生长速度!E10</f>
        <v>0</v>
      </c>
      <c r="D7" s="5">
        <f>晶体生长速度!H10</f>
        <v>1.7914185810210369E-9</v>
      </c>
      <c r="E7" s="5">
        <f>晶体生长速度!K10</f>
        <v>4.4623833959879259E-11</v>
      </c>
      <c r="F7" s="5">
        <f>晶体生长速度!N10</f>
        <v>0</v>
      </c>
    </row>
    <row r="8" spans="2:6" x14ac:dyDescent="0.25">
      <c r="B8">
        <f>晶体生长速度!B11</f>
        <v>1E-8</v>
      </c>
      <c r="C8" s="5">
        <f>晶体生长速度!E11</f>
        <v>2.1397558275148986E-12</v>
      </c>
      <c r="D8" s="5">
        <f>晶体生长速度!H11</f>
        <v>1.3393696120415999E-4</v>
      </c>
      <c r="E8" s="5">
        <f>晶体生长速度!K11</f>
        <v>2.1975313305983278E-5</v>
      </c>
      <c r="F8" s="5">
        <f>晶体生长速度!N11</f>
        <v>0</v>
      </c>
    </row>
    <row r="9" spans="2:6" x14ac:dyDescent="0.25">
      <c r="B9">
        <f>晶体生长速度!B12</f>
        <v>9.9999999999999995E-8</v>
      </c>
      <c r="C9" s="5">
        <f>晶体生长速度!E12</f>
        <v>5.5636681881564307E-7</v>
      </c>
      <c r="D9" s="5">
        <f>晶体生长速度!H12</f>
        <v>1.3384662228295667</v>
      </c>
      <c r="E9" s="5">
        <f>晶体生长速度!K12</f>
        <v>0.21960722276303943</v>
      </c>
      <c r="F9" s="5">
        <f>晶体生长速度!N12</f>
        <v>0</v>
      </c>
    </row>
    <row r="10" spans="2:6" x14ac:dyDescent="0.25">
      <c r="B10">
        <f>晶体生长速度!B13</f>
        <v>9.9999999999999995E-7</v>
      </c>
      <c r="C10" s="5">
        <f>晶体生长速度!E13</f>
        <v>5.6229612251650866E-4</v>
      </c>
      <c r="D10" s="5">
        <f>晶体生长速度!H13</f>
        <v>13383.75663056244</v>
      </c>
      <c r="E10" s="5">
        <f>晶体生长速度!K13</f>
        <v>2195.9236548144777</v>
      </c>
      <c r="F10" s="5">
        <f>晶体生长速度!N13</f>
        <v>0</v>
      </c>
    </row>
    <row r="11" spans="2:6" x14ac:dyDescent="0.25">
      <c r="B11">
        <f>晶体生长速度!B14</f>
        <v>7.4868119641229509E-6</v>
      </c>
      <c r="C11" s="5">
        <f>晶体生长速度!E14</f>
        <v>0.23596847255100364</v>
      </c>
      <c r="D11" s="5">
        <f>晶体生长速度!H14</f>
        <v>42049690.911343947</v>
      </c>
      <c r="E11" s="5">
        <f>晶体生长速度!K14</f>
        <v>6899252.182515393</v>
      </c>
      <c r="F11" s="5">
        <f>晶体生长速度!N14</f>
        <v>0</v>
      </c>
    </row>
    <row r="12" spans="2:6" x14ac:dyDescent="0.25">
      <c r="B12">
        <f>晶体生长速度!B15</f>
        <v>1.0000000000000001E-5</v>
      </c>
      <c r="C12" s="5">
        <f>晶体生长速度!E15</f>
        <v>0.23596843826112732</v>
      </c>
      <c r="D12" s="5">
        <f>晶体生长速度!H15</f>
        <v>42049683.859954476</v>
      </c>
      <c r="E12" s="5">
        <f>晶体生长速度!K15</f>
        <v>6899251.1088397875</v>
      </c>
      <c r="F12" s="5">
        <f>晶体生长速度!N15</f>
        <v>5.9922172647814176E+39</v>
      </c>
    </row>
    <row r="13" spans="2:6" x14ac:dyDescent="0.25">
      <c r="B13">
        <f>晶体生长速度!B16</f>
        <v>2.0000000000000002E-5</v>
      </c>
      <c r="C13" s="5">
        <f>晶体生长速度!E16</f>
        <v>0.2359683850521693</v>
      </c>
      <c r="D13" s="5">
        <f>晶体生长速度!H16</f>
        <v>42049673.854689509</v>
      </c>
      <c r="E13" s="5">
        <f>晶体生长速度!K16</f>
        <v>6899249.6333456328</v>
      </c>
      <c r="F13" s="5">
        <f>晶体生长速度!N16</f>
        <v>1.4855023609684199E+41</v>
      </c>
    </row>
    <row r="14" spans="2:6" x14ac:dyDescent="0.25">
      <c r="B14">
        <f>晶体生长速度!B17</f>
        <v>5.0000000000000002E-5</v>
      </c>
      <c r="C14" s="5">
        <f>晶体生长速度!E17</f>
        <v>0.23596833151513974</v>
      </c>
      <c r="D14" s="5">
        <f>晶体生长速度!H17</f>
        <v>42049666.849172622</v>
      </c>
      <c r="E14" s="5">
        <f>晶体生长速度!K17</f>
        <v>6899248.7716306681</v>
      </c>
      <c r="F14" s="5">
        <f>晶体生长速度!N17</f>
        <v>1.7146862121533011E+42</v>
      </c>
    </row>
    <row r="15" spans="2:6" x14ac:dyDescent="0.25">
      <c r="B15">
        <f>晶体生长速度!B18</f>
        <v>8.0000000000000007E-5</v>
      </c>
      <c r="C15" s="5">
        <f>晶体生长速度!E18</f>
        <v>0.23596827797812539</v>
      </c>
      <c r="D15" s="5">
        <f>晶体生长速度!H18</f>
        <v>42049659.843657687</v>
      </c>
      <c r="E15" s="5">
        <f>晶体生长速度!K18</f>
        <v>6899247.9099159474</v>
      </c>
      <c r="F15" s="5">
        <f>晶体生长速度!N18</f>
        <v>4.9885141866309335E+42</v>
      </c>
    </row>
    <row r="16" spans="2:6" x14ac:dyDescent="0.25">
      <c r="B16">
        <f>晶体生长速度!B19</f>
        <v>1E-4</v>
      </c>
      <c r="C16" s="5">
        <f>晶体生长速度!E19</f>
        <v>0.23596822057324773</v>
      </c>
      <c r="D16" s="5">
        <f>晶体生长速度!H19</f>
        <v>42049650.463771887</v>
      </c>
      <c r="E16" s="5">
        <f>晶体生长速度!K19</f>
        <v>6899246.605833875</v>
      </c>
      <c r="F16" s="5">
        <f>晶体生长速度!N19</f>
        <v>8.1197816934476573E+42</v>
      </c>
    </row>
    <row r="17" spans="2:6" x14ac:dyDescent="0.25">
      <c r="B17">
        <f>晶体生长速度!B20</f>
        <v>2.0000000000000001E-4</v>
      </c>
      <c r="C17" s="5">
        <f>晶体生长速度!E20</f>
        <v>0.23596826059865655</v>
      </c>
      <c r="D17" s="5">
        <f>晶体生长速度!H20</f>
        <v>42049674.499579482</v>
      </c>
      <c r="E17" s="5">
        <f>晶体生长速度!K20</f>
        <v>6899251.0747590642</v>
      </c>
      <c r="F17" s="5">
        <f>晶体生长速度!N20</f>
        <v>3.5160789920655737E+43</v>
      </c>
    </row>
    <row r="18" spans="2:6" x14ac:dyDescent="0.25">
      <c r="B18">
        <f>晶体生长速度!B21</f>
        <v>5.0000000000000001E-4</v>
      </c>
      <c r="C18" s="5">
        <f>晶体生长速度!E21</f>
        <v>0.23596871615982043</v>
      </c>
      <c r="D18" s="5">
        <f>晶体生长速度!H21</f>
        <v>42049819.371933341</v>
      </c>
      <c r="E18" s="5">
        <f>晶体生长速度!K21</f>
        <v>6899275.7543331534</v>
      </c>
      <c r="F18" s="5">
        <f>晶体生长速度!N21</f>
        <v>2.3013174643192085E+44</v>
      </c>
    </row>
    <row r="19" spans="2:6" x14ac:dyDescent="0.25">
      <c r="B19">
        <f>晶体生长速度!B22</f>
        <v>8.0000000000000004E-4</v>
      </c>
      <c r="C19" s="5">
        <f>晶体生长速度!E22</f>
        <v>0.23596917172074447</v>
      </c>
      <c r="D19" s="5">
        <f>晶体生长速度!H22</f>
        <v>42049964.244487084</v>
      </c>
      <c r="E19" s="5">
        <f>晶体生长速度!K22</f>
        <v>6899300.433946427</v>
      </c>
      <c r="F19" s="5">
        <f>晶体生长速度!N22</f>
        <v>5.9587745124935648E+44</v>
      </c>
    </row>
    <row r="20" spans="2:6" x14ac:dyDescent="0.25">
      <c r="B20">
        <f>晶体生长速度!B23</f>
        <v>1E-3</v>
      </c>
      <c r="C20" s="5">
        <f>晶体生长速度!E23</f>
        <v>0.23596940676335512</v>
      </c>
      <c r="D20" s="5">
        <f>晶体生长速度!H23</f>
        <v>42050045.933291711</v>
      </c>
      <c r="E20" s="5">
        <f>晶体生长速度!K23</f>
        <v>6899314.5798077285</v>
      </c>
      <c r="F20" s="5">
        <f>晶体生长速度!N23</f>
        <v>9.34583997081605E+44</v>
      </c>
    </row>
    <row r="21" spans="2:6" x14ac:dyDescent="0.25">
      <c r="B21">
        <f>晶体生长速度!B24</f>
        <v>2E-3</v>
      </c>
      <c r="C21" s="5">
        <f>晶体生长速度!E24</f>
        <v>0.2359716162048501</v>
      </c>
      <c r="D21" s="5">
        <f>晶体生长速度!H24</f>
        <v>42050678.698829934</v>
      </c>
      <c r="E21" s="5">
        <f>晶体生长速度!K24</f>
        <v>6899420.0612279829</v>
      </c>
      <c r="F21" s="5">
        <f>晶体生长速度!N24</f>
        <v>3.7667045270226249E+45</v>
      </c>
    </row>
    <row r="22" spans="2:6" x14ac:dyDescent="0.25">
      <c r="B22">
        <f>晶体生长速度!B25</f>
        <v>5.0000000000000001E-3</v>
      </c>
      <c r="C22" s="5">
        <f>晶体生长速度!E25</f>
        <v>0.23597930549227605</v>
      </c>
      <c r="D22" s="5">
        <f>晶体生长速度!H25</f>
        <v>42052807.143468544</v>
      </c>
      <c r="E22" s="5">
        <f>晶体生长速度!K25</f>
        <v>6899772.160788957</v>
      </c>
      <c r="F22" s="5">
        <f>晶体生长速度!N25</f>
        <v>2.3650594573774046E+46</v>
      </c>
    </row>
    <row r="23" spans="2:6" x14ac:dyDescent="0.25">
      <c r="B23">
        <f>晶体生长速度!B26</f>
        <v>8.0000000000000002E-3</v>
      </c>
      <c r="C23" s="5">
        <f>晶体生长速度!E26</f>
        <v>0.2359869948738639</v>
      </c>
      <c r="D23" s="5">
        <f>晶体生长速度!H26</f>
        <v>42054935.654033557</v>
      </c>
      <c r="E23" s="5">
        <f>晶体生长速度!K26</f>
        <v>6900124.2714591976</v>
      </c>
      <c r="F23" s="5">
        <f>晶体生长速度!N26</f>
        <v>6.0619843139799074E+46</v>
      </c>
    </row>
    <row r="24" spans="2:6" x14ac:dyDescent="0.25">
      <c r="B24">
        <f>晶体生长速度!B27</f>
        <v>0.01</v>
      </c>
      <c r="C24" s="5">
        <f>晶体生长速度!E27</f>
        <v>0.2359919040255159</v>
      </c>
      <c r="D24" s="5">
        <f>晶体生长速度!H27</f>
        <v>42056307.595391996</v>
      </c>
      <c r="E24" s="5">
        <f>晶体生长速度!K27</f>
        <v>6900351.7209478132</v>
      </c>
      <c r="F24" s="5">
        <f>晶体生长速度!N27</f>
        <v>9.4760267083380635E+46</v>
      </c>
    </row>
    <row r="25" spans="2:6" x14ac:dyDescent="0.25">
      <c r="B25">
        <f>晶体生长速度!B28</f>
        <v>0.02</v>
      </c>
      <c r="C25" s="5">
        <f>晶体生长速度!E28</f>
        <v>0.23601972138119878</v>
      </c>
      <c r="D25" s="5">
        <f>晶体生长速度!H28</f>
        <v>42063877.259552509</v>
      </c>
      <c r="E25" s="5">
        <f>晶体生长速度!K28</f>
        <v>6901598.961520195</v>
      </c>
      <c r="F25" s="5">
        <f>晶体生长速度!N28</f>
        <v>3.7946252385485364E+47</v>
      </c>
    </row>
    <row r="26" spans="2:6" x14ac:dyDescent="0.25">
      <c r="B26">
        <f>晶体生长速度!B29</f>
        <v>0.05</v>
      </c>
      <c r="C26" s="5">
        <f>晶体生长速度!E29</f>
        <v>0.23610653849408209</v>
      </c>
      <c r="D26" s="5">
        <f>晶体生长速度!H29</f>
        <v>42087319.666943841</v>
      </c>
      <c r="E26" s="5">
        <f>晶体生长速度!K29</f>
        <v>6905454.3631259715</v>
      </c>
      <c r="F26" s="5">
        <f>晶体生长速度!N29</f>
        <v>2.3753609210489259E+48</v>
      </c>
    </row>
    <row r="27" spans="2:6" x14ac:dyDescent="0.25">
      <c r="B27">
        <f>晶体生长速度!B30</f>
        <v>0.08</v>
      </c>
      <c r="C27" s="5">
        <f>晶体生长速度!E30</f>
        <v>0.236193370490691</v>
      </c>
      <c r="D27" s="5">
        <f>晶体生长速度!H30</f>
        <v>42110770.578902349</v>
      </c>
      <c r="E27" s="5">
        <f>晶体生长速度!K30</f>
        <v>6909311.1702721892</v>
      </c>
      <c r="F27" s="5">
        <f>晶体生长速度!N30</f>
        <v>6.0884083703486932E+48</v>
      </c>
    </row>
    <row r="28" spans="2:6" x14ac:dyDescent="0.25">
      <c r="B28">
        <f>晶体生长速度!B31</f>
        <v>0.1</v>
      </c>
      <c r="C28" s="5">
        <f>晶体生长速度!E31</f>
        <v>0.23625057936396221</v>
      </c>
      <c r="D28" s="5">
        <f>晶体生长速度!H31</f>
        <v>42126260.064536154</v>
      </c>
      <c r="E28" s="5">
        <f>晶体生长速度!K31</f>
        <v>6911860.0447991975</v>
      </c>
      <c r="F28" s="5">
        <f>晶体生长速度!N31</f>
        <v>9.5205215862595209E+48</v>
      </c>
    </row>
    <row r="29" spans="2:6" x14ac:dyDescent="0.25">
      <c r="B29">
        <f>晶体生长速度!B32</f>
        <v>0.15</v>
      </c>
      <c r="C29" s="5">
        <f>晶体生长速度!E32</f>
        <v>0.23639707310584329</v>
      </c>
      <c r="D29" s="5">
        <f>晶体生长速度!H32</f>
        <v>42165747.52401071</v>
      </c>
      <c r="E29" s="5">
        <f>晶体生长速度!K32</f>
        <v>6918350.722132761</v>
      </c>
      <c r="F29" s="5">
        <f>晶体生长速度!N32</f>
        <v>2.1462527658690572E+49</v>
      </c>
    </row>
    <row r="30" spans="2:6" x14ac:dyDescent="0.25">
      <c r="B30">
        <f>晶体生长速度!B33</f>
        <v>0.2</v>
      </c>
      <c r="C30" s="5">
        <f>晶体生长速度!E33</f>
        <v>0.23654360990389869</v>
      </c>
      <c r="D30" s="5">
        <f>晶体生长速度!H33</f>
        <v>42205259.20936957</v>
      </c>
      <c r="E30" s="5">
        <f>晶体生长速度!K33</f>
        <v>6924845.3964183824</v>
      </c>
      <c r="F30" s="5">
        <f>晶体生长速度!N33</f>
        <v>3.822828316834785E+49</v>
      </c>
    </row>
    <row r="31" spans="2:6" x14ac:dyDescent="0.25">
      <c r="B31">
        <f>晶体生长速度!B34</f>
        <v>0.25</v>
      </c>
      <c r="C31" s="5">
        <f>晶体生长速度!E34</f>
        <v>0.23669018975597683</v>
      </c>
      <c r="D31" s="5">
        <f>晶体生长速度!H34</f>
        <v>42244795.127491474</v>
      </c>
      <c r="E31" s="5">
        <f>晶体生长速度!K34</f>
        <v>6931344.0688050585</v>
      </c>
      <c r="F31" s="5">
        <f>晶体生长速度!N34</f>
        <v>5.9844832275408298E+49</v>
      </c>
    </row>
    <row r="32" spans="2:6" x14ac:dyDescent="0.25">
      <c r="B32">
        <f>晶体生长速度!B35</f>
        <v>0.29314903107006901</v>
      </c>
      <c r="C32" s="5">
        <f>晶体生长速度!E35</f>
        <v>0.236816328210916</v>
      </c>
      <c r="D32" s="5">
        <f>晶体生长速度!H35</f>
        <v>42278848.227835812</v>
      </c>
      <c r="E32" s="5">
        <f>晶体生长速度!K35</f>
        <v>6936942.3257571794</v>
      </c>
      <c r="F32" s="5">
        <f>晶体生长速度!N35</f>
        <v>8.2419342653394798E+49</v>
      </c>
    </row>
    <row r="33" spans="2:6" x14ac:dyDescent="0.25">
      <c r="B33">
        <f>晶体生长速度!B36</f>
        <v>0.29314903117006902</v>
      </c>
      <c r="C33" s="5">
        <f>晶体生长速度!E36</f>
        <v>0.2368258060761555</v>
      </c>
      <c r="D33" s="5">
        <f>晶体生长速度!H36</f>
        <v>42281103.992624834</v>
      </c>
      <c r="E33" s="5">
        <f>晶体生长速度!K36</f>
        <v>6937312.4418202164</v>
      </c>
      <c r="F33" s="5">
        <f>晶体生长速度!N36</f>
        <v>8.2425935816056434E+49</v>
      </c>
    </row>
    <row r="34" spans="2:6" x14ac:dyDescent="0.25">
      <c r="B34">
        <f>晶体生长速度!B37</f>
        <v>0.29314903147006899</v>
      </c>
      <c r="C34" s="5">
        <f>晶体生长速度!E37</f>
        <v>0.23685424152060999</v>
      </c>
      <c r="D34" s="5">
        <f>晶体生长速度!H37</f>
        <v>42287871.90050979</v>
      </c>
      <c r="E34" s="5">
        <f>晶体生长速度!K37</f>
        <v>6938422.8900027862</v>
      </c>
      <c r="F34" s="5">
        <f>晶体生长速度!N37</f>
        <v>8.24457182069426E+49</v>
      </c>
    </row>
    <row r="35" spans="2:6" x14ac:dyDescent="0.25">
      <c r="B35">
        <f>晶体生长速度!B38</f>
        <v>0.29314903187006902</v>
      </c>
      <c r="C35" s="5">
        <f>晶体生长速度!E38</f>
        <v>0.23689215907625938</v>
      </c>
      <c r="D35" s="5">
        <f>晶体生长速度!H38</f>
        <v>42296897.06106364</v>
      </c>
      <c r="E35" s="5">
        <f>晶体生长速度!K38</f>
        <v>6939903.6979859006</v>
      </c>
      <c r="F35" s="5">
        <f>晶体生长速度!N38</f>
        <v>8.2472100953179887E+49</v>
      </c>
    </row>
    <row r="36" spans="2:6" x14ac:dyDescent="0.25">
      <c r="B36">
        <f>晶体生长速度!B39</f>
        <v>0.29314903207006904</v>
      </c>
      <c r="C36" s="5">
        <f>晶体生长速度!E39</f>
        <v>0.23691111926148534</v>
      </c>
      <c r="D36" s="5">
        <f>晶体生长速度!H39</f>
        <v>42301410.159121834</v>
      </c>
      <c r="E36" s="5">
        <f>晶体生长速度!K39</f>
        <v>6940644.1871513501</v>
      </c>
      <c r="F36" s="5">
        <f>晶体生长速度!N39</f>
        <v>8.248529487628825E+49</v>
      </c>
    </row>
    <row r="37" spans="2:6" x14ac:dyDescent="0.25">
      <c r="B37">
        <f>晶体生长速度!B40</f>
        <v>0.29314904107006901</v>
      </c>
      <c r="C37" s="5">
        <f>晶体生长速度!E40</f>
        <v>0.23776538941004893</v>
      </c>
      <c r="D37" s="5">
        <f>晶体生长速度!H40</f>
        <v>42504876.776447877</v>
      </c>
      <c r="E37" s="5">
        <f>晶体生长速度!K40</f>
        <v>6974028.060823624</v>
      </c>
      <c r="F37" s="5">
        <f>晶体生长速度!N40</f>
        <v>8.3080856283745342E+49</v>
      </c>
    </row>
    <row r="38" spans="2:6" x14ac:dyDescent="0.25">
      <c r="B38">
        <f>晶体生长速度!B41</f>
        <v>0.29314913107006901</v>
      </c>
      <c r="C38" s="5">
        <f>晶体生长速度!E41</f>
        <v>0.24642132622026275</v>
      </c>
      <c r="D38" s="5">
        <f>晶体生长速度!H41</f>
        <v>44580158.968937755</v>
      </c>
      <c r="E38" s="5">
        <f>晶体生长速度!K41</f>
        <v>7314530.8318988848</v>
      </c>
      <c r="F38" s="5">
        <f>晶体生长速度!N41</f>
        <v>8.9236191588300113E+49</v>
      </c>
    </row>
    <row r="39" spans="2:6" x14ac:dyDescent="0.25">
      <c r="B39">
        <f>晶体生长速度!B42</f>
        <v>0.29315003107006898</v>
      </c>
      <c r="C39" s="5">
        <f>晶体生长速度!E42</f>
        <v>0.34480307599035181</v>
      </c>
      <c r="D39" s="5">
        <f>晶体生长速度!H42</f>
        <v>69764704.212978259</v>
      </c>
      <c r="E39" s="5">
        <f>晶体生长速度!K42</f>
        <v>11446692.66028928</v>
      </c>
      <c r="F39" s="5">
        <f>晶体生长速度!N42</f>
        <v>1.7464522402189513E+50</v>
      </c>
    </row>
    <row r="40" spans="2:6" x14ac:dyDescent="0.25">
      <c r="B40">
        <f>晶体生长速度!B43</f>
        <v>0.29315651788203312</v>
      </c>
      <c r="C40" s="5">
        <f>晶体生长速度!E43</f>
        <v>1.8911366773617626</v>
      </c>
      <c r="D40" s="5">
        <f>晶体生长速度!H43</f>
        <v>674626139.55761075</v>
      </c>
      <c r="E40" s="5">
        <f>晶体生长速度!K43</f>
        <v>110689199.11478026</v>
      </c>
      <c r="F40" s="5">
        <f>晶体生长速度!N43</f>
        <v>5.2461321499864304E+51</v>
      </c>
    </row>
    <row r="41" spans="2:6" x14ac:dyDescent="0.25">
      <c r="B41">
        <f>晶体生长速度!B44</f>
        <v>0.29316651788203313</v>
      </c>
      <c r="C41" s="5">
        <f>晶体生长速度!E44</f>
        <v>1.8911361287502826</v>
      </c>
      <c r="D41" s="5">
        <f>晶体生长速度!H44</f>
        <v>674625913.66202247</v>
      </c>
      <c r="E41" s="5">
        <f>晶体生长速度!K44</f>
        <v>110689164.71596277</v>
      </c>
      <c r="F41" s="5">
        <f>晶体生长速度!N44</f>
        <v>5.2464868216704102E+51</v>
      </c>
    </row>
    <row r="42" spans="2:6" x14ac:dyDescent="0.25">
      <c r="B42">
        <f>晶体生长速度!B45</f>
        <v>0.29317651788203314</v>
      </c>
      <c r="C42" s="5">
        <f>晶体生长速度!E45</f>
        <v>1.8911355801389724</v>
      </c>
      <c r="D42" s="5">
        <f>晶体生长速度!H45</f>
        <v>674625687.76651573</v>
      </c>
      <c r="E42" s="5">
        <f>晶体生长速度!K45</f>
        <v>110689130.31715697</v>
      </c>
      <c r="F42" s="5">
        <f>晶体生长速度!N45</f>
        <v>5.2468415051280243E+51</v>
      </c>
    </row>
    <row r="43" spans="2:6" x14ac:dyDescent="0.25">
      <c r="B43">
        <f>晶体生长速度!B46</f>
        <v>0.29320651788203311</v>
      </c>
      <c r="C43" s="5">
        <f>晶体生长速度!E46</f>
        <v>1.8911347845474844</v>
      </c>
      <c r="D43" s="5">
        <f>晶体生长速度!H46</f>
        <v>674625379.24647593</v>
      </c>
      <c r="E43" s="5">
        <f>晶体生长速度!K46</f>
        <v>110689084.31263277</v>
      </c>
      <c r="F43" s="5">
        <f>晶体生长速度!N46</f>
        <v>5.2479110491968241E+51</v>
      </c>
    </row>
    <row r="44" spans="2:6" x14ac:dyDescent="0.25">
      <c r="B44">
        <f>晶体生长速度!B47</f>
        <v>0.29323651788203314</v>
      </c>
      <c r="C44" s="5">
        <f>晶体生长速度!E47</f>
        <v>1.891133988956377</v>
      </c>
      <c r="D44" s="5">
        <f>晶体生长速度!H47</f>
        <v>674625070.72660184</v>
      </c>
      <c r="E44" s="5">
        <f>晶体生长速度!K47</f>
        <v>110689038.30813178</v>
      </c>
      <c r="F44" s="5">
        <f>晶体生长速度!N47</f>
        <v>5.2489807014078765E+51</v>
      </c>
    </row>
    <row r="45" spans="2:6" x14ac:dyDescent="0.25">
      <c r="B45">
        <f>晶体生长速度!B48</f>
        <v>0.29325651788203311</v>
      </c>
      <c r="C45" s="5">
        <f>晶体生长速度!E48</f>
        <v>1.8911332845424498</v>
      </c>
      <c r="D45" s="5">
        <f>晶体生长速度!H48</f>
        <v>674624789.48907459</v>
      </c>
      <c r="E45" s="5">
        <f>晶体生长速度!K48</f>
        <v>110688995.93294871</v>
      </c>
      <c r="F45" s="5">
        <f>晶体生长速度!N48</f>
        <v>5.2496927526385497E+51</v>
      </c>
    </row>
    <row r="46" spans="2:6" x14ac:dyDescent="0.25">
      <c r="B46">
        <f>晶体生长速度!B49</f>
        <v>0.2933565178820331</v>
      </c>
      <c r="C46" s="5">
        <f>晶体生长速度!E49</f>
        <v>1.8911323835673031</v>
      </c>
      <c r="D46" s="5">
        <f>晶体生长速度!H49</f>
        <v>674624521.35337806</v>
      </c>
      <c r="E46" s="5">
        <f>晶体生长速度!K49</f>
        <v>110688960.36597943</v>
      </c>
      <c r="F46" s="5">
        <f>晶体生长速度!N49</f>
        <v>5.2532704602005708E+51</v>
      </c>
    </row>
    <row r="47" spans="2:6" x14ac:dyDescent="0.25">
      <c r="B47">
        <f>晶体生长速度!B50</f>
        <v>0.29365651788203312</v>
      </c>
      <c r="C47" s="5">
        <f>晶体生长速度!E50</f>
        <v>1.8911323693384228</v>
      </c>
      <c r="D47" s="5">
        <f>晶体生长速度!H50</f>
        <v>674624884.35035992</v>
      </c>
      <c r="E47" s="5">
        <f>晶体生长速度!K50</f>
        <v>110689034.52131931</v>
      </c>
      <c r="F47" s="5">
        <f>晶体生长速度!N50</f>
        <v>5.2640280837995461E+51</v>
      </c>
    </row>
    <row r="48" spans="2:6" x14ac:dyDescent="0.25">
      <c r="B48">
        <f>晶体生长速度!B51</f>
        <v>0.29395651788203314</v>
      </c>
      <c r="C48" s="5">
        <f>晶体生长速度!E51</f>
        <v>1.8911323551086061</v>
      </c>
      <c r="D48" s="5">
        <f>晶体生长速度!H51</f>
        <v>674625247.34703612</v>
      </c>
      <c r="E48" s="5">
        <f>晶体生长速度!K51</f>
        <v>110689108.67662668</v>
      </c>
      <c r="F48" s="5">
        <f>晶体生长速度!N51</f>
        <v>5.2747967263173041E+51</v>
      </c>
    </row>
    <row r="49" spans="1:6" x14ac:dyDescent="0.25">
      <c r="B49">
        <f>晶体生长速度!B52</f>
        <v>0.29415651788203312</v>
      </c>
      <c r="C49" s="5">
        <f>晶体生长速度!E52</f>
        <v>1.8911317953224052</v>
      </c>
      <c r="D49" s="5">
        <f>晶体生长速度!H52</f>
        <v>674625250.41015744</v>
      </c>
      <c r="E49" s="5">
        <f>晶体生长速度!K52</f>
        <v>110689121.09732498</v>
      </c>
      <c r="F49" s="5">
        <f>晶体生长速度!N52</f>
        <v>5.281978410339847E+51</v>
      </c>
    </row>
    <row r="50" spans="1:6" x14ac:dyDescent="0.25">
      <c r="B50">
        <f>晶体生长速度!B53</f>
        <v>0.29515651788203312</v>
      </c>
      <c r="C50" s="5">
        <f>晶体生长速度!E53</f>
        <v>1.8911372850025934</v>
      </c>
      <c r="D50" s="5">
        <f>晶体生长速度!H53</f>
        <v>674628864.56422734</v>
      </c>
      <c r="E50" s="5">
        <f>晶体生长速度!K53</f>
        <v>110689740.73943476</v>
      </c>
      <c r="F50" s="5">
        <f>晶体生长速度!N53</f>
        <v>5.3180137151707928E+51</v>
      </c>
    </row>
    <row r="51" spans="1:6" x14ac:dyDescent="0.25">
      <c r="B51">
        <f>晶体生长速度!B54</f>
        <v>0.29815651788203312</v>
      </c>
      <c r="C51" s="5">
        <f>晶体生长速度!E54</f>
        <v>1.8911622564712758</v>
      </c>
      <c r="D51" s="5">
        <f>晶体生长速度!H54</f>
        <v>674643398.79143536</v>
      </c>
      <c r="E51" s="5">
        <f>晶体生长速度!K54</f>
        <v>110692171.60292536</v>
      </c>
      <c r="F51" s="5">
        <f>晶体生长速度!N54</f>
        <v>5.4269132024210567E+51</v>
      </c>
    </row>
    <row r="52" spans="1:6" x14ac:dyDescent="0.25">
      <c r="B52">
        <f>晶体生长速度!B55</f>
        <v>0.30115651788203313</v>
      </c>
      <c r="C52" s="5">
        <f>晶体生长速度!E55</f>
        <v>1.8911872279981021</v>
      </c>
      <c r="D52" s="5">
        <f>晶体生长速度!H55</f>
        <v>674657933.18643892</v>
      </c>
      <c r="E52" s="5">
        <f>晶体生长速度!K55</f>
        <v>110694602.49595514</v>
      </c>
      <c r="F52" s="5">
        <f>晶体生长速度!N55</f>
        <v>5.5369212930849385E+51</v>
      </c>
    </row>
    <row r="53" spans="1:6" x14ac:dyDescent="0.25">
      <c r="B53">
        <f>晶体生长速度!B56</f>
        <v>0.30315651788203313</v>
      </c>
      <c r="C53" s="5">
        <f>晶体生长速度!E56</f>
        <v>1.8912021354592436</v>
      </c>
      <c r="D53" s="5">
        <f>晶体生长速度!H56</f>
        <v>674666867.25662267</v>
      </c>
      <c r="E53" s="5">
        <f>晶体生长速度!K56</f>
        <v>110696106.04565202</v>
      </c>
      <c r="F53" s="5">
        <f>晶体生长速度!N56</f>
        <v>5.6108641199723861E+51</v>
      </c>
    </row>
    <row r="54" spans="1:6" x14ac:dyDescent="0.25">
      <c r="B54">
        <f>晶体生长速度!B57</f>
        <v>0.31315651788203314</v>
      </c>
      <c r="C54" s="5">
        <f>晶体生长速度!E57</f>
        <v>1.891302885497641</v>
      </c>
      <c r="D54" s="5">
        <f>晶体生长速度!H57</f>
        <v>674722920.31495428</v>
      </c>
      <c r="E54" s="5">
        <f>晶体生长速度!K57</f>
        <v>110705387.2490501</v>
      </c>
      <c r="F54" s="5">
        <f>晶体生长速度!N57</f>
        <v>5.9881572682973662E+51</v>
      </c>
    </row>
    <row r="55" spans="1:6" x14ac:dyDescent="0.25">
      <c r="B55">
        <f>晶体生长速度!B58</f>
        <v>0.34315651788203311</v>
      </c>
      <c r="C55" s="5">
        <f>晶体生长速度!E58</f>
        <v>1.8916320396051642</v>
      </c>
      <c r="D55" s="5">
        <f>晶体生长速度!H58</f>
        <v>674902774.36697781</v>
      </c>
      <c r="E55" s="5">
        <f>晶体生长速度!K58</f>
        <v>110735042.88958427</v>
      </c>
      <c r="F55" s="5">
        <f>晶体生长速度!N58</f>
        <v>7.1943496783291346E+51</v>
      </c>
    </row>
    <row r="56" spans="1:6" x14ac:dyDescent="0.25">
      <c r="B56">
        <f>晶体生长速度!B59</f>
        <v>0.37315651788203313</v>
      </c>
      <c r="C56" s="5">
        <f>晶体生长速度!E59</f>
        <v>1.8919612182056009</v>
      </c>
      <c r="D56" s="5">
        <f>晶体生长速度!H59</f>
        <v>675082658.80998921</v>
      </c>
      <c r="E56" s="5">
        <f>晶体生长速度!K59</f>
        <v>110764703.59456486</v>
      </c>
      <c r="F56" s="5">
        <f>晶体生长速度!N59</f>
        <v>8.5118750216711864E+51</v>
      </c>
    </row>
    <row r="57" spans="1:6" x14ac:dyDescent="0.25">
      <c r="B57">
        <f>晶体生长速度!B60</f>
        <v>0.3931565178820331</v>
      </c>
      <c r="C57" s="5">
        <f>晶体生长速度!E60</f>
        <v>1.89217517846422</v>
      </c>
      <c r="D57" s="5">
        <f>晶体生长速度!H60</f>
        <v>675200207.42507529</v>
      </c>
      <c r="E57" s="5">
        <f>晶体生长速度!K60</f>
        <v>110784109.75702435</v>
      </c>
      <c r="F57" s="5">
        <f>晶体生长速度!N60</f>
        <v>9.4521017314982723E+51</v>
      </c>
    </row>
    <row r="58" spans="1:6" x14ac:dyDescent="0.25">
      <c r="B58">
        <f>晶体生长速度!B61</f>
        <v>0.44315651788203314</v>
      </c>
      <c r="C58" s="5">
        <f>晶体生长速度!E61</f>
        <v>1.8927376981664774</v>
      </c>
      <c r="D58" s="5">
        <f>晶体生长速度!H61</f>
        <v>675506113.31687558</v>
      </c>
      <c r="E58" s="5">
        <f>晶体生长速度!K61</f>
        <v>110834490.24392052</v>
      </c>
      <c r="F58" s="5">
        <f>晶体生长速度!N61</f>
        <v>1.2020183423626818E+52</v>
      </c>
    </row>
    <row r="59" spans="1:6" x14ac:dyDescent="0.25">
      <c r="B59">
        <f>晶体生长速度!B62</f>
        <v>0.49315651788203313</v>
      </c>
      <c r="C59" s="5">
        <f>晶体生长速度!E62</f>
        <v>1.8933002923726623</v>
      </c>
      <c r="D59" s="5">
        <f>晶体生长速度!H62</f>
        <v>675812108.15451503</v>
      </c>
      <c r="E59" s="5">
        <f>晶体生长速度!K62</f>
        <v>110884885.495958</v>
      </c>
      <c r="F59" s="5">
        <f>晶体生长速度!N62</f>
        <v>1.4899266646975388E+52</v>
      </c>
    </row>
    <row r="60" spans="1:6" x14ac:dyDescent="0.25">
      <c r="B60">
        <f>晶体生长速度!B63</f>
        <v>0.54315651788203312</v>
      </c>
      <c r="C60" s="5">
        <f>晶体生长速度!E63</f>
        <v>1.89386296107884</v>
      </c>
      <c r="D60" s="5">
        <f>晶体生长速度!H63</f>
        <v>676118191.94886422</v>
      </c>
      <c r="E60" s="5">
        <f>晶体生长速度!K63</f>
        <v>110935295.51499537</v>
      </c>
      <c r="F60" s="5">
        <f>晶体生长速度!N63</f>
        <v>1.809019357770824E+52</v>
      </c>
    </row>
    <row r="61" spans="1:6" x14ac:dyDescent="0.25">
      <c r="A61">
        <v>2</v>
      </c>
      <c r="B61">
        <f>晶体生长速度!B64</f>
        <v>0.58630554895210207</v>
      </c>
      <c r="C61" s="5">
        <f>晶体生长速度!E64</f>
        <v>1.894345459331352</v>
      </c>
      <c r="D61" s="5">
        <f>晶体生长速度!H64</f>
        <v>676381045.98029697</v>
      </c>
      <c r="E61" s="5">
        <f>晶体生长速度!K64</f>
        <v>110978599.27243309</v>
      </c>
      <c r="F61" s="5">
        <f>晶体生长速度!N64</f>
        <v>2.1095146830581065E+52</v>
      </c>
    </row>
    <row r="62" spans="1:6" x14ac:dyDescent="0.25">
      <c r="B62">
        <f>晶体生长速度!B65</f>
        <v>0.58630554905210208</v>
      </c>
      <c r="C62" s="5">
        <f>晶体生长速度!E65</f>
        <v>1.8943833670069741</v>
      </c>
      <c r="D62" s="5">
        <f>晶体生长速度!H65</f>
        <v>676399089.84523141</v>
      </c>
      <c r="E62" s="5">
        <f>晶体生长速度!K65</f>
        <v>110981559.85012427</v>
      </c>
      <c r="F62" s="5">
        <f>晶体生长速度!N65</f>
        <v>2.1095990576213387E+52</v>
      </c>
    </row>
    <row r="63" spans="1:6" x14ac:dyDescent="0.25">
      <c r="B63">
        <f>晶体生长速度!B66</f>
        <v>0.58630554935210211</v>
      </c>
      <c r="C63" s="5">
        <f>晶体生长速度!E66</f>
        <v>1.894497095761466</v>
      </c>
      <c r="D63" s="5">
        <f>晶体生长速度!H66</f>
        <v>676453224.77666152</v>
      </c>
      <c r="E63" s="5">
        <f>晶体生长速度!K66</f>
        <v>110990442.11994596</v>
      </c>
      <c r="F63" s="5">
        <f>晶体生长速度!N66</f>
        <v>2.1098522050792382E+52</v>
      </c>
    </row>
    <row r="64" spans="1:6" x14ac:dyDescent="0.25">
      <c r="B64">
        <f>晶体生长速度!B67</f>
        <v>0.58630554975210203</v>
      </c>
      <c r="C64" s="5">
        <f>晶体生长速度!E67</f>
        <v>1.8946487417962932</v>
      </c>
      <c r="D64" s="5">
        <f>晶体生长速度!H67</f>
        <v>676525410.00547266</v>
      </c>
      <c r="E64" s="5">
        <f>晶体生长速度!K67</f>
        <v>111002286.01668397</v>
      </c>
      <c r="F64" s="5">
        <f>晶体生长速度!N67</f>
        <v>2.1101897759890973E+52</v>
      </c>
    </row>
    <row r="65" spans="2:6" x14ac:dyDescent="0.25">
      <c r="B65">
        <f>晶体生长速度!B68</f>
        <v>0.58630554995210205</v>
      </c>
      <c r="C65" s="5">
        <f>晶体生长速度!E68</f>
        <v>1.8947245669892649</v>
      </c>
      <c r="D65" s="5">
        <f>晶体生长速度!H68</f>
        <v>676561504.41380811</v>
      </c>
      <c r="E65" s="5">
        <f>晶体生长速度!K68</f>
        <v>111008208.26289412</v>
      </c>
      <c r="F65" s="5">
        <f>晶体生长速度!N68</f>
        <v>2.1103585761154454E+52</v>
      </c>
    </row>
    <row r="66" spans="2:6" x14ac:dyDescent="0.25">
      <c r="B66">
        <f>晶体生长速度!B69</f>
        <v>0.58630555895210212</v>
      </c>
      <c r="C66" s="5">
        <f>晶体生长速度!E69</f>
        <v>1.8981389098356292</v>
      </c>
      <c r="D66" s="5">
        <f>晶体生长速度!H69</f>
        <v>678187298.16882777</v>
      </c>
      <c r="E66" s="5">
        <f>晶体生长速度!K69</f>
        <v>111274962.44380964</v>
      </c>
      <c r="F66" s="5">
        <f>晶体生长速度!N69</f>
        <v>2.1179665317511515E+52</v>
      </c>
    </row>
    <row r="67" spans="2:6" x14ac:dyDescent="0.25">
      <c r="B67">
        <f>晶体生长速度!B70</f>
        <v>0.58630564895210202</v>
      </c>
      <c r="C67" s="5">
        <f>晶体生长速度!E70</f>
        <v>1.9325083478724232</v>
      </c>
      <c r="D67" s="5">
        <f>晶体生长速度!H70</f>
        <v>694606936.69539261</v>
      </c>
      <c r="E67" s="5">
        <f>晶体生长速度!K70</f>
        <v>113969034.86473015</v>
      </c>
      <c r="F67" s="5">
        <f>晶体生长速度!N70</f>
        <v>2.1953118513347706E+52</v>
      </c>
    </row>
    <row r="68" spans="2:6" x14ac:dyDescent="0.25">
      <c r="B68">
        <f>晶体生长速度!B71</f>
        <v>0.5863065489521021</v>
      </c>
      <c r="C68" s="5">
        <f>晶体生长速度!E71</f>
        <v>2.2992909531799839</v>
      </c>
      <c r="D68" s="5">
        <f>晶体生长速度!H71</f>
        <v>875695382.96395159</v>
      </c>
      <c r="E68" s="5">
        <f>晶体生长速度!K71</f>
        <v>143681328.75613856</v>
      </c>
      <c r="F68" s="5">
        <f>晶体生长速度!N71</f>
        <v>3.107068863855076E+52</v>
      </c>
    </row>
    <row r="69" spans="2:6" x14ac:dyDescent="0.25">
      <c r="B69">
        <f>晶体生长速度!B72</f>
        <v>0.58631303576406624</v>
      </c>
      <c r="C69" s="5">
        <f>晶体生长速度!E72</f>
        <v>6.3859861121699319</v>
      </c>
      <c r="D69" s="5">
        <f>晶体生长速度!H72</f>
        <v>3418118211.7250695</v>
      </c>
      <c r="E69" s="5">
        <f>晶体生长速度!K72</f>
        <v>560831025.22983301</v>
      </c>
      <c r="F69" s="5">
        <f>晶体生长速度!N72</f>
        <v>2.3943154277937796E+53</v>
      </c>
    </row>
    <row r="70" spans="2:6" x14ac:dyDescent="0.25">
      <c r="B70">
        <f>晶体生长速度!B73</f>
        <v>0.58631554895210203</v>
      </c>
      <c r="C70" s="5">
        <f>晶体生长速度!E73</f>
        <v>6.3859850459845067</v>
      </c>
      <c r="D70" s="5">
        <f>晶体生长速度!H73</f>
        <v>3418117527.5744977</v>
      </c>
      <c r="E70" s="5">
        <f>晶体生长速度!K73</f>
        <v>560830919.74628997</v>
      </c>
      <c r="F70" s="5">
        <f>晶体生长速度!N73</f>
        <v>2.3943350542604422E+53</v>
      </c>
    </row>
    <row r="71" spans="2:6" x14ac:dyDescent="0.25">
      <c r="B71">
        <f>晶体生长速度!B74</f>
        <v>0.58632554895210209</v>
      </c>
      <c r="C71" s="5">
        <f>晶体生长速度!E74</f>
        <v>6.3859830560873254</v>
      </c>
      <c r="D71" s="5">
        <f>晶体生长速度!H74</f>
        <v>3418116272.7594585</v>
      </c>
      <c r="E71" s="5">
        <f>晶体生长速度!K74</f>
        <v>560830727.36397064</v>
      </c>
      <c r="F71" s="5">
        <f>晶体生长速度!N74</f>
        <v>2.3944150900807132E+53</v>
      </c>
    </row>
    <row r="72" spans="2:6" x14ac:dyDescent="0.25">
      <c r="B72">
        <f>晶体生长速度!B75</f>
        <v>0.58635554895210207</v>
      </c>
      <c r="C72" s="5">
        <f>晶体生长速度!E75</f>
        <v>6.3859799574931548</v>
      </c>
      <c r="D72" s="5">
        <f>晶体生长速度!H75</f>
        <v>3418114378.7651124</v>
      </c>
      <c r="E72" s="5">
        <f>晶体生长速度!K75</f>
        <v>560830439.99230874</v>
      </c>
      <c r="F72" s="5">
        <f>晶体生长速度!N75</f>
        <v>2.394657679824786E+53</v>
      </c>
    </row>
    <row r="73" spans="2:6" x14ac:dyDescent="0.25">
      <c r="B73">
        <f>晶体生长速度!B76</f>
        <v>0.58638554895210204</v>
      </c>
      <c r="C73" s="5">
        <f>晶体生长速度!E76</f>
        <v>6.3859768589006158</v>
      </c>
      <c r="D73" s="5">
        <f>晶体生长速度!H76</f>
        <v>3418112484.7719188</v>
      </c>
      <c r="E73" s="5">
        <f>晶体生长速度!K76</f>
        <v>560830152.62081134</v>
      </c>
      <c r="F73" s="5">
        <f>晶体生长速度!N76</f>
        <v>2.3949002816150409E+53</v>
      </c>
    </row>
    <row r="74" spans="2:6" x14ac:dyDescent="0.25">
      <c r="B74">
        <f>晶体生长速度!B77</f>
        <v>0.58640554895210206</v>
      </c>
      <c r="C74" s="5">
        <f>晶体生长速度!E77</f>
        <v>6.3859742055426238</v>
      </c>
      <c r="D74" s="5">
        <f>晶体生长速度!H77</f>
        <v>3418110839.2833948</v>
      </c>
      <c r="E74" s="5">
        <f>晶体生长速度!K77</f>
        <v>560829901.7312938</v>
      </c>
      <c r="F74" s="5">
        <f>晶体生长速度!N77</f>
        <v>2.3950615162722389E+53</v>
      </c>
    </row>
    <row r="75" spans="2:6" x14ac:dyDescent="0.25">
      <c r="B75">
        <f>晶体生长速度!B78</f>
        <v>0.58650554895210205</v>
      </c>
      <c r="C75" s="5">
        <f>晶体生长速度!E78</f>
        <v>6.3859697896595931</v>
      </c>
      <c r="D75" s="5">
        <f>晶体生长速度!H78</f>
        <v>3418108377.9919438</v>
      </c>
      <c r="E75" s="5">
        <f>晶体生长速度!K78</f>
        <v>560829540.59156048</v>
      </c>
      <c r="F75" s="5">
        <f>晶体生长速度!N78</f>
        <v>2.3958754012486828E+53</v>
      </c>
    </row>
    <row r="76" spans="2:6" x14ac:dyDescent="0.25">
      <c r="B76">
        <f>晶体生长速度!B79</f>
        <v>0.58680554895210202</v>
      </c>
      <c r="C76" s="5">
        <f>晶体生长速度!E79</f>
        <v>6.3859656211989293</v>
      </c>
      <c r="D76" s="5">
        <f>晶体生长速度!H79</f>
        <v>3418106908.9874415</v>
      </c>
      <c r="E76" s="5">
        <f>晶体生长速度!K79</f>
        <v>560829373.52014804</v>
      </c>
      <c r="F76" s="5">
        <f>晶体生长速度!N79</f>
        <v>2.3983257168935497E+53</v>
      </c>
    </row>
    <row r="77" spans="2:6" x14ac:dyDescent="0.25">
      <c r="B77">
        <f>晶体生长速度!B80</f>
        <v>0.5871055489521021</v>
      </c>
      <c r="C77" s="5">
        <f>晶体生长速度!E80</f>
        <v>6.3859614527415349</v>
      </c>
      <c r="D77" s="5">
        <f>晶体生长速度!H80</f>
        <v>3418105439.9840088</v>
      </c>
      <c r="E77" s="5">
        <f>晶体生长速度!K80</f>
        <v>560829206.44885731</v>
      </c>
      <c r="F77" s="5">
        <f>晶体生长速度!N80</f>
        <v>2.400777283673485E+53</v>
      </c>
    </row>
    <row r="78" spans="2:6" x14ac:dyDescent="0.25">
      <c r="B78">
        <f>晶体生长速度!B81</f>
        <v>0.58730554895210207</v>
      </c>
      <c r="C78" s="5">
        <f>晶体生长速度!E81</f>
        <v>6.38595681552626</v>
      </c>
      <c r="D78" s="5">
        <f>晶体生长速度!H81</f>
        <v>3418103250.0465889</v>
      </c>
      <c r="E78" s="5">
        <f>晶体生长速度!K81</f>
        <v>560828907.51815534</v>
      </c>
      <c r="F78" s="5">
        <f>晶体生长速度!N81</f>
        <v>2.4024107498202315E+53</v>
      </c>
    </row>
    <row r="79" spans="2:6" x14ac:dyDescent="0.25">
      <c r="B79">
        <f>晶体生长速度!B82</f>
        <v>0.58830554895210208</v>
      </c>
      <c r="C79" s="5">
        <f>晶体生长速度!E82</f>
        <v>6.3859616183757488</v>
      </c>
      <c r="D79" s="5">
        <f>晶体生长速度!H82</f>
        <v>3418110534.4763017</v>
      </c>
      <c r="E79" s="5">
        <f>晶体生长速度!K82</f>
        <v>560830237.74521625</v>
      </c>
      <c r="F79" s="5">
        <f>晶体生长速度!N82</f>
        <v>2.4106106718727763E+53</v>
      </c>
    </row>
    <row r="80" spans="2:6" x14ac:dyDescent="0.25">
      <c r="B80">
        <f>晶体生长速度!B83</f>
        <v>0.59130554895210208</v>
      </c>
      <c r="C80" s="5">
        <f>晶体生长速度!E83</f>
        <v>6.3860047376880171</v>
      </c>
      <c r="D80" s="5">
        <f>晶体生长速度!H83</f>
        <v>3418151092.2946711</v>
      </c>
      <c r="E80" s="5">
        <f>晶体生长速度!K83</f>
        <v>560837126.18952656</v>
      </c>
      <c r="F80" s="5">
        <f>晶体生长速度!N83</f>
        <v>2.4353196637833598E+53</v>
      </c>
    </row>
    <row r="81" spans="2:6" x14ac:dyDescent="0.25">
      <c r="B81">
        <f>晶体生长速度!B84</f>
        <v>0.59430554895210208</v>
      </c>
      <c r="C81" s="5">
        <f>晶体生长速度!E84</f>
        <v>6.3860478569458419</v>
      </c>
      <c r="D81" s="5">
        <f>晶体生长速度!H84</f>
        <v>3418191650.3168097</v>
      </c>
      <c r="E81" s="5">
        <f>晶体生长速度!K84</f>
        <v>560844014.67291832</v>
      </c>
      <c r="F81" s="5">
        <f>晶体生长速度!N84</f>
        <v>2.460155263752392E+53</v>
      </c>
    </row>
    <row r="82" spans="2:6" x14ac:dyDescent="0.25">
      <c r="B82">
        <f>晶体生长速度!B85</f>
        <v>0.59630554895210208</v>
      </c>
      <c r="C82" s="5">
        <f>晶体生长速度!E85</f>
        <v>6.3860707267111136</v>
      </c>
      <c r="D82" s="5">
        <f>晶体生长速度!H85</f>
        <v>3418214860.7389355</v>
      </c>
      <c r="E82" s="5">
        <f>晶体生长速度!K85</f>
        <v>560848013.91402292</v>
      </c>
      <c r="F82" s="5">
        <f>晶体生长速度!N85</f>
        <v>2.4767774352605084E+53</v>
      </c>
    </row>
    <row r="83" spans="2:6" x14ac:dyDescent="0.25">
      <c r="B83">
        <f>晶体生长速度!B86</f>
        <v>0.60630554895210209</v>
      </c>
      <c r="C83" s="5">
        <f>晶体生长速度!E86</f>
        <v>6.3862735862924698</v>
      </c>
      <c r="D83" s="5">
        <f>晶体生长速度!H86</f>
        <v>3418388578.4579864</v>
      </c>
      <c r="E83" s="5">
        <f>晶体生长速度!K86</f>
        <v>560876943.90009081</v>
      </c>
      <c r="F83" s="5">
        <f>晶体生长速度!N86</f>
        <v>2.5608129868233105E+53</v>
      </c>
    </row>
    <row r="84" spans="2:6" x14ac:dyDescent="0.25">
      <c r="B84">
        <f>晶体生长速度!B87</f>
        <v>0.63630554895210212</v>
      </c>
      <c r="C84" s="5">
        <f>晶体生长速度!E87</f>
        <v>6.3869729771367796</v>
      </c>
      <c r="D84" s="5">
        <f>晶体生长速度!H87</f>
        <v>3418968921.936285</v>
      </c>
      <c r="E84" s="5">
        <f>晶体生长速度!K87</f>
        <v>560972904.33721375</v>
      </c>
      <c r="F84" s="5">
        <f>晶体生长速度!N87</f>
        <v>2.8214786403539327E+53</v>
      </c>
    </row>
    <row r="85" spans="2:6" x14ac:dyDescent="0.25">
      <c r="B85">
        <f>晶体生长速度!B88</f>
        <v>0.66630554895210203</v>
      </c>
      <c r="C85" s="5">
        <f>晶体生长速度!E88</f>
        <v>6.3876723973454919</v>
      </c>
      <c r="D85" s="5">
        <f>晶体生长速度!H88</f>
        <v>3419549326.0149159</v>
      </c>
      <c r="E85" s="5">
        <f>晶体生长速度!K88</f>
        <v>561068874.96956122</v>
      </c>
      <c r="F85" s="5">
        <f>晶体生长速度!N88</f>
        <v>3.0948715216809773E+53</v>
      </c>
    </row>
    <row r="86" spans="2:6" x14ac:dyDescent="0.25">
      <c r="B86">
        <f>晶体生长速度!B89</f>
        <v>0.68630554895210205</v>
      </c>
      <c r="C86" s="5">
        <f>晶体生长速度!E89</f>
        <v>6.3881201056677153</v>
      </c>
      <c r="D86" s="5">
        <f>晶体生长速度!H89</f>
        <v>3419924183.7601933</v>
      </c>
      <c r="E86" s="5">
        <f>晶体生长速度!K89</f>
        <v>561130984.62812614</v>
      </c>
      <c r="F86" s="5">
        <f>晶体生长速度!N89</f>
        <v>3.284188606848991E+53</v>
      </c>
    </row>
    <row r="87" spans="2:6" x14ac:dyDescent="0.25">
      <c r="B87">
        <f>晶体生长速度!B90</f>
        <v>0.7363055489521021</v>
      </c>
      <c r="C87" s="5">
        <f>晶体生长速度!E90</f>
        <v>6.3893325154193557</v>
      </c>
      <c r="D87" s="5">
        <f>晶体生长速度!H90</f>
        <v>3420922099.6726532</v>
      </c>
      <c r="E87" s="5">
        <f>晶体生长速度!K90</f>
        <v>561295675.27719426</v>
      </c>
      <c r="F87" s="5">
        <f>晶体生长速度!N90</f>
        <v>3.7823940867456663E+53</v>
      </c>
    </row>
    <row r="88" spans="2:6" x14ac:dyDescent="0.25">
      <c r="B88">
        <f>晶体生长速度!B91</f>
        <v>0.78630554895210203</v>
      </c>
      <c r="C88" s="5">
        <f>晶体生长速度!E91</f>
        <v>6.3905450204094496</v>
      </c>
      <c r="D88" s="5">
        <f>晶体生长速度!H91</f>
        <v>3421920198.4471612</v>
      </c>
      <c r="E88" s="5">
        <f>晶体生长速度!K91</f>
        <v>561460396.48895359</v>
      </c>
      <c r="F88" s="5">
        <f>晶体生长速度!N91</f>
        <v>4.3160907978397586E+53</v>
      </c>
    </row>
    <row r="89" spans="2:6" x14ac:dyDescent="0.25">
      <c r="B89">
        <f>晶体生长速度!B92</f>
        <v>0.83630554895210207</v>
      </c>
      <c r="C89" s="5">
        <f>晶体生长速度!E92</f>
        <v>6.3917576206326299</v>
      </c>
      <c r="D89" s="5">
        <f>晶体生长速度!H92</f>
        <v>3422918480.0961509</v>
      </c>
      <c r="E89" s="5">
        <f>晶体生长速度!K92</f>
        <v>561625148.26559877</v>
      </c>
      <c r="F89" s="5">
        <f>晶体生长速度!N92</f>
        <v>4.8853407590074034E+53</v>
      </c>
    </row>
    <row r="90" spans="2:6" x14ac:dyDescent="0.25">
      <c r="B90">
        <f>晶体生长速度!B93</f>
        <v>0.87945458002217114</v>
      </c>
      <c r="C90" s="5">
        <f>晶体生长速度!E93</f>
        <v>6.3927935716854538</v>
      </c>
      <c r="D90" s="5">
        <f>晶体生长速度!H93</f>
        <v>3423773230.8868418</v>
      </c>
      <c r="E90" s="5">
        <f>晶体生长速度!K93</f>
        <v>561766282.39102674</v>
      </c>
      <c r="F90" s="5">
        <f>晶体生长速度!N93</f>
        <v>5.4051993261711927E+53</v>
      </c>
    </row>
    <row r="91" spans="2:6" x14ac:dyDescent="0.25">
      <c r="B91">
        <f>晶体生长速度!B94</f>
        <v>0.87945458012217115</v>
      </c>
      <c r="C91" s="5">
        <f>晶体生长速度!E94</f>
        <v>6.3928788558412313</v>
      </c>
      <c r="D91" s="5">
        <f>晶体生长速度!H94</f>
        <v>3423834121.7569299</v>
      </c>
      <c r="E91" s="5">
        <f>晶体生长速度!K94</f>
        <v>561776273.22733545</v>
      </c>
      <c r="F91" s="5">
        <f>晶体生长速度!N94</f>
        <v>5.405343454227664E+53</v>
      </c>
    </row>
    <row r="92" spans="2:6" x14ac:dyDescent="0.25">
      <c r="B92">
        <f>晶体生长速度!B95</f>
        <v>0.87945458042217117</v>
      </c>
      <c r="C92" s="5">
        <f>晶体生长速度!E95</f>
        <v>6.3931347219486421</v>
      </c>
      <c r="D92" s="5">
        <f>晶体生长速度!H95</f>
        <v>3424016805.1652856</v>
      </c>
      <c r="E92" s="5">
        <f>晶体生长速度!K95</f>
        <v>561806247.4537549</v>
      </c>
      <c r="F92" s="5">
        <f>晶体生长速度!N95</f>
        <v>5.4057758752774967E+53</v>
      </c>
    </row>
    <row r="93" spans="2:6" x14ac:dyDescent="0.25">
      <c r="B93">
        <f>晶体生长速度!B96</f>
        <v>0.87945458082217109</v>
      </c>
      <c r="C93" s="5">
        <f>晶体生长速度!E96</f>
        <v>6.3934758895014481</v>
      </c>
      <c r="D93" s="5">
        <f>晶体生长速度!H96</f>
        <v>3424260395.7929716</v>
      </c>
      <c r="E93" s="5">
        <f>晶体生长速度!K96</f>
        <v>561846215.16770792</v>
      </c>
      <c r="F93" s="5">
        <f>晶体生长速度!N96</f>
        <v>5.4063524856703436E+53</v>
      </c>
    </row>
    <row r="94" spans="2:6" x14ac:dyDescent="0.25">
      <c r="B94">
        <f>晶体生长速度!B97</f>
        <v>0.87945458102217111</v>
      </c>
      <c r="C94" s="5">
        <f>晶体生长速度!E97</f>
        <v>6.3936464749070616</v>
      </c>
      <c r="D94" s="5">
        <f>晶体生长速度!H97</f>
        <v>3424382194.0785618</v>
      </c>
      <c r="E94" s="5">
        <f>晶体生长速度!K97</f>
        <v>561866199.52999604</v>
      </c>
      <c r="F94" s="5">
        <f>晶体生长速度!N97</f>
        <v>5.4066408043944727E+53</v>
      </c>
    </row>
    <row r="95" spans="2:6" x14ac:dyDescent="0.25">
      <c r="B95">
        <f>晶体生长速度!B98</f>
        <v>0.87945459002217119</v>
      </c>
      <c r="C95" s="5">
        <f>晶体生长速度!E98</f>
        <v>6.4013263469619952</v>
      </c>
      <c r="D95" s="5">
        <f>晶体生长速度!H98</f>
        <v>3429866733.6632643</v>
      </c>
      <c r="E95" s="5">
        <f>晶体生长速度!K98</f>
        <v>562766086.9366045</v>
      </c>
      <c r="F95" s="5">
        <f>晶体生长速度!N98</f>
        <v>5.4196291705930476E+53</v>
      </c>
    </row>
    <row r="96" spans="2:6" x14ac:dyDescent="0.25">
      <c r="B96">
        <f>晶体生长速度!B99</f>
        <v>0.87945468002217109</v>
      </c>
      <c r="C96" s="5">
        <f>晶体生长速度!E99</f>
        <v>6.478464050064483</v>
      </c>
      <c r="D96" s="5">
        <f>晶体生长速度!H99</f>
        <v>3485075505.6119409</v>
      </c>
      <c r="E96" s="5">
        <f>晶体生长速度!K99</f>
        <v>571824579.52836132</v>
      </c>
      <c r="F96" s="5">
        <f>晶体生长速度!N99</f>
        <v>5.5509501495835663E+53</v>
      </c>
    </row>
    <row r="97" spans="2:6" x14ac:dyDescent="0.25">
      <c r="B97">
        <f>晶体生长速度!B100</f>
        <v>0.87945558002217117</v>
      </c>
      <c r="C97" s="5">
        <f>晶体生长速度!E100</f>
        <v>7.2841950555103354</v>
      </c>
      <c r="D97" s="5">
        <f>晶体生长速度!H100</f>
        <v>4074556590.743958</v>
      </c>
      <c r="E97" s="5">
        <f>晶体生长速度!K100</f>
        <v>668544848.15859222</v>
      </c>
      <c r="F97" s="5">
        <f>晶体生长速度!N100</f>
        <v>7.0165714301764666E+53</v>
      </c>
    </row>
    <row r="98" spans="2:6" x14ac:dyDescent="0.25">
      <c r="B98">
        <f>晶体生长速度!B101</f>
        <v>0.8794620668341353</v>
      </c>
      <c r="C98" s="5">
        <f>晶体生长速度!E101</f>
        <v>15.140446718215877</v>
      </c>
      <c r="D98" s="5">
        <f>晶体生长速度!H101</f>
        <v>10806765701.432301</v>
      </c>
      <c r="E98" s="5">
        <f>晶体生长速度!K101</f>
        <v>1773142159.9756176</v>
      </c>
      <c r="F98" s="5">
        <f>晶体生长速度!N101</f>
        <v>3.0290452566659897E+54</v>
      </c>
    </row>
    <row r="99" spans="2:6" x14ac:dyDescent="0.25">
      <c r="B99">
        <f>晶体生长速度!B102</f>
        <v>0.87946458002217109</v>
      </c>
      <c r="C99" s="5">
        <f>晶体生长速度!E102</f>
        <v>15.140444149511678</v>
      </c>
      <c r="D99" s="5">
        <f>晶体生长速度!H102</f>
        <v>10806763494.623737</v>
      </c>
      <c r="E99" s="5">
        <f>晶体生长速度!K102</f>
        <v>1773141819.2904654</v>
      </c>
      <c r="F99" s="5">
        <f>晶体生长速度!N102</f>
        <v>3.0290614053981485E+54</v>
      </c>
    </row>
    <row r="100" spans="2:6" x14ac:dyDescent="0.25">
      <c r="B100">
        <f>晶体生长速度!B103</f>
        <v>0.87947458002217116</v>
      </c>
      <c r="C100" s="5">
        <f>晶体生长速度!E103</f>
        <v>15.140439268951054</v>
      </c>
      <c r="D100" s="5">
        <f>晶体生长速度!H103</f>
        <v>10806759353.145992</v>
      </c>
      <c r="E100" s="5">
        <f>晶体生长速度!K103</f>
        <v>1773141182.4595103</v>
      </c>
      <c r="F100" s="5">
        <f>晶体生长速度!N103</f>
        <v>3.0291281174917312E+54</v>
      </c>
    </row>
    <row r="101" spans="2:6" x14ac:dyDescent="0.25">
      <c r="B101">
        <f>晶体生长速度!B104</f>
        <v>0.87950458002217113</v>
      </c>
      <c r="C101" s="5">
        <f>晶体生长速度!E104</f>
        <v>15.140431434314761</v>
      </c>
      <c r="D101" s="5">
        <f>晶体生长速度!H104</f>
        <v>10806752842.353876</v>
      </c>
      <c r="E101" s="5">
        <f>晶体生长速度!K104</f>
        <v>1773140188.1299851</v>
      </c>
      <c r="F101" s="5">
        <f>晶体生长速度!N104</f>
        <v>3.0293313883350985E+54</v>
      </c>
    </row>
    <row r="102" spans="2:6" x14ac:dyDescent="0.25">
      <c r="B102">
        <f>晶体生长速度!B105</f>
        <v>0.87953458002217111</v>
      </c>
      <c r="C102" s="5">
        <f>晶体生长速度!E105</f>
        <v>15.140423599682778</v>
      </c>
      <c r="D102" s="5">
        <f>晶体生长速度!H105</f>
        <v>10806746331.565954</v>
      </c>
      <c r="E102" s="5">
        <f>晶体生长速度!K105</f>
        <v>1773139193.8010638</v>
      </c>
      <c r="F102" s="5">
        <f>晶体生长速度!N105</f>
        <v>3.0295346657751713E+54</v>
      </c>
    </row>
    <row r="103" spans="2:6" x14ac:dyDescent="0.25">
      <c r="B103">
        <f>晶体生长速度!B106</f>
        <v>0.87955458002217113</v>
      </c>
      <c r="C103" s="5">
        <f>晶体生长速度!E106</f>
        <v>15.140416983392127</v>
      </c>
      <c r="D103" s="5">
        <f>晶体生长速度!H106</f>
        <v>10806740780.692369</v>
      </c>
      <c r="E103" s="5">
        <f>晶体生长速度!K106</f>
        <v>1773138343.403384</v>
      </c>
      <c r="F103" s="5">
        <f>晶体生长速度!N106</f>
        <v>3.0296695469497637E+54</v>
      </c>
    </row>
    <row r="104" spans="2:6" x14ac:dyDescent="0.25">
      <c r="B104">
        <f>晶体生长速度!B107</f>
        <v>0.87965458002217112</v>
      </c>
      <c r="C104" s="5">
        <f>晶体生长速度!E107</f>
        <v>15.140404886432398</v>
      </c>
      <c r="D104" s="5">
        <f>晶体生长速度!H107</f>
        <v>10806731256.660452</v>
      </c>
      <c r="E104" s="5">
        <f>晶体生长速度!K107</f>
        <v>1773136915.7269666</v>
      </c>
      <c r="F104" s="5">
        <f>晶体生长速度!N107</f>
        <v>3.030353649585573E+54</v>
      </c>
    </row>
    <row r="105" spans="2:6" x14ac:dyDescent="0.25">
      <c r="B105">
        <f>晶体生长速度!B108</f>
        <v>0.87995458002217108</v>
      </c>
      <c r="C105" s="5">
        <f>晶体生长速度!E108</f>
        <v>15.140390121281113</v>
      </c>
      <c r="D105" s="5">
        <f>晶体生长速度!H108</f>
        <v>10806721385.095573</v>
      </c>
      <c r="E105" s="5">
        <f>晶体生长速度!K108</f>
        <v>1773135529.8540576</v>
      </c>
      <c r="F105" s="5">
        <f>晶体生长速度!N108</f>
        <v>3.0324163237363395E+54</v>
      </c>
    </row>
    <row r="106" spans="2:6" x14ac:dyDescent="0.25">
      <c r="B106">
        <f>晶体生长速度!B109</f>
        <v>0.88025458002217116</v>
      </c>
      <c r="C106" s="5">
        <f>晶体生长速度!E109</f>
        <v>15.14037535614756</v>
      </c>
      <c r="D106" s="5">
        <f>晶体生长速度!H109</f>
        <v>10806711513.543278</v>
      </c>
      <c r="E106" s="5">
        <f>晶体生长速度!K109</f>
        <v>1773134143.9828157</v>
      </c>
      <c r="F106" s="5">
        <f>晶体生长速度!N109</f>
        <v>3.0344796966240708E+54</v>
      </c>
    </row>
    <row r="107" spans="2:6" x14ac:dyDescent="0.25">
      <c r="B107">
        <f>晶体生长速度!B110</f>
        <v>0.88045458002217114</v>
      </c>
      <c r="C107" s="5">
        <f>晶体生长速度!E110</f>
        <v>15.140361107050637</v>
      </c>
      <c r="D107" s="5">
        <f>晶体生长速度!H110</f>
        <v>10806701105.065294</v>
      </c>
      <c r="E107" s="5">
        <f>晶体生长速度!K110</f>
        <v>1773132627.1063845</v>
      </c>
      <c r="F107" s="5">
        <f>晶体生长速度!N110</f>
        <v>3.0358536362834509E+54</v>
      </c>
    </row>
    <row r="108" spans="2:6" x14ac:dyDescent="0.25">
      <c r="B108">
        <f>晶体生长速度!B111</f>
        <v>0.88145458002217114</v>
      </c>
      <c r="C108" s="5">
        <f>晶体生长速度!E111</f>
        <v>15.140356220092348</v>
      </c>
      <c r="D108" s="5">
        <f>晶体生长速度!H111</f>
        <v>10806706711.817245</v>
      </c>
      <c r="E108" s="5">
        <f>晶体生长速度!K111</f>
        <v>1773133973.9493039</v>
      </c>
      <c r="F108" s="5">
        <f>晶体生长速度!N111</f>
        <v>3.042758616787654E+54</v>
      </c>
    </row>
    <row r="109" spans="2:6" x14ac:dyDescent="0.25">
      <c r="B109">
        <f>晶体生长速度!B112</f>
        <v>0.88445458002217114</v>
      </c>
      <c r="C109" s="5">
        <f>晶体生长速度!E112</f>
        <v>15.140409629069417</v>
      </c>
      <c r="D109" s="5">
        <f>晶体生长速度!H112</f>
        <v>10806782668.12108</v>
      </c>
      <c r="E109" s="5">
        <f>晶体生长速度!K112</f>
        <v>1773147176.0689595</v>
      </c>
      <c r="F109" s="5">
        <f>晶体生长速度!N112</f>
        <v>3.0635523450837006E+54</v>
      </c>
    </row>
    <row r="110" spans="2:6" x14ac:dyDescent="0.25">
      <c r="B110">
        <f>晶体生长速度!B113</f>
        <v>0.88745458002217115</v>
      </c>
      <c r="C110" s="5">
        <f>晶体生长速度!E113</f>
        <v>15.140463037856463</v>
      </c>
      <c r="D110" s="5">
        <f>晶体生长速度!H113</f>
        <v>10806858624.553625</v>
      </c>
      <c r="E110" s="5">
        <f>晶体生长速度!K113</f>
        <v>1773160378.2204347</v>
      </c>
      <c r="F110" s="5">
        <f>晶体生长速度!N113</f>
        <v>3.0844171992537035E+54</v>
      </c>
    </row>
    <row r="111" spans="2:6" x14ac:dyDescent="0.25">
      <c r="B111">
        <f>晶体生长速度!B114</f>
        <v>0.88945458002217115</v>
      </c>
      <c r="C111" s="5">
        <f>晶体生长速度!E114</f>
        <v>15.140484711526403</v>
      </c>
      <c r="D111" s="5">
        <f>晶体生长速度!H114</f>
        <v>10806897158.597916</v>
      </c>
      <c r="E111" s="5">
        <f>晶体生长速度!K114</f>
        <v>1773167304.5265982</v>
      </c>
      <c r="F111" s="5">
        <f>晶体生长速度!N114</f>
        <v>3.0983600656082306E+54</v>
      </c>
    </row>
    <row r="112" spans="2:6" x14ac:dyDescent="0.25">
      <c r="B112">
        <f>晶体生长速度!B115</f>
        <v>0.89945458002217116</v>
      </c>
      <c r="C112" s="5">
        <f>晶体生长速度!E115</f>
        <v>15.140802925225055</v>
      </c>
      <c r="D112" s="5">
        <f>晶体生长速度!H115</f>
        <v>10807272137.456728</v>
      </c>
      <c r="E112" s="5">
        <f>晶体生长速度!K115</f>
        <v>1773230180.1328361</v>
      </c>
      <c r="F112" s="5">
        <f>晶体生长速度!N115</f>
        <v>3.1686486482168737E+54</v>
      </c>
    </row>
    <row r="113" spans="2:6" x14ac:dyDescent="0.25">
      <c r="B113">
        <f>晶体生长速度!B116</f>
        <v>0.92945458002217118</v>
      </c>
      <c r="C113" s="5">
        <f>晶体生长速度!E116</f>
        <v>15.141972843089032</v>
      </c>
      <c r="D113" s="5">
        <f>晶体生长速度!H116</f>
        <v>10808584143.586611</v>
      </c>
      <c r="E113" s="5">
        <f>晶体生长速度!K116</f>
        <v>1773447789.4771137</v>
      </c>
      <c r="F113" s="5">
        <f>晶体生长速度!N116</f>
        <v>3.3843862630478024E+54</v>
      </c>
    </row>
    <row r="114" spans="2:6" x14ac:dyDescent="0.25">
      <c r="B114">
        <f>晶体生长速度!B117</f>
        <v>0.9594545800221711</v>
      </c>
      <c r="C114" s="5">
        <f>晶体生长速度!E117</f>
        <v>15.143142790987826</v>
      </c>
      <c r="D114" s="5">
        <f>晶体生长速度!H117</f>
        <v>10809896244.358595</v>
      </c>
      <c r="E114" s="5">
        <f>晶体生长速度!K117</f>
        <v>1773665414.9209151</v>
      </c>
      <c r="F114" s="5">
        <f>晶体生长速度!N117</f>
        <v>3.6072839125778674E+54</v>
      </c>
    </row>
    <row r="115" spans="2:6" x14ac:dyDescent="0.25">
      <c r="B115">
        <f>晶体生长速度!B118</f>
        <v>0.97945458002217112</v>
      </c>
      <c r="C115" s="5">
        <f>晶体生长速度!E118</f>
        <v>15.14387870694712</v>
      </c>
      <c r="D115" s="5">
        <f>晶体生长速度!H118</f>
        <v>10810732743.172083</v>
      </c>
      <c r="E115" s="5">
        <f>晶体生长速度!K118</f>
        <v>1773804575.8077648</v>
      </c>
      <c r="F115" s="5">
        <f>晶体生长速度!N118</f>
        <v>3.7598376119454346E+54</v>
      </c>
    </row>
    <row r="116" spans="2:6" x14ac:dyDescent="0.25">
      <c r="B116">
        <f>晶体生长速度!B119</f>
        <v>1.0294545800221711</v>
      </c>
      <c r="C116" s="5">
        <f>晶体生长速度!E119</f>
        <v>15.145939216472776</v>
      </c>
      <c r="D116" s="5">
        <f>晶体生长速度!H119</f>
        <v>10813015904.37611</v>
      </c>
      <c r="E116" s="5">
        <f>晶体生长速度!K119</f>
        <v>1774182213.0271494</v>
      </c>
      <c r="F116" s="5">
        <f>晶体生长速度!N119</f>
        <v>4.1552943225003177E+54</v>
      </c>
    </row>
    <row r="117" spans="2:6" x14ac:dyDescent="0.25">
      <c r="B117">
        <f>晶体生长速度!B120</f>
        <v>1.0794545800221711</v>
      </c>
      <c r="C117" s="5">
        <f>晶体生长速度!E120</f>
        <v>15.147999832153038</v>
      </c>
      <c r="D117" s="5">
        <f>晶体生长速度!H120</f>
        <v>10815299361.205093</v>
      </c>
      <c r="E117" s="5">
        <f>晶体生长速度!K120</f>
        <v>1774559900.0329571</v>
      </c>
      <c r="F117" s="5">
        <f>晶体生长速度!N120</f>
        <v>4.5707022434432865E+54</v>
      </c>
    </row>
    <row r="118" spans="2:6" x14ac:dyDescent="0.25">
      <c r="B118">
        <f>晶体生长速度!B121</f>
        <v>1.1294545800221711</v>
      </c>
      <c r="C118" s="5">
        <f>晶体生长速度!E121</f>
        <v>15.150060553981408</v>
      </c>
      <c r="D118" s="5">
        <f>晶体生长速度!H121</f>
        <v>10817583113.671015</v>
      </c>
      <c r="E118" s="5">
        <f>晶体生长速度!K121</f>
        <v>1774937636.8274047</v>
      </c>
      <c r="F118" s="5">
        <f>晶体生长速度!N121</f>
        <v>5.0060866773626029E+54</v>
      </c>
    </row>
    <row r="119" spans="2:6" x14ac:dyDescent="0.25">
      <c r="B119">
        <f>晶体生长速度!B122</f>
        <v>1.1726036110922402</v>
      </c>
      <c r="C119" s="5">
        <f>晶体生长速度!E122</f>
        <v>15.151813935290317</v>
      </c>
      <c r="D119" s="5">
        <f>晶体生长速度!H122</f>
        <v>10819532399.299942</v>
      </c>
      <c r="E119" s="5">
        <f>晶体生长速度!K122</f>
        <v>1775260281.1623244</v>
      </c>
      <c r="F119" s="5">
        <f>晶体生长速度!N122</f>
        <v>5.3978722207004741E+54</v>
      </c>
    </row>
    <row r="120" spans="2:6" x14ac:dyDescent="0.25">
      <c r="B120">
        <f>晶体生长速度!B123</f>
        <v>1.1726036111922402</v>
      </c>
      <c r="C120" s="5">
        <f>晶体生长速度!E123</f>
        <v>15.151965537315347</v>
      </c>
      <c r="D120" s="5">
        <f>晶体生长速度!H123</f>
        <v>10819676716.458403</v>
      </c>
      <c r="E120" s="5">
        <f>晶体生长速度!K123</f>
        <v>1775283960.5464323</v>
      </c>
      <c r="F120" s="5">
        <f>晶体生长速度!N123</f>
        <v>5.3979801702830367E+54</v>
      </c>
    </row>
    <row r="121" spans="2:6" x14ac:dyDescent="0.25">
      <c r="B121">
        <f>晶体生长速度!B124</f>
        <v>1.1726036114922402</v>
      </c>
      <c r="C121" s="5">
        <f>晶体生长速度!E124</f>
        <v>15.152420371000138</v>
      </c>
      <c r="D121" s="5">
        <f>晶体生长速度!H124</f>
        <v>10820109695.319435</v>
      </c>
      <c r="E121" s="5">
        <f>晶体生长速度!K124</f>
        <v>1775355003.0207849</v>
      </c>
      <c r="F121" s="5">
        <f>晶体生长速度!N124</f>
        <v>5.3983040474652616E+54</v>
      </c>
    </row>
    <row r="122" spans="2:6" x14ac:dyDescent="0.25">
      <c r="B122">
        <f>晶体生长速度!B125</f>
        <v>1.1726036118922403</v>
      </c>
      <c r="C122" s="5">
        <f>晶体生长速度!E125</f>
        <v>15.153026835328497</v>
      </c>
      <c r="D122" s="5">
        <f>晶体生长速度!H125</f>
        <v>10820687025.250635</v>
      </c>
      <c r="E122" s="5">
        <f>晶体生长速度!K125</f>
        <v>1775449730.34447</v>
      </c>
      <c r="F122" s="5">
        <f>晶体生长速度!N125</f>
        <v>5.3987359132029547E+54</v>
      </c>
    </row>
    <row r="123" spans="2:6" x14ac:dyDescent="0.25">
      <c r="B123">
        <f>晶体生长速度!B126</f>
        <v>1.1726036120922403</v>
      </c>
      <c r="C123" s="5">
        <f>晶体生长速度!E126</f>
        <v>15.15333006652277</v>
      </c>
      <c r="D123" s="5">
        <f>晶体生长速度!H126</f>
        <v>10820975692.762657</v>
      </c>
      <c r="E123" s="5">
        <f>晶体生长速度!K126</f>
        <v>1775497094.4801059</v>
      </c>
      <c r="F123" s="5">
        <f>晶体生长速度!N126</f>
        <v>5.3989518511045779E+54</v>
      </c>
    </row>
    <row r="124" spans="2:6" x14ac:dyDescent="0.25">
      <c r="B124">
        <f>晶体生长速度!B127</f>
        <v>1.1726036210922401</v>
      </c>
      <c r="C124" s="5">
        <f>晶体生长速度!E127</f>
        <v>15.166980576873557</v>
      </c>
      <c r="D124" s="5">
        <f>晶体生长速度!H127</f>
        <v>10833972508.875965</v>
      </c>
      <c r="E124" s="5">
        <f>晶体生长速度!K127</f>
        <v>1777629585.3896389</v>
      </c>
      <c r="F124" s="5">
        <f>晶体生长速度!N127</f>
        <v>5.4086772626396119E+54</v>
      </c>
    </row>
    <row r="125" spans="2:6" x14ac:dyDescent="0.25">
      <c r="B125">
        <f>晶体生长速度!B128</f>
        <v>1.1726037110922403</v>
      </c>
      <c r="C125" s="5">
        <f>晶体生长速度!E128</f>
        <v>15.303937941486897</v>
      </c>
      <c r="D125" s="5">
        <f>晶体生长速度!H128</f>
        <v>10964586524.429651</v>
      </c>
      <c r="E125" s="5">
        <f>晶体生长速度!K128</f>
        <v>1799060455.2956407</v>
      </c>
      <c r="F125" s="5">
        <f>晶体生长速度!N128</f>
        <v>5.5067378997257518E+54</v>
      </c>
    </row>
    <row r="126" spans="2:6" x14ac:dyDescent="0.25">
      <c r="B126">
        <f>晶体生长速度!B129</f>
        <v>1.1726046110922401</v>
      </c>
      <c r="C126" s="5">
        <f>晶体生长速度!E129</f>
        <v>16.719131539747369</v>
      </c>
      <c r="D126" s="5">
        <f>晶体生长速度!H129</f>
        <v>12336661578.924717</v>
      </c>
      <c r="E126" s="5">
        <f>晶体生长速度!K129</f>
        <v>2024187493.1491826</v>
      </c>
      <c r="F126" s="5">
        <f>晶体生长速度!N129</f>
        <v>6.5715691435306366E+54</v>
      </c>
    </row>
    <row r="127" spans="2:6" x14ac:dyDescent="0.25">
      <c r="B127">
        <f>晶体生长速度!B130</f>
        <v>1.1726110979042044</v>
      </c>
      <c r="C127" s="5">
        <f>晶体生长速度!E130</f>
        <v>29.573894902394034</v>
      </c>
      <c r="D127" s="5">
        <f>晶体生长速度!H130</f>
        <v>26388058073.134457</v>
      </c>
      <c r="E127" s="5">
        <f>晶体生长速度!K130</f>
        <v>4329703130.982686</v>
      </c>
      <c r="F127" s="5">
        <f>晶体生长速度!N130</f>
        <v>2.0548990323095343E+55</v>
      </c>
    </row>
    <row r="128" spans="2:6" x14ac:dyDescent="0.25">
      <c r="B128">
        <f>晶体生长速度!B131</f>
        <v>1.1726136110922403</v>
      </c>
      <c r="C128" s="5">
        <f>晶体生长速度!E131</f>
        <v>29.573889837012082</v>
      </c>
      <c r="D128" s="5">
        <f>晶体生长速度!H131</f>
        <v>26388052620.390217</v>
      </c>
      <c r="E128" s="5">
        <f>晶体生长速度!K131</f>
        <v>4329702288.5652781</v>
      </c>
      <c r="F128" s="5">
        <f>晶体生长速度!N131</f>
        <v>2.054907041422293E+55</v>
      </c>
    </row>
    <row r="129" spans="2:6" x14ac:dyDescent="0.25">
      <c r="B129">
        <f>晶体生长速度!B132</f>
        <v>1.1726236110922401</v>
      </c>
      <c r="C129" s="5">
        <f>晶体生长速度!E132</f>
        <v>29.573880113112335</v>
      </c>
      <c r="D129" s="5">
        <f>晶体生长速度!H132</f>
        <v>26388042252.48222</v>
      </c>
      <c r="E129" s="5">
        <f>晶体生长速度!K132</f>
        <v>4329700691.6610126</v>
      </c>
      <c r="F129" s="5">
        <f>晶体生长速度!N132</f>
        <v>2.0549405758587401E+55</v>
      </c>
    </row>
    <row r="130" spans="2:6" x14ac:dyDescent="0.25">
      <c r="B130">
        <f>晶体生长速度!B133</f>
        <v>1.1726536110922403</v>
      </c>
      <c r="C130" s="5">
        <f>晶体生长速度!E133</f>
        <v>29.573864237642628</v>
      </c>
      <c r="D130" s="5">
        <f>晶体生长速度!H133</f>
        <v>26388025588.741047</v>
      </c>
      <c r="E130" s="5">
        <f>晶体生长速度!K133</f>
        <v>4329698138.0589867</v>
      </c>
      <c r="F130" s="5">
        <f>晶体生长速度!N133</f>
        <v>2.0550433042957632E+55</v>
      </c>
    </row>
    <row r="131" spans="2:6" x14ac:dyDescent="0.25">
      <c r="B131">
        <f>晶体生长速度!B134</f>
        <v>1.1726836110922403</v>
      </c>
      <c r="C131" s="5">
        <f>晶体生长速度!E134</f>
        <v>29.573848362181906</v>
      </c>
      <c r="D131" s="5">
        <f>晶体生长速度!H134</f>
        <v>26388008925.010983</v>
      </c>
      <c r="E131" s="5">
        <f>晶体生长速度!K134</f>
        <v>4329695584.4585648</v>
      </c>
      <c r="F131" s="5">
        <f>晶体生长速度!N134</f>
        <v>2.0551460351812018E+55</v>
      </c>
    </row>
    <row r="132" spans="2:6" x14ac:dyDescent="0.25">
      <c r="B132">
        <f>晶体生长速度!B135</f>
        <v>1.1727036110922402</v>
      </c>
      <c r="C132" s="5">
        <f>晶体生长速度!E135</f>
        <v>29.57383505719352</v>
      </c>
      <c r="D132" s="5">
        <f>晶体生长速度!H135</f>
        <v>26387994860.418877</v>
      </c>
      <c r="E132" s="5">
        <f>晶体生长速度!K135</f>
        <v>4329693424.1875257</v>
      </c>
      <c r="F132" s="5">
        <f>晶体生长速度!N135</f>
        <v>2.055214089114708E+55</v>
      </c>
    </row>
    <row r="133" spans="2:6" x14ac:dyDescent="0.25">
      <c r="B133">
        <f>晶体生长速度!B136</f>
        <v>1.1728036110922402</v>
      </c>
      <c r="C133" s="5">
        <f>晶体生长速度!E136</f>
        <v>29.573809521346416</v>
      </c>
      <c r="D133" s="5">
        <f>晶体生长速度!H136</f>
        <v>26387969052.457138</v>
      </c>
      <c r="E133" s="5">
        <f>晶体生长速度!K136</f>
        <v>4329689519.3083105</v>
      </c>
      <c r="F133" s="5">
        <f>晶体生长速度!N136</f>
        <v>2.0555609229716311E+55</v>
      </c>
    </row>
    <row r="134" spans="2:6" x14ac:dyDescent="0.25">
      <c r="B134">
        <f>晶体生长速度!B137</f>
        <v>1.1731036110922402</v>
      </c>
      <c r="C134" s="5">
        <f>晶体生长速度!E137</f>
        <v>29.573774960101932</v>
      </c>
      <c r="D134" s="5">
        <f>晶体生长速度!H137</f>
        <v>26387937291.705196</v>
      </c>
      <c r="E134" s="5">
        <f>晶体生长速度!K137</f>
        <v>4329684879.0210438</v>
      </c>
      <c r="F134" s="5">
        <f>晶体生长速度!N137</f>
        <v>2.0566083170385377E+55</v>
      </c>
    </row>
    <row r="135" spans="2:6" x14ac:dyDescent="0.25">
      <c r="B135">
        <f>晶体生长速度!B138</f>
        <v>1.1734036110922401</v>
      </c>
      <c r="C135" s="5">
        <f>晶体生长速度!E138</f>
        <v>29.57374039890524</v>
      </c>
      <c r="D135" s="5">
        <f>晶体生长速度!H138</f>
        <v>26387905531.001389</v>
      </c>
      <c r="E135" s="5">
        <f>晶体生长速度!K138</f>
        <v>4329680238.7403774</v>
      </c>
      <c r="F135" s="5">
        <f>晶体生长速度!N138</f>
        <v>2.0576559757366954E+55</v>
      </c>
    </row>
    <row r="136" spans="2:6" x14ac:dyDescent="0.25">
      <c r="B136">
        <f>晶体生长速度!B139</f>
        <v>1.1736036110922401</v>
      </c>
      <c r="C136" s="5">
        <f>晶体生长速度!E139</f>
        <v>29.573708752498177</v>
      </c>
      <c r="D136" s="5">
        <f>晶体生长速度!H139</f>
        <v>26387875011.331749</v>
      </c>
      <c r="E136" s="5">
        <f>晶体生长速度!K139</f>
        <v>4329675697.3124447</v>
      </c>
      <c r="F136" s="5">
        <f>晶体生长速度!N139</f>
        <v>2.058353185205667E+55</v>
      </c>
    </row>
    <row r="137" spans="2:6" x14ac:dyDescent="0.25">
      <c r="B137">
        <f>晶体生长速度!B140</f>
        <v>1.1746036110922402</v>
      </c>
      <c r="C137" s="5">
        <f>晶体生长速度!E140</f>
        <v>29.573680138807319</v>
      </c>
      <c r="D137" s="5">
        <f>晶体生长速度!H140</f>
        <v>26387863181.099251</v>
      </c>
      <c r="E137" s="5">
        <f>晶体生长速度!K140</f>
        <v>4329674798.649579</v>
      </c>
      <c r="F137" s="5">
        <f>晶体生长速度!N140</f>
        <v>2.0618617532886874E+55</v>
      </c>
    </row>
    <row r="138" spans="2:6" x14ac:dyDescent="0.25">
      <c r="B138">
        <f>晶体生长速度!B141</f>
        <v>1.1776036110922401</v>
      </c>
      <c r="C138" s="5">
        <f>晶体生长速度!E141</f>
        <v>29.573727258824892</v>
      </c>
      <c r="D138" s="5">
        <f>晶体生长速度!H141</f>
        <v>26387972088.974419</v>
      </c>
      <c r="E138" s="5">
        <f>晶体生长速度!K141</f>
        <v>4329694473.5987749</v>
      </c>
      <c r="F138" s="5">
        <f>晶体生长速度!N141</f>
        <v>2.0724267928149708E+55</v>
      </c>
    </row>
    <row r="139" spans="2:6" x14ac:dyDescent="0.25">
      <c r="B139">
        <f>晶体生长速度!B142</f>
        <v>1.1806036110922402</v>
      </c>
      <c r="C139" s="5">
        <f>晶体生长速度!E142</f>
        <v>29.573774378547494</v>
      </c>
      <c r="D139" s="5">
        <f>晶体生长速度!H142</f>
        <v>26388080996.803787</v>
      </c>
      <c r="E139" s="5">
        <f>晶体生长速度!K142</f>
        <v>4329714148.5561152</v>
      </c>
      <c r="F139" s="5">
        <f>晶体生长速度!N142</f>
        <v>2.0830189304945287E+55</v>
      </c>
    </row>
    <row r="140" spans="2:6" x14ac:dyDescent="0.25">
      <c r="B140">
        <f>晶体生长速度!B143</f>
        <v>1.1826036110922402</v>
      </c>
      <c r="C140" s="5">
        <f>晶体生长速度!E143</f>
        <v>29.573778578100697</v>
      </c>
      <c r="D140" s="5">
        <f>晶体生长速度!H143</f>
        <v>26388124047.465164</v>
      </c>
      <c r="E140" s="5">
        <f>晶体生长速度!K143</f>
        <v>4329722686.4617033</v>
      </c>
      <c r="F140" s="5">
        <f>晶体生长速度!N143</f>
        <v>2.0900909902849557E+55</v>
      </c>
    </row>
    <row r="141" spans="2:6" x14ac:dyDescent="0.25">
      <c r="B141">
        <f>晶体生长速度!B144</f>
        <v>1.1926036110922402</v>
      </c>
      <c r="C141" s="5">
        <f>晶体生长速度!E144</f>
        <v>29.574209464407684</v>
      </c>
      <c r="D141" s="5">
        <f>晶体生长速度!H144</f>
        <v>26388784455.035606</v>
      </c>
      <c r="E141" s="5">
        <f>晶体生长速度!K144</f>
        <v>4329834341.6634827</v>
      </c>
      <c r="F141" s="5">
        <f>晶体生长速度!N144</f>
        <v>2.1256992084532484E+55</v>
      </c>
    </row>
    <row r="142" spans="2:6" x14ac:dyDescent="0.25">
      <c r="B142">
        <f>晶体生长速度!B145</f>
        <v>1.2226036110922403</v>
      </c>
      <c r="C142" s="5">
        <f>晶体生长速度!E145</f>
        <v>29.575922600866861</v>
      </c>
      <c r="D142" s="5">
        <f>晶体生长速度!H145</f>
        <v>26391222393.610844</v>
      </c>
      <c r="E142" s="5">
        <f>晶体生长速度!K145</f>
        <v>4330240065.4918394</v>
      </c>
      <c r="F142" s="5">
        <f>晶体生长速度!N145</f>
        <v>2.2344128552874825E+55</v>
      </c>
    </row>
    <row r="143" spans="2:6" x14ac:dyDescent="0.25">
      <c r="B143">
        <f>晶体生长速度!B146</f>
        <v>1.2526036110922403</v>
      </c>
      <c r="C143" s="5">
        <f>晶体生长速度!E146</f>
        <v>29.577635764366615</v>
      </c>
      <c r="D143" s="5">
        <f>晶体生长速度!H146</f>
        <v>26393660460.779991</v>
      </c>
      <c r="E143" s="5">
        <f>晶体生长速度!K146</f>
        <v>4330645811.4822903</v>
      </c>
      <c r="F143" s="5">
        <f>晶体生长速度!N146</f>
        <v>2.3458587444594388E+55</v>
      </c>
    </row>
    <row r="144" spans="2:6" x14ac:dyDescent="0.25">
      <c r="B144">
        <f>晶体生长速度!B147</f>
        <v>1.2726036110922403</v>
      </c>
      <c r="C144" s="5">
        <f>晶体生长速度!E147</f>
        <v>29.578691819207116</v>
      </c>
      <c r="D144" s="5">
        <f>晶体生长速度!H147</f>
        <v>26395192427.726501</v>
      </c>
      <c r="E144" s="5">
        <f>晶体生长速度!K147</f>
        <v>4330901838.2810316</v>
      </c>
      <c r="F144" s="5">
        <f>晶体生长速度!N147</f>
        <v>2.4216584879111745E+55</v>
      </c>
    </row>
    <row r="145" spans="2:6" x14ac:dyDescent="0.25">
      <c r="B145">
        <f>晶体生长速度!B148</f>
        <v>1.3226036110922401</v>
      </c>
      <c r="C145" s="5">
        <f>晶体生长速度!E148</f>
        <v>29.581762997754858</v>
      </c>
      <c r="D145" s="5">
        <f>晶体生长速度!H148</f>
        <v>26399490714.62019</v>
      </c>
      <c r="E145" s="5">
        <f>晶体生长速度!K148</f>
        <v>4331614472.0577717</v>
      </c>
      <c r="F145" s="5">
        <f>晶体生长速度!N148</f>
        <v>2.6165594907713794E+55</v>
      </c>
    </row>
    <row r="146" spans="2:6" x14ac:dyDescent="0.25">
      <c r="B146">
        <f>晶体生长速度!B149</f>
        <v>1.3726036110922402</v>
      </c>
      <c r="C146" s="5">
        <f>晶体生长速度!E149</f>
        <v>29.58483428444945</v>
      </c>
      <c r="D146" s="5">
        <f>晶体生长速度!H149</f>
        <v>26403789419.346573</v>
      </c>
      <c r="E146" s="5">
        <f>晶体生长速度!K149</f>
        <v>4332327176.8062887</v>
      </c>
      <c r="F146" s="5">
        <f>晶体生长速度!N149</f>
        <v>2.8190708881667789E+55</v>
      </c>
    </row>
    <row r="147" spans="2:6" x14ac:dyDescent="0.25">
      <c r="B147">
        <f>晶体生长速度!B150</f>
        <v>1.4226036110922402</v>
      </c>
      <c r="C147" s="5">
        <f>晶体生长速度!E150</f>
        <v>29.587905679283608</v>
      </c>
      <c r="D147" s="5">
        <f>晶体生长速度!H150</f>
        <v>26408088541.915619</v>
      </c>
      <c r="E147" s="5">
        <f>晶体生长速度!K150</f>
        <v>4333039952.528574</v>
      </c>
      <c r="F147" s="5">
        <f>晶体生长速度!N150</f>
        <v>3.0292001459632956E+55</v>
      </c>
    </row>
    <row r="148" spans="2:6" x14ac:dyDescent="0.25">
      <c r="B148">
        <f>晶体生长速度!B151</f>
        <v>1.4657526421623093</v>
      </c>
      <c r="C148" s="5">
        <f>晶体生长速度!E151</f>
        <v>29.59050736565543</v>
      </c>
      <c r="D148" s="5">
        <f>晶体生长速度!H151</f>
        <v>26411745754.03252</v>
      </c>
      <c r="E148" s="5">
        <f>晶体生长速度!K151</f>
        <v>4333646881.734971</v>
      </c>
      <c r="F148" s="5">
        <f>晶体生长速度!N151</f>
        <v>3.2166548172628055E+55</v>
      </c>
    </row>
    <row r="149" spans="2:6" x14ac:dyDescent="0.25">
      <c r="B149">
        <f>晶体生长速度!B152</f>
        <v>1.4657526422623093</v>
      </c>
      <c r="C149" s="5">
        <f>晶体生长速度!E152</f>
        <v>29.590744221660913</v>
      </c>
      <c r="D149" s="5">
        <f>晶体生长速度!H152</f>
        <v>26412027590.953754</v>
      </c>
      <c r="E149" s="5">
        <f>晶体生长速度!K152</f>
        <v>4333693125.4896812</v>
      </c>
      <c r="F149" s="5">
        <f>晶体生长速度!N152</f>
        <v>3.2167062800827958E+55</v>
      </c>
    </row>
    <row r="150" spans="2:6" x14ac:dyDescent="0.25">
      <c r="B150">
        <f>晶体生长速度!B153</f>
        <v>1.4657526425623093</v>
      </c>
      <c r="C150" s="5">
        <f>晶体生长速度!E153</f>
        <v>29.591454839331522</v>
      </c>
      <c r="D150" s="5">
        <f>晶体生长速度!H153</f>
        <v>26412873160.956303</v>
      </c>
      <c r="E150" s="5">
        <f>晶体生长速度!K153</f>
        <v>4333831866.0553684</v>
      </c>
      <c r="F150" s="5">
        <f>晶体生长速度!N153</f>
        <v>3.2168606831714769E+55</v>
      </c>
    </row>
    <row r="151" spans="2:6" x14ac:dyDescent="0.25">
      <c r="B151">
        <f>晶体生长速度!B154</f>
        <v>1.4657526429623093</v>
      </c>
      <c r="C151" s="5">
        <f>晶体生长速度!E154</f>
        <v>29.59240235752193</v>
      </c>
      <c r="D151" s="5">
        <f>晶体生长速度!H154</f>
        <v>26414000630.361168</v>
      </c>
      <c r="E151" s="5">
        <f>晶体生长速度!K154</f>
        <v>4334016860.3860779</v>
      </c>
      <c r="F151" s="5">
        <f>晶体生长速度!N154</f>
        <v>3.2170665661288159E+55</v>
      </c>
    </row>
    <row r="152" spans="2:6" x14ac:dyDescent="0.25">
      <c r="B152">
        <f>晶体生长速度!B155</f>
        <v>1.4657526431623094</v>
      </c>
      <c r="C152" s="5">
        <f>晶体生长速度!E155</f>
        <v>29.592876110457219</v>
      </c>
      <c r="D152" s="5">
        <f>晶体生长速度!H155</f>
        <v>26414564363.666855</v>
      </c>
      <c r="E152" s="5">
        <f>晶体生长速度!K155</f>
        <v>4334109357.45891</v>
      </c>
      <c r="F152" s="5">
        <f>晶体生长速度!N155</f>
        <v>3.2171695082906607E+55</v>
      </c>
    </row>
    <row r="153" spans="2:6" x14ac:dyDescent="0.25">
      <c r="B153">
        <f>晶体生长速度!B156</f>
        <v>1.4657526521623092</v>
      </c>
      <c r="C153" s="5">
        <f>晶体生长速度!E156</f>
        <v>29.614202021780784</v>
      </c>
      <c r="D153" s="5">
        <f>晶体生长速度!H156</f>
        <v>26439943654.149395</v>
      </c>
      <c r="E153" s="5">
        <f>晶体生长速度!K156</f>
        <v>4338273560.5897293</v>
      </c>
      <c r="F153" s="5">
        <f>晶体生长速度!N156</f>
        <v>3.2218051966100547E+55</v>
      </c>
    </row>
    <row r="154" spans="2:6" x14ac:dyDescent="0.25">
      <c r="B154">
        <f>晶体生长速度!B157</f>
        <v>1.4657527421623093</v>
      </c>
      <c r="C154" s="5">
        <f>晶体生长速度!E157</f>
        <v>29.828027078139105</v>
      </c>
      <c r="D154" s="5">
        <f>晶体生长速度!H157</f>
        <v>26694745990.42606</v>
      </c>
      <c r="E154" s="5">
        <f>晶体生长速度!K157</f>
        <v>4380081195.1146069</v>
      </c>
      <c r="F154" s="5">
        <f>晶体生长速度!N157</f>
        <v>3.2684695857360174E+55</v>
      </c>
    </row>
    <row r="155" spans="2:6" x14ac:dyDescent="0.25">
      <c r="B155">
        <f>晶体生长速度!B158</f>
        <v>1.4657536421623092</v>
      </c>
      <c r="C155" s="5">
        <f>晶体生长速度!E158</f>
        <v>32.023164131609647</v>
      </c>
      <c r="D155" s="5">
        <f>晶体生长速度!H158</f>
        <v>29345285567.535904</v>
      </c>
      <c r="E155" s="5">
        <f>晶体生长速度!K158</f>
        <v>4814978029.1292763</v>
      </c>
      <c r="F155" s="5">
        <f>晶体生长速度!N158</f>
        <v>3.7669227106344329E+55</v>
      </c>
    </row>
    <row r="156" spans="2:6" x14ac:dyDescent="0.25">
      <c r="B156">
        <f>晶体生长速度!B159</f>
        <v>1.4657601289742734</v>
      </c>
      <c r="C156" s="5">
        <f>晶体生长速度!E159</f>
        <v>51.105154841644691</v>
      </c>
      <c r="D156" s="5">
        <f>晶体生长速度!H159</f>
        <v>54722134810.088509</v>
      </c>
      <c r="E156" s="5">
        <f>晶体生长速度!K159</f>
        <v>8978764657.9379234</v>
      </c>
      <c r="F156" s="5">
        <f>晶体生长速度!N159</f>
        <v>9.5887909338757021E+55</v>
      </c>
    </row>
    <row r="157" spans="2:6" x14ac:dyDescent="0.25">
      <c r="B157">
        <f>晶体生长速度!B160</f>
        <v>1.4657626421623093</v>
      </c>
      <c r="C157" s="5">
        <f>晶体生长速度!E160</f>
        <v>51.105146033215043</v>
      </c>
      <c r="D157" s="5">
        <f>晶体生长速度!H160</f>
        <v>54722123413.822647</v>
      </c>
      <c r="E157" s="5">
        <f>晶体生长速度!K160</f>
        <v>8978762896.4195137</v>
      </c>
      <c r="F157" s="5">
        <f>晶体生长速度!N160</f>
        <v>9.5888200551228264E+55</v>
      </c>
    </row>
    <row r="158" spans="2:6" x14ac:dyDescent="0.25">
      <c r="B158">
        <f>晶体生长速度!B161</f>
        <v>1.4657726421623092</v>
      </c>
      <c r="C158" s="5">
        <f>晶体生长速度!E161</f>
        <v>51.105129010198219</v>
      </c>
      <c r="D158" s="5">
        <f>晶体生长速度!H161</f>
        <v>54722101560.640968</v>
      </c>
      <c r="E158" s="5">
        <f>晶体生长速度!K161</f>
        <v>8978759526.940958</v>
      </c>
      <c r="F158" s="5">
        <f>晶体生长速度!N161</f>
        <v>9.5889437030907784E+55</v>
      </c>
    </row>
    <row r="159" spans="2:6" x14ac:dyDescent="0.25">
      <c r="B159">
        <f>晶体生长速度!B162</f>
        <v>1.4658026421623094</v>
      </c>
      <c r="C159" s="5">
        <f>晶体生长速度!E162</f>
        <v>51.105100917691367</v>
      </c>
      <c r="D159" s="5">
        <f>晶体生长速度!H162</f>
        <v>54722065945.956169</v>
      </c>
      <c r="E159" s="5">
        <f>晶体生长速度!K162</f>
        <v>8978754057.7360001</v>
      </c>
      <c r="F159" s="5">
        <f>晶体生长速度!N162</f>
        <v>9.5893245606056888E+55</v>
      </c>
    </row>
    <row r="160" spans="2:6" x14ac:dyDescent="0.25">
      <c r="B160">
        <f>晶体生长速度!B163</f>
        <v>1.4658326421623094</v>
      </c>
      <c r="C160" s="5">
        <f>晶体生长速度!E163</f>
        <v>51.105072825200523</v>
      </c>
      <c r="D160" s="5">
        <f>晶体生长速度!H163</f>
        <v>54722030331.295517</v>
      </c>
      <c r="E160" s="5">
        <f>晶体生长速度!K163</f>
        <v>8978748588.5345364</v>
      </c>
      <c r="F160" s="5">
        <f>晶体生长速度!N163</f>
        <v>9.5897054252253281E+55</v>
      </c>
    </row>
    <row r="161" spans="2:6" x14ac:dyDescent="0.25">
      <c r="B161">
        <f>晶体生长速度!B164</f>
        <v>1.4658526421623093</v>
      </c>
      <c r="C161" s="5">
        <f>晶体生长速度!E164</f>
        <v>51.105049394249917</v>
      </c>
      <c r="D161" s="5">
        <f>晶体生长速度!H164</f>
        <v>54722000459.359627</v>
      </c>
      <c r="E161" s="5">
        <f>晶体生长速度!K164</f>
        <v>8978743992.8863697</v>
      </c>
      <c r="F161" s="5">
        <f>晶体生长速度!N164</f>
        <v>9.5899573106149949E+55</v>
      </c>
    </row>
    <row r="162" spans="2:6" x14ac:dyDescent="0.25">
      <c r="B162">
        <f>晶体生长速度!B165</f>
        <v>1.4659526421623092</v>
      </c>
      <c r="C162" s="5">
        <f>晶体生长速度!E165</f>
        <v>51.1050030706825</v>
      </c>
      <c r="D162" s="5">
        <f>晶体生长速度!H165</f>
        <v>54721943412.489067</v>
      </c>
      <c r="E162" s="5">
        <f>晶体生长速度!K165</f>
        <v>8978735316.2807388</v>
      </c>
      <c r="F162" s="5">
        <f>晶体生长速度!N165</f>
        <v>9.5912473377036088E+55</v>
      </c>
    </row>
    <row r="163" spans="2:6" x14ac:dyDescent="0.25">
      <c r="B163">
        <f>晶体生长速度!B166</f>
        <v>1.4662526421623092</v>
      </c>
      <c r="C163" s="5">
        <f>晶体生长速度!E166</f>
        <v>51.104936758071482</v>
      </c>
      <c r="D163" s="5">
        <f>晶体生长速度!H166</f>
        <v>54721866965.639191</v>
      </c>
      <c r="E163" s="5">
        <f>晶体生长速度!K166</f>
        <v>8978723956.9697895</v>
      </c>
      <c r="F163" s="5">
        <f>晶体生长速度!N166</f>
        <v>9.5951492799398616E+55</v>
      </c>
    </row>
    <row r="164" spans="2:6" x14ac:dyDescent="0.25">
      <c r="B164">
        <f>晶体生长速度!B167</f>
        <v>1.4665526421623092</v>
      </c>
      <c r="C164" s="5">
        <f>晶体生长速度!E167</f>
        <v>51.104870445559357</v>
      </c>
      <c r="D164" s="5">
        <f>晶体生长速度!H167</f>
        <v>54721790518.916733</v>
      </c>
      <c r="E164" s="5">
        <f>晶体生长速度!K167</f>
        <v>8978712597.6765957</v>
      </c>
      <c r="F164" s="5">
        <f>晶体生长速度!N167</f>
        <v>9.5990520061994182E+55</v>
      </c>
    </row>
    <row r="165" spans="2:6" x14ac:dyDescent="0.25">
      <c r="B165">
        <f>晶体生长速度!B168</f>
        <v>1.4667526421623092</v>
      </c>
      <c r="C165" s="5">
        <f>晶体生长速度!E168</f>
        <v>51.104811366313832</v>
      </c>
      <c r="D165" s="5">
        <f>晶体生长速度!H168</f>
        <v>54721720173.505661</v>
      </c>
      <c r="E165" s="5">
        <f>晶体生长速度!K168</f>
        <v>8978702022.2060375</v>
      </c>
      <c r="F165" s="5">
        <f>晶体生长速度!N168</f>
        <v>9.6016478374307787E+55</v>
      </c>
    </row>
    <row r="166" spans="2:6" x14ac:dyDescent="0.25">
      <c r="B166">
        <f>晶体生长速度!B169</f>
        <v>1.4677526421623093</v>
      </c>
      <c r="C166" s="5">
        <f>晶体生长速度!E169</f>
        <v>51.104739956976971</v>
      </c>
      <c r="D166" s="5">
        <f>晶体生长速度!H169</f>
        <v>54721660363.706207</v>
      </c>
      <c r="E166" s="5">
        <f>晶体生长速度!K169</f>
        <v>8978694370.3829079</v>
      </c>
      <c r="F166" s="5">
        <f>晶体生长速度!N169</f>
        <v>9.6147290243837591E+55</v>
      </c>
    </row>
    <row r="167" spans="2:6" x14ac:dyDescent="0.25">
      <c r="B167">
        <f>晶体生长速度!B170</f>
        <v>1.4707526421623092</v>
      </c>
      <c r="C167" s="5">
        <f>晶体生长速度!E170</f>
        <v>51.104755492358777</v>
      </c>
      <c r="D167" s="5">
        <f>晶体生长速度!H170</f>
        <v>54721780380.02269</v>
      </c>
      <c r="E167" s="5">
        <f>晶体生长速度!K170</f>
        <v>8978717806.8138962</v>
      </c>
      <c r="F167" s="5">
        <f>晶体生长速度!N170</f>
        <v>9.6541256496808989E+55</v>
      </c>
    </row>
    <row r="168" spans="2:6" x14ac:dyDescent="0.25">
      <c r="B168">
        <f>晶体生长速度!B171</f>
        <v>1.4737526421623093</v>
      </c>
      <c r="C168" s="5">
        <f>晶体生长速度!E171</f>
        <v>51.104771027424803</v>
      </c>
      <c r="D168" s="5">
        <f>晶体生长速度!H171</f>
        <v>54721900396.087555</v>
      </c>
      <c r="E168" s="5">
        <f>晶体生长速度!K171</f>
        <v>8978741243.2215843</v>
      </c>
      <c r="F168" s="5">
        <f>晶体生长速度!N171</f>
        <v>9.6936030426123926E+55</v>
      </c>
    </row>
    <row r="169" spans="2:6" x14ac:dyDescent="0.25">
      <c r="B169">
        <f>晶体生长速度!B172</f>
        <v>1.4757526421623093</v>
      </c>
      <c r="C169" s="5">
        <f>晶体生长速度!E172</f>
        <v>51.104734357988661</v>
      </c>
      <c r="D169" s="5">
        <f>晶体生长速度!H172</f>
        <v>54721919118.42646</v>
      </c>
      <c r="E169" s="5">
        <f>晶体生长速度!K172</f>
        <v>8978747372.3358269</v>
      </c>
      <c r="F169" s="5">
        <f>晶体生长速度!N172</f>
        <v>9.7199456195363513E+55</v>
      </c>
    </row>
    <row r="170" spans="2:6" x14ac:dyDescent="0.25">
      <c r="B170">
        <f>晶体生长速度!B173</f>
        <v>1.4857526421623093</v>
      </c>
      <c r="C170" s="5">
        <f>晶体生长速度!E173</f>
        <v>51.105259315507965</v>
      </c>
      <c r="D170" s="5">
        <f>晶体生长速度!H173</f>
        <v>54722935857.44574</v>
      </c>
      <c r="E170" s="5">
        <f>晶体生长速度!K173</f>
        <v>8978921034.5649891</v>
      </c>
      <c r="F170" s="5">
        <f>晶体生长速度!N173</f>
        <v>9.8525091114114084E+55</v>
      </c>
    </row>
    <row r="171" spans="2:6" x14ac:dyDescent="0.25">
      <c r="B171">
        <f>晶体生长速度!B174</f>
        <v>1.5157526421623093</v>
      </c>
      <c r="C171" s="5">
        <f>晶体生长速度!E174</f>
        <v>51.10756077416471</v>
      </c>
      <c r="D171" s="5">
        <f>晶体生长速度!H174</f>
        <v>54726933110.145164</v>
      </c>
      <c r="E171" s="5">
        <f>晶体生长速度!K174</f>
        <v>8979588743.9101868</v>
      </c>
      <c r="F171" s="5">
        <f>晶体生长速度!N174</f>
        <v>1.0255953522737054E+56</v>
      </c>
    </row>
    <row r="172" spans="2:6" x14ac:dyDescent="0.25">
      <c r="B172">
        <f>晶体生长速度!B175</f>
        <v>1.5457526421623093</v>
      </c>
      <c r="C172" s="5">
        <f>晶体生长速度!E175</f>
        <v>51.109862253739301</v>
      </c>
      <c r="D172" s="5">
        <f>晶体生长速度!H175</f>
        <v>54730930521.945633</v>
      </c>
      <c r="E172" s="5">
        <f>晶体生长速度!K175</f>
        <v>8980256481.1061096</v>
      </c>
      <c r="F172" s="5">
        <f>晶体生长速度!N175</f>
        <v>1.0667555270190945E+56</v>
      </c>
    </row>
    <row r="173" spans="2:6" x14ac:dyDescent="0.25">
      <c r="B173">
        <f>晶体生长速度!B176</f>
        <v>1.5657526421623094</v>
      </c>
      <c r="C173" s="5">
        <f>晶体生长速度!E176</f>
        <v>51.111247859139127</v>
      </c>
      <c r="D173" s="5">
        <f>晶体生长速度!H176</f>
        <v>54733401703.992256</v>
      </c>
      <c r="E173" s="5">
        <f>晶体生长速度!K176</f>
        <v>8980671622.5740604</v>
      </c>
      <c r="F173" s="5">
        <f>晶体生长速度!N176</f>
        <v>1.0946416915306745E+56</v>
      </c>
    </row>
    <row r="174" spans="2:6" x14ac:dyDescent="0.25">
      <c r="B174">
        <f>晶体生长速度!B177</f>
        <v>1.6157526421623092</v>
      </c>
      <c r="C174" s="5">
        <f>晶体生长速度!E177</f>
        <v>51.115456649339158</v>
      </c>
      <c r="D174" s="5">
        <f>晶体生长速度!H177</f>
        <v>54740550661.868034</v>
      </c>
      <c r="E174" s="5">
        <f>晶体生长速度!K177</f>
        <v>8981859916.6777382</v>
      </c>
      <c r="F174" s="5">
        <f>晶体生长速度!N177</f>
        <v>1.1659820178702545E+56</v>
      </c>
    </row>
    <row r="175" spans="2:6" x14ac:dyDescent="0.25">
      <c r="B175">
        <f>晶体生长速度!B178</f>
        <v>1.6657526421623092</v>
      </c>
      <c r="C175" s="5">
        <f>晶体生长速度!E178</f>
        <v>51.119665541648573</v>
      </c>
      <c r="D175" s="5">
        <f>晶体生长速度!H178</f>
        <v>54747700160.774384</v>
      </c>
      <c r="E175" s="5">
        <f>晶体生长速度!K178</f>
        <v>8983048303.5741482</v>
      </c>
      <c r="F175" s="5">
        <f>晶体生长速度!N178</f>
        <v>1.2395940575936994E+56</v>
      </c>
    </row>
    <row r="176" spans="2:6" x14ac:dyDescent="0.25">
      <c r="B176">
        <f>晶体生长速度!B179</f>
        <v>1.7157526421623093</v>
      </c>
      <c r="C176" s="5">
        <f>晶体生长速度!E179</f>
        <v>51.123874536059525</v>
      </c>
      <c r="D176" s="5">
        <f>晶体生长速度!H179</f>
        <v>54754850200.718018</v>
      </c>
      <c r="E176" s="5">
        <f>晶体生长速度!K179</f>
        <v>8984236783.2648602</v>
      </c>
      <c r="F176" s="5">
        <f>晶体生长速度!N179</f>
        <v>1.3154796045732446E+56</v>
      </c>
    </row>
    <row r="177" spans="2:6" x14ac:dyDescent="0.25">
      <c r="B177">
        <f>晶体生长速度!B180</f>
        <v>1.7589016732323783</v>
      </c>
      <c r="C177" s="5">
        <f>晶体生长速度!E180</f>
        <v>51.127422312524992</v>
      </c>
      <c r="D177" s="5">
        <f>晶体生长速度!H180</f>
        <v>54760910712.88221</v>
      </c>
      <c r="E177" s="5">
        <f>晶体生长速度!K180</f>
        <v>8985245409.1612854</v>
      </c>
      <c r="F177" s="5">
        <f>晶体生长速度!N180</f>
        <v>1.3827910626335388E+56</v>
      </c>
    </row>
    <row r="178" spans="2:6" x14ac:dyDescent="0.25">
      <c r="B178">
        <f>晶体生长速度!B181</f>
        <v>1.7589016733323783</v>
      </c>
      <c r="C178" s="5">
        <f>晶体生长速度!E181</f>
        <v>51.127763353345458</v>
      </c>
      <c r="D178" s="5">
        <f>晶体生长速度!H181</f>
        <v>54761397671.046417</v>
      </c>
      <c r="E178" s="5">
        <f>晶体生长速度!K181</f>
        <v>8985325309.6846962</v>
      </c>
      <c r="F178" s="5">
        <f>晶体生长速度!N181</f>
        <v>1.3828094985803443E+56</v>
      </c>
    </row>
    <row r="179" spans="2:6" x14ac:dyDescent="0.25">
      <c r="B179">
        <f>晶体生长速度!B182</f>
        <v>1.7589016736323784</v>
      </c>
      <c r="C179" s="5">
        <f>晶体生长速度!E182</f>
        <v>51.128786557597024</v>
      </c>
      <c r="D179" s="5">
        <f>晶体生长速度!H182</f>
        <v>54762858659.787987</v>
      </c>
      <c r="E179" s="5">
        <f>晶体生长速度!K182</f>
        <v>8985565029.1336155</v>
      </c>
      <c r="F179" s="5">
        <f>晶体生长速度!N182</f>
        <v>1.3828648121686372E+56</v>
      </c>
    </row>
    <row r="180" spans="2:6" x14ac:dyDescent="0.25">
      <c r="B180">
        <f>晶体生长速度!B183</f>
        <v>1.7589016740323784</v>
      </c>
      <c r="C180" s="5">
        <f>晶体生长速度!E183</f>
        <v>51.130150868905126</v>
      </c>
      <c r="D180" s="5">
        <f>晶体生长速度!H183</f>
        <v>54764806713.374168</v>
      </c>
      <c r="E180" s="5">
        <f>晶体生长速度!K183</f>
        <v>8985884666.1093159</v>
      </c>
      <c r="F180" s="5">
        <f>晶体生长速度!N183</f>
        <v>1.3829385675905439E+56</v>
      </c>
    </row>
    <row r="181" spans="2:6" x14ac:dyDescent="0.25">
      <c r="B181">
        <f>晶体生长速度!B184</f>
        <v>1.7589016742323784</v>
      </c>
      <c r="C181" s="5">
        <f>晶体生长速度!E184</f>
        <v>51.130833009912187</v>
      </c>
      <c r="D181" s="5">
        <f>晶体生长速度!H184</f>
        <v>54765780728.697296</v>
      </c>
      <c r="E181" s="5">
        <f>晶体生长速度!K184</f>
        <v>8986044482.998497</v>
      </c>
      <c r="F181" s="5">
        <f>晶体生长速度!N184</f>
        <v>1.3829754450543907E+56</v>
      </c>
    </row>
    <row r="182" spans="2:6" x14ac:dyDescent="0.25">
      <c r="B182">
        <f>晶体生长速度!B185</f>
        <v>1.7589016832323783</v>
      </c>
      <c r="C182" s="5">
        <f>晶体生长速度!E185</f>
        <v>51.161538737857867</v>
      </c>
      <c r="D182" s="5">
        <f>晶体生长速度!H185</f>
        <v>54809628912.584648</v>
      </c>
      <c r="E182" s="5">
        <f>晶体生长速度!K185</f>
        <v>8993239076.4138279</v>
      </c>
      <c r="F182" s="5">
        <f>晶体生长速度!N185</f>
        <v>1.3846359723438857E+56</v>
      </c>
    </row>
    <row r="183" spans="2:6" x14ac:dyDescent="0.25">
      <c r="B183">
        <f>晶体生长速度!B186</f>
        <v>1.7589017732323784</v>
      </c>
      <c r="C183" s="5">
        <f>晶体生长速度!E186</f>
        <v>51.469276151184921</v>
      </c>
      <c r="D183" s="5">
        <f>晶体生长速度!H186</f>
        <v>55249565249.31665</v>
      </c>
      <c r="E183" s="5">
        <f>晶体生长速度!K186</f>
        <v>9065423616.8533821</v>
      </c>
      <c r="F183" s="5">
        <f>晶体生长速度!N186</f>
        <v>1.4013330620656217E+56</v>
      </c>
    </row>
    <row r="184" spans="2:6" x14ac:dyDescent="0.25">
      <c r="B184">
        <f>晶体生长速度!B187</f>
        <v>1.7589026732323783</v>
      </c>
      <c r="C184" s="5">
        <f>晶体生长速度!E187</f>
        <v>54.614804196390324</v>
      </c>
      <c r="D184" s="5">
        <f>晶体生长速度!H187</f>
        <v>59796065759.901382</v>
      </c>
      <c r="E184" s="5">
        <f>晶体生长速度!K187</f>
        <v>9811410787.7519588</v>
      </c>
      <c r="F184" s="5">
        <f>晶体生长速度!N187</f>
        <v>1.5777386020219592E+56</v>
      </c>
    </row>
    <row r="185" spans="2:6" x14ac:dyDescent="0.25">
      <c r="B185">
        <f>晶体生长速度!B188</f>
        <v>1.7589091600443425</v>
      </c>
      <c r="C185" s="5">
        <f>晶体生长速度!E188</f>
        <v>81.152498389449306</v>
      </c>
      <c r="D185" s="5">
        <f>晶体生长速度!H188</f>
        <v>101381185429.88884</v>
      </c>
      <c r="E185" s="5">
        <f>晶体生长速度!K188</f>
        <v>16634654695.775133</v>
      </c>
      <c r="F185" s="5">
        <f>晶体生长速度!N188</f>
        <v>3.4819812361355196E+56</v>
      </c>
    </row>
    <row r="186" spans="2:6" x14ac:dyDescent="0.25">
      <c r="B186">
        <f>晶体生长速度!B189</f>
        <v>1.7589116732323784</v>
      </c>
      <c r="C186" s="5">
        <f>晶体生长速度!E189</f>
        <v>81.152484339489234</v>
      </c>
      <c r="D186" s="5">
        <f>晶体生长速度!H189</f>
        <v>101381164199.23956</v>
      </c>
      <c r="E186" s="5">
        <f>晶体生长速度!K189</f>
        <v>16634651413.020916</v>
      </c>
      <c r="F186" s="5">
        <f>晶体生长速度!N189</f>
        <v>3.4819898127675326E+56</v>
      </c>
    </row>
    <row r="187" spans="2:6" x14ac:dyDescent="0.25">
      <c r="B187">
        <f>晶体生长速度!B190</f>
        <v>1.7589216732323782</v>
      </c>
      <c r="C187" s="5">
        <f>晶体生长速度!E190</f>
        <v>81.152457058671089</v>
      </c>
      <c r="D187" s="5">
        <f>晶体生长速度!H190</f>
        <v>101381123246.07243</v>
      </c>
      <c r="E187" s="5">
        <f>晶体生长速度!K190</f>
        <v>16634645093.911938</v>
      </c>
      <c r="F187" s="5">
        <f>晶体生长速度!N190</f>
        <v>3.4820267622779516E+56</v>
      </c>
    </row>
    <row r="188" spans="2:6" x14ac:dyDescent="0.25">
      <c r="B188">
        <f>晶体生长速度!B191</f>
        <v>1.7589516732323784</v>
      </c>
      <c r="C188" s="5">
        <f>晶体生长速度!E191</f>
        <v>81.1524117018499</v>
      </c>
      <c r="D188" s="5">
        <f>晶体生长速度!H191</f>
        <v>101381055864.03888</v>
      </c>
      <c r="E188" s="5">
        <f>晶体生长速度!K191</f>
        <v>16634634731.531509</v>
      </c>
      <c r="F188" s="5">
        <f>晶体生长速度!N191</f>
        <v>3.482141210180059E+56</v>
      </c>
    </row>
    <row r="189" spans="2:6" x14ac:dyDescent="0.25">
      <c r="B189">
        <f>晶体生长速度!B192</f>
        <v>1.7589816732323784</v>
      </c>
      <c r="C189" s="5">
        <f>晶体生长速度!E192</f>
        <v>81.152366345054958</v>
      </c>
      <c r="D189" s="5">
        <f>晶体生长速度!H192</f>
        <v>101380988482.05176</v>
      </c>
      <c r="E189" s="5">
        <f>晶体生长速度!K192</f>
        <v>16634624369.157803</v>
      </c>
      <c r="F189" s="5">
        <f>晶体生长速度!N192</f>
        <v>3.4822556598214713E+56</v>
      </c>
    </row>
    <row r="190" spans="2:6" x14ac:dyDescent="0.25">
      <c r="B190">
        <f>晶体生长速度!B193</f>
        <v>1.7590016732323783</v>
      </c>
      <c r="C190" s="5">
        <f>晶体生长速度!E193</f>
        <v>81.152328639655138</v>
      </c>
      <c r="D190" s="5">
        <f>晶体生长速度!H193</f>
        <v>101380932206.12871</v>
      </c>
      <c r="E190" s="5">
        <f>晶体生长速度!K193</f>
        <v>16634615701.776541</v>
      </c>
      <c r="F190" s="5">
        <f>晶体生长速度!N193</f>
        <v>3.4823312240254282E+56</v>
      </c>
    </row>
    <row r="191" spans="2:6" x14ac:dyDescent="0.25">
      <c r="B191">
        <f>晶体生长速度!B194</f>
        <v>1.7591016732323783</v>
      </c>
      <c r="C191" s="5">
        <f>晶体生长速度!E194</f>
        <v>81.152252589131422</v>
      </c>
      <c r="D191" s="5">
        <f>晶体生长速度!H194</f>
        <v>101380821850.21439</v>
      </c>
      <c r="E191" s="5">
        <f>晶体生长速度!K194</f>
        <v>16634598861.027826</v>
      </c>
      <c r="F191" s="5">
        <f>晶体生长速度!N194</f>
        <v>3.4827201508976109E+56</v>
      </c>
    </row>
    <row r="192" spans="2:6" x14ac:dyDescent="0.25">
      <c r="B192">
        <f>晶体生长速度!B195</f>
        <v>1.7594016732323783</v>
      </c>
      <c r="C192" s="5">
        <f>晶体生长速度!E195</f>
        <v>81.15213981508262</v>
      </c>
      <c r="D192" s="5">
        <f>晶体生长速度!H195</f>
        <v>101380666217.27333</v>
      </c>
      <c r="E192" s="5">
        <f>晶体生长速度!K195</f>
        <v>16634575518.336504</v>
      </c>
      <c r="F192" s="5">
        <f>晶体生长速度!N195</f>
        <v>3.4838984418840095E+56</v>
      </c>
    </row>
    <row r="193" spans="1:6" x14ac:dyDescent="0.25">
      <c r="B193">
        <f>晶体生长速度!B196</f>
        <v>1.7597016732323782</v>
      </c>
      <c r="C193" s="5">
        <f>晶体生长速度!E196</f>
        <v>81.152027041210019</v>
      </c>
      <c r="D193" s="5">
        <f>晶体生长速度!H196</f>
        <v>101380510584.6077</v>
      </c>
      <c r="E193" s="5">
        <f>晶体生长速度!K196</f>
        <v>16634552175.683926</v>
      </c>
      <c r="F193" s="5">
        <f>晶体生长速度!N196</f>
        <v>3.485076928956471E+56</v>
      </c>
    </row>
    <row r="194" spans="1:6" x14ac:dyDescent="0.25">
      <c r="B194">
        <f>晶体生长速度!B197</f>
        <v>1.7599016732323782</v>
      </c>
      <c r="C194" s="5">
        <f>晶体生长速度!E197</f>
        <v>81.151928244373693</v>
      </c>
      <c r="D194" s="5">
        <f>晶体生长速度!H197</f>
        <v>101380370923.37692</v>
      </c>
      <c r="E194" s="5">
        <f>晶体生长速度!K197</f>
        <v>16634531051.089725</v>
      </c>
      <c r="F194" s="5">
        <f>晶体生长速度!N197</f>
        <v>3.4858603645007484E+56</v>
      </c>
    </row>
    <row r="195" spans="1:6" x14ac:dyDescent="0.25">
      <c r="B195">
        <f>晶体生长速度!B198</f>
        <v>1.7609016732323783</v>
      </c>
      <c r="C195" s="5">
        <f>晶体生长速度!E198</f>
        <v>81.151789940447443</v>
      </c>
      <c r="D195" s="5">
        <f>晶体生长速度!H198</f>
        <v>101380213438.81914</v>
      </c>
      <c r="E195" s="5">
        <f>晶体生长速度!K198</f>
        <v>16634509215.917542</v>
      </c>
      <c r="F195" s="5">
        <f>晶体生长速度!N198</f>
        <v>3.4898139892464032E+56</v>
      </c>
    </row>
    <row r="196" spans="1:6" x14ac:dyDescent="0.25">
      <c r="B196">
        <f>晶体生长速度!B199</f>
        <v>1.7639016732323782</v>
      </c>
      <c r="C196" s="5">
        <f>晶体生长速度!E199</f>
        <v>81.151739881857765</v>
      </c>
      <c r="D196" s="5">
        <f>晶体生长速度!H199</f>
        <v>101380295754.30867</v>
      </c>
      <c r="E196" s="5">
        <f>晶体生长速度!K199</f>
        <v>16634529659.075119</v>
      </c>
      <c r="F196" s="5">
        <f>晶体生长速度!N199</f>
        <v>3.5017244338245499E+56</v>
      </c>
    </row>
    <row r="197" spans="1:6" x14ac:dyDescent="0.25">
      <c r="B197">
        <f>晶体生长速度!B200</f>
        <v>1.7669016732323783</v>
      </c>
      <c r="C197" s="5">
        <f>晶体生长速度!E200</f>
        <v>81.151689823069205</v>
      </c>
      <c r="D197" s="5">
        <f>晶体生长速度!H200</f>
        <v>101380378069.43451</v>
      </c>
      <c r="E197" s="5">
        <f>晶体生长速度!K200</f>
        <v>16634550102.187164</v>
      </c>
      <c r="F197" s="5">
        <f>晶体生长速度!N200</f>
        <v>3.513655201467744E+56</v>
      </c>
    </row>
    <row r="198" spans="1:6" x14ac:dyDescent="0.25">
      <c r="B198">
        <f>晶体生长速度!B201</f>
        <v>1.7689016732323783</v>
      </c>
      <c r="C198" s="5">
        <f>晶体生长速度!E201</f>
        <v>81.151581775689763</v>
      </c>
      <c r="D198" s="5">
        <f>晶体生长速度!H201</f>
        <v>101380319400.57968</v>
      </c>
      <c r="E198" s="5">
        <f>晶体生长速度!K201</f>
        <v>16634546139.643995</v>
      </c>
      <c r="F198" s="5">
        <f>晶体生长速度!N201</f>
        <v>3.5216128893369034E+56</v>
      </c>
    </row>
    <row r="199" spans="1:6" x14ac:dyDescent="0.25">
      <c r="B199">
        <f>晶体生长速度!B202</f>
        <v>1.7789016732323784</v>
      </c>
      <c r="C199" s="5">
        <f>晶体生长速度!E202</f>
        <v>81.152166289332854</v>
      </c>
      <c r="D199" s="5">
        <f>晶体生长速度!H202</f>
        <v>101381736281.21339</v>
      </c>
      <c r="E199" s="5">
        <f>晶体生长速度!K202</f>
        <v>16634791287.305635</v>
      </c>
      <c r="F199" s="5">
        <f>晶体生长速度!N202</f>
        <v>3.5616497569575402E+56</v>
      </c>
    </row>
    <row r="200" spans="1:6" x14ac:dyDescent="0.25">
      <c r="B200">
        <f>晶体生长速度!B203</f>
        <v>1.8089016732323784</v>
      </c>
      <c r="C200" s="5">
        <f>晶体生长速度!E203</f>
        <v>81.155073596547538</v>
      </c>
      <c r="D200" s="5">
        <f>晶体生长速度!H203</f>
        <v>101387741371.10835</v>
      </c>
      <c r="E200" s="5">
        <f>晶体生长速度!K203</f>
        <v>16635798544.72167</v>
      </c>
      <c r="F200" s="5">
        <f>晶体生长速度!N203</f>
        <v>3.683245809401912E+56</v>
      </c>
    </row>
    <row r="201" spans="1:6" x14ac:dyDescent="0.25">
      <c r="B201">
        <f>晶体生长速度!B204</f>
        <v>1.8389016732323784</v>
      </c>
      <c r="C201" s="5">
        <f>晶体生长速度!E204</f>
        <v>81.157980915964856</v>
      </c>
      <c r="D201" s="5">
        <f>晶体生长速度!H204</f>
        <v>101393746644.37952</v>
      </c>
      <c r="E201" s="5">
        <f>晶体生长速度!K204</f>
        <v>16636805834.853926</v>
      </c>
      <c r="F201" s="5">
        <f>晶体生长速度!N204</f>
        <v>3.8068980133518997E+56</v>
      </c>
    </row>
    <row r="202" spans="1:6" x14ac:dyDescent="0.25">
      <c r="B202">
        <f>晶体生长速度!B205</f>
        <v>1.8589016732323784</v>
      </c>
      <c r="C202" s="5">
        <f>晶体生长速度!E205</f>
        <v>81.159682972797043</v>
      </c>
      <c r="D202" s="5">
        <f>晶体生长速度!H205</f>
        <v>101397391144.75572</v>
      </c>
      <c r="E202" s="5">
        <f>晶体生长速度!K205</f>
        <v>16637421742.639059</v>
      </c>
      <c r="F202" s="5">
        <f>晶体生长速度!N205</f>
        <v>3.8904494844582689E+56</v>
      </c>
    </row>
    <row r="203" spans="1:6" x14ac:dyDescent="0.25">
      <c r="B203">
        <f>晶体生长速度!B206</f>
        <v>1.9089016732323782</v>
      </c>
      <c r="C203" s="5">
        <f>晶体生长速度!E206</f>
        <v>81.165120704516795</v>
      </c>
      <c r="D203" s="5">
        <f>晶体生长速度!H206</f>
        <v>101408301021.89108</v>
      </c>
      <c r="E203" s="5">
        <f>晶体生长速度!K206</f>
        <v>16639240177.505873</v>
      </c>
      <c r="F203" s="5">
        <f>晶体生长速度!N206</f>
        <v>4.1034615032697347E+56</v>
      </c>
    </row>
    <row r="204" spans="1:6" x14ac:dyDescent="0.25">
      <c r="B204">
        <f>晶体生长速度!B207</f>
        <v>1.9589016732323783</v>
      </c>
      <c r="C204" s="5">
        <f>晶体生长速度!E207</f>
        <v>81.170558525172552</v>
      </c>
      <c r="D204" s="5">
        <f>晶体生长速度!H207</f>
        <v>101419211556.73698</v>
      </c>
      <c r="E204" s="5">
        <f>晶体生长速度!K207</f>
        <v>16641058726.434471</v>
      </c>
      <c r="F204" s="5">
        <f>晶体生长速度!N207</f>
        <v>4.3221991768041311E+56</v>
      </c>
    </row>
    <row r="205" spans="1:6" x14ac:dyDescent="0.25">
      <c r="B205">
        <f>晶体生长速度!B208</f>
        <v>2.0089016732323781</v>
      </c>
      <c r="C205" s="5">
        <f>晶体生长速度!E208</f>
        <v>81.175996434756129</v>
      </c>
      <c r="D205" s="5">
        <f>晶体生长速度!H208</f>
        <v>101430122749.29573</v>
      </c>
      <c r="E205" s="5">
        <f>晶体生长速度!K208</f>
        <v>16642877389.425791</v>
      </c>
      <c r="F205" s="5">
        <f>晶体生长速度!N208</f>
        <v>4.546666244080455E+56</v>
      </c>
    </row>
    <row r="206" spans="1:6" s="114" customFormat="1" x14ac:dyDescent="0.25">
      <c r="A206" s="114">
        <v>7</v>
      </c>
      <c r="B206" s="114">
        <f>晶体生长速度!B209</f>
        <v>2.0520507043024474</v>
      </c>
      <c r="C206" s="112">
        <f>晶体生长速度!E209</f>
        <v>81.180555009439217</v>
      </c>
      <c r="D206" s="112">
        <f>晶体生长速度!H209</f>
        <v>101439335162.33411</v>
      </c>
      <c r="E206" s="112">
        <f>晶体生长速度!K209</f>
        <v>16644415305.813124</v>
      </c>
      <c r="F206" s="112">
        <f>晶体生长速度!N209</f>
        <v>4.7449674360047924E+56</v>
      </c>
    </row>
    <row r="207" spans="1:6" x14ac:dyDescent="0.25">
      <c r="B207">
        <f>晶体生长速度!B210</f>
        <v>2.0520507044024474</v>
      </c>
      <c r="C207" s="5">
        <f>晶体生长速度!E210</f>
        <v>81.181019160633653</v>
      </c>
      <c r="D207" s="5">
        <f>晶体生长速度!H210</f>
        <v>101440108345.04369</v>
      </c>
      <c r="E207" s="5">
        <f>晶体生长速度!K210</f>
        <v>16644542171.120552</v>
      </c>
      <c r="F207" s="5">
        <f>晶体生长速度!N210</f>
        <v>4.7450216606192825E+56</v>
      </c>
    </row>
    <row r="208" spans="1:6" x14ac:dyDescent="0.25">
      <c r="B208">
        <f>晶体生长速度!B211</f>
        <v>2.0520507047024474</v>
      </c>
      <c r="C208" s="5">
        <f>晶体生长速度!E211</f>
        <v>81.182411740250799</v>
      </c>
      <c r="D208" s="5">
        <f>晶体生长速度!H211</f>
        <v>101442428095.231</v>
      </c>
      <c r="E208" s="5">
        <f>晶体生长速度!K211</f>
        <v>16644922798.590271</v>
      </c>
      <c r="F208" s="5">
        <f>晶体生长速度!N211</f>
        <v>4.7451843530673509E+56</v>
      </c>
    </row>
    <row r="209" spans="2:6" x14ac:dyDescent="0.25">
      <c r="B209">
        <f>晶体生长速度!B212</f>
        <v>2.0520507051024475</v>
      </c>
      <c r="C209" s="5">
        <f>晶体生长速度!E212</f>
        <v>81.184268566010104</v>
      </c>
      <c r="D209" s="5">
        <f>晶体生长速度!H212</f>
        <v>101445521200.20419</v>
      </c>
      <c r="E209" s="5">
        <f>晶体生长速度!K212</f>
        <v>16645430318.674273</v>
      </c>
      <c r="F209" s="5">
        <f>晶体生长速度!N212</f>
        <v>4.7454012873462399E+56</v>
      </c>
    </row>
    <row r="210" spans="2:6" x14ac:dyDescent="0.25">
      <c r="B210">
        <f>晶体生长速度!B213</f>
        <v>2.0520507053024475</v>
      </c>
      <c r="C210" s="5">
        <f>晶体生长速度!E213</f>
        <v>81.185196951799966</v>
      </c>
      <c r="D210" s="5">
        <f>晶体生长速度!H213</f>
        <v>101447067721.86696</v>
      </c>
      <c r="E210" s="5">
        <f>晶体生长速度!K213</f>
        <v>16645684074.1835</v>
      </c>
      <c r="F210" s="5">
        <f>晶体生长速度!N213</f>
        <v>4.74550975251882E+56</v>
      </c>
    </row>
    <row r="211" spans="2:6" x14ac:dyDescent="0.25">
      <c r="B211">
        <f>晶体生长速度!B214</f>
        <v>2.0520507143024473</v>
      </c>
      <c r="C211" s="5">
        <f>晶体生长速度!E214</f>
        <v>81.22698656523545</v>
      </c>
      <c r="D211" s="5">
        <f>晶体生长速度!H214</f>
        <v>101516686994.19659</v>
      </c>
      <c r="E211" s="5">
        <f>晶体生长速度!K214</f>
        <v>16657107236.317057</v>
      </c>
      <c r="F211" s="5">
        <f>晶体生长速度!N214</f>
        <v>4.7503934864212267E+56</v>
      </c>
    </row>
    <row r="212" spans="2:6" x14ac:dyDescent="0.25">
      <c r="B212">
        <f>晶体生长速度!B215</f>
        <v>2.0520508043024472</v>
      </c>
      <c r="C212" s="5">
        <f>晶体生长速度!E215</f>
        <v>81.645677635043597</v>
      </c>
      <c r="D212" s="5">
        <f>晶体生长速度!H215</f>
        <v>102214861248.16017</v>
      </c>
      <c r="E212" s="5">
        <f>晶体生长速度!K215</f>
        <v>16771663901.566446</v>
      </c>
      <c r="F212" s="5">
        <f>晶体生长速度!N215</f>
        <v>4.7994624190278495E+56</v>
      </c>
    </row>
    <row r="213" spans="2:6" x14ac:dyDescent="0.25">
      <c r="B213">
        <f>晶体生长速度!B216</f>
        <v>2.0520517043024475</v>
      </c>
      <c r="C213" s="5">
        <f>晶体生长速度!E216</f>
        <v>85.912010890056493</v>
      </c>
      <c r="D213" s="5">
        <f>晶体生长速度!H216</f>
        <v>109396401610.78099</v>
      </c>
      <c r="E213" s="5">
        <f>晶体生长速度!K216</f>
        <v>17950012747.524338</v>
      </c>
      <c r="F213" s="5">
        <f>晶体生长速度!N216</f>
        <v>5.3138278371277265E+56</v>
      </c>
    </row>
    <row r="214" spans="2:6" x14ac:dyDescent="0.25">
      <c r="B214">
        <f>晶体生长速度!B217</f>
        <v>2.0520581911144116</v>
      </c>
      <c r="C214" s="5">
        <f>晶体生长速度!E217</f>
        <v>121.13364522538529</v>
      </c>
      <c r="D214" s="5">
        <f>晶体生长速度!H217</f>
        <v>172948849829.42957</v>
      </c>
      <c r="E214" s="5">
        <f>晶体生长速度!K217</f>
        <v>28377685526.706596</v>
      </c>
      <c r="F214" s="5">
        <f>晶体生长速度!N217</f>
        <v>1.0559952057366115E+57</v>
      </c>
    </row>
    <row r="215" spans="2:6" x14ac:dyDescent="0.25">
      <c r="B215">
        <f>晶体生长速度!B218</f>
        <v>2.0520607043024475</v>
      </c>
      <c r="C215" s="5">
        <f>晶体生长速度!E218</f>
        <v>121.13362418339742</v>
      </c>
      <c r="D215" s="5">
        <f>晶体生长速度!H218</f>
        <v>172948813461.42154</v>
      </c>
      <c r="E215" s="5">
        <f>晶体生长速度!K218</f>
        <v>28377679901.906742</v>
      </c>
      <c r="F215" s="5">
        <f>晶体生长速度!N218</f>
        <v>1.0559973738664117E+57</v>
      </c>
    </row>
    <row r="216" spans="2:6" x14ac:dyDescent="0.25">
      <c r="B216">
        <f>晶体生长速度!B219</f>
        <v>2.0520707043024475</v>
      </c>
      <c r="C216" s="5">
        <f>晶体生长速度!E219</f>
        <v>121.133583183383</v>
      </c>
      <c r="D216" s="5">
        <f>晶体生长速度!H219</f>
        <v>172948743001.15472</v>
      </c>
      <c r="E216" s="5">
        <f>晶体生长速度!K219</f>
        <v>28377669023.914974</v>
      </c>
      <c r="F216" s="5">
        <f>晶体生长速度!N219</f>
        <v>1.0560068570117795E+57</v>
      </c>
    </row>
    <row r="217" spans="2:6" x14ac:dyDescent="0.25">
      <c r="B217">
        <f>晶体生长速度!B220</f>
        <v>2.0521007043024473</v>
      </c>
      <c r="C217" s="5">
        <f>晶体生长速度!E220</f>
        <v>121.13351464423619</v>
      </c>
      <c r="D217" s="5">
        <f>晶体生长速度!H220</f>
        <v>172948626260.83807</v>
      </c>
      <c r="E217" s="5">
        <f>晶体生长速度!K220</f>
        <v>28377651052.383743</v>
      </c>
      <c r="F217" s="5">
        <f>晶体生长速度!N220</f>
        <v>1.0560363979428497E+57</v>
      </c>
    </row>
    <row r="218" spans="2:6" x14ac:dyDescent="0.25">
      <c r="B218">
        <f>晶体生长速度!B221</f>
        <v>2.0521307043024475</v>
      </c>
      <c r="C218" s="5">
        <f>晶体生长速度!E221</f>
        <v>121.13344610512927</v>
      </c>
      <c r="D218" s="5">
        <f>晶体生长速度!H221</f>
        <v>172948509520.60269</v>
      </c>
      <c r="E218" s="5">
        <f>晶体生长速度!K221</f>
        <v>28377633080.8643</v>
      </c>
      <c r="F218" s="5">
        <f>晶体生长速度!N221</f>
        <v>1.0560659392498247E+57</v>
      </c>
    </row>
    <row r="219" spans="2:6" x14ac:dyDescent="0.25">
      <c r="B219">
        <f>晶体生长速度!B222</f>
        <v>2.0521507043024476</v>
      </c>
      <c r="C219" s="5">
        <f>晶体生长速度!E222</f>
        <v>121.13338926584788</v>
      </c>
      <c r="D219" s="5">
        <f>晶体生长速度!H222</f>
        <v>172948412323.67108</v>
      </c>
      <c r="E219" s="5">
        <f>晶体生长速度!K222</f>
        <v>28377618098.881729</v>
      </c>
      <c r="F219" s="5">
        <f>晶体生长速度!N222</f>
        <v>1.0560854102981372E+57</v>
      </c>
    </row>
    <row r="220" spans="2:6" x14ac:dyDescent="0.25">
      <c r="B220">
        <f>晶体生长速度!B223</f>
        <v>2.0522507043024474</v>
      </c>
      <c r="C220" s="5">
        <f>晶体生长速度!E223</f>
        <v>121.13327295934795</v>
      </c>
      <c r="D220" s="5">
        <f>晶体生长速度!H223</f>
        <v>172948218092.87375</v>
      </c>
      <c r="E220" s="5">
        <f>晶体生长速度!K223</f>
        <v>28377588389.764343</v>
      </c>
      <c r="F220" s="5">
        <f>晶体生长速度!N223</f>
        <v>1.0561861325649284E+57</v>
      </c>
    </row>
    <row r="221" spans="2:6" x14ac:dyDescent="0.25">
      <c r="B221">
        <f>晶体生长速度!B224</f>
        <v>2.0525507043024476</v>
      </c>
      <c r="C221" s="5">
        <f>晶体生长速度!E224</f>
        <v>121.13309626006446</v>
      </c>
      <c r="D221" s="5">
        <f>晶体生长速度!H224</f>
        <v>172947934679.38544</v>
      </c>
      <c r="E221" s="5">
        <f>晶体生长速度!K224</f>
        <v>28377545629.045086</v>
      </c>
      <c r="F221" s="5">
        <f>晶体生长速度!N224</f>
        <v>1.0564917793493928E+57</v>
      </c>
    </row>
    <row r="222" spans="2:6" x14ac:dyDescent="0.25">
      <c r="B222">
        <f>晶体生长速度!B225</f>
        <v>2.0528507043024473</v>
      </c>
      <c r="C222" s="5">
        <f>晶体生长速度!E225</f>
        <v>121.13291956106622</v>
      </c>
      <c r="D222" s="5">
        <f>晶体生长速度!H225</f>
        <v>172947651266.42032</v>
      </c>
      <c r="E222" s="5">
        <f>晶体生长速度!K225</f>
        <v>28377502868.399918</v>
      </c>
      <c r="F222" s="5">
        <f>晶体生长速度!N225</f>
        <v>1.056797469457378E+57</v>
      </c>
    </row>
    <row r="223" spans="2:6" x14ac:dyDescent="0.25">
      <c r="B223">
        <f>晶体生长速度!B226</f>
        <v>2.0530507043024473</v>
      </c>
      <c r="C223" s="5">
        <f>晶体生长速度!E226</f>
        <v>121.13276651353834</v>
      </c>
      <c r="D223" s="5">
        <f>晶体生长速度!H226</f>
        <v>172947401071.29077</v>
      </c>
      <c r="E223" s="5">
        <f>晶体生长速度!K226</f>
        <v>28377464871.475967</v>
      </c>
      <c r="F223" s="5">
        <f>晶体生长速度!N226</f>
        <v>1.0570005799792998E+57</v>
      </c>
    </row>
    <row r="224" spans="2:6" x14ac:dyDescent="0.25">
      <c r="B224">
        <f>晶体生长速度!B227</f>
        <v>2.0540507043024472</v>
      </c>
      <c r="C224" s="5">
        <f>晶体生长速度!E227</f>
        <v>121.13253218800742</v>
      </c>
      <c r="D224" s="5">
        <f>晶体生长速度!H227</f>
        <v>172947072697.42935</v>
      </c>
      <c r="E224" s="5">
        <f>晶体生长速度!K227</f>
        <v>28377417823.60878</v>
      </c>
      <c r="F224" s="5">
        <f>晶体生长速度!N227</f>
        <v>1.0580270756567871E+57</v>
      </c>
    </row>
    <row r="225" spans="2:6" x14ac:dyDescent="0.25">
      <c r="B225">
        <f>晶体生长速度!B228</f>
        <v>2.0570507043024473</v>
      </c>
      <c r="C225" s="5">
        <f>晶体生长速度!E228</f>
        <v>121.13237381584284</v>
      </c>
      <c r="D225" s="5">
        <f>晶体生长速度!H228</f>
        <v>172947033971.24713</v>
      </c>
      <c r="E225" s="5">
        <f>晶体生长速度!K228</f>
        <v>28377423303.080761</v>
      </c>
      <c r="F225" s="5">
        <f>晶体生长速度!N228</f>
        <v>1.0611204972378389E+57</v>
      </c>
    </row>
    <row r="226" spans="2:6" x14ac:dyDescent="0.25">
      <c r="B226">
        <f>晶体生长速度!B229</f>
        <v>2.0600507043024474</v>
      </c>
      <c r="C226" s="5">
        <f>晶体生长速度!E229</f>
        <v>121.13221544378729</v>
      </c>
      <c r="D226" s="5">
        <f>晶体生长速度!H229</f>
        <v>172946995244.86374</v>
      </c>
      <c r="E226" s="5">
        <f>晶体生长速度!K229</f>
        <v>28377428782.519341</v>
      </c>
      <c r="F226" s="5">
        <f>晶体生长速度!N229</f>
        <v>1.0642184365899616E+57</v>
      </c>
    </row>
    <row r="227" spans="2:6" x14ac:dyDescent="0.25">
      <c r="B227">
        <f>晶体生长速度!B230</f>
        <v>2.0620507043024472</v>
      </c>
      <c r="C227" s="5">
        <f>晶体生长速度!E230</f>
        <v>121.13199839819825</v>
      </c>
      <c r="D227" s="5">
        <f>晶体生长速度!H230</f>
        <v>172946775727.67535</v>
      </c>
      <c r="E227" s="5">
        <f>晶体生长速度!K230</f>
        <v>28377402425.962719</v>
      </c>
      <c r="F227" s="5">
        <f>晶体生长速度!N230</f>
        <v>1.0662839842539385E+57</v>
      </c>
    </row>
    <row r="228" spans="2:6" x14ac:dyDescent="0.25">
      <c r="B228">
        <f>晶体生长速度!B231</f>
        <v>2.0720507043024474</v>
      </c>
      <c r="C228" s="5">
        <f>晶体生长速度!E231</f>
        <v>121.13259204537719</v>
      </c>
      <c r="D228" s="5">
        <f>晶体生长速度!H231</f>
        <v>172948595647.96793</v>
      </c>
      <c r="E228" s="5">
        <f>晶体生长速度!K231</f>
        <v>28377722647.149696</v>
      </c>
      <c r="F228" s="5">
        <f>晶体生长速度!N231</f>
        <v>1.0766760044770127E+57</v>
      </c>
    </row>
    <row r="229" spans="2:6" x14ac:dyDescent="0.25">
      <c r="B229">
        <f>晶体生长速度!B232</f>
        <v>2.1020507043024472</v>
      </c>
      <c r="C229" s="5">
        <f>晶体生长速度!E232</f>
        <v>121.13609516099642</v>
      </c>
      <c r="D229" s="5">
        <f>晶体生长速度!H232</f>
        <v>172957048283.21497</v>
      </c>
      <c r="E229" s="5">
        <f>晶体生长速度!K232</f>
        <v>28379146994.852375</v>
      </c>
      <c r="F229" s="5">
        <f>晶体生长速度!N232</f>
        <v>1.1081920944420141E+57</v>
      </c>
    </row>
    <row r="230" spans="2:6" x14ac:dyDescent="0.25">
      <c r="B230">
        <f>晶体生长速度!B233</f>
        <v>2.1320507043024475</v>
      </c>
      <c r="C230" s="5">
        <f>晶体生长速度!E233</f>
        <v>121.13959827804663</v>
      </c>
      <c r="D230" s="5">
        <f>晶体生长速度!H233</f>
        <v>172965501117.66168</v>
      </c>
      <c r="E230" s="5">
        <f>晶体生长速度!K233</f>
        <v>28380571378.947422</v>
      </c>
      <c r="F230" s="5">
        <f>晶体生长速度!N233</f>
        <v>1.1401660736879374E+57</v>
      </c>
    </row>
    <row r="231" spans="2:6" x14ac:dyDescent="0.25">
      <c r="B231">
        <f>晶体生长速度!B234</f>
        <v>2.1520507043024475</v>
      </c>
      <c r="C231" s="5">
        <f>晶体生长速度!E234</f>
        <v>121.14158118513777</v>
      </c>
      <c r="D231" s="5">
        <f>晶体生长速度!H234</f>
        <v>172970523843.79999</v>
      </c>
      <c r="E231" s="5">
        <f>晶体生长速度!K234</f>
        <v>28381426078.099422</v>
      </c>
      <c r="F231" s="5">
        <f>晶体生长速度!N234</f>
        <v>1.1617287445673172E+57</v>
      </c>
    </row>
    <row r="232" spans="2:6" x14ac:dyDescent="0.25">
      <c r="B232">
        <f>晶体生长速度!B235</f>
        <v>2.2020507043024473</v>
      </c>
      <c r="C232" s="5">
        <f>晶体生长速度!E235</f>
        <v>121.14830358933308</v>
      </c>
      <c r="D232" s="5">
        <f>晶体生长速度!H235</f>
        <v>172986148647.86417</v>
      </c>
      <c r="E232" s="5">
        <f>晶体生长速度!K235</f>
        <v>28384038156.395779</v>
      </c>
      <c r="F232" s="5">
        <f>晶体生长速度!N235</f>
        <v>1.2165657393427522E+57</v>
      </c>
    </row>
    <row r="233" spans="2:6" x14ac:dyDescent="0.25">
      <c r="B233">
        <f>晶体生长速度!B236</f>
        <v>2.2520507043024476</v>
      </c>
      <c r="C233" s="5">
        <f>晶体生长速度!E236</f>
        <v>121.15502606304848</v>
      </c>
      <c r="D233" s="5">
        <f>晶体生长速度!H236</f>
        <v>173001774213.23877</v>
      </c>
      <c r="E233" s="5">
        <f>晶体生长速度!K236</f>
        <v>28386650368.421833</v>
      </c>
      <c r="F233" s="5">
        <f>晶体生长速度!N236</f>
        <v>1.2726777781200484E+57</v>
      </c>
    </row>
    <row r="234" spans="2:6" x14ac:dyDescent="0.25">
      <c r="B234">
        <f>晶体生长速度!B237</f>
        <v>2.3020507043024474</v>
      </c>
      <c r="C234" s="5">
        <f>晶体生长速度!E237</f>
        <v>121.16174860627576</v>
      </c>
      <c r="D234" s="5">
        <f>晶体生长速度!H237</f>
        <v>173017400539.92145</v>
      </c>
      <c r="E234" s="5">
        <f>晶体生长速度!K237</f>
        <v>28389262714.177845</v>
      </c>
      <c r="F234" s="5">
        <f>晶体生长速度!N237</f>
        <v>1.3300655629170192E+57</v>
      </c>
    </row>
    <row r="235" spans="2:6" x14ac:dyDescent="0.25">
      <c r="B235">
        <f>晶体生长速度!B238</f>
        <v>2.3451997353725162</v>
      </c>
      <c r="C235" s="5">
        <f>晶体生长速度!E238</f>
        <v>121.16734962325951</v>
      </c>
      <c r="D235" s="5">
        <f>晶体生长速度!H238</f>
        <v>173030537944.29834</v>
      </c>
      <c r="E235" s="5">
        <f>晶体生长速度!K238</f>
        <v>28391463244.153694</v>
      </c>
      <c r="F235" s="5">
        <f>晶体生长速度!N238</f>
        <v>1.3806109209722985E+57</v>
      </c>
    </row>
    <row r="236" spans="2:6" x14ac:dyDescent="0.25">
      <c r="B236">
        <f>晶体生长速度!B239</f>
        <v>2.3451997354725163</v>
      </c>
      <c r="C236" s="5">
        <f>晶体生长速度!E239</f>
        <v>121.16795580511261</v>
      </c>
      <c r="D236" s="5">
        <f>晶体生长速度!H239</f>
        <v>173031691950.49686</v>
      </c>
      <c r="E236" s="5">
        <f>晶体生长速度!K239</f>
        <v>28391652596.919998</v>
      </c>
      <c r="F236" s="5">
        <f>晶体生长速度!N239</f>
        <v>1.3806247262079463E+57</v>
      </c>
    </row>
    <row r="237" spans="2:6" x14ac:dyDescent="0.25">
      <c r="B237">
        <f>晶体生长速度!B240</f>
        <v>2.3451997357725163</v>
      </c>
      <c r="C237" s="5">
        <f>晶体生长速度!E240</f>
        <v>121.16977453507226</v>
      </c>
      <c r="D237" s="5">
        <f>晶体生长速度!H240</f>
        <v>173035154303.15176</v>
      </c>
      <c r="E237" s="5">
        <f>晶体生长速度!K240</f>
        <v>28392220707.291691</v>
      </c>
      <c r="F237" s="5">
        <f>晶体生长速度!N240</f>
        <v>1.3806661471168313E+57</v>
      </c>
    </row>
    <row r="238" spans="2:6" x14ac:dyDescent="0.25">
      <c r="B238">
        <f>晶体生长速度!B241</f>
        <v>2.3451997361725163</v>
      </c>
      <c r="C238" s="5">
        <f>晶体生长速度!E241</f>
        <v>121.17219957869756</v>
      </c>
      <c r="D238" s="5">
        <f>晶体生长速度!H241</f>
        <v>173039770927.25003</v>
      </c>
      <c r="E238" s="5">
        <f>晶体生长速度!K241</f>
        <v>28392978212.369366</v>
      </c>
      <c r="F238" s="5">
        <f>晶体生长速度!N241</f>
        <v>1.3807213777071722E+57</v>
      </c>
    </row>
    <row r="239" spans="2:6" x14ac:dyDescent="0.25">
      <c r="B239">
        <f>晶体生长速度!B242</f>
        <v>2.3451997363725163</v>
      </c>
      <c r="C239" s="5">
        <f>晶体生长速度!E242</f>
        <v>121.17341205636376</v>
      </c>
      <c r="D239" s="5">
        <f>晶体生长速度!H242</f>
        <v>173042079176.11926</v>
      </c>
      <c r="E239" s="5">
        <f>晶体生长速度!K242</f>
        <v>28393356955.436745</v>
      </c>
      <c r="F239" s="5">
        <f>晶体生长速度!N242</f>
        <v>1.3807489922187594E+57</v>
      </c>
    </row>
    <row r="240" spans="2:6" x14ac:dyDescent="0.25">
      <c r="B240">
        <f>晶体生长速度!B243</f>
        <v>2.3451997453725162</v>
      </c>
      <c r="C240" s="5">
        <f>晶体生长速度!E243</f>
        <v>121.22798927743145</v>
      </c>
      <c r="D240" s="5">
        <f>晶体生长速度!H243</f>
        <v>173145987062.71899</v>
      </c>
      <c r="E240" s="5">
        <f>晶体生长速度!K243</f>
        <v>28410406296.11356</v>
      </c>
      <c r="F240" s="5">
        <f>晶体生长速度!N243</f>
        <v>1.3819923144051854E+57</v>
      </c>
    </row>
    <row r="241" spans="2:6" x14ac:dyDescent="0.25">
      <c r="B241">
        <f>晶体生长速度!B244</f>
        <v>2.3451998353725161</v>
      </c>
      <c r="C241" s="5">
        <f>晶体生长速度!E244</f>
        <v>121.77467194083414</v>
      </c>
      <c r="D241" s="5">
        <f>晶体生长速度!H244</f>
        <v>174187657029.4765</v>
      </c>
      <c r="E241" s="5">
        <f>晶体生长速度!K244</f>
        <v>28581324707.458679</v>
      </c>
      <c r="F241" s="5">
        <f>晶体生长速度!N244</f>
        <v>1.394477167617161E+57</v>
      </c>
    </row>
    <row r="242" spans="2:6" x14ac:dyDescent="0.25">
      <c r="B242">
        <f>晶体生长速度!B245</f>
        <v>2.3452007353725164</v>
      </c>
      <c r="C242" s="5">
        <f>晶体生长速度!E245</f>
        <v>127.3321913047097</v>
      </c>
      <c r="D242" s="5">
        <f>晶体生长速度!H245</f>
        <v>184864855318.89868</v>
      </c>
      <c r="E242" s="5">
        <f>晶体生长速度!K245</f>
        <v>30333250647.346832</v>
      </c>
      <c r="F242" s="5">
        <f>晶体生长速度!N245</f>
        <v>1.5245819744917838E+57</v>
      </c>
    </row>
    <row r="243" spans="2:6" x14ac:dyDescent="0.25">
      <c r="B243">
        <f>晶体生长速度!B246</f>
        <v>2.3452072221844804</v>
      </c>
      <c r="C243" s="5">
        <f>晶体生长速度!E246</f>
        <v>172.46576300464579</v>
      </c>
      <c r="D243" s="5">
        <f>晶体生长速度!H246</f>
        <v>277019618862.88354</v>
      </c>
      <c r="E243" s="5">
        <f>晶体生长速度!K246</f>
        <v>45454060886.608093</v>
      </c>
      <c r="F243" s="5">
        <f>晶体生长速度!N246</f>
        <v>2.7959656702251117E+57</v>
      </c>
    </row>
    <row r="244" spans="2:6" x14ac:dyDescent="0.25">
      <c r="B244">
        <f>晶体生长速度!B247</f>
        <v>2.3452097353725163</v>
      </c>
      <c r="C244" s="5">
        <f>晶体生长速度!E247</f>
        <v>172.4657329682162</v>
      </c>
      <c r="D244" s="5">
        <f>晶体生长速度!H247</f>
        <v>277019560423.71948</v>
      </c>
      <c r="E244" s="5">
        <f>晶体生长速度!K247</f>
        <v>45454051846.387642</v>
      </c>
      <c r="F244" s="5">
        <f>晶体生长速度!N247</f>
        <v>2.7959705509346925E+57</v>
      </c>
    </row>
    <row r="245" spans="2:6" x14ac:dyDescent="0.25">
      <c r="B245">
        <f>晶体生长速度!B248</f>
        <v>2.3452197353725164</v>
      </c>
      <c r="C245" s="5">
        <f>晶体生长速度!E248</f>
        <v>172.46567428509599</v>
      </c>
      <c r="D245" s="5">
        <f>晶体生长速度!H248</f>
        <v>277019446820.56195</v>
      </c>
      <c r="E245" s="5">
        <f>晶体生长速度!K248</f>
        <v>45454034300.461472</v>
      </c>
      <c r="F245" s="5">
        <f>晶体生长速度!N248</f>
        <v>2.7959922381056504E+57</v>
      </c>
    </row>
    <row r="246" spans="2:6" x14ac:dyDescent="0.25">
      <c r="B246">
        <f>晶体生长速度!B249</f>
        <v>2.3452497353725161</v>
      </c>
      <c r="C246" s="5">
        <f>晶体生长速度!E249</f>
        <v>172.46557577521716</v>
      </c>
      <c r="D246" s="5">
        <f>晶体生长速度!H249</f>
        <v>277019257600.82776</v>
      </c>
      <c r="E246" s="5">
        <f>晶体生长速度!K249</f>
        <v>45454005148.306129</v>
      </c>
      <c r="F246" s="5">
        <f>晶体生长速度!N249</f>
        <v>2.7960601894050974E+57</v>
      </c>
    </row>
    <row r="247" spans="2:6" x14ac:dyDescent="0.25">
      <c r="B247">
        <f>晶体生长速度!B250</f>
        <v>2.3452797353725163</v>
      </c>
      <c r="C247" s="5">
        <f>晶体生长速度!E250</f>
        <v>172.46547726539598</v>
      </c>
      <c r="D247" s="5">
        <f>晶体生长速度!H250</f>
        <v>277019068381.22675</v>
      </c>
      <c r="E247" s="5">
        <f>晶体生长速度!K250</f>
        <v>45453975996.170113</v>
      </c>
      <c r="F247" s="5">
        <f>晶体生长速度!N250</f>
        <v>2.7961281414430722E+57</v>
      </c>
    </row>
    <row r="248" spans="2:6" x14ac:dyDescent="0.25">
      <c r="B248">
        <f>晶体生长速度!B251</f>
        <v>2.3452997353725165</v>
      </c>
      <c r="C248" s="5">
        <f>晶体生长速度!E251</f>
        <v>172.46539572213146</v>
      </c>
      <c r="D248" s="5">
        <f>晶体生长速度!H251</f>
        <v>277018911208.89172</v>
      </c>
      <c r="E248" s="5">
        <f>晶体生长速度!K251</f>
        <v>45453951754.599052</v>
      </c>
      <c r="F248" s="5">
        <f>晶体生长速度!N251</f>
        <v>2.7961728518131746E+57</v>
      </c>
    </row>
    <row r="249" spans="2:6" x14ac:dyDescent="0.25">
      <c r="B249">
        <f>晶体生长速度!B252</f>
        <v>2.3453997353725162</v>
      </c>
      <c r="C249" s="5">
        <f>晶体生长速度!E252</f>
        <v>172.46522704147083</v>
      </c>
      <c r="D249" s="5">
        <f>晶体生长速度!H252</f>
        <v>277018592661.93878</v>
      </c>
      <c r="E249" s="5">
        <f>晶体生长速度!K252</f>
        <v>45453902947.282433</v>
      </c>
      <c r="F249" s="5">
        <f>晶体生长速度!N252</f>
        <v>2.7964053166823748E+57</v>
      </c>
    </row>
    <row r="250" spans="2:6" x14ac:dyDescent="0.25">
      <c r="B250">
        <f>晶体生长速度!B253</f>
        <v>2.3456997353725164</v>
      </c>
      <c r="C250" s="5">
        <f>晶体生长速度!E253</f>
        <v>172.46496620050229</v>
      </c>
      <c r="D250" s="5">
        <f>晶体生长速度!H253</f>
        <v>277018116389.02014</v>
      </c>
      <c r="E250" s="5">
        <f>晶体生长速度!K253</f>
        <v>45453830793.260574</v>
      </c>
      <c r="F250" s="5">
        <f>晶体生长速度!N253</f>
        <v>2.7971119067411714E+57</v>
      </c>
    </row>
    <row r="251" spans="2:6" x14ac:dyDescent="0.25">
      <c r="B251">
        <f>晶体生长速度!B254</f>
        <v>2.3459997353725162</v>
      </c>
      <c r="C251" s="5">
        <f>晶体生长速度!E254</f>
        <v>172.46470535996519</v>
      </c>
      <c r="D251" s="5">
        <f>晶体生长速度!H254</f>
        <v>277017640117.00922</v>
      </c>
      <c r="E251" s="5">
        <f>晶体生长速度!K254</f>
        <v>45453758639.367821</v>
      </c>
      <c r="F251" s="5">
        <f>晶体生长速度!N254</f>
        <v>2.7978185838724711E+57</v>
      </c>
    </row>
    <row r="252" spans="2:6" x14ac:dyDescent="0.25">
      <c r="B252">
        <f>晶体生长速度!B255</f>
        <v>2.3461997353725161</v>
      </c>
      <c r="C252" s="5">
        <f>晶体生长速度!E255</f>
        <v>172.46448128117234</v>
      </c>
      <c r="D252" s="5">
        <f>晶体生长速度!H255</f>
        <v>277017224490.586</v>
      </c>
      <c r="E252" s="5">
        <f>晶体生长速度!K255</f>
        <v>45453695336.41703</v>
      </c>
      <c r="F252" s="5">
        <f>晶体生长速度!N255</f>
        <v>2.7982878787581161E+57</v>
      </c>
    </row>
    <row r="253" spans="2:6" x14ac:dyDescent="0.25">
      <c r="B253">
        <f>晶体生长速度!B256</f>
        <v>2.347199735372516</v>
      </c>
      <c r="C253" s="5">
        <f>晶体生长速度!E256</f>
        <v>172.46411678090666</v>
      </c>
      <c r="D253" s="5">
        <f>晶体生长速度!H256</f>
        <v>277016624129.36353</v>
      </c>
      <c r="E253" s="5">
        <f>晶体生长速度!K256</f>
        <v>45453607771.107277</v>
      </c>
      <c r="F253" s="5">
        <f>晶体生长速度!N256</f>
        <v>2.8006631375300848E+57</v>
      </c>
    </row>
    <row r="254" spans="2:6" x14ac:dyDescent="0.25">
      <c r="B254">
        <f>晶体生长速度!B257</f>
        <v>2.3501997353725161</v>
      </c>
      <c r="C254" s="5">
        <f>晶体生长速度!E257</f>
        <v>172.46379866868665</v>
      </c>
      <c r="D254" s="5">
        <f>晶体生长速度!H257</f>
        <v>277016338928.13092</v>
      </c>
      <c r="E254" s="5">
        <f>晶体生长速度!K257</f>
        <v>45453579929.230499</v>
      </c>
      <c r="F254" s="5">
        <f>晶体生长速度!N257</f>
        <v>2.8078239212695722E+57</v>
      </c>
    </row>
    <row r="255" spans="2:6" x14ac:dyDescent="0.25">
      <c r="B255">
        <f>晶体生长速度!B258</f>
        <v>2.3531997353725163</v>
      </c>
      <c r="C255" s="5">
        <f>晶体生长速度!E258</f>
        <v>172.46348055712835</v>
      </c>
      <c r="D255" s="5">
        <f>晶体生长速度!H258</f>
        <v>277016053727.37274</v>
      </c>
      <c r="E255" s="5">
        <f>晶体生长速度!K258</f>
        <v>45453552087.400436</v>
      </c>
      <c r="F255" s="5">
        <f>晶体生长速度!N258</f>
        <v>2.8149938411626891E+57</v>
      </c>
    </row>
    <row r="256" spans="2:6" x14ac:dyDescent="0.25">
      <c r="B256">
        <f>晶体生长速度!B259</f>
        <v>2.355199735372516</v>
      </c>
      <c r="C256" s="5">
        <f>晶体生长速度!E259</f>
        <v>172.46310978451993</v>
      </c>
      <c r="D256" s="5">
        <f>晶体生长速度!H259</f>
        <v>277015553337.76532</v>
      </c>
      <c r="E256" s="5">
        <f>晶体生长速度!K259</f>
        <v>45453485458.505112</v>
      </c>
      <c r="F256" s="5">
        <f>晶体生长速度!N259</f>
        <v>2.8197728997309874E+57</v>
      </c>
    </row>
    <row r="257" spans="2:6" x14ac:dyDescent="0.25">
      <c r="B257">
        <f>晶体生长速度!B260</f>
        <v>2.3651997353725163</v>
      </c>
      <c r="C257" s="5">
        <f>晶体生长速度!E260</f>
        <v>172.46364624133804</v>
      </c>
      <c r="D257" s="5">
        <f>晶体生长速度!H260</f>
        <v>277017724472.27435</v>
      </c>
      <c r="E257" s="5">
        <f>晶体生长速度!K260</f>
        <v>45453876310.909798</v>
      </c>
      <c r="F257" s="5">
        <f>晶体生长速度!N260</f>
        <v>2.8438193795757011E+57</v>
      </c>
    </row>
    <row r="258" spans="2:6" x14ac:dyDescent="0.25">
      <c r="B258">
        <f>晶体生长速度!B261</f>
        <v>2.3951997353725161</v>
      </c>
      <c r="C258" s="5">
        <f>晶体生长速度!E261</f>
        <v>172.46770756942055</v>
      </c>
      <c r="D258" s="5">
        <f>晶体生长速度!H261</f>
        <v>277029031603.98883</v>
      </c>
      <c r="E258" s="5">
        <f>晶体生长速度!K261</f>
        <v>45455791560.991753</v>
      </c>
      <c r="F258" s="5">
        <f>晶体生长速度!N261</f>
        <v>2.9166692643538423E+57</v>
      </c>
    </row>
    <row r="259" spans="2:6" x14ac:dyDescent="0.25">
      <c r="B259">
        <f>晶体生长速度!B262</f>
        <v>2.4251997353725163</v>
      </c>
      <c r="C259" s="5">
        <f>晶体生长速度!E262</f>
        <v>172.47176888664092</v>
      </c>
      <c r="D259" s="5">
        <f>晶体生长速度!H262</f>
        <v>277040338940.62061</v>
      </c>
      <c r="E259" s="5">
        <f>晶体生长速度!K262</f>
        <v>45457706849.66951</v>
      </c>
      <c r="F259" s="5">
        <f>晶体生长速度!N262</f>
        <v>2.9904467924320439E+57</v>
      </c>
    </row>
    <row r="260" spans="2:6" x14ac:dyDescent="0.25">
      <c r="B260">
        <f>晶体生长速度!B263</f>
        <v>2.4451997353725163</v>
      </c>
      <c r="C260" s="5">
        <f>晶体生长速度!E263</f>
        <v>172.47397454952721</v>
      </c>
      <c r="D260" s="5">
        <f>晶体生长速度!H263</f>
        <v>277046896063.67151</v>
      </c>
      <c r="E260" s="5">
        <f>晶体生长速度!K263</f>
        <v>45458831710.844139</v>
      </c>
      <c r="F260" s="5">
        <f>晶体生长速度!N263</f>
        <v>3.0401269597320196E+57</v>
      </c>
    </row>
    <row r="261" spans="2:6" x14ac:dyDescent="0.25">
      <c r="B261">
        <f>晶体生长速度!B264</f>
        <v>2.4951997353725162</v>
      </c>
      <c r="C261" s="5">
        <f>晶体生长速度!E264</f>
        <v>172.48200177209003</v>
      </c>
      <c r="D261" s="5">
        <f>晶体生长速度!H264</f>
        <v>277068202636.44257</v>
      </c>
      <c r="E261" s="5">
        <f>晶体生长速度!K264</f>
        <v>45462405165.708702</v>
      </c>
      <c r="F261" s="5">
        <f>晶体生长速度!N264</f>
        <v>3.1662350862343705E+57</v>
      </c>
    </row>
    <row r="262" spans="2:6" x14ac:dyDescent="0.25">
      <c r="B262">
        <f>晶体生长速度!B265</f>
        <v>2.5451997353725164</v>
      </c>
      <c r="C262" s="5">
        <f>晶体生长速度!E265</f>
        <v>172.49002903940757</v>
      </c>
      <c r="D262" s="5">
        <f>晶体生长速度!H265</f>
        <v>277089510055.4267</v>
      </c>
      <c r="E262" s="5">
        <f>晶体生长速度!K265</f>
        <v>45465978771.458878</v>
      </c>
      <c r="F262" s="5">
        <f>晶体生长速度!N265</f>
        <v>3.294926425869224E+57</v>
      </c>
    </row>
    <row r="263" spans="2:6" x14ac:dyDescent="0.25">
      <c r="B263">
        <f>晶体生长速度!B266</f>
        <v>2.5951997353725162</v>
      </c>
      <c r="C263" s="5">
        <f>晶体生长速度!E266</f>
        <v>172.49805635147192</v>
      </c>
      <c r="D263" s="5">
        <f>晶体生长速度!H266</f>
        <v>277110818320.61725</v>
      </c>
      <c r="E263" s="5">
        <f>晶体生长速度!K266</f>
        <v>45469552528.094292</v>
      </c>
      <c r="F263" s="5">
        <f>晶体生长速度!N266</f>
        <v>3.4262021951066979E+57</v>
      </c>
    </row>
    <row r="264" spans="2:6" x14ac:dyDescent="0.25">
      <c r="B264">
        <f>晶体生长速度!B267</f>
        <v>2.6383487664425851</v>
      </c>
      <c r="C264" s="5">
        <f>晶体生长速度!E267</f>
        <v>172.50469840366097</v>
      </c>
      <c r="D264" s="5">
        <f>晶体生长速度!H267</f>
        <v>277128649575.81146</v>
      </c>
      <c r="E264" s="5">
        <f>晶体生长速度!K267</f>
        <v>45472550273.855408</v>
      </c>
      <c r="F264" s="5">
        <f>晶体生长速度!N267</f>
        <v>3.5415556307612827E+57</v>
      </c>
    </row>
    <row r="265" spans="2:6" x14ac:dyDescent="0.25">
      <c r="B265">
        <f>晶体生长速度!B268</f>
        <v>2.6383487665425851</v>
      </c>
      <c r="C265" s="5">
        <f>晶体生长速度!E268</f>
        <v>172.5054655311842</v>
      </c>
      <c r="D265" s="5">
        <f>晶体生长速度!H268</f>
        <v>277130292493.90381</v>
      </c>
      <c r="E265" s="5">
        <f>晶体生长速度!K268</f>
        <v>45472819850.457474</v>
      </c>
      <c r="F265" s="5">
        <f>晶体生长速度!N268</f>
        <v>3.5415871093571931E+57</v>
      </c>
    </row>
    <row r="266" spans="2:6" x14ac:dyDescent="0.25">
      <c r="B266">
        <f>晶体生长速度!B269</f>
        <v>2.6383487668425851</v>
      </c>
      <c r="C266" s="5">
        <f>晶体生长速度!E269</f>
        <v>172.50776717265802</v>
      </c>
      <c r="D266" s="5">
        <f>晶体生长速度!H269</f>
        <v>277135221771.57349</v>
      </c>
      <c r="E266" s="5">
        <f>晶体生长速度!K269</f>
        <v>45473628661.754547</v>
      </c>
      <c r="F266" s="5">
        <f>晶体生长速度!N269</f>
        <v>3.5416815581173753E+57</v>
      </c>
    </row>
    <row r="267" spans="2:6" x14ac:dyDescent="0.25">
      <c r="B267">
        <f>晶体生长速度!B270</f>
        <v>2.6383487672425852</v>
      </c>
      <c r="C267" s="5">
        <f>晶体生长速度!E270</f>
        <v>172.51083611964933</v>
      </c>
      <c r="D267" s="5">
        <f>晶体生长速度!H270</f>
        <v>277141794361.10907</v>
      </c>
      <c r="E267" s="5">
        <f>晶体生长速度!K270</f>
        <v>45474707111.731102</v>
      </c>
      <c r="F267" s="5">
        <f>晶体生长速度!N270</f>
        <v>3.5418074958868572E+57</v>
      </c>
    </row>
    <row r="268" spans="2:6" x14ac:dyDescent="0.25">
      <c r="B268">
        <f>晶体生长速度!B271</f>
        <v>2.6383487674425852</v>
      </c>
      <c r="C268" s="5">
        <f>晶体生长速度!E271</f>
        <v>172.51237052666954</v>
      </c>
      <c r="D268" s="5">
        <f>晶体生长速度!H271</f>
        <v>277145080543.04456</v>
      </c>
      <c r="E268" s="5">
        <f>晶体生长速度!K271</f>
        <v>45475246319.639305</v>
      </c>
      <c r="F268" s="5">
        <f>晶体生长速度!N271</f>
        <v>3.5418704623899166E+57</v>
      </c>
    </row>
    <row r="269" spans="2:6" x14ac:dyDescent="0.25">
      <c r="B269">
        <f>晶体生长速度!B272</f>
        <v>2.638348776442585</v>
      </c>
      <c r="C269" s="5">
        <f>晶体生长速度!E272</f>
        <v>172.58143873084299</v>
      </c>
      <c r="D269" s="5">
        <f>晶体生长速度!H272</f>
        <v>277293009455.43823</v>
      </c>
      <c r="E269" s="5">
        <f>晶体生长速度!K272</f>
        <v>45499518811.114067</v>
      </c>
      <c r="F269" s="5">
        <f>晶体生长速度!N272</f>
        <v>3.5447054150562626E+57</v>
      </c>
    </row>
    <row r="270" spans="2:6" x14ac:dyDescent="0.25">
      <c r="B270">
        <f>晶体生长速度!B273</f>
        <v>2.6383488664425849</v>
      </c>
      <c r="C270" s="5">
        <f>晶体生长速度!E273</f>
        <v>173.27314756056427</v>
      </c>
      <c r="D270" s="5">
        <f>晶体生长速度!H273</f>
        <v>278775582444.14197</v>
      </c>
      <c r="E270" s="5">
        <f>晶体生长速度!K273</f>
        <v>45742782315.867752</v>
      </c>
      <c r="F270" s="5">
        <f>晶体生长速度!N273</f>
        <v>3.5731596927158387E+57</v>
      </c>
    </row>
    <row r="271" spans="2:6" x14ac:dyDescent="0.25">
      <c r="B271">
        <f>晶体生长速度!B274</f>
        <v>2.6383497664425852</v>
      </c>
      <c r="C271" s="5">
        <f>晶体生长速度!E274</f>
        <v>180.29220062357913</v>
      </c>
      <c r="D271" s="5">
        <f>晶体生长速度!H274</f>
        <v>293930552567.4165</v>
      </c>
      <c r="E271" s="5">
        <f>晶体生长速度!K274</f>
        <v>48229438136.856842</v>
      </c>
      <c r="F271" s="5">
        <f>晶体生长速度!N274</f>
        <v>3.8683280303443741E+57</v>
      </c>
    </row>
    <row r="272" spans="2:6" x14ac:dyDescent="0.25">
      <c r="B272">
        <f>晶体生长速度!B275</f>
        <v>2.6383562532545493</v>
      </c>
      <c r="C272" s="5">
        <f>晶体生长速度!E275</f>
        <v>236.56546750752563</v>
      </c>
      <c r="D272" s="5">
        <f>晶体生长速度!H275</f>
        <v>422198235152.62195</v>
      </c>
      <c r="E272" s="5">
        <f>晶体生长速度!K275</f>
        <v>69275783125.746277</v>
      </c>
      <c r="F272" s="5">
        <f>晶体生长速度!N275</f>
        <v>6.6579280791306363E+57</v>
      </c>
    </row>
    <row r="273" spans="2:6" x14ac:dyDescent="0.25">
      <c r="B273">
        <f>晶体生长速度!B276</f>
        <v>2.6383587664425852</v>
      </c>
      <c r="C273" s="5">
        <f>晶体生长速度!E276</f>
        <v>236.56542622242213</v>
      </c>
      <c r="D273" s="5">
        <f>晶体生长速度!H276</f>
        <v>422198145859.10437</v>
      </c>
      <c r="E273" s="5">
        <f>晶体生长速度!K276</f>
        <v>69275769310.29422</v>
      </c>
      <c r="F273" s="5">
        <f>晶体生长速度!N276</f>
        <v>6.6579381086355323E+57</v>
      </c>
    </row>
    <row r="274" spans="2:6" x14ac:dyDescent="0.25">
      <c r="B274">
        <f>晶体生长速度!B277</f>
        <v>2.6383687664425852</v>
      </c>
      <c r="C274" s="5">
        <f>晶体生长速度!E277</f>
        <v>236.56534538996715</v>
      </c>
      <c r="D274" s="5">
        <f>晶体生长速度!H277</f>
        <v>422197971812.5705</v>
      </c>
      <c r="E274" s="5">
        <f>晶体生长速度!K277</f>
        <v>69275742420.017212</v>
      </c>
      <c r="F274" s="5">
        <f>晶体生长速度!N277</f>
        <v>6.6579834139050908E+57</v>
      </c>
    </row>
    <row r="275" spans="2:6" x14ac:dyDescent="0.25">
      <c r="B275">
        <f>晶体生长速度!B278</f>
        <v>2.638398766442585</v>
      </c>
      <c r="C275" s="5">
        <f>晶体生长速度!E278</f>
        <v>236.56520925089356</v>
      </c>
      <c r="D275" s="5">
        <f>晶体生长速度!H278</f>
        <v>422197680706.86194</v>
      </c>
      <c r="E275" s="5">
        <f>晶体生长速度!K278</f>
        <v>69275697543.236923</v>
      </c>
      <c r="F275" s="5">
        <f>晶体生长速度!N278</f>
        <v>6.6581262107770708E+57</v>
      </c>
    </row>
    <row r="276" spans="2:6" x14ac:dyDescent="0.25">
      <c r="B276">
        <f>晶体生长速度!B279</f>
        <v>2.6384287664425852</v>
      </c>
      <c r="C276" s="5">
        <f>晶体生长速度!E279</f>
        <v>236.56507311190015</v>
      </c>
      <c r="D276" s="5">
        <f>晶体生长速度!H279</f>
        <v>422197389601.35883</v>
      </c>
      <c r="E276" s="5">
        <f>晶体生长速度!K279</f>
        <v>69275652666.486511</v>
      </c>
      <c r="F276" s="5">
        <f>晶体生长速度!N279</f>
        <v>6.6582690089945914E+57</v>
      </c>
    </row>
    <row r="277" spans="2:6" x14ac:dyDescent="0.25">
      <c r="B277">
        <f>晶体生长速度!B280</f>
        <v>2.6384487664425853</v>
      </c>
      <c r="C277" s="5">
        <f>晶体生长速度!E280</f>
        <v>236.56496058415945</v>
      </c>
      <c r="D277" s="5">
        <f>晶体生长速度!H280</f>
        <v>422197148245.2251</v>
      </c>
      <c r="E277" s="5">
        <f>晶体生长速度!K280</f>
        <v>69275615422.667999</v>
      </c>
      <c r="F277" s="5">
        <f>晶体生长速度!N280</f>
        <v>6.6583628002902854E+57</v>
      </c>
    </row>
    <row r="278" spans="2:6" x14ac:dyDescent="0.25">
      <c r="B278">
        <f>晶体生长速度!B281</f>
        <v>2.6385487664425851</v>
      </c>
      <c r="C278" s="5">
        <f>晶体生长速度!E281</f>
        <v>236.56472582260727</v>
      </c>
      <c r="D278" s="5">
        <f>晶体生长速度!H281</f>
        <v>422196653686.4978</v>
      </c>
      <c r="E278" s="5">
        <f>晶体生长速度!K281</f>
        <v>69275539548.040085</v>
      </c>
      <c r="F278" s="5">
        <f>晶体生长速度!N281</f>
        <v>6.6588529779457561E+57</v>
      </c>
    </row>
    <row r="279" spans="2:6" x14ac:dyDescent="0.25">
      <c r="B279">
        <f>晶体生长速度!B282</f>
        <v>2.6388487664425853</v>
      </c>
      <c r="C279" s="5">
        <f>晶体生长速度!E282</f>
        <v>236.56435787192194</v>
      </c>
      <c r="D279" s="5">
        <f>晶体生长速度!H282</f>
        <v>422195900602.29254</v>
      </c>
      <c r="E279" s="5">
        <f>晶体生长速度!K282</f>
        <v>69275425114.684906</v>
      </c>
      <c r="F279" s="5">
        <f>晶体生长速度!N282</f>
        <v>6.6603453775470786E+57</v>
      </c>
    </row>
    <row r="280" spans="2:6" x14ac:dyDescent="0.25">
      <c r="B280">
        <f>晶体生长速度!B283</f>
        <v>2.639148766442585</v>
      </c>
      <c r="C280" s="5">
        <f>晶体生长速度!E283</f>
        <v>236.56398992185629</v>
      </c>
      <c r="D280" s="5">
        <f>晶体生长速度!H283</f>
        <v>422195147519.5575</v>
      </c>
      <c r="E280" s="5">
        <f>晶体生长速度!K283</f>
        <v>69275310681.539597</v>
      </c>
      <c r="F280" s="5">
        <f>晶体生长速度!N283</f>
        <v>6.6618379395542889E+57</v>
      </c>
    </row>
    <row r="281" spans="2:6" x14ac:dyDescent="0.25">
      <c r="B281">
        <f>晶体生长速度!B284</f>
        <v>2.639348766442585</v>
      </c>
      <c r="C281" s="5">
        <f>晶体生长速度!E284</f>
        <v>236.56367578462704</v>
      </c>
      <c r="D281" s="5">
        <f>晶体生长速度!H284</f>
        <v>422194495934.97095</v>
      </c>
      <c r="E281" s="5">
        <f>晶体生长速度!K284</f>
        <v>69275211226.177124</v>
      </c>
      <c r="F281" s="5">
        <f>晶体生长速度!N284</f>
        <v>6.662828614824384E+57</v>
      </c>
    </row>
    <row r="282" spans="2:6" x14ac:dyDescent="0.25">
      <c r="B282">
        <f>晶体生长速度!B285</f>
        <v>2.6403487664425849</v>
      </c>
      <c r="C282" s="5">
        <f>晶体生长速度!E285</f>
        <v>236.5631419323397</v>
      </c>
      <c r="D282" s="5">
        <f>晶体生长速度!H285</f>
        <v>422193490243.24841</v>
      </c>
      <c r="E282" s="5">
        <f>晶体生长速度!K285</f>
        <v>69275062887.409958</v>
      </c>
      <c r="F282" s="5">
        <f>晶体生长速度!N285</f>
        <v>6.6678502245714764E+57</v>
      </c>
    </row>
    <row r="283" spans="2:6" x14ac:dyDescent="0.25">
      <c r="B283">
        <f>晶体生长速度!B286</f>
        <v>2.643348766442585</v>
      </c>
      <c r="C283" s="5">
        <f>晶体生长速度!E286</f>
        <v>236.56260395009645</v>
      </c>
      <c r="D283" s="5">
        <f>晶体生长速度!H286</f>
        <v>422192783484.57672</v>
      </c>
      <c r="E283" s="5">
        <f>晶体生长速度!K286</f>
        <v>69274975808.331894</v>
      </c>
      <c r="F283" s="5">
        <f>晶体生长速度!N286</f>
        <v>6.6829953369220508E+57</v>
      </c>
    </row>
    <row r="284" spans="2:6" x14ac:dyDescent="0.25">
      <c r="B284">
        <f>晶体生长速度!B287</f>
        <v>2.6463487664425851</v>
      </c>
      <c r="C284" s="5">
        <f>晶体生长速度!E287</f>
        <v>236.56206596936576</v>
      </c>
      <c r="D284" s="5">
        <f>晶体生长速度!H287</f>
        <v>422192076727.86176</v>
      </c>
      <c r="E284" s="5">
        <f>晶体生长速度!K287</f>
        <v>69274888729.490204</v>
      </c>
      <c r="F284" s="5">
        <f>晶体生长速度!N287</f>
        <v>6.6981575963520505E+57</v>
      </c>
    </row>
    <row r="285" spans="2:6" x14ac:dyDescent="0.25">
      <c r="B285">
        <f>晶体生长速度!B288</f>
        <v>2.6483487664425849</v>
      </c>
      <c r="C285" s="5">
        <f>晶体生长速度!E288</f>
        <v>236.56148963515167</v>
      </c>
      <c r="D285" s="5">
        <f>晶体生长速度!H288</f>
        <v>422191132705.78381</v>
      </c>
      <c r="E285" s="5">
        <f>晶体生长速度!K288</f>
        <v>69274757418.017349</v>
      </c>
      <c r="F285" s="5">
        <f>晶体生长速度!N288</f>
        <v>6.708261107755533E+57</v>
      </c>
    </row>
    <row r="286" spans="2:6" x14ac:dyDescent="0.25">
      <c r="B286">
        <f>晶体生长速度!B289</f>
        <v>2.6583487664425851</v>
      </c>
      <c r="C286" s="5">
        <f>晶体生长速度!E289</f>
        <v>236.56188668259395</v>
      </c>
      <c r="D286" s="5">
        <f>晶体生长速度!H289</f>
        <v>422193534702.39575</v>
      </c>
      <c r="E286" s="5">
        <f>晶体生长速度!K289</f>
        <v>69275204290.040314</v>
      </c>
      <c r="F286" s="5">
        <f>晶体生长速度!N289</f>
        <v>6.7591076333859559E+57</v>
      </c>
    </row>
    <row r="287" spans="2:6" x14ac:dyDescent="0.25">
      <c r="B287">
        <f>晶体生长速度!B290</f>
        <v>2.6883487664425849</v>
      </c>
      <c r="C287" s="5">
        <f>晶体生长速度!E290</f>
        <v>236.56644108213229</v>
      </c>
      <c r="D287" s="5">
        <f>晶体生长速度!H290</f>
        <v>422208046596.69812</v>
      </c>
      <c r="E287" s="5">
        <f>晶体生长速度!K290</f>
        <v>69277676816.759552</v>
      </c>
      <c r="F287" s="5">
        <f>晶体生长速度!N290</f>
        <v>6.9130290183452787E+57</v>
      </c>
    </row>
    <row r="288" spans="2:6" x14ac:dyDescent="0.25">
      <c r="B288">
        <f>晶体生长速度!B291</f>
        <v>2.7183487664425852</v>
      </c>
      <c r="C288" s="5">
        <f>晶体生长速度!E291</f>
        <v>236.57099545752999</v>
      </c>
      <c r="D288" s="5">
        <f>晶体生长速度!H291</f>
        <v>422222558690.44324</v>
      </c>
      <c r="E288" s="5">
        <f>晶体生长速度!K291</f>
        <v>69280149382.604889</v>
      </c>
      <c r="F288" s="5">
        <f>晶体生长速度!N291</f>
        <v>7.0686946081892963E+57</v>
      </c>
    </row>
    <row r="289" spans="2:6" x14ac:dyDescent="0.25">
      <c r="B289">
        <f>晶体生长速度!B292</f>
        <v>2.7383487664425852</v>
      </c>
      <c r="C289" s="5">
        <f>晶体生长速度!E292</f>
        <v>236.57334329721127</v>
      </c>
      <c r="D289" s="5">
        <f>晶体生长速度!H292</f>
        <v>422230738116.3634</v>
      </c>
      <c r="E289" s="5">
        <f>晶体生长速度!K292</f>
        <v>69281566095.961288</v>
      </c>
      <c r="F289" s="5">
        <f>晶体生长速度!N292</f>
        <v>7.1733928959251011E+57</v>
      </c>
    </row>
    <row r="290" spans="2:6" x14ac:dyDescent="0.25">
      <c r="B290">
        <f>晶体生长速度!B293</f>
        <v>2.788348766442585</v>
      </c>
      <c r="C290" s="5">
        <f>晶体生长速度!E293</f>
        <v>236.58265991281283</v>
      </c>
      <c r="D290" s="5">
        <f>晶体生长速度!H293</f>
        <v>422258675226.74463</v>
      </c>
      <c r="E290" s="5">
        <f>晶体生长速度!K293</f>
        <v>69286268101.924301</v>
      </c>
      <c r="F290" s="5">
        <f>晶体生长速度!N293</f>
        <v>7.4387744081607146E+57</v>
      </c>
    </row>
    <row r="291" spans="2:6" x14ac:dyDescent="0.25">
      <c r="B291">
        <f>晶体生长速度!B294</f>
        <v>2.8383487664425853</v>
      </c>
      <c r="C291" s="5">
        <f>晶体生长速度!E294</f>
        <v>236.59197654394731</v>
      </c>
      <c r="D291" s="5">
        <f>晶体生长速度!H294</f>
        <v>422286613244.87384</v>
      </c>
      <c r="E291" s="5">
        <f>晶体生长速度!K294</f>
        <v>69290970272.644363</v>
      </c>
      <c r="F291" s="5">
        <f>晶体生长速度!N294</f>
        <v>7.709013335241746E+57</v>
      </c>
    </row>
    <row r="292" spans="2:6" x14ac:dyDescent="0.25">
      <c r="B292">
        <f>晶体生长速度!B295</f>
        <v>2.8883487664425851</v>
      </c>
      <c r="C292" s="5">
        <f>晶体生长速度!E295</f>
        <v>236.60129319060704</v>
      </c>
      <c r="D292" s="5">
        <f>晶体生长速度!H295</f>
        <v>422314552170.73883</v>
      </c>
      <c r="E292" s="5">
        <f>晶体生长速度!K295</f>
        <v>69295672608.12027</v>
      </c>
      <c r="F292" s="5">
        <f>晶体生长速度!N295</f>
        <v>7.9841116550163892E+57</v>
      </c>
    </row>
    <row r="293" spans="2:6" x14ac:dyDescent="0.25">
      <c r="B293">
        <f>晶体生长速度!B296</f>
        <v>2.9314977975126539</v>
      </c>
      <c r="C293" s="5">
        <f>晶体生长速度!E296</f>
        <v>236.60894183258634</v>
      </c>
      <c r="D293" s="5">
        <f>晶体生长速度!H296</f>
        <v>422337813201.61841</v>
      </c>
      <c r="E293" s="5">
        <f>晶体生长速度!K296</f>
        <v>69299599003.251648</v>
      </c>
      <c r="F293" s="5">
        <f>晶体生长速度!N296</f>
        <v>8.225392696134549E+57</v>
      </c>
    </row>
    <row r="294" spans="2:6" x14ac:dyDescent="0.25">
      <c r="B294">
        <f>晶体生长速度!B297</f>
        <v>2.9314977976126539</v>
      </c>
      <c r="C294" s="5">
        <f>晶体生长速度!E297</f>
        <v>236.60988881551921</v>
      </c>
      <c r="D294" s="5">
        <f>晶体生长速度!H297</f>
        <v>422340066603.29395</v>
      </c>
      <c r="E294" s="5">
        <f>晶体生长速度!K297</f>
        <v>69299968752.811325</v>
      </c>
      <c r="F294" s="5">
        <f>晶体生长速度!N297</f>
        <v>8.2254584955086706E+57</v>
      </c>
    </row>
    <row r="295" spans="2:6" x14ac:dyDescent="0.25">
      <c r="B295">
        <f>晶体生长速度!B298</f>
        <v>2.931497797912654</v>
      </c>
      <c r="C295" s="5">
        <f>晶体生长速度!E298</f>
        <v>236.61273011587687</v>
      </c>
      <c r="D295" s="5">
        <f>晶体生长速度!H298</f>
        <v>422346827593.26758</v>
      </c>
      <c r="E295" s="5">
        <f>晶体生长速度!K298</f>
        <v>69301078123.598999</v>
      </c>
      <c r="F295" s="5">
        <f>晶体生长速度!N298</f>
        <v>8.2256559231426332E+57</v>
      </c>
    </row>
    <row r="296" spans="2:6" x14ac:dyDescent="0.25">
      <c r="B296">
        <f>晶体生长速度!B299</f>
        <v>2.931497798312654</v>
      </c>
      <c r="C296" s="5">
        <f>晶体生长速度!E299</f>
        <v>236.61651863382227</v>
      </c>
      <c r="D296" s="5">
        <f>晶体生长速度!H299</f>
        <v>422355842551.17334</v>
      </c>
      <c r="E296" s="5">
        <f>晶体生长速度!K299</f>
        <v>69302557332.998062</v>
      </c>
      <c r="F296" s="5">
        <f>晶体生长速度!N299</f>
        <v>8.2259191726897308E+57</v>
      </c>
    </row>
    <row r="297" spans="2:6" x14ac:dyDescent="0.25">
      <c r="B297">
        <f>晶体生长速度!B300</f>
        <v>2.931497798512654</v>
      </c>
      <c r="C297" s="5">
        <f>晶体生长速度!E300</f>
        <v>236.61841279806072</v>
      </c>
      <c r="D297" s="5">
        <f>晶体生长速度!H300</f>
        <v>422360349845.48138</v>
      </c>
      <c r="E297" s="5">
        <f>晶体生长速度!K300</f>
        <v>69303296909.585464</v>
      </c>
      <c r="F297" s="5">
        <f>晶体生长速度!N300</f>
        <v>8.2260507913143759E+57</v>
      </c>
    </row>
    <row r="298" spans="2:6" x14ac:dyDescent="0.25">
      <c r="B298">
        <f>晶体生长速度!B301</f>
        <v>2.9314978075126539</v>
      </c>
      <c r="C298" s="5">
        <f>晶体生长速度!E301</f>
        <v>236.70367501420083</v>
      </c>
      <c r="D298" s="5">
        <f>晶体生长速度!H301</f>
        <v>422563246635.91083</v>
      </c>
      <c r="E298" s="5">
        <f>晶体生长速度!K301</f>
        <v>69336588817.598099</v>
      </c>
      <c r="F298" s="5">
        <f>晶体生长速度!N301</f>
        <v>8.2319765942471974E+57</v>
      </c>
    </row>
    <row r="299" spans="2:6" x14ac:dyDescent="0.25">
      <c r="B299">
        <f>晶体生长速度!B302</f>
        <v>2.9314978975126538</v>
      </c>
      <c r="C299" s="5">
        <f>晶体生长速度!E302</f>
        <v>237.55744121986029</v>
      </c>
      <c r="D299" s="5">
        <f>晶体生长速度!H302</f>
        <v>424596275110.03595</v>
      </c>
      <c r="E299" s="5">
        <f>晶体生长速度!K302</f>
        <v>69670173813.692581</v>
      </c>
      <c r="F299" s="5">
        <f>晶体生长速度!N302</f>
        <v>8.291431918775632E+57</v>
      </c>
    </row>
    <row r="300" spans="2:6" x14ac:dyDescent="0.25">
      <c r="B300">
        <f>晶体生长速度!B303</f>
        <v>2.9314987975126541</v>
      </c>
      <c r="C300" s="5">
        <f>晶体生长速度!E303</f>
        <v>246.2083422670718</v>
      </c>
      <c r="D300" s="5">
        <f>晶体生长速度!H303</f>
        <v>445332583483.6723</v>
      </c>
      <c r="E300" s="5">
        <f>晶体生长速度!K303</f>
        <v>73072642958.872375</v>
      </c>
      <c r="F300" s="5">
        <f>晶体生长速度!N303</f>
        <v>8.9059329948931669E+57</v>
      </c>
    </row>
    <row r="301" spans="2:6" x14ac:dyDescent="0.25">
      <c r="B301">
        <f>晶体生长速度!B304</f>
        <v>2.9315052843246181</v>
      </c>
      <c r="C301" s="5">
        <f>晶体生长速度!E304</f>
        <v>314.84882278886954</v>
      </c>
      <c r="D301" s="5">
        <f>晶体生长速度!H304</f>
        <v>618099094132.99426</v>
      </c>
      <c r="E301" s="5">
        <f>晶体生长速度!K304</f>
        <v>101420560403.83784</v>
      </c>
      <c r="F301" s="5">
        <f>晶体生长速度!N304</f>
        <v>1.4559873029425752E+58</v>
      </c>
    </row>
    <row r="302" spans="2:6" x14ac:dyDescent="0.25">
      <c r="B302">
        <f>晶体生长速度!B305</f>
        <v>2.931507797512654</v>
      </c>
      <c r="C302" s="5">
        <f>晶体生长速度!E305</f>
        <v>314.84876774913954</v>
      </c>
      <c r="D302" s="5">
        <f>晶体生长速度!H305</f>
        <v>618098963134.07617</v>
      </c>
      <c r="E302" s="5">
        <f>晶体生长速度!K305</f>
        <v>101420540133.05495</v>
      </c>
      <c r="F302" s="5">
        <f>晶体生长速度!N305</f>
        <v>1.4559892175662815E+58</v>
      </c>
    </row>
    <row r="303" spans="2:6" x14ac:dyDescent="0.25">
      <c r="B303">
        <f>晶体生长速度!B306</f>
        <v>2.9315177975126541</v>
      </c>
      <c r="C303" s="5">
        <f>晶体生长速度!E306</f>
        <v>314.84865979899723</v>
      </c>
      <c r="D303" s="5">
        <f>晶体生长速度!H306</f>
        <v>618098707243.22949</v>
      </c>
      <c r="E303" s="5">
        <f>晶体生长速度!K306</f>
        <v>101420500587.11861</v>
      </c>
      <c r="F303" s="5">
        <f>晶体生长速度!N306</f>
        <v>1.4559980162790381E+58</v>
      </c>
    </row>
    <row r="304" spans="2:6" x14ac:dyDescent="0.25">
      <c r="B304">
        <f>晶体生长速度!B307</f>
        <v>2.9315477975126538</v>
      </c>
      <c r="C304" s="5">
        <f>晶体生长速度!E307</f>
        <v>314.84847750254897</v>
      </c>
      <c r="D304" s="5">
        <f>晶体生长速度!H307</f>
        <v>618098277804.79089</v>
      </c>
      <c r="E304" s="5">
        <f>晶体生长速度!K307</f>
        <v>101420434352.2207</v>
      </c>
      <c r="F304" s="5">
        <f>晶体生长速度!N307</f>
        <v>1.4560259171581672E+58</v>
      </c>
    </row>
    <row r="305" spans="2:6" x14ac:dyDescent="0.25">
      <c r="B305">
        <f>晶体生长速度!B308</f>
        <v>2.931577797512654</v>
      </c>
      <c r="C305" s="5">
        <f>晶体生长速度!E308</f>
        <v>314.84829520620849</v>
      </c>
      <c r="D305" s="5">
        <f>晶体生长速度!H308</f>
        <v>618097848366.65759</v>
      </c>
      <c r="E305" s="5">
        <f>晶体生长速度!K308</f>
        <v>101420368117.36717</v>
      </c>
      <c r="F305" s="5">
        <f>晶体生长速度!N308</f>
        <v>1.4560538182678925E+58</v>
      </c>
    </row>
    <row r="306" spans="2:6" x14ac:dyDescent="0.25">
      <c r="B306">
        <f>晶体生长速度!B309</f>
        <v>2.9315977975126541</v>
      </c>
      <c r="C306" s="5">
        <f>晶体生长速度!E309</f>
        <v>314.84814470338296</v>
      </c>
      <c r="D306" s="5">
        <f>晶体生长速度!H309</f>
        <v>618097492848.0647</v>
      </c>
      <c r="E306" s="5">
        <f>晶体生长速度!K309</f>
        <v>101420313235.4707</v>
      </c>
      <c r="F306" s="5">
        <f>晶体生长速度!N309</f>
        <v>1.4560721111722281E+58</v>
      </c>
    </row>
    <row r="307" spans="2:6" x14ac:dyDescent="0.25">
      <c r="B307">
        <f>晶体生长速度!B310</f>
        <v>2.9316977975126539</v>
      </c>
      <c r="C307" s="5">
        <f>晶体生长速度!E310</f>
        <v>314.84782856628124</v>
      </c>
      <c r="D307" s="5">
        <f>晶体生长速度!H310</f>
        <v>618096757949.50427</v>
      </c>
      <c r="E307" s="5">
        <f>晶体生长速度!K310</f>
        <v>101420200371.58102</v>
      </c>
      <c r="F307" s="5">
        <f>晶体生长速度!N310</f>
        <v>1.4561682159637014E+58</v>
      </c>
    </row>
    <row r="308" spans="2:6" x14ac:dyDescent="0.25">
      <c r="B308">
        <f>晶体生长速度!B311</f>
        <v>2.9319977975126541</v>
      </c>
      <c r="C308" s="5">
        <f>晶体生长速度!E311</f>
        <v>314.84732778733718</v>
      </c>
      <c r="D308" s="5">
        <f>晶体生长速度!H311</f>
        <v>618095622842.05103</v>
      </c>
      <c r="E308" s="5">
        <f>晶体生长速度!K311</f>
        <v>101420027492.18396</v>
      </c>
      <c r="F308" s="5">
        <f>晶体生长速度!N311</f>
        <v>1.4564613075374151E+58</v>
      </c>
    </row>
    <row r="309" spans="2:6" x14ac:dyDescent="0.25">
      <c r="B309">
        <f>晶体生长速度!B312</f>
        <v>2.9322977975126538</v>
      </c>
      <c r="C309" s="5">
        <f>晶体生长速度!E312</f>
        <v>314.84682700924935</v>
      </c>
      <c r="D309" s="5">
        <f>晶体生长速度!H312</f>
        <v>618094487736.85767</v>
      </c>
      <c r="E309" s="5">
        <f>晶体生长速度!K312</f>
        <v>101419854613.11028</v>
      </c>
      <c r="F309" s="5">
        <f>晶体生长速度!N312</f>
        <v>1.4567544276264405E+58</v>
      </c>
    </row>
    <row r="310" spans="2:6" x14ac:dyDescent="0.25">
      <c r="B310">
        <f>晶体生长速度!B313</f>
        <v>2.9324977975126538</v>
      </c>
      <c r="C310" s="5">
        <f>晶体生长速度!E313</f>
        <v>314.84640154068939</v>
      </c>
      <c r="D310" s="5">
        <f>晶体生长速度!H313</f>
        <v>618093512088.76062</v>
      </c>
      <c r="E310" s="5">
        <f>晶体生长速度!K313</f>
        <v>101419705444.23593</v>
      </c>
      <c r="F310" s="5">
        <f>晶体生长速度!N313</f>
        <v>1.4569488824108326E+58</v>
      </c>
    </row>
    <row r="311" spans="2:6" x14ac:dyDescent="0.25">
      <c r="B311">
        <f>晶体生长速度!B314</f>
        <v>2.9334977975126537</v>
      </c>
      <c r="C311" s="5">
        <f>晶体生长速度!E314</f>
        <v>314.84565413689222</v>
      </c>
      <c r="D311" s="5">
        <f>晶体生长速度!H314</f>
        <v>618091931119.32971</v>
      </c>
      <c r="E311" s="5">
        <f>晶体生长速度!K314</f>
        <v>101419470449.24123</v>
      </c>
      <c r="F311" s="5">
        <f>晶体生长速度!N314</f>
        <v>1.4579360294988604E+58</v>
      </c>
    </row>
    <row r="312" spans="2:6" x14ac:dyDescent="0.25">
      <c r="B312">
        <f>晶体生长速度!B315</f>
        <v>2.9364977975126538</v>
      </c>
      <c r="C312" s="5">
        <f>晶体生长速度!E315</f>
        <v>314.84482745455966</v>
      </c>
      <c r="D312" s="5">
        <f>晶体生长速度!H315</f>
        <v>618090570519.82068</v>
      </c>
      <c r="E312" s="5">
        <f>晶体生长速度!K315</f>
        <v>101419289488.63647</v>
      </c>
      <c r="F312" s="5">
        <f>晶体生长速度!N315</f>
        <v>1.4609145462452701E+58</v>
      </c>
    </row>
    <row r="313" spans="2:6" x14ac:dyDescent="0.25">
      <c r="B313">
        <f>晶体生长速度!B316</f>
        <v>2.9394977975126539</v>
      </c>
      <c r="C313" s="5">
        <f>晶体生长速度!E316</f>
        <v>314.84400077494195</v>
      </c>
      <c r="D313" s="5">
        <f>晶体生长速度!H316</f>
        <v>618089209924.90955</v>
      </c>
      <c r="E313" s="5">
        <f>晶体生长速度!K316</f>
        <v>101419108528.61765</v>
      </c>
      <c r="F313" s="5">
        <f>晶体生长速度!N316</f>
        <v>1.4638960926715148E+58</v>
      </c>
    </row>
    <row r="314" spans="2:6" x14ac:dyDescent="0.25">
      <c r="B314">
        <f>晶体生长速度!B317</f>
        <v>2.9414977975126537</v>
      </c>
      <c r="C314" s="5">
        <f>晶体生长速度!E317</f>
        <v>314.84315994152718</v>
      </c>
      <c r="D314" s="5">
        <f>晶体生长速度!H317</f>
        <v>618087610608.98096</v>
      </c>
      <c r="E314" s="5">
        <f>晶体生长速度!K317</f>
        <v>101418880637.00581</v>
      </c>
      <c r="F314" s="5">
        <f>晶体生长速度!N317</f>
        <v>1.465882373147476E+58</v>
      </c>
    </row>
    <row r="315" spans="2:6" x14ac:dyDescent="0.25">
      <c r="B315">
        <f>晶体生长速度!B318</f>
        <v>2.951497797512654</v>
      </c>
      <c r="C315" s="5">
        <f>晶体生长速度!E318</f>
        <v>314.84331947164731</v>
      </c>
      <c r="D315" s="5">
        <f>晶体生长速度!H318</f>
        <v>618090040793.90454</v>
      </c>
      <c r="E315" s="5">
        <f>晶体生长速度!K318</f>
        <v>101419356610.06079</v>
      </c>
      <c r="F315" s="5">
        <f>晶体生长速度!N318</f>
        <v>1.4758808585451464E+58</v>
      </c>
    </row>
    <row r="316" spans="2:6" x14ac:dyDescent="0.25">
      <c r="B316">
        <f>晶体生长速度!B319</f>
        <v>2.9814977975126538</v>
      </c>
      <c r="C316" s="5">
        <f>晶体生长速度!E319</f>
        <v>314.84827426728805</v>
      </c>
      <c r="D316" s="5">
        <f>晶体生长速度!H319</f>
        <v>618108027118.13635</v>
      </c>
      <c r="E316" s="5">
        <f>晶体生长速度!K319</f>
        <v>101422441644.20216</v>
      </c>
      <c r="F316" s="5">
        <f>晶体生长速度!N319</f>
        <v>1.5061300150951793E+58</v>
      </c>
    </row>
    <row r="317" spans="2:6" x14ac:dyDescent="0.25">
      <c r="B317">
        <f>晶体生长速度!B320</f>
        <v>3.011497797512654</v>
      </c>
      <c r="C317" s="5">
        <f>晶体生长速度!E320</f>
        <v>314.85322902505908</v>
      </c>
      <c r="D317" s="5">
        <f>晶体生长速度!H320</f>
        <v>618126013624.62378</v>
      </c>
      <c r="E317" s="5">
        <f>晶体生长速度!K320</f>
        <v>101425526716.20917</v>
      </c>
      <c r="F317" s="5">
        <f>晶体生长速度!N320</f>
        <v>1.5366879170273521E+58</v>
      </c>
    </row>
    <row r="318" spans="2:6" x14ac:dyDescent="0.25">
      <c r="B318">
        <f>晶体生长速度!B321</f>
        <v>3.031497797512654</v>
      </c>
      <c r="C318" s="5">
        <f>晶体生长速度!E321</f>
        <v>314.85561598675002</v>
      </c>
      <c r="D318" s="5">
        <f>晶体生长速度!H321</f>
        <v>618135815476.82813</v>
      </c>
      <c r="E318" s="5">
        <f>晶体生长速度!K321</f>
        <v>101427244266.99918</v>
      </c>
      <c r="F318" s="5">
        <f>晶体生长速度!N321</f>
        <v>1.5572209931742729E+58</v>
      </c>
    </row>
    <row r="319" spans="2:6" x14ac:dyDescent="0.25">
      <c r="B319">
        <f>晶体生长速度!B322</f>
        <v>3.0814977975126538</v>
      </c>
      <c r="C319" s="5">
        <f>晶体生长速度!E322</f>
        <v>314.86617101268166</v>
      </c>
      <c r="D319" s="5">
        <f>晶体生长速度!H322</f>
        <v>618171282932.16309</v>
      </c>
      <c r="E319" s="5">
        <f>晶体生长速度!K322</f>
        <v>101433236653.57867</v>
      </c>
      <c r="F319" s="5">
        <f>晶体生长速度!N322</f>
        <v>1.6092069006736295E+58</v>
      </c>
    </row>
    <row r="320" spans="2:6" x14ac:dyDescent="0.25">
      <c r="B320">
        <f>晶体生长速度!B323</f>
        <v>3.1314977975126541</v>
      </c>
      <c r="C320" s="5">
        <f>晶体生长速度!E323</f>
        <v>314.87672602136018</v>
      </c>
      <c r="D320" s="5">
        <f>晶体生长速度!H323</f>
        <v>618206751329.6853</v>
      </c>
      <c r="E320" s="5">
        <f>晶体生长速度!K323</f>
        <v>101439229214.86765</v>
      </c>
      <c r="F320" s="5">
        <f>晶体生长速度!N323</f>
        <v>1.6620527058910282E+58</v>
      </c>
    </row>
    <row r="321" spans="2:6" x14ac:dyDescent="0.25">
      <c r="B321">
        <f>晶体生长速度!B324</f>
        <v>3.1814977975126539</v>
      </c>
      <c r="C321" s="5">
        <f>晶体生长速度!E324</f>
        <v>314.88728101277815</v>
      </c>
      <c r="D321" s="5">
        <f>晶体生长速度!H324</f>
        <v>618242220669.3772</v>
      </c>
      <c r="E321" s="5">
        <f>晶体生长速度!K324</f>
        <v>101445221950.86404</v>
      </c>
      <c r="F321" s="5">
        <f>晶体生长速度!N324</f>
        <v>1.7157587141212787E+58</v>
      </c>
    </row>
    <row r="322" spans="2:6" x14ac:dyDescent="0.25">
      <c r="B322">
        <f>晶体生长速度!B325</f>
        <v>3.2246468285827228</v>
      </c>
      <c r="C322" s="5">
        <f>晶体生长速度!E325</f>
        <v>314.89586877366861</v>
      </c>
      <c r="D322" s="5">
        <f>晶体生长速度!H325</f>
        <v>618271585779.5675</v>
      </c>
      <c r="E322" s="5">
        <f>晶体生长速度!K325</f>
        <v>101450200815.11418</v>
      </c>
      <c r="F322" s="5">
        <f>晶体生长速度!N325</f>
        <v>1.7627909746156048E+58</v>
      </c>
    </row>
    <row r="323" spans="2:6" x14ac:dyDescent="0.25">
      <c r="B323">
        <f>晶体生长速度!B326</f>
        <v>3.2246468286827228</v>
      </c>
      <c r="C323" s="5">
        <f>晶体生长速度!E326</f>
        <v>314.89701451648006</v>
      </c>
      <c r="D323" s="5">
        <f>晶体生长速度!H326</f>
        <v>618274584713.62439</v>
      </c>
      <c r="E323" s="5">
        <f>晶体生长速度!K326</f>
        <v>101450692898.54146</v>
      </c>
      <c r="F323" s="5">
        <f>晶体生长速度!N326</f>
        <v>1.7628037942196505E+58</v>
      </c>
    </row>
    <row r="324" spans="2:6" x14ac:dyDescent="0.25">
      <c r="B324">
        <f>晶体生长速度!B327</f>
        <v>3.2246468289827228</v>
      </c>
      <c r="C324" s="5">
        <f>晶体生长速度!E327</f>
        <v>314.90045220929142</v>
      </c>
      <c r="D324" s="5">
        <f>晶体生长速度!H327</f>
        <v>618283582651.15356</v>
      </c>
      <c r="E324" s="5">
        <f>晶体生长速度!K327</f>
        <v>101452169325.32672</v>
      </c>
      <c r="F324" s="5">
        <f>晶体生长速度!N327</f>
        <v>1.7628422592585456E+58</v>
      </c>
    </row>
    <row r="325" spans="2:6" x14ac:dyDescent="0.25">
      <c r="B325">
        <f>晶体生长速度!B328</f>
        <v>3.2246468293827228</v>
      </c>
      <c r="C325" s="5">
        <f>晶体生长速度!E328</f>
        <v>314.90503594787083</v>
      </c>
      <c r="D325" s="5">
        <f>晶体生长速度!H328</f>
        <v>618295580315.0376</v>
      </c>
      <c r="E325" s="5">
        <f>晶体生长速度!K328</f>
        <v>101454137959.89</v>
      </c>
      <c r="F325" s="5">
        <f>晶体生长速度!N328</f>
        <v>1.7628935484707653E+58</v>
      </c>
    </row>
    <row r="326" spans="2:6" x14ac:dyDescent="0.25">
      <c r="B326">
        <f>晶体生长速度!B329</f>
        <v>3.2246468295827229</v>
      </c>
      <c r="C326" s="5">
        <f>晶体生长速度!E329</f>
        <v>314.90732768757999</v>
      </c>
      <c r="D326" s="5">
        <f>晶体生长速度!H329</f>
        <v>618301578862.92749</v>
      </c>
      <c r="E326" s="5">
        <f>晶体生长速度!K329</f>
        <v>101455122233.76167</v>
      </c>
      <c r="F326" s="5">
        <f>晶体生长速度!N329</f>
        <v>1.7629191916612067E+58</v>
      </c>
    </row>
    <row r="327" spans="2:6" x14ac:dyDescent="0.25">
      <c r="B327">
        <f>晶体生长速度!B330</f>
        <v>3.2246468385827227</v>
      </c>
      <c r="C327" s="5">
        <f>晶体生长速度!E330</f>
        <v>315.01048659799221</v>
      </c>
      <c r="D327" s="5">
        <f>晶体生长速度!H330</f>
        <v>618571604379.49377</v>
      </c>
      <c r="E327" s="5">
        <f>晶体生长速度!K330</f>
        <v>101499429048.61087</v>
      </c>
      <c r="F327" s="5">
        <f>晶体生长速度!N330</f>
        <v>1.7640737030537498E+58</v>
      </c>
    </row>
    <row r="328" spans="2:6" x14ac:dyDescent="0.25">
      <c r="B328">
        <f>晶体生长速度!B331</f>
        <v>3.2246469285827226</v>
      </c>
      <c r="C328" s="5">
        <f>晶体生长速度!E331</f>
        <v>316.0433380266287</v>
      </c>
      <c r="D328" s="5">
        <f>晶体生长速度!H331</f>
        <v>621276781597.59998</v>
      </c>
      <c r="E328" s="5">
        <f>晶体生长速度!K331</f>
        <v>101943304309.17807</v>
      </c>
      <c r="F328" s="5">
        <f>晶体生长速度!N331</f>
        <v>1.7756538085253973E+58</v>
      </c>
    </row>
    <row r="329" spans="2:6" x14ac:dyDescent="0.25">
      <c r="B329">
        <f>晶体生长速度!B332</f>
        <v>3.2246478285827229</v>
      </c>
      <c r="C329" s="5">
        <f>晶体生长速度!E332</f>
        <v>326.49636804298729</v>
      </c>
      <c r="D329" s="5">
        <f>晶体生长速度!H332</f>
        <v>648819403837.98364</v>
      </c>
      <c r="E329" s="5">
        <f>晶体生长速度!K332</f>
        <v>106462594167.18628</v>
      </c>
      <c r="F329" s="5">
        <f>晶体生长速度!N332</f>
        <v>1.8949820288136838E+58</v>
      </c>
    </row>
    <row r="330" spans="2:6" x14ac:dyDescent="0.25">
      <c r="B330">
        <f>晶体生长速度!B333</f>
        <v>3.2246543153946869</v>
      </c>
      <c r="C330" s="5">
        <f>晶体生长速度!E333</f>
        <v>408.73134132748987</v>
      </c>
      <c r="D330" s="5">
        <f>晶体生长速度!H333</f>
        <v>875345645326.90869</v>
      </c>
      <c r="E330" s="5">
        <f>晶体生长速度!K333</f>
        <v>143631713919.43094</v>
      </c>
      <c r="F330" s="5">
        <f>晶体生长速度!N333</f>
        <v>2.9690281024246666E+58</v>
      </c>
    </row>
    <row r="331" spans="2:6" x14ac:dyDescent="0.25">
      <c r="B331">
        <f>晶体生长速度!B334</f>
        <v>3.2246568285827228</v>
      </c>
      <c r="C331" s="5">
        <f>晶体生长速度!E334</f>
        <v>408.73126977555819</v>
      </c>
      <c r="D331" s="5">
        <f>晶体生长速度!H334</f>
        <v>875345459485.37366</v>
      </c>
      <c r="E331" s="5">
        <f>晶体生长速度!K334</f>
        <v>143631685159.09631</v>
      </c>
      <c r="F331" s="5">
        <f>晶体生长速度!N334</f>
        <v>2.9690315417076947E+58</v>
      </c>
    </row>
    <row r="332" spans="2:6" x14ac:dyDescent="0.25">
      <c r="B332">
        <f>晶体生长速度!B335</f>
        <v>3.2246668285827229</v>
      </c>
      <c r="C332" s="5">
        <f>晶体生长速度!E335</f>
        <v>408.73112923744867</v>
      </c>
      <c r="D332" s="5">
        <f>晶体生长速度!H335</f>
        <v>875345095813.32654</v>
      </c>
      <c r="E332" s="5">
        <f>晶体生长速度!K335</f>
        <v>143631628943.8103</v>
      </c>
      <c r="F332" s="5">
        <f>晶体生长速度!N335</f>
        <v>2.9690476337100477E+58</v>
      </c>
    </row>
    <row r="333" spans="2:6" x14ac:dyDescent="0.25">
      <c r="B333">
        <f>晶体生长速度!B336</f>
        <v>3.2246968285827227</v>
      </c>
      <c r="C333" s="5">
        <f>晶体生长速度!E336</f>
        <v>408.73089138606696</v>
      </c>
      <c r="D333" s="5">
        <f>晶体生长速度!H336</f>
        <v>875344483800.87744</v>
      </c>
      <c r="E333" s="5">
        <f>晶体生长速度!K336</f>
        <v>143631534510.91183</v>
      </c>
      <c r="F333" s="5">
        <f>晶体生长速度!N336</f>
        <v>2.9690989780992131E+58</v>
      </c>
    </row>
    <row r="334" spans="2:6" x14ac:dyDescent="0.25">
      <c r="B334">
        <f>晶体生长速度!B337</f>
        <v>3.2247268285827229</v>
      </c>
      <c r="C334" s="5">
        <f>晶体生长速度!E337</f>
        <v>408.7306535348265</v>
      </c>
      <c r="D334" s="5">
        <f>晶体生长速度!H337</f>
        <v>875343871788.86523</v>
      </c>
      <c r="E334" s="5">
        <f>晶体生长速度!K337</f>
        <v>143631440078.077</v>
      </c>
      <c r="F334" s="5">
        <f>晶体生长速度!N337</f>
        <v>2.969150322864016E+58</v>
      </c>
    </row>
    <row r="335" spans="2:6" x14ac:dyDescent="0.25">
      <c r="B335">
        <f>晶体生长速度!B338</f>
        <v>3.224746828582723</v>
      </c>
      <c r="C335" s="5">
        <f>晶体生长速度!E338</f>
        <v>408.73045735646878</v>
      </c>
      <c r="D335" s="5">
        <f>晶体生长速度!H338</f>
        <v>875343365742.9906</v>
      </c>
      <c r="E335" s="5">
        <f>晶体生长速度!K338</f>
        <v>143631361933.65448</v>
      </c>
      <c r="F335" s="5">
        <f>晶体生长速度!N338</f>
        <v>2.9691839249246441E+58</v>
      </c>
    </row>
    <row r="336" spans="2:6" x14ac:dyDescent="0.25">
      <c r="B336">
        <f>晶体生长速度!B339</f>
        <v>3.2248468285827228</v>
      </c>
      <c r="C336" s="5">
        <f>晶体生长速度!E339</f>
        <v>408.73004296185059</v>
      </c>
      <c r="D336" s="5">
        <f>晶体生长速度!H339</f>
        <v>875342312166.8197</v>
      </c>
      <c r="E336" s="5">
        <f>晶体生长速度!K339</f>
        <v>143631199992.27673</v>
      </c>
      <c r="F336" s="5">
        <f>晶体生长速度!N339</f>
        <v>2.9693613968784885E+58</v>
      </c>
    </row>
    <row r="337" spans="2:6" x14ac:dyDescent="0.25">
      <c r="B337">
        <f>晶体生长速度!B340</f>
        <v>3.2251468285827229</v>
      </c>
      <c r="C337" s="5">
        <f>晶体生长速度!E340</f>
        <v>408.72938088666746</v>
      </c>
      <c r="D337" s="5">
        <f>晶体生长速度!H340</f>
        <v>875340666178.33765</v>
      </c>
      <c r="E337" s="5">
        <f>晶体生长速度!K340</f>
        <v>143630948849.73657</v>
      </c>
      <c r="F337" s="5">
        <f>晶体生长速度!N340</f>
        <v>2.9699035472677891E+58</v>
      </c>
    </row>
    <row r="338" spans="2:6" x14ac:dyDescent="0.25">
      <c r="B338">
        <f>晶体生长速度!B341</f>
        <v>3.2254468285827227</v>
      </c>
      <c r="C338" s="5">
        <f>晶体生长速度!E341</f>
        <v>408.72871881262927</v>
      </c>
      <c r="D338" s="5">
        <f>晶体生长速度!H341</f>
        <v>875339020193.18286</v>
      </c>
      <c r="E338" s="5">
        <f>晶体生长速度!K341</f>
        <v>143630697707.67371</v>
      </c>
      <c r="F338" s="5">
        <f>晶体生长速度!N341</f>
        <v>2.9704457452871151E+58</v>
      </c>
    </row>
    <row r="339" spans="2:6" x14ac:dyDescent="0.25">
      <c r="B339">
        <f>晶体生长速度!B342</f>
        <v>3.2256468285827227</v>
      </c>
      <c r="C339" s="5">
        <f>晶体生长速度!E342</f>
        <v>408.72815849499625</v>
      </c>
      <c r="D339" s="5">
        <f>晶体生长速度!H342</f>
        <v>875337612849.90332</v>
      </c>
      <c r="E339" s="5">
        <f>晶体生长速度!K342</f>
        <v>143630482247.61331</v>
      </c>
      <c r="F339" s="5">
        <f>晶体生长速度!N342</f>
        <v>2.9708052501322381E+58</v>
      </c>
    </row>
    <row r="340" spans="2:6" x14ac:dyDescent="0.25">
      <c r="B340">
        <f>晶体生长速度!B343</f>
        <v>3.2266468285827226</v>
      </c>
      <c r="C340" s="5">
        <f>晶体生长速度!E343</f>
        <v>408.72714831995569</v>
      </c>
      <c r="D340" s="5">
        <f>晶体生长速度!H343</f>
        <v>875335245695.08496</v>
      </c>
      <c r="E340" s="5">
        <f>晶体生长速度!K343</f>
        <v>143630128411.75586</v>
      </c>
      <c r="F340" s="5">
        <f>晶体生长速度!N343</f>
        <v>2.9726330304323414E+58</v>
      </c>
    </row>
    <row r="341" spans="2:6" x14ac:dyDescent="0.25">
      <c r="B341">
        <f>晶体生长速度!B344</f>
        <v>3.2296468285827227</v>
      </c>
      <c r="C341" s="5">
        <f>晶体生长速度!E344</f>
        <v>408.72595541075725</v>
      </c>
      <c r="D341" s="5">
        <f>晶体生长速度!H344</f>
        <v>875332934222.80981</v>
      </c>
      <c r="E341" s="5">
        <f>晶体生长速度!K344</f>
        <v>143629809027.19803</v>
      </c>
      <c r="F341" s="5">
        <f>晶体生长速度!N344</f>
        <v>2.9781504659902467E+58</v>
      </c>
    </row>
    <row r="342" spans="2:6" x14ac:dyDescent="0.25">
      <c r="B342">
        <f>晶体生长速度!B345</f>
        <v>3.2326468285827228</v>
      </c>
      <c r="C342" s="5">
        <f>晶体生长速度!E345</f>
        <v>408.72476250588136</v>
      </c>
      <c r="D342" s="5">
        <f>晶体生长速度!H345</f>
        <v>875330622759.3396</v>
      </c>
      <c r="E342" s="5">
        <f>晶体生长速度!K345</f>
        <v>143629489643.79352</v>
      </c>
      <c r="F342" s="5">
        <f>晶体生长速度!N345</f>
        <v>2.9836729943226247E+58</v>
      </c>
    </row>
    <row r="343" spans="2:6" x14ac:dyDescent="0.25">
      <c r="B343">
        <f>晶体生长速度!B346</f>
        <v>3.2346468285827226</v>
      </c>
      <c r="C343" s="5">
        <f>晶体生长速度!E346</f>
        <v>408.72359113542774</v>
      </c>
      <c r="D343" s="5">
        <f>晶体生长速度!H346</f>
        <v>875328101425.14246</v>
      </c>
      <c r="E343" s="5">
        <f>晶体生长速度!K346</f>
        <v>143629124832.28381</v>
      </c>
      <c r="F343" s="5">
        <f>晶体生长速度!N346</f>
        <v>2.9873511910179716E+58</v>
      </c>
    </row>
    <row r="344" spans="2:6" x14ac:dyDescent="0.25">
      <c r="B344">
        <f>晶体生长速度!B347</f>
        <v>3.2446468285827228</v>
      </c>
      <c r="C344" s="5">
        <f>晶体生长速度!E347</f>
        <v>408.72339915753457</v>
      </c>
      <c r="D344" s="5">
        <f>晶体生长速度!H347</f>
        <v>875330261016.07544</v>
      </c>
      <c r="E344" s="5">
        <f>晶体生长速度!K347</f>
        <v>143629588544.29871</v>
      </c>
      <c r="F344" s="5">
        <f>晶体生长速度!N347</f>
        <v>3.0058716396042946E+58</v>
      </c>
    </row>
    <row r="345" spans="2:6" x14ac:dyDescent="0.25">
      <c r="B345">
        <f>晶体生长速度!B348</f>
        <v>3.2746468285827226</v>
      </c>
      <c r="C345" s="5">
        <f>晶体生长速度!E348</f>
        <v>408.72863415029508</v>
      </c>
      <c r="D345" s="5">
        <f>晶体生长速度!H348</f>
        <v>875351886939.18091</v>
      </c>
      <c r="E345" s="5">
        <f>晶体生长速度!K348</f>
        <v>143633326469.60767</v>
      </c>
      <c r="F345" s="5">
        <f>晶体生长速度!N348</f>
        <v>3.0618771909411777E+58</v>
      </c>
    </row>
    <row r="346" spans="2:6" x14ac:dyDescent="0.25">
      <c r="B346">
        <f>晶体生长速度!B349</f>
        <v>3.3046468285827229</v>
      </c>
      <c r="C346" s="5">
        <f>晶体生长速度!E349</f>
        <v>408.73386909154112</v>
      </c>
      <c r="D346" s="5">
        <f>晶体生长速度!H349</f>
        <v>875373513015.68555</v>
      </c>
      <c r="E346" s="5">
        <f>晶体生长速度!K349</f>
        <v>143637064429.69608</v>
      </c>
      <c r="F346" s="5">
        <f>晶体生长速度!N349</f>
        <v>3.1184026905408418E+58</v>
      </c>
    </row>
    <row r="347" spans="2:6" x14ac:dyDescent="0.25">
      <c r="B347">
        <f>晶体生长速度!B350</f>
        <v>3.3246468285827229</v>
      </c>
      <c r="C347" s="5">
        <f>晶体生长速度!E350</f>
        <v>408.73616965342052</v>
      </c>
      <c r="D347" s="5">
        <f>晶体生长速度!H350</f>
        <v>875384830129.26477</v>
      </c>
      <c r="E347" s="5">
        <f>晶体生长速度!K350</f>
        <v>143639076075.54532</v>
      </c>
      <c r="F347" s="5">
        <f>晶体生长速度!N350</f>
        <v>3.1563541532983008E+58</v>
      </c>
    </row>
    <row r="348" spans="2:6" x14ac:dyDescent="0.25">
      <c r="B348">
        <f>晶体生长速度!B351</f>
        <v>3.3746468285827227</v>
      </c>
      <c r="C348" s="5">
        <f>晶体生长速度!E351</f>
        <v>408.74787656342926</v>
      </c>
      <c r="D348" s="5">
        <f>晶体生长速度!H351</f>
        <v>875428647904.93774</v>
      </c>
      <c r="E348" s="5">
        <f>晶体生长速度!K351</f>
        <v>143646510543.51859</v>
      </c>
      <c r="F348" s="5">
        <f>晶体生长速度!N351</f>
        <v>3.2523507819528791E+58</v>
      </c>
    </row>
    <row r="349" spans="2:6" x14ac:dyDescent="0.25">
      <c r="B349">
        <f>晶体生长速度!B352</f>
        <v>3.424646828582723</v>
      </c>
      <c r="C349" s="5">
        <f>晶体生长速度!E352</f>
        <v>408.75958342072676</v>
      </c>
      <c r="D349" s="5">
        <f>晶体生长速度!H352</f>
        <v>875472466627.35767</v>
      </c>
      <c r="E349" s="5">
        <f>晶体生长速度!K352</f>
        <v>143653945191.73819</v>
      </c>
      <c r="F349" s="5">
        <f>晶体生长速度!N352</f>
        <v>3.34979569125062E+58</v>
      </c>
    </row>
    <row r="350" spans="2:6" x14ac:dyDescent="0.25">
      <c r="B350">
        <f>晶体生长速度!B353</f>
        <v>3.4746468285827228</v>
      </c>
      <c r="C350" s="5">
        <f>晶体生长速度!E353</f>
        <v>408.77129022530613</v>
      </c>
      <c r="D350" s="5">
        <f>晶体生长速度!H353</f>
        <v>875516286296.50159</v>
      </c>
      <c r="E350" s="5">
        <f>晶体生长速度!K353</f>
        <v>143661380020.20148</v>
      </c>
      <c r="F350" s="5">
        <f>晶体生长速度!N353</f>
        <v>3.4486893324460175E+58</v>
      </c>
    </row>
    <row r="351" spans="2:6" x14ac:dyDescent="0.25">
      <c r="B351">
        <f>晶体生长速度!B354</f>
        <v>3.5177958596527916</v>
      </c>
      <c r="C351" s="5">
        <f>晶体生长速度!E354</f>
        <v>408.78071662161636</v>
      </c>
      <c r="D351" s="5">
        <f>晶体生长速度!H354</f>
        <v>875552339498.74146</v>
      </c>
      <c r="E351" s="5">
        <f>晶体生长速度!K354</f>
        <v>143667523116.74274</v>
      </c>
      <c r="F351" s="5">
        <f>晶体生长速度!N354</f>
        <v>3.5351841137467121E+58</v>
      </c>
    </row>
    <row r="352" spans="2:6" x14ac:dyDescent="0.25">
      <c r="B352">
        <f>晶体生长速度!B355</f>
        <v>3.5177958597527916</v>
      </c>
      <c r="C352" s="5">
        <f>晶体生长速度!E355</f>
        <v>408.78208002350556</v>
      </c>
      <c r="D352" s="5">
        <f>晶体生长速度!H355</f>
        <v>875556232484.91418</v>
      </c>
      <c r="E352" s="5">
        <f>晶体生长速度!K355</f>
        <v>143668161905.77911</v>
      </c>
      <c r="F352" s="5">
        <f>晶体生长速度!N355</f>
        <v>3.5352076804399278E+58</v>
      </c>
    </row>
    <row r="353" spans="2:6" x14ac:dyDescent="0.25">
      <c r="B353">
        <f>晶体生长速度!B356</f>
        <v>3.5177958600527917</v>
      </c>
      <c r="C353" s="5">
        <f>晶体生长速度!E356</f>
        <v>408.7861708285439</v>
      </c>
      <c r="D353" s="5">
        <f>晶体生长速度!H356</f>
        <v>875567913036.43762</v>
      </c>
      <c r="E353" s="5">
        <f>晶体生长速度!K356</f>
        <v>143670078520.4118</v>
      </c>
      <c r="F353" s="5">
        <f>晶体生长速度!N356</f>
        <v>3.5352783928576743E+58</v>
      </c>
    </row>
    <row r="354" spans="2:6" x14ac:dyDescent="0.25">
      <c r="B354">
        <f>晶体生长速度!B357</f>
        <v>3.5177958604527917</v>
      </c>
      <c r="C354" s="5">
        <f>晶体生长速度!E357</f>
        <v>408.79162541953275</v>
      </c>
      <c r="D354" s="5">
        <f>晶体生长速度!H357</f>
        <v>875583487656.64502</v>
      </c>
      <c r="E354" s="5">
        <f>晶体生长速度!K357</f>
        <v>143672634093.69974</v>
      </c>
      <c r="F354" s="5">
        <f>晶体生长速度!N357</f>
        <v>3.5353726807338592E+58</v>
      </c>
    </row>
    <row r="355" spans="2:6" x14ac:dyDescent="0.25">
      <c r="B355">
        <f>晶体生长速度!B358</f>
        <v>3.5177958606527917</v>
      </c>
      <c r="C355" s="5">
        <f>晶体生长速度!E358</f>
        <v>408.7943525433559</v>
      </c>
      <c r="D355" s="5">
        <f>晶体生长速度!H358</f>
        <v>875591274549.68909</v>
      </c>
      <c r="E355" s="5">
        <f>晶体生长速度!K358</f>
        <v>143673911816.43988</v>
      </c>
      <c r="F355" s="5">
        <f>晶体生长速度!N358</f>
        <v>3.535419821683598E+58</v>
      </c>
    </row>
    <row r="356" spans="2:6" x14ac:dyDescent="0.25">
      <c r="B356">
        <f>晶体生长速度!B359</f>
        <v>3.5177958696527916</v>
      </c>
      <c r="C356" s="5">
        <f>晶体生长速度!E359</f>
        <v>408.91711048384553</v>
      </c>
      <c r="D356" s="5">
        <f>晶体生长速度!H359</f>
        <v>875941803191.6073</v>
      </c>
      <c r="E356" s="5">
        <f>晶体生长速度!K359</f>
        <v>143731428184.07315</v>
      </c>
      <c r="F356" s="5">
        <f>晶体生长速度!N359</f>
        <v>3.5375422000936973E+58</v>
      </c>
    </row>
    <row r="357" spans="2:6" x14ac:dyDescent="0.25">
      <c r="B357">
        <f>晶体生长速度!B360</f>
        <v>3.5177959596527915</v>
      </c>
      <c r="C357" s="5">
        <f>晶体生长速度!E360</f>
        <v>410.14607162044052</v>
      </c>
      <c r="D357" s="5">
        <f>晶体生长速度!H360</f>
        <v>879452958849.21533</v>
      </c>
      <c r="E357" s="5">
        <f>晶体生长速度!K360</f>
        <v>144307554182.19174</v>
      </c>
      <c r="F357" s="5">
        <f>晶体生长速度!N360</f>
        <v>3.5588250393036301E+58</v>
      </c>
    </row>
    <row r="358" spans="2:6" x14ac:dyDescent="0.25">
      <c r="B358">
        <f>晶体生长速度!B361</f>
        <v>3.5177968596527918</v>
      </c>
      <c r="C358" s="5">
        <f>晶体生长速度!E361</f>
        <v>422.57147829589945</v>
      </c>
      <c r="D358" s="5">
        <f>晶体生长速度!H361</f>
        <v>915148236474.01965</v>
      </c>
      <c r="E358" s="5">
        <f>晶体生长速度!K361</f>
        <v>150164589378.48303</v>
      </c>
      <c r="F358" s="5">
        <f>晶体生长速度!N361</f>
        <v>3.7775890111422315E+58</v>
      </c>
    </row>
    <row r="359" spans="2:6" x14ac:dyDescent="0.25">
      <c r="B359">
        <f>晶体生长速度!B362</f>
        <v>3.5178033464647558</v>
      </c>
      <c r="C359" s="5">
        <f>晶体生长速度!E362</f>
        <v>519.62798417554382</v>
      </c>
      <c r="D359" s="5">
        <f>晶体生长速度!H362</f>
        <v>1205569793855.1138</v>
      </c>
      <c r="E359" s="5">
        <f>晶体生长速度!K362</f>
        <v>197818085173.59583</v>
      </c>
      <c r="F359" s="5">
        <f>晶体生长速度!N362</f>
        <v>5.7108184138434544E+58</v>
      </c>
    </row>
    <row r="360" spans="2:6" x14ac:dyDescent="0.25">
      <c r="B360">
        <f>晶体生长速度!B363</f>
        <v>3.5178058596527917</v>
      </c>
      <c r="C360" s="5">
        <f>晶体生长速度!E363</f>
        <v>519.62789310231187</v>
      </c>
      <c r="D360" s="5">
        <f>晶体生长速度!H363</f>
        <v>1205569537529.3892</v>
      </c>
      <c r="E360" s="5">
        <f>晶体生长速度!K363</f>
        <v>197818045501.55359</v>
      </c>
      <c r="F360" s="5">
        <f>晶体生长速度!N363</f>
        <v>5.7108242838003663E+58</v>
      </c>
    </row>
    <row r="361" spans="2:6" x14ac:dyDescent="0.25">
      <c r="B361">
        <f>晶体生长速度!B364</f>
        <v>3.5178158596527918</v>
      </c>
      <c r="C361" s="5">
        <f>晶体生长速度!E364</f>
        <v>519.62771400422207</v>
      </c>
      <c r="D361" s="5">
        <f>晶体生长速度!H364</f>
        <v>1205569035168.0605</v>
      </c>
      <c r="E361" s="5">
        <f>晶体生长速度!K364</f>
        <v>197817967833.39352</v>
      </c>
      <c r="F361" s="5">
        <f>晶体生长速度!N364</f>
        <v>5.7108522703040459E+58</v>
      </c>
    </row>
    <row r="362" spans="2:6" x14ac:dyDescent="0.25">
      <c r="B362">
        <f>晶体生长速度!B365</f>
        <v>3.5178458596527915</v>
      </c>
      <c r="C362" s="5">
        <f>晶体生长速度!E365</f>
        <v>519.62741033130851</v>
      </c>
      <c r="D362" s="5">
        <f>晶体生长速度!H365</f>
        <v>1205568187791.9143</v>
      </c>
      <c r="E362" s="5">
        <f>晶体生长速度!K365</f>
        <v>197817837039.388</v>
      </c>
      <c r="F362" s="5">
        <f>晶体生长速度!N365</f>
        <v>5.7109421316457661E+58</v>
      </c>
    </row>
    <row r="363" spans="2:6" x14ac:dyDescent="0.25">
      <c r="B363">
        <f>晶体生长速度!B366</f>
        <v>3.5178758596527917</v>
      </c>
      <c r="C363" s="5">
        <f>晶体生长速度!E366</f>
        <v>519.6271066585756</v>
      </c>
      <c r="D363" s="5">
        <f>晶体生长速度!H366</f>
        <v>1205567340416.375</v>
      </c>
      <c r="E363" s="5">
        <f>晶体生长速度!K366</f>
        <v>197817706245.47086</v>
      </c>
      <c r="F363" s="5">
        <f>晶体生长速度!N366</f>
        <v>5.7110319935737729E+58</v>
      </c>
    </row>
    <row r="364" spans="2:6" x14ac:dyDescent="0.25">
      <c r="B364">
        <f>晶体生长速度!B367</f>
        <v>3.5178958596527918</v>
      </c>
      <c r="C364" s="5">
        <f>晶体生长速度!E367</f>
        <v>519.62685639467588</v>
      </c>
      <c r="D364" s="5">
        <f>晶体生长速度!H367</f>
        <v>1205566640476.7024</v>
      </c>
      <c r="E364" s="5">
        <f>晶体生长速度!K367</f>
        <v>197817598130.06378</v>
      </c>
      <c r="F364" s="5">
        <f>晶体生长速度!N367</f>
        <v>5.7110906939387405E+58</v>
      </c>
    </row>
    <row r="365" spans="2:6" x14ac:dyDescent="0.25">
      <c r="B365">
        <f>晶体生长速度!B368</f>
        <v>3.5179958596527916</v>
      </c>
      <c r="C365" s="5">
        <f>晶体生长速度!E368</f>
        <v>519.62632527388371</v>
      </c>
      <c r="D365" s="5">
        <f>晶体生长速度!H368</f>
        <v>1205565174498.9666</v>
      </c>
      <c r="E365" s="5">
        <f>晶体生长速度!K368</f>
        <v>197817372643.37811</v>
      </c>
      <c r="F365" s="5">
        <f>晶体生长速度!N368</f>
        <v>5.7114023938558183E+58</v>
      </c>
    </row>
    <row r="366" spans="2:6" x14ac:dyDescent="0.25">
      <c r="B366">
        <f>晶体生长速度!B369</f>
        <v>3.5182958596527918</v>
      </c>
      <c r="C366" s="5">
        <f>晶体生长速度!E369</f>
        <v>519.6254706861132</v>
      </c>
      <c r="D366" s="5">
        <f>晶体生长速度!H369</f>
        <v>1205562862741.5515</v>
      </c>
      <c r="E366" s="5">
        <f>晶体生长速度!K369</f>
        <v>197817019400.69324</v>
      </c>
      <c r="F366" s="5">
        <f>晶体生长速度!N369</f>
        <v>5.7123562073161124E+58</v>
      </c>
    </row>
    <row r="367" spans="2:6" x14ac:dyDescent="0.25">
      <c r="B367">
        <f>晶体生长速度!B370</f>
        <v>3.5185958596527915</v>
      </c>
      <c r="C367" s="5">
        <f>晶体生长速度!E370</f>
        <v>519.62461609983518</v>
      </c>
      <c r="D367" s="5">
        <f>晶体生长速度!H370</f>
        <v>1205560550988.8721</v>
      </c>
      <c r="E367" s="5">
        <f>晶体生长速度!K370</f>
        <v>197816666158.68869</v>
      </c>
      <c r="F367" s="5">
        <f>晶体生长速度!N370</f>
        <v>5.7133100970687255E+58</v>
      </c>
    </row>
    <row r="368" spans="2:6" x14ac:dyDescent="0.25">
      <c r="B368">
        <f>晶体生长速度!B371</f>
        <v>3.5187958596527915</v>
      </c>
      <c r="C368" s="5">
        <f>晶体生长速度!E371</f>
        <v>519.62389517141287</v>
      </c>
      <c r="D368" s="5">
        <f>晶体生长速度!H371</f>
        <v>1205558582845.7227</v>
      </c>
      <c r="E368" s="5">
        <f>晶体生长速度!K371</f>
        <v>197816364511.50488</v>
      </c>
      <c r="F368" s="5">
        <f>晶体生长速度!N371</f>
        <v>5.7139422443009692E+58</v>
      </c>
    </row>
    <row r="369" spans="2:6" x14ac:dyDescent="0.25">
      <c r="B369">
        <f>晶体生长速度!B372</f>
        <v>3.5197958596527914</v>
      </c>
      <c r="C369" s="5">
        <f>晶体生长速度!E372</f>
        <v>519.62256798710666</v>
      </c>
      <c r="D369" s="5">
        <f>晶体生长速度!H372</f>
        <v>1205555173283.5496</v>
      </c>
      <c r="E369" s="5">
        <f>晶体生长速度!K372</f>
        <v>197815852673.55338</v>
      </c>
      <c r="F369" s="5">
        <f>晶体生长速度!N372</f>
        <v>5.7171610700532019E+58</v>
      </c>
    </row>
    <row r="370" spans="2:6" x14ac:dyDescent="0.25">
      <c r="B370">
        <f>晶体生长速度!B373</f>
        <v>3.5227958596527915</v>
      </c>
      <c r="C370" s="5">
        <f>晶体生长速度!E373</f>
        <v>519.62092263094246</v>
      </c>
      <c r="D370" s="5">
        <f>晶体生长速度!H373</f>
        <v>1205551541615.0012</v>
      </c>
      <c r="E370" s="5">
        <f>晶体生长速度!K373</f>
        <v>197815339255.54099</v>
      </c>
      <c r="F370" s="5">
        <f>晶体生长速度!N373</f>
        <v>5.7268820668451226E+58</v>
      </c>
    </row>
    <row r="371" spans="2:6" x14ac:dyDescent="0.25">
      <c r="B371">
        <f>晶体生长速度!B374</f>
        <v>3.5257958596527916</v>
      </c>
      <c r="C371" s="5">
        <f>晶体生长速度!E374</f>
        <v>519.61927728116655</v>
      </c>
      <c r="D371" s="5">
        <f>晶体生长速度!H374</f>
        <v>1205547909961.4939</v>
      </c>
      <c r="E371" s="5">
        <f>晶体生长速度!K374</f>
        <v>197814825839.53397</v>
      </c>
      <c r="F371" s="5">
        <f>晶体生长速度!N374</f>
        <v>5.736611273469683E+58</v>
      </c>
    </row>
    <row r="372" spans="2:6" x14ac:dyDescent="0.25">
      <c r="B372">
        <f>晶体生长速度!B375</f>
        <v>3.5277958596527914</v>
      </c>
      <c r="C372" s="5">
        <f>晶体生长速度!E375</f>
        <v>519.61770223835765</v>
      </c>
      <c r="D372" s="5">
        <f>晶体生长速度!H375</f>
        <v>1205544138663.5171</v>
      </c>
      <c r="E372" s="5">
        <f>晶体生长速度!K375</f>
        <v>197814274371.83008</v>
      </c>
      <c r="F372" s="5">
        <f>晶体生长速度!N375</f>
        <v>5.7430898257043838E+58</v>
      </c>
    </row>
    <row r="373" spans="2:6" x14ac:dyDescent="0.25">
      <c r="B373">
        <f>晶体生长速度!B376</f>
        <v>3.5377958596527916</v>
      </c>
      <c r="C373" s="5">
        <f>晶体生长速度!E376</f>
        <v>519.61702888520006</v>
      </c>
      <c r="D373" s="5">
        <f>晶体生长速度!H376</f>
        <v>1205545618990.9866</v>
      </c>
      <c r="E373" s="5">
        <f>晶体生长速度!K376</f>
        <v>197814667881.94336</v>
      </c>
      <c r="F373" s="5">
        <f>晶体生长速度!N376</f>
        <v>5.7757208845511953E+58</v>
      </c>
    </row>
    <row r="374" spans="2:6" x14ac:dyDescent="0.25">
      <c r="B374">
        <f>晶体生长速度!B377</f>
        <v>3.5677958596527914</v>
      </c>
      <c r="C374" s="5">
        <f>晶体生长速度!E377</f>
        <v>519.62239636318168</v>
      </c>
      <c r="D374" s="5">
        <f>晶体生长速度!H377</f>
        <v>1205570921298.0479</v>
      </c>
      <c r="E374" s="5">
        <f>晶体生长速度!K377</f>
        <v>197819080533.63065</v>
      </c>
      <c r="F374" s="5">
        <f>晶体生长速度!N377</f>
        <v>5.8743614955340723E+58</v>
      </c>
    </row>
    <row r="375" spans="2:6" x14ac:dyDescent="0.25">
      <c r="B375">
        <f>晶体生长速度!B378</f>
        <v>3.5977958596527917</v>
      </c>
      <c r="C375" s="5">
        <f>晶体生长速度!E378</f>
        <v>519.62776377662385</v>
      </c>
      <c r="D375" s="5">
        <f>晶体生长速度!H378</f>
        <v>1205596223718.5947</v>
      </c>
      <c r="E375" s="5">
        <f>晶体生长速度!K378</f>
        <v>197823493215.23346</v>
      </c>
      <c r="F375" s="5">
        <f>晶体生长速度!N378</f>
        <v>5.9738418501736041E+58</v>
      </c>
    </row>
    <row r="376" spans="2:6" x14ac:dyDescent="0.25">
      <c r="B376">
        <f>晶体生长速度!B379</f>
        <v>3.6177958596527917</v>
      </c>
      <c r="C376" s="5">
        <f>晶体生长速度!E379</f>
        <v>519.62982995858192</v>
      </c>
      <c r="D376" s="5">
        <f>晶体生长速度!H379</f>
        <v>1205608822146.0884</v>
      </c>
      <c r="E376" s="5">
        <f>晶体生长速度!K379</f>
        <v>197825773465.11337</v>
      </c>
      <c r="F376" s="5">
        <f>晶体生长速度!N379</f>
        <v>6.0405882769908519E+58</v>
      </c>
    </row>
    <row r="377" spans="2:6" x14ac:dyDescent="0.25">
      <c r="B377">
        <f>晶体生长速度!B380</f>
        <v>3.6677958596527915</v>
      </c>
      <c r="C377" s="5">
        <f>晶体生长速度!E380</f>
        <v>519.64256669670351</v>
      </c>
      <c r="D377" s="5">
        <f>晶体生长速度!H380</f>
        <v>1205661699533.4065</v>
      </c>
      <c r="E377" s="5">
        <f>晶体生长速度!K380</f>
        <v>197834786805.46277</v>
      </c>
      <c r="F377" s="5">
        <f>晶体生长速度!N380</f>
        <v>6.2092915663150698E+58</v>
      </c>
    </row>
    <row r="378" spans="2:6" x14ac:dyDescent="0.25">
      <c r="B378">
        <f>晶体生长速度!B381</f>
        <v>3.7177958596527918</v>
      </c>
      <c r="C378" s="5">
        <f>晶体生长速度!E381</f>
        <v>519.65530334487539</v>
      </c>
      <c r="D378" s="5">
        <f>晶体生长速度!H381</f>
        <v>1205714577840.312</v>
      </c>
      <c r="E378" s="5">
        <f>晶体生长速度!K381</f>
        <v>197843800326.82175</v>
      </c>
      <c r="F378" s="5">
        <f>晶体生长速度!N381</f>
        <v>6.3803341856547361E+58</v>
      </c>
    </row>
    <row r="379" spans="2:6" x14ac:dyDescent="0.25">
      <c r="B379">
        <f>晶体生长速度!B382</f>
        <v>3.7677958596527916</v>
      </c>
      <c r="C379" s="5">
        <f>晶体生长速度!E382</f>
        <v>519.6680399030912</v>
      </c>
      <c r="D379" s="5">
        <f>晶体生长速度!H382</f>
        <v>1205767457066.7771</v>
      </c>
      <c r="E379" s="5">
        <f>晶体生长速度!K382</f>
        <v>197852814029.18692</v>
      </c>
      <c r="F379" s="5">
        <f>晶体生长速度!N382</f>
        <v>6.5537167778686616E+58</v>
      </c>
    </row>
    <row r="380" spans="2:6" x14ac:dyDescent="0.25">
      <c r="B380">
        <f>晶体生长速度!B383</f>
        <v>3.8109448907228605</v>
      </c>
      <c r="C380" s="5">
        <f>晶体生长速度!E383</f>
        <v>519.67817145156619</v>
      </c>
      <c r="D380" s="5">
        <f>晶体生长速度!H383</f>
        <v>1205810663430.2488</v>
      </c>
      <c r="E380" s="5">
        <f>晶体生长速度!K383</f>
        <v>197860216624.35953</v>
      </c>
      <c r="F380" s="5">
        <f>晶体生长速度!N383</f>
        <v>6.7051986096758233E+58</v>
      </c>
    </row>
    <row r="381" spans="2:6" x14ac:dyDescent="0.25">
      <c r="B381">
        <f>晶体生长速度!B384</f>
        <v>3.8109448908228605</v>
      </c>
      <c r="C381" s="5">
        <f>晶体生长速度!E384</f>
        <v>519.67977140646337</v>
      </c>
      <c r="D381" s="5">
        <f>晶体生长速度!H384</f>
        <v>1205815612453.0344</v>
      </c>
      <c r="E381" s="5">
        <f>晶体生长速度!K384</f>
        <v>197861028700.62164</v>
      </c>
      <c r="F381" s="5">
        <f>晶体生长速度!N384</f>
        <v>6.7052398704666319E+58</v>
      </c>
    </row>
    <row r="382" spans="2:6" x14ac:dyDescent="0.25">
      <c r="B382">
        <f>晶体生长速度!B385</f>
        <v>3.8109448911228605</v>
      </c>
      <c r="C382" s="5">
        <f>晶体生长速度!E385</f>
        <v>519.68457202970808</v>
      </c>
      <c r="D382" s="5">
        <f>晶体生长速度!H385</f>
        <v>1205830461699.4119</v>
      </c>
      <c r="E382" s="5">
        <f>晶体生长速度!K385</f>
        <v>197863465267.69611</v>
      </c>
      <c r="F382" s="5">
        <f>晶体生长速度!N385</f>
        <v>6.7053636760203811E+58</v>
      </c>
    </row>
    <row r="383" spans="2:6" x14ac:dyDescent="0.25">
      <c r="B383">
        <f>晶体生长速度!B386</f>
        <v>3.8109448915228605</v>
      </c>
      <c r="C383" s="5">
        <f>晶体生长速度!E386</f>
        <v>519.69097308698042</v>
      </c>
      <c r="D383" s="5">
        <f>晶体生长速度!H386</f>
        <v>1205850261417.0884</v>
      </c>
      <c r="E383" s="5">
        <f>晶体生长速度!K386</f>
        <v>197866714137.68912</v>
      </c>
      <c r="F383" s="5">
        <f>晶体生长速度!N386</f>
        <v>6.7055287584021709E+58</v>
      </c>
    </row>
    <row r="384" spans="2:6" x14ac:dyDescent="0.25">
      <c r="B384">
        <f>晶体生长速度!B387</f>
        <v>3.8109448917228606</v>
      </c>
      <c r="C384" s="5">
        <f>晶体生长速度!E387</f>
        <v>519.69417339395238</v>
      </c>
      <c r="D384" s="5">
        <f>晶体生长速度!H387</f>
        <v>1205860160685.6843</v>
      </c>
      <c r="E384" s="5">
        <f>晶体生长速度!K387</f>
        <v>197868338482.07303</v>
      </c>
      <c r="F384" s="5">
        <f>晶体生长速度!N387</f>
        <v>6.7056112937046348E+58</v>
      </c>
    </row>
    <row r="385" spans="2:6" x14ac:dyDescent="0.25">
      <c r="B385">
        <f>晶体生长速度!B388</f>
        <v>3.8109449007228604</v>
      </c>
      <c r="C385" s="5">
        <f>晶体生长速度!E388</f>
        <v>519.83823235388149</v>
      </c>
      <c r="D385" s="5">
        <f>晶体生长速度!H388</f>
        <v>1206305779958.6567</v>
      </c>
      <c r="E385" s="5">
        <f>晶体生长速度!K388</f>
        <v>197941458135.1951</v>
      </c>
      <c r="F385" s="5">
        <f>晶体生长速度!N388</f>
        <v>6.7093271945456437E+58</v>
      </c>
    </row>
    <row r="386" spans="2:6" x14ac:dyDescent="0.25">
      <c r="B386">
        <f>晶体生长速度!B389</f>
        <v>3.8109449907228603</v>
      </c>
      <c r="C386" s="5">
        <f>晶体生长速度!E389</f>
        <v>521.28032432188388</v>
      </c>
      <c r="D386" s="5">
        <f>晶体生长速度!H389</f>
        <v>1210768875831.2451</v>
      </c>
      <c r="E386" s="5">
        <f>晶体生长速度!K389</f>
        <v>198673786368.80356</v>
      </c>
      <c r="F386" s="5">
        <f>晶体生长速度!N389</f>
        <v>6.7465818039168343E+58</v>
      </c>
    </row>
    <row r="387" spans="2:6" x14ac:dyDescent="0.25">
      <c r="B387">
        <f>晶体生长速度!B390</f>
        <v>3.8109458907228606</v>
      </c>
      <c r="C387" s="5">
        <f>晶体生长速度!E390</f>
        <v>535.84832205650923</v>
      </c>
      <c r="D387" s="5">
        <f>晶体生长速度!H390</f>
        <v>1256084472971.8413</v>
      </c>
      <c r="E387" s="5">
        <f>晶体生长速度!K390</f>
        <v>206109402058.55939</v>
      </c>
      <c r="F387" s="5">
        <f>晶体生长速度!N390</f>
        <v>7.1287096202242037E+58</v>
      </c>
    </row>
    <row r="388" spans="2:6" x14ac:dyDescent="0.25">
      <c r="B388">
        <f>晶体生长速度!B391</f>
        <v>3.8109523775348246</v>
      </c>
      <c r="C388" s="5">
        <f>晶体生长速度!E391</f>
        <v>648.95316110788065</v>
      </c>
      <c r="D388" s="5">
        <f>晶体生长速度!H391</f>
        <v>1621411302178.1304</v>
      </c>
      <c r="E388" s="5">
        <f>晶体生长速度!K391</f>
        <v>266053943267.91602</v>
      </c>
      <c r="F388" s="5">
        <f>晶体生长速度!N391</f>
        <v>1.0453469767810108E+59</v>
      </c>
    </row>
    <row r="389" spans="2:6" x14ac:dyDescent="0.25">
      <c r="B389">
        <f>晶体生长速度!B392</f>
        <v>3.8109548907228605</v>
      </c>
      <c r="C389" s="5">
        <f>晶体生长速度!E392</f>
        <v>648.95304725282244</v>
      </c>
      <c r="D389" s="5">
        <f>晶体生长速度!H392</f>
        <v>1621410957004.2227</v>
      </c>
      <c r="E389" s="5">
        <f>晶体生长速度!K392</f>
        <v>266053889840.27921</v>
      </c>
      <c r="F389" s="5">
        <f>晶体生长速度!N392</f>
        <v>1.0453479358018824E+59</v>
      </c>
    </row>
    <row r="390" spans="2:6" x14ac:dyDescent="0.25">
      <c r="B390">
        <f>晶体生长速度!B393</f>
        <v>3.8109648907228606</v>
      </c>
      <c r="C390" s="5">
        <f>晶体生长速度!E393</f>
        <v>648.95282312120321</v>
      </c>
      <c r="D390" s="5">
        <f>晶体生长速度!H393</f>
        <v>1621410279639.3564</v>
      </c>
      <c r="E390" s="5">
        <f>晶体生长速度!K393</f>
        <v>266053785098.47308</v>
      </c>
      <c r="F390" s="5">
        <f>晶体生长速度!N393</f>
        <v>1.0453525992402519E+59</v>
      </c>
    </row>
    <row r="391" spans="2:6" x14ac:dyDescent="0.25">
      <c r="B391">
        <f>晶体生长速度!B394</f>
        <v>3.8109948907228604</v>
      </c>
      <c r="C391" s="5">
        <f>晶体生长速度!E394</f>
        <v>648.95244249145765</v>
      </c>
      <c r="D391" s="5">
        <f>晶体生长速度!H394</f>
        <v>1621409134807.9888</v>
      </c>
      <c r="E391" s="5">
        <f>晶体生长速度!K394</f>
        <v>266053608340.26266</v>
      </c>
      <c r="F391" s="5">
        <f>晶体生长速度!N394</f>
        <v>1.0453676698536639E+59</v>
      </c>
    </row>
    <row r="392" spans="2:6" x14ac:dyDescent="0.25">
      <c r="B392">
        <f>晶体生长速度!B395</f>
        <v>3.8110248907228605</v>
      </c>
      <c r="C392" s="5">
        <f>晶体生长速度!E395</f>
        <v>648.95206186193911</v>
      </c>
      <c r="D392" s="5">
        <f>晶体生长速度!H395</f>
        <v>1621407989977.4446</v>
      </c>
      <c r="E392" s="5">
        <f>晶体生长速度!K395</f>
        <v>266053431582.17206</v>
      </c>
      <c r="F392" s="5">
        <f>晶体生长速度!N395</f>
        <v>1.04538274055529E+59</v>
      </c>
    </row>
    <row r="393" spans="2:6" x14ac:dyDescent="0.25">
      <c r="B393">
        <f>晶体生长速度!B396</f>
        <v>3.8110448907228607</v>
      </c>
      <c r="C393" s="5">
        <f>晶体生长速度!E396</f>
        <v>648.95174839320237</v>
      </c>
      <c r="D393" s="5">
        <f>晶体生长速度!H396</f>
        <v>1621407045160.593</v>
      </c>
      <c r="E393" s="5">
        <f>晶体生长速度!K396</f>
        <v>266053285607.97241</v>
      </c>
      <c r="F393" s="5">
        <f>晶体生长速度!N396</f>
        <v>1.0453925666350568E+59</v>
      </c>
    </row>
    <row r="394" spans="2:6" x14ac:dyDescent="0.25">
      <c r="B394">
        <f>晶体生长速度!B397</f>
        <v>3.8111448907228604</v>
      </c>
      <c r="C394" s="5">
        <f>晶体生长速度!E397</f>
        <v>648.95108049150633</v>
      </c>
      <c r="D394" s="5">
        <f>晶体生长速度!H397</f>
        <v>1621405056295.5137</v>
      </c>
      <c r="E394" s="5">
        <f>晶体生长速度!K397</f>
        <v>266052979515.36713</v>
      </c>
      <c r="F394" s="5">
        <f>晶体生长速度!N397</f>
        <v>1.0454450279867306E+59</v>
      </c>
    </row>
    <row r="395" spans="2:6" x14ac:dyDescent="0.25">
      <c r="B395">
        <f>晶体生长速度!B398</f>
        <v>3.8114448907228606</v>
      </c>
      <c r="C395" s="5">
        <f>晶体生长速度!E398</f>
        <v>648.94999942750314</v>
      </c>
      <c r="D395" s="5">
        <f>晶体生长速度!H398</f>
        <v>1621401895468.2551</v>
      </c>
      <c r="E395" s="5">
        <f>晶体生长速度!K398</f>
        <v>266052495946.33469</v>
      </c>
      <c r="F395" s="5">
        <f>晶体生长速度!N398</f>
        <v>1.0456058360634117E+59</v>
      </c>
    </row>
    <row r="396" spans="2:6" x14ac:dyDescent="0.25">
      <c r="B396">
        <f>晶体生长速度!B399</f>
        <v>3.8117448907228604</v>
      </c>
      <c r="C396" s="5">
        <f>晶体生长速度!E399</f>
        <v>648.94891836540387</v>
      </c>
      <c r="D396" s="5">
        <f>晶体生长速度!H399</f>
        <v>1621398734647.5444</v>
      </c>
      <c r="E396" s="5">
        <f>晶体生长速度!K399</f>
        <v>266052012378.24454</v>
      </c>
      <c r="F396" s="5">
        <f>晶体生长速度!N399</f>
        <v>1.0457666559317665E+59</v>
      </c>
    </row>
    <row r="397" spans="2:6" x14ac:dyDescent="0.25">
      <c r="B397">
        <f>晶体生长速度!B400</f>
        <v>3.8119448907228604</v>
      </c>
      <c r="C397" s="5">
        <f>晶体生长速度!E400</f>
        <v>648.94800882137702</v>
      </c>
      <c r="D397" s="5">
        <f>晶体生长速度!H400</f>
        <v>1621396053181.2852</v>
      </c>
      <c r="E397" s="5">
        <f>晶体生长速度!K400</f>
        <v>266051601028.21597</v>
      </c>
      <c r="F397" s="5">
        <f>晶体生长速度!N400</f>
        <v>1.0458731762171082E+59</v>
      </c>
    </row>
    <row r="398" spans="2:6" x14ac:dyDescent="0.25">
      <c r="B398">
        <f>晶体生长速度!B401</f>
        <v>3.8129448907228602</v>
      </c>
      <c r="C398" s="5">
        <f>晶体生长速度!E401</f>
        <v>648.94630537344767</v>
      </c>
      <c r="D398" s="5">
        <f>晶体生长速度!H401</f>
        <v>1621391295324.2651</v>
      </c>
      <c r="E398" s="5">
        <f>晶体生长速度!K401</f>
        <v>266050884375.98831</v>
      </c>
      <c r="F398" s="5">
        <f>晶体生长速度!N401</f>
        <v>1.046416395535397E+59</v>
      </c>
    </row>
    <row r="399" spans="2:6" x14ac:dyDescent="0.25">
      <c r="B399">
        <f>晶体生长速度!B402</f>
        <v>3.8159448907228604</v>
      </c>
      <c r="C399" s="5">
        <f>晶体生长速度!E402</f>
        <v>648.94411266028101</v>
      </c>
      <c r="D399" s="5">
        <f>晶体生长速度!H402</f>
        <v>1621385894305.7874</v>
      </c>
      <c r="E399" s="5">
        <f>晶体生长速度!K402</f>
        <v>266050109079.62631</v>
      </c>
      <c r="F399" s="5">
        <f>晶体生长速度!N402</f>
        <v>1.0480577126785493E+59</v>
      </c>
    </row>
    <row r="400" spans="2:6" x14ac:dyDescent="0.25">
      <c r="B400">
        <f>晶体生长速度!B403</f>
        <v>3.8189448907228605</v>
      </c>
      <c r="C400" s="5">
        <f>晶体生长速度!E403</f>
        <v>648.9419199560806</v>
      </c>
      <c r="D400" s="5">
        <f>晶体生长速度!H403</f>
        <v>1621380493311.1375</v>
      </c>
      <c r="E400" s="5">
        <f>晶体生长速度!K403</f>
        <v>266049333786.48099</v>
      </c>
      <c r="F400" s="5">
        <f>晶体生长速度!N403</f>
        <v>1.04970030694867E+59</v>
      </c>
    </row>
    <row r="401" spans="2:6" x14ac:dyDescent="0.25">
      <c r="B401">
        <f>晶体生长速度!B404</f>
        <v>3.8209448907228603</v>
      </c>
      <c r="C401" s="5">
        <f>晶体生长速度!E404</f>
        <v>648.93986101088797</v>
      </c>
      <c r="D401" s="5">
        <f>晶体生长速度!H404</f>
        <v>1621375076728.3733</v>
      </c>
      <c r="E401" s="5">
        <f>晶体生长速度!K404</f>
        <v>266048535575.94327</v>
      </c>
      <c r="F401" s="5">
        <f>晶体生长速度!N404</f>
        <v>1.0507938568955588E+59</v>
      </c>
    </row>
    <row r="402" spans="2:6" x14ac:dyDescent="0.25">
      <c r="B402">
        <f>晶体生长速度!B405</f>
        <v>3.8309448907228605</v>
      </c>
      <c r="C402" s="5">
        <f>晶体生长速度!E405</f>
        <v>648.93856054483706</v>
      </c>
      <c r="D402" s="5">
        <f>晶体生长速度!H405</f>
        <v>1621375345465.2466</v>
      </c>
      <c r="E402" s="5">
        <f>晶体生长速度!K405</f>
        <v>266048782230.39621</v>
      </c>
      <c r="F402" s="5">
        <f>晶体生长速度!N405</f>
        <v>1.0563036985256714E+59</v>
      </c>
    </row>
    <row r="403" spans="2:6" x14ac:dyDescent="0.25">
      <c r="B403">
        <f>晶体生长速度!B406</f>
        <v>3.8609448907228603</v>
      </c>
      <c r="C403" s="5">
        <f>晶体生长速度!E406</f>
        <v>648.94388529393723</v>
      </c>
      <c r="D403" s="5">
        <f>晶体生长速度!H406</f>
        <v>1621404208686.1741</v>
      </c>
      <c r="E403" s="5">
        <f>晶体生长速度!K406</f>
        <v>266053869195.71335</v>
      </c>
      <c r="F403" s="5">
        <f>晶体生长速度!N406</f>
        <v>1.0729548021058538E+59</v>
      </c>
    </row>
    <row r="404" spans="2:6" x14ac:dyDescent="0.25">
      <c r="B404">
        <f>晶体生长速度!B407</f>
        <v>3.8909448907228605</v>
      </c>
      <c r="C404" s="5">
        <f>晶体生长速度!E407</f>
        <v>648.94920996662552</v>
      </c>
      <c r="D404" s="5">
        <f>晶体生长速度!H407</f>
        <v>1621433071970.7903</v>
      </c>
      <c r="E404" s="5">
        <f>晶体生长速度!K407</f>
        <v>266058956184.435</v>
      </c>
      <c r="F404" s="5">
        <f>晶体生长速度!N407</f>
        <v>1.0897367809242795E+59</v>
      </c>
    </row>
    <row r="405" spans="2:6" x14ac:dyDescent="0.25">
      <c r="B405">
        <f>晶体生长速度!B408</f>
        <v>3.9109448907228606</v>
      </c>
      <c r="C405" s="5">
        <f>晶体生长速度!E408</f>
        <v>648.95087133900722</v>
      </c>
      <c r="D405" s="5">
        <f>晶体生长速度!H408</f>
        <v>1621446571499.5127</v>
      </c>
      <c r="E405" s="5">
        <f>晶体生长速度!K408</f>
        <v>266061457779.32458</v>
      </c>
      <c r="F405" s="5">
        <f>晶体生长速度!N408</f>
        <v>1.1009901209362789E+59</v>
      </c>
    </row>
    <row r="406" spans="2:6" x14ac:dyDescent="0.25">
      <c r="B406">
        <f>晶体生长速度!B409</f>
        <v>3.9609448907228604</v>
      </c>
      <c r="C406" s="5">
        <f>晶体生长速度!E409</f>
        <v>648.96448033339493</v>
      </c>
      <c r="D406" s="5">
        <f>晶体生长速度!H409</f>
        <v>1621509076271.8613</v>
      </c>
      <c r="E406" s="5">
        <f>晶体生长速度!K409</f>
        <v>266072167094.85724</v>
      </c>
      <c r="F406" s="5">
        <f>晶体生长速度!N409</f>
        <v>1.1294151593777166E+59</v>
      </c>
    </row>
    <row r="407" spans="2:6" x14ac:dyDescent="0.25">
      <c r="B407">
        <f>晶体生长速度!B410</f>
        <v>4.0109448907228602</v>
      </c>
      <c r="C407" s="5">
        <f>晶体生长速度!E410</f>
        <v>648.97808919970464</v>
      </c>
      <c r="D407" s="5">
        <f>晶体生长速度!H410</f>
        <v>1621571581904.0186</v>
      </c>
      <c r="E407" s="5">
        <f>晶体生长速度!K410</f>
        <v>266082876587.16843</v>
      </c>
      <c r="F407" s="5">
        <f>晶体生长速度!N410</f>
        <v>1.1582048334184184E+59</v>
      </c>
    </row>
    <row r="408" spans="2:6" x14ac:dyDescent="0.25">
      <c r="B408">
        <f>晶体生长速度!B411</f>
        <v>4.06094489072286</v>
      </c>
      <c r="C408" s="5">
        <f>晶体生长速度!E411</f>
        <v>648.9916979379318</v>
      </c>
      <c r="D408" s="5">
        <f>晶体生长速度!H411</f>
        <v>1621634088395.9553</v>
      </c>
      <c r="E408" s="5">
        <f>晶体生长速度!K411</f>
        <v>266093586256.25403</v>
      </c>
      <c r="F408" s="5">
        <f>晶体生长速度!N411</f>
        <v>1.1873592317665967E+59</v>
      </c>
    </row>
    <row r="409" spans="2:6" x14ac:dyDescent="0.25">
      <c r="B409">
        <f>晶体生长速度!B412</f>
        <v>4.1040939217929298</v>
      </c>
      <c r="C409" s="5">
        <f>晶体生长速度!E412</f>
        <v>649.00236816839697</v>
      </c>
      <c r="D409" s="5">
        <f>晶体生长速度!H412</f>
        <v>1621684765410.593</v>
      </c>
      <c r="E409" s="5">
        <f>晶体生长速度!K412</f>
        <v>266102322681.79382</v>
      </c>
      <c r="F409" s="5">
        <f>晶体生长速度!N412</f>
        <v>1.2128075574719871E+59</v>
      </c>
    </row>
    <row r="410" spans="2:6" x14ac:dyDescent="0.25">
      <c r="B410">
        <f>晶体生长速度!B413</f>
        <v>4.1040939218929298</v>
      </c>
      <c r="C410" s="5">
        <f>晶体生长速度!E413</f>
        <v>649.00422356496574</v>
      </c>
      <c r="D410" s="5">
        <f>晶体生长速度!H413</f>
        <v>1621690945913.0859</v>
      </c>
      <c r="E410" s="5">
        <f>晶体生长速度!K413</f>
        <v>266103336835.81808</v>
      </c>
      <c r="F410" s="5">
        <f>晶体生长速度!N413</f>
        <v>1.2128144874925306E+59</v>
      </c>
    </row>
    <row r="411" spans="2:6" x14ac:dyDescent="0.25">
      <c r="B411">
        <f>晶体生长速度!B414</f>
        <v>4.1040939221929298</v>
      </c>
      <c r="C411" s="5">
        <f>晶体生长速度!E414</f>
        <v>649.009790698605</v>
      </c>
      <c r="D411" s="5">
        <f>晶体生长速度!H414</f>
        <v>1621709490332.8308</v>
      </c>
      <c r="E411" s="5">
        <f>晶体生长速度!K414</f>
        <v>266106379750.07562</v>
      </c>
      <c r="F411" s="5">
        <f>晶体生长速度!N414</f>
        <v>1.2128352817154611E+59</v>
      </c>
    </row>
    <row r="412" spans="2:6" x14ac:dyDescent="0.25">
      <c r="B412">
        <f>晶体生长速度!B415</f>
        <v>4.1040939225929298</v>
      </c>
      <c r="C412" s="5">
        <f>晶体生长速度!E415</f>
        <v>649.01721381813707</v>
      </c>
      <c r="D412" s="5">
        <f>晶体生长速度!H415</f>
        <v>1621734217158.0005</v>
      </c>
      <c r="E412" s="5">
        <f>晶体生长速度!K415</f>
        <v>266110437115.7771</v>
      </c>
      <c r="F412" s="5">
        <f>晶体生长速度!N415</f>
        <v>1.2128630087753145E+59</v>
      </c>
    </row>
    <row r="413" spans="2:6" x14ac:dyDescent="0.25">
      <c r="B413">
        <f>晶体生长速度!B416</f>
        <v>4.1040939227929298</v>
      </c>
      <c r="C413" s="5">
        <f>晶体生长速度!E416</f>
        <v>649.02092509768704</v>
      </c>
      <c r="D413" s="5">
        <f>晶体生长速度!H416</f>
        <v>1621746579759.8386</v>
      </c>
      <c r="E413" s="5">
        <f>晶体生长速度!K416</f>
        <v>266112465673.98413</v>
      </c>
      <c r="F413" s="5">
        <f>晶体生长速度!N416</f>
        <v>1.2128768712085335E+59</v>
      </c>
    </row>
    <row r="414" spans="2:6" x14ac:dyDescent="0.25">
      <c r="B414">
        <f>晶体生长速度!B417</f>
        <v>4.1040939317929297</v>
      </c>
      <c r="C414" s="5">
        <f>晶体生长速度!E417</f>
        <v>649.1879867200314</v>
      </c>
      <c r="D414" s="5">
        <f>晶体生长速度!H417</f>
        <v>1622303089831.5488</v>
      </c>
      <c r="E414" s="5">
        <f>晶体生长速度!K417</f>
        <v>266203781363.18234</v>
      </c>
      <c r="F414" s="5">
        <f>晶体生长速度!N417</f>
        <v>1.2135009866578385E+59</v>
      </c>
    </row>
    <row r="415" spans="2:6" x14ac:dyDescent="0.25">
      <c r="B415">
        <f>晶体生长速度!B418</f>
        <v>4.1040940217929291</v>
      </c>
      <c r="C415" s="5">
        <f>晶体生长速度!E418</f>
        <v>650.86022727361967</v>
      </c>
      <c r="D415" s="5">
        <f>晶体生长速度!H418</f>
        <v>1627876215391.1204</v>
      </c>
      <c r="E415" s="5">
        <f>晶体生长速度!K418</f>
        <v>267118253675.64059</v>
      </c>
      <c r="F415" s="5">
        <f>晶体生长速度!N418</f>
        <v>1.2197570783202502E+59</v>
      </c>
    </row>
    <row r="416" spans="2:6" x14ac:dyDescent="0.25">
      <c r="B416">
        <f>晶体生长速度!B419</f>
        <v>4.1040949217929299</v>
      </c>
      <c r="C416" s="5">
        <f>晶体生长速度!E419</f>
        <v>667.74099719095886</v>
      </c>
      <c r="D416" s="5">
        <f>晶体生长速度!H419</f>
        <v>1684401075543.5129</v>
      </c>
      <c r="E416" s="5">
        <f>晶体生长速度!K419</f>
        <v>276393188842.83685</v>
      </c>
      <c r="F416" s="5">
        <f>晶体生长速度!N419</f>
        <v>1.2838109270673624E+59</v>
      </c>
    </row>
    <row r="417" spans="2:6" x14ac:dyDescent="0.25">
      <c r="B417">
        <f>晶体生长速度!B420</f>
        <v>4.1041014086048939</v>
      </c>
      <c r="C417" s="5">
        <f>晶体生长速度!E420</f>
        <v>798.12073077134914</v>
      </c>
      <c r="D417" s="5">
        <f>晶体生长速度!H420</f>
        <v>2136517192070.7378</v>
      </c>
      <c r="E417" s="5">
        <f>晶体生长速度!K420</f>
        <v>350578892236.77094</v>
      </c>
      <c r="F417" s="5">
        <f>晶体生长速度!N420</f>
        <v>1.8337300171193798E+59</v>
      </c>
    </row>
    <row r="418" spans="2:6" x14ac:dyDescent="0.25">
      <c r="B418">
        <f>晶体生长速度!B421</f>
        <v>4.1041114086048935</v>
      </c>
      <c r="C418" s="5">
        <f>晶体生长速度!E421</f>
        <v>798.12045463125969</v>
      </c>
      <c r="D418" s="5">
        <f>晶体生长速度!H421</f>
        <v>2136516297546.9822</v>
      </c>
      <c r="E418" s="5">
        <f>晶体生长速度!K421</f>
        <v>350578753895.89368</v>
      </c>
      <c r="F418" s="5">
        <f>晶体生长速度!N421</f>
        <v>1.8337375068573033E+59</v>
      </c>
    </row>
    <row r="419" spans="2:6" x14ac:dyDescent="0.25">
      <c r="B419">
        <f>晶体生长速度!B422</f>
        <v>4.1041214086048932</v>
      </c>
      <c r="C419" s="5">
        <f>晶体生长速度!E422</f>
        <v>798.12017849126698</v>
      </c>
      <c r="D419" s="5">
        <f>晶体生长速度!H422</f>
        <v>2136515403023.605</v>
      </c>
      <c r="E419" s="5">
        <f>晶体生长速度!K422</f>
        <v>350578615555.07196</v>
      </c>
      <c r="F419" s="5">
        <f>晶体生长速度!N422</f>
        <v>1.8337449966042088E+59</v>
      </c>
    </row>
    <row r="420" spans="2:6" x14ac:dyDescent="0.25">
      <c r="B420">
        <f>晶体生长速度!B423</f>
        <v>4.1041514086048938</v>
      </c>
      <c r="C420" s="5">
        <f>晶体生长速度!E423</f>
        <v>798.11970890110831</v>
      </c>
      <c r="D420" s="5">
        <f>晶体生长速度!H423</f>
        <v>2136513888590.9832</v>
      </c>
      <c r="E420" s="5">
        <f>晶体生长速度!K423</f>
        <v>350578381672.91125</v>
      </c>
      <c r="F420" s="5">
        <f>晶体生长速度!N423</f>
        <v>1.833769360874537E+59</v>
      </c>
    </row>
    <row r="421" spans="2:6" x14ac:dyDescent="0.25">
      <c r="B421">
        <f>晶体生长速度!B424</f>
        <v>4.1041814086048936</v>
      </c>
      <c r="C421" s="5">
        <f>晶体生长速度!E424</f>
        <v>798.1192393112301</v>
      </c>
      <c r="D421" s="5">
        <f>晶体生长速度!H424</f>
        <v>2136512374159.4534</v>
      </c>
      <c r="E421" s="5">
        <f>晶体生长速度!K424</f>
        <v>350578147790.90948</v>
      </c>
      <c r="F421" s="5">
        <f>晶体生长速度!N424</f>
        <v>1.8337937252734404E+59</v>
      </c>
    </row>
    <row r="422" spans="2:6" x14ac:dyDescent="0.25">
      <c r="B422">
        <f>晶体生长速度!B425</f>
        <v>4.1042014086048937</v>
      </c>
      <c r="C422" s="5">
        <f>晶体生长速度!E425</f>
        <v>798.11885280941806</v>
      </c>
      <c r="D422" s="5">
        <f>晶体生长速度!H425</f>
        <v>2136511125250.6428</v>
      </c>
      <c r="E422" s="5">
        <f>晶体生长速度!K425</f>
        <v>350577954795.51227</v>
      </c>
      <c r="F422" s="5">
        <f>晶体生长速度!N425</f>
        <v>1.8338095804212508E+59</v>
      </c>
    </row>
    <row r="423" spans="2:6" x14ac:dyDescent="0.25">
      <c r="B423">
        <f>晶体生长速度!B426</f>
        <v>4.1043014086048935</v>
      </c>
      <c r="C423" s="5">
        <f>晶体生长速度!E426</f>
        <v>798.11802648677929</v>
      </c>
      <c r="D423" s="5">
        <f>晶体生长速度!H426</f>
        <v>2136508484876.3525</v>
      </c>
      <c r="E423" s="5">
        <f>晶体生长速度!K426</f>
        <v>350577548230.58594</v>
      </c>
      <c r="F423" s="5">
        <f>晶体生长速度!N426</f>
        <v>1.8338946990728096E+59</v>
      </c>
    </row>
    <row r="424" spans="2:6" x14ac:dyDescent="0.25">
      <c r="B424">
        <f>晶体生长速度!B427</f>
        <v>4.1046014086048936</v>
      </c>
      <c r="C424" s="5">
        <f>晶体生长速度!E427</f>
        <v>798.11668223691368</v>
      </c>
      <c r="D424" s="5">
        <f>晶体生长速度!H427</f>
        <v>2136504260884.7781</v>
      </c>
      <c r="E424" s="5">
        <f>晶体生长速度!K427</f>
        <v>350576901350.84167</v>
      </c>
      <c r="F424" s="5">
        <f>晶体生长速度!N427</f>
        <v>1.8341560593792522E+59</v>
      </c>
    </row>
    <row r="425" spans="2:6" x14ac:dyDescent="0.25">
      <c r="B425">
        <f>晶体生长速度!B428</f>
        <v>4.1049014086048938</v>
      </c>
      <c r="C425" s="5">
        <f>晶体生长速度!E428</f>
        <v>798.11533798943151</v>
      </c>
      <c r="D425" s="5">
        <f>晶体生长速度!H428</f>
        <v>2136500036902.0349</v>
      </c>
      <c r="E425" s="5">
        <f>晶体生长速度!K428</f>
        <v>350576254472.36969</v>
      </c>
      <c r="F425" s="5">
        <f>晶体生长速度!N428</f>
        <v>1.8344174373583719E+59</v>
      </c>
    </row>
    <row r="426" spans="2:6" x14ac:dyDescent="0.25">
      <c r="B426">
        <f>晶体生长速度!B429</f>
        <v>4.1051014086048934</v>
      </c>
      <c r="C426" s="5">
        <f>晶体生长速度!E429</f>
        <v>798.1142095829581</v>
      </c>
      <c r="D426" s="5">
        <f>晶体生长速度!H429</f>
        <v>2136496464227.25</v>
      </c>
      <c r="E426" s="5">
        <f>晶体生长速度!K429</f>
        <v>350575705982.75031</v>
      </c>
      <c r="F426" s="5">
        <f>晶体生长速度!N429</f>
        <v>1.8345904721335863E+59</v>
      </c>
    </row>
    <row r="427" spans="2:6" x14ac:dyDescent="0.25">
      <c r="B427">
        <f>晶体生长速度!B430</f>
        <v>4.1061014086048937</v>
      </c>
      <c r="C427" s="5">
        <f>晶体生长速度!E430</f>
        <v>798.11206560307494</v>
      </c>
      <c r="D427" s="5">
        <f>晶体生长速度!H430</f>
        <v>2136489998175.2092</v>
      </c>
      <c r="E427" s="5">
        <f>晶体生长速度!K430</f>
        <v>350574729379.35468</v>
      </c>
      <c r="F427" s="5">
        <f>晶体生长速度!N430</f>
        <v>1.8354742506145233E+59</v>
      </c>
    </row>
    <row r="428" spans="2:6" x14ac:dyDescent="0.25">
      <c r="B428">
        <f>晶体生长速度!B431</f>
        <v>4.1091014086048938</v>
      </c>
      <c r="C428" s="5">
        <f>晶体生长速度!E431</f>
        <v>798.10922193692784</v>
      </c>
      <c r="D428" s="5">
        <f>晶体生长速度!H431</f>
        <v>2136482291290.9807</v>
      </c>
      <c r="E428" s="5">
        <f>晶体生长速度!K431</f>
        <v>350573610956.9881</v>
      </c>
      <c r="F428" s="5">
        <f>晶体生长速度!N431</f>
        <v>1.8381458286248074E+59</v>
      </c>
    </row>
    <row r="429" spans="2:6" x14ac:dyDescent="0.25">
      <c r="B429">
        <f>晶体生长速度!B432</f>
        <v>4.1121014086048939</v>
      </c>
      <c r="C429" s="5">
        <f>晶体生长速度!E432</f>
        <v>798.10637828288895</v>
      </c>
      <c r="D429" s="5">
        <f>晶体生长速度!H432</f>
        <v>2136474584442.4897</v>
      </c>
      <c r="E429" s="5">
        <f>晶体生长速度!K432</f>
        <v>350572492539.4917</v>
      </c>
      <c r="F429" s="5">
        <f>晶体生长速度!N432</f>
        <v>1.8408193332369601E+59</v>
      </c>
    </row>
    <row r="430" spans="2:6" x14ac:dyDescent="0.25">
      <c r="B430">
        <f>晶体生长速度!B433</f>
        <v>4.1141014086048937</v>
      </c>
      <c r="C430" s="5">
        <f>晶体生长速度!E433</f>
        <v>798.1037481138676</v>
      </c>
      <c r="D430" s="5">
        <f>晶体生长速度!H433</f>
        <v>2136467053729.5745</v>
      </c>
      <c r="E430" s="5">
        <f>晶体生长速度!K433</f>
        <v>350571376196.13812</v>
      </c>
      <c r="F430" s="5">
        <f>晶体生长速度!N433</f>
        <v>1.8425988429013596E+59</v>
      </c>
    </row>
    <row r="431" spans="2:6" x14ac:dyDescent="0.25">
      <c r="B431">
        <f>晶体生长速度!B434</f>
        <v>4.1241014086048935</v>
      </c>
      <c r="C431" s="5">
        <f>晶体生长速度!E434</f>
        <v>798.10165893387659</v>
      </c>
      <c r="D431" s="5">
        <f>晶体生长速度!H434</f>
        <v>2136465441130.7483</v>
      </c>
      <c r="E431" s="5">
        <f>晶体生长速度!K434</f>
        <v>350571378495.63721</v>
      </c>
      <c r="F431" s="5">
        <f>晶体生长速度!N434</f>
        <v>1.8515681018010314E+59</v>
      </c>
    </row>
    <row r="432" spans="2:6" x14ac:dyDescent="0.25">
      <c r="B432">
        <f>晶体生长速度!B435</f>
        <v>4.1541014086048937</v>
      </c>
      <c r="C432" s="5">
        <f>晶体生长速度!E435</f>
        <v>798.10673824889659</v>
      </c>
      <c r="D432" s="5">
        <f>晶体生长速度!H435</f>
        <v>2136497573681.5991</v>
      </c>
      <c r="E432" s="5">
        <f>晶体生长速度!K435</f>
        <v>350577113416.24646</v>
      </c>
      <c r="F432" s="5">
        <f>晶体生长速度!N435</f>
        <v>1.8786679462738423E+59</v>
      </c>
    </row>
    <row r="433" spans="2:6" x14ac:dyDescent="0.25">
      <c r="B433">
        <f>晶体生长速度!B436</f>
        <v>4.184101408604894</v>
      </c>
      <c r="C433" s="5">
        <f>晶体生长速度!E436</f>
        <v>798.11181747732132</v>
      </c>
      <c r="D433" s="5">
        <f>晶体生长速度!H436</f>
        <v>2136529706238.2002</v>
      </c>
      <c r="E433" s="5">
        <f>晶体生长速度!K436</f>
        <v>350582848352.31512</v>
      </c>
      <c r="F433" s="5">
        <f>晶体生长速度!N436</f>
        <v>1.9059655925436046E+59</v>
      </c>
    </row>
    <row r="434" spans="2:6" x14ac:dyDescent="0.25">
      <c r="B434">
        <f>晶体生长速度!B437</f>
        <v>4.2041014086048936</v>
      </c>
      <c r="C434" s="5">
        <f>晶体生长速度!E437</f>
        <v>798.11288117033087</v>
      </c>
      <c r="D434" s="5">
        <f>晶体生长速度!H437</f>
        <v>2136543560919.6575</v>
      </c>
      <c r="E434" s="5">
        <f>晶体生长速度!K437</f>
        <v>350585499247.59644</v>
      </c>
      <c r="F434" s="5">
        <f>晶体生长速度!N437</f>
        <v>1.924261056084104E+59</v>
      </c>
    </row>
    <row r="435" spans="2:6" x14ac:dyDescent="0.25">
      <c r="B435">
        <f>晶体生长速度!B438</f>
        <v>4.2541014086048934</v>
      </c>
      <c r="C435" s="5">
        <f>晶体生长速度!E438</f>
        <v>798.12716934675643</v>
      </c>
      <c r="D435" s="5">
        <f>晶体生长速度!H438</f>
        <v>2136616088510.4915</v>
      </c>
      <c r="E435" s="5">
        <f>晶体生长速度!K438</f>
        <v>350597997176.20844</v>
      </c>
      <c r="F435" s="5">
        <f>晶体生长速度!N438</f>
        <v>1.9704493007125221E+59</v>
      </c>
    </row>
    <row r="436" spans="2:6" x14ac:dyDescent="0.25">
      <c r="B436">
        <f>晶体生长速度!B439</f>
        <v>4.3041014086048932</v>
      </c>
      <c r="C436" s="5">
        <f>晶体生长速度!E439</f>
        <v>798.14145735697821</v>
      </c>
      <c r="D436" s="5">
        <f>晶体生长速度!H439</f>
        <v>2136688616868.7837</v>
      </c>
      <c r="E436" s="5">
        <f>晶体生长速度!K439</f>
        <v>350610495272.29102</v>
      </c>
      <c r="F436" s="5">
        <f>晶体生长速度!N439</f>
        <v>2.0171887239782993E+59</v>
      </c>
    </row>
    <row r="437" spans="2:6" x14ac:dyDescent="0.25">
      <c r="B437">
        <f>晶体生长速度!B440</f>
        <v>4.3541014086048939</v>
      </c>
      <c r="C437" s="5">
        <f>晶体生长速度!E440</f>
        <v>798.15574520099244</v>
      </c>
      <c r="D437" s="5">
        <f>晶体生长速度!H440</f>
        <v>2136761145994.5005</v>
      </c>
      <c r="E437" s="5">
        <f>晶体生长速度!K440</f>
        <v>350622993535.83954</v>
      </c>
      <c r="F437" s="5">
        <f>晶体生长速度!N440</f>
        <v>2.0644794449096909E+59</v>
      </c>
    </row>
    <row r="438" spans="2:6" x14ac:dyDescent="0.25">
      <c r="B438">
        <f>晶体生长速度!B441</f>
        <v>4.3972504396749628</v>
      </c>
      <c r="C438" s="5">
        <f>晶体生长速度!E441</f>
        <v>798.16675466914319</v>
      </c>
      <c r="D438" s="5">
        <f>晶体生长速度!H441</f>
        <v>2136819434947.6013</v>
      </c>
      <c r="E438" s="5">
        <f>晶体生长速度!K441</f>
        <v>350633112752.83051</v>
      </c>
      <c r="F438" s="5">
        <f>晶体生长速度!N441</f>
        <v>2.1057256731674723E+59</v>
      </c>
    </row>
    <row r="439" spans="2:6" x14ac:dyDescent="0.25">
      <c r="B439">
        <f>晶体生长速度!B442</f>
        <v>4.3972504397749628</v>
      </c>
      <c r="C439" s="5">
        <f>晶体生长速度!E442</f>
        <v>798.16888439053957</v>
      </c>
      <c r="D439" s="5">
        <f>晶体生长速度!H442</f>
        <v>2136827035824.1523</v>
      </c>
      <c r="E439" s="5">
        <f>晶体生长速度!K442</f>
        <v>350634359982.93597</v>
      </c>
      <c r="F439" s="5">
        <f>晶体生长速度!N442</f>
        <v>2.1057369032421325E+59</v>
      </c>
    </row>
    <row r="440" spans="2:6" x14ac:dyDescent="0.25">
      <c r="B440">
        <f>晶体生长速度!B443</f>
        <v>4.3972504400749628</v>
      </c>
      <c r="C440" s="5">
        <f>晶体生长速度!E443</f>
        <v>798.17527471224764</v>
      </c>
      <c r="D440" s="5">
        <f>晶体生长速度!H443</f>
        <v>2136849842273.1628</v>
      </c>
      <c r="E440" s="5">
        <f>晶体生长速度!K443</f>
        <v>350638102266.12543</v>
      </c>
      <c r="F440" s="5">
        <f>晶体生长速度!N443</f>
        <v>2.1057706006468198E+59</v>
      </c>
    </row>
    <row r="441" spans="2:6" x14ac:dyDescent="0.25">
      <c r="B441">
        <f>晶体生长速度!B444</f>
        <v>4.3972504404749628</v>
      </c>
      <c r="C441" s="5">
        <f>晶体生长速度!E444</f>
        <v>798.18379547115387</v>
      </c>
      <c r="D441" s="5">
        <f>晶体生长速度!H444</f>
        <v>2136880252058.1155</v>
      </c>
      <c r="E441" s="5">
        <f>晶体生长速度!K444</f>
        <v>350643092163.44037</v>
      </c>
      <c r="F441" s="5">
        <f>晶体生长速度!N444</f>
        <v>2.1058155328978979E+59</v>
      </c>
    </row>
    <row r="442" spans="2:6" x14ac:dyDescent="0.25">
      <c r="B442">
        <f>晶体生长速度!B445</f>
        <v>4.3972504406749628</v>
      </c>
      <c r="C442" s="5">
        <f>晶体生长速度!E445</f>
        <v>798.18805550262437</v>
      </c>
      <c r="D442" s="5">
        <f>晶体生长速度!H445</f>
        <v>2136895455864.3091</v>
      </c>
      <c r="E442" s="5">
        <f>晶体生长速度!K445</f>
        <v>350645586944.90582</v>
      </c>
      <c r="F442" s="5">
        <f>晶体生长速度!N445</f>
        <v>2.1058379970749814E+59</v>
      </c>
    </row>
    <row r="443" spans="2:6" x14ac:dyDescent="0.25">
      <c r="B443">
        <f>晶体生长速度!B446</f>
        <v>4.3972504496749627</v>
      </c>
      <c r="C443" s="5">
        <f>晶体生长速度!E446</f>
        <v>798.37982106224706</v>
      </c>
      <c r="D443" s="5">
        <f>晶体生长速度!H446</f>
        <v>2137579869014.5122</v>
      </c>
      <c r="E443" s="5">
        <f>晶体生长速度!K446</f>
        <v>350757890353.49091</v>
      </c>
      <c r="F443" s="5">
        <f>晶体生长速度!N446</f>
        <v>2.1068493856710992E+59</v>
      </c>
    </row>
    <row r="444" spans="2:6" x14ac:dyDescent="0.25">
      <c r="B444">
        <f>晶体生长速度!B447</f>
        <v>4.3972505396749622</v>
      </c>
      <c r="C444" s="5">
        <f>晶体生长速度!E447</f>
        <v>800.29922439250015</v>
      </c>
      <c r="D444" s="5">
        <f>晶体生长速度!H447</f>
        <v>2144433236095.0583</v>
      </c>
      <c r="E444" s="5">
        <f>晶体生长速度!K447</f>
        <v>351882438108.17737</v>
      </c>
      <c r="F444" s="5">
        <f>晶体生长速度!N447</f>
        <v>2.1169859083042716E+59</v>
      </c>
    </row>
    <row r="445" spans="2:6" x14ac:dyDescent="0.25">
      <c r="B445">
        <f>晶体生长速度!B448</f>
        <v>4.3972514396749629</v>
      </c>
      <c r="C445" s="5">
        <f>晶体生长速度!E448</f>
        <v>819.66291213237605</v>
      </c>
      <c r="D445" s="5">
        <f>晶体生长速度!H448</f>
        <v>2213877528124.0615</v>
      </c>
      <c r="E445" s="5">
        <f>晶体生长速度!K448</f>
        <v>363277327203.16895</v>
      </c>
      <c r="F445" s="5">
        <f>晶体生长速度!N448</f>
        <v>2.2206073148939098E+59</v>
      </c>
    </row>
    <row r="446" spans="2:6" x14ac:dyDescent="0.25">
      <c r="B446">
        <f>晶体生长速度!B449</f>
        <v>4.3972579264869269</v>
      </c>
      <c r="C446" s="5">
        <f>晶体生长速度!E449</f>
        <v>968.54384612470324</v>
      </c>
      <c r="D446" s="5">
        <f>晶体生长速度!H449</f>
        <v>2765540613877.915</v>
      </c>
      <c r="E446" s="5">
        <f>晶体生长速度!K449</f>
        <v>453797696069.78827</v>
      </c>
      <c r="F446" s="5">
        <f>晶体生长速度!N449</f>
        <v>3.0999794265352765E+59</v>
      </c>
    </row>
    <row r="447" spans="2:6" x14ac:dyDescent="0.25">
      <c r="B447">
        <f>晶体生长速度!B450</f>
        <v>4.3972604396749624</v>
      </c>
      <c r="C447" s="5">
        <f>晶体生长速度!E450</f>
        <v>968.5436759192288</v>
      </c>
      <c r="D447" s="5">
        <f>晶体生长速度!H450</f>
        <v>2765540023936.5728</v>
      </c>
      <c r="E447" s="5">
        <f>晶体生长速度!K450</f>
        <v>453797604743.53162</v>
      </c>
      <c r="F447" s="5">
        <f>晶体生长速度!N450</f>
        <v>3.099981722651229E+59</v>
      </c>
    </row>
    <row r="448" spans="2:6" x14ac:dyDescent="0.25">
      <c r="B448">
        <f>晶体生长速度!B451</f>
        <v>4.3972704396749629</v>
      </c>
      <c r="C448" s="5">
        <f>晶体生长速度!E451</f>
        <v>968.543340294784</v>
      </c>
      <c r="D448" s="5">
        <f>晶体生长速度!H451</f>
        <v>2765538863824.0156</v>
      </c>
      <c r="E448" s="5">
        <f>晶体生长速度!K451</f>
        <v>453797425306.31311</v>
      </c>
      <c r="F448" s="5">
        <f>晶体生长速度!N451</f>
        <v>3.0999933721334355E+59</v>
      </c>
    </row>
    <row r="449" spans="2:6" x14ac:dyDescent="0.25">
      <c r="B449">
        <f>晶体生长速度!B452</f>
        <v>4.3973004396749626</v>
      </c>
      <c r="C449" s="5">
        <f>晶体生长速度!E452</f>
        <v>968.54276887245487</v>
      </c>
      <c r="D449" s="5">
        <f>晶体生长速度!H452</f>
        <v>2765536896836.1787</v>
      </c>
      <c r="E449" s="5">
        <f>晶体生长速度!K452</f>
        <v>453797121467.04388</v>
      </c>
      <c r="F449" s="5">
        <f>晶体生长速度!N452</f>
        <v>3.1000315241543133E+59</v>
      </c>
    </row>
    <row r="450" spans="2:6" x14ac:dyDescent="0.25">
      <c r="B450">
        <f>晶体生长速度!B453</f>
        <v>4.3973304396749624</v>
      </c>
      <c r="C450" s="5">
        <f>晶体生长速度!E453</f>
        <v>968.54219745046771</v>
      </c>
      <c r="D450" s="5">
        <f>晶体生长速度!H453</f>
        <v>2765534929849.7622</v>
      </c>
      <c r="E450" s="5">
        <f>晶体生长速度!K453</f>
        <v>453796817627.98145</v>
      </c>
      <c r="F450" s="5">
        <f>晶体生长速度!N453</f>
        <v>3.1000696763574448E+59</v>
      </c>
    </row>
    <row r="451" spans="2:6" x14ac:dyDescent="0.25">
      <c r="B451">
        <f>晶体生长速度!B454</f>
        <v>4.3973504396749625</v>
      </c>
      <c r="C451" s="5">
        <f>晶体生长速度!E454</f>
        <v>968.54172737848501</v>
      </c>
      <c r="D451" s="5">
        <f>晶体生长速度!H454</f>
        <v>2765533308787.6401</v>
      </c>
      <c r="E451" s="5">
        <f>晶体生长速度!K454</f>
        <v>453796567079.04535</v>
      </c>
      <c r="F451" s="5">
        <f>晶体生长速度!N454</f>
        <v>3.1000944555815012E+59</v>
      </c>
    </row>
    <row r="452" spans="2:6" x14ac:dyDescent="0.25">
      <c r="B452">
        <f>晶体生长速度!B455</f>
        <v>4.3974504396749623</v>
      </c>
      <c r="C452" s="5">
        <f>晶体生长速度!E455</f>
        <v>968.54071940975734</v>
      </c>
      <c r="D452" s="5">
        <f>晶体生长速度!H455</f>
        <v>2765529868770.6099</v>
      </c>
      <c r="E452" s="5">
        <f>晶体生长速度!K455</f>
        <v>453796037156.42096</v>
      </c>
      <c r="F452" s="5">
        <f>晶体生长速度!N455</f>
        <v>3.1002282290177542E+59</v>
      </c>
    </row>
    <row r="453" spans="2:6" x14ac:dyDescent="0.25">
      <c r="B453">
        <f>晶体生长速度!B456</f>
        <v>4.3977504396749625</v>
      </c>
      <c r="C453" s="5">
        <f>晶体生长速度!E456</f>
        <v>968.53907251879309</v>
      </c>
      <c r="D453" s="5">
        <f>晶体生长速度!H456</f>
        <v>2765524334344.0723</v>
      </c>
      <c r="E453" s="5">
        <f>晶体生长速度!K456</f>
        <v>453795188854.1803</v>
      </c>
      <c r="F453" s="5">
        <f>晶体生长速度!N456</f>
        <v>3.1006396970856778E+59</v>
      </c>
    </row>
    <row r="454" spans="2:6" x14ac:dyDescent="0.25">
      <c r="B454">
        <f>晶体生长速度!B457</f>
        <v>4.3980504396749627</v>
      </c>
      <c r="C454" s="5">
        <f>晶体生长速度!E457</f>
        <v>968.53742563076821</v>
      </c>
      <c r="D454" s="5">
        <f>晶体生长速度!H457</f>
        <v>2765518799929.2026</v>
      </c>
      <c r="E454" s="5">
        <f>晶体生长速度!K457</f>
        <v>453794340553.62299</v>
      </c>
      <c r="F454" s="5">
        <f>晶体生长速度!N457</f>
        <v>3.1010511909396925E+59</v>
      </c>
    </row>
    <row r="455" spans="2:6" x14ac:dyDescent="0.25">
      <c r="B455">
        <f>晶体生长速度!B458</f>
        <v>4.3982504396749622</v>
      </c>
      <c r="C455" s="5">
        <f>晶体生长速度!E458</f>
        <v>968.53604587328493</v>
      </c>
      <c r="D455" s="5">
        <f>晶体生长速度!H458</f>
        <v>2765514130852.9595</v>
      </c>
      <c r="E455" s="5">
        <f>晶体生长速度!K458</f>
        <v>453793623265.15112</v>
      </c>
      <c r="F455" s="5">
        <f>晶体生长速度!N458</f>
        <v>3.1013234602430366E+59</v>
      </c>
    </row>
    <row r="456" spans="2:6" x14ac:dyDescent="0.25">
      <c r="B456">
        <f>晶体生长速度!B459</f>
        <v>4.3992504396749625</v>
      </c>
      <c r="C456" s="5">
        <f>晶体生长速度!E459</f>
        <v>968.53339207993747</v>
      </c>
      <c r="D456" s="5">
        <f>晶体生长速度!H459</f>
        <v>2765505538342.8232</v>
      </c>
      <c r="E456" s="5">
        <f>晶体生长速度!K459</f>
        <v>453792322574.78772</v>
      </c>
      <c r="F456" s="5">
        <f>晶体生长速度!N459</f>
        <v>3.1027162294583307E+59</v>
      </c>
    </row>
    <row r="457" spans="2:6" x14ac:dyDescent="0.25">
      <c r="B457">
        <f>晶体生长速度!B460</f>
        <v>4.4022504396749627</v>
      </c>
      <c r="C457" s="5">
        <f>晶体生长速度!E460</f>
        <v>968.52978518054238</v>
      </c>
      <c r="D457" s="5">
        <f>晶体生长速度!H460</f>
        <v>2765494894179.4878</v>
      </c>
      <c r="E457" s="5">
        <f>晶体生长速度!K460</f>
        <v>453790765208.16949</v>
      </c>
      <c r="F457" s="5">
        <f>晶体生长速度!N460</f>
        <v>3.1069284717869482E+59</v>
      </c>
    </row>
    <row r="458" spans="2:6" x14ac:dyDescent="0.25">
      <c r="B458">
        <f>晶体生长速度!B461</f>
        <v>4.4052504396749628</v>
      </c>
      <c r="C458" s="5">
        <f>晶体生长速度!E461</f>
        <v>968.52617829701717</v>
      </c>
      <c r="D458" s="5">
        <f>晶体生长速度!H461</f>
        <v>2765484250067.562</v>
      </c>
      <c r="E458" s="5">
        <f>晶体生长速度!K461</f>
        <v>453789207848.60901</v>
      </c>
      <c r="F458" s="5">
        <f>晶体生长速度!N461</f>
        <v>3.1111435437614225E+59</v>
      </c>
    </row>
    <row r="459" spans="2:6" x14ac:dyDescent="0.25">
      <c r="B459">
        <f>晶体生长速度!B462</f>
        <v>4.4072504396749625</v>
      </c>
      <c r="C459" s="5">
        <f>晶体生长速度!E462</f>
        <v>968.52288249255446</v>
      </c>
      <c r="D459" s="5">
        <f>晶体生长速度!H462</f>
        <v>2765474056702.46</v>
      </c>
      <c r="E459" s="5">
        <f>晶体生长速度!K462</f>
        <v>453787689725.62793</v>
      </c>
      <c r="F459" s="5">
        <f>晶体生长速度!N462</f>
        <v>3.1139485777908955E+59</v>
      </c>
    </row>
    <row r="460" spans="2:6" x14ac:dyDescent="0.25">
      <c r="B460">
        <f>晶体生长速度!B463</f>
        <v>4.4172504396749623</v>
      </c>
      <c r="C460" s="5">
        <f>晶体生长速度!E463</f>
        <v>968.51982713816392</v>
      </c>
      <c r="D460" s="5">
        <f>晶体生长速度!H463</f>
        <v>2765469741845.3613</v>
      </c>
      <c r="E460" s="5">
        <f>晶体生长速度!K463</f>
        <v>453787327192.8985</v>
      </c>
      <c r="F460" s="5">
        <f>晶体生长速度!N463</f>
        <v>3.1280920763541696E+59</v>
      </c>
    </row>
    <row r="461" spans="2:6" x14ac:dyDescent="0.25">
      <c r="B461">
        <f>晶体生长速度!B464</f>
        <v>4.4472504396749626</v>
      </c>
      <c r="C461" s="5">
        <f>晶体生长速度!E464</f>
        <v>968.52443083252615</v>
      </c>
      <c r="D461" s="5">
        <f>晶体生长速度!H464</f>
        <v>2765504652190.4546</v>
      </c>
      <c r="E461" s="5">
        <f>晶体生长速度!K464</f>
        <v>453793654070.49091</v>
      </c>
      <c r="F461" s="5">
        <f>晶体生长速度!N464</f>
        <v>3.17081835592745E+59</v>
      </c>
    </row>
    <row r="462" spans="2:6" x14ac:dyDescent="0.25">
      <c r="B462">
        <f>晶体生长速度!B465</f>
        <v>4.4772504396749628</v>
      </c>
      <c r="C462" s="5">
        <f>晶体生长速度!E465</f>
        <v>968.52903443233072</v>
      </c>
      <c r="D462" s="5">
        <f>晶体生长速度!H465</f>
        <v>2765539562477.5166</v>
      </c>
      <c r="E462" s="5">
        <f>晶体生长速度!K465</f>
        <v>453799980954.45868</v>
      </c>
      <c r="F462" s="5">
        <f>晶体生长速度!N465</f>
        <v>3.213835699647119E+59</v>
      </c>
    </row>
    <row r="463" spans="2:6" x14ac:dyDescent="0.25">
      <c r="B463">
        <f>晶体生长速度!B466</f>
        <v>4.4972504396749624</v>
      </c>
      <c r="C463" s="5">
        <f>晶体生长速度!E466</f>
        <v>968.52928514298208</v>
      </c>
      <c r="D463" s="5">
        <f>晶体生长速度!H466</f>
        <v>2765553041166.9165</v>
      </c>
      <c r="E463" s="5">
        <f>晶体生长速度!K466</f>
        <v>453802681303.92767</v>
      </c>
      <c r="F463" s="5">
        <f>晶体生长速度!N466</f>
        <v>3.2426539603934017E+59</v>
      </c>
    </row>
    <row r="464" spans="2:6" x14ac:dyDescent="0.25">
      <c r="B464">
        <f>晶体生长速度!B467</f>
        <v>4.5472504396749622</v>
      </c>
      <c r="C464" s="5">
        <f>晶体生长速度!E467</f>
        <v>968.54402393984788</v>
      </c>
      <c r="D464" s="5">
        <f>晶体生长速度!H467</f>
        <v>2765635783891.8633</v>
      </c>
      <c r="E464" s="5">
        <f>晶体生长速度!K467</f>
        <v>453817031248.65747</v>
      </c>
      <c r="F464" s="5">
        <f>晶体生长速度!N467</f>
        <v>3.3153749734801065E+59</v>
      </c>
    </row>
    <row r="465" spans="2:6" x14ac:dyDescent="0.25">
      <c r="B465">
        <f>晶体生长速度!B468</f>
        <v>4.5972504396749621</v>
      </c>
      <c r="C465" s="5">
        <f>晶体生长速度!E468</f>
        <v>968.55876253327676</v>
      </c>
      <c r="D465" s="5">
        <f>晶体生长速度!H468</f>
        <v>2765718527260.3311</v>
      </c>
      <c r="E465" s="5">
        <f>晶体生长速度!K468</f>
        <v>453831381346.52838</v>
      </c>
      <c r="F465" s="5">
        <f>晶体生长速度!N468</f>
        <v>3.3889071614104029E+59</v>
      </c>
    </row>
    <row r="466" spans="2:6" x14ac:dyDescent="0.25">
      <c r="B466">
        <f>晶体生长速度!B469</f>
        <v>4.6472504396749628</v>
      </c>
      <c r="C466" s="5">
        <f>晶体生长速度!E469</f>
        <v>968.57350092326578</v>
      </c>
      <c r="D466" s="5">
        <f>晶体生长速度!H469</f>
        <v>2765801271272.2852</v>
      </c>
      <c r="E466" s="5">
        <f>晶体生长速度!K469</f>
        <v>453845731597.53558</v>
      </c>
      <c r="F466" s="5">
        <f>晶体生长速度!N469</f>
        <v>3.4632506799593656E+59</v>
      </c>
    </row>
    <row r="467" spans="2:6" x14ac:dyDescent="0.25">
      <c r="B467">
        <f>晶体生长速度!B470</f>
        <v>4.6903994707450316</v>
      </c>
      <c r="C467" s="5">
        <f>晶体生长速度!E470</f>
        <v>968.58461722388677</v>
      </c>
      <c r="D467" s="5">
        <f>晶体生长速度!H470</f>
        <v>2765867108661.0288</v>
      </c>
      <c r="E467" s="5">
        <f>晶体生长速度!K470</f>
        <v>453857252765.9071</v>
      </c>
      <c r="F467" s="5">
        <f>晶体生长速度!N470</f>
        <v>3.5280465994528809E+59</v>
      </c>
    </row>
    <row r="468" spans="2:6" x14ac:dyDescent="0.25">
      <c r="B468">
        <f>晶体生长速度!B471</f>
        <v>4.6903994708450316</v>
      </c>
      <c r="C468" s="5">
        <f>晶体生长速度!E471</f>
        <v>968.58704014846808</v>
      </c>
      <c r="D468" s="5">
        <f>晶体生长速度!H471</f>
        <v>2765876332254.4321</v>
      </c>
      <c r="E468" s="5">
        <f>晶体生长速度!K471</f>
        <v>453858766277.758</v>
      </c>
      <c r="F468" s="5">
        <f>晶体生长速度!N471</f>
        <v>3.5280642390177737E+59</v>
      </c>
    </row>
    <row r="469" spans="2:6" x14ac:dyDescent="0.25">
      <c r="B469">
        <f>晶体生长速度!B472</f>
        <v>4.6903994711450316</v>
      </c>
      <c r="C469" s="5">
        <f>晶体生长速度!E472</f>
        <v>968.59431032353541</v>
      </c>
      <c r="D469" s="5">
        <f>晶体生长速度!H472</f>
        <v>2765904007959.2876</v>
      </c>
      <c r="E469" s="5">
        <f>晶体生长速度!K472</f>
        <v>453863307577.59229</v>
      </c>
      <c r="F469" s="5">
        <f>晶体生长速度!N472</f>
        <v>3.528117169682629E+59</v>
      </c>
    </row>
    <row r="470" spans="2:6" x14ac:dyDescent="0.25">
      <c r="B470">
        <f>晶体生长速度!B473</f>
        <v>4.6903994715450317</v>
      </c>
      <c r="C470" s="5">
        <f>晶体生长速度!E473</f>
        <v>968.60400428291041</v>
      </c>
      <c r="D470" s="5">
        <f>晶体生长速度!H473</f>
        <v>2765940910390.0908</v>
      </c>
      <c r="E470" s="5">
        <f>晶体生长速度!K473</f>
        <v>453869362878.00586</v>
      </c>
      <c r="F470" s="5">
        <f>晶体生长速度!N473</f>
        <v>3.528187747745154E+59</v>
      </c>
    </row>
    <row r="471" spans="2:6" x14ac:dyDescent="0.25">
      <c r="B471">
        <f>晶体生长速度!B474</f>
        <v>4.6903994717450317</v>
      </c>
      <c r="C471" s="5">
        <f>晶体生长速度!E474</f>
        <v>968.60885083697701</v>
      </c>
      <c r="D471" s="5">
        <f>晶体生长速度!H474</f>
        <v>2765959360180.3521</v>
      </c>
      <c r="E471" s="5">
        <f>晶体生长速度!K474</f>
        <v>453872390308.67102</v>
      </c>
      <c r="F471" s="5">
        <f>晶体生长速度!N474</f>
        <v>3.5282230334511104E+59</v>
      </c>
    </row>
    <row r="472" spans="2:6" x14ac:dyDescent="0.25">
      <c r="B472">
        <f>晶体生长速度!B475</f>
        <v>4.6903994807450315</v>
      </c>
      <c r="C472" s="5">
        <f>晶体生长速度!E475</f>
        <v>968.82702130457949</v>
      </c>
      <c r="D472" s="5">
        <f>晶体生长速度!H475</f>
        <v>2766789900658.6133</v>
      </c>
      <c r="E472" s="5">
        <f>晶体生长速度!K475</f>
        <v>454008672030.49915</v>
      </c>
      <c r="F472" s="5">
        <f>晶体生长速度!N475</f>
        <v>3.5298116870604431E+59</v>
      </c>
    </row>
    <row r="473" spans="2:6" x14ac:dyDescent="0.25">
      <c r="B473">
        <f>晶体生长速度!B476</f>
        <v>4.6903995707450319</v>
      </c>
      <c r="C473" s="5">
        <f>晶体生长速度!E476</f>
        <v>971.01059867838467</v>
      </c>
      <c r="D473" s="5">
        <f>晶体生长速度!H476</f>
        <v>2775105842136.6406</v>
      </c>
      <c r="E473" s="5">
        <f>晶体生长速度!K476</f>
        <v>455373215905.13098</v>
      </c>
      <c r="F473" s="5">
        <f>晶体生长速度!N476</f>
        <v>3.5457316283236245E+59</v>
      </c>
    </row>
    <row r="474" spans="2:6" x14ac:dyDescent="0.25">
      <c r="B474">
        <f>晶体生长速度!B477</f>
        <v>4.6904004707450317</v>
      </c>
      <c r="C474" s="5">
        <f>晶体生长速度!E477</f>
        <v>993.02732082415503</v>
      </c>
      <c r="D474" s="5">
        <f>晶体生长速度!H477</f>
        <v>2859300947512.748</v>
      </c>
      <c r="E474" s="5">
        <f>晶体生长速度!K477</f>
        <v>469188586853.46106</v>
      </c>
      <c r="F474" s="5">
        <f>晶体生长速度!N477</f>
        <v>3.7082511459546386E+59</v>
      </c>
    </row>
    <row r="475" spans="2:6" x14ac:dyDescent="0.25">
      <c r="B475">
        <f>晶体生长速度!B478</f>
        <v>4.6904069575569958</v>
      </c>
      <c r="C475" s="5">
        <f>晶体生长速度!E478</f>
        <v>1161.6355535035161</v>
      </c>
      <c r="D475" s="5">
        <f>晶体生长速度!H478</f>
        <v>3524142274541.9526</v>
      </c>
      <c r="E475" s="5">
        <f>晶体生长速度!K478</f>
        <v>578280499077.51318</v>
      </c>
      <c r="F475" s="5">
        <f>晶体生长速度!N478</f>
        <v>5.0735356632625707E+59</v>
      </c>
    </row>
    <row r="476" spans="2:6" x14ac:dyDescent="0.25">
      <c r="B476">
        <f>晶体生长速度!B479</f>
        <v>4.6904094707450312</v>
      </c>
      <c r="C476" s="5">
        <f>晶体生长速度!E479</f>
        <v>1161.6353492270641</v>
      </c>
      <c r="D476" s="5">
        <f>晶体生长速度!H479</f>
        <v>3524141522147.2905</v>
      </c>
      <c r="E476" s="5">
        <f>晶体生长速度!K479</f>
        <v>578280382595.95044</v>
      </c>
      <c r="F476" s="5">
        <f>晶体生长速度!N479</f>
        <v>5.0735390568828119E+59</v>
      </c>
    </row>
    <row r="477" spans="2:6" x14ac:dyDescent="0.25">
      <c r="B477">
        <f>晶体生长速度!B480</f>
        <v>4.6904194707450317</v>
      </c>
      <c r="C477" s="5">
        <f>晶体生长速度!E480</f>
        <v>1161.6349461411801</v>
      </c>
      <c r="D477" s="5">
        <f>晶体生长速度!H480</f>
        <v>3524140041305.457</v>
      </c>
      <c r="E477" s="5">
        <f>晶体生长速度!K480</f>
        <v>578280153525.71313</v>
      </c>
      <c r="F477" s="5">
        <f>晶体生长速度!N480</f>
        <v>5.0735566733436139E+59</v>
      </c>
    </row>
    <row r="478" spans="2:6" x14ac:dyDescent="0.25">
      <c r="B478">
        <f>晶体生长速度!B481</f>
        <v>4.6904494707450315</v>
      </c>
      <c r="C478" s="5">
        <f>晶体生长速度!E481</f>
        <v>1161.6342591473078</v>
      </c>
      <c r="D478" s="5">
        <f>晶体生长速度!H481</f>
        <v>3524137527249.2446</v>
      </c>
      <c r="E478" s="5">
        <f>晶体生长速度!K481</f>
        <v>578279765106.31238</v>
      </c>
      <c r="F478" s="5">
        <f>晶体生长速度!N481</f>
        <v>5.0736147657774565E+59</v>
      </c>
    </row>
    <row r="479" spans="2:6" x14ac:dyDescent="0.25">
      <c r="B479">
        <f>晶体生长速度!B482</f>
        <v>4.6904794707450312</v>
      </c>
      <c r="C479" s="5">
        <f>晶体生长速度!E482</f>
        <v>1161.6335721538471</v>
      </c>
      <c r="D479" s="5">
        <f>晶体生长速度!H482</f>
        <v>3524135013194.8545</v>
      </c>
      <c r="E479" s="5">
        <f>晶体生长速度!K482</f>
        <v>578279376687.17664</v>
      </c>
      <c r="F479" s="5">
        <f>晶体生长速度!N482</f>
        <v>5.0736728584633341E+59</v>
      </c>
    </row>
    <row r="480" spans="2:6" x14ac:dyDescent="0.25">
      <c r="B480">
        <f>晶体生长速度!B483</f>
        <v>4.6904994707450314</v>
      </c>
      <c r="C480" s="5">
        <f>晶体生长速度!E483</f>
        <v>1161.6330072661999</v>
      </c>
      <c r="D480" s="5">
        <f>晶体生长速度!H483</f>
        <v>3524132942458.1157</v>
      </c>
      <c r="E480" s="5">
        <f>晶体生长速度!K483</f>
        <v>578279056587.34509</v>
      </c>
      <c r="F480" s="5">
        <f>晶体生长速度!N483</f>
        <v>5.0737105139555942E+59</v>
      </c>
    </row>
    <row r="481" spans="2:6" x14ac:dyDescent="0.25">
      <c r="B481">
        <f>晶体生长速度!B484</f>
        <v>4.6905994707450311</v>
      </c>
      <c r="C481" s="5">
        <f>晶体生长速度!E484</f>
        <v>1161.6317928421458</v>
      </c>
      <c r="D481" s="5">
        <f>晶体生长速度!H484</f>
        <v>3524128533781.415</v>
      </c>
      <c r="E481" s="5">
        <f>晶体生长速度!K484</f>
        <v>578278377190.04126</v>
      </c>
      <c r="F481" s="5">
        <f>晶体生长速度!N484</f>
        <v>5.0739149566022999E+59</v>
      </c>
    </row>
    <row r="482" spans="2:6" x14ac:dyDescent="0.25">
      <c r="B482">
        <f>晶体生长速度!B485</f>
        <v>4.6908994707450313</v>
      </c>
      <c r="C482" s="5">
        <f>晶体生长速度!E485</f>
        <v>1161.6298011109714</v>
      </c>
      <c r="D482" s="5">
        <f>晶体生长速度!H485</f>
        <v>3524121406096.8208</v>
      </c>
      <c r="E482" s="5">
        <f>晶体生长速度!K485</f>
        <v>578277283857.7655</v>
      </c>
      <c r="F482" s="5">
        <f>晶体生长速度!N485</f>
        <v>5.0745448890432274E+59</v>
      </c>
    </row>
    <row r="483" spans="2:6" x14ac:dyDescent="0.25">
      <c r="B483">
        <f>晶体生长速度!B486</f>
        <v>4.6911994707450315</v>
      </c>
      <c r="C483" s="5">
        <f>晶体生长速度!E486</f>
        <v>1161.6278093833696</v>
      </c>
      <c r="D483" s="5">
        <f>晶体生长速度!H486</f>
        <v>3524114278427.3623</v>
      </c>
      <c r="E483" s="5">
        <f>晶体生长速度!K486</f>
        <v>578276190527.67505</v>
      </c>
      <c r="F483" s="5">
        <f>晶体生长速度!N486</f>
        <v>5.075174858232172E+59</v>
      </c>
    </row>
    <row r="484" spans="2:6" x14ac:dyDescent="0.25">
      <c r="B484">
        <f>晶体生长速度!B487</f>
        <v>4.6913994707450319</v>
      </c>
      <c r="C484" s="5">
        <f>晶体生长速度!E487</f>
        <v>1161.626143546006</v>
      </c>
      <c r="D484" s="5">
        <f>晶体生长速度!H487</f>
        <v>3524108278509.0947</v>
      </c>
      <c r="E484" s="5">
        <f>晶体生长速度!K487</f>
        <v>578275268257.84534</v>
      </c>
      <c r="F484" s="5">
        <f>晶体生长速度!N487</f>
        <v>5.0755914633985694E+59</v>
      </c>
    </row>
    <row r="485" spans="2:6" x14ac:dyDescent="0.25">
      <c r="B485">
        <f>晶体生长速度!B488</f>
        <v>4.6923994707450314</v>
      </c>
      <c r="C485" s="5">
        <f>晶体生长速度!E488</f>
        <v>1161.6229056475595</v>
      </c>
      <c r="D485" s="5">
        <f>晶体生长速度!H488</f>
        <v>3524097078575.2354</v>
      </c>
      <c r="E485" s="5">
        <f>晶体生长速度!K488</f>
        <v>578273569673.14001</v>
      </c>
      <c r="F485" s="5">
        <f>晶体生长速度!N488</f>
        <v>5.0777258780541857E+59</v>
      </c>
    </row>
    <row r="486" spans="2:6" x14ac:dyDescent="0.25">
      <c r="B486">
        <f>晶体生长速度!B489</f>
        <v>4.6953994707450315</v>
      </c>
      <c r="C486" s="5">
        <f>晶体生长速度!E489</f>
        <v>1161.6184145553839</v>
      </c>
      <c r="D486" s="5">
        <f>晶体生长速度!H489</f>
        <v>3524082763302.0283</v>
      </c>
      <c r="E486" s="5">
        <f>晶体生长速度!K489</f>
        <v>578271461807.83057</v>
      </c>
      <c r="F486" s="5">
        <f>晶体生长速度!N489</f>
        <v>5.0841842781232686E+59</v>
      </c>
    </row>
    <row r="487" spans="2:6" x14ac:dyDescent="0.25">
      <c r="B487">
        <f>晶体生长速度!B490</f>
        <v>4.6983994707450316</v>
      </c>
      <c r="C487" s="5">
        <f>晶体生长速度!E490</f>
        <v>1161.6139234835107</v>
      </c>
      <c r="D487" s="5">
        <f>晶体生长速度!H490</f>
        <v>3524068448100.3462</v>
      </c>
      <c r="E487" s="5">
        <f>晶体生长速度!K490</f>
        <v>578269353952.39868</v>
      </c>
      <c r="F487" s="5">
        <f>晶体生长速度!N490</f>
        <v>5.090646737612434E+59</v>
      </c>
    </row>
    <row r="488" spans="2:6" x14ac:dyDescent="0.25">
      <c r="B488">
        <f>晶体生长速度!B491</f>
        <v>4.7003994707450314</v>
      </c>
      <c r="C488" s="5">
        <f>晶体生长速度!E491</f>
        <v>1161.6098605460254</v>
      </c>
      <c r="D488" s="5">
        <f>晶体生长速度!H491</f>
        <v>3524054957745.7222</v>
      </c>
      <c r="E488" s="5">
        <f>晶体生长速度!K491</f>
        <v>578267337194.63818</v>
      </c>
      <c r="F488" s="5">
        <f>晶体生长速度!N491</f>
        <v>5.0949465233840045E+59</v>
      </c>
    </row>
    <row r="489" spans="2:6" x14ac:dyDescent="0.25">
      <c r="B489">
        <f>晶体生长速度!B492</f>
        <v>4.7103994707450312</v>
      </c>
      <c r="C489" s="5">
        <f>晶体生长速度!E492</f>
        <v>1161.6056457055674</v>
      </c>
      <c r="D489" s="5">
        <f>晶体生长速度!H492</f>
        <v>3524046954789.0371</v>
      </c>
      <c r="E489" s="5">
        <f>晶体生长速度!K492</f>
        <v>578266464244.54004</v>
      </c>
      <c r="F489" s="5">
        <f>晶体生长速度!N492</f>
        <v>5.1166352279608584E+59</v>
      </c>
    </row>
    <row r="490" spans="2:6" x14ac:dyDescent="0.25">
      <c r="B490">
        <f>晶体生长速度!B493</f>
        <v>4.7403994707450314</v>
      </c>
      <c r="C490" s="5">
        <f>晶体生长速度!E493</f>
        <v>1161.6095161228145</v>
      </c>
      <c r="D490" s="5">
        <f>晶体生长速度!H493</f>
        <v>3524083927606.5361</v>
      </c>
      <c r="E490" s="5">
        <f>晶体生长速度!K493</f>
        <v>578273293746.66382</v>
      </c>
      <c r="F490" s="5">
        <f>晶体生长速度!N493</f>
        <v>5.1821467147312409E+59</v>
      </c>
    </row>
    <row r="491" spans="2:6" x14ac:dyDescent="0.25">
      <c r="B491">
        <f>晶体生长速度!B494</f>
        <v>4.7703994707450317</v>
      </c>
      <c r="C491" s="5">
        <f>晶体生长速度!E494</f>
        <v>1161.6133864402982</v>
      </c>
      <c r="D491" s="5">
        <f>晶体生长速度!H494</f>
        <v>3524120900299.2593</v>
      </c>
      <c r="E491" s="5">
        <f>晶体生长速度!K494</f>
        <v>578280123245.31982</v>
      </c>
      <c r="F491" s="5">
        <f>晶体生长速度!N494</f>
        <v>5.2480765539550316E+59</v>
      </c>
    </row>
    <row r="492" spans="2:6" x14ac:dyDescent="0.25">
      <c r="B492">
        <f>晶体生长速度!B495</f>
        <v>4.7903994707450313</v>
      </c>
      <c r="C492" s="5">
        <f>晶体生长速度!E495</f>
        <v>1161.6125864427636</v>
      </c>
      <c r="D492" s="5">
        <f>晶体生长速度!H495</f>
        <v>3524133067207.835</v>
      </c>
      <c r="E492" s="5">
        <f>晶体生长速度!K495</f>
        <v>578282742386.87024</v>
      </c>
      <c r="F492" s="5">
        <f>晶体生长速度!N495</f>
        <v>5.2922268245876976E+59</v>
      </c>
    </row>
    <row r="493" spans="2:6" x14ac:dyDescent="0.25">
      <c r="B493">
        <f>晶体生长速度!B496</f>
        <v>4.840399470745032</v>
      </c>
      <c r="C493" s="5">
        <f>晶体生长速度!E496</f>
        <v>1161.6275118235394</v>
      </c>
      <c r="D493" s="5">
        <f>晶体生长速度!H496</f>
        <v>3524225983466.2842</v>
      </c>
      <c r="E493" s="5">
        <f>晶体生长速度!K496</f>
        <v>578298973742.46606</v>
      </c>
      <c r="F493" s="5">
        <f>晶体生长速度!N496</f>
        <v>5.4035944066891558E+59</v>
      </c>
    </row>
    <row r="494" spans="2:6" x14ac:dyDescent="0.25">
      <c r="B494">
        <f>晶体生长速度!B497</f>
        <v>4.8903994707450318</v>
      </c>
      <c r="C494" s="5">
        <f>晶体生长速度!E497</f>
        <v>1161.6424369654289</v>
      </c>
      <c r="D494" s="5">
        <f>晶体生长速度!H497</f>
        <v>3524318900214.6538</v>
      </c>
      <c r="E494" s="5">
        <f>晶体生长速度!K497</f>
        <v>578315205232.04419</v>
      </c>
      <c r="F494" s="5">
        <f>晶体生长速度!N497</f>
        <v>5.5161280845977318E+59</v>
      </c>
    </row>
    <row r="495" spans="2:6" x14ac:dyDescent="0.25">
      <c r="B495">
        <f>晶体生长速度!B498</f>
        <v>4.9403994707450316</v>
      </c>
      <c r="C495" s="5">
        <f>晶体生长速度!E498</f>
        <v>1161.6573618684299</v>
      </c>
      <c r="D495" s="5">
        <f>晶体生长速度!H498</f>
        <v>3524411817452.916</v>
      </c>
      <c r="E495" s="5">
        <f>晶体生长速度!K498</f>
        <v>578331436855.60095</v>
      </c>
      <c r="F495" s="5">
        <f>晶体生长速度!N498</f>
        <v>5.6298280576333403E+59</v>
      </c>
    </row>
    <row r="496" spans="2:6" x14ac:dyDescent="0.25">
      <c r="B496">
        <f>晶体生长速度!B499</f>
        <v>4.9835485018151005</v>
      </c>
      <c r="C496" s="5">
        <f>晶体生长速度!E499</f>
        <v>1161.6683196476536</v>
      </c>
      <c r="D496" s="5">
        <f>晶体生长速度!H499</f>
        <v>3524484906385.165</v>
      </c>
      <c r="E496" s="5">
        <f>晶体生长速度!K499</f>
        <v>578344344901.48926</v>
      </c>
      <c r="F496" s="5">
        <f>晶体生长速度!N499</f>
        <v>5.7288648430382677E+59</v>
      </c>
    </row>
    <row r="497" spans="2:6" x14ac:dyDescent="0.25">
      <c r="B497">
        <f>晶体生长速度!B500</f>
        <v>4.9835485019151005</v>
      </c>
      <c r="C497" s="5">
        <f>晶体生长速度!E500</f>
        <v>1161.6710546482886</v>
      </c>
      <c r="D497" s="5">
        <f>晶体生长速度!H500</f>
        <v>3524495968477.2954</v>
      </c>
      <c r="E497" s="5">
        <f>晶体生长速度!K500</f>
        <v>578346160106.64575</v>
      </c>
      <c r="F497" s="5">
        <f>晶体生长速度!N500</f>
        <v>5.7288918014702688E+59</v>
      </c>
    </row>
    <row r="498" spans="2:6" x14ac:dyDescent="0.25">
      <c r="B498">
        <f>晶体生长速度!B501</f>
        <v>4.9835485022151005</v>
      </c>
      <c r="C498" s="5">
        <f>晶体生长速度!E501</f>
        <v>1161.6792613275466</v>
      </c>
      <c r="D498" s="5">
        <f>晶体生长速度!H501</f>
        <v>3524529161008.9141</v>
      </c>
      <c r="E498" s="5">
        <f>晶体生长速度!K501</f>
        <v>578351606692.72424</v>
      </c>
      <c r="F498" s="5">
        <f>晶体生长速度!N501</f>
        <v>5.7289726961217722E+59</v>
      </c>
    </row>
    <row r="499" spans="2:6" x14ac:dyDescent="0.25">
      <c r="B499">
        <f>晶体生长速度!B502</f>
        <v>4.9835485026151005</v>
      </c>
      <c r="C499" s="5">
        <f>晶体生长速度!E502</f>
        <v>1161.690204029695</v>
      </c>
      <c r="D499" s="5">
        <f>晶体生长速度!H502</f>
        <v>3524573419570.6821</v>
      </c>
      <c r="E499" s="5">
        <f>晶体生长速度!K502</f>
        <v>578358869097.92639</v>
      </c>
      <c r="F499" s="5">
        <f>晶体生长速度!N502</f>
        <v>5.7290805617061244E+59</v>
      </c>
    </row>
    <row r="500" spans="2:6" x14ac:dyDescent="0.25">
      <c r="B500">
        <f>晶体生长速度!B503</f>
        <v>4.9835485028151005</v>
      </c>
      <c r="C500" s="5">
        <f>晶体生长速度!E503</f>
        <v>1161.6956748669829</v>
      </c>
      <c r="D500" s="5">
        <f>晶体生长速度!H503</f>
        <v>3524595547015.4043</v>
      </c>
      <c r="E500" s="5">
        <f>晶体生长速度!K503</f>
        <v>578362500017.46375</v>
      </c>
      <c r="F500" s="5">
        <f>晶体生长速度!N503</f>
        <v>5.7291344890168839E+59</v>
      </c>
    </row>
    <row r="501" spans="2:6" x14ac:dyDescent="0.25">
      <c r="B501">
        <f>晶体生长速度!B504</f>
        <v>4.9835485118151004</v>
      </c>
      <c r="C501" s="5">
        <f>晶体生长速度!E504</f>
        <v>1161.9419508467188</v>
      </c>
      <c r="D501" s="5">
        <f>晶体生长速度!H504</f>
        <v>3525591650308.52</v>
      </c>
      <c r="E501" s="5">
        <f>晶体生长速度!K504</f>
        <v>578525949443.55261</v>
      </c>
      <c r="F501" s="5">
        <f>晶体生长速度!N504</f>
        <v>5.7315624554791915E+59</v>
      </c>
    </row>
    <row r="502" spans="2:6" x14ac:dyDescent="0.25">
      <c r="B502">
        <f>晶体生长速度!B505</f>
        <v>4.9835486018151007</v>
      </c>
      <c r="C502" s="5">
        <f>晶体生长速度!E505</f>
        <v>1164.4067099277554</v>
      </c>
      <c r="D502" s="5">
        <f>晶体生长速度!H505</f>
        <v>3535564612655.4854</v>
      </c>
      <c r="E502" s="5">
        <f>晶体生长速度!K505</f>
        <v>580162398275.57275</v>
      </c>
      <c r="F502" s="5">
        <f>晶体生长速度!N505</f>
        <v>5.7558902789527061E+59</v>
      </c>
    </row>
    <row r="503" spans="2:6" x14ac:dyDescent="0.25">
      <c r="B503">
        <f>晶体生长速度!B506</f>
        <v>4.9835495018151006</v>
      </c>
      <c r="C503" s="5">
        <f>晶体生长速度!E506</f>
        <v>1189.2465477899275</v>
      </c>
      <c r="D503" s="5">
        <f>晶体生长速度!H506</f>
        <v>3636463053282.1094</v>
      </c>
      <c r="E503" s="5">
        <f>晶体生长速度!K506</f>
        <v>596718661309.74341</v>
      </c>
      <c r="F503" s="5">
        <f>晶体生长速度!N506</f>
        <v>6.0039413365211288E+59</v>
      </c>
    </row>
    <row r="504" spans="2:6" x14ac:dyDescent="0.25">
      <c r="B504">
        <f>晶体生长速度!B507</f>
        <v>4.9835559886270646</v>
      </c>
      <c r="C504" s="5">
        <f>晶体生长速度!E507</f>
        <v>1378.8079230752505</v>
      </c>
      <c r="D504" s="5">
        <f>晶体生长速度!H507</f>
        <v>4428986947979.4844</v>
      </c>
      <c r="E504" s="5">
        <f>晶体生长速度!K507</f>
        <v>726762286451.09656</v>
      </c>
      <c r="F504" s="5">
        <f>晶体生长速度!N507</f>
        <v>8.0691712999376612E+59</v>
      </c>
    </row>
    <row r="505" spans="2:6" x14ac:dyDescent="0.25">
      <c r="B505">
        <f>晶体生长速度!B508</f>
        <v>4.983558501815101</v>
      </c>
      <c r="C505" s="5">
        <f>晶体生长速度!E508</f>
        <v>1378.8076804625703</v>
      </c>
      <c r="D505" s="5">
        <f>晶体生长速度!H508</f>
        <v>4428986001699.8164</v>
      </c>
      <c r="E505" s="5">
        <f>晶体生长速度!K508</f>
        <v>726762139945.84399</v>
      </c>
      <c r="F505" s="5">
        <f>晶体生长速度!N508</f>
        <v>8.0691761860678856E+59</v>
      </c>
    </row>
    <row r="506" spans="2:6" x14ac:dyDescent="0.25">
      <c r="B506">
        <f>晶体生长速度!B509</f>
        <v>4.9835685018151006</v>
      </c>
      <c r="C506" s="5">
        <f>晶体生长速度!E509</f>
        <v>1378.807201437503</v>
      </c>
      <c r="D506" s="5">
        <f>晶体生长速度!H509</f>
        <v>4428984137845.082</v>
      </c>
      <c r="E506" s="5">
        <f>晶体生长速度!K509</f>
        <v>726761851599.43787</v>
      </c>
      <c r="F506" s="5">
        <f>晶体生长速度!N509</f>
        <v>8.0692021698564428E+59</v>
      </c>
    </row>
    <row r="507" spans="2:6" x14ac:dyDescent="0.25">
      <c r="B507">
        <f>晶体生长速度!B510</f>
        <v>4.9835985018151003</v>
      </c>
      <c r="C507" s="5">
        <f>晶体生长速度!E510</f>
        <v>1378.8063842653669</v>
      </c>
      <c r="D507" s="5">
        <f>晶体生长速度!H510</f>
        <v>4428980969896.2373</v>
      </c>
      <c r="E507" s="5">
        <f>晶体生长速度!K510</f>
        <v>726761362070.47412</v>
      </c>
      <c r="F507" s="5">
        <f>晶体生长速度!N510</f>
        <v>8.0692884599581759E+59</v>
      </c>
    </row>
    <row r="508" spans="2:6" x14ac:dyDescent="0.25">
      <c r="B508">
        <f>晶体生长速度!B511</f>
        <v>4.983628501815101</v>
      </c>
      <c r="C508" s="5">
        <f>晶体生长速度!E511</f>
        <v>1378.8055670937215</v>
      </c>
      <c r="D508" s="5">
        <f>晶体生长速度!H511</f>
        <v>4428977801949.6885</v>
      </c>
      <c r="E508" s="5">
        <f>晶体生长速度!K511</f>
        <v>726760872541.84509</v>
      </c>
      <c r="F508" s="5">
        <f>晶体生长速度!N511</f>
        <v>8.0693747504008338E+59</v>
      </c>
    </row>
    <row r="509" spans="2:6" x14ac:dyDescent="0.25">
      <c r="B509">
        <f>晶体生长速度!B512</f>
        <v>4.9836485018151002</v>
      </c>
      <c r="C509" s="5">
        <f>晶体生长速度!E512</f>
        <v>1378.8048954367348</v>
      </c>
      <c r="D509" s="5">
        <f>晶体生长速度!H512</f>
        <v>4428975193943.1348</v>
      </c>
      <c r="E509" s="5">
        <f>晶体生长速度!K512</f>
        <v>726760469333.58826</v>
      </c>
      <c r="F509" s="5">
        <f>晶体生长速度!N512</f>
        <v>8.0694305708431763E+59</v>
      </c>
    </row>
    <row r="510" spans="2:6" x14ac:dyDescent="0.25">
      <c r="B510">
        <f>晶体生长速度!B513</f>
        <v>4.9837485018151009</v>
      </c>
      <c r="C510" s="5">
        <f>晶体生长速度!E513</f>
        <v>1378.8034481645143</v>
      </c>
      <c r="D510" s="5">
        <f>晶体生长速度!H513</f>
        <v>4428969625333.5947</v>
      </c>
      <c r="E510" s="5">
        <f>晶体生长速度!K513</f>
        <v>726759610900.23242</v>
      </c>
      <c r="F510" s="5">
        <f>晶体生长速度!N513</f>
        <v>8.0697353823696082E+59</v>
      </c>
    </row>
    <row r="511" spans="2:6" x14ac:dyDescent="0.25">
      <c r="B511">
        <f>晶体生长速度!B514</f>
        <v>4.9840485018151011</v>
      </c>
      <c r="C511" s="5">
        <f>晶体生长速度!E514</f>
        <v>1378.8010666509992</v>
      </c>
      <c r="D511" s="5">
        <f>晶体生长速度!H514</f>
        <v>4428960583637.4365</v>
      </c>
      <c r="E511" s="5">
        <f>晶体生长速度!K514</f>
        <v>726758223066.04639</v>
      </c>
      <c r="F511" s="5">
        <f>晶体生长速度!N514</f>
        <v>8.0706762206347759E+59</v>
      </c>
    </row>
    <row r="512" spans="2:6" x14ac:dyDescent="0.25">
      <c r="B512">
        <f>晶体生长速度!B515</f>
        <v>4.9843485018151004</v>
      </c>
      <c r="C512" s="5">
        <f>晶体生长速度!E515</f>
        <v>1378.7986851417766</v>
      </c>
      <c r="D512" s="5">
        <f>晶体生长速度!H515</f>
        <v>4428951541960.5967</v>
      </c>
      <c r="E512" s="5">
        <f>晶体生长速度!K515</f>
        <v>726756835234.65161</v>
      </c>
      <c r="F512" s="5">
        <f>晶体生长速度!N515</f>
        <v>8.0716171101878343E+59</v>
      </c>
    </row>
    <row r="513" spans="2:6" x14ac:dyDescent="0.25">
      <c r="B513">
        <f>晶体生长速度!B516</f>
        <v>4.9845485018151008</v>
      </c>
      <c r="C513" s="5">
        <f>晶体生长速度!E516</f>
        <v>1378.7966962560581</v>
      </c>
      <c r="D513" s="5">
        <f>晶体生长速度!H516</f>
        <v>4428943945570.584</v>
      </c>
      <c r="E513" s="5">
        <f>晶体生长速度!K516</f>
        <v>726755666976.78149</v>
      </c>
      <c r="F513" s="5">
        <f>晶体生长速度!N516</f>
        <v>8.0722389994258917E+59</v>
      </c>
    </row>
    <row r="514" spans="2:6" x14ac:dyDescent="0.25">
      <c r="B514">
        <f>晶体生长速度!B517</f>
        <v>4.9855485018151011</v>
      </c>
      <c r="C514" s="5">
        <f>晶体生长速度!E517</f>
        <v>1378.7927949523616</v>
      </c>
      <c r="D514" s="5">
        <f>晶体生长速度!H517</f>
        <v>4428929590202.7168</v>
      </c>
      <c r="E514" s="5">
        <f>晶体生长速度!K517</f>
        <v>726753486345.77124</v>
      </c>
      <c r="F514" s="5">
        <f>晶体生长速度!N517</f>
        <v>8.0754301256708488E+59</v>
      </c>
    </row>
    <row r="515" spans="2:6" x14ac:dyDescent="0.25">
      <c r="B515">
        <f>晶体生长速度!B518</f>
        <v>4.9885485018151003</v>
      </c>
      <c r="C515" s="5">
        <f>晶体生长速度!E518</f>
        <v>1378.7872900314687</v>
      </c>
      <c r="D515" s="5">
        <f>晶体生长速度!H518</f>
        <v>4428910760049.1182</v>
      </c>
      <c r="E515" s="5">
        <f>晶体生长速度!K518</f>
        <v>726750699525.19922</v>
      </c>
      <c r="F515" s="5">
        <f>晶体生长速度!N518</f>
        <v>8.0850907232609223E+59</v>
      </c>
    </row>
    <row r="516" spans="2:6" x14ac:dyDescent="0.25">
      <c r="B516">
        <f>晶体生长速度!B519</f>
        <v>4.9915485018151005</v>
      </c>
      <c r="C516" s="5">
        <f>晶体生长速度!E519</f>
        <v>1378.781785136038</v>
      </c>
      <c r="D516" s="5">
        <f>晶体生长速度!H519</f>
        <v>4428891929992.3594</v>
      </c>
      <c r="E516" s="5">
        <f>晶体生长速度!K519</f>
        <v>726747912718.06653</v>
      </c>
      <c r="F516" s="5">
        <f>晶体生长速度!N519</f>
        <v>8.0947570245349421E+59</v>
      </c>
    </row>
    <row r="517" spans="2:6" x14ac:dyDescent="0.25">
      <c r="B517">
        <f>晶体生长速度!B520</f>
        <v>4.9935485018151002</v>
      </c>
      <c r="C517" s="5">
        <f>晶体生长速度!E520</f>
        <v>1378.7768464842868</v>
      </c>
      <c r="D517" s="5">
        <f>晶体生长速度!H520</f>
        <v>4428874416354.251</v>
      </c>
      <c r="E517" s="5">
        <f>晶体生长速度!K520</f>
        <v>726745286310.14648</v>
      </c>
      <c r="F517" s="5">
        <f>晶体生长速度!N520</f>
        <v>8.1011872601075591E+59</v>
      </c>
    </row>
    <row r="518" spans="2:6" x14ac:dyDescent="0.25">
      <c r="B518">
        <f>晶体生长速度!B521</f>
        <v>5.0035485018151009</v>
      </c>
      <c r="C518" s="5">
        <f>晶体生长速度!E521</f>
        <v>1378.7712630004339</v>
      </c>
      <c r="D518" s="5">
        <f>晶体生长速度!H521</f>
        <v>4428861560798.6748</v>
      </c>
      <c r="E518" s="5">
        <f>晶体生长速度!K521</f>
        <v>726743730120.15356</v>
      </c>
      <c r="F518" s="5">
        <f>晶体生长速度!N521</f>
        <v>8.1336351450329885E+59</v>
      </c>
    </row>
    <row r="519" spans="2:6" x14ac:dyDescent="0.25">
      <c r="B519">
        <f>晶体生长速度!B522</f>
        <v>5.0335485018151012</v>
      </c>
      <c r="C519" s="5">
        <f>晶体生长速度!E522</f>
        <v>1378.7741150247166</v>
      </c>
      <c r="D519" s="5">
        <f>晶体生长速度!H522</f>
        <v>4428899633167.7666</v>
      </c>
      <c r="E519" s="5">
        <f>晶体生长速度!K522</f>
        <v>726750935889.39246</v>
      </c>
      <c r="F519" s="5">
        <f>晶体生长速度!N522</f>
        <v>8.2316361189338705E+59</v>
      </c>
    </row>
    <row r="520" spans="2:6" x14ac:dyDescent="0.25">
      <c r="B520">
        <f>晶体生长速度!B523</f>
        <v>5.0635485018151005</v>
      </c>
      <c r="C520" s="5">
        <f>晶体生长速度!E523</f>
        <v>1378.7769669473214</v>
      </c>
      <c r="D520" s="5">
        <f>晶体生长速度!H523</f>
        <v>4428937705345.7949</v>
      </c>
      <c r="E520" s="5">
        <f>晶体生长速度!K523</f>
        <v>726758141645.021</v>
      </c>
      <c r="F520" s="5">
        <f>晶体生长速度!N523</f>
        <v>8.3302260159835213E+59</v>
      </c>
    </row>
    <row r="521" spans="2:6" x14ac:dyDescent="0.25">
      <c r="B521">
        <f>晶体生长速度!B524</f>
        <v>5.083548501815101</v>
      </c>
      <c r="C521" s="5">
        <f>晶体生长速度!E524</f>
        <v>1378.7748561011815</v>
      </c>
      <c r="D521" s="5">
        <f>晶体生长速度!H524</f>
        <v>4428947400604.3203</v>
      </c>
      <c r="E521" s="5">
        <f>晶体生长速度!K524</f>
        <v>726760515088.09644</v>
      </c>
      <c r="F521" s="5">
        <f>晶体生长速度!N524</f>
        <v>8.3962236660301804E+59</v>
      </c>
    </row>
    <row r="522" spans="2:6" x14ac:dyDescent="0.25">
      <c r="B522">
        <f>晶体生长速度!B525</f>
        <v>5.1335485018151008</v>
      </c>
      <c r="C522" s="5">
        <f>晶体生长速度!E525</f>
        <v>1378.7896685687333</v>
      </c>
      <c r="D522" s="5">
        <f>晶体生长速度!H525</f>
        <v>4429050184124.9756</v>
      </c>
      <c r="E522" s="5">
        <f>晶体生长速度!K525</f>
        <v>726778618474.32678</v>
      </c>
      <c r="F522" s="5">
        <f>晶体生长速度!N525</f>
        <v>8.5626458749005622E+59</v>
      </c>
    </row>
    <row r="523" spans="2:6" x14ac:dyDescent="0.25">
      <c r="B523">
        <f>晶体生长速度!B526</f>
        <v>5.1835485018151006</v>
      </c>
      <c r="C523" s="5">
        <f>晶体生长速度!E526</f>
        <v>1378.8044807646213</v>
      </c>
      <c r="D523" s="5">
        <f>晶体生长速度!H526</f>
        <v>4429152967955.168</v>
      </c>
      <c r="E523" s="5">
        <f>晶体生长速度!K526</f>
        <v>726796721970.88428</v>
      </c>
      <c r="F523" s="5">
        <f>晶体生长速度!N526</f>
        <v>8.7307098783523421E+59</v>
      </c>
    </row>
    <row r="524" spans="2:6" x14ac:dyDescent="0.25">
      <c r="B524">
        <f>晶体生长速度!B527</f>
        <v>5.2335485018151005</v>
      </c>
      <c r="C524" s="5">
        <f>晶体生长速度!E527</f>
        <v>1378.8192926888439</v>
      </c>
      <c r="D524" s="5">
        <f>晶体生长速度!H527</f>
        <v>4429255752094.8574</v>
      </c>
      <c r="E524" s="5">
        <f>晶体生长速度!K527</f>
        <v>726814825577.76221</v>
      </c>
      <c r="F524" s="5">
        <f>晶体生长速度!N527</f>
        <v>8.9004159262051474E+59</v>
      </c>
    </row>
    <row r="525" spans="2:6" x14ac:dyDescent="0.25">
      <c r="B525">
        <f>晶体生长速度!B528</f>
        <v>5.2766975328851693</v>
      </c>
      <c r="C525" s="5">
        <f>晶体生长速度!E528</f>
        <v>1378.8297936572299</v>
      </c>
      <c r="D525" s="5">
        <f>晶体生长速度!H528</f>
        <v>4429335533726.0693</v>
      </c>
      <c r="E525" s="5">
        <f>晶体生长速度!K528</f>
        <v>726829066766.42676</v>
      </c>
      <c r="F525" s="5">
        <f>晶体生长速度!N528</f>
        <v>9.0481547243715918E+59</v>
      </c>
    </row>
    <row r="526" spans="2:6" x14ac:dyDescent="0.25">
      <c r="B526">
        <f>晶体生长速度!B529</f>
        <v>5.2766975329851693</v>
      </c>
      <c r="C526" s="5">
        <f>晶体生长速度!E529</f>
        <v>1378.832859601526</v>
      </c>
      <c r="D526" s="5">
        <f>晶体生长速度!H529</f>
        <v>4429348663532.7393</v>
      </c>
      <c r="E526" s="5">
        <f>晶体生长速度!K529</f>
        <v>726831221281.5481</v>
      </c>
      <c r="F526" s="5">
        <f>晶体生长速度!N529</f>
        <v>9.0481949371359258E+59</v>
      </c>
    </row>
    <row r="527" spans="2:6" x14ac:dyDescent="0.25">
      <c r="B527">
        <f>晶体生长速度!B530</f>
        <v>5.2766975332851693</v>
      </c>
      <c r="C527" s="5">
        <f>晶体生长速度!E530</f>
        <v>1378.8420594220258</v>
      </c>
      <c r="D527" s="5">
        <f>晶体生长速度!H530</f>
        <v>4429388060792.6895</v>
      </c>
      <c r="E527" s="5">
        <f>晶体生长速度!K530</f>
        <v>726837686043.23547</v>
      </c>
      <c r="F527" s="5">
        <f>晶体生长速度!N530</f>
        <v>9.0483156058907003E+59</v>
      </c>
    </row>
    <row r="528" spans="2:6" x14ac:dyDescent="0.25">
      <c r="B528">
        <f>晶体生长速度!B531</f>
        <v>5.2766975336851694</v>
      </c>
      <c r="C528" s="5">
        <f>晶体生长速度!E531</f>
        <v>1378.8543263913682</v>
      </c>
      <c r="D528" s="5">
        <f>晶体生长速度!H531</f>
        <v>4429440592751.7773</v>
      </c>
      <c r="E528" s="5">
        <f>晶体生长速度!K531</f>
        <v>726846306082.35803</v>
      </c>
      <c r="F528" s="5">
        <f>晶体生长速度!N531</f>
        <v>9.0484765068649628E+59</v>
      </c>
    </row>
    <row r="529" spans="2:6" x14ac:dyDescent="0.25">
      <c r="B529">
        <f>晶体生长速度!B532</f>
        <v>5.2766975338851694</v>
      </c>
      <c r="C529" s="5">
        <f>晶体生长速度!E532</f>
        <v>1378.860459262904</v>
      </c>
      <c r="D529" s="5">
        <f>晶体生长速度!H532</f>
        <v>4429466856402.5479</v>
      </c>
      <c r="E529" s="5">
        <f>晶体生长速度!K532</f>
        <v>726850615742.7019</v>
      </c>
      <c r="F529" s="5">
        <f>晶体生长速度!N532</f>
        <v>9.0485569485865427E+59</v>
      </c>
    </row>
    <row r="530" spans="2:6" x14ac:dyDescent="0.25">
      <c r="B530">
        <f>晶体生长速度!B533</f>
        <v>5.2766975428851692</v>
      </c>
      <c r="C530" s="5">
        <f>晶体生长速度!E533</f>
        <v>1379.1365410127646</v>
      </c>
      <c r="D530" s="5">
        <f>晶体生长速度!H533</f>
        <v>4430649168882.417</v>
      </c>
      <c r="E530" s="5">
        <f>晶体生长速度!K533</f>
        <v>727044621006.6272</v>
      </c>
      <c r="F530" s="5">
        <f>晶体生长速度!N533</f>
        <v>9.052178705828288E+59</v>
      </c>
    </row>
    <row r="531" spans="2:6" x14ac:dyDescent="0.25">
      <c r="B531">
        <f>晶体生长速度!B534</f>
        <v>5.2766976328851696</v>
      </c>
      <c r="C531" s="5">
        <f>晶体生长速度!E534</f>
        <v>1381.8994861247529</v>
      </c>
      <c r="D531" s="5">
        <f>晶体生长速度!H534</f>
        <v>4442485708949.2168</v>
      </c>
      <c r="E531" s="5">
        <f>晶体生长速度!K534</f>
        <v>728986871296.52405</v>
      </c>
      <c r="F531" s="5">
        <f>晶体生长速度!N534</f>
        <v>9.0884642873805463E+59</v>
      </c>
    </row>
    <row r="532" spans="2:6" x14ac:dyDescent="0.25">
      <c r="B532">
        <f>晶体生长速度!B535</f>
        <v>5.2766985328851694</v>
      </c>
      <c r="C532" s="5">
        <f>晶体生长速度!E535</f>
        <v>1409.7324877305259</v>
      </c>
      <c r="D532" s="5">
        <f>晶体生长速度!H535</f>
        <v>4562161113002.5967</v>
      </c>
      <c r="E532" s="5">
        <f>晶体生长速度!K535</f>
        <v>748624313656.78699</v>
      </c>
      <c r="F532" s="5">
        <f>晶体生长速度!N535</f>
        <v>9.458040634667403E+59</v>
      </c>
    </row>
    <row r="533" spans="2:6" x14ac:dyDescent="0.25">
      <c r="B533">
        <f>晶体生长速度!B536</f>
        <v>5.2767050196971335</v>
      </c>
      <c r="C533" s="5">
        <f>晶体生长速度!E536</f>
        <v>1621.4726104676333</v>
      </c>
      <c r="D533" s="5">
        <f>晶体生长速度!H536</f>
        <v>5497744716841.3584</v>
      </c>
      <c r="E533" s="5">
        <f>晶体生长速度!K536</f>
        <v>902143075844.62268</v>
      </c>
      <c r="F533" s="5">
        <f>晶体生长速度!N536</f>
        <v>1.2510649041344776E+60</v>
      </c>
    </row>
    <row r="534" spans="2:6" x14ac:dyDescent="0.25">
      <c r="B534">
        <f>晶体生长速度!B537</f>
        <v>5.2767075328851689</v>
      </c>
      <c r="C534" s="5">
        <f>晶体生长速度!E537</f>
        <v>1621.4723250025386</v>
      </c>
      <c r="D534" s="5">
        <f>晶体生长速度!H537</f>
        <v>5497743541434.2256</v>
      </c>
      <c r="E534" s="5">
        <f>晶体生长速度!K537</f>
        <v>902142893856.87329</v>
      </c>
      <c r="F534" s="5">
        <f>晶体生长速度!N537</f>
        <v>1.2510655912346681E+60</v>
      </c>
    </row>
    <row r="535" spans="2:6" x14ac:dyDescent="0.25">
      <c r="B535">
        <f>晶体生长速度!B538</f>
        <v>5.2767175328851694</v>
      </c>
      <c r="C535" s="5">
        <f>晶体生长速度!E538</f>
        <v>1621.4717610599848</v>
      </c>
      <c r="D535" s="5">
        <f>晶体生长速度!H538</f>
        <v>5497741224705.7432</v>
      </c>
      <c r="E535" s="5">
        <f>晶体生长速度!K538</f>
        <v>902142535417.39661</v>
      </c>
      <c r="F535" s="5">
        <f>晶体生长速度!N538</f>
        <v>1.2510693394744225E+60</v>
      </c>
    </row>
    <row r="536" spans="2:6" x14ac:dyDescent="0.25">
      <c r="B536">
        <f>晶体生长速度!B539</f>
        <v>5.2767475328851692</v>
      </c>
      <c r="C536" s="5">
        <f>晶体生长速度!E539</f>
        <v>1621.4707982358548</v>
      </c>
      <c r="D536" s="5">
        <f>晶体生长速度!H539</f>
        <v>5497737282977.7041</v>
      </c>
      <c r="E536" s="5">
        <f>晶体生长速度!K539</f>
        <v>902141926226.5896</v>
      </c>
      <c r="F536" s="5">
        <f>晶体生长速度!N539</f>
        <v>1.2510818770474275E+60</v>
      </c>
    </row>
    <row r="537" spans="2:6" x14ac:dyDescent="0.25">
      <c r="B537">
        <f>晶体生长速度!B540</f>
        <v>5.2767775328851689</v>
      </c>
      <c r="C537" s="5">
        <f>晶体生长速度!E540</f>
        <v>1621.4698354123025</v>
      </c>
      <c r="D537" s="5">
        <f>晶体生长速度!H540</f>
        <v>5497733341252.5225</v>
      </c>
      <c r="E537" s="5">
        <f>晶体生长速度!K540</f>
        <v>902141317036.19849</v>
      </c>
      <c r="F537" s="5">
        <f>晶体生长速度!N540</f>
        <v>1.2510944146656332E+60</v>
      </c>
    </row>
    <row r="538" spans="2:6" x14ac:dyDescent="0.25">
      <c r="B538">
        <f>晶体生长速度!B541</f>
        <v>5.2767975328851691</v>
      </c>
      <c r="C538" s="5">
        <f>晶体生长速度!E541</f>
        <v>1621.469044324396</v>
      </c>
      <c r="D538" s="5">
        <f>晶体生长速度!H541</f>
        <v>5497730097693.7373</v>
      </c>
      <c r="E538" s="5">
        <f>晶体生长速度!K541</f>
        <v>902140815506.7417</v>
      </c>
      <c r="F538" s="5">
        <f>晶体生长速度!N541</f>
        <v>1.2511025084909392E+60</v>
      </c>
    </row>
    <row r="539" spans="2:6" x14ac:dyDescent="0.25">
      <c r="B539">
        <f>晶体生长速度!B542</f>
        <v>5.2768975328851697</v>
      </c>
      <c r="C539" s="5">
        <f>晶体生长速度!E542</f>
        <v>1621.467336228184</v>
      </c>
      <c r="D539" s="5">
        <f>晶体生长速度!H542</f>
        <v>5497723154250.3779</v>
      </c>
      <c r="E539" s="5">
        <f>晶体生长速度!K542</f>
        <v>902139744818.96692</v>
      </c>
      <c r="F539" s="5">
        <f>晶体生长速度!N542</f>
        <v>1.2511469635906613E+60</v>
      </c>
    </row>
    <row r="540" spans="2:6" x14ac:dyDescent="0.25">
      <c r="B540">
        <f>晶体生长速度!B543</f>
        <v>5.277197532885169</v>
      </c>
      <c r="C540" s="5">
        <f>晶体生长速度!E543</f>
        <v>1621.4645172482512</v>
      </c>
      <c r="D540" s="5">
        <f>晶体生长速度!H543</f>
        <v>5497711837482.8916</v>
      </c>
      <c r="E540" s="5">
        <f>晶体生长速度!K543</f>
        <v>902138006778.38977</v>
      </c>
      <c r="F540" s="5">
        <f>晶体生长速度!N543</f>
        <v>1.2512844219590133E+60</v>
      </c>
    </row>
    <row r="541" spans="2:6" x14ac:dyDescent="0.25">
      <c r="B541">
        <f>晶体生长速度!B544</f>
        <v>5.2774975328851692</v>
      </c>
      <c r="C541" s="5">
        <f>晶体生长速度!E544</f>
        <v>1621.4616982734203</v>
      </c>
      <c r="D541" s="5">
        <f>晶体生长速度!H544</f>
        <v>5497700520739.7285</v>
      </c>
      <c r="E541" s="5">
        <f>晶体生长速度!K544</f>
        <v>902136268741.32959</v>
      </c>
      <c r="F541" s="5">
        <f>晶体生长速度!N544</f>
        <v>1.2514218873533351E+60</v>
      </c>
    </row>
    <row r="542" spans="2:6" x14ac:dyDescent="0.25">
      <c r="B542">
        <f>晶体生长速度!B545</f>
        <v>5.2776975328851696</v>
      </c>
      <c r="C542" s="5">
        <f>晶体生长速度!E545</f>
        <v>1621.4593471321418</v>
      </c>
      <c r="D542" s="5">
        <f>晶体生长速度!H545</f>
        <v>5497691029119.3223</v>
      </c>
      <c r="E542" s="5">
        <f>晶体生长速度!K545</f>
        <v>902134808363.88245</v>
      </c>
      <c r="F542" s="5">
        <f>晶体生长速度!N545</f>
        <v>1.2515126978032831E+60</v>
      </c>
    </row>
    <row r="543" spans="2:6" x14ac:dyDescent="0.25">
      <c r="B543">
        <f>晶体生长速度!B546</f>
        <v>5.2786975328851691</v>
      </c>
      <c r="C543" s="5">
        <f>晶体生长速度!E546</f>
        <v>1621.454698116469</v>
      </c>
      <c r="D543" s="5">
        <f>晶体生长速度!H546</f>
        <v>5497672898924.1436</v>
      </c>
      <c r="E543" s="5">
        <f>晶体生长速度!K546</f>
        <v>902132050517.54578</v>
      </c>
      <c r="F543" s="5">
        <f>晶体生长速度!N546</f>
        <v>1.2519794073179555E+60</v>
      </c>
    </row>
    <row r="544" spans="2:6" x14ac:dyDescent="0.25">
      <c r="B544">
        <f>晶体生长速度!B547</f>
        <v>5.2816975328851692</v>
      </c>
      <c r="C544" s="5">
        <f>晶体生长速度!E547</f>
        <v>1621.4480410579044</v>
      </c>
      <c r="D544" s="5">
        <f>晶体生长速度!H547</f>
        <v>5497648592663.6602</v>
      </c>
      <c r="E544" s="5">
        <f>晶体生长速度!K547</f>
        <v>902128438217.95862</v>
      </c>
      <c r="F544" s="5">
        <f>晶体生长速度!N547</f>
        <v>1.2533929931044112E+60</v>
      </c>
    </row>
    <row r="545" spans="2:6" x14ac:dyDescent="0.25">
      <c r="B545">
        <f>晶体生长速度!B548</f>
        <v>5.2846975328851693</v>
      </c>
      <c r="C545" s="5">
        <f>晶体生长速度!E548</f>
        <v>1621.4413840307388</v>
      </c>
      <c r="D545" s="5">
        <f>晶体生长速度!H548</f>
        <v>5497624286531.3193</v>
      </c>
      <c r="E545" s="5">
        <f>晶体生长速度!K548</f>
        <v>902124825936.22913</v>
      </c>
      <c r="F545" s="5">
        <f>晶体生长速度!N548</f>
        <v>1.2548073655463406E+60</v>
      </c>
    </row>
    <row r="546" spans="2:6" x14ac:dyDescent="0.25">
      <c r="B546">
        <f>晶体生长速度!B549</f>
        <v>5.2866975328851691</v>
      </c>
      <c r="C546" s="5">
        <f>晶体生长速度!E549</f>
        <v>1621.4354540025781</v>
      </c>
      <c r="D546" s="5">
        <f>晶体生长速度!H549</f>
        <v>5497601925222.999</v>
      </c>
      <c r="E546" s="5">
        <f>晶体生长速度!K549</f>
        <v>902121463751.4082</v>
      </c>
      <c r="F546" s="5">
        <f>晶体生长速度!N549</f>
        <v>1.255748061632234E+60</v>
      </c>
    </row>
    <row r="547" spans="2:6" x14ac:dyDescent="0.25">
      <c r="B547">
        <f>晶体生长速度!B550</f>
        <v>5.2966975328851689</v>
      </c>
      <c r="C547" s="5">
        <f>晶体生长速度!E550</f>
        <v>1621.4282768785085</v>
      </c>
      <c r="D547" s="5">
        <f>晶体生长速度!H550</f>
        <v>5497582860181.5068</v>
      </c>
      <c r="E547" s="5">
        <f>晶体生长速度!K550</f>
        <v>902119022133.46326</v>
      </c>
      <c r="F547" s="5">
        <f>晶体生长速度!N550</f>
        <v>1.2604968790101292E+60</v>
      </c>
    </row>
    <row r="548" spans="2:6" x14ac:dyDescent="0.25">
      <c r="B548">
        <f>晶体生长速度!B551</f>
        <v>5.3266975328851691</v>
      </c>
      <c r="C548" s="5">
        <f>晶体生长速度!E551</f>
        <v>1621.429797945287</v>
      </c>
      <c r="D548" s="5">
        <f>晶体生长速度!H551</f>
        <v>5497620797781.7656</v>
      </c>
      <c r="E548" s="5">
        <f>晶体生长速度!K551</f>
        <v>902126437098.35486</v>
      </c>
      <c r="F548" s="5">
        <f>晶体生长速度!N551</f>
        <v>1.2748386162034512E+60</v>
      </c>
    </row>
    <row r="549" spans="2:6" x14ac:dyDescent="0.25">
      <c r="B549">
        <f>晶体生长速度!B552</f>
        <v>5.3566975328851694</v>
      </c>
      <c r="C549" s="5">
        <f>晶体生长速度!E552</f>
        <v>1621.4313189122952</v>
      </c>
      <c r="D549" s="5">
        <f>晶体生长速度!H552</f>
        <v>5497658735129.1367</v>
      </c>
      <c r="E549" s="5">
        <f>晶体生长速度!K552</f>
        <v>902133852039.73718</v>
      </c>
      <c r="F549" s="5">
        <f>晶体生长速度!N552</f>
        <v>1.2892617330079256E+60</v>
      </c>
    </row>
    <row r="550" spans="2:6" x14ac:dyDescent="0.25">
      <c r="B550">
        <f>晶体生长速度!B553</f>
        <v>5.3766975328851689</v>
      </c>
      <c r="C550" s="5">
        <f>晶体生长速度!E553</f>
        <v>1621.4276146712721</v>
      </c>
      <c r="D550" s="5">
        <f>晶体生长速度!H553</f>
        <v>5497664555362.9404</v>
      </c>
      <c r="E550" s="5">
        <f>晶体生长速度!K553</f>
        <v>902135778454.43384</v>
      </c>
      <c r="F550" s="5">
        <f>晶体生长速度!N553</f>
        <v>1.2989136712617764E+60</v>
      </c>
    </row>
    <row r="551" spans="2:6" x14ac:dyDescent="0.25">
      <c r="B551">
        <f>晶体生长速度!B554</f>
        <v>5.4266975328851697</v>
      </c>
      <c r="C551" s="5">
        <f>晶体生长速度!E554</f>
        <v>1621.4419792816707</v>
      </c>
      <c r="D551" s="5">
        <f>晶体生长速度!H554</f>
        <v>5497776604461.2539</v>
      </c>
      <c r="E551" s="5">
        <f>晶体生长速度!K554</f>
        <v>902155700951.06396</v>
      </c>
      <c r="F551" s="5">
        <f>晶体生长速度!N554</f>
        <v>1.323245509530607E+60</v>
      </c>
    </row>
    <row r="552" spans="2:6" x14ac:dyDescent="0.25">
      <c r="B552">
        <f>晶体生长速度!B555</f>
        <v>5.4766975328851695</v>
      </c>
      <c r="C552" s="5">
        <f>晶体生长速度!E555</f>
        <v>1621.4563435911887</v>
      </c>
      <c r="D552" s="5">
        <f>晶体生长速度!H555</f>
        <v>5497888653665.7207</v>
      </c>
      <c r="E552" s="5">
        <f>晶体生长速度!K555</f>
        <v>902175623530.33276</v>
      </c>
      <c r="F552" s="5">
        <f>晶体生长速度!N555</f>
        <v>1.3478042537515246E+60</v>
      </c>
    </row>
    <row r="553" spans="2:6" x14ac:dyDescent="0.25">
      <c r="B553">
        <f>晶体生长速度!B556</f>
        <v>5.5266975328851693</v>
      </c>
      <c r="C553" s="5">
        <f>晶体生长速度!E556</f>
        <v>1621.4707075998297</v>
      </c>
      <c r="D553" s="5">
        <f>晶体生长速度!H556</f>
        <v>5498000702976.3135</v>
      </c>
      <c r="E553" s="5">
        <f>晶体生长速度!K556</f>
        <v>902195546192.23608</v>
      </c>
      <c r="F553" s="5">
        <f>晶体生长速度!N556</f>
        <v>1.3725899346399969E+60</v>
      </c>
    </row>
    <row r="554" spans="2:6" x14ac:dyDescent="0.25">
      <c r="B554">
        <f>晶体生长速度!B557</f>
        <v>5.5698465639552381</v>
      </c>
      <c r="C554" s="5">
        <f>晶体生长速度!E557</f>
        <v>1621.4804205451926</v>
      </c>
      <c r="D554" s="5">
        <f>晶体生长速度!H557</f>
        <v>5498086327958.623</v>
      </c>
      <c r="E554" s="5">
        <f>晶体生长速度!K557</f>
        <v>902211023702.69055</v>
      </c>
      <c r="F554" s="5">
        <f>晶体生长速度!N557</f>
        <v>1.3941566456522571E+60</v>
      </c>
    </row>
    <row r="555" spans="2:6" x14ac:dyDescent="0.25">
      <c r="B555">
        <f>晶体生长速度!B558</f>
        <v>5.5698465640552381</v>
      </c>
      <c r="C555" s="5">
        <f>晶体生长速度!E558</f>
        <v>1621.4838362954931</v>
      </c>
      <c r="D555" s="5">
        <f>晶体生长速度!H558</f>
        <v>5498101768123.4238</v>
      </c>
      <c r="E555" s="5">
        <f>晶体生长速度!K558</f>
        <v>902213557348.57935</v>
      </c>
      <c r="F555" s="5">
        <f>晶体生长速度!N558</f>
        <v>1.3941625156216238E+60</v>
      </c>
    </row>
    <row r="556" spans="2:6" x14ac:dyDescent="0.25">
      <c r="B556">
        <f>晶体生长速度!B559</f>
        <v>5.5698465643552382</v>
      </c>
      <c r="C556" s="5">
        <f>晶体生长速度!E559</f>
        <v>1621.4940858805078</v>
      </c>
      <c r="D556" s="5">
        <f>晶体生长速度!H559</f>
        <v>5498148098327.1836</v>
      </c>
      <c r="E556" s="5">
        <f>晶体生长速度!K559</f>
        <v>902221159792.40881</v>
      </c>
      <c r="F556" s="5">
        <f>晶体生长速度!N559</f>
        <v>1.3941801302092211E+60</v>
      </c>
    </row>
    <row r="557" spans="2:6" x14ac:dyDescent="0.25">
      <c r="B557">
        <f>晶体生长速度!B560</f>
        <v>5.5698465647552382</v>
      </c>
      <c r="C557" s="5">
        <f>晶体生长速度!E560</f>
        <v>1621.5077526235827</v>
      </c>
      <c r="D557" s="5">
        <f>晶体生长速度!H560</f>
        <v>5498209874709.2842</v>
      </c>
      <c r="E557" s="5">
        <f>晶体生长速度!K560</f>
        <v>902231296818.6344</v>
      </c>
      <c r="F557" s="5">
        <f>晶体生长速度!N560</f>
        <v>1.3942036177262306E+60</v>
      </c>
    </row>
    <row r="558" spans="2:6" x14ac:dyDescent="0.25">
      <c r="B558">
        <f>晶体生长速度!B561</f>
        <v>5.5698465649552382</v>
      </c>
      <c r="C558" s="5">
        <f>晶体生长速度!E561</f>
        <v>1621.5145852707985</v>
      </c>
      <c r="D558" s="5">
        <f>晶体生长速度!H561</f>
        <v>5498240759987.3672</v>
      </c>
      <c r="E558" s="5">
        <f>晶体生长速度!K561</f>
        <v>902236364882.1947</v>
      </c>
      <c r="F558" s="5">
        <f>晶体生长速度!N561</f>
        <v>1.3942153601200105E+60</v>
      </c>
    </row>
    <row r="559" spans="2:6" x14ac:dyDescent="0.25">
      <c r="B559">
        <f>晶体生长速度!B562</f>
        <v>5.5698465739552381</v>
      </c>
      <c r="C559" s="5">
        <f>晶体生长速度!E562</f>
        <v>1621.8221727026687</v>
      </c>
      <c r="D559" s="5">
        <f>晶体生长速度!H562</f>
        <v>5499631138467.0742</v>
      </c>
      <c r="E559" s="5">
        <f>晶体生长速度!K562</f>
        <v>902464512791.30249</v>
      </c>
      <c r="F559" s="5">
        <f>晶体生长速度!N562</f>
        <v>1.3947440477379522E+60</v>
      </c>
    </row>
    <row r="560" spans="2:6" x14ac:dyDescent="0.25">
      <c r="B560">
        <f>晶体生长速度!B563</f>
        <v>5.5698466639552384</v>
      </c>
      <c r="C560" s="5">
        <f>晶体生长速度!E563</f>
        <v>1624.9003048109375</v>
      </c>
      <c r="D560" s="5">
        <f>晶体生长速度!H563</f>
        <v>5513549919066.0137</v>
      </c>
      <c r="E560" s="5">
        <f>晶体生长速度!K563</f>
        <v>904748448017.40845</v>
      </c>
      <c r="F560" s="5">
        <f>晶体生长速度!N563</f>
        <v>1.4000403528669948E+60</v>
      </c>
    </row>
    <row r="561" spans="2:6" x14ac:dyDescent="0.25">
      <c r="B561">
        <f>晶体生长速度!B564</f>
        <v>5.5698475639552383</v>
      </c>
      <c r="C561" s="5">
        <f>晶体生长速度!E564</f>
        <v>1655.8964849282702</v>
      </c>
      <c r="D561" s="5">
        <f>晶体生长速度!H564</f>
        <v>5654196977841.2676</v>
      </c>
      <c r="E561" s="5">
        <f>晶体生长速度!K564</f>
        <v>927827227265.62439</v>
      </c>
      <c r="F561" s="5">
        <f>晶体生长速度!N564</f>
        <v>1.453932388642912E+60</v>
      </c>
    </row>
    <row r="562" spans="2:6" x14ac:dyDescent="0.25">
      <c r="B562">
        <f>晶体生长速度!B565</f>
        <v>5.5698540507672023</v>
      </c>
      <c r="C562" s="5">
        <f>晶体生长速度!E565</f>
        <v>1891.040720926416</v>
      </c>
      <c r="D562" s="5">
        <f>晶体生长速度!H565</f>
        <v>6749089936451.4023</v>
      </c>
      <c r="E562" s="5">
        <f>晶体生长速度!K565</f>
        <v>1107487757020.4124</v>
      </c>
      <c r="F562" s="5">
        <f>晶体生长速度!N565</f>
        <v>1.8959031193375552E+60</v>
      </c>
    </row>
    <row r="563" spans="2:6" x14ac:dyDescent="0.25">
      <c r="B563">
        <f>晶体生长速度!B566</f>
        <v>5.5698565639552378</v>
      </c>
      <c r="C563" s="5">
        <f>晶体生长速度!E566</f>
        <v>1891.0403878418792</v>
      </c>
      <c r="D563" s="5">
        <f>晶体生长速度!H566</f>
        <v>6749088492646.2725</v>
      </c>
      <c r="E563" s="5">
        <f>晶体生长速度!K566</f>
        <v>1107487533467.2544</v>
      </c>
      <c r="F563" s="5">
        <f>晶体生长速度!N566</f>
        <v>1.8959040650532016E+60</v>
      </c>
    </row>
    <row r="564" spans="2:6" x14ac:dyDescent="0.25">
      <c r="B564">
        <f>晶体生长速度!B567</f>
        <v>5.5698665639552383</v>
      </c>
      <c r="C564" s="5">
        <f>晶体生长速度!E567</f>
        <v>1891.039729503171</v>
      </c>
      <c r="D564" s="5">
        <f>晶体生长速度!H567</f>
        <v>6749085645172.543</v>
      </c>
      <c r="E564" s="5">
        <f>晶体生长速度!K567</f>
        <v>1107487092876.8645</v>
      </c>
      <c r="F564" s="5">
        <f>晶体生长速度!N567</f>
        <v>1.8959093651080911E+60</v>
      </c>
    </row>
    <row r="565" spans="2:6" x14ac:dyDescent="0.25">
      <c r="B565">
        <f>晶体生长速度!B568</f>
        <v>5.569896563955238</v>
      </c>
      <c r="C565" s="5">
        <f>晶体生长速度!E568</f>
        <v>1891.0386046866433</v>
      </c>
      <c r="D565" s="5">
        <f>晶体生长速度!H568</f>
        <v>6749080795965.6924</v>
      </c>
      <c r="E565" s="5">
        <f>晶体生长速度!K568</f>
        <v>1107486343332.7078</v>
      </c>
      <c r="F565" s="5">
        <f>晶体生长速度!N568</f>
        <v>1.8959272244974729E+60</v>
      </c>
    </row>
    <row r="566" spans="2:6" x14ac:dyDescent="0.25">
      <c r="B566">
        <f>晶体生长速度!B569</f>
        <v>5.5699265639552378</v>
      </c>
      <c r="C566" s="5">
        <f>晶体生长速度!E569</f>
        <v>1891.0374798707928</v>
      </c>
      <c r="D566" s="5">
        <f>晶体生长速度!H569</f>
        <v>6749075946762.3682</v>
      </c>
      <c r="E566" s="5">
        <f>晶体生长速度!K569</f>
        <v>1107485593789.0637</v>
      </c>
      <c r="F566" s="5">
        <f>晶体生长速度!N569</f>
        <v>1.8959450839457144E+60</v>
      </c>
    </row>
    <row r="567" spans="2:6" x14ac:dyDescent="0.25">
      <c r="B567">
        <f>晶体生长速度!B570</f>
        <v>5.5699465639552379</v>
      </c>
      <c r="C567" s="5">
        <f>晶体生长速度!E570</f>
        <v>1891.0365559827583</v>
      </c>
      <c r="D567" s="5">
        <f>晶体生长速度!H570</f>
        <v>6749071958068.7295</v>
      </c>
      <c r="E567" s="5">
        <f>晶体生长速度!K570</f>
        <v>1107484976975.3687</v>
      </c>
      <c r="F567" s="5">
        <f>晶体生长速度!N570</f>
        <v>1.8959565892767117E+60</v>
      </c>
    </row>
    <row r="568" spans="2:6" x14ac:dyDescent="0.25">
      <c r="B568">
        <f>晶体生长速度!B571</f>
        <v>5.5700465639552386</v>
      </c>
      <c r="C568" s="5">
        <f>晶体生长速度!E571</f>
        <v>1891.0345575043661</v>
      </c>
      <c r="D568" s="5">
        <f>晶体生长速度!H571</f>
        <v>6749063399892.0205</v>
      </c>
      <c r="E568" s="5">
        <f>晶体生长速度!K571</f>
        <v>1107483656945.3325</v>
      </c>
      <c r="F568" s="5">
        <f>晶体生长速度!N571</f>
        <v>1.896020156318254E+60</v>
      </c>
    </row>
    <row r="569" spans="2:6" x14ac:dyDescent="0.25">
      <c r="B569">
        <f>晶体生长速度!B572</f>
        <v>5.5703465639552379</v>
      </c>
      <c r="C569" s="5">
        <f>晶体生长速度!E572</f>
        <v>1891.0312506330572</v>
      </c>
      <c r="D569" s="5">
        <f>晶体生长速度!H572</f>
        <v>6749049404312.7959</v>
      </c>
      <c r="E569" s="5">
        <f>晶体生长速度!K572</f>
        <v>1107481506393.2202</v>
      </c>
      <c r="F569" s="5">
        <f>晶体生长速度!N572</f>
        <v>1.8962170594092672E+60</v>
      </c>
    </row>
    <row r="570" spans="2:6" x14ac:dyDescent="0.25">
      <c r="B570">
        <f>晶体生长速度!B573</f>
        <v>5.5706465639552381</v>
      </c>
      <c r="C570" s="5">
        <f>晶体生长速度!E573</f>
        <v>1891.0279437677564</v>
      </c>
      <c r="D570" s="5">
        <f>晶体生长速度!H573</f>
        <v>6749035408763.7988</v>
      </c>
      <c r="E570" s="5">
        <f>晶体生长速度!K573</f>
        <v>1107479355845.4819</v>
      </c>
      <c r="F570" s="5">
        <f>晶体生长速度!N573</f>
        <v>1.8964139719655893E+60</v>
      </c>
    </row>
    <row r="571" spans="2:6" x14ac:dyDescent="0.25">
      <c r="B571">
        <f>晶体生长速度!B574</f>
        <v>5.5708465639552385</v>
      </c>
      <c r="C571" s="5">
        <f>晶体生长速度!E574</f>
        <v>1891.0251889258509</v>
      </c>
      <c r="D571" s="5">
        <f>晶体生长速度!H574</f>
        <v>6749023688086.7939</v>
      </c>
      <c r="E571" s="5">
        <f>晶体生长速度!K574</f>
        <v>1107477551791.5576</v>
      </c>
      <c r="F571" s="5">
        <f>晶体生长速度!N574</f>
        <v>1.8965439837954876E+60</v>
      </c>
    </row>
    <row r="572" spans="2:6" x14ac:dyDescent="0.25">
      <c r="B572">
        <f>晶体生长速度!B575</f>
        <v>5.5718465639552379</v>
      </c>
      <c r="C572" s="5">
        <f>晶体生长速度!E575</f>
        <v>1891.0197028868663</v>
      </c>
      <c r="D572" s="5">
        <f>晶体生长速度!H575</f>
        <v>6749001087952.2539</v>
      </c>
      <c r="E572" s="5">
        <f>晶体生长速度!K575</f>
        <v>1107474109871.7283</v>
      </c>
      <c r="F572" s="5">
        <f>晶体生长速度!N575</f>
        <v>1.8972132156761383E+60</v>
      </c>
    </row>
    <row r="573" spans="2:6" x14ac:dyDescent="0.25">
      <c r="B573">
        <f>晶体生长速度!B576</f>
        <v>5.574846563955238</v>
      </c>
      <c r="C573" s="5">
        <f>晶体生长速度!E576</f>
        <v>1891.0117467120344</v>
      </c>
      <c r="D573" s="5">
        <f>晶体生长速度!H576</f>
        <v>6748970219390.6436</v>
      </c>
      <c r="E573" s="5">
        <f>晶体生长速度!K576</f>
        <v>1107469506337.7957</v>
      </c>
      <c r="F573" s="5">
        <f>晶体生长速度!N576</f>
        <v>1.8992412210675752E+60</v>
      </c>
    </row>
    <row r="574" spans="2:6" x14ac:dyDescent="0.25">
      <c r="B574">
        <f>晶体生长速度!B577</f>
        <v>5.5778465639552381</v>
      </c>
      <c r="C574" s="5">
        <f>晶体生长速度!E577</f>
        <v>1891.0037905753693</v>
      </c>
      <c r="D574" s="5">
        <f>晶体生长速度!H577</f>
        <v>6748939350995.3301</v>
      </c>
      <c r="E574" s="5">
        <f>晶体生长速度!K577</f>
        <v>1107464902827.1199</v>
      </c>
      <c r="F574" s="5">
        <f>晶体生长速度!N577</f>
        <v>1.9012702934943205E+60</v>
      </c>
    </row>
    <row r="575" spans="2:6" x14ac:dyDescent="0.25">
      <c r="B575">
        <f>晶体生长速度!B578</f>
        <v>5.5798465639552379</v>
      </c>
      <c r="C575" s="5">
        <f>晶体生长速度!E578</f>
        <v>1890.9967464305171</v>
      </c>
      <c r="D575" s="5">
        <f>晶体生长速度!H578</f>
        <v>6748911213404.7783</v>
      </c>
      <c r="E575" s="5">
        <f>晶体生长速度!K578</f>
        <v>1107460662676.6895</v>
      </c>
      <c r="F575" s="5">
        <f>晶体生长速度!N578</f>
        <v>1.9026195772007948E+60</v>
      </c>
    </row>
    <row r="576" spans="2:6" x14ac:dyDescent="0.25">
      <c r="B576">
        <f>晶体生长速度!B579</f>
        <v>5.5898465639552377</v>
      </c>
      <c r="C576" s="5">
        <f>晶体生长速度!E579</f>
        <v>1890.9877348360981</v>
      </c>
      <c r="D576" s="5">
        <f>晶体生长速度!H579</f>
        <v>6748884375881.1064</v>
      </c>
      <c r="E576" s="5">
        <f>晶体生长速度!K579</f>
        <v>1107457101950.2627</v>
      </c>
      <c r="F576" s="5">
        <f>晶体生长速度!N579</f>
        <v>1.909433847584917E+60</v>
      </c>
    </row>
    <row r="577" spans="2:6" x14ac:dyDescent="0.25">
      <c r="B577">
        <f>晶体生长速度!B580</f>
        <v>5.619846563955238</v>
      </c>
      <c r="C577" s="5">
        <f>晶体生长速度!E580</f>
        <v>1890.987584942832</v>
      </c>
      <c r="D577" s="5">
        <f>晶体生长速度!H580</f>
        <v>6748920649205.9932</v>
      </c>
      <c r="E577" s="5">
        <f>晶体生长速度!K580</f>
        <v>1107464514638.2803</v>
      </c>
      <c r="F577" s="5">
        <f>晶体生长速度!N580</f>
        <v>1.9300125593017713E+60</v>
      </c>
    </row>
    <row r="578" spans="2:6" x14ac:dyDescent="0.25">
      <c r="B578">
        <f>晶体生长速度!B581</f>
        <v>5.6498465639552382</v>
      </c>
      <c r="C578" s="5">
        <f>晶体生长速度!E581</f>
        <v>1890.9874349560594</v>
      </c>
      <c r="D578" s="5">
        <f>晶体生长速度!H581</f>
        <v>6748956922225.1816</v>
      </c>
      <c r="E578" s="5">
        <f>晶体生长速度!K581</f>
        <v>1107471927293.7593</v>
      </c>
      <c r="F578" s="5">
        <f>晶体生长速度!N581</f>
        <v>1.9507018673241226E+60</v>
      </c>
    </row>
    <row r="579" spans="2:6" x14ac:dyDescent="0.25">
      <c r="B579">
        <f>晶体生长速度!B582</f>
        <v>5.6698465639552378</v>
      </c>
      <c r="C579" s="5">
        <f>晶体生长速度!E582</f>
        <v>1890.9818323767474</v>
      </c>
      <c r="D579" s="5">
        <f>晶体生长速度!H582</f>
        <v>6748957201140.7139</v>
      </c>
      <c r="E579" s="5">
        <f>晶体生长速度!K582</f>
        <v>1107473165501.6184</v>
      </c>
      <c r="F579" s="5">
        <f>晶体生长速度!N582</f>
        <v>1.9645430468985538E+60</v>
      </c>
    </row>
    <row r="580" spans="2:6" x14ac:dyDescent="0.25">
      <c r="B580">
        <f>晶体生长速度!B583</f>
        <v>5.7198465639552385</v>
      </c>
      <c r="C580" s="5">
        <f>晶体生长速度!E583</f>
        <v>1890.9953787530703</v>
      </c>
      <c r="D580" s="5">
        <f>晶体生长速度!H583</f>
        <v>6749077587994.501</v>
      </c>
      <c r="E580" s="5">
        <f>晶体生长速度!K583</f>
        <v>1107494805886.0432</v>
      </c>
      <c r="F580" s="5">
        <f>晶体生长速度!N583</f>
        <v>1.9994271956556529E+60</v>
      </c>
    </row>
    <row r="581" spans="2:6" x14ac:dyDescent="0.25">
      <c r="B581">
        <f>晶体生长速度!B584</f>
        <v>5.7698465639552383</v>
      </c>
      <c r="C581" s="5">
        <f>晶体生长速度!E584</f>
        <v>1891.008924803753</v>
      </c>
      <c r="D581" s="5">
        <f>晶体生长速度!H584</f>
        <v>6749197974732.8369</v>
      </c>
      <c r="E581" s="5">
        <f>晶体生长速度!K584</f>
        <v>1107516446321.9973</v>
      </c>
      <c r="F581" s="5">
        <f>晶体生长速度!N584</f>
        <v>2.0346197644123866E+60</v>
      </c>
    </row>
    <row r="582" spans="2:6" x14ac:dyDescent="0.25">
      <c r="B582">
        <f>晶体生长速度!B585</f>
        <v>5.8198465639552381</v>
      </c>
      <c r="C582" s="5">
        <f>晶体生长速度!E585</f>
        <v>1891.0224705287951</v>
      </c>
      <c r="D582" s="5">
        <f>晶体生长速度!H585</f>
        <v>6749318361355.6875</v>
      </c>
      <c r="E582" s="5">
        <f>晶体生长速度!K585</f>
        <v>1107538086809.4736</v>
      </c>
      <c r="F582" s="5">
        <f>晶体生长速度!N585</f>
        <v>2.070120790254825E+60</v>
      </c>
    </row>
    <row r="583" spans="2:6" x14ac:dyDescent="0.25">
      <c r="B583">
        <f>晶体生长速度!B586</f>
        <v>5.862995595025307</v>
      </c>
      <c r="C583" s="5">
        <f>晶体生长速度!E586</f>
        <v>1891.0310313290254</v>
      </c>
      <c r="D583" s="5">
        <f>晶体生长速度!H586</f>
        <v>6749408661303.8828</v>
      </c>
      <c r="E583" s="5">
        <f>晶体生长速度!K586</f>
        <v>1107554656311.5903</v>
      </c>
      <c r="F583" s="5">
        <f>晶体生长速度!N586</f>
        <v>2.1009974849297331E+60</v>
      </c>
    </row>
    <row r="584" spans="2:6" x14ac:dyDescent="0.25">
      <c r="C584" s="5"/>
      <c r="D584" s="5"/>
      <c r="E584" s="5"/>
      <c r="F584" s="5"/>
    </row>
  </sheetData>
  <phoneticPr fontId="2" type="noConversion"/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0CEC27-F44C-4F61-88DC-A22566D24697}">
  <dimension ref="B1:N946"/>
  <sheetViews>
    <sheetView workbookViewId="0">
      <selection activeCell="E2" sqref="E2:F3"/>
    </sheetView>
  </sheetViews>
  <sheetFormatPr defaultRowHeight="13.8" x14ac:dyDescent="0.25"/>
  <cols>
    <col min="2" max="2" width="8.6640625" style="5"/>
    <col min="3" max="3" width="19.109375" customWidth="1"/>
    <col min="4" max="4" width="9.6640625" bestFit="1" customWidth="1"/>
    <col min="5" max="5" width="13.6640625" customWidth="1"/>
    <col min="6" max="6" width="15.77734375" customWidth="1"/>
    <col min="7" max="7" width="9.6640625" bestFit="1" customWidth="1"/>
    <col min="9" max="9" width="16.88671875" customWidth="1"/>
    <col min="10" max="10" width="9.6640625" bestFit="1" customWidth="1"/>
    <col min="11" max="11" width="9.33203125" bestFit="1" customWidth="1"/>
    <col min="12" max="12" width="13.77734375" style="5" customWidth="1"/>
    <col min="13" max="13" width="13.5546875" customWidth="1"/>
    <col min="14" max="14" width="9.33203125" bestFit="1" customWidth="1"/>
  </cols>
  <sheetData>
    <row r="1" spans="2:14" x14ac:dyDescent="0.25">
      <c r="B1" s="5" t="s">
        <v>162</v>
      </c>
      <c r="C1" s="5" t="s">
        <v>163</v>
      </c>
      <c r="D1" s="5">
        <v>0.1</v>
      </c>
      <c r="E1" s="51" t="s">
        <v>20</v>
      </c>
      <c r="F1">
        <v>298.14999999999998</v>
      </c>
    </row>
    <row r="2" spans="2:14" x14ac:dyDescent="0.25">
      <c r="C2" s="5" t="s">
        <v>164</v>
      </c>
      <c r="D2" s="5">
        <v>1.3800000000000001E-23</v>
      </c>
      <c r="E2" s="61" t="s">
        <v>167</v>
      </c>
      <c r="F2" s="11">
        <v>1E-22</v>
      </c>
      <c r="G2" t="s">
        <v>200</v>
      </c>
    </row>
    <row r="3" spans="2:14" ht="14.4" x14ac:dyDescent="0.25">
      <c r="C3" s="50" t="s">
        <v>174</v>
      </c>
      <c r="D3" s="5">
        <v>0.1</v>
      </c>
      <c r="E3" s="61" t="s">
        <v>175</v>
      </c>
      <c r="F3" s="11">
        <v>1000</v>
      </c>
      <c r="G3" t="s">
        <v>263</v>
      </c>
    </row>
    <row r="4" spans="2:14" ht="14.4" x14ac:dyDescent="0.25">
      <c r="C4" s="62" t="s">
        <v>176</v>
      </c>
      <c r="D4" s="5">
        <v>3.9999999999999998E-29</v>
      </c>
      <c r="E4" s="63" t="s">
        <v>177</v>
      </c>
      <c r="F4" s="5"/>
    </row>
    <row r="5" spans="2:14" x14ac:dyDescent="0.25">
      <c r="B5" s="40" t="str">
        <f>过饱和度!D4</f>
        <v>时间t/s</v>
      </c>
      <c r="C5" s="40" t="str">
        <f>过饱和度!H4</f>
        <v>Mg(OH)2
过饱和度</v>
      </c>
      <c r="D5" s="64" t="s">
        <v>178</v>
      </c>
      <c r="E5" s="18" t="s">
        <v>179</v>
      </c>
      <c r="F5" s="40" t="str">
        <f>过饱和度!K4</f>
        <v>Gd(OH)3
过饱和度</v>
      </c>
      <c r="G5" s="64" t="s">
        <v>178</v>
      </c>
      <c r="H5" s="18" t="s">
        <v>179</v>
      </c>
      <c r="I5" s="2" t="str">
        <f>过饱和度!N4</f>
        <v>Nd(OH)3
过饱和度</v>
      </c>
      <c r="J5" s="64" t="s">
        <v>178</v>
      </c>
      <c r="K5" s="18" t="s">
        <v>179</v>
      </c>
      <c r="L5" s="40" t="str">
        <f>过饱和度!Q4</f>
        <v>In2O3
过饱和度</v>
      </c>
      <c r="M5" s="64" t="s">
        <v>178</v>
      </c>
      <c r="N5" s="18" t="s">
        <v>179</v>
      </c>
    </row>
    <row r="6" spans="2:14" x14ac:dyDescent="0.25">
      <c r="B6" s="5">
        <f>过饱和度!D5</f>
        <v>0</v>
      </c>
      <c r="C6" s="5">
        <f>过饱和度!H5</f>
        <v>0</v>
      </c>
      <c r="D6" s="5"/>
      <c r="F6" s="5">
        <f>过饱和度!K5</f>
        <v>0</v>
      </c>
      <c r="G6" s="5"/>
      <c r="I6" s="5">
        <f>过饱和度!N5</f>
        <v>0</v>
      </c>
      <c r="J6" s="5"/>
      <c r="K6" s="5"/>
      <c r="L6" s="5">
        <f>过饱和度!Q5</f>
        <v>0</v>
      </c>
      <c r="N6" s="5"/>
    </row>
    <row r="7" spans="2:14" x14ac:dyDescent="0.25">
      <c r="B7" s="5">
        <f>过饱和度!D6</f>
        <v>1E-10</v>
      </c>
      <c r="C7" s="5">
        <f>过饱和度!H6</f>
        <v>5.9078999946780333E-6</v>
      </c>
      <c r="D7" s="5"/>
      <c r="E7" s="5"/>
      <c r="F7" s="5">
        <f>过饱和度!K6</f>
        <v>1.4413848883170747E-2</v>
      </c>
      <c r="G7" s="5"/>
      <c r="H7" s="5"/>
      <c r="I7" s="5">
        <f>过饱和度!N6</f>
        <v>2.3649347757509088E-3</v>
      </c>
      <c r="J7" s="5"/>
      <c r="K7" s="5"/>
      <c r="L7" s="5">
        <f>过饱和度!Q6</f>
        <v>0</v>
      </c>
      <c r="M7" s="5"/>
      <c r="N7" s="5"/>
    </row>
    <row r="8" spans="2:14" x14ac:dyDescent="0.25">
      <c r="B8" s="5">
        <f>过饱和度!D7</f>
        <v>4.0000000000000001E-10</v>
      </c>
      <c r="C8" s="5">
        <f>过饱和度!H7</f>
        <v>3.6438500649891041E-4</v>
      </c>
      <c r="D8" s="5"/>
      <c r="E8" s="5"/>
      <c r="F8" s="5">
        <f>过饱和度!K7</f>
        <v>3.4909289838447322</v>
      </c>
      <c r="G8" s="5">
        <f t="shared" ref="G8:G71" si="0">F8-1</f>
        <v>2.4909289838447322</v>
      </c>
      <c r="H8" s="5">
        <f t="shared" ref="H8:H71" si="1">$F$2*$G8^2*TANH($F$3/$G8)</f>
        <v>6.2047272025577504E-22</v>
      </c>
      <c r="I8" s="5">
        <f>过饱和度!N7</f>
        <v>0.57276993959800426</v>
      </c>
      <c r="J8" s="5"/>
      <c r="K8" s="5"/>
      <c r="L8" s="5">
        <f>过饱和度!Q7</f>
        <v>0</v>
      </c>
      <c r="M8" s="5"/>
      <c r="N8" s="5"/>
    </row>
    <row r="9" spans="2:14" x14ac:dyDescent="0.25">
      <c r="B9" s="5">
        <f>过饱和度!D8</f>
        <v>8.0000000000000003E-10</v>
      </c>
      <c r="C9" s="5">
        <f>过饱和度!H8</f>
        <v>2.8969831434387176E-3</v>
      </c>
      <c r="D9" s="5"/>
      <c r="E9" s="5"/>
      <c r="F9" s="5">
        <f>过饱和度!K8</f>
        <v>55.335548708028448</v>
      </c>
      <c r="G9" s="5">
        <f t="shared" si="0"/>
        <v>54.335548708028448</v>
      </c>
      <c r="H9" s="5">
        <f t="shared" si="1"/>
        <v>2.952351853402531E-19</v>
      </c>
      <c r="I9" s="5">
        <f>过饱和度!N8</f>
        <v>9.0791130499159713</v>
      </c>
      <c r="J9" s="5">
        <f t="shared" ref="J9:J72" si="2">I9-1</f>
        <v>8.0791130499159713</v>
      </c>
      <c r="K9" s="5">
        <f t="shared" ref="K9:K72" si="3">$F$2*$J9^2*TANH($F$3/$J9)</f>
        <v>6.5272067673322557E-21</v>
      </c>
      <c r="L9" s="5">
        <f>过饱和度!Q8</f>
        <v>0</v>
      </c>
      <c r="M9" s="5"/>
      <c r="N9" s="5"/>
    </row>
    <row r="10" spans="2:14" x14ac:dyDescent="0.25">
      <c r="B10" s="5">
        <f>过饱和度!D9</f>
        <v>1.0000000000000001E-9</v>
      </c>
      <c r="C10" s="5">
        <f>过饱和度!H9</f>
        <v>5.651114299829992E-3</v>
      </c>
      <c r="D10" s="5"/>
      <c r="E10" s="5"/>
      <c r="F10" s="5">
        <f>过饱和度!K9</f>
        <v>134.84392931937373</v>
      </c>
      <c r="G10" s="5">
        <f t="shared" si="0"/>
        <v>133.84392931937373</v>
      </c>
      <c r="H10" s="5">
        <f t="shared" si="1"/>
        <v>1.7914185810210372E-18</v>
      </c>
      <c r="I10" s="5">
        <f>过饱和度!N9</f>
        <v>22.124354181815654</v>
      </c>
      <c r="J10" s="5">
        <f t="shared" si="2"/>
        <v>21.124354181815654</v>
      </c>
      <c r="K10" s="5">
        <f t="shared" si="3"/>
        <v>4.4623833959879255E-20</v>
      </c>
      <c r="L10" s="5">
        <f>过饱和度!Q9</f>
        <v>0</v>
      </c>
      <c r="M10" s="5"/>
      <c r="N10" s="5"/>
    </row>
    <row r="11" spans="2:14" x14ac:dyDescent="0.25">
      <c r="B11" s="5">
        <f>过饱和度!D10</f>
        <v>1E-8</v>
      </c>
      <c r="C11" s="5">
        <f>过饱和度!H10</f>
        <v>5.6257494825324237</v>
      </c>
      <c r="D11" s="5">
        <f t="shared" ref="D11:D74" si="4">C11-1</f>
        <v>4.6257494825324237</v>
      </c>
      <c r="E11" s="5">
        <f t="shared" ref="E11:E74" si="5">$F$2*$D11^2*TANH($F$3/$D11)</f>
        <v>2.1397558275148987E-21</v>
      </c>
      <c r="F11" s="5">
        <f>过饱和度!K10</f>
        <v>1339370.8609147971</v>
      </c>
      <c r="G11" s="5">
        <f t="shared" si="0"/>
        <v>1339369.8609147971</v>
      </c>
      <c r="H11" s="5">
        <f t="shared" si="1"/>
        <v>1.3393696120416E-13</v>
      </c>
      <c r="I11" s="5">
        <f>过饱和度!N10</f>
        <v>219755.64989040972</v>
      </c>
      <c r="J11" s="5">
        <f t="shared" si="2"/>
        <v>219754.64989040972</v>
      </c>
      <c r="K11" s="5">
        <f t="shared" si="3"/>
        <v>2.1975313305983279E-14</v>
      </c>
      <c r="L11" s="5">
        <f>过饱和度!Q10</f>
        <v>0</v>
      </c>
      <c r="M11" s="5"/>
      <c r="N11" s="5"/>
    </row>
    <row r="12" spans="2:14" x14ac:dyDescent="0.25">
      <c r="B12" s="5">
        <f>过饱和度!D11</f>
        <v>9.9999999999999995E-8</v>
      </c>
      <c r="C12" s="5">
        <f>过饱和度!H11</f>
        <v>5623.2160093690836</v>
      </c>
      <c r="D12" s="5">
        <f t="shared" si="4"/>
        <v>5622.2160093690836</v>
      </c>
      <c r="E12" s="5">
        <f t="shared" si="5"/>
        <v>5.5636681881564308E-16</v>
      </c>
      <c r="F12" s="5">
        <f>过饱和度!K11</f>
        <v>13384662229.295694</v>
      </c>
      <c r="G12" s="5">
        <f t="shared" si="0"/>
        <v>13384662228.295694</v>
      </c>
      <c r="H12" s="5">
        <f t="shared" si="1"/>
        <v>1.3384662228295667E-9</v>
      </c>
      <c r="I12" s="5">
        <f>过饱和度!N11</f>
        <v>2196072228.6305461</v>
      </c>
      <c r="J12" s="5">
        <f t="shared" si="2"/>
        <v>2196072227.6305461</v>
      </c>
      <c r="K12" s="5">
        <f t="shared" si="3"/>
        <v>2.1960722276303942E-10</v>
      </c>
      <c r="L12" s="5">
        <f>过饱和度!Q11</f>
        <v>0</v>
      </c>
      <c r="M12" s="5"/>
      <c r="N12" s="5"/>
    </row>
    <row r="13" spans="2:14" x14ac:dyDescent="0.25">
      <c r="B13" s="5">
        <f>过饱和度!D12</f>
        <v>9.9999999999999995E-7</v>
      </c>
      <c r="C13" s="5">
        <f>过饱和度!H12</f>
        <v>5622962.2844458297</v>
      </c>
      <c r="D13" s="5">
        <f t="shared" si="4"/>
        <v>5622961.2844458297</v>
      </c>
      <c r="E13" s="5">
        <f t="shared" si="5"/>
        <v>5.6229612251650878E-13</v>
      </c>
      <c r="F13" s="5">
        <f>过饱和度!K12</f>
        <v>133837566305625.38</v>
      </c>
      <c r="G13" s="5">
        <f t="shared" si="0"/>
        <v>133837566305624.38</v>
      </c>
      <c r="H13" s="5">
        <f t="shared" si="1"/>
        <v>1.3383756630562439E-5</v>
      </c>
      <c r="I13" s="5">
        <f>过饱和度!N12</f>
        <v>21959236548145.773</v>
      </c>
      <c r="J13" s="5">
        <f t="shared" si="2"/>
        <v>21959236548144.773</v>
      </c>
      <c r="K13" s="5">
        <f t="shared" si="3"/>
        <v>2.1959236548144777E-6</v>
      </c>
      <c r="L13" s="5">
        <f>过饱和度!Q12</f>
        <v>0</v>
      </c>
      <c r="M13" s="5"/>
      <c r="N13" s="5"/>
    </row>
    <row r="14" spans="2:14" x14ac:dyDescent="0.25">
      <c r="B14" s="5">
        <f>过饱和度!D13</f>
        <v>7.4868119641229509E-6</v>
      </c>
      <c r="C14" s="5">
        <f>过饱和度!H13</f>
        <v>2359684726.5101776</v>
      </c>
      <c r="D14" s="5">
        <f t="shared" si="4"/>
        <v>2359684725.5101776</v>
      </c>
      <c r="E14" s="5">
        <f t="shared" si="5"/>
        <v>2.3596847255100363E-10</v>
      </c>
      <c r="F14" s="5">
        <f>过饱和度!K13</f>
        <v>4.2049690911343942E+17</v>
      </c>
      <c r="G14" s="5">
        <f t="shared" si="0"/>
        <v>4.2049690911343942E+17</v>
      </c>
      <c r="H14" s="5">
        <f t="shared" si="1"/>
        <v>4.2049690911343945E-2</v>
      </c>
      <c r="I14" s="5">
        <f>过饱和度!N13</f>
        <v>6.899252182515392E+16</v>
      </c>
      <c r="J14" s="5">
        <f t="shared" si="2"/>
        <v>6.899252182515392E+16</v>
      </c>
      <c r="K14" s="5">
        <f t="shared" si="3"/>
        <v>6.8992521825153924E-3</v>
      </c>
      <c r="L14" s="5">
        <f>过饱和度!Q13</f>
        <v>0</v>
      </c>
      <c r="M14" s="5"/>
      <c r="N14" s="5"/>
    </row>
    <row r="15" spans="2:14" x14ac:dyDescent="0.25">
      <c r="B15" s="5">
        <f>过饱和度!D14</f>
        <v>1.0000000000000001E-5</v>
      </c>
      <c r="C15" s="5">
        <f>过饱和度!H14</f>
        <v>2359684383.611414</v>
      </c>
      <c r="D15" s="5">
        <f t="shared" si="4"/>
        <v>2359684382.611414</v>
      </c>
      <c r="E15" s="5">
        <f t="shared" si="5"/>
        <v>2.3596843826112727E-10</v>
      </c>
      <c r="F15" s="5">
        <f>过饱和度!K14</f>
        <v>4.2049683859954464E+17</v>
      </c>
      <c r="G15" s="5">
        <f t="shared" si="0"/>
        <v>4.2049683859954464E+17</v>
      </c>
      <c r="H15" s="5">
        <f t="shared" si="1"/>
        <v>4.204968385995448E-2</v>
      </c>
      <c r="I15" s="5">
        <f>过饱和度!N14</f>
        <v>6.899251108839788E+16</v>
      </c>
      <c r="J15" s="5">
        <f t="shared" si="2"/>
        <v>6.899251108839788E+16</v>
      </c>
      <c r="K15" s="5">
        <f t="shared" si="3"/>
        <v>6.8992511088397874E-3</v>
      </c>
      <c r="L15" s="5">
        <f>过饱和度!Q14</f>
        <v>5.9922172647814175E+49</v>
      </c>
      <c r="M15" s="5">
        <f t="shared" ref="M15:M78" si="6">L15-1</f>
        <v>5.9922172647814175E+49</v>
      </c>
      <c r="N15" s="5">
        <f t="shared" ref="N15:N78" si="7">$F$2*$M15^2*TANH($F$3/$M15)</f>
        <v>5.9922172647814183E+30</v>
      </c>
    </row>
    <row r="16" spans="2:14" x14ac:dyDescent="0.25">
      <c r="B16" s="5">
        <f>过饱和度!D15</f>
        <v>2.0000000000000002E-5</v>
      </c>
      <c r="C16" s="5">
        <f>过饱和度!H15</f>
        <v>2359683851.5218344</v>
      </c>
      <c r="D16" s="5">
        <f t="shared" si="4"/>
        <v>2359683850.5218344</v>
      </c>
      <c r="E16" s="5">
        <f t="shared" si="5"/>
        <v>2.359683850521693E-10</v>
      </c>
      <c r="F16" s="5">
        <f>过饱和度!K15</f>
        <v>4.204967385468951E+17</v>
      </c>
      <c r="G16" s="5">
        <f t="shared" si="0"/>
        <v>4.204967385468951E+17</v>
      </c>
      <c r="H16" s="5">
        <f t="shared" si="1"/>
        <v>4.2049673854689509E-2</v>
      </c>
      <c r="I16" s="5">
        <f>过饱和度!N15</f>
        <v>6.8992496333456328E+16</v>
      </c>
      <c r="J16" s="5">
        <f t="shared" si="2"/>
        <v>6.8992496333456328E+16</v>
      </c>
      <c r="K16" s="5">
        <f t="shared" si="3"/>
        <v>6.8992496333456325E-3</v>
      </c>
      <c r="L16" s="5">
        <f>过饱和度!Q15</f>
        <v>1.4855023609684198E+51</v>
      </c>
      <c r="M16" s="5">
        <f t="shared" si="6"/>
        <v>1.4855023609684198E+51</v>
      </c>
      <c r="N16" s="5">
        <f t="shared" si="7"/>
        <v>1.4855023609684199E+32</v>
      </c>
    </row>
    <row r="17" spans="2:14" x14ac:dyDescent="0.25">
      <c r="B17" s="5">
        <f>过饱和度!D16</f>
        <v>5.0000000000000002E-5</v>
      </c>
      <c r="C17" s="5">
        <f>过饱和度!H16</f>
        <v>2359683316.1515384</v>
      </c>
      <c r="D17" s="5">
        <f t="shared" si="4"/>
        <v>2359683315.1515384</v>
      </c>
      <c r="E17" s="5">
        <f t="shared" si="5"/>
        <v>2.3596833151513972E-10</v>
      </c>
      <c r="F17" s="5">
        <f>过饱和度!K16</f>
        <v>4.2049666849172621E+17</v>
      </c>
      <c r="G17" s="5">
        <f t="shared" si="0"/>
        <v>4.2049666849172621E+17</v>
      </c>
      <c r="H17" s="5">
        <f t="shared" si="1"/>
        <v>4.2049666849172627E-2</v>
      </c>
      <c r="I17" s="5">
        <f>过饱和度!N16</f>
        <v>6.8992487716306688E+16</v>
      </c>
      <c r="J17" s="5">
        <f t="shared" si="2"/>
        <v>6.8992487716306688E+16</v>
      </c>
      <c r="K17" s="5">
        <f t="shared" si="3"/>
        <v>6.8992487716306675E-3</v>
      </c>
      <c r="L17" s="5">
        <f>过饱和度!Q16</f>
        <v>1.7146862121533009E+52</v>
      </c>
      <c r="M17" s="5">
        <f t="shared" si="6"/>
        <v>1.7146862121533009E+52</v>
      </c>
      <c r="N17" s="5">
        <f t="shared" si="7"/>
        <v>1.7146862121533009E+33</v>
      </c>
    </row>
    <row r="18" spans="2:14" x14ac:dyDescent="0.25">
      <c r="B18" s="5">
        <f>过饱和度!D17</f>
        <v>8.0000000000000007E-5</v>
      </c>
      <c r="C18" s="5">
        <f>过饱和度!H17</f>
        <v>2359682780.7813945</v>
      </c>
      <c r="D18" s="5">
        <f t="shared" si="4"/>
        <v>2359682779.7813945</v>
      </c>
      <c r="E18" s="5">
        <f t="shared" si="5"/>
        <v>2.3596827797812538E-10</v>
      </c>
      <c r="F18" s="5">
        <f>过饱和度!K17</f>
        <v>4.2049659843657696E+17</v>
      </c>
      <c r="G18" s="5">
        <f t="shared" si="0"/>
        <v>4.2049659843657696E+17</v>
      </c>
      <c r="H18" s="5">
        <f t="shared" si="1"/>
        <v>4.2049659843657688E-2</v>
      </c>
      <c r="I18" s="5">
        <f>过饱和度!N17</f>
        <v>6.8992479099159472E+16</v>
      </c>
      <c r="J18" s="5">
        <f t="shared" si="2"/>
        <v>6.8992479099159472E+16</v>
      </c>
      <c r="K18" s="5">
        <f t="shared" si="3"/>
        <v>6.8992479099159471E-3</v>
      </c>
      <c r="L18" s="5">
        <f>过饱和度!Q17</f>
        <v>4.9885141866309339E+52</v>
      </c>
      <c r="M18" s="5">
        <f t="shared" si="6"/>
        <v>4.9885141866309339E+52</v>
      </c>
      <c r="N18" s="5">
        <f t="shared" si="7"/>
        <v>4.9885141866309343E+33</v>
      </c>
    </row>
    <row r="19" spans="2:14" x14ac:dyDescent="0.25">
      <c r="B19" s="5">
        <f>过饱和度!D18</f>
        <v>1E-4</v>
      </c>
      <c r="C19" s="5">
        <f>过饱和度!H18</f>
        <v>2359682206.7326179</v>
      </c>
      <c r="D19" s="5">
        <f t="shared" si="4"/>
        <v>2359682205.7326179</v>
      </c>
      <c r="E19" s="5">
        <f t="shared" si="5"/>
        <v>2.3596822057324774E-10</v>
      </c>
      <c r="F19" s="5">
        <f>过饱和度!K18</f>
        <v>4.2049650463771885E+17</v>
      </c>
      <c r="G19" s="5">
        <f t="shared" si="0"/>
        <v>4.2049650463771885E+17</v>
      </c>
      <c r="H19" s="5">
        <f t="shared" si="1"/>
        <v>4.2049650463771897E-2</v>
      </c>
      <c r="I19" s="5">
        <f>过饱和度!N18</f>
        <v>6.8992466058338768E+16</v>
      </c>
      <c r="J19" s="5">
        <f t="shared" si="2"/>
        <v>6.8992466058338768E+16</v>
      </c>
      <c r="K19" s="5">
        <f t="shared" si="3"/>
        <v>6.8992466058338756E-3</v>
      </c>
      <c r="L19" s="5">
        <f>过饱和度!Q18</f>
        <v>8.1197816934476567E+52</v>
      </c>
      <c r="M19" s="5">
        <f t="shared" si="6"/>
        <v>8.1197816934476567E+52</v>
      </c>
      <c r="N19" s="5">
        <f t="shared" si="7"/>
        <v>8.1197816934476578E+33</v>
      </c>
    </row>
    <row r="20" spans="2:14" x14ac:dyDescent="0.25">
      <c r="B20" s="5">
        <f>过饱和度!D19</f>
        <v>2.0000000000000001E-4</v>
      </c>
      <c r="C20" s="5">
        <f>过饱和度!H19</f>
        <v>2359682606.9867067</v>
      </c>
      <c r="D20" s="5">
        <f t="shared" si="4"/>
        <v>2359682605.9867067</v>
      </c>
      <c r="E20" s="5">
        <f t="shared" si="5"/>
        <v>2.3596826059865658E-10</v>
      </c>
      <c r="F20" s="5">
        <f>过饱和度!K19</f>
        <v>4.2049674499579482E+17</v>
      </c>
      <c r="G20" s="5">
        <f t="shared" si="0"/>
        <v>4.2049674499579482E+17</v>
      </c>
      <c r="H20" s="5">
        <f t="shared" si="1"/>
        <v>4.2049674499579477E-2</v>
      </c>
      <c r="I20" s="5">
        <f>过饱和度!N19</f>
        <v>6.899251074759064E+16</v>
      </c>
      <c r="J20" s="5">
        <f t="shared" si="2"/>
        <v>6.899251074759064E+16</v>
      </c>
      <c r="K20" s="5">
        <f t="shared" si="3"/>
        <v>6.8992510747590647E-3</v>
      </c>
      <c r="L20" s="5">
        <f>过饱和度!Q19</f>
        <v>3.5160789920655737E+53</v>
      </c>
      <c r="M20" s="5">
        <f t="shared" si="6"/>
        <v>3.5160789920655737E+53</v>
      </c>
      <c r="N20" s="5">
        <f t="shared" si="7"/>
        <v>3.516078992065574E+34</v>
      </c>
    </row>
    <row r="21" spans="2:14" x14ac:dyDescent="0.25">
      <c r="B21" s="5">
        <f>过饱和度!D20</f>
        <v>5.0000000000000001E-4</v>
      </c>
      <c r="C21" s="5">
        <f>过饱和度!H20</f>
        <v>2359687162.5983458</v>
      </c>
      <c r="D21" s="5">
        <f t="shared" si="4"/>
        <v>2359687161.5983458</v>
      </c>
      <c r="E21" s="5">
        <f t="shared" si="5"/>
        <v>2.3596871615982047E-10</v>
      </c>
      <c r="F21" s="5">
        <f>过饱和度!K20</f>
        <v>4.2049819371933331E+17</v>
      </c>
      <c r="G21" s="5">
        <f t="shared" si="0"/>
        <v>4.2049819371933331E+17</v>
      </c>
      <c r="H21" s="5">
        <f t="shared" si="1"/>
        <v>4.2049819371933334E-2</v>
      </c>
      <c r="I21" s="5">
        <f>过饱和度!N20</f>
        <v>6.8992757543331536E+16</v>
      </c>
      <c r="J21" s="5">
        <f t="shared" si="2"/>
        <v>6.8992757543331536E+16</v>
      </c>
      <c r="K21" s="5">
        <f t="shared" si="3"/>
        <v>6.899275754333154E-3</v>
      </c>
      <c r="L21" s="5">
        <f>过饱和度!Q20</f>
        <v>2.3013174643192082E+54</v>
      </c>
      <c r="M21" s="5">
        <f t="shared" si="6"/>
        <v>2.3013174643192082E+54</v>
      </c>
      <c r="N21" s="5">
        <f t="shared" si="7"/>
        <v>2.3013174643192083E+35</v>
      </c>
    </row>
    <row r="22" spans="2:14" x14ac:dyDescent="0.25">
      <c r="B22" s="5">
        <f>过饱和度!D21</f>
        <v>8.0000000000000004E-4</v>
      </c>
      <c r="C22" s="5">
        <f>过饱和度!H21</f>
        <v>2359691718.2075853</v>
      </c>
      <c r="D22" s="5">
        <f t="shared" si="4"/>
        <v>2359691717.2075853</v>
      </c>
      <c r="E22" s="5">
        <f t="shared" si="5"/>
        <v>2.3596917172074447E-10</v>
      </c>
      <c r="F22" s="5">
        <f>过饱和度!K21</f>
        <v>4.2049964244487072E+17</v>
      </c>
      <c r="G22" s="5">
        <f t="shared" si="0"/>
        <v>4.2049964244487072E+17</v>
      </c>
      <c r="H22" s="5">
        <f t="shared" si="1"/>
        <v>4.2049964244487086E-2</v>
      </c>
      <c r="I22" s="5">
        <f>过饱和度!N21</f>
        <v>6.8993004339464264E+16</v>
      </c>
      <c r="J22" s="5">
        <f t="shared" si="2"/>
        <v>6.8993004339464264E+16</v>
      </c>
      <c r="K22" s="5">
        <f t="shared" si="3"/>
        <v>6.8993004339464271E-3</v>
      </c>
      <c r="L22" s="5">
        <f>过饱和度!Q21</f>
        <v>5.9587745124935644E+54</v>
      </c>
      <c r="M22" s="5">
        <f t="shared" si="6"/>
        <v>5.9587745124935644E+54</v>
      </c>
      <c r="N22" s="5">
        <f t="shared" si="7"/>
        <v>5.9587745124935637E+35</v>
      </c>
    </row>
    <row r="23" spans="2:14" x14ac:dyDescent="0.25">
      <c r="B23" s="5">
        <f>过饱和度!D22</f>
        <v>1E-3</v>
      </c>
      <c r="C23" s="5">
        <f>过饱和度!H22</f>
        <v>2359694068.6336923</v>
      </c>
      <c r="D23" s="5">
        <f t="shared" si="4"/>
        <v>2359694067.6336923</v>
      </c>
      <c r="E23" s="5">
        <f t="shared" si="5"/>
        <v>2.3596940676335514E-10</v>
      </c>
      <c r="F23" s="5">
        <f>过饱和度!K22</f>
        <v>4.2050045933291706E+17</v>
      </c>
      <c r="G23" s="5">
        <f t="shared" si="0"/>
        <v>4.2050045933291706E+17</v>
      </c>
      <c r="H23" s="5">
        <f t="shared" si="1"/>
        <v>4.2050045933291716E-2</v>
      </c>
      <c r="I23" s="5">
        <f>过饱和度!N22</f>
        <v>6.8993145798077296E+16</v>
      </c>
      <c r="J23" s="5">
        <f t="shared" si="2"/>
        <v>6.8993145798077296E+16</v>
      </c>
      <c r="K23" s="5">
        <f t="shared" si="3"/>
        <v>6.8993145798077289E-3</v>
      </c>
      <c r="L23" s="5">
        <f>过饱和度!Q22</f>
        <v>9.3458399708160494E+54</v>
      </c>
      <c r="M23" s="5">
        <f t="shared" si="6"/>
        <v>9.3458399708160494E+54</v>
      </c>
      <c r="N23" s="5">
        <f t="shared" si="7"/>
        <v>9.3458399708160493E+35</v>
      </c>
    </row>
    <row r="24" spans="2:14" x14ac:dyDescent="0.25">
      <c r="B24" s="5">
        <f>过饱和度!D23</f>
        <v>2E-3</v>
      </c>
      <c r="C24" s="5">
        <f>过饱和度!H23</f>
        <v>2359716163.0486417</v>
      </c>
      <c r="D24" s="5">
        <f t="shared" si="4"/>
        <v>2359716162.0486417</v>
      </c>
      <c r="E24" s="5">
        <f t="shared" si="5"/>
        <v>2.3597161620485011E-10</v>
      </c>
      <c r="F24" s="5">
        <f>过饱和度!K23</f>
        <v>4.205067869882992E+17</v>
      </c>
      <c r="G24" s="5">
        <f t="shared" si="0"/>
        <v>4.205067869882992E+17</v>
      </c>
      <c r="H24" s="5">
        <f t="shared" si="1"/>
        <v>4.2050678698829932E-2</v>
      </c>
      <c r="I24" s="5">
        <f>过饱和度!N23</f>
        <v>6.8994200612279848E+16</v>
      </c>
      <c r="J24" s="5">
        <f t="shared" si="2"/>
        <v>6.8994200612279848E+16</v>
      </c>
      <c r="K24" s="5">
        <f t="shared" si="3"/>
        <v>6.8994200612279835E-3</v>
      </c>
      <c r="L24" s="5">
        <f>过饱和度!Q23</f>
        <v>3.7667045270226241E+55</v>
      </c>
      <c r="M24" s="5">
        <f t="shared" si="6"/>
        <v>3.7667045270226241E+55</v>
      </c>
      <c r="N24" s="5">
        <f t="shared" si="7"/>
        <v>3.7667045270226251E+36</v>
      </c>
    </row>
    <row r="25" spans="2:14" x14ac:dyDescent="0.25">
      <c r="B25" s="5">
        <f>过饱和度!D24</f>
        <v>5.0000000000000001E-3</v>
      </c>
      <c r="C25" s="5">
        <f>过饱和度!H24</f>
        <v>2359793055.9229012</v>
      </c>
      <c r="D25" s="5">
        <f t="shared" si="4"/>
        <v>2359793054.9229012</v>
      </c>
      <c r="E25" s="5">
        <f t="shared" si="5"/>
        <v>2.3597930549227602E-10</v>
      </c>
      <c r="F25" s="5">
        <f>过饱和度!K24</f>
        <v>4.2052807143468544E+17</v>
      </c>
      <c r="G25" s="5">
        <f t="shared" si="0"/>
        <v>4.2052807143468544E+17</v>
      </c>
      <c r="H25" s="5">
        <f t="shared" si="1"/>
        <v>4.205280714346854E-2</v>
      </c>
      <c r="I25" s="5">
        <f>过饱和度!N24</f>
        <v>6.8997721607889568E+16</v>
      </c>
      <c r="J25" s="5">
        <f t="shared" si="2"/>
        <v>6.8997721607889568E+16</v>
      </c>
      <c r="K25" s="5">
        <f t="shared" si="3"/>
        <v>6.899772160788957E-3</v>
      </c>
      <c r="L25" s="5">
        <f>过饱和度!Q24</f>
        <v>2.3650594573774048E+56</v>
      </c>
      <c r="M25" s="5">
        <f t="shared" si="6"/>
        <v>2.3650594573774048E+56</v>
      </c>
      <c r="N25" s="5">
        <f t="shared" si="7"/>
        <v>2.3650594573774049E+37</v>
      </c>
    </row>
    <row r="26" spans="2:14" x14ac:dyDescent="0.25">
      <c r="B26" s="5">
        <f>过饱和度!D25</f>
        <v>8.0000000000000002E-3</v>
      </c>
      <c r="C26" s="5">
        <f>过饱和度!H25</f>
        <v>2359869949.73878</v>
      </c>
      <c r="D26" s="5">
        <f t="shared" si="4"/>
        <v>2359869948.73878</v>
      </c>
      <c r="E26" s="5">
        <f t="shared" si="5"/>
        <v>2.3598699487386393E-10</v>
      </c>
      <c r="F26" s="5">
        <f>过饱和度!K25</f>
        <v>4.2054935654033555E+17</v>
      </c>
      <c r="G26" s="5">
        <f t="shared" si="0"/>
        <v>4.2054935654033555E+17</v>
      </c>
      <c r="H26" s="5">
        <f t="shared" si="1"/>
        <v>4.2054935654033551E-2</v>
      </c>
      <c r="I26" s="5">
        <f>过饱和度!N25</f>
        <v>6.9001242714591984E+16</v>
      </c>
      <c r="J26" s="5">
        <f t="shared" si="2"/>
        <v>6.9001242714591984E+16</v>
      </c>
      <c r="K26" s="5">
        <f t="shared" si="3"/>
        <v>6.9001242714591977E-3</v>
      </c>
      <c r="L26" s="5">
        <f>过饱和度!Q25</f>
        <v>6.0619843139799068E+56</v>
      </c>
      <c r="M26" s="5">
        <f t="shared" si="6"/>
        <v>6.0619843139799068E+56</v>
      </c>
      <c r="N26" s="5">
        <f t="shared" si="7"/>
        <v>6.0619843139799087E+37</v>
      </c>
    </row>
    <row r="27" spans="2:14" x14ac:dyDescent="0.25">
      <c r="B27" s="5">
        <f>过饱和度!D26</f>
        <v>0.01</v>
      </c>
      <c r="C27" s="5">
        <f>过饱和度!H26</f>
        <v>2359919041.2552996</v>
      </c>
      <c r="D27" s="5">
        <f t="shared" si="4"/>
        <v>2359919040.2552996</v>
      </c>
      <c r="E27" s="5">
        <f t="shared" si="5"/>
        <v>2.3599190402551588E-10</v>
      </c>
      <c r="F27" s="5">
        <f>过饱和度!K26</f>
        <v>4.2056307595391987E+17</v>
      </c>
      <c r="G27" s="5">
        <f t="shared" si="0"/>
        <v>4.2056307595391987E+17</v>
      </c>
      <c r="H27" s="5">
        <f t="shared" si="1"/>
        <v>4.2056307595391994E-2</v>
      </c>
      <c r="I27" s="5">
        <f>过饱和度!N26</f>
        <v>6.900351720947812E+16</v>
      </c>
      <c r="J27" s="5">
        <f t="shared" si="2"/>
        <v>6.900351720947812E+16</v>
      </c>
      <c r="K27" s="5">
        <f t="shared" si="3"/>
        <v>6.9003517209478126E-3</v>
      </c>
      <c r="L27" s="5">
        <f>过饱和度!Q26</f>
        <v>9.4760267083380624E+56</v>
      </c>
      <c r="M27" s="5">
        <f t="shared" si="6"/>
        <v>9.4760267083380624E+56</v>
      </c>
      <c r="N27" s="5">
        <f t="shared" si="7"/>
        <v>9.4760267083380633E+37</v>
      </c>
    </row>
    <row r="28" spans="2:14" x14ac:dyDescent="0.25">
      <c r="B28" s="5">
        <f>过饱和度!D27</f>
        <v>0.02</v>
      </c>
      <c r="C28" s="5">
        <f>过饱和度!H27</f>
        <v>2360197214.812129</v>
      </c>
      <c r="D28" s="5">
        <f t="shared" si="4"/>
        <v>2360197213.812129</v>
      </c>
      <c r="E28" s="5">
        <f t="shared" si="5"/>
        <v>2.3601972138119881E-10</v>
      </c>
      <c r="F28" s="5">
        <f>过饱和度!K27</f>
        <v>4.2063877259552512E+17</v>
      </c>
      <c r="G28" s="5">
        <f t="shared" si="0"/>
        <v>4.2063877259552512E+17</v>
      </c>
      <c r="H28" s="5">
        <f t="shared" si="1"/>
        <v>4.2063877259552511E-2</v>
      </c>
      <c r="I28" s="5">
        <f>过饱和度!N27</f>
        <v>6.9015989615201952E+16</v>
      </c>
      <c r="J28" s="5">
        <f t="shared" si="2"/>
        <v>6.9015989615201952E+16</v>
      </c>
      <c r="K28" s="5">
        <f t="shared" si="3"/>
        <v>6.9015989615201952E-3</v>
      </c>
      <c r="L28" s="5">
        <f>过饱和度!Q27</f>
        <v>3.7946252385485365E+57</v>
      </c>
      <c r="M28" s="5">
        <f t="shared" si="6"/>
        <v>3.7946252385485365E+57</v>
      </c>
      <c r="N28" s="5">
        <f t="shared" si="7"/>
        <v>3.7946252385485369E+38</v>
      </c>
    </row>
    <row r="29" spans="2:14" x14ac:dyDescent="0.25">
      <c r="B29" s="5">
        <f>过饱和度!D28</f>
        <v>0.05</v>
      </c>
      <c r="C29" s="5">
        <f>过饱和度!H28</f>
        <v>2361065385.9409618</v>
      </c>
      <c r="D29" s="5">
        <f t="shared" si="4"/>
        <v>2361065384.9409618</v>
      </c>
      <c r="E29" s="5">
        <f t="shared" si="5"/>
        <v>2.3610653849408209E-10</v>
      </c>
      <c r="F29" s="5">
        <f>过饱和度!K28</f>
        <v>4.2087319666943834E+17</v>
      </c>
      <c r="G29" s="5">
        <f t="shared" si="0"/>
        <v>4.2087319666943834E+17</v>
      </c>
      <c r="H29" s="5">
        <f t="shared" si="1"/>
        <v>4.2087319666943845E-2</v>
      </c>
      <c r="I29" s="5">
        <f>过饱和度!N28</f>
        <v>6.9054543631259704E+16</v>
      </c>
      <c r="J29" s="5">
        <f t="shared" si="2"/>
        <v>6.9054543631259704E+16</v>
      </c>
      <c r="K29" s="5">
        <f t="shared" si="3"/>
        <v>6.9054543631259712E-3</v>
      </c>
      <c r="L29" s="5">
        <f>过饱和度!Q28</f>
        <v>2.3753609210489257E+58</v>
      </c>
      <c r="M29" s="5">
        <f t="shared" si="6"/>
        <v>2.3753609210489257E+58</v>
      </c>
      <c r="N29" s="5">
        <f t="shared" si="7"/>
        <v>2.3753609210489262E+39</v>
      </c>
    </row>
    <row r="30" spans="2:14" x14ac:dyDescent="0.25">
      <c r="B30" s="5">
        <f>过饱和度!D29</f>
        <v>0.08</v>
      </c>
      <c r="C30" s="5">
        <f>过饱和度!H29</f>
        <v>2361933705.9070511</v>
      </c>
      <c r="D30" s="5">
        <f t="shared" si="4"/>
        <v>2361933704.9070511</v>
      </c>
      <c r="E30" s="5">
        <f t="shared" si="5"/>
        <v>2.3619337049069099E-10</v>
      </c>
      <c r="F30" s="5">
        <f>过饱和度!K29</f>
        <v>4.2110770578902342E+17</v>
      </c>
      <c r="G30" s="5">
        <f t="shared" si="0"/>
        <v>4.2110770578902342E+17</v>
      </c>
      <c r="H30" s="5">
        <f t="shared" si="1"/>
        <v>4.2110770578902348E-2</v>
      </c>
      <c r="I30" s="5">
        <f>过饱和度!N29</f>
        <v>6.9093111702721896E+16</v>
      </c>
      <c r="J30" s="5">
        <f t="shared" si="2"/>
        <v>6.9093111702721896E+16</v>
      </c>
      <c r="K30" s="5">
        <f t="shared" si="3"/>
        <v>6.9093111702721892E-3</v>
      </c>
      <c r="L30" s="5">
        <f>过饱和度!Q29</f>
        <v>6.0884083703486932E+58</v>
      </c>
      <c r="M30" s="5">
        <f t="shared" si="6"/>
        <v>6.0884083703486932E+58</v>
      </c>
      <c r="N30" s="5">
        <f t="shared" si="7"/>
        <v>6.0884083703486944E+39</v>
      </c>
    </row>
    <row r="31" spans="2:14" x14ac:dyDescent="0.25">
      <c r="B31" s="5">
        <f>过饱和度!D30</f>
        <v>0.1</v>
      </c>
      <c r="C31" s="5">
        <f>过饱和度!H30</f>
        <v>2362505794.6397629</v>
      </c>
      <c r="D31" s="5">
        <f t="shared" si="4"/>
        <v>2362505793.6397629</v>
      </c>
      <c r="E31" s="5">
        <f t="shared" si="5"/>
        <v>2.362505793639622E-10</v>
      </c>
      <c r="F31" s="5">
        <f>过饱和度!K30</f>
        <v>4.2126260064536141E+17</v>
      </c>
      <c r="G31" s="5">
        <f t="shared" si="0"/>
        <v>4.2126260064536141E+17</v>
      </c>
      <c r="H31" s="5">
        <f t="shared" si="1"/>
        <v>4.2126260064536146E-2</v>
      </c>
      <c r="I31" s="5">
        <f>过饱和度!N30</f>
        <v>6.9118600447991968E+16</v>
      </c>
      <c r="J31" s="5">
        <f t="shared" si="2"/>
        <v>6.9118600447991968E+16</v>
      </c>
      <c r="K31" s="5">
        <f t="shared" si="3"/>
        <v>6.9118600447991979E-3</v>
      </c>
      <c r="L31" s="5">
        <f>过饱和度!Q30</f>
        <v>9.5205215862595205E+58</v>
      </c>
      <c r="M31" s="5">
        <f t="shared" si="6"/>
        <v>9.5205215862595205E+58</v>
      </c>
      <c r="N31" s="5">
        <f t="shared" si="7"/>
        <v>9.5205215862595219E+39</v>
      </c>
    </row>
    <row r="32" spans="2:14" x14ac:dyDescent="0.25">
      <c r="B32" s="5">
        <f>过饱和度!D31</f>
        <v>0.15</v>
      </c>
      <c r="C32" s="5">
        <f>过饱和度!H31</f>
        <v>2363970732.0585742</v>
      </c>
      <c r="D32" s="5">
        <f t="shared" si="4"/>
        <v>2363970731.0585742</v>
      </c>
      <c r="E32" s="5">
        <f t="shared" si="5"/>
        <v>2.3639707310584333E-10</v>
      </c>
      <c r="F32" s="5">
        <f>过饱和度!K31</f>
        <v>4.2165747524010707E+17</v>
      </c>
      <c r="G32" s="5">
        <f t="shared" si="0"/>
        <v>4.2165747524010707E+17</v>
      </c>
      <c r="H32" s="5">
        <f t="shared" si="1"/>
        <v>4.2165747524010706E-2</v>
      </c>
      <c r="I32" s="5">
        <f>过饱和度!N31</f>
        <v>6.91835072213276E+16</v>
      </c>
      <c r="J32" s="5">
        <f t="shared" si="2"/>
        <v>6.91835072213276E+16</v>
      </c>
      <c r="K32" s="5">
        <f t="shared" si="3"/>
        <v>6.9183507221327609E-3</v>
      </c>
      <c r="L32" s="5">
        <f>过饱和度!Q31</f>
        <v>2.1462527658690574E+59</v>
      </c>
      <c r="M32" s="5">
        <f t="shared" si="6"/>
        <v>2.1462527658690574E+59</v>
      </c>
      <c r="N32" s="5">
        <f t="shared" si="7"/>
        <v>2.1462527658690577E+40</v>
      </c>
    </row>
    <row r="33" spans="2:14" x14ac:dyDescent="0.25">
      <c r="B33" s="5">
        <f>过饱和度!D32</f>
        <v>0.2</v>
      </c>
      <c r="C33" s="5">
        <f>过饱和度!H32</f>
        <v>2365436100.0391278</v>
      </c>
      <c r="D33" s="5">
        <f t="shared" si="4"/>
        <v>2365436099.0391278</v>
      </c>
      <c r="E33" s="5">
        <f t="shared" si="5"/>
        <v>2.3654360990389872E-10</v>
      </c>
      <c r="F33" s="5">
        <f>过饱和度!K32</f>
        <v>4.2205259209369562E+17</v>
      </c>
      <c r="G33" s="5">
        <f t="shared" si="0"/>
        <v>4.2205259209369562E+17</v>
      </c>
      <c r="H33" s="5">
        <f t="shared" si="1"/>
        <v>4.2205259209369565E-2</v>
      </c>
      <c r="I33" s="5">
        <f>过饱和度!N32</f>
        <v>6.9248453964183824E+16</v>
      </c>
      <c r="J33" s="5">
        <f t="shared" si="2"/>
        <v>6.9248453964183824E+16</v>
      </c>
      <c r="K33" s="5">
        <f t="shared" si="3"/>
        <v>6.9248453964183831E-3</v>
      </c>
      <c r="L33" s="5">
        <f>过饱和度!Q32</f>
        <v>3.8228283168347845E+59</v>
      </c>
      <c r="M33" s="5">
        <f t="shared" si="6"/>
        <v>3.8228283168347845E+59</v>
      </c>
      <c r="N33" s="5">
        <f t="shared" si="7"/>
        <v>3.822828316834785E+40</v>
      </c>
    </row>
    <row r="34" spans="2:14" x14ac:dyDescent="0.25">
      <c r="B34" s="5">
        <f>过饱和度!D33</f>
        <v>0.25</v>
      </c>
      <c r="C34" s="5">
        <f>过饱和度!H33</f>
        <v>2366901898.5599084</v>
      </c>
      <c r="D34" s="5">
        <f t="shared" si="4"/>
        <v>2366901897.5599084</v>
      </c>
      <c r="E34" s="5">
        <f t="shared" si="5"/>
        <v>2.3669018975597681E-10</v>
      </c>
      <c r="F34" s="5">
        <f>过饱和度!K33</f>
        <v>4.2244795127491475E+17</v>
      </c>
      <c r="G34" s="5">
        <f t="shared" si="0"/>
        <v>4.2244795127491475E+17</v>
      </c>
      <c r="H34" s="5">
        <f t="shared" si="1"/>
        <v>4.2244795127491477E-2</v>
      </c>
      <c r="I34" s="5">
        <f>过饱和度!N33</f>
        <v>6.9313440688050568E+16</v>
      </c>
      <c r="J34" s="5">
        <f t="shared" si="2"/>
        <v>6.9313440688050568E+16</v>
      </c>
      <c r="K34" s="5">
        <f t="shared" si="3"/>
        <v>6.9313440688050579E-3</v>
      </c>
      <c r="L34" s="5">
        <f>过饱和度!Q33</f>
        <v>5.9844832275408301E+59</v>
      </c>
      <c r="M34" s="5">
        <f t="shared" si="6"/>
        <v>5.9844832275408301E+59</v>
      </c>
      <c r="N34" s="5">
        <f t="shared" si="7"/>
        <v>5.9844832275408302E+40</v>
      </c>
    </row>
    <row r="35" spans="2:14" x14ac:dyDescent="0.25">
      <c r="B35" s="5">
        <f>过饱和度!D34</f>
        <v>0.29314903107006901</v>
      </c>
      <c r="C35" s="5">
        <f>过饱和度!H34</f>
        <v>2368163283.1093011</v>
      </c>
      <c r="D35" s="5">
        <f t="shared" si="4"/>
        <v>2368163282.1093011</v>
      </c>
      <c r="E35" s="5">
        <f t="shared" si="5"/>
        <v>2.3681632821091603E-10</v>
      </c>
      <c r="F35" s="5">
        <f>过饱和度!K34</f>
        <v>4.2278848227835802E+17</v>
      </c>
      <c r="G35" s="5">
        <f t="shared" si="0"/>
        <v>4.2278848227835802E+17</v>
      </c>
      <c r="H35" s="5">
        <f t="shared" si="1"/>
        <v>4.2278848227835814E-2</v>
      </c>
      <c r="I35" s="5">
        <f>过饱和度!N34</f>
        <v>6.9369423257571792E+16</v>
      </c>
      <c r="J35" s="5">
        <f t="shared" si="2"/>
        <v>6.9369423257571792E+16</v>
      </c>
      <c r="K35" s="5">
        <f t="shared" si="3"/>
        <v>6.9369423257571797E-3</v>
      </c>
      <c r="L35" s="5">
        <f>过饱和度!Q34</f>
        <v>8.2419342653394799E+59</v>
      </c>
      <c r="M35" s="5">
        <f t="shared" si="6"/>
        <v>8.2419342653394799E+59</v>
      </c>
      <c r="N35" s="5">
        <f t="shared" si="7"/>
        <v>8.241934265339479E+40</v>
      </c>
    </row>
    <row r="36" spans="2:14" x14ac:dyDescent="0.25">
      <c r="B36" s="5">
        <f>过饱和度!D35</f>
        <v>0.29314903117006902</v>
      </c>
      <c r="C36" s="5">
        <f>过饱和度!H35</f>
        <v>2368258061.7616954</v>
      </c>
      <c r="D36" s="5">
        <f t="shared" si="4"/>
        <v>2368258060.7616954</v>
      </c>
      <c r="E36" s="5">
        <f t="shared" si="5"/>
        <v>2.3682580607615554E-10</v>
      </c>
      <c r="F36" s="5">
        <f>过饱和度!K35</f>
        <v>4.2281103992624832E+17</v>
      </c>
      <c r="G36" s="5">
        <f t="shared" si="0"/>
        <v>4.2281103992624832E+17</v>
      </c>
      <c r="H36" s="5">
        <f t="shared" si="1"/>
        <v>4.2281103992624837E-2</v>
      </c>
      <c r="I36" s="5">
        <f>过饱和度!N35</f>
        <v>6.9373124418202168E+16</v>
      </c>
      <c r="J36" s="5">
        <f t="shared" si="2"/>
        <v>6.9373124418202168E+16</v>
      </c>
      <c r="K36" s="5">
        <f t="shared" si="3"/>
        <v>6.9373124418202169E-3</v>
      </c>
      <c r="L36" s="5">
        <f>过饱和度!Q35</f>
        <v>8.2425935816056439E+59</v>
      </c>
      <c r="M36" s="5">
        <f t="shared" si="6"/>
        <v>8.2425935816056439E+59</v>
      </c>
      <c r="N36" s="5">
        <f t="shared" si="7"/>
        <v>8.2425935816056434E+40</v>
      </c>
    </row>
    <row r="37" spans="2:14" x14ac:dyDescent="0.25">
      <c r="B37" s="5">
        <f>过饱和度!D36</f>
        <v>0.29314903147006899</v>
      </c>
      <c r="C37" s="5">
        <f>过饱和度!H36</f>
        <v>2368542416.2062407</v>
      </c>
      <c r="D37" s="5">
        <f t="shared" si="4"/>
        <v>2368542415.2062407</v>
      </c>
      <c r="E37" s="5">
        <f t="shared" si="5"/>
        <v>2.3685424152060998E-10</v>
      </c>
      <c r="F37" s="5">
        <f>过饱和度!K36</f>
        <v>4.2287871900509779E+17</v>
      </c>
      <c r="G37" s="5">
        <f t="shared" si="0"/>
        <v>4.2287871900509779E+17</v>
      </c>
      <c r="H37" s="5">
        <f t="shared" si="1"/>
        <v>4.2287871900509796E-2</v>
      </c>
      <c r="I37" s="5">
        <f>过饱和度!N36</f>
        <v>6.9384228900027864E+16</v>
      </c>
      <c r="J37" s="5">
        <f t="shared" si="2"/>
        <v>6.9384228900027864E+16</v>
      </c>
      <c r="K37" s="5">
        <f t="shared" si="3"/>
        <v>6.9384228900027864E-3</v>
      </c>
      <c r="L37" s="5">
        <f>过饱和度!Q36</f>
        <v>8.2445718206942599E+59</v>
      </c>
      <c r="M37" s="5">
        <f t="shared" si="6"/>
        <v>8.2445718206942599E+59</v>
      </c>
      <c r="N37" s="5">
        <f t="shared" si="7"/>
        <v>8.2445718206942602E+40</v>
      </c>
    </row>
    <row r="38" spans="2:14" x14ac:dyDescent="0.25">
      <c r="B38" s="5">
        <f>过饱和度!D37</f>
        <v>0.29314903187006902</v>
      </c>
      <c r="C38" s="5">
        <f>过饱和度!H37</f>
        <v>2368921591.7627344</v>
      </c>
      <c r="D38" s="5">
        <f t="shared" si="4"/>
        <v>2368921590.7627344</v>
      </c>
      <c r="E38" s="5">
        <f t="shared" si="5"/>
        <v>2.3689215907625939E-10</v>
      </c>
      <c r="F38" s="5">
        <f>过饱和度!K37</f>
        <v>4.2296897061063635E+17</v>
      </c>
      <c r="G38" s="5">
        <f t="shared" si="0"/>
        <v>4.2296897061063635E+17</v>
      </c>
      <c r="H38" s="5">
        <f t="shared" si="1"/>
        <v>4.229689706106364E-2</v>
      </c>
      <c r="I38" s="5">
        <f>过饱和度!N37</f>
        <v>6.9399036979859008E+16</v>
      </c>
      <c r="J38" s="5">
        <f t="shared" si="2"/>
        <v>6.9399036979859008E+16</v>
      </c>
      <c r="K38" s="5">
        <f t="shared" si="3"/>
        <v>6.9399036979859007E-3</v>
      </c>
      <c r="L38" s="5">
        <f>过饱和度!Q37</f>
        <v>8.2472100953179881E+59</v>
      </c>
      <c r="M38" s="5">
        <f t="shared" si="6"/>
        <v>8.2472100953179881E+59</v>
      </c>
      <c r="N38" s="5">
        <f t="shared" si="7"/>
        <v>8.2472100953179891E+40</v>
      </c>
    </row>
    <row r="39" spans="2:14" x14ac:dyDescent="0.25">
      <c r="B39" s="5">
        <f>过饱和度!D38</f>
        <v>0.29314903207006904</v>
      </c>
      <c r="C39" s="5">
        <f>过饱和度!H38</f>
        <v>2369111193.614994</v>
      </c>
      <c r="D39" s="5">
        <f t="shared" si="4"/>
        <v>2369111192.614994</v>
      </c>
      <c r="E39" s="5">
        <f t="shared" si="5"/>
        <v>2.3691111926148533E-10</v>
      </c>
      <c r="F39" s="5">
        <f>过饱和度!K38</f>
        <v>4.230141015912183E+17</v>
      </c>
      <c r="G39" s="5">
        <f t="shared" si="0"/>
        <v>4.230141015912183E+17</v>
      </c>
      <c r="H39" s="5">
        <f t="shared" si="1"/>
        <v>4.2301410159121838E-2</v>
      </c>
      <c r="I39" s="5">
        <f>过饱和度!N38</f>
        <v>6.9406441871513496E+16</v>
      </c>
      <c r="J39" s="5">
        <f t="shared" si="2"/>
        <v>6.9406441871513496E+16</v>
      </c>
      <c r="K39" s="5">
        <f t="shared" si="3"/>
        <v>6.9406441871513501E-3</v>
      </c>
      <c r="L39" s="5">
        <f>过饱和度!Q38</f>
        <v>8.2485294876288249E+59</v>
      </c>
      <c r="M39" s="5">
        <f t="shared" si="6"/>
        <v>8.2485294876288249E+59</v>
      </c>
      <c r="N39" s="5">
        <f t="shared" si="7"/>
        <v>8.2485294876288253E+40</v>
      </c>
    </row>
    <row r="40" spans="2:14" x14ac:dyDescent="0.25">
      <c r="B40" s="5">
        <f>过饱和度!D39</f>
        <v>0.29314904107006901</v>
      </c>
      <c r="C40" s="5">
        <f>过饱和度!H39</f>
        <v>2377653895.1006293</v>
      </c>
      <c r="D40" s="5">
        <f t="shared" si="4"/>
        <v>2377653894.1006293</v>
      </c>
      <c r="E40" s="5">
        <f t="shared" si="5"/>
        <v>2.3776538941004893E-10</v>
      </c>
      <c r="F40" s="5">
        <f>过饱和度!K39</f>
        <v>4.2504876776447878E+17</v>
      </c>
      <c r="G40" s="5">
        <f t="shared" si="0"/>
        <v>4.2504876776447878E+17</v>
      </c>
      <c r="H40" s="5">
        <f t="shared" si="1"/>
        <v>4.2504876776447882E-2</v>
      </c>
      <c r="I40" s="5">
        <f>过饱和度!N39</f>
        <v>6.9740280608236232E+16</v>
      </c>
      <c r="J40" s="5">
        <f t="shared" si="2"/>
        <v>6.9740280608236232E+16</v>
      </c>
      <c r="K40" s="5">
        <f t="shared" si="3"/>
        <v>6.9740280608236241E-3</v>
      </c>
      <c r="L40" s="5">
        <f>过饱和度!Q39</f>
        <v>8.3080856283745341E+59</v>
      </c>
      <c r="M40" s="5">
        <f t="shared" si="6"/>
        <v>8.3080856283745341E+59</v>
      </c>
      <c r="N40" s="5">
        <f t="shared" si="7"/>
        <v>8.3080856283745339E+40</v>
      </c>
    </row>
    <row r="41" spans="2:14" x14ac:dyDescent="0.25">
      <c r="B41" s="5">
        <f>过饱和度!D40</f>
        <v>0.29314913107006901</v>
      </c>
      <c r="C41" s="5">
        <f>过饱和度!H40</f>
        <v>2464213263.2027626</v>
      </c>
      <c r="D41" s="5">
        <f t="shared" si="4"/>
        <v>2464213262.2027626</v>
      </c>
      <c r="E41" s="5">
        <f t="shared" si="5"/>
        <v>2.4642132622026276E-10</v>
      </c>
      <c r="F41" s="5">
        <f>过饱和度!K40</f>
        <v>4.4580158968937754E+17</v>
      </c>
      <c r="G41" s="5">
        <f t="shared" si="0"/>
        <v>4.4580158968937754E+17</v>
      </c>
      <c r="H41" s="5">
        <f t="shared" si="1"/>
        <v>4.4580158968937758E-2</v>
      </c>
      <c r="I41" s="5">
        <f>过饱和度!N40</f>
        <v>7.3145308318988848E+16</v>
      </c>
      <c r="J41" s="5">
        <f t="shared" si="2"/>
        <v>7.3145308318988848E+16</v>
      </c>
      <c r="K41" s="5">
        <f t="shared" si="3"/>
        <v>7.3145308318988854E-3</v>
      </c>
      <c r="L41" s="5">
        <f>过饱和度!Q40</f>
        <v>8.9236191588300108E+59</v>
      </c>
      <c r="M41" s="5">
        <f t="shared" si="6"/>
        <v>8.9236191588300108E+59</v>
      </c>
      <c r="N41" s="5">
        <f t="shared" si="7"/>
        <v>8.9236191588300114E+40</v>
      </c>
    </row>
    <row r="42" spans="2:14" x14ac:dyDescent="0.25">
      <c r="B42" s="5">
        <f>过饱和度!D41</f>
        <v>0.29315003107006898</v>
      </c>
      <c r="C42" s="5">
        <f>过饱和度!H41</f>
        <v>3448030760.9036145</v>
      </c>
      <c r="D42" s="5">
        <f t="shared" si="4"/>
        <v>3448030759.9036145</v>
      </c>
      <c r="E42" s="5">
        <f t="shared" si="5"/>
        <v>3.4480307599035185E-10</v>
      </c>
      <c r="F42" s="5">
        <f>过饱和度!K41</f>
        <v>6.9764704212978266E+17</v>
      </c>
      <c r="G42" s="5">
        <f t="shared" si="0"/>
        <v>6.9764704212978266E+17</v>
      </c>
      <c r="H42" s="5">
        <f t="shared" si="1"/>
        <v>6.9764704212978257E-2</v>
      </c>
      <c r="I42" s="5">
        <f>过饱和度!N41</f>
        <v>1.144669266028928E+17</v>
      </c>
      <c r="J42" s="5">
        <f t="shared" si="2"/>
        <v>1.144669266028928E+17</v>
      </c>
      <c r="K42" s="5">
        <f t="shared" si="3"/>
        <v>1.1446692660289279E-2</v>
      </c>
      <c r="L42" s="5">
        <f>过饱和度!Q41</f>
        <v>1.7464522402189513E+60</v>
      </c>
      <c r="M42" s="5">
        <f t="shared" si="6"/>
        <v>1.7464522402189513E+60</v>
      </c>
      <c r="N42" s="5">
        <f t="shared" si="7"/>
        <v>1.7464522402189514E+41</v>
      </c>
    </row>
    <row r="43" spans="2:14" x14ac:dyDescent="0.25">
      <c r="B43" s="5">
        <f>过饱和度!D42</f>
        <v>0.29315651788203312</v>
      </c>
      <c r="C43" s="5">
        <f>过饱和度!H42</f>
        <v>18911366774.617641</v>
      </c>
      <c r="D43" s="5">
        <f t="shared" si="4"/>
        <v>18911366773.617641</v>
      </c>
      <c r="E43" s="5">
        <f t="shared" si="5"/>
        <v>1.8911366773617627E-9</v>
      </c>
      <c r="F43" s="5">
        <f>过饱和度!K42</f>
        <v>6.746261395576107E+18</v>
      </c>
      <c r="G43" s="5">
        <f t="shared" si="0"/>
        <v>6.746261395576107E+18</v>
      </c>
      <c r="H43" s="5">
        <f t="shared" si="1"/>
        <v>0.67462613955761075</v>
      </c>
      <c r="I43" s="5">
        <f>过饱和度!N42</f>
        <v>1.1068919911478025E+18</v>
      </c>
      <c r="J43" s="5">
        <f t="shared" si="2"/>
        <v>1.1068919911478025E+18</v>
      </c>
      <c r="K43" s="5">
        <f t="shared" si="3"/>
        <v>0.11068919911478026</v>
      </c>
      <c r="L43" s="5">
        <f>过饱和度!Q42</f>
        <v>5.2461321499864311E+61</v>
      </c>
      <c r="M43" s="5">
        <f t="shared" si="6"/>
        <v>5.2461321499864311E+61</v>
      </c>
      <c r="N43" s="5">
        <f t="shared" si="7"/>
        <v>5.2461321499864301E+42</v>
      </c>
    </row>
    <row r="44" spans="2:14" x14ac:dyDescent="0.25">
      <c r="B44" s="5">
        <f>过饱和度!D43</f>
        <v>0.29316651788203313</v>
      </c>
      <c r="C44" s="5">
        <f>过饱和度!H43</f>
        <v>18911361288.502842</v>
      </c>
      <c r="D44" s="5">
        <f t="shared" si="4"/>
        <v>18911361287.502842</v>
      </c>
      <c r="E44" s="5">
        <f t="shared" si="5"/>
        <v>1.8911361287502824E-9</v>
      </c>
      <c r="F44" s="5">
        <f>过饱和度!K43</f>
        <v>6.7462591366202235E+18</v>
      </c>
      <c r="G44" s="5">
        <f t="shared" si="0"/>
        <v>6.7462591366202235E+18</v>
      </c>
      <c r="H44" s="5">
        <f t="shared" si="1"/>
        <v>0.67462591366202251</v>
      </c>
      <c r="I44" s="5">
        <f>过饱和度!N43</f>
        <v>1.1068916471596275E+18</v>
      </c>
      <c r="J44" s="5">
        <f t="shared" si="2"/>
        <v>1.1068916471596275E+18</v>
      </c>
      <c r="K44" s="5">
        <f t="shared" si="3"/>
        <v>0.11068916471596277</v>
      </c>
      <c r="L44" s="5">
        <f>过饱和度!Q43</f>
        <v>5.2464868216704101E+61</v>
      </c>
      <c r="M44" s="5">
        <f t="shared" si="6"/>
        <v>5.2464868216704101E+61</v>
      </c>
      <c r="N44" s="5">
        <f t="shared" si="7"/>
        <v>5.2464868216704101E+42</v>
      </c>
    </row>
    <row r="45" spans="2:14" x14ac:dyDescent="0.25">
      <c r="B45" s="5">
        <f>过饱和度!D44</f>
        <v>0.29317651788203314</v>
      </c>
      <c r="C45" s="5">
        <f>过饱和度!H44</f>
        <v>18911355802.38974</v>
      </c>
      <c r="D45" s="5">
        <f t="shared" si="4"/>
        <v>18911355801.38974</v>
      </c>
      <c r="E45" s="5">
        <f t="shared" si="5"/>
        <v>1.8911355801389724E-9</v>
      </c>
      <c r="F45" s="5">
        <f>过饱和度!K44</f>
        <v>6.7462568776651571E+18</v>
      </c>
      <c r="G45" s="5">
        <f t="shared" si="0"/>
        <v>6.7462568776651571E+18</v>
      </c>
      <c r="H45" s="5">
        <f t="shared" si="1"/>
        <v>0.67462568776651588</v>
      </c>
      <c r="I45" s="5">
        <f>过饱和度!N44</f>
        <v>1.1068913031715697E+18</v>
      </c>
      <c r="J45" s="5">
        <f t="shared" si="2"/>
        <v>1.1068913031715697E+18</v>
      </c>
      <c r="K45" s="5">
        <f t="shared" si="3"/>
        <v>0.11068913031715698</v>
      </c>
      <c r="L45" s="5">
        <f>过饱和度!Q44</f>
        <v>5.2468415051280247E+61</v>
      </c>
      <c r="M45" s="5">
        <f t="shared" si="6"/>
        <v>5.2468415051280247E+61</v>
      </c>
      <c r="N45" s="5">
        <f t="shared" si="7"/>
        <v>5.2468415051280248E+42</v>
      </c>
    </row>
    <row r="46" spans="2:14" x14ac:dyDescent="0.25">
      <c r="B46" s="5">
        <f>过饱和度!D45</f>
        <v>0.29320651788203311</v>
      </c>
      <c r="C46" s="5">
        <f>过饱和度!H45</f>
        <v>18911347846.474857</v>
      </c>
      <c r="D46" s="5">
        <f t="shared" si="4"/>
        <v>18911347845.474857</v>
      </c>
      <c r="E46" s="5">
        <f t="shared" si="5"/>
        <v>1.8911347845474842E-9</v>
      </c>
      <c r="F46" s="5">
        <f>过饱和度!K45</f>
        <v>6.7462537924647588E+18</v>
      </c>
      <c r="G46" s="5">
        <f t="shared" si="0"/>
        <v>6.7462537924647588E+18</v>
      </c>
      <c r="H46" s="5">
        <f t="shared" si="1"/>
        <v>0.67462537924647581</v>
      </c>
      <c r="I46" s="5">
        <f>过饱和度!N45</f>
        <v>1.1068908431263277E+18</v>
      </c>
      <c r="J46" s="5">
        <f t="shared" si="2"/>
        <v>1.1068908431263277E+18</v>
      </c>
      <c r="K46" s="5">
        <f t="shared" si="3"/>
        <v>0.11068908431263277</v>
      </c>
      <c r="L46" s="5">
        <f>过饱和度!Q45</f>
        <v>5.2479110491968239E+61</v>
      </c>
      <c r="M46" s="5">
        <f t="shared" si="6"/>
        <v>5.2479110491968239E+61</v>
      </c>
      <c r="N46" s="5">
        <f t="shared" si="7"/>
        <v>5.2479110491968246E+42</v>
      </c>
    </row>
    <row r="47" spans="2:14" x14ac:dyDescent="0.25">
      <c r="B47" s="5">
        <f>过饱和度!D46</f>
        <v>0.29323651788203314</v>
      </c>
      <c r="C47" s="5">
        <f>过饱和度!H46</f>
        <v>18911339890.563786</v>
      </c>
      <c r="D47" s="5">
        <f t="shared" si="4"/>
        <v>18911339889.563786</v>
      </c>
      <c r="E47" s="5">
        <f t="shared" si="5"/>
        <v>1.8911339889563769E-9</v>
      </c>
      <c r="F47" s="5">
        <f>过饱和度!K46</f>
        <v>6.7462507072660193E+18</v>
      </c>
      <c r="G47" s="5">
        <f t="shared" si="0"/>
        <v>6.7462507072660193E+18</v>
      </c>
      <c r="H47" s="5">
        <f t="shared" si="1"/>
        <v>0.67462507072660194</v>
      </c>
      <c r="I47" s="5">
        <f>过饱和度!N46</f>
        <v>1.1068903830813176E+18</v>
      </c>
      <c r="J47" s="5">
        <f t="shared" si="2"/>
        <v>1.1068903830813176E+18</v>
      </c>
      <c r="K47" s="5">
        <f t="shared" si="3"/>
        <v>0.11068903830813179</v>
      </c>
      <c r="L47" s="5">
        <f>过饱和度!Q46</f>
        <v>5.248980701407877E+61</v>
      </c>
      <c r="M47" s="5">
        <f t="shared" si="6"/>
        <v>5.248980701407877E+61</v>
      </c>
      <c r="N47" s="5">
        <f t="shared" si="7"/>
        <v>5.2489807014078769E+42</v>
      </c>
    </row>
    <row r="48" spans="2:14" x14ac:dyDescent="0.25">
      <c r="B48" s="5">
        <f>过饱和度!D47</f>
        <v>0.29325651788203311</v>
      </c>
      <c r="C48" s="5">
        <f>过饱和度!H47</f>
        <v>18911332846.424515</v>
      </c>
      <c r="D48" s="5">
        <f t="shared" si="4"/>
        <v>18911332845.424515</v>
      </c>
      <c r="E48" s="5">
        <f t="shared" si="5"/>
        <v>1.8911332845424495E-9</v>
      </c>
      <c r="F48" s="5">
        <f>过饱和度!K47</f>
        <v>6.7462478948907459E+18</v>
      </c>
      <c r="G48" s="5">
        <f t="shared" si="0"/>
        <v>6.7462478948907459E+18</v>
      </c>
      <c r="H48" s="5">
        <f t="shared" si="1"/>
        <v>0.67462478948907456</v>
      </c>
      <c r="I48" s="5">
        <f>过饱和度!N47</f>
        <v>1.1068899593294871E+18</v>
      </c>
      <c r="J48" s="5">
        <f t="shared" si="2"/>
        <v>1.1068899593294871E+18</v>
      </c>
      <c r="K48" s="5">
        <f t="shared" si="3"/>
        <v>0.1106889959329487</v>
      </c>
      <c r="L48" s="5">
        <f>过饱和度!Q47</f>
        <v>5.2496927526385498E+61</v>
      </c>
      <c r="M48" s="5">
        <f t="shared" si="6"/>
        <v>5.2496927526385498E+61</v>
      </c>
      <c r="N48" s="5">
        <f t="shared" si="7"/>
        <v>5.2496927526385495E+42</v>
      </c>
    </row>
    <row r="49" spans="2:14" x14ac:dyDescent="0.25">
      <c r="B49" s="5">
        <f>过饱和度!D48</f>
        <v>0.2933565178820331</v>
      </c>
      <c r="C49" s="5">
        <f>过饱和度!H48</f>
        <v>18911323836.67305</v>
      </c>
      <c r="D49" s="5">
        <f t="shared" si="4"/>
        <v>18911323835.67305</v>
      </c>
      <c r="E49" s="5">
        <f t="shared" si="5"/>
        <v>1.891132383567303E-9</v>
      </c>
      <c r="F49" s="5">
        <f>过饱和度!K48</f>
        <v>6.74624521353378E+18</v>
      </c>
      <c r="G49" s="5">
        <f t="shared" si="0"/>
        <v>6.74624521353378E+18</v>
      </c>
      <c r="H49" s="5">
        <f t="shared" si="1"/>
        <v>0.67462452135337814</v>
      </c>
      <c r="I49" s="5">
        <f>过饱和度!N48</f>
        <v>1.1068896036597943E+18</v>
      </c>
      <c r="J49" s="5">
        <f t="shared" si="2"/>
        <v>1.1068896036597943E+18</v>
      </c>
      <c r="K49" s="5">
        <f t="shared" si="3"/>
        <v>0.11068896036597943</v>
      </c>
      <c r="L49" s="5">
        <f>过饱和度!Q48</f>
        <v>5.2532704602005713E+61</v>
      </c>
      <c r="M49" s="5">
        <f t="shared" si="6"/>
        <v>5.2532704602005713E+61</v>
      </c>
      <c r="N49" s="5">
        <f t="shared" si="7"/>
        <v>5.2532704602005714E+42</v>
      </c>
    </row>
    <row r="50" spans="2:14" x14ac:dyDescent="0.25">
      <c r="B50" s="5">
        <f>过饱和度!D49</f>
        <v>0.29365651788203312</v>
      </c>
      <c r="C50" s="5">
        <f>过饱和度!H49</f>
        <v>18911323694.384247</v>
      </c>
      <c r="D50" s="5">
        <f t="shared" si="4"/>
        <v>18911323693.384247</v>
      </c>
      <c r="E50" s="5">
        <f t="shared" si="5"/>
        <v>1.8911323693384229E-9</v>
      </c>
      <c r="F50" s="5">
        <f>过饱和度!K49</f>
        <v>6.7462488435035986E+18</v>
      </c>
      <c r="G50" s="5">
        <f t="shared" si="0"/>
        <v>6.7462488435035986E+18</v>
      </c>
      <c r="H50" s="5">
        <f t="shared" si="1"/>
        <v>0.67462488435035983</v>
      </c>
      <c r="I50" s="5">
        <f>过饱和度!N49</f>
        <v>1.1068903452131932E+18</v>
      </c>
      <c r="J50" s="5">
        <f t="shared" si="2"/>
        <v>1.1068903452131932E+18</v>
      </c>
      <c r="K50" s="5">
        <f t="shared" si="3"/>
        <v>0.11068903452131931</v>
      </c>
      <c r="L50" s="5">
        <f>过饱和度!Q49</f>
        <v>5.2640280837995457E+61</v>
      </c>
      <c r="M50" s="5">
        <f t="shared" si="6"/>
        <v>5.2640280837995457E+61</v>
      </c>
      <c r="N50" s="5">
        <f t="shared" si="7"/>
        <v>5.2640280837995465E+42</v>
      </c>
    </row>
    <row r="51" spans="2:14" x14ac:dyDescent="0.25">
      <c r="B51" s="5">
        <f>过饱和度!D50</f>
        <v>0.29395651788203314</v>
      </c>
      <c r="C51" s="5">
        <f>过饱和度!H50</f>
        <v>18911323552.086079</v>
      </c>
      <c r="D51" s="5">
        <f t="shared" si="4"/>
        <v>18911323551.086079</v>
      </c>
      <c r="E51" s="5">
        <f t="shared" si="5"/>
        <v>1.8911323551086064E-9</v>
      </c>
      <c r="F51" s="5">
        <f>过饱和度!K50</f>
        <v>6.7462524734703606E+18</v>
      </c>
      <c r="G51" s="5">
        <f t="shared" si="0"/>
        <v>6.7462524734703606E+18</v>
      </c>
      <c r="H51" s="5">
        <f t="shared" si="1"/>
        <v>0.67462524734703611</v>
      </c>
      <c r="I51" s="5">
        <f>过饱和度!N50</f>
        <v>1.1068910867662666E+18</v>
      </c>
      <c r="J51" s="5">
        <f t="shared" si="2"/>
        <v>1.1068910867662666E+18</v>
      </c>
      <c r="K51" s="5">
        <f t="shared" si="3"/>
        <v>0.11068910867662668</v>
      </c>
      <c r="L51" s="5">
        <f>过饱和度!Q50</f>
        <v>5.2747967263173045E+61</v>
      </c>
      <c r="M51" s="5">
        <f t="shared" si="6"/>
        <v>5.2747967263173045E+61</v>
      </c>
      <c r="N51" s="5">
        <f t="shared" si="7"/>
        <v>5.2747967263173046E+42</v>
      </c>
    </row>
    <row r="52" spans="2:14" x14ac:dyDescent="0.25">
      <c r="B52" s="5">
        <f>过饱和度!D51</f>
        <v>0.29415651788203312</v>
      </c>
      <c r="C52" s="5">
        <f>过饱和度!H51</f>
        <v>18911317954.224068</v>
      </c>
      <c r="D52" s="5">
        <f t="shared" si="4"/>
        <v>18911317953.224068</v>
      </c>
      <c r="E52" s="5">
        <f t="shared" si="5"/>
        <v>1.8911317953224053E-9</v>
      </c>
      <c r="F52" s="5">
        <f>过饱和度!K51</f>
        <v>6.7462525041015747E+18</v>
      </c>
      <c r="G52" s="5">
        <f t="shared" si="0"/>
        <v>6.7462525041015747E+18</v>
      </c>
      <c r="H52" s="5">
        <f t="shared" si="1"/>
        <v>0.67462525041015753</v>
      </c>
      <c r="I52" s="5">
        <f>过饱和度!N51</f>
        <v>1.1068912109732498E+18</v>
      </c>
      <c r="J52" s="5">
        <f t="shared" si="2"/>
        <v>1.1068912109732498E+18</v>
      </c>
      <c r="K52" s="5">
        <f t="shared" si="3"/>
        <v>0.11068912109732498</v>
      </c>
      <c r="L52" s="5">
        <f>过饱和度!Q51</f>
        <v>5.2819784103398467E+61</v>
      </c>
      <c r="M52" s="5">
        <f t="shared" si="6"/>
        <v>5.2819784103398467E+61</v>
      </c>
      <c r="N52" s="5">
        <f t="shared" si="7"/>
        <v>5.2819784103398471E+42</v>
      </c>
    </row>
    <row r="53" spans="2:14" x14ac:dyDescent="0.25">
      <c r="B53" s="5">
        <f>过饱和度!D52</f>
        <v>0.29515651788203312</v>
      </c>
      <c r="C53" s="5">
        <f>过饱和度!H52</f>
        <v>18911372851.025948</v>
      </c>
      <c r="D53" s="5">
        <f t="shared" si="4"/>
        <v>18911372850.025948</v>
      </c>
      <c r="E53" s="5">
        <f t="shared" si="5"/>
        <v>1.8911372850025932E-9</v>
      </c>
      <c r="F53" s="5">
        <f>过饱和度!K52</f>
        <v>6.7462886456422728E+18</v>
      </c>
      <c r="G53" s="5">
        <f t="shared" si="0"/>
        <v>6.7462886456422728E+18</v>
      </c>
      <c r="H53" s="5">
        <f t="shared" si="1"/>
        <v>0.67462886456422744</v>
      </c>
      <c r="I53" s="5">
        <f>过饱和度!N52</f>
        <v>1.1068974073943475E+18</v>
      </c>
      <c r="J53" s="5">
        <f t="shared" si="2"/>
        <v>1.1068974073943475E+18</v>
      </c>
      <c r="K53" s="5">
        <f t="shared" si="3"/>
        <v>0.11068974073943476</v>
      </c>
      <c r="L53" s="5">
        <f>过饱和度!Q52</f>
        <v>5.3180137151707929E+61</v>
      </c>
      <c r="M53" s="5">
        <f t="shared" si="6"/>
        <v>5.3180137151707929E+61</v>
      </c>
      <c r="N53" s="5">
        <f t="shared" si="7"/>
        <v>5.3180137151707929E+42</v>
      </c>
    </row>
    <row r="54" spans="2:14" x14ac:dyDescent="0.25">
      <c r="B54" s="5">
        <f>过饱和度!D53</f>
        <v>0.29815651788203312</v>
      </c>
      <c r="C54" s="5">
        <f>过饱和度!H53</f>
        <v>18911622565.712772</v>
      </c>
      <c r="D54" s="5">
        <f t="shared" si="4"/>
        <v>18911622564.712772</v>
      </c>
      <c r="E54" s="5">
        <f t="shared" si="5"/>
        <v>1.8911622564712757E-9</v>
      </c>
      <c r="F54" s="5">
        <f>过饱和度!K53</f>
        <v>6.7464339879143547E+18</v>
      </c>
      <c r="G54" s="5">
        <f t="shared" si="0"/>
        <v>6.7464339879143547E+18</v>
      </c>
      <c r="H54" s="5">
        <f t="shared" si="1"/>
        <v>0.67464339879143542</v>
      </c>
      <c r="I54" s="5">
        <f>过饱和度!N53</f>
        <v>1.1069217160292536E+18</v>
      </c>
      <c r="J54" s="5">
        <f t="shared" si="2"/>
        <v>1.1069217160292536E+18</v>
      </c>
      <c r="K54" s="5">
        <f t="shared" si="3"/>
        <v>0.11069217160292535</v>
      </c>
      <c r="L54" s="5">
        <f>过饱和度!Q53</f>
        <v>5.4269132024210571E+61</v>
      </c>
      <c r="M54" s="5">
        <f t="shared" si="6"/>
        <v>5.4269132024210571E+61</v>
      </c>
      <c r="N54" s="5">
        <f t="shared" si="7"/>
        <v>5.4269132024210567E+42</v>
      </c>
    </row>
    <row r="55" spans="2:14" x14ac:dyDescent="0.25">
      <c r="B55" s="5">
        <f>过饱和度!D54</f>
        <v>0.30115651788203313</v>
      </c>
      <c r="C55" s="5">
        <f>过饱和度!H54</f>
        <v>18911872280.981037</v>
      </c>
      <c r="D55" s="5">
        <f t="shared" si="4"/>
        <v>18911872279.981037</v>
      </c>
      <c r="E55" s="5">
        <f t="shared" si="5"/>
        <v>1.8911872279981024E-9</v>
      </c>
      <c r="F55" s="5">
        <f>过饱和度!K54</f>
        <v>6.7465793318643896E+18</v>
      </c>
      <c r="G55" s="5">
        <f t="shared" si="0"/>
        <v>6.7465793318643896E+18</v>
      </c>
      <c r="H55" s="5">
        <f t="shared" si="1"/>
        <v>0.67465793318643896</v>
      </c>
      <c r="I55" s="5">
        <f>过饱和度!N54</f>
        <v>1.1069460249595512E+18</v>
      </c>
      <c r="J55" s="5">
        <f t="shared" si="2"/>
        <v>1.1069460249595512E+18</v>
      </c>
      <c r="K55" s="5">
        <f t="shared" si="3"/>
        <v>0.11069460249595513</v>
      </c>
      <c r="L55" s="5">
        <f>过饱和度!Q54</f>
        <v>5.536921293084938E+61</v>
      </c>
      <c r="M55" s="5">
        <f t="shared" si="6"/>
        <v>5.536921293084938E+61</v>
      </c>
      <c r="N55" s="5">
        <f t="shared" si="7"/>
        <v>5.5369212930849387E+42</v>
      </c>
    </row>
    <row r="56" spans="2:14" x14ac:dyDescent="0.25">
      <c r="B56" s="5">
        <f>过饱和度!D55</f>
        <v>0.30315651788203313</v>
      </c>
      <c r="C56" s="5">
        <f>过饱和度!H55</f>
        <v>18912021355.592457</v>
      </c>
      <c r="D56" s="5">
        <f t="shared" si="4"/>
        <v>18912021354.592457</v>
      </c>
      <c r="E56" s="5">
        <f t="shared" si="5"/>
        <v>1.8912021354592436E-9</v>
      </c>
      <c r="F56" s="5">
        <f>过饱和度!K55</f>
        <v>6.7466686725662259E+18</v>
      </c>
      <c r="G56" s="5">
        <f t="shared" si="0"/>
        <v>6.7466686725662259E+18</v>
      </c>
      <c r="H56" s="5">
        <f t="shared" si="1"/>
        <v>0.67466686725662262</v>
      </c>
      <c r="I56" s="5">
        <f>过饱和度!N55</f>
        <v>1.1069610604565202E+18</v>
      </c>
      <c r="J56" s="5">
        <f t="shared" si="2"/>
        <v>1.1069610604565202E+18</v>
      </c>
      <c r="K56" s="5">
        <f t="shared" si="3"/>
        <v>0.11069610604565203</v>
      </c>
      <c r="L56" s="5">
        <f>过饱和度!Q55</f>
        <v>5.6108641199723855E+61</v>
      </c>
      <c r="M56" s="5">
        <f t="shared" si="6"/>
        <v>5.6108641199723855E+61</v>
      </c>
      <c r="N56" s="5">
        <f t="shared" si="7"/>
        <v>5.6108641199723854E+42</v>
      </c>
    </row>
    <row r="57" spans="2:14" x14ac:dyDescent="0.25">
      <c r="B57" s="5">
        <f>过饱和度!D56</f>
        <v>0.31315651788203314</v>
      </c>
      <c r="C57" s="5">
        <f>过饱和度!H56</f>
        <v>18913028855.976425</v>
      </c>
      <c r="D57" s="5">
        <f t="shared" si="4"/>
        <v>18913028854.976425</v>
      </c>
      <c r="E57" s="5">
        <f t="shared" si="5"/>
        <v>1.8913028854976412E-9</v>
      </c>
      <c r="F57" s="5">
        <f>过饱和度!K56</f>
        <v>6.7472292031495424E+18</v>
      </c>
      <c r="G57" s="5">
        <f t="shared" si="0"/>
        <v>6.7472292031495424E+18</v>
      </c>
      <c r="H57" s="5">
        <f t="shared" si="1"/>
        <v>0.67472292031495429</v>
      </c>
      <c r="I57" s="5">
        <f>过饱和度!N56</f>
        <v>1.1070538724905007E+18</v>
      </c>
      <c r="J57" s="5">
        <f t="shared" si="2"/>
        <v>1.1070538724905007E+18</v>
      </c>
      <c r="K57" s="5">
        <f t="shared" si="3"/>
        <v>0.11070538724905009</v>
      </c>
      <c r="L57" s="5">
        <f>过饱和度!Q56</f>
        <v>5.9881572682973659E+61</v>
      </c>
      <c r="M57" s="5">
        <f t="shared" si="6"/>
        <v>5.9881572682973659E+61</v>
      </c>
      <c r="N57" s="5">
        <f t="shared" si="7"/>
        <v>5.9881572682973653E+42</v>
      </c>
    </row>
    <row r="58" spans="2:14" x14ac:dyDescent="0.25">
      <c r="B58" s="5">
        <f>过饱和度!D57</f>
        <v>0.34315651788203311</v>
      </c>
      <c r="C58" s="5">
        <f>过饱和度!H57</f>
        <v>18916320397.051659</v>
      </c>
      <c r="D58" s="5">
        <f t="shared" si="4"/>
        <v>18916320396.051659</v>
      </c>
      <c r="E58" s="5">
        <f t="shared" si="5"/>
        <v>1.8916320396051644E-9</v>
      </c>
      <c r="F58" s="5">
        <f>过饱和度!K57</f>
        <v>6.7490277436697784E+18</v>
      </c>
      <c r="G58" s="5">
        <f t="shared" si="0"/>
        <v>6.7490277436697784E+18</v>
      </c>
      <c r="H58" s="5">
        <f t="shared" si="1"/>
        <v>0.67490277436697776</v>
      </c>
      <c r="I58" s="5">
        <f>过饱和度!N57</f>
        <v>1.1073504288958428E+18</v>
      </c>
      <c r="J58" s="5">
        <f t="shared" si="2"/>
        <v>1.1073504288958428E+18</v>
      </c>
      <c r="K58" s="5">
        <f t="shared" si="3"/>
        <v>0.11073504288958429</v>
      </c>
      <c r="L58" s="5">
        <f>过饱和度!Q57</f>
        <v>7.1943496783291337E+61</v>
      </c>
      <c r="M58" s="5">
        <f t="shared" si="6"/>
        <v>7.1943496783291337E+61</v>
      </c>
      <c r="N58" s="5">
        <f t="shared" si="7"/>
        <v>7.1943496783291341E+42</v>
      </c>
    </row>
    <row r="59" spans="2:14" x14ac:dyDescent="0.25">
      <c r="B59" s="5">
        <f>过饱和度!D58</f>
        <v>0.37315651788203313</v>
      </c>
      <c r="C59" s="5">
        <f>过饱和度!H58</f>
        <v>18919612183.056023</v>
      </c>
      <c r="D59" s="5">
        <f t="shared" si="4"/>
        <v>18919612182.056023</v>
      </c>
      <c r="E59" s="5">
        <f t="shared" si="5"/>
        <v>1.8919612182056006E-9</v>
      </c>
      <c r="F59" s="5">
        <f>过饱和度!K58</f>
        <v>6.7508265880998912E+18</v>
      </c>
      <c r="G59" s="5">
        <f t="shared" si="0"/>
        <v>6.7508265880998912E+18</v>
      </c>
      <c r="H59" s="5">
        <f t="shared" si="1"/>
        <v>0.67508265880998908</v>
      </c>
      <c r="I59" s="5">
        <f>过饱和度!N58</f>
        <v>1.1076470359456486E+18</v>
      </c>
      <c r="J59" s="5">
        <f t="shared" si="2"/>
        <v>1.1076470359456486E+18</v>
      </c>
      <c r="K59" s="5">
        <f t="shared" si="3"/>
        <v>0.11076470359456486</v>
      </c>
      <c r="L59" s="5">
        <f>过饱和度!Q58</f>
        <v>8.5118750216711857E+61</v>
      </c>
      <c r="M59" s="5">
        <f t="shared" si="6"/>
        <v>8.5118750216711857E+61</v>
      </c>
      <c r="N59" s="5">
        <f t="shared" si="7"/>
        <v>8.5118750216711874E+42</v>
      </c>
    </row>
    <row r="60" spans="2:14" x14ac:dyDescent="0.25">
      <c r="B60" s="5">
        <f>过饱和度!D59</f>
        <v>0.3931565178820331</v>
      </c>
      <c r="C60" s="5">
        <f>过饱和度!H59</f>
        <v>18921751785.642216</v>
      </c>
      <c r="D60" s="5">
        <f t="shared" si="4"/>
        <v>18921751784.642216</v>
      </c>
      <c r="E60" s="5">
        <f t="shared" si="5"/>
        <v>1.8921751784642201E-9</v>
      </c>
      <c r="F60" s="5">
        <f>过饱和度!K59</f>
        <v>6.752002074250752E+18</v>
      </c>
      <c r="G60" s="5">
        <f t="shared" si="0"/>
        <v>6.752002074250752E+18</v>
      </c>
      <c r="H60" s="5">
        <f t="shared" si="1"/>
        <v>0.67520020742507525</v>
      </c>
      <c r="I60" s="5">
        <f>过饱和度!N59</f>
        <v>1.1078410975702435E+18</v>
      </c>
      <c r="J60" s="5">
        <f t="shared" si="2"/>
        <v>1.1078410975702435E+18</v>
      </c>
      <c r="K60" s="5">
        <f t="shared" si="3"/>
        <v>0.11078410975702435</v>
      </c>
      <c r="L60" s="5">
        <f>过饱和度!Q59</f>
        <v>9.4521017314982724E+61</v>
      </c>
      <c r="M60" s="5">
        <f t="shared" si="6"/>
        <v>9.4521017314982724E+61</v>
      </c>
      <c r="N60" s="5">
        <f t="shared" si="7"/>
        <v>9.4521017314982713E+42</v>
      </c>
    </row>
    <row r="61" spans="2:14" x14ac:dyDescent="0.25">
      <c r="B61" s="5">
        <f>过饱和度!D60</f>
        <v>0.44315651788203314</v>
      </c>
      <c r="C61" s="5">
        <f>过饱和度!H60</f>
        <v>18927376982.664791</v>
      </c>
      <c r="D61" s="5">
        <f t="shared" si="4"/>
        <v>18927376981.664791</v>
      </c>
      <c r="E61" s="5">
        <f t="shared" si="5"/>
        <v>1.8927376981664776E-9</v>
      </c>
      <c r="F61" s="5">
        <f>过饱和度!K60</f>
        <v>6.7550611331687557E+18</v>
      </c>
      <c r="G61" s="5">
        <f t="shared" si="0"/>
        <v>6.7550611331687557E+18</v>
      </c>
      <c r="H61" s="5">
        <f t="shared" si="1"/>
        <v>0.67550611331687549</v>
      </c>
      <c r="I61" s="5">
        <f>过饱和度!N60</f>
        <v>1.1083449024392054E+18</v>
      </c>
      <c r="J61" s="5">
        <f t="shared" si="2"/>
        <v>1.1083449024392054E+18</v>
      </c>
      <c r="K61" s="5">
        <f t="shared" si="3"/>
        <v>0.11083449024392053</v>
      </c>
      <c r="L61" s="5">
        <f>过饱和度!Q60</f>
        <v>1.2020183423626819E+62</v>
      </c>
      <c r="M61" s="5">
        <f t="shared" si="6"/>
        <v>1.2020183423626819E+62</v>
      </c>
      <c r="N61" s="5">
        <f t="shared" si="7"/>
        <v>1.2020183423626819E+43</v>
      </c>
    </row>
    <row r="62" spans="2:14" x14ac:dyDescent="0.25">
      <c r="B62" s="5">
        <f>过饱和度!D61</f>
        <v>0.49315651788203313</v>
      </c>
      <c r="C62" s="5">
        <f>过饱和度!H61</f>
        <v>18933002924.726639</v>
      </c>
      <c r="D62" s="5">
        <f t="shared" si="4"/>
        <v>18933002923.726639</v>
      </c>
      <c r="E62" s="5">
        <f t="shared" si="5"/>
        <v>1.893300292372662E-9</v>
      </c>
      <c r="F62" s="5">
        <f>过饱和度!K61</f>
        <v>6.7581210815451494E+18</v>
      </c>
      <c r="G62" s="5">
        <f t="shared" si="0"/>
        <v>6.7581210815451494E+18</v>
      </c>
      <c r="H62" s="5">
        <f t="shared" si="1"/>
        <v>0.67581210815451509</v>
      </c>
      <c r="I62" s="5">
        <f>过饱和度!N61</f>
        <v>1.1088488549595802E+18</v>
      </c>
      <c r="J62" s="5">
        <f t="shared" si="2"/>
        <v>1.1088488549595802E+18</v>
      </c>
      <c r="K62" s="5">
        <f t="shared" si="3"/>
        <v>0.11088488549595801</v>
      </c>
      <c r="L62" s="5">
        <f>过饱和度!Q61</f>
        <v>1.4899266646975387E+62</v>
      </c>
      <c r="M62" s="5">
        <f t="shared" si="6"/>
        <v>1.4899266646975387E+62</v>
      </c>
      <c r="N62" s="5">
        <f t="shared" si="7"/>
        <v>1.4899266646975386E+43</v>
      </c>
    </row>
    <row r="63" spans="2:14" x14ac:dyDescent="0.25">
      <c r="B63" s="5">
        <f>过饱和度!D62</f>
        <v>0.54315651788203312</v>
      </c>
      <c r="C63" s="5">
        <f>过饱和度!H62</f>
        <v>18938629611.788418</v>
      </c>
      <c r="D63" s="5">
        <f t="shared" si="4"/>
        <v>18938629610.788418</v>
      </c>
      <c r="E63" s="5">
        <f t="shared" si="5"/>
        <v>1.8938629610788402E-9</v>
      </c>
      <c r="F63" s="5">
        <f>过饱和度!K62</f>
        <v>6.761181919488642E+18</v>
      </c>
      <c r="G63" s="5">
        <f t="shared" si="0"/>
        <v>6.761181919488642E+18</v>
      </c>
      <c r="H63" s="5">
        <f t="shared" si="1"/>
        <v>0.67611819194886424</v>
      </c>
      <c r="I63" s="5">
        <f>过饱和度!N62</f>
        <v>1.1093529551499537E+18</v>
      </c>
      <c r="J63" s="5">
        <f t="shared" si="2"/>
        <v>1.1093529551499537E+18</v>
      </c>
      <c r="K63" s="5">
        <f t="shared" si="3"/>
        <v>0.11093529551499537</v>
      </c>
      <c r="L63" s="5">
        <f>过饱和度!Q62</f>
        <v>1.8090193577708236E+62</v>
      </c>
      <c r="M63" s="5">
        <f t="shared" si="6"/>
        <v>1.8090193577708236E+62</v>
      </c>
      <c r="N63" s="5">
        <f t="shared" si="7"/>
        <v>1.8090193577708239E+43</v>
      </c>
    </row>
    <row r="64" spans="2:14" x14ac:dyDescent="0.25">
      <c r="B64" s="5">
        <f>过饱和度!D63</f>
        <v>0.58630554895210207</v>
      </c>
      <c r="C64" s="5">
        <f>过饱和度!H63</f>
        <v>18943454594.313538</v>
      </c>
      <c r="D64" s="5">
        <f t="shared" si="4"/>
        <v>18943454593.313538</v>
      </c>
      <c r="E64" s="5">
        <f t="shared" si="5"/>
        <v>1.8943454593313517E-9</v>
      </c>
      <c r="F64" s="5">
        <f>过饱和度!K63</f>
        <v>6.7638104598029691E+18</v>
      </c>
      <c r="G64" s="5">
        <f t="shared" si="0"/>
        <v>6.7638104598029691E+18</v>
      </c>
      <c r="H64" s="5">
        <f t="shared" si="1"/>
        <v>0.67638104598029691</v>
      </c>
      <c r="I64" s="5">
        <f>过饱和度!N63</f>
        <v>1.1097859927243308E+18</v>
      </c>
      <c r="J64" s="5">
        <f t="shared" si="2"/>
        <v>1.1097859927243308E+18</v>
      </c>
      <c r="K64" s="5">
        <f t="shared" si="3"/>
        <v>0.11097859927243309</v>
      </c>
      <c r="L64" s="5">
        <f>过饱和度!Q63</f>
        <v>2.1095146830581063E+62</v>
      </c>
      <c r="M64" s="5">
        <f t="shared" si="6"/>
        <v>2.1095146830581063E+62</v>
      </c>
      <c r="N64" s="5">
        <f t="shared" si="7"/>
        <v>2.1095146830581064E+43</v>
      </c>
    </row>
    <row r="65" spans="2:14" x14ac:dyDescent="0.25">
      <c r="B65" s="5">
        <f>过饱和度!D64</f>
        <v>0.58630554905210208</v>
      </c>
      <c r="C65" s="5">
        <f>过饱和度!H64</f>
        <v>18943833671.069763</v>
      </c>
      <c r="D65" s="5">
        <f t="shared" si="4"/>
        <v>18943833670.069763</v>
      </c>
      <c r="E65" s="5">
        <f t="shared" si="5"/>
        <v>1.8943833670069745E-9</v>
      </c>
      <c r="F65" s="5">
        <f>过饱和度!K64</f>
        <v>6.7639908984523131E+18</v>
      </c>
      <c r="G65" s="5">
        <f t="shared" si="0"/>
        <v>6.7639908984523131E+18</v>
      </c>
      <c r="H65" s="5">
        <f t="shared" si="1"/>
        <v>0.67639908984523145</v>
      </c>
      <c r="I65" s="5">
        <f>过饱和度!N64</f>
        <v>1.1098155985012426E+18</v>
      </c>
      <c r="J65" s="5">
        <f t="shared" si="2"/>
        <v>1.1098155985012426E+18</v>
      </c>
      <c r="K65" s="5">
        <f t="shared" si="3"/>
        <v>0.11098155985012427</v>
      </c>
      <c r="L65" s="5">
        <f>过饱和度!Q64</f>
        <v>2.1095990576213386E+62</v>
      </c>
      <c r="M65" s="5">
        <f t="shared" si="6"/>
        <v>2.1095990576213386E+62</v>
      </c>
      <c r="N65" s="5">
        <f t="shared" si="7"/>
        <v>2.1095990576213387E+43</v>
      </c>
    </row>
    <row r="66" spans="2:14" x14ac:dyDescent="0.25">
      <c r="B66" s="5">
        <f>过饱和度!D65</f>
        <v>0.58630554935210211</v>
      </c>
      <c r="C66" s="5">
        <f>过饱和度!H65</f>
        <v>18944970958.614677</v>
      </c>
      <c r="D66" s="5">
        <f t="shared" si="4"/>
        <v>18944970957.614677</v>
      </c>
      <c r="E66" s="5">
        <f t="shared" si="5"/>
        <v>1.8944970957614661E-9</v>
      </c>
      <c r="F66" s="5">
        <f>过饱和度!K65</f>
        <v>6.764532247766615E+18</v>
      </c>
      <c r="G66" s="5">
        <f t="shared" si="0"/>
        <v>6.764532247766615E+18</v>
      </c>
      <c r="H66" s="5">
        <f t="shared" si="1"/>
        <v>0.67645322477666159</v>
      </c>
      <c r="I66" s="5">
        <f>过饱和度!N65</f>
        <v>1.1099044211994597E+18</v>
      </c>
      <c r="J66" s="5">
        <f t="shared" si="2"/>
        <v>1.1099044211994597E+18</v>
      </c>
      <c r="K66" s="5">
        <f t="shared" si="3"/>
        <v>0.11099044211994596</v>
      </c>
      <c r="L66" s="5">
        <f>过饱和度!Q65</f>
        <v>2.1098522050792383E+62</v>
      </c>
      <c r="M66" s="5">
        <f t="shared" si="6"/>
        <v>2.1098522050792383E+62</v>
      </c>
      <c r="N66" s="5">
        <f t="shared" si="7"/>
        <v>2.1098522050792382E+43</v>
      </c>
    </row>
    <row r="67" spans="2:14" x14ac:dyDescent="0.25">
      <c r="B67" s="5">
        <f>过饱和度!D66</f>
        <v>0.58630554975210203</v>
      </c>
      <c r="C67" s="5">
        <f>过饱和度!H66</f>
        <v>18946487418.962948</v>
      </c>
      <c r="D67" s="5">
        <f t="shared" si="4"/>
        <v>18946487417.962948</v>
      </c>
      <c r="E67" s="5">
        <f t="shared" si="5"/>
        <v>1.8946487417962935E-9</v>
      </c>
      <c r="F67" s="5">
        <f>过饱和度!K66</f>
        <v>6.7652541000547256E+18</v>
      </c>
      <c r="G67" s="5">
        <f t="shared" si="0"/>
        <v>6.7652541000547256E+18</v>
      </c>
      <c r="H67" s="5">
        <f t="shared" si="1"/>
        <v>0.67652541000547262</v>
      </c>
      <c r="I67" s="5">
        <f>过饱和度!N66</f>
        <v>1.1100228601668398E+18</v>
      </c>
      <c r="J67" s="5">
        <f t="shared" si="2"/>
        <v>1.1100228601668398E+18</v>
      </c>
      <c r="K67" s="5">
        <f t="shared" si="3"/>
        <v>0.11100228601668398</v>
      </c>
      <c r="L67" s="5">
        <f>过饱和度!Q66</f>
        <v>2.1101897759890971E+62</v>
      </c>
      <c r="M67" s="5">
        <f t="shared" si="6"/>
        <v>2.1101897759890971E+62</v>
      </c>
      <c r="N67" s="5">
        <f t="shared" si="7"/>
        <v>2.1101897759890973E+43</v>
      </c>
    </row>
    <row r="68" spans="2:14" x14ac:dyDescent="0.25">
      <c r="B68" s="5">
        <f>过饱和度!D67</f>
        <v>0.58630554995210205</v>
      </c>
      <c r="C68" s="5">
        <f>过饱和度!H67</f>
        <v>18947245670.892666</v>
      </c>
      <c r="D68" s="5">
        <f t="shared" si="4"/>
        <v>18947245669.892666</v>
      </c>
      <c r="E68" s="5">
        <f t="shared" si="5"/>
        <v>1.8947245669892654E-9</v>
      </c>
      <c r="F68" s="5">
        <f>过饱和度!K67</f>
        <v>6.7656150441380803E+18</v>
      </c>
      <c r="G68" s="5">
        <f t="shared" si="0"/>
        <v>6.7656150441380803E+18</v>
      </c>
      <c r="H68" s="5">
        <f t="shared" si="1"/>
        <v>0.67656150441380802</v>
      </c>
      <c r="I68" s="5">
        <f>过饱和度!N67</f>
        <v>1.1100820826289411E+18</v>
      </c>
      <c r="J68" s="5">
        <f t="shared" si="2"/>
        <v>1.1100820826289411E+18</v>
      </c>
      <c r="K68" s="5">
        <f t="shared" si="3"/>
        <v>0.11100820826289411</v>
      </c>
      <c r="L68" s="5">
        <f>过饱和度!Q67</f>
        <v>2.1103585761154454E+62</v>
      </c>
      <c r="M68" s="5">
        <f t="shared" si="6"/>
        <v>2.1103585761154454E+62</v>
      </c>
      <c r="N68" s="5">
        <f t="shared" si="7"/>
        <v>2.1103585761154455E+43</v>
      </c>
    </row>
    <row r="69" spans="2:14" x14ac:dyDescent="0.25">
      <c r="B69" s="5">
        <f>过饱和度!D68</f>
        <v>0.58630555895210212</v>
      </c>
      <c r="C69" s="5">
        <f>过饱和度!H68</f>
        <v>18981389099.356304</v>
      </c>
      <c r="D69" s="5">
        <f t="shared" si="4"/>
        <v>18981389098.356304</v>
      </c>
      <c r="E69" s="5">
        <f t="shared" si="5"/>
        <v>1.898138909835629E-9</v>
      </c>
      <c r="F69" s="5">
        <f>过饱和度!K68</f>
        <v>6.781872981688278E+18</v>
      </c>
      <c r="G69" s="5">
        <f t="shared" si="0"/>
        <v>6.781872981688278E+18</v>
      </c>
      <c r="H69" s="5">
        <f t="shared" si="1"/>
        <v>0.67818729816882783</v>
      </c>
      <c r="I69" s="5">
        <f>过饱和度!N68</f>
        <v>1.1127496244380963E+18</v>
      </c>
      <c r="J69" s="5">
        <f t="shared" si="2"/>
        <v>1.1127496244380963E+18</v>
      </c>
      <c r="K69" s="5">
        <f t="shared" si="3"/>
        <v>0.11127496244380965</v>
      </c>
      <c r="L69" s="5">
        <f>过饱和度!Q68</f>
        <v>2.1179665317511516E+62</v>
      </c>
      <c r="M69" s="5">
        <f t="shared" si="6"/>
        <v>2.1179665317511516E+62</v>
      </c>
      <c r="N69" s="5">
        <f t="shared" si="7"/>
        <v>2.1179665317511516E+43</v>
      </c>
    </row>
    <row r="70" spans="2:14" x14ac:dyDescent="0.25">
      <c r="B70" s="5">
        <f>过饱和度!D69</f>
        <v>0.58630564895210202</v>
      </c>
      <c r="C70" s="5">
        <f>过饱和度!H69</f>
        <v>19325083479.724247</v>
      </c>
      <c r="D70" s="5">
        <f t="shared" si="4"/>
        <v>19325083478.724247</v>
      </c>
      <c r="E70" s="5">
        <f t="shared" si="5"/>
        <v>1.9325083478724235E-9</v>
      </c>
      <c r="F70" s="5">
        <f>过饱和度!K69</f>
        <v>6.9460693669539256E+18</v>
      </c>
      <c r="G70" s="5">
        <f t="shared" si="0"/>
        <v>6.9460693669539256E+18</v>
      </c>
      <c r="H70" s="5">
        <f t="shared" si="1"/>
        <v>0.69460693669539275</v>
      </c>
      <c r="I70" s="5">
        <f>过饱和度!N69</f>
        <v>1.1396903486473014E+18</v>
      </c>
      <c r="J70" s="5">
        <f t="shared" si="2"/>
        <v>1.1396903486473014E+18</v>
      </c>
      <c r="K70" s="5">
        <f t="shared" si="3"/>
        <v>0.11396903486473016</v>
      </c>
      <c r="L70" s="5">
        <f>过饱和度!Q69</f>
        <v>2.1953118513347703E+62</v>
      </c>
      <c r="M70" s="5">
        <f t="shared" si="6"/>
        <v>2.1953118513347703E+62</v>
      </c>
      <c r="N70" s="5">
        <f t="shared" si="7"/>
        <v>2.1953118513347704E+43</v>
      </c>
    </row>
    <row r="71" spans="2:14" x14ac:dyDescent="0.25">
      <c r="B71" s="5">
        <f>过饱和度!D70</f>
        <v>0.5863065489521021</v>
      </c>
      <c r="C71" s="5">
        <f>过饱和度!H70</f>
        <v>22992909532.799854</v>
      </c>
      <c r="D71" s="5">
        <f t="shared" si="4"/>
        <v>22992909531.799854</v>
      </c>
      <c r="E71" s="5">
        <f t="shared" si="5"/>
        <v>2.2992909531799843E-9</v>
      </c>
      <c r="F71" s="5">
        <f>过饱和度!K70</f>
        <v>8.7569538296395162E+18</v>
      </c>
      <c r="G71" s="5">
        <f t="shared" si="0"/>
        <v>8.7569538296395162E+18</v>
      </c>
      <c r="H71" s="5">
        <f t="shared" si="1"/>
        <v>0.87569538296395155</v>
      </c>
      <c r="I71" s="5">
        <f>过饱和度!N70</f>
        <v>1.4368132875613857E+18</v>
      </c>
      <c r="J71" s="5">
        <f t="shared" si="2"/>
        <v>1.4368132875613857E+18</v>
      </c>
      <c r="K71" s="5">
        <f t="shared" si="3"/>
        <v>0.14368132875613857</v>
      </c>
      <c r="L71" s="5">
        <f>过饱和度!Q70</f>
        <v>3.1070688638550758E+62</v>
      </c>
      <c r="M71" s="5">
        <f t="shared" si="6"/>
        <v>3.1070688638550758E+62</v>
      </c>
      <c r="N71" s="5">
        <f t="shared" si="7"/>
        <v>3.107068863855076E+43</v>
      </c>
    </row>
    <row r="72" spans="2:14" x14ac:dyDescent="0.25">
      <c r="B72" s="5">
        <f>过饱和度!D71</f>
        <v>0.58631303576406624</v>
      </c>
      <c r="C72" s="5">
        <f>过饱和度!H71</f>
        <v>63859861122.699333</v>
      </c>
      <c r="D72" s="5">
        <f t="shared" si="4"/>
        <v>63859861121.699333</v>
      </c>
      <c r="E72" s="5">
        <f t="shared" si="5"/>
        <v>6.3859861121699326E-9</v>
      </c>
      <c r="F72" s="5">
        <f>过饱和度!K71</f>
        <v>3.4181182117250695E+19</v>
      </c>
      <c r="G72" s="5">
        <f t="shared" ref="G72:G135" si="8">F72-1</f>
        <v>3.4181182117250695E+19</v>
      </c>
      <c r="H72" s="5">
        <f t="shared" ref="H72:H135" si="9">$F$2*$G72^2*TANH($F$3/$G72)</f>
        <v>3.4181182117250692</v>
      </c>
      <c r="I72" s="5">
        <f>过饱和度!N71</f>
        <v>5.6083102522983291E+18</v>
      </c>
      <c r="J72" s="5">
        <f t="shared" si="2"/>
        <v>5.6083102522983291E+18</v>
      </c>
      <c r="K72" s="5">
        <f t="shared" si="3"/>
        <v>0.56083102522983297</v>
      </c>
      <c r="L72" s="5">
        <f>过饱和度!Q71</f>
        <v>2.3943154277937796E+63</v>
      </c>
      <c r="M72" s="5">
        <f t="shared" si="6"/>
        <v>2.3943154277937796E+63</v>
      </c>
      <c r="N72" s="5">
        <f t="shared" si="7"/>
        <v>2.3943154277937795E+44</v>
      </c>
    </row>
    <row r="73" spans="2:14" x14ac:dyDescent="0.25">
      <c r="B73" s="5">
        <f>过饱和度!D72</f>
        <v>0.58631554895210203</v>
      </c>
      <c r="C73" s="5">
        <f>过饱和度!H72</f>
        <v>63859850460.845078</v>
      </c>
      <c r="D73" s="5">
        <f t="shared" si="4"/>
        <v>63859850459.845078</v>
      </c>
      <c r="E73" s="5">
        <f t="shared" si="5"/>
        <v>6.3859850459845066E-9</v>
      </c>
      <c r="F73" s="5">
        <f>过饱和度!K72</f>
        <v>3.4181175275744973E+19</v>
      </c>
      <c r="G73" s="5">
        <f t="shared" si="8"/>
        <v>3.4181175275744973E+19</v>
      </c>
      <c r="H73" s="5">
        <f t="shared" si="9"/>
        <v>3.418117527574497</v>
      </c>
      <c r="I73" s="5">
        <f>过饱和度!N72</f>
        <v>5.6083091974628997E+18</v>
      </c>
      <c r="J73" s="5">
        <f t="shared" ref="J73:J136" si="10">I73-1</f>
        <v>5.6083091974628997E+18</v>
      </c>
      <c r="K73" s="5">
        <f t="shared" ref="K73:K136" si="11">$F$2*$J73^2*TANH($F$3/$J73)</f>
        <v>0.56083091974629007</v>
      </c>
      <c r="L73" s="5">
        <f>过饱和度!Q72</f>
        <v>2.3943350542604418E+63</v>
      </c>
      <c r="M73" s="5">
        <f t="shared" si="6"/>
        <v>2.3943350542604418E+63</v>
      </c>
      <c r="N73" s="5">
        <f t="shared" si="7"/>
        <v>2.3943350542604421E+44</v>
      </c>
    </row>
    <row r="74" spans="2:14" x14ac:dyDescent="0.25">
      <c r="B74" s="5">
        <f>过饱和度!D73</f>
        <v>0.58632554895210209</v>
      </c>
      <c r="C74" s="5">
        <f>过饱和度!H73</f>
        <v>63859830561.873268</v>
      </c>
      <c r="D74" s="5">
        <f t="shared" si="4"/>
        <v>63859830560.873268</v>
      </c>
      <c r="E74" s="5">
        <f t="shared" si="5"/>
        <v>6.385983056087326E-9</v>
      </c>
      <c r="F74" s="5">
        <f>过饱和度!K73</f>
        <v>3.4181162727594586E+19</v>
      </c>
      <c r="G74" s="5">
        <f t="shared" si="8"/>
        <v>3.4181162727594586E+19</v>
      </c>
      <c r="H74" s="5">
        <f t="shared" si="9"/>
        <v>3.418116272759459</v>
      </c>
      <c r="I74" s="5">
        <f>过饱和度!N73</f>
        <v>5.6083072736397056E+18</v>
      </c>
      <c r="J74" s="5">
        <f t="shared" si="10"/>
        <v>5.6083072736397056E+18</v>
      </c>
      <c r="K74" s="5">
        <f t="shared" si="11"/>
        <v>0.56083072736397066</v>
      </c>
      <c r="L74" s="5">
        <f>过饱和度!Q73</f>
        <v>2.3944150900807132E+63</v>
      </c>
      <c r="M74" s="5">
        <f t="shared" si="6"/>
        <v>2.3944150900807132E+63</v>
      </c>
      <c r="N74" s="5">
        <f t="shared" si="7"/>
        <v>2.3944150900807135E+44</v>
      </c>
    </row>
    <row r="75" spans="2:14" x14ac:dyDescent="0.25">
      <c r="B75" s="5">
        <f>过饱和度!D74</f>
        <v>0.58635554895210207</v>
      </c>
      <c r="C75" s="5">
        <f>过饱和度!H74</f>
        <v>63859799575.931549</v>
      </c>
      <c r="D75" s="5">
        <f t="shared" ref="D75:D138" si="12">C75-1</f>
        <v>63859799574.931549</v>
      </c>
      <c r="E75" s="5">
        <f t="shared" ref="E75:E138" si="13">$F$2*$D75^2*TANH($F$3/$D75)</f>
        <v>6.3859799574931548E-9</v>
      </c>
      <c r="F75" s="5">
        <f>过饱和度!K74</f>
        <v>3.4181143787651121E+19</v>
      </c>
      <c r="G75" s="5">
        <f t="shared" si="8"/>
        <v>3.4181143787651121E+19</v>
      </c>
      <c r="H75" s="5">
        <f t="shared" si="9"/>
        <v>3.4181143787651123</v>
      </c>
      <c r="I75" s="5">
        <f>过饱和度!N74</f>
        <v>5.6083043999230863E+18</v>
      </c>
      <c r="J75" s="5">
        <f t="shared" si="10"/>
        <v>5.6083043999230863E+18</v>
      </c>
      <c r="K75" s="5">
        <f t="shared" si="11"/>
        <v>0.56083043999230864</v>
      </c>
      <c r="L75" s="5">
        <f>过饱和度!Q74</f>
        <v>2.3946576798247858E+63</v>
      </c>
      <c r="M75" s="5">
        <f t="shared" si="6"/>
        <v>2.3946576798247858E+63</v>
      </c>
      <c r="N75" s="5">
        <f t="shared" si="7"/>
        <v>2.3946576798247863E+44</v>
      </c>
    </row>
    <row r="76" spans="2:14" x14ac:dyDescent="0.25">
      <c r="B76" s="5">
        <f>过饱和度!D75</f>
        <v>0.58638554895210204</v>
      </c>
      <c r="C76" s="5">
        <f>过饱和度!H75</f>
        <v>63859768590.006165</v>
      </c>
      <c r="D76" s="5">
        <f t="shared" si="12"/>
        <v>63859768589.006165</v>
      </c>
      <c r="E76" s="5">
        <f t="shared" si="13"/>
        <v>6.3859768589006157E-9</v>
      </c>
      <c r="F76" s="5">
        <f>过饱和度!K75</f>
        <v>3.4181124847719191E+19</v>
      </c>
      <c r="G76" s="5">
        <f t="shared" si="8"/>
        <v>3.4181124847719191E+19</v>
      </c>
      <c r="H76" s="5">
        <f t="shared" si="9"/>
        <v>3.4181124847719189</v>
      </c>
      <c r="I76" s="5">
        <f>过饱和度!N75</f>
        <v>5.6083015262081126E+18</v>
      </c>
      <c r="J76" s="5">
        <f t="shared" si="10"/>
        <v>5.6083015262081126E+18</v>
      </c>
      <c r="K76" s="5">
        <f t="shared" si="11"/>
        <v>0.56083015262081137</v>
      </c>
      <c r="L76" s="5">
        <f>过饱和度!Q75</f>
        <v>2.3949002816150411E+63</v>
      </c>
      <c r="M76" s="5">
        <f t="shared" si="6"/>
        <v>2.3949002816150411E+63</v>
      </c>
      <c r="N76" s="5">
        <f t="shared" si="7"/>
        <v>2.3949002816150408E+44</v>
      </c>
    </row>
    <row r="77" spans="2:14" x14ac:dyDescent="0.25">
      <c r="B77" s="5">
        <f>过饱和度!D76</f>
        <v>0.58640554895210206</v>
      </c>
      <c r="C77" s="5">
        <f>过饱和度!H76</f>
        <v>63859742056.426247</v>
      </c>
      <c r="D77" s="5">
        <f t="shared" si="12"/>
        <v>63859742055.426247</v>
      </c>
      <c r="E77" s="5">
        <f t="shared" si="13"/>
        <v>6.3859742055426231E-9</v>
      </c>
      <c r="F77" s="5">
        <f>过饱和度!K76</f>
        <v>3.4181108392833946E+19</v>
      </c>
      <c r="G77" s="5">
        <f t="shared" si="8"/>
        <v>3.4181108392833946E+19</v>
      </c>
      <c r="H77" s="5">
        <f t="shared" si="9"/>
        <v>3.4181108392833948</v>
      </c>
      <c r="I77" s="5">
        <f>过饱和度!N76</f>
        <v>5.608299017312937E+18</v>
      </c>
      <c r="J77" s="5">
        <f t="shared" si="10"/>
        <v>5.608299017312937E+18</v>
      </c>
      <c r="K77" s="5">
        <f t="shared" si="11"/>
        <v>0.56082990173129377</v>
      </c>
      <c r="L77" s="5">
        <f>过饱和度!Q76</f>
        <v>2.3950615162722387E+63</v>
      </c>
      <c r="M77" s="5">
        <f t="shared" si="6"/>
        <v>2.3950615162722387E+63</v>
      </c>
      <c r="N77" s="5">
        <f t="shared" si="7"/>
        <v>2.3950615162722389E+44</v>
      </c>
    </row>
    <row r="78" spans="2:14" x14ac:dyDescent="0.25">
      <c r="B78" s="5">
        <f>过饱和度!D77</f>
        <v>0.58650554895210205</v>
      </c>
      <c r="C78" s="5">
        <f>过饱和度!H77</f>
        <v>63859697897.595917</v>
      </c>
      <c r="D78" s="5">
        <f t="shared" si="12"/>
        <v>63859697896.595917</v>
      </c>
      <c r="E78" s="5">
        <f t="shared" si="13"/>
        <v>6.3859697896595926E-9</v>
      </c>
      <c r="F78" s="5">
        <f>过饱和度!K77</f>
        <v>3.4181083779919438E+19</v>
      </c>
      <c r="G78" s="5">
        <f t="shared" si="8"/>
        <v>3.4181083779919438E+19</v>
      </c>
      <c r="H78" s="5">
        <f t="shared" si="9"/>
        <v>3.4181083779919437</v>
      </c>
      <c r="I78" s="5">
        <f>过饱和度!N77</f>
        <v>5.608295405915605E+18</v>
      </c>
      <c r="J78" s="5">
        <f t="shared" si="10"/>
        <v>5.608295405915605E+18</v>
      </c>
      <c r="K78" s="5">
        <f t="shared" si="11"/>
        <v>0.56082954059156043</v>
      </c>
      <c r="L78" s="5">
        <f>过饱和度!Q77</f>
        <v>2.3958754012486829E+63</v>
      </c>
      <c r="M78" s="5">
        <f t="shared" si="6"/>
        <v>2.3958754012486829E+63</v>
      </c>
      <c r="N78" s="5">
        <f t="shared" si="7"/>
        <v>2.3958754012486826E+44</v>
      </c>
    </row>
    <row r="79" spans="2:14" x14ac:dyDescent="0.25">
      <c r="B79" s="5">
        <f>过饱和度!D78</f>
        <v>0.58680554895210202</v>
      </c>
      <c r="C79" s="5">
        <f>过饱和度!H78</f>
        <v>63859656212.989296</v>
      </c>
      <c r="D79" s="5">
        <f t="shared" si="12"/>
        <v>63859656211.989296</v>
      </c>
      <c r="E79" s="5">
        <f t="shared" si="13"/>
        <v>6.3859656211989284E-9</v>
      </c>
      <c r="F79" s="5">
        <f>过饱和度!K78</f>
        <v>3.4181069089874416E+19</v>
      </c>
      <c r="G79" s="5">
        <f t="shared" si="8"/>
        <v>3.4181069089874416E+19</v>
      </c>
      <c r="H79" s="5">
        <f t="shared" si="9"/>
        <v>3.4181069089874416</v>
      </c>
      <c r="I79" s="5">
        <f>过饱和度!N78</f>
        <v>5.6082937352014797E+18</v>
      </c>
      <c r="J79" s="5">
        <f t="shared" si="10"/>
        <v>5.6082937352014797E+18</v>
      </c>
      <c r="K79" s="5">
        <f t="shared" si="11"/>
        <v>0.56082937352014806</v>
      </c>
      <c r="L79" s="5">
        <f>过饱和度!Q78</f>
        <v>2.3983257168935496E+63</v>
      </c>
      <c r="M79" s="5">
        <f t="shared" ref="M79:M142" si="14">L79-1</f>
        <v>2.3983257168935496E+63</v>
      </c>
      <c r="N79" s="5">
        <f t="shared" ref="N79:N142" si="15">$F$2*$M79^2*TANH($F$3/$M79)</f>
        <v>2.3983257168935498E+44</v>
      </c>
    </row>
    <row r="80" spans="2:14" x14ac:dyDescent="0.25">
      <c r="B80" s="5">
        <f>过饱和度!D79</f>
        <v>0.5871055489521021</v>
      </c>
      <c r="C80" s="5">
        <f>过饱和度!H79</f>
        <v>63859614528.415359</v>
      </c>
      <c r="D80" s="5">
        <f t="shared" si="12"/>
        <v>63859614527.415359</v>
      </c>
      <c r="E80" s="5">
        <f t="shared" si="13"/>
        <v>6.3859614527415357E-9</v>
      </c>
      <c r="F80" s="5">
        <f>过饱和度!K79</f>
        <v>3.4181054399840088E+19</v>
      </c>
      <c r="G80" s="5">
        <f t="shared" si="8"/>
        <v>3.4181054399840088E+19</v>
      </c>
      <c r="H80" s="5">
        <f t="shared" si="9"/>
        <v>3.418105439984009</v>
      </c>
      <c r="I80" s="5">
        <f>过饱和度!N79</f>
        <v>5.6082920644885729E+18</v>
      </c>
      <c r="J80" s="5">
        <f t="shared" si="10"/>
        <v>5.6082920644885729E+18</v>
      </c>
      <c r="K80" s="5">
        <f t="shared" si="11"/>
        <v>0.56082920644885725</v>
      </c>
      <c r="L80" s="5">
        <f>过饱和度!Q79</f>
        <v>2.4007772836734847E+63</v>
      </c>
      <c r="M80" s="5">
        <f t="shared" si="14"/>
        <v>2.4007772836734847E+63</v>
      </c>
      <c r="N80" s="5">
        <f t="shared" si="15"/>
        <v>2.400777283673485E+44</v>
      </c>
    </row>
    <row r="81" spans="2:14" x14ac:dyDescent="0.25">
      <c r="B81" s="5">
        <f>过饱和度!D80</f>
        <v>0.58730554895210207</v>
      </c>
      <c r="C81" s="5">
        <f>过饱和度!H80</f>
        <v>63859568156.262611</v>
      </c>
      <c r="D81" s="5">
        <f t="shared" si="12"/>
        <v>63859568155.262611</v>
      </c>
      <c r="E81" s="5">
        <f t="shared" si="13"/>
        <v>6.3859568155262599E-9</v>
      </c>
      <c r="F81" s="5">
        <f>过饱和度!K80</f>
        <v>3.4181032500465889E+19</v>
      </c>
      <c r="G81" s="5">
        <f t="shared" si="8"/>
        <v>3.4181032500465889E+19</v>
      </c>
      <c r="H81" s="5">
        <f t="shared" si="9"/>
        <v>3.4181032500465891</v>
      </c>
      <c r="I81" s="5">
        <f>过饱和度!N80</f>
        <v>5.6082890751815526E+18</v>
      </c>
      <c r="J81" s="5">
        <f t="shared" si="10"/>
        <v>5.6082890751815526E+18</v>
      </c>
      <c r="K81" s="5">
        <f t="shared" si="11"/>
        <v>0.56082890751815528</v>
      </c>
      <c r="L81" s="5">
        <f>过饱和度!Q80</f>
        <v>2.4024107498202312E+63</v>
      </c>
      <c r="M81" s="5">
        <f t="shared" si="14"/>
        <v>2.4024107498202312E+63</v>
      </c>
      <c r="N81" s="5">
        <f t="shared" si="15"/>
        <v>2.4024107498202318E+44</v>
      </c>
    </row>
    <row r="82" spans="2:14" x14ac:dyDescent="0.25">
      <c r="B82" s="5">
        <f>过饱和度!D81</f>
        <v>0.58830554895210208</v>
      </c>
      <c r="C82" s="5">
        <f>过饱和度!H81</f>
        <v>63859616184.7575</v>
      </c>
      <c r="D82" s="5">
        <f t="shared" si="12"/>
        <v>63859616183.7575</v>
      </c>
      <c r="E82" s="5">
        <f t="shared" si="13"/>
        <v>6.3859616183757497E-9</v>
      </c>
      <c r="F82" s="5">
        <f>过饱和度!K81</f>
        <v>3.4181105344763015E+19</v>
      </c>
      <c r="G82" s="5">
        <f t="shared" si="8"/>
        <v>3.4181105344763015E+19</v>
      </c>
      <c r="H82" s="5">
        <f t="shared" si="9"/>
        <v>3.4181105344763014</v>
      </c>
      <c r="I82" s="5">
        <f>过饱和度!N81</f>
        <v>5.608302377452162E+18</v>
      </c>
      <c r="J82" s="5">
        <f t="shared" si="10"/>
        <v>5.608302377452162E+18</v>
      </c>
      <c r="K82" s="5">
        <f t="shared" si="11"/>
        <v>0.56083023774521623</v>
      </c>
      <c r="L82" s="5">
        <f>过饱和度!Q81</f>
        <v>2.4106106718727761E+63</v>
      </c>
      <c r="M82" s="5">
        <f t="shared" si="14"/>
        <v>2.4106106718727761E+63</v>
      </c>
      <c r="N82" s="5">
        <f t="shared" si="15"/>
        <v>2.4106106718727766E+44</v>
      </c>
    </row>
    <row r="83" spans="2:14" x14ac:dyDescent="0.25">
      <c r="B83" s="5">
        <f>过饱和度!D82</f>
        <v>0.59130554895210208</v>
      </c>
      <c r="C83" s="5">
        <f>过饱和度!H82</f>
        <v>63860047377.880165</v>
      </c>
      <c r="D83" s="5">
        <f t="shared" si="12"/>
        <v>63860047376.880165</v>
      </c>
      <c r="E83" s="5">
        <f t="shared" si="13"/>
        <v>6.386004737688017E-9</v>
      </c>
      <c r="F83" s="5">
        <f>过饱和度!K82</f>
        <v>3.4181510922946712E+19</v>
      </c>
      <c r="G83" s="5">
        <f t="shared" si="8"/>
        <v>3.4181510922946712E+19</v>
      </c>
      <c r="H83" s="5">
        <f t="shared" si="9"/>
        <v>3.418151092294671</v>
      </c>
      <c r="I83" s="5">
        <f>过饱和度!N82</f>
        <v>5.6083712618952643E+18</v>
      </c>
      <c r="J83" s="5">
        <f t="shared" si="10"/>
        <v>5.6083712618952643E+18</v>
      </c>
      <c r="K83" s="5">
        <f t="shared" si="11"/>
        <v>0.56083712618952652</v>
      </c>
      <c r="L83" s="5">
        <f>过饱和度!Q82</f>
        <v>2.4353196637833597E+63</v>
      </c>
      <c r="M83" s="5">
        <f t="shared" si="14"/>
        <v>2.4353196637833597E+63</v>
      </c>
      <c r="N83" s="5">
        <f t="shared" si="15"/>
        <v>2.4353196637833593E+44</v>
      </c>
    </row>
    <row r="84" spans="2:14" x14ac:dyDescent="0.25">
      <c r="B84" s="5">
        <f>过饱和度!D83</f>
        <v>0.59430554895210208</v>
      </c>
      <c r="C84" s="5">
        <f>过饱和度!H83</f>
        <v>63860478570.458435</v>
      </c>
      <c r="D84" s="5">
        <f t="shared" si="12"/>
        <v>63860478569.458435</v>
      </c>
      <c r="E84" s="5">
        <f t="shared" si="13"/>
        <v>6.3860478569458418E-9</v>
      </c>
      <c r="F84" s="5">
        <f>过饱和度!K83</f>
        <v>3.4181916503168098E+19</v>
      </c>
      <c r="G84" s="5">
        <f t="shared" si="8"/>
        <v>3.4181916503168098E+19</v>
      </c>
      <c r="H84" s="5">
        <f t="shared" si="9"/>
        <v>3.4181916503168099</v>
      </c>
      <c r="I84" s="5">
        <f>过饱和度!N83</f>
        <v>5.6084401467291822E+18</v>
      </c>
      <c r="J84" s="5">
        <f t="shared" si="10"/>
        <v>5.6084401467291822E+18</v>
      </c>
      <c r="K84" s="5">
        <f t="shared" si="11"/>
        <v>0.56084401467291833</v>
      </c>
      <c r="L84" s="5">
        <f>过饱和度!Q83</f>
        <v>2.4601552637523917E+63</v>
      </c>
      <c r="M84" s="5">
        <f t="shared" si="14"/>
        <v>2.4601552637523917E+63</v>
      </c>
      <c r="N84" s="5">
        <f t="shared" si="15"/>
        <v>2.4601552637523921E+44</v>
      </c>
    </row>
    <row r="85" spans="2:14" x14ac:dyDescent="0.25">
      <c r="B85" s="5">
        <f>过饱和度!D84</f>
        <v>0.59630554895210208</v>
      </c>
      <c r="C85" s="5">
        <f>过饱和度!H84</f>
        <v>63860707268.111137</v>
      </c>
      <c r="D85" s="5">
        <f t="shared" si="12"/>
        <v>63860707267.111137</v>
      </c>
      <c r="E85" s="5">
        <f t="shared" si="13"/>
        <v>6.3860707267111131E-9</v>
      </c>
      <c r="F85" s="5">
        <f>过饱和度!K84</f>
        <v>3.4182148607389352E+19</v>
      </c>
      <c r="G85" s="5">
        <f t="shared" si="8"/>
        <v>3.4182148607389352E+19</v>
      </c>
      <c r="H85" s="5">
        <f t="shared" si="9"/>
        <v>3.4182148607389355</v>
      </c>
      <c r="I85" s="5">
        <f>过饱和度!N84</f>
        <v>5.6084801391402291E+18</v>
      </c>
      <c r="J85" s="5">
        <f t="shared" si="10"/>
        <v>5.6084801391402291E+18</v>
      </c>
      <c r="K85" s="5">
        <f t="shared" si="11"/>
        <v>0.56084801391402295</v>
      </c>
      <c r="L85" s="5">
        <f>过饱和度!Q84</f>
        <v>2.4767774352605083E+63</v>
      </c>
      <c r="M85" s="5">
        <f t="shared" si="14"/>
        <v>2.4767774352605083E+63</v>
      </c>
      <c r="N85" s="5">
        <f t="shared" si="15"/>
        <v>2.4767774352605084E+44</v>
      </c>
    </row>
    <row r="86" spans="2:14" x14ac:dyDescent="0.25">
      <c r="B86" s="5">
        <f>过饱和度!D85</f>
        <v>0.60630554895210209</v>
      </c>
      <c r="C86" s="5">
        <f>过饱和度!H85</f>
        <v>63862735863.924706</v>
      </c>
      <c r="D86" s="5">
        <f t="shared" si="12"/>
        <v>63862735862.924706</v>
      </c>
      <c r="E86" s="5">
        <f t="shared" si="13"/>
        <v>6.3862735862924696E-9</v>
      </c>
      <c r="F86" s="5">
        <f>过饱和度!K85</f>
        <v>3.4183885784579867E+19</v>
      </c>
      <c r="G86" s="5">
        <f t="shared" si="8"/>
        <v>3.4183885784579867E+19</v>
      </c>
      <c r="H86" s="5">
        <f t="shared" si="9"/>
        <v>3.4183885784579866</v>
      </c>
      <c r="I86" s="5">
        <f>过饱和度!N85</f>
        <v>5.6087694390009078E+18</v>
      </c>
      <c r="J86" s="5">
        <f t="shared" si="10"/>
        <v>5.6087694390009078E+18</v>
      </c>
      <c r="K86" s="5">
        <f t="shared" si="11"/>
        <v>0.5608769439000908</v>
      </c>
      <c r="L86" s="5">
        <f>过饱和度!Q85</f>
        <v>2.5608129868233104E+63</v>
      </c>
      <c r="M86" s="5">
        <f t="shared" si="14"/>
        <v>2.5608129868233104E+63</v>
      </c>
      <c r="N86" s="5">
        <f t="shared" si="15"/>
        <v>2.5608129868233109E+44</v>
      </c>
    </row>
    <row r="87" spans="2:14" x14ac:dyDescent="0.25">
      <c r="B87" s="5">
        <f>过饱和度!D86</f>
        <v>0.63630554895210212</v>
      </c>
      <c r="C87" s="5">
        <f>过饱和度!H86</f>
        <v>63869729772.36779</v>
      </c>
      <c r="D87" s="5">
        <f t="shared" si="12"/>
        <v>63869729771.36779</v>
      </c>
      <c r="E87" s="5">
        <f t="shared" si="13"/>
        <v>6.3869729771367792E-9</v>
      </c>
      <c r="F87" s="5">
        <f>过饱和度!K86</f>
        <v>3.4189689219362845E+19</v>
      </c>
      <c r="G87" s="5">
        <f t="shared" si="8"/>
        <v>3.4189689219362845E+19</v>
      </c>
      <c r="H87" s="5">
        <f t="shared" si="9"/>
        <v>3.4189689219362851</v>
      </c>
      <c r="I87" s="5">
        <f>过饱和度!N86</f>
        <v>5.6097290433721375E+18</v>
      </c>
      <c r="J87" s="5">
        <f t="shared" si="10"/>
        <v>5.6097290433721375E+18</v>
      </c>
      <c r="K87" s="5">
        <f t="shared" si="11"/>
        <v>0.56097290433721381</v>
      </c>
      <c r="L87" s="5">
        <f>过饱和度!Q86</f>
        <v>2.8214786403539327E+63</v>
      </c>
      <c r="M87" s="5">
        <f t="shared" si="14"/>
        <v>2.8214786403539327E+63</v>
      </c>
      <c r="N87" s="5">
        <f t="shared" si="15"/>
        <v>2.8214786403539325E+44</v>
      </c>
    </row>
    <row r="88" spans="2:14" x14ac:dyDescent="0.25">
      <c r="B88" s="5">
        <f>过饱和度!D87</f>
        <v>0.66630554895210203</v>
      </c>
      <c r="C88" s="5">
        <f>过饱和度!H87</f>
        <v>63876723974.45491</v>
      </c>
      <c r="D88" s="5">
        <f t="shared" si="12"/>
        <v>63876723973.45491</v>
      </c>
      <c r="E88" s="5">
        <f t="shared" si="13"/>
        <v>6.3876723973454919E-9</v>
      </c>
      <c r="F88" s="5">
        <f>过饱和度!K87</f>
        <v>3.4195493260149158E+19</v>
      </c>
      <c r="G88" s="5">
        <f t="shared" si="8"/>
        <v>3.4195493260149158E+19</v>
      </c>
      <c r="H88" s="5">
        <f t="shared" si="9"/>
        <v>3.4195493260149159</v>
      </c>
      <c r="I88" s="5">
        <f>过饱和度!N87</f>
        <v>5.6106887496956109E+18</v>
      </c>
      <c r="J88" s="5">
        <f t="shared" si="10"/>
        <v>5.6106887496956109E+18</v>
      </c>
      <c r="K88" s="5">
        <f t="shared" si="11"/>
        <v>0.56106887496956115</v>
      </c>
      <c r="L88" s="5">
        <f>过饱和度!Q87</f>
        <v>3.0948715216809774E+63</v>
      </c>
      <c r="M88" s="5">
        <f t="shared" si="14"/>
        <v>3.0948715216809774E+63</v>
      </c>
      <c r="N88" s="5">
        <f t="shared" si="15"/>
        <v>3.0948715216809776E+44</v>
      </c>
    </row>
    <row r="89" spans="2:14" x14ac:dyDescent="0.25">
      <c r="B89" s="5">
        <f>过饱和度!D88</f>
        <v>0.68630554895210205</v>
      </c>
      <c r="C89" s="5">
        <f>过饱和度!H88</f>
        <v>63881201057.677162</v>
      </c>
      <c r="D89" s="5">
        <f t="shared" si="12"/>
        <v>63881201056.677162</v>
      </c>
      <c r="E89" s="5">
        <f t="shared" si="13"/>
        <v>6.3881201056677151E-9</v>
      </c>
      <c r="F89" s="5">
        <f>过饱和度!K88</f>
        <v>3.4199241837601935E+19</v>
      </c>
      <c r="G89" s="5">
        <f t="shared" si="8"/>
        <v>3.4199241837601935E+19</v>
      </c>
      <c r="H89" s="5">
        <f t="shared" si="9"/>
        <v>3.4199241837601932</v>
      </c>
      <c r="I89" s="5">
        <f>过饱和度!N88</f>
        <v>5.6113098462812611E+18</v>
      </c>
      <c r="J89" s="5">
        <f t="shared" si="10"/>
        <v>5.6113098462812611E+18</v>
      </c>
      <c r="K89" s="5">
        <f t="shared" si="11"/>
        <v>0.56113098462812616</v>
      </c>
      <c r="L89" s="5">
        <f>过饱和度!Q88</f>
        <v>3.2841886068489912E+63</v>
      </c>
      <c r="M89" s="5">
        <f t="shared" si="14"/>
        <v>3.2841886068489912E+63</v>
      </c>
      <c r="N89" s="5">
        <f t="shared" si="15"/>
        <v>3.2841886068489915E+44</v>
      </c>
    </row>
    <row r="90" spans="2:14" x14ac:dyDescent="0.25">
      <c r="B90" s="5">
        <f>过饱和度!D89</f>
        <v>0.7363055489521021</v>
      </c>
      <c r="C90" s="5">
        <f>过饱和度!H89</f>
        <v>63893325155.193565</v>
      </c>
      <c r="D90" s="5">
        <f t="shared" si="12"/>
        <v>63893325154.193565</v>
      </c>
      <c r="E90" s="5">
        <f t="shared" si="13"/>
        <v>6.3893325154193558E-9</v>
      </c>
      <c r="F90" s="5">
        <f>过饱和度!K89</f>
        <v>3.4209220996726526E+19</v>
      </c>
      <c r="G90" s="5">
        <f t="shared" si="8"/>
        <v>3.4209220996726526E+19</v>
      </c>
      <c r="H90" s="5">
        <f t="shared" si="9"/>
        <v>3.4209220996726528</v>
      </c>
      <c r="I90" s="5">
        <f>过饱和度!N89</f>
        <v>5.6129567527719414E+18</v>
      </c>
      <c r="J90" s="5">
        <f t="shared" si="10"/>
        <v>5.6129567527719414E+18</v>
      </c>
      <c r="K90" s="5">
        <f t="shared" si="11"/>
        <v>0.56129567527719426</v>
      </c>
      <c r="L90" s="5">
        <f>过饱和度!Q89</f>
        <v>3.7823940867456659E+63</v>
      </c>
      <c r="M90" s="5">
        <f t="shared" si="14"/>
        <v>3.7823940867456659E+63</v>
      </c>
      <c r="N90" s="5">
        <f t="shared" si="15"/>
        <v>3.7823940867456657E+44</v>
      </c>
    </row>
    <row r="91" spans="2:14" x14ac:dyDescent="0.25">
      <c r="B91" s="5">
        <f>过饱和度!D90</f>
        <v>0.78630554895210203</v>
      </c>
      <c r="C91" s="5">
        <f>过饱和度!H90</f>
        <v>63905450205.094505</v>
      </c>
      <c r="D91" s="5">
        <f t="shared" si="12"/>
        <v>63905450204.094505</v>
      </c>
      <c r="E91" s="5">
        <f t="shared" si="13"/>
        <v>6.3905450204094496E-9</v>
      </c>
      <c r="F91" s="5">
        <f>过饱和度!K90</f>
        <v>3.4219201984471609E+19</v>
      </c>
      <c r="G91" s="5">
        <f t="shared" si="8"/>
        <v>3.4219201984471609E+19</v>
      </c>
      <c r="H91" s="5">
        <f t="shared" si="9"/>
        <v>3.4219201984471614</v>
      </c>
      <c r="I91" s="5">
        <f>过饱和度!N90</f>
        <v>5.6146039648895355E+18</v>
      </c>
      <c r="J91" s="5">
        <f t="shared" si="10"/>
        <v>5.6146039648895355E+18</v>
      </c>
      <c r="K91" s="5">
        <f t="shared" si="11"/>
        <v>0.56146039648895363</v>
      </c>
      <c r="L91" s="5">
        <f>过饱和度!Q90</f>
        <v>4.3160907978397577E+63</v>
      </c>
      <c r="M91" s="5">
        <f t="shared" si="14"/>
        <v>4.3160907978397577E+63</v>
      </c>
      <c r="N91" s="5">
        <f t="shared" si="15"/>
        <v>4.3160907978397581E+44</v>
      </c>
    </row>
    <row r="92" spans="2:14" x14ac:dyDescent="0.25">
      <c r="B92" s="5">
        <f>过饱和度!D91</f>
        <v>0.83630554895210207</v>
      </c>
      <c r="C92" s="5">
        <f>过饱和度!H91</f>
        <v>63917576207.326294</v>
      </c>
      <c r="D92" s="5">
        <f t="shared" si="12"/>
        <v>63917576206.326294</v>
      </c>
      <c r="E92" s="5">
        <f t="shared" si="13"/>
        <v>6.3917576206326298E-9</v>
      </c>
      <c r="F92" s="5">
        <f>过饱和度!K91</f>
        <v>3.4229184800961511E+19</v>
      </c>
      <c r="G92" s="5">
        <f t="shared" si="8"/>
        <v>3.4229184800961511E+19</v>
      </c>
      <c r="H92" s="5">
        <f t="shared" si="9"/>
        <v>3.422918480096151</v>
      </c>
      <c r="I92" s="5">
        <f>过饱和度!N91</f>
        <v>5.6162514826559877E+18</v>
      </c>
      <c r="J92" s="5">
        <f t="shared" si="10"/>
        <v>5.6162514826559877E+18</v>
      </c>
      <c r="K92" s="5">
        <f t="shared" si="11"/>
        <v>0.56162514826559873</v>
      </c>
      <c r="L92" s="5">
        <f>过饱和度!Q91</f>
        <v>4.8853407590074027E+63</v>
      </c>
      <c r="M92" s="5">
        <f t="shared" si="14"/>
        <v>4.8853407590074027E+63</v>
      </c>
      <c r="N92" s="5">
        <f t="shared" si="15"/>
        <v>4.8853407590074032E+44</v>
      </c>
    </row>
    <row r="93" spans="2:14" x14ac:dyDescent="0.25">
      <c r="B93" s="5">
        <f>过饱和度!D92</f>
        <v>0.87945458002217114</v>
      </c>
      <c r="C93" s="5">
        <f>过饱和度!H92</f>
        <v>63927935717.854546</v>
      </c>
      <c r="D93" s="5">
        <f t="shared" si="12"/>
        <v>63927935716.854546</v>
      </c>
      <c r="E93" s="5">
        <f t="shared" si="13"/>
        <v>6.3927935716854539E-9</v>
      </c>
      <c r="F93" s="5">
        <f>过饱和度!K92</f>
        <v>3.4237732308868415E+19</v>
      </c>
      <c r="G93" s="5">
        <f t="shared" si="8"/>
        <v>3.4237732308868415E+19</v>
      </c>
      <c r="H93" s="5">
        <f t="shared" si="9"/>
        <v>3.4237732308868418</v>
      </c>
      <c r="I93" s="5">
        <f>过饱和度!N92</f>
        <v>5.6176628239102679E+18</v>
      </c>
      <c r="J93" s="5">
        <f t="shared" si="10"/>
        <v>5.6176628239102679E+18</v>
      </c>
      <c r="K93" s="5">
        <f t="shared" si="11"/>
        <v>0.56176628239102677</v>
      </c>
      <c r="L93" s="5">
        <f>过饱和度!Q92</f>
        <v>5.4051993261711917E+63</v>
      </c>
      <c r="M93" s="5">
        <f t="shared" si="14"/>
        <v>5.4051993261711917E+63</v>
      </c>
      <c r="N93" s="5">
        <f t="shared" si="15"/>
        <v>5.4051993261711925E+44</v>
      </c>
    </row>
    <row r="94" spans="2:14" x14ac:dyDescent="0.25">
      <c r="B94" s="5">
        <f>过饱和度!D93</f>
        <v>0.87945458012217115</v>
      </c>
      <c r="C94" s="5">
        <f>过饱和度!H93</f>
        <v>63928788559.412331</v>
      </c>
      <c r="D94" s="5">
        <f t="shared" si="12"/>
        <v>63928788558.412331</v>
      </c>
      <c r="E94" s="5">
        <f t="shared" si="13"/>
        <v>6.3928788558412318E-9</v>
      </c>
      <c r="F94" s="5">
        <f>过饱和度!K93</f>
        <v>3.4238341217569296E+19</v>
      </c>
      <c r="G94" s="5">
        <f t="shared" si="8"/>
        <v>3.4238341217569296E+19</v>
      </c>
      <c r="H94" s="5">
        <f t="shared" si="9"/>
        <v>3.4238341217569297</v>
      </c>
      <c r="I94" s="5">
        <f>过饱和度!N93</f>
        <v>5.6177627322733548E+18</v>
      </c>
      <c r="J94" s="5">
        <f t="shared" si="10"/>
        <v>5.6177627322733548E+18</v>
      </c>
      <c r="K94" s="5">
        <f t="shared" si="11"/>
        <v>0.56177627322733548</v>
      </c>
      <c r="L94" s="5">
        <f>过饱和度!Q93</f>
        <v>5.4053434542276636E+63</v>
      </c>
      <c r="M94" s="5">
        <f t="shared" si="14"/>
        <v>5.4053434542276636E+63</v>
      </c>
      <c r="N94" s="5">
        <f t="shared" si="15"/>
        <v>5.4053434542276638E+44</v>
      </c>
    </row>
    <row r="95" spans="2:14" x14ac:dyDescent="0.25">
      <c r="B95" s="5">
        <f>过饱和度!D94</f>
        <v>0.87945458042217117</v>
      </c>
      <c r="C95" s="5">
        <f>过饱和度!H94</f>
        <v>63931347220.486427</v>
      </c>
      <c r="D95" s="5">
        <f t="shared" si="12"/>
        <v>63931347219.486427</v>
      </c>
      <c r="E95" s="5">
        <f t="shared" si="13"/>
        <v>6.3931347219486416E-9</v>
      </c>
      <c r="F95" s="5">
        <f>过饱和度!K94</f>
        <v>3.4240168051652862E+19</v>
      </c>
      <c r="G95" s="5">
        <f t="shared" si="8"/>
        <v>3.4240168051652862E+19</v>
      </c>
      <c r="H95" s="5">
        <f t="shared" si="9"/>
        <v>3.4240168051652859</v>
      </c>
      <c r="I95" s="5">
        <f>过饱和度!N94</f>
        <v>5.6180624745375488E+18</v>
      </c>
      <c r="J95" s="5">
        <f t="shared" si="10"/>
        <v>5.6180624745375488E+18</v>
      </c>
      <c r="K95" s="5">
        <f t="shared" si="11"/>
        <v>0.56180624745375496</v>
      </c>
      <c r="L95" s="5">
        <f>过饱和度!Q94</f>
        <v>5.4057758752774966E+63</v>
      </c>
      <c r="M95" s="5">
        <f t="shared" si="14"/>
        <v>5.4057758752774966E+63</v>
      </c>
      <c r="N95" s="5">
        <f t="shared" si="15"/>
        <v>5.4057758752774971E+44</v>
      </c>
    </row>
    <row r="96" spans="2:14" x14ac:dyDescent="0.25">
      <c r="B96" s="5">
        <f>过饱和度!D95</f>
        <v>0.87945458082217109</v>
      </c>
      <c r="C96" s="5">
        <f>过饱和度!H95</f>
        <v>63934758896.014488</v>
      </c>
      <c r="D96" s="5">
        <f t="shared" si="12"/>
        <v>63934758895.014488</v>
      </c>
      <c r="E96" s="5">
        <f t="shared" si="13"/>
        <v>6.3934758895014486E-9</v>
      </c>
      <c r="F96" s="5">
        <f>过饱和度!K95</f>
        <v>3.4242603957929718E+19</v>
      </c>
      <c r="G96" s="5">
        <f t="shared" si="8"/>
        <v>3.4242603957929718E+19</v>
      </c>
      <c r="H96" s="5">
        <f t="shared" si="9"/>
        <v>3.424260395792972</v>
      </c>
      <c r="I96" s="5">
        <f>过饱和度!N95</f>
        <v>5.6184621516770796E+18</v>
      </c>
      <c r="J96" s="5">
        <f t="shared" si="10"/>
        <v>5.6184621516770796E+18</v>
      </c>
      <c r="K96" s="5">
        <f t="shared" si="11"/>
        <v>0.56184621516770794</v>
      </c>
      <c r="L96" s="5">
        <f>过饱和度!Q95</f>
        <v>5.4063524856703431E+63</v>
      </c>
      <c r="M96" s="5">
        <f t="shared" si="14"/>
        <v>5.4063524856703431E+63</v>
      </c>
      <c r="N96" s="5">
        <f t="shared" si="15"/>
        <v>5.4063524856703434E+44</v>
      </c>
    </row>
    <row r="97" spans="2:14" x14ac:dyDescent="0.25">
      <c r="B97" s="5">
        <f>过饱和度!D96</f>
        <v>0.87945458102217111</v>
      </c>
      <c r="C97" s="5">
        <f>过饱和度!H96</f>
        <v>63936464750.070618</v>
      </c>
      <c r="D97" s="5">
        <f t="shared" si="12"/>
        <v>63936464749.070618</v>
      </c>
      <c r="E97" s="5">
        <f t="shared" si="13"/>
        <v>6.3936464749070616E-9</v>
      </c>
      <c r="F97" s="5">
        <f>过饱和度!K96</f>
        <v>3.4243821940785619E+19</v>
      </c>
      <c r="G97" s="5">
        <f t="shared" si="8"/>
        <v>3.4243821940785619E+19</v>
      </c>
      <c r="H97" s="5">
        <f t="shared" si="9"/>
        <v>3.4243821940785617</v>
      </c>
      <c r="I97" s="5">
        <f>过饱和度!N96</f>
        <v>5.6186619952999598E+18</v>
      </c>
      <c r="J97" s="5">
        <f t="shared" si="10"/>
        <v>5.6186619952999598E+18</v>
      </c>
      <c r="K97" s="5">
        <f t="shared" si="11"/>
        <v>0.56186619952999606</v>
      </c>
      <c r="L97" s="5">
        <f>过饱和度!Q96</f>
        <v>5.4066408043944723E+63</v>
      </c>
      <c r="M97" s="5">
        <f t="shared" si="14"/>
        <v>5.4066408043944723E+63</v>
      </c>
      <c r="N97" s="5">
        <f t="shared" si="15"/>
        <v>5.4066408043944727E+44</v>
      </c>
    </row>
    <row r="98" spans="2:14" x14ac:dyDescent="0.25">
      <c r="B98" s="5">
        <f>过饱和度!D97</f>
        <v>0.87945459002217119</v>
      </c>
      <c r="C98" s="5">
        <f>过饱和度!H97</f>
        <v>64013263470.619972</v>
      </c>
      <c r="D98" s="5">
        <f t="shared" si="12"/>
        <v>64013263469.619972</v>
      </c>
      <c r="E98" s="5">
        <f t="shared" si="13"/>
        <v>6.4013263469619959E-9</v>
      </c>
      <c r="F98" s="5">
        <f>过饱和度!K97</f>
        <v>3.4298667336632639E+19</v>
      </c>
      <c r="G98" s="5">
        <f t="shared" si="8"/>
        <v>3.4298667336632639E+19</v>
      </c>
      <c r="H98" s="5">
        <f t="shared" si="9"/>
        <v>3.429866733663264</v>
      </c>
      <c r="I98" s="5">
        <f>过饱和度!N97</f>
        <v>5.6276608693660447E+18</v>
      </c>
      <c r="J98" s="5">
        <f t="shared" si="10"/>
        <v>5.6276608693660447E+18</v>
      </c>
      <c r="K98" s="5">
        <f t="shared" si="11"/>
        <v>0.56276608693660446</v>
      </c>
      <c r="L98" s="5">
        <f>过饱和度!Q97</f>
        <v>5.4196291705930477E+63</v>
      </c>
      <c r="M98" s="5">
        <f t="shared" si="14"/>
        <v>5.4196291705930477E+63</v>
      </c>
      <c r="N98" s="5">
        <f t="shared" si="15"/>
        <v>5.4196291705930486E+44</v>
      </c>
    </row>
    <row r="99" spans="2:14" x14ac:dyDescent="0.25">
      <c r="B99" s="5">
        <f>过饱和度!D98</f>
        <v>0.87945468002217109</v>
      </c>
      <c r="C99" s="5">
        <f>过饱和度!H98</f>
        <v>64784640501.644836</v>
      </c>
      <c r="D99" s="5">
        <f t="shared" si="12"/>
        <v>64784640500.644836</v>
      </c>
      <c r="E99" s="5">
        <f t="shared" si="13"/>
        <v>6.4784640500644837E-9</v>
      </c>
      <c r="F99" s="5">
        <f>过饱和度!K98</f>
        <v>3.4850755056119411E+19</v>
      </c>
      <c r="G99" s="5">
        <f t="shared" si="8"/>
        <v>3.4850755056119411E+19</v>
      </c>
      <c r="H99" s="5">
        <f t="shared" si="9"/>
        <v>3.4850755056119413</v>
      </c>
      <c r="I99" s="5">
        <f>过饱和度!N98</f>
        <v>5.7182457952836127E+18</v>
      </c>
      <c r="J99" s="5">
        <f t="shared" si="10"/>
        <v>5.7182457952836127E+18</v>
      </c>
      <c r="K99" s="5">
        <f t="shared" si="11"/>
        <v>0.57182457952836119</v>
      </c>
      <c r="L99" s="5">
        <f>过饱和度!Q98</f>
        <v>5.5509501495835665E+63</v>
      </c>
      <c r="M99" s="5">
        <f t="shared" si="14"/>
        <v>5.5509501495835665E+63</v>
      </c>
      <c r="N99" s="5">
        <f t="shared" si="15"/>
        <v>5.5509501495835665E+44</v>
      </c>
    </row>
    <row r="100" spans="2:14" x14ac:dyDescent="0.25">
      <c r="B100" s="5">
        <f>过饱和度!D99</f>
        <v>0.87945558002217117</v>
      </c>
      <c r="C100" s="5">
        <f>过饱和度!H99</f>
        <v>72841950556.103348</v>
      </c>
      <c r="D100" s="5">
        <f t="shared" si="12"/>
        <v>72841950555.103348</v>
      </c>
      <c r="E100" s="5">
        <f t="shared" si="13"/>
        <v>7.2841950555103358E-9</v>
      </c>
      <c r="F100" s="5">
        <f>过饱和度!K99</f>
        <v>4.0745565907439583E+19</v>
      </c>
      <c r="G100" s="5">
        <f t="shared" si="8"/>
        <v>4.0745565907439583E+19</v>
      </c>
      <c r="H100" s="5">
        <f t="shared" si="9"/>
        <v>4.074556590743958</v>
      </c>
      <c r="I100" s="5">
        <f>过饱和度!N99</f>
        <v>6.6854484815859231E+18</v>
      </c>
      <c r="J100" s="5">
        <f t="shared" si="10"/>
        <v>6.6854484815859231E+18</v>
      </c>
      <c r="K100" s="5">
        <f t="shared" si="11"/>
        <v>0.66854484815859228</v>
      </c>
      <c r="L100" s="5">
        <f>过饱和度!Q99</f>
        <v>7.0165714301764662E+63</v>
      </c>
      <c r="M100" s="5">
        <f t="shared" si="14"/>
        <v>7.0165714301764662E+63</v>
      </c>
      <c r="N100" s="5">
        <f t="shared" si="15"/>
        <v>7.0165714301764658E+44</v>
      </c>
    </row>
    <row r="101" spans="2:14" x14ac:dyDescent="0.25">
      <c r="B101" s="5">
        <f>过饱和度!D100</f>
        <v>0.8794620668341353</v>
      </c>
      <c r="C101" s="5">
        <f>过饱和度!H100</f>
        <v>151404467183.15875</v>
      </c>
      <c r="D101" s="5">
        <f t="shared" si="12"/>
        <v>151404467182.15875</v>
      </c>
      <c r="E101" s="5">
        <f t="shared" si="13"/>
        <v>1.5140446718215877E-8</v>
      </c>
      <c r="F101" s="5">
        <f>过饱和度!K100</f>
        <v>1.08067657014323E+20</v>
      </c>
      <c r="G101" s="5">
        <f t="shared" si="8"/>
        <v>1.08067657014323E+20</v>
      </c>
      <c r="H101" s="5">
        <f t="shared" si="9"/>
        <v>10.806765701432299</v>
      </c>
      <c r="I101" s="5">
        <f>过饱和度!N100</f>
        <v>1.7731421599756175E+19</v>
      </c>
      <c r="J101" s="5">
        <f t="shared" si="10"/>
        <v>1.7731421599756175E+19</v>
      </c>
      <c r="K101" s="5">
        <f t="shared" si="11"/>
        <v>1.7731421599756176</v>
      </c>
      <c r="L101" s="5">
        <f>过饱和度!Q100</f>
        <v>3.0290452566659896E+64</v>
      </c>
      <c r="M101" s="5">
        <f t="shared" si="14"/>
        <v>3.0290452566659896E+64</v>
      </c>
      <c r="N101" s="5">
        <f t="shared" si="15"/>
        <v>3.0290452566659895E+45</v>
      </c>
    </row>
    <row r="102" spans="2:14" x14ac:dyDescent="0.25">
      <c r="B102" s="5">
        <f>过饱和度!D101</f>
        <v>0.87946458002217109</v>
      </c>
      <c r="C102" s="5">
        <f>过饱和度!H101</f>
        <v>151404441496.11676</v>
      </c>
      <c r="D102" s="5">
        <f t="shared" si="12"/>
        <v>151404441495.11676</v>
      </c>
      <c r="E102" s="5">
        <f t="shared" si="13"/>
        <v>1.5140444149511679E-8</v>
      </c>
      <c r="F102" s="5">
        <f>过饱和度!K101</f>
        <v>1.0806763494623737E+20</v>
      </c>
      <c r="G102" s="5">
        <f t="shared" si="8"/>
        <v>1.0806763494623737E+20</v>
      </c>
      <c r="H102" s="5">
        <f t="shared" si="9"/>
        <v>10.806763494623738</v>
      </c>
      <c r="I102" s="5">
        <f>过饱和度!N101</f>
        <v>1.7731418192904655E+19</v>
      </c>
      <c r="J102" s="5">
        <f t="shared" si="10"/>
        <v>1.7731418192904655E+19</v>
      </c>
      <c r="K102" s="5">
        <f t="shared" si="11"/>
        <v>1.7731418192904653</v>
      </c>
      <c r="L102" s="5">
        <f>过饱和度!Q101</f>
        <v>3.0290614053981483E+64</v>
      </c>
      <c r="M102" s="5">
        <f t="shared" si="14"/>
        <v>3.0290614053981483E+64</v>
      </c>
      <c r="N102" s="5">
        <f t="shared" si="15"/>
        <v>3.0290614053981483E+45</v>
      </c>
    </row>
    <row r="103" spans="2:14" x14ac:dyDescent="0.25">
      <c r="B103" s="5">
        <f>过饱和度!D102</f>
        <v>0.87947458002217116</v>
      </c>
      <c r="C103" s="5">
        <f>过饱和度!H102</f>
        <v>151404392690.51053</v>
      </c>
      <c r="D103" s="5">
        <f t="shared" si="12"/>
        <v>151404392689.51053</v>
      </c>
      <c r="E103" s="5">
        <f t="shared" si="13"/>
        <v>1.5140439268951052E-8</v>
      </c>
      <c r="F103" s="5">
        <f>过饱和度!K102</f>
        <v>1.0806759353145993E+20</v>
      </c>
      <c r="G103" s="5">
        <f t="shared" si="8"/>
        <v>1.0806759353145993E+20</v>
      </c>
      <c r="H103" s="5">
        <f t="shared" si="9"/>
        <v>10.806759353145992</v>
      </c>
      <c r="I103" s="5">
        <f>过饱和度!N102</f>
        <v>1.77314118245951E+19</v>
      </c>
      <c r="J103" s="5">
        <f t="shared" si="10"/>
        <v>1.77314118245951E+19</v>
      </c>
      <c r="K103" s="5">
        <f t="shared" si="11"/>
        <v>1.7731411824595102</v>
      </c>
      <c r="L103" s="5">
        <f>过饱和度!Q102</f>
        <v>3.029128117491731E+64</v>
      </c>
      <c r="M103" s="5">
        <f t="shared" si="14"/>
        <v>3.029128117491731E+64</v>
      </c>
      <c r="N103" s="5">
        <f t="shared" si="15"/>
        <v>3.0291281174917312E+45</v>
      </c>
    </row>
    <row r="104" spans="2:14" x14ac:dyDescent="0.25">
      <c r="B104" s="5">
        <f>过饱和度!D103</f>
        <v>0.87950458002217113</v>
      </c>
      <c r="C104" s="5">
        <f>过饱和度!H103</f>
        <v>151404314344.14761</v>
      </c>
      <c r="D104" s="5">
        <f t="shared" si="12"/>
        <v>151404314343.14761</v>
      </c>
      <c r="E104" s="5">
        <f t="shared" si="13"/>
        <v>1.5140431434314761E-8</v>
      </c>
      <c r="F104" s="5">
        <f>过饱和度!K103</f>
        <v>1.0806752842353875E+20</v>
      </c>
      <c r="G104" s="5">
        <f t="shared" si="8"/>
        <v>1.0806752842353875E+20</v>
      </c>
      <c r="H104" s="5">
        <f t="shared" si="9"/>
        <v>10.806752842353875</v>
      </c>
      <c r="I104" s="5">
        <f>过饱和度!N103</f>
        <v>1.7731401881299853E+19</v>
      </c>
      <c r="J104" s="5">
        <f t="shared" si="10"/>
        <v>1.7731401881299853E+19</v>
      </c>
      <c r="K104" s="5">
        <f t="shared" si="11"/>
        <v>1.7731401881299853</v>
      </c>
      <c r="L104" s="5">
        <f>过饱和度!Q103</f>
        <v>3.029331388335098E+64</v>
      </c>
      <c r="M104" s="5">
        <f t="shared" si="14"/>
        <v>3.029331388335098E+64</v>
      </c>
      <c r="N104" s="5">
        <f t="shared" si="15"/>
        <v>3.0293313883350982E+45</v>
      </c>
    </row>
    <row r="105" spans="2:14" x14ac:dyDescent="0.25">
      <c r="B105" s="5">
        <f>过饱和度!D104</f>
        <v>0.87953458002217111</v>
      </c>
      <c r="C105" s="5">
        <f>过饱和度!H104</f>
        <v>151404235997.82779</v>
      </c>
      <c r="D105" s="5">
        <f t="shared" si="12"/>
        <v>151404235996.82779</v>
      </c>
      <c r="E105" s="5">
        <f t="shared" si="13"/>
        <v>1.5140423599682781E-8</v>
      </c>
      <c r="F105" s="5">
        <f>过饱和度!K104</f>
        <v>1.0806746331565955E+20</v>
      </c>
      <c r="G105" s="5">
        <f t="shared" si="8"/>
        <v>1.0806746331565955E+20</v>
      </c>
      <c r="H105" s="5">
        <f t="shared" si="9"/>
        <v>10.806746331565954</v>
      </c>
      <c r="I105" s="5">
        <f>过饱和度!N104</f>
        <v>1.7731391938010638E+19</v>
      </c>
      <c r="J105" s="5">
        <f t="shared" si="10"/>
        <v>1.7731391938010638E+19</v>
      </c>
      <c r="K105" s="5">
        <f t="shared" si="11"/>
        <v>1.7731391938010637</v>
      </c>
      <c r="L105" s="5">
        <f>过饱和度!Q104</f>
        <v>3.0295346657751714E+64</v>
      </c>
      <c r="M105" s="5">
        <f t="shared" si="14"/>
        <v>3.0295346657751714E+64</v>
      </c>
      <c r="N105" s="5">
        <f t="shared" si="15"/>
        <v>3.0295346657751718E+45</v>
      </c>
    </row>
    <row r="106" spans="2:14" x14ac:dyDescent="0.25">
      <c r="B106" s="5">
        <f>过饱和度!D105</f>
        <v>0.87955458002217113</v>
      </c>
      <c r="C106" s="5">
        <f>过饱和度!H105</f>
        <v>151404169834.92126</v>
      </c>
      <c r="D106" s="5">
        <f t="shared" si="12"/>
        <v>151404169833.92126</v>
      </c>
      <c r="E106" s="5">
        <f t="shared" si="13"/>
        <v>1.5140416983392125E-8</v>
      </c>
      <c r="F106" s="5">
        <f>过饱和度!K105</f>
        <v>1.080674078069237E+20</v>
      </c>
      <c r="G106" s="5">
        <f t="shared" si="8"/>
        <v>1.080674078069237E+20</v>
      </c>
      <c r="H106" s="5">
        <f t="shared" si="9"/>
        <v>10.806740780692371</v>
      </c>
      <c r="I106" s="5">
        <f>过饱和度!N105</f>
        <v>1.7731383434033838E+19</v>
      </c>
      <c r="J106" s="5">
        <f t="shared" si="10"/>
        <v>1.7731383434033838E+19</v>
      </c>
      <c r="K106" s="5">
        <f t="shared" si="11"/>
        <v>1.7731383434033838</v>
      </c>
      <c r="L106" s="5">
        <f>过饱和度!Q105</f>
        <v>3.0296695469497638E+64</v>
      </c>
      <c r="M106" s="5">
        <f t="shared" si="14"/>
        <v>3.0296695469497638E+64</v>
      </c>
      <c r="N106" s="5">
        <f t="shared" si="15"/>
        <v>3.0296695469497633E+45</v>
      </c>
    </row>
    <row r="107" spans="2:14" x14ac:dyDescent="0.25">
      <c r="B107" s="5">
        <f>过饱和度!D106</f>
        <v>0.87965458002217112</v>
      </c>
      <c r="C107" s="5">
        <f>过饱和度!H106</f>
        <v>151404048865.32394</v>
      </c>
      <c r="D107" s="5">
        <f t="shared" si="12"/>
        <v>151404048864.32394</v>
      </c>
      <c r="E107" s="5">
        <f t="shared" si="13"/>
        <v>1.5140404886432399E-8</v>
      </c>
      <c r="F107" s="5">
        <f>过饱和度!K106</f>
        <v>1.0806731256660453E+20</v>
      </c>
      <c r="G107" s="5">
        <f t="shared" si="8"/>
        <v>1.0806731256660453E+20</v>
      </c>
      <c r="H107" s="5">
        <f t="shared" si="9"/>
        <v>10.806731256660454</v>
      </c>
      <c r="I107" s="5">
        <f>过饱和度!N106</f>
        <v>1.7731369157269668E+19</v>
      </c>
      <c r="J107" s="5">
        <f t="shared" si="10"/>
        <v>1.7731369157269668E+19</v>
      </c>
      <c r="K107" s="5">
        <f t="shared" si="11"/>
        <v>1.7731369157269665</v>
      </c>
      <c r="L107" s="5">
        <f>过饱和度!Q106</f>
        <v>3.030353649585573E+64</v>
      </c>
      <c r="M107" s="5">
        <f t="shared" si="14"/>
        <v>3.030353649585573E+64</v>
      </c>
      <c r="N107" s="5">
        <f t="shared" si="15"/>
        <v>3.0303536495855725E+45</v>
      </c>
    </row>
    <row r="108" spans="2:14" x14ac:dyDescent="0.25">
      <c r="B108" s="5">
        <f>过饱和度!D107</f>
        <v>0.87995458002217108</v>
      </c>
      <c r="C108" s="5">
        <f>过饱和度!H107</f>
        <v>151403901213.81113</v>
      </c>
      <c r="D108" s="5">
        <f t="shared" si="12"/>
        <v>151403901212.81113</v>
      </c>
      <c r="E108" s="5">
        <f t="shared" si="13"/>
        <v>1.5140390121281113E-8</v>
      </c>
      <c r="F108" s="5">
        <f>过饱和度!K107</f>
        <v>1.0806721385095573E+20</v>
      </c>
      <c r="G108" s="5">
        <f t="shared" si="8"/>
        <v>1.0806721385095573E+20</v>
      </c>
      <c r="H108" s="5">
        <f t="shared" si="9"/>
        <v>10.806721385095575</v>
      </c>
      <c r="I108" s="5">
        <f>过饱和度!N107</f>
        <v>1.7731355298540575E+19</v>
      </c>
      <c r="J108" s="5">
        <f t="shared" si="10"/>
        <v>1.7731355298540575E+19</v>
      </c>
      <c r="K108" s="5">
        <f t="shared" si="11"/>
        <v>1.7731355298540576</v>
      </c>
      <c r="L108" s="5">
        <f>过饱和度!Q107</f>
        <v>3.0324163237363392E+64</v>
      </c>
      <c r="M108" s="5">
        <f t="shared" si="14"/>
        <v>3.0324163237363392E+64</v>
      </c>
      <c r="N108" s="5">
        <f t="shared" si="15"/>
        <v>3.0324163237363394E+45</v>
      </c>
    </row>
    <row r="109" spans="2:14" x14ac:dyDescent="0.25">
      <c r="B109" s="5">
        <f>过饱和度!D108</f>
        <v>0.88025458002217116</v>
      </c>
      <c r="C109" s="5">
        <f>过饱和度!H108</f>
        <v>151403753562.47559</v>
      </c>
      <c r="D109" s="5">
        <f t="shared" si="12"/>
        <v>151403753561.47559</v>
      </c>
      <c r="E109" s="5">
        <f t="shared" si="13"/>
        <v>1.5140375356147562E-8</v>
      </c>
      <c r="F109" s="5">
        <f>过饱和度!K108</f>
        <v>1.0806711513543279E+20</v>
      </c>
      <c r="G109" s="5">
        <f t="shared" si="8"/>
        <v>1.0806711513543279E+20</v>
      </c>
      <c r="H109" s="5">
        <f t="shared" si="9"/>
        <v>10.806711513543279</v>
      </c>
      <c r="I109" s="5">
        <f>过饱和度!N108</f>
        <v>1.7731341439828154E+19</v>
      </c>
      <c r="J109" s="5">
        <f t="shared" si="10"/>
        <v>1.7731341439828154E+19</v>
      </c>
      <c r="K109" s="5">
        <f t="shared" si="11"/>
        <v>1.7731341439828157</v>
      </c>
      <c r="L109" s="5">
        <f>过饱和度!Q108</f>
        <v>3.0344796966240711E+64</v>
      </c>
      <c r="M109" s="5">
        <f t="shared" si="14"/>
        <v>3.0344796966240711E+64</v>
      </c>
      <c r="N109" s="5">
        <f t="shared" si="15"/>
        <v>3.0344796966240705E+45</v>
      </c>
    </row>
    <row r="110" spans="2:14" x14ac:dyDescent="0.25">
      <c r="B110" s="5">
        <f>过饱和度!D109</f>
        <v>0.88045458002217114</v>
      </c>
      <c r="C110" s="5">
        <f>过饱和度!H109</f>
        <v>151403611071.50638</v>
      </c>
      <c r="D110" s="5">
        <f t="shared" si="12"/>
        <v>151403611070.50638</v>
      </c>
      <c r="E110" s="5">
        <f t="shared" si="13"/>
        <v>1.5140361107050639E-8</v>
      </c>
      <c r="F110" s="5">
        <f>过饱和度!K109</f>
        <v>1.0806701105065296E+20</v>
      </c>
      <c r="G110" s="5">
        <f t="shared" si="8"/>
        <v>1.0806701105065296E+20</v>
      </c>
      <c r="H110" s="5">
        <f t="shared" si="9"/>
        <v>10.806701105065297</v>
      </c>
      <c r="I110" s="5">
        <f>过饱和度!N109</f>
        <v>1.7731326271063845E+19</v>
      </c>
      <c r="J110" s="5">
        <f t="shared" si="10"/>
        <v>1.7731326271063845E+19</v>
      </c>
      <c r="K110" s="5">
        <f t="shared" si="11"/>
        <v>1.7731326271063845</v>
      </c>
      <c r="L110" s="5">
        <f>过饱和度!Q109</f>
        <v>3.0358536362834507E+64</v>
      </c>
      <c r="M110" s="5">
        <f t="shared" si="14"/>
        <v>3.0358536362834507E+64</v>
      </c>
      <c r="N110" s="5">
        <f t="shared" si="15"/>
        <v>3.035853636283451E+45</v>
      </c>
    </row>
    <row r="111" spans="2:14" x14ac:dyDescent="0.25">
      <c r="B111" s="5">
        <f>过饱和度!D110</f>
        <v>0.88145458002217114</v>
      </c>
      <c r="C111" s="5">
        <f>过饱和度!H110</f>
        <v>151403562201.92352</v>
      </c>
      <c r="D111" s="5">
        <f t="shared" si="12"/>
        <v>151403562200.92352</v>
      </c>
      <c r="E111" s="5">
        <f t="shared" si="13"/>
        <v>1.5140356220092352E-8</v>
      </c>
      <c r="F111" s="5">
        <f>过饱和度!K110</f>
        <v>1.0806706711817244E+20</v>
      </c>
      <c r="G111" s="5">
        <f t="shared" si="8"/>
        <v>1.0806706711817244E+20</v>
      </c>
      <c r="H111" s="5">
        <f t="shared" si="9"/>
        <v>10.806706711817244</v>
      </c>
      <c r="I111" s="5">
        <f>过饱和度!N110</f>
        <v>1.7731339739493038E+19</v>
      </c>
      <c r="J111" s="5">
        <f t="shared" si="10"/>
        <v>1.7731339739493038E+19</v>
      </c>
      <c r="K111" s="5">
        <f t="shared" si="11"/>
        <v>1.7731339739493039</v>
      </c>
      <c r="L111" s="5">
        <f>过饱和度!Q110</f>
        <v>3.042758616787654E+64</v>
      </c>
      <c r="M111" s="5">
        <f t="shared" si="14"/>
        <v>3.042758616787654E+64</v>
      </c>
      <c r="N111" s="5">
        <f t="shared" si="15"/>
        <v>3.042758616787654E+45</v>
      </c>
    </row>
    <row r="112" spans="2:14" x14ac:dyDescent="0.25">
      <c r="B112" s="5">
        <f>过饱和度!D111</f>
        <v>0.88445458002217114</v>
      </c>
      <c r="C112" s="5">
        <f>过饱和度!H111</f>
        <v>151404096291.69415</v>
      </c>
      <c r="D112" s="5">
        <f t="shared" si="12"/>
        <v>151404096290.69415</v>
      </c>
      <c r="E112" s="5">
        <f t="shared" si="13"/>
        <v>1.5140409629069416E-8</v>
      </c>
      <c r="F112" s="5">
        <f>过饱和度!K111</f>
        <v>1.080678266812108E+20</v>
      </c>
      <c r="G112" s="5">
        <f t="shared" si="8"/>
        <v>1.080678266812108E+20</v>
      </c>
      <c r="H112" s="5">
        <f t="shared" si="9"/>
        <v>10.806782668121079</v>
      </c>
      <c r="I112" s="5">
        <f>过饱和度!N111</f>
        <v>1.7731471760689592E+19</v>
      </c>
      <c r="J112" s="5">
        <f t="shared" si="10"/>
        <v>1.7731471760689592E+19</v>
      </c>
      <c r="K112" s="5">
        <f t="shared" si="11"/>
        <v>1.7731471760689597</v>
      </c>
      <c r="L112" s="5">
        <f>过饱和度!Q111</f>
        <v>3.0635523450837006E+64</v>
      </c>
      <c r="M112" s="5">
        <f t="shared" si="14"/>
        <v>3.0635523450837006E+64</v>
      </c>
      <c r="N112" s="5">
        <f t="shared" si="15"/>
        <v>3.0635523450837005E+45</v>
      </c>
    </row>
    <row r="113" spans="2:14" x14ac:dyDescent="0.25">
      <c r="B113" s="5">
        <f>过饱和度!D112</f>
        <v>0.88745458002217115</v>
      </c>
      <c r="C113" s="5">
        <f>过饱和度!H112</f>
        <v>151404630379.56464</v>
      </c>
      <c r="D113" s="5">
        <f t="shared" si="12"/>
        <v>151404630378.56464</v>
      </c>
      <c r="E113" s="5">
        <f t="shared" si="13"/>
        <v>1.5140463037856464E-8</v>
      </c>
      <c r="F113" s="5">
        <f>过饱和度!K112</f>
        <v>1.0806858624553624E+20</v>
      </c>
      <c r="G113" s="5">
        <f t="shared" si="8"/>
        <v>1.0806858624553624E+20</v>
      </c>
      <c r="H113" s="5">
        <f t="shared" si="9"/>
        <v>10.806858624553625</v>
      </c>
      <c r="I113" s="5">
        <f>过饱和度!N112</f>
        <v>1.7731603782204346E+19</v>
      </c>
      <c r="J113" s="5">
        <f t="shared" si="10"/>
        <v>1.7731603782204346E+19</v>
      </c>
      <c r="K113" s="5">
        <f t="shared" si="11"/>
        <v>1.7731603782204348</v>
      </c>
      <c r="L113" s="5">
        <f>过饱和度!Q112</f>
        <v>3.0844171992537033E+64</v>
      </c>
      <c r="M113" s="5">
        <f t="shared" si="14"/>
        <v>3.0844171992537033E+64</v>
      </c>
      <c r="N113" s="5">
        <f t="shared" si="15"/>
        <v>3.0844171992537035E+45</v>
      </c>
    </row>
    <row r="114" spans="2:14" x14ac:dyDescent="0.25">
      <c r="B114" s="5">
        <f>过饱和度!D113</f>
        <v>0.88945458002217115</v>
      </c>
      <c r="C114" s="5">
        <f>过饱和度!H113</f>
        <v>151404847116.26404</v>
      </c>
      <c r="D114" s="5">
        <f t="shared" si="12"/>
        <v>151404847115.26404</v>
      </c>
      <c r="E114" s="5">
        <f t="shared" si="13"/>
        <v>1.5140484711526404E-8</v>
      </c>
      <c r="F114" s="5">
        <f>过饱和度!K113</f>
        <v>1.0806897158597915E+20</v>
      </c>
      <c r="G114" s="5">
        <f t="shared" si="8"/>
        <v>1.0806897158597915E+20</v>
      </c>
      <c r="H114" s="5">
        <f t="shared" si="9"/>
        <v>10.806897158597915</v>
      </c>
      <c r="I114" s="5">
        <f>过饱和度!N113</f>
        <v>1.7731673045265979E+19</v>
      </c>
      <c r="J114" s="5">
        <f t="shared" si="10"/>
        <v>1.7731673045265979E+19</v>
      </c>
      <c r="K114" s="5">
        <f t="shared" si="11"/>
        <v>1.7731673045265983</v>
      </c>
      <c r="L114" s="5">
        <f>过饱和度!Q113</f>
        <v>3.0983600656082306E+64</v>
      </c>
      <c r="M114" s="5">
        <f t="shared" si="14"/>
        <v>3.0983600656082306E+64</v>
      </c>
      <c r="N114" s="5">
        <f t="shared" si="15"/>
        <v>3.0983600656082308E+45</v>
      </c>
    </row>
    <row r="115" spans="2:14" x14ac:dyDescent="0.25">
      <c r="B115" s="5">
        <f>过饱和度!D114</f>
        <v>0.89945458002217116</v>
      </c>
      <c r="C115" s="5">
        <f>过饱和度!H114</f>
        <v>151408029253.25055</v>
      </c>
      <c r="D115" s="5">
        <f t="shared" si="12"/>
        <v>151408029252.25055</v>
      </c>
      <c r="E115" s="5">
        <f t="shared" si="13"/>
        <v>1.5140802925225053E-8</v>
      </c>
      <c r="F115" s="5">
        <f>过饱和度!K114</f>
        <v>1.0807272137456725E+20</v>
      </c>
      <c r="G115" s="5">
        <f t="shared" si="8"/>
        <v>1.0807272137456725E+20</v>
      </c>
      <c r="H115" s="5">
        <f t="shared" si="9"/>
        <v>10.807272137456728</v>
      </c>
      <c r="I115" s="5">
        <f>过饱和度!N114</f>
        <v>1.7732301801328359E+19</v>
      </c>
      <c r="J115" s="5">
        <f t="shared" si="10"/>
        <v>1.7732301801328359E+19</v>
      </c>
      <c r="K115" s="5">
        <f t="shared" si="11"/>
        <v>1.7732301801328361</v>
      </c>
      <c r="L115" s="5">
        <f>过饱和度!Q114</f>
        <v>3.1686486482168743E+64</v>
      </c>
      <c r="M115" s="5">
        <f t="shared" si="14"/>
        <v>3.1686486482168743E+64</v>
      </c>
      <c r="N115" s="5">
        <f t="shared" si="15"/>
        <v>3.1686486482168738E+45</v>
      </c>
    </row>
    <row r="116" spans="2:14" x14ac:dyDescent="0.25">
      <c r="B116" s="5">
        <f>过饱和度!D115</f>
        <v>0.92945458002217118</v>
      </c>
      <c r="C116" s="5">
        <f>过饱和度!H115</f>
        <v>151419728431.89032</v>
      </c>
      <c r="D116" s="5">
        <f t="shared" si="12"/>
        <v>151419728430.89032</v>
      </c>
      <c r="E116" s="5">
        <f t="shared" si="13"/>
        <v>1.5141972843089035E-8</v>
      </c>
      <c r="F116" s="5">
        <f>过饱和度!K115</f>
        <v>1.080858414358661E+20</v>
      </c>
      <c r="G116" s="5">
        <f t="shared" si="8"/>
        <v>1.080858414358661E+20</v>
      </c>
      <c r="H116" s="5">
        <f t="shared" si="9"/>
        <v>10.808584143586611</v>
      </c>
      <c r="I116" s="5">
        <f>过饱和度!N115</f>
        <v>1.7734477894771137E+19</v>
      </c>
      <c r="J116" s="5">
        <f t="shared" si="10"/>
        <v>1.7734477894771137E+19</v>
      </c>
      <c r="K116" s="5">
        <f t="shared" si="11"/>
        <v>1.7734477894771139</v>
      </c>
      <c r="L116" s="5">
        <f>过饱和度!Q115</f>
        <v>3.3843862630478017E+64</v>
      </c>
      <c r="M116" s="5">
        <f t="shared" si="14"/>
        <v>3.3843862630478017E+64</v>
      </c>
      <c r="N116" s="5">
        <f t="shared" si="15"/>
        <v>3.384386263047802E+45</v>
      </c>
    </row>
    <row r="117" spans="2:14" x14ac:dyDescent="0.25">
      <c r="B117" s="5">
        <f>过饱和度!D116</f>
        <v>0.9594545800221711</v>
      </c>
      <c r="C117" s="5">
        <f>过饱和度!H116</f>
        <v>151431427910.87823</v>
      </c>
      <c r="D117" s="5">
        <f t="shared" si="12"/>
        <v>151431427909.87823</v>
      </c>
      <c r="E117" s="5">
        <f t="shared" si="13"/>
        <v>1.5143142790987825E-8</v>
      </c>
      <c r="F117" s="5">
        <f>过饱和度!K116</f>
        <v>1.0809896244358596E+20</v>
      </c>
      <c r="G117" s="5">
        <f t="shared" si="8"/>
        <v>1.0809896244358596E+20</v>
      </c>
      <c r="H117" s="5">
        <f t="shared" si="9"/>
        <v>10.809896244358598</v>
      </c>
      <c r="I117" s="5">
        <f>过饱和度!N116</f>
        <v>1.7736654149209151E+19</v>
      </c>
      <c r="J117" s="5">
        <f t="shared" si="10"/>
        <v>1.7736654149209151E+19</v>
      </c>
      <c r="K117" s="5">
        <f t="shared" si="11"/>
        <v>1.7736654149209155</v>
      </c>
      <c r="L117" s="5">
        <f>过饱和度!Q116</f>
        <v>3.6072839125778668E+64</v>
      </c>
      <c r="M117" s="5">
        <f t="shared" si="14"/>
        <v>3.6072839125778668E+64</v>
      </c>
      <c r="N117" s="5">
        <f t="shared" si="15"/>
        <v>3.6072839125778665E+45</v>
      </c>
    </row>
    <row r="118" spans="2:14" x14ac:dyDescent="0.25">
      <c r="B118" s="5">
        <f>过饱和度!D117</f>
        <v>0.97945458002217112</v>
      </c>
      <c r="C118" s="5">
        <f>过饱和度!H117</f>
        <v>151438787070.47119</v>
      </c>
      <c r="D118" s="5">
        <f t="shared" si="12"/>
        <v>151438787069.47119</v>
      </c>
      <c r="E118" s="5">
        <f t="shared" si="13"/>
        <v>1.5143878706947122E-8</v>
      </c>
      <c r="F118" s="5">
        <f>过饱和度!K117</f>
        <v>1.0810732743172083E+20</v>
      </c>
      <c r="G118" s="5">
        <f t="shared" si="8"/>
        <v>1.0810732743172083E+20</v>
      </c>
      <c r="H118" s="5">
        <f t="shared" si="9"/>
        <v>10.810732743172084</v>
      </c>
      <c r="I118" s="5">
        <f>过饱和度!N117</f>
        <v>1.7738045758077649E+19</v>
      </c>
      <c r="J118" s="5">
        <f t="shared" si="10"/>
        <v>1.7738045758077649E+19</v>
      </c>
      <c r="K118" s="5">
        <f t="shared" si="11"/>
        <v>1.773804575807765</v>
      </c>
      <c r="L118" s="5">
        <f>过饱和度!Q117</f>
        <v>3.7598376119454343E+64</v>
      </c>
      <c r="M118" s="5">
        <f t="shared" si="14"/>
        <v>3.7598376119454343E+64</v>
      </c>
      <c r="N118" s="5">
        <f t="shared" si="15"/>
        <v>3.7598376119454348E+45</v>
      </c>
    </row>
    <row r="119" spans="2:14" x14ac:dyDescent="0.25">
      <c r="B119" s="5">
        <f>过饱和度!D118</f>
        <v>1.0294545800221711</v>
      </c>
      <c r="C119" s="5">
        <f>过饱和度!H118</f>
        <v>151459392165.72775</v>
      </c>
      <c r="D119" s="5">
        <f t="shared" si="12"/>
        <v>151459392164.72775</v>
      </c>
      <c r="E119" s="5">
        <f t="shared" si="13"/>
        <v>1.5145939216472775E-8</v>
      </c>
      <c r="F119" s="5">
        <f>过饱和度!K118</f>
        <v>1.0813015904376109E+20</v>
      </c>
      <c r="G119" s="5">
        <f t="shared" si="8"/>
        <v>1.0813015904376109E+20</v>
      </c>
      <c r="H119" s="5">
        <f t="shared" si="9"/>
        <v>10.813015904376108</v>
      </c>
      <c r="I119" s="5">
        <f>过饱和度!N118</f>
        <v>1.7741822130271492E+19</v>
      </c>
      <c r="J119" s="5">
        <f t="shared" si="10"/>
        <v>1.7741822130271492E+19</v>
      </c>
      <c r="K119" s="5">
        <f t="shared" si="11"/>
        <v>1.7741822130271494</v>
      </c>
      <c r="L119" s="5">
        <f>过饱和度!Q118</f>
        <v>4.1552943225003182E+64</v>
      </c>
      <c r="M119" s="5">
        <f t="shared" si="14"/>
        <v>4.1552943225003182E+64</v>
      </c>
      <c r="N119" s="5">
        <f t="shared" si="15"/>
        <v>4.1552943225003182E+45</v>
      </c>
    </row>
    <row r="120" spans="2:14" x14ac:dyDescent="0.25">
      <c r="B120" s="5">
        <f>过饱和度!D119</f>
        <v>1.0794545800221711</v>
      </c>
      <c r="C120" s="5">
        <f>过饱和度!H119</f>
        <v>151479998322.5304</v>
      </c>
      <c r="D120" s="5">
        <f t="shared" si="12"/>
        <v>151479998321.5304</v>
      </c>
      <c r="E120" s="5">
        <f t="shared" si="13"/>
        <v>1.5147999832153037E-8</v>
      </c>
      <c r="F120" s="5">
        <f>过饱和度!K119</f>
        <v>1.0815299361205092E+20</v>
      </c>
      <c r="G120" s="5">
        <f t="shared" si="8"/>
        <v>1.0815299361205092E+20</v>
      </c>
      <c r="H120" s="5">
        <f t="shared" si="9"/>
        <v>10.815299361205092</v>
      </c>
      <c r="I120" s="5">
        <f>过饱和度!N119</f>
        <v>1.774559900032957E+19</v>
      </c>
      <c r="J120" s="5">
        <f t="shared" si="10"/>
        <v>1.774559900032957E+19</v>
      </c>
      <c r="K120" s="5">
        <f t="shared" si="11"/>
        <v>1.774559900032957</v>
      </c>
      <c r="L120" s="5">
        <f>过饱和度!Q119</f>
        <v>4.5707022434432859E+64</v>
      </c>
      <c r="M120" s="5">
        <f t="shared" si="14"/>
        <v>4.5707022434432859E+64</v>
      </c>
      <c r="N120" s="5">
        <f t="shared" si="15"/>
        <v>4.5707022434432859E+45</v>
      </c>
    </row>
    <row r="121" spans="2:14" x14ac:dyDescent="0.25">
      <c r="B121" s="5">
        <f>过饱和度!D120</f>
        <v>1.1294545800221711</v>
      </c>
      <c r="C121" s="5">
        <f>过饱和度!H120</f>
        <v>151500605540.81409</v>
      </c>
      <c r="D121" s="5">
        <f t="shared" si="12"/>
        <v>151500605539.81409</v>
      </c>
      <c r="E121" s="5">
        <f t="shared" si="13"/>
        <v>1.5150060553981408E-8</v>
      </c>
      <c r="F121" s="5">
        <f>过饱和度!K120</f>
        <v>1.0817583113671015E+20</v>
      </c>
      <c r="G121" s="5">
        <f t="shared" si="8"/>
        <v>1.0817583113671015E+20</v>
      </c>
      <c r="H121" s="5">
        <f t="shared" si="9"/>
        <v>10.817583113671017</v>
      </c>
      <c r="I121" s="5">
        <f>过饱和度!N120</f>
        <v>1.7749376368274049E+19</v>
      </c>
      <c r="J121" s="5">
        <f t="shared" si="10"/>
        <v>1.7749376368274049E+19</v>
      </c>
      <c r="K121" s="5">
        <f t="shared" si="11"/>
        <v>1.7749376368274048</v>
      </c>
      <c r="L121" s="5">
        <f>过饱和度!Q120</f>
        <v>5.0060866773626026E+64</v>
      </c>
      <c r="M121" s="5">
        <f t="shared" si="14"/>
        <v>5.0060866773626026E+64</v>
      </c>
      <c r="N121" s="5">
        <f t="shared" si="15"/>
        <v>5.0060866773626027E+45</v>
      </c>
    </row>
    <row r="122" spans="2:14" x14ac:dyDescent="0.25">
      <c r="B122" s="5">
        <f>过饱和度!D121</f>
        <v>1.1726036110922402</v>
      </c>
      <c r="C122" s="5">
        <f>过饱和度!H121</f>
        <v>151518139353.90317</v>
      </c>
      <c r="D122" s="5">
        <f t="shared" si="12"/>
        <v>151518139352.90317</v>
      </c>
      <c r="E122" s="5">
        <f t="shared" si="13"/>
        <v>1.5151813935290315E-8</v>
      </c>
      <c r="F122" s="5">
        <f>过饱和度!K121</f>
        <v>1.0819532399299941E+20</v>
      </c>
      <c r="G122" s="5">
        <f t="shared" si="8"/>
        <v>1.0819532399299941E+20</v>
      </c>
      <c r="H122" s="5">
        <f t="shared" si="9"/>
        <v>10.819532399299941</v>
      </c>
      <c r="I122" s="5">
        <f>过饱和度!N121</f>
        <v>1.7752602811623244E+19</v>
      </c>
      <c r="J122" s="5">
        <f t="shared" si="10"/>
        <v>1.7752602811623244E+19</v>
      </c>
      <c r="K122" s="5">
        <f t="shared" si="11"/>
        <v>1.7752602811623244</v>
      </c>
      <c r="L122" s="5">
        <f>过饱和度!Q121</f>
        <v>5.397872220700474E+64</v>
      </c>
      <c r="M122" s="5">
        <f t="shared" si="14"/>
        <v>5.397872220700474E+64</v>
      </c>
      <c r="N122" s="5">
        <f t="shared" si="15"/>
        <v>5.3978722207004738E+45</v>
      </c>
    </row>
    <row r="123" spans="2:14" x14ac:dyDescent="0.25">
      <c r="B123" s="5">
        <f>过饱和度!D122</f>
        <v>1.1726036111922402</v>
      </c>
      <c r="C123" s="5">
        <f>过饱和度!H122</f>
        <v>151519655374.15344</v>
      </c>
      <c r="D123" s="5">
        <f t="shared" si="12"/>
        <v>151519655373.15344</v>
      </c>
      <c r="E123" s="5">
        <f t="shared" si="13"/>
        <v>1.5151965537315348E-8</v>
      </c>
      <c r="F123" s="5">
        <f>过饱和度!K122</f>
        <v>1.0819676716458402E+20</v>
      </c>
      <c r="G123" s="5">
        <f t="shared" si="8"/>
        <v>1.0819676716458402E+20</v>
      </c>
      <c r="H123" s="5">
        <f t="shared" si="9"/>
        <v>10.819676716458401</v>
      </c>
      <c r="I123" s="5">
        <f>过饱和度!N122</f>
        <v>1.7752839605464322E+19</v>
      </c>
      <c r="J123" s="5">
        <f t="shared" si="10"/>
        <v>1.7752839605464322E+19</v>
      </c>
      <c r="K123" s="5">
        <f t="shared" si="11"/>
        <v>1.7752839605464323</v>
      </c>
      <c r="L123" s="5">
        <f>过饱和度!Q122</f>
        <v>5.3979801702830359E+64</v>
      </c>
      <c r="M123" s="5">
        <f t="shared" si="14"/>
        <v>5.3979801702830359E+64</v>
      </c>
      <c r="N123" s="5">
        <f t="shared" si="15"/>
        <v>5.3979801702830363E+45</v>
      </c>
    </row>
    <row r="124" spans="2:14" x14ac:dyDescent="0.25">
      <c r="B124" s="5">
        <f>过饱和度!D123</f>
        <v>1.1726036114922402</v>
      </c>
      <c r="C124" s="5">
        <f>过饱和度!H123</f>
        <v>151524203711.00137</v>
      </c>
      <c r="D124" s="5">
        <f t="shared" si="12"/>
        <v>151524203710.00137</v>
      </c>
      <c r="E124" s="5">
        <f t="shared" si="13"/>
        <v>1.515242037100014E-8</v>
      </c>
      <c r="F124" s="5">
        <f>过饱和度!K123</f>
        <v>1.0820109695319436E+20</v>
      </c>
      <c r="G124" s="5">
        <f t="shared" si="8"/>
        <v>1.0820109695319436E+20</v>
      </c>
      <c r="H124" s="5">
        <f t="shared" si="9"/>
        <v>10.820109695319434</v>
      </c>
      <c r="I124" s="5">
        <f>过饱和度!N123</f>
        <v>1.7753550030207846E+19</v>
      </c>
      <c r="J124" s="5">
        <f t="shared" si="10"/>
        <v>1.7753550030207846E+19</v>
      </c>
      <c r="K124" s="5">
        <f t="shared" si="11"/>
        <v>1.775355003020785</v>
      </c>
      <c r="L124" s="5">
        <f>过饱和度!Q123</f>
        <v>5.3983040474652614E+64</v>
      </c>
      <c r="M124" s="5">
        <f t="shared" si="14"/>
        <v>5.3983040474652614E+64</v>
      </c>
      <c r="N124" s="5">
        <f t="shared" si="15"/>
        <v>5.3983040474652614E+45</v>
      </c>
    </row>
    <row r="125" spans="2:14" x14ac:dyDescent="0.25">
      <c r="B125" s="5">
        <f>过饱和度!D124</f>
        <v>1.1726036118922403</v>
      </c>
      <c r="C125" s="5">
        <f>过饱和度!H124</f>
        <v>151530268354.28497</v>
      </c>
      <c r="D125" s="5">
        <f t="shared" si="12"/>
        <v>151530268353.28497</v>
      </c>
      <c r="E125" s="5">
        <f t="shared" si="13"/>
        <v>1.5153026835328499E-8</v>
      </c>
      <c r="F125" s="5">
        <f>过饱和度!K124</f>
        <v>1.0820687025250635E+20</v>
      </c>
      <c r="G125" s="5">
        <f t="shared" si="8"/>
        <v>1.0820687025250635E+20</v>
      </c>
      <c r="H125" s="5">
        <f t="shared" si="9"/>
        <v>10.820687025250637</v>
      </c>
      <c r="I125" s="5">
        <f>过饱和度!N124</f>
        <v>1.7754497303444697E+19</v>
      </c>
      <c r="J125" s="5">
        <f t="shared" si="10"/>
        <v>1.7754497303444697E+19</v>
      </c>
      <c r="K125" s="5">
        <f t="shared" si="11"/>
        <v>1.7754497303444698</v>
      </c>
      <c r="L125" s="5">
        <f>过饱和度!Q124</f>
        <v>5.3987359132029541E+64</v>
      </c>
      <c r="M125" s="5">
        <f t="shared" si="14"/>
        <v>5.3987359132029541E+64</v>
      </c>
      <c r="N125" s="5">
        <f t="shared" si="15"/>
        <v>5.3987359132029545E+45</v>
      </c>
    </row>
    <row r="126" spans="2:14" x14ac:dyDescent="0.25">
      <c r="B126" s="5">
        <f>过饱和度!D125</f>
        <v>1.1726036120922403</v>
      </c>
      <c r="C126" s="5">
        <f>过饱和度!H125</f>
        <v>151533300666.22769</v>
      </c>
      <c r="D126" s="5">
        <f t="shared" si="12"/>
        <v>151533300665.22769</v>
      </c>
      <c r="E126" s="5">
        <f t="shared" si="13"/>
        <v>1.5153330066522768E-8</v>
      </c>
      <c r="F126" s="5">
        <f>过饱和度!K125</f>
        <v>1.0820975692762659E+20</v>
      </c>
      <c r="G126" s="5">
        <f t="shared" si="8"/>
        <v>1.0820975692762659E+20</v>
      </c>
      <c r="H126" s="5">
        <f t="shared" si="9"/>
        <v>10.820975692762659</v>
      </c>
      <c r="I126" s="5">
        <f>过饱和度!N125</f>
        <v>1.7754970944801059E+19</v>
      </c>
      <c r="J126" s="5">
        <f t="shared" si="10"/>
        <v>1.7754970944801059E+19</v>
      </c>
      <c r="K126" s="5">
        <f t="shared" si="11"/>
        <v>1.7754970944801061</v>
      </c>
      <c r="L126" s="5">
        <f>过饱和度!Q125</f>
        <v>5.3989518511045767E+64</v>
      </c>
      <c r="M126" s="5">
        <f t="shared" si="14"/>
        <v>5.3989518511045767E+64</v>
      </c>
      <c r="N126" s="5">
        <f t="shared" si="15"/>
        <v>5.3989518511045777E+45</v>
      </c>
    </row>
    <row r="127" spans="2:14" x14ac:dyDescent="0.25">
      <c r="B127" s="5">
        <f>过饱和度!D126</f>
        <v>1.1726036210922401</v>
      </c>
      <c r="C127" s="5">
        <f>过饱和度!H126</f>
        <v>151669805769.7356</v>
      </c>
      <c r="D127" s="5">
        <f t="shared" si="12"/>
        <v>151669805768.7356</v>
      </c>
      <c r="E127" s="5">
        <f t="shared" si="13"/>
        <v>1.5166980576873562E-8</v>
      </c>
      <c r="F127" s="5">
        <f>过饱和度!K126</f>
        <v>1.0833972508875966E+20</v>
      </c>
      <c r="G127" s="5">
        <f t="shared" si="8"/>
        <v>1.0833972508875966E+20</v>
      </c>
      <c r="H127" s="5">
        <f t="shared" si="9"/>
        <v>10.833972508875968</v>
      </c>
      <c r="I127" s="5">
        <f>过饱和度!N126</f>
        <v>1.7776295853896391E+19</v>
      </c>
      <c r="J127" s="5">
        <f t="shared" si="10"/>
        <v>1.7776295853896391E+19</v>
      </c>
      <c r="K127" s="5">
        <f t="shared" si="11"/>
        <v>1.7776295853896389</v>
      </c>
      <c r="L127" s="5">
        <f>过饱和度!Q126</f>
        <v>5.4086772626396119E+64</v>
      </c>
      <c r="M127" s="5">
        <f t="shared" si="14"/>
        <v>5.4086772626396119E+64</v>
      </c>
      <c r="N127" s="5">
        <f t="shared" si="15"/>
        <v>5.4086772626396113E+45</v>
      </c>
    </row>
    <row r="128" spans="2:14" x14ac:dyDescent="0.25">
      <c r="B128" s="5">
        <f>过饱和度!D127</f>
        <v>1.1726037110922403</v>
      </c>
      <c r="C128" s="5">
        <f>过饱和度!H127</f>
        <v>153039379415.86896</v>
      </c>
      <c r="D128" s="5">
        <f t="shared" si="12"/>
        <v>153039379414.86896</v>
      </c>
      <c r="E128" s="5">
        <f t="shared" si="13"/>
        <v>1.5303937941486897E-8</v>
      </c>
      <c r="F128" s="5">
        <f>过饱和度!K127</f>
        <v>1.0964586524429651E+20</v>
      </c>
      <c r="G128" s="5">
        <f t="shared" si="8"/>
        <v>1.0964586524429651E+20</v>
      </c>
      <c r="H128" s="5">
        <f t="shared" si="9"/>
        <v>10.964586524429652</v>
      </c>
      <c r="I128" s="5">
        <f>过饱和度!N127</f>
        <v>1.7990604552956406E+19</v>
      </c>
      <c r="J128" s="5">
        <f t="shared" si="10"/>
        <v>1.7990604552956406E+19</v>
      </c>
      <c r="K128" s="5">
        <f t="shared" si="11"/>
        <v>1.7990604552956408</v>
      </c>
      <c r="L128" s="5">
        <f>过饱和度!Q127</f>
        <v>5.5067378997257521E+64</v>
      </c>
      <c r="M128" s="5">
        <f t="shared" si="14"/>
        <v>5.5067378997257521E+64</v>
      </c>
      <c r="N128" s="5">
        <f t="shared" si="15"/>
        <v>5.5067378997257526E+45</v>
      </c>
    </row>
    <row r="129" spans="2:14" x14ac:dyDescent="0.25">
      <c r="B129" s="5">
        <f>过饱和度!D128</f>
        <v>1.1726046110922401</v>
      </c>
      <c r="C129" s="5">
        <f>过饱和度!H128</f>
        <v>167191315398.47366</v>
      </c>
      <c r="D129" s="5">
        <f t="shared" si="12"/>
        <v>167191315397.47366</v>
      </c>
      <c r="E129" s="5">
        <f t="shared" si="13"/>
        <v>1.6719131539747371E-8</v>
      </c>
      <c r="F129" s="5">
        <f>过饱和度!K128</f>
        <v>1.2336661578924717E+20</v>
      </c>
      <c r="G129" s="5">
        <f t="shared" si="8"/>
        <v>1.2336661578924717E+20</v>
      </c>
      <c r="H129" s="5">
        <f t="shared" si="9"/>
        <v>12.336661578924717</v>
      </c>
      <c r="I129" s="5">
        <f>过饱和度!N128</f>
        <v>2.0241874931491824E+19</v>
      </c>
      <c r="J129" s="5">
        <f t="shared" si="10"/>
        <v>2.0241874931491824E+19</v>
      </c>
      <c r="K129" s="5">
        <f t="shared" si="11"/>
        <v>2.0241874931491823</v>
      </c>
      <c r="L129" s="5">
        <f>过饱和度!Q128</f>
        <v>6.5715691435306358E+64</v>
      </c>
      <c r="M129" s="5">
        <f t="shared" si="14"/>
        <v>6.5715691435306358E+64</v>
      </c>
      <c r="N129" s="5">
        <f t="shared" si="15"/>
        <v>6.5715691435306363E+45</v>
      </c>
    </row>
    <row r="130" spans="2:14" x14ac:dyDescent="0.25">
      <c r="B130" s="5">
        <f>过饱和度!D129</f>
        <v>1.1726110979042044</v>
      </c>
      <c r="C130" s="5">
        <f>过饱和度!H129</f>
        <v>295738949024.94031</v>
      </c>
      <c r="D130" s="5">
        <f t="shared" si="12"/>
        <v>295738949023.94031</v>
      </c>
      <c r="E130" s="5">
        <f t="shared" si="13"/>
        <v>2.9573894902394035E-8</v>
      </c>
      <c r="F130" s="5">
        <f>过饱和度!K129</f>
        <v>2.6388058073134455E+20</v>
      </c>
      <c r="G130" s="5">
        <f t="shared" si="8"/>
        <v>2.6388058073134455E+20</v>
      </c>
      <c r="H130" s="5">
        <f t="shared" si="9"/>
        <v>26.388058073134452</v>
      </c>
      <c r="I130" s="5">
        <f>过饱和度!N129</f>
        <v>4.3297031309826859E+19</v>
      </c>
      <c r="J130" s="5">
        <f t="shared" si="10"/>
        <v>4.3297031309826859E+19</v>
      </c>
      <c r="K130" s="5">
        <f t="shared" si="11"/>
        <v>4.3297031309826863</v>
      </c>
      <c r="L130" s="5">
        <f>过饱和度!Q129</f>
        <v>2.0548990323095342E+65</v>
      </c>
      <c r="M130" s="5">
        <f t="shared" si="14"/>
        <v>2.0548990323095342E+65</v>
      </c>
      <c r="N130" s="5">
        <f t="shared" si="15"/>
        <v>2.0548990323095345E+46</v>
      </c>
    </row>
    <row r="131" spans="2:14" x14ac:dyDescent="0.25">
      <c r="B131" s="5">
        <f>过饱和度!D130</f>
        <v>1.1726136110922403</v>
      </c>
      <c r="C131" s="5">
        <f>过饱和度!H130</f>
        <v>295738898371.12085</v>
      </c>
      <c r="D131" s="5">
        <f t="shared" si="12"/>
        <v>295738898370.12085</v>
      </c>
      <c r="E131" s="5">
        <f t="shared" si="13"/>
        <v>2.9573889837012083E-8</v>
      </c>
      <c r="F131" s="5">
        <f>过饱和度!K130</f>
        <v>2.6388052620390213E+20</v>
      </c>
      <c r="G131" s="5">
        <f t="shared" si="8"/>
        <v>2.6388052620390213E+20</v>
      </c>
      <c r="H131" s="5">
        <f t="shared" si="9"/>
        <v>26.388052620390212</v>
      </c>
      <c r="I131" s="5">
        <f>过饱和度!N130</f>
        <v>4.3297022885652783E+19</v>
      </c>
      <c r="J131" s="5">
        <f t="shared" si="10"/>
        <v>4.3297022885652783E+19</v>
      </c>
      <c r="K131" s="5">
        <f t="shared" si="11"/>
        <v>4.3297022885652785</v>
      </c>
      <c r="L131" s="5">
        <f>过饱和度!Q130</f>
        <v>2.0549070414222932E+65</v>
      </c>
      <c r="M131" s="5">
        <f t="shared" si="14"/>
        <v>2.0549070414222932E+65</v>
      </c>
      <c r="N131" s="5">
        <f t="shared" si="15"/>
        <v>2.0549070414222929E+46</v>
      </c>
    </row>
    <row r="132" spans="2:14" x14ac:dyDescent="0.25">
      <c r="B132" s="5">
        <f>过饱和度!D131</f>
        <v>1.1726236110922401</v>
      </c>
      <c r="C132" s="5">
        <f>过饱和度!H131</f>
        <v>295738801132.12335</v>
      </c>
      <c r="D132" s="5">
        <f t="shared" si="12"/>
        <v>295738801131.12335</v>
      </c>
      <c r="E132" s="5">
        <f t="shared" si="13"/>
        <v>2.9573880113112339E-8</v>
      </c>
      <c r="F132" s="5">
        <f>过饱和度!K131</f>
        <v>2.6388042252482219E+20</v>
      </c>
      <c r="G132" s="5">
        <f t="shared" si="8"/>
        <v>2.6388042252482219E+20</v>
      </c>
      <c r="H132" s="5">
        <f t="shared" si="9"/>
        <v>26.388042252482222</v>
      </c>
      <c r="I132" s="5">
        <f>过饱和度!N131</f>
        <v>4.329700691661013E+19</v>
      </c>
      <c r="J132" s="5">
        <f t="shared" si="10"/>
        <v>4.329700691661013E+19</v>
      </c>
      <c r="K132" s="5">
        <f t="shared" si="11"/>
        <v>4.3297006916610128</v>
      </c>
      <c r="L132" s="5">
        <f>过饱和度!Q131</f>
        <v>2.0549405758587405E+65</v>
      </c>
      <c r="M132" s="5">
        <f t="shared" si="14"/>
        <v>2.0549405758587405E+65</v>
      </c>
      <c r="N132" s="5">
        <f t="shared" si="15"/>
        <v>2.0549405758587404E+46</v>
      </c>
    </row>
    <row r="133" spans="2:14" x14ac:dyDescent="0.25">
      <c r="B133" s="5">
        <f>过饱和度!D132</f>
        <v>1.1726536110922403</v>
      </c>
      <c r="C133" s="5">
        <f>过饱和度!H132</f>
        <v>295738642377.42627</v>
      </c>
      <c r="D133" s="5">
        <f t="shared" si="12"/>
        <v>295738642376.42627</v>
      </c>
      <c r="E133" s="5">
        <f t="shared" si="13"/>
        <v>2.9573864237642631E-8</v>
      </c>
      <c r="F133" s="5">
        <f>过饱和度!K132</f>
        <v>2.6388025588741043E+20</v>
      </c>
      <c r="G133" s="5">
        <f t="shared" si="8"/>
        <v>2.6388025588741043E+20</v>
      </c>
      <c r="H133" s="5">
        <f t="shared" si="9"/>
        <v>26.388025588741048</v>
      </c>
      <c r="I133" s="5">
        <f>过饱和度!N132</f>
        <v>4.3296981380589863E+19</v>
      </c>
      <c r="J133" s="5">
        <f t="shared" si="10"/>
        <v>4.3296981380589863E+19</v>
      </c>
      <c r="K133" s="5">
        <f t="shared" si="11"/>
        <v>4.3296981380589861</v>
      </c>
      <c r="L133" s="5">
        <f>过饱和度!Q132</f>
        <v>2.0550433042957631E+65</v>
      </c>
      <c r="M133" s="5">
        <f t="shared" si="14"/>
        <v>2.0550433042957631E+65</v>
      </c>
      <c r="N133" s="5">
        <f t="shared" si="15"/>
        <v>2.0550433042957635E+46</v>
      </c>
    </row>
    <row r="134" spans="2:14" x14ac:dyDescent="0.25">
      <c r="B134" s="5">
        <f>过饱和度!D133</f>
        <v>1.1726836110922403</v>
      </c>
      <c r="C134" s="5">
        <f>过饱和度!H133</f>
        <v>295738483622.81903</v>
      </c>
      <c r="D134" s="5">
        <f t="shared" si="12"/>
        <v>295738483621.81903</v>
      </c>
      <c r="E134" s="5">
        <f t="shared" si="13"/>
        <v>2.9573848362181907E-8</v>
      </c>
      <c r="F134" s="5">
        <f>过饱和度!K133</f>
        <v>2.6388008925010982E+20</v>
      </c>
      <c r="G134" s="5">
        <f t="shared" si="8"/>
        <v>2.6388008925010982E+20</v>
      </c>
      <c r="H134" s="5">
        <f t="shared" si="9"/>
        <v>26.388008925010979</v>
      </c>
      <c r="I134" s="5">
        <f>过饱和度!N133</f>
        <v>4.3296955844585652E+19</v>
      </c>
      <c r="J134" s="5">
        <f t="shared" si="10"/>
        <v>4.3296955844585652E+19</v>
      </c>
      <c r="K134" s="5">
        <f t="shared" si="11"/>
        <v>4.3296955844585652</v>
      </c>
      <c r="L134" s="5">
        <f>过饱和度!Q133</f>
        <v>2.0551460351812017E+65</v>
      </c>
      <c r="M134" s="5">
        <f t="shared" si="14"/>
        <v>2.0551460351812017E+65</v>
      </c>
      <c r="N134" s="5">
        <f t="shared" si="15"/>
        <v>2.0551460351812018E+46</v>
      </c>
    </row>
    <row r="135" spans="2:14" x14ac:dyDescent="0.25">
      <c r="B135" s="5">
        <f>过饱和度!D134</f>
        <v>1.1727036110922402</v>
      </c>
      <c r="C135" s="5">
        <f>过饱和度!H134</f>
        <v>295738350572.93518</v>
      </c>
      <c r="D135" s="5">
        <f t="shared" si="12"/>
        <v>295738350571.93518</v>
      </c>
      <c r="E135" s="5">
        <f t="shared" si="13"/>
        <v>2.9573835057193522E-8</v>
      </c>
      <c r="F135" s="5">
        <f>过饱和度!K134</f>
        <v>2.6387994860418875E+20</v>
      </c>
      <c r="G135" s="5">
        <f t="shared" si="8"/>
        <v>2.6387994860418875E+20</v>
      </c>
      <c r="H135" s="5">
        <f t="shared" si="9"/>
        <v>26.387994860418875</v>
      </c>
      <c r="I135" s="5">
        <f>过饱和度!N134</f>
        <v>4.3296934241875255E+19</v>
      </c>
      <c r="J135" s="5">
        <f t="shared" si="10"/>
        <v>4.3296934241875255E+19</v>
      </c>
      <c r="K135" s="5">
        <f t="shared" si="11"/>
        <v>4.3296934241875258</v>
      </c>
      <c r="L135" s="5">
        <f>过饱和度!Q134</f>
        <v>2.0552140891147079E+65</v>
      </c>
      <c r="M135" s="5">
        <f t="shared" si="14"/>
        <v>2.0552140891147079E+65</v>
      </c>
      <c r="N135" s="5">
        <f t="shared" si="15"/>
        <v>2.055214089114708E+46</v>
      </c>
    </row>
    <row r="136" spans="2:14" x14ac:dyDescent="0.25">
      <c r="B136" s="5">
        <f>过饱和度!D135</f>
        <v>1.1728036110922402</v>
      </c>
      <c r="C136" s="5">
        <f>过饱和度!H135</f>
        <v>295738095214.46411</v>
      </c>
      <c r="D136" s="5">
        <f t="shared" si="12"/>
        <v>295738095213.46411</v>
      </c>
      <c r="E136" s="5">
        <f t="shared" si="13"/>
        <v>2.9573809521346416E-8</v>
      </c>
      <c r="F136" s="5">
        <f>过饱和度!K135</f>
        <v>2.638796905245714E+20</v>
      </c>
      <c r="G136" s="5">
        <f t="shared" ref="G136:G199" si="16">F136-1</f>
        <v>2.638796905245714E+20</v>
      </c>
      <c r="H136" s="5">
        <f t="shared" ref="H136:H199" si="17">$F$2*$G136^2*TANH($F$3/$G136)</f>
        <v>26.387969052457137</v>
      </c>
      <c r="I136" s="5">
        <f>过饱和度!N135</f>
        <v>4.3296895193083101E+19</v>
      </c>
      <c r="J136" s="5">
        <f t="shared" si="10"/>
        <v>4.3296895193083101E+19</v>
      </c>
      <c r="K136" s="5">
        <f t="shared" si="11"/>
        <v>4.3296895193083103</v>
      </c>
      <c r="L136" s="5">
        <f>过饱和度!Q135</f>
        <v>2.0555609229716313E+65</v>
      </c>
      <c r="M136" s="5">
        <f t="shared" si="14"/>
        <v>2.0555609229716313E+65</v>
      </c>
      <c r="N136" s="5">
        <f t="shared" si="15"/>
        <v>2.0555609229716313E+46</v>
      </c>
    </row>
    <row r="137" spans="2:14" x14ac:dyDescent="0.25">
      <c r="B137" s="5">
        <f>过饱和度!D136</f>
        <v>1.1731036110922402</v>
      </c>
      <c r="C137" s="5">
        <f>过饱和度!H136</f>
        <v>295737749602.01929</v>
      </c>
      <c r="D137" s="5">
        <f t="shared" si="12"/>
        <v>295737749601.01929</v>
      </c>
      <c r="E137" s="5">
        <f t="shared" si="13"/>
        <v>2.9573774960101934E-8</v>
      </c>
      <c r="F137" s="5">
        <f>过饱和度!K136</f>
        <v>2.6387937291705198E+20</v>
      </c>
      <c r="G137" s="5">
        <f t="shared" si="16"/>
        <v>2.6387937291705198E+20</v>
      </c>
      <c r="H137" s="5">
        <f t="shared" si="17"/>
        <v>26.3879372917052</v>
      </c>
      <c r="I137" s="5">
        <f>过饱和度!N136</f>
        <v>4.3296848790210437E+19</v>
      </c>
      <c r="J137" s="5">
        <f t="shared" ref="J137:J200" si="18">I137-1</f>
        <v>4.3296848790210437E+19</v>
      </c>
      <c r="K137" s="5">
        <f t="shared" ref="K137:K200" si="19">$F$2*$J137^2*TANH($F$3/$J137)</f>
        <v>4.3296848790210429</v>
      </c>
      <c r="L137" s="5">
        <f>过饱和度!Q136</f>
        <v>2.0566083170385379E+65</v>
      </c>
      <c r="M137" s="5">
        <f t="shared" si="14"/>
        <v>2.0566083170385379E+65</v>
      </c>
      <c r="N137" s="5">
        <f t="shared" si="15"/>
        <v>2.0566083170385378E+46</v>
      </c>
    </row>
    <row r="138" spans="2:14" x14ac:dyDescent="0.25">
      <c r="B138" s="5">
        <f>过饱和度!D137</f>
        <v>1.1734036110922401</v>
      </c>
      <c r="C138" s="5">
        <f>过饱和度!H137</f>
        <v>295737403990.05237</v>
      </c>
      <c r="D138" s="5">
        <f t="shared" si="12"/>
        <v>295737403989.05237</v>
      </c>
      <c r="E138" s="5">
        <f t="shared" si="13"/>
        <v>2.9573740398905237E-8</v>
      </c>
      <c r="F138" s="5">
        <f>过饱和度!K137</f>
        <v>2.6387905531001386E+20</v>
      </c>
      <c r="G138" s="5">
        <f t="shared" si="16"/>
        <v>2.6387905531001386E+20</v>
      </c>
      <c r="H138" s="5">
        <f t="shared" si="17"/>
        <v>26.38790553100139</v>
      </c>
      <c r="I138" s="5">
        <f>过饱和度!N137</f>
        <v>4.3296802387403768E+19</v>
      </c>
      <c r="J138" s="5">
        <f t="shared" si="18"/>
        <v>4.3296802387403768E+19</v>
      </c>
      <c r="K138" s="5">
        <f t="shared" si="19"/>
        <v>4.3296802387403774</v>
      </c>
      <c r="L138" s="5">
        <f>过饱和度!Q137</f>
        <v>2.0576559757366956E+65</v>
      </c>
      <c r="M138" s="5">
        <f t="shared" si="14"/>
        <v>2.0576559757366956E+65</v>
      </c>
      <c r="N138" s="5">
        <f t="shared" si="15"/>
        <v>2.0576559757366956E+46</v>
      </c>
    </row>
    <row r="139" spans="2:14" x14ac:dyDescent="0.25">
      <c r="B139" s="5">
        <f>过饱和度!D138</f>
        <v>1.1736036110922401</v>
      </c>
      <c r="C139" s="5">
        <f>过饱和度!H138</f>
        <v>295737087525.98181</v>
      </c>
      <c r="D139" s="5">
        <f t="shared" ref="D139:D202" si="20">C139-1</f>
        <v>295737087524.98181</v>
      </c>
      <c r="E139" s="5">
        <f t="shared" ref="E139:E202" si="21">$F$2*$D139^2*TANH($F$3/$D139)</f>
        <v>2.9573708752498184E-8</v>
      </c>
      <c r="F139" s="5">
        <f>过饱和度!K138</f>
        <v>2.6387875011331752E+20</v>
      </c>
      <c r="G139" s="5">
        <f t="shared" si="16"/>
        <v>2.6387875011331752E+20</v>
      </c>
      <c r="H139" s="5">
        <f t="shared" si="17"/>
        <v>26.387875011331751</v>
      </c>
      <c r="I139" s="5">
        <f>过饱和度!N138</f>
        <v>4.3296756973124436E+19</v>
      </c>
      <c r="J139" s="5">
        <f t="shared" si="18"/>
        <v>4.3296756973124436E+19</v>
      </c>
      <c r="K139" s="5">
        <f t="shared" si="19"/>
        <v>4.3296756973124442</v>
      </c>
      <c r="L139" s="5">
        <f>过饱和度!Q138</f>
        <v>2.0583531852056669E+65</v>
      </c>
      <c r="M139" s="5">
        <f t="shared" si="14"/>
        <v>2.0583531852056669E+65</v>
      </c>
      <c r="N139" s="5">
        <f t="shared" si="15"/>
        <v>2.0583531852056672E+46</v>
      </c>
    </row>
    <row r="140" spans="2:14" x14ac:dyDescent="0.25">
      <c r="B140" s="5">
        <f>过饱和度!D139</f>
        <v>1.1746036110922402</v>
      </c>
      <c r="C140" s="5">
        <f>过饱和度!H139</f>
        <v>295736801389.07318</v>
      </c>
      <c r="D140" s="5">
        <f t="shared" si="20"/>
        <v>295736801388.07318</v>
      </c>
      <c r="E140" s="5">
        <f t="shared" si="21"/>
        <v>2.957368013880732E-8</v>
      </c>
      <c r="F140" s="5">
        <f>过饱和度!K139</f>
        <v>2.638786318109925E+20</v>
      </c>
      <c r="G140" s="5">
        <f t="shared" si="16"/>
        <v>2.638786318109925E+20</v>
      </c>
      <c r="H140" s="5">
        <f t="shared" si="17"/>
        <v>26.387863181099252</v>
      </c>
      <c r="I140" s="5">
        <f>过饱和度!N139</f>
        <v>4.3296747986495791E+19</v>
      </c>
      <c r="J140" s="5">
        <f t="shared" si="18"/>
        <v>4.3296747986495791E+19</v>
      </c>
      <c r="K140" s="5">
        <f t="shared" si="19"/>
        <v>4.3296747986495792</v>
      </c>
      <c r="L140" s="5">
        <f>过饱和度!Q139</f>
        <v>2.0618617532886875E+65</v>
      </c>
      <c r="M140" s="5">
        <f t="shared" si="14"/>
        <v>2.0618617532886875E+65</v>
      </c>
      <c r="N140" s="5">
        <f t="shared" si="15"/>
        <v>2.0618617532886873E+46</v>
      </c>
    </row>
    <row r="141" spans="2:14" x14ac:dyDescent="0.25">
      <c r="B141" s="5">
        <f>过饱和度!D140</f>
        <v>1.1776036110922401</v>
      </c>
      <c r="C141" s="5">
        <f>过饱和度!H140</f>
        <v>295737272589.2489</v>
      </c>
      <c r="D141" s="5">
        <f t="shared" si="20"/>
        <v>295737272588.2489</v>
      </c>
      <c r="E141" s="5">
        <f t="shared" si="21"/>
        <v>2.9573727258824896E-8</v>
      </c>
      <c r="F141" s="5">
        <f>过饱和度!K140</f>
        <v>2.6387972088974413E+20</v>
      </c>
      <c r="G141" s="5">
        <f t="shared" si="16"/>
        <v>2.6387972088974413E+20</v>
      </c>
      <c r="H141" s="5">
        <f t="shared" si="17"/>
        <v>26.387972088974418</v>
      </c>
      <c r="I141" s="5">
        <f>过饱和度!N140</f>
        <v>4.3296944735987745E+19</v>
      </c>
      <c r="J141" s="5">
        <f t="shared" si="18"/>
        <v>4.3296944735987745E+19</v>
      </c>
      <c r="K141" s="5">
        <f t="shared" si="19"/>
        <v>4.3296944735987752</v>
      </c>
      <c r="L141" s="5">
        <f>过饱和度!Q140</f>
        <v>2.0724267928149709E+65</v>
      </c>
      <c r="M141" s="5">
        <f t="shared" si="14"/>
        <v>2.0724267928149709E+65</v>
      </c>
      <c r="N141" s="5">
        <f t="shared" si="15"/>
        <v>2.0724267928149709E+46</v>
      </c>
    </row>
    <row r="142" spans="2:14" x14ac:dyDescent="0.25">
      <c r="B142" s="5">
        <f>过饱和度!D141</f>
        <v>1.1806036110922402</v>
      </c>
      <c r="C142" s="5">
        <f>过饱和度!H141</f>
        <v>295737743786.47491</v>
      </c>
      <c r="D142" s="5">
        <f t="shared" si="20"/>
        <v>295737743785.47491</v>
      </c>
      <c r="E142" s="5">
        <f t="shared" si="21"/>
        <v>2.9573774378547496E-8</v>
      </c>
      <c r="F142" s="5">
        <f>过饱和度!K141</f>
        <v>2.6388080996803786E+20</v>
      </c>
      <c r="G142" s="5">
        <f t="shared" si="16"/>
        <v>2.6388080996803786E+20</v>
      </c>
      <c r="H142" s="5">
        <f t="shared" si="17"/>
        <v>26.388080996803787</v>
      </c>
      <c r="I142" s="5">
        <f>过饱和度!N141</f>
        <v>4.329714148556116E+19</v>
      </c>
      <c r="J142" s="5">
        <f t="shared" si="18"/>
        <v>4.329714148556116E+19</v>
      </c>
      <c r="K142" s="5">
        <f t="shared" si="19"/>
        <v>4.329714148556115</v>
      </c>
      <c r="L142" s="5">
        <f>过饱和度!Q141</f>
        <v>2.0830189304945284E+65</v>
      </c>
      <c r="M142" s="5">
        <f t="shared" si="14"/>
        <v>2.0830189304945284E+65</v>
      </c>
      <c r="N142" s="5">
        <f t="shared" si="15"/>
        <v>2.0830189304945287E+46</v>
      </c>
    </row>
    <row r="143" spans="2:14" x14ac:dyDescent="0.25">
      <c r="B143" s="5">
        <f>过饱和度!D142</f>
        <v>1.1826036110922402</v>
      </c>
      <c r="C143" s="5">
        <f>过饱和度!H142</f>
        <v>295737785782.00696</v>
      </c>
      <c r="D143" s="5">
        <f t="shared" si="20"/>
        <v>295737785781.00696</v>
      </c>
      <c r="E143" s="5">
        <f t="shared" si="21"/>
        <v>2.9573778578100697E-8</v>
      </c>
      <c r="F143" s="5">
        <f>过饱和度!K142</f>
        <v>2.6388124047465162E+20</v>
      </c>
      <c r="G143" s="5">
        <f t="shared" si="16"/>
        <v>2.6388124047465162E+20</v>
      </c>
      <c r="H143" s="5">
        <f t="shared" si="17"/>
        <v>26.388124047465162</v>
      </c>
      <c r="I143" s="5">
        <f>过饱和度!N142</f>
        <v>4.3297226864617038E+19</v>
      </c>
      <c r="J143" s="5">
        <f t="shared" si="18"/>
        <v>4.3297226864617038E+19</v>
      </c>
      <c r="K143" s="5">
        <f t="shared" si="19"/>
        <v>4.3297226864617038</v>
      </c>
      <c r="L143" s="5">
        <f>过饱和度!Q142</f>
        <v>2.0900909902849556E+65</v>
      </c>
      <c r="M143" s="5">
        <f t="shared" ref="M143:M206" si="22">L143-1</f>
        <v>2.0900909902849556E+65</v>
      </c>
      <c r="N143" s="5">
        <f t="shared" ref="N143:N206" si="23">$F$2*$M143^2*TANH($F$3/$M143)</f>
        <v>2.0900909902849558E+46</v>
      </c>
    </row>
    <row r="144" spans="2:14" x14ac:dyDescent="0.25">
      <c r="B144" s="5">
        <f>过饱和度!D143</f>
        <v>1.1926036110922402</v>
      </c>
      <c r="C144" s="5">
        <f>过饱和度!H143</f>
        <v>295742094645.07684</v>
      </c>
      <c r="D144" s="5">
        <f t="shared" si="20"/>
        <v>295742094644.07684</v>
      </c>
      <c r="E144" s="5">
        <f t="shared" si="21"/>
        <v>2.9574209464407685E-8</v>
      </c>
      <c r="F144" s="5">
        <f>过饱和度!K143</f>
        <v>2.6388784455035601E+20</v>
      </c>
      <c r="G144" s="5">
        <f t="shared" si="16"/>
        <v>2.6388784455035601E+20</v>
      </c>
      <c r="H144" s="5">
        <f t="shared" si="17"/>
        <v>26.388784455035605</v>
      </c>
      <c r="I144" s="5">
        <f>过饱和度!N143</f>
        <v>4.3298343416634827E+19</v>
      </c>
      <c r="J144" s="5">
        <f t="shared" si="18"/>
        <v>4.3298343416634827E+19</v>
      </c>
      <c r="K144" s="5">
        <f t="shared" si="19"/>
        <v>4.3298343416634832</v>
      </c>
      <c r="L144" s="5">
        <f>过饱和度!Q143</f>
        <v>2.1256992084532484E+65</v>
      </c>
      <c r="M144" s="5">
        <f t="shared" si="22"/>
        <v>2.1256992084532484E+65</v>
      </c>
      <c r="N144" s="5">
        <f t="shared" si="23"/>
        <v>2.1256992084532484E+46</v>
      </c>
    </row>
    <row r="145" spans="2:14" x14ac:dyDescent="0.25">
      <c r="B145" s="5">
        <f>过饱和度!D144</f>
        <v>1.2226036110922403</v>
      </c>
      <c r="C145" s="5">
        <f>过饱和度!H144</f>
        <v>295759226009.66858</v>
      </c>
      <c r="D145" s="5">
        <f t="shared" si="20"/>
        <v>295759226008.66858</v>
      </c>
      <c r="E145" s="5">
        <f t="shared" si="21"/>
        <v>2.957592260086686E-8</v>
      </c>
      <c r="F145" s="5">
        <f>过饱和度!K144</f>
        <v>2.6391222393610846E+20</v>
      </c>
      <c r="G145" s="5">
        <f t="shared" si="16"/>
        <v>2.6391222393610846E+20</v>
      </c>
      <c r="H145" s="5">
        <f t="shared" si="17"/>
        <v>26.391222393610846</v>
      </c>
      <c r="I145" s="5">
        <f>过饱和度!N144</f>
        <v>4.3302400654918394E+19</v>
      </c>
      <c r="J145" s="5">
        <f t="shared" si="18"/>
        <v>4.3302400654918394E+19</v>
      </c>
      <c r="K145" s="5">
        <f t="shared" si="19"/>
        <v>4.3302400654918394</v>
      </c>
      <c r="L145" s="5">
        <f>过饱和度!Q144</f>
        <v>2.2344128552874827E+65</v>
      </c>
      <c r="M145" s="5">
        <f t="shared" si="22"/>
        <v>2.2344128552874827E+65</v>
      </c>
      <c r="N145" s="5">
        <f t="shared" si="23"/>
        <v>2.2344128552874824E+46</v>
      </c>
    </row>
    <row r="146" spans="2:14" x14ac:dyDescent="0.25">
      <c r="B146" s="5">
        <f>过饱和度!D145</f>
        <v>1.2526036110922403</v>
      </c>
      <c r="C146" s="5">
        <f>过饱和度!H145</f>
        <v>295776357644.66614</v>
      </c>
      <c r="D146" s="5">
        <f t="shared" si="20"/>
        <v>295776357643.66614</v>
      </c>
      <c r="E146" s="5">
        <f t="shared" si="21"/>
        <v>2.9577635764366613E-8</v>
      </c>
      <c r="F146" s="5">
        <f>过饱和度!K145</f>
        <v>2.6393660460779995E+20</v>
      </c>
      <c r="G146" s="5">
        <f t="shared" si="16"/>
        <v>2.6393660460779995E+20</v>
      </c>
      <c r="H146" s="5">
        <f t="shared" si="17"/>
        <v>26.393660460779994</v>
      </c>
      <c r="I146" s="5">
        <f>过饱和度!N145</f>
        <v>4.3306458114822898E+19</v>
      </c>
      <c r="J146" s="5">
        <f t="shared" si="18"/>
        <v>4.3306458114822898E+19</v>
      </c>
      <c r="K146" s="5">
        <f t="shared" si="19"/>
        <v>4.3306458114822899</v>
      </c>
      <c r="L146" s="5">
        <f>过饱和度!Q145</f>
        <v>2.3458587444594387E+65</v>
      </c>
      <c r="M146" s="5">
        <f t="shared" si="22"/>
        <v>2.3458587444594387E+65</v>
      </c>
      <c r="N146" s="5">
        <f t="shared" si="23"/>
        <v>2.3458587444594389E+46</v>
      </c>
    </row>
    <row r="147" spans="2:14" x14ac:dyDescent="0.25">
      <c r="B147" s="5">
        <f>过饱和度!D146</f>
        <v>1.2726036110922403</v>
      </c>
      <c r="C147" s="5">
        <f>过饱和度!H146</f>
        <v>295786918193.07117</v>
      </c>
      <c r="D147" s="5">
        <f t="shared" si="20"/>
        <v>295786918192.07117</v>
      </c>
      <c r="E147" s="5">
        <f t="shared" si="21"/>
        <v>2.9578691819207115E-8</v>
      </c>
      <c r="F147" s="5">
        <f>过饱和度!K146</f>
        <v>2.6395192427726501E+20</v>
      </c>
      <c r="G147" s="5">
        <f t="shared" si="16"/>
        <v>2.6395192427726501E+20</v>
      </c>
      <c r="H147" s="5">
        <f t="shared" si="17"/>
        <v>26.395192427726503</v>
      </c>
      <c r="I147" s="5">
        <f>过饱和度!N146</f>
        <v>4.3309018382810317E+19</v>
      </c>
      <c r="J147" s="5">
        <f t="shared" si="18"/>
        <v>4.3309018382810317E+19</v>
      </c>
      <c r="K147" s="5">
        <f t="shared" si="19"/>
        <v>4.330901838281032</v>
      </c>
      <c r="L147" s="5">
        <f>过饱和度!Q146</f>
        <v>2.4216584879111744E+65</v>
      </c>
      <c r="M147" s="5">
        <f t="shared" si="22"/>
        <v>2.4216584879111744E+65</v>
      </c>
      <c r="N147" s="5">
        <f t="shared" si="23"/>
        <v>2.4216584879111748E+46</v>
      </c>
    </row>
    <row r="148" spans="2:14" x14ac:dyDescent="0.25">
      <c r="B148" s="5">
        <f>过饱和度!D147</f>
        <v>1.3226036110922401</v>
      </c>
      <c r="C148" s="5">
        <f>过饱和度!H147</f>
        <v>295817629978.54858</v>
      </c>
      <c r="D148" s="5">
        <f t="shared" si="20"/>
        <v>295817629977.54858</v>
      </c>
      <c r="E148" s="5">
        <f t="shared" si="21"/>
        <v>2.958176299775486E-8</v>
      </c>
      <c r="F148" s="5">
        <f>过饱和度!K147</f>
        <v>2.6399490714620186E+20</v>
      </c>
      <c r="G148" s="5">
        <f t="shared" si="16"/>
        <v>2.6399490714620186E+20</v>
      </c>
      <c r="H148" s="5">
        <f t="shared" si="17"/>
        <v>26.399490714620192</v>
      </c>
      <c r="I148" s="5">
        <f>过饱和度!N147</f>
        <v>4.3316144720577716E+19</v>
      </c>
      <c r="J148" s="5">
        <f t="shared" si="18"/>
        <v>4.3316144720577716E+19</v>
      </c>
      <c r="K148" s="5">
        <f t="shared" si="19"/>
        <v>4.3316144720577716</v>
      </c>
      <c r="L148" s="5">
        <f>过饱和度!Q147</f>
        <v>2.6165594907713793E+65</v>
      </c>
      <c r="M148" s="5">
        <f t="shared" si="22"/>
        <v>2.6165594907713793E+65</v>
      </c>
      <c r="N148" s="5">
        <f t="shared" si="23"/>
        <v>2.6165594907713794E+46</v>
      </c>
    </row>
    <row r="149" spans="2:14" x14ac:dyDescent="0.25">
      <c r="B149" s="5">
        <f>过饱和度!D148</f>
        <v>1.3726036110922402</v>
      </c>
      <c r="C149" s="5">
        <f>过饱和度!H148</f>
        <v>295848342845.49451</v>
      </c>
      <c r="D149" s="5">
        <f t="shared" si="20"/>
        <v>295848342844.49451</v>
      </c>
      <c r="E149" s="5">
        <f t="shared" si="21"/>
        <v>2.9584834284449453E-8</v>
      </c>
      <c r="F149" s="5">
        <f>过饱和度!K148</f>
        <v>2.6403789419346575E+20</v>
      </c>
      <c r="G149" s="5">
        <f t="shared" si="16"/>
        <v>2.6403789419346575E+20</v>
      </c>
      <c r="H149" s="5">
        <f t="shared" si="17"/>
        <v>26.403789419346573</v>
      </c>
      <c r="I149" s="5">
        <f>过饱和度!N148</f>
        <v>4.3323271768062886E+19</v>
      </c>
      <c r="J149" s="5">
        <f t="shared" si="18"/>
        <v>4.3323271768062886E+19</v>
      </c>
      <c r="K149" s="5">
        <f t="shared" si="19"/>
        <v>4.332327176806289</v>
      </c>
      <c r="L149" s="5">
        <f>过饱和度!Q148</f>
        <v>2.8190708881667787E+65</v>
      </c>
      <c r="M149" s="5">
        <f t="shared" si="22"/>
        <v>2.8190708881667787E+65</v>
      </c>
      <c r="N149" s="5">
        <f t="shared" si="23"/>
        <v>2.8190708881667787E+46</v>
      </c>
    </row>
    <row r="150" spans="2:14" x14ac:dyDescent="0.25">
      <c r="B150" s="5">
        <f>过饱和度!D149</f>
        <v>1.4226036110922402</v>
      </c>
      <c r="C150" s="5">
        <f>过饱和度!H149</f>
        <v>295879056793.83612</v>
      </c>
      <c r="D150" s="5">
        <f t="shared" si="20"/>
        <v>295879056792.83612</v>
      </c>
      <c r="E150" s="5">
        <f t="shared" si="21"/>
        <v>2.9587905679283607E-8</v>
      </c>
      <c r="F150" s="5">
        <f>过饱和度!K149</f>
        <v>2.6408088541915618E+20</v>
      </c>
      <c r="G150" s="5">
        <f t="shared" si="16"/>
        <v>2.6408088541915618E+20</v>
      </c>
      <c r="H150" s="5">
        <f t="shared" si="17"/>
        <v>26.408088541915617</v>
      </c>
      <c r="I150" s="5">
        <f>过饱和度!N149</f>
        <v>4.3330399525285741E+19</v>
      </c>
      <c r="J150" s="5">
        <f t="shared" si="18"/>
        <v>4.3330399525285741E+19</v>
      </c>
      <c r="K150" s="5">
        <f t="shared" si="19"/>
        <v>4.3330399525285737</v>
      </c>
      <c r="L150" s="5">
        <f>过饱和度!Q149</f>
        <v>3.0292001459632953E+65</v>
      </c>
      <c r="M150" s="5">
        <f t="shared" si="22"/>
        <v>3.0292001459632953E+65</v>
      </c>
      <c r="N150" s="5">
        <f t="shared" si="23"/>
        <v>3.0292001459632955E+46</v>
      </c>
    </row>
    <row r="151" spans="2:14" x14ac:dyDescent="0.25">
      <c r="B151" s="5">
        <f>过饱和度!D150</f>
        <v>1.4657526421623093</v>
      </c>
      <c r="C151" s="5">
        <f>过饱和度!H150</f>
        <v>295905073657.55426</v>
      </c>
      <c r="D151" s="5">
        <f t="shared" si="20"/>
        <v>295905073656.55426</v>
      </c>
      <c r="E151" s="5">
        <f t="shared" si="21"/>
        <v>2.9590507365655436E-8</v>
      </c>
      <c r="F151" s="5">
        <f>过饱和度!K150</f>
        <v>2.6411745754032524E+20</v>
      </c>
      <c r="G151" s="5">
        <f t="shared" si="16"/>
        <v>2.6411745754032524E+20</v>
      </c>
      <c r="H151" s="5">
        <f t="shared" si="17"/>
        <v>26.411745754032523</v>
      </c>
      <c r="I151" s="5">
        <f>过饱和度!N150</f>
        <v>4.3336468817349706E+19</v>
      </c>
      <c r="J151" s="5">
        <f t="shared" si="18"/>
        <v>4.3336468817349706E+19</v>
      </c>
      <c r="K151" s="5">
        <f t="shared" si="19"/>
        <v>4.3336468817349711</v>
      </c>
      <c r="L151" s="5">
        <f>过饱和度!Q150</f>
        <v>3.2166548172628057E+65</v>
      </c>
      <c r="M151" s="5">
        <f t="shared" si="22"/>
        <v>3.2166548172628057E+65</v>
      </c>
      <c r="N151" s="5">
        <f t="shared" si="23"/>
        <v>3.2166548172628057E+46</v>
      </c>
    </row>
    <row r="152" spans="2:14" x14ac:dyDescent="0.25">
      <c r="B152" s="5">
        <f>过饱和度!D151</f>
        <v>1.4657526422623093</v>
      </c>
      <c r="C152" s="5">
        <f>过饱和度!H151</f>
        <v>295907442217.60907</v>
      </c>
      <c r="D152" s="5">
        <f t="shared" si="20"/>
        <v>295907442216.60907</v>
      </c>
      <c r="E152" s="5">
        <f t="shared" si="21"/>
        <v>2.959074422166091E-8</v>
      </c>
      <c r="F152" s="5">
        <f>过饱和度!K151</f>
        <v>2.641202759095375E+20</v>
      </c>
      <c r="G152" s="5">
        <f t="shared" si="16"/>
        <v>2.641202759095375E+20</v>
      </c>
      <c r="H152" s="5">
        <f t="shared" si="17"/>
        <v>26.412027590953752</v>
      </c>
      <c r="I152" s="5">
        <f>过饱和度!N151</f>
        <v>4.3336931254896804E+19</v>
      </c>
      <c r="J152" s="5">
        <f t="shared" si="18"/>
        <v>4.3336931254896804E+19</v>
      </c>
      <c r="K152" s="5">
        <f t="shared" si="19"/>
        <v>4.3336931254896811</v>
      </c>
      <c r="L152" s="5">
        <f>过饱和度!Q151</f>
        <v>3.2167062800827958E+65</v>
      </c>
      <c r="M152" s="5">
        <f t="shared" si="22"/>
        <v>3.2167062800827958E+65</v>
      </c>
      <c r="N152" s="5">
        <f t="shared" si="23"/>
        <v>3.2167062800827955E+46</v>
      </c>
    </row>
    <row r="153" spans="2:14" x14ac:dyDescent="0.25">
      <c r="B153" s="5">
        <f>过饱和度!D152</f>
        <v>1.4657526425623093</v>
      </c>
      <c r="C153" s="5">
        <f>过饱和度!H152</f>
        <v>295914548394.31519</v>
      </c>
      <c r="D153" s="5">
        <f t="shared" si="20"/>
        <v>295914548393.31519</v>
      </c>
      <c r="E153" s="5">
        <f t="shared" si="21"/>
        <v>2.9591454839331518E-8</v>
      </c>
      <c r="F153" s="5">
        <f>过饱和度!K152</f>
        <v>2.6412873160956307E+20</v>
      </c>
      <c r="G153" s="5">
        <f t="shared" si="16"/>
        <v>2.6412873160956307E+20</v>
      </c>
      <c r="H153" s="5">
        <f t="shared" si="17"/>
        <v>26.412873160956309</v>
      </c>
      <c r="I153" s="5">
        <f>过饱和度!N152</f>
        <v>4.3338318660553679E+19</v>
      </c>
      <c r="J153" s="5">
        <f t="shared" si="18"/>
        <v>4.3338318660553679E+19</v>
      </c>
      <c r="K153" s="5">
        <f t="shared" si="19"/>
        <v>4.3338318660553687</v>
      </c>
      <c r="L153" s="5">
        <f>过饱和度!Q152</f>
        <v>3.2168606831714765E+65</v>
      </c>
      <c r="M153" s="5">
        <f t="shared" si="22"/>
        <v>3.2168606831714765E+65</v>
      </c>
      <c r="N153" s="5">
        <f t="shared" si="23"/>
        <v>3.2168606831714772E+46</v>
      </c>
    </row>
    <row r="154" spans="2:14" x14ac:dyDescent="0.25">
      <c r="B154" s="5">
        <f>过饱和度!D153</f>
        <v>1.4657526429623093</v>
      </c>
      <c r="C154" s="5">
        <f>过饱和度!H153</f>
        <v>295924023576.21936</v>
      </c>
      <c r="D154" s="5">
        <f t="shared" si="20"/>
        <v>295924023575.21936</v>
      </c>
      <c r="E154" s="5">
        <f t="shared" si="21"/>
        <v>2.9592402357521933E-8</v>
      </c>
      <c r="F154" s="5">
        <f>过饱和度!K153</f>
        <v>2.6414000630361168E+20</v>
      </c>
      <c r="G154" s="5">
        <f t="shared" si="16"/>
        <v>2.6414000630361168E+20</v>
      </c>
      <c r="H154" s="5">
        <f t="shared" si="17"/>
        <v>26.414000630361173</v>
      </c>
      <c r="I154" s="5">
        <f>过饱和度!N153</f>
        <v>4.3340168603860779E+19</v>
      </c>
      <c r="J154" s="5">
        <f t="shared" si="18"/>
        <v>4.3340168603860779E+19</v>
      </c>
      <c r="K154" s="5">
        <f t="shared" si="19"/>
        <v>4.334016860386078</v>
      </c>
      <c r="L154" s="5">
        <f>过饱和度!Q153</f>
        <v>3.2170665661288159E+65</v>
      </c>
      <c r="M154" s="5">
        <f t="shared" si="22"/>
        <v>3.2170665661288159E+65</v>
      </c>
      <c r="N154" s="5">
        <f t="shared" si="23"/>
        <v>3.2170665661288157E+46</v>
      </c>
    </row>
    <row r="155" spans="2:14" x14ac:dyDescent="0.25">
      <c r="B155" s="5">
        <f>过饱和度!D154</f>
        <v>1.4657526431623094</v>
      </c>
      <c r="C155" s="5">
        <f>过饱和度!H154</f>
        <v>295928761105.5722</v>
      </c>
      <c r="D155" s="5">
        <f t="shared" si="20"/>
        <v>295928761104.5722</v>
      </c>
      <c r="E155" s="5">
        <f t="shared" si="21"/>
        <v>2.9592876110457222E-8</v>
      </c>
      <c r="F155" s="5">
        <f>过饱和度!K154</f>
        <v>2.6414564363666853E+20</v>
      </c>
      <c r="G155" s="5">
        <f t="shared" si="16"/>
        <v>2.6414564363666853E+20</v>
      </c>
      <c r="H155" s="5">
        <f t="shared" si="17"/>
        <v>26.414564363666855</v>
      </c>
      <c r="I155" s="5">
        <f>过饱和度!N154</f>
        <v>4.3341093574589096E+19</v>
      </c>
      <c r="J155" s="5">
        <f t="shared" si="18"/>
        <v>4.3341093574589096E+19</v>
      </c>
      <c r="K155" s="5">
        <f t="shared" si="19"/>
        <v>4.3341093574589102</v>
      </c>
      <c r="L155" s="5">
        <f>过饱和度!Q154</f>
        <v>3.2171695082906605E+65</v>
      </c>
      <c r="M155" s="5">
        <f t="shared" si="22"/>
        <v>3.2171695082906605E+65</v>
      </c>
      <c r="N155" s="5">
        <f t="shared" si="23"/>
        <v>3.2171695082906606E+46</v>
      </c>
    </row>
    <row r="156" spans="2:14" x14ac:dyDescent="0.25">
      <c r="B156" s="5">
        <f>过饱和度!D155</f>
        <v>1.4657526521623092</v>
      </c>
      <c r="C156" s="5">
        <f>过饱和度!H155</f>
        <v>296142020218.80786</v>
      </c>
      <c r="D156" s="5">
        <f t="shared" si="20"/>
        <v>296142020217.80786</v>
      </c>
      <c r="E156" s="5">
        <f t="shared" si="21"/>
        <v>2.9614202021780788E-8</v>
      </c>
      <c r="F156" s="5">
        <f>过饱和度!K155</f>
        <v>2.6439943654149394E+20</v>
      </c>
      <c r="G156" s="5">
        <f t="shared" si="16"/>
        <v>2.6439943654149394E+20</v>
      </c>
      <c r="H156" s="5">
        <f t="shared" si="17"/>
        <v>26.439943654149396</v>
      </c>
      <c r="I156" s="5">
        <f>过饱和度!N155</f>
        <v>4.338273560589729E+19</v>
      </c>
      <c r="J156" s="5">
        <f t="shared" si="18"/>
        <v>4.338273560589729E+19</v>
      </c>
      <c r="K156" s="5">
        <f t="shared" si="19"/>
        <v>4.3382735605897293</v>
      </c>
      <c r="L156" s="5">
        <f>过饱和度!Q155</f>
        <v>3.2218051966100548E+65</v>
      </c>
      <c r="M156" s="5">
        <f t="shared" si="22"/>
        <v>3.2218051966100548E+65</v>
      </c>
      <c r="N156" s="5">
        <f t="shared" si="23"/>
        <v>3.2218051966100551E+46</v>
      </c>
    </row>
    <row r="157" spans="2:14" x14ac:dyDescent="0.25">
      <c r="B157" s="5">
        <f>过饱和度!D156</f>
        <v>1.4657527421623093</v>
      </c>
      <c r="C157" s="5">
        <f>过饱和度!H156</f>
        <v>298280270782.39105</v>
      </c>
      <c r="D157" s="5">
        <f t="shared" si="20"/>
        <v>298280270781.39105</v>
      </c>
      <c r="E157" s="5">
        <f t="shared" si="21"/>
        <v>2.9828027078139107E-8</v>
      </c>
      <c r="F157" s="5">
        <f>过饱和度!K156</f>
        <v>2.669474599042606E+20</v>
      </c>
      <c r="G157" s="5">
        <f t="shared" si="16"/>
        <v>2.669474599042606E+20</v>
      </c>
      <c r="H157" s="5">
        <f t="shared" si="17"/>
        <v>26.69474599042606</v>
      </c>
      <c r="I157" s="5">
        <f>过饱和度!N156</f>
        <v>4.3800811951146074E+19</v>
      </c>
      <c r="J157" s="5">
        <f t="shared" si="18"/>
        <v>4.3800811951146074E+19</v>
      </c>
      <c r="K157" s="5">
        <f t="shared" si="19"/>
        <v>4.3800811951146068</v>
      </c>
      <c r="L157" s="5">
        <f>过饱和度!Q156</f>
        <v>3.2684695857360177E+65</v>
      </c>
      <c r="M157" s="5">
        <f t="shared" si="22"/>
        <v>3.2684695857360177E+65</v>
      </c>
      <c r="N157" s="5">
        <f t="shared" si="23"/>
        <v>3.2684695857360177E+46</v>
      </c>
    </row>
    <row r="158" spans="2:14" x14ac:dyDescent="0.25">
      <c r="B158" s="5">
        <f>过饱和度!D157</f>
        <v>1.4657536421623092</v>
      </c>
      <c r="C158" s="5">
        <f>过饱和度!H157</f>
        <v>320231641317.09644</v>
      </c>
      <c r="D158" s="5">
        <f t="shared" si="20"/>
        <v>320231641316.09644</v>
      </c>
      <c r="E158" s="5">
        <f t="shared" si="21"/>
        <v>3.2023164131609651E-8</v>
      </c>
      <c r="F158" s="5">
        <f>过饱和度!K157</f>
        <v>2.9345285567535904E+20</v>
      </c>
      <c r="G158" s="5">
        <f t="shared" si="16"/>
        <v>2.9345285567535904E+20</v>
      </c>
      <c r="H158" s="5">
        <f t="shared" si="17"/>
        <v>29.345285567535903</v>
      </c>
      <c r="I158" s="5">
        <f>过饱和度!N157</f>
        <v>4.8149780291292766E+19</v>
      </c>
      <c r="J158" s="5">
        <f t="shared" si="18"/>
        <v>4.8149780291292766E+19</v>
      </c>
      <c r="K158" s="5">
        <f t="shared" si="19"/>
        <v>4.8149780291292767</v>
      </c>
      <c r="L158" s="5">
        <f>过饱和度!Q157</f>
        <v>3.7669227106344328E+65</v>
      </c>
      <c r="M158" s="5">
        <f t="shared" si="22"/>
        <v>3.7669227106344328E+65</v>
      </c>
      <c r="N158" s="5">
        <f t="shared" si="23"/>
        <v>3.7669227106344326E+46</v>
      </c>
    </row>
    <row r="159" spans="2:14" x14ac:dyDescent="0.25">
      <c r="B159" s="5">
        <f>过饱和度!D158</f>
        <v>1.4657601289742734</v>
      </c>
      <c r="C159" s="5">
        <f>过饱和度!H158</f>
        <v>511051548417.44696</v>
      </c>
      <c r="D159" s="5">
        <f t="shared" si="20"/>
        <v>511051548416.44696</v>
      </c>
      <c r="E159" s="5">
        <f t="shared" si="21"/>
        <v>5.1105154841644689E-8</v>
      </c>
      <c r="F159" s="5">
        <f>过饱和度!K158</f>
        <v>5.4722134810088505E+20</v>
      </c>
      <c r="G159" s="5">
        <f t="shared" si="16"/>
        <v>5.4722134810088505E+20</v>
      </c>
      <c r="H159" s="5">
        <f t="shared" si="17"/>
        <v>54.722134810088505</v>
      </c>
      <c r="I159" s="5">
        <f>过饱和度!N158</f>
        <v>8.9787646579379225E+19</v>
      </c>
      <c r="J159" s="5">
        <f t="shared" si="18"/>
        <v>8.9787646579379225E+19</v>
      </c>
      <c r="K159" s="5">
        <f t="shared" si="19"/>
        <v>8.9787646579379228</v>
      </c>
      <c r="L159" s="5">
        <f>过饱和度!Q158</f>
        <v>9.5887909338757003E+65</v>
      </c>
      <c r="M159" s="5">
        <f t="shared" si="22"/>
        <v>9.5887909338757003E+65</v>
      </c>
      <c r="N159" s="5">
        <f t="shared" si="23"/>
        <v>9.5887909338757002E+46</v>
      </c>
    </row>
    <row r="160" spans="2:14" x14ac:dyDescent="0.25">
      <c r="B160" s="5">
        <f>过饱和度!D159</f>
        <v>1.4657626421623093</v>
      </c>
      <c r="C160" s="5">
        <f>过饱和度!H159</f>
        <v>511051460333.15039</v>
      </c>
      <c r="D160" s="5">
        <f t="shared" si="20"/>
        <v>511051460332.15039</v>
      </c>
      <c r="E160" s="5">
        <f t="shared" si="21"/>
        <v>5.1105146033215041E-8</v>
      </c>
      <c r="F160" s="5">
        <f>过饱和度!K159</f>
        <v>5.4722123413822643E+20</v>
      </c>
      <c r="G160" s="5">
        <f t="shared" si="16"/>
        <v>5.4722123413822643E+20</v>
      </c>
      <c r="H160" s="5">
        <f t="shared" si="17"/>
        <v>54.722123413822651</v>
      </c>
      <c r="I160" s="5">
        <f>过饱和度!N159</f>
        <v>8.978762896419514E+19</v>
      </c>
      <c r="J160" s="5">
        <f t="shared" si="18"/>
        <v>8.978762896419514E+19</v>
      </c>
      <c r="K160" s="5">
        <f t="shared" si="19"/>
        <v>8.9787628964195143</v>
      </c>
      <c r="L160" s="5">
        <f>过饱和度!Q159</f>
        <v>9.5888200551228254E+65</v>
      </c>
      <c r="M160" s="5">
        <f t="shared" si="22"/>
        <v>9.5888200551228254E+65</v>
      </c>
      <c r="N160" s="5">
        <f t="shared" si="23"/>
        <v>9.5888200551228249E+46</v>
      </c>
    </row>
    <row r="161" spans="2:14" x14ac:dyDescent="0.25">
      <c r="B161" s="5">
        <f>过饱和度!D160</f>
        <v>1.4657726421623092</v>
      </c>
      <c r="C161" s="5">
        <f>过饱和度!H160</f>
        <v>511051290102.98212</v>
      </c>
      <c r="D161" s="5">
        <f t="shared" si="20"/>
        <v>511051290101.98212</v>
      </c>
      <c r="E161" s="5">
        <f t="shared" si="21"/>
        <v>5.1105129010198215E-8</v>
      </c>
      <c r="F161" s="5">
        <f>过饱和度!K160</f>
        <v>5.4722101560640976E+20</v>
      </c>
      <c r="G161" s="5">
        <f t="shared" si="16"/>
        <v>5.4722101560640976E+20</v>
      </c>
      <c r="H161" s="5">
        <f t="shared" si="17"/>
        <v>54.722101560640972</v>
      </c>
      <c r="I161" s="5">
        <f>过饱和度!N160</f>
        <v>8.9787595269409571E+19</v>
      </c>
      <c r="J161" s="5">
        <f t="shared" si="18"/>
        <v>8.9787595269409571E+19</v>
      </c>
      <c r="K161" s="5">
        <f t="shared" si="19"/>
        <v>8.9787595269409568</v>
      </c>
      <c r="L161" s="5">
        <f>过饱和度!Q160</f>
        <v>9.5889437030907787E+65</v>
      </c>
      <c r="M161" s="5">
        <f t="shared" si="22"/>
        <v>9.5889437030907787E+65</v>
      </c>
      <c r="N161" s="5">
        <f t="shared" si="23"/>
        <v>9.5889437030907798E+46</v>
      </c>
    </row>
    <row r="162" spans="2:14" x14ac:dyDescent="0.25">
      <c r="B162" s="5">
        <f>过饱和度!D161</f>
        <v>1.4658026421623094</v>
      </c>
      <c r="C162" s="5">
        <f>过饱和度!H161</f>
        <v>511051009177.91351</v>
      </c>
      <c r="D162" s="5">
        <f t="shared" si="20"/>
        <v>511051009176.91351</v>
      </c>
      <c r="E162" s="5">
        <f t="shared" si="21"/>
        <v>5.1105100917691356E-8</v>
      </c>
      <c r="F162" s="5">
        <f>过饱和度!K161</f>
        <v>5.4722065945956168E+20</v>
      </c>
      <c r="G162" s="5">
        <f t="shared" si="16"/>
        <v>5.4722065945956168E+20</v>
      </c>
      <c r="H162" s="5">
        <f t="shared" si="17"/>
        <v>54.722065945956174</v>
      </c>
      <c r="I162" s="5">
        <f>过饱和度!N161</f>
        <v>8.9787540577360003E+19</v>
      </c>
      <c r="J162" s="5">
        <f t="shared" si="18"/>
        <v>8.9787540577360003E+19</v>
      </c>
      <c r="K162" s="5">
        <f t="shared" si="19"/>
        <v>8.9787540577360012</v>
      </c>
      <c r="L162" s="5">
        <f>过饱和度!Q161</f>
        <v>9.5893245606056887E+65</v>
      </c>
      <c r="M162" s="5">
        <f t="shared" si="22"/>
        <v>9.5893245606056887E+65</v>
      </c>
      <c r="N162" s="5">
        <f t="shared" si="23"/>
        <v>9.5893245606056886E+46</v>
      </c>
    </row>
    <row r="163" spans="2:14" x14ac:dyDescent="0.25">
      <c r="B163" s="5">
        <f>过饱和度!D162</f>
        <v>1.4658326421623094</v>
      </c>
      <c r="C163" s="5">
        <f>过饱和度!H162</f>
        <v>511050728253.00525</v>
      </c>
      <c r="D163" s="5">
        <f t="shared" si="20"/>
        <v>511050728252.00525</v>
      </c>
      <c r="E163" s="5">
        <f t="shared" si="21"/>
        <v>5.1105072825200531E-8</v>
      </c>
      <c r="F163" s="5">
        <f>过饱和度!K162</f>
        <v>5.4722030331295518E+20</v>
      </c>
      <c r="G163" s="5">
        <f t="shared" si="16"/>
        <v>5.4722030331295518E+20</v>
      </c>
      <c r="H163" s="5">
        <f t="shared" si="17"/>
        <v>54.722030331295521</v>
      </c>
      <c r="I163" s="5">
        <f>过饱和度!N162</f>
        <v>8.978748588534535E+19</v>
      </c>
      <c r="J163" s="5">
        <f t="shared" si="18"/>
        <v>8.978748588534535E+19</v>
      </c>
      <c r="K163" s="5">
        <f t="shared" si="19"/>
        <v>8.9787485885345362</v>
      </c>
      <c r="L163" s="5">
        <f>过饱和度!Q162</f>
        <v>9.5897054252253282E+65</v>
      </c>
      <c r="M163" s="5">
        <f t="shared" si="22"/>
        <v>9.5897054252253282E+65</v>
      </c>
      <c r="N163" s="5">
        <f t="shared" si="23"/>
        <v>9.5897054252253288E+46</v>
      </c>
    </row>
    <row r="164" spans="2:14" x14ac:dyDescent="0.25">
      <c r="B164" s="5">
        <f>过饱和度!D163</f>
        <v>1.4658526421623093</v>
      </c>
      <c r="C164" s="5">
        <f>过饱和度!H163</f>
        <v>511050493943.49915</v>
      </c>
      <c r="D164" s="5">
        <f t="shared" si="20"/>
        <v>511050493942.49915</v>
      </c>
      <c r="E164" s="5">
        <f t="shared" si="21"/>
        <v>5.1105049394249916E-8</v>
      </c>
      <c r="F164" s="5">
        <f>过饱和度!K163</f>
        <v>5.4722000459359624E+20</v>
      </c>
      <c r="G164" s="5">
        <f t="shared" si="16"/>
        <v>5.4722000459359624E+20</v>
      </c>
      <c r="H164" s="5">
        <f t="shared" si="17"/>
        <v>54.722000459359627</v>
      </c>
      <c r="I164" s="5">
        <f>过饱和度!N163</f>
        <v>8.9787439928863687E+19</v>
      </c>
      <c r="J164" s="5">
        <f t="shared" si="18"/>
        <v>8.9787439928863687E+19</v>
      </c>
      <c r="K164" s="5">
        <f t="shared" si="19"/>
        <v>8.9787439928863684</v>
      </c>
      <c r="L164" s="5">
        <f>过饱和度!Q163</f>
        <v>9.5899573106149934E+65</v>
      </c>
      <c r="M164" s="5">
        <f t="shared" si="22"/>
        <v>9.5899573106149934E+65</v>
      </c>
      <c r="N164" s="5">
        <f t="shared" si="23"/>
        <v>9.5899573106149949E+46</v>
      </c>
    </row>
    <row r="165" spans="2:14" x14ac:dyDescent="0.25">
      <c r="B165" s="5">
        <f>过饱和度!D164</f>
        <v>1.4659526421623092</v>
      </c>
      <c r="C165" s="5">
        <f>过饱和度!H164</f>
        <v>511050030707.82489</v>
      </c>
      <c r="D165" s="5">
        <f t="shared" si="20"/>
        <v>511050030706.82489</v>
      </c>
      <c r="E165" s="5">
        <f t="shared" si="21"/>
        <v>5.1105003070682502E-8</v>
      </c>
      <c r="F165" s="5">
        <f>过饱和度!K164</f>
        <v>5.4721943412489067E+20</v>
      </c>
      <c r="G165" s="5">
        <f t="shared" si="16"/>
        <v>5.4721943412489067E+20</v>
      </c>
      <c r="H165" s="5">
        <f t="shared" si="17"/>
        <v>54.721943412489068</v>
      </c>
      <c r="I165" s="5">
        <f>过饱和度!N164</f>
        <v>8.9787353162807378E+19</v>
      </c>
      <c r="J165" s="5">
        <f t="shared" si="18"/>
        <v>8.9787353162807378E+19</v>
      </c>
      <c r="K165" s="5">
        <f t="shared" si="19"/>
        <v>8.9787353162807388</v>
      </c>
      <c r="L165" s="5">
        <f>过饱和度!Q164</f>
        <v>9.5912473377036091E+65</v>
      </c>
      <c r="M165" s="5">
        <f t="shared" si="22"/>
        <v>9.5912473377036091E+65</v>
      </c>
      <c r="N165" s="5">
        <f t="shared" si="23"/>
        <v>9.5912473377036084E+46</v>
      </c>
    </row>
    <row r="166" spans="2:14" x14ac:dyDescent="0.25">
      <c r="B166" s="5">
        <f>过饱和度!D165</f>
        <v>1.4662526421623092</v>
      </c>
      <c r="C166" s="5">
        <f>过饱和度!H165</f>
        <v>511049367581.71478</v>
      </c>
      <c r="D166" s="5">
        <f t="shared" si="20"/>
        <v>511049367580.71478</v>
      </c>
      <c r="E166" s="5">
        <f t="shared" si="21"/>
        <v>5.1104936758071485E-8</v>
      </c>
      <c r="F166" s="5">
        <f>过饱和度!K165</f>
        <v>5.4721866965639188E+20</v>
      </c>
      <c r="G166" s="5">
        <f t="shared" si="16"/>
        <v>5.4721866965639188E+20</v>
      </c>
      <c r="H166" s="5">
        <f t="shared" si="17"/>
        <v>54.721866965639194</v>
      </c>
      <c r="I166" s="5">
        <f>过饱和度!N165</f>
        <v>8.9787239569697898E+19</v>
      </c>
      <c r="J166" s="5">
        <f t="shared" si="18"/>
        <v>8.9787239569697898E+19</v>
      </c>
      <c r="K166" s="5">
        <f t="shared" si="19"/>
        <v>8.978723956969791</v>
      </c>
      <c r="L166" s="5">
        <f>过饱和度!Q165</f>
        <v>9.595149279939862E+65</v>
      </c>
      <c r="M166" s="5">
        <f t="shared" si="22"/>
        <v>9.595149279939862E+65</v>
      </c>
      <c r="N166" s="5">
        <f t="shared" si="23"/>
        <v>9.59514927993986E+46</v>
      </c>
    </row>
    <row r="167" spans="2:14" x14ac:dyDescent="0.25">
      <c r="B167" s="5">
        <f>过饱和度!D166</f>
        <v>1.4665526421623092</v>
      </c>
      <c r="C167" s="5">
        <f>过饱和度!H166</f>
        <v>511048704456.59357</v>
      </c>
      <c r="D167" s="5">
        <f t="shared" si="20"/>
        <v>511048704455.59357</v>
      </c>
      <c r="E167" s="5">
        <f t="shared" si="21"/>
        <v>5.1104870445559353E-8</v>
      </c>
      <c r="F167" s="5">
        <f>过饱和度!K166</f>
        <v>5.472179051891673E+20</v>
      </c>
      <c r="G167" s="5">
        <f t="shared" si="16"/>
        <v>5.472179051891673E+20</v>
      </c>
      <c r="H167" s="5">
        <f t="shared" si="17"/>
        <v>54.721790518916727</v>
      </c>
      <c r="I167" s="5">
        <f>过饱和度!N166</f>
        <v>8.9787125976765956E+19</v>
      </c>
      <c r="J167" s="5">
        <f t="shared" si="18"/>
        <v>8.9787125976765956E+19</v>
      </c>
      <c r="K167" s="5">
        <f t="shared" si="19"/>
        <v>8.978712597676596</v>
      </c>
      <c r="L167" s="5">
        <f>过饱和度!Q166</f>
        <v>9.5990520061994175E+65</v>
      </c>
      <c r="M167" s="5">
        <f t="shared" si="22"/>
        <v>9.5990520061994175E+65</v>
      </c>
      <c r="N167" s="5">
        <f t="shared" si="23"/>
        <v>9.5990520061994191E+46</v>
      </c>
    </row>
    <row r="168" spans="2:14" x14ac:dyDescent="0.25">
      <c r="B168" s="5">
        <f>过饱和度!D167</f>
        <v>1.4667526421623092</v>
      </c>
      <c r="C168" s="5">
        <f>过饱和度!H167</f>
        <v>511048113664.13837</v>
      </c>
      <c r="D168" s="5">
        <f t="shared" si="20"/>
        <v>511048113663.13837</v>
      </c>
      <c r="E168" s="5">
        <f t="shared" si="21"/>
        <v>5.110481136631384E-8</v>
      </c>
      <c r="F168" s="5">
        <f>过饱和度!K167</f>
        <v>5.4721720173505656E+20</v>
      </c>
      <c r="G168" s="5">
        <f t="shared" si="16"/>
        <v>5.4721720173505656E+20</v>
      </c>
      <c r="H168" s="5">
        <f t="shared" si="17"/>
        <v>54.721720173505659</v>
      </c>
      <c r="I168" s="5">
        <f>过饱和度!N167</f>
        <v>8.978702022206038E+19</v>
      </c>
      <c r="J168" s="5">
        <f t="shared" si="18"/>
        <v>8.978702022206038E+19</v>
      </c>
      <c r="K168" s="5">
        <f t="shared" si="19"/>
        <v>8.9787020222060399</v>
      </c>
      <c r="L168" s="5">
        <f>过饱和度!Q167</f>
        <v>9.6016478374307796E+65</v>
      </c>
      <c r="M168" s="5">
        <f t="shared" si="22"/>
        <v>9.6016478374307796E+65</v>
      </c>
      <c r="N168" s="5">
        <f t="shared" si="23"/>
        <v>9.6016478374307786E+46</v>
      </c>
    </row>
    <row r="169" spans="2:14" x14ac:dyDescent="0.25">
      <c r="B169" s="5">
        <f>过饱和度!D168</f>
        <v>1.4677526421623093</v>
      </c>
      <c r="C169" s="5">
        <f>过饱和度!H168</f>
        <v>511047399570.76965</v>
      </c>
      <c r="D169" s="5">
        <f t="shared" si="20"/>
        <v>511047399569.76965</v>
      </c>
      <c r="E169" s="5">
        <f t="shared" si="21"/>
        <v>5.110473995697697E-8</v>
      </c>
      <c r="F169" s="5">
        <f>过饱和度!K168</f>
        <v>5.4721660363706204E+20</v>
      </c>
      <c r="G169" s="5">
        <f t="shared" si="16"/>
        <v>5.4721660363706204E+20</v>
      </c>
      <c r="H169" s="5">
        <f t="shared" si="17"/>
        <v>54.721660363706206</v>
      </c>
      <c r="I169" s="5">
        <f>过饱和度!N168</f>
        <v>8.9786943703829086E+19</v>
      </c>
      <c r="J169" s="5">
        <f t="shared" si="18"/>
        <v>8.9786943703829086E+19</v>
      </c>
      <c r="K169" s="5">
        <f t="shared" si="19"/>
        <v>8.9786943703829092</v>
      </c>
      <c r="L169" s="5">
        <f>过饱和度!Q168</f>
        <v>9.6147290243837584E+65</v>
      </c>
      <c r="M169" s="5">
        <f t="shared" si="22"/>
        <v>9.6147290243837584E+65</v>
      </c>
      <c r="N169" s="5">
        <f t="shared" si="23"/>
        <v>9.6147290243837603E+46</v>
      </c>
    </row>
    <row r="170" spans="2:14" x14ac:dyDescent="0.25">
      <c r="B170" s="5">
        <f>过饱和度!D169</f>
        <v>1.4707526421623092</v>
      </c>
      <c r="C170" s="5">
        <f>过饱和度!H169</f>
        <v>511047554924.58777</v>
      </c>
      <c r="D170" s="5">
        <f t="shared" si="20"/>
        <v>511047554923.58777</v>
      </c>
      <c r="E170" s="5">
        <f t="shared" si="21"/>
        <v>5.110475549235877E-8</v>
      </c>
      <c r="F170" s="5">
        <f>过饱和度!K169</f>
        <v>5.4721780380022682E+20</v>
      </c>
      <c r="G170" s="5">
        <f t="shared" si="16"/>
        <v>5.4721780380022682E+20</v>
      </c>
      <c r="H170" s="5">
        <f t="shared" si="17"/>
        <v>54.721780380022686</v>
      </c>
      <c r="I170" s="5">
        <f>过饱和度!N169</f>
        <v>8.9787178068138967E+19</v>
      </c>
      <c r="J170" s="5">
        <f t="shared" si="18"/>
        <v>8.9787178068138967E+19</v>
      </c>
      <c r="K170" s="5">
        <f t="shared" si="19"/>
        <v>8.9787178068138971</v>
      </c>
      <c r="L170" s="5">
        <f>过饱和度!Q169</f>
        <v>9.6541256496808979E+65</v>
      </c>
      <c r="M170" s="5">
        <f t="shared" si="22"/>
        <v>9.6541256496808979E+65</v>
      </c>
      <c r="N170" s="5">
        <f t="shared" si="23"/>
        <v>9.6541256496808986E+46</v>
      </c>
    </row>
    <row r="171" spans="2:14" x14ac:dyDescent="0.25">
      <c r="B171" s="5">
        <f>过饱和度!D170</f>
        <v>1.4737526421623093</v>
      </c>
      <c r="C171" s="5">
        <f>过饱和度!H170</f>
        <v>511047710275.24799</v>
      </c>
      <c r="D171" s="5">
        <f t="shared" si="20"/>
        <v>511047710274.24799</v>
      </c>
      <c r="E171" s="5">
        <f t="shared" si="21"/>
        <v>5.1104771027424806E-8</v>
      </c>
      <c r="F171" s="5">
        <f>过饱和度!K170</f>
        <v>5.4721900396087555E+20</v>
      </c>
      <c r="G171" s="5">
        <f t="shared" si="16"/>
        <v>5.4721900396087555E+20</v>
      </c>
      <c r="H171" s="5">
        <f t="shared" si="17"/>
        <v>54.721900396087555</v>
      </c>
      <c r="I171" s="5">
        <f>过饱和度!N170</f>
        <v>8.9787412432215851E+19</v>
      </c>
      <c r="J171" s="5">
        <f t="shared" si="18"/>
        <v>8.9787412432215851E+19</v>
      </c>
      <c r="K171" s="5">
        <f t="shared" si="19"/>
        <v>8.9787412432215845</v>
      </c>
      <c r="L171" s="5">
        <f>过饱和度!Q170</f>
        <v>9.6936030426123937E+65</v>
      </c>
      <c r="M171" s="5">
        <f t="shared" si="22"/>
        <v>9.6936030426123937E+65</v>
      </c>
      <c r="N171" s="5">
        <f t="shared" si="23"/>
        <v>9.6936030426123927E+46</v>
      </c>
    </row>
    <row r="172" spans="2:14" x14ac:dyDescent="0.25">
      <c r="B172" s="5">
        <f>过饱和度!D171</f>
        <v>1.4757526421623093</v>
      </c>
      <c r="C172" s="5">
        <f>过饱和度!H171</f>
        <v>511047343580.88654</v>
      </c>
      <c r="D172" s="5">
        <f t="shared" si="20"/>
        <v>511047343579.88654</v>
      </c>
      <c r="E172" s="5">
        <f t="shared" si="21"/>
        <v>5.1104734357988663E-8</v>
      </c>
      <c r="F172" s="5">
        <f>过饱和度!K171</f>
        <v>5.4721919118426453E+20</v>
      </c>
      <c r="G172" s="5">
        <f t="shared" si="16"/>
        <v>5.4721919118426453E+20</v>
      </c>
      <c r="H172" s="5">
        <f t="shared" si="17"/>
        <v>54.721919118426456</v>
      </c>
      <c r="I172" s="5">
        <f>过饱和度!N171</f>
        <v>8.9787473723358265E+19</v>
      </c>
      <c r="J172" s="5">
        <f t="shared" si="18"/>
        <v>8.9787473723358265E+19</v>
      </c>
      <c r="K172" s="5">
        <f t="shared" si="19"/>
        <v>8.9787473723358264</v>
      </c>
      <c r="L172" s="5">
        <f>过饱和度!Q171</f>
        <v>9.7199456195363521E+65</v>
      </c>
      <c r="M172" s="5">
        <f t="shared" si="22"/>
        <v>9.7199456195363521E+65</v>
      </c>
      <c r="N172" s="5">
        <f t="shared" si="23"/>
        <v>9.7199456195363532E+46</v>
      </c>
    </row>
    <row r="173" spans="2:14" x14ac:dyDescent="0.25">
      <c r="B173" s="5">
        <f>过饱和度!D172</f>
        <v>1.4857526421623093</v>
      </c>
      <c r="C173" s="5">
        <f>过饱和度!H172</f>
        <v>511052593156.07953</v>
      </c>
      <c r="D173" s="5">
        <f t="shared" si="20"/>
        <v>511052593155.07953</v>
      </c>
      <c r="E173" s="5">
        <f t="shared" si="21"/>
        <v>5.1105259315507967E-8</v>
      </c>
      <c r="F173" s="5">
        <f>过饱和度!K172</f>
        <v>5.4722935857445732E+20</v>
      </c>
      <c r="G173" s="5">
        <f t="shared" si="16"/>
        <v>5.4722935857445732E+20</v>
      </c>
      <c r="H173" s="5">
        <f t="shared" si="17"/>
        <v>54.722935857445741</v>
      </c>
      <c r="I173" s="5">
        <f>过饱和度!N172</f>
        <v>8.9789210345649897E+19</v>
      </c>
      <c r="J173" s="5">
        <f t="shared" si="18"/>
        <v>8.9789210345649897E+19</v>
      </c>
      <c r="K173" s="5">
        <f t="shared" si="19"/>
        <v>8.9789210345649906</v>
      </c>
      <c r="L173" s="5">
        <f>过饱和度!Q172</f>
        <v>9.8525091114114087E+65</v>
      </c>
      <c r="M173" s="5">
        <f t="shared" si="22"/>
        <v>9.8525091114114087E+65</v>
      </c>
      <c r="N173" s="5">
        <f t="shared" si="23"/>
        <v>9.8525091114114106E+46</v>
      </c>
    </row>
    <row r="174" spans="2:14" x14ac:dyDescent="0.25">
      <c r="B174" s="5">
        <f>过饱和度!D173</f>
        <v>1.5157526421623093</v>
      </c>
      <c r="C174" s="5">
        <f>过饱和度!H173</f>
        <v>511075607742.64691</v>
      </c>
      <c r="D174" s="5">
        <f t="shared" si="20"/>
        <v>511075607741.64691</v>
      </c>
      <c r="E174" s="5">
        <f t="shared" si="21"/>
        <v>5.110756077416471E-8</v>
      </c>
      <c r="F174" s="5">
        <f>过饱和度!K173</f>
        <v>5.4726933110145168E+20</v>
      </c>
      <c r="G174" s="5">
        <f t="shared" si="16"/>
        <v>5.4726933110145168E+20</v>
      </c>
      <c r="H174" s="5">
        <f t="shared" si="17"/>
        <v>54.726933110145168</v>
      </c>
      <c r="I174" s="5">
        <f>过饱和度!N173</f>
        <v>8.979588743910187E+19</v>
      </c>
      <c r="J174" s="5">
        <f t="shared" si="18"/>
        <v>8.979588743910187E+19</v>
      </c>
      <c r="K174" s="5">
        <f t="shared" si="19"/>
        <v>8.9795887439101865</v>
      </c>
      <c r="L174" s="5">
        <f>过饱和度!Q173</f>
        <v>1.0255953522737054E+66</v>
      </c>
      <c r="M174" s="5">
        <f t="shared" si="22"/>
        <v>1.0255953522737054E+66</v>
      </c>
      <c r="N174" s="5">
        <f t="shared" si="23"/>
        <v>1.0255953522737056E+47</v>
      </c>
    </row>
    <row r="175" spans="2:14" x14ac:dyDescent="0.25">
      <c r="B175" s="5">
        <f>过饱和度!D174</f>
        <v>1.5457526421623093</v>
      </c>
      <c r="C175" s="5">
        <f>过饱和度!H174</f>
        <v>511098622538.39294</v>
      </c>
      <c r="D175" s="5">
        <f t="shared" si="20"/>
        <v>511098622537.39294</v>
      </c>
      <c r="E175" s="5">
        <f t="shared" si="21"/>
        <v>5.1109862253739302E-8</v>
      </c>
      <c r="F175" s="5">
        <f>过饱和度!K174</f>
        <v>5.473093052194563E+20</v>
      </c>
      <c r="G175" s="5">
        <f t="shared" si="16"/>
        <v>5.473093052194563E+20</v>
      </c>
      <c r="H175" s="5">
        <f t="shared" si="17"/>
        <v>54.730930521945645</v>
      </c>
      <c r="I175" s="5">
        <f>过饱和度!N174</f>
        <v>8.9802564811061101E+19</v>
      </c>
      <c r="J175" s="5">
        <f t="shared" si="18"/>
        <v>8.9802564811061101E+19</v>
      </c>
      <c r="K175" s="5">
        <f t="shared" si="19"/>
        <v>8.9802564811061103</v>
      </c>
      <c r="L175" s="5">
        <f>过饱和度!Q174</f>
        <v>1.0667555270190945E+66</v>
      </c>
      <c r="M175" s="5">
        <f t="shared" si="22"/>
        <v>1.0667555270190945E+66</v>
      </c>
      <c r="N175" s="5">
        <f t="shared" si="23"/>
        <v>1.0667555270190946E+47</v>
      </c>
    </row>
    <row r="176" spans="2:14" x14ac:dyDescent="0.25">
      <c r="B176" s="5">
        <f>过饱和度!D175</f>
        <v>1.5657526421623094</v>
      </c>
      <c r="C176" s="5">
        <f>过饱和度!H175</f>
        <v>511112478592.39117</v>
      </c>
      <c r="D176" s="5">
        <f t="shared" si="20"/>
        <v>511112478591.39117</v>
      </c>
      <c r="E176" s="5">
        <f t="shared" si="21"/>
        <v>5.1111247859139129E-8</v>
      </c>
      <c r="F176" s="5">
        <f>过饱和度!K175</f>
        <v>5.4733401703992256E+20</v>
      </c>
      <c r="G176" s="5">
        <f t="shared" si="16"/>
        <v>5.4733401703992256E+20</v>
      </c>
      <c r="H176" s="5">
        <f t="shared" si="17"/>
        <v>54.73340170399225</v>
      </c>
      <c r="I176" s="5">
        <f>过饱和度!N175</f>
        <v>8.980671622574062E+19</v>
      </c>
      <c r="J176" s="5">
        <f t="shared" si="18"/>
        <v>8.980671622574062E+19</v>
      </c>
      <c r="K176" s="5">
        <f t="shared" si="19"/>
        <v>8.9806716225740608</v>
      </c>
      <c r="L176" s="5">
        <f>过饱和度!Q175</f>
        <v>1.0946416915306744E+66</v>
      </c>
      <c r="M176" s="5">
        <f t="shared" si="22"/>
        <v>1.0946416915306744E+66</v>
      </c>
      <c r="N176" s="5">
        <f t="shared" si="23"/>
        <v>1.0946416915306746E+47</v>
      </c>
    </row>
    <row r="177" spans="2:14" x14ac:dyDescent="0.25">
      <c r="B177" s="5">
        <f>过饱和度!D176</f>
        <v>1.6157526421623092</v>
      </c>
      <c r="C177" s="5">
        <f>过饱和度!H176</f>
        <v>511154566494.39166</v>
      </c>
      <c r="D177" s="5">
        <f t="shared" si="20"/>
        <v>511154566493.39166</v>
      </c>
      <c r="E177" s="5">
        <f t="shared" si="21"/>
        <v>5.1115456649339161E-8</v>
      </c>
      <c r="F177" s="5">
        <f>过饱和度!K176</f>
        <v>5.4740550661868034E+20</v>
      </c>
      <c r="G177" s="5">
        <f t="shared" si="16"/>
        <v>5.4740550661868034E+20</v>
      </c>
      <c r="H177" s="5">
        <f t="shared" si="17"/>
        <v>54.740550661868035</v>
      </c>
      <c r="I177" s="5">
        <f>过饱和度!N176</f>
        <v>8.9818599166777377E+19</v>
      </c>
      <c r="J177" s="5">
        <f t="shared" si="18"/>
        <v>8.9818599166777377E+19</v>
      </c>
      <c r="K177" s="5">
        <f t="shared" si="19"/>
        <v>8.9818599166777382</v>
      </c>
      <c r="L177" s="5">
        <f>过饱和度!Q176</f>
        <v>1.1659820178702545E+66</v>
      </c>
      <c r="M177" s="5">
        <f t="shared" si="22"/>
        <v>1.1659820178702545E+66</v>
      </c>
      <c r="N177" s="5">
        <f t="shared" si="23"/>
        <v>1.1659820178702546E+47</v>
      </c>
    </row>
    <row r="178" spans="2:14" x14ac:dyDescent="0.25">
      <c r="B178" s="5">
        <f>过饱和度!D177</f>
        <v>1.6657526421623092</v>
      </c>
      <c r="C178" s="5">
        <f>过饱和度!H177</f>
        <v>511196655417.48572</v>
      </c>
      <c r="D178" s="5">
        <f t="shared" si="20"/>
        <v>511196655416.48572</v>
      </c>
      <c r="E178" s="5">
        <f t="shared" si="21"/>
        <v>5.1119665541648572E-8</v>
      </c>
      <c r="F178" s="5">
        <f>过饱和度!K177</f>
        <v>5.4747700160774386E+20</v>
      </c>
      <c r="G178" s="5">
        <f t="shared" si="16"/>
        <v>5.4747700160774386E+20</v>
      </c>
      <c r="H178" s="5">
        <f t="shared" si="17"/>
        <v>54.747700160774386</v>
      </c>
      <c r="I178" s="5">
        <f>过饱和度!N177</f>
        <v>8.9830483035741487E+19</v>
      </c>
      <c r="J178" s="5">
        <f t="shared" si="18"/>
        <v>8.9830483035741487E+19</v>
      </c>
      <c r="K178" s="5">
        <f t="shared" si="19"/>
        <v>8.9830483035741491</v>
      </c>
      <c r="L178" s="5">
        <f>过饱和度!Q177</f>
        <v>1.2395940575936994E+66</v>
      </c>
      <c r="M178" s="5">
        <f t="shared" si="22"/>
        <v>1.2395940575936994E+66</v>
      </c>
      <c r="N178" s="5">
        <f t="shared" si="23"/>
        <v>1.2395940575936995E+47</v>
      </c>
    </row>
    <row r="179" spans="2:14" x14ac:dyDescent="0.25">
      <c r="B179" s="5">
        <f>过饱和度!D178</f>
        <v>1.7157526421623093</v>
      </c>
      <c r="C179" s="5">
        <f>过饱和度!H178</f>
        <v>511238745361.59528</v>
      </c>
      <c r="D179" s="5">
        <f t="shared" si="20"/>
        <v>511238745360.59528</v>
      </c>
      <c r="E179" s="5">
        <f t="shared" si="21"/>
        <v>5.1123874536059532E-8</v>
      </c>
      <c r="F179" s="5">
        <f>过饱和度!K178</f>
        <v>5.475485020071801E+20</v>
      </c>
      <c r="G179" s="5">
        <f t="shared" si="16"/>
        <v>5.475485020071801E+20</v>
      </c>
      <c r="H179" s="5">
        <f t="shared" si="17"/>
        <v>54.75485020071801</v>
      </c>
      <c r="I179" s="5">
        <f>过饱和度!N178</f>
        <v>8.9842367832648598E+19</v>
      </c>
      <c r="J179" s="5">
        <f t="shared" si="18"/>
        <v>8.9842367832648598E+19</v>
      </c>
      <c r="K179" s="5">
        <f t="shared" si="19"/>
        <v>8.9842367832648602</v>
      </c>
      <c r="L179" s="5">
        <f>过饱和度!Q178</f>
        <v>1.3154796045732447E+66</v>
      </c>
      <c r="M179" s="5">
        <f t="shared" si="22"/>
        <v>1.3154796045732447E+66</v>
      </c>
      <c r="N179" s="5">
        <f t="shared" si="23"/>
        <v>1.3154796045732447E+47</v>
      </c>
    </row>
    <row r="180" spans="2:14" x14ac:dyDescent="0.25">
      <c r="B180" s="5">
        <f>过饱和度!D179</f>
        <v>1.7589016732323783</v>
      </c>
      <c r="C180" s="5">
        <f>过饱和度!H179</f>
        <v>511274223126.24982</v>
      </c>
      <c r="D180" s="5">
        <f t="shared" si="20"/>
        <v>511274223125.24982</v>
      </c>
      <c r="E180" s="5">
        <f t="shared" si="21"/>
        <v>5.1127422312524989E-8</v>
      </c>
      <c r="F180" s="5">
        <f>过饱和度!K179</f>
        <v>5.4760910712882207E+20</v>
      </c>
      <c r="G180" s="5">
        <f t="shared" si="16"/>
        <v>5.4760910712882207E+20</v>
      </c>
      <c r="H180" s="5">
        <f t="shared" si="17"/>
        <v>54.760910712882215</v>
      </c>
      <c r="I180" s="5">
        <f>过饱和度!N179</f>
        <v>8.9852454091612848E+19</v>
      </c>
      <c r="J180" s="5">
        <f t="shared" si="18"/>
        <v>8.9852454091612848E+19</v>
      </c>
      <c r="K180" s="5">
        <f t="shared" si="19"/>
        <v>8.9852454091612852</v>
      </c>
      <c r="L180" s="5">
        <f>过饱和度!Q179</f>
        <v>1.3827910626335384E+66</v>
      </c>
      <c r="M180" s="5">
        <f t="shared" si="22"/>
        <v>1.3827910626335384E+66</v>
      </c>
      <c r="N180" s="5">
        <f t="shared" si="23"/>
        <v>1.3827910626335388E+47</v>
      </c>
    </row>
    <row r="181" spans="2:14" x14ac:dyDescent="0.25">
      <c r="B181" s="5">
        <f>过饱和度!D180</f>
        <v>1.7589016733323783</v>
      </c>
      <c r="C181" s="5">
        <f>过饱和度!H180</f>
        <v>511277633534.45459</v>
      </c>
      <c r="D181" s="5">
        <f t="shared" si="20"/>
        <v>511277633533.45459</v>
      </c>
      <c r="E181" s="5">
        <f t="shared" si="21"/>
        <v>5.1127763353345459E-8</v>
      </c>
      <c r="F181" s="5">
        <f>过饱和度!K180</f>
        <v>5.4761397671046414E+20</v>
      </c>
      <c r="G181" s="5">
        <f t="shared" si="16"/>
        <v>5.4761397671046414E+20</v>
      </c>
      <c r="H181" s="5">
        <f t="shared" si="17"/>
        <v>54.76139767104641</v>
      </c>
      <c r="I181" s="5">
        <f>过饱和度!N180</f>
        <v>8.9853253096846967E+19</v>
      </c>
      <c r="J181" s="5">
        <f t="shared" si="18"/>
        <v>8.9853253096846967E+19</v>
      </c>
      <c r="K181" s="5">
        <f t="shared" si="19"/>
        <v>8.985325309684697</v>
      </c>
      <c r="L181" s="5">
        <f>过饱和度!Q180</f>
        <v>1.3828094985803442E+66</v>
      </c>
      <c r="M181" s="5">
        <f t="shared" si="22"/>
        <v>1.3828094985803442E+66</v>
      </c>
      <c r="N181" s="5">
        <f t="shared" si="23"/>
        <v>1.3828094985803443E+47</v>
      </c>
    </row>
    <row r="182" spans="2:14" x14ac:dyDescent="0.25">
      <c r="B182" s="5">
        <f>过饱和度!D181</f>
        <v>1.7589016736323784</v>
      </c>
      <c r="C182" s="5">
        <f>过饱和度!H181</f>
        <v>511287865576.97028</v>
      </c>
      <c r="D182" s="5">
        <f t="shared" si="20"/>
        <v>511287865575.97028</v>
      </c>
      <c r="E182" s="5">
        <f t="shared" si="21"/>
        <v>5.112878655759703E-8</v>
      </c>
      <c r="F182" s="5">
        <f>过饱和度!K181</f>
        <v>5.4762858659787984E+20</v>
      </c>
      <c r="G182" s="5">
        <f t="shared" si="16"/>
        <v>5.4762858659787984E+20</v>
      </c>
      <c r="H182" s="5">
        <f t="shared" si="17"/>
        <v>54.76285865978798</v>
      </c>
      <c r="I182" s="5">
        <f>过饱和度!N181</f>
        <v>8.9855650291336167E+19</v>
      </c>
      <c r="J182" s="5">
        <f t="shared" si="18"/>
        <v>8.9855650291336167E+19</v>
      </c>
      <c r="K182" s="5">
        <f t="shared" si="19"/>
        <v>8.9855650291336158</v>
      </c>
      <c r="L182" s="5">
        <f>过饱和度!Q181</f>
        <v>1.3828648121686371E+66</v>
      </c>
      <c r="M182" s="5">
        <f t="shared" si="22"/>
        <v>1.3828648121686371E+66</v>
      </c>
      <c r="N182" s="5">
        <f t="shared" si="23"/>
        <v>1.3828648121686371E+47</v>
      </c>
    </row>
    <row r="183" spans="2:14" x14ac:dyDescent="0.25">
      <c r="B183" s="5">
        <f>过饱和度!D182</f>
        <v>1.7589016740323784</v>
      </c>
      <c r="C183" s="5">
        <f>过饱和度!H182</f>
        <v>511301508690.05133</v>
      </c>
      <c r="D183" s="5">
        <f t="shared" si="20"/>
        <v>511301508689.05133</v>
      </c>
      <c r="E183" s="5">
        <f t="shared" si="21"/>
        <v>5.1130150868905128E-8</v>
      </c>
      <c r="F183" s="5">
        <f>过饱和度!K182</f>
        <v>5.4764806713374173E+20</v>
      </c>
      <c r="G183" s="5">
        <f t="shared" si="16"/>
        <v>5.4764806713374173E+20</v>
      </c>
      <c r="H183" s="5">
        <f t="shared" si="17"/>
        <v>54.764806713374178</v>
      </c>
      <c r="I183" s="5">
        <f>过饱和度!N182</f>
        <v>8.9858846661093147E+19</v>
      </c>
      <c r="J183" s="5">
        <f t="shared" si="18"/>
        <v>8.9858846661093147E+19</v>
      </c>
      <c r="K183" s="5">
        <f t="shared" si="19"/>
        <v>8.9858846661093157</v>
      </c>
      <c r="L183" s="5">
        <f>过饱和度!Q182</f>
        <v>1.3829385675905438E+66</v>
      </c>
      <c r="M183" s="5">
        <f t="shared" si="22"/>
        <v>1.3829385675905438E+66</v>
      </c>
      <c r="N183" s="5">
        <f t="shared" si="23"/>
        <v>1.382938567590544E+47</v>
      </c>
    </row>
    <row r="184" spans="2:14" x14ac:dyDescent="0.25">
      <c r="B184" s="5">
        <f>过饱和度!D183</f>
        <v>1.7589016742323784</v>
      </c>
      <c r="C184" s="5">
        <f>过饱和度!H183</f>
        <v>511308330100.12189</v>
      </c>
      <c r="D184" s="5">
        <f t="shared" si="20"/>
        <v>511308330099.12189</v>
      </c>
      <c r="E184" s="5">
        <f t="shared" si="21"/>
        <v>5.1130833009912184E-8</v>
      </c>
      <c r="F184" s="5">
        <f>过饱和度!K183</f>
        <v>5.4765780728697291E+20</v>
      </c>
      <c r="G184" s="5">
        <f t="shared" si="16"/>
        <v>5.4765780728697291E+20</v>
      </c>
      <c r="H184" s="5">
        <f t="shared" si="17"/>
        <v>54.765780728697294</v>
      </c>
      <c r="I184" s="5">
        <f>过饱和度!N183</f>
        <v>8.9860444829984948E+19</v>
      </c>
      <c r="J184" s="5">
        <f t="shared" si="18"/>
        <v>8.9860444829984948E+19</v>
      </c>
      <c r="K184" s="5">
        <f t="shared" si="19"/>
        <v>8.986044482998496</v>
      </c>
      <c r="L184" s="5">
        <f>过饱和度!Q183</f>
        <v>1.3829754450543904E+66</v>
      </c>
      <c r="M184" s="5">
        <f t="shared" si="22"/>
        <v>1.3829754450543904E+66</v>
      </c>
      <c r="N184" s="5">
        <f t="shared" si="23"/>
        <v>1.3829754450543906E+47</v>
      </c>
    </row>
    <row r="185" spans="2:14" x14ac:dyDescent="0.25">
      <c r="B185" s="5">
        <f>过饱和度!D184</f>
        <v>1.7589016832323783</v>
      </c>
      <c r="C185" s="5">
        <f>过饱和度!H184</f>
        <v>511615387379.57867</v>
      </c>
      <c r="D185" s="5">
        <f t="shared" si="20"/>
        <v>511615387378.57867</v>
      </c>
      <c r="E185" s="5">
        <f t="shared" si="21"/>
        <v>5.1161538737857868E-8</v>
      </c>
      <c r="F185" s="5">
        <f>过饱和度!K184</f>
        <v>5.4809628912584642E+20</v>
      </c>
      <c r="G185" s="5">
        <f t="shared" si="16"/>
        <v>5.4809628912584642E+20</v>
      </c>
      <c r="H185" s="5">
        <f t="shared" si="17"/>
        <v>54.80962891258465</v>
      </c>
      <c r="I185" s="5">
        <f>过饱和度!N184</f>
        <v>8.9932390764138267E+19</v>
      </c>
      <c r="J185" s="5">
        <f t="shared" si="18"/>
        <v>8.9932390764138267E+19</v>
      </c>
      <c r="K185" s="5">
        <f t="shared" si="19"/>
        <v>8.993239076413829</v>
      </c>
      <c r="L185" s="5">
        <f>过饱和度!Q184</f>
        <v>1.3846359723438857E+66</v>
      </c>
      <c r="M185" s="5">
        <f t="shared" si="22"/>
        <v>1.3846359723438857E+66</v>
      </c>
      <c r="N185" s="5">
        <f t="shared" si="23"/>
        <v>1.3846359723438858E+47</v>
      </c>
    </row>
    <row r="186" spans="2:14" x14ac:dyDescent="0.25">
      <c r="B186" s="5">
        <f>过饱和度!D185</f>
        <v>1.7589017732323784</v>
      </c>
      <c r="C186" s="5">
        <f>过饱和度!H185</f>
        <v>514692761512.84912</v>
      </c>
      <c r="D186" s="5">
        <f t="shared" si="20"/>
        <v>514692761511.84912</v>
      </c>
      <c r="E186" s="5">
        <f t="shared" si="21"/>
        <v>5.1469276151184923E-8</v>
      </c>
      <c r="F186" s="5">
        <f>过饱和度!K185</f>
        <v>5.5249565249316658E+20</v>
      </c>
      <c r="G186" s="5">
        <f t="shared" si="16"/>
        <v>5.5249565249316658E+20</v>
      </c>
      <c r="H186" s="5">
        <f t="shared" si="17"/>
        <v>55.249565249316653</v>
      </c>
      <c r="I186" s="5">
        <f>过饱和度!N185</f>
        <v>9.0654236168533819E+19</v>
      </c>
      <c r="J186" s="5">
        <f t="shared" si="18"/>
        <v>9.0654236168533819E+19</v>
      </c>
      <c r="K186" s="5">
        <f t="shared" si="19"/>
        <v>9.0654236168533817</v>
      </c>
      <c r="L186" s="5">
        <f>过饱和度!Q185</f>
        <v>1.4013330620656218E+66</v>
      </c>
      <c r="M186" s="5">
        <f t="shared" si="22"/>
        <v>1.4013330620656218E+66</v>
      </c>
      <c r="N186" s="5">
        <f t="shared" si="23"/>
        <v>1.4013330620656218E+47</v>
      </c>
    </row>
    <row r="187" spans="2:14" x14ac:dyDescent="0.25">
      <c r="B187" s="5">
        <f>过饱和度!D186</f>
        <v>1.7589026732323783</v>
      </c>
      <c r="C187" s="5">
        <f>过饱和度!H186</f>
        <v>546148041964.90326</v>
      </c>
      <c r="D187" s="5">
        <f t="shared" si="20"/>
        <v>546148041963.90326</v>
      </c>
      <c r="E187" s="5">
        <f t="shared" si="21"/>
        <v>5.461480419639032E-8</v>
      </c>
      <c r="F187" s="5">
        <f>过饱和度!K186</f>
        <v>5.9796065759901385E+20</v>
      </c>
      <c r="G187" s="5">
        <f t="shared" si="16"/>
        <v>5.9796065759901385E+20</v>
      </c>
      <c r="H187" s="5">
        <f t="shared" si="17"/>
        <v>59.796065759901389</v>
      </c>
      <c r="I187" s="5">
        <f>过饱和度!N186</f>
        <v>9.8114107877519573E+19</v>
      </c>
      <c r="J187" s="5">
        <f t="shared" si="18"/>
        <v>9.8114107877519573E+19</v>
      </c>
      <c r="K187" s="5">
        <f t="shared" si="19"/>
        <v>9.8114107877519583</v>
      </c>
      <c r="L187" s="5">
        <f>过饱和度!Q186</f>
        <v>1.5777386020219591E+66</v>
      </c>
      <c r="M187" s="5">
        <f t="shared" si="22"/>
        <v>1.5777386020219591E+66</v>
      </c>
      <c r="N187" s="5">
        <f t="shared" si="23"/>
        <v>1.5777386020219589E+47</v>
      </c>
    </row>
    <row r="188" spans="2:14" x14ac:dyDescent="0.25">
      <c r="B188" s="5">
        <f>过饱和度!D187</f>
        <v>1.7589091600443425</v>
      </c>
      <c r="C188" s="5">
        <f>过饱和度!H187</f>
        <v>811524983895.49316</v>
      </c>
      <c r="D188" s="5">
        <f t="shared" si="20"/>
        <v>811524983894.49316</v>
      </c>
      <c r="E188" s="5">
        <f t="shared" si="21"/>
        <v>8.1152498389449302E-8</v>
      </c>
      <c r="F188" s="5">
        <f>过饱和度!K187</f>
        <v>1.0138118542988883E+21</v>
      </c>
      <c r="G188" s="5">
        <f t="shared" si="16"/>
        <v>1.0138118542988883E+21</v>
      </c>
      <c r="H188" s="5">
        <f t="shared" si="17"/>
        <v>101.38118542988883</v>
      </c>
      <c r="I188" s="5">
        <f>过饱和度!N187</f>
        <v>1.6634654695775132E+20</v>
      </c>
      <c r="J188" s="5">
        <f t="shared" si="18"/>
        <v>1.6634654695775132E+20</v>
      </c>
      <c r="K188" s="5">
        <f t="shared" si="19"/>
        <v>16.634654695775133</v>
      </c>
      <c r="L188" s="5">
        <f>过饱和度!Q187</f>
        <v>3.4819812361355199E+66</v>
      </c>
      <c r="M188" s="5">
        <f t="shared" si="22"/>
        <v>3.4819812361355199E+66</v>
      </c>
      <c r="N188" s="5">
        <f t="shared" si="23"/>
        <v>3.4819812361355202E+47</v>
      </c>
    </row>
    <row r="189" spans="2:14" x14ac:dyDescent="0.25">
      <c r="B189" s="5">
        <f>过饱和度!D188</f>
        <v>1.7589116732323784</v>
      </c>
      <c r="C189" s="5">
        <f>过饱和度!H188</f>
        <v>811524843395.89233</v>
      </c>
      <c r="D189" s="5">
        <f t="shared" si="20"/>
        <v>811524843394.89233</v>
      </c>
      <c r="E189" s="5">
        <f t="shared" si="21"/>
        <v>8.1152484339489223E-8</v>
      </c>
      <c r="F189" s="5">
        <f>过饱和度!K188</f>
        <v>1.0138116419923955E+21</v>
      </c>
      <c r="G189" s="5">
        <f t="shared" si="16"/>
        <v>1.0138116419923955E+21</v>
      </c>
      <c r="H189" s="5">
        <f t="shared" si="17"/>
        <v>101.38116419923956</v>
      </c>
      <c r="I189" s="5">
        <f>过饱和度!N188</f>
        <v>1.6634651413020918E+20</v>
      </c>
      <c r="J189" s="5">
        <f t="shared" si="18"/>
        <v>1.6634651413020918E+20</v>
      </c>
      <c r="K189" s="5">
        <f t="shared" si="19"/>
        <v>16.634651413020915</v>
      </c>
      <c r="L189" s="5">
        <f>过饱和度!Q188</f>
        <v>3.4819898127675323E+66</v>
      </c>
      <c r="M189" s="5">
        <f t="shared" si="22"/>
        <v>3.4819898127675323E+66</v>
      </c>
      <c r="N189" s="5">
        <f t="shared" si="23"/>
        <v>3.4819898127675323E+47</v>
      </c>
    </row>
    <row r="190" spans="2:14" x14ac:dyDescent="0.25">
      <c r="B190" s="5">
        <f>过饱和度!D189</f>
        <v>1.7589216732323782</v>
      </c>
      <c r="C190" s="5">
        <f>过饱和度!H189</f>
        <v>811524570587.71094</v>
      </c>
      <c r="D190" s="5">
        <f t="shared" si="20"/>
        <v>811524570586.71094</v>
      </c>
      <c r="E190" s="5">
        <f t="shared" si="21"/>
        <v>8.1152457058671101E-8</v>
      </c>
      <c r="F190" s="5">
        <f>过饱和度!K189</f>
        <v>1.0138112324607242E+21</v>
      </c>
      <c r="G190" s="5">
        <f t="shared" si="16"/>
        <v>1.0138112324607242E+21</v>
      </c>
      <c r="H190" s="5">
        <f t="shared" si="17"/>
        <v>101.38112324607243</v>
      </c>
      <c r="I190" s="5">
        <f>过饱和度!N189</f>
        <v>1.6634645093911937E+20</v>
      </c>
      <c r="J190" s="5">
        <f t="shared" si="18"/>
        <v>1.6634645093911937E+20</v>
      </c>
      <c r="K190" s="5">
        <f t="shared" si="19"/>
        <v>16.634645093911935</v>
      </c>
      <c r="L190" s="5">
        <f>过饱和度!Q189</f>
        <v>3.4820267622779516E+66</v>
      </c>
      <c r="M190" s="5">
        <f t="shared" si="22"/>
        <v>3.4820267622779516E+66</v>
      </c>
      <c r="N190" s="5">
        <f t="shared" si="23"/>
        <v>3.482026762277952E+47</v>
      </c>
    </row>
    <row r="191" spans="2:14" x14ac:dyDescent="0.25">
      <c r="B191" s="5">
        <f>过饱和度!D190</f>
        <v>1.7589516732323784</v>
      </c>
      <c r="C191" s="5">
        <f>过饱和度!H190</f>
        <v>811524117019.49902</v>
      </c>
      <c r="D191" s="5">
        <f t="shared" si="20"/>
        <v>811524117018.49902</v>
      </c>
      <c r="E191" s="5">
        <f t="shared" si="21"/>
        <v>8.1152411701849905E-8</v>
      </c>
      <c r="F191" s="5">
        <f>过饱和度!K190</f>
        <v>1.0138105586403887E+21</v>
      </c>
      <c r="G191" s="5">
        <f t="shared" si="16"/>
        <v>1.0138105586403887E+21</v>
      </c>
      <c r="H191" s="5">
        <f t="shared" si="17"/>
        <v>101.38105586403887</v>
      </c>
      <c r="I191" s="5">
        <f>过饱和度!N190</f>
        <v>1.6634634731531511E+20</v>
      </c>
      <c r="J191" s="5">
        <f t="shared" si="18"/>
        <v>1.6634634731531511E+20</v>
      </c>
      <c r="K191" s="5">
        <f t="shared" si="19"/>
        <v>16.634634731531509</v>
      </c>
      <c r="L191" s="5">
        <f>过饱和度!Q190</f>
        <v>3.4821412101800587E+66</v>
      </c>
      <c r="M191" s="5">
        <f t="shared" si="22"/>
        <v>3.4821412101800587E+66</v>
      </c>
      <c r="N191" s="5">
        <f t="shared" si="23"/>
        <v>3.4821412101800592E+47</v>
      </c>
    </row>
    <row r="192" spans="2:14" x14ac:dyDescent="0.25">
      <c r="B192" s="5">
        <f>过饱和度!D191</f>
        <v>1.7589816732323784</v>
      </c>
      <c r="C192" s="5">
        <f>过饱和度!H191</f>
        <v>811523663451.54956</v>
      </c>
      <c r="D192" s="5">
        <f t="shared" si="20"/>
        <v>811523663450.54956</v>
      </c>
      <c r="E192" s="5">
        <f t="shared" si="21"/>
        <v>8.1152366345054953E-8</v>
      </c>
      <c r="F192" s="5">
        <f>过饱和度!K191</f>
        <v>1.0138098848205174E+21</v>
      </c>
      <c r="G192" s="5">
        <f t="shared" si="16"/>
        <v>1.0138098848205174E+21</v>
      </c>
      <c r="H192" s="5">
        <f t="shared" si="17"/>
        <v>101.38098848205175</v>
      </c>
      <c r="I192" s="5">
        <f>过饱和度!N191</f>
        <v>1.6634624369157803E+20</v>
      </c>
      <c r="J192" s="5">
        <f t="shared" si="18"/>
        <v>1.6634624369157803E+20</v>
      </c>
      <c r="K192" s="5">
        <f t="shared" si="19"/>
        <v>16.634624369157802</v>
      </c>
      <c r="L192" s="5">
        <f>过饱和度!Q191</f>
        <v>3.4822556598214712E+66</v>
      </c>
      <c r="M192" s="5">
        <f t="shared" si="22"/>
        <v>3.4822556598214712E+66</v>
      </c>
      <c r="N192" s="5">
        <f t="shared" si="23"/>
        <v>3.4822556598214715E+47</v>
      </c>
    </row>
    <row r="193" spans="2:14" x14ac:dyDescent="0.25">
      <c r="B193" s="5">
        <f>过饱和度!D192</f>
        <v>1.7590016732323783</v>
      </c>
      <c r="C193" s="5">
        <f>过饱和度!H192</f>
        <v>811523286397.55139</v>
      </c>
      <c r="D193" s="5">
        <f t="shared" si="20"/>
        <v>811523286396.55139</v>
      </c>
      <c r="E193" s="5">
        <f t="shared" si="21"/>
        <v>8.1152328639655151E-8</v>
      </c>
      <c r="F193" s="5">
        <f>过饱和度!K192</f>
        <v>1.013809322061287E+21</v>
      </c>
      <c r="G193" s="5">
        <f t="shared" si="16"/>
        <v>1.013809322061287E+21</v>
      </c>
      <c r="H193" s="5">
        <f t="shared" si="17"/>
        <v>101.3809322061287</v>
      </c>
      <c r="I193" s="5">
        <f>过饱和度!N192</f>
        <v>1.6634615701776541E+20</v>
      </c>
      <c r="J193" s="5">
        <f t="shared" si="18"/>
        <v>1.6634615701776541E+20</v>
      </c>
      <c r="K193" s="5">
        <f t="shared" si="19"/>
        <v>16.634615701776543</v>
      </c>
      <c r="L193" s="5">
        <f>过饱和度!Q192</f>
        <v>3.482331224025428E+66</v>
      </c>
      <c r="M193" s="5">
        <f t="shared" si="22"/>
        <v>3.482331224025428E+66</v>
      </c>
      <c r="N193" s="5">
        <f t="shared" si="23"/>
        <v>3.4823312240254279E+47</v>
      </c>
    </row>
    <row r="194" spans="2:14" x14ac:dyDescent="0.25">
      <c r="B194" s="5">
        <f>过饱和度!D193</f>
        <v>1.7591016732323783</v>
      </c>
      <c r="C194" s="5">
        <f>过饱和度!H193</f>
        <v>811522525892.31433</v>
      </c>
      <c r="D194" s="5">
        <f t="shared" si="20"/>
        <v>811522525891.31433</v>
      </c>
      <c r="E194" s="5">
        <f t="shared" si="21"/>
        <v>8.1152252589131438E-8</v>
      </c>
      <c r="F194" s="5">
        <f>过饱和度!K193</f>
        <v>1.0138082185021438E+21</v>
      </c>
      <c r="G194" s="5">
        <f t="shared" si="16"/>
        <v>1.0138082185021438E+21</v>
      </c>
      <c r="H194" s="5">
        <f t="shared" si="17"/>
        <v>101.38082185021437</v>
      </c>
      <c r="I194" s="5">
        <f>过饱和度!N193</f>
        <v>1.6634598861027826E+20</v>
      </c>
      <c r="J194" s="5">
        <f t="shared" si="18"/>
        <v>1.6634598861027826E+20</v>
      </c>
      <c r="K194" s="5">
        <f t="shared" si="19"/>
        <v>16.634598861027825</v>
      </c>
      <c r="L194" s="5">
        <f>过饱和度!Q193</f>
        <v>3.4827201508976106E+66</v>
      </c>
      <c r="M194" s="5">
        <f t="shared" si="22"/>
        <v>3.4827201508976106E+66</v>
      </c>
      <c r="N194" s="5">
        <f t="shared" si="23"/>
        <v>3.4827201508976109E+47</v>
      </c>
    </row>
    <row r="195" spans="2:14" x14ac:dyDescent="0.25">
      <c r="B195" s="5">
        <f>过饱和度!D194</f>
        <v>1.7594016732323783</v>
      </c>
      <c r="C195" s="5">
        <f>过饱和度!H194</f>
        <v>811521398151.82617</v>
      </c>
      <c r="D195" s="5">
        <f t="shared" si="20"/>
        <v>811521398150.82617</v>
      </c>
      <c r="E195" s="5">
        <f t="shared" si="21"/>
        <v>8.1152139815082625E-8</v>
      </c>
      <c r="F195" s="5">
        <f>过饱和度!K194</f>
        <v>1.0138066621727332E+21</v>
      </c>
      <c r="G195" s="5">
        <f t="shared" si="16"/>
        <v>1.0138066621727332E+21</v>
      </c>
      <c r="H195" s="5">
        <f t="shared" si="17"/>
        <v>101.38066621727333</v>
      </c>
      <c r="I195" s="5">
        <f>过饱和度!N194</f>
        <v>1.6634575518336503E+20</v>
      </c>
      <c r="J195" s="5">
        <f t="shared" si="18"/>
        <v>1.6634575518336503E+20</v>
      </c>
      <c r="K195" s="5">
        <f t="shared" si="19"/>
        <v>16.634575518336504</v>
      </c>
      <c r="L195" s="5">
        <f>过饱和度!Q194</f>
        <v>3.4838984418840092E+66</v>
      </c>
      <c r="M195" s="5">
        <f t="shared" si="22"/>
        <v>3.4838984418840092E+66</v>
      </c>
      <c r="N195" s="5">
        <f t="shared" si="23"/>
        <v>3.4838984418840097E+47</v>
      </c>
    </row>
    <row r="196" spans="2:14" x14ac:dyDescent="0.25">
      <c r="B196" s="5">
        <f>过饱和度!D195</f>
        <v>1.7597016732323782</v>
      </c>
      <c r="C196" s="5">
        <f>过饱和度!H195</f>
        <v>811520270413.1001</v>
      </c>
      <c r="D196" s="5">
        <f t="shared" si="20"/>
        <v>811520270412.1001</v>
      </c>
      <c r="E196" s="5">
        <f t="shared" si="21"/>
        <v>8.1152027041210022E-8</v>
      </c>
      <c r="F196" s="5">
        <f>过饱和度!K195</f>
        <v>1.0138051058460771E+21</v>
      </c>
      <c r="G196" s="5">
        <f t="shared" si="16"/>
        <v>1.0138051058460771E+21</v>
      </c>
      <c r="H196" s="5">
        <f t="shared" si="17"/>
        <v>101.38051058460771</v>
      </c>
      <c r="I196" s="5">
        <f>过饱和度!N195</f>
        <v>1.6634552175683925E+20</v>
      </c>
      <c r="J196" s="5">
        <f t="shared" si="18"/>
        <v>1.6634552175683925E+20</v>
      </c>
      <c r="K196" s="5">
        <f t="shared" si="19"/>
        <v>16.634552175683925</v>
      </c>
      <c r="L196" s="5">
        <f>过饱和度!Q195</f>
        <v>3.4850769289564711E+66</v>
      </c>
      <c r="M196" s="5">
        <f t="shared" si="22"/>
        <v>3.4850769289564711E+66</v>
      </c>
      <c r="N196" s="5">
        <f t="shared" si="23"/>
        <v>3.485076928956471E+47</v>
      </c>
    </row>
    <row r="197" spans="2:14" x14ac:dyDescent="0.25">
      <c r="B197" s="5">
        <f>过饱和度!D196</f>
        <v>1.7599016732323782</v>
      </c>
      <c r="C197" s="5">
        <f>过饱和度!H196</f>
        <v>811519282444.73669</v>
      </c>
      <c r="D197" s="5">
        <f t="shared" si="20"/>
        <v>811519282443.73669</v>
      </c>
      <c r="E197" s="5">
        <f t="shared" si="21"/>
        <v>8.1151928244373692E-8</v>
      </c>
      <c r="F197" s="5">
        <f>过饱和度!K196</f>
        <v>1.0138037092337692E+21</v>
      </c>
      <c r="G197" s="5">
        <f t="shared" si="16"/>
        <v>1.0138037092337692E+21</v>
      </c>
      <c r="H197" s="5">
        <f t="shared" si="17"/>
        <v>101.38037092337692</v>
      </c>
      <c r="I197" s="5">
        <f>过饱和度!N196</f>
        <v>1.6634531051089723E+20</v>
      </c>
      <c r="J197" s="5">
        <f t="shared" si="18"/>
        <v>1.6634531051089723E+20</v>
      </c>
      <c r="K197" s="5">
        <f t="shared" si="19"/>
        <v>16.634531051089727</v>
      </c>
      <c r="L197" s="5">
        <f>过饱和度!Q196</f>
        <v>3.4858603645007483E+66</v>
      </c>
      <c r="M197" s="5">
        <f t="shared" si="22"/>
        <v>3.4858603645007483E+66</v>
      </c>
      <c r="N197" s="5">
        <f t="shared" si="23"/>
        <v>3.4858603645007484E+47</v>
      </c>
    </row>
    <row r="198" spans="2:14" x14ac:dyDescent="0.25">
      <c r="B198" s="5">
        <f>过饱和度!D197</f>
        <v>1.7609016732323783</v>
      </c>
      <c r="C198" s="5">
        <f>过饱和度!H197</f>
        <v>811517899405.47449</v>
      </c>
      <c r="D198" s="5">
        <f t="shared" si="20"/>
        <v>811517899404.47449</v>
      </c>
      <c r="E198" s="5">
        <f t="shared" si="21"/>
        <v>8.1151789940447446E-8</v>
      </c>
      <c r="F198" s="5">
        <f>过饱和度!K197</f>
        <v>1.0138021343881913E+21</v>
      </c>
      <c r="G198" s="5">
        <f t="shared" si="16"/>
        <v>1.0138021343881913E+21</v>
      </c>
      <c r="H198" s="5">
        <f t="shared" si="17"/>
        <v>101.38021343881913</v>
      </c>
      <c r="I198" s="5">
        <f>过饱和度!N197</f>
        <v>1.6634509215917543E+20</v>
      </c>
      <c r="J198" s="5">
        <f t="shared" si="18"/>
        <v>1.6634509215917543E+20</v>
      </c>
      <c r="K198" s="5">
        <f t="shared" si="19"/>
        <v>16.634509215917543</v>
      </c>
      <c r="L198" s="5">
        <f>过饱和度!Q197</f>
        <v>3.4898139892464026E+66</v>
      </c>
      <c r="M198" s="5">
        <f t="shared" si="22"/>
        <v>3.4898139892464026E+66</v>
      </c>
      <c r="N198" s="5">
        <f t="shared" si="23"/>
        <v>3.4898139892464034E+47</v>
      </c>
    </row>
    <row r="199" spans="2:14" x14ac:dyDescent="0.25">
      <c r="B199" s="5">
        <f>过饱和度!D198</f>
        <v>1.7639016732323782</v>
      </c>
      <c r="C199" s="5">
        <f>过饱和度!H198</f>
        <v>811517398819.57764</v>
      </c>
      <c r="D199" s="5">
        <f t="shared" si="20"/>
        <v>811517398818.57764</v>
      </c>
      <c r="E199" s="5">
        <f t="shared" si="21"/>
        <v>8.1151739881857771E-8</v>
      </c>
      <c r="F199" s="5">
        <f>过饱和度!K198</f>
        <v>1.0138029575430868E+21</v>
      </c>
      <c r="G199" s="5">
        <f t="shared" si="16"/>
        <v>1.0138029575430868E+21</v>
      </c>
      <c r="H199" s="5">
        <f t="shared" si="17"/>
        <v>101.38029575430869</v>
      </c>
      <c r="I199" s="5">
        <f>过饱和度!N198</f>
        <v>1.6634529659075117E+20</v>
      </c>
      <c r="J199" s="5">
        <f t="shared" si="18"/>
        <v>1.6634529659075117E+20</v>
      </c>
      <c r="K199" s="5">
        <f t="shared" si="19"/>
        <v>16.63452965907512</v>
      </c>
      <c r="L199" s="5">
        <f>过饱和度!Q198</f>
        <v>3.5017244338245495E+66</v>
      </c>
      <c r="M199" s="5">
        <f t="shared" si="22"/>
        <v>3.5017244338245495E+66</v>
      </c>
      <c r="N199" s="5">
        <f t="shared" si="23"/>
        <v>3.50172443382455E+47</v>
      </c>
    </row>
    <row r="200" spans="2:14" x14ac:dyDescent="0.25">
      <c r="B200" s="5">
        <f>过饱和度!D199</f>
        <v>1.7669016732323783</v>
      </c>
      <c r="C200" s="5">
        <f>过饱和度!H199</f>
        <v>811516898231.69214</v>
      </c>
      <c r="D200" s="5">
        <f t="shared" si="20"/>
        <v>811516898230.69214</v>
      </c>
      <c r="E200" s="5">
        <f t="shared" si="21"/>
        <v>8.1151689823069215E-8</v>
      </c>
      <c r="F200" s="5">
        <f>过饱和度!K199</f>
        <v>1.0138037806943449E+21</v>
      </c>
      <c r="G200" s="5">
        <f t="shared" ref="G200:G263" si="24">F200-1</f>
        <v>1.0138037806943449E+21</v>
      </c>
      <c r="H200" s="5">
        <f t="shared" ref="H200:H263" si="25">$F$2*$G200^2*TANH($F$3/$G200)</f>
        <v>101.3803780694345</v>
      </c>
      <c r="I200" s="5">
        <f>过饱和度!N199</f>
        <v>1.6634550102187164E+20</v>
      </c>
      <c r="J200" s="5">
        <f t="shared" si="18"/>
        <v>1.6634550102187164E+20</v>
      </c>
      <c r="K200" s="5">
        <f t="shared" si="19"/>
        <v>16.634550102187163</v>
      </c>
      <c r="L200" s="5">
        <f>过饱和度!Q199</f>
        <v>3.513655201467744E+66</v>
      </c>
      <c r="M200" s="5">
        <f t="shared" si="22"/>
        <v>3.513655201467744E+66</v>
      </c>
      <c r="N200" s="5">
        <f t="shared" si="23"/>
        <v>3.5136552014677442E+47</v>
      </c>
    </row>
    <row r="201" spans="2:14" x14ac:dyDescent="0.25">
      <c r="B201" s="5">
        <f>过饱和度!D200</f>
        <v>1.7689016732323783</v>
      </c>
      <c r="C201" s="5">
        <f>过饱和度!H200</f>
        <v>811515817757.89758</v>
      </c>
      <c r="D201" s="5">
        <f t="shared" si="20"/>
        <v>811515817756.89758</v>
      </c>
      <c r="E201" s="5">
        <f t="shared" si="21"/>
        <v>8.1151581775689757E-8</v>
      </c>
      <c r="F201" s="5">
        <f>过饱和度!K200</f>
        <v>1.0138031940057968E+21</v>
      </c>
      <c r="G201" s="5">
        <f t="shared" si="24"/>
        <v>1.0138031940057968E+21</v>
      </c>
      <c r="H201" s="5">
        <f t="shared" si="25"/>
        <v>101.38031940057968</v>
      </c>
      <c r="I201" s="5">
        <f>过饱和度!N200</f>
        <v>1.6634546139643996E+20</v>
      </c>
      <c r="J201" s="5">
        <f t="shared" ref="J201:J264" si="26">I201-1</f>
        <v>1.6634546139643996E+20</v>
      </c>
      <c r="K201" s="5">
        <f t="shared" ref="K201:K264" si="27">$F$2*$J201^2*TANH($F$3/$J201)</f>
        <v>16.634546139643998</v>
      </c>
      <c r="L201" s="5">
        <f>过饱和度!Q200</f>
        <v>3.5216128893369034E+66</v>
      </c>
      <c r="M201" s="5">
        <f t="shared" si="22"/>
        <v>3.5216128893369034E+66</v>
      </c>
      <c r="N201" s="5">
        <f t="shared" si="23"/>
        <v>3.5216128893369034E+47</v>
      </c>
    </row>
    <row r="202" spans="2:14" x14ac:dyDescent="0.25">
      <c r="B202" s="5">
        <f>过饱和度!D201</f>
        <v>1.7789016732323784</v>
      </c>
      <c r="C202" s="5">
        <f>过饱和度!H201</f>
        <v>811521662894.32849</v>
      </c>
      <c r="D202" s="5">
        <f t="shared" si="20"/>
        <v>811521662893.32849</v>
      </c>
      <c r="E202" s="5">
        <f t="shared" si="21"/>
        <v>8.1152166289332854E-8</v>
      </c>
      <c r="F202" s="5">
        <f>过饱和度!K201</f>
        <v>1.013817362812134E+21</v>
      </c>
      <c r="G202" s="5">
        <f t="shared" si="24"/>
        <v>1.013817362812134E+21</v>
      </c>
      <c r="H202" s="5">
        <f t="shared" si="25"/>
        <v>101.38173628121339</v>
      </c>
      <c r="I202" s="5">
        <f>过饱和度!N201</f>
        <v>1.6634791287305634E+20</v>
      </c>
      <c r="J202" s="5">
        <f t="shared" si="26"/>
        <v>1.6634791287305634E+20</v>
      </c>
      <c r="K202" s="5">
        <f t="shared" si="27"/>
        <v>16.634791287305635</v>
      </c>
      <c r="L202" s="5">
        <f>过饱和度!Q201</f>
        <v>3.5616497569575398E+66</v>
      </c>
      <c r="M202" s="5">
        <f t="shared" si="22"/>
        <v>3.5616497569575398E+66</v>
      </c>
      <c r="N202" s="5">
        <f t="shared" si="23"/>
        <v>3.5616497569575403E+47</v>
      </c>
    </row>
    <row r="203" spans="2:14" x14ac:dyDescent="0.25">
      <c r="B203" s="5">
        <f>过饱和度!D202</f>
        <v>1.8089016732323784</v>
      </c>
      <c r="C203" s="5">
        <f>过饱和度!H202</f>
        <v>811550735966.47522</v>
      </c>
      <c r="D203" s="5">
        <f t="shared" ref="D203:D266" si="28">C203-1</f>
        <v>811550735965.47522</v>
      </c>
      <c r="E203" s="5">
        <f t="shared" ref="E203:E266" si="29">$F$2*$D203^2*TANH($F$3/$D203)</f>
        <v>8.1155073596547532E-8</v>
      </c>
      <c r="F203" s="5">
        <f>过饱和度!K202</f>
        <v>1.0138774137110835E+21</v>
      </c>
      <c r="G203" s="5">
        <f t="shared" si="24"/>
        <v>1.0138774137110835E+21</v>
      </c>
      <c r="H203" s="5">
        <f t="shared" si="25"/>
        <v>101.38774137110836</v>
      </c>
      <c r="I203" s="5">
        <f>过饱和度!N202</f>
        <v>1.6635798544721671E+20</v>
      </c>
      <c r="J203" s="5">
        <f t="shared" si="26"/>
        <v>1.6635798544721671E+20</v>
      </c>
      <c r="K203" s="5">
        <f t="shared" si="27"/>
        <v>16.63579854472167</v>
      </c>
      <c r="L203" s="5">
        <f>过饱和度!Q202</f>
        <v>3.6832458094019113E+66</v>
      </c>
      <c r="M203" s="5">
        <f t="shared" si="22"/>
        <v>3.6832458094019113E+66</v>
      </c>
      <c r="N203" s="5">
        <f t="shared" si="23"/>
        <v>3.6832458094019111E+47</v>
      </c>
    </row>
    <row r="204" spans="2:14" x14ac:dyDescent="0.25">
      <c r="B204" s="5">
        <f>过饱和度!D203</f>
        <v>1.8389016732323784</v>
      </c>
      <c r="C204" s="5">
        <f>过饱和度!H203</f>
        <v>811579809160.64856</v>
      </c>
      <c r="D204" s="5">
        <f t="shared" si="28"/>
        <v>811579809159.64856</v>
      </c>
      <c r="E204" s="5">
        <f t="shared" si="29"/>
        <v>8.1157980915964857E-8</v>
      </c>
      <c r="F204" s="5">
        <f>过饱和度!K203</f>
        <v>1.013937466443795E+21</v>
      </c>
      <c r="G204" s="5">
        <f t="shared" si="24"/>
        <v>1.013937466443795E+21</v>
      </c>
      <c r="H204" s="5">
        <f t="shared" si="25"/>
        <v>101.39374664437952</v>
      </c>
      <c r="I204" s="5">
        <f>过饱和度!N203</f>
        <v>1.6636805834853922E+20</v>
      </c>
      <c r="J204" s="5">
        <f t="shared" si="26"/>
        <v>1.6636805834853922E+20</v>
      </c>
      <c r="K204" s="5">
        <f t="shared" si="27"/>
        <v>16.636805834853924</v>
      </c>
      <c r="L204" s="5">
        <f>过饱和度!Q203</f>
        <v>3.8068980133518998E+66</v>
      </c>
      <c r="M204" s="5">
        <f t="shared" si="22"/>
        <v>3.8068980133518998E+66</v>
      </c>
      <c r="N204" s="5">
        <f t="shared" si="23"/>
        <v>3.8068980133518998E+47</v>
      </c>
    </row>
    <row r="205" spans="2:14" x14ac:dyDescent="0.25">
      <c r="B205" s="5">
        <f>过饱和度!D204</f>
        <v>1.8589016732323784</v>
      </c>
      <c r="C205" s="5">
        <f>过饱和度!H204</f>
        <v>811596829728.97046</v>
      </c>
      <c r="D205" s="5">
        <f t="shared" si="28"/>
        <v>811596829727.97046</v>
      </c>
      <c r="E205" s="5">
        <f t="shared" si="29"/>
        <v>8.1159682972797042E-8</v>
      </c>
      <c r="F205" s="5">
        <f>过饱和度!K204</f>
        <v>1.0139739114475571E+21</v>
      </c>
      <c r="G205" s="5">
        <f t="shared" si="24"/>
        <v>1.0139739114475571E+21</v>
      </c>
      <c r="H205" s="5">
        <f t="shared" si="25"/>
        <v>101.39739114475572</v>
      </c>
      <c r="I205" s="5">
        <f>过饱和度!N204</f>
        <v>1.6637421742639058E+20</v>
      </c>
      <c r="J205" s="5">
        <f t="shared" si="26"/>
        <v>1.6637421742639058E+20</v>
      </c>
      <c r="K205" s="5">
        <f t="shared" si="27"/>
        <v>16.637421742639059</v>
      </c>
      <c r="L205" s="5">
        <f>过饱和度!Q204</f>
        <v>3.8904494844582685E+66</v>
      </c>
      <c r="M205" s="5">
        <f t="shared" si="22"/>
        <v>3.8904494844582685E+66</v>
      </c>
      <c r="N205" s="5">
        <f t="shared" si="23"/>
        <v>3.890449484458268E+47</v>
      </c>
    </row>
    <row r="206" spans="2:14" x14ac:dyDescent="0.25">
      <c r="B206" s="5">
        <f>过饱和度!D205</f>
        <v>1.9089016732323782</v>
      </c>
      <c r="C206" s="5">
        <f>过饱和度!H205</f>
        <v>811651207046.16785</v>
      </c>
      <c r="D206" s="5">
        <f t="shared" si="28"/>
        <v>811651207045.16785</v>
      </c>
      <c r="E206" s="5">
        <f t="shared" si="29"/>
        <v>8.1165120704516793E-8</v>
      </c>
      <c r="F206" s="5">
        <f>过饱和度!K205</f>
        <v>1.0140830102189105E+21</v>
      </c>
      <c r="G206" s="5">
        <f t="shared" si="24"/>
        <v>1.0140830102189105E+21</v>
      </c>
      <c r="H206" s="5">
        <f t="shared" si="25"/>
        <v>101.40830102189108</v>
      </c>
      <c r="I206" s="5">
        <f>过饱和度!N205</f>
        <v>1.6639240177505871E+20</v>
      </c>
      <c r="J206" s="5">
        <f t="shared" si="26"/>
        <v>1.6639240177505871E+20</v>
      </c>
      <c r="K206" s="5">
        <f t="shared" si="27"/>
        <v>16.639240177505872</v>
      </c>
      <c r="L206" s="5">
        <f>过饱和度!Q205</f>
        <v>4.1034615032697348E+66</v>
      </c>
      <c r="M206" s="5">
        <f t="shared" si="22"/>
        <v>4.1034615032697348E+66</v>
      </c>
      <c r="N206" s="5">
        <f t="shared" si="23"/>
        <v>4.1034615032697349E+47</v>
      </c>
    </row>
    <row r="207" spans="2:14" x14ac:dyDescent="0.25">
      <c r="B207" s="5">
        <f>过饱和度!D206</f>
        <v>1.9589016732323783</v>
      </c>
      <c r="C207" s="5">
        <f>过饱和度!H206</f>
        <v>811705585252.72559</v>
      </c>
      <c r="D207" s="5">
        <f t="shared" si="28"/>
        <v>811705585251.72559</v>
      </c>
      <c r="E207" s="5">
        <f t="shared" si="29"/>
        <v>8.1170558525172555E-8</v>
      </c>
      <c r="F207" s="5">
        <f>过饱和度!K206</f>
        <v>1.0141921155673698E+21</v>
      </c>
      <c r="G207" s="5">
        <f t="shared" si="24"/>
        <v>1.0141921155673698E+21</v>
      </c>
      <c r="H207" s="5">
        <f t="shared" si="25"/>
        <v>101.41921155673697</v>
      </c>
      <c r="I207" s="5">
        <f>过饱和度!N206</f>
        <v>1.6641058726434472E+20</v>
      </c>
      <c r="J207" s="5">
        <f t="shared" si="26"/>
        <v>1.6641058726434472E+20</v>
      </c>
      <c r="K207" s="5">
        <f t="shared" si="27"/>
        <v>16.641058726434469</v>
      </c>
      <c r="L207" s="5">
        <f>过饱和度!Q206</f>
        <v>4.3221991768041311E+66</v>
      </c>
      <c r="M207" s="5">
        <f t="shared" ref="M207:M270" si="30">L207-1</f>
        <v>4.3221991768041311E+66</v>
      </c>
      <c r="N207" s="5">
        <f t="shared" ref="N207:N270" si="31">$F$2*$M207^2*TANH($F$3/$M207)</f>
        <v>4.3221991768041315E+47</v>
      </c>
    </row>
    <row r="208" spans="2:14" x14ac:dyDescent="0.25">
      <c r="B208" s="5">
        <f>过饱和度!D207</f>
        <v>2.0089016732323781</v>
      </c>
      <c r="C208" s="5">
        <f>过饱和度!H207</f>
        <v>811759964348.56128</v>
      </c>
      <c r="D208" s="5">
        <f t="shared" si="28"/>
        <v>811759964347.56128</v>
      </c>
      <c r="E208" s="5">
        <f t="shared" si="29"/>
        <v>8.1175996434756135E-8</v>
      </c>
      <c r="F208" s="5">
        <f>过饱和度!K207</f>
        <v>1.0143012274929575E+21</v>
      </c>
      <c r="G208" s="5">
        <f t="shared" si="24"/>
        <v>1.0143012274929575E+21</v>
      </c>
      <c r="H208" s="5">
        <f t="shared" si="25"/>
        <v>101.43012274929575</v>
      </c>
      <c r="I208" s="5">
        <f>过饱和度!N207</f>
        <v>1.664287738942579E+20</v>
      </c>
      <c r="J208" s="5">
        <f t="shared" si="26"/>
        <v>1.664287738942579E+20</v>
      </c>
      <c r="K208" s="5">
        <f t="shared" si="27"/>
        <v>16.642877389425792</v>
      </c>
      <c r="L208" s="5">
        <f>过饱和度!Q207</f>
        <v>4.5466662440804545E+66</v>
      </c>
      <c r="M208" s="5">
        <f t="shared" si="30"/>
        <v>4.5466662440804545E+66</v>
      </c>
      <c r="N208" s="5">
        <f t="shared" si="31"/>
        <v>4.5466662440804545E+47</v>
      </c>
    </row>
    <row r="209" spans="2:14" x14ac:dyDescent="0.25">
      <c r="B209" s="5">
        <f>过饱和度!D208</f>
        <v>2.0520507043024474</v>
      </c>
      <c r="C209" s="5">
        <f>过饱和度!H208</f>
        <v>811805550095.39209</v>
      </c>
      <c r="D209" s="5">
        <f t="shared" si="28"/>
        <v>811805550094.39209</v>
      </c>
      <c r="E209" s="5">
        <f t="shared" si="29"/>
        <v>8.1180555009439234E-8</v>
      </c>
      <c r="F209" s="5">
        <f>过饱和度!K208</f>
        <v>1.014393351623341E+21</v>
      </c>
      <c r="G209" s="5">
        <f t="shared" si="24"/>
        <v>1.014393351623341E+21</v>
      </c>
      <c r="H209" s="5">
        <f t="shared" si="25"/>
        <v>101.4393351623341</v>
      </c>
      <c r="I209" s="5">
        <f>过饱和度!N208</f>
        <v>1.6644415305813121E+20</v>
      </c>
      <c r="J209" s="5">
        <f t="shared" si="26"/>
        <v>1.6644415305813121E+20</v>
      </c>
      <c r="K209" s="5">
        <f t="shared" si="27"/>
        <v>16.644415305813123</v>
      </c>
      <c r="L209" s="5">
        <f>过饱和度!Q208</f>
        <v>4.7449674360047925E+66</v>
      </c>
      <c r="M209" s="5">
        <f t="shared" si="30"/>
        <v>4.7449674360047925E+66</v>
      </c>
      <c r="N209" s="5">
        <f t="shared" si="31"/>
        <v>4.7449674360047923E+47</v>
      </c>
    </row>
    <row r="210" spans="2:14" x14ac:dyDescent="0.25">
      <c r="B210" s="5">
        <f>过饱和度!D209</f>
        <v>2.0520507044024474</v>
      </c>
      <c r="C210" s="5">
        <f>过饱和度!H209</f>
        <v>811810191607.33655</v>
      </c>
      <c r="D210" s="5">
        <f t="shared" si="28"/>
        <v>811810191606.33655</v>
      </c>
      <c r="E210" s="5">
        <f t="shared" si="29"/>
        <v>8.1181019160633664E-8</v>
      </c>
      <c r="F210" s="5">
        <f>过饱和度!K209</f>
        <v>1.0144010834504366E+21</v>
      </c>
      <c r="G210" s="5">
        <f t="shared" si="24"/>
        <v>1.0144010834504366E+21</v>
      </c>
      <c r="H210" s="5">
        <f t="shared" si="25"/>
        <v>101.44010834504368</v>
      </c>
      <c r="I210" s="5">
        <f>过饱和度!N209</f>
        <v>1.664454217112055E+20</v>
      </c>
      <c r="J210" s="5">
        <f t="shared" si="26"/>
        <v>1.664454217112055E+20</v>
      </c>
      <c r="K210" s="5">
        <f t="shared" si="27"/>
        <v>16.644542171120552</v>
      </c>
      <c r="L210" s="5">
        <f>过饱和度!Q209</f>
        <v>4.7450216606192827E+66</v>
      </c>
      <c r="M210" s="5">
        <f t="shared" si="30"/>
        <v>4.7450216606192827E+66</v>
      </c>
      <c r="N210" s="5">
        <f t="shared" si="31"/>
        <v>4.7450216606192829E+47</v>
      </c>
    </row>
    <row r="211" spans="2:14" x14ac:dyDescent="0.25">
      <c r="B211" s="5">
        <f>过饱和度!D210</f>
        <v>2.0520507047024474</v>
      </c>
      <c r="C211" s="5">
        <f>过饱和度!H210</f>
        <v>811824117403.50806</v>
      </c>
      <c r="D211" s="5">
        <f t="shared" si="28"/>
        <v>811824117402.50806</v>
      </c>
      <c r="E211" s="5">
        <f t="shared" si="29"/>
        <v>8.1182411740250813E-8</v>
      </c>
      <c r="F211" s="5">
        <f>过饱和度!K210</f>
        <v>1.0144242809523102E+21</v>
      </c>
      <c r="G211" s="5">
        <f t="shared" si="24"/>
        <v>1.0144242809523102E+21</v>
      </c>
      <c r="H211" s="5">
        <f t="shared" si="25"/>
        <v>101.44242809523102</v>
      </c>
      <c r="I211" s="5">
        <f>过饱和度!N210</f>
        <v>1.664492279859027E+20</v>
      </c>
      <c r="J211" s="5">
        <f t="shared" si="26"/>
        <v>1.664492279859027E+20</v>
      </c>
      <c r="K211" s="5">
        <f t="shared" si="27"/>
        <v>16.644922798590269</v>
      </c>
      <c r="L211" s="5">
        <f>过饱和度!Q210</f>
        <v>4.7451843530673505E+66</v>
      </c>
      <c r="M211" s="5">
        <f t="shared" si="30"/>
        <v>4.7451843530673505E+66</v>
      </c>
      <c r="N211" s="5">
        <f t="shared" si="31"/>
        <v>4.7451843530673506E+47</v>
      </c>
    </row>
    <row r="212" spans="2:14" x14ac:dyDescent="0.25">
      <c r="B212" s="5">
        <f>过饱和度!D211</f>
        <v>2.0520507051024475</v>
      </c>
      <c r="C212" s="5">
        <f>过饱和度!H211</f>
        <v>811842685661.10107</v>
      </c>
      <c r="D212" s="5">
        <f t="shared" si="28"/>
        <v>811842685660.10107</v>
      </c>
      <c r="E212" s="5">
        <f t="shared" si="29"/>
        <v>8.11842685660101E-8</v>
      </c>
      <c r="F212" s="5">
        <f>过饱和度!K211</f>
        <v>1.0144552120020421E+21</v>
      </c>
      <c r="G212" s="5">
        <f t="shared" si="24"/>
        <v>1.0144552120020421E+21</v>
      </c>
      <c r="H212" s="5">
        <f t="shared" si="25"/>
        <v>101.4455212002042</v>
      </c>
      <c r="I212" s="5">
        <f>过饱和度!N211</f>
        <v>1.6645430318674271E+20</v>
      </c>
      <c r="J212" s="5">
        <f t="shared" si="26"/>
        <v>1.6645430318674271E+20</v>
      </c>
      <c r="K212" s="5">
        <f t="shared" si="27"/>
        <v>16.645430318674272</v>
      </c>
      <c r="L212" s="5">
        <f>过饱和度!Q211</f>
        <v>4.7454012873462396E+66</v>
      </c>
      <c r="M212" s="5">
        <f t="shared" si="30"/>
        <v>4.7454012873462396E+66</v>
      </c>
      <c r="N212" s="5">
        <f t="shared" si="31"/>
        <v>4.7454012873462397E+47</v>
      </c>
    </row>
    <row r="213" spans="2:14" x14ac:dyDescent="0.25">
      <c r="B213" s="5">
        <f>过饱和度!D212</f>
        <v>2.0520507053024475</v>
      </c>
      <c r="C213" s="5">
        <f>过饱和度!H212</f>
        <v>811851969518.99963</v>
      </c>
      <c r="D213" s="5">
        <f t="shared" si="28"/>
        <v>811851969517.99963</v>
      </c>
      <c r="E213" s="5">
        <f t="shared" si="29"/>
        <v>8.1185196951799969E-8</v>
      </c>
      <c r="F213" s="5">
        <f>过饱和度!K212</f>
        <v>1.0144706772186695E+21</v>
      </c>
      <c r="G213" s="5">
        <f t="shared" si="24"/>
        <v>1.0144706772186695E+21</v>
      </c>
      <c r="H213" s="5">
        <f t="shared" si="25"/>
        <v>101.44706772186696</v>
      </c>
      <c r="I213" s="5">
        <f>过饱和度!N212</f>
        <v>1.6645684074183498E+20</v>
      </c>
      <c r="J213" s="5">
        <f t="shared" si="26"/>
        <v>1.6645684074183498E+20</v>
      </c>
      <c r="K213" s="5">
        <f t="shared" si="27"/>
        <v>16.645684074183499</v>
      </c>
      <c r="L213" s="5">
        <f>过饱和度!Q212</f>
        <v>4.7455097525188196E+66</v>
      </c>
      <c r="M213" s="5">
        <f t="shared" si="30"/>
        <v>4.7455097525188196E+66</v>
      </c>
      <c r="N213" s="5">
        <f t="shared" si="31"/>
        <v>4.7455097525188199E+47</v>
      </c>
    </row>
    <row r="214" spans="2:14" x14ac:dyDescent="0.25">
      <c r="B214" s="5">
        <f>过饱和度!D213</f>
        <v>2.0520507143024473</v>
      </c>
      <c r="C214" s="5">
        <f>过饱和度!H213</f>
        <v>812269865653.35437</v>
      </c>
      <c r="D214" s="5">
        <f t="shared" si="28"/>
        <v>812269865652.35437</v>
      </c>
      <c r="E214" s="5">
        <f t="shared" si="29"/>
        <v>8.1226986565235441E-8</v>
      </c>
      <c r="F214" s="5">
        <f>过饱和度!K213</f>
        <v>1.0151668699419659E+21</v>
      </c>
      <c r="G214" s="5">
        <f t="shared" si="24"/>
        <v>1.0151668699419659E+21</v>
      </c>
      <c r="H214" s="5">
        <f t="shared" si="25"/>
        <v>101.5166869941966</v>
      </c>
      <c r="I214" s="5">
        <f>过饱和度!N213</f>
        <v>1.6657107236317056E+20</v>
      </c>
      <c r="J214" s="5">
        <f t="shared" si="26"/>
        <v>1.6657107236317056E+20</v>
      </c>
      <c r="K214" s="5">
        <f t="shared" si="27"/>
        <v>16.657107236317056</v>
      </c>
      <c r="L214" s="5">
        <f>过饱和度!Q213</f>
        <v>4.7503934864212265E+66</v>
      </c>
      <c r="M214" s="5">
        <f t="shared" si="30"/>
        <v>4.7503934864212265E+66</v>
      </c>
      <c r="N214" s="5">
        <f t="shared" si="31"/>
        <v>4.7503934864212266E+47</v>
      </c>
    </row>
    <row r="215" spans="2:14" x14ac:dyDescent="0.25">
      <c r="B215" s="5">
        <f>过饱和度!D214</f>
        <v>2.0520508043024472</v>
      </c>
      <c r="C215" s="5">
        <f>过饱和度!H214</f>
        <v>816456776351.43591</v>
      </c>
      <c r="D215" s="5">
        <f t="shared" si="28"/>
        <v>816456776350.43591</v>
      </c>
      <c r="E215" s="5">
        <f t="shared" si="29"/>
        <v>8.1645677635043598E-8</v>
      </c>
      <c r="F215" s="5">
        <f>过饱和度!K214</f>
        <v>1.0221486124816016E+21</v>
      </c>
      <c r="G215" s="5">
        <f t="shared" si="24"/>
        <v>1.0221486124816016E+21</v>
      </c>
      <c r="H215" s="5">
        <f t="shared" si="25"/>
        <v>102.21486124816018</v>
      </c>
      <c r="I215" s="5">
        <f>过饱和度!N214</f>
        <v>1.6771663901566445E+20</v>
      </c>
      <c r="J215" s="5">
        <f t="shared" si="26"/>
        <v>1.6771663901566445E+20</v>
      </c>
      <c r="K215" s="5">
        <f t="shared" si="27"/>
        <v>16.771663901566445</v>
      </c>
      <c r="L215" s="5">
        <f>过饱和度!Q214</f>
        <v>4.7994624190278494E+66</v>
      </c>
      <c r="M215" s="5">
        <f t="shared" si="30"/>
        <v>4.7994624190278494E+66</v>
      </c>
      <c r="N215" s="5">
        <f t="shared" si="31"/>
        <v>4.7994624190278494E+47</v>
      </c>
    </row>
    <row r="216" spans="2:14" x14ac:dyDescent="0.25">
      <c r="B216" s="5">
        <f>过饱和度!D215</f>
        <v>2.0520517043024475</v>
      </c>
      <c r="C216" s="5">
        <f>过饱和度!H215</f>
        <v>859120108901.5647</v>
      </c>
      <c r="D216" s="5">
        <f t="shared" si="28"/>
        <v>859120108900.5647</v>
      </c>
      <c r="E216" s="5">
        <f t="shared" si="29"/>
        <v>8.5912010890056482E-8</v>
      </c>
      <c r="F216" s="5">
        <f>过饱和度!K215</f>
        <v>1.0939640161078099E+21</v>
      </c>
      <c r="G216" s="5">
        <f t="shared" si="24"/>
        <v>1.0939640161078099E+21</v>
      </c>
      <c r="H216" s="5">
        <f t="shared" si="25"/>
        <v>109.396401610781</v>
      </c>
      <c r="I216" s="5">
        <f>过饱和度!N215</f>
        <v>1.7950012747524338E+20</v>
      </c>
      <c r="J216" s="5">
        <f t="shared" si="26"/>
        <v>1.7950012747524338E+20</v>
      </c>
      <c r="K216" s="5">
        <f t="shared" si="27"/>
        <v>17.95001274752434</v>
      </c>
      <c r="L216" s="5">
        <f>过饱和度!Q215</f>
        <v>5.3138278371277261E+66</v>
      </c>
      <c r="M216" s="5">
        <f t="shared" si="30"/>
        <v>5.3138278371277261E+66</v>
      </c>
      <c r="N216" s="5">
        <f t="shared" si="31"/>
        <v>5.3138278371277267E+47</v>
      </c>
    </row>
    <row r="217" spans="2:14" x14ac:dyDescent="0.25">
      <c r="B217" s="5">
        <f>过饱和度!D216</f>
        <v>2.0520581911144116</v>
      </c>
      <c r="C217" s="5">
        <f>过饱和度!H216</f>
        <v>1211336452254.853</v>
      </c>
      <c r="D217" s="5">
        <f t="shared" si="28"/>
        <v>1211336452253.853</v>
      </c>
      <c r="E217" s="5">
        <f t="shared" si="29"/>
        <v>1.2113364522538532E-7</v>
      </c>
      <c r="F217" s="5">
        <f>过饱和度!K216</f>
        <v>1.7294884982942954E+21</v>
      </c>
      <c r="G217" s="5">
        <f t="shared" si="24"/>
        <v>1.7294884982942954E+21</v>
      </c>
      <c r="H217" s="5">
        <f t="shared" si="25"/>
        <v>172.94884982942958</v>
      </c>
      <c r="I217" s="5">
        <f>过饱和度!N216</f>
        <v>2.8377685526706602E+20</v>
      </c>
      <c r="J217" s="5">
        <f t="shared" si="26"/>
        <v>2.8377685526706602E+20</v>
      </c>
      <c r="K217" s="5">
        <f t="shared" si="27"/>
        <v>28.3776855267066</v>
      </c>
      <c r="L217" s="5">
        <f>过饱和度!Q216</f>
        <v>1.0559952057366116E+67</v>
      </c>
      <c r="M217" s="5">
        <f t="shared" si="30"/>
        <v>1.0559952057366116E+67</v>
      </c>
      <c r="N217" s="5">
        <f t="shared" si="31"/>
        <v>1.0559952057366116E+48</v>
      </c>
    </row>
    <row r="218" spans="2:14" x14ac:dyDescent="0.25">
      <c r="B218" s="5">
        <f>过饱和度!D217</f>
        <v>2.0520607043024475</v>
      </c>
      <c r="C218" s="5">
        <f>过饱和度!H217</f>
        <v>1211336241834.9741</v>
      </c>
      <c r="D218" s="5">
        <f t="shared" si="28"/>
        <v>1211336241833.9741</v>
      </c>
      <c r="E218" s="5">
        <f t="shared" si="29"/>
        <v>1.2113362418339742E-7</v>
      </c>
      <c r="F218" s="5">
        <f>过饱和度!K217</f>
        <v>1.7294881346142153E+21</v>
      </c>
      <c r="G218" s="5">
        <f t="shared" si="24"/>
        <v>1.7294881346142153E+21</v>
      </c>
      <c r="H218" s="5">
        <f t="shared" si="25"/>
        <v>172.94881346142151</v>
      </c>
      <c r="I218" s="5">
        <f>过饱和度!N217</f>
        <v>2.8377679901906741E+20</v>
      </c>
      <c r="J218" s="5">
        <f t="shared" si="26"/>
        <v>2.8377679901906741E+20</v>
      </c>
      <c r="K218" s="5">
        <f t="shared" si="27"/>
        <v>28.377679901906742</v>
      </c>
      <c r="L218" s="5">
        <f>过饱和度!Q217</f>
        <v>1.0559973738664118E+67</v>
      </c>
      <c r="M218" s="5">
        <f t="shared" si="30"/>
        <v>1.0559973738664118E+67</v>
      </c>
      <c r="N218" s="5">
        <f t="shared" si="31"/>
        <v>1.0559973738664118E+48</v>
      </c>
    </row>
    <row r="219" spans="2:14" x14ac:dyDescent="0.25">
      <c r="B219" s="5">
        <f>过饱和度!D218</f>
        <v>2.0520707043024475</v>
      </c>
      <c r="C219" s="5">
        <f>过饱和度!H218</f>
        <v>1211335831834.8301</v>
      </c>
      <c r="D219" s="5">
        <f t="shared" si="28"/>
        <v>1211335831833.8301</v>
      </c>
      <c r="E219" s="5">
        <f t="shared" si="29"/>
        <v>1.21133583183383E-7</v>
      </c>
      <c r="F219" s="5">
        <f>过饱和度!K218</f>
        <v>1.7294874300115473E+21</v>
      </c>
      <c r="G219" s="5">
        <f t="shared" si="24"/>
        <v>1.7294874300115473E+21</v>
      </c>
      <c r="H219" s="5">
        <f t="shared" si="25"/>
        <v>172.94874300115475</v>
      </c>
      <c r="I219" s="5">
        <f>过饱和度!N218</f>
        <v>2.8377669023914974E+20</v>
      </c>
      <c r="J219" s="5">
        <f t="shared" si="26"/>
        <v>2.8377669023914974E+20</v>
      </c>
      <c r="K219" s="5">
        <f t="shared" si="27"/>
        <v>28.377669023914976</v>
      </c>
      <c r="L219" s="5">
        <f>过饱和度!Q218</f>
        <v>1.0560068570117797E+67</v>
      </c>
      <c r="M219" s="5">
        <f t="shared" si="30"/>
        <v>1.0560068570117797E+67</v>
      </c>
      <c r="N219" s="5">
        <f t="shared" si="31"/>
        <v>1.0560068570117797E+48</v>
      </c>
    </row>
    <row r="220" spans="2:14" x14ac:dyDescent="0.25">
      <c r="B220" s="5">
        <f>过饱和度!D219</f>
        <v>2.0521007043024473</v>
      </c>
      <c r="C220" s="5">
        <f>过饱和度!H219</f>
        <v>1211335146443.3618</v>
      </c>
      <c r="D220" s="5">
        <f t="shared" si="28"/>
        <v>1211335146442.3618</v>
      </c>
      <c r="E220" s="5">
        <f t="shared" si="29"/>
        <v>1.2113351464423618E-7</v>
      </c>
      <c r="F220" s="5">
        <f>过饱和度!K219</f>
        <v>1.7294862626083808E+21</v>
      </c>
      <c r="G220" s="5">
        <f t="shared" si="24"/>
        <v>1.7294862626083808E+21</v>
      </c>
      <c r="H220" s="5">
        <f t="shared" si="25"/>
        <v>172.9486262608381</v>
      </c>
      <c r="I220" s="5">
        <f>过饱和度!N219</f>
        <v>2.8377651052383745E+20</v>
      </c>
      <c r="J220" s="5">
        <f t="shared" si="26"/>
        <v>2.8377651052383745E+20</v>
      </c>
      <c r="K220" s="5">
        <f t="shared" si="27"/>
        <v>28.377651052383744</v>
      </c>
      <c r="L220" s="5">
        <f>过饱和度!Q219</f>
        <v>1.0560363979428498E+67</v>
      </c>
      <c r="M220" s="5">
        <f t="shared" si="30"/>
        <v>1.0560363979428498E+67</v>
      </c>
      <c r="N220" s="5">
        <f t="shared" si="31"/>
        <v>1.0560363979428499E+48</v>
      </c>
    </row>
    <row r="221" spans="2:14" x14ac:dyDescent="0.25">
      <c r="B221" s="5">
        <f>过饱和度!D220</f>
        <v>2.0521307043024475</v>
      </c>
      <c r="C221" s="5">
        <f>过饱和度!H220</f>
        <v>1211334461052.2927</v>
      </c>
      <c r="D221" s="5">
        <f t="shared" si="28"/>
        <v>1211334461051.2927</v>
      </c>
      <c r="E221" s="5">
        <f t="shared" si="29"/>
        <v>1.2113344610512926E-7</v>
      </c>
      <c r="F221" s="5">
        <f>过饱和度!K220</f>
        <v>1.729485095206027E+21</v>
      </c>
      <c r="G221" s="5">
        <f t="shared" si="24"/>
        <v>1.729485095206027E+21</v>
      </c>
      <c r="H221" s="5">
        <f t="shared" si="25"/>
        <v>172.9485095206027</v>
      </c>
      <c r="I221" s="5">
        <f>过饱和度!N220</f>
        <v>2.8377633080864293E+20</v>
      </c>
      <c r="J221" s="5">
        <f t="shared" si="26"/>
        <v>2.8377633080864293E+20</v>
      </c>
      <c r="K221" s="5">
        <f t="shared" si="27"/>
        <v>28.377633080864296</v>
      </c>
      <c r="L221" s="5">
        <f>过饱和度!Q220</f>
        <v>1.0560659392498248E+67</v>
      </c>
      <c r="M221" s="5">
        <f t="shared" si="30"/>
        <v>1.0560659392498248E+67</v>
      </c>
      <c r="N221" s="5">
        <f t="shared" si="31"/>
        <v>1.0560659392498248E+48</v>
      </c>
    </row>
    <row r="222" spans="2:14" x14ac:dyDescent="0.25">
      <c r="B222" s="5">
        <f>过饱和度!D221</f>
        <v>2.0521507043024476</v>
      </c>
      <c r="C222" s="5">
        <f>过饱和度!H221</f>
        <v>1211333892659.4785</v>
      </c>
      <c r="D222" s="5">
        <f t="shared" si="28"/>
        <v>1211333892658.4785</v>
      </c>
      <c r="E222" s="5">
        <f t="shared" si="29"/>
        <v>1.2113338926584789E-7</v>
      </c>
      <c r="F222" s="5">
        <f>过饱和度!K221</f>
        <v>1.7294841232367105E+21</v>
      </c>
      <c r="G222" s="5">
        <f t="shared" si="24"/>
        <v>1.7294841232367105E+21</v>
      </c>
      <c r="H222" s="5">
        <f t="shared" si="25"/>
        <v>172.94841232367108</v>
      </c>
      <c r="I222" s="5">
        <f>过饱和度!N221</f>
        <v>2.8377618098881724E+20</v>
      </c>
      <c r="J222" s="5">
        <f t="shared" si="26"/>
        <v>2.8377618098881724E+20</v>
      </c>
      <c r="K222" s="5">
        <f t="shared" si="27"/>
        <v>28.377618098881726</v>
      </c>
      <c r="L222" s="5">
        <f>过饱和度!Q221</f>
        <v>1.0560854102981371E+67</v>
      </c>
      <c r="M222" s="5">
        <f t="shared" si="30"/>
        <v>1.0560854102981371E+67</v>
      </c>
      <c r="N222" s="5">
        <f t="shared" si="31"/>
        <v>1.0560854102981372E+48</v>
      </c>
    </row>
    <row r="223" spans="2:14" x14ac:dyDescent="0.25">
      <c r="B223" s="5">
        <f>过饱和度!D222</f>
        <v>2.0522507043024474</v>
      </c>
      <c r="C223" s="5">
        <f>过饱和度!H222</f>
        <v>1211332729594.4797</v>
      </c>
      <c r="D223" s="5">
        <f t="shared" si="28"/>
        <v>1211332729593.4797</v>
      </c>
      <c r="E223" s="5">
        <f t="shared" si="29"/>
        <v>1.2113327295934797E-7</v>
      </c>
      <c r="F223" s="5">
        <f>过饱和度!K222</f>
        <v>1.7294821809287376E+21</v>
      </c>
      <c r="G223" s="5">
        <f t="shared" si="24"/>
        <v>1.7294821809287376E+21</v>
      </c>
      <c r="H223" s="5">
        <f t="shared" si="25"/>
        <v>172.94821809287376</v>
      </c>
      <c r="I223" s="5">
        <f>过饱和度!N222</f>
        <v>2.837758838976434E+20</v>
      </c>
      <c r="J223" s="5">
        <f t="shared" si="26"/>
        <v>2.837758838976434E+20</v>
      </c>
      <c r="K223" s="5">
        <f t="shared" si="27"/>
        <v>28.377588389764341</v>
      </c>
      <c r="L223" s="5">
        <f>过饱和度!Q222</f>
        <v>1.0561861325649283E+67</v>
      </c>
      <c r="M223" s="5">
        <f t="shared" si="30"/>
        <v>1.0561861325649283E+67</v>
      </c>
      <c r="N223" s="5">
        <f t="shared" si="31"/>
        <v>1.0561861325649285E+48</v>
      </c>
    </row>
    <row r="224" spans="2:14" x14ac:dyDescent="0.25">
      <c r="B224" s="5">
        <f>过饱和度!D223</f>
        <v>2.0525507043024476</v>
      </c>
      <c r="C224" s="5">
        <f>过饱和度!H223</f>
        <v>1211330962601.6448</v>
      </c>
      <c r="D224" s="5">
        <f t="shared" si="28"/>
        <v>1211330962600.6448</v>
      </c>
      <c r="E224" s="5">
        <f t="shared" si="29"/>
        <v>1.2113309626006448E-7</v>
      </c>
      <c r="F224" s="5">
        <f>过饱和度!K223</f>
        <v>1.7294793467938543E+21</v>
      </c>
      <c r="G224" s="5">
        <f t="shared" si="24"/>
        <v>1.7294793467938543E+21</v>
      </c>
      <c r="H224" s="5">
        <f t="shared" si="25"/>
        <v>172.94793467938541</v>
      </c>
      <c r="I224" s="5">
        <f>过饱和度!N223</f>
        <v>2.8377545629045087E+20</v>
      </c>
      <c r="J224" s="5">
        <f t="shared" si="26"/>
        <v>2.8377545629045087E+20</v>
      </c>
      <c r="K224" s="5">
        <f t="shared" si="27"/>
        <v>28.377545629045088</v>
      </c>
      <c r="L224" s="5">
        <f>过饱和度!Q223</f>
        <v>1.0564917793493929E+67</v>
      </c>
      <c r="M224" s="5">
        <f t="shared" si="30"/>
        <v>1.0564917793493929E+67</v>
      </c>
      <c r="N224" s="5">
        <f t="shared" si="31"/>
        <v>1.0564917793493927E+48</v>
      </c>
    </row>
    <row r="225" spans="2:14" x14ac:dyDescent="0.25">
      <c r="B225" s="5">
        <f>过饱和度!D224</f>
        <v>2.0528507043024473</v>
      </c>
      <c r="C225" s="5">
        <f>过饱和度!H224</f>
        <v>1211329195611.6621</v>
      </c>
      <c r="D225" s="5">
        <f t="shared" si="28"/>
        <v>1211329195610.6621</v>
      </c>
      <c r="E225" s="5">
        <f t="shared" si="29"/>
        <v>1.2113291956106623E-7</v>
      </c>
      <c r="F225" s="5">
        <f>过饱和度!K224</f>
        <v>1.7294765126642033E+21</v>
      </c>
      <c r="G225" s="5">
        <f t="shared" si="24"/>
        <v>1.7294765126642033E+21</v>
      </c>
      <c r="H225" s="5">
        <f t="shared" si="25"/>
        <v>172.94765126642034</v>
      </c>
      <c r="I225" s="5">
        <f>过饱和度!N224</f>
        <v>2.8377502868399918E+20</v>
      </c>
      <c r="J225" s="5">
        <f t="shared" si="26"/>
        <v>2.8377502868399918E+20</v>
      </c>
      <c r="K225" s="5">
        <f t="shared" si="27"/>
        <v>28.377502868399919</v>
      </c>
      <c r="L225" s="5">
        <f>过饱和度!Q224</f>
        <v>1.056797469457378E+67</v>
      </c>
      <c r="M225" s="5">
        <f t="shared" si="30"/>
        <v>1.056797469457378E+67</v>
      </c>
      <c r="N225" s="5">
        <f t="shared" si="31"/>
        <v>1.0567974694573779E+48</v>
      </c>
    </row>
    <row r="226" spans="2:14" x14ac:dyDescent="0.25">
      <c r="B226" s="5">
        <f>过饱和度!D225</f>
        <v>2.0530507043024473</v>
      </c>
      <c r="C226" s="5">
        <f>过饱和度!H225</f>
        <v>1211327665136.3833</v>
      </c>
      <c r="D226" s="5">
        <f t="shared" si="28"/>
        <v>1211327665135.3833</v>
      </c>
      <c r="E226" s="5">
        <f t="shared" si="29"/>
        <v>1.2113276651353832E-7</v>
      </c>
      <c r="F226" s="5">
        <f>过饱和度!K225</f>
        <v>1.7294740107129077E+21</v>
      </c>
      <c r="G226" s="5">
        <f t="shared" si="24"/>
        <v>1.7294740107129077E+21</v>
      </c>
      <c r="H226" s="5">
        <f t="shared" si="25"/>
        <v>172.94740107129078</v>
      </c>
      <c r="I226" s="5">
        <f>过饱和度!N225</f>
        <v>2.8377464871475967E+20</v>
      </c>
      <c r="J226" s="5">
        <f t="shared" si="26"/>
        <v>2.8377464871475967E+20</v>
      </c>
      <c r="K226" s="5">
        <f t="shared" si="27"/>
        <v>28.377464871475969</v>
      </c>
      <c r="L226" s="5">
        <f>过饱和度!Q225</f>
        <v>1.0570005799792997E+67</v>
      </c>
      <c r="M226" s="5">
        <f t="shared" si="30"/>
        <v>1.0570005799792997E+67</v>
      </c>
      <c r="N226" s="5">
        <f t="shared" si="31"/>
        <v>1.0570005799792999E+48</v>
      </c>
    </row>
    <row r="227" spans="2:14" x14ac:dyDescent="0.25">
      <c r="B227" s="5">
        <f>过饱和度!D226</f>
        <v>2.0540507043024472</v>
      </c>
      <c r="C227" s="5">
        <f>过饱和度!H226</f>
        <v>1211325321881.074</v>
      </c>
      <c r="D227" s="5">
        <f t="shared" si="28"/>
        <v>1211325321880.074</v>
      </c>
      <c r="E227" s="5">
        <f t="shared" si="29"/>
        <v>1.2113253218800743E-7</v>
      </c>
      <c r="F227" s="5">
        <f>过饱和度!K226</f>
        <v>1.7294707269742934E+21</v>
      </c>
      <c r="G227" s="5">
        <f t="shared" si="24"/>
        <v>1.7294707269742934E+21</v>
      </c>
      <c r="H227" s="5">
        <f t="shared" si="25"/>
        <v>172.94707269742935</v>
      </c>
      <c r="I227" s="5">
        <f>过饱和度!N226</f>
        <v>2.8377417823608776E+20</v>
      </c>
      <c r="J227" s="5">
        <f t="shared" si="26"/>
        <v>2.8377417823608776E+20</v>
      </c>
      <c r="K227" s="5">
        <f t="shared" si="27"/>
        <v>28.377417823608781</v>
      </c>
      <c r="L227" s="5">
        <f>过饱和度!Q226</f>
        <v>1.0580270756567871E+67</v>
      </c>
      <c r="M227" s="5">
        <f t="shared" si="30"/>
        <v>1.0580270756567871E+67</v>
      </c>
      <c r="N227" s="5">
        <f t="shared" si="31"/>
        <v>1.0580270756567872E+48</v>
      </c>
    </row>
    <row r="228" spans="2:14" x14ac:dyDescent="0.25">
      <c r="B228" s="5">
        <f>过饱和度!D227</f>
        <v>2.0570507043024473</v>
      </c>
      <c r="C228" s="5">
        <f>过饱和度!H227</f>
        <v>1211323738159.4285</v>
      </c>
      <c r="D228" s="5">
        <f t="shared" si="28"/>
        <v>1211323738158.4285</v>
      </c>
      <c r="E228" s="5">
        <f t="shared" si="29"/>
        <v>1.2113237381584287E-7</v>
      </c>
      <c r="F228" s="5">
        <f>过饱和度!K227</f>
        <v>1.7294703397124713E+21</v>
      </c>
      <c r="G228" s="5">
        <f t="shared" si="24"/>
        <v>1.7294703397124713E+21</v>
      </c>
      <c r="H228" s="5">
        <f t="shared" si="25"/>
        <v>172.94703397124715</v>
      </c>
      <c r="I228" s="5">
        <f>过饱和度!N227</f>
        <v>2.8377423303080758E+20</v>
      </c>
      <c r="J228" s="5">
        <f t="shared" si="26"/>
        <v>2.8377423303080758E+20</v>
      </c>
      <c r="K228" s="5">
        <f t="shared" si="27"/>
        <v>28.377423303080761</v>
      </c>
      <c r="L228" s="5">
        <f>过饱和度!Q227</f>
        <v>1.0611204972378387E+67</v>
      </c>
      <c r="M228" s="5">
        <f t="shared" si="30"/>
        <v>1.0611204972378387E+67</v>
      </c>
      <c r="N228" s="5">
        <f t="shared" si="31"/>
        <v>1.0611204972378388E+48</v>
      </c>
    </row>
    <row r="229" spans="2:14" x14ac:dyDescent="0.25">
      <c r="B229" s="5">
        <f>过饱和度!D228</f>
        <v>2.0600507043024474</v>
      </c>
      <c r="C229" s="5">
        <f>过饱和度!H228</f>
        <v>1211322154438.8728</v>
      </c>
      <c r="D229" s="5">
        <f t="shared" si="28"/>
        <v>1211322154437.8728</v>
      </c>
      <c r="E229" s="5">
        <f t="shared" si="29"/>
        <v>1.2113221544378728E-7</v>
      </c>
      <c r="F229" s="5">
        <f>过饱和度!K228</f>
        <v>1.7294699524486372E+21</v>
      </c>
      <c r="G229" s="5">
        <f t="shared" si="24"/>
        <v>1.7294699524486372E+21</v>
      </c>
      <c r="H229" s="5">
        <f t="shared" si="25"/>
        <v>172.94699524486373</v>
      </c>
      <c r="I229" s="5">
        <f>过饱和度!N228</f>
        <v>2.8377428782519337E+20</v>
      </c>
      <c r="J229" s="5">
        <f t="shared" si="26"/>
        <v>2.8377428782519337E+20</v>
      </c>
      <c r="K229" s="5">
        <f t="shared" si="27"/>
        <v>28.377428782519342</v>
      </c>
      <c r="L229" s="5">
        <f>过饱和度!Q228</f>
        <v>1.0642184365899616E+67</v>
      </c>
      <c r="M229" s="5">
        <f t="shared" si="30"/>
        <v>1.0642184365899616E+67</v>
      </c>
      <c r="N229" s="5">
        <f t="shared" si="31"/>
        <v>1.0642184365899615E+48</v>
      </c>
    </row>
    <row r="230" spans="2:14" x14ac:dyDescent="0.25">
      <c r="B230" s="5">
        <f>过饱和度!D229</f>
        <v>2.0620507043024472</v>
      </c>
      <c r="C230" s="5">
        <f>过饱和度!H229</f>
        <v>1211319983982.9824</v>
      </c>
      <c r="D230" s="5">
        <f t="shared" si="28"/>
        <v>1211319983981.9824</v>
      </c>
      <c r="E230" s="5">
        <f t="shared" si="29"/>
        <v>1.2113199839819826E-7</v>
      </c>
      <c r="F230" s="5">
        <f>过饱和度!K229</f>
        <v>1.729467757276753E+21</v>
      </c>
      <c r="G230" s="5">
        <f t="shared" si="24"/>
        <v>1.729467757276753E+21</v>
      </c>
      <c r="H230" s="5">
        <f t="shared" si="25"/>
        <v>172.94677572767532</v>
      </c>
      <c r="I230" s="5">
        <f>过饱和度!N229</f>
        <v>2.8377402425962719E+20</v>
      </c>
      <c r="J230" s="5">
        <f t="shared" si="26"/>
        <v>2.8377402425962719E+20</v>
      </c>
      <c r="K230" s="5">
        <f t="shared" si="27"/>
        <v>28.377402425962721</v>
      </c>
      <c r="L230" s="5">
        <f>过饱和度!Q229</f>
        <v>1.0662839842539382E+67</v>
      </c>
      <c r="M230" s="5">
        <f t="shared" si="30"/>
        <v>1.0662839842539382E+67</v>
      </c>
      <c r="N230" s="5">
        <f t="shared" si="31"/>
        <v>1.0662839842539384E+48</v>
      </c>
    </row>
    <row r="231" spans="2:14" x14ac:dyDescent="0.25">
      <c r="B231" s="5">
        <f>过饱和度!D230</f>
        <v>2.0720507043024474</v>
      </c>
      <c r="C231" s="5">
        <f>过饱和度!H230</f>
        <v>1211325920454.7717</v>
      </c>
      <c r="D231" s="5">
        <f t="shared" si="28"/>
        <v>1211325920453.7717</v>
      </c>
      <c r="E231" s="5">
        <f t="shared" si="29"/>
        <v>1.2113259204537718E-7</v>
      </c>
      <c r="F231" s="5">
        <f>过饱和度!K230</f>
        <v>1.7294859564796792E+21</v>
      </c>
      <c r="G231" s="5">
        <f t="shared" si="24"/>
        <v>1.7294859564796792E+21</v>
      </c>
      <c r="H231" s="5">
        <f t="shared" si="25"/>
        <v>172.94859564796792</v>
      </c>
      <c r="I231" s="5">
        <f>过饱和度!N230</f>
        <v>2.8377722647149694E+20</v>
      </c>
      <c r="J231" s="5">
        <f t="shared" si="26"/>
        <v>2.8377722647149694E+20</v>
      </c>
      <c r="K231" s="5">
        <f t="shared" si="27"/>
        <v>28.377722647149696</v>
      </c>
      <c r="L231" s="5">
        <f>过饱和度!Q230</f>
        <v>1.0766760044770124E+67</v>
      </c>
      <c r="M231" s="5">
        <f t="shared" si="30"/>
        <v>1.0766760044770124E+67</v>
      </c>
      <c r="N231" s="5">
        <f t="shared" si="31"/>
        <v>1.0766760044770127E+48</v>
      </c>
    </row>
    <row r="232" spans="2:14" x14ac:dyDescent="0.25">
      <c r="B232" s="5">
        <f>过饱和度!D231</f>
        <v>2.1020507043024472</v>
      </c>
      <c r="C232" s="5">
        <f>过饱和度!H231</f>
        <v>1211360951610.9644</v>
      </c>
      <c r="D232" s="5">
        <f t="shared" si="28"/>
        <v>1211360951609.9644</v>
      </c>
      <c r="E232" s="5">
        <f t="shared" si="29"/>
        <v>1.2113609516099643E-7</v>
      </c>
      <c r="F232" s="5">
        <f>过饱和度!K231</f>
        <v>1.7295704828321496E+21</v>
      </c>
      <c r="G232" s="5">
        <f t="shared" si="24"/>
        <v>1.7295704828321496E+21</v>
      </c>
      <c r="H232" s="5">
        <f t="shared" si="25"/>
        <v>172.95704828321496</v>
      </c>
      <c r="I232" s="5">
        <f>过饱和度!N231</f>
        <v>2.8379146994852368E+20</v>
      </c>
      <c r="J232" s="5">
        <f t="shared" si="26"/>
        <v>2.8379146994852368E+20</v>
      </c>
      <c r="K232" s="5">
        <f t="shared" si="27"/>
        <v>28.379146994852373</v>
      </c>
      <c r="L232" s="5">
        <f>过饱和度!Q231</f>
        <v>1.1081920944420144E+67</v>
      </c>
      <c r="M232" s="5">
        <f t="shared" si="30"/>
        <v>1.1081920944420144E+67</v>
      </c>
      <c r="N232" s="5">
        <f t="shared" si="31"/>
        <v>1.1081920944420142E+48</v>
      </c>
    </row>
    <row r="233" spans="2:14" x14ac:dyDescent="0.25">
      <c r="B233" s="5">
        <f>过饱和度!D232</f>
        <v>2.1320507043024475</v>
      </c>
      <c r="C233" s="5">
        <f>过饱和度!H232</f>
        <v>1211395982781.4663</v>
      </c>
      <c r="D233" s="5">
        <f t="shared" si="28"/>
        <v>1211395982780.4663</v>
      </c>
      <c r="E233" s="5">
        <f t="shared" si="29"/>
        <v>1.2113959827804665E-7</v>
      </c>
      <c r="F233" s="5">
        <f>过饱和度!K232</f>
        <v>1.7296550111766168E+21</v>
      </c>
      <c r="G233" s="5">
        <f t="shared" si="24"/>
        <v>1.7296550111766168E+21</v>
      </c>
      <c r="H233" s="5">
        <f t="shared" si="25"/>
        <v>172.96550111766169</v>
      </c>
      <c r="I233" s="5">
        <f>过饱和度!N232</f>
        <v>2.8380571378947424E+20</v>
      </c>
      <c r="J233" s="5">
        <f t="shared" si="26"/>
        <v>2.8380571378947424E+20</v>
      </c>
      <c r="K233" s="5">
        <f t="shared" si="27"/>
        <v>28.380571378947423</v>
      </c>
      <c r="L233" s="5">
        <f>过饱和度!Q232</f>
        <v>1.1401660736879373E+67</v>
      </c>
      <c r="M233" s="5">
        <f t="shared" si="30"/>
        <v>1.1401660736879373E+67</v>
      </c>
      <c r="N233" s="5">
        <f t="shared" si="31"/>
        <v>1.1401660736879373E+48</v>
      </c>
    </row>
    <row r="234" spans="2:14" x14ac:dyDescent="0.25">
      <c r="B234" s="5">
        <f>过饱和度!D233</f>
        <v>2.1520507043024475</v>
      </c>
      <c r="C234" s="5">
        <f>过饱和度!H233</f>
        <v>1211415811852.3774</v>
      </c>
      <c r="D234" s="5">
        <f t="shared" si="28"/>
        <v>1211415811851.3774</v>
      </c>
      <c r="E234" s="5">
        <f t="shared" si="29"/>
        <v>1.2114158118513777E-7</v>
      </c>
      <c r="F234" s="5">
        <f>过饱和度!K233</f>
        <v>1.7297052384379997E+21</v>
      </c>
      <c r="G234" s="5">
        <f t="shared" si="24"/>
        <v>1.7297052384379997E+21</v>
      </c>
      <c r="H234" s="5">
        <f t="shared" si="25"/>
        <v>172.97052384379998</v>
      </c>
      <c r="I234" s="5">
        <f>过饱和度!N233</f>
        <v>2.8381426078099423E+20</v>
      </c>
      <c r="J234" s="5">
        <f t="shared" si="26"/>
        <v>2.8381426078099423E+20</v>
      </c>
      <c r="K234" s="5">
        <f t="shared" si="27"/>
        <v>28.381426078099423</v>
      </c>
      <c r="L234" s="5">
        <f>过饱和度!Q233</f>
        <v>1.1617287445673171E+67</v>
      </c>
      <c r="M234" s="5">
        <f t="shared" si="30"/>
        <v>1.1617287445673171E+67</v>
      </c>
      <c r="N234" s="5">
        <f t="shared" si="31"/>
        <v>1.161728744567317E+48</v>
      </c>
    </row>
    <row r="235" spans="2:14" x14ac:dyDescent="0.25">
      <c r="B235" s="5">
        <f>过饱和度!D234</f>
        <v>2.2020507043024473</v>
      </c>
      <c r="C235" s="5">
        <f>过饱和度!H234</f>
        <v>1211483035894.3306</v>
      </c>
      <c r="D235" s="5">
        <f t="shared" si="28"/>
        <v>1211483035893.3306</v>
      </c>
      <c r="E235" s="5">
        <f t="shared" si="29"/>
        <v>1.2114830358933308E-7</v>
      </c>
      <c r="F235" s="5">
        <f>过饱和度!K234</f>
        <v>1.7298614864786419E+21</v>
      </c>
      <c r="G235" s="5">
        <f t="shared" si="24"/>
        <v>1.7298614864786419E+21</v>
      </c>
      <c r="H235" s="5">
        <f t="shared" si="25"/>
        <v>172.98614864786418</v>
      </c>
      <c r="I235" s="5">
        <f>过饱和度!N234</f>
        <v>2.8384038156395774E+20</v>
      </c>
      <c r="J235" s="5">
        <f t="shared" si="26"/>
        <v>2.8384038156395774E+20</v>
      </c>
      <c r="K235" s="5">
        <f t="shared" si="27"/>
        <v>28.384038156395778</v>
      </c>
      <c r="L235" s="5">
        <f>过饱和度!Q234</f>
        <v>1.2165657393427521E+67</v>
      </c>
      <c r="M235" s="5">
        <f t="shared" si="30"/>
        <v>1.2165657393427521E+67</v>
      </c>
      <c r="N235" s="5">
        <f t="shared" si="31"/>
        <v>1.2165657393427523E+48</v>
      </c>
    </row>
    <row r="236" spans="2:14" x14ac:dyDescent="0.25">
      <c r="B236" s="5">
        <f>过饱和度!D235</f>
        <v>2.2520507043024476</v>
      </c>
      <c r="C236" s="5">
        <f>过饱和度!H235</f>
        <v>1211550260631.4849</v>
      </c>
      <c r="D236" s="5">
        <f t="shared" si="28"/>
        <v>1211550260630.4849</v>
      </c>
      <c r="E236" s="5">
        <f t="shared" si="29"/>
        <v>1.2115502606304852E-7</v>
      </c>
      <c r="F236" s="5">
        <f>过饱和度!K235</f>
        <v>1.7300177421323878E+21</v>
      </c>
      <c r="G236" s="5">
        <f t="shared" si="24"/>
        <v>1.7300177421323878E+21</v>
      </c>
      <c r="H236" s="5">
        <f t="shared" si="25"/>
        <v>173.00177421323878</v>
      </c>
      <c r="I236" s="5">
        <f>过饱和度!N235</f>
        <v>2.8386650368421832E+20</v>
      </c>
      <c r="J236" s="5">
        <f t="shared" si="26"/>
        <v>2.8386650368421832E+20</v>
      </c>
      <c r="K236" s="5">
        <f t="shared" si="27"/>
        <v>28.386650368421837</v>
      </c>
      <c r="L236" s="5">
        <f>过饱和度!Q235</f>
        <v>1.2726777781200487E+67</v>
      </c>
      <c r="M236" s="5">
        <f t="shared" si="30"/>
        <v>1.2726777781200487E+67</v>
      </c>
      <c r="N236" s="5">
        <f t="shared" si="31"/>
        <v>1.2726777781200485E+48</v>
      </c>
    </row>
    <row r="237" spans="2:14" x14ac:dyDescent="0.25">
      <c r="B237" s="5">
        <f>过饱和度!D236</f>
        <v>2.3020507043024474</v>
      </c>
      <c r="C237" s="5">
        <f>过饱和度!H236</f>
        <v>1211617486063.7576</v>
      </c>
      <c r="D237" s="5">
        <f t="shared" si="28"/>
        <v>1211617486062.7576</v>
      </c>
      <c r="E237" s="5">
        <f t="shared" si="29"/>
        <v>1.2116174860627577E-7</v>
      </c>
      <c r="F237" s="5">
        <f>过饱和度!K236</f>
        <v>1.7301740053992144E+21</v>
      </c>
      <c r="G237" s="5">
        <f t="shared" si="24"/>
        <v>1.7301740053992144E+21</v>
      </c>
      <c r="H237" s="5">
        <f t="shared" si="25"/>
        <v>173.01740053992145</v>
      </c>
      <c r="I237" s="5">
        <f>过饱和度!N236</f>
        <v>2.8389262714177841E+20</v>
      </c>
      <c r="J237" s="5">
        <f t="shared" si="26"/>
        <v>2.8389262714177841E+20</v>
      </c>
      <c r="K237" s="5">
        <f t="shared" si="27"/>
        <v>28.389262714177843</v>
      </c>
      <c r="L237" s="5">
        <f>过饱和度!Q236</f>
        <v>1.3300655629170193E+67</v>
      </c>
      <c r="M237" s="5">
        <f t="shared" si="30"/>
        <v>1.3300655629170193E+67</v>
      </c>
      <c r="N237" s="5">
        <f t="shared" si="31"/>
        <v>1.3300655629170193E+48</v>
      </c>
    </row>
    <row r="238" spans="2:14" x14ac:dyDescent="0.25">
      <c r="B238" s="5">
        <f>过饱和度!D237</f>
        <v>2.3451997353725162</v>
      </c>
      <c r="C238" s="5">
        <f>过饱和度!H237</f>
        <v>1211673496233.595</v>
      </c>
      <c r="D238" s="5">
        <f t="shared" si="28"/>
        <v>1211673496232.595</v>
      </c>
      <c r="E238" s="5">
        <f t="shared" si="29"/>
        <v>1.2116734962325953E-7</v>
      </c>
      <c r="F238" s="5">
        <f>过饱和度!K237</f>
        <v>1.7303053794429834E+21</v>
      </c>
      <c r="G238" s="5">
        <f t="shared" si="24"/>
        <v>1.7303053794429834E+21</v>
      </c>
      <c r="H238" s="5">
        <f t="shared" si="25"/>
        <v>173.03053794429835</v>
      </c>
      <c r="I238" s="5">
        <f>过饱和度!N237</f>
        <v>2.8391463244153694E+20</v>
      </c>
      <c r="J238" s="5">
        <f t="shared" si="26"/>
        <v>2.8391463244153694E+20</v>
      </c>
      <c r="K238" s="5">
        <f t="shared" si="27"/>
        <v>28.391463244153698</v>
      </c>
      <c r="L238" s="5">
        <f>过饱和度!Q237</f>
        <v>1.3806109209722983E+67</v>
      </c>
      <c r="M238" s="5">
        <f t="shared" si="30"/>
        <v>1.3806109209722983E+67</v>
      </c>
      <c r="N238" s="5">
        <f t="shared" si="31"/>
        <v>1.3806109209722984E+48</v>
      </c>
    </row>
    <row r="239" spans="2:14" x14ac:dyDescent="0.25">
      <c r="B239" s="5">
        <f>过饱和度!D238</f>
        <v>2.3451997354725163</v>
      </c>
      <c r="C239" s="5">
        <f>过饱和度!H238</f>
        <v>1211679558052.1262</v>
      </c>
      <c r="D239" s="5">
        <f t="shared" si="28"/>
        <v>1211679558051.1262</v>
      </c>
      <c r="E239" s="5">
        <f t="shared" si="29"/>
        <v>1.2116795580511261E-7</v>
      </c>
      <c r="F239" s="5">
        <f>过饱和度!K238</f>
        <v>1.7303169195049686E+21</v>
      </c>
      <c r="G239" s="5">
        <f t="shared" si="24"/>
        <v>1.7303169195049686E+21</v>
      </c>
      <c r="H239" s="5">
        <f t="shared" si="25"/>
        <v>173.03169195049685</v>
      </c>
      <c r="I239" s="5">
        <f>过饱和度!N238</f>
        <v>2.8391652596920002E+20</v>
      </c>
      <c r="J239" s="5">
        <f t="shared" si="26"/>
        <v>2.8391652596920002E+20</v>
      </c>
      <c r="K239" s="5">
        <f t="shared" si="27"/>
        <v>28.391652596919997</v>
      </c>
      <c r="L239" s="5">
        <f>过饱和度!Q238</f>
        <v>1.3806247262079462E+67</v>
      </c>
      <c r="M239" s="5">
        <f t="shared" si="30"/>
        <v>1.3806247262079462E+67</v>
      </c>
      <c r="N239" s="5">
        <f t="shared" si="31"/>
        <v>1.3806247262079463E+48</v>
      </c>
    </row>
    <row r="240" spans="2:14" x14ac:dyDescent="0.25">
      <c r="B240" s="5">
        <f>过饱和度!D239</f>
        <v>2.3451997357725163</v>
      </c>
      <c r="C240" s="5">
        <f>过饱和度!H239</f>
        <v>1211697745351.7224</v>
      </c>
      <c r="D240" s="5">
        <f t="shared" si="28"/>
        <v>1211697745350.7224</v>
      </c>
      <c r="E240" s="5">
        <f t="shared" si="29"/>
        <v>1.2116977453507227E-7</v>
      </c>
      <c r="F240" s="5">
        <f>过饱和度!K239</f>
        <v>1.7303515430315177E+21</v>
      </c>
      <c r="G240" s="5">
        <f t="shared" si="24"/>
        <v>1.7303515430315177E+21</v>
      </c>
      <c r="H240" s="5">
        <f t="shared" si="25"/>
        <v>173.03515430315176</v>
      </c>
      <c r="I240" s="5">
        <f>过饱和度!N239</f>
        <v>2.839222070729169E+20</v>
      </c>
      <c r="J240" s="5">
        <f t="shared" si="26"/>
        <v>2.839222070729169E+20</v>
      </c>
      <c r="K240" s="5">
        <f t="shared" si="27"/>
        <v>28.392220707291692</v>
      </c>
      <c r="L240" s="5">
        <f>过饱和度!Q239</f>
        <v>1.3806661471168313E+67</v>
      </c>
      <c r="M240" s="5">
        <f t="shared" si="30"/>
        <v>1.3806661471168313E+67</v>
      </c>
      <c r="N240" s="5">
        <f t="shared" si="31"/>
        <v>1.3806661471168313E+48</v>
      </c>
    </row>
    <row r="241" spans="2:14" x14ac:dyDescent="0.25">
      <c r="B241" s="5">
        <f>过饱和度!D240</f>
        <v>2.3451997361725163</v>
      </c>
      <c r="C241" s="5">
        <f>过饱和度!H240</f>
        <v>1211721995787.9756</v>
      </c>
      <c r="D241" s="5">
        <f t="shared" si="28"/>
        <v>1211721995786.9756</v>
      </c>
      <c r="E241" s="5">
        <f t="shared" si="29"/>
        <v>1.2117219957869757E-7</v>
      </c>
      <c r="F241" s="5">
        <f>过饱和度!K240</f>
        <v>1.7303977092725004E+21</v>
      </c>
      <c r="G241" s="5">
        <f t="shared" si="24"/>
        <v>1.7303977092725004E+21</v>
      </c>
      <c r="H241" s="5">
        <f t="shared" si="25"/>
        <v>173.03977092725003</v>
      </c>
      <c r="I241" s="5">
        <f>过饱和度!N240</f>
        <v>2.839297821236936E+20</v>
      </c>
      <c r="J241" s="5">
        <f t="shared" si="26"/>
        <v>2.839297821236936E+20</v>
      </c>
      <c r="K241" s="5">
        <f t="shared" si="27"/>
        <v>28.392978212369364</v>
      </c>
      <c r="L241" s="5">
        <f>过饱和度!Q240</f>
        <v>1.3807213777071722E+67</v>
      </c>
      <c r="M241" s="5">
        <f t="shared" si="30"/>
        <v>1.3807213777071722E+67</v>
      </c>
      <c r="N241" s="5">
        <f t="shared" si="31"/>
        <v>1.3807213777071722E+48</v>
      </c>
    </row>
    <row r="242" spans="2:14" x14ac:dyDescent="0.25">
      <c r="B242" s="5">
        <f>过饱和度!D241</f>
        <v>2.3451997363725163</v>
      </c>
      <c r="C242" s="5">
        <f>过饱和度!H241</f>
        <v>1211734120564.6377</v>
      </c>
      <c r="D242" s="5">
        <f t="shared" si="28"/>
        <v>1211734120563.6377</v>
      </c>
      <c r="E242" s="5">
        <f t="shared" si="29"/>
        <v>1.2117341205636378E-7</v>
      </c>
      <c r="F242" s="5">
        <f>过饱和度!K241</f>
        <v>1.7304207917611926E+21</v>
      </c>
      <c r="G242" s="5">
        <f t="shared" si="24"/>
        <v>1.7304207917611926E+21</v>
      </c>
      <c r="H242" s="5">
        <f t="shared" si="25"/>
        <v>173.04207917611927</v>
      </c>
      <c r="I242" s="5">
        <f>过饱和度!N241</f>
        <v>2.8393356955436745E+20</v>
      </c>
      <c r="J242" s="5">
        <f t="shared" si="26"/>
        <v>2.8393356955436745E+20</v>
      </c>
      <c r="K242" s="5">
        <f t="shared" si="27"/>
        <v>28.393356955436744</v>
      </c>
      <c r="L242" s="5">
        <f>过饱和度!Q241</f>
        <v>1.3807489922187595E+67</v>
      </c>
      <c r="M242" s="5">
        <f t="shared" si="30"/>
        <v>1.3807489922187595E+67</v>
      </c>
      <c r="N242" s="5">
        <f t="shared" si="31"/>
        <v>1.3807489922187594E+48</v>
      </c>
    </row>
    <row r="243" spans="2:14" x14ac:dyDescent="0.25">
      <c r="B243" s="5">
        <f>过饱和度!D242</f>
        <v>2.3451997453725162</v>
      </c>
      <c r="C243" s="5">
        <f>过饱和度!H242</f>
        <v>1212279892775.3145</v>
      </c>
      <c r="D243" s="5">
        <f t="shared" si="28"/>
        <v>1212279892774.3145</v>
      </c>
      <c r="E243" s="5">
        <f t="shared" si="29"/>
        <v>1.2122798927743147E-7</v>
      </c>
      <c r="F243" s="5">
        <f>过饱和度!K242</f>
        <v>1.7314598706271898E+21</v>
      </c>
      <c r="G243" s="5">
        <f t="shared" si="24"/>
        <v>1.7314598706271898E+21</v>
      </c>
      <c r="H243" s="5">
        <f t="shared" si="25"/>
        <v>173.14598706271897</v>
      </c>
      <c r="I243" s="5">
        <f>过饱和度!N242</f>
        <v>2.8410406296113562E+20</v>
      </c>
      <c r="J243" s="5">
        <f t="shared" si="26"/>
        <v>2.8410406296113562E+20</v>
      </c>
      <c r="K243" s="5">
        <f t="shared" si="27"/>
        <v>28.41040629611356</v>
      </c>
      <c r="L243" s="5">
        <f>过饱和度!Q242</f>
        <v>1.3819923144051853E+67</v>
      </c>
      <c r="M243" s="5">
        <f t="shared" si="30"/>
        <v>1.3819923144051853E+67</v>
      </c>
      <c r="N243" s="5">
        <f t="shared" si="31"/>
        <v>1.3819923144051853E+48</v>
      </c>
    </row>
    <row r="244" spans="2:14" x14ac:dyDescent="0.25">
      <c r="B244" s="5">
        <f>过饱和度!D243</f>
        <v>2.3451998353725161</v>
      </c>
      <c r="C244" s="5">
        <f>过饱和度!H243</f>
        <v>1217746719409.3413</v>
      </c>
      <c r="D244" s="5">
        <f t="shared" si="28"/>
        <v>1217746719408.3413</v>
      </c>
      <c r="E244" s="5">
        <f t="shared" si="29"/>
        <v>1.2177467194083413E-7</v>
      </c>
      <c r="F244" s="5">
        <f>过饱和度!K243</f>
        <v>1.741876570294765E+21</v>
      </c>
      <c r="G244" s="5">
        <f t="shared" si="24"/>
        <v>1.741876570294765E+21</v>
      </c>
      <c r="H244" s="5">
        <f t="shared" si="25"/>
        <v>174.18765702947653</v>
      </c>
      <c r="I244" s="5">
        <f>过饱和度!N243</f>
        <v>2.8581324707458679E+20</v>
      </c>
      <c r="J244" s="5">
        <f t="shared" si="26"/>
        <v>2.8581324707458679E+20</v>
      </c>
      <c r="K244" s="5">
        <f t="shared" si="27"/>
        <v>28.581324707458677</v>
      </c>
      <c r="L244" s="5">
        <f>过饱和度!Q243</f>
        <v>1.3944771676171609E+67</v>
      </c>
      <c r="M244" s="5">
        <f t="shared" si="30"/>
        <v>1.3944771676171609E+67</v>
      </c>
      <c r="N244" s="5">
        <f t="shared" si="31"/>
        <v>1.394477167617161E+48</v>
      </c>
    </row>
    <row r="245" spans="2:14" x14ac:dyDescent="0.25">
      <c r="B245" s="5">
        <f>过饱和度!D244</f>
        <v>2.3452007353725164</v>
      </c>
      <c r="C245" s="5">
        <f>过饱和度!H244</f>
        <v>1273321913048.0972</v>
      </c>
      <c r="D245" s="5">
        <f t="shared" si="28"/>
        <v>1273321913047.0972</v>
      </c>
      <c r="E245" s="5">
        <f t="shared" si="29"/>
        <v>1.273321913047097E-7</v>
      </c>
      <c r="F245" s="5">
        <f>过饱和度!K244</f>
        <v>1.8486485531889867E+21</v>
      </c>
      <c r="G245" s="5">
        <f t="shared" si="24"/>
        <v>1.8486485531889867E+21</v>
      </c>
      <c r="H245" s="5">
        <f t="shared" si="25"/>
        <v>184.86485531889869</v>
      </c>
      <c r="I245" s="5">
        <f>过饱和度!N244</f>
        <v>3.0333250647346833E+20</v>
      </c>
      <c r="J245" s="5">
        <f t="shared" si="26"/>
        <v>3.0333250647346833E+20</v>
      </c>
      <c r="K245" s="5">
        <f t="shared" si="27"/>
        <v>30.333250647346834</v>
      </c>
      <c r="L245" s="5">
        <f>过饱和度!Q244</f>
        <v>1.5245819744917839E+67</v>
      </c>
      <c r="M245" s="5">
        <f t="shared" si="30"/>
        <v>1.5245819744917839E+67</v>
      </c>
      <c r="N245" s="5">
        <f t="shared" si="31"/>
        <v>1.5245819744917837E+48</v>
      </c>
    </row>
    <row r="246" spans="2:14" x14ac:dyDescent="0.25">
      <c r="B246" s="5">
        <f>过饱和度!D245</f>
        <v>2.3452072221844804</v>
      </c>
      <c r="C246" s="5">
        <f>过饱和度!H245</f>
        <v>1724657630047.4575</v>
      </c>
      <c r="D246" s="5">
        <f t="shared" si="28"/>
        <v>1724657630046.4575</v>
      </c>
      <c r="E246" s="5">
        <f t="shared" si="29"/>
        <v>1.7246576300464581E-7</v>
      </c>
      <c r="F246" s="5">
        <f>过饱和度!K245</f>
        <v>2.7701961886288351E+21</v>
      </c>
      <c r="G246" s="5">
        <f t="shared" si="24"/>
        <v>2.7701961886288351E+21</v>
      </c>
      <c r="H246" s="5">
        <f t="shared" si="25"/>
        <v>277.01961886288348</v>
      </c>
      <c r="I246" s="5">
        <f>过饱和度!N245</f>
        <v>4.5454060886608092E+20</v>
      </c>
      <c r="J246" s="5">
        <f t="shared" si="26"/>
        <v>4.5454060886608092E+20</v>
      </c>
      <c r="K246" s="5">
        <f t="shared" si="27"/>
        <v>45.454060886608097</v>
      </c>
      <c r="L246" s="5">
        <f>过饱和度!Q245</f>
        <v>2.7959656702251116E+67</v>
      </c>
      <c r="M246" s="5">
        <f t="shared" si="30"/>
        <v>2.7959656702251116E+67</v>
      </c>
      <c r="N246" s="5">
        <f t="shared" si="31"/>
        <v>2.7959656702251117E+48</v>
      </c>
    </row>
    <row r="247" spans="2:14" x14ac:dyDescent="0.25">
      <c r="B247" s="5">
        <f>过饱和度!D246</f>
        <v>2.3452097353725163</v>
      </c>
      <c r="C247" s="5">
        <f>过饱和度!H246</f>
        <v>1724657329683.1621</v>
      </c>
      <c r="D247" s="5">
        <f t="shared" si="28"/>
        <v>1724657329682.1621</v>
      </c>
      <c r="E247" s="5">
        <f t="shared" si="29"/>
        <v>1.7246573296821624E-7</v>
      </c>
      <c r="F247" s="5">
        <f>过饱和度!K246</f>
        <v>2.7701956042371949E+21</v>
      </c>
      <c r="G247" s="5">
        <f t="shared" si="24"/>
        <v>2.7701956042371949E+21</v>
      </c>
      <c r="H247" s="5">
        <f t="shared" si="25"/>
        <v>277.0195604237195</v>
      </c>
      <c r="I247" s="5">
        <f>过饱和度!N246</f>
        <v>4.545405184638765E+20</v>
      </c>
      <c r="J247" s="5">
        <f t="shared" si="26"/>
        <v>4.545405184638765E+20</v>
      </c>
      <c r="K247" s="5">
        <f t="shared" si="27"/>
        <v>45.45405184638765</v>
      </c>
      <c r="L247" s="5">
        <f>过饱和度!Q246</f>
        <v>2.7959705509346925E+67</v>
      </c>
      <c r="M247" s="5">
        <f t="shared" si="30"/>
        <v>2.7959705509346925E+67</v>
      </c>
      <c r="N247" s="5">
        <f t="shared" si="31"/>
        <v>2.7959705509346927E+48</v>
      </c>
    </row>
    <row r="248" spans="2:14" x14ac:dyDescent="0.25">
      <c r="B248" s="5">
        <f>过饱和度!D247</f>
        <v>2.3452197353725164</v>
      </c>
      <c r="C248" s="5">
        <f>过饱和度!H247</f>
        <v>1724656742851.9597</v>
      </c>
      <c r="D248" s="5">
        <f t="shared" si="28"/>
        <v>1724656742850.9597</v>
      </c>
      <c r="E248" s="5">
        <f t="shared" si="29"/>
        <v>1.72465674285096E-7</v>
      </c>
      <c r="F248" s="5">
        <f>过饱和度!K247</f>
        <v>2.7701944682056191E+21</v>
      </c>
      <c r="G248" s="5">
        <f t="shared" si="24"/>
        <v>2.7701944682056191E+21</v>
      </c>
      <c r="H248" s="5">
        <f t="shared" si="25"/>
        <v>277.01944682056194</v>
      </c>
      <c r="I248" s="5">
        <f>过饱和度!N247</f>
        <v>4.5454034300461475E+20</v>
      </c>
      <c r="J248" s="5">
        <f t="shared" si="26"/>
        <v>4.5454034300461475E+20</v>
      </c>
      <c r="K248" s="5">
        <f t="shared" si="27"/>
        <v>45.45403430046148</v>
      </c>
      <c r="L248" s="5">
        <f>过饱和度!Q247</f>
        <v>2.79599223810565E+67</v>
      </c>
      <c r="M248" s="5">
        <f t="shared" si="30"/>
        <v>2.79599223810565E+67</v>
      </c>
      <c r="N248" s="5">
        <f t="shared" si="31"/>
        <v>2.7959922381056503E+48</v>
      </c>
    </row>
    <row r="249" spans="2:14" x14ac:dyDescent="0.25">
      <c r="B249" s="5">
        <f>过饱和度!D248</f>
        <v>2.3452497353725161</v>
      </c>
      <c r="C249" s="5">
        <f>过饱和度!H248</f>
        <v>1724655757753.1714</v>
      </c>
      <c r="D249" s="5">
        <f t="shared" si="28"/>
        <v>1724655757752.1714</v>
      </c>
      <c r="E249" s="5">
        <f t="shared" si="29"/>
        <v>1.7246557577521715E-7</v>
      </c>
      <c r="F249" s="5">
        <f>过饱和度!K248</f>
        <v>2.7701925760082777E+21</v>
      </c>
      <c r="G249" s="5">
        <f t="shared" si="24"/>
        <v>2.7701925760082777E+21</v>
      </c>
      <c r="H249" s="5">
        <f t="shared" si="25"/>
        <v>277.01925760082776</v>
      </c>
      <c r="I249" s="5">
        <f>过饱和度!N248</f>
        <v>4.5454005148306139E+20</v>
      </c>
      <c r="J249" s="5">
        <f t="shared" si="26"/>
        <v>4.5454005148306139E+20</v>
      </c>
      <c r="K249" s="5">
        <f t="shared" si="27"/>
        <v>45.454005148306138</v>
      </c>
      <c r="L249" s="5">
        <f>过饱和度!Q248</f>
        <v>2.7960601894050974E+67</v>
      </c>
      <c r="M249" s="5">
        <f t="shared" si="30"/>
        <v>2.7960601894050974E+67</v>
      </c>
      <c r="N249" s="5">
        <f t="shared" si="31"/>
        <v>2.7960601894050979E+48</v>
      </c>
    </row>
    <row r="250" spans="2:14" x14ac:dyDescent="0.25">
      <c r="B250" s="5">
        <f>过饱和度!D249</f>
        <v>2.3452797353725163</v>
      </c>
      <c r="C250" s="5">
        <f>过饱和度!H249</f>
        <v>1724654772654.96</v>
      </c>
      <c r="D250" s="5">
        <f t="shared" si="28"/>
        <v>1724654772653.96</v>
      </c>
      <c r="E250" s="5">
        <f t="shared" si="29"/>
        <v>1.7246547726539598E-7</v>
      </c>
      <c r="F250" s="5">
        <f>过饱和度!K249</f>
        <v>2.770190683812267E+21</v>
      </c>
      <c r="G250" s="5">
        <f t="shared" si="24"/>
        <v>2.770190683812267E+21</v>
      </c>
      <c r="H250" s="5">
        <f t="shared" si="25"/>
        <v>277.0190683812267</v>
      </c>
      <c r="I250" s="5">
        <f>过饱和度!N249</f>
        <v>4.5453975996170115E+20</v>
      </c>
      <c r="J250" s="5">
        <f t="shared" si="26"/>
        <v>4.5453975996170115E+20</v>
      </c>
      <c r="K250" s="5">
        <f t="shared" si="27"/>
        <v>45.453975996170115</v>
      </c>
      <c r="L250" s="5">
        <f>过饱和度!Q249</f>
        <v>2.7961281414430724E+67</v>
      </c>
      <c r="M250" s="5">
        <f t="shared" si="30"/>
        <v>2.7961281414430724E+67</v>
      </c>
      <c r="N250" s="5">
        <f t="shared" si="31"/>
        <v>2.7961281414430726E+48</v>
      </c>
    </row>
    <row r="251" spans="2:14" x14ac:dyDescent="0.25">
      <c r="B251" s="5">
        <f>过饱和度!D250</f>
        <v>2.3452997353725165</v>
      </c>
      <c r="C251" s="5">
        <f>过饱和度!H250</f>
        <v>1724653957222.3147</v>
      </c>
      <c r="D251" s="5">
        <f t="shared" si="28"/>
        <v>1724653957221.3147</v>
      </c>
      <c r="E251" s="5">
        <f t="shared" si="29"/>
        <v>1.7246539572213149E-7</v>
      </c>
      <c r="F251" s="5">
        <f>过饱和度!K250</f>
        <v>2.7701891120889169E+21</v>
      </c>
      <c r="G251" s="5">
        <f t="shared" si="24"/>
        <v>2.7701891120889169E+21</v>
      </c>
      <c r="H251" s="5">
        <f t="shared" si="25"/>
        <v>277.01891120889172</v>
      </c>
      <c r="I251" s="5">
        <f>过饱和度!N250</f>
        <v>4.5453951754599052E+20</v>
      </c>
      <c r="J251" s="5">
        <f t="shared" si="26"/>
        <v>4.5453951754599052E+20</v>
      </c>
      <c r="K251" s="5">
        <f t="shared" si="27"/>
        <v>45.453951754599046</v>
      </c>
      <c r="L251" s="5">
        <f>过饱和度!Q250</f>
        <v>2.7961728518131751E+67</v>
      </c>
      <c r="M251" s="5">
        <f t="shared" si="30"/>
        <v>2.7961728518131751E+67</v>
      </c>
      <c r="N251" s="5">
        <f t="shared" si="31"/>
        <v>2.796172851813175E+48</v>
      </c>
    </row>
    <row r="252" spans="2:14" x14ac:dyDescent="0.25">
      <c r="B252" s="5">
        <f>过饱和度!D251</f>
        <v>2.3453997353725162</v>
      </c>
      <c r="C252" s="5">
        <f>过饱和度!H251</f>
        <v>1724652270415.7083</v>
      </c>
      <c r="D252" s="5">
        <f t="shared" si="28"/>
        <v>1724652270414.7083</v>
      </c>
      <c r="E252" s="5">
        <f t="shared" si="29"/>
        <v>1.7246522704147082E-7</v>
      </c>
      <c r="F252" s="5">
        <f>过饱和度!K251</f>
        <v>2.7701859266193874E+21</v>
      </c>
      <c r="G252" s="5">
        <f t="shared" si="24"/>
        <v>2.7701859266193874E+21</v>
      </c>
      <c r="H252" s="5">
        <f t="shared" si="25"/>
        <v>277.01859266193873</v>
      </c>
      <c r="I252" s="5">
        <f>过饱和度!N251</f>
        <v>4.5453902947282433E+20</v>
      </c>
      <c r="J252" s="5">
        <f t="shared" si="26"/>
        <v>4.5453902947282433E+20</v>
      </c>
      <c r="K252" s="5">
        <f t="shared" si="27"/>
        <v>45.453902947282437</v>
      </c>
      <c r="L252" s="5">
        <f>过饱和度!Q251</f>
        <v>2.7964053166823746E+67</v>
      </c>
      <c r="M252" s="5">
        <f t="shared" si="30"/>
        <v>2.7964053166823746E+67</v>
      </c>
      <c r="N252" s="5">
        <f t="shared" si="31"/>
        <v>2.7964053166823752E+48</v>
      </c>
    </row>
    <row r="253" spans="2:14" x14ac:dyDescent="0.25">
      <c r="B253" s="5">
        <f>过饱和度!D252</f>
        <v>2.3456997353725164</v>
      </c>
      <c r="C253" s="5">
        <f>过饱和度!H252</f>
        <v>1724649662006.0232</v>
      </c>
      <c r="D253" s="5">
        <f t="shared" si="28"/>
        <v>1724649662005.0232</v>
      </c>
      <c r="E253" s="5">
        <f t="shared" si="29"/>
        <v>1.7246496620050229E-7</v>
      </c>
      <c r="F253" s="5">
        <f>过饱和度!K252</f>
        <v>2.7701811638902011E+21</v>
      </c>
      <c r="G253" s="5">
        <f t="shared" si="24"/>
        <v>2.7701811638902011E+21</v>
      </c>
      <c r="H253" s="5">
        <f t="shared" si="25"/>
        <v>277.01811638902012</v>
      </c>
      <c r="I253" s="5">
        <f>过饱和度!N252</f>
        <v>4.5453830793260571E+20</v>
      </c>
      <c r="J253" s="5">
        <f t="shared" si="26"/>
        <v>4.5453830793260571E+20</v>
      </c>
      <c r="K253" s="5">
        <f t="shared" si="27"/>
        <v>45.453830793260565</v>
      </c>
      <c r="L253" s="5">
        <f>过饱和度!Q252</f>
        <v>2.7971119067411716E+67</v>
      </c>
      <c r="M253" s="5">
        <f t="shared" si="30"/>
        <v>2.7971119067411716E+67</v>
      </c>
      <c r="N253" s="5">
        <f t="shared" si="31"/>
        <v>2.7971119067411717E+48</v>
      </c>
    </row>
    <row r="254" spans="2:14" x14ac:dyDescent="0.25">
      <c r="B254" s="5">
        <f>过饱和度!D253</f>
        <v>2.3459997353725162</v>
      </c>
      <c r="C254" s="5">
        <f>过饱和度!H253</f>
        <v>1724647053600.6519</v>
      </c>
      <c r="D254" s="5">
        <f t="shared" si="28"/>
        <v>1724647053599.6519</v>
      </c>
      <c r="E254" s="5">
        <f t="shared" si="29"/>
        <v>1.724647053599652E-7</v>
      </c>
      <c r="F254" s="5">
        <f>过饱和度!K253</f>
        <v>2.7701764011700917E+21</v>
      </c>
      <c r="G254" s="5">
        <f t="shared" si="24"/>
        <v>2.7701764011700917E+21</v>
      </c>
      <c r="H254" s="5">
        <f t="shared" si="25"/>
        <v>277.01764011700919</v>
      </c>
      <c r="I254" s="5">
        <f>过饱和度!N253</f>
        <v>4.5453758639367822E+20</v>
      </c>
      <c r="J254" s="5">
        <f t="shared" si="26"/>
        <v>4.5453758639367822E+20</v>
      </c>
      <c r="K254" s="5">
        <f t="shared" si="27"/>
        <v>45.453758639367827</v>
      </c>
      <c r="L254" s="5">
        <f>过饱和度!Q253</f>
        <v>2.797818583872471E+67</v>
      </c>
      <c r="M254" s="5">
        <f t="shared" si="30"/>
        <v>2.797818583872471E+67</v>
      </c>
      <c r="N254" s="5">
        <f t="shared" si="31"/>
        <v>2.7978185838724714E+48</v>
      </c>
    </row>
    <row r="255" spans="2:14" x14ac:dyDescent="0.25">
      <c r="B255" s="5">
        <f>过饱和度!D254</f>
        <v>2.3461997353725161</v>
      </c>
      <c r="C255" s="5">
        <f>过饱和度!H254</f>
        <v>1724644812812.7231</v>
      </c>
      <c r="D255" s="5">
        <f t="shared" si="28"/>
        <v>1724644812811.7231</v>
      </c>
      <c r="E255" s="5">
        <f t="shared" si="29"/>
        <v>1.7246448128117232E-7</v>
      </c>
      <c r="F255" s="5">
        <f>过饱和度!K254</f>
        <v>2.7701722449058595E+21</v>
      </c>
      <c r="G255" s="5">
        <f t="shared" si="24"/>
        <v>2.7701722449058595E+21</v>
      </c>
      <c r="H255" s="5">
        <f t="shared" si="25"/>
        <v>277.01722449058599</v>
      </c>
      <c r="I255" s="5">
        <f>过饱和度!N254</f>
        <v>4.5453695336417034E+20</v>
      </c>
      <c r="J255" s="5">
        <f t="shared" si="26"/>
        <v>4.5453695336417034E+20</v>
      </c>
      <c r="K255" s="5">
        <f t="shared" si="27"/>
        <v>45.453695336417027</v>
      </c>
      <c r="L255" s="5">
        <f>过饱和度!Q254</f>
        <v>2.7982878787581162E+67</v>
      </c>
      <c r="M255" s="5">
        <f t="shared" si="30"/>
        <v>2.7982878787581162E+67</v>
      </c>
      <c r="N255" s="5">
        <f t="shared" si="31"/>
        <v>2.7982878787581159E+48</v>
      </c>
    </row>
    <row r="256" spans="2:14" x14ac:dyDescent="0.25">
      <c r="B256" s="5">
        <f>过饱和度!D255</f>
        <v>2.347199735372516</v>
      </c>
      <c r="C256" s="5">
        <f>过饱和度!H255</f>
        <v>1724641167810.0664</v>
      </c>
      <c r="D256" s="5">
        <f t="shared" si="28"/>
        <v>1724641167809.0664</v>
      </c>
      <c r="E256" s="5">
        <f t="shared" si="29"/>
        <v>1.724641167809067E-7</v>
      </c>
      <c r="F256" s="5">
        <f>过饱和度!K255</f>
        <v>2.7701662412936352E+21</v>
      </c>
      <c r="G256" s="5">
        <f t="shared" si="24"/>
        <v>2.7701662412936352E+21</v>
      </c>
      <c r="H256" s="5">
        <f t="shared" si="25"/>
        <v>277.01662412936355</v>
      </c>
      <c r="I256" s="5">
        <f>过饱和度!N255</f>
        <v>4.5453607771107276E+20</v>
      </c>
      <c r="J256" s="5">
        <f t="shared" si="26"/>
        <v>4.5453607771107276E+20</v>
      </c>
      <c r="K256" s="5">
        <f t="shared" si="27"/>
        <v>45.453607771107279</v>
      </c>
      <c r="L256" s="5">
        <f>过饱和度!Q255</f>
        <v>2.8006631375300847E+67</v>
      </c>
      <c r="M256" s="5">
        <f t="shared" si="30"/>
        <v>2.8006631375300847E+67</v>
      </c>
      <c r="N256" s="5">
        <f t="shared" si="31"/>
        <v>2.800663137530085E+48</v>
      </c>
    </row>
    <row r="257" spans="2:14" x14ac:dyDescent="0.25">
      <c r="B257" s="5">
        <f>过饱和度!D256</f>
        <v>2.3501997353725161</v>
      </c>
      <c r="C257" s="5">
        <f>过饱和度!H256</f>
        <v>1724637986687.8662</v>
      </c>
      <c r="D257" s="5">
        <f t="shared" si="28"/>
        <v>1724637986686.8662</v>
      </c>
      <c r="E257" s="5">
        <f t="shared" si="29"/>
        <v>1.7246379866868665E-7</v>
      </c>
      <c r="F257" s="5">
        <f>过饱和度!K256</f>
        <v>2.7701633892813096E+21</v>
      </c>
      <c r="G257" s="5">
        <f t="shared" si="24"/>
        <v>2.7701633892813096E+21</v>
      </c>
      <c r="H257" s="5">
        <f t="shared" si="25"/>
        <v>277.01633892813101</v>
      </c>
      <c r="I257" s="5">
        <f>过饱和度!N256</f>
        <v>4.5453579929230495E+20</v>
      </c>
      <c r="J257" s="5">
        <f t="shared" si="26"/>
        <v>4.5453579929230495E+20</v>
      </c>
      <c r="K257" s="5">
        <f t="shared" si="27"/>
        <v>45.453579929230493</v>
      </c>
      <c r="L257" s="5">
        <f>过饱和度!Q256</f>
        <v>2.8078239212695722E+67</v>
      </c>
      <c r="M257" s="5">
        <f t="shared" si="30"/>
        <v>2.8078239212695722E+67</v>
      </c>
      <c r="N257" s="5">
        <f t="shared" si="31"/>
        <v>2.8078239212695721E+48</v>
      </c>
    </row>
    <row r="258" spans="2:14" x14ac:dyDescent="0.25">
      <c r="B258" s="5">
        <f>过饱和度!D257</f>
        <v>2.3531997353725163</v>
      </c>
      <c r="C258" s="5">
        <f>过饱和度!H257</f>
        <v>1724634805572.2837</v>
      </c>
      <c r="D258" s="5">
        <f t="shared" si="28"/>
        <v>1724634805571.2837</v>
      </c>
      <c r="E258" s="5">
        <f t="shared" si="29"/>
        <v>1.7246348055712835E-7</v>
      </c>
      <c r="F258" s="5">
        <f>过饱和度!K257</f>
        <v>2.7701605372737277E+21</v>
      </c>
      <c r="G258" s="5">
        <f t="shared" si="24"/>
        <v>2.7701605372737277E+21</v>
      </c>
      <c r="H258" s="5">
        <f t="shared" si="25"/>
        <v>277.01605372737276</v>
      </c>
      <c r="I258" s="5">
        <f>过饱和度!N257</f>
        <v>4.5453552087400435E+20</v>
      </c>
      <c r="J258" s="5">
        <f t="shared" si="26"/>
        <v>4.5453552087400435E+20</v>
      </c>
      <c r="K258" s="5">
        <f t="shared" si="27"/>
        <v>45.453552087400432</v>
      </c>
      <c r="L258" s="5">
        <f>过饱和度!Q257</f>
        <v>2.8149938411626889E+67</v>
      </c>
      <c r="M258" s="5">
        <f t="shared" si="30"/>
        <v>2.8149938411626889E+67</v>
      </c>
      <c r="N258" s="5">
        <f t="shared" si="31"/>
        <v>2.8149938411626892E+48</v>
      </c>
    </row>
    <row r="259" spans="2:14" x14ac:dyDescent="0.25">
      <c r="B259" s="5">
        <f>过饱和度!D258</f>
        <v>2.355199735372516</v>
      </c>
      <c r="C259" s="5">
        <f>过饱和度!H258</f>
        <v>1724631097846.1992</v>
      </c>
      <c r="D259" s="5">
        <f t="shared" si="28"/>
        <v>1724631097845.1992</v>
      </c>
      <c r="E259" s="5">
        <f t="shared" si="29"/>
        <v>1.7246310978451993E-7</v>
      </c>
      <c r="F259" s="5">
        <f>过饱和度!K258</f>
        <v>2.7701555333776529E+21</v>
      </c>
      <c r="G259" s="5">
        <f t="shared" si="24"/>
        <v>2.7701555333776529E+21</v>
      </c>
      <c r="H259" s="5">
        <f t="shared" si="25"/>
        <v>277.01555333776531</v>
      </c>
      <c r="I259" s="5">
        <f>过饱和度!N258</f>
        <v>4.5453485458505112E+20</v>
      </c>
      <c r="J259" s="5">
        <f t="shared" si="26"/>
        <v>4.5453485458505112E+20</v>
      </c>
      <c r="K259" s="5">
        <f t="shared" si="27"/>
        <v>45.453485458505114</v>
      </c>
      <c r="L259" s="5">
        <f>过饱和度!Q258</f>
        <v>2.8197728997309871E+67</v>
      </c>
      <c r="M259" s="5">
        <f t="shared" si="30"/>
        <v>2.8197728997309871E+67</v>
      </c>
      <c r="N259" s="5">
        <f t="shared" si="31"/>
        <v>2.8197728997309879E+48</v>
      </c>
    </row>
    <row r="260" spans="2:14" x14ac:dyDescent="0.25">
      <c r="B260" s="5">
        <f>过饱和度!D259</f>
        <v>2.3651997353725163</v>
      </c>
      <c r="C260" s="5">
        <f>过饱和度!H259</f>
        <v>1724636462414.3806</v>
      </c>
      <c r="D260" s="5">
        <f t="shared" si="28"/>
        <v>1724636462413.3806</v>
      </c>
      <c r="E260" s="5">
        <f t="shared" si="29"/>
        <v>1.7246364624133807E-7</v>
      </c>
      <c r="F260" s="5">
        <f>过饱和度!K259</f>
        <v>2.7701772447227435E+21</v>
      </c>
      <c r="G260" s="5">
        <f t="shared" si="24"/>
        <v>2.7701772447227435E+21</v>
      </c>
      <c r="H260" s="5">
        <f t="shared" si="25"/>
        <v>277.01772447227432</v>
      </c>
      <c r="I260" s="5">
        <f>过饱和度!N259</f>
        <v>4.54538763109098E+20</v>
      </c>
      <c r="J260" s="5">
        <f t="shared" si="26"/>
        <v>4.54538763109098E+20</v>
      </c>
      <c r="K260" s="5">
        <f t="shared" si="27"/>
        <v>45.453876310909799</v>
      </c>
      <c r="L260" s="5">
        <f>过饱和度!Q259</f>
        <v>2.8438193795757009E+67</v>
      </c>
      <c r="M260" s="5">
        <f t="shared" si="30"/>
        <v>2.8438193795757009E+67</v>
      </c>
      <c r="N260" s="5">
        <f t="shared" si="31"/>
        <v>2.8438193795757009E+48</v>
      </c>
    </row>
    <row r="261" spans="2:14" x14ac:dyDescent="0.25">
      <c r="B261" s="5">
        <f>过饱和度!D260</f>
        <v>2.3951997353725161</v>
      </c>
      <c r="C261" s="5">
        <f>过饱和度!H260</f>
        <v>1724677075695.2053</v>
      </c>
      <c r="D261" s="5">
        <f t="shared" si="28"/>
        <v>1724677075694.2053</v>
      </c>
      <c r="E261" s="5">
        <f t="shared" si="29"/>
        <v>1.7246770756942055E-7</v>
      </c>
      <c r="F261" s="5">
        <f>过饱和度!K260</f>
        <v>2.770290316039888E+21</v>
      </c>
      <c r="G261" s="5">
        <f t="shared" si="24"/>
        <v>2.770290316039888E+21</v>
      </c>
      <c r="H261" s="5">
        <f t="shared" si="25"/>
        <v>277.02903160398881</v>
      </c>
      <c r="I261" s="5">
        <f>过饱和度!N260</f>
        <v>4.5455791560991749E+20</v>
      </c>
      <c r="J261" s="5">
        <f t="shared" si="26"/>
        <v>4.5455791560991749E+20</v>
      </c>
      <c r="K261" s="5">
        <f t="shared" si="27"/>
        <v>45.455791560991756</v>
      </c>
      <c r="L261" s="5">
        <f>过饱和度!Q260</f>
        <v>2.9166692643538424E+67</v>
      </c>
      <c r="M261" s="5">
        <f t="shared" si="30"/>
        <v>2.9166692643538424E+67</v>
      </c>
      <c r="N261" s="5">
        <f t="shared" si="31"/>
        <v>2.9166692643538426E+48</v>
      </c>
    </row>
    <row r="262" spans="2:14" x14ac:dyDescent="0.25">
      <c r="B262" s="5">
        <f>过饱和度!D261</f>
        <v>2.4251997353725163</v>
      </c>
      <c r="C262" s="5">
        <f>过饱和度!H261</f>
        <v>1724717688867.4092</v>
      </c>
      <c r="D262" s="5">
        <f t="shared" si="28"/>
        <v>1724717688866.4092</v>
      </c>
      <c r="E262" s="5">
        <f t="shared" si="29"/>
        <v>1.7247176888664091E-7</v>
      </c>
      <c r="F262" s="5">
        <f>过饱和度!K261</f>
        <v>2.770403389406206E+21</v>
      </c>
      <c r="G262" s="5">
        <f t="shared" si="24"/>
        <v>2.770403389406206E+21</v>
      </c>
      <c r="H262" s="5">
        <f t="shared" si="25"/>
        <v>277.04033894062059</v>
      </c>
      <c r="I262" s="5">
        <f>过饱和度!N261</f>
        <v>4.5457706849669507E+20</v>
      </c>
      <c r="J262" s="5">
        <f t="shared" si="26"/>
        <v>4.5457706849669507E+20</v>
      </c>
      <c r="K262" s="5">
        <f t="shared" si="27"/>
        <v>45.457706849669513</v>
      </c>
      <c r="L262" s="5">
        <f>过饱和度!Q261</f>
        <v>2.9904467924320432E+67</v>
      </c>
      <c r="M262" s="5">
        <f t="shared" si="30"/>
        <v>2.9904467924320432E+67</v>
      </c>
      <c r="N262" s="5">
        <f t="shared" si="31"/>
        <v>2.9904467924320437E+48</v>
      </c>
    </row>
    <row r="263" spans="2:14" x14ac:dyDescent="0.25">
      <c r="B263" s="5">
        <f>过饱和度!D262</f>
        <v>2.4451997353725163</v>
      </c>
      <c r="C263" s="5">
        <f>过饱和度!H262</f>
        <v>1724739745496.2727</v>
      </c>
      <c r="D263" s="5">
        <f t="shared" si="28"/>
        <v>1724739745495.2727</v>
      </c>
      <c r="E263" s="5">
        <f t="shared" si="29"/>
        <v>1.7247397454952726E-7</v>
      </c>
      <c r="F263" s="5">
        <f>过饱和度!K262</f>
        <v>2.7704689606367149E+21</v>
      </c>
      <c r="G263" s="5">
        <f t="shared" si="24"/>
        <v>2.7704689606367149E+21</v>
      </c>
      <c r="H263" s="5">
        <f t="shared" si="25"/>
        <v>277.04689606367151</v>
      </c>
      <c r="I263" s="5">
        <f>过饱和度!N262</f>
        <v>4.5458831710844138E+20</v>
      </c>
      <c r="J263" s="5">
        <f t="shared" si="26"/>
        <v>4.5458831710844138E+20</v>
      </c>
      <c r="K263" s="5">
        <f t="shared" si="27"/>
        <v>45.458831710844144</v>
      </c>
      <c r="L263" s="5">
        <f>过饱和度!Q262</f>
        <v>3.0401269597320195E+67</v>
      </c>
      <c r="M263" s="5">
        <f t="shared" si="30"/>
        <v>3.0401269597320195E+67</v>
      </c>
      <c r="N263" s="5">
        <f t="shared" si="31"/>
        <v>3.0401269597320196E+48</v>
      </c>
    </row>
    <row r="264" spans="2:14" x14ac:dyDescent="0.25">
      <c r="B264" s="5">
        <f>过饱和度!D263</f>
        <v>2.4951997353725162</v>
      </c>
      <c r="C264" s="5">
        <f>过饱和度!H263</f>
        <v>1724820017721.9004</v>
      </c>
      <c r="D264" s="5">
        <f t="shared" si="28"/>
        <v>1724820017720.9004</v>
      </c>
      <c r="E264" s="5">
        <f t="shared" si="29"/>
        <v>1.7248200177209004E-7</v>
      </c>
      <c r="F264" s="5">
        <f>过饱和度!K263</f>
        <v>2.7706820263644255E+21</v>
      </c>
      <c r="G264" s="5">
        <f t="shared" ref="G264:G327" si="32">F264-1</f>
        <v>2.7706820263644255E+21</v>
      </c>
      <c r="H264" s="5">
        <f t="shared" ref="H264:H327" si="33">$F$2*$G264^2*TANH($F$3/$G264)</f>
        <v>277.06820263644255</v>
      </c>
      <c r="I264" s="5">
        <f>过饱和度!N263</f>
        <v>4.5462405165708699E+20</v>
      </c>
      <c r="J264" s="5">
        <f t="shared" si="26"/>
        <v>4.5462405165708699E+20</v>
      </c>
      <c r="K264" s="5">
        <f t="shared" si="27"/>
        <v>45.462405165708709</v>
      </c>
      <c r="L264" s="5">
        <f>过饱和度!Q263</f>
        <v>3.1662350862343706E+67</v>
      </c>
      <c r="M264" s="5">
        <f t="shared" si="30"/>
        <v>3.1662350862343706E+67</v>
      </c>
      <c r="N264" s="5">
        <f t="shared" si="31"/>
        <v>3.1662350862343706E+48</v>
      </c>
    </row>
    <row r="265" spans="2:14" x14ac:dyDescent="0.25">
      <c r="B265" s="5">
        <f>过饱和度!D264</f>
        <v>2.5451997353725164</v>
      </c>
      <c r="C265" s="5">
        <f>过饱和度!H264</f>
        <v>1724900290395.0757</v>
      </c>
      <c r="D265" s="5">
        <f t="shared" si="28"/>
        <v>1724900290394.0757</v>
      </c>
      <c r="E265" s="5">
        <f t="shared" si="29"/>
        <v>1.7249002903940758E-7</v>
      </c>
      <c r="F265" s="5">
        <f>过饱和度!K264</f>
        <v>2.7708951005542671E+21</v>
      </c>
      <c r="G265" s="5">
        <f t="shared" si="32"/>
        <v>2.7708951005542671E+21</v>
      </c>
      <c r="H265" s="5">
        <f t="shared" si="33"/>
        <v>277.08951005542673</v>
      </c>
      <c r="I265" s="5">
        <f>过饱和度!N264</f>
        <v>4.5465978771458877E+20</v>
      </c>
      <c r="J265" s="5">
        <f t="shared" ref="J265:J328" si="34">I265-1</f>
        <v>4.5465978771458877E+20</v>
      </c>
      <c r="K265" s="5">
        <f t="shared" ref="K265:K328" si="35">$F$2*$J265^2*TANH($F$3/$J265)</f>
        <v>45.465978771458879</v>
      </c>
      <c r="L265" s="5">
        <f>过饱和度!Q264</f>
        <v>3.2949264258692244E+67</v>
      </c>
      <c r="M265" s="5">
        <f t="shared" si="30"/>
        <v>3.2949264258692244E+67</v>
      </c>
      <c r="N265" s="5">
        <f t="shared" si="31"/>
        <v>3.2949264258692242E+48</v>
      </c>
    </row>
    <row r="266" spans="2:14" x14ac:dyDescent="0.25">
      <c r="B266" s="5">
        <f>过饱和度!D265</f>
        <v>2.5951997353725162</v>
      </c>
      <c r="C266" s="5">
        <f>过饱和度!H265</f>
        <v>1724980563515.7192</v>
      </c>
      <c r="D266" s="5">
        <f t="shared" si="28"/>
        <v>1724980563514.7192</v>
      </c>
      <c r="E266" s="5">
        <f t="shared" si="29"/>
        <v>1.7249805635147193E-7</v>
      </c>
      <c r="F266" s="5">
        <f>过饱和度!K265</f>
        <v>2.7711081832061726E+21</v>
      </c>
      <c r="G266" s="5">
        <f t="shared" si="32"/>
        <v>2.7711081832061726E+21</v>
      </c>
      <c r="H266" s="5">
        <f t="shared" si="33"/>
        <v>277.11081832061728</v>
      </c>
      <c r="I266" s="5">
        <f>过饱和度!N265</f>
        <v>4.5469552528094285E+20</v>
      </c>
      <c r="J266" s="5">
        <f t="shared" si="34"/>
        <v>4.5469552528094285E+20</v>
      </c>
      <c r="K266" s="5">
        <f t="shared" si="35"/>
        <v>45.46955252809429</v>
      </c>
      <c r="L266" s="5">
        <f>过饱和度!Q265</f>
        <v>3.4262021951066975E+67</v>
      </c>
      <c r="M266" s="5">
        <f t="shared" si="30"/>
        <v>3.4262021951066975E+67</v>
      </c>
      <c r="N266" s="5">
        <f t="shared" si="31"/>
        <v>3.4262021951066976E+48</v>
      </c>
    </row>
    <row r="267" spans="2:14" x14ac:dyDescent="0.25">
      <c r="B267" s="5">
        <f>过饱和度!D266</f>
        <v>2.6383487664425851</v>
      </c>
      <c r="C267" s="5">
        <f>过饱和度!H266</f>
        <v>1725046984037.6096</v>
      </c>
      <c r="D267" s="5">
        <f t="shared" ref="D267:D330" si="36">C267-1</f>
        <v>1725046984036.6096</v>
      </c>
      <c r="E267" s="5">
        <f t="shared" ref="E267:E330" si="37">$F$2*$D267^2*TANH($F$3/$D267)</f>
        <v>1.7250469840366095E-7</v>
      </c>
      <c r="F267" s="5">
        <f>过饱和度!K266</f>
        <v>2.7712864957581146E+21</v>
      </c>
      <c r="G267" s="5">
        <f t="shared" si="32"/>
        <v>2.7712864957581146E+21</v>
      </c>
      <c r="H267" s="5">
        <f t="shared" si="33"/>
        <v>277.12864957581144</v>
      </c>
      <c r="I267" s="5">
        <f>过饱和度!N266</f>
        <v>4.5472550273855403E+20</v>
      </c>
      <c r="J267" s="5">
        <f t="shared" si="34"/>
        <v>4.5472550273855403E+20</v>
      </c>
      <c r="K267" s="5">
        <f t="shared" si="35"/>
        <v>45.472550273855404</v>
      </c>
      <c r="L267" s="5">
        <f>过饱和度!Q266</f>
        <v>3.5415556307612825E+67</v>
      </c>
      <c r="M267" s="5">
        <f t="shared" si="30"/>
        <v>3.5415556307612825E+67</v>
      </c>
      <c r="N267" s="5">
        <f t="shared" si="31"/>
        <v>3.5415556307612831E+48</v>
      </c>
    </row>
    <row r="268" spans="2:14" x14ac:dyDescent="0.25">
      <c r="B268" s="5">
        <f>过饱和度!D267</f>
        <v>2.6383487665425851</v>
      </c>
      <c r="C268" s="5">
        <f>过饱和度!H267</f>
        <v>1725054655312.842</v>
      </c>
      <c r="D268" s="5">
        <f t="shared" si="36"/>
        <v>1725054655311.842</v>
      </c>
      <c r="E268" s="5">
        <f t="shared" si="37"/>
        <v>1.7250546553118422E-7</v>
      </c>
      <c r="F268" s="5">
        <f>过饱和度!K267</f>
        <v>2.7713029249390378E+21</v>
      </c>
      <c r="G268" s="5">
        <f t="shared" si="32"/>
        <v>2.7713029249390378E+21</v>
      </c>
      <c r="H268" s="5">
        <f t="shared" si="33"/>
        <v>277.13029249390382</v>
      </c>
      <c r="I268" s="5">
        <f>过饱和度!N267</f>
        <v>4.5472819850457475E+20</v>
      </c>
      <c r="J268" s="5">
        <f t="shared" si="34"/>
        <v>4.5472819850457475E+20</v>
      </c>
      <c r="K268" s="5">
        <f t="shared" si="35"/>
        <v>45.472819850457476</v>
      </c>
      <c r="L268" s="5">
        <f>过饱和度!Q267</f>
        <v>3.5415871093571933E+67</v>
      </c>
      <c r="M268" s="5">
        <f t="shared" si="30"/>
        <v>3.5415871093571933E+67</v>
      </c>
      <c r="N268" s="5">
        <f t="shared" si="31"/>
        <v>3.5415871093571936E+48</v>
      </c>
    </row>
    <row r="269" spans="2:14" x14ac:dyDescent="0.25">
      <c r="B269" s="5">
        <f>过饱和度!D268</f>
        <v>2.6383487668425851</v>
      </c>
      <c r="C269" s="5">
        <f>过饱和度!H268</f>
        <v>1725077671727.5801</v>
      </c>
      <c r="D269" s="5">
        <f t="shared" si="36"/>
        <v>1725077671726.5801</v>
      </c>
      <c r="E269" s="5">
        <f t="shared" si="37"/>
        <v>1.7250776717265801E-7</v>
      </c>
      <c r="F269" s="5">
        <f>过饱和度!K268</f>
        <v>2.7713522177157345E+21</v>
      </c>
      <c r="G269" s="5">
        <f t="shared" si="32"/>
        <v>2.7713522177157345E+21</v>
      </c>
      <c r="H269" s="5">
        <f t="shared" si="33"/>
        <v>277.13522177157353</v>
      </c>
      <c r="I269" s="5">
        <f>过饱和度!N268</f>
        <v>4.5473628661754534E+20</v>
      </c>
      <c r="J269" s="5">
        <f t="shared" si="34"/>
        <v>4.5473628661754534E+20</v>
      </c>
      <c r="K269" s="5">
        <f t="shared" si="35"/>
        <v>45.473628661754546</v>
      </c>
      <c r="L269" s="5">
        <f>过饱和度!Q268</f>
        <v>3.5416815581173759E+67</v>
      </c>
      <c r="M269" s="5">
        <f t="shared" si="30"/>
        <v>3.5416815581173759E+67</v>
      </c>
      <c r="N269" s="5">
        <f t="shared" si="31"/>
        <v>3.5416815581173757E+48</v>
      </c>
    </row>
    <row r="270" spans="2:14" x14ac:dyDescent="0.25">
      <c r="B270" s="5">
        <f>过饱和度!D269</f>
        <v>2.6383487672425852</v>
      </c>
      <c r="C270" s="5">
        <f>过饱和度!H269</f>
        <v>1725108361197.4932</v>
      </c>
      <c r="D270" s="5">
        <f t="shared" si="36"/>
        <v>1725108361196.4932</v>
      </c>
      <c r="E270" s="5">
        <f t="shared" si="37"/>
        <v>1.7251083611964932E-7</v>
      </c>
      <c r="F270" s="5">
        <f>过饱和度!K269</f>
        <v>2.7714179436110907E+21</v>
      </c>
      <c r="G270" s="5">
        <f t="shared" si="32"/>
        <v>2.7714179436110907E+21</v>
      </c>
      <c r="H270" s="5">
        <f t="shared" si="33"/>
        <v>277.14179436110902</v>
      </c>
      <c r="I270" s="5">
        <f>过饱和度!N269</f>
        <v>4.5474707111731095E+20</v>
      </c>
      <c r="J270" s="5">
        <f t="shared" si="34"/>
        <v>4.5474707111731095E+20</v>
      </c>
      <c r="K270" s="5">
        <f t="shared" si="35"/>
        <v>45.474707111731092</v>
      </c>
      <c r="L270" s="5">
        <f>过饱和度!Q269</f>
        <v>3.5418074958868567E+67</v>
      </c>
      <c r="M270" s="5">
        <f t="shared" si="30"/>
        <v>3.5418074958868567E+67</v>
      </c>
      <c r="N270" s="5">
        <f t="shared" si="31"/>
        <v>3.5418074958868566E+48</v>
      </c>
    </row>
    <row r="271" spans="2:14" x14ac:dyDescent="0.25">
      <c r="B271" s="5">
        <f>过饱和度!D270</f>
        <v>2.6383487674425852</v>
      </c>
      <c r="C271" s="5">
        <f>过饱和度!H270</f>
        <v>1725123705267.6953</v>
      </c>
      <c r="D271" s="5">
        <f t="shared" si="36"/>
        <v>1725123705266.6953</v>
      </c>
      <c r="E271" s="5">
        <f t="shared" si="37"/>
        <v>1.7251237052666952E-7</v>
      </c>
      <c r="F271" s="5">
        <f>过饱和度!K270</f>
        <v>2.7714508054304454E+21</v>
      </c>
      <c r="G271" s="5">
        <f t="shared" si="32"/>
        <v>2.7714508054304454E+21</v>
      </c>
      <c r="H271" s="5">
        <f t="shared" si="33"/>
        <v>277.14508054304457</v>
      </c>
      <c r="I271" s="5">
        <f>过饱和度!N270</f>
        <v>4.5475246319639311E+20</v>
      </c>
      <c r="J271" s="5">
        <f t="shared" si="34"/>
        <v>4.5475246319639311E+20</v>
      </c>
      <c r="K271" s="5">
        <f t="shared" si="35"/>
        <v>45.475246319639304</v>
      </c>
      <c r="L271" s="5">
        <f>过饱和度!Q270</f>
        <v>3.5418704623899165E+67</v>
      </c>
      <c r="M271" s="5">
        <f t="shared" ref="M271:M334" si="38">L271-1</f>
        <v>3.5418704623899165E+67</v>
      </c>
      <c r="N271" s="5">
        <f t="shared" ref="N271:N334" si="39">$F$2*$M271^2*TANH($F$3/$M271)</f>
        <v>3.541870462389917E+48</v>
      </c>
    </row>
    <row r="272" spans="2:14" x14ac:dyDescent="0.25">
      <c r="B272" s="5">
        <f>过饱和度!D271</f>
        <v>2.638348776442585</v>
      </c>
      <c r="C272" s="5">
        <f>过饱和度!H271</f>
        <v>1725814387309.4299</v>
      </c>
      <c r="D272" s="5">
        <f t="shared" si="36"/>
        <v>1725814387308.4299</v>
      </c>
      <c r="E272" s="5">
        <f t="shared" si="37"/>
        <v>1.7258143873084301E-7</v>
      </c>
      <c r="F272" s="5">
        <f>过饱和度!K271</f>
        <v>2.7729300945543821E+21</v>
      </c>
      <c r="G272" s="5">
        <f t="shared" si="32"/>
        <v>2.7729300945543821E+21</v>
      </c>
      <c r="H272" s="5">
        <f t="shared" si="33"/>
        <v>277.29300945543827</v>
      </c>
      <c r="I272" s="5">
        <f>过饱和度!N271</f>
        <v>4.5499518811114065E+20</v>
      </c>
      <c r="J272" s="5">
        <f t="shared" si="34"/>
        <v>4.5499518811114065E+20</v>
      </c>
      <c r="K272" s="5">
        <f t="shared" si="35"/>
        <v>45.499518811114065</v>
      </c>
      <c r="L272" s="5">
        <f>过饱和度!Q271</f>
        <v>3.5447054150562627E+67</v>
      </c>
      <c r="M272" s="5">
        <f t="shared" si="38"/>
        <v>3.5447054150562627E+67</v>
      </c>
      <c r="N272" s="5">
        <f t="shared" si="39"/>
        <v>3.5447054150562631E+48</v>
      </c>
    </row>
    <row r="273" spans="2:14" x14ac:dyDescent="0.25">
      <c r="B273" s="5">
        <f>过饱和度!D272</f>
        <v>2.6383488664425849</v>
      </c>
      <c r="C273" s="5">
        <f>过饱和度!H272</f>
        <v>1732731475606.6426</v>
      </c>
      <c r="D273" s="5">
        <f t="shared" si="36"/>
        <v>1732731475605.6426</v>
      </c>
      <c r="E273" s="5">
        <f t="shared" si="37"/>
        <v>1.7327314756056428E-7</v>
      </c>
      <c r="F273" s="5">
        <f>过饱和度!K272</f>
        <v>2.7877558244414199E+21</v>
      </c>
      <c r="G273" s="5">
        <f t="shared" si="32"/>
        <v>2.7877558244414199E+21</v>
      </c>
      <c r="H273" s="5">
        <f t="shared" si="33"/>
        <v>278.77558244414195</v>
      </c>
      <c r="I273" s="5">
        <f>过饱和度!N272</f>
        <v>4.5742782315867754E+20</v>
      </c>
      <c r="J273" s="5">
        <f t="shared" si="34"/>
        <v>4.5742782315867754E+20</v>
      </c>
      <c r="K273" s="5">
        <f t="shared" si="35"/>
        <v>45.742782315867757</v>
      </c>
      <c r="L273" s="5">
        <f>过饱和度!Q272</f>
        <v>3.5731596927158389E+67</v>
      </c>
      <c r="M273" s="5">
        <f t="shared" si="38"/>
        <v>3.5731596927158389E+67</v>
      </c>
      <c r="N273" s="5">
        <f t="shared" si="39"/>
        <v>3.5731596927158391E+48</v>
      </c>
    </row>
    <row r="274" spans="2:14" x14ac:dyDescent="0.25">
      <c r="B274" s="5">
        <f>过饱和度!D273</f>
        <v>2.6383497664425852</v>
      </c>
      <c r="C274" s="5">
        <f>过饱和度!H273</f>
        <v>1802922006236.791</v>
      </c>
      <c r="D274" s="5">
        <f t="shared" si="36"/>
        <v>1802922006235.791</v>
      </c>
      <c r="E274" s="5">
        <f t="shared" si="37"/>
        <v>1.8029220062357914E-7</v>
      </c>
      <c r="F274" s="5">
        <f>过饱和度!K273</f>
        <v>2.9393055256741654E+21</v>
      </c>
      <c r="G274" s="5">
        <f t="shared" si="32"/>
        <v>2.9393055256741654E+21</v>
      </c>
      <c r="H274" s="5">
        <f t="shared" si="33"/>
        <v>293.93055256741656</v>
      </c>
      <c r="I274" s="5">
        <f>过饱和度!N273</f>
        <v>4.8229438136856845E+20</v>
      </c>
      <c r="J274" s="5">
        <f t="shared" si="34"/>
        <v>4.8229438136856845E+20</v>
      </c>
      <c r="K274" s="5">
        <f t="shared" si="35"/>
        <v>48.229438136856849</v>
      </c>
      <c r="L274" s="5">
        <f>过饱和度!Q273</f>
        <v>3.8683280303443744E+67</v>
      </c>
      <c r="M274" s="5">
        <f t="shared" si="38"/>
        <v>3.8683280303443744E+67</v>
      </c>
      <c r="N274" s="5">
        <f t="shared" si="39"/>
        <v>3.8683280303443742E+48</v>
      </c>
    </row>
    <row r="275" spans="2:14" x14ac:dyDescent="0.25">
      <c r="B275" s="5">
        <f>过饱和度!D274</f>
        <v>2.6383562532545493</v>
      </c>
      <c r="C275" s="5">
        <f>过饱和度!H274</f>
        <v>2365654675076.2563</v>
      </c>
      <c r="D275" s="5">
        <f t="shared" si="36"/>
        <v>2365654675075.2563</v>
      </c>
      <c r="E275" s="5">
        <f t="shared" si="37"/>
        <v>2.3656546750752565E-7</v>
      </c>
      <c r="F275" s="5">
        <f>过饱和度!K274</f>
        <v>4.2219823515262197E+21</v>
      </c>
      <c r="G275" s="5">
        <f t="shared" si="32"/>
        <v>4.2219823515262197E+21</v>
      </c>
      <c r="H275" s="5">
        <f t="shared" si="33"/>
        <v>422.19823515262192</v>
      </c>
      <c r="I275" s="5">
        <f>过饱和度!N274</f>
        <v>6.9275783125746267E+20</v>
      </c>
      <c r="J275" s="5">
        <f t="shared" si="34"/>
        <v>6.9275783125746267E+20</v>
      </c>
      <c r="K275" s="5">
        <f t="shared" si="35"/>
        <v>69.275783125746273</v>
      </c>
      <c r="L275" s="5">
        <f>过饱和度!Q274</f>
        <v>6.6579280791306353E+67</v>
      </c>
      <c r="M275" s="5">
        <f t="shared" si="38"/>
        <v>6.6579280791306353E+67</v>
      </c>
      <c r="N275" s="5">
        <f t="shared" si="39"/>
        <v>6.6579280791306364E+48</v>
      </c>
    </row>
    <row r="276" spans="2:14" x14ac:dyDescent="0.25">
      <c r="B276" s="5">
        <f>过饱和度!D275</f>
        <v>2.6383587664425852</v>
      </c>
      <c r="C276" s="5">
        <f>过饱和度!H275</f>
        <v>2365654262225.2217</v>
      </c>
      <c r="D276" s="5">
        <f t="shared" si="36"/>
        <v>2365654262224.2217</v>
      </c>
      <c r="E276" s="5">
        <f t="shared" si="37"/>
        <v>2.3656542622242213E-7</v>
      </c>
      <c r="F276" s="5">
        <f>过饱和度!K275</f>
        <v>4.2219814585910433E+21</v>
      </c>
      <c r="G276" s="5">
        <f t="shared" si="32"/>
        <v>4.2219814585910433E+21</v>
      </c>
      <c r="H276" s="5">
        <f t="shared" si="33"/>
        <v>422.19814585910439</v>
      </c>
      <c r="I276" s="5">
        <f>过饱和度!N275</f>
        <v>6.9275769310294219E+20</v>
      </c>
      <c r="J276" s="5">
        <f t="shared" si="34"/>
        <v>6.9275769310294219E+20</v>
      </c>
      <c r="K276" s="5">
        <f t="shared" si="35"/>
        <v>69.275769310294223</v>
      </c>
      <c r="L276" s="5">
        <f>过饱和度!Q275</f>
        <v>6.6579381086355337E+67</v>
      </c>
      <c r="M276" s="5">
        <f t="shared" si="38"/>
        <v>6.6579381086355337E+67</v>
      </c>
      <c r="N276" s="5">
        <f t="shared" si="39"/>
        <v>6.6579381086355341E+48</v>
      </c>
    </row>
    <row r="277" spans="2:14" x14ac:dyDescent="0.25">
      <c r="B277" s="5">
        <f>过饱和度!D276</f>
        <v>2.6383687664425852</v>
      </c>
      <c r="C277" s="5">
        <f>过饱和度!H276</f>
        <v>2365653453900.6714</v>
      </c>
      <c r="D277" s="5">
        <f t="shared" si="36"/>
        <v>2365653453899.6714</v>
      </c>
      <c r="E277" s="5">
        <f t="shared" si="37"/>
        <v>2.3656534538996712E-7</v>
      </c>
      <c r="F277" s="5">
        <f>过饱和度!K276</f>
        <v>4.2219797181257058E+21</v>
      </c>
      <c r="G277" s="5">
        <f t="shared" si="32"/>
        <v>4.2219797181257058E+21</v>
      </c>
      <c r="H277" s="5">
        <f t="shared" si="33"/>
        <v>422.19797181257059</v>
      </c>
      <c r="I277" s="5">
        <f>过饱和度!N276</f>
        <v>6.9275742420017218E+20</v>
      </c>
      <c r="J277" s="5">
        <f t="shared" si="34"/>
        <v>6.9275742420017218E+20</v>
      </c>
      <c r="K277" s="5">
        <f t="shared" si="35"/>
        <v>69.275742420017224</v>
      </c>
      <c r="L277" s="5">
        <f>过饱和度!Q276</f>
        <v>6.65798341390509E+67</v>
      </c>
      <c r="M277" s="5">
        <f t="shared" si="38"/>
        <v>6.65798341390509E+67</v>
      </c>
      <c r="N277" s="5">
        <f t="shared" si="39"/>
        <v>6.6579834139050907E+48</v>
      </c>
    </row>
    <row r="278" spans="2:14" x14ac:dyDescent="0.25">
      <c r="B278" s="5">
        <f>过饱和度!D277</f>
        <v>2.638398766442585</v>
      </c>
      <c r="C278" s="5">
        <f>过饱和度!H277</f>
        <v>2365652092509.9355</v>
      </c>
      <c r="D278" s="5">
        <f t="shared" si="36"/>
        <v>2365652092508.9355</v>
      </c>
      <c r="E278" s="5">
        <f t="shared" si="37"/>
        <v>2.3656520925089356E-7</v>
      </c>
      <c r="F278" s="5">
        <f>过饱和度!K277</f>
        <v>4.2219768070686198E+21</v>
      </c>
      <c r="G278" s="5">
        <f t="shared" si="32"/>
        <v>4.2219768070686198E+21</v>
      </c>
      <c r="H278" s="5">
        <f t="shared" si="33"/>
        <v>422.19768070686195</v>
      </c>
      <c r="I278" s="5">
        <f>过饱和度!N277</f>
        <v>6.9275697543236931E+20</v>
      </c>
      <c r="J278" s="5">
        <f t="shared" si="34"/>
        <v>6.9275697543236931E+20</v>
      </c>
      <c r="K278" s="5">
        <f t="shared" si="35"/>
        <v>69.27569754323693</v>
      </c>
      <c r="L278" s="5">
        <f>过饱和度!Q277</f>
        <v>6.6581262107770716E+67</v>
      </c>
      <c r="M278" s="5">
        <f t="shared" si="38"/>
        <v>6.6581262107770716E+67</v>
      </c>
      <c r="N278" s="5">
        <f t="shared" si="39"/>
        <v>6.6581262107770714E+48</v>
      </c>
    </row>
    <row r="279" spans="2:14" x14ac:dyDescent="0.25">
      <c r="B279" s="5">
        <f>过饱和度!D278</f>
        <v>2.6384287664425852</v>
      </c>
      <c r="C279" s="5">
        <f>过饱和度!H278</f>
        <v>2365650731120.0015</v>
      </c>
      <c r="D279" s="5">
        <f t="shared" si="36"/>
        <v>2365650731119.0015</v>
      </c>
      <c r="E279" s="5">
        <f t="shared" si="37"/>
        <v>2.3656507311190015E-7</v>
      </c>
      <c r="F279" s="5">
        <f>过饱和度!K278</f>
        <v>4.2219738960135885E+21</v>
      </c>
      <c r="G279" s="5">
        <f t="shared" si="32"/>
        <v>4.2219738960135885E+21</v>
      </c>
      <c r="H279" s="5">
        <f t="shared" si="33"/>
        <v>422.19738960135885</v>
      </c>
      <c r="I279" s="5">
        <f>过饱和度!N278</f>
        <v>6.9275652666486515E+20</v>
      </c>
      <c r="J279" s="5">
        <f t="shared" si="34"/>
        <v>6.9275652666486515E+20</v>
      </c>
      <c r="K279" s="5">
        <f t="shared" si="35"/>
        <v>69.275652666486508</v>
      </c>
      <c r="L279" s="5">
        <f>过饱和度!Q278</f>
        <v>6.6582690089945914E+67</v>
      </c>
      <c r="M279" s="5">
        <f t="shared" si="38"/>
        <v>6.6582690089945914E+67</v>
      </c>
      <c r="N279" s="5">
        <f t="shared" si="39"/>
        <v>6.658269008994593E+48</v>
      </c>
    </row>
    <row r="280" spans="2:14" x14ac:dyDescent="0.25">
      <c r="B280" s="5">
        <f>过饱和度!D279</f>
        <v>2.6384487664425853</v>
      </c>
      <c r="C280" s="5">
        <f>过饱和度!H279</f>
        <v>2365649605842.5938</v>
      </c>
      <c r="D280" s="5">
        <f t="shared" si="36"/>
        <v>2365649605841.5938</v>
      </c>
      <c r="E280" s="5">
        <f t="shared" si="37"/>
        <v>2.3656496058415944E-7</v>
      </c>
      <c r="F280" s="5">
        <f>过饱和度!K279</f>
        <v>4.2219714824522506E+21</v>
      </c>
      <c r="G280" s="5">
        <f t="shared" si="32"/>
        <v>4.2219714824522506E+21</v>
      </c>
      <c r="H280" s="5">
        <f t="shared" si="33"/>
        <v>422.19714824522509</v>
      </c>
      <c r="I280" s="5">
        <f>过饱和度!N279</f>
        <v>6.9275615422668014E+20</v>
      </c>
      <c r="J280" s="5">
        <f t="shared" si="34"/>
        <v>6.9275615422668014E+20</v>
      </c>
      <c r="K280" s="5">
        <f t="shared" si="35"/>
        <v>69.275615422668011</v>
      </c>
      <c r="L280" s="5">
        <f>过饱和度!Q279</f>
        <v>6.6583628002902855E+67</v>
      </c>
      <c r="M280" s="5">
        <f t="shared" si="38"/>
        <v>6.6583628002902855E+67</v>
      </c>
      <c r="N280" s="5">
        <f t="shared" si="39"/>
        <v>6.6583628002902857E+48</v>
      </c>
    </row>
    <row r="281" spans="2:14" x14ac:dyDescent="0.25">
      <c r="B281" s="5">
        <f>过饱和度!D280</f>
        <v>2.6385487664425851</v>
      </c>
      <c r="C281" s="5">
        <f>过饱和度!H280</f>
        <v>2365647258227.0728</v>
      </c>
      <c r="D281" s="5">
        <f t="shared" si="36"/>
        <v>2365647258226.0728</v>
      </c>
      <c r="E281" s="5">
        <f t="shared" si="37"/>
        <v>2.3656472582260728E-7</v>
      </c>
      <c r="F281" s="5">
        <f>过饱和度!K280</f>
        <v>4.2219665368649779E+21</v>
      </c>
      <c r="G281" s="5">
        <f t="shared" si="32"/>
        <v>4.2219665368649779E+21</v>
      </c>
      <c r="H281" s="5">
        <f t="shared" si="33"/>
        <v>422.19665368649777</v>
      </c>
      <c r="I281" s="5">
        <f>过饱和度!N280</f>
        <v>6.9275539548040082E+20</v>
      </c>
      <c r="J281" s="5">
        <f t="shared" si="34"/>
        <v>6.9275539548040082E+20</v>
      </c>
      <c r="K281" s="5">
        <f t="shared" si="35"/>
        <v>69.275539548040086</v>
      </c>
      <c r="L281" s="5">
        <f>过饱和度!Q280</f>
        <v>6.6588529779457567E+67</v>
      </c>
      <c r="M281" s="5">
        <f t="shared" si="38"/>
        <v>6.6588529779457567E+67</v>
      </c>
      <c r="N281" s="5">
        <f t="shared" si="39"/>
        <v>6.6588529779457575E+48</v>
      </c>
    </row>
    <row r="282" spans="2:14" x14ac:dyDescent="0.25">
      <c r="B282" s="5">
        <f>过饱和度!D281</f>
        <v>2.6388487664425853</v>
      </c>
      <c r="C282" s="5">
        <f>过饱和度!H281</f>
        <v>2365643578720.2192</v>
      </c>
      <c r="D282" s="5">
        <f t="shared" si="36"/>
        <v>2365643578719.2192</v>
      </c>
      <c r="E282" s="5">
        <f t="shared" si="37"/>
        <v>2.3656435787192198E-7</v>
      </c>
      <c r="F282" s="5">
        <f>过饱和度!K281</f>
        <v>4.2219590060229253E+21</v>
      </c>
      <c r="G282" s="5">
        <f t="shared" si="32"/>
        <v>4.2219590060229253E+21</v>
      </c>
      <c r="H282" s="5">
        <f t="shared" si="33"/>
        <v>422.19590060229257</v>
      </c>
      <c r="I282" s="5">
        <f>过饱和度!N281</f>
        <v>6.9275425114684903E+20</v>
      </c>
      <c r="J282" s="5">
        <f t="shared" si="34"/>
        <v>6.9275425114684903E+20</v>
      </c>
      <c r="K282" s="5">
        <f t="shared" si="35"/>
        <v>69.275425114684907</v>
      </c>
      <c r="L282" s="5">
        <f>过饱和度!Q281</f>
        <v>6.6603453775470777E+67</v>
      </c>
      <c r="M282" s="5">
        <f t="shared" si="38"/>
        <v>6.6603453775470777E+67</v>
      </c>
      <c r="N282" s="5">
        <f t="shared" si="39"/>
        <v>6.6603453775470781E+48</v>
      </c>
    </row>
    <row r="283" spans="2:14" x14ac:dyDescent="0.25">
      <c r="B283" s="5">
        <f>过饱和度!D282</f>
        <v>2.639148766442585</v>
      </c>
      <c r="C283" s="5">
        <f>过饱和度!H282</f>
        <v>2365639899219.5625</v>
      </c>
      <c r="D283" s="5">
        <f t="shared" si="36"/>
        <v>2365639899218.5625</v>
      </c>
      <c r="E283" s="5">
        <f t="shared" si="37"/>
        <v>2.365639899218563E-7</v>
      </c>
      <c r="F283" s="5">
        <f>过饱和度!K282</f>
        <v>4.2219514751955747E+21</v>
      </c>
      <c r="G283" s="5">
        <f t="shared" si="32"/>
        <v>4.2219514751955747E+21</v>
      </c>
      <c r="H283" s="5">
        <f t="shared" si="33"/>
        <v>422.19514751955745</v>
      </c>
      <c r="I283" s="5">
        <f>过饱和度!N282</f>
        <v>6.9275310681539595E+20</v>
      </c>
      <c r="J283" s="5">
        <f t="shared" si="34"/>
        <v>6.9275310681539595E+20</v>
      </c>
      <c r="K283" s="5">
        <f t="shared" si="35"/>
        <v>69.275310681539608</v>
      </c>
      <c r="L283" s="5">
        <f>过饱和度!Q282</f>
        <v>6.6618379395542891E+67</v>
      </c>
      <c r="M283" s="5">
        <f t="shared" si="38"/>
        <v>6.6618379395542891E+67</v>
      </c>
      <c r="N283" s="5">
        <f t="shared" si="39"/>
        <v>6.6618379395542892E+48</v>
      </c>
    </row>
    <row r="284" spans="2:14" x14ac:dyDescent="0.25">
      <c r="B284" s="5">
        <f>过饱和度!D283</f>
        <v>2.639348766442585</v>
      </c>
      <c r="C284" s="5">
        <f>过饱和度!H283</f>
        <v>2365636757847.2705</v>
      </c>
      <c r="D284" s="5">
        <f t="shared" si="36"/>
        <v>2365636757846.2705</v>
      </c>
      <c r="E284" s="5">
        <f t="shared" si="37"/>
        <v>2.3656367578462707E-7</v>
      </c>
      <c r="F284" s="5">
        <f>过饱和度!K283</f>
        <v>4.2219449593497093E+21</v>
      </c>
      <c r="G284" s="5">
        <f t="shared" si="32"/>
        <v>4.2219449593497093E+21</v>
      </c>
      <c r="H284" s="5">
        <f t="shared" si="33"/>
        <v>422.19449593497092</v>
      </c>
      <c r="I284" s="5">
        <f>过饱和度!N283</f>
        <v>6.927521122617713E+20</v>
      </c>
      <c r="J284" s="5">
        <f t="shared" si="34"/>
        <v>6.927521122617713E+20</v>
      </c>
      <c r="K284" s="5">
        <f t="shared" si="35"/>
        <v>69.27521122617712</v>
      </c>
      <c r="L284" s="5">
        <f>过饱和度!Q283</f>
        <v>6.6628286148243845E+67</v>
      </c>
      <c r="M284" s="5">
        <f t="shared" si="38"/>
        <v>6.6628286148243845E+67</v>
      </c>
      <c r="N284" s="5">
        <f t="shared" si="39"/>
        <v>6.6628286148243855E+48</v>
      </c>
    </row>
    <row r="285" spans="2:14" x14ac:dyDescent="0.25">
      <c r="B285" s="5">
        <f>过饱和度!D284</f>
        <v>2.6403487664425849</v>
      </c>
      <c r="C285" s="5">
        <f>过饱和度!H284</f>
        <v>2365631419324.397</v>
      </c>
      <c r="D285" s="5">
        <f t="shared" si="36"/>
        <v>2365631419323.397</v>
      </c>
      <c r="E285" s="5">
        <f t="shared" si="37"/>
        <v>2.3656314193233973E-7</v>
      </c>
      <c r="F285" s="5">
        <f>过饱和度!K284</f>
        <v>4.2219349024324835E+21</v>
      </c>
      <c r="G285" s="5">
        <f t="shared" si="32"/>
        <v>4.2219349024324835E+21</v>
      </c>
      <c r="H285" s="5">
        <f t="shared" si="33"/>
        <v>422.19349024324839</v>
      </c>
      <c r="I285" s="5">
        <f>过饱和度!N284</f>
        <v>6.9275062887409962E+20</v>
      </c>
      <c r="J285" s="5">
        <f t="shared" si="34"/>
        <v>6.9275062887409962E+20</v>
      </c>
      <c r="K285" s="5">
        <f t="shared" si="35"/>
        <v>69.275062887409959</v>
      </c>
      <c r="L285" s="5">
        <f>过饱和度!Q284</f>
        <v>6.6678502245714762E+67</v>
      </c>
      <c r="M285" s="5">
        <f t="shared" si="38"/>
        <v>6.6678502245714762E+67</v>
      </c>
      <c r="N285" s="5">
        <f t="shared" si="39"/>
        <v>6.6678502245714768E+48</v>
      </c>
    </row>
    <row r="286" spans="2:14" x14ac:dyDescent="0.25">
      <c r="B286" s="5">
        <f>过饱和度!D285</f>
        <v>2.643348766442585</v>
      </c>
      <c r="C286" s="5">
        <f>过饱和度!H285</f>
        <v>2365626039501.9644</v>
      </c>
      <c r="D286" s="5">
        <f t="shared" si="36"/>
        <v>2365626039500.9644</v>
      </c>
      <c r="E286" s="5">
        <f t="shared" si="37"/>
        <v>2.3656260395009646E-7</v>
      </c>
      <c r="F286" s="5">
        <f>过饱和度!K285</f>
        <v>4.2219278348457665E+21</v>
      </c>
      <c r="G286" s="5">
        <f t="shared" si="32"/>
        <v>4.2219278348457665E+21</v>
      </c>
      <c r="H286" s="5">
        <f t="shared" si="33"/>
        <v>422.19278348457669</v>
      </c>
      <c r="I286" s="5">
        <f>过饱和度!N285</f>
        <v>6.9274975808331881E+20</v>
      </c>
      <c r="J286" s="5">
        <f t="shared" si="34"/>
        <v>6.9274975808331881E+20</v>
      </c>
      <c r="K286" s="5">
        <f t="shared" si="35"/>
        <v>69.274975808331888</v>
      </c>
      <c r="L286" s="5">
        <f>过饱和度!Q285</f>
        <v>6.6829953369220512E+67</v>
      </c>
      <c r="M286" s="5">
        <f t="shared" si="38"/>
        <v>6.6829953369220512E+67</v>
      </c>
      <c r="N286" s="5">
        <f t="shared" si="39"/>
        <v>6.6829953369220511E+48</v>
      </c>
    </row>
    <row r="287" spans="2:14" x14ac:dyDescent="0.25">
      <c r="B287" s="5">
        <f>过饱和度!D286</f>
        <v>2.6463487664425851</v>
      </c>
      <c r="C287" s="5">
        <f>过饱和度!H286</f>
        <v>2365620659694.6572</v>
      </c>
      <c r="D287" s="5">
        <f t="shared" si="36"/>
        <v>2365620659693.6572</v>
      </c>
      <c r="E287" s="5">
        <f t="shared" si="37"/>
        <v>2.3656206596936578E-7</v>
      </c>
      <c r="F287" s="5">
        <f>过饱和度!K286</f>
        <v>4.2219207672786175E+21</v>
      </c>
      <c r="G287" s="5">
        <f t="shared" si="32"/>
        <v>4.2219207672786175E+21</v>
      </c>
      <c r="H287" s="5">
        <f t="shared" si="33"/>
        <v>422.19207672786177</v>
      </c>
      <c r="I287" s="5">
        <f>过饱和度!N286</f>
        <v>6.9274888729490201E+20</v>
      </c>
      <c r="J287" s="5">
        <f t="shared" si="34"/>
        <v>6.9274888729490201E+20</v>
      </c>
      <c r="K287" s="5">
        <f t="shared" si="35"/>
        <v>69.2748887294902</v>
      </c>
      <c r="L287" s="5">
        <f>过饱和度!Q286</f>
        <v>6.6981575963520499E+67</v>
      </c>
      <c r="M287" s="5">
        <f t="shared" si="38"/>
        <v>6.6981575963520499E+67</v>
      </c>
      <c r="N287" s="5">
        <f t="shared" si="39"/>
        <v>6.69815759635205E+48</v>
      </c>
    </row>
    <row r="288" spans="2:14" x14ac:dyDescent="0.25">
      <c r="B288" s="5">
        <f>过饱和度!D287</f>
        <v>2.6483487664425849</v>
      </c>
      <c r="C288" s="5">
        <f>过饱和度!H287</f>
        <v>2365614896352.5171</v>
      </c>
      <c r="D288" s="5">
        <f t="shared" si="36"/>
        <v>2365614896351.5171</v>
      </c>
      <c r="E288" s="5">
        <f t="shared" si="37"/>
        <v>2.3656148963515168E-7</v>
      </c>
      <c r="F288" s="5">
        <f>过饱和度!K287</f>
        <v>4.2219113270578381E+21</v>
      </c>
      <c r="G288" s="5">
        <f t="shared" si="32"/>
        <v>4.2219113270578381E+21</v>
      </c>
      <c r="H288" s="5">
        <f t="shared" si="33"/>
        <v>422.19113270578379</v>
      </c>
      <c r="I288" s="5">
        <f>过饱和度!N287</f>
        <v>6.9274757418017358E+20</v>
      </c>
      <c r="J288" s="5">
        <f t="shared" si="34"/>
        <v>6.9274757418017358E+20</v>
      </c>
      <c r="K288" s="5">
        <f t="shared" si="35"/>
        <v>69.274757418017359</v>
      </c>
      <c r="L288" s="5">
        <f>过饱和度!Q287</f>
        <v>6.7082611077555323E+67</v>
      </c>
      <c r="M288" s="5">
        <f t="shared" si="38"/>
        <v>6.7082611077555323E+67</v>
      </c>
      <c r="N288" s="5">
        <f t="shared" si="39"/>
        <v>6.7082611077555326E+48</v>
      </c>
    </row>
    <row r="289" spans="2:14" x14ac:dyDescent="0.25">
      <c r="B289" s="5">
        <f>过饱和度!D288</f>
        <v>2.6583487664425851</v>
      </c>
      <c r="C289" s="5">
        <f>过饱和度!H288</f>
        <v>2365618866826.939</v>
      </c>
      <c r="D289" s="5">
        <f t="shared" si="36"/>
        <v>2365618866825.939</v>
      </c>
      <c r="E289" s="5">
        <f t="shared" si="37"/>
        <v>2.3656188668259395E-7</v>
      </c>
      <c r="F289" s="5">
        <f>过饱和度!K288</f>
        <v>4.2219353470239575E+21</v>
      </c>
      <c r="G289" s="5">
        <f t="shared" si="32"/>
        <v>4.2219353470239575E+21</v>
      </c>
      <c r="H289" s="5">
        <f t="shared" si="33"/>
        <v>422.19353470239582</v>
      </c>
      <c r="I289" s="5">
        <f>过饱和度!N288</f>
        <v>6.9275204290040313E+20</v>
      </c>
      <c r="J289" s="5">
        <f t="shared" si="34"/>
        <v>6.9275204290040313E+20</v>
      </c>
      <c r="K289" s="5">
        <f t="shared" si="35"/>
        <v>69.275204290040321</v>
      </c>
      <c r="L289" s="5">
        <f>过饱和度!Q288</f>
        <v>6.7591076333859549E+67</v>
      </c>
      <c r="M289" s="5">
        <f t="shared" si="38"/>
        <v>6.7591076333859549E+67</v>
      </c>
      <c r="N289" s="5">
        <f t="shared" si="39"/>
        <v>6.7591076333859557E+48</v>
      </c>
    </row>
    <row r="290" spans="2:14" x14ac:dyDescent="0.25">
      <c r="B290" s="5">
        <f>过饱和度!D289</f>
        <v>2.6883487664425849</v>
      </c>
      <c r="C290" s="5">
        <f>过饱和度!H289</f>
        <v>2365664410822.3228</v>
      </c>
      <c r="D290" s="5">
        <f t="shared" si="36"/>
        <v>2365664410821.3228</v>
      </c>
      <c r="E290" s="5">
        <f t="shared" si="37"/>
        <v>2.3656644108213225E-7</v>
      </c>
      <c r="F290" s="5">
        <f>过饱和度!K289</f>
        <v>4.2220804659669814E+21</v>
      </c>
      <c r="G290" s="5">
        <f t="shared" si="32"/>
        <v>4.2220804659669814E+21</v>
      </c>
      <c r="H290" s="5">
        <f t="shared" si="33"/>
        <v>422.20804659669818</v>
      </c>
      <c r="I290" s="5">
        <f>过饱和度!N289</f>
        <v>6.9277676816759547E+20</v>
      </c>
      <c r="J290" s="5">
        <f t="shared" si="34"/>
        <v>6.9277676816759547E+20</v>
      </c>
      <c r="K290" s="5">
        <f t="shared" si="35"/>
        <v>69.277676816759552</v>
      </c>
      <c r="L290" s="5">
        <f>过饱和度!Q289</f>
        <v>6.9130290183452783E+67</v>
      </c>
      <c r="M290" s="5">
        <f t="shared" si="38"/>
        <v>6.9130290183452783E+67</v>
      </c>
      <c r="N290" s="5">
        <f t="shared" si="39"/>
        <v>6.9130290183452786E+48</v>
      </c>
    </row>
    <row r="291" spans="2:14" x14ac:dyDescent="0.25">
      <c r="B291" s="5">
        <f>过饱和度!D290</f>
        <v>2.7183487664425852</v>
      </c>
      <c r="C291" s="5">
        <f>过饱和度!H290</f>
        <v>2365709954576.2993</v>
      </c>
      <c r="D291" s="5">
        <f t="shared" si="36"/>
        <v>2365709954575.2993</v>
      </c>
      <c r="E291" s="5">
        <f t="shared" si="37"/>
        <v>2.3657099545753E-7</v>
      </c>
      <c r="F291" s="5">
        <f>过饱和度!K290</f>
        <v>4.2222255869044321E+21</v>
      </c>
      <c r="G291" s="5">
        <f t="shared" si="32"/>
        <v>4.2222255869044321E+21</v>
      </c>
      <c r="H291" s="5">
        <f t="shared" si="33"/>
        <v>422.22255869044324</v>
      </c>
      <c r="I291" s="5">
        <f>过饱和度!N290</f>
        <v>6.9280149382604888E+20</v>
      </c>
      <c r="J291" s="5">
        <f t="shared" si="34"/>
        <v>6.9280149382604888E+20</v>
      </c>
      <c r="K291" s="5">
        <f t="shared" si="35"/>
        <v>69.28014938260489</v>
      </c>
      <c r="L291" s="5">
        <f>过饱和度!Q290</f>
        <v>7.0686946081892964E+67</v>
      </c>
      <c r="M291" s="5">
        <f t="shared" si="38"/>
        <v>7.0686946081892964E+67</v>
      </c>
      <c r="N291" s="5">
        <f t="shared" si="39"/>
        <v>7.0686946081892961E+48</v>
      </c>
    </row>
    <row r="292" spans="2:14" x14ac:dyDescent="0.25">
      <c r="B292" s="5">
        <f>过饱和度!D291</f>
        <v>2.7383487664425852</v>
      </c>
      <c r="C292" s="5">
        <f>过饱和度!H291</f>
        <v>2365733432973.1128</v>
      </c>
      <c r="D292" s="5">
        <f t="shared" si="36"/>
        <v>2365733432972.1128</v>
      </c>
      <c r="E292" s="5">
        <f t="shared" si="37"/>
        <v>2.3657334329721127E-7</v>
      </c>
      <c r="F292" s="5">
        <f>过饱和度!K291</f>
        <v>4.2223073811636342E+21</v>
      </c>
      <c r="G292" s="5">
        <f t="shared" si="32"/>
        <v>4.2223073811636342E+21</v>
      </c>
      <c r="H292" s="5">
        <f t="shared" si="33"/>
        <v>422.2307381163634</v>
      </c>
      <c r="I292" s="5">
        <f>过饱和度!N291</f>
        <v>6.928156609596128E+20</v>
      </c>
      <c r="J292" s="5">
        <f t="shared" si="34"/>
        <v>6.928156609596128E+20</v>
      </c>
      <c r="K292" s="5">
        <f t="shared" si="35"/>
        <v>69.281566095961296</v>
      </c>
      <c r="L292" s="5">
        <f>过饱和度!Q291</f>
        <v>7.1733928959251012E+67</v>
      </c>
      <c r="M292" s="5">
        <f t="shared" si="38"/>
        <v>7.1733928959251012E+67</v>
      </c>
      <c r="N292" s="5">
        <f t="shared" si="39"/>
        <v>7.1733928959251023E+48</v>
      </c>
    </row>
    <row r="293" spans="2:14" x14ac:dyDescent="0.25">
      <c r="B293" s="5">
        <f>过饱和度!D292</f>
        <v>2.788348766442585</v>
      </c>
      <c r="C293" s="5">
        <f>过饱和度!H292</f>
        <v>2365826599129.1284</v>
      </c>
      <c r="D293" s="5">
        <f t="shared" si="36"/>
        <v>2365826599128.1284</v>
      </c>
      <c r="E293" s="5">
        <f t="shared" si="37"/>
        <v>2.3658265991281284E-7</v>
      </c>
      <c r="F293" s="5">
        <f>过饱和度!K292</f>
        <v>4.2225867522674466E+21</v>
      </c>
      <c r="G293" s="5">
        <f t="shared" si="32"/>
        <v>4.2225867522674466E+21</v>
      </c>
      <c r="H293" s="5">
        <f t="shared" si="33"/>
        <v>422.25867522674457</v>
      </c>
      <c r="I293" s="5">
        <f>过饱和度!N292</f>
        <v>6.9286268101924304E+20</v>
      </c>
      <c r="J293" s="5">
        <f t="shared" si="34"/>
        <v>6.9286268101924304E+20</v>
      </c>
      <c r="K293" s="5">
        <f t="shared" si="35"/>
        <v>69.286268101924307</v>
      </c>
      <c r="L293" s="5">
        <f>过饱和度!Q292</f>
        <v>7.4387744081607141E+67</v>
      </c>
      <c r="M293" s="5">
        <f t="shared" si="38"/>
        <v>7.4387744081607141E+67</v>
      </c>
      <c r="N293" s="5">
        <f t="shared" si="39"/>
        <v>7.4387744081607154E+48</v>
      </c>
    </row>
    <row r="294" spans="2:14" x14ac:dyDescent="0.25">
      <c r="B294" s="5">
        <f>过饱和度!D293</f>
        <v>2.8383487664425853</v>
      </c>
      <c r="C294" s="5">
        <f>过饱和度!H293</f>
        <v>2365919765440.4731</v>
      </c>
      <c r="D294" s="5">
        <f t="shared" si="36"/>
        <v>2365919765439.4731</v>
      </c>
      <c r="E294" s="5">
        <f t="shared" si="37"/>
        <v>2.3659197654394732E-7</v>
      </c>
      <c r="F294" s="5">
        <f>过饱和度!K293</f>
        <v>4.2228661324487385E+21</v>
      </c>
      <c r="G294" s="5">
        <f t="shared" si="32"/>
        <v>4.2228661324487385E+21</v>
      </c>
      <c r="H294" s="5">
        <f t="shared" si="33"/>
        <v>422.28661324487388</v>
      </c>
      <c r="I294" s="5">
        <f>过饱和度!N293</f>
        <v>6.929097027264436E+20</v>
      </c>
      <c r="J294" s="5">
        <f t="shared" si="34"/>
        <v>6.929097027264436E+20</v>
      </c>
      <c r="K294" s="5">
        <f t="shared" si="35"/>
        <v>69.290970272644373</v>
      </c>
      <c r="L294" s="5">
        <f>过饱和度!Q293</f>
        <v>7.7090133352417447E+67</v>
      </c>
      <c r="M294" s="5">
        <f t="shared" si="38"/>
        <v>7.7090133352417447E+67</v>
      </c>
      <c r="N294" s="5">
        <f t="shared" si="39"/>
        <v>7.7090133352417458E+48</v>
      </c>
    </row>
    <row r="295" spans="2:14" x14ac:dyDescent="0.25">
      <c r="B295" s="5">
        <f>过饱和度!D294</f>
        <v>2.8883487664425851</v>
      </c>
      <c r="C295" s="5">
        <f>过饱和度!H294</f>
        <v>2366012931907.0703</v>
      </c>
      <c r="D295" s="5">
        <f t="shared" si="36"/>
        <v>2366012931906.0703</v>
      </c>
      <c r="E295" s="5">
        <f t="shared" si="37"/>
        <v>2.3660129319060705E-7</v>
      </c>
      <c r="F295" s="5">
        <f>过饱和度!K294</f>
        <v>4.2231455217073888E+21</v>
      </c>
      <c r="G295" s="5">
        <f t="shared" si="32"/>
        <v>4.2231455217073888E+21</v>
      </c>
      <c r="H295" s="5">
        <f t="shared" si="33"/>
        <v>422.31455217073886</v>
      </c>
      <c r="I295" s="5">
        <f>过饱和度!N294</f>
        <v>6.9295672608120255E+20</v>
      </c>
      <c r="J295" s="5">
        <f t="shared" si="34"/>
        <v>6.9295672608120255E+20</v>
      </c>
      <c r="K295" s="5">
        <f t="shared" si="35"/>
        <v>69.295672608120256</v>
      </c>
      <c r="L295" s="5">
        <f>过饱和度!Q294</f>
        <v>7.9841116550163893E+67</v>
      </c>
      <c r="M295" s="5">
        <f t="shared" si="38"/>
        <v>7.9841116550163893E+67</v>
      </c>
      <c r="N295" s="5">
        <f t="shared" si="39"/>
        <v>7.9841116550163899E+48</v>
      </c>
    </row>
    <row r="296" spans="2:14" x14ac:dyDescent="0.25">
      <c r="B296" s="5">
        <f>过饱和度!D295</f>
        <v>2.9314977975126539</v>
      </c>
      <c r="C296" s="5">
        <f>过饱和度!H295</f>
        <v>2366089418326.8633</v>
      </c>
      <c r="D296" s="5">
        <f t="shared" si="36"/>
        <v>2366089418325.8633</v>
      </c>
      <c r="E296" s="5">
        <f t="shared" si="37"/>
        <v>2.3660894183258632E-7</v>
      </c>
      <c r="F296" s="5">
        <f>过饱和度!K295</f>
        <v>4.2233781320161842E+21</v>
      </c>
      <c r="G296" s="5">
        <f t="shared" si="32"/>
        <v>4.2233781320161842E+21</v>
      </c>
      <c r="H296" s="5">
        <f t="shared" si="33"/>
        <v>422.33781320161847</v>
      </c>
      <c r="I296" s="5">
        <f>过饱和度!N295</f>
        <v>6.9299599003251651E+20</v>
      </c>
      <c r="J296" s="5">
        <f t="shared" si="34"/>
        <v>6.9299599003251651E+20</v>
      </c>
      <c r="K296" s="5">
        <f t="shared" si="35"/>
        <v>69.299599003251657</v>
      </c>
      <c r="L296" s="5">
        <f>过饱和度!Q295</f>
        <v>8.2253926961345503E+67</v>
      </c>
      <c r="M296" s="5">
        <f t="shared" si="38"/>
        <v>8.2253926961345503E+67</v>
      </c>
      <c r="N296" s="5">
        <f t="shared" si="39"/>
        <v>8.2253926961345488E+48</v>
      </c>
    </row>
    <row r="297" spans="2:14" x14ac:dyDescent="0.25">
      <c r="B297" s="5">
        <f>过饱和度!D296</f>
        <v>2.9314977976126539</v>
      </c>
      <c r="C297" s="5">
        <f>过饱和度!H296</f>
        <v>2366098888156.1919</v>
      </c>
      <c r="D297" s="5">
        <f t="shared" si="36"/>
        <v>2366098888155.1919</v>
      </c>
      <c r="E297" s="5">
        <f t="shared" si="37"/>
        <v>2.3660988881551921E-7</v>
      </c>
      <c r="F297" s="5">
        <f>过饱和度!K296</f>
        <v>4.2234006660329389E+21</v>
      </c>
      <c r="G297" s="5">
        <f t="shared" si="32"/>
        <v>4.2234006660329389E+21</v>
      </c>
      <c r="H297" s="5">
        <f t="shared" si="33"/>
        <v>422.34006660329396</v>
      </c>
      <c r="I297" s="5">
        <f>过饱和度!N296</f>
        <v>6.9299968752811324E+20</v>
      </c>
      <c r="J297" s="5">
        <f t="shared" si="34"/>
        <v>6.9299968752811324E+20</v>
      </c>
      <c r="K297" s="5">
        <f t="shared" si="35"/>
        <v>69.299968752811324</v>
      </c>
      <c r="L297" s="5">
        <f>过饱和度!Q296</f>
        <v>8.2254584955086692E+67</v>
      </c>
      <c r="M297" s="5">
        <f t="shared" si="38"/>
        <v>8.2254584955086692E+67</v>
      </c>
      <c r="N297" s="5">
        <f t="shared" si="39"/>
        <v>8.225458495508669E+48</v>
      </c>
    </row>
    <row r="298" spans="2:14" x14ac:dyDescent="0.25">
      <c r="B298" s="5">
        <f>过饱和度!D297</f>
        <v>2.931497797912654</v>
      </c>
      <c r="C298" s="5">
        <f>过饱和度!H297</f>
        <v>2366127301159.7686</v>
      </c>
      <c r="D298" s="5">
        <f t="shared" si="36"/>
        <v>2366127301158.7686</v>
      </c>
      <c r="E298" s="5">
        <f t="shared" si="37"/>
        <v>2.3661273011587689E-7</v>
      </c>
      <c r="F298" s="5">
        <f>过饱和度!K297</f>
        <v>4.223468275932676E+21</v>
      </c>
      <c r="G298" s="5">
        <f t="shared" si="32"/>
        <v>4.223468275932676E+21</v>
      </c>
      <c r="H298" s="5">
        <f t="shared" si="33"/>
        <v>422.34682759326756</v>
      </c>
      <c r="I298" s="5">
        <f>过饱和度!N297</f>
        <v>6.9301078123598997E+20</v>
      </c>
      <c r="J298" s="5">
        <f t="shared" si="34"/>
        <v>6.9301078123598997E+20</v>
      </c>
      <c r="K298" s="5">
        <f t="shared" si="35"/>
        <v>69.301078123598998</v>
      </c>
      <c r="L298" s="5">
        <f>过饱和度!Q297</f>
        <v>8.2256559231426326E+67</v>
      </c>
      <c r="M298" s="5">
        <f t="shared" si="38"/>
        <v>8.2256559231426326E+67</v>
      </c>
      <c r="N298" s="5">
        <f t="shared" si="39"/>
        <v>8.2256559231426338E+48</v>
      </c>
    </row>
    <row r="299" spans="2:14" x14ac:dyDescent="0.25">
      <c r="B299" s="5">
        <f>过饱和度!D298</f>
        <v>2.931497798312654</v>
      </c>
      <c r="C299" s="5">
        <f>过饱和度!H298</f>
        <v>2366165186339.2227</v>
      </c>
      <c r="D299" s="5">
        <f t="shared" si="36"/>
        <v>2366165186338.2227</v>
      </c>
      <c r="E299" s="5">
        <f t="shared" si="37"/>
        <v>2.3661651863382227E-7</v>
      </c>
      <c r="F299" s="5">
        <f>过饱和度!K298</f>
        <v>4.2235584255117335E+21</v>
      </c>
      <c r="G299" s="5">
        <f t="shared" si="32"/>
        <v>4.2235584255117335E+21</v>
      </c>
      <c r="H299" s="5">
        <f t="shared" si="33"/>
        <v>422.35584255117334</v>
      </c>
      <c r="I299" s="5">
        <f>过饱和度!N298</f>
        <v>6.9302557332998062E+20</v>
      </c>
      <c r="J299" s="5">
        <f t="shared" si="34"/>
        <v>6.9302557332998062E+20</v>
      </c>
      <c r="K299" s="5">
        <f t="shared" si="35"/>
        <v>69.302557332998063</v>
      </c>
      <c r="L299" s="5">
        <f>过饱和度!Q298</f>
        <v>8.2259191726897303E+67</v>
      </c>
      <c r="M299" s="5">
        <f t="shared" si="38"/>
        <v>8.2259191726897303E+67</v>
      </c>
      <c r="N299" s="5">
        <f t="shared" si="39"/>
        <v>8.2259191726897306E+48</v>
      </c>
    </row>
    <row r="300" spans="2:14" x14ac:dyDescent="0.25">
      <c r="B300" s="5">
        <f>过饱和度!D299</f>
        <v>2.931497798512654</v>
      </c>
      <c r="C300" s="5">
        <f>过饱和度!H299</f>
        <v>2366184127981.6069</v>
      </c>
      <c r="D300" s="5">
        <f t="shared" si="36"/>
        <v>2366184127980.6069</v>
      </c>
      <c r="E300" s="5">
        <f t="shared" si="37"/>
        <v>2.366184127980607E-7</v>
      </c>
      <c r="F300" s="5">
        <f>过饱和度!K299</f>
        <v>4.2236034984548143E+21</v>
      </c>
      <c r="G300" s="5">
        <f t="shared" si="32"/>
        <v>4.2236034984548143E+21</v>
      </c>
      <c r="H300" s="5">
        <f t="shared" si="33"/>
        <v>422.36034984548138</v>
      </c>
      <c r="I300" s="5">
        <f>过饱和度!N299</f>
        <v>6.9303296909585456E+20</v>
      </c>
      <c r="J300" s="5">
        <f t="shared" si="34"/>
        <v>6.9303296909585456E+20</v>
      </c>
      <c r="K300" s="5">
        <f t="shared" si="35"/>
        <v>69.30329690958547</v>
      </c>
      <c r="L300" s="5">
        <f>过饱和度!Q299</f>
        <v>8.2260507913143754E+67</v>
      </c>
      <c r="M300" s="5">
        <f t="shared" si="38"/>
        <v>8.2260507913143754E+67</v>
      </c>
      <c r="N300" s="5">
        <f t="shared" si="39"/>
        <v>8.2260507913143754E+48</v>
      </c>
    </row>
    <row r="301" spans="2:14" x14ac:dyDescent="0.25">
      <c r="B301" s="5">
        <f>过饱和度!D300</f>
        <v>2.9314978075126539</v>
      </c>
      <c r="C301" s="5">
        <f>过饱和度!H300</f>
        <v>2367036750143.0083</v>
      </c>
      <c r="D301" s="5">
        <f t="shared" si="36"/>
        <v>2367036750142.0083</v>
      </c>
      <c r="E301" s="5">
        <f t="shared" si="37"/>
        <v>2.3670367501420081E-7</v>
      </c>
      <c r="F301" s="5">
        <f>过饱和度!K300</f>
        <v>4.225632466359108E+21</v>
      </c>
      <c r="G301" s="5">
        <f t="shared" si="32"/>
        <v>4.225632466359108E+21</v>
      </c>
      <c r="H301" s="5">
        <f t="shared" si="33"/>
        <v>422.56324663591084</v>
      </c>
      <c r="I301" s="5">
        <f>过饱和度!N300</f>
        <v>6.9336588817598094E+20</v>
      </c>
      <c r="J301" s="5">
        <f t="shared" si="34"/>
        <v>6.9336588817598094E+20</v>
      </c>
      <c r="K301" s="5">
        <f t="shared" si="35"/>
        <v>69.336588817598113</v>
      </c>
      <c r="L301" s="5">
        <f>过饱和度!Q300</f>
        <v>8.2319765942471976E+67</v>
      </c>
      <c r="M301" s="5">
        <f t="shared" si="38"/>
        <v>8.2319765942471976E+67</v>
      </c>
      <c r="N301" s="5">
        <f t="shared" si="39"/>
        <v>8.2319765942471989E+48</v>
      </c>
    </row>
    <row r="302" spans="2:14" x14ac:dyDescent="0.25">
      <c r="B302" s="5">
        <f>过饱和度!D301</f>
        <v>2.9314978975126538</v>
      </c>
      <c r="C302" s="5">
        <f>过饱和度!H301</f>
        <v>2375574412199.6025</v>
      </c>
      <c r="D302" s="5">
        <f t="shared" si="36"/>
        <v>2375574412198.6025</v>
      </c>
      <c r="E302" s="5">
        <f t="shared" si="37"/>
        <v>2.3755744121986024E-7</v>
      </c>
      <c r="F302" s="5">
        <f>过饱和度!K301</f>
        <v>4.2459627511003601E+21</v>
      </c>
      <c r="G302" s="5">
        <f t="shared" si="32"/>
        <v>4.2459627511003601E+21</v>
      </c>
      <c r="H302" s="5">
        <f t="shared" si="33"/>
        <v>424.59627511003595</v>
      </c>
      <c r="I302" s="5">
        <f>过饱和度!N301</f>
        <v>6.9670173813692577E+20</v>
      </c>
      <c r="J302" s="5">
        <f t="shared" si="34"/>
        <v>6.9670173813692577E+20</v>
      </c>
      <c r="K302" s="5">
        <f t="shared" si="35"/>
        <v>69.670173813692571</v>
      </c>
      <c r="L302" s="5">
        <f>过饱和度!Q301</f>
        <v>8.291431918775632E+67</v>
      </c>
      <c r="M302" s="5">
        <f t="shared" si="38"/>
        <v>8.291431918775632E+67</v>
      </c>
      <c r="N302" s="5">
        <f t="shared" si="39"/>
        <v>8.2914319187756332E+48</v>
      </c>
    </row>
    <row r="303" spans="2:14" x14ac:dyDescent="0.25">
      <c r="B303" s="5">
        <f>过饱和度!D302</f>
        <v>2.9314987975126541</v>
      </c>
      <c r="C303" s="5">
        <f>过饱和度!H302</f>
        <v>2462083422671.7183</v>
      </c>
      <c r="D303" s="5">
        <f t="shared" si="36"/>
        <v>2462083422670.7183</v>
      </c>
      <c r="E303" s="5">
        <f t="shared" si="37"/>
        <v>2.4620834226707182E-7</v>
      </c>
      <c r="F303" s="5">
        <f>过饱和度!K302</f>
        <v>4.4533258348367236E+21</v>
      </c>
      <c r="G303" s="5">
        <f t="shared" si="32"/>
        <v>4.4533258348367236E+21</v>
      </c>
      <c r="H303" s="5">
        <f t="shared" si="33"/>
        <v>445.33258348367235</v>
      </c>
      <c r="I303" s="5">
        <f>过饱和度!N302</f>
        <v>7.3072642958872386E+20</v>
      </c>
      <c r="J303" s="5">
        <f t="shared" si="34"/>
        <v>7.3072642958872386E+20</v>
      </c>
      <c r="K303" s="5">
        <f t="shared" si="35"/>
        <v>73.072642958872379</v>
      </c>
      <c r="L303" s="5">
        <f>过饱和度!Q302</f>
        <v>8.9059329948931664E+67</v>
      </c>
      <c r="M303" s="5">
        <f t="shared" si="38"/>
        <v>8.9059329948931664E+67</v>
      </c>
      <c r="N303" s="5">
        <f t="shared" si="39"/>
        <v>8.9059329948931665E+48</v>
      </c>
    </row>
    <row r="304" spans="2:14" x14ac:dyDescent="0.25">
      <c r="B304" s="5">
        <f>过饱和度!D303</f>
        <v>2.9315052843246181</v>
      </c>
      <c r="C304" s="5">
        <f>过饱和度!H303</f>
        <v>3148488227889.6953</v>
      </c>
      <c r="D304" s="5">
        <f t="shared" si="36"/>
        <v>3148488227888.6953</v>
      </c>
      <c r="E304" s="5">
        <f t="shared" si="37"/>
        <v>3.1484882278886958E-7</v>
      </c>
      <c r="F304" s="5">
        <f>过饱和度!K303</f>
        <v>6.1809909413299429E+21</v>
      </c>
      <c r="G304" s="5">
        <f t="shared" si="32"/>
        <v>6.1809909413299429E+21</v>
      </c>
      <c r="H304" s="5">
        <f t="shared" si="33"/>
        <v>618.09909413299431</v>
      </c>
      <c r="I304" s="5">
        <f>过饱和度!N303</f>
        <v>1.0142056040383785E+21</v>
      </c>
      <c r="J304" s="5">
        <f t="shared" si="34"/>
        <v>1.0142056040383785E+21</v>
      </c>
      <c r="K304" s="5">
        <f t="shared" si="35"/>
        <v>101.42056040383785</v>
      </c>
      <c r="L304" s="5">
        <f>过饱和度!Q303</f>
        <v>1.455987302942575E+68</v>
      </c>
      <c r="M304" s="5">
        <f t="shared" si="38"/>
        <v>1.455987302942575E+68</v>
      </c>
      <c r="N304" s="5">
        <f t="shared" si="39"/>
        <v>1.4559873029425753E+49</v>
      </c>
    </row>
    <row r="305" spans="2:14" x14ac:dyDescent="0.25">
      <c r="B305" s="5">
        <f>过饱和度!D304</f>
        <v>2.931507797512654</v>
      </c>
      <c r="C305" s="5">
        <f>过饱和度!H304</f>
        <v>3148487677492.3955</v>
      </c>
      <c r="D305" s="5">
        <f t="shared" si="36"/>
        <v>3148487677491.3955</v>
      </c>
      <c r="E305" s="5">
        <f t="shared" si="37"/>
        <v>3.1484876774913957E-7</v>
      </c>
      <c r="F305" s="5">
        <f>过饱和度!K304</f>
        <v>6.1809896313407616E+21</v>
      </c>
      <c r="G305" s="5">
        <f t="shared" si="32"/>
        <v>6.1809896313407616E+21</v>
      </c>
      <c r="H305" s="5">
        <f t="shared" si="33"/>
        <v>618.09896313407614</v>
      </c>
      <c r="I305" s="5">
        <f>过饱和度!N304</f>
        <v>1.0142054013305494E+21</v>
      </c>
      <c r="J305" s="5">
        <f t="shared" si="34"/>
        <v>1.0142054013305494E+21</v>
      </c>
      <c r="K305" s="5">
        <f t="shared" si="35"/>
        <v>101.42054013305494</v>
      </c>
      <c r="L305" s="5">
        <f>过饱和度!Q304</f>
        <v>1.4559892175662816E+68</v>
      </c>
      <c r="M305" s="5">
        <f t="shared" si="38"/>
        <v>1.4559892175662816E+68</v>
      </c>
      <c r="N305" s="5">
        <f t="shared" si="39"/>
        <v>1.4559892175662817E+49</v>
      </c>
    </row>
    <row r="306" spans="2:14" x14ac:dyDescent="0.25">
      <c r="B306" s="5">
        <f>过饱和度!D305</f>
        <v>2.9315177975126541</v>
      </c>
      <c r="C306" s="5">
        <f>过饱和度!H305</f>
        <v>3148486597990.9727</v>
      </c>
      <c r="D306" s="5">
        <f t="shared" si="36"/>
        <v>3148486597989.9727</v>
      </c>
      <c r="E306" s="5">
        <f t="shared" si="37"/>
        <v>3.1484865979899728E-7</v>
      </c>
      <c r="F306" s="5">
        <f>过饱和度!K305</f>
        <v>6.1809870724322956E+21</v>
      </c>
      <c r="G306" s="5">
        <f t="shared" si="32"/>
        <v>6.1809870724322956E+21</v>
      </c>
      <c r="H306" s="5">
        <f t="shared" si="33"/>
        <v>618.09870724322957</v>
      </c>
      <c r="I306" s="5">
        <f>过饱和度!N305</f>
        <v>1.0142050058711861E+21</v>
      </c>
      <c r="J306" s="5">
        <f t="shared" si="34"/>
        <v>1.0142050058711861E+21</v>
      </c>
      <c r="K306" s="5">
        <f t="shared" si="35"/>
        <v>101.4205005871186</v>
      </c>
      <c r="L306" s="5">
        <f>过饱和度!Q305</f>
        <v>1.455998016279038E+68</v>
      </c>
      <c r="M306" s="5">
        <f t="shared" si="38"/>
        <v>1.455998016279038E+68</v>
      </c>
      <c r="N306" s="5">
        <f t="shared" si="39"/>
        <v>1.4559980162790381E+49</v>
      </c>
    </row>
    <row r="307" spans="2:14" x14ac:dyDescent="0.25">
      <c r="B307" s="5">
        <f>过饱和度!D306</f>
        <v>2.9315477975126538</v>
      </c>
      <c r="C307" s="5">
        <f>过饱和度!H306</f>
        <v>3148484775026.4893</v>
      </c>
      <c r="D307" s="5">
        <f t="shared" si="36"/>
        <v>3148484775025.4893</v>
      </c>
      <c r="E307" s="5">
        <f t="shared" si="37"/>
        <v>3.1484847750254896E-7</v>
      </c>
      <c r="F307" s="5">
        <f>过饱和度!K306</f>
        <v>6.1809827780479093E+21</v>
      </c>
      <c r="G307" s="5">
        <f t="shared" si="32"/>
        <v>6.1809827780479093E+21</v>
      </c>
      <c r="H307" s="5">
        <f t="shared" si="33"/>
        <v>618.098277804791</v>
      </c>
      <c r="I307" s="5">
        <f>过饱和度!N306</f>
        <v>1.0142043435222071E+21</v>
      </c>
      <c r="J307" s="5">
        <f t="shared" si="34"/>
        <v>1.0142043435222071E+21</v>
      </c>
      <c r="K307" s="5">
        <f t="shared" si="35"/>
        <v>101.4204343522207</v>
      </c>
      <c r="L307" s="5">
        <f>过饱和度!Q306</f>
        <v>1.4560259171581671E+68</v>
      </c>
      <c r="M307" s="5">
        <f t="shared" si="38"/>
        <v>1.4560259171581671E+68</v>
      </c>
      <c r="N307" s="5">
        <f t="shared" si="39"/>
        <v>1.4560259171581672E+49</v>
      </c>
    </row>
    <row r="308" spans="2:14" x14ac:dyDescent="0.25">
      <c r="B308" s="5">
        <f>过饱和度!D307</f>
        <v>2.931577797512654</v>
      </c>
      <c r="C308" s="5">
        <f>过饱和度!H307</f>
        <v>3148482952063.085</v>
      </c>
      <c r="D308" s="5">
        <f t="shared" si="36"/>
        <v>3148482952062.085</v>
      </c>
      <c r="E308" s="5">
        <f t="shared" si="37"/>
        <v>3.1484829520620848E-7</v>
      </c>
      <c r="F308" s="5">
        <f>过饱和度!K307</f>
        <v>6.1809784836665754E+21</v>
      </c>
      <c r="G308" s="5">
        <f t="shared" si="32"/>
        <v>6.1809784836665754E+21</v>
      </c>
      <c r="H308" s="5">
        <f t="shared" si="33"/>
        <v>618.09784836665756</v>
      </c>
      <c r="I308" s="5">
        <f>过饱和度!N307</f>
        <v>1.0142036811736716E+21</v>
      </c>
      <c r="J308" s="5">
        <f t="shared" si="34"/>
        <v>1.0142036811736716E+21</v>
      </c>
      <c r="K308" s="5">
        <f t="shared" si="35"/>
        <v>101.42036811736718</v>
      </c>
      <c r="L308" s="5">
        <f>过饱和度!Q307</f>
        <v>1.4560538182678923E+68</v>
      </c>
      <c r="M308" s="5">
        <f t="shared" si="38"/>
        <v>1.4560538182678923E+68</v>
      </c>
      <c r="N308" s="5">
        <f t="shared" si="39"/>
        <v>1.4560538182678922E+49</v>
      </c>
    </row>
    <row r="309" spans="2:14" x14ac:dyDescent="0.25">
      <c r="B309" s="5">
        <f>过饱和度!D308</f>
        <v>2.9315977975126541</v>
      </c>
      <c r="C309" s="5">
        <f>过饱和度!H308</f>
        <v>3148481447034.8291</v>
      </c>
      <c r="D309" s="5">
        <f t="shared" si="36"/>
        <v>3148481447033.8291</v>
      </c>
      <c r="E309" s="5">
        <f t="shared" si="37"/>
        <v>3.1484814470338297E-7</v>
      </c>
      <c r="F309" s="5">
        <f>过饱和度!K308</f>
        <v>6.180974928480647E+21</v>
      </c>
      <c r="G309" s="5">
        <f t="shared" si="32"/>
        <v>6.180974928480647E+21</v>
      </c>
      <c r="H309" s="5">
        <f t="shared" si="33"/>
        <v>618.09749284806469</v>
      </c>
      <c r="I309" s="5">
        <f>过饱和度!N308</f>
        <v>1.0142031323547072E+21</v>
      </c>
      <c r="J309" s="5">
        <f t="shared" si="34"/>
        <v>1.0142031323547072E+21</v>
      </c>
      <c r="K309" s="5">
        <f t="shared" si="35"/>
        <v>101.42031323547072</v>
      </c>
      <c r="L309" s="5">
        <f>过饱和度!Q308</f>
        <v>1.4560721111722281E+68</v>
      </c>
      <c r="M309" s="5">
        <f t="shared" si="38"/>
        <v>1.4560721111722281E+68</v>
      </c>
      <c r="N309" s="5">
        <f t="shared" si="39"/>
        <v>1.4560721111722282E+49</v>
      </c>
    </row>
    <row r="310" spans="2:14" x14ac:dyDescent="0.25">
      <c r="B310" s="5">
        <f>过饱和度!D309</f>
        <v>2.9316977975126539</v>
      </c>
      <c r="C310" s="5">
        <f>过饱和度!H309</f>
        <v>3148478285663.813</v>
      </c>
      <c r="D310" s="5">
        <f t="shared" si="36"/>
        <v>3148478285662.813</v>
      </c>
      <c r="E310" s="5">
        <f t="shared" si="37"/>
        <v>3.1484782856628128E-7</v>
      </c>
      <c r="F310" s="5">
        <f>过饱和度!K309</f>
        <v>6.1809675794950432E+21</v>
      </c>
      <c r="G310" s="5">
        <f t="shared" si="32"/>
        <v>6.1809675794950432E+21</v>
      </c>
      <c r="H310" s="5">
        <f t="shared" si="33"/>
        <v>618.09675794950431</v>
      </c>
      <c r="I310" s="5">
        <f>过饱和度!N309</f>
        <v>1.0142020037158103E+21</v>
      </c>
      <c r="J310" s="5">
        <f t="shared" si="34"/>
        <v>1.0142020037158103E+21</v>
      </c>
      <c r="K310" s="5">
        <f t="shared" si="35"/>
        <v>101.42020037158103</v>
      </c>
      <c r="L310" s="5">
        <f>过饱和度!Q309</f>
        <v>1.4561682159637014E+68</v>
      </c>
      <c r="M310" s="5">
        <f t="shared" si="38"/>
        <v>1.4561682159637014E+68</v>
      </c>
      <c r="N310" s="5">
        <f t="shared" si="39"/>
        <v>1.4561682159637015E+49</v>
      </c>
    </row>
    <row r="311" spans="2:14" x14ac:dyDescent="0.25">
      <c r="B311" s="5">
        <f>过饱和度!D310</f>
        <v>2.9319977975126541</v>
      </c>
      <c r="C311" s="5">
        <f>过饱和度!H310</f>
        <v>3148473277874.3726</v>
      </c>
      <c r="D311" s="5">
        <f t="shared" si="36"/>
        <v>3148473277873.3726</v>
      </c>
      <c r="E311" s="5">
        <f t="shared" si="37"/>
        <v>3.1484732778733717E-7</v>
      </c>
      <c r="F311" s="5">
        <f>过饱和度!K310</f>
        <v>6.1809562284205099E+21</v>
      </c>
      <c r="G311" s="5">
        <f t="shared" si="32"/>
        <v>6.1809562284205099E+21</v>
      </c>
      <c r="H311" s="5">
        <f t="shared" si="33"/>
        <v>618.09562284205106</v>
      </c>
      <c r="I311" s="5">
        <f>过饱和度!N310</f>
        <v>1.0142002749218395E+21</v>
      </c>
      <c r="J311" s="5">
        <f t="shared" si="34"/>
        <v>1.0142002749218395E+21</v>
      </c>
      <c r="K311" s="5">
        <f t="shared" si="35"/>
        <v>101.42002749218396</v>
      </c>
      <c r="L311" s="5">
        <f>过饱和度!Q310</f>
        <v>1.4564613075374152E+68</v>
      </c>
      <c r="M311" s="5">
        <f t="shared" si="38"/>
        <v>1.4564613075374152E+68</v>
      </c>
      <c r="N311" s="5">
        <f t="shared" si="39"/>
        <v>1.4564613075374153E+49</v>
      </c>
    </row>
    <row r="312" spans="2:14" x14ac:dyDescent="0.25">
      <c r="B312" s="5">
        <f>过饱和度!D311</f>
        <v>2.9322977975126538</v>
      </c>
      <c r="C312" s="5">
        <f>过饱和度!H311</f>
        <v>3148468270093.4932</v>
      </c>
      <c r="D312" s="5">
        <f t="shared" si="36"/>
        <v>3148468270092.4932</v>
      </c>
      <c r="E312" s="5">
        <f t="shared" si="37"/>
        <v>3.1484682700924936E-7</v>
      </c>
      <c r="F312" s="5">
        <f>过饱和度!K311</f>
        <v>6.1809448773685766E+21</v>
      </c>
      <c r="G312" s="5">
        <f t="shared" si="32"/>
        <v>6.1809448773685766E+21</v>
      </c>
      <c r="H312" s="5">
        <f t="shared" si="33"/>
        <v>618.09448773685767</v>
      </c>
      <c r="I312" s="5">
        <f>过饱和度!N311</f>
        <v>1.0141985461311027E+21</v>
      </c>
      <c r="J312" s="5">
        <f t="shared" si="34"/>
        <v>1.0141985461311027E+21</v>
      </c>
      <c r="K312" s="5">
        <f t="shared" si="35"/>
        <v>101.41985461311027</v>
      </c>
      <c r="L312" s="5">
        <f>过饱和度!Q311</f>
        <v>1.4567544276264405E+68</v>
      </c>
      <c r="M312" s="5">
        <f t="shared" si="38"/>
        <v>1.4567544276264405E+68</v>
      </c>
      <c r="N312" s="5">
        <f t="shared" si="39"/>
        <v>1.4567544276264407E+49</v>
      </c>
    </row>
    <row r="313" spans="2:14" x14ac:dyDescent="0.25">
      <c r="B313" s="5">
        <f>过饱和度!D312</f>
        <v>2.9324977975126538</v>
      </c>
      <c r="C313" s="5">
        <f>过饱和度!H312</f>
        <v>3148464015407.8936</v>
      </c>
      <c r="D313" s="5">
        <f t="shared" si="36"/>
        <v>3148464015406.8936</v>
      </c>
      <c r="E313" s="5">
        <f t="shared" si="37"/>
        <v>3.1484640154068936E-7</v>
      </c>
      <c r="F313" s="5">
        <f>过饱和度!K312</f>
        <v>6.1809351208876061E+21</v>
      </c>
      <c r="G313" s="5">
        <f t="shared" si="32"/>
        <v>6.1809351208876061E+21</v>
      </c>
      <c r="H313" s="5">
        <f t="shared" si="33"/>
        <v>618.09351208876058</v>
      </c>
      <c r="I313" s="5">
        <f>过饱和度!N312</f>
        <v>1.0141970544423595E+21</v>
      </c>
      <c r="J313" s="5">
        <f t="shared" si="34"/>
        <v>1.0141970544423595E+21</v>
      </c>
      <c r="K313" s="5">
        <f t="shared" si="35"/>
        <v>101.41970544423593</v>
      </c>
      <c r="L313" s="5">
        <f>过饱和度!Q312</f>
        <v>1.4569488824108325E+68</v>
      </c>
      <c r="M313" s="5">
        <f t="shared" si="38"/>
        <v>1.4569488824108325E+68</v>
      </c>
      <c r="N313" s="5">
        <f t="shared" si="39"/>
        <v>1.4569488824108327E+49</v>
      </c>
    </row>
    <row r="314" spans="2:14" x14ac:dyDescent="0.25">
      <c r="B314" s="5">
        <f>过饱和度!D313</f>
        <v>2.9334977975126537</v>
      </c>
      <c r="C314" s="5">
        <f>过饱和度!H313</f>
        <v>3148456541369.9219</v>
      </c>
      <c r="D314" s="5">
        <f t="shared" si="36"/>
        <v>3148456541368.9219</v>
      </c>
      <c r="E314" s="5">
        <f t="shared" si="37"/>
        <v>3.1484565413689217E-7</v>
      </c>
      <c r="F314" s="5">
        <f>过饱和度!K313</f>
        <v>6.1809193111932979E+21</v>
      </c>
      <c r="G314" s="5">
        <f t="shared" si="32"/>
        <v>6.1809193111932979E+21</v>
      </c>
      <c r="H314" s="5">
        <f t="shared" si="33"/>
        <v>618.09193111932973</v>
      </c>
      <c r="I314" s="5">
        <f>过饱和度!N313</f>
        <v>1.0141947044924123E+21</v>
      </c>
      <c r="J314" s="5">
        <f t="shared" si="34"/>
        <v>1.0141947044924123E+21</v>
      </c>
      <c r="K314" s="5">
        <f t="shared" si="35"/>
        <v>101.41947044924123</v>
      </c>
      <c r="L314" s="5">
        <f>过饱和度!Q313</f>
        <v>1.4579360294988601E+68</v>
      </c>
      <c r="M314" s="5">
        <f t="shared" si="38"/>
        <v>1.4579360294988601E+68</v>
      </c>
      <c r="N314" s="5">
        <f t="shared" si="39"/>
        <v>1.4579360294988603E+49</v>
      </c>
    </row>
    <row r="315" spans="2:14" x14ac:dyDescent="0.25">
      <c r="B315" s="5">
        <f>过饱和度!D314</f>
        <v>2.9364977975126538</v>
      </c>
      <c r="C315" s="5">
        <f>过饱和度!H314</f>
        <v>3148448274546.5962</v>
      </c>
      <c r="D315" s="5">
        <f t="shared" si="36"/>
        <v>3148448274545.5962</v>
      </c>
      <c r="E315" s="5">
        <f t="shared" si="37"/>
        <v>3.1484482745455967E-7</v>
      </c>
      <c r="F315" s="5">
        <f>过饱和度!K314</f>
        <v>6.1809057051982063E+21</v>
      </c>
      <c r="G315" s="5">
        <f t="shared" si="32"/>
        <v>6.1809057051982063E+21</v>
      </c>
      <c r="H315" s="5">
        <f t="shared" si="33"/>
        <v>618.09057051982063</v>
      </c>
      <c r="I315" s="5">
        <f>过饱和度!N314</f>
        <v>1.0141928948863647E+21</v>
      </c>
      <c r="J315" s="5">
        <f t="shared" si="34"/>
        <v>1.0141928948863647E+21</v>
      </c>
      <c r="K315" s="5">
        <f t="shared" si="35"/>
        <v>101.41928948863647</v>
      </c>
      <c r="L315" s="5">
        <f>过饱和度!Q314</f>
        <v>1.4609145462452702E+68</v>
      </c>
      <c r="M315" s="5">
        <f t="shared" si="38"/>
        <v>1.4609145462452702E+68</v>
      </c>
      <c r="N315" s="5">
        <f t="shared" si="39"/>
        <v>1.4609145462452701E+49</v>
      </c>
    </row>
    <row r="316" spans="2:14" x14ac:dyDescent="0.25">
      <c r="B316" s="5">
        <f>过饱和度!D315</f>
        <v>2.9394977975126539</v>
      </c>
      <c r="C316" s="5">
        <f>过饱和度!H315</f>
        <v>3148440007750.4189</v>
      </c>
      <c r="D316" s="5">
        <f t="shared" si="36"/>
        <v>3148440007749.4189</v>
      </c>
      <c r="E316" s="5">
        <f t="shared" si="37"/>
        <v>3.148440007749419E-7</v>
      </c>
      <c r="F316" s="5">
        <f>过饱和度!K315</f>
        <v>6.1808920992490948E+21</v>
      </c>
      <c r="G316" s="5">
        <f t="shared" si="32"/>
        <v>6.1808920992490948E+21</v>
      </c>
      <c r="H316" s="5">
        <f t="shared" si="33"/>
        <v>618.08920992490948</v>
      </c>
      <c r="I316" s="5">
        <f>过饱和度!N315</f>
        <v>1.0141910852861763E+21</v>
      </c>
      <c r="J316" s="5">
        <f t="shared" si="34"/>
        <v>1.0141910852861763E+21</v>
      </c>
      <c r="K316" s="5">
        <f t="shared" si="35"/>
        <v>101.41910852861764</v>
      </c>
      <c r="L316" s="5">
        <f>过饱和度!Q315</f>
        <v>1.4638960926715147E+68</v>
      </c>
      <c r="M316" s="5">
        <f t="shared" si="38"/>
        <v>1.4638960926715147E+68</v>
      </c>
      <c r="N316" s="5">
        <f t="shared" si="39"/>
        <v>1.4638960926715149E+49</v>
      </c>
    </row>
    <row r="317" spans="2:14" x14ac:dyDescent="0.25">
      <c r="B317" s="5">
        <f>过饱和度!D316</f>
        <v>2.9414977975126537</v>
      </c>
      <c r="C317" s="5">
        <f>过饱和度!H316</f>
        <v>3148431599416.2715</v>
      </c>
      <c r="D317" s="5">
        <f t="shared" si="36"/>
        <v>3148431599415.2715</v>
      </c>
      <c r="E317" s="5">
        <f t="shared" si="37"/>
        <v>3.1484315994152721E-7</v>
      </c>
      <c r="F317" s="5">
        <f>过饱和度!K316</f>
        <v>6.1808761060898091E+21</v>
      </c>
      <c r="G317" s="5">
        <f t="shared" si="32"/>
        <v>6.1808761060898091E+21</v>
      </c>
      <c r="H317" s="5">
        <f t="shared" si="33"/>
        <v>618.08761060898098</v>
      </c>
      <c r="I317" s="5">
        <f>过饱和度!N316</f>
        <v>1.014188806370058E+21</v>
      </c>
      <c r="J317" s="5">
        <f t="shared" si="34"/>
        <v>1.014188806370058E+21</v>
      </c>
      <c r="K317" s="5">
        <f t="shared" si="35"/>
        <v>101.41888063700581</v>
      </c>
      <c r="L317" s="5">
        <f>过饱和度!Q316</f>
        <v>1.4658823731474759E+68</v>
      </c>
      <c r="M317" s="5">
        <f t="shared" si="38"/>
        <v>1.4658823731474759E+68</v>
      </c>
      <c r="N317" s="5">
        <f t="shared" si="39"/>
        <v>1.4658823731474761E+49</v>
      </c>
    </row>
    <row r="318" spans="2:14" x14ac:dyDescent="0.25">
      <c r="B318" s="5">
        <f>过饱和度!D317</f>
        <v>2.951497797512654</v>
      </c>
      <c r="C318" s="5">
        <f>过饱和度!H317</f>
        <v>3148433194717.4727</v>
      </c>
      <c r="D318" s="5">
        <f t="shared" si="36"/>
        <v>3148433194716.4727</v>
      </c>
      <c r="E318" s="5">
        <f t="shared" si="37"/>
        <v>3.1484331947164732E-7</v>
      </c>
      <c r="F318" s="5">
        <f>过饱和度!K317</f>
        <v>6.1809004079390445E+21</v>
      </c>
      <c r="G318" s="5">
        <f t="shared" si="32"/>
        <v>6.1809004079390445E+21</v>
      </c>
      <c r="H318" s="5">
        <f t="shared" si="33"/>
        <v>618.09004079390445</v>
      </c>
      <c r="I318" s="5">
        <f>过饱和度!N317</f>
        <v>1.0141935661006076E+21</v>
      </c>
      <c r="J318" s="5">
        <f t="shared" si="34"/>
        <v>1.0141935661006076E+21</v>
      </c>
      <c r="K318" s="5">
        <f t="shared" si="35"/>
        <v>101.41935661006077</v>
      </c>
      <c r="L318" s="5">
        <f>过饱和度!Q317</f>
        <v>1.4758808585451462E+68</v>
      </c>
      <c r="M318" s="5">
        <f t="shared" si="38"/>
        <v>1.4758808585451462E+68</v>
      </c>
      <c r="N318" s="5">
        <f t="shared" si="39"/>
        <v>1.4758808585451466E+49</v>
      </c>
    </row>
    <row r="319" spans="2:14" x14ac:dyDescent="0.25">
      <c r="B319" s="5">
        <f>过饱和度!D318</f>
        <v>2.9814977975126538</v>
      </c>
      <c r="C319" s="5">
        <f>过饱和度!H318</f>
        <v>3148482742673.8799</v>
      </c>
      <c r="D319" s="5">
        <f t="shared" si="36"/>
        <v>3148482742672.8799</v>
      </c>
      <c r="E319" s="5">
        <f t="shared" si="37"/>
        <v>3.14848274267288E-7</v>
      </c>
      <c r="F319" s="5">
        <f>过饱和度!K318</f>
        <v>6.1810802711813633E+21</v>
      </c>
      <c r="G319" s="5">
        <f t="shared" si="32"/>
        <v>6.1810802711813633E+21</v>
      </c>
      <c r="H319" s="5">
        <f t="shared" si="33"/>
        <v>618.10802711813631</v>
      </c>
      <c r="I319" s="5">
        <f>过饱和度!N318</f>
        <v>1.0142244164420216E+21</v>
      </c>
      <c r="J319" s="5">
        <f t="shared" si="34"/>
        <v>1.0142244164420216E+21</v>
      </c>
      <c r="K319" s="5">
        <f t="shared" si="35"/>
        <v>101.42244164420218</v>
      </c>
      <c r="L319" s="5">
        <f>过饱和度!Q318</f>
        <v>1.5061300150951792E+68</v>
      </c>
      <c r="M319" s="5">
        <f t="shared" si="38"/>
        <v>1.5061300150951792E+68</v>
      </c>
      <c r="N319" s="5">
        <f t="shared" si="39"/>
        <v>1.5061300150951794E+49</v>
      </c>
    </row>
    <row r="320" spans="2:14" x14ac:dyDescent="0.25">
      <c r="B320" s="5">
        <f>过饱和度!D319</f>
        <v>3.011497797512654</v>
      </c>
      <c r="C320" s="5">
        <f>过饱和度!H319</f>
        <v>3148532290251.5903</v>
      </c>
      <c r="D320" s="5">
        <f t="shared" si="36"/>
        <v>3148532290250.5903</v>
      </c>
      <c r="E320" s="5">
        <f t="shared" si="37"/>
        <v>3.148532290250591E-7</v>
      </c>
      <c r="F320" s="5">
        <f>过饱和度!K319</f>
        <v>6.1812601362462372E+21</v>
      </c>
      <c r="G320" s="5">
        <f t="shared" si="32"/>
        <v>6.1812601362462372E+21</v>
      </c>
      <c r="H320" s="5">
        <f t="shared" si="33"/>
        <v>618.12601362462374</v>
      </c>
      <c r="I320" s="5">
        <f>过饱和度!N319</f>
        <v>1.0142552671620917E+21</v>
      </c>
      <c r="J320" s="5">
        <f t="shared" si="34"/>
        <v>1.0142552671620917E+21</v>
      </c>
      <c r="K320" s="5">
        <f t="shared" si="35"/>
        <v>101.42552671620918</v>
      </c>
      <c r="L320" s="5">
        <f>过饱和度!Q319</f>
        <v>1.5366879170273523E+68</v>
      </c>
      <c r="M320" s="5">
        <f t="shared" si="38"/>
        <v>1.5366879170273523E+68</v>
      </c>
      <c r="N320" s="5">
        <f t="shared" si="39"/>
        <v>1.5366879170273523E+49</v>
      </c>
    </row>
    <row r="321" spans="2:14" x14ac:dyDescent="0.25">
      <c r="B321" s="5">
        <f>过饱和度!D320</f>
        <v>3.031497797512654</v>
      </c>
      <c r="C321" s="5">
        <f>过饱和度!H320</f>
        <v>3148556159868.5</v>
      </c>
      <c r="D321" s="5">
        <f t="shared" si="36"/>
        <v>3148556159867.5</v>
      </c>
      <c r="E321" s="5">
        <f t="shared" si="37"/>
        <v>3.1485561598675E-7</v>
      </c>
      <c r="F321" s="5">
        <f>过饱和度!K320</f>
        <v>6.1813581547682807E+21</v>
      </c>
      <c r="G321" s="5">
        <f t="shared" si="32"/>
        <v>6.1813581547682807E+21</v>
      </c>
      <c r="H321" s="5">
        <f t="shared" si="33"/>
        <v>618.13581547682816</v>
      </c>
      <c r="I321" s="5">
        <f>过饱和度!N320</f>
        <v>1.0142724426699916E+21</v>
      </c>
      <c r="J321" s="5">
        <f t="shared" si="34"/>
        <v>1.0142724426699916E+21</v>
      </c>
      <c r="K321" s="5">
        <f t="shared" si="35"/>
        <v>101.42724426699917</v>
      </c>
      <c r="L321" s="5">
        <f>过饱和度!Q320</f>
        <v>1.5572209931742727E+68</v>
      </c>
      <c r="M321" s="5">
        <f t="shared" si="38"/>
        <v>1.5572209931742727E+68</v>
      </c>
      <c r="N321" s="5">
        <f t="shared" si="39"/>
        <v>1.5572209931742726E+49</v>
      </c>
    </row>
    <row r="322" spans="2:14" x14ac:dyDescent="0.25">
      <c r="B322" s="5">
        <f>过饱和度!D321</f>
        <v>3.0814977975126538</v>
      </c>
      <c r="C322" s="5">
        <f>过饱和度!H321</f>
        <v>3148661710127.8164</v>
      </c>
      <c r="D322" s="5">
        <f t="shared" si="36"/>
        <v>3148661710126.8164</v>
      </c>
      <c r="E322" s="5">
        <f t="shared" si="37"/>
        <v>3.1486617101268166E-7</v>
      </c>
      <c r="F322" s="5">
        <f>过饱和度!K321</f>
        <v>6.181712829321631E+21</v>
      </c>
      <c r="G322" s="5">
        <f t="shared" si="32"/>
        <v>6.181712829321631E+21</v>
      </c>
      <c r="H322" s="5">
        <f t="shared" si="33"/>
        <v>618.17128293216308</v>
      </c>
      <c r="I322" s="5">
        <f>过饱和度!N321</f>
        <v>1.0143323665357869E+21</v>
      </c>
      <c r="J322" s="5">
        <f t="shared" si="34"/>
        <v>1.0143323665357869E+21</v>
      </c>
      <c r="K322" s="5">
        <f t="shared" si="35"/>
        <v>101.4332366535787</v>
      </c>
      <c r="L322" s="5">
        <f>过饱和度!Q321</f>
        <v>1.6092069006736295E+68</v>
      </c>
      <c r="M322" s="5">
        <f t="shared" si="38"/>
        <v>1.6092069006736295E+68</v>
      </c>
      <c r="N322" s="5">
        <f t="shared" si="39"/>
        <v>1.6092069006736298E+49</v>
      </c>
    </row>
    <row r="323" spans="2:14" x14ac:dyDescent="0.25">
      <c r="B323" s="5">
        <f>过饱和度!D322</f>
        <v>3.1314977975126541</v>
      </c>
      <c r="C323" s="5">
        <f>过饱和度!H322</f>
        <v>3148767260214.6011</v>
      </c>
      <c r="D323" s="5">
        <f t="shared" si="36"/>
        <v>3148767260213.6011</v>
      </c>
      <c r="E323" s="5">
        <f t="shared" si="37"/>
        <v>3.1487672602136017E-7</v>
      </c>
      <c r="F323" s="5">
        <f>过饱和度!K322</f>
        <v>6.1820675132968529E+21</v>
      </c>
      <c r="G323" s="5">
        <f t="shared" si="32"/>
        <v>6.1820675132968529E+21</v>
      </c>
      <c r="H323" s="5">
        <f t="shared" si="33"/>
        <v>618.20675132968529</v>
      </c>
      <c r="I323" s="5">
        <f>过饱和度!N322</f>
        <v>1.0143922921486767E+21</v>
      </c>
      <c r="J323" s="5">
        <f t="shared" si="34"/>
        <v>1.0143922921486767E+21</v>
      </c>
      <c r="K323" s="5">
        <f t="shared" si="35"/>
        <v>101.43922921486765</v>
      </c>
      <c r="L323" s="5">
        <f>过饱和度!Q322</f>
        <v>1.6620527058910282E+68</v>
      </c>
      <c r="M323" s="5">
        <f t="shared" si="38"/>
        <v>1.6620527058910282E+68</v>
      </c>
      <c r="N323" s="5">
        <f t="shared" si="39"/>
        <v>1.6620527058910283E+49</v>
      </c>
    </row>
    <row r="324" spans="2:14" x14ac:dyDescent="0.25">
      <c r="B324" s="5">
        <f>过饱和度!D323</f>
        <v>3.1814977975126539</v>
      </c>
      <c r="C324" s="5">
        <f>过饱和度!H323</f>
        <v>3148872810128.7817</v>
      </c>
      <c r="D324" s="5">
        <f t="shared" si="36"/>
        <v>3148872810127.7817</v>
      </c>
      <c r="E324" s="5">
        <f t="shared" si="37"/>
        <v>3.1488728101277815E-7</v>
      </c>
      <c r="F324" s="5">
        <f>过饱和度!K323</f>
        <v>6.1824222066937724E+21</v>
      </c>
      <c r="G324" s="5">
        <f t="shared" si="32"/>
        <v>6.1824222066937724E+21</v>
      </c>
      <c r="H324" s="5">
        <f t="shared" si="33"/>
        <v>618.24222066937716</v>
      </c>
      <c r="I324" s="5">
        <f>过饱和度!N323</f>
        <v>1.0144522195086406E+21</v>
      </c>
      <c r="J324" s="5">
        <f t="shared" si="34"/>
        <v>1.0144522195086406E+21</v>
      </c>
      <c r="K324" s="5">
        <f t="shared" si="35"/>
        <v>101.44522195086407</v>
      </c>
      <c r="L324" s="5">
        <f>过饱和度!Q323</f>
        <v>1.7157587141212784E+68</v>
      </c>
      <c r="M324" s="5">
        <f t="shared" si="38"/>
        <v>1.7157587141212784E+68</v>
      </c>
      <c r="N324" s="5">
        <f t="shared" si="39"/>
        <v>1.7157587141212789E+49</v>
      </c>
    </row>
    <row r="325" spans="2:14" x14ac:dyDescent="0.25">
      <c r="B325" s="5">
        <f>过饱和度!D324</f>
        <v>3.2246468285827228</v>
      </c>
      <c r="C325" s="5">
        <f>过饱和度!H324</f>
        <v>3148958687737.6855</v>
      </c>
      <c r="D325" s="5">
        <f t="shared" si="36"/>
        <v>3148958687736.6855</v>
      </c>
      <c r="E325" s="5">
        <f t="shared" si="37"/>
        <v>3.1489586877366861E-7</v>
      </c>
      <c r="F325" s="5">
        <f>过饱和度!K324</f>
        <v>6.1827158577956751E+21</v>
      </c>
      <c r="G325" s="5">
        <f t="shared" si="32"/>
        <v>6.1827158577956751E+21</v>
      </c>
      <c r="H325" s="5">
        <f t="shared" si="33"/>
        <v>618.27158577956754</v>
      </c>
      <c r="I325" s="5">
        <f>过饱和度!N324</f>
        <v>1.0145020081511418E+21</v>
      </c>
      <c r="J325" s="5">
        <f t="shared" si="34"/>
        <v>1.0145020081511418E+21</v>
      </c>
      <c r="K325" s="5">
        <f t="shared" si="35"/>
        <v>101.45020081511419</v>
      </c>
      <c r="L325" s="5">
        <f>过饱和度!Q324</f>
        <v>1.7627909746156048E+68</v>
      </c>
      <c r="M325" s="5">
        <f t="shared" si="38"/>
        <v>1.7627909746156048E+68</v>
      </c>
      <c r="N325" s="5">
        <f t="shared" si="39"/>
        <v>1.7627909746156048E+49</v>
      </c>
    </row>
    <row r="326" spans="2:14" x14ac:dyDescent="0.25">
      <c r="B326" s="5">
        <f>过饱和度!D325</f>
        <v>3.2246468286827228</v>
      </c>
      <c r="C326" s="5">
        <f>过饱和度!H325</f>
        <v>3148970145165.7998</v>
      </c>
      <c r="D326" s="5">
        <f t="shared" si="36"/>
        <v>3148970145164.7998</v>
      </c>
      <c r="E326" s="5">
        <f t="shared" si="37"/>
        <v>3.1489701451648005E-7</v>
      </c>
      <c r="F326" s="5">
        <f>过饱和度!K325</f>
        <v>6.1827458471362434E+21</v>
      </c>
      <c r="G326" s="5">
        <f t="shared" si="32"/>
        <v>6.1827458471362434E+21</v>
      </c>
      <c r="H326" s="5">
        <f t="shared" si="33"/>
        <v>618.27458471362445</v>
      </c>
      <c r="I326" s="5">
        <f>过饱和度!N325</f>
        <v>1.0145069289854144E+21</v>
      </c>
      <c r="J326" s="5">
        <f t="shared" si="34"/>
        <v>1.0145069289854144E+21</v>
      </c>
      <c r="K326" s="5">
        <f t="shared" si="35"/>
        <v>101.45069289854146</v>
      </c>
      <c r="L326" s="5">
        <f>过饱和度!Q325</f>
        <v>1.7628037942196503E+68</v>
      </c>
      <c r="M326" s="5">
        <f t="shared" si="38"/>
        <v>1.7628037942196503E+68</v>
      </c>
      <c r="N326" s="5">
        <f t="shared" si="39"/>
        <v>1.7628037942196503E+49</v>
      </c>
    </row>
    <row r="327" spans="2:14" x14ac:dyDescent="0.25">
      <c r="B327" s="5">
        <f>过饱和度!D326</f>
        <v>3.2246468289827228</v>
      </c>
      <c r="C327" s="5">
        <f>过饱和度!H326</f>
        <v>3149004522093.9146</v>
      </c>
      <c r="D327" s="5">
        <f t="shared" si="36"/>
        <v>3149004522092.9146</v>
      </c>
      <c r="E327" s="5">
        <f t="shared" si="37"/>
        <v>3.149004522092914E-7</v>
      </c>
      <c r="F327" s="5">
        <f>过饱和度!K326</f>
        <v>6.1828358265115362E+21</v>
      </c>
      <c r="G327" s="5">
        <f t="shared" si="32"/>
        <v>6.1828358265115362E+21</v>
      </c>
      <c r="H327" s="5">
        <f t="shared" si="33"/>
        <v>618.28358265115367</v>
      </c>
      <c r="I327" s="5">
        <f>过饱和度!N326</f>
        <v>1.0145216932532674E+21</v>
      </c>
      <c r="J327" s="5">
        <f t="shared" si="34"/>
        <v>1.0145216932532674E+21</v>
      </c>
      <c r="K327" s="5">
        <f t="shared" si="35"/>
        <v>101.45216932532674</v>
      </c>
      <c r="L327" s="5">
        <f>过饱和度!Q326</f>
        <v>1.7628422592585457E+68</v>
      </c>
      <c r="M327" s="5">
        <f t="shared" si="38"/>
        <v>1.7628422592585457E+68</v>
      </c>
      <c r="N327" s="5">
        <f t="shared" si="39"/>
        <v>1.7628422592585456E+49</v>
      </c>
    </row>
    <row r="328" spans="2:14" x14ac:dyDescent="0.25">
      <c r="B328" s="5">
        <f>过饱和度!D327</f>
        <v>3.2246468293827228</v>
      </c>
      <c r="C328" s="5">
        <f>过饱和度!H327</f>
        <v>3149050359479.7085</v>
      </c>
      <c r="D328" s="5">
        <f t="shared" si="36"/>
        <v>3149050359478.7085</v>
      </c>
      <c r="E328" s="5">
        <f t="shared" si="37"/>
        <v>3.1490503594787084E-7</v>
      </c>
      <c r="F328" s="5">
        <f>过饱和度!K327</f>
        <v>6.1829558031503768E+21</v>
      </c>
      <c r="G328" s="5">
        <f t="shared" ref="G328:G391" si="40">F328-1</f>
        <v>6.1829558031503768E+21</v>
      </c>
      <c r="H328" s="5">
        <f t="shared" ref="H328:H391" si="41">$F$2*$G328^2*TANH($F$3/$G328)</f>
        <v>618.29558031503768</v>
      </c>
      <c r="I328" s="5">
        <f>过饱和度!N327</f>
        <v>1.0145413795989001E+21</v>
      </c>
      <c r="J328" s="5">
        <f t="shared" si="34"/>
        <v>1.0145413795989001E+21</v>
      </c>
      <c r="K328" s="5">
        <f t="shared" si="35"/>
        <v>101.45413795989002</v>
      </c>
      <c r="L328" s="5">
        <f>过饱和度!Q327</f>
        <v>1.7628935484707652E+68</v>
      </c>
      <c r="M328" s="5">
        <f t="shared" si="38"/>
        <v>1.7628935484707652E+68</v>
      </c>
      <c r="N328" s="5">
        <f t="shared" si="39"/>
        <v>1.7628935484707654E+49</v>
      </c>
    </row>
    <row r="329" spans="2:14" x14ac:dyDescent="0.25">
      <c r="B329" s="5">
        <f>过饱和度!D328</f>
        <v>3.2246468295827229</v>
      </c>
      <c r="C329" s="5">
        <f>过饱和度!H328</f>
        <v>3149073276876.7998</v>
      </c>
      <c r="D329" s="5">
        <f t="shared" si="36"/>
        <v>3149073276875.7998</v>
      </c>
      <c r="E329" s="5">
        <f t="shared" si="37"/>
        <v>3.1490732768758E-7</v>
      </c>
      <c r="F329" s="5">
        <f>过饱和度!K328</f>
        <v>6.1830157886292744E+21</v>
      </c>
      <c r="G329" s="5">
        <f t="shared" si="40"/>
        <v>6.1830157886292744E+21</v>
      </c>
      <c r="H329" s="5">
        <f t="shared" si="41"/>
        <v>618.3015788629275</v>
      </c>
      <c r="I329" s="5">
        <f>过饱和度!N328</f>
        <v>1.0145512223376167E+21</v>
      </c>
      <c r="J329" s="5">
        <f t="shared" ref="J329:J392" si="42">I329-1</f>
        <v>1.0145512223376167E+21</v>
      </c>
      <c r="K329" s="5">
        <f t="shared" ref="K329:K392" si="43">$F$2*$J329^2*TANH($F$3/$J329)</f>
        <v>101.45512223376167</v>
      </c>
      <c r="L329" s="5">
        <f>过饱和度!Q328</f>
        <v>1.7629191916612064E+68</v>
      </c>
      <c r="M329" s="5">
        <f t="shared" si="38"/>
        <v>1.7629191916612064E+68</v>
      </c>
      <c r="N329" s="5">
        <f t="shared" si="39"/>
        <v>1.7629191916612066E+49</v>
      </c>
    </row>
    <row r="330" spans="2:14" x14ac:dyDescent="0.25">
      <c r="B330" s="5">
        <f>过饱和度!D329</f>
        <v>3.2246468385827227</v>
      </c>
      <c r="C330" s="5">
        <f>过饱和度!H329</f>
        <v>3150104865980.9224</v>
      </c>
      <c r="D330" s="5">
        <f t="shared" si="36"/>
        <v>3150104865979.9224</v>
      </c>
      <c r="E330" s="5">
        <f t="shared" si="37"/>
        <v>3.1501048659799216E-7</v>
      </c>
      <c r="F330" s="5">
        <f>过饱和度!K329</f>
        <v>6.1857160437949373E+21</v>
      </c>
      <c r="G330" s="5">
        <f t="shared" si="40"/>
        <v>6.1857160437949373E+21</v>
      </c>
      <c r="H330" s="5">
        <f t="shared" si="41"/>
        <v>618.57160437949381</v>
      </c>
      <c r="I330" s="5">
        <f>过饱和度!N329</f>
        <v>1.0149942904861086E+21</v>
      </c>
      <c r="J330" s="5">
        <f t="shared" si="42"/>
        <v>1.0149942904861086E+21</v>
      </c>
      <c r="K330" s="5">
        <f t="shared" si="43"/>
        <v>101.49942904861088</v>
      </c>
      <c r="L330" s="5">
        <f>过饱和度!Q329</f>
        <v>1.7640737030537498E+68</v>
      </c>
      <c r="M330" s="5">
        <f t="shared" si="38"/>
        <v>1.7640737030537498E+68</v>
      </c>
      <c r="N330" s="5">
        <f t="shared" si="39"/>
        <v>1.7640737030537498E+49</v>
      </c>
    </row>
    <row r="331" spans="2:14" x14ac:dyDescent="0.25">
      <c r="B331" s="5">
        <f>过饱和度!D330</f>
        <v>3.2246469285827226</v>
      </c>
      <c r="C331" s="5">
        <f>过饱和度!H330</f>
        <v>3160433380267.2866</v>
      </c>
      <c r="D331" s="5">
        <f t="shared" ref="D331:D394" si="44">C331-1</f>
        <v>3160433380266.2866</v>
      </c>
      <c r="E331" s="5">
        <f t="shared" ref="E331:E394" si="45">$F$2*$D331^2*TANH($F$3/$D331)</f>
        <v>3.1604333802662865E-7</v>
      </c>
      <c r="F331" s="5">
        <f>过饱和度!K330</f>
        <v>6.2127678159759994E+21</v>
      </c>
      <c r="G331" s="5">
        <f t="shared" si="40"/>
        <v>6.2127678159759994E+21</v>
      </c>
      <c r="H331" s="5">
        <f t="shared" si="41"/>
        <v>621.27678159760001</v>
      </c>
      <c r="I331" s="5">
        <f>过饱和度!N330</f>
        <v>1.0194330430917807E+21</v>
      </c>
      <c r="J331" s="5">
        <f t="shared" si="42"/>
        <v>1.0194330430917807E+21</v>
      </c>
      <c r="K331" s="5">
        <f t="shared" si="43"/>
        <v>101.94330430917807</v>
      </c>
      <c r="L331" s="5">
        <f>过饱和度!Q330</f>
        <v>1.7756538085253971E+68</v>
      </c>
      <c r="M331" s="5">
        <f t="shared" si="38"/>
        <v>1.7756538085253971E+68</v>
      </c>
      <c r="N331" s="5">
        <f t="shared" si="39"/>
        <v>1.7756538085253973E+49</v>
      </c>
    </row>
    <row r="332" spans="2:14" x14ac:dyDescent="0.25">
      <c r="B332" s="5">
        <f>过饱和度!D331</f>
        <v>3.2246478285827229</v>
      </c>
      <c r="C332" s="5">
        <f>过饱和度!H331</f>
        <v>3264963680430.8726</v>
      </c>
      <c r="D332" s="5">
        <f t="shared" si="44"/>
        <v>3264963680429.8726</v>
      </c>
      <c r="E332" s="5">
        <f t="shared" si="45"/>
        <v>3.2649636804298732E-7</v>
      </c>
      <c r="F332" s="5">
        <f>过饱和度!K331</f>
        <v>6.4881940383798363E+21</v>
      </c>
      <c r="G332" s="5">
        <f t="shared" si="40"/>
        <v>6.4881940383798363E+21</v>
      </c>
      <c r="H332" s="5">
        <f t="shared" si="41"/>
        <v>648.81940383798371</v>
      </c>
      <c r="I332" s="5">
        <f>过饱和度!N331</f>
        <v>1.0646259416718627E+21</v>
      </c>
      <c r="J332" s="5">
        <f t="shared" si="42"/>
        <v>1.0646259416718627E+21</v>
      </c>
      <c r="K332" s="5">
        <f t="shared" si="43"/>
        <v>106.46259416718628</v>
      </c>
      <c r="L332" s="5">
        <f>过饱和度!Q331</f>
        <v>1.894982028813684E+68</v>
      </c>
      <c r="M332" s="5">
        <f t="shared" si="38"/>
        <v>1.894982028813684E+68</v>
      </c>
      <c r="N332" s="5">
        <f t="shared" si="39"/>
        <v>1.8949820288136841E+49</v>
      </c>
    </row>
    <row r="333" spans="2:14" x14ac:dyDescent="0.25">
      <c r="B333" s="5">
        <f>过饱和度!D332</f>
        <v>3.2246543153946869</v>
      </c>
      <c r="C333" s="5">
        <f>过饱和度!H332</f>
        <v>4087313413275.8984</v>
      </c>
      <c r="D333" s="5">
        <f t="shared" si="44"/>
        <v>4087313413274.8984</v>
      </c>
      <c r="E333" s="5">
        <f t="shared" si="45"/>
        <v>4.0873134132748981E-7</v>
      </c>
      <c r="F333" s="5">
        <f>过饱和度!K332</f>
        <v>8.7534564532690868E+21</v>
      </c>
      <c r="G333" s="5">
        <f t="shared" si="40"/>
        <v>8.7534564532690868E+21</v>
      </c>
      <c r="H333" s="5">
        <f t="shared" si="41"/>
        <v>875.34564532690877</v>
      </c>
      <c r="I333" s="5">
        <f>过饱和度!N332</f>
        <v>1.4363171391943095E+21</v>
      </c>
      <c r="J333" s="5">
        <f t="shared" si="42"/>
        <v>1.4363171391943095E+21</v>
      </c>
      <c r="K333" s="5">
        <f t="shared" si="43"/>
        <v>143.63171391943095</v>
      </c>
      <c r="L333" s="5">
        <f>过饱和度!Q332</f>
        <v>2.9690281024246664E+68</v>
      </c>
      <c r="M333" s="5">
        <f t="shared" si="38"/>
        <v>2.9690281024246664E+68</v>
      </c>
      <c r="N333" s="5">
        <f t="shared" si="39"/>
        <v>2.9690281024246663E+49</v>
      </c>
    </row>
    <row r="334" spans="2:14" x14ac:dyDescent="0.25">
      <c r="B334" s="5">
        <f>过饱和度!D333</f>
        <v>3.2246568285827228</v>
      </c>
      <c r="C334" s="5">
        <f>过饱和度!H333</f>
        <v>4087312697756.5815</v>
      </c>
      <c r="D334" s="5">
        <f t="shared" si="44"/>
        <v>4087312697755.5815</v>
      </c>
      <c r="E334" s="5">
        <f t="shared" si="45"/>
        <v>4.0873126977555822E-7</v>
      </c>
      <c r="F334" s="5">
        <f>过饱和度!K333</f>
        <v>8.7534545948537373E+21</v>
      </c>
      <c r="G334" s="5">
        <f t="shared" si="40"/>
        <v>8.7534545948537373E+21</v>
      </c>
      <c r="H334" s="5">
        <f t="shared" si="41"/>
        <v>875.34545948537368</v>
      </c>
      <c r="I334" s="5">
        <f>过饱和度!N333</f>
        <v>1.4363168515909629E+21</v>
      </c>
      <c r="J334" s="5">
        <f t="shared" si="42"/>
        <v>1.4363168515909629E+21</v>
      </c>
      <c r="K334" s="5">
        <f t="shared" si="43"/>
        <v>143.63168515909632</v>
      </c>
      <c r="L334" s="5">
        <f>过饱和度!Q333</f>
        <v>2.9690315417076948E+68</v>
      </c>
      <c r="M334" s="5">
        <f t="shared" si="38"/>
        <v>2.9690315417076948E+68</v>
      </c>
      <c r="N334" s="5">
        <f t="shared" si="39"/>
        <v>2.9690315417076954E+49</v>
      </c>
    </row>
    <row r="335" spans="2:14" x14ac:dyDescent="0.25">
      <c r="B335" s="5">
        <f>过饱和度!D334</f>
        <v>3.2246668285827229</v>
      </c>
      <c r="C335" s="5">
        <f>过饱和度!H334</f>
        <v>4087311292375.4863</v>
      </c>
      <c r="D335" s="5">
        <f t="shared" si="44"/>
        <v>4087311292374.4863</v>
      </c>
      <c r="E335" s="5">
        <f t="shared" si="45"/>
        <v>4.0873112923744869E-7</v>
      </c>
      <c r="F335" s="5">
        <f>过饱和度!K334</f>
        <v>8.7534509581332654E+21</v>
      </c>
      <c r="G335" s="5">
        <f t="shared" si="40"/>
        <v>8.7534509581332654E+21</v>
      </c>
      <c r="H335" s="5">
        <f t="shared" si="41"/>
        <v>875.34509581332668</v>
      </c>
      <c r="I335" s="5">
        <f>过饱和度!N334</f>
        <v>1.4363162894381028E+21</v>
      </c>
      <c r="J335" s="5">
        <f t="shared" si="42"/>
        <v>1.4363162894381028E+21</v>
      </c>
      <c r="K335" s="5">
        <f t="shared" si="43"/>
        <v>143.63162894381031</v>
      </c>
      <c r="L335" s="5">
        <f>过饱和度!Q334</f>
        <v>2.9690476337100478E+68</v>
      </c>
      <c r="M335" s="5">
        <f t="shared" ref="M335:M398" si="46">L335-1</f>
        <v>2.9690476337100478E+68</v>
      </c>
      <c r="N335" s="5">
        <f t="shared" ref="N335:N398" si="47">$F$2*$M335^2*TANH($F$3/$M335)</f>
        <v>2.9690476337100475E+49</v>
      </c>
    </row>
    <row r="336" spans="2:14" x14ac:dyDescent="0.25">
      <c r="B336" s="5">
        <f>过饱和度!D335</f>
        <v>3.2246968285827227</v>
      </c>
      <c r="C336" s="5">
        <f>过饱和度!H335</f>
        <v>4087308913861.6689</v>
      </c>
      <c r="D336" s="5">
        <f t="shared" si="44"/>
        <v>4087308913860.6689</v>
      </c>
      <c r="E336" s="5">
        <f t="shared" si="45"/>
        <v>4.0873089138606696E-7</v>
      </c>
      <c r="F336" s="5">
        <f>过饱和度!K335</f>
        <v>8.7534448380087726E+21</v>
      </c>
      <c r="G336" s="5">
        <f t="shared" si="40"/>
        <v>8.7534448380087726E+21</v>
      </c>
      <c r="H336" s="5">
        <f t="shared" si="41"/>
        <v>875.34448380087736</v>
      </c>
      <c r="I336" s="5">
        <f>过饱和度!N335</f>
        <v>1.4363153451091184E+21</v>
      </c>
      <c r="J336" s="5">
        <f t="shared" si="42"/>
        <v>1.4363153451091184E+21</v>
      </c>
      <c r="K336" s="5">
        <f t="shared" si="43"/>
        <v>143.63153451091185</v>
      </c>
      <c r="L336" s="5">
        <f>过饱和度!Q335</f>
        <v>2.9690989780992128E+68</v>
      </c>
      <c r="M336" s="5">
        <f t="shared" si="46"/>
        <v>2.9690989780992128E+68</v>
      </c>
      <c r="N336" s="5">
        <f t="shared" si="47"/>
        <v>2.969098978099213E+49</v>
      </c>
    </row>
    <row r="337" spans="2:14" x14ac:dyDescent="0.25">
      <c r="B337" s="5">
        <f>过饱和度!D336</f>
        <v>3.2247268285827229</v>
      </c>
      <c r="C337" s="5">
        <f>过饱和度!H336</f>
        <v>4087306535349.2651</v>
      </c>
      <c r="D337" s="5">
        <f t="shared" si="44"/>
        <v>4087306535348.2651</v>
      </c>
      <c r="E337" s="5">
        <f t="shared" si="45"/>
        <v>4.0873065353482647E-7</v>
      </c>
      <c r="F337" s="5">
        <f>过饱和度!K336</f>
        <v>8.7534387178886513E+21</v>
      </c>
      <c r="G337" s="5">
        <f t="shared" si="40"/>
        <v>8.7534387178886513E+21</v>
      </c>
      <c r="H337" s="5">
        <f t="shared" si="41"/>
        <v>875.34387178886516</v>
      </c>
      <c r="I337" s="5">
        <f>过饱和度!N336</f>
        <v>1.4363144007807698E+21</v>
      </c>
      <c r="J337" s="5">
        <f t="shared" si="42"/>
        <v>1.4363144007807698E+21</v>
      </c>
      <c r="K337" s="5">
        <f t="shared" si="43"/>
        <v>143.63144007807699</v>
      </c>
      <c r="L337" s="5">
        <f>过饱和度!Q336</f>
        <v>2.9691503228640155E+68</v>
      </c>
      <c r="M337" s="5">
        <f t="shared" si="46"/>
        <v>2.9691503228640155E+68</v>
      </c>
      <c r="N337" s="5">
        <f t="shared" si="47"/>
        <v>2.9691503228640156E+49</v>
      </c>
    </row>
    <row r="338" spans="2:14" x14ac:dyDescent="0.25">
      <c r="B338" s="5">
        <f>过饱和度!D337</f>
        <v>3.224746828582723</v>
      </c>
      <c r="C338" s="5">
        <f>过饱和度!H337</f>
        <v>4087304573565.6875</v>
      </c>
      <c r="D338" s="5">
        <f t="shared" si="44"/>
        <v>4087304573564.6875</v>
      </c>
      <c r="E338" s="5">
        <f t="shared" si="45"/>
        <v>4.0873045735646878E-7</v>
      </c>
      <c r="F338" s="5">
        <f>过饱和度!K337</f>
        <v>8.7534336574299056E+21</v>
      </c>
      <c r="G338" s="5">
        <f t="shared" si="40"/>
        <v>8.7534336574299056E+21</v>
      </c>
      <c r="H338" s="5">
        <f t="shared" si="41"/>
        <v>875.3433657429905</v>
      </c>
      <c r="I338" s="5">
        <f>过饱和度!N337</f>
        <v>1.4363136193365446E+21</v>
      </c>
      <c r="J338" s="5">
        <f t="shared" si="42"/>
        <v>1.4363136193365446E+21</v>
      </c>
      <c r="K338" s="5">
        <f t="shared" si="43"/>
        <v>143.63136193365446</v>
      </c>
      <c r="L338" s="5">
        <f>过饱和度!Q337</f>
        <v>2.969183924924644E+68</v>
      </c>
      <c r="M338" s="5">
        <f t="shared" si="46"/>
        <v>2.969183924924644E+68</v>
      </c>
      <c r="N338" s="5">
        <f t="shared" si="47"/>
        <v>2.9691839249246444E+49</v>
      </c>
    </row>
    <row r="339" spans="2:14" x14ac:dyDescent="0.25">
      <c r="B339" s="5">
        <f>过饱和度!D338</f>
        <v>3.2248468285827228</v>
      </c>
      <c r="C339" s="5">
        <f>过饱和度!H338</f>
        <v>4087300429619.5059</v>
      </c>
      <c r="D339" s="5">
        <f t="shared" si="44"/>
        <v>4087300429618.5059</v>
      </c>
      <c r="E339" s="5">
        <f t="shared" si="45"/>
        <v>4.0873004296185062E-7</v>
      </c>
      <c r="F339" s="5">
        <f>过饱和度!K338</f>
        <v>8.7534231216681984E+21</v>
      </c>
      <c r="G339" s="5">
        <f t="shared" si="40"/>
        <v>8.7534231216681984E+21</v>
      </c>
      <c r="H339" s="5">
        <f t="shared" si="41"/>
        <v>875.34231216681974</v>
      </c>
      <c r="I339" s="5">
        <f>过饱和度!N338</f>
        <v>1.4363119999227671E+21</v>
      </c>
      <c r="J339" s="5">
        <f t="shared" si="42"/>
        <v>1.4363119999227671E+21</v>
      </c>
      <c r="K339" s="5">
        <f t="shared" si="43"/>
        <v>143.63119999227672</v>
      </c>
      <c r="L339" s="5">
        <f>过饱和度!Q338</f>
        <v>2.969361396878488E+68</v>
      </c>
      <c r="M339" s="5">
        <f t="shared" si="46"/>
        <v>2.969361396878488E+68</v>
      </c>
      <c r="N339" s="5">
        <f t="shared" si="47"/>
        <v>2.9693613968784883E+49</v>
      </c>
    </row>
    <row r="340" spans="2:14" x14ac:dyDescent="0.25">
      <c r="B340" s="5">
        <f>过饱和度!D339</f>
        <v>3.2251468285827229</v>
      </c>
      <c r="C340" s="5">
        <f>过饱和度!H339</f>
        <v>4087293808867.6753</v>
      </c>
      <c r="D340" s="5">
        <f t="shared" si="44"/>
        <v>4087293808866.6753</v>
      </c>
      <c r="E340" s="5">
        <f t="shared" si="45"/>
        <v>4.0872938088666753E-7</v>
      </c>
      <c r="F340" s="5">
        <f>过饱和度!K339</f>
        <v>8.7534066617833751E+21</v>
      </c>
      <c r="G340" s="5">
        <f t="shared" si="40"/>
        <v>8.7534066617833751E+21</v>
      </c>
      <c r="H340" s="5">
        <f t="shared" si="41"/>
        <v>875.34066617833753</v>
      </c>
      <c r="I340" s="5">
        <f>过饱和度!N339</f>
        <v>1.4363094884973656E+21</v>
      </c>
      <c r="J340" s="5">
        <f t="shared" si="42"/>
        <v>1.4363094884973656E+21</v>
      </c>
      <c r="K340" s="5">
        <f t="shared" si="43"/>
        <v>143.63094884973657</v>
      </c>
      <c r="L340" s="5">
        <f>过饱和度!Q339</f>
        <v>2.9699035472677897E+68</v>
      </c>
      <c r="M340" s="5">
        <f t="shared" si="46"/>
        <v>2.9699035472677897E+68</v>
      </c>
      <c r="N340" s="5">
        <f t="shared" si="47"/>
        <v>2.9699035472677899E+49</v>
      </c>
    </row>
    <row r="341" spans="2:14" x14ac:dyDescent="0.25">
      <c r="B341" s="5">
        <f>过饱和度!D340</f>
        <v>3.2254468285827227</v>
      </c>
      <c r="C341" s="5">
        <f>过饱和度!H340</f>
        <v>4087287188127.293</v>
      </c>
      <c r="D341" s="5">
        <f t="shared" si="44"/>
        <v>4087287188126.293</v>
      </c>
      <c r="E341" s="5">
        <f t="shared" si="45"/>
        <v>4.0872871881262926E-7</v>
      </c>
      <c r="F341" s="5">
        <f>过饱和度!K340</f>
        <v>8.7533902019318283E+21</v>
      </c>
      <c r="G341" s="5">
        <f t="shared" si="40"/>
        <v>8.7533902019318283E+21</v>
      </c>
      <c r="H341" s="5">
        <f t="shared" si="41"/>
        <v>875.33902019318293</v>
      </c>
      <c r="I341" s="5">
        <f>过饱和度!N340</f>
        <v>1.4363069770767367E+21</v>
      </c>
      <c r="J341" s="5">
        <f t="shared" si="42"/>
        <v>1.4363069770767367E+21</v>
      </c>
      <c r="K341" s="5">
        <f t="shared" si="43"/>
        <v>143.6306977076737</v>
      </c>
      <c r="L341" s="5">
        <f>过饱和度!Q340</f>
        <v>2.970445745287115E+68</v>
      </c>
      <c r="M341" s="5">
        <f t="shared" si="46"/>
        <v>2.970445745287115E+68</v>
      </c>
      <c r="N341" s="5">
        <f t="shared" si="47"/>
        <v>2.9704457452871151E+49</v>
      </c>
    </row>
    <row r="342" spans="2:14" x14ac:dyDescent="0.25">
      <c r="B342" s="5">
        <f>过饱和度!D341</f>
        <v>3.2256468285827227</v>
      </c>
      <c r="C342" s="5">
        <f>过饱和度!H341</f>
        <v>4087281584950.9624</v>
      </c>
      <c r="D342" s="5">
        <f t="shared" si="44"/>
        <v>4087281584949.9624</v>
      </c>
      <c r="E342" s="5">
        <f t="shared" si="45"/>
        <v>4.0872815849499628E-7</v>
      </c>
      <c r="F342" s="5">
        <f>过饱和度!K341</f>
        <v>8.7533761284990336E+21</v>
      </c>
      <c r="G342" s="5">
        <f t="shared" si="40"/>
        <v>8.7533761284990336E+21</v>
      </c>
      <c r="H342" s="5">
        <f t="shared" si="41"/>
        <v>875.33761284990339</v>
      </c>
      <c r="I342" s="5">
        <f>过饱和度!N341</f>
        <v>1.4363048224761331E+21</v>
      </c>
      <c r="J342" s="5">
        <f t="shared" si="42"/>
        <v>1.4363048224761331E+21</v>
      </c>
      <c r="K342" s="5">
        <f t="shared" si="43"/>
        <v>143.63048224761332</v>
      </c>
      <c r="L342" s="5">
        <f>过饱和度!Q341</f>
        <v>2.9708052501322378E+68</v>
      </c>
      <c r="M342" s="5">
        <f t="shared" si="46"/>
        <v>2.9708052501322378E+68</v>
      </c>
      <c r="N342" s="5">
        <f t="shared" si="47"/>
        <v>2.9708052501322383E+49</v>
      </c>
    </row>
    <row r="343" spans="2:14" x14ac:dyDescent="0.25">
      <c r="B343" s="5">
        <f>过饱和度!D342</f>
        <v>3.2266468285827226</v>
      </c>
      <c r="C343" s="5">
        <f>过饱和度!H342</f>
        <v>4087271483200.5566</v>
      </c>
      <c r="D343" s="5">
        <f t="shared" si="44"/>
        <v>4087271483199.5566</v>
      </c>
      <c r="E343" s="5">
        <f t="shared" si="45"/>
        <v>4.0872714831995575E-7</v>
      </c>
      <c r="F343" s="5">
        <f>过饱和度!K342</f>
        <v>8.7533524569508482E+21</v>
      </c>
      <c r="G343" s="5">
        <f t="shared" si="40"/>
        <v>8.7533524569508482E+21</v>
      </c>
      <c r="H343" s="5">
        <f t="shared" si="41"/>
        <v>875.33524569508495</v>
      </c>
      <c r="I343" s="5">
        <f>过饱和度!N342</f>
        <v>1.4363012841175589E+21</v>
      </c>
      <c r="J343" s="5">
        <f t="shared" si="42"/>
        <v>1.4363012841175589E+21</v>
      </c>
      <c r="K343" s="5">
        <f t="shared" si="43"/>
        <v>143.63012841175586</v>
      </c>
      <c r="L343" s="5">
        <f>过饱和度!Q342</f>
        <v>2.9726330304323417E+68</v>
      </c>
      <c r="M343" s="5">
        <f t="shared" si="46"/>
        <v>2.9726330304323417E+68</v>
      </c>
      <c r="N343" s="5">
        <f t="shared" si="47"/>
        <v>2.9726330304323416E+49</v>
      </c>
    </row>
    <row r="344" spans="2:14" x14ac:dyDescent="0.25">
      <c r="B344" s="5">
        <f>过饱和度!D343</f>
        <v>3.2296468285827227</v>
      </c>
      <c r="C344" s="5">
        <f>过饱和度!H343</f>
        <v>4087259554108.5732</v>
      </c>
      <c r="D344" s="5">
        <f t="shared" si="44"/>
        <v>4087259554107.5732</v>
      </c>
      <c r="E344" s="5">
        <f t="shared" si="45"/>
        <v>4.0872595541075727E-7</v>
      </c>
      <c r="F344" s="5">
        <f>过饱和度!K343</f>
        <v>8.7533293422280977E+21</v>
      </c>
      <c r="G344" s="5">
        <f t="shared" si="40"/>
        <v>8.7533293422280977E+21</v>
      </c>
      <c r="H344" s="5">
        <f t="shared" si="41"/>
        <v>875.33293422280985</v>
      </c>
      <c r="I344" s="5">
        <f>过饱和度!N343</f>
        <v>1.4362980902719804E+21</v>
      </c>
      <c r="J344" s="5">
        <f t="shared" si="42"/>
        <v>1.4362980902719804E+21</v>
      </c>
      <c r="K344" s="5">
        <f t="shared" si="43"/>
        <v>143.62980902719801</v>
      </c>
      <c r="L344" s="5">
        <f>过饱和度!Q343</f>
        <v>2.978150465990247E+68</v>
      </c>
      <c r="M344" s="5">
        <f t="shared" si="46"/>
        <v>2.978150465990247E+68</v>
      </c>
      <c r="N344" s="5">
        <f t="shared" si="47"/>
        <v>2.978150465990247E+49</v>
      </c>
    </row>
    <row r="345" spans="2:14" x14ac:dyDescent="0.25">
      <c r="B345" s="5">
        <f>过饱和度!D344</f>
        <v>3.2326468285827228</v>
      </c>
      <c r="C345" s="5">
        <f>过饱和度!H344</f>
        <v>4087247625059.8135</v>
      </c>
      <c r="D345" s="5">
        <f t="shared" si="44"/>
        <v>4087247625058.8135</v>
      </c>
      <c r="E345" s="5">
        <f t="shared" si="45"/>
        <v>4.0872476250588141E-7</v>
      </c>
      <c r="F345" s="5">
        <f>过饱和度!K344</f>
        <v>8.753306227593394E+21</v>
      </c>
      <c r="G345" s="5">
        <f t="shared" si="40"/>
        <v>8.753306227593394E+21</v>
      </c>
      <c r="H345" s="5">
        <f t="shared" si="41"/>
        <v>875.33062275933958</v>
      </c>
      <c r="I345" s="5">
        <f>过饱和度!N344</f>
        <v>1.4362948964379352E+21</v>
      </c>
      <c r="J345" s="5">
        <f t="shared" si="42"/>
        <v>1.4362948964379352E+21</v>
      </c>
      <c r="K345" s="5">
        <f t="shared" si="43"/>
        <v>143.62948964379353</v>
      </c>
      <c r="L345" s="5">
        <f>过饱和度!Q344</f>
        <v>2.9836729943226242E+68</v>
      </c>
      <c r="M345" s="5">
        <f t="shared" si="46"/>
        <v>2.9836729943226242E+68</v>
      </c>
      <c r="N345" s="5">
        <f t="shared" si="47"/>
        <v>2.9836729943226247E+49</v>
      </c>
    </row>
    <row r="346" spans="2:14" x14ac:dyDescent="0.25">
      <c r="B346" s="5">
        <f>过饱和度!D345</f>
        <v>3.2346468285827226</v>
      </c>
      <c r="C346" s="5">
        <f>过饱和度!H345</f>
        <v>4087235911355.2778</v>
      </c>
      <c r="D346" s="5">
        <f t="shared" si="44"/>
        <v>4087235911354.2778</v>
      </c>
      <c r="E346" s="5">
        <f t="shared" si="45"/>
        <v>4.0872359113542773E-7</v>
      </c>
      <c r="F346" s="5">
        <f>过饱和度!K345</f>
        <v>8.7532810142514246E+21</v>
      </c>
      <c r="G346" s="5">
        <f t="shared" si="40"/>
        <v>8.7532810142514246E+21</v>
      </c>
      <c r="H346" s="5">
        <f t="shared" si="41"/>
        <v>875.32810142514245</v>
      </c>
      <c r="I346" s="5">
        <f>过饱和度!N345</f>
        <v>1.4362912483228383E+21</v>
      </c>
      <c r="J346" s="5">
        <f t="shared" si="42"/>
        <v>1.4362912483228383E+21</v>
      </c>
      <c r="K346" s="5">
        <f t="shared" si="43"/>
        <v>143.62912483228382</v>
      </c>
      <c r="L346" s="5">
        <f>过饱和度!Q345</f>
        <v>2.9873511910179717E+68</v>
      </c>
      <c r="M346" s="5">
        <f t="shared" si="46"/>
        <v>2.9873511910179717E+68</v>
      </c>
      <c r="N346" s="5">
        <f t="shared" si="47"/>
        <v>2.9873511910179717E+49</v>
      </c>
    </row>
    <row r="347" spans="2:14" x14ac:dyDescent="0.25">
      <c r="B347" s="5">
        <f>过饱和度!D346</f>
        <v>3.2446468285827228</v>
      </c>
      <c r="C347" s="5">
        <f>过饱和度!H346</f>
        <v>4087233991576.3452</v>
      </c>
      <c r="D347" s="5">
        <f t="shared" si="44"/>
        <v>4087233991575.3452</v>
      </c>
      <c r="E347" s="5">
        <f t="shared" si="45"/>
        <v>4.0872339915753459E-7</v>
      </c>
      <c r="F347" s="5">
        <f>过饱和度!K346</f>
        <v>8.7533026101607541E+21</v>
      </c>
      <c r="G347" s="5">
        <f t="shared" si="40"/>
        <v>8.7533026101607541E+21</v>
      </c>
      <c r="H347" s="5">
        <f t="shared" si="41"/>
        <v>875.3302610160755</v>
      </c>
      <c r="I347" s="5">
        <f>过饱和度!N346</f>
        <v>1.4362958854429871E+21</v>
      </c>
      <c r="J347" s="5">
        <f t="shared" si="42"/>
        <v>1.4362958854429871E+21</v>
      </c>
      <c r="K347" s="5">
        <f t="shared" si="43"/>
        <v>143.62958854429871</v>
      </c>
      <c r="L347" s="5">
        <f>过饱和度!Q346</f>
        <v>3.005871639604294E+68</v>
      </c>
      <c r="M347" s="5">
        <f t="shared" si="46"/>
        <v>3.005871639604294E+68</v>
      </c>
      <c r="N347" s="5">
        <f t="shared" si="47"/>
        <v>3.0058716396042943E+49</v>
      </c>
    </row>
    <row r="348" spans="2:14" x14ac:dyDescent="0.25">
      <c r="B348" s="5">
        <f>过饱和度!D347</f>
        <v>3.2746468285827226</v>
      </c>
      <c r="C348" s="5">
        <f>过饱和度!H347</f>
        <v>4087286341503.9507</v>
      </c>
      <c r="D348" s="5">
        <f t="shared" si="44"/>
        <v>4087286341502.9507</v>
      </c>
      <c r="E348" s="5">
        <f t="shared" si="45"/>
        <v>4.0872863415029509E-7</v>
      </c>
      <c r="F348" s="5">
        <f>过饱和度!K347</f>
        <v>8.7535188693918081E+21</v>
      </c>
      <c r="G348" s="5">
        <f t="shared" si="40"/>
        <v>8.7535188693918081E+21</v>
      </c>
      <c r="H348" s="5">
        <f t="shared" si="41"/>
        <v>875.35188693918087</v>
      </c>
      <c r="I348" s="5">
        <f>过饱和度!N347</f>
        <v>1.4363332646960764E+21</v>
      </c>
      <c r="J348" s="5">
        <f t="shared" si="42"/>
        <v>1.4363332646960764E+21</v>
      </c>
      <c r="K348" s="5">
        <f t="shared" si="43"/>
        <v>143.63332646960765</v>
      </c>
      <c r="L348" s="5">
        <f>过饱和度!Q347</f>
        <v>3.0618771909411776E+68</v>
      </c>
      <c r="M348" s="5">
        <f t="shared" si="46"/>
        <v>3.0618771909411776E+68</v>
      </c>
      <c r="N348" s="5">
        <f t="shared" si="47"/>
        <v>3.0618771909411775E+49</v>
      </c>
    </row>
    <row r="349" spans="2:14" x14ac:dyDescent="0.25">
      <c r="B349" s="5">
        <f>过饱和度!D348</f>
        <v>3.3046468285827229</v>
      </c>
      <c r="C349" s="5">
        <f>过饱和度!H348</f>
        <v>4087338690916.4102</v>
      </c>
      <c r="D349" s="5">
        <f t="shared" si="44"/>
        <v>4087338690915.4102</v>
      </c>
      <c r="E349" s="5">
        <f t="shared" si="45"/>
        <v>4.0873386909154117E-7</v>
      </c>
      <c r="F349" s="5">
        <f>过饱和度!K348</f>
        <v>8.7537351301568565E+21</v>
      </c>
      <c r="G349" s="5">
        <f t="shared" si="40"/>
        <v>8.7537351301568565E+21</v>
      </c>
      <c r="H349" s="5">
        <f t="shared" si="41"/>
        <v>875.3735130156856</v>
      </c>
      <c r="I349" s="5">
        <f>过饱和度!N348</f>
        <v>1.4363706442969606E+21</v>
      </c>
      <c r="J349" s="5">
        <f t="shared" si="42"/>
        <v>1.4363706442969606E+21</v>
      </c>
      <c r="K349" s="5">
        <f t="shared" si="43"/>
        <v>143.63706442969607</v>
      </c>
      <c r="L349" s="5">
        <f>过饱和度!Q348</f>
        <v>3.1184026905408422E+68</v>
      </c>
      <c r="M349" s="5">
        <f t="shared" si="46"/>
        <v>3.1184026905408422E+68</v>
      </c>
      <c r="N349" s="5">
        <f t="shared" si="47"/>
        <v>3.1184026905408423E+49</v>
      </c>
    </row>
    <row r="350" spans="2:14" x14ac:dyDescent="0.25">
      <c r="B350" s="5">
        <f>过饱和度!D349</f>
        <v>3.3246468285827229</v>
      </c>
      <c r="C350" s="5">
        <f>过饱和度!H349</f>
        <v>4087361696535.2051</v>
      </c>
      <c r="D350" s="5">
        <f t="shared" si="44"/>
        <v>4087361696534.2051</v>
      </c>
      <c r="E350" s="5">
        <f t="shared" si="45"/>
        <v>4.087361696534205E-7</v>
      </c>
      <c r="F350" s="5">
        <f>过饱和度!K349</f>
        <v>8.753848301292646E+21</v>
      </c>
      <c r="G350" s="5">
        <f t="shared" si="40"/>
        <v>8.753848301292646E+21</v>
      </c>
      <c r="H350" s="5">
        <f t="shared" si="41"/>
        <v>875.38483012926474</v>
      </c>
      <c r="I350" s="5">
        <f>过饱和度!N349</f>
        <v>1.436390760755453E+21</v>
      </c>
      <c r="J350" s="5">
        <f t="shared" si="42"/>
        <v>1.436390760755453E+21</v>
      </c>
      <c r="K350" s="5">
        <f t="shared" si="43"/>
        <v>143.63907607554532</v>
      </c>
      <c r="L350" s="5">
        <f>过饱和度!Q349</f>
        <v>3.1563541532983005E+68</v>
      </c>
      <c r="M350" s="5">
        <f t="shared" si="46"/>
        <v>3.1563541532983005E+68</v>
      </c>
      <c r="N350" s="5">
        <f t="shared" si="47"/>
        <v>3.1563541532983001E+49</v>
      </c>
    </row>
    <row r="351" spans="2:14" x14ac:dyDescent="0.25">
      <c r="B351" s="5">
        <f>过饱和度!D350</f>
        <v>3.3746468285827227</v>
      </c>
      <c r="C351" s="5">
        <f>过饱和度!H350</f>
        <v>4087478765635.293</v>
      </c>
      <c r="D351" s="5">
        <f t="shared" si="44"/>
        <v>4087478765634.293</v>
      </c>
      <c r="E351" s="5">
        <f t="shared" si="45"/>
        <v>4.0874787656342925E-7</v>
      </c>
      <c r="F351" s="5">
        <f>过饱和度!K350</f>
        <v>8.7542864790493782E+21</v>
      </c>
      <c r="G351" s="5">
        <f t="shared" si="40"/>
        <v>8.7542864790493782E+21</v>
      </c>
      <c r="H351" s="5">
        <f t="shared" si="41"/>
        <v>875.42864790493775</v>
      </c>
      <c r="I351" s="5">
        <f>过饱和度!N350</f>
        <v>1.4364651054351856E+21</v>
      </c>
      <c r="J351" s="5">
        <f t="shared" si="42"/>
        <v>1.4364651054351856E+21</v>
      </c>
      <c r="K351" s="5">
        <f t="shared" si="43"/>
        <v>143.64651054351856</v>
      </c>
      <c r="L351" s="5">
        <f>过饱和度!Q350</f>
        <v>3.2523507819528789E+68</v>
      </c>
      <c r="M351" s="5">
        <f t="shared" si="46"/>
        <v>3.2523507819528789E+68</v>
      </c>
      <c r="N351" s="5">
        <f t="shared" si="47"/>
        <v>3.2523507819528794E+49</v>
      </c>
    </row>
    <row r="352" spans="2:14" x14ac:dyDescent="0.25">
      <c r="B352" s="5">
        <f>过饱和度!D351</f>
        <v>3.424646828582723</v>
      </c>
      <c r="C352" s="5">
        <f>过饱和度!H351</f>
        <v>4087595834208.2676</v>
      </c>
      <c r="D352" s="5">
        <f t="shared" si="44"/>
        <v>4087595834207.2676</v>
      </c>
      <c r="E352" s="5">
        <f t="shared" si="45"/>
        <v>4.0875958342072676E-7</v>
      </c>
      <c r="F352" s="5">
        <f>过饱和度!K351</f>
        <v>8.7547246662735763E+21</v>
      </c>
      <c r="G352" s="5">
        <f t="shared" si="40"/>
        <v>8.7547246662735763E+21</v>
      </c>
      <c r="H352" s="5">
        <f t="shared" si="41"/>
        <v>875.47246662735779</v>
      </c>
      <c r="I352" s="5">
        <f>过饱和度!N351</f>
        <v>1.4365394519173819E+21</v>
      </c>
      <c r="J352" s="5">
        <f t="shared" si="42"/>
        <v>1.4365394519173819E+21</v>
      </c>
      <c r="K352" s="5">
        <f t="shared" si="43"/>
        <v>143.65394519173819</v>
      </c>
      <c r="L352" s="5">
        <f>过饱和度!Q351</f>
        <v>3.3497956912506197E+68</v>
      </c>
      <c r="M352" s="5">
        <f t="shared" si="46"/>
        <v>3.3497956912506197E+68</v>
      </c>
      <c r="N352" s="5">
        <f t="shared" si="47"/>
        <v>3.3497956912506201E+49</v>
      </c>
    </row>
    <row r="353" spans="2:14" x14ac:dyDescent="0.25">
      <c r="B353" s="5">
        <f>过饱和度!D352</f>
        <v>3.4746468285827228</v>
      </c>
      <c r="C353" s="5">
        <f>过饱和度!H352</f>
        <v>4087712902254.0615</v>
      </c>
      <c r="D353" s="5">
        <f t="shared" si="44"/>
        <v>4087712902253.0615</v>
      </c>
      <c r="E353" s="5">
        <f t="shared" si="45"/>
        <v>4.0877129022530615E-7</v>
      </c>
      <c r="F353" s="5">
        <f>过饱和度!K352</f>
        <v>8.7551628629650168E+21</v>
      </c>
      <c r="G353" s="5">
        <f t="shared" si="40"/>
        <v>8.7551628629650168E+21</v>
      </c>
      <c r="H353" s="5">
        <f t="shared" si="41"/>
        <v>875.51628629650168</v>
      </c>
      <c r="I353" s="5">
        <f>过饱和度!N352</f>
        <v>1.4366138002020148E+21</v>
      </c>
      <c r="J353" s="5">
        <f t="shared" si="42"/>
        <v>1.4366138002020148E+21</v>
      </c>
      <c r="K353" s="5">
        <f t="shared" si="43"/>
        <v>143.66138002020151</v>
      </c>
      <c r="L353" s="5">
        <f>过饱和度!Q352</f>
        <v>3.4486893324460175E+68</v>
      </c>
      <c r="M353" s="5">
        <f t="shared" si="46"/>
        <v>3.4486893324460175E+68</v>
      </c>
      <c r="N353" s="5">
        <f t="shared" si="47"/>
        <v>3.4486893324460175E+49</v>
      </c>
    </row>
    <row r="354" spans="2:14" x14ac:dyDescent="0.25">
      <c r="B354" s="5">
        <f>过饱和度!D353</f>
        <v>3.5177958596527916</v>
      </c>
      <c r="C354" s="5">
        <f>过饱和度!H353</f>
        <v>4087807166217.165</v>
      </c>
      <c r="D354" s="5">
        <f t="shared" si="44"/>
        <v>4087807166216.165</v>
      </c>
      <c r="E354" s="5">
        <f t="shared" si="45"/>
        <v>4.087807166216164E-7</v>
      </c>
      <c r="F354" s="5">
        <f>过饱和度!K353</f>
        <v>8.7555233949874148E+21</v>
      </c>
      <c r="G354" s="5">
        <f t="shared" si="40"/>
        <v>8.7555233949874148E+21</v>
      </c>
      <c r="H354" s="5">
        <f t="shared" si="41"/>
        <v>875.55233949874139</v>
      </c>
      <c r="I354" s="5">
        <f>过饱和度!N353</f>
        <v>1.4366752311674276E+21</v>
      </c>
      <c r="J354" s="5">
        <f t="shared" si="42"/>
        <v>1.4366752311674276E+21</v>
      </c>
      <c r="K354" s="5">
        <f t="shared" si="43"/>
        <v>143.66752311674276</v>
      </c>
      <c r="L354" s="5">
        <f>过饱和度!Q353</f>
        <v>3.5351841137467126E+68</v>
      </c>
      <c r="M354" s="5">
        <f t="shared" si="46"/>
        <v>3.5351841137467126E+68</v>
      </c>
      <c r="N354" s="5">
        <f t="shared" si="47"/>
        <v>3.5351841137467122E+49</v>
      </c>
    </row>
    <row r="355" spans="2:14" x14ac:dyDescent="0.25">
      <c r="B355" s="5">
        <f>过饱和度!D354</f>
        <v>3.5177958597527916</v>
      </c>
      <c r="C355" s="5">
        <f>过饱和度!H354</f>
        <v>4087820800236.0552</v>
      </c>
      <c r="D355" s="5">
        <f t="shared" si="44"/>
        <v>4087820800235.0552</v>
      </c>
      <c r="E355" s="5">
        <f t="shared" si="45"/>
        <v>4.087820800235056E-7</v>
      </c>
      <c r="F355" s="5">
        <f>过饱和度!K354</f>
        <v>8.7555623248491415E+21</v>
      </c>
      <c r="G355" s="5">
        <f t="shared" si="40"/>
        <v>8.7555623248491415E+21</v>
      </c>
      <c r="H355" s="5">
        <f t="shared" si="41"/>
        <v>875.55623248491418</v>
      </c>
      <c r="I355" s="5">
        <f>过饱和度!N354</f>
        <v>1.4366816190577912E+21</v>
      </c>
      <c r="J355" s="5">
        <f t="shared" si="42"/>
        <v>1.4366816190577912E+21</v>
      </c>
      <c r="K355" s="5">
        <f t="shared" si="43"/>
        <v>143.66816190577913</v>
      </c>
      <c r="L355" s="5">
        <f>过饱和度!Q354</f>
        <v>3.535207680439928E+68</v>
      </c>
      <c r="M355" s="5">
        <f t="shared" si="46"/>
        <v>3.535207680439928E+68</v>
      </c>
      <c r="N355" s="5">
        <f t="shared" si="47"/>
        <v>3.5352076804399282E+49</v>
      </c>
    </row>
    <row r="356" spans="2:14" x14ac:dyDescent="0.25">
      <c r="B356" s="5">
        <f>过饱和度!D355</f>
        <v>3.5177958600527917</v>
      </c>
      <c r="C356" s="5">
        <f>过饱和度!H355</f>
        <v>4087861708286.439</v>
      </c>
      <c r="D356" s="5">
        <f t="shared" si="44"/>
        <v>4087861708285.439</v>
      </c>
      <c r="E356" s="5">
        <f t="shared" si="45"/>
        <v>4.0878617082854394E-7</v>
      </c>
      <c r="F356" s="5">
        <f>过饱和度!K355</f>
        <v>8.7556791303643763E+21</v>
      </c>
      <c r="G356" s="5">
        <f t="shared" si="40"/>
        <v>8.7556791303643763E+21</v>
      </c>
      <c r="H356" s="5">
        <f t="shared" si="41"/>
        <v>875.56791303643774</v>
      </c>
      <c r="I356" s="5">
        <f>过饱和度!N355</f>
        <v>1.4367007852041182E+21</v>
      </c>
      <c r="J356" s="5">
        <f t="shared" si="42"/>
        <v>1.4367007852041182E+21</v>
      </c>
      <c r="K356" s="5">
        <f t="shared" si="43"/>
        <v>143.67007852041181</v>
      </c>
      <c r="L356" s="5">
        <f>过饱和度!Q355</f>
        <v>3.5352783928576743E+68</v>
      </c>
      <c r="M356" s="5">
        <f t="shared" si="46"/>
        <v>3.5352783928576743E+68</v>
      </c>
      <c r="N356" s="5">
        <f t="shared" si="47"/>
        <v>3.5352783928576742E+49</v>
      </c>
    </row>
    <row r="357" spans="2:14" x14ac:dyDescent="0.25">
      <c r="B357" s="5">
        <f>过饱和度!D356</f>
        <v>3.5177958604527917</v>
      </c>
      <c r="C357" s="5">
        <f>过饱和度!H356</f>
        <v>4087916254196.3276</v>
      </c>
      <c r="D357" s="5">
        <f t="shared" si="44"/>
        <v>4087916254195.3276</v>
      </c>
      <c r="E357" s="5">
        <f t="shared" si="45"/>
        <v>4.0879162541953279E-7</v>
      </c>
      <c r="F357" s="5">
        <f>过饱和度!K356</f>
        <v>8.7558348765664494E+21</v>
      </c>
      <c r="G357" s="5">
        <f t="shared" si="40"/>
        <v>8.7558348765664494E+21</v>
      </c>
      <c r="H357" s="5">
        <f t="shared" si="41"/>
        <v>875.58348765664505</v>
      </c>
      <c r="I357" s="5">
        <f>过饱和度!N356</f>
        <v>1.4367263409369973E+21</v>
      </c>
      <c r="J357" s="5">
        <f t="shared" si="42"/>
        <v>1.4367263409369973E+21</v>
      </c>
      <c r="K357" s="5">
        <f t="shared" si="43"/>
        <v>143.67263409369971</v>
      </c>
      <c r="L357" s="5">
        <f>过饱和度!Q356</f>
        <v>3.5353726807338596E+68</v>
      </c>
      <c r="M357" s="5">
        <f t="shared" si="46"/>
        <v>3.5353726807338596E+68</v>
      </c>
      <c r="N357" s="5">
        <f t="shared" si="47"/>
        <v>3.5353726807338595E+49</v>
      </c>
    </row>
    <row r="358" spans="2:14" x14ac:dyDescent="0.25">
      <c r="B358" s="5">
        <f>过饱和度!D357</f>
        <v>3.5177958606527917</v>
      </c>
      <c r="C358" s="5">
        <f>过饱和度!H357</f>
        <v>4087943525434.5586</v>
      </c>
      <c r="D358" s="5">
        <f t="shared" si="44"/>
        <v>4087943525433.5586</v>
      </c>
      <c r="E358" s="5">
        <f t="shared" si="45"/>
        <v>4.0879435254335597E-7</v>
      </c>
      <c r="F358" s="5">
        <f>过饱和度!K357</f>
        <v>8.7559127454968887E+21</v>
      </c>
      <c r="G358" s="5">
        <f t="shared" si="40"/>
        <v>8.7559127454968887E+21</v>
      </c>
      <c r="H358" s="5">
        <f t="shared" si="41"/>
        <v>875.59127454968905</v>
      </c>
      <c r="I358" s="5">
        <f>过饱和度!N357</f>
        <v>1.4367391181643988E+21</v>
      </c>
      <c r="J358" s="5">
        <f t="shared" si="42"/>
        <v>1.4367391181643988E+21</v>
      </c>
      <c r="K358" s="5">
        <f t="shared" si="43"/>
        <v>143.6739118164399</v>
      </c>
      <c r="L358" s="5">
        <f>过饱和度!Q357</f>
        <v>3.5354198216835979E+68</v>
      </c>
      <c r="M358" s="5">
        <f t="shared" si="46"/>
        <v>3.5354198216835979E+68</v>
      </c>
      <c r="N358" s="5">
        <f t="shared" si="47"/>
        <v>3.5354198216835984E+49</v>
      </c>
    </row>
    <row r="359" spans="2:14" x14ac:dyDescent="0.25">
      <c r="B359" s="5">
        <f>过饱和度!D358</f>
        <v>3.5177958696527916</v>
      </c>
      <c r="C359" s="5">
        <f>过饱和度!H358</f>
        <v>4089171104839.4551</v>
      </c>
      <c r="D359" s="5">
        <f t="shared" si="44"/>
        <v>4089171104838.4551</v>
      </c>
      <c r="E359" s="5">
        <f t="shared" si="45"/>
        <v>4.0891711048384548E-7</v>
      </c>
      <c r="F359" s="5">
        <f>过饱和度!K358</f>
        <v>8.7594180319160713E+21</v>
      </c>
      <c r="G359" s="5">
        <f t="shared" si="40"/>
        <v>8.7594180319160713E+21</v>
      </c>
      <c r="H359" s="5">
        <f t="shared" si="41"/>
        <v>875.94180319160716</v>
      </c>
      <c r="I359" s="5">
        <f>过饱和度!N358</f>
        <v>1.4373142818407315E+21</v>
      </c>
      <c r="J359" s="5">
        <f t="shared" si="42"/>
        <v>1.4373142818407315E+21</v>
      </c>
      <c r="K359" s="5">
        <f t="shared" si="43"/>
        <v>143.73142818407314</v>
      </c>
      <c r="L359" s="5">
        <f>过饱和度!Q358</f>
        <v>3.537542200093697E+68</v>
      </c>
      <c r="M359" s="5">
        <f t="shared" si="46"/>
        <v>3.537542200093697E+68</v>
      </c>
      <c r="N359" s="5">
        <f t="shared" si="47"/>
        <v>3.5375422000936976E+49</v>
      </c>
    </row>
    <row r="360" spans="2:14" x14ac:dyDescent="0.25">
      <c r="B360" s="5">
        <f>过饱和度!D359</f>
        <v>3.5177959596527915</v>
      </c>
      <c r="C360" s="5">
        <f>过饱和度!H359</f>
        <v>4101460716205.4058</v>
      </c>
      <c r="D360" s="5">
        <f t="shared" si="44"/>
        <v>4101460716204.4058</v>
      </c>
      <c r="E360" s="5">
        <f t="shared" si="45"/>
        <v>4.1014607162044056E-7</v>
      </c>
      <c r="F360" s="5">
        <f>过饱和度!K359</f>
        <v>8.7945295884921539E+21</v>
      </c>
      <c r="G360" s="5">
        <f t="shared" si="40"/>
        <v>8.7945295884921539E+21</v>
      </c>
      <c r="H360" s="5">
        <f t="shared" si="41"/>
        <v>879.45295884921541</v>
      </c>
      <c r="I360" s="5">
        <f>过饱和度!N359</f>
        <v>1.4430755418219172E+21</v>
      </c>
      <c r="J360" s="5">
        <f t="shared" si="42"/>
        <v>1.4430755418219172E+21</v>
      </c>
      <c r="K360" s="5">
        <f t="shared" si="43"/>
        <v>144.30755418219172</v>
      </c>
      <c r="L360" s="5">
        <f>过饱和度!Q359</f>
        <v>3.5588250393036302E+68</v>
      </c>
      <c r="M360" s="5">
        <f t="shared" si="46"/>
        <v>3.5588250393036302E+68</v>
      </c>
      <c r="N360" s="5">
        <f t="shared" si="47"/>
        <v>3.5588250393036302E+49</v>
      </c>
    </row>
    <row r="361" spans="2:14" x14ac:dyDescent="0.25">
      <c r="B361" s="5">
        <f>过饱和度!D360</f>
        <v>3.5177968596527918</v>
      </c>
      <c r="C361" s="5">
        <f>过饱和度!H360</f>
        <v>4225714782959.9941</v>
      </c>
      <c r="D361" s="5">
        <f t="shared" si="44"/>
        <v>4225714782958.9941</v>
      </c>
      <c r="E361" s="5">
        <f t="shared" si="45"/>
        <v>4.2257147829589939E-7</v>
      </c>
      <c r="F361" s="5">
        <f>过饱和度!K360</f>
        <v>9.1514823647401974E+21</v>
      </c>
      <c r="G361" s="5">
        <f t="shared" si="40"/>
        <v>9.1514823647401974E+21</v>
      </c>
      <c r="H361" s="5">
        <f t="shared" si="41"/>
        <v>915.14823647401977</v>
      </c>
      <c r="I361" s="5">
        <f>过饱和度!N360</f>
        <v>1.5016458937848302E+21</v>
      </c>
      <c r="J361" s="5">
        <f t="shared" si="42"/>
        <v>1.5016458937848302E+21</v>
      </c>
      <c r="K361" s="5">
        <f t="shared" si="43"/>
        <v>150.16458937848302</v>
      </c>
      <c r="L361" s="5">
        <f>过饱和度!Q360</f>
        <v>3.777589011142232E+68</v>
      </c>
      <c r="M361" s="5">
        <f t="shared" si="46"/>
        <v>3.777589011142232E+68</v>
      </c>
      <c r="N361" s="5">
        <f t="shared" si="47"/>
        <v>3.7775890111422319E+49</v>
      </c>
    </row>
    <row r="362" spans="2:14" x14ac:dyDescent="0.25">
      <c r="B362" s="5">
        <f>过饱和度!D361</f>
        <v>3.5178033464647558</v>
      </c>
      <c r="C362" s="5">
        <f>过饱和度!H361</f>
        <v>5196279841756.4385</v>
      </c>
      <c r="D362" s="5">
        <f t="shared" si="44"/>
        <v>5196279841755.4385</v>
      </c>
      <c r="E362" s="5">
        <f t="shared" si="45"/>
        <v>5.1962798417554381E-7</v>
      </c>
      <c r="F362" s="5">
        <f>过饱和度!K361</f>
        <v>1.2055697938551136E+22</v>
      </c>
      <c r="G362" s="5">
        <f t="shared" si="40"/>
        <v>1.2055697938551136E+22</v>
      </c>
      <c r="H362" s="5">
        <f t="shared" si="41"/>
        <v>1205.5697938551136</v>
      </c>
      <c r="I362" s="5">
        <f>过饱和度!N361</f>
        <v>1.9781808517359581E+21</v>
      </c>
      <c r="J362" s="5">
        <f t="shared" si="42"/>
        <v>1.9781808517359581E+21</v>
      </c>
      <c r="K362" s="5">
        <f t="shared" si="43"/>
        <v>197.81808517359585</v>
      </c>
      <c r="L362" s="5">
        <f>过饱和度!Q361</f>
        <v>5.710818413843455E+68</v>
      </c>
      <c r="M362" s="5">
        <f t="shared" si="46"/>
        <v>5.710818413843455E+68</v>
      </c>
      <c r="N362" s="5">
        <f t="shared" si="47"/>
        <v>5.7108184138434551E+49</v>
      </c>
    </row>
    <row r="363" spans="2:14" x14ac:dyDescent="0.25">
      <c r="B363" s="5">
        <f>过饱和度!D362</f>
        <v>3.5178058596527917</v>
      </c>
      <c r="C363" s="5">
        <f>过饱和度!H362</f>
        <v>5196278931024.1182</v>
      </c>
      <c r="D363" s="5">
        <f t="shared" si="44"/>
        <v>5196278931023.1182</v>
      </c>
      <c r="E363" s="5">
        <f t="shared" si="45"/>
        <v>5.1962789310231187E-7</v>
      </c>
      <c r="F363" s="5">
        <f>过饱和度!K362</f>
        <v>1.205569537529389E+22</v>
      </c>
      <c r="G363" s="5">
        <f t="shared" si="40"/>
        <v>1.205569537529389E+22</v>
      </c>
      <c r="H363" s="5">
        <f t="shared" si="41"/>
        <v>1205.569537529389</v>
      </c>
      <c r="I363" s="5">
        <f>过饱和度!N362</f>
        <v>1.9781804550155359E+21</v>
      </c>
      <c r="J363" s="5">
        <f t="shared" si="42"/>
        <v>1.9781804550155359E+21</v>
      </c>
      <c r="K363" s="5">
        <f t="shared" si="43"/>
        <v>197.8180455015536</v>
      </c>
      <c r="L363" s="5">
        <f>过饱和度!Q362</f>
        <v>5.7108242838003647E+68</v>
      </c>
      <c r="M363" s="5">
        <f t="shared" si="46"/>
        <v>5.7108242838003647E+68</v>
      </c>
      <c r="N363" s="5">
        <f t="shared" si="47"/>
        <v>5.7108242838003655E+49</v>
      </c>
    </row>
    <row r="364" spans="2:14" x14ac:dyDescent="0.25">
      <c r="B364" s="5">
        <f>过饱和度!D363</f>
        <v>3.5178158596527918</v>
      </c>
      <c r="C364" s="5">
        <f>过饱和度!H363</f>
        <v>5196277140043.2207</v>
      </c>
      <c r="D364" s="5">
        <f t="shared" si="44"/>
        <v>5196277140042.2207</v>
      </c>
      <c r="E364" s="5">
        <f t="shared" si="45"/>
        <v>5.1962771400422216E-7</v>
      </c>
      <c r="F364" s="5">
        <f>过饱和度!K363</f>
        <v>1.2055690351680604E+22</v>
      </c>
      <c r="G364" s="5">
        <f t="shared" si="40"/>
        <v>1.2055690351680604E+22</v>
      </c>
      <c r="H364" s="5">
        <f t="shared" si="41"/>
        <v>1205.5690351680605</v>
      </c>
      <c r="I364" s="5">
        <f>过饱和度!N363</f>
        <v>1.9781796783339353E+21</v>
      </c>
      <c r="J364" s="5">
        <f t="shared" si="42"/>
        <v>1.9781796783339353E+21</v>
      </c>
      <c r="K364" s="5">
        <f t="shared" si="43"/>
        <v>197.81796783339354</v>
      </c>
      <c r="L364" s="5">
        <f>过饱和度!Q363</f>
        <v>5.7108522703040446E+68</v>
      </c>
      <c r="M364" s="5">
        <f t="shared" si="46"/>
        <v>5.7108522703040446E+68</v>
      </c>
      <c r="N364" s="5">
        <f t="shared" si="47"/>
        <v>5.7108522703040455E+49</v>
      </c>
    </row>
    <row r="365" spans="2:14" x14ac:dyDescent="0.25">
      <c r="B365" s="5">
        <f>过饱和度!D364</f>
        <v>3.5178458596527915</v>
      </c>
      <c r="C365" s="5">
        <f>过饱和度!H364</f>
        <v>5196274103314.085</v>
      </c>
      <c r="D365" s="5">
        <f t="shared" si="44"/>
        <v>5196274103313.085</v>
      </c>
      <c r="E365" s="5">
        <f t="shared" si="45"/>
        <v>5.1962741033130855E-7</v>
      </c>
      <c r="F365" s="5">
        <f>过饱和度!K364</f>
        <v>1.2055681877919142E+22</v>
      </c>
      <c r="G365" s="5">
        <f t="shared" si="40"/>
        <v>1.2055681877919142E+22</v>
      </c>
      <c r="H365" s="5">
        <f t="shared" si="41"/>
        <v>1205.5681877919144</v>
      </c>
      <c r="I365" s="5">
        <f>过饱和度!N364</f>
        <v>1.9781783703938801E+21</v>
      </c>
      <c r="J365" s="5">
        <f t="shared" si="42"/>
        <v>1.9781783703938801E+21</v>
      </c>
      <c r="K365" s="5">
        <f t="shared" si="43"/>
        <v>197.817837039388</v>
      </c>
      <c r="L365" s="5">
        <f>过饱和度!Q364</f>
        <v>5.7109421316457655E+68</v>
      </c>
      <c r="M365" s="5">
        <f t="shared" si="46"/>
        <v>5.7109421316457655E+68</v>
      </c>
      <c r="N365" s="5">
        <f t="shared" si="47"/>
        <v>5.7109421316457659E+49</v>
      </c>
    </row>
    <row r="366" spans="2:14" x14ac:dyDescent="0.25">
      <c r="B366" s="5">
        <f>过饱和度!D365</f>
        <v>3.5178758596527917</v>
      </c>
      <c r="C366" s="5">
        <f>过饱和度!H365</f>
        <v>5196271066586.7559</v>
      </c>
      <c r="D366" s="5">
        <f t="shared" si="44"/>
        <v>5196271066585.7559</v>
      </c>
      <c r="E366" s="5">
        <f t="shared" si="45"/>
        <v>5.1962710665857557E-7</v>
      </c>
      <c r="F366" s="5">
        <f>过饱和度!K365</f>
        <v>1.2055673404163751E+22</v>
      </c>
      <c r="G366" s="5">
        <f t="shared" si="40"/>
        <v>1.2055673404163751E+22</v>
      </c>
      <c r="H366" s="5">
        <f t="shared" si="41"/>
        <v>1205.5673404163751</v>
      </c>
      <c r="I366" s="5">
        <f>过饱和度!N365</f>
        <v>1.9781770624547081E+21</v>
      </c>
      <c r="J366" s="5">
        <f t="shared" si="42"/>
        <v>1.9781770624547081E+21</v>
      </c>
      <c r="K366" s="5">
        <f t="shared" si="43"/>
        <v>197.81770624547082</v>
      </c>
      <c r="L366" s="5">
        <f>过饱和度!Q365</f>
        <v>5.7110319935737731E+68</v>
      </c>
      <c r="M366" s="5">
        <f t="shared" si="46"/>
        <v>5.7110319935737731E+68</v>
      </c>
      <c r="N366" s="5">
        <f t="shared" si="47"/>
        <v>5.7110319935737733E+49</v>
      </c>
    </row>
    <row r="367" spans="2:14" x14ac:dyDescent="0.25">
      <c r="B367" s="5">
        <f>过饱和度!D366</f>
        <v>3.5178958596527918</v>
      </c>
      <c r="C367" s="5">
        <f>过饱和度!H366</f>
        <v>5196268563947.7588</v>
      </c>
      <c r="D367" s="5">
        <f t="shared" si="44"/>
        <v>5196268563946.7588</v>
      </c>
      <c r="E367" s="5">
        <f t="shared" si="45"/>
        <v>5.1962685639467583E-7</v>
      </c>
      <c r="F367" s="5">
        <f>过饱和度!K366</f>
        <v>1.2055666404767023E+22</v>
      </c>
      <c r="G367" s="5">
        <f t="shared" si="40"/>
        <v>1.2055666404767023E+22</v>
      </c>
      <c r="H367" s="5">
        <f t="shared" si="41"/>
        <v>1205.5666404767023</v>
      </c>
      <c r="I367" s="5">
        <f>过饱和度!N366</f>
        <v>1.9781759813006378E+21</v>
      </c>
      <c r="J367" s="5">
        <f t="shared" si="42"/>
        <v>1.9781759813006378E+21</v>
      </c>
      <c r="K367" s="5">
        <f t="shared" si="43"/>
        <v>197.81759813006377</v>
      </c>
      <c r="L367" s="5">
        <f>过饱和度!Q366</f>
        <v>5.7110906939387394E+68</v>
      </c>
      <c r="M367" s="5">
        <f t="shared" si="46"/>
        <v>5.7110906939387394E+68</v>
      </c>
      <c r="N367" s="5">
        <f t="shared" si="47"/>
        <v>5.7110906939387401E+49</v>
      </c>
    </row>
    <row r="368" spans="2:14" x14ac:dyDescent="0.25">
      <c r="B368" s="5">
        <f>过饱和度!D367</f>
        <v>3.5179958596527916</v>
      </c>
      <c r="C368" s="5">
        <f>过饱和度!H367</f>
        <v>5196263252739.8369</v>
      </c>
      <c r="D368" s="5">
        <f t="shared" si="44"/>
        <v>5196263252738.8369</v>
      </c>
      <c r="E368" s="5">
        <f t="shared" si="45"/>
        <v>5.1962632527388372E-7</v>
      </c>
      <c r="F368" s="5">
        <f>过饱和度!K367</f>
        <v>1.2055651744989665E+22</v>
      </c>
      <c r="G368" s="5">
        <f t="shared" si="40"/>
        <v>1.2055651744989665E+22</v>
      </c>
      <c r="H368" s="5">
        <f t="shared" si="41"/>
        <v>1205.5651744989666</v>
      </c>
      <c r="I368" s="5">
        <f>过饱和度!N367</f>
        <v>1.9781737264337812E+21</v>
      </c>
      <c r="J368" s="5">
        <f t="shared" si="42"/>
        <v>1.9781737264337812E+21</v>
      </c>
      <c r="K368" s="5">
        <f t="shared" si="43"/>
        <v>197.81737264337809</v>
      </c>
      <c r="L368" s="5">
        <f>过饱和度!Q367</f>
        <v>5.7114023938558179E+68</v>
      </c>
      <c r="M368" s="5">
        <f t="shared" si="46"/>
        <v>5.7114023938558179E+68</v>
      </c>
      <c r="N368" s="5">
        <f t="shared" si="47"/>
        <v>5.7114023938558184E+49</v>
      </c>
    </row>
    <row r="369" spans="2:14" x14ac:dyDescent="0.25">
      <c r="B369" s="5">
        <f>过饱和度!D368</f>
        <v>3.5182958596527918</v>
      </c>
      <c r="C369" s="5">
        <f>过饱和度!H368</f>
        <v>5196254706862.1328</v>
      </c>
      <c r="D369" s="5">
        <f t="shared" si="44"/>
        <v>5196254706861.1328</v>
      </c>
      <c r="E369" s="5">
        <f t="shared" si="45"/>
        <v>5.1962547068611334E-7</v>
      </c>
      <c r="F369" s="5">
        <f>过饱和度!K368</f>
        <v>1.2055628627415516E+22</v>
      </c>
      <c r="G369" s="5">
        <f t="shared" si="40"/>
        <v>1.2055628627415516E+22</v>
      </c>
      <c r="H369" s="5">
        <f t="shared" si="41"/>
        <v>1205.5628627415515</v>
      </c>
      <c r="I369" s="5">
        <f>过饱和度!N368</f>
        <v>1.9781701940069325E+21</v>
      </c>
      <c r="J369" s="5">
        <f t="shared" si="42"/>
        <v>1.9781701940069325E+21</v>
      </c>
      <c r="K369" s="5">
        <f t="shared" si="43"/>
        <v>197.81701940069325</v>
      </c>
      <c r="L369" s="5">
        <f>过饱和度!Q368</f>
        <v>5.712356207316112E+68</v>
      </c>
      <c r="M369" s="5">
        <f t="shared" si="46"/>
        <v>5.712356207316112E+68</v>
      </c>
      <c r="N369" s="5">
        <f t="shared" si="47"/>
        <v>5.7123562073161125E+49</v>
      </c>
    </row>
    <row r="370" spans="2:14" x14ac:dyDescent="0.25">
      <c r="B370" s="5">
        <f>过饱和度!D369</f>
        <v>3.5185958596527915</v>
      </c>
      <c r="C370" s="5">
        <f>过饱和度!H369</f>
        <v>5196246160999.3516</v>
      </c>
      <c r="D370" s="5">
        <f t="shared" si="44"/>
        <v>5196246160998.3516</v>
      </c>
      <c r="E370" s="5">
        <f t="shared" si="45"/>
        <v>5.1962461609983523E-7</v>
      </c>
      <c r="F370" s="5">
        <f>过饱和度!K369</f>
        <v>1.205560550988872E+22</v>
      </c>
      <c r="G370" s="5">
        <f t="shared" si="40"/>
        <v>1.205560550988872E+22</v>
      </c>
      <c r="H370" s="5">
        <f t="shared" si="41"/>
        <v>1205.5605509888721</v>
      </c>
      <c r="I370" s="5">
        <f>过饱和度!N369</f>
        <v>1.9781666615868871E+21</v>
      </c>
      <c r="J370" s="5">
        <f t="shared" si="42"/>
        <v>1.9781666615868871E+21</v>
      </c>
      <c r="K370" s="5">
        <f t="shared" si="43"/>
        <v>197.81666615868872</v>
      </c>
      <c r="L370" s="5">
        <f>过饱和度!Q369</f>
        <v>5.7133100970687263E+68</v>
      </c>
      <c r="M370" s="5">
        <f t="shared" si="46"/>
        <v>5.7133100970687263E+68</v>
      </c>
      <c r="N370" s="5">
        <f t="shared" si="47"/>
        <v>5.7133100970687268E+49</v>
      </c>
    </row>
    <row r="371" spans="2:14" x14ac:dyDescent="0.25">
      <c r="B371" s="5">
        <f>过饱和度!D370</f>
        <v>3.5187958596527915</v>
      </c>
      <c r="C371" s="5">
        <f>过饱和度!H370</f>
        <v>5196238951715.1289</v>
      </c>
      <c r="D371" s="5">
        <f t="shared" si="44"/>
        <v>5196238951714.1289</v>
      </c>
      <c r="E371" s="5">
        <f t="shared" si="45"/>
        <v>5.1962389517141293E-7</v>
      </c>
      <c r="F371" s="5">
        <f>过饱和度!K370</f>
        <v>1.2055585828457226E+22</v>
      </c>
      <c r="G371" s="5">
        <f t="shared" si="40"/>
        <v>1.2055585828457226E+22</v>
      </c>
      <c r="H371" s="5">
        <f t="shared" si="41"/>
        <v>1205.5585828457226</v>
      </c>
      <c r="I371" s="5">
        <f>过饱和度!N370</f>
        <v>1.9781636451150487E+21</v>
      </c>
      <c r="J371" s="5">
        <f t="shared" si="42"/>
        <v>1.9781636451150487E+21</v>
      </c>
      <c r="K371" s="5">
        <f t="shared" si="43"/>
        <v>197.81636451150487</v>
      </c>
      <c r="L371" s="5">
        <f>过饱和度!Q370</f>
        <v>5.7139422443009683E+68</v>
      </c>
      <c r="M371" s="5">
        <f t="shared" si="46"/>
        <v>5.7139422443009683E+68</v>
      </c>
      <c r="N371" s="5">
        <f t="shared" si="47"/>
        <v>5.7139422443009686E+49</v>
      </c>
    </row>
    <row r="372" spans="2:14" x14ac:dyDescent="0.25">
      <c r="B372" s="5">
        <f>过饱和度!D371</f>
        <v>3.5197958596527914</v>
      </c>
      <c r="C372" s="5">
        <f>过饱和度!H371</f>
        <v>5196225679872.0654</v>
      </c>
      <c r="D372" s="5">
        <f t="shared" si="44"/>
        <v>5196225679871.0654</v>
      </c>
      <c r="E372" s="5">
        <f t="shared" si="45"/>
        <v>5.1962256798710666E-7</v>
      </c>
      <c r="F372" s="5">
        <f>过饱和度!K371</f>
        <v>1.2055551732835494E+22</v>
      </c>
      <c r="G372" s="5">
        <f t="shared" si="40"/>
        <v>1.2055551732835494E+22</v>
      </c>
      <c r="H372" s="5">
        <f t="shared" si="41"/>
        <v>1205.5551732835493</v>
      </c>
      <c r="I372" s="5">
        <f>过饱和度!N371</f>
        <v>1.9781585267355335E+21</v>
      </c>
      <c r="J372" s="5">
        <f t="shared" si="42"/>
        <v>1.9781585267355335E+21</v>
      </c>
      <c r="K372" s="5">
        <f t="shared" si="43"/>
        <v>197.81585267355339</v>
      </c>
      <c r="L372" s="5">
        <f>过饱和度!Q371</f>
        <v>5.7171610700532015E+68</v>
      </c>
      <c r="M372" s="5">
        <f t="shared" si="46"/>
        <v>5.7171610700532015E+68</v>
      </c>
      <c r="N372" s="5">
        <f t="shared" si="47"/>
        <v>5.7171610700532014E+49</v>
      </c>
    </row>
    <row r="373" spans="2:14" x14ac:dyDescent="0.25">
      <c r="B373" s="5">
        <f>过饱和度!D372</f>
        <v>3.5227958596527915</v>
      </c>
      <c r="C373" s="5">
        <f>过饱和度!H372</f>
        <v>5196209226310.4238</v>
      </c>
      <c r="D373" s="5">
        <f t="shared" si="44"/>
        <v>5196209226309.4238</v>
      </c>
      <c r="E373" s="5">
        <f t="shared" si="45"/>
        <v>5.196209226309424E-7</v>
      </c>
      <c r="F373" s="5">
        <f>过饱和度!K372</f>
        <v>1.2055515416150011E+22</v>
      </c>
      <c r="G373" s="5">
        <f t="shared" si="40"/>
        <v>1.2055515416150011E+22</v>
      </c>
      <c r="H373" s="5">
        <f t="shared" si="41"/>
        <v>1205.5515416150013</v>
      </c>
      <c r="I373" s="5">
        <f>过饱和度!N372</f>
        <v>1.9781533925554101E+21</v>
      </c>
      <c r="J373" s="5">
        <f t="shared" si="42"/>
        <v>1.9781533925554101E+21</v>
      </c>
      <c r="K373" s="5">
        <f t="shared" si="43"/>
        <v>197.81533925554101</v>
      </c>
      <c r="L373" s="5">
        <f>过饱和度!Q372</f>
        <v>5.7268820668451221E+68</v>
      </c>
      <c r="M373" s="5">
        <f t="shared" si="46"/>
        <v>5.7268820668451221E+68</v>
      </c>
      <c r="N373" s="5">
        <f t="shared" si="47"/>
        <v>5.726882066845123E+49</v>
      </c>
    </row>
    <row r="374" spans="2:14" x14ac:dyDescent="0.25">
      <c r="B374" s="5">
        <f>过饱和度!D373</f>
        <v>3.5257958596527916</v>
      </c>
      <c r="C374" s="5">
        <f>过饱和度!H373</f>
        <v>5196192772812.665</v>
      </c>
      <c r="D374" s="5">
        <f t="shared" si="44"/>
        <v>5196192772811.665</v>
      </c>
      <c r="E374" s="5">
        <f t="shared" si="45"/>
        <v>5.1961927728116646E-7</v>
      </c>
      <c r="F374" s="5">
        <f>过饱和度!K373</f>
        <v>1.205547909961494E+22</v>
      </c>
      <c r="G374" s="5">
        <f t="shared" si="40"/>
        <v>1.205547909961494E+22</v>
      </c>
      <c r="H374" s="5">
        <f t="shared" si="41"/>
        <v>1205.547909961494</v>
      </c>
      <c r="I374" s="5">
        <f>过饱和度!N373</f>
        <v>1.9781482583953399E+21</v>
      </c>
      <c r="J374" s="5">
        <f t="shared" si="42"/>
        <v>1.9781482583953399E+21</v>
      </c>
      <c r="K374" s="5">
        <f t="shared" si="43"/>
        <v>197.81482583953397</v>
      </c>
      <c r="L374" s="5">
        <f>过饱和度!Q373</f>
        <v>5.7366112734696825E+68</v>
      </c>
      <c r="M374" s="5">
        <f t="shared" si="46"/>
        <v>5.7366112734696825E+68</v>
      </c>
      <c r="N374" s="5">
        <f t="shared" si="47"/>
        <v>5.7366112734696826E+49</v>
      </c>
    </row>
    <row r="375" spans="2:14" x14ac:dyDescent="0.25">
      <c r="B375" s="5">
        <f>过饱和度!D374</f>
        <v>3.5277958596527914</v>
      </c>
      <c r="C375" s="5">
        <f>过饱和度!H374</f>
        <v>5196177022384.5771</v>
      </c>
      <c r="D375" s="5">
        <f t="shared" si="44"/>
        <v>5196177022383.5771</v>
      </c>
      <c r="E375" s="5">
        <f t="shared" si="45"/>
        <v>5.1961770223835763E-7</v>
      </c>
      <c r="F375" s="5">
        <f>过饱和度!K374</f>
        <v>1.205544138663517E+22</v>
      </c>
      <c r="G375" s="5">
        <f t="shared" si="40"/>
        <v>1.205544138663517E+22</v>
      </c>
      <c r="H375" s="5">
        <f t="shared" si="41"/>
        <v>1205.5441386635171</v>
      </c>
      <c r="I375" s="5">
        <f>过饱和度!N374</f>
        <v>1.9781427437183007E+21</v>
      </c>
      <c r="J375" s="5">
        <f t="shared" si="42"/>
        <v>1.9781427437183007E+21</v>
      </c>
      <c r="K375" s="5">
        <f t="shared" si="43"/>
        <v>197.81427437183007</v>
      </c>
      <c r="L375" s="5">
        <f>过饱和度!Q374</f>
        <v>5.7430898257043835E+68</v>
      </c>
      <c r="M375" s="5">
        <f t="shared" si="46"/>
        <v>5.7430898257043835E+68</v>
      </c>
      <c r="N375" s="5">
        <f t="shared" si="47"/>
        <v>5.7430898257043838E+49</v>
      </c>
    </row>
    <row r="376" spans="2:14" x14ac:dyDescent="0.25">
      <c r="B376" s="5">
        <f>过饱和度!D375</f>
        <v>3.5377958596527916</v>
      </c>
      <c r="C376" s="5">
        <f>过饱和度!H375</f>
        <v>5196170288852.999</v>
      </c>
      <c r="D376" s="5">
        <f t="shared" si="44"/>
        <v>5196170288851.999</v>
      </c>
      <c r="E376" s="5">
        <f t="shared" si="45"/>
        <v>5.1961702888520005E-7</v>
      </c>
      <c r="F376" s="5">
        <f>过饱和度!K375</f>
        <v>1.2055456189909865E+22</v>
      </c>
      <c r="G376" s="5">
        <f t="shared" si="40"/>
        <v>1.2055456189909865E+22</v>
      </c>
      <c r="H376" s="5">
        <f t="shared" si="41"/>
        <v>1205.5456189909867</v>
      </c>
      <c r="I376" s="5">
        <f>过饱和度!N375</f>
        <v>1.9781466788194335E+21</v>
      </c>
      <c r="J376" s="5">
        <f t="shared" si="42"/>
        <v>1.9781466788194335E+21</v>
      </c>
      <c r="K376" s="5">
        <f t="shared" si="43"/>
        <v>197.81466788194339</v>
      </c>
      <c r="L376" s="5">
        <f>过饱和度!Q375</f>
        <v>5.7757208845511955E+68</v>
      </c>
      <c r="M376" s="5">
        <f t="shared" si="46"/>
        <v>5.7757208845511955E+68</v>
      </c>
      <c r="N376" s="5">
        <f t="shared" si="47"/>
        <v>5.7757208845511962E+49</v>
      </c>
    </row>
    <row r="377" spans="2:14" x14ac:dyDescent="0.25">
      <c r="B377" s="5">
        <f>过饱和度!D376</f>
        <v>3.5677958596527914</v>
      </c>
      <c r="C377" s="5">
        <f>过饱和度!H376</f>
        <v>5196223963632.8174</v>
      </c>
      <c r="D377" s="5">
        <f t="shared" si="44"/>
        <v>5196223963631.8174</v>
      </c>
      <c r="E377" s="5">
        <f t="shared" si="45"/>
        <v>5.1962239636318179E-7</v>
      </c>
      <c r="F377" s="5">
        <f>过饱和度!K376</f>
        <v>1.2055709212980478E+22</v>
      </c>
      <c r="G377" s="5">
        <f t="shared" si="40"/>
        <v>1.2055709212980478E+22</v>
      </c>
      <c r="H377" s="5">
        <f t="shared" si="41"/>
        <v>1205.570921298048</v>
      </c>
      <c r="I377" s="5">
        <f>过饱和度!N376</f>
        <v>1.9781908053363065E+21</v>
      </c>
      <c r="J377" s="5">
        <f t="shared" si="42"/>
        <v>1.9781908053363065E+21</v>
      </c>
      <c r="K377" s="5">
        <f t="shared" si="43"/>
        <v>197.81908053363065</v>
      </c>
      <c r="L377" s="5">
        <f>过饱和度!Q376</f>
        <v>5.8743614955340721E+68</v>
      </c>
      <c r="M377" s="5">
        <f t="shared" si="46"/>
        <v>5.8743614955340721E+68</v>
      </c>
      <c r="N377" s="5">
        <f t="shared" si="47"/>
        <v>5.8743614955340715E+49</v>
      </c>
    </row>
    <row r="378" spans="2:14" x14ac:dyDescent="0.25">
      <c r="B378" s="5">
        <f>过饱和度!D377</f>
        <v>3.5977958596527917</v>
      </c>
      <c r="C378" s="5">
        <f>过饱和度!H377</f>
        <v>5196277637767.2383</v>
      </c>
      <c r="D378" s="5">
        <f t="shared" si="44"/>
        <v>5196277637766.2383</v>
      </c>
      <c r="E378" s="5">
        <f t="shared" si="45"/>
        <v>5.1962776377662385E-7</v>
      </c>
      <c r="F378" s="5">
        <f>过饱和度!K377</f>
        <v>1.2055962237185947E+22</v>
      </c>
      <c r="G378" s="5">
        <f t="shared" si="40"/>
        <v>1.2055962237185947E+22</v>
      </c>
      <c r="H378" s="5">
        <f t="shared" si="41"/>
        <v>1205.5962237185947</v>
      </c>
      <c r="I378" s="5">
        <f>过饱和度!N377</f>
        <v>1.9782349321523348E+21</v>
      </c>
      <c r="J378" s="5">
        <f t="shared" si="42"/>
        <v>1.9782349321523348E+21</v>
      </c>
      <c r="K378" s="5">
        <f t="shared" si="43"/>
        <v>197.82349321523347</v>
      </c>
      <c r="L378" s="5">
        <f>过饱和度!Q377</f>
        <v>5.9738418501736035E+68</v>
      </c>
      <c r="M378" s="5">
        <f t="shared" si="46"/>
        <v>5.9738418501736035E+68</v>
      </c>
      <c r="N378" s="5">
        <f t="shared" si="47"/>
        <v>5.9738418501736044E+49</v>
      </c>
    </row>
    <row r="379" spans="2:14" x14ac:dyDescent="0.25">
      <c r="B379" s="5">
        <f>过饱和度!D378</f>
        <v>3.6177958596527917</v>
      </c>
      <c r="C379" s="5">
        <f>过饱和度!H378</f>
        <v>5196298299586.8184</v>
      </c>
      <c r="D379" s="5">
        <f t="shared" si="44"/>
        <v>5196298299585.8184</v>
      </c>
      <c r="E379" s="5">
        <f t="shared" si="45"/>
        <v>5.1962982995858186E-7</v>
      </c>
      <c r="F379" s="5">
        <f>过饱和度!K378</f>
        <v>1.2056088221460883E+22</v>
      </c>
      <c r="G379" s="5">
        <f t="shared" si="40"/>
        <v>1.2056088221460883E+22</v>
      </c>
      <c r="H379" s="5">
        <f t="shared" si="41"/>
        <v>1205.6088221460884</v>
      </c>
      <c r="I379" s="5">
        <f>过饱和度!N378</f>
        <v>1.9782577346511336E+21</v>
      </c>
      <c r="J379" s="5">
        <f t="shared" si="42"/>
        <v>1.9782577346511336E+21</v>
      </c>
      <c r="K379" s="5">
        <f t="shared" si="43"/>
        <v>197.82577346511337</v>
      </c>
      <c r="L379" s="5">
        <f>过饱和度!Q378</f>
        <v>6.0405882769908506E+68</v>
      </c>
      <c r="M379" s="5">
        <f t="shared" si="46"/>
        <v>6.0405882769908506E+68</v>
      </c>
      <c r="N379" s="5">
        <f t="shared" si="47"/>
        <v>6.0405882769908518E+49</v>
      </c>
    </row>
    <row r="380" spans="2:14" x14ac:dyDescent="0.25">
      <c r="B380" s="5">
        <f>过饱和度!D379</f>
        <v>3.6677958596527915</v>
      </c>
      <c r="C380" s="5">
        <f>过饱和度!H379</f>
        <v>5196425666968.0352</v>
      </c>
      <c r="D380" s="5">
        <f t="shared" si="44"/>
        <v>5196425666967.0352</v>
      </c>
      <c r="E380" s="5">
        <f t="shared" si="45"/>
        <v>5.1964256669670356E-7</v>
      </c>
      <c r="F380" s="5">
        <f>过饱和度!K379</f>
        <v>1.2056616995334067E+22</v>
      </c>
      <c r="G380" s="5">
        <f t="shared" si="40"/>
        <v>1.2056616995334067E+22</v>
      </c>
      <c r="H380" s="5">
        <f t="shared" si="41"/>
        <v>1205.6616995334066</v>
      </c>
      <c r="I380" s="5">
        <f>过饱和度!N379</f>
        <v>1.9783478680546273E+21</v>
      </c>
      <c r="J380" s="5">
        <f t="shared" si="42"/>
        <v>1.9783478680546273E+21</v>
      </c>
      <c r="K380" s="5">
        <f t="shared" si="43"/>
        <v>197.83478680546276</v>
      </c>
      <c r="L380" s="5">
        <f>过饱和度!Q379</f>
        <v>6.2092915663150688E+68</v>
      </c>
      <c r="M380" s="5">
        <f t="shared" si="46"/>
        <v>6.2092915663150688E+68</v>
      </c>
      <c r="N380" s="5">
        <f t="shared" si="47"/>
        <v>6.2092915663150693E+49</v>
      </c>
    </row>
    <row r="381" spans="2:14" x14ac:dyDescent="0.25">
      <c r="B381" s="5">
        <f>过饱和度!D380</f>
        <v>3.7177958596527918</v>
      </c>
      <c r="C381" s="5">
        <f>过饱和度!H380</f>
        <v>5196553033449.7529</v>
      </c>
      <c r="D381" s="5">
        <f t="shared" si="44"/>
        <v>5196553033448.7529</v>
      </c>
      <c r="E381" s="5">
        <f t="shared" si="45"/>
        <v>5.1965530334487533E-7</v>
      </c>
      <c r="F381" s="5">
        <f>过饱和度!K380</f>
        <v>1.2057145778403119E+22</v>
      </c>
      <c r="G381" s="5">
        <f t="shared" si="40"/>
        <v>1.2057145778403119E+22</v>
      </c>
      <c r="H381" s="5">
        <f t="shared" si="41"/>
        <v>1205.7145778403121</v>
      </c>
      <c r="I381" s="5">
        <f>过饱和度!N380</f>
        <v>1.9784380032682177E+21</v>
      </c>
      <c r="J381" s="5">
        <f t="shared" si="42"/>
        <v>1.9784380032682177E+21</v>
      </c>
      <c r="K381" s="5">
        <f t="shared" si="43"/>
        <v>197.84380032682176</v>
      </c>
      <c r="L381" s="5">
        <f>过饱和度!Q380</f>
        <v>6.3803341856547348E+68</v>
      </c>
      <c r="M381" s="5">
        <f t="shared" si="46"/>
        <v>6.3803341856547348E+68</v>
      </c>
      <c r="N381" s="5">
        <f t="shared" si="47"/>
        <v>6.3803341856547352E+49</v>
      </c>
    </row>
    <row r="382" spans="2:14" x14ac:dyDescent="0.25">
      <c r="B382" s="5">
        <f>过饱和度!D381</f>
        <v>3.7677958596527916</v>
      </c>
      <c r="C382" s="5">
        <f>过饱和度!H381</f>
        <v>5196680399031.9111</v>
      </c>
      <c r="D382" s="5">
        <f t="shared" si="44"/>
        <v>5196680399030.9111</v>
      </c>
      <c r="E382" s="5">
        <f t="shared" si="45"/>
        <v>5.1966803990309115E-7</v>
      </c>
      <c r="F382" s="5">
        <f>过饱和度!K381</f>
        <v>1.2057674570667771E+22</v>
      </c>
      <c r="G382" s="5">
        <f t="shared" si="40"/>
        <v>1.2057674570667771E+22</v>
      </c>
      <c r="H382" s="5">
        <f t="shared" si="41"/>
        <v>1205.7674570667771</v>
      </c>
      <c r="I382" s="5">
        <f>过饱和度!N381</f>
        <v>1.978528140291869E+21</v>
      </c>
      <c r="J382" s="5">
        <f t="shared" si="42"/>
        <v>1.978528140291869E+21</v>
      </c>
      <c r="K382" s="5">
        <f t="shared" si="43"/>
        <v>197.8528140291869</v>
      </c>
      <c r="L382" s="5">
        <f>过饱和度!Q381</f>
        <v>6.5537167778686622E+68</v>
      </c>
      <c r="M382" s="5">
        <f t="shared" si="46"/>
        <v>6.5537167778686622E+68</v>
      </c>
      <c r="N382" s="5">
        <f t="shared" si="47"/>
        <v>6.5537167778686616E+49</v>
      </c>
    </row>
    <row r="383" spans="2:14" x14ac:dyDescent="0.25">
      <c r="B383" s="5">
        <f>过饱和度!D382</f>
        <v>3.8109448907228605</v>
      </c>
      <c r="C383" s="5">
        <f>过饱和度!H382</f>
        <v>5196781714516.6621</v>
      </c>
      <c r="D383" s="5">
        <f t="shared" si="44"/>
        <v>5196781714515.6621</v>
      </c>
      <c r="E383" s="5">
        <f t="shared" si="45"/>
        <v>5.1967817145156617E-7</v>
      </c>
      <c r="F383" s="5">
        <f>过饱和度!K382</f>
        <v>1.2058106634302487E+22</v>
      </c>
      <c r="G383" s="5">
        <f t="shared" si="40"/>
        <v>1.2058106634302487E+22</v>
      </c>
      <c r="H383" s="5">
        <f t="shared" si="41"/>
        <v>1205.8106634302487</v>
      </c>
      <c r="I383" s="5">
        <f>过饱和度!N382</f>
        <v>1.9786021662435949E+21</v>
      </c>
      <c r="J383" s="5">
        <f t="shared" si="42"/>
        <v>1.9786021662435949E+21</v>
      </c>
      <c r="K383" s="5">
        <f t="shared" si="43"/>
        <v>197.86021662435951</v>
      </c>
      <c r="L383" s="5">
        <f>过饱和度!Q382</f>
        <v>6.7051986096758222E+68</v>
      </c>
      <c r="M383" s="5">
        <f t="shared" si="46"/>
        <v>6.7051986096758222E+68</v>
      </c>
      <c r="N383" s="5">
        <f t="shared" si="47"/>
        <v>6.7051986096758225E+49</v>
      </c>
    </row>
    <row r="384" spans="2:14" x14ac:dyDescent="0.25">
      <c r="B384" s="5">
        <f>过饱和度!D383</f>
        <v>3.8109448908228605</v>
      </c>
      <c r="C384" s="5">
        <f>过饱和度!H383</f>
        <v>5196797714065.6328</v>
      </c>
      <c r="D384" s="5">
        <f t="shared" si="44"/>
        <v>5196797714064.6328</v>
      </c>
      <c r="E384" s="5">
        <f t="shared" si="45"/>
        <v>5.1967977140646334E-7</v>
      </c>
      <c r="F384" s="5">
        <f>过饱和度!K383</f>
        <v>1.2058156124530346E+22</v>
      </c>
      <c r="G384" s="5">
        <f t="shared" si="40"/>
        <v>1.2058156124530346E+22</v>
      </c>
      <c r="H384" s="5">
        <f t="shared" si="41"/>
        <v>1205.8156124530344</v>
      </c>
      <c r="I384" s="5">
        <f>过饱和度!N383</f>
        <v>1.9786102870062166E+21</v>
      </c>
      <c r="J384" s="5">
        <f t="shared" si="42"/>
        <v>1.9786102870062166E+21</v>
      </c>
      <c r="K384" s="5">
        <f t="shared" si="43"/>
        <v>197.86102870062166</v>
      </c>
      <c r="L384" s="5">
        <f>过饱和度!Q383</f>
        <v>6.7052398704666321E+68</v>
      </c>
      <c r="M384" s="5">
        <f t="shared" si="46"/>
        <v>6.7052398704666321E+68</v>
      </c>
      <c r="N384" s="5">
        <f t="shared" si="47"/>
        <v>6.7052398704666325E+49</v>
      </c>
    </row>
    <row r="385" spans="2:14" x14ac:dyDescent="0.25">
      <c r="B385" s="5">
        <f>过饱和度!D384</f>
        <v>3.8109448911228605</v>
      </c>
      <c r="C385" s="5">
        <f>过饱和度!H384</f>
        <v>5196845720298.0811</v>
      </c>
      <c r="D385" s="5">
        <f t="shared" si="44"/>
        <v>5196845720297.0811</v>
      </c>
      <c r="E385" s="5">
        <f t="shared" si="45"/>
        <v>5.1968457202970811E-7</v>
      </c>
      <c r="F385" s="5">
        <f>过饱和度!K384</f>
        <v>1.2058304616994118E+22</v>
      </c>
      <c r="G385" s="5">
        <f t="shared" si="40"/>
        <v>1.2058304616994118E+22</v>
      </c>
      <c r="H385" s="5">
        <f t="shared" si="41"/>
        <v>1205.8304616994119</v>
      </c>
      <c r="I385" s="5">
        <f>过饱和度!N384</f>
        <v>1.9786346526769613E+21</v>
      </c>
      <c r="J385" s="5">
        <f t="shared" si="42"/>
        <v>1.9786346526769613E+21</v>
      </c>
      <c r="K385" s="5">
        <f t="shared" si="43"/>
        <v>197.86346526769614</v>
      </c>
      <c r="L385" s="5">
        <f>过饱和度!Q384</f>
        <v>6.7053636760203815E+68</v>
      </c>
      <c r="M385" s="5">
        <f t="shared" si="46"/>
        <v>6.7053636760203815E+68</v>
      </c>
      <c r="N385" s="5">
        <f t="shared" si="47"/>
        <v>6.7053636760203801E+49</v>
      </c>
    </row>
    <row r="386" spans="2:14" x14ac:dyDescent="0.25">
      <c r="B386" s="5">
        <f>过饱和度!D385</f>
        <v>3.8109448915228605</v>
      </c>
      <c r="C386" s="5">
        <f>过饱和度!H385</f>
        <v>5196909730870.8037</v>
      </c>
      <c r="D386" s="5">
        <f t="shared" si="44"/>
        <v>5196909730869.8037</v>
      </c>
      <c r="E386" s="5">
        <f t="shared" si="45"/>
        <v>5.1969097308698038E-7</v>
      </c>
      <c r="F386" s="5">
        <f>过饱和度!K385</f>
        <v>1.2058502614170884E+22</v>
      </c>
      <c r="G386" s="5">
        <f t="shared" si="40"/>
        <v>1.2058502614170884E+22</v>
      </c>
      <c r="H386" s="5">
        <f t="shared" si="41"/>
        <v>1205.8502614170884</v>
      </c>
      <c r="I386" s="5">
        <f>过饱和度!N385</f>
        <v>1.9786671413768914E+21</v>
      </c>
      <c r="J386" s="5">
        <f t="shared" si="42"/>
        <v>1.9786671413768914E+21</v>
      </c>
      <c r="K386" s="5">
        <f t="shared" si="43"/>
        <v>197.86671413768912</v>
      </c>
      <c r="L386" s="5">
        <f>过饱和度!Q385</f>
        <v>6.7055287584021704E+68</v>
      </c>
      <c r="M386" s="5">
        <f t="shared" si="46"/>
        <v>6.7055287584021704E+68</v>
      </c>
      <c r="N386" s="5">
        <f t="shared" si="47"/>
        <v>6.7055287584021711E+49</v>
      </c>
    </row>
    <row r="387" spans="2:14" x14ac:dyDescent="0.25">
      <c r="B387" s="5">
        <f>过饱和度!D386</f>
        <v>3.8109448917228606</v>
      </c>
      <c r="C387" s="5">
        <f>过饱和度!H386</f>
        <v>5196941733940.5234</v>
      </c>
      <c r="D387" s="5">
        <f t="shared" si="44"/>
        <v>5196941733939.5234</v>
      </c>
      <c r="E387" s="5">
        <f t="shared" si="45"/>
        <v>5.1969417339395239E-7</v>
      </c>
      <c r="F387" s="5">
        <f>过饱和度!K386</f>
        <v>1.2058601606856841E+22</v>
      </c>
      <c r="G387" s="5">
        <f t="shared" si="40"/>
        <v>1.2058601606856841E+22</v>
      </c>
      <c r="H387" s="5">
        <f t="shared" si="41"/>
        <v>1205.8601606856841</v>
      </c>
      <c r="I387" s="5">
        <f>过饱和度!N386</f>
        <v>1.9786833848207304E+21</v>
      </c>
      <c r="J387" s="5">
        <f t="shared" si="42"/>
        <v>1.9786833848207304E+21</v>
      </c>
      <c r="K387" s="5">
        <f t="shared" si="43"/>
        <v>197.86833848207303</v>
      </c>
      <c r="L387" s="5">
        <f>过饱和度!Q386</f>
        <v>6.7056112937046346E+68</v>
      </c>
      <c r="M387" s="5">
        <f t="shared" si="46"/>
        <v>6.7056112937046346E+68</v>
      </c>
      <c r="N387" s="5">
        <f t="shared" si="47"/>
        <v>6.7056112937046348E+49</v>
      </c>
    </row>
    <row r="388" spans="2:14" x14ac:dyDescent="0.25">
      <c r="B388" s="5">
        <f>过饱和度!D387</f>
        <v>3.8109449007228604</v>
      </c>
      <c r="C388" s="5">
        <f>过饱和度!H387</f>
        <v>5198382323539.8154</v>
      </c>
      <c r="D388" s="5">
        <f t="shared" si="44"/>
        <v>5198382323538.8154</v>
      </c>
      <c r="E388" s="5">
        <f t="shared" si="45"/>
        <v>5.1983823235388144E-7</v>
      </c>
      <c r="F388" s="5">
        <f>过饱和度!K387</f>
        <v>1.2063057799586567E+22</v>
      </c>
      <c r="G388" s="5">
        <f t="shared" si="40"/>
        <v>1.2063057799586567E+22</v>
      </c>
      <c r="H388" s="5">
        <f t="shared" si="41"/>
        <v>1206.3057799586568</v>
      </c>
      <c r="I388" s="5">
        <f>过饱和度!N387</f>
        <v>1.9794145813519508E+21</v>
      </c>
      <c r="J388" s="5">
        <f t="shared" si="42"/>
        <v>1.9794145813519508E+21</v>
      </c>
      <c r="K388" s="5">
        <f t="shared" si="43"/>
        <v>197.94145813519509</v>
      </c>
      <c r="L388" s="5">
        <f>过饱和度!Q387</f>
        <v>6.7093271945456426E+68</v>
      </c>
      <c r="M388" s="5">
        <f t="shared" si="46"/>
        <v>6.7093271945456426E+68</v>
      </c>
      <c r="N388" s="5">
        <f t="shared" si="47"/>
        <v>6.7093271945456444E+49</v>
      </c>
    </row>
    <row r="389" spans="2:14" x14ac:dyDescent="0.25">
      <c r="B389" s="5">
        <f>过饱和度!D388</f>
        <v>3.8109449907228603</v>
      </c>
      <c r="C389" s="5">
        <f>过饱和度!H388</f>
        <v>5212803243219.8369</v>
      </c>
      <c r="D389" s="5">
        <f t="shared" si="44"/>
        <v>5212803243218.8369</v>
      </c>
      <c r="E389" s="5">
        <f t="shared" si="45"/>
        <v>5.2128032432188383E-7</v>
      </c>
      <c r="F389" s="5">
        <f>过饱和度!K388</f>
        <v>1.210768875831245E+22</v>
      </c>
      <c r="G389" s="5">
        <f t="shared" si="40"/>
        <v>1.210768875831245E+22</v>
      </c>
      <c r="H389" s="5">
        <f t="shared" si="41"/>
        <v>1210.7688758312452</v>
      </c>
      <c r="I389" s="5">
        <f>过饱和度!N388</f>
        <v>1.9867378636880355E+21</v>
      </c>
      <c r="J389" s="5">
        <f t="shared" si="42"/>
        <v>1.9867378636880355E+21</v>
      </c>
      <c r="K389" s="5">
        <f t="shared" si="43"/>
        <v>198.67378636880358</v>
      </c>
      <c r="L389" s="5">
        <f>过饱和度!Q388</f>
        <v>6.746581803916834E+68</v>
      </c>
      <c r="M389" s="5">
        <f t="shared" si="46"/>
        <v>6.746581803916834E+68</v>
      </c>
      <c r="N389" s="5">
        <f t="shared" si="47"/>
        <v>6.7465818039168343E+49</v>
      </c>
    </row>
    <row r="390" spans="2:14" x14ac:dyDescent="0.25">
      <c r="B390" s="5">
        <f>过饱和度!D389</f>
        <v>3.8109458907228606</v>
      </c>
      <c r="C390" s="5">
        <f>过饱和度!H389</f>
        <v>5358483220566.0918</v>
      </c>
      <c r="D390" s="5">
        <f t="shared" si="44"/>
        <v>5358483220565.0918</v>
      </c>
      <c r="E390" s="5">
        <f t="shared" si="45"/>
        <v>5.3584832205650935E-7</v>
      </c>
      <c r="F390" s="5">
        <f>过饱和度!K389</f>
        <v>1.2560844729718413E+22</v>
      </c>
      <c r="G390" s="5">
        <f t="shared" si="40"/>
        <v>1.2560844729718413E+22</v>
      </c>
      <c r="H390" s="5">
        <f t="shared" si="41"/>
        <v>1256.0844729718415</v>
      </c>
      <c r="I390" s="5">
        <f>过饱和度!N389</f>
        <v>2.0610940205855935E+21</v>
      </c>
      <c r="J390" s="5">
        <f t="shared" si="42"/>
        <v>2.0610940205855935E+21</v>
      </c>
      <c r="K390" s="5">
        <f t="shared" si="43"/>
        <v>206.10940205855937</v>
      </c>
      <c r="L390" s="5">
        <f>过饱和度!Q389</f>
        <v>7.1287096202242039E+68</v>
      </c>
      <c r="M390" s="5">
        <f t="shared" si="46"/>
        <v>7.1287096202242039E+68</v>
      </c>
      <c r="N390" s="5">
        <f t="shared" si="47"/>
        <v>7.1287096202242048E+49</v>
      </c>
    </row>
    <row r="391" spans="2:14" x14ac:dyDescent="0.25">
      <c r="B391" s="5">
        <f>过饱和度!D390</f>
        <v>3.8109523775348246</v>
      </c>
      <c r="C391" s="5">
        <f>过饱和度!H390</f>
        <v>6489531611079.8057</v>
      </c>
      <c r="D391" s="5">
        <f t="shared" si="44"/>
        <v>6489531611078.8057</v>
      </c>
      <c r="E391" s="5">
        <f t="shared" si="45"/>
        <v>6.4895316110788063E-7</v>
      </c>
      <c r="F391" s="5">
        <f>过饱和度!K390</f>
        <v>1.6214113021781302E+22</v>
      </c>
      <c r="G391" s="5">
        <f t="shared" si="40"/>
        <v>1.6214113021781302E+22</v>
      </c>
      <c r="H391" s="5">
        <f t="shared" si="41"/>
        <v>1621.4113021781304</v>
      </c>
      <c r="I391" s="5">
        <f>过饱和度!N390</f>
        <v>2.6605394326791604E+21</v>
      </c>
      <c r="J391" s="5">
        <f t="shared" si="42"/>
        <v>2.6605394326791604E+21</v>
      </c>
      <c r="K391" s="5">
        <f t="shared" si="43"/>
        <v>266.05394326791605</v>
      </c>
      <c r="L391" s="5">
        <f>过饱和度!Q390</f>
        <v>1.0453469767810107E+69</v>
      </c>
      <c r="M391" s="5">
        <f t="shared" si="46"/>
        <v>1.0453469767810107E+69</v>
      </c>
      <c r="N391" s="5">
        <f t="shared" si="47"/>
        <v>1.0453469767810108E+50</v>
      </c>
    </row>
    <row r="392" spans="2:14" x14ac:dyDescent="0.25">
      <c r="B392" s="5">
        <f>过饱和度!D391</f>
        <v>3.8109548907228605</v>
      </c>
      <c r="C392" s="5">
        <f>过饱和度!H391</f>
        <v>6489530472529.2236</v>
      </c>
      <c r="D392" s="5">
        <f t="shared" si="44"/>
        <v>6489530472528.2236</v>
      </c>
      <c r="E392" s="5">
        <f t="shared" si="45"/>
        <v>6.4895304725282249E-7</v>
      </c>
      <c r="F392" s="5">
        <f>过饱和度!K391</f>
        <v>1.6214109570042226E+22</v>
      </c>
      <c r="G392" s="5">
        <f t="shared" ref="G392:G455" si="48">F392-1</f>
        <v>1.6214109570042226E+22</v>
      </c>
      <c r="H392" s="5">
        <f t="shared" ref="H392:H455" si="49">$F$2*$G392^2*TANH($F$3/$G392)</f>
        <v>1621.4109570042228</v>
      </c>
      <c r="I392" s="5">
        <f>过饱和度!N391</f>
        <v>2.6605388984027919E+21</v>
      </c>
      <c r="J392" s="5">
        <f t="shared" si="42"/>
        <v>2.6605388984027919E+21</v>
      </c>
      <c r="K392" s="5">
        <f t="shared" si="43"/>
        <v>266.05388984027917</v>
      </c>
      <c r="L392" s="5">
        <f>过饱和度!Q391</f>
        <v>1.0453479358018823E+69</v>
      </c>
      <c r="M392" s="5">
        <f t="shared" si="46"/>
        <v>1.0453479358018823E+69</v>
      </c>
      <c r="N392" s="5">
        <f t="shared" si="47"/>
        <v>1.0453479358018824E+50</v>
      </c>
    </row>
    <row r="393" spans="2:14" x14ac:dyDescent="0.25">
      <c r="B393" s="5">
        <f>过饱和度!D392</f>
        <v>3.8109648907228606</v>
      </c>
      <c r="C393" s="5">
        <f>过饱和度!H392</f>
        <v>6489528231213.0313</v>
      </c>
      <c r="D393" s="5">
        <f t="shared" si="44"/>
        <v>6489528231212.0313</v>
      </c>
      <c r="E393" s="5">
        <f t="shared" si="45"/>
        <v>6.4895282312120313E-7</v>
      </c>
      <c r="F393" s="5">
        <f>过饱和度!K392</f>
        <v>1.6214102796393561E+22</v>
      </c>
      <c r="G393" s="5">
        <f t="shared" si="48"/>
        <v>1.6214102796393561E+22</v>
      </c>
      <c r="H393" s="5">
        <f t="shared" si="49"/>
        <v>1621.4102796393563</v>
      </c>
      <c r="I393" s="5">
        <f>过饱和度!N392</f>
        <v>2.6605378509847307E+21</v>
      </c>
      <c r="J393" s="5">
        <f t="shared" ref="J393:J456" si="50">I393-1</f>
        <v>2.6605378509847307E+21</v>
      </c>
      <c r="K393" s="5">
        <f t="shared" ref="K393:K456" si="51">$F$2*$J393^2*TANH($F$3/$J393)</f>
        <v>266.0537850984731</v>
      </c>
      <c r="L393" s="5">
        <f>过饱和度!Q392</f>
        <v>1.0453525992402518E+69</v>
      </c>
      <c r="M393" s="5">
        <f t="shared" si="46"/>
        <v>1.0453525992402518E+69</v>
      </c>
      <c r="N393" s="5">
        <f t="shared" si="47"/>
        <v>1.0453525992402521E+50</v>
      </c>
    </row>
    <row r="394" spans="2:14" x14ac:dyDescent="0.25">
      <c r="B394" s="5">
        <f>过饱和度!D393</f>
        <v>3.8109948907228604</v>
      </c>
      <c r="C394" s="5">
        <f>过饱和度!H393</f>
        <v>6489524424915.5762</v>
      </c>
      <c r="D394" s="5">
        <f t="shared" si="44"/>
        <v>6489524424914.5762</v>
      </c>
      <c r="E394" s="5">
        <f t="shared" si="45"/>
        <v>6.4895244249145774E-7</v>
      </c>
      <c r="F394" s="5">
        <f>过饱和度!K393</f>
        <v>1.621409134807989E+22</v>
      </c>
      <c r="G394" s="5">
        <f t="shared" si="48"/>
        <v>1.621409134807989E+22</v>
      </c>
      <c r="H394" s="5">
        <f t="shared" si="49"/>
        <v>1621.4091348079889</v>
      </c>
      <c r="I394" s="5">
        <f>过饱和度!N393</f>
        <v>2.660536083402627E+21</v>
      </c>
      <c r="J394" s="5">
        <f t="shared" si="50"/>
        <v>2.660536083402627E+21</v>
      </c>
      <c r="K394" s="5">
        <f t="shared" si="51"/>
        <v>266.05360834026266</v>
      </c>
      <c r="L394" s="5">
        <f>过饱和度!Q393</f>
        <v>1.0453676698536638E+69</v>
      </c>
      <c r="M394" s="5">
        <f t="shared" si="46"/>
        <v>1.0453676698536638E+69</v>
      </c>
      <c r="N394" s="5">
        <f t="shared" si="47"/>
        <v>1.0453676698536639E+50</v>
      </c>
    </row>
    <row r="395" spans="2:14" x14ac:dyDescent="0.25">
      <c r="B395" s="5">
        <f>过饱和度!D394</f>
        <v>3.8110248907228605</v>
      </c>
      <c r="C395" s="5">
        <f>过饱和度!H394</f>
        <v>6489520618620.3916</v>
      </c>
      <c r="D395" s="5">
        <f t="shared" ref="D395:D458" si="52">C395-1</f>
        <v>6489520618619.3916</v>
      </c>
      <c r="E395" s="5">
        <f t="shared" ref="E395:E458" si="53">$F$2*$D395^2*TANH($F$3/$D395)</f>
        <v>6.4895206186193915E-7</v>
      </c>
      <c r="F395" s="5">
        <f>过饱和度!K394</f>
        <v>1.6214079899774447E+22</v>
      </c>
      <c r="G395" s="5">
        <f t="shared" si="48"/>
        <v>1.6214079899774447E+22</v>
      </c>
      <c r="H395" s="5">
        <f t="shared" si="49"/>
        <v>1621.4079899774449</v>
      </c>
      <c r="I395" s="5">
        <f>过饱和度!N394</f>
        <v>2.6605343158217201E+21</v>
      </c>
      <c r="J395" s="5">
        <f t="shared" si="50"/>
        <v>2.6605343158217201E+21</v>
      </c>
      <c r="K395" s="5">
        <f t="shared" si="51"/>
        <v>266.05343158217204</v>
      </c>
      <c r="L395" s="5">
        <f>过饱和度!Q394</f>
        <v>1.0453827405552902E+69</v>
      </c>
      <c r="M395" s="5">
        <f t="shared" si="46"/>
        <v>1.0453827405552902E+69</v>
      </c>
      <c r="N395" s="5">
        <f t="shared" si="47"/>
        <v>1.0453827405552901E+50</v>
      </c>
    </row>
    <row r="396" spans="2:14" x14ac:dyDescent="0.25">
      <c r="B396" s="5">
        <f>过饱和度!D395</f>
        <v>3.8110448907228607</v>
      </c>
      <c r="C396" s="5">
        <f>过饱和度!H395</f>
        <v>6489517483933.0225</v>
      </c>
      <c r="D396" s="5">
        <f t="shared" si="52"/>
        <v>6489517483932.0225</v>
      </c>
      <c r="E396" s="5">
        <f t="shared" si="53"/>
        <v>6.4895174839320226E-7</v>
      </c>
      <c r="F396" s="5">
        <f>过饱和度!K395</f>
        <v>1.6214070451605929E+22</v>
      </c>
      <c r="G396" s="5">
        <f t="shared" si="48"/>
        <v>1.6214070451605929E+22</v>
      </c>
      <c r="H396" s="5">
        <f t="shared" si="49"/>
        <v>1621.407045160593</v>
      </c>
      <c r="I396" s="5">
        <f>过饱和度!N395</f>
        <v>2.6605328560797243E+21</v>
      </c>
      <c r="J396" s="5">
        <f t="shared" si="50"/>
        <v>2.6605328560797243E+21</v>
      </c>
      <c r="K396" s="5">
        <f t="shared" si="51"/>
        <v>266.05328560797244</v>
      </c>
      <c r="L396" s="5">
        <f>过饱和度!Q395</f>
        <v>1.0453925666350566E+69</v>
      </c>
      <c r="M396" s="5">
        <f t="shared" si="46"/>
        <v>1.0453925666350566E+69</v>
      </c>
      <c r="N396" s="5">
        <f t="shared" si="47"/>
        <v>1.0453925666350566E+50</v>
      </c>
    </row>
    <row r="397" spans="2:14" x14ac:dyDescent="0.25">
      <c r="B397" s="5">
        <f>过饱和度!D396</f>
        <v>3.8111448907228604</v>
      </c>
      <c r="C397" s="5">
        <f>过饱和度!H396</f>
        <v>6489510804916.0635</v>
      </c>
      <c r="D397" s="5">
        <f t="shared" si="52"/>
        <v>6489510804915.0635</v>
      </c>
      <c r="E397" s="5">
        <f t="shared" si="53"/>
        <v>6.4895108049150627E-7</v>
      </c>
      <c r="F397" s="5">
        <f>过饱和度!K396</f>
        <v>1.6214050562955138E+22</v>
      </c>
      <c r="G397" s="5">
        <f t="shared" si="48"/>
        <v>1.6214050562955138E+22</v>
      </c>
      <c r="H397" s="5">
        <f t="shared" si="49"/>
        <v>1621.4050562955138</v>
      </c>
      <c r="I397" s="5">
        <f>过饱和度!N396</f>
        <v>2.660529795153671E+21</v>
      </c>
      <c r="J397" s="5">
        <f t="shared" si="50"/>
        <v>2.660529795153671E+21</v>
      </c>
      <c r="K397" s="5">
        <f t="shared" si="51"/>
        <v>266.05297951536716</v>
      </c>
      <c r="L397" s="5">
        <f>过饱和度!Q396</f>
        <v>1.0454450279867305E+69</v>
      </c>
      <c r="M397" s="5">
        <f t="shared" si="46"/>
        <v>1.0454450279867305E+69</v>
      </c>
      <c r="N397" s="5">
        <f t="shared" si="47"/>
        <v>1.0454450279867304E+50</v>
      </c>
    </row>
    <row r="398" spans="2:14" x14ac:dyDescent="0.25">
      <c r="B398" s="5">
        <f>过饱和度!D397</f>
        <v>3.8114448907228606</v>
      </c>
      <c r="C398" s="5">
        <f>过饱和度!H397</f>
        <v>6489499994276.0313</v>
      </c>
      <c r="D398" s="5">
        <f t="shared" si="52"/>
        <v>6489499994275.0313</v>
      </c>
      <c r="E398" s="5">
        <f t="shared" si="53"/>
        <v>6.4894999942750319E-7</v>
      </c>
      <c r="F398" s="5">
        <f>过饱和度!K397</f>
        <v>1.6214018954682553E+22</v>
      </c>
      <c r="G398" s="5">
        <f t="shared" si="48"/>
        <v>1.6214018954682553E+22</v>
      </c>
      <c r="H398" s="5">
        <f t="shared" si="49"/>
        <v>1621.4018954682554</v>
      </c>
      <c r="I398" s="5">
        <f>过饱和度!N397</f>
        <v>2.6605249594633471E+21</v>
      </c>
      <c r="J398" s="5">
        <f t="shared" si="50"/>
        <v>2.6605249594633471E+21</v>
      </c>
      <c r="K398" s="5">
        <f t="shared" si="51"/>
        <v>266.05249594633472</v>
      </c>
      <c r="L398" s="5">
        <f>过饱和度!Q397</f>
        <v>1.0456058360634118E+69</v>
      </c>
      <c r="M398" s="5">
        <f t="shared" si="46"/>
        <v>1.0456058360634118E+69</v>
      </c>
      <c r="N398" s="5">
        <f t="shared" si="47"/>
        <v>1.0456058360634118E+50</v>
      </c>
    </row>
    <row r="399" spans="2:14" x14ac:dyDescent="0.25">
      <c r="B399" s="5">
        <f>过饱和度!D398</f>
        <v>3.8117448907228604</v>
      </c>
      <c r="C399" s="5">
        <f>过饱和度!H398</f>
        <v>6489489183655.0391</v>
      </c>
      <c r="D399" s="5">
        <f t="shared" si="52"/>
        <v>6489489183654.0391</v>
      </c>
      <c r="E399" s="5">
        <f t="shared" si="53"/>
        <v>6.4894891836540381E-7</v>
      </c>
      <c r="F399" s="5">
        <f>过饱和度!K398</f>
        <v>1.6213987346475446E+22</v>
      </c>
      <c r="G399" s="5">
        <f t="shared" si="48"/>
        <v>1.6213987346475446E+22</v>
      </c>
      <c r="H399" s="5">
        <f t="shared" si="49"/>
        <v>1621.3987346475446</v>
      </c>
      <c r="I399" s="5">
        <f>过饱和度!N398</f>
        <v>2.6605201237824451E+21</v>
      </c>
      <c r="J399" s="5">
        <f t="shared" si="50"/>
        <v>2.6605201237824451E+21</v>
      </c>
      <c r="K399" s="5">
        <f t="shared" si="51"/>
        <v>266.05201237824457</v>
      </c>
      <c r="L399" s="5">
        <f>过饱和度!Q398</f>
        <v>1.0457666559317664E+69</v>
      </c>
      <c r="M399" s="5">
        <f t="shared" ref="M399:M462" si="54">L399-1</f>
        <v>1.0457666559317664E+69</v>
      </c>
      <c r="N399" s="5">
        <f t="shared" ref="N399:N462" si="55">$F$2*$M399^2*TANH($F$3/$M399)</f>
        <v>1.0457666559317666E+50</v>
      </c>
    </row>
    <row r="400" spans="2:14" x14ac:dyDescent="0.25">
      <c r="B400" s="5">
        <f>过饱和度!D399</f>
        <v>3.8119448907228604</v>
      </c>
      <c r="C400" s="5">
        <f>过饱和度!H399</f>
        <v>6489480088214.7705</v>
      </c>
      <c r="D400" s="5">
        <f t="shared" si="52"/>
        <v>6489480088213.7705</v>
      </c>
      <c r="E400" s="5">
        <f t="shared" si="53"/>
        <v>6.4894800882137698E-7</v>
      </c>
      <c r="F400" s="5">
        <f>过饱和度!K399</f>
        <v>1.6213960531812851E+22</v>
      </c>
      <c r="G400" s="5">
        <f t="shared" si="48"/>
        <v>1.6213960531812851E+22</v>
      </c>
      <c r="H400" s="5">
        <f t="shared" si="49"/>
        <v>1621.3960531812852</v>
      </c>
      <c r="I400" s="5">
        <f>过饱和度!N399</f>
        <v>2.6605160102821594E+21</v>
      </c>
      <c r="J400" s="5">
        <f t="shared" si="50"/>
        <v>2.6605160102821594E+21</v>
      </c>
      <c r="K400" s="5">
        <f t="shared" si="51"/>
        <v>266.051601028216</v>
      </c>
      <c r="L400" s="5">
        <f>过饱和度!Q399</f>
        <v>1.0458731762171081E+69</v>
      </c>
      <c r="M400" s="5">
        <f t="shared" si="54"/>
        <v>1.0458731762171081E+69</v>
      </c>
      <c r="N400" s="5">
        <f t="shared" si="55"/>
        <v>1.0458731762171081E+50</v>
      </c>
    </row>
    <row r="401" spans="2:14" x14ac:dyDescent="0.25">
      <c r="B401" s="5">
        <f>过饱和度!D400</f>
        <v>3.8129448907228602</v>
      </c>
      <c r="C401" s="5">
        <f>过饱和度!H400</f>
        <v>6489463053735.4766</v>
      </c>
      <c r="D401" s="5">
        <f t="shared" si="52"/>
        <v>6489463053734.4766</v>
      </c>
      <c r="E401" s="5">
        <f t="shared" si="53"/>
        <v>6.489463053734476E-7</v>
      </c>
      <c r="F401" s="5">
        <f>过饱和度!K400</f>
        <v>1.6213912953242652E+22</v>
      </c>
      <c r="G401" s="5">
        <f t="shared" si="48"/>
        <v>1.6213912953242652E+22</v>
      </c>
      <c r="H401" s="5">
        <f t="shared" si="49"/>
        <v>1621.3912953242652</v>
      </c>
      <c r="I401" s="5">
        <f>过饱和度!N400</f>
        <v>2.660508843759883E+21</v>
      </c>
      <c r="J401" s="5">
        <f t="shared" si="50"/>
        <v>2.660508843759883E+21</v>
      </c>
      <c r="K401" s="5">
        <f t="shared" si="51"/>
        <v>266.05088437598835</v>
      </c>
      <c r="L401" s="5">
        <f>过饱和度!Q400</f>
        <v>1.0464163955353968E+69</v>
      </c>
      <c r="M401" s="5">
        <f t="shared" si="54"/>
        <v>1.0464163955353968E+69</v>
      </c>
      <c r="N401" s="5">
        <f t="shared" si="55"/>
        <v>1.0464163955353969E+50</v>
      </c>
    </row>
    <row r="402" spans="2:14" x14ac:dyDescent="0.25">
      <c r="B402" s="5">
        <f>过饱和度!D401</f>
        <v>3.8159448907228604</v>
      </c>
      <c r="C402" s="5">
        <f>过饱和度!H401</f>
        <v>6489441126603.8096</v>
      </c>
      <c r="D402" s="5">
        <f t="shared" si="52"/>
        <v>6489441126602.8096</v>
      </c>
      <c r="E402" s="5">
        <f t="shared" si="53"/>
        <v>6.4894411266028111E-7</v>
      </c>
      <c r="F402" s="5">
        <f>过饱和度!K401</f>
        <v>1.6213858943057877E+22</v>
      </c>
      <c r="G402" s="5">
        <f t="shared" si="48"/>
        <v>1.6213858943057877E+22</v>
      </c>
      <c r="H402" s="5">
        <f t="shared" si="49"/>
        <v>1621.3858943057876</v>
      </c>
      <c r="I402" s="5">
        <f>过饱和度!N401</f>
        <v>2.6605010907962629E+21</v>
      </c>
      <c r="J402" s="5">
        <f t="shared" si="50"/>
        <v>2.6605010907962629E+21</v>
      </c>
      <c r="K402" s="5">
        <f t="shared" si="51"/>
        <v>266.05010907962628</v>
      </c>
      <c r="L402" s="5">
        <f>过饱和度!Q401</f>
        <v>1.0480577126785494E+69</v>
      </c>
      <c r="M402" s="5">
        <f t="shared" si="54"/>
        <v>1.0480577126785494E+69</v>
      </c>
      <c r="N402" s="5">
        <f t="shared" si="55"/>
        <v>1.0480577126785493E+50</v>
      </c>
    </row>
    <row r="403" spans="2:14" x14ac:dyDescent="0.25">
      <c r="B403" s="5">
        <f>过饱和度!D402</f>
        <v>3.8189448907228605</v>
      </c>
      <c r="C403" s="5">
        <f>过饱和度!H402</f>
        <v>6489419199561.8057</v>
      </c>
      <c r="D403" s="5">
        <f t="shared" si="52"/>
        <v>6489419199560.8057</v>
      </c>
      <c r="E403" s="5">
        <f t="shared" si="53"/>
        <v>6.4894191995608056E-7</v>
      </c>
      <c r="F403" s="5">
        <f>过饱和度!K402</f>
        <v>1.6213804933111372E+22</v>
      </c>
      <c r="G403" s="5">
        <f t="shared" si="48"/>
        <v>1.6213804933111372E+22</v>
      </c>
      <c r="H403" s="5">
        <f t="shared" si="49"/>
        <v>1621.3804933111371</v>
      </c>
      <c r="I403" s="5">
        <f>过饱和度!N402</f>
        <v>2.6604933378648095E+21</v>
      </c>
      <c r="J403" s="5">
        <f t="shared" si="50"/>
        <v>2.6604933378648095E+21</v>
      </c>
      <c r="K403" s="5">
        <f t="shared" si="51"/>
        <v>266.04933378648093</v>
      </c>
      <c r="L403" s="5">
        <f>过饱和度!Q402</f>
        <v>1.04970030694867E+69</v>
      </c>
      <c r="M403" s="5">
        <f t="shared" si="54"/>
        <v>1.04970030694867E+69</v>
      </c>
      <c r="N403" s="5">
        <f t="shared" si="55"/>
        <v>1.04970030694867E+50</v>
      </c>
    </row>
    <row r="404" spans="2:14" x14ac:dyDescent="0.25">
      <c r="B404" s="5">
        <f>过饱和度!D403</f>
        <v>3.8209448907228603</v>
      </c>
      <c r="C404" s="5">
        <f>过饱和度!H403</f>
        <v>6489398610109.8799</v>
      </c>
      <c r="D404" s="5">
        <f t="shared" si="52"/>
        <v>6489398610108.8799</v>
      </c>
      <c r="E404" s="5">
        <f t="shared" si="53"/>
        <v>6.4893986101088798E-7</v>
      </c>
      <c r="F404" s="5">
        <f>过饱和度!K403</f>
        <v>1.6213750767283734E+22</v>
      </c>
      <c r="G404" s="5">
        <f t="shared" si="48"/>
        <v>1.6213750767283734E+22</v>
      </c>
      <c r="H404" s="5">
        <f t="shared" si="49"/>
        <v>1621.3750767283734</v>
      </c>
      <c r="I404" s="5">
        <f>过饱和度!N403</f>
        <v>2.6604853557594329E+21</v>
      </c>
      <c r="J404" s="5">
        <f t="shared" si="50"/>
        <v>2.6604853557594329E+21</v>
      </c>
      <c r="K404" s="5">
        <f t="shared" si="51"/>
        <v>266.04853557594328</v>
      </c>
      <c r="L404" s="5">
        <f>过饱和度!Q403</f>
        <v>1.0507938568955587E+69</v>
      </c>
      <c r="M404" s="5">
        <f t="shared" si="54"/>
        <v>1.0507938568955587E+69</v>
      </c>
      <c r="N404" s="5">
        <f t="shared" si="55"/>
        <v>1.0507938568955587E+50</v>
      </c>
    </row>
    <row r="405" spans="2:14" x14ac:dyDescent="0.25">
      <c r="B405" s="5">
        <f>过饱和度!D404</f>
        <v>3.8309448907228605</v>
      </c>
      <c r="C405" s="5">
        <f>过饱和度!H404</f>
        <v>6489385605449.3701</v>
      </c>
      <c r="D405" s="5">
        <f t="shared" si="52"/>
        <v>6489385605448.3701</v>
      </c>
      <c r="E405" s="5">
        <f t="shared" si="53"/>
        <v>6.4893856054483706E-7</v>
      </c>
      <c r="F405" s="5">
        <f>过饱和度!K404</f>
        <v>1.6213753454652465E+22</v>
      </c>
      <c r="G405" s="5">
        <f t="shared" si="48"/>
        <v>1.6213753454652465E+22</v>
      </c>
      <c r="H405" s="5">
        <f t="shared" si="49"/>
        <v>1621.3753454652467</v>
      </c>
      <c r="I405" s="5">
        <f>过饱和度!N404</f>
        <v>2.6604878223039618E+21</v>
      </c>
      <c r="J405" s="5">
        <f t="shared" si="50"/>
        <v>2.6604878223039618E+21</v>
      </c>
      <c r="K405" s="5">
        <f t="shared" si="51"/>
        <v>266.04878223039617</v>
      </c>
      <c r="L405" s="5">
        <f>过饱和度!Q404</f>
        <v>1.0563036985256712E+69</v>
      </c>
      <c r="M405" s="5">
        <f t="shared" si="54"/>
        <v>1.0563036985256712E+69</v>
      </c>
      <c r="N405" s="5">
        <f t="shared" si="55"/>
        <v>1.0563036985256715E+50</v>
      </c>
    </row>
    <row r="406" spans="2:14" x14ac:dyDescent="0.25">
      <c r="B406" s="5">
        <f>过饱和度!D405</f>
        <v>3.8609448907228603</v>
      </c>
      <c r="C406" s="5">
        <f>过饱和度!H405</f>
        <v>6489438852940.373</v>
      </c>
      <c r="D406" s="5">
        <f t="shared" si="52"/>
        <v>6489438852939.373</v>
      </c>
      <c r="E406" s="5">
        <f t="shared" si="53"/>
        <v>6.4894388529393726E-7</v>
      </c>
      <c r="F406" s="5">
        <f>过饱和度!K405</f>
        <v>1.6214042086861741E+22</v>
      </c>
      <c r="G406" s="5">
        <f t="shared" si="48"/>
        <v>1.6214042086861741E+22</v>
      </c>
      <c r="H406" s="5">
        <f t="shared" si="49"/>
        <v>1621.4042086861741</v>
      </c>
      <c r="I406" s="5">
        <f>过饱和度!N405</f>
        <v>2.6605386919571337E+21</v>
      </c>
      <c r="J406" s="5">
        <f t="shared" si="50"/>
        <v>2.6605386919571337E+21</v>
      </c>
      <c r="K406" s="5">
        <f t="shared" si="51"/>
        <v>266.05386919571339</v>
      </c>
      <c r="L406" s="5">
        <f>过饱和度!Q405</f>
        <v>1.0729548021058539E+69</v>
      </c>
      <c r="M406" s="5">
        <f t="shared" si="54"/>
        <v>1.0729548021058539E+69</v>
      </c>
      <c r="N406" s="5">
        <f t="shared" si="55"/>
        <v>1.0729548021058539E+50</v>
      </c>
    </row>
    <row r="407" spans="2:14" x14ac:dyDescent="0.25">
      <c r="B407" s="5">
        <f>过饱和度!D406</f>
        <v>3.8909448907228605</v>
      </c>
      <c r="C407" s="5">
        <f>过饱和度!H406</f>
        <v>6489492099667.2568</v>
      </c>
      <c r="D407" s="5">
        <f t="shared" si="52"/>
        <v>6489492099666.2568</v>
      </c>
      <c r="E407" s="5">
        <f t="shared" si="53"/>
        <v>6.4894920996662557E-7</v>
      </c>
      <c r="F407" s="5">
        <f>过饱和度!K406</f>
        <v>1.6214330719707905E+22</v>
      </c>
      <c r="G407" s="5">
        <f t="shared" si="48"/>
        <v>1.6214330719707905E+22</v>
      </c>
      <c r="H407" s="5">
        <f t="shared" si="49"/>
        <v>1621.4330719707907</v>
      </c>
      <c r="I407" s="5">
        <f>过饱和度!N406</f>
        <v>2.6605895618443498E+21</v>
      </c>
      <c r="J407" s="5">
        <f t="shared" si="50"/>
        <v>2.6605895618443498E+21</v>
      </c>
      <c r="K407" s="5">
        <f t="shared" si="51"/>
        <v>266.05895618443503</v>
      </c>
      <c r="L407" s="5">
        <f>过饱和度!Q406</f>
        <v>1.0897367809242795E+69</v>
      </c>
      <c r="M407" s="5">
        <f t="shared" si="54"/>
        <v>1.0897367809242795E+69</v>
      </c>
      <c r="N407" s="5">
        <f t="shared" si="55"/>
        <v>1.0897367809242796E+50</v>
      </c>
    </row>
    <row r="408" spans="2:14" x14ac:dyDescent="0.25">
      <c r="B408" s="5">
        <f>过饱和度!D407</f>
        <v>3.9109448907228606</v>
      </c>
      <c r="C408" s="5">
        <f>过饱和度!H407</f>
        <v>6489508713391.0713</v>
      </c>
      <c r="D408" s="5">
        <f t="shared" si="52"/>
        <v>6489508713390.0713</v>
      </c>
      <c r="E408" s="5">
        <f t="shared" si="53"/>
        <v>6.4895087133900718E-7</v>
      </c>
      <c r="F408" s="5">
        <f>过饱和度!K407</f>
        <v>1.6214465714995128E+22</v>
      </c>
      <c r="G408" s="5">
        <f t="shared" si="48"/>
        <v>1.6214465714995128E+22</v>
      </c>
      <c r="H408" s="5">
        <f t="shared" si="49"/>
        <v>1621.4465714995129</v>
      </c>
      <c r="I408" s="5">
        <f>过饱和度!N407</f>
        <v>2.6606145777932456E+21</v>
      </c>
      <c r="J408" s="5">
        <f t="shared" si="50"/>
        <v>2.6606145777932456E+21</v>
      </c>
      <c r="K408" s="5">
        <f t="shared" si="51"/>
        <v>266.0614577793246</v>
      </c>
      <c r="L408" s="5">
        <f>过饱和度!Q407</f>
        <v>1.1009901209362789E+69</v>
      </c>
      <c r="M408" s="5">
        <f t="shared" si="54"/>
        <v>1.1009901209362789E+69</v>
      </c>
      <c r="N408" s="5">
        <f t="shared" si="55"/>
        <v>1.1009901209362788E+50</v>
      </c>
    </row>
    <row r="409" spans="2:14" x14ac:dyDescent="0.25">
      <c r="B409" s="5">
        <f>过饱和度!D408</f>
        <v>3.9609448907228604</v>
      </c>
      <c r="C409" s="5">
        <f>过饱和度!H408</f>
        <v>6489644803334.9492</v>
      </c>
      <c r="D409" s="5">
        <f t="shared" si="52"/>
        <v>6489644803333.9492</v>
      </c>
      <c r="E409" s="5">
        <f t="shared" si="53"/>
        <v>6.4896448033339488E-7</v>
      </c>
      <c r="F409" s="5">
        <f>过饱和度!K408</f>
        <v>1.6215090762718611E+22</v>
      </c>
      <c r="G409" s="5">
        <f t="shared" si="48"/>
        <v>1.6215090762718611E+22</v>
      </c>
      <c r="H409" s="5">
        <f t="shared" si="49"/>
        <v>1621.5090762718612</v>
      </c>
      <c r="I409" s="5">
        <f>过饱和度!N408</f>
        <v>2.6607216709485718E+21</v>
      </c>
      <c r="J409" s="5">
        <f t="shared" si="50"/>
        <v>2.6607216709485718E+21</v>
      </c>
      <c r="K409" s="5">
        <f t="shared" si="51"/>
        <v>266.07216709485721</v>
      </c>
      <c r="L409" s="5">
        <f>过饱和度!Q408</f>
        <v>1.1294151593777166E+69</v>
      </c>
      <c r="M409" s="5">
        <f t="shared" si="54"/>
        <v>1.1294151593777166E+69</v>
      </c>
      <c r="N409" s="5">
        <f t="shared" si="55"/>
        <v>1.1294151593777166E+50</v>
      </c>
    </row>
    <row r="410" spans="2:14" x14ac:dyDescent="0.25">
      <c r="B410" s="5">
        <f>过饱和度!D409</f>
        <v>4.0109448907228602</v>
      </c>
      <c r="C410" s="5">
        <f>过饱和度!H409</f>
        <v>6489780891998.0479</v>
      </c>
      <c r="D410" s="5">
        <f t="shared" si="52"/>
        <v>6489780891997.0479</v>
      </c>
      <c r="E410" s="5">
        <f t="shared" si="53"/>
        <v>6.4897808919970473E-7</v>
      </c>
      <c r="F410" s="5">
        <f>过饱和度!K409</f>
        <v>1.6215715819040188E+22</v>
      </c>
      <c r="G410" s="5">
        <f t="shared" si="48"/>
        <v>1.6215715819040188E+22</v>
      </c>
      <c r="H410" s="5">
        <f t="shared" si="49"/>
        <v>1621.5715819040186</v>
      </c>
      <c r="I410" s="5">
        <f>过饱和度!N409</f>
        <v>2.6608287658716839E+21</v>
      </c>
      <c r="J410" s="5">
        <f t="shared" si="50"/>
        <v>2.6608287658716839E+21</v>
      </c>
      <c r="K410" s="5">
        <f t="shared" si="51"/>
        <v>266.08287658716841</v>
      </c>
      <c r="L410" s="5">
        <f>过饱和度!Q409</f>
        <v>1.1582048334184184E+69</v>
      </c>
      <c r="M410" s="5">
        <f t="shared" si="54"/>
        <v>1.1582048334184184E+69</v>
      </c>
      <c r="N410" s="5">
        <f t="shared" si="55"/>
        <v>1.1582048334184184E+50</v>
      </c>
    </row>
    <row r="411" spans="2:14" x14ac:dyDescent="0.25">
      <c r="B411" s="5">
        <f>过饱和度!D410</f>
        <v>4.06094489072286</v>
      </c>
      <c r="C411" s="5">
        <f>过饱和度!H410</f>
        <v>6489916979380.3174</v>
      </c>
      <c r="D411" s="5">
        <f t="shared" si="52"/>
        <v>6489916979379.3174</v>
      </c>
      <c r="E411" s="5">
        <f t="shared" si="53"/>
        <v>6.4899169793793176E-7</v>
      </c>
      <c r="F411" s="5">
        <f>过饱和度!K410</f>
        <v>1.6216340883959552E+22</v>
      </c>
      <c r="G411" s="5">
        <f t="shared" si="48"/>
        <v>1.6216340883959552E+22</v>
      </c>
      <c r="H411" s="5">
        <f t="shared" si="49"/>
        <v>1621.6340883959554</v>
      </c>
      <c r="I411" s="5">
        <f>过饱和度!N410</f>
        <v>2.6609358625625405E+21</v>
      </c>
      <c r="J411" s="5">
        <f t="shared" si="50"/>
        <v>2.6609358625625405E+21</v>
      </c>
      <c r="K411" s="5">
        <f t="shared" si="51"/>
        <v>266.09358625625401</v>
      </c>
      <c r="L411" s="5">
        <f>过饱和度!Q410</f>
        <v>1.1873592317665968E+69</v>
      </c>
      <c r="M411" s="5">
        <f t="shared" si="54"/>
        <v>1.1873592317665968E+69</v>
      </c>
      <c r="N411" s="5">
        <f t="shared" si="55"/>
        <v>1.1873592317665968E+50</v>
      </c>
    </row>
    <row r="412" spans="2:14" x14ac:dyDescent="0.25">
      <c r="B412" s="5">
        <f>过饱和度!D411</f>
        <v>4.1040939217929298</v>
      </c>
      <c r="C412" s="5">
        <f>过饱和度!H411</f>
        <v>6490023681684.9707</v>
      </c>
      <c r="D412" s="5">
        <f t="shared" si="52"/>
        <v>6490023681683.9707</v>
      </c>
      <c r="E412" s="5">
        <f t="shared" si="53"/>
        <v>6.4900236816839699E-7</v>
      </c>
      <c r="F412" s="5">
        <f>过饱和度!K411</f>
        <v>1.6216847654105928E+22</v>
      </c>
      <c r="G412" s="5">
        <f t="shared" si="48"/>
        <v>1.6216847654105928E+22</v>
      </c>
      <c r="H412" s="5">
        <f t="shared" si="49"/>
        <v>1621.6847654105929</v>
      </c>
      <c r="I412" s="5">
        <f>过饱和度!N411</f>
        <v>2.6610232268179379E+21</v>
      </c>
      <c r="J412" s="5">
        <f t="shared" si="50"/>
        <v>2.6610232268179379E+21</v>
      </c>
      <c r="K412" s="5">
        <f t="shared" si="51"/>
        <v>266.10232268179379</v>
      </c>
      <c r="L412" s="5">
        <f>过饱和度!Q411</f>
        <v>1.2128075574719869E+69</v>
      </c>
      <c r="M412" s="5">
        <f t="shared" si="54"/>
        <v>1.2128075574719869E+69</v>
      </c>
      <c r="N412" s="5">
        <f t="shared" si="55"/>
        <v>1.212807557471987E+50</v>
      </c>
    </row>
    <row r="413" spans="2:14" x14ac:dyDescent="0.25">
      <c r="B413" s="5">
        <f>过饱和度!D412</f>
        <v>4.1040939218929298</v>
      </c>
      <c r="C413" s="5">
        <f>过饱和度!H412</f>
        <v>6490042235650.6582</v>
      </c>
      <c r="D413" s="5">
        <f t="shared" si="52"/>
        <v>6490042235649.6582</v>
      </c>
      <c r="E413" s="5">
        <f t="shared" si="53"/>
        <v>6.4900422356496581E-7</v>
      </c>
      <c r="F413" s="5">
        <f>过饱和度!K412</f>
        <v>1.621690945913086E+22</v>
      </c>
      <c r="G413" s="5">
        <f t="shared" si="48"/>
        <v>1.621690945913086E+22</v>
      </c>
      <c r="H413" s="5">
        <f t="shared" si="49"/>
        <v>1621.6909459130859</v>
      </c>
      <c r="I413" s="5">
        <f>过饱和度!N412</f>
        <v>2.6610333683581809E+21</v>
      </c>
      <c r="J413" s="5">
        <f t="shared" si="50"/>
        <v>2.6610333683581809E+21</v>
      </c>
      <c r="K413" s="5">
        <f t="shared" si="51"/>
        <v>266.10333683581808</v>
      </c>
      <c r="L413" s="5">
        <f>过饱和度!Q412</f>
        <v>1.2128144874925307E+69</v>
      </c>
      <c r="M413" s="5">
        <f t="shared" si="54"/>
        <v>1.2128144874925307E+69</v>
      </c>
      <c r="N413" s="5">
        <f t="shared" si="55"/>
        <v>1.2128144874925307E+50</v>
      </c>
    </row>
    <row r="414" spans="2:14" x14ac:dyDescent="0.25">
      <c r="B414" s="5">
        <f>过饱和度!D413</f>
        <v>4.1040939221929298</v>
      </c>
      <c r="C414" s="5">
        <f>过饱和度!H413</f>
        <v>6490097906987.0488</v>
      </c>
      <c r="D414" s="5">
        <f t="shared" si="52"/>
        <v>6490097906986.0488</v>
      </c>
      <c r="E414" s="5">
        <f t="shared" si="53"/>
        <v>6.4900979069860492E-7</v>
      </c>
      <c r="F414" s="5">
        <f>过饱和度!K413</f>
        <v>1.6217094903328305E+22</v>
      </c>
      <c r="G414" s="5">
        <f t="shared" si="48"/>
        <v>1.6217094903328305E+22</v>
      </c>
      <c r="H414" s="5">
        <f t="shared" si="49"/>
        <v>1621.7094903328307</v>
      </c>
      <c r="I414" s="5">
        <f>过饱和度!N413</f>
        <v>2.6610637975007564E+21</v>
      </c>
      <c r="J414" s="5">
        <f t="shared" si="50"/>
        <v>2.6610637975007564E+21</v>
      </c>
      <c r="K414" s="5">
        <f t="shared" si="51"/>
        <v>266.10637975007563</v>
      </c>
      <c r="L414" s="5">
        <f>过饱和度!Q413</f>
        <v>1.2128352817154609E+69</v>
      </c>
      <c r="M414" s="5">
        <f t="shared" si="54"/>
        <v>1.2128352817154609E+69</v>
      </c>
      <c r="N414" s="5">
        <f t="shared" si="55"/>
        <v>1.2128352817154609E+50</v>
      </c>
    </row>
    <row r="415" spans="2:14" x14ac:dyDescent="0.25">
      <c r="B415" s="5">
        <f>过饱和度!D414</f>
        <v>4.1040939225929298</v>
      </c>
      <c r="C415" s="5">
        <f>过饱和度!H414</f>
        <v>6490172138182.3691</v>
      </c>
      <c r="D415" s="5">
        <f t="shared" si="52"/>
        <v>6490172138181.3691</v>
      </c>
      <c r="E415" s="5">
        <f t="shared" si="53"/>
        <v>6.4901721381813708E-7</v>
      </c>
      <c r="F415" s="5">
        <f>过饱和度!K414</f>
        <v>1.6217342171580004E+22</v>
      </c>
      <c r="G415" s="5">
        <f t="shared" si="48"/>
        <v>1.6217342171580004E+22</v>
      </c>
      <c r="H415" s="5">
        <f t="shared" si="49"/>
        <v>1621.7342171580005</v>
      </c>
      <c r="I415" s="5">
        <f>过饱和度!N414</f>
        <v>2.661104371157771E+21</v>
      </c>
      <c r="J415" s="5">
        <f t="shared" si="50"/>
        <v>2.661104371157771E+21</v>
      </c>
      <c r="K415" s="5">
        <f t="shared" si="51"/>
        <v>266.11043711577713</v>
      </c>
      <c r="L415" s="5">
        <f>过饱和度!Q414</f>
        <v>1.2128630087753144E+69</v>
      </c>
      <c r="M415" s="5">
        <f t="shared" si="54"/>
        <v>1.2128630087753144E+69</v>
      </c>
      <c r="N415" s="5">
        <f t="shared" si="55"/>
        <v>1.2128630087753146E+50</v>
      </c>
    </row>
    <row r="416" spans="2:14" x14ac:dyDescent="0.25">
      <c r="B416" s="5">
        <f>过饱和度!D415</f>
        <v>4.1040939227929298</v>
      </c>
      <c r="C416" s="5">
        <f>过饱和度!H415</f>
        <v>6490209250977.8711</v>
      </c>
      <c r="D416" s="5">
        <f t="shared" si="52"/>
        <v>6490209250976.8711</v>
      </c>
      <c r="E416" s="5">
        <f t="shared" si="53"/>
        <v>6.4902092509768708E-7</v>
      </c>
      <c r="F416" s="5">
        <f>过饱和度!K415</f>
        <v>1.6217465797598387E+22</v>
      </c>
      <c r="G416" s="5">
        <f t="shared" si="48"/>
        <v>1.6217465797598387E+22</v>
      </c>
      <c r="H416" s="5">
        <f t="shared" si="49"/>
        <v>1621.7465797598391</v>
      </c>
      <c r="I416" s="5">
        <f>过饱和度!N415</f>
        <v>2.6611246567398415E+21</v>
      </c>
      <c r="J416" s="5">
        <f t="shared" si="50"/>
        <v>2.6611246567398415E+21</v>
      </c>
      <c r="K416" s="5">
        <f t="shared" si="51"/>
        <v>266.11246567398416</v>
      </c>
      <c r="L416" s="5">
        <f>过饱和度!Q415</f>
        <v>1.2128768712085334E+69</v>
      </c>
      <c r="M416" s="5">
        <f t="shared" si="54"/>
        <v>1.2128768712085334E+69</v>
      </c>
      <c r="N416" s="5">
        <f t="shared" si="55"/>
        <v>1.2128768712085335E+50</v>
      </c>
    </row>
    <row r="417" spans="2:14" x14ac:dyDescent="0.25">
      <c r="B417" s="5">
        <f>过饱和度!D416</f>
        <v>4.1040939317929297</v>
      </c>
      <c r="C417" s="5">
        <f>过饱和度!H416</f>
        <v>6491879867201.3125</v>
      </c>
      <c r="D417" s="5">
        <f t="shared" si="52"/>
        <v>6491879867200.3125</v>
      </c>
      <c r="E417" s="5">
        <f t="shared" si="53"/>
        <v>6.4918798672003137E-7</v>
      </c>
      <c r="F417" s="5">
        <f>过饱和度!K416</f>
        <v>1.6223030898315487E+22</v>
      </c>
      <c r="G417" s="5">
        <f t="shared" si="48"/>
        <v>1.6223030898315487E+22</v>
      </c>
      <c r="H417" s="5">
        <f t="shared" si="49"/>
        <v>1622.3030898315487</v>
      </c>
      <c r="I417" s="5">
        <f>过饱和度!N416</f>
        <v>2.6620378136318234E+21</v>
      </c>
      <c r="J417" s="5">
        <f t="shared" si="50"/>
        <v>2.6620378136318234E+21</v>
      </c>
      <c r="K417" s="5">
        <f t="shared" si="51"/>
        <v>266.20378136318237</v>
      </c>
      <c r="L417" s="5">
        <f>过饱和度!Q416</f>
        <v>1.2135009866578385E+69</v>
      </c>
      <c r="M417" s="5">
        <f t="shared" si="54"/>
        <v>1.2135009866578385E+69</v>
      </c>
      <c r="N417" s="5">
        <f t="shared" si="55"/>
        <v>1.2135009866578385E+50</v>
      </c>
    </row>
    <row r="418" spans="2:14" x14ac:dyDescent="0.25">
      <c r="B418" s="5">
        <f>过饱和度!D417</f>
        <v>4.1040940217929291</v>
      </c>
      <c r="C418" s="5">
        <f>过饱和度!H417</f>
        <v>6508602272737.1973</v>
      </c>
      <c r="D418" s="5">
        <f t="shared" si="52"/>
        <v>6508602272736.1973</v>
      </c>
      <c r="E418" s="5">
        <f t="shared" si="53"/>
        <v>6.5086022727361972E-7</v>
      </c>
      <c r="F418" s="5">
        <f>过饱和度!K417</f>
        <v>1.6278762153911205E+22</v>
      </c>
      <c r="G418" s="5">
        <f t="shared" si="48"/>
        <v>1.6278762153911205E+22</v>
      </c>
      <c r="H418" s="5">
        <f t="shared" si="49"/>
        <v>1627.8762153911207</v>
      </c>
      <c r="I418" s="5">
        <f>过饱和度!N417</f>
        <v>2.6711825367564057E+21</v>
      </c>
      <c r="J418" s="5">
        <f t="shared" si="50"/>
        <v>2.6711825367564057E+21</v>
      </c>
      <c r="K418" s="5">
        <f t="shared" si="51"/>
        <v>267.11825367564057</v>
      </c>
      <c r="L418" s="5">
        <f>过饱和度!Q417</f>
        <v>1.2197570783202502E+69</v>
      </c>
      <c r="M418" s="5">
        <f t="shared" si="54"/>
        <v>1.2197570783202502E+69</v>
      </c>
      <c r="N418" s="5">
        <f t="shared" si="55"/>
        <v>1.2197570783202502E+50</v>
      </c>
    </row>
    <row r="419" spans="2:14" x14ac:dyDescent="0.25">
      <c r="B419" s="5">
        <f>过饱和度!D418</f>
        <v>4.1040949217929299</v>
      </c>
      <c r="C419" s="5">
        <f>过饱和度!H418</f>
        <v>6677409971910.5889</v>
      </c>
      <c r="D419" s="5">
        <f t="shared" si="52"/>
        <v>6677409971909.5889</v>
      </c>
      <c r="E419" s="5">
        <f t="shared" si="53"/>
        <v>6.6774099719095896E-7</v>
      </c>
      <c r="F419" s="5">
        <f>过饱和度!K418</f>
        <v>1.6844010755435128E+22</v>
      </c>
      <c r="G419" s="5">
        <f t="shared" si="48"/>
        <v>1.6844010755435128E+22</v>
      </c>
      <c r="H419" s="5">
        <f t="shared" si="49"/>
        <v>1684.4010755435129</v>
      </c>
      <c r="I419" s="5">
        <f>过饱和度!N418</f>
        <v>2.7639318884283685E+21</v>
      </c>
      <c r="J419" s="5">
        <f t="shared" si="50"/>
        <v>2.7639318884283685E+21</v>
      </c>
      <c r="K419" s="5">
        <f t="shared" si="51"/>
        <v>276.39318884283688</v>
      </c>
      <c r="L419" s="5">
        <f>过饱和度!Q418</f>
        <v>1.2838109270673624E+69</v>
      </c>
      <c r="M419" s="5">
        <f t="shared" si="54"/>
        <v>1.2838109270673624E+69</v>
      </c>
      <c r="N419" s="5">
        <f t="shared" si="55"/>
        <v>1.2838109270673625E+50</v>
      </c>
    </row>
    <row r="420" spans="2:14" x14ac:dyDescent="0.25">
      <c r="B420" s="5">
        <f>过饱和度!D419</f>
        <v>4.1041014086048939</v>
      </c>
      <c r="C420" s="5">
        <f>过饱和度!H419</f>
        <v>7981207307714.4902</v>
      </c>
      <c r="D420" s="5">
        <f t="shared" si="52"/>
        <v>7981207307713.4902</v>
      </c>
      <c r="E420" s="5">
        <f t="shared" si="53"/>
        <v>7.9812073077134923E-7</v>
      </c>
      <c r="F420" s="5">
        <f>过饱和度!K419</f>
        <v>2.1365171920707378E+22</v>
      </c>
      <c r="G420" s="5">
        <f t="shared" si="48"/>
        <v>2.1365171920707378E+22</v>
      </c>
      <c r="H420" s="5">
        <f t="shared" si="49"/>
        <v>2136.517192070738</v>
      </c>
      <c r="I420" s="5">
        <f>过饱和度!N419</f>
        <v>3.5057889223677093E+21</v>
      </c>
      <c r="J420" s="5">
        <f t="shared" si="50"/>
        <v>3.5057889223677093E+21</v>
      </c>
      <c r="K420" s="5">
        <f t="shared" si="51"/>
        <v>350.57889223677091</v>
      </c>
      <c r="L420" s="5">
        <f>过饱和度!Q419</f>
        <v>1.8337300171193798E+69</v>
      </c>
      <c r="M420" s="5">
        <f t="shared" si="54"/>
        <v>1.8337300171193798E+69</v>
      </c>
      <c r="N420" s="5">
        <f t="shared" si="55"/>
        <v>1.8337300171193799E+50</v>
      </c>
    </row>
    <row r="421" spans="2:14" x14ac:dyDescent="0.25">
      <c r="B421" s="5">
        <f>过饱和度!D420</f>
        <v>4.1041114086048935</v>
      </c>
      <c r="C421" s="5">
        <f>过饱和度!H420</f>
        <v>7981204546313.5957</v>
      </c>
      <c r="D421" s="5">
        <f t="shared" si="52"/>
        <v>7981204546312.5957</v>
      </c>
      <c r="E421" s="5">
        <f t="shared" si="53"/>
        <v>7.9812045463125957E-7</v>
      </c>
      <c r="F421" s="5">
        <f>过饱和度!K420</f>
        <v>2.1365162975469821E+22</v>
      </c>
      <c r="G421" s="5">
        <f t="shared" si="48"/>
        <v>2.1365162975469821E+22</v>
      </c>
      <c r="H421" s="5">
        <f t="shared" si="49"/>
        <v>2136.5162975469825</v>
      </c>
      <c r="I421" s="5">
        <f>过饱和度!N420</f>
        <v>3.5057875389589372E+21</v>
      </c>
      <c r="J421" s="5">
        <f t="shared" si="50"/>
        <v>3.5057875389589372E+21</v>
      </c>
      <c r="K421" s="5">
        <f t="shared" si="51"/>
        <v>350.57875389589373</v>
      </c>
      <c r="L421" s="5">
        <f>过饱和度!Q420</f>
        <v>1.8337375068573031E+69</v>
      </c>
      <c r="M421" s="5">
        <f t="shared" si="54"/>
        <v>1.8337375068573031E+69</v>
      </c>
      <c r="N421" s="5">
        <f t="shared" si="55"/>
        <v>1.8337375068573036E+50</v>
      </c>
    </row>
    <row r="422" spans="2:14" x14ac:dyDescent="0.25">
      <c r="B422" s="5">
        <f>过饱和度!D421</f>
        <v>4.1041214086048932</v>
      </c>
      <c r="C422" s="5">
        <f>过饱和度!H421</f>
        <v>7981201784913.668</v>
      </c>
      <c r="D422" s="5">
        <f t="shared" si="52"/>
        <v>7981201784912.668</v>
      </c>
      <c r="E422" s="5">
        <f t="shared" si="53"/>
        <v>7.9812017849126689E-7</v>
      </c>
      <c r="F422" s="5">
        <f>过饱和度!K421</f>
        <v>2.1365154030236052E+22</v>
      </c>
      <c r="G422" s="5">
        <f t="shared" si="48"/>
        <v>2.1365154030236052E+22</v>
      </c>
      <c r="H422" s="5">
        <f t="shared" si="49"/>
        <v>2136.5154030236054</v>
      </c>
      <c r="I422" s="5">
        <f>过饱和度!N421</f>
        <v>3.5057861555507199E+21</v>
      </c>
      <c r="J422" s="5">
        <f t="shared" si="50"/>
        <v>3.5057861555507199E+21</v>
      </c>
      <c r="K422" s="5">
        <f t="shared" si="51"/>
        <v>350.57861555507202</v>
      </c>
      <c r="L422" s="5">
        <f>过饱和度!Q421</f>
        <v>1.8337449966042087E+69</v>
      </c>
      <c r="M422" s="5">
        <f t="shared" si="54"/>
        <v>1.8337449966042087E+69</v>
      </c>
      <c r="N422" s="5">
        <f t="shared" si="55"/>
        <v>1.8337449966042089E+50</v>
      </c>
    </row>
    <row r="423" spans="2:14" x14ac:dyDescent="0.25">
      <c r="B423" s="5">
        <f>过饱和度!D422</f>
        <v>4.1041514086048938</v>
      </c>
      <c r="C423" s="5">
        <f>过饱和度!H422</f>
        <v>7981197089012.082</v>
      </c>
      <c r="D423" s="5">
        <f t="shared" si="52"/>
        <v>7981197089011.082</v>
      </c>
      <c r="E423" s="5">
        <f t="shared" si="53"/>
        <v>7.9811970890110833E-7</v>
      </c>
      <c r="F423" s="5">
        <f>过饱和度!K422</f>
        <v>2.1365138885909835E+22</v>
      </c>
      <c r="G423" s="5">
        <f t="shared" si="48"/>
        <v>2.1365138885909835E+22</v>
      </c>
      <c r="H423" s="5">
        <f t="shared" si="49"/>
        <v>2136.5138885909832</v>
      </c>
      <c r="I423" s="5">
        <f>过饱和度!N422</f>
        <v>3.5057838167291126E+21</v>
      </c>
      <c r="J423" s="5">
        <f t="shared" si="50"/>
        <v>3.5057838167291126E+21</v>
      </c>
      <c r="K423" s="5">
        <f t="shared" si="51"/>
        <v>350.57838167291123</v>
      </c>
      <c r="L423" s="5">
        <f>过饱和度!Q422</f>
        <v>1.833769360874537E+69</v>
      </c>
      <c r="M423" s="5">
        <f t="shared" si="54"/>
        <v>1.833769360874537E+69</v>
      </c>
      <c r="N423" s="5">
        <f t="shared" si="55"/>
        <v>1.833769360874537E+50</v>
      </c>
    </row>
    <row r="424" spans="2:14" x14ac:dyDescent="0.25">
      <c r="B424" s="5">
        <f>过饱和度!D423</f>
        <v>4.1041814086048936</v>
      </c>
      <c r="C424" s="5">
        <f>过饱和度!H423</f>
        <v>7981192393113.3008</v>
      </c>
      <c r="D424" s="5">
        <f t="shared" si="52"/>
        <v>7981192393112.3008</v>
      </c>
      <c r="E424" s="5">
        <f t="shared" si="53"/>
        <v>7.9811923931123013E-7</v>
      </c>
      <c r="F424" s="5">
        <f>过饱和度!K423</f>
        <v>2.1365123741594532E+22</v>
      </c>
      <c r="G424" s="5">
        <f t="shared" si="48"/>
        <v>2.1365123741594532E+22</v>
      </c>
      <c r="H424" s="5">
        <f t="shared" si="49"/>
        <v>2136.5123741594534</v>
      </c>
      <c r="I424" s="5">
        <f>过饱和度!N423</f>
        <v>3.5057814779090945E+21</v>
      </c>
      <c r="J424" s="5">
        <f t="shared" si="50"/>
        <v>3.5057814779090945E+21</v>
      </c>
      <c r="K424" s="5">
        <f t="shared" si="51"/>
        <v>350.57814779090944</v>
      </c>
      <c r="L424" s="5">
        <f>过饱和度!Q423</f>
        <v>1.8337937252734401E+69</v>
      </c>
      <c r="M424" s="5">
        <f t="shared" si="54"/>
        <v>1.8337937252734401E+69</v>
      </c>
      <c r="N424" s="5">
        <f t="shared" si="55"/>
        <v>1.8337937252734402E+50</v>
      </c>
    </row>
    <row r="425" spans="2:14" x14ac:dyDescent="0.25">
      <c r="B425" s="5">
        <f>过饱和度!D424</f>
        <v>4.1042014086048937</v>
      </c>
      <c r="C425" s="5">
        <f>过饱和度!H424</f>
        <v>7981188528095.1807</v>
      </c>
      <c r="D425" s="5">
        <f t="shared" si="52"/>
        <v>7981188528094.1807</v>
      </c>
      <c r="E425" s="5">
        <f t="shared" si="53"/>
        <v>7.9811885280941803E-7</v>
      </c>
      <c r="F425" s="5">
        <f>过饱和度!K424</f>
        <v>2.1365111252506424E+22</v>
      </c>
      <c r="G425" s="5">
        <f t="shared" si="48"/>
        <v>2.1365111252506424E+22</v>
      </c>
      <c r="H425" s="5">
        <f t="shared" si="49"/>
        <v>2136.5111252506426</v>
      </c>
      <c r="I425" s="5">
        <f>过饱和度!N424</f>
        <v>3.5057795479551224E+21</v>
      </c>
      <c r="J425" s="5">
        <f t="shared" si="50"/>
        <v>3.5057795479551224E+21</v>
      </c>
      <c r="K425" s="5">
        <f t="shared" si="51"/>
        <v>350.57795479551226</v>
      </c>
      <c r="L425" s="5">
        <f>过饱和度!Q424</f>
        <v>1.8338095804212508E+69</v>
      </c>
      <c r="M425" s="5">
        <f t="shared" si="54"/>
        <v>1.8338095804212508E+69</v>
      </c>
      <c r="N425" s="5">
        <f t="shared" si="55"/>
        <v>1.8338095804212511E+50</v>
      </c>
    </row>
    <row r="426" spans="2:14" x14ac:dyDescent="0.25">
      <c r="B426" s="5">
        <f>过饱和度!D425</f>
        <v>4.1043014086048935</v>
      </c>
      <c r="C426" s="5">
        <f>过饱和度!H425</f>
        <v>7981180264868.793</v>
      </c>
      <c r="D426" s="5">
        <f t="shared" si="52"/>
        <v>7981180264867.793</v>
      </c>
      <c r="E426" s="5">
        <f t="shared" si="53"/>
        <v>7.9811802648677924E-7</v>
      </c>
      <c r="F426" s="5">
        <f>过饱和度!K425</f>
        <v>2.1365084848763525E+22</v>
      </c>
      <c r="G426" s="5">
        <f t="shared" si="48"/>
        <v>2.1365084848763525E+22</v>
      </c>
      <c r="H426" s="5">
        <f t="shared" si="49"/>
        <v>2136.5084848763527</v>
      </c>
      <c r="I426" s="5">
        <f>过饱和度!N425</f>
        <v>3.5057754823058585E+21</v>
      </c>
      <c r="J426" s="5">
        <f t="shared" si="50"/>
        <v>3.5057754823058585E+21</v>
      </c>
      <c r="K426" s="5">
        <f t="shared" si="51"/>
        <v>350.57754823058588</v>
      </c>
      <c r="L426" s="5">
        <f>过饱和度!Q425</f>
        <v>1.8338946990728094E+69</v>
      </c>
      <c r="M426" s="5">
        <f t="shared" si="54"/>
        <v>1.8338946990728094E+69</v>
      </c>
      <c r="N426" s="5">
        <f t="shared" si="55"/>
        <v>1.8338946990728096E+50</v>
      </c>
    </row>
    <row r="427" spans="2:14" x14ac:dyDescent="0.25">
      <c r="B427" s="5">
        <f>过饱和度!D426</f>
        <v>4.1046014086048936</v>
      </c>
      <c r="C427" s="5">
        <f>过饱和度!H426</f>
        <v>7981166822370.1357</v>
      </c>
      <c r="D427" s="5">
        <f t="shared" si="52"/>
        <v>7981166822369.1357</v>
      </c>
      <c r="E427" s="5">
        <f t="shared" si="53"/>
        <v>7.9811668223691372E-7</v>
      </c>
      <c r="F427" s="5">
        <f>过饱和度!K426</f>
        <v>2.1365042608847781E+22</v>
      </c>
      <c r="G427" s="5">
        <f t="shared" si="48"/>
        <v>2.1365042608847781E+22</v>
      </c>
      <c r="H427" s="5">
        <f t="shared" si="49"/>
        <v>2136.5042608847784</v>
      </c>
      <c r="I427" s="5">
        <f>过饱和度!N426</f>
        <v>3.5057690135084165E+21</v>
      </c>
      <c r="J427" s="5">
        <f t="shared" si="50"/>
        <v>3.5057690135084165E+21</v>
      </c>
      <c r="K427" s="5">
        <f t="shared" si="51"/>
        <v>350.57690135084164</v>
      </c>
      <c r="L427" s="5">
        <f>过饱和度!Q426</f>
        <v>1.8341560593792524E+69</v>
      </c>
      <c r="M427" s="5">
        <f t="shared" si="54"/>
        <v>1.8341560593792524E+69</v>
      </c>
      <c r="N427" s="5">
        <f t="shared" si="55"/>
        <v>1.8341560593792524E+50</v>
      </c>
    </row>
    <row r="428" spans="2:14" x14ac:dyDescent="0.25">
      <c r="B428" s="5">
        <f>过饱和度!D427</f>
        <v>4.1049014086048938</v>
      </c>
      <c r="C428" s="5">
        <f>过饱和度!H427</f>
        <v>7981153379895.3135</v>
      </c>
      <c r="D428" s="5">
        <f t="shared" si="52"/>
        <v>7981153379894.3135</v>
      </c>
      <c r="E428" s="5">
        <f t="shared" si="53"/>
        <v>7.9811533798943144E-7</v>
      </c>
      <c r="F428" s="5">
        <f>过饱和度!K427</f>
        <v>2.1365000369020349E+22</v>
      </c>
      <c r="G428" s="5">
        <f t="shared" si="48"/>
        <v>2.1365000369020349E+22</v>
      </c>
      <c r="H428" s="5">
        <f t="shared" si="49"/>
        <v>2136.5000369020349</v>
      </c>
      <c r="I428" s="5">
        <f>过饱和度!N427</f>
        <v>3.5057625447236973E+21</v>
      </c>
      <c r="J428" s="5">
        <f t="shared" si="50"/>
        <v>3.5057625447236973E+21</v>
      </c>
      <c r="K428" s="5">
        <f t="shared" si="51"/>
        <v>350.57625447236978</v>
      </c>
      <c r="L428" s="5">
        <f>过饱和度!Q427</f>
        <v>1.8344174373583719E+69</v>
      </c>
      <c r="M428" s="5">
        <f t="shared" si="54"/>
        <v>1.8344174373583719E+69</v>
      </c>
      <c r="N428" s="5">
        <f t="shared" si="55"/>
        <v>1.8344174373583718E+50</v>
      </c>
    </row>
    <row r="429" spans="2:14" x14ac:dyDescent="0.25">
      <c r="B429" s="5">
        <f>过饱和度!D428</f>
        <v>4.1051014086048934</v>
      </c>
      <c r="C429" s="5">
        <f>过饱和度!H428</f>
        <v>7981142095830.5811</v>
      </c>
      <c r="D429" s="5">
        <f t="shared" si="52"/>
        <v>7981142095829.5811</v>
      </c>
      <c r="E429" s="5">
        <f t="shared" si="53"/>
        <v>7.9811420958295816E-7</v>
      </c>
      <c r="F429" s="5">
        <f>过饱和度!K428</f>
        <v>2.1364964642272496E+22</v>
      </c>
      <c r="G429" s="5">
        <f t="shared" si="48"/>
        <v>2.1364964642272496E+22</v>
      </c>
      <c r="H429" s="5">
        <f t="shared" si="49"/>
        <v>2136.4964642272498</v>
      </c>
      <c r="I429" s="5">
        <f>过饱和度!N428</f>
        <v>3.5057570598275032E+21</v>
      </c>
      <c r="J429" s="5">
        <f t="shared" si="50"/>
        <v>3.5057570598275032E+21</v>
      </c>
      <c r="K429" s="5">
        <f t="shared" si="51"/>
        <v>350.57570598275032</v>
      </c>
      <c r="L429" s="5">
        <f>过饱和度!Q428</f>
        <v>1.8345904721335862E+69</v>
      </c>
      <c r="M429" s="5">
        <f t="shared" si="54"/>
        <v>1.8345904721335862E+69</v>
      </c>
      <c r="N429" s="5">
        <f t="shared" si="55"/>
        <v>1.8345904721335862E+50</v>
      </c>
    </row>
    <row r="430" spans="2:14" x14ac:dyDescent="0.25">
      <c r="B430" s="5">
        <f>过饱和度!D429</f>
        <v>4.1061014086048937</v>
      </c>
      <c r="C430" s="5">
        <f>过饱和度!H429</f>
        <v>7981120656031.748</v>
      </c>
      <c r="D430" s="5">
        <f t="shared" si="52"/>
        <v>7981120656030.748</v>
      </c>
      <c r="E430" s="5">
        <f t="shared" si="53"/>
        <v>7.9811206560307493E-7</v>
      </c>
      <c r="F430" s="5">
        <f>过饱和度!K429</f>
        <v>2.1364899981752095E+22</v>
      </c>
      <c r="G430" s="5">
        <f t="shared" si="48"/>
        <v>2.1364899981752095E+22</v>
      </c>
      <c r="H430" s="5">
        <f t="shared" si="49"/>
        <v>2136.4899981752096</v>
      </c>
      <c r="I430" s="5">
        <f>过饱和度!N429</f>
        <v>3.5057472937935467E+21</v>
      </c>
      <c r="J430" s="5">
        <f t="shared" si="50"/>
        <v>3.5057472937935467E+21</v>
      </c>
      <c r="K430" s="5">
        <f t="shared" si="51"/>
        <v>350.57472937935472</v>
      </c>
      <c r="L430" s="5">
        <f>过饱和度!Q429</f>
        <v>1.8354742506145233E+69</v>
      </c>
      <c r="M430" s="5">
        <f t="shared" si="54"/>
        <v>1.8354742506145233E+69</v>
      </c>
      <c r="N430" s="5">
        <f t="shared" si="55"/>
        <v>1.8354742506145234E+50</v>
      </c>
    </row>
    <row r="431" spans="2:14" x14ac:dyDescent="0.25">
      <c r="B431" s="5">
        <f>过饱和度!D430</f>
        <v>4.1091014086048938</v>
      </c>
      <c r="C431" s="5">
        <f>过饱和度!H430</f>
        <v>7981092219370.2783</v>
      </c>
      <c r="D431" s="5">
        <f t="shared" si="52"/>
        <v>7981092219369.2783</v>
      </c>
      <c r="E431" s="5">
        <f t="shared" si="53"/>
        <v>7.9810922193692794E-7</v>
      </c>
      <c r="F431" s="5">
        <f>过饱和度!K430</f>
        <v>2.1364822912909808E+22</v>
      </c>
      <c r="G431" s="5">
        <f t="shared" si="48"/>
        <v>2.1364822912909808E+22</v>
      </c>
      <c r="H431" s="5">
        <f t="shared" si="49"/>
        <v>2136.4822912909808</v>
      </c>
      <c r="I431" s="5">
        <f>过饱和度!N430</f>
        <v>3.5057361095698809E+21</v>
      </c>
      <c r="J431" s="5">
        <f t="shared" si="50"/>
        <v>3.5057361095698809E+21</v>
      </c>
      <c r="K431" s="5">
        <f t="shared" si="51"/>
        <v>350.57361095698803</v>
      </c>
      <c r="L431" s="5">
        <f>过饱和度!Q430</f>
        <v>1.8381458286248073E+69</v>
      </c>
      <c r="M431" s="5">
        <f t="shared" si="54"/>
        <v>1.8381458286248073E+69</v>
      </c>
      <c r="N431" s="5">
        <f t="shared" si="55"/>
        <v>1.8381458286248076E+50</v>
      </c>
    </row>
    <row r="432" spans="2:14" x14ac:dyDescent="0.25">
      <c r="B432" s="5">
        <f>过饱和度!D431</f>
        <v>4.1121014086048939</v>
      </c>
      <c r="C432" s="5">
        <f>过饱和度!H431</f>
        <v>7981063782829.8906</v>
      </c>
      <c r="D432" s="5">
        <f t="shared" si="52"/>
        <v>7981063782828.8906</v>
      </c>
      <c r="E432" s="5">
        <f t="shared" si="53"/>
        <v>7.9810637828288897E-7</v>
      </c>
      <c r="F432" s="5">
        <f>过饱和度!K431</f>
        <v>2.1364745844424901E+22</v>
      </c>
      <c r="G432" s="5">
        <f t="shared" si="48"/>
        <v>2.1364745844424901E+22</v>
      </c>
      <c r="H432" s="5">
        <f t="shared" si="49"/>
        <v>2136.4745844424897</v>
      </c>
      <c r="I432" s="5">
        <f>过饱和度!N431</f>
        <v>3.5057249253949167E+21</v>
      </c>
      <c r="J432" s="5">
        <f t="shared" si="50"/>
        <v>3.5057249253949167E+21</v>
      </c>
      <c r="K432" s="5">
        <f t="shared" si="51"/>
        <v>350.57249253949169</v>
      </c>
      <c r="L432" s="5">
        <f>过饱和度!Q431</f>
        <v>1.84081933323696E+69</v>
      </c>
      <c r="M432" s="5">
        <f t="shared" si="54"/>
        <v>1.84081933323696E+69</v>
      </c>
      <c r="N432" s="5">
        <f t="shared" si="55"/>
        <v>1.8408193332369601E+50</v>
      </c>
    </row>
    <row r="433" spans="2:14" x14ac:dyDescent="0.25">
      <c r="B433" s="5">
        <f>过饱和度!D432</f>
        <v>4.1141014086048937</v>
      </c>
      <c r="C433" s="5">
        <f>过饱和度!H432</f>
        <v>7981037481139.6758</v>
      </c>
      <c r="D433" s="5">
        <f t="shared" si="52"/>
        <v>7981037481138.6758</v>
      </c>
      <c r="E433" s="5">
        <f t="shared" si="53"/>
        <v>7.9810374811386767E-7</v>
      </c>
      <c r="F433" s="5">
        <f>过饱和度!K432</f>
        <v>2.1364670537295743E+22</v>
      </c>
      <c r="G433" s="5">
        <f t="shared" si="48"/>
        <v>2.1364670537295743E+22</v>
      </c>
      <c r="H433" s="5">
        <f t="shared" si="49"/>
        <v>2136.4670537295747</v>
      </c>
      <c r="I433" s="5">
        <f>过饱和度!N432</f>
        <v>3.5057137619613809E+21</v>
      </c>
      <c r="J433" s="5">
        <f t="shared" si="50"/>
        <v>3.5057137619613809E+21</v>
      </c>
      <c r="K433" s="5">
        <f t="shared" si="51"/>
        <v>350.57137619613809</v>
      </c>
      <c r="L433" s="5">
        <f>过饱和度!Q432</f>
        <v>1.8425988429013595E+69</v>
      </c>
      <c r="M433" s="5">
        <f t="shared" si="54"/>
        <v>1.8425988429013595E+69</v>
      </c>
      <c r="N433" s="5">
        <f t="shared" si="55"/>
        <v>1.8425988429013597E+50</v>
      </c>
    </row>
    <row r="434" spans="2:14" x14ac:dyDescent="0.25">
      <c r="B434" s="5">
        <f>过饱和度!D433</f>
        <v>4.1241014086048935</v>
      </c>
      <c r="C434" s="5">
        <f>过饱和度!H433</f>
        <v>7981016589339.7656</v>
      </c>
      <c r="D434" s="5">
        <f t="shared" si="52"/>
        <v>7981016589338.7656</v>
      </c>
      <c r="E434" s="5">
        <f t="shared" si="53"/>
        <v>7.981016589338766E-7</v>
      </c>
      <c r="F434" s="5">
        <f>过饱和度!K433</f>
        <v>2.1364654411307486E+22</v>
      </c>
      <c r="G434" s="5">
        <f t="shared" si="48"/>
        <v>2.1364654411307486E+22</v>
      </c>
      <c r="H434" s="5">
        <f t="shared" si="49"/>
        <v>2136.4654411307483</v>
      </c>
      <c r="I434" s="5">
        <f>过饱和度!N433</f>
        <v>3.5057137849563716E+21</v>
      </c>
      <c r="J434" s="5">
        <f t="shared" si="50"/>
        <v>3.5057137849563716E+21</v>
      </c>
      <c r="K434" s="5">
        <f t="shared" si="51"/>
        <v>350.57137849563719</v>
      </c>
      <c r="L434" s="5">
        <f>过饱和度!Q433</f>
        <v>1.8515681018010311E+69</v>
      </c>
      <c r="M434" s="5">
        <f t="shared" si="54"/>
        <v>1.8515681018010311E+69</v>
      </c>
      <c r="N434" s="5">
        <f t="shared" si="55"/>
        <v>1.8515681018010315E+50</v>
      </c>
    </row>
    <row r="435" spans="2:14" x14ac:dyDescent="0.25">
      <c r="B435" s="5">
        <f>过饱和度!D434</f>
        <v>4.1541014086048937</v>
      </c>
      <c r="C435" s="5">
        <f>过饱和度!H434</f>
        <v>7981067382489.9658</v>
      </c>
      <c r="D435" s="5">
        <f t="shared" si="52"/>
        <v>7981067382488.9658</v>
      </c>
      <c r="E435" s="5">
        <f t="shared" si="53"/>
        <v>7.9810673824889662E-7</v>
      </c>
      <c r="F435" s="5">
        <f>过饱和度!K434</f>
        <v>2.1364975736815991E+22</v>
      </c>
      <c r="G435" s="5">
        <f t="shared" si="48"/>
        <v>2.1364975736815991E+22</v>
      </c>
      <c r="H435" s="5">
        <f t="shared" si="49"/>
        <v>2136.4975736815991</v>
      </c>
      <c r="I435" s="5">
        <f>过饱和度!N434</f>
        <v>3.5057711341624644E+21</v>
      </c>
      <c r="J435" s="5">
        <f t="shared" si="50"/>
        <v>3.5057711341624644E+21</v>
      </c>
      <c r="K435" s="5">
        <f t="shared" si="51"/>
        <v>350.57711341624645</v>
      </c>
      <c r="L435" s="5">
        <f>过饱和度!Q434</f>
        <v>1.8786679462738423E+69</v>
      </c>
      <c r="M435" s="5">
        <f t="shared" si="54"/>
        <v>1.8786679462738423E+69</v>
      </c>
      <c r="N435" s="5">
        <f t="shared" si="55"/>
        <v>1.8786679462738425E+50</v>
      </c>
    </row>
    <row r="436" spans="2:14" x14ac:dyDescent="0.25">
      <c r="B436" s="5">
        <f>过饱和度!D435</f>
        <v>4.184101408604894</v>
      </c>
      <c r="C436" s="5">
        <f>过饱和度!H435</f>
        <v>7981118174774.2139</v>
      </c>
      <c r="D436" s="5">
        <f t="shared" si="52"/>
        <v>7981118174773.2139</v>
      </c>
      <c r="E436" s="5">
        <f t="shared" si="53"/>
        <v>7.9811181747732151E-7</v>
      </c>
      <c r="F436" s="5">
        <f>过饱和度!K435</f>
        <v>2.1365297062382005E+22</v>
      </c>
      <c r="G436" s="5">
        <f t="shared" si="48"/>
        <v>2.1365297062382005E+22</v>
      </c>
      <c r="H436" s="5">
        <f t="shared" si="49"/>
        <v>2136.5297062382006</v>
      </c>
      <c r="I436" s="5">
        <f>过饱和度!N435</f>
        <v>3.5058284835231514E+21</v>
      </c>
      <c r="J436" s="5">
        <f t="shared" si="50"/>
        <v>3.5058284835231514E+21</v>
      </c>
      <c r="K436" s="5">
        <f t="shared" si="51"/>
        <v>350.58284835231512</v>
      </c>
      <c r="L436" s="5">
        <f>过饱和度!Q435</f>
        <v>1.9059655925436045E+69</v>
      </c>
      <c r="M436" s="5">
        <f t="shared" si="54"/>
        <v>1.9059655925436045E+69</v>
      </c>
      <c r="N436" s="5">
        <f t="shared" si="55"/>
        <v>1.9059655925436047E+50</v>
      </c>
    </row>
    <row r="437" spans="2:14" x14ac:dyDescent="0.25">
      <c r="B437" s="5">
        <f>过饱和度!D436</f>
        <v>4.2041014086048936</v>
      </c>
      <c r="C437" s="5">
        <f>过饱和度!H436</f>
        <v>7981128811704.3086</v>
      </c>
      <c r="D437" s="5">
        <f t="shared" si="52"/>
        <v>7981128811703.3086</v>
      </c>
      <c r="E437" s="5">
        <f t="shared" si="53"/>
        <v>7.9811288117033087E-7</v>
      </c>
      <c r="F437" s="5">
        <f>过饱和度!K436</f>
        <v>2.1365435609196576E+22</v>
      </c>
      <c r="G437" s="5">
        <f t="shared" si="48"/>
        <v>2.1365435609196576E+22</v>
      </c>
      <c r="H437" s="5">
        <f t="shared" si="49"/>
        <v>2136.5435609196579</v>
      </c>
      <c r="I437" s="5">
        <f>过饱和度!N436</f>
        <v>3.5058549924759648E+21</v>
      </c>
      <c r="J437" s="5">
        <f t="shared" si="50"/>
        <v>3.5058549924759648E+21</v>
      </c>
      <c r="K437" s="5">
        <f t="shared" si="51"/>
        <v>350.58549924759649</v>
      </c>
      <c r="L437" s="5">
        <f>过饱和度!Q436</f>
        <v>1.9242610560841039E+69</v>
      </c>
      <c r="M437" s="5">
        <f t="shared" si="54"/>
        <v>1.9242610560841039E+69</v>
      </c>
      <c r="N437" s="5">
        <f t="shared" si="55"/>
        <v>1.9242610560841041E+50</v>
      </c>
    </row>
    <row r="438" spans="2:14" x14ac:dyDescent="0.25">
      <c r="B438" s="5">
        <f>过饱和度!D437</f>
        <v>4.2541014086048934</v>
      </c>
      <c r="C438" s="5">
        <f>过饱和度!H437</f>
        <v>7981271693468.5645</v>
      </c>
      <c r="D438" s="5">
        <f t="shared" si="52"/>
        <v>7981271693467.5645</v>
      </c>
      <c r="E438" s="5">
        <f t="shared" si="53"/>
        <v>7.9812716934675646E-7</v>
      </c>
      <c r="F438" s="5">
        <f>过饱和度!K437</f>
        <v>2.1366160885104916E+22</v>
      </c>
      <c r="G438" s="5">
        <f t="shared" si="48"/>
        <v>2.1366160885104916E+22</v>
      </c>
      <c r="H438" s="5">
        <f t="shared" si="49"/>
        <v>2136.6160885104914</v>
      </c>
      <c r="I438" s="5">
        <f>过饱和度!N437</f>
        <v>3.5059799717620844E+21</v>
      </c>
      <c r="J438" s="5">
        <f t="shared" si="50"/>
        <v>3.5059799717620844E+21</v>
      </c>
      <c r="K438" s="5">
        <f t="shared" si="51"/>
        <v>350.59799717620842</v>
      </c>
      <c r="L438" s="5">
        <f>过饱和度!Q437</f>
        <v>1.9704493007125219E+69</v>
      </c>
      <c r="M438" s="5">
        <f t="shared" si="54"/>
        <v>1.9704493007125219E+69</v>
      </c>
      <c r="N438" s="5">
        <f t="shared" si="55"/>
        <v>1.970449300712522E+50</v>
      </c>
    </row>
    <row r="439" spans="2:14" x14ac:dyDescent="0.25">
      <c r="B439" s="5">
        <f>过饱和度!D438</f>
        <v>4.3041014086048932</v>
      </c>
      <c r="C439" s="5">
        <f>过饱和度!H438</f>
        <v>7981414573570.7822</v>
      </c>
      <c r="D439" s="5">
        <f t="shared" si="52"/>
        <v>7981414573569.7822</v>
      </c>
      <c r="E439" s="5">
        <f t="shared" si="53"/>
        <v>7.9814145735697819E-7</v>
      </c>
      <c r="F439" s="5">
        <f>过饱和度!K438</f>
        <v>2.1366886168687834E+22</v>
      </c>
      <c r="G439" s="5">
        <f t="shared" si="48"/>
        <v>2.1366886168687834E+22</v>
      </c>
      <c r="H439" s="5">
        <f t="shared" si="49"/>
        <v>2136.6886168687838</v>
      </c>
      <c r="I439" s="5">
        <f>过饱和度!N438</f>
        <v>3.5061049527229098E+21</v>
      </c>
      <c r="J439" s="5">
        <f t="shared" si="50"/>
        <v>3.5061049527229098E+21</v>
      </c>
      <c r="K439" s="5">
        <f t="shared" si="51"/>
        <v>350.61049527229096</v>
      </c>
      <c r="L439" s="5">
        <f>过饱和度!Q438</f>
        <v>2.0171887239782991E+69</v>
      </c>
      <c r="M439" s="5">
        <f t="shared" si="54"/>
        <v>2.0171887239782991E+69</v>
      </c>
      <c r="N439" s="5">
        <f t="shared" si="55"/>
        <v>2.0171887239782995E+50</v>
      </c>
    </row>
    <row r="440" spans="2:14" x14ac:dyDescent="0.25">
      <c r="B440" s="5">
        <f>过饱和度!D439</f>
        <v>4.3541014086048939</v>
      </c>
      <c r="C440" s="5">
        <f>过饱和度!H439</f>
        <v>7981557452010.9229</v>
      </c>
      <c r="D440" s="5">
        <f t="shared" si="52"/>
        <v>7981557452009.9229</v>
      </c>
      <c r="E440" s="5">
        <f t="shared" si="53"/>
        <v>7.9815574520099247E-7</v>
      </c>
      <c r="F440" s="5">
        <f>过饱和度!K439</f>
        <v>2.1367611459945007E+22</v>
      </c>
      <c r="G440" s="5">
        <f t="shared" si="48"/>
        <v>2.1367611459945007E+22</v>
      </c>
      <c r="H440" s="5">
        <f t="shared" si="49"/>
        <v>2136.7611459945006</v>
      </c>
      <c r="I440" s="5">
        <f>过饱和度!N439</f>
        <v>3.5062299353583955E+21</v>
      </c>
      <c r="J440" s="5">
        <f t="shared" si="50"/>
        <v>3.5062299353583955E+21</v>
      </c>
      <c r="K440" s="5">
        <f t="shared" si="51"/>
        <v>350.62299353583956</v>
      </c>
      <c r="L440" s="5">
        <f>过饱和度!Q439</f>
        <v>2.0644794449096909E+69</v>
      </c>
      <c r="M440" s="5">
        <f t="shared" si="54"/>
        <v>2.0644794449096909E+69</v>
      </c>
      <c r="N440" s="5">
        <f t="shared" si="55"/>
        <v>2.064479444909691E+50</v>
      </c>
    </row>
    <row r="441" spans="2:14" x14ac:dyDescent="0.25">
      <c r="B441" s="5">
        <f>过饱和度!D440</f>
        <v>4.3972504396749628</v>
      </c>
      <c r="C441" s="5">
        <f>过饱和度!H440</f>
        <v>7981667546692.4316</v>
      </c>
      <c r="D441" s="5">
        <f t="shared" si="52"/>
        <v>7981667546691.4316</v>
      </c>
      <c r="E441" s="5">
        <f t="shared" si="53"/>
        <v>7.9816675466914325E-7</v>
      </c>
      <c r="F441" s="5">
        <f>过饱和度!K440</f>
        <v>2.136819434947601E+22</v>
      </c>
      <c r="G441" s="5">
        <f t="shared" si="48"/>
        <v>2.136819434947601E+22</v>
      </c>
      <c r="H441" s="5">
        <f t="shared" si="49"/>
        <v>2136.8194349476012</v>
      </c>
      <c r="I441" s="5">
        <f>过饱和度!N440</f>
        <v>3.5063311275283049E+21</v>
      </c>
      <c r="J441" s="5">
        <f t="shared" si="50"/>
        <v>3.5063311275283049E+21</v>
      </c>
      <c r="K441" s="5">
        <f t="shared" si="51"/>
        <v>350.63311275283047</v>
      </c>
      <c r="L441" s="5">
        <f>过饱和度!Q440</f>
        <v>2.1057256731674723E+69</v>
      </c>
      <c r="M441" s="5">
        <f t="shared" si="54"/>
        <v>2.1057256731674723E+69</v>
      </c>
      <c r="N441" s="5">
        <f t="shared" si="55"/>
        <v>2.1057256731674723E+50</v>
      </c>
    </row>
    <row r="442" spans="2:14" x14ac:dyDescent="0.25">
      <c r="B442" s="5">
        <f>过饱和度!D441</f>
        <v>4.3972504397749628</v>
      </c>
      <c r="C442" s="5">
        <f>过饱和度!H441</f>
        <v>7981688843906.3955</v>
      </c>
      <c r="D442" s="5">
        <f t="shared" si="52"/>
        <v>7981688843905.3955</v>
      </c>
      <c r="E442" s="5">
        <f t="shared" si="53"/>
        <v>7.9816888439053961E-7</v>
      </c>
      <c r="F442" s="5">
        <f>过饱和度!K441</f>
        <v>2.1368270358241524E+22</v>
      </c>
      <c r="G442" s="5">
        <f t="shared" si="48"/>
        <v>2.1368270358241524E+22</v>
      </c>
      <c r="H442" s="5">
        <f t="shared" si="49"/>
        <v>2136.8270358241525</v>
      </c>
      <c r="I442" s="5">
        <f>过饱和度!N441</f>
        <v>3.5063435998293593E+21</v>
      </c>
      <c r="J442" s="5">
        <f t="shared" si="50"/>
        <v>3.5063435998293593E+21</v>
      </c>
      <c r="K442" s="5">
        <f t="shared" si="51"/>
        <v>350.63435998293596</v>
      </c>
      <c r="L442" s="5">
        <f>过饱和度!Q441</f>
        <v>2.1057369032421323E+69</v>
      </c>
      <c r="M442" s="5">
        <f t="shared" si="54"/>
        <v>2.1057369032421323E+69</v>
      </c>
      <c r="N442" s="5">
        <f t="shared" si="55"/>
        <v>2.105736903242132E+50</v>
      </c>
    </row>
    <row r="443" spans="2:14" x14ac:dyDescent="0.25">
      <c r="B443" s="5">
        <f>过饱和度!D442</f>
        <v>4.3972504400749628</v>
      </c>
      <c r="C443" s="5">
        <f>过饱和度!H442</f>
        <v>7981752747123.4766</v>
      </c>
      <c r="D443" s="5">
        <f t="shared" si="52"/>
        <v>7981752747122.4766</v>
      </c>
      <c r="E443" s="5">
        <f t="shared" si="53"/>
        <v>7.9817527471224769E-7</v>
      </c>
      <c r="F443" s="5">
        <f>过饱和度!K442</f>
        <v>2.1368498422731627E+22</v>
      </c>
      <c r="G443" s="5">
        <f t="shared" si="48"/>
        <v>2.1368498422731627E+22</v>
      </c>
      <c r="H443" s="5">
        <f t="shared" si="49"/>
        <v>2136.8498422731627</v>
      </c>
      <c r="I443" s="5">
        <f>过饱和度!N442</f>
        <v>3.5063810226612538E+21</v>
      </c>
      <c r="J443" s="5">
        <f t="shared" si="50"/>
        <v>3.5063810226612538E+21</v>
      </c>
      <c r="K443" s="5">
        <f t="shared" si="51"/>
        <v>350.63810226612543</v>
      </c>
      <c r="L443" s="5">
        <f>过饱和度!Q442</f>
        <v>2.1057706006468194E+69</v>
      </c>
      <c r="M443" s="5">
        <f t="shared" si="54"/>
        <v>2.1057706006468194E+69</v>
      </c>
      <c r="N443" s="5">
        <f t="shared" si="55"/>
        <v>2.1057706006468196E+50</v>
      </c>
    </row>
    <row r="444" spans="2:14" x14ac:dyDescent="0.25">
      <c r="B444" s="5">
        <f>过饱和度!D443</f>
        <v>4.3972504404749628</v>
      </c>
      <c r="C444" s="5">
        <f>过饱和度!H443</f>
        <v>7981837954712.5381</v>
      </c>
      <c r="D444" s="5">
        <f t="shared" si="52"/>
        <v>7981837954711.5381</v>
      </c>
      <c r="E444" s="5">
        <f t="shared" si="53"/>
        <v>7.9818379547115384E-7</v>
      </c>
      <c r="F444" s="5">
        <f>过饱和度!K443</f>
        <v>2.1368802520581154E+22</v>
      </c>
      <c r="G444" s="5">
        <f t="shared" si="48"/>
        <v>2.1368802520581154E+22</v>
      </c>
      <c r="H444" s="5">
        <f t="shared" si="49"/>
        <v>2136.8802520581157</v>
      </c>
      <c r="I444" s="5">
        <f>过饱和度!N443</f>
        <v>3.5064309216344036E+21</v>
      </c>
      <c r="J444" s="5">
        <f t="shared" si="50"/>
        <v>3.5064309216344036E+21</v>
      </c>
      <c r="K444" s="5">
        <f t="shared" si="51"/>
        <v>350.64309216344037</v>
      </c>
      <c r="L444" s="5">
        <f>过饱和度!Q443</f>
        <v>2.1058155328978976E+69</v>
      </c>
      <c r="M444" s="5">
        <f t="shared" si="54"/>
        <v>2.1058155328978976E+69</v>
      </c>
      <c r="N444" s="5">
        <f t="shared" si="55"/>
        <v>2.1058155328978977E+50</v>
      </c>
    </row>
    <row r="445" spans="2:14" x14ac:dyDescent="0.25">
      <c r="B445" s="5">
        <f>过饱和度!D444</f>
        <v>4.3972504406749628</v>
      </c>
      <c r="C445" s="5">
        <f>过饱和度!H444</f>
        <v>7981880555027.2432</v>
      </c>
      <c r="D445" s="5">
        <f t="shared" si="52"/>
        <v>7981880555026.2432</v>
      </c>
      <c r="E445" s="5">
        <f t="shared" si="53"/>
        <v>7.9818805550262439E-7</v>
      </c>
      <c r="F445" s="5">
        <f>过饱和度!K444</f>
        <v>2.1368954558643089E+22</v>
      </c>
      <c r="G445" s="5">
        <f t="shared" si="48"/>
        <v>2.1368954558643089E+22</v>
      </c>
      <c r="H445" s="5">
        <f t="shared" si="49"/>
        <v>2136.895455864309</v>
      </c>
      <c r="I445" s="5">
        <f>过饱和度!N444</f>
        <v>3.5064558694490586E+21</v>
      </c>
      <c r="J445" s="5">
        <f t="shared" si="50"/>
        <v>3.5064558694490586E+21</v>
      </c>
      <c r="K445" s="5">
        <f t="shared" si="51"/>
        <v>350.6455869449058</v>
      </c>
      <c r="L445" s="5">
        <f>过饱和度!Q444</f>
        <v>2.1058379970749814E+69</v>
      </c>
      <c r="M445" s="5">
        <f t="shared" si="54"/>
        <v>2.1058379970749814E+69</v>
      </c>
      <c r="N445" s="5">
        <f t="shared" si="55"/>
        <v>2.1058379970749815E+50</v>
      </c>
    </row>
    <row r="446" spans="2:14" x14ac:dyDescent="0.25">
      <c r="B446" s="5">
        <f>过饱和度!D445</f>
        <v>4.3972504496749627</v>
      </c>
      <c r="C446" s="5">
        <f>过饱和度!H445</f>
        <v>7983798210623.4697</v>
      </c>
      <c r="D446" s="5">
        <f t="shared" si="52"/>
        <v>7983798210622.4697</v>
      </c>
      <c r="E446" s="5">
        <f t="shared" si="53"/>
        <v>7.9837982106224699E-7</v>
      </c>
      <c r="F446" s="5">
        <f>过饱和度!K445</f>
        <v>2.1375798690145123E+22</v>
      </c>
      <c r="G446" s="5">
        <f t="shared" si="48"/>
        <v>2.1375798690145123E+22</v>
      </c>
      <c r="H446" s="5">
        <f t="shared" si="49"/>
        <v>2137.579869014512</v>
      </c>
      <c r="I446" s="5">
        <f>过饱和度!N445</f>
        <v>3.5075789035349087E+21</v>
      </c>
      <c r="J446" s="5">
        <f t="shared" si="50"/>
        <v>3.5075789035349087E+21</v>
      </c>
      <c r="K446" s="5">
        <f t="shared" si="51"/>
        <v>350.75789035349089</v>
      </c>
      <c r="L446" s="5">
        <f>过饱和度!Q445</f>
        <v>2.1068493856710992E+69</v>
      </c>
      <c r="M446" s="5">
        <f t="shared" si="54"/>
        <v>2.1068493856710992E+69</v>
      </c>
      <c r="N446" s="5">
        <f t="shared" si="55"/>
        <v>2.1068493856710994E+50</v>
      </c>
    </row>
    <row r="447" spans="2:14" x14ac:dyDescent="0.25">
      <c r="B447" s="5">
        <f>过饱和度!D446</f>
        <v>4.3972505396749622</v>
      </c>
      <c r="C447" s="5">
        <f>过饱和度!H446</f>
        <v>8002992243926.001</v>
      </c>
      <c r="D447" s="5">
        <f t="shared" si="52"/>
        <v>8002992243925.001</v>
      </c>
      <c r="E447" s="5">
        <f t="shared" si="53"/>
        <v>8.0029922439250017E-7</v>
      </c>
      <c r="F447" s="5">
        <f>过饱和度!K446</f>
        <v>2.1444332360950583E+22</v>
      </c>
      <c r="G447" s="5">
        <f t="shared" si="48"/>
        <v>2.1444332360950583E+22</v>
      </c>
      <c r="H447" s="5">
        <f t="shared" si="49"/>
        <v>2144.4332360950584</v>
      </c>
      <c r="I447" s="5">
        <f>过饱和度!N446</f>
        <v>3.5188243810817739E+21</v>
      </c>
      <c r="J447" s="5">
        <f t="shared" si="50"/>
        <v>3.5188243810817739E+21</v>
      </c>
      <c r="K447" s="5">
        <f t="shared" si="51"/>
        <v>351.88243810817738</v>
      </c>
      <c r="L447" s="5">
        <f>过饱和度!Q446</f>
        <v>2.1169859083042715E+69</v>
      </c>
      <c r="M447" s="5">
        <f t="shared" si="54"/>
        <v>2.1169859083042715E+69</v>
      </c>
      <c r="N447" s="5">
        <f t="shared" si="55"/>
        <v>2.1169859083042717E+50</v>
      </c>
    </row>
    <row r="448" spans="2:14" x14ac:dyDescent="0.25">
      <c r="B448" s="5">
        <f>过饱和度!D447</f>
        <v>4.3972514396749629</v>
      </c>
      <c r="C448" s="5">
        <f>过饱和度!H447</f>
        <v>8196629121324.7598</v>
      </c>
      <c r="D448" s="5">
        <f t="shared" si="52"/>
        <v>8196629121323.7598</v>
      </c>
      <c r="E448" s="5">
        <f t="shared" si="53"/>
        <v>8.19662912132376E-7</v>
      </c>
      <c r="F448" s="5">
        <f>过饱和度!K447</f>
        <v>2.2138775281240619E+22</v>
      </c>
      <c r="G448" s="5">
        <f t="shared" si="48"/>
        <v>2.2138775281240619E+22</v>
      </c>
      <c r="H448" s="5">
        <f t="shared" si="49"/>
        <v>2213.8775281240619</v>
      </c>
      <c r="I448" s="5">
        <f>过饱和度!N447</f>
        <v>3.63277327203169E+21</v>
      </c>
      <c r="J448" s="5">
        <f t="shared" si="50"/>
        <v>3.63277327203169E+21</v>
      </c>
      <c r="K448" s="5">
        <f t="shared" si="51"/>
        <v>363.27732720316902</v>
      </c>
      <c r="L448" s="5">
        <f>过饱和度!Q447</f>
        <v>2.22060731489391E+69</v>
      </c>
      <c r="M448" s="5">
        <f t="shared" si="54"/>
        <v>2.22060731489391E+69</v>
      </c>
      <c r="N448" s="5">
        <f t="shared" si="55"/>
        <v>2.2206073148939098E+50</v>
      </c>
    </row>
    <row r="449" spans="2:14" x14ac:dyDescent="0.25">
      <c r="B449" s="5">
        <f>过饱和度!D448</f>
        <v>4.3972579264869269</v>
      </c>
      <c r="C449" s="5">
        <f>过饱和度!H448</f>
        <v>9685438461248.0332</v>
      </c>
      <c r="D449" s="5">
        <f t="shared" si="52"/>
        <v>9685438461247.0332</v>
      </c>
      <c r="E449" s="5">
        <f t="shared" si="53"/>
        <v>9.6854384612470309E-7</v>
      </c>
      <c r="F449" s="5">
        <f>过饱和度!K448</f>
        <v>2.765540613877915E+22</v>
      </c>
      <c r="G449" s="5">
        <f t="shared" si="48"/>
        <v>2.765540613877915E+22</v>
      </c>
      <c r="H449" s="5">
        <f t="shared" si="49"/>
        <v>2765.5406138779149</v>
      </c>
      <c r="I449" s="5">
        <f>过饱和度!N448</f>
        <v>4.5379769606978824E+21</v>
      </c>
      <c r="J449" s="5">
        <f t="shared" si="50"/>
        <v>4.5379769606978824E+21</v>
      </c>
      <c r="K449" s="5">
        <f t="shared" si="51"/>
        <v>453.79769606978829</v>
      </c>
      <c r="L449" s="5">
        <f>过饱和度!Q448</f>
        <v>3.0999794265352763E+69</v>
      </c>
      <c r="M449" s="5">
        <f t="shared" si="54"/>
        <v>3.0999794265352763E+69</v>
      </c>
      <c r="N449" s="5">
        <f t="shared" si="55"/>
        <v>3.0999794265352763E+50</v>
      </c>
    </row>
    <row r="450" spans="2:14" x14ac:dyDescent="0.25">
      <c r="B450" s="5">
        <f>过饱和度!D449</f>
        <v>4.3972604396749624</v>
      </c>
      <c r="C450" s="5">
        <f>过饱和度!H449</f>
        <v>9685436759193.2871</v>
      </c>
      <c r="D450" s="5">
        <f t="shared" si="52"/>
        <v>9685436759192.2871</v>
      </c>
      <c r="E450" s="5">
        <f t="shared" si="53"/>
        <v>9.685436759192288E-7</v>
      </c>
      <c r="F450" s="5">
        <f>过饱和度!K449</f>
        <v>2.7655400239365727E+22</v>
      </c>
      <c r="G450" s="5">
        <f t="shared" si="48"/>
        <v>2.7655400239365727E+22</v>
      </c>
      <c r="H450" s="5">
        <f t="shared" si="49"/>
        <v>2765.5400239365731</v>
      </c>
      <c r="I450" s="5">
        <f>过饱和度!N449</f>
        <v>4.5379760474353162E+21</v>
      </c>
      <c r="J450" s="5">
        <f t="shared" si="50"/>
        <v>4.5379760474353162E+21</v>
      </c>
      <c r="K450" s="5">
        <f t="shared" si="51"/>
        <v>453.79760474353162</v>
      </c>
      <c r="L450" s="5">
        <f>过饱和度!Q449</f>
        <v>3.0999817226512286E+69</v>
      </c>
      <c r="M450" s="5">
        <f t="shared" si="54"/>
        <v>3.0999817226512286E+69</v>
      </c>
      <c r="N450" s="5">
        <f t="shared" si="55"/>
        <v>3.0999817226512289E+50</v>
      </c>
    </row>
    <row r="451" spans="2:14" x14ac:dyDescent="0.25">
      <c r="B451" s="5">
        <f>过饱和度!D450</f>
        <v>4.3972704396749629</v>
      </c>
      <c r="C451" s="5">
        <f>过饱和度!H450</f>
        <v>9685433402948.8398</v>
      </c>
      <c r="D451" s="5">
        <f t="shared" si="52"/>
        <v>9685433402947.8398</v>
      </c>
      <c r="E451" s="5">
        <f t="shared" si="53"/>
        <v>9.6854334029478378E-7</v>
      </c>
      <c r="F451" s="5">
        <f>过饱和度!K450</f>
        <v>2.7655388638240154E+22</v>
      </c>
      <c r="G451" s="5">
        <f t="shared" si="48"/>
        <v>2.7655388638240154E+22</v>
      </c>
      <c r="H451" s="5">
        <f t="shared" si="49"/>
        <v>2765.5388638240156</v>
      </c>
      <c r="I451" s="5">
        <f>过饱和度!N450</f>
        <v>4.5379742530631311E+21</v>
      </c>
      <c r="J451" s="5">
        <f t="shared" si="50"/>
        <v>4.5379742530631311E+21</v>
      </c>
      <c r="K451" s="5">
        <f t="shared" si="51"/>
        <v>453.79742530631307</v>
      </c>
      <c r="L451" s="5">
        <f>过饱和度!Q450</f>
        <v>3.0999933721334352E+69</v>
      </c>
      <c r="M451" s="5">
        <f t="shared" si="54"/>
        <v>3.0999933721334352E+69</v>
      </c>
      <c r="N451" s="5">
        <f t="shared" si="55"/>
        <v>3.0999933721334355E+50</v>
      </c>
    </row>
    <row r="452" spans="2:14" x14ac:dyDescent="0.25">
      <c r="B452" s="5">
        <f>过饱和度!D451</f>
        <v>4.3973004396749626</v>
      </c>
      <c r="C452" s="5">
        <f>过饱和度!H451</f>
        <v>9685427688725.5488</v>
      </c>
      <c r="D452" s="5">
        <f t="shared" si="52"/>
        <v>9685427688724.5488</v>
      </c>
      <c r="E452" s="5">
        <f t="shared" si="53"/>
        <v>9.68542768872455E-7</v>
      </c>
      <c r="F452" s="5">
        <f>过饱和度!K451</f>
        <v>2.7655368968361784E+22</v>
      </c>
      <c r="G452" s="5">
        <f t="shared" si="48"/>
        <v>2.7655368968361784E+22</v>
      </c>
      <c r="H452" s="5">
        <f t="shared" si="49"/>
        <v>2765.5368968361786</v>
      </c>
      <c r="I452" s="5">
        <f>过饱和度!N451</f>
        <v>4.5379712146704391E+21</v>
      </c>
      <c r="J452" s="5">
        <f t="shared" si="50"/>
        <v>4.5379712146704391E+21</v>
      </c>
      <c r="K452" s="5">
        <f t="shared" si="51"/>
        <v>453.79712146704389</v>
      </c>
      <c r="L452" s="5">
        <f>过饱和度!Q451</f>
        <v>3.1000315241543135E+69</v>
      </c>
      <c r="M452" s="5">
        <f t="shared" si="54"/>
        <v>3.1000315241543135E+69</v>
      </c>
      <c r="N452" s="5">
        <f t="shared" si="55"/>
        <v>3.1000315241543136E+50</v>
      </c>
    </row>
    <row r="453" spans="2:14" x14ac:dyDescent="0.25">
      <c r="B453" s="5">
        <f>过饱和度!D452</f>
        <v>4.3973304396749624</v>
      </c>
      <c r="C453" s="5">
        <f>过饱和度!H452</f>
        <v>9685421974505.6758</v>
      </c>
      <c r="D453" s="5">
        <f t="shared" si="52"/>
        <v>9685421974504.6758</v>
      </c>
      <c r="E453" s="5">
        <f t="shared" si="53"/>
        <v>9.6854219745046778E-7</v>
      </c>
      <c r="F453" s="5">
        <f>过饱和度!K452</f>
        <v>2.7655349298497621E+22</v>
      </c>
      <c r="G453" s="5">
        <f t="shared" si="48"/>
        <v>2.7655349298497621E+22</v>
      </c>
      <c r="H453" s="5">
        <f t="shared" si="49"/>
        <v>2765.5349298497626</v>
      </c>
      <c r="I453" s="5">
        <f>过饱和度!N452</f>
        <v>4.5379681762798144E+21</v>
      </c>
      <c r="J453" s="5">
        <f t="shared" si="50"/>
        <v>4.5379681762798144E+21</v>
      </c>
      <c r="K453" s="5">
        <f t="shared" si="51"/>
        <v>453.79681762798151</v>
      </c>
      <c r="L453" s="5">
        <f>过饱和度!Q452</f>
        <v>3.1000696763574449E+69</v>
      </c>
      <c r="M453" s="5">
        <f t="shared" si="54"/>
        <v>3.1000696763574449E+69</v>
      </c>
      <c r="N453" s="5">
        <f t="shared" si="55"/>
        <v>3.1000696763574451E+50</v>
      </c>
    </row>
    <row r="454" spans="2:14" x14ac:dyDescent="0.25">
      <c r="B454" s="5">
        <f>过饱和度!D453</f>
        <v>4.3973504396749625</v>
      </c>
      <c r="C454" s="5">
        <f>过饱和度!H453</f>
        <v>9685417273785.8496</v>
      </c>
      <c r="D454" s="5">
        <f t="shared" si="52"/>
        <v>9685417273784.8496</v>
      </c>
      <c r="E454" s="5">
        <f t="shared" si="53"/>
        <v>9.6854172737848501E-7</v>
      </c>
      <c r="F454" s="5">
        <f>过饱和度!K453</f>
        <v>2.7655333087876399E+22</v>
      </c>
      <c r="G454" s="5">
        <f t="shared" si="48"/>
        <v>2.7655333087876399E+22</v>
      </c>
      <c r="H454" s="5">
        <f t="shared" si="49"/>
        <v>2765.5333087876397</v>
      </c>
      <c r="I454" s="5">
        <f>过饱和度!N453</f>
        <v>4.5379656707904535E+21</v>
      </c>
      <c r="J454" s="5">
        <f t="shared" si="50"/>
        <v>4.5379656707904535E+21</v>
      </c>
      <c r="K454" s="5">
        <f t="shared" si="51"/>
        <v>453.79656707904536</v>
      </c>
      <c r="L454" s="5">
        <f>过饱和度!Q453</f>
        <v>3.1000944555815011E+69</v>
      </c>
      <c r="M454" s="5">
        <f t="shared" si="54"/>
        <v>3.1000944555815011E+69</v>
      </c>
      <c r="N454" s="5">
        <f t="shared" si="55"/>
        <v>3.1000944555815014E+50</v>
      </c>
    </row>
    <row r="455" spans="2:14" x14ac:dyDescent="0.25">
      <c r="B455" s="5">
        <f>过饱和度!D454</f>
        <v>4.3974504396749623</v>
      </c>
      <c r="C455" s="5">
        <f>过饱和度!H454</f>
        <v>9685407194098.5723</v>
      </c>
      <c r="D455" s="5">
        <f t="shared" si="52"/>
        <v>9685407194097.5723</v>
      </c>
      <c r="E455" s="5">
        <f t="shared" si="53"/>
        <v>9.6854071940975719E-7</v>
      </c>
      <c r="F455" s="5">
        <f>过饱和度!K454</f>
        <v>2.7655298687706102E+22</v>
      </c>
      <c r="G455" s="5">
        <f t="shared" si="48"/>
        <v>2.7655298687706102E+22</v>
      </c>
      <c r="H455" s="5">
        <f t="shared" si="49"/>
        <v>2765.5298687706099</v>
      </c>
      <c r="I455" s="5">
        <f>过饱和度!N454</f>
        <v>4.5379603715642087E+21</v>
      </c>
      <c r="J455" s="5">
        <f t="shared" si="50"/>
        <v>4.5379603715642087E+21</v>
      </c>
      <c r="K455" s="5">
        <f t="shared" si="51"/>
        <v>453.79603715642094</v>
      </c>
      <c r="L455" s="5">
        <f>过饱和度!Q454</f>
        <v>3.1002282290177539E+69</v>
      </c>
      <c r="M455" s="5">
        <f t="shared" si="54"/>
        <v>3.1002282290177539E+69</v>
      </c>
      <c r="N455" s="5">
        <f t="shared" si="55"/>
        <v>3.1002282290177544E+50</v>
      </c>
    </row>
    <row r="456" spans="2:14" x14ac:dyDescent="0.25">
      <c r="B456" s="5">
        <f>过饱和度!D455</f>
        <v>4.3977504396749625</v>
      </c>
      <c r="C456" s="5">
        <f>过饱和度!H455</f>
        <v>9685390725188.9316</v>
      </c>
      <c r="D456" s="5">
        <f t="shared" si="52"/>
        <v>9685390725187.9316</v>
      </c>
      <c r="E456" s="5">
        <f t="shared" si="53"/>
        <v>9.6853907251879305E-7</v>
      </c>
      <c r="F456" s="5">
        <f>过饱和度!K455</f>
        <v>2.7655243343440724E+22</v>
      </c>
      <c r="G456" s="5">
        <f t="shared" ref="G456:G519" si="56">F456-1</f>
        <v>2.7655243343440724E+22</v>
      </c>
      <c r="H456" s="5">
        <f t="shared" ref="H456:H519" si="57">$F$2*$G456^2*TANH($F$3/$G456)</f>
        <v>2765.5243343440725</v>
      </c>
      <c r="I456" s="5">
        <f>过饱和度!N455</f>
        <v>4.5379518885418028E+21</v>
      </c>
      <c r="J456" s="5">
        <f t="shared" si="50"/>
        <v>4.5379518885418028E+21</v>
      </c>
      <c r="K456" s="5">
        <f t="shared" si="51"/>
        <v>453.79518885418031</v>
      </c>
      <c r="L456" s="5">
        <f>过饱和度!Q455</f>
        <v>3.1006396970856778E+69</v>
      </c>
      <c r="M456" s="5">
        <f t="shared" si="54"/>
        <v>3.1006396970856778E+69</v>
      </c>
      <c r="N456" s="5">
        <f t="shared" si="55"/>
        <v>3.1006396970856778E+50</v>
      </c>
    </row>
    <row r="457" spans="2:14" x14ac:dyDescent="0.25">
      <c r="B457" s="5">
        <f>过饱和度!D456</f>
        <v>4.3980504396749627</v>
      </c>
      <c r="C457" s="5">
        <f>过饱和度!H456</f>
        <v>9685374256308.6816</v>
      </c>
      <c r="D457" s="5">
        <f t="shared" si="52"/>
        <v>9685374256307.6816</v>
      </c>
      <c r="E457" s="5">
        <f t="shared" si="53"/>
        <v>9.6853742563076812E-7</v>
      </c>
      <c r="F457" s="5">
        <f>过饱和度!K456</f>
        <v>2.7655187999292027E+22</v>
      </c>
      <c r="G457" s="5">
        <f t="shared" si="56"/>
        <v>2.7655187999292027E+22</v>
      </c>
      <c r="H457" s="5">
        <f t="shared" si="57"/>
        <v>2765.5187999292025</v>
      </c>
      <c r="I457" s="5">
        <f>过饱和度!N456</f>
        <v>4.5379434055362297E+21</v>
      </c>
      <c r="J457" s="5">
        <f t="shared" ref="J457:J520" si="58">I457-1</f>
        <v>4.5379434055362297E+21</v>
      </c>
      <c r="K457" s="5">
        <f t="shared" ref="K457:K520" si="59">$F$2*$J457^2*TANH($F$3/$J457)</f>
        <v>453.79434055362304</v>
      </c>
      <c r="L457" s="5">
        <f>过饱和度!Q456</f>
        <v>3.1010511909396923E+69</v>
      </c>
      <c r="M457" s="5">
        <f t="shared" si="54"/>
        <v>3.1010511909396923E+69</v>
      </c>
      <c r="N457" s="5">
        <f t="shared" si="55"/>
        <v>3.1010511909396926E+50</v>
      </c>
    </row>
    <row r="458" spans="2:14" x14ac:dyDescent="0.25">
      <c r="B458" s="5">
        <f>过饱和度!D457</f>
        <v>4.3982504396749622</v>
      </c>
      <c r="C458" s="5">
        <f>过饱和度!H457</f>
        <v>9685360458733.8496</v>
      </c>
      <c r="D458" s="5">
        <f t="shared" si="52"/>
        <v>9685360458732.8496</v>
      </c>
      <c r="E458" s="5">
        <f t="shared" si="53"/>
        <v>9.6853604587328495E-7</v>
      </c>
      <c r="F458" s="5">
        <f>过饱和度!K457</f>
        <v>2.7655141308529591E+22</v>
      </c>
      <c r="G458" s="5">
        <f t="shared" si="56"/>
        <v>2.7655141308529591E+22</v>
      </c>
      <c r="H458" s="5">
        <f t="shared" si="57"/>
        <v>2765.5141308529592</v>
      </c>
      <c r="I458" s="5">
        <f>过饱和度!N457</f>
        <v>4.5379362326515113E+21</v>
      </c>
      <c r="J458" s="5">
        <f t="shared" si="58"/>
        <v>4.5379362326515113E+21</v>
      </c>
      <c r="K458" s="5">
        <f t="shared" si="59"/>
        <v>453.79362326515115</v>
      </c>
      <c r="L458" s="5">
        <f>过饱和度!Q457</f>
        <v>3.1013234602430364E+69</v>
      </c>
      <c r="M458" s="5">
        <f t="shared" si="54"/>
        <v>3.1013234602430364E+69</v>
      </c>
      <c r="N458" s="5">
        <f t="shared" si="55"/>
        <v>3.1013234602430363E+50</v>
      </c>
    </row>
    <row r="459" spans="2:14" x14ac:dyDescent="0.25">
      <c r="B459" s="5">
        <f>过饱和度!D458</f>
        <v>4.3992504396749625</v>
      </c>
      <c r="C459" s="5">
        <f>过饱和度!H458</f>
        <v>9685333920800.375</v>
      </c>
      <c r="D459" s="5">
        <f t="shared" ref="D459:D522" si="60">C459-1</f>
        <v>9685333920799.375</v>
      </c>
      <c r="E459" s="5">
        <f t="shared" ref="E459:E522" si="61">$F$2*$D459^2*TANH($F$3/$D459)</f>
        <v>9.685333920799376E-7</v>
      </c>
      <c r="F459" s="5">
        <f>过饱和度!K458</f>
        <v>2.7655055383428233E+22</v>
      </c>
      <c r="G459" s="5">
        <f t="shared" si="56"/>
        <v>2.7655055383428233E+22</v>
      </c>
      <c r="H459" s="5">
        <f t="shared" si="57"/>
        <v>2765.5055383428239</v>
      </c>
      <c r="I459" s="5">
        <f>过饱和度!N458</f>
        <v>4.5379232257478775E+21</v>
      </c>
      <c r="J459" s="5">
        <f t="shared" si="58"/>
        <v>4.5379232257478775E+21</v>
      </c>
      <c r="K459" s="5">
        <f t="shared" si="59"/>
        <v>453.79232257478776</v>
      </c>
      <c r="L459" s="5">
        <f>过饱和度!Q458</f>
        <v>3.102716229458331E+69</v>
      </c>
      <c r="M459" s="5">
        <f t="shared" si="54"/>
        <v>3.102716229458331E+69</v>
      </c>
      <c r="N459" s="5">
        <f t="shared" si="55"/>
        <v>3.102716229458331E+50</v>
      </c>
    </row>
    <row r="460" spans="2:14" x14ac:dyDescent="0.25">
      <c r="B460" s="5">
        <f>过饱和度!D459</f>
        <v>4.4022504396749627</v>
      </c>
      <c r="C460" s="5">
        <f>过饱和度!H459</f>
        <v>9685297851806.4238</v>
      </c>
      <c r="D460" s="5">
        <f t="shared" si="60"/>
        <v>9685297851805.4238</v>
      </c>
      <c r="E460" s="5">
        <f t="shared" si="61"/>
        <v>9.6852978518054239E-7</v>
      </c>
      <c r="F460" s="5">
        <f>过饱和度!K459</f>
        <v>2.7654948941794873E+22</v>
      </c>
      <c r="G460" s="5">
        <f t="shared" si="56"/>
        <v>2.7654948941794873E+22</v>
      </c>
      <c r="H460" s="5">
        <f t="shared" si="57"/>
        <v>2765.4948941794878</v>
      </c>
      <c r="I460" s="5">
        <f>过饱和度!N459</f>
        <v>4.5379076520816945E+21</v>
      </c>
      <c r="J460" s="5">
        <f t="shared" si="58"/>
        <v>4.5379076520816945E+21</v>
      </c>
      <c r="K460" s="5">
        <f t="shared" si="59"/>
        <v>453.79076520816949</v>
      </c>
      <c r="L460" s="5">
        <f>过饱和度!Q459</f>
        <v>3.1069284717869485E+69</v>
      </c>
      <c r="M460" s="5">
        <f t="shared" si="54"/>
        <v>3.1069284717869485E+69</v>
      </c>
      <c r="N460" s="5">
        <f t="shared" si="55"/>
        <v>3.1069284717869482E+50</v>
      </c>
    </row>
    <row r="461" spans="2:14" x14ac:dyDescent="0.25">
      <c r="B461" s="5">
        <f>过饱和度!D460</f>
        <v>4.4052504396749628</v>
      </c>
      <c r="C461" s="5">
        <f>过饱和度!H460</f>
        <v>9685261782971.1738</v>
      </c>
      <c r="D461" s="5">
        <f t="shared" si="60"/>
        <v>9685261782970.1738</v>
      </c>
      <c r="E461" s="5">
        <f t="shared" si="61"/>
        <v>9.6852617829701741E-7</v>
      </c>
      <c r="F461" s="5">
        <f>过饱和度!K460</f>
        <v>2.7654842500675612E+22</v>
      </c>
      <c r="G461" s="5">
        <f t="shared" si="56"/>
        <v>2.7654842500675612E+22</v>
      </c>
      <c r="H461" s="5">
        <f t="shared" si="57"/>
        <v>2765.4842500675618</v>
      </c>
      <c r="I461" s="5">
        <f>过饱和度!N460</f>
        <v>4.5378920784860902E+21</v>
      </c>
      <c r="J461" s="5">
        <f t="shared" si="58"/>
        <v>4.5378920784860902E+21</v>
      </c>
      <c r="K461" s="5">
        <f t="shared" si="59"/>
        <v>453.78920784860907</v>
      </c>
      <c r="L461" s="5">
        <f>过饱和度!Q460</f>
        <v>3.1111435437614224E+69</v>
      </c>
      <c r="M461" s="5">
        <f t="shared" si="54"/>
        <v>3.1111435437614224E+69</v>
      </c>
      <c r="N461" s="5">
        <f t="shared" si="55"/>
        <v>3.1111435437614228E+50</v>
      </c>
    </row>
    <row r="462" spans="2:14" x14ac:dyDescent="0.25">
      <c r="B462" s="5">
        <f>过饱和度!D461</f>
        <v>4.4072504396749625</v>
      </c>
      <c r="C462" s="5">
        <f>过饱和度!H461</f>
        <v>9685228824926.543</v>
      </c>
      <c r="D462" s="5">
        <f t="shared" si="60"/>
        <v>9685228824925.543</v>
      </c>
      <c r="E462" s="5">
        <f t="shared" si="61"/>
        <v>9.6852288249255444E-7</v>
      </c>
      <c r="F462" s="5">
        <f>过饱和度!K461</f>
        <v>2.76547405670246E+22</v>
      </c>
      <c r="G462" s="5">
        <f t="shared" si="56"/>
        <v>2.76547405670246E+22</v>
      </c>
      <c r="H462" s="5">
        <f t="shared" si="57"/>
        <v>2765.4740567024601</v>
      </c>
      <c r="I462" s="5">
        <f>过饱和度!N461</f>
        <v>4.5378768972562794E+21</v>
      </c>
      <c r="J462" s="5">
        <f t="shared" si="58"/>
        <v>4.5378768972562794E+21</v>
      </c>
      <c r="K462" s="5">
        <f t="shared" si="59"/>
        <v>453.78768972562796</v>
      </c>
      <c r="L462" s="5">
        <f>过饱和度!Q461</f>
        <v>3.1139485777908957E+69</v>
      </c>
      <c r="M462" s="5">
        <f t="shared" si="54"/>
        <v>3.1139485777908957E+69</v>
      </c>
      <c r="N462" s="5">
        <f t="shared" si="55"/>
        <v>3.1139485777908957E+50</v>
      </c>
    </row>
    <row r="463" spans="2:14" x14ac:dyDescent="0.25">
      <c r="B463" s="5">
        <f>过饱和度!D462</f>
        <v>4.4172504396749623</v>
      </c>
      <c r="C463" s="5">
        <f>过饱和度!H462</f>
        <v>9685198271382.6387</v>
      </c>
      <c r="D463" s="5">
        <f t="shared" si="60"/>
        <v>9685198271381.6387</v>
      </c>
      <c r="E463" s="5">
        <f t="shared" si="61"/>
        <v>9.6851982713816415E-7</v>
      </c>
      <c r="F463" s="5">
        <f>过饱和度!K462</f>
        <v>2.7654697418453617E+22</v>
      </c>
      <c r="G463" s="5">
        <f t="shared" si="56"/>
        <v>2.7654697418453617E+22</v>
      </c>
      <c r="H463" s="5">
        <f t="shared" si="57"/>
        <v>2765.469741845362</v>
      </c>
      <c r="I463" s="5">
        <f>过饱和度!N462</f>
        <v>4.5378732719289842E+21</v>
      </c>
      <c r="J463" s="5">
        <f t="shared" si="58"/>
        <v>4.5378732719289842E+21</v>
      </c>
      <c r="K463" s="5">
        <f t="shared" si="59"/>
        <v>453.78732719289849</v>
      </c>
      <c r="L463" s="5">
        <f>过饱和度!Q462</f>
        <v>3.1280920763541697E+69</v>
      </c>
      <c r="M463" s="5">
        <f t="shared" ref="M463:M526" si="62">L463-1</f>
        <v>3.1280920763541697E+69</v>
      </c>
      <c r="N463" s="5">
        <f t="shared" ref="N463:N526" si="63">$F$2*$M463^2*TANH($F$3/$M463)</f>
        <v>3.1280920763541693E+50</v>
      </c>
    </row>
    <row r="464" spans="2:14" x14ac:dyDescent="0.25">
      <c r="B464" s="5">
        <f>过饱和度!D463</f>
        <v>4.4472504396749626</v>
      </c>
      <c r="C464" s="5">
        <f>过饱和度!H463</f>
        <v>9685244308326.2617</v>
      </c>
      <c r="D464" s="5">
        <f t="shared" si="60"/>
        <v>9685244308325.2617</v>
      </c>
      <c r="E464" s="5">
        <f t="shared" si="61"/>
        <v>9.6852443083252605E-7</v>
      </c>
      <c r="F464" s="5">
        <f>过饱和度!K463</f>
        <v>2.7655046521904542E+22</v>
      </c>
      <c r="G464" s="5">
        <f t="shared" si="56"/>
        <v>2.7655046521904542E+22</v>
      </c>
      <c r="H464" s="5">
        <f t="shared" si="57"/>
        <v>2765.5046521904546</v>
      </c>
      <c r="I464" s="5">
        <f>过饱和度!N463</f>
        <v>4.537936540704909E+21</v>
      </c>
      <c r="J464" s="5">
        <f t="shared" si="58"/>
        <v>4.537936540704909E+21</v>
      </c>
      <c r="K464" s="5">
        <f t="shared" si="59"/>
        <v>453.7936540704909</v>
      </c>
      <c r="L464" s="5">
        <f>过饱和度!Q463</f>
        <v>3.1708183559274496E+69</v>
      </c>
      <c r="M464" s="5">
        <f t="shared" si="62"/>
        <v>3.1708183559274496E+69</v>
      </c>
      <c r="N464" s="5">
        <f t="shared" si="63"/>
        <v>3.1708183559274498E+50</v>
      </c>
    </row>
    <row r="465" spans="2:14" x14ac:dyDescent="0.25">
      <c r="B465" s="5">
        <f>过饱和度!D464</f>
        <v>4.4772504396749628</v>
      </c>
      <c r="C465" s="5">
        <f>过饱和度!H464</f>
        <v>9685290344324.3066</v>
      </c>
      <c r="D465" s="5">
        <f t="shared" si="60"/>
        <v>9685290344323.3066</v>
      </c>
      <c r="E465" s="5">
        <f t="shared" si="61"/>
        <v>9.6852903443233069E-7</v>
      </c>
      <c r="F465" s="5">
        <f>过饱和度!K464</f>
        <v>2.7655395624775164E+22</v>
      </c>
      <c r="G465" s="5">
        <f t="shared" si="56"/>
        <v>2.7655395624775164E+22</v>
      </c>
      <c r="H465" s="5">
        <f t="shared" si="57"/>
        <v>2765.5395624775165</v>
      </c>
      <c r="I465" s="5">
        <f>过饱和度!N464</f>
        <v>4.5379998095445868E+21</v>
      </c>
      <c r="J465" s="5">
        <f t="shared" si="58"/>
        <v>4.5379998095445868E+21</v>
      </c>
      <c r="K465" s="5">
        <f t="shared" si="59"/>
        <v>453.7999809544587</v>
      </c>
      <c r="L465" s="5">
        <f>过饱和度!Q464</f>
        <v>3.213835699647119E+69</v>
      </c>
      <c r="M465" s="5">
        <f t="shared" si="62"/>
        <v>3.213835699647119E+69</v>
      </c>
      <c r="N465" s="5">
        <f t="shared" si="63"/>
        <v>3.2138356996471192E+50</v>
      </c>
    </row>
    <row r="466" spans="2:14" x14ac:dyDescent="0.25">
      <c r="B466" s="5">
        <f>过饱和度!D465</f>
        <v>4.4972504396749624</v>
      </c>
      <c r="C466" s="5">
        <f>过饱和度!H465</f>
        <v>9685292851430.8203</v>
      </c>
      <c r="D466" s="5">
        <f t="shared" si="60"/>
        <v>9685292851429.8203</v>
      </c>
      <c r="E466" s="5">
        <f t="shared" si="61"/>
        <v>9.6852928514298208E-7</v>
      </c>
      <c r="F466" s="5">
        <f>过饱和度!K465</f>
        <v>2.7655530411669164E+22</v>
      </c>
      <c r="G466" s="5">
        <f t="shared" si="56"/>
        <v>2.7655530411669164E+22</v>
      </c>
      <c r="H466" s="5">
        <f t="shared" si="57"/>
        <v>2765.5530411669165</v>
      </c>
      <c r="I466" s="5">
        <f>过饱和度!N465</f>
        <v>4.5380268130392762E+21</v>
      </c>
      <c r="J466" s="5">
        <f t="shared" si="58"/>
        <v>4.5380268130392762E+21</v>
      </c>
      <c r="K466" s="5">
        <f t="shared" si="59"/>
        <v>453.80268130392767</v>
      </c>
      <c r="L466" s="5">
        <f>过饱和度!Q465</f>
        <v>3.2426539603934021E+69</v>
      </c>
      <c r="M466" s="5">
        <f t="shared" si="62"/>
        <v>3.2426539603934021E+69</v>
      </c>
      <c r="N466" s="5">
        <f t="shared" si="63"/>
        <v>3.2426539603934018E+50</v>
      </c>
    </row>
    <row r="467" spans="2:14" x14ac:dyDescent="0.25">
      <c r="B467" s="5">
        <f>过饱和度!D466</f>
        <v>4.5472504396749622</v>
      </c>
      <c r="C467" s="5">
        <f>过饱和度!H466</f>
        <v>9685440239399.4785</v>
      </c>
      <c r="D467" s="5">
        <f t="shared" si="60"/>
        <v>9685440239398.4785</v>
      </c>
      <c r="E467" s="5">
        <f t="shared" si="61"/>
        <v>9.685440239398479E-7</v>
      </c>
      <c r="F467" s="5">
        <f>过饱和度!K466</f>
        <v>2.7656357838918632E+22</v>
      </c>
      <c r="G467" s="5">
        <f t="shared" si="56"/>
        <v>2.7656357838918632E+22</v>
      </c>
      <c r="H467" s="5">
        <f t="shared" si="57"/>
        <v>2765.6357838918634</v>
      </c>
      <c r="I467" s="5">
        <f>过饱和度!N466</f>
        <v>4.5381703124865746E+21</v>
      </c>
      <c r="J467" s="5">
        <f t="shared" si="58"/>
        <v>4.5381703124865746E+21</v>
      </c>
      <c r="K467" s="5">
        <f t="shared" si="59"/>
        <v>453.81703124865749</v>
      </c>
      <c r="L467" s="5">
        <f>过饱和度!Q466</f>
        <v>3.3153749734801063E+69</v>
      </c>
      <c r="M467" s="5">
        <f t="shared" si="62"/>
        <v>3.3153749734801063E+69</v>
      </c>
      <c r="N467" s="5">
        <f t="shared" si="63"/>
        <v>3.3153749734801066E+50</v>
      </c>
    </row>
    <row r="468" spans="2:14" x14ac:dyDescent="0.25">
      <c r="B468" s="5">
        <f>过饱和度!D467</f>
        <v>4.5972504396749621</v>
      </c>
      <c r="C468" s="5">
        <f>过饱和度!H467</f>
        <v>9685587625333.7676</v>
      </c>
      <c r="D468" s="5">
        <f t="shared" si="60"/>
        <v>9685587625332.7676</v>
      </c>
      <c r="E468" s="5">
        <f t="shared" si="61"/>
        <v>9.6855876253327674E-7</v>
      </c>
      <c r="F468" s="5">
        <f>过饱和度!K467</f>
        <v>2.7657185272603311E+22</v>
      </c>
      <c r="G468" s="5">
        <f t="shared" si="56"/>
        <v>2.7657185272603311E+22</v>
      </c>
      <c r="H468" s="5">
        <f t="shared" si="57"/>
        <v>2765.718527260331</v>
      </c>
      <c r="I468" s="5">
        <f>过饱和度!N467</f>
        <v>4.5383138134652837E+21</v>
      </c>
      <c r="J468" s="5">
        <f t="shared" si="58"/>
        <v>4.5383138134652837E+21</v>
      </c>
      <c r="K468" s="5">
        <f t="shared" si="59"/>
        <v>453.83138134652836</v>
      </c>
      <c r="L468" s="5">
        <f>过饱和度!Q467</f>
        <v>3.3889071614104027E+69</v>
      </c>
      <c r="M468" s="5">
        <f t="shared" si="62"/>
        <v>3.3889071614104027E+69</v>
      </c>
      <c r="N468" s="5">
        <f t="shared" si="63"/>
        <v>3.3889071614104028E+50</v>
      </c>
    </row>
    <row r="469" spans="2:14" x14ac:dyDescent="0.25">
      <c r="B469" s="5">
        <f>过饱和度!D468</f>
        <v>4.6472504396749628</v>
      </c>
      <c r="C469" s="5">
        <f>过饱和度!H468</f>
        <v>9685735009233.6582</v>
      </c>
      <c r="D469" s="5">
        <f t="shared" si="60"/>
        <v>9685735009232.6582</v>
      </c>
      <c r="E469" s="5">
        <f t="shared" si="61"/>
        <v>9.6857350092326585E-7</v>
      </c>
      <c r="F469" s="5">
        <f>过饱和度!K468</f>
        <v>2.765801271272285E+22</v>
      </c>
      <c r="G469" s="5">
        <f t="shared" si="56"/>
        <v>2.765801271272285E+22</v>
      </c>
      <c r="H469" s="5">
        <f t="shared" si="57"/>
        <v>2765.8012712722852</v>
      </c>
      <c r="I469" s="5">
        <f>过饱和度!N468</f>
        <v>4.5384573159753557E+21</v>
      </c>
      <c r="J469" s="5">
        <f t="shared" si="58"/>
        <v>4.5384573159753557E+21</v>
      </c>
      <c r="K469" s="5">
        <f t="shared" si="59"/>
        <v>453.84573159753552</v>
      </c>
      <c r="L469" s="5">
        <f>过饱和度!Q468</f>
        <v>3.4632506799593654E+69</v>
      </c>
      <c r="M469" s="5">
        <f t="shared" si="62"/>
        <v>3.4632506799593654E+69</v>
      </c>
      <c r="N469" s="5">
        <f t="shared" si="63"/>
        <v>3.4632506799593655E+50</v>
      </c>
    </row>
    <row r="470" spans="2:14" x14ac:dyDescent="0.25">
      <c r="B470" s="5">
        <f>过饱和度!D469</f>
        <v>4.6903994707450316</v>
      </c>
      <c r="C470" s="5">
        <f>过饱和度!H469</f>
        <v>9685846172239.8672</v>
      </c>
      <c r="D470" s="5">
        <f t="shared" si="60"/>
        <v>9685846172238.8672</v>
      </c>
      <c r="E470" s="5">
        <f t="shared" si="61"/>
        <v>9.6858461722388682E-7</v>
      </c>
      <c r="F470" s="5">
        <f>过饱和度!K469</f>
        <v>2.7658671086610286E+22</v>
      </c>
      <c r="G470" s="5">
        <f t="shared" si="56"/>
        <v>2.7658671086610286E+22</v>
      </c>
      <c r="H470" s="5">
        <f t="shared" si="57"/>
        <v>2765.8671086610289</v>
      </c>
      <c r="I470" s="5">
        <f>过饱和度!N469</f>
        <v>4.5385725276590713E+21</v>
      </c>
      <c r="J470" s="5">
        <f t="shared" si="58"/>
        <v>4.5385725276590713E+21</v>
      </c>
      <c r="K470" s="5">
        <f t="shared" si="59"/>
        <v>453.85725276590705</v>
      </c>
      <c r="L470" s="5">
        <f>过饱和度!Q469</f>
        <v>3.528046599452881E+69</v>
      </c>
      <c r="M470" s="5">
        <f t="shared" si="62"/>
        <v>3.528046599452881E+69</v>
      </c>
      <c r="N470" s="5">
        <f t="shared" si="63"/>
        <v>3.5280465994528812E+50</v>
      </c>
    </row>
    <row r="471" spans="2:14" x14ac:dyDescent="0.25">
      <c r="B471" s="5">
        <f>过饱和度!D470</f>
        <v>4.6903994708450316</v>
      </c>
      <c r="C471" s="5">
        <f>过饱和度!H470</f>
        <v>9685870401485.6797</v>
      </c>
      <c r="D471" s="5">
        <f t="shared" si="60"/>
        <v>9685870401484.6797</v>
      </c>
      <c r="E471" s="5">
        <f t="shared" si="61"/>
        <v>9.6858704014846807E-7</v>
      </c>
      <c r="F471" s="5">
        <f>过饱和度!K470</f>
        <v>2.7658763322544322E+22</v>
      </c>
      <c r="G471" s="5">
        <f t="shared" si="56"/>
        <v>2.7658763322544322E+22</v>
      </c>
      <c r="H471" s="5">
        <f t="shared" si="57"/>
        <v>2765.8763322544323</v>
      </c>
      <c r="I471" s="5">
        <f>过饱和度!N470</f>
        <v>4.5385876627775805E+21</v>
      </c>
      <c r="J471" s="5">
        <f t="shared" si="58"/>
        <v>4.5385876627775805E+21</v>
      </c>
      <c r="K471" s="5">
        <f t="shared" si="59"/>
        <v>453.85876627775804</v>
      </c>
      <c r="L471" s="5">
        <f>过饱和度!Q470</f>
        <v>3.5280642390177732E+69</v>
      </c>
      <c r="M471" s="5">
        <f t="shared" si="62"/>
        <v>3.5280642390177732E+69</v>
      </c>
      <c r="N471" s="5">
        <f t="shared" si="63"/>
        <v>3.5280642390177734E+50</v>
      </c>
    </row>
    <row r="472" spans="2:14" x14ac:dyDescent="0.25">
      <c r="B472" s="5">
        <f>过饱和度!D471</f>
        <v>4.6903994711450316</v>
      </c>
      <c r="C472" s="5">
        <f>过饱和度!H471</f>
        <v>9685943103236.3535</v>
      </c>
      <c r="D472" s="5">
        <f t="shared" si="60"/>
        <v>9685943103235.3535</v>
      </c>
      <c r="E472" s="5">
        <f t="shared" si="61"/>
        <v>9.6859431032353528E-7</v>
      </c>
      <c r="F472" s="5">
        <f>过饱和度!K471</f>
        <v>2.7659040079592877E+22</v>
      </c>
      <c r="G472" s="5">
        <f t="shared" si="56"/>
        <v>2.7659040079592877E+22</v>
      </c>
      <c r="H472" s="5">
        <f t="shared" si="57"/>
        <v>2765.9040079592878</v>
      </c>
      <c r="I472" s="5">
        <f>过饱和度!N471</f>
        <v>4.5386330757759222E+21</v>
      </c>
      <c r="J472" s="5">
        <f t="shared" si="58"/>
        <v>4.5386330757759222E+21</v>
      </c>
      <c r="K472" s="5">
        <f t="shared" si="59"/>
        <v>453.86330757759225</v>
      </c>
      <c r="L472" s="5">
        <f>过饱和度!Q471</f>
        <v>3.5281171696826286E+69</v>
      </c>
      <c r="M472" s="5">
        <f t="shared" si="62"/>
        <v>3.5281171696826286E+69</v>
      </c>
      <c r="N472" s="5">
        <f t="shared" si="63"/>
        <v>3.528117169682629E+50</v>
      </c>
    </row>
    <row r="473" spans="2:14" x14ac:dyDescent="0.25">
      <c r="B473" s="5">
        <f>过饱和度!D472</f>
        <v>4.6903994715450317</v>
      </c>
      <c r="C473" s="5">
        <f>过饱和度!H472</f>
        <v>9686040042830.1055</v>
      </c>
      <c r="D473" s="5">
        <f t="shared" si="60"/>
        <v>9686040042829.1055</v>
      </c>
      <c r="E473" s="5">
        <f t="shared" si="61"/>
        <v>9.6860400428291054E-7</v>
      </c>
      <c r="F473" s="5">
        <f>过饱和度!K472</f>
        <v>2.765940910390091E+22</v>
      </c>
      <c r="G473" s="5">
        <f t="shared" si="56"/>
        <v>2.765940910390091E+22</v>
      </c>
      <c r="H473" s="5">
        <f t="shared" si="57"/>
        <v>2765.9409103900907</v>
      </c>
      <c r="I473" s="5">
        <f>过饱和度!N472</f>
        <v>4.5386936287800585E+21</v>
      </c>
      <c r="J473" s="5">
        <f t="shared" si="58"/>
        <v>4.5386936287800585E+21</v>
      </c>
      <c r="K473" s="5">
        <f t="shared" si="59"/>
        <v>453.86936287800586</v>
      </c>
      <c r="L473" s="5">
        <f>过饱和度!Q472</f>
        <v>3.5281877477451533E+69</v>
      </c>
      <c r="M473" s="5">
        <f t="shared" si="62"/>
        <v>3.5281877477451533E+69</v>
      </c>
      <c r="N473" s="5">
        <f t="shared" si="63"/>
        <v>3.5281877477451535E+50</v>
      </c>
    </row>
    <row r="474" spans="2:14" x14ac:dyDescent="0.25">
      <c r="B474" s="5">
        <f>过饱和度!D473</f>
        <v>4.6903994717450317</v>
      </c>
      <c r="C474" s="5">
        <f>过饱和度!H473</f>
        <v>9686088508370.7715</v>
      </c>
      <c r="D474" s="5">
        <f t="shared" si="60"/>
        <v>9686088508369.7715</v>
      </c>
      <c r="E474" s="5">
        <f t="shared" si="61"/>
        <v>9.6860885083697724E-7</v>
      </c>
      <c r="F474" s="5">
        <f>过饱和度!K473</f>
        <v>2.7659593601803522E+22</v>
      </c>
      <c r="G474" s="5">
        <f t="shared" si="56"/>
        <v>2.7659593601803522E+22</v>
      </c>
      <c r="H474" s="5">
        <f t="shared" si="57"/>
        <v>2765.9593601803522</v>
      </c>
      <c r="I474" s="5">
        <f>过饱和度!N473</f>
        <v>4.53872390308671E+21</v>
      </c>
      <c r="J474" s="5">
        <f t="shared" si="58"/>
        <v>4.53872390308671E+21</v>
      </c>
      <c r="K474" s="5">
        <f t="shared" si="59"/>
        <v>453.87239030867102</v>
      </c>
      <c r="L474" s="5">
        <f>过饱和度!Q473</f>
        <v>3.5282230334511107E+69</v>
      </c>
      <c r="M474" s="5">
        <f t="shared" si="62"/>
        <v>3.5282230334511107E+69</v>
      </c>
      <c r="N474" s="5">
        <f t="shared" si="63"/>
        <v>3.5282230334511104E+50</v>
      </c>
    </row>
    <row r="475" spans="2:14" x14ac:dyDescent="0.25">
      <c r="B475" s="5">
        <f>过饱和度!D474</f>
        <v>4.6903994807450315</v>
      </c>
      <c r="C475" s="5">
        <f>过饱和度!H474</f>
        <v>9688270213046.7949</v>
      </c>
      <c r="D475" s="5">
        <f t="shared" si="60"/>
        <v>9688270213045.7949</v>
      </c>
      <c r="E475" s="5">
        <f t="shared" si="61"/>
        <v>9.6882702130457952E-7</v>
      </c>
      <c r="F475" s="5">
        <f>过饱和度!K474</f>
        <v>2.7667899006586131E+22</v>
      </c>
      <c r="G475" s="5">
        <f t="shared" si="56"/>
        <v>2.7667899006586131E+22</v>
      </c>
      <c r="H475" s="5">
        <f t="shared" si="57"/>
        <v>2766.7899006586131</v>
      </c>
      <c r="I475" s="5">
        <f>过饱和度!N474</f>
        <v>4.5400867203049912E+21</v>
      </c>
      <c r="J475" s="5">
        <f t="shared" si="58"/>
        <v>4.5400867203049912E+21</v>
      </c>
      <c r="K475" s="5">
        <f t="shared" si="59"/>
        <v>454.0086720304991</v>
      </c>
      <c r="L475" s="5">
        <f>过饱和度!Q474</f>
        <v>3.5298116870604433E+69</v>
      </c>
      <c r="M475" s="5">
        <f t="shared" si="62"/>
        <v>3.5298116870604433E+69</v>
      </c>
      <c r="N475" s="5">
        <f t="shared" si="63"/>
        <v>3.5298116870604431E+50</v>
      </c>
    </row>
    <row r="476" spans="2:14" x14ac:dyDescent="0.25">
      <c r="B476" s="5">
        <f>过饱和度!D475</f>
        <v>4.6903995707450319</v>
      </c>
      <c r="C476" s="5">
        <f>过饱和度!H475</f>
        <v>9710105986784.8457</v>
      </c>
      <c r="D476" s="5">
        <f t="shared" si="60"/>
        <v>9710105986783.8457</v>
      </c>
      <c r="E476" s="5">
        <f t="shared" si="61"/>
        <v>9.7101059867838467E-7</v>
      </c>
      <c r="F476" s="5">
        <f>过饱和度!K475</f>
        <v>2.7751058421366403E+22</v>
      </c>
      <c r="G476" s="5">
        <f t="shared" si="56"/>
        <v>2.7751058421366403E+22</v>
      </c>
      <c r="H476" s="5">
        <f t="shared" si="57"/>
        <v>2775.1058421366406</v>
      </c>
      <c r="I476" s="5">
        <f>过饱和度!N475</f>
        <v>4.5537321590513095E+21</v>
      </c>
      <c r="J476" s="5">
        <f t="shared" si="58"/>
        <v>4.5537321590513095E+21</v>
      </c>
      <c r="K476" s="5">
        <f t="shared" si="59"/>
        <v>455.37321590513096</v>
      </c>
      <c r="L476" s="5">
        <f>过饱和度!Q475</f>
        <v>3.5457316283236244E+69</v>
      </c>
      <c r="M476" s="5">
        <f t="shared" si="62"/>
        <v>3.5457316283236244E+69</v>
      </c>
      <c r="N476" s="5">
        <f t="shared" si="63"/>
        <v>3.545731628323625E+50</v>
      </c>
    </row>
    <row r="477" spans="2:14" x14ac:dyDescent="0.25">
      <c r="B477" s="5">
        <f>过饱和度!D476</f>
        <v>4.6904004707450317</v>
      </c>
      <c r="C477" s="5">
        <f>过饱和度!H476</f>
        <v>9930273208242.5508</v>
      </c>
      <c r="D477" s="5">
        <f t="shared" si="60"/>
        <v>9930273208241.5508</v>
      </c>
      <c r="E477" s="5">
        <f t="shared" si="61"/>
        <v>9.9302732082415508E-7</v>
      </c>
      <c r="F477" s="5">
        <f>过饱和度!K476</f>
        <v>2.8593009475127479E+22</v>
      </c>
      <c r="G477" s="5">
        <f t="shared" si="56"/>
        <v>2.8593009475127479E+22</v>
      </c>
      <c r="H477" s="5">
        <f t="shared" si="57"/>
        <v>2859.3009475127483</v>
      </c>
      <c r="I477" s="5">
        <f>过饱和度!N476</f>
        <v>4.6918858685346103E+21</v>
      </c>
      <c r="J477" s="5">
        <f t="shared" si="58"/>
        <v>4.6918858685346103E+21</v>
      </c>
      <c r="K477" s="5">
        <f t="shared" si="59"/>
        <v>469.18858685346106</v>
      </c>
      <c r="L477" s="5">
        <f>过饱和度!Q476</f>
        <v>3.7082511459546383E+69</v>
      </c>
      <c r="M477" s="5">
        <f t="shared" si="62"/>
        <v>3.7082511459546383E+69</v>
      </c>
      <c r="N477" s="5">
        <f t="shared" si="63"/>
        <v>3.7082511459546386E+50</v>
      </c>
    </row>
    <row r="478" spans="2:14" x14ac:dyDescent="0.25">
      <c r="B478" s="5">
        <f>过饱和度!D477</f>
        <v>4.6904069575569958</v>
      </c>
      <c r="C478" s="5">
        <f>过饱和度!H477</f>
        <v>11616355535036.16</v>
      </c>
      <c r="D478" s="5">
        <f t="shared" si="60"/>
        <v>11616355535035.16</v>
      </c>
      <c r="E478" s="5">
        <f t="shared" si="61"/>
        <v>1.1616355535035161E-6</v>
      </c>
      <c r="F478" s="5">
        <f>过饱和度!K477</f>
        <v>3.5241422745419521E+22</v>
      </c>
      <c r="G478" s="5">
        <f t="shared" si="56"/>
        <v>3.5241422745419521E+22</v>
      </c>
      <c r="H478" s="5">
        <f t="shared" si="57"/>
        <v>3524.1422745419527</v>
      </c>
      <c r="I478" s="5">
        <f>过饱和度!N477</f>
        <v>5.7828049907751311E+21</v>
      </c>
      <c r="J478" s="5">
        <f t="shared" si="58"/>
        <v>5.7828049907751311E+21</v>
      </c>
      <c r="K478" s="5">
        <f t="shared" si="59"/>
        <v>578.28049907751313</v>
      </c>
      <c r="L478" s="5">
        <f>过饱和度!Q477</f>
        <v>5.0735356632625707E+69</v>
      </c>
      <c r="M478" s="5">
        <f t="shared" si="62"/>
        <v>5.0735356632625707E+69</v>
      </c>
      <c r="N478" s="5">
        <f t="shared" si="63"/>
        <v>5.0735356632625708E+50</v>
      </c>
    </row>
    <row r="479" spans="2:14" x14ac:dyDescent="0.25">
      <c r="B479" s="5">
        <f>过饱和度!D478</f>
        <v>4.6904094707450312</v>
      </c>
      <c r="C479" s="5">
        <f>过饱和度!H478</f>
        <v>11616353492271.643</v>
      </c>
      <c r="D479" s="5">
        <f t="shared" si="60"/>
        <v>11616353492270.643</v>
      </c>
      <c r="E479" s="5">
        <f t="shared" si="61"/>
        <v>1.1616353492270642E-6</v>
      </c>
      <c r="F479" s="5">
        <f>过饱和度!K478</f>
        <v>3.5241415221472907E+22</v>
      </c>
      <c r="G479" s="5">
        <f t="shared" si="56"/>
        <v>3.5241415221472907E+22</v>
      </c>
      <c r="H479" s="5">
        <f t="shared" si="57"/>
        <v>3524.1415221472912</v>
      </c>
      <c r="I479" s="5">
        <f>过饱和度!N478</f>
        <v>5.782803825959505E+21</v>
      </c>
      <c r="J479" s="5">
        <f t="shared" si="58"/>
        <v>5.782803825959505E+21</v>
      </c>
      <c r="K479" s="5">
        <f t="shared" si="59"/>
        <v>578.28038259595041</v>
      </c>
      <c r="L479" s="5">
        <f>过饱和度!Q478</f>
        <v>5.0735390568828115E+69</v>
      </c>
      <c r="M479" s="5">
        <f t="shared" si="62"/>
        <v>5.0735390568828115E+69</v>
      </c>
      <c r="N479" s="5">
        <f t="shared" si="63"/>
        <v>5.0735390568828124E+50</v>
      </c>
    </row>
    <row r="480" spans="2:14" x14ac:dyDescent="0.25">
      <c r="B480" s="5">
        <f>过饱和度!D479</f>
        <v>4.6904194707450317</v>
      </c>
      <c r="C480" s="5">
        <f>过饱和度!H479</f>
        <v>11616349461412.801</v>
      </c>
      <c r="D480" s="5">
        <f t="shared" si="60"/>
        <v>11616349461411.801</v>
      </c>
      <c r="E480" s="5">
        <f t="shared" si="61"/>
        <v>1.16163494614118E-6</v>
      </c>
      <c r="F480" s="5">
        <f>过饱和度!K479</f>
        <v>3.5241400413054564E+22</v>
      </c>
      <c r="G480" s="5">
        <f t="shared" si="56"/>
        <v>3.5241400413054564E+22</v>
      </c>
      <c r="H480" s="5">
        <f t="shared" si="57"/>
        <v>3524.1400413054566</v>
      </c>
      <c r="I480" s="5">
        <f>过饱和度!N479</f>
        <v>5.7828015352571316E+21</v>
      </c>
      <c r="J480" s="5">
        <f t="shared" si="58"/>
        <v>5.7828015352571316E+21</v>
      </c>
      <c r="K480" s="5">
        <f t="shared" si="59"/>
        <v>578.2801535257131</v>
      </c>
      <c r="L480" s="5">
        <f>过饱和度!Q479</f>
        <v>5.073556673343614E+69</v>
      </c>
      <c r="M480" s="5">
        <f t="shared" si="62"/>
        <v>5.073556673343614E+69</v>
      </c>
      <c r="N480" s="5">
        <f t="shared" si="63"/>
        <v>5.0735566733436137E+50</v>
      </c>
    </row>
    <row r="481" spans="2:14" x14ac:dyDescent="0.25">
      <c r="B481" s="5">
        <f>过饱和度!D480</f>
        <v>4.6904494707450315</v>
      </c>
      <c r="C481" s="5">
        <f>过饱和度!H480</f>
        <v>11616342591474.076</v>
      </c>
      <c r="D481" s="5">
        <f t="shared" si="60"/>
        <v>11616342591473.076</v>
      </c>
      <c r="E481" s="5">
        <f t="shared" si="61"/>
        <v>1.1616342591473078E-6</v>
      </c>
      <c r="F481" s="5">
        <f>过饱和度!K480</f>
        <v>3.524137527249245E+22</v>
      </c>
      <c r="G481" s="5">
        <f t="shared" si="56"/>
        <v>3.524137527249245E+22</v>
      </c>
      <c r="H481" s="5">
        <f t="shared" si="57"/>
        <v>3524.1375272492451</v>
      </c>
      <c r="I481" s="5">
        <f>过饱和度!N480</f>
        <v>5.782797651063123E+21</v>
      </c>
      <c r="J481" s="5">
        <f t="shared" si="58"/>
        <v>5.782797651063123E+21</v>
      </c>
      <c r="K481" s="5">
        <f t="shared" si="59"/>
        <v>578.27976510631242</v>
      </c>
      <c r="L481" s="5">
        <f>过饱和度!Q480</f>
        <v>5.0736147657774558E+69</v>
      </c>
      <c r="M481" s="5">
        <f t="shared" si="62"/>
        <v>5.0736147657774558E+69</v>
      </c>
      <c r="N481" s="5">
        <f t="shared" si="63"/>
        <v>5.0736147657774564E+50</v>
      </c>
    </row>
    <row r="482" spans="2:14" x14ac:dyDescent="0.25">
      <c r="B482" s="5">
        <f>过饱和度!D481</f>
        <v>4.6904794707450312</v>
      </c>
      <c r="C482" s="5">
        <f>过饱和度!H481</f>
        <v>11616335721539.471</v>
      </c>
      <c r="D482" s="5">
        <f t="shared" si="60"/>
        <v>11616335721538.471</v>
      </c>
      <c r="E482" s="5">
        <f t="shared" si="61"/>
        <v>1.1616335721538471E-6</v>
      </c>
      <c r="F482" s="5">
        <f>过饱和度!K481</f>
        <v>3.524135013194854E+22</v>
      </c>
      <c r="G482" s="5">
        <f t="shared" si="56"/>
        <v>3.524135013194854E+22</v>
      </c>
      <c r="H482" s="5">
        <f t="shared" si="57"/>
        <v>3524.1350131948548</v>
      </c>
      <c r="I482" s="5">
        <f>过饱和度!N481</f>
        <v>5.7827937668717661E+21</v>
      </c>
      <c r="J482" s="5">
        <f t="shared" si="58"/>
        <v>5.7827937668717661E+21</v>
      </c>
      <c r="K482" s="5">
        <f t="shared" si="59"/>
        <v>578.27937668717664</v>
      </c>
      <c r="L482" s="5">
        <f>过饱和度!Q481</f>
        <v>5.0736728584633334E+69</v>
      </c>
      <c r="M482" s="5">
        <f t="shared" si="62"/>
        <v>5.0736728584633334E+69</v>
      </c>
      <c r="N482" s="5">
        <f t="shared" si="63"/>
        <v>5.073672858463334E+50</v>
      </c>
    </row>
    <row r="483" spans="2:14" x14ac:dyDescent="0.25">
      <c r="B483" s="5">
        <f>过饱和度!D482</f>
        <v>4.6904994707450314</v>
      </c>
      <c r="C483" s="5">
        <f>过饱和度!H482</f>
        <v>11616330072663</v>
      </c>
      <c r="D483" s="5">
        <f t="shared" si="60"/>
        <v>11616330072662</v>
      </c>
      <c r="E483" s="5">
        <f t="shared" si="61"/>
        <v>1.1616330072662E-6</v>
      </c>
      <c r="F483" s="5">
        <f>过饱和度!K482</f>
        <v>3.5241329424581154E+22</v>
      </c>
      <c r="G483" s="5">
        <f t="shared" si="56"/>
        <v>3.5241329424581154E+22</v>
      </c>
      <c r="H483" s="5">
        <f t="shared" si="57"/>
        <v>3524.1329424581154</v>
      </c>
      <c r="I483" s="5">
        <f>过饱和度!N482</f>
        <v>5.782790565873451E+21</v>
      </c>
      <c r="J483" s="5">
        <f t="shared" si="58"/>
        <v>5.782790565873451E+21</v>
      </c>
      <c r="K483" s="5">
        <f t="shared" si="59"/>
        <v>578.27905658734517</v>
      </c>
      <c r="L483" s="5">
        <f>过饱和度!Q482</f>
        <v>5.0737105139555936E+69</v>
      </c>
      <c r="M483" s="5">
        <f t="shared" si="62"/>
        <v>5.0737105139555936E+69</v>
      </c>
      <c r="N483" s="5">
        <f t="shared" si="63"/>
        <v>5.0737105139555937E+50</v>
      </c>
    </row>
    <row r="484" spans="2:14" x14ac:dyDescent="0.25">
      <c r="B484" s="5">
        <f>过饱和度!D483</f>
        <v>4.6905994707450311</v>
      </c>
      <c r="C484" s="5">
        <f>过饱和度!H483</f>
        <v>11616317928422.457</v>
      </c>
      <c r="D484" s="5">
        <f t="shared" si="60"/>
        <v>11616317928421.457</v>
      </c>
      <c r="E484" s="5">
        <f t="shared" si="61"/>
        <v>1.1616317928421459E-6</v>
      </c>
      <c r="F484" s="5">
        <f>过饱和度!K483</f>
        <v>3.5241285337814147E+22</v>
      </c>
      <c r="G484" s="5">
        <f t="shared" si="56"/>
        <v>3.5241285337814147E+22</v>
      </c>
      <c r="H484" s="5">
        <f t="shared" si="57"/>
        <v>3524.1285337814147</v>
      </c>
      <c r="I484" s="5">
        <f>过饱和度!N483</f>
        <v>5.7827837719004127E+21</v>
      </c>
      <c r="J484" s="5">
        <f t="shared" si="58"/>
        <v>5.7827837719004127E+21</v>
      </c>
      <c r="K484" s="5">
        <f t="shared" si="59"/>
        <v>578.27837719004128</v>
      </c>
      <c r="L484" s="5">
        <f>过饱和度!Q483</f>
        <v>5.0739149566022996E+69</v>
      </c>
      <c r="M484" s="5">
        <f t="shared" si="62"/>
        <v>5.0739149566022996E+69</v>
      </c>
      <c r="N484" s="5">
        <f t="shared" si="63"/>
        <v>5.0739149566023009E+50</v>
      </c>
    </row>
    <row r="485" spans="2:14" x14ac:dyDescent="0.25">
      <c r="B485" s="5">
        <f>过饱和度!D484</f>
        <v>4.6908994707450313</v>
      </c>
      <c r="C485" s="5">
        <f>过饱和度!H484</f>
        <v>11616298011110.711</v>
      </c>
      <c r="D485" s="5">
        <f t="shared" si="60"/>
        <v>11616298011109.711</v>
      </c>
      <c r="E485" s="5">
        <f t="shared" si="61"/>
        <v>1.1616298011109715E-6</v>
      </c>
      <c r="F485" s="5">
        <f>过饱和度!K484</f>
        <v>3.5241214060968202E+22</v>
      </c>
      <c r="G485" s="5">
        <f t="shared" si="56"/>
        <v>3.5241214060968202E+22</v>
      </c>
      <c r="H485" s="5">
        <f t="shared" si="57"/>
        <v>3524.1214060968209</v>
      </c>
      <c r="I485" s="5">
        <f>过饱和度!N484</f>
        <v>5.782772838577655E+21</v>
      </c>
      <c r="J485" s="5">
        <f t="shared" si="58"/>
        <v>5.782772838577655E+21</v>
      </c>
      <c r="K485" s="5">
        <f t="shared" si="59"/>
        <v>578.27728385776538</v>
      </c>
      <c r="L485" s="5">
        <f>过饱和度!Q484</f>
        <v>5.0745448890432268E+69</v>
      </c>
      <c r="M485" s="5">
        <f t="shared" si="62"/>
        <v>5.0745448890432268E+69</v>
      </c>
      <c r="N485" s="5">
        <f t="shared" si="63"/>
        <v>5.0745448890432276E+50</v>
      </c>
    </row>
    <row r="486" spans="2:14" x14ac:dyDescent="0.25">
      <c r="B486" s="5">
        <f>过饱和度!D485</f>
        <v>4.6911994707450315</v>
      </c>
      <c r="C486" s="5">
        <f>过饱和度!H485</f>
        <v>11616278093834.693</v>
      </c>
      <c r="D486" s="5">
        <f t="shared" si="60"/>
        <v>11616278093833.693</v>
      </c>
      <c r="E486" s="5">
        <f t="shared" si="61"/>
        <v>1.1616278093833697E-6</v>
      </c>
      <c r="F486" s="5">
        <f>过饱和度!K485</f>
        <v>3.5241142784273622E+22</v>
      </c>
      <c r="G486" s="5">
        <f t="shared" si="56"/>
        <v>3.5241142784273622E+22</v>
      </c>
      <c r="H486" s="5">
        <f t="shared" si="57"/>
        <v>3524.1142784273625</v>
      </c>
      <c r="I486" s="5">
        <f>过饱和度!N485</f>
        <v>5.7827619052767507E+21</v>
      </c>
      <c r="J486" s="5">
        <f t="shared" si="58"/>
        <v>5.7827619052767507E+21</v>
      </c>
      <c r="K486" s="5">
        <f t="shared" si="59"/>
        <v>578.27619052767511</v>
      </c>
      <c r="L486" s="5">
        <f>过饱和度!Q485</f>
        <v>5.0751748582321712E+69</v>
      </c>
      <c r="M486" s="5">
        <f t="shared" si="62"/>
        <v>5.0751748582321712E+69</v>
      </c>
      <c r="N486" s="5">
        <f t="shared" si="63"/>
        <v>5.0751748582321717E+50</v>
      </c>
    </row>
    <row r="487" spans="2:14" x14ac:dyDescent="0.25">
      <c r="B487" s="5">
        <f>过饱和度!D486</f>
        <v>4.6913994707450319</v>
      </c>
      <c r="C487" s="5">
        <f>过饱和度!H486</f>
        <v>11616261435461.059</v>
      </c>
      <c r="D487" s="5">
        <f t="shared" si="60"/>
        <v>11616261435460.059</v>
      </c>
      <c r="E487" s="5">
        <f t="shared" si="61"/>
        <v>1.161626143546006E-6</v>
      </c>
      <c r="F487" s="5">
        <f>过饱和度!K486</f>
        <v>3.5241082785090949E+22</v>
      </c>
      <c r="G487" s="5">
        <f t="shared" si="56"/>
        <v>3.5241082785090949E+22</v>
      </c>
      <c r="H487" s="5">
        <f t="shared" si="57"/>
        <v>3524.1082785090948</v>
      </c>
      <c r="I487" s="5">
        <f>过饱和度!N486</f>
        <v>5.7827526825784524E+21</v>
      </c>
      <c r="J487" s="5">
        <f t="shared" si="58"/>
        <v>5.7827526825784524E+21</v>
      </c>
      <c r="K487" s="5">
        <f t="shared" si="59"/>
        <v>578.27526825784525</v>
      </c>
      <c r="L487" s="5">
        <f>过饱和度!Q486</f>
        <v>5.0755914633985695E+69</v>
      </c>
      <c r="M487" s="5">
        <f t="shared" si="62"/>
        <v>5.0755914633985695E+69</v>
      </c>
      <c r="N487" s="5">
        <f t="shared" si="63"/>
        <v>5.0755914633985695E+50</v>
      </c>
    </row>
    <row r="488" spans="2:14" x14ac:dyDescent="0.25">
      <c r="B488" s="5">
        <f>过饱和度!D487</f>
        <v>4.6923994707450314</v>
      </c>
      <c r="C488" s="5">
        <f>过饱和度!H487</f>
        <v>11616229056476.596</v>
      </c>
      <c r="D488" s="5">
        <f t="shared" si="60"/>
        <v>11616229056475.596</v>
      </c>
      <c r="E488" s="5">
        <f t="shared" si="61"/>
        <v>1.1616229056475594E-6</v>
      </c>
      <c r="F488" s="5">
        <f>过饱和度!K487</f>
        <v>3.5240970785752355E+22</v>
      </c>
      <c r="G488" s="5">
        <f t="shared" si="56"/>
        <v>3.5240970785752355E+22</v>
      </c>
      <c r="H488" s="5">
        <f t="shared" si="57"/>
        <v>3524.0970785752352</v>
      </c>
      <c r="I488" s="5">
        <f>过饱和度!N487</f>
        <v>5.7827356967314003E+21</v>
      </c>
      <c r="J488" s="5">
        <f t="shared" si="58"/>
        <v>5.7827356967314003E+21</v>
      </c>
      <c r="K488" s="5">
        <f t="shared" si="59"/>
        <v>578.27356967314006</v>
      </c>
      <c r="L488" s="5">
        <f>过饱和度!Q487</f>
        <v>5.0777258780541858E+69</v>
      </c>
      <c r="M488" s="5">
        <f t="shared" si="62"/>
        <v>5.0777258780541858E+69</v>
      </c>
      <c r="N488" s="5">
        <f t="shared" si="63"/>
        <v>5.0777258780541858E+50</v>
      </c>
    </row>
    <row r="489" spans="2:14" x14ac:dyDescent="0.25">
      <c r="B489" s="5">
        <f>过饱和度!D488</f>
        <v>4.6953994707450315</v>
      </c>
      <c r="C489" s="5">
        <f>过饱和度!H488</f>
        <v>11616184145554.84</v>
      </c>
      <c r="D489" s="5">
        <f t="shared" si="60"/>
        <v>11616184145553.84</v>
      </c>
      <c r="E489" s="5">
        <f t="shared" si="61"/>
        <v>1.161618414555384E-6</v>
      </c>
      <c r="F489" s="5">
        <f>过饱和度!K488</f>
        <v>3.5240827633020288E+22</v>
      </c>
      <c r="G489" s="5">
        <f t="shared" si="56"/>
        <v>3.5240827633020288E+22</v>
      </c>
      <c r="H489" s="5">
        <f t="shared" si="57"/>
        <v>3524.0827633020285</v>
      </c>
      <c r="I489" s="5">
        <f>过饱和度!N488</f>
        <v>5.7827146180783044E+21</v>
      </c>
      <c r="J489" s="5">
        <f t="shared" si="58"/>
        <v>5.7827146180783044E+21</v>
      </c>
      <c r="K489" s="5">
        <f t="shared" si="59"/>
        <v>578.27146180783052</v>
      </c>
      <c r="L489" s="5">
        <f>过饱和度!Q488</f>
        <v>5.0841842781232682E+69</v>
      </c>
      <c r="M489" s="5">
        <f t="shared" si="62"/>
        <v>5.0841842781232682E+69</v>
      </c>
      <c r="N489" s="5">
        <f t="shared" si="63"/>
        <v>5.0841842781232682E+50</v>
      </c>
    </row>
    <row r="490" spans="2:14" x14ac:dyDescent="0.25">
      <c r="B490" s="5">
        <f>过饱和度!D489</f>
        <v>4.6983994707450316</v>
      </c>
      <c r="C490" s="5">
        <f>过饱和度!H489</f>
        <v>11616139234836.105</v>
      </c>
      <c r="D490" s="5">
        <f t="shared" si="60"/>
        <v>11616139234835.105</v>
      </c>
      <c r="E490" s="5">
        <f t="shared" si="61"/>
        <v>1.1616139234835108E-6</v>
      </c>
      <c r="F490" s="5">
        <f>过饱和度!K489</f>
        <v>3.5240684481003454E+22</v>
      </c>
      <c r="G490" s="5">
        <f t="shared" si="56"/>
        <v>3.5240684481003454E+22</v>
      </c>
      <c r="H490" s="5">
        <f t="shared" si="57"/>
        <v>3524.0684481003459</v>
      </c>
      <c r="I490" s="5">
        <f>过饱和度!N489</f>
        <v>5.7826935395239865E+21</v>
      </c>
      <c r="J490" s="5">
        <f t="shared" si="58"/>
        <v>5.7826935395239865E+21</v>
      </c>
      <c r="K490" s="5">
        <f t="shared" si="59"/>
        <v>578.26935395239866</v>
      </c>
      <c r="L490" s="5">
        <f>过饱和度!Q489</f>
        <v>5.0906467376124351E+69</v>
      </c>
      <c r="M490" s="5">
        <f t="shared" si="62"/>
        <v>5.0906467376124351E+69</v>
      </c>
      <c r="N490" s="5">
        <f t="shared" si="63"/>
        <v>5.0906467376124343E+50</v>
      </c>
    </row>
    <row r="491" spans="2:14" x14ac:dyDescent="0.25">
      <c r="B491" s="5">
        <f>过饱和度!D490</f>
        <v>4.7003994707450314</v>
      </c>
      <c r="C491" s="5">
        <f>过饱和度!H490</f>
        <v>11616098605461.256</v>
      </c>
      <c r="D491" s="5">
        <f t="shared" si="60"/>
        <v>11616098605460.256</v>
      </c>
      <c r="E491" s="5">
        <f t="shared" si="61"/>
        <v>1.1616098605460256E-6</v>
      </c>
      <c r="F491" s="5">
        <f>过饱和度!K490</f>
        <v>3.5240549577457219E+22</v>
      </c>
      <c r="G491" s="5">
        <f t="shared" si="56"/>
        <v>3.5240549577457219E+22</v>
      </c>
      <c r="H491" s="5">
        <f t="shared" si="57"/>
        <v>3524.0549577457223</v>
      </c>
      <c r="I491" s="5">
        <f>过饱和度!N490</f>
        <v>5.7826733719463804E+21</v>
      </c>
      <c r="J491" s="5">
        <f t="shared" si="58"/>
        <v>5.7826733719463804E+21</v>
      </c>
      <c r="K491" s="5">
        <f t="shared" si="59"/>
        <v>578.26733719463812</v>
      </c>
      <c r="L491" s="5">
        <f>过饱和度!Q490</f>
        <v>5.0949465233840047E+69</v>
      </c>
      <c r="M491" s="5">
        <f t="shared" si="62"/>
        <v>5.0949465233840047E+69</v>
      </c>
      <c r="N491" s="5">
        <f t="shared" si="63"/>
        <v>5.0949465233840051E+50</v>
      </c>
    </row>
    <row r="492" spans="2:14" x14ac:dyDescent="0.25">
      <c r="B492" s="5">
        <f>过饱和度!D491</f>
        <v>4.7103994707450312</v>
      </c>
      <c r="C492" s="5">
        <f>过饱和度!H491</f>
        <v>11616056457056.676</v>
      </c>
      <c r="D492" s="5">
        <f t="shared" si="60"/>
        <v>11616056457055.676</v>
      </c>
      <c r="E492" s="5">
        <f t="shared" si="61"/>
        <v>1.1616056457055675E-6</v>
      </c>
      <c r="F492" s="5">
        <f>过饱和度!K491</f>
        <v>3.5240469547890367E+22</v>
      </c>
      <c r="G492" s="5">
        <f t="shared" si="56"/>
        <v>3.5240469547890367E+22</v>
      </c>
      <c r="H492" s="5">
        <f t="shared" si="57"/>
        <v>3524.046954789037</v>
      </c>
      <c r="I492" s="5">
        <f>过饱和度!N491</f>
        <v>5.7826646424454001E+21</v>
      </c>
      <c r="J492" s="5">
        <f t="shared" si="58"/>
        <v>5.7826646424454001E+21</v>
      </c>
      <c r="K492" s="5">
        <f t="shared" si="59"/>
        <v>578.26646424454009</v>
      </c>
      <c r="L492" s="5">
        <f>过饱和度!Q491</f>
        <v>5.1166352279608586E+69</v>
      </c>
      <c r="M492" s="5">
        <f t="shared" si="62"/>
        <v>5.1166352279608586E+69</v>
      </c>
      <c r="N492" s="5">
        <f t="shared" si="63"/>
        <v>5.1166352279608589E+50</v>
      </c>
    </row>
    <row r="493" spans="2:14" x14ac:dyDescent="0.25">
      <c r="B493" s="5">
        <f>过饱和度!D492</f>
        <v>4.7403994707450314</v>
      </c>
      <c r="C493" s="5">
        <f>过饱和度!H492</f>
        <v>11616095161229.145</v>
      </c>
      <c r="D493" s="5">
        <f t="shared" si="60"/>
        <v>11616095161228.145</v>
      </c>
      <c r="E493" s="5">
        <f t="shared" si="61"/>
        <v>1.1616095161228143E-6</v>
      </c>
      <c r="F493" s="5">
        <f>过饱和度!K492</f>
        <v>3.5240839276065358E+22</v>
      </c>
      <c r="G493" s="5">
        <f t="shared" si="56"/>
        <v>3.5240839276065358E+22</v>
      </c>
      <c r="H493" s="5">
        <f t="shared" si="57"/>
        <v>3524.0839276065362</v>
      </c>
      <c r="I493" s="5">
        <f>过饱和度!N492</f>
        <v>5.782732937466638E+21</v>
      </c>
      <c r="J493" s="5">
        <f t="shared" si="58"/>
        <v>5.782732937466638E+21</v>
      </c>
      <c r="K493" s="5">
        <f t="shared" si="59"/>
        <v>578.27329374666374</v>
      </c>
      <c r="L493" s="5">
        <f>过饱和度!Q492</f>
        <v>5.1821467147312414E+69</v>
      </c>
      <c r="M493" s="5">
        <f t="shared" si="62"/>
        <v>5.1821467147312414E+69</v>
      </c>
      <c r="N493" s="5">
        <f t="shared" si="63"/>
        <v>5.1821467147312406E+50</v>
      </c>
    </row>
    <row r="494" spans="2:14" x14ac:dyDescent="0.25">
      <c r="B494" s="5">
        <f>过饱和度!D493</f>
        <v>4.7703994707450317</v>
      </c>
      <c r="C494" s="5">
        <f>过饱和度!H493</f>
        <v>11616133864403.98</v>
      </c>
      <c r="D494" s="5">
        <f t="shared" si="60"/>
        <v>11616133864402.98</v>
      </c>
      <c r="E494" s="5">
        <f t="shared" si="61"/>
        <v>1.1616133864402984E-6</v>
      </c>
      <c r="F494" s="5">
        <f>过饱和度!K493</f>
        <v>3.5241209002992593E+22</v>
      </c>
      <c r="G494" s="5">
        <f t="shared" si="56"/>
        <v>3.5241209002992593E+22</v>
      </c>
      <c r="H494" s="5">
        <f t="shared" si="57"/>
        <v>3524.1209002992591</v>
      </c>
      <c r="I494" s="5">
        <f>过饱和度!N493</f>
        <v>5.7828012324531974E+21</v>
      </c>
      <c r="J494" s="5">
        <f t="shared" si="58"/>
        <v>5.7828012324531974E+21</v>
      </c>
      <c r="K494" s="5">
        <f t="shared" si="59"/>
        <v>578.28012324531983</v>
      </c>
      <c r="L494" s="5">
        <f>过饱和度!Q493</f>
        <v>5.2480765539550312E+69</v>
      </c>
      <c r="M494" s="5">
        <f t="shared" si="62"/>
        <v>5.2480765539550312E+69</v>
      </c>
      <c r="N494" s="5">
        <f t="shared" si="63"/>
        <v>5.2480765539550312E+50</v>
      </c>
    </row>
    <row r="495" spans="2:14" x14ac:dyDescent="0.25">
      <c r="B495" s="5">
        <f>过饱和度!D494</f>
        <v>4.7903994707450313</v>
      </c>
      <c r="C495" s="5">
        <f>过饱和度!H494</f>
        <v>11616125864428.635</v>
      </c>
      <c r="D495" s="5">
        <f t="shared" si="60"/>
        <v>11616125864427.635</v>
      </c>
      <c r="E495" s="5">
        <f t="shared" si="61"/>
        <v>1.1616125864427635E-6</v>
      </c>
      <c r="F495" s="5">
        <f>过饱和度!K494</f>
        <v>3.5241330672078347E+22</v>
      </c>
      <c r="G495" s="5">
        <f t="shared" si="56"/>
        <v>3.5241330672078347E+22</v>
      </c>
      <c r="H495" s="5">
        <f t="shared" si="57"/>
        <v>3524.1330672078352</v>
      </c>
      <c r="I495" s="5">
        <f>过饱和度!N494</f>
        <v>5.7828274238687019E+21</v>
      </c>
      <c r="J495" s="5">
        <f t="shared" si="58"/>
        <v>5.7828274238687019E+21</v>
      </c>
      <c r="K495" s="5">
        <f t="shared" si="59"/>
        <v>578.28274238687038</v>
      </c>
      <c r="L495" s="5">
        <f>过饱和度!Q494</f>
        <v>5.2922268245876973E+69</v>
      </c>
      <c r="M495" s="5">
        <f t="shared" si="62"/>
        <v>5.2922268245876973E+69</v>
      </c>
      <c r="N495" s="5">
        <f t="shared" si="63"/>
        <v>5.2922268245876977E+50</v>
      </c>
    </row>
    <row r="496" spans="2:14" x14ac:dyDescent="0.25">
      <c r="B496" s="5">
        <f>过饱和度!D495</f>
        <v>4.840399470745032</v>
      </c>
      <c r="C496" s="5">
        <f>过饱和度!H495</f>
        <v>11616275118236.396</v>
      </c>
      <c r="D496" s="5">
        <f t="shared" si="60"/>
        <v>11616275118235.396</v>
      </c>
      <c r="E496" s="5">
        <f t="shared" si="61"/>
        <v>1.1616275118235396E-6</v>
      </c>
      <c r="F496" s="5">
        <f>过饱和度!K495</f>
        <v>3.5242259834662843E+22</v>
      </c>
      <c r="G496" s="5">
        <f t="shared" si="56"/>
        <v>3.5242259834662843E+22</v>
      </c>
      <c r="H496" s="5">
        <f t="shared" si="57"/>
        <v>3524.2259834662841</v>
      </c>
      <c r="I496" s="5">
        <f>过饱和度!N495</f>
        <v>5.7829897374246602E+21</v>
      </c>
      <c r="J496" s="5">
        <f t="shared" si="58"/>
        <v>5.7829897374246602E+21</v>
      </c>
      <c r="K496" s="5">
        <f t="shared" si="59"/>
        <v>578.29897374246605</v>
      </c>
      <c r="L496" s="5">
        <f>过饱和度!Q495</f>
        <v>5.4035944066891559E+69</v>
      </c>
      <c r="M496" s="5">
        <f t="shared" si="62"/>
        <v>5.4035944066891559E+69</v>
      </c>
      <c r="N496" s="5">
        <f t="shared" si="63"/>
        <v>5.4035944066891555E+50</v>
      </c>
    </row>
    <row r="497" spans="2:14" x14ac:dyDescent="0.25">
      <c r="B497" s="5">
        <f>过饱和度!D496</f>
        <v>4.8903994707450318</v>
      </c>
      <c r="C497" s="5">
        <f>过饱和度!H496</f>
        <v>11616424369655.289</v>
      </c>
      <c r="D497" s="5">
        <f t="shared" si="60"/>
        <v>11616424369654.289</v>
      </c>
      <c r="E497" s="5">
        <f t="shared" si="61"/>
        <v>1.1616424369654287E-6</v>
      </c>
      <c r="F497" s="5">
        <f>过饱和度!K496</f>
        <v>3.5243189002146538E+22</v>
      </c>
      <c r="G497" s="5">
        <f t="shared" si="56"/>
        <v>3.5243189002146538E+22</v>
      </c>
      <c r="H497" s="5">
        <f t="shared" si="57"/>
        <v>3524.3189002146541</v>
      </c>
      <c r="I497" s="5">
        <f>过饱和度!N496</f>
        <v>5.7831520523204417E+21</v>
      </c>
      <c r="J497" s="5">
        <f t="shared" si="58"/>
        <v>5.7831520523204417E+21</v>
      </c>
      <c r="K497" s="5">
        <f t="shared" si="59"/>
        <v>578.31520523204415</v>
      </c>
      <c r="L497" s="5">
        <f>过饱和度!Q496</f>
        <v>5.5161280845977314E+69</v>
      </c>
      <c r="M497" s="5">
        <f t="shared" si="62"/>
        <v>5.5161280845977314E+69</v>
      </c>
      <c r="N497" s="5">
        <f t="shared" si="63"/>
        <v>5.5161280845977325E+50</v>
      </c>
    </row>
    <row r="498" spans="2:14" x14ac:dyDescent="0.25">
      <c r="B498" s="5">
        <f>过饱和度!D497</f>
        <v>4.9403994707450316</v>
      </c>
      <c r="C498" s="5">
        <f>过饱和度!H497</f>
        <v>11616573618685.299</v>
      </c>
      <c r="D498" s="5">
        <f t="shared" si="60"/>
        <v>11616573618684.299</v>
      </c>
      <c r="E498" s="5">
        <f t="shared" si="61"/>
        <v>1.1616573618684299E-6</v>
      </c>
      <c r="F498" s="5">
        <f>过饱和度!K497</f>
        <v>3.5244118174529155E+22</v>
      </c>
      <c r="G498" s="5">
        <f t="shared" si="56"/>
        <v>3.5244118174529155E+22</v>
      </c>
      <c r="H498" s="5">
        <f t="shared" si="57"/>
        <v>3524.4118174529162</v>
      </c>
      <c r="I498" s="5">
        <f>过饱和度!N497</f>
        <v>5.7833143685560087E+21</v>
      </c>
      <c r="J498" s="5">
        <f t="shared" si="58"/>
        <v>5.7833143685560087E+21</v>
      </c>
      <c r="K498" s="5">
        <f t="shared" si="59"/>
        <v>578.33143685560094</v>
      </c>
      <c r="L498" s="5">
        <f>过饱和度!Q497</f>
        <v>5.6298280576333395E+69</v>
      </c>
      <c r="M498" s="5">
        <f t="shared" si="62"/>
        <v>5.6298280576333395E+69</v>
      </c>
      <c r="N498" s="5">
        <f t="shared" si="63"/>
        <v>5.6298280576333399E+50</v>
      </c>
    </row>
    <row r="499" spans="2:14" x14ac:dyDescent="0.25">
      <c r="B499" s="5">
        <f>过饱和度!D498</f>
        <v>4.9835485018151005</v>
      </c>
      <c r="C499" s="5">
        <f>过饱和度!H498</f>
        <v>11616683196477.537</v>
      </c>
      <c r="D499" s="5">
        <f t="shared" si="60"/>
        <v>11616683196476.537</v>
      </c>
      <c r="E499" s="5">
        <f t="shared" si="61"/>
        <v>1.1616683196476537E-6</v>
      </c>
      <c r="F499" s="5">
        <f>过饱和度!K498</f>
        <v>3.5244849063851651E+22</v>
      </c>
      <c r="G499" s="5">
        <f t="shared" si="56"/>
        <v>3.5244849063851651E+22</v>
      </c>
      <c r="H499" s="5">
        <f t="shared" si="57"/>
        <v>3524.4849063851652</v>
      </c>
      <c r="I499" s="5">
        <f>过饱和度!N498</f>
        <v>5.7834434490148932E+21</v>
      </c>
      <c r="J499" s="5">
        <f t="shared" si="58"/>
        <v>5.7834434490148932E+21</v>
      </c>
      <c r="K499" s="5">
        <f t="shared" si="59"/>
        <v>578.34434490148931</v>
      </c>
      <c r="L499" s="5">
        <f>过饱和度!Q498</f>
        <v>5.7288648430382678E+69</v>
      </c>
      <c r="M499" s="5">
        <f t="shared" si="62"/>
        <v>5.7288648430382678E+69</v>
      </c>
      <c r="N499" s="5">
        <f t="shared" si="63"/>
        <v>5.7288648430382677E+50</v>
      </c>
    </row>
    <row r="500" spans="2:14" x14ac:dyDescent="0.25">
      <c r="B500" s="5">
        <f>过饱和度!D499</f>
        <v>4.9835485019151005</v>
      </c>
      <c r="C500" s="5">
        <f>过饱和度!H499</f>
        <v>11616710546483.887</v>
      </c>
      <c r="D500" s="5">
        <f t="shared" si="60"/>
        <v>11616710546482.887</v>
      </c>
      <c r="E500" s="5">
        <f t="shared" si="61"/>
        <v>1.1616710546482886E-6</v>
      </c>
      <c r="F500" s="5">
        <f>过饱和度!K499</f>
        <v>3.524495968477295E+22</v>
      </c>
      <c r="G500" s="5">
        <f t="shared" si="56"/>
        <v>3.524495968477295E+22</v>
      </c>
      <c r="H500" s="5">
        <f t="shared" si="57"/>
        <v>3524.4959684772953</v>
      </c>
      <c r="I500" s="5">
        <f>过饱和度!N499</f>
        <v>5.7834616010664575E+21</v>
      </c>
      <c r="J500" s="5">
        <f t="shared" si="58"/>
        <v>5.7834616010664575E+21</v>
      </c>
      <c r="K500" s="5">
        <f t="shared" si="59"/>
        <v>578.34616010664581</v>
      </c>
      <c r="L500" s="5">
        <f>过饱和度!Q499</f>
        <v>5.7288918014702694E+69</v>
      </c>
      <c r="M500" s="5">
        <f t="shared" si="62"/>
        <v>5.7288918014702694E+69</v>
      </c>
      <c r="N500" s="5">
        <f t="shared" si="63"/>
        <v>5.7288918014702689E+50</v>
      </c>
    </row>
    <row r="501" spans="2:14" x14ac:dyDescent="0.25">
      <c r="B501" s="5">
        <f>过饱和度!D500</f>
        <v>4.9835485022151005</v>
      </c>
      <c r="C501" s="5">
        <f>过饱和度!H500</f>
        <v>11616792613276.467</v>
      </c>
      <c r="D501" s="5">
        <f t="shared" si="60"/>
        <v>11616792613275.467</v>
      </c>
      <c r="E501" s="5">
        <f t="shared" si="61"/>
        <v>1.1616792613275467E-6</v>
      </c>
      <c r="F501" s="5">
        <f>过饱和度!K500</f>
        <v>3.5245291610089137E+22</v>
      </c>
      <c r="G501" s="5">
        <f t="shared" si="56"/>
        <v>3.5245291610089137E+22</v>
      </c>
      <c r="H501" s="5">
        <f t="shared" si="57"/>
        <v>3524.5291610089134</v>
      </c>
      <c r="I501" s="5">
        <f>过饱和度!N500</f>
        <v>5.7835160669272429E+21</v>
      </c>
      <c r="J501" s="5">
        <f t="shared" si="58"/>
        <v>5.7835160669272429E+21</v>
      </c>
      <c r="K501" s="5">
        <f t="shared" si="59"/>
        <v>578.35160669272432</v>
      </c>
      <c r="L501" s="5">
        <f>过饱和度!Q500</f>
        <v>5.7289726961217717E+69</v>
      </c>
      <c r="M501" s="5">
        <f t="shared" si="62"/>
        <v>5.7289726961217717E+69</v>
      </c>
      <c r="N501" s="5">
        <f t="shared" si="63"/>
        <v>5.7289726961217727E+50</v>
      </c>
    </row>
    <row r="502" spans="2:14" x14ac:dyDescent="0.25">
      <c r="B502" s="5">
        <f>过饱和度!D501</f>
        <v>4.9835485026151005</v>
      </c>
      <c r="C502" s="5">
        <f>过饱和度!H501</f>
        <v>11616902040297.951</v>
      </c>
      <c r="D502" s="5">
        <f t="shared" si="60"/>
        <v>11616902040296.951</v>
      </c>
      <c r="E502" s="5">
        <f t="shared" si="61"/>
        <v>1.1616902040296951E-6</v>
      </c>
      <c r="F502" s="5">
        <f>过饱和度!K501</f>
        <v>3.5245734195706825E+22</v>
      </c>
      <c r="G502" s="5">
        <f t="shared" si="56"/>
        <v>3.5245734195706825E+22</v>
      </c>
      <c r="H502" s="5">
        <f t="shared" si="57"/>
        <v>3524.5734195706823</v>
      </c>
      <c r="I502" s="5">
        <f>过饱和度!N501</f>
        <v>5.7835886909792631E+21</v>
      </c>
      <c r="J502" s="5">
        <f t="shared" si="58"/>
        <v>5.7835886909792631E+21</v>
      </c>
      <c r="K502" s="5">
        <f t="shared" si="59"/>
        <v>578.35886909792634</v>
      </c>
      <c r="L502" s="5">
        <f>过饱和度!Q501</f>
        <v>5.7290805617061236E+69</v>
      </c>
      <c r="M502" s="5">
        <f t="shared" si="62"/>
        <v>5.7290805617061236E+69</v>
      </c>
      <c r="N502" s="5">
        <f t="shared" si="63"/>
        <v>5.7290805617061237E+50</v>
      </c>
    </row>
    <row r="503" spans="2:14" x14ac:dyDescent="0.25">
      <c r="B503" s="5">
        <f>过饱和度!D502</f>
        <v>4.9835485028151005</v>
      </c>
      <c r="C503" s="5">
        <f>过饱和度!H502</f>
        <v>11616956748670.828</v>
      </c>
      <c r="D503" s="5">
        <f t="shared" si="60"/>
        <v>11616956748669.828</v>
      </c>
      <c r="E503" s="5">
        <f t="shared" si="61"/>
        <v>1.1616956748669829E-6</v>
      </c>
      <c r="F503" s="5">
        <f>过饱和度!K502</f>
        <v>3.5245955470154038E+22</v>
      </c>
      <c r="G503" s="5">
        <f t="shared" si="56"/>
        <v>3.5245955470154038E+22</v>
      </c>
      <c r="H503" s="5">
        <f t="shared" si="57"/>
        <v>3524.595547015404</v>
      </c>
      <c r="I503" s="5">
        <f>过饱和度!N502</f>
        <v>5.7836250001746365E+21</v>
      </c>
      <c r="J503" s="5">
        <f t="shared" si="58"/>
        <v>5.7836250001746365E+21</v>
      </c>
      <c r="K503" s="5">
        <f t="shared" si="59"/>
        <v>578.36250001746373</v>
      </c>
      <c r="L503" s="5">
        <f>过饱和度!Q502</f>
        <v>5.7291344890168845E+69</v>
      </c>
      <c r="M503" s="5">
        <f t="shared" si="62"/>
        <v>5.7291344890168845E+69</v>
      </c>
      <c r="N503" s="5">
        <f t="shared" si="63"/>
        <v>5.7291344890168845E+50</v>
      </c>
    </row>
    <row r="504" spans="2:14" x14ac:dyDescent="0.25">
      <c r="B504" s="5">
        <f>过饱和度!D503</f>
        <v>4.9835485118151004</v>
      </c>
      <c r="C504" s="5">
        <f>过饱和度!H503</f>
        <v>11619419508468.189</v>
      </c>
      <c r="D504" s="5">
        <f t="shared" si="60"/>
        <v>11619419508467.189</v>
      </c>
      <c r="E504" s="5">
        <f t="shared" si="61"/>
        <v>1.1619419508467189E-6</v>
      </c>
      <c r="F504" s="5">
        <f>过饱和度!K503</f>
        <v>3.5255916503085202E+22</v>
      </c>
      <c r="G504" s="5">
        <f t="shared" si="56"/>
        <v>3.5255916503085202E+22</v>
      </c>
      <c r="H504" s="5">
        <f t="shared" si="57"/>
        <v>3525.5916503085205</v>
      </c>
      <c r="I504" s="5">
        <f>过饱和度!N503</f>
        <v>5.7852594944355263E+21</v>
      </c>
      <c r="J504" s="5">
        <f t="shared" si="58"/>
        <v>5.7852594944355263E+21</v>
      </c>
      <c r="K504" s="5">
        <f t="shared" si="59"/>
        <v>578.52594944355269</v>
      </c>
      <c r="L504" s="5">
        <f>过饱和度!Q503</f>
        <v>5.7315624554791919E+69</v>
      </c>
      <c r="M504" s="5">
        <f t="shared" si="62"/>
        <v>5.7315624554791919E+69</v>
      </c>
      <c r="N504" s="5">
        <f t="shared" si="63"/>
        <v>5.7315624554791922E+50</v>
      </c>
    </row>
    <row r="505" spans="2:14" x14ac:dyDescent="0.25">
      <c r="B505" s="5">
        <f>过饱和度!D504</f>
        <v>4.9835486018151007</v>
      </c>
      <c r="C505" s="5">
        <f>过饱和度!H504</f>
        <v>11644067099278.555</v>
      </c>
      <c r="D505" s="5">
        <f t="shared" si="60"/>
        <v>11644067099277.555</v>
      </c>
      <c r="E505" s="5">
        <f t="shared" si="61"/>
        <v>1.1644067099277553E-6</v>
      </c>
      <c r="F505" s="5">
        <f>过饱和度!K504</f>
        <v>3.5355646126554849E+22</v>
      </c>
      <c r="G505" s="5">
        <f t="shared" si="56"/>
        <v>3.5355646126554849E+22</v>
      </c>
      <c r="H505" s="5">
        <f t="shared" si="57"/>
        <v>3535.5646126554852</v>
      </c>
      <c r="I505" s="5">
        <f>过饱和度!N504</f>
        <v>5.8016239827557275E+21</v>
      </c>
      <c r="J505" s="5">
        <f t="shared" si="58"/>
        <v>5.8016239827557275E+21</v>
      </c>
      <c r="K505" s="5">
        <f t="shared" si="59"/>
        <v>580.16239827557274</v>
      </c>
      <c r="L505" s="5">
        <f>过饱和度!Q504</f>
        <v>5.7558902789527058E+69</v>
      </c>
      <c r="M505" s="5">
        <f t="shared" si="62"/>
        <v>5.7558902789527058E+69</v>
      </c>
      <c r="N505" s="5">
        <f t="shared" si="63"/>
        <v>5.7558902789527057E+50</v>
      </c>
    </row>
    <row r="506" spans="2:14" ht="13.5" customHeight="1" x14ac:dyDescent="0.25">
      <c r="B506" s="5">
        <f>过饱和度!D505</f>
        <v>4.9835495018151006</v>
      </c>
      <c r="C506" s="5">
        <f>过饱和度!H505</f>
        <v>11892465477900.273</v>
      </c>
      <c r="D506" s="5">
        <f t="shared" si="60"/>
        <v>11892465477899.273</v>
      </c>
      <c r="E506" s="5">
        <f t="shared" si="61"/>
        <v>1.1892465477899274E-6</v>
      </c>
      <c r="F506" s="5">
        <f>过饱和度!K505</f>
        <v>3.636463053282109E+22</v>
      </c>
      <c r="G506" s="5">
        <f t="shared" si="56"/>
        <v>3.636463053282109E+22</v>
      </c>
      <c r="H506" s="5">
        <f t="shared" si="57"/>
        <v>3636.4630532821097</v>
      </c>
      <c r="I506" s="5">
        <f>过饱和度!N505</f>
        <v>5.9671866130974324E+21</v>
      </c>
      <c r="J506" s="5">
        <f t="shared" si="58"/>
        <v>5.9671866130974324E+21</v>
      </c>
      <c r="K506" s="5">
        <f t="shared" si="59"/>
        <v>596.71866130974331</v>
      </c>
      <c r="L506" s="5">
        <f>过饱和度!Q505</f>
        <v>6.0039413365211296E+69</v>
      </c>
      <c r="M506" s="5">
        <f t="shared" si="62"/>
        <v>6.0039413365211296E+69</v>
      </c>
      <c r="N506" s="5">
        <f t="shared" si="63"/>
        <v>6.0039413365211292E+50</v>
      </c>
    </row>
    <row r="507" spans="2:14" x14ac:dyDescent="0.25">
      <c r="B507" s="5">
        <f>过饱和度!D506</f>
        <v>4.9835559886270646</v>
      </c>
      <c r="C507" s="5">
        <f>过饱和度!H506</f>
        <v>13788079230753.504</v>
      </c>
      <c r="D507" s="5">
        <f t="shared" si="60"/>
        <v>13788079230752.504</v>
      </c>
      <c r="E507" s="5">
        <f t="shared" si="61"/>
        <v>1.3788079230752505E-6</v>
      </c>
      <c r="F507" s="5">
        <f>过饱和度!K506</f>
        <v>4.4289869479794845E+22</v>
      </c>
      <c r="G507" s="5">
        <f t="shared" si="56"/>
        <v>4.4289869479794845E+22</v>
      </c>
      <c r="H507" s="5">
        <f t="shared" si="57"/>
        <v>4428.9869479794852</v>
      </c>
      <c r="I507" s="5">
        <f>过饱和度!N506</f>
        <v>7.267622864510966E+21</v>
      </c>
      <c r="J507" s="5">
        <f t="shared" si="58"/>
        <v>7.267622864510966E+21</v>
      </c>
      <c r="K507" s="5">
        <f t="shared" si="59"/>
        <v>726.76228645109654</v>
      </c>
      <c r="L507" s="5">
        <f>过饱和度!Q506</f>
        <v>8.0691712999376608E+69</v>
      </c>
      <c r="M507" s="5">
        <f t="shared" si="62"/>
        <v>8.0691712999376608E+69</v>
      </c>
      <c r="N507" s="5">
        <f t="shared" si="63"/>
        <v>8.0691712999376611E+50</v>
      </c>
    </row>
    <row r="508" spans="2:14" x14ac:dyDescent="0.25">
      <c r="B508" s="5">
        <f>过饱和度!D507</f>
        <v>4.983558501815101</v>
      </c>
      <c r="C508" s="5">
        <f>过饱和度!H507</f>
        <v>13788076804626.701</v>
      </c>
      <c r="D508" s="5">
        <f t="shared" si="60"/>
        <v>13788076804625.701</v>
      </c>
      <c r="E508" s="5">
        <f t="shared" si="61"/>
        <v>1.3788076804625706E-6</v>
      </c>
      <c r="F508" s="5">
        <f>过饱和度!K507</f>
        <v>4.4289860016998168E+22</v>
      </c>
      <c r="G508" s="5">
        <f t="shared" si="56"/>
        <v>4.4289860016998168E+22</v>
      </c>
      <c r="H508" s="5">
        <f t="shared" si="57"/>
        <v>4428.9860016998164</v>
      </c>
      <c r="I508" s="5">
        <f>过饱和度!N507</f>
        <v>7.2676213994584382E+21</v>
      </c>
      <c r="J508" s="5">
        <f t="shared" si="58"/>
        <v>7.2676213994584382E+21</v>
      </c>
      <c r="K508" s="5">
        <f t="shared" si="59"/>
        <v>726.76213994584396</v>
      </c>
      <c r="L508" s="5">
        <f>过饱和度!Q507</f>
        <v>8.069176186067886E+69</v>
      </c>
      <c r="M508" s="5">
        <f t="shared" si="62"/>
        <v>8.069176186067886E+69</v>
      </c>
      <c r="N508" s="5">
        <f t="shared" si="63"/>
        <v>8.0691761860678875E+50</v>
      </c>
    </row>
    <row r="509" spans="2:14" x14ac:dyDescent="0.25">
      <c r="B509" s="5">
        <f>过饱和度!D508</f>
        <v>4.9835685018151006</v>
      </c>
      <c r="C509" s="5">
        <f>过饱和度!H508</f>
        <v>13788072014376.031</v>
      </c>
      <c r="D509" s="5">
        <f t="shared" si="60"/>
        <v>13788072014375.031</v>
      </c>
      <c r="E509" s="5">
        <f t="shared" si="61"/>
        <v>1.3788072014375031E-6</v>
      </c>
      <c r="F509" s="5">
        <f>过饱和度!K508</f>
        <v>4.4289841378450817E+22</v>
      </c>
      <c r="G509" s="5">
        <f t="shared" si="56"/>
        <v>4.4289841378450817E+22</v>
      </c>
      <c r="H509" s="5">
        <f t="shared" si="57"/>
        <v>4428.9841378450819</v>
      </c>
      <c r="I509" s="5">
        <f>过饱和度!N508</f>
        <v>7.2676185159943785E+21</v>
      </c>
      <c r="J509" s="5">
        <f t="shared" si="58"/>
        <v>7.2676185159943785E+21</v>
      </c>
      <c r="K509" s="5">
        <f t="shared" si="59"/>
        <v>726.76185159943782</v>
      </c>
      <c r="L509" s="5">
        <f>过饱和度!Q508</f>
        <v>8.069202169856442E+69</v>
      </c>
      <c r="M509" s="5">
        <f t="shared" si="62"/>
        <v>8.069202169856442E+69</v>
      </c>
      <c r="N509" s="5">
        <f t="shared" si="63"/>
        <v>8.0692021698564415E+50</v>
      </c>
    </row>
    <row r="510" spans="2:14" x14ac:dyDescent="0.25">
      <c r="B510" s="5">
        <f>过饱和度!D509</f>
        <v>4.9835985018151003</v>
      </c>
      <c r="C510" s="5">
        <f>过饱和度!H509</f>
        <v>13788063842654.67</v>
      </c>
      <c r="D510" s="5">
        <f t="shared" si="60"/>
        <v>13788063842653.67</v>
      </c>
      <c r="E510" s="5">
        <f t="shared" si="61"/>
        <v>1.3788063842653671E-6</v>
      </c>
      <c r="F510" s="5">
        <f>过饱和度!K509</f>
        <v>4.4289809698962371E+22</v>
      </c>
      <c r="G510" s="5">
        <f t="shared" si="56"/>
        <v>4.4289809698962371E+22</v>
      </c>
      <c r="H510" s="5">
        <f t="shared" si="57"/>
        <v>4428.9809698962381</v>
      </c>
      <c r="I510" s="5">
        <f>过饱和度!N509</f>
        <v>7.2676136207047417E+21</v>
      </c>
      <c r="J510" s="5">
        <f t="shared" si="58"/>
        <v>7.2676136207047417E+21</v>
      </c>
      <c r="K510" s="5">
        <f t="shared" si="59"/>
        <v>726.76136207047421</v>
      </c>
      <c r="L510" s="5">
        <f>过饱和度!Q509</f>
        <v>8.0692884599581746E+69</v>
      </c>
      <c r="M510" s="5">
        <f t="shared" si="62"/>
        <v>8.0692884599581746E+69</v>
      </c>
      <c r="N510" s="5">
        <f t="shared" si="63"/>
        <v>8.0692884599581746E+50</v>
      </c>
    </row>
    <row r="511" spans="2:14" x14ac:dyDescent="0.25">
      <c r="B511" s="5">
        <f>过饱和度!D510</f>
        <v>4.983628501815101</v>
      </c>
      <c r="C511" s="5">
        <f>过饱和度!H510</f>
        <v>13788055670938.211</v>
      </c>
      <c r="D511" s="5">
        <f t="shared" si="60"/>
        <v>13788055670937.211</v>
      </c>
      <c r="E511" s="5">
        <f t="shared" si="61"/>
        <v>1.3788055670937212E-6</v>
      </c>
      <c r="F511" s="5">
        <f>过饱和度!K510</f>
        <v>4.4289778019496876E+22</v>
      </c>
      <c r="G511" s="5">
        <f t="shared" si="56"/>
        <v>4.4289778019496876E+22</v>
      </c>
      <c r="H511" s="5">
        <f t="shared" si="57"/>
        <v>4428.977801949688</v>
      </c>
      <c r="I511" s="5">
        <f>过饱和度!N510</f>
        <v>7.2676087254184498E+21</v>
      </c>
      <c r="J511" s="5">
        <f t="shared" si="58"/>
        <v>7.2676087254184498E+21</v>
      </c>
      <c r="K511" s="5">
        <f t="shared" si="59"/>
        <v>726.76087254184506</v>
      </c>
      <c r="L511" s="5">
        <f>过饱和度!Q510</f>
        <v>8.0693747504008339E+69</v>
      </c>
      <c r="M511" s="5">
        <f t="shared" si="62"/>
        <v>8.0693747504008339E+69</v>
      </c>
      <c r="N511" s="5">
        <f t="shared" si="63"/>
        <v>8.0693747504008331E+50</v>
      </c>
    </row>
    <row r="512" spans="2:14" x14ac:dyDescent="0.25">
      <c r="B512" s="5">
        <f>过饱和度!D511</f>
        <v>4.9836485018151002</v>
      </c>
      <c r="C512" s="5">
        <f>过饱和度!H511</f>
        <v>13788048954368.346</v>
      </c>
      <c r="D512" s="5">
        <f t="shared" si="60"/>
        <v>13788048954367.346</v>
      </c>
      <c r="E512" s="5">
        <f t="shared" si="61"/>
        <v>1.378804895436735E-6</v>
      </c>
      <c r="F512" s="5">
        <f>过饱和度!K511</f>
        <v>4.4289751939431348E+22</v>
      </c>
      <c r="G512" s="5">
        <f t="shared" si="56"/>
        <v>4.4289751939431348E+22</v>
      </c>
      <c r="H512" s="5">
        <f t="shared" si="57"/>
        <v>4428.9751939431344</v>
      </c>
      <c r="I512" s="5">
        <f>过饱和度!N511</f>
        <v>7.2676046933358815E+21</v>
      </c>
      <c r="J512" s="5">
        <f t="shared" si="58"/>
        <v>7.2676046933358815E+21</v>
      </c>
      <c r="K512" s="5">
        <f t="shared" si="59"/>
        <v>726.76046933358816</v>
      </c>
      <c r="L512" s="5">
        <f>过饱和度!Q511</f>
        <v>8.0694305708431774E+69</v>
      </c>
      <c r="M512" s="5">
        <f t="shared" si="62"/>
        <v>8.0694305708431774E+69</v>
      </c>
      <c r="N512" s="5">
        <f t="shared" si="63"/>
        <v>8.0694305708431762E+50</v>
      </c>
    </row>
    <row r="513" spans="2:14" x14ac:dyDescent="0.25">
      <c r="B513" s="5">
        <f>过饱和度!D512</f>
        <v>4.9837485018151009</v>
      </c>
      <c r="C513" s="5">
        <f>过饱和度!H512</f>
        <v>13788034481646.143</v>
      </c>
      <c r="D513" s="5">
        <f t="shared" si="60"/>
        <v>13788034481645.143</v>
      </c>
      <c r="E513" s="5">
        <f t="shared" si="61"/>
        <v>1.3788034481645142E-6</v>
      </c>
      <c r="F513" s="5">
        <f>过饱和度!K512</f>
        <v>4.4289696253335952E+22</v>
      </c>
      <c r="G513" s="5">
        <f t="shared" si="56"/>
        <v>4.4289696253335952E+22</v>
      </c>
      <c r="H513" s="5">
        <f t="shared" si="57"/>
        <v>4428.9696253335951</v>
      </c>
      <c r="I513" s="5">
        <f>过饱和度!N512</f>
        <v>7.2675961090023243E+21</v>
      </c>
      <c r="J513" s="5">
        <f t="shared" si="58"/>
        <v>7.2675961090023243E+21</v>
      </c>
      <c r="K513" s="5">
        <f t="shared" si="59"/>
        <v>726.75961090023247</v>
      </c>
      <c r="L513" s="5">
        <f>过饱和度!Q512</f>
        <v>8.0697353823696088E+69</v>
      </c>
      <c r="M513" s="5">
        <f t="shared" si="62"/>
        <v>8.0697353823696088E+69</v>
      </c>
      <c r="N513" s="5">
        <f t="shared" si="63"/>
        <v>8.0697353823696102E+50</v>
      </c>
    </row>
    <row r="514" spans="2:14" x14ac:dyDescent="0.25">
      <c r="B514" s="5">
        <f>过饱和度!D513</f>
        <v>4.9840485018151011</v>
      </c>
      <c r="C514" s="5">
        <f>过饱和度!H513</f>
        <v>13788010666510.99</v>
      </c>
      <c r="D514" s="5">
        <f t="shared" si="60"/>
        <v>13788010666509.99</v>
      </c>
      <c r="E514" s="5">
        <f t="shared" si="61"/>
        <v>1.3788010666509991E-6</v>
      </c>
      <c r="F514" s="5">
        <f>过饱和度!K513</f>
        <v>4.4289605836374358E+22</v>
      </c>
      <c r="G514" s="5">
        <f t="shared" si="56"/>
        <v>4.4289605836374358E+22</v>
      </c>
      <c r="H514" s="5">
        <f t="shared" si="57"/>
        <v>4428.9605836374358</v>
      </c>
      <c r="I514" s="5">
        <f>过饱和度!N513</f>
        <v>7.2675822306604624E+21</v>
      </c>
      <c r="J514" s="5">
        <f t="shared" si="58"/>
        <v>7.2675822306604624E+21</v>
      </c>
      <c r="K514" s="5">
        <f t="shared" si="59"/>
        <v>726.75822306604618</v>
      </c>
      <c r="L514" s="5">
        <f>过饱和度!Q513</f>
        <v>8.0706762206347761E+69</v>
      </c>
      <c r="M514" s="5">
        <f t="shared" si="62"/>
        <v>8.0706762206347761E+69</v>
      </c>
      <c r="N514" s="5">
        <f t="shared" si="63"/>
        <v>8.0706762206347763E+50</v>
      </c>
    </row>
    <row r="515" spans="2:14" x14ac:dyDescent="0.25">
      <c r="B515" s="5">
        <f>过饱和度!D514</f>
        <v>4.9843485018151004</v>
      </c>
      <c r="C515" s="5">
        <f>过饱和度!H514</f>
        <v>13787986851418.768</v>
      </c>
      <c r="D515" s="5">
        <f t="shared" si="60"/>
        <v>13787986851417.768</v>
      </c>
      <c r="E515" s="5">
        <f t="shared" si="61"/>
        <v>1.3787986851417766E-6</v>
      </c>
      <c r="F515" s="5">
        <f>过饱和度!K514</f>
        <v>4.428951541960597E+22</v>
      </c>
      <c r="G515" s="5">
        <f t="shared" si="56"/>
        <v>4.428951541960597E+22</v>
      </c>
      <c r="H515" s="5">
        <f t="shared" si="57"/>
        <v>4428.9515419605968</v>
      </c>
      <c r="I515" s="5">
        <f>过饱和度!N514</f>
        <v>7.2675683523465168E+21</v>
      </c>
      <c r="J515" s="5">
        <f t="shared" si="58"/>
        <v>7.2675683523465168E+21</v>
      </c>
      <c r="K515" s="5">
        <f t="shared" si="59"/>
        <v>726.75683523465159</v>
      </c>
      <c r="L515" s="5">
        <f>过饱和度!Q514</f>
        <v>8.0716171101878337E+69</v>
      </c>
      <c r="M515" s="5">
        <f t="shared" si="62"/>
        <v>8.0716171101878337E+69</v>
      </c>
      <c r="N515" s="5">
        <f t="shared" si="63"/>
        <v>8.0716171101878342E+50</v>
      </c>
    </row>
    <row r="516" spans="2:14" x14ac:dyDescent="0.25">
      <c r="B516" s="5">
        <f>过饱和度!D515</f>
        <v>4.9845485018151008</v>
      </c>
      <c r="C516" s="5">
        <f>过饱和度!H515</f>
        <v>13787966962561.584</v>
      </c>
      <c r="D516" s="5">
        <f t="shared" si="60"/>
        <v>13787966962560.584</v>
      </c>
      <c r="E516" s="5">
        <f t="shared" si="61"/>
        <v>1.3787966962560584E-6</v>
      </c>
      <c r="F516" s="5">
        <f>过饱和度!K515</f>
        <v>4.4289439455705848E+22</v>
      </c>
      <c r="G516" s="5">
        <f t="shared" si="56"/>
        <v>4.4289439455705848E+22</v>
      </c>
      <c r="H516" s="5">
        <f t="shared" si="57"/>
        <v>4428.9439455705851</v>
      </c>
      <c r="I516" s="5">
        <f>过饱和度!N515</f>
        <v>7.2675566697678153E+21</v>
      </c>
      <c r="J516" s="5">
        <f t="shared" si="58"/>
        <v>7.2675566697678153E+21</v>
      </c>
      <c r="K516" s="5">
        <f t="shared" si="59"/>
        <v>726.75566697678153</v>
      </c>
      <c r="L516" s="5">
        <f>过饱和度!Q515</f>
        <v>8.0722389994258917E+69</v>
      </c>
      <c r="M516" s="5">
        <f t="shared" si="62"/>
        <v>8.0722389994258917E+69</v>
      </c>
      <c r="N516" s="5">
        <f t="shared" si="63"/>
        <v>8.0722389994258917E+50</v>
      </c>
    </row>
    <row r="517" spans="2:14" x14ac:dyDescent="0.25">
      <c r="B517" s="5">
        <f>过饱和度!D516</f>
        <v>4.9855485018151011</v>
      </c>
      <c r="C517" s="5">
        <f>过饱和度!H516</f>
        <v>13787927949524.613</v>
      </c>
      <c r="D517" s="5">
        <f t="shared" si="60"/>
        <v>13787927949523.613</v>
      </c>
      <c r="E517" s="5">
        <f t="shared" si="61"/>
        <v>1.3787927949523617E-6</v>
      </c>
      <c r="F517" s="5">
        <f>过饱和度!K516</f>
        <v>4.4289295902027159E+22</v>
      </c>
      <c r="G517" s="5">
        <f t="shared" si="56"/>
        <v>4.4289295902027159E+22</v>
      </c>
      <c r="H517" s="5">
        <f t="shared" si="57"/>
        <v>4428.9295902027161</v>
      </c>
      <c r="I517" s="5">
        <f>过饱和度!N516</f>
        <v>7.2675348634577142E+21</v>
      </c>
      <c r="J517" s="5">
        <f t="shared" si="58"/>
        <v>7.2675348634577142E+21</v>
      </c>
      <c r="K517" s="5">
        <f t="shared" si="59"/>
        <v>726.75348634577142</v>
      </c>
      <c r="L517" s="5">
        <f>过饱和度!Q516</f>
        <v>8.0754301256708494E+69</v>
      </c>
      <c r="M517" s="5">
        <f t="shared" si="62"/>
        <v>8.0754301256708494E+69</v>
      </c>
      <c r="N517" s="5">
        <f t="shared" si="63"/>
        <v>8.0754301256708498E+50</v>
      </c>
    </row>
    <row r="518" spans="2:14" x14ac:dyDescent="0.25">
      <c r="B518" s="5">
        <f>过饱和度!D517</f>
        <v>4.9885485018151003</v>
      </c>
      <c r="C518" s="5">
        <f>过饱和度!H517</f>
        <v>13787872900315.688</v>
      </c>
      <c r="D518" s="5">
        <f t="shared" si="60"/>
        <v>13787872900314.688</v>
      </c>
      <c r="E518" s="5">
        <f t="shared" si="61"/>
        <v>1.3787872900314689E-6</v>
      </c>
      <c r="F518" s="5">
        <f>过饱和度!K517</f>
        <v>4.4289107600491191E+22</v>
      </c>
      <c r="G518" s="5">
        <f t="shared" si="56"/>
        <v>4.4289107600491191E+22</v>
      </c>
      <c r="H518" s="5">
        <f t="shared" si="57"/>
        <v>4428.9107600491188</v>
      </c>
      <c r="I518" s="5">
        <f>过饱和度!N517</f>
        <v>7.2675069952519926E+21</v>
      </c>
      <c r="J518" s="5">
        <f t="shared" si="58"/>
        <v>7.2675069952519926E+21</v>
      </c>
      <c r="K518" s="5">
        <f t="shared" si="59"/>
        <v>726.75069952519937</v>
      </c>
      <c r="L518" s="5">
        <f>过饱和度!Q517</f>
        <v>8.0850907232609225E+69</v>
      </c>
      <c r="M518" s="5">
        <f t="shared" si="62"/>
        <v>8.0850907232609225E+69</v>
      </c>
      <c r="N518" s="5">
        <f t="shared" si="63"/>
        <v>8.0850907232609237E+50</v>
      </c>
    </row>
    <row r="519" spans="2:14" x14ac:dyDescent="0.25">
      <c r="B519" s="5">
        <f>过饱和度!D518</f>
        <v>4.9915485018151005</v>
      </c>
      <c r="C519" s="5">
        <f>过饱和度!H518</f>
        <v>13787817851361.379</v>
      </c>
      <c r="D519" s="5">
        <f t="shared" si="60"/>
        <v>13787817851360.379</v>
      </c>
      <c r="E519" s="5">
        <f t="shared" si="61"/>
        <v>1.3787817851360379E-6</v>
      </c>
      <c r="F519" s="5">
        <f>过饱和度!K518</f>
        <v>4.4288919299923588E+22</v>
      </c>
      <c r="G519" s="5">
        <f t="shared" si="56"/>
        <v>4.4288919299923588E+22</v>
      </c>
      <c r="H519" s="5">
        <f t="shared" si="57"/>
        <v>4428.8919299923591</v>
      </c>
      <c r="I519" s="5">
        <f>过饱和度!N518</f>
        <v>7.2674791271806649E+21</v>
      </c>
      <c r="J519" s="5">
        <f t="shared" si="58"/>
        <v>7.2674791271806649E+21</v>
      </c>
      <c r="K519" s="5">
        <f t="shared" si="59"/>
        <v>726.74791271806657</v>
      </c>
      <c r="L519" s="5">
        <f>过饱和度!Q518</f>
        <v>8.0947570245349421E+69</v>
      </c>
      <c r="M519" s="5">
        <f t="shared" si="62"/>
        <v>8.0947570245349421E+69</v>
      </c>
      <c r="N519" s="5">
        <f t="shared" si="63"/>
        <v>8.0947570245349439E+50</v>
      </c>
    </row>
    <row r="520" spans="2:14" x14ac:dyDescent="0.25">
      <c r="B520" s="5">
        <f>过饱和度!D519</f>
        <v>4.9935485018151002</v>
      </c>
      <c r="C520" s="5">
        <f>过饱和度!H519</f>
        <v>13787768464843.873</v>
      </c>
      <c r="D520" s="5">
        <f t="shared" si="60"/>
        <v>13787768464842.873</v>
      </c>
      <c r="E520" s="5">
        <f t="shared" si="61"/>
        <v>1.378776846484287E-6</v>
      </c>
      <c r="F520" s="5">
        <f>过饱和度!K519</f>
        <v>4.4288744163542508E+22</v>
      </c>
      <c r="G520" s="5">
        <f t="shared" ref="G520:G583" si="64">F520-1</f>
        <v>4.4288744163542508E+22</v>
      </c>
      <c r="H520" s="5">
        <f t="shared" ref="H520:H583" si="65">$F$2*$G520^2*TANH($F$3/$G520)</f>
        <v>4428.8744163542506</v>
      </c>
      <c r="I520" s="5">
        <f>过饱和度!N519</f>
        <v>7.267452863101464E+21</v>
      </c>
      <c r="J520" s="5">
        <f t="shared" si="58"/>
        <v>7.267452863101464E+21</v>
      </c>
      <c r="K520" s="5">
        <f t="shared" si="59"/>
        <v>726.74528631014653</v>
      </c>
      <c r="L520" s="5">
        <f>过饱和度!Q519</f>
        <v>8.101187260107559E+69</v>
      </c>
      <c r="M520" s="5">
        <f t="shared" si="62"/>
        <v>8.101187260107559E+69</v>
      </c>
      <c r="N520" s="5">
        <f t="shared" si="63"/>
        <v>8.1011872601075597E+50</v>
      </c>
    </row>
    <row r="521" spans="2:14" x14ac:dyDescent="0.25">
      <c r="B521" s="5">
        <f>过饱和度!D520</f>
        <v>5.0035485018151009</v>
      </c>
      <c r="C521" s="5">
        <f>过饱和度!H520</f>
        <v>13787712630005.336</v>
      </c>
      <c r="D521" s="5">
        <f t="shared" si="60"/>
        <v>13787712630004.336</v>
      </c>
      <c r="E521" s="5">
        <f t="shared" si="61"/>
        <v>1.378771263000434E-6</v>
      </c>
      <c r="F521" s="5">
        <f>过饱和度!K520</f>
        <v>4.4288615607986748E+22</v>
      </c>
      <c r="G521" s="5">
        <f t="shared" si="64"/>
        <v>4.4288615607986748E+22</v>
      </c>
      <c r="H521" s="5">
        <f t="shared" si="65"/>
        <v>4428.8615607986749</v>
      </c>
      <c r="I521" s="5">
        <f>过饱和度!N520</f>
        <v>7.2674373012015337E+21</v>
      </c>
      <c r="J521" s="5">
        <f t="shared" ref="J521:J584" si="66">I521-1</f>
        <v>7.2674373012015337E+21</v>
      </c>
      <c r="K521" s="5">
        <f t="shared" ref="K521:K584" si="67">$F$2*$J521^2*TANH($F$3/$J521)</f>
        <v>726.74373012015349</v>
      </c>
      <c r="L521" s="5">
        <f>过饱和度!Q520</f>
        <v>8.133635145032989E+69</v>
      </c>
      <c r="M521" s="5">
        <f t="shared" si="62"/>
        <v>8.133635145032989E+69</v>
      </c>
      <c r="N521" s="5">
        <f t="shared" si="63"/>
        <v>8.133635145032988E+50</v>
      </c>
    </row>
    <row r="522" spans="2:14" x14ac:dyDescent="0.25">
      <c r="B522" s="5">
        <f>过饱和度!D521</f>
        <v>5.0335485018151012</v>
      </c>
      <c r="C522" s="5">
        <f>过饱和度!H521</f>
        <v>13787741150248.166</v>
      </c>
      <c r="D522" s="5">
        <f t="shared" si="60"/>
        <v>13787741150247.166</v>
      </c>
      <c r="E522" s="5">
        <f t="shared" si="61"/>
        <v>1.3787741150247167E-6</v>
      </c>
      <c r="F522" s="5">
        <f>过饱和度!K521</f>
        <v>4.4288996331677653E+22</v>
      </c>
      <c r="G522" s="5">
        <f t="shared" si="64"/>
        <v>4.4288996331677653E+22</v>
      </c>
      <c r="H522" s="5">
        <f t="shared" si="65"/>
        <v>4428.8996331677663</v>
      </c>
      <c r="I522" s="5">
        <f>过饱和度!N521</f>
        <v>7.2675093588939249E+21</v>
      </c>
      <c r="J522" s="5">
        <f t="shared" si="66"/>
        <v>7.2675093588939249E+21</v>
      </c>
      <c r="K522" s="5">
        <f t="shared" si="67"/>
        <v>726.75093588939251</v>
      </c>
      <c r="L522" s="5">
        <f>过饱和度!Q521</f>
        <v>8.2316361189338691E+69</v>
      </c>
      <c r="M522" s="5">
        <f t="shared" si="62"/>
        <v>8.2316361189338691E+69</v>
      </c>
      <c r="N522" s="5">
        <f t="shared" si="63"/>
        <v>8.2316361189338709E+50</v>
      </c>
    </row>
    <row r="523" spans="2:14" x14ac:dyDescent="0.25">
      <c r="B523" s="5">
        <f>过饱和度!D522</f>
        <v>5.0635485018151005</v>
      </c>
      <c r="C523" s="5">
        <f>过饱和度!H522</f>
        <v>13787769669474.215</v>
      </c>
      <c r="D523" s="5">
        <f t="shared" ref="D523:D586" si="68">C523-1</f>
        <v>13787769669473.215</v>
      </c>
      <c r="E523" s="5">
        <f t="shared" ref="E523:E586" si="69">$F$2*$D523^2*TANH($F$3/$D523)</f>
        <v>1.3787769669473214E-6</v>
      </c>
      <c r="F523" s="5">
        <f>过饱和度!K522</f>
        <v>4.4289377053457953E+22</v>
      </c>
      <c r="G523" s="5">
        <f t="shared" si="64"/>
        <v>4.4289377053457953E+22</v>
      </c>
      <c r="H523" s="5">
        <f t="shared" si="65"/>
        <v>4428.9377053457965</v>
      </c>
      <c r="I523" s="5">
        <f>过饱和度!N522</f>
        <v>7.2675814164502099E+21</v>
      </c>
      <c r="J523" s="5">
        <f t="shared" si="66"/>
        <v>7.2675814164502099E+21</v>
      </c>
      <c r="K523" s="5">
        <f t="shared" si="67"/>
        <v>726.75814164502094</v>
      </c>
      <c r="L523" s="5">
        <f>过饱和度!Q522</f>
        <v>8.3302260159835198E+69</v>
      </c>
      <c r="M523" s="5">
        <f t="shared" si="62"/>
        <v>8.3302260159835198E+69</v>
      </c>
      <c r="N523" s="5">
        <f t="shared" si="63"/>
        <v>8.3302260159835202E+50</v>
      </c>
    </row>
    <row r="524" spans="2:14" x14ac:dyDescent="0.25">
      <c r="B524" s="5">
        <f>过饱和度!D523</f>
        <v>5.083548501815101</v>
      </c>
      <c r="C524" s="5">
        <f>过饱和度!H523</f>
        <v>13787748561012.814</v>
      </c>
      <c r="D524" s="5">
        <f t="shared" si="68"/>
        <v>13787748561011.814</v>
      </c>
      <c r="E524" s="5">
        <f t="shared" si="69"/>
        <v>1.3787748561011816E-6</v>
      </c>
      <c r="F524" s="5">
        <f>过饱和度!K523</f>
        <v>4.4289474006043196E+22</v>
      </c>
      <c r="G524" s="5">
        <f t="shared" si="64"/>
        <v>4.4289474006043196E+22</v>
      </c>
      <c r="H524" s="5">
        <f t="shared" si="65"/>
        <v>4428.9474006043201</v>
      </c>
      <c r="I524" s="5">
        <f>过饱和度!N523</f>
        <v>7.2676051508809632E+21</v>
      </c>
      <c r="J524" s="5">
        <f t="shared" si="66"/>
        <v>7.2676051508809632E+21</v>
      </c>
      <c r="K524" s="5">
        <f t="shared" si="67"/>
        <v>726.76051508809633</v>
      </c>
      <c r="L524" s="5">
        <f>过饱和度!Q523</f>
        <v>8.3962236660301808E+69</v>
      </c>
      <c r="M524" s="5">
        <f t="shared" si="62"/>
        <v>8.3962236660301808E+69</v>
      </c>
      <c r="N524" s="5">
        <f t="shared" si="63"/>
        <v>8.3962236660301797E+50</v>
      </c>
    </row>
    <row r="525" spans="2:14" x14ac:dyDescent="0.25">
      <c r="B525" s="5">
        <f>过饱和度!D524</f>
        <v>5.1335485018151008</v>
      </c>
      <c r="C525" s="5">
        <f>过饱和度!H524</f>
        <v>13787896685688.33</v>
      </c>
      <c r="D525" s="5">
        <f t="shared" si="68"/>
        <v>13787896685687.33</v>
      </c>
      <c r="E525" s="5">
        <f t="shared" si="69"/>
        <v>1.3787896685687333E-6</v>
      </c>
      <c r="F525" s="5">
        <f>过饱和度!K524</f>
        <v>4.4290501841249746E+22</v>
      </c>
      <c r="G525" s="5">
        <f t="shared" si="64"/>
        <v>4.4290501841249746E+22</v>
      </c>
      <c r="H525" s="5">
        <f t="shared" si="65"/>
        <v>4429.0501841249743</v>
      </c>
      <c r="I525" s="5">
        <f>过饱和度!N524</f>
        <v>7.2677861847432681E+21</v>
      </c>
      <c r="J525" s="5">
        <f t="shared" si="66"/>
        <v>7.2677861847432681E+21</v>
      </c>
      <c r="K525" s="5">
        <f t="shared" si="67"/>
        <v>726.77861847432689</v>
      </c>
      <c r="L525" s="5">
        <f>过饱和度!Q524</f>
        <v>8.5626458749005601E+69</v>
      </c>
      <c r="M525" s="5">
        <f t="shared" si="62"/>
        <v>8.5626458749005601E+69</v>
      </c>
      <c r="N525" s="5">
        <f t="shared" si="63"/>
        <v>8.562645874900561E+50</v>
      </c>
    </row>
    <row r="526" spans="2:14" x14ac:dyDescent="0.25">
      <c r="B526" s="5">
        <f>过饱和度!D525</f>
        <v>5.1835485018151006</v>
      </c>
      <c r="C526" s="5">
        <f>过饱和度!H525</f>
        <v>13788044807647.211</v>
      </c>
      <c r="D526" s="5">
        <f t="shared" si="68"/>
        <v>13788044807646.211</v>
      </c>
      <c r="E526" s="5">
        <f t="shared" si="69"/>
        <v>1.3788044807646215E-6</v>
      </c>
      <c r="F526" s="5">
        <f>过饱和度!K525</f>
        <v>4.4291529679551674E+22</v>
      </c>
      <c r="G526" s="5">
        <f t="shared" si="64"/>
        <v>4.4291529679551674E+22</v>
      </c>
      <c r="H526" s="5">
        <f t="shared" si="65"/>
        <v>4429.1529679551677</v>
      </c>
      <c r="I526" s="5">
        <f>过饱和度!N525</f>
        <v>7.2679672197088417E+21</v>
      </c>
      <c r="J526" s="5">
        <f t="shared" si="66"/>
        <v>7.2679672197088417E+21</v>
      </c>
      <c r="K526" s="5">
        <f t="shared" si="67"/>
        <v>726.79672197088416</v>
      </c>
      <c r="L526" s="5">
        <f>过饱和度!Q525</f>
        <v>8.7307098783523417E+69</v>
      </c>
      <c r="M526" s="5">
        <f t="shared" si="62"/>
        <v>8.7307098783523417E+69</v>
      </c>
      <c r="N526" s="5">
        <f t="shared" si="63"/>
        <v>8.7307098783523425E+50</v>
      </c>
    </row>
    <row r="527" spans="2:14" x14ac:dyDescent="0.25">
      <c r="B527" s="5">
        <f>过饱和度!D526</f>
        <v>5.2335485018151005</v>
      </c>
      <c r="C527" s="5">
        <f>过饱和度!H526</f>
        <v>13788192926889.438</v>
      </c>
      <c r="D527" s="5">
        <f t="shared" si="68"/>
        <v>13788192926888.438</v>
      </c>
      <c r="E527" s="5">
        <f t="shared" si="69"/>
        <v>1.3788192926888438E-6</v>
      </c>
      <c r="F527" s="5">
        <f>过饱和度!K526</f>
        <v>4.4292557520948571E+22</v>
      </c>
      <c r="G527" s="5">
        <f t="shared" si="64"/>
        <v>4.4292557520948571E+22</v>
      </c>
      <c r="H527" s="5">
        <f t="shared" si="65"/>
        <v>4429.2557520948585</v>
      </c>
      <c r="I527" s="5">
        <f>过饱和度!N526</f>
        <v>7.2681482557776221E+21</v>
      </c>
      <c r="J527" s="5">
        <f t="shared" si="66"/>
        <v>7.2681482557776221E+21</v>
      </c>
      <c r="K527" s="5">
        <f t="shared" si="67"/>
        <v>726.81482557776224</v>
      </c>
      <c r="L527" s="5">
        <f>过饱和度!Q526</f>
        <v>8.9004159262051467E+69</v>
      </c>
      <c r="M527" s="5">
        <f t="shared" ref="M527:M590" si="70">L527-1</f>
        <v>8.9004159262051467E+69</v>
      </c>
      <c r="N527" s="5">
        <f t="shared" ref="N527:N590" si="71">$F$2*$M527^2*TANH($F$3/$M527)</f>
        <v>8.9004159262051479E+50</v>
      </c>
    </row>
    <row r="528" spans="2:14" x14ac:dyDescent="0.25">
      <c r="B528" s="5">
        <f>过饱和度!D527</f>
        <v>5.2766975328851693</v>
      </c>
      <c r="C528" s="5">
        <f>过饱和度!H527</f>
        <v>13788297936573.299</v>
      </c>
      <c r="D528" s="5">
        <f t="shared" si="68"/>
        <v>13788297936572.299</v>
      </c>
      <c r="E528" s="5">
        <f t="shared" si="69"/>
        <v>1.3788297936572298E-6</v>
      </c>
      <c r="F528" s="5">
        <f>过饱和度!K527</f>
        <v>4.4293355337260684E+22</v>
      </c>
      <c r="G528" s="5">
        <f t="shared" si="64"/>
        <v>4.4293355337260684E+22</v>
      </c>
      <c r="H528" s="5">
        <f t="shared" si="65"/>
        <v>4429.3355337260682</v>
      </c>
      <c r="I528" s="5">
        <f>过饱和度!N527</f>
        <v>7.2682906676642678E+21</v>
      </c>
      <c r="J528" s="5">
        <f t="shared" si="66"/>
        <v>7.2682906676642678E+21</v>
      </c>
      <c r="K528" s="5">
        <f t="shared" si="67"/>
        <v>726.82906676642676</v>
      </c>
      <c r="L528" s="5">
        <f>过饱和度!Q527</f>
        <v>9.0481547243715909E+69</v>
      </c>
      <c r="M528" s="5">
        <f t="shared" si="70"/>
        <v>9.0481547243715909E+69</v>
      </c>
      <c r="N528" s="5">
        <f t="shared" si="71"/>
        <v>9.0481547243715925E+50</v>
      </c>
    </row>
    <row r="529" spans="2:14" x14ac:dyDescent="0.25">
      <c r="B529" s="5">
        <f>过饱和度!D528</f>
        <v>5.2766975329851693</v>
      </c>
      <c r="C529" s="5">
        <f>过饱和度!H528</f>
        <v>13788328596016.258</v>
      </c>
      <c r="D529" s="5">
        <f t="shared" si="68"/>
        <v>13788328596015.258</v>
      </c>
      <c r="E529" s="5">
        <f t="shared" si="69"/>
        <v>1.3788328596015259E-6</v>
      </c>
      <c r="F529" s="5">
        <f>过饱和度!K528</f>
        <v>4.4293486635327387E+22</v>
      </c>
      <c r="G529" s="5">
        <f t="shared" si="64"/>
        <v>4.4293486635327387E+22</v>
      </c>
      <c r="H529" s="5">
        <f t="shared" si="65"/>
        <v>4429.348663532739</v>
      </c>
      <c r="I529" s="5">
        <f>过饱和度!N528</f>
        <v>7.2683122128154809E+21</v>
      </c>
      <c r="J529" s="5">
        <f t="shared" si="66"/>
        <v>7.2683122128154809E+21</v>
      </c>
      <c r="K529" s="5">
        <f t="shared" si="67"/>
        <v>726.8312212815481</v>
      </c>
      <c r="L529" s="5">
        <f>过饱和度!Q528</f>
        <v>9.048194937135925E+69</v>
      </c>
      <c r="M529" s="5">
        <f t="shared" si="70"/>
        <v>9.048194937135925E+69</v>
      </c>
      <c r="N529" s="5">
        <f t="shared" si="71"/>
        <v>9.0481949371359257E+50</v>
      </c>
    </row>
    <row r="530" spans="2:14" x14ac:dyDescent="0.25">
      <c r="B530" s="5">
        <f>过饱和度!D529</f>
        <v>5.2766975332851693</v>
      </c>
      <c r="C530" s="5">
        <f>过饱和度!H529</f>
        <v>13788420594221.256</v>
      </c>
      <c r="D530" s="5">
        <f t="shared" si="68"/>
        <v>13788420594220.256</v>
      </c>
      <c r="E530" s="5">
        <f t="shared" si="69"/>
        <v>1.3788420594220259E-6</v>
      </c>
      <c r="F530" s="5">
        <f>过饱和度!K529</f>
        <v>4.4293880607926888E+22</v>
      </c>
      <c r="G530" s="5">
        <f t="shared" si="64"/>
        <v>4.4293880607926888E+22</v>
      </c>
      <c r="H530" s="5">
        <f t="shared" si="65"/>
        <v>4429.3880607926894</v>
      </c>
      <c r="I530" s="5">
        <f>过饱和度!N529</f>
        <v>7.2683768604323532E+21</v>
      </c>
      <c r="J530" s="5">
        <f t="shared" si="66"/>
        <v>7.2683768604323532E+21</v>
      </c>
      <c r="K530" s="5">
        <f t="shared" si="67"/>
        <v>726.83768604323541</v>
      </c>
      <c r="L530" s="5">
        <f>过饱和度!Q529</f>
        <v>9.0483156058906998E+69</v>
      </c>
      <c r="M530" s="5">
        <f t="shared" si="70"/>
        <v>9.0483156058906998E+69</v>
      </c>
      <c r="N530" s="5">
        <f t="shared" si="71"/>
        <v>9.0483156058907006E+50</v>
      </c>
    </row>
    <row r="531" spans="2:14" x14ac:dyDescent="0.25">
      <c r="B531" s="5">
        <f>过饱和度!D530</f>
        <v>5.2766975336851694</v>
      </c>
      <c r="C531" s="5">
        <f>过饱和度!H530</f>
        <v>13788543263914.68</v>
      </c>
      <c r="D531" s="5">
        <f t="shared" si="68"/>
        <v>13788543263913.68</v>
      </c>
      <c r="E531" s="5">
        <f t="shared" si="69"/>
        <v>1.3788543263913681E-6</v>
      </c>
      <c r="F531" s="5">
        <f>过饱和度!K530</f>
        <v>4.4294405927517777E+22</v>
      </c>
      <c r="G531" s="5">
        <f t="shared" si="64"/>
        <v>4.4294405927517777E+22</v>
      </c>
      <c r="H531" s="5">
        <f t="shared" si="65"/>
        <v>4429.4405927517773</v>
      </c>
      <c r="I531" s="5">
        <f>过饱和度!N530</f>
        <v>7.2684630608235809E+21</v>
      </c>
      <c r="J531" s="5">
        <f t="shared" si="66"/>
        <v>7.2684630608235809E+21</v>
      </c>
      <c r="K531" s="5">
        <f t="shared" si="67"/>
        <v>726.84630608235807</v>
      </c>
      <c r="L531" s="5">
        <f>过饱和度!Q530</f>
        <v>9.0484765068649622E+69</v>
      </c>
      <c r="M531" s="5">
        <f t="shared" si="70"/>
        <v>9.0484765068649622E+69</v>
      </c>
      <c r="N531" s="5">
        <f t="shared" si="71"/>
        <v>9.0484765068649628E+50</v>
      </c>
    </row>
    <row r="532" spans="2:14" x14ac:dyDescent="0.25">
      <c r="B532" s="5">
        <f>过饱和度!D531</f>
        <v>5.2766975338851694</v>
      </c>
      <c r="C532" s="5">
        <f>过饱和度!H531</f>
        <v>13788604592630.037</v>
      </c>
      <c r="D532" s="5">
        <f t="shared" si="68"/>
        <v>13788604592629.037</v>
      </c>
      <c r="E532" s="5">
        <f t="shared" si="69"/>
        <v>1.3788604592629039E-6</v>
      </c>
      <c r="F532" s="5">
        <f>过饱和度!K531</f>
        <v>4.4294668564025477E+22</v>
      </c>
      <c r="G532" s="5">
        <f t="shared" si="64"/>
        <v>4.4294668564025477E+22</v>
      </c>
      <c r="H532" s="5">
        <f t="shared" si="65"/>
        <v>4429.4668564025478</v>
      </c>
      <c r="I532" s="5">
        <f>过饱和度!N531</f>
        <v>7.2685061574270197E+21</v>
      </c>
      <c r="J532" s="5">
        <f t="shared" si="66"/>
        <v>7.2685061574270197E+21</v>
      </c>
      <c r="K532" s="5">
        <f t="shared" si="67"/>
        <v>726.85061574270208</v>
      </c>
      <c r="L532" s="5">
        <f>过饱和度!Q531</f>
        <v>9.0485569485865439E+69</v>
      </c>
      <c r="M532" s="5">
        <f t="shared" si="70"/>
        <v>9.0485569485865439E+69</v>
      </c>
      <c r="N532" s="5">
        <f t="shared" si="71"/>
        <v>9.048556948586544E+50</v>
      </c>
    </row>
    <row r="533" spans="2:14" x14ac:dyDescent="0.25">
      <c r="B533" s="5">
        <f>过饱和度!D532</f>
        <v>5.2766975428851692</v>
      </c>
      <c r="C533" s="5">
        <f>过饱和度!H532</f>
        <v>13791365410128.645</v>
      </c>
      <c r="D533" s="5">
        <f t="shared" si="68"/>
        <v>13791365410127.645</v>
      </c>
      <c r="E533" s="5">
        <f t="shared" si="69"/>
        <v>1.3791365410127645E-6</v>
      </c>
      <c r="F533" s="5">
        <f>过饱和度!K532</f>
        <v>4.4306491688824166E+22</v>
      </c>
      <c r="G533" s="5">
        <f t="shared" si="64"/>
        <v>4.4306491688824166E+22</v>
      </c>
      <c r="H533" s="5">
        <f t="shared" si="65"/>
        <v>4430.6491688824171</v>
      </c>
      <c r="I533" s="5">
        <f>过饱和度!N532</f>
        <v>7.270446210066272E+21</v>
      </c>
      <c r="J533" s="5">
        <f t="shared" si="66"/>
        <v>7.270446210066272E+21</v>
      </c>
      <c r="K533" s="5">
        <f t="shared" si="67"/>
        <v>727.04462100662727</v>
      </c>
      <c r="L533" s="5">
        <f>过饱和度!Q532</f>
        <v>9.0521787058282881E+69</v>
      </c>
      <c r="M533" s="5">
        <f t="shared" si="70"/>
        <v>9.0521787058282881E+69</v>
      </c>
      <c r="N533" s="5">
        <f t="shared" si="71"/>
        <v>9.0521787058282888E+50</v>
      </c>
    </row>
    <row r="534" spans="2:14" x14ac:dyDescent="0.25">
      <c r="B534" s="5">
        <f>过饱和度!D533</f>
        <v>5.2766976328851696</v>
      </c>
      <c r="C534" s="5">
        <f>过饱和度!H533</f>
        <v>13818994861248.527</v>
      </c>
      <c r="D534" s="5">
        <f t="shared" si="68"/>
        <v>13818994861247.527</v>
      </c>
      <c r="E534" s="5">
        <f t="shared" si="69"/>
        <v>1.381899486124753E-6</v>
      </c>
      <c r="F534" s="5">
        <f>过饱和度!K533</f>
        <v>4.4424857089492168E+22</v>
      </c>
      <c r="G534" s="5">
        <f t="shared" si="64"/>
        <v>4.4424857089492168E+22</v>
      </c>
      <c r="H534" s="5">
        <f t="shared" si="65"/>
        <v>4442.485708949217</v>
      </c>
      <c r="I534" s="5">
        <f>过饱和度!N533</f>
        <v>7.2898687129652392E+21</v>
      </c>
      <c r="J534" s="5">
        <f t="shared" si="66"/>
        <v>7.2898687129652392E+21</v>
      </c>
      <c r="K534" s="5">
        <f t="shared" si="67"/>
        <v>728.9868712965241</v>
      </c>
      <c r="L534" s="5">
        <f>过饱和度!Q533</f>
        <v>9.0884642873805471E+69</v>
      </c>
      <c r="M534" s="5">
        <f t="shared" si="70"/>
        <v>9.0884642873805471E+69</v>
      </c>
      <c r="N534" s="5">
        <f t="shared" si="71"/>
        <v>9.0884642873805482E+50</v>
      </c>
    </row>
    <row r="535" spans="2:14" x14ac:dyDescent="0.25">
      <c r="B535" s="5">
        <f>过饱和度!D534</f>
        <v>5.2766985328851694</v>
      </c>
      <c r="C535" s="5">
        <f>过饱和度!H534</f>
        <v>14097324877306.258</v>
      </c>
      <c r="D535" s="5">
        <f t="shared" si="68"/>
        <v>14097324877305.258</v>
      </c>
      <c r="E535" s="5">
        <f t="shared" si="69"/>
        <v>1.4097324877305257E-6</v>
      </c>
      <c r="F535" s="5">
        <f>过饱和度!K534</f>
        <v>4.5621611130025966E+22</v>
      </c>
      <c r="G535" s="5">
        <f t="shared" si="64"/>
        <v>4.5621611130025966E+22</v>
      </c>
      <c r="H535" s="5">
        <f t="shared" si="65"/>
        <v>4562.1611130025967</v>
      </c>
      <c r="I535" s="5">
        <f>过饱和度!N534</f>
        <v>7.4862431365678708E+21</v>
      </c>
      <c r="J535" s="5">
        <f t="shared" si="66"/>
        <v>7.4862431365678708E+21</v>
      </c>
      <c r="K535" s="5">
        <f t="shared" si="67"/>
        <v>748.62431365678697</v>
      </c>
      <c r="L535" s="5">
        <f>过饱和度!Q534</f>
        <v>9.4580406346674022E+69</v>
      </c>
      <c r="M535" s="5">
        <f t="shared" si="70"/>
        <v>9.4580406346674022E+69</v>
      </c>
      <c r="N535" s="5">
        <f t="shared" si="71"/>
        <v>9.4580406346674036E+50</v>
      </c>
    </row>
    <row r="536" spans="2:14" x14ac:dyDescent="0.25">
      <c r="B536" s="5">
        <f>过饱和度!D535</f>
        <v>5.2767050196971335</v>
      </c>
      <c r="C536" s="5">
        <f>过饱和度!H535</f>
        <v>16214726104677.334</v>
      </c>
      <c r="D536" s="5">
        <f t="shared" si="68"/>
        <v>16214726104676.334</v>
      </c>
      <c r="E536" s="5">
        <f t="shared" si="69"/>
        <v>1.6214726104676334E-6</v>
      </c>
      <c r="F536" s="5">
        <f>过饱和度!K535</f>
        <v>5.4977447168413587E+22</v>
      </c>
      <c r="G536" s="5">
        <f t="shared" si="64"/>
        <v>5.4977447168413587E+22</v>
      </c>
      <c r="H536" s="5">
        <f t="shared" si="65"/>
        <v>5497.7447168413582</v>
      </c>
      <c r="I536" s="5">
        <f>过饱和度!N535</f>
        <v>9.021430758446227E+21</v>
      </c>
      <c r="J536" s="5">
        <f t="shared" si="66"/>
        <v>9.021430758446227E+21</v>
      </c>
      <c r="K536" s="5">
        <f t="shared" si="67"/>
        <v>902.14307584462267</v>
      </c>
      <c r="L536" s="5">
        <f>过饱和度!Q535</f>
        <v>1.2510649041344774E+70</v>
      </c>
      <c r="M536" s="5">
        <f t="shared" si="70"/>
        <v>1.2510649041344774E+70</v>
      </c>
      <c r="N536" s="5">
        <f t="shared" si="71"/>
        <v>1.2510649041344776E+51</v>
      </c>
    </row>
    <row r="537" spans="2:14" x14ac:dyDescent="0.25">
      <c r="B537" s="5">
        <f>过饱和度!D536</f>
        <v>5.2767075328851689</v>
      </c>
      <c r="C537" s="5">
        <f>过饱和度!H536</f>
        <v>16214723250026.387</v>
      </c>
      <c r="D537" s="5">
        <f t="shared" si="68"/>
        <v>16214723250025.387</v>
      </c>
      <c r="E537" s="5">
        <f t="shared" si="69"/>
        <v>1.6214723250025389E-6</v>
      </c>
      <c r="F537" s="5">
        <f>过饱和度!K536</f>
        <v>5.4977435414342253E+22</v>
      </c>
      <c r="G537" s="5">
        <f t="shared" si="64"/>
        <v>5.4977435414342253E+22</v>
      </c>
      <c r="H537" s="5">
        <f t="shared" si="65"/>
        <v>5497.7435414342253</v>
      </c>
      <c r="I537" s="5">
        <f>过饱和度!N536</f>
        <v>9.021428938568732E+21</v>
      </c>
      <c r="J537" s="5">
        <f t="shared" si="66"/>
        <v>9.021428938568732E+21</v>
      </c>
      <c r="K537" s="5">
        <f t="shared" si="67"/>
        <v>902.14289385687323</v>
      </c>
      <c r="L537" s="5">
        <f>过饱和度!Q536</f>
        <v>1.251065591234668E+70</v>
      </c>
      <c r="M537" s="5">
        <f t="shared" si="70"/>
        <v>1.251065591234668E+70</v>
      </c>
      <c r="N537" s="5">
        <f t="shared" si="71"/>
        <v>1.2510655912346681E+51</v>
      </c>
    </row>
    <row r="538" spans="2:14" x14ac:dyDescent="0.25">
      <c r="B538" s="5">
        <f>过饱和度!D537</f>
        <v>5.2767175328851694</v>
      </c>
      <c r="C538" s="5">
        <f>过饱和度!H537</f>
        <v>16214717610600.852</v>
      </c>
      <c r="D538" s="5">
        <f t="shared" si="68"/>
        <v>16214717610599.852</v>
      </c>
      <c r="E538" s="5">
        <f t="shared" si="69"/>
        <v>1.6214717610599848E-6</v>
      </c>
      <c r="F538" s="5">
        <f>过饱和度!K537</f>
        <v>5.4977412247057427E+22</v>
      </c>
      <c r="G538" s="5">
        <f t="shared" si="64"/>
        <v>5.4977412247057427E+22</v>
      </c>
      <c r="H538" s="5">
        <f t="shared" si="65"/>
        <v>5497.7412247057437</v>
      </c>
      <c r="I538" s="5">
        <f>过饱和度!N537</f>
        <v>9.0214253541739662E+21</v>
      </c>
      <c r="J538" s="5">
        <f t="shared" si="66"/>
        <v>9.0214253541739662E+21</v>
      </c>
      <c r="K538" s="5">
        <f t="shared" si="67"/>
        <v>902.14253541739663</v>
      </c>
      <c r="L538" s="5">
        <f>过饱和度!Q537</f>
        <v>1.2510693394744223E+70</v>
      </c>
      <c r="M538" s="5">
        <f t="shared" si="70"/>
        <v>1.2510693394744223E+70</v>
      </c>
      <c r="N538" s="5">
        <f t="shared" si="71"/>
        <v>1.2510693394744225E+51</v>
      </c>
    </row>
    <row r="539" spans="2:14" x14ac:dyDescent="0.25">
      <c r="B539" s="5">
        <f>过饱和度!D538</f>
        <v>5.2767475328851692</v>
      </c>
      <c r="C539" s="5">
        <f>过饱和度!H538</f>
        <v>16214707982359.549</v>
      </c>
      <c r="D539" s="5">
        <f t="shared" si="68"/>
        <v>16214707982358.549</v>
      </c>
      <c r="E539" s="5">
        <f t="shared" si="69"/>
        <v>1.6214707982358551E-6</v>
      </c>
      <c r="F539" s="5">
        <f>过饱和度!K538</f>
        <v>5.4977372829777048E+22</v>
      </c>
      <c r="G539" s="5">
        <f t="shared" si="64"/>
        <v>5.4977372829777048E+22</v>
      </c>
      <c r="H539" s="5">
        <f t="shared" si="65"/>
        <v>5497.737282977705</v>
      </c>
      <c r="I539" s="5">
        <f>过饱和度!N538</f>
        <v>9.0214192622658944E+21</v>
      </c>
      <c r="J539" s="5">
        <f t="shared" si="66"/>
        <v>9.0214192622658944E+21</v>
      </c>
      <c r="K539" s="5">
        <f t="shared" si="67"/>
        <v>902.14192622658959</v>
      </c>
      <c r="L539" s="5">
        <f>过饱和度!Q538</f>
        <v>1.2510818770474273E+70</v>
      </c>
      <c r="M539" s="5">
        <f t="shared" si="70"/>
        <v>1.2510818770474273E+70</v>
      </c>
      <c r="N539" s="5">
        <f t="shared" si="71"/>
        <v>1.2510818770474274E+51</v>
      </c>
    </row>
    <row r="540" spans="2:14" x14ac:dyDescent="0.25">
      <c r="B540" s="5">
        <f>过饱和度!D539</f>
        <v>5.2767775328851689</v>
      </c>
      <c r="C540" s="5">
        <f>过饱和度!H539</f>
        <v>16214698354124.021</v>
      </c>
      <c r="D540" s="5">
        <f t="shared" si="68"/>
        <v>16214698354123.021</v>
      </c>
      <c r="E540" s="5">
        <f t="shared" si="69"/>
        <v>1.6214698354123024E-6</v>
      </c>
      <c r="F540" s="5">
        <f>过饱和度!K539</f>
        <v>5.4977333412525223E+22</v>
      </c>
      <c r="G540" s="5">
        <f t="shared" si="64"/>
        <v>5.4977333412525223E+22</v>
      </c>
      <c r="H540" s="5">
        <f t="shared" si="65"/>
        <v>5497.7333412525222</v>
      </c>
      <c r="I540" s="5">
        <f>过饱和度!N539</f>
        <v>9.0214131703619854E+21</v>
      </c>
      <c r="J540" s="5">
        <f t="shared" si="66"/>
        <v>9.0214131703619854E+21</v>
      </c>
      <c r="K540" s="5">
        <f t="shared" si="67"/>
        <v>902.14131703619853</v>
      </c>
      <c r="L540" s="5">
        <f>过饱和度!Q539</f>
        <v>1.2510944146656333E+70</v>
      </c>
      <c r="M540" s="5">
        <f t="shared" si="70"/>
        <v>1.2510944146656333E+70</v>
      </c>
      <c r="N540" s="5">
        <f t="shared" si="71"/>
        <v>1.2510944146656334E+51</v>
      </c>
    </row>
    <row r="541" spans="2:14" x14ac:dyDescent="0.25">
      <c r="B541" s="5">
        <f>过饱和度!D540</f>
        <v>5.2767975328851691</v>
      </c>
      <c r="C541" s="5">
        <f>过饱和度!H540</f>
        <v>16214690443244.957</v>
      </c>
      <c r="D541" s="5">
        <f t="shared" si="68"/>
        <v>16214690443243.957</v>
      </c>
      <c r="E541" s="5">
        <f t="shared" si="69"/>
        <v>1.6214690443243958E-6</v>
      </c>
      <c r="F541" s="5">
        <f>过饱和度!K540</f>
        <v>5.4977300976937371E+22</v>
      </c>
      <c r="G541" s="5">
        <f t="shared" si="64"/>
        <v>5.4977300976937371E+22</v>
      </c>
      <c r="H541" s="5">
        <f t="shared" si="65"/>
        <v>5497.7300976937377</v>
      </c>
      <c r="I541" s="5">
        <f>过饱和度!N540</f>
        <v>9.0214081550674181E+21</v>
      </c>
      <c r="J541" s="5">
        <f t="shared" si="66"/>
        <v>9.0214081550674181E+21</v>
      </c>
      <c r="K541" s="5">
        <f t="shared" si="67"/>
        <v>902.14081550674177</v>
      </c>
      <c r="L541" s="5">
        <f>过饱和度!Q540</f>
        <v>1.2511025084909391E+70</v>
      </c>
      <c r="M541" s="5">
        <f t="shared" si="70"/>
        <v>1.2511025084909391E+70</v>
      </c>
      <c r="N541" s="5">
        <f t="shared" si="71"/>
        <v>1.2511025084909392E+51</v>
      </c>
    </row>
    <row r="542" spans="2:14" x14ac:dyDescent="0.25">
      <c r="B542" s="5">
        <f>过饱和度!D541</f>
        <v>5.2768975328851697</v>
      </c>
      <c r="C542" s="5">
        <f>过饱和度!H541</f>
        <v>16214673362282.844</v>
      </c>
      <c r="D542" s="5">
        <f t="shared" si="68"/>
        <v>16214673362281.844</v>
      </c>
      <c r="E542" s="5">
        <f t="shared" si="69"/>
        <v>1.6214673362281838E-6</v>
      </c>
      <c r="F542" s="5">
        <f>过饱和度!K541</f>
        <v>5.4977231542503778E+22</v>
      </c>
      <c r="G542" s="5">
        <f t="shared" si="64"/>
        <v>5.4977231542503778E+22</v>
      </c>
      <c r="H542" s="5">
        <f t="shared" si="65"/>
        <v>5497.7231542503778</v>
      </c>
      <c r="I542" s="5">
        <f>过饱和度!N541</f>
        <v>9.0213974481896682E+21</v>
      </c>
      <c r="J542" s="5">
        <f t="shared" si="66"/>
        <v>9.0213974481896682E+21</v>
      </c>
      <c r="K542" s="5">
        <f t="shared" si="67"/>
        <v>902.13974481896696</v>
      </c>
      <c r="L542" s="5">
        <f>过饱和度!Q541</f>
        <v>1.2511469635906614E+70</v>
      </c>
      <c r="M542" s="5">
        <f t="shared" si="70"/>
        <v>1.2511469635906614E+70</v>
      </c>
      <c r="N542" s="5">
        <f t="shared" si="71"/>
        <v>1.2511469635906615E+51</v>
      </c>
    </row>
    <row r="543" spans="2:14" x14ac:dyDescent="0.25">
      <c r="B543" s="5">
        <f>过饱和度!D542</f>
        <v>5.277197532885169</v>
      </c>
      <c r="C543" s="5">
        <f>过饱和度!H542</f>
        <v>16214645172483.512</v>
      </c>
      <c r="D543" s="5">
        <f t="shared" si="68"/>
        <v>16214645172482.512</v>
      </c>
      <c r="E543" s="5">
        <f t="shared" si="69"/>
        <v>1.6214645172482512E-6</v>
      </c>
      <c r="F543" s="5">
        <f>过饱和度!K542</f>
        <v>5.497711837482892E+22</v>
      </c>
      <c r="G543" s="5">
        <f t="shared" si="64"/>
        <v>5.497711837482892E+22</v>
      </c>
      <c r="H543" s="5">
        <f t="shared" si="65"/>
        <v>5497.7118374828924</v>
      </c>
      <c r="I543" s="5">
        <f>过饱和度!N542</f>
        <v>9.0213800677838978E+21</v>
      </c>
      <c r="J543" s="5">
        <f t="shared" si="66"/>
        <v>9.0213800677838978E+21</v>
      </c>
      <c r="K543" s="5">
        <f t="shared" si="67"/>
        <v>902.13800677838969</v>
      </c>
      <c r="L543" s="5">
        <f>过饱和度!Q542</f>
        <v>1.2512844219590132E+70</v>
      </c>
      <c r="M543" s="5">
        <f t="shared" si="70"/>
        <v>1.2512844219590132E+70</v>
      </c>
      <c r="N543" s="5">
        <f t="shared" si="71"/>
        <v>1.2512844219590131E+51</v>
      </c>
    </row>
    <row r="544" spans="2:14" x14ac:dyDescent="0.25">
      <c r="B544" s="5">
        <f>过饱和度!D543</f>
        <v>5.2774975328851692</v>
      </c>
      <c r="C544" s="5">
        <f>过饱和度!H543</f>
        <v>16214616982735.203</v>
      </c>
      <c r="D544" s="5">
        <f t="shared" si="68"/>
        <v>16214616982734.203</v>
      </c>
      <c r="E544" s="5">
        <f t="shared" si="69"/>
        <v>1.6214616982734202E-6</v>
      </c>
      <c r="F544" s="5">
        <f>过饱和度!K543</f>
        <v>5.4977005207397289E+22</v>
      </c>
      <c r="G544" s="5">
        <f t="shared" si="64"/>
        <v>5.4977005207397289E+22</v>
      </c>
      <c r="H544" s="5">
        <f t="shared" si="65"/>
        <v>5497.7005207397287</v>
      </c>
      <c r="I544" s="5">
        <f>过饱和度!N543</f>
        <v>9.0213626874132955E+21</v>
      </c>
      <c r="J544" s="5">
        <f t="shared" si="66"/>
        <v>9.0213626874132955E+21</v>
      </c>
      <c r="K544" s="5">
        <f t="shared" si="67"/>
        <v>902.13626874132967</v>
      </c>
      <c r="L544" s="5">
        <f>过饱和度!Q543</f>
        <v>1.2514218873533351E+70</v>
      </c>
      <c r="M544" s="5">
        <f t="shared" si="70"/>
        <v>1.2514218873533351E+70</v>
      </c>
      <c r="N544" s="5">
        <f t="shared" si="71"/>
        <v>1.251421887353335E+51</v>
      </c>
    </row>
    <row r="545" spans="2:14" x14ac:dyDescent="0.25">
      <c r="B545" s="5">
        <f>过饱和度!D544</f>
        <v>5.2776975328851696</v>
      </c>
      <c r="C545" s="5">
        <f>过饱和度!H544</f>
        <v>16214593471322.418</v>
      </c>
      <c r="D545" s="5">
        <f t="shared" si="68"/>
        <v>16214593471321.418</v>
      </c>
      <c r="E545" s="5">
        <f t="shared" si="69"/>
        <v>1.6214593471321417E-6</v>
      </c>
      <c r="F545" s="5">
        <f>过饱和度!K544</f>
        <v>5.4976910291193219E+22</v>
      </c>
      <c r="G545" s="5">
        <f t="shared" si="64"/>
        <v>5.4976910291193219E+22</v>
      </c>
      <c r="H545" s="5">
        <f t="shared" si="65"/>
        <v>5497.6910291193217</v>
      </c>
      <c r="I545" s="5">
        <f>过饱和度!N544</f>
        <v>9.0213480836388241E+21</v>
      </c>
      <c r="J545" s="5">
        <f t="shared" si="66"/>
        <v>9.0213480836388241E+21</v>
      </c>
      <c r="K545" s="5">
        <f t="shared" si="67"/>
        <v>902.13480836388248</v>
      </c>
      <c r="L545" s="5">
        <f>过饱和度!Q544</f>
        <v>1.2515126978032832E+70</v>
      </c>
      <c r="M545" s="5">
        <f t="shared" si="70"/>
        <v>1.2515126978032832E+70</v>
      </c>
      <c r="N545" s="5">
        <f t="shared" si="71"/>
        <v>1.2515126978032831E+51</v>
      </c>
    </row>
    <row r="546" spans="2:14" x14ac:dyDescent="0.25">
      <c r="B546" s="5">
        <f>过饱和度!D545</f>
        <v>5.2786975328851691</v>
      </c>
      <c r="C546" s="5">
        <f>过饱和度!H545</f>
        <v>16214546981165.691</v>
      </c>
      <c r="D546" s="5">
        <f t="shared" si="68"/>
        <v>16214546981164.691</v>
      </c>
      <c r="E546" s="5">
        <f t="shared" si="69"/>
        <v>1.6214546981164692E-6</v>
      </c>
      <c r="F546" s="5">
        <f>过饱和度!K545</f>
        <v>5.497672898924143E+22</v>
      </c>
      <c r="G546" s="5">
        <f t="shared" si="64"/>
        <v>5.497672898924143E+22</v>
      </c>
      <c r="H546" s="5">
        <f t="shared" si="65"/>
        <v>5497.6728989241437</v>
      </c>
      <c r="I546" s="5">
        <f>过饱和度!N545</f>
        <v>9.0213205051754571E+21</v>
      </c>
      <c r="J546" s="5">
        <f t="shared" si="66"/>
        <v>9.0213205051754571E+21</v>
      </c>
      <c r="K546" s="5">
        <f t="shared" si="67"/>
        <v>902.13205051754574</v>
      </c>
      <c r="L546" s="5">
        <f>过饱和度!Q545</f>
        <v>1.2519794073179554E+70</v>
      </c>
      <c r="M546" s="5">
        <f t="shared" si="70"/>
        <v>1.2519794073179554E+70</v>
      </c>
      <c r="N546" s="5">
        <f t="shared" si="71"/>
        <v>1.2519794073179553E+51</v>
      </c>
    </row>
    <row r="547" spans="2:14" x14ac:dyDescent="0.25">
      <c r="B547" s="5">
        <f>过饱和度!D546</f>
        <v>5.2816975328851692</v>
      </c>
      <c r="C547" s="5">
        <f>过饱和度!H546</f>
        <v>16214480410580.045</v>
      </c>
      <c r="D547" s="5">
        <f t="shared" si="68"/>
        <v>16214480410579.045</v>
      </c>
      <c r="E547" s="5">
        <f t="shared" si="69"/>
        <v>1.6214480410579046E-6</v>
      </c>
      <c r="F547" s="5">
        <f>过饱和度!K546</f>
        <v>5.4976485926636593E+22</v>
      </c>
      <c r="G547" s="5">
        <f t="shared" si="64"/>
        <v>5.4976485926636593E+22</v>
      </c>
      <c r="H547" s="5">
        <f t="shared" si="65"/>
        <v>5497.6485926636606</v>
      </c>
      <c r="I547" s="5">
        <f>过饱和度!N546</f>
        <v>9.0212843821795849E+21</v>
      </c>
      <c r="J547" s="5">
        <f t="shared" si="66"/>
        <v>9.0212843821795849E+21</v>
      </c>
      <c r="K547" s="5">
        <f t="shared" si="67"/>
        <v>902.12843821795866</v>
      </c>
      <c r="L547" s="5">
        <f>过饱和度!Q546</f>
        <v>1.253392993104411E+70</v>
      </c>
      <c r="M547" s="5">
        <f t="shared" si="70"/>
        <v>1.253392993104411E+70</v>
      </c>
      <c r="N547" s="5">
        <f t="shared" si="71"/>
        <v>1.2533929931044113E+51</v>
      </c>
    </row>
    <row r="548" spans="2:14" x14ac:dyDescent="0.25">
      <c r="B548" s="5">
        <f>过饱和度!D547</f>
        <v>5.2846975328851693</v>
      </c>
      <c r="C548" s="5">
        <f>过饱和度!H547</f>
        <v>16214413840308.387</v>
      </c>
      <c r="D548" s="5">
        <f t="shared" si="68"/>
        <v>16214413840307.387</v>
      </c>
      <c r="E548" s="5">
        <f t="shared" si="69"/>
        <v>1.6214413840307389E-6</v>
      </c>
      <c r="F548" s="5">
        <f>过饱和度!K547</f>
        <v>5.4976242865313199E+22</v>
      </c>
      <c r="G548" s="5">
        <f t="shared" si="64"/>
        <v>5.4976242865313199E+22</v>
      </c>
      <c r="H548" s="5">
        <f t="shared" si="65"/>
        <v>5497.6242865313188</v>
      </c>
      <c r="I548" s="5">
        <f>过饱和度!N547</f>
        <v>9.0212482593622914E+21</v>
      </c>
      <c r="J548" s="5">
        <f t="shared" si="66"/>
        <v>9.0212482593622914E+21</v>
      </c>
      <c r="K548" s="5">
        <f t="shared" si="67"/>
        <v>902.12482593622917</v>
      </c>
      <c r="L548" s="5">
        <f>过饱和度!Q547</f>
        <v>1.2548073655463406E+70</v>
      </c>
      <c r="M548" s="5">
        <f t="shared" si="70"/>
        <v>1.2548073655463406E+70</v>
      </c>
      <c r="N548" s="5">
        <f t="shared" si="71"/>
        <v>1.2548073655463406E+51</v>
      </c>
    </row>
    <row r="549" spans="2:14" x14ac:dyDescent="0.25">
      <c r="B549" s="5">
        <f>过饱和度!D548</f>
        <v>5.2866975328851691</v>
      </c>
      <c r="C549" s="5">
        <f>过饱和度!H548</f>
        <v>16214354540026.785</v>
      </c>
      <c r="D549" s="5">
        <f t="shared" si="68"/>
        <v>16214354540025.785</v>
      </c>
      <c r="E549" s="5">
        <f t="shared" si="69"/>
        <v>1.6214354540025783E-6</v>
      </c>
      <c r="F549" s="5">
        <f>过饱和度!K548</f>
        <v>5.4976019252229987E+22</v>
      </c>
      <c r="G549" s="5">
        <f t="shared" si="64"/>
        <v>5.4976019252229987E+22</v>
      </c>
      <c r="H549" s="5">
        <f t="shared" si="65"/>
        <v>5497.6019252229989</v>
      </c>
      <c r="I549" s="5">
        <f>过饱和度!N548</f>
        <v>9.0212146375140804E+21</v>
      </c>
      <c r="J549" s="5">
        <f t="shared" si="66"/>
        <v>9.0212146375140804E+21</v>
      </c>
      <c r="K549" s="5">
        <f t="shared" si="67"/>
        <v>902.12146375140821</v>
      </c>
      <c r="L549" s="5">
        <f>过饱和度!Q548</f>
        <v>1.255748061632234E+70</v>
      </c>
      <c r="M549" s="5">
        <f t="shared" si="70"/>
        <v>1.255748061632234E+70</v>
      </c>
      <c r="N549" s="5">
        <f t="shared" si="71"/>
        <v>1.2557480616322343E+51</v>
      </c>
    </row>
    <row r="550" spans="2:14" x14ac:dyDescent="0.25">
      <c r="B550" s="5">
        <f>过饱和度!D549</f>
        <v>5.2966975328851689</v>
      </c>
      <c r="C550" s="5">
        <f>过饱和度!H549</f>
        <v>16214282768786.088</v>
      </c>
      <c r="D550" s="5">
        <f t="shared" si="68"/>
        <v>16214282768785.088</v>
      </c>
      <c r="E550" s="5">
        <f t="shared" si="69"/>
        <v>1.6214282768785088E-6</v>
      </c>
      <c r="F550" s="5">
        <f>过饱和度!K549</f>
        <v>5.4975828601815077E+22</v>
      </c>
      <c r="G550" s="5">
        <f t="shared" si="64"/>
        <v>5.4975828601815077E+22</v>
      </c>
      <c r="H550" s="5">
        <f t="shared" si="65"/>
        <v>5497.5828601815065</v>
      </c>
      <c r="I550" s="5">
        <f>过饱和度!N549</f>
        <v>9.0211902213346317E+21</v>
      </c>
      <c r="J550" s="5">
        <f t="shared" si="66"/>
        <v>9.0211902213346317E+21</v>
      </c>
      <c r="K550" s="5">
        <f t="shared" si="67"/>
        <v>902.1190221334632</v>
      </c>
      <c r="L550" s="5">
        <f>过饱和度!Q549</f>
        <v>1.2604968790101291E+70</v>
      </c>
      <c r="M550" s="5">
        <f t="shared" si="70"/>
        <v>1.2604968790101291E+70</v>
      </c>
      <c r="N550" s="5">
        <f t="shared" si="71"/>
        <v>1.2604968790101292E+51</v>
      </c>
    </row>
    <row r="551" spans="2:14" x14ac:dyDescent="0.25">
      <c r="B551" s="5">
        <f>过饱和度!D550</f>
        <v>5.3266975328851691</v>
      </c>
      <c r="C551" s="5">
        <f>过饱和度!H550</f>
        <v>16214297979453.871</v>
      </c>
      <c r="D551" s="5">
        <f t="shared" si="68"/>
        <v>16214297979452.871</v>
      </c>
      <c r="E551" s="5">
        <f t="shared" si="69"/>
        <v>1.6214297979452869E-6</v>
      </c>
      <c r="F551" s="5">
        <f>过饱和度!K550</f>
        <v>5.4976207977817655E+22</v>
      </c>
      <c r="G551" s="5">
        <f t="shared" si="64"/>
        <v>5.4976207977817655E+22</v>
      </c>
      <c r="H551" s="5">
        <f t="shared" si="65"/>
        <v>5497.6207977817658</v>
      </c>
      <c r="I551" s="5">
        <f>过饱和度!N550</f>
        <v>9.0212643709835469E+21</v>
      </c>
      <c r="J551" s="5">
        <f t="shared" si="66"/>
        <v>9.0212643709835469E+21</v>
      </c>
      <c r="K551" s="5">
        <f t="shared" si="67"/>
        <v>902.12643709835481</v>
      </c>
      <c r="L551" s="5">
        <f>过饱和度!Q550</f>
        <v>1.274838616203451E+70</v>
      </c>
      <c r="M551" s="5">
        <f t="shared" si="70"/>
        <v>1.274838616203451E+70</v>
      </c>
      <c r="N551" s="5">
        <f t="shared" si="71"/>
        <v>1.2748386162034512E+51</v>
      </c>
    </row>
    <row r="552" spans="2:14" x14ac:dyDescent="0.25">
      <c r="B552" s="5">
        <f>过饱和度!D551</f>
        <v>5.3566975328851694</v>
      </c>
      <c r="C552" s="5">
        <f>过饱和度!H551</f>
        <v>16214313189123.949</v>
      </c>
      <c r="D552" s="5">
        <f t="shared" si="68"/>
        <v>16214313189122.949</v>
      </c>
      <c r="E552" s="5">
        <f t="shared" si="69"/>
        <v>1.6214313189122951E-6</v>
      </c>
      <c r="F552" s="5">
        <f>过饱和度!K551</f>
        <v>5.497658735129137E+22</v>
      </c>
      <c r="G552" s="5">
        <f t="shared" si="64"/>
        <v>5.497658735129137E+22</v>
      </c>
      <c r="H552" s="5">
        <f t="shared" si="65"/>
        <v>5497.6587351291373</v>
      </c>
      <c r="I552" s="5">
        <f>过饱和度!N551</f>
        <v>9.0213385203973714E+21</v>
      </c>
      <c r="J552" s="5">
        <f t="shared" si="66"/>
        <v>9.0213385203973714E+21</v>
      </c>
      <c r="K552" s="5">
        <f t="shared" si="67"/>
        <v>902.13385203973723</v>
      </c>
      <c r="L552" s="5">
        <f>过饱和度!Q551</f>
        <v>1.2892617330079256E+70</v>
      </c>
      <c r="M552" s="5">
        <f t="shared" si="70"/>
        <v>1.2892617330079256E+70</v>
      </c>
      <c r="N552" s="5">
        <f t="shared" si="71"/>
        <v>1.2892617330079257E+51</v>
      </c>
    </row>
    <row r="553" spans="2:14" x14ac:dyDescent="0.25">
      <c r="B553" s="5">
        <f>过饱和度!D552</f>
        <v>5.3766975328851689</v>
      </c>
      <c r="C553" s="5">
        <f>过饱和度!H552</f>
        <v>16214276146713.721</v>
      </c>
      <c r="D553" s="5">
        <f t="shared" si="68"/>
        <v>16214276146712.721</v>
      </c>
      <c r="E553" s="5">
        <f t="shared" si="69"/>
        <v>1.6214276146712722E-6</v>
      </c>
      <c r="F553" s="5">
        <f>过饱和度!K552</f>
        <v>5.4976645553629402E+22</v>
      </c>
      <c r="G553" s="5">
        <f t="shared" si="64"/>
        <v>5.4976645553629402E+22</v>
      </c>
      <c r="H553" s="5">
        <f t="shared" si="65"/>
        <v>5497.6645553629396</v>
      </c>
      <c r="I553" s="5">
        <f>过饱和度!N552</f>
        <v>9.0213577845443364E+21</v>
      </c>
      <c r="J553" s="5">
        <f t="shared" si="66"/>
        <v>9.0213577845443364E+21</v>
      </c>
      <c r="K553" s="5">
        <f t="shared" si="67"/>
        <v>902.13577845443388</v>
      </c>
      <c r="L553" s="5">
        <f>过饱和度!Q552</f>
        <v>1.2989136712617762E+70</v>
      </c>
      <c r="M553" s="5">
        <f t="shared" si="70"/>
        <v>1.2989136712617762E+70</v>
      </c>
      <c r="N553" s="5">
        <f t="shared" si="71"/>
        <v>1.2989136712617763E+51</v>
      </c>
    </row>
    <row r="554" spans="2:14" x14ac:dyDescent="0.25">
      <c r="B554" s="5">
        <f>过饱和度!D553</f>
        <v>5.4266975328851697</v>
      </c>
      <c r="C554" s="5">
        <f>过饱和度!H553</f>
        <v>16214419792817.701</v>
      </c>
      <c r="D554" s="5">
        <f t="shared" si="68"/>
        <v>16214419792816.701</v>
      </c>
      <c r="E554" s="5">
        <f t="shared" si="69"/>
        <v>1.6214419792816706E-6</v>
      </c>
      <c r="F554" s="5">
        <f>过饱和度!K553</f>
        <v>5.4977766044612533E+22</v>
      </c>
      <c r="G554" s="5">
        <f t="shared" si="64"/>
        <v>5.4977766044612533E+22</v>
      </c>
      <c r="H554" s="5">
        <f t="shared" si="65"/>
        <v>5497.7766044612536</v>
      </c>
      <c r="I554" s="5">
        <f>过饱和度!N553</f>
        <v>9.0215570095106383E+21</v>
      </c>
      <c r="J554" s="5">
        <f t="shared" si="66"/>
        <v>9.0215570095106383E+21</v>
      </c>
      <c r="K554" s="5">
        <f t="shared" si="67"/>
        <v>902.15570095106386</v>
      </c>
      <c r="L554" s="5">
        <f>过饱和度!Q553</f>
        <v>1.3232455095306068E+70</v>
      </c>
      <c r="M554" s="5">
        <f t="shared" si="70"/>
        <v>1.3232455095306068E+70</v>
      </c>
      <c r="N554" s="5">
        <f t="shared" si="71"/>
        <v>1.323245509530607E+51</v>
      </c>
    </row>
    <row r="555" spans="2:14" x14ac:dyDescent="0.25">
      <c r="B555" s="5">
        <f>过饱和度!D554</f>
        <v>5.4766975328851695</v>
      </c>
      <c r="C555" s="5">
        <f>过饱和度!H554</f>
        <v>16214563435912.885</v>
      </c>
      <c r="D555" s="5">
        <f t="shared" si="68"/>
        <v>16214563435911.885</v>
      </c>
      <c r="E555" s="5">
        <f t="shared" si="69"/>
        <v>1.6214563435911887E-6</v>
      </c>
      <c r="F555" s="5">
        <f>过饱和度!K554</f>
        <v>5.4978886536657199E+22</v>
      </c>
      <c r="G555" s="5">
        <f t="shared" si="64"/>
        <v>5.4978886536657199E+22</v>
      </c>
      <c r="H555" s="5">
        <f t="shared" si="65"/>
        <v>5497.8886536657201</v>
      </c>
      <c r="I555" s="5">
        <f>过饱和度!N554</f>
        <v>9.0217562353033271E+21</v>
      </c>
      <c r="J555" s="5">
        <f t="shared" si="66"/>
        <v>9.0217562353033271E+21</v>
      </c>
      <c r="K555" s="5">
        <f t="shared" si="67"/>
        <v>902.17562353033281</v>
      </c>
      <c r="L555" s="5">
        <f>过饱和度!Q554</f>
        <v>1.3478042537515247E+70</v>
      </c>
      <c r="M555" s="5">
        <f t="shared" si="70"/>
        <v>1.3478042537515247E+70</v>
      </c>
      <c r="N555" s="5">
        <f t="shared" si="71"/>
        <v>1.3478042537515247E+51</v>
      </c>
    </row>
    <row r="556" spans="2:14" x14ac:dyDescent="0.25">
      <c r="B556" s="5">
        <f>过饱和度!D555</f>
        <v>5.5266975328851693</v>
      </c>
      <c r="C556" s="5">
        <f>过饱和度!H555</f>
        <v>16214707075999.295</v>
      </c>
      <c r="D556" s="5">
        <f t="shared" si="68"/>
        <v>16214707075998.295</v>
      </c>
      <c r="E556" s="5">
        <f t="shared" si="69"/>
        <v>1.6214707075998296E-6</v>
      </c>
      <c r="F556" s="5">
        <f>过饱和度!K555</f>
        <v>5.4980007029763134E+22</v>
      </c>
      <c r="G556" s="5">
        <f t="shared" si="64"/>
        <v>5.4980007029763134E+22</v>
      </c>
      <c r="H556" s="5">
        <f t="shared" si="65"/>
        <v>5498.0007029763146</v>
      </c>
      <c r="I556" s="5">
        <f>过饱和度!N555</f>
        <v>9.0219554619223599E+21</v>
      </c>
      <c r="J556" s="5">
        <f t="shared" si="66"/>
        <v>9.0219554619223599E+21</v>
      </c>
      <c r="K556" s="5">
        <f t="shared" si="67"/>
        <v>902.19554619223618</v>
      </c>
      <c r="L556" s="5">
        <f>过饱和度!Q555</f>
        <v>1.372589934639997E+70</v>
      </c>
      <c r="M556" s="5">
        <f t="shared" si="70"/>
        <v>1.372589934639997E+70</v>
      </c>
      <c r="N556" s="5">
        <f t="shared" si="71"/>
        <v>1.3725899346399969E+51</v>
      </c>
    </row>
    <row r="557" spans="2:14" x14ac:dyDescent="0.25">
      <c r="B557" s="5">
        <f>过饱和度!D556</f>
        <v>5.5698465639552381</v>
      </c>
      <c r="C557" s="5">
        <f>过饱和度!H556</f>
        <v>16214804205452.926</v>
      </c>
      <c r="D557" s="5">
        <f t="shared" si="68"/>
        <v>16214804205451.926</v>
      </c>
      <c r="E557" s="5">
        <f t="shared" si="69"/>
        <v>1.6214804205451925E-6</v>
      </c>
      <c r="F557" s="5">
        <f>过饱和度!K556</f>
        <v>5.4980863279586228E+22</v>
      </c>
      <c r="G557" s="5">
        <f t="shared" si="64"/>
        <v>5.4980863279586228E+22</v>
      </c>
      <c r="H557" s="5">
        <f t="shared" si="65"/>
        <v>5498.0863279586229</v>
      </c>
      <c r="I557" s="5">
        <f>过饱和度!N556</f>
        <v>9.0221102370269063E+21</v>
      </c>
      <c r="J557" s="5">
        <f t="shared" si="66"/>
        <v>9.0221102370269063E+21</v>
      </c>
      <c r="K557" s="5">
        <f t="shared" si="67"/>
        <v>902.21102370269057</v>
      </c>
      <c r="L557" s="5">
        <f>过饱和度!Q556</f>
        <v>1.3941566456522573E+70</v>
      </c>
      <c r="M557" s="5">
        <f t="shared" si="70"/>
        <v>1.3941566456522573E+70</v>
      </c>
      <c r="N557" s="5">
        <f t="shared" si="71"/>
        <v>1.3941566456522571E+51</v>
      </c>
    </row>
    <row r="558" spans="2:14" x14ac:dyDescent="0.25">
      <c r="B558" s="5">
        <f>过饱和度!D557</f>
        <v>5.5698465640552381</v>
      </c>
      <c r="C558" s="5">
        <f>过饱和度!H557</f>
        <v>16214838362955.93</v>
      </c>
      <c r="D558" s="5">
        <f t="shared" si="68"/>
        <v>16214838362954.93</v>
      </c>
      <c r="E558" s="5">
        <f t="shared" si="69"/>
        <v>1.621483836295493E-6</v>
      </c>
      <c r="F558" s="5">
        <f>过饱和度!K557</f>
        <v>5.498101768123424E+22</v>
      </c>
      <c r="G558" s="5">
        <f t="shared" si="64"/>
        <v>5.498101768123424E+22</v>
      </c>
      <c r="H558" s="5">
        <f t="shared" si="65"/>
        <v>5498.1017681234243</v>
      </c>
      <c r="I558" s="5">
        <f>过饱和度!N557</f>
        <v>9.022135573485792E+21</v>
      </c>
      <c r="J558" s="5">
        <f t="shared" si="66"/>
        <v>9.022135573485792E+21</v>
      </c>
      <c r="K558" s="5">
        <f t="shared" si="67"/>
        <v>902.21355734857934</v>
      </c>
      <c r="L558" s="5">
        <f>过饱和度!Q557</f>
        <v>1.3941625156216237E+70</v>
      </c>
      <c r="M558" s="5">
        <f t="shared" si="70"/>
        <v>1.3941625156216237E+70</v>
      </c>
      <c r="N558" s="5">
        <f t="shared" si="71"/>
        <v>1.394162515621624E+51</v>
      </c>
    </row>
    <row r="559" spans="2:14" x14ac:dyDescent="0.25">
      <c r="B559" s="5">
        <f>过饱和度!D558</f>
        <v>5.5698465643552382</v>
      </c>
      <c r="C559" s="5">
        <f>过饱和度!H558</f>
        <v>16214940858806.078</v>
      </c>
      <c r="D559" s="5">
        <f t="shared" si="68"/>
        <v>16214940858805.078</v>
      </c>
      <c r="E559" s="5">
        <f t="shared" si="69"/>
        <v>1.621494085880508E-6</v>
      </c>
      <c r="F559" s="5">
        <f>过饱和度!K558</f>
        <v>5.4981480983271825E+22</v>
      </c>
      <c r="G559" s="5">
        <f t="shared" si="64"/>
        <v>5.4981480983271825E+22</v>
      </c>
      <c r="H559" s="5">
        <f t="shared" si="65"/>
        <v>5498.1480983271831</v>
      </c>
      <c r="I559" s="5">
        <f>过饱和度!N558</f>
        <v>9.0222115979240889E+21</v>
      </c>
      <c r="J559" s="5">
        <f t="shared" si="66"/>
        <v>9.0222115979240889E+21</v>
      </c>
      <c r="K559" s="5">
        <f t="shared" si="67"/>
        <v>902.22115979240891</v>
      </c>
      <c r="L559" s="5">
        <f>过饱和度!Q558</f>
        <v>1.3941801302092209E+70</v>
      </c>
      <c r="M559" s="5">
        <f t="shared" si="70"/>
        <v>1.3941801302092209E+70</v>
      </c>
      <c r="N559" s="5">
        <f t="shared" si="71"/>
        <v>1.394180130209221E+51</v>
      </c>
    </row>
    <row r="560" spans="2:14" x14ac:dyDescent="0.25">
      <c r="B560" s="5">
        <f>过饱和度!D559</f>
        <v>5.5698465647552382</v>
      </c>
      <c r="C560" s="5">
        <f>过饱和度!H559</f>
        <v>16215077526236.834</v>
      </c>
      <c r="D560" s="5">
        <f t="shared" si="68"/>
        <v>16215077526235.834</v>
      </c>
      <c r="E560" s="5">
        <f t="shared" si="69"/>
        <v>1.6215077526235829E-6</v>
      </c>
      <c r="F560" s="5">
        <f>过饱和度!K559</f>
        <v>5.4982098747092837E+22</v>
      </c>
      <c r="G560" s="5">
        <f t="shared" si="64"/>
        <v>5.4982098747092837E+22</v>
      </c>
      <c r="H560" s="5">
        <f t="shared" si="65"/>
        <v>5498.2098747092841</v>
      </c>
      <c r="I560" s="5">
        <f>过饱和度!N559</f>
        <v>9.022312968186344E+21</v>
      </c>
      <c r="J560" s="5">
        <f t="shared" si="66"/>
        <v>9.022312968186344E+21</v>
      </c>
      <c r="K560" s="5">
        <f t="shared" si="67"/>
        <v>902.23129681863441</v>
      </c>
      <c r="L560" s="5">
        <f>过饱和度!Q559</f>
        <v>1.3942036177262304E+70</v>
      </c>
      <c r="M560" s="5">
        <f t="shared" si="70"/>
        <v>1.3942036177262304E+70</v>
      </c>
      <c r="N560" s="5">
        <f t="shared" si="71"/>
        <v>1.3942036177262306E+51</v>
      </c>
    </row>
    <row r="561" spans="2:14" x14ac:dyDescent="0.25">
      <c r="B561" s="5">
        <f>过饱和度!D560</f>
        <v>5.5698465649552382</v>
      </c>
      <c r="C561" s="5">
        <f>过饱和度!H560</f>
        <v>16215145852708.98</v>
      </c>
      <c r="D561" s="5">
        <f t="shared" si="68"/>
        <v>16215145852707.98</v>
      </c>
      <c r="E561" s="5">
        <f t="shared" si="69"/>
        <v>1.6215145852707987E-6</v>
      </c>
      <c r="F561" s="5">
        <f>过饱和度!K560</f>
        <v>5.4982407599873679E+22</v>
      </c>
      <c r="G561" s="5">
        <f t="shared" si="64"/>
        <v>5.4982407599873679E+22</v>
      </c>
      <c r="H561" s="5">
        <f t="shared" si="65"/>
        <v>5498.2407599873668</v>
      </c>
      <c r="I561" s="5">
        <f>过饱和度!N560</f>
        <v>9.0223636488219483E+21</v>
      </c>
      <c r="J561" s="5">
        <f t="shared" si="66"/>
        <v>9.0223636488219483E+21</v>
      </c>
      <c r="K561" s="5">
        <f t="shared" si="67"/>
        <v>902.23636488219472</v>
      </c>
      <c r="L561" s="5">
        <f>过饱和度!Q560</f>
        <v>1.3942153601200104E+70</v>
      </c>
      <c r="M561" s="5">
        <f t="shared" si="70"/>
        <v>1.3942153601200104E+70</v>
      </c>
      <c r="N561" s="5">
        <f t="shared" si="71"/>
        <v>1.3942153601200104E+51</v>
      </c>
    </row>
    <row r="562" spans="2:14" x14ac:dyDescent="0.25">
      <c r="B562" s="5">
        <f>过饱和度!D561</f>
        <v>5.5698465739552381</v>
      </c>
      <c r="C562" s="5">
        <f>过饱和度!H561</f>
        <v>16218221727027.688</v>
      </c>
      <c r="D562" s="5">
        <f t="shared" si="68"/>
        <v>16218221727026.688</v>
      </c>
      <c r="E562" s="5">
        <f t="shared" si="69"/>
        <v>1.6218221727026687E-6</v>
      </c>
      <c r="F562" s="5">
        <f>过饱和度!K561</f>
        <v>5.4996311384670735E+22</v>
      </c>
      <c r="G562" s="5">
        <f t="shared" si="64"/>
        <v>5.4996311384670735E+22</v>
      </c>
      <c r="H562" s="5">
        <f t="shared" si="65"/>
        <v>5499.6311384670735</v>
      </c>
      <c r="I562" s="5">
        <f>过饱和度!N561</f>
        <v>9.0246451279130253E+21</v>
      </c>
      <c r="J562" s="5">
        <f t="shared" si="66"/>
        <v>9.0246451279130253E+21</v>
      </c>
      <c r="K562" s="5">
        <f t="shared" si="67"/>
        <v>902.46451279130247</v>
      </c>
      <c r="L562" s="5">
        <f>过饱和度!Q561</f>
        <v>1.3947440477379521E+70</v>
      </c>
      <c r="M562" s="5">
        <f t="shared" si="70"/>
        <v>1.3947440477379521E+70</v>
      </c>
      <c r="N562" s="5">
        <f t="shared" si="71"/>
        <v>1.3947440477379523E+51</v>
      </c>
    </row>
    <row r="563" spans="2:14" x14ac:dyDescent="0.25">
      <c r="B563" s="5">
        <f>过饱和度!D562</f>
        <v>5.5698466639552384</v>
      </c>
      <c r="C563" s="5">
        <f>过饱和度!H562</f>
        <v>16249003048110.377</v>
      </c>
      <c r="D563" s="5">
        <f t="shared" si="68"/>
        <v>16249003048109.377</v>
      </c>
      <c r="E563" s="5">
        <f t="shared" si="69"/>
        <v>1.6249003048109376E-6</v>
      </c>
      <c r="F563" s="5">
        <f>过饱和度!K562</f>
        <v>5.5135499190660133E+22</v>
      </c>
      <c r="G563" s="5">
        <f t="shared" si="64"/>
        <v>5.5135499190660133E+22</v>
      </c>
      <c r="H563" s="5">
        <f t="shared" si="65"/>
        <v>5513.549919066013</v>
      </c>
      <c r="I563" s="5">
        <f>过饱和度!N562</f>
        <v>9.0474844801740843E+21</v>
      </c>
      <c r="J563" s="5">
        <f t="shared" si="66"/>
        <v>9.0474844801740843E+21</v>
      </c>
      <c r="K563" s="5">
        <f t="shared" si="67"/>
        <v>904.74844801740858</v>
      </c>
      <c r="L563" s="5">
        <f>过饱和度!Q562</f>
        <v>1.4000403528669948E+70</v>
      </c>
      <c r="M563" s="5">
        <f t="shared" si="70"/>
        <v>1.4000403528669948E+70</v>
      </c>
      <c r="N563" s="5">
        <f t="shared" si="71"/>
        <v>1.4000403528669949E+51</v>
      </c>
    </row>
    <row r="564" spans="2:14" x14ac:dyDescent="0.25">
      <c r="B564" s="5">
        <f>过饱和度!D563</f>
        <v>5.5698475639552383</v>
      </c>
      <c r="C564" s="5">
        <f>过饱和度!H563</f>
        <v>16558964849283.701</v>
      </c>
      <c r="D564" s="5">
        <f t="shared" si="68"/>
        <v>16558964849282.701</v>
      </c>
      <c r="E564" s="5">
        <f t="shared" si="69"/>
        <v>1.6558964849282702E-6</v>
      </c>
      <c r="F564" s="5">
        <f>过饱和度!K563</f>
        <v>5.6541969778412664E+22</v>
      </c>
      <c r="G564" s="5">
        <f t="shared" si="64"/>
        <v>5.6541969778412664E+22</v>
      </c>
      <c r="H564" s="5">
        <f t="shared" si="65"/>
        <v>5654.1969778412677</v>
      </c>
      <c r="I564" s="5">
        <f>过饱和度!N563</f>
        <v>9.2782722726562439E+21</v>
      </c>
      <c r="J564" s="5">
        <f t="shared" si="66"/>
        <v>9.2782722726562439E+21</v>
      </c>
      <c r="K564" s="5">
        <f t="shared" si="67"/>
        <v>927.82722726562451</v>
      </c>
      <c r="L564" s="5">
        <f>过饱和度!Q563</f>
        <v>1.4539323886429122E+70</v>
      </c>
      <c r="M564" s="5">
        <f t="shared" si="70"/>
        <v>1.4539323886429122E+70</v>
      </c>
      <c r="N564" s="5">
        <f t="shared" si="71"/>
        <v>1.453932388642912E+51</v>
      </c>
    </row>
    <row r="565" spans="2:14" x14ac:dyDescent="0.25">
      <c r="B565" s="5">
        <f>过饱和度!D564</f>
        <v>5.5698540507672023</v>
      </c>
      <c r="C565" s="5">
        <f>过饱和度!H564</f>
        <v>18910407209265.16</v>
      </c>
      <c r="D565" s="5">
        <f t="shared" si="68"/>
        <v>18910407209264.16</v>
      </c>
      <c r="E565" s="5">
        <f t="shared" si="69"/>
        <v>1.8910407209264161E-6</v>
      </c>
      <c r="F565" s="5">
        <f>过饱和度!K564</f>
        <v>6.7490899364514028E+22</v>
      </c>
      <c r="G565" s="5">
        <f t="shared" si="64"/>
        <v>6.7490899364514028E+22</v>
      </c>
      <c r="H565" s="5">
        <f t="shared" si="65"/>
        <v>6749.0899364514025</v>
      </c>
      <c r="I565" s="5">
        <f>过饱和度!N564</f>
        <v>1.1074877570204125E+22</v>
      </c>
      <c r="J565" s="5">
        <f t="shared" si="66"/>
        <v>1.1074877570204125E+22</v>
      </c>
      <c r="K565" s="5">
        <f t="shared" si="67"/>
        <v>1107.4877570204126</v>
      </c>
      <c r="L565" s="5">
        <f>过饱和度!Q564</f>
        <v>1.8959031193375551E+70</v>
      </c>
      <c r="M565" s="5">
        <f t="shared" si="70"/>
        <v>1.8959031193375551E+70</v>
      </c>
      <c r="N565" s="5">
        <f t="shared" si="71"/>
        <v>1.8959031193375554E+51</v>
      </c>
    </row>
    <row r="566" spans="2:14" x14ac:dyDescent="0.25">
      <c r="B566" s="5">
        <f>过饱和度!D565</f>
        <v>5.5698565639552378</v>
      </c>
      <c r="C566" s="5">
        <f>过饱和度!H565</f>
        <v>18910403878419.789</v>
      </c>
      <c r="D566" s="5">
        <f t="shared" si="68"/>
        <v>18910403878418.789</v>
      </c>
      <c r="E566" s="5">
        <f t="shared" si="69"/>
        <v>1.8910403878418792E-6</v>
      </c>
      <c r="F566" s="5">
        <f>过饱和度!K565</f>
        <v>6.7490884926462728E+22</v>
      </c>
      <c r="G566" s="5">
        <f t="shared" si="64"/>
        <v>6.7490884926462728E+22</v>
      </c>
      <c r="H566" s="5">
        <f t="shared" si="65"/>
        <v>6749.0884926462722</v>
      </c>
      <c r="I566" s="5">
        <f>过饱和度!N565</f>
        <v>1.1074875334672544E+22</v>
      </c>
      <c r="J566" s="5">
        <f t="shared" si="66"/>
        <v>1.1074875334672544E+22</v>
      </c>
      <c r="K566" s="5">
        <f t="shared" si="67"/>
        <v>1107.4875334672543</v>
      </c>
      <c r="L566" s="5">
        <f>过饱和度!Q565</f>
        <v>1.8959040650532013E+70</v>
      </c>
      <c r="M566" s="5">
        <f t="shared" si="70"/>
        <v>1.8959040650532013E+70</v>
      </c>
      <c r="N566" s="5">
        <f t="shared" si="71"/>
        <v>1.8959040650532017E+51</v>
      </c>
    </row>
    <row r="567" spans="2:14" x14ac:dyDescent="0.25">
      <c r="B567" s="5">
        <f>过饱和度!D566</f>
        <v>5.5698665639552383</v>
      </c>
      <c r="C567" s="5">
        <f>过饱和度!H566</f>
        <v>18910397295032.707</v>
      </c>
      <c r="D567" s="5">
        <f t="shared" si="68"/>
        <v>18910397295031.707</v>
      </c>
      <c r="E567" s="5">
        <f t="shared" si="69"/>
        <v>1.8910397295031708E-6</v>
      </c>
      <c r="F567" s="5">
        <f>过饱和度!K566</f>
        <v>6.7490856451725433E+22</v>
      </c>
      <c r="G567" s="5">
        <f t="shared" si="64"/>
        <v>6.7490856451725433E+22</v>
      </c>
      <c r="H567" s="5">
        <f t="shared" si="65"/>
        <v>6749.085645172544</v>
      </c>
      <c r="I567" s="5">
        <f>过饱和度!N566</f>
        <v>1.1074870928768647E+22</v>
      </c>
      <c r="J567" s="5">
        <f t="shared" si="66"/>
        <v>1.1074870928768647E+22</v>
      </c>
      <c r="K567" s="5">
        <f t="shared" si="67"/>
        <v>1107.4870928768646</v>
      </c>
      <c r="L567" s="5">
        <f>过饱和度!Q566</f>
        <v>1.895909365108091E+70</v>
      </c>
      <c r="M567" s="5">
        <f t="shared" si="70"/>
        <v>1.895909365108091E+70</v>
      </c>
      <c r="N567" s="5">
        <f t="shared" si="71"/>
        <v>1.8959093651080911E+51</v>
      </c>
    </row>
    <row r="568" spans="2:14" x14ac:dyDescent="0.25">
      <c r="B568" s="5">
        <f>过饱和度!D567</f>
        <v>5.569896563955238</v>
      </c>
      <c r="C568" s="5">
        <f>过饱和度!H567</f>
        <v>18910386046867.434</v>
      </c>
      <c r="D568" s="5">
        <f t="shared" si="68"/>
        <v>18910386046866.434</v>
      </c>
      <c r="E568" s="5">
        <f t="shared" si="69"/>
        <v>1.8910386046866435E-6</v>
      </c>
      <c r="F568" s="5">
        <f>过饱和度!K567</f>
        <v>6.7490807959656923E+22</v>
      </c>
      <c r="G568" s="5">
        <f t="shared" si="64"/>
        <v>6.7490807959656923E+22</v>
      </c>
      <c r="H568" s="5">
        <f t="shared" si="65"/>
        <v>6749.0807959656922</v>
      </c>
      <c r="I568" s="5">
        <f>过饱和度!N567</f>
        <v>1.1074863433327076E+22</v>
      </c>
      <c r="J568" s="5">
        <f t="shared" si="66"/>
        <v>1.1074863433327076E+22</v>
      </c>
      <c r="K568" s="5">
        <f t="shared" si="67"/>
        <v>1107.4863433327077</v>
      </c>
      <c r="L568" s="5">
        <f>过饱和度!Q567</f>
        <v>1.895927224497473E+70</v>
      </c>
      <c r="M568" s="5">
        <f t="shared" si="70"/>
        <v>1.895927224497473E+70</v>
      </c>
      <c r="N568" s="5">
        <f t="shared" si="71"/>
        <v>1.8959272244974729E+51</v>
      </c>
    </row>
    <row r="569" spans="2:14" x14ac:dyDescent="0.25">
      <c r="B569" s="5">
        <f>过饱和度!D568</f>
        <v>5.5699265639552378</v>
      </c>
      <c r="C569" s="5">
        <f>过饱和度!H568</f>
        <v>18910374798708.926</v>
      </c>
      <c r="D569" s="5">
        <f t="shared" si="68"/>
        <v>18910374798707.926</v>
      </c>
      <c r="E569" s="5">
        <f t="shared" si="69"/>
        <v>1.8910374798707927E-6</v>
      </c>
      <c r="F569" s="5">
        <f>过饱和度!K568</f>
        <v>6.7490759467623686E+22</v>
      </c>
      <c r="G569" s="5">
        <f t="shared" si="64"/>
        <v>6.7490759467623686E+22</v>
      </c>
      <c r="H569" s="5">
        <f t="shared" si="65"/>
        <v>6749.0759467623684</v>
      </c>
      <c r="I569" s="5">
        <f>过饱和度!N568</f>
        <v>1.1074855937890637E+22</v>
      </c>
      <c r="J569" s="5">
        <f t="shared" si="66"/>
        <v>1.1074855937890637E+22</v>
      </c>
      <c r="K569" s="5">
        <f t="shared" si="67"/>
        <v>1107.4855937890638</v>
      </c>
      <c r="L569" s="5">
        <f>过饱和度!Q568</f>
        <v>1.8959450839457144E+70</v>
      </c>
      <c r="M569" s="5">
        <f t="shared" si="70"/>
        <v>1.8959450839457144E+70</v>
      </c>
      <c r="N569" s="5">
        <f t="shared" si="71"/>
        <v>1.8959450839457144E+51</v>
      </c>
    </row>
    <row r="570" spans="2:14" x14ac:dyDescent="0.25">
      <c r="B570" s="5">
        <f>过饱和度!D569</f>
        <v>5.5699465639552379</v>
      </c>
      <c r="C570" s="5">
        <f>过饱和度!H569</f>
        <v>18910365559828.582</v>
      </c>
      <c r="D570" s="5">
        <f t="shared" si="68"/>
        <v>18910365559827.582</v>
      </c>
      <c r="E570" s="5">
        <f t="shared" si="69"/>
        <v>1.8910365559827585E-6</v>
      </c>
      <c r="F570" s="5">
        <f>过饱和度!K569</f>
        <v>6.7490719580687291E+22</v>
      </c>
      <c r="G570" s="5">
        <f t="shared" si="64"/>
        <v>6.7490719580687291E+22</v>
      </c>
      <c r="H570" s="5">
        <f t="shared" si="65"/>
        <v>6749.0719580687301</v>
      </c>
      <c r="I570" s="5">
        <f>过饱和度!N569</f>
        <v>1.1074849769753686E+22</v>
      </c>
      <c r="J570" s="5">
        <f t="shared" si="66"/>
        <v>1.1074849769753686E+22</v>
      </c>
      <c r="K570" s="5">
        <f t="shared" si="67"/>
        <v>1107.4849769753687</v>
      </c>
      <c r="L570" s="5">
        <f>过饱和度!Q569</f>
        <v>1.8959565892767117E+70</v>
      </c>
      <c r="M570" s="5">
        <f t="shared" si="70"/>
        <v>1.8959565892767117E+70</v>
      </c>
      <c r="N570" s="5">
        <f t="shared" si="71"/>
        <v>1.8959565892767119E+51</v>
      </c>
    </row>
    <row r="571" spans="2:14" x14ac:dyDescent="0.25">
      <c r="B571" s="5">
        <f>过饱和度!D570</f>
        <v>5.5700465639552386</v>
      </c>
      <c r="C571" s="5">
        <f>过饱和度!H570</f>
        <v>18910345575044.66</v>
      </c>
      <c r="D571" s="5">
        <f t="shared" si="68"/>
        <v>18910345575043.66</v>
      </c>
      <c r="E571" s="5">
        <f t="shared" si="69"/>
        <v>1.8910345575043658E-6</v>
      </c>
      <c r="F571" s="5">
        <f>过饱和度!K570</f>
        <v>6.7490633998920195E+22</v>
      </c>
      <c r="G571" s="5">
        <f t="shared" si="64"/>
        <v>6.7490633998920195E+22</v>
      </c>
      <c r="H571" s="5">
        <f t="shared" si="65"/>
        <v>6749.0633998920202</v>
      </c>
      <c r="I571" s="5">
        <f>过饱和度!N570</f>
        <v>1.1074836569453324E+22</v>
      </c>
      <c r="J571" s="5">
        <f t="shared" si="66"/>
        <v>1.1074836569453324E+22</v>
      </c>
      <c r="K571" s="5">
        <f t="shared" si="67"/>
        <v>1107.4836569453325</v>
      </c>
      <c r="L571" s="5">
        <f>过饱和度!Q570</f>
        <v>1.896020156318254E+70</v>
      </c>
      <c r="M571" s="5">
        <f t="shared" si="70"/>
        <v>1.896020156318254E+70</v>
      </c>
      <c r="N571" s="5">
        <f t="shared" si="71"/>
        <v>1.8960201563182543E+51</v>
      </c>
    </row>
    <row r="572" spans="2:14" x14ac:dyDescent="0.25">
      <c r="B572" s="5">
        <f>过饱和度!D571</f>
        <v>5.5703465639552379</v>
      </c>
      <c r="C572" s="5">
        <f>过饱和度!H571</f>
        <v>18910312506331.566</v>
      </c>
      <c r="D572" s="5">
        <f t="shared" si="68"/>
        <v>18910312506330.566</v>
      </c>
      <c r="E572" s="5">
        <f t="shared" si="69"/>
        <v>1.891031250633057E-6</v>
      </c>
      <c r="F572" s="5">
        <f>过饱和度!K571</f>
        <v>6.7490494043127959E+22</v>
      </c>
      <c r="G572" s="5">
        <f t="shared" si="64"/>
        <v>6.7490494043127959E+22</v>
      </c>
      <c r="H572" s="5">
        <f t="shared" si="65"/>
        <v>6749.0494043127965</v>
      </c>
      <c r="I572" s="5">
        <f>过饱和度!N571</f>
        <v>1.1074815063932201E+22</v>
      </c>
      <c r="J572" s="5">
        <f t="shared" si="66"/>
        <v>1.1074815063932201E+22</v>
      </c>
      <c r="K572" s="5">
        <f t="shared" si="67"/>
        <v>1107.4815063932203</v>
      </c>
      <c r="L572" s="5">
        <f>过饱和度!Q571</f>
        <v>1.8962170594092671E+70</v>
      </c>
      <c r="M572" s="5">
        <f t="shared" si="70"/>
        <v>1.8962170594092671E+70</v>
      </c>
      <c r="N572" s="5">
        <f t="shared" si="71"/>
        <v>1.8962170594092674E+51</v>
      </c>
    </row>
    <row r="573" spans="2:14" x14ac:dyDescent="0.25">
      <c r="B573" s="5">
        <f>过饱和度!D572</f>
        <v>5.5706465639552381</v>
      </c>
      <c r="C573" s="5">
        <f>过饱和度!H572</f>
        <v>18910279437678.563</v>
      </c>
      <c r="D573" s="5">
        <f t="shared" si="68"/>
        <v>18910279437677.563</v>
      </c>
      <c r="E573" s="5">
        <f t="shared" si="69"/>
        <v>1.8910279437677562E-6</v>
      </c>
      <c r="F573" s="5">
        <f>过饱和度!K572</f>
        <v>6.7490354087637989E+22</v>
      </c>
      <c r="G573" s="5">
        <f t="shared" si="64"/>
        <v>6.7490354087637989E+22</v>
      </c>
      <c r="H573" s="5">
        <f t="shared" si="65"/>
        <v>6749.0354087637988</v>
      </c>
      <c r="I573" s="5">
        <f>过饱和度!N572</f>
        <v>1.1074793558454819E+22</v>
      </c>
      <c r="J573" s="5">
        <f t="shared" si="66"/>
        <v>1.1074793558454819E+22</v>
      </c>
      <c r="K573" s="5">
        <f t="shared" si="67"/>
        <v>1107.4793558454819</v>
      </c>
      <c r="L573" s="5">
        <f>过饱和度!Q572</f>
        <v>1.8964139719655895E+70</v>
      </c>
      <c r="M573" s="5">
        <f t="shared" si="70"/>
        <v>1.8964139719655895E+70</v>
      </c>
      <c r="N573" s="5">
        <f t="shared" si="71"/>
        <v>1.8964139719655897E+51</v>
      </c>
    </row>
    <row r="574" spans="2:14" x14ac:dyDescent="0.25">
      <c r="B574" s="5">
        <f>过饱和度!D573</f>
        <v>5.5708465639552385</v>
      </c>
      <c r="C574" s="5">
        <f>过饱和度!H573</f>
        <v>18910251889259.508</v>
      </c>
      <c r="D574" s="5">
        <f t="shared" si="68"/>
        <v>18910251889258.508</v>
      </c>
      <c r="E574" s="5">
        <f t="shared" si="69"/>
        <v>1.8910251889258507E-6</v>
      </c>
      <c r="F574" s="5">
        <f>过饱和度!K573</f>
        <v>6.7490236880867941E+22</v>
      </c>
      <c r="G574" s="5">
        <f t="shared" si="64"/>
        <v>6.7490236880867941E+22</v>
      </c>
      <c r="H574" s="5">
        <f t="shared" si="65"/>
        <v>6749.0236880867942</v>
      </c>
      <c r="I574" s="5">
        <f>过饱和度!N573</f>
        <v>1.1074775517915576E+22</v>
      </c>
      <c r="J574" s="5">
        <f t="shared" si="66"/>
        <v>1.1074775517915576E+22</v>
      </c>
      <c r="K574" s="5">
        <f t="shared" si="67"/>
        <v>1107.4775517915577</v>
      </c>
      <c r="L574" s="5">
        <f>过饱和度!Q573</f>
        <v>1.8965439837954878E+70</v>
      </c>
      <c r="M574" s="5">
        <f t="shared" si="70"/>
        <v>1.8965439837954878E+70</v>
      </c>
      <c r="N574" s="5">
        <f t="shared" si="71"/>
        <v>1.8965439837954877E+51</v>
      </c>
    </row>
    <row r="575" spans="2:14" x14ac:dyDescent="0.25">
      <c r="B575" s="5">
        <f>过饱和度!D574</f>
        <v>5.5718465639552379</v>
      </c>
      <c r="C575" s="5">
        <f>过饱和度!H574</f>
        <v>18910197028869.66</v>
      </c>
      <c r="D575" s="5">
        <f t="shared" si="68"/>
        <v>18910197028868.66</v>
      </c>
      <c r="E575" s="5">
        <f t="shared" si="69"/>
        <v>1.891019702886866E-6</v>
      </c>
      <c r="F575" s="5">
        <f>过饱和度!K574</f>
        <v>6.7490010879522547E+22</v>
      </c>
      <c r="G575" s="5">
        <f t="shared" si="64"/>
        <v>6.7490010879522547E+22</v>
      </c>
      <c r="H575" s="5">
        <f t="shared" si="65"/>
        <v>6749.0010879522542</v>
      </c>
      <c r="I575" s="5">
        <f>过饱和度!N574</f>
        <v>1.1074741098717282E+22</v>
      </c>
      <c r="J575" s="5">
        <f t="shared" si="66"/>
        <v>1.1074741098717282E+22</v>
      </c>
      <c r="K575" s="5">
        <f t="shared" si="67"/>
        <v>1107.4741098717282</v>
      </c>
      <c r="L575" s="5">
        <f>过饱和度!Q574</f>
        <v>1.8972132156761384E+70</v>
      </c>
      <c r="M575" s="5">
        <f t="shared" si="70"/>
        <v>1.8972132156761384E+70</v>
      </c>
      <c r="N575" s="5">
        <f t="shared" si="71"/>
        <v>1.8972132156761383E+51</v>
      </c>
    </row>
    <row r="576" spans="2:14" x14ac:dyDescent="0.25">
      <c r="B576" s="5">
        <f>过饱和度!D575</f>
        <v>5.574846563955238</v>
      </c>
      <c r="C576" s="5">
        <f>过饱和度!H575</f>
        <v>18910117467121.344</v>
      </c>
      <c r="D576" s="5">
        <f t="shared" si="68"/>
        <v>18910117467120.344</v>
      </c>
      <c r="E576" s="5">
        <f t="shared" si="69"/>
        <v>1.8910117467120343E-6</v>
      </c>
      <c r="F576" s="5">
        <f>过饱和度!K575</f>
        <v>6.7489702193906428E+22</v>
      </c>
      <c r="G576" s="5">
        <f t="shared" si="64"/>
        <v>6.7489702193906428E+22</v>
      </c>
      <c r="H576" s="5">
        <f t="shared" si="65"/>
        <v>6748.9702193906433</v>
      </c>
      <c r="I576" s="5">
        <f>过饱和度!N575</f>
        <v>1.1074695063377956E+22</v>
      </c>
      <c r="J576" s="5">
        <f t="shared" si="66"/>
        <v>1.1074695063377956E+22</v>
      </c>
      <c r="K576" s="5">
        <f t="shared" si="67"/>
        <v>1107.4695063377956</v>
      </c>
      <c r="L576" s="5">
        <f>过饱和度!Q575</f>
        <v>1.8992412210675752E+70</v>
      </c>
      <c r="M576" s="5">
        <f t="shared" si="70"/>
        <v>1.8992412210675752E+70</v>
      </c>
      <c r="N576" s="5">
        <f t="shared" si="71"/>
        <v>1.8992412210675751E+51</v>
      </c>
    </row>
    <row r="577" spans="2:14" x14ac:dyDescent="0.25">
      <c r="B577" s="5">
        <f>过饱和度!D576</f>
        <v>5.5778465639552381</v>
      </c>
      <c r="C577" s="5">
        <f>过饱和度!H576</f>
        <v>18910037905754.691</v>
      </c>
      <c r="D577" s="5">
        <f t="shared" si="68"/>
        <v>18910037905753.691</v>
      </c>
      <c r="E577" s="5">
        <f t="shared" si="69"/>
        <v>1.8910037905753695E-6</v>
      </c>
      <c r="F577" s="5">
        <f>过饱和度!K576</f>
        <v>6.7489393509953301E+22</v>
      </c>
      <c r="G577" s="5">
        <f t="shared" si="64"/>
        <v>6.7489393509953301E+22</v>
      </c>
      <c r="H577" s="5">
        <f t="shared" si="65"/>
        <v>6748.9393509953297</v>
      </c>
      <c r="I577" s="5">
        <f>过饱和度!N576</f>
        <v>1.1074649028271198E+22</v>
      </c>
      <c r="J577" s="5">
        <f t="shared" si="66"/>
        <v>1.1074649028271198E+22</v>
      </c>
      <c r="K577" s="5">
        <f t="shared" si="67"/>
        <v>1107.4649028271201</v>
      </c>
      <c r="L577" s="5">
        <f>过饱和度!Q576</f>
        <v>1.9012702934943206E+70</v>
      </c>
      <c r="M577" s="5">
        <f t="shared" si="70"/>
        <v>1.9012702934943206E+70</v>
      </c>
      <c r="N577" s="5">
        <f t="shared" si="71"/>
        <v>1.9012702934943204E+51</v>
      </c>
    </row>
    <row r="578" spans="2:14" x14ac:dyDescent="0.25">
      <c r="B578" s="5">
        <f>过饱和度!D577</f>
        <v>5.5798465639552379</v>
      </c>
      <c r="C578" s="5">
        <f>过饱和度!H577</f>
        <v>18909967464306.168</v>
      </c>
      <c r="D578" s="5">
        <f t="shared" si="68"/>
        <v>18909967464305.168</v>
      </c>
      <c r="E578" s="5">
        <f t="shared" si="69"/>
        <v>1.890996746430517E-6</v>
      </c>
      <c r="F578" s="5">
        <f>过饱和度!K577</f>
        <v>6.7489112134047779E+22</v>
      </c>
      <c r="G578" s="5">
        <f t="shared" si="64"/>
        <v>6.7489112134047779E+22</v>
      </c>
      <c r="H578" s="5">
        <f t="shared" si="65"/>
        <v>6748.9112134047773</v>
      </c>
      <c r="I578" s="5">
        <f>过饱和度!N577</f>
        <v>1.1074606626766894E+22</v>
      </c>
      <c r="J578" s="5">
        <f t="shared" si="66"/>
        <v>1.1074606626766894E+22</v>
      </c>
      <c r="K578" s="5">
        <f t="shared" si="67"/>
        <v>1107.4606626766895</v>
      </c>
      <c r="L578" s="5">
        <f>过饱和度!Q577</f>
        <v>1.9026195772007948E+70</v>
      </c>
      <c r="M578" s="5">
        <f t="shared" si="70"/>
        <v>1.9026195772007948E+70</v>
      </c>
      <c r="N578" s="5">
        <f t="shared" si="71"/>
        <v>1.9026195772007948E+51</v>
      </c>
    </row>
    <row r="579" spans="2:14" x14ac:dyDescent="0.25">
      <c r="B579" s="5">
        <f>过饱和度!D578</f>
        <v>5.5898465639552377</v>
      </c>
      <c r="C579" s="5">
        <f>过饱和度!H578</f>
        <v>18909877348361.977</v>
      </c>
      <c r="D579" s="5">
        <f t="shared" si="68"/>
        <v>18909877348360.977</v>
      </c>
      <c r="E579" s="5">
        <f t="shared" si="69"/>
        <v>1.8909877348360979E-6</v>
      </c>
      <c r="F579" s="5">
        <f>过饱和度!K578</f>
        <v>6.7488843758811063E+22</v>
      </c>
      <c r="G579" s="5">
        <f t="shared" si="64"/>
        <v>6.7488843758811063E+22</v>
      </c>
      <c r="H579" s="5">
        <f t="shared" si="65"/>
        <v>6748.8843758811063</v>
      </c>
      <c r="I579" s="5">
        <f>过饱和度!N578</f>
        <v>1.1074571019502628E+22</v>
      </c>
      <c r="J579" s="5">
        <f t="shared" si="66"/>
        <v>1.1074571019502628E+22</v>
      </c>
      <c r="K579" s="5">
        <f t="shared" si="67"/>
        <v>1107.4571019502628</v>
      </c>
      <c r="L579" s="5">
        <f>过饱和度!Q578</f>
        <v>1.9094338475849172E+70</v>
      </c>
      <c r="M579" s="5">
        <f t="shared" si="70"/>
        <v>1.9094338475849172E+70</v>
      </c>
      <c r="N579" s="5">
        <f t="shared" si="71"/>
        <v>1.9094338475849171E+51</v>
      </c>
    </row>
    <row r="580" spans="2:14" x14ac:dyDescent="0.25">
      <c r="B580" s="5">
        <f>过饱和度!D579</f>
        <v>5.619846563955238</v>
      </c>
      <c r="C580" s="5">
        <f>过饱和度!H579</f>
        <v>18909875849429.32</v>
      </c>
      <c r="D580" s="5">
        <f t="shared" si="68"/>
        <v>18909875849428.32</v>
      </c>
      <c r="E580" s="5">
        <f t="shared" si="69"/>
        <v>1.890987584942832E-6</v>
      </c>
      <c r="F580" s="5">
        <f>过饱和度!K579</f>
        <v>6.7489206492059931E+22</v>
      </c>
      <c r="G580" s="5">
        <f t="shared" si="64"/>
        <v>6.7489206492059931E+22</v>
      </c>
      <c r="H580" s="5">
        <f t="shared" si="65"/>
        <v>6748.920649205993</v>
      </c>
      <c r="I580" s="5">
        <f>过饱和度!N579</f>
        <v>1.1074645146382801E+22</v>
      </c>
      <c r="J580" s="5">
        <f t="shared" si="66"/>
        <v>1.1074645146382801E+22</v>
      </c>
      <c r="K580" s="5">
        <f t="shared" si="67"/>
        <v>1107.4645146382802</v>
      </c>
      <c r="L580" s="5">
        <f>过饱和度!Q579</f>
        <v>1.9300125593017714E+70</v>
      </c>
      <c r="M580" s="5">
        <f t="shared" si="70"/>
        <v>1.9300125593017714E+70</v>
      </c>
      <c r="N580" s="5">
        <f t="shared" si="71"/>
        <v>1.9300125593017712E+51</v>
      </c>
    </row>
    <row r="581" spans="2:14" x14ac:dyDescent="0.25">
      <c r="B581" s="5">
        <f>过饱和度!D580</f>
        <v>5.6498465639552382</v>
      </c>
      <c r="C581" s="5">
        <f>过饱和度!H580</f>
        <v>18909874349561.59</v>
      </c>
      <c r="D581" s="5">
        <f t="shared" si="68"/>
        <v>18909874349560.59</v>
      </c>
      <c r="E581" s="5">
        <f t="shared" si="69"/>
        <v>1.8909874349560594E-6</v>
      </c>
      <c r="F581" s="5">
        <f>过饱和度!K580</f>
        <v>6.7489569222251814E+22</v>
      </c>
      <c r="G581" s="5">
        <f t="shared" si="64"/>
        <v>6.7489569222251814E+22</v>
      </c>
      <c r="H581" s="5">
        <f t="shared" si="65"/>
        <v>6748.9569222251821</v>
      </c>
      <c r="I581" s="5">
        <f>过饱和度!N580</f>
        <v>1.1074719272937592E+22</v>
      </c>
      <c r="J581" s="5">
        <f t="shared" si="66"/>
        <v>1.1074719272937592E+22</v>
      </c>
      <c r="K581" s="5">
        <f t="shared" si="67"/>
        <v>1107.4719272937593</v>
      </c>
      <c r="L581" s="5">
        <f>过饱和度!Q580</f>
        <v>1.9507018673241226E+70</v>
      </c>
      <c r="M581" s="5">
        <f t="shared" si="70"/>
        <v>1.9507018673241226E+70</v>
      </c>
      <c r="N581" s="5">
        <f t="shared" si="71"/>
        <v>1.9507018673241225E+51</v>
      </c>
    </row>
    <row r="582" spans="2:14" x14ac:dyDescent="0.25">
      <c r="B582" s="5">
        <f>过饱和度!D581</f>
        <v>5.6698465639552378</v>
      </c>
      <c r="C582" s="5">
        <f>过饱和度!H581</f>
        <v>18909818323768.473</v>
      </c>
      <c r="D582" s="5">
        <f t="shared" si="68"/>
        <v>18909818323767.473</v>
      </c>
      <c r="E582" s="5">
        <f t="shared" si="69"/>
        <v>1.8909818323767475E-6</v>
      </c>
      <c r="F582" s="5">
        <f>过饱和度!K581</f>
        <v>6.7489572011407141E+22</v>
      </c>
      <c r="G582" s="5">
        <f t="shared" si="64"/>
        <v>6.7489572011407141E+22</v>
      </c>
      <c r="H582" s="5">
        <f t="shared" si="65"/>
        <v>6748.9572011407154</v>
      </c>
      <c r="I582" s="5">
        <f>过饱和度!N581</f>
        <v>1.1074731655016183E+22</v>
      </c>
      <c r="J582" s="5">
        <f t="shared" si="66"/>
        <v>1.1074731655016183E+22</v>
      </c>
      <c r="K582" s="5">
        <f t="shared" si="67"/>
        <v>1107.4731655016185</v>
      </c>
      <c r="L582" s="5">
        <f>过饱和度!Q581</f>
        <v>1.9645430468985535E+70</v>
      </c>
      <c r="M582" s="5">
        <f t="shared" si="70"/>
        <v>1.9645430468985535E+70</v>
      </c>
      <c r="N582" s="5">
        <f t="shared" si="71"/>
        <v>1.9645430468985535E+51</v>
      </c>
    </row>
    <row r="583" spans="2:14" x14ac:dyDescent="0.25">
      <c r="B583" s="5">
        <f>过饱和度!D582</f>
        <v>5.7198465639552385</v>
      </c>
      <c r="C583" s="5">
        <f>过饱和度!H582</f>
        <v>18909953787531.703</v>
      </c>
      <c r="D583" s="5">
        <f t="shared" si="68"/>
        <v>18909953787530.703</v>
      </c>
      <c r="E583" s="5">
        <f t="shared" si="69"/>
        <v>1.8909953787530703E-6</v>
      </c>
      <c r="F583" s="5">
        <f>过饱和度!K582</f>
        <v>6.7490775879945002E+22</v>
      </c>
      <c r="G583" s="5">
        <f t="shared" si="64"/>
        <v>6.7490775879945002E+22</v>
      </c>
      <c r="H583" s="5">
        <f t="shared" si="65"/>
        <v>6749.0775879945013</v>
      </c>
      <c r="I583" s="5">
        <f>过饱和度!N582</f>
        <v>1.107494805886043E+22</v>
      </c>
      <c r="J583" s="5">
        <f t="shared" si="66"/>
        <v>1.107494805886043E+22</v>
      </c>
      <c r="K583" s="5">
        <f t="shared" si="67"/>
        <v>1107.494805886043</v>
      </c>
      <c r="L583" s="5">
        <f>过饱和度!Q582</f>
        <v>1.9994271956556529E+70</v>
      </c>
      <c r="M583" s="5">
        <f t="shared" si="70"/>
        <v>1.9994271956556529E+70</v>
      </c>
      <c r="N583" s="5">
        <f t="shared" si="71"/>
        <v>1.9994271956556531E+51</v>
      </c>
    </row>
    <row r="584" spans="2:14" x14ac:dyDescent="0.25">
      <c r="B584" s="5">
        <f>过饱和度!D583</f>
        <v>5.7698465639552383</v>
      </c>
      <c r="C584" s="5">
        <f>过饱和度!H583</f>
        <v>18910089248038.527</v>
      </c>
      <c r="D584" s="5">
        <f t="shared" si="68"/>
        <v>18910089248037.527</v>
      </c>
      <c r="E584" s="5">
        <f t="shared" si="69"/>
        <v>1.8910089248037529E-6</v>
      </c>
      <c r="F584" s="5">
        <f>过饱和度!K583</f>
        <v>6.7491979747328373E+22</v>
      </c>
      <c r="G584" s="5">
        <f t="shared" ref="G584:G647" si="72">F584-1</f>
        <v>6.7491979747328373E+22</v>
      </c>
      <c r="H584" s="5">
        <f t="shared" ref="H584:H647" si="73">$F$2*$G584^2*TANH($F$3/$G584)</f>
        <v>6749.1979747328369</v>
      </c>
      <c r="I584" s="5">
        <f>过饱和度!N583</f>
        <v>1.1075164463219973E+22</v>
      </c>
      <c r="J584" s="5">
        <f t="shared" si="66"/>
        <v>1.1075164463219973E+22</v>
      </c>
      <c r="K584" s="5">
        <f t="shared" si="67"/>
        <v>1107.5164463219974</v>
      </c>
      <c r="L584" s="5">
        <f>过饱和度!Q583</f>
        <v>2.0346197644123863E+70</v>
      </c>
      <c r="M584" s="5">
        <f t="shared" si="70"/>
        <v>2.0346197644123863E+70</v>
      </c>
      <c r="N584" s="5">
        <f t="shared" si="71"/>
        <v>2.0346197644123863E+51</v>
      </c>
    </row>
    <row r="585" spans="2:14" x14ac:dyDescent="0.25">
      <c r="B585" s="5">
        <f>过饱和度!D584</f>
        <v>5.8198465639552381</v>
      </c>
      <c r="C585" s="5">
        <f>过饱和度!H584</f>
        <v>18910224705288.953</v>
      </c>
      <c r="D585" s="5">
        <f t="shared" si="68"/>
        <v>18910224705287.953</v>
      </c>
      <c r="E585" s="5">
        <f t="shared" si="69"/>
        <v>1.8910224705287954E-6</v>
      </c>
      <c r="F585" s="5">
        <f>过饱和度!K584</f>
        <v>6.7493183613556868E+22</v>
      </c>
      <c r="G585" s="5">
        <f t="shared" si="72"/>
        <v>6.7493183613556868E+22</v>
      </c>
      <c r="H585" s="5">
        <f t="shared" si="73"/>
        <v>6749.3183613556876</v>
      </c>
      <c r="I585" s="5">
        <f>过饱和度!N584</f>
        <v>1.1075380868094735E+22</v>
      </c>
      <c r="J585" s="5">
        <f t="shared" ref="J585:J648" si="74">I585-1</f>
        <v>1.1075380868094735E+22</v>
      </c>
      <c r="K585" s="5">
        <f t="shared" ref="K585:K649" si="75">$F$2*$J585^2*TANH($F$3/$J585)</f>
        <v>1107.5380868094735</v>
      </c>
      <c r="L585" s="5">
        <f>过饱和度!Q584</f>
        <v>2.070120790254825E+70</v>
      </c>
      <c r="M585" s="5">
        <f t="shared" si="70"/>
        <v>2.070120790254825E+70</v>
      </c>
      <c r="N585" s="5">
        <f t="shared" si="71"/>
        <v>2.0701207902548247E+51</v>
      </c>
    </row>
    <row r="586" spans="2:14" s="94" customFormat="1" x14ac:dyDescent="0.25">
      <c r="B586" s="93">
        <f>过饱和度!D585</f>
        <v>5.862995595025307</v>
      </c>
      <c r="C586" s="93">
        <f>过饱和度!H585</f>
        <v>18910310313291.25</v>
      </c>
      <c r="D586" s="93">
        <f t="shared" si="68"/>
        <v>18910310313290.25</v>
      </c>
      <c r="E586" s="93">
        <f t="shared" si="69"/>
        <v>1.8910310313290251E-6</v>
      </c>
      <c r="F586" s="93">
        <f>过饱和度!K585</f>
        <v>6.7494086613038826E+22</v>
      </c>
      <c r="G586" s="93">
        <f t="shared" si="72"/>
        <v>6.7494086613038826E+22</v>
      </c>
      <c r="H586" s="93">
        <f t="shared" si="73"/>
        <v>6749.4086613038835</v>
      </c>
      <c r="I586" s="93">
        <f>过饱和度!N585</f>
        <v>1.1075546563115903E+22</v>
      </c>
      <c r="J586" s="93">
        <f t="shared" si="74"/>
        <v>1.1075546563115903E+22</v>
      </c>
      <c r="K586" s="93">
        <f t="shared" si="75"/>
        <v>1107.5546563115904</v>
      </c>
      <c r="L586" s="93">
        <f>过饱和度!Q585</f>
        <v>2.1009974849297328E+70</v>
      </c>
      <c r="M586" s="93">
        <f t="shared" si="70"/>
        <v>2.1009974849297328E+70</v>
      </c>
      <c r="N586" s="93">
        <f t="shared" si="71"/>
        <v>2.1009974849297329E+51</v>
      </c>
    </row>
    <row r="587" spans="2:14" x14ac:dyDescent="0.25">
      <c r="B587" s="5">
        <f>过饱和度!D586</f>
        <v>5.8630030818372711</v>
      </c>
      <c r="C587" s="5">
        <f>过饱和度!H586</f>
        <v>21889230929738.832</v>
      </c>
      <c r="D587" s="5">
        <f t="shared" ref="D587:D650" si="76">C587-1</f>
        <v>21889230929737.832</v>
      </c>
      <c r="E587" s="5">
        <f t="shared" ref="E587:E650" si="77">$F$2*$D587^2*TANH($F$3/$D587)</f>
        <v>2.1889230929737832E-6</v>
      </c>
      <c r="F587" s="5">
        <f>过饱和度!K586</f>
        <v>8.2027019312979341E+22</v>
      </c>
      <c r="G587" s="5">
        <f t="shared" si="72"/>
        <v>8.2027019312979341E+22</v>
      </c>
      <c r="H587" s="5">
        <f t="shared" si="73"/>
        <v>8202.7019312979337</v>
      </c>
      <c r="I587" s="5">
        <f>过饱和度!N586</f>
        <v>1.346026199745588E+22</v>
      </c>
      <c r="J587" s="5">
        <f t="shared" si="74"/>
        <v>1.346026199745588E+22</v>
      </c>
      <c r="K587" s="5">
        <f t="shared" si="75"/>
        <v>1346.0261997455882</v>
      </c>
      <c r="L587" s="5">
        <f>过饱和度!Q586</f>
        <v>2.8146174423997751E+70</v>
      </c>
      <c r="M587" s="5">
        <f t="shared" si="70"/>
        <v>2.8146174423997751E+70</v>
      </c>
      <c r="N587" s="5">
        <f t="shared" si="71"/>
        <v>2.8146174423997749E+51</v>
      </c>
    </row>
    <row r="588" spans="2:14" x14ac:dyDescent="0.25">
      <c r="B588" s="5">
        <f>过饱和度!D587</f>
        <v>6.1561446260953758</v>
      </c>
      <c r="C588" s="5">
        <f>过饱和度!H587</f>
        <v>21891842163459.754</v>
      </c>
      <c r="D588" s="5">
        <f t="shared" si="76"/>
        <v>21891842163458.754</v>
      </c>
      <c r="E588" s="5">
        <f t="shared" si="77"/>
        <v>2.1891842163458758E-6</v>
      </c>
      <c r="F588" s="5">
        <f>过饱和度!K587</f>
        <v>8.2043106522035957E+22</v>
      </c>
      <c r="G588" s="5">
        <f t="shared" si="72"/>
        <v>8.2043106522035957E+22</v>
      </c>
      <c r="H588" s="5">
        <f t="shared" si="73"/>
        <v>8204.3106522035941</v>
      </c>
      <c r="I588" s="5">
        <f>过饱和度!N587</f>
        <v>1.3462957332356535E+22</v>
      </c>
      <c r="J588" s="5">
        <f t="shared" si="74"/>
        <v>1.3462957332356535E+22</v>
      </c>
      <c r="K588" s="5">
        <f t="shared" si="75"/>
        <v>1346.2957332356536</v>
      </c>
      <c r="L588" s="5">
        <f>过饱和度!Q587</f>
        <v>3.1043867001585019E+70</v>
      </c>
      <c r="M588" s="5">
        <f t="shared" si="70"/>
        <v>3.1043867001585019E+70</v>
      </c>
      <c r="N588" s="5">
        <f t="shared" si="71"/>
        <v>3.1043867001585021E+51</v>
      </c>
    </row>
    <row r="589" spans="2:14" x14ac:dyDescent="0.25">
      <c r="B589" s="5">
        <f>过饱和度!D588</f>
        <v>6.15615211290734</v>
      </c>
      <c r="C589" s="5">
        <f>过饱和度!H588</f>
        <v>25168500039374.813</v>
      </c>
      <c r="D589" s="5">
        <f t="shared" si="76"/>
        <v>25168500039373.813</v>
      </c>
      <c r="E589" s="5">
        <f t="shared" si="77"/>
        <v>2.5168500039373813E-6</v>
      </c>
      <c r="F589" s="5">
        <f>过饱和度!K588</f>
        <v>9.8807923382245459E+22</v>
      </c>
      <c r="G589" s="5">
        <f t="shared" si="72"/>
        <v>9.8807923382245459E+22</v>
      </c>
      <c r="H589" s="5">
        <f t="shared" si="73"/>
        <v>9880.7923382245463</v>
      </c>
      <c r="I589" s="5">
        <f>过饱和度!N588</f>
        <v>1.6213899025560105E+22</v>
      </c>
      <c r="J589" s="5">
        <f t="shared" si="74"/>
        <v>1.6213899025560105E+22</v>
      </c>
      <c r="K589" s="5">
        <f t="shared" si="75"/>
        <v>1621.3899025560108</v>
      </c>
      <c r="L589" s="5">
        <f>过饱和度!Q588</f>
        <v>4.1025987640564847E+70</v>
      </c>
      <c r="M589" s="5">
        <f t="shared" si="70"/>
        <v>4.1025987640564847E+70</v>
      </c>
      <c r="N589" s="5">
        <f t="shared" si="71"/>
        <v>4.102598764056485E+51</v>
      </c>
    </row>
    <row r="590" spans="2:14" x14ac:dyDescent="0.25">
      <c r="B590" s="5">
        <f>过饱和度!D589</f>
        <v>6.4492936571654447</v>
      </c>
      <c r="C590" s="5">
        <f>过饱和度!H589</f>
        <v>25171296467151.328</v>
      </c>
      <c r="D590" s="5">
        <f t="shared" si="76"/>
        <v>25171296467150.328</v>
      </c>
      <c r="E590" s="5">
        <f t="shared" si="77"/>
        <v>2.5171296467150332E-6</v>
      </c>
      <c r="F590" s="5">
        <f>过饱和度!K589</f>
        <v>9.8826088495837665E+22</v>
      </c>
      <c r="G590" s="5">
        <f t="shared" si="72"/>
        <v>9.8826088495837665E+22</v>
      </c>
      <c r="H590" s="5">
        <f t="shared" si="73"/>
        <v>9882.6088495837666</v>
      </c>
      <c r="I590" s="5">
        <f>过饱和度!N589</f>
        <v>1.6216946681520306E+22</v>
      </c>
      <c r="J590" s="5">
        <f t="shared" si="74"/>
        <v>1.6216946681520306E+22</v>
      </c>
      <c r="K590" s="5">
        <f t="shared" si="75"/>
        <v>1621.6946681520308</v>
      </c>
      <c r="L590" s="5">
        <f>过饱和度!Q589</f>
        <v>4.5043565415851983E+70</v>
      </c>
      <c r="M590" s="5">
        <f t="shared" si="70"/>
        <v>4.5043565415851983E+70</v>
      </c>
      <c r="N590" s="5">
        <f t="shared" si="71"/>
        <v>4.504356541585198E+51</v>
      </c>
    </row>
    <row r="591" spans="2:14" x14ac:dyDescent="0.25">
      <c r="B591" s="5">
        <f>过饱和度!D590</f>
        <v>6.4493011439774088</v>
      </c>
      <c r="C591" s="5">
        <f>过饱和度!H590</f>
        <v>28759866741259.484</v>
      </c>
      <c r="D591" s="5">
        <f t="shared" si="76"/>
        <v>28759866741258.484</v>
      </c>
      <c r="E591" s="5">
        <f t="shared" si="77"/>
        <v>2.8759866741258486E-6</v>
      </c>
      <c r="F591" s="5">
        <f>过饱和度!K590</f>
        <v>1.1804033542778523E+23</v>
      </c>
      <c r="G591" s="5">
        <f t="shared" si="72"/>
        <v>1.1804033542778523E+23</v>
      </c>
      <c r="H591" s="5">
        <f t="shared" si="73"/>
        <v>11804.033542778523</v>
      </c>
      <c r="I591" s="5">
        <f>过饱和度!N590</f>
        <v>1.9369811397674107E+22</v>
      </c>
      <c r="J591" s="5">
        <f t="shared" si="74"/>
        <v>1.9369811397674107E+22</v>
      </c>
      <c r="K591" s="5">
        <f t="shared" si="75"/>
        <v>1936.9811397674105</v>
      </c>
      <c r="L591" s="5">
        <f>过饱和度!Q590</f>
        <v>5.879376877190824E+70</v>
      </c>
      <c r="M591" s="5">
        <f t="shared" ref="M591:M654" si="78">L591-1</f>
        <v>5.879376877190824E+70</v>
      </c>
      <c r="N591" s="5">
        <f t="shared" ref="N591:N654" si="79">$F$2*$M591^2*TANH($F$3/$M591)</f>
        <v>5.8793768771908244E+51</v>
      </c>
    </row>
    <row r="592" spans="2:14" x14ac:dyDescent="0.25">
      <c r="B592" s="5">
        <f>过饱和度!D591</f>
        <v>6.7424426882355135</v>
      </c>
      <c r="C592" s="5">
        <f>过饱和度!H591</f>
        <v>28762847285458</v>
      </c>
      <c r="D592" s="5">
        <f t="shared" si="76"/>
        <v>28762847285457</v>
      </c>
      <c r="E592" s="5">
        <f t="shared" si="77"/>
        <v>2.8762847285457001E-6</v>
      </c>
      <c r="F592" s="5">
        <f>过饱和度!K591</f>
        <v>1.1806071306481924E+23</v>
      </c>
      <c r="G592" s="5">
        <f t="shared" si="72"/>
        <v>1.1806071306481924E+23</v>
      </c>
      <c r="H592" s="5">
        <f t="shared" si="73"/>
        <v>11806.071306481925</v>
      </c>
      <c r="I592" s="5">
        <f>过饱和度!N591</f>
        <v>1.937323512310767E+22</v>
      </c>
      <c r="J592" s="5">
        <f t="shared" si="74"/>
        <v>1.937323512310767E+22</v>
      </c>
      <c r="K592" s="5">
        <f t="shared" si="75"/>
        <v>1937.3235123107672</v>
      </c>
      <c r="L592" s="5">
        <f>过饱和度!Q591</f>
        <v>6.4283366548072946E+70</v>
      </c>
      <c r="M592" s="5">
        <f t="shared" si="78"/>
        <v>6.4283366548072946E+70</v>
      </c>
      <c r="N592" s="5">
        <f t="shared" si="79"/>
        <v>6.4283366548072956E+51</v>
      </c>
    </row>
    <row r="593" spans="2:14" x14ac:dyDescent="0.25">
      <c r="B593" s="5">
        <f>过饱和度!D592</f>
        <v>6.7424501750474777</v>
      </c>
      <c r="C593" s="5">
        <f>过饱和度!H592</f>
        <v>32677504226927.641</v>
      </c>
      <c r="D593" s="5">
        <f t="shared" si="76"/>
        <v>32677504226926.641</v>
      </c>
      <c r="E593" s="5">
        <f t="shared" si="77"/>
        <v>3.2677504226926648E-6</v>
      </c>
      <c r="F593" s="5">
        <f>过饱和度!K592</f>
        <v>1.3995204602330298E+23</v>
      </c>
      <c r="G593" s="5">
        <f t="shared" si="72"/>
        <v>1.3995204602330298E+23</v>
      </c>
      <c r="H593" s="5">
        <f t="shared" si="73"/>
        <v>13995.204602330299</v>
      </c>
      <c r="I593" s="5">
        <f>过饱和度!N592</f>
        <v>2.2965378646957508E+22</v>
      </c>
      <c r="J593" s="5">
        <f t="shared" si="74"/>
        <v>2.2965378646957508E+22</v>
      </c>
      <c r="K593" s="5">
        <f t="shared" si="75"/>
        <v>2296.5378646957511</v>
      </c>
      <c r="L593" s="5">
        <f>过饱和度!Q592</f>
        <v>8.2960463482507932E+70</v>
      </c>
      <c r="M593" s="5">
        <f t="shared" si="78"/>
        <v>8.2960463482507932E+70</v>
      </c>
      <c r="N593" s="5">
        <f t="shared" si="79"/>
        <v>8.2960463482507931E+51</v>
      </c>
    </row>
    <row r="594" spans="2:14" x14ac:dyDescent="0.25">
      <c r="B594" s="5">
        <f>过饱和度!D593</f>
        <v>7.0355917193055824</v>
      </c>
      <c r="C594" s="5">
        <f>过饱和度!H593</f>
        <v>32680666948447.625</v>
      </c>
      <c r="D594" s="5">
        <f t="shared" si="76"/>
        <v>32680666948446.625</v>
      </c>
      <c r="E594" s="5">
        <f t="shared" si="77"/>
        <v>3.2680666948446623E-6</v>
      </c>
      <c r="F594" s="5">
        <f>过饱和度!K593</f>
        <v>1.3997476831249545E+23</v>
      </c>
      <c r="G594" s="5">
        <f t="shared" si="72"/>
        <v>1.3997476831249545E+23</v>
      </c>
      <c r="H594" s="5">
        <f t="shared" si="73"/>
        <v>13997.476831249543</v>
      </c>
      <c r="I594" s="5">
        <f>过饱和度!N593</f>
        <v>2.2969201935847094E+22</v>
      </c>
      <c r="J594" s="5">
        <f t="shared" si="74"/>
        <v>2.2969201935847094E+22</v>
      </c>
      <c r="K594" s="5">
        <f t="shared" si="75"/>
        <v>2296.9201935847095</v>
      </c>
      <c r="L594" s="5">
        <f>过饱和度!Q593</f>
        <v>9.0362009554711746E+70</v>
      </c>
      <c r="M594" s="5">
        <f t="shared" si="78"/>
        <v>9.0362009554711746E+70</v>
      </c>
      <c r="N594" s="5">
        <f t="shared" si="79"/>
        <v>9.0362009554711754E+51</v>
      </c>
    </row>
    <row r="595" spans="2:14" x14ac:dyDescent="0.25">
      <c r="B595" s="5">
        <f>过饱和度!D594</f>
        <v>7.0355992061175465</v>
      </c>
      <c r="C595" s="5">
        <f>过饱和度!H594</f>
        <v>36935583956931.773</v>
      </c>
      <c r="D595" s="5">
        <f t="shared" si="76"/>
        <v>36935583956930.773</v>
      </c>
      <c r="E595" s="5">
        <f t="shared" si="77"/>
        <v>3.693558395693078E-6</v>
      </c>
      <c r="F595" s="5">
        <f>过饱和度!K594</f>
        <v>1.647809521647508E+23</v>
      </c>
      <c r="G595" s="5">
        <f t="shared" si="72"/>
        <v>1.647809521647508E+23</v>
      </c>
      <c r="H595" s="5">
        <f t="shared" si="73"/>
        <v>16478.095216475082</v>
      </c>
      <c r="I595" s="5">
        <f>过饱和度!N594</f>
        <v>2.7039638897581881E+22</v>
      </c>
      <c r="J595" s="5">
        <f t="shared" si="74"/>
        <v>2.7039638897581881E+22</v>
      </c>
      <c r="K595" s="5">
        <f t="shared" si="75"/>
        <v>2703.9638897581881</v>
      </c>
      <c r="L595" s="5">
        <f>过饱和度!Q594</f>
        <v>1.1540773925845649E+71</v>
      </c>
      <c r="M595" s="5">
        <f t="shared" si="78"/>
        <v>1.1540773925845649E+71</v>
      </c>
      <c r="N595" s="5">
        <f t="shared" si="79"/>
        <v>1.1540773925845651E+52</v>
      </c>
    </row>
    <row r="596" spans="2:14" x14ac:dyDescent="0.25">
      <c r="B596" s="5">
        <f>过饱和度!D595</f>
        <v>7.3287407503756512</v>
      </c>
      <c r="C596" s="5">
        <f>过饱和度!H595</f>
        <v>36938926055310.914</v>
      </c>
      <c r="D596" s="5">
        <f t="shared" si="76"/>
        <v>36938926055309.914</v>
      </c>
      <c r="E596" s="5">
        <f t="shared" si="77"/>
        <v>3.6938926055309923E-6</v>
      </c>
      <c r="F596" s="5">
        <f>过饱和度!K595</f>
        <v>1.6480614799637776E+23</v>
      </c>
      <c r="G596" s="5">
        <f t="shared" si="72"/>
        <v>1.6480614799637776E+23</v>
      </c>
      <c r="H596" s="5">
        <f t="shared" si="73"/>
        <v>16480.614799637777</v>
      </c>
      <c r="I596" s="5">
        <f>过饱和度!N595</f>
        <v>2.7043884873537672E+22</v>
      </c>
      <c r="J596" s="5">
        <f t="shared" si="74"/>
        <v>2.7043884873537672E+22</v>
      </c>
      <c r="K596" s="5">
        <f t="shared" si="75"/>
        <v>2704.3884873537668</v>
      </c>
      <c r="L596" s="5">
        <f>过饱和度!Q595</f>
        <v>1.2526565103464028E+71</v>
      </c>
      <c r="M596" s="5">
        <f t="shared" si="78"/>
        <v>1.2526565103464028E+71</v>
      </c>
      <c r="N596" s="5">
        <f t="shared" si="79"/>
        <v>1.2526565103464028E+52</v>
      </c>
    </row>
    <row r="597" spans="2:14" x14ac:dyDescent="0.25">
      <c r="B597" s="5">
        <f>过饱和度!D596</f>
        <v>7.3287482371876154</v>
      </c>
      <c r="C597" s="5">
        <f>过饱和度!H596</f>
        <v>41548275660989.102</v>
      </c>
      <c r="D597" s="5">
        <f t="shared" si="76"/>
        <v>41548275660988.102</v>
      </c>
      <c r="E597" s="5">
        <f t="shared" si="77"/>
        <v>4.1548275660988105E-6</v>
      </c>
      <c r="F597" s="5">
        <f>过饱和度!K596</f>
        <v>1.9277505539127561E+23</v>
      </c>
      <c r="G597" s="5">
        <f t="shared" si="72"/>
        <v>1.9277505539127561E+23</v>
      </c>
      <c r="H597" s="5">
        <f t="shared" si="73"/>
        <v>19277.505539127564</v>
      </c>
      <c r="I597" s="5">
        <f>过饱和度!N596</f>
        <v>3.1633288573586785E+22</v>
      </c>
      <c r="J597" s="5">
        <f t="shared" si="74"/>
        <v>3.1633288573586785E+22</v>
      </c>
      <c r="K597" s="5">
        <f t="shared" si="75"/>
        <v>3163.3288573586783</v>
      </c>
      <c r="L597" s="5">
        <f>过饱和度!Q596</f>
        <v>1.5845743868213314E+71</v>
      </c>
      <c r="M597" s="5">
        <f t="shared" si="78"/>
        <v>1.5845743868213314E+71</v>
      </c>
      <c r="N597" s="5">
        <f t="shared" si="79"/>
        <v>1.5845743868213317E+52</v>
      </c>
    </row>
    <row r="598" spans="2:14" x14ac:dyDescent="0.25">
      <c r="B598" s="5">
        <f>过饱和度!D597</f>
        <v>7.62188978144572</v>
      </c>
      <c r="C598" s="5">
        <f>过饱和度!H597</f>
        <v>41551793474508.406</v>
      </c>
      <c r="D598" s="5">
        <f t="shared" si="76"/>
        <v>41551793474507.406</v>
      </c>
      <c r="E598" s="5">
        <f t="shared" si="77"/>
        <v>4.1551793474507412E-6</v>
      </c>
      <c r="F598" s="5">
        <f>过饱和度!K597</f>
        <v>1.9280284966905964E+23</v>
      </c>
      <c r="G598" s="5">
        <f t="shared" si="72"/>
        <v>1.9280284966905964E+23</v>
      </c>
      <c r="H598" s="5">
        <f t="shared" si="73"/>
        <v>19280.284966905965</v>
      </c>
      <c r="I598" s="5">
        <f>过饱和度!N597</f>
        <v>3.1637979873925348E+22</v>
      </c>
      <c r="J598" s="5">
        <f t="shared" si="74"/>
        <v>3.1637979873925348E+22</v>
      </c>
      <c r="K598" s="5">
        <f t="shared" si="75"/>
        <v>3163.7979873925347</v>
      </c>
      <c r="L598" s="5">
        <f>过饱和度!Q597</f>
        <v>1.7143959234981404E+71</v>
      </c>
      <c r="M598" s="5">
        <f t="shared" si="78"/>
        <v>1.7143959234981404E+71</v>
      </c>
      <c r="N598" s="5">
        <f t="shared" si="79"/>
        <v>1.7143959234981406E+52</v>
      </c>
    </row>
    <row r="599" spans="2:14" x14ac:dyDescent="0.25">
      <c r="B599" s="5">
        <f>过饱和度!D598</f>
        <v>7.6218972682576842</v>
      </c>
      <c r="C599" s="5">
        <f>过饱和度!H598</f>
        <v>46529747338128.563</v>
      </c>
      <c r="D599" s="5">
        <f t="shared" si="76"/>
        <v>46529747338127.563</v>
      </c>
      <c r="E599" s="5">
        <f t="shared" si="77"/>
        <v>4.6529747338127568E-6</v>
      </c>
      <c r="F599" s="5">
        <f>过饱和度!K598</f>
        <v>2.2419245990639485E+23</v>
      </c>
      <c r="G599" s="5">
        <f t="shared" si="72"/>
        <v>2.2419245990639485E+23</v>
      </c>
      <c r="H599" s="5">
        <f t="shared" si="73"/>
        <v>22419.245990639487</v>
      </c>
      <c r="I599" s="5">
        <f>过饱和度!N598</f>
        <v>3.6788682107769435E+22</v>
      </c>
      <c r="J599" s="5">
        <f t="shared" si="74"/>
        <v>3.6788682107769435E+22</v>
      </c>
      <c r="K599" s="5">
        <f t="shared" si="75"/>
        <v>3678.8682107769432</v>
      </c>
      <c r="L599" s="5">
        <f>过饱和度!Q598</f>
        <v>2.149503631670882E+71</v>
      </c>
      <c r="M599" s="5">
        <f t="shared" si="78"/>
        <v>2.149503631670882E+71</v>
      </c>
      <c r="N599" s="5">
        <f t="shared" si="79"/>
        <v>2.149503631670882E+52</v>
      </c>
    </row>
    <row r="600" spans="2:14" x14ac:dyDescent="0.25">
      <c r="B600" s="5">
        <f>过饱和度!D599</f>
        <v>7.9150388125157889</v>
      </c>
      <c r="C600" s="5">
        <f>过饱和度!H599</f>
        <v>46533436343917.422</v>
      </c>
      <c r="D600" s="5">
        <f t="shared" si="76"/>
        <v>46533436343916.422</v>
      </c>
      <c r="E600" s="5">
        <f t="shared" si="77"/>
        <v>4.6533436343916431E-6</v>
      </c>
      <c r="F600" s="5">
        <f>过饱和度!K599</f>
        <v>2.2422297279953144E+23</v>
      </c>
      <c r="G600" s="5">
        <f t="shared" si="72"/>
        <v>2.2422297279953144E+23</v>
      </c>
      <c r="H600" s="5">
        <f t="shared" si="73"/>
        <v>22422.297279953142</v>
      </c>
      <c r="I600" s="5">
        <f>过饱和度!N599</f>
        <v>3.679384076761302E+22</v>
      </c>
      <c r="J600" s="5">
        <f t="shared" si="74"/>
        <v>3.679384076761302E+22</v>
      </c>
      <c r="K600" s="5">
        <f t="shared" si="75"/>
        <v>3679.3840767613019</v>
      </c>
      <c r="L600" s="5">
        <f>过饱和度!Q599</f>
        <v>2.3186953470366358E+71</v>
      </c>
      <c r="M600" s="5">
        <f t="shared" si="78"/>
        <v>2.3186953470366358E+71</v>
      </c>
      <c r="N600" s="5">
        <f t="shared" si="79"/>
        <v>2.318695347036636E+52</v>
      </c>
    </row>
    <row r="601" spans="2:14" x14ac:dyDescent="0.25">
      <c r="B601" s="5">
        <f>过饱和度!D600</f>
        <v>7.9150462993277531</v>
      </c>
      <c r="C601" s="5">
        <f>过饱和度!H600</f>
        <v>51894165256837.75</v>
      </c>
      <c r="D601" s="5">
        <f t="shared" si="76"/>
        <v>51894165256836.75</v>
      </c>
      <c r="E601" s="5">
        <f t="shared" si="77"/>
        <v>5.1894165256836745E-6</v>
      </c>
      <c r="F601" s="5">
        <f>过饱和度!K600</f>
        <v>2.5930137069940124E+23</v>
      </c>
      <c r="G601" s="5">
        <f t="shared" si="72"/>
        <v>2.5930137069940124E+23</v>
      </c>
      <c r="H601" s="5">
        <f t="shared" si="73"/>
        <v>25930.13706994013</v>
      </c>
      <c r="I601" s="5">
        <f>过饱和度!N600</f>
        <v>4.2549831650608239E+22</v>
      </c>
      <c r="J601" s="5">
        <f t="shared" si="74"/>
        <v>4.2549831650608239E+22</v>
      </c>
      <c r="K601" s="5">
        <f t="shared" si="75"/>
        <v>4254.9831650608248</v>
      </c>
      <c r="L601" s="5">
        <f>过饱和度!Q600</f>
        <v>2.8833518693966403E+71</v>
      </c>
      <c r="M601" s="5">
        <f t="shared" si="78"/>
        <v>2.8833518693966403E+71</v>
      </c>
      <c r="N601" s="5">
        <f t="shared" si="79"/>
        <v>2.88335186939664E+52</v>
      </c>
    </row>
    <row r="602" spans="2:14" x14ac:dyDescent="0.25">
      <c r="B602" s="5">
        <f>过饱和度!D601</f>
        <v>8.2081878435858577</v>
      </c>
      <c r="C602" s="5">
        <f>过饱和度!H601</f>
        <v>51898020070979.086</v>
      </c>
      <c r="D602" s="5">
        <f t="shared" si="76"/>
        <v>51898020070978.086</v>
      </c>
      <c r="E602" s="5">
        <f t="shared" si="77"/>
        <v>5.1898020070978086E-6</v>
      </c>
      <c r="F602" s="5">
        <f>过饱和度!K601</f>
        <v>2.59334716894724E+23</v>
      </c>
      <c r="G602" s="5">
        <f t="shared" si="72"/>
        <v>2.59334716894724E+23</v>
      </c>
      <c r="H602" s="5">
        <f t="shared" si="73"/>
        <v>25933.471689472401</v>
      </c>
      <c r="I602" s="5">
        <f>过饱和度!N601</f>
        <v>4.2555478987004285E+22</v>
      </c>
      <c r="J602" s="5">
        <f t="shared" si="74"/>
        <v>4.2555478987004285E+22</v>
      </c>
      <c r="K602" s="5">
        <f t="shared" si="75"/>
        <v>4255.547898700429</v>
      </c>
      <c r="L602" s="5">
        <f>过饱和度!Q601</f>
        <v>3.1017316989860142E+71</v>
      </c>
      <c r="M602" s="5">
        <f t="shared" si="78"/>
        <v>3.1017316989860142E+71</v>
      </c>
      <c r="N602" s="5">
        <f t="shared" si="79"/>
        <v>3.1017316989860147E+52</v>
      </c>
    </row>
    <row r="603" spans="2:14" x14ac:dyDescent="0.25">
      <c r="B603" s="5">
        <f>过饱和度!D602</f>
        <v>8.208195330397821</v>
      </c>
      <c r="C603" s="5">
        <f>过饱和度!H602</f>
        <v>57655693954502.781</v>
      </c>
      <c r="D603" s="5">
        <f t="shared" si="76"/>
        <v>57655693954501.781</v>
      </c>
      <c r="E603" s="5">
        <f t="shared" si="77"/>
        <v>5.7655693954501789E-6</v>
      </c>
      <c r="F603" s="5">
        <f>过饱和度!K602</f>
        <v>2.9838009166211811E+23</v>
      </c>
      <c r="G603" s="5">
        <f t="shared" si="72"/>
        <v>2.9838009166211811E+23</v>
      </c>
      <c r="H603" s="5">
        <f t="shared" si="73"/>
        <v>29838.009166211814</v>
      </c>
      <c r="I603" s="5">
        <f>过饱和度!N602</f>
        <v>4.8962406778419519E+22</v>
      </c>
      <c r="J603" s="5">
        <f t="shared" si="74"/>
        <v>4.8962406778419519E+22</v>
      </c>
      <c r="K603" s="5">
        <f t="shared" si="75"/>
        <v>4896.2406778419518</v>
      </c>
      <c r="L603" s="5">
        <f>过饱和度!Q602</f>
        <v>3.8276833377526551E+71</v>
      </c>
      <c r="M603" s="5">
        <f t="shared" si="78"/>
        <v>3.8276833377526551E+71</v>
      </c>
      <c r="N603" s="5">
        <f t="shared" si="79"/>
        <v>3.8276833377526555E+52</v>
      </c>
    </row>
    <row r="604" spans="2:14" x14ac:dyDescent="0.25">
      <c r="B604" s="5">
        <f>过饱和度!D603</f>
        <v>8.5013368746559266</v>
      </c>
      <c r="C604" s="5">
        <f>过饱和度!H603</f>
        <v>57659708332138.195</v>
      </c>
      <c r="D604" s="5">
        <f t="shared" si="76"/>
        <v>57659708332137.195</v>
      </c>
      <c r="E604" s="5">
        <f t="shared" si="77"/>
        <v>5.7659708332137199E-6</v>
      </c>
      <c r="F604" s="5">
        <f>过饱和度!K603</f>
        <v>2.984163796164035E+23</v>
      </c>
      <c r="G604" s="5">
        <f t="shared" si="72"/>
        <v>2.984163796164035E+23</v>
      </c>
      <c r="H604" s="5">
        <f t="shared" si="73"/>
        <v>29841.637961640354</v>
      </c>
      <c r="I604" s="5">
        <f>过饱和度!N603</f>
        <v>4.8968563274480687E+22</v>
      </c>
      <c r="J604" s="5">
        <f t="shared" si="74"/>
        <v>4.8968563274480687E+22</v>
      </c>
      <c r="K604" s="5">
        <f t="shared" si="75"/>
        <v>4896.8563274480684</v>
      </c>
      <c r="L604" s="5">
        <f>过饱和度!Q603</f>
        <v>4.1070294740563115E+71</v>
      </c>
      <c r="M604" s="5">
        <f t="shared" si="78"/>
        <v>4.1070294740563115E+71</v>
      </c>
      <c r="N604" s="5">
        <f t="shared" si="79"/>
        <v>4.1070294740563117E+52</v>
      </c>
    </row>
    <row r="605" spans="2:14" x14ac:dyDescent="0.25">
      <c r="B605" s="5">
        <f>过饱和度!D604</f>
        <v>8.5013443614678899</v>
      </c>
      <c r="C605" s="5">
        <f>过饱和度!H604</f>
        <v>63828496239577.594</v>
      </c>
      <c r="D605" s="5">
        <f t="shared" si="76"/>
        <v>63828496239576.594</v>
      </c>
      <c r="E605" s="5">
        <f t="shared" si="77"/>
        <v>6.3828496239576591E-6</v>
      </c>
      <c r="F605" s="5">
        <f>过饱和度!K604</f>
        <v>3.4171702372435382E+23</v>
      </c>
      <c r="G605" s="5">
        <f t="shared" si="72"/>
        <v>3.4171702372435382E+23</v>
      </c>
      <c r="H605" s="5">
        <f t="shared" si="73"/>
        <v>34171.702372435386</v>
      </c>
      <c r="I605" s="5">
        <f>过饱和度!N604</f>
        <v>5.6073734204578828E+22</v>
      </c>
      <c r="J605" s="5">
        <f t="shared" si="74"/>
        <v>5.6073734204578828E+22</v>
      </c>
      <c r="K605" s="5">
        <f t="shared" si="75"/>
        <v>5607.3734204578832</v>
      </c>
      <c r="L605" s="5">
        <f>过饱和度!Q604</f>
        <v>5.0322568175837358E+71</v>
      </c>
      <c r="M605" s="5">
        <f t="shared" si="78"/>
        <v>5.0322568175837358E+71</v>
      </c>
      <c r="N605" s="5">
        <f t="shared" si="79"/>
        <v>5.0322568175837356E+52</v>
      </c>
    </row>
    <row r="606" spans="2:14" x14ac:dyDescent="0.25">
      <c r="B606" s="5">
        <f>过饱和度!D605</f>
        <v>8.7944859057259954</v>
      </c>
      <c r="C606" s="5">
        <f>过饱和度!H605</f>
        <v>63832663075012.43</v>
      </c>
      <c r="D606" s="5">
        <f t="shared" si="76"/>
        <v>63832663075011.43</v>
      </c>
      <c r="E606" s="5">
        <f t="shared" si="77"/>
        <v>6.3832663075011439E-6</v>
      </c>
      <c r="F606" s="5">
        <f>过饱和度!K605</f>
        <v>3.4175635491676391E+23</v>
      </c>
      <c r="G606" s="5">
        <f t="shared" si="72"/>
        <v>3.4175635491676391E+23</v>
      </c>
      <c r="H606" s="5">
        <f t="shared" si="73"/>
        <v>34175.635491676396</v>
      </c>
      <c r="I606" s="5">
        <f>过饱和度!N605</f>
        <v>5.6080419393643204E+22</v>
      </c>
      <c r="J606" s="5">
        <f t="shared" si="74"/>
        <v>5.6080419393643204E+22</v>
      </c>
      <c r="K606" s="5">
        <f t="shared" si="75"/>
        <v>5608.0419393643197</v>
      </c>
      <c r="L606" s="5">
        <f>过饱和度!Q605</f>
        <v>5.3866089113491177E+71</v>
      </c>
      <c r="M606" s="5">
        <f t="shared" si="78"/>
        <v>5.3866089113491177E+71</v>
      </c>
      <c r="N606" s="5">
        <f t="shared" si="79"/>
        <v>5.3866089113491177E+52</v>
      </c>
    </row>
    <row r="607" spans="2:14" x14ac:dyDescent="0.25">
      <c r="B607" s="5">
        <f>过饱和度!D606</f>
        <v>8.7944933925379587</v>
      </c>
      <c r="C607" s="5">
        <f>过饱和度!H606</f>
        <v>70426733189802.734</v>
      </c>
      <c r="D607" s="5">
        <f t="shared" si="76"/>
        <v>70426733189801.734</v>
      </c>
      <c r="E607" s="5">
        <f t="shared" si="77"/>
        <v>7.0426733189801742E-6</v>
      </c>
      <c r="F607" s="5">
        <f>过饱和度!K606</f>
        <v>3.8961066296333891E+23</v>
      </c>
      <c r="G607" s="5">
        <f t="shared" si="72"/>
        <v>3.8961066296333891E+23</v>
      </c>
      <c r="H607" s="5">
        <f t="shared" si="73"/>
        <v>38961.066296333898</v>
      </c>
      <c r="I607" s="5">
        <f>过饱和度!N606</f>
        <v>6.3932797486469195E+22</v>
      </c>
      <c r="J607" s="5">
        <f t="shared" si="74"/>
        <v>6.3932797486469195E+22</v>
      </c>
      <c r="K607" s="5">
        <f t="shared" si="75"/>
        <v>6393.2797486469199</v>
      </c>
      <c r="L607" s="5">
        <f>过饱和度!Q606</f>
        <v>6.5562699390755714E+71</v>
      </c>
      <c r="M607" s="5">
        <f t="shared" si="78"/>
        <v>6.5562699390755714E+71</v>
      </c>
      <c r="N607" s="5">
        <f t="shared" si="79"/>
        <v>6.5562699390755716E+52</v>
      </c>
    </row>
    <row r="608" spans="2:14" x14ac:dyDescent="0.25">
      <c r="B608" s="5">
        <f>过饱和度!D607</f>
        <v>9.0876349367960643</v>
      </c>
      <c r="C608" s="5">
        <f>过饱和度!H607</f>
        <v>70431044516611.094</v>
      </c>
      <c r="D608" s="5">
        <f t="shared" si="76"/>
        <v>70431044516610.094</v>
      </c>
      <c r="E608" s="5">
        <f t="shared" si="77"/>
        <v>7.0431044516610098E-6</v>
      </c>
      <c r="F608" s="5">
        <f>过饱和度!K607</f>
        <v>3.8965313114800362E+23</v>
      </c>
      <c r="G608" s="5">
        <f t="shared" si="72"/>
        <v>3.8965313114800362E+23</v>
      </c>
      <c r="H608" s="5">
        <f t="shared" si="73"/>
        <v>38965.313114800367</v>
      </c>
      <c r="I608" s="5">
        <f>过饱和度!N607</f>
        <v>6.3940029836280698E+22</v>
      </c>
      <c r="J608" s="5">
        <f t="shared" si="74"/>
        <v>6.3940029836280698E+22</v>
      </c>
      <c r="K608" s="5">
        <f t="shared" si="75"/>
        <v>6394.0029836280692</v>
      </c>
      <c r="L608" s="5">
        <f>过饱和度!Q607</f>
        <v>7.002263718503988E+71</v>
      </c>
      <c r="M608" s="5">
        <f t="shared" si="78"/>
        <v>7.002263718503988E+71</v>
      </c>
      <c r="N608" s="5">
        <f t="shared" si="79"/>
        <v>7.0022637185039892E+52</v>
      </c>
    </row>
    <row r="609" spans="2:14" x14ac:dyDescent="0.25">
      <c r="B609" s="5">
        <f>过饱和度!D608</f>
        <v>9.0876424236080275</v>
      </c>
      <c r="C609" s="5">
        <f>过饱和度!H608</f>
        <v>77464564152965.266</v>
      </c>
      <c r="D609" s="5">
        <f t="shared" si="76"/>
        <v>77464564152964.266</v>
      </c>
      <c r="E609" s="5">
        <f t="shared" si="77"/>
        <v>7.7464564152964262E-6</v>
      </c>
      <c r="F609" s="5">
        <f>过饱和度!K608</f>
        <v>4.4236959872998306E+23</v>
      </c>
      <c r="G609" s="5">
        <f t="shared" si="72"/>
        <v>4.4236959872998306E+23</v>
      </c>
      <c r="H609" s="5">
        <f t="shared" si="73"/>
        <v>44236.959872998304</v>
      </c>
      <c r="I609" s="5">
        <f>过饱和度!N608</f>
        <v>7.2590236735185541E+22</v>
      </c>
      <c r="J609" s="5">
        <f t="shared" si="74"/>
        <v>7.2590236735185541E+22</v>
      </c>
      <c r="K609" s="5">
        <f t="shared" si="75"/>
        <v>7259.0236735185545</v>
      </c>
      <c r="L609" s="5">
        <f>过饱和度!Q608</f>
        <v>8.4697400531840069E+71</v>
      </c>
      <c r="M609" s="5">
        <f t="shared" si="78"/>
        <v>8.4697400531840069E+71</v>
      </c>
      <c r="N609" s="5">
        <f t="shared" si="79"/>
        <v>8.4697400531840071E+52</v>
      </c>
    </row>
    <row r="610" spans="2:14" x14ac:dyDescent="0.25">
      <c r="B610" s="5">
        <f>过饱和度!D609</f>
        <v>9.3807839678661331</v>
      </c>
      <c r="C610" s="5">
        <f>过饱和度!H609</f>
        <v>77469011144095.078</v>
      </c>
      <c r="D610" s="5">
        <f t="shared" si="76"/>
        <v>77469011144094.078</v>
      </c>
      <c r="E610" s="5">
        <f t="shared" si="77"/>
        <v>7.7469011144094091E-6</v>
      </c>
      <c r="F610" s="5">
        <f>过饱和度!K609</f>
        <v>4.4241528918872054E+23</v>
      </c>
      <c r="G610" s="5">
        <f t="shared" si="72"/>
        <v>4.4241528918872054E+23</v>
      </c>
      <c r="H610" s="5">
        <f t="shared" si="73"/>
        <v>44241.528918872056</v>
      </c>
      <c r="I610" s="5">
        <f>过饱和度!N609</f>
        <v>7.2598033532094956E+22</v>
      </c>
      <c r="J610" s="5">
        <f t="shared" si="74"/>
        <v>7.2598033532094956E+22</v>
      </c>
      <c r="K610" s="5">
        <f t="shared" si="75"/>
        <v>7259.8033532094951</v>
      </c>
      <c r="L610" s="5">
        <f>过饱和度!Q609</f>
        <v>9.0269777398514591E+71</v>
      </c>
      <c r="M610" s="5">
        <f t="shared" si="78"/>
        <v>9.0269777398514591E+71</v>
      </c>
      <c r="N610" s="5">
        <f t="shared" si="79"/>
        <v>9.0269777398514593E+52</v>
      </c>
    </row>
    <row r="611" spans="2:14" x14ac:dyDescent="0.25">
      <c r="B611" s="5">
        <f>过饱和度!D610</f>
        <v>9.3807914546780964</v>
      </c>
      <c r="C611" s="5">
        <f>过饱和度!H610</f>
        <v>84956146747045.828</v>
      </c>
      <c r="D611" s="5">
        <f t="shared" si="76"/>
        <v>84956146747044.828</v>
      </c>
      <c r="E611" s="5">
        <f t="shared" si="77"/>
        <v>8.4956146747044842E-6</v>
      </c>
      <c r="F611" s="5">
        <f>过饱和度!K610</f>
        <v>5.0031251177142621E+23</v>
      </c>
      <c r="G611" s="5">
        <f t="shared" si="72"/>
        <v>5.0031251177142621E+23</v>
      </c>
      <c r="H611" s="5">
        <f t="shared" si="73"/>
        <v>50031.251177142622</v>
      </c>
      <c r="I611" s="5">
        <f>过饱和度!N610</f>
        <v>8.2098348324627279E+22</v>
      </c>
      <c r="J611" s="5">
        <f t="shared" si="74"/>
        <v>8.2098348324627279E+22</v>
      </c>
      <c r="K611" s="5">
        <f t="shared" si="75"/>
        <v>8209.8348324627277</v>
      </c>
      <c r="L611" s="5">
        <f>过饱和度!Q610</f>
        <v>1.0855031300259397E+72</v>
      </c>
      <c r="M611" s="5">
        <f t="shared" si="78"/>
        <v>1.0855031300259397E+72</v>
      </c>
      <c r="N611" s="5">
        <f t="shared" si="79"/>
        <v>1.0855031300259398E+53</v>
      </c>
    </row>
    <row r="612" spans="2:14" x14ac:dyDescent="0.25">
      <c r="B612" s="5">
        <f>过饱和度!D611</f>
        <v>9.673932998936202</v>
      </c>
      <c r="C612" s="5">
        <f>过饱和度!H611</f>
        <v>84960719714923.969</v>
      </c>
      <c r="D612" s="5">
        <f t="shared" si="76"/>
        <v>84960719714922.969</v>
      </c>
      <c r="E612" s="5">
        <f t="shared" si="77"/>
        <v>8.496071971492298E-6</v>
      </c>
      <c r="F612" s="5">
        <f>过饱和度!K611</f>
        <v>5.0036150056660316E+23</v>
      </c>
      <c r="G612" s="5">
        <f t="shared" si="72"/>
        <v>5.0036150056660316E+23</v>
      </c>
      <c r="H612" s="5">
        <f t="shared" si="73"/>
        <v>50036.150056660321</v>
      </c>
      <c r="I612" s="5">
        <f>过饱和度!N611</f>
        <v>8.2106725557813276E+22</v>
      </c>
      <c r="J612" s="5">
        <f t="shared" si="74"/>
        <v>8.2106725557813276E+22</v>
      </c>
      <c r="K612" s="5">
        <f t="shared" si="75"/>
        <v>8210.6725557813279</v>
      </c>
      <c r="L612" s="5">
        <f>过饱和度!Q611</f>
        <v>1.1546490281458022E+72</v>
      </c>
      <c r="M612" s="5">
        <f t="shared" si="78"/>
        <v>1.1546490281458022E+72</v>
      </c>
      <c r="N612" s="5">
        <f t="shared" si="79"/>
        <v>1.1546490281458025E+53</v>
      </c>
    </row>
    <row r="613" spans="2:14" x14ac:dyDescent="0.25">
      <c r="B613" s="5">
        <f>过饱和度!D612</f>
        <v>9.6739404857481652</v>
      </c>
      <c r="C613" s="5">
        <f>过饱和度!H612</f>
        <v>92915636860365.453</v>
      </c>
      <c r="D613" s="5">
        <f t="shared" si="76"/>
        <v>92915636860364.453</v>
      </c>
      <c r="E613" s="5">
        <f t="shared" si="77"/>
        <v>9.291563686036446E-6</v>
      </c>
      <c r="F613" s="5">
        <f>过饱和度!K612</f>
        <v>5.637681723538164E+23</v>
      </c>
      <c r="G613" s="5">
        <f t="shared" si="72"/>
        <v>5.637681723538164E+23</v>
      </c>
      <c r="H613" s="5">
        <f t="shared" si="73"/>
        <v>56376.817235381634</v>
      </c>
      <c r="I613" s="5">
        <f>过饱和度!N612</f>
        <v>9.2511084600624094E+22</v>
      </c>
      <c r="J613" s="5">
        <f t="shared" si="74"/>
        <v>9.2511084600624094E+22</v>
      </c>
      <c r="K613" s="5">
        <f t="shared" si="75"/>
        <v>9251.1084600624108</v>
      </c>
      <c r="L613" s="5">
        <f>过饱和度!Q612</f>
        <v>1.3808537834516765E+72</v>
      </c>
      <c r="M613" s="5">
        <f t="shared" si="78"/>
        <v>1.3808537834516765E+72</v>
      </c>
      <c r="N613" s="5">
        <f t="shared" si="79"/>
        <v>1.3808537834516767E+53</v>
      </c>
    </row>
    <row r="614" spans="2:14" x14ac:dyDescent="0.25">
      <c r="B614" s="5">
        <f>过饱和度!D613</f>
        <v>9.9670820300062708</v>
      </c>
      <c r="C614" s="5">
        <f>过饱和度!H613</f>
        <v>92920325257002.828</v>
      </c>
      <c r="D614" s="5">
        <f t="shared" si="76"/>
        <v>92920325257001.828</v>
      </c>
      <c r="E614" s="5">
        <f t="shared" si="77"/>
        <v>9.2920325257001831E-6</v>
      </c>
      <c r="F614" s="5">
        <f>过饱和度!K613</f>
        <v>5.6382052558134581E+23</v>
      </c>
      <c r="G614" s="5">
        <f t="shared" si="72"/>
        <v>5.6382052558134581E+23</v>
      </c>
      <c r="H614" s="5">
        <f t="shared" si="73"/>
        <v>56382.052558134586</v>
      </c>
      <c r="I614" s="5">
        <f>过饱和度!N613</f>
        <v>9.2520056846334831E+22</v>
      </c>
      <c r="J614" s="5">
        <f t="shared" si="74"/>
        <v>9.2520056846334831E+22</v>
      </c>
      <c r="K614" s="5">
        <f t="shared" si="75"/>
        <v>9252.0056846334846</v>
      </c>
      <c r="L614" s="5">
        <f>过饱和度!Q613</f>
        <v>1.4661020132521033E+72</v>
      </c>
      <c r="M614" s="5">
        <f t="shared" si="78"/>
        <v>1.4661020132521033E+72</v>
      </c>
      <c r="N614" s="5">
        <f t="shared" si="79"/>
        <v>1.4661020132521034E+53</v>
      </c>
    </row>
    <row r="615" spans="2:14" x14ac:dyDescent="0.25">
      <c r="B615" s="5">
        <f>过饱和度!D614</f>
        <v>9.9670895168182341</v>
      </c>
      <c r="C615" s="5">
        <f>过饱和度!H614</f>
        <v>101357188651732.48</v>
      </c>
      <c r="D615" s="5">
        <f t="shared" si="76"/>
        <v>101357188651731.48</v>
      </c>
      <c r="E615" s="5">
        <f t="shared" si="77"/>
        <v>1.0135718865173148E-5</v>
      </c>
      <c r="F615" s="5">
        <f>过饱和度!K614</f>
        <v>6.3307543838531602E+23</v>
      </c>
      <c r="G615" s="5">
        <f t="shared" si="72"/>
        <v>6.3307543838531602E+23</v>
      </c>
      <c r="H615" s="5">
        <f t="shared" si="73"/>
        <v>63307.543838531608</v>
      </c>
      <c r="I615" s="5">
        <f>过饱和度!N614</f>
        <v>1.0388405359009583E+23</v>
      </c>
      <c r="J615" s="5">
        <f t="shared" si="74"/>
        <v>1.0388405359009583E+23</v>
      </c>
      <c r="K615" s="5">
        <f t="shared" si="75"/>
        <v>10388.405359009585</v>
      </c>
      <c r="L615" s="5">
        <f>过饱和度!Q614</f>
        <v>1.744253348900781E+72</v>
      </c>
      <c r="M615" s="5">
        <f t="shared" si="78"/>
        <v>1.744253348900781E+72</v>
      </c>
      <c r="N615" s="5">
        <f t="shared" si="79"/>
        <v>1.7442533489007812E+53</v>
      </c>
    </row>
    <row r="616" spans="2:14" x14ac:dyDescent="0.25">
      <c r="B616" s="5">
        <f>过饱和度!D615</f>
        <v>10.26023106107634</v>
      </c>
      <c r="C616" s="5">
        <f>过饱和度!H615</f>
        <v>101361981068829</v>
      </c>
      <c r="D616" s="5">
        <f t="shared" si="76"/>
        <v>101361981068828</v>
      </c>
      <c r="E616" s="5">
        <f t="shared" si="77"/>
        <v>1.0136198106882799E-5</v>
      </c>
      <c r="F616" s="5">
        <f>过饱和度!K615</f>
        <v>6.3313121142779563E+23</v>
      </c>
      <c r="G616" s="5">
        <f t="shared" si="72"/>
        <v>6.3313121142779563E+23</v>
      </c>
      <c r="H616" s="5">
        <f t="shared" si="73"/>
        <v>63313.121142779557</v>
      </c>
      <c r="I616" s="5">
        <f>过饱和度!N615</f>
        <v>1.0389363389591068E+23</v>
      </c>
      <c r="J616" s="5">
        <f t="shared" si="74"/>
        <v>1.0389363389591068E+23</v>
      </c>
      <c r="K616" s="5">
        <f t="shared" si="75"/>
        <v>10389.363389591068</v>
      </c>
      <c r="L616" s="5">
        <f>过饱和度!Q615</f>
        <v>1.8487158648480999E+72</v>
      </c>
      <c r="M616" s="5">
        <f t="shared" si="78"/>
        <v>1.8487158648480999E+72</v>
      </c>
      <c r="N616" s="5">
        <f t="shared" si="79"/>
        <v>1.8487158648480999E+53</v>
      </c>
    </row>
    <row r="617" spans="2:14" x14ac:dyDescent="0.25">
      <c r="B617" s="5">
        <f>过饱和度!D616</f>
        <v>10.260238547888303</v>
      </c>
      <c r="C617" s="5">
        <f>过饱和度!H616</f>
        <v>110294954550589.55</v>
      </c>
      <c r="D617" s="5">
        <f t="shared" si="76"/>
        <v>110294954550588.55</v>
      </c>
      <c r="E617" s="5">
        <f t="shared" si="77"/>
        <v>1.1029495455058852E-5</v>
      </c>
      <c r="F617" s="5">
        <f>过饱和度!K616</f>
        <v>7.0858325353933999E+23</v>
      </c>
      <c r="G617" s="5">
        <f t="shared" si="72"/>
        <v>7.0858325353933999E+23</v>
      </c>
      <c r="H617" s="5">
        <f t="shared" si="73"/>
        <v>70858.325353934008</v>
      </c>
      <c r="I617" s="5">
        <f>过饱和度!N616</f>
        <v>1.1627451871024585E+23</v>
      </c>
      <c r="J617" s="5">
        <f t="shared" si="74"/>
        <v>1.1627451871024585E+23</v>
      </c>
      <c r="K617" s="5">
        <f t="shared" si="75"/>
        <v>11627.451871024588</v>
      </c>
      <c r="L617" s="5">
        <f>过饱和度!Q616</f>
        <v>2.1887198491604365E+72</v>
      </c>
      <c r="M617" s="5">
        <f t="shared" si="78"/>
        <v>2.1887198491604365E+72</v>
      </c>
      <c r="N617" s="5">
        <f t="shared" si="79"/>
        <v>2.1887198491604366E+53</v>
      </c>
    </row>
    <row r="618" spans="2:14" x14ac:dyDescent="0.25">
      <c r="B618" s="5">
        <f>过饱和度!D617</f>
        <v>10.553380092146408</v>
      </c>
      <c r="C618" s="5">
        <f>过饱和度!H617</f>
        <v>110299838719639.14</v>
      </c>
      <c r="D618" s="5">
        <f t="shared" si="76"/>
        <v>110299838719638.14</v>
      </c>
      <c r="E618" s="5">
        <f t="shared" si="77"/>
        <v>1.1029983871963815E-5</v>
      </c>
      <c r="F618" s="5">
        <f>过饱和度!K617</f>
        <v>7.086424903193268E+23</v>
      </c>
      <c r="G618" s="5">
        <f t="shared" si="72"/>
        <v>7.086424903193268E+23</v>
      </c>
      <c r="H618" s="5">
        <f t="shared" si="73"/>
        <v>70864.24903193269</v>
      </c>
      <c r="I618" s="5">
        <f>过饱和度!N617</f>
        <v>1.1628471847935749E+23</v>
      </c>
      <c r="J618" s="5">
        <f t="shared" si="74"/>
        <v>1.1628471847935749E+23</v>
      </c>
      <c r="K618" s="5">
        <f t="shared" si="75"/>
        <v>11628.471847935751</v>
      </c>
      <c r="L618" s="5">
        <f>过饱和度!Q617</f>
        <v>2.3159942586982286E+72</v>
      </c>
      <c r="M618" s="5">
        <f t="shared" si="78"/>
        <v>2.3159942586982286E+72</v>
      </c>
      <c r="N618" s="5">
        <f t="shared" si="79"/>
        <v>2.3159942586982288E+53</v>
      </c>
    </row>
    <row r="619" spans="2:14" x14ac:dyDescent="0.25">
      <c r="B619" s="5">
        <f>过饱和度!D618</f>
        <v>10.553387578958372</v>
      </c>
      <c r="C619" s="5">
        <f>过饱和度!H618</f>
        <v>119743085257160.47</v>
      </c>
      <c r="D619" s="5">
        <f t="shared" si="76"/>
        <v>119743085257159.47</v>
      </c>
      <c r="E619" s="5">
        <f t="shared" si="77"/>
        <v>1.1974308525715947E-5</v>
      </c>
      <c r="F619" s="5">
        <f>过饱和度!K618</f>
        <v>7.9065064537802038E+23</v>
      </c>
      <c r="G619" s="5">
        <f t="shared" si="72"/>
        <v>7.9065064537802038E+23</v>
      </c>
      <c r="H619" s="5">
        <f t="shared" si="73"/>
        <v>79065.064537802042</v>
      </c>
      <c r="I619" s="5">
        <f>过饱和度!N618</f>
        <v>1.2974139847778879E+23</v>
      </c>
      <c r="J619" s="5">
        <f t="shared" si="74"/>
        <v>1.2974139847778879E+23</v>
      </c>
      <c r="K619" s="5">
        <f t="shared" si="75"/>
        <v>12974.139847778879</v>
      </c>
      <c r="L619" s="5">
        <f>过饱和度!Q618</f>
        <v>2.7292834168150207E+72</v>
      </c>
      <c r="M619" s="5">
        <f t="shared" si="78"/>
        <v>2.7292834168150207E+72</v>
      </c>
      <c r="N619" s="5">
        <f t="shared" si="79"/>
        <v>2.7292834168150207E+53</v>
      </c>
    </row>
    <row r="620" spans="2:14" x14ac:dyDescent="0.25">
      <c r="B620" s="5">
        <f>过饱和度!D619</f>
        <v>10.846529123216477</v>
      </c>
      <c r="C620" s="5">
        <f>过饱和度!H619</f>
        <v>119748048049556.22</v>
      </c>
      <c r="D620" s="5">
        <f t="shared" si="76"/>
        <v>119748048049555.22</v>
      </c>
      <c r="E620" s="5">
        <f t="shared" si="77"/>
        <v>1.197480480495552E-5</v>
      </c>
      <c r="F620" s="5">
        <f>过饱和度!K619</f>
        <v>7.9071337761144672E+23</v>
      </c>
      <c r="G620" s="5">
        <f t="shared" si="72"/>
        <v>7.9071337761144672E+23</v>
      </c>
      <c r="H620" s="5">
        <f t="shared" si="73"/>
        <v>79071.337761144692</v>
      </c>
      <c r="I620" s="5">
        <f>过饱和度!N619</f>
        <v>1.2975222735330556E+23</v>
      </c>
      <c r="J620" s="5">
        <f t="shared" si="74"/>
        <v>1.2975222735330556E+23</v>
      </c>
      <c r="K620" s="5">
        <f t="shared" si="75"/>
        <v>12975.222735330557</v>
      </c>
      <c r="L620" s="5">
        <f>过饱和度!Q619</f>
        <v>2.8835117713369045E+72</v>
      </c>
      <c r="M620" s="5">
        <f t="shared" si="78"/>
        <v>2.8835117713369045E+72</v>
      </c>
      <c r="N620" s="5">
        <f t="shared" si="79"/>
        <v>2.8835117713369046E+53</v>
      </c>
    </row>
    <row r="621" spans="2:14" x14ac:dyDescent="0.25">
      <c r="B621" s="5">
        <f>过饱和度!D620</f>
        <v>10.846536610028441</v>
      </c>
      <c r="C621" s="5">
        <f>过饱和度!H620</f>
        <v>129715729742597.17</v>
      </c>
      <c r="D621" s="5">
        <f t="shared" si="76"/>
        <v>129715729742596.17</v>
      </c>
      <c r="E621" s="5">
        <f t="shared" si="77"/>
        <v>1.2971572974259616E-5</v>
      </c>
      <c r="F621" s="5">
        <f>过饱和度!K620</f>
        <v>8.7964672347589885E+23</v>
      </c>
      <c r="G621" s="5">
        <f t="shared" si="72"/>
        <v>8.7964672347589885E+23</v>
      </c>
      <c r="H621" s="5">
        <f t="shared" si="73"/>
        <v>87964.672347589891</v>
      </c>
      <c r="I621" s="5">
        <f>过饱和度!N620</f>
        <v>1.4434526621821088E+23</v>
      </c>
      <c r="J621" s="5">
        <f t="shared" si="74"/>
        <v>1.4434526621821088E+23</v>
      </c>
      <c r="K621" s="5">
        <f t="shared" si="75"/>
        <v>14434.526621821087</v>
      </c>
      <c r="L621" s="5">
        <f>过饱和度!Q620</f>
        <v>3.3832276894376784E+72</v>
      </c>
      <c r="M621" s="5">
        <f t="shared" si="78"/>
        <v>3.3832276894376784E+72</v>
      </c>
      <c r="N621" s="5">
        <f t="shared" si="79"/>
        <v>3.3832276894376788E+53</v>
      </c>
    </row>
    <row r="622" spans="2:14" x14ac:dyDescent="0.25">
      <c r="B622" s="5">
        <f>过饱和度!D621</f>
        <v>11.139678154286546</v>
      </c>
      <c r="C622" s="5">
        <f>过饱和度!H621</f>
        <v>129720757169736.09</v>
      </c>
      <c r="D622" s="5">
        <f t="shared" si="76"/>
        <v>129720757169735.09</v>
      </c>
      <c r="E622" s="5">
        <f t="shared" si="77"/>
        <v>1.297207571697351E-5</v>
      </c>
      <c r="F622" s="5">
        <f>过饱和度!K621</f>
        <v>8.7971296992562463E+23</v>
      </c>
      <c r="G622" s="5">
        <f t="shared" si="72"/>
        <v>8.7971296992562463E+23</v>
      </c>
      <c r="H622" s="5">
        <f t="shared" si="73"/>
        <v>87971.296992562478</v>
      </c>
      <c r="I622" s="5">
        <f>过饱和度!N621</f>
        <v>1.4435673196747944E+23</v>
      </c>
      <c r="J622" s="5">
        <f t="shared" si="74"/>
        <v>1.4435673196747944E+23</v>
      </c>
      <c r="K622" s="5">
        <f t="shared" si="75"/>
        <v>14435.673196747945</v>
      </c>
      <c r="L622" s="5">
        <f>过饱和度!Q621</f>
        <v>3.5691604517751152E+72</v>
      </c>
      <c r="M622" s="5">
        <f t="shared" si="78"/>
        <v>3.5691604517751152E+72</v>
      </c>
      <c r="N622" s="5">
        <f t="shared" si="79"/>
        <v>3.5691604517751152E+53</v>
      </c>
    </row>
    <row r="623" spans="2:14" x14ac:dyDescent="0.25">
      <c r="B623" s="5">
        <f>过饱和度!D622</f>
        <v>11.139685641098509</v>
      </c>
      <c r="C623" s="5">
        <f>过饱和度!H622</f>
        <v>140227035249126.22</v>
      </c>
      <c r="D623" s="5">
        <f t="shared" si="76"/>
        <v>140227035249125.22</v>
      </c>
      <c r="E623" s="5">
        <f t="shared" si="77"/>
        <v>1.4022703524912523E-5</v>
      </c>
      <c r="F623" s="5">
        <f>过饱和度!K622</f>
        <v>9.759506775438494E+23</v>
      </c>
      <c r="G623" s="5">
        <f t="shared" si="72"/>
        <v>9.759506775438494E+23</v>
      </c>
      <c r="H623" s="5">
        <f t="shared" si="73"/>
        <v>97595.067754384945</v>
      </c>
      <c r="I623" s="5">
        <f>过饱和度!N622</f>
        <v>1.6014834977506489E+23</v>
      </c>
      <c r="J623" s="5">
        <f t="shared" si="74"/>
        <v>1.6014834977506489E+23</v>
      </c>
      <c r="K623" s="5">
        <f t="shared" si="75"/>
        <v>16014.834977506489</v>
      </c>
      <c r="L623" s="5">
        <f>过饱和度!Q622</f>
        <v>4.170352288341151E+72</v>
      </c>
      <c r="M623" s="5">
        <f t="shared" si="78"/>
        <v>4.170352288341151E+72</v>
      </c>
      <c r="N623" s="5">
        <f t="shared" si="79"/>
        <v>4.1703522883411515E+53</v>
      </c>
    </row>
    <row r="624" spans="2:14" x14ac:dyDescent="0.25">
      <c r="B624" s="5">
        <f>过饱和度!D623</f>
        <v>11.432827185356615</v>
      </c>
      <c r="C624" s="5">
        <f>过饱和度!H623</f>
        <v>140232112462514.64</v>
      </c>
      <c r="D624" s="5">
        <f t="shared" si="76"/>
        <v>140232112462513.64</v>
      </c>
      <c r="E624" s="5">
        <f t="shared" si="77"/>
        <v>1.4023211246251365E-5</v>
      </c>
      <c r="F624" s="5">
        <f>过饱和度!K623</f>
        <v>9.7602044327335653E+23</v>
      </c>
      <c r="G624" s="5">
        <f t="shared" si="72"/>
        <v>9.7602044327335653E+23</v>
      </c>
      <c r="H624" s="5">
        <f t="shared" si="73"/>
        <v>97602.044327335665</v>
      </c>
      <c r="I624" s="5">
        <f>过饱和度!N623</f>
        <v>1.6016045817401336E+23</v>
      </c>
      <c r="J624" s="5">
        <f t="shared" si="74"/>
        <v>1.6016045817401336E+23</v>
      </c>
      <c r="K624" s="5">
        <f t="shared" si="75"/>
        <v>16016.045817401335</v>
      </c>
      <c r="L624" s="5">
        <f>过饱和度!Q623</f>
        <v>4.3934177710818347E+72</v>
      </c>
      <c r="M624" s="5">
        <f t="shared" si="78"/>
        <v>4.3934177710818347E+72</v>
      </c>
      <c r="N624" s="5">
        <f t="shared" si="79"/>
        <v>4.393417771081835E+53</v>
      </c>
    </row>
    <row r="625" spans="2:14" x14ac:dyDescent="0.25">
      <c r="B625" s="5">
        <f>过饱和度!D624</f>
        <v>11.432834672168578</v>
      </c>
      <c r="C625" s="5">
        <f>过饱和度!H624</f>
        <v>151291147290196.13</v>
      </c>
      <c r="D625" s="5">
        <f t="shared" si="76"/>
        <v>151291147290195.13</v>
      </c>
      <c r="E625" s="5">
        <f t="shared" si="77"/>
        <v>1.5129114729019513E-5</v>
      </c>
      <c r="F625" s="5">
        <f>过饱和度!K624</f>
        <v>1.0799517755532305E+24</v>
      </c>
      <c r="G625" s="5">
        <f t="shared" si="72"/>
        <v>1.0799517755532305E+24</v>
      </c>
      <c r="H625" s="5">
        <f t="shared" si="73"/>
        <v>107995.17755532305</v>
      </c>
      <c r="I625" s="5">
        <f>过饱和度!N624</f>
        <v>1.7721453121929868E+23</v>
      </c>
      <c r="J625" s="5">
        <f t="shared" si="74"/>
        <v>1.7721453121929868E+23</v>
      </c>
      <c r="K625" s="5">
        <f t="shared" si="75"/>
        <v>17721.453121929866</v>
      </c>
      <c r="L625" s="5">
        <f>过饱和度!Q624</f>
        <v>5.1132575720731995E+72</v>
      </c>
      <c r="M625" s="5">
        <f t="shared" si="78"/>
        <v>5.1132575720731995E+72</v>
      </c>
      <c r="N625" s="5">
        <f t="shared" si="79"/>
        <v>5.1132575720732007E+53</v>
      </c>
    </row>
    <row r="626" spans="2:14" x14ac:dyDescent="0.25">
      <c r="B626" s="5">
        <f>过饱和度!D625</f>
        <v>11.725976216426684</v>
      </c>
      <c r="C626" s="5">
        <f>过饱和度!H625</f>
        <v>151296258581554.31</v>
      </c>
      <c r="D626" s="5">
        <f t="shared" si="76"/>
        <v>151296258581553.31</v>
      </c>
      <c r="E626" s="5">
        <f t="shared" si="77"/>
        <v>1.5129625858155334E-5</v>
      </c>
      <c r="F626" s="5">
        <f>过饱和度!K625</f>
        <v>1.0800250511804517E+24</v>
      </c>
      <c r="G626" s="5">
        <f t="shared" si="72"/>
        <v>1.0800250511804517E+24</v>
      </c>
      <c r="H626" s="5">
        <f t="shared" si="73"/>
        <v>108002.50511804517</v>
      </c>
      <c r="I626" s="5">
        <f>过饱和度!N625</f>
        <v>1.7722728593679966E+23</v>
      </c>
      <c r="J626" s="5">
        <f t="shared" si="74"/>
        <v>1.7722728593679966E+23</v>
      </c>
      <c r="K626" s="5">
        <f t="shared" si="75"/>
        <v>17722.728593679967</v>
      </c>
      <c r="L626" s="5">
        <f>过饱和度!Q625</f>
        <v>5.3796371490512835E+72</v>
      </c>
      <c r="M626" s="5">
        <f t="shared" si="78"/>
        <v>5.3796371490512835E+72</v>
      </c>
      <c r="N626" s="5">
        <f t="shared" si="79"/>
        <v>5.3796371490512835E+53</v>
      </c>
    </row>
    <row r="627" spans="2:14" x14ac:dyDescent="0.25">
      <c r="B627" s="5">
        <f>过饱和度!D626</f>
        <v>11.725983703238647</v>
      </c>
      <c r="C627" s="5">
        <f>过饱和度!H626</f>
        <v>162922209650624.06</v>
      </c>
      <c r="D627" s="5">
        <f t="shared" si="76"/>
        <v>162922209650623.06</v>
      </c>
      <c r="E627" s="5">
        <f t="shared" si="77"/>
        <v>1.6292220965062307E-5</v>
      </c>
      <c r="F627" s="5">
        <f>过饱和度!K626</f>
        <v>1.1920493618602655E+24</v>
      </c>
      <c r="G627" s="5">
        <f t="shared" si="72"/>
        <v>1.1920493618602655E+24</v>
      </c>
      <c r="H627" s="5">
        <f t="shared" si="73"/>
        <v>119204.93618602656</v>
      </c>
      <c r="I627" s="5">
        <f>过饱和度!N626</f>
        <v>1.9560934655861732E+23</v>
      </c>
      <c r="J627" s="5">
        <f t="shared" si="74"/>
        <v>1.9560934655861732E+23</v>
      </c>
      <c r="K627" s="5">
        <f t="shared" si="75"/>
        <v>19560.934655861733</v>
      </c>
      <c r="L627" s="5">
        <f>过饱和度!Q626</f>
        <v>6.2376528883237555E+72</v>
      </c>
      <c r="M627" s="5">
        <f t="shared" si="78"/>
        <v>6.2376528883237555E+72</v>
      </c>
      <c r="N627" s="5">
        <f t="shared" si="79"/>
        <v>6.2376528883237558E+53</v>
      </c>
    </row>
    <row r="628" spans="2:14" x14ac:dyDescent="0.25">
      <c r="B628" s="5">
        <f>过饱和度!D627</f>
        <v>12.019125247496753</v>
      </c>
      <c r="C628" s="5">
        <f>过饱和度!H627</f>
        <v>162927338451991.5</v>
      </c>
      <c r="D628" s="5">
        <f t="shared" si="76"/>
        <v>162927338451990.5</v>
      </c>
      <c r="E628" s="5">
        <f t="shared" si="77"/>
        <v>1.6292733845199051E-5</v>
      </c>
      <c r="F628" s="5">
        <f>过饱和度!K627</f>
        <v>1.1921261228115563E+24</v>
      </c>
      <c r="G628" s="5">
        <f t="shared" si="72"/>
        <v>1.1921261228115563E+24</v>
      </c>
      <c r="H628" s="5">
        <f t="shared" si="73"/>
        <v>119212.61228115564</v>
      </c>
      <c r="I628" s="5">
        <f>过饱和度!N627</f>
        <v>1.9562274904087189E+23</v>
      </c>
      <c r="J628" s="5">
        <f t="shared" si="74"/>
        <v>1.9562274904087189E+23</v>
      </c>
      <c r="K628" s="5">
        <f t="shared" si="75"/>
        <v>19562.274904087189</v>
      </c>
      <c r="L628" s="5">
        <f>过饱和度!Q627</f>
        <v>6.5543622896400811E+72</v>
      </c>
      <c r="M628" s="5">
        <f t="shared" si="78"/>
        <v>6.5543622896400811E+72</v>
      </c>
      <c r="N628" s="5">
        <f t="shared" si="79"/>
        <v>6.5543622896400819E+53</v>
      </c>
    </row>
    <row r="629" spans="2:14" x14ac:dyDescent="0.25">
      <c r="B629" s="5">
        <f>过饱和度!D628</f>
        <v>12.019132734308716</v>
      </c>
      <c r="C629" s="5">
        <f>过饱和度!H628</f>
        <v>175134364386742.5</v>
      </c>
      <c r="D629" s="5">
        <f t="shared" si="76"/>
        <v>175134364386741.5</v>
      </c>
      <c r="E629" s="5">
        <f t="shared" si="77"/>
        <v>1.7513436438674148E-5</v>
      </c>
      <c r="F629" s="5">
        <f>过饱和度!K628</f>
        <v>1.3126528553306492E+24</v>
      </c>
      <c r="G629" s="5">
        <f t="shared" si="72"/>
        <v>1.3126528553306492E+24</v>
      </c>
      <c r="H629" s="5">
        <f t="shared" si="73"/>
        <v>131265.28553306495</v>
      </c>
      <c r="I629" s="5">
        <f>过饱和度!N628</f>
        <v>2.1539998544687875E+23</v>
      </c>
      <c r="J629" s="5">
        <f t="shared" si="74"/>
        <v>2.1539998544687875E+23</v>
      </c>
      <c r="K629" s="5">
        <f t="shared" si="75"/>
        <v>21539.998544687875</v>
      </c>
      <c r="L629" s="5">
        <f>过饱和度!Q628</f>
        <v>7.5726895803720643E+72</v>
      </c>
      <c r="M629" s="5">
        <f t="shared" si="78"/>
        <v>7.5726895803720643E+72</v>
      </c>
      <c r="N629" s="5">
        <f t="shared" si="79"/>
        <v>7.5726895803720647E+53</v>
      </c>
    </row>
    <row r="630" spans="2:14" x14ac:dyDescent="0.25">
      <c r="B630" s="5">
        <f>过饱和度!D629</f>
        <v>12.312274278566822</v>
      </c>
      <c r="C630" s="5">
        <f>过饱和度!H629</f>
        <v>175139493270582.63</v>
      </c>
      <c r="D630" s="5">
        <f t="shared" si="76"/>
        <v>175139493270581.63</v>
      </c>
      <c r="E630" s="5">
        <f t="shared" si="77"/>
        <v>1.7513949327058163E-5</v>
      </c>
      <c r="F630" s="5">
        <f>过饱和度!K629</f>
        <v>1.3127330610948938E+24</v>
      </c>
      <c r="G630" s="5">
        <f t="shared" si="72"/>
        <v>1.3127330610948938E+24</v>
      </c>
      <c r="H630" s="5">
        <f t="shared" si="73"/>
        <v>131273.30610948938</v>
      </c>
      <c r="I630" s="5">
        <f>过饱和度!N629</f>
        <v>2.1541403480181982E+23</v>
      </c>
      <c r="J630" s="5">
        <f t="shared" si="74"/>
        <v>2.1541403480181982E+23</v>
      </c>
      <c r="K630" s="5">
        <f t="shared" si="75"/>
        <v>21541.403480181983</v>
      </c>
      <c r="L630" s="5">
        <f>过饱和度!Q629</f>
        <v>7.9476665893100571E+72</v>
      </c>
      <c r="M630" s="5">
        <f t="shared" si="78"/>
        <v>7.9476665893100571E+72</v>
      </c>
      <c r="N630" s="5">
        <f t="shared" si="79"/>
        <v>7.9476665893100575E+53</v>
      </c>
    </row>
    <row r="631" spans="2:14" x14ac:dyDescent="0.25">
      <c r="B631" s="5">
        <f>过饱和度!D630</f>
        <v>12.312281765378785</v>
      </c>
      <c r="C631" s="5">
        <f>过饱和度!H630</f>
        <v>187941751826546.41</v>
      </c>
      <c r="D631" s="5">
        <f t="shared" si="76"/>
        <v>187941751826545.41</v>
      </c>
      <c r="E631" s="5">
        <f t="shared" si="77"/>
        <v>1.8794175182654543E-5</v>
      </c>
      <c r="F631" s="5">
        <f>过饱和度!K630</f>
        <v>1.4421817474643897E+24</v>
      </c>
      <c r="G631" s="5">
        <f t="shared" si="72"/>
        <v>1.4421817474643897E+24</v>
      </c>
      <c r="H631" s="5">
        <f t="shared" si="73"/>
        <v>144218.17474643898</v>
      </c>
      <c r="I631" s="5">
        <f>过饱和度!N630</f>
        <v>2.366552908935241E+23</v>
      </c>
      <c r="J631" s="5">
        <f t="shared" si="74"/>
        <v>2.366552908935241E+23</v>
      </c>
      <c r="K631" s="5">
        <f t="shared" si="75"/>
        <v>23665.529089352407</v>
      </c>
      <c r="L631" s="5">
        <f>过饱和度!Q630</f>
        <v>9.1513200366425747E+72</v>
      </c>
      <c r="M631" s="5">
        <f t="shared" si="78"/>
        <v>9.1513200366425747E+72</v>
      </c>
      <c r="N631" s="5">
        <f t="shared" si="79"/>
        <v>9.1513200366425767E+53</v>
      </c>
    </row>
    <row r="632" spans="2:14" x14ac:dyDescent="0.25">
      <c r="B632" s="5">
        <f>过饱和度!D631</f>
        <v>12.60542330963689</v>
      </c>
      <c r="C632" s="5">
        <f>过饱和度!H631</f>
        <v>187946862505851.78</v>
      </c>
      <c r="D632" s="5">
        <f t="shared" si="76"/>
        <v>187946862505850.78</v>
      </c>
      <c r="E632" s="5">
        <f t="shared" si="77"/>
        <v>1.8794686250585078E-5</v>
      </c>
      <c r="F632" s="5">
        <f>过饱和度!K631</f>
        <v>1.4422653408472494E+24</v>
      </c>
      <c r="G632" s="5">
        <f t="shared" si="72"/>
        <v>1.4422653408472494E+24</v>
      </c>
      <c r="H632" s="5">
        <f t="shared" si="73"/>
        <v>144226.53408472496</v>
      </c>
      <c r="I632" s="5">
        <f>过饱和度!N631</f>
        <v>2.3666998377524082E+23</v>
      </c>
      <c r="J632" s="5">
        <f t="shared" si="74"/>
        <v>2.3666998377524082E+23</v>
      </c>
      <c r="K632" s="5">
        <f t="shared" si="75"/>
        <v>23666.998377524087</v>
      </c>
      <c r="L632" s="5">
        <f>过饱和度!Q631</f>
        <v>9.5935189148443216E+72</v>
      </c>
      <c r="M632" s="5">
        <f t="shared" si="78"/>
        <v>9.5935189148443216E+72</v>
      </c>
      <c r="N632" s="5">
        <f t="shared" si="79"/>
        <v>9.5935189148443217E+53</v>
      </c>
    </row>
    <row r="633" spans="2:14" x14ac:dyDescent="0.25">
      <c r="B633" s="5">
        <f>过饱和度!D632</f>
        <v>12.605430796448854</v>
      </c>
      <c r="C633" s="5">
        <f>过饱和度!H632</f>
        <v>201358510569839.72</v>
      </c>
      <c r="D633" s="5">
        <f t="shared" si="76"/>
        <v>201358510569838.72</v>
      </c>
      <c r="E633" s="5">
        <f t="shared" si="77"/>
        <v>2.0135851056983868E-5</v>
      </c>
      <c r="F633" s="5">
        <f>过饱和度!K632</f>
        <v>1.5810656005208681E+24</v>
      </c>
      <c r="G633" s="5">
        <f t="shared" si="72"/>
        <v>1.5810656005208681E+24</v>
      </c>
      <c r="H633" s="5">
        <f t="shared" si="73"/>
        <v>158106.56005208683</v>
      </c>
      <c r="I633" s="5">
        <f>过饱和度!N632</f>
        <v>2.5944575897303963E+23</v>
      </c>
      <c r="J633" s="5">
        <f t="shared" si="74"/>
        <v>2.5944575897303963E+23</v>
      </c>
      <c r="K633" s="5">
        <f t="shared" si="75"/>
        <v>25944.575897303963</v>
      </c>
      <c r="L633" s="5">
        <f>过饱和度!Q632</f>
        <v>1.1010684104357835E+73</v>
      </c>
      <c r="M633" s="5">
        <f t="shared" si="78"/>
        <v>1.1010684104357835E+73</v>
      </c>
      <c r="N633" s="5">
        <f t="shared" si="79"/>
        <v>1.1010684104357835E+54</v>
      </c>
    </row>
    <row r="634" spans="2:14" x14ac:dyDescent="0.25">
      <c r="B634" s="5">
        <f>过饱和度!D633</f>
        <v>12.898572340706959</v>
      </c>
      <c r="C634" s="5">
        <f>过饱和度!H633</f>
        <v>201363583898236.94</v>
      </c>
      <c r="D634" s="5">
        <f t="shared" si="76"/>
        <v>201363583898235.94</v>
      </c>
      <c r="E634" s="5">
        <f t="shared" si="77"/>
        <v>2.0136358389823591E-5</v>
      </c>
      <c r="F634" s="5">
        <f>过饱和度!K633</f>
        <v>1.5811525068991682E+24</v>
      </c>
      <c r="G634" s="5">
        <f t="shared" si="72"/>
        <v>1.5811525068991682E+24</v>
      </c>
      <c r="H634" s="5">
        <f t="shared" si="73"/>
        <v>158115.25068991681</v>
      </c>
      <c r="I634" s="5">
        <f>过饱和度!N633</f>
        <v>2.5946108946622216E+23</v>
      </c>
      <c r="J634" s="5">
        <f t="shared" si="74"/>
        <v>2.5946108946622216E+23</v>
      </c>
      <c r="K634" s="5">
        <f t="shared" si="75"/>
        <v>25946.108946622218</v>
      </c>
      <c r="L634" s="5">
        <f>过饱和度!Q633</f>
        <v>1.153017707961433E+73</v>
      </c>
      <c r="M634" s="5">
        <f t="shared" si="78"/>
        <v>1.153017707961433E+73</v>
      </c>
      <c r="N634" s="5">
        <f t="shared" si="79"/>
        <v>1.153017707961433E+54</v>
      </c>
    </row>
    <row r="635" spans="2:14" x14ac:dyDescent="0.25">
      <c r="B635" s="5">
        <f>过饱和度!D634</f>
        <v>12.898579827518923</v>
      </c>
      <c r="C635" s="5">
        <f>过饱和度!H634</f>
        <v>215398777488382.5</v>
      </c>
      <c r="D635" s="5">
        <f t="shared" si="76"/>
        <v>215398777488381.5</v>
      </c>
      <c r="E635" s="5">
        <f t="shared" si="77"/>
        <v>2.1539877748838153E-5</v>
      </c>
      <c r="F635" s="5">
        <f>过饱和度!K634</f>
        <v>1.7297440456441384E+24</v>
      </c>
      <c r="G635" s="5">
        <f t="shared" si="72"/>
        <v>1.7297440456441384E+24</v>
      </c>
      <c r="H635" s="5">
        <f t="shared" si="73"/>
        <v>172974.40456441382</v>
      </c>
      <c r="I635" s="5">
        <f>过饱和度!N634</f>
        <v>2.8384353853445542E+23</v>
      </c>
      <c r="J635" s="5">
        <f t="shared" si="74"/>
        <v>2.8384353853445542E+23</v>
      </c>
      <c r="K635" s="5">
        <f t="shared" si="75"/>
        <v>28384.35385344554</v>
      </c>
      <c r="L635" s="5">
        <f>过饱和度!Q634</f>
        <v>1.3192524220676153E+73</v>
      </c>
      <c r="M635" s="5">
        <f t="shared" si="78"/>
        <v>1.3192524220676153E+73</v>
      </c>
      <c r="N635" s="5">
        <f t="shared" si="79"/>
        <v>1.3192524220676152E+54</v>
      </c>
    </row>
    <row r="636" spans="2:14" x14ac:dyDescent="0.25">
      <c r="B636" s="5">
        <f>过饱和度!D635</f>
        <v>13.191721371777028</v>
      </c>
      <c r="C636" s="5">
        <f>过饱和度!H635</f>
        <v>215403793460237</v>
      </c>
      <c r="D636" s="5">
        <f t="shared" si="76"/>
        <v>215403793460236</v>
      </c>
      <c r="E636" s="5">
        <f t="shared" si="77"/>
        <v>2.1540379346023598E-5</v>
      </c>
      <c r="F636" s="5">
        <f>过饱和度!K635</f>
        <v>1.7298341722203901E+24</v>
      </c>
      <c r="G636" s="5">
        <f t="shared" si="72"/>
        <v>1.7298341722203901E+24</v>
      </c>
      <c r="H636" s="5">
        <f t="shared" si="73"/>
        <v>172983.41722203902</v>
      </c>
      <c r="I636" s="5">
        <f>过饱和度!N635</f>
        <v>2.8385949803885879E+23</v>
      </c>
      <c r="J636" s="5">
        <f t="shared" si="74"/>
        <v>2.8385949803885879E+23</v>
      </c>
      <c r="K636" s="5">
        <f t="shared" si="75"/>
        <v>28385.94980388588</v>
      </c>
      <c r="L636" s="5">
        <f>过饱和度!Q635</f>
        <v>1.3800610379666219E+73</v>
      </c>
      <c r="M636" s="5">
        <f t="shared" si="78"/>
        <v>1.3800610379666219E+73</v>
      </c>
      <c r="N636" s="5">
        <f t="shared" si="79"/>
        <v>1.380061037966622E+54</v>
      </c>
    </row>
    <row r="637" spans="2:14" x14ac:dyDescent="0.25">
      <c r="B637" s="5">
        <f>过饱和度!D636</f>
        <v>13.191728858588991</v>
      </c>
      <c r="C637" s="5">
        <f>过饱和度!H636</f>
        <v>230076687726037.22</v>
      </c>
      <c r="D637" s="5">
        <f t="shared" si="76"/>
        <v>230076687726036.22</v>
      </c>
      <c r="E637" s="5">
        <f t="shared" si="77"/>
        <v>2.3007668772603626E-5</v>
      </c>
      <c r="F637" s="5">
        <f>过饱和度!K636</f>
        <v>1.888666780988448E+24</v>
      </c>
      <c r="G637" s="5">
        <f t="shared" si="72"/>
        <v>1.888666780988448E+24</v>
      </c>
      <c r="H637" s="5">
        <f t="shared" si="73"/>
        <v>188866.6780988448</v>
      </c>
      <c r="I637" s="5">
        <f>过饱和度!N636</f>
        <v>3.0992243091087467E+23</v>
      </c>
      <c r="J637" s="5">
        <f t="shared" si="74"/>
        <v>3.0992243091087467E+23</v>
      </c>
      <c r="K637" s="5">
        <f t="shared" si="75"/>
        <v>30992.243091087472</v>
      </c>
      <c r="L637" s="5">
        <f>过饱和度!Q636</f>
        <v>1.5743630647079687E+73</v>
      </c>
      <c r="M637" s="5">
        <f t="shared" si="78"/>
        <v>1.5743630647079687E+73</v>
      </c>
      <c r="N637" s="5">
        <f t="shared" si="79"/>
        <v>1.5743630647079688E+54</v>
      </c>
    </row>
    <row r="638" spans="2:14" x14ac:dyDescent="0.25">
      <c r="B638" s="5">
        <f>过饱和度!D637</f>
        <v>13.484870402847097</v>
      </c>
      <c r="C638" s="5">
        <f>过饱和度!H637</f>
        <v>230081625476558.31</v>
      </c>
      <c r="D638" s="5">
        <f t="shared" si="76"/>
        <v>230081625476557.31</v>
      </c>
      <c r="E638" s="5">
        <f t="shared" si="77"/>
        <v>2.3008162547655736E-5</v>
      </c>
      <c r="F638" s="5">
        <f>过饱和度!K637</f>
        <v>1.8887600160455123E+24</v>
      </c>
      <c r="G638" s="5">
        <f t="shared" si="72"/>
        <v>1.8887600160455123E+24</v>
      </c>
      <c r="H638" s="5">
        <f t="shared" si="73"/>
        <v>188876.00160455122</v>
      </c>
      <c r="I638" s="5">
        <f>过饱和度!N637</f>
        <v>3.0993900802580455E+23</v>
      </c>
      <c r="J638" s="5">
        <f t="shared" si="74"/>
        <v>3.0993900802580455E+23</v>
      </c>
      <c r="K638" s="5">
        <f t="shared" si="75"/>
        <v>30993.900802580454</v>
      </c>
      <c r="L638" s="5">
        <f>过饱和度!Q637</f>
        <v>1.6452952583363769E+73</v>
      </c>
      <c r="M638" s="5">
        <f t="shared" si="78"/>
        <v>1.6452952583363769E+73</v>
      </c>
      <c r="N638" s="5">
        <f t="shared" si="79"/>
        <v>1.6452952583363769E+54</v>
      </c>
    </row>
    <row r="639" spans="2:14" x14ac:dyDescent="0.25">
      <c r="B639" s="5">
        <f>过饱和度!D638</f>
        <v>13.48487788965906</v>
      </c>
      <c r="C639" s="5">
        <f>过饱和度!H638</f>
        <v>245406374698915.91</v>
      </c>
      <c r="D639" s="5">
        <f t="shared" si="76"/>
        <v>245406374698914.91</v>
      </c>
      <c r="E639" s="5">
        <f t="shared" si="77"/>
        <v>2.4540637469891488E-5</v>
      </c>
      <c r="F639" s="5">
        <f>过饱和度!K638</f>
        <v>2.0582935698439878E+24</v>
      </c>
      <c r="G639" s="5">
        <f t="shared" si="72"/>
        <v>2.0582935698439878E+24</v>
      </c>
      <c r="H639" s="5">
        <f t="shared" si="73"/>
        <v>205829.35698439879</v>
      </c>
      <c r="I639" s="5">
        <f>过饱和度!N638</f>
        <v>3.3775788962903835E+23</v>
      </c>
      <c r="J639" s="5">
        <f t="shared" si="74"/>
        <v>3.3775788962903835E+23</v>
      </c>
      <c r="K639" s="5">
        <f t="shared" si="75"/>
        <v>33775.78896290384</v>
      </c>
      <c r="L639" s="5">
        <f>过饱和度!Q638</f>
        <v>1.8716318225136767E+73</v>
      </c>
      <c r="M639" s="5">
        <f t="shared" si="78"/>
        <v>1.8716318225136767E+73</v>
      </c>
      <c r="N639" s="5">
        <f t="shared" si="79"/>
        <v>1.8716318225136767E+54</v>
      </c>
    </row>
    <row r="640" spans="2:14" x14ac:dyDescent="0.25">
      <c r="B640" s="5">
        <f>过饱和度!D639</f>
        <v>13.778019433917166</v>
      </c>
      <c r="C640" s="5">
        <f>过饱和度!H639</f>
        <v>245411212504261.81</v>
      </c>
      <c r="D640" s="5">
        <f t="shared" si="76"/>
        <v>245411212504260.81</v>
      </c>
      <c r="E640" s="5">
        <f t="shared" si="77"/>
        <v>2.4541121250426082E-5</v>
      </c>
      <c r="F640" s="5">
        <f>过饱和度!K639</f>
        <v>2.0583897819998775E+24</v>
      </c>
      <c r="G640" s="5">
        <f t="shared" si="72"/>
        <v>2.0583897819998775E+24</v>
      </c>
      <c r="H640" s="5">
        <f t="shared" si="73"/>
        <v>205838.97819998779</v>
      </c>
      <c r="I640" s="5">
        <f>过饱和度!N639</f>
        <v>3.3777507003785593E+23</v>
      </c>
      <c r="J640" s="5">
        <f t="shared" si="74"/>
        <v>3.3777507003785593E+23</v>
      </c>
      <c r="K640" s="5">
        <f t="shared" si="75"/>
        <v>33777.507003785591</v>
      </c>
      <c r="L640" s="5">
        <f>过饱和度!Q639</f>
        <v>1.9540986800674077E+73</v>
      </c>
      <c r="M640" s="5">
        <f t="shared" si="78"/>
        <v>1.9540986800674077E+73</v>
      </c>
      <c r="N640" s="5">
        <f t="shared" si="79"/>
        <v>1.9540986800674078E+54</v>
      </c>
    </row>
    <row r="641" spans="2:14" x14ac:dyDescent="0.25">
      <c r="B641" s="5">
        <f>过饱和度!D640</f>
        <v>13.778026920729129</v>
      </c>
      <c r="C641" s="5">
        <f>过饱和度!H640</f>
        <v>261401970095527.16</v>
      </c>
      <c r="D641" s="5">
        <f t="shared" si="76"/>
        <v>261401970095526.16</v>
      </c>
      <c r="E641" s="5">
        <f t="shared" si="77"/>
        <v>2.614019700955262E-5</v>
      </c>
      <c r="F641" s="5">
        <f>过饱和度!K640</f>
        <v>2.2390942387628804E+24</v>
      </c>
      <c r="G641" s="5">
        <f t="shared" si="72"/>
        <v>2.2390942387628804E+24</v>
      </c>
      <c r="H641" s="5">
        <f t="shared" si="73"/>
        <v>223909.42387628806</v>
      </c>
      <c r="I641" s="5">
        <f>过饱和度!N640</f>
        <v>3.6742702011892458E+23</v>
      </c>
      <c r="J641" s="5">
        <f t="shared" si="74"/>
        <v>3.6742702011892458E+23</v>
      </c>
      <c r="K641" s="5">
        <f t="shared" si="75"/>
        <v>36742.702011892463</v>
      </c>
      <c r="L641" s="5">
        <f>过饱和度!Q640</f>
        <v>2.2168936104099247E+73</v>
      </c>
      <c r="M641" s="5">
        <f t="shared" si="78"/>
        <v>2.2168936104099247E+73</v>
      </c>
      <c r="N641" s="5">
        <f t="shared" si="79"/>
        <v>2.2168936104099244E+54</v>
      </c>
    </row>
    <row r="642" spans="2:14" x14ac:dyDescent="0.25">
      <c r="B642" s="5">
        <f>过饱和度!D641</f>
        <v>14.071168464987235</v>
      </c>
      <c r="C642" s="5">
        <f>过饱和度!H641</f>
        <v>261406685372910.06</v>
      </c>
      <c r="D642" s="5">
        <f t="shared" si="76"/>
        <v>261406685372909.06</v>
      </c>
      <c r="E642" s="5">
        <f t="shared" si="77"/>
        <v>2.6140668537290906E-5</v>
      </c>
      <c r="F642" s="5">
        <f>过饱和度!K641</f>
        <v>2.2391932762257021E+24</v>
      </c>
      <c r="G642" s="5">
        <f t="shared" si="72"/>
        <v>2.2391932762257021E+24</v>
      </c>
      <c r="H642" s="5">
        <f t="shared" si="73"/>
        <v>223919.32762257024</v>
      </c>
      <c r="I642" s="5">
        <f>过饱和度!N641</f>
        <v>3.6744478647357272E+23</v>
      </c>
      <c r="J642" s="5">
        <f t="shared" si="74"/>
        <v>3.6744478647357272E+23</v>
      </c>
      <c r="K642" s="5">
        <f t="shared" si="75"/>
        <v>36744.478647357268</v>
      </c>
      <c r="L642" s="5">
        <f>过饱和度!Q641</f>
        <v>2.3124663690510485E+73</v>
      </c>
      <c r="M642" s="5">
        <f t="shared" si="78"/>
        <v>2.3124663690510485E+73</v>
      </c>
      <c r="N642" s="5">
        <f t="shared" si="79"/>
        <v>2.3124663690510483E+54</v>
      </c>
    </row>
    <row r="643" spans="2:14" x14ac:dyDescent="0.25">
      <c r="B643" s="5">
        <f>过饱和度!D642</f>
        <v>14.071175951799198</v>
      </c>
      <c r="C643" s="5">
        <f>过饱和度!H642</f>
        <v>278077603876922.53</v>
      </c>
      <c r="D643" s="5">
        <f t="shared" si="76"/>
        <v>278077603876921.53</v>
      </c>
      <c r="E643" s="5">
        <f t="shared" si="77"/>
        <v>2.7807760387692152E-5</v>
      </c>
      <c r="F643" s="5">
        <f>过饱和度!K642</f>
        <v>2.4315486756853792E+24</v>
      </c>
      <c r="G643" s="5">
        <f t="shared" si="72"/>
        <v>2.4315486756853792E+24</v>
      </c>
      <c r="H643" s="5">
        <f t="shared" si="73"/>
        <v>243154.86756853794</v>
      </c>
      <c r="I643" s="5">
        <f>过饱和度!N642</f>
        <v>3.9900857942337889E+23</v>
      </c>
      <c r="J643" s="5">
        <f t="shared" si="74"/>
        <v>3.9900857942337889E+23</v>
      </c>
      <c r="K643" s="5">
        <f t="shared" si="75"/>
        <v>39900.857942337891</v>
      </c>
      <c r="L643" s="5">
        <f>过饱和度!Q642</f>
        <v>2.6166411923111876E+73</v>
      </c>
      <c r="M643" s="5">
        <f t="shared" si="78"/>
        <v>2.6166411923111876E+73</v>
      </c>
      <c r="N643" s="5">
        <f t="shared" si="79"/>
        <v>2.6166411923111881E+54</v>
      </c>
    </row>
    <row r="644" spans="2:14" x14ac:dyDescent="0.25">
      <c r="B644" s="5">
        <f>过饱和度!D643</f>
        <v>14.364317496057303</v>
      </c>
      <c r="C644" s="5">
        <f>过饱和度!H643</f>
        <v>278082173184713.09</v>
      </c>
      <c r="D644" s="5">
        <f t="shared" si="76"/>
        <v>278082173184712.09</v>
      </c>
      <c r="E644" s="5">
        <f t="shared" si="77"/>
        <v>2.7808217318471207E-5</v>
      </c>
      <c r="F644" s="5">
        <f>过饱和度!K643</f>
        <v>2.4316503655084097E+24</v>
      </c>
      <c r="G644" s="5">
        <f t="shared" si="72"/>
        <v>2.4316503655084097E+24</v>
      </c>
      <c r="H644" s="5">
        <f t="shared" si="73"/>
        <v>243165.03655084097</v>
      </c>
      <c r="I644" s="5">
        <f>过饱和度!N643</f>
        <v>3.9902691122892716E+23</v>
      </c>
      <c r="J644" s="5">
        <f t="shared" si="74"/>
        <v>3.9902691122892716E+23</v>
      </c>
      <c r="K644" s="5">
        <f t="shared" si="75"/>
        <v>39902.691122892713</v>
      </c>
      <c r="L644" s="5">
        <f>过饱和度!Q643</f>
        <v>2.7270654496853568E+73</v>
      </c>
      <c r="M644" s="5">
        <f t="shared" si="78"/>
        <v>2.7270654496853568E+73</v>
      </c>
      <c r="N644" s="5">
        <f t="shared" si="79"/>
        <v>2.7270654496853564E+54</v>
      </c>
    </row>
    <row r="645" spans="2:14" x14ac:dyDescent="0.25">
      <c r="B645" s="5">
        <f>过饱和度!D644</f>
        <v>14.364324982869267</v>
      </c>
      <c r="C645" s="5">
        <f>过饱和度!H644</f>
        <v>295447404276843.06</v>
      </c>
      <c r="D645" s="5">
        <f t="shared" si="76"/>
        <v>295447404276842.06</v>
      </c>
      <c r="E645" s="5">
        <f t="shared" si="77"/>
        <v>2.9544740427684209E-5</v>
      </c>
      <c r="F645" s="5">
        <f>过饱和度!K644</f>
        <v>2.6361468280663121E+24</v>
      </c>
      <c r="G645" s="5">
        <f t="shared" si="72"/>
        <v>2.6361468280663121E+24</v>
      </c>
      <c r="H645" s="5">
        <f t="shared" si="73"/>
        <v>263614.6828066312</v>
      </c>
      <c r="I645" s="5">
        <f>过饱和度!N644</f>
        <v>4.3258297590778047E+23</v>
      </c>
      <c r="J645" s="5">
        <f t="shared" si="74"/>
        <v>4.3258297590778047E+23</v>
      </c>
      <c r="K645" s="5">
        <f t="shared" si="75"/>
        <v>43258.297590778049</v>
      </c>
      <c r="L645" s="5">
        <f>过饱和度!Q644</f>
        <v>3.0780831963106923E+73</v>
      </c>
      <c r="M645" s="5">
        <f t="shared" si="78"/>
        <v>3.0780831963106923E+73</v>
      </c>
      <c r="N645" s="5">
        <f t="shared" si="79"/>
        <v>3.0780831963106921E+54</v>
      </c>
    </row>
    <row r="646" spans="2:14" x14ac:dyDescent="0.25">
      <c r="B646" s="5">
        <f>过饱和度!D645</f>
        <v>14.657466527127372</v>
      </c>
      <c r="C646" s="5">
        <f>过饱和度!H645</f>
        <v>295451803314675.38</v>
      </c>
      <c r="D646" s="5">
        <f t="shared" si="76"/>
        <v>295451803314674.38</v>
      </c>
      <c r="E646" s="5">
        <f t="shared" si="77"/>
        <v>2.9545180331467436E-5</v>
      </c>
      <c r="F646" s="5">
        <f>过饱和度!K645</f>
        <v>2.636250975403211E+24</v>
      </c>
      <c r="G646" s="5">
        <f t="shared" si="72"/>
        <v>2.636250975403211E+24</v>
      </c>
      <c r="H646" s="5">
        <f t="shared" si="73"/>
        <v>263625.09754032106</v>
      </c>
      <c r="I646" s="5">
        <f>过饱和度!N645</f>
        <v>4.3260184940699133E+23</v>
      </c>
      <c r="J646" s="5">
        <f t="shared" si="74"/>
        <v>4.3260184940699133E+23</v>
      </c>
      <c r="K646" s="5">
        <f t="shared" si="75"/>
        <v>43260.184940699131</v>
      </c>
      <c r="L646" s="5">
        <f>过饱和度!Q645</f>
        <v>3.2052940436659668E+73</v>
      </c>
      <c r="M646" s="5">
        <f t="shared" si="78"/>
        <v>3.2052940436659668E+73</v>
      </c>
      <c r="N646" s="5">
        <f t="shared" si="79"/>
        <v>3.2052940436659667E+54</v>
      </c>
    </row>
    <row r="647" spans="2:14" x14ac:dyDescent="0.25">
      <c r="B647" s="5">
        <f>过饱和度!D646</f>
        <v>14.657474013939336</v>
      </c>
      <c r="C647" s="5">
        <f>过饱和度!H646</f>
        <v>313525497801866.69</v>
      </c>
      <c r="D647" s="5">
        <f t="shared" si="76"/>
        <v>313525497801865.69</v>
      </c>
      <c r="E647" s="5">
        <f t="shared" si="77"/>
        <v>3.1352549780186566E-5</v>
      </c>
      <c r="F647" s="5">
        <f>过饱和度!K646</f>
        <v>2.8533887010017429E+24</v>
      </c>
      <c r="G647" s="5">
        <f t="shared" si="72"/>
        <v>2.8533887010017429E+24</v>
      </c>
      <c r="H647" s="5">
        <f t="shared" si="73"/>
        <v>285338.87010017433</v>
      </c>
      <c r="I647" s="5">
        <f>过饱和度!N646</f>
        <v>4.6823226896974122E+23</v>
      </c>
      <c r="J647" s="5">
        <f t="shared" si="74"/>
        <v>4.6823226896974122E+23</v>
      </c>
      <c r="K647" s="5">
        <f t="shared" si="75"/>
        <v>46823.226896974127</v>
      </c>
      <c r="L647" s="5">
        <f>过饱和度!Q646</f>
        <v>3.6092058815732173E+73</v>
      </c>
      <c r="M647" s="5">
        <f t="shared" si="78"/>
        <v>3.6092058815732173E+73</v>
      </c>
      <c r="N647" s="5">
        <f t="shared" si="79"/>
        <v>3.6092058815732175E+54</v>
      </c>
    </row>
    <row r="648" spans="2:14" x14ac:dyDescent="0.25">
      <c r="B648" s="5">
        <f>过饱和度!D647</f>
        <v>14.950615558197441</v>
      </c>
      <c r="C648" s="5">
        <f>过饱和度!H647</f>
        <v>313529701410743.56</v>
      </c>
      <c r="D648" s="5">
        <f t="shared" si="76"/>
        <v>313529701410742.56</v>
      </c>
      <c r="E648" s="5">
        <f t="shared" si="77"/>
        <v>3.1352970141074253E-5</v>
      </c>
      <c r="F648" s="5">
        <f>过饱和度!K647</f>
        <v>2.8534950883619192E+24</v>
      </c>
      <c r="G648" s="5">
        <f t="shared" ref="G648:G711" si="80">F648-1</f>
        <v>2.8534950883619192E+24</v>
      </c>
      <c r="H648" s="5">
        <f t="shared" ref="H648:H711" si="81">$F$2*$G648^2*TANH($F$3/$G648)</f>
        <v>285349.50883619196</v>
      </c>
      <c r="I648" s="5">
        <f>过饱和度!N647</f>
        <v>4.6825165702765716E+23</v>
      </c>
      <c r="J648" s="5">
        <f t="shared" si="74"/>
        <v>4.6825165702765716E+23</v>
      </c>
      <c r="K648" s="5">
        <f t="shared" si="75"/>
        <v>46825.16570276572</v>
      </c>
      <c r="L648" s="5">
        <f>过饱和度!Q647</f>
        <v>3.7553439994831002E+73</v>
      </c>
      <c r="M648" s="5">
        <f t="shared" si="78"/>
        <v>3.7553439994831002E+73</v>
      </c>
      <c r="N648" s="5">
        <f t="shared" si="79"/>
        <v>3.7553439994831005E+54</v>
      </c>
    </row>
    <row r="649" spans="2:14" x14ac:dyDescent="0.25">
      <c r="B649" s="5">
        <f>过饱和度!D648</f>
        <v>14.950623045009404</v>
      </c>
      <c r="C649" s="5">
        <f>过饱和度!H648</f>
        <v>332326009231554.63</v>
      </c>
      <c r="D649" s="5">
        <f t="shared" si="76"/>
        <v>332326009231553.63</v>
      </c>
      <c r="E649" s="5">
        <f t="shared" si="77"/>
        <v>3.3232600923155362E-5</v>
      </c>
      <c r="F649" s="5">
        <f>过饱和度!K648</f>
        <v>3.0837843553558726E+24</v>
      </c>
      <c r="G649" s="5">
        <f t="shared" si="80"/>
        <v>3.0837843553558726E+24</v>
      </c>
      <c r="H649" s="5">
        <f t="shared" si="81"/>
        <v>308378.43553558725</v>
      </c>
      <c r="I649" s="5">
        <f>过饱和度!N648</f>
        <v>5.0604016874883899E+23</v>
      </c>
      <c r="J649" s="5">
        <f t="shared" ref="J649:J712" si="82">I649-1</f>
        <v>5.0604016874883899E+23</v>
      </c>
      <c r="K649" s="5">
        <f t="shared" si="75"/>
        <v>50604.016874883906</v>
      </c>
      <c r="L649" s="5">
        <f>过饱和度!Q648</f>
        <v>4.2188388148915271E+73</v>
      </c>
      <c r="M649" s="5">
        <f t="shared" si="78"/>
        <v>4.2188388148915271E+73</v>
      </c>
      <c r="N649" s="5">
        <f t="shared" si="79"/>
        <v>4.2188388148915267E+54</v>
      </c>
    </row>
    <row r="650" spans="2:14" x14ac:dyDescent="0.25">
      <c r="B650" s="5">
        <f>过饱和度!D649</f>
        <v>15.24376458926751</v>
      </c>
      <c r="C650" s="5">
        <f>过饱和度!H649</f>
        <v>332329991393952.25</v>
      </c>
      <c r="D650" s="5">
        <f t="shared" si="76"/>
        <v>332329991393951.25</v>
      </c>
      <c r="E650" s="5">
        <f t="shared" si="77"/>
        <v>3.323299913939513E-5</v>
      </c>
      <c r="F650" s="5">
        <f>过饱和度!K649</f>
        <v>3.08389274185997E+24</v>
      </c>
      <c r="G650" s="5">
        <f t="shared" si="80"/>
        <v>3.08389274185997E+24</v>
      </c>
      <c r="H650" s="5">
        <f t="shared" si="81"/>
        <v>308389.27418599703</v>
      </c>
      <c r="I650" s="5">
        <f>过饱和度!N649</f>
        <v>5.0606004073738833E+23</v>
      </c>
      <c r="J650" s="5">
        <f t="shared" si="82"/>
        <v>5.0606004073738833E+23</v>
      </c>
      <c r="K650" s="5">
        <f t="shared" ref="K650:K713" si="83">$F$2*$J650^2*TANH($F$3/$J650)</f>
        <v>50606.004073738826</v>
      </c>
      <c r="L650" s="5">
        <f>过饱和度!Q649</f>
        <v>4.3862675713767496E+73</v>
      </c>
      <c r="M650" s="5">
        <f t="shared" si="78"/>
        <v>4.3862675713767496E+73</v>
      </c>
      <c r="N650" s="5">
        <f t="shared" si="79"/>
        <v>4.3862675713767497E+54</v>
      </c>
    </row>
    <row r="651" spans="2:14" x14ac:dyDescent="0.25">
      <c r="B651" s="5">
        <f>过饱和度!D650</f>
        <v>15.243772076079473</v>
      </c>
      <c r="C651" s="5">
        <f>过饱和度!H650</f>
        <v>351863061618597.75</v>
      </c>
      <c r="D651" s="5">
        <f t="shared" ref="D651:D714" si="84">C651-1</f>
        <v>351863061618596.75</v>
      </c>
      <c r="E651" s="5">
        <f t="shared" ref="E651:E714" si="85">$F$2*$D651^2*TANH($F$3/$D651)</f>
        <v>3.5186306161859677E-5</v>
      </c>
      <c r="F651" s="5">
        <f>过饱和度!K650</f>
        <v>3.327853905888153E+24</v>
      </c>
      <c r="G651" s="5">
        <f t="shared" si="80"/>
        <v>3.327853905888153E+24</v>
      </c>
      <c r="H651" s="5">
        <f t="shared" si="81"/>
        <v>332785.39058881532</v>
      </c>
      <c r="I651" s="5">
        <f>过饱和度!N650</f>
        <v>5.460920358363832E+23</v>
      </c>
      <c r="J651" s="5">
        <f t="shared" si="82"/>
        <v>5.460920358363832E+23</v>
      </c>
      <c r="K651" s="5">
        <f t="shared" si="83"/>
        <v>54609.203583638322</v>
      </c>
      <c r="L651" s="5">
        <f>过饱和度!Q650</f>
        <v>4.9167246180900592E+73</v>
      </c>
      <c r="M651" s="5">
        <f t="shared" si="78"/>
        <v>4.9167246180900592E+73</v>
      </c>
      <c r="N651" s="5">
        <f t="shared" si="79"/>
        <v>4.9167246180900592E+54</v>
      </c>
    </row>
    <row r="652" spans="2:14" x14ac:dyDescent="0.25">
      <c r="B652" s="5">
        <f>过饱和度!D651</f>
        <v>15.536913620337579</v>
      </c>
      <c r="C652" s="5">
        <f>过饱和度!H651</f>
        <v>351866795458570.44</v>
      </c>
      <c r="D652" s="5">
        <f t="shared" si="84"/>
        <v>351866795458569.44</v>
      </c>
      <c r="E652" s="5">
        <f t="shared" si="85"/>
        <v>3.5186679545856948E-5</v>
      </c>
      <c r="F652" s="5">
        <f>过饱和度!K651</f>
        <v>3.3279640265236861E+24</v>
      </c>
      <c r="G652" s="5">
        <f t="shared" si="80"/>
        <v>3.3279640265236861E+24</v>
      </c>
      <c r="H652" s="5">
        <f t="shared" si="81"/>
        <v>332796.40265236859</v>
      </c>
      <c r="I652" s="5">
        <f>过饱和度!N651</f>
        <v>5.4611235751900731E+23</v>
      </c>
      <c r="J652" s="5">
        <f t="shared" si="82"/>
        <v>5.4611235751900731E+23</v>
      </c>
      <c r="K652" s="5">
        <f t="shared" si="83"/>
        <v>54611.235751900742</v>
      </c>
      <c r="L652" s="5">
        <f>过饱和度!Q651</f>
        <v>5.1080482097245376E+73</v>
      </c>
      <c r="M652" s="5">
        <f t="shared" si="78"/>
        <v>5.1080482097245376E+73</v>
      </c>
      <c r="N652" s="5">
        <f t="shared" si="79"/>
        <v>5.1080482097245379E+54</v>
      </c>
    </row>
    <row r="653" spans="2:14" x14ac:dyDescent="0.25">
      <c r="B653" s="5">
        <f>过饱和度!D652</f>
        <v>15.536921107149542</v>
      </c>
      <c r="C653" s="5">
        <f>过饱和度!H652</f>
        <v>372150776288964</v>
      </c>
      <c r="D653" s="5">
        <f t="shared" si="84"/>
        <v>372150776288963</v>
      </c>
      <c r="E653" s="5">
        <f t="shared" si="85"/>
        <v>3.7215077628896308E-5</v>
      </c>
      <c r="F653" s="5">
        <f>过饱和度!K652</f>
        <v>3.5861275193806459E+24</v>
      </c>
      <c r="G653" s="5">
        <f t="shared" si="80"/>
        <v>3.5861275193806459E+24</v>
      </c>
      <c r="H653" s="5">
        <f t="shared" si="81"/>
        <v>358612.75193806464</v>
      </c>
      <c r="I653" s="5">
        <f>过饱和度!N652</f>
        <v>5.8847488098521642E+23</v>
      </c>
      <c r="J653" s="5">
        <f t="shared" si="82"/>
        <v>5.8847488098521642E+23</v>
      </c>
      <c r="K653" s="5">
        <f t="shared" si="83"/>
        <v>58847.488098521651</v>
      </c>
      <c r="L653" s="5">
        <f>过饱和度!Q652</f>
        <v>5.713592950680979E+73</v>
      </c>
      <c r="M653" s="5">
        <f t="shared" si="78"/>
        <v>5.713592950680979E+73</v>
      </c>
      <c r="N653" s="5">
        <f t="shared" si="79"/>
        <v>5.71359295068098E+54</v>
      </c>
    </row>
    <row r="654" spans="2:14" x14ac:dyDescent="0.25">
      <c r="B654" s="5">
        <f>过饱和度!D653</f>
        <v>15.830062651407648</v>
      </c>
      <c r="C654" s="5">
        <f>过饱和度!H653</f>
        <v>372154234072249.56</v>
      </c>
      <c r="D654" s="5">
        <f t="shared" si="84"/>
        <v>372154234072248.56</v>
      </c>
      <c r="E654" s="5">
        <f t="shared" si="85"/>
        <v>3.7215423407224858E-5</v>
      </c>
      <c r="F654" s="5">
        <f>过饱和度!K653</f>
        <v>3.5862390842577739E+24</v>
      </c>
      <c r="G654" s="5">
        <f t="shared" si="80"/>
        <v>3.5862390842577739E+24</v>
      </c>
      <c r="H654" s="5">
        <f t="shared" si="81"/>
        <v>358623.90842577739</v>
      </c>
      <c r="I654" s="5">
        <f>过饱和度!N653</f>
        <v>5.8849561440151713E+23</v>
      </c>
      <c r="J654" s="5">
        <f t="shared" si="82"/>
        <v>5.8849561440151713E+23</v>
      </c>
      <c r="K654" s="5">
        <f t="shared" si="83"/>
        <v>58849.561440151709</v>
      </c>
      <c r="L654" s="5">
        <f>过饱和度!Q653</f>
        <v>5.9316756280572854E+73</v>
      </c>
      <c r="M654" s="5">
        <f t="shared" si="78"/>
        <v>5.9316756280572854E+73</v>
      </c>
      <c r="N654" s="5">
        <f t="shared" si="79"/>
        <v>5.9316756280572861E+54</v>
      </c>
    </row>
    <row r="655" spans="2:14" x14ac:dyDescent="0.25">
      <c r="B655" s="5">
        <f>过饱和度!D654</f>
        <v>15.830070138219611</v>
      </c>
      <c r="C655" s="5">
        <f>过饱和度!H654</f>
        <v>393203272842044.63</v>
      </c>
      <c r="D655" s="5">
        <f t="shared" si="84"/>
        <v>393203272842043.63</v>
      </c>
      <c r="E655" s="5">
        <f t="shared" si="85"/>
        <v>3.9320327284204366E-5</v>
      </c>
      <c r="F655" s="5">
        <f>过饱和度!K654</f>
        <v>3.859145412765595E+24</v>
      </c>
      <c r="G655" s="5">
        <f t="shared" si="80"/>
        <v>3.859145412765595E+24</v>
      </c>
      <c r="H655" s="5">
        <f t="shared" si="81"/>
        <v>385914.54127655947</v>
      </c>
      <c r="I655" s="5">
        <f>过饱和度!N654</f>
        <v>6.3327736481954628E+23</v>
      </c>
      <c r="J655" s="5">
        <f t="shared" si="82"/>
        <v>6.3327736481954628E+23</v>
      </c>
      <c r="K655" s="5">
        <f t="shared" si="83"/>
        <v>63327.736481954627</v>
      </c>
      <c r="L655" s="5">
        <f>过饱和度!Q654</f>
        <v>6.6212388953967502E+73</v>
      </c>
      <c r="M655" s="5">
        <f t="shared" ref="M655:M718" si="86">L655-1</f>
        <v>6.6212388953967502E+73</v>
      </c>
      <c r="N655" s="5">
        <f t="shared" ref="N655:N718" si="87">$F$2*$M655^2*TANH($F$3/$M655)</f>
        <v>6.6212388953967505E+54</v>
      </c>
    </row>
    <row r="656" spans="2:14" x14ac:dyDescent="0.25">
      <c r="B656" s="5">
        <f>过饱和度!D655</f>
        <v>16.123211682477717</v>
      </c>
      <c r="C656" s="5">
        <f>过饱和度!H655</f>
        <v>393206425976168.44</v>
      </c>
      <c r="D656" s="5">
        <f t="shared" si="84"/>
        <v>393206425976167.44</v>
      </c>
      <c r="E656" s="5">
        <f t="shared" si="85"/>
        <v>3.9320642597616743E-5</v>
      </c>
      <c r="F656" s="5">
        <f>过饱和度!K655</f>
        <v>3.8592581063730267E+24</v>
      </c>
      <c r="G656" s="5">
        <f t="shared" si="80"/>
        <v>3.8592581063730267E+24</v>
      </c>
      <c r="H656" s="5">
        <f t="shared" si="81"/>
        <v>385925.8106373027</v>
      </c>
      <c r="I656" s="5">
        <f>过饱和度!N655</f>
        <v>6.3329846816995281E+23</v>
      </c>
      <c r="J656" s="5">
        <f t="shared" si="82"/>
        <v>6.3329846816995281E+23</v>
      </c>
      <c r="K656" s="5">
        <f t="shared" si="83"/>
        <v>63329.84681699529</v>
      </c>
      <c r="L656" s="5">
        <f>过饱和度!Q655</f>
        <v>6.8692253151154513E+73</v>
      </c>
      <c r="M656" s="5">
        <f t="shared" si="86"/>
        <v>6.8692253151154513E+73</v>
      </c>
      <c r="N656" s="5">
        <f t="shared" si="87"/>
        <v>6.8692253151154513E+54</v>
      </c>
    </row>
    <row r="657" spans="2:14" x14ac:dyDescent="0.25">
      <c r="B657" s="5">
        <f>过饱和度!D656</f>
        <v>16.12321916928968</v>
      </c>
      <c r="C657" s="5">
        <f>过饱和度!H656</f>
        <v>415034669150801.13</v>
      </c>
      <c r="D657" s="5">
        <f t="shared" si="84"/>
        <v>415034669150800.13</v>
      </c>
      <c r="E657" s="5">
        <f t="shared" si="85"/>
        <v>4.1503466915080017E-5</v>
      </c>
      <c r="F657" s="5">
        <f>过饱和度!K656</f>
        <v>4.1474578512532483E+24</v>
      </c>
      <c r="G657" s="5">
        <f t="shared" si="80"/>
        <v>4.1474578512532483E+24</v>
      </c>
      <c r="H657" s="5">
        <f t="shared" si="81"/>
        <v>414745.78512532479</v>
      </c>
      <c r="I657" s="5">
        <f>过饱和度!N656</f>
        <v>6.8058979754481633E+23</v>
      </c>
      <c r="J657" s="5">
        <f t="shared" si="82"/>
        <v>6.8058979754481633E+23</v>
      </c>
      <c r="K657" s="5">
        <f t="shared" si="83"/>
        <v>68058.979754481639</v>
      </c>
      <c r="L657" s="5">
        <f>过饱和度!Q656</f>
        <v>7.6526059174408908E+73</v>
      </c>
      <c r="M657" s="5">
        <f t="shared" si="86"/>
        <v>7.6526059174408908E+73</v>
      </c>
      <c r="N657" s="5">
        <f t="shared" si="87"/>
        <v>7.6526059174408909E+54</v>
      </c>
    </row>
    <row r="658" spans="2:14" x14ac:dyDescent="0.25">
      <c r="B658" s="5">
        <f>过饱和度!D657</f>
        <v>16.416360713547785</v>
      </c>
      <c r="C658" s="5">
        <f>过饱和度!H657</f>
        <v>415037488185181.56</v>
      </c>
      <c r="D658" s="5">
        <f t="shared" si="84"/>
        <v>415037488185180.56</v>
      </c>
      <c r="E658" s="5">
        <f t="shared" si="85"/>
        <v>4.1503748818518056E-5</v>
      </c>
      <c r="F658" s="5">
        <f>过饱和度!K657</f>
        <v>4.1475713317142922E+24</v>
      </c>
      <c r="G658" s="5">
        <f t="shared" si="80"/>
        <v>4.1475713317142922E+24</v>
      </c>
      <c r="H658" s="5">
        <f t="shared" si="81"/>
        <v>414757.13317142922</v>
      </c>
      <c r="I658" s="5">
        <f>过饱和度!N657</f>
        <v>6.8061122507527348E+23</v>
      </c>
      <c r="J658" s="5">
        <f t="shared" si="82"/>
        <v>6.8061122507527348E+23</v>
      </c>
      <c r="K658" s="5">
        <f t="shared" si="83"/>
        <v>68061.12250752734</v>
      </c>
      <c r="L658" s="5">
        <f>过饱和度!Q657</f>
        <v>7.9339426635762946E+73</v>
      </c>
      <c r="M658" s="5">
        <f t="shared" si="86"/>
        <v>7.9339426635762946E+73</v>
      </c>
      <c r="N658" s="5">
        <f t="shared" si="87"/>
        <v>7.9339426635762947E+54</v>
      </c>
    </row>
    <row r="659" spans="2:14" x14ac:dyDescent="0.25">
      <c r="B659" s="5">
        <f>过饱和度!D658</f>
        <v>16.416368200359749</v>
      </c>
      <c r="C659" s="5">
        <f>过饱和度!H658</f>
        <v>437659081361911.25</v>
      </c>
      <c r="D659" s="5">
        <f t="shared" si="84"/>
        <v>437659081361910.25</v>
      </c>
      <c r="E659" s="5">
        <f t="shared" si="85"/>
        <v>4.3765908136191028E-5</v>
      </c>
      <c r="F659" s="5">
        <f>过饱和度!K658</f>
        <v>4.451625146459874E+24</v>
      </c>
      <c r="G659" s="5">
        <f t="shared" si="80"/>
        <v>4.451625146459874E+24</v>
      </c>
      <c r="H659" s="5">
        <f t="shared" si="81"/>
        <v>445162.51464598748</v>
      </c>
      <c r="I659" s="5">
        <f>过饱和度!N658</f>
        <v>7.3050413865760385E+23</v>
      </c>
      <c r="J659" s="5">
        <f t="shared" si="82"/>
        <v>7.3050413865760385E+23</v>
      </c>
      <c r="K659" s="5">
        <f t="shared" si="83"/>
        <v>73050.413865760391</v>
      </c>
      <c r="L659" s="5">
        <f>过饱和度!Q658</f>
        <v>8.8218735715133756E+73</v>
      </c>
      <c r="M659" s="5">
        <f t="shared" si="86"/>
        <v>8.8218735715133756E+73</v>
      </c>
      <c r="N659" s="5">
        <f t="shared" si="87"/>
        <v>8.8218735715133763E+54</v>
      </c>
    </row>
    <row r="660" spans="2:14" x14ac:dyDescent="0.25">
      <c r="B660" s="5">
        <f>过饱和度!D659</f>
        <v>16.709509744617854</v>
      </c>
      <c r="C660" s="5">
        <f>过饱和度!H659</f>
        <v>437661535987964.56</v>
      </c>
      <c r="D660" s="5">
        <f t="shared" si="84"/>
        <v>437661535987963.56</v>
      </c>
      <c r="E660" s="5">
        <f t="shared" si="85"/>
        <v>4.3766153598796355E-5</v>
      </c>
      <c r="F660" s="5">
        <f>过饱和度!K659</f>
        <v>4.4517390447886263E+24</v>
      </c>
      <c r="G660" s="5">
        <f t="shared" si="80"/>
        <v>4.4517390447886263E+24</v>
      </c>
      <c r="H660" s="5">
        <f t="shared" si="81"/>
        <v>445173.90447886265</v>
      </c>
      <c r="I660" s="5">
        <f>过饱和度!N659</f>
        <v>7.3052584054427987E+23</v>
      </c>
      <c r="J660" s="5">
        <f t="shared" si="82"/>
        <v>7.3052584054427987E+23</v>
      </c>
      <c r="K660" s="5">
        <f t="shared" si="83"/>
        <v>73052.584054427993</v>
      </c>
      <c r="L660" s="5">
        <f>过饱和度!Q659</f>
        <v>9.1403318902954296E+73</v>
      </c>
      <c r="M660" s="5">
        <f t="shared" si="86"/>
        <v>9.1403318902954296E+73</v>
      </c>
      <c r="N660" s="5">
        <f t="shared" si="87"/>
        <v>9.1403318902954285E+54</v>
      </c>
    </row>
    <row r="661" spans="2:14" x14ac:dyDescent="0.25">
      <c r="B661" s="5">
        <f>过饱和度!D660</f>
        <v>16.709517231429817</v>
      </c>
      <c r="C661" s="5">
        <f>过饱和度!H660</f>
        <v>461090623895916.94</v>
      </c>
      <c r="D661" s="5">
        <f t="shared" si="84"/>
        <v>461090623895915.94</v>
      </c>
      <c r="E661" s="5">
        <f t="shared" si="85"/>
        <v>4.6109062389591596E-5</v>
      </c>
      <c r="F661" s="5">
        <f>过饱和度!K660</f>
        <v>4.7722176545360357E+24</v>
      </c>
      <c r="G661" s="5">
        <f t="shared" si="80"/>
        <v>4.7722176545360357E+24</v>
      </c>
      <c r="H661" s="5">
        <f t="shared" si="81"/>
        <v>477221.76545360358</v>
      </c>
      <c r="I661" s="5">
        <f>过饱和度!N660</f>
        <v>7.8311399665555611E+23</v>
      </c>
      <c r="J661" s="5">
        <f t="shared" si="82"/>
        <v>7.8311399665555611E+23</v>
      </c>
      <c r="K661" s="5">
        <f t="shared" si="83"/>
        <v>78311.399665555626</v>
      </c>
      <c r="L661" s="5">
        <f>过饱和度!Q660</f>
        <v>1.0144550133880637E+74</v>
      </c>
      <c r="M661" s="5">
        <f t="shared" si="86"/>
        <v>1.0144550133880637E+74</v>
      </c>
      <c r="N661" s="5">
        <f t="shared" si="87"/>
        <v>1.0144550133880637E+55</v>
      </c>
    </row>
    <row r="662" spans="2:14" x14ac:dyDescent="0.25">
      <c r="B662" s="5">
        <f>过饱和度!D661</f>
        <v>17.002658775687923</v>
      </c>
      <c r="C662" s="5">
        <f>过饱和度!H661</f>
        <v>461092682947161.69</v>
      </c>
      <c r="D662" s="5">
        <f t="shared" si="84"/>
        <v>461092682947160.69</v>
      </c>
      <c r="E662" s="5">
        <f t="shared" si="85"/>
        <v>4.6109268294716076E-5</v>
      </c>
      <c r="F662" s="5">
        <f>过饱和度!K661</f>
        <v>4.7723315738937027E+24</v>
      </c>
      <c r="G662" s="5">
        <f t="shared" si="80"/>
        <v>4.7723315738937027E+24</v>
      </c>
      <c r="H662" s="5">
        <f t="shared" si="81"/>
        <v>477233.15738937026</v>
      </c>
      <c r="I662" s="5">
        <f>过饱和度!N661</f>
        <v>7.8313591888956999E+23</v>
      </c>
      <c r="J662" s="5">
        <f t="shared" si="82"/>
        <v>7.8313591888956999E+23</v>
      </c>
      <c r="K662" s="5">
        <f t="shared" si="83"/>
        <v>78313.591888957002</v>
      </c>
      <c r="L662" s="5">
        <f>过饱和度!Q661</f>
        <v>1.0504249926119024E+74</v>
      </c>
      <c r="M662" s="5">
        <f t="shared" si="86"/>
        <v>1.0504249926119024E+74</v>
      </c>
      <c r="N662" s="5">
        <f t="shared" si="87"/>
        <v>1.0504249926119024E+55</v>
      </c>
    </row>
    <row r="663" spans="2:14" x14ac:dyDescent="0.25">
      <c r="B663" s="5">
        <f>过饱和度!D662</f>
        <v>17.002666262499886</v>
      </c>
      <c r="C663" s="5">
        <f>过饱和度!H662</f>
        <v>485343409447369.94</v>
      </c>
      <c r="D663" s="5">
        <f t="shared" si="84"/>
        <v>485343409447368.94</v>
      </c>
      <c r="E663" s="5">
        <f t="shared" si="85"/>
        <v>4.8534340944736907E-5</v>
      </c>
      <c r="F663" s="5">
        <f>过饱和度!K662</f>
        <v>5.1098157742950921E+24</v>
      </c>
      <c r="G663" s="5">
        <f t="shared" si="80"/>
        <v>5.1098157742950921E+24</v>
      </c>
      <c r="H663" s="5">
        <f t="shared" si="81"/>
        <v>510981.57742950926</v>
      </c>
      <c r="I663" s="5">
        <f>过饱和度!N662</f>
        <v>8.3851462874736086E+23</v>
      </c>
      <c r="J663" s="5">
        <f t="shared" si="82"/>
        <v>8.3851462874736086E+23</v>
      </c>
      <c r="K663" s="5">
        <f t="shared" si="83"/>
        <v>83851.462874736084</v>
      </c>
      <c r="L663" s="5">
        <f>过饱和度!Q662</f>
        <v>1.1637570339970923E+74</v>
      </c>
      <c r="M663" s="5">
        <f t="shared" si="86"/>
        <v>1.1637570339970923E+74</v>
      </c>
      <c r="N663" s="5">
        <f t="shared" si="87"/>
        <v>1.1637570339970922E+55</v>
      </c>
    </row>
    <row r="664" spans="2:14" x14ac:dyDescent="0.25">
      <c r="B664" s="5">
        <f>过饱和度!D663</f>
        <v>17.295807806757992</v>
      </c>
      <c r="C664" s="5">
        <f>过饱和度!H663</f>
        <v>485345040899532.13</v>
      </c>
      <c r="D664" s="5">
        <f t="shared" si="84"/>
        <v>485345040899531.13</v>
      </c>
      <c r="E664" s="5">
        <f t="shared" si="85"/>
        <v>4.8534504089953115E-5</v>
      </c>
      <c r="F664" s="5">
        <f>过饱和度!K663</f>
        <v>5.10992928924645E+24</v>
      </c>
      <c r="G664" s="5">
        <f t="shared" si="80"/>
        <v>5.10992928924645E+24</v>
      </c>
      <c r="H664" s="5">
        <f t="shared" si="81"/>
        <v>510992.92892464512</v>
      </c>
      <c r="I664" s="5">
        <f>过饱和度!N663</f>
        <v>8.3853671301953153E+23</v>
      </c>
      <c r="J664" s="5">
        <f t="shared" si="82"/>
        <v>8.3853671301953153E+23</v>
      </c>
      <c r="K664" s="5">
        <f t="shared" si="83"/>
        <v>83853.67130195316</v>
      </c>
      <c r="L664" s="5">
        <f>过饱和度!Q663</f>
        <v>1.2043005456532962E+74</v>
      </c>
      <c r="M664" s="5">
        <f t="shared" si="86"/>
        <v>1.2043005456532962E+74</v>
      </c>
      <c r="N664" s="5">
        <f t="shared" si="87"/>
        <v>1.2043005456532964E+55</v>
      </c>
    </row>
    <row r="665" spans="2:14" x14ac:dyDescent="0.25">
      <c r="B665" s="5">
        <f>过饱和度!D664</f>
        <v>17.295815293569955</v>
      </c>
      <c r="C665" s="5">
        <f>过饱和度!H664</f>
        <v>510431548984978.56</v>
      </c>
      <c r="D665" s="5">
        <f t="shared" si="84"/>
        <v>510431548984977.56</v>
      </c>
      <c r="E665" s="5">
        <f t="shared" si="85"/>
        <v>5.1043154898497755E-5</v>
      </c>
      <c r="F665" s="5">
        <f>过饱和度!K664</f>
        <v>5.4650099453419045E+24</v>
      </c>
      <c r="G665" s="5">
        <f t="shared" si="80"/>
        <v>5.4650099453419045E+24</v>
      </c>
      <c r="H665" s="5">
        <f t="shared" si="81"/>
        <v>546500.99453419039</v>
      </c>
      <c r="I665" s="5">
        <f>过饱和度!N664</f>
        <v>8.968029405627446E+23</v>
      </c>
      <c r="J665" s="5">
        <f t="shared" si="82"/>
        <v>8.968029405627446E+23</v>
      </c>
      <c r="K665" s="5">
        <f t="shared" si="83"/>
        <v>89680.294056274462</v>
      </c>
      <c r="L665" s="5">
        <f>过饱和度!Q664</f>
        <v>1.3319398411184613E+74</v>
      </c>
      <c r="M665" s="5">
        <f t="shared" si="86"/>
        <v>1.3319398411184613E+74</v>
      </c>
      <c r="N665" s="5">
        <f t="shared" si="87"/>
        <v>1.3319398411184613E+55</v>
      </c>
    </row>
    <row r="666" spans="2:14" x14ac:dyDescent="0.25">
      <c r="B666" s="5">
        <f>过饱和度!D665</f>
        <v>17.588956837828061</v>
      </c>
      <c r="C666" s="5">
        <f>过饱和度!H665</f>
        <v>510432719956096.19</v>
      </c>
      <c r="D666" s="5">
        <f t="shared" si="84"/>
        <v>510432719956095.19</v>
      </c>
      <c r="E666" s="5">
        <f t="shared" si="85"/>
        <v>5.104327199560952E-5</v>
      </c>
      <c r="F666" s="5">
        <f>过饱和度!K665</f>
        <v>5.4651226011119156E+24</v>
      </c>
      <c r="G666" s="5">
        <f t="shared" si="80"/>
        <v>5.4651226011119156E+24</v>
      </c>
      <c r="H666" s="5">
        <f t="shared" si="81"/>
        <v>546512.26011119166</v>
      </c>
      <c r="I666" s="5">
        <f>过饱和度!N665</f>
        <v>8.9682512414835969E+23</v>
      </c>
      <c r="J666" s="5">
        <f t="shared" si="82"/>
        <v>8.9682512414835969E+23</v>
      </c>
      <c r="K666" s="5">
        <f t="shared" si="83"/>
        <v>89682.512414835976</v>
      </c>
      <c r="L666" s="5">
        <f>过饱和度!Q665</f>
        <v>1.3775463297623074E+74</v>
      </c>
      <c r="M666" s="5">
        <f t="shared" si="86"/>
        <v>1.3775463297623074E+74</v>
      </c>
      <c r="N666" s="5">
        <f t="shared" si="87"/>
        <v>1.3775463297623074E+55</v>
      </c>
    </row>
    <row r="667" spans="2:14" x14ac:dyDescent="0.25">
      <c r="B667" s="5">
        <f>过饱和度!D666</f>
        <v>17.588964324640024</v>
      </c>
      <c r="C667" s="5">
        <f>过饱和度!H666</f>
        <v>536369151751754.44</v>
      </c>
      <c r="D667" s="5">
        <f t="shared" si="84"/>
        <v>536369151751753.44</v>
      </c>
      <c r="E667" s="5">
        <f t="shared" si="85"/>
        <v>5.3636915175175354E-5</v>
      </c>
      <c r="F667" s="5">
        <f>过饱和度!K666</f>
        <v>5.8384006462017969E+24</v>
      </c>
      <c r="G667" s="5">
        <f t="shared" si="80"/>
        <v>5.8384006462017969E+24</v>
      </c>
      <c r="H667" s="5">
        <f t="shared" si="81"/>
        <v>583840.06462017959</v>
      </c>
      <c r="I667" s="5">
        <f>过饱和度!N666</f>
        <v>9.5807748586251211E+23</v>
      </c>
      <c r="J667" s="5">
        <f t="shared" si="82"/>
        <v>9.5807748586251211E+23</v>
      </c>
      <c r="K667" s="5">
        <f t="shared" si="83"/>
        <v>95807.748586251226</v>
      </c>
      <c r="L667" s="5">
        <f>过饱和度!Q666</f>
        <v>1.5210136557816601E+74</v>
      </c>
      <c r="M667" s="5">
        <f t="shared" si="86"/>
        <v>1.5210136557816601E+74</v>
      </c>
      <c r="N667" s="5">
        <f t="shared" si="87"/>
        <v>1.5210136557816602E+55</v>
      </c>
    </row>
    <row r="668" spans="2:14" x14ac:dyDescent="0.25">
      <c r="B668" s="5">
        <f>过饱和度!D667</f>
        <v>17.88210586889813</v>
      </c>
      <c r="C668" s="5">
        <f>过饱和度!H667</f>
        <v>536369828502283.13</v>
      </c>
      <c r="D668" s="5">
        <f t="shared" si="84"/>
        <v>536369828502282.13</v>
      </c>
      <c r="E668" s="5">
        <f t="shared" si="85"/>
        <v>5.3636982850228226E-5</v>
      </c>
      <c r="F668" s="5">
        <f>过饱和度!K667</f>
        <v>5.8385119579323333E+24</v>
      </c>
      <c r="G668" s="5">
        <f t="shared" si="80"/>
        <v>5.8385119579323333E+24</v>
      </c>
      <c r="H668" s="5">
        <f t="shared" si="81"/>
        <v>583851.19579323335</v>
      </c>
      <c r="I668" s="5">
        <f>过饱和度!N667</f>
        <v>9.5809970150611771E+23</v>
      </c>
      <c r="J668" s="5">
        <f t="shared" si="82"/>
        <v>9.5809970150611771E+23</v>
      </c>
      <c r="K668" s="5">
        <f t="shared" si="83"/>
        <v>95809.970150611785</v>
      </c>
      <c r="L668" s="5">
        <f>过饱和度!Q667</f>
        <v>1.5722154295026952E+74</v>
      </c>
      <c r="M668" s="5">
        <f t="shared" si="86"/>
        <v>1.5722154295026952E+74</v>
      </c>
      <c r="N668" s="5">
        <f t="shared" si="87"/>
        <v>1.5722154295026956E+55</v>
      </c>
    </row>
    <row r="669" spans="2:14" x14ac:dyDescent="0.25">
      <c r="B669" s="5">
        <f>过饱和度!D668</f>
        <v>17.882113355710093</v>
      </c>
      <c r="C669" s="5">
        <f>过饱和度!H668</f>
        <v>563170325265159.75</v>
      </c>
      <c r="D669" s="5">
        <f t="shared" si="84"/>
        <v>563170325265158.75</v>
      </c>
      <c r="E669" s="5">
        <f t="shared" si="85"/>
        <v>5.631703252651588E-5</v>
      </c>
      <c r="F669" s="5">
        <f>过饱和度!K668</f>
        <v>6.2305983924497245E+24</v>
      </c>
      <c r="G669" s="5">
        <f t="shared" si="80"/>
        <v>6.2305983924497245E+24</v>
      </c>
      <c r="H669" s="5">
        <f t="shared" si="81"/>
        <v>623059.83924497245</v>
      </c>
      <c r="I669" s="5">
        <f>过饱和度!N668</f>
        <v>1.0224384662486148E+24</v>
      </c>
      <c r="J669" s="5">
        <f t="shared" si="82"/>
        <v>1.0224384662486148E+24</v>
      </c>
      <c r="K669" s="5">
        <f t="shared" si="83"/>
        <v>102243.8466248615</v>
      </c>
      <c r="L669" s="5">
        <f>过饱和度!Q668</f>
        <v>1.733163914819197E+74</v>
      </c>
      <c r="M669" s="5">
        <f t="shared" si="86"/>
        <v>1.733163914819197E+74</v>
      </c>
      <c r="N669" s="5">
        <f t="shared" si="87"/>
        <v>1.733163914819197E+55</v>
      </c>
    </row>
    <row r="670" spans="2:14" x14ac:dyDescent="0.25">
      <c r="B670" s="5">
        <f>过饱和度!D669</f>
        <v>18.175254899968198</v>
      </c>
      <c r="C670" s="5">
        <f>过饱和度!H669</f>
        <v>563170473198076.38</v>
      </c>
      <c r="D670" s="5">
        <f t="shared" si="84"/>
        <v>563170473198075.38</v>
      </c>
      <c r="E670" s="5">
        <f t="shared" si="85"/>
        <v>5.6317047319807533E-5</v>
      </c>
      <c r="F670" s="5">
        <f>过饱和度!K669</f>
        <v>6.2307078444564592E+24</v>
      </c>
      <c r="G670" s="5">
        <f t="shared" si="80"/>
        <v>6.2307078444564592E+24</v>
      </c>
      <c r="H670" s="5">
        <f t="shared" si="81"/>
        <v>623070.78444564599</v>
      </c>
      <c r="I670" s="5">
        <f>过饱和度!N669</f>
        <v>1.0224606420488224E+24</v>
      </c>
      <c r="J670" s="5">
        <f t="shared" si="82"/>
        <v>1.0224606420488224E+24</v>
      </c>
      <c r="K670" s="5">
        <f t="shared" si="83"/>
        <v>102246.06420488226</v>
      </c>
      <c r="L670" s="5">
        <f>过饱和度!Q669</f>
        <v>1.7905390936761796E+74</v>
      </c>
      <c r="M670" s="5">
        <f t="shared" si="86"/>
        <v>1.7905390936761796E+74</v>
      </c>
      <c r="N670" s="5">
        <f t="shared" si="87"/>
        <v>1.7905390936761798E+55</v>
      </c>
    </row>
    <row r="671" spans="2:14" x14ac:dyDescent="0.25">
      <c r="B671" s="5">
        <f>过饱和度!D670</f>
        <v>18.175262386780162</v>
      </c>
      <c r="C671" s="5">
        <f>过饱和度!H670</f>
        <v>590849175317253.38</v>
      </c>
      <c r="D671" s="5">
        <f t="shared" si="84"/>
        <v>590849175317252.38</v>
      </c>
      <c r="E671" s="5">
        <f t="shared" si="85"/>
        <v>5.9084917531725231E-5</v>
      </c>
      <c r="F671" s="5">
        <f>过饱和度!K670</f>
        <v>6.6422237348396915E+24</v>
      </c>
      <c r="G671" s="5">
        <f t="shared" si="80"/>
        <v>6.6422237348396915E+24</v>
      </c>
      <c r="H671" s="5">
        <f t="shared" si="81"/>
        <v>664222.37348396925</v>
      </c>
      <c r="I671" s="5">
        <f>过饱和度!N670</f>
        <v>1.0899877308742536E+24</v>
      </c>
      <c r="J671" s="5">
        <f t="shared" si="82"/>
        <v>1.0899877308742536E+24</v>
      </c>
      <c r="K671" s="5">
        <f t="shared" si="83"/>
        <v>108998.77308742536</v>
      </c>
      <c r="L671" s="5">
        <f>过饱和度!Q670</f>
        <v>1.9707632737319731E+74</v>
      </c>
      <c r="M671" s="5">
        <f t="shared" si="86"/>
        <v>1.9707632737319731E+74</v>
      </c>
      <c r="N671" s="5">
        <f t="shared" si="87"/>
        <v>1.9707632737319731E+55</v>
      </c>
    </row>
    <row r="672" spans="2:14" x14ac:dyDescent="0.25">
      <c r="B672" s="5">
        <f>过饱和度!D671</f>
        <v>18.468403931038267</v>
      </c>
      <c r="C672" s="5">
        <f>过饱和度!H671</f>
        <v>590848758978161.13</v>
      </c>
      <c r="D672" s="5">
        <f t="shared" si="84"/>
        <v>590848758978160.13</v>
      </c>
      <c r="E672" s="5">
        <f t="shared" si="85"/>
        <v>5.9084875897816014E-5</v>
      </c>
      <c r="F672" s="5">
        <f>过饱和度!K671</f>
        <v>6.6423307798691059E+24</v>
      </c>
      <c r="G672" s="5">
        <f t="shared" si="80"/>
        <v>6.6423307798691059E+24</v>
      </c>
      <c r="H672" s="5">
        <f t="shared" si="81"/>
        <v>664233.07798691059</v>
      </c>
      <c r="I672" s="5">
        <f>过饱和度!N671</f>
        <v>1.0900097901685708E+24</v>
      </c>
      <c r="J672" s="5">
        <f t="shared" si="82"/>
        <v>1.0900097901685708E+24</v>
      </c>
      <c r="K672" s="5">
        <f t="shared" si="83"/>
        <v>109000.97901685708</v>
      </c>
      <c r="L672" s="5">
        <f>过饱和度!Q671</f>
        <v>2.0349388874014469E+74</v>
      </c>
      <c r="M672" s="5">
        <f t="shared" si="86"/>
        <v>2.0349388874014469E+74</v>
      </c>
      <c r="N672" s="5">
        <f t="shared" si="87"/>
        <v>2.034938887401447E+55</v>
      </c>
    </row>
    <row r="673" spans="2:14" x14ac:dyDescent="0.25">
      <c r="B673" s="5">
        <f>过饱和度!D672</f>
        <v>18.468411417850231</v>
      </c>
      <c r="C673" s="5">
        <f>过饱和度!H672</f>
        <v>619419805974836.25</v>
      </c>
      <c r="D673" s="5">
        <f t="shared" si="84"/>
        <v>619419805974835.25</v>
      </c>
      <c r="E673" s="5">
        <f t="shared" si="85"/>
        <v>6.1941980597483539E-5</v>
      </c>
      <c r="F673" s="5">
        <f>过饱和度!K672</f>
        <v>7.0739072574343775E+24</v>
      </c>
      <c r="G673" s="5">
        <f t="shared" si="80"/>
        <v>7.0739072574343775E+24</v>
      </c>
      <c r="H673" s="5">
        <f t="shared" si="81"/>
        <v>707390.72574343777</v>
      </c>
      <c r="I673" s="5">
        <f>过饱和度!N672</f>
        <v>1.160828776154015E+24</v>
      </c>
      <c r="J673" s="5">
        <f t="shared" si="82"/>
        <v>1.160828776154015E+24</v>
      </c>
      <c r="K673" s="5">
        <f t="shared" si="83"/>
        <v>116082.87761540149</v>
      </c>
      <c r="L673" s="5">
        <f>过饱和度!Q672</f>
        <v>2.2363842151569425E+74</v>
      </c>
      <c r="M673" s="5">
        <f t="shared" si="86"/>
        <v>2.2363842151569425E+74</v>
      </c>
      <c r="N673" s="5">
        <f t="shared" si="87"/>
        <v>2.2363842151569429E+55</v>
      </c>
    </row>
    <row r="674" spans="2:14" x14ac:dyDescent="0.25">
      <c r="B674" s="5">
        <f>过饱和度!D673</f>
        <v>18.761552962108336</v>
      </c>
      <c r="C674" s="5">
        <f>过饱和度!H673</f>
        <v>619418789052071</v>
      </c>
      <c r="D674" s="5">
        <f t="shared" si="84"/>
        <v>619418789052070</v>
      </c>
      <c r="E674" s="5">
        <f t="shared" si="85"/>
        <v>6.1941878905207018E-5</v>
      </c>
      <c r="F674" s="5">
        <f>过饱和度!K673</f>
        <v>7.074011315920926E+24</v>
      </c>
      <c r="G674" s="5">
        <f t="shared" si="80"/>
        <v>7.074011315920926E+24</v>
      </c>
      <c r="H674" s="5">
        <f t="shared" si="81"/>
        <v>707401.13159209269</v>
      </c>
      <c r="I674" s="5">
        <f>过饱和度!N673</f>
        <v>1.1608506374036972E+24</v>
      </c>
      <c r="J674" s="5">
        <f t="shared" si="82"/>
        <v>1.1608506374036972E+24</v>
      </c>
      <c r="K674" s="5">
        <f t="shared" si="83"/>
        <v>116085.06374036972</v>
      </c>
      <c r="L674" s="5">
        <f>过饱和度!Q673</f>
        <v>2.3080394547179824E+74</v>
      </c>
      <c r="M674" s="5">
        <f t="shared" si="86"/>
        <v>2.3080394547179824E+74</v>
      </c>
      <c r="N674" s="5">
        <f t="shared" si="87"/>
        <v>2.3080394547179829E+55</v>
      </c>
    </row>
    <row r="675" spans="2:14" x14ac:dyDescent="0.25">
      <c r="B675" s="5">
        <f>过饱和度!D674</f>
        <v>18.761560448920299</v>
      </c>
      <c r="C675" s="5">
        <f>过饱和度!H674</f>
        <v>648896319579601</v>
      </c>
      <c r="D675" s="5">
        <f t="shared" si="84"/>
        <v>648896319579600</v>
      </c>
      <c r="E675" s="5">
        <f t="shared" si="85"/>
        <v>6.4889631957959997E-5</v>
      </c>
      <c r="F675" s="5">
        <f>过饱和度!K674</f>
        <v>7.5262895757349961E+24</v>
      </c>
      <c r="G675" s="5">
        <f t="shared" si="80"/>
        <v>7.5262895757349961E+24</v>
      </c>
      <c r="H675" s="5">
        <f t="shared" si="81"/>
        <v>752628.95757349953</v>
      </c>
      <c r="I675" s="5">
        <f>过饱和度!N674</f>
        <v>1.2350667454740445E+24</v>
      </c>
      <c r="J675" s="5">
        <f t="shared" si="82"/>
        <v>1.2350667454740445E+24</v>
      </c>
      <c r="K675" s="5">
        <f t="shared" si="83"/>
        <v>123506.67454740446</v>
      </c>
      <c r="L675" s="5">
        <f>过饱和度!Q674</f>
        <v>2.5328122829075049E+74</v>
      </c>
      <c r="M675" s="5">
        <f t="shared" si="86"/>
        <v>2.5328122829075049E+74</v>
      </c>
      <c r="N675" s="5">
        <f t="shared" si="87"/>
        <v>2.5328122829075047E+55</v>
      </c>
    </row>
    <row r="676" spans="2:14" x14ac:dyDescent="0.25">
      <c r="B676" s="5">
        <f>过饱和度!D675</f>
        <v>19.054701993178405</v>
      </c>
      <c r="C676" s="5">
        <f>过饱和度!H675</f>
        <v>648894664904333.63</v>
      </c>
      <c r="D676" s="5">
        <f t="shared" si="84"/>
        <v>648894664904332.63</v>
      </c>
      <c r="E676" s="5">
        <f t="shared" si="85"/>
        <v>6.4889466490433259E-5</v>
      </c>
      <c r="F676" s="5">
        <f>过饱和度!K675</f>
        <v>7.5263900350583831E+24</v>
      </c>
      <c r="G676" s="5">
        <f t="shared" si="80"/>
        <v>7.5263900350583831E+24</v>
      </c>
      <c r="H676" s="5">
        <f t="shared" si="81"/>
        <v>752639.00350583822</v>
      </c>
      <c r="I676" s="5">
        <f>过饱和度!N675</f>
        <v>1.2350883221489598E+24</v>
      </c>
      <c r="J676" s="5">
        <f t="shared" si="82"/>
        <v>1.2350883221489598E+24</v>
      </c>
      <c r="K676" s="5">
        <f t="shared" si="83"/>
        <v>123508.83221489599</v>
      </c>
      <c r="L676" s="5">
        <f>过饱和度!Q675</f>
        <v>2.6126819117631535E+74</v>
      </c>
      <c r="M676" s="5">
        <f t="shared" si="86"/>
        <v>2.6126819117631535E+74</v>
      </c>
      <c r="N676" s="5">
        <f t="shared" si="87"/>
        <v>2.6126819117631533E+55</v>
      </c>
    </row>
    <row r="677" spans="2:14" x14ac:dyDescent="0.25">
      <c r="B677" s="5">
        <f>过饱和度!D676</f>
        <v>19.054709479990368</v>
      </c>
      <c r="C677" s="5">
        <f>过饱和度!H676</f>
        <v>679292816748275</v>
      </c>
      <c r="D677" s="5">
        <f t="shared" si="84"/>
        <v>679292816748274</v>
      </c>
      <c r="E677" s="5">
        <f t="shared" si="85"/>
        <v>6.7929281674827403E-5</v>
      </c>
      <c r="F677" s="5">
        <f>过饱和度!K676</f>
        <v>8.0000213348113924E+24</v>
      </c>
      <c r="G677" s="5">
        <f t="shared" si="80"/>
        <v>8.0000213348113924E+24</v>
      </c>
      <c r="H677" s="5">
        <f t="shared" si="81"/>
        <v>800002.1334811392</v>
      </c>
      <c r="I677" s="5">
        <f>过饱和度!N676</f>
        <v>1.3128084289022467E+24</v>
      </c>
      <c r="J677" s="5">
        <f t="shared" si="82"/>
        <v>1.3128084289022467E+24</v>
      </c>
      <c r="K677" s="5">
        <f t="shared" si="83"/>
        <v>131280.84289022465</v>
      </c>
      <c r="L677" s="5">
        <f>过饱和度!Q676</f>
        <v>2.863059961876637E+74</v>
      </c>
      <c r="M677" s="5">
        <f t="shared" si="86"/>
        <v>2.863059961876637E+74</v>
      </c>
      <c r="N677" s="5">
        <f t="shared" si="87"/>
        <v>2.8630599618766369E+55</v>
      </c>
    </row>
    <row r="678" spans="2:14" x14ac:dyDescent="0.25">
      <c r="B678" s="5">
        <f>过饱和度!D677</f>
        <v>19.347851024248474</v>
      </c>
      <c r="C678" s="5">
        <f>过饱和度!H677</f>
        <v>679290486294617.38</v>
      </c>
      <c r="D678" s="5">
        <f t="shared" si="84"/>
        <v>679290486294616.38</v>
      </c>
      <c r="E678" s="5">
        <f t="shared" si="85"/>
        <v>6.7929048629461643E-5</v>
      </c>
      <c r="F678" s="5">
        <f>过饱和度!K677</f>
        <v>8.0001175485540175E+24</v>
      </c>
      <c r="G678" s="5">
        <f t="shared" si="80"/>
        <v>8.0001175485540175E+24</v>
      </c>
      <c r="H678" s="5">
        <f t="shared" si="81"/>
        <v>800011.75485540181</v>
      </c>
      <c r="I678" s="5">
        <f>过饱和度!N677</f>
        <v>1.312829629365771E+24</v>
      </c>
      <c r="J678" s="5">
        <f t="shared" si="82"/>
        <v>1.312829629365771E+24</v>
      </c>
      <c r="K678" s="5">
        <f t="shared" si="83"/>
        <v>131282.96293657713</v>
      </c>
      <c r="L678" s="5">
        <f>过饱和度!Q677</f>
        <v>2.9519378908905046E+74</v>
      </c>
      <c r="M678" s="5">
        <f t="shared" si="86"/>
        <v>2.9519378908905046E+74</v>
      </c>
      <c r="N678" s="5">
        <f t="shared" si="87"/>
        <v>2.951937890890505E+55</v>
      </c>
    </row>
    <row r="679" spans="2:14" x14ac:dyDescent="0.25">
      <c r="B679" s="5">
        <f>过饱和度!D678</f>
        <v>19.347858511060437</v>
      </c>
      <c r="C679" s="5">
        <f>过饱和度!H678</f>
        <v>710623396372769.25</v>
      </c>
      <c r="D679" s="5">
        <f t="shared" si="84"/>
        <v>710623396372768.25</v>
      </c>
      <c r="E679" s="5">
        <f t="shared" si="85"/>
        <v>7.1062339637276831E-5</v>
      </c>
      <c r="F679" s="5">
        <f>过饱和度!K678</f>
        <v>8.495763207432348E+24</v>
      </c>
      <c r="G679" s="5">
        <f t="shared" si="80"/>
        <v>8.495763207432348E+24</v>
      </c>
      <c r="H679" s="5">
        <f t="shared" si="81"/>
        <v>849576.32074323494</v>
      </c>
      <c r="I679" s="5">
        <f>过饱和度!N678</f>
        <v>1.3941622628985259E+24</v>
      </c>
      <c r="J679" s="5">
        <f t="shared" si="82"/>
        <v>1.3941622628985259E+24</v>
      </c>
      <c r="K679" s="5">
        <f t="shared" si="83"/>
        <v>139416.22628985258</v>
      </c>
      <c r="L679" s="5">
        <f>过饱和度!Q678</f>
        <v>3.2303812244123172E+74</v>
      </c>
      <c r="M679" s="5">
        <f t="shared" si="86"/>
        <v>3.2303812244123172E+74</v>
      </c>
      <c r="N679" s="5">
        <f t="shared" si="87"/>
        <v>3.2303812244123172E+55</v>
      </c>
    </row>
    <row r="680" spans="2:14" x14ac:dyDescent="0.25">
      <c r="B680" s="5">
        <f>过饱和度!D679</f>
        <v>19.641000055318543</v>
      </c>
      <c r="C680" s="5">
        <f>过饱和度!H679</f>
        <v>710620351257879.13</v>
      </c>
      <c r="D680" s="5">
        <f t="shared" si="84"/>
        <v>710620351257878.13</v>
      </c>
      <c r="E680" s="5">
        <f t="shared" si="85"/>
        <v>7.1062035125787822E-5</v>
      </c>
      <c r="F680" s="5">
        <f>过饱和度!K679</f>
        <v>8.4958544946368798E+24</v>
      </c>
      <c r="G680" s="5">
        <f t="shared" si="80"/>
        <v>8.4958544946368798E+24</v>
      </c>
      <c r="H680" s="5">
        <f t="shared" si="81"/>
        <v>849585.44946368795</v>
      </c>
      <c r="I680" s="5">
        <f>过饱和度!N679</f>
        <v>1.3941829902924498E+24</v>
      </c>
      <c r="J680" s="5">
        <f t="shared" si="82"/>
        <v>1.3941829902924498E+24</v>
      </c>
      <c r="K680" s="5">
        <f t="shared" si="83"/>
        <v>139418.29902924498</v>
      </c>
      <c r="L680" s="5">
        <f>过饱和度!Q679</f>
        <v>3.3291242564166057E+74</v>
      </c>
      <c r="M680" s="5">
        <f t="shared" si="86"/>
        <v>3.3291242564166057E+74</v>
      </c>
      <c r="N680" s="5">
        <f t="shared" si="87"/>
        <v>3.3291242564166058E+55</v>
      </c>
    </row>
    <row r="681" spans="2:14" x14ac:dyDescent="0.25">
      <c r="B681" s="5">
        <f>过饱和度!D680</f>
        <v>19.641007542130506</v>
      </c>
      <c r="C681" s="5">
        <f>过饱和度!H680</f>
        <v>742902155620324.38</v>
      </c>
      <c r="D681" s="5">
        <f t="shared" si="84"/>
        <v>742902155620323.38</v>
      </c>
      <c r="E681" s="5">
        <f t="shared" si="85"/>
        <v>7.4290215562032344E-5</v>
      </c>
      <c r="F681" s="5">
        <f>过饱和度!K680</f>
        <v>9.0141858921961568E+24</v>
      </c>
      <c r="G681" s="5">
        <f t="shared" si="80"/>
        <v>9.0141858921961568E+24</v>
      </c>
      <c r="H681" s="5">
        <f t="shared" si="81"/>
        <v>901418.58921961579</v>
      </c>
      <c r="I681" s="5">
        <f>过饱和度!N680</f>
        <v>1.4792383300250576E+24</v>
      </c>
      <c r="J681" s="5">
        <f t="shared" si="82"/>
        <v>1.4792383300250576E+24</v>
      </c>
      <c r="K681" s="5">
        <f t="shared" si="83"/>
        <v>147923.83300250577</v>
      </c>
      <c r="L681" s="5">
        <f>过饱和度!Q680</f>
        <v>3.6382867640940341E+74</v>
      </c>
      <c r="M681" s="5">
        <f t="shared" si="86"/>
        <v>3.6382867640940341E+74</v>
      </c>
      <c r="N681" s="5">
        <f t="shared" si="87"/>
        <v>3.6382867640940347E+55</v>
      </c>
    </row>
    <row r="682" spans="2:14" x14ac:dyDescent="0.25">
      <c r="B682" s="5">
        <f>过饱和度!D681</f>
        <v>19.934149086388611</v>
      </c>
      <c r="C682" s="5">
        <f>过饱和度!H681</f>
        <v>742898356104510</v>
      </c>
      <c r="D682" s="5">
        <f t="shared" si="84"/>
        <v>742898356104509</v>
      </c>
      <c r="E682" s="5">
        <f t="shared" si="85"/>
        <v>7.4289835610450903E-5</v>
      </c>
      <c r="F682" s="5">
        <f>过饱和度!K681</f>
        <v>9.0142715366232308E+24</v>
      </c>
      <c r="G682" s="5">
        <f t="shared" si="80"/>
        <v>9.0142715366232308E+24</v>
      </c>
      <c r="H682" s="5">
        <f t="shared" si="81"/>
        <v>901427.15366232314</v>
      </c>
      <c r="I682" s="5">
        <f>过饱和度!N681</f>
        <v>1.479258482154519E+24</v>
      </c>
      <c r="J682" s="5">
        <f t="shared" si="82"/>
        <v>1.479258482154519E+24</v>
      </c>
      <c r="K682" s="5">
        <f t="shared" si="83"/>
        <v>147925.84821545193</v>
      </c>
      <c r="L682" s="5">
        <f>过饱和度!Q681</f>
        <v>3.7478185130030154E+74</v>
      </c>
      <c r="M682" s="5">
        <f t="shared" si="86"/>
        <v>3.7478185130030154E+74</v>
      </c>
      <c r="N682" s="5">
        <f t="shared" si="87"/>
        <v>3.7478185130030153E+55</v>
      </c>
    </row>
    <row r="683" spans="2:14" x14ac:dyDescent="0.25">
      <c r="B683" s="5">
        <f>过饱和度!D682</f>
        <v>19.934156573200575</v>
      </c>
      <c r="C683" s="5">
        <f>过饱和度!H682</f>
        <v>776143189933657.5</v>
      </c>
      <c r="D683" s="5">
        <f t="shared" si="84"/>
        <v>776143189933656.5</v>
      </c>
      <c r="E683" s="5">
        <f t="shared" si="85"/>
        <v>7.7614318993365664E-5</v>
      </c>
      <c r="F683" s="5">
        <f>过饱和度!K682</f>
        <v>9.5559701116613702E+24</v>
      </c>
      <c r="G683" s="5">
        <f t="shared" si="80"/>
        <v>9.5559701116613702E+24</v>
      </c>
      <c r="H683" s="5">
        <f t="shared" si="81"/>
        <v>955597.01116613706</v>
      </c>
      <c r="I683" s="5">
        <f>过饱和度!N682</f>
        <v>1.5681483586565922E+24</v>
      </c>
      <c r="J683" s="5">
        <f t="shared" si="82"/>
        <v>1.5681483586565922E+24</v>
      </c>
      <c r="K683" s="5">
        <f t="shared" si="83"/>
        <v>156814.83586565923</v>
      </c>
      <c r="L683" s="5">
        <f>过饱和度!Q682</f>
        <v>4.0905599381581474E+74</v>
      </c>
      <c r="M683" s="5">
        <f t="shared" si="86"/>
        <v>4.0905599381581474E+74</v>
      </c>
      <c r="N683" s="5">
        <f t="shared" si="87"/>
        <v>4.0905599381581478E+55</v>
      </c>
    </row>
    <row r="684" spans="2:14" x14ac:dyDescent="0.25">
      <c r="B684" s="5">
        <f>过饱和度!D683</f>
        <v>20.22729811745868</v>
      </c>
      <c r="C684" s="5">
        <f>过饱和度!H683</f>
        <v>776138595420481.88</v>
      </c>
      <c r="D684" s="5">
        <f t="shared" si="84"/>
        <v>776138595420480.88</v>
      </c>
      <c r="E684" s="5">
        <f t="shared" si="85"/>
        <v>7.7613859542048083E-5</v>
      </c>
      <c r="F684" s="5">
        <f>过饱和度!K683</f>
        <v>9.5560493610474322E+24</v>
      </c>
      <c r="G684" s="5">
        <f t="shared" si="80"/>
        <v>9.5560493610474322E+24</v>
      </c>
      <c r="H684" s="5">
        <f t="shared" si="81"/>
        <v>955604.93610474328</v>
      </c>
      <c r="I684" s="5">
        <f>过饱和度!N683</f>
        <v>1.568167827875026E+24</v>
      </c>
      <c r="J684" s="5">
        <f t="shared" si="82"/>
        <v>1.568167827875026E+24</v>
      </c>
      <c r="K684" s="5">
        <f t="shared" si="83"/>
        <v>156816.7827875026</v>
      </c>
      <c r="L684" s="5">
        <f>过饱和度!Q683</f>
        <v>4.2118749279987497E+74</v>
      </c>
      <c r="M684" s="5">
        <f t="shared" si="86"/>
        <v>4.2118749279987497E+74</v>
      </c>
      <c r="N684" s="5">
        <f t="shared" si="87"/>
        <v>4.2118749279987498E+55</v>
      </c>
    </row>
    <row r="685" spans="2:14" x14ac:dyDescent="0.25">
      <c r="B685" s="5">
        <f>过饱和度!D684</f>
        <v>20.227305604270644</v>
      </c>
      <c r="C685" s="5">
        <f>过饱和度!H684</f>
        <v>810360593031107.13</v>
      </c>
      <c r="D685" s="5">
        <f t="shared" si="84"/>
        <v>810360593031106.13</v>
      </c>
      <c r="E685" s="5">
        <f t="shared" si="85"/>
        <v>8.1036059303110628E-5</v>
      </c>
      <c r="F685" s="5">
        <f>过饱和度!K684</f>
        <v>1.0121806610477806E+25</v>
      </c>
      <c r="G685" s="5">
        <f t="shared" si="80"/>
        <v>1.0121806610477806E+25</v>
      </c>
      <c r="H685" s="5">
        <f t="shared" si="81"/>
        <v>1012180.6610477807</v>
      </c>
      <c r="I685" s="5">
        <f>过饱和度!N684</f>
        <v>1.6610057226907931E+24</v>
      </c>
      <c r="J685" s="5">
        <f t="shared" si="82"/>
        <v>1.6610057226907931E+24</v>
      </c>
      <c r="K685" s="5">
        <f t="shared" si="83"/>
        <v>166100.5722690793</v>
      </c>
      <c r="L685" s="5">
        <f>过饱和度!Q684</f>
        <v>4.5912734401388477E+74</v>
      </c>
      <c r="M685" s="5">
        <f t="shared" si="86"/>
        <v>4.5912734401388477E+74</v>
      </c>
      <c r="N685" s="5">
        <f t="shared" si="87"/>
        <v>4.5912734401388483E+55</v>
      </c>
    </row>
    <row r="686" spans="2:14" x14ac:dyDescent="0.25">
      <c r="B686" s="5">
        <f>过饱和度!D685</f>
        <v>20.520447148528749</v>
      </c>
      <c r="C686" s="5">
        <f>过饱和度!H685</f>
        <v>810355162067493.88</v>
      </c>
      <c r="D686" s="5">
        <f t="shared" si="84"/>
        <v>810355162067492.88</v>
      </c>
      <c r="E686" s="5">
        <f t="shared" si="85"/>
        <v>8.1035516206749288E-5</v>
      </c>
      <c r="F686" s="5">
        <f>过饱和度!K685</f>
        <v>1.0121878675793117E+25</v>
      </c>
      <c r="G686" s="5">
        <f t="shared" si="80"/>
        <v>1.0121878675793117E+25</v>
      </c>
      <c r="H686" s="5">
        <f t="shared" si="81"/>
        <v>1012187.8675793118</v>
      </c>
      <c r="I686" s="5">
        <f>过饱和度!N685</f>
        <v>1.6610243957849047E+24</v>
      </c>
      <c r="J686" s="5">
        <f t="shared" si="82"/>
        <v>1.6610243957849047E+24</v>
      </c>
      <c r="K686" s="5">
        <f t="shared" si="83"/>
        <v>166102.43957849048</v>
      </c>
      <c r="L686" s="5">
        <f>过饱和度!Q685</f>
        <v>4.7254413893875915E+74</v>
      </c>
      <c r="M686" s="5">
        <f t="shared" si="86"/>
        <v>4.7254413893875915E+74</v>
      </c>
      <c r="N686" s="5">
        <f t="shared" si="87"/>
        <v>4.7254413893875914E+55</v>
      </c>
    </row>
    <row r="687" spans="2:14" x14ac:dyDescent="0.25">
      <c r="B687" s="5">
        <f>过饱和度!D686</f>
        <v>20.520454635340712</v>
      </c>
      <c r="C687" s="5">
        <f>过饱和度!H686</f>
        <v>845568456906782.5</v>
      </c>
      <c r="D687" s="5">
        <f t="shared" si="84"/>
        <v>845568456906781.5</v>
      </c>
      <c r="E687" s="5">
        <f t="shared" si="85"/>
        <v>8.4556845690678153E-5</v>
      </c>
      <c r="F687" s="5">
        <f>过饱和度!K686</f>
        <v>1.07123961535178E+25</v>
      </c>
      <c r="G687" s="5">
        <f t="shared" si="80"/>
        <v>1.07123961535178E+25</v>
      </c>
      <c r="H687" s="5">
        <f t="shared" si="81"/>
        <v>1071239.6153517799</v>
      </c>
      <c r="I687" s="5">
        <f>过饱和度!N686</f>
        <v>1.7579254412586134E+24</v>
      </c>
      <c r="J687" s="5">
        <f t="shared" si="82"/>
        <v>1.7579254412586134E+24</v>
      </c>
      <c r="K687" s="5">
        <f t="shared" si="83"/>
        <v>175792.54412586134</v>
      </c>
      <c r="L687" s="5">
        <f>过饱和度!Q686</f>
        <v>5.144806724610035E+74</v>
      </c>
      <c r="M687" s="5">
        <f t="shared" si="86"/>
        <v>5.144806724610035E+74</v>
      </c>
      <c r="N687" s="5">
        <f t="shared" si="87"/>
        <v>5.1448067246100359E+55</v>
      </c>
    </row>
    <row r="688" spans="2:14" x14ac:dyDescent="0.25">
      <c r="B688" s="5">
        <f>过饱和度!D687</f>
        <v>20.813596179598818</v>
      </c>
      <c r="C688" s="5">
        <f>过饱和度!H687</f>
        <v>845562147183119.38</v>
      </c>
      <c r="D688" s="5">
        <f t="shared" si="84"/>
        <v>845562147183118.38</v>
      </c>
      <c r="E688" s="5">
        <f t="shared" si="85"/>
        <v>8.4556214718311837E-5</v>
      </c>
      <c r="F688" s="5">
        <f>过饱和度!K687</f>
        <v>1.0712460208224532E+25</v>
      </c>
      <c r="G688" s="5">
        <f t="shared" si="80"/>
        <v>1.0712460208224532E+25</v>
      </c>
      <c r="H688" s="5">
        <f t="shared" si="81"/>
        <v>1071246.0208224531</v>
      </c>
      <c r="I688" s="5">
        <f>过饱和度!N687</f>
        <v>1.757943199333366E+24</v>
      </c>
      <c r="J688" s="5">
        <f t="shared" si="82"/>
        <v>1.757943199333366E+24</v>
      </c>
      <c r="K688" s="5">
        <f t="shared" si="83"/>
        <v>175794.31993333661</v>
      </c>
      <c r="L688" s="5">
        <f>过饱和度!Q687</f>
        <v>5.2929770213029616E+74</v>
      </c>
      <c r="M688" s="5">
        <f t="shared" si="86"/>
        <v>5.2929770213029616E+74</v>
      </c>
      <c r="N688" s="5">
        <f t="shared" si="87"/>
        <v>5.2929770213029616E+55</v>
      </c>
    </row>
    <row r="689" spans="2:14" x14ac:dyDescent="0.25">
      <c r="B689" s="5">
        <f>过饱和度!D688</f>
        <v>20.813603666410781</v>
      </c>
      <c r="C689" s="5">
        <f>过饱和度!H688</f>
        <v>881780871830707.5</v>
      </c>
      <c r="D689" s="5">
        <f t="shared" si="84"/>
        <v>881780871830706.5</v>
      </c>
      <c r="E689" s="5">
        <f t="shared" si="85"/>
        <v>8.817808718307064E-5</v>
      </c>
      <c r="F689" s="5">
        <f>过饱和度!K688</f>
        <v>1.1328449524007634E+25</v>
      </c>
      <c r="G689" s="5">
        <f t="shared" si="80"/>
        <v>1.1328449524007634E+25</v>
      </c>
      <c r="H689" s="5">
        <f t="shared" si="81"/>
        <v>1132844.9524007635</v>
      </c>
      <c r="I689" s="5">
        <f>过饱和度!N688</f>
        <v>1.8590241784346959E+24</v>
      </c>
      <c r="J689" s="5">
        <f t="shared" si="82"/>
        <v>1.8590241784346959E+24</v>
      </c>
      <c r="K689" s="5">
        <f t="shared" si="83"/>
        <v>185902.41784346959</v>
      </c>
      <c r="L689" s="5">
        <f>过饱和度!Q688</f>
        <v>5.7558642062317653E+74</v>
      </c>
      <c r="M689" s="5">
        <f t="shared" si="86"/>
        <v>5.7558642062317653E+74</v>
      </c>
      <c r="N689" s="5">
        <f t="shared" si="87"/>
        <v>5.7558642062317651E+55</v>
      </c>
    </row>
    <row r="690" spans="2:14" x14ac:dyDescent="0.25">
      <c r="B690" s="5">
        <f>过饱和度!D689</f>
        <v>21.106745210668887</v>
      </c>
      <c r="C690" s="5">
        <f>过饱和度!H689</f>
        <v>881773640180951.75</v>
      </c>
      <c r="D690" s="5">
        <f t="shared" si="84"/>
        <v>881773640180950.75</v>
      </c>
      <c r="E690" s="5">
        <f t="shared" si="85"/>
        <v>8.8177364018095079E-5</v>
      </c>
      <c r="F690" s="5">
        <f>过饱和度!K689</f>
        <v>1.1328504703318155E+25</v>
      </c>
      <c r="G690" s="5">
        <f t="shared" si="80"/>
        <v>1.1328504703318155E+25</v>
      </c>
      <c r="H690" s="5">
        <f t="shared" si="81"/>
        <v>1132850.4703318155</v>
      </c>
      <c r="I690" s="5">
        <f>过饱和度!N689</f>
        <v>1.8590408967983243E+24</v>
      </c>
      <c r="J690" s="5">
        <f t="shared" si="82"/>
        <v>1.8590408967983243E+24</v>
      </c>
      <c r="K690" s="5">
        <f t="shared" si="83"/>
        <v>185904.0896798324</v>
      </c>
      <c r="L690" s="5">
        <f>过饱和度!Q689</f>
        <v>5.9192705793915258E+74</v>
      </c>
      <c r="M690" s="5">
        <f t="shared" si="86"/>
        <v>5.9192705793915258E+74</v>
      </c>
      <c r="N690" s="5">
        <f t="shared" si="87"/>
        <v>5.9192705793915271E+55</v>
      </c>
    </row>
    <row r="691" spans="2:14" x14ac:dyDescent="0.25">
      <c r="B691" s="5">
        <f>过饱和度!D690</f>
        <v>21.10675269748085</v>
      </c>
      <c r="C691" s="5">
        <f>过饱和度!H690</f>
        <v>919011926348968.38</v>
      </c>
      <c r="D691" s="5">
        <f t="shared" si="84"/>
        <v>919011926348967.38</v>
      </c>
      <c r="E691" s="5">
        <f t="shared" si="85"/>
        <v>9.1901192634896708E-5</v>
      </c>
      <c r="F691" s="5">
        <f>过饱和度!K690</f>
        <v>1.1970687521659239E+25</v>
      </c>
      <c r="G691" s="5">
        <f t="shared" si="80"/>
        <v>1.1970687521659239E+25</v>
      </c>
      <c r="H691" s="5">
        <f t="shared" si="81"/>
        <v>1197068.7521659241</v>
      </c>
      <c r="I691" s="5">
        <f>过饱和度!N690</f>
        <v>1.9644202429478146E+24</v>
      </c>
      <c r="J691" s="5">
        <f t="shared" si="82"/>
        <v>1.9644202429478146E+24</v>
      </c>
      <c r="K691" s="5">
        <f t="shared" si="83"/>
        <v>196442.02429478147</v>
      </c>
      <c r="L691" s="5">
        <f>过饱和度!Q690</f>
        <v>6.4294942556234264E+74</v>
      </c>
      <c r="M691" s="5">
        <f t="shared" si="86"/>
        <v>6.4294942556234264E+74</v>
      </c>
      <c r="N691" s="5">
        <f t="shared" si="87"/>
        <v>6.4294942556234271E+55</v>
      </c>
    </row>
    <row r="692" spans="2:14" x14ac:dyDescent="0.25">
      <c r="B692" s="5">
        <f>过饱和度!D691</f>
        <v>21.399894241738956</v>
      </c>
      <c r="C692" s="5">
        <f>过饱和度!H691</f>
        <v>919003728750752.25</v>
      </c>
      <c r="D692" s="5">
        <f t="shared" si="84"/>
        <v>919003728750751.25</v>
      </c>
      <c r="E692" s="5">
        <f t="shared" si="85"/>
        <v>9.190037287507512E-5</v>
      </c>
      <c r="F692" s="5">
        <f>过饱和度!K691</f>
        <v>1.1970732921794514E+25</v>
      </c>
      <c r="G692" s="5">
        <f t="shared" si="80"/>
        <v>1.1970732921794514E+25</v>
      </c>
      <c r="H692" s="5">
        <f t="shared" si="81"/>
        <v>1197073.2921794513</v>
      </c>
      <c r="I692" s="5">
        <f>过饱和度!N691</f>
        <v>1.9644357909968609E+24</v>
      </c>
      <c r="J692" s="5">
        <f t="shared" si="82"/>
        <v>1.9644357909968609E+24</v>
      </c>
      <c r="K692" s="5">
        <f t="shared" si="83"/>
        <v>196443.57909968609</v>
      </c>
      <c r="L692" s="5">
        <f>过饱和度!Q691</f>
        <v>6.6094596486248108E+74</v>
      </c>
      <c r="M692" s="5">
        <f t="shared" si="86"/>
        <v>6.6094596486248108E+74</v>
      </c>
      <c r="N692" s="5">
        <f t="shared" si="87"/>
        <v>6.6094596486248124E+55</v>
      </c>
    </row>
    <row r="693" spans="2:14" x14ac:dyDescent="0.25">
      <c r="B693" s="5">
        <f>过饱和度!D692</f>
        <v>21.399901728550919</v>
      </c>
      <c r="C693" s="5">
        <f>过饱和度!H692</f>
        <v>957275707283861.38</v>
      </c>
      <c r="D693" s="5">
        <f t="shared" si="84"/>
        <v>957275707283860.38</v>
      </c>
      <c r="E693" s="5">
        <f t="shared" si="85"/>
        <v>9.5727570728386047E-5</v>
      </c>
      <c r="F693" s="5">
        <f>过饱和度!K692</f>
        <v>1.2639840960802124E+25</v>
      </c>
      <c r="G693" s="5">
        <f t="shared" si="80"/>
        <v>1.2639840960802124E+25</v>
      </c>
      <c r="H693" s="5">
        <f t="shared" si="81"/>
        <v>1263984.0960802126</v>
      </c>
      <c r="I693" s="5">
        <f>过饱和度!N692</f>
        <v>2.0742335878913537E+24</v>
      </c>
      <c r="J693" s="5">
        <f t="shared" si="82"/>
        <v>2.0742335878913537E+24</v>
      </c>
      <c r="K693" s="5">
        <f t="shared" si="83"/>
        <v>207423.35878913538</v>
      </c>
      <c r="L693" s="5">
        <f>过饱和度!Q692</f>
        <v>7.1711090149035515E+74</v>
      </c>
      <c r="M693" s="5">
        <f t="shared" si="86"/>
        <v>7.1711090149035515E+74</v>
      </c>
      <c r="N693" s="5">
        <f t="shared" si="87"/>
        <v>7.1711090149035521E+55</v>
      </c>
    </row>
    <row r="694" spans="2:14" x14ac:dyDescent="0.25">
      <c r="B694" s="5">
        <f>过饱和度!D693</f>
        <v>21.693043272809025</v>
      </c>
      <c r="C694" s="5">
        <f>过饱和度!H693</f>
        <v>957266498858592.88</v>
      </c>
      <c r="D694" s="5">
        <f t="shared" si="84"/>
        <v>957266498858591.88</v>
      </c>
      <c r="E694" s="5">
        <f t="shared" si="85"/>
        <v>9.5726649885859182E-5</v>
      </c>
      <c r="F694" s="5">
        <f>过饱和度!K693</f>
        <v>1.2639875638250188E+25</v>
      </c>
      <c r="G694" s="5">
        <f t="shared" si="80"/>
        <v>1.2639875638250188E+25</v>
      </c>
      <c r="H694" s="5">
        <f t="shared" si="81"/>
        <v>1263987.5638250187</v>
      </c>
      <c r="I694" s="5">
        <f>过饱和度!N693</f>
        <v>2.0742478289957036E+24</v>
      </c>
      <c r="J694" s="5">
        <f t="shared" si="82"/>
        <v>2.0742478289957036E+24</v>
      </c>
      <c r="K694" s="5">
        <f t="shared" si="83"/>
        <v>207424.78289957039</v>
      </c>
      <c r="L694" s="5">
        <f>过饱和度!Q693</f>
        <v>7.3690506664759967E+74</v>
      </c>
      <c r="M694" s="5">
        <f t="shared" si="86"/>
        <v>7.3690506664759967E+74</v>
      </c>
      <c r="N694" s="5">
        <f t="shared" si="87"/>
        <v>7.369050666475997E+55</v>
      </c>
    </row>
    <row r="695" spans="2:14" x14ac:dyDescent="0.25">
      <c r="B695" s="5">
        <f>过饱和度!D694</f>
        <v>21.693050759620988</v>
      </c>
      <c r="C695" s="5">
        <f>过饱和度!H694</f>
        <v>996586299734034.5</v>
      </c>
      <c r="D695" s="5">
        <f t="shared" si="84"/>
        <v>996586299734033.5</v>
      </c>
      <c r="E695" s="5">
        <f t="shared" si="85"/>
        <v>9.9658629973403359E-5</v>
      </c>
      <c r="F695" s="5">
        <f>过饱和度!K694</f>
        <v>1.3336650668515453E+25</v>
      </c>
      <c r="G695" s="5">
        <f t="shared" si="80"/>
        <v>1.3336650668515453E+25</v>
      </c>
      <c r="H695" s="5">
        <f t="shared" si="81"/>
        <v>1333665.0668515454</v>
      </c>
      <c r="I695" s="5">
        <f>过饱和度!N694</f>
        <v>2.1885858104337995E+24</v>
      </c>
      <c r="J695" s="5">
        <f t="shared" si="82"/>
        <v>2.1885858104337995E+24</v>
      </c>
      <c r="K695" s="5">
        <f t="shared" si="83"/>
        <v>218858.58104337993</v>
      </c>
      <c r="L695" s="5">
        <f>过饱和度!Q694</f>
        <v>7.9865050560540549E+74</v>
      </c>
      <c r="M695" s="5">
        <f t="shared" si="86"/>
        <v>7.9865050560540549E+74</v>
      </c>
      <c r="N695" s="5">
        <f t="shared" si="87"/>
        <v>7.9865050560540544E+55</v>
      </c>
    </row>
    <row r="696" spans="2:14" x14ac:dyDescent="0.25">
      <c r="B696" s="5">
        <f>过饱和度!D695</f>
        <v>21.986192303879093</v>
      </c>
      <c r="C696" s="5">
        <f>过饱和度!H695</f>
        <v>996576034747008</v>
      </c>
      <c r="D696" s="5">
        <f t="shared" si="84"/>
        <v>996576034747007</v>
      </c>
      <c r="E696" s="5">
        <f t="shared" si="85"/>
        <v>9.965760347470071E-5</v>
      </c>
      <c r="F696" s="5">
        <f>过饱和度!K695</f>
        <v>1.3336673639290195E+25</v>
      </c>
      <c r="G696" s="5">
        <f t="shared" si="80"/>
        <v>1.3336673639290195E+25</v>
      </c>
      <c r="H696" s="5">
        <f t="shared" si="81"/>
        <v>1333667.3639290195</v>
      </c>
      <c r="I696" s="5">
        <f>过饱和度!N695</f>
        <v>2.1885986018217769E+24</v>
      </c>
      <c r="J696" s="5">
        <f t="shared" si="82"/>
        <v>2.1885986018217769E+24</v>
      </c>
      <c r="K696" s="5">
        <f t="shared" si="83"/>
        <v>218859.86018217771</v>
      </c>
      <c r="L696" s="5">
        <f>过饱和度!Q695</f>
        <v>8.2039397946970365E+74</v>
      </c>
      <c r="M696" s="5">
        <f t="shared" si="86"/>
        <v>8.2039397946970365E+74</v>
      </c>
      <c r="N696" s="5">
        <f t="shared" si="87"/>
        <v>8.2039397946970365E+55</v>
      </c>
    </row>
    <row r="697" spans="2:14" x14ac:dyDescent="0.25">
      <c r="B697" s="5">
        <f>过饱和度!D696</f>
        <v>21.986199790691057</v>
      </c>
      <c r="C697" s="5">
        <f>过饱和度!H696</f>
        <v>1036957787074640.6</v>
      </c>
      <c r="D697" s="5">
        <f t="shared" si="84"/>
        <v>1036957787074639.6</v>
      </c>
      <c r="E697" s="5">
        <f t="shared" si="85"/>
        <v>1.0369577870746398E-4</v>
      </c>
      <c r="F697" s="5">
        <f>过饱和度!K696</f>
        <v>1.4061867482760527E+25</v>
      </c>
      <c r="G697" s="5">
        <f t="shared" si="80"/>
        <v>1.4061867482760527E+25</v>
      </c>
      <c r="H697" s="5">
        <f t="shared" si="81"/>
        <v>1406186.748276053</v>
      </c>
      <c r="I697" s="5">
        <f>过饱和度!N696</f>
        <v>2.3076001515293005E+24</v>
      </c>
      <c r="J697" s="5">
        <f t="shared" si="82"/>
        <v>2.3076001515293005E+24</v>
      </c>
      <c r="K697" s="5">
        <f t="shared" si="83"/>
        <v>230760.01515293005</v>
      </c>
      <c r="L697" s="5">
        <f>过饱和度!Q696</f>
        <v>8.8818849055845922E+74</v>
      </c>
      <c r="M697" s="5">
        <f t="shared" si="86"/>
        <v>8.8818849055845922E+74</v>
      </c>
      <c r="N697" s="5">
        <f t="shared" si="87"/>
        <v>8.8818849055845916E+55</v>
      </c>
    </row>
    <row r="698" spans="2:14" x14ac:dyDescent="0.25">
      <c r="B698" s="5">
        <f>过饱和度!D697</f>
        <v>22.279341334949162</v>
      </c>
      <c r="C698" s="5">
        <f>过饱和度!H697</f>
        <v>1036946418935138.1</v>
      </c>
      <c r="D698" s="5">
        <f t="shared" si="84"/>
        <v>1036946418935137.1</v>
      </c>
      <c r="E698" s="5">
        <f t="shared" si="85"/>
        <v>1.0369464189351374E-4</v>
      </c>
      <c r="F698" s="5">
        <f>过饱和度!K697</f>
        <v>1.4061877721660427E+25</v>
      </c>
      <c r="G698" s="5">
        <f t="shared" si="80"/>
        <v>1.4061877721660427E+25</v>
      </c>
      <c r="H698" s="5">
        <f t="shared" si="81"/>
        <v>1406187.7721660428</v>
      </c>
      <c r="I698" s="5">
        <f>过饱和度!N697</f>
        <v>2.307611344172745E+24</v>
      </c>
      <c r="J698" s="5">
        <f t="shared" si="82"/>
        <v>2.307611344172745E+24</v>
      </c>
      <c r="K698" s="5">
        <f t="shared" si="83"/>
        <v>230761.1344172745</v>
      </c>
      <c r="L698" s="5">
        <f>过饱和度!Q697</f>
        <v>9.1204346632482666E+74</v>
      </c>
      <c r="M698" s="5">
        <f t="shared" si="86"/>
        <v>9.1204346632482666E+74</v>
      </c>
      <c r="N698" s="5">
        <f t="shared" si="87"/>
        <v>9.120434663248266E+55</v>
      </c>
    </row>
    <row r="699" spans="2:14" x14ac:dyDescent="0.25">
      <c r="B699" s="5">
        <f>过饱和度!D698</f>
        <v>22.279348821761126</v>
      </c>
      <c r="C699" s="5">
        <f>过饱和度!H698</f>
        <v>1078404250957481</v>
      </c>
      <c r="D699" s="5">
        <f t="shared" si="84"/>
        <v>1078404250957480</v>
      </c>
      <c r="E699" s="5">
        <f t="shared" si="85"/>
        <v>1.07840425095748E-4</v>
      </c>
      <c r="F699" s="5">
        <f>过饱和度!K698</f>
        <v>1.4816252250513291E+25</v>
      </c>
      <c r="G699" s="5">
        <f t="shared" si="80"/>
        <v>1.4816252250513291E+25</v>
      </c>
      <c r="H699" s="5">
        <f t="shared" si="81"/>
        <v>1481625.225051329</v>
      </c>
      <c r="I699" s="5">
        <f>过饱和度!N698</f>
        <v>2.431401495628227E+24</v>
      </c>
      <c r="J699" s="5">
        <f t="shared" si="82"/>
        <v>2.431401495628227E+24</v>
      </c>
      <c r="K699" s="5">
        <f t="shared" si="83"/>
        <v>243140.14956282268</v>
      </c>
      <c r="L699" s="5">
        <f>过饱和度!Q698</f>
        <v>9.8638794592896477E+74</v>
      </c>
      <c r="M699" s="5">
        <f t="shared" si="86"/>
        <v>9.8638794592896477E+74</v>
      </c>
      <c r="N699" s="5">
        <f t="shared" si="87"/>
        <v>9.8638794592896469E+55</v>
      </c>
    </row>
    <row r="700" spans="2:14" x14ac:dyDescent="0.25">
      <c r="B700" s="5">
        <f>过饱和度!D699</f>
        <v>22.572490366019231</v>
      </c>
      <c r="C700" s="5">
        <f>过饱和度!H699</f>
        <v>1078391732218875.8</v>
      </c>
      <c r="D700" s="5">
        <f t="shared" si="84"/>
        <v>1078391732218874.8</v>
      </c>
      <c r="E700" s="5">
        <f t="shared" si="85"/>
        <v>1.0783917322188749E-4</v>
      </c>
      <c r="F700" s="5">
        <f>过饱和度!K699</f>
        <v>1.4816248690380374E+25</v>
      </c>
      <c r="G700" s="5">
        <f t="shared" si="80"/>
        <v>1.4816248690380374E+25</v>
      </c>
      <c r="H700" s="5">
        <f t="shared" si="81"/>
        <v>1481624.8690380377</v>
      </c>
      <c r="I700" s="5">
        <f>过饱和度!N699</f>
        <v>2.4314109341276085E+24</v>
      </c>
      <c r="J700" s="5">
        <f t="shared" si="82"/>
        <v>2.4314109341276085E+24</v>
      </c>
      <c r="K700" s="5">
        <f t="shared" si="83"/>
        <v>243141.09341276088</v>
      </c>
      <c r="L700" s="5">
        <f>过饱和度!Q699</f>
        <v>1.0125277010250615E+75</v>
      </c>
      <c r="M700" s="5">
        <f t="shared" si="86"/>
        <v>1.0125277010250615E+75</v>
      </c>
      <c r="N700" s="5">
        <f t="shared" si="87"/>
        <v>1.0125277010250616E+56</v>
      </c>
    </row>
    <row r="701" spans="2:14" x14ac:dyDescent="0.25">
      <c r="B701" s="5">
        <f>过饱和度!D700</f>
        <v>22.572497852831194</v>
      </c>
      <c r="C701" s="5">
        <f>过饱和度!H700</f>
        <v>1120939771311148.8</v>
      </c>
      <c r="D701" s="5">
        <f t="shared" si="84"/>
        <v>1120939771311147.8</v>
      </c>
      <c r="E701" s="5">
        <f t="shared" si="85"/>
        <v>1.1209397713111476E-4</v>
      </c>
      <c r="F701" s="5">
        <f>过饱和度!K700</f>
        <v>1.5600575825897175E+25</v>
      </c>
      <c r="G701" s="5">
        <f t="shared" si="80"/>
        <v>1.5600575825897175E+25</v>
      </c>
      <c r="H701" s="5">
        <f t="shared" si="81"/>
        <v>1560057.5825897173</v>
      </c>
      <c r="I701" s="5">
        <f>过饱和度!N700</f>
        <v>2.5601163703877824E+24</v>
      </c>
      <c r="J701" s="5">
        <f t="shared" si="82"/>
        <v>2.5601163703877824E+24</v>
      </c>
      <c r="K701" s="5">
        <f t="shared" si="83"/>
        <v>256011.63703877825</v>
      </c>
      <c r="L701" s="5">
        <f>过饱和度!Q700</f>
        <v>1.093957131120855E+75</v>
      </c>
      <c r="M701" s="5">
        <f t="shared" si="86"/>
        <v>1.093957131120855E+75</v>
      </c>
      <c r="N701" s="5">
        <f t="shared" si="87"/>
        <v>1.0939571311208549E+56</v>
      </c>
    </row>
    <row r="702" spans="2:14" x14ac:dyDescent="0.25">
      <c r="B702" s="5">
        <f>过饱和度!D701</f>
        <v>22.8656393970893</v>
      </c>
      <c r="C702" s="5">
        <f>过饱和度!H701</f>
        <v>1120926053671013.4</v>
      </c>
      <c r="D702" s="5">
        <f t="shared" si="84"/>
        <v>1120926053671012.4</v>
      </c>
      <c r="E702" s="5">
        <f t="shared" si="85"/>
        <v>1.1209260536710124E-4</v>
      </c>
      <c r="F702" s="5">
        <f>过饱和度!K701</f>
        <v>1.5600557356876149E+25</v>
      </c>
      <c r="G702" s="5">
        <f t="shared" si="80"/>
        <v>1.5600557356876149E+25</v>
      </c>
      <c r="H702" s="5">
        <f t="shared" si="81"/>
        <v>1560055.7356876151</v>
      </c>
      <c r="I702" s="5">
        <f>过饱和度!N701</f>
        <v>2.560123892857338E+24</v>
      </c>
      <c r="J702" s="5">
        <f t="shared" si="82"/>
        <v>2.560123892857338E+24</v>
      </c>
      <c r="K702" s="5">
        <f t="shared" si="83"/>
        <v>256012.38928573378</v>
      </c>
      <c r="L702" s="5">
        <f>过饱和度!Q701</f>
        <v>1.1225666242147245E+75</v>
      </c>
      <c r="M702" s="5">
        <f t="shared" si="86"/>
        <v>1.1225666242147245E+75</v>
      </c>
      <c r="N702" s="5">
        <f t="shared" si="87"/>
        <v>1.1225666242147243E+56</v>
      </c>
    </row>
    <row r="703" spans="2:14" x14ac:dyDescent="0.25">
      <c r="B703" s="5">
        <f>过饱和度!D702</f>
        <v>22.865646883901263</v>
      </c>
      <c r="C703" s="5">
        <f>过饱和度!H702</f>
        <v>1164578426341179.5</v>
      </c>
      <c r="D703" s="5">
        <f t="shared" si="84"/>
        <v>1164578426341178.5</v>
      </c>
      <c r="E703" s="5">
        <f t="shared" si="85"/>
        <v>1.1645784263411786E-4</v>
      </c>
      <c r="F703" s="5">
        <f>过饱和度!K702</f>
        <v>1.6415619068316176E+25</v>
      </c>
      <c r="G703" s="5">
        <f t="shared" si="80"/>
        <v>1.6415619068316176E+25</v>
      </c>
      <c r="H703" s="5">
        <f t="shared" si="81"/>
        <v>1641561.9068316177</v>
      </c>
      <c r="I703" s="5">
        <f>过饱和度!N702</f>
        <v>2.6938729463826441E+24</v>
      </c>
      <c r="J703" s="5">
        <f t="shared" si="82"/>
        <v>2.6938729463826441E+24</v>
      </c>
      <c r="K703" s="5">
        <f t="shared" si="83"/>
        <v>269387.2946382644</v>
      </c>
      <c r="L703" s="5">
        <f>过饱和度!Q702</f>
        <v>1.2116519021215631E+75</v>
      </c>
      <c r="M703" s="5">
        <f t="shared" si="86"/>
        <v>1.2116519021215631E+75</v>
      </c>
      <c r="N703" s="5">
        <f t="shared" si="87"/>
        <v>1.2116519021215632E+56</v>
      </c>
    </row>
    <row r="704" spans="2:14" x14ac:dyDescent="0.25">
      <c r="B704" s="5">
        <f>过饱和度!D703</f>
        <v>23.158788428159369</v>
      </c>
      <c r="C704" s="5">
        <f>过饱和度!H703</f>
        <v>1164563460641388</v>
      </c>
      <c r="D704" s="5">
        <f t="shared" si="84"/>
        <v>1164563460641387</v>
      </c>
      <c r="E704" s="5">
        <f t="shared" si="85"/>
        <v>1.1645634606413871E-4</v>
      </c>
      <c r="F704" s="5">
        <f>过饱和度!K703</f>
        <v>1.6415584537113613E+25</v>
      </c>
      <c r="G704" s="5">
        <f t="shared" si="80"/>
        <v>1.6415584537113613E+25</v>
      </c>
      <c r="H704" s="5">
        <f t="shared" si="81"/>
        <v>1641558.4537113616</v>
      </c>
      <c r="I704" s="5">
        <f>过饱和度!N703</f>
        <v>2.6938783843355259E+24</v>
      </c>
      <c r="J704" s="5">
        <f t="shared" si="82"/>
        <v>2.6938783843355259E+24</v>
      </c>
      <c r="K704" s="5">
        <f t="shared" si="83"/>
        <v>269387.83843355259</v>
      </c>
      <c r="L704" s="5">
        <f>过饱和度!Q703</f>
        <v>1.2429283938578368E+75</v>
      </c>
      <c r="M704" s="5">
        <f t="shared" si="86"/>
        <v>1.2429283938578368E+75</v>
      </c>
      <c r="N704" s="5">
        <f t="shared" si="87"/>
        <v>1.2429283938578368E+56</v>
      </c>
    </row>
    <row r="705" spans="2:14" x14ac:dyDescent="0.25">
      <c r="B705" s="5">
        <f>过饱和度!D704</f>
        <v>23.158795914971332</v>
      </c>
      <c r="C705" s="5">
        <f>过饱和度!H704</f>
        <v>1209334292530197</v>
      </c>
      <c r="D705" s="5">
        <f t="shared" si="84"/>
        <v>1209334292530196</v>
      </c>
      <c r="E705" s="5">
        <f t="shared" si="85"/>
        <v>1.2093342925301959E-4</v>
      </c>
      <c r="F705" s="5">
        <f>过饱和度!K704</f>
        <v>1.7262172840588139E+25</v>
      </c>
      <c r="G705" s="5">
        <f t="shared" si="80"/>
        <v>1.7262172840588139E+25</v>
      </c>
      <c r="H705" s="5">
        <f t="shared" si="81"/>
        <v>1726217.2840588142</v>
      </c>
      <c r="I705" s="5">
        <f>过饱和度!N704</f>
        <v>2.8328010368156429E+24</v>
      </c>
      <c r="J705" s="5">
        <f t="shared" si="82"/>
        <v>2.8328010368156429E+24</v>
      </c>
      <c r="K705" s="5">
        <f t="shared" si="83"/>
        <v>283280.10368156433</v>
      </c>
      <c r="L705" s="5">
        <f>过饱和度!Q704</f>
        <v>1.3402782345984257E+75</v>
      </c>
      <c r="M705" s="5">
        <f t="shared" si="86"/>
        <v>1.3402782345984257E+75</v>
      </c>
      <c r="N705" s="5">
        <f t="shared" si="87"/>
        <v>1.3402782345984258E+56</v>
      </c>
    </row>
    <row r="706" spans="2:14" x14ac:dyDescent="0.25">
      <c r="B706" s="5">
        <f>过饱和度!D705</f>
        <v>23.451937459229438</v>
      </c>
      <c r="C706" s="5">
        <f>过饱和度!H705</f>
        <v>1209318028757029</v>
      </c>
      <c r="D706" s="5">
        <f t="shared" si="84"/>
        <v>1209318028757028</v>
      </c>
      <c r="E706" s="5">
        <f t="shared" si="85"/>
        <v>1.2093180287570281E-4</v>
      </c>
      <c r="F706" s="5">
        <f>过饱和度!K705</f>
        <v>1.7262121049731855E+25</v>
      </c>
      <c r="G706" s="5">
        <f t="shared" si="80"/>
        <v>1.7262121049731855E+25</v>
      </c>
      <c r="H706" s="5">
        <f t="shared" si="81"/>
        <v>1726212.1049731856</v>
      </c>
      <c r="I706" s="5">
        <f>过饱和度!N705</f>
        <v>2.8328042150490968E+24</v>
      </c>
      <c r="J706" s="5">
        <f t="shared" si="82"/>
        <v>2.8328042150490968E+24</v>
      </c>
      <c r="K706" s="5">
        <f t="shared" si="83"/>
        <v>283280.42150490964</v>
      </c>
      <c r="L706" s="5">
        <f>过饱和度!Q705</f>
        <v>1.3744319326790051E+75</v>
      </c>
      <c r="M706" s="5">
        <f t="shared" si="86"/>
        <v>1.3744319326790051E+75</v>
      </c>
      <c r="N706" s="5">
        <f t="shared" si="87"/>
        <v>1.3744319326790052E+56</v>
      </c>
    </row>
    <row r="707" spans="2:14" x14ac:dyDescent="0.25">
      <c r="B707" s="5">
        <f>过饱和度!D706</f>
        <v>23.451944946041401</v>
      </c>
      <c r="C707" s="5">
        <f>过饱和度!H706</f>
        <v>1255221444638058.5</v>
      </c>
      <c r="D707" s="5">
        <f t="shared" si="84"/>
        <v>1255221444638057.5</v>
      </c>
      <c r="E707" s="5">
        <f t="shared" si="85"/>
        <v>1.2552214446380575E-4</v>
      </c>
      <c r="F707" s="5">
        <f>过饱和度!K706</f>
        <v>1.8141038007078251E+25</v>
      </c>
      <c r="G707" s="5">
        <f t="shared" si="80"/>
        <v>1.8141038007078251E+25</v>
      </c>
      <c r="H707" s="5">
        <f t="shared" si="81"/>
        <v>1814103.8007078252</v>
      </c>
      <c r="I707" s="5">
        <f>过饱和度!N706</f>
        <v>2.9770320972284714E+24</v>
      </c>
      <c r="J707" s="5">
        <f t="shared" si="82"/>
        <v>2.9770320972284714E+24</v>
      </c>
      <c r="K707" s="5">
        <f t="shared" si="83"/>
        <v>297703.2097228471</v>
      </c>
      <c r="L707" s="5">
        <f>过饱和度!Q706</f>
        <v>1.4806948458385221E+75</v>
      </c>
      <c r="M707" s="5">
        <f t="shared" si="86"/>
        <v>1.4806948458385221E+75</v>
      </c>
      <c r="N707" s="5">
        <f t="shared" si="87"/>
        <v>1.4806948458385223E+56</v>
      </c>
    </row>
    <row r="708" spans="2:14" x14ac:dyDescent="0.25">
      <c r="B708" s="5">
        <f>过饱和度!D707</f>
        <v>23.745086490299506</v>
      </c>
      <c r="C708" s="5">
        <f>过饱和度!H707</f>
        <v>1255203831922305.8</v>
      </c>
      <c r="D708" s="5">
        <f t="shared" si="84"/>
        <v>1255203831922304.8</v>
      </c>
      <c r="E708" s="5">
        <f t="shared" si="85"/>
        <v>1.255203831922305E-4</v>
      </c>
      <c r="F708" s="5">
        <f>过饱和度!K707</f>
        <v>1.8140967714176798E+25</v>
      </c>
      <c r="G708" s="5">
        <f t="shared" si="80"/>
        <v>1.8140967714176798E+25</v>
      </c>
      <c r="H708" s="5">
        <f t="shared" si="81"/>
        <v>1814096.7714176797</v>
      </c>
      <c r="I708" s="5">
        <f>过饱和度!N707</f>
        <v>2.9770328337090219E+24</v>
      </c>
      <c r="J708" s="5">
        <f t="shared" si="82"/>
        <v>2.9770328337090219E+24</v>
      </c>
      <c r="K708" s="5">
        <f t="shared" si="83"/>
        <v>297703.28337090224</v>
      </c>
      <c r="L708" s="5">
        <f>过饱和度!Q707</f>
        <v>1.5179495750713845E+75</v>
      </c>
      <c r="M708" s="5">
        <f t="shared" si="86"/>
        <v>1.5179495750713845E+75</v>
      </c>
      <c r="N708" s="5">
        <f t="shared" si="87"/>
        <v>1.5179495750713845E+56</v>
      </c>
    </row>
    <row r="709" spans="2:14" x14ac:dyDescent="0.25">
      <c r="B709" s="5">
        <f>过饱和度!D708</f>
        <v>23.74509397711147</v>
      </c>
      <c r="C709" s="5">
        <f>过饱和度!H708</f>
        <v>1302253955702000</v>
      </c>
      <c r="D709" s="5">
        <f t="shared" si="84"/>
        <v>1302253955701999</v>
      </c>
      <c r="E709" s="5">
        <f t="shared" si="85"/>
        <v>1.3022539557019989E-4</v>
      </c>
      <c r="F709" s="5">
        <f>过饱和度!K708</f>
        <v>1.9053025431832724E+25</v>
      </c>
      <c r="G709" s="5">
        <f t="shared" si="80"/>
        <v>1.9053025431832724E+25</v>
      </c>
      <c r="H709" s="5">
        <f t="shared" si="81"/>
        <v>1905302.5431832725</v>
      </c>
      <c r="I709" s="5">
        <f>过饱和度!N708</f>
        <v>3.1266992252124072E+24</v>
      </c>
      <c r="J709" s="5">
        <f t="shared" si="82"/>
        <v>3.1266992252124072E+24</v>
      </c>
      <c r="K709" s="5">
        <f t="shared" si="83"/>
        <v>312669.92252124072</v>
      </c>
      <c r="L709" s="5">
        <f>过饱和度!Q708</f>
        <v>1.6338159180696591E+75</v>
      </c>
      <c r="M709" s="5">
        <f t="shared" si="86"/>
        <v>1.6338159180696591E+75</v>
      </c>
      <c r="N709" s="5">
        <f t="shared" si="87"/>
        <v>1.6338159180696593E+56</v>
      </c>
    </row>
    <row r="710" spans="2:14" x14ac:dyDescent="0.25">
      <c r="B710" s="5">
        <f>过饱和度!D709</f>
        <v>24.038235521369575</v>
      </c>
      <c r="C710" s="5">
        <f>过饱和度!H709</f>
        <v>1302234942319071</v>
      </c>
      <c r="D710" s="5">
        <f t="shared" si="84"/>
        <v>1302234942319070</v>
      </c>
      <c r="E710" s="5">
        <f t="shared" si="85"/>
        <v>1.3022349423190698E-4</v>
      </c>
      <c r="F710" s="5">
        <f>过饱和度!K709</f>
        <v>1.905293534883509E+25</v>
      </c>
      <c r="G710" s="5">
        <f t="shared" si="80"/>
        <v>1.905293534883509E+25</v>
      </c>
      <c r="H710" s="5">
        <f t="shared" si="81"/>
        <v>1905293.5348835089</v>
      </c>
      <c r="I710" s="5">
        <f>过饱和度!N709</f>
        <v>3.1266973309610838E+24</v>
      </c>
      <c r="J710" s="5">
        <f t="shared" si="82"/>
        <v>3.1266973309610838E+24</v>
      </c>
      <c r="K710" s="5">
        <f t="shared" si="83"/>
        <v>312669.73309610836</v>
      </c>
      <c r="L710" s="5">
        <f>过饱和度!Q709</f>
        <v>1.6744098160170742E+75</v>
      </c>
      <c r="M710" s="5">
        <f t="shared" si="86"/>
        <v>1.6744098160170742E+75</v>
      </c>
      <c r="N710" s="5">
        <f t="shared" si="87"/>
        <v>1.6744098160170743E+56</v>
      </c>
    </row>
    <row r="711" spans="2:14" x14ac:dyDescent="0.25">
      <c r="B711" s="5">
        <f>过饱和度!D710</f>
        <v>24.038243008181539</v>
      </c>
      <c r="C711" s="5">
        <f>过饱和度!H710</f>
        <v>1350445897036786</v>
      </c>
      <c r="D711" s="5">
        <f t="shared" si="84"/>
        <v>1350445897036785</v>
      </c>
      <c r="E711" s="5">
        <f t="shared" si="85"/>
        <v>1.3504458970367848E-4</v>
      </c>
      <c r="F711" s="5">
        <f>过饱和度!K710</f>
        <v>1.9998955976712907E+25</v>
      </c>
      <c r="G711" s="5">
        <f t="shared" si="80"/>
        <v>1.9998955976712907E+25</v>
      </c>
      <c r="H711" s="5">
        <f t="shared" si="81"/>
        <v>1999895.5976712911</v>
      </c>
      <c r="I711" s="5">
        <f>过饱和度!N710</f>
        <v>3.2819371601191181E+24</v>
      </c>
      <c r="J711" s="5">
        <f t="shared" si="82"/>
        <v>3.2819371601191181E+24</v>
      </c>
      <c r="K711" s="5">
        <f t="shared" si="83"/>
        <v>328193.71601191186</v>
      </c>
      <c r="L711" s="5">
        <f>过饱和度!Q710</f>
        <v>1.8006139257318006E+75</v>
      </c>
      <c r="M711" s="5">
        <f t="shared" si="86"/>
        <v>1.8006139257318006E+75</v>
      </c>
      <c r="N711" s="5">
        <f t="shared" si="87"/>
        <v>1.8006139257318007E+56</v>
      </c>
    </row>
    <row r="712" spans="2:14" x14ac:dyDescent="0.25">
      <c r="B712" s="5">
        <f>过饱和度!D711</f>
        <v>24.331384552439644</v>
      </c>
      <c r="C712" s="5">
        <f>过饱和度!H711</f>
        <v>1350425430406809</v>
      </c>
      <c r="D712" s="5">
        <f t="shared" si="84"/>
        <v>1350425430406808</v>
      </c>
      <c r="E712" s="5">
        <f t="shared" si="85"/>
        <v>1.3504254304068082E-4</v>
      </c>
      <c r="F712" s="5">
        <f>过饱和度!K711</f>
        <v>1.9998844769168205E+25</v>
      </c>
      <c r="G712" s="5">
        <f t="shared" ref="G712:G775" si="88">F712-1</f>
        <v>1.9998844769168205E+25</v>
      </c>
      <c r="H712" s="5">
        <f t="shared" ref="H712:H775" si="89">$F$2*$G712^2*TANH($F$3/$G712)</f>
        <v>1999884.4769168205</v>
      </c>
      <c r="I712" s="5">
        <f>过饱和度!N711</f>
        <v>3.2819324390966766E+24</v>
      </c>
      <c r="J712" s="5">
        <f t="shared" si="82"/>
        <v>3.2819324390966766E+24</v>
      </c>
      <c r="K712" s="5">
        <f t="shared" si="83"/>
        <v>328193.24390966765</v>
      </c>
      <c r="L712" s="5">
        <f>过饱和度!Q711</f>
        <v>1.8448001645968972E+75</v>
      </c>
      <c r="M712" s="5">
        <f t="shared" si="86"/>
        <v>1.8448001645968972E+75</v>
      </c>
      <c r="N712" s="5">
        <f t="shared" si="87"/>
        <v>1.8448001645968973E+56</v>
      </c>
    </row>
    <row r="713" spans="2:14" x14ac:dyDescent="0.25">
      <c r="B713" s="5">
        <f>过饱和度!D712</f>
        <v>24.331392039251607</v>
      </c>
      <c r="C713" s="5">
        <f>过饱和度!H712</f>
        <v>1399811338234854</v>
      </c>
      <c r="D713" s="5">
        <f t="shared" si="84"/>
        <v>1399811338234853</v>
      </c>
      <c r="E713" s="5">
        <f t="shared" si="85"/>
        <v>1.3998113382348532E-4</v>
      </c>
      <c r="F713" s="5">
        <f>过饱和度!K712</f>
        <v>2.097966049952933E+25</v>
      </c>
      <c r="G713" s="5">
        <f t="shared" si="88"/>
        <v>2.097966049952933E+25</v>
      </c>
      <c r="H713" s="5">
        <f t="shared" si="89"/>
        <v>2097966.0499529331</v>
      </c>
      <c r="I713" s="5">
        <f>过饱和度!N712</f>
        <v>3.4428822827714519E+24</v>
      </c>
      <c r="J713" s="5">
        <f t="shared" ref="J713:J776" si="90">I713-1</f>
        <v>3.4428822827714519E+24</v>
      </c>
      <c r="K713" s="5">
        <f t="shared" si="83"/>
        <v>344288.22827714519</v>
      </c>
      <c r="L713" s="5">
        <f>过饱和度!Q712</f>
        <v>1.9821225692998257E+75</v>
      </c>
      <c r="M713" s="5">
        <f t="shared" si="86"/>
        <v>1.9821225692998257E+75</v>
      </c>
      <c r="N713" s="5">
        <f t="shared" si="87"/>
        <v>1.9821225692998256E+56</v>
      </c>
    </row>
    <row r="714" spans="2:14" x14ac:dyDescent="0.25">
      <c r="B714" s="5">
        <f>过饱和度!D713</f>
        <v>24.624533583509713</v>
      </c>
      <c r="C714" s="5">
        <f>过饱和度!H713</f>
        <v>1399789364922782</v>
      </c>
      <c r="D714" s="5">
        <f t="shared" si="84"/>
        <v>1399789364922781</v>
      </c>
      <c r="E714" s="5">
        <f t="shared" si="85"/>
        <v>1.3997893649227814E-4</v>
      </c>
      <c r="F714" s="5">
        <f>过饱和度!K713</f>
        <v>2.0979526785846774E+25</v>
      </c>
      <c r="G714" s="5">
        <f t="shared" si="88"/>
        <v>2.0979526785846774E+25</v>
      </c>
      <c r="H714" s="5">
        <f t="shared" si="89"/>
        <v>2097952.6785846772</v>
      </c>
      <c r="I714" s="5">
        <f>过饱和度!N713</f>
        <v>3.4428745317636343E+24</v>
      </c>
      <c r="J714" s="5">
        <f t="shared" si="90"/>
        <v>3.4428745317636343E+24</v>
      </c>
      <c r="K714" s="5">
        <f t="shared" ref="K714:K777" si="91">$F$2*$J714^2*TANH($F$3/$J714)</f>
        <v>344287.45317636343</v>
      </c>
      <c r="L714" s="5">
        <f>过饱和度!Q713</f>
        <v>2.0301701046980932E+75</v>
      </c>
      <c r="M714" s="5">
        <f t="shared" si="86"/>
        <v>2.0301701046980932E+75</v>
      </c>
      <c r="N714" s="5">
        <f t="shared" si="87"/>
        <v>2.0301701046980928E+56</v>
      </c>
    </row>
    <row r="715" spans="2:14" x14ac:dyDescent="0.25">
      <c r="B715" s="5">
        <f>过饱和度!D714</f>
        <v>24.624541070321676</v>
      </c>
      <c r="C715" s="5">
        <f>过饱和度!H714</f>
        <v>1450364347166458.8</v>
      </c>
      <c r="D715" s="5">
        <f t="shared" ref="D715:D778" si="92">C715-1</f>
        <v>1450364347166457.8</v>
      </c>
      <c r="E715" s="5">
        <f t="shared" ref="E715:E778" si="93">$F$2*$D715^2*TANH($F$3/$D715)</f>
        <v>1.4503643471664582E-4</v>
      </c>
      <c r="F715" s="5">
        <f>过饱和度!K714</f>
        <v>2.1995979852176184E+25</v>
      </c>
      <c r="G715" s="5">
        <f t="shared" si="88"/>
        <v>2.1995979852176184E+25</v>
      </c>
      <c r="H715" s="5">
        <f t="shared" si="89"/>
        <v>2199597.9852176188</v>
      </c>
      <c r="I715" s="5">
        <f>过饱和度!N714</f>
        <v>3.6096726151742785E+24</v>
      </c>
      <c r="J715" s="5">
        <f t="shared" si="90"/>
        <v>3.6096726151742785E+24</v>
      </c>
      <c r="K715" s="5">
        <f t="shared" si="91"/>
        <v>360967.26151742792</v>
      </c>
      <c r="L715" s="5">
        <f>过饱和度!Q714</f>
        <v>2.1794398182901321E+75</v>
      </c>
      <c r="M715" s="5">
        <f t="shared" si="86"/>
        <v>2.1794398182901321E+75</v>
      </c>
      <c r="N715" s="5">
        <f t="shared" si="87"/>
        <v>2.1794398182901324E+56</v>
      </c>
    </row>
    <row r="716" spans="2:14" x14ac:dyDescent="0.25">
      <c r="B716" s="5">
        <f>过饱和度!D715</f>
        <v>24.917682614579782</v>
      </c>
      <c r="C716" s="5">
        <f>过饱和度!H715</f>
        <v>1450340812882176</v>
      </c>
      <c r="D716" s="5">
        <f t="shared" si="92"/>
        <v>1450340812882175</v>
      </c>
      <c r="E716" s="5">
        <f t="shared" si="93"/>
        <v>1.4503408128821752E-4</v>
      </c>
      <c r="F716" s="5">
        <f>过饱和度!K715</f>
        <v>2.1995822202885154E+25</v>
      </c>
      <c r="G716" s="5">
        <f t="shared" si="88"/>
        <v>2.1995822202885154E+25</v>
      </c>
      <c r="H716" s="5">
        <f t="shared" si="89"/>
        <v>2199582.2202885151</v>
      </c>
      <c r="I716" s="5">
        <f>过饱和度!N715</f>
        <v>3.6096616236770884E+24</v>
      </c>
      <c r="J716" s="5">
        <f t="shared" si="90"/>
        <v>3.6096616236770884E+24</v>
      </c>
      <c r="K716" s="5">
        <f t="shared" si="91"/>
        <v>360966.16236770881</v>
      </c>
      <c r="L716" s="5">
        <f>过饱和度!Q715</f>
        <v>2.2316341655600453E+75</v>
      </c>
      <c r="M716" s="5">
        <f t="shared" si="86"/>
        <v>2.2316341655600453E+75</v>
      </c>
      <c r="N716" s="5">
        <f t="shared" si="87"/>
        <v>2.2316341655600455E+56</v>
      </c>
    </row>
    <row r="717" spans="2:14" x14ac:dyDescent="0.25">
      <c r="B717" s="5">
        <f>过饱和度!D716</f>
        <v>24.917690101391745</v>
      </c>
      <c r="C717" s="5">
        <f>过饱和度!H716</f>
        <v>1502118989979823.8</v>
      </c>
      <c r="D717" s="5">
        <f t="shared" si="92"/>
        <v>1502118989979822.8</v>
      </c>
      <c r="E717" s="5">
        <f t="shared" si="93"/>
        <v>1.5021189899798229E-4</v>
      </c>
      <c r="F717" s="5">
        <f>过饱和度!K716</f>
        <v>2.3048764878765982E+25</v>
      </c>
      <c r="G717" s="5">
        <f t="shared" si="88"/>
        <v>2.3048764878765982E+25</v>
      </c>
      <c r="H717" s="5">
        <f t="shared" si="89"/>
        <v>2304876.4878765983</v>
      </c>
      <c r="I717" s="5">
        <f>过饱和度!N716</f>
        <v>3.7824478202253821E+24</v>
      </c>
      <c r="J717" s="5">
        <f t="shared" si="90"/>
        <v>3.7824478202253821E+24</v>
      </c>
      <c r="K717" s="5">
        <f t="shared" si="91"/>
        <v>378244.7820225383</v>
      </c>
      <c r="L717" s="5">
        <f>过饱和度!Q716</f>
        <v>2.3937310661151364E+75</v>
      </c>
      <c r="M717" s="5">
        <f t="shared" si="86"/>
        <v>2.3937310661151364E+75</v>
      </c>
      <c r="N717" s="5">
        <f t="shared" si="87"/>
        <v>2.3937310661151367E+56</v>
      </c>
    </row>
    <row r="718" spans="2:14" x14ac:dyDescent="0.25">
      <c r="B718" s="5">
        <f>过饱和度!D717</f>
        <v>25.210831645649851</v>
      </c>
      <c r="C718" s="5">
        <f>过饱和度!H717</f>
        <v>1502093839578247.3</v>
      </c>
      <c r="D718" s="5">
        <f t="shared" si="92"/>
        <v>1502093839578246.3</v>
      </c>
      <c r="E718" s="5">
        <f t="shared" si="93"/>
        <v>1.502093839578246E-4</v>
      </c>
      <c r="F718" s="5">
        <f>过饱和度!K717</f>
        <v>2.3048581815776162E+25</v>
      </c>
      <c r="G718" s="5">
        <f t="shared" si="88"/>
        <v>2.3048581815776162E+25</v>
      </c>
      <c r="H718" s="5">
        <f t="shared" si="89"/>
        <v>2304858.1815776164</v>
      </c>
      <c r="I718" s="5">
        <f>过饱和度!N717</f>
        <v>3.7824333703303717E+24</v>
      </c>
      <c r="J718" s="5">
        <f t="shared" si="90"/>
        <v>3.7824333703303717E+24</v>
      </c>
      <c r="K718" s="5">
        <f t="shared" si="91"/>
        <v>378243.33703303721</v>
      </c>
      <c r="L718" s="5">
        <f>过饱和度!Q717</f>
        <v>2.4503751048296683E+75</v>
      </c>
      <c r="M718" s="5">
        <f t="shared" si="86"/>
        <v>2.4503751048296683E+75</v>
      </c>
      <c r="N718" s="5">
        <f t="shared" si="87"/>
        <v>2.4503751048296683E+56</v>
      </c>
    </row>
    <row r="719" spans="2:14" x14ac:dyDescent="0.25">
      <c r="B719" s="5">
        <f>过饱和度!D718</f>
        <v>25.210839132461814</v>
      </c>
      <c r="C719" s="5">
        <f>过饱和度!H718</f>
        <v>1555089331101283</v>
      </c>
      <c r="D719" s="5">
        <f t="shared" si="92"/>
        <v>1555089331101282</v>
      </c>
      <c r="E719" s="5">
        <f t="shared" si="93"/>
        <v>1.555089331101282E-4</v>
      </c>
      <c r="F719" s="5">
        <f>过饱和度!K718</f>
        <v>2.4138876413764428E+25</v>
      </c>
      <c r="G719" s="5">
        <f t="shared" si="88"/>
        <v>2.4138876413764428E+25</v>
      </c>
      <c r="H719" s="5">
        <f t="shared" si="89"/>
        <v>2413887.6413764432</v>
      </c>
      <c r="I719" s="5">
        <f>过饱和度!N718</f>
        <v>3.9613492014263537E+24</v>
      </c>
      <c r="J719" s="5">
        <f t="shared" si="90"/>
        <v>3.9613492014263537E+24</v>
      </c>
      <c r="K719" s="5">
        <f t="shared" si="91"/>
        <v>396134.92014263535</v>
      </c>
      <c r="L719" s="5">
        <f>过饱和度!Q718</f>
        <v>2.6262323994812084E+75</v>
      </c>
      <c r="M719" s="5">
        <f t="shared" ref="M719:M782" si="94">L719-1</f>
        <v>2.6262323994812084E+75</v>
      </c>
      <c r="N719" s="5">
        <f t="shared" ref="N719:N782" si="95">$F$2*$M719^2*TANH($F$3/$M719)</f>
        <v>2.6262323994812085E+56</v>
      </c>
    </row>
    <row r="720" spans="2:14" x14ac:dyDescent="0.25">
      <c r="B720" s="5">
        <f>过饱和度!D719</f>
        <v>25.50398067671992</v>
      </c>
      <c r="C720" s="5">
        <f>过饱和度!H719</f>
        <v>1555062508582470.8</v>
      </c>
      <c r="D720" s="5">
        <f t="shared" si="92"/>
        <v>1555062508582469.8</v>
      </c>
      <c r="E720" s="5">
        <f t="shared" si="93"/>
        <v>1.5550625085824699E-4</v>
      </c>
      <c r="F720" s="5">
        <f>过饱和度!K719</f>
        <v>2.413866640962622E+25</v>
      </c>
      <c r="G720" s="5">
        <f t="shared" si="88"/>
        <v>2.413866640962622E+25</v>
      </c>
      <c r="H720" s="5">
        <f t="shared" si="89"/>
        <v>2413866.6409626221</v>
      </c>
      <c r="I720" s="5">
        <f>过饱和度!N719</f>
        <v>3.9613310677059518E+24</v>
      </c>
      <c r="J720" s="5">
        <f t="shared" si="90"/>
        <v>3.9613310677059518E+24</v>
      </c>
      <c r="K720" s="5">
        <f t="shared" si="91"/>
        <v>396133.10677059513</v>
      </c>
      <c r="L720" s="5">
        <f>过饱和度!Q719</f>
        <v>2.6876472068297294E+75</v>
      </c>
      <c r="M720" s="5">
        <f t="shared" si="94"/>
        <v>2.6876472068297294E+75</v>
      </c>
      <c r="N720" s="5">
        <f t="shared" si="95"/>
        <v>2.6876472068297291E+56</v>
      </c>
    </row>
    <row r="721" spans="2:14" x14ac:dyDescent="0.25">
      <c r="B721" s="5">
        <f>过饱和度!D720</f>
        <v>25.503988163531883</v>
      </c>
      <c r="C721" s="5">
        <f>过饱和度!H720</f>
        <v>1609289433235430</v>
      </c>
      <c r="D721" s="5">
        <f t="shared" si="92"/>
        <v>1609289433235429</v>
      </c>
      <c r="E721" s="5">
        <f t="shared" si="93"/>
        <v>1.6092894332354291E-4</v>
      </c>
      <c r="F721" s="5">
        <f>过饱和度!K720</f>
        <v>2.5267185280125499E+25</v>
      </c>
      <c r="G721" s="5">
        <f t="shared" si="88"/>
        <v>2.5267185280125499E+25</v>
      </c>
      <c r="H721" s="5">
        <f t="shared" si="89"/>
        <v>2526718.52801255</v>
      </c>
      <c r="I721" s="5">
        <f>过饱和度!N720</f>
        <v>4.146519702593539E+24</v>
      </c>
      <c r="J721" s="5">
        <f t="shared" si="90"/>
        <v>4.146519702593539E+24</v>
      </c>
      <c r="K721" s="5">
        <f t="shared" si="91"/>
        <v>414651.97025935393</v>
      </c>
      <c r="L721" s="5">
        <f>过饱和度!Q720</f>
        <v>2.8782539850571723E+75</v>
      </c>
      <c r="M721" s="5">
        <f t="shared" si="94"/>
        <v>2.8782539850571723E+75</v>
      </c>
      <c r="N721" s="5">
        <f t="shared" si="95"/>
        <v>2.8782539850571723E+56</v>
      </c>
    </row>
    <row r="722" spans="2:14" x14ac:dyDescent="0.25">
      <c r="B722" s="5">
        <f>过饱和度!D721</f>
        <v>25.797129707789988</v>
      </c>
      <c r="C722" s="5">
        <f>过饱和度!H721</f>
        <v>1609260881744681</v>
      </c>
      <c r="D722" s="5">
        <f t="shared" si="92"/>
        <v>1609260881744680</v>
      </c>
      <c r="E722" s="5">
        <f t="shared" si="93"/>
        <v>1.6092608817446801E-4</v>
      </c>
      <c r="F722" s="5">
        <f>过饱和度!K721</f>
        <v>2.5266946757290396E+25</v>
      </c>
      <c r="G722" s="5">
        <f t="shared" si="88"/>
        <v>2.5266946757290396E+25</v>
      </c>
      <c r="H722" s="5">
        <f t="shared" si="89"/>
        <v>2526694.6757290396</v>
      </c>
      <c r="I722" s="5">
        <f>过饱和度!N721</f>
        <v>4.1464976519863678E+24</v>
      </c>
      <c r="J722" s="5">
        <f t="shared" si="90"/>
        <v>4.1464976519863678E+24</v>
      </c>
      <c r="K722" s="5">
        <f t="shared" si="91"/>
        <v>414649.7651986368</v>
      </c>
      <c r="L722" s="5">
        <f>过饱和度!Q721</f>
        <v>2.9447796987746242E+75</v>
      </c>
      <c r="M722" s="5">
        <f t="shared" si="94"/>
        <v>2.9447796987746242E+75</v>
      </c>
      <c r="N722" s="5">
        <f t="shared" si="95"/>
        <v>2.9447796987746242E+56</v>
      </c>
    </row>
    <row r="723" spans="2:14" x14ac:dyDescent="0.25">
      <c r="B723" s="5">
        <f>过饱和度!D722</f>
        <v>25.797137194601952</v>
      </c>
      <c r="C723" s="5">
        <f>过饱和度!H722</f>
        <v>1664733357365261.8</v>
      </c>
      <c r="D723" s="5">
        <f t="shared" si="92"/>
        <v>1664733357365260.8</v>
      </c>
      <c r="E723" s="5">
        <f t="shared" si="93"/>
        <v>1.6647333573652605E-4</v>
      </c>
      <c r="F723" s="5">
        <f>过饱和度!K722</f>
        <v>2.6434572287426814E+25</v>
      </c>
      <c r="G723" s="5">
        <f t="shared" si="88"/>
        <v>2.6434572287426814E+25</v>
      </c>
      <c r="H723" s="5">
        <f t="shared" si="89"/>
        <v>2643457.2287426814</v>
      </c>
      <c r="I723" s="5">
        <f>过饱和度!N722</f>
        <v>4.3381039075690232E+24</v>
      </c>
      <c r="J723" s="5">
        <f t="shared" si="90"/>
        <v>4.3381039075690232E+24</v>
      </c>
      <c r="K723" s="5">
        <f t="shared" si="91"/>
        <v>433810.3907569024</v>
      </c>
      <c r="L723" s="5">
        <f>过饱和度!Q722</f>
        <v>3.1511835761719687E+75</v>
      </c>
      <c r="M723" s="5">
        <f t="shared" si="94"/>
        <v>3.1511835761719687E+75</v>
      </c>
      <c r="N723" s="5">
        <f t="shared" si="95"/>
        <v>3.1511835761719692E+56</v>
      </c>
    </row>
    <row r="724" spans="2:14" x14ac:dyDescent="0.25">
      <c r="B724" s="5">
        <f>过饱和度!D723</f>
        <v>26.090278738860057</v>
      </c>
      <c r="C724" s="5">
        <f>过饱和度!H723</f>
        <v>1664703019193225.3</v>
      </c>
      <c r="D724" s="5">
        <f t="shared" si="92"/>
        <v>1664703019193224.3</v>
      </c>
      <c r="E724" s="5">
        <f t="shared" si="93"/>
        <v>1.6647030191932247E-4</v>
      </c>
      <c r="F724" s="5">
        <f>过饱和度!K723</f>
        <v>2.6434303617508069E+25</v>
      </c>
      <c r="G724" s="5">
        <f t="shared" si="88"/>
        <v>2.6434303617508069E+25</v>
      </c>
      <c r="H724" s="5">
        <f t="shared" si="89"/>
        <v>2643430.3617508071</v>
      </c>
      <c r="I724" s="5">
        <f>过饱和度!N723</f>
        <v>4.338077699265267E+24</v>
      </c>
      <c r="J724" s="5">
        <f t="shared" si="90"/>
        <v>4.338077699265267E+24</v>
      </c>
      <c r="K724" s="5">
        <f t="shared" si="91"/>
        <v>433807.7699265267</v>
      </c>
      <c r="L724" s="5">
        <f>过饱和度!Q723</f>
        <v>3.2231802877000289E+75</v>
      </c>
      <c r="M724" s="5">
        <f t="shared" si="94"/>
        <v>3.2231802877000289E+75</v>
      </c>
      <c r="N724" s="5">
        <f t="shared" si="95"/>
        <v>3.2231802877000292E+56</v>
      </c>
    </row>
    <row r="725" spans="2:14" x14ac:dyDescent="0.25">
      <c r="B725" s="5">
        <f>过饱和度!D724</f>
        <v>26.09028622567202</v>
      </c>
      <c r="C725" s="5">
        <f>过饱和度!H724</f>
        <v>1721435162752326.8</v>
      </c>
      <c r="D725" s="5">
        <f t="shared" si="92"/>
        <v>1721435162752325.8</v>
      </c>
      <c r="E725" s="5">
        <f t="shared" si="93"/>
        <v>1.7214351627523259E-4</v>
      </c>
      <c r="F725" s="5">
        <f>过饱和度!K724</f>
        <v>2.764192823000511E+25</v>
      </c>
      <c r="G725" s="5">
        <f t="shared" si="88"/>
        <v>2.764192823000511E+25</v>
      </c>
      <c r="H725" s="5">
        <f t="shared" si="89"/>
        <v>2764192.8230005112</v>
      </c>
      <c r="I725" s="5">
        <f>过饱和度!N724</f>
        <v>4.5362480399316293E+24</v>
      </c>
      <c r="J725" s="5">
        <f t="shared" si="90"/>
        <v>4.5362480399316293E+24</v>
      </c>
      <c r="K725" s="5">
        <f t="shared" si="91"/>
        <v>453624.80399316299</v>
      </c>
      <c r="L725" s="5">
        <f>过饱和度!Q724</f>
        <v>3.4464901423315285E+75</v>
      </c>
      <c r="M725" s="5">
        <f t="shared" si="94"/>
        <v>3.4464901423315285E+75</v>
      </c>
      <c r="N725" s="5">
        <f t="shared" si="95"/>
        <v>3.4464901423315286E+56</v>
      </c>
    </row>
    <row r="726" spans="2:14" x14ac:dyDescent="0.25">
      <c r="B726" s="5">
        <f>过饱和度!D725</f>
        <v>26.383427769930126</v>
      </c>
      <c r="C726" s="5">
        <f>过饱和度!H725</f>
        <v>1721402979335103</v>
      </c>
      <c r="D726" s="5">
        <f t="shared" si="92"/>
        <v>1721402979335102</v>
      </c>
      <c r="E726" s="5">
        <f t="shared" si="93"/>
        <v>1.7214029793351018E-4</v>
      </c>
      <c r="F726" s="5">
        <f>过饱和度!K725</f>
        <v>2.7641627733038482E+25</v>
      </c>
      <c r="G726" s="5">
        <f t="shared" si="88"/>
        <v>2.7641627733038482E+25</v>
      </c>
      <c r="H726" s="5">
        <f t="shared" si="89"/>
        <v>2764162.7733038487</v>
      </c>
      <c r="I726" s="5">
        <f>过饱和度!N725</f>
        <v>4.5362174252584058E+24</v>
      </c>
      <c r="J726" s="5">
        <f t="shared" si="90"/>
        <v>4.5362174252584058E+24</v>
      </c>
      <c r="K726" s="5">
        <f t="shared" si="91"/>
        <v>453621.7425258407</v>
      </c>
      <c r="L726" s="5">
        <f>过饱和度!Q725</f>
        <v>3.5243388209038318E+75</v>
      </c>
      <c r="M726" s="5">
        <f t="shared" si="94"/>
        <v>3.5243388209038318E+75</v>
      </c>
      <c r="N726" s="5">
        <f t="shared" si="95"/>
        <v>3.5243388209038327E+56</v>
      </c>
    </row>
    <row r="727" spans="2:14" x14ac:dyDescent="0.25">
      <c r="B727" s="5">
        <f>过饱和度!D726</f>
        <v>26.383435256742089</v>
      </c>
      <c r="C727" s="5">
        <f>过饱和度!H726</f>
        <v>1779408906936872.3</v>
      </c>
      <c r="D727" s="5">
        <f t="shared" si="92"/>
        <v>1779408906936871.3</v>
      </c>
      <c r="E727" s="5">
        <f t="shared" si="93"/>
        <v>1.7794089069368715E-4</v>
      </c>
      <c r="F727" s="5">
        <f>过饱和度!K726</f>
        <v>2.8890153885092169E+25</v>
      </c>
      <c r="G727" s="5">
        <f t="shared" si="88"/>
        <v>2.8890153885092169E+25</v>
      </c>
      <c r="H727" s="5">
        <f t="shared" si="89"/>
        <v>2889015.3885092172</v>
      </c>
      <c r="I727" s="5">
        <f>过饱和度!N726</f>
        <v>4.7410999627079783E+24</v>
      </c>
      <c r="J727" s="5">
        <f t="shared" si="90"/>
        <v>4.7410999627079783E+24</v>
      </c>
      <c r="K727" s="5">
        <f t="shared" si="91"/>
        <v>474109.99627079786</v>
      </c>
      <c r="L727" s="5">
        <f>过饱和度!Q726</f>
        <v>3.7657276243764394E+75</v>
      </c>
      <c r="M727" s="5">
        <f t="shared" si="94"/>
        <v>3.7657276243764394E+75</v>
      </c>
      <c r="N727" s="5">
        <f t="shared" si="95"/>
        <v>3.7657276243764395E+56</v>
      </c>
    </row>
    <row r="728" spans="2:14" x14ac:dyDescent="0.25">
      <c r="B728" s="5">
        <f>过饱和度!D727</f>
        <v>26.676576801000195</v>
      </c>
      <c r="C728" s="5">
        <f>过饱和度!H727</f>
        <v>1779374818856120.5</v>
      </c>
      <c r="D728" s="5">
        <f t="shared" si="92"/>
        <v>1779374818856119.5</v>
      </c>
      <c r="E728" s="5">
        <f t="shared" si="93"/>
        <v>1.7793748188561195E-4</v>
      </c>
      <c r="F728" s="5">
        <f>过饱和度!K727</f>
        <v>2.8889819828796793E+25</v>
      </c>
      <c r="G728" s="5">
        <f t="shared" si="88"/>
        <v>2.8889819828796793E+25</v>
      </c>
      <c r="H728" s="5">
        <f t="shared" si="89"/>
        <v>2888981.9828796792</v>
      </c>
      <c r="I728" s="5">
        <f>过饱和度!N727</f>
        <v>4.7410646850147359E+24</v>
      </c>
      <c r="J728" s="5">
        <f t="shared" si="90"/>
        <v>4.7410646850147359E+24</v>
      </c>
      <c r="K728" s="5">
        <f t="shared" si="91"/>
        <v>474106.4685014736</v>
      </c>
      <c r="L728" s="5">
        <f>过饱和度!Q727</f>
        <v>3.8498310727276799E+75</v>
      </c>
      <c r="M728" s="5">
        <f t="shared" si="94"/>
        <v>3.8498310727276799E+75</v>
      </c>
      <c r="N728" s="5">
        <f t="shared" si="95"/>
        <v>3.84983107272768E+56</v>
      </c>
    </row>
    <row r="729" spans="2:14" x14ac:dyDescent="0.25">
      <c r="B729" s="5">
        <f>过饱和度!D728</f>
        <v>26.676584287812158</v>
      </c>
      <c r="C729" s="5">
        <f>过饱和度!H728</f>
        <v>1838668645737988.5</v>
      </c>
      <c r="D729" s="5">
        <f t="shared" si="92"/>
        <v>1838668645737987.5</v>
      </c>
      <c r="E729" s="5">
        <f t="shared" si="93"/>
        <v>1.8386686457379873E-4</v>
      </c>
      <c r="F729" s="5">
        <f>过饱和度!K728</f>
        <v>3.0180160010950711E+25</v>
      </c>
      <c r="G729" s="5">
        <f t="shared" si="88"/>
        <v>3.0180160010950711E+25</v>
      </c>
      <c r="H729" s="5">
        <f t="shared" si="89"/>
        <v>3018016.0010950705</v>
      </c>
      <c r="I729" s="5">
        <f>过饱和度!N728</f>
        <v>4.9528091780835502E+24</v>
      </c>
      <c r="J729" s="5">
        <f t="shared" si="90"/>
        <v>4.9528091780835502E+24</v>
      </c>
      <c r="K729" s="5">
        <f t="shared" si="91"/>
        <v>495280.91780835507</v>
      </c>
      <c r="L729" s="5">
        <f>过饱和度!Q728</f>
        <v>4.1105388181332812E+75</v>
      </c>
      <c r="M729" s="5">
        <f t="shared" si="94"/>
        <v>4.1105388181332812E+75</v>
      </c>
      <c r="N729" s="5">
        <f t="shared" si="95"/>
        <v>4.1105388181332808E+56</v>
      </c>
    </row>
    <row r="730" spans="2:14" x14ac:dyDescent="0.25">
      <c r="B730" s="5">
        <f>过饱和度!D729</f>
        <v>26.969725832070264</v>
      </c>
      <c r="C730" s="5">
        <f>过饱和度!H729</f>
        <v>1838632592721027.8</v>
      </c>
      <c r="D730" s="5">
        <f t="shared" si="92"/>
        <v>1838632592721026.8</v>
      </c>
      <c r="E730" s="5">
        <f t="shared" si="93"/>
        <v>1.8386325927210269E-4</v>
      </c>
      <c r="F730" s="5">
        <f>过饱和度!K729</f>
        <v>3.0179790609990097E+25</v>
      </c>
      <c r="G730" s="5">
        <f t="shared" si="88"/>
        <v>3.0179790609990097E+25</v>
      </c>
      <c r="H730" s="5">
        <f t="shared" si="89"/>
        <v>3017979.0609990098</v>
      </c>
      <c r="I730" s="5">
        <f>过饱和度!N729</f>
        <v>4.9527689726274745E+24</v>
      </c>
      <c r="J730" s="5">
        <f t="shared" si="90"/>
        <v>4.9527689726274745E+24</v>
      </c>
      <c r="K730" s="5">
        <f t="shared" si="91"/>
        <v>495276.89726274752</v>
      </c>
      <c r="L730" s="5">
        <f>过饱和度!Q729</f>
        <v>4.201322660539412E+75</v>
      </c>
      <c r="M730" s="5">
        <f t="shared" si="94"/>
        <v>4.201322660539412E+75</v>
      </c>
      <c r="N730" s="5">
        <f t="shared" si="95"/>
        <v>4.2013226605394126E+56</v>
      </c>
    </row>
    <row r="731" spans="2:14" x14ac:dyDescent="0.25">
      <c r="B731" s="5">
        <f>过饱和度!D730</f>
        <v>26.969733318882227</v>
      </c>
      <c r="C731" s="5">
        <f>过饱和度!H730</f>
        <v>1899228433253755.3</v>
      </c>
      <c r="D731" s="5">
        <f t="shared" si="92"/>
        <v>1899228433253754.3</v>
      </c>
      <c r="E731" s="5">
        <f t="shared" si="93"/>
        <v>1.8992284332537544E-4</v>
      </c>
      <c r="F731" s="5">
        <f>过饱和度!K730</f>
        <v>3.1512867345010648E+25</v>
      </c>
      <c r="G731" s="5">
        <f t="shared" si="88"/>
        <v>3.1512867345010648E+25</v>
      </c>
      <c r="H731" s="5">
        <f t="shared" si="89"/>
        <v>3151286.7345010648</v>
      </c>
      <c r="I731" s="5">
        <f>过饱和度!N730</f>
        <v>5.1715268271138034E+24</v>
      </c>
      <c r="J731" s="5">
        <f t="shared" si="90"/>
        <v>5.1715268271138034E+24</v>
      </c>
      <c r="K731" s="5">
        <f t="shared" si="91"/>
        <v>517152.68271138036</v>
      </c>
      <c r="L731" s="5">
        <f>过饱和度!Q730</f>
        <v>4.4826593894440933E+75</v>
      </c>
      <c r="M731" s="5">
        <f t="shared" si="94"/>
        <v>4.4826593894440933E+75</v>
      </c>
      <c r="N731" s="5">
        <f t="shared" si="95"/>
        <v>4.4826593894440931E+56</v>
      </c>
    </row>
    <row r="732" spans="2:14" x14ac:dyDescent="0.25">
      <c r="B732" s="5">
        <f>过饱和度!D731</f>
        <v>27.262874863140333</v>
      </c>
      <c r="C732" s="5">
        <f>过饱和度!H731</f>
        <v>1899190354173672</v>
      </c>
      <c r="D732" s="5">
        <f t="shared" si="92"/>
        <v>1899190354173671</v>
      </c>
      <c r="E732" s="5">
        <f t="shared" si="93"/>
        <v>1.8991903541736705E-4</v>
      </c>
      <c r="F732" s="5">
        <f>过饱和度!K731</f>
        <v>3.1512460760253881E+25</v>
      </c>
      <c r="G732" s="5">
        <f t="shared" si="88"/>
        <v>3.1512460760253881E+25</v>
      </c>
      <c r="H732" s="5">
        <f t="shared" si="89"/>
        <v>3151246.0760253882</v>
      </c>
      <c r="I732" s="5">
        <f>过饱和度!N731</f>
        <v>5.1714814209452613E+24</v>
      </c>
      <c r="J732" s="5">
        <f t="shared" si="90"/>
        <v>5.1714814209452613E+24</v>
      </c>
      <c r="K732" s="5">
        <f t="shared" si="91"/>
        <v>517148.14209452621</v>
      </c>
      <c r="L732" s="5">
        <f>过饱和度!Q731</f>
        <v>4.5805730928085624E+75</v>
      </c>
      <c r="M732" s="5">
        <f t="shared" si="94"/>
        <v>4.5805730928085624E+75</v>
      </c>
      <c r="N732" s="5">
        <f t="shared" si="95"/>
        <v>4.5805730928085631E+56</v>
      </c>
    </row>
    <row r="733" spans="2:14" x14ac:dyDescent="0.25">
      <c r="B733" s="5">
        <f>过饱和度!D732</f>
        <v>27.262882349952296</v>
      </c>
      <c r="C733" s="5">
        <f>过饱和度!H732</f>
        <v>1961102321861388</v>
      </c>
      <c r="D733" s="5">
        <f t="shared" si="92"/>
        <v>1961102321861387</v>
      </c>
      <c r="E733" s="5">
        <f t="shared" si="93"/>
        <v>1.9611023218613871E-4</v>
      </c>
      <c r="F733" s="5">
        <f>过饱和度!K732</f>
        <v>3.2889206602005599E+25</v>
      </c>
      <c r="G733" s="5">
        <f t="shared" si="88"/>
        <v>3.2889206602005599E+25</v>
      </c>
      <c r="H733" s="5">
        <f t="shared" si="89"/>
        <v>3288920.6602005605</v>
      </c>
      <c r="I733" s="5">
        <f>过饱和度!N732</f>
        <v>5.3974056894353146E+24</v>
      </c>
      <c r="J733" s="5">
        <f t="shared" si="90"/>
        <v>5.3974056894353146E+24</v>
      </c>
      <c r="K733" s="5">
        <f t="shared" si="91"/>
        <v>539740.56894353149</v>
      </c>
      <c r="L733" s="5">
        <f>过饱和度!Q732</f>
        <v>4.8839220234897097E+75</v>
      </c>
      <c r="M733" s="5">
        <f t="shared" si="94"/>
        <v>4.8839220234897097E+75</v>
      </c>
      <c r="N733" s="5">
        <f t="shared" si="95"/>
        <v>4.8839220234897099E+56</v>
      </c>
    </row>
    <row r="734" spans="2:14" x14ac:dyDescent="0.25">
      <c r="B734" s="5">
        <f>过饱和度!D733</f>
        <v>27.556023894210401</v>
      </c>
      <c r="C734" s="5">
        <f>过饱和度!H733</f>
        <v>1961062154737139</v>
      </c>
      <c r="D734" s="5">
        <f t="shared" si="92"/>
        <v>1961062154737138</v>
      </c>
      <c r="E734" s="5">
        <f t="shared" si="93"/>
        <v>1.9610621547371378E-4</v>
      </c>
      <c r="F734" s="5">
        <f>过饱和度!K733</f>
        <v>3.2888760939788592E+25</v>
      </c>
      <c r="G734" s="5">
        <f t="shared" si="88"/>
        <v>3.2888760939788592E+25</v>
      </c>
      <c r="H734" s="5">
        <f t="shared" si="89"/>
        <v>3288876.093978859</v>
      </c>
      <c r="I734" s="5">
        <f>过饱和度!N733</f>
        <v>5.3973548012833071E+24</v>
      </c>
      <c r="J734" s="5">
        <f t="shared" si="90"/>
        <v>5.3973548012833071E+24</v>
      </c>
      <c r="K734" s="5">
        <f t="shared" si="91"/>
        <v>539735.48012833076</v>
      </c>
      <c r="L734" s="5">
        <f>过饱和度!Q733</f>
        <v>4.9894399521980693E+75</v>
      </c>
      <c r="M734" s="5">
        <f t="shared" si="94"/>
        <v>4.9894399521980693E+75</v>
      </c>
      <c r="N734" s="5">
        <f t="shared" si="95"/>
        <v>4.9894399521980705E+56</v>
      </c>
    </row>
    <row r="735" spans="2:14" x14ac:dyDescent="0.25">
      <c r="B735" s="5">
        <f>过饱和度!D734</f>
        <v>27.556031381022365</v>
      </c>
      <c r="C735" s="5">
        <f>过饱和度!H734</f>
        <v>2024304362217387.8</v>
      </c>
      <c r="D735" s="5">
        <f t="shared" si="92"/>
        <v>2024304362217386.8</v>
      </c>
      <c r="E735" s="5">
        <f t="shared" si="93"/>
        <v>2.0243043622173866E-4</v>
      </c>
      <c r="F735" s="5">
        <f>过饱和度!K734</f>
        <v>3.4310118472109569E+25</v>
      </c>
      <c r="G735" s="5">
        <f t="shared" si="88"/>
        <v>3.4310118472109569E+25</v>
      </c>
      <c r="H735" s="5">
        <f t="shared" si="89"/>
        <v>3431011.8472109572</v>
      </c>
      <c r="I735" s="5">
        <f>过饱和度!N734</f>
        <v>5.6306001829769699E+24</v>
      </c>
      <c r="J735" s="5">
        <f t="shared" si="90"/>
        <v>5.6306001829769699E+24</v>
      </c>
      <c r="K735" s="5">
        <f t="shared" si="91"/>
        <v>563060.01829769695</v>
      </c>
      <c r="L735" s="5">
        <f>过饱和度!Q734</f>
        <v>5.3162607113541538E+75</v>
      </c>
      <c r="M735" s="5">
        <f t="shared" si="94"/>
        <v>5.3162607113541538E+75</v>
      </c>
      <c r="N735" s="5">
        <f t="shared" si="95"/>
        <v>5.3162607113541536E+56</v>
      </c>
    </row>
    <row r="736" spans="2:14" x14ac:dyDescent="0.25">
      <c r="B736" s="5">
        <f>过饱和度!D735</f>
        <v>27.84917292528047</v>
      </c>
      <c r="C736" s="5">
        <f>过饱和度!H735</f>
        <v>2024262044213905</v>
      </c>
      <c r="D736" s="5">
        <f t="shared" si="92"/>
        <v>2024262044213904</v>
      </c>
      <c r="E736" s="5">
        <f t="shared" si="93"/>
        <v>2.0242620442139045E-4</v>
      </c>
      <c r="F736" s="5">
        <f>过饱和度!K735</f>
        <v>3.4309631783496551E+25</v>
      </c>
      <c r="G736" s="5">
        <f t="shared" si="88"/>
        <v>3.4309631783496551E+25</v>
      </c>
      <c r="H736" s="5">
        <f t="shared" si="89"/>
        <v>3430963.1783496551</v>
      </c>
      <c r="I736" s="5">
        <f>过饱和度!N735</f>
        <v>5.6305435231346131E+24</v>
      </c>
      <c r="J736" s="5">
        <f t="shared" si="90"/>
        <v>5.6305435231346131E+24</v>
      </c>
      <c r="K736" s="5">
        <f t="shared" si="91"/>
        <v>563054.35231346136</v>
      </c>
      <c r="L736" s="5">
        <f>过饱和度!Q735</f>
        <v>5.4298832166269943E+75</v>
      </c>
      <c r="M736" s="5">
        <f t="shared" si="94"/>
        <v>5.4298832166269943E+75</v>
      </c>
      <c r="N736" s="5">
        <f t="shared" si="95"/>
        <v>5.4298832166269941E+56</v>
      </c>
    </row>
    <row r="737" spans="2:14" x14ac:dyDescent="0.25">
      <c r="B737" s="5">
        <f>过饱和度!D736</f>
        <v>27.849180412092434</v>
      </c>
      <c r="C737" s="5">
        <f>过饱和度!H736</f>
        <v>2088848603257680.5</v>
      </c>
      <c r="D737" s="5">
        <f t="shared" si="92"/>
        <v>2088848603257679.5</v>
      </c>
      <c r="E737" s="5">
        <f t="shared" si="93"/>
        <v>2.0888486032576796E-4</v>
      </c>
      <c r="F737" s="5">
        <f>过饱和度!K736</f>
        <v>3.5776553619073887E+25</v>
      </c>
      <c r="G737" s="5">
        <f t="shared" si="88"/>
        <v>3.5776553619073887E+25</v>
      </c>
      <c r="H737" s="5">
        <f t="shared" si="89"/>
        <v>3577655.361907389</v>
      </c>
      <c r="I737" s="5">
        <f>过饱和度!N736</f>
        <v>5.8712663636711609E+24</v>
      </c>
      <c r="J737" s="5">
        <f t="shared" si="90"/>
        <v>5.8712663636711609E+24</v>
      </c>
      <c r="K737" s="5">
        <f t="shared" si="91"/>
        <v>587126.63636711612</v>
      </c>
      <c r="L737" s="5">
        <f>过饱和度!Q736</f>
        <v>5.7817151768085052E+75</v>
      </c>
      <c r="M737" s="5">
        <f t="shared" si="94"/>
        <v>5.7817151768085052E+75</v>
      </c>
      <c r="N737" s="5">
        <f t="shared" si="95"/>
        <v>5.7817151768085052E+56</v>
      </c>
    </row>
    <row r="738" spans="2:14" x14ac:dyDescent="0.25">
      <c r="B738" s="5">
        <f>过饱和度!D737</f>
        <v>28.142321956350539</v>
      </c>
      <c r="C738" s="5">
        <f>过饱和度!H737</f>
        <v>2088804070685976.3</v>
      </c>
      <c r="D738" s="5">
        <f t="shared" si="92"/>
        <v>2088804070685975.3</v>
      </c>
      <c r="E738" s="5">
        <f t="shared" si="93"/>
        <v>2.0888040706859755E-4</v>
      </c>
      <c r="F738" s="5">
        <f>过饱和度!K737</f>
        <v>3.5776023899118912E+25</v>
      </c>
      <c r="G738" s="5">
        <f t="shared" si="88"/>
        <v>3.5776023899118912E+25</v>
      </c>
      <c r="H738" s="5">
        <f t="shared" si="89"/>
        <v>3577602.389911891</v>
      </c>
      <c r="I738" s="5">
        <f>过饱和度!N737</f>
        <v>5.8712036338811683E+24</v>
      </c>
      <c r="J738" s="5">
        <f t="shared" si="90"/>
        <v>5.8712036338811683E+24</v>
      </c>
      <c r="K738" s="5">
        <f t="shared" si="91"/>
        <v>587120.36338811682</v>
      </c>
      <c r="L738" s="5">
        <f>过饱和度!Q737</f>
        <v>5.9039697212901524E+75</v>
      </c>
      <c r="M738" s="5">
        <f t="shared" si="94"/>
        <v>5.9039697212901524E+75</v>
      </c>
      <c r="N738" s="5">
        <f t="shared" si="95"/>
        <v>5.9039697212901516E+56</v>
      </c>
    </row>
    <row r="739" spans="2:14" x14ac:dyDescent="0.25">
      <c r="B739" s="5">
        <f>过饱和度!D738</f>
        <v>28.142329443162502</v>
      </c>
      <c r="C739" s="5">
        <f>过饱和度!H738</f>
        <v>2154749092197772.8</v>
      </c>
      <c r="D739" s="5">
        <f t="shared" si="92"/>
        <v>2154749092197771.8</v>
      </c>
      <c r="E739" s="5">
        <f t="shared" si="93"/>
        <v>2.1547490921977716E-4</v>
      </c>
      <c r="F739" s="5">
        <f>过饱和度!K738</f>
        <v>3.7289472678364344E+25</v>
      </c>
      <c r="G739" s="5">
        <f t="shared" si="88"/>
        <v>3.7289472678364344E+25</v>
      </c>
      <c r="H739" s="5">
        <f t="shared" si="89"/>
        <v>3728947.2678364348</v>
      </c>
      <c r="I739" s="5">
        <f>过饱和度!N738</f>
        <v>6.119561925165044E+24</v>
      </c>
      <c r="J739" s="5">
        <f t="shared" si="90"/>
        <v>6.119561925165044E+24</v>
      </c>
      <c r="K739" s="5">
        <f t="shared" si="91"/>
        <v>611956.19251650444</v>
      </c>
      <c r="L739" s="5">
        <f>过饱和度!Q738</f>
        <v>6.2824354463241868E+75</v>
      </c>
      <c r="M739" s="5">
        <f t="shared" si="94"/>
        <v>6.2824354463241868E+75</v>
      </c>
      <c r="N739" s="5">
        <f t="shared" si="95"/>
        <v>6.2824354463241857E+56</v>
      </c>
    </row>
    <row r="740" spans="2:14" x14ac:dyDescent="0.25">
      <c r="B740" s="5">
        <f>过饱和度!D739</f>
        <v>28.435470987420608</v>
      </c>
      <c r="C740" s="5">
        <f>过饱和度!H739</f>
        <v>2154702280515044.8</v>
      </c>
      <c r="D740" s="5">
        <f t="shared" si="92"/>
        <v>2154702280515043.8</v>
      </c>
      <c r="E740" s="5">
        <f t="shared" si="93"/>
        <v>2.1547022805150438E-4</v>
      </c>
      <c r="F740" s="5">
        <f>过饱和度!K739</f>
        <v>3.7288897865373095E+25</v>
      </c>
      <c r="G740" s="5">
        <f t="shared" si="88"/>
        <v>3.7288897865373095E+25</v>
      </c>
      <c r="H740" s="5">
        <f t="shared" si="89"/>
        <v>3728889.7865373096</v>
      </c>
      <c r="I740" s="5">
        <f>过饱和度!N739</f>
        <v>6.1194928185052644E+24</v>
      </c>
      <c r="J740" s="5">
        <f t="shared" si="90"/>
        <v>6.1194928185052644E+24</v>
      </c>
      <c r="K740" s="5">
        <f t="shared" si="91"/>
        <v>611949.28185052646</v>
      </c>
      <c r="L740" s="5">
        <f>过饱和度!Q739</f>
        <v>6.4138777646521729E+75</v>
      </c>
      <c r="M740" s="5">
        <f t="shared" si="94"/>
        <v>6.4138777646521729E+75</v>
      </c>
      <c r="N740" s="5">
        <f t="shared" si="95"/>
        <v>6.4138777646521724E+56</v>
      </c>
    </row>
    <row r="741" spans="2:14" x14ac:dyDescent="0.25">
      <c r="B741" s="5">
        <f>过饱和度!D740</f>
        <v>28.435478474232571</v>
      </c>
      <c r="C741" s="5">
        <f>过饱和度!H740</f>
        <v>2222019874532886.8</v>
      </c>
      <c r="D741" s="5">
        <f t="shared" si="92"/>
        <v>2222019874532885.8</v>
      </c>
      <c r="E741" s="5">
        <f t="shared" si="93"/>
        <v>2.2220198745328857E-4</v>
      </c>
      <c r="F741" s="5">
        <f>过饱和度!K740</f>
        <v>3.8849846255298507E+25</v>
      </c>
      <c r="G741" s="5">
        <f t="shared" si="88"/>
        <v>3.8849846255298507E+25</v>
      </c>
      <c r="H741" s="5">
        <f t="shared" si="89"/>
        <v>3884984.6255298504</v>
      </c>
      <c r="I741" s="5">
        <f>过饱和度!N740</f>
        <v>6.375646198531804E+24</v>
      </c>
      <c r="J741" s="5">
        <f t="shared" si="90"/>
        <v>6.375646198531804E+24</v>
      </c>
      <c r="K741" s="5">
        <f t="shared" si="91"/>
        <v>637564.61985318048</v>
      </c>
      <c r="L741" s="5">
        <f>过饱和度!Q740</f>
        <v>6.8206865653567634E+75</v>
      </c>
      <c r="M741" s="5">
        <f t="shared" si="94"/>
        <v>6.8206865653567634E+75</v>
      </c>
      <c r="N741" s="5">
        <f t="shared" si="95"/>
        <v>6.8206865653567639E+56</v>
      </c>
    </row>
    <row r="742" spans="2:14" x14ac:dyDescent="0.25">
      <c r="B742" s="5">
        <f>过饱和度!D741</f>
        <v>28.728620018490677</v>
      </c>
      <c r="C742" s="5">
        <f>过饱和度!H741</f>
        <v>2221970718342618.8</v>
      </c>
      <c r="D742" s="5">
        <f t="shared" si="92"/>
        <v>2221970718342617.8</v>
      </c>
      <c r="E742" s="5">
        <f t="shared" si="93"/>
        <v>2.2219707183426175E-4</v>
      </c>
      <c r="F742" s="5">
        <f>过饱和度!K741</f>
        <v>3.8849224230090015E+25</v>
      </c>
      <c r="G742" s="5">
        <f t="shared" si="88"/>
        <v>3.8849224230090015E+25</v>
      </c>
      <c r="H742" s="5">
        <f t="shared" si="89"/>
        <v>3884922.4230090016</v>
      </c>
      <c r="I742" s="5">
        <f>过饱和度!N741</f>
        <v>6.375570399300734E+24</v>
      </c>
      <c r="J742" s="5">
        <f t="shared" si="90"/>
        <v>6.375570399300734E+24</v>
      </c>
      <c r="K742" s="5">
        <f t="shared" si="91"/>
        <v>637557.03993007343</v>
      </c>
      <c r="L742" s="5">
        <f>过饱和度!Q741</f>
        <v>6.9619018614644574E+75</v>
      </c>
      <c r="M742" s="5">
        <f t="shared" si="94"/>
        <v>6.9619018614644574E+75</v>
      </c>
      <c r="N742" s="5">
        <f t="shared" si="95"/>
        <v>6.9619018614644565E+56</v>
      </c>
    </row>
    <row r="743" spans="2:14" x14ac:dyDescent="0.25">
      <c r="B743" s="5">
        <f>过饱和度!D742</f>
        <v>28.72862750530264</v>
      </c>
      <c r="C743" s="5">
        <f>过饱和度!H742</f>
        <v>2290674994038115</v>
      </c>
      <c r="D743" s="5">
        <f t="shared" si="92"/>
        <v>2290674994038114</v>
      </c>
      <c r="E743" s="5">
        <f t="shared" si="93"/>
        <v>2.2906749940381142E-4</v>
      </c>
      <c r="F743" s="5">
        <f>过饱和度!K742</f>
        <v>4.0458654923183442E+25</v>
      </c>
      <c r="G743" s="5">
        <f t="shared" si="88"/>
        <v>4.0458654923183442E+25</v>
      </c>
      <c r="H743" s="5">
        <f t="shared" si="89"/>
        <v>4045865.4923183443</v>
      </c>
      <c r="I743" s="5">
        <f>过饱和度!N742</f>
        <v>6.6396801519819754E+24</v>
      </c>
      <c r="J743" s="5">
        <f t="shared" si="90"/>
        <v>6.6396801519819754E+24</v>
      </c>
      <c r="K743" s="5">
        <f t="shared" si="91"/>
        <v>663968.01519819757</v>
      </c>
      <c r="L743" s="5">
        <f>过饱和度!Q742</f>
        <v>7.3988534639727141E+75</v>
      </c>
      <c r="M743" s="5">
        <f t="shared" si="94"/>
        <v>7.3988534639727141E+75</v>
      </c>
      <c r="N743" s="5">
        <f t="shared" si="95"/>
        <v>7.3988534639727133E+56</v>
      </c>
    </row>
    <row r="744" spans="2:14" x14ac:dyDescent="0.25">
      <c r="B744" s="5">
        <f>过饱和度!D743</f>
        <v>29.021769049560746</v>
      </c>
      <c r="C744" s="5">
        <f>过饱和度!H743</f>
        <v>2290623427090184.5</v>
      </c>
      <c r="D744" s="5">
        <f t="shared" si="92"/>
        <v>2290623427090183.5</v>
      </c>
      <c r="E744" s="5">
        <f t="shared" si="93"/>
        <v>2.2906234270901837E-4</v>
      </c>
      <c r="F744" s="5">
        <f>过饱和度!K743</f>
        <v>4.0457983508352152E+25</v>
      </c>
      <c r="G744" s="5">
        <f t="shared" si="88"/>
        <v>4.0457983508352152E+25</v>
      </c>
      <c r="H744" s="5">
        <f t="shared" si="89"/>
        <v>4045798.3508352158</v>
      </c>
      <c r="I744" s="5">
        <f>过饱和度!N743</f>
        <v>6.6395973355843284E+24</v>
      </c>
      <c r="J744" s="5">
        <f t="shared" si="90"/>
        <v>6.6395973355843284E+24</v>
      </c>
      <c r="K744" s="5">
        <f t="shared" si="91"/>
        <v>663959.73355843278</v>
      </c>
      <c r="L744" s="5">
        <f>过饱和度!Q743</f>
        <v>7.5504576458852482E+75</v>
      </c>
      <c r="M744" s="5">
        <f t="shared" si="94"/>
        <v>7.5504576458852482E+75</v>
      </c>
      <c r="N744" s="5">
        <f t="shared" si="95"/>
        <v>7.5504576458852491E+56</v>
      </c>
    </row>
    <row r="745" spans="2:14" x14ac:dyDescent="0.25">
      <c r="B745" s="5">
        <f>过饱和度!D744</f>
        <v>29.021776536372709</v>
      </c>
      <c r="C745" s="5">
        <f>过饱和度!H744</f>
        <v>2360728492768564</v>
      </c>
      <c r="D745" s="5">
        <f t="shared" si="92"/>
        <v>2360728492768563</v>
      </c>
      <c r="E745" s="5">
        <f t="shared" si="93"/>
        <v>2.3607284927685632E-4</v>
      </c>
      <c r="F745" s="5">
        <f>过饱和度!K744</f>
        <v>4.2116889221453463E+25</v>
      </c>
      <c r="G745" s="5">
        <f t="shared" si="88"/>
        <v>4.2116889221453463E+25</v>
      </c>
      <c r="H745" s="5">
        <f t="shared" si="89"/>
        <v>4211688.9221453462</v>
      </c>
      <c r="I745" s="5">
        <f>过饱和度!N744</f>
        <v>6.9118263905747928E+24</v>
      </c>
      <c r="J745" s="5">
        <f t="shared" si="90"/>
        <v>6.9118263905747928E+24</v>
      </c>
      <c r="K745" s="5">
        <f t="shared" si="91"/>
        <v>691182.63905747933</v>
      </c>
      <c r="L745" s="5">
        <f>过饱和度!Q744</f>
        <v>8.0194459749229522E+75</v>
      </c>
      <c r="M745" s="5">
        <f t="shared" si="94"/>
        <v>8.0194459749229522E+75</v>
      </c>
      <c r="N745" s="5">
        <f t="shared" si="95"/>
        <v>8.0194459749229541E+56</v>
      </c>
    </row>
    <row r="746" spans="2:14" x14ac:dyDescent="0.25">
      <c r="B746" s="5">
        <f>过饱和度!D745</f>
        <v>29.314918080630815</v>
      </c>
      <c r="C746" s="5">
        <f>过饱和度!H745</f>
        <v>2360674447959349</v>
      </c>
      <c r="D746" s="5">
        <f t="shared" si="92"/>
        <v>2360674447959348</v>
      </c>
      <c r="E746" s="5">
        <f t="shared" si="93"/>
        <v>2.3606744479593483E-4</v>
      </c>
      <c r="F746" s="5">
        <f>过饱和度!K745</f>
        <v>4.2116166180631396E+25</v>
      </c>
      <c r="G746" s="5">
        <f t="shared" si="88"/>
        <v>4.2116166180631396E+25</v>
      </c>
      <c r="H746" s="5">
        <f t="shared" si="89"/>
        <v>4211616.6180631397</v>
      </c>
      <c r="I746" s="5">
        <f>过饱和度!N745</f>
        <v>6.9117362234070865E+24</v>
      </c>
      <c r="J746" s="5">
        <f t="shared" si="90"/>
        <v>6.9117362234070865E+24</v>
      </c>
      <c r="K746" s="5">
        <f t="shared" si="91"/>
        <v>691173.62234070862</v>
      </c>
      <c r="L746" s="5">
        <f>过饱和度!Q745</f>
        <v>8.1820869278137293E+75</v>
      </c>
      <c r="M746" s="5">
        <f t="shared" si="94"/>
        <v>8.1820869278137293E+75</v>
      </c>
      <c r="N746" s="5">
        <f t="shared" si="95"/>
        <v>8.1820869278137292E+56</v>
      </c>
    </row>
    <row r="747" spans="2:14" x14ac:dyDescent="0.25">
      <c r="B747" s="5">
        <f>过饱和度!D746</f>
        <v>29.314925567442778</v>
      </c>
      <c r="C747" s="5">
        <f>过饱和度!H746</f>
        <v>2432194411059501</v>
      </c>
      <c r="D747" s="5">
        <f t="shared" si="92"/>
        <v>2432194411059500</v>
      </c>
      <c r="E747" s="5">
        <f t="shared" si="93"/>
        <v>2.4321944110595003E-4</v>
      </c>
      <c r="F747" s="5">
        <f>过饱和度!K746</f>
        <v>4.3825549653808267E+25</v>
      </c>
      <c r="G747" s="5">
        <f t="shared" si="88"/>
        <v>4.3825549653808267E+25</v>
      </c>
      <c r="H747" s="5">
        <f t="shared" si="89"/>
        <v>4382554.965380827</v>
      </c>
      <c r="I747" s="5">
        <f>过饱和度!N746</f>
        <v>7.1922491559295643E+24</v>
      </c>
      <c r="J747" s="5">
        <f t="shared" si="90"/>
        <v>7.1922491559295643E+24</v>
      </c>
      <c r="K747" s="5">
        <f t="shared" si="91"/>
        <v>719224.91559295659</v>
      </c>
      <c r="L747" s="5">
        <f>过饱和度!Q746</f>
        <v>8.6851040072979231E+75</v>
      </c>
      <c r="M747" s="5">
        <f t="shared" si="94"/>
        <v>8.6851040072979231E+75</v>
      </c>
      <c r="N747" s="5">
        <f t="shared" si="95"/>
        <v>8.6851040072979238E+56</v>
      </c>
    </row>
    <row r="748" spans="2:14" x14ac:dyDescent="0.25">
      <c r="B748" s="5">
        <f>过饱和度!D747</f>
        <v>29.608067111700883</v>
      </c>
      <c r="C748" s="5">
        <f>过饱和度!H747</f>
        <v>2432137820431977.5</v>
      </c>
      <c r="D748" s="5">
        <f t="shared" si="92"/>
        <v>2432137820431976.5</v>
      </c>
      <c r="E748" s="5">
        <f t="shared" si="93"/>
        <v>2.4321378204319769E-4</v>
      </c>
      <c r="F748" s="5">
        <f>过饱和度!K747</f>
        <v>4.3824772690927174E+25</v>
      </c>
      <c r="G748" s="5">
        <f t="shared" si="88"/>
        <v>4.3824772690927174E+25</v>
      </c>
      <c r="H748" s="5">
        <f t="shared" si="89"/>
        <v>4382477.2690927181</v>
      </c>
      <c r="I748" s="5">
        <f>过饱和度!N747</f>
        <v>7.1921512952656932E+24</v>
      </c>
      <c r="J748" s="5">
        <f t="shared" si="90"/>
        <v>7.1921512952656932E+24</v>
      </c>
      <c r="K748" s="5">
        <f t="shared" si="91"/>
        <v>719215.12952656928</v>
      </c>
      <c r="L748" s="5">
        <f>过饱和度!Q747</f>
        <v>8.8594629055807663E+75</v>
      </c>
      <c r="M748" s="5">
        <f t="shared" si="94"/>
        <v>8.8594629055807663E+75</v>
      </c>
      <c r="N748" s="5">
        <f t="shared" si="95"/>
        <v>8.8594629055807667E+56</v>
      </c>
    </row>
    <row r="749" spans="2:14" x14ac:dyDescent="0.25">
      <c r="B749" s="5">
        <f>过饱和度!D748</f>
        <v>29.608074598512847</v>
      </c>
      <c r="C749" s="5">
        <f>过饱和度!H748</f>
        <v>2505086787526496.5</v>
      </c>
      <c r="D749" s="5">
        <f t="shared" si="92"/>
        <v>2505086787526495.5</v>
      </c>
      <c r="E749" s="5">
        <f t="shared" si="93"/>
        <v>2.5050867875264955E-4</v>
      </c>
      <c r="F749" s="5">
        <f>过饱和度!K748</f>
        <v>4.5585646686351127E+25</v>
      </c>
      <c r="G749" s="5">
        <f t="shared" si="88"/>
        <v>4.5585646686351127E+25</v>
      </c>
      <c r="H749" s="5">
        <f t="shared" si="89"/>
        <v>4558564.6686351132</v>
      </c>
      <c r="I749" s="5">
        <f>过饱和度!N748</f>
        <v>7.481114325937086E+24</v>
      </c>
      <c r="J749" s="5">
        <f t="shared" si="90"/>
        <v>7.481114325937086E+24</v>
      </c>
      <c r="K749" s="5">
        <f t="shared" si="91"/>
        <v>748111.43259370863</v>
      </c>
      <c r="L749" s="5">
        <f>过饱和度!Q748</f>
        <v>9.3986028789306749E+75</v>
      </c>
      <c r="M749" s="5">
        <f t="shared" si="94"/>
        <v>9.3986028789306749E+75</v>
      </c>
      <c r="N749" s="5">
        <f t="shared" si="95"/>
        <v>9.3986028789306756E+56</v>
      </c>
    </row>
    <row r="750" spans="2:14" x14ac:dyDescent="0.25">
      <c r="B750" s="5">
        <f>过饱和度!D749</f>
        <v>29.901216142770952</v>
      </c>
      <c r="C750" s="5">
        <f>过饱和度!H749</f>
        <v>2505027582270351</v>
      </c>
      <c r="D750" s="5">
        <f t="shared" si="92"/>
        <v>2505027582270350</v>
      </c>
      <c r="E750" s="5">
        <f t="shared" si="93"/>
        <v>2.5050275822703497E-4</v>
      </c>
      <c r="F750" s="5">
        <f>过饱和度!K749</f>
        <v>4.558481344490496E+25</v>
      </c>
      <c r="G750" s="5">
        <f t="shared" si="88"/>
        <v>4.558481344490496E+25</v>
      </c>
      <c r="H750" s="5">
        <f t="shared" si="89"/>
        <v>4558481.3444904964</v>
      </c>
      <c r="I750" s="5">
        <f>过饱和度!N749</f>
        <v>7.4810084198139506E+24</v>
      </c>
      <c r="J750" s="5">
        <f t="shared" si="90"/>
        <v>7.4810084198139506E+24</v>
      </c>
      <c r="K750" s="5">
        <f t="shared" si="91"/>
        <v>748100.84198139503</v>
      </c>
      <c r="L750" s="5">
        <f>过饱和度!Q749</f>
        <v>9.5853955381700192E+75</v>
      </c>
      <c r="M750" s="5">
        <f t="shared" si="94"/>
        <v>9.5853955381700192E+75</v>
      </c>
      <c r="N750" s="5">
        <f t="shared" si="95"/>
        <v>9.5853955381700207E+56</v>
      </c>
    </row>
    <row r="751" spans="2:14" x14ac:dyDescent="0.25">
      <c r="B751" s="5">
        <f>过饱和度!D750</f>
        <v>29.901223629582915</v>
      </c>
      <c r="C751" s="5">
        <f>过饱和度!H750</f>
        <v>2579419659065575.5</v>
      </c>
      <c r="D751" s="5">
        <f t="shared" si="92"/>
        <v>2579419659065574.5</v>
      </c>
      <c r="E751" s="5">
        <f t="shared" si="93"/>
        <v>2.5794196590655746E-4</v>
      </c>
      <c r="F751" s="5">
        <f>过饱和度!K750</f>
        <v>4.7398200745727426E+25</v>
      </c>
      <c r="G751" s="5">
        <f t="shared" si="88"/>
        <v>4.7398200745727426E+25</v>
      </c>
      <c r="H751" s="5">
        <f t="shared" si="89"/>
        <v>4739820.0745727429</v>
      </c>
      <c r="I751" s="5">
        <f>过饱和度!N750</f>
        <v>7.7785894144710781E+24</v>
      </c>
      <c r="J751" s="5">
        <f t="shared" si="90"/>
        <v>7.7785894144710781E+24</v>
      </c>
      <c r="K751" s="5">
        <f t="shared" si="91"/>
        <v>777858.94144710782</v>
      </c>
      <c r="L751" s="5">
        <f>过饱和度!Q750</f>
        <v>1.0162858810745177E+76</v>
      </c>
      <c r="M751" s="5">
        <f t="shared" si="94"/>
        <v>1.0162858810745177E+76</v>
      </c>
      <c r="N751" s="5">
        <f t="shared" si="95"/>
        <v>1.0162858810745177E+57</v>
      </c>
    </row>
    <row r="752" spans="2:14" x14ac:dyDescent="0.25">
      <c r="B752" s="5">
        <f>过饱和度!D751</f>
        <v>30.194365173841021</v>
      </c>
      <c r="C752" s="5">
        <f>过饱和度!H751</f>
        <v>2579357769517303</v>
      </c>
      <c r="D752" s="5">
        <f t="shared" si="92"/>
        <v>2579357769517302</v>
      </c>
      <c r="E752" s="5">
        <f t="shared" si="93"/>
        <v>2.5793577695173021E-4</v>
      </c>
      <c r="F752" s="5">
        <f>过饱和度!K751</f>
        <v>4.7397308808034848E+25</v>
      </c>
      <c r="G752" s="5">
        <f t="shared" si="88"/>
        <v>4.7397308808034848E+25</v>
      </c>
      <c r="H752" s="5">
        <f t="shared" si="89"/>
        <v>4739730.8808034863</v>
      </c>
      <c r="I752" s="5">
        <f>过饱和度!N751</f>
        <v>7.7784751015742315E+24</v>
      </c>
      <c r="J752" s="5">
        <f t="shared" si="90"/>
        <v>7.7784751015742315E+24</v>
      </c>
      <c r="K752" s="5">
        <f t="shared" si="91"/>
        <v>777847.51015742321</v>
      </c>
      <c r="L752" s="5">
        <f>过饱和度!Q751</f>
        <v>1.0362837080174206E+76</v>
      </c>
      <c r="M752" s="5">
        <f t="shared" si="94"/>
        <v>1.0362837080174206E+76</v>
      </c>
      <c r="N752" s="5">
        <f t="shared" si="95"/>
        <v>1.0362837080174206E+57</v>
      </c>
    </row>
    <row r="753" spans="2:14" x14ac:dyDescent="0.25">
      <c r="B753" s="5">
        <f>过饱和度!D752</f>
        <v>30.194372660652984</v>
      </c>
      <c r="C753" s="5">
        <f>过饱和度!H752</f>
        <v>2655207060853362.5</v>
      </c>
      <c r="D753" s="5">
        <f t="shared" si="92"/>
        <v>2655207060853361.5</v>
      </c>
      <c r="E753" s="5">
        <f t="shared" si="93"/>
        <v>2.6552070608533613E-4</v>
      </c>
      <c r="F753" s="5">
        <f>过饱和度!K752</f>
        <v>4.9264242217263491E+25</v>
      </c>
      <c r="G753" s="5">
        <f t="shared" si="88"/>
        <v>4.9264242217263491E+25</v>
      </c>
      <c r="H753" s="5">
        <f t="shared" si="89"/>
        <v>4926424.2217263486</v>
      </c>
      <c r="I753" s="5">
        <f>过饱和度!N752</f>
        <v>8.0848435710996945E+24</v>
      </c>
      <c r="J753" s="5">
        <f t="shared" si="90"/>
        <v>8.0848435710996945E+24</v>
      </c>
      <c r="K753" s="5">
        <f t="shared" si="91"/>
        <v>808484.35710996948</v>
      </c>
      <c r="L753" s="5">
        <f>过饱和度!Q752</f>
        <v>1.0980934586278646E+76</v>
      </c>
      <c r="M753" s="5">
        <f t="shared" si="94"/>
        <v>1.0980934586278646E+76</v>
      </c>
      <c r="N753" s="5">
        <f t="shared" si="95"/>
        <v>1.0980934586278646E+57</v>
      </c>
    </row>
    <row r="754" spans="2:14" x14ac:dyDescent="0.25">
      <c r="B754" s="5">
        <f>过饱和度!D753</f>
        <v>30.48751420491109</v>
      </c>
      <c r="C754" s="5">
        <f>过饱和度!H753</f>
        <v>2655142416496374</v>
      </c>
      <c r="D754" s="5">
        <f t="shared" si="92"/>
        <v>2655142416496373</v>
      </c>
      <c r="E754" s="5">
        <f t="shared" si="93"/>
        <v>2.6551424164963732E-4</v>
      </c>
      <c r="F754" s="5">
        <f>过饱和度!K753</f>
        <v>4.9263289103730566E+25</v>
      </c>
      <c r="G754" s="5">
        <f t="shared" si="88"/>
        <v>4.9263289103730566E+25</v>
      </c>
      <c r="H754" s="5">
        <f t="shared" si="89"/>
        <v>4926328.9103730572</v>
      </c>
      <c r="I754" s="5">
        <f>过饱和度!N753</f>
        <v>8.0847204806489789E+24</v>
      </c>
      <c r="J754" s="5">
        <f t="shared" si="90"/>
        <v>8.0847204806489789E+24</v>
      </c>
      <c r="K754" s="5">
        <f t="shared" si="91"/>
        <v>808472.048064898</v>
      </c>
      <c r="L754" s="5">
        <f>过饱和度!Q753</f>
        <v>1.1194887782722611E+76</v>
      </c>
      <c r="M754" s="5">
        <f t="shared" si="94"/>
        <v>1.1194887782722611E+76</v>
      </c>
      <c r="N754" s="5">
        <f t="shared" si="95"/>
        <v>1.1194887782722613E+57</v>
      </c>
    </row>
    <row r="755" spans="2:14" x14ac:dyDescent="0.25">
      <c r="B755" s="5">
        <f>过饱和度!D754</f>
        <v>30.487521691723053</v>
      </c>
      <c r="C755" s="5">
        <f>过饱和度!H754</f>
        <v>2732463026347224.5</v>
      </c>
      <c r="D755" s="5">
        <f t="shared" si="92"/>
        <v>2732463026347223.5</v>
      </c>
      <c r="E755" s="5">
        <f t="shared" si="93"/>
        <v>2.7324630263472234E-4</v>
      </c>
      <c r="F755" s="5">
        <f>过饱和度!K754</f>
        <v>5.1184811443105478E+25</v>
      </c>
      <c r="G755" s="5">
        <f t="shared" si="88"/>
        <v>5.1184811443105478E+25</v>
      </c>
      <c r="H755" s="5">
        <f t="shared" si="89"/>
        <v>5118481.144310548</v>
      </c>
      <c r="I755" s="5">
        <f>过饱和度!N754</f>
        <v>8.4000475807969937E+24</v>
      </c>
      <c r="J755" s="5">
        <f t="shared" si="90"/>
        <v>8.4000475807969937E+24</v>
      </c>
      <c r="K755" s="5">
        <f t="shared" si="91"/>
        <v>840004.75807969959</v>
      </c>
      <c r="L755" s="5">
        <f>过饱和度!Q754</f>
        <v>1.1856045379637461E+76</v>
      </c>
      <c r="M755" s="5">
        <f t="shared" si="94"/>
        <v>1.1856045379637461E+76</v>
      </c>
      <c r="N755" s="5">
        <f t="shared" si="95"/>
        <v>1.1856045379637462E+57</v>
      </c>
    </row>
    <row r="756" spans="2:14" x14ac:dyDescent="0.25">
      <c r="B756" s="5">
        <f>过饱和度!D755</f>
        <v>30.780663235981159</v>
      </c>
      <c r="C756" s="5">
        <f>过饱和度!H755</f>
        <v>2732395555811952</v>
      </c>
      <c r="D756" s="5">
        <f t="shared" si="92"/>
        <v>2732395555811951</v>
      </c>
      <c r="E756" s="5">
        <f t="shared" si="93"/>
        <v>2.7323955558119514E-4</v>
      </c>
      <c r="F756" s="5">
        <f>过饱和度!K755</f>
        <v>5.1183794611488485E+25</v>
      </c>
      <c r="G756" s="5">
        <f t="shared" si="88"/>
        <v>5.1183794611488485E+25</v>
      </c>
      <c r="H756" s="5">
        <f t="shared" si="89"/>
        <v>5118379.4611488488</v>
      </c>
      <c r="I756" s="5">
        <f>过饱和度!N755</f>
        <v>8.3999153324322412E+24</v>
      </c>
      <c r="J756" s="5">
        <f t="shared" si="90"/>
        <v>8.3999153324322412E+24</v>
      </c>
      <c r="K756" s="5">
        <f t="shared" si="91"/>
        <v>839991.53324322414</v>
      </c>
      <c r="L756" s="5">
        <f>过饱和度!Q755</f>
        <v>1.2084801763647098E+76</v>
      </c>
      <c r="M756" s="5">
        <f t="shared" si="94"/>
        <v>1.2084801763647098E+76</v>
      </c>
      <c r="N756" s="5">
        <f t="shared" si="95"/>
        <v>1.2084801763647097E+57</v>
      </c>
    </row>
    <row r="757" spans="2:14" x14ac:dyDescent="0.25">
      <c r="B757" s="5">
        <f>过饱和度!D756</f>
        <v>30.780670722793122</v>
      </c>
      <c r="C757" s="5">
        <f>过饱和度!H756</f>
        <v>2811201587285421</v>
      </c>
      <c r="D757" s="5">
        <f t="shared" si="92"/>
        <v>2811201587285420</v>
      </c>
      <c r="E757" s="5">
        <f t="shared" si="93"/>
        <v>2.8112015872854197E-4</v>
      </c>
      <c r="F757" s="5">
        <f>过饱和度!K756</f>
        <v>5.316095872035859E+25</v>
      </c>
      <c r="G757" s="5">
        <f t="shared" si="88"/>
        <v>5.316095872035859E+25</v>
      </c>
      <c r="H757" s="5">
        <f t="shared" si="89"/>
        <v>5316095.8720358592</v>
      </c>
      <c r="I757" s="5">
        <f>过饱和度!N756</f>
        <v>8.7243738636545315E+24</v>
      </c>
      <c r="J757" s="5">
        <f t="shared" si="90"/>
        <v>8.7243738636545315E+24</v>
      </c>
      <c r="K757" s="5">
        <f t="shared" si="91"/>
        <v>872437.38636545325</v>
      </c>
      <c r="L757" s="5">
        <f>过饱和度!Q756</f>
        <v>1.2791564755177812E+76</v>
      </c>
      <c r="M757" s="5">
        <f t="shared" si="94"/>
        <v>1.2791564755177812E+76</v>
      </c>
      <c r="N757" s="5">
        <f t="shared" si="95"/>
        <v>1.2791564755177813E+57</v>
      </c>
    </row>
    <row r="758" spans="2:14" x14ac:dyDescent="0.25">
      <c r="B758" s="5">
        <f>过饱和度!D757</f>
        <v>31.073812267051228</v>
      </c>
      <c r="C758" s="5">
        <f>过饱和度!H757</f>
        <v>2811131218349417.5</v>
      </c>
      <c r="D758" s="5">
        <f t="shared" si="92"/>
        <v>2811131218349416.5</v>
      </c>
      <c r="E758" s="5">
        <f t="shared" si="93"/>
        <v>2.8111312183494159E-4</v>
      </c>
      <c r="F758" s="5">
        <f>过饱和度!K757</f>
        <v>5.3159875565026936E+25</v>
      </c>
      <c r="G758" s="5">
        <f t="shared" si="88"/>
        <v>5.3159875565026936E+25</v>
      </c>
      <c r="H758" s="5">
        <f t="shared" si="89"/>
        <v>5315987.5565026943</v>
      </c>
      <c r="I758" s="5">
        <f>过饱和度!N757</f>
        <v>8.7242320673212412E+24</v>
      </c>
      <c r="J758" s="5">
        <f t="shared" si="90"/>
        <v>8.7242320673212412E+24</v>
      </c>
      <c r="K758" s="5">
        <f t="shared" si="91"/>
        <v>872423.20673212421</v>
      </c>
      <c r="L758" s="5">
        <f>过饱和度!Q757</f>
        <v>1.3035993050185E+76</v>
      </c>
      <c r="M758" s="5">
        <f t="shared" si="94"/>
        <v>1.3035993050185E+76</v>
      </c>
      <c r="N758" s="5">
        <f t="shared" si="95"/>
        <v>1.3035993050185001E+57</v>
      </c>
    </row>
    <row r="759" spans="2:14" x14ac:dyDescent="0.25">
      <c r="B759" s="5">
        <f>过饱和度!D758</f>
        <v>31.073819753863191</v>
      </c>
      <c r="C759" s="5">
        <f>过饱和度!H758</f>
        <v>2891436773687248.5</v>
      </c>
      <c r="D759" s="5">
        <f t="shared" si="92"/>
        <v>2891436773687247.5</v>
      </c>
      <c r="E759" s="5">
        <f t="shared" si="93"/>
        <v>2.8914367736872481E-4</v>
      </c>
      <c r="F759" s="5">
        <f>过饱和度!K758</f>
        <v>5.5193744299226519E+25</v>
      </c>
      <c r="G759" s="5">
        <f t="shared" si="88"/>
        <v>5.5193744299226519E+25</v>
      </c>
      <c r="H759" s="5">
        <f t="shared" si="89"/>
        <v>5519374.4299226524</v>
      </c>
      <c r="I759" s="5">
        <f>过饱和度!N758</f>
        <v>9.0579964745929092E+24</v>
      </c>
      <c r="J759" s="5">
        <f t="shared" si="90"/>
        <v>9.0579964745929092E+24</v>
      </c>
      <c r="K759" s="5">
        <f t="shared" si="91"/>
        <v>905799.64745929092</v>
      </c>
      <c r="L759" s="5">
        <f>过饱和度!Q758</f>
        <v>1.3791030842233031E+76</v>
      </c>
      <c r="M759" s="5">
        <f t="shared" si="94"/>
        <v>1.3791030842233031E+76</v>
      </c>
      <c r="N759" s="5">
        <f t="shared" si="95"/>
        <v>1.3791030842233032E+57</v>
      </c>
    </row>
    <row r="760" spans="2:14" x14ac:dyDescent="0.25">
      <c r="B760" s="5">
        <f>过饱和度!D759</f>
        <v>31.366961298121296</v>
      </c>
      <c r="C760" s="5">
        <f>过饱和度!H759</f>
        <v>2891363433275300.5</v>
      </c>
      <c r="D760" s="5">
        <f t="shared" si="92"/>
        <v>2891363433275299.5</v>
      </c>
      <c r="E760" s="5">
        <f t="shared" si="93"/>
        <v>2.8913634332752993E-4</v>
      </c>
      <c r="F760" s="5">
        <f>过饱和度!K759</f>
        <v>5.519259215042588E+25</v>
      </c>
      <c r="G760" s="5">
        <f t="shared" si="88"/>
        <v>5.519259215042588E+25</v>
      </c>
      <c r="H760" s="5">
        <f t="shared" si="89"/>
        <v>5519259.2150425883</v>
      </c>
      <c r="I760" s="5">
        <f>过饱和度!N759</f>
        <v>9.0578447304279711E+24</v>
      </c>
      <c r="J760" s="5">
        <f t="shared" si="90"/>
        <v>9.0578447304279711E+24</v>
      </c>
      <c r="K760" s="5">
        <f t="shared" si="91"/>
        <v>905784.47304279706</v>
      </c>
      <c r="L760" s="5">
        <f>过饱和度!Q759</f>
        <v>1.4052041797548388E+76</v>
      </c>
      <c r="M760" s="5">
        <f t="shared" si="94"/>
        <v>1.4052041797548388E+76</v>
      </c>
      <c r="N760" s="5">
        <f t="shared" si="95"/>
        <v>1.4052041797548388E+57</v>
      </c>
    </row>
    <row r="761" spans="2:14" x14ac:dyDescent="0.25">
      <c r="B761" s="5">
        <f>过饱和度!D760</f>
        <v>31.36696878493326</v>
      </c>
      <c r="C761" s="5">
        <f>过饱和度!H760</f>
        <v>2973182613853185.5</v>
      </c>
      <c r="D761" s="5">
        <f t="shared" si="92"/>
        <v>2973182613853184.5</v>
      </c>
      <c r="E761" s="5">
        <f t="shared" si="93"/>
        <v>2.9731826138531847E-4</v>
      </c>
      <c r="F761" s="5">
        <f>过饱和度!K760</f>
        <v>5.7284238381151043E+25</v>
      </c>
      <c r="G761" s="5">
        <f t="shared" si="88"/>
        <v>5.7284238381151043E+25</v>
      </c>
      <c r="H761" s="5">
        <f t="shared" si="89"/>
        <v>5728423.8381151045</v>
      </c>
      <c r="I761" s="5">
        <f>过饱和度!N760</f>
        <v>9.4010911030733852E+24</v>
      </c>
      <c r="J761" s="5">
        <f t="shared" si="90"/>
        <v>9.4010911030733852E+24</v>
      </c>
      <c r="K761" s="5">
        <f t="shared" si="91"/>
        <v>940109.11030733853</v>
      </c>
      <c r="L761" s="5">
        <f>过饱和度!Q760</f>
        <v>1.485815268824085E+76</v>
      </c>
      <c r="M761" s="5">
        <f t="shared" si="94"/>
        <v>1.485815268824085E+76</v>
      </c>
      <c r="N761" s="5">
        <f t="shared" si="95"/>
        <v>1.4858152688240849E+57</v>
      </c>
    </row>
    <row r="762" spans="2:14" x14ac:dyDescent="0.25">
      <c r="B762" s="5">
        <f>过饱和度!D761</f>
        <v>31.660110329191365</v>
      </c>
      <c r="C762" s="5">
        <f>过饱和度!H761</f>
        <v>2973106228037410</v>
      </c>
      <c r="D762" s="5">
        <f t="shared" si="92"/>
        <v>2973106228037409</v>
      </c>
      <c r="E762" s="5">
        <f t="shared" si="93"/>
        <v>2.9731062280374094E-4</v>
      </c>
      <c r="F762" s="5">
        <f>过饱和度!K761</f>
        <v>5.7283014504266556E+25</v>
      </c>
      <c r="G762" s="5">
        <f t="shared" si="88"/>
        <v>5.7283014504266556E+25</v>
      </c>
      <c r="H762" s="5">
        <f t="shared" si="89"/>
        <v>5728301.4504266577</v>
      </c>
      <c r="I762" s="5">
        <f>过饱和度!N761</f>
        <v>9.4009290012908354E+24</v>
      </c>
      <c r="J762" s="5">
        <f t="shared" si="90"/>
        <v>9.4009290012908354E+24</v>
      </c>
      <c r="K762" s="5">
        <f t="shared" si="91"/>
        <v>940092.90012908366</v>
      </c>
      <c r="L762" s="5">
        <f>过饱和度!Q761</f>
        <v>1.5136700686720316E+76</v>
      </c>
      <c r="M762" s="5">
        <f t="shared" si="94"/>
        <v>1.5136700686720316E+76</v>
      </c>
      <c r="N762" s="5">
        <f t="shared" si="95"/>
        <v>1.5136700686720318E+57</v>
      </c>
    </row>
    <row r="763" spans="2:14" x14ac:dyDescent="0.25">
      <c r="B763" s="5">
        <f>过饱和度!D762</f>
        <v>31.660117816003329</v>
      </c>
      <c r="C763" s="5">
        <f>过饱和度!H762</f>
        <v>3056453134365040</v>
      </c>
      <c r="D763" s="5">
        <f t="shared" si="92"/>
        <v>3056453134365039</v>
      </c>
      <c r="E763" s="5">
        <f t="shared" si="93"/>
        <v>3.0564531343650381E-4</v>
      </c>
      <c r="F763" s="5">
        <f>过饱和度!K762</f>
        <v>5.9433521116951928E+25</v>
      </c>
      <c r="G763" s="5">
        <f t="shared" si="88"/>
        <v>5.9433521116951928E+25</v>
      </c>
      <c r="H763" s="5">
        <f t="shared" si="89"/>
        <v>5943352.1116951918</v>
      </c>
      <c r="I763" s="5">
        <f>过饱和度!N762</f>
        <v>9.7538350728095592E+24</v>
      </c>
      <c r="J763" s="5">
        <f t="shared" si="90"/>
        <v>9.7538350728095592E+24</v>
      </c>
      <c r="K763" s="5">
        <f t="shared" si="91"/>
        <v>975383.50728095602</v>
      </c>
      <c r="L763" s="5">
        <f>过饱和度!Q762</f>
        <v>1.5996816793654883E+76</v>
      </c>
      <c r="M763" s="5">
        <f t="shared" si="94"/>
        <v>1.5996816793654883E+76</v>
      </c>
      <c r="N763" s="5">
        <f t="shared" si="95"/>
        <v>1.5996816793654884E+57</v>
      </c>
    </row>
    <row r="764" spans="2:14" x14ac:dyDescent="0.25">
      <c r="B764" s="5">
        <f>过饱和度!D763</f>
        <v>31.953259360261434</v>
      </c>
      <c r="C764" s="5">
        <f>过饱和度!H763</f>
        <v>3056373628364991.5</v>
      </c>
      <c r="D764" s="5">
        <f t="shared" si="92"/>
        <v>3056373628364990.5</v>
      </c>
      <c r="E764" s="5">
        <f t="shared" si="93"/>
        <v>3.0563736283649906E-4</v>
      </c>
      <c r="F764" s="5">
        <f>过饱和度!K763</f>
        <v>5.9432222711771554E+25</v>
      </c>
      <c r="G764" s="5">
        <f t="shared" si="88"/>
        <v>5.9432222711771554E+25</v>
      </c>
      <c r="H764" s="5">
        <f t="shared" si="89"/>
        <v>5943222.271177155</v>
      </c>
      <c r="I764" s="5">
        <f>过饱和度!N763</f>
        <v>9.7536621935863057E+24</v>
      </c>
      <c r="J764" s="5">
        <f t="shared" si="90"/>
        <v>9.7536621935863057E+24</v>
      </c>
      <c r="K764" s="5">
        <f t="shared" si="91"/>
        <v>975366.21935863059</v>
      </c>
      <c r="L764" s="5">
        <f>过饱和度!Q763</f>
        <v>1.6293901504869644E+76</v>
      </c>
      <c r="M764" s="5">
        <f t="shared" si="94"/>
        <v>1.6293901504869644E+76</v>
      </c>
      <c r="N764" s="5">
        <f t="shared" si="95"/>
        <v>1.6293901504869643E+57</v>
      </c>
    </row>
    <row r="765" spans="2:14" x14ac:dyDescent="0.25">
      <c r="B765" s="5">
        <f>过饱和度!D764</f>
        <v>31.953266847073397</v>
      </c>
      <c r="C765" s="5">
        <f>过饱和度!H764</f>
        <v>3141262360086099</v>
      </c>
      <c r="D765" s="5">
        <f t="shared" si="92"/>
        <v>3141262360086098</v>
      </c>
      <c r="E765" s="5">
        <f t="shared" si="93"/>
        <v>3.1412623600860981E-4</v>
      </c>
      <c r="F765" s="5">
        <f>过饱和度!K764</f>
        <v>6.1642682604967165E+25</v>
      </c>
      <c r="G765" s="5">
        <f t="shared" si="88"/>
        <v>6.1642682604967165E+25</v>
      </c>
      <c r="H765" s="5">
        <f t="shared" si="89"/>
        <v>6164268.2604967169</v>
      </c>
      <c r="I765" s="5">
        <f>过饱和度!N764</f>
        <v>1.0116407341479017E+25</v>
      </c>
      <c r="J765" s="5">
        <f t="shared" si="90"/>
        <v>1.0116407341479017E+25</v>
      </c>
      <c r="K765" s="5">
        <f t="shared" si="91"/>
        <v>1011640.7341479018</v>
      </c>
      <c r="L765" s="5">
        <f>过饱和度!Q764</f>
        <v>1.7211093832055561E+76</v>
      </c>
      <c r="M765" s="5">
        <f t="shared" si="94"/>
        <v>1.7211093832055561E+76</v>
      </c>
      <c r="N765" s="5">
        <f t="shared" si="95"/>
        <v>1.7211093832055562E+57</v>
      </c>
    </row>
    <row r="766" spans="2:14" x14ac:dyDescent="0.25">
      <c r="B766" s="5">
        <f>过饱和度!D765</f>
        <v>32.246408391331499</v>
      </c>
      <c r="C766" s="5">
        <f>过饱和度!H765</f>
        <v>3141179658268873</v>
      </c>
      <c r="D766" s="5">
        <f t="shared" si="92"/>
        <v>3141179658268872</v>
      </c>
      <c r="E766" s="5">
        <f t="shared" si="93"/>
        <v>3.1411796582688731E-4</v>
      </c>
      <c r="F766" s="5">
        <f>过饱和度!K765</f>
        <v>6.1641306804945127E+25</v>
      </c>
      <c r="G766" s="5">
        <f t="shared" si="88"/>
        <v>6.1641306804945127E+25</v>
      </c>
      <c r="H766" s="5">
        <f t="shared" si="89"/>
        <v>6164130.6804945134</v>
      </c>
      <c r="I766" s="5">
        <f>过饱和度!N765</f>
        <v>1.0116223254840635E+25</v>
      </c>
      <c r="J766" s="5">
        <f t="shared" si="90"/>
        <v>1.0116223254840635E+25</v>
      </c>
      <c r="K766" s="5">
        <f t="shared" si="91"/>
        <v>1011622.3254840634</v>
      </c>
      <c r="L766" s="5">
        <f>过饱和度!Q765</f>
        <v>1.7527761911807438E+76</v>
      </c>
      <c r="M766" s="5">
        <f t="shared" si="94"/>
        <v>1.7527761911807438E+76</v>
      </c>
      <c r="N766" s="5">
        <f t="shared" si="95"/>
        <v>1.7527761911807438E+57</v>
      </c>
    </row>
    <row r="767" spans="2:14" x14ac:dyDescent="0.25">
      <c r="B767" s="5">
        <f>过饱和度!D766</f>
        <v>32.246415878143466</v>
      </c>
      <c r="C767" s="5">
        <f>过饱和度!H766</f>
        <v>3227624314202655.5</v>
      </c>
      <c r="D767" s="5">
        <f t="shared" si="92"/>
        <v>3227624314202654.5</v>
      </c>
      <c r="E767" s="5">
        <f t="shared" si="93"/>
        <v>3.2276243142026549E-4</v>
      </c>
      <c r="F767" s="5">
        <f>过饱和度!K766</f>
        <v>6.3912822890285503E+25</v>
      </c>
      <c r="G767" s="5">
        <f t="shared" si="88"/>
        <v>6.3912822890285503E+25</v>
      </c>
      <c r="H767" s="5">
        <f t="shared" si="89"/>
        <v>6391282.2890285514</v>
      </c>
      <c r="I767" s="5">
        <f>过饱和度!N766</f>
        <v>1.0488988500614328E+25</v>
      </c>
      <c r="J767" s="5">
        <f t="shared" si="90"/>
        <v>1.0488988500614328E+25</v>
      </c>
      <c r="K767" s="5">
        <f t="shared" si="91"/>
        <v>1048898.8500614329</v>
      </c>
      <c r="L767" s="5">
        <f>过饱和度!Q766</f>
        <v>1.8505245559381249E+76</v>
      </c>
      <c r="M767" s="5">
        <f t="shared" si="94"/>
        <v>1.8505245559381249E+76</v>
      </c>
      <c r="N767" s="5">
        <f t="shared" si="95"/>
        <v>1.8505245559381249E+57</v>
      </c>
    </row>
    <row r="768" spans="2:14" x14ac:dyDescent="0.25">
      <c r="B768" s="5">
        <f>过饱和度!D767</f>
        <v>32.539557422401572</v>
      </c>
      <c r="C768" s="5">
        <f>过饱和度!H767</f>
        <v>3227538340082993.5</v>
      </c>
      <c r="D768" s="5">
        <f t="shared" si="92"/>
        <v>3227538340082992.5</v>
      </c>
      <c r="E768" s="5">
        <f t="shared" si="93"/>
        <v>3.2275383400829928E-4</v>
      </c>
      <c r="F768" s="5">
        <f>过饱和度!K767</f>
        <v>6.3911366761806075E+25</v>
      </c>
      <c r="G768" s="5">
        <f t="shared" si="88"/>
        <v>6.3911366761806075E+25</v>
      </c>
      <c r="H768" s="5">
        <f t="shared" si="89"/>
        <v>6391136.6761806076</v>
      </c>
      <c r="I768" s="5">
        <f>过饱和度!N767</f>
        <v>1.0488792766320872E+25</v>
      </c>
      <c r="J768" s="5">
        <f t="shared" si="90"/>
        <v>1.0488792766320872E+25</v>
      </c>
      <c r="K768" s="5">
        <f t="shared" si="91"/>
        <v>1048879.2766320873</v>
      </c>
      <c r="L768" s="5">
        <f>过饱和度!Q767</f>
        <v>1.8842592396421427E+76</v>
      </c>
      <c r="M768" s="5">
        <f t="shared" si="94"/>
        <v>1.8842592396421427E+76</v>
      </c>
      <c r="N768" s="5">
        <f t="shared" si="95"/>
        <v>1.8842592396421429E+57</v>
      </c>
    </row>
    <row r="769" spans="2:14" x14ac:dyDescent="0.25">
      <c r="B769" s="5">
        <f>过饱和度!D768</f>
        <v>32.539564909213539</v>
      </c>
      <c r="C769" s="5">
        <f>过饱和度!H768</f>
        <v>3315553018101491</v>
      </c>
      <c r="D769" s="5">
        <f t="shared" si="92"/>
        <v>3315553018101490</v>
      </c>
      <c r="E769" s="5">
        <f t="shared" si="93"/>
        <v>3.3155530181014895E-4</v>
      </c>
      <c r="F769" s="5">
        <f>过饱和度!K768</f>
        <v>6.6245051959669417E+25</v>
      </c>
      <c r="G769" s="5">
        <f t="shared" si="88"/>
        <v>6.6245051959669417E+25</v>
      </c>
      <c r="H769" s="5">
        <f t="shared" si="89"/>
        <v>6624505.1959669422</v>
      </c>
      <c r="I769" s="5">
        <f>过饱和度!N768</f>
        <v>1.0871760774786757E+25</v>
      </c>
      <c r="J769" s="5">
        <f t="shared" si="90"/>
        <v>1.0871760774786757E+25</v>
      </c>
      <c r="K769" s="5">
        <f t="shared" si="91"/>
        <v>1087176.0774786759</v>
      </c>
      <c r="L769" s="5">
        <f>过饱和度!Q768</f>
        <v>1.9883731913447252E+76</v>
      </c>
      <c r="M769" s="5">
        <f t="shared" si="94"/>
        <v>1.9883731913447252E+76</v>
      </c>
      <c r="N769" s="5">
        <f t="shared" si="95"/>
        <v>1.9883731913447252E+57</v>
      </c>
    </row>
    <row r="770" spans="2:14" x14ac:dyDescent="0.25">
      <c r="B770" s="5">
        <f>过饱和度!D769</f>
        <v>32.832706453471644</v>
      </c>
      <c r="C770" s="5">
        <f>过饱和度!H769</f>
        <v>3315463694341885.5</v>
      </c>
      <c r="D770" s="5">
        <f t="shared" si="92"/>
        <v>3315463694341884.5</v>
      </c>
      <c r="E770" s="5">
        <f t="shared" si="93"/>
        <v>3.3154636943418837E-4</v>
      </c>
      <c r="F770" s="5">
        <f>过饱和度!K769</f>
        <v>6.6243512501310496E+25</v>
      </c>
      <c r="G770" s="5">
        <f t="shared" si="88"/>
        <v>6.6243512501310496E+25</v>
      </c>
      <c r="H770" s="5">
        <f t="shared" si="89"/>
        <v>6624351.2501310501</v>
      </c>
      <c r="I770" s="5">
        <f>过饱和度!N769</f>
        <v>1.0871552942218547E+25</v>
      </c>
      <c r="J770" s="5">
        <f t="shared" si="90"/>
        <v>1.0871552942218547E+25</v>
      </c>
      <c r="K770" s="5">
        <f t="shared" si="91"/>
        <v>1087155.2942218548</v>
      </c>
      <c r="L770" s="5">
        <f>过饱和度!Q769</f>
        <v>2.0242903424221038E+76</v>
      </c>
      <c r="M770" s="5">
        <f t="shared" si="94"/>
        <v>2.0242903424221038E+76</v>
      </c>
      <c r="N770" s="5">
        <f t="shared" si="95"/>
        <v>2.0242903424221039E+57</v>
      </c>
    </row>
    <row r="771" spans="2:14" x14ac:dyDescent="0.25">
      <c r="B771" s="5">
        <f>过饱和度!D770</f>
        <v>32.832713940283611</v>
      </c>
      <c r="C771" s="5">
        <f>过饱和度!H770</f>
        <v>3405062491491206.5</v>
      </c>
      <c r="D771" s="5">
        <f t="shared" si="92"/>
        <v>3405062491491205.5</v>
      </c>
      <c r="E771" s="5">
        <f t="shared" si="93"/>
        <v>3.4050624914912063E-4</v>
      </c>
      <c r="F771" s="5">
        <f>过饱和度!K770</f>
        <v>6.8640489742855456E+25</v>
      </c>
      <c r="G771" s="5">
        <f t="shared" si="88"/>
        <v>6.8640489742855456E+25</v>
      </c>
      <c r="H771" s="5">
        <f t="shared" si="89"/>
        <v>6864048.9742855458</v>
      </c>
      <c r="I771" s="5">
        <f>过饱和度!N770</f>
        <v>1.1264908021836543E+25</v>
      </c>
      <c r="J771" s="5">
        <f t="shared" si="90"/>
        <v>1.1264908021836543E+25</v>
      </c>
      <c r="K771" s="5">
        <f t="shared" si="91"/>
        <v>1126490.8021836544</v>
      </c>
      <c r="L771" s="5">
        <f>过饱和度!Q770</f>
        <v>2.1351218311762521E+76</v>
      </c>
      <c r="M771" s="5">
        <f t="shared" si="94"/>
        <v>2.1351218311762521E+76</v>
      </c>
      <c r="N771" s="5">
        <f t="shared" si="95"/>
        <v>2.1351218311762521E+57</v>
      </c>
    </row>
    <row r="772" spans="2:14" x14ac:dyDescent="0.25">
      <c r="B772" s="5">
        <f>过饱和度!D771</f>
        <v>33.125855484541717</v>
      </c>
      <c r="C772" s="5">
        <f>过饱和度!H771</f>
        <v>3404969739902008.5</v>
      </c>
      <c r="D772" s="5">
        <f t="shared" si="92"/>
        <v>3404969739902007.5</v>
      </c>
      <c r="E772" s="5">
        <f t="shared" si="93"/>
        <v>3.404969739902008E-4</v>
      </c>
      <c r="F772" s="5">
        <f>过饱和度!K771</f>
        <v>6.8638863884652741E+25</v>
      </c>
      <c r="G772" s="5">
        <f t="shared" si="88"/>
        <v>6.8638863884652741E+25</v>
      </c>
      <c r="H772" s="5">
        <f t="shared" si="89"/>
        <v>6863886.3884652741</v>
      </c>
      <c r="I772" s="5">
        <f>过饱和度!N771</f>
        <v>1.1264687629880049E+25</v>
      </c>
      <c r="J772" s="5">
        <f t="shared" si="90"/>
        <v>1.1264687629880049E+25</v>
      </c>
      <c r="K772" s="5">
        <f t="shared" si="91"/>
        <v>1126468.7629880048</v>
      </c>
      <c r="L772" s="5">
        <f>过饱和度!Q771</f>
        <v>2.1733412784093853E+76</v>
      </c>
      <c r="M772" s="5">
        <f t="shared" si="94"/>
        <v>2.1733412784093853E+76</v>
      </c>
      <c r="N772" s="5">
        <f t="shared" si="95"/>
        <v>2.1733412784093852E+57</v>
      </c>
    </row>
    <row r="773" spans="2:14" x14ac:dyDescent="0.25">
      <c r="B773" s="5">
        <f>过饱和度!D772</f>
        <v>33.125862971353683</v>
      </c>
      <c r="C773" s="5">
        <f>过饱和度!H772</f>
        <v>3496166752362475</v>
      </c>
      <c r="D773" s="5">
        <f t="shared" si="92"/>
        <v>3496166752362474</v>
      </c>
      <c r="E773" s="5">
        <f t="shared" si="93"/>
        <v>3.4961667523624742E-4</v>
      </c>
      <c r="F773" s="5">
        <f>过饱和度!K772</f>
        <v>7.1100266109661285E+25</v>
      </c>
      <c r="G773" s="5">
        <f t="shared" si="88"/>
        <v>7.1100266109661285E+25</v>
      </c>
      <c r="H773" s="5">
        <f t="shared" si="89"/>
        <v>7110026.6109661292</v>
      </c>
      <c r="I773" s="5">
        <f>过饱和度!N772</f>
        <v>1.1668615732415039E+25</v>
      </c>
      <c r="J773" s="5">
        <f t="shared" si="90"/>
        <v>1.1668615732415039E+25</v>
      </c>
      <c r="K773" s="5">
        <f t="shared" si="91"/>
        <v>1166861.5732415041</v>
      </c>
      <c r="L773" s="5">
        <f>过饱和度!Q772</f>
        <v>2.2912583146795794E+76</v>
      </c>
      <c r="M773" s="5">
        <f t="shared" si="94"/>
        <v>2.2912583146795794E+76</v>
      </c>
      <c r="N773" s="5">
        <f t="shared" si="95"/>
        <v>2.2912583146795796E+57</v>
      </c>
    </row>
    <row r="774" spans="2:14" x14ac:dyDescent="0.25">
      <c r="B774" s="5">
        <f>过饱和度!D773</f>
        <v>33.419004515611789</v>
      </c>
      <c r="C774" s="5">
        <f>过饱和度!H773</f>
        <v>3496070493901989.5</v>
      </c>
      <c r="D774" s="5">
        <f t="shared" si="92"/>
        <v>3496070493901988.5</v>
      </c>
      <c r="E774" s="5">
        <f t="shared" si="93"/>
        <v>3.496070493901989E-4</v>
      </c>
      <c r="F774" s="5">
        <f>过饱和度!K773</f>
        <v>7.1098550712372035E+25</v>
      </c>
      <c r="G774" s="5">
        <f t="shared" si="88"/>
        <v>7.1098550712372035E+25</v>
      </c>
      <c r="H774" s="5">
        <f t="shared" si="89"/>
        <v>7109855.0712372037</v>
      </c>
      <c r="I774" s="5">
        <f>过饱和度!N773</f>
        <v>1.1668382309348674E+25</v>
      </c>
      <c r="J774" s="5">
        <f t="shared" si="90"/>
        <v>1.1668382309348674E+25</v>
      </c>
      <c r="K774" s="5">
        <f t="shared" si="91"/>
        <v>1166838.2309348676</v>
      </c>
      <c r="L774" s="5">
        <f>过饱和度!Q773</f>
        <v>2.3319053133350364E+76</v>
      </c>
      <c r="M774" s="5">
        <f t="shared" si="94"/>
        <v>2.3319053133350364E+76</v>
      </c>
      <c r="N774" s="5">
        <f t="shared" si="95"/>
        <v>2.3319053133350369E+57</v>
      </c>
    </row>
    <row r="775" spans="2:14" x14ac:dyDescent="0.25">
      <c r="B775" s="5">
        <f>过饱和度!D774</f>
        <v>33.419012002423756</v>
      </c>
      <c r="C775" s="5">
        <f>过饱和度!H774</f>
        <v>3588879816988164</v>
      </c>
      <c r="D775" s="5">
        <f t="shared" si="92"/>
        <v>3588879816988163</v>
      </c>
      <c r="E775" s="5">
        <f t="shared" si="93"/>
        <v>3.5888798169881627E-4</v>
      </c>
      <c r="F775" s="5">
        <f>过饱和度!K774</f>
        <v>7.3625520868126452E+25</v>
      </c>
      <c r="G775" s="5">
        <f t="shared" si="88"/>
        <v>7.3625520868126452E+25</v>
      </c>
      <c r="H775" s="5">
        <f t="shared" si="89"/>
        <v>7362552.0868126452</v>
      </c>
      <c r="I775" s="5">
        <f>过饱和度!N774</f>
        <v>1.2083071029696456E+25</v>
      </c>
      <c r="J775" s="5">
        <f t="shared" si="90"/>
        <v>1.2083071029696456E+25</v>
      </c>
      <c r="K775" s="5">
        <f t="shared" si="91"/>
        <v>1208307.1029696455</v>
      </c>
      <c r="L775" s="5">
        <f>过饱和度!Q774</f>
        <v>2.4572925484400142E+76</v>
      </c>
      <c r="M775" s="5">
        <f t="shared" si="94"/>
        <v>2.4572925484400142E+76</v>
      </c>
      <c r="N775" s="5">
        <f t="shared" si="95"/>
        <v>2.4572925484400142E+57</v>
      </c>
    </row>
    <row r="776" spans="2:14" x14ac:dyDescent="0.25">
      <c r="B776" s="5">
        <f>过饱和度!D775</f>
        <v>33.712153546681861</v>
      </c>
      <c r="C776" s="5">
        <f>过饱和度!H775</f>
        <v>3588779971762761.5</v>
      </c>
      <c r="D776" s="5">
        <f t="shared" si="92"/>
        <v>3588779971762760.5</v>
      </c>
      <c r="E776" s="5">
        <f t="shared" si="93"/>
        <v>3.5887799717627614E-4</v>
      </c>
      <c r="F776" s="5">
        <f>过饱和度!K775</f>
        <v>7.3623712722493887E+25</v>
      </c>
      <c r="G776" s="5">
        <f t="shared" ref="G776:G839" si="96">F776-1</f>
        <v>7.3623712722493887E+25</v>
      </c>
      <c r="H776" s="5">
        <f t="shared" ref="H776:H839" si="97">$F$2*$G776^2*TANH($F$3/$G776)</f>
        <v>7362371.2722493894</v>
      </c>
      <c r="I776" s="5">
        <f>过饱和度!N775</f>
        <v>1.2082824093076523E+25</v>
      </c>
      <c r="J776" s="5">
        <f t="shared" si="90"/>
        <v>1.2082824093076523E+25</v>
      </c>
      <c r="K776" s="5">
        <f t="shared" si="91"/>
        <v>1208282.4093076522</v>
      </c>
      <c r="L776" s="5">
        <f>过饱和度!Q775</f>
        <v>2.5004979746814288E+76</v>
      </c>
      <c r="M776" s="5">
        <f t="shared" si="94"/>
        <v>2.5004979746814288E+76</v>
      </c>
      <c r="N776" s="5">
        <f t="shared" si="95"/>
        <v>2.5004979746814291E+57</v>
      </c>
    </row>
    <row r="777" spans="2:14" x14ac:dyDescent="0.25">
      <c r="B777" s="5">
        <f>过饱和度!D776</f>
        <v>33.712161033493828</v>
      </c>
      <c r="C777" s="5">
        <f>过饱和度!H776</f>
        <v>3683215699923497</v>
      </c>
      <c r="D777" s="5">
        <f t="shared" si="92"/>
        <v>3683215699923496</v>
      </c>
      <c r="E777" s="5">
        <f t="shared" si="93"/>
        <v>3.6832156999234961E-4</v>
      </c>
      <c r="F777" s="5">
        <f>过饱和度!K776</f>
        <v>7.6217403762654096E+25</v>
      </c>
      <c r="G777" s="5">
        <f t="shared" si="96"/>
        <v>7.6217403762654096E+25</v>
      </c>
      <c r="H777" s="5">
        <f t="shared" si="97"/>
        <v>7621740.3762654094</v>
      </c>
      <c r="I777" s="5">
        <f>过饱和度!N776</f>
        <v>1.2508462669089831E+25</v>
      </c>
      <c r="J777" s="5">
        <f t="shared" ref="J777:J840" si="98">I777-1</f>
        <v>1.2508462669089831E+25</v>
      </c>
      <c r="K777" s="5">
        <f t="shared" si="91"/>
        <v>1250846.2669089835</v>
      </c>
      <c r="L777" s="5">
        <f>过饱和度!Q776</f>
        <v>2.6337572968581092E+76</v>
      </c>
      <c r="M777" s="5">
        <f t="shared" si="94"/>
        <v>2.6337572968581092E+76</v>
      </c>
      <c r="N777" s="5">
        <f t="shared" si="95"/>
        <v>2.6337572968581096E+57</v>
      </c>
    </row>
    <row r="778" spans="2:14" x14ac:dyDescent="0.25">
      <c r="B778" s="5">
        <f>过饱和度!D777</f>
        <v>34.005302577751934</v>
      </c>
      <c r="C778" s="5">
        <f>过饱和度!H777</f>
        <v>3683112187187719.5</v>
      </c>
      <c r="D778" s="5">
        <f t="shared" si="92"/>
        <v>3683112187187718.5</v>
      </c>
      <c r="E778" s="5">
        <f t="shared" si="93"/>
        <v>3.683112187187719E-4</v>
      </c>
      <c r="F778" s="5">
        <f>过饱和度!K777</f>
        <v>7.6215499588671632E+25</v>
      </c>
      <c r="G778" s="5">
        <f t="shared" si="96"/>
        <v>7.6215499588671632E+25</v>
      </c>
      <c r="H778" s="5">
        <f t="shared" si="97"/>
        <v>7621549.9588671634</v>
      </c>
      <c r="I778" s="5">
        <f>过饱和度!N777</f>
        <v>1.2508201725636379E+25</v>
      </c>
      <c r="J778" s="5">
        <f t="shared" si="98"/>
        <v>1.2508201725636379E+25</v>
      </c>
      <c r="K778" s="5">
        <f t="shared" ref="K778:K841" si="99">$F$2*$J778^2*TANH($F$3/$J778)</f>
        <v>1250820.1725636381</v>
      </c>
      <c r="L778" s="5">
        <f>过饱和度!Q777</f>
        <v>2.6796578473142133E+76</v>
      </c>
      <c r="M778" s="5">
        <f t="shared" si="94"/>
        <v>2.6796578473142133E+76</v>
      </c>
      <c r="N778" s="5">
        <f t="shared" si="95"/>
        <v>2.6796578473142132E+57</v>
      </c>
    </row>
    <row r="779" spans="2:14" x14ac:dyDescent="0.25">
      <c r="B779" s="5">
        <f>过饱和度!D778</f>
        <v>34.005310064563901</v>
      </c>
      <c r="C779" s="5">
        <f>过饱和度!H778</f>
        <v>3779188414006200.5</v>
      </c>
      <c r="D779" s="5">
        <f t="shared" ref="D779:D842" si="100">C779-1</f>
        <v>3779188414006199.5</v>
      </c>
      <c r="E779" s="5">
        <f t="shared" ref="E779:E842" si="101">$F$2*$D779^2*TANH($F$3/$D779)</f>
        <v>3.7791884140062006E-4</v>
      </c>
      <c r="F779" s="5">
        <f>过饱和度!K778</f>
        <v>7.8877074472152588E+25</v>
      </c>
      <c r="G779" s="5">
        <f t="shared" si="96"/>
        <v>7.8877074472152588E+25</v>
      </c>
      <c r="H779" s="5">
        <f t="shared" si="97"/>
        <v>7887707.44721526</v>
      </c>
      <c r="I779" s="5">
        <f>过饱和度!N778</f>
        <v>1.2944981037950896E+25</v>
      </c>
      <c r="J779" s="5">
        <f t="shared" si="98"/>
        <v>1.2944981037950896E+25</v>
      </c>
      <c r="K779" s="5">
        <f t="shared" si="99"/>
        <v>1294498.1037950898</v>
      </c>
      <c r="L779" s="5">
        <f>过饱和度!Q778</f>
        <v>2.8212089936239775E+76</v>
      </c>
      <c r="M779" s="5">
        <f t="shared" si="94"/>
        <v>2.8212089936239775E+76</v>
      </c>
      <c r="N779" s="5">
        <f t="shared" si="95"/>
        <v>2.8212089936239777E+57</v>
      </c>
    </row>
    <row r="780" spans="2:14" x14ac:dyDescent="0.25">
      <c r="B780" s="5">
        <f>过饱和度!D779</f>
        <v>34.298451608822006</v>
      </c>
      <c r="C780" s="5">
        <f>过饱和度!H779</f>
        <v>3779081152162853.5</v>
      </c>
      <c r="D780" s="5">
        <f t="shared" si="100"/>
        <v>3779081152162852.5</v>
      </c>
      <c r="E780" s="5">
        <f t="shared" si="101"/>
        <v>3.7790811521628534E-4</v>
      </c>
      <c r="F780" s="5">
        <f>过饱和度!K779</f>
        <v>7.8875070918328232E+25</v>
      </c>
      <c r="G780" s="5">
        <f t="shared" si="96"/>
        <v>7.8875070918328232E+25</v>
      </c>
      <c r="H780" s="5">
        <f t="shared" si="97"/>
        <v>7887507.0918328231</v>
      </c>
      <c r="I780" s="5">
        <f>过饱和度!N779</f>
        <v>1.2944705583433645E+25</v>
      </c>
      <c r="J780" s="5">
        <f t="shared" si="98"/>
        <v>1.2944705583433645E+25</v>
      </c>
      <c r="K780" s="5">
        <f t="shared" si="99"/>
        <v>1294470.5583433646</v>
      </c>
      <c r="L780" s="5">
        <f>过饱和度!Q779</f>
        <v>2.8699473902011323E+76</v>
      </c>
      <c r="M780" s="5">
        <f t="shared" si="94"/>
        <v>2.8699473902011323E+76</v>
      </c>
      <c r="N780" s="5">
        <f t="shared" si="95"/>
        <v>2.8699473902011323E+57</v>
      </c>
    </row>
    <row r="781" spans="2:14" x14ac:dyDescent="0.25">
      <c r="B781" s="5">
        <f>过饱和度!D780</f>
        <v>34.298459095633973</v>
      </c>
      <c r="C781" s="5">
        <f>过饱和度!H780</f>
        <v>3876811970356636</v>
      </c>
      <c r="D781" s="5">
        <f t="shared" si="100"/>
        <v>3876811970356635</v>
      </c>
      <c r="E781" s="5">
        <f t="shared" si="101"/>
        <v>3.8768119703566352E-4</v>
      </c>
      <c r="F781" s="5">
        <f>过饱和度!K780</f>
        <v>8.1605702608177316E+25</v>
      </c>
      <c r="G781" s="5">
        <f t="shared" si="96"/>
        <v>8.1605702608177316E+25</v>
      </c>
      <c r="H781" s="5">
        <f t="shared" si="97"/>
        <v>8160570.2608177308</v>
      </c>
      <c r="I781" s="5">
        <f>过饱和度!N780</f>
        <v>1.3392818155294035E+25</v>
      </c>
      <c r="J781" s="5">
        <f t="shared" si="98"/>
        <v>1.3392818155294035E+25</v>
      </c>
      <c r="K781" s="5">
        <f t="shared" si="99"/>
        <v>1339281.8155294037</v>
      </c>
      <c r="L781" s="5">
        <f>过饱和度!Q780</f>
        <v>3.0202285745554462E+76</v>
      </c>
      <c r="M781" s="5">
        <f t="shared" si="94"/>
        <v>3.0202285745554462E+76</v>
      </c>
      <c r="N781" s="5">
        <f t="shared" si="95"/>
        <v>3.0202285745554458E+57</v>
      </c>
    </row>
    <row r="782" spans="2:14" x14ac:dyDescent="0.25">
      <c r="B782" s="5">
        <f>过饱和度!D781</f>
        <v>34.591600639892079</v>
      </c>
      <c r="C782" s="5">
        <f>过饱和度!H781</f>
        <v>3876700876956911.5</v>
      </c>
      <c r="D782" s="5">
        <f t="shared" si="100"/>
        <v>3876700876956910.5</v>
      </c>
      <c r="E782" s="5">
        <f t="shared" si="101"/>
        <v>3.8767008769569105E-4</v>
      </c>
      <c r="F782" s="5">
        <f>过饱和度!K781</f>
        <v>8.1603596250798478E+25</v>
      </c>
      <c r="G782" s="5">
        <f t="shared" si="96"/>
        <v>8.1603596250798478E+25</v>
      </c>
      <c r="H782" s="5">
        <f t="shared" si="97"/>
        <v>8160359.6250798469</v>
      </c>
      <c r="I782" s="5">
        <f>过饱和度!N781</f>
        <v>1.3392527674418341E+25</v>
      </c>
      <c r="J782" s="5">
        <f t="shared" si="98"/>
        <v>1.3392527674418341E+25</v>
      </c>
      <c r="K782" s="5">
        <f t="shared" si="99"/>
        <v>1339252.7674418341</v>
      </c>
      <c r="L782" s="5">
        <f>过饱和度!Q781</f>
        <v>3.0719537745847865E+76</v>
      </c>
      <c r="M782" s="5">
        <f t="shared" si="94"/>
        <v>3.0719537745847865E+76</v>
      </c>
      <c r="N782" s="5">
        <f t="shared" si="95"/>
        <v>3.0719537745847863E+57</v>
      </c>
    </row>
    <row r="783" spans="2:14" x14ac:dyDescent="0.25">
      <c r="B783" s="5">
        <f>过饱和度!D782</f>
        <v>34.591608126704045</v>
      </c>
      <c r="C783" s="5">
        <f>过饱和度!H782</f>
        <v>3976100378377961.5</v>
      </c>
      <c r="D783" s="5">
        <f t="shared" si="100"/>
        <v>3976100378377960.5</v>
      </c>
      <c r="E783" s="5">
        <f t="shared" si="101"/>
        <v>3.9761003783779606E-4</v>
      </c>
      <c r="F783" s="5">
        <f>过饱和度!K782</f>
        <v>8.4404467713073154E+25</v>
      </c>
      <c r="G783" s="5">
        <f t="shared" si="96"/>
        <v>8.4404467713073154E+25</v>
      </c>
      <c r="H783" s="5">
        <f t="shared" si="97"/>
        <v>8440446.7713073157</v>
      </c>
      <c r="I783" s="5">
        <f>过饱和度!N782</f>
        <v>1.3852167671504282E+25</v>
      </c>
      <c r="J783" s="5">
        <f t="shared" si="98"/>
        <v>1.3852167671504282E+25</v>
      </c>
      <c r="K783" s="5">
        <f t="shared" si="99"/>
        <v>1385216.7671504281</v>
      </c>
      <c r="L783" s="5">
        <f>过饱和度!Q782</f>
        <v>3.2314223321694949E+76</v>
      </c>
      <c r="M783" s="5">
        <f t="shared" ref="M783:M846" si="102">L783-1</f>
        <v>3.2314223321694949E+76</v>
      </c>
      <c r="N783" s="5">
        <f t="shared" ref="N783:N846" si="103">$F$2*$M783^2*TANH($F$3/$M783)</f>
        <v>3.231422332169495E+57</v>
      </c>
    </row>
    <row r="784" spans="2:14" x14ac:dyDescent="0.25">
      <c r="B784" s="5">
        <f>过饱和度!D783</f>
        <v>34.884749670962151</v>
      </c>
      <c r="C784" s="5">
        <f>过饱和度!H783</f>
        <v>3975985370121526</v>
      </c>
      <c r="D784" s="5">
        <f t="shared" si="100"/>
        <v>3975985370121525</v>
      </c>
      <c r="E784" s="5">
        <f t="shared" si="101"/>
        <v>3.9759853701215256E-4</v>
      </c>
      <c r="F784" s="5">
        <f>过饱和度!K783</f>
        <v>8.4402255055471186E+25</v>
      </c>
      <c r="G784" s="5">
        <f t="shared" si="96"/>
        <v>8.4402255055471186E+25</v>
      </c>
      <c r="H784" s="5">
        <f t="shared" si="97"/>
        <v>8440225.5055471193</v>
      </c>
      <c r="I784" s="5">
        <f>过饱和度!N783</f>
        <v>1.3851861637797063E+25</v>
      </c>
      <c r="J784" s="5">
        <f t="shared" si="98"/>
        <v>1.3851861637797063E+25</v>
      </c>
      <c r="K784" s="5">
        <f t="shared" si="99"/>
        <v>1385186.1637797065</v>
      </c>
      <c r="L784" s="5">
        <f>过饱和度!Q783</f>
        <v>3.2862897439794305E+76</v>
      </c>
      <c r="M784" s="5">
        <f t="shared" si="102"/>
        <v>3.2862897439794305E+76</v>
      </c>
      <c r="N784" s="5">
        <f t="shared" si="103"/>
        <v>3.2862897439794307E+57</v>
      </c>
    </row>
    <row r="785" spans="2:14" x14ac:dyDescent="0.25">
      <c r="B785" s="5">
        <f>过饱和度!D784</f>
        <v>34.884757157774118</v>
      </c>
      <c r="C785" s="5">
        <f>过饱和度!H784</f>
        <v>4077067645756270.5</v>
      </c>
      <c r="D785" s="5">
        <f t="shared" si="100"/>
        <v>4077067645756269.5</v>
      </c>
      <c r="E785" s="5">
        <f t="shared" si="101"/>
        <v>4.0770676457562696E-4</v>
      </c>
      <c r="F785" s="5">
        <f>过饱和度!K784</f>
        <v>8.7274559258116606E+25</v>
      </c>
      <c r="G785" s="5">
        <f t="shared" si="96"/>
        <v>8.7274559258116606E+25</v>
      </c>
      <c r="H785" s="5">
        <f t="shared" si="97"/>
        <v>8727455.9258116614</v>
      </c>
      <c r="I785" s="5">
        <f>过饱和度!N784</f>
        <v>1.4323224868049333E+25</v>
      </c>
      <c r="J785" s="5">
        <f t="shared" si="98"/>
        <v>1.4323224868049333E+25</v>
      </c>
      <c r="K785" s="5">
        <f t="shared" si="99"/>
        <v>1432322.4868049333</v>
      </c>
      <c r="L785" s="5">
        <f>过饱和度!Q784</f>
        <v>3.4554227923594261E+76</v>
      </c>
      <c r="M785" s="5">
        <f t="shared" si="102"/>
        <v>3.4554227923594261E+76</v>
      </c>
      <c r="N785" s="5">
        <f t="shared" si="103"/>
        <v>3.4554227923594263E+57</v>
      </c>
    </row>
    <row r="786" spans="2:14" x14ac:dyDescent="0.25">
      <c r="B786" s="5">
        <f>过饱和度!D785</f>
        <v>35.177898702032223</v>
      </c>
      <c r="C786" s="5">
        <f>过饱和度!H785</f>
        <v>4076948638491378.5</v>
      </c>
      <c r="D786" s="5">
        <f t="shared" si="100"/>
        <v>4076948638491377.5</v>
      </c>
      <c r="E786" s="5">
        <f t="shared" si="101"/>
        <v>4.0769486384913784E-4</v>
      </c>
      <c r="F786" s="5">
        <f>过饱和度!K785</f>
        <v>8.7272236729931682E+25</v>
      </c>
      <c r="G786" s="5">
        <f t="shared" si="96"/>
        <v>8.7272236729931682E+25</v>
      </c>
      <c r="H786" s="5">
        <f t="shared" si="97"/>
        <v>8727223.6729931682</v>
      </c>
      <c r="I786" s="5">
        <f>过饱和度!N785</f>
        <v>1.4322902743745053E+25</v>
      </c>
      <c r="J786" s="5">
        <f t="shared" si="98"/>
        <v>1.4322902743745053E+25</v>
      </c>
      <c r="K786" s="5">
        <f t="shared" si="99"/>
        <v>1432290.2743745053</v>
      </c>
      <c r="L786" s="5">
        <f>过饱和度!Q785</f>
        <v>3.5135944963650915E+76</v>
      </c>
      <c r="M786" s="5">
        <f t="shared" si="102"/>
        <v>3.5135944963650915E+76</v>
      </c>
      <c r="N786" s="5">
        <f t="shared" si="103"/>
        <v>3.5135944963650918E+57</v>
      </c>
    </row>
    <row r="787" spans="2:14" x14ac:dyDescent="0.25">
      <c r="B787" s="5">
        <f>过饱和度!D786</f>
        <v>35.17790618884419</v>
      </c>
      <c r="C787" s="5">
        <f>过饱和度!H786</f>
        <v>4179727778460733</v>
      </c>
      <c r="D787" s="5">
        <f t="shared" si="100"/>
        <v>4179727778460732</v>
      </c>
      <c r="E787" s="5">
        <f t="shared" si="101"/>
        <v>4.1797277784607327E-4</v>
      </c>
      <c r="F787" s="5">
        <f>过饱和度!K786</f>
        <v>9.0217176641658238E+25</v>
      </c>
      <c r="G787" s="5">
        <f t="shared" si="96"/>
        <v>9.0217176641658238E+25</v>
      </c>
      <c r="H787" s="5">
        <f t="shared" si="97"/>
        <v>9021717.6641658247</v>
      </c>
      <c r="I787" s="5">
        <f>过饱和度!N786</f>
        <v>1.4806186657191537E+25</v>
      </c>
      <c r="J787" s="5">
        <f t="shared" si="98"/>
        <v>1.4806186657191537E+25</v>
      </c>
      <c r="K787" s="5">
        <f t="shared" si="99"/>
        <v>1480618.6657191538</v>
      </c>
      <c r="L787" s="5">
        <f>过饱和度!Q786</f>
        <v>3.6928896135533377E+76</v>
      </c>
      <c r="M787" s="5">
        <f t="shared" si="102"/>
        <v>3.6928896135533377E+76</v>
      </c>
      <c r="N787" s="5">
        <f t="shared" si="103"/>
        <v>3.6928896135533378E+57</v>
      </c>
    </row>
    <row r="788" spans="2:14" x14ac:dyDescent="0.25">
      <c r="B788" s="5">
        <f>过饱和度!D787</f>
        <v>35.471047733102296</v>
      </c>
      <c r="C788" s="5">
        <f>过饱和度!H787</f>
        <v>4179604687184323</v>
      </c>
      <c r="D788" s="5">
        <f t="shared" si="100"/>
        <v>4179604687184322</v>
      </c>
      <c r="E788" s="5">
        <f t="shared" si="101"/>
        <v>4.1796046871843217E-4</v>
      </c>
      <c r="F788" s="5">
        <f>过饱和度!K787</f>
        <v>9.0214740598104439E+25</v>
      </c>
      <c r="G788" s="5">
        <f t="shared" si="96"/>
        <v>9.0214740598104439E+25</v>
      </c>
      <c r="H788" s="5">
        <f t="shared" si="97"/>
        <v>9021474.0598104447</v>
      </c>
      <c r="I788" s="5">
        <f>过饱和度!N787</f>
        <v>1.4805847893118223E+25</v>
      </c>
      <c r="J788" s="5">
        <f t="shared" si="98"/>
        <v>1.4805847893118223E+25</v>
      </c>
      <c r="K788" s="5">
        <f t="shared" si="99"/>
        <v>1480584.7893118223</v>
      </c>
      <c r="L788" s="5">
        <f>过饱和度!Q787</f>
        <v>3.7545345889552502E+76</v>
      </c>
      <c r="M788" s="5">
        <f t="shared" si="102"/>
        <v>3.7545345889552502E+76</v>
      </c>
      <c r="N788" s="5">
        <f t="shared" si="103"/>
        <v>3.7545345889552502E+57</v>
      </c>
    </row>
    <row r="789" spans="2:14" x14ac:dyDescent="0.25">
      <c r="B789" s="5">
        <f>过饱和度!D788</f>
        <v>35.471055219914263</v>
      </c>
      <c r="C789" s="5">
        <f>过饱和度!H788</f>
        <v>4284094780743743.5</v>
      </c>
      <c r="D789" s="5">
        <f t="shared" si="100"/>
        <v>4284094780743742.5</v>
      </c>
      <c r="E789" s="5">
        <f t="shared" si="101"/>
        <v>4.2840947807437434E-4</v>
      </c>
      <c r="F789" s="5">
        <f>过饱和度!K788</f>
        <v>9.323352918726578E+25</v>
      </c>
      <c r="G789" s="5">
        <f t="shared" si="96"/>
        <v>9.323352918726578E+25</v>
      </c>
      <c r="H789" s="5">
        <f t="shared" si="97"/>
        <v>9323352.9187265784</v>
      </c>
      <c r="I789" s="5">
        <f>过饱和度!N788</f>
        <v>1.5301251581700063E+25</v>
      </c>
      <c r="J789" s="5">
        <f t="shared" si="98"/>
        <v>1.5301251581700063E+25</v>
      </c>
      <c r="K789" s="5">
        <f t="shared" si="99"/>
        <v>1530125.1581700065</v>
      </c>
      <c r="L789" s="5">
        <f>过饱和度!Q788</f>
        <v>3.9445105087326376E+76</v>
      </c>
      <c r="M789" s="5">
        <f t="shared" si="102"/>
        <v>3.9445105087326376E+76</v>
      </c>
      <c r="N789" s="5">
        <f t="shared" si="103"/>
        <v>3.9445105087326379E+57</v>
      </c>
    </row>
    <row r="790" spans="2:14" x14ac:dyDescent="0.25">
      <c r="B790" s="5">
        <f>过饱和度!D789</f>
        <v>35.764196764172368</v>
      </c>
      <c r="C790" s="5">
        <f>过饱和度!H789</f>
        <v>4283967519601561.5</v>
      </c>
      <c r="D790" s="5">
        <f t="shared" si="100"/>
        <v>4283967519601560.5</v>
      </c>
      <c r="E790" s="5">
        <f t="shared" si="101"/>
        <v>4.2839675196015603E-4</v>
      </c>
      <c r="F790" s="5">
        <f>过饱和度!K789</f>
        <v>9.3230975908396389E+25</v>
      </c>
      <c r="G790" s="5">
        <f t="shared" si="96"/>
        <v>9.3230975908396389E+25</v>
      </c>
      <c r="H790" s="5">
        <f t="shared" si="97"/>
        <v>9323097.5908396393</v>
      </c>
      <c r="I790" s="5">
        <f>过饱和度!N789</f>
        <v>1.5300895617165345E+25</v>
      </c>
      <c r="J790" s="5">
        <f t="shared" si="98"/>
        <v>1.5300895617165345E+25</v>
      </c>
      <c r="K790" s="5">
        <f t="shared" si="99"/>
        <v>1530089.5617165347</v>
      </c>
      <c r="L790" s="5">
        <f>过饱和度!Q789</f>
        <v>4.009804865917611E+76</v>
      </c>
      <c r="M790" s="5">
        <f t="shared" si="102"/>
        <v>4.009804865917611E+76</v>
      </c>
      <c r="N790" s="5">
        <f t="shared" si="103"/>
        <v>4.009804865917611E+57</v>
      </c>
    </row>
    <row r="791" spans="2:14" x14ac:dyDescent="0.25">
      <c r="B791" s="5">
        <f>过饱和度!D790</f>
        <v>35.764204250984335</v>
      </c>
      <c r="C791" s="5">
        <f>过饱和度!H790</f>
        <v>4390182655141092.5</v>
      </c>
      <c r="D791" s="5">
        <f t="shared" si="100"/>
        <v>4390182655141091.5</v>
      </c>
      <c r="E791" s="5">
        <f t="shared" si="101"/>
        <v>4.3901826551410902E-4</v>
      </c>
      <c r="F791" s="5">
        <f>过饱和度!K790</f>
        <v>9.6324836141867439E+25</v>
      </c>
      <c r="G791" s="5">
        <f t="shared" si="96"/>
        <v>9.6324836141867439E+25</v>
      </c>
      <c r="H791" s="5">
        <f t="shared" si="97"/>
        <v>9632483.6141867433</v>
      </c>
      <c r="I791" s="5">
        <f>过饱和度!N790</f>
        <v>1.5808619814563028E+25</v>
      </c>
      <c r="J791" s="5">
        <f t="shared" si="98"/>
        <v>1.5808619814563028E+25</v>
      </c>
      <c r="K791" s="5">
        <f t="shared" si="99"/>
        <v>1580861.9814563026</v>
      </c>
      <c r="L791" s="5">
        <f>过饱和度!Q790</f>
        <v>4.2110021906923315E+76</v>
      </c>
      <c r="M791" s="5">
        <f t="shared" si="102"/>
        <v>4.2110021906923315E+76</v>
      </c>
      <c r="N791" s="5">
        <f t="shared" si="103"/>
        <v>4.2110021906923321E+57</v>
      </c>
    </row>
    <row r="792" spans="2:14" x14ac:dyDescent="0.25">
      <c r="B792" s="5">
        <f>过饱和度!D791</f>
        <v>36.057345795242441</v>
      </c>
      <c r="C792" s="5">
        <f>过饱和度!H791</f>
        <v>4390051137427764.5</v>
      </c>
      <c r="D792" s="5">
        <f t="shared" si="100"/>
        <v>4390051137427763.5</v>
      </c>
      <c r="E792" s="5">
        <f t="shared" si="101"/>
        <v>4.3900511374277634E-4</v>
      </c>
      <c r="F792" s="5">
        <f>过饱和度!K791</f>
        <v>9.6322161831839806E+25</v>
      </c>
      <c r="G792" s="5">
        <f t="shared" si="96"/>
        <v>9.6322161831839806E+25</v>
      </c>
      <c r="H792" s="5">
        <f t="shared" si="97"/>
        <v>9632216.1831839811</v>
      </c>
      <c r="I792" s="5">
        <f>过饱和度!N791</f>
        <v>1.5808246077240089E+25</v>
      </c>
      <c r="J792" s="5">
        <f t="shared" si="98"/>
        <v>1.5808246077240089E+25</v>
      </c>
      <c r="K792" s="5">
        <f t="shared" si="99"/>
        <v>1580824.6077240088</v>
      </c>
      <c r="L792" s="5">
        <f>过饱和度!Q791</f>
        <v>4.280129409430216E+76</v>
      </c>
      <c r="M792" s="5">
        <f t="shared" si="102"/>
        <v>4.280129409430216E+76</v>
      </c>
      <c r="N792" s="5">
        <f t="shared" si="103"/>
        <v>4.280129409430216E+57</v>
      </c>
    </row>
    <row r="793" spans="2:14" x14ac:dyDescent="0.25">
      <c r="B793" s="5">
        <f>过饱和度!D792</f>
        <v>36.057353282054407</v>
      </c>
      <c r="C793" s="5">
        <f>过饱和度!H792</f>
        <v>4498005402472065.5</v>
      </c>
      <c r="D793" s="5">
        <f t="shared" si="100"/>
        <v>4498005402472064.5</v>
      </c>
      <c r="E793" s="5">
        <f t="shared" si="101"/>
        <v>4.4980054024720644E-4</v>
      </c>
      <c r="F793" s="5">
        <f>过饱和度!K792</f>
        <v>9.9492326673894472E+25</v>
      </c>
      <c r="G793" s="5">
        <f t="shared" si="96"/>
        <v>9.9492326673894472E+25</v>
      </c>
      <c r="H793" s="5">
        <f t="shared" si="97"/>
        <v>9949232.6673894487</v>
      </c>
      <c r="I793" s="5">
        <f>过饱和度!N792</f>
        <v>1.6328493158699528E+25</v>
      </c>
      <c r="J793" s="5">
        <f t="shared" si="98"/>
        <v>1.6328493158699528E+25</v>
      </c>
      <c r="K793" s="5">
        <f t="shared" si="99"/>
        <v>1632849.315869953</v>
      </c>
      <c r="L793" s="5">
        <f>过饱和度!Q792</f>
        <v>4.4931113409277286E+76</v>
      </c>
      <c r="M793" s="5">
        <f t="shared" si="102"/>
        <v>4.4931113409277286E+76</v>
      </c>
      <c r="N793" s="5">
        <f t="shared" si="103"/>
        <v>4.493111340927729E+57</v>
      </c>
    </row>
    <row r="794" spans="2:14" x14ac:dyDescent="0.25">
      <c r="B794" s="5">
        <f>过饱和度!D793</f>
        <v>36.350494826312513</v>
      </c>
      <c r="C794" s="5">
        <f>过饱和度!H793</f>
        <v>4497869540631232.5</v>
      </c>
      <c r="D794" s="5">
        <f t="shared" si="100"/>
        <v>4497869540631231.5</v>
      </c>
      <c r="E794" s="5">
        <f t="shared" si="101"/>
        <v>4.4978695406312313E-4</v>
      </c>
      <c r="F794" s="5">
        <f>过饱和度!K793</f>
        <v>9.9489527460235875E+25</v>
      </c>
      <c r="G794" s="5">
        <f t="shared" si="96"/>
        <v>9.9489527460235875E+25</v>
      </c>
      <c r="H794" s="5">
        <f t="shared" si="97"/>
        <v>9948952.7460235879</v>
      </c>
      <c r="I794" s="5">
        <f>过饱和度!N793</f>
        <v>1.6328101064513268E+25</v>
      </c>
      <c r="J794" s="5">
        <f t="shared" si="98"/>
        <v>1.6328101064513268E+25</v>
      </c>
      <c r="K794" s="5">
        <f t="shared" si="99"/>
        <v>1632810.106451327</v>
      </c>
      <c r="L794" s="5">
        <f>过饱和度!Q793</f>
        <v>4.5662625144586919E+76</v>
      </c>
      <c r="M794" s="5">
        <f t="shared" si="102"/>
        <v>4.5662625144586919E+76</v>
      </c>
      <c r="N794" s="5">
        <f t="shared" si="103"/>
        <v>4.5662625144586923E+57</v>
      </c>
    </row>
    <row r="795" spans="2:14" x14ac:dyDescent="0.25">
      <c r="B795" s="5">
        <f>过饱和度!D794</f>
        <v>36.35050231312448</v>
      </c>
      <c r="C795" s="5">
        <f>过饱和度!H794</f>
        <v>4607577021839628</v>
      </c>
      <c r="D795" s="5">
        <f t="shared" si="100"/>
        <v>4607577021839627</v>
      </c>
      <c r="E795" s="5">
        <f t="shared" si="101"/>
        <v>4.6075770218396278E-4</v>
      </c>
      <c r="F795" s="5">
        <f>过饱和度!K794</f>
        <v>1.0273723987142525E+26</v>
      </c>
      <c r="G795" s="5">
        <f t="shared" si="96"/>
        <v>1.0273723987142525E+26</v>
      </c>
      <c r="H795" s="5">
        <f t="shared" si="97"/>
        <v>10273723.987142526</v>
      </c>
      <c r="I795" s="5">
        <f>过饱和度!N794</f>
        <v>1.6861075046671928E+25</v>
      </c>
      <c r="J795" s="5">
        <f t="shared" si="98"/>
        <v>1.6861075046671928E+25</v>
      </c>
      <c r="K795" s="5">
        <f t="shared" si="99"/>
        <v>1686107.5046671927</v>
      </c>
      <c r="L795" s="5">
        <f>过饱和度!Q794</f>
        <v>4.7916156025357712E+76</v>
      </c>
      <c r="M795" s="5">
        <f t="shared" si="102"/>
        <v>4.7916156025357712E+76</v>
      </c>
      <c r="N795" s="5">
        <f t="shared" si="103"/>
        <v>4.791615602535771E+57</v>
      </c>
    </row>
    <row r="796" spans="2:14" x14ac:dyDescent="0.25">
      <c r="B796" s="5">
        <f>过饱和度!D795</f>
        <v>36.643643857382585</v>
      </c>
      <c r="C796" s="5">
        <f>过饱和度!H795</f>
        <v>4607436727464033</v>
      </c>
      <c r="D796" s="5">
        <f t="shared" si="100"/>
        <v>4607436727464032</v>
      </c>
      <c r="E796" s="5">
        <f t="shared" si="101"/>
        <v>4.6074367274640318E-4</v>
      </c>
      <c r="F796" s="5">
        <f>过饱和度!K795</f>
        <v>1.0273431180429821E+26</v>
      </c>
      <c r="G796" s="5">
        <f t="shared" si="96"/>
        <v>1.0273431180429821E+26</v>
      </c>
      <c r="H796" s="5">
        <f t="shared" si="97"/>
        <v>10273431.180429822</v>
      </c>
      <c r="I796" s="5">
        <f>过饱和度!N795</f>
        <v>1.6860663999684992E+25</v>
      </c>
      <c r="J796" s="5">
        <f t="shared" si="98"/>
        <v>1.6860663999684992E+25</v>
      </c>
      <c r="K796" s="5">
        <f t="shared" si="99"/>
        <v>1686066.3999684993</v>
      </c>
      <c r="L796" s="5">
        <f>过饱和度!Q795</f>
        <v>4.8689896876430667E+76</v>
      </c>
      <c r="M796" s="5">
        <f t="shared" si="102"/>
        <v>4.8689896876430667E+76</v>
      </c>
      <c r="N796" s="5">
        <f t="shared" si="103"/>
        <v>4.868989687643067E+57</v>
      </c>
    </row>
    <row r="797" spans="2:14" x14ac:dyDescent="0.25">
      <c r="B797" s="5">
        <f>过饱和度!D796</f>
        <v>36.643651344194552</v>
      </c>
      <c r="C797" s="5">
        <f>过饱和度!H796</f>
        <v>4718911510630549</v>
      </c>
      <c r="D797" s="5">
        <f t="shared" si="100"/>
        <v>4718911510630548</v>
      </c>
      <c r="E797" s="5">
        <f t="shared" si="101"/>
        <v>4.718911510630548E-4</v>
      </c>
      <c r="F797" s="5">
        <f>过饱和度!K796</f>
        <v>1.0606082474032879E+26</v>
      </c>
      <c r="G797" s="5">
        <f t="shared" si="96"/>
        <v>1.0606082474032879E+26</v>
      </c>
      <c r="H797" s="5">
        <f t="shared" si="97"/>
        <v>10606082.474032881</v>
      </c>
      <c r="I797" s="5">
        <f>过饱和度!N796</f>
        <v>1.7406570540398036E+25</v>
      </c>
      <c r="J797" s="5">
        <f t="shared" si="98"/>
        <v>1.7406570540398036E+25</v>
      </c>
      <c r="K797" s="5">
        <f t="shared" si="99"/>
        <v>1740657.0540398036</v>
      </c>
      <c r="L797" s="5">
        <f>过饱和度!Q796</f>
        <v>5.1073245975217087E+76</v>
      </c>
      <c r="M797" s="5">
        <f t="shared" si="102"/>
        <v>5.1073245975217087E+76</v>
      </c>
      <c r="N797" s="5">
        <f t="shared" si="103"/>
        <v>5.1073245975217089E+57</v>
      </c>
    </row>
    <row r="798" spans="2:14" x14ac:dyDescent="0.25">
      <c r="B798" s="5">
        <f>过饱和度!D797</f>
        <v>36.936792888452658</v>
      </c>
      <c r="C798" s="5">
        <f>过饱和度!H797</f>
        <v>4718766694462145</v>
      </c>
      <c r="D798" s="5">
        <f t="shared" si="100"/>
        <v>4718766694462144</v>
      </c>
      <c r="E798" s="5">
        <f t="shared" si="101"/>
        <v>4.7187666944621437E-4</v>
      </c>
      <c r="F798" s="5">
        <f>过饱和度!K797</f>
        <v>1.0605776379179681E+26</v>
      </c>
      <c r="G798" s="5">
        <f t="shared" si="96"/>
        <v>1.0605776379179681E+26</v>
      </c>
      <c r="H798" s="5">
        <f t="shared" si="97"/>
        <v>10605776.379179683</v>
      </c>
      <c r="I798" s="5">
        <f>过饱和度!N797</f>
        <v>1.7406139932696916E+25</v>
      </c>
      <c r="J798" s="5">
        <f t="shared" si="98"/>
        <v>1.7406139932696916E+25</v>
      </c>
      <c r="K798" s="5">
        <f t="shared" si="99"/>
        <v>1740613.9932696915</v>
      </c>
      <c r="L798" s="5">
        <f>过饱和度!Q797</f>
        <v>5.1891286706860014E+76</v>
      </c>
      <c r="M798" s="5">
        <f t="shared" si="102"/>
        <v>5.1891286706860014E+76</v>
      </c>
      <c r="N798" s="5">
        <f t="shared" si="103"/>
        <v>5.1891286706860012E+57</v>
      </c>
    </row>
    <row r="799" spans="2:14" x14ac:dyDescent="0.25">
      <c r="B799" s="5">
        <f>过饱和度!D798</f>
        <v>36.936800375264625</v>
      </c>
      <c r="C799" s="5">
        <f>过饱和度!H798</f>
        <v>4832022864515560</v>
      </c>
      <c r="D799" s="5">
        <f t="shared" si="100"/>
        <v>4832022864515559</v>
      </c>
      <c r="E799" s="5">
        <f t="shared" si="101"/>
        <v>4.8320228645155596E-4</v>
      </c>
      <c r="F799" s="5">
        <f>过饱和度!K798</f>
        <v>1.0946434020240863E+26</v>
      </c>
      <c r="G799" s="5">
        <f t="shared" si="96"/>
        <v>1.0946434020240863E+26</v>
      </c>
      <c r="H799" s="5">
        <f t="shared" si="97"/>
        <v>10946434.020240864</v>
      </c>
      <c r="I799" s="5">
        <f>过饱和度!N798</f>
        <v>1.7965186330863375E+25</v>
      </c>
      <c r="J799" s="5">
        <f t="shared" si="98"/>
        <v>1.7965186330863375E+25</v>
      </c>
      <c r="K799" s="5">
        <f t="shared" si="99"/>
        <v>1796518.6330863375</v>
      </c>
      <c r="L799" s="5">
        <f>过饱和度!Q798</f>
        <v>5.4410809689053062E+76</v>
      </c>
      <c r="M799" s="5">
        <f t="shared" si="102"/>
        <v>5.4410809689053062E+76</v>
      </c>
      <c r="N799" s="5">
        <f t="shared" si="103"/>
        <v>5.4410809689053068E+57</v>
      </c>
    </row>
    <row r="800" spans="2:14" x14ac:dyDescent="0.25">
      <c r="B800" s="5">
        <f>过饱和度!D799</f>
        <v>37.22994191952273</v>
      </c>
      <c r="C800" s="5">
        <f>过饱和度!H799</f>
        <v>4831873436445615</v>
      </c>
      <c r="D800" s="5">
        <f t="shared" si="100"/>
        <v>4831873436445614</v>
      </c>
      <c r="E800" s="5">
        <f t="shared" si="101"/>
        <v>4.8318734364456142E-4</v>
      </c>
      <c r="F800" s="5">
        <f>过饱和度!K799</f>
        <v>1.0946114226570211E+26</v>
      </c>
      <c r="G800" s="5">
        <f t="shared" si="96"/>
        <v>1.0946114226570211E+26</v>
      </c>
      <c r="H800" s="5">
        <f t="shared" si="97"/>
        <v>10946114.226570213</v>
      </c>
      <c r="I800" s="5">
        <f>过饱和度!N799</f>
        <v>1.7964735542444525E+25</v>
      </c>
      <c r="J800" s="5">
        <f t="shared" si="98"/>
        <v>1.7964735542444525E+25</v>
      </c>
      <c r="K800" s="5">
        <f t="shared" si="99"/>
        <v>1796473.5542444526</v>
      </c>
      <c r="L800" s="5">
        <f>过饱和度!Q799</f>
        <v>5.5275304886370841E+76</v>
      </c>
      <c r="M800" s="5">
        <f t="shared" si="102"/>
        <v>5.5275304886370841E+76</v>
      </c>
      <c r="N800" s="5">
        <f t="shared" si="103"/>
        <v>5.527530488637085E+57</v>
      </c>
    </row>
    <row r="801" spans="2:14" x14ac:dyDescent="0.25">
      <c r="B801" s="5">
        <f>过饱和度!D800</f>
        <v>37.229949406334697</v>
      </c>
      <c r="C801" s="5">
        <f>过饱和度!H800</f>
        <v>4946925077449493</v>
      </c>
      <c r="D801" s="5">
        <f t="shared" si="100"/>
        <v>4946925077449492</v>
      </c>
      <c r="E801" s="5">
        <f t="shared" si="101"/>
        <v>4.9469250774494919E-4</v>
      </c>
      <c r="F801" s="5">
        <f>过饱和度!K800</f>
        <v>1.1294905509354742E+26</v>
      </c>
      <c r="G801" s="5">
        <f t="shared" si="96"/>
        <v>1.1294905509354742E+26</v>
      </c>
      <c r="H801" s="5">
        <f t="shared" si="97"/>
        <v>11294905.509354744</v>
      </c>
      <c r="I801" s="5">
        <f>过饱和度!N800</f>
        <v>1.8537130737833438E+25</v>
      </c>
      <c r="J801" s="5">
        <f t="shared" si="98"/>
        <v>1.8537130737833438E+25</v>
      </c>
      <c r="K801" s="5">
        <f t="shared" si="99"/>
        <v>1853713.0737833439</v>
      </c>
      <c r="L801" s="5">
        <f>过饱和度!Q800</f>
        <v>5.7937614480236087E+76</v>
      </c>
      <c r="M801" s="5">
        <f t="shared" si="102"/>
        <v>5.7937614480236087E+76</v>
      </c>
      <c r="N801" s="5">
        <f t="shared" si="103"/>
        <v>5.7937614480236081E+57</v>
      </c>
    </row>
    <row r="802" spans="2:14" x14ac:dyDescent="0.25">
      <c r="B802" s="5">
        <f>过饱和度!D801</f>
        <v>37.523090950592803</v>
      </c>
      <c r="C802" s="5">
        <f>过饱和度!H801</f>
        <v>4946770946518693</v>
      </c>
      <c r="D802" s="5">
        <f t="shared" si="100"/>
        <v>4946770946518692</v>
      </c>
      <c r="E802" s="5">
        <f t="shared" si="101"/>
        <v>4.9467709465186925E-4</v>
      </c>
      <c r="F802" s="5">
        <f>过饱和度!K801</f>
        <v>1.1294571598232943E+26</v>
      </c>
      <c r="G802" s="5">
        <f t="shared" si="96"/>
        <v>1.1294571598232943E+26</v>
      </c>
      <c r="H802" s="5">
        <f t="shared" si="97"/>
        <v>11294571.598232945</v>
      </c>
      <c r="I802" s="5">
        <f>过饱和度!N801</f>
        <v>1.8536659136489431E+25</v>
      </c>
      <c r="J802" s="5">
        <f t="shared" si="98"/>
        <v>1.8536659136489431E+25</v>
      </c>
      <c r="K802" s="5">
        <f t="shared" si="99"/>
        <v>1853665.9136489434</v>
      </c>
      <c r="L802" s="5">
        <f>过饱和度!Q801</f>
        <v>5.8850805234711571E+76</v>
      </c>
      <c r="M802" s="5">
        <f t="shared" si="102"/>
        <v>5.8850805234711571E+76</v>
      </c>
      <c r="N802" s="5">
        <f t="shared" si="103"/>
        <v>5.8850805234711567E+57</v>
      </c>
    </row>
    <row r="803" spans="2:14" x14ac:dyDescent="0.25">
      <c r="B803" s="5">
        <f>过饱和度!D802</f>
        <v>37.523098437404769</v>
      </c>
      <c r="C803" s="5">
        <f>过饱和度!H802</f>
        <v>5063632141671431</v>
      </c>
      <c r="D803" s="5">
        <f t="shared" si="100"/>
        <v>5063632141671430</v>
      </c>
      <c r="E803" s="5">
        <f t="shared" si="101"/>
        <v>5.0636321416714291E-4</v>
      </c>
      <c r="F803" s="5">
        <f>过饱和度!K802</f>
        <v>1.1651624816185079E+26</v>
      </c>
      <c r="G803" s="5">
        <f t="shared" si="96"/>
        <v>1.1651624816185079E+26</v>
      </c>
      <c r="H803" s="5">
        <f t="shared" si="97"/>
        <v>11651624.81618508</v>
      </c>
      <c r="I803" s="5">
        <f>过饱和度!N802</f>
        <v>1.9122613709566011E+25</v>
      </c>
      <c r="J803" s="5">
        <f t="shared" si="98"/>
        <v>1.9122613709566011E+25</v>
      </c>
      <c r="K803" s="5">
        <f t="shared" si="99"/>
        <v>1912261.3709566011</v>
      </c>
      <c r="L803" s="5">
        <f>过饱和度!Q802</f>
        <v>6.1662779474305624E+76</v>
      </c>
      <c r="M803" s="5">
        <f t="shared" si="102"/>
        <v>6.1662779474305624E+76</v>
      </c>
      <c r="N803" s="5">
        <f t="shared" si="103"/>
        <v>6.1662779474305627E+57</v>
      </c>
    </row>
    <row r="804" spans="2:14" x14ac:dyDescent="0.25">
      <c r="B804" s="5">
        <f>过饱和度!D803</f>
        <v>37.816239981662875</v>
      </c>
      <c r="C804" s="5">
        <f>过饱和度!H803</f>
        <v>5063473216069991</v>
      </c>
      <c r="D804" s="5">
        <f t="shared" si="100"/>
        <v>5063473216069990</v>
      </c>
      <c r="E804" s="5">
        <f t="shared" si="101"/>
        <v>5.0634732160699904E-4</v>
      </c>
      <c r="F804" s="5">
        <f>过饱和度!K803</f>
        <v>1.1651276360948356E+26</v>
      </c>
      <c r="G804" s="5">
        <f t="shared" si="96"/>
        <v>1.1651276360948356E+26</v>
      </c>
      <c r="H804" s="5">
        <f t="shared" si="97"/>
        <v>11651276.360948356</v>
      </c>
      <c r="I804" s="5">
        <f>过饱和度!N803</f>
        <v>1.9122120650771725E+25</v>
      </c>
      <c r="J804" s="5">
        <f t="shared" si="98"/>
        <v>1.9122120650771725E+25</v>
      </c>
      <c r="K804" s="5">
        <f t="shared" si="99"/>
        <v>1912212.0650771726</v>
      </c>
      <c r="L804" s="5">
        <f>过饱和度!Q803</f>
        <v>6.2626996133615129E+76</v>
      </c>
      <c r="M804" s="5">
        <f t="shared" si="102"/>
        <v>6.2626996133615129E+76</v>
      </c>
      <c r="N804" s="5">
        <f t="shared" si="103"/>
        <v>6.2626996133615133E+57</v>
      </c>
    </row>
    <row r="805" spans="2:14" x14ac:dyDescent="0.25">
      <c r="B805" s="5">
        <f>过饱和度!D804</f>
        <v>37.816247468474842</v>
      </c>
      <c r="C805" s="5">
        <f>过饱和度!H804</f>
        <v>5182158047704857</v>
      </c>
      <c r="D805" s="5">
        <f t="shared" si="100"/>
        <v>5182158047704856</v>
      </c>
      <c r="E805" s="5">
        <f t="shared" si="101"/>
        <v>5.1821580477048553E-4</v>
      </c>
      <c r="F805" s="5">
        <f>过饱和度!K804</f>
        <v>1.2016720806579253E+26</v>
      </c>
      <c r="G805" s="5">
        <f t="shared" si="96"/>
        <v>1.2016720806579253E+26</v>
      </c>
      <c r="H805" s="5">
        <f t="shared" si="97"/>
        <v>12016720.806579253</v>
      </c>
      <c r="I805" s="5">
        <f>过饱和度!N804</f>
        <v>1.972184682252359E+25</v>
      </c>
      <c r="J805" s="5">
        <f t="shared" si="98"/>
        <v>1.972184682252359E+25</v>
      </c>
      <c r="K805" s="5">
        <f t="shared" si="99"/>
        <v>1972184.6822523591</v>
      </c>
      <c r="L805" s="5">
        <f>过饱和度!Q804</f>
        <v>6.5595786797966611E+76</v>
      </c>
      <c r="M805" s="5">
        <f t="shared" si="102"/>
        <v>6.5595786797966611E+76</v>
      </c>
      <c r="N805" s="5">
        <f t="shared" si="103"/>
        <v>6.5595786797966617E+57</v>
      </c>
    </row>
    <row r="806" spans="2:14" x14ac:dyDescent="0.25">
      <c r="B806" s="5">
        <f>过饱和度!D805</f>
        <v>38.109389012732947</v>
      </c>
      <c r="C806" s="5">
        <f>过饱和度!H805</f>
        <v>5181994234772612</v>
      </c>
      <c r="D806" s="5">
        <f t="shared" si="100"/>
        <v>5181994234772611</v>
      </c>
      <c r="E806" s="5">
        <f t="shared" si="101"/>
        <v>5.1819942347726118E-4</v>
      </c>
      <c r="F806" s="5">
        <f>过饱和度!K805</f>
        <v>1.2016357372460319E+26</v>
      </c>
      <c r="G806" s="5">
        <f t="shared" si="96"/>
        <v>1.2016357372460319E+26</v>
      </c>
      <c r="H806" s="5">
        <f t="shared" si="97"/>
        <v>12016357.372460319</v>
      </c>
      <c r="I806" s="5">
        <f>过饱和度!N805</f>
        <v>1.972133164932229E+25</v>
      </c>
      <c r="J806" s="5">
        <f t="shared" si="98"/>
        <v>1.972133164932229E+25</v>
      </c>
      <c r="K806" s="5">
        <f t="shared" si="99"/>
        <v>1972133.1649322293</v>
      </c>
      <c r="L806" s="5">
        <f>过饱和度!Q805</f>
        <v>6.6613451780518619E+76</v>
      </c>
      <c r="M806" s="5">
        <f t="shared" si="102"/>
        <v>6.6613451780518619E+76</v>
      </c>
      <c r="N806" s="5">
        <f t="shared" si="103"/>
        <v>6.6613451780518622E+57</v>
      </c>
    </row>
    <row r="807" spans="2:14" x14ac:dyDescent="0.25">
      <c r="B807" s="5">
        <f>过饱和度!D806</f>
        <v>38.109396499544914</v>
      </c>
      <c r="C807" s="5">
        <f>过饱和度!H806</f>
        <v>5302516784357788</v>
      </c>
      <c r="D807" s="5">
        <f t="shared" si="100"/>
        <v>5302516784357787</v>
      </c>
      <c r="E807" s="5">
        <f t="shared" si="101"/>
        <v>5.3025167843577861E-4</v>
      </c>
      <c r="F807" s="5">
        <f>过饱和度!K806</f>
        <v>1.2390323337235889E+26</v>
      </c>
      <c r="G807" s="5">
        <f t="shared" si="96"/>
        <v>1.2390323337235889E+26</v>
      </c>
      <c r="H807" s="5">
        <f t="shared" si="97"/>
        <v>12390323.337235888</v>
      </c>
      <c r="I807" s="5">
        <f>过饱和度!N806</f>
        <v>2.0335043281085634E+25</v>
      </c>
      <c r="J807" s="5">
        <f t="shared" si="98"/>
        <v>2.0335043281085634E+25</v>
      </c>
      <c r="K807" s="5">
        <f t="shared" si="99"/>
        <v>2033504.3281085633</v>
      </c>
      <c r="L807" s="5">
        <f>过饱和度!Q806</f>
        <v>6.9746493032149126E+76</v>
      </c>
      <c r="M807" s="5">
        <f t="shared" si="102"/>
        <v>6.9746493032149126E+76</v>
      </c>
      <c r="N807" s="5">
        <f t="shared" si="103"/>
        <v>6.9746493032149129E+57</v>
      </c>
    </row>
    <row r="808" spans="2:14" x14ac:dyDescent="0.25">
      <c r="B808" s="5">
        <f>过饱和度!D807</f>
        <v>38.40253804380302</v>
      </c>
      <c r="C808" s="5">
        <f>过饱和度!H807</f>
        <v>5302347990584308</v>
      </c>
      <c r="D808" s="5">
        <f t="shared" si="100"/>
        <v>5302347990584307</v>
      </c>
      <c r="E808" s="5">
        <f t="shared" si="101"/>
        <v>5.3023479905843073E-4</v>
      </c>
      <c r="F808" s="5">
        <f>过饱和度!K807</f>
        <v>1.238994448129063E+26</v>
      </c>
      <c r="G808" s="5">
        <f t="shared" si="96"/>
        <v>1.238994448129063E+26</v>
      </c>
      <c r="H808" s="5">
        <f t="shared" si="97"/>
        <v>12389944.481290629</v>
      </c>
      <c r="I808" s="5">
        <f>过饱和度!N807</f>
        <v>2.0334505323975292E+25</v>
      </c>
      <c r="J808" s="5">
        <f t="shared" si="98"/>
        <v>2.0334505323975292E+25</v>
      </c>
      <c r="K808" s="5">
        <f t="shared" si="99"/>
        <v>2033450.5323975293</v>
      </c>
      <c r="L808" s="5">
        <f>过饱和度!Q807</f>
        <v>7.0820123707343346E+76</v>
      </c>
      <c r="M808" s="5">
        <f t="shared" si="102"/>
        <v>7.0820123707343346E+76</v>
      </c>
      <c r="N808" s="5">
        <f t="shared" si="103"/>
        <v>7.0820123707343365E+57</v>
      </c>
    </row>
    <row r="809" spans="2:14" x14ac:dyDescent="0.25">
      <c r="B809" s="5">
        <f>过饱和度!D808</f>
        <v>38.402545530614987</v>
      </c>
      <c r="C809" s="5">
        <f>过饱和度!H808</f>
        <v>5424722338722932</v>
      </c>
      <c r="D809" s="5">
        <f t="shared" si="100"/>
        <v>5424722338722931</v>
      </c>
      <c r="E809" s="5">
        <f t="shared" si="101"/>
        <v>5.4247223387229317E-4</v>
      </c>
      <c r="F809" s="5">
        <f>过饱和度!K808</f>
        <v>1.2772563255519421E+26</v>
      </c>
      <c r="G809" s="5">
        <f t="shared" si="96"/>
        <v>1.2772563255519421E+26</v>
      </c>
      <c r="H809" s="5">
        <f t="shared" si="97"/>
        <v>12772563.255519422</v>
      </c>
      <c r="I809" s="5">
        <f>过饱和度!N808</f>
        <v>2.0962417917261104E+25</v>
      </c>
      <c r="J809" s="5">
        <f t="shared" si="98"/>
        <v>2.0962417917261104E+25</v>
      </c>
      <c r="K809" s="5">
        <f t="shared" si="99"/>
        <v>2096241.7917261107</v>
      </c>
      <c r="L809" s="5">
        <f>过饱和度!Q808</f>
        <v>7.4125140933226475E+76</v>
      </c>
      <c r="M809" s="5">
        <f t="shared" si="102"/>
        <v>7.4125140933226475E+76</v>
      </c>
      <c r="N809" s="5">
        <f t="shared" si="103"/>
        <v>7.4125140933226476E+57</v>
      </c>
    </row>
    <row r="810" spans="2:14" x14ac:dyDescent="0.25">
      <c r="B810" s="5">
        <f>过饱和度!D809</f>
        <v>38.695687074873092</v>
      </c>
      <c r="C810" s="5">
        <f>过饱和度!H809</f>
        <v>5424548469747624</v>
      </c>
      <c r="D810" s="5">
        <f t="shared" si="100"/>
        <v>5424548469747623</v>
      </c>
      <c r="E810" s="5">
        <f t="shared" si="101"/>
        <v>5.4245484697476229E-4</v>
      </c>
      <c r="F810" s="5">
        <f>过饱和度!K809</f>
        <v>1.277216852655353E+26</v>
      </c>
      <c r="G810" s="5">
        <f t="shared" si="96"/>
        <v>1.277216852655353E+26</v>
      </c>
      <c r="H810" s="5">
        <f t="shared" si="97"/>
        <v>12772168.52655353</v>
      </c>
      <c r="I810" s="5">
        <f>过饱和度!N809</f>
        <v>2.0961856494080557E+25</v>
      </c>
      <c r="J810" s="5">
        <f t="shared" si="98"/>
        <v>2.0961856494080557E+25</v>
      </c>
      <c r="K810" s="5">
        <f t="shared" si="99"/>
        <v>2096185.6494080559</v>
      </c>
      <c r="L810" s="5">
        <f>过饱和度!Q809</f>
        <v>7.5257352568434255E+76</v>
      </c>
      <c r="M810" s="5">
        <f t="shared" si="102"/>
        <v>7.5257352568434255E+76</v>
      </c>
      <c r="N810" s="5">
        <f t="shared" si="103"/>
        <v>7.525735256843425E+57</v>
      </c>
    </row>
    <row r="811" spans="2:14" x14ac:dyDescent="0.25">
      <c r="B811" s="5">
        <f>过饱和度!D810</f>
        <v>38.695694561685059</v>
      </c>
      <c r="C811" s="5">
        <f>过饱和度!H810</f>
        <v>5548788696177822</v>
      </c>
      <c r="D811" s="5">
        <f t="shared" si="100"/>
        <v>5548788696177821</v>
      </c>
      <c r="E811" s="5">
        <f t="shared" si="101"/>
        <v>5.5487886961778205E-4</v>
      </c>
      <c r="F811" s="5">
        <f>过饱和度!K810</f>
        <v>1.3163572399274571E+26</v>
      </c>
      <c r="G811" s="5">
        <f t="shared" si="96"/>
        <v>1.3163572399274571E+26</v>
      </c>
      <c r="H811" s="5">
        <f t="shared" si="97"/>
        <v>13163572.399274571</v>
      </c>
      <c r="I811" s="5">
        <f>过饱和度!N810</f>
        <v>2.1604187190400823E+25</v>
      </c>
      <c r="J811" s="5">
        <f t="shared" si="98"/>
        <v>2.1604187190400823E+25</v>
      </c>
      <c r="K811" s="5">
        <f t="shared" si="99"/>
        <v>2160418.7190400828</v>
      </c>
      <c r="L811" s="5">
        <f>过饱和度!Q810</f>
        <v>7.8742371426514494E+76</v>
      </c>
      <c r="M811" s="5">
        <f t="shared" si="102"/>
        <v>7.8742371426514494E+76</v>
      </c>
      <c r="N811" s="5">
        <f t="shared" si="103"/>
        <v>7.8742371426514498E+57</v>
      </c>
    </row>
    <row r="812" spans="2:14" x14ac:dyDescent="0.25">
      <c r="B812" s="5">
        <f>过饱和度!D811</f>
        <v>38.988836105943165</v>
      </c>
      <c r="C812" s="5">
        <f>过饱和度!H811</f>
        <v>5548609656790034</v>
      </c>
      <c r="D812" s="5">
        <f t="shared" si="100"/>
        <v>5548609656790033</v>
      </c>
      <c r="E812" s="5">
        <f t="shared" si="101"/>
        <v>5.5486096567900335E-4</v>
      </c>
      <c r="F812" s="5">
        <f>过饱和度!K811</f>
        <v>1.3163161337770201E+26</v>
      </c>
      <c r="G812" s="5">
        <f t="shared" si="96"/>
        <v>1.3163161337770201E+26</v>
      </c>
      <c r="H812" s="5">
        <f t="shared" si="97"/>
        <v>13163161.337770201</v>
      </c>
      <c r="I812" s="5">
        <f>过饱和度!N811</f>
        <v>2.1603601606216013E+25</v>
      </c>
      <c r="J812" s="5">
        <f t="shared" si="98"/>
        <v>2.1603601606216013E+25</v>
      </c>
      <c r="K812" s="5">
        <f t="shared" si="99"/>
        <v>2160360.1606216016</v>
      </c>
      <c r="L812" s="5">
        <f>过饱和度!Q811</f>
        <v>7.9935880201790371E+76</v>
      </c>
      <c r="M812" s="5">
        <f t="shared" si="102"/>
        <v>7.9935880201790371E+76</v>
      </c>
      <c r="N812" s="5">
        <f t="shared" si="103"/>
        <v>7.9935880201790379E+57</v>
      </c>
    </row>
    <row r="813" spans="2:14" x14ac:dyDescent="0.25">
      <c r="B813" s="5">
        <f>过饱和度!D812</f>
        <v>38.988843592755131</v>
      </c>
      <c r="C813" s="5">
        <f>过饱和度!H812</f>
        <v>5674729840384980</v>
      </c>
      <c r="D813" s="5">
        <f t="shared" si="100"/>
        <v>5674729840384979</v>
      </c>
      <c r="E813" s="5">
        <f t="shared" si="101"/>
        <v>5.6747298403849789E-4</v>
      </c>
      <c r="F813" s="5">
        <f>过饱和度!K812</f>
        <v>1.3563483596640966E+26</v>
      </c>
      <c r="G813" s="5">
        <f t="shared" si="96"/>
        <v>1.3563483596640966E+26</v>
      </c>
      <c r="H813" s="5">
        <f t="shared" si="97"/>
        <v>13563483.596640967</v>
      </c>
      <c r="I813" s="5">
        <f>过饱和度!N812</f>
        <v>2.226056918691004E+25</v>
      </c>
      <c r="J813" s="5">
        <f t="shared" si="98"/>
        <v>2.226056918691004E+25</v>
      </c>
      <c r="K813" s="5">
        <f t="shared" si="99"/>
        <v>2226056.9186910042</v>
      </c>
      <c r="L813" s="5">
        <f>过饱和度!Q812</f>
        <v>8.3609235876208562E+76</v>
      </c>
      <c r="M813" s="5">
        <f t="shared" si="102"/>
        <v>8.3609235876208562E+76</v>
      </c>
      <c r="N813" s="5">
        <f t="shared" si="103"/>
        <v>8.3609235876208563E+57</v>
      </c>
    </row>
    <row r="814" spans="2:14" x14ac:dyDescent="0.25">
      <c r="B814" s="5">
        <f>过饱和度!D813</f>
        <v>39.281985137013237</v>
      </c>
      <c r="C814" s="5">
        <f>过饱和度!H813</f>
        <v>5674545534524099</v>
      </c>
      <c r="D814" s="5">
        <f t="shared" si="100"/>
        <v>5674545534524098</v>
      </c>
      <c r="E814" s="5">
        <f t="shared" si="101"/>
        <v>5.6745455345240999E-4</v>
      </c>
      <c r="F814" s="5">
        <f>过饱和度!K813</f>
        <v>1.3563055734683431E+26</v>
      </c>
      <c r="G814" s="5">
        <f t="shared" si="96"/>
        <v>1.3563055734683431E+26</v>
      </c>
      <c r="H814" s="5">
        <f t="shared" si="97"/>
        <v>13563055.73468343</v>
      </c>
      <c r="I814" s="5">
        <f>过饱和度!N813</f>
        <v>2.2259958733900276E+25</v>
      </c>
      <c r="J814" s="5">
        <f t="shared" si="98"/>
        <v>2.2259958733900276E+25</v>
      </c>
      <c r="K814" s="5">
        <f t="shared" si="99"/>
        <v>2225995.8733900278</v>
      </c>
      <c r="L814" s="5">
        <f>过饱和度!Q813</f>
        <v>8.4866861967750738E+76</v>
      </c>
      <c r="M814" s="5">
        <f t="shared" si="102"/>
        <v>8.4866861967750738E+76</v>
      </c>
      <c r="N814" s="5">
        <f t="shared" si="103"/>
        <v>8.4866861967750738E+57</v>
      </c>
    </row>
    <row r="815" spans="2:14" x14ac:dyDescent="0.25">
      <c r="B815" s="5">
        <f>过饱和度!D814</f>
        <v>39.281992623825204</v>
      </c>
      <c r="C815" s="5">
        <f>过饱和度!H814</f>
        <v>5802559753292056</v>
      </c>
      <c r="D815" s="5">
        <f t="shared" si="100"/>
        <v>5802559753292055</v>
      </c>
      <c r="E815" s="5">
        <f t="shared" si="101"/>
        <v>5.8025597532920554E-4</v>
      </c>
      <c r="F815" s="5">
        <f>过饱和度!K814</f>
        <v>1.3972430665867697E+26</v>
      </c>
      <c r="G815" s="5">
        <f t="shared" si="96"/>
        <v>1.3972430665867697E+26</v>
      </c>
      <c r="H815" s="5">
        <f t="shared" si="97"/>
        <v>13972430.665867699</v>
      </c>
      <c r="I815" s="5">
        <f>过饱和度!N814</f>
        <v>2.2931783619960939E+25</v>
      </c>
      <c r="J815" s="5">
        <f t="shared" si="98"/>
        <v>2.2931783619960939E+25</v>
      </c>
      <c r="K815" s="5">
        <f t="shared" si="99"/>
        <v>2293178.3619960938</v>
      </c>
      <c r="L815" s="5">
        <f>过饱和度!Q814</f>
        <v>8.8737208635942966E+76</v>
      </c>
      <c r="M815" s="5">
        <f t="shared" si="102"/>
        <v>8.8737208635942966E+76</v>
      </c>
      <c r="N815" s="5">
        <f t="shared" si="103"/>
        <v>8.8737208635942966E+57</v>
      </c>
    </row>
    <row r="816" spans="2:14" x14ac:dyDescent="0.25">
      <c r="B816" s="5">
        <f>过饱和度!D815</f>
        <v>39.575134168083309</v>
      </c>
      <c r="C816" s="5">
        <f>过饱和度!H815</f>
        <v>5802370084047625</v>
      </c>
      <c r="D816" s="5">
        <f t="shared" si="100"/>
        <v>5802370084047624</v>
      </c>
      <c r="E816" s="5">
        <f t="shared" si="101"/>
        <v>5.8023700840476239E-4</v>
      </c>
      <c r="F816" s="5">
        <f>过饱和度!K815</f>
        <v>1.3971985527072154E+26</v>
      </c>
      <c r="G816" s="5">
        <f t="shared" si="96"/>
        <v>1.3971985527072154E+26</v>
      </c>
      <c r="H816" s="5">
        <f t="shared" si="97"/>
        <v>13971985.527072154</v>
      </c>
      <c r="I816" s="5">
        <f>过饱和度!N815</f>
        <v>2.2931147577305213E+25</v>
      </c>
      <c r="J816" s="5">
        <f t="shared" si="98"/>
        <v>2.2931147577305213E+25</v>
      </c>
      <c r="K816" s="5">
        <f t="shared" si="99"/>
        <v>2293114.7577305217</v>
      </c>
      <c r="L816" s="5">
        <f>过饱和度!Q815</f>
        <v>9.0061879369326427E+76</v>
      </c>
      <c r="M816" s="5">
        <f t="shared" si="102"/>
        <v>9.0061879369326427E+76</v>
      </c>
      <c r="N816" s="5">
        <f t="shared" si="103"/>
        <v>9.0061879369326438E+57</v>
      </c>
    </row>
    <row r="817" spans="2:14" x14ac:dyDescent="0.25">
      <c r="B817" s="5">
        <f>过饱和度!D816</f>
        <v>39.575141654895276</v>
      </c>
      <c r="C817" s="5">
        <f>过饱和度!H816</f>
        <v>5932292415131956</v>
      </c>
      <c r="D817" s="5">
        <f t="shared" si="100"/>
        <v>5932292415131955</v>
      </c>
      <c r="E817" s="5">
        <f t="shared" si="101"/>
        <v>5.9322924151319542E-4</v>
      </c>
      <c r="F817" s="5">
        <f>过饱和度!K816</f>
        <v>1.4390548415127845E+26</v>
      </c>
      <c r="G817" s="5">
        <f t="shared" si="96"/>
        <v>1.4390548415127845E+26</v>
      </c>
      <c r="H817" s="5">
        <f t="shared" si="97"/>
        <v>14390548.415127844</v>
      </c>
      <c r="I817" s="5">
        <f>过饱和度!N816</f>
        <v>2.3618051829205085E+25</v>
      </c>
      <c r="J817" s="5">
        <f t="shared" si="98"/>
        <v>2.3618051829205085E+25</v>
      </c>
      <c r="K817" s="5">
        <f t="shared" si="99"/>
        <v>2361805.1829205086</v>
      </c>
      <c r="L817" s="5">
        <f>过饱和度!Q816</f>
        <v>9.4138199884187941E+76</v>
      </c>
      <c r="M817" s="5">
        <f t="shared" si="102"/>
        <v>9.4138199884187941E+76</v>
      </c>
      <c r="N817" s="5">
        <f t="shared" si="103"/>
        <v>9.4138199884187941E+57</v>
      </c>
    </row>
    <row r="818" spans="2:14" x14ac:dyDescent="0.25">
      <c r="B818" s="5">
        <f>过饱和度!D817</f>
        <v>39.868283199153382</v>
      </c>
      <c r="C818" s="5">
        <f>过饱和度!H817</f>
        <v>5932097284743762</v>
      </c>
      <c r="D818" s="5">
        <f t="shared" si="100"/>
        <v>5932097284743761</v>
      </c>
      <c r="E818" s="5">
        <f t="shared" si="101"/>
        <v>5.9320972847437623E-4</v>
      </c>
      <c r="F818" s="5">
        <f>过饱和度!K817</f>
        <v>1.4390085514566011E+26</v>
      </c>
      <c r="G818" s="5">
        <f t="shared" si="96"/>
        <v>1.4390085514566011E+26</v>
      </c>
      <c r="H818" s="5">
        <f t="shared" si="97"/>
        <v>14390085.514566014</v>
      </c>
      <c r="I818" s="5">
        <f>过饱和度!N817</f>
        <v>2.3617389462968293E+25</v>
      </c>
      <c r="J818" s="5">
        <f t="shared" si="98"/>
        <v>2.3617389462968293E+25</v>
      </c>
      <c r="K818" s="5">
        <f t="shared" si="99"/>
        <v>2361738.9462968293</v>
      </c>
      <c r="L818" s="5">
        <f>过饱和度!Q817</f>
        <v>9.5532952958400592E+76</v>
      </c>
      <c r="M818" s="5">
        <f t="shared" si="102"/>
        <v>9.5532952958400592E+76</v>
      </c>
      <c r="N818" s="5">
        <f t="shared" si="103"/>
        <v>9.5532952958400605E+57</v>
      </c>
    </row>
    <row r="819" spans="2:14" x14ac:dyDescent="0.25">
      <c r="B819" s="5">
        <f>过饱和度!D818</f>
        <v>39.868290685965349</v>
      </c>
      <c r="C819" s="5">
        <f>过饱和度!H818</f>
        <v>6063941804423014</v>
      </c>
      <c r="D819" s="5">
        <f t="shared" si="100"/>
        <v>6063941804423013</v>
      </c>
      <c r="E819" s="5">
        <f t="shared" si="101"/>
        <v>6.063941804423013E-4</v>
      </c>
      <c r="F819" s="5">
        <f>过饱和度!K818</f>
        <v>1.4817972642333228E+26</v>
      </c>
      <c r="G819" s="5">
        <f t="shared" si="96"/>
        <v>1.4817972642333228E+26</v>
      </c>
      <c r="H819" s="5">
        <f t="shared" si="97"/>
        <v>14817972.642333226</v>
      </c>
      <c r="I819" s="5">
        <f>过饱和度!N818</f>
        <v>2.4319596780486125E+25</v>
      </c>
      <c r="J819" s="5">
        <f t="shared" si="98"/>
        <v>2.4319596780486125E+25</v>
      </c>
      <c r="K819" s="5">
        <f t="shared" si="99"/>
        <v>2431959.6780486125</v>
      </c>
      <c r="L819" s="5">
        <f>过饱和度!Q818</f>
        <v>9.9824568748734354E+76</v>
      </c>
      <c r="M819" s="5">
        <f t="shared" si="102"/>
        <v>9.9824568748734354E+76</v>
      </c>
      <c r="N819" s="5">
        <f t="shared" si="103"/>
        <v>9.9824568748734367E+57</v>
      </c>
    </row>
    <row r="820" spans="2:14" x14ac:dyDescent="0.25">
      <c r="B820" s="5">
        <f>过饱和度!D819</f>
        <v>40.161432230223454</v>
      </c>
      <c r="C820" s="5">
        <f>过饱和度!H819</f>
        <v>6063741114281205</v>
      </c>
      <c r="D820" s="5">
        <f t="shared" si="100"/>
        <v>6063741114281204</v>
      </c>
      <c r="E820" s="5">
        <f t="shared" si="101"/>
        <v>6.0637411142812044E-4</v>
      </c>
      <c r="F820" s="5">
        <f>过饱和度!K819</f>
        <v>1.4817491486460075E+26</v>
      </c>
      <c r="G820" s="5">
        <f t="shared" si="96"/>
        <v>1.4817491486460075E+26</v>
      </c>
      <c r="H820" s="5">
        <f t="shared" si="97"/>
        <v>14817491.486460079</v>
      </c>
      <c r="I820" s="5">
        <f>过饱和度!N819</f>
        <v>2.4318907343505494E+25</v>
      </c>
      <c r="J820" s="5">
        <f t="shared" si="98"/>
        <v>2.4318907343505494E+25</v>
      </c>
      <c r="K820" s="5">
        <f t="shared" si="99"/>
        <v>2431890.7343505495</v>
      </c>
      <c r="L820" s="5">
        <f>过饱和度!Q819</f>
        <v>1.0129255553205651E+77</v>
      </c>
      <c r="M820" s="5">
        <f t="shared" si="102"/>
        <v>1.0129255553205651E+77</v>
      </c>
      <c r="N820" s="5">
        <f t="shared" si="103"/>
        <v>1.0129255553205652E+58</v>
      </c>
    </row>
    <row r="821" spans="2:14" x14ac:dyDescent="0.25">
      <c r="B821" s="5">
        <f>过饱和度!D820</f>
        <v>40.161439717035421</v>
      </c>
      <c r="C821" s="5">
        <f>过饱和度!H820</f>
        <v>6197521897969120</v>
      </c>
      <c r="D821" s="5">
        <f t="shared" si="100"/>
        <v>6197521897969119</v>
      </c>
      <c r="E821" s="5">
        <f t="shared" si="101"/>
        <v>6.1975218979691202E-4</v>
      </c>
      <c r="F821" s="5">
        <f>过饱和度!K820</f>
        <v>1.5254840134948945E+26</v>
      </c>
      <c r="G821" s="5">
        <f t="shared" si="96"/>
        <v>1.5254840134948945E+26</v>
      </c>
      <c r="H821" s="5">
        <f t="shared" si="97"/>
        <v>15254840.134948945</v>
      </c>
      <c r="I821" s="5">
        <f>过饱和度!N820</f>
        <v>2.5036643065552366E+25</v>
      </c>
      <c r="J821" s="5">
        <f t="shared" si="98"/>
        <v>2.5036643065552366E+25</v>
      </c>
      <c r="K821" s="5">
        <f t="shared" si="99"/>
        <v>2503664.3065552362</v>
      </c>
      <c r="L821" s="5">
        <f>过饱和度!Q820</f>
        <v>1.0580913672453899E+77</v>
      </c>
      <c r="M821" s="5">
        <f t="shared" si="102"/>
        <v>1.0580913672453899E+77</v>
      </c>
      <c r="N821" s="5">
        <f t="shared" si="103"/>
        <v>1.0580913672453901E+58</v>
      </c>
    </row>
    <row r="822" spans="2:14" x14ac:dyDescent="0.25">
      <c r="B822" s="5">
        <f>过饱和度!D821</f>
        <v>40.454581261293526</v>
      </c>
      <c r="C822" s="5">
        <f>过饱和度!H821</f>
        <v>6197315548614308</v>
      </c>
      <c r="D822" s="5">
        <f t="shared" si="100"/>
        <v>6197315548614307</v>
      </c>
      <c r="E822" s="5">
        <f t="shared" si="101"/>
        <v>6.1973155486143077E-4</v>
      </c>
      <c r="F822" s="5">
        <f>过饱和度!K821</f>
        <v>1.5254340221529477E+26</v>
      </c>
      <c r="G822" s="5">
        <f t="shared" si="96"/>
        <v>1.5254340221529477E+26</v>
      </c>
      <c r="H822" s="5">
        <f t="shared" si="97"/>
        <v>15254340.221529478</v>
      </c>
      <c r="I822" s="5">
        <f>过饱和度!N821</f>
        <v>2.5035925797323699E+25</v>
      </c>
      <c r="J822" s="5">
        <f t="shared" si="98"/>
        <v>2.5035925797323699E+25</v>
      </c>
      <c r="K822" s="5">
        <f t="shared" si="99"/>
        <v>2503592.5797323701</v>
      </c>
      <c r="L822" s="5">
        <f>过饱和度!Q821</f>
        <v>1.0735362562330979E+77</v>
      </c>
      <c r="M822" s="5">
        <f t="shared" si="102"/>
        <v>1.0735362562330979E+77</v>
      </c>
      <c r="N822" s="5">
        <f t="shared" si="103"/>
        <v>1.073536256233098E+58</v>
      </c>
    </row>
    <row r="823" spans="2:14" x14ac:dyDescent="0.25">
      <c r="B823" s="5">
        <f>过饱和度!D822</f>
        <v>40.454588748105493</v>
      </c>
      <c r="C823" s="5">
        <f>过饱和度!H822</f>
        <v>6333046670859879</v>
      </c>
      <c r="D823" s="5">
        <f t="shared" si="100"/>
        <v>6333046670859878</v>
      </c>
      <c r="E823" s="5">
        <f t="shared" si="101"/>
        <v>6.333046670859878E-4</v>
      </c>
      <c r="F823" s="5">
        <f>过饱和度!K822</f>
        <v>1.5701288669808107E+26</v>
      </c>
      <c r="G823" s="5">
        <f t="shared" si="96"/>
        <v>1.5701288669808107E+26</v>
      </c>
      <c r="H823" s="5">
        <f t="shared" si="97"/>
        <v>15701288.669808106</v>
      </c>
      <c r="I823" s="5">
        <f>过饱和度!N822</f>
        <v>2.5769416901769416E+25</v>
      </c>
      <c r="J823" s="5">
        <f t="shared" si="98"/>
        <v>2.5769416901769416E+25</v>
      </c>
      <c r="K823" s="5">
        <f t="shared" si="99"/>
        <v>2576941.6901769419</v>
      </c>
      <c r="L823" s="5">
        <f>过饱和度!Q822</f>
        <v>1.1210520138924146E+77</v>
      </c>
      <c r="M823" s="5">
        <f t="shared" si="102"/>
        <v>1.1210520138924146E+77</v>
      </c>
      <c r="N823" s="5">
        <f t="shared" si="103"/>
        <v>1.1210520138924147E+58</v>
      </c>
    </row>
    <row r="824" spans="2:14" x14ac:dyDescent="0.25">
      <c r="B824" s="5">
        <f>过饱和度!D823</f>
        <v>40.747730292363599</v>
      </c>
      <c r="C824" s="5">
        <f>过饱和度!H823</f>
        <v>6332834561983233</v>
      </c>
      <c r="D824" s="5">
        <f t="shared" si="100"/>
        <v>6332834561983232</v>
      </c>
      <c r="E824" s="5">
        <f t="shared" si="101"/>
        <v>6.3328345619832326E-4</v>
      </c>
      <c r="F824" s="5">
        <f>过饱和度!K823</f>
        <v>1.5700769487844057E+26</v>
      </c>
      <c r="G824" s="5">
        <f t="shared" si="96"/>
        <v>1.5700769487844057E+26</v>
      </c>
      <c r="H824" s="5">
        <f t="shared" si="97"/>
        <v>15700769.487844056</v>
      </c>
      <c r="I824" s="5">
        <f>过饱和度!N823</f>
        <v>2.5768671028333537E+25</v>
      </c>
      <c r="J824" s="5">
        <f t="shared" si="98"/>
        <v>2.5768671028333537E+25</v>
      </c>
      <c r="K824" s="5">
        <f t="shared" si="99"/>
        <v>2576867.1028333539</v>
      </c>
      <c r="L824" s="5">
        <f>过饱和度!Q823</f>
        <v>1.1372958129056623E+77</v>
      </c>
      <c r="M824" s="5">
        <f t="shared" si="102"/>
        <v>1.1372958129056623E+77</v>
      </c>
      <c r="N824" s="5">
        <f t="shared" si="103"/>
        <v>1.1372958129056624E+58</v>
      </c>
    </row>
    <row r="825" spans="2:14" x14ac:dyDescent="0.25">
      <c r="B825" s="5">
        <f>过饱和度!D824</f>
        <v>40.747737779175566</v>
      </c>
      <c r="C825" s="5">
        <f>过饱和度!H824</f>
        <v>6470530096470735</v>
      </c>
      <c r="D825" s="5">
        <f t="shared" si="100"/>
        <v>6470530096470734</v>
      </c>
      <c r="E825" s="5">
        <f t="shared" si="101"/>
        <v>6.4705300964707348E-4</v>
      </c>
      <c r="F825" s="5">
        <f>过饱和度!K824</f>
        <v>1.6157457012926444E+26</v>
      </c>
      <c r="G825" s="5">
        <f t="shared" si="96"/>
        <v>1.6157457012926444E+26</v>
      </c>
      <c r="H825" s="5">
        <f t="shared" si="97"/>
        <v>16157457.012926446</v>
      </c>
      <c r="I825" s="5">
        <f>过饱和度!N824</f>
        <v>2.6518146131832856E+25</v>
      </c>
      <c r="J825" s="5">
        <f t="shared" si="98"/>
        <v>2.6518146131832856E+25</v>
      </c>
      <c r="K825" s="5">
        <f t="shared" si="99"/>
        <v>2651814.6131832856</v>
      </c>
      <c r="L825" s="5">
        <f>过饱和度!Q824</f>
        <v>1.1872655042068827E+77</v>
      </c>
      <c r="M825" s="5">
        <f t="shared" si="102"/>
        <v>1.1872655042068827E+77</v>
      </c>
      <c r="N825" s="5">
        <f t="shared" si="103"/>
        <v>1.1872655042068828E+58</v>
      </c>
    </row>
    <row r="826" spans="2:14" x14ac:dyDescent="0.25">
      <c r="B826" s="5">
        <f>过饱和度!D825</f>
        <v>41.040879323433671</v>
      </c>
      <c r="C826" s="5">
        <f>过饱和度!H825</f>
        <v>6470312126914100</v>
      </c>
      <c r="D826" s="5">
        <f t="shared" si="100"/>
        <v>6470312126914099</v>
      </c>
      <c r="E826" s="5">
        <f t="shared" si="101"/>
        <v>6.470312126914099E-4</v>
      </c>
      <c r="F826" s="5">
        <f>过饱和度!K825</f>
        <v>1.6156918042583092E+26</v>
      </c>
      <c r="G826" s="5">
        <f t="shared" si="96"/>
        <v>1.6156918042583092E+26</v>
      </c>
      <c r="H826" s="5">
        <f t="shared" si="97"/>
        <v>16156918.042583093</v>
      </c>
      <c r="I826" s="5">
        <f>过饱和度!N825</f>
        <v>2.6517370865661916E+25</v>
      </c>
      <c r="J826" s="5">
        <f t="shared" si="98"/>
        <v>2.6517370865661916E+25</v>
      </c>
      <c r="K826" s="5">
        <f t="shared" si="99"/>
        <v>2651737.0865661921</v>
      </c>
      <c r="L826" s="5">
        <f>过饱和度!Q825</f>
        <v>1.2043433421014666E+77</v>
      </c>
      <c r="M826" s="5">
        <f t="shared" si="102"/>
        <v>1.2043433421014666E+77</v>
      </c>
      <c r="N826" s="5">
        <f t="shared" si="103"/>
        <v>1.2043433421014667E+58</v>
      </c>
    </row>
    <row r="827" spans="2:14" x14ac:dyDescent="0.25">
      <c r="B827" s="5">
        <f>过饱和度!D826</f>
        <v>41.040886810245638</v>
      </c>
      <c r="C827" s="5">
        <f>过饱和度!H826</f>
        <v>6609986146463148</v>
      </c>
      <c r="D827" s="5">
        <f t="shared" si="100"/>
        <v>6609986146463147</v>
      </c>
      <c r="E827" s="5">
        <f t="shared" si="101"/>
        <v>6.6099861464631474E-4</v>
      </c>
      <c r="F827" s="5">
        <f>过饱和度!K826</f>
        <v>1.6623484919317178E+26</v>
      </c>
      <c r="G827" s="5">
        <f t="shared" si="96"/>
        <v>1.6623484919317178E+26</v>
      </c>
      <c r="H827" s="5">
        <f t="shared" si="97"/>
        <v>16623484.919317177</v>
      </c>
      <c r="I827" s="5">
        <f>过饱和度!N826</f>
        <v>2.728306022348105E+25</v>
      </c>
      <c r="J827" s="5">
        <f t="shared" si="98"/>
        <v>2.728306022348105E+25</v>
      </c>
      <c r="K827" s="5">
        <f t="shared" si="99"/>
        <v>2728306.0223481054</v>
      </c>
      <c r="L827" s="5">
        <f>过饱和度!Q826</f>
        <v>1.2568747592083606E+77</v>
      </c>
      <c r="M827" s="5">
        <f t="shared" si="102"/>
        <v>1.2568747592083606E+77</v>
      </c>
      <c r="N827" s="5">
        <f t="shared" si="103"/>
        <v>1.2568747592083606E+58</v>
      </c>
    </row>
    <row r="828" spans="2:14" x14ac:dyDescent="0.25">
      <c r="B828" s="5">
        <f>过饱和度!D827</f>
        <v>41.334028354503744</v>
      </c>
      <c r="C828" s="5">
        <f>过饱和度!H827</f>
        <v>6609762214219138</v>
      </c>
      <c r="D828" s="5">
        <f t="shared" si="100"/>
        <v>6609762214219137</v>
      </c>
      <c r="E828" s="5">
        <f t="shared" si="101"/>
        <v>6.6097622142191376E-4</v>
      </c>
      <c r="F828" s="5">
        <f>过饱和度!K827</f>
        <v>1.6622925631850066E+26</v>
      </c>
      <c r="G828" s="5">
        <f t="shared" si="96"/>
        <v>1.6622925631850066E+26</v>
      </c>
      <c r="H828" s="5">
        <f t="shared" si="97"/>
        <v>16622925.631850064</v>
      </c>
      <c r="I828" s="5">
        <f>过饱和度!N827</f>
        <v>2.7282254763364963E+25</v>
      </c>
      <c r="J828" s="5">
        <f t="shared" si="98"/>
        <v>2.7282254763364963E+25</v>
      </c>
      <c r="K828" s="5">
        <f t="shared" si="99"/>
        <v>2728225.4763364964</v>
      </c>
      <c r="L828" s="5">
        <f>过饱和度!Q827</f>
        <v>1.2748230407625724E+77</v>
      </c>
      <c r="M828" s="5">
        <f t="shared" si="102"/>
        <v>1.2748230407625724E+77</v>
      </c>
      <c r="N828" s="5">
        <f t="shared" si="103"/>
        <v>1.2748230407625724E+58</v>
      </c>
    </row>
    <row r="829" spans="2:14" x14ac:dyDescent="0.25">
      <c r="B829" s="5">
        <f>过饱和度!D828</f>
        <v>41.334035841315711</v>
      </c>
      <c r="C829" s="5">
        <f>过饱和度!H828</f>
        <v>6751428790784715</v>
      </c>
      <c r="D829" s="5">
        <f t="shared" si="100"/>
        <v>6751428790784714</v>
      </c>
      <c r="E829" s="5">
        <f t="shared" si="101"/>
        <v>6.7514287907847147E-4</v>
      </c>
      <c r="F829" s="5">
        <f>过饱和度!K828</f>
        <v>1.709951313280557E+26</v>
      </c>
      <c r="G829" s="5">
        <f t="shared" si="96"/>
        <v>1.709951313280557E+26</v>
      </c>
      <c r="H829" s="5">
        <f t="shared" si="97"/>
        <v>17099513.132805571</v>
      </c>
      <c r="I829" s="5">
        <f>过饱和度!N828</f>
        <v>2.8064390269207737E+25</v>
      </c>
      <c r="J829" s="5">
        <f t="shared" si="98"/>
        <v>2.8064390269207737E+25</v>
      </c>
      <c r="K829" s="5">
        <f t="shared" si="99"/>
        <v>2806439.026920774</v>
      </c>
      <c r="L829" s="5">
        <f>过饱和度!Q828</f>
        <v>1.3300278905042836E+77</v>
      </c>
      <c r="M829" s="5">
        <f t="shared" si="102"/>
        <v>1.3300278905042836E+77</v>
      </c>
      <c r="N829" s="5">
        <f t="shared" si="103"/>
        <v>1.3300278905042836E+58</v>
      </c>
    </row>
    <row r="830" spans="2:14" x14ac:dyDescent="0.25">
      <c r="B830" s="5">
        <f>过饱和度!D829</f>
        <v>41.627177385573816</v>
      </c>
      <c r="C830" s="5">
        <f>过饱和度!H829</f>
        <v>6751198792996823</v>
      </c>
      <c r="D830" s="5">
        <f t="shared" si="100"/>
        <v>6751198792996822</v>
      </c>
      <c r="E830" s="5">
        <f t="shared" si="101"/>
        <v>6.7511987929968229E-4</v>
      </c>
      <c r="F830" s="5">
        <f>过饱和度!K829</f>
        <v>1.7098932990487335E+26</v>
      </c>
      <c r="G830" s="5">
        <f t="shared" si="96"/>
        <v>1.7098932990487335E+26</v>
      </c>
      <c r="H830" s="5">
        <f t="shared" si="97"/>
        <v>17098932.990487333</v>
      </c>
      <c r="I830" s="5">
        <f>过饱和度!N829</f>
        <v>2.8063553800140588E+25</v>
      </c>
      <c r="J830" s="5">
        <f t="shared" si="98"/>
        <v>2.8063553800140588E+25</v>
      </c>
      <c r="K830" s="5">
        <f t="shared" si="99"/>
        <v>2806355.3800140587</v>
      </c>
      <c r="L830" s="5">
        <f>过饱和度!Q829</f>
        <v>1.3488843331280753E+77</v>
      </c>
      <c r="M830" s="5">
        <f t="shared" si="102"/>
        <v>1.3488843331280753E+77</v>
      </c>
      <c r="N830" s="5">
        <f t="shared" si="103"/>
        <v>1.3488843331280753E+58</v>
      </c>
    </row>
    <row r="831" spans="2:14" x14ac:dyDescent="0.25">
      <c r="B831" s="5">
        <f>过饱和度!D830</f>
        <v>41.627184872385783</v>
      </c>
      <c r="C831" s="5">
        <f>过饱和度!H830</f>
        <v>6894871997669324</v>
      </c>
      <c r="D831" s="5">
        <f t="shared" si="100"/>
        <v>6894871997669323</v>
      </c>
      <c r="E831" s="5">
        <f t="shared" si="101"/>
        <v>6.894871997669324E-4</v>
      </c>
      <c r="F831" s="5">
        <f>过饱和度!K830</f>
        <v>1.7585683385843805E+26</v>
      </c>
      <c r="G831" s="5">
        <f t="shared" si="96"/>
        <v>1.7585683385843805E+26</v>
      </c>
      <c r="H831" s="5">
        <f t="shared" si="97"/>
        <v>17585683.385843806</v>
      </c>
      <c r="I831" s="5">
        <f>过饱和度!N830</f>
        <v>2.8862368985974932E+25</v>
      </c>
      <c r="J831" s="5">
        <f t="shared" si="98"/>
        <v>2.8862368985974932E+25</v>
      </c>
      <c r="K831" s="5">
        <f t="shared" si="99"/>
        <v>2886236.8985974933</v>
      </c>
      <c r="L831" s="5">
        <f>过饱和度!Q830</f>
        <v>1.406878349788795E+77</v>
      </c>
      <c r="M831" s="5">
        <f t="shared" si="102"/>
        <v>1.406878349788795E+77</v>
      </c>
      <c r="N831" s="5">
        <f t="shared" si="103"/>
        <v>1.4068783497887952E+58</v>
      </c>
    </row>
    <row r="832" spans="2:14" x14ac:dyDescent="0.25">
      <c r="B832" s="5">
        <f>过饱和度!D831</f>
        <v>41.920326416643888</v>
      </c>
      <c r="C832" s="5">
        <f>过饱和度!H831</f>
        <v>6894635830632024</v>
      </c>
      <c r="D832" s="5">
        <f t="shared" si="100"/>
        <v>6894635830632023</v>
      </c>
      <c r="E832" s="5">
        <f t="shared" si="101"/>
        <v>6.894635830632024E-4</v>
      </c>
      <c r="F832" s="5">
        <f>过饱和度!K831</f>
        <v>1.7585081841890976E+26</v>
      </c>
      <c r="G832" s="5">
        <f t="shared" si="96"/>
        <v>1.7585081841890976E+26</v>
      </c>
      <c r="H832" s="5">
        <f t="shared" si="97"/>
        <v>17585081.841890972</v>
      </c>
      <c r="I832" s="5">
        <f>过饱和度!N831</f>
        <v>2.8861500679041466E+25</v>
      </c>
      <c r="J832" s="5">
        <f t="shared" si="98"/>
        <v>2.8861500679041466E+25</v>
      </c>
      <c r="K832" s="5">
        <f t="shared" si="99"/>
        <v>2886150.0679041469</v>
      </c>
      <c r="L832" s="5">
        <f>过饱和度!Q831</f>
        <v>1.4266820210151913E+77</v>
      </c>
      <c r="M832" s="5">
        <f t="shared" si="102"/>
        <v>1.4266820210151913E+77</v>
      </c>
      <c r="N832" s="5">
        <f t="shared" si="103"/>
        <v>1.4266820210151914E+58</v>
      </c>
    </row>
    <row r="833" spans="2:14" x14ac:dyDescent="0.25">
      <c r="B833" s="5">
        <f>过饱和度!D832</f>
        <v>41.920333903455855</v>
      </c>
      <c r="C833" s="5">
        <f>过饱和度!H832</f>
        <v>7040329733637304</v>
      </c>
      <c r="D833" s="5">
        <f t="shared" si="100"/>
        <v>7040329733637303</v>
      </c>
      <c r="E833" s="5">
        <f t="shared" si="101"/>
        <v>7.0403297336373049E-4</v>
      </c>
      <c r="F833" s="5">
        <f>过饱和度!K832</f>
        <v>1.8082138399325751E+26</v>
      </c>
      <c r="G833" s="5">
        <f t="shared" si="96"/>
        <v>1.8082138399325751E+26</v>
      </c>
      <c r="H833" s="5">
        <f t="shared" si="97"/>
        <v>18082138.399325751</v>
      </c>
      <c r="I833" s="5">
        <f>过饱和度!N832</f>
        <v>2.967723071492578E+25</v>
      </c>
      <c r="J833" s="5">
        <f t="shared" si="98"/>
        <v>2.967723071492578E+25</v>
      </c>
      <c r="K833" s="5">
        <f t="shared" si="99"/>
        <v>2967723.0714925788</v>
      </c>
      <c r="L833" s="5">
        <f>过饱和度!Q832</f>
        <v>1.4875850815382422E+77</v>
      </c>
      <c r="M833" s="5">
        <f t="shared" si="102"/>
        <v>1.4875850815382422E+77</v>
      </c>
      <c r="N833" s="5">
        <f t="shared" si="103"/>
        <v>1.4875850815382424E+58</v>
      </c>
    </row>
    <row r="834" spans="2:14" x14ac:dyDescent="0.25">
      <c r="B834" s="5">
        <f>过饱和度!D833</f>
        <v>42.213475447713961</v>
      </c>
      <c r="C834" s="5">
        <f>过饱和度!H833</f>
        <v>7040087292796154</v>
      </c>
      <c r="D834" s="5">
        <f t="shared" si="100"/>
        <v>7040087292796153</v>
      </c>
      <c r="E834" s="5">
        <f t="shared" si="101"/>
        <v>7.0400872927961532E-4</v>
      </c>
      <c r="F834" s="5">
        <f>过饱和度!K833</f>
        <v>1.8081514897825549E+26</v>
      </c>
      <c r="G834" s="5">
        <f t="shared" si="96"/>
        <v>1.8081514897825549E+26</v>
      </c>
      <c r="H834" s="5">
        <f t="shared" si="97"/>
        <v>18081514.89782555</v>
      </c>
      <c r="I834" s="5">
        <f>过饱和度!N833</f>
        <v>2.9676329727187797E+25</v>
      </c>
      <c r="J834" s="5">
        <f t="shared" si="98"/>
        <v>2.9676329727187797E+25</v>
      </c>
      <c r="K834" s="5">
        <f t="shared" si="99"/>
        <v>2967632.9727187799</v>
      </c>
      <c r="L834" s="5">
        <f>过饱和度!Q833</f>
        <v>1.5083764373078425E+77</v>
      </c>
      <c r="M834" s="5">
        <f t="shared" si="102"/>
        <v>1.5083764373078425E+77</v>
      </c>
      <c r="N834" s="5">
        <f t="shared" si="103"/>
        <v>1.5083764373078425E+58</v>
      </c>
    </row>
    <row r="835" spans="2:14" x14ac:dyDescent="0.25">
      <c r="B835" s="5">
        <f>过饱和度!D834</f>
        <v>42.213482934525928</v>
      </c>
      <c r="C835" s="5">
        <f>过饱和度!H834</f>
        <v>7187815963495560</v>
      </c>
      <c r="D835" s="5">
        <f t="shared" si="100"/>
        <v>7187815963495559</v>
      </c>
      <c r="E835" s="5">
        <f t="shared" si="101"/>
        <v>7.1878159634955593E-4</v>
      </c>
      <c r="F835" s="5">
        <f>过饱和度!K834</f>
        <v>1.8589021882401711E+26</v>
      </c>
      <c r="G835" s="5">
        <f t="shared" si="96"/>
        <v>1.8589021882401711E+26</v>
      </c>
      <c r="H835" s="5">
        <f t="shared" si="97"/>
        <v>18589021.882401712</v>
      </c>
      <c r="I835" s="5">
        <f>过饱和度!N834</f>
        <v>3.0509211421097275E+25</v>
      </c>
      <c r="J835" s="5">
        <f t="shared" si="98"/>
        <v>3.0509211421097275E+25</v>
      </c>
      <c r="K835" s="5">
        <f t="shared" si="99"/>
        <v>3050921.1421097275</v>
      </c>
      <c r="L835" s="5">
        <f>过饱和度!Q834</f>
        <v>1.5723126789482092E+77</v>
      </c>
      <c r="M835" s="5">
        <f t="shared" si="102"/>
        <v>1.5723126789482092E+77</v>
      </c>
      <c r="N835" s="5">
        <f t="shared" si="103"/>
        <v>1.5723126789482096E+58</v>
      </c>
    </row>
    <row r="836" spans="2:14" x14ac:dyDescent="0.25">
      <c r="B836" s="5">
        <f>过饱和度!D835</f>
        <v>42.506624478784033</v>
      </c>
      <c r="C836" s="5">
        <f>过饱和度!H835</f>
        <v>7187567143447311</v>
      </c>
      <c r="D836" s="5">
        <f t="shared" si="100"/>
        <v>7187567143447310</v>
      </c>
      <c r="E836" s="5">
        <f t="shared" si="101"/>
        <v>7.1875671434473113E-4</v>
      </c>
      <c r="F836" s="5">
        <f>过饱和度!K835</f>
        <v>1.8588375858238886E+26</v>
      </c>
      <c r="G836" s="5">
        <f t="shared" si="96"/>
        <v>1.8588375858238886E+26</v>
      </c>
      <c r="H836" s="5">
        <f t="shared" si="97"/>
        <v>18588375.858238887</v>
      </c>
      <c r="I836" s="5">
        <f>过饱和度!N835</f>
        <v>3.0508276895480142E+25</v>
      </c>
      <c r="J836" s="5">
        <f t="shared" si="98"/>
        <v>3.0508276895480142E+25</v>
      </c>
      <c r="K836" s="5">
        <f t="shared" si="99"/>
        <v>3050827.6895480142</v>
      </c>
      <c r="L836" s="5">
        <f>过饱和度!Q835</f>
        <v>1.5941336026977685E+77</v>
      </c>
      <c r="M836" s="5">
        <f t="shared" si="102"/>
        <v>1.5941336026977685E+77</v>
      </c>
      <c r="N836" s="5">
        <f t="shared" si="103"/>
        <v>1.5941336026977685E+58</v>
      </c>
    </row>
    <row r="837" spans="2:14" x14ac:dyDescent="0.25">
      <c r="B837" s="5">
        <f>过饱和度!D836</f>
        <v>42.506631965596</v>
      </c>
      <c r="C837" s="5">
        <f>过饱和度!H836</f>
        <v>7337344650337732</v>
      </c>
      <c r="D837" s="5">
        <f t="shared" si="100"/>
        <v>7337344650337731</v>
      </c>
      <c r="E837" s="5">
        <f t="shared" si="101"/>
        <v>7.3373446503377298E-4</v>
      </c>
      <c r="F837" s="5">
        <f>过饱和度!K836</f>
        <v>1.9106478532293313E+26</v>
      </c>
      <c r="G837" s="5">
        <f t="shared" si="96"/>
        <v>1.9106478532293313E+26</v>
      </c>
      <c r="H837" s="5">
        <f t="shared" si="97"/>
        <v>19106478.532293312</v>
      </c>
      <c r="I837" s="5">
        <f>过饱和度!N836</f>
        <v>3.1358548693133242E+25</v>
      </c>
      <c r="J837" s="5">
        <f t="shared" si="98"/>
        <v>3.1358548693133242E+25</v>
      </c>
      <c r="K837" s="5">
        <f t="shared" si="99"/>
        <v>3135854.8693133248</v>
      </c>
      <c r="L837" s="5">
        <f>过饱和度!Q836</f>
        <v>1.6612315431573293E+77</v>
      </c>
      <c r="M837" s="5">
        <f t="shared" si="102"/>
        <v>1.6612315431573293E+77</v>
      </c>
      <c r="N837" s="5">
        <f t="shared" si="103"/>
        <v>1.6612315431573296E+58</v>
      </c>
    </row>
    <row r="838" spans="2:14" x14ac:dyDescent="0.25">
      <c r="B838" s="5">
        <f>过饱和度!D837</f>
        <v>42.799773509854106</v>
      </c>
      <c r="C838" s="5">
        <f>过饱和度!H837</f>
        <v>7337089344830426</v>
      </c>
      <c r="D838" s="5">
        <f t="shared" si="100"/>
        <v>7337089344830425</v>
      </c>
      <c r="E838" s="5">
        <f t="shared" si="101"/>
        <v>7.3370893448304261E-4</v>
      </c>
      <c r="F838" s="5">
        <f>过饱和度!K837</f>
        <v>1.910580941107701E+26</v>
      </c>
      <c r="G838" s="5">
        <f t="shared" si="96"/>
        <v>1.910580941107701E+26</v>
      </c>
      <c r="H838" s="5">
        <f t="shared" si="97"/>
        <v>19105809.411077011</v>
      </c>
      <c r="I838" s="5">
        <f>过饱和度!N837</f>
        <v>3.1357579758312393E+25</v>
      </c>
      <c r="J838" s="5">
        <f t="shared" si="98"/>
        <v>3.1357579758312393E+25</v>
      </c>
      <c r="K838" s="5">
        <f t="shared" si="99"/>
        <v>3135757.9758312395</v>
      </c>
      <c r="L838" s="5">
        <f>过饱和度!Q837</f>
        <v>1.6841253857234358E+77</v>
      </c>
      <c r="M838" s="5">
        <f t="shared" si="102"/>
        <v>1.6841253857234358E+77</v>
      </c>
      <c r="N838" s="5">
        <f t="shared" si="103"/>
        <v>1.684125385723436E+58</v>
      </c>
    </row>
    <row r="839" spans="2:14" x14ac:dyDescent="0.25">
      <c r="B839" s="5">
        <f>过饱和度!D838</f>
        <v>42.799780996666072</v>
      </c>
      <c r="C839" s="5">
        <f>过饱和度!H838</f>
        <v>7488929755544329</v>
      </c>
      <c r="D839" s="5">
        <f t="shared" si="100"/>
        <v>7488929755544328</v>
      </c>
      <c r="E839" s="5">
        <f t="shared" si="101"/>
        <v>7.4889297555443283E-4</v>
      </c>
      <c r="F839" s="5">
        <f>过饱和度!K838</f>
        <v>1.963465403410832E+26</v>
      </c>
      <c r="G839" s="5">
        <f t="shared" si="96"/>
        <v>1.963465403410832E+26</v>
      </c>
      <c r="H839" s="5">
        <f t="shared" si="97"/>
        <v>19634654.034108322</v>
      </c>
      <c r="I839" s="5">
        <f>过饱和度!N838</f>
        <v>3.222548174299718E+25</v>
      </c>
      <c r="J839" s="5">
        <f t="shared" si="98"/>
        <v>3.222548174299718E+25</v>
      </c>
      <c r="K839" s="5">
        <f t="shared" si="99"/>
        <v>3222548.1742997179</v>
      </c>
      <c r="L839" s="5">
        <f>过饱和度!Q838</f>
        <v>1.7545180458033562E+77</v>
      </c>
      <c r="M839" s="5">
        <f t="shared" si="102"/>
        <v>1.7545180458033562E+77</v>
      </c>
      <c r="N839" s="5">
        <f t="shared" si="103"/>
        <v>1.7545180458033563E+58</v>
      </c>
    </row>
    <row r="840" spans="2:14" x14ac:dyDescent="0.25">
      <c r="B840" s="5">
        <f>过饱和度!D839</f>
        <v>43.092922540924178</v>
      </c>
      <c r="C840" s="5">
        <f>过饱和度!H839</f>
        <v>7488667857477401</v>
      </c>
      <c r="D840" s="5">
        <f t="shared" si="100"/>
        <v>7488667857477400</v>
      </c>
      <c r="E840" s="5">
        <f t="shared" si="101"/>
        <v>7.4886678574774014E-4</v>
      </c>
      <c r="F840" s="5">
        <f>过饱和度!K839</f>
        <v>1.9633961232098881E+26</v>
      </c>
      <c r="G840" s="5">
        <f t="shared" ref="G840:G903" si="104">F840-1</f>
        <v>1.9633961232098881E+26</v>
      </c>
      <c r="H840" s="5">
        <f t="shared" ref="H840:H903" si="105">$F$2*$G840^2*TANH($F$3/$G840)</f>
        <v>19633961.232098881</v>
      </c>
      <c r="I840" s="5">
        <f>过饱和度!N839</f>
        <v>3.2224477513284632E+25</v>
      </c>
      <c r="J840" s="5">
        <f t="shared" si="98"/>
        <v>3.2224477513284632E+25</v>
      </c>
      <c r="K840" s="5">
        <f t="shared" si="99"/>
        <v>3222447.7513284632</v>
      </c>
      <c r="L840" s="5">
        <f>过饱和度!Q839</f>
        <v>1.7785296661522907E+77</v>
      </c>
      <c r="M840" s="5">
        <f t="shared" si="102"/>
        <v>1.7785296661522907E+77</v>
      </c>
      <c r="N840" s="5">
        <f t="shared" si="103"/>
        <v>1.7785296661522909E+58</v>
      </c>
    </row>
    <row r="841" spans="2:14" x14ac:dyDescent="0.25">
      <c r="B841" s="5">
        <f>过饱和度!D840</f>
        <v>43.092930027736145</v>
      </c>
      <c r="C841" s="5">
        <f>过饱和度!H840</f>
        <v>7642585238782881</v>
      </c>
      <c r="D841" s="5">
        <f t="shared" si="100"/>
        <v>7642585238782880</v>
      </c>
      <c r="E841" s="5">
        <f t="shared" si="101"/>
        <v>7.6425852387828795E-4</v>
      </c>
      <c r="F841" s="5">
        <f>过饱和度!K840</f>
        <v>2.0173695060655513E+26</v>
      </c>
      <c r="G841" s="5">
        <f t="shared" si="104"/>
        <v>2.0173695060655513E+26</v>
      </c>
      <c r="H841" s="5">
        <f t="shared" si="105"/>
        <v>20173695.060655516</v>
      </c>
      <c r="I841" s="5">
        <f>过饱和度!N840</f>
        <v>3.311025140568533E+25</v>
      </c>
      <c r="J841" s="5">
        <f t="shared" ref="J841:J904" si="106">I841-1</f>
        <v>3.311025140568533E+25</v>
      </c>
      <c r="K841" s="5">
        <f t="shared" si="99"/>
        <v>3311025.140568533</v>
      </c>
      <c r="L841" s="5">
        <f>过饱和度!Q840</f>
        <v>1.8523546949573265E+77</v>
      </c>
      <c r="M841" s="5">
        <f t="shared" si="102"/>
        <v>1.8523546949573265E+77</v>
      </c>
      <c r="N841" s="5">
        <f t="shared" si="103"/>
        <v>1.8523546949573266E+58</v>
      </c>
    </row>
    <row r="842" spans="2:14" x14ac:dyDescent="0.25">
      <c r="B842" s="5">
        <f>过饱和度!D841</f>
        <v>43.38607157199425</v>
      </c>
      <c r="C842" s="5">
        <f>过饱和度!H841</f>
        <v>7642316640207278</v>
      </c>
      <c r="D842" s="5">
        <f t="shared" si="100"/>
        <v>7642316640207277</v>
      </c>
      <c r="E842" s="5">
        <f t="shared" si="101"/>
        <v>7.6423166402072771E-4</v>
      </c>
      <c r="F842" s="5">
        <f>过饱和度!K841</f>
        <v>2.0172977984691419E+26</v>
      </c>
      <c r="G842" s="5">
        <f t="shared" si="104"/>
        <v>2.0172977984691419E+26</v>
      </c>
      <c r="H842" s="5">
        <f t="shared" si="105"/>
        <v>20172977.984691419</v>
      </c>
      <c r="I842" s="5">
        <f>过饱和度!N841</f>
        <v>3.3109210980916256E+25</v>
      </c>
      <c r="J842" s="5">
        <f t="shared" si="106"/>
        <v>3.3109210980916256E+25</v>
      </c>
      <c r="K842" s="5">
        <f t="shared" ref="K842:K905" si="107">$F$2*$J842^2*TANH($F$3/$J842)</f>
        <v>3310921.0980916251</v>
      </c>
      <c r="L842" s="5">
        <f>过饱和度!Q841</f>
        <v>1.8775305017522873E+77</v>
      </c>
      <c r="M842" s="5">
        <f t="shared" si="102"/>
        <v>1.8775305017522873E+77</v>
      </c>
      <c r="N842" s="5">
        <f t="shared" si="103"/>
        <v>1.8775305017522877E+58</v>
      </c>
    </row>
    <row r="843" spans="2:14" x14ac:dyDescent="0.25">
      <c r="B843" s="5">
        <f>过饱和度!D842</f>
        <v>43.386079058806217</v>
      </c>
      <c r="C843" s="5">
        <f>过饱和度!H842</f>
        <v>7798325058008089</v>
      </c>
      <c r="D843" s="5">
        <f t="shared" ref="D843:D906" si="108">C843-1</f>
        <v>7798325058008088</v>
      </c>
      <c r="E843" s="5">
        <f t="shared" ref="E843:E906" si="109">$F$2*$D843^2*TANH($F$3/$D843)</f>
        <v>7.7983250580080873E-4</v>
      </c>
      <c r="F843" s="5">
        <f>过饱和度!K842</f>
        <v>2.0723749272259611E+26</v>
      </c>
      <c r="G843" s="5">
        <f t="shared" si="104"/>
        <v>2.0723749272259611E+26</v>
      </c>
      <c r="H843" s="5">
        <f t="shared" si="105"/>
        <v>20723749.272259612</v>
      </c>
      <c r="I843" s="5">
        <f>过饱和度!N842</f>
        <v>3.4013100138939593E+25</v>
      </c>
      <c r="J843" s="5">
        <f t="shared" si="106"/>
        <v>3.4013100138939593E+25</v>
      </c>
      <c r="K843" s="5">
        <f t="shared" si="107"/>
        <v>3401310.0138939596</v>
      </c>
      <c r="L843" s="5">
        <f>过饱和度!Q842</f>
        <v>1.9549303044819097E+77</v>
      </c>
      <c r="M843" s="5">
        <f t="shared" si="102"/>
        <v>1.9549303044819097E+77</v>
      </c>
      <c r="N843" s="5">
        <f t="shared" si="103"/>
        <v>1.9549303044819098E+58</v>
      </c>
    </row>
    <row r="844" spans="2:14" x14ac:dyDescent="0.25">
      <c r="B844" s="5">
        <f>过饱和度!D843</f>
        <v>43.679220603064323</v>
      </c>
      <c r="C844" s="5">
        <f>过饱和度!H843</f>
        <v>7798049650126353</v>
      </c>
      <c r="D844" s="5">
        <f t="shared" si="108"/>
        <v>7798049650126352</v>
      </c>
      <c r="E844" s="5">
        <f t="shared" si="109"/>
        <v>7.7980496501263527E-4</v>
      </c>
      <c r="F844" s="5">
        <f>过饱和度!K843</f>
        <v>2.072300731968431E+26</v>
      </c>
      <c r="G844" s="5">
        <f t="shared" si="104"/>
        <v>2.072300731968431E+26</v>
      </c>
      <c r="H844" s="5">
        <f t="shared" si="105"/>
        <v>20723007.319684312</v>
      </c>
      <c r="I844" s="5">
        <f>过饱和度!N843</f>
        <v>3.4012022604358793E+25</v>
      </c>
      <c r="J844" s="5">
        <f t="shared" si="106"/>
        <v>3.4012022604358793E+25</v>
      </c>
      <c r="K844" s="5">
        <f t="shared" si="107"/>
        <v>3401202.2604358792</v>
      </c>
      <c r="L844" s="5">
        <f>过饱和度!Q843</f>
        <v>1.9813182984988179E+77</v>
      </c>
      <c r="M844" s="5">
        <f t="shared" si="102"/>
        <v>1.9813182984988179E+77</v>
      </c>
      <c r="N844" s="5">
        <f t="shared" si="103"/>
        <v>1.981318298498818E+58</v>
      </c>
    </row>
    <row r="845" spans="2:14" x14ac:dyDescent="0.25">
      <c r="B845" s="5">
        <f>过饱和度!D844</f>
        <v>43.67922808987629</v>
      </c>
      <c r="C845" s="5">
        <f>过饱和度!H844</f>
        <v>7956163169461955</v>
      </c>
      <c r="D845" s="5">
        <f t="shared" si="108"/>
        <v>7956163169461954</v>
      </c>
      <c r="E845" s="5">
        <f t="shared" si="109"/>
        <v>7.9561631694619538E-4</v>
      </c>
      <c r="F845" s="5">
        <f>过饱和度!K844</f>
        <v>2.1284965316576133E+26</v>
      </c>
      <c r="G845" s="5">
        <f t="shared" si="104"/>
        <v>2.1284965316576133E+26</v>
      </c>
      <c r="H845" s="5">
        <f t="shared" si="105"/>
        <v>21284965.316576131</v>
      </c>
      <c r="I845" s="5">
        <f>过饱和度!N844</f>
        <v>3.4934272022960451E+25</v>
      </c>
      <c r="J845" s="5">
        <f t="shared" si="106"/>
        <v>3.4934272022960451E+25</v>
      </c>
      <c r="K845" s="5">
        <f t="shared" si="107"/>
        <v>3493427.2022960447</v>
      </c>
      <c r="L845" s="5">
        <f>过饱和度!Q844</f>
        <v>2.0624401668603684E+77</v>
      </c>
      <c r="M845" s="5">
        <f t="shared" si="102"/>
        <v>2.0624401668603684E+77</v>
      </c>
      <c r="N845" s="5">
        <f t="shared" si="103"/>
        <v>2.0624401668603685E+58</v>
      </c>
    </row>
    <row r="846" spans="2:14" x14ac:dyDescent="0.25">
      <c r="B846" s="5">
        <f>过饱和度!D845</f>
        <v>43.972369634134395</v>
      </c>
      <c r="C846" s="5">
        <f>过饱和度!H845</f>
        <v>7955880842628340</v>
      </c>
      <c r="D846" s="5">
        <f t="shared" si="108"/>
        <v>7955880842628339</v>
      </c>
      <c r="E846" s="5">
        <f t="shared" si="109"/>
        <v>7.9558808426283387E-4</v>
      </c>
      <c r="F846" s="5">
        <f>过饱和度!K845</f>
        <v>2.1284197875164962E+26</v>
      </c>
      <c r="G846" s="5">
        <f t="shared" si="104"/>
        <v>2.1284197875164962E+26</v>
      </c>
      <c r="H846" s="5">
        <f t="shared" si="105"/>
        <v>21284197.875164963</v>
      </c>
      <c r="I846" s="5">
        <f>过饱和度!N845</f>
        <v>3.4933156449109033E+25</v>
      </c>
      <c r="J846" s="5">
        <f t="shared" si="106"/>
        <v>3.4933156449109033E+25</v>
      </c>
      <c r="K846" s="5">
        <f t="shared" si="107"/>
        <v>3493315.6449109036</v>
      </c>
      <c r="L846" s="5">
        <f>过饱和度!Q845</f>
        <v>2.0900899842635915E+77</v>
      </c>
      <c r="M846" s="5">
        <f t="shared" si="102"/>
        <v>2.0900899842635915E+77</v>
      </c>
      <c r="N846" s="5">
        <f t="shared" si="103"/>
        <v>2.0900899842635919E+58</v>
      </c>
    </row>
    <row r="847" spans="2:14" x14ac:dyDescent="0.25">
      <c r="B847" s="5">
        <f>过饱和度!D846</f>
        <v>43.972377120946362</v>
      </c>
      <c r="C847" s="5">
        <f>过饱和度!H846</f>
        <v>8116113527673938</v>
      </c>
      <c r="D847" s="5">
        <f t="shared" si="108"/>
        <v>8116113527673937</v>
      </c>
      <c r="E847" s="5">
        <f t="shared" si="109"/>
        <v>8.116113527673937E-4</v>
      </c>
      <c r="F847" s="5">
        <f>过饱和度!K846</f>
        <v>2.1857492828406373E+26</v>
      </c>
      <c r="G847" s="5">
        <f t="shared" si="104"/>
        <v>2.1857492828406373E+26</v>
      </c>
      <c r="H847" s="5">
        <f t="shared" si="105"/>
        <v>21857492.828406371</v>
      </c>
      <c r="I847" s="5">
        <f>过饱和度!N846</f>
        <v>3.5874012760120177E+25</v>
      </c>
      <c r="J847" s="5">
        <f t="shared" si="106"/>
        <v>3.5874012760120177E+25</v>
      </c>
      <c r="K847" s="5">
        <f t="shared" si="107"/>
        <v>3587401.2760120183</v>
      </c>
      <c r="L847" s="5">
        <f>过饱和度!Q846</f>
        <v>2.1750862295428702E+77</v>
      </c>
      <c r="M847" s="5">
        <f t="shared" ref="M847:M910" si="110">L847-1</f>
        <v>2.1750862295428702E+77</v>
      </c>
      <c r="N847" s="5">
        <f t="shared" ref="N847:N910" si="111">$F$2*$M847^2*TANH($F$3/$M847)</f>
        <v>2.1750862295428704E+58</v>
      </c>
    </row>
    <row r="848" spans="2:14" x14ac:dyDescent="0.25">
      <c r="B848" s="5">
        <f>过饱和度!D847</f>
        <v>44.265518665204468</v>
      </c>
      <c r="C848" s="5">
        <f>过饱和度!H847</f>
        <v>8115824171394526</v>
      </c>
      <c r="D848" s="5">
        <f t="shared" si="108"/>
        <v>8115824171394525</v>
      </c>
      <c r="E848" s="5">
        <f t="shared" si="109"/>
        <v>8.1158241713945257E-4</v>
      </c>
      <c r="F848" s="5">
        <f>过饱和度!K847</f>
        <v>2.1856699276293512E+26</v>
      </c>
      <c r="G848" s="5">
        <f t="shared" si="104"/>
        <v>2.1856699276293512E+26</v>
      </c>
      <c r="H848" s="5">
        <f t="shared" si="105"/>
        <v>21856699.276293512</v>
      </c>
      <c r="I848" s="5">
        <f>过饱和度!N847</f>
        <v>3.5872858202722193E+25</v>
      </c>
      <c r="J848" s="5">
        <f t="shared" si="106"/>
        <v>3.5872858202722193E+25</v>
      </c>
      <c r="K848" s="5">
        <f t="shared" si="107"/>
        <v>3587285.8202722194</v>
      </c>
      <c r="L848" s="5">
        <f>过饱和度!Q847</f>
        <v>2.2040491860322241E+77</v>
      </c>
      <c r="M848" s="5">
        <f t="shared" si="110"/>
        <v>2.2040491860322241E+77</v>
      </c>
      <c r="N848" s="5">
        <f t="shared" si="111"/>
        <v>2.2040491860322241E+58</v>
      </c>
    </row>
    <row r="849" spans="2:14" x14ac:dyDescent="0.25">
      <c r="B849" s="5">
        <f>过饱和度!D848</f>
        <v>44.265526152016434</v>
      </c>
      <c r="C849" s="5">
        <f>过饱和度!H848</f>
        <v>8278190085461116</v>
      </c>
      <c r="D849" s="5">
        <f t="shared" si="108"/>
        <v>8278190085461115</v>
      </c>
      <c r="E849" s="5">
        <f t="shared" si="109"/>
        <v>8.2781900854611156E-4</v>
      </c>
      <c r="F849" s="5">
        <f>过饱和度!K848</f>
        <v>2.2441482429512391E+26</v>
      </c>
      <c r="G849" s="5">
        <f t="shared" si="104"/>
        <v>2.2441482429512391E+26</v>
      </c>
      <c r="H849" s="5">
        <f t="shared" si="105"/>
        <v>22441482.429512393</v>
      </c>
      <c r="I849" s="5">
        <f>过饱和度!N848</f>
        <v>3.6832569674675903E+25</v>
      </c>
      <c r="J849" s="5">
        <f t="shared" si="106"/>
        <v>3.6832569674675903E+25</v>
      </c>
      <c r="K849" s="5">
        <f t="shared" si="107"/>
        <v>3683256.9674675907</v>
      </c>
      <c r="L849" s="5">
        <f>过饱和度!Q848</f>
        <v>2.2930772748571407E+77</v>
      </c>
      <c r="M849" s="5">
        <f t="shared" si="110"/>
        <v>2.2930772748571407E+77</v>
      </c>
      <c r="N849" s="5">
        <f t="shared" si="111"/>
        <v>2.2930772748571412E+58</v>
      </c>
    </row>
    <row r="850" spans="2:14" x14ac:dyDescent="0.25">
      <c r="B850" s="5">
        <f>过饱和度!D849</f>
        <v>44.55866769627454</v>
      </c>
      <c r="C850" s="5">
        <f>过饱和度!H849</f>
        <v>8277893588393886</v>
      </c>
      <c r="D850" s="5">
        <f t="shared" si="108"/>
        <v>8277893588393885</v>
      </c>
      <c r="E850" s="5">
        <f t="shared" si="109"/>
        <v>8.2778935883938854E-4</v>
      </c>
      <c r="F850" s="5">
        <f>过饱和度!K849</f>
        <v>2.2440662135117686E+26</v>
      </c>
      <c r="G850" s="5">
        <f t="shared" si="104"/>
        <v>2.2440662135117686E+26</v>
      </c>
      <c r="H850" s="5">
        <f t="shared" si="105"/>
        <v>22440662.135117687</v>
      </c>
      <c r="I850" s="5">
        <f>过饱和度!N849</f>
        <v>3.6831375174524813E+25</v>
      </c>
      <c r="J850" s="5">
        <f t="shared" si="106"/>
        <v>3.6831375174524813E+25</v>
      </c>
      <c r="K850" s="5">
        <f t="shared" si="107"/>
        <v>3683137.5174524817</v>
      </c>
      <c r="L850" s="5">
        <f>过饱和度!Q849</f>
        <v>2.3234064106976098E+77</v>
      </c>
      <c r="M850" s="5">
        <f t="shared" si="110"/>
        <v>2.3234064106976098E+77</v>
      </c>
      <c r="N850" s="5">
        <f t="shared" si="111"/>
        <v>2.3234064106976097E+58</v>
      </c>
    </row>
    <row r="851" spans="2:14" x14ac:dyDescent="0.25">
      <c r="B851" s="5">
        <f>过饱和度!D850</f>
        <v>44.558675183086507</v>
      </c>
      <c r="C851" s="5">
        <f>过饱和度!H850</f>
        <v>8442406793928297</v>
      </c>
      <c r="D851" s="5">
        <f t="shared" si="108"/>
        <v>8442406793928296</v>
      </c>
      <c r="E851" s="5">
        <f t="shared" si="109"/>
        <v>8.4424067939282944E-4</v>
      </c>
      <c r="F851" s="5">
        <f>过饱和度!K850</f>
        <v>2.3037085728431935E+26</v>
      </c>
      <c r="G851" s="5">
        <f t="shared" si="104"/>
        <v>2.3037085728431935E+26</v>
      </c>
      <c r="H851" s="5">
        <f t="shared" si="105"/>
        <v>23037085.728431936</v>
      </c>
      <c r="I851" s="5">
        <f>过饱和度!N850</f>
        <v>3.7810191712482648E+25</v>
      </c>
      <c r="J851" s="5">
        <f t="shared" si="106"/>
        <v>3.7810191712482648E+25</v>
      </c>
      <c r="K851" s="5">
        <f t="shared" si="107"/>
        <v>3781019.1712482651</v>
      </c>
      <c r="L851" s="5">
        <f>过饱和度!Q850</f>
        <v>2.4166291035308049E+77</v>
      </c>
      <c r="M851" s="5">
        <f t="shared" si="110"/>
        <v>2.4166291035308049E+77</v>
      </c>
      <c r="N851" s="5">
        <f t="shared" si="111"/>
        <v>2.4166291035308054E+58</v>
      </c>
    </row>
    <row r="852" spans="2:14" x14ac:dyDescent="0.25">
      <c r="B852" s="5">
        <f>过饱和度!D851</f>
        <v>44.851816727344612</v>
      </c>
      <c r="C852" s="5">
        <f>过饱和度!H851</f>
        <v>8442103043883259</v>
      </c>
      <c r="D852" s="5">
        <f t="shared" si="108"/>
        <v>8442103043883258</v>
      </c>
      <c r="E852" s="5">
        <f t="shared" si="109"/>
        <v>8.442103043883256E-4</v>
      </c>
      <c r="F852" s="5">
        <f>过饱和度!K851</f>
        <v>2.3036238050387934E+26</v>
      </c>
      <c r="G852" s="5">
        <f t="shared" si="104"/>
        <v>2.3036238050387934E+26</v>
      </c>
      <c r="H852" s="5">
        <f t="shared" si="105"/>
        <v>23036238.050387934</v>
      </c>
      <c r="I852" s="5">
        <f>过饱和度!N851</f>
        <v>3.7808956295328037E+25</v>
      </c>
      <c r="J852" s="5">
        <f t="shared" si="106"/>
        <v>3.7808956295328037E+25</v>
      </c>
      <c r="K852" s="5">
        <f t="shared" si="107"/>
        <v>3780895.6295328038</v>
      </c>
      <c r="L852" s="5">
        <f>过饱和度!Q851</f>
        <v>2.4483792294765186E+77</v>
      </c>
      <c r="M852" s="5">
        <f t="shared" si="110"/>
        <v>2.4483792294765186E+77</v>
      </c>
      <c r="N852" s="5">
        <f t="shared" si="111"/>
        <v>2.448379229476519E+58</v>
      </c>
    </row>
    <row r="853" spans="2:14" x14ac:dyDescent="0.25">
      <c r="B853" s="5">
        <f>过饱和度!D852</f>
        <v>44.851824214156579</v>
      </c>
      <c r="C853" s="5">
        <f>过饱和度!H852</f>
        <v>8608777602468182</v>
      </c>
      <c r="D853" s="5">
        <f t="shared" si="108"/>
        <v>8608777602468181</v>
      </c>
      <c r="E853" s="5">
        <f t="shared" si="109"/>
        <v>8.6087776024681832E-4</v>
      </c>
      <c r="F853" s="5">
        <f>过饱和度!K852</f>
        <v>2.3644455320293482E+26</v>
      </c>
      <c r="G853" s="5">
        <f t="shared" si="104"/>
        <v>2.3644455320293482E+26</v>
      </c>
      <c r="H853" s="5">
        <f t="shared" si="105"/>
        <v>23644455.320293482</v>
      </c>
      <c r="I853" s="5">
        <f>过饱和度!N852</f>
        <v>3.8807129440706448E+25</v>
      </c>
      <c r="J853" s="5">
        <f t="shared" si="106"/>
        <v>3.8807129440706448E+25</v>
      </c>
      <c r="K853" s="5">
        <f t="shared" si="107"/>
        <v>3880712.9440706451</v>
      </c>
      <c r="L853" s="5">
        <f>过饱和度!Q852</f>
        <v>2.5459647218730154E+77</v>
      </c>
      <c r="M853" s="5">
        <f t="shared" si="110"/>
        <v>2.5459647218730154E+77</v>
      </c>
      <c r="N853" s="5">
        <f t="shared" si="111"/>
        <v>2.5459647218730159E+58</v>
      </c>
    </row>
    <row r="854" spans="2:14" x14ac:dyDescent="0.25">
      <c r="B854" s="5">
        <f>过饱和度!D853</f>
        <v>45.144965758414685</v>
      </c>
      <c r="C854" s="5">
        <f>过饱和度!H853</f>
        <v>8608466486407467</v>
      </c>
      <c r="D854" s="5">
        <f t="shared" si="108"/>
        <v>8608466486407466</v>
      </c>
      <c r="E854" s="5">
        <f t="shared" si="109"/>
        <v>8.6084664864074676E-4</v>
      </c>
      <c r="F854" s="5">
        <f>过饱和度!K853</f>
        <v>2.3643579607372302E+26</v>
      </c>
      <c r="G854" s="5">
        <f t="shared" si="104"/>
        <v>2.3643579607372302E+26</v>
      </c>
      <c r="H854" s="5">
        <f t="shared" si="105"/>
        <v>23643579.607372303</v>
      </c>
      <c r="I854" s="5">
        <f>过饱和度!N853</f>
        <v>3.8805852117140697E+25</v>
      </c>
      <c r="J854" s="5">
        <f t="shared" si="106"/>
        <v>3.8805852117140697E+25</v>
      </c>
      <c r="K854" s="5">
        <f t="shared" si="107"/>
        <v>3880585.2117140698</v>
      </c>
      <c r="L854" s="5">
        <f>过饱和度!Q853</f>
        <v>2.5791924659970723E+77</v>
      </c>
      <c r="M854" s="5">
        <f t="shared" si="110"/>
        <v>2.5791924659970723E+77</v>
      </c>
      <c r="N854" s="5">
        <f t="shared" si="111"/>
        <v>2.5791924659970721E+58</v>
      </c>
    </row>
    <row r="855" spans="2:14" x14ac:dyDescent="0.25">
      <c r="B855" s="5">
        <f>过饱和度!D854</f>
        <v>45.144973245226652</v>
      </c>
      <c r="C855" s="5">
        <f>过饱和度!H854</f>
        <v>8777316458761519</v>
      </c>
      <c r="D855" s="5">
        <f t="shared" si="108"/>
        <v>8777316458761518</v>
      </c>
      <c r="E855" s="5">
        <f t="shared" si="109"/>
        <v>8.7773164587615191E-4</v>
      </c>
      <c r="F855" s="5">
        <f>过饱和度!K854</f>
        <v>2.4263744786631237E+26</v>
      </c>
      <c r="G855" s="5">
        <f t="shared" si="104"/>
        <v>2.4263744786631237E+26</v>
      </c>
      <c r="H855" s="5">
        <f t="shared" si="105"/>
        <v>24263744.786631238</v>
      </c>
      <c r="I855" s="5">
        <f>过饱和度!N854</f>
        <v>3.9823635047537667E+25</v>
      </c>
      <c r="J855" s="5">
        <f t="shared" si="106"/>
        <v>3.9823635047537667E+25</v>
      </c>
      <c r="K855" s="5">
        <f t="shared" si="107"/>
        <v>3982363.504753767</v>
      </c>
      <c r="L855" s="5">
        <f>过饱和度!Q854</f>
        <v>2.6813145326633482E+77</v>
      </c>
      <c r="M855" s="5">
        <f t="shared" si="110"/>
        <v>2.6813145326633482E+77</v>
      </c>
      <c r="N855" s="5">
        <f t="shared" si="111"/>
        <v>2.6813145326633485E+58</v>
      </c>
    </row>
    <row r="856" spans="2:14" x14ac:dyDescent="0.25">
      <c r="B856" s="5">
        <f>过饱和度!D855</f>
        <v>45.438114789484757</v>
      </c>
      <c r="C856" s="5">
        <f>过饱和度!H855</f>
        <v>8776997862799495</v>
      </c>
      <c r="D856" s="5">
        <f t="shared" si="108"/>
        <v>8776997862799494</v>
      </c>
      <c r="E856" s="5">
        <f t="shared" si="109"/>
        <v>8.7769978627994926E-4</v>
      </c>
      <c r="F856" s="5">
        <f>过饱和度!K855</f>
        <v>2.4262840377671652E+26</v>
      </c>
      <c r="G856" s="5">
        <f t="shared" si="104"/>
        <v>2.4262840377671652E+26</v>
      </c>
      <c r="H856" s="5">
        <f t="shared" si="105"/>
        <v>24262840.377671652</v>
      </c>
      <c r="I856" s="5">
        <f>过饱和度!N855</f>
        <v>3.9822314812882683E+25</v>
      </c>
      <c r="J856" s="5">
        <f t="shared" si="106"/>
        <v>3.9822314812882683E+25</v>
      </c>
      <c r="K856" s="5">
        <f t="shared" si="107"/>
        <v>3982231.4812882692</v>
      </c>
      <c r="L856" s="5">
        <f>过饱和度!Q855</f>
        <v>2.716078388105144E+77</v>
      </c>
      <c r="M856" s="5">
        <f t="shared" si="110"/>
        <v>2.716078388105144E+77</v>
      </c>
      <c r="N856" s="5">
        <f t="shared" si="111"/>
        <v>2.7160783881051444E+58</v>
      </c>
    </row>
    <row r="857" spans="2:14" x14ac:dyDescent="0.25">
      <c r="B857" s="5">
        <f>过饱和度!D856</f>
        <v>45.438122276296724</v>
      </c>
      <c r="C857" s="5">
        <f>过饱和度!H856</f>
        <v>8948037308777245</v>
      </c>
      <c r="D857" s="5">
        <f t="shared" si="108"/>
        <v>8948037308777244</v>
      </c>
      <c r="E857" s="5">
        <f t="shared" si="109"/>
        <v>8.9480373087772445E-4</v>
      </c>
      <c r="F857" s="5">
        <f>过饱和度!K856</f>
        <v>2.4895108695200271E+26</v>
      </c>
      <c r="G857" s="5">
        <f t="shared" si="104"/>
        <v>2.4895108695200271E+26</v>
      </c>
      <c r="H857" s="5">
        <f t="shared" si="105"/>
        <v>24895108.695200272</v>
      </c>
      <c r="I857" s="5">
        <f>过饱和度!N856</f>
        <v>4.0859962341904178E+25</v>
      </c>
      <c r="J857" s="5">
        <f t="shared" si="106"/>
        <v>4.0859962341904178E+25</v>
      </c>
      <c r="K857" s="5">
        <f t="shared" si="107"/>
        <v>4085996.2341904175</v>
      </c>
      <c r="L857" s="5">
        <f>过饱和度!Q856</f>
        <v>2.8229165297961557E+77</v>
      </c>
      <c r="M857" s="5">
        <f t="shared" si="110"/>
        <v>2.8229165297961557E+77</v>
      </c>
      <c r="N857" s="5">
        <f t="shared" si="111"/>
        <v>2.8229165297961556E+58</v>
      </c>
    </row>
    <row r="858" spans="2:14" x14ac:dyDescent="0.25">
      <c r="B858" s="5">
        <f>过饱和度!D857</f>
        <v>45.73126382055483</v>
      </c>
      <c r="C858" s="5">
        <f>过饱和度!H857</f>
        <v>8947711118180608</v>
      </c>
      <c r="D858" s="5">
        <f t="shared" si="108"/>
        <v>8947711118180607</v>
      </c>
      <c r="E858" s="5">
        <f t="shared" si="109"/>
        <v>8.9477111181806071E-4</v>
      </c>
      <c r="F858" s="5">
        <f>过饱和度!K857</f>
        <v>2.4894174919034598E+26</v>
      </c>
      <c r="G858" s="5">
        <f t="shared" si="104"/>
        <v>2.4894174919034598E+26</v>
      </c>
      <c r="H858" s="5">
        <f t="shared" si="105"/>
        <v>24894174.919034597</v>
      </c>
      <c r="I858" s="5">
        <f>过饱和度!N857</f>
        <v>4.0858598176098064E+25</v>
      </c>
      <c r="J858" s="5">
        <f t="shared" si="106"/>
        <v>4.0858598176098064E+25</v>
      </c>
      <c r="K858" s="5">
        <f t="shared" si="107"/>
        <v>4085859.8176098065</v>
      </c>
      <c r="L858" s="5">
        <f>过饱和度!Q857</f>
        <v>2.8592769034379161E+77</v>
      </c>
      <c r="M858" s="5">
        <f t="shared" si="110"/>
        <v>2.8592769034379161E+77</v>
      </c>
      <c r="N858" s="5">
        <f t="shared" si="111"/>
        <v>2.8592769034379163E+58</v>
      </c>
    </row>
    <row r="859" spans="2:14" x14ac:dyDescent="0.25">
      <c r="B859" s="5">
        <f>过饱和度!D858</f>
        <v>45.731271307366796</v>
      </c>
      <c r="C859" s="5">
        <f>过饱和度!H858</f>
        <v>9120954096772612</v>
      </c>
      <c r="D859" s="5">
        <f t="shared" si="108"/>
        <v>9120954096772612</v>
      </c>
      <c r="E859" s="5">
        <f t="shared" si="109"/>
        <v>9.1209540967726111E-4</v>
      </c>
      <c r="F859" s="5">
        <f>过饱和度!K858</f>
        <v>2.5538702599791504E+26</v>
      </c>
      <c r="G859" s="5">
        <f t="shared" si="104"/>
        <v>2.5538702599791504E+26</v>
      </c>
      <c r="H859" s="5">
        <f t="shared" si="105"/>
        <v>25538702.599791504</v>
      </c>
      <c r="I859" s="5">
        <f>过饱和度!N858</f>
        <v>4.1916366753184532E+25</v>
      </c>
      <c r="J859" s="5">
        <f t="shared" si="106"/>
        <v>4.1916366753184532E+25</v>
      </c>
      <c r="K859" s="5">
        <f t="shared" si="107"/>
        <v>4191636.6753184539</v>
      </c>
      <c r="L859" s="5">
        <f>过饱和度!Q858</f>
        <v>2.9710164967288787E+77</v>
      </c>
      <c r="M859" s="5">
        <f t="shared" si="110"/>
        <v>2.9710164967288787E+77</v>
      </c>
      <c r="N859" s="5">
        <f t="shared" si="111"/>
        <v>2.9710164967288794E+58</v>
      </c>
    </row>
    <row r="860" spans="2:14" x14ac:dyDescent="0.25">
      <c r="B860" s="5">
        <f>过饱和度!D859</f>
        <v>46.024412851624902</v>
      </c>
      <c r="C860" s="5">
        <f>过饱和度!H859</f>
        <v>9120620195960500</v>
      </c>
      <c r="D860" s="5">
        <f t="shared" si="108"/>
        <v>9120620195960500</v>
      </c>
      <c r="E860" s="5">
        <f t="shared" si="109"/>
        <v>9.1206201959605009E-4</v>
      </c>
      <c r="F860" s="5">
        <f>过饱和度!K859</f>
        <v>2.5537738775172607E+26</v>
      </c>
      <c r="G860" s="5">
        <f t="shared" si="104"/>
        <v>2.5537738775172607E+26</v>
      </c>
      <c r="H860" s="5">
        <f t="shared" si="105"/>
        <v>25537738.77517261</v>
      </c>
      <c r="I860" s="5">
        <f>过饱和度!N859</f>
        <v>4.1914957620668239E+25</v>
      </c>
      <c r="J860" s="5">
        <f t="shared" si="106"/>
        <v>4.1914957620668239E+25</v>
      </c>
      <c r="K860" s="5">
        <f t="shared" si="107"/>
        <v>4191495.7620668244</v>
      </c>
      <c r="L860" s="5">
        <f>过饱和度!Q859</f>
        <v>3.00903575881324E+77</v>
      </c>
      <c r="M860" s="5">
        <f t="shared" si="110"/>
        <v>3.00903575881324E+77</v>
      </c>
      <c r="N860" s="5">
        <f t="shared" si="111"/>
        <v>3.00903575881324E+58</v>
      </c>
    </row>
    <row r="861" spans="2:14" x14ac:dyDescent="0.25">
      <c r="B861" s="5">
        <f>过饱和度!D860</f>
        <v>46.024420338436869</v>
      </c>
      <c r="C861" s="5">
        <f>过饱和度!H860</f>
        <v>9296080765293374</v>
      </c>
      <c r="D861" s="5">
        <f t="shared" si="108"/>
        <v>9296080765293372</v>
      </c>
      <c r="E861" s="5">
        <f t="shared" si="109"/>
        <v>9.2960807652933729E-4</v>
      </c>
      <c r="F861" s="5">
        <f>过饱和度!K860</f>
        <v>2.6194683040046894E+26</v>
      </c>
      <c r="G861" s="5">
        <f t="shared" si="104"/>
        <v>2.6194683040046894E+26</v>
      </c>
      <c r="H861" s="5">
        <f t="shared" si="105"/>
        <v>26194683.040046897</v>
      </c>
      <c r="I861" s="5">
        <f>过饱和度!N860</f>
        <v>4.2993105330921429E+25</v>
      </c>
      <c r="J861" s="5">
        <f t="shared" si="106"/>
        <v>4.2993105330921429E+25</v>
      </c>
      <c r="K861" s="5">
        <f t="shared" si="107"/>
        <v>4299310.533092143</v>
      </c>
      <c r="L861" s="5">
        <f>过饱和度!Q860</f>
        <v>3.1258682087832519E+77</v>
      </c>
      <c r="M861" s="5">
        <f t="shared" si="110"/>
        <v>3.1258682087832519E+77</v>
      </c>
      <c r="N861" s="5">
        <f t="shared" si="111"/>
        <v>3.1258682087832519E+58</v>
      </c>
    </row>
    <row r="862" spans="2:14" x14ac:dyDescent="0.25">
      <c r="B862" s="5">
        <f>过饱和度!D861</f>
        <v>46.317561882694974</v>
      </c>
      <c r="C862" s="5">
        <f>过饱和度!H861</f>
        <v>9295739037837458</v>
      </c>
      <c r="D862" s="5">
        <f t="shared" si="108"/>
        <v>9295739037837456</v>
      </c>
      <c r="E862" s="5">
        <f t="shared" si="109"/>
        <v>9.295739037837456E-4</v>
      </c>
      <c r="F862" s="5">
        <f>过饱和度!K861</f>
        <v>2.6193688475575189E+26</v>
      </c>
      <c r="G862" s="5">
        <f t="shared" si="104"/>
        <v>2.6193688475575189E+26</v>
      </c>
      <c r="H862" s="5">
        <f t="shared" si="105"/>
        <v>26193688.47557519</v>
      </c>
      <c r="I862" s="5">
        <f>过饱和度!N861</f>
        <v>4.2991650180525558E+25</v>
      </c>
      <c r="J862" s="5">
        <f t="shared" si="106"/>
        <v>4.2991650180525558E+25</v>
      </c>
      <c r="K862" s="5">
        <f t="shared" si="107"/>
        <v>4299165.0180525566</v>
      </c>
      <c r="L862" s="5">
        <f>过饱和度!Q861</f>
        <v>3.1656107434837256E+77</v>
      </c>
      <c r="M862" s="5">
        <f t="shared" si="110"/>
        <v>3.1656107434837256E+77</v>
      </c>
      <c r="N862" s="5">
        <f t="shared" si="111"/>
        <v>3.1656107434837259E+58</v>
      </c>
    </row>
    <row r="863" spans="2:14" x14ac:dyDescent="0.25">
      <c r="B863" s="5">
        <f>过饱和度!D862</f>
        <v>46.317569369506941</v>
      </c>
      <c r="C863" s="5">
        <f>过饱和度!H862</f>
        <v>9473431255173876</v>
      </c>
      <c r="D863" s="5">
        <f t="shared" si="108"/>
        <v>9473431255173876</v>
      </c>
      <c r="E863" s="5">
        <f t="shared" si="109"/>
        <v>9.4734312551738762E-4</v>
      </c>
      <c r="F863" s="5">
        <f>过饱和度!K862</f>
        <v>2.686320754127438E+26</v>
      </c>
      <c r="G863" s="5">
        <f t="shared" si="104"/>
        <v>2.686320754127438E+26</v>
      </c>
      <c r="H863" s="5">
        <f t="shared" si="105"/>
        <v>26863207.54127438</v>
      </c>
      <c r="I863" s="5">
        <f>过饱和度!N862</f>
        <v>4.4090436744534724E+25</v>
      </c>
      <c r="J863" s="5">
        <f t="shared" si="106"/>
        <v>4.4090436744534724E+25</v>
      </c>
      <c r="K863" s="5">
        <f t="shared" si="107"/>
        <v>4409043.6744534727</v>
      </c>
      <c r="L863" s="5">
        <f>过饱和度!Q862</f>
        <v>3.287733639348376E+77</v>
      </c>
      <c r="M863" s="5">
        <f t="shared" si="110"/>
        <v>3.287733639348376E+77</v>
      </c>
      <c r="N863" s="5">
        <f t="shared" si="111"/>
        <v>3.2877336393483759E+58</v>
      </c>
    </row>
    <row r="864" spans="2:14" x14ac:dyDescent="0.25">
      <c r="B864" s="5">
        <f>过饱和度!D863</f>
        <v>46.610710913765047</v>
      </c>
      <c r="C864" s="5">
        <f>过饱和度!H863</f>
        <v>9473081583798482</v>
      </c>
      <c r="D864" s="5">
        <f t="shared" si="108"/>
        <v>9473081583798480</v>
      </c>
      <c r="E864" s="5">
        <f t="shared" si="109"/>
        <v>9.4730815837984809E-4</v>
      </c>
      <c r="F864" s="5">
        <f>过饱和度!K863</f>
        <v>2.686218153532494E+26</v>
      </c>
      <c r="G864" s="5">
        <f t="shared" si="104"/>
        <v>2.686218153532494E+26</v>
      </c>
      <c r="H864" s="5">
        <f t="shared" si="105"/>
        <v>26862181.535324942</v>
      </c>
      <c r="I864" s="5">
        <f>过饱和度!N863</f>
        <v>4.4088934509366307E+25</v>
      </c>
      <c r="J864" s="5">
        <f t="shared" si="106"/>
        <v>4.4088934509366307E+25</v>
      </c>
      <c r="K864" s="5">
        <f t="shared" si="107"/>
        <v>4408893.4509366313</v>
      </c>
      <c r="L864" s="5">
        <f>过饱和度!Q863</f>
        <v>3.329265896304688E+77</v>
      </c>
      <c r="M864" s="5">
        <f t="shared" si="110"/>
        <v>3.329265896304688E+77</v>
      </c>
      <c r="N864" s="5">
        <f t="shared" si="111"/>
        <v>3.3292658963046882E+58</v>
      </c>
    </row>
    <row r="865" spans="2:14" x14ac:dyDescent="0.25">
      <c r="B865" s="5">
        <f>过饱和度!D864</f>
        <v>46.610718400577014</v>
      </c>
      <c r="C865" s="5">
        <f>过饱和度!H864</f>
        <v>9653019505537248</v>
      </c>
      <c r="D865" s="5">
        <f t="shared" si="108"/>
        <v>9653019505537248</v>
      </c>
      <c r="E865" s="5">
        <f t="shared" si="109"/>
        <v>9.6530195055372504E-4</v>
      </c>
      <c r="F865" s="5">
        <f>过饱和度!K864</f>
        <v>2.7544434614263256E+26</v>
      </c>
      <c r="G865" s="5">
        <f t="shared" si="104"/>
        <v>2.7544434614263256E+26</v>
      </c>
      <c r="H865" s="5">
        <f t="shared" si="105"/>
        <v>27544434.614263259</v>
      </c>
      <c r="I865" s="5">
        <f>过饱和度!N864</f>
        <v>4.5208621283035101E+25</v>
      </c>
      <c r="J865" s="5">
        <f t="shared" si="106"/>
        <v>4.5208621283035101E+25</v>
      </c>
      <c r="K865" s="5">
        <f t="shared" si="107"/>
        <v>4520862.1283035101</v>
      </c>
      <c r="L865" s="5">
        <f>过饱和度!Q864</f>
        <v>3.4568831700352974E+77</v>
      </c>
      <c r="M865" s="5">
        <f t="shared" si="110"/>
        <v>3.4568831700352974E+77</v>
      </c>
      <c r="N865" s="5">
        <f t="shared" si="111"/>
        <v>3.4568831700352976E+58</v>
      </c>
    </row>
    <row r="866" spans="2:14" x14ac:dyDescent="0.25">
      <c r="B866" s="5">
        <f>过饱和度!D865</f>
        <v>46.903859944835119</v>
      </c>
      <c r="C866" s="5">
        <f>过饱和度!H865</f>
        <v>9652661772119452</v>
      </c>
      <c r="D866" s="5">
        <f t="shared" si="108"/>
        <v>9652661772119452</v>
      </c>
      <c r="E866" s="5">
        <f t="shared" si="109"/>
        <v>9.6526617721194531E-4</v>
      </c>
      <c r="F866" s="5">
        <f>过饱和度!K865</f>
        <v>2.7543376454912734E+26</v>
      </c>
      <c r="G866" s="5">
        <f t="shared" si="104"/>
        <v>2.7543376454912734E+26</v>
      </c>
      <c r="H866" s="5">
        <f t="shared" si="105"/>
        <v>27543376.454912733</v>
      </c>
      <c r="I866" s="5">
        <f>过饱和度!N865</f>
        <v>4.5207070880364357E+25</v>
      </c>
      <c r="J866" s="5">
        <f t="shared" si="106"/>
        <v>4.5207070880364357E+25</v>
      </c>
      <c r="K866" s="5">
        <f t="shared" si="107"/>
        <v>4520707.0880364357</v>
      </c>
      <c r="L866" s="5">
        <f>过饱和度!Q865</f>
        <v>3.5002737168655268E+77</v>
      </c>
      <c r="M866" s="5">
        <f t="shared" si="110"/>
        <v>3.5002737168655268E+77</v>
      </c>
      <c r="N866" s="5">
        <f t="shared" si="111"/>
        <v>3.5002737168655266E+58</v>
      </c>
    </row>
    <row r="867" spans="2:14" x14ac:dyDescent="0.25">
      <c r="B867" s="5">
        <f>过饱和度!D866</f>
        <v>46.903867431647086</v>
      </c>
      <c r="C867" s="5">
        <f>过饱和度!H866</f>
        <v>9834859453795536</v>
      </c>
      <c r="D867" s="5">
        <f t="shared" si="108"/>
        <v>9834859453795536</v>
      </c>
      <c r="E867" s="5">
        <f t="shared" si="109"/>
        <v>9.8348594537955381E-4</v>
      </c>
      <c r="F867" s="5">
        <f>过饱和度!K866</f>
        <v>2.8238523755099224E+26</v>
      </c>
      <c r="G867" s="5">
        <f t="shared" si="104"/>
        <v>2.8238523755099224E+26</v>
      </c>
      <c r="H867" s="5">
        <f t="shared" si="105"/>
        <v>28238523.755099222</v>
      </c>
      <c r="I867" s="5">
        <f>过饱和度!N866</f>
        <v>4.6347920854737322E+25</v>
      </c>
      <c r="J867" s="5">
        <f t="shared" si="106"/>
        <v>4.6347920854737322E+25</v>
      </c>
      <c r="K867" s="5">
        <f t="shared" si="107"/>
        <v>4634792.0854737321</v>
      </c>
      <c r="L867" s="5">
        <f>过饱和度!Q866</f>
        <v>3.6335958048326313E+77</v>
      </c>
      <c r="M867" s="5">
        <f t="shared" si="110"/>
        <v>3.6335958048326313E+77</v>
      </c>
      <c r="N867" s="5">
        <f t="shared" si="111"/>
        <v>3.6335958048326314E+58</v>
      </c>
    </row>
    <row r="868" spans="2:14" x14ac:dyDescent="0.25">
      <c r="B868" s="5">
        <f>过饱和度!D867</f>
        <v>47.197008975905192</v>
      </c>
      <c r="C868" s="5">
        <f>过饱和度!H867</f>
        <v>9834493539365256</v>
      </c>
      <c r="D868" s="5">
        <f t="shared" si="108"/>
        <v>9834493539365256</v>
      </c>
      <c r="E868" s="5">
        <f t="shared" si="109"/>
        <v>9.8344935393652566E-4</v>
      </c>
      <c r="F868" s="5">
        <f>过饱和度!K867</f>
        <v>2.8237432720052944E+26</v>
      </c>
      <c r="G868" s="5">
        <f t="shared" si="104"/>
        <v>2.8237432720052944E+26</v>
      </c>
      <c r="H868" s="5">
        <f t="shared" si="105"/>
        <v>28237432.720052946</v>
      </c>
      <c r="I868" s="5">
        <f>过饱和度!N867</f>
        <v>4.6346321185884429E+25</v>
      </c>
      <c r="J868" s="5">
        <f t="shared" si="106"/>
        <v>4.6346321185884429E+25</v>
      </c>
      <c r="K868" s="5">
        <f t="shared" si="107"/>
        <v>4634632.1185884429</v>
      </c>
      <c r="L868" s="5">
        <f>过饱和度!Q867</f>
        <v>3.678915380634296E+77</v>
      </c>
      <c r="M868" s="5">
        <f t="shared" si="110"/>
        <v>3.678915380634296E+77</v>
      </c>
      <c r="N868" s="5">
        <f t="shared" si="111"/>
        <v>3.6789153806342967E+58</v>
      </c>
    </row>
    <row r="869" spans="2:14" x14ac:dyDescent="0.25">
      <c r="B869" s="5">
        <f>过饱和度!D868</f>
        <v>47.197016462717158</v>
      </c>
      <c r="C869" s="5">
        <f>过饱和度!H868</f>
        <v>1.0018965035649834E+16</v>
      </c>
      <c r="D869" s="5">
        <f t="shared" si="108"/>
        <v>1.0018965035649832E+16</v>
      </c>
      <c r="E869" s="5">
        <f t="shared" si="109"/>
        <v>1.0018965035649833E-3</v>
      </c>
      <c r="F869" s="5">
        <f>过饱和度!K868</f>
        <v>2.8945635444979527E+26</v>
      </c>
      <c r="G869" s="5">
        <f t="shared" si="104"/>
        <v>2.8945635444979527E+26</v>
      </c>
      <c r="H869" s="5">
        <f t="shared" si="105"/>
        <v>28945635.44497953</v>
      </c>
      <c r="I869" s="5">
        <f>过饱和度!N868</f>
        <v>4.7508598986973575E+25</v>
      </c>
      <c r="J869" s="5">
        <f t="shared" si="106"/>
        <v>4.7508598986973575E+25</v>
      </c>
      <c r="K869" s="5">
        <f t="shared" si="107"/>
        <v>4750859.8986973576</v>
      </c>
      <c r="L869" s="5">
        <f>过饱和度!Q868</f>
        <v>3.8181593883133684E+77</v>
      </c>
      <c r="M869" s="5">
        <f t="shared" si="110"/>
        <v>3.8181593883133684E+77</v>
      </c>
      <c r="N869" s="5">
        <f t="shared" si="111"/>
        <v>3.8181593883133686E+58</v>
      </c>
    </row>
    <row r="870" spans="2:14" x14ac:dyDescent="0.25">
      <c r="B870" s="5">
        <f>过饱和度!D869</f>
        <v>47.490158006975264</v>
      </c>
      <c r="C870" s="5">
        <f>过饱和度!H869</f>
        <v>1.0018590820389952E+16</v>
      </c>
      <c r="D870" s="5">
        <f t="shared" si="108"/>
        <v>1.0018590820389952E+16</v>
      </c>
      <c r="E870" s="5">
        <f t="shared" si="109"/>
        <v>1.0018590820389953E-3</v>
      </c>
      <c r="F870" s="5">
        <f>过饱和度!K869</f>
        <v>2.8944510801498565E+26</v>
      </c>
      <c r="G870" s="5">
        <f t="shared" si="104"/>
        <v>2.8944510801498565E+26</v>
      </c>
      <c r="H870" s="5">
        <f t="shared" si="105"/>
        <v>28944510.801498566</v>
      </c>
      <c r="I870" s="5">
        <f>过饱和度!N869</f>
        <v>4.7506948937195526E+25</v>
      </c>
      <c r="J870" s="5">
        <f t="shared" si="106"/>
        <v>4.7506948937195526E+25</v>
      </c>
      <c r="K870" s="5">
        <f t="shared" si="107"/>
        <v>4750694.893719553</v>
      </c>
      <c r="L870" s="5">
        <f>过饱和度!Q869</f>
        <v>3.8654809581655891E+77</v>
      </c>
      <c r="M870" s="5">
        <f t="shared" si="110"/>
        <v>3.8654809581655891E+77</v>
      </c>
      <c r="N870" s="5">
        <f t="shared" si="111"/>
        <v>3.8654809581655897E+58</v>
      </c>
    </row>
    <row r="871" spans="2:14" x14ac:dyDescent="0.25">
      <c r="B871" s="5">
        <f>过饱和度!D870</f>
        <v>47.490165493787231</v>
      </c>
      <c r="C871" s="5">
        <f>过饱和度!H870</f>
        <v>1.0205350185090428E+16</v>
      </c>
      <c r="D871" s="5">
        <f t="shared" si="108"/>
        <v>1.0205350185090428E+16</v>
      </c>
      <c r="E871" s="5">
        <f t="shared" si="109"/>
        <v>1.020535018509043E-3</v>
      </c>
      <c r="F871" s="5">
        <f>过饱和度!K870</f>
        <v>2.9665931150028195E+26</v>
      </c>
      <c r="G871" s="5">
        <f t="shared" si="104"/>
        <v>2.9665931150028195E+26</v>
      </c>
      <c r="H871" s="5">
        <f t="shared" si="105"/>
        <v>29665931.150028199</v>
      </c>
      <c r="I871" s="5">
        <f>过饱和度!N870</f>
        <v>4.8690920825806944E+25</v>
      </c>
      <c r="J871" s="5">
        <f t="shared" si="106"/>
        <v>4.8690920825806944E+25</v>
      </c>
      <c r="K871" s="5">
        <f t="shared" si="107"/>
        <v>4869092.082580694</v>
      </c>
      <c r="L871" s="5">
        <f>过饱和度!Q870</f>
        <v>4.0108708279431716E+77</v>
      </c>
      <c r="M871" s="5">
        <f t="shared" si="110"/>
        <v>4.0108708279431716E+77</v>
      </c>
      <c r="N871" s="5">
        <f t="shared" si="111"/>
        <v>4.0108708279431723E+58</v>
      </c>
    </row>
    <row r="872" spans="2:14" x14ac:dyDescent="0.25">
      <c r="B872" s="5">
        <f>过饱和度!D871</f>
        <v>47.783307038045336</v>
      </c>
      <c r="C872" s="5">
        <f>过饱和度!H871</f>
        <v>1.0204967548336896E+16</v>
      </c>
      <c r="D872" s="5">
        <f t="shared" si="108"/>
        <v>1.0204967548336896E+16</v>
      </c>
      <c r="E872" s="5">
        <f t="shared" si="109"/>
        <v>1.0204967548336896E-3</v>
      </c>
      <c r="F872" s="5">
        <f>过饱和度!K871</f>
        <v>2.9664772154856476E+26</v>
      </c>
      <c r="G872" s="5">
        <f t="shared" si="104"/>
        <v>2.9664772154856476E+26</v>
      </c>
      <c r="H872" s="5">
        <f t="shared" si="105"/>
        <v>29664772.154856477</v>
      </c>
      <c r="I872" s="5">
        <f>过饱和度!N871</f>
        <v>4.8689219264184458E+25</v>
      </c>
      <c r="J872" s="5">
        <f t="shared" si="106"/>
        <v>4.8689219264184458E+25</v>
      </c>
      <c r="K872" s="5">
        <f t="shared" si="107"/>
        <v>4868921.9264184469</v>
      </c>
      <c r="L872" s="5">
        <f>过饱和度!Q871</f>
        <v>4.0602696384221327E+77</v>
      </c>
      <c r="M872" s="5">
        <f t="shared" si="110"/>
        <v>4.0602696384221327E+77</v>
      </c>
      <c r="N872" s="5">
        <f t="shared" si="111"/>
        <v>4.0602696384221333E+58</v>
      </c>
    </row>
    <row r="873" spans="2:14" x14ac:dyDescent="0.25">
      <c r="B873" s="5">
        <f>过饱和度!D872</f>
        <v>47.783314524857303</v>
      </c>
      <c r="C873" s="5">
        <f>过饱和度!H872</f>
        <v>1.0394028834396996E+16</v>
      </c>
      <c r="D873" s="5">
        <f t="shared" si="108"/>
        <v>1.0394028834396996E+16</v>
      </c>
      <c r="E873" s="5">
        <f t="shared" si="109"/>
        <v>1.0394028834396997E-3</v>
      </c>
      <c r="F873" s="5">
        <f>过饱和度!K872</f>
        <v>3.0399573321111462E+26</v>
      </c>
      <c r="G873" s="5">
        <f t="shared" si="104"/>
        <v>3.0399573321111462E+26</v>
      </c>
      <c r="H873" s="5">
        <f t="shared" si="105"/>
        <v>30399573.321111467</v>
      </c>
      <c r="I873" s="5">
        <f>过饱和度!N872</f>
        <v>4.9895153135745215E+25</v>
      </c>
      <c r="J873" s="5">
        <f t="shared" si="106"/>
        <v>4.9895153135745215E+25</v>
      </c>
      <c r="K873" s="5">
        <f t="shared" si="107"/>
        <v>4989515.3135745218</v>
      </c>
      <c r="L873" s="5">
        <f>过饱和度!Q872</f>
        <v>4.2120363205408915E+77</v>
      </c>
      <c r="M873" s="5">
        <f t="shared" si="110"/>
        <v>4.2120363205408915E+77</v>
      </c>
      <c r="N873" s="5">
        <f t="shared" si="111"/>
        <v>4.2120363205408913E+58</v>
      </c>
    </row>
    <row r="874" spans="2:14" x14ac:dyDescent="0.25">
      <c r="B874" s="5">
        <f>过饱和度!D873</f>
        <v>48.076456069115409</v>
      </c>
      <c r="C874" s="5">
        <f>过饱和度!H873</f>
        <v>1.0393637654638916E+16</v>
      </c>
      <c r="D874" s="5">
        <f t="shared" si="108"/>
        <v>1.0393637654638916E+16</v>
      </c>
      <c r="E874" s="5">
        <f t="shared" si="109"/>
        <v>1.0393637654638915E-3</v>
      </c>
      <c r="F874" s="5">
        <f>过饱和度!K873</f>
        <v>3.0398379220402761E+26</v>
      </c>
      <c r="G874" s="5">
        <f t="shared" si="104"/>
        <v>3.0398379220402761E+26</v>
      </c>
      <c r="H874" s="5">
        <f t="shared" si="105"/>
        <v>30398379.220402762</v>
      </c>
      <c r="I874" s="5">
        <f>过饱和度!N873</f>
        <v>4.9893398915069421E+25</v>
      </c>
      <c r="J874" s="5">
        <f t="shared" si="106"/>
        <v>4.9893398915069421E+25</v>
      </c>
      <c r="K874" s="5">
        <f t="shared" si="107"/>
        <v>4989339.8915069429</v>
      </c>
      <c r="L874" s="5">
        <f>过饱和度!Q873</f>
        <v>4.2635899562608463E+77</v>
      </c>
      <c r="M874" s="5">
        <f t="shared" si="110"/>
        <v>4.2635899562608463E+77</v>
      </c>
      <c r="N874" s="5">
        <f t="shared" si="111"/>
        <v>4.2635899562608466E+58</v>
      </c>
    </row>
    <row r="875" spans="2:14" x14ac:dyDescent="0.25">
      <c r="B875" s="5">
        <f>过饱和度!D874</f>
        <v>48.076463555927376</v>
      </c>
      <c r="C875" s="5">
        <f>过饱和度!H874</f>
        <v>1.0585014914138674E+16</v>
      </c>
      <c r="D875" s="5">
        <f t="shared" si="108"/>
        <v>1.0585014914138672E+16</v>
      </c>
      <c r="E875" s="5">
        <f t="shared" si="109"/>
        <v>1.0585014914138672E-3</v>
      </c>
      <c r="F875" s="5">
        <f>过饱和度!K874</f>
        <v>3.114672539365271E+26</v>
      </c>
      <c r="G875" s="5">
        <f t="shared" si="104"/>
        <v>3.114672539365271E+26</v>
      </c>
      <c r="H875" s="5">
        <f t="shared" si="105"/>
        <v>31146725.393652711</v>
      </c>
      <c r="I875" s="5">
        <f>过饱和度!N874</f>
        <v>5.1121564299453838E+25</v>
      </c>
      <c r="J875" s="5">
        <f t="shared" si="106"/>
        <v>5.1121564299453838E+25</v>
      </c>
      <c r="K875" s="5">
        <f t="shared" si="107"/>
        <v>5112156.4299453842</v>
      </c>
      <c r="L875" s="5">
        <f>过饱和度!Q874</f>
        <v>4.4219715829419623E+77</v>
      </c>
      <c r="M875" s="5">
        <f t="shared" si="110"/>
        <v>4.4219715829419623E+77</v>
      </c>
      <c r="N875" s="5">
        <f t="shared" si="111"/>
        <v>4.4219715829419629E+58</v>
      </c>
    </row>
    <row r="876" spans="2:14" x14ac:dyDescent="0.25">
      <c r="B876" s="5">
        <f>过饱和度!D875</f>
        <v>48.369605100185481</v>
      </c>
      <c r="C876" s="5">
        <f>过饱和度!H875</f>
        <v>1.058461506901841E+16</v>
      </c>
      <c r="D876" s="5">
        <f t="shared" si="108"/>
        <v>1.0584615069018408E+16</v>
      </c>
      <c r="E876" s="5">
        <f t="shared" si="109"/>
        <v>1.0584615069018409E-3</v>
      </c>
      <c r="F876" s="5">
        <f>过饱和度!K875</f>
        <v>3.1145495422897781E+26</v>
      </c>
      <c r="G876" s="5">
        <f t="shared" si="104"/>
        <v>3.1145495422897781E+26</v>
      </c>
      <c r="H876" s="5">
        <f t="shared" si="105"/>
        <v>31145495.422897786</v>
      </c>
      <c r="I876" s="5">
        <f>过饱和度!N875</f>
        <v>5.111975625611323E+25</v>
      </c>
      <c r="J876" s="5">
        <f t="shared" si="106"/>
        <v>5.111975625611323E+25</v>
      </c>
      <c r="K876" s="5">
        <f t="shared" si="107"/>
        <v>5111975.6256113229</v>
      </c>
      <c r="L876" s="5">
        <f>过饱和度!Q875</f>
        <v>4.4757600241342053E+77</v>
      </c>
      <c r="M876" s="5">
        <f t="shared" si="110"/>
        <v>4.4757600241342053E+77</v>
      </c>
      <c r="N876" s="5">
        <f t="shared" si="111"/>
        <v>4.4757600241342058E+58</v>
      </c>
    </row>
    <row r="877" spans="2:14" x14ac:dyDescent="0.25">
      <c r="B877" s="5">
        <f>过饱和度!D876</f>
        <v>48.369612586997448</v>
      </c>
      <c r="C877" s="5">
        <f>过饱和度!H876</f>
        <v>1.0778322353174238E+16</v>
      </c>
      <c r="D877" s="5">
        <f t="shared" si="108"/>
        <v>1.0778322353174236E+16</v>
      </c>
      <c r="E877" s="5">
        <f t="shared" si="109"/>
        <v>1.0778322353174237E-3</v>
      </c>
      <c r="F877" s="5">
        <f>过饱和度!K876</f>
        <v>3.190755178744791E+26</v>
      </c>
      <c r="G877" s="5">
        <f t="shared" si="104"/>
        <v>3.190755178744791E+26</v>
      </c>
      <c r="H877" s="5">
        <f t="shared" si="105"/>
        <v>31907551.787447911</v>
      </c>
      <c r="I877" s="5">
        <f>过饱和度!N876</f>
        <v>5.2370424317469819E+25</v>
      </c>
      <c r="J877" s="5">
        <f t="shared" si="106"/>
        <v>5.2370424317469819E+25</v>
      </c>
      <c r="K877" s="5">
        <f t="shared" si="107"/>
        <v>5237042.431746982</v>
      </c>
      <c r="L877" s="5">
        <f>过饱和度!Q876</f>
        <v>4.641002086916278E+77</v>
      </c>
      <c r="M877" s="5">
        <f t="shared" si="110"/>
        <v>4.641002086916278E+77</v>
      </c>
      <c r="N877" s="5">
        <f t="shared" si="111"/>
        <v>4.6410020869162786E+58</v>
      </c>
    </row>
    <row r="878" spans="2:14" x14ac:dyDescent="0.25">
      <c r="B878" s="5">
        <f>过饱和度!D877</f>
        <v>48.662754131255554</v>
      </c>
      <c r="C878" s="5">
        <f>过饱和度!H877</f>
        <v>1.0777913719487558E+16</v>
      </c>
      <c r="D878" s="5">
        <f t="shared" si="108"/>
        <v>1.0777913719487556E+16</v>
      </c>
      <c r="E878" s="5">
        <f t="shared" si="109"/>
        <v>1.0777913719487555E-3</v>
      </c>
      <c r="F878" s="5">
        <f>过饱和度!K877</f>
        <v>3.1906285171401757E+26</v>
      </c>
      <c r="G878" s="5">
        <f t="shared" si="104"/>
        <v>3.1906285171401757E+26</v>
      </c>
      <c r="H878" s="5">
        <f t="shared" si="105"/>
        <v>31906285.171401761</v>
      </c>
      <c r="I878" s="5">
        <f>过饱和度!N877</f>
        <v>5.2368561271337365E+25</v>
      </c>
      <c r="J878" s="5">
        <f t="shared" si="106"/>
        <v>5.2368561271337365E+25</v>
      </c>
      <c r="K878" s="5">
        <f t="shared" si="107"/>
        <v>5236856.1271337364</v>
      </c>
      <c r="L878" s="5">
        <f>过饱和度!Q877</f>
        <v>4.6971077680585125E+77</v>
      </c>
      <c r="M878" s="5">
        <f t="shared" si="110"/>
        <v>4.6971077680585125E+77</v>
      </c>
      <c r="N878" s="5">
        <f t="shared" si="111"/>
        <v>4.697107768058513E+58</v>
      </c>
    </row>
    <row r="879" spans="2:14" x14ac:dyDescent="0.25">
      <c r="B879" s="5">
        <f>过饱和度!D878</f>
        <v>48.66276161806752</v>
      </c>
      <c r="C879" s="5">
        <f>过饱和度!H878</f>
        <v>1.097396507865227E+16</v>
      </c>
      <c r="D879" s="5">
        <f t="shared" si="108"/>
        <v>1.0973965078652268E+16</v>
      </c>
      <c r="E879" s="5">
        <f t="shared" si="109"/>
        <v>1.0973965078652267E-3</v>
      </c>
      <c r="F879" s="5">
        <f>过饱和度!K878</f>
        <v>3.2682217906480981E+26</v>
      </c>
      <c r="G879" s="5">
        <f t="shared" si="104"/>
        <v>3.2682217906480981E+26</v>
      </c>
      <c r="H879" s="5">
        <f t="shared" si="105"/>
        <v>32682217.906480979</v>
      </c>
      <c r="I879" s="5">
        <f>过饱和度!N878</f>
        <v>5.3642004807915418E+25</v>
      </c>
      <c r="J879" s="5">
        <f t="shared" si="106"/>
        <v>5.3642004807915418E+25</v>
      </c>
      <c r="K879" s="5">
        <f t="shared" si="107"/>
        <v>5364200.4807915417</v>
      </c>
      <c r="L879" s="5">
        <f>过饱和度!Q878</f>
        <v>4.8694632983918426E+77</v>
      </c>
      <c r="M879" s="5">
        <f t="shared" si="110"/>
        <v>4.8694632983918426E+77</v>
      </c>
      <c r="N879" s="5">
        <f t="shared" si="111"/>
        <v>4.8694632983918421E+58</v>
      </c>
    </row>
    <row r="880" spans="2:14" x14ac:dyDescent="0.25">
      <c r="B880" s="5">
        <f>过饱和度!D879</f>
        <v>48.955903162325626</v>
      </c>
      <c r="C880" s="5">
        <f>过饱和度!H879</f>
        <v>1.0973547532348388E+16</v>
      </c>
      <c r="D880" s="5">
        <f t="shared" si="108"/>
        <v>1.0973547532348388E+16</v>
      </c>
      <c r="E880" s="5">
        <f t="shared" si="109"/>
        <v>1.0973547532348389E-3</v>
      </c>
      <c r="F880" s="5">
        <f>过饱和度!K879</f>
        <v>3.2680913859089775E+26</v>
      </c>
      <c r="G880" s="5">
        <f t="shared" si="104"/>
        <v>3.2680913859089775E+26</v>
      </c>
      <c r="H880" s="5">
        <f t="shared" si="105"/>
        <v>32680913.859089773</v>
      </c>
      <c r="I880" s="5">
        <f>过饱和度!N879</f>
        <v>5.3640085562235144E+25</v>
      </c>
      <c r="J880" s="5">
        <f t="shared" si="106"/>
        <v>5.3640085562235144E+25</v>
      </c>
      <c r="K880" s="5">
        <f t="shared" si="107"/>
        <v>5364008.5562235154</v>
      </c>
      <c r="L880" s="5">
        <f>过饱和度!Q879</f>
        <v>4.9279711679002882E+77</v>
      </c>
      <c r="M880" s="5">
        <f t="shared" si="110"/>
        <v>4.9279711679002882E+77</v>
      </c>
      <c r="N880" s="5">
        <f t="shared" si="111"/>
        <v>4.9279711679002894E+58</v>
      </c>
    </row>
    <row r="881" spans="2:14" x14ac:dyDescent="0.25">
      <c r="B881" s="5">
        <f>过饱和度!D880</f>
        <v>48.955910649137593</v>
      </c>
      <c r="C881" s="5">
        <f>过饱和度!H880</f>
        <v>1.1171957016011266E+16</v>
      </c>
      <c r="D881" s="5">
        <f t="shared" si="108"/>
        <v>1.1171957016011264E+16</v>
      </c>
      <c r="E881" s="5">
        <f t="shared" si="109"/>
        <v>1.1171957016011265E-3</v>
      </c>
      <c r="F881" s="5">
        <f>过饱和度!K880</f>
        <v>3.3470890138738997E+26</v>
      </c>
      <c r="G881" s="5">
        <f t="shared" si="104"/>
        <v>3.3470890138738997E+26</v>
      </c>
      <c r="H881" s="5">
        <f t="shared" si="105"/>
        <v>33470890.138738997</v>
      </c>
      <c r="I881" s="5">
        <f>过饱和度!N880</f>
        <v>5.4936579006211392E+25</v>
      </c>
      <c r="J881" s="5">
        <f t="shared" si="106"/>
        <v>5.4936579006211392E+25</v>
      </c>
      <c r="K881" s="5">
        <f t="shared" si="107"/>
        <v>5493657.9006211404</v>
      </c>
      <c r="L881" s="5">
        <f>过饱和度!Q880</f>
        <v>5.1077009210360177E+77</v>
      </c>
      <c r="M881" s="5">
        <f t="shared" si="110"/>
        <v>5.1077009210360177E+77</v>
      </c>
      <c r="N881" s="5">
        <f t="shared" si="111"/>
        <v>5.1077009210360186E+58</v>
      </c>
    </row>
    <row r="882" spans="2:14" x14ac:dyDescent="0.25">
      <c r="B882" s="5">
        <f>过饱和度!D881</f>
        <v>49.249052193395698</v>
      </c>
      <c r="C882" s="5">
        <f>过饱和度!H881</f>
        <v>1.1171530432192996E+16</v>
      </c>
      <c r="D882" s="5">
        <f t="shared" si="108"/>
        <v>1.1171530432192996E+16</v>
      </c>
      <c r="E882" s="5">
        <f t="shared" si="109"/>
        <v>1.1171530432192995E-3</v>
      </c>
      <c r="F882" s="5">
        <f>过饱和度!K881</f>
        <v>3.346954786306733E+26</v>
      </c>
      <c r="G882" s="5">
        <f t="shared" si="104"/>
        <v>3.346954786306733E+26</v>
      </c>
      <c r="H882" s="5">
        <f t="shared" si="105"/>
        <v>33469547.863067333</v>
      </c>
      <c r="I882" s="5">
        <f>过饱和度!N881</f>
        <v>5.4934602347485541E+25</v>
      </c>
      <c r="J882" s="5">
        <f t="shared" si="106"/>
        <v>5.4934602347485541E+25</v>
      </c>
      <c r="K882" s="5">
        <f t="shared" si="107"/>
        <v>5493460.2347485544</v>
      </c>
      <c r="L882" s="5">
        <f>过饱和度!Q881</f>
        <v>5.1686985020330607E+77</v>
      </c>
      <c r="M882" s="5">
        <f t="shared" si="110"/>
        <v>5.1686985020330607E+77</v>
      </c>
      <c r="N882" s="5">
        <f t="shared" si="111"/>
        <v>5.1686985020330622E+58</v>
      </c>
    </row>
    <row r="883" spans="2:14" x14ac:dyDescent="0.25">
      <c r="B883" s="5">
        <f>过饱和度!D882</f>
        <v>49.249059680207665</v>
      </c>
      <c r="C883" s="5">
        <f>过饱和度!H882</f>
        <v>1.1372312088979818E+16</v>
      </c>
      <c r="D883" s="5">
        <f t="shared" si="108"/>
        <v>1.1372312088979816E+16</v>
      </c>
      <c r="E883" s="5">
        <f t="shared" si="109"/>
        <v>1.1372312088979819E-3</v>
      </c>
      <c r="F883" s="5">
        <f>过饱和度!K882</f>
        <v>3.4273735856027639E+26</v>
      </c>
      <c r="G883" s="5">
        <f t="shared" si="104"/>
        <v>3.4273735856027639E+26</v>
      </c>
      <c r="H883" s="5">
        <f t="shared" si="105"/>
        <v>34273735.85602764</v>
      </c>
      <c r="I883" s="5">
        <f>过饱和度!N882</f>
        <v>5.6254421764791021E+25</v>
      </c>
      <c r="J883" s="5">
        <f t="shared" si="106"/>
        <v>5.6254421764791021E+25</v>
      </c>
      <c r="K883" s="5">
        <f t="shared" si="107"/>
        <v>5625442.176479103</v>
      </c>
      <c r="L883" s="5">
        <f>过饱和度!Q882</f>
        <v>5.3560711442466863E+77</v>
      </c>
      <c r="M883" s="5">
        <f t="shared" si="110"/>
        <v>5.3560711442466863E+77</v>
      </c>
      <c r="N883" s="5">
        <f t="shared" si="111"/>
        <v>5.3560711442466871E+58</v>
      </c>
    </row>
    <row r="884" spans="2:14" x14ac:dyDescent="0.25">
      <c r="B884" s="5">
        <f>过饱和度!D883</f>
        <v>49.542201224465771</v>
      </c>
      <c r="C884" s="5">
        <f>过饱和度!H883</f>
        <v>1.137187634190365E+16</v>
      </c>
      <c r="D884" s="5">
        <f t="shared" si="108"/>
        <v>1.1371876341903648E+16</v>
      </c>
      <c r="E884" s="5">
        <f t="shared" si="109"/>
        <v>1.1371876341903649E-3</v>
      </c>
      <c r="F884" s="5">
        <f>过饱和度!K883</f>
        <v>3.4272354544185689E+26</v>
      </c>
      <c r="G884" s="5">
        <f t="shared" si="104"/>
        <v>3.4272354544185689E+26</v>
      </c>
      <c r="H884" s="5">
        <f t="shared" si="105"/>
        <v>34272354.544185683</v>
      </c>
      <c r="I884" s="5">
        <f>过饱和度!N883</f>
        <v>5.6252386462667008E+25</v>
      </c>
      <c r="J884" s="5">
        <f t="shared" si="106"/>
        <v>5.6252386462667008E+25</v>
      </c>
      <c r="K884" s="5">
        <f t="shared" si="107"/>
        <v>5625238.6462667007</v>
      </c>
      <c r="L884" s="5">
        <f>过饱和度!Q883</f>
        <v>5.4196485964165145E+77</v>
      </c>
      <c r="M884" s="5">
        <f t="shared" si="110"/>
        <v>5.4196485964165145E+77</v>
      </c>
      <c r="N884" s="5">
        <f t="shared" si="111"/>
        <v>5.4196485964165148E+58</v>
      </c>
    </row>
    <row r="885" spans="2:14" x14ac:dyDescent="0.25">
      <c r="B885" s="5">
        <f>过饱和度!D884</f>
        <v>49.542208711277738</v>
      </c>
      <c r="C885" s="5">
        <f>过饱和度!H884</f>
        <v>1.1575044219576724E+16</v>
      </c>
      <c r="D885" s="5">
        <f t="shared" si="108"/>
        <v>1.1575044219576724E+16</v>
      </c>
      <c r="E885" s="5">
        <f t="shared" si="109"/>
        <v>1.1575044219576725E-3</v>
      </c>
      <c r="F885" s="5">
        <f>过饱和度!K884</f>
        <v>3.5090923413786474E+26</v>
      </c>
      <c r="G885" s="5">
        <f t="shared" si="104"/>
        <v>3.5090923413786474E+26</v>
      </c>
      <c r="H885" s="5">
        <f t="shared" si="105"/>
        <v>35090923.413786478</v>
      </c>
      <c r="I885" s="5">
        <f>过饱和度!N884</f>
        <v>5.7595809552813602E+25</v>
      </c>
      <c r="J885" s="5">
        <f t="shared" si="106"/>
        <v>5.7595809552813602E+25</v>
      </c>
      <c r="K885" s="5">
        <f t="shared" si="107"/>
        <v>5759580.9552813601</v>
      </c>
      <c r="L885" s="5">
        <f>过饱和度!Q884</f>
        <v>5.6149408956055345E+77</v>
      </c>
      <c r="M885" s="5">
        <f t="shared" si="110"/>
        <v>5.6149408956055345E+77</v>
      </c>
      <c r="N885" s="5">
        <f t="shared" si="111"/>
        <v>5.6149408956055345E+58</v>
      </c>
    </row>
    <row r="886" spans="2:14" x14ac:dyDescent="0.25">
      <c r="B886" s="5">
        <f>过饱和度!D885</f>
        <v>49.835350255535843</v>
      </c>
      <c r="C886" s="5">
        <f>过饱和度!H885</f>
        <v>1.1574599182652936E+16</v>
      </c>
      <c r="D886" s="5">
        <f t="shared" si="108"/>
        <v>1.1574599182652936E+16</v>
      </c>
      <c r="E886" s="5">
        <f t="shared" si="109"/>
        <v>1.1574599182652937E-3</v>
      </c>
      <c r="F886" s="5">
        <f>过饱和度!K885</f>
        <v>3.5089502246857114E+26</v>
      </c>
      <c r="G886" s="5">
        <f t="shared" si="104"/>
        <v>3.5089502246857114E+26</v>
      </c>
      <c r="H886" s="5">
        <f t="shared" si="105"/>
        <v>35089502.246857114</v>
      </c>
      <c r="I886" s="5">
        <f>过饱和度!N885</f>
        <v>5.7593714359970845E+25</v>
      </c>
      <c r="J886" s="5">
        <f t="shared" si="106"/>
        <v>5.7593714359970845E+25</v>
      </c>
      <c r="K886" s="5">
        <f t="shared" si="107"/>
        <v>5759371.4359970856</v>
      </c>
      <c r="L886" s="5">
        <f>过饱和度!Q885</f>
        <v>5.6811910781505262E+77</v>
      </c>
      <c r="M886" s="5">
        <f t="shared" si="110"/>
        <v>5.6811910781505262E+77</v>
      </c>
      <c r="N886" s="5">
        <f t="shared" si="111"/>
        <v>5.6811910781505252E+58</v>
      </c>
    </row>
    <row r="887" spans="2:14" x14ac:dyDescent="0.25">
      <c r="B887" s="5">
        <f>过饱和度!D886</f>
        <v>49.83535774234781</v>
      </c>
      <c r="C887" s="5">
        <f>过饱和度!H886</f>
        <v>1.1780167328111158E+16</v>
      </c>
      <c r="D887" s="5">
        <f t="shared" si="108"/>
        <v>1.1780167328111156E+16</v>
      </c>
      <c r="E887" s="5">
        <f t="shared" si="109"/>
        <v>1.1780167328111157E-3</v>
      </c>
      <c r="F887" s="5">
        <f>过饱和度!K886</f>
        <v>3.592262215090435E+26</v>
      </c>
      <c r="G887" s="5">
        <f t="shared" si="104"/>
        <v>3.592262215090435E+26</v>
      </c>
      <c r="H887" s="5">
        <f t="shared" si="105"/>
        <v>35922622.15090435</v>
      </c>
      <c r="I887" s="5">
        <f>过饱和度!N886</f>
        <v>5.896102045587811E+25</v>
      </c>
      <c r="J887" s="5">
        <f t="shared" si="106"/>
        <v>5.896102045587811E+25</v>
      </c>
      <c r="K887" s="5">
        <f t="shared" si="107"/>
        <v>5896102.0455878116</v>
      </c>
      <c r="L887" s="5">
        <f>过饱和度!Q886</f>
        <v>5.8846880978463483E+77</v>
      </c>
      <c r="M887" s="5">
        <f t="shared" si="110"/>
        <v>5.8846880978463483E+77</v>
      </c>
      <c r="N887" s="5">
        <f t="shared" si="111"/>
        <v>5.8846880978463486E+58</v>
      </c>
    </row>
    <row r="888" spans="2:14" x14ac:dyDescent="0.25">
      <c r="B888" s="5">
        <f>过饱和度!D887</f>
        <v>50.128499286605916</v>
      </c>
      <c r="C888" s="5">
        <f>过饱和度!H887</f>
        <v>1.1779712873903918E+16</v>
      </c>
      <c r="D888" s="5">
        <f t="shared" si="108"/>
        <v>1.1779712873903916E+16</v>
      </c>
      <c r="E888" s="5">
        <f t="shared" si="109"/>
        <v>1.1779712873903917E-3</v>
      </c>
      <c r="F888" s="5">
        <f>过饱和度!K887</f>
        <v>3.5921160298870397E+26</v>
      </c>
      <c r="G888" s="5">
        <f t="shared" si="104"/>
        <v>3.5921160298870397E+26</v>
      </c>
      <c r="H888" s="5">
        <f t="shared" si="105"/>
        <v>35921160.2988704</v>
      </c>
      <c r="I888" s="5">
        <f>过饱和度!N887</f>
        <v>5.89588641079152E+25</v>
      </c>
      <c r="J888" s="5">
        <f t="shared" si="106"/>
        <v>5.89588641079152E+25</v>
      </c>
      <c r="K888" s="5">
        <f t="shared" si="107"/>
        <v>5895886.41079152</v>
      </c>
      <c r="L888" s="5">
        <f>过饱和度!Q887</f>
        <v>5.9537066335570079E+77</v>
      </c>
      <c r="M888" s="5">
        <f t="shared" si="110"/>
        <v>5.9537066335570079E+77</v>
      </c>
      <c r="N888" s="5">
        <f t="shared" si="111"/>
        <v>5.9537066335570086E+58</v>
      </c>
    </row>
    <row r="889" spans="2:14" x14ac:dyDescent="0.25">
      <c r="B889" s="5">
        <f>过饱和度!D888</f>
        <v>50.128506773417882</v>
      </c>
      <c r="C889" s="5">
        <f>过饱和度!H888</f>
        <v>1.1987695333182794E+16</v>
      </c>
      <c r="D889" s="5">
        <f t="shared" si="108"/>
        <v>1.1987695333182792E+16</v>
      </c>
      <c r="E889" s="5">
        <f t="shared" si="109"/>
        <v>1.1987695333182794E-3</v>
      </c>
      <c r="F889" s="5">
        <f>过饱和度!K888</f>
        <v>3.6769002389534888E+26</v>
      </c>
      <c r="G889" s="5">
        <f t="shared" si="104"/>
        <v>3.6769002389534888E+26</v>
      </c>
      <c r="H889" s="5">
        <f t="shared" si="105"/>
        <v>36769002.389534891</v>
      </c>
      <c r="I889" s="5">
        <f>过饱和度!N888</f>
        <v>6.035033417573708E+25</v>
      </c>
      <c r="J889" s="5">
        <f t="shared" si="106"/>
        <v>6.035033417573708E+25</v>
      </c>
      <c r="K889" s="5">
        <f t="shared" si="107"/>
        <v>6035033.4175737081</v>
      </c>
      <c r="L889" s="5">
        <f>过饱和度!Q888</f>
        <v>6.1657019303912838E+77</v>
      </c>
      <c r="M889" s="5">
        <f t="shared" si="110"/>
        <v>6.1657019303912838E+77</v>
      </c>
      <c r="N889" s="5">
        <f t="shared" si="111"/>
        <v>6.1657019303912845E+58</v>
      </c>
    </row>
    <row r="890" spans="2:14" x14ac:dyDescent="0.25">
      <c r="B890" s="5">
        <f>过饱和度!D889</f>
        <v>50.421648317675988</v>
      </c>
      <c r="C890" s="5">
        <f>过饱和度!H889</f>
        <v>1.198723133341027E+16</v>
      </c>
      <c r="D890" s="5">
        <f t="shared" si="108"/>
        <v>1.1987231333410268E+16</v>
      </c>
      <c r="E890" s="5">
        <f t="shared" si="109"/>
        <v>1.1987231333410269E-3</v>
      </c>
      <c r="F890" s="5">
        <f>过饱和度!K889</f>
        <v>3.6767499011206237E+26</v>
      </c>
      <c r="G890" s="5">
        <f t="shared" si="104"/>
        <v>3.6767499011206237E+26</v>
      </c>
      <c r="H890" s="5">
        <f t="shared" si="105"/>
        <v>36767499.011206239</v>
      </c>
      <c r="I890" s="5">
        <f>过饱和度!N889</f>
        <v>6.0348115391058677E+25</v>
      </c>
      <c r="J890" s="5">
        <f t="shared" si="106"/>
        <v>6.0348115391058677E+25</v>
      </c>
      <c r="K890" s="5">
        <f t="shared" si="107"/>
        <v>6034811.539105868</v>
      </c>
      <c r="L890" s="5">
        <f>过饱和度!Q889</f>
        <v>6.2375872708425219E+77</v>
      </c>
      <c r="M890" s="5">
        <f t="shared" si="110"/>
        <v>6.2375872708425219E+77</v>
      </c>
      <c r="N890" s="5">
        <f t="shared" si="111"/>
        <v>6.2375872708425222E+58</v>
      </c>
    </row>
    <row r="891" spans="2:14" x14ac:dyDescent="0.25">
      <c r="B891" s="5">
        <f>过饱和度!D890</f>
        <v>50.421655804487955</v>
      </c>
      <c r="C891" s="5">
        <f>过饱和度!H890</f>
        <v>1.219764215168198E+16</v>
      </c>
      <c r="D891" s="5">
        <f t="shared" si="108"/>
        <v>1.219764215168198E+16</v>
      </c>
      <c r="E891" s="5">
        <f t="shared" si="109"/>
        <v>1.2197642151681981E-3</v>
      </c>
      <c r="F891" s="5">
        <f>过饱和度!K890</f>
        <v>3.7630235434911811E+26</v>
      </c>
      <c r="G891" s="5">
        <f t="shared" si="104"/>
        <v>3.7630235434911811E+26</v>
      </c>
      <c r="H891" s="5">
        <f t="shared" si="105"/>
        <v>37630235.434911817</v>
      </c>
      <c r="I891" s="5">
        <f>过饱和度!N890</f>
        <v>6.1764032030010291E+25</v>
      </c>
      <c r="J891" s="5">
        <f t="shared" si="106"/>
        <v>6.1764032030010291E+25</v>
      </c>
      <c r="K891" s="5">
        <f t="shared" si="107"/>
        <v>6176403.2030010298</v>
      </c>
      <c r="L891" s="5">
        <f>过饱和度!Q890</f>
        <v>6.4583830955084292E+77</v>
      </c>
      <c r="M891" s="5">
        <f t="shared" si="110"/>
        <v>6.4583830955084292E+77</v>
      </c>
      <c r="N891" s="5">
        <f t="shared" si="111"/>
        <v>6.4583830955084293E+58</v>
      </c>
    </row>
    <row r="892" spans="2:14" x14ac:dyDescent="0.25">
      <c r="B892" s="5">
        <f>过饱和度!D891</f>
        <v>50.71479734874606</v>
      </c>
      <c r="C892" s="5">
        <f>过饱和度!H891</f>
        <v>1.2197168477216436E+16</v>
      </c>
      <c r="D892" s="5">
        <f t="shared" si="108"/>
        <v>1.2197168477216436E+16</v>
      </c>
      <c r="E892" s="5">
        <f t="shared" si="109"/>
        <v>1.2197168477216436E-3</v>
      </c>
      <c r="F892" s="5">
        <f>过饱和度!K891</f>
        <v>3.762868967785275E+26</v>
      </c>
      <c r="G892" s="5">
        <f t="shared" si="104"/>
        <v>3.762868967785275E+26</v>
      </c>
      <c r="H892" s="5">
        <f t="shared" si="105"/>
        <v>37628689.677852757</v>
      </c>
      <c r="I892" s="5">
        <f>过饱和度!N891</f>
        <v>6.1761749509714302E+25</v>
      </c>
      <c r="J892" s="5">
        <f t="shared" si="106"/>
        <v>6.1761749509714302E+25</v>
      </c>
      <c r="K892" s="5">
        <f t="shared" si="107"/>
        <v>6176174.9509714311</v>
      </c>
      <c r="L892" s="5">
        <f>过饱和度!Q891</f>
        <v>6.5332365873951194E+77</v>
      </c>
      <c r="M892" s="5">
        <f t="shared" si="110"/>
        <v>6.5332365873951194E+77</v>
      </c>
      <c r="N892" s="5">
        <f t="shared" si="111"/>
        <v>6.5332365873951192E+58</v>
      </c>
    </row>
    <row r="893" spans="2:14" x14ac:dyDescent="0.25">
      <c r="B893" s="5">
        <f>过饱和度!D892</f>
        <v>50.714804835558027</v>
      </c>
      <c r="C893" s="5">
        <f>过饱和度!H892</f>
        <v>1.241002169878986E+16</v>
      </c>
      <c r="D893" s="5">
        <f t="shared" si="108"/>
        <v>1.241002169878986E+16</v>
      </c>
      <c r="E893" s="5">
        <f t="shared" si="109"/>
        <v>1.2410021698789863E-3</v>
      </c>
      <c r="F893" s="5">
        <f>过饱和度!K892</f>
        <v>3.8506493575164546E+26</v>
      </c>
      <c r="G893" s="5">
        <f t="shared" si="104"/>
        <v>3.8506493575164546E+26</v>
      </c>
      <c r="H893" s="5">
        <f t="shared" si="105"/>
        <v>38506493.575164549</v>
      </c>
      <c r="I893" s="5">
        <f>过饱和度!N892</f>
        <v>6.3202396951898776E+25</v>
      </c>
      <c r="J893" s="5">
        <f t="shared" si="106"/>
        <v>6.3202396951898776E+25</v>
      </c>
      <c r="K893" s="5">
        <f t="shared" si="107"/>
        <v>6320239.6951898793</v>
      </c>
      <c r="L893" s="5">
        <f>过饱和度!Q892</f>
        <v>6.7631440891443031E+77</v>
      </c>
      <c r="M893" s="5">
        <f t="shared" si="110"/>
        <v>6.7631440891443031E+77</v>
      </c>
      <c r="N893" s="5">
        <f t="shared" si="111"/>
        <v>6.7631440891443026E+58</v>
      </c>
    </row>
    <row r="894" spans="2:14" x14ac:dyDescent="0.25">
      <c r="B894" s="5">
        <f>过饱和度!D893</f>
        <v>51.007946379816133</v>
      </c>
      <c r="C894" s="5">
        <f>过饱和度!H893</f>
        <v>1.2409538219657774E+16</v>
      </c>
      <c r="D894" s="5">
        <f t="shared" si="108"/>
        <v>1.2409538219657772E+16</v>
      </c>
      <c r="E894" s="5">
        <f t="shared" si="109"/>
        <v>1.2409538219657771E-3</v>
      </c>
      <c r="F894" s="5">
        <f>过饱和度!K893</f>
        <v>3.8504904575620883E+26</v>
      </c>
      <c r="G894" s="5">
        <f t="shared" si="104"/>
        <v>3.8504904575620883E+26</v>
      </c>
      <c r="H894" s="5">
        <f t="shared" si="105"/>
        <v>38504904.575620882</v>
      </c>
      <c r="I894" s="5">
        <f>过饱和度!N893</f>
        <v>6.3200049379663257E+25</v>
      </c>
      <c r="J894" s="5">
        <f t="shared" si="106"/>
        <v>6.3200049379663257E+25</v>
      </c>
      <c r="K894" s="5">
        <f t="shared" si="107"/>
        <v>6320004.9379663263</v>
      </c>
      <c r="L894" s="5">
        <f>过饱和度!Q893</f>
        <v>6.8410700417690952E+77</v>
      </c>
      <c r="M894" s="5">
        <f t="shared" si="110"/>
        <v>6.8410700417690952E+77</v>
      </c>
      <c r="N894" s="5">
        <f t="shared" si="111"/>
        <v>6.8410700417690952E+58</v>
      </c>
    </row>
    <row r="895" spans="2:14" x14ac:dyDescent="0.25">
      <c r="B895" s="5">
        <f>过饱和度!D894</f>
        <v>51.0079538666281</v>
      </c>
      <c r="C895" s="5">
        <f>过饱和度!H894</f>
        <v>1.2624847887978528E+16</v>
      </c>
      <c r="D895" s="5">
        <f t="shared" si="108"/>
        <v>1.2624847887978528E+16</v>
      </c>
      <c r="E895" s="5">
        <f t="shared" si="109"/>
        <v>1.2624847887978529E-3</v>
      </c>
      <c r="F895" s="5">
        <f>过饱和度!K894</f>
        <v>3.9397950081133553E+26</v>
      </c>
      <c r="G895" s="5">
        <f t="shared" si="104"/>
        <v>3.9397950081133553E+26</v>
      </c>
      <c r="H895" s="5">
        <f t="shared" si="105"/>
        <v>39397950.081133559</v>
      </c>
      <c r="I895" s="5">
        <f>过饱和度!N894</f>
        <v>6.4665713489898372E+25</v>
      </c>
      <c r="J895" s="5">
        <f t="shared" si="106"/>
        <v>6.4665713489898372E+25</v>
      </c>
      <c r="K895" s="5">
        <f t="shared" si="107"/>
        <v>6466571.3489898369</v>
      </c>
      <c r="L895" s="5">
        <f>过饱和度!Q894</f>
        <v>7.080409476485216E+77</v>
      </c>
      <c r="M895" s="5">
        <f t="shared" si="110"/>
        <v>7.080409476485216E+77</v>
      </c>
      <c r="N895" s="5">
        <f t="shared" si="111"/>
        <v>7.0804094764852163E+58</v>
      </c>
    </row>
    <row r="896" spans="2:14" x14ac:dyDescent="0.25">
      <c r="B896" s="5">
        <f>过饱和度!D895</f>
        <v>51.301095410886205</v>
      </c>
      <c r="C896" s="5">
        <f>过饱和度!H895</f>
        <v>1.2624354473360674E+16</v>
      </c>
      <c r="D896" s="5">
        <f t="shared" si="108"/>
        <v>1.2624354473360672E+16</v>
      </c>
      <c r="E896" s="5">
        <f t="shared" si="109"/>
        <v>1.2624354473360674E-3</v>
      </c>
      <c r="F896" s="5">
        <f>过饱和度!K895</f>
        <v>3.9396316963959906E+26</v>
      </c>
      <c r="G896" s="5">
        <f t="shared" si="104"/>
        <v>3.9396316963959906E+26</v>
      </c>
      <c r="H896" s="5">
        <f t="shared" si="105"/>
        <v>39396316.96395991</v>
      </c>
      <c r="I896" s="5">
        <f>过饱和度!N895</f>
        <v>6.4663299531868786E+25</v>
      </c>
      <c r="J896" s="5">
        <f t="shared" si="106"/>
        <v>6.4663299531868786E+25</v>
      </c>
      <c r="K896" s="5">
        <f t="shared" si="107"/>
        <v>6466329.9531868789</v>
      </c>
      <c r="L896" s="5">
        <f>过饱和度!Q895</f>
        <v>7.1615152304115808E+77</v>
      </c>
      <c r="M896" s="5">
        <f t="shared" si="110"/>
        <v>7.1615152304115808E+77</v>
      </c>
      <c r="N896" s="5">
        <f t="shared" si="111"/>
        <v>7.1615152304115814E+58</v>
      </c>
    </row>
    <row r="897" spans="2:14" x14ac:dyDescent="0.25">
      <c r="B897" s="5">
        <f>过饱和度!D896</f>
        <v>51.301102897698172</v>
      </c>
      <c r="C897" s="5">
        <f>过饱和度!H896</f>
        <v>1.2842134631011192E+16</v>
      </c>
      <c r="D897" s="5">
        <f t="shared" si="108"/>
        <v>1.2842134631011192E+16</v>
      </c>
      <c r="E897" s="5">
        <f t="shared" si="109"/>
        <v>1.2842134631011195E-3</v>
      </c>
      <c r="F897" s="5">
        <f>过饱和度!K896</f>
        <v>4.0304779206185987E+26</v>
      </c>
      <c r="G897" s="5">
        <f t="shared" si="104"/>
        <v>4.0304779206185987E+26</v>
      </c>
      <c r="H897" s="5">
        <f t="shared" si="105"/>
        <v>40304779.206185997</v>
      </c>
      <c r="I897" s="5">
        <f>过饱和度!N896</f>
        <v>6.6154267807513985E+25</v>
      </c>
      <c r="J897" s="5">
        <f t="shared" si="106"/>
        <v>6.6154267807513985E+25</v>
      </c>
      <c r="K897" s="5">
        <f t="shared" si="107"/>
        <v>6615426.7807513988</v>
      </c>
      <c r="L897" s="5">
        <f>过饱和度!Q896</f>
        <v>7.4106161723017003E+77</v>
      </c>
      <c r="M897" s="5">
        <f t="shared" si="110"/>
        <v>7.4106161723017003E+77</v>
      </c>
      <c r="N897" s="5">
        <f t="shared" si="111"/>
        <v>7.4106161723017014E+58</v>
      </c>
    </row>
    <row r="898" spans="2:14" x14ac:dyDescent="0.25">
      <c r="B898" s="5">
        <f>过饱和度!D897</f>
        <v>51.594244441956278</v>
      </c>
      <c r="C898" s="5">
        <f>过饱和度!H897</f>
        <v>1.2841631149242752E+16</v>
      </c>
      <c r="D898" s="5">
        <f t="shared" si="108"/>
        <v>1.2841631149242752E+16</v>
      </c>
      <c r="E898" s="5">
        <f t="shared" si="109"/>
        <v>1.2841631149242757E-3</v>
      </c>
      <c r="F898" s="5">
        <f>过饱和度!K897</f>
        <v>4.030310108477302E+26</v>
      </c>
      <c r="G898" s="5">
        <f t="shared" si="104"/>
        <v>4.030310108477302E+26</v>
      </c>
      <c r="H898" s="5">
        <f t="shared" si="105"/>
        <v>40303101.084773026</v>
      </c>
      <c r="I898" s="5">
        <f>过饱和度!N897</f>
        <v>6.6151786112190104E+25</v>
      </c>
      <c r="J898" s="5">
        <f t="shared" si="106"/>
        <v>6.6151786112190104E+25</v>
      </c>
      <c r="K898" s="5">
        <f t="shared" si="107"/>
        <v>6615178.6112190112</v>
      </c>
      <c r="L898" s="5">
        <f>过饱和度!Q897</f>
        <v>7.4950121691854447E+77</v>
      </c>
      <c r="M898" s="5">
        <f t="shared" si="110"/>
        <v>7.4950121691854447E+77</v>
      </c>
      <c r="N898" s="5">
        <f t="shared" si="111"/>
        <v>7.4950121691854458E+58</v>
      </c>
    </row>
    <row r="899" spans="2:14" x14ac:dyDescent="0.25">
      <c r="B899" s="5">
        <f>过饱和度!D898</f>
        <v>51.594251928768244</v>
      </c>
      <c r="C899" s="5">
        <f>过饱和度!H898</f>
        <v>1.3061895837942266E+16</v>
      </c>
      <c r="D899" s="5">
        <f t="shared" si="108"/>
        <v>1.3061895837942264E+16</v>
      </c>
      <c r="E899" s="5">
        <f t="shared" si="109"/>
        <v>1.3061895837942264E-3</v>
      </c>
      <c r="F899" s="5">
        <f>过饱和度!K898</f>
        <v>4.1227156186031037E+26</v>
      </c>
      <c r="G899" s="5">
        <f t="shared" si="104"/>
        <v>4.1227156186031037E+26</v>
      </c>
      <c r="H899" s="5">
        <f t="shared" si="105"/>
        <v>41227156.186031036</v>
      </c>
      <c r="I899" s="5">
        <f>过饱和度!N898</f>
        <v>6.7668347682973098E+25</v>
      </c>
      <c r="J899" s="5">
        <f t="shared" si="106"/>
        <v>6.7668347682973098E+25</v>
      </c>
      <c r="K899" s="5">
        <f t="shared" si="107"/>
        <v>6766834.7682973109</v>
      </c>
      <c r="L899" s="5">
        <f>过饱和度!Q898</f>
        <v>7.7542137261304727E+77</v>
      </c>
      <c r="M899" s="5">
        <f t="shared" si="110"/>
        <v>7.7542137261304727E+77</v>
      </c>
      <c r="N899" s="5">
        <f t="shared" si="111"/>
        <v>7.7542137261304745E+58</v>
      </c>
    </row>
    <row r="900" spans="2:14" x14ac:dyDescent="0.25">
      <c r="B900" s="5">
        <f>过饱和度!D899</f>
        <v>51.88739347302635</v>
      </c>
      <c r="C900" s="5">
        <f>过饱和度!H899</f>
        <v>1.306138215651295E+16</v>
      </c>
      <c r="D900" s="5">
        <f t="shared" si="108"/>
        <v>1.3061382156512948E+16</v>
      </c>
      <c r="E900" s="5">
        <f t="shared" si="109"/>
        <v>1.3061382156512947E-3</v>
      </c>
      <c r="F900" s="5">
        <f>过饱和度!K899</f>
        <v>4.1225432162232726E+26</v>
      </c>
      <c r="G900" s="5">
        <f t="shared" si="104"/>
        <v>4.1225432162232726E+26</v>
      </c>
      <c r="H900" s="5">
        <f t="shared" si="105"/>
        <v>41225432.162232727</v>
      </c>
      <c r="I900" s="5">
        <f>过饱和度!N899</f>
        <v>6.7665796881096267E+25</v>
      </c>
      <c r="J900" s="5">
        <f t="shared" si="106"/>
        <v>6.7665796881096267E+25</v>
      </c>
      <c r="K900" s="5">
        <f t="shared" si="107"/>
        <v>6766579.688109627</v>
      </c>
      <c r="L900" s="5">
        <f>过饱和度!Q899</f>
        <v>7.8420135797428046E+77</v>
      </c>
      <c r="M900" s="5">
        <f t="shared" si="110"/>
        <v>7.8420135797428046E+77</v>
      </c>
      <c r="N900" s="5">
        <f t="shared" si="111"/>
        <v>7.8420135797428043E+58</v>
      </c>
    </row>
    <row r="901" spans="2:14" x14ac:dyDescent="0.25">
      <c r="B901" s="5">
        <f>过饱和度!D900</f>
        <v>51.887400959838317</v>
      </c>
      <c r="C901" s="5">
        <f>过饱和度!H900</f>
        <v>1.3284145417117578E+16</v>
      </c>
      <c r="D901" s="5">
        <f t="shared" si="108"/>
        <v>1.3284145417117576E+16</v>
      </c>
      <c r="E901" s="5">
        <f t="shared" si="109"/>
        <v>1.3284145417117575E-3</v>
      </c>
      <c r="F901" s="5">
        <f>过饱和度!K900</f>
        <v>4.2165257238535626E+26</v>
      </c>
      <c r="G901" s="5">
        <f t="shared" si="104"/>
        <v>4.2165257238535626E+26</v>
      </c>
      <c r="H901" s="5">
        <f t="shared" si="105"/>
        <v>42165257.23853562</v>
      </c>
      <c r="I901" s="5">
        <f>过饱和度!N900</f>
        <v>6.9208242508939934E+25</v>
      </c>
      <c r="J901" s="5">
        <f t="shared" si="106"/>
        <v>6.9208242508939934E+25</v>
      </c>
      <c r="K901" s="5">
        <f t="shared" si="107"/>
        <v>6920824.2508939933</v>
      </c>
      <c r="L901" s="5">
        <f>过饱和度!Q900</f>
        <v>8.1116646123488723E+77</v>
      </c>
      <c r="M901" s="5">
        <f t="shared" si="110"/>
        <v>8.1116646123488723E+77</v>
      </c>
      <c r="N901" s="5">
        <f t="shared" si="111"/>
        <v>8.1116646123488735E+58</v>
      </c>
    </row>
    <row r="902" spans="2:14" x14ac:dyDescent="0.25">
      <c r="B902" s="5">
        <f>过饱和度!D901</f>
        <v>52.180542504096422</v>
      </c>
      <c r="C902" s="5">
        <f>过饱和度!H901</f>
        <v>1.32836214026717E+16</v>
      </c>
      <c r="D902" s="5">
        <f t="shared" si="108"/>
        <v>1.32836214026717E+16</v>
      </c>
      <c r="E902" s="5">
        <f t="shared" si="109"/>
        <v>1.3283621402671699E-3</v>
      </c>
      <c r="F902" s="5">
        <f>过饱和度!K901</f>
        <v>4.2163486402596555E+26</v>
      </c>
      <c r="G902" s="5">
        <f t="shared" si="104"/>
        <v>4.2163486402596555E+26</v>
      </c>
      <c r="H902" s="5">
        <f t="shared" si="105"/>
        <v>42163486.402596556</v>
      </c>
      <c r="I902" s="5">
        <f>过饱和度!N901</f>
        <v>6.9205621213380191E+25</v>
      </c>
      <c r="J902" s="5">
        <f t="shared" si="106"/>
        <v>6.9205621213380191E+25</v>
      </c>
      <c r="K902" s="5">
        <f t="shared" si="107"/>
        <v>6920562.1213380191</v>
      </c>
      <c r="L902" s="5">
        <f>过饱和度!Q901</f>
        <v>8.2029851808042903E+77</v>
      </c>
      <c r="M902" s="5">
        <f t="shared" si="110"/>
        <v>8.2029851808042903E+77</v>
      </c>
      <c r="N902" s="5">
        <f t="shared" si="111"/>
        <v>8.2029851808042906E+58</v>
      </c>
    </row>
    <row r="903" spans="2:14" x14ac:dyDescent="0.25">
      <c r="B903" s="5">
        <f>过饱和度!D902</f>
        <v>52.180549990908389</v>
      </c>
      <c r="C903" s="5">
        <f>过饱和度!H902</f>
        <v>1.3508897275174462E+16</v>
      </c>
      <c r="D903" s="5">
        <f t="shared" si="108"/>
        <v>1.350889727517446E+16</v>
      </c>
      <c r="E903" s="5">
        <f t="shared" si="109"/>
        <v>1.3508897275174459E-3</v>
      </c>
      <c r="F903" s="5">
        <f>过饱和度!K902</f>
        <v>4.3119259563539915E+26</v>
      </c>
      <c r="G903" s="5">
        <f t="shared" si="104"/>
        <v>4.3119259563539915E+26</v>
      </c>
      <c r="H903" s="5">
        <f t="shared" si="105"/>
        <v>43119259.563539915</v>
      </c>
      <c r="I903" s="5">
        <f>过饱和度!N902</f>
        <v>7.0774243292229485E+25</v>
      </c>
      <c r="J903" s="5">
        <f t="shared" si="106"/>
        <v>7.0774243292229485E+25</v>
      </c>
      <c r="K903" s="5">
        <f t="shared" si="107"/>
        <v>7077424.3292229492</v>
      </c>
      <c r="L903" s="5">
        <f>过饱和度!Q902</f>
        <v>8.4834445251967378E+77</v>
      </c>
      <c r="M903" s="5">
        <f t="shared" si="110"/>
        <v>8.4834445251967378E+77</v>
      </c>
      <c r="N903" s="5">
        <f t="shared" si="111"/>
        <v>8.4834445251967367E+58</v>
      </c>
    </row>
    <row r="904" spans="2:14" x14ac:dyDescent="0.25">
      <c r="B904" s="5">
        <f>过饱和度!D903</f>
        <v>52.473691535166495</v>
      </c>
      <c r="C904" s="5">
        <f>过饱和度!H903</f>
        <v>1.3508362793511072E+16</v>
      </c>
      <c r="D904" s="5">
        <f t="shared" si="108"/>
        <v>1.3508362793511072E+16</v>
      </c>
      <c r="E904" s="5">
        <f t="shared" si="109"/>
        <v>1.3508362793511071E-3</v>
      </c>
      <c r="F904" s="5">
        <f>过饱和度!K903</f>
        <v>4.3117440994022583E+26</v>
      </c>
      <c r="G904" s="5">
        <f t="shared" ref="G904:G946" si="112">F904-1</f>
        <v>4.3117440994022583E+26</v>
      </c>
      <c r="H904" s="5">
        <f t="shared" ref="H904:H946" si="113">$F$2*$G904^2*TANH($F$3/$G904)</f>
        <v>43117440.994022585</v>
      </c>
      <c r="I904" s="5">
        <f>过饱和度!N903</f>
        <v>7.0771550097872722E+25</v>
      </c>
      <c r="J904" s="5">
        <f t="shared" si="106"/>
        <v>7.0771550097872722E+25</v>
      </c>
      <c r="K904" s="5">
        <f t="shared" si="107"/>
        <v>7077155.0097872727</v>
      </c>
      <c r="L904" s="5">
        <f>过饱和度!Q903</f>
        <v>8.5784059843991103E+77</v>
      </c>
      <c r="M904" s="5">
        <f t="shared" si="110"/>
        <v>8.5784059843991103E+77</v>
      </c>
      <c r="N904" s="5">
        <f t="shared" si="111"/>
        <v>8.5784059843991102E+58</v>
      </c>
    </row>
    <row r="905" spans="2:14" x14ac:dyDescent="0.25">
      <c r="B905" s="5">
        <f>过饱和度!D904</f>
        <v>52.473699021978462</v>
      </c>
      <c r="C905" s="5">
        <f>过饱和度!H904</f>
        <v>1.3736165317041954E+16</v>
      </c>
      <c r="D905" s="5">
        <f t="shared" si="108"/>
        <v>1.3736165317041952E+16</v>
      </c>
      <c r="E905" s="5">
        <f t="shared" si="109"/>
        <v>1.3736165317041952E-3</v>
      </c>
      <c r="F905" s="5">
        <f>过饱和度!K904</f>
        <v>4.4089341342672935E+26</v>
      </c>
      <c r="G905" s="5">
        <f t="shared" si="112"/>
        <v>4.4089341342672935E+26</v>
      </c>
      <c r="H905" s="5">
        <f t="shared" si="113"/>
        <v>44089341.342672937</v>
      </c>
      <c r="I905" s="5">
        <f>过饱和度!N904</f>
        <v>7.2366642653521471E+25</v>
      </c>
      <c r="J905" s="5">
        <f t="shared" ref="J905:J946" si="114">I905-1</f>
        <v>7.2366642653521471E+25</v>
      </c>
      <c r="K905" s="5">
        <f t="shared" si="107"/>
        <v>7236664.2653521486</v>
      </c>
      <c r="L905" s="5">
        <f>过饱和度!Q904</f>
        <v>8.8700426788012722E+77</v>
      </c>
      <c r="M905" s="5">
        <f t="shared" si="110"/>
        <v>8.8700426788012722E+77</v>
      </c>
      <c r="N905" s="5">
        <f t="shared" si="111"/>
        <v>8.8700426788012722E+58</v>
      </c>
    </row>
    <row r="906" spans="2:14" x14ac:dyDescent="0.25">
      <c r="B906" s="5">
        <f>过饱和度!D905</f>
        <v>52.766840566236567</v>
      </c>
      <c r="C906" s="5">
        <f>过饱和度!H905</f>
        <v>1.373562023311492E+16</v>
      </c>
      <c r="D906" s="5">
        <f t="shared" si="108"/>
        <v>1.373562023311492E+16</v>
      </c>
      <c r="E906" s="5">
        <f t="shared" si="109"/>
        <v>1.3735620233114919E-3</v>
      </c>
      <c r="F906" s="5">
        <f>过饱和度!K905</f>
        <v>4.4087474106385038E+26</v>
      </c>
      <c r="G906" s="5">
        <f t="shared" si="112"/>
        <v>4.4087474106385038E+26</v>
      </c>
      <c r="H906" s="5">
        <f t="shared" si="113"/>
        <v>44087474.106385037</v>
      </c>
      <c r="I906" s="5">
        <f>过饱和度!N905</f>
        <v>7.2363876137156599E+25</v>
      </c>
      <c r="J906" s="5">
        <f t="shared" si="114"/>
        <v>7.2363876137156599E+25</v>
      </c>
      <c r="K906" s="5">
        <f t="shared" ref="K906:K946" si="115">$F$2*$J906^2*TANH($F$3/$J906)</f>
        <v>7236387.6137156598</v>
      </c>
      <c r="L906" s="5">
        <f>过饱和度!Q905</f>
        <v>8.9687685971213796E+77</v>
      </c>
      <c r="M906" s="5">
        <f t="shared" si="110"/>
        <v>8.9687685971213796E+77</v>
      </c>
      <c r="N906" s="5">
        <f t="shared" si="111"/>
        <v>8.9687685971213804E+58</v>
      </c>
    </row>
    <row r="907" spans="2:14" x14ac:dyDescent="0.25">
      <c r="B907" s="5">
        <f>过饱和度!D906</f>
        <v>52.766848053048534</v>
      </c>
      <c r="C907" s="5">
        <f>过饱和度!H906</f>
        <v>1.3965963445940902E+16</v>
      </c>
      <c r="D907" s="5">
        <f t="shared" ref="D907:D946" si="116">C907-1</f>
        <v>1.39659634459409E+16</v>
      </c>
      <c r="E907" s="5">
        <f t="shared" ref="E907:E946" si="117">$F$2*$D907^2*TANH($F$3/$D907)</f>
        <v>1.3965963445940902E-3</v>
      </c>
      <c r="F907" s="5">
        <f>过饱和度!K906</f>
        <v>4.5075681739168252E+26</v>
      </c>
      <c r="G907" s="5">
        <f t="shared" si="112"/>
        <v>4.5075681739168252E+26</v>
      </c>
      <c r="H907" s="5">
        <f t="shared" si="113"/>
        <v>45075681.739168249</v>
      </c>
      <c r="I907" s="5">
        <f>过饱和度!N906</f>
        <v>7.3985734827074429E+25</v>
      </c>
      <c r="J907" s="5">
        <f t="shared" si="114"/>
        <v>7.3985734827074429E+25</v>
      </c>
      <c r="K907" s="5">
        <f t="shared" si="115"/>
        <v>7398573.4827074436</v>
      </c>
      <c r="L907" s="5">
        <f>过饱和度!Q906</f>
        <v>9.271962112260438E+77</v>
      </c>
      <c r="M907" s="5">
        <f t="shared" si="110"/>
        <v>9.271962112260438E+77</v>
      </c>
      <c r="N907" s="5">
        <f t="shared" si="111"/>
        <v>9.2719621122604392E+58</v>
      </c>
    </row>
    <row r="908" spans="2:14" x14ac:dyDescent="0.25">
      <c r="B908" s="5">
        <f>过饱和度!D907</f>
        <v>53.05998959730664</v>
      </c>
      <c r="C908" s="5">
        <f>过饱和度!H907</f>
        <v>1.3965407623859024E+16</v>
      </c>
      <c r="D908" s="5">
        <f t="shared" si="116"/>
        <v>1.3965407623859024E+16</v>
      </c>
      <c r="E908" s="5">
        <f t="shared" si="117"/>
        <v>1.3965407623859024E-3</v>
      </c>
      <c r="F908" s="5">
        <f>过饱和度!K907</f>
        <v>4.5073764891089998E+26</v>
      </c>
      <c r="G908" s="5">
        <f t="shared" si="112"/>
        <v>4.5073764891089998E+26</v>
      </c>
      <c r="H908" s="5">
        <f t="shared" si="113"/>
        <v>45073764.891089991</v>
      </c>
      <c r="I908" s="5">
        <f>过饱和度!N907</f>
        <v>7.3982893547280505E+25</v>
      </c>
      <c r="J908" s="5">
        <f t="shared" si="114"/>
        <v>7.3982893547280505E+25</v>
      </c>
      <c r="K908" s="5">
        <f t="shared" si="115"/>
        <v>7398289.3547280515</v>
      </c>
      <c r="L908" s="5">
        <f>过饱和度!Q907</f>
        <v>9.3745795264585382E+77</v>
      </c>
      <c r="M908" s="5">
        <f t="shared" si="110"/>
        <v>9.3745795264585382E+77</v>
      </c>
      <c r="N908" s="5">
        <f t="shared" si="111"/>
        <v>9.3745795264585393E+58</v>
      </c>
    </row>
    <row r="909" spans="2:14" x14ac:dyDescent="0.25">
      <c r="B909" s="5">
        <f>过饱和度!D908</f>
        <v>53.059997084118606</v>
      </c>
      <c r="C909" s="5">
        <f>过饱和度!H908</f>
        <v>1.4198305563384122E+16</v>
      </c>
      <c r="D909" s="5">
        <f t="shared" si="116"/>
        <v>1.419830556338412E+16</v>
      </c>
      <c r="E909" s="5">
        <f t="shared" si="117"/>
        <v>1.4198305563384119E-3</v>
      </c>
      <c r="F909" s="5">
        <f>过饱和度!K908</f>
        <v>4.6078460897679415E+26</v>
      </c>
      <c r="G909" s="5">
        <f t="shared" si="112"/>
        <v>4.6078460897679415E+26</v>
      </c>
      <c r="H909" s="5">
        <f t="shared" si="113"/>
        <v>46078460.897679411</v>
      </c>
      <c r="I909" s="5">
        <f>过饱和度!N908</f>
        <v>7.5631815660439656E+25</v>
      </c>
      <c r="J909" s="5">
        <f t="shared" si="114"/>
        <v>7.5631815660439656E+25</v>
      </c>
      <c r="K909" s="5">
        <f t="shared" si="115"/>
        <v>7563181.5660439664</v>
      </c>
      <c r="L909" s="5">
        <f>过饱和度!Q908</f>
        <v>9.6897199998410253E+77</v>
      </c>
      <c r="M909" s="5">
        <f t="shared" si="110"/>
        <v>9.6897199998410253E+77</v>
      </c>
      <c r="N909" s="5">
        <f t="shared" si="111"/>
        <v>9.6897199998410252E+58</v>
      </c>
    </row>
    <row r="910" spans="2:14" x14ac:dyDescent="0.25">
      <c r="B910" s="5">
        <f>过饱和度!D909</f>
        <v>53.353138628376712</v>
      </c>
      <c r="C910" s="5">
        <f>过饱和度!H909</f>
        <v>1.4197738866411236E+16</v>
      </c>
      <c r="D910" s="5">
        <f t="shared" si="116"/>
        <v>1.4197738866411236E+16</v>
      </c>
      <c r="E910" s="5">
        <f t="shared" si="117"/>
        <v>1.4197738866411234E-3</v>
      </c>
      <c r="F910" s="5">
        <f>过饱和度!K909</f>
        <v>4.6076493480890875E+26</v>
      </c>
      <c r="G910" s="5">
        <f t="shared" si="112"/>
        <v>4.6076493480890875E+26</v>
      </c>
      <c r="H910" s="5">
        <f t="shared" si="113"/>
        <v>46076493.480890878</v>
      </c>
      <c r="I910" s="5">
        <f>过饱和度!N909</f>
        <v>7.5628898157473286E+25</v>
      </c>
      <c r="J910" s="5">
        <f t="shared" si="114"/>
        <v>7.5628898157473286E+25</v>
      </c>
      <c r="K910" s="5">
        <f t="shared" si="115"/>
        <v>7562889.815747329</v>
      </c>
      <c r="L910" s="5">
        <f>过饱和度!Q909</f>
        <v>9.7963594922479816E+77</v>
      </c>
      <c r="M910" s="5">
        <f t="shared" si="110"/>
        <v>9.7963594922479816E+77</v>
      </c>
      <c r="N910" s="5">
        <f t="shared" si="111"/>
        <v>9.7963594922479811E+58</v>
      </c>
    </row>
    <row r="911" spans="2:14" x14ac:dyDescent="0.25">
      <c r="B911" s="5">
        <f>过饱和度!D910</f>
        <v>53.353146115188679</v>
      </c>
      <c r="C911" s="5">
        <f>过饱和度!H910</f>
        <v>1.4433205569176536E+16</v>
      </c>
      <c r="D911" s="5">
        <f t="shared" si="116"/>
        <v>1.4433205569176536E+16</v>
      </c>
      <c r="E911" s="5">
        <f t="shared" si="117"/>
        <v>1.4433205569176536E-3</v>
      </c>
      <c r="F911" s="5">
        <f>过饱和度!K910</f>
        <v>4.7097859944095804E+26</v>
      </c>
      <c r="G911" s="5">
        <f t="shared" si="112"/>
        <v>4.7097859944095804E+26</v>
      </c>
      <c r="H911" s="5">
        <f t="shared" si="113"/>
        <v>47097859.944095805</v>
      </c>
      <c r="I911" s="5">
        <f>过饱和度!N910</f>
        <v>7.7305182614175493E+25</v>
      </c>
      <c r="J911" s="5">
        <f t="shared" si="114"/>
        <v>7.7305182614175493E+25</v>
      </c>
      <c r="K911" s="5">
        <f t="shared" si="115"/>
        <v>7730518.26141755</v>
      </c>
      <c r="L911" s="5">
        <f>过饱和度!Q910</f>
        <v>1.012384796634763E+78</v>
      </c>
      <c r="M911" s="5">
        <f t="shared" ref="M911:M946" si="118">L911-1</f>
        <v>1.012384796634763E+78</v>
      </c>
      <c r="N911" s="5">
        <f t="shared" ref="N911:N946" si="119">$F$2*$M911^2*TANH($F$3/$M911)</f>
        <v>1.0123847966347632E+59</v>
      </c>
    </row>
    <row r="912" spans="2:14" x14ac:dyDescent="0.25">
      <c r="B912" s="5">
        <f>过饱和度!D911</f>
        <v>53.646287659446784</v>
      </c>
      <c r="C912" s="5">
        <f>过饱和度!H911</f>
        <v>1.4432627859731614E+16</v>
      </c>
      <c r="D912" s="5">
        <f t="shared" si="116"/>
        <v>1.4432627859731612E+16</v>
      </c>
      <c r="E912" s="5">
        <f t="shared" si="117"/>
        <v>1.4432627859731612E-3</v>
      </c>
      <c r="F912" s="5">
        <f>过饱和度!K911</f>
        <v>4.7095840989704287E+26</v>
      </c>
      <c r="G912" s="5">
        <f t="shared" si="112"/>
        <v>4.7095840989704287E+26</v>
      </c>
      <c r="H912" s="5">
        <f t="shared" si="113"/>
        <v>47095840.989704289</v>
      </c>
      <c r="I912" s="5">
        <f>过饱和度!N911</f>
        <v>7.7302187409857857E+25</v>
      </c>
      <c r="J912" s="5">
        <f t="shared" si="114"/>
        <v>7.7302187409857857E+25</v>
      </c>
      <c r="K912" s="5">
        <f t="shared" si="115"/>
        <v>7730218.7409857847</v>
      </c>
      <c r="L912" s="5">
        <f>过饱和度!Q911</f>
        <v>1.0234643743318007E+78</v>
      </c>
      <c r="M912" s="5">
        <f t="shared" si="118"/>
        <v>1.0234643743318007E+78</v>
      </c>
      <c r="N912" s="5">
        <f t="shared" si="119"/>
        <v>1.0234643743318008E+59</v>
      </c>
    </row>
    <row r="913" spans="2:14" x14ac:dyDescent="0.25">
      <c r="B913" s="5">
        <f>过饱和度!D912</f>
        <v>53.646295146258751</v>
      </c>
      <c r="C913" s="5">
        <f>过饱和度!H912</f>
        <v>1.4670677361415328E+16</v>
      </c>
      <c r="D913" s="5">
        <f t="shared" si="116"/>
        <v>1.4670677361415328E+16</v>
      </c>
      <c r="E913" s="5">
        <f t="shared" si="117"/>
        <v>1.4670677361415328E-3</v>
      </c>
      <c r="F913" s="5">
        <f>过饱和度!K912</f>
        <v>4.8134060985358238E+26</v>
      </c>
      <c r="G913" s="5">
        <f t="shared" si="112"/>
        <v>4.8134060985358238E+26</v>
      </c>
      <c r="H913" s="5">
        <f t="shared" si="113"/>
        <v>48134060.985358246</v>
      </c>
      <c r="I913" s="5">
        <f>过饱和度!N912</f>
        <v>7.9006134761561295E+25</v>
      </c>
      <c r="J913" s="5">
        <f t="shared" si="114"/>
        <v>7.9006134761561295E+25</v>
      </c>
      <c r="K913" s="5">
        <f t="shared" si="115"/>
        <v>7900613.4761561295</v>
      </c>
      <c r="L913" s="5">
        <f>过饱和度!Q912</f>
        <v>1.0574892407719076E+78</v>
      </c>
      <c r="M913" s="5">
        <f t="shared" si="118"/>
        <v>1.0574892407719076E+78</v>
      </c>
      <c r="N913" s="5">
        <f t="shared" si="119"/>
        <v>1.0574892407719077E+59</v>
      </c>
    </row>
    <row r="914" spans="2:14" x14ac:dyDescent="0.25">
      <c r="B914" s="5">
        <f>过饱和度!D913</f>
        <v>53.939436690516857</v>
      </c>
      <c r="C914" s="5">
        <f>过饱和度!H913</f>
        <v>1.4670088501072576E+16</v>
      </c>
      <c r="D914" s="5">
        <f t="shared" si="116"/>
        <v>1.4670088501072576E+16</v>
      </c>
      <c r="E914" s="5">
        <f t="shared" si="117"/>
        <v>1.4670088501072575E-3</v>
      </c>
      <c r="F914" s="5">
        <f>过饱和度!K913</f>
        <v>4.8131989512425601E+26</v>
      </c>
      <c r="G914" s="5">
        <f t="shared" si="112"/>
        <v>4.8131989512425601E+26</v>
      </c>
      <c r="H914" s="5">
        <f t="shared" si="113"/>
        <v>48131989.512425601</v>
      </c>
      <c r="I914" s="5">
        <f>过饱和度!N913</f>
        <v>7.9003060359165654E+25</v>
      </c>
      <c r="J914" s="5">
        <f t="shared" si="114"/>
        <v>7.9003060359165654E+25</v>
      </c>
      <c r="K914" s="5">
        <f t="shared" si="115"/>
        <v>7900306.035916565</v>
      </c>
      <c r="L914" s="5">
        <f>过饱和度!Q913</f>
        <v>1.0689982379370112E+78</v>
      </c>
      <c r="M914" s="5">
        <f t="shared" si="118"/>
        <v>1.0689982379370112E+78</v>
      </c>
      <c r="N914" s="5">
        <f t="shared" si="119"/>
        <v>1.0689982379370113E+59</v>
      </c>
    </row>
    <row r="915" spans="2:14" x14ac:dyDescent="0.25">
      <c r="B915" s="5">
        <f>过饱和度!D914</f>
        <v>53.939444177328824</v>
      </c>
      <c r="C915" s="5">
        <f>过饱和度!H914</f>
        <v>1.4910734836490082E+16</v>
      </c>
      <c r="D915" s="5">
        <f t="shared" si="116"/>
        <v>1.491073483649008E+16</v>
      </c>
      <c r="E915" s="5">
        <f t="shared" si="117"/>
        <v>1.4910734836490081E-3</v>
      </c>
      <c r="F915" s="5">
        <f>过饱和度!K914</f>
        <v>4.9187247109274774E+26</v>
      </c>
      <c r="G915" s="5">
        <f t="shared" si="112"/>
        <v>4.9187247109274774E+26</v>
      </c>
      <c r="H915" s="5">
        <f t="shared" si="113"/>
        <v>49187247.109274775</v>
      </c>
      <c r="I915" s="5">
        <f>过饱和度!N914</f>
        <v>8.073497278831198E+25</v>
      </c>
      <c r="J915" s="5">
        <f t="shared" si="114"/>
        <v>8.073497278831198E+25</v>
      </c>
      <c r="K915" s="5">
        <f t="shared" si="115"/>
        <v>8073497.2788311979</v>
      </c>
      <c r="L915" s="5">
        <f>过饱和度!Q914</f>
        <v>1.1043414816909364E+78</v>
      </c>
      <c r="M915" s="5">
        <f t="shared" si="118"/>
        <v>1.1043414816909364E+78</v>
      </c>
      <c r="N915" s="5">
        <f t="shared" si="119"/>
        <v>1.1043414816909363E+59</v>
      </c>
    </row>
    <row r="916" spans="2:14" x14ac:dyDescent="0.25">
      <c r="B916" s="5">
        <f>过饱和度!D915</f>
        <v>54.232585721586929</v>
      </c>
      <c r="C916" s="5">
        <f>过饱和度!H915</f>
        <v>1.4910134685979062E+16</v>
      </c>
      <c r="D916" s="5">
        <f t="shared" si="116"/>
        <v>1.491013468597906E+16</v>
      </c>
      <c r="E916" s="5">
        <f t="shared" si="117"/>
        <v>1.4910134685979059E-3</v>
      </c>
      <c r="F916" s="5">
        <f>过饱和度!K915</f>
        <v>4.9185122124744826E+26</v>
      </c>
      <c r="G916" s="5">
        <f t="shared" si="112"/>
        <v>4.9185122124744826E+26</v>
      </c>
      <c r="H916" s="5">
        <f t="shared" si="113"/>
        <v>49185122.124744833</v>
      </c>
      <c r="I916" s="5">
        <f>过饱和度!N915</f>
        <v>8.0731817672450633E+25</v>
      </c>
      <c r="J916" s="5">
        <f t="shared" si="114"/>
        <v>8.0731817672450633E+25</v>
      </c>
      <c r="K916" s="5">
        <f t="shared" si="115"/>
        <v>8073181.7672450636</v>
      </c>
      <c r="L916" s="5">
        <f>过饱和度!Q915</f>
        <v>1.1162940678159326E+78</v>
      </c>
      <c r="M916" s="5">
        <f t="shared" si="118"/>
        <v>1.1162940678159326E+78</v>
      </c>
      <c r="N916" s="5">
        <f t="shared" si="119"/>
        <v>1.1162940678159327E+59</v>
      </c>
    </row>
    <row r="917" spans="2:14" x14ac:dyDescent="0.25">
      <c r="B917" s="5">
        <f>过饱和度!D916</f>
        <v>54.232593208398896</v>
      </c>
      <c r="C917" s="5">
        <f>过饱和度!H916</f>
        <v>1.5153391889082934E+16</v>
      </c>
      <c r="D917" s="5">
        <f t="shared" si="116"/>
        <v>1.5153391889082932E+16</v>
      </c>
      <c r="E917" s="5">
        <f t="shared" si="117"/>
        <v>1.5153391889082934E-3</v>
      </c>
      <c r="F917" s="5">
        <f>过饱和度!K916</f>
        <v>5.0257602384336217E+26</v>
      </c>
      <c r="G917" s="5">
        <f t="shared" si="112"/>
        <v>5.0257602384336217E+26</v>
      </c>
      <c r="H917" s="5">
        <f t="shared" si="113"/>
        <v>50257602.384336218</v>
      </c>
      <c r="I917" s="5">
        <f>过饱和度!N916</f>
        <v>8.2491998992291677E+25</v>
      </c>
      <c r="J917" s="5">
        <f t="shared" si="114"/>
        <v>8.2491998992291677E+25</v>
      </c>
      <c r="K917" s="5">
        <f t="shared" si="115"/>
        <v>8249199.899229168</v>
      </c>
      <c r="L917" s="5">
        <f>过饱和度!Q916</f>
        <v>1.1529992115109992E+78</v>
      </c>
      <c r="M917" s="5">
        <f t="shared" si="118"/>
        <v>1.1529992115109992E+78</v>
      </c>
      <c r="N917" s="5">
        <f t="shared" si="119"/>
        <v>1.1529992115109994E+59</v>
      </c>
    </row>
    <row r="918" spans="2:14" x14ac:dyDescent="0.25">
      <c r="B918" s="5">
        <f>过饱和度!D917</f>
        <v>54.525734752657002</v>
      </c>
      <c r="C918" s="5">
        <f>过饱和度!H917</f>
        <v>1.5152780308288648E+16</v>
      </c>
      <c r="D918" s="5">
        <f t="shared" si="116"/>
        <v>1.5152780308288648E+16</v>
      </c>
      <c r="E918" s="5">
        <f t="shared" si="117"/>
        <v>1.5152780308288647E-3</v>
      </c>
      <c r="F918" s="5">
        <f>过饱和度!K917</f>
        <v>5.0255422882962104E+26</v>
      </c>
      <c r="G918" s="5">
        <f t="shared" si="112"/>
        <v>5.0255422882962104E+26</v>
      </c>
      <c r="H918" s="5">
        <f t="shared" si="113"/>
        <v>50255422.882962108</v>
      </c>
      <c r="I918" s="5">
        <f>过饱和度!N917</f>
        <v>8.2488761628803594E+25</v>
      </c>
      <c r="J918" s="5">
        <f t="shared" si="114"/>
        <v>8.2488761628803594E+25</v>
      </c>
      <c r="K918" s="5">
        <f t="shared" si="115"/>
        <v>8248876.1628803592</v>
      </c>
      <c r="L918" s="5">
        <f>过饱和度!Q917</f>
        <v>1.1654099428029881E+78</v>
      </c>
      <c r="M918" s="5">
        <f t="shared" si="118"/>
        <v>1.1654099428029881E+78</v>
      </c>
      <c r="N918" s="5">
        <f t="shared" si="119"/>
        <v>1.1654099428029882E+59</v>
      </c>
    </row>
    <row r="919" spans="2:14" x14ac:dyDescent="0.25">
      <c r="B919" s="5">
        <f>过饱和度!D918</f>
        <v>54.525742239468968</v>
      </c>
      <c r="C919" s="5">
        <f>过饱和度!H918</f>
        <v>1.5398662412168716E+16</v>
      </c>
      <c r="D919" s="5">
        <f t="shared" si="116"/>
        <v>1.5398662412168716E+16</v>
      </c>
      <c r="E919" s="5">
        <f t="shared" si="117"/>
        <v>1.5398662412168718E-3</v>
      </c>
      <c r="F919" s="5">
        <f>过饱和度!K918</f>
        <v>5.1345311859532108E+26</v>
      </c>
      <c r="G919" s="5">
        <f t="shared" si="112"/>
        <v>5.1345311859532108E+26</v>
      </c>
      <c r="H919" s="5">
        <f t="shared" si="113"/>
        <v>51345311.85953211</v>
      </c>
      <c r="I919" s="5">
        <f>过饱和度!N918</f>
        <v>8.4277517283228475E+25</v>
      </c>
      <c r="J919" s="5">
        <f t="shared" si="114"/>
        <v>8.4277517283228475E+25</v>
      </c>
      <c r="K919" s="5">
        <f t="shared" si="115"/>
        <v>8427751.7283228468</v>
      </c>
      <c r="L919" s="5">
        <f>过饱和度!Q918</f>
        <v>1.2035216988371527E+78</v>
      </c>
      <c r="M919" s="5">
        <f t="shared" si="118"/>
        <v>1.2035216988371527E+78</v>
      </c>
      <c r="N919" s="5">
        <f t="shared" si="119"/>
        <v>1.2035216988371528E+59</v>
      </c>
    </row>
    <row r="920" spans="2:14" x14ac:dyDescent="0.25">
      <c r="B920" s="5">
        <f>过饱和度!D919</f>
        <v>54.818883783727074</v>
      </c>
      <c r="C920" s="5">
        <f>过饱和度!H919</f>
        <v>1.5398039260131716E+16</v>
      </c>
      <c r="D920" s="5">
        <f t="shared" si="116"/>
        <v>1.5398039260131716E+16</v>
      </c>
      <c r="E920" s="5">
        <f t="shared" si="117"/>
        <v>1.5398039260131715E-3</v>
      </c>
      <c r="F920" s="5">
        <f>过饱和度!K919</f>
        <v>5.1343076823803718E+26</v>
      </c>
      <c r="G920" s="5">
        <f t="shared" si="112"/>
        <v>5.1343076823803718E+26</v>
      </c>
      <c r="H920" s="5">
        <f t="shared" si="113"/>
        <v>51343076.823803715</v>
      </c>
      <c r="I920" s="5">
        <f>过饱和度!N919</f>
        <v>8.4274196119066435E+25</v>
      </c>
      <c r="J920" s="5">
        <f t="shared" si="114"/>
        <v>8.4274196119066435E+25</v>
      </c>
      <c r="K920" s="5">
        <f t="shared" si="115"/>
        <v>8427419.6119066421</v>
      </c>
      <c r="L920" s="5">
        <f>过饱和度!Q919</f>
        <v>1.2164055265863833E+78</v>
      </c>
      <c r="M920" s="5">
        <f t="shared" si="118"/>
        <v>1.2164055265863833E+78</v>
      </c>
      <c r="N920" s="5">
        <f t="shared" si="119"/>
        <v>1.2164055265863833E+59</v>
      </c>
    </row>
    <row r="921" spans="2:14" x14ac:dyDescent="0.25">
      <c r="B921" s="5">
        <f>过饱和度!D920</f>
        <v>54.818891270539041</v>
      </c>
      <c r="C921" s="5">
        <f>过饱和度!H920</f>
        <v>1.5646560297015088E+16</v>
      </c>
      <c r="D921" s="5">
        <f t="shared" si="116"/>
        <v>1.5646560297015088E+16</v>
      </c>
      <c r="E921" s="5">
        <f t="shared" si="117"/>
        <v>1.564656029701509E-3</v>
      </c>
      <c r="F921" s="5">
        <f>过饱和度!K920</f>
        <v>5.2450561564166412E+26</v>
      </c>
      <c r="G921" s="5">
        <f t="shared" si="112"/>
        <v>5.2450561564166412E+26</v>
      </c>
      <c r="H921" s="5">
        <f t="shared" si="113"/>
        <v>52450561.564166419</v>
      </c>
      <c r="I921" s="5">
        <f>过饱和度!N920</f>
        <v>8.6091833182428556E+25</v>
      </c>
      <c r="J921" s="5">
        <f t="shared" si="114"/>
        <v>8.6091833182428556E+25</v>
      </c>
      <c r="K921" s="5">
        <f t="shared" si="115"/>
        <v>8609183.3182428554</v>
      </c>
      <c r="L921" s="5">
        <f>过饱和度!Q920</f>
        <v>1.2559698229681897E+78</v>
      </c>
      <c r="M921" s="5">
        <f t="shared" si="118"/>
        <v>1.2559698229681897E+78</v>
      </c>
      <c r="N921" s="5">
        <f t="shared" si="119"/>
        <v>1.2559698229681897E+59</v>
      </c>
    </row>
    <row r="922" spans="2:14" x14ac:dyDescent="0.25">
      <c r="B922" s="5">
        <f>过饱和度!D921</f>
        <v>55.112032814797146</v>
      </c>
      <c r="C922" s="5">
        <f>过饱和度!H921</f>
        <v>1.5645925431931602E+16</v>
      </c>
      <c r="D922" s="5">
        <f t="shared" si="116"/>
        <v>1.56459254319316E+16</v>
      </c>
      <c r="E922" s="5">
        <f t="shared" si="117"/>
        <v>1.56459254319316E-3</v>
      </c>
      <c r="F922" s="5">
        <f>过饱和度!K921</f>
        <v>5.2448269964237869E+26</v>
      </c>
      <c r="G922" s="5">
        <f t="shared" si="112"/>
        <v>5.2448269964237869E+26</v>
      </c>
      <c r="H922" s="5">
        <f t="shared" si="113"/>
        <v>52448269.964237876</v>
      </c>
      <c r="I922" s="5">
        <f>过饱和度!N921</f>
        <v>8.6088426645546585E+25</v>
      </c>
      <c r="J922" s="5">
        <f t="shared" si="114"/>
        <v>8.6088426645546585E+25</v>
      </c>
      <c r="K922" s="5">
        <f t="shared" si="115"/>
        <v>8608842.6645546593</v>
      </c>
      <c r="L922" s="5">
        <f>过饱和度!Q921</f>
        <v>1.2693421020500482E+78</v>
      </c>
      <c r="M922" s="5">
        <f t="shared" si="118"/>
        <v>1.2693421020500482E+78</v>
      </c>
      <c r="N922" s="5">
        <f t="shared" si="119"/>
        <v>1.2693421020500482E+59</v>
      </c>
    </row>
    <row r="923" spans="2:14" x14ac:dyDescent="0.25">
      <c r="B923" s="5">
        <f>过饱和度!D922</f>
        <v>55.112040301609113</v>
      </c>
      <c r="C923" s="5">
        <f>过饱和度!H922</f>
        <v>1.589709943318272E+16</v>
      </c>
      <c r="D923" s="5">
        <f t="shared" si="116"/>
        <v>1.589709943318272E+16</v>
      </c>
      <c r="E923" s="5">
        <f t="shared" si="117"/>
        <v>1.5897099433182719E-3</v>
      </c>
      <c r="F923" s="5">
        <f>过饱和度!K922</f>
        <v>5.3573538507673352E+26</v>
      </c>
      <c r="G923" s="5">
        <f t="shared" si="112"/>
        <v>5.3573538507673352E+26</v>
      </c>
      <c r="H923" s="5">
        <f t="shared" si="113"/>
        <v>53573538.507673346</v>
      </c>
      <c r="I923" s="5">
        <f>过饱和度!N922</f>
        <v>8.7935253822490505E+25</v>
      </c>
      <c r="J923" s="5">
        <f t="shared" si="114"/>
        <v>8.7935253822490505E+25</v>
      </c>
      <c r="K923" s="5">
        <f t="shared" si="115"/>
        <v>8793525.3822490498</v>
      </c>
      <c r="L923" s="5">
        <f>过饱和度!Q922</f>
        <v>1.3104061086559605E+78</v>
      </c>
      <c r="M923" s="5">
        <f t="shared" si="118"/>
        <v>1.3104061086559605E+78</v>
      </c>
      <c r="N923" s="5">
        <f t="shared" si="119"/>
        <v>1.3104061086559605E+59</v>
      </c>
    </row>
    <row r="924" spans="2:14" x14ac:dyDescent="0.25">
      <c r="B924" s="5">
        <f>过饱和度!D923</f>
        <v>55.405181845867219</v>
      </c>
      <c r="C924" s="5">
        <f>过饱和度!H923</f>
        <v>1.5896452712404708E+16</v>
      </c>
      <c r="D924" s="5">
        <f t="shared" si="116"/>
        <v>1.5896452712404708E+16</v>
      </c>
      <c r="E924" s="5">
        <f t="shared" si="117"/>
        <v>1.589645271240471E-3</v>
      </c>
      <c r="F924" s="5">
        <f>过饱和度!K923</f>
        <v>5.3571189301290274E+26</v>
      </c>
      <c r="G924" s="5">
        <f t="shared" si="112"/>
        <v>5.3571189301290274E+26</v>
      </c>
      <c r="H924" s="5">
        <f t="shared" si="113"/>
        <v>53571189.301290266</v>
      </c>
      <c r="I924" s="5">
        <f>过饱和度!N923</f>
        <v>8.7931760321731038E+25</v>
      </c>
      <c r="J924" s="5">
        <f t="shared" si="114"/>
        <v>8.7931760321731038E+25</v>
      </c>
      <c r="K924" s="5">
        <f t="shared" si="115"/>
        <v>8793176.0321731046</v>
      </c>
      <c r="L924" s="5">
        <f>过饱和度!Q923</f>
        <v>1.3242826061684485E+78</v>
      </c>
      <c r="M924" s="5">
        <f t="shared" si="118"/>
        <v>1.3242826061684485E+78</v>
      </c>
      <c r="N924" s="5">
        <f t="shared" si="119"/>
        <v>1.3242826061684485E+59</v>
      </c>
    </row>
    <row r="925" spans="2:14" x14ac:dyDescent="0.25">
      <c r="B925" s="5">
        <f>过饱和度!D924</f>
        <v>55.405189332679186</v>
      </c>
      <c r="C925" s="5">
        <f>过饱和度!H924</f>
        <v>1.6150293708525372E+16</v>
      </c>
      <c r="D925" s="5">
        <f t="shared" si="116"/>
        <v>1.6150293708525372E+16</v>
      </c>
      <c r="E925" s="5">
        <f t="shared" si="117"/>
        <v>1.6150293708525373E-3</v>
      </c>
      <c r="F925" s="5">
        <f>过饱和度!K924</f>
        <v>5.4714430679433052E+26</v>
      </c>
      <c r="G925" s="5">
        <f t="shared" si="112"/>
        <v>5.4714430679433052E+26</v>
      </c>
      <c r="H925" s="5">
        <f t="shared" si="113"/>
        <v>54714430.679433048</v>
      </c>
      <c r="I925" s="5">
        <f>过饱和度!N924</f>
        <v>8.9808087947019426E+25</v>
      </c>
      <c r="J925" s="5">
        <f t="shared" si="114"/>
        <v>8.9808087947019426E+25</v>
      </c>
      <c r="K925" s="5">
        <f t="shared" si="115"/>
        <v>8980808.7947019413</v>
      </c>
      <c r="L925" s="5">
        <f>过饱和度!Q924</f>
        <v>1.3668947614220108E+78</v>
      </c>
      <c r="M925" s="5">
        <f t="shared" si="118"/>
        <v>1.3668947614220108E+78</v>
      </c>
      <c r="N925" s="5">
        <f t="shared" si="119"/>
        <v>1.3668947614220108E+59</v>
      </c>
    </row>
    <row r="926" spans="2:14" x14ac:dyDescent="0.25">
      <c r="B926" s="5">
        <f>过饱和度!D925</f>
        <v>55.698330876937291</v>
      </c>
      <c r="C926" s="5">
        <f>过饱和度!H925</f>
        <v>1.6149634988560676E+16</v>
      </c>
      <c r="D926" s="5">
        <f t="shared" si="116"/>
        <v>1.6149634988560676E+16</v>
      </c>
      <c r="E926" s="5">
        <f t="shared" si="117"/>
        <v>1.6149634988560679E-3</v>
      </c>
      <c r="F926" s="5">
        <f>过饱和度!K925</f>
        <v>5.4712022811860122E+26</v>
      </c>
      <c r="G926" s="5">
        <f t="shared" si="112"/>
        <v>5.4712022811860122E+26</v>
      </c>
      <c r="H926" s="5">
        <f t="shared" si="113"/>
        <v>54712022.811860122</v>
      </c>
      <c r="I926" s="5">
        <f>过饱和度!N925</f>
        <v>8.9804505872000934E+25</v>
      </c>
      <c r="J926" s="5">
        <f t="shared" si="114"/>
        <v>8.9804505872000934E+25</v>
      </c>
      <c r="K926" s="5">
        <f t="shared" si="115"/>
        <v>8980450.5872000922</v>
      </c>
      <c r="L926" s="5">
        <f>过饱和度!Q925</f>
        <v>1.3812916654601551E+78</v>
      </c>
      <c r="M926" s="5">
        <f t="shared" si="118"/>
        <v>1.3812916654601551E+78</v>
      </c>
      <c r="N926" s="5">
        <f t="shared" si="119"/>
        <v>1.3812916654601551E+59</v>
      </c>
    </row>
    <row r="927" spans="2:14" x14ac:dyDescent="0.25">
      <c r="B927" s="5">
        <f>过饱和度!D926</f>
        <v>55.698338363749258</v>
      </c>
      <c r="C927" s="5">
        <f>过饱和度!H926</f>
        <v>1.640615700919011E+16</v>
      </c>
      <c r="D927" s="5">
        <f t="shared" si="116"/>
        <v>1.6406157009190108E+16</v>
      </c>
      <c r="E927" s="5">
        <f t="shared" si="117"/>
        <v>1.6406157009190112E-3</v>
      </c>
      <c r="F927" s="5">
        <f>过饱和度!K926</f>
        <v>5.587342704858761E+26</v>
      </c>
      <c r="G927" s="5">
        <f t="shared" si="112"/>
        <v>5.587342704858761E+26</v>
      </c>
      <c r="H927" s="5">
        <f t="shared" si="113"/>
        <v>55873427.048587605</v>
      </c>
      <c r="I927" s="5">
        <f>过饱和度!N926</f>
        <v>9.1710645910341733E+25</v>
      </c>
      <c r="J927" s="5">
        <f t="shared" si="114"/>
        <v>9.1710645910341733E+25</v>
      </c>
      <c r="K927" s="5">
        <f t="shared" si="115"/>
        <v>9171064.591034174</v>
      </c>
      <c r="L927" s="5">
        <f>过饱和度!Q926</f>
        <v>1.4255017034374348E+78</v>
      </c>
      <c r="M927" s="5">
        <f t="shared" si="118"/>
        <v>1.4255017034374348E+78</v>
      </c>
      <c r="N927" s="5">
        <f t="shared" si="119"/>
        <v>1.4255017034374348E+59</v>
      </c>
    </row>
    <row r="928" spans="2:14" x14ac:dyDescent="0.25">
      <c r="B928" s="5">
        <f>过饱和度!D927</f>
        <v>55.991479908007364</v>
      </c>
      <c r="C928" s="5">
        <f>过饱和度!H927</f>
        <v>1.6405486145702532E+16</v>
      </c>
      <c r="D928" s="5">
        <f t="shared" si="116"/>
        <v>1.6405486145702532E+16</v>
      </c>
      <c r="E928" s="5">
        <f t="shared" si="117"/>
        <v>1.6405486145702531E-3</v>
      </c>
      <c r="F928" s="5">
        <f>过饱和度!K927</f>
        <v>5.5870959452536088E+26</v>
      </c>
      <c r="G928" s="5">
        <f t="shared" si="112"/>
        <v>5.5870959452536088E+26</v>
      </c>
      <c r="H928" s="5">
        <f t="shared" si="113"/>
        <v>55870959.452536099</v>
      </c>
      <c r="I928" s="5">
        <f>过饱和度!N927</f>
        <v>9.1706973631346056E+25</v>
      </c>
      <c r="J928" s="5">
        <f t="shared" si="114"/>
        <v>9.1706973631346056E+25</v>
      </c>
      <c r="K928" s="5">
        <f t="shared" si="115"/>
        <v>9170697.3631346077</v>
      </c>
      <c r="L928" s="5">
        <f>过饱和度!Q927</f>
        <v>1.4404356320060064E+78</v>
      </c>
      <c r="M928" s="5">
        <f t="shared" si="118"/>
        <v>1.4404356320060064E+78</v>
      </c>
      <c r="N928" s="5">
        <f t="shared" si="119"/>
        <v>1.4404356320060064E+59</v>
      </c>
    </row>
    <row r="929" spans="2:14" x14ac:dyDescent="0.25">
      <c r="B929" s="5">
        <f>过饱和度!D928</f>
        <v>55.99148739481933</v>
      </c>
      <c r="C929" s="5">
        <f>过饱和度!H928</f>
        <v>1.6664703219617414E+16</v>
      </c>
      <c r="D929" s="5">
        <f t="shared" si="116"/>
        <v>1.6664703219617412E+16</v>
      </c>
      <c r="E929" s="5">
        <f t="shared" si="117"/>
        <v>1.6664703219617413E-3</v>
      </c>
      <c r="F929" s="5">
        <f>过饱和度!K928</f>
        <v>5.7050717563856904E+26</v>
      </c>
      <c r="G929" s="5">
        <f t="shared" si="112"/>
        <v>5.7050717563856904E+26</v>
      </c>
      <c r="H929" s="5">
        <f t="shared" si="113"/>
        <v>57050717.563856907</v>
      </c>
      <c r="I929" s="5">
        <f>过饱和度!N928</f>
        <v>9.3643239677219401E+25</v>
      </c>
      <c r="J929" s="5">
        <f t="shared" si="114"/>
        <v>9.3643239677219401E+25</v>
      </c>
      <c r="K929" s="5">
        <f t="shared" si="115"/>
        <v>9364323.9677219391</v>
      </c>
      <c r="L929" s="5">
        <f>过饱和度!Q928</f>
        <v>1.4862946099717931E+78</v>
      </c>
      <c r="M929" s="5">
        <f t="shared" si="118"/>
        <v>1.4862946099717931E+78</v>
      </c>
      <c r="N929" s="5">
        <f t="shared" si="119"/>
        <v>1.4862946099717931E+59</v>
      </c>
    </row>
    <row r="930" spans="2:14" x14ac:dyDescent="0.25">
      <c r="B930" s="5">
        <f>过饱和度!D929</f>
        <v>56.284628939077436</v>
      </c>
      <c r="C930" s="5">
        <f>过饱和度!H929</f>
        <v>1.6664020067426828E+16</v>
      </c>
      <c r="D930" s="5">
        <f t="shared" si="116"/>
        <v>1.6664020067426828E+16</v>
      </c>
      <c r="E930" s="5">
        <f t="shared" si="117"/>
        <v>1.6664020067426826E-3</v>
      </c>
      <c r="F930" s="5">
        <f>过饱和度!K929</f>
        <v>5.7048189159411943E+26</v>
      </c>
      <c r="G930" s="5">
        <f t="shared" si="112"/>
        <v>5.7048189159411943E+26</v>
      </c>
      <c r="H930" s="5">
        <f t="shared" si="113"/>
        <v>57048189.159411944</v>
      </c>
      <c r="I930" s="5">
        <f>过饱和度!N929</f>
        <v>9.3639475545079051E+25</v>
      </c>
      <c r="J930" s="5">
        <f t="shared" si="114"/>
        <v>9.3639475545079051E+25</v>
      </c>
      <c r="K930" s="5">
        <f t="shared" si="115"/>
        <v>9363947.5545079056</v>
      </c>
      <c r="L930" s="5">
        <f>过饱和度!Q929</f>
        <v>1.501782620037767E+78</v>
      </c>
      <c r="M930" s="5">
        <f t="shared" si="118"/>
        <v>1.501782620037767E+78</v>
      </c>
      <c r="N930" s="5">
        <f t="shared" si="119"/>
        <v>1.5017826200377672E+59</v>
      </c>
    </row>
    <row r="931" spans="2:14" x14ac:dyDescent="0.25">
      <c r="B931" s="5">
        <f>过饱和度!D930</f>
        <v>56.284636425889403</v>
      </c>
      <c r="C931" s="5">
        <f>过饱和度!H930</f>
        <v>1.692594622254132E+16</v>
      </c>
      <c r="D931" s="5">
        <f t="shared" si="116"/>
        <v>1.692594622254132E+16</v>
      </c>
      <c r="E931" s="5">
        <f t="shared" si="117"/>
        <v>1.6925946222541319E-3</v>
      </c>
      <c r="F931" s="5">
        <f>过饱和度!K930</f>
        <v>5.8246493153354368E+26</v>
      </c>
      <c r="G931" s="5">
        <f t="shared" si="112"/>
        <v>5.8246493153354368E+26</v>
      </c>
      <c r="H931" s="5">
        <f t="shared" si="113"/>
        <v>58246493.153354384</v>
      </c>
      <c r="I931" s="5">
        <f>过饱和度!N930</f>
        <v>9.5606182822564231E+25</v>
      </c>
      <c r="J931" s="5">
        <f t="shared" si="114"/>
        <v>9.5606182822564231E+25</v>
      </c>
      <c r="K931" s="5">
        <f t="shared" si="115"/>
        <v>9560618.2822564226</v>
      </c>
      <c r="L931" s="5">
        <f>过饱和度!Q930</f>
        <v>1.5493429464170423E+78</v>
      </c>
      <c r="M931" s="5">
        <f t="shared" si="118"/>
        <v>1.5493429464170423E+78</v>
      </c>
      <c r="N931" s="5">
        <f t="shared" si="119"/>
        <v>1.5493429464170423E+59</v>
      </c>
    </row>
    <row r="932" spans="2:14" x14ac:dyDescent="0.25">
      <c r="B932" s="5">
        <f>过饱和度!D931</f>
        <v>56.577777970147508</v>
      </c>
      <c r="C932" s="5">
        <f>过饱和度!H931</f>
        <v>1.6925250635623764E+16</v>
      </c>
      <c r="D932" s="5">
        <f t="shared" si="116"/>
        <v>1.6925250635623764E+16</v>
      </c>
      <c r="E932" s="5">
        <f t="shared" si="117"/>
        <v>1.6925250635623763E-3</v>
      </c>
      <c r="F932" s="5">
        <f>过饱和度!K931</f>
        <v>5.8243902847902539E+26</v>
      </c>
      <c r="G932" s="5">
        <f t="shared" si="112"/>
        <v>5.8243902847902539E+26</v>
      </c>
      <c r="H932" s="5">
        <f t="shared" si="113"/>
        <v>58243902.847902544</v>
      </c>
      <c r="I932" s="5">
        <f>过饱和度!N931</f>
        <v>9.5602325168549842E+25</v>
      </c>
      <c r="J932" s="5">
        <f t="shared" si="114"/>
        <v>9.5602325168549842E+25</v>
      </c>
      <c r="K932" s="5">
        <f t="shared" si="115"/>
        <v>9560232.5168549847</v>
      </c>
      <c r="L932" s="5">
        <f>过饱和度!Q931</f>
        <v>1.5654025431032334E+78</v>
      </c>
      <c r="M932" s="5">
        <f t="shared" si="118"/>
        <v>1.5654025431032334E+78</v>
      </c>
      <c r="N932" s="5">
        <f t="shared" si="119"/>
        <v>1.5654025431032335E+59</v>
      </c>
    </row>
    <row r="933" spans="2:14" x14ac:dyDescent="0.25">
      <c r="B933" s="5">
        <f>过饱和度!D932</f>
        <v>56.577785456959475</v>
      </c>
      <c r="C933" s="5">
        <f>过饱和度!H932</f>
        <v>1.718989989898958E+16</v>
      </c>
      <c r="D933" s="5">
        <f t="shared" si="116"/>
        <v>1.718989989898958E+16</v>
      </c>
      <c r="E933" s="5">
        <f t="shared" si="117"/>
        <v>1.7189899898989584E-3</v>
      </c>
      <c r="F933" s="5">
        <f>过饱和度!K932</f>
        <v>5.9460945724403058E+26</v>
      </c>
      <c r="G933" s="5">
        <f t="shared" si="112"/>
        <v>5.9460945724403058E+26</v>
      </c>
      <c r="H933" s="5">
        <f t="shared" si="113"/>
        <v>59460945.724403061</v>
      </c>
      <c r="I933" s="5">
        <f>过饱和度!N932</f>
        <v>9.7599790531152573E+25</v>
      </c>
      <c r="J933" s="5">
        <f t="shared" si="114"/>
        <v>9.7599790531152573E+25</v>
      </c>
      <c r="K933" s="5">
        <f t="shared" si="115"/>
        <v>9759979.0531152561</v>
      </c>
      <c r="L933" s="5">
        <f>过饱和度!Q932</f>
        <v>1.6147180058924507E+78</v>
      </c>
      <c r="M933" s="5">
        <f t="shared" si="118"/>
        <v>1.6147180058924507E+78</v>
      </c>
      <c r="N933" s="5">
        <f t="shared" si="119"/>
        <v>1.6147180058924508E+59</v>
      </c>
    </row>
    <row r="934" spans="2:14" x14ac:dyDescent="0.25">
      <c r="B934" s="5">
        <f>过饱和度!D933</f>
        <v>56.870927001217581</v>
      </c>
      <c r="C934" s="5">
        <f>过饱和度!H933</f>
        <v>1.7189191730477392E+16</v>
      </c>
      <c r="D934" s="5">
        <f t="shared" si="116"/>
        <v>1.7189191730477392E+16</v>
      </c>
      <c r="E934" s="5">
        <f t="shared" si="117"/>
        <v>1.7189191730477391E-3</v>
      </c>
      <c r="F934" s="5">
        <f>过饱和度!K933</f>
        <v>5.9458292412559979E+26</v>
      </c>
      <c r="G934" s="5">
        <f t="shared" si="112"/>
        <v>5.9458292412559979E+26</v>
      </c>
      <c r="H934" s="5">
        <f t="shared" si="113"/>
        <v>59458292.412559979</v>
      </c>
      <c r="I934" s="5">
        <f>过饱和度!N933</f>
        <v>9.759583766686062E+25</v>
      </c>
      <c r="J934" s="5">
        <f t="shared" si="114"/>
        <v>9.759583766686062E+25</v>
      </c>
      <c r="K934" s="5">
        <f t="shared" si="115"/>
        <v>9759583.7666860614</v>
      </c>
      <c r="L934" s="5">
        <f>过饱和度!Q933</f>
        <v>1.6313671518137529E+78</v>
      </c>
      <c r="M934" s="5">
        <f t="shared" si="118"/>
        <v>1.6313671518137529E+78</v>
      </c>
      <c r="N934" s="5">
        <f t="shared" si="119"/>
        <v>1.631367151813753E+59</v>
      </c>
    </row>
    <row r="935" spans="2:14" x14ac:dyDescent="0.25">
      <c r="B935" s="5">
        <f>过饱和度!D934</f>
        <v>56.870934488029548</v>
      </c>
      <c r="C935" s="5">
        <f>过饱和度!H934</f>
        <v>1.7456578128283798E+16</v>
      </c>
      <c r="D935" s="5">
        <f t="shared" si="116"/>
        <v>1.7456578128283796E+16</v>
      </c>
      <c r="E935" s="5">
        <f t="shared" si="117"/>
        <v>1.7456578128283795E-3</v>
      </c>
      <c r="F935" s="5">
        <f>过饱和度!K934</f>
        <v>6.0694268163351364E+26</v>
      </c>
      <c r="G935" s="5">
        <f t="shared" si="112"/>
        <v>6.0694268163351364E+26</v>
      </c>
      <c r="H935" s="5">
        <f t="shared" si="113"/>
        <v>60694268.163351372</v>
      </c>
      <c r="I935" s="5">
        <f>过饱和度!N934</f>
        <v>9.9624379597339736E+25</v>
      </c>
      <c r="J935" s="5">
        <f t="shared" si="114"/>
        <v>9.9624379597339736E+25</v>
      </c>
      <c r="K935" s="5">
        <f t="shared" si="115"/>
        <v>9962437.9597339742</v>
      </c>
      <c r="L935" s="5">
        <f>过饱和度!Q934</f>
        <v>1.6824929474364388E+78</v>
      </c>
      <c r="M935" s="5">
        <f t="shared" si="118"/>
        <v>1.6824929474364388E+78</v>
      </c>
      <c r="N935" s="5">
        <f t="shared" si="119"/>
        <v>1.6824929474364388E+59</v>
      </c>
    </row>
    <row r="936" spans="2:14" x14ac:dyDescent="0.25">
      <c r="B936" s="5">
        <f>过饱和度!D935</f>
        <v>57.164076032287653</v>
      </c>
      <c r="C936" s="5">
        <f>过饱和度!H935</f>
        <v>1.7455857230465678E+16</v>
      </c>
      <c r="D936" s="5">
        <f t="shared" si="116"/>
        <v>1.7455857230465676E+16</v>
      </c>
      <c r="E936" s="5">
        <f t="shared" si="117"/>
        <v>1.7455857230465675E-3</v>
      </c>
      <c r="F936" s="5">
        <f>过饱和度!K935</f>
        <v>6.0691550726889061E+26</v>
      </c>
      <c r="G936" s="5">
        <f t="shared" si="112"/>
        <v>6.0691550726889061E+26</v>
      </c>
      <c r="H936" s="5">
        <f t="shared" si="113"/>
        <v>60691550.726889066</v>
      </c>
      <c r="I936" s="5">
        <f>过饱和度!N935</f>
        <v>9.9620329814579707E+25</v>
      </c>
      <c r="J936" s="5">
        <f t="shared" si="114"/>
        <v>9.9620329814579707E+25</v>
      </c>
      <c r="K936" s="5">
        <f t="shared" si="115"/>
        <v>9962032.981457971</v>
      </c>
      <c r="L936" s="5">
        <f>过饱和度!Q935</f>
        <v>1.6997500721800943E+78</v>
      </c>
      <c r="M936" s="5">
        <f t="shared" si="118"/>
        <v>1.6997500721800943E+78</v>
      </c>
      <c r="N936" s="5">
        <f t="shared" si="119"/>
        <v>1.6997500721800945E+59</v>
      </c>
    </row>
    <row r="937" spans="2:14" x14ac:dyDescent="0.25">
      <c r="B937" s="5">
        <f>过饱和度!D936</f>
        <v>57.16408351909962</v>
      </c>
      <c r="C937" s="5">
        <f>过饱和度!H936</f>
        <v>1.772599478803959E+16</v>
      </c>
      <c r="D937" s="5">
        <f t="shared" si="116"/>
        <v>1.7725994788039588E+16</v>
      </c>
      <c r="E937" s="5">
        <f t="shared" si="117"/>
        <v>1.7725994788039589E-3</v>
      </c>
      <c r="F937" s="5">
        <f>过饱和度!K936</f>
        <v>6.1946654335389271E+26</v>
      </c>
      <c r="G937" s="5">
        <f t="shared" si="112"/>
        <v>6.1946654335389271E+26</v>
      </c>
      <c r="H937" s="5">
        <f t="shared" si="113"/>
        <v>61946654.335389271</v>
      </c>
      <c r="I937" s="5">
        <f>过饱和度!N936</f>
        <v>1.0168026842477461E+26</v>
      </c>
      <c r="J937" s="5">
        <f t="shared" si="114"/>
        <v>1.0168026842477461E+26</v>
      </c>
      <c r="K937" s="5">
        <f t="shared" si="115"/>
        <v>10168026.842477461</v>
      </c>
      <c r="L937" s="5">
        <f>过饱和度!Q936</f>
        <v>1.7527428347914013E+78</v>
      </c>
      <c r="M937" s="5">
        <f t="shared" si="118"/>
        <v>1.7527428347914013E+78</v>
      </c>
      <c r="N937" s="5">
        <f t="shared" si="119"/>
        <v>1.7527428347914015E+59</v>
      </c>
    </row>
    <row r="938" spans="2:14" x14ac:dyDescent="0.25">
      <c r="B938" s="5">
        <f>过饱和度!D937</f>
        <v>57.457225063357726</v>
      </c>
      <c r="C938" s="5">
        <f>过饱和度!H937</f>
        <v>1.7725261012360738E+16</v>
      </c>
      <c r="D938" s="5">
        <f t="shared" si="116"/>
        <v>1.7725261012360736E+16</v>
      </c>
      <c r="E938" s="5">
        <f t="shared" si="117"/>
        <v>1.7725261012360737E-3</v>
      </c>
      <c r="F938" s="5">
        <f>过饱和度!K937</f>
        <v>6.1943871643163807E+26</v>
      </c>
      <c r="G938" s="5">
        <f t="shared" si="112"/>
        <v>6.1943871643163807E+26</v>
      </c>
      <c r="H938" s="5">
        <f t="shared" si="113"/>
        <v>61943871.643163808</v>
      </c>
      <c r="I938" s="5">
        <f>过饱和度!N937</f>
        <v>1.0167611999545674E+26</v>
      </c>
      <c r="J938" s="5">
        <f t="shared" si="114"/>
        <v>1.0167611999545674E+26</v>
      </c>
      <c r="K938" s="5">
        <f t="shared" si="115"/>
        <v>10167611.999545673</v>
      </c>
      <c r="L938" s="5">
        <f>过饱和度!Q937</f>
        <v>1.7706268445427703E+78</v>
      </c>
      <c r="M938" s="5">
        <f t="shared" si="118"/>
        <v>1.7706268445427703E+78</v>
      </c>
      <c r="N938" s="5">
        <f t="shared" si="119"/>
        <v>1.7706268445427703E+59</v>
      </c>
    </row>
    <row r="939" spans="2:14" x14ac:dyDescent="0.25">
      <c r="B939" s="5">
        <f>过饱和度!D938</f>
        <v>57.457232550169692</v>
      </c>
      <c r="C939" s="5">
        <f>过饱和度!H938</f>
        <v>1.7998163754166718E+16</v>
      </c>
      <c r="D939" s="5">
        <f t="shared" si="116"/>
        <v>1.7998163754166716E+16</v>
      </c>
      <c r="E939" s="5">
        <f t="shared" si="117"/>
        <v>1.7998163754166716E-3</v>
      </c>
      <c r="F939" s="5">
        <f>过饱和度!K938</f>
        <v>6.321829908436409E+26</v>
      </c>
      <c r="G939" s="5">
        <f t="shared" si="112"/>
        <v>6.321829908436409E+26</v>
      </c>
      <c r="H939" s="5">
        <f t="shared" si="113"/>
        <v>63218299.084364094</v>
      </c>
      <c r="I939" s="5">
        <f>过饱和度!N938</f>
        <v>1.0376777702611421E+26</v>
      </c>
      <c r="J939" s="5">
        <f t="shared" si="114"/>
        <v>1.0376777702611421E+26</v>
      </c>
      <c r="K939" s="5">
        <f t="shared" si="115"/>
        <v>10376777.702611422</v>
      </c>
      <c r="L939" s="5">
        <f>过饱和度!Q938</f>
        <v>1.82554467578752E+78</v>
      </c>
      <c r="M939" s="5">
        <f t="shared" si="118"/>
        <v>1.82554467578752E+78</v>
      </c>
      <c r="N939" s="5">
        <f t="shared" si="119"/>
        <v>1.8255446757875202E+59</v>
      </c>
    </row>
    <row r="940" spans="2:14" x14ac:dyDescent="0.25">
      <c r="B940" s="5">
        <f>过饱和度!D939</f>
        <v>57.750374094427798</v>
      </c>
      <c r="C940" s="5">
        <f>过饱和度!H939</f>
        <v>1.7997416951228894E+16</v>
      </c>
      <c r="D940" s="5">
        <f t="shared" si="116"/>
        <v>1.7997416951228892E+16</v>
      </c>
      <c r="E940" s="5">
        <f t="shared" si="117"/>
        <v>1.7997416951228893E-3</v>
      </c>
      <c r="F940" s="5">
        <f>过饱和度!K939</f>
        <v>6.3215449992242993E+26</v>
      </c>
      <c r="G940" s="5">
        <f t="shared" si="112"/>
        <v>6.3215449992242993E+26</v>
      </c>
      <c r="H940" s="5">
        <f t="shared" si="113"/>
        <v>63215449.992242999</v>
      </c>
      <c r="I940" s="5">
        <f>过饱和度!N939</f>
        <v>1.0376352820213675E+26</v>
      </c>
      <c r="J940" s="5">
        <f t="shared" si="114"/>
        <v>1.0376352820213675E+26</v>
      </c>
      <c r="K940" s="5">
        <f t="shared" si="115"/>
        <v>10376352.820213674</v>
      </c>
      <c r="L940" s="5">
        <f>过饱和度!Q939</f>
        <v>1.8440749631027753E+78</v>
      </c>
      <c r="M940" s="5">
        <f t="shared" si="118"/>
        <v>1.8440749631027753E+78</v>
      </c>
      <c r="N940" s="5">
        <f t="shared" si="119"/>
        <v>1.8440749631027751E+59</v>
      </c>
    </row>
    <row r="941" spans="2:14" x14ac:dyDescent="0.25">
      <c r="B941" s="5">
        <f>过饱和度!D940</f>
        <v>57.750381581239765</v>
      </c>
      <c r="C941" s="5">
        <f>过饱和度!H940</f>
        <v>1.82730989008692E+16</v>
      </c>
      <c r="D941" s="5">
        <f t="shared" si="116"/>
        <v>1.82730989008692E+16</v>
      </c>
      <c r="E941" s="5">
        <f t="shared" si="117"/>
        <v>1.82730989008692E-3</v>
      </c>
      <c r="F941" s="5">
        <f>过饱和度!K940</f>
        <v>6.4509398232596549E+26</v>
      </c>
      <c r="G941" s="5">
        <f t="shared" si="112"/>
        <v>6.4509398232596549E+26</v>
      </c>
      <c r="H941" s="5">
        <f t="shared" si="113"/>
        <v>64509398.232596554</v>
      </c>
      <c r="I941" s="5">
        <f>过饱和度!N940</f>
        <v>1.0588722702273827E+26</v>
      </c>
      <c r="J941" s="5">
        <f t="shared" si="114"/>
        <v>1.0588722702273827E+26</v>
      </c>
      <c r="K941" s="5">
        <f t="shared" si="115"/>
        <v>10588722.702273827</v>
      </c>
      <c r="L941" s="5">
        <f>过饱和度!Q940</f>
        <v>1.9009774623316527E+78</v>
      </c>
      <c r="M941" s="5">
        <f t="shared" si="118"/>
        <v>1.9009774623316527E+78</v>
      </c>
      <c r="N941" s="5">
        <f t="shared" si="119"/>
        <v>1.9009774623316525E+59</v>
      </c>
    </row>
    <row r="942" spans="2:14" x14ac:dyDescent="0.25">
      <c r="B942" s="5">
        <f>过饱和度!D941</f>
        <v>58.04352312549787</v>
      </c>
      <c r="C942" s="5">
        <f>过饱和度!H941</f>
        <v>1.8272338920430896E+16</v>
      </c>
      <c r="D942" s="5">
        <f t="shared" si="116"/>
        <v>1.8272338920430896E+16</v>
      </c>
      <c r="E942" s="5">
        <f t="shared" si="117"/>
        <v>1.8272338920430897E-3</v>
      </c>
      <c r="F942" s="5">
        <f>过饱和度!K941</f>
        <v>6.4506481583386549E+26</v>
      </c>
      <c r="G942" s="5">
        <f t="shared" si="112"/>
        <v>6.4506481583386549E+26</v>
      </c>
      <c r="H942" s="5">
        <f t="shared" si="113"/>
        <v>64506481.583386555</v>
      </c>
      <c r="I942" s="5">
        <f>过饱和度!N941</f>
        <v>1.0588287603587524E+26</v>
      </c>
      <c r="J942" s="5">
        <f t="shared" si="114"/>
        <v>1.0588287603587524E+26</v>
      </c>
      <c r="K942" s="5">
        <f t="shared" si="115"/>
        <v>10588287.603587523</v>
      </c>
      <c r="L942" s="5">
        <f>过饱和度!Q941</f>
        <v>1.920173916058894E+78</v>
      </c>
      <c r="M942" s="5">
        <f t="shared" si="118"/>
        <v>1.920173916058894E+78</v>
      </c>
      <c r="N942" s="5">
        <f t="shared" si="119"/>
        <v>1.9201739160588941E+59</v>
      </c>
    </row>
    <row r="943" spans="2:14" x14ac:dyDescent="0.25">
      <c r="B943" s="5">
        <f>过饱和度!D942</f>
        <v>58.043530612309837</v>
      </c>
      <c r="C943" s="5">
        <f>过饱和度!H942</f>
        <v>1.855081410064554E+16</v>
      </c>
      <c r="D943" s="5">
        <f t="shared" si="116"/>
        <v>1.855081410064554E+16</v>
      </c>
      <c r="E943" s="5">
        <f t="shared" si="117"/>
        <v>1.8550814100645541E-3</v>
      </c>
      <c r="F943" s="5">
        <f>过饱和度!K942</f>
        <v>6.5820148580696856E+26</v>
      </c>
      <c r="G943" s="5">
        <f t="shared" si="112"/>
        <v>6.5820148580696856E+26</v>
      </c>
      <c r="H943" s="5">
        <f t="shared" si="113"/>
        <v>65820148.580696866</v>
      </c>
      <c r="I943" s="5">
        <f>过饱和度!N942</f>
        <v>1.0803894164446381E+26</v>
      </c>
      <c r="J943" s="5">
        <f t="shared" si="114"/>
        <v>1.0803894164446381E+26</v>
      </c>
      <c r="K943" s="5">
        <f t="shared" si="115"/>
        <v>10803894.164446382</v>
      </c>
      <c r="L943" s="5">
        <f>过饱和度!Q942</f>
        <v>1.9791222110074129E+78</v>
      </c>
      <c r="M943" s="5">
        <f t="shared" si="118"/>
        <v>1.9791222110074129E+78</v>
      </c>
      <c r="N943" s="5">
        <f t="shared" si="119"/>
        <v>1.9791222110074132E+59</v>
      </c>
    </row>
    <row r="944" spans="2:14" x14ac:dyDescent="0.25">
      <c r="B944" s="5">
        <f>过饱和度!D943</f>
        <v>58.336672156567943</v>
      </c>
      <c r="C944" s="5">
        <f>过饱和度!H943</f>
        <v>1.8550040791622012E+16</v>
      </c>
      <c r="D944" s="5">
        <f t="shared" si="116"/>
        <v>1.8550040791622012E+16</v>
      </c>
      <c r="E944" s="5">
        <f t="shared" si="117"/>
        <v>1.8550040791622017E-3</v>
      </c>
      <c r="F944" s="5">
        <f>过饱和度!K943</f>
        <v>6.5817163204071179E+26</v>
      </c>
      <c r="G944" s="5">
        <f t="shared" si="112"/>
        <v>6.5817163204071179E+26</v>
      </c>
      <c r="H944" s="5">
        <f t="shared" si="113"/>
        <v>65817163.204071186</v>
      </c>
      <c r="I944" s="5">
        <f>过饱和度!N943</f>
        <v>1.0803448670625242E+26</v>
      </c>
      <c r="J944" s="5">
        <f t="shared" si="114"/>
        <v>1.0803448670625242E+26</v>
      </c>
      <c r="K944" s="5">
        <f t="shared" si="115"/>
        <v>10803448.670625243</v>
      </c>
      <c r="L944" s="5">
        <f>过饱和度!Q943</f>
        <v>1.9990052263576235E+78</v>
      </c>
      <c r="M944" s="5">
        <f t="shared" si="118"/>
        <v>1.9990052263576235E+78</v>
      </c>
      <c r="N944" s="5">
        <f t="shared" si="119"/>
        <v>1.9990052263576231E+59</v>
      </c>
    </row>
    <row r="945" spans="2:14" x14ac:dyDescent="0.25">
      <c r="B945" s="5">
        <f>过饱和度!D944</f>
        <v>58.33667964337991</v>
      </c>
      <c r="C945" s="5">
        <f>过饱和度!H944</f>
        <v>1.883132322428878E+16</v>
      </c>
      <c r="D945" s="5">
        <f t="shared" si="116"/>
        <v>1.883132322428878E+16</v>
      </c>
      <c r="E945" s="5">
        <f t="shared" si="117"/>
        <v>1.8831323224288783E-3</v>
      </c>
      <c r="F945" s="5">
        <f>过饱和度!K944</f>
        <v>6.7150747907380541E+26</v>
      </c>
      <c r="G945" s="5">
        <f t="shared" si="112"/>
        <v>6.7150747907380541E+26</v>
      </c>
      <c r="H945" s="5">
        <f t="shared" si="113"/>
        <v>67150747.907380551</v>
      </c>
      <c r="I945" s="5">
        <f>过饱和度!N944</f>
        <v>1.102232457292599E+26</v>
      </c>
      <c r="J945" s="5">
        <f t="shared" si="114"/>
        <v>1.102232457292599E+26</v>
      </c>
      <c r="K945" s="5">
        <f t="shared" si="115"/>
        <v>11022324.57292599</v>
      </c>
      <c r="L945" s="5">
        <f>过饱和度!Q944</f>
        <v>2.0600620042925405E+78</v>
      </c>
      <c r="M945" s="5">
        <f t="shared" si="118"/>
        <v>2.0600620042925405E+78</v>
      </c>
      <c r="N945" s="5">
        <f t="shared" si="119"/>
        <v>2.0600620042925406E+59</v>
      </c>
    </row>
    <row r="946" spans="2:14" x14ac:dyDescent="0.25">
      <c r="B946" s="5">
        <f>过饱和度!D945</f>
        <v>58.629821187638015</v>
      </c>
      <c r="C946" s="5">
        <f>过饱和度!H945</f>
        <v>1.8830536434752208E+16</v>
      </c>
      <c r="D946" s="5">
        <f t="shared" si="116"/>
        <v>1.8830536434752208E+16</v>
      </c>
      <c r="E946" s="5">
        <f t="shared" si="117"/>
        <v>1.8830536434752208E-3</v>
      </c>
      <c r="F946" s="5">
        <f>过饱和度!K945</f>
        <v>6.7147692619806825E+26</v>
      </c>
      <c r="G946" s="5">
        <f t="shared" si="112"/>
        <v>6.7147692619806825E+26</v>
      </c>
      <c r="H946" s="5">
        <f t="shared" si="113"/>
        <v>67147692.619806826</v>
      </c>
      <c r="I946" s="5">
        <f>过饱和度!N945</f>
        <v>1.1021868503088837E+26</v>
      </c>
      <c r="J946" s="5">
        <f t="shared" si="114"/>
        <v>1.1021868503088837E+26</v>
      </c>
      <c r="K946" s="5">
        <f t="shared" si="115"/>
        <v>11021868.503088837</v>
      </c>
      <c r="L946" s="5">
        <f>过饱和度!Q945</f>
        <v>2.0806524930619043E+78</v>
      </c>
      <c r="M946" s="5">
        <f t="shared" si="118"/>
        <v>2.0806524930619043E+78</v>
      </c>
      <c r="N946" s="5">
        <f t="shared" si="119"/>
        <v>2.0806524930619049E+59</v>
      </c>
    </row>
  </sheetData>
  <phoneticPr fontId="2" type="noConversion"/>
  <pageMargins left="0.7" right="0.7" top="0.75" bottom="0.75" header="0.3" footer="0.3"/>
  <pageSetup paperSize="9" orientation="portrait" horizontalDpi="1200" verticalDpi="1200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EEACA8-0FBC-46B0-8C3C-23978711D713}">
  <dimension ref="A1:M65"/>
  <sheetViews>
    <sheetView workbookViewId="0">
      <selection activeCell="I3" sqref="I3:M61"/>
    </sheetView>
  </sheetViews>
  <sheetFormatPr defaultRowHeight="13.8" x14ac:dyDescent="0.25"/>
  <sheetData>
    <row r="1" spans="1:13" x14ac:dyDescent="0.25">
      <c r="A1" s="5"/>
      <c r="C1" s="5"/>
      <c r="G1" s="5" t="str">
        <f>'晶体生长速度 (2)'!E2</f>
        <v>A</v>
      </c>
      <c r="H1" s="5">
        <f>'晶体生长速度 (2)'!F2</f>
        <v>1E-22</v>
      </c>
      <c r="I1" s="2"/>
      <c r="J1" s="40" t="s">
        <v>272</v>
      </c>
      <c r="K1" s="2" t="s">
        <v>273</v>
      </c>
      <c r="L1" s="2" t="s">
        <v>274</v>
      </c>
      <c r="M1" s="2" t="s">
        <v>275</v>
      </c>
    </row>
    <row r="2" spans="1:13" x14ac:dyDescent="0.25">
      <c r="B2" s="71"/>
      <c r="C2" s="72"/>
      <c r="D2" s="72"/>
      <c r="E2" s="72"/>
      <c r="F2" s="72"/>
      <c r="I2" s="2" t="s">
        <v>207</v>
      </c>
      <c r="J2" s="40" t="s">
        <v>276</v>
      </c>
      <c r="K2" s="40" t="s">
        <v>276</v>
      </c>
      <c r="L2" s="40" t="s">
        <v>276</v>
      </c>
      <c r="M2" s="40" t="s">
        <v>276</v>
      </c>
    </row>
    <row r="3" spans="1:13" x14ac:dyDescent="0.25">
      <c r="C3" s="5"/>
      <c r="D3" s="5"/>
      <c r="E3" s="5"/>
      <c r="F3" s="5"/>
      <c r="I3" s="5">
        <f>'晶体生长速度 (2)'!B6</f>
        <v>0</v>
      </c>
      <c r="J3" s="5">
        <f>'晶体生长速度 (2)'!E6</f>
        <v>0</v>
      </c>
      <c r="K3" s="5">
        <f>'晶体生长速度 (2)'!H6</f>
        <v>0</v>
      </c>
      <c r="L3" s="5">
        <f>'晶体生长速度 (2)'!K6</f>
        <v>0</v>
      </c>
      <c r="M3" s="5">
        <f>'晶体生长速度 (2)'!N6</f>
        <v>0</v>
      </c>
    </row>
    <row r="4" spans="1:13" x14ac:dyDescent="0.25">
      <c r="C4" s="5"/>
      <c r="D4" s="5"/>
      <c r="E4" s="5"/>
      <c r="F4" s="5"/>
      <c r="I4" s="5">
        <f>'晶体生长速度 (2)'!B7</f>
        <v>1E-10</v>
      </c>
      <c r="J4" s="5">
        <f>'晶体生长速度 (2)'!E7</f>
        <v>0</v>
      </c>
      <c r="K4" s="5">
        <f>'晶体生长速度 (2)'!H7</f>
        <v>0</v>
      </c>
      <c r="L4" s="5">
        <f>'晶体生长速度 (2)'!K7</f>
        <v>0</v>
      </c>
      <c r="M4" s="5">
        <f>'晶体生长速度 (2)'!N7</f>
        <v>0</v>
      </c>
    </row>
    <row r="5" spans="1:13" x14ac:dyDescent="0.25">
      <c r="C5" s="5"/>
      <c r="D5" s="5"/>
      <c r="E5" s="5"/>
      <c r="F5" s="5"/>
      <c r="I5" s="5">
        <f>'晶体生长速度 (2)'!B8</f>
        <v>4.0000000000000001E-10</v>
      </c>
      <c r="J5" s="5">
        <f>'晶体生长速度 (2)'!E8</f>
        <v>0</v>
      </c>
      <c r="K5" s="5">
        <f>'晶体生长速度 (2)'!H8</f>
        <v>6.2047272025577504E-22</v>
      </c>
      <c r="L5" s="5">
        <f>'晶体生长速度 (2)'!K8</f>
        <v>0</v>
      </c>
      <c r="M5" s="5">
        <f>'晶体生长速度 (2)'!N8</f>
        <v>0</v>
      </c>
    </row>
    <row r="6" spans="1:13" x14ac:dyDescent="0.25">
      <c r="C6" s="5"/>
      <c r="D6" s="5"/>
      <c r="E6" s="5"/>
      <c r="F6" s="5"/>
      <c r="I6" s="5">
        <f>'晶体生长速度 (2)'!B9</f>
        <v>8.0000000000000003E-10</v>
      </c>
      <c r="J6" s="5">
        <f>'晶体生长速度 (2)'!E9</f>
        <v>0</v>
      </c>
      <c r="K6" s="5">
        <f>'晶体生长速度 (2)'!H9</f>
        <v>2.952351853402531E-19</v>
      </c>
      <c r="L6" s="5">
        <f>'晶体生长速度 (2)'!K9</f>
        <v>6.5272067673322557E-21</v>
      </c>
      <c r="M6" s="5">
        <f>'晶体生长速度 (2)'!N9</f>
        <v>0</v>
      </c>
    </row>
    <row r="7" spans="1:13" x14ac:dyDescent="0.25">
      <c r="C7" s="5"/>
      <c r="D7" s="5"/>
      <c r="E7" s="5"/>
      <c r="F7" s="5"/>
      <c r="I7" s="5">
        <f>'晶体生长速度 (2)'!B10</f>
        <v>1.0000000000000001E-9</v>
      </c>
      <c r="J7" s="5">
        <f>'晶体生长速度 (2)'!E10</f>
        <v>0</v>
      </c>
      <c r="K7" s="5">
        <f>'晶体生长速度 (2)'!H10</f>
        <v>1.7914185810210372E-18</v>
      </c>
      <c r="L7" s="5">
        <f>'晶体生长速度 (2)'!K10</f>
        <v>4.4623833959879255E-20</v>
      </c>
      <c r="M7" s="5">
        <f>'晶体生长速度 (2)'!N10</f>
        <v>0</v>
      </c>
    </row>
    <row r="8" spans="1:13" x14ac:dyDescent="0.25">
      <c r="C8" s="5"/>
      <c r="D8" s="5"/>
      <c r="E8" s="5"/>
      <c r="F8" s="5"/>
      <c r="I8" s="5">
        <f>'晶体生长速度 (2)'!B11</f>
        <v>1E-8</v>
      </c>
      <c r="J8" s="5">
        <f>'晶体生长速度 (2)'!E11</f>
        <v>2.1397558275148987E-21</v>
      </c>
      <c r="K8" s="5">
        <f>'晶体生长速度 (2)'!H11</f>
        <v>1.3393696120416E-13</v>
      </c>
      <c r="L8" s="5">
        <f>'晶体生长速度 (2)'!K11</f>
        <v>2.1975313305983279E-14</v>
      </c>
      <c r="M8" s="5">
        <f>'晶体生长速度 (2)'!N11</f>
        <v>0</v>
      </c>
    </row>
    <row r="9" spans="1:13" x14ac:dyDescent="0.25">
      <c r="C9" s="5"/>
      <c r="D9" s="5"/>
      <c r="E9" s="5"/>
      <c r="F9" s="5"/>
      <c r="I9" s="5">
        <f>'晶体生长速度 (2)'!B12</f>
        <v>9.9999999999999995E-8</v>
      </c>
      <c r="J9" s="5">
        <f>'晶体生长速度 (2)'!E12</f>
        <v>5.5636681881564308E-16</v>
      </c>
      <c r="K9" s="5">
        <f>'晶体生长速度 (2)'!H12</f>
        <v>1.3384662228295667E-9</v>
      </c>
      <c r="L9" s="5">
        <f>'晶体生长速度 (2)'!K12</f>
        <v>2.1960722276303942E-10</v>
      </c>
      <c r="M9" s="5">
        <f>'晶体生长速度 (2)'!N12</f>
        <v>0</v>
      </c>
    </row>
    <row r="10" spans="1:13" x14ac:dyDescent="0.25">
      <c r="C10" s="5"/>
      <c r="D10" s="5"/>
      <c r="E10" s="5"/>
      <c r="F10" s="5"/>
      <c r="I10" s="5">
        <f>'晶体生长速度 (2)'!B13</f>
        <v>9.9999999999999995E-7</v>
      </c>
      <c r="J10" s="5">
        <f>'晶体生长速度 (2)'!E13</f>
        <v>5.6229612251650878E-13</v>
      </c>
      <c r="K10" s="5">
        <f>'晶体生长速度 (2)'!H13</f>
        <v>1.3383756630562439E-5</v>
      </c>
      <c r="L10" s="5">
        <f>'晶体生长速度 (2)'!K13</f>
        <v>2.1959236548144777E-6</v>
      </c>
      <c r="M10" s="5">
        <f>'晶体生长速度 (2)'!N13</f>
        <v>0</v>
      </c>
    </row>
    <row r="11" spans="1:13" x14ac:dyDescent="0.25">
      <c r="C11" s="5"/>
      <c r="D11" s="5"/>
      <c r="E11" s="5"/>
      <c r="F11" s="5"/>
      <c r="I11" s="5">
        <f>'晶体生长速度 (2)'!B14</f>
        <v>7.4868119641229509E-6</v>
      </c>
      <c r="J11" s="5">
        <f>'晶体生长速度 (2)'!E14</f>
        <v>2.3596847255100363E-10</v>
      </c>
      <c r="K11" s="5">
        <f>'晶体生长速度 (2)'!H14</f>
        <v>4.2049690911343945E-2</v>
      </c>
      <c r="L11" s="5">
        <f>'晶体生长速度 (2)'!K14</f>
        <v>6.8992521825153924E-3</v>
      </c>
      <c r="M11" s="5">
        <f>'晶体生长速度 (2)'!N14</f>
        <v>0</v>
      </c>
    </row>
    <row r="12" spans="1:13" x14ac:dyDescent="0.25">
      <c r="C12" s="5"/>
      <c r="D12" s="5"/>
      <c r="E12" s="5"/>
      <c r="F12" s="5"/>
      <c r="I12" s="5">
        <f>'晶体生长速度 (2)'!B15</f>
        <v>1.0000000000000001E-5</v>
      </c>
      <c r="J12" s="5">
        <f>'晶体生长速度 (2)'!E15</f>
        <v>2.3596843826112727E-10</v>
      </c>
      <c r="K12" s="5">
        <f>'晶体生长速度 (2)'!H15</f>
        <v>4.204968385995448E-2</v>
      </c>
      <c r="L12" s="5">
        <f>'晶体生长速度 (2)'!K15</f>
        <v>6.8992511088397874E-3</v>
      </c>
      <c r="M12" s="5">
        <f>'晶体生长速度 (2)'!N15</f>
        <v>5.9922172647814183E+30</v>
      </c>
    </row>
    <row r="13" spans="1:13" x14ac:dyDescent="0.25">
      <c r="C13" s="5"/>
      <c r="D13" s="5"/>
      <c r="E13" s="5"/>
      <c r="F13" s="5"/>
      <c r="I13" s="5">
        <f>'晶体生长速度 (2)'!B16</f>
        <v>2.0000000000000002E-5</v>
      </c>
      <c r="J13" s="5">
        <f>'晶体生长速度 (2)'!E16</f>
        <v>2.359683850521693E-10</v>
      </c>
      <c r="K13" s="5">
        <f>'晶体生长速度 (2)'!H16</f>
        <v>4.2049673854689509E-2</v>
      </c>
      <c r="L13" s="5">
        <f>'晶体生长速度 (2)'!K16</f>
        <v>6.8992496333456325E-3</v>
      </c>
      <c r="M13" s="5">
        <f>'晶体生长速度 (2)'!N16</f>
        <v>1.4855023609684199E+32</v>
      </c>
    </row>
    <row r="14" spans="1:13" x14ac:dyDescent="0.25">
      <c r="C14" s="5"/>
      <c r="D14" s="5"/>
      <c r="E14" s="5"/>
      <c r="F14" s="5"/>
      <c r="I14" s="5">
        <f>'晶体生长速度 (2)'!B17</f>
        <v>5.0000000000000002E-5</v>
      </c>
      <c r="J14" s="5">
        <f>'晶体生长速度 (2)'!E17</f>
        <v>2.3596833151513972E-10</v>
      </c>
      <c r="K14" s="5">
        <f>'晶体生长速度 (2)'!H17</f>
        <v>4.2049666849172627E-2</v>
      </c>
      <c r="L14" s="5">
        <f>'晶体生长速度 (2)'!K17</f>
        <v>6.8992487716306675E-3</v>
      </c>
      <c r="M14" s="5">
        <f>'晶体生长速度 (2)'!N17</f>
        <v>1.7146862121533009E+33</v>
      </c>
    </row>
    <row r="15" spans="1:13" x14ac:dyDescent="0.25">
      <c r="C15" s="5"/>
      <c r="D15" s="5"/>
      <c r="E15" s="5"/>
      <c r="F15" s="5"/>
      <c r="I15" s="5">
        <f>'晶体生长速度 (2)'!B18</f>
        <v>8.0000000000000007E-5</v>
      </c>
      <c r="J15" s="5">
        <f>'晶体生长速度 (2)'!E18</f>
        <v>2.3596827797812538E-10</v>
      </c>
      <c r="K15" s="5">
        <f>'晶体生长速度 (2)'!H18</f>
        <v>4.2049659843657688E-2</v>
      </c>
      <c r="L15" s="5">
        <f>'晶体生长速度 (2)'!K18</f>
        <v>6.8992479099159471E-3</v>
      </c>
      <c r="M15" s="5">
        <f>'晶体生长速度 (2)'!N18</f>
        <v>4.9885141866309343E+33</v>
      </c>
    </row>
    <row r="16" spans="1:13" x14ac:dyDescent="0.25">
      <c r="C16" s="5"/>
      <c r="D16" s="5"/>
      <c r="E16" s="5"/>
      <c r="F16" s="5"/>
      <c r="I16" s="5">
        <f>'晶体生长速度 (2)'!B19</f>
        <v>1E-4</v>
      </c>
      <c r="J16" s="5">
        <f>'晶体生长速度 (2)'!E19</f>
        <v>2.3596822057324774E-10</v>
      </c>
      <c r="K16" s="5">
        <f>'晶体生长速度 (2)'!H19</f>
        <v>4.2049650463771897E-2</v>
      </c>
      <c r="L16" s="5">
        <f>'晶体生长速度 (2)'!K19</f>
        <v>6.8992466058338756E-3</v>
      </c>
      <c r="M16" s="5">
        <f>'晶体生长速度 (2)'!N19</f>
        <v>8.1197816934476578E+33</v>
      </c>
    </row>
    <row r="17" spans="3:13" x14ac:dyDescent="0.25">
      <c r="C17" s="5"/>
      <c r="D17" s="5"/>
      <c r="E17" s="5"/>
      <c r="F17" s="5"/>
      <c r="I17" s="5">
        <f>'晶体生长速度 (2)'!B20</f>
        <v>2.0000000000000001E-4</v>
      </c>
      <c r="J17" s="5">
        <f>'晶体生长速度 (2)'!E20</f>
        <v>2.3596826059865658E-10</v>
      </c>
      <c r="K17" s="5">
        <f>'晶体生长速度 (2)'!H20</f>
        <v>4.2049674499579477E-2</v>
      </c>
      <c r="L17" s="5">
        <f>'晶体生长速度 (2)'!K20</f>
        <v>6.8992510747590647E-3</v>
      </c>
      <c r="M17" s="5">
        <f>'晶体生长速度 (2)'!N20</f>
        <v>3.516078992065574E+34</v>
      </c>
    </row>
    <row r="18" spans="3:13" x14ac:dyDescent="0.25">
      <c r="C18" s="5"/>
      <c r="D18" s="5"/>
      <c r="E18" s="5"/>
      <c r="F18" s="5"/>
      <c r="I18" s="5">
        <f>'晶体生长速度 (2)'!B21</f>
        <v>5.0000000000000001E-4</v>
      </c>
      <c r="J18" s="5">
        <f>'晶体生长速度 (2)'!E21</f>
        <v>2.3596871615982047E-10</v>
      </c>
      <c r="K18" s="5">
        <f>'晶体生长速度 (2)'!H21</f>
        <v>4.2049819371933334E-2</v>
      </c>
      <c r="L18" s="5">
        <f>'晶体生长速度 (2)'!K21</f>
        <v>6.899275754333154E-3</v>
      </c>
      <c r="M18" s="5">
        <f>'晶体生长速度 (2)'!N21</f>
        <v>2.3013174643192083E+35</v>
      </c>
    </row>
    <row r="19" spans="3:13" x14ac:dyDescent="0.25">
      <c r="C19" s="5"/>
      <c r="D19" s="5"/>
      <c r="E19" s="5"/>
      <c r="F19" s="5"/>
      <c r="I19" s="5">
        <f>'晶体生长速度 (2)'!B22</f>
        <v>8.0000000000000004E-4</v>
      </c>
      <c r="J19" s="5">
        <f>'晶体生长速度 (2)'!E22</f>
        <v>2.3596917172074447E-10</v>
      </c>
      <c r="K19" s="5">
        <f>'晶体生长速度 (2)'!H22</f>
        <v>4.2049964244487086E-2</v>
      </c>
      <c r="L19" s="5">
        <f>'晶体生长速度 (2)'!K22</f>
        <v>6.8993004339464271E-3</v>
      </c>
      <c r="M19" s="5">
        <f>'晶体生长速度 (2)'!N22</f>
        <v>5.9587745124935637E+35</v>
      </c>
    </row>
    <row r="20" spans="3:13" x14ac:dyDescent="0.25">
      <c r="C20" s="5"/>
      <c r="D20" s="5"/>
      <c r="E20" s="5"/>
      <c r="F20" s="5"/>
      <c r="I20" s="5">
        <f>'晶体生长速度 (2)'!B23</f>
        <v>1E-3</v>
      </c>
      <c r="J20" s="5">
        <f>'晶体生长速度 (2)'!E23</f>
        <v>2.3596940676335514E-10</v>
      </c>
      <c r="K20" s="5">
        <f>'晶体生长速度 (2)'!H23</f>
        <v>4.2050045933291716E-2</v>
      </c>
      <c r="L20" s="5">
        <f>'晶体生长速度 (2)'!K23</f>
        <v>6.8993145798077289E-3</v>
      </c>
      <c r="M20" s="5">
        <f>'晶体生长速度 (2)'!N23</f>
        <v>9.3458399708160493E+35</v>
      </c>
    </row>
    <row r="21" spans="3:13" x14ac:dyDescent="0.25">
      <c r="C21" s="5"/>
      <c r="D21" s="5"/>
      <c r="E21" s="5"/>
      <c r="F21" s="5"/>
      <c r="I21" s="5">
        <f>'晶体生长速度 (2)'!B24</f>
        <v>2E-3</v>
      </c>
      <c r="J21" s="5">
        <f>'晶体生长速度 (2)'!E24</f>
        <v>2.3597161620485011E-10</v>
      </c>
      <c r="K21" s="5">
        <f>'晶体生长速度 (2)'!H24</f>
        <v>4.2050678698829932E-2</v>
      </c>
      <c r="L21" s="5">
        <f>'晶体生长速度 (2)'!K24</f>
        <v>6.8994200612279835E-3</v>
      </c>
      <c r="M21" s="5">
        <f>'晶体生长速度 (2)'!N24</f>
        <v>3.7667045270226251E+36</v>
      </c>
    </row>
    <row r="22" spans="3:13" x14ac:dyDescent="0.25">
      <c r="C22" s="5"/>
      <c r="D22" s="5"/>
      <c r="E22" s="5"/>
      <c r="F22" s="5"/>
      <c r="I22" s="5">
        <f>'晶体生长速度 (2)'!B25</f>
        <v>5.0000000000000001E-3</v>
      </c>
      <c r="J22" s="5">
        <f>'晶体生长速度 (2)'!E25</f>
        <v>2.3597930549227602E-10</v>
      </c>
      <c r="K22" s="5">
        <f>'晶体生长速度 (2)'!H25</f>
        <v>4.205280714346854E-2</v>
      </c>
      <c r="L22" s="5">
        <f>'晶体生长速度 (2)'!K25</f>
        <v>6.899772160788957E-3</v>
      </c>
      <c r="M22" s="5">
        <f>'晶体生长速度 (2)'!N25</f>
        <v>2.3650594573774049E+37</v>
      </c>
    </row>
    <row r="23" spans="3:13" x14ac:dyDescent="0.25">
      <c r="C23" s="5"/>
      <c r="D23" s="5"/>
      <c r="E23" s="5"/>
      <c r="F23" s="5"/>
      <c r="I23" s="5">
        <f>'晶体生长速度 (2)'!B26</f>
        <v>8.0000000000000002E-3</v>
      </c>
      <c r="J23" s="5">
        <f>'晶体生长速度 (2)'!E26</f>
        <v>2.3598699487386393E-10</v>
      </c>
      <c r="K23" s="5">
        <f>'晶体生长速度 (2)'!H26</f>
        <v>4.2054935654033551E-2</v>
      </c>
      <c r="L23" s="5">
        <f>'晶体生长速度 (2)'!K26</f>
        <v>6.9001242714591977E-3</v>
      </c>
      <c r="M23" s="5">
        <f>'晶体生长速度 (2)'!N26</f>
        <v>6.0619843139799087E+37</v>
      </c>
    </row>
    <row r="24" spans="3:13" x14ac:dyDescent="0.25">
      <c r="C24" s="5"/>
      <c r="D24" s="5"/>
      <c r="E24" s="5"/>
      <c r="F24" s="5"/>
      <c r="I24" s="5">
        <f>'晶体生长速度 (2)'!B27</f>
        <v>0.01</v>
      </c>
      <c r="J24" s="5">
        <f>'晶体生长速度 (2)'!E27</f>
        <v>2.3599190402551588E-10</v>
      </c>
      <c r="K24" s="5">
        <f>'晶体生长速度 (2)'!H27</f>
        <v>4.2056307595391994E-2</v>
      </c>
      <c r="L24" s="5">
        <f>'晶体生长速度 (2)'!K27</f>
        <v>6.9003517209478126E-3</v>
      </c>
      <c r="M24" s="5">
        <f>'晶体生长速度 (2)'!N27</f>
        <v>9.4760267083380633E+37</v>
      </c>
    </row>
    <row r="25" spans="3:13" x14ac:dyDescent="0.25">
      <c r="C25" s="5"/>
      <c r="D25" s="5"/>
      <c r="E25" s="5"/>
      <c r="F25" s="5"/>
      <c r="I25" s="5">
        <f>'晶体生长速度 (2)'!B28</f>
        <v>0.02</v>
      </c>
      <c r="J25" s="5">
        <f>'晶体生长速度 (2)'!E28</f>
        <v>2.3601972138119881E-10</v>
      </c>
      <c r="K25" s="5">
        <f>'晶体生长速度 (2)'!H28</f>
        <v>4.2063877259552511E-2</v>
      </c>
      <c r="L25" s="5">
        <f>'晶体生长速度 (2)'!K28</f>
        <v>6.9015989615201952E-3</v>
      </c>
      <c r="M25" s="5">
        <f>'晶体生长速度 (2)'!N28</f>
        <v>3.7946252385485369E+38</v>
      </c>
    </row>
    <row r="26" spans="3:13" x14ac:dyDescent="0.25">
      <c r="C26" s="5"/>
      <c r="D26" s="5"/>
      <c r="E26" s="5"/>
      <c r="F26" s="5"/>
      <c r="I26" s="5">
        <f>'晶体生长速度 (2)'!B29</f>
        <v>0.05</v>
      </c>
      <c r="J26" s="5">
        <f>'晶体生长速度 (2)'!E29</f>
        <v>2.3610653849408209E-10</v>
      </c>
      <c r="K26" s="5">
        <f>'晶体生长速度 (2)'!H29</f>
        <v>4.2087319666943845E-2</v>
      </c>
      <c r="L26" s="5">
        <f>'晶体生长速度 (2)'!K29</f>
        <v>6.9054543631259712E-3</v>
      </c>
      <c r="M26" s="5">
        <f>'晶体生长速度 (2)'!N29</f>
        <v>2.3753609210489262E+39</v>
      </c>
    </row>
    <row r="27" spans="3:13" x14ac:dyDescent="0.25">
      <c r="C27" s="5"/>
      <c r="D27" s="5"/>
      <c r="E27" s="5"/>
      <c r="F27" s="5"/>
      <c r="I27" s="5">
        <f>'晶体生长速度 (2)'!B30</f>
        <v>0.08</v>
      </c>
      <c r="J27" s="5">
        <f>'晶体生长速度 (2)'!E30</f>
        <v>2.3619337049069099E-10</v>
      </c>
      <c r="K27" s="5">
        <f>'晶体生长速度 (2)'!H30</f>
        <v>4.2110770578902348E-2</v>
      </c>
      <c r="L27" s="5">
        <f>'晶体生长速度 (2)'!K30</f>
        <v>6.9093111702721892E-3</v>
      </c>
      <c r="M27" s="5">
        <f>'晶体生长速度 (2)'!N30</f>
        <v>6.0884083703486944E+39</v>
      </c>
    </row>
    <row r="28" spans="3:13" x14ac:dyDescent="0.25">
      <c r="C28" s="5"/>
      <c r="D28" s="5"/>
      <c r="E28" s="5"/>
      <c r="F28" s="5"/>
      <c r="I28" s="5">
        <f>'晶体生长速度 (2)'!B31</f>
        <v>0.1</v>
      </c>
      <c r="J28" s="5">
        <f>'晶体生长速度 (2)'!E31</f>
        <v>2.362505793639622E-10</v>
      </c>
      <c r="K28" s="5">
        <f>'晶体生长速度 (2)'!H31</f>
        <v>4.2126260064536146E-2</v>
      </c>
      <c r="L28" s="5">
        <f>'晶体生长速度 (2)'!K31</f>
        <v>6.9118600447991979E-3</v>
      </c>
      <c r="M28" s="5">
        <f>'晶体生长速度 (2)'!N31</f>
        <v>9.5205215862595219E+39</v>
      </c>
    </row>
    <row r="29" spans="3:13" x14ac:dyDescent="0.25">
      <c r="C29" s="5"/>
      <c r="D29" s="5"/>
      <c r="E29" s="5"/>
      <c r="F29" s="5"/>
      <c r="I29" s="5">
        <f>'晶体生长速度 (2)'!B32</f>
        <v>0.15</v>
      </c>
      <c r="J29" s="5">
        <f>'晶体生长速度 (2)'!E32</f>
        <v>2.3639707310584333E-10</v>
      </c>
      <c r="K29" s="5">
        <f>'晶体生长速度 (2)'!H32</f>
        <v>4.2165747524010706E-2</v>
      </c>
      <c r="L29" s="5">
        <f>'晶体生长速度 (2)'!K32</f>
        <v>6.9183507221327609E-3</v>
      </c>
      <c r="M29" s="5">
        <f>'晶体生长速度 (2)'!N32</f>
        <v>2.1462527658690577E+40</v>
      </c>
    </row>
    <row r="30" spans="3:13" x14ac:dyDescent="0.25">
      <c r="C30" s="5"/>
      <c r="D30" s="5"/>
      <c r="E30" s="5"/>
      <c r="F30" s="5"/>
      <c r="I30" s="5">
        <f>'晶体生长速度 (2)'!B33</f>
        <v>0.2</v>
      </c>
      <c r="J30" s="5">
        <f>'晶体生长速度 (2)'!E33</f>
        <v>2.3654360990389872E-10</v>
      </c>
      <c r="K30" s="5">
        <f>'晶体生长速度 (2)'!H33</f>
        <v>4.2205259209369565E-2</v>
      </c>
      <c r="L30" s="5">
        <f>'晶体生长速度 (2)'!K33</f>
        <v>6.9248453964183831E-3</v>
      </c>
      <c r="M30" s="5">
        <f>'晶体生长速度 (2)'!N33</f>
        <v>3.822828316834785E+40</v>
      </c>
    </row>
    <row r="31" spans="3:13" x14ac:dyDescent="0.25">
      <c r="C31" s="5"/>
      <c r="D31" s="5"/>
      <c r="E31" s="5"/>
      <c r="F31" s="5"/>
      <c r="I31" s="5">
        <f>'晶体生长速度 (2)'!B34</f>
        <v>0.25</v>
      </c>
      <c r="J31" s="5">
        <f>'晶体生长速度 (2)'!E34</f>
        <v>2.3669018975597681E-10</v>
      </c>
      <c r="K31" s="5">
        <f>'晶体生长速度 (2)'!H34</f>
        <v>4.2244795127491477E-2</v>
      </c>
      <c r="L31" s="5">
        <f>'晶体生长速度 (2)'!K34</f>
        <v>6.9313440688050579E-3</v>
      </c>
      <c r="M31" s="5">
        <f>'晶体生长速度 (2)'!N34</f>
        <v>5.9844832275408302E+40</v>
      </c>
    </row>
    <row r="32" spans="3:13" x14ac:dyDescent="0.25">
      <c r="C32" s="5"/>
      <c r="D32" s="5"/>
      <c r="E32" s="5"/>
      <c r="F32" s="5"/>
      <c r="I32" s="5">
        <f>'晶体生长速度 (2)'!B35</f>
        <v>0.29314903107006901</v>
      </c>
      <c r="J32" s="5">
        <f>'晶体生长速度 (2)'!E35</f>
        <v>2.3681632821091603E-10</v>
      </c>
      <c r="K32" s="5">
        <f>'晶体生长速度 (2)'!H35</f>
        <v>4.2278848227835814E-2</v>
      </c>
      <c r="L32" s="5">
        <f>'晶体生长速度 (2)'!K35</f>
        <v>6.9369423257571797E-3</v>
      </c>
      <c r="M32" s="5">
        <f>'晶体生长速度 (2)'!N35</f>
        <v>8.241934265339479E+40</v>
      </c>
    </row>
    <row r="33" spans="3:13" x14ac:dyDescent="0.25">
      <c r="C33" s="5"/>
      <c r="D33" s="5"/>
      <c r="E33" s="5"/>
      <c r="F33" s="5"/>
      <c r="I33" s="5">
        <f>'晶体生长速度 (2)'!B36</f>
        <v>0.29314903117006902</v>
      </c>
      <c r="J33" s="5">
        <f>'晶体生长速度 (2)'!E36</f>
        <v>2.3682580607615554E-10</v>
      </c>
      <c r="K33" s="5">
        <f>'晶体生长速度 (2)'!H36</f>
        <v>4.2281103992624837E-2</v>
      </c>
      <c r="L33" s="5">
        <f>'晶体生长速度 (2)'!K36</f>
        <v>6.9373124418202169E-3</v>
      </c>
      <c r="M33" s="5">
        <f>'晶体生长速度 (2)'!N36</f>
        <v>8.2425935816056434E+40</v>
      </c>
    </row>
    <row r="34" spans="3:13" x14ac:dyDescent="0.25">
      <c r="C34" s="5"/>
      <c r="D34" s="5"/>
      <c r="E34" s="5"/>
      <c r="F34" s="5"/>
      <c r="I34" s="5">
        <f>'晶体生长速度 (2)'!B37</f>
        <v>0.29314903147006899</v>
      </c>
      <c r="J34" s="5">
        <f>'晶体生长速度 (2)'!E37</f>
        <v>2.3685424152060998E-10</v>
      </c>
      <c r="K34" s="5">
        <f>'晶体生长速度 (2)'!H37</f>
        <v>4.2287871900509796E-2</v>
      </c>
      <c r="L34" s="5">
        <f>'晶体生长速度 (2)'!K37</f>
        <v>6.9384228900027864E-3</v>
      </c>
      <c r="M34" s="5">
        <f>'晶体生长速度 (2)'!N37</f>
        <v>8.2445718206942602E+40</v>
      </c>
    </row>
    <row r="35" spans="3:13" x14ac:dyDescent="0.25">
      <c r="C35" s="5"/>
      <c r="D35" s="5"/>
      <c r="E35" s="5"/>
      <c r="F35" s="5"/>
      <c r="I35" s="5">
        <f>'晶体生长速度 (2)'!B38</f>
        <v>0.29314903187006902</v>
      </c>
      <c r="J35" s="5">
        <f>'晶体生长速度 (2)'!E38</f>
        <v>2.3689215907625939E-10</v>
      </c>
      <c r="K35" s="5">
        <f>'晶体生长速度 (2)'!H38</f>
        <v>4.229689706106364E-2</v>
      </c>
      <c r="L35" s="5">
        <f>'晶体生长速度 (2)'!K38</f>
        <v>6.9399036979859007E-3</v>
      </c>
      <c r="M35" s="5">
        <f>'晶体生长速度 (2)'!N38</f>
        <v>8.2472100953179891E+40</v>
      </c>
    </row>
    <row r="36" spans="3:13" x14ac:dyDescent="0.25">
      <c r="C36" s="5"/>
      <c r="D36" s="5"/>
      <c r="E36" s="5"/>
      <c r="F36" s="5"/>
      <c r="I36" s="5">
        <f>'晶体生长速度 (2)'!B39</f>
        <v>0.29314903207006904</v>
      </c>
      <c r="J36" s="5">
        <f>'晶体生长速度 (2)'!E39</f>
        <v>2.3691111926148533E-10</v>
      </c>
      <c r="K36" s="5">
        <f>'晶体生长速度 (2)'!H39</f>
        <v>4.2301410159121838E-2</v>
      </c>
      <c r="L36" s="5">
        <f>'晶体生长速度 (2)'!K39</f>
        <v>6.9406441871513501E-3</v>
      </c>
      <c r="M36" s="5">
        <f>'晶体生长速度 (2)'!N39</f>
        <v>8.2485294876288253E+40</v>
      </c>
    </row>
    <row r="37" spans="3:13" x14ac:dyDescent="0.25">
      <c r="C37" s="5"/>
      <c r="D37" s="5"/>
      <c r="E37" s="5"/>
      <c r="F37" s="5"/>
      <c r="I37" s="5">
        <f>'晶体生长速度 (2)'!B40</f>
        <v>0.29314904107006901</v>
      </c>
      <c r="J37" s="5">
        <f>'晶体生长速度 (2)'!E40</f>
        <v>2.3776538941004893E-10</v>
      </c>
      <c r="K37" s="5">
        <f>'晶体生长速度 (2)'!H40</f>
        <v>4.2504876776447882E-2</v>
      </c>
      <c r="L37" s="5">
        <f>'晶体生长速度 (2)'!K40</f>
        <v>6.9740280608236241E-3</v>
      </c>
      <c r="M37" s="5">
        <f>'晶体生长速度 (2)'!N40</f>
        <v>8.3080856283745339E+40</v>
      </c>
    </row>
    <row r="38" spans="3:13" x14ac:dyDescent="0.25">
      <c r="C38" s="5"/>
      <c r="D38" s="5"/>
      <c r="E38" s="5"/>
      <c r="F38" s="5"/>
      <c r="I38" s="5">
        <f>'晶体生长速度 (2)'!B41</f>
        <v>0.29314913107006901</v>
      </c>
      <c r="J38" s="5">
        <f>'晶体生长速度 (2)'!E41</f>
        <v>2.4642132622026276E-10</v>
      </c>
      <c r="K38" s="5">
        <f>'晶体生长速度 (2)'!H41</f>
        <v>4.4580158968937758E-2</v>
      </c>
      <c r="L38" s="5">
        <f>'晶体生长速度 (2)'!K41</f>
        <v>7.3145308318988854E-3</v>
      </c>
      <c r="M38" s="5">
        <f>'晶体生长速度 (2)'!N41</f>
        <v>8.9236191588300114E+40</v>
      </c>
    </row>
    <row r="39" spans="3:13" x14ac:dyDescent="0.25">
      <c r="C39" s="5"/>
      <c r="D39" s="5"/>
      <c r="E39" s="5"/>
      <c r="F39" s="5"/>
      <c r="I39" s="5">
        <f>'晶体生长速度 (2)'!B42</f>
        <v>0.29315003107006898</v>
      </c>
      <c r="J39" s="5">
        <f>'晶体生长速度 (2)'!E42</f>
        <v>3.4480307599035185E-10</v>
      </c>
      <c r="K39" s="5">
        <f>'晶体生长速度 (2)'!H42</f>
        <v>6.9764704212978257E-2</v>
      </c>
      <c r="L39" s="5">
        <f>'晶体生长速度 (2)'!K42</f>
        <v>1.1446692660289279E-2</v>
      </c>
      <c r="M39" s="5">
        <f>'晶体生长速度 (2)'!N42</f>
        <v>1.7464522402189514E+41</v>
      </c>
    </row>
    <row r="40" spans="3:13" x14ac:dyDescent="0.25">
      <c r="C40" s="5"/>
      <c r="D40" s="5"/>
      <c r="E40" s="5"/>
      <c r="F40" s="5"/>
      <c r="I40" s="5">
        <f>'晶体生长速度 (2)'!B43</f>
        <v>0.29315651788203312</v>
      </c>
      <c r="J40" s="5">
        <f>'晶体生长速度 (2)'!E43</f>
        <v>1.8911366773617627E-9</v>
      </c>
      <c r="K40" s="5">
        <f>'晶体生长速度 (2)'!H43</f>
        <v>0.67462613955761075</v>
      </c>
      <c r="L40" s="5">
        <f>'晶体生长速度 (2)'!K43</f>
        <v>0.11068919911478026</v>
      </c>
      <c r="M40" s="5">
        <f>'晶体生长速度 (2)'!N43</f>
        <v>5.2461321499864301E+42</v>
      </c>
    </row>
    <row r="41" spans="3:13" x14ac:dyDescent="0.25">
      <c r="C41" s="5"/>
      <c r="D41" s="5"/>
      <c r="E41" s="5"/>
      <c r="F41" s="5"/>
      <c r="I41" s="5">
        <f>'晶体生长速度 (2)'!B44</f>
        <v>0.29316651788203313</v>
      </c>
      <c r="J41" s="5">
        <f>'晶体生长速度 (2)'!E44</f>
        <v>1.8911361287502824E-9</v>
      </c>
      <c r="K41" s="5">
        <f>'晶体生长速度 (2)'!H44</f>
        <v>0.67462591366202251</v>
      </c>
      <c r="L41" s="5">
        <f>'晶体生长速度 (2)'!K44</f>
        <v>0.11068916471596277</v>
      </c>
      <c r="M41" s="5">
        <f>'晶体生长速度 (2)'!N44</f>
        <v>5.2464868216704101E+42</v>
      </c>
    </row>
    <row r="42" spans="3:13" x14ac:dyDescent="0.25">
      <c r="C42" s="5"/>
      <c r="D42" s="5"/>
      <c r="E42" s="5"/>
      <c r="F42" s="5"/>
      <c r="I42" s="5">
        <f>'晶体生长速度 (2)'!B45</f>
        <v>0.29317651788203314</v>
      </c>
      <c r="J42" s="5">
        <f>'晶体生长速度 (2)'!E45</f>
        <v>1.8911355801389724E-9</v>
      </c>
      <c r="K42" s="5">
        <f>'晶体生长速度 (2)'!H45</f>
        <v>0.67462568776651588</v>
      </c>
      <c r="L42" s="5">
        <f>'晶体生长速度 (2)'!K45</f>
        <v>0.11068913031715698</v>
      </c>
      <c r="M42" s="5">
        <f>'晶体生长速度 (2)'!N45</f>
        <v>5.2468415051280248E+42</v>
      </c>
    </row>
    <row r="43" spans="3:13" x14ac:dyDescent="0.25">
      <c r="C43" s="5"/>
      <c r="D43" s="5"/>
      <c r="E43" s="5"/>
      <c r="F43" s="5"/>
      <c r="I43" s="5">
        <f>'晶体生长速度 (2)'!B46</f>
        <v>0.29320651788203311</v>
      </c>
      <c r="J43" s="5">
        <f>'晶体生长速度 (2)'!E46</f>
        <v>1.8911347845474842E-9</v>
      </c>
      <c r="K43" s="5">
        <f>'晶体生长速度 (2)'!H46</f>
        <v>0.67462537924647581</v>
      </c>
      <c r="L43" s="5">
        <f>'晶体生长速度 (2)'!K46</f>
        <v>0.11068908431263277</v>
      </c>
      <c r="M43" s="5">
        <f>'晶体生长速度 (2)'!N46</f>
        <v>5.2479110491968246E+42</v>
      </c>
    </row>
    <row r="44" spans="3:13" x14ac:dyDescent="0.25">
      <c r="C44" s="5"/>
      <c r="D44" s="5"/>
      <c r="E44" s="5"/>
      <c r="F44" s="5"/>
      <c r="I44" s="5">
        <f>'晶体生长速度 (2)'!B47</f>
        <v>0.29323651788203314</v>
      </c>
      <c r="J44" s="5">
        <f>'晶体生长速度 (2)'!E47</f>
        <v>1.8911339889563769E-9</v>
      </c>
      <c r="K44" s="5">
        <f>'晶体生长速度 (2)'!H47</f>
        <v>0.67462507072660194</v>
      </c>
      <c r="L44" s="5">
        <f>'晶体生长速度 (2)'!K47</f>
        <v>0.11068903830813179</v>
      </c>
      <c r="M44" s="5">
        <f>'晶体生长速度 (2)'!N47</f>
        <v>5.2489807014078769E+42</v>
      </c>
    </row>
    <row r="45" spans="3:13" x14ac:dyDescent="0.25">
      <c r="C45" s="5"/>
      <c r="D45" s="5"/>
      <c r="E45" s="5"/>
      <c r="F45" s="5"/>
      <c r="I45" s="5">
        <f>'晶体生长速度 (2)'!B48</f>
        <v>0.29325651788203311</v>
      </c>
      <c r="J45" s="5">
        <f>'晶体生长速度 (2)'!E48</f>
        <v>1.8911332845424495E-9</v>
      </c>
      <c r="K45" s="5">
        <f>'晶体生长速度 (2)'!H48</f>
        <v>0.67462478948907456</v>
      </c>
      <c r="L45" s="5">
        <f>'晶体生长速度 (2)'!K48</f>
        <v>0.1106889959329487</v>
      </c>
      <c r="M45" s="5">
        <f>'晶体生长速度 (2)'!N48</f>
        <v>5.2496927526385495E+42</v>
      </c>
    </row>
    <row r="46" spans="3:13" x14ac:dyDescent="0.25">
      <c r="C46" s="5"/>
      <c r="D46" s="5"/>
      <c r="E46" s="5"/>
      <c r="F46" s="5"/>
      <c r="I46" s="5">
        <f>'晶体生长速度 (2)'!B49</f>
        <v>0.2933565178820331</v>
      </c>
      <c r="J46" s="5">
        <f>'晶体生长速度 (2)'!E49</f>
        <v>1.891132383567303E-9</v>
      </c>
      <c r="K46" s="5">
        <f>'晶体生长速度 (2)'!H49</f>
        <v>0.67462452135337814</v>
      </c>
      <c r="L46" s="5">
        <f>'晶体生长速度 (2)'!K49</f>
        <v>0.11068896036597943</v>
      </c>
      <c r="M46" s="5">
        <f>'晶体生长速度 (2)'!N49</f>
        <v>5.2532704602005714E+42</v>
      </c>
    </row>
    <row r="47" spans="3:13" x14ac:dyDescent="0.25">
      <c r="C47" s="5"/>
      <c r="D47" s="5"/>
      <c r="E47" s="5"/>
      <c r="F47" s="5"/>
      <c r="I47" s="5">
        <f>'晶体生长速度 (2)'!B50</f>
        <v>0.29365651788203312</v>
      </c>
      <c r="J47" s="5">
        <f>'晶体生长速度 (2)'!E50</f>
        <v>1.8911323693384229E-9</v>
      </c>
      <c r="K47" s="5">
        <f>'晶体生长速度 (2)'!H50</f>
        <v>0.67462488435035983</v>
      </c>
      <c r="L47" s="5">
        <f>'晶体生长速度 (2)'!K50</f>
        <v>0.11068903452131931</v>
      </c>
      <c r="M47" s="5">
        <f>'晶体生长速度 (2)'!N50</f>
        <v>5.2640280837995465E+42</v>
      </c>
    </row>
    <row r="48" spans="3:13" x14ac:dyDescent="0.25">
      <c r="C48" s="5"/>
      <c r="D48" s="5"/>
      <c r="E48" s="5"/>
      <c r="F48" s="5"/>
      <c r="I48" s="5">
        <f>'晶体生长速度 (2)'!B51</f>
        <v>0.29395651788203314</v>
      </c>
      <c r="J48" s="5">
        <f>'晶体生长速度 (2)'!E51</f>
        <v>1.8911323551086064E-9</v>
      </c>
      <c r="K48" s="5">
        <f>'晶体生长速度 (2)'!H51</f>
        <v>0.67462524734703611</v>
      </c>
      <c r="L48" s="5">
        <f>'晶体生长速度 (2)'!K51</f>
        <v>0.11068910867662668</v>
      </c>
      <c r="M48" s="5">
        <f>'晶体生长速度 (2)'!N51</f>
        <v>5.2747967263173046E+42</v>
      </c>
    </row>
    <row r="49" spans="3:13" x14ac:dyDescent="0.25">
      <c r="C49" s="5"/>
      <c r="D49" s="5"/>
      <c r="E49" s="5"/>
      <c r="F49" s="5"/>
      <c r="I49" s="5">
        <f>'晶体生长速度 (2)'!B52</f>
        <v>0.29415651788203312</v>
      </c>
      <c r="J49" s="5">
        <f>'晶体生长速度 (2)'!E52</f>
        <v>1.8911317953224053E-9</v>
      </c>
      <c r="K49" s="5">
        <f>'晶体生长速度 (2)'!H52</f>
        <v>0.67462525041015753</v>
      </c>
      <c r="L49" s="5">
        <f>'晶体生长速度 (2)'!K52</f>
        <v>0.11068912109732498</v>
      </c>
      <c r="M49" s="5">
        <f>'晶体生长速度 (2)'!N52</f>
        <v>5.2819784103398471E+42</v>
      </c>
    </row>
    <row r="50" spans="3:13" x14ac:dyDescent="0.25">
      <c r="C50" s="5"/>
      <c r="D50" s="5"/>
      <c r="E50" s="5"/>
      <c r="F50" s="5"/>
      <c r="I50" s="5">
        <f>'晶体生长速度 (2)'!B53</f>
        <v>0.29515651788203312</v>
      </c>
      <c r="J50" s="5">
        <f>'晶体生长速度 (2)'!E53</f>
        <v>1.8911372850025932E-9</v>
      </c>
      <c r="K50" s="5">
        <f>'晶体生长速度 (2)'!H53</f>
        <v>0.67462886456422744</v>
      </c>
      <c r="L50" s="5">
        <f>'晶体生长速度 (2)'!K53</f>
        <v>0.11068974073943476</v>
      </c>
      <c r="M50" s="5">
        <f>'晶体生长速度 (2)'!N53</f>
        <v>5.3180137151707929E+42</v>
      </c>
    </row>
    <row r="51" spans="3:13" x14ac:dyDescent="0.25">
      <c r="C51" s="5"/>
      <c r="D51" s="5"/>
      <c r="E51" s="5"/>
      <c r="F51" s="5"/>
      <c r="I51" s="5">
        <f>'晶体生长速度 (2)'!B54</f>
        <v>0.29815651788203312</v>
      </c>
      <c r="J51" s="5">
        <f>'晶体生长速度 (2)'!E54</f>
        <v>1.8911622564712757E-9</v>
      </c>
      <c r="K51" s="5">
        <f>'晶体生长速度 (2)'!H54</f>
        <v>0.67464339879143542</v>
      </c>
      <c r="L51" s="5">
        <f>'晶体生长速度 (2)'!K54</f>
        <v>0.11069217160292535</v>
      </c>
      <c r="M51" s="5">
        <f>'晶体生长速度 (2)'!N54</f>
        <v>5.4269132024210567E+42</v>
      </c>
    </row>
    <row r="52" spans="3:13" x14ac:dyDescent="0.25">
      <c r="C52" s="5"/>
      <c r="D52" s="5"/>
      <c r="E52" s="5"/>
      <c r="F52" s="5"/>
      <c r="I52" s="5">
        <f>'晶体生长速度 (2)'!B55</f>
        <v>0.30115651788203313</v>
      </c>
      <c r="J52" s="5">
        <f>'晶体生长速度 (2)'!E55</f>
        <v>1.8911872279981024E-9</v>
      </c>
      <c r="K52" s="5">
        <f>'晶体生长速度 (2)'!H55</f>
        <v>0.67465793318643896</v>
      </c>
      <c r="L52" s="5">
        <f>'晶体生长速度 (2)'!K55</f>
        <v>0.11069460249595513</v>
      </c>
      <c r="M52" s="5">
        <f>'晶体生长速度 (2)'!N55</f>
        <v>5.5369212930849387E+42</v>
      </c>
    </row>
    <row r="53" spans="3:13" x14ac:dyDescent="0.25">
      <c r="C53" s="5"/>
      <c r="D53" s="5"/>
      <c r="E53" s="5"/>
      <c r="F53" s="5"/>
      <c r="I53" s="5">
        <f>'晶体生长速度 (2)'!B56</f>
        <v>0.30315651788203313</v>
      </c>
      <c r="J53" s="5">
        <f>'晶体生长速度 (2)'!E56</f>
        <v>1.8912021354592436E-9</v>
      </c>
      <c r="K53" s="5">
        <f>'晶体生长速度 (2)'!H56</f>
        <v>0.67466686725662262</v>
      </c>
      <c r="L53" s="5">
        <f>'晶体生长速度 (2)'!K56</f>
        <v>0.11069610604565203</v>
      </c>
      <c r="M53" s="5">
        <f>'晶体生长速度 (2)'!N56</f>
        <v>5.6108641199723854E+42</v>
      </c>
    </row>
    <row r="54" spans="3:13" x14ac:dyDescent="0.25">
      <c r="C54" s="5"/>
      <c r="D54" s="5"/>
      <c r="E54" s="5"/>
      <c r="F54" s="5"/>
      <c r="I54" s="5">
        <f>'晶体生长速度 (2)'!B57</f>
        <v>0.31315651788203314</v>
      </c>
      <c r="J54" s="5">
        <f>'晶体生长速度 (2)'!E57</f>
        <v>1.8913028854976412E-9</v>
      </c>
      <c r="K54" s="5">
        <f>'晶体生长速度 (2)'!H57</f>
        <v>0.67472292031495429</v>
      </c>
      <c r="L54" s="5">
        <f>'晶体生长速度 (2)'!K57</f>
        <v>0.11070538724905009</v>
      </c>
      <c r="M54" s="5">
        <f>'晶体生长速度 (2)'!N57</f>
        <v>5.9881572682973653E+42</v>
      </c>
    </row>
    <row r="55" spans="3:13" x14ac:dyDescent="0.25">
      <c r="C55" s="5"/>
      <c r="D55" s="5"/>
      <c r="E55" s="5"/>
      <c r="F55" s="5"/>
      <c r="I55" s="5">
        <f>'晶体生长速度 (2)'!B58</f>
        <v>0.34315651788203311</v>
      </c>
      <c r="J55" s="5">
        <f>'晶体生长速度 (2)'!E58</f>
        <v>1.8916320396051644E-9</v>
      </c>
      <c r="K55" s="5">
        <f>'晶体生长速度 (2)'!H58</f>
        <v>0.67490277436697776</v>
      </c>
      <c r="L55" s="5">
        <f>'晶体生长速度 (2)'!K58</f>
        <v>0.11073504288958429</v>
      </c>
      <c r="M55" s="5">
        <f>'晶体生长速度 (2)'!N58</f>
        <v>7.1943496783291341E+42</v>
      </c>
    </row>
    <row r="56" spans="3:13" x14ac:dyDescent="0.25">
      <c r="C56" s="5"/>
      <c r="D56" s="5"/>
      <c r="E56" s="5"/>
      <c r="F56" s="5"/>
      <c r="I56" s="5">
        <f>'晶体生长速度 (2)'!B59</f>
        <v>0.37315651788203313</v>
      </c>
      <c r="J56" s="5">
        <f>'晶体生长速度 (2)'!E59</f>
        <v>1.8919612182056006E-9</v>
      </c>
      <c r="K56" s="5">
        <f>'晶体生长速度 (2)'!H59</f>
        <v>0.67508265880998908</v>
      </c>
      <c r="L56" s="5">
        <f>'晶体生长速度 (2)'!K59</f>
        <v>0.11076470359456486</v>
      </c>
      <c r="M56" s="5">
        <f>'晶体生长速度 (2)'!N59</f>
        <v>8.5118750216711874E+42</v>
      </c>
    </row>
    <row r="57" spans="3:13" x14ac:dyDescent="0.25">
      <c r="C57" s="5"/>
      <c r="D57" s="5"/>
      <c r="E57" s="5"/>
      <c r="F57" s="5"/>
      <c r="I57" s="5">
        <f>'晶体生长速度 (2)'!B60</f>
        <v>0.3931565178820331</v>
      </c>
      <c r="J57" s="5">
        <f>'晶体生长速度 (2)'!E60</f>
        <v>1.8921751784642201E-9</v>
      </c>
      <c r="K57" s="5">
        <f>'晶体生长速度 (2)'!H60</f>
        <v>0.67520020742507525</v>
      </c>
      <c r="L57" s="5">
        <f>'晶体生长速度 (2)'!K60</f>
        <v>0.11078410975702435</v>
      </c>
      <c r="M57" s="5">
        <f>'晶体生长速度 (2)'!N60</f>
        <v>9.4521017314982713E+42</v>
      </c>
    </row>
    <row r="58" spans="3:13" x14ac:dyDescent="0.25">
      <c r="C58" s="5"/>
      <c r="D58" s="5"/>
      <c r="E58" s="5"/>
      <c r="F58" s="5"/>
      <c r="I58" s="5">
        <f>'晶体生长速度 (2)'!B61</f>
        <v>0.44315651788203314</v>
      </c>
      <c r="J58" s="5">
        <f>'晶体生长速度 (2)'!E61</f>
        <v>1.8927376981664776E-9</v>
      </c>
      <c r="K58" s="5">
        <f>'晶体生长速度 (2)'!H61</f>
        <v>0.67550611331687549</v>
      </c>
      <c r="L58" s="5">
        <f>'晶体生长速度 (2)'!K61</f>
        <v>0.11083449024392053</v>
      </c>
      <c r="M58" s="5">
        <f>'晶体生长速度 (2)'!N61</f>
        <v>1.2020183423626819E+43</v>
      </c>
    </row>
    <row r="59" spans="3:13" x14ac:dyDescent="0.25">
      <c r="C59" s="5"/>
      <c r="D59" s="5"/>
      <c r="E59" s="5"/>
      <c r="F59" s="5"/>
      <c r="I59" s="5">
        <f>'晶体生长速度 (2)'!B62</f>
        <v>0.49315651788203313</v>
      </c>
      <c r="J59" s="5">
        <f>'晶体生长速度 (2)'!E62</f>
        <v>1.893300292372662E-9</v>
      </c>
      <c r="K59" s="5">
        <f>'晶体生长速度 (2)'!H62</f>
        <v>0.67581210815451509</v>
      </c>
      <c r="L59" s="5">
        <f>'晶体生长速度 (2)'!K62</f>
        <v>0.11088488549595801</v>
      </c>
      <c r="M59" s="5">
        <f>'晶体生长速度 (2)'!N62</f>
        <v>1.4899266646975386E+43</v>
      </c>
    </row>
    <row r="60" spans="3:13" x14ac:dyDescent="0.25">
      <c r="C60" s="5"/>
      <c r="D60" s="5"/>
      <c r="E60" s="5"/>
      <c r="F60" s="5"/>
      <c r="I60" s="5">
        <f>'晶体生长速度 (2)'!B63</f>
        <v>0.54315651788203312</v>
      </c>
      <c r="J60" s="5">
        <f>'晶体生长速度 (2)'!E63</f>
        <v>1.8938629610788402E-9</v>
      </c>
      <c r="K60" s="5">
        <f>'晶体生长速度 (2)'!H63</f>
        <v>0.67611819194886424</v>
      </c>
      <c r="L60" s="5">
        <f>'晶体生长速度 (2)'!K63</f>
        <v>0.11093529551499537</v>
      </c>
      <c r="M60" s="5">
        <f>'晶体生长速度 (2)'!N63</f>
        <v>1.8090193577708239E+43</v>
      </c>
    </row>
    <row r="61" spans="3:13" x14ac:dyDescent="0.25">
      <c r="C61" s="5"/>
      <c r="D61" s="5"/>
      <c r="E61" s="5"/>
      <c r="F61" s="5"/>
      <c r="I61" s="5">
        <f>'晶体生长速度 (2)'!B64</f>
        <v>0.58630554895210207</v>
      </c>
      <c r="J61" s="5">
        <f>'晶体生长速度 (2)'!E64</f>
        <v>1.8943454593313517E-9</v>
      </c>
      <c r="K61" s="5">
        <f>'晶体生长速度 (2)'!H64</f>
        <v>0.67638104598029691</v>
      </c>
      <c r="L61" s="5">
        <f>'晶体生长速度 (2)'!K64</f>
        <v>0.11097859927243309</v>
      </c>
      <c r="M61" s="5">
        <f>'晶体生长速度 (2)'!N64</f>
        <v>2.1095146830581064E+43</v>
      </c>
    </row>
    <row r="62" spans="3:13" x14ac:dyDescent="0.25">
      <c r="C62" s="5"/>
      <c r="D62" s="5"/>
      <c r="E62" s="5"/>
      <c r="F62" s="5"/>
    </row>
    <row r="63" spans="3:13" x14ac:dyDescent="0.25">
      <c r="C63" s="5"/>
      <c r="D63" s="5"/>
      <c r="E63" s="5"/>
      <c r="F63" s="5"/>
    </row>
    <row r="64" spans="3:13" x14ac:dyDescent="0.25">
      <c r="C64" s="5"/>
      <c r="D64" s="5"/>
      <c r="E64" s="5"/>
      <c r="F64" s="5"/>
    </row>
    <row r="65" spans="3:6" x14ac:dyDescent="0.25">
      <c r="C65" s="5"/>
      <c r="D65" s="5"/>
      <c r="E65" s="5"/>
      <c r="F65" s="5"/>
    </row>
  </sheetData>
  <phoneticPr fontId="2" type="noConversion"/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AF9F9C-2D07-4CD9-9263-36AB471E78A3}">
  <dimension ref="B1:AE947"/>
  <sheetViews>
    <sheetView topLeftCell="L1" workbookViewId="0">
      <selection activeCell="R9" sqref="R9"/>
    </sheetView>
  </sheetViews>
  <sheetFormatPr defaultRowHeight="13.8" x14ac:dyDescent="0.25"/>
  <cols>
    <col min="2" max="3" width="8.6640625" style="5"/>
    <col min="4" max="4" width="19.6640625" customWidth="1"/>
    <col min="6" max="6" width="8.6640625" style="65"/>
    <col min="8" max="8" width="8.6640625" style="65"/>
    <col min="11" max="11" width="8.6640625" style="66"/>
    <col min="12" max="12" width="14.6640625" style="96" customWidth="1"/>
    <col min="13" max="13" width="15.109375" style="77" customWidth="1"/>
    <col min="14" max="14" width="8.6640625" style="101"/>
    <col min="17" max="17" width="8.6640625" style="59"/>
    <col min="19" max="19" width="8.6640625" style="17"/>
    <col min="20" max="22" width="8.6640625" style="118"/>
    <col min="24" max="24" width="12.88671875" customWidth="1"/>
    <col min="28" max="28" width="11.88671875" style="5" customWidth="1"/>
  </cols>
  <sheetData>
    <row r="1" spans="2:31" x14ac:dyDescent="0.25">
      <c r="Q1" s="97"/>
      <c r="R1" s="65"/>
    </row>
    <row r="2" spans="2:31" x14ac:dyDescent="0.25">
      <c r="F2"/>
    </row>
    <row r="5" spans="2:31" ht="14.4" x14ac:dyDescent="0.25">
      <c r="L5" s="96" t="s">
        <v>282</v>
      </c>
      <c r="O5" t="s">
        <v>281</v>
      </c>
      <c r="P5" t="s">
        <v>280</v>
      </c>
      <c r="Q5" t="s">
        <v>280</v>
      </c>
      <c r="R5" t="s">
        <v>279</v>
      </c>
      <c r="S5" t="s">
        <v>279</v>
      </c>
      <c r="T5" s="118" t="s">
        <v>284</v>
      </c>
      <c r="W5" s="2" t="s">
        <v>220</v>
      </c>
    </row>
    <row r="6" spans="2:31" ht="25.5" customHeight="1" x14ac:dyDescent="0.25">
      <c r="B6" s="5" t="str">
        <f>形核速率!F6</f>
        <v>时间t/s</v>
      </c>
      <c r="C6" s="5" t="s">
        <v>278</v>
      </c>
      <c r="D6" s="40" t="str">
        <f>形核速率!J6</f>
        <v>Mg(OH)2的VN
异质形核</v>
      </c>
      <c r="E6" s="40" t="str">
        <f>晶体生长速度!E5</f>
        <v>VR(cm/s)</v>
      </c>
      <c r="F6" s="67" t="s">
        <v>182</v>
      </c>
      <c r="G6" s="2" t="s">
        <v>183</v>
      </c>
      <c r="H6" s="67" t="s">
        <v>184</v>
      </c>
      <c r="I6" s="2" t="s">
        <v>187</v>
      </c>
      <c r="J6" s="2" t="s">
        <v>185</v>
      </c>
      <c r="K6" s="68" t="s">
        <v>186</v>
      </c>
      <c r="L6" s="96" t="s">
        <v>198</v>
      </c>
      <c r="N6" s="101" t="s">
        <v>283</v>
      </c>
      <c r="O6" t="s">
        <v>180</v>
      </c>
      <c r="P6" t="s">
        <v>256</v>
      </c>
      <c r="Q6" s="59" t="s">
        <v>195</v>
      </c>
      <c r="R6" t="s">
        <v>264</v>
      </c>
      <c r="S6" s="17" t="s">
        <v>285</v>
      </c>
      <c r="T6" s="118" t="s">
        <v>264</v>
      </c>
      <c r="U6" s="118" t="s">
        <v>286</v>
      </c>
      <c r="W6" s="40" t="str">
        <f>晶体生长速度!H5</f>
        <v>VR(cm/s)</v>
      </c>
      <c r="X6" s="5" t="str">
        <f>形核速率!P6</f>
        <v>Gd(OH)3的VN‘
异质形核</v>
      </c>
      <c r="Y6" t="s">
        <v>268</v>
      </c>
      <c r="Z6" t="s">
        <v>181</v>
      </c>
      <c r="AB6" s="5" t="str">
        <f>形核速率!Z6</f>
        <v>In2O3的VN</v>
      </c>
      <c r="AC6" s="5" t="str">
        <f>晶体生长速度!N5</f>
        <v>VR(cm/s)</v>
      </c>
      <c r="AD6" t="s">
        <v>180</v>
      </c>
      <c r="AE6" t="s">
        <v>181</v>
      </c>
    </row>
    <row r="7" spans="2:31" x14ac:dyDescent="0.25">
      <c r="B7" s="5">
        <f>形核速率!F7</f>
        <v>0</v>
      </c>
      <c r="D7" s="5">
        <f>形核速率!K7</f>
        <v>0</v>
      </c>
      <c r="E7" s="5">
        <f>晶体生长速度!E6</f>
        <v>0</v>
      </c>
      <c r="W7" s="5">
        <f>晶体生长速度!H6</f>
        <v>0</v>
      </c>
      <c r="X7" s="5">
        <f>形核速率!P7</f>
        <v>0</v>
      </c>
      <c r="AB7" s="5" t="e">
        <f>形核速率!Z7</f>
        <v>#NUM!</v>
      </c>
      <c r="AC7" s="5">
        <f>晶体生长速度!N6</f>
        <v>0</v>
      </c>
    </row>
    <row r="8" spans="2:31" x14ac:dyDescent="0.25">
      <c r="B8" s="5">
        <f>形核速率!F8</f>
        <v>1E-10</v>
      </c>
      <c r="C8" s="5">
        <f>B8-B7</f>
        <v>1E-10</v>
      </c>
      <c r="D8" s="5">
        <f>形核速率!K8</f>
        <v>45531.655199557455</v>
      </c>
      <c r="E8" s="5">
        <f>晶体生长速度!E7</f>
        <v>0</v>
      </c>
      <c r="F8" s="39" t="e">
        <f>LN(D8*B8/2-3)</f>
        <v>#NUM!</v>
      </c>
      <c r="G8" t="e">
        <f>INT(F8)</f>
        <v>#NUM!</v>
      </c>
      <c r="H8" s="65" t="e">
        <f>F8-G8</f>
        <v>#NUM!</v>
      </c>
      <c r="I8" t="e">
        <f>G8-3</f>
        <v>#NUM!</v>
      </c>
      <c r="J8" t="e">
        <f>1+1/2+4/9/2+10/27*(1-(1-1/3)^(G8-3))</f>
        <v>#NUM!</v>
      </c>
      <c r="K8" s="66" t="e">
        <f>(3^H8)/3*4*3^I8*5*1/(3^(2*(G8-1)))*1/2</f>
        <v>#NUM!</v>
      </c>
      <c r="N8" s="101">
        <f>L8/1</f>
        <v>0</v>
      </c>
      <c r="O8" s="5">
        <f>B8*D8*E8</f>
        <v>0</v>
      </c>
      <c r="P8" s="5">
        <f t="shared" ref="P8:P71" si="0">B8*E8</f>
        <v>0</v>
      </c>
      <c r="Q8" s="60">
        <f>P8*10^4</f>
        <v>0</v>
      </c>
      <c r="R8" s="5">
        <f>E8*C8</f>
        <v>0</v>
      </c>
      <c r="S8" s="18">
        <f>R8*10000</f>
        <v>0</v>
      </c>
      <c r="T8" s="119">
        <f>E8*C8*N8/10000</f>
        <v>0</v>
      </c>
      <c r="U8" s="119">
        <f>T8*10000</f>
        <v>0</v>
      </c>
      <c r="W8" s="5">
        <f>晶体生长速度!H7</f>
        <v>0</v>
      </c>
      <c r="X8" s="5">
        <f>形核速率!P8</f>
        <v>0</v>
      </c>
      <c r="Y8" s="5"/>
      <c r="AB8" s="5" t="e">
        <f>形核速率!Z8</f>
        <v>#NUM!</v>
      </c>
      <c r="AC8" s="5">
        <f>晶体生长速度!N7</f>
        <v>0</v>
      </c>
    </row>
    <row r="9" spans="2:31" x14ac:dyDescent="0.25">
      <c r="B9" s="5">
        <f>形核速率!F9</f>
        <v>4.0000000000000001E-10</v>
      </c>
      <c r="C9" s="5">
        <f>B9-B8</f>
        <v>3E-10</v>
      </c>
      <c r="D9" s="5">
        <f>形核速率!K9</f>
        <v>16215.155332492257</v>
      </c>
      <c r="E9" s="5">
        <f>晶体生长速度!E8</f>
        <v>0</v>
      </c>
      <c r="F9" s="39" t="e">
        <f t="shared" ref="F9:F72" si="1">LN(D9*B9/2-3)</f>
        <v>#NUM!</v>
      </c>
      <c r="G9" t="e">
        <f t="shared" ref="G9:G72" si="2">INT(F9)</f>
        <v>#NUM!</v>
      </c>
      <c r="H9" s="65" t="e">
        <f t="shared" ref="H9:H72" si="3">F9-G9</f>
        <v>#NUM!</v>
      </c>
      <c r="I9" t="e">
        <f t="shared" ref="I9:I72" si="4">G9-3</f>
        <v>#NUM!</v>
      </c>
      <c r="J9" t="e">
        <f t="shared" ref="J9:J72" si="5">1+1/2+4/9/2+10/27*(1-(1-1/3)^(G9-3))</f>
        <v>#NUM!</v>
      </c>
      <c r="K9" s="66" t="e">
        <f t="shared" ref="K9:K72" si="6">(3^H9)/3*4*3^I9*5*1/(3^(2*(G9-1)))*1/2</f>
        <v>#NUM!</v>
      </c>
      <c r="N9" s="101">
        <f t="shared" ref="N9:N72" si="7">L9/1</f>
        <v>0</v>
      </c>
      <c r="O9" s="5">
        <f t="shared" ref="O9:O71" si="8">B9*D9*E9</f>
        <v>0</v>
      </c>
      <c r="P9" s="5">
        <f t="shared" si="0"/>
        <v>0</v>
      </c>
      <c r="Q9" s="60">
        <f t="shared" ref="Q9:Q72" si="9">P9*10^4</f>
        <v>0</v>
      </c>
      <c r="R9" s="5">
        <f>R8+E9*C9</f>
        <v>0</v>
      </c>
      <c r="S9" s="18">
        <f t="shared" ref="S9:S72" si="10">R9*10000</f>
        <v>0</v>
      </c>
      <c r="T9" s="119">
        <f>T8+(E9*C9*N9)/10000</f>
        <v>0</v>
      </c>
      <c r="U9" s="119">
        <f t="shared" ref="U9:U72" si="11">T9*10000</f>
        <v>0</v>
      </c>
      <c r="W9" s="5">
        <f>晶体生长速度!H8</f>
        <v>6.20472720255775E-13</v>
      </c>
      <c r="X9" s="5">
        <f>形核速率!P9</f>
        <v>2.0535405411679815E-27</v>
      </c>
      <c r="Y9" s="5"/>
      <c r="AB9" s="5" t="e">
        <f>形核速率!Z9</f>
        <v>#NUM!</v>
      </c>
      <c r="AC9" s="5">
        <f>晶体生长速度!N8</f>
        <v>0</v>
      </c>
    </row>
    <row r="10" spans="2:31" x14ac:dyDescent="0.25">
      <c r="B10" s="5">
        <f>形核速率!F10</f>
        <v>8.0000000000000003E-10</v>
      </c>
      <c r="C10" s="5">
        <f t="shared" ref="C10:C72" si="12">B10-B9</f>
        <v>4.0000000000000001E-10</v>
      </c>
      <c r="D10" s="5">
        <f>形核速率!K10</f>
        <v>1.0538341814480562E+35</v>
      </c>
      <c r="E10" s="5">
        <f>晶体生长速度!E9</f>
        <v>0</v>
      </c>
      <c r="F10" s="39">
        <f t="shared" si="1"/>
        <v>59.003356800609318</v>
      </c>
      <c r="G10">
        <f t="shared" si="2"/>
        <v>59</v>
      </c>
      <c r="H10" s="65">
        <f t="shared" si="3"/>
        <v>3.356800609317645E-3</v>
      </c>
      <c r="I10">
        <f t="shared" si="4"/>
        <v>56</v>
      </c>
      <c r="J10">
        <f t="shared" si="5"/>
        <v>2.0925925925415978</v>
      </c>
      <c r="K10" s="66">
        <f t="shared" si="6"/>
        <v>7.8923268563658257E-29</v>
      </c>
      <c r="N10" s="101">
        <f t="shared" si="7"/>
        <v>0</v>
      </c>
      <c r="O10" s="5">
        <f t="shared" si="8"/>
        <v>0</v>
      </c>
      <c r="P10" s="5">
        <f t="shared" si="0"/>
        <v>0</v>
      </c>
      <c r="Q10" s="60">
        <f t="shared" si="9"/>
        <v>0</v>
      </c>
      <c r="R10" s="5">
        <f>R9+E10*C10</f>
        <v>0</v>
      </c>
      <c r="S10" s="18">
        <f t="shared" si="10"/>
        <v>0</v>
      </c>
      <c r="T10" s="119">
        <f t="shared" ref="T10:T73" si="13">T9+(E10*C10*N10)/10000</f>
        <v>0</v>
      </c>
      <c r="U10" s="119">
        <f t="shared" si="11"/>
        <v>0</v>
      </c>
      <c r="W10" s="5">
        <f>晶体生长速度!H9</f>
        <v>2.9523518534025311E-10</v>
      </c>
      <c r="X10" s="5">
        <f>形核速率!P10</f>
        <v>84.206432738068912</v>
      </c>
      <c r="Y10" s="5"/>
      <c r="AB10" s="5" t="e">
        <f>形核速率!Z10</f>
        <v>#NUM!</v>
      </c>
      <c r="AC10" s="5">
        <f>晶体生长速度!N9</f>
        <v>0</v>
      </c>
    </row>
    <row r="11" spans="2:31" x14ac:dyDescent="0.25">
      <c r="B11" s="5">
        <f>形核速率!F11</f>
        <v>1.0000000000000001E-9</v>
      </c>
      <c r="C11" s="5">
        <f t="shared" si="12"/>
        <v>2.0000000000000003E-10</v>
      </c>
      <c r="D11" s="5">
        <f>形核速率!K11</f>
        <v>2.0314518429884301E+20</v>
      </c>
      <c r="E11" s="5">
        <f>晶体生长速度!E10</f>
        <v>0</v>
      </c>
      <c r="F11" s="39">
        <f t="shared" si="1"/>
        <v>25.344039573360018</v>
      </c>
      <c r="G11">
        <f t="shared" si="2"/>
        <v>25</v>
      </c>
      <c r="H11" s="65">
        <f t="shared" si="3"/>
        <v>0.34403957336001767</v>
      </c>
      <c r="I11">
        <f t="shared" si="4"/>
        <v>22</v>
      </c>
      <c r="J11">
        <f t="shared" si="5"/>
        <v>2.0925430899325397</v>
      </c>
      <c r="K11" s="66">
        <f t="shared" si="6"/>
        <v>1.9137037834483453E-12</v>
      </c>
      <c r="N11" s="101">
        <f t="shared" si="7"/>
        <v>0</v>
      </c>
      <c r="O11" s="5">
        <f t="shared" si="8"/>
        <v>0</v>
      </c>
      <c r="P11" s="5">
        <f t="shared" si="0"/>
        <v>0</v>
      </c>
      <c r="Q11" s="60">
        <f t="shared" si="9"/>
        <v>0</v>
      </c>
      <c r="R11" s="5">
        <f t="shared" ref="R11:R73" si="14">R10+E11*C11</f>
        <v>0</v>
      </c>
      <c r="S11" s="18">
        <f t="shared" si="10"/>
        <v>0</v>
      </c>
      <c r="T11" s="119">
        <f t="shared" si="13"/>
        <v>0</v>
      </c>
      <c r="U11" s="119">
        <f t="shared" si="11"/>
        <v>0</v>
      </c>
      <c r="W11" s="5">
        <f>晶体生长速度!H10</f>
        <v>1.7914185810210369E-9</v>
      </c>
      <c r="X11" s="5">
        <f>形核速率!P11</f>
        <v>872.52894849809263</v>
      </c>
      <c r="Y11" s="5"/>
      <c r="AB11" s="5" t="e">
        <f>形核速率!Z11</f>
        <v>#NUM!</v>
      </c>
      <c r="AC11" s="5">
        <f>晶体生长速度!N10</f>
        <v>0</v>
      </c>
    </row>
    <row r="12" spans="2:31" x14ac:dyDescent="0.25">
      <c r="B12" s="5">
        <f>形核速率!F12</f>
        <v>1E-8</v>
      </c>
      <c r="C12" s="5">
        <f t="shared" si="12"/>
        <v>8.9999999999999995E-9</v>
      </c>
      <c r="D12" s="5">
        <f>形核速率!K12</f>
        <v>5.890840699561788E-11</v>
      </c>
      <c r="E12" s="5">
        <f>晶体生长速度!E11</f>
        <v>2.1397558275148986E-12</v>
      </c>
      <c r="F12" s="39" t="e">
        <f t="shared" si="1"/>
        <v>#NUM!</v>
      </c>
      <c r="G12" t="e">
        <f t="shared" si="2"/>
        <v>#NUM!</v>
      </c>
      <c r="H12" s="65" t="e">
        <f t="shared" si="3"/>
        <v>#NUM!</v>
      </c>
      <c r="I12" t="e">
        <f t="shared" si="4"/>
        <v>#NUM!</v>
      </c>
      <c r="J12" t="e">
        <f t="shared" si="5"/>
        <v>#NUM!</v>
      </c>
      <c r="K12" s="66" t="e">
        <f t="shared" si="6"/>
        <v>#NUM!</v>
      </c>
      <c r="N12" s="101">
        <f t="shared" si="7"/>
        <v>0</v>
      </c>
      <c r="O12" s="5">
        <f>B12*D12*E12</f>
        <v>1.2604960715849279E-30</v>
      </c>
      <c r="P12" s="5">
        <f t="shared" si="0"/>
        <v>2.1397558275148986E-20</v>
      </c>
      <c r="Q12" s="60">
        <f t="shared" si="9"/>
        <v>2.1397558275148985E-16</v>
      </c>
      <c r="R12" s="5">
        <f>R11+E12*C12</f>
        <v>1.9257802447634086E-20</v>
      </c>
      <c r="S12" s="18">
        <f t="shared" si="10"/>
        <v>1.9257802447634087E-16</v>
      </c>
      <c r="T12" s="119">
        <f t="shared" si="13"/>
        <v>0</v>
      </c>
      <c r="U12" s="119">
        <f t="shared" si="11"/>
        <v>0</v>
      </c>
      <c r="W12" s="5">
        <f>晶体生长速度!H11</f>
        <v>1.3393696120415999E-4</v>
      </c>
      <c r="X12" s="5">
        <f>形核速率!P12</f>
        <v>56385.179217136509</v>
      </c>
      <c r="Y12" s="5"/>
      <c r="AB12" s="5" t="e">
        <f>形核速率!Z12</f>
        <v>#NUM!</v>
      </c>
      <c r="AC12" s="5">
        <f>晶体生长速度!N11</f>
        <v>0</v>
      </c>
    </row>
    <row r="13" spans="2:31" x14ac:dyDescent="0.25">
      <c r="B13" s="5">
        <f>形核速率!F13</f>
        <v>9.9999999999999995E-8</v>
      </c>
      <c r="C13" s="5">
        <f t="shared" si="12"/>
        <v>8.9999999999999999E-8</v>
      </c>
      <c r="D13" s="5">
        <f>形核速率!K13</f>
        <v>64018.004699951394</v>
      </c>
      <c r="E13" s="5">
        <f>晶体生长速度!E12</f>
        <v>5.5636681881564307E-7</v>
      </c>
      <c r="F13" s="39" t="e">
        <f t="shared" si="1"/>
        <v>#NUM!</v>
      </c>
      <c r="G13" t="e">
        <f t="shared" si="2"/>
        <v>#NUM!</v>
      </c>
      <c r="H13" s="65" t="e">
        <f t="shared" si="3"/>
        <v>#NUM!</v>
      </c>
      <c r="I13" t="e">
        <f t="shared" si="4"/>
        <v>#NUM!</v>
      </c>
      <c r="J13" t="e">
        <f t="shared" si="5"/>
        <v>#NUM!</v>
      </c>
      <c r="K13" s="66" t="e">
        <f t="shared" si="6"/>
        <v>#NUM!</v>
      </c>
      <c r="N13" s="101">
        <f t="shared" si="7"/>
        <v>0</v>
      </c>
      <c r="O13" s="5">
        <f t="shared" si="8"/>
        <v>3.5617493621836841E-9</v>
      </c>
      <c r="P13" s="5">
        <f t="shared" si="0"/>
        <v>5.5636681881564306E-14</v>
      </c>
      <c r="Q13" s="60">
        <f t="shared" si="9"/>
        <v>5.5636681881564302E-10</v>
      </c>
      <c r="R13" s="5">
        <f>R12+E13*C13</f>
        <v>5.0073032951210321E-14</v>
      </c>
      <c r="S13" s="18">
        <f t="shared" si="10"/>
        <v>5.0073032951210324E-10</v>
      </c>
      <c r="T13" s="119">
        <f t="shared" si="13"/>
        <v>0</v>
      </c>
      <c r="U13" s="119">
        <f t="shared" si="11"/>
        <v>0</v>
      </c>
      <c r="W13" s="5">
        <f>晶体生长速度!H12</f>
        <v>1.3384662228295667</v>
      </c>
      <c r="X13" s="5">
        <f>形核速率!P13</f>
        <v>81079.513936175266</v>
      </c>
      <c r="Y13" s="5"/>
      <c r="AB13" s="5" t="e">
        <f>形核速率!Z13</f>
        <v>#NUM!</v>
      </c>
      <c r="AC13" s="5">
        <f>晶体生长速度!N12</f>
        <v>0</v>
      </c>
    </row>
    <row r="14" spans="2:31" x14ac:dyDescent="0.25">
      <c r="B14" s="5">
        <f>形核速率!F14</f>
        <v>9.9999999999999995E-7</v>
      </c>
      <c r="C14" s="5">
        <f t="shared" si="12"/>
        <v>8.9999999999999996E-7</v>
      </c>
      <c r="D14" s="5">
        <f>形核速率!K14</f>
        <v>107346.18650847432</v>
      </c>
      <c r="E14" s="5">
        <f>晶体生长速度!E13</f>
        <v>5.6229612251650866E-4</v>
      </c>
      <c r="F14" s="39" t="e">
        <f t="shared" si="1"/>
        <v>#NUM!</v>
      </c>
      <c r="G14" t="e">
        <f t="shared" si="2"/>
        <v>#NUM!</v>
      </c>
      <c r="H14" s="65" t="e">
        <f t="shared" si="3"/>
        <v>#NUM!</v>
      </c>
      <c r="I14" t="e">
        <f t="shared" si="4"/>
        <v>#NUM!</v>
      </c>
      <c r="J14" t="e">
        <f t="shared" si="5"/>
        <v>#NUM!</v>
      </c>
      <c r="K14" s="66" t="e">
        <f t="shared" si="6"/>
        <v>#NUM!</v>
      </c>
      <c r="N14" s="101">
        <f t="shared" si="7"/>
        <v>0</v>
      </c>
      <c r="O14" s="5">
        <f t="shared" si="8"/>
        <v>6.0360344440649063E-5</v>
      </c>
      <c r="P14" s="5">
        <f t="shared" si="0"/>
        <v>5.6229612251650862E-10</v>
      </c>
      <c r="Q14" s="60">
        <f t="shared" si="9"/>
        <v>5.6229612251650863E-6</v>
      </c>
      <c r="R14" s="5">
        <f>R13+E14*C14</f>
        <v>5.0611658329780901E-10</v>
      </c>
      <c r="S14" s="18">
        <f t="shared" si="10"/>
        <v>5.0611658329780898E-6</v>
      </c>
      <c r="T14" s="119">
        <f t="shared" si="13"/>
        <v>0</v>
      </c>
      <c r="U14" s="119">
        <f t="shared" si="11"/>
        <v>0</v>
      </c>
      <c r="W14" s="5">
        <f>晶体生长速度!H13</f>
        <v>13383.75663056244</v>
      </c>
      <c r="X14" s="5">
        <f>形核速率!P14</f>
        <v>89782.581032121903</v>
      </c>
      <c r="Y14" s="5"/>
      <c r="AB14" s="5" t="e">
        <f>形核速率!Z14</f>
        <v>#NUM!</v>
      </c>
      <c r="AC14" s="5">
        <f>晶体生长速度!N13</f>
        <v>0</v>
      </c>
    </row>
    <row r="15" spans="2:31" x14ac:dyDescent="0.25">
      <c r="B15" s="5">
        <f>形核速率!F15</f>
        <v>7.4868119641229509E-6</v>
      </c>
      <c r="C15" s="5">
        <f t="shared" si="12"/>
        <v>6.4868119641229511E-6</v>
      </c>
      <c r="D15" s="5">
        <f>形核速率!K15</f>
        <v>110494.09878297722</v>
      </c>
      <c r="E15" s="5">
        <f>晶体生长速度!E14</f>
        <v>0.23596847255100364</v>
      </c>
      <c r="F15" s="39" t="e">
        <f t="shared" si="1"/>
        <v>#NUM!</v>
      </c>
      <c r="G15" t="e">
        <f t="shared" si="2"/>
        <v>#NUM!</v>
      </c>
      <c r="H15" s="65" t="e">
        <f t="shared" si="3"/>
        <v>#NUM!</v>
      </c>
      <c r="I15" t="e">
        <f t="shared" si="4"/>
        <v>#NUM!</v>
      </c>
      <c r="J15" t="e">
        <f t="shared" si="5"/>
        <v>#NUM!</v>
      </c>
      <c r="K15" s="66" t="e">
        <f t="shared" si="6"/>
        <v>#NUM!</v>
      </c>
      <c r="N15" s="101">
        <f t="shared" si="7"/>
        <v>0</v>
      </c>
      <c r="O15" s="5">
        <f t="shared" si="8"/>
        <v>0.19520457457690171</v>
      </c>
      <c r="P15" s="5">
        <f>B15*E15</f>
        <v>1.7666515834506721E-6</v>
      </c>
      <c r="Q15" s="60">
        <f t="shared" si="9"/>
        <v>1.7666515834506721E-2</v>
      </c>
      <c r="R15" s="5">
        <f t="shared" si="14"/>
        <v>1.5311892274829664E-6</v>
      </c>
      <c r="S15" s="18">
        <f t="shared" si="10"/>
        <v>1.5311892274829663E-2</v>
      </c>
      <c r="T15" s="119">
        <f t="shared" si="13"/>
        <v>0</v>
      </c>
      <c r="U15" s="119">
        <f t="shared" si="11"/>
        <v>0</v>
      </c>
      <c r="W15" s="5">
        <f>晶体生长速度!H14</f>
        <v>42049690.911343947</v>
      </c>
      <c r="X15" s="5">
        <f>形核速率!P15</f>
        <v>93309.458811480479</v>
      </c>
      <c r="Y15" s="5"/>
      <c r="AB15" s="5" t="e">
        <f>形核速率!Z15</f>
        <v>#NUM!</v>
      </c>
      <c r="AC15" s="5">
        <f>晶体生长速度!N14</f>
        <v>0</v>
      </c>
    </row>
    <row r="16" spans="2:31" x14ac:dyDescent="0.25">
      <c r="B16" s="5">
        <f>形核速率!F16</f>
        <v>1.0000000000000001E-5</v>
      </c>
      <c r="C16" s="5">
        <f t="shared" si="12"/>
        <v>2.5131880358770499E-6</v>
      </c>
      <c r="D16" s="5">
        <f>形核速率!K16</f>
        <v>110494.098728663</v>
      </c>
      <c r="E16" s="5">
        <f>晶体生长速度!E15</f>
        <v>0.23596843826112732</v>
      </c>
      <c r="F16" s="39" t="e">
        <f t="shared" si="1"/>
        <v>#NUM!</v>
      </c>
      <c r="G16" t="e">
        <f t="shared" si="2"/>
        <v>#NUM!</v>
      </c>
      <c r="H16" s="65" t="e">
        <f t="shared" si="3"/>
        <v>#NUM!</v>
      </c>
      <c r="I16" t="e">
        <f t="shared" si="4"/>
        <v>#NUM!</v>
      </c>
      <c r="J16" t="e">
        <f t="shared" si="5"/>
        <v>#NUM!</v>
      </c>
      <c r="K16" s="66" t="e">
        <f t="shared" si="6"/>
        <v>#NUM!</v>
      </c>
      <c r="N16" s="101">
        <f t="shared" si="7"/>
        <v>0</v>
      </c>
      <c r="O16" s="5">
        <f t="shared" si="8"/>
        <v>0.26073119914073423</v>
      </c>
      <c r="P16" s="5">
        <f t="shared" si="0"/>
        <v>2.3596843826112735E-6</v>
      </c>
      <c r="Q16" s="60">
        <f t="shared" si="9"/>
        <v>2.3596843826112737E-2</v>
      </c>
      <c r="R16" s="5">
        <f t="shared" si="14"/>
        <v>2.124222283365424E-6</v>
      </c>
      <c r="S16" s="18">
        <f t="shared" si="10"/>
        <v>2.1242222833654241E-2</v>
      </c>
      <c r="T16" s="119">
        <f t="shared" si="13"/>
        <v>0</v>
      </c>
      <c r="U16" s="119">
        <f t="shared" si="11"/>
        <v>0</v>
      </c>
      <c r="W16" s="5">
        <f>晶体生长速度!H15</f>
        <v>42049683.859954476</v>
      </c>
      <c r="X16" s="5">
        <f>形核速率!P16</f>
        <v>93309.45875807757</v>
      </c>
      <c r="Y16" s="5"/>
      <c r="AB16" s="5">
        <f>形核速率!Z16</f>
        <v>97112.853012515756</v>
      </c>
      <c r="AC16" s="5">
        <f>晶体生长速度!N15</f>
        <v>5.9922172647814176E+39</v>
      </c>
    </row>
    <row r="17" spans="2:29" x14ac:dyDescent="0.25">
      <c r="B17" s="5">
        <f>形核速率!F17</f>
        <v>2.0000000000000002E-5</v>
      </c>
      <c r="C17" s="5">
        <f t="shared" si="12"/>
        <v>1.0000000000000001E-5</v>
      </c>
      <c r="D17" s="5">
        <f>形核速率!K17</f>
        <v>110494.09859606861</v>
      </c>
      <c r="E17" s="5">
        <f>晶体生长速度!E16</f>
        <v>0.2359683850521693</v>
      </c>
      <c r="F17" s="39" t="e">
        <f t="shared" si="1"/>
        <v>#NUM!</v>
      </c>
      <c r="G17" t="e">
        <f t="shared" si="2"/>
        <v>#NUM!</v>
      </c>
      <c r="H17" s="65" t="e">
        <f t="shared" si="3"/>
        <v>#NUM!</v>
      </c>
      <c r="I17" t="e">
        <f t="shared" si="4"/>
        <v>#NUM!</v>
      </c>
      <c r="J17" t="e">
        <f t="shared" si="5"/>
        <v>#NUM!</v>
      </c>
      <c r="K17" s="66" t="e">
        <f t="shared" si="6"/>
        <v>#NUM!</v>
      </c>
      <c r="N17" s="101">
        <f t="shared" si="7"/>
        <v>0</v>
      </c>
      <c r="O17" s="5">
        <f t="shared" si="8"/>
        <v>0.52146228007018958</v>
      </c>
      <c r="P17" s="5">
        <f t="shared" si="0"/>
        <v>4.7193677010433864E-6</v>
      </c>
      <c r="Q17" s="60">
        <f t="shared" si="9"/>
        <v>4.7193677010433865E-2</v>
      </c>
      <c r="R17" s="5">
        <f t="shared" si="14"/>
        <v>4.4839061338871176E-6</v>
      </c>
      <c r="S17" s="18">
        <f t="shared" si="10"/>
        <v>4.4839061338871174E-2</v>
      </c>
      <c r="T17" s="119">
        <f t="shared" si="13"/>
        <v>0</v>
      </c>
      <c r="U17" s="119">
        <f t="shared" si="11"/>
        <v>0</v>
      </c>
      <c r="W17" s="5">
        <f>晶体生长速度!H16</f>
        <v>42049673.854689509</v>
      </c>
      <c r="X17" s="5">
        <f>形核速率!P17</f>
        <v>93309.458682303797</v>
      </c>
      <c r="Y17" s="5"/>
      <c r="AB17" s="5">
        <f>形核速率!Z17</f>
        <v>97265.900741368401</v>
      </c>
      <c r="AC17" s="5">
        <f>晶体生长速度!N16</f>
        <v>1.4855023609684199E+41</v>
      </c>
    </row>
    <row r="18" spans="2:29" x14ac:dyDescent="0.25">
      <c r="B18" s="5">
        <f>形核速率!F18</f>
        <v>5.0000000000000002E-5</v>
      </c>
      <c r="C18" s="5">
        <f t="shared" si="12"/>
        <v>3.0000000000000001E-5</v>
      </c>
      <c r="D18" s="5">
        <f>形核速率!K18</f>
        <v>110494.09830474715</v>
      </c>
      <c r="E18" s="5">
        <f>晶体生长速度!E17</f>
        <v>0.23596833151513974</v>
      </c>
      <c r="F18" s="39" t="e">
        <f t="shared" si="1"/>
        <v>#NUM!</v>
      </c>
      <c r="G18" t="e">
        <f t="shared" si="2"/>
        <v>#NUM!</v>
      </c>
      <c r="H18" s="65" t="e">
        <f t="shared" si="3"/>
        <v>#NUM!</v>
      </c>
      <c r="I18" t="e">
        <f t="shared" si="4"/>
        <v>#NUM!</v>
      </c>
      <c r="J18" t="e">
        <f t="shared" si="5"/>
        <v>#NUM!</v>
      </c>
      <c r="K18" s="66" t="e">
        <f t="shared" si="6"/>
        <v>#NUM!</v>
      </c>
      <c r="N18" s="101">
        <f t="shared" si="7"/>
        <v>0</v>
      </c>
      <c r="O18" s="5">
        <f t="shared" si="8"/>
        <v>1.3036554009620509</v>
      </c>
      <c r="P18" s="5">
        <f t="shared" si="0"/>
        <v>1.1798416575756987E-5</v>
      </c>
      <c r="Q18" s="60">
        <f t="shared" si="9"/>
        <v>0.11798416575756987</v>
      </c>
      <c r="R18" s="5">
        <f t="shared" si="14"/>
        <v>1.1562956079341309E-5</v>
      </c>
      <c r="S18" s="18">
        <f t="shared" si="10"/>
        <v>0.11562956079341309</v>
      </c>
      <c r="T18" s="119">
        <f t="shared" si="13"/>
        <v>0</v>
      </c>
      <c r="U18" s="119">
        <f t="shared" si="11"/>
        <v>0</v>
      </c>
      <c r="W18" s="5">
        <f>晶体生长速度!H17</f>
        <v>42049666.849172622</v>
      </c>
      <c r="X18" s="5">
        <f>形核速率!P18</f>
        <v>93309.458629248271</v>
      </c>
      <c r="Y18" s="5"/>
      <c r="AB18" s="5">
        <f>形核速率!Z18</f>
        <v>97374.521093953255</v>
      </c>
      <c r="AC18" s="5">
        <f>晶体生长速度!N17</f>
        <v>1.7146862121533011E+42</v>
      </c>
    </row>
    <row r="19" spans="2:29" x14ac:dyDescent="0.25">
      <c r="B19" s="5">
        <f>形核速率!F19</f>
        <v>8.0000000000000007E-5</v>
      </c>
      <c r="C19" s="5">
        <f t="shared" si="12"/>
        <v>3.0000000000000004E-5</v>
      </c>
      <c r="D19" s="5">
        <f>形核速率!K19</f>
        <v>110494.09801342565</v>
      </c>
      <c r="E19" s="5">
        <f>晶体生长速度!E18</f>
        <v>0.23596827797812539</v>
      </c>
      <c r="F19" s="95">
        <f t="shared" si="1"/>
        <v>0.35049060464864473</v>
      </c>
      <c r="G19" s="10">
        <f t="shared" si="2"/>
        <v>0</v>
      </c>
      <c r="H19" s="91">
        <f t="shared" si="3"/>
        <v>0.35049060464864473</v>
      </c>
      <c r="I19" s="10">
        <f t="shared" si="4"/>
        <v>-3</v>
      </c>
      <c r="J19" s="10">
        <f t="shared" si="5"/>
        <v>0.84259259259259311</v>
      </c>
      <c r="K19" s="90">
        <f>(3^H19)/3*4*3^I19*5*1/(3^(2*(G19-1)))*1/2</f>
        <v>1.6329918137902377</v>
      </c>
      <c r="L19" s="96">
        <f>(J19+K19)*(2*E19*0.01*C19)</f>
        <v>3.5049563361819388E-7</v>
      </c>
      <c r="N19" s="101">
        <f t="shared" si="7"/>
        <v>3.5049563361819388E-7</v>
      </c>
      <c r="O19" s="5">
        <f t="shared" si="8"/>
        <v>2.0858481627979408</v>
      </c>
      <c r="P19" s="5">
        <f t="shared" si="0"/>
        <v>1.8877462238250032E-5</v>
      </c>
      <c r="Q19" s="60">
        <f t="shared" si="9"/>
        <v>0.18877462238250031</v>
      </c>
      <c r="R19" s="5">
        <f t="shared" si="14"/>
        <v>1.8642004418685072E-5</v>
      </c>
      <c r="S19" s="18">
        <f t="shared" si="10"/>
        <v>0.18642004418685071</v>
      </c>
      <c r="T19" s="119">
        <f t="shared" si="13"/>
        <v>2.4811755331121153E-16</v>
      </c>
      <c r="U19" s="119">
        <f t="shared" si="11"/>
        <v>2.4811755331121154E-12</v>
      </c>
      <c r="W19" s="5">
        <f>晶体生长速度!H18</f>
        <v>42049659.843657687</v>
      </c>
      <c r="X19" s="5">
        <f>形核速率!P19</f>
        <v>93309.458576192759</v>
      </c>
      <c r="Y19" s="5"/>
      <c r="AB19" s="5">
        <f>形核速率!Z19</f>
        <v>97419.931835949799</v>
      </c>
      <c r="AC19" s="5">
        <f>晶体生长速度!N18</f>
        <v>4.9885141866309335E+42</v>
      </c>
    </row>
    <row r="20" spans="2:29" x14ac:dyDescent="0.25">
      <c r="B20" s="5">
        <f>形核速率!F20</f>
        <v>1E-4</v>
      </c>
      <c r="C20" s="5">
        <f t="shared" si="12"/>
        <v>1.9999999999999998E-5</v>
      </c>
      <c r="D20" s="5">
        <f>形核速率!K20</f>
        <v>110494.09779742159</v>
      </c>
      <c r="E20" s="5">
        <f>晶体生长速度!E19</f>
        <v>0.23596822057324773</v>
      </c>
      <c r="F20" s="95">
        <f t="shared" si="1"/>
        <v>0.92612418059829094</v>
      </c>
      <c r="G20" s="10">
        <f t="shared" si="2"/>
        <v>0</v>
      </c>
      <c r="H20" s="91">
        <f t="shared" si="3"/>
        <v>0.92612418059829094</v>
      </c>
      <c r="I20" s="10">
        <f t="shared" si="4"/>
        <v>-3</v>
      </c>
      <c r="J20" s="10">
        <f>1+1/2+4/9/2+10/27*(1-(1-1/3)^(G20-3))</f>
        <v>0.84259259259259311</v>
      </c>
      <c r="K20" s="90">
        <f>(3^H20)/3*4*3^I20*5*1/(3^(2*(G20-1)))*1/2</f>
        <v>3.0734844602107998</v>
      </c>
      <c r="L20" s="96">
        <f>(J20+K20)*(2*E20*0.01*C20)+L19</f>
        <v>7.2012352712929185E-7</v>
      </c>
      <c r="N20" s="101">
        <f t="shared" si="7"/>
        <v>7.2012352712929185E-7</v>
      </c>
      <c r="O20" s="5">
        <f t="shared" si="8"/>
        <v>2.6073095641103987</v>
      </c>
      <c r="P20" s="5">
        <f t="shared" si="0"/>
        <v>2.3596822057324775E-5</v>
      </c>
      <c r="Q20" s="60">
        <f t="shared" si="9"/>
        <v>0.23596822057324776</v>
      </c>
      <c r="R20" s="5">
        <f t="shared" si="14"/>
        <v>2.3361368830150024E-5</v>
      </c>
      <c r="S20" s="18">
        <f t="shared" si="10"/>
        <v>0.23361368830150026</v>
      </c>
      <c r="T20" s="119">
        <f t="shared" si="13"/>
        <v>5.8797008789047131E-16</v>
      </c>
      <c r="U20" s="119">
        <f t="shared" si="11"/>
        <v>5.8797008789047127E-12</v>
      </c>
      <c r="W20" s="5">
        <f>晶体生长速度!H19</f>
        <v>42049650.463771887</v>
      </c>
      <c r="X20" s="5">
        <f>形核速率!P20</f>
        <v>93309.458505155184</v>
      </c>
      <c r="Y20" s="5"/>
      <c r="AB20" s="5">
        <f>形核速率!Z20</f>
        <v>97440.258932443176</v>
      </c>
      <c r="AC20" s="5">
        <f>晶体生长速度!N19</f>
        <v>8.1197816934476573E+42</v>
      </c>
    </row>
    <row r="21" spans="2:29" x14ac:dyDescent="0.25">
      <c r="B21" s="5">
        <f>形核速率!F21</f>
        <v>2.0000000000000001E-4</v>
      </c>
      <c r="C21" s="5">
        <f t="shared" si="12"/>
        <v>1E-4</v>
      </c>
      <c r="D21" s="5">
        <f>形核速率!K21</f>
        <v>110494.09704559793</v>
      </c>
      <c r="E21" s="5">
        <f>晶体生长速度!E20</f>
        <v>0.23596826059865655</v>
      </c>
      <c r="F21" s="95">
        <f t="shared" si="1"/>
        <v>2.0855987601156842</v>
      </c>
      <c r="G21" s="10">
        <f t="shared" si="2"/>
        <v>2</v>
      </c>
      <c r="H21" s="91">
        <f t="shared" si="3"/>
        <v>8.5598760115684236E-2</v>
      </c>
      <c r="I21" s="10">
        <f t="shared" si="4"/>
        <v>-1</v>
      </c>
      <c r="J21" s="10">
        <f t="shared" si="5"/>
        <v>1.5370370370370372</v>
      </c>
      <c r="K21" s="90">
        <f t="shared" si="6"/>
        <v>0.13563006470732047</v>
      </c>
      <c r="L21" s="96">
        <f t="shared" ref="L21:L84" si="15">(J21+K21)*(2*E21*0.01*C21)+L20</f>
        <v>1.5095162202477161E-6</v>
      </c>
      <c r="N21" s="101">
        <f t="shared" si="7"/>
        <v>1.5095162202477161E-6</v>
      </c>
      <c r="O21" s="5">
        <f t="shared" si="8"/>
        <v>5.21461997725378</v>
      </c>
      <c r="P21" s="5">
        <f t="shared" si="0"/>
        <v>4.7193652119731316E-5</v>
      </c>
      <c r="Q21" s="60">
        <f t="shared" si="9"/>
        <v>0.47193652119731316</v>
      </c>
      <c r="R21" s="5">
        <f t="shared" si="14"/>
        <v>4.6958194890015686E-5</v>
      </c>
      <c r="S21" s="18">
        <f t="shared" si="10"/>
        <v>0.46958194890015686</v>
      </c>
      <c r="T21" s="119">
        <f t="shared" si="13"/>
        <v>4.1499492562635931E-15</v>
      </c>
      <c r="U21" s="119">
        <f t="shared" si="11"/>
        <v>4.1499492562635932E-11</v>
      </c>
      <c r="W21" s="5">
        <f>晶体生长速度!H20</f>
        <v>42049674.499579482</v>
      </c>
      <c r="X21" s="5">
        <f>形核速率!P21</f>
        <v>93309.458687187813</v>
      </c>
      <c r="Y21" s="5"/>
      <c r="AB21" s="5">
        <f>形核速率!Z21</f>
        <v>97499.99103664406</v>
      </c>
      <c r="AC21" s="5">
        <f>晶体生长速度!N20</f>
        <v>3.5160789920655737E+43</v>
      </c>
    </row>
    <row r="22" spans="2:29" x14ac:dyDescent="0.25">
      <c r="B22" s="5">
        <f>形核速率!F22</f>
        <v>5.0000000000000001E-4</v>
      </c>
      <c r="C22" s="5">
        <f t="shared" si="12"/>
        <v>3.0000000000000003E-4</v>
      </c>
      <c r="D22" s="5">
        <f>形核速率!K22</f>
        <v>110494.09512679002</v>
      </c>
      <c r="E22" s="5">
        <f>晶体生长速度!E21</f>
        <v>0.23596871615982043</v>
      </c>
      <c r="F22" s="39">
        <f t="shared" si="1"/>
        <v>3.2037022373098321</v>
      </c>
      <c r="G22">
        <f t="shared" si="2"/>
        <v>3</v>
      </c>
      <c r="H22" s="65">
        <f t="shared" si="3"/>
        <v>0.20370223730983206</v>
      </c>
      <c r="I22">
        <f t="shared" si="4"/>
        <v>0</v>
      </c>
      <c r="J22">
        <f t="shared" si="5"/>
        <v>1.7222222222222223</v>
      </c>
      <c r="K22" s="66">
        <f t="shared" si="6"/>
        <v>5.1473582236370261E-2</v>
      </c>
      <c r="L22" s="96">
        <f>(J22+K22)*(2*E22*0.01*C22)+L21</f>
        <v>4.0207365512646406E-6</v>
      </c>
      <c r="N22" s="101">
        <f t="shared" si="7"/>
        <v>4.0207365512646406E-6</v>
      </c>
      <c r="O22" s="5">
        <f t="shared" si="8"/>
        <v>13.036574885154858</v>
      </c>
      <c r="P22" s="5">
        <f t="shared" si="0"/>
        <v>1.1798435807991022E-4</v>
      </c>
      <c r="Q22" s="60">
        <f t="shared" si="9"/>
        <v>1.1798435807991021</v>
      </c>
      <c r="R22" s="5">
        <f t="shared" si="14"/>
        <v>1.1774880973796182E-4</v>
      </c>
      <c r="S22" s="18">
        <f t="shared" si="10"/>
        <v>1.1774880973796182</v>
      </c>
      <c r="T22" s="119">
        <f t="shared" si="13"/>
        <v>3.2612990516827035E-14</v>
      </c>
      <c r="U22" s="119">
        <f t="shared" si="11"/>
        <v>3.2612990516827033E-10</v>
      </c>
      <c r="W22" s="5">
        <f>晶体生长速度!H21</f>
        <v>42049819.371933341</v>
      </c>
      <c r="X22" s="5">
        <f>形核速率!P22</f>
        <v>93309.45978436069</v>
      </c>
      <c r="Y22" s="5"/>
      <c r="AB22" s="5">
        <f>形核速率!Z22</f>
        <v>97573.561896180821</v>
      </c>
      <c r="AC22" s="5">
        <f>晶体生长速度!N21</f>
        <v>2.3013174643192085E+44</v>
      </c>
    </row>
    <row r="23" spans="2:29" x14ac:dyDescent="0.25">
      <c r="B23" s="5">
        <f>形核速率!F23</f>
        <v>8.0000000000000004E-4</v>
      </c>
      <c r="C23" s="5">
        <f t="shared" si="12"/>
        <v>3.0000000000000003E-4</v>
      </c>
      <c r="D23" s="5">
        <f>形核速率!K23</f>
        <v>110494.09320798449</v>
      </c>
      <c r="E23" s="5">
        <f>晶体生长速度!E22</f>
        <v>0.23596917172074447</v>
      </c>
      <c r="F23" s="39">
        <f t="shared" si="1"/>
        <v>3.7183809072157543</v>
      </c>
      <c r="G23">
        <f t="shared" si="2"/>
        <v>3</v>
      </c>
      <c r="H23" s="65">
        <f t="shared" si="3"/>
        <v>0.71838090721575432</v>
      </c>
      <c r="I23">
        <f t="shared" si="4"/>
        <v>0</v>
      </c>
      <c r="J23">
        <f t="shared" si="5"/>
        <v>1.7222222222222223</v>
      </c>
      <c r="K23" s="66">
        <f t="shared" si="6"/>
        <v>9.0604240922035881E-2</v>
      </c>
      <c r="L23" s="96">
        <f t="shared" si="15"/>
        <v>6.5873635051542251E-6</v>
      </c>
      <c r="N23" s="101">
        <f t="shared" si="7"/>
        <v>6.5873635051542251E-6</v>
      </c>
      <c r="O23" s="5">
        <f t="shared" si="8"/>
        <v>20.858559723458271</v>
      </c>
      <c r="P23" s="5">
        <f t="shared" si="0"/>
        <v>1.8877533737659559E-4</v>
      </c>
      <c r="Q23" s="60">
        <f t="shared" si="9"/>
        <v>1.887753373765956</v>
      </c>
      <c r="R23" s="5">
        <f t="shared" si="14"/>
        <v>1.8853956125418515E-4</v>
      </c>
      <c r="S23" s="18">
        <f t="shared" si="10"/>
        <v>1.8853956125418516</v>
      </c>
      <c r="T23" s="119">
        <f t="shared" si="13"/>
        <v>7.9245431820868121E-14</v>
      </c>
      <c r="U23" s="119">
        <f t="shared" si="11"/>
        <v>7.9245431820868124E-10</v>
      </c>
      <c r="W23" s="5">
        <f>晶体生长速度!H22</f>
        <v>42049964.244487084</v>
      </c>
      <c r="X23" s="5">
        <f>形核速率!P23</f>
        <v>93309.460881531064</v>
      </c>
      <c r="Y23" s="5"/>
      <c r="AB23" s="5">
        <f>形核速率!Z23</f>
        <v>97609.590676450782</v>
      </c>
      <c r="AC23" s="5">
        <f>晶体生长速度!N22</f>
        <v>5.9587745124935648E+44</v>
      </c>
    </row>
    <row r="24" spans="2:29" x14ac:dyDescent="0.25">
      <c r="B24" s="5">
        <f>形核速率!F24</f>
        <v>1E-3</v>
      </c>
      <c r="C24" s="5">
        <f t="shared" si="12"/>
        <v>1.9999999999999998E-4</v>
      </c>
      <c r="D24" s="5">
        <f>形核速率!K24</f>
        <v>110494.09185987696</v>
      </c>
      <c r="E24" s="5">
        <f>晶体生长速度!E23</f>
        <v>0.23596940676335512</v>
      </c>
      <c r="F24" s="39">
        <f t="shared" si="1"/>
        <v>3.9559833520205734</v>
      </c>
      <c r="G24">
        <f t="shared" si="2"/>
        <v>3</v>
      </c>
      <c r="H24" s="65">
        <f t="shared" si="3"/>
        <v>0.95598335202057338</v>
      </c>
      <c r="I24">
        <f t="shared" si="4"/>
        <v>0</v>
      </c>
      <c r="J24">
        <f t="shared" si="5"/>
        <v>1.7222222222222223</v>
      </c>
      <c r="K24" s="66">
        <f t="shared" si="6"/>
        <v>0.11762880982041342</v>
      </c>
      <c r="L24" s="96">
        <f t="shared" si="15"/>
        <v>8.3239577314104149E-6</v>
      </c>
      <c r="N24" s="101">
        <f t="shared" si="7"/>
        <v>8.3239577314104149E-6</v>
      </c>
      <c r="O24" s="5">
        <f t="shared" si="8"/>
        <v>26.073225307030832</v>
      </c>
      <c r="P24" s="5">
        <f t="shared" si="0"/>
        <v>2.3596940676335514E-4</v>
      </c>
      <c r="Q24" s="60">
        <f t="shared" si="9"/>
        <v>2.3596940676335514</v>
      </c>
      <c r="R24" s="5">
        <f t="shared" si="14"/>
        <v>2.3573344260685618E-4</v>
      </c>
      <c r="S24" s="18">
        <f t="shared" si="10"/>
        <v>2.357334426068562</v>
      </c>
      <c r="T24" s="119">
        <f t="shared" si="13"/>
        <v>1.1852941917695128E-13</v>
      </c>
      <c r="U24" s="119">
        <f t="shared" si="11"/>
        <v>1.1852941917695128E-9</v>
      </c>
      <c r="W24" s="5">
        <f>晶体生长速度!H23</f>
        <v>42050045.933291711</v>
      </c>
      <c r="X24" s="5">
        <f>形核速率!P24</f>
        <v>93309.46150018707</v>
      </c>
      <c r="Y24" s="5"/>
      <c r="AB24" s="5">
        <f>形核速率!Z24</f>
        <v>97626.356804170384</v>
      </c>
      <c r="AC24" s="5">
        <f>晶体生长速度!N23</f>
        <v>9.34583997081605E+44</v>
      </c>
    </row>
    <row r="25" spans="2:29" x14ac:dyDescent="0.25">
      <c r="B25" s="5">
        <f>形核速率!F25</f>
        <v>2E-3</v>
      </c>
      <c r="C25" s="5">
        <f t="shared" si="12"/>
        <v>1E-3</v>
      </c>
      <c r="D25" s="5">
        <f>形核速率!K25</f>
        <v>110494.08615720562</v>
      </c>
      <c r="E25" s="5">
        <f>晶体生长速度!E24</f>
        <v>0.2359716162048501</v>
      </c>
      <c r="F25" s="39">
        <f t="shared" si="1"/>
        <v>4.6774358335633641</v>
      </c>
      <c r="G25">
        <f t="shared" si="2"/>
        <v>4</v>
      </c>
      <c r="H25" s="65">
        <f t="shared" si="3"/>
        <v>0.67743583356336412</v>
      </c>
      <c r="I25">
        <f t="shared" si="4"/>
        <v>1</v>
      </c>
      <c r="J25">
        <f t="shared" si="5"/>
        <v>1.845679012345679</v>
      </c>
      <c r="K25" s="66">
        <f t="shared" si="6"/>
        <v>2.8872973123018411E-2</v>
      </c>
      <c r="L25" s="96">
        <f t="shared" si="15"/>
        <v>1.71707789648316E-5</v>
      </c>
      <c r="N25" s="101">
        <f t="shared" si="7"/>
        <v>1.71707789648316E-5</v>
      </c>
      <c r="O25" s="5">
        <f t="shared" si="8"/>
        <v>52.146936183187528</v>
      </c>
      <c r="P25" s="5">
        <f t="shared" si="0"/>
        <v>4.7194323240970021E-4</v>
      </c>
      <c r="Q25" s="60">
        <f t="shared" si="9"/>
        <v>4.719432324097002</v>
      </c>
      <c r="R25" s="5">
        <f t="shared" si="14"/>
        <v>4.7170505881170626E-4</v>
      </c>
      <c r="S25" s="18">
        <f t="shared" si="10"/>
        <v>4.717050588117063</v>
      </c>
      <c r="T25" s="119">
        <f t="shared" si="13"/>
        <v>5.2371106555970676E-13</v>
      </c>
      <c r="U25" s="119">
        <f t="shared" si="11"/>
        <v>5.2371106555970677E-9</v>
      </c>
      <c r="W25" s="5">
        <f>晶体生长速度!H24</f>
        <v>42050678.698829934</v>
      </c>
      <c r="X25" s="5">
        <f>形核速率!P25</f>
        <v>93309.466292283701</v>
      </c>
      <c r="Y25" s="5"/>
      <c r="AB25" s="5">
        <f>形核速率!Z25</f>
        <v>97677.181475237856</v>
      </c>
      <c r="AC25" s="5">
        <f>晶体生长速度!N24</f>
        <v>3.7667045270226249E+45</v>
      </c>
    </row>
    <row r="26" spans="2:29" x14ac:dyDescent="0.25">
      <c r="B26" s="5">
        <f>形核速率!F26</f>
        <v>5.0000000000000001E-3</v>
      </c>
      <c r="C26" s="5">
        <f t="shared" si="12"/>
        <v>3.0000000000000001E-3</v>
      </c>
      <c r="D26" s="5">
        <f>形核速率!K26</f>
        <v>110494.07011398365</v>
      </c>
      <c r="E26" s="5">
        <f>晶体生长速度!E25</f>
        <v>0.23597930549227605</v>
      </c>
      <c r="F26" s="39">
        <f t="shared" si="1"/>
        <v>5.6103328722818979</v>
      </c>
      <c r="G26">
        <f t="shared" si="2"/>
        <v>5</v>
      </c>
      <c r="H26" s="65">
        <f t="shared" si="3"/>
        <v>0.61033287228189792</v>
      </c>
      <c r="I26">
        <f t="shared" si="4"/>
        <v>2</v>
      </c>
      <c r="J26">
        <f t="shared" si="5"/>
        <v>1.9279835390946503</v>
      </c>
      <c r="K26" s="66">
        <f t="shared" si="6"/>
        <v>8.94033933112179E-3</v>
      </c>
      <c r="L26" s="96">
        <f t="shared" si="15"/>
        <v>4.4595216062170761E-5</v>
      </c>
      <c r="N26" s="101">
        <f t="shared" si="7"/>
        <v>4.4595216062170761E-5</v>
      </c>
      <c r="O26" s="5">
        <f t="shared" si="8"/>
        <v>130.37156963256356</v>
      </c>
      <c r="P26" s="5">
        <f t="shared" si="0"/>
        <v>1.1798965274613803E-3</v>
      </c>
      <c r="Q26" s="60">
        <f t="shared" si="9"/>
        <v>11.798965274613803</v>
      </c>
      <c r="R26" s="5">
        <f t="shared" si="14"/>
        <v>1.1796429752885345E-3</v>
      </c>
      <c r="S26" s="18">
        <f t="shared" si="10"/>
        <v>11.796429752885345</v>
      </c>
      <c r="T26" s="119">
        <f t="shared" si="13"/>
        <v>3.6807754999484214E-12</v>
      </c>
      <c r="U26" s="119">
        <f t="shared" si="11"/>
        <v>3.6807754999484216E-8</v>
      </c>
      <c r="W26" s="5">
        <f>晶体生长速度!H25</f>
        <v>42052807.143468544</v>
      </c>
      <c r="X26" s="5">
        <f>形核速率!P26</f>
        <v>93309.482410977434</v>
      </c>
      <c r="Y26" s="5"/>
      <c r="AB26" s="5">
        <f>形核速率!Z26</f>
        <v>97741.724782655947</v>
      </c>
      <c r="AC26" s="5">
        <f>晶体生长速度!N25</f>
        <v>2.3650594573774046E+46</v>
      </c>
    </row>
    <row r="27" spans="2:29" x14ac:dyDescent="0.25">
      <c r="B27" s="5">
        <f>形核速率!F27</f>
        <v>8.0000000000000002E-3</v>
      </c>
      <c r="C27" s="5">
        <f t="shared" si="12"/>
        <v>3.0000000000000001E-3</v>
      </c>
      <c r="D27" s="5">
        <f>形核速率!K27</f>
        <v>110494.05407102019</v>
      </c>
      <c r="E27" s="5">
        <f>晶体生长速度!E26</f>
        <v>0.2359869948738639</v>
      </c>
      <c r="F27" s="39">
        <f t="shared" si="1"/>
        <v>6.0844452345781139</v>
      </c>
      <c r="G27">
        <f t="shared" si="2"/>
        <v>6</v>
      </c>
      <c r="H27" s="65">
        <f t="shared" si="3"/>
        <v>8.4445234578113926E-2</v>
      </c>
      <c r="I27">
        <f t="shared" si="4"/>
        <v>3</v>
      </c>
      <c r="J27">
        <f t="shared" si="5"/>
        <v>1.9828532235939644</v>
      </c>
      <c r="K27" s="66">
        <f t="shared" si="6"/>
        <v>1.6723246008065308E-3</v>
      </c>
      <c r="L27" s="96">
        <f t="shared" si="15"/>
        <v>7.2694549284304245E-5</v>
      </c>
      <c r="N27" s="101">
        <f t="shared" si="7"/>
        <v>7.2694549284304245E-5</v>
      </c>
      <c r="O27" s="5">
        <f t="shared" si="8"/>
        <v>208.60127817320225</v>
      </c>
      <c r="P27" s="5">
        <f t="shared" si="0"/>
        <v>1.8878959589909113E-3</v>
      </c>
      <c r="Q27" s="60">
        <f t="shared" si="9"/>
        <v>18.878959589909112</v>
      </c>
      <c r="R27" s="5">
        <f t="shared" si="14"/>
        <v>1.8876039599101261E-3</v>
      </c>
      <c r="S27" s="18">
        <f t="shared" si="10"/>
        <v>18.876039599101262</v>
      </c>
      <c r="T27" s="119">
        <f t="shared" si="13"/>
        <v>8.8272659687423071E-12</v>
      </c>
      <c r="U27" s="119">
        <f t="shared" si="11"/>
        <v>8.8272659687423068E-8</v>
      </c>
      <c r="W27" s="5">
        <f>晶体生长速度!H26</f>
        <v>42054935.654033557</v>
      </c>
      <c r="X27" s="5">
        <f>形核速率!P27</f>
        <v>93309.498529297052</v>
      </c>
      <c r="Y27" s="5"/>
      <c r="AB27" s="5">
        <f>形核速率!Z27</f>
        <v>97773.758628486801</v>
      </c>
      <c r="AC27" s="5">
        <f>晶体生长速度!N26</f>
        <v>6.0619843139799074E+46</v>
      </c>
    </row>
    <row r="28" spans="2:29" x14ac:dyDescent="0.25">
      <c r="B28" s="5">
        <f>形核速率!F28</f>
        <v>0.01</v>
      </c>
      <c r="C28" s="5">
        <f t="shared" si="12"/>
        <v>2E-3</v>
      </c>
      <c r="D28" s="5">
        <f>形核速率!K28</f>
        <v>110494.04315796161</v>
      </c>
      <c r="E28" s="5">
        <f>晶体生长速度!E27</f>
        <v>0.2359919040255159</v>
      </c>
      <c r="F28" s="39">
        <f t="shared" si="1"/>
        <v>6.3089545699903393</v>
      </c>
      <c r="G28">
        <f t="shared" si="2"/>
        <v>6</v>
      </c>
      <c r="H28" s="65">
        <f t="shared" si="3"/>
        <v>0.30895456999033932</v>
      </c>
      <c r="I28">
        <f t="shared" si="4"/>
        <v>3</v>
      </c>
      <c r="J28">
        <f t="shared" si="5"/>
        <v>1.9828532235939644</v>
      </c>
      <c r="K28" s="66">
        <f t="shared" si="6"/>
        <v>2.1401230981146009E-3</v>
      </c>
      <c r="L28" s="96">
        <f t="shared" si="15"/>
        <v>9.1432243658858038E-5</v>
      </c>
      <c r="N28" s="101">
        <f t="shared" si="7"/>
        <v>9.1432243658858038E-5</v>
      </c>
      <c r="O28" s="5">
        <f t="shared" si="8"/>
        <v>260.7569962832489</v>
      </c>
      <c r="P28" s="5">
        <f t="shared" si="0"/>
        <v>2.3599190402551588E-3</v>
      </c>
      <c r="Q28" s="60">
        <f t="shared" si="9"/>
        <v>23.599190402551589</v>
      </c>
      <c r="R28" s="5">
        <f t="shared" si="14"/>
        <v>2.359587767961158E-3</v>
      </c>
      <c r="S28" s="18">
        <f t="shared" si="10"/>
        <v>23.595877679611579</v>
      </c>
      <c r="T28" s="119">
        <f t="shared" si="13"/>
        <v>1.314271982281807E-11</v>
      </c>
      <c r="U28" s="119">
        <f t="shared" si="11"/>
        <v>1.314271982281807E-7</v>
      </c>
      <c r="W28" s="5">
        <f>晶体生长速度!H27</f>
        <v>42056307.595391996</v>
      </c>
      <c r="X28" s="5">
        <f>形核速率!P28</f>
        <v>93309.508917971878</v>
      </c>
      <c r="Y28" s="5"/>
      <c r="AB28" s="5">
        <f>形核速率!Z28</f>
        <v>97788.725398933107</v>
      </c>
      <c r="AC28" s="5">
        <f>晶体生长速度!N27</f>
        <v>9.4760267083380635E+46</v>
      </c>
    </row>
    <row r="29" spans="2:29" x14ac:dyDescent="0.25">
      <c r="B29" s="5">
        <f>形核速率!F29</f>
        <v>0.02</v>
      </c>
      <c r="C29" s="5">
        <f t="shared" si="12"/>
        <v>0.01</v>
      </c>
      <c r="D29" s="5">
        <f>形核速率!K29</f>
        <v>110493.99187629875</v>
      </c>
      <c r="E29" s="5">
        <f>晶体生长速度!E28</f>
        <v>0.23601972138119878</v>
      </c>
      <c r="F29" s="39">
        <f t="shared" si="1"/>
        <v>7.0048274680478038</v>
      </c>
      <c r="G29">
        <f t="shared" si="2"/>
        <v>7</v>
      </c>
      <c r="H29" s="65">
        <f t="shared" si="3"/>
        <v>4.8274680478037624E-3</v>
      </c>
      <c r="I29">
        <f t="shared" si="4"/>
        <v>4</v>
      </c>
      <c r="J29">
        <f t="shared" si="5"/>
        <v>2.0194330132601737</v>
      </c>
      <c r="K29" s="66">
        <f t="shared" si="6"/>
        <v>5.1075425710268353E-4</v>
      </c>
      <c r="L29" s="96">
        <f t="shared" si="15"/>
        <v>1.8678155670188133E-4</v>
      </c>
      <c r="N29" s="101">
        <f t="shared" si="7"/>
        <v>1.8678155670188133E-4</v>
      </c>
      <c r="O29" s="5">
        <f t="shared" si="8"/>
        <v>521.5752235388095</v>
      </c>
      <c r="P29" s="5">
        <f t="shared" si="0"/>
        <v>4.7203944276239754E-3</v>
      </c>
      <c r="Q29" s="60">
        <f t="shared" si="9"/>
        <v>47.203944276239753</v>
      </c>
      <c r="R29" s="5">
        <f t="shared" si="14"/>
        <v>4.7197849817731457E-3</v>
      </c>
      <c r="S29" s="18">
        <f t="shared" si="10"/>
        <v>47.197849817731459</v>
      </c>
      <c r="T29" s="119">
        <f t="shared" si="13"/>
        <v>5.7226850794742683E-11</v>
      </c>
      <c r="U29" s="119">
        <f t="shared" si="11"/>
        <v>5.722685079474268E-7</v>
      </c>
      <c r="W29" s="5">
        <f>晶体生长速度!H28</f>
        <v>42063877.259552509</v>
      </c>
      <c r="X29" s="5">
        <f>形核速率!P29</f>
        <v>93309.566230794269</v>
      </c>
      <c r="Y29" s="5"/>
      <c r="AB29" s="5">
        <f>形核速率!Z29</f>
        <v>97834.261219466352</v>
      </c>
      <c r="AC29" s="5">
        <f>晶体生长速度!N28</f>
        <v>3.7946252385485364E+47</v>
      </c>
    </row>
    <row r="30" spans="2:29" x14ac:dyDescent="0.25">
      <c r="B30" s="5">
        <f>形核速率!F30</f>
        <v>0.05</v>
      </c>
      <c r="C30" s="5">
        <f t="shared" si="12"/>
        <v>3.0000000000000002E-2</v>
      </c>
      <c r="D30" s="5">
        <f>形核速率!K30</f>
        <v>110493.84141498349</v>
      </c>
      <c r="E30" s="5">
        <f>晶体生长速度!E29</f>
        <v>0.23610653849408209</v>
      </c>
      <c r="F30" s="39">
        <f t="shared" si="1"/>
        <v>7.922748986930741</v>
      </c>
      <c r="G30">
        <f t="shared" si="2"/>
        <v>7</v>
      </c>
      <c r="H30" s="65">
        <f t="shared" si="3"/>
        <v>0.92274898693074103</v>
      </c>
      <c r="I30">
        <f t="shared" si="4"/>
        <v>4</v>
      </c>
      <c r="J30">
        <f t="shared" si="5"/>
        <v>2.0194330132601737</v>
      </c>
      <c r="K30" s="66">
        <f t="shared" si="6"/>
        <v>1.400141286364949E-3</v>
      </c>
      <c r="L30" s="96">
        <f t="shared" si="15"/>
        <v>4.7306070929831716E-4</v>
      </c>
      <c r="N30" s="101">
        <f t="shared" si="7"/>
        <v>4.7306070929831716E-4</v>
      </c>
      <c r="O30" s="5">
        <f t="shared" si="8"/>
        <v>1304.4159210702901</v>
      </c>
      <c r="P30" s="5">
        <f t="shared" si="0"/>
        <v>1.1805326924704105E-2</v>
      </c>
      <c r="Q30" s="60">
        <f t="shared" si="9"/>
        <v>118.05326924704104</v>
      </c>
      <c r="R30" s="5">
        <f t="shared" si="14"/>
        <v>1.1802981136595609E-2</v>
      </c>
      <c r="S30" s="18">
        <f t="shared" si="10"/>
        <v>118.02981136595609</v>
      </c>
      <c r="T30" s="119">
        <f t="shared" si="13"/>
        <v>3.9230503050468538E-10</v>
      </c>
      <c r="U30" s="119">
        <f t="shared" si="11"/>
        <v>3.9230503050468539E-6</v>
      </c>
      <c r="W30" s="5">
        <f>晶体生长速度!H29</f>
        <v>42087319.666943841</v>
      </c>
      <c r="X30" s="5">
        <f>形核速率!P30</f>
        <v>93309.743652208752</v>
      </c>
      <c r="Y30" s="5"/>
      <c r="AB30" s="5">
        <f>形核速率!Z30</f>
        <v>97892.339680549063</v>
      </c>
      <c r="AC30" s="5">
        <f>晶体生长速度!N29</f>
        <v>2.3753609210489259E+48</v>
      </c>
    </row>
    <row r="31" spans="2:29" x14ac:dyDescent="0.25">
      <c r="B31" s="5">
        <f>形核速率!F31</f>
        <v>0.08</v>
      </c>
      <c r="C31" s="5">
        <f t="shared" si="12"/>
        <v>0.03</v>
      </c>
      <c r="D31" s="5">
        <f>形核速率!K31</f>
        <v>110493.69097926861</v>
      </c>
      <c r="E31" s="5">
        <f>晶体生长速度!E30</f>
        <v>0.236193370490691</v>
      </c>
      <c r="F31" s="39">
        <f t="shared" si="1"/>
        <v>8.3931588759753541</v>
      </c>
      <c r="G31">
        <f t="shared" si="2"/>
        <v>8</v>
      </c>
      <c r="H31" s="65">
        <f t="shared" si="3"/>
        <v>0.39315887597535415</v>
      </c>
      <c r="I31">
        <f t="shared" si="4"/>
        <v>5</v>
      </c>
      <c r="J31">
        <f t="shared" si="5"/>
        <v>2.0438195397043133</v>
      </c>
      <c r="K31" s="66">
        <f t="shared" si="6"/>
        <v>2.6083862910621108E-4</v>
      </c>
      <c r="L31" s="96">
        <f t="shared" si="15"/>
        <v>7.6273964976579143E-4</v>
      </c>
      <c r="N31" s="101">
        <f t="shared" si="7"/>
        <v>7.6273964976579143E-4</v>
      </c>
      <c r="O31" s="5">
        <f t="shared" si="8"/>
        <v>2087.8301832280249</v>
      </c>
      <c r="P31" s="5">
        <f t="shared" si="0"/>
        <v>1.8895469639255282E-2</v>
      </c>
      <c r="Q31" s="60">
        <f t="shared" si="9"/>
        <v>188.95469639255282</v>
      </c>
      <c r="R31" s="5">
        <f t="shared" si="14"/>
        <v>1.8888782251316339E-2</v>
      </c>
      <c r="S31" s="18">
        <f t="shared" si="10"/>
        <v>188.8878225131634</v>
      </c>
      <c r="T31" s="119">
        <f t="shared" si="13"/>
        <v>9.3276717655989989E-10</v>
      </c>
      <c r="U31" s="119">
        <f t="shared" si="11"/>
        <v>9.3276717655989993E-6</v>
      </c>
      <c r="W31" s="5">
        <f>晶体生长速度!H30</f>
        <v>42110770.578902349</v>
      </c>
      <c r="X31" s="5">
        <f>形核速率!P31</f>
        <v>93309.92103217206</v>
      </c>
      <c r="Y31" s="5"/>
      <c r="AB31" s="5">
        <f>形核速率!Z31</f>
        <v>97921.244404694356</v>
      </c>
      <c r="AC31" s="5">
        <f>晶体生长速度!N30</f>
        <v>6.0884083703486932E+48</v>
      </c>
    </row>
    <row r="32" spans="2:29" x14ac:dyDescent="0.25">
      <c r="B32" s="5">
        <f>形核速率!F32</f>
        <v>0.1</v>
      </c>
      <c r="C32" s="5">
        <f t="shared" si="12"/>
        <v>2.0000000000000004E-2</v>
      </c>
      <c r="D32" s="5">
        <f>形核速率!K32</f>
        <v>110493.59001414943</v>
      </c>
      <c r="E32" s="5">
        <f>晶体生长速度!E31</f>
        <v>0.23625057936396221</v>
      </c>
      <c r="F32" s="39">
        <f t="shared" si="1"/>
        <v>8.6164373503687948</v>
      </c>
      <c r="G32">
        <f t="shared" si="2"/>
        <v>8</v>
      </c>
      <c r="H32" s="65">
        <f t="shared" si="3"/>
        <v>0.61643735036879477</v>
      </c>
      <c r="I32">
        <f t="shared" si="4"/>
        <v>5</v>
      </c>
      <c r="J32">
        <f t="shared" si="5"/>
        <v>2.0438195397043133</v>
      </c>
      <c r="K32" s="66">
        <f t="shared" si="6"/>
        <v>3.3335180793606838E-4</v>
      </c>
      <c r="L32" s="96">
        <f t="shared" si="15"/>
        <v>9.559125717371065E-4</v>
      </c>
      <c r="N32" s="101">
        <f t="shared" si="7"/>
        <v>9.559125717371065E-4</v>
      </c>
      <c r="O32" s="5">
        <f t="shared" si="8"/>
        <v>2610.4174656846917</v>
      </c>
      <c r="P32" s="5">
        <f t="shared" si="0"/>
        <v>2.3625057936396222E-2</v>
      </c>
      <c r="Q32" s="60">
        <f t="shared" si="9"/>
        <v>236.25057936396223</v>
      </c>
      <c r="R32" s="5">
        <f t="shared" si="14"/>
        <v>2.3613793838595583E-2</v>
      </c>
      <c r="S32" s="18">
        <f t="shared" si="10"/>
        <v>236.13793838595583</v>
      </c>
      <c r="T32" s="119">
        <f t="shared" si="13"/>
        <v>1.384436974348273E-9</v>
      </c>
      <c r="U32" s="119">
        <f t="shared" si="11"/>
        <v>1.384436974348273E-5</v>
      </c>
      <c r="W32" s="5">
        <f>晶体生长速度!H31</f>
        <v>42126260.064536154</v>
      </c>
      <c r="X32" s="5">
        <f>形核速率!P32</f>
        <v>93310.038134855102</v>
      </c>
      <c r="Y32" s="5"/>
      <c r="AB32" s="5">
        <f>形核速率!Z32</f>
        <v>97934.766267552492</v>
      </c>
      <c r="AC32" s="5">
        <f>晶体生长速度!N31</f>
        <v>9.5205215862595209E+48</v>
      </c>
    </row>
    <row r="33" spans="2:29" x14ac:dyDescent="0.25">
      <c r="B33" s="5">
        <f>形核速率!F33</f>
        <v>0.15</v>
      </c>
      <c r="C33" s="5">
        <f t="shared" si="12"/>
        <v>4.9999999999999989E-2</v>
      </c>
      <c r="D33" s="5">
        <f>形核速率!K33</f>
        <v>110493.34110023496</v>
      </c>
      <c r="E33" s="5">
        <f>晶体生长速度!E32</f>
        <v>0.23639707310584329</v>
      </c>
      <c r="F33" s="39">
        <f t="shared" si="1"/>
        <v>9.0220812928338709</v>
      </c>
      <c r="G33">
        <f t="shared" si="2"/>
        <v>9</v>
      </c>
      <c r="H33" s="65">
        <f t="shared" si="3"/>
        <v>2.2081292833870947E-2</v>
      </c>
      <c r="I33">
        <f t="shared" si="4"/>
        <v>6</v>
      </c>
      <c r="J33">
        <f t="shared" si="5"/>
        <v>2.0600772240004064</v>
      </c>
      <c r="K33" s="66">
        <f t="shared" si="6"/>
        <v>5.7836453210467053E-5</v>
      </c>
      <c r="L33" s="96">
        <f t="shared" si="15"/>
        <v>1.442922470231071E-3</v>
      </c>
      <c r="N33" s="101">
        <f t="shared" si="7"/>
        <v>1.442922470231071E-3</v>
      </c>
      <c r="O33" s="5">
        <f t="shared" si="8"/>
        <v>3918.0453650671679</v>
      </c>
      <c r="P33" s="5">
        <f t="shared" si="0"/>
        <v>3.5459560965876491E-2</v>
      </c>
      <c r="Q33" s="60">
        <f t="shared" si="9"/>
        <v>354.59560965876489</v>
      </c>
      <c r="R33" s="5">
        <f t="shared" si="14"/>
        <v>3.5433647493887749E-2</v>
      </c>
      <c r="S33" s="18">
        <f t="shared" si="10"/>
        <v>354.33647493887747</v>
      </c>
      <c r="T33" s="119">
        <f t="shared" si="13"/>
        <v>3.0899502177546648E-9</v>
      </c>
      <c r="U33" s="119">
        <f t="shared" si="11"/>
        <v>3.0899502177546647E-5</v>
      </c>
      <c r="W33" s="5">
        <f>晶体生长速度!H32</f>
        <v>42165747.52401071</v>
      </c>
      <c r="X33" s="5">
        <f>形核速率!P33</f>
        <v>93310.336457173296</v>
      </c>
      <c r="Y33" s="5"/>
      <c r="AB33" s="5">
        <f>形核速率!Z33</f>
        <v>97959.017421591168</v>
      </c>
      <c r="AC33" s="5">
        <f>晶体生长速度!N32</f>
        <v>2.1462527658690572E+49</v>
      </c>
    </row>
    <row r="34" spans="2:29" x14ac:dyDescent="0.25">
      <c r="B34" s="5">
        <f>形核速率!F34</f>
        <v>0.2</v>
      </c>
      <c r="C34" s="5">
        <f t="shared" si="12"/>
        <v>5.0000000000000017E-2</v>
      </c>
      <c r="D34" s="5">
        <f>形核速率!K34</f>
        <v>110493.09225720447</v>
      </c>
      <c r="E34" s="5">
        <f>晶体生长速度!E33</f>
        <v>0.23654360990389869</v>
      </c>
      <c r="F34" s="39">
        <f t="shared" si="1"/>
        <v>9.3098516444310988</v>
      </c>
      <c r="G34">
        <f t="shared" si="2"/>
        <v>9</v>
      </c>
      <c r="H34" s="65">
        <f t="shared" si="3"/>
        <v>0.3098516444310988</v>
      </c>
      <c r="I34">
        <f t="shared" si="4"/>
        <v>6</v>
      </c>
      <c r="J34">
        <f t="shared" si="5"/>
        <v>2.0600772240004064</v>
      </c>
      <c r="K34" s="66">
        <f t="shared" si="6"/>
        <v>7.9341974381341466E-5</v>
      </c>
      <c r="L34" s="96">
        <f t="shared" si="15"/>
        <v>1.9302393413139669E-3</v>
      </c>
      <c r="N34" s="101">
        <f t="shared" si="7"/>
        <v>1.9302393413139669E-3</v>
      </c>
      <c r="O34" s="5">
        <f t="shared" si="8"/>
        <v>5227.2869823927331</v>
      </c>
      <c r="P34" s="5">
        <f t="shared" si="0"/>
        <v>4.730872198077974E-2</v>
      </c>
      <c r="Q34" s="60">
        <f t="shared" si="9"/>
        <v>473.0872198077974</v>
      </c>
      <c r="R34" s="5">
        <f t="shared" si="14"/>
        <v>4.7260827989082689E-2</v>
      </c>
      <c r="S34" s="18">
        <f t="shared" si="10"/>
        <v>472.60827989082691</v>
      </c>
      <c r="T34" s="119">
        <f t="shared" si="13"/>
        <v>5.3728791266193122E-9</v>
      </c>
      <c r="U34" s="119">
        <f t="shared" si="11"/>
        <v>5.3728791266193123E-5</v>
      </c>
      <c r="W34" s="5">
        <f>晶体生长速度!H33</f>
        <v>42205259.20936957</v>
      </c>
      <c r="X34" s="5">
        <f>形核速率!P34</f>
        <v>93310.634663317265</v>
      </c>
      <c r="Y34" s="5"/>
      <c r="AB34" s="5">
        <f>形核速率!Z34</f>
        <v>97975.982271294008</v>
      </c>
      <c r="AC34" s="5">
        <f>晶体生长速度!N33</f>
        <v>3.822828316834785E+49</v>
      </c>
    </row>
    <row r="35" spans="2:29" x14ac:dyDescent="0.25">
      <c r="B35" s="5">
        <f>形核速率!F35</f>
        <v>0.25</v>
      </c>
      <c r="C35" s="5">
        <f t="shared" si="12"/>
        <v>4.9999999999999989E-2</v>
      </c>
      <c r="D35" s="5">
        <f>形核速率!K35</f>
        <v>110492.84348501895</v>
      </c>
      <c r="E35" s="5">
        <f>晶体生长速度!E34</f>
        <v>0.23669018975597683</v>
      </c>
      <c r="F35" s="39">
        <f t="shared" si="1"/>
        <v>9.5330472590904876</v>
      </c>
      <c r="G35">
        <f t="shared" si="2"/>
        <v>9</v>
      </c>
      <c r="H35" s="65">
        <f t="shared" si="3"/>
        <v>0.53304725909048756</v>
      </c>
      <c r="I35">
        <f t="shared" si="4"/>
        <v>6</v>
      </c>
      <c r="J35">
        <f t="shared" si="5"/>
        <v>2.0600772240004064</v>
      </c>
      <c r="K35" s="66">
        <f t="shared" si="6"/>
        <v>1.0138982539869114E-4</v>
      </c>
      <c r="L35" s="96">
        <f t="shared" si="15"/>
        <v>2.4178634083516018E-3</v>
      </c>
      <c r="N35" s="101">
        <f t="shared" si="7"/>
        <v>2.4178634083516018E-3</v>
      </c>
      <c r="O35" s="5">
        <f t="shared" si="8"/>
        <v>6538.1430227866458</v>
      </c>
      <c r="P35" s="5">
        <f t="shared" si="0"/>
        <v>5.9172547438994208E-2</v>
      </c>
      <c r="Q35" s="60">
        <f t="shared" si="9"/>
        <v>591.72547438994206</v>
      </c>
      <c r="R35" s="5">
        <f t="shared" si="14"/>
        <v>5.9095337476881532E-2</v>
      </c>
      <c r="S35" s="18">
        <f t="shared" si="10"/>
        <v>590.95337476881537</v>
      </c>
      <c r="T35" s="119">
        <f t="shared" si="13"/>
        <v>8.2343018712531789E-9</v>
      </c>
      <c r="U35" s="119">
        <f t="shared" si="11"/>
        <v>8.2343018712531789E-5</v>
      </c>
      <c r="W35" s="5">
        <f>晶体生长速度!H34</f>
        <v>42244795.127491474</v>
      </c>
      <c r="X35" s="5">
        <f>形核速率!P35</f>
        <v>93310.932753369183</v>
      </c>
      <c r="Y35" s="5"/>
      <c r="AB35" s="5">
        <f>形核速率!Z35</f>
        <v>97989.008530754814</v>
      </c>
      <c r="AC35" s="5">
        <f>晶体生长速度!N34</f>
        <v>5.9844832275408298E+49</v>
      </c>
    </row>
    <row r="36" spans="2:29" x14ac:dyDescent="0.25">
      <c r="B36" s="5">
        <f>形核速率!F36</f>
        <v>0.29314903107006901</v>
      </c>
      <c r="C36" s="5">
        <f t="shared" si="12"/>
        <v>4.3149031070069011E-2</v>
      </c>
      <c r="D36" s="5">
        <f>形核速率!K36</f>
        <v>110492.62846498461</v>
      </c>
      <c r="E36" s="5">
        <f>晶体生长速度!E35</f>
        <v>0.236816328210916</v>
      </c>
      <c r="F36" s="39">
        <f t="shared" si="1"/>
        <v>9.6922974907149424</v>
      </c>
      <c r="G36">
        <f t="shared" si="2"/>
        <v>9</v>
      </c>
      <c r="H36" s="65">
        <f t="shared" si="3"/>
        <v>0.6922974907149424</v>
      </c>
      <c r="I36">
        <f t="shared" si="4"/>
        <v>6</v>
      </c>
      <c r="J36">
        <f t="shared" si="5"/>
        <v>2.0600772240004064</v>
      </c>
      <c r="K36" s="66">
        <f t="shared" si="6"/>
        <v>1.2077472172049029E-4</v>
      </c>
      <c r="L36" s="96">
        <f t="shared" si="15"/>
        <v>2.8389017512146031E-3</v>
      </c>
      <c r="N36" s="101">
        <f t="shared" si="7"/>
        <v>2.8389017512146031E-3</v>
      </c>
      <c r="O36" s="5">
        <f t="shared" si="8"/>
        <v>7670.6719755832473</v>
      </c>
      <c r="P36" s="5">
        <f t="shared" si="0"/>
        <v>6.9422477156601478E-2</v>
      </c>
      <c r="Q36" s="60">
        <f t="shared" si="9"/>
        <v>694.22477156601474</v>
      </c>
      <c r="R36" s="5">
        <f t="shared" si="14"/>
        <v>6.9313732580754003E-2</v>
      </c>
      <c r="S36" s="18">
        <f t="shared" si="10"/>
        <v>693.13732580754004</v>
      </c>
      <c r="T36" s="119">
        <f t="shared" si="13"/>
        <v>1.1135203846751809E-8</v>
      </c>
      <c r="U36" s="119">
        <f t="shared" si="11"/>
        <v>1.1135203846751808E-4</v>
      </c>
      <c r="W36" s="5">
        <f>晶体生长速度!H35</f>
        <v>42278848.227835812</v>
      </c>
      <c r="X36" s="5">
        <f>形核速率!P36</f>
        <v>93311.189265173904</v>
      </c>
      <c r="Y36" s="5"/>
      <c r="AB36" s="5">
        <f>形核速率!Z36</f>
        <v>97998.234614275832</v>
      </c>
      <c r="AC36" s="5">
        <f>晶体生长速度!N35</f>
        <v>8.2419342653394798E+49</v>
      </c>
    </row>
    <row r="37" spans="2:29" x14ac:dyDescent="0.25">
      <c r="B37" s="5">
        <f>形核速率!F37</f>
        <v>0.29314903117006902</v>
      </c>
      <c r="C37" s="5">
        <f t="shared" si="12"/>
        <v>1.000000082740371E-10</v>
      </c>
      <c r="D37" s="5">
        <f>形核速率!K37</f>
        <v>110492.6262203064</v>
      </c>
      <c r="E37" s="5">
        <f>晶体生长速度!E36</f>
        <v>0.2368258060761555</v>
      </c>
      <c r="F37" s="39">
        <f t="shared" si="1"/>
        <v>9.692297470737179</v>
      </c>
      <c r="G37">
        <f t="shared" si="2"/>
        <v>9</v>
      </c>
      <c r="H37" s="65">
        <f t="shared" si="3"/>
        <v>0.69229747073717895</v>
      </c>
      <c r="I37">
        <f t="shared" si="4"/>
        <v>6</v>
      </c>
      <c r="J37">
        <f t="shared" si="5"/>
        <v>2.0600772240004064</v>
      </c>
      <c r="K37" s="66">
        <f t="shared" si="6"/>
        <v>1.2077471906974894E-4</v>
      </c>
      <c r="L37" s="96">
        <f t="shared" si="15"/>
        <v>2.8389017521904193E-3</v>
      </c>
      <c r="N37" s="101">
        <f t="shared" si="7"/>
        <v>2.8389017521904193E-3</v>
      </c>
      <c r="O37" s="5">
        <f t="shared" si="8"/>
        <v>7670.9788180661462</v>
      </c>
      <c r="P37" s="5">
        <f t="shared" si="0"/>
        <v>6.9425255607295636E-2</v>
      </c>
      <c r="Q37" s="60">
        <f t="shared" si="9"/>
        <v>694.25255607295639</v>
      </c>
      <c r="R37" s="5">
        <f t="shared" si="14"/>
        <v>6.9313732604436587E-2</v>
      </c>
      <c r="S37" s="18">
        <f t="shared" si="10"/>
        <v>693.13732604436586</v>
      </c>
      <c r="T37" s="119">
        <f t="shared" si="13"/>
        <v>1.1135203853475062E-8</v>
      </c>
      <c r="U37" s="119">
        <f t="shared" si="11"/>
        <v>1.1135203853475061E-4</v>
      </c>
      <c r="W37" s="5">
        <f>晶体生长速度!H36</f>
        <v>42281103.992624834</v>
      </c>
      <c r="X37" s="5">
        <f>形核速率!P37</f>
        <v>93311.206249362935</v>
      </c>
      <c r="Y37" s="5"/>
      <c r="AB37" s="5">
        <f>形核速率!Z37</f>
        <v>97998.236912186199</v>
      </c>
      <c r="AC37" s="5">
        <f>晶体生长速度!N36</f>
        <v>8.2425935816056434E+49</v>
      </c>
    </row>
    <row r="38" spans="2:29" x14ac:dyDescent="0.25">
      <c r="B38" s="5">
        <f>形核速率!F38</f>
        <v>0.29314903147006899</v>
      </c>
      <c r="C38" s="5">
        <f t="shared" si="12"/>
        <v>2.9999996931096007E-10</v>
      </c>
      <c r="D38" s="5">
        <f>形核速率!K38</f>
        <v>110492.61948592743</v>
      </c>
      <c r="E38" s="5">
        <f>晶体生长速度!E37</f>
        <v>0.23685424152060999</v>
      </c>
      <c r="F38" s="39">
        <f t="shared" si="1"/>
        <v>9.6922974108007711</v>
      </c>
      <c r="G38">
        <f t="shared" si="2"/>
        <v>9</v>
      </c>
      <c r="H38" s="65">
        <f t="shared" si="3"/>
        <v>0.69229741080077112</v>
      </c>
      <c r="I38">
        <f t="shared" si="4"/>
        <v>6</v>
      </c>
      <c r="J38">
        <f t="shared" si="5"/>
        <v>2.0600772240004064</v>
      </c>
      <c r="K38" s="66">
        <f t="shared" si="6"/>
        <v>1.2077471111711145E-4</v>
      </c>
      <c r="L38" s="96">
        <f t="shared" si="15"/>
        <v>2.8389017551182188E-3</v>
      </c>
      <c r="N38" s="101">
        <f t="shared" si="7"/>
        <v>2.8389017551182188E-3</v>
      </c>
      <c r="O38" s="5">
        <f t="shared" si="8"/>
        <v>7671.8994052993958</v>
      </c>
      <c r="P38" s="5">
        <f t="shared" si="0"/>
        <v>6.9433591501344621E-2</v>
      </c>
      <c r="Q38" s="60">
        <f t="shared" si="9"/>
        <v>694.3359150134462</v>
      </c>
      <c r="R38" s="5">
        <f t="shared" si="14"/>
        <v>6.9313732675492859E-2</v>
      </c>
      <c r="S38" s="18">
        <f t="shared" si="10"/>
        <v>693.13732675492861</v>
      </c>
      <c r="T38" s="119">
        <f t="shared" si="13"/>
        <v>1.1135203873647237E-8</v>
      </c>
      <c r="U38" s="119">
        <f t="shared" si="11"/>
        <v>1.1135203873647238E-4</v>
      </c>
      <c r="W38" s="5">
        <f>晶体生长速度!H37</f>
        <v>42287871.90050979</v>
      </c>
      <c r="X38" s="5">
        <f>形核速率!P38</f>
        <v>93311.257200728855</v>
      </c>
      <c r="Y38" s="5"/>
      <c r="AB38" s="5">
        <f>形核速率!Z38</f>
        <v>97998.243805802471</v>
      </c>
      <c r="AC38" s="5">
        <f>晶体生长速度!N37</f>
        <v>8.24457182069426E+49</v>
      </c>
    </row>
    <row r="39" spans="2:29" x14ac:dyDescent="0.25">
      <c r="B39" s="5">
        <f>形核速率!F39</f>
        <v>0.29314903187006902</v>
      </c>
      <c r="C39" s="5">
        <f t="shared" si="12"/>
        <v>4.000000330961484E-10</v>
      </c>
      <c r="D39" s="5">
        <f>形核速率!K39</f>
        <v>110492.61050524535</v>
      </c>
      <c r="E39" s="5">
        <f>晶体生长速度!E38</f>
        <v>0.23689215907625938</v>
      </c>
      <c r="F39" s="39">
        <f t="shared" si="1"/>
        <v>9.6922973308718863</v>
      </c>
      <c r="G39">
        <f t="shared" si="2"/>
        <v>9</v>
      </c>
      <c r="H39" s="65">
        <f t="shared" si="3"/>
        <v>0.69229733087188627</v>
      </c>
      <c r="I39">
        <f t="shared" si="4"/>
        <v>6</v>
      </c>
      <c r="J39">
        <f t="shared" si="5"/>
        <v>2.0600772240004064</v>
      </c>
      <c r="K39" s="66">
        <f t="shared" si="6"/>
        <v>1.2077470051178124E-4</v>
      </c>
      <c r="L39" s="96">
        <f t="shared" si="15"/>
        <v>2.838901759022577E-3</v>
      </c>
      <c r="N39" s="101">
        <f t="shared" si="7"/>
        <v>2.838901759022577E-3</v>
      </c>
      <c r="O39" s="5">
        <f t="shared" si="8"/>
        <v>7673.1269722363622</v>
      </c>
      <c r="P39" s="5">
        <f t="shared" si="0"/>
        <v>6.9444707090815821E-2</v>
      </c>
      <c r="Q39" s="60">
        <f t="shared" si="9"/>
        <v>694.44707090815825</v>
      </c>
      <c r="R39" s="5">
        <f t="shared" si="14"/>
        <v>6.9313732770249728E-2</v>
      </c>
      <c r="S39" s="18">
        <f t="shared" si="10"/>
        <v>693.13732770249726</v>
      </c>
      <c r="T39" s="119">
        <f t="shared" si="13"/>
        <v>1.1135203900547783E-8</v>
      </c>
      <c r="U39" s="119">
        <f t="shared" si="11"/>
        <v>1.1135203900547783E-4</v>
      </c>
      <c r="W39" s="5">
        <f>晶体生长速度!H38</f>
        <v>42296897.06106364</v>
      </c>
      <c r="X39" s="5">
        <f>形核速率!P39</f>
        <v>93311.325131964739</v>
      </c>
      <c r="Y39" s="5"/>
      <c r="AB39" s="5">
        <f>形核速率!Z39</f>
        <v>97998.252996831361</v>
      </c>
      <c r="AC39" s="5">
        <f>晶体生长速度!N38</f>
        <v>8.2472100953179887E+49</v>
      </c>
    </row>
    <row r="40" spans="2:29" x14ac:dyDescent="0.25">
      <c r="B40" s="5">
        <f>形核速率!F40</f>
        <v>0.29314903207006904</v>
      </c>
      <c r="C40" s="5">
        <f t="shared" si="12"/>
        <v>2.000000165480742E-10</v>
      </c>
      <c r="D40" s="5">
        <f>形核速率!K40</f>
        <v>110492.60601411306</v>
      </c>
      <c r="E40" s="5">
        <f>晶体生长速度!E39</f>
        <v>0.23691111926148534</v>
      </c>
      <c r="F40" s="39">
        <f t="shared" si="1"/>
        <v>9.6922972909002798</v>
      </c>
      <c r="G40">
        <f t="shared" si="2"/>
        <v>9</v>
      </c>
      <c r="H40" s="65">
        <f t="shared" si="3"/>
        <v>0.6922972909002798</v>
      </c>
      <c r="I40">
        <f t="shared" si="4"/>
        <v>6</v>
      </c>
      <c r="J40">
        <f t="shared" si="5"/>
        <v>2.0600772240004064</v>
      </c>
      <c r="K40" s="66">
        <f t="shared" si="6"/>
        <v>1.2077469520816593E-4</v>
      </c>
      <c r="L40" s="96">
        <f t="shared" si="15"/>
        <v>2.8389017609749124E-3</v>
      </c>
      <c r="N40" s="101">
        <f t="shared" si="7"/>
        <v>2.8389017609749124E-3</v>
      </c>
      <c r="O40" s="5">
        <f t="shared" si="8"/>
        <v>7673.7408011631342</v>
      </c>
      <c r="P40" s="5">
        <f t="shared" si="0"/>
        <v>6.945026529814112E-2</v>
      </c>
      <c r="Q40" s="60">
        <f t="shared" si="9"/>
        <v>694.50265298141119</v>
      </c>
      <c r="R40" s="5">
        <f t="shared" si="14"/>
        <v>6.9313732817631951E-2</v>
      </c>
      <c r="S40" s="18">
        <f t="shared" si="10"/>
        <v>693.13732817631956</v>
      </c>
      <c r="T40" s="119">
        <f t="shared" si="13"/>
        <v>1.1135203913999132E-8</v>
      </c>
      <c r="U40" s="119">
        <f t="shared" si="11"/>
        <v>1.1135203913999132E-4</v>
      </c>
      <c r="W40" s="5">
        <f>晶体生长速度!H39</f>
        <v>42301410.159121834</v>
      </c>
      <c r="X40" s="5">
        <f>形核速率!P40</f>
        <v>93311.35909566046</v>
      </c>
      <c r="Y40" s="5"/>
      <c r="AB40" s="5">
        <f>形核速率!Z40</f>
        <v>97998.257592107693</v>
      </c>
      <c r="AC40" s="5">
        <f>晶体生长速度!N39</f>
        <v>8.248529487628825E+49</v>
      </c>
    </row>
    <row r="41" spans="2:29" x14ac:dyDescent="0.25">
      <c r="B41" s="5">
        <f>形核速率!F41</f>
        <v>0.29314904107006901</v>
      </c>
      <c r="C41" s="5">
        <f t="shared" si="12"/>
        <v>8.9999999675072218E-9</v>
      </c>
      <c r="D41" s="5">
        <f>形核速率!K41</f>
        <v>110492.40345818351</v>
      </c>
      <c r="E41" s="5">
        <f>晶体生长速度!E40</f>
        <v>0.23776538941004893</v>
      </c>
      <c r="F41" s="39">
        <f t="shared" si="1"/>
        <v>9.6922954880577485</v>
      </c>
      <c r="G41">
        <f t="shared" si="2"/>
        <v>9</v>
      </c>
      <c r="H41" s="65">
        <f t="shared" si="3"/>
        <v>0.69229548805774854</v>
      </c>
      <c r="I41">
        <f t="shared" si="4"/>
        <v>6</v>
      </c>
      <c r="J41">
        <f t="shared" si="5"/>
        <v>2.0600772240004064</v>
      </c>
      <c r="K41" s="66">
        <f t="shared" si="6"/>
        <v>1.2077445599902702E-4</v>
      </c>
      <c r="L41" s="96">
        <f t="shared" si="15"/>
        <v>2.8389018491467924E-3</v>
      </c>
      <c r="N41" s="101">
        <f t="shared" si="7"/>
        <v>2.8389018491467924E-3</v>
      </c>
      <c r="O41" s="5">
        <f t="shared" si="8"/>
        <v>7701.3974132743342</v>
      </c>
      <c r="P41" s="5">
        <f t="shared" si="0"/>
        <v>6.9700695905207388E-2</v>
      </c>
      <c r="Q41" s="60">
        <f t="shared" si="9"/>
        <v>697.00695905207385</v>
      </c>
      <c r="R41" s="5">
        <f t="shared" si="14"/>
        <v>6.9313734957520454E-2</v>
      </c>
      <c r="S41" s="18">
        <f t="shared" si="10"/>
        <v>693.13734957520455</v>
      </c>
      <c r="T41" s="119">
        <f t="shared" si="13"/>
        <v>1.1135204521492474E-8</v>
      </c>
      <c r="U41" s="119">
        <f t="shared" si="11"/>
        <v>1.1135204521492474E-4</v>
      </c>
      <c r="W41" s="5">
        <f>晶体生长速度!H40</f>
        <v>42504876.776447877</v>
      </c>
      <c r="X41" s="5">
        <f>形核速率!P41</f>
        <v>93312.88628435765</v>
      </c>
      <c r="Y41" s="5"/>
      <c r="AB41" s="5">
        <f>形核速率!Z41</f>
        <v>97998.464240526126</v>
      </c>
      <c r="AC41" s="5">
        <f>晶体生长速度!N40</f>
        <v>8.3080856283745342E+49</v>
      </c>
    </row>
    <row r="42" spans="2:29" x14ac:dyDescent="0.25">
      <c r="B42" s="5">
        <f>形核速率!F42</f>
        <v>0.29314913107006901</v>
      </c>
      <c r="C42" s="5">
        <f t="shared" si="12"/>
        <v>9.0000000008139125E-8</v>
      </c>
      <c r="D42" s="5">
        <f>形核速率!K42</f>
        <v>110490.32840363932</v>
      </c>
      <c r="E42" s="5">
        <f>晶体生长速度!E41</f>
        <v>0.24642132622026275</v>
      </c>
      <c r="F42" s="39">
        <f t="shared" si="1"/>
        <v>9.6922770114045811</v>
      </c>
      <c r="G42">
        <f t="shared" si="2"/>
        <v>9</v>
      </c>
      <c r="H42" s="65">
        <f t="shared" si="3"/>
        <v>0.69227701140458109</v>
      </c>
      <c r="I42">
        <f t="shared" si="4"/>
        <v>6</v>
      </c>
      <c r="J42">
        <f t="shared" si="5"/>
        <v>2.0600772240004064</v>
      </c>
      <c r="K42" s="66">
        <f t="shared" si="6"/>
        <v>1.2077200446208869E-4</v>
      </c>
      <c r="L42" s="96">
        <f t="shared" si="15"/>
        <v>2.838902762964893E-3</v>
      </c>
      <c r="N42" s="101">
        <f t="shared" si="7"/>
        <v>2.838902762964893E-3</v>
      </c>
      <c r="O42" s="5">
        <f t="shared" si="8"/>
        <v>7981.6221825861685</v>
      </c>
      <c r="P42" s="5">
        <f t="shared" si="0"/>
        <v>7.2238197658604036E-2</v>
      </c>
      <c r="Q42" s="60">
        <f t="shared" si="9"/>
        <v>722.38197658604031</v>
      </c>
      <c r="R42" s="5">
        <f t="shared" si="14"/>
        <v>6.9313757135439816E-2</v>
      </c>
      <c r="S42" s="18">
        <f t="shared" si="10"/>
        <v>693.13757135439812</v>
      </c>
      <c r="T42" s="119">
        <f t="shared" si="13"/>
        <v>1.1135210817588129E-8</v>
      </c>
      <c r="U42" s="119">
        <f t="shared" si="11"/>
        <v>1.1135210817588128E-4</v>
      </c>
      <c r="W42" s="5">
        <f>晶体生长速度!H41</f>
        <v>44580158.968937755</v>
      </c>
      <c r="X42" s="5">
        <f>形核速率!P42</f>
        <v>93328.030258409883</v>
      </c>
      <c r="Y42" s="5"/>
      <c r="AB42" s="5">
        <f>形核速率!Z42</f>
        <v>98000.515483837124</v>
      </c>
      <c r="AC42" s="5">
        <f>晶体生长速度!N41</f>
        <v>8.9236191588300113E+49</v>
      </c>
    </row>
    <row r="43" spans="2:29" x14ac:dyDescent="0.25">
      <c r="B43" s="5">
        <f>形核速率!F43</f>
        <v>0.29315003107006898</v>
      </c>
      <c r="C43" s="5">
        <f t="shared" si="12"/>
        <v>8.9999999997036895E-7</v>
      </c>
      <c r="D43" s="5">
        <f>形核速率!K43</f>
        <v>110465.4920505662</v>
      </c>
      <c r="E43" s="5">
        <f>晶体生长速度!E42</f>
        <v>0.34480307599035181</v>
      </c>
      <c r="F43" s="39">
        <f t="shared" si="1"/>
        <v>9.6920552321042752</v>
      </c>
      <c r="G43">
        <f t="shared" si="2"/>
        <v>9</v>
      </c>
      <c r="H43" s="65">
        <f t="shared" si="3"/>
        <v>0.69205523210427522</v>
      </c>
      <c r="I43">
        <f t="shared" si="4"/>
        <v>6</v>
      </c>
      <c r="J43">
        <f t="shared" si="5"/>
        <v>2.0600772240004064</v>
      </c>
      <c r="K43" s="66">
        <f t="shared" si="6"/>
        <v>1.207425820123798E-4</v>
      </c>
      <c r="L43" s="96">
        <f t="shared" si="15"/>
        <v>2.8389155494916211E-3</v>
      </c>
      <c r="N43" s="101">
        <f t="shared" si="7"/>
        <v>2.8389155494916211E-3</v>
      </c>
      <c r="O43" s="5">
        <f t="shared" si="8"/>
        <v>11165.745054438539</v>
      </c>
      <c r="P43" s="5">
        <f t="shared" si="0"/>
        <v>0.10107903243962699</v>
      </c>
      <c r="Q43" s="60">
        <f t="shared" si="9"/>
        <v>1010.7903243962699</v>
      </c>
      <c r="R43" s="5">
        <f t="shared" si="14"/>
        <v>6.9314067458208201E-2</v>
      </c>
      <c r="S43" s="18">
        <f t="shared" si="10"/>
        <v>693.14067458208206</v>
      </c>
      <c r="T43" s="119">
        <f t="shared" si="13"/>
        <v>1.113529891560138E-8</v>
      </c>
      <c r="U43" s="119">
        <f t="shared" si="11"/>
        <v>1.113529891560138E-4</v>
      </c>
      <c r="W43" s="5">
        <f>晶体生长速度!H42</f>
        <v>69764704.212978259</v>
      </c>
      <c r="X43" s="5">
        <f>形核速率!P43</f>
        <v>93467.853313085725</v>
      </c>
      <c r="Y43" s="5"/>
      <c r="AB43" s="5">
        <f>形核速率!Z43</f>
        <v>98019.634042328646</v>
      </c>
      <c r="AC43" s="5">
        <f>晶体生长速度!N42</f>
        <v>1.7464522402189513E+50</v>
      </c>
    </row>
    <row r="44" spans="2:29" x14ac:dyDescent="0.25">
      <c r="B44" s="5">
        <f>形核速率!F44</f>
        <v>0.29315651788203312</v>
      </c>
      <c r="C44" s="5">
        <f t="shared" si="12"/>
        <v>6.4868119641348088E-6</v>
      </c>
      <c r="D44" s="5">
        <f>形核速率!K44</f>
        <v>110221.19505652967</v>
      </c>
      <c r="E44" s="5">
        <f>晶体生长速度!E43</f>
        <v>1.8911366773617626</v>
      </c>
      <c r="F44" s="39">
        <f t="shared" si="1"/>
        <v>9.6898629809986829</v>
      </c>
      <c r="G44">
        <f t="shared" si="2"/>
        <v>9</v>
      </c>
      <c r="H44" s="65">
        <f t="shared" si="3"/>
        <v>0.68986298099868293</v>
      </c>
      <c r="I44">
        <f t="shared" si="4"/>
        <v>6</v>
      </c>
      <c r="J44">
        <f t="shared" si="5"/>
        <v>2.0600772240004064</v>
      </c>
      <c r="K44" s="66">
        <f t="shared" si="6"/>
        <v>1.2045213137806611E-4</v>
      </c>
      <c r="L44" s="96">
        <f t="shared" si="15"/>
        <v>2.8394210168498648E-3</v>
      </c>
      <c r="N44" s="101">
        <f t="shared" si="7"/>
        <v>2.8394210168498648E-3</v>
      </c>
      <c r="O44" s="5">
        <f t="shared" si="8"/>
        <v>61106.5250768759</v>
      </c>
      <c r="P44" s="5">
        <f t="shared" si="0"/>
        <v>0.55439904317437227</v>
      </c>
      <c r="Q44" s="60">
        <f t="shared" si="9"/>
        <v>5543.9904317437231</v>
      </c>
      <c r="R44" s="5">
        <f t="shared" si="14"/>
        <v>6.9326334906232731E-2</v>
      </c>
      <c r="S44" s="18">
        <f t="shared" si="10"/>
        <v>693.26334906232728</v>
      </c>
      <c r="T44" s="119">
        <f t="shared" si="13"/>
        <v>1.1138782160575774E-8</v>
      </c>
      <c r="U44" s="119">
        <f t="shared" si="11"/>
        <v>1.1138782160575775E-4</v>
      </c>
      <c r="W44" s="5">
        <f>晶体生长速度!H43</f>
        <v>674626139.55761075</v>
      </c>
      <c r="X44" s="5">
        <f>形核速率!P44</f>
        <v>94113.672075278315</v>
      </c>
      <c r="Y44" s="5"/>
      <c r="AB44" s="5">
        <f>形核速率!Z44</f>
        <v>98112.435829987517</v>
      </c>
      <c r="AC44" s="5">
        <f>晶体生长速度!N43</f>
        <v>5.2461321499864304E+51</v>
      </c>
    </row>
    <row r="45" spans="2:29" x14ac:dyDescent="0.25">
      <c r="B45" s="5">
        <f>形核速率!F45</f>
        <v>0.29316651788203313</v>
      </c>
      <c r="C45" s="5">
        <f t="shared" si="12"/>
        <v>1.0000000000010001E-5</v>
      </c>
      <c r="D45" s="5">
        <f>形核速率!K45</f>
        <v>110221.19501014492</v>
      </c>
      <c r="E45" s="5">
        <f>晶体生长速度!E44</f>
        <v>1.8911361287502826</v>
      </c>
      <c r="F45" s="39">
        <f t="shared" si="1"/>
        <v>9.6898970978018824</v>
      </c>
      <c r="G45">
        <f t="shared" si="2"/>
        <v>9</v>
      </c>
      <c r="H45" s="65">
        <f t="shared" si="3"/>
        <v>0.68989709780188235</v>
      </c>
      <c r="I45">
        <f t="shared" si="4"/>
        <v>6</v>
      </c>
      <c r="J45">
        <f t="shared" si="5"/>
        <v>2.0600772240004064</v>
      </c>
      <c r="K45" s="66">
        <f t="shared" si="6"/>
        <v>1.2045664614578342E-4</v>
      </c>
      <c r="L45" s="96">
        <f t="shared" si="15"/>
        <v>2.840200239703113E-3</v>
      </c>
      <c r="N45" s="101">
        <f t="shared" si="7"/>
        <v>2.840200239703113E-3</v>
      </c>
      <c r="O45" s="5">
        <f t="shared" si="8"/>
        <v>61108.591757232614</v>
      </c>
      <c r="P45" s="5">
        <f t="shared" si="0"/>
        <v>0.55441779370662858</v>
      </c>
      <c r="Q45" s="60">
        <f t="shared" si="9"/>
        <v>5544.1779370662862</v>
      </c>
      <c r="R45" s="5">
        <f t="shared" si="14"/>
        <v>6.9345246267520255E-2</v>
      </c>
      <c r="S45" s="18">
        <f t="shared" si="10"/>
        <v>693.45246267520258</v>
      </c>
      <c r="T45" s="119">
        <f t="shared" si="13"/>
        <v>1.1144153365861968E-8</v>
      </c>
      <c r="U45" s="119">
        <f t="shared" si="11"/>
        <v>1.1144153365861967E-4</v>
      </c>
      <c r="W45" s="5">
        <f>晶体生长速度!H44</f>
        <v>674625913.66202247</v>
      </c>
      <c r="X45" s="5">
        <f>形核速率!P45</f>
        <v>94113.671987085239</v>
      </c>
      <c r="Y45" s="5"/>
      <c r="AB45" s="5">
        <f>形核速率!Z45</f>
        <v>98112.437608754277</v>
      </c>
      <c r="AC45" s="5">
        <f>晶体生长速度!N44</f>
        <v>5.2464868216704102E+51</v>
      </c>
    </row>
    <row r="46" spans="2:29" x14ac:dyDescent="0.25">
      <c r="B46" s="5">
        <f>形核速率!F46</f>
        <v>0.29317651788203314</v>
      </c>
      <c r="C46" s="5">
        <f t="shared" si="12"/>
        <v>1.0000000000010001E-5</v>
      </c>
      <c r="D46" s="5">
        <f>形核速率!K46</f>
        <v>110221.19496376015</v>
      </c>
      <c r="E46" s="5">
        <f>晶体生长速度!E45</f>
        <v>1.8911355801389724</v>
      </c>
      <c r="F46" s="39">
        <f t="shared" si="1"/>
        <v>9.6899312134411346</v>
      </c>
      <c r="G46">
        <f t="shared" si="2"/>
        <v>9</v>
      </c>
      <c r="H46" s="65">
        <f t="shared" si="3"/>
        <v>0.68993121344113462</v>
      </c>
      <c r="I46">
        <f t="shared" si="4"/>
        <v>6</v>
      </c>
      <c r="J46">
        <f t="shared" si="5"/>
        <v>2.0600772240004064</v>
      </c>
      <c r="K46" s="66">
        <f t="shared" si="6"/>
        <v>1.2046116092868566E-4</v>
      </c>
      <c r="L46" s="96">
        <f t="shared" si="15"/>
        <v>2.8409794623320194E-3</v>
      </c>
      <c r="N46" s="101">
        <f t="shared" si="7"/>
        <v>2.8409794623320194E-3</v>
      </c>
      <c r="O46" s="5">
        <f t="shared" si="8"/>
        <v>61110.658436383688</v>
      </c>
      <c r="P46" s="5">
        <f t="shared" si="0"/>
        <v>0.55443654422796251</v>
      </c>
      <c r="Q46" s="60">
        <f t="shared" si="9"/>
        <v>5544.3654422796253</v>
      </c>
      <c r="R46" s="5">
        <f t="shared" si="14"/>
        <v>6.9364157623321668E-2</v>
      </c>
      <c r="S46" s="18">
        <f t="shared" si="10"/>
        <v>693.64157623321671</v>
      </c>
      <c r="T46" s="119">
        <f t="shared" si="13"/>
        <v>1.1149526043205634E-8</v>
      </c>
      <c r="U46" s="119">
        <f t="shared" si="11"/>
        <v>1.1149526043205633E-4</v>
      </c>
      <c r="W46" s="5">
        <f>晶体生长速度!H45</f>
        <v>674625687.76651573</v>
      </c>
      <c r="X46" s="5">
        <f>形核速率!P46</f>
        <v>94113.671898892164</v>
      </c>
      <c r="Y46" s="5"/>
      <c r="AB46" s="5">
        <f>形核速率!Z46</f>
        <v>98112.439387457358</v>
      </c>
      <c r="AC46" s="5">
        <f>晶体生长速度!N45</f>
        <v>5.2468415051280243E+51</v>
      </c>
    </row>
    <row r="47" spans="2:29" x14ac:dyDescent="0.25">
      <c r="B47" s="5">
        <f>形核速率!F47</f>
        <v>0.29320651788203311</v>
      </c>
      <c r="C47" s="5">
        <f t="shared" si="12"/>
        <v>2.9999999999974492E-5</v>
      </c>
      <c r="D47" s="5">
        <f>形核速率!K47</f>
        <v>110221.19484660102</v>
      </c>
      <c r="E47" s="5">
        <f>晶体生长速度!E46</f>
        <v>1.8911347845474844</v>
      </c>
      <c r="F47" s="39">
        <f t="shared" si="1"/>
        <v>9.6900335535756064</v>
      </c>
      <c r="G47">
        <f t="shared" si="2"/>
        <v>9</v>
      </c>
      <c r="H47" s="65">
        <f t="shared" si="3"/>
        <v>0.69003355357560636</v>
      </c>
      <c r="I47">
        <f t="shared" si="4"/>
        <v>6</v>
      </c>
      <c r="J47">
        <f t="shared" si="5"/>
        <v>2.0600772240004064</v>
      </c>
      <c r="K47" s="66">
        <f t="shared" si="6"/>
        <v>1.2047470539491575E-4</v>
      </c>
      <c r="L47" s="96">
        <f t="shared" si="15"/>
        <v>2.8433171292506576E-3</v>
      </c>
      <c r="N47" s="101">
        <f t="shared" si="7"/>
        <v>2.8433171292506576E-3</v>
      </c>
      <c r="O47" s="5">
        <f t="shared" si="8"/>
        <v>61116.885956538397</v>
      </c>
      <c r="P47" s="5">
        <f t="shared" si="0"/>
        <v>0.55449304502275687</v>
      </c>
      <c r="Q47" s="60">
        <f t="shared" si="9"/>
        <v>5544.9304502275691</v>
      </c>
      <c r="R47" s="5">
        <f t="shared" si="14"/>
        <v>6.9420891666858039E-2</v>
      </c>
      <c r="S47" s="18">
        <f t="shared" si="10"/>
        <v>694.2089166685804</v>
      </c>
      <c r="T47" s="119">
        <f t="shared" si="13"/>
        <v>1.1165657330985496E-8</v>
      </c>
      <c r="U47" s="119">
        <f t="shared" si="11"/>
        <v>1.1165657330985497E-4</v>
      </c>
      <c r="W47" s="5">
        <f>晶体生长速度!H46</f>
        <v>674625379.24647593</v>
      </c>
      <c r="X47" s="5">
        <f>形核速率!P47</f>
        <v>94113.671778441159</v>
      </c>
      <c r="Y47" s="5"/>
      <c r="AB47" s="5">
        <f>形核速率!Z47</f>
        <v>98112.444750373848</v>
      </c>
      <c r="AC47" s="5">
        <f>晶体生长速度!N46</f>
        <v>5.2479110491968241E+51</v>
      </c>
    </row>
    <row r="48" spans="2:29" x14ac:dyDescent="0.25">
      <c r="B48" s="5">
        <f>形核速率!F48</f>
        <v>0.29323651788203314</v>
      </c>
      <c r="C48" s="5">
        <f t="shared" si="12"/>
        <v>3.0000000000030003E-5</v>
      </c>
      <c r="D48" s="5">
        <f>形核速率!K48</f>
        <v>110221.19472944186</v>
      </c>
      <c r="E48" s="5">
        <f>晶体生长速度!E47</f>
        <v>1.891133988956377</v>
      </c>
      <c r="F48" s="39">
        <f t="shared" si="1"/>
        <v>9.6901358832374296</v>
      </c>
      <c r="G48">
        <f t="shared" si="2"/>
        <v>9</v>
      </c>
      <c r="H48" s="65">
        <f t="shared" si="3"/>
        <v>0.69013588323742958</v>
      </c>
      <c r="I48">
        <f t="shared" si="4"/>
        <v>6</v>
      </c>
      <c r="J48">
        <f t="shared" si="5"/>
        <v>2.0600772240004064</v>
      </c>
      <c r="K48" s="66">
        <f t="shared" si="6"/>
        <v>1.2048824999780145E-4</v>
      </c>
      <c r="L48" s="96">
        <f t="shared" si="15"/>
        <v>2.8456547952012243E-3</v>
      </c>
      <c r="N48" s="101">
        <f t="shared" si="7"/>
        <v>2.8456547952012243E-3</v>
      </c>
      <c r="O48" s="5">
        <f t="shared" si="8"/>
        <v>61123.113471430697</v>
      </c>
      <c r="P48" s="5">
        <f t="shared" si="0"/>
        <v>0.55454954576992732</v>
      </c>
      <c r="Q48" s="60">
        <f t="shared" si="9"/>
        <v>5545.4954576992732</v>
      </c>
      <c r="R48" s="5">
        <f t="shared" si="14"/>
        <v>6.9477625686526781E-2</v>
      </c>
      <c r="S48" s="18">
        <f t="shared" si="10"/>
        <v>694.77625686526778</v>
      </c>
      <c r="T48" s="119">
        <f t="shared" si="13"/>
        <v>1.1181801874497638E-8</v>
      </c>
      <c r="U48" s="119">
        <f t="shared" si="11"/>
        <v>1.1181801874497638E-4</v>
      </c>
      <c r="W48" s="5">
        <f>晶体生长速度!H47</f>
        <v>674625070.72660184</v>
      </c>
      <c r="X48" s="5">
        <f>形核速率!P48</f>
        <v>94113.671657990155</v>
      </c>
      <c r="Y48" s="5"/>
      <c r="AB48" s="5">
        <f>形核速率!Z48</f>
        <v>98112.450112716775</v>
      </c>
      <c r="AC48" s="5">
        <f>晶体生长速度!N47</f>
        <v>5.2489807014078765E+51</v>
      </c>
    </row>
    <row r="49" spans="2:29" x14ac:dyDescent="0.25">
      <c r="B49" s="5">
        <f>形核速率!F49</f>
        <v>0.29325651788203311</v>
      </c>
      <c r="C49" s="5">
        <f t="shared" si="12"/>
        <v>1.9999999999964491E-5</v>
      </c>
      <c r="D49" s="5">
        <f>形核速率!K49</f>
        <v>110221.19464683392</v>
      </c>
      <c r="E49" s="5">
        <f>晶体生长速度!E48</f>
        <v>1.8911332845424498</v>
      </c>
      <c r="F49" s="39">
        <f t="shared" si="1"/>
        <v>9.690204097154048</v>
      </c>
      <c r="G49">
        <f t="shared" si="2"/>
        <v>9</v>
      </c>
      <c r="H49" s="65">
        <f t="shared" si="3"/>
        <v>0.69020409715404796</v>
      </c>
      <c r="I49">
        <f t="shared" si="4"/>
        <v>6</v>
      </c>
      <c r="J49">
        <f t="shared" si="5"/>
        <v>2.0600772240004064</v>
      </c>
      <c r="K49" s="66">
        <f t="shared" si="6"/>
        <v>1.2049727980356432E-4</v>
      </c>
      <c r="L49" s="96">
        <f t="shared" si="15"/>
        <v>2.8472132385946023E-3</v>
      </c>
      <c r="N49" s="101">
        <f t="shared" si="7"/>
        <v>2.8472132385946023E-3</v>
      </c>
      <c r="O49" s="5">
        <f t="shared" si="8"/>
        <v>61127.259517740124</v>
      </c>
      <c r="P49" s="5">
        <f t="shared" si="0"/>
        <v>0.55458716187573098</v>
      </c>
      <c r="Q49" s="60">
        <f t="shared" si="9"/>
        <v>5545.87161875731</v>
      </c>
      <c r="R49" s="5">
        <f t="shared" si="14"/>
        <v>6.9515448352217568E-2</v>
      </c>
      <c r="S49" s="18">
        <f t="shared" si="10"/>
        <v>695.15448352217572</v>
      </c>
      <c r="T49" s="119">
        <f t="shared" si="13"/>
        <v>1.1192570793945012E-8</v>
      </c>
      <c r="U49" s="119">
        <f t="shared" si="11"/>
        <v>1.1192570793945011E-4</v>
      </c>
      <c r="W49" s="5">
        <f>晶体生长速度!H48</f>
        <v>674624789.48907459</v>
      </c>
      <c r="X49" s="5">
        <f>形核速率!P49</f>
        <v>94113.671548190556</v>
      </c>
      <c r="Y49" s="5"/>
      <c r="AB49" s="5">
        <f>形核速率!Z49</f>
        <v>98112.453681728599</v>
      </c>
      <c r="AC49" s="5">
        <f>晶体生长速度!N48</f>
        <v>5.2496927526385497E+51</v>
      </c>
    </row>
    <row r="50" spans="2:29" x14ac:dyDescent="0.25">
      <c r="B50" s="5">
        <f>形核速率!F50</f>
        <v>0.2933565178820331</v>
      </c>
      <c r="C50" s="5">
        <f t="shared" si="12"/>
        <v>9.9999999999988987E-5</v>
      </c>
      <c r="D50" s="5">
        <f>形核速率!K50</f>
        <v>110221.1943016006</v>
      </c>
      <c r="E50" s="5">
        <f>晶体生长速度!E49</f>
        <v>1.8911323835673031</v>
      </c>
      <c r="F50" s="39">
        <f t="shared" si="1"/>
        <v>9.6905450975712775</v>
      </c>
      <c r="G50">
        <f t="shared" si="2"/>
        <v>9</v>
      </c>
      <c r="H50" s="65">
        <f t="shared" si="3"/>
        <v>0.69054509757127747</v>
      </c>
      <c r="I50">
        <f t="shared" si="4"/>
        <v>6</v>
      </c>
      <c r="J50">
        <f t="shared" si="5"/>
        <v>2.0600772240004064</v>
      </c>
      <c r="K50" s="66">
        <f t="shared" si="6"/>
        <v>1.2054242982467219E-4</v>
      </c>
      <c r="L50" s="96">
        <f t="shared" si="15"/>
        <v>2.8550054520199001E-3</v>
      </c>
      <c r="N50" s="101">
        <f t="shared" si="7"/>
        <v>2.8550054520199001E-3</v>
      </c>
      <c r="O50" s="5">
        <f t="shared" si="8"/>
        <v>61148.074490973057</v>
      </c>
      <c r="P50" s="5">
        <f t="shared" si="0"/>
        <v>0.55477601089725337</v>
      </c>
      <c r="Q50" s="60">
        <f t="shared" si="9"/>
        <v>5547.760108972534</v>
      </c>
      <c r="R50" s="5">
        <f t="shared" si="14"/>
        <v>6.9704561590574282E-2</v>
      </c>
      <c r="S50" s="18">
        <f t="shared" si="10"/>
        <v>697.04561590574281</v>
      </c>
      <c r="T50" s="119">
        <f t="shared" si="13"/>
        <v>1.1246562726600766E-8</v>
      </c>
      <c r="U50" s="119">
        <f t="shared" si="11"/>
        <v>1.1246562726600766E-4</v>
      </c>
      <c r="W50" s="5">
        <f>晶体生长速度!H49</f>
        <v>674624521.35337806</v>
      </c>
      <c r="X50" s="5">
        <f>形核速率!P50</f>
        <v>94113.671443506071</v>
      </c>
      <c r="Y50" s="5"/>
      <c r="AB50" s="5">
        <f>形核速率!Z50</f>
        <v>98112.471606783176</v>
      </c>
      <c r="AC50" s="5">
        <f>晶体生长速度!N49</f>
        <v>5.2532704602005708E+51</v>
      </c>
    </row>
    <row r="51" spans="2:29" x14ac:dyDescent="0.25">
      <c r="B51" s="5">
        <f>形核速率!F51</f>
        <v>0.29365651788203312</v>
      </c>
      <c r="C51" s="5">
        <f t="shared" si="12"/>
        <v>3.0000000000002247E-4</v>
      </c>
      <c r="D51" s="5">
        <f>形核速率!K51</f>
        <v>110221.19333545619</v>
      </c>
      <c r="E51" s="5">
        <f>晶体生长速度!E50</f>
        <v>1.8911323693384228</v>
      </c>
      <c r="F51" s="39">
        <f t="shared" si="1"/>
        <v>9.6915674023082659</v>
      </c>
      <c r="G51">
        <f t="shared" si="2"/>
        <v>9</v>
      </c>
      <c r="H51" s="65">
        <f t="shared" si="3"/>
        <v>0.69156740230826586</v>
      </c>
      <c r="I51">
        <f t="shared" si="4"/>
        <v>6</v>
      </c>
      <c r="J51">
        <f t="shared" si="5"/>
        <v>2.0600772240004064</v>
      </c>
      <c r="K51" s="66">
        <f t="shared" si="6"/>
        <v>1.2067788907622654E-4</v>
      </c>
      <c r="L51" s="96">
        <f t="shared" si="15"/>
        <v>2.8783820936569395E-3</v>
      </c>
      <c r="N51" s="101">
        <f t="shared" si="7"/>
        <v>2.8783820936569395E-3</v>
      </c>
      <c r="O51" s="5">
        <f t="shared" si="8"/>
        <v>61210.606354852345</v>
      </c>
      <c r="P51" s="5">
        <f t="shared" si="0"/>
        <v>0.55534334643392025</v>
      </c>
      <c r="Q51" s="60">
        <f t="shared" si="9"/>
        <v>5553.4334643392021</v>
      </c>
      <c r="R51" s="5">
        <f t="shared" si="14"/>
        <v>7.0271901301375853E-2</v>
      </c>
      <c r="S51" s="18">
        <f t="shared" si="10"/>
        <v>702.71901301375851</v>
      </c>
      <c r="T51" s="119">
        <f t="shared" si="13"/>
        <v>1.1409864773059941E-8</v>
      </c>
      <c r="U51" s="119">
        <f t="shared" si="11"/>
        <v>1.1409864773059941E-4</v>
      </c>
      <c r="W51" s="5">
        <f>晶体生长速度!H50</f>
        <v>674624884.35035992</v>
      </c>
      <c r="X51" s="5">
        <f>形核速率!P51</f>
        <v>94113.671585225908</v>
      </c>
      <c r="Y51" s="5"/>
      <c r="AB51" s="5">
        <f>形核速率!Z51</f>
        <v>98112.525429724541</v>
      </c>
      <c r="AC51" s="5">
        <f>晶体生长速度!N50</f>
        <v>5.2640280837995461E+51</v>
      </c>
    </row>
    <row r="52" spans="2:29" x14ac:dyDescent="0.25">
      <c r="B52" s="5">
        <f>形核速率!F52</f>
        <v>0.29395651788203314</v>
      </c>
      <c r="C52" s="5">
        <f t="shared" si="12"/>
        <v>3.0000000000002247E-4</v>
      </c>
      <c r="D52" s="5">
        <f>形核速率!K52</f>
        <v>110221.19236931206</v>
      </c>
      <c r="E52" s="5">
        <f>晶体生长速度!E51</f>
        <v>1.8911323551086061</v>
      </c>
      <c r="F52" s="39">
        <f t="shared" si="1"/>
        <v>9.6925886629876228</v>
      </c>
      <c r="G52">
        <f t="shared" si="2"/>
        <v>9</v>
      </c>
      <c r="H52" s="65">
        <f t="shared" si="3"/>
        <v>0.69258866298762278</v>
      </c>
      <c r="I52">
        <f t="shared" si="4"/>
        <v>6</v>
      </c>
      <c r="J52">
        <f t="shared" si="5"/>
        <v>2.0600772240004064</v>
      </c>
      <c r="K52" s="66">
        <f t="shared" si="6"/>
        <v>1.2081336197501048E-4</v>
      </c>
      <c r="L52" s="96">
        <f t="shared" si="15"/>
        <v>2.9017587366552649E-3</v>
      </c>
      <c r="N52" s="101">
        <f t="shared" si="7"/>
        <v>2.9017587366552649E-3</v>
      </c>
      <c r="O52" s="5">
        <f t="shared" si="8"/>
        <v>61273.1382166642</v>
      </c>
      <c r="P52" s="5">
        <f t="shared" si="0"/>
        <v>0.5559106819617744</v>
      </c>
      <c r="Q52" s="60">
        <f t="shared" si="9"/>
        <v>5559.1068196177439</v>
      </c>
      <c r="R52" s="5">
        <f t="shared" si="14"/>
        <v>7.0839241007908477E-2</v>
      </c>
      <c r="S52" s="18">
        <f t="shared" si="10"/>
        <v>708.39241007908481</v>
      </c>
      <c r="T52" s="119">
        <f t="shared" si="13"/>
        <v>1.1574493068068188E-8</v>
      </c>
      <c r="U52" s="119">
        <f t="shared" si="11"/>
        <v>1.1574493068068188E-4</v>
      </c>
      <c r="W52" s="5">
        <f>晶体生长速度!H51</f>
        <v>674625247.34703612</v>
      </c>
      <c r="X52" s="5">
        <f>形核速率!P52</f>
        <v>94113.67172694554</v>
      </c>
      <c r="Y52" s="5"/>
      <c r="AB52" s="5">
        <f>形核速率!Z52</f>
        <v>98112.579195455372</v>
      </c>
      <c r="AC52" s="5">
        <f>晶体生长速度!N51</f>
        <v>5.2747967263173041E+51</v>
      </c>
    </row>
    <row r="53" spans="2:29" x14ac:dyDescent="0.25">
      <c r="B53" s="5">
        <f>形核速率!F53</f>
        <v>0.29415651788203312</v>
      </c>
      <c r="C53" s="5">
        <f t="shared" si="12"/>
        <v>1.9999999999997797E-4</v>
      </c>
      <c r="D53" s="5">
        <f>形核速率!K53</f>
        <v>110221.19171098004</v>
      </c>
      <c r="E53" s="5">
        <f>晶体生长速度!E52</f>
        <v>1.8911317953224052</v>
      </c>
      <c r="F53" s="39">
        <f t="shared" si="1"/>
        <v>9.693268924331619</v>
      </c>
      <c r="G53">
        <f t="shared" si="2"/>
        <v>9</v>
      </c>
      <c r="H53" s="65">
        <f t="shared" si="3"/>
        <v>0.69326892433161902</v>
      </c>
      <c r="I53">
        <f t="shared" si="4"/>
        <v>6</v>
      </c>
      <c r="J53">
        <f t="shared" si="5"/>
        <v>2.0600772240004064</v>
      </c>
      <c r="K53" s="66">
        <f t="shared" si="6"/>
        <v>1.2090368479929795E-4</v>
      </c>
      <c r="L53" s="96">
        <f t="shared" si="15"/>
        <v>2.9173431613909798E-3</v>
      </c>
      <c r="N53" s="101">
        <f t="shared" si="7"/>
        <v>2.9173431613909798E-3</v>
      </c>
      <c r="O53" s="5">
        <f t="shared" si="8"/>
        <v>61314.808273516996</v>
      </c>
      <c r="P53" s="5">
        <f t="shared" si="0"/>
        <v>0.5562887437680365</v>
      </c>
      <c r="Q53" s="60">
        <f t="shared" si="9"/>
        <v>5562.8874376803651</v>
      </c>
      <c r="R53" s="5">
        <f t="shared" si="14"/>
        <v>7.1217467366972917E-2</v>
      </c>
      <c r="S53" s="18">
        <f t="shared" si="10"/>
        <v>712.17467366972915</v>
      </c>
      <c r="T53" s="119">
        <f t="shared" si="13"/>
        <v>1.1684834676275633E-8</v>
      </c>
      <c r="U53" s="119">
        <f t="shared" si="11"/>
        <v>1.1684834676275633E-4</v>
      </c>
      <c r="W53" s="5">
        <f>晶体生长速度!H52</f>
        <v>674625250.41015744</v>
      </c>
      <c r="X53" s="5">
        <f>形核速率!P53</f>
        <v>94113.671728141446</v>
      </c>
      <c r="Y53" s="5"/>
      <c r="AB53" s="5">
        <f>形核速率!Z53</f>
        <v>98112.614989956244</v>
      </c>
      <c r="AC53" s="5">
        <f>晶体生长速度!N52</f>
        <v>5.281978410339847E+51</v>
      </c>
    </row>
    <row r="54" spans="2:29" x14ac:dyDescent="0.25">
      <c r="B54" s="5">
        <f>形核速率!F54</f>
        <v>0.29515651788203312</v>
      </c>
      <c r="C54" s="5">
        <f t="shared" si="12"/>
        <v>1.0000000000000009E-3</v>
      </c>
      <c r="D54" s="5">
        <f>形核速率!K54</f>
        <v>110221.1886337483</v>
      </c>
      <c r="E54" s="5">
        <f>晶体生长速度!E53</f>
        <v>1.8911372850025934</v>
      </c>
      <c r="F54" s="39">
        <f t="shared" si="1"/>
        <v>9.696663308808926</v>
      </c>
      <c r="G54">
        <f t="shared" si="2"/>
        <v>9</v>
      </c>
      <c r="H54" s="65">
        <f t="shared" si="3"/>
        <v>0.69666330880892602</v>
      </c>
      <c r="I54">
        <f t="shared" si="4"/>
        <v>6</v>
      </c>
      <c r="J54">
        <f t="shared" si="5"/>
        <v>2.0600772240004064</v>
      </c>
      <c r="K54" s="66">
        <f t="shared" si="6"/>
        <v>1.2135538994768241E-4</v>
      </c>
      <c r="L54" s="96">
        <f t="shared" si="15"/>
        <v>2.9952655283508691E-3</v>
      </c>
      <c r="N54" s="101">
        <f t="shared" si="7"/>
        <v>2.9952655283508691E-3</v>
      </c>
      <c r="O54" s="5">
        <f t="shared" si="8"/>
        <v>61523.427949064113</v>
      </c>
      <c r="P54" s="5">
        <f t="shared" si="0"/>
        <v>0.5581814958782475</v>
      </c>
      <c r="Q54" s="60">
        <f t="shared" si="9"/>
        <v>5581.8149587824746</v>
      </c>
      <c r="R54" s="5">
        <f t="shared" si="14"/>
        <v>7.3108604651975509E-2</v>
      </c>
      <c r="S54" s="18">
        <f t="shared" si="10"/>
        <v>731.08604651975509</v>
      </c>
      <c r="T54" s="119">
        <f t="shared" si="13"/>
        <v>1.2251280508190365E-8</v>
      </c>
      <c r="U54" s="119">
        <f t="shared" si="11"/>
        <v>1.2251280508190364E-4</v>
      </c>
      <c r="W54" s="5">
        <f>晶体生长速度!H53</f>
        <v>674628864.56422734</v>
      </c>
      <c r="X54" s="5">
        <f>形核速率!P54</f>
        <v>94113.673139159844</v>
      </c>
      <c r="Y54" s="5"/>
      <c r="AB54" s="5">
        <f>形核速率!Z54</f>
        <v>98112.793848061861</v>
      </c>
      <c r="AC54" s="5">
        <f>晶体生长速度!N53</f>
        <v>5.3180137151707928E+51</v>
      </c>
    </row>
    <row r="55" spans="2:29" x14ac:dyDescent="0.25">
      <c r="B55" s="5">
        <f>形核速率!F55</f>
        <v>0.29815651788203312</v>
      </c>
      <c r="C55" s="5">
        <f t="shared" si="12"/>
        <v>3.0000000000000027E-3</v>
      </c>
      <c r="D55" s="5">
        <f>形核速率!K55</f>
        <v>110221.17962206036</v>
      </c>
      <c r="E55" s="5">
        <f>晶体生长速度!E54</f>
        <v>1.8911622564712758</v>
      </c>
      <c r="F55" s="39">
        <f t="shared" si="1"/>
        <v>9.7067778747713849</v>
      </c>
      <c r="G55">
        <f t="shared" si="2"/>
        <v>9</v>
      </c>
      <c r="H55" s="65">
        <f t="shared" si="3"/>
        <v>0.70677787477138487</v>
      </c>
      <c r="I55">
        <f t="shared" si="4"/>
        <v>6</v>
      </c>
      <c r="J55">
        <f t="shared" si="5"/>
        <v>2.0600772240004064</v>
      </c>
      <c r="K55" s="66">
        <f t="shared" si="6"/>
        <v>1.2271140948009321E-4</v>
      </c>
      <c r="L55" s="96">
        <f t="shared" si="15"/>
        <v>3.2290358698687737E-3</v>
      </c>
      <c r="N55" s="101">
        <f t="shared" si="7"/>
        <v>3.2290358698687737E-3</v>
      </c>
      <c r="O55" s="5">
        <f t="shared" si="8"/>
        <v>62149.573707495882</v>
      </c>
      <c r="P55" s="5">
        <f t="shared" si="0"/>
        <v>0.56386235313940403</v>
      </c>
      <c r="Q55" s="60">
        <f t="shared" si="9"/>
        <v>5638.6235313940406</v>
      </c>
      <c r="R55" s="5">
        <f t="shared" si="14"/>
        <v>7.8782091421389339E-2</v>
      </c>
      <c r="S55" s="18">
        <f t="shared" si="10"/>
        <v>787.82091421389339</v>
      </c>
      <c r="T55" s="119">
        <f t="shared" si="13"/>
        <v>1.4083269736756683E-8</v>
      </c>
      <c r="U55" s="119">
        <f t="shared" si="11"/>
        <v>1.4083269736756682E-4</v>
      </c>
      <c r="W55" s="5">
        <f>晶体生长速度!H54</f>
        <v>674643398.79143536</v>
      </c>
      <c r="X55" s="5">
        <f>形核速率!P55</f>
        <v>94113.678813452469</v>
      </c>
      <c r="Y55" s="5"/>
      <c r="AB55" s="5">
        <f>形核速率!Z55</f>
        <v>98113.32693623162</v>
      </c>
      <c r="AC55" s="5">
        <f>晶体生长速度!N54</f>
        <v>5.4269132024210567E+51</v>
      </c>
    </row>
    <row r="56" spans="2:29" x14ac:dyDescent="0.25">
      <c r="B56" s="5">
        <f>形核速率!F56</f>
        <v>0.30115651788203313</v>
      </c>
      <c r="C56" s="5">
        <f t="shared" si="12"/>
        <v>3.0000000000000027E-3</v>
      </c>
      <c r="D56" s="5">
        <f>形核速率!K56</f>
        <v>110221.17061044836</v>
      </c>
      <c r="E56" s="5">
        <f>晶体生长速度!E55</f>
        <v>1.8911872279981021</v>
      </c>
      <c r="F56" s="39">
        <f t="shared" si="1"/>
        <v>9.7167911582181166</v>
      </c>
      <c r="G56">
        <f t="shared" si="2"/>
        <v>9</v>
      </c>
      <c r="H56" s="65">
        <f t="shared" si="3"/>
        <v>0.71679115821811656</v>
      </c>
      <c r="I56">
        <f t="shared" si="4"/>
        <v>6</v>
      </c>
      <c r="J56">
        <f t="shared" si="5"/>
        <v>2.0600772240004064</v>
      </c>
      <c r="K56" s="66">
        <f t="shared" si="6"/>
        <v>1.2406877518469841E-4</v>
      </c>
      <c r="L56" s="96">
        <f t="shared" si="15"/>
        <v>3.4628094521889164E-3</v>
      </c>
      <c r="N56" s="101">
        <f t="shared" si="7"/>
        <v>3.4628094521889164E-3</v>
      </c>
      <c r="O56" s="5">
        <f t="shared" si="8"/>
        <v>62775.735879819753</v>
      </c>
      <c r="P56" s="5">
        <f t="shared" si="0"/>
        <v>0.56954336024688312</v>
      </c>
      <c r="Q56" s="60">
        <f t="shared" si="9"/>
        <v>5695.4336024688309</v>
      </c>
      <c r="R56" s="5">
        <f t="shared" si="14"/>
        <v>8.4455653105383652E-2</v>
      </c>
      <c r="S56" s="18">
        <f t="shared" si="10"/>
        <v>844.55653105383647</v>
      </c>
      <c r="T56" s="119">
        <f t="shared" si="13"/>
        <v>1.6047916039447921E-8</v>
      </c>
      <c r="U56" s="119">
        <f t="shared" si="11"/>
        <v>1.6047916039447921E-4</v>
      </c>
      <c r="W56" s="5">
        <f>晶体生长速度!H55</f>
        <v>674657933.18643892</v>
      </c>
      <c r="X56" s="5">
        <f>形核速率!P56</f>
        <v>94113.68448768025</v>
      </c>
      <c r="Y56" s="5"/>
      <c r="AB56" s="5">
        <f>形核速率!Z56</f>
        <v>98113.854476989261</v>
      </c>
      <c r="AC56" s="5">
        <f>晶体生长速度!N55</f>
        <v>5.5369212930849385E+51</v>
      </c>
    </row>
    <row r="57" spans="2:29" x14ac:dyDescent="0.25">
      <c r="B57" s="5">
        <f>形核速率!F57</f>
        <v>0.30315651788203313</v>
      </c>
      <c r="C57" s="5">
        <f t="shared" si="12"/>
        <v>2.0000000000000018E-3</v>
      </c>
      <c r="D57" s="5">
        <f>形核速率!K57</f>
        <v>110221.16455772943</v>
      </c>
      <c r="E57" s="5">
        <f>晶体生长速度!E56</f>
        <v>1.8912021354592436</v>
      </c>
      <c r="F57" s="39">
        <f t="shared" si="1"/>
        <v>9.7234114062468162</v>
      </c>
      <c r="G57">
        <f t="shared" si="2"/>
        <v>9</v>
      </c>
      <c r="H57" s="65">
        <f t="shared" si="3"/>
        <v>0.72341140624681621</v>
      </c>
      <c r="I57">
        <f t="shared" si="4"/>
        <v>6</v>
      </c>
      <c r="J57">
        <f t="shared" si="5"/>
        <v>2.0600772240004064</v>
      </c>
      <c r="K57" s="66">
        <f t="shared" si="6"/>
        <v>1.2497442748770067E-4</v>
      </c>
      <c r="L57" s="96">
        <f t="shared" si="15"/>
        <v>3.6186598040747029E-3</v>
      </c>
      <c r="N57" s="101">
        <f t="shared" si="7"/>
        <v>3.6186598040747029E-3</v>
      </c>
      <c r="O57" s="5">
        <f t="shared" si="8"/>
        <v>63193.128271715956</v>
      </c>
      <c r="P57" s="5">
        <f t="shared" si="0"/>
        <v>0.57333025399688942</v>
      </c>
      <c r="Q57" s="60">
        <f t="shared" si="9"/>
        <v>5733.3025399688941</v>
      </c>
      <c r="R57" s="5">
        <f t="shared" si="14"/>
        <v>8.8238057376302137E-2</v>
      </c>
      <c r="S57" s="18">
        <f t="shared" si="10"/>
        <v>882.3805737630214</v>
      </c>
      <c r="T57" s="119">
        <f t="shared" si="13"/>
        <v>1.7416639469241245E-8</v>
      </c>
      <c r="U57" s="119">
        <f t="shared" si="11"/>
        <v>1.7416639469241245E-4</v>
      </c>
      <c r="W57" s="5">
        <f>晶体生长速度!H56</f>
        <v>674666867.25662267</v>
      </c>
      <c r="X57" s="5">
        <f>形核速率!P57</f>
        <v>94113.68797547654</v>
      </c>
      <c r="Y57" s="5"/>
      <c r="AB57" s="5">
        <f>形核速率!Z57</f>
        <v>98114.203088962269</v>
      </c>
      <c r="AC57" s="5">
        <f>晶体生长速度!N56</f>
        <v>5.6108641199723861E+51</v>
      </c>
    </row>
    <row r="58" spans="2:29" x14ac:dyDescent="0.25">
      <c r="B58" s="5">
        <f>形核速率!F58</f>
        <v>0.31315651788203314</v>
      </c>
      <c r="C58" s="5">
        <f t="shared" si="12"/>
        <v>1.0000000000000009E-2</v>
      </c>
      <c r="D58" s="5">
        <f>形核速率!K58</f>
        <v>110221.13497276281</v>
      </c>
      <c r="E58" s="5">
        <f>晶体生长速度!E57</f>
        <v>1.891302885497641</v>
      </c>
      <c r="F58" s="39">
        <f t="shared" si="1"/>
        <v>9.7558707626812957</v>
      </c>
      <c r="G58">
        <f t="shared" si="2"/>
        <v>9</v>
      </c>
      <c r="H58" s="65">
        <f t="shared" si="3"/>
        <v>0.75587076268129572</v>
      </c>
      <c r="I58">
        <f t="shared" si="4"/>
        <v>6</v>
      </c>
      <c r="J58">
        <f t="shared" si="5"/>
        <v>2.0600772240004064</v>
      </c>
      <c r="K58" s="66">
        <f t="shared" si="6"/>
        <v>1.2951146164518618E-4</v>
      </c>
      <c r="L58" s="96">
        <f t="shared" si="15"/>
        <v>4.3979547927749142E-3</v>
      </c>
      <c r="N58" s="101">
        <f t="shared" si="7"/>
        <v>4.3979547927749142E-3</v>
      </c>
      <c r="O58" s="5">
        <f t="shared" si="8"/>
        <v>65281.093303449816</v>
      </c>
      <c r="P58" s="5">
        <f t="shared" si="0"/>
        <v>0.59227382588268285</v>
      </c>
      <c r="Q58" s="60">
        <f t="shared" si="9"/>
        <v>5922.7382588268283</v>
      </c>
      <c r="R58" s="5">
        <f t="shared" si="14"/>
        <v>0.10715108623127856</v>
      </c>
      <c r="S58" s="18">
        <f t="shared" si="10"/>
        <v>1071.5108623127855</v>
      </c>
      <c r="T58" s="119">
        <f t="shared" si="13"/>
        <v>2.5734504059104628E-8</v>
      </c>
      <c r="U58" s="119">
        <f t="shared" si="11"/>
        <v>2.5734504059104628E-4</v>
      </c>
      <c r="W58" s="5">
        <f>晶体生长速度!H57</f>
        <v>674722920.31495428</v>
      </c>
      <c r="X58" s="5">
        <f>形核速率!P58</f>
        <v>94113.70985706069</v>
      </c>
      <c r="Y58" s="5"/>
      <c r="AB58" s="5">
        <f>形核速率!Z58</f>
        <v>98115.911864287904</v>
      </c>
      <c r="AC58" s="5">
        <f>晶体生长速度!N57</f>
        <v>5.9881572682973662E+51</v>
      </c>
    </row>
    <row r="59" spans="2:29" x14ac:dyDescent="0.25">
      <c r="B59" s="5">
        <f>形核速率!F59</f>
        <v>0.34315651788203311</v>
      </c>
      <c r="C59" s="5">
        <f t="shared" si="12"/>
        <v>2.9999999999999971E-2</v>
      </c>
      <c r="D59" s="5">
        <f>形核速率!K59</f>
        <v>110221.04691913698</v>
      </c>
      <c r="E59" s="5">
        <f>晶体生长速度!E58</f>
        <v>1.8916320396051642</v>
      </c>
      <c r="F59" s="39">
        <f t="shared" si="1"/>
        <v>9.8473687038162137</v>
      </c>
      <c r="G59">
        <f t="shared" si="2"/>
        <v>9</v>
      </c>
      <c r="H59" s="65">
        <f t="shared" si="3"/>
        <v>0.84736870381621365</v>
      </c>
      <c r="I59">
        <f t="shared" si="4"/>
        <v>6</v>
      </c>
      <c r="J59">
        <f t="shared" si="5"/>
        <v>2.0600772240004064</v>
      </c>
      <c r="K59" s="66">
        <f t="shared" si="6"/>
        <v>1.4320685831693339E-4</v>
      </c>
      <c r="L59" s="96">
        <f t="shared" si="15"/>
        <v>6.7362621781718226E-3</v>
      </c>
      <c r="N59" s="101">
        <f t="shared" si="7"/>
        <v>6.7362621781718226E-3</v>
      </c>
      <c r="O59" s="5">
        <f t="shared" si="8"/>
        <v>71547.332293080239</v>
      </c>
      <c r="P59" s="5">
        <f t="shared" si="0"/>
        <v>0.64912586382499626</v>
      </c>
      <c r="Q59" s="60">
        <f t="shared" si="9"/>
        <v>6491.258638249963</v>
      </c>
      <c r="R59" s="5">
        <f t="shared" si="14"/>
        <v>0.16390004741943343</v>
      </c>
      <c r="S59" s="18">
        <f t="shared" si="10"/>
        <v>1639.0004741943342</v>
      </c>
      <c r="T59" s="119">
        <f t="shared" si="13"/>
        <v>6.3962092149335472E-8</v>
      </c>
      <c r="U59" s="119">
        <f t="shared" si="11"/>
        <v>6.3962092149335474E-4</v>
      </c>
      <c r="W59" s="5">
        <f>晶体生长速度!H58</f>
        <v>674902774.36697781</v>
      </c>
      <c r="X59" s="5">
        <f>形核速率!P59</f>
        <v>94113.780054087256</v>
      </c>
      <c r="Y59" s="5"/>
      <c r="AB59" s="5">
        <f>形核速率!Z59</f>
        <v>98120.717885262609</v>
      </c>
      <c r="AC59" s="5">
        <f>晶体生长速度!N58</f>
        <v>7.1943496783291346E+51</v>
      </c>
    </row>
    <row r="60" spans="2:29" x14ac:dyDescent="0.25">
      <c r="B60" s="5">
        <f>形核速率!F60</f>
        <v>0.37315651788203313</v>
      </c>
      <c r="C60" s="5">
        <f t="shared" si="12"/>
        <v>3.0000000000000027E-2</v>
      </c>
      <c r="D60" s="5">
        <f>形核速率!K60</f>
        <v>110220.95887401466</v>
      </c>
      <c r="E60" s="5">
        <f>晶体生长速度!E59</f>
        <v>1.8919612182056009</v>
      </c>
      <c r="F60" s="39">
        <f t="shared" si="1"/>
        <v>9.9311919473743231</v>
      </c>
      <c r="G60">
        <f t="shared" si="2"/>
        <v>9</v>
      </c>
      <c r="H60" s="65">
        <f t="shared" si="3"/>
        <v>0.93119194737432309</v>
      </c>
      <c r="I60">
        <f t="shared" si="4"/>
        <v>6</v>
      </c>
      <c r="J60">
        <f t="shared" si="5"/>
        <v>2.0600772240004064</v>
      </c>
      <c r="K60" s="66">
        <f t="shared" si="6"/>
        <v>1.5702097452146674E-4</v>
      </c>
      <c r="L60" s="96">
        <f t="shared" si="15"/>
        <v>9.0749921533188199E-3</v>
      </c>
      <c r="N60" s="101">
        <f t="shared" si="7"/>
        <v>9.0749921533188199E-3</v>
      </c>
      <c r="O60" s="5">
        <f t="shared" si="8"/>
        <v>77815.739064924157</v>
      </c>
      <c r="P60" s="5">
        <f t="shared" si="0"/>
        <v>0.70599766015345156</v>
      </c>
      <c r="Q60" s="60">
        <f t="shared" si="9"/>
        <v>7059.9766015345158</v>
      </c>
      <c r="R60" s="5">
        <f t="shared" si="14"/>
        <v>0.22065888396560152</v>
      </c>
      <c r="S60" s="18">
        <f t="shared" si="10"/>
        <v>2206.5888396560154</v>
      </c>
      <c r="T60" s="119">
        <f t="shared" si="13"/>
        <v>1.1547069177813355E-7</v>
      </c>
      <c r="U60" s="119">
        <f t="shared" si="11"/>
        <v>1.1547069177813354E-3</v>
      </c>
      <c r="W60" s="5">
        <f>晶体生长速度!H59</f>
        <v>675082658.80998921</v>
      </c>
      <c r="X60" s="5">
        <f>形核速率!P60</f>
        <v>94113.850243024426</v>
      </c>
      <c r="Y60" s="5"/>
      <c r="AB60" s="5">
        <f>形核速率!Z60</f>
        <v>98125.105933538565</v>
      </c>
      <c r="AC60" s="5">
        <f>晶体生长速度!N59</f>
        <v>8.5118750216711864E+51</v>
      </c>
    </row>
    <row r="61" spans="2:29" x14ac:dyDescent="0.25">
      <c r="B61" s="5">
        <f>形核速率!F61</f>
        <v>0.3931565178820331</v>
      </c>
      <c r="C61" s="5">
        <f t="shared" si="12"/>
        <v>1.9999999999999962E-2</v>
      </c>
      <c r="D61" s="5">
        <f>形核速率!K61</f>
        <v>110220.9000396216</v>
      </c>
      <c r="E61" s="5">
        <f>晶体生长速度!E60</f>
        <v>1.89217517846422</v>
      </c>
      <c r="F61" s="39">
        <f t="shared" si="1"/>
        <v>9.9834086818362664</v>
      </c>
      <c r="G61">
        <f t="shared" si="2"/>
        <v>9</v>
      </c>
      <c r="H61" s="65">
        <f t="shared" si="3"/>
        <v>0.9834086818362664</v>
      </c>
      <c r="I61">
        <f t="shared" si="4"/>
        <v>6</v>
      </c>
      <c r="J61">
        <f t="shared" si="5"/>
        <v>2.0600772240004064</v>
      </c>
      <c r="K61" s="66">
        <f t="shared" si="6"/>
        <v>1.6629200981927941E-4</v>
      </c>
      <c r="L61" s="96">
        <f t="shared" si="15"/>
        <v>1.0634328810353377E-2</v>
      </c>
      <c r="N61" s="101">
        <f t="shared" si="7"/>
        <v>1.0634328810353377E-2</v>
      </c>
      <c r="O61" s="5">
        <f t="shared" si="8"/>
        <v>81995.642662003404</v>
      </c>
      <c r="P61" s="5">
        <f t="shared" si="0"/>
        <v>0.74392100438780728</v>
      </c>
      <c r="Q61" s="60">
        <f t="shared" si="9"/>
        <v>7439.2100438780726</v>
      </c>
      <c r="R61" s="5">
        <f t="shared" si="14"/>
        <v>0.25850238753488586</v>
      </c>
      <c r="S61" s="18">
        <f t="shared" si="10"/>
        <v>2585.0238753488584</v>
      </c>
      <c r="T61" s="119">
        <f t="shared" si="13"/>
        <v>1.5571471780728867E-7</v>
      </c>
      <c r="U61" s="119">
        <f t="shared" si="11"/>
        <v>1.5571471780728868E-3</v>
      </c>
      <c r="W61" s="5">
        <f>晶体生长速度!H60</f>
        <v>675200207.42507529</v>
      </c>
      <c r="X61" s="5">
        <f>形核速率!P61</f>
        <v>94113.896098431011</v>
      </c>
      <c r="Y61" s="5"/>
      <c r="AB61" s="5">
        <f>形核速率!Z61</f>
        <v>98127.832135980163</v>
      </c>
      <c r="AC61" s="5">
        <f>晶体生长速度!N60</f>
        <v>9.4521017314982723E+51</v>
      </c>
    </row>
    <row r="62" spans="2:29" x14ac:dyDescent="0.25">
      <c r="B62" s="5">
        <f>形核速率!F62</f>
        <v>0.44315651788203314</v>
      </c>
      <c r="C62" s="5">
        <f t="shared" si="12"/>
        <v>5.0000000000000044E-2</v>
      </c>
      <c r="D62" s="5">
        <f>形核速率!K62</f>
        <v>110220.75368301554</v>
      </c>
      <c r="E62" s="5">
        <f>晶体生长速度!E61</f>
        <v>1.8927376981664774</v>
      </c>
      <c r="F62" s="39">
        <f t="shared" si="1"/>
        <v>10.103138202029342</v>
      </c>
      <c r="G62">
        <f t="shared" si="2"/>
        <v>10</v>
      </c>
      <c r="H62" s="65">
        <f t="shared" si="3"/>
        <v>0.1031382020293421</v>
      </c>
      <c r="I62">
        <f t="shared" si="4"/>
        <v>7</v>
      </c>
      <c r="J62">
        <f t="shared" si="5"/>
        <v>2.0709156801978019</v>
      </c>
      <c r="K62" s="66">
        <f t="shared" si="6"/>
        <v>2.1074358892100797E-5</v>
      </c>
      <c r="L62" s="96">
        <f t="shared" si="15"/>
        <v>1.4554068876221373E-2</v>
      </c>
      <c r="N62" s="101">
        <f t="shared" si="7"/>
        <v>1.4554068876221373E-2</v>
      </c>
      <c r="O62" s="5">
        <f t="shared" si="8"/>
        <v>92450.858798176516</v>
      </c>
      <c r="P62" s="5">
        <f t="shared" si="0"/>
        <v>0.83877904758351074</v>
      </c>
      <c r="Q62" s="60">
        <f t="shared" si="9"/>
        <v>8387.7904758351069</v>
      </c>
      <c r="R62" s="5">
        <f t="shared" si="14"/>
        <v>0.35313927244320981</v>
      </c>
      <c r="S62" s="18">
        <f t="shared" si="10"/>
        <v>3531.392724432098</v>
      </c>
      <c r="T62" s="119">
        <f t="shared" si="13"/>
        <v>2.9344989192596683E-7</v>
      </c>
      <c r="U62" s="119">
        <f t="shared" si="11"/>
        <v>2.9344989192596682E-3</v>
      </c>
      <c r="W62" s="5">
        <f>晶体生长速度!H61</f>
        <v>675506113.31687558</v>
      </c>
      <c r="X62" s="5">
        <f>形核速率!P62</f>
        <v>94114.015391624183</v>
      </c>
      <c r="Y62" s="5"/>
      <c r="AB62" s="5">
        <f>形核速率!Z62</f>
        <v>98134.063604588926</v>
      </c>
      <c r="AC62" s="5">
        <f>晶体生长速度!N61</f>
        <v>1.2020183423626818E+52</v>
      </c>
    </row>
    <row r="63" spans="2:29" x14ac:dyDescent="0.25">
      <c r="B63" s="5">
        <f>形核速率!F63</f>
        <v>0.49315651788203313</v>
      </c>
      <c r="C63" s="5">
        <f t="shared" si="12"/>
        <v>4.9999999999999989E-2</v>
      </c>
      <c r="D63" s="5">
        <f>形核速率!K63</f>
        <v>110220.60735022963</v>
      </c>
      <c r="E63" s="5">
        <f>晶体生长速度!E62</f>
        <v>1.8933002923726623</v>
      </c>
      <c r="F63" s="39">
        <f t="shared" si="1"/>
        <v>10.210052912903503</v>
      </c>
      <c r="G63">
        <f t="shared" si="2"/>
        <v>10</v>
      </c>
      <c r="H63" s="65">
        <f t="shared" si="3"/>
        <v>0.21005291290350314</v>
      </c>
      <c r="I63">
        <f t="shared" si="4"/>
        <v>7</v>
      </c>
      <c r="J63">
        <f t="shared" si="5"/>
        <v>2.0709156801978019</v>
      </c>
      <c r="K63" s="66">
        <f t="shared" si="6"/>
        <v>2.3700944468232352E-5</v>
      </c>
      <c r="L63" s="96">
        <f t="shared" si="15"/>
        <v>1.8474979012024093E-2</v>
      </c>
      <c r="N63" s="101">
        <f t="shared" si="7"/>
        <v>1.8474979012024093E-2</v>
      </c>
      <c r="O63" s="5">
        <f t="shared" si="8"/>
        <v>102912.25136644569</v>
      </c>
      <c r="P63" s="5">
        <f t="shared" si="0"/>
        <v>0.93369337949153741</v>
      </c>
      <c r="Q63" s="60">
        <f t="shared" si="9"/>
        <v>9336.9337949153742</v>
      </c>
      <c r="R63" s="5">
        <f t="shared" si="14"/>
        <v>0.44780428706184289</v>
      </c>
      <c r="S63" s="18">
        <f t="shared" si="10"/>
        <v>4478.0428706184284</v>
      </c>
      <c r="T63" s="119">
        <f t="shared" si="13"/>
        <v>4.6834330775118688E-7</v>
      </c>
      <c r="U63" s="119">
        <f t="shared" si="11"/>
        <v>4.6834330775118692E-3</v>
      </c>
      <c r="W63" s="5">
        <f>晶体生长速度!H62</f>
        <v>675812108.15451503</v>
      </c>
      <c r="X63" s="5">
        <f>形核速率!P63</f>
        <v>94114.134661882825</v>
      </c>
      <c r="Y63" s="5"/>
      <c r="AB63" s="5">
        <f>形核速率!Z63</f>
        <v>98139.604504342511</v>
      </c>
      <c r="AC63" s="5">
        <f>晶体生长速度!N62</f>
        <v>1.4899266646975388E+52</v>
      </c>
    </row>
    <row r="64" spans="2:29" x14ac:dyDescent="0.25">
      <c r="B64" s="5">
        <f>形核速率!F64</f>
        <v>0.54315651788203312</v>
      </c>
      <c r="C64" s="5">
        <f t="shared" si="12"/>
        <v>4.9999999999999989E-2</v>
      </c>
      <c r="D64" s="5">
        <f>形核速率!K64</f>
        <v>110220.46104125645</v>
      </c>
      <c r="E64" s="5">
        <f>晶体生长速度!E63</f>
        <v>1.89386296107884</v>
      </c>
      <c r="F64" s="39">
        <f t="shared" si="1"/>
        <v>10.306632668517878</v>
      </c>
      <c r="G64">
        <f t="shared" si="2"/>
        <v>10</v>
      </c>
      <c r="H64" s="65">
        <f t="shared" si="3"/>
        <v>0.30663266851787796</v>
      </c>
      <c r="I64">
        <f t="shared" si="4"/>
        <v>7</v>
      </c>
      <c r="J64">
        <f t="shared" si="5"/>
        <v>2.0709156801978019</v>
      </c>
      <c r="K64" s="66">
        <f t="shared" si="6"/>
        <v>2.63539614852062E-5</v>
      </c>
      <c r="L64" s="96">
        <f t="shared" si="15"/>
        <v>2.2397059425059637E-2</v>
      </c>
      <c r="N64" s="101">
        <f t="shared" si="7"/>
        <v>2.2397059425059637E-2</v>
      </c>
      <c r="O64" s="5">
        <f t="shared" si="8"/>
        <v>113379.82158041831</v>
      </c>
      <c r="P64" s="5">
        <f t="shared" si="0"/>
        <v>1.0286640112853391</v>
      </c>
      <c r="Q64" s="60">
        <f t="shared" si="9"/>
        <v>10286.640112853391</v>
      </c>
      <c r="R64" s="5">
        <f t="shared" si="14"/>
        <v>0.54249743511578485</v>
      </c>
      <c r="S64" s="18">
        <f t="shared" si="10"/>
        <v>5424.9743511578481</v>
      </c>
      <c r="T64" s="119">
        <f t="shared" si="13"/>
        <v>6.8042811416219781E-7</v>
      </c>
      <c r="U64" s="119">
        <f t="shared" si="11"/>
        <v>6.8042811416219777E-3</v>
      </c>
      <c r="W64" s="5">
        <f>晶体生长速度!H63</f>
        <v>676118191.94886422</v>
      </c>
      <c r="X64" s="5">
        <f>形核速率!P64</f>
        <v>94114.253909214895</v>
      </c>
      <c r="Y64" s="5"/>
      <c r="AB64" s="5">
        <f>形核速率!Z64</f>
        <v>98144.590967578057</v>
      </c>
      <c r="AC64" s="5">
        <f>晶体生长速度!N63</f>
        <v>1.809019357770824E+52</v>
      </c>
    </row>
    <row r="65" spans="2:29" x14ac:dyDescent="0.25">
      <c r="B65" s="5">
        <f>形核速率!F65</f>
        <v>0.58630554895210207</v>
      </c>
      <c r="C65" s="5">
        <f t="shared" si="12"/>
        <v>4.3149031070068955E-2</v>
      </c>
      <c r="D65" s="5">
        <f>形核速率!K65</f>
        <v>110220.33471767599</v>
      </c>
      <c r="E65" s="5">
        <f>晶体生长速度!E64</f>
        <v>1.894345459331352</v>
      </c>
      <c r="F65" s="39">
        <f t="shared" si="1"/>
        <v>10.383082442179603</v>
      </c>
      <c r="G65">
        <f t="shared" si="2"/>
        <v>10</v>
      </c>
      <c r="H65" s="65">
        <f t="shared" si="3"/>
        <v>0.38308244217960308</v>
      </c>
      <c r="I65">
        <f t="shared" si="4"/>
        <v>7</v>
      </c>
      <c r="J65">
        <f t="shared" si="5"/>
        <v>2.0709156801978019</v>
      </c>
      <c r="K65" s="66">
        <f t="shared" si="6"/>
        <v>2.8663004960552409E-5</v>
      </c>
      <c r="L65" s="96">
        <f t="shared" si="15"/>
        <v>2.5782604904472144E-2</v>
      </c>
      <c r="N65" s="101">
        <f t="shared" si="7"/>
        <v>2.5782604904472144E-2</v>
      </c>
      <c r="O65" s="5">
        <f t="shared" si="8"/>
        <v>122417.89610347009</v>
      </c>
      <c r="P65" s="5">
        <f t="shared" si="0"/>
        <v>1.1106652544381903</v>
      </c>
      <c r="Q65" s="60">
        <f t="shared" si="9"/>
        <v>11106.652544381903</v>
      </c>
      <c r="R65" s="5">
        <f t="shared" si="14"/>
        <v>0.62423660619791743</v>
      </c>
      <c r="S65" s="18">
        <f t="shared" si="10"/>
        <v>6242.3660619791744</v>
      </c>
      <c r="T65" s="119">
        <f t="shared" si="13"/>
        <v>8.9117298948516564E-7</v>
      </c>
      <c r="U65" s="119">
        <f t="shared" si="11"/>
        <v>8.9117298948516565E-3</v>
      </c>
      <c r="W65" s="5">
        <f>晶体生长速度!H64</f>
        <v>676381045.98029697</v>
      </c>
      <c r="X65" s="5">
        <f>形核速率!P65</f>
        <v>94114.356268705451</v>
      </c>
      <c r="Y65" s="5"/>
      <c r="AB65" s="5">
        <f>形核速率!Z65</f>
        <v>98148.525543399388</v>
      </c>
      <c r="AC65" s="5">
        <f>晶体生长速度!N64</f>
        <v>2.1095146830581065E+52</v>
      </c>
    </row>
    <row r="66" spans="2:29" x14ac:dyDescent="0.25">
      <c r="B66" s="5">
        <f>形核速率!F66</f>
        <v>0.58630554905210208</v>
      </c>
      <c r="C66" s="5">
        <f t="shared" si="12"/>
        <v>1.000000082740371E-10</v>
      </c>
      <c r="D66" s="5">
        <f>形核速率!K66</f>
        <v>110220.3309329717</v>
      </c>
      <c r="E66" s="5">
        <f>晶体生长速度!E65</f>
        <v>1.8943833670069741</v>
      </c>
      <c r="F66" s="39">
        <f t="shared" si="1"/>
        <v>10.383082408009367</v>
      </c>
      <c r="G66">
        <f t="shared" si="2"/>
        <v>10</v>
      </c>
      <c r="H66" s="65">
        <f t="shared" si="3"/>
        <v>0.38308240800936666</v>
      </c>
      <c r="I66">
        <f t="shared" si="4"/>
        <v>7</v>
      </c>
      <c r="J66">
        <f t="shared" si="5"/>
        <v>2.0709156801978019</v>
      </c>
      <c r="K66" s="66">
        <f t="shared" si="6"/>
        <v>2.8663003884547767E-5</v>
      </c>
      <c r="L66" s="96">
        <f t="shared" si="15"/>
        <v>2.5782604912318468E-2</v>
      </c>
      <c r="N66" s="101">
        <f t="shared" si="7"/>
        <v>2.5782604912318468E-2</v>
      </c>
      <c r="O66" s="5">
        <f t="shared" si="8"/>
        <v>122420.34162063352</v>
      </c>
      <c r="P66" s="5">
        <f t="shared" si="0"/>
        <v>1.1106874801081938</v>
      </c>
      <c r="Q66" s="60">
        <f t="shared" si="9"/>
        <v>11106.874801081938</v>
      </c>
      <c r="R66" s="5">
        <f t="shared" si="14"/>
        <v>0.62423660638735579</v>
      </c>
      <c r="S66" s="18">
        <f t="shared" si="10"/>
        <v>6242.3660638735582</v>
      </c>
      <c r="T66" s="119">
        <f t="shared" si="13"/>
        <v>8.9117298997358708E-7</v>
      </c>
      <c r="U66" s="119">
        <f t="shared" si="11"/>
        <v>8.9117298997358711E-3</v>
      </c>
      <c r="W66" s="5">
        <f>晶体生长速度!H65</f>
        <v>676399089.84523141</v>
      </c>
      <c r="X66" s="5">
        <f>形核速率!P66</f>
        <v>94114.363293714021</v>
      </c>
      <c r="Y66" s="5"/>
      <c r="AB66" s="5">
        <f>形核速率!Z66</f>
        <v>98148.526565823617</v>
      </c>
      <c r="AC66" s="5">
        <f>晶体生长速度!N65</f>
        <v>2.1095990576213387E+52</v>
      </c>
    </row>
    <row r="67" spans="2:29" x14ac:dyDescent="0.25">
      <c r="B67" s="5">
        <f>形核速率!F67</f>
        <v>0.58630554935210211</v>
      </c>
      <c r="C67" s="5">
        <f t="shared" si="12"/>
        <v>3.000000248221113E-10</v>
      </c>
      <c r="D67" s="5">
        <f>形核速率!K67</f>
        <v>110220.31957897541</v>
      </c>
      <c r="E67" s="5">
        <f>晶体生长速度!E66</f>
        <v>1.894497095761466</v>
      </c>
      <c r="F67" s="39">
        <f t="shared" si="1"/>
        <v>10.383082305499707</v>
      </c>
      <c r="G67">
        <f t="shared" si="2"/>
        <v>10</v>
      </c>
      <c r="H67" s="65">
        <f t="shared" si="3"/>
        <v>0.38308230549970723</v>
      </c>
      <c r="I67">
        <f t="shared" si="4"/>
        <v>7</v>
      </c>
      <c r="J67">
        <f t="shared" si="5"/>
        <v>2.0709156801978019</v>
      </c>
      <c r="K67" s="66">
        <f t="shared" si="6"/>
        <v>2.866300065656712E-5</v>
      </c>
      <c r="L67" s="96">
        <f t="shared" si="15"/>
        <v>2.578260493585886E-2</v>
      </c>
      <c r="N67" s="101">
        <f t="shared" si="7"/>
        <v>2.578260493585886E-2</v>
      </c>
      <c r="O67" s="5">
        <f t="shared" si="8"/>
        <v>122427.67854138406</v>
      </c>
      <c r="P67" s="5">
        <f t="shared" si="0"/>
        <v>1.1107541604763882</v>
      </c>
      <c r="Q67" s="60">
        <f t="shared" si="9"/>
        <v>11107.541604763883</v>
      </c>
      <c r="R67" s="5">
        <f t="shared" si="14"/>
        <v>0.62423660695570493</v>
      </c>
      <c r="S67" s="18">
        <f t="shared" si="10"/>
        <v>6242.3660695570497</v>
      </c>
      <c r="T67" s="119">
        <f t="shared" si="13"/>
        <v>8.9117299143893925E-7</v>
      </c>
      <c r="U67" s="119">
        <f t="shared" si="11"/>
        <v>8.9117299143893925E-3</v>
      </c>
      <c r="W67" s="5">
        <f>晶体生长速度!H66</f>
        <v>676453224.77666152</v>
      </c>
      <c r="X67" s="5">
        <f>形核速率!P67</f>
        <v>94114.384368839659</v>
      </c>
      <c r="Y67" s="5"/>
      <c r="AB67" s="5">
        <f>形核速率!Z67</f>
        <v>98148.529633133861</v>
      </c>
      <c r="AC67" s="5">
        <f>晶体生长速度!N66</f>
        <v>2.1098522050792382E+52</v>
      </c>
    </row>
    <row r="68" spans="2:29" x14ac:dyDescent="0.25">
      <c r="B68" s="5">
        <f>形核速率!F68</f>
        <v>0.58630554975210203</v>
      </c>
      <c r="C68" s="5">
        <f t="shared" si="12"/>
        <v>3.9999992207384594E-10</v>
      </c>
      <c r="D68" s="5">
        <f>形核速率!K68</f>
        <v>110220.30444044493</v>
      </c>
      <c r="E68" s="5">
        <f>晶体生长速度!E67</f>
        <v>1.8946487417962932</v>
      </c>
      <c r="F68" s="39">
        <f t="shared" si="1"/>
        <v>10.383082168821337</v>
      </c>
      <c r="G68">
        <f t="shared" si="2"/>
        <v>10</v>
      </c>
      <c r="H68" s="65">
        <f t="shared" si="3"/>
        <v>0.38308216882133728</v>
      </c>
      <c r="I68">
        <f t="shared" si="4"/>
        <v>7</v>
      </c>
      <c r="J68">
        <f t="shared" si="5"/>
        <v>2.0709156801978019</v>
      </c>
      <c r="K68" s="66">
        <f t="shared" si="6"/>
        <v>2.8662996352630531E-5</v>
      </c>
      <c r="L68" s="96">
        <f t="shared" si="15"/>
        <v>2.5782604967248549E-2</v>
      </c>
      <c r="N68" s="101">
        <f t="shared" si="7"/>
        <v>2.5782604967248549E-2</v>
      </c>
      <c r="O68" s="5">
        <f t="shared" si="8"/>
        <v>122437.4615974917</v>
      </c>
      <c r="P68" s="5">
        <f t="shared" si="0"/>
        <v>1.1108430721460041</v>
      </c>
      <c r="Q68" s="60">
        <f t="shared" si="9"/>
        <v>11108.430721460041</v>
      </c>
      <c r="R68" s="5">
        <f t="shared" si="14"/>
        <v>0.62423660771356426</v>
      </c>
      <c r="S68" s="18">
        <f t="shared" si="10"/>
        <v>6242.3660771356426</v>
      </c>
      <c r="T68" s="119">
        <f t="shared" si="13"/>
        <v>8.9117299339289804E-7</v>
      </c>
      <c r="U68" s="119">
        <f t="shared" si="11"/>
        <v>8.9117299339289812E-3</v>
      </c>
      <c r="W68" s="5">
        <f>晶体生长速度!H67</f>
        <v>676525410.00547266</v>
      </c>
      <c r="X68" s="5">
        <f>形核速率!P68</f>
        <v>94114.412468280469</v>
      </c>
      <c r="Y68" s="5"/>
      <c r="AB68" s="5">
        <f>形核速率!Z68</f>
        <v>98148.533722792869</v>
      </c>
      <c r="AC68" s="5">
        <f>晶体生长速度!N67</f>
        <v>2.1101897759890973E+52</v>
      </c>
    </row>
    <row r="69" spans="2:29" x14ac:dyDescent="0.25">
      <c r="B69" s="5">
        <f>形核速率!F69</f>
        <v>0.58630554995210205</v>
      </c>
      <c r="C69" s="5">
        <f t="shared" si="12"/>
        <v>2.000000165480742E-10</v>
      </c>
      <c r="D69" s="5">
        <f>形核速率!K69</f>
        <v>110220.29687120214</v>
      </c>
      <c r="E69" s="5">
        <f>晶体生长速度!E68</f>
        <v>1.8947245669892649</v>
      </c>
      <c r="F69" s="39">
        <f t="shared" si="1"/>
        <v>10.383082100482348</v>
      </c>
      <c r="G69">
        <f t="shared" si="2"/>
        <v>10</v>
      </c>
      <c r="H69" s="65">
        <f t="shared" si="3"/>
        <v>0.3830821004823477</v>
      </c>
      <c r="I69">
        <f t="shared" si="4"/>
        <v>7</v>
      </c>
      <c r="J69">
        <f t="shared" si="5"/>
        <v>2.0709156801978019</v>
      </c>
      <c r="K69" s="66">
        <f t="shared" si="6"/>
        <v>2.8662994200668634E-5</v>
      </c>
      <c r="L69" s="96">
        <f t="shared" si="15"/>
        <v>2.5782604982944025E-2</v>
      </c>
      <c r="N69" s="101">
        <f t="shared" si="7"/>
        <v>2.5782604982944025E-2</v>
      </c>
      <c r="O69" s="5">
        <f t="shared" si="8"/>
        <v>122442.35326515661</v>
      </c>
      <c r="P69" s="5">
        <f t="shared" si="0"/>
        <v>1.1108875292563993</v>
      </c>
      <c r="Q69" s="60">
        <f t="shared" si="9"/>
        <v>11108.875292563993</v>
      </c>
      <c r="R69" s="5">
        <f t="shared" si="14"/>
        <v>0.62423660809250925</v>
      </c>
      <c r="S69" s="18">
        <f t="shared" si="10"/>
        <v>6242.3660809250923</v>
      </c>
      <c r="T69" s="119">
        <f t="shared" si="13"/>
        <v>8.9117299436991677E-7</v>
      </c>
      <c r="U69" s="119">
        <f t="shared" si="11"/>
        <v>8.9117299436991676E-3</v>
      </c>
      <c r="W69" s="5">
        <f>晶体生长速度!H68</f>
        <v>676561504.41380811</v>
      </c>
      <c r="X69" s="5">
        <f>形核速率!P69</f>
        <v>94114.426517500149</v>
      </c>
      <c r="Y69" s="5"/>
      <c r="AB69" s="5">
        <f>形核速率!Z69</f>
        <v>98148.535767549693</v>
      </c>
      <c r="AC69" s="5">
        <f>晶体生长速度!N68</f>
        <v>2.1103585761154454E+52</v>
      </c>
    </row>
    <row r="70" spans="2:29" x14ac:dyDescent="0.25">
      <c r="B70" s="5">
        <f>形核速率!F70</f>
        <v>0.58630555895210212</v>
      </c>
      <c r="C70" s="5">
        <f t="shared" si="12"/>
        <v>9.0000000785295242E-9</v>
      </c>
      <c r="D70" s="5">
        <f>形核速率!K70</f>
        <v>110219.95629085902</v>
      </c>
      <c r="E70" s="5">
        <f>晶体生长速度!E69</f>
        <v>1.8981389098356292</v>
      </c>
      <c r="F70" s="39">
        <f t="shared" si="1"/>
        <v>10.383079025545829</v>
      </c>
      <c r="G70">
        <f t="shared" si="2"/>
        <v>10</v>
      </c>
      <c r="H70" s="65">
        <f t="shared" si="3"/>
        <v>0.38307902554582896</v>
      </c>
      <c r="I70">
        <f t="shared" si="4"/>
        <v>7</v>
      </c>
      <c r="J70">
        <f t="shared" si="5"/>
        <v>2.0709156801978019</v>
      </c>
      <c r="K70" s="66">
        <f t="shared" si="6"/>
        <v>2.8662897372564377E-5</v>
      </c>
      <c r="L70" s="96">
        <f t="shared" si="15"/>
        <v>2.5782605690513237E-2</v>
      </c>
      <c r="N70" s="101">
        <f t="shared" si="7"/>
        <v>2.5782605690513237E-2</v>
      </c>
      <c r="O70" s="5">
        <f t="shared" si="8"/>
        <v>122662.62041834088</v>
      </c>
      <c r="P70" s="5">
        <f t="shared" si="0"/>
        <v>1.1128893944999123</v>
      </c>
      <c r="Q70" s="60">
        <f t="shared" si="9"/>
        <v>11128.893944999123</v>
      </c>
      <c r="R70" s="5">
        <f t="shared" si="14"/>
        <v>0.62423662517575962</v>
      </c>
      <c r="S70" s="18">
        <f t="shared" si="10"/>
        <v>6242.3662517575958</v>
      </c>
      <c r="T70" s="119">
        <f t="shared" si="13"/>
        <v>8.9117303841498755E-7</v>
      </c>
      <c r="U70" s="119">
        <f t="shared" si="11"/>
        <v>8.9117303841498748E-3</v>
      </c>
      <c r="W70" s="5">
        <f>晶体生长速度!H69</f>
        <v>678187298.16882777</v>
      </c>
      <c r="X70" s="5">
        <f>形核速率!P70</f>
        <v>94115.058506447574</v>
      </c>
      <c r="Y70" s="5"/>
      <c r="AB70" s="5">
        <f>形核速率!Z70</f>
        <v>98148.627753469802</v>
      </c>
      <c r="AC70" s="5">
        <f>晶体生长速度!N69</f>
        <v>2.1179665317511515E+52</v>
      </c>
    </row>
    <row r="71" spans="2:29" x14ac:dyDescent="0.25">
      <c r="B71" s="5">
        <f>形核速率!F71</f>
        <v>0.58630564895210202</v>
      </c>
      <c r="C71" s="5">
        <f t="shared" si="12"/>
        <v>8.9999999897116822E-8</v>
      </c>
      <c r="D71" s="5">
        <f>形核速率!K71</f>
        <v>110216.55401837047</v>
      </c>
      <c r="E71" s="5">
        <f>晶体生长速度!E70</f>
        <v>1.9325083478724232</v>
      </c>
      <c r="F71" s="39">
        <f t="shared" si="1"/>
        <v>10.383048307694759</v>
      </c>
      <c r="G71">
        <f t="shared" si="2"/>
        <v>10</v>
      </c>
      <c r="H71" s="65">
        <f t="shared" si="3"/>
        <v>0.38304830769475906</v>
      </c>
      <c r="I71">
        <f t="shared" si="4"/>
        <v>7</v>
      </c>
      <c r="J71">
        <f t="shared" si="5"/>
        <v>2.0709156801978019</v>
      </c>
      <c r="K71" s="66">
        <f t="shared" si="6"/>
        <v>2.8661930101839662E-5</v>
      </c>
      <c r="L71" s="96">
        <f t="shared" si="15"/>
        <v>2.578261289432424E-2</v>
      </c>
      <c r="N71" s="101">
        <f t="shared" si="7"/>
        <v>2.578261289432424E-2</v>
      </c>
      <c r="O71" s="5">
        <f t="shared" si="8"/>
        <v>124879.82619697881</v>
      </c>
      <c r="P71" s="5">
        <f t="shared" si="0"/>
        <v>1.1330405610046956</v>
      </c>
      <c r="Q71" s="60">
        <f t="shared" si="9"/>
        <v>11330.405610046957</v>
      </c>
      <c r="R71" s="5">
        <f t="shared" si="14"/>
        <v>0.62423679910151075</v>
      </c>
      <c r="S71" s="18">
        <f t="shared" si="10"/>
        <v>6242.3679910151077</v>
      </c>
      <c r="T71" s="119">
        <f t="shared" si="13"/>
        <v>8.9117348684101891E-7</v>
      </c>
      <c r="U71" s="119">
        <f t="shared" si="11"/>
        <v>8.9117348684101885E-3</v>
      </c>
      <c r="W71" s="5">
        <f>晶体生长速度!H70</f>
        <v>694606936.69539261</v>
      </c>
      <c r="X71" s="5">
        <f>形核速率!P71</f>
        <v>94121.352149131431</v>
      </c>
      <c r="Y71" s="5"/>
      <c r="AB71" s="5">
        <f>形核速率!Z71</f>
        <v>98149.544221877833</v>
      </c>
      <c r="AC71" s="5">
        <f>晶体生长速度!N70</f>
        <v>2.1953118513347706E+52</v>
      </c>
    </row>
    <row r="72" spans="2:29" x14ac:dyDescent="0.25">
      <c r="B72" s="5">
        <f>形核速率!F72</f>
        <v>0.5863065489521021</v>
      </c>
      <c r="C72" s="5">
        <f t="shared" si="12"/>
        <v>9.0000000008139125E-7</v>
      </c>
      <c r="D72" s="5">
        <f>形核速率!K72</f>
        <v>110182.90195949287</v>
      </c>
      <c r="E72" s="5">
        <f>晶体生长速度!E71</f>
        <v>2.2992909531799839</v>
      </c>
      <c r="F72" s="39">
        <f t="shared" si="1"/>
        <v>10.382744441169679</v>
      </c>
      <c r="G72">
        <f t="shared" si="2"/>
        <v>10</v>
      </c>
      <c r="H72" s="65">
        <f t="shared" si="3"/>
        <v>0.38274444116967921</v>
      </c>
      <c r="I72">
        <f t="shared" si="4"/>
        <v>7</v>
      </c>
      <c r="J72">
        <f t="shared" si="5"/>
        <v>2.0709156801978019</v>
      </c>
      <c r="K72" s="66">
        <f t="shared" si="6"/>
        <v>2.865236344367669E-5</v>
      </c>
      <c r="L72" s="96">
        <f t="shared" si="15"/>
        <v>2.5782698604988479E-2</v>
      </c>
      <c r="N72" s="101">
        <f t="shared" si="7"/>
        <v>2.5782698604988479E-2</v>
      </c>
      <c r="O72" s="5">
        <f t="shared" ref="O72:O135" si="16">B72*D72*E72</f>
        <v>148536.39600008371</v>
      </c>
      <c r="P72" s="5">
        <f t="shared" ref="P72:P135" si="17">B72*E72</f>
        <v>1.3480893437957457</v>
      </c>
      <c r="Q72" s="60">
        <f t="shared" si="9"/>
        <v>13480.893437957457</v>
      </c>
      <c r="R72" s="5">
        <f t="shared" si="14"/>
        <v>0.62423886846336885</v>
      </c>
      <c r="S72" s="18">
        <f t="shared" si="10"/>
        <v>6242.3886846336882</v>
      </c>
      <c r="T72" s="119">
        <f t="shared" si="13"/>
        <v>8.9117882221432801E-7</v>
      </c>
      <c r="U72" s="119">
        <f t="shared" si="11"/>
        <v>8.9117882221432798E-3</v>
      </c>
      <c r="W72" s="5">
        <f>晶体生长速度!H71</f>
        <v>875695382.96395159</v>
      </c>
      <c r="X72" s="5">
        <f>形核速率!P72</f>
        <v>94181.787884332574</v>
      </c>
      <c r="Y72" s="5"/>
      <c r="AB72" s="5">
        <f>形核速率!Z72</f>
        <v>98158.384653120374</v>
      </c>
      <c r="AC72" s="5">
        <f>晶体生长速度!N71</f>
        <v>3.107068863855076E+52</v>
      </c>
    </row>
    <row r="73" spans="2:29" x14ac:dyDescent="0.25">
      <c r="B73" s="5">
        <f>形核速率!F73</f>
        <v>0.58631303576406624</v>
      </c>
      <c r="C73" s="5">
        <f t="shared" ref="C73:C136" si="18">B73-B72</f>
        <v>6.4868119641348088E-6</v>
      </c>
      <c r="D73" s="5">
        <f>形核速率!K73</f>
        <v>109962.89463442484</v>
      </c>
      <c r="E73" s="5">
        <f>晶体生长速度!E72</f>
        <v>6.3859861121699319</v>
      </c>
      <c r="F73" s="39">
        <f t="shared" ref="F73:F136" si="19">LN(D73*B73/2-3)</f>
        <v>10.380756577486503</v>
      </c>
      <c r="G73">
        <f t="shared" ref="G73:G136" si="20">INT(F73)</f>
        <v>10</v>
      </c>
      <c r="H73" s="65">
        <f t="shared" ref="H73:H136" si="21">F73-G73</f>
        <v>0.38075657748650293</v>
      </c>
      <c r="I73">
        <f t="shared" ref="I73:I136" si="22">G73-3</f>
        <v>7</v>
      </c>
      <c r="J73">
        <f t="shared" ref="J73:J136" si="23">1+1/2+4/9/2+10/27*(1-(1-1/3)^(G73-3))</f>
        <v>2.0709156801978019</v>
      </c>
      <c r="K73" s="66">
        <f t="shared" ref="K73:K136" si="24">(3^H73)/3*4*3^I73*5*1/(3^(2*(G73-1)))*1/2</f>
        <v>2.8589858068861519E-5</v>
      </c>
      <c r="L73" s="96">
        <f t="shared" si="15"/>
        <v>2.5784414369522557E-2</v>
      </c>
      <c r="N73" s="101">
        <f t="shared" ref="N73:N136" si="25">L73/1</f>
        <v>2.5784414369522557E-2</v>
      </c>
      <c r="O73" s="5">
        <f t="shared" si="16"/>
        <v>411721.62999124092</v>
      </c>
      <c r="P73" s="5">
        <f t="shared" si="17"/>
        <v>3.7441869037735196</v>
      </c>
      <c r="Q73" s="60">
        <f t="shared" ref="Q73:Q136" si="26">P73*10^4</f>
        <v>37441.869037735196</v>
      </c>
      <c r="R73" s="5">
        <f t="shared" si="14"/>
        <v>0.62428029315448408</v>
      </c>
      <c r="S73" s="18">
        <f t="shared" ref="S73:S136" si="27">R73*10000</f>
        <v>6242.8029315448412</v>
      </c>
      <c r="T73" s="119">
        <f t="shared" si="13"/>
        <v>8.9128563335441248E-7</v>
      </c>
      <c r="U73" s="119">
        <f t="shared" ref="U73:U136" si="28">T73*10000</f>
        <v>8.9128563335441249E-3</v>
      </c>
      <c r="W73" s="5">
        <f>晶体生长速度!H72</f>
        <v>3418118211.7250695</v>
      </c>
      <c r="X73" s="5">
        <f>形核速率!P73</f>
        <v>94519.082501639714</v>
      </c>
      <c r="Y73" s="5"/>
      <c r="AB73" s="5">
        <f>形核速率!Z73</f>
        <v>98209.10047018723</v>
      </c>
      <c r="AC73" s="5">
        <f>晶体生长速度!N72</f>
        <v>2.3943154277937796E+53</v>
      </c>
    </row>
    <row r="74" spans="2:29" x14ac:dyDescent="0.25">
      <c r="B74" s="5">
        <f>形核速率!F74</f>
        <v>0.58631554895210203</v>
      </c>
      <c r="C74" s="5">
        <f t="shared" si="18"/>
        <v>2.5131880357909253E-6</v>
      </c>
      <c r="D74" s="5">
        <f>形核速率!K74</f>
        <v>109962.89463280785</v>
      </c>
      <c r="E74" s="5">
        <f>晶体生长速度!E73</f>
        <v>6.3859850459845067</v>
      </c>
      <c r="F74" s="39">
        <f t="shared" si="19"/>
        <v>10.380760864288566</v>
      </c>
      <c r="G74">
        <f t="shared" si="20"/>
        <v>10</v>
      </c>
      <c r="H74" s="65">
        <f t="shared" si="21"/>
        <v>0.38076086428856648</v>
      </c>
      <c r="I74">
        <f t="shared" si="22"/>
        <v>7</v>
      </c>
      <c r="J74">
        <f t="shared" si="23"/>
        <v>2.0709156801978019</v>
      </c>
      <c r="K74" s="66">
        <f t="shared" si="24"/>
        <v>2.8589992714070794E-5</v>
      </c>
      <c r="L74" s="96">
        <f t="shared" si="15"/>
        <v>2.5785079108720098E-2</v>
      </c>
      <c r="N74" s="101">
        <f t="shared" si="25"/>
        <v>2.5785079108720098E-2</v>
      </c>
      <c r="O74" s="5">
        <f t="shared" si="16"/>
        <v>411723.32605977915</v>
      </c>
      <c r="P74" s="5">
        <f t="shared" si="17"/>
        <v>3.7442023278363203</v>
      </c>
      <c r="Q74" s="60">
        <f t="shared" si="26"/>
        <v>37442.023278363202</v>
      </c>
      <c r="R74" s="5">
        <f t="shared" ref="R74:R137" si="29">R73+E74*C74</f>
        <v>0.62429634233569842</v>
      </c>
      <c r="S74" s="18">
        <f t="shared" si="27"/>
        <v>6242.9634233569841</v>
      </c>
      <c r="T74" s="119">
        <f t="shared" ref="T74:T137" si="30">T73+(E74*C74*N74)/10000</f>
        <v>8.9132701629513656E-7</v>
      </c>
      <c r="U74" s="119">
        <f t="shared" si="28"/>
        <v>8.9132701629513651E-3</v>
      </c>
      <c r="W74" s="5">
        <f>晶体生长速度!H73</f>
        <v>3418117527.5744977</v>
      </c>
      <c r="X74" s="5">
        <f>形核速率!P74</f>
        <v>94519.082454221192</v>
      </c>
      <c r="Y74" s="5"/>
      <c r="AB74" s="5">
        <f>形核速率!Z74</f>
        <v>98209.100669560896</v>
      </c>
      <c r="AC74" s="5">
        <f>晶体生长速度!N73</f>
        <v>2.3943350542604422E+53</v>
      </c>
    </row>
    <row r="75" spans="2:29" x14ac:dyDescent="0.25">
      <c r="B75" s="5">
        <f>形核速率!F75</f>
        <v>0.58632554895210209</v>
      </c>
      <c r="C75" s="5">
        <f t="shared" si="18"/>
        <v>1.0000000000065512E-5</v>
      </c>
      <c r="D75" s="5">
        <f>形核速率!K75</f>
        <v>109962.89461963889</v>
      </c>
      <c r="E75" s="5">
        <f>晶体生长速度!E74</f>
        <v>6.3859830560873254</v>
      </c>
      <c r="F75" s="39">
        <f t="shared" si="19"/>
        <v>10.380777921273003</v>
      </c>
      <c r="G75">
        <f t="shared" si="20"/>
        <v>10</v>
      </c>
      <c r="H75" s="65">
        <f t="shared" si="21"/>
        <v>0.38077792127300292</v>
      </c>
      <c r="I75">
        <f t="shared" si="22"/>
        <v>7</v>
      </c>
      <c r="J75">
        <f t="shared" si="23"/>
        <v>2.0709156801978019</v>
      </c>
      <c r="K75" s="66">
        <f t="shared" si="24"/>
        <v>2.8590528467327352E-5</v>
      </c>
      <c r="L75" s="96">
        <f t="shared" si="15"/>
        <v>2.5787724111724707E-2</v>
      </c>
      <c r="N75" s="101">
        <f t="shared" si="25"/>
        <v>2.5787724111724707E-2</v>
      </c>
      <c r="O75" s="5">
        <f t="shared" si="16"/>
        <v>411730.21992773912</v>
      </c>
      <c r="P75" s="5">
        <f t="shared" si="17"/>
        <v>3.7442650209592236</v>
      </c>
      <c r="Q75" s="60">
        <f t="shared" si="26"/>
        <v>37442.650209592233</v>
      </c>
      <c r="R75" s="5">
        <f t="shared" si="29"/>
        <v>0.62436020216625976</v>
      </c>
      <c r="S75" s="18">
        <f t="shared" si="27"/>
        <v>6243.6020216625975</v>
      </c>
      <c r="T75" s="119">
        <f t="shared" si="30"/>
        <v>8.9149169626437021E-7</v>
      </c>
      <c r="U75" s="119">
        <f t="shared" si="28"/>
        <v>8.9149169626437028E-3</v>
      </c>
      <c r="W75" s="5">
        <f>晶体生长速度!H74</f>
        <v>3418116272.7594585</v>
      </c>
      <c r="X75" s="5">
        <f>形核速率!P75</f>
        <v>94519.082367249852</v>
      </c>
      <c r="Y75" s="5"/>
      <c r="AB75" s="5">
        <f>形核速率!Z75</f>
        <v>98209.101482580212</v>
      </c>
      <c r="AC75" s="5">
        <f>晶体生长速度!N74</f>
        <v>2.3944150900807132E+53</v>
      </c>
    </row>
    <row r="76" spans="2:29" x14ac:dyDescent="0.25">
      <c r="B76" s="5">
        <f>形核速率!F76</f>
        <v>0.58635554895210207</v>
      </c>
      <c r="C76" s="5">
        <f t="shared" si="18"/>
        <v>2.9999999999974492E-5</v>
      </c>
      <c r="D76" s="5">
        <f>形核速率!K76</f>
        <v>109962.89457154757</v>
      </c>
      <c r="E76" s="5">
        <f>晶体生长速度!E75</f>
        <v>6.3859799574931548</v>
      </c>
      <c r="F76" s="39">
        <f t="shared" si="19"/>
        <v>10.38082909040264</v>
      </c>
      <c r="G76">
        <f t="shared" si="20"/>
        <v>10</v>
      </c>
      <c r="H76" s="65">
        <f t="shared" si="21"/>
        <v>0.38082909040264035</v>
      </c>
      <c r="I76">
        <f t="shared" si="22"/>
        <v>7</v>
      </c>
      <c r="J76">
        <f t="shared" si="23"/>
        <v>2.0709156801978019</v>
      </c>
      <c r="K76" s="66">
        <f t="shared" si="24"/>
        <v>2.85921357300507E-5</v>
      </c>
      <c r="L76" s="96">
        <f t="shared" si="15"/>
        <v>2.5795659116894423E-2</v>
      </c>
      <c r="N76" s="101">
        <f t="shared" si="25"/>
        <v>2.5795659116894423E-2</v>
      </c>
      <c r="O76" s="5">
        <f t="shared" si="16"/>
        <v>411751.08659396699</v>
      </c>
      <c r="P76" s="5">
        <f t="shared" si="17"/>
        <v>3.7444547835730204</v>
      </c>
      <c r="Q76" s="60">
        <f t="shared" si="26"/>
        <v>37444.547835730205</v>
      </c>
      <c r="R76" s="5">
        <f t="shared" si="29"/>
        <v>0.62455178156498437</v>
      </c>
      <c r="S76" s="18">
        <f t="shared" si="27"/>
        <v>6245.5178156498432</v>
      </c>
      <c r="T76" s="119">
        <f t="shared" si="30"/>
        <v>8.919858879507022E-7</v>
      </c>
      <c r="U76" s="119">
        <f t="shared" si="28"/>
        <v>8.919858879507022E-3</v>
      </c>
      <c r="W76" s="5">
        <f>晶体生长速度!H75</f>
        <v>3418114378.7651124</v>
      </c>
      <c r="X76" s="5">
        <f>形核速率!P76</f>
        <v>94519.082235976864</v>
      </c>
      <c r="Y76" s="5"/>
      <c r="AB76" s="5">
        <f>形核速率!Z76</f>
        <v>98209.103946684263</v>
      </c>
      <c r="AC76" s="5">
        <f>晶体生长速度!N75</f>
        <v>2.394657679824786E+53</v>
      </c>
    </row>
    <row r="77" spans="2:29" x14ac:dyDescent="0.25">
      <c r="B77" s="5">
        <f>形核速率!F77</f>
        <v>0.58638554895210204</v>
      </c>
      <c r="C77" s="5">
        <f t="shared" si="18"/>
        <v>2.9999999999974492E-5</v>
      </c>
      <c r="D77" s="5">
        <f>形核速率!K77</f>
        <v>109962.89452345626</v>
      </c>
      <c r="E77" s="5">
        <f>晶体生长速度!E76</f>
        <v>6.3859768589006158</v>
      </c>
      <c r="F77" s="39">
        <f t="shared" si="19"/>
        <v>10.380880256914088</v>
      </c>
      <c r="G77">
        <f t="shared" si="20"/>
        <v>10</v>
      </c>
      <c r="H77" s="65">
        <f t="shared" si="21"/>
        <v>0.38088025691408767</v>
      </c>
      <c r="I77">
        <f t="shared" si="22"/>
        <v>7</v>
      </c>
      <c r="J77">
        <f t="shared" si="23"/>
        <v>2.0709156801978019</v>
      </c>
      <c r="K77" s="66">
        <f t="shared" si="24"/>
        <v>2.8593743000882559E-5</v>
      </c>
      <c r="L77" s="96">
        <f t="shared" si="15"/>
        <v>2.5803594118220093E-2</v>
      </c>
      <c r="N77" s="101">
        <f t="shared" si="25"/>
        <v>2.5803594118220093E-2</v>
      </c>
      <c r="O77" s="5">
        <f t="shared" si="16"/>
        <v>411771.95323983801</v>
      </c>
      <c r="P77" s="5">
        <f t="shared" si="17"/>
        <v>3.744644546001858</v>
      </c>
      <c r="Q77" s="60">
        <f t="shared" si="26"/>
        <v>37446.445460018578</v>
      </c>
      <c r="R77" s="5">
        <f t="shared" si="29"/>
        <v>0.62474336087075122</v>
      </c>
      <c r="S77" s="18">
        <f t="shared" si="27"/>
        <v>6247.4336087075126</v>
      </c>
      <c r="T77" s="119">
        <f t="shared" si="30"/>
        <v>8.9248023141544806E-7</v>
      </c>
      <c r="U77" s="119">
        <f t="shared" si="28"/>
        <v>8.924802314154481E-3</v>
      </c>
      <c r="W77" s="5">
        <f>晶体生长速度!H76</f>
        <v>3418112484.7719188</v>
      </c>
      <c r="X77" s="5">
        <f>形核速率!P77</f>
        <v>94519.082104703877</v>
      </c>
      <c r="Y77" s="5"/>
      <c r="AB77" s="5">
        <f>形核速率!Z77</f>
        <v>98209.106410655979</v>
      </c>
      <c r="AC77" s="5">
        <f>晶体生长速度!N76</f>
        <v>2.3949002816150409E+53</v>
      </c>
    </row>
    <row r="78" spans="2:29" x14ac:dyDescent="0.25">
      <c r="B78" s="5">
        <f>形核速率!F78</f>
        <v>0.58640554895210206</v>
      </c>
      <c r="C78" s="5">
        <f t="shared" si="18"/>
        <v>2.0000000000020002E-5</v>
      </c>
      <c r="D78" s="5">
        <f>形核速率!K78</f>
        <v>109962.89449315234</v>
      </c>
      <c r="E78" s="5">
        <f>晶体生长速度!E77</f>
        <v>6.3859742055426238</v>
      </c>
      <c r="F78" s="39">
        <f t="shared" si="19"/>
        <v>10.38091436648328</v>
      </c>
      <c r="G78">
        <f t="shared" si="20"/>
        <v>10</v>
      </c>
      <c r="H78" s="65">
        <f t="shared" si="21"/>
        <v>0.38091436648327992</v>
      </c>
      <c r="I78">
        <f t="shared" si="22"/>
        <v>7</v>
      </c>
      <c r="J78">
        <f t="shared" si="23"/>
        <v>2.0709156801978019</v>
      </c>
      <c r="K78" s="66">
        <f t="shared" si="24"/>
        <v>2.8594814519776968E-5</v>
      </c>
      <c r="L78" s="96">
        <f t="shared" si="15"/>
        <v>2.5808884116908636E-2</v>
      </c>
      <c r="N78" s="101">
        <f t="shared" si="25"/>
        <v>2.5808884116908636E-2</v>
      </c>
      <c r="O78" s="5">
        <f t="shared" si="16"/>
        <v>411785.82644026272</v>
      </c>
      <c r="P78" s="5">
        <f t="shared" si="17"/>
        <v>3.7447707095951861</v>
      </c>
      <c r="Q78" s="60">
        <f t="shared" si="26"/>
        <v>37447.707095951861</v>
      </c>
      <c r="R78" s="5">
        <f t="shared" si="29"/>
        <v>0.62487108035486216</v>
      </c>
      <c r="S78" s="18">
        <f t="shared" si="27"/>
        <v>6248.7108035486217</v>
      </c>
      <c r="T78" s="119">
        <f t="shared" si="30"/>
        <v>8.9280986115193721E-7</v>
      </c>
      <c r="U78" s="119">
        <f t="shared" si="28"/>
        <v>8.9280986115193722E-3</v>
      </c>
      <c r="W78" s="5">
        <f>晶体生长速度!H77</f>
        <v>3418110839.2833948</v>
      </c>
      <c r="X78" s="5">
        <f>形核速率!P78</f>
        <v>94519.081990654726</v>
      </c>
      <c r="Y78" s="5"/>
      <c r="AB78" s="5">
        <f>形核速率!Z78</f>
        <v>98209.108048086026</v>
      </c>
      <c r="AC78" s="5">
        <f>晶体生长速度!N77</f>
        <v>2.3950615162722389E+53</v>
      </c>
    </row>
    <row r="79" spans="2:29" x14ac:dyDescent="0.25">
      <c r="B79" s="5">
        <f>形核速率!F79</f>
        <v>0.58650554895210205</v>
      </c>
      <c r="C79" s="5">
        <f t="shared" si="18"/>
        <v>9.9999999999988987E-5</v>
      </c>
      <c r="D79" s="5">
        <f>形核速率!K79</f>
        <v>109962.89431516919</v>
      </c>
      <c r="E79" s="5">
        <f>晶体生长速度!E78</f>
        <v>6.3859697896595931</v>
      </c>
      <c r="F79" s="39">
        <f t="shared" si="19"/>
        <v>10.381084896638519</v>
      </c>
      <c r="G79">
        <f t="shared" si="20"/>
        <v>10</v>
      </c>
      <c r="H79" s="65">
        <f t="shared" si="21"/>
        <v>0.38108489663851941</v>
      </c>
      <c r="I79">
        <f t="shared" si="22"/>
        <v>7</v>
      </c>
      <c r="J79">
        <f t="shared" si="23"/>
        <v>2.0709156801978019</v>
      </c>
      <c r="K79" s="66">
        <f t="shared" si="24"/>
        <v>2.8600172160737554E-5</v>
      </c>
      <c r="L79" s="96">
        <f t="shared" si="15"/>
        <v>2.5835334092129656E-2</v>
      </c>
      <c r="N79" s="101">
        <f t="shared" si="25"/>
        <v>2.5835334092129656E-2</v>
      </c>
      <c r="O79" s="5">
        <f t="shared" si="16"/>
        <v>411855.76299713535</v>
      </c>
      <c r="P79" s="5">
        <f t="shared" si="17"/>
        <v>3.7454067170758392</v>
      </c>
      <c r="Q79" s="60">
        <f t="shared" si="26"/>
        <v>37454.06717075839</v>
      </c>
      <c r="R79" s="5">
        <f t="shared" si="29"/>
        <v>0.62550967733382801</v>
      </c>
      <c r="S79" s="18">
        <f t="shared" si="27"/>
        <v>6255.0967733382804</v>
      </c>
      <c r="T79" s="119">
        <f t="shared" si="30"/>
        <v>8.9445969778211803E-7</v>
      </c>
      <c r="U79" s="119">
        <f t="shared" si="28"/>
        <v>8.9445969778211808E-3</v>
      </c>
      <c r="W79" s="5">
        <f>晶体生长速度!H78</f>
        <v>3418108377.9919438</v>
      </c>
      <c r="X79" s="5">
        <f>形核速率!P79</f>
        <v>94519.081820062012</v>
      </c>
      <c r="Y79" s="5"/>
      <c r="AB79" s="5">
        <f>形核速率!Z79</f>
        <v>98209.116311836478</v>
      </c>
      <c r="AC79" s="5">
        <f>晶体生长速度!N78</f>
        <v>2.3958754012486828E+53</v>
      </c>
    </row>
    <row r="80" spans="2:29" x14ac:dyDescent="0.25">
      <c r="B80" s="5">
        <f>形核速率!F80</f>
        <v>0.58680554895210202</v>
      </c>
      <c r="C80" s="5">
        <f t="shared" si="18"/>
        <v>2.9999999999996696E-4</v>
      </c>
      <c r="D80" s="5">
        <f>形核速率!K80</f>
        <v>109962.89375407364</v>
      </c>
      <c r="E80" s="5">
        <f>晶体生长速度!E79</f>
        <v>6.3859656211989293</v>
      </c>
      <c r="F80" s="39">
        <f t="shared" si="19"/>
        <v>10.381596312440232</v>
      </c>
      <c r="G80">
        <f t="shared" si="20"/>
        <v>10</v>
      </c>
      <c r="H80" s="65">
        <f t="shared" si="21"/>
        <v>0.38159631244023196</v>
      </c>
      <c r="I80">
        <f t="shared" si="22"/>
        <v>7</v>
      </c>
      <c r="J80">
        <f t="shared" si="23"/>
        <v>2.0709156801978019</v>
      </c>
      <c r="K80" s="66">
        <f t="shared" si="24"/>
        <v>2.8616245616232995E-5</v>
      </c>
      <c r="L80" s="96">
        <f t="shared" si="15"/>
        <v>2.591468396661268E-2</v>
      </c>
      <c r="N80" s="101">
        <f t="shared" si="25"/>
        <v>2.591468396661268E-2</v>
      </c>
      <c r="O80" s="5">
        <f t="shared" si="16"/>
        <v>412066.15783327474</v>
      </c>
      <c r="P80" s="5">
        <f t="shared" si="17"/>
        <v>3.7473200619368887</v>
      </c>
      <c r="Q80" s="60">
        <f t="shared" si="26"/>
        <v>37473.200619368887</v>
      </c>
      <c r="R80" s="5">
        <f t="shared" si="29"/>
        <v>0.62742546702018742</v>
      </c>
      <c r="S80" s="18">
        <f t="shared" si="27"/>
        <v>6274.2546702018744</v>
      </c>
      <c r="T80" s="119">
        <f t="shared" si="30"/>
        <v>8.9942440620896815E-7</v>
      </c>
      <c r="U80" s="119">
        <f t="shared" si="28"/>
        <v>8.9942440620896808E-3</v>
      </c>
      <c r="W80" s="5">
        <f>晶体生长速度!H79</f>
        <v>3418106908.9874415</v>
      </c>
      <c r="X80" s="5">
        <f>形核速率!P80</f>
        <v>94519.081718244881</v>
      </c>
      <c r="Y80" s="5"/>
      <c r="AB80" s="5">
        <f>形核速率!Z80</f>
        <v>98209.141173742813</v>
      </c>
      <c r="AC80" s="5">
        <f>晶体生长速度!N79</f>
        <v>2.3983257168935497E+53</v>
      </c>
    </row>
    <row r="81" spans="2:29" x14ac:dyDescent="0.25">
      <c r="B81" s="5">
        <f>形核速率!F81</f>
        <v>0.5871055489521021</v>
      </c>
      <c r="C81" s="5">
        <f t="shared" si="18"/>
        <v>3.0000000000007798E-4</v>
      </c>
      <c r="D81" s="5">
        <f>形核速率!K81</f>
        <v>109962.89319297799</v>
      </c>
      <c r="E81" s="5">
        <f>晶体生长速度!E80</f>
        <v>6.3859614527415349</v>
      </c>
      <c r="F81" s="39">
        <f t="shared" si="19"/>
        <v>10.382107466824291</v>
      </c>
      <c r="G81">
        <f t="shared" si="20"/>
        <v>10</v>
      </c>
      <c r="H81" s="65">
        <f t="shared" si="21"/>
        <v>0.38210746682429075</v>
      </c>
      <c r="I81">
        <f t="shared" si="22"/>
        <v>7</v>
      </c>
      <c r="J81">
        <f t="shared" si="23"/>
        <v>2.0709156801978019</v>
      </c>
      <c r="K81" s="66">
        <f t="shared" si="24"/>
        <v>2.8632319881992188E-5</v>
      </c>
      <c r="L81" s="96">
        <f t="shared" si="15"/>
        <v>2.5994033789915775E-2</v>
      </c>
      <c r="N81" s="101">
        <f t="shared" si="25"/>
        <v>2.5994033789915775E-2</v>
      </c>
      <c r="O81" s="5">
        <f t="shared" si="16"/>
        <v>412276.55239245231</v>
      </c>
      <c r="P81" s="5">
        <f t="shared" si="17"/>
        <v>3.7492334042987823</v>
      </c>
      <c r="Q81" s="60">
        <f t="shared" si="26"/>
        <v>37492.334042987823</v>
      </c>
      <c r="R81" s="5">
        <f t="shared" si="29"/>
        <v>0.62934125545601038</v>
      </c>
      <c r="S81" s="18">
        <f t="shared" si="27"/>
        <v>6293.4125545601037</v>
      </c>
      <c r="T81" s="119">
        <f t="shared" si="30"/>
        <v>9.0440431314247936E-7</v>
      </c>
      <c r="U81" s="119">
        <f t="shared" si="28"/>
        <v>9.0440431314247928E-3</v>
      </c>
      <c r="W81" s="5">
        <f>晶体生长速度!H80</f>
        <v>3418105439.9840088</v>
      </c>
      <c r="X81" s="5">
        <f>形核速率!P81</f>
        <v>94519.081616427778</v>
      </c>
      <c r="Y81" s="5"/>
      <c r="AB81" s="5">
        <f>形核速率!Z81</f>
        <v>98209.166022420613</v>
      </c>
      <c r="AC81" s="5">
        <f>晶体生长速度!N80</f>
        <v>2.400777283673485E+53</v>
      </c>
    </row>
    <row r="82" spans="2:29" x14ac:dyDescent="0.25">
      <c r="B82" s="5">
        <f>形核速率!F82</f>
        <v>0.58730554895210207</v>
      </c>
      <c r="C82" s="5">
        <f t="shared" si="18"/>
        <v>1.9999999999997797E-4</v>
      </c>
      <c r="D82" s="5">
        <f>形核速率!K82</f>
        <v>109962.89282447002</v>
      </c>
      <c r="E82" s="5">
        <f>晶体生长速度!E81</f>
        <v>6.38595681552626</v>
      </c>
      <c r="F82" s="39">
        <f t="shared" si="19"/>
        <v>10.38244809136409</v>
      </c>
      <c r="G82">
        <f t="shared" si="20"/>
        <v>10</v>
      </c>
      <c r="H82" s="65">
        <f t="shared" si="21"/>
        <v>0.38244809136408975</v>
      </c>
      <c r="I82">
        <f t="shared" si="22"/>
        <v>7</v>
      </c>
      <c r="J82">
        <f t="shared" si="23"/>
        <v>2.0709156801978019</v>
      </c>
      <c r="K82" s="66">
        <f t="shared" si="24"/>
        <v>2.864303651071721E-5</v>
      </c>
      <c r="L82" s="96">
        <f t="shared" si="15"/>
        <v>2.6046933633977903E-2</v>
      </c>
      <c r="N82" s="101">
        <f t="shared" si="25"/>
        <v>2.6046933633977903E-2</v>
      </c>
      <c r="O82" s="5">
        <f t="shared" si="16"/>
        <v>412416.6952900028</v>
      </c>
      <c r="P82" s="5">
        <f t="shared" si="17"/>
        <v>3.7505078731270678</v>
      </c>
      <c r="Q82" s="60">
        <f t="shared" si="26"/>
        <v>37505.078731270674</v>
      </c>
      <c r="R82" s="5">
        <f t="shared" si="29"/>
        <v>0.6306184468191155</v>
      </c>
      <c r="S82" s="18">
        <f t="shared" si="27"/>
        <v>6306.1844681911552</v>
      </c>
      <c r="T82" s="119">
        <f t="shared" si="30"/>
        <v>9.0773100500974822E-7</v>
      </c>
      <c r="U82" s="119">
        <f t="shared" si="28"/>
        <v>9.0773100500974816E-3</v>
      </c>
      <c r="W82" s="5">
        <f>晶体生长速度!H81</f>
        <v>3418103250.0465889</v>
      </c>
      <c r="X82" s="5">
        <f>形核速率!P82</f>
        <v>94519.081464642411</v>
      </c>
      <c r="Y82" s="5"/>
      <c r="AB82" s="5">
        <f>形核速率!Z82</f>
        <v>98209.182564597169</v>
      </c>
      <c r="AC82" s="5">
        <f>晶体生长速度!N81</f>
        <v>2.4024107498202315E+53</v>
      </c>
    </row>
    <row r="83" spans="2:29" x14ac:dyDescent="0.25">
      <c r="B83" s="5">
        <f>形核速率!F83</f>
        <v>0.58830554895210208</v>
      </c>
      <c r="C83" s="5">
        <f t="shared" si="18"/>
        <v>1.0000000000000009E-3</v>
      </c>
      <c r="D83" s="5">
        <f>形核速率!K83</f>
        <v>109962.89089824821</v>
      </c>
      <c r="E83" s="5">
        <f>晶体生长速度!E82</f>
        <v>6.3859616183757488</v>
      </c>
      <c r="F83" s="39">
        <f t="shared" si="19"/>
        <v>10.384149475062284</v>
      </c>
      <c r="G83">
        <f t="shared" si="20"/>
        <v>10</v>
      </c>
      <c r="H83" s="65">
        <f t="shared" si="21"/>
        <v>0.38414947506228359</v>
      </c>
      <c r="I83">
        <f t="shared" si="22"/>
        <v>7</v>
      </c>
      <c r="J83">
        <f t="shared" si="23"/>
        <v>2.0709156801978019</v>
      </c>
      <c r="K83" s="66">
        <f t="shared" si="24"/>
        <v>2.8696625025769633E-5</v>
      </c>
      <c r="L83" s="96">
        <f t="shared" si="15"/>
        <v>2.6311433060061538E-2</v>
      </c>
      <c r="N83" s="101">
        <f t="shared" si="25"/>
        <v>2.6311433060061538E-2</v>
      </c>
      <c r="O83" s="5">
        <f t="shared" si="16"/>
        <v>413119.2170431565</v>
      </c>
      <c r="P83" s="5">
        <f t="shared" si="17"/>
        <v>3.7568966554855989</v>
      </c>
      <c r="Q83" s="60">
        <f t="shared" si="26"/>
        <v>37568.966554855986</v>
      </c>
      <c r="R83" s="5">
        <f t="shared" si="29"/>
        <v>0.63700440843749129</v>
      </c>
      <c r="S83" s="18">
        <f t="shared" si="27"/>
        <v>6370.0440843749129</v>
      </c>
      <c r="T83" s="119">
        <f t="shared" si="30"/>
        <v>9.2453338517434985E-7</v>
      </c>
      <c r="U83" s="119">
        <f t="shared" si="28"/>
        <v>9.2453338517434983E-3</v>
      </c>
      <c r="W83" s="5">
        <f>晶体生长速度!H82</f>
        <v>3418110534.4763017</v>
      </c>
      <c r="X83" s="5">
        <f>形核速率!P83</f>
        <v>94519.081969528488</v>
      </c>
      <c r="Y83" s="5"/>
      <c r="AB83" s="5">
        <f>形核速率!Z83</f>
        <v>98209.265432511602</v>
      </c>
      <c r="AC83" s="5">
        <f>晶体生长速度!N82</f>
        <v>2.4106106718727763E+53</v>
      </c>
    </row>
    <row r="84" spans="2:29" x14ac:dyDescent="0.25">
      <c r="B84" s="5">
        <f>形核速率!F84</f>
        <v>0.59130554895210208</v>
      </c>
      <c r="C84" s="5">
        <f t="shared" si="18"/>
        <v>3.0000000000000027E-3</v>
      </c>
      <c r="D84" s="5">
        <f>形核速率!K84</f>
        <v>109962.88503376234</v>
      </c>
      <c r="E84" s="5">
        <f>晶体生长速度!E83</f>
        <v>6.3860047376880171</v>
      </c>
      <c r="F84" s="39">
        <f t="shared" si="19"/>
        <v>10.389236325427575</v>
      </c>
      <c r="G84">
        <f t="shared" si="20"/>
        <v>10</v>
      </c>
      <c r="H84" s="65">
        <f t="shared" si="21"/>
        <v>0.38923632542757503</v>
      </c>
      <c r="I84">
        <f t="shared" si="22"/>
        <v>7</v>
      </c>
      <c r="J84">
        <f t="shared" si="23"/>
        <v>2.0709156801978019</v>
      </c>
      <c r="K84" s="66">
        <f t="shared" si="24"/>
        <v>2.885744438428743E-5</v>
      </c>
      <c r="L84" s="96">
        <f t="shared" si="15"/>
        <v>2.7104936757793865E-2</v>
      </c>
      <c r="N84" s="101">
        <f t="shared" si="25"/>
        <v>2.7104936757793865E-2</v>
      </c>
      <c r="O84" s="5">
        <f t="shared" si="16"/>
        <v>415228.65499014209</v>
      </c>
      <c r="P84" s="5">
        <f t="shared" si="17"/>
        <v>3.7760800370293377</v>
      </c>
      <c r="Q84" s="60">
        <f t="shared" si="26"/>
        <v>37760.800370293378</v>
      </c>
      <c r="R84" s="5">
        <f t="shared" si="29"/>
        <v>0.65616242265055535</v>
      </c>
      <c r="S84" s="18">
        <f t="shared" si="27"/>
        <v>6561.6242265055535</v>
      </c>
      <c r="T84" s="119">
        <f t="shared" si="30"/>
        <v>9.764610615393516E-7</v>
      </c>
      <c r="U84" s="119">
        <f t="shared" si="28"/>
        <v>9.7646106153935156E-3</v>
      </c>
      <c r="W84" s="5">
        <f>晶体生长速度!H83</f>
        <v>3418151092.2946711</v>
      </c>
      <c r="X84" s="5">
        <f>形核速率!P84</f>
        <v>94519.084780582431</v>
      </c>
      <c r="Y84" s="5"/>
      <c r="AB84" s="5">
        <f>形核速率!Z84</f>
        <v>98209.513411958644</v>
      </c>
      <c r="AC84" s="5">
        <f>晶体生长速度!N83</f>
        <v>2.4353196637833598E+53</v>
      </c>
    </row>
    <row r="85" spans="2:29" x14ac:dyDescent="0.25">
      <c r="B85" s="5">
        <f>形核速率!F85</f>
        <v>0.59430554895210208</v>
      </c>
      <c r="C85" s="5">
        <f t="shared" si="18"/>
        <v>3.0000000000000027E-3</v>
      </c>
      <c r="D85" s="5">
        <f>形核速率!K85</f>
        <v>109962.87916930686</v>
      </c>
      <c r="E85" s="5">
        <f>晶体生长速度!E84</f>
        <v>6.3860478569458419</v>
      </c>
      <c r="F85" s="39">
        <f t="shared" si="19"/>
        <v>10.39429743011447</v>
      </c>
      <c r="G85">
        <f t="shared" si="20"/>
        <v>10</v>
      </c>
      <c r="H85" s="65">
        <f t="shared" si="21"/>
        <v>0.39429743011447016</v>
      </c>
      <c r="I85">
        <f t="shared" si="22"/>
        <v>7</v>
      </c>
      <c r="J85">
        <f t="shared" si="23"/>
        <v>2.0709156801978019</v>
      </c>
      <c r="K85" s="66">
        <f t="shared" si="24"/>
        <v>2.9018344212440966E-5</v>
      </c>
      <c r="L85" s="96">
        <f t="shared" ref="L85:L148" si="31">(J85+K85)*(2*E85*0.01*C85)+L84</f>
        <v>2.789844587503252E-2</v>
      </c>
      <c r="N85" s="101">
        <f t="shared" si="25"/>
        <v>2.789844587503252E-2</v>
      </c>
      <c r="O85" s="5">
        <f t="shared" si="16"/>
        <v>417338.12115782604</v>
      </c>
      <c r="P85" s="5">
        <f t="shared" si="17"/>
        <v>3.7952636772565937</v>
      </c>
      <c r="Q85" s="60">
        <f t="shared" si="26"/>
        <v>37952.636772565937</v>
      </c>
      <c r="R85" s="5">
        <f t="shared" si="29"/>
        <v>0.67532056622139292</v>
      </c>
      <c r="S85" s="18">
        <f t="shared" si="27"/>
        <v>6753.2056622139289</v>
      </c>
      <c r="T85" s="119">
        <f t="shared" si="30"/>
        <v>1.0299093046870629E-6</v>
      </c>
      <c r="U85" s="119">
        <f t="shared" si="28"/>
        <v>1.0299093046870629E-2</v>
      </c>
      <c r="W85" s="5">
        <f>晶体生长速度!H84</f>
        <v>3418191650.3168097</v>
      </c>
      <c r="X85" s="5">
        <f>形核速率!P85</f>
        <v>94519.087591614996</v>
      </c>
      <c r="Y85" s="5"/>
      <c r="AB85" s="5">
        <f>形核速率!Z85</f>
        <v>98209.760088529947</v>
      </c>
      <c r="AC85" s="5">
        <f>晶体生长速度!N84</f>
        <v>2.460155263752392E+53</v>
      </c>
    </row>
    <row r="86" spans="2:29" x14ac:dyDescent="0.25">
      <c r="B86" s="5">
        <f>形核速率!F86</f>
        <v>0.59630554895210208</v>
      </c>
      <c r="C86" s="5">
        <f t="shared" si="18"/>
        <v>2.0000000000000018E-3</v>
      </c>
      <c r="D86" s="5">
        <f>形核速率!K86</f>
        <v>109962.87527725442</v>
      </c>
      <c r="E86" s="5">
        <f>晶体生长速度!E85</f>
        <v>6.3860707267111136</v>
      </c>
      <c r="F86" s="39">
        <f t="shared" si="19"/>
        <v>10.397657325118852</v>
      </c>
      <c r="G86">
        <f t="shared" si="20"/>
        <v>10</v>
      </c>
      <c r="H86" s="65">
        <f t="shared" si="21"/>
        <v>0.39765732511885155</v>
      </c>
      <c r="I86">
        <f t="shared" si="22"/>
        <v>7</v>
      </c>
      <c r="J86">
        <f t="shared" si="23"/>
        <v>2.0709156801978019</v>
      </c>
      <c r="K86" s="66">
        <f t="shared" si="24"/>
        <v>2.9125655293938805E-5</v>
      </c>
      <c r="L86" s="96">
        <f t="shared" si="31"/>
        <v>2.8427453875084236E-2</v>
      </c>
      <c r="N86" s="101">
        <f t="shared" si="25"/>
        <v>2.8427453875084236E-2</v>
      </c>
      <c r="O86" s="5">
        <f t="shared" si="16"/>
        <v>418744.06235866592</v>
      </c>
      <c r="P86" s="5">
        <f t="shared" si="17"/>
        <v>3.8080494103384201</v>
      </c>
      <c r="Q86" s="60">
        <f t="shared" si="26"/>
        <v>38080.494103384204</v>
      </c>
      <c r="R86" s="5">
        <f t="shared" si="29"/>
        <v>0.68809270767481512</v>
      </c>
      <c r="S86" s="18">
        <f t="shared" si="27"/>
        <v>6880.9270767481512</v>
      </c>
      <c r="T86" s="119">
        <f t="shared" si="30"/>
        <v>1.0662172508923841E-6</v>
      </c>
      <c r="U86" s="119">
        <f t="shared" si="28"/>
        <v>1.0662172508923842E-2</v>
      </c>
      <c r="W86" s="5">
        <f>晶体生长速度!H85</f>
        <v>3418214860.7389355</v>
      </c>
      <c r="X86" s="5">
        <f>形核速率!P86</f>
        <v>94519.089200288232</v>
      </c>
      <c r="Y86" s="5"/>
      <c r="AB86" s="5">
        <f>形核速率!Z86</f>
        <v>98209.923770978858</v>
      </c>
      <c r="AC86" s="5">
        <f>晶体生长速度!N85</f>
        <v>2.4767774352605084E+53</v>
      </c>
    </row>
    <row r="87" spans="2:29" x14ac:dyDescent="0.25">
      <c r="B87" s="5">
        <f>形核速率!F87</f>
        <v>0.60630554895210209</v>
      </c>
      <c r="C87" s="5">
        <f t="shared" si="18"/>
        <v>1.0000000000000009E-2</v>
      </c>
      <c r="D87" s="5">
        <f>形核速率!K87</f>
        <v>109962.85555261874</v>
      </c>
      <c r="E87" s="5">
        <f>晶体生长速度!E86</f>
        <v>6.3862735862924698</v>
      </c>
      <c r="F87" s="39">
        <f t="shared" si="19"/>
        <v>10.414289518524845</v>
      </c>
      <c r="G87">
        <f t="shared" si="20"/>
        <v>10</v>
      </c>
      <c r="H87" s="65">
        <f t="shared" si="21"/>
        <v>0.41428951852484452</v>
      </c>
      <c r="I87">
        <f t="shared" si="22"/>
        <v>7</v>
      </c>
      <c r="J87">
        <f t="shared" si="23"/>
        <v>2.0709156801978019</v>
      </c>
      <c r="K87" s="66">
        <f t="shared" si="24"/>
        <v>2.9662740898947809E-5</v>
      </c>
      <c r="L87" s="96">
        <f t="shared" si="31"/>
        <v>3.1072578583537205E-2</v>
      </c>
      <c r="N87" s="101">
        <f t="shared" si="25"/>
        <v>3.1072578583537205E-2</v>
      </c>
      <c r="O87" s="5">
        <f t="shared" si="16"/>
        <v>425779.8178442847</v>
      </c>
      <c r="P87" s="5">
        <f t="shared" si="17"/>
        <v>3.8720331124953655</v>
      </c>
      <c r="Q87" s="60">
        <f t="shared" si="26"/>
        <v>38720.331124953656</v>
      </c>
      <c r="R87" s="5">
        <f t="shared" si="29"/>
        <v>0.75195544353773991</v>
      </c>
      <c r="S87" s="18">
        <f t="shared" si="27"/>
        <v>7519.5544353773994</v>
      </c>
      <c r="T87" s="119">
        <f t="shared" si="30"/>
        <v>1.264655238758425E-6</v>
      </c>
      <c r="U87" s="119">
        <f t="shared" si="28"/>
        <v>1.264655238758425E-2</v>
      </c>
      <c r="W87" s="5">
        <f>晶体生长速度!H86</f>
        <v>3418388578.4579864</v>
      </c>
      <c r="X87" s="5">
        <f>形核速率!P87</f>
        <v>94519.101239986529</v>
      </c>
      <c r="Y87" s="5"/>
      <c r="AB87" s="5">
        <f>形核速率!Z87</f>
        <v>98210.734496085788</v>
      </c>
      <c r="AC87" s="5">
        <f>晶体生长速度!N86</f>
        <v>2.5608129868233105E+53</v>
      </c>
    </row>
    <row r="88" spans="2:29" x14ac:dyDescent="0.25">
      <c r="B88" s="5">
        <f>形核速率!F88</f>
        <v>0.63630554895210212</v>
      </c>
      <c r="C88" s="5">
        <f t="shared" si="18"/>
        <v>3.0000000000000027E-2</v>
      </c>
      <c r="D88" s="5">
        <f>形核速率!K88</f>
        <v>109962.79610988034</v>
      </c>
      <c r="E88" s="5">
        <f>晶体生长速度!E87</f>
        <v>6.3869729771367796</v>
      </c>
      <c r="F88" s="39">
        <f t="shared" si="19"/>
        <v>10.462588026906111</v>
      </c>
      <c r="G88">
        <f t="shared" si="20"/>
        <v>10</v>
      </c>
      <c r="H88" s="65">
        <f t="shared" si="21"/>
        <v>0.46258802690611134</v>
      </c>
      <c r="I88">
        <f t="shared" si="22"/>
        <v>7</v>
      </c>
      <c r="J88">
        <f t="shared" si="23"/>
        <v>2.0709156801978019</v>
      </c>
      <c r="K88" s="66">
        <f t="shared" si="24"/>
        <v>3.1279191804484991E-5</v>
      </c>
      <c r="L88" s="96">
        <f t="shared" si="31"/>
        <v>3.9008827943560212E-2</v>
      </c>
      <c r="N88" s="101">
        <f t="shared" si="25"/>
        <v>3.9008827943560212E-2</v>
      </c>
      <c r="O88" s="5">
        <f t="shared" si="16"/>
        <v>446896.09902172966</v>
      </c>
      <c r="P88" s="5">
        <f t="shared" si="17"/>
        <v>4.0640663463592608</v>
      </c>
      <c r="Q88" s="60">
        <f t="shared" si="26"/>
        <v>40640.663463592609</v>
      </c>
      <c r="R88" s="5">
        <f t="shared" si="29"/>
        <v>0.94356463285184344</v>
      </c>
      <c r="S88" s="18">
        <f t="shared" si="27"/>
        <v>9435.6463285184345</v>
      </c>
      <c r="T88" s="119">
        <f t="shared" si="30"/>
        <v>2.0121002285943174E-6</v>
      </c>
      <c r="U88" s="119">
        <f t="shared" si="28"/>
        <v>2.0121002285943174E-2</v>
      </c>
      <c r="W88" s="5">
        <f>晶体生长速度!H87</f>
        <v>3418968921.936285</v>
      </c>
      <c r="X88" s="5">
        <f>形核速率!P88</f>
        <v>94519.141456611484</v>
      </c>
      <c r="Y88" s="5"/>
      <c r="AB88" s="5">
        <f>形核速率!Z88</f>
        <v>98213.08670211563</v>
      </c>
      <c r="AC88" s="5">
        <f>晶体生长速度!N87</f>
        <v>2.8214786403539327E+53</v>
      </c>
    </row>
    <row r="89" spans="2:29" x14ac:dyDescent="0.25">
      <c r="B89" s="5">
        <f>形核速率!F89</f>
        <v>0.66630554895210203</v>
      </c>
      <c r="C89" s="5">
        <f t="shared" si="18"/>
        <v>2.9999999999999916E-2</v>
      </c>
      <c r="D89" s="5">
        <f>形核速率!K89</f>
        <v>109962.73667101332</v>
      </c>
      <c r="E89" s="5">
        <f>晶体生长速度!E88</f>
        <v>6.3876723973454919</v>
      </c>
      <c r="F89" s="39">
        <f t="shared" si="19"/>
        <v>10.508660824228338</v>
      </c>
      <c r="G89">
        <f t="shared" si="20"/>
        <v>10</v>
      </c>
      <c r="H89" s="65">
        <f t="shared" si="21"/>
        <v>0.50866082422833792</v>
      </c>
      <c r="I89">
        <f t="shared" si="22"/>
        <v>7</v>
      </c>
      <c r="J89">
        <f t="shared" si="23"/>
        <v>2.0709156801978019</v>
      </c>
      <c r="K89" s="66">
        <f t="shared" si="24"/>
        <v>3.2903177024465744E-5</v>
      </c>
      <c r="L89" s="96">
        <f t="shared" si="31"/>
        <v>4.694595260496727E-2</v>
      </c>
      <c r="N89" s="101">
        <f t="shared" si="25"/>
        <v>4.694595260496727E-2</v>
      </c>
      <c r="O89" s="5">
        <f t="shared" si="16"/>
        <v>468016.97395305766</v>
      </c>
      <c r="P89" s="5">
        <f t="shared" si="17"/>
        <v>4.2561415632394777</v>
      </c>
      <c r="Q89" s="60">
        <f t="shared" si="26"/>
        <v>42561.415632394775</v>
      </c>
      <c r="R89" s="5">
        <f t="shared" si="29"/>
        <v>1.1351948047722076</v>
      </c>
      <c r="S89" s="18">
        <f t="shared" si="27"/>
        <v>11351.948047722075</v>
      </c>
      <c r="T89" s="119">
        <f t="shared" si="30"/>
        <v>2.9117263254598323E-6</v>
      </c>
      <c r="U89" s="119">
        <f t="shared" si="28"/>
        <v>2.9117263254598322E-2</v>
      </c>
      <c r="W89" s="5">
        <f>晶体生长速度!H88</f>
        <v>3419549326.0149159</v>
      </c>
      <c r="X89" s="5">
        <f>形核速率!P89</f>
        <v>94519.181670170772</v>
      </c>
      <c r="Y89" s="5"/>
      <c r="AB89" s="5">
        <f>形核速率!Z89</f>
        <v>98215.326594513244</v>
      </c>
      <c r="AC89" s="5">
        <f>晶体生长速度!N88</f>
        <v>3.0948715216809773E+53</v>
      </c>
    </row>
    <row r="90" spans="2:29" x14ac:dyDescent="0.25">
      <c r="B90" s="5">
        <f>形核速率!F90</f>
        <v>0.68630554895210205</v>
      </c>
      <c r="C90" s="5">
        <f t="shared" si="18"/>
        <v>2.0000000000000018E-2</v>
      </c>
      <c r="D90" s="5">
        <f>形核速率!K90</f>
        <v>109962.69710278316</v>
      </c>
      <c r="E90" s="5">
        <f>晶体生长速度!E89</f>
        <v>6.3881201056677153</v>
      </c>
      <c r="F90" s="39">
        <f t="shared" si="19"/>
        <v>10.5382374386227</v>
      </c>
      <c r="G90">
        <f t="shared" si="20"/>
        <v>10</v>
      </c>
      <c r="H90" s="65">
        <f t="shared" si="21"/>
        <v>0.53823743862269957</v>
      </c>
      <c r="I90">
        <f t="shared" si="22"/>
        <v>7</v>
      </c>
      <c r="J90">
        <f t="shared" si="23"/>
        <v>2.0709156801978019</v>
      </c>
      <c r="K90" s="66">
        <f t="shared" si="24"/>
        <v>3.398986701523912E-5</v>
      </c>
      <c r="L90" s="96">
        <f t="shared" si="31"/>
        <v>5.2237742695034069E-2</v>
      </c>
      <c r="N90" s="101">
        <f t="shared" si="25"/>
        <v>5.2237742695034069E-2</v>
      </c>
      <c r="O90" s="5">
        <f t="shared" si="16"/>
        <v>482098.70690127113</v>
      </c>
      <c r="P90" s="5">
        <f t="shared" si="17"/>
        <v>4.3842022758922417</v>
      </c>
      <c r="Q90" s="60">
        <f t="shared" si="26"/>
        <v>43842.022758922416</v>
      </c>
      <c r="R90" s="5">
        <f t="shared" si="29"/>
        <v>1.2629572068855619</v>
      </c>
      <c r="S90" s="18">
        <f t="shared" si="27"/>
        <v>12629.572068855619</v>
      </c>
      <c r="T90" s="119">
        <f t="shared" si="30"/>
        <v>3.5791282742295206E-6</v>
      </c>
      <c r="U90" s="119">
        <f t="shared" si="28"/>
        <v>3.5791282742295205E-2</v>
      </c>
      <c r="W90" s="5">
        <f>晶体生长速度!H89</f>
        <v>3419924183.7601933</v>
      </c>
      <c r="X90" s="5">
        <f>形核速率!P90</f>
        <v>94519.20763849892</v>
      </c>
      <c r="Y90" s="5"/>
      <c r="AB90" s="5">
        <f>形核速率!Z90</f>
        <v>98216.762336598316</v>
      </c>
      <c r="AC90" s="5">
        <f>晶体生长速度!N89</f>
        <v>3.284188606848991E+53</v>
      </c>
    </row>
    <row r="91" spans="2:29" x14ac:dyDescent="0.25">
      <c r="B91" s="5">
        <f>形核速率!F91</f>
        <v>0.7363055489521021</v>
      </c>
      <c r="C91" s="5">
        <f t="shared" si="18"/>
        <v>5.0000000000000044E-2</v>
      </c>
      <c r="D91" s="5">
        <f>形核速率!K91</f>
        <v>109962.59791166653</v>
      </c>
      <c r="E91" s="5">
        <f>晶体生长速度!E90</f>
        <v>6.3893325154193557</v>
      </c>
      <c r="F91" s="39">
        <f t="shared" si="19"/>
        <v>10.608564181178711</v>
      </c>
      <c r="G91">
        <f t="shared" si="20"/>
        <v>10</v>
      </c>
      <c r="H91" s="65">
        <f t="shared" si="21"/>
        <v>0.60856418117871058</v>
      </c>
      <c r="I91">
        <f t="shared" si="22"/>
        <v>7</v>
      </c>
      <c r="J91">
        <f t="shared" si="23"/>
        <v>2.0709156801978019</v>
      </c>
      <c r="K91" s="66">
        <f t="shared" si="24"/>
        <v>3.6720099477364755E-5</v>
      </c>
      <c r="L91" s="96">
        <f t="shared" si="31"/>
        <v>6.5469746204139256E-2</v>
      </c>
      <c r="N91" s="101">
        <f t="shared" si="25"/>
        <v>6.5469746204139256E-2</v>
      </c>
      <c r="O91" s="5">
        <f t="shared" si="16"/>
        <v>517319.15021095652</v>
      </c>
      <c r="P91" s="5">
        <f t="shared" si="17"/>
        <v>4.7045009852033637</v>
      </c>
      <c r="Q91" s="60">
        <f t="shared" si="26"/>
        <v>47045.00985203364</v>
      </c>
      <c r="R91" s="5">
        <f t="shared" si="29"/>
        <v>1.5824238326565299</v>
      </c>
      <c r="S91" s="18">
        <f t="shared" si="27"/>
        <v>15824.238326565299</v>
      </c>
      <c r="T91" s="119">
        <f t="shared" si="30"/>
        <v>5.6706681652213223E-6</v>
      </c>
      <c r="U91" s="119">
        <f t="shared" si="28"/>
        <v>5.6706681652213223E-2</v>
      </c>
      <c r="W91" s="5">
        <f>晶体生长速度!H90</f>
        <v>3420922099.6726532</v>
      </c>
      <c r="X91" s="5">
        <f>形核速率!P91</f>
        <v>94519.276754515144</v>
      </c>
      <c r="Y91" s="5"/>
      <c r="AB91" s="5">
        <f>形核速率!Z91</f>
        <v>98220.170758560882</v>
      </c>
      <c r="AC91" s="5">
        <f>晶体生长速度!N90</f>
        <v>3.7823940867456663E+53</v>
      </c>
    </row>
    <row r="92" spans="2:29" x14ac:dyDescent="0.25">
      <c r="B92" s="5">
        <f>形核速率!F92</f>
        <v>0.78630554895210203</v>
      </c>
      <c r="C92" s="5">
        <f t="shared" si="18"/>
        <v>4.9999999999999933E-2</v>
      </c>
      <c r="D92" s="5">
        <f>形核速率!K92</f>
        <v>109962.49873150476</v>
      </c>
      <c r="E92" s="5">
        <f>晶体生长速度!E91</f>
        <v>6.3905450204094496</v>
      </c>
      <c r="F92" s="39">
        <f t="shared" si="19"/>
        <v>10.674268267146347</v>
      </c>
      <c r="G92">
        <f t="shared" si="20"/>
        <v>10</v>
      </c>
      <c r="H92" s="65">
        <f t="shared" si="21"/>
        <v>0.67426826714634736</v>
      </c>
      <c r="I92">
        <f t="shared" si="22"/>
        <v>7</v>
      </c>
      <c r="J92">
        <f t="shared" si="23"/>
        <v>2.0709156801978019</v>
      </c>
      <c r="K92" s="66">
        <f t="shared" si="24"/>
        <v>3.9468685726620467E-5</v>
      </c>
      <c r="L92" s="96">
        <f t="shared" si="31"/>
        <v>7.8704278318328186E-2</v>
      </c>
      <c r="N92" s="101">
        <f t="shared" si="25"/>
        <v>7.8704278318328186E-2</v>
      </c>
      <c r="O92" s="5">
        <f t="shared" si="16"/>
        <v>552552.87022940163</v>
      </c>
      <c r="P92" s="5">
        <f t="shared" si="17"/>
        <v>5.0249210103761746</v>
      </c>
      <c r="Q92" s="60">
        <f t="shared" si="26"/>
        <v>50249.210103761747</v>
      </c>
      <c r="R92" s="5">
        <f t="shared" si="29"/>
        <v>1.9019510836770019</v>
      </c>
      <c r="S92" s="18">
        <f t="shared" si="27"/>
        <v>19019.51083677002</v>
      </c>
      <c r="T92" s="119">
        <f t="shared" si="30"/>
        <v>8.1854843346818767E-6</v>
      </c>
      <c r="U92" s="119">
        <f t="shared" si="28"/>
        <v>8.1854843346818765E-2</v>
      </c>
      <c r="W92" s="5">
        <f>晶体生长速度!H91</f>
        <v>3421920198.4471612</v>
      </c>
      <c r="X92" s="5">
        <f>形核速率!P92</f>
        <v>94519.345861737864</v>
      </c>
      <c r="Y92" s="5"/>
      <c r="AB92" s="5">
        <f>形核速率!Z92</f>
        <v>98223.347285087846</v>
      </c>
      <c r="AC92" s="5">
        <f>晶体生长速度!N91</f>
        <v>4.3160907978397586E+53</v>
      </c>
    </row>
    <row r="93" spans="2:29" x14ac:dyDescent="0.25">
      <c r="B93" s="5">
        <f>形核速率!F93</f>
        <v>0.83630554895210207</v>
      </c>
      <c r="C93" s="5">
        <f t="shared" si="18"/>
        <v>5.0000000000000044E-2</v>
      </c>
      <c r="D93" s="5">
        <f>形核速率!K93</f>
        <v>109962.39956229551</v>
      </c>
      <c r="E93" s="5">
        <f>晶体生长速度!E92</f>
        <v>6.3917576206326299</v>
      </c>
      <c r="F93" s="39">
        <f t="shared" si="19"/>
        <v>10.73592009377243</v>
      </c>
      <c r="G93">
        <f t="shared" si="20"/>
        <v>10</v>
      </c>
      <c r="H93" s="65">
        <f t="shared" si="21"/>
        <v>0.73592009377242995</v>
      </c>
      <c r="I93">
        <f t="shared" si="22"/>
        <v>7</v>
      </c>
      <c r="J93">
        <f t="shared" si="23"/>
        <v>2.0709156801978019</v>
      </c>
      <c r="K93" s="66">
        <f t="shared" si="24"/>
        <v>4.2234568540328764E-5</v>
      </c>
      <c r="L93" s="96">
        <f t="shared" si="31"/>
        <v>9.1941339352045431E-2</v>
      </c>
      <c r="N93" s="101">
        <f t="shared" si="25"/>
        <v>9.1941339352045431E-2</v>
      </c>
      <c r="O93" s="5">
        <f t="shared" si="16"/>
        <v>587799.86850143201</v>
      </c>
      <c r="P93" s="5">
        <f t="shared" si="17"/>
        <v>5.3454623656919535</v>
      </c>
      <c r="Q93" s="60">
        <f t="shared" si="26"/>
        <v>53454.623656919539</v>
      </c>
      <c r="R93" s="5">
        <f t="shared" si="29"/>
        <v>2.2215389647086337</v>
      </c>
      <c r="S93" s="18">
        <f t="shared" si="27"/>
        <v>22215.389647086336</v>
      </c>
      <c r="T93" s="119">
        <f t="shared" si="30"/>
        <v>1.1123818116954914E-5</v>
      </c>
      <c r="U93" s="119">
        <f t="shared" si="28"/>
        <v>0.11123818116954914</v>
      </c>
      <c r="W93" s="5">
        <f>晶体生长速度!H92</f>
        <v>3422918480.0961509</v>
      </c>
      <c r="X93" s="5">
        <f>形核速率!P93</f>
        <v>94519.414960169088</v>
      </c>
      <c r="Y93" s="5"/>
      <c r="AB93" s="5">
        <f>形核速率!Z93</f>
        <v>98226.321075561398</v>
      </c>
      <c r="AC93" s="5">
        <f>晶体生长速度!N92</f>
        <v>4.8853407590074034E+53</v>
      </c>
    </row>
    <row r="94" spans="2:29" x14ac:dyDescent="0.25">
      <c r="B94" s="5">
        <f>形核速率!F94</f>
        <v>0.87945458002217114</v>
      </c>
      <c r="C94" s="5">
        <f t="shared" si="18"/>
        <v>4.3149031070069066E-2</v>
      </c>
      <c r="D94" s="5">
        <f>形核速率!K94</f>
        <v>109962.31402156594</v>
      </c>
      <c r="E94" s="5">
        <f>晶体生长速度!E93</f>
        <v>6.3927935716854538</v>
      </c>
      <c r="F94" s="39">
        <f t="shared" si="19"/>
        <v>10.786230401525412</v>
      </c>
      <c r="G94">
        <f t="shared" si="20"/>
        <v>10</v>
      </c>
      <c r="H94" s="65">
        <f t="shared" si="21"/>
        <v>0.78623040152541179</v>
      </c>
      <c r="I94">
        <f t="shared" si="22"/>
        <v>7</v>
      </c>
      <c r="J94">
        <f t="shared" si="23"/>
        <v>2.0709156801978019</v>
      </c>
      <c r="K94" s="66">
        <f t="shared" si="24"/>
        <v>4.4634654667034254E-5</v>
      </c>
      <c r="L94" s="96">
        <f t="shared" si="31"/>
        <v>0.1033665311975283</v>
      </c>
      <c r="N94" s="101">
        <f t="shared" si="25"/>
        <v>0.1033665311975283</v>
      </c>
      <c r="O94" s="5">
        <f t="shared" si="16"/>
        <v>618226.99739592394</v>
      </c>
      <c r="P94" s="5">
        <f t="shared" si="17"/>
        <v>5.6221715857550665</v>
      </c>
      <c r="Q94" s="60">
        <f t="shared" si="26"/>
        <v>56221.715857550662</v>
      </c>
      <c r="R94" s="5">
        <f t="shared" si="29"/>
        <v>2.4973818131578271</v>
      </c>
      <c r="S94" s="18">
        <f t="shared" si="27"/>
        <v>24973.818131578271</v>
      </c>
      <c r="T94" s="119">
        <f t="shared" si="30"/>
        <v>1.3975109956938776E-5</v>
      </c>
      <c r="U94" s="119">
        <f t="shared" si="28"/>
        <v>0.13975109956938778</v>
      </c>
      <c r="W94" s="5">
        <f>晶体生长速度!H93</f>
        <v>3423773230.8868418</v>
      </c>
      <c r="X94" s="5">
        <f>形核速率!P94</f>
        <v>94519.474106731403</v>
      </c>
      <c r="Y94" s="5"/>
      <c r="AB94" s="5">
        <f>形核速率!Z94</f>
        <v>98228.74286826927</v>
      </c>
      <c r="AC94" s="5">
        <f>晶体生长速度!N93</f>
        <v>5.4051993261711927E+53</v>
      </c>
    </row>
    <row r="95" spans="2:29" x14ac:dyDescent="0.25">
      <c r="B95" s="5">
        <f>形核速率!F95</f>
        <v>0.87945458012217115</v>
      </c>
      <c r="C95" s="5">
        <f t="shared" si="18"/>
        <v>1.000000082740371E-10</v>
      </c>
      <c r="D95" s="5">
        <f>形核速率!K95</f>
        <v>109962.3109380462</v>
      </c>
      <c r="E95" s="5">
        <f>晶体生长速度!E94</f>
        <v>6.3928788558412313</v>
      </c>
      <c r="F95" s="39">
        <f t="shared" si="19"/>
        <v>10.78623037359578</v>
      </c>
      <c r="G95">
        <f t="shared" si="20"/>
        <v>10</v>
      </c>
      <c r="H95" s="65">
        <f t="shared" si="21"/>
        <v>0.78623037359577985</v>
      </c>
      <c r="I95">
        <f t="shared" si="22"/>
        <v>7</v>
      </c>
      <c r="J95">
        <f t="shared" si="23"/>
        <v>2.0709156801978019</v>
      </c>
      <c r="K95" s="66">
        <f t="shared" si="24"/>
        <v>4.4634653297471811E-5</v>
      </c>
      <c r="L95" s="96">
        <f t="shared" si="31"/>
        <v>0.1033665312240071</v>
      </c>
      <c r="N95" s="101">
        <f t="shared" si="25"/>
        <v>0.1033665312240071</v>
      </c>
      <c r="O95" s="5">
        <f t="shared" si="16"/>
        <v>618235.22769288556</v>
      </c>
      <c r="P95" s="5">
        <f t="shared" si="17"/>
        <v>5.6222465899357559</v>
      </c>
      <c r="Q95" s="60">
        <f t="shared" si="26"/>
        <v>56222.465899357558</v>
      </c>
      <c r="R95" s="5">
        <f t="shared" si="29"/>
        <v>2.4973818137971149</v>
      </c>
      <c r="S95" s="18">
        <f t="shared" si="27"/>
        <v>24973.81813797115</v>
      </c>
      <c r="T95" s="119">
        <f t="shared" si="30"/>
        <v>1.3975109963546873E-5</v>
      </c>
      <c r="U95" s="119">
        <f t="shared" si="28"/>
        <v>0.13975109963546872</v>
      </c>
      <c r="W95" s="5">
        <f>晶体生长速度!H94</f>
        <v>3423834121.7569299</v>
      </c>
      <c r="X95" s="5">
        <f>形核速率!P95</f>
        <v>94519.478319623842</v>
      </c>
      <c r="Y95" s="5"/>
      <c r="AB95" s="5">
        <f>形核速率!Z95</f>
        <v>98228.743506205486</v>
      </c>
      <c r="AC95" s="5">
        <f>晶体生长速度!N94</f>
        <v>5.405343454227664E+53</v>
      </c>
    </row>
    <row r="96" spans="2:29" x14ac:dyDescent="0.25">
      <c r="B96" s="5">
        <f>形核速率!F96</f>
        <v>0.87945458042217117</v>
      </c>
      <c r="C96" s="5">
        <f t="shared" si="18"/>
        <v>3.000000248221113E-10</v>
      </c>
      <c r="D96" s="5">
        <f>形核速率!K96</f>
        <v>109962.30168751327</v>
      </c>
      <c r="E96" s="5">
        <f>晶体生长速度!E95</f>
        <v>6.3931347219486421</v>
      </c>
      <c r="F96" s="39">
        <f t="shared" si="19"/>
        <v>10.786230289807122</v>
      </c>
      <c r="G96">
        <f t="shared" si="20"/>
        <v>10</v>
      </c>
      <c r="H96" s="65">
        <f t="shared" si="21"/>
        <v>0.78623028980712206</v>
      </c>
      <c r="I96">
        <f t="shared" si="22"/>
        <v>7</v>
      </c>
      <c r="J96">
        <f t="shared" si="23"/>
        <v>2.0709156801978019</v>
      </c>
      <c r="K96" s="66">
        <f t="shared" si="24"/>
        <v>4.4634649188796409E-5</v>
      </c>
      <c r="L96" s="96">
        <f t="shared" si="31"/>
        <v>0.10336653130344668</v>
      </c>
      <c r="N96" s="101">
        <f t="shared" si="25"/>
        <v>0.10336653130344668</v>
      </c>
      <c r="O96" s="5">
        <f t="shared" si="16"/>
        <v>618259.91990024305</v>
      </c>
      <c r="P96" s="5">
        <f t="shared" si="17"/>
        <v>5.6224716144737572</v>
      </c>
      <c r="Q96" s="60">
        <f t="shared" si="26"/>
        <v>56224.716144737569</v>
      </c>
      <c r="R96" s="5">
        <f t="shared" si="29"/>
        <v>2.4973818157150554</v>
      </c>
      <c r="S96" s="18">
        <f t="shared" si="27"/>
        <v>24973.818157150552</v>
      </c>
      <c r="T96" s="119">
        <f t="shared" si="30"/>
        <v>1.3975109983371959E-5</v>
      </c>
      <c r="U96" s="119">
        <f t="shared" si="28"/>
        <v>0.13975109983371958</v>
      </c>
      <c r="W96" s="5">
        <f>晶体生长速度!H95</f>
        <v>3424016805.1652856</v>
      </c>
      <c r="X96" s="5">
        <f>形核速率!P96</f>
        <v>94519.490958569775</v>
      </c>
      <c r="Y96" s="5"/>
      <c r="AB96" s="5">
        <f>形核速率!Z96</f>
        <v>98228.745420073261</v>
      </c>
      <c r="AC96" s="5">
        <f>晶体生长速度!N95</f>
        <v>5.4057758752774967E+53</v>
      </c>
    </row>
    <row r="97" spans="2:31" x14ac:dyDescent="0.25">
      <c r="B97" s="5">
        <f>形核速率!F97</f>
        <v>0.87945458082217109</v>
      </c>
      <c r="C97" s="5">
        <f t="shared" si="18"/>
        <v>3.9999992207384594E-10</v>
      </c>
      <c r="D97" s="5">
        <f>形核速率!K97</f>
        <v>109962.28935359091</v>
      </c>
      <c r="E97" s="5">
        <f>晶体生长速度!E96</f>
        <v>6.3934758895014481</v>
      </c>
      <c r="F97" s="39">
        <f t="shared" si="19"/>
        <v>10.786230178090005</v>
      </c>
      <c r="G97">
        <f t="shared" si="20"/>
        <v>10</v>
      </c>
      <c r="H97" s="65">
        <f t="shared" si="21"/>
        <v>0.78623017809000473</v>
      </c>
      <c r="I97">
        <f t="shared" si="22"/>
        <v>7</v>
      </c>
      <c r="J97">
        <f t="shared" si="23"/>
        <v>2.0709156801978019</v>
      </c>
      <c r="K97" s="66">
        <f t="shared" si="24"/>
        <v>4.4634643710616738E-5</v>
      </c>
      <c r="L97" s="96">
        <f t="shared" si="31"/>
        <v>0.10336653140937174</v>
      </c>
      <c r="N97" s="101">
        <f t="shared" si="25"/>
        <v>0.10336653140937174</v>
      </c>
      <c r="O97" s="5">
        <f t="shared" si="16"/>
        <v>618292.84406994795</v>
      </c>
      <c r="P97" s="5">
        <f t="shared" si="17"/>
        <v>5.6227716583981531</v>
      </c>
      <c r="Q97" s="60">
        <f t="shared" si="26"/>
        <v>56227.716583981528</v>
      </c>
      <c r="R97" s="5">
        <f t="shared" si="29"/>
        <v>2.4973818182724452</v>
      </c>
      <c r="S97" s="18">
        <f t="shared" si="27"/>
        <v>24973.818182724452</v>
      </c>
      <c r="T97" s="119">
        <f t="shared" si="30"/>
        <v>1.397511000980681E-5</v>
      </c>
      <c r="U97" s="119">
        <f t="shared" si="28"/>
        <v>0.1397511000980681</v>
      </c>
      <c r="W97" s="5">
        <f>晶体生长速度!H96</f>
        <v>3424260395.7929716</v>
      </c>
      <c r="X97" s="5">
        <f>形核速率!P97</f>
        <v>94519.507810263443</v>
      </c>
      <c r="Y97" s="5"/>
      <c r="AB97" s="5">
        <f>形核速率!Z97</f>
        <v>98228.747971870835</v>
      </c>
      <c r="AC97" s="5">
        <f>晶体生长速度!N96</f>
        <v>5.4063524856703436E+53</v>
      </c>
    </row>
    <row r="98" spans="2:31" x14ac:dyDescent="0.25">
      <c r="B98" s="5">
        <f>形核速率!F98</f>
        <v>0.87945458102217111</v>
      </c>
      <c r="C98" s="5">
        <f t="shared" si="18"/>
        <v>2.000000165480742E-10</v>
      </c>
      <c r="D98" s="5">
        <f>形核速率!K98</f>
        <v>109962.28318669046</v>
      </c>
      <c r="E98" s="5">
        <f>晶体生长速度!E97</f>
        <v>6.3936464749070616</v>
      </c>
      <c r="F98" s="39">
        <f t="shared" si="19"/>
        <v>10.786230122231993</v>
      </c>
      <c r="G98">
        <f t="shared" si="20"/>
        <v>10</v>
      </c>
      <c r="H98" s="65">
        <f t="shared" si="21"/>
        <v>0.78623012223199318</v>
      </c>
      <c r="I98">
        <f t="shared" si="22"/>
        <v>7</v>
      </c>
      <c r="J98">
        <f t="shared" si="23"/>
        <v>2.0709156801978019</v>
      </c>
      <c r="K98" s="66">
        <f t="shared" si="24"/>
        <v>4.4634640971553977E-5</v>
      </c>
      <c r="L98" s="96">
        <f t="shared" si="31"/>
        <v>0.1033665314623357</v>
      </c>
      <c r="N98" s="101">
        <f t="shared" si="25"/>
        <v>0.1033665314623357</v>
      </c>
      <c r="O98" s="5">
        <f t="shared" si="16"/>
        <v>618309.30630993342</v>
      </c>
      <c r="P98" s="5">
        <f t="shared" si="17"/>
        <v>5.6229216817932715</v>
      </c>
      <c r="Q98" s="60">
        <f t="shared" si="26"/>
        <v>56229.216817932713</v>
      </c>
      <c r="R98" s="5">
        <f t="shared" si="29"/>
        <v>2.4973818195511748</v>
      </c>
      <c r="S98" s="18">
        <f t="shared" si="27"/>
        <v>24973.818195511747</v>
      </c>
      <c r="T98" s="119">
        <f t="shared" si="30"/>
        <v>1.3975110023024593E-5</v>
      </c>
      <c r="U98" s="119">
        <f t="shared" si="28"/>
        <v>0.13975110023024592</v>
      </c>
      <c r="W98" s="5">
        <f>晶体生长速度!H97</f>
        <v>3424382194.0785618</v>
      </c>
      <c r="X98" s="5">
        <f>形核速率!P98</f>
        <v>94519.516235837466</v>
      </c>
      <c r="Y98" s="5"/>
      <c r="AB98" s="5">
        <f>形核速率!Z98</f>
        <v>98228.749247725355</v>
      </c>
      <c r="AC98" s="5">
        <f>晶体生长速度!N97</f>
        <v>5.4066408043944727E+53</v>
      </c>
    </row>
    <row r="99" spans="2:31" x14ac:dyDescent="0.25">
      <c r="B99" s="5">
        <f>形核速率!F99</f>
        <v>0.87945459002217119</v>
      </c>
      <c r="C99" s="5">
        <f t="shared" si="18"/>
        <v>9.0000000785295242E-9</v>
      </c>
      <c r="D99" s="5">
        <f>形核速率!K99</f>
        <v>109962.00571193846</v>
      </c>
      <c r="E99" s="5">
        <f>晶体生长速度!E98</f>
        <v>6.4013263469619952</v>
      </c>
      <c r="F99" s="39">
        <f t="shared" si="19"/>
        <v>10.786227608943536</v>
      </c>
      <c r="G99">
        <f t="shared" si="20"/>
        <v>10</v>
      </c>
      <c r="H99" s="65">
        <f t="shared" si="21"/>
        <v>0.78622760894353583</v>
      </c>
      <c r="I99">
        <f t="shared" si="22"/>
        <v>7</v>
      </c>
      <c r="J99">
        <f t="shared" si="23"/>
        <v>2.0709156801978019</v>
      </c>
      <c r="K99" s="66">
        <f t="shared" si="24"/>
        <v>4.4634517729696462E-5</v>
      </c>
      <c r="L99" s="96">
        <f t="shared" si="31"/>
        <v>0.10336653384857643</v>
      </c>
      <c r="N99" s="101">
        <f t="shared" si="25"/>
        <v>0.10336653384857643</v>
      </c>
      <c r="O99" s="5">
        <f t="shared" si="16"/>
        <v>619050.44666172971</v>
      </c>
      <c r="P99" s="5">
        <f t="shared" si="17"/>
        <v>5.6296758380655847</v>
      </c>
      <c r="Q99" s="60">
        <f t="shared" si="26"/>
        <v>56296.758380655847</v>
      </c>
      <c r="R99" s="5">
        <f t="shared" si="29"/>
        <v>2.4973818771631122</v>
      </c>
      <c r="S99" s="18">
        <f t="shared" si="27"/>
        <v>24973.818771631122</v>
      </c>
      <c r="T99" s="119">
        <f t="shared" si="30"/>
        <v>1.3975110618539223E-5</v>
      </c>
      <c r="U99" s="119">
        <f t="shared" si="28"/>
        <v>0.13975110618539224</v>
      </c>
      <c r="W99" s="5">
        <f>晶体生长速度!H98</f>
        <v>3429866733.6632643</v>
      </c>
      <c r="X99" s="5">
        <f>形核速率!P99</f>
        <v>94519.895306713122</v>
      </c>
      <c r="Y99" s="5"/>
      <c r="AB99" s="5">
        <f>形核速率!Z99</f>
        <v>98228.80665135663</v>
      </c>
      <c r="AC99" s="5">
        <f>晶体生长速度!N98</f>
        <v>5.4196291705930476E+53</v>
      </c>
    </row>
    <row r="100" spans="2:31" x14ac:dyDescent="0.25">
      <c r="B100" s="5">
        <f>形核速率!F100</f>
        <v>0.87945468002217109</v>
      </c>
      <c r="C100" s="5">
        <f t="shared" si="18"/>
        <v>8.9999999897116822E-8</v>
      </c>
      <c r="D100" s="5">
        <f>形核速率!K100</f>
        <v>109959.23493022216</v>
      </c>
      <c r="E100" s="5">
        <f>晶体生长速度!E99</f>
        <v>6.478464050064483</v>
      </c>
      <c r="F100" s="39">
        <f t="shared" si="19"/>
        <v>10.786202511777066</v>
      </c>
      <c r="G100">
        <f t="shared" si="20"/>
        <v>10</v>
      </c>
      <c r="H100" s="65">
        <f t="shared" si="21"/>
        <v>0.78620251177706635</v>
      </c>
      <c r="I100">
        <f t="shared" si="22"/>
        <v>7</v>
      </c>
      <c r="J100">
        <f t="shared" si="23"/>
        <v>2.0709156801978019</v>
      </c>
      <c r="K100" s="66">
        <f t="shared" si="24"/>
        <v>4.4633287081262487E-5</v>
      </c>
      <c r="L100" s="96">
        <f t="shared" si="31"/>
        <v>0.10336655799853189</v>
      </c>
      <c r="N100" s="101">
        <f t="shared" si="25"/>
        <v>0.10336655799853189</v>
      </c>
      <c r="O100" s="5">
        <f t="shared" si="16"/>
        <v>626494.44848223904</v>
      </c>
      <c r="P100" s="5">
        <f t="shared" si="17"/>
        <v>5.6975155281845984</v>
      </c>
      <c r="Q100" s="60">
        <f t="shared" si="26"/>
        <v>56975.155281845982</v>
      </c>
      <c r="R100" s="5">
        <f t="shared" si="29"/>
        <v>2.497382460224876</v>
      </c>
      <c r="S100" s="18">
        <f t="shared" si="27"/>
        <v>24973.824602248758</v>
      </c>
      <c r="T100" s="119">
        <f t="shared" si="30"/>
        <v>1.3975116645447986E-5</v>
      </c>
      <c r="U100" s="119">
        <f t="shared" si="28"/>
        <v>0.13975116645447985</v>
      </c>
      <c r="W100" s="5">
        <f>晶体生长速度!H99</f>
        <v>3485075505.6119409</v>
      </c>
      <c r="X100" s="5">
        <f>形核速率!P100</f>
        <v>94523.675586537443</v>
      </c>
      <c r="Y100" s="5"/>
      <c r="AB100" s="5">
        <f>形核速率!Z100</f>
        <v>98229.379280244597</v>
      </c>
      <c r="AC100" s="5">
        <f>晶体生长速度!N99</f>
        <v>5.5509501495835663E+53</v>
      </c>
    </row>
    <row r="101" spans="2:31" x14ac:dyDescent="0.25">
      <c r="B101" s="5">
        <f>形核速率!F101</f>
        <v>0.87945558002217117</v>
      </c>
      <c r="C101" s="5">
        <f t="shared" si="18"/>
        <v>9.0000000008139125E-7</v>
      </c>
      <c r="D101" s="5">
        <f>形核速率!K101</f>
        <v>109931.91912202799</v>
      </c>
      <c r="E101" s="5">
        <f>晶体生长速度!E100</f>
        <v>7.2841950555103354</v>
      </c>
      <c r="F101" s="39">
        <f t="shared" si="19"/>
        <v>10.785955071332401</v>
      </c>
      <c r="G101">
        <f t="shared" si="20"/>
        <v>10</v>
      </c>
      <c r="H101" s="65">
        <f t="shared" si="21"/>
        <v>0.78595507133240083</v>
      </c>
      <c r="I101">
        <f t="shared" si="22"/>
        <v>7</v>
      </c>
      <c r="J101">
        <f t="shared" si="23"/>
        <v>2.0709156801978019</v>
      </c>
      <c r="K101" s="66">
        <f t="shared" si="24"/>
        <v>4.4621155567812286E-5</v>
      </c>
      <c r="L101" s="96">
        <f t="shared" si="31"/>
        <v>0.10336682953355009</v>
      </c>
      <c r="N101" s="101">
        <f t="shared" si="25"/>
        <v>0.10336682953355009</v>
      </c>
      <c r="O101" s="5">
        <f t="shared" si="16"/>
        <v>704237.72394760116</v>
      </c>
      <c r="P101" s="5">
        <f t="shared" si="17"/>
        <v>6.4061259875384735</v>
      </c>
      <c r="Q101" s="60">
        <f t="shared" si="26"/>
        <v>64061.259875384734</v>
      </c>
      <c r="R101" s="5">
        <f t="shared" si="29"/>
        <v>2.4973890160004264</v>
      </c>
      <c r="S101" s="18">
        <f t="shared" si="27"/>
        <v>24973.890160004263</v>
      </c>
      <c r="T101" s="119">
        <f t="shared" si="30"/>
        <v>1.3975184410421365E-5</v>
      </c>
      <c r="U101" s="119">
        <f t="shared" si="28"/>
        <v>0.13975184410421365</v>
      </c>
      <c r="W101" s="5">
        <f>晶体生长速度!H100</f>
        <v>4074556590.743958</v>
      </c>
      <c r="X101" s="5">
        <f>形核速率!P101</f>
        <v>94560.467393620522</v>
      </c>
      <c r="Y101" s="5"/>
      <c r="AB101" s="5">
        <f>形核速率!Z101</f>
        <v>98234.968729332279</v>
      </c>
      <c r="AC101" s="5">
        <f>晶体生长速度!N100</f>
        <v>7.0165714301764666E+53</v>
      </c>
    </row>
    <row r="102" spans="2:31" x14ac:dyDescent="0.25">
      <c r="B102" s="5">
        <f>形核速率!F102</f>
        <v>0.8794620668341353</v>
      </c>
      <c r="C102" s="5">
        <f t="shared" si="18"/>
        <v>6.4868119641348088E-6</v>
      </c>
      <c r="D102" s="5">
        <f>形核速率!K102</f>
        <v>109754.16092284549</v>
      </c>
      <c r="E102" s="5">
        <f>晶体生长速度!E101</f>
        <v>15.140446718215877</v>
      </c>
      <c r="F102" s="39">
        <f t="shared" si="19"/>
        <v>10.784344054046448</v>
      </c>
      <c r="G102">
        <f t="shared" si="20"/>
        <v>10</v>
      </c>
      <c r="H102" s="65">
        <f t="shared" si="21"/>
        <v>0.78434405404644814</v>
      </c>
      <c r="I102">
        <f t="shared" si="22"/>
        <v>7</v>
      </c>
      <c r="J102">
        <f t="shared" si="23"/>
        <v>2.0709156801978019</v>
      </c>
      <c r="K102" s="66">
        <f t="shared" si="24"/>
        <v>4.4542251172223829E-5</v>
      </c>
      <c r="L102" s="96">
        <f t="shared" si="31"/>
        <v>0.10337089744744091</v>
      </c>
      <c r="N102" s="101">
        <f t="shared" si="25"/>
        <v>0.10337089744744091</v>
      </c>
      <c r="O102" s="5">
        <f t="shared" si="16"/>
        <v>1461425.8844085936</v>
      </c>
      <c r="P102" s="5">
        <f t="shared" si="17"/>
        <v>13.315448563594236</v>
      </c>
      <c r="Q102" s="60">
        <f t="shared" si="26"/>
        <v>133154.48563594237</v>
      </c>
      <c r="R102" s="5">
        <f t="shared" si="29"/>
        <v>2.4974872292313406</v>
      </c>
      <c r="S102" s="18">
        <f t="shared" si="27"/>
        <v>24974.872292313405</v>
      </c>
      <c r="T102" s="119">
        <f t="shared" si="30"/>
        <v>1.3976199649403446E-5</v>
      </c>
      <c r="U102" s="119">
        <f t="shared" si="28"/>
        <v>0.13976199649403445</v>
      </c>
      <c r="W102" s="5">
        <f>晶体生长速度!H101</f>
        <v>10806765701.432301</v>
      </c>
      <c r="X102" s="5">
        <f>形核速率!P102</f>
        <v>94782.028061036137</v>
      </c>
      <c r="Y102" s="5"/>
      <c r="AB102" s="5">
        <f>形核速率!Z102</f>
        <v>98269.269569178912</v>
      </c>
      <c r="AC102" s="5">
        <f>晶体生长速度!N101</f>
        <v>3.0290452566659897E+54</v>
      </c>
    </row>
    <row r="103" spans="2:31" x14ac:dyDescent="0.25">
      <c r="B103" s="5">
        <f>形核速率!F103</f>
        <v>0.87946458002217109</v>
      </c>
      <c r="C103" s="5">
        <f t="shared" si="18"/>
        <v>2.5131880357909253E-6</v>
      </c>
      <c r="D103" s="5">
        <f>形核速率!K103</f>
        <v>109754.16092878627</v>
      </c>
      <c r="E103" s="5">
        <f>晶体生长速度!E102</f>
        <v>15.140444149511678</v>
      </c>
      <c r="F103" s="39">
        <f t="shared" si="19"/>
        <v>10.784346911916476</v>
      </c>
      <c r="G103">
        <f t="shared" si="20"/>
        <v>10</v>
      </c>
      <c r="H103" s="65">
        <f t="shared" si="21"/>
        <v>0.78434691191647588</v>
      </c>
      <c r="I103">
        <f t="shared" si="22"/>
        <v>7</v>
      </c>
      <c r="J103">
        <f t="shared" si="23"/>
        <v>2.0709156801978019</v>
      </c>
      <c r="K103" s="66">
        <f t="shared" si="24"/>
        <v>4.4542391021354376E-5</v>
      </c>
      <c r="L103" s="96">
        <f t="shared" si="31"/>
        <v>0.1033724734806054</v>
      </c>
      <c r="N103" s="101">
        <f t="shared" si="25"/>
        <v>0.1033724734806054</v>
      </c>
      <c r="O103" s="5">
        <f t="shared" si="16"/>
        <v>1461429.8127762692</v>
      </c>
      <c r="P103" s="5">
        <f t="shared" si="17"/>
        <v>13.315484355299425</v>
      </c>
      <c r="Q103" s="60">
        <f t="shared" si="26"/>
        <v>133154.84355299425</v>
      </c>
      <c r="R103" s="5">
        <f t="shared" si="29"/>
        <v>2.4975252800144339</v>
      </c>
      <c r="S103" s="18">
        <f t="shared" si="27"/>
        <v>24975.252800144339</v>
      </c>
      <c r="T103" s="119">
        <f t="shared" si="30"/>
        <v>1.3976592989760066E-5</v>
      </c>
      <c r="U103" s="119">
        <f t="shared" si="28"/>
        <v>0.13976592989760067</v>
      </c>
      <c r="W103" s="5">
        <f>晶体生长速度!H102</f>
        <v>10806763494.623737</v>
      </c>
      <c r="X103" s="5">
        <f>形核速率!P103</f>
        <v>94782.028016064884</v>
      </c>
      <c r="Y103" s="5"/>
      <c r="AB103" s="5">
        <f>形核速率!Z103</f>
        <v>98269.269692388567</v>
      </c>
      <c r="AC103" s="5">
        <f>晶体生长速度!N102</f>
        <v>3.0290614053981485E+54</v>
      </c>
    </row>
    <row r="104" spans="2:31" x14ac:dyDescent="0.25">
      <c r="B104" s="5">
        <f>形核速率!F104</f>
        <v>0.87947458002217116</v>
      </c>
      <c r="C104" s="5">
        <f t="shared" si="18"/>
        <v>1.0000000000065512E-5</v>
      </c>
      <c r="D104" s="5">
        <f>形核速率!K104</f>
        <v>109754.16093315544</v>
      </c>
      <c r="E104" s="5">
        <f>晶体生长速度!E103</f>
        <v>15.140439268951054</v>
      </c>
      <c r="F104" s="39">
        <f t="shared" si="19"/>
        <v>10.784358283153043</v>
      </c>
      <c r="G104">
        <f t="shared" si="20"/>
        <v>10</v>
      </c>
      <c r="H104" s="65">
        <f t="shared" si="21"/>
        <v>0.78435828315304335</v>
      </c>
      <c r="I104">
        <f t="shared" si="22"/>
        <v>7</v>
      </c>
      <c r="J104">
        <f t="shared" si="23"/>
        <v>2.0709156801978019</v>
      </c>
      <c r="K104" s="66">
        <f t="shared" si="24"/>
        <v>4.4542947474223618E-5</v>
      </c>
      <c r="L104" s="96">
        <f t="shared" si="31"/>
        <v>0.10337874453010283</v>
      </c>
      <c r="N104" s="101">
        <f t="shared" si="25"/>
        <v>0.10337874453010283</v>
      </c>
      <c r="O104" s="5">
        <f t="shared" si="16"/>
        <v>1461445.9590009162</v>
      </c>
      <c r="P104" s="5">
        <f t="shared" si="17"/>
        <v>13.315631467411917</v>
      </c>
      <c r="Q104" s="60">
        <f t="shared" si="26"/>
        <v>133156.31467411917</v>
      </c>
      <c r="R104" s="5">
        <f t="shared" si="29"/>
        <v>2.4976766844071245</v>
      </c>
      <c r="S104" s="18">
        <f t="shared" si="27"/>
        <v>24976.766844071244</v>
      </c>
      <c r="T104" s="119">
        <f t="shared" si="30"/>
        <v>1.3978158189363336E-5</v>
      </c>
      <c r="U104" s="119">
        <f t="shared" si="28"/>
        <v>0.13978158189363335</v>
      </c>
      <c r="W104" s="5">
        <f>晶体生长速度!H103</f>
        <v>10806759353.145992</v>
      </c>
      <c r="X104" s="5">
        <f>形核速率!P104</f>
        <v>94782.027931668141</v>
      </c>
      <c r="Y104" s="5"/>
      <c r="AB104" s="5">
        <f>形核速率!Z104</f>
        <v>98269.270201373394</v>
      </c>
      <c r="AC104" s="5">
        <f>晶体生长速度!N103</f>
        <v>3.0291281174917312E+54</v>
      </c>
    </row>
    <row r="105" spans="2:31" x14ac:dyDescent="0.25">
      <c r="B105" s="5">
        <f>形核速率!F105</f>
        <v>0.87950458002217113</v>
      </c>
      <c r="C105" s="5">
        <f t="shared" si="18"/>
        <v>2.9999999999974492E-5</v>
      </c>
      <c r="D105" s="5">
        <f>形核速率!K105</f>
        <v>109754.16092170138</v>
      </c>
      <c r="E105" s="5">
        <f>晶体生长速度!E104</f>
        <v>15.140431434314761</v>
      </c>
      <c r="F105" s="39">
        <f t="shared" si="19"/>
        <v>10.784392395863144</v>
      </c>
      <c r="G105">
        <f t="shared" si="20"/>
        <v>10</v>
      </c>
      <c r="H105" s="65">
        <f t="shared" si="21"/>
        <v>0.78439239586314358</v>
      </c>
      <c r="I105">
        <f t="shared" si="22"/>
        <v>7</v>
      </c>
      <c r="J105">
        <f t="shared" si="23"/>
        <v>2.0709156801978019</v>
      </c>
      <c r="K105" s="66">
        <f t="shared" si="24"/>
        <v>4.454461682562336E-5</v>
      </c>
      <c r="L105" s="96">
        <f t="shared" si="31"/>
        <v>0.10339755766887501</v>
      </c>
      <c r="N105" s="101">
        <f t="shared" si="25"/>
        <v>0.10339755766887501</v>
      </c>
      <c r="O105" s="5">
        <f t="shared" si="16"/>
        <v>1461495.0543627795</v>
      </c>
      <c r="P105" s="5">
        <f t="shared" si="17"/>
        <v>13.316078789991483</v>
      </c>
      <c r="Q105" s="60">
        <f t="shared" si="26"/>
        <v>133160.78789991484</v>
      </c>
      <c r="R105" s="5">
        <f t="shared" si="29"/>
        <v>2.4981308973501535</v>
      </c>
      <c r="S105" s="18">
        <f t="shared" si="27"/>
        <v>24981.308973501535</v>
      </c>
      <c r="T105" s="119">
        <f t="shared" si="30"/>
        <v>1.3982854640260415E-5</v>
      </c>
      <c r="U105" s="119">
        <f t="shared" si="28"/>
        <v>0.13982854640260414</v>
      </c>
      <c r="W105" s="5">
        <f>晶体生长速度!H104</f>
        <v>10806752842.353876</v>
      </c>
      <c r="X105" s="5">
        <f>形核速率!P105</f>
        <v>94782.02779898842</v>
      </c>
      <c r="Y105" s="5"/>
      <c r="AB105" s="5">
        <f>形核速率!Z105</f>
        <v>98269.271752172732</v>
      </c>
      <c r="AC105" s="5">
        <f>晶体生长速度!N104</f>
        <v>3.0293313883350985E+54</v>
      </c>
    </row>
    <row r="106" spans="2:31" x14ac:dyDescent="0.25">
      <c r="B106" s="5">
        <f>形核速率!F106</f>
        <v>0.87953458002217111</v>
      </c>
      <c r="C106" s="5">
        <f t="shared" si="18"/>
        <v>2.9999999999974492E-5</v>
      </c>
      <c r="D106" s="5">
        <f>形核速率!K106</f>
        <v>109754.16091024739</v>
      </c>
      <c r="E106" s="5">
        <f>晶体生长速度!E105</f>
        <v>15.140423599682778</v>
      </c>
      <c r="F106" s="39">
        <f t="shared" si="19"/>
        <v>10.7844265074096</v>
      </c>
      <c r="G106">
        <f t="shared" si="20"/>
        <v>10</v>
      </c>
      <c r="H106" s="65">
        <f t="shared" si="21"/>
        <v>0.7844265074096004</v>
      </c>
      <c r="I106">
        <f t="shared" si="22"/>
        <v>7</v>
      </c>
      <c r="J106">
        <f t="shared" si="23"/>
        <v>2.0709156801978019</v>
      </c>
      <c r="K106" s="66">
        <f t="shared" si="24"/>
        <v>4.45462861826383E-5</v>
      </c>
      <c r="L106" s="96">
        <f t="shared" si="31"/>
        <v>0.10341637079792723</v>
      </c>
      <c r="N106" s="101">
        <f t="shared" si="25"/>
        <v>0.10341637079792723</v>
      </c>
      <c r="O106" s="5">
        <f t="shared" si="16"/>
        <v>1461544.1496734568</v>
      </c>
      <c r="P106" s="5">
        <f t="shared" si="17"/>
        <v>13.316526112104761</v>
      </c>
      <c r="Q106" s="60">
        <f t="shared" si="26"/>
        <v>133165.2611210476</v>
      </c>
      <c r="R106" s="5">
        <f t="shared" si="29"/>
        <v>2.4985851100581438</v>
      </c>
      <c r="S106" s="18">
        <f t="shared" si="27"/>
        <v>24985.851100581436</v>
      </c>
      <c r="T106" s="119">
        <f t="shared" si="30"/>
        <v>1.3987551943243478E-5</v>
      </c>
      <c r="U106" s="119">
        <f t="shared" si="28"/>
        <v>0.13987551943243479</v>
      </c>
      <c r="W106" s="5">
        <f>晶体生长速度!H105</f>
        <v>10806746331.565954</v>
      </c>
      <c r="X106" s="5">
        <f>形核速率!P106</f>
        <v>94782.027666308713</v>
      </c>
      <c r="Y106" s="5"/>
      <c r="AB106" s="5">
        <f>形核速率!Z106</f>
        <v>98269.273302916277</v>
      </c>
      <c r="AC106" s="5">
        <f>晶体生长速度!N105</f>
        <v>3.0295346657751713E+54</v>
      </c>
    </row>
    <row r="107" spans="2:31" x14ac:dyDescent="0.25">
      <c r="B107" s="5">
        <f>形核速率!F107</f>
        <v>0.87955458002217113</v>
      </c>
      <c r="C107" s="5">
        <f t="shared" si="18"/>
        <v>2.0000000000020002E-5</v>
      </c>
      <c r="D107" s="5">
        <f>形核速率!K107</f>
        <v>109754.16090763836</v>
      </c>
      <c r="E107" s="5">
        <f>晶体生长速度!E106</f>
        <v>15.140416983392127</v>
      </c>
      <c r="F107" s="39">
        <f t="shared" si="19"/>
        <v>10.784449247839946</v>
      </c>
      <c r="G107">
        <f t="shared" si="20"/>
        <v>10</v>
      </c>
      <c r="H107" s="65">
        <f t="shared" si="21"/>
        <v>0.7844492478399463</v>
      </c>
      <c r="I107">
        <f t="shared" si="22"/>
        <v>7</v>
      </c>
      <c r="J107">
        <f t="shared" si="23"/>
        <v>2.0709156801978019</v>
      </c>
      <c r="K107" s="66">
        <f t="shared" si="24"/>
        <v>4.454739909267606E-5</v>
      </c>
      <c r="L107" s="96">
        <f t="shared" si="31"/>
        <v>0.10342891287848797</v>
      </c>
      <c r="N107" s="101">
        <f t="shared" si="25"/>
        <v>0.10342891287848797</v>
      </c>
      <c r="O107" s="5">
        <f t="shared" si="16"/>
        <v>1461576.7454263445</v>
      </c>
      <c r="P107" s="5">
        <f t="shared" si="17"/>
        <v>13.316823101188008</v>
      </c>
      <c r="Q107" s="60">
        <f t="shared" si="26"/>
        <v>133168.2310118801</v>
      </c>
      <c r="R107" s="5">
        <f t="shared" si="29"/>
        <v>2.4988879183978119</v>
      </c>
      <c r="S107" s="18">
        <f t="shared" si="27"/>
        <v>24988.879183978119</v>
      </c>
      <c r="T107" s="119">
        <f t="shared" si="30"/>
        <v>1.399068385698172E-5</v>
      </c>
      <c r="U107" s="119">
        <f t="shared" si="28"/>
        <v>0.1399068385698172</v>
      </c>
      <c r="W107" s="5">
        <f>晶体生长速度!H106</f>
        <v>10806740780.692369</v>
      </c>
      <c r="X107" s="5">
        <f>形核速率!P107</f>
        <v>94782.027553190492</v>
      </c>
      <c r="Y107" s="5"/>
      <c r="AB107" s="5">
        <f>形核速率!Z107</f>
        <v>98269.274331826324</v>
      </c>
      <c r="AC107" s="5">
        <f>晶体生长速度!N106</f>
        <v>3.0296695469497637E+54</v>
      </c>
    </row>
    <row r="108" spans="2:31" x14ac:dyDescent="0.25">
      <c r="B108" s="5">
        <f>形核速率!F108</f>
        <v>0.87965458002217112</v>
      </c>
      <c r="C108" s="5">
        <f t="shared" si="18"/>
        <v>9.9999999999988987E-5</v>
      </c>
      <c r="D108" s="5">
        <f>形核速率!K108</f>
        <v>109754.16081887644</v>
      </c>
      <c r="E108" s="5">
        <f>晶体生长速度!E107</f>
        <v>15.140404886432398</v>
      </c>
      <c r="F108" s="39">
        <f t="shared" si="19"/>
        <v>10.784562941545481</v>
      </c>
      <c r="G108">
        <f t="shared" si="20"/>
        <v>10</v>
      </c>
      <c r="H108" s="65">
        <f t="shared" si="21"/>
        <v>0.7845629415454809</v>
      </c>
      <c r="I108">
        <f t="shared" si="22"/>
        <v>7</v>
      </c>
      <c r="J108">
        <f t="shared" si="23"/>
        <v>2.0709156801978019</v>
      </c>
      <c r="K108" s="66">
        <f t="shared" si="24"/>
        <v>4.455296364652895E-5</v>
      </c>
      <c r="L108" s="96">
        <f t="shared" si="31"/>
        <v>0.1034916232313555</v>
      </c>
      <c r="N108" s="101">
        <f t="shared" si="25"/>
        <v>0.1034916232313555</v>
      </c>
      <c r="O108" s="5">
        <f t="shared" si="16"/>
        <v>1461741.748710311</v>
      </c>
      <c r="P108" s="5">
        <f t="shared" si="17"/>
        <v>13.318326501740318</v>
      </c>
      <c r="Q108" s="60">
        <f t="shared" si="26"/>
        <v>133183.26501740317</v>
      </c>
      <c r="R108" s="5">
        <f t="shared" si="29"/>
        <v>2.5004019588864548</v>
      </c>
      <c r="S108" s="18">
        <f t="shared" si="27"/>
        <v>25004.019588864547</v>
      </c>
      <c r="T108" s="119">
        <f t="shared" si="30"/>
        <v>1.4006352907762486E-5</v>
      </c>
      <c r="U108" s="119">
        <f t="shared" si="28"/>
        <v>0.14006352907762487</v>
      </c>
      <c r="W108" s="5">
        <f>晶体生长速度!H107</f>
        <v>10806731256.660452</v>
      </c>
      <c r="X108" s="5">
        <f>形核速率!P108</f>
        <v>94782.027359105312</v>
      </c>
      <c r="Y108" s="5"/>
      <c r="AB108" s="5">
        <f>形核速率!Z108</f>
        <v>98269.279549626837</v>
      </c>
      <c r="AC108" s="5">
        <f>晶体生长速度!N107</f>
        <v>3.030353649585573E+54</v>
      </c>
      <c r="AD108" s="5">
        <f t="shared" ref="AD108:AD171" si="32">(B108-1)*AB108*AC108</f>
        <v>-3.5837743237646056E+58</v>
      </c>
      <c r="AE108" s="5">
        <f t="shared" ref="AE108:AE171" si="33">(B108-1)*AC108</f>
        <v>-3.6468918264072226E+53</v>
      </c>
    </row>
    <row r="109" spans="2:31" x14ac:dyDescent="0.25">
      <c r="B109" s="5">
        <f>形核速率!F109</f>
        <v>0.87995458002217108</v>
      </c>
      <c r="C109" s="5">
        <f t="shared" si="18"/>
        <v>2.9999999999996696E-4</v>
      </c>
      <c r="D109" s="5">
        <f>形核速率!K109</f>
        <v>109754.16047492097</v>
      </c>
      <c r="E109" s="5">
        <f>晶体生长速度!E108</f>
        <v>15.140390121281113</v>
      </c>
      <c r="F109" s="39">
        <f t="shared" si="19"/>
        <v>10.784903944416282</v>
      </c>
      <c r="G109">
        <f t="shared" si="20"/>
        <v>10</v>
      </c>
      <c r="H109" s="65">
        <f t="shared" si="21"/>
        <v>0.78490394441628197</v>
      </c>
      <c r="I109">
        <f t="shared" si="22"/>
        <v>7</v>
      </c>
      <c r="J109">
        <f t="shared" si="23"/>
        <v>2.0709156801978019</v>
      </c>
      <c r="K109" s="66">
        <f t="shared" si="24"/>
        <v>4.4569657647660823E-5</v>
      </c>
      <c r="L109" s="96">
        <f t="shared" si="31"/>
        <v>0.10367975410800634</v>
      </c>
      <c r="N109" s="101">
        <f t="shared" si="25"/>
        <v>0.10367975410800634</v>
      </c>
      <c r="O109" s="5">
        <f t="shared" si="16"/>
        <v>1462238.8348589032</v>
      </c>
      <c r="P109" s="5">
        <f t="shared" si="17"/>
        <v>13.322855630543749</v>
      </c>
      <c r="Q109" s="60">
        <f t="shared" si="26"/>
        <v>133228.55630543749</v>
      </c>
      <c r="R109" s="5">
        <f t="shared" si="29"/>
        <v>2.5049440759228387</v>
      </c>
      <c r="S109" s="18">
        <f t="shared" si="27"/>
        <v>25049.440759228386</v>
      </c>
      <c r="T109" s="119">
        <f t="shared" si="30"/>
        <v>1.4053445465508692E-5</v>
      </c>
      <c r="U109" s="119">
        <f t="shared" si="28"/>
        <v>0.14053445465508693</v>
      </c>
      <c r="W109" s="5">
        <f>晶体生长速度!H108</f>
        <v>10806721385.095573</v>
      </c>
      <c r="X109" s="5">
        <f>形核速率!P109</f>
        <v>94782.027157937759</v>
      </c>
      <c r="Y109" s="5"/>
      <c r="AB109" s="5">
        <f>形核速率!Z109</f>
        <v>98269.295274824472</v>
      </c>
      <c r="AC109" s="5">
        <f>晶体生长速度!N108</f>
        <v>3.0324163237363395E+54</v>
      </c>
      <c r="AD109" s="5">
        <f t="shared" si="32"/>
        <v>-3.5772744667920899E+58</v>
      </c>
      <c r="AE109" s="5">
        <f t="shared" si="33"/>
        <v>-3.6402769113055288E+53</v>
      </c>
    </row>
    <row r="110" spans="2:31" x14ac:dyDescent="0.25">
      <c r="B110" s="5">
        <f>形核速率!F110</f>
        <v>0.88025458002217116</v>
      </c>
      <c r="C110" s="5">
        <f t="shared" si="18"/>
        <v>3.0000000000007798E-4</v>
      </c>
      <c r="D110" s="5">
        <f>形核速率!K110</f>
        <v>109754.16013096523</v>
      </c>
      <c r="E110" s="5">
        <f>晶体生长速度!E109</f>
        <v>15.14037535614756</v>
      </c>
      <c r="F110" s="39">
        <f t="shared" si="19"/>
        <v>10.785244831041624</v>
      </c>
      <c r="G110">
        <f t="shared" si="20"/>
        <v>10</v>
      </c>
      <c r="H110" s="65">
        <f t="shared" si="21"/>
        <v>0.78524483104162357</v>
      </c>
      <c r="I110">
        <f t="shared" si="22"/>
        <v>7</v>
      </c>
      <c r="J110">
        <f t="shared" si="23"/>
        <v>2.0709156801978019</v>
      </c>
      <c r="K110" s="66">
        <f t="shared" si="24"/>
        <v>4.4586352209972054E-5</v>
      </c>
      <c r="L110" s="96">
        <f t="shared" si="31"/>
        <v>0.1038678848027058</v>
      </c>
      <c r="N110" s="101">
        <f t="shared" si="25"/>
        <v>0.1038678848027058</v>
      </c>
      <c r="O110" s="5">
        <f t="shared" si="16"/>
        <v>1462735.9200337674</v>
      </c>
      <c r="P110" s="5">
        <f t="shared" si="17"/>
        <v>13.3273847505037</v>
      </c>
      <c r="Q110" s="60">
        <f t="shared" si="26"/>
        <v>133273.847505037</v>
      </c>
      <c r="R110" s="5">
        <f t="shared" si="29"/>
        <v>2.5094861885296842</v>
      </c>
      <c r="S110" s="18">
        <f t="shared" si="27"/>
        <v>25094.861885296843</v>
      </c>
      <c r="T110" s="119">
        <f t="shared" si="30"/>
        <v>1.4100623428409566E-5</v>
      </c>
      <c r="U110" s="119">
        <f t="shared" si="28"/>
        <v>0.14100623428409567</v>
      </c>
      <c r="W110" s="5">
        <f>晶体生长速度!H109</f>
        <v>10806711513.543278</v>
      </c>
      <c r="X110" s="5">
        <f>形核速率!P110</f>
        <v>94782.026956770249</v>
      </c>
      <c r="Y110" s="5"/>
      <c r="AB110" s="5">
        <f>形核速率!Z110</f>
        <v>98269.310994437314</v>
      </c>
      <c r="AC110" s="5">
        <f>晶体生长速度!N109</f>
        <v>3.0344796966240708E+54</v>
      </c>
      <c r="AD110" s="5">
        <f t="shared" si="32"/>
        <v>-3.5707632679069092E+58</v>
      </c>
      <c r="AE110" s="5">
        <f t="shared" si="33"/>
        <v>-3.6336504568644397E+53</v>
      </c>
    </row>
    <row r="111" spans="2:31" x14ac:dyDescent="0.25">
      <c r="B111" s="5">
        <f>形核速率!F111</f>
        <v>0.88045458002217114</v>
      </c>
      <c r="C111" s="5">
        <f t="shared" si="18"/>
        <v>1.9999999999997797E-4</v>
      </c>
      <c r="D111" s="5">
        <f>形核速率!K111</f>
        <v>109754.15991755795</v>
      </c>
      <c r="E111" s="5">
        <f>晶体生长速度!E110</f>
        <v>15.140361107050637</v>
      </c>
      <c r="F111" s="39">
        <f t="shared" si="19"/>
        <v>10.785472024395018</v>
      </c>
      <c r="G111">
        <f t="shared" si="20"/>
        <v>10</v>
      </c>
      <c r="H111" s="65">
        <f t="shared" si="21"/>
        <v>0.78547202439501795</v>
      </c>
      <c r="I111">
        <f t="shared" si="22"/>
        <v>7</v>
      </c>
      <c r="J111">
        <f t="shared" si="23"/>
        <v>2.0709156801978019</v>
      </c>
      <c r="K111" s="66">
        <f t="shared" si="24"/>
        <v>4.4597482236957628E-5</v>
      </c>
      <c r="L111" s="96">
        <f t="shared" si="31"/>
        <v>0.10399330514847552</v>
      </c>
      <c r="N111" s="101">
        <f t="shared" si="25"/>
        <v>0.10399330514847552</v>
      </c>
      <c r="O111" s="5">
        <f t="shared" si="16"/>
        <v>1463066.8840843567</v>
      </c>
      <c r="P111" s="5">
        <f t="shared" si="17"/>
        <v>13.330400279892283</v>
      </c>
      <c r="Q111" s="60">
        <f t="shared" si="26"/>
        <v>133304.00279892283</v>
      </c>
      <c r="R111" s="5">
        <f t="shared" si="29"/>
        <v>2.512514260751094</v>
      </c>
      <c r="S111" s="18">
        <f t="shared" si="27"/>
        <v>25125.142607510941</v>
      </c>
      <c r="T111" s="119">
        <f t="shared" si="30"/>
        <v>1.4132113352262834E-5</v>
      </c>
      <c r="U111" s="119">
        <f t="shared" si="28"/>
        <v>0.14132113352262834</v>
      </c>
      <c r="W111" s="5">
        <f>晶体生长速度!H110</f>
        <v>10806701105.065294</v>
      </c>
      <c r="X111" s="5">
        <f>形核速率!P111</f>
        <v>94782.02674466079</v>
      </c>
      <c r="Y111" s="5"/>
      <c r="AB111" s="5">
        <f>形核速率!Z111</f>
        <v>98269.321455622136</v>
      </c>
      <c r="AC111" s="5">
        <f>晶体生长速度!N110</f>
        <v>3.0358536362834509E+54</v>
      </c>
      <c r="AD111" s="5">
        <f t="shared" si="32"/>
        <v>-3.5664137786682226E+58</v>
      </c>
      <c r="AE111" s="5">
        <f t="shared" si="33"/>
        <v>-3.6292239794072404E+53</v>
      </c>
    </row>
    <row r="112" spans="2:31" x14ac:dyDescent="0.25">
      <c r="B112" s="5">
        <f>形核速率!F112</f>
        <v>0.88145458002217114</v>
      </c>
      <c r="C112" s="5">
        <f t="shared" si="18"/>
        <v>1.0000000000000009E-3</v>
      </c>
      <c r="D112" s="5">
        <f>形核速率!K112</f>
        <v>109754.15861108591</v>
      </c>
      <c r="E112" s="5">
        <f>晶体生长速度!E111</f>
        <v>15.140356220092348</v>
      </c>
      <c r="F112" s="39">
        <f t="shared" si="19"/>
        <v>10.786607215359139</v>
      </c>
      <c r="G112">
        <f t="shared" si="20"/>
        <v>10</v>
      </c>
      <c r="H112" s="65">
        <f t="shared" si="21"/>
        <v>0.78660721535913858</v>
      </c>
      <c r="I112">
        <f t="shared" si="22"/>
        <v>7</v>
      </c>
      <c r="J112">
        <f t="shared" si="23"/>
        <v>2.0709156801978019</v>
      </c>
      <c r="K112" s="66">
        <f t="shared" si="24"/>
        <v>4.4653136003172463E-5</v>
      </c>
      <c r="L112" s="96">
        <f t="shared" si="31"/>
        <v>0.10462040669176262</v>
      </c>
      <c r="N112" s="101">
        <f t="shared" si="25"/>
        <v>0.10462040669176262</v>
      </c>
      <c r="O112" s="5">
        <f t="shared" si="16"/>
        <v>1464728.111482434</v>
      </c>
      <c r="P112" s="5">
        <f t="shared" si="17"/>
        <v>13.345536333367567</v>
      </c>
      <c r="Q112" s="60">
        <f t="shared" si="26"/>
        <v>133455.36333367566</v>
      </c>
      <c r="R112" s="5">
        <f t="shared" si="29"/>
        <v>2.5276546169711862</v>
      </c>
      <c r="S112" s="18">
        <f t="shared" si="27"/>
        <v>25276.546169711863</v>
      </c>
      <c r="T112" s="119">
        <f t="shared" si="30"/>
        <v>1.4290512374783256E-5</v>
      </c>
      <c r="U112" s="119">
        <f t="shared" si="28"/>
        <v>0.14290512374783257</v>
      </c>
      <c r="W112" s="5">
        <f>晶体生长速度!H111</f>
        <v>10806706711.817245</v>
      </c>
      <c r="X112" s="5">
        <f>形核速率!P112</f>
        <v>94782.02685891818</v>
      </c>
      <c r="Y112" s="5"/>
      <c r="AB112" s="5">
        <f>形核速率!Z112</f>
        <v>98269.37395717336</v>
      </c>
      <c r="AC112" s="5">
        <f>晶体生长速度!N111</f>
        <v>3.042758616787654E+54</v>
      </c>
      <c r="AD112" s="5">
        <f t="shared" si="32"/>
        <v>-3.5446264175241229E+58</v>
      </c>
      <c r="AE112" s="5">
        <f t="shared" si="33"/>
        <v>-3.6070509811825004E+53</v>
      </c>
    </row>
    <row r="113" spans="2:31" x14ac:dyDescent="0.25">
      <c r="B113" s="5">
        <f>形核速率!F113</f>
        <v>0.88445458002217114</v>
      </c>
      <c r="C113" s="5">
        <f t="shared" si="18"/>
        <v>3.0000000000000027E-3</v>
      </c>
      <c r="D113" s="5">
        <f>形核速率!K113</f>
        <v>109754.15444606853</v>
      </c>
      <c r="E113" s="5">
        <f>晶体生长速度!E112</f>
        <v>15.140409629069417</v>
      </c>
      <c r="F113" s="39">
        <f t="shared" si="19"/>
        <v>10.790005074320765</v>
      </c>
      <c r="G113">
        <f t="shared" si="20"/>
        <v>10</v>
      </c>
      <c r="H113" s="65">
        <f t="shared" si="21"/>
        <v>0.79000507432076539</v>
      </c>
      <c r="I113">
        <f t="shared" si="22"/>
        <v>7</v>
      </c>
      <c r="J113">
        <f t="shared" si="23"/>
        <v>2.0709156801978019</v>
      </c>
      <c r="K113" s="66">
        <f t="shared" si="24"/>
        <v>4.4820134519686027E-5</v>
      </c>
      <c r="L113" s="96">
        <f t="shared" si="31"/>
        <v>0.10650171810980186</v>
      </c>
      <c r="N113" s="101">
        <f t="shared" si="25"/>
        <v>0.10650171810980186</v>
      </c>
      <c r="O113" s="5">
        <f t="shared" si="16"/>
        <v>1469718.3914292641</v>
      </c>
      <c r="P113" s="5">
        <f t="shared" si="17"/>
        <v>13.391004639842228</v>
      </c>
      <c r="Q113" s="60">
        <f t="shared" si="26"/>
        <v>133910.04639842227</v>
      </c>
      <c r="R113" s="5">
        <f t="shared" si="29"/>
        <v>2.5730758458583947</v>
      </c>
      <c r="S113" s="18">
        <f t="shared" si="27"/>
        <v>25730.758458583947</v>
      </c>
      <c r="T113" s="119">
        <f t="shared" si="30"/>
        <v>1.477425626629788E-5</v>
      </c>
      <c r="U113" s="119">
        <f t="shared" si="28"/>
        <v>0.1477425626629788</v>
      </c>
      <c r="W113" s="5">
        <f>晶体生长速度!H112</f>
        <v>10806782668.12108</v>
      </c>
      <c r="X113" s="5">
        <f>形核速率!P113</f>
        <v>94782.028406789977</v>
      </c>
      <c r="Y113" s="5"/>
      <c r="AB113" s="5">
        <f>形核速率!Z113</f>
        <v>98269.531329974547</v>
      </c>
      <c r="AC113" s="5">
        <f>晶体生长速度!N112</f>
        <v>3.0635523450837006E+54</v>
      </c>
      <c r="AD113" s="5">
        <f t="shared" si="32"/>
        <v>-3.4785393898879025E+58</v>
      </c>
      <c r="AE113" s="5">
        <f t="shared" si="33"/>
        <v>-3.5397944233675868E+53</v>
      </c>
    </row>
    <row r="114" spans="2:31" x14ac:dyDescent="0.25">
      <c r="B114" s="5">
        <f>形核速率!F114</f>
        <v>0.88745458002217115</v>
      </c>
      <c r="C114" s="5">
        <f t="shared" si="18"/>
        <v>3.0000000000000027E-3</v>
      </c>
      <c r="D114" s="5">
        <f>形核速率!K114</f>
        <v>109754.15028106527</v>
      </c>
      <c r="E114" s="5">
        <f>晶体生长速度!E113</f>
        <v>15.140463037856463</v>
      </c>
      <c r="F114" s="39">
        <f t="shared" si="19"/>
        <v>10.793391426666368</v>
      </c>
      <c r="G114">
        <f t="shared" si="20"/>
        <v>10</v>
      </c>
      <c r="H114" s="65">
        <f t="shared" si="21"/>
        <v>0.79339142666636775</v>
      </c>
      <c r="I114">
        <f t="shared" si="22"/>
        <v>7</v>
      </c>
      <c r="J114">
        <f t="shared" si="23"/>
        <v>2.0709156801978019</v>
      </c>
      <c r="K114" s="66">
        <f t="shared" si="24"/>
        <v>4.4987188894313495E-5</v>
      </c>
      <c r="L114" s="96">
        <f t="shared" si="31"/>
        <v>0.10838303631604723</v>
      </c>
      <c r="N114" s="101">
        <f t="shared" si="25"/>
        <v>0.10838303631604723</v>
      </c>
      <c r="O114" s="5">
        <f t="shared" si="16"/>
        <v>1474708.7061501644</v>
      </c>
      <c r="P114" s="5">
        <f t="shared" si="17"/>
        <v>13.436473266602114</v>
      </c>
      <c r="Q114" s="60">
        <f t="shared" si="26"/>
        <v>134364.73266602115</v>
      </c>
      <c r="R114" s="5">
        <f t="shared" si="29"/>
        <v>2.6184972349719642</v>
      </c>
      <c r="S114" s="18">
        <f t="shared" si="27"/>
        <v>26184.972349719643</v>
      </c>
      <c r="T114" s="119">
        <f t="shared" si="30"/>
        <v>1.5266547072880011E-5</v>
      </c>
      <c r="U114" s="119">
        <f t="shared" si="28"/>
        <v>0.1526654707288001</v>
      </c>
      <c r="W114" s="5">
        <f>晶体生长速度!H113</f>
        <v>10806858624.553625</v>
      </c>
      <c r="X114" s="5">
        <f>形核速率!P114</f>
        <v>94782.02995465284</v>
      </c>
      <c r="Y114" s="5"/>
      <c r="AB114" s="5">
        <f>形核速率!Z114</f>
        <v>98269.688149775247</v>
      </c>
      <c r="AC114" s="5">
        <f>晶体生长速度!N113</f>
        <v>3.0844171992537035E+54</v>
      </c>
      <c r="AD114" s="5">
        <f t="shared" si="32"/>
        <v>-3.4113047592621182E+58</v>
      </c>
      <c r="AE114" s="5">
        <f t="shared" si="33"/>
        <v>-3.471370290768467E+53</v>
      </c>
    </row>
    <row r="115" spans="2:31" x14ac:dyDescent="0.25">
      <c r="B115" s="5">
        <f>形核速率!F115</f>
        <v>0.88945458002217115</v>
      </c>
      <c r="C115" s="5">
        <f t="shared" si="18"/>
        <v>2.0000000000000018E-3</v>
      </c>
      <c r="D115" s="5">
        <f>形核速率!K115</f>
        <v>109754.14755467251</v>
      </c>
      <c r="E115" s="5">
        <f>晶体生长速度!E114</f>
        <v>15.140484711526403</v>
      </c>
      <c r="F115" s="39">
        <f t="shared" si="19"/>
        <v>10.795642641177738</v>
      </c>
      <c r="G115">
        <f t="shared" si="20"/>
        <v>10</v>
      </c>
      <c r="H115" s="65">
        <f t="shared" si="21"/>
        <v>0.79564264117773753</v>
      </c>
      <c r="I115">
        <f t="shared" si="22"/>
        <v>7</v>
      </c>
      <c r="J115">
        <f t="shared" si="23"/>
        <v>2.0709156801978019</v>
      </c>
      <c r="K115" s="66">
        <f t="shared" si="24"/>
        <v>4.5098589448236905E-5</v>
      </c>
      <c r="L115" s="96">
        <f t="shared" si="31"/>
        <v>0.1096372503164232</v>
      </c>
      <c r="N115" s="101">
        <f t="shared" si="25"/>
        <v>0.1096372503164232</v>
      </c>
      <c r="O115" s="5">
        <f t="shared" si="16"/>
        <v>1478034.2425581354</v>
      </c>
      <c r="P115" s="5">
        <f t="shared" si="17"/>
        <v>13.466773470422821</v>
      </c>
      <c r="Q115" s="60">
        <f t="shared" si="26"/>
        <v>134667.73470422821</v>
      </c>
      <c r="R115" s="5">
        <f t="shared" si="29"/>
        <v>2.648778204395017</v>
      </c>
      <c r="S115" s="18">
        <f t="shared" si="27"/>
        <v>26487.78204395017</v>
      </c>
      <c r="T115" s="119">
        <f t="shared" si="30"/>
        <v>1.5598539295325931E-5</v>
      </c>
      <c r="U115" s="119">
        <f t="shared" si="28"/>
        <v>0.15598539295325931</v>
      </c>
      <c r="W115" s="5">
        <f>晶体生长速度!H114</f>
        <v>10806897158.597916</v>
      </c>
      <c r="X115" s="5">
        <f>形核速率!P115</f>
        <v>94782.030739906681</v>
      </c>
      <c r="Y115" s="5"/>
      <c r="AB115" s="5">
        <f>形核速率!Z115</f>
        <v>98269.792342116198</v>
      </c>
      <c r="AC115" s="5">
        <f>晶体生长速度!N114</f>
        <v>3.0983600656082306E+54</v>
      </c>
      <c r="AD115" s="5">
        <f t="shared" si="32"/>
        <v>-3.365833888429583E+58</v>
      </c>
      <c r="AE115" s="5">
        <f t="shared" si="33"/>
        <v>-3.4250951469519522E+53</v>
      </c>
    </row>
    <row r="116" spans="2:31" x14ac:dyDescent="0.25">
      <c r="B116" s="5">
        <f>形核速率!F116</f>
        <v>0.89945458002217116</v>
      </c>
      <c r="C116" s="5">
        <f t="shared" si="18"/>
        <v>1.0000000000000009E-2</v>
      </c>
      <c r="D116" s="5">
        <f>形核速率!K116</f>
        <v>109754.13316568793</v>
      </c>
      <c r="E116" s="5">
        <f>晶体生长速度!E115</f>
        <v>15.140802925225055</v>
      </c>
      <c r="F116" s="39">
        <f t="shared" si="19"/>
        <v>10.806823307423103</v>
      </c>
      <c r="G116">
        <f t="shared" si="20"/>
        <v>10</v>
      </c>
      <c r="H116" s="65">
        <f t="shared" si="21"/>
        <v>0.80682330742310349</v>
      </c>
      <c r="I116">
        <f t="shared" si="22"/>
        <v>7</v>
      </c>
      <c r="J116">
        <f t="shared" si="23"/>
        <v>2.0709156801978019</v>
      </c>
      <c r="K116" s="66">
        <f t="shared" si="24"/>
        <v>4.5655961376203014E-5</v>
      </c>
      <c r="L116" s="96">
        <f t="shared" si="31"/>
        <v>0.11590845380773258</v>
      </c>
      <c r="N116" s="101">
        <f t="shared" si="25"/>
        <v>0.11590845380773258</v>
      </c>
      <c r="O116" s="5">
        <f t="shared" si="16"/>
        <v>1494682.7702300109</v>
      </c>
      <c r="P116" s="5">
        <f t="shared" si="17"/>
        <v>13.618464536306762</v>
      </c>
      <c r="Q116" s="60">
        <f t="shared" si="26"/>
        <v>136184.64536306763</v>
      </c>
      <c r="R116" s="5">
        <f t="shared" si="29"/>
        <v>2.8001862336472678</v>
      </c>
      <c r="S116" s="18">
        <f t="shared" si="27"/>
        <v>28001.862336472677</v>
      </c>
      <c r="T116" s="119">
        <f t="shared" si="30"/>
        <v>1.7353486351796362E-5</v>
      </c>
      <c r="U116" s="119">
        <f t="shared" si="28"/>
        <v>0.17353486351796363</v>
      </c>
      <c r="W116" s="5">
        <f>晶体生长速度!H115</f>
        <v>10807272137.456728</v>
      </c>
      <c r="X116" s="5">
        <f>形核速率!P116</f>
        <v>94782.038381139428</v>
      </c>
      <c r="Y116" s="5"/>
      <c r="AB116" s="5">
        <f>形核速率!Z116</f>
        <v>98270.310416934299</v>
      </c>
      <c r="AC116" s="5">
        <f>晶体生长速度!N115</f>
        <v>3.1686486482168737E+54</v>
      </c>
      <c r="AD116" s="5">
        <f t="shared" si="32"/>
        <v>-3.1308243727672674E+58</v>
      </c>
      <c r="AE116" s="5">
        <f t="shared" si="33"/>
        <v>-3.1859310909714523E+53</v>
      </c>
    </row>
    <row r="117" spans="2:31" x14ac:dyDescent="0.25">
      <c r="B117" s="5">
        <f>形核速率!F117</f>
        <v>0.92945458002217118</v>
      </c>
      <c r="C117" s="5">
        <f t="shared" si="18"/>
        <v>3.0000000000000027E-2</v>
      </c>
      <c r="D117" s="5">
        <f>形核速率!K117</f>
        <v>109754.08922349867</v>
      </c>
      <c r="E117" s="5">
        <f>晶体生长速度!E116</f>
        <v>15.141972843089032</v>
      </c>
      <c r="F117" s="39">
        <f t="shared" si="19"/>
        <v>10.839634252489141</v>
      </c>
      <c r="G117">
        <f t="shared" si="20"/>
        <v>10</v>
      </c>
      <c r="H117" s="65">
        <f t="shared" si="21"/>
        <v>0.83963425248914092</v>
      </c>
      <c r="I117">
        <f t="shared" si="22"/>
        <v>7</v>
      </c>
      <c r="J117">
        <f t="shared" si="23"/>
        <v>2.0709156801978019</v>
      </c>
      <c r="K117" s="66">
        <f t="shared" si="24"/>
        <v>4.7331720514354626E-5</v>
      </c>
      <c r="L117" s="96">
        <f t="shared" si="31"/>
        <v>0.13472353321903802</v>
      </c>
      <c r="N117" s="101">
        <f t="shared" si="25"/>
        <v>0.13472353321903802</v>
      </c>
      <c r="O117" s="5">
        <f t="shared" si="16"/>
        <v>1544654.4678670266</v>
      </c>
      <c r="P117" s="5">
        <f t="shared" si="17"/>
        <v>14.073776009580438</v>
      </c>
      <c r="Q117" s="60">
        <f t="shared" si="26"/>
        <v>140737.76009580438</v>
      </c>
      <c r="R117" s="5">
        <f t="shared" si="29"/>
        <v>3.2544454189399392</v>
      </c>
      <c r="S117" s="18">
        <f t="shared" si="27"/>
        <v>32544.454189399392</v>
      </c>
      <c r="T117" s="119">
        <f t="shared" si="30"/>
        <v>2.3473426595779396E-5</v>
      </c>
      <c r="U117" s="119">
        <f t="shared" si="28"/>
        <v>0.23473426595779395</v>
      </c>
      <c r="W117" s="5">
        <f>晶体生长速度!H116</f>
        <v>10808584143.586611</v>
      </c>
      <c r="X117" s="5">
        <f>形核速率!P117</f>
        <v>94782.065114680605</v>
      </c>
      <c r="Y117" s="5"/>
      <c r="AB117" s="5">
        <f>形核速率!Z117</f>
        <v>98271.830290342768</v>
      </c>
      <c r="AC117" s="5">
        <f>晶体生长速度!N116</f>
        <v>3.3843862630478024E+54</v>
      </c>
      <c r="AD117" s="5">
        <f t="shared" si="32"/>
        <v>-2.3462689412600964E+58</v>
      </c>
      <c r="AE117" s="5">
        <f t="shared" si="33"/>
        <v>-2.3875295029390186E+53</v>
      </c>
    </row>
    <row r="118" spans="2:31" x14ac:dyDescent="0.25">
      <c r="B118" s="5">
        <f>形核速率!F118</f>
        <v>0.9594545800221711</v>
      </c>
      <c r="C118" s="5">
        <f t="shared" si="18"/>
        <v>2.9999999999999916E-2</v>
      </c>
      <c r="D118" s="5">
        <f>形核速率!K118</f>
        <v>109754.04528343791</v>
      </c>
      <c r="E118" s="5">
        <f>晶体生长速度!E117</f>
        <v>15.143142790987826</v>
      </c>
      <c r="F118" s="39">
        <f t="shared" si="19"/>
        <v>10.87140272748203</v>
      </c>
      <c r="G118">
        <f t="shared" si="20"/>
        <v>10</v>
      </c>
      <c r="H118" s="65">
        <f t="shared" si="21"/>
        <v>0.87140272748202996</v>
      </c>
      <c r="I118">
        <f t="shared" si="22"/>
        <v>7</v>
      </c>
      <c r="J118">
        <f t="shared" si="23"/>
        <v>2.0709156801978019</v>
      </c>
      <c r="K118" s="66">
        <f t="shared" si="24"/>
        <v>4.9012821724655094E-5</v>
      </c>
      <c r="L118" s="96">
        <f t="shared" si="31"/>
        <v>0.15354008165593133</v>
      </c>
      <c r="N118" s="101">
        <f t="shared" si="25"/>
        <v>0.15354008165593133</v>
      </c>
      <c r="O118" s="5">
        <f t="shared" si="16"/>
        <v>1594633.8328760811</v>
      </c>
      <c r="P118" s="5">
        <f t="shared" si="17"/>
        <v>14.529157706742993</v>
      </c>
      <c r="Q118" s="60">
        <f t="shared" si="26"/>
        <v>145291.57706742993</v>
      </c>
      <c r="R118" s="5">
        <f t="shared" si="29"/>
        <v>3.7087397026695728</v>
      </c>
      <c r="S118" s="18">
        <f t="shared" si="27"/>
        <v>37087.397026695726</v>
      </c>
      <c r="T118" s="119">
        <f t="shared" si="30"/>
        <v>3.0448664737746473E-5</v>
      </c>
      <c r="U118" s="119">
        <f t="shared" si="28"/>
        <v>0.30448664737746473</v>
      </c>
      <c r="W118" s="5">
        <f>晶体生长速度!H117</f>
        <v>10809896244.358595</v>
      </c>
      <c r="X118" s="5">
        <f>形核速率!P118</f>
        <v>94782.0918467015</v>
      </c>
      <c r="Y118" s="5"/>
      <c r="AB118" s="5">
        <f>形核速率!Z118</f>
        <v>98273.300153754564</v>
      </c>
      <c r="AC118" s="5">
        <f>晶体生长速度!N117</f>
        <v>3.6072839125778674E+54</v>
      </c>
      <c r="AD118" s="5">
        <f t="shared" si="32"/>
        <v>-1.4373339002836026E+58</v>
      </c>
      <c r="AE118" s="5">
        <f t="shared" si="33"/>
        <v>-1.4625884121473547E+53</v>
      </c>
    </row>
    <row r="119" spans="2:31" x14ac:dyDescent="0.25">
      <c r="B119" s="5">
        <f>形核速率!F119</f>
        <v>0.97945458002217112</v>
      </c>
      <c r="C119" s="5">
        <f t="shared" si="18"/>
        <v>2.0000000000000018E-2</v>
      </c>
      <c r="D119" s="5">
        <f>形核速率!K119</f>
        <v>109754.01615018272</v>
      </c>
      <c r="E119" s="5">
        <f>晶体生长速度!E118</f>
        <v>15.14387870694712</v>
      </c>
      <c r="F119" s="39">
        <f t="shared" si="19"/>
        <v>10.892034514092115</v>
      </c>
      <c r="G119">
        <f t="shared" si="20"/>
        <v>10</v>
      </c>
      <c r="H119" s="65">
        <f t="shared" si="21"/>
        <v>0.89203451409211532</v>
      </c>
      <c r="I119">
        <f t="shared" si="22"/>
        <v>7</v>
      </c>
      <c r="J119">
        <f t="shared" si="23"/>
        <v>2.0709156801978019</v>
      </c>
      <c r="K119" s="66">
        <f t="shared" si="24"/>
        <v>5.0136448875448898E-5</v>
      </c>
      <c r="L119" s="96">
        <f t="shared" si="31"/>
        <v>0.16608506370934373</v>
      </c>
      <c r="N119" s="101">
        <f t="shared" si="25"/>
        <v>0.16608506370934373</v>
      </c>
      <c r="O119" s="5">
        <f t="shared" si="16"/>
        <v>1627952.9346473687</v>
      </c>
      <c r="P119" s="5">
        <f t="shared" si="17"/>
        <v>14.832741358819591</v>
      </c>
      <c r="Q119" s="60">
        <f t="shared" si="26"/>
        <v>148327.41358819592</v>
      </c>
      <c r="R119" s="5">
        <f t="shared" si="29"/>
        <v>4.011617276808515</v>
      </c>
      <c r="S119" s="18">
        <f t="shared" si="27"/>
        <v>40116.172768085147</v>
      </c>
      <c r="T119" s="119">
        <f t="shared" si="30"/>
        <v>3.5479008857446247E-5</v>
      </c>
      <c r="U119" s="119">
        <f t="shared" si="28"/>
        <v>0.35479008857446248</v>
      </c>
      <c r="W119" s="5">
        <f>晶体生长速度!H118</f>
        <v>10810732743.172083</v>
      </c>
      <c r="X119" s="5">
        <f>形核速率!P119</f>
        <v>94782.108887269307</v>
      </c>
      <c r="Y119" s="5"/>
      <c r="AB119" s="5">
        <f>形核速率!Z119</f>
        <v>98274.253688425742</v>
      </c>
      <c r="AC119" s="5">
        <f>晶体生长速度!N118</f>
        <v>3.7598376119454346E+54</v>
      </c>
      <c r="AD119" s="5">
        <f t="shared" si="32"/>
        <v>-7.5914347891193826E+57</v>
      </c>
      <c r="AE119" s="5">
        <f t="shared" si="33"/>
        <v>-7.7247442785856174E+52</v>
      </c>
    </row>
    <row r="120" spans="2:31" x14ac:dyDescent="0.25">
      <c r="B120" s="5">
        <f>形核速率!F120</f>
        <v>1.0294545800221711</v>
      </c>
      <c r="C120" s="5">
        <f t="shared" si="18"/>
        <v>4.9999999999999933E-2</v>
      </c>
      <c r="D120" s="5">
        <f>形核速率!K120</f>
        <v>109753.94252533927</v>
      </c>
      <c r="E120" s="5">
        <f>晶体生长速度!E119</f>
        <v>15.145939216472776</v>
      </c>
      <c r="F120" s="39">
        <f t="shared" si="19"/>
        <v>10.941825095538281</v>
      </c>
      <c r="G120">
        <f t="shared" si="20"/>
        <v>10</v>
      </c>
      <c r="H120" s="65">
        <f t="shared" si="21"/>
        <v>0.94182509553828098</v>
      </c>
      <c r="I120">
        <f t="shared" si="22"/>
        <v>7</v>
      </c>
      <c r="J120">
        <f t="shared" si="23"/>
        <v>2.0709156801978019</v>
      </c>
      <c r="K120" s="66">
        <f t="shared" si="24"/>
        <v>5.295533437903499E-5</v>
      </c>
      <c r="L120" s="96">
        <f t="shared" si="31"/>
        <v>0.19745182878233566</v>
      </c>
      <c r="N120" s="101">
        <f t="shared" si="25"/>
        <v>0.19745182878233566</v>
      </c>
      <c r="O120" s="5">
        <f t="shared" si="16"/>
        <v>1711289.672418924</v>
      </c>
      <c r="P120" s="5">
        <f t="shared" si="17"/>
        <v>15.592056495135312</v>
      </c>
      <c r="Q120" s="60">
        <f t="shared" si="26"/>
        <v>155920.56495135312</v>
      </c>
      <c r="R120" s="5">
        <f t="shared" si="29"/>
        <v>4.7689142376321527</v>
      </c>
      <c r="S120" s="18">
        <f t="shared" si="27"/>
        <v>47689.142376321528</v>
      </c>
      <c r="T120" s="119">
        <f t="shared" si="30"/>
        <v>5.0431975842039457E-5</v>
      </c>
      <c r="U120" s="119">
        <f t="shared" si="28"/>
        <v>0.50431975842039456</v>
      </c>
      <c r="W120" s="5">
        <f>晶体生长速度!H119</f>
        <v>10813015904.37611</v>
      </c>
      <c r="X120" s="5">
        <f>形核速率!P120</f>
        <v>94782.155391099135</v>
      </c>
      <c r="Y120" s="5"/>
      <c r="AB120" s="5">
        <f>形核速率!Z120</f>
        <v>98276.552692505487</v>
      </c>
      <c r="AC120" s="5">
        <f>晶体生长速度!N119</f>
        <v>4.1552943225003177E+54</v>
      </c>
      <c r="AD120" s="5">
        <f t="shared" si="32"/>
        <v>1.2028307976851736E+58</v>
      </c>
      <c r="AE120" s="5">
        <f t="shared" si="33"/>
        <v>1.2239244913775865E+53</v>
      </c>
    </row>
    <row r="121" spans="2:31" x14ac:dyDescent="0.25">
      <c r="B121" s="5">
        <f>形核速率!F121</f>
        <v>1.0794545800221711</v>
      </c>
      <c r="C121" s="5">
        <f t="shared" si="18"/>
        <v>5.0000000000000044E-2</v>
      </c>
      <c r="D121" s="5">
        <f>形核速率!K121</f>
        <v>109753.86890658343</v>
      </c>
      <c r="E121" s="5">
        <f>晶体生长速度!E120</f>
        <v>15.147999832153038</v>
      </c>
      <c r="F121" s="39">
        <f t="shared" si="19"/>
        <v>10.98925365165536</v>
      </c>
      <c r="G121">
        <f t="shared" si="20"/>
        <v>10</v>
      </c>
      <c r="H121" s="65">
        <f t="shared" si="21"/>
        <v>0.9892536516553605</v>
      </c>
      <c r="I121">
        <f t="shared" si="22"/>
        <v>7</v>
      </c>
      <c r="J121">
        <f t="shared" si="23"/>
        <v>2.0709156801978019</v>
      </c>
      <c r="K121" s="66">
        <f t="shared" si="24"/>
        <v>5.578775524535558E-5</v>
      </c>
      <c r="L121" s="96">
        <f t="shared" si="31"/>
        <v>0.22882290423128218</v>
      </c>
      <c r="N121" s="101">
        <f t="shared" si="25"/>
        <v>0.22882290423128218</v>
      </c>
      <c r="O121" s="5">
        <f t="shared" si="16"/>
        <v>1794648.9259469346</v>
      </c>
      <c r="P121" s="5">
        <f t="shared" si="17"/>
        <v>16.351577796992675</v>
      </c>
      <c r="Q121" s="60">
        <f t="shared" si="26"/>
        <v>163515.77796992674</v>
      </c>
      <c r="R121" s="5">
        <f t="shared" si="29"/>
        <v>5.5263142292398051</v>
      </c>
      <c r="S121" s="18">
        <f t="shared" si="27"/>
        <v>55263.14229239805</v>
      </c>
      <c r="T121" s="119">
        <f t="shared" si="30"/>
        <v>6.776302241648064E-5</v>
      </c>
      <c r="U121" s="119">
        <f t="shared" si="28"/>
        <v>0.67763022416480645</v>
      </c>
      <c r="W121" s="5">
        <f>晶体生长速度!H120</f>
        <v>10815299361.205093</v>
      </c>
      <c r="X121" s="5">
        <f>形核速率!P121</f>
        <v>94782.201890514421</v>
      </c>
      <c r="Y121" s="5"/>
      <c r="AB121" s="5">
        <f>形核速率!Z121</f>
        <v>98278.738843694169</v>
      </c>
      <c r="AC121" s="5">
        <f>晶体生长速度!N120</f>
        <v>4.5707022434432865E+54</v>
      </c>
      <c r="AD121" s="5">
        <f t="shared" si="32"/>
        <v>3.5691223959610384E+58</v>
      </c>
      <c r="AE121" s="5">
        <f t="shared" si="33"/>
        <v>3.6316322715918155E+53</v>
      </c>
    </row>
    <row r="122" spans="2:31" x14ac:dyDescent="0.25">
      <c r="B122" s="5">
        <f>形核速率!F122</f>
        <v>1.1294545800221711</v>
      </c>
      <c r="C122" s="5">
        <f t="shared" si="18"/>
        <v>5.0000000000000044E-2</v>
      </c>
      <c r="D122" s="5">
        <f>形核速率!K122</f>
        <v>109753.79529391431</v>
      </c>
      <c r="E122" s="5">
        <f>晶体生长速度!E121</f>
        <v>15.150060553981408</v>
      </c>
      <c r="F122" s="39">
        <f t="shared" si="19"/>
        <v>11.034534171569266</v>
      </c>
      <c r="G122">
        <f t="shared" si="20"/>
        <v>11</v>
      </c>
      <c r="H122" s="65">
        <f t="shared" si="21"/>
        <v>3.4534171569266192E-2</v>
      </c>
      <c r="I122">
        <f t="shared" si="22"/>
        <v>8</v>
      </c>
      <c r="J122">
        <f t="shared" si="23"/>
        <v>2.0781413176627321</v>
      </c>
      <c r="K122" s="66">
        <f t="shared" si="24"/>
        <v>6.5147938228037332E-6</v>
      </c>
      <c r="L122" s="96">
        <f t="shared" si="31"/>
        <v>0.26030696973312423</v>
      </c>
      <c r="N122" s="101">
        <f t="shared" si="25"/>
        <v>0.26030696973312423</v>
      </c>
      <c r="O122" s="5">
        <f t="shared" si="16"/>
        <v>1878030.6969465481</v>
      </c>
      <c r="P122" s="5">
        <f t="shared" si="17"/>
        <v>17.111305280307533</v>
      </c>
      <c r="Q122" s="60">
        <f t="shared" si="26"/>
        <v>171113.05280307535</v>
      </c>
      <c r="R122" s="5">
        <f t="shared" si="29"/>
        <v>6.2838172569388764</v>
      </c>
      <c r="S122" s="18">
        <f t="shared" si="27"/>
        <v>62838.172569388764</v>
      </c>
      <c r="T122" s="119">
        <f t="shared" si="30"/>
        <v>8.7481354186881848E-5</v>
      </c>
      <c r="U122" s="119">
        <f t="shared" si="28"/>
        <v>0.87481354186881843</v>
      </c>
      <c r="W122" s="5">
        <f>晶体生长速度!H121</f>
        <v>10817583113.671015</v>
      </c>
      <c r="X122" s="5">
        <f>形核速率!P122</f>
        <v>94782.248385515893</v>
      </c>
      <c r="Y122" s="5"/>
      <c r="AB122" s="5">
        <f>形核速率!Z122</f>
        <v>98280.822561514564</v>
      </c>
      <c r="AC122" s="5">
        <f>晶体生长速度!N121</f>
        <v>5.0060866773626029E+54</v>
      </c>
      <c r="AD122" s="5">
        <f t="shared" si="32"/>
        <v>6.369195324796835E+58</v>
      </c>
      <c r="AE122" s="5">
        <f t="shared" si="33"/>
        <v>6.4806084837256194E+53</v>
      </c>
    </row>
    <row r="123" spans="2:31" x14ac:dyDescent="0.25">
      <c r="B123" s="5">
        <f>形核速率!F123</f>
        <v>1.1726036110922402</v>
      </c>
      <c r="C123" s="5">
        <f t="shared" si="18"/>
        <v>4.3149031070069066E-2</v>
      </c>
      <c r="D123" s="5">
        <f>形核速率!K123</f>
        <v>109753.7318628566</v>
      </c>
      <c r="E123" s="5">
        <f>晶体生长速度!E122</f>
        <v>15.151813935290317</v>
      </c>
      <c r="F123" s="39">
        <f t="shared" si="19"/>
        <v>11.072027116214263</v>
      </c>
      <c r="G123">
        <f t="shared" si="20"/>
        <v>11</v>
      </c>
      <c r="H123" s="65">
        <f t="shared" si="21"/>
        <v>7.2027116214263387E-2</v>
      </c>
      <c r="I123">
        <f t="shared" si="22"/>
        <v>8</v>
      </c>
      <c r="J123">
        <f t="shared" si="23"/>
        <v>2.0781413176627321</v>
      </c>
      <c r="K123" s="66">
        <f t="shared" si="24"/>
        <v>6.7887428235909926E-6</v>
      </c>
      <c r="L123" s="96">
        <f t="shared" si="31"/>
        <v>0.28748025624255907</v>
      </c>
      <c r="N123" s="101">
        <f t="shared" si="25"/>
        <v>0.28748025624255907</v>
      </c>
      <c r="O123" s="5">
        <f t="shared" si="16"/>
        <v>1950002.4272044059</v>
      </c>
      <c r="P123" s="5">
        <f t="shared" si="17"/>
        <v>17.767071735119153</v>
      </c>
      <c r="Q123" s="60">
        <f t="shared" si="26"/>
        <v>177670.71735119153</v>
      </c>
      <c r="R123" s="5">
        <f t="shared" si="29"/>
        <v>6.937603347200624</v>
      </c>
      <c r="S123" s="18">
        <f t="shared" si="27"/>
        <v>69376.033472006238</v>
      </c>
      <c r="T123" s="119">
        <f t="shared" si="30"/>
        <v>1.0627641346250865E-4</v>
      </c>
      <c r="U123" s="119">
        <f t="shared" si="28"/>
        <v>1.0627641346250865</v>
      </c>
      <c r="W123" s="5">
        <f>晶体生长速度!H122</f>
        <v>10819532399.299942</v>
      </c>
      <c r="X123" s="5">
        <f>形核速率!P123</f>
        <v>94782.288062843727</v>
      </c>
      <c r="Y123" s="5"/>
      <c r="AB123" s="5">
        <f>形核速率!Z123</f>
        <v>98282.545313054012</v>
      </c>
      <c r="AC123" s="5">
        <f>晶体生长速度!N122</f>
        <v>5.3978722207004741E+54</v>
      </c>
      <c r="AD123" s="5">
        <f t="shared" si="32"/>
        <v>9.1569084550640898E+58</v>
      </c>
      <c r="AE123" s="5">
        <f t="shared" si="33"/>
        <v>9.316922375073916E+53</v>
      </c>
    </row>
    <row r="124" spans="2:31" x14ac:dyDescent="0.25">
      <c r="B124" s="5">
        <f>形核速率!F124</f>
        <v>1.1726036111922402</v>
      </c>
      <c r="C124" s="5">
        <f t="shared" si="18"/>
        <v>1.000000082740371E-10</v>
      </c>
      <c r="D124" s="5">
        <f>形核速率!K124</f>
        <v>109753.72935728313</v>
      </c>
      <c r="E124" s="5">
        <f>晶体生长速度!E123</f>
        <v>15.151965537315347</v>
      </c>
      <c r="F124" s="39">
        <f t="shared" si="19"/>
        <v>11.072027093469433</v>
      </c>
      <c r="G124">
        <f t="shared" si="20"/>
        <v>11</v>
      </c>
      <c r="H124" s="65">
        <f t="shared" si="21"/>
        <v>7.2027093469433368E-2</v>
      </c>
      <c r="I124">
        <f t="shared" si="22"/>
        <v>8</v>
      </c>
      <c r="J124">
        <f t="shared" si="23"/>
        <v>2.0781413176627321</v>
      </c>
      <c r="K124" s="66">
        <f t="shared" si="24"/>
        <v>6.788742653955589E-6</v>
      </c>
      <c r="L124" s="96">
        <f t="shared" si="31"/>
        <v>0.28748025630553514</v>
      </c>
      <c r="N124" s="101">
        <f t="shared" si="25"/>
        <v>0.28748025630553514</v>
      </c>
      <c r="O124" s="5">
        <f t="shared" si="16"/>
        <v>1950021.8936737145</v>
      </c>
      <c r="P124" s="5">
        <f t="shared" si="17"/>
        <v>17.767249505716347</v>
      </c>
      <c r="Q124" s="60">
        <f t="shared" si="26"/>
        <v>177672.49505716347</v>
      </c>
      <c r="R124" s="5">
        <f t="shared" si="29"/>
        <v>6.9376033487158209</v>
      </c>
      <c r="S124" s="18">
        <f t="shared" si="27"/>
        <v>69376.033487158202</v>
      </c>
      <c r="T124" s="119">
        <f t="shared" si="30"/>
        <v>1.0627641350606756E-4</v>
      </c>
      <c r="U124" s="119">
        <f t="shared" si="28"/>
        <v>1.0627641350606756</v>
      </c>
      <c r="W124" s="5">
        <f>晶体生长速度!H123</f>
        <v>10819676716.458403</v>
      </c>
      <c r="X124" s="5">
        <f>形核速率!P124</f>
        <v>94782.29100008923</v>
      </c>
      <c r="Y124" s="5"/>
      <c r="AB124" s="5">
        <f>形核速率!Z124</f>
        <v>98282.545769937831</v>
      </c>
      <c r="AC124" s="5">
        <f>晶体生长速度!N123</f>
        <v>5.3979801702830367E+54</v>
      </c>
      <c r="AD124" s="5">
        <f t="shared" si="32"/>
        <v>9.1570916277700425E+58</v>
      </c>
      <c r="AE124" s="5">
        <f t="shared" si="33"/>
        <v>9.3171087053495594E+53</v>
      </c>
    </row>
    <row r="125" spans="2:31" x14ac:dyDescent="0.25">
      <c r="B125" s="5">
        <f>形核速率!F125</f>
        <v>1.1726036114922402</v>
      </c>
      <c r="C125" s="5">
        <f t="shared" si="18"/>
        <v>3.000000248221113E-10</v>
      </c>
      <c r="D125" s="5">
        <f>形核速率!K125</f>
        <v>109753.72184052416</v>
      </c>
      <c r="E125" s="5">
        <f>晶体生长速度!E124</f>
        <v>15.152420371000138</v>
      </c>
      <c r="F125" s="39">
        <f t="shared" si="19"/>
        <v>11.072027025234586</v>
      </c>
      <c r="G125">
        <f t="shared" si="20"/>
        <v>11</v>
      </c>
      <c r="H125" s="65">
        <f t="shared" si="21"/>
        <v>7.2027025234586262E-2</v>
      </c>
      <c r="I125">
        <f t="shared" si="22"/>
        <v>8</v>
      </c>
      <c r="J125">
        <f t="shared" si="23"/>
        <v>2.0781413176627321</v>
      </c>
      <c r="K125" s="66">
        <f t="shared" si="24"/>
        <v>6.7887421450467365E-6</v>
      </c>
      <c r="L125" s="96">
        <f t="shared" si="31"/>
        <v>0.28748025649446901</v>
      </c>
      <c r="N125" s="101">
        <f t="shared" si="25"/>
        <v>0.28748025649446901</v>
      </c>
      <c r="O125" s="5">
        <f t="shared" si="16"/>
        <v>1950080.2966289332</v>
      </c>
      <c r="P125" s="5">
        <f t="shared" si="17"/>
        <v>17.767782849883353</v>
      </c>
      <c r="Q125" s="60">
        <f t="shared" si="26"/>
        <v>177677.82849883352</v>
      </c>
      <c r="R125" s="5">
        <f t="shared" si="29"/>
        <v>6.9376033532615473</v>
      </c>
      <c r="S125" s="18">
        <f t="shared" si="27"/>
        <v>69376.033532615475</v>
      </c>
      <c r="T125" s="119">
        <f t="shared" si="30"/>
        <v>1.0627641363674822E-4</v>
      </c>
      <c r="U125" s="119">
        <f t="shared" si="28"/>
        <v>1.0627641363674822</v>
      </c>
      <c r="W125" s="5">
        <f>晶体生长速度!H124</f>
        <v>10820109695.319435</v>
      </c>
      <c r="X125" s="5">
        <f>形核速率!P125</f>
        <v>94782.299812133278</v>
      </c>
      <c r="Y125" s="5"/>
      <c r="AB125" s="5">
        <f>形核速率!Z125</f>
        <v>98282.54714065374</v>
      </c>
      <c r="AC125" s="5">
        <f>晶体生长速度!N124</f>
        <v>5.3983040474652616E+54</v>
      </c>
      <c r="AD125" s="5">
        <f t="shared" si="32"/>
        <v>9.1576411941415229E+58</v>
      </c>
      <c r="AE125" s="5">
        <f t="shared" si="33"/>
        <v>9.3176677452568209E+53</v>
      </c>
    </row>
    <row r="126" spans="2:31" x14ac:dyDescent="0.25">
      <c r="B126" s="5">
        <f>形核速率!F126</f>
        <v>1.1726036118922403</v>
      </c>
      <c r="C126" s="5">
        <f t="shared" si="18"/>
        <v>4.000000330961484E-10</v>
      </c>
      <c r="D126" s="5">
        <f>形核速率!K126</f>
        <v>109753.71181825112</v>
      </c>
      <c r="E126" s="5">
        <f>晶体生长速度!E125</f>
        <v>15.153026835328497</v>
      </c>
      <c r="F126" s="39">
        <f t="shared" si="19"/>
        <v>11.072026934255442</v>
      </c>
      <c r="G126">
        <f t="shared" si="20"/>
        <v>11</v>
      </c>
      <c r="H126" s="65">
        <f t="shared" si="21"/>
        <v>7.2026934255442043E-2</v>
      </c>
      <c r="I126">
        <f t="shared" si="22"/>
        <v>8</v>
      </c>
      <c r="J126">
        <f t="shared" si="23"/>
        <v>2.0781413176627321</v>
      </c>
      <c r="K126" s="66">
        <f t="shared" si="24"/>
        <v>6.7887414665065217E-6</v>
      </c>
      <c r="L126" s="96">
        <f t="shared" si="31"/>
        <v>0.28748025674639088</v>
      </c>
      <c r="N126" s="101">
        <f t="shared" si="25"/>
        <v>0.28748025674639088</v>
      </c>
      <c r="O126" s="5">
        <f t="shared" si="16"/>
        <v>1950158.1697234521</v>
      </c>
      <c r="P126" s="5">
        <f t="shared" si="17"/>
        <v>17.768493998206239</v>
      </c>
      <c r="Q126" s="60">
        <f t="shared" si="26"/>
        <v>177684.93998206238</v>
      </c>
      <c r="R126" s="5">
        <f t="shared" si="29"/>
        <v>6.9376033593227584</v>
      </c>
      <c r="S126" s="18">
        <f t="shared" si="27"/>
        <v>69376.033593227578</v>
      </c>
      <c r="T126" s="119">
        <f t="shared" si="30"/>
        <v>1.0627641381099607E-4</v>
      </c>
      <c r="U126" s="119">
        <f t="shared" si="28"/>
        <v>1.0627641381099606</v>
      </c>
      <c r="W126" s="5">
        <f>晶体生长速度!H125</f>
        <v>10820687025.250635</v>
      </c>
      <c r="X126" s="5">
        <f>形核速率!P126</f>
        <v>94782.311561446782</v>
      </c>
      <c r="Y126" s="5"/>
      <c r="AB126" s="5">
        <f>形核速率!Z126</f>
        <v>98282.548968269286</v>
      </c>
      <c r="AC126" s="5">
        <f>晶体生长速度!N125</f>
        <v>5.3987359132029547E+54</v>
      </c>
      <c r="AD126" s="5">
        <f t="shared" si="32"/>
        <v>9.158373999364408E+58</v>
      </c>
      <c r="AE126" s="5">
        <f t="shared" si="33"/>
        <v>9.318413182711821E+53</v>
      </c>
    </row>
    <row r="127" spans="2:31" x14ac:dyDescent="0.25">
      <c r="B127" s="5">
        <f>形核速率!F127</f>
        <v>1.1726036120922403</v>
      </c>
      <c r="C127" s="5">
        <f t="shared" si="18"/>
        <v>2.000000165480742E-10</v>
      </c>
      <c r="D127" s="5">
        <f>形核速率!K127</f>
        <v>109753.70680717913</v>
      </c>
      <c r="E127" s="5">
        <f>晶体生长速度!E126</f>
        <v>15.15333006652277</v>
      </c>
      <c r="F127" s="39">
        <f t="shared" si="19"/>
        <v>11.072026888766455</v>
      </c>
      <c r="G127">
        <f t="shared" si="20"/>
        <v>11</v>
      </c>
      <c r="H127" s="65">
        <f t="shared" si="21"/>
        <v>7.2026888766455244E-2</v>
      </c>
      <c r="I127">
        <f t="shared" si="22"/>
        <v>8</v>
      </c>
      <c r="J127">
        <f t="shared" si="23"/>
        <v>2.0781413176627321</v>
      </c>
      <c r="K127" s="66">
        <f t="shared" si="24"/>
        <v>6.7887411272408061E-6</v>
      </c>
      <c r="L127" s="96">
        <f t="shared" si="31"/>
        <v>0.28748025687235434</v>
      </c>
      <c r="M127" s="90"/>
      <c r="N127" s="101">
        <f t="shared" si="25"/>
        <v>0.28748025687235434</v>
      </c>
      <c r="O127" s="5">
        <f t="shared" si="16"/>
        <v>1950197.1061417081</v>
      </c>
      <c r="P127" s="5">
        <f t="shared" si="17"/>
        <v>17.768849571230547</v>
      </c>
      <c r="Q127" s="60">
        <f t="shared" si="26"/>
        <v>177688.49571230548</v>
      </c>
      <c r="R127" s="5">
        <f t="shared" si="29"/>
        <v>6.9376033623534248</v>
      </c>
      <c r="S127" s="18">
        <f t="shared" si="27"/>
        <v>69376.033623534255</v>
      </c>
      <c r="T127" s="119">
        <f t="shared" si="30"/>
        <v>1.0627641389812175E-4</v>
      </c>
      <c r="U127" s="119">
        <f t="shared" si="28"/>
        <v>1.0627641389812175</v>
      </c>
      <c r="W127" s="5">
        <f>晶体生长速度!H126</f>
        <v>10820975692.762657</v>
      </c>
      <c r="X127" s="5">
        <f>形核速率!P127</f>
        <v>94782.317435905541</v>
      </c>
      <c r="Y127" s="5"/>
      <c r="AB127" s="5">
        <f>形核速率!Z127</f>
        <v>98282.54988204244</v>
      </c>
      <c r="AC127" s="5">
        <f>晶体生长速度!N126</f>
        <v>5.3989518511045779E+54</v>
      </c>
      <c r="AD127" s="5">
        <f t="shared" si="32"/>
        <v>9.1587404105216768E+58</v>
      </c>
      <c r="AE127" s="5">
        <f t="shared" si="33"/>
        <v>9.3187859101273713E+53</v>
      </c>
    </row>
    <row r="128" spans="2:31" x14ac:dyDescent="0.25">
      <c r="B128" s="5">
        <f>形核速率!F128</f>
        <v>1.1726036210922401</v>
      </c>
      <c r="C128" s="5">
        <f t="shared" si="18"/>
        <v>8.9999998564849193E-9</v>
      </c>
      <c r="D128" s="5">
        <f>形核速率!K128</f>
        <v>109753.48133262036</v>
      </c>
      <c r="E128" s="5">
        <f>晶体生长速度!E127</f>
        <v>15.166980576873557</v>
      </c>
      <c r="F128" s="39">
        <f t="shared" si="19"/>
        <v>11.072024841975642</v>
      </c>
      <c r="G128">
        <f t="shared" si="20"/>
        <v>11</v>
      </c>
      <c r="H128" s="65">
        <f t="shared" si="21"/>
        <v>7.2024841975641962E-2</v>
      </c>
      <c r="I128">
        <f t="shared" si="22"/>
        <v>8</v>
      </c>
      <c r="J128">
        <f t="shared" si="23"/>
        <v>2.0781413176627321</v>
      </c>
      <c r="K128" s="66">
        <f t="shared" si="24"/>
        <v>6.788725861894131E-6</v>
      </c>
      <c r="L128" s="96">
        <f t="shared" si="31"/>
        <v>0.28748026254581599</v>
      </c>
      <c r="N128" s="101">
        <f t="shared" si="25"/>
        <v>0.28748026254581599</v>
      </c>
      <c r="O128" s="5">
        <f t="shared" si="16"/>
        <v>1951949.8989167111</v>
      </c>
      <c r="P128" s="5">
        <f t="shared" si="17"/>
        <v>17.784856345477607</v>
      </c>
      <c r="Q128" s="60">
        <f t="shared" si="26"/>
        <v>177848.56345477607</v>
      </c>
      <c r="R128" s="5">
        <f t="shared" si="29"/>
        <v>6.9376034988562481</v>
      </c>
      <c r="S128" s="18">
        <f t="shared" si="27"/>
        <v>69376.034988562475</v>
      </c>
      <c r="T128" s="119">
        <f t="shared" si="30"/>
        <v>1.0627641782230849E-4</v>
      </c>
      <c r="U128" s="119">
        <f t="shared" si="28"/>
        <v>1.0627641782230848</v>
      </c>
      <c r="W128" s="5">
        <f>晶体生长速度!H127</f>
        <v>10833972508.875965</v>
      </c>
      <c r="X128" s="5">
        <f>形核速率!P128</f>
        <v>94782.581752081795</v>
      </c>
      <c r="Y128" s="5"/>
      <c r="AB128" s="5">
        <f>形核速率!Z128</f>
        <v>98282.59099796199</v>
      </c>
      <c r="AC128" s="5">
        <f>晶体生长速度!N127</f>
        <v>5.4086772626396119E+54</v>
      </c>
      <c r="AD128" s="5">
        <f t="shared" si="32"/>
        <v>9.1752428407034827E+58</v>
      </c>
      <c r="AE128" s="5">
        <f t="shared" si="33"/>
        <v>9.335572808508622E+53</v>
      </c>
    </row>
    <row r="129" spans="2:31" x14ac:dyDescent="0.25">
      <c r="B129" s="5">
        <f>形核速率!F129</f>
        <v>1.1726037110922403</v>
      </c>
      <c r="C129" s="5">
        <f t="shared" si="18"/>
        <v>9.0000000119161427E-8</v>
      </c>
      <c r="D129" s="5">
        <f>形核速率!K129</f>
        <v>109751.22948186428</v>
      </c>
      <c r="E129" s="5">
        <f>晶体生长速度!E128</f>
        <v>15.303937941486897</v>
      </c>
      <c r="F129" s="39">
        <f t="shared" si="19"/>
        <v>11.072004400212897</v>
      </c>
      <c r="G129">
        <f t="shared" si="20"/>
        <v>11</v>
      </c>
      <c r="H129" s="65">
        <f t="shared" si="21"/>
        <v>7.2004400212897224E-2</v>
      </c>
      <c r="I129">
        <f t="shared" si="22"/>
        <v>8</v>
      </c>
      <c r="J129">
        <f t="shared" si="23"/>
        <v>2.0781413176627321</v>
      </c>
      <c r="K129" s="66">
        <f t="shared" si="24"/>
        <v>6.7885734053078843E-6</v>
      </c>
      <c r="L129" s="96">
        <f t="shared" si="31"/>
        <v>0.28748031979274546</v>
      </c>
      <c r="N129" s="101">
        <f t="shared" si="25"/>
        <v>0.28748031979274546</v>
      </c>
      <c r="O129" s="5">
        <f t="shared" si="16"/>
        <v>1969535.6867010493</v>
      </c>
      <c r="P129" s="5">
        <f t="shared" si="17"/>
        <v>17.945454424512874</v>
      </c>
      <c r="Q129" s="60">
        <f t="shared" si="26"/>
        <v>179454.54424512875</v>
      </c>
      <c r="R129" s="5">
        <f t="shared" si="29"/>
        <v>6.9376048762106644</v>
      </c>
      <c r="S129" s="18">
        <f t="shared" si="27"/>
        <v>69376.048762106642</v>
      </c>
      <c r="T129" s="119">
        <f t="shared" si="30"/>
        <v>1.062764574185373E-4</v>
      </c>
      <c r="U129" s="119">
        <f t="shared" si="28"/>
        <v>1.0627645741853731</v>
      </c>
      <c r="W129" s="5">
        <f>晶体生长速度!H128</f>
        <v>10964586524.429651</v>
      </c>
      <c r="X129" s="5">
        <f>形核速率!P129</f>
        <v>94785.219489461932</v>
      </c>
      <c r="Y129" s="5"/>
      <c r="AB129" s="5">
        <f>形核速率!Z129</f>
        <v>98283.001403374277</v>
      </c>
      <c r="AC129" s="5">
        <f>晶体生长速度!N128</f>
        <v>5.5067378997257518E+54</v>
      </c>
      <c r="AD129" s="5">
        <f t="shared" si="32"/>
        <v>9.3416361090863306E+58</v>
      </c>
      <c r="AE129" s="5">
        <f t="shared" si="33"/>
        <v>9.5048339750495353E+53</v>
      </c>
    </row>
    <row r="130" spans="2:31" x14ac:dyDescent="0.25">
      <c r="B130" s="5">
        <f>形核速率!F130</f>
        <v>1.1726046110922401</v>
      </c>
      <c r="C130" s="5">
        <f t="shared" si="18"/>
        <v>8.9999999985934664E-7</v>
      </c>
      <c r="D130" s="5">
        <f>形核速率!K130</f>
        <v>109728.99666538226</v>
      </c>
      <c r="E130" s="5">
        <f>晶体生长速度!E129</f>
        <v>16.719131539747369</v>
      </c>
      <c r="F130" s="39">
        <f t="shared" si="19"/>
        <v>11.07180256315713</v>
      </c>
      <c r="G130">
        <f t="shared" si="20"/>
        <v>11</v>
      </c>
      <c r="H130" s="65">
        <f t="shared" si="21"/>
        <v>7.180256315712974E-2</v>
      </c>
      <c r="I130">
        <f t="shared" si="22"/>
        <v>8</v>
      </c>
      <c r="J130">
        <f t="shared" si="23"/>
        <v>2.0781413176627321</v>
      </c>
      <c r="K130" s="66">
        <f t="shared" si="24"/>
        <v>6.7870682693752676E-6</v>
      </c>
      <c r="L130" s="96">
        <f t="shared" si="31"/>
        <v>0.28748094519971279</v>
      </c>
      <c r="N130" s="101">
        <f t="shared" si="25"/>
        <v>0.28748094519971279</v>
      </c>
      <c r="O130" s="5">
        <f t="shared" si="16"/>
        <v>2151229.3794615343</v>
      </c>
      <c r="P130" s="5">
        <f t="shared" si="17"/>
        <v>19.604930736965471</v>
      </c>
      <c r="Q130" s="60">
        <f t="shared" si="26"/>
        <v>196049.30736965471</v>
      </c>
      <c r="R130" s="5">
        <f t="shared" si="29"/>
        <v>6.9376199234290477</v>
      </c>
      <c r="S130" s="18">
        <f t="shared" si="27"/>
        <v>69376.19923429047</v>
      </c>
      <c r="T130" s="119">
        <f t="shared" si="30"/>
        <v>1.0627688999739365E-4</v>
      </c>
      <c r="U130" s="119">
        <f t="shared" si="28"/>
        <v>1.0627688999739364</v>
      </c>
      <c r="W130" s="5">
        <f>晶体生长速度!H129</f>
        <v>12336661578.924717</v>
      </c>
      <c r="X130" s="5">
        <f>形核速率!P130</f>
        <v>94811.06586967349</v>
      </c>
      <c r="Y130" s="5"/>
      <c r="AB130" s="5">
        <f>形核速率!Z130</f>
        <v>98287.0314485735</v>
      </c>
      <c r="AC130" s="5">
        <f>晶体生长速度!N129</f>
        <v>6.5715691435306366E+54</v>
      </c>
      <c r="AD130" s="5">
        <f t="shared" si="32"/>
        <v>1.1148532228761769E+59</v>
      </c>
      <c r="AE130" s="5">
        <f t="shared" si="33"/>
        <v>1.1342831362848711E+54</v>
      </c>
    </row>
    <row r="131" spans="2:31" x14ac:dyDescent="0.25">
      <c r="B131" s="5">
        <f>形核速率!F131</f>
        <v>1.1726110979042044</v>
      </c>
      <c r="C131" s="5">
        <f t="shared" si="18"/>
        <v>6.4868119642458311E-6</v>
      </c>
      <c r="D131" s="5">
        <f>形核速率!K131</f>
        <v>109582.57989334589</v>
      </c>
      <c r="E131" s="5">
        <f>晶体生长速度!E130</f>
        <v>29.573894902394034</v>
      </c>
      <c r="F131" s="39">
        <f t="shared" si="19"/>
        <v>11.070472793068921</v>
      </c>
      <c r="G131">
        <f t="shared" si="20"/>
        <v>11</v>
      </c>
      <c r="H131" s="65">
        <f t="shared" si="21"/>
        <v>7.0472793068921291E-2</v>
      </c>
      <c r="I131">
        <f t="shared" si="22"/>
        <v>8</v>
      </c>
      <c r="J131">
        <f t="shared" si="23"/>
        <v>2.0781413176627321</v>
      </c>
      <c r="K131" s="66">
        <f t="shared" si="24"/>
        <v>6.7771602684653857E-6</v>
      </c>
      <c r="L131" s="96">
        <f t="shared" si="31"/>
        <v>0.28748891865059578</v>
      </c>
      <c r="N131" s="101">
        <f t="shared" si="25"/>
        <v>0.28748891865059578</v>
      </c>
      <c r="O131" s="5">
        <f t="shared" si="16"/>
        <v>3800178.9335812377</v>
      </c>
      <c r="P131" s="5">
        <f t="shared" si="17"/>
        <v>34.678677370799818</v>
      </c>
      <c r="Q131" s="60">
        <f t="shared" si="26"/>
        <v>346786.77370799816</v>
      </c>
      <c r="R131" s="5">
        <f t="shared" si="29"/>
        <v>6.9378117637243299</v>
      </c>
      <c r="S131" s="18">
        <f t="shared" si="27"/>
        <v>69378.117637243296</v>
      </c>
      <c r="T131" s="119">
        <f t="shared" si="30"/>
        <v>1.0628240519329807E-4</v>
      </c>
      <c r="U131" s="119">
        <f t="shared" si="28"/>
        <v>1.0628240519329808</v>
      </c>
      <c r="W131" s="5">
        <f>晶体生长速度!H130</f>
        <v>26388058073.134457</v>
      </c>
      <c r="X131" s="5">
        <f>形核速率!P131</f>
        <v>94973.260424757624</v>
      </c>
      <c r="Y131" s="5"/>
      <c r="AB131" s="5">
        <f>形核速率!Z131</f>
        <v>98312.684731712579</v>
      </c>
      <c r="AC131" s="5">
        <f>晶体生长速度!N130</f>
        <v>2.0548990323095343E+55</v>
      </c>
      <c r="AD131" s="5">
        <f t="shared" si="32"/>
        <v>3.4871349816004327E+59</v>
      </c>
      <c r="AE131" s="5">
        <f t="shared" si="33"/>
        <v>3.5469837804923584E+54</v>
      </c>
    </row>
    <row r="132" spans="2:31" x14ac:dyDescent="0.25">
      <c r="B132" s="5">
        <f>形核速率!F132</f>
        <v>1.1726136110922403</v>
      </c>
      <c r="C132" s="5">
        <f t="shared" si="18"/>
        <v>2.5131880359019476E-6</v>
      </c>
      <c r="D132" s="5">
        <f>形核速率!K132</f>
        <v>109582.57990394605</v>
      </c>
      <c r="E132" s="5">
        <f>晶体生长速度!E131</f>
        <v>29.573889837012082</v>
      </c>
      <c r="F132" s="39">
        <f t="shared" si="19"/>
        <v>11.070474936504315</v>
      </c>
      <c r="G132">
        <f t="shared" si="20"/>
        <v>11</v>
      </c>
      <c r="H132" s="65">
        <f t="shared" si="21"/>
        <v>7.0474936504314911E-2</v>
      </c>
      <c r="I132">
        <f t="shared" si="22"/>
        <v>8</v>
      </c>
      <c r="J132">
        <f t="shared" si="23"/>
        <v>2.0781413176627321</v>
      </c>
      <c r="K132" s="66">
        <f t="shared" si="24"/>
        <v>6.7771762273714243E-6</v>
      </c>
      <c r="L132" s="96">
        <f t="shared" si="31"/>
        <v>0.28749200780718648</v>
      </c>
      <c r="N132" s="101">
        <f t="shared" si="25"/>
        <v>0.28749200780718648</v>
      </c>
      <c r="O132" s="5">
        <f t="shared" si="16"/>
        <v>3800186.4277560869</v>
      </c>
      <c r="P132" s="5">
        <f t="shared" si="17"/>
        <v>34.678745755822845</v>
      </c>
      <c r="Q132" s="60">
        <f t="shared" si="26"/>
        <v>346787.45755822846</v>
      </c>
      <c r="R132" s="5">
        <f t="shared" si="29"/>
        <v>6.9378860884704432</v>
      </c>
      <c r="S132" s="18">
        <f t="shared" si="27"/>
        <v>69378.860884704438</v>
      </c>
      <c r="T132" s="119">
        <f t="shared" si="30"/>
        <v>1.0628454197034706E-4</v>
      </c>
      <c r="U132" s="119">
        <f t="shared" si="28"/>
        <v>1.0628454197034707</v>
      </c>
      <c r="W132" s="5">
        <f>晶体生长速度!H131</f>
        <v>26388052620.390217</v>
      </c>
      <c r="X132" s="5">
        <f>形核速率!P132</f>
        <v>94973.260381707412</v>
      </c>
      <c r="Y132" s="5"/>
      <c r="AB132" s="5">
        <f>形核速率!Z132</f>
        <v>98312.684818429698</v>
      </c>
      <c r="AC132" s="5">
        <f>晶体生长速度!N131</f>
        <v>2.054907041422293E+55</v>
      </c>
      <c r="AD132" s="5">
        <f t="shared" si="32"/>
        <v>3.4871993483151665E+59</v>
      </c>
      <c r="AE132" s="5">
        <f t="shared" si="33"/>
        <v>3.5470492487877374E+54</v>
      </c>
    </row>
    <row r="133" spans="2:31" x14ac:dyDescent="0.25">
      <c r="B133" s="5">
        <f>形核速率!F133</f>
        <v>1.1726236110922401</v>
      </c>
      <c r="C133" s="5">
        <f t="shared" si="18"/>
        <v>9.9999999998434674E-6</v>
      </c>
      <c r="D133" s="5">
        <f>形核速率!K133</f>
        <v>109582.57991913435</v>
      </c>
      <c r="E133" s="5">
        <f>晶体生长速度!E132</f>
        <v>29.573880113112335</v>
      </c>
      <c r="F133" s="39">
        <f t="shared" si="19"/>
        <v>11.070483464963093</v>
      </c>
      <c r="G133">
        <f t="shared" si="20"/>
        <v>11</v>
      </c>
      <c r="H133" s="65">
        <f t="shared" si="21"/>
        <v>7.0483464963093212E-2</v>
      </c>
      <c r="I133">
        <f t="shared" si="22"/>
        <v>8</v>
      </c>
      <c r="J133">
        <f t="shared" si="23"/>
        <v>2.0781413176627321</v>
      </c>
      <c r="K133" s="66">
        <f t="shared" si="24"/>
        <v>6.7772397262156516E-6</v>
      </c>
      <c r="L133" s="96">
        <f t="shared" si="31"/>
        <v>0.28750429958770946</v>
      </c>
      <c r="N133" s="101">
        <f t="shared" si="25"/>
        <v>0.28750429958770946</v>
      </c>
      <c r="O133" s="5">
        <f t="shared" si="16"/>
        <v>3800217.5866016969</v>
      </c>
      <c r="P133" s="5">
        <f t="shared" si="17"/>
        <v>34.679030092246769</v>
      </c>
      <c r="Q133" s="60">
        <f t="shared" si="26"/>
        <v>346790.30092246772</v>
      </c>
      <c r="R133" s="5">
        <f t="shared" si="29"/>
        <v>6.9381818272715696</v>
      </c>
      <c r="S133" s="18">
        <f t="shared" si="27"/>
        <v>69381.818272715696</v>
      </c>
      <c r="T133" s="119">
        <f t="shared" si="30"/>
        <v>1.0629304458803495E-4</v>
      </c>
      <c r="U133" s="119">
        <f t="shared" si="28"/>
        <v>1.0629304458803495</v>
      </c>
      <c r="W133" s="5">
        <f>晶体生长速度!H132</f>
        <v>26388042252.48222</v>
      </c>
      <c r="X133" s="5">
        <f>形核速率!P133</f>
        <v>94973.26029985123</v>
      </c>
      <c r="Y133" s="5"/>
      <c r="AB133" s="5">
        <f>形核速率!Z133</f>
        <v>98312.685181513632</v>
      </c>
      <c r="AC133" s="5">
        <f>晶体生长速度!N132</f>
        <v>2.0549405758587401E+55</v>
      </c>
      <c r="AD133" s="5">
        <f t="shared" si="32"/>
        <v>3.4874582962193295E+59</v>
      </c>
      <c r="AE133" s="5">
        <f t="shared" si="33"/>
        <v>3.5473126278470313E+54</v>
      </c>
    </row>
    <row r="134" spans="2:31" x14ac:dyDescent="0.25">
      <c r="B134" s="5">
        <f>形核速率!F134</f>
        <v>1.1726536110922403</v>
      </c>
      <c r="C134" s="5">
        <f t="shared" si="18"/>
        <v>3.0000000000196536E-5</v>
      </c>
      <c r="D134" s="5">
        <f>形核速率!K134</f>
        <v>109582.57993029687</v>
      </c>
      <c r="E134" s="5">
        <f>晶体生长速度!E133</f>
        <v>29.573864237642628</v>
      </c>
      <c r="F134" s="39">
        <f t="shared" si="19"/>
        <v>11.07050904958909</v>
      </c>
      <c r="G134">
        <f t="shared" si="20"/>
        <v>11</v>
      </c>
      <c r="H134" s="65">
        <f t="shared" si="21"/>
        <v>7.0509049589089656E-2</v>
      </c>
      <c r="I134">
        <f t="shared" si="22"/>
        <v>8</v>
      </c>
      <c r="J134">
        <f t="shared" si="23"/>
        <v>2.0781413176627321</v>
      </c>
      <c r="K134" s="66">
        <f t="shared" si="24"/>
        <v>6.7774302207312313E-6</v>
      </c>
      <c r="L134" s="96">
        <f t="shared" si="31"/>
        <v>0.28754117490948772</v>
      </c>
      <c r="N134" s="101">
        <f t="shared" si="25"/>
        <v>0.28754117490948772</v>
      </c>
      <c r="O134" s="5">
        <f t="shared" si="16"/>
        <v>3800312.7704151566</v>
      </c>
      <c r="P134" s="5">
        <f t="shared" si="17"/>
        <v>34.67989869222329</v>
      </c>
      <c r="Q134" s="60">
        <f t="shared" si="26"/>
        <v>346798.9869222329</v>
      </c>
      <c r="R134" s="5">
        <f t="shared" si="29"/>
        <v>6.939069043198705</v>
      </c>
      <c r="S134" s="18">
        <f t="shared" si="27"/>
        <v>69390.690431987052</v>
      </c>
      <c r="T134" s="119">
        <f t="shared" si="30"/>
        <v>1.0631855569904363E-4</v>
      </c>
      <c r="U134" s="119">
        <f t="shared" si="28"/>
        <v>1.0631855569904363</v>
      </c>
      <c r="W134" s="5">
        <f>晶体生长速度!H133</f>
        <v>26388025588.741047</v>
      </c>
      <c r="X134" s="5">
        <f>形核速率!P134</f>
        <v>94973.260168288456</v>
      </c>
      <c r="Y134" s="5"/>
      <c r="AB134" s="5">
        <f>形核速率!Z134</f>
        <v>98312.686293736988</v>
      </c>
      <c r="AC134" s="5">
        <f>晶体生长速度!N133</f>
        <v>2.0550433042957632E+55</v>
      </c>
      <c r="AD134" s="5">
        <f t="shared" si="32"/>
        <v>3.4882387875209814E+59</v>
      </c>
      <c r="AE134" s="5">
        <f t="shared" si="33"/>
        <v>3.5481064743759318E+54</v>
      </c>
    </row>
    <row r="135" spans="2:31" x14ac:dyDescent="0.25">
      <c r="B135" s="5">
        <f>形核速率!F135</f>
        <v>1.1726836110922403</v>
      </c>
      <c r="C135" s="5">
        <f t="shared" si="18"/>
        <v>2.9999999999974492E-5</v>
      </c>
      <c r="D135" s="5">
        <f>形核速率!K135</f>
        <v>109582.57994145926</v>
      </c>
      <c r="E135" s="5">
        <f>晶体生长速度!E134</f>
        <v>29.573848362181906</v>
      </c>
      <c r="F135" s="39">
        <f t="shared" si="19"/>
        <v>11.070534633560532</v>
      </c>
      <c r="G135">
        <f t="shared" si="20"/>
        <v>11</v>
      </c>
      <c r="H135" s="65">
        <f t="shared" si="21"/>
        <v>7.0534633560532356E-2</v>
      </c>
      <c r="I135">
        <f t="shared" si="22"/>
        <v>8</v>
      </c>
      <c r="J135">
        <f t="shared" si="23"/>
        <v>2.0781413176627321</v>
      </c>
      <c r="K135" s="66">
        <f t="shared" si="24"/>
        <v>6.7776207157274344E-6</v>
      </c>
      <c r="L135" s="96">
        <f t="shared" si="31"/>
        <v>0.28757805021147415</v>
      </c>
      <c r="N135" s="101">
        <f t="shared" si="25"/>
        <v>0.28757805021147415</v>
      </c>
      <c r="O135" s="5">
        <f t="shared" si="16"/>
        <v>3800407.9541254053</v>
      </c>
      <c r="P135" s="5">
        <f t="shared" si="17"/>
        <v>34.680767291257816</v>
      </c>
      <c r="Q135" s="60">
        <f t="shared" si="26"/>
        <v>346807.67291257816</v>
      </c>
      <c r="R135" s="5">
        <f t="shared" si="29"/>
        <v>6.9399562586495698</v>
      </c>
      <c r="S135" s="18">
        <f t="shared" si="27"/>
        <v>69399.562586495696</v>
      </c>
      <c r="T135" s="119">
        <f t="shared" si="30"/>
        <v>1.0634407006799135E-4</v>
      </c>
      <c r="U135" s="119">
        <f t="shared" si="28"/>
        <v>1.0634407006799136</v>
      </c>
      <c r="W135" s="5">
        <f>晶体生长速度!H134</f>
        <v>26388008925.010983</v>
      </c>
      <c r="X135" s="5">
        <f>形核速率!P135</f>
        <v>94973.260036725653</v>
      </c>
      <c r="Y135" s="5"/>
      <c r="AB135" s="5">
        <f>形核速率!Z135</f>
        <v>98312.687405930163</v>
      </c>
      <c r="AC135" s="5">
        <f>晶体生长速度!N134</f>
        <v>2.0551460351812018E+55</v>
      </c>
      <c r="AD135" s="5">
        <f t="shared" si="32"/>
        <v>3.4890193435929405E+59</v>
      </c>
      <c r="AE135" s="5">
        <f t="shared" si="33"/>
        <v>3.5489003867699022E+54</v>
      </c>
    </row>
    <row r="136" spans="2:31" x14ac:dyDescent="0.25">
      <c r="B136" s="5">
        <f>形核速率!F136</f>
        <v>1.1727036110922402</v>
      </c>
      <c r="C136" s="5">
        <f t="shared" si="18"/>
        <v>1.9999999999908979E-5</v>
      </c>
      <c r="D136" s="5">
        <f>形核速率!K136</f>
        <v>109582.57995594213</v>
      </c>
      <c r="E136" s="5">
        <f>晶体生长速度!E135</f>
        <v>29.57383505719352</v>
      </c>
      <c r="F136" s="39">
        <f t="shared" si="19"/>
        <v>11.070551689242128</v>
      </c>
      <c r="G136">
        <f t="shared" si="20"/>
        <v>11</v>
      </c>
      <c r="H136" s="65">
        <f t="shared" si="21"/>
        <v>7.055168924212829E-2</v>
      </c>
      <c r="I136">
        <f t="shared" si="22"/>
        <v>8</v>
      </c>
      <c r="J136">
        <f t="shared" si="23"/>
        <v>2.0781413176627321</v>
      </c>
      <c r="K136" s="66">
        <f t="shared" si="24"/>
        <v>6.7777477131370543E-6</v>
      </c>
      <c r="L136" s="96">
        <f t="shared" si="31"/>
        <v>0.28760263373507328</v>
      </c>
      <c r="N136" s="101">
        <f t="shared" si="25"/>
        <v>0.28760263373507328</v>
      </c>
      <c r="O136" s="5">
        <f t="shared" ref="O136:O199" si="34">B136*D136*E136</f>
        <v>3800471.0604037894</v>
      </c>
      <c r="P136" s="5">
        <f t="shared" ref="P136:P199" si="35">B136*E136</f>
        <v>34.681343165417125</v>
      </c>
      <c r="Q136" s="60">
        <f t="shared" si="26"/>
        <v>346813.43165417126</v>
      </c>
      <c r="R136" s="5">
        <f t="shared" si="29"/>
        <v>6.9405477353507106</v>
      </c>
      <c r="S136" s="18">
        <f t="shared" si="27"/>
        <v>69405.4773535071</v>
      </c>
      <c r="T136" s="119">
        <f t="shared" si="30"/>
        <v>1.0636108109369546E-4</v>
      </c>
      <c r="U136" s="119">
        <f t="shared" si="28"/>
        <v>1.0636108109369546</v>
      </c>
      <c r="W136" s="5">
        <f>晶体生长速度!H135</f>
        <v>26387994860.418877</v>
      </c>
      <c r="X136" s="5">
        <f>形核速率!P136</f>
        <v>94973.259925683407</v>
      </c>
      <c r="Y136" s="5"/>
      <c r="AB136" s="5">
        <f>形核速率!Z136</f>
        <v>98312.68814266978</v>
      </c>
      <c r="AC136" s="5">
        <f>晶体生长速度!N135</f>
        <v>2.055214089114708E+55</v>
      </c>
      <c r="AD136" s="5">
        <f t="shared" si="32"/>
        <v>3.4895390120776043E+59</v>
      </c>
      <c r="AE136" s="5">
        <f t="shared" si="33"/>
        <v>3.5494289475775921E+54</v>
      </c>
    </row>
    <row r="137" spans="2:31" x14ac:dyDescent="0.25">
      <c r="B137" s="5">
        <f>形核速率!F137</f>
        <v>1.1728036110922402</v>
      </c>
      <c r="C137" s="5">
        <f t="shared" ref="C137:C200" si="36">B137-B136</f>
        <v>9.9999999999988987E-5</v>
      </c>
      <c r="D137" s="5">
        <f>形核速率!K137</f>
        <v>109582.57992230162</v>
      </c>
      <c r="E137" s="5">
        <f>晶体生长速度!E136</f>
        <v>29.573809521346416</v>
      </c>
      <c r="F137" s="39">
        <f t="shared" ref="F137:F200" si="37">LN(D137*B137/2-3)</f>
        <v>11.070636962319158</v>
      </c>
      <c r="G137">
        <f t="shared" ref="G137:G200" si="38">INT(F137)</f>
        <v>11</v>
      </c>
      <c r="H137" s="65">
        <f t="shared" ref="H137:H200" si="39">F137-G137</f>
        <v>7.0636962319158059E-2</v>
      </c>
      <c r="I137">
        <f t="shared" ref="I137:I200" si="40">G137-3</f>
        <v>8</v>
      </c>
      <c r="J137">
        <f t="shared" ref="J137:J200" si="41">1+1/2+4/9/2+10/27*(1-(1-1/3)^(G137-3))</f>
        <v>2.0781413176627321</v>
      </c>
      <c r="K137" s="66">
        <f t="shared" ref="K137:K200" si="42">(3^H137)/3*4*3^I137*5*1/(3^(2*(G137-1)))*1/2</f>
        <v>6.7783826961821469E-6</v>
      </c>
      <c r="L137" s="96">
        <f t="shared" si="31"/>
        <v>0.28772555124697247</v>
      </c>
      <c r="N137" s="101">
        <f t="shared" ref="N137:N178" si="43">L137/1</f>
        <v>0.28772555124697247</v>
      </c>
      <c r="O137" s="5">
        <f t="shared" si="34"/>
        <v>3800791.8551138807</v>
      </c>
      <c r="P137" s="5">
        <f t="shared" si="35"/>
        <v>34.684270600389148</v>
      </c>
      <c r="Q137" s="60">
        <f t="shared" ref="Q137:Q200" si="44">P137*10^4</f>
        <v>346842.70600389148</v>
      </c>
      <c r="R137" s="5">
        <f t="shared" si="29"/>
        <v>6.9435051163028447</v>
      </c>
      <c r="S137" s="18">
        <f t="shared" ref="S137:S200" si="45">R137*10000</f>
        <v>69435.051163028445</v>
      </c>
      <c r="T137" s="119">
        <f t="shared" si="30"/>
        <v>1.0644617250016547E-4</v>
      </c>
      <c r="U137" s="119">
        <f t="shared" ref="U137:U200" si="46">T137*10000</f>
        <v>1.0644617250016546</v>
      </c>
      <c r="W137" s="5">
        <f>晶体生长速度!H136</f>
        <v>26387969052.457138</v>
      </c>
      <c r="X137" s="5">
        <f>形核速率!P137</f>
        <v>94973.259721925177</v>
      </c>
      <c r="Y137" s="5"/>
      <c r="AB137" s="5">
        <f>形核速率!Z137</f>
        <v>98312.691897044177</v>
      </c>
      <c r="AC137" s="5">
        <f>晶体生长速度!N136</f>
        <v>2.0555609229716311E+55</v>
      </c>
      <c r="AD137" s="5">
        <f t="shared" si="32"/>
        <v>3.4921489103244655E+59</v>
      </c>
      <c r="AE137" s="5">
        <f t="shared" si="33"/>
        <v>3.55208350309596E+54</v>
      </c>
    </row>
    <row r="138" spans="2:31" x14ac:dyDescent="0.25">
      <c r="B138" s="5">
        <f>形核速率!F138</f>
        <v>1.1731036110922402</v>
      </c>
      <c r="C138" s="5">
        <f t="shared" si="36"/>
        <v>2.9999999999996696E-4</v>
      </c>
      <c r="D138" s="5">
        <f>形核速率!K138</f>
        <v>109582.57971258993</v>
      </c>
      <c r="E138" s="5">
        <f>晶体生长速度!E137</f>
        <v>29.573774960101932</v>
      </c>
      <c r="F138" s="39">
        <f t="shared" si="37"/>
        <v>11.070892736936813</v>
      </c>
      <c r="G138">
        <f t="shared" si="38"/>
        <v>11</v>
      </c>
      <c r="H138" s="65">
        <f t="shared" si="39"/>
        <v>7.0892736936812639E-2</v>
      </c>
      <c r="I138">
        <f t="shared" si="40"/>
        <v>8</v>
      </c>
      <c r="J138">
        <f t="shared" si="41"/>
        <v>2.0781413176627321</v>
      </c>
      <c r="K138" s="66">
        <f t="shared" si="42"/>
        <v>6.7802876699541726E-6</v>
      </c>
      <c r="L138" s="96">
        <f t="shared" si="31"/>
        <v>0.2880943033520677</v>
      </c>
      <c r="N138" s="101">
        <f t="shared" si="43"/>
        <v>0.2880943033520677</v>
      </c>
      <c r="O138" s="5">
        <f t="shared" si="34"/>
        <v>3801759.6372345439</v>
      </c>
      <c r="P138" s="5">
        <f t="shared" si="35"/>
        <v>34.693102199324848</v>
      </c>
      <c r="Q138" s="60">
        <f t="shared" si="44"/>
        <v>346931.02199324849</v>
      </c>
      <c r="R138" s="5">
        <f t="shared" ref="R138:R201" si="47">R137+E138*C138</f>
        <v>6.9523772487908744</v>
      </c>
      <c r="S138" s="18">
        <f t="shared" si="45"/>
        <v>69523.772487908747</v>
      </c>
      <c r="T138" s="119">
        <f t="shared" ref="T138:T179" si="48">T137+(E138*C138*N138)/10000</f>
        <v>1.0670177358300409E-4</v>
      </c>
      <c r="U138" s="119">
        <f t="shared" si="46"/>
        <v>1.0670177358300408</v>
      </c>
      <c r="W138" s="5">
        <f>晶体生长速度!H137</f>
        <v>26387937291.705196</v>
      </c>
      <c r="X138" s="5">
        <f>形核速率!P138</f>
        <v>94973.259471168363</v>
      </c>
      <c r="Y138" s="5"/>
      <c r="AB138" s="5">
        <f>形核速率!Z138</f>
        <v>98312.70323085702</v>
      </c>
      <c r="AC138" s="5">
        <f>晶体生长速度!N137</f>
        <v>2.0566083170385377E+55</v>
      </c>
      <c r="AD138" s="5">
        <f t="shared" si="32"/>
        <v>3.4999944304040973E+59</v>
      </c>
      <c r="AE138" s="5">
        <f t="shared" si="33"/>
        <v>3.5600632628170557E+54</v>
      </c>
    </row>
    <row r="139" spans="2:31" x14ac:dyDescent="0.25">
      <c r="B139" s="5">
        <f>形核速率!F139</f>
        <v>1.1734036110922401</v>
      </c>
      <c r="C139" s="5">
        <f t="shared" si="36"/>
        <v>2.9999999999996696E-4</v>
      </c>
      <c r="D139" s="5">
        <f>形核速率!K139</f>
        <v>109582.57950287804</v>
      </c>
      <c r="E139" s="5">
        <f>晶体生长速度!E138</f>
        <v>29.57374039890524</v>
      </c>
      <c r="F139" s="39">
        <f t="shared" si="37"/>
        <v>11.071148446149559</v>
      </c>
      <c r="G139">
        <f t="shared" si="38"/>
        <v>11</v>
      </c>
      <c r="H139" s="65">
        <f t="shared" si="39"/>
        <v>7.1148446149559064E-2</v>
      </c>
      <c r="I139">
        <f t="shared" si="40"/>
        <v>8</v>
      </c>
      <c r="J139">
        <f t="shared" si="41"/>
        <v>2.0781413176627321</v>
      </c>
      <c r="K139" s="66">
        <f t="shared" si="42"/>
        <v>6.7821926917615867E-6</v>
      </c>
      <c r="L139" s="96">
        <f t="shared" si="31"/>
        <v>0.28846305502656128</v>
      </c>
      <c r="N139" s="101">
        <f t="shared" si="43"/>
        <v>0.28846305502656128</v>
      </c>
      <c r="O139" s="5">
        <f t="shared" si="34"/>
        <v>3802727.4170852555</v>
      </c>
      <c r="P139" s="5">
        <f t="shared" si="35"/>
        <v>34.701933777579875</v>
      </c>
      <c r="Q139" s="60">
        <f t="shared" si="44"/>
        <v>347019.33777579875</v>
      </c>
      <c r="R139" s="5">
        <f t="shared" si="47"/>
        <v>6.9612493709105454</v>
      </c>
      <c r="S139" s="18">
        <f t="shared" si="45"/>
        <v>69612.49370910546</v>
      </c>
      <c r="T139" s="119">
        <f t="shared" si="48"/>
        <v>1.0695770152812498E-4</v>
      </c>
      <c r="U139" s="119">
        <f t="shared" si="46"/>
        <v>1.0695770152812498</v>
      </c>
      <c r="W139" s="5">
        <f>晶体生长速度!H138</f>
        <v>26387905531.001389</v>
      </c>
      <c r="X139" s="5">
        <f>形核速率!P139</f>
        <v>94973.259220411608</v>
      </c>
      <c r="Y139" s="5"/>
      <c r="AB139" s="5">
        <f>形核速率!Z139</f>
        <v>98312.714561646746</v>
      </c>
      <c r="AC139" s="5">
        <f>晶体生长速度!N138</f>
        <v>2.0576559757366954E+55</v>
      </c>
      <c r="AD139" s="5">
        <f t="shared" si="32"/>
        <v>3.5078465816514489E+59</v>
      </c>
      <c r="AE139" s="5">
        <f t="shared" si="33"/>
        <v>3.5680497657826977E+54</v>
      </c>
    </row>
    <row r="140" spans="2:31" x14ac:dyDescent="0.25">
      <c r="B140" s="5">
        <f>形核速率!F140</f>
        <v>1.1736036110922401</v>
      </c>
      <c r="C140" s="5">
        <f t="shared" si="36"/>
        <v>1.9999999999997797E-4</v>
      </c>
      <c r="D140" s="5">
        <f>形核速率!K140</f>
        <v>109582.57938533612</v>
      </c>
      <c r="E140" s="5">
        <f>晶体生长速度!E139</f>
        <v>29.573708752498177</v>
      </c>
      <c r="F140" s="39">
        <f t="shared" si="37"/>
        <v>11.071318882841712</v>
      </c>
      <c r="G140">
        <f t="shared" si="38"/>
        <v>11</v>
      </c>
      <c r="H140" s="65">
        <f t="shared" si="39"/>
        <v>7.1318882841712394E-2</v>
      </c>
      <c r="I140">
        <f t="shared" si="40"/>
        <v>8</v>
      </c>
      <c r="J140">
        <f t="shared" si="41"/>
        <v>2.0781413176627321</v>
      </c>
      <c r="K140" s="66">
        <f t="shared" si="42"/>
        <v>6.7834627344950519E-6</v>
      </c>
      <c r="L140" s="96">
        <f t="shared" si="31"/>
        <v>0.28870888921331023</v>
      </c>
      <c r="N140" s="101">
        <f t="shared" si="43"/>
        <v>0.28870888921331023</v>
      </c>
      <c r="O140" s="5">
        <f t="shared" si="34"/>
        <v>3803371.4964233264</v>
      </c>
      <c r="P140" s="5">
        <f t="shared" si="35"/>
        <v>34.707811385322046</v>
      </c>
      <c r="Q140" s="60">
        <f t="shared" si="44"/>
        <v>347078.11385322048</v>
      </c>
      <c r="R140" s="5">
        <f t="shared" si="47"/>
        <v>6.9671641126610444</v>
      </c>
      <c r="S140" s="18">
        <f t="shared" si="45"/>
        <v>69671.641126610441</v>
      </c>
      <c r="T140" s="119">
        <f t="shared" si="48"/>
        <v>1.0712846538020199E-4</v>
      </c>
      <c r="U140" s="119">
        <f t="shared" si="46"/>
        <v>1.07128465380202</v>
      </c>
      <c r="W140" s="5">
        <f>晶体生长速度!H139</f>
        <v>26387875011.331749</v>
      </c>
      <c r="X140" s="5">
        <f>形核速率!P140</f>
        <v>94973.258979452759</v>
      </c>
      <c r="Y140" s="5"/>
      <c r="AB140" s="5">
        <f>形核速率!Z140</f>
        <v>98312.722098947619</v>
      </c>
      <c r="AC140" s="5">
        <f>晶体生长速度!N139</f>
        <v>2.058353185205667E+55</v>
      </c>
      <c r="AD140" s="5">
        <f t="shared" si="32"/>
        <v>3.5130826841154529E+59</v>
      </c>
      <c r="AE140" s="5">
        <f t="shared" si="33"/>
        <v>3.5733754585491828E+54</v>
      </c>
    </row>
    <row r="141" spans="2:31" x14ac:dyDescent="0.25">
      <c r="B141" s="5">
        <f>形核速率!F141</f>
        <v>1.1746036110922402</v>
      </c>
      <c r="C141" s="5">
        <f t="shared" si="36"/>
        <v>1.0000000000001119E-3</v>
      </c>
      <c r="D141" s="5">
        <f>形核速率!K141</f>
        <v>109582.57846225348</v>
      </c>
      <c r="E141" s="5">
        <f>晶体生长速度!E140</f>
        <v>29.573680138807319</v>
      </c>
      <c r="F141" s="39">
        <f t="shared" si="37"/>
        <v>11.072170627778517</v>
      </c>
      <c r="G141">
        <f t="shared" si="38"/>
        <v>11</v>
      </c>
      <c r="H141" s="65">
        <f t="shared" si="39"/>
        <v>7.2170627778517016E-2</v>
      </c>
      <c r="I141">
        <f t="shared" si="40"/>
        <v>8</v>
      </c>
      <c r="J141">
        <f t="shared" si="41"/>
        <v>2.0781413176627321</v>
      </c>
      <c r="K141" s="66">
        <f t="shared" si="42"/>
        <v>6.7898132453882116E-6</v>
      </c>
      <c r="L141" s="96">
        <f t="shared" si="31"/>
        <v>0.28993805896154162</v>
      </c>
      <c r="N141" s="101">
        <f t="shared" si="43"/>
        <v>0.28993805896154162</v>
      </c>
      <c r="O141" s="5">
        <f t="shared" si="34"/>
        <v>3806608.544602463</v>
      </c>
      <c r="P141" s="5">
        <f t="shared" si="35"/>
        <v>34.737351484329942</v>
      </c>
      <c r="Q141" s="60">
        <f t="shared" si="44"/>
        <v>347373.5148432994</v>
      </c>
      <c r="R141" s="5">
        <f t="shared" si="47"/>
        <v>6.9967377927998546</v>
      </c>
      <c r="S141" s="18">
        <f t="shared" si="45"/>
        <v>69967.377927998547</v>
      </c>
      <c r="T141" s="119">
        <f t="shared" si="48"/>
        <v>1.0798591892178162E-4</v>
      </c>
      <c r="U141" s="119">
        <f t="shared" si="46"/>
        <v>1.0798591892178162</v>
      </c>
      <c r="W141" s="5">
        <f>晶体生长速度!H140</f>
        <v>26387863181.099251</v>
      </c>
      <c r="X141" s="5">
        <f>形核速率!P141</f>
        <v>94973.258886050637</v>
      </c>
      <c r="Y141" s="5"/>
      <c r="AB141" s="5">
        <f>形核速率!Z141</f>
        <v>98312.759989444414</v>
      </c>
      <c r="AC141" s="5">
        <f>晶体生长速度!N140</f>
        <v>2.0618617532886874E+55</v>
      </c>
      <c r="AD141" s="5">
        <f t="shared" si="32"/>
        <v>3.5393430011391151E+59</v>
      </c>
      <c r="AE141" s="5">
        <f t="shared" si="33"/>
        <v>3.6000850769718247E+54</v>
      </c>
    </row>
    <row r="142" spans="2:31" x14ac:dyDescent="0.25">
      <c r="B142" s="5">
        <f>形核速率!F142</f>
        <v>1.1776036110922401</v>
      </c>
      <c r="C142" s="5">
        <f t="shared" si="36"/>
        <v>2.9999999999998916E-3</v>
      </c>
      <c r="D142" s="5">
        <f>形核速率!K142</f>
        <v>109582.57534898829</v>
      </c>
      <c r="E142" s="5">
        <f>晶体生长速度!E141</f>
        <v>29.573727258824892</v>
      </c>
      <c r="F142" s="39">
        <f t="shared" si="37"/>
        <v>11.074721515178622</v>
      </c>
      <c r="G142">
        <f t="shared" si="38"/>
        <v>11</v>
      </c>
      <c r="H142" s="65">
        <f t="shared" si="39"/>
        <v>7.47215151786218E-2</v>
      </c>
      <c r="I142">
        <f t="shared" si="40"/>
        <v>8</v>
      </c>
      <c r="J142">
        <f t="shared" si="41"/>
        <v>2.0781413176627321</v>
      </c>
      <c r="K142" s="66">
        <f t="shared" si="42"/>
        <v>6.8088679514509693E-6</v>
      </c>
      <c r="L142" s="96">
        <f t="shared" si="31"/>
        <v>0.29362557411538887</v>
      </c>
      <c r="N142" s="101">
        <f t="shared" si="43"/>
        <v>0.29362557411538887</v>
      </c>
      <c r="O142" s="5">
        <f t="shared" si="34"/>
        <v>3816336.7971473099</v>
      </c>
      <c r="P142" s="5">
        <f t="shared" si="35"/>
        <v>34.826128013449207</v>
      </c>
      <c r="Q142" s="60">
        <f t="shared" si="44"/>
        <v>348261.28013449209</v>
      </c>
      <c r="R142" s="5">
        <f t="shared" si="47"/>
        <v>7.0854589745763263</v>
      </c>
      <c r="S142" s="18">
        <f t="shared" si="45"/>
        <v>70854.589745763267</v>
      </c>
      <c r="T142" s="119">
        <f t="shared" si="48"/>
        <v>1.1059099971531285E-4</v>
      </c>
      <c r="U142" s="119">
        <f t="shared" si="46"/>
        <v>1.1059099971531285</v>
      </c>
      <c r="W142" s="5">
        <f>晶体生长速度!H141</f>
        <v>26387972088.974419</v>
      </c>
      <c r="X142" s="5">
        <f>形核速率!P142</f>
        <v>94973.259745899006</v>
      </c>
      <c r="Y142" s="5"/>
      <c r="AB142" s="5">
        <f>形核速率!Z142</f>
        <v>98312.873689915796</v>
      </c>
      <c r="AC142" s="5">
        <f>晶体生长速度!N141</f>
        <v>2.0724267928149708E+55</v>
      </c>
      <c r="AD142" s="5">
        <f t="shared" si="32"/>
        <v>3.6186066818460907E+59</v>
      </c>
      <c r="AE142" s="5">
        <f t="shared" si="33"/>
        <v>3.6807048212824849E+54</v>
      </c>
    </row>
    <row r="143" spans="2:31" x14ac:dyDescent="0.25">
      <c r="B143" s="5">
        <f>形核速率!F143</f>
        <v>1.1806036110922402</v>
      </c>
      <c r="C143" s="5">
        <f t="shared" si="36"/>
        <v>3.0000000000001137E-3</v>
      </c>
      <c r="D143" s="5">
        <f>形核速率!K143</f>
        <v>109582.5722357301</v>
      </c>
      <c r="E143" s="5">
        <f>晶体生长速度!E142</f>
        <v>29.573774378547494</v>
      </c>
      <c r="F143" s="39">
        <f t="shared" si="37"/>
        <v>11.077265911960829</v>
      </c>
      <c r="G143">
        <f t="shared" si="38"/>
        <v>11</v>
      </c>
      <c r="H143" s="65">
        <f t="shared" si="39"/>
        <v>7.7265911960829214E-2</v>
      </c>
      <c r="I143">
        <f t="shared" si="40"/>
        <v>8</v>
      </c>
      <c r="J143">
        <f t="shared" si="41"/>
        <v>2.0781413176627321</v>
      </c>
      <c r="K143" s="66">
        <f t="shared" si="42"/>
        <v>6.8279274441184494E-6</v>
      </c>
      <c r="L143" s="96">
        <f t="shared" si="31"/>
        <v>0.29731309517836185</v>
      </c>
      <c r="N143" s="101">
        <f t="shared" si="43"/>
        <v>0.29731309517836185</v>
      </c>
      <c r="O143" s="5">
        <f t="shared" si="34"/>
        <v>3826065.0800826666</v>
      </c>
      <c r="P143" s="5">
        <f t="shared" si="35"/>
        <v>34.914904824940344</v>
      </c>
      <c r="Q143" s="60">
        <f t="shared" si="44"/>
        <v>349149.04824940342</v>
      </c>
      <c r="R143" s="5">
        <f t="shared" si="47"/>
        <v>7.1741802977119722</v>
      </c>
      <c r="S143" s="18">
        <f t="shared" si="45"/>
        <v>71741.802977119718</v>
      </c>
      <c r="T143" s="119">
        <f t="shared" si="48"/>
        <v>1.1322880083429069E-4</v>
      </c>
      <c r="U143" s="119">
        <f t="shared" si="46"/>
        <v>1.132288008342907</v>
      </c>
      <c r="W143" s="5">
        <f>晶体生长速度!H142</f>
        <v>26388080996.803787</v>
      </c>
      <c r="X143" s="5">
        <f>形核速率!P143</f>
        <v>94973.260605743242</v>
      </c>
      <c r="Y143" s="5"/>
      <c r="AB143" s="5">
        <f>形核速率!Z143</f>
        <v>98312.987090215771</v>
      </c>
      <c r="AC143" s="5">
        <f>晶体生长速度!N142</f>
        <v>2.0830189304945287E+55</v>
      </c>
      <c r="AD143" s="5">
        <f t="shared" si="32"/>
        <v>3.6985418575645708E+59</v>
      </c>
      <c r="AE143" s="5">
        <f t="shared" si="33"/>
        <v>3.7620074082080802E+54</v>
      </c>
    </row>
    <row r="144" spans="2:31" x14ac:dyDescent="0.25">
      <c r="B144" s="5">
        <f>形核速率!F144</f>
        <v>1.1826036110922402</v>
      </c>
      <c r="C144" s="5">
        <f t="shared" si="36"/>
        <v>2.0000000000000018E-3</v>
      </c>
      <c r="D144" s="5">
        <f>形核速率!K144</f>
        <v>109582.57023063871</v>
      </c>
      <c r="E144" s="5">
        <f>晶体生长速度!E143</f>
        <v>29.573778578100697</v>
      </c>
      <c r="F144" s="39">
        <f t="shared" si="37"/>
        <v>11.078958587505976</v>
      </c>
      <c r="G144">
        <f t="shared" si="38"/>
        <v>11</v>
      </c>
      <c r="H144" s="65">
        <f t="shared" si="39"/>
        <v>7.8958587505976396E-2</v>
      </c>
      <c r="I144">
        <f t="shared" si="40"/>
        <v>8</v>
      </c>
      <c r="J144">
        <f t="shared" si="41"/>
        <v>2.0781413176627321</v>
      </c>
      <c r="K144" s="66">
        <f t="shared" si="42"/>
        <v>6.8406364311983886E-6</v>
      </c>
      <c r="L144" s="96">
        <f t="shared" si="31"/>
        <v>0.29977144291780294</v>
      </c>
      <c r="N144" s="101">
        <f t="shared" si="43"/>
        <v>0.29977144291780294</v>
      </c>
      <c r="O144" s="5">
        <f t="shared" si="34"/>
        <v>3832547.0947223562</v>
      </c>
      <c r="P144" s="5">
        <f t="shared" si="35"/>
        <v>34.974057340104224</v>
      </c>
      <c r="Q144" s="60">
        <f t="shared" si="44"/>
        <v>349740.57340104226</v>
      </c>
      <c r="R144" s="5">
        <f t="shared" si="47"/>
        <v>7.2333278548681736</v>
      </c>
      <c r="S144" s="18">
        <f t="shared" si="45"/>
        <v>72333.27854868173</v>
      </c>
      <c r="T144" s="119">
        <f t="shared" si="48"/>
        <v>1.1500187568966846E-4</v>
      </c>
      <c r="U144" s="119">
        <f t="shared" si="46"/>
        <v>1.1500187568966846</v>
      </c>
      <c r="W144" s="5">
        <f>晶体生长速度!H143</f>
        <v>26388124047.465164</v>
      </c>
      <c r="X144" s="5">
        <f>形核速率!P144</f>
        <v>94973.260945633869</v>
      </c>
      <c r="Y144" s="5"/>
      <c r="AB144" s="5">
        <f>形核速率!Z144</f>
        <v>98313.062477383981</v>
      </c>
      <c r="AC144" s="5">
        <f>晶体生长速度!N143</f>
        <v>2.0900909902849557E+55</v>
      </c>
      <c r="AD144" s="5">
        <f t="shared" si="32"/>
        <v>3.7521982758879313E+59</v>
      </c>
      <c r="AE144" s="5">
        <f t="shared" si="33"/>
        <v>3.8165816233738929E+54</v>
      </c>
    </row>
    <row r="145" spans="2:31" x14ac:dyDescent="0.25">
      <c r="B145" s="5">
        <f>形核速率!F145</f>
        <v>1.1926036110922402</v>
      </c>
      <c r="C145" s="5">
        <f t="shared" si="36"/>
        <v>1.0000000000000009E-2</v>
      </c>
      <c r="D145" s="5">
        <f>形核速率!K145</f>
        <v>109582.55914472911</v>
      </c>
      <c r="E145" s="5">
        <f>晶体生长速度!E144</f>
        <v>29.574209464407684</v>
      </c>
      <c r="F145" s="39">
        <f t="shared" si="37"/>
        <v>11.087379242269703</v>
      </c>
      <c r="G145">
        <f t="shared" si="38"/>
        <v>11</v>
      </c>
      <c r="H145" s="65">
        <f t="shared" si="39"/>
        <v>8.7379242269703283E-2</v>
      </c>
      <c r="I145">
        <f t="shared" si="40"/>
        <v>8</v>
      </c>
      <c r="J145">
        <f t="shared" si="41"/>
        <v>2.0781413176627321</v>
      </c>
      <c r="K145" s="66">
        <f t="shared" si="42"/>
        <v>6.9042130180855091E-6</v>
      </c>
      <c r="L145" s="96">
        <f t="shared" si="31"/>
        <v>0.31206336108017091</v>
      </c>
      <c r="N145" s="101">
        <f t="shared" si="43"/>
        <v>0.31206336108017091</v>
      </c>
      <c r="O145" s="5">
        <f t="shared" si="34"/>
        <v>3865010.7223139484</v>
      </c>
      <c r="P145" s="5">
        <f t="shared" si="35"/>
        <v>35.270309002450908</v>
      </c>
      <c r="Q145" s="60">
        <f t="shared" si="44"/>
        <v>352703.09002450906</v>
      </c>
      <c r="R145" s="5">
        <f t="shared" si="47"/>
        <v>7.5290699495122508</v>
      </c>
      <c r="S145" s="18">
        <f t="shared" si="45"/>
        <v>75290.699495122506</v>
      </c>
      <c r="T145" s="119">
        <f t="shared" si="48"/>
        <v>1.2423090289642052E-4</v>
      </c>
      <c r="U145" s="119">
        <f t="shared" si="46"/>
        <v>1.2423090289642051</v>
      </c>
      <c r="W145" s="5">
        <f>晶体生长速度!H144</f>
        <v>26388784455.035606</v>
      </c>
      <c r="X145" s="5">
        <f>形核速率!P145</f>
        <v>94973.266159564562</v>
      </c>
      <c r="Y145" s="5"/>
      <c r="AB145" s="5">
        <f>形核速率!Z145</f>
        <v>98313.438146633809</v>
      </c>
      <c r="AC145" s="5">
        <f>晶体生长速度!N144</f>
        <v>2.1256992084532484E+55</v>
      </c>
      <c r="AD145" s="5">
        <f t="shared" si="32"/>
        <v>4.0251226690504718E+59</v>
      </c>
      <c r="AE145" s="5">
        <f t="shared" si="33"/>
        <v>4.0941734364401234E+54</v>
      </c>
    </row>
    <row r="146" spans="2:31" x14ac:dyDescent="0.25">
      <c r="B146" s="5">
        <f>形核速率!F146</f>
        <v>1.2226036110922403</v>
      </c>
      <c r="C146" s="5">
        <f t="shared" si="36"/>
        <v>3.0000000000000027E-2</v>
      </c>
      <c r="D146" s="5">
        <f>形核速率!K146</f>
        <v>109582.52480000992</v>
      </c>
      <c r="E146" s="5">
        <f>晶体生长速度!E145</f>
        <v>29.575922600866861</v>
      </c>
      <c r="F146" s="39">
        <f t="shared" si="37"/>
        <v>11.112223922046734</v>
      </c>
      <c r="G146">
        <f t="shared" si="38"/>
        <v>11</v>
      </c>
      <c r="H146" s="65">
        <f t="shared" si="39"/>
        <v>0.11222392204673426</v>
      </c>
      <c r="I146">
        <f t="shared" si="40"/>
        <v>8</v>
      </c>
      <c r="J146">
        <f t="shared" si="41"/>
        <v>2.0781413176627321</v>
      </c>
      <c r="K146" s="66">
        <f t="shared" si="42"/>
        <v>7.0952566130811107E-6</v>
      </c>
      <c r="L146" s="96">
        <f t="shared" si="31"/>
        <v>0.34894125504834106</v>
      </c>
      <c r="N146" s="101">
        <f t="shared" si="43"/>
        <v>0.34894125504834106</v>
      </c>
      <c r="O146" s="5">
        <f t="shared" si="34"/>
        <v>3962463.5263813511</v>
      </c>
      <c r="P146" s="5">
        <f t="shared" si="35"/>
        <v>36.159629773204429</v>
      </c>
      <c r="Q146" s="60">
        <f t="shared" si="44"/>
        <v>361596.2977320443</v>
      </c>
      <c r="R146" s="5">
        <f t="shared" si="47"/>
        <v>8.4163476275382578</v>
      </c>
      <c r="S146" s="18">
        <f t="shared" si="45"/>
        <v>84163.476275382578</v>
      </c>
      <c r="T146" s="119">
        <f t="shared" si="48"/>
        <v>1.5519168155109778E-4</v>
      </c>
      <c r="U146" s="119">
        <f t="shared" si="46"/>
        <v>1.5519168155109779</v>
      </c>
      <c r="W146" s="5">
        <f>晶体生长速度!H145</f>
        <v>26391222393.610844</v>
      </c>
      <c r="X146" s="5">
        <f>形核速率!P146</f>
        <v>94973.285405937844</v>
      </c>
      <c r="Y146" s="5"/>
      <c r="AB146" s="5">
        <f>形核速率!Z146</f>
        <v>98314.546592911807</v>
      </c>
      <c r="AC146" s="5">
        <f>晶体生长速度!N145</f>
        <v>2.2344128552874825E+55</v>
      </c>
      <c r="AD146" s="5">
        <f t="shared" si="32"/>
        <v>4.8900512102494429E+59</v>
      </c>
      <c r="AE146" s="5">
        <f t="shared" si="33"/>
        <v>4.9738837025791683E+54</v>
      </c>
    </row>
    <row r="147" spans="2:31" x14ac:dyDescent="0.25">
      <c r="B147" s="5">
        <f>形核速率!F147</f>
        <v>1.2526036110922403</v>
      </c>
      <c r="C147" s="5">
        <f t="shared" si="36"/>
        <v>3.0000000000000027E-2</v>
      </c>
      <c r="D147" s="5">
        <f>形核速率!K147</f>
        <v>109582.49045660028</v>
      </c>
      <c r="E147" s="5">
        <f>晶体生长速度!E146</f>
        <v>29.577635764366615</v>
      </c>
      <c r="F147" s="39">
        <f t="shared" si="37"/>
        <v>11.136466263020791</v>
      </c>
      <c r="G147">
        <f t="shared" si="38"/>
        <v>11</v>
      </c>
      <c r="H147" s="65">
        <f t="shared" si="39"/>
        <v>0.13646626302079135</v>
      </c>
      <c r="I147">
        <f t="shared" si="40"/>
        <v>8</v>
      </c>
      <c r="J147">
        <f t="shared" si="41"/>
        <v>2.0781413176627321</v>
      </c>
      <c r="K147" s="66">
        <f t="shared" si="42"/>
        <v>7.2867629805385412E-6</v>
      </c>
      <c r="L147" s="96">
        <f t="shared" si="31"/>
        <v>0.38582128853989939</v>
      </c>
      <c r="N147" s="101">
        <f t="shared" si="43"/>
        <v>0.38582128853989939</v>
      </c>
      <c r="O147" s="5">
        <f t="shared" si="34"/>
        <v>4059927.5369075905</v>
      </c>
      <c r="P147" s="5">
        <f t="shared" si="35"/>
        <v>37.049053366016615</v>
      </c>
      <c r="Q147" s="60">
        <f t="shared" si="44"/>
        <v>370490.53366016614</v>
      </c>
      <c r="R147" s="5">
        <f t="shared" si="47"/>
        <v>9.3036767004692571</v>
      </c>
      <c r="S147" s="18">
        <f t="shared" si="45"/>
        <v>93036.767004692578</v>
      </c>
      <c r="T147" s="119">
        <f t="shared" si="48"/>
        <v>1.8942672617881302E-4</v>
      </c>
      <c r="U147" s="119">
        <f t="shared" si="46"/>
        <v>1.8942672617881302</v>
      </c>
      <c r="W147" s="5">
        <f>晶体生长速度!H146</f>
        <v>26393660460.779991</v>
      </c>
      <c r="X147" s="5">
        <f>形核速率!P147</f>
        <v>94973.304651438812</v>
      </c>
      <c r="Y147" s="5"/>
      <c r="AB147" s="5">
        <f>形核速率!Z147</f>
        <v>98315.627217732123</v>
      </c>
      <c r="AC147" s="5">
        <f>晶体生长速度!N146</f>
        <v>2.3458587444594388E+55</v>
      </c>
      <c r="AD147" s="5">
        <f t="shared" si="32"/>
        <v>5.8259126191099601E+59</v>
      </c>
      <c r="AE147" s="5">
        <f t="shared" si="33"/>
        <v>5.9257238996276316E+54</v>
      </c>
    </row>
    <row r="148" spans="2:31" x14ac:dyDescent="0.25">
      <c r="B148" s="5">
        <f>形核速率!F148</f>
        <v>1.2726036110922403</v>
      </c>
      <c r="C148" s="5">
        <f t="shared" si="36"/>
        <v>2.0000000000000018E-2</v>
      </c>
      <c r="D148" s="5">
        <f>形核速率!K148</f>
        <v>109582.46778435365</v>
      </c>
      <c r="E148" s="5">
        <f>晶体生长速度!E147</f>
        <v>29.578691819207116</v>
      </c>
      <c r="F148" s="39">
        <f t="shared" si="37"/>
        <v>11.152307358508541</v>
      </c>
      <c r="G148">
        <f t="shared" si="38"/>
        <v>11</v>
      </c>
      <c r="H148" s="65">
        <f t="shared" si="39"/>
        <v>0.1523073585085406</v>
      </c>
      <c r="I148">
        <f t="shared" si="40"/>
        <v>8</v>
      </c>
      <c r="J148">
        <f t="shared" si="41"/>
        <v>2.0781413176627321</v>
      </c>
      <c r="K148" s="66">
        <f t="shared" si="42"/>
        <v>7.4146860436461284E-6</v>
      </c>
      <c r="L148" s="96">
        <f t="shared" si="31"/>
        <v>0.41040885690334755</v>
      </c>
      <c r="N148" s="101">
        <f t="shared" si="43"/>
        <v>0.41040885690334755</v>
      </c>
      <c r="O148" s="5">
        <f t="shared" si="34"/>
        <v>4124897.7754625115</v>
      </c>
      <c r="P148" s="5">
        <f t="shared" si="35"/>
        <v>37.64195002050748</v>
      </c>
      <c r="Q148" s="60">
        <f t="shared" si="44"/>
        <v>376419.50020507479</v>
      </c>
      <c r="R148" s="5">
        <f t="shared" si="47"/>
        <v>9.8952505368533998</v>
      </c>
      <c r="S148" s="18">
        <f t="shared" si="45"/>
        <v>98952.505368533995</v>
      </c>
      <c r="T148" s="119">
        <f t="shared" si="48"/>
        <v>2.1370544037524743E-4</v>
      </c>
      <c r="U148" s="119">
        <f t="shared" si="46"/>
        <v>2.1370544037524741</v>
      </c>
      <c r="W148" s="5">
        <f>晶体生长速度!H147</f>
        <v>26395192427.726501</v>
      </c>
      <c r="X148" s="5">
        <f>形核速率!P148</f>
        <v>94973.316743442585</v>
      </c>
      <c r="Y148" s="5"/>
      <c r="AB148" s="5">
        <f>形核速率!Z148</f>
        <v>98316.332696727419</v>
      </c>
      <c r="AC148" s="5">
        <f>晶体生长速度!N147</f>
        <v>2.4216584879111745E+55</v>
      </c>
      <c r="AD148" s="5">
        <f t="shared" si="32"/>
        <v>6.4903807097264085E+59</v>
      </c>
      <c r="AE148" s="5">
        <f t="shared" si="33"/>
        <v>6.6015284863676052E+54</v>
      </c>
    </row>
    <row r="149" spans="2:31" x14ac:dyDescent="0.25">
      <c r="B149" s="5">
        <f>形核速率!F149</f>
        <v>1.3226036110922401</v>
      </c>
      <c r="C149" s="5">
        <f t="shared" si="36"/>
        <v>4.9999999999999822E-2</v>
      </c>
      <c r="D149" s="5">
        <f>形核速率!K149</f>
        <v>109582.40999149525</v>
      </c>
      <c r="E149" s="5">
        <f>晶体生长速度!E148</f>
        <v>29.581762997754858</v>
      </c>
      <c r="F149" s="39">
        <f t="shared" si="37"/>
        <v>11.190845794845684</v>
      </c>
      <c r="G149">
        <f t="shared" si="38"/>
        <v>11</v>
      </c>
      <c r="H149" s="65">
        <f t="shared" si="39"/>
        <v>0.19084579484568387</v>
      </c>
      <c r="I149">
        <f t="shared" si="40"/>
        <v>8</v>
      </c>
      <c r="J149">
        <f t="shared" si="41"/>
        <v>2.0781413176627321</v>
      </c>
      <c r="K149" s="66">
        <f t="shared" si="42"/>
        <v>7.7353554291415135E-6</v>
      </c>
      <c r="L149" s="96">
        <f t="shared" ref="L149:L212" si="49">(J149+K149)*(2*E149*0.01*C149)+L148</f>
        <v>0.47188416966373925</v>
      </c>
      <c r="N149" s="101">
        <f t="shared" si="43"/>
        <v>0.47188416966373925</v>
      </c>
      <c r="O149" s="5">
        <f t="shared" si="34"/>
        <v>4287405.935195474</v>
      </c>
      <c r="P149" s="5">
        <f t="shared" si="35"/>
        <v>39.124946563305386</v>
      </c>
      <c r="Q149" s="60">
        <f t="shared" si="44"/>
        <v>391249.46563305386</v>
      </c>
      <c r="R149" s="5">
        <f t="shared" si="47"/>
        <v>11.374338686741137</v>
      </c>
      <c r="S149" s="18">
        <f t="shared" si="45"/>
        <v>113743.38686741136</v>
      </c>
      <c r="T149" s="119">
        <f t="shared" si="48"/>
        <v>2.8350126872217257E-4</v>
      </c>
      <c r="U149" s="119">
        <f t="shared" si="46"/>
        <v>2.8350126872217256</v>
      </c>
      <c r="W149" s="5">
        <f>晶体生长速度!H148</f>
        <v>26399490714.62019</v>
      </c>
      <c r="X149" s="5">
        <f>形核速率!P149</f>
        <v>94973.350666373008</v>
      </c>
      <c r="Y149" s="5"/>
      <c r="AB149" s="5">
        <f>形核速率!Z149</f>
        <v>98318.048070670397</v>
      </c>
      <c r="AC149" s="5">
        <f>晶体生长速度!N148</f>
        <v>2.6165594907713794E+55</v>
      </c>
      <c r="AD149" s="5">
        <f t="shared" si="32"/>
        <v>8.2991399002173228E+59</v>
      </c>
      <c r="AE149" s="5">
        <f t="shared" si="33"/>
        <v>8.4411154036051997E+54</v>
      </c>
    </row>
    <row r="150" spans="2:31" x14ac:dyDescent="0.25">
      <c r="B150" s="5">
        <f>形核速率!F150</f>
        <v>1.3726036110922402</v>
      </c>
      <c r="C150" s="5">
        <f t="shared" si="36"/>
        <v>5.0000000000000044E-2</v>
      </c>
      <c r="D150" s="5">
        <f>形核速率!K150</f>
        <v>109582.35220242554</v>
      </c>
      <c r="E150" s="5">
        <f>晶体生长速度!E149</f>
        <v>29.58483428444945</v>
      </c>
      <c r="F150" s="39">
        <f t="shared" si="37"/>
        <v>11.227953931320375</v>
      </c>
      <c r="G150">
        <f t="shared" si="38"/>
        <v>11</v>
      </c>
      <c r="H150" s="65">
        <f t="shared" si="39"/>
        <v>0.22795393132037489</v>
      </c>
      <c r="I150">
        <f t="shared" si="40"/>
        <v>8</v>
      </c>
      <c r="J150">
        <f t="shared" si="41"/>
        <v>2.0781413176627321</v>
      </c>
      <c r="K150" s="66">
        <f t="shared" si="42"/>
        <v>8.057222454235338E-6</v>
      </c>
      <c r="L150" s="96">
        <f t="shared" si="49"/>
        <v>0.53336587453804973</v>
      </c>
      <c r="N150" s="101">
        <f t="shared" si="43"/>
        <v>0.53336587453804973</v>
      </c>
      <c r="O150" s="5">
        <f t="shared" si="34"/>
        <v>4449947.5946327047</v>
      </c>
      <c r="P150" s="5">
        <f t="shared" si="35"/>
        <v>40.608250372400825</v>
      </c>
      <c r="Q150" s="60">
        <f t="shared" si="44"/>
        <v>406082.50372400827</v>
      </c>
      <c r="R150" s="5">
        <f t="shared" si="47"/>
        <v>12.85358040096361</v>
      </c>
      <c r="S150" s="18">
        <f t="shared" si="45"/>
        <v>128535.80400963609</v>
      </c>
      <c r="T150" s="119">
        <f t="shared" si="48"/>
        <v>3.6239897377811592E-4</v>
      </c>
      <c r="U150" s="119">
        <f t="shared" si="46"/>
        <v>3.6239897377811592</v>
      </c>
      <c r="W150" s="5">
        <f>晶体生长速度!H149</f>
        <v>26403789419.346573</v>
      </c>
      <c r="X150" s="5">
        <f>形核速率!P150</f>
        <v>94973.384586737215</v>
      </c>
      <c r="Y150" s="5"/>
      <c r="AB150" s="5">
        <f>形核速率!Z150</f>
        <v>98319.697583788351</v>
      </c>
      <c r="AC150" s="5">
        <f>晶体生长速度!N149</f>
        <v>2.8190708881667789E+55</v>
      </c>
      <c r="AD150" s="5">
        <f t="shared" si="32"/>
        <v>1.0327461636082016E+60</v>
      </c>
      <c r="AE150" s="5">
        <f t="shared" si="33"/>
        <v>1.0503959928559506E+55</v>
      </c>
    </row>
    <row r="151" spans="2:31" x14ac:dyDescent="0.25">
      <c r="B151" s="5">
        <f>形核速率!F151</f>
        <v>1.4226036110922402</v>
      </c>
      <c r="C151" s="5">
        <f t="shared" si="36"/>
        <v>5.0000000000000044E-2</v>
      </c>
      <c r="D151" s="5">
        <f>形核速率!K151</f>
        <v>109582.294417144</v>
      </c>
      <c r="E151" s="5">
        <f>晶体生长速度!E150</f>
        <v>29.587905679283608</v>
      </c>
      <c r="F151" s="39">
        <f t="shared" si="37"/>
        <v>11.263734145402738</v>
      </c>
      <c r="G151">
        <f t="shared" si="38"/>
        <v>11</v>
      </c>
      <c r="H151" s="65">
        <f t="shared" si="39"/>
        <v>0.26373414540273821</v>
      </c>
      <c r="I151">
        <f t="shared" si="40"/>
        <v>8</v>
      </c>
      <c r="J151">
        <f t="shared" si="41"/>
        <v>2.0781413176627321</v>
      </c>
      <c r="K151" s="66">
        <f t="shared" si="42"/>
        <v>8.3802476901450102E-6</v>
      </c>
      <c r="L151" s="96">
        <f t="shared" si="49"/>
        <v>0.59485397178725508</v>
      </c>
      <c r="N151" s="101">
        <f t="shared" si="43"/>
        <v>0.59485397178725508</v>
      </c>
      <c r="O151" s="5">
        <f t="shared" si="34"/>
        <v>4612522.7555142846</v>
      </c>
      <c r="P151" s="5">
        <f t="shared" si="35"/>
        <v>42.091861464005461</v>
      </c>
      <c r="Q151" s="60">
        <f t="shared" si="44"/>
        <v>420918.61464005464</v>
      </c>
      <c r="R151" s="5">
        <f t="shared" si="47"/>
        <v>14.332975684927792</v>
      </c>
      <c r="S151" s="18">
        <f t="shared" si="45"/>
        <v>143329.75684927791</v>
      </c>
      <c r="T151" s="119">
        <f t="shared" si="48"/>
        <v>4.504013898290587E-4</v>
      </c>
      <c r="U151" s="119">
        <f t="shared" si="46"/>
        <v>4.5040138982905873</v>
      </c>
      <c r="W151" s="5">
        <f>晶体生长速度!H150</f>
        <v>26408088541.915619</v>
      </c>
      <c r="X151" s="5">
        <f>形核速率!P151</f>
        <v>94973.418504535526</v>
      </c>
      <c r="Y151" s="5"/>
      <c r="AB151" s="5">
        <f>形核速率!Z151</f>
        <v>98321.286040313033</v>
      </c>
      <c r="AC151" s="5">
        <f>晶体生长速度!N150</f>
        <v>3.0292001459632956E+55</v>
      </c>
      <c r="AD151" s="5">
        <f t="shared" si="32"/>
        <v>1.2586608481993262E+60</v>
      </c>
      <c r="AE151" s="5">
        <f t="shared" si="33"/>
        <v>1.2801509204052299E+55</v>
      </c>
    </row>
    <row r="152" spans="2:31" x14ac:dyDescent="0.25">
      <c r="B152" s="5">
        <f>形核速率!F152</f>
        <v>1.4657526421623093</v>
      </c>
      <c r="C152" s="5">
        <f t="shared" si="36"/>
        <v>4.3149031070069066E-2</v>
      </c>
      <c r="D152" s="5">
        <f>形核速率!K152</f>
        <v>109582.24467918034</v>
      </c>
      <c r="E152" s="5">
        <f>晶体生长速度!E151</f>
        <v>29.59050736565543</v>
      </c>
      <c r="F152" s="39">
        <f t="shared" si="37"/>
        <v>11.293614962333567</v>
      </c>
      <c r="G152">
        <f t="shared" si="38"/>
        <v>11</v>
      </c>
      <c r="H152" s="65">
        <f t="shared" si="39"/>
        <v>0.29361496233356732</v>
      </c>
      <c r="I152">
        <f t="shared" si="40"/>
        <v>8</v>
      </c>
      <c r="J152">
        <f t="shared" si="41"/>
        <v>2.0781413176627321</v>
      </c>
      <c r="K152" s="66">
        <f t="shared" si="42"/>
        <v>8.6599149718179984E-6</v>
      </c>
      <c r="L152" s="96">
        <f t="shared" si="49"/>
        <v>0.6479216811736862</v>
      </c>
      <c r="N152" s="101">
        <f t="shared" si="43"/>
        <v>0.6479216811736862</v>
      </c>
      <c r="O152" s="5">
        <f t="shared" si="34"/>
        <v>4752841.0429691318</v>
      </c>
      <c r="P152" s="5">
        <f t="shared" si="35"/>
        <v>43.372364354132721</v>
      </c>
      <c r="Q152" s="60">
        <f t="shared" si="44"/>
        <v>433723.64354132721</v>
      </c>
      <c r="R152" s="5">
        <f t="shared" si="47"/>
        <v>15.609777406627567</v>
      </c>
      <c r="S152" s="18">
        <f t="shared" si="45"/>
        <v>156097.77406627566</v>
      </c>
      <c r="T152" s="119">
        <f t="shared" si="48"/>
        <v>5.3312814163397615E-4</v>
      </c>
      <c r="U152" s="119">
        <f t="shared" si="46"/>
        <v>5.3312814163397615</v>
      </c>
      <c r="W152" s="5">
        <f>晶体生长速度!H151</f>
        <v>26411745754.03252</v>
      </c>
      <c r="X152" s="5">
        <f>形核速率!P152</f>
        <v>94973.447353386626</v>
      </c>
      <c r="Y152" s="5"/>
      <c r="AB152" s="5">
        <f>形核速率!Z152</f>
        <v>98322.610993397699</v>
      </c>
      <c r="AC152" s="5">
        <f>晶体生长速度!N151</f>
        <v>3.2166548172628055E+55</v>
      </c>
      <c r="AD152" s="5">
        <f t="shared" si="32"/>
        <v>1.4730354170009632E+60</v>
      </c>
      <c r="AE152" s="5">
        <f t="shared" si="33"/>
        <v>1.4981654800642719E+55</v>
      </c>
    </row>
    <row r="153" spans="2:31" x14ac:dyDescent="0.25">
      <c r="B153" s="5">
        <f>形核速率!F153</f>
        <v>1.4657526422623093</v>
      </c>
      <c r="C153" s="5">
        <f t="shared" si="36"/>
        <v>1.000000082740371E-10</v>
      </c>
      <c r="D153" s="5">
        <f>形核速率!K153</f>
        <v>109582.24259161367</v>
      </c>
      <c r="E153" s="5">
        <f>晶体生长速度!E152</f>
        <v>29.590744221660913</v>
      </c>
      <c r="F153" s="39">
        <f t="shared" si="37"/>
        <v>11.293614943350855</v>
      </c>
      <c r="G153">
        <f t="shared" si="38"/>
        <v>11</v>
      </c>
      <c r="H153" s="65">
        <f t="shared" si="39"/>
        <v>0.29361494335085503</v>
      </c>
      <c r="I153">
        <f t="shared" si="40"/>
        <v>8</v>
      </c>
      <c r="J153">
        <f t="shared" si="41"/>
        <v>2.0781413176627321</v>
      </c>
      <c r="K153" s="66">
        <f t="shared" si="42"/>
        <v>8.6599147912185818E-6</v>
      </c>
      <c r="L153" s="96">
        <f t="shared" si="49"/>
        <v>0.64792168129667427</v>
      </c>
      <c r="N153" s="101">
        <f t="shared" si="43"/>
        <v>0.64792168129667427</v>
      </c>
      <c r="O153" s="5">
        <f t="shared" si="34"/>
        <v>4752878.9966716273</v>
      </c>
      <c r="P153" s="5">
        <f t="shared" si="35"/>
        <v>43.372711529407646</v>
      </c>
      <c r="Q153" s="60">
        <f t="shared" si="44"/>
        <v>433727.11529407644</v>
      </c>
      <c r="R153" s="5">
        <f t="shared" si="47"/>
        <v>15.609777409586641</v>
      </c>
      <c r="S153" s="18">
        <f t="shared" si="45"/>
        <v>156097.77409586642</v>
      </c>
      <c r="T153" s="119">
        <f t="shared" si="48"/>
        <v>5.3312814182570104E-4</v>
      </c>
      <c r="U153" s="119">
        <f t="shared" si="46"/>
        <v>5.3312814182570101</v>
      </c>
      <c r="W153" s="5">
        <f>晶体生长速度!H152</f>
        <v>26412027590.953754</v>
      </c>
      <c r="X153" s="5">
        <f>形核速率!P153</f>
        <v>94973.449576398969</v>
      </c>
      <c r="Y153" s="5"/>
      <c r="AB153" s="5">
        <f>形核速率!Z153</f>
        <v>98322.611346227131</v>
      </c>
      <c r="AC153" s="5">
        <f>晶体生长速度!N152</f>
        <v>3.2167062800827958E+55</v>
      </c>
      <c r="AD153" s="5">
        <f t="shared" si="32"/>
        <v>1.4730589894952369E+60</v>
      </c>
      <c r="AE153" s="5">
        <f t="shared" si="33"/>
        <v>1.498189449330326E+55</v>
      </c>
    </row>
    <row r="154" spans="2:31" x14ac:dyDescent="0.25">
      <c r="B154" s="5">
        <f>形核速率!F154</f>
        <v>1.4657526425623093</v>
      </c>
      <c r="C154" s="5">
        <f t="shared" si="36"/>
        <v>3.000000248221113E-10</v>
      </c>
      <c r="D154" s="5">
        <f>形核速率!K154</f>
        <v>109582.23632883331</v>
      </c>
      <c r="E154" s="5">
        <f>晶体生长速度!E153</f>
        <v>29.591454839331522</v>
      </c>
      <c r="F154" s="39">
        <f t="shared" si="37"/>
        <v>11.293614886401983</v>
      </c>
      <c r="G154">
        <f t="shared" si="38"/>
        <v>11</v>
      </c>
      <c r="H154" s="65">
        <f t="shared" si="39"/>
        <v>0.29361488640198274</v>
      </c>
      <c r="I154">
        <f t="shared" si="40"/>
        <v>8</v>
      </c>
      <c r="J154">
        <f t="shared" si="41"/>
        <v>2.0781413176627321</v>
      </c>
      <c r="K154" s="66">
        <f t="shared" si="42"/>
        <v>8.6599142494133591E-6</v>
      </c>
      <c r="L154" s="96">
        <f t="shared" si="49"/>
        <v>0.64792168166564723</v>
      </c>
      <c r="N154" s="101">
        <f t="shared" si="43"/>
        <v>0.64792168166564723</v>
      </c>
      <c r="O154" s="5">
        <f t="shared" si="34"/>
        <v>4752992.8657424394</v>
      </c>
      <c r="P154" s="5">
        <f t="shared" si="35"/>
        <v>43.373753128013412</v>
      </c>
      <c r="Q154" s="60">
        <f t="shared" si="44"/>
        <v>433737.53128013411</v>
      </c>
      <c r="R154" s="5">
        <f t="shared" si="47"/>
        <v>15.609777418464079</v>
      </c>
      <c r="S154" s="18">
        <f t="shared" si="45"/>
        <v>156097.77418464079</v>
      </c>
      <c r="T154" s="119">
        <f t="shared" si="48"/>
        <v>5.3312814240088948E-4</v>
      </c>
      <c r="U154" s="119">
        <f t="shared" si="46"/>
        <v>5.3312814240088953</v>
      </c>
      <c r="W154" s="5">
        <f>晶体生长速度!H153</f>
        <v>26412873160.956303</v>
      </c>
      <c r="X154" s="5">
        <f>形核速率!P154</f>
        <v>94973.456245752168</v>
      </c>
      <c r="Y154" s="5"/>
      <c r="AB154" s="5">
        <f>形核速率!Z154</f>
        <v>98322.61240478119</v>
      </c>
      <c r="AC154" s="5">
        <f>晶体生长速度!N153</f>
        <v>3.2168606831714769E+55</v>
      </c>
      <c r="AD154" s="5">
        <f t="shared" si="32"/>
        <v>1.4731297136791933E+60</v>
      </c>
      <c r="AE154" s="5">
        <f t="shared" si="33"/>
        <v>1.4982613639419111E+55</v>
      </c>
    </row>
    <row r="155" spans="2:31" x14ac:dyDescent="0.25">
      <c r="B155" s="5">
        <f>形核速率!F155</f>
        <v>1.4657526429623093</v>
      </c>
      <c r="C155" s="5">
        <f t="shared" si="36"/>
        <v>4.000000330961484E-10</v>
      </c>
      <c r="D155" s="5">
        <f>形核速率!K155</f>
        <v>109582.22797849927</v>
      </c>
      <c r="E155" s="5">
        <f>晶体生长速度!E154</f>
        <v>29.59240235752193</v>
      </c>
      <c r="F155" s="39">
        <f t="shared" si="37"/>
        <v>11.29361481047051</v>
      </c>
      <c r="G155">
        <f t="shared" si="38"/>
        <v>11</v>
      </c>
      <c r="H155" s="65">
        <f t="shared" si="39"/>
        <v>0.29361481047051008</v>
      </c>
      <c r="I155">
        <f t="shared" si="40"/>
        <v>8</v>
      </c>
      <c r="J155">
        <f t="shared" si="41"/>
        <v>2.0781413176627321</v>
      </c>
      <c r="K155" s="66">
        <f t="shared" si="42"/>
        <v>8.659913527009848E-6</v>
      </c>
      <c r="L155" s="96">
        <f t="shared" si="49"/>
        <v>0.64792168215762691</v>
      </c>
      <c r="N155" s="101">
        <f t="shared" si="43"/>
        <v>0.64792168215762691</v>
      </c>
      <c r="O155" s="5">
        <f t="shared" si="34"/>
        <v>4753144.6956431093</v>
      </c>
      <c r="P155" s="5">
        <f t="shared" si="35"/>
        <v>43.375141967141843</v>
      </c>
      <c r="Q155" s="60">
        <f t="shared" si="44"/>
        <v>433751.41967141844</v>
      </c>
      <c r="R155" s="5">
        <f t="shared" si="47"/>
        <v>15.60977743030104</v>
      </c>
      <c r="S155" s="18">
        <f t="shared" si="45"/>
        <v>156097.7743030104</v>
      </c>
      <c r="T155" s="119">
        <f t="shared" si="48"/>
        <v>5.3312814316783187E-4</v>
      </c>
      <c r="U155" s="119">
        <f t="shared" si="46"/>
        <v>5.3312814316783186</v>
      </c>
      <c r="W155" s="5">
        <f>晶体生长速度!H154</f>
        <v>26414000630.361168</v>
      </c>
      <c r="X155" s="5">
        <f>形核速率!P155</f>
        <v>94973.465138207568</v>
      </c>
      <c r="Y155" s="5"/>
      <c r="AB155" s="5">
        <f>形核速率!Z155</f>
        <v>98322.613816189463</v>
      </c>
      <c r="AC155" s="5">
        <f>晶体生长速度!N154</f>
        <v>3.2170665661288159E+55</v>
      </c>
      <c r="AD155" s="5">
        <f t="shared" si="32"/>
        <v>1.4732240181679331E+60</v>
      </c>
      <c r="AE155" s="5">
        <f t="shared" si="33"/>
        <v>1.4983572557601768E+55</v>
      </c>
    </row>
    <row r="156" spans="2:31" x14ac:dyDescent="0.25">
      <c r="B156" s="5">
        <f>形核速率!F156</f>
        <v>1.4657526431623094</v>
      </c>
      <c r="C156" s="5">
        <f t="shared" si="36"/>
        <v>2.000000165480742E-10</v>
      </c>
      <c r="D156" s="5">
        <f>形核速率!K156</f>
        <v>109582.22380339616</v>
      </c>
      <c r="E156" s="5">
        <f>晶体生长速度!E155</f>
        <v>29.592876110457219</v>
      </c>
      <c r="F156" s="39">
        <f t="shared" si="37"/>
        <v>11.293614772505356</v>
      </c>
      <c r="G156">
        <f t="shared" si="38"/>
        <v>11</v>
      </c>
      <c r="H156" s="65">
        <f t="shared" si="39"/>
        <v>0.2936147725053555</v>
      </c>
      <c r="I156">
        <f t="shared" si="40"/>
        <v>8</v>
      </c>
      <c r="J156">
        <f t="shared" si="41"/>
        <v>2.0781413176627321</v>
      </c>
      <c r="K156" s="66">
        <f t="shared" si="42"/>
        <v>8.6599131658136472E-6</v>
      </c>
      <c r="L156" s="96">
        <f t="shared" si="49"/>
        <v>0.64792168240362069</v>
      </c>
      <c r="N156" s="101">
        <f t="shared" si="43"/>
        <v>0.64792168240362069</v>
      </c>
      <c r="O156" s="5">
        <f t="shared" si="34"/>
        <v>4753220.6095981402</v>
      </c>
      <c r="P156" s="5">
        <f t="shared" si="35"/>
        <v>43.37583637767743</v>
      </c>
      <c r="Q156" s="60">
        <f t="shared" si="44"/>
        <v>433758.36377677432</v>
      </c>
      <c r="R156" s="5">
        <f t="shared" si="47"/>
        <v>15.609777436219616</v>
      </c>
      <c r="S156" s="18">
        <f t="shared" si="45"/>
        <v>156097.77436219616</v>
      </c>
      <c r="T156" s="119">
        <f t="shared" si="48"/>
        <v>5.3312814355130919E-4</v>
      </c>
      <c r="U156" s="119">
        <f t="shared" si="46"/>
        <v>5.331281435513092</v>
      </c>
      <c r="W156" s="5">
        <f>晶体生长速度!H155</f>
        <v>26414564363.666855</v>
      </c>
      <c r="X156" s="5">
        <f>形核速率!P156</f>
        <v>94973.469584273145</v>
      </c>
      <c r="Y156" s="5"/>
      <c r="AB156" s="5">
        <f>形核速率!Z156</f>
        <v>98322.614521863754</v>
      </c>
      <c r="AC156" s="5">
        <f>晶体生长速度!N155</f>
        <v>3.2171695082906607E+55</v>
      </c>
      <c r="AD156" s="5">
        <f t="shared" si="32"/>
        <v>1.4732711707257849E+60</v>
      </c>
      <c r="AE156" s="5">
        <f t="shared" si="33"/>
        <v>1.4984052019875623E+55</v>
      </c>
    </row>
    <row r="157" spans="2:31" x14ac:dyDescent="0.25">
      <c r="B157" s="5">
        <f>形核速率!F157</f>
        <v>1.4657526521623092</v>
      </c>
      <c r="C157" s="5">
        <f t="shared" si="36"/>
        <v>8.9999998564849193E-9</v>
      </c>
      <c r="D157" s="5">
        <f>形核速率!K157</f>
        <v>109582.03593871865</v>
      </c>
      <c r="E157" s="5">
        <f>晶体生长速度!E156</f>
        <v>29.614202021780784</v>
      </c>
      <c r="F157" s="39">
        <f t="shared" si="37"/>
        <v>11.293613064208433</v>
      </c>
      <c r="G157">
        <f t="shared" si="38"/>
        <v>11</v>
      </c>
      <c r="H157" s="65">
        <f t="shared" si="39"/>
        <v>0.29361306420843292</v>
      </c>
      <c r="I157">
        <f t="shared" si="40"/>
        <v>8</v>
      </c>
      <c r="J157">
        <f t="shared" si="41"/>
        <v>2.0781413176627321</v>
      </c>
      <c r="K157" s="66">
        <f t="shared" si="42"/>
        <v>8.6598969132849766E-6</v>
      </c>
      <c r="L157" s="96">
        <f>(J157+K157)*(2*E157*0.01*C157)+L156</f>
        <v>0.64792169348131612</v>
      </c>
      <c r="N157" s="101">
        <f t="shared" si="43"/>
        <v>0.64792169348131612</v>
      </c>
      <c r="O157" s="5">
        <f t="shared" si="34"/>
        <v>4756637.8612810662</v>
      </c>
      <c r="P157" s="5">
        <f t="shared" si="35"/>
        <v>43.407095155095604</v>
      </c>
      <c r="Q157" s="60">
        <f t="shared" si="44"/>
        <v>434070.95155095606</v>
      </c>
      <c r="R157" s="5">
        <f t="shared" si="47"/>
        <v>15.609777702747429</v>
      </c>
      <c r="S157" s="18">
        <f t="shared" si="45"/>
        <v>156097.77702747428</v>
      </c>
      <c r="T157" s="119">
        <f t="shared" si="48"/>
        <v>5.3312816082022444E-4</v>
      </c>
      <c r="U157" s="119">
        <f t="shared" si="46"/>
        <v>5.3312816082022447</v>
      </c>
      <c r="W157" s="5">
        <f>晶体生长速度!H156</f>
        <v>26439943654.149395</v>
      </c>
      <c r="X157" s="5">
        <f>形核速率!P157</f>
        <v>94973.669641998626</v>
      </c>
      <c r="Y157" s="5"/>
      <c r="AB157" s="5">
        <f>形核速率!Z157</f>
        <v>98322.646275926279</v>
      </c>
      <c r="AC157" s="5">
        <f>晶体生长速度!N156</f>
        <v>3.2218051966100547E+55</v>
      </c>
      <c r="AD157" s="5">
        <f t="shared" si="32"/>
        <v>1.475394543650471E+60</v>
      </c>
      <c r="AE157" s="5">
        <f t="shared" si="33"/>
        <v>1.5005643150714431E+55</v>
      </c>
    </row>
    <row r="158" spans="2:31" x14ac:dyDescent="0.25">
      <c r="B158" s="5">
        <f>形核速率!F158</f>
        <v>1.4657527421623093</v>
      </c>
      <c r="C158" s="5">
        <f t="shared" si="36"/>
        <v>9.0000000119161427E-8</v>
      </c>
      <c r="D158" s="5">
        <f>形核速率!K158</f>
        <v>109580.15939154824</v>
      </c>
      <c r="E158" s="5">
        <f>晶体生长速度!E157</f>
        <v>29.828027078139105</v>
      </c>
      <c r="F158" s="39">
        <f t="shared" si="37"/>
        <v>11.293596000238702</v>
      </c>
      <c r="G158">
        <f t="shared" si="38"/>
        <v>11</v>
      </c>
      <c r="H158" s="65">
        <f t="shared" si="39"/>
        <v>0.29359600023870236</v>
      </c>
      <c r="I158">
        <f t="shared" si="40"/>
        <v>8</v>
      </c>
      <c r="J158">
        <f t="shared" si="41"/>
        <v>2.0781413176627321</v>
      </c>
      <c r="K158" s="66">
        <f t="shared" si="42"/>
        <v>8.6597345704311814E-6</v>
      </c>
      <c r="L158" s="96">
        <f t="shared" si="49"/>
        <v>0.64792180505812114</v>
      </c>
      <c r="N158" s="101">
        <f t="shared" si="43"/>
        <v>0.64792180505812114</v>
      </c>
      <c r="O158" s="5">
        <f t="shared" si="34"/>
        <v>4790900.726575424</v>
      </c>
      <c r="P158" s="5">
        <f t="shared" si="35"/>
        <v>43.72051248307401</v>
      </c>
      <c r="Q158" s="60">
        <f t="shared" si="44"/>
        <v>437205.1248307401</v>
      </c>
      <c r="R158" s="5">
        <f t="shared" si="47"/>
        <v>15.60978038726987</v>
      </c>
      <c r="S158" s="18">
        <f t="shared" si="45"/>
        <v>156097.80387269871</v>
      </c>
      <c r="T158" s="119">
        <f t="shared" si="48"/>
        <v>5.3312833475628694E-4</v>
      </c>
      <c r="U158" s="119">
        <f t="shared" si="46"/>
        <v>5.3312833475628691</v>
      </c>
      <c r="W158" s="5">
        <f>晶体生长速度!H157</f>
        <v>26694745990.42606</v>
      </c>
      <c r="X158" s="5">
        <f>形核速率!P158</f>
        <v>94975.666951221734</v>
      </c>
      <c r="Y158" s="5"/>
      <c r="AB158" s="5">
        <f>形核速率!Z158</f>
        <v>98322.963352492414</v>
      </c>
      <c r="AC158" s="5">
        <f>晶体生长速度!N157</f>
        <v>3.2684695857360174E+55</v>
      </c>
      <c r="AD158" s="5">
        <f t="shared" si="32"/>
        <v>1.4967691656128279E+60</v>
      </c>
      <c r="AE158" s="5">
        <f t="shared" si="33"/>
        <v>1.5222986722306573E+55</v>
      </c>
    </row>
    <row r="159" spans="2:31" x14ac:dyDescent="0.25">
      <c r="B159" s="5">
        <f>形核速率!F159</f>
        <v>1.4657536421623092</v>
      </c>
      <c r="C159" s="5">
        <f t="shared" si="36"/>
        <v>8.9999999985934664E-7</v>
      </c>
      <c r="D159" s="5">
        <f>形核速率!K159</f>
        <v>109561.60159852137</v>
      </c>
      <c r="E159" s="5">
        <f>晶体生长速度!E158</f>
        <v>32.023164131609647</v>
      </c>
      <c r="F159" s="39">
        <f t="shared" si="37"/>
        <v>11.293427240024116</v>
      </c>
      <c r="G159">
        <f t="shared" si="38"/>
        <v>11</v>
      </c>
      <c r="H159" s="65">
        <f t="shared" si="39"/>
        <v>0.29342724002411558</v>
      </c>
      <c r="I159">
        <f t="shared" si="40"/>
        <v>8</v>
      </c>
      <c r="J159">
        <f t="shared" si="41"/>
        <v>2.0781413176627321</v>
      </c>
      <c r="K159" s="66">
        <f t="shared" si="42"/>
        <v>8.6581291867529233E-6</v>
      </c>
      <c r="L159" s="96">
        <f t="shared" si="49"/>
        <v>0.64792300293900074</v>
      </c>
      <c r="N159" s="101">
        <f t="shared" si="43"/>
        <v>0.64792300293900074</v>
      </c>
      <c r="O159" s="5">
        <f t="shared" si="34"/>
        <v>5142610.0659219855</v>
      </c>
      <c r="P159" s="5">
        <f t="shared" si="35"/>
        <v>46.938069459468259</v>
      </c>
      <c r="Q159" s="60">
        <f t="shared" si="44"/>
        <v>469380.6945946826</v>
      </c>
      <c r="R159" s="5">
        <f t="shared" si="47"/>
        <v>15.609809208117584</v>
      </c>
      <c r="S159" s="18">
        <f t="shared" si="45"/>
        <v>156098.09208117583</v>
      </c>
      <c r="T159" s="119">
        <f t="shared" si="48"/>
        <v>5.3313020212530677E-4</v>
      </c>
      <c r="U159" s="119">
        <f t="shared" si="46"/>
        <v>5.3313020212530677</v>
      </c>
      <c r="W159" s="5">
        <f>晶体生长速度!H158</f>
        <v>29345285567.535904</v>
      </c>
      <c r="X159" s="5">
        <f>形核速率!P159</f>
        <v>94995.317912911996</v>
      </c>
      <c r="Y159" s="5"/>
      <c r="AB159" s="5">
        <f>形核速率!Z159</f>
        <v>98326.088217878743</v>
      </c>
      <c r="AC159" s="5">
        <f>晶体生长速度!N158</f>
        <v>3.7669227106344329E+55</v>
      </c>
      <c r="AD159" s="5">
        <f t="shared" si="32"/>
        <v>1.7250898935125172E+60</v>
      </c>
      <c r="AE159" s="5">
        <f t="shared" si="33"/>
        <v>1.7544579722219055E+55</v>
      </c>
    </row>
    <row r="160" spans="2:31" x14ac:dyDescent="0.25">
      <c r="B160" s="5">
        <f>形核速率!F160</f>
        <v>1.4657601289742734</v>
      </c>
      <c r="C160" s="5">
        <f t="shared" si="36"/>
        <v>6.4868119642458311E-6</v>
      </c>
      <c r="D160" s="5">
        <f>形核速率!K160</f>
        <v>109437.98402289873</v>
      </c>
      <c r="E160" s="5">
        <f>晶体生长速度!E159</f>
        <v>51.105154841644691</v>
      </c>
      <c r="F160" s="39">
        <f t="shared" si="37"/>
        <v>11.292302693669306</v>
      </c>
      <c r="G160">
        <f t="shared" si="38"/>
        <v>11</v>
      </c>
      <c r="H160" s="65">
        <f t="shared" si="39"/>
        <v>0.29230269366930628</v>
      </c>
      <c r="I160">
        <f t="shared" si="40"/>
        <v>8</v>
      </c>
      <c r="J160">
        <f t="shared" si="41"/>
        <v>2.0781413176627321</v>
      </c>
      <c r="K160" s="66">
        <f t="shared" si="42"/>
        <v>8.6474391885690374E-6</v>
      </c>
      <c r="L160" s="96">
        <f t="shared" si="49"/>
        <v>0.64793678146935896</v>
      </c>
      <c r="N160" s="101">
        <f t="shared" si="43"/>
        <v>0.64793678146935896</v>
      </c>
      <c r="O160" s="5">
        <f t="shared" si="34"/>
        <v>8197769.3830284588</v>
      </c>
      <c r="P160" s="5">
        <f t="shared" si="35"/>
        <v>74.907898351939338</v>
      </c>
      <c r="Q160" s="60">
        <f t="shared" si="44"/>
        <v>749078.98351939337</v>
      </c>
      <c r="R160" s="5">
        <f t="shared" si="47"/>
        <v>15.610140717647445</v>
      </c>
      <c r="S160" s="18">
        <f t="shared" si="45"/>
        <v>156101.40717647446</v>
      </c>
      <c r="T160" s="119">
        <f t="shared" si="48"/>
        <v>5.331516818470873E-4</v>
      </c>
      <c r="U160" s="119">
        <f t="shared" si="46"/>
        <v>5.331516818470873</v>
      </c>
      <c r="W160" s="5">
        <f>晶体生长速度!H159</f>
        <v>54722134810.088509</v>
      </c>
      <c r="X160" s="5">
        <f>形核速率!P160</f>
        <v>95121.865295443815</v>
      </c>
      <c r="Y160" s="5"/>
      <c r="AB160" s="5">
        <f>形核速率!Z160</f>
        <v>98346.44283383037</v>
      </c>
      <c r="AC160" s="5">
        <f>晶体生长速度!N159</f>
        <v>9.5887909338757021E+55</v>
      </c>
      <c r="AD160" s="5">
        <f t="shared" si="32"/>
        <v>4.3922273740227061E+60</v>
      </c>
      <c r="AE160" s="5">
        <f t="shared" si="33"/>
        <v>4.466076502069291E+55</v>
      </c>
    </row>
    <row r="161" spans="2:31" x14ac:dyDescent="0.25">
      <c r="B161" s="5">
        <f>形核速率!F161</f>
        <v>1.4657626421623093</v>
      </c>
      <c r="C161" s="5">
        <f t="shared" si="36"/>
        <v>2.5131880359019476E-6</v>
      </c>
      <c r="D161" s="5">
        <f>形核速率!K161</f>
        <v>109437.98403665343</v>
      </c>
      <c r="E161" s="5">
        <f>晶体生长速度!E160</f>
        <v>51.105146033215043</v>
      </c>
      <c r="F161" s="39">
        <f t="shared" si="37"/>
        <v>11.29230440845474</v>
      </c>
      <c r="G161">
        <f t="shared" si="38"/>
        <v>11</v>
      </c>
      <c r="H161" s="65">
        <f t="shared" si="39"/>
        <v>0.29230440845473993</v>
      </c>
      <c r="I161">
        <f t="shared" si="40"/>
        <v>8</v>
      </c>
      <c r="J161">
        <f t="shared" si="41"/>
        <v>2.0781413176627321</v>
      </c>
      <c r="K161" s="66">
        <f t="shared" si="42"/>
        <v>8.6474554793597363E-6</v>
      </c>
      <c r="L161" s="96">
        <f t="shared" si="49"/>
        <v>0.64794211968971605</v>
      </c>
      <c r="N161" s="101">
        <f t="shared" si="43"/>
        <v>0.64794211968971605</v>
      </c>
      <c r="O161" s="5">
        <f t="shared" si="34"/>
        <v>8197782.0269690799</v>
      </c>
      <c r="P161" s="5">
        <f t="shared" si="35"/>
        <v>74.908013877735939</v>
      </c>
      <c r="Q161" s="60">
        <f t="shared" si="44"/>
        <v>749080.13877735939</v>
      </c>
      <c r="R161" s="5">
        <f t="shared" si="47"/>
        <v>15.610269154489028</v>
      </c>
      <c r="S161" s="18">
        <f t="shared" si="45"/>
        <v>156102.69154489029</v>
      </c>
      <c r="T161" s="119">
        <f t="shared" si="48"/>
        <v>5.3316000381102547E-4</v>
      </c>
      <c r="U161" s="119">
        <f t="shared" si="46"/>
        <v>5.3316000381102544</v>
      </c>
      <c r="W161" s="5">
        <f>晶体生长速度!H160</f>
        <v>54722123413.822647</v>
      </c>
      <c r="X161" s="5">
        <f>形核速率!P161</f>
        <v>95121.865253949145</v>
      </c>
      <c r="Y161" s="5"/>
      <c r="AB161" s="5">
        <f>形核速率!Z161</f>
        <v>98346.442899388916</v>
      </c>
      <c r="AC161" s="5">
        <f>晶体生长速度!N160</f>
        <v>9.5888200551228264E+55</v>
      </c>
      <c r="AD161" s="5">
        <f t="shared" si="32"/>
        <v>4.3922644162111923E+60</v>
      </c>
      <c r="AE161" s="5">
        <f t="shared" si="33"/>
        <v>4.4661141640929485E+55</v>
      </c>
    </row>
    <row r="162" spans="2:31" x14ac:dyDescent="0.25">
      <c r="B162" s="5">
        <f>形核速率!F162</f>
        <v>1.4657726421623092</v>
      </c>
      <c r="C162" s="5">
        <f t="shared" si="36"/>
        <v>9.9999999998434674E-6</v>
      </c>
      <c r="D162" s="5">
        <f>形核速率!K162</f>
        <v>109437.98405916466</v>
      </c>
      <c r="E162" s="5">
        <f>晶体生长速度!E161</f>
        <v>51.105129010198219</v>
      </c>
      <c r="F162" s="39">
        <f t="shared" si="37"/>
        <v>11.292311231279371</v>
      </c>
      <c r="G162">
        <f t="shared" si="38"/>
        <v>11</v>
      </c>
      <c r="H162" s="65">
        <f t="shared" si="39"/>
        <v>0.29231123127937053</v>
      </c>
      <c r="I162">
        <f t="shared" si="40"/>
        <v>8</v>
      </c>
      <c r="J162">
        <f t="shared" si="41"/>
        <v>2.0781413176627321</v>
      </c>
      <c r="K162" s="66">
        <f t="shared" si="42"/>
        <v>8.6475202978070547E-6</v>
      </c>
      <c r="L162" s="96">
        <f t="shared" si="49"/>
        <v>0.64796336051413039</v>
      </c>
      <c r="N162" s="101">
        <f t="shared" si="43"/>
        <v>0.64796336051413039</v>
      </c>
      <c r="O162" s="5">
        <f t="shared" si="34"/>
        <v>8197835.2264143126</v>
      </c>
      <c r="P162" s="5">
        <f t="shared" si="35"/>
        <v>74.908499977323913</v>
      </c>
      <c r="Q162" s="60">
        <f t="shared" si="44"/>
        <v>749084.99977323913</v>
      </c>
      <c r="R162" s="5">
        <f t="shared" si="47"/>
        <v>15.610780205779122</v>
      </c>
      <c r="S162" s="18">
        <f t="shared" si="45"/>
        <v>156107.80205779121</v>
      </c>
      <c r="T162" s="119">
        <f t="shared" si="48"/>
        <v>5.3319311806215787E-4</v>
      </c>
      <c r="U162" s="119">
        <f t="shared" si="46"/>
        <v>5.331931180621579</v>
      </c>
      <c r="W162" s="5">
        <f>晶体生长速度!H161</f>
        <v>54722101560.640968</v>
      </c>
      <c r="X162" s="5">
        <f>形核速率!P162</f>
        <v>95121.865174380015</v>
      </c>
      <c r="Y162" s="5"/>
      <c r="AB162" s="5">
        <f>形核速率!Z162</f>
        <v>98346.443177746361</v>
      </c>
      <c r="AC162" s="5">
        <f>晶体生长速度!N161</f>
        <v>9.5889437030907784E+55</v>
      </c>
      <c r="AD162" s="5">
        <f t="shared" si="32"/>
        <v>4.3924153708045408E+60</v>
      </c>
      <c r="AE162" s="5">
        <f t="shared" si="33"/>
        <v>4.466267644134229E+55</v>
      </c>
    </row>
    <row r="163" spans="2:31" x14ac:dyDescent="0.25">
      <c r="B163" s="5">
        <f>形核速率!F163</f>
        <v>1.4658026421623094</v>
      </c>
      <c r="C163" s="5">
        <f t="shared" si="36"/>
        <v>3.0000000000196536E-5</v>
      </c>
      <c r="D163" s="5">
        <f>形核速率!K163</f>
        <v>109437.98408563079</v>
      </c>
      <c r="E163" s="5">
        <f>晶体生长速度!E162</f>
        <v>51.105100917691367</v>
      </c>
      <c r="F163" s="39">
        <f t="shared" si="37"/>
        <v>11.292331699098705</v>
      </c>
      <c r="G163">
        <f t="shared" si="38"/>
        <v>11</v>
      </c>
      <c r="H163" s="65">
        <f t="shared" si="39"/>
        <v>0.29233169909870504</v>
      </c>
      <c r="I163">
        <f t="shared" si="40"/>
        <v>8</v>
      </c>
      <c r="J163">
        <f t="shared" si="41"/>
        <v>2.0781413176627321</v>
      </c>
      <c r="K163" s="66">
        <f t="shared" si="42"/>
        <v>8.6477147498455611E-6</v>
      </c>
      <c r="L163" s="96">
        <f t="shared" si="49"/>
        <v>0.64802708295235245</v>
      </c>
      <c r="N163" s="101">
        <f t="shared" si="43"/>
        <v>0.64802708295235245</v>
      </c>
      <c r="O163" s="5">
        <f t="shared" si="34"/>
        <v>8197998.5072206566</v>
      </c>
      <c r="P163" s="5">
        <f t="shared" si="35"/>
        <v>74.909991953123466</v>
      </c>
      <c r="Q163" s="60">
        <f t="shared" si="44"/>
        <v>749099.91953123466</v>
      </c>
      <c r="R163" s="5">
        <f t="shared" si="47"/>
        <v>15.612313358806663</v>
      </c>
      <c r="S163" s="18">
        <f t="shared" si="45"/>
        <v>156123.13358806662</v>
      </c>
      <c r="T163" s="119">
        <f t="shared" si="48"/>
        <v>5.3329247053057359E-4</v>
      </c>
      <c r="U163" s="119">
        <f t="shared" si="46"/>
        <v>5.3329247053057358</v>
      </c>
      <c r="W163" s="5">
        <f>晶体生长速度!H162</f>
        <v>54722065945.956169</v>
      </c>
      <c r="X163" s="5">
        <f>形核速率!P163</f>
        <v>95121.865044704129</v>
      </c>
      <c r="Y163" s="5"/>
      <c r="AB163" s="5">
        <f>形核速率!Z163</f>
        <v>98346.444035113294</v>
      </c>
      <c r="AC163" s="5">
        <f>晶体生长速度!N162</f>
        <v>9.5893245606056888E+55</v>
      </c>
      <c r="AD163" s="5">
        <f t="shared" si="32"/>
        <v>4.3928727916065067E+60</v>
      </c>
      <c r="AE163" s="5">
        <f t="shared" si="33"/>
        <v>4.4667327168820565E+55</v>
      </c>
    </row>
    <row r="164" spans="2:31" x14ac:dyDescent="0.25">
      <c r="B164" s="5">
        <f>形核速率!F164</f>
        <v>1.4658326421623094</v>
      </c>
      <c r="C164" s="5">
        <f t="shared" si="36"/>
        <v>2.9999999999974492E-5</v>
      </c>
      <c r="D164" s="5">
        <f>形核速率!K164</f>
        <v>109437.98411209686</v>
      </c>
      <c r="E164" s="5">
        <f>晶体生长速度!E163</f>
        <v>51.105072825200523</v>
      </c>
      <c r="F164" s="39">
        <f t="shared" si="37"/>
        <v>11.292352166499125</v>
      </c>
      <c r="G164">
        <f t="shared" si="38"/>
        <v>11</v>
      </c>
      <c r="H164" s="65">
        <f t="shared" si="39"/>
        <v>0.29235216649912488</v>
      </c>
      <c r="I164">
        <f t="shared" si="40"/>
        <v>8</v>
      </c>
      <c r="J164">
        <f t="shared" si="41"/>
        <v>2.0781413176627321</v>
      </c>
      <c r="K164" s="66">
        <f t="shared" si="42"/>
        <v>8.647909202276618E-6</v>
      </c>
      <c r="L164" s="96">
        <f t="shared" si="49"/>
        <v>0.64809080535555175</v>
      </c>
      <c r="N164" s="101">
        <f t="shared" si="43"/>
        <v>0.64809080535555175</v>
      </c>
      <c r="O164" s="5">
        <f t="shared" si="34"/>
        <v>8198161.7878451794</v>
      </c>
      <c r="P164" s="5">
        <f t="shared" si="35"/>
        <v>74.911483927260917</v>
      </c>
      <c r="Q164" s="60">
        <f t="shared" si="44"/>
        <v>749114.83927260921</v>
      </c>
      <c r="R164" s="5">
        <f t="shared" si="47"/>
        <v>15.613846510991417</v>
      </c>
      <c r="S164" s="18">
        <f t="shared" si="45"/>
        <v>156138.46510991416</v>
      </c>
      <c r="T164" s="119">
        <f t="shared" si="48"/>
        <v>5.3339183271398861E-4</v>
      </c>
      <c r="U164" s="119">
        <f t="shared" si="46"/>
        <v>5.3339183271398865</v>
      </c>
      <c r="W164" s="5">
        <f>晶体生长速度!H163</f>
        <v>54722030331.295517</v>
      </c>
      <c r="X164" s="5">
        <f>形核速率!P164</f>
        <v>95121.864915028244</v>
      </c>
      <c r="Y164" s="5"/>
      <c r="AB164" s="5">
        <f>形核速率!Z164</f>
        <v>98346.444892461499</v>
      </c>
      <c r="AC164" s="5">
        <f>晶体生长速度!N163</f>
        <v>9.5897054252253281E+55</v>
      </c>
      <c r="AD164" s="5">
        <f t="shared" si="32"/>
        <v>4.3933302381440877E+60</v>
      </c>
      <c r="AE164" s="5">
        <f t="shared" si="33"/>
        <v>4.4671978157909471E+55</v>
      </c>
    </row>
    <row r="165" spans="2:31" x14ac:dyDescent="0.25">
      <c r="B165" s="5">
        <f>形核速率!F165</f>
        <v>1.4658526421623093</v>
      </c>
      <c r="C165" s="5">
        <f t="shared" si="36"/>
        <v>1.9999999999908979E-5</v>
      </c>
      <c r="D165" s="5">
        <f>形核速率!K165</f>
        <v>109437.98413814626</v>
      </c>
      <c r="E165" s="5">
        <f>晶体生长速度!E164</f>
        <v>51.105049394249917</v>
      </c>
      <c r="F165" s="39">
        <f t="shared" si="37"/>
        <v>11.292365811276825</v>
      </c>
      <c r="G165">
        <f t="shared" si="38"/>
        <v>11</v>
      </c>
      <c r="H165" s="65">
        <f t="shared" si="39"/>
        <v>0.29236581127682548</v>
      </c>
      <c r="I165">
        <f t="shared" si="40"/>
        <v>8</v>
      </c>
      <c r="J165">
        <f t="shared" si="41"/>
        <v>2.0781413176627321</v>
      </c>
      <c r="K165" s="66">
        <f t="shared" si="42"/>
        <v>8.6480388381784899E-6</v>
      </c>
      <c r="L165" s="96">
        <f t="shared" si="49"/>
        <v>0.64813328693820993</v>
      </c>
      <c r="N165" s="101">
        <f t="shared" si="43"/>
        <v>0.64813328693820993</v>
      </c>
      <c r="O165" s="5">
        <f t="shared" si="34"/>
        <v>8198269.887727445</v>
      </c>
      <c r="P165" s="5">
        <f t="shared" si="35"/>
        <v>74.912471682396557</v>
      </c>
      <c r="Q165" s="60">
        <f t="shared" si="44"/>
        <v>749124.71682396554</v>
      </c>
      <c r="R165" s="5">
        <f t="shared" si="47"/>
        <v>15.614868611979297</v>
      </c>
      <c r="S165" s="18">
        <f t="shared" si="45"/>
        <v>156148.68611979298</v>
      </c>
      <c r="T165" s="119">
        <f t="shared" si="48"/>
        <v>5.3345807848127443E-4</v>
      </c>
      <c r="U165" s="119">
        <f t="shared" si="46"/>
        <v>5.3345807848127444</v>
      </c>
      <c r="W165" s="5">
        <f>晶体生长速度!H164</f>
        <v>54722000459.359627</v>
      </c>
      <c r="X165" s="5">
        <f>形核速率!P165</f>
        <v>95121.86480626202</v>
      </c>
      <c r="Y165" s="5"/>
      <c r="AB165" s="5">
        <f>形核速率!Z165</f>
        <v>98346.445459450959</v>
      </c>
      <c r="AC165" s="5">
        <f>晶体生长速度!N164</f>
        <v>9.5899573106149949E+55</v>
      </c>
      <c r="AD165" s="5">
        <f t="shared" si="32"/>
        <v>4.3936342873299643E+60</v>
      </c>
      <c r="AE165" s="5">
        <f t="shared" si="33"/>
        <v>4.4675069513737489E+55</v>
      </c>
    </row>
    <row r="166" spans="2:31" x14ac:dyDescent="0.25">
      <c r="B166" s="5">
        <f>形核速率!F166</f>
        <v>1.4659526421623092</v>
      </c>
      <c r="C166" s="5">
        <f t="shared" si="36"/>
        <v>9.9999999999988987E-5</v>
      </c>
      <c r="D166" s="5">
        <f>形核速率!K166</f>
        <v>109437.98414179163</v>
      </c>
      <c r="E166" s="5">
        <f>晶体生长速度!E165</f>
        <v>51.1050030706825</v>
      </c>
      <c r="F166" s="39">
        <f t="shared" si="37"/>
        <v>11.292434031215986</v>
      </c>
      <c r="G166">
        <f t="shared" si="38"/>
        <v>11</v>
      </c>
      <c r="H166" s="65">
        <f t="shared" si="39"/>
        <v>0.29243403121598632</v>
      </c>
      <c r="I166">
        <f t="shared" si="40"/>
        <v>8</v>
      </c>
      <c r="J166">
        <f t="shared" si="41"/>
        <v>2.0781413176627321</v>
      </c>
      <c r="K166" s="66">
        <f t="shared" si="42"/>
        <v>8.6486870093130258E-6</v>
      </c>
      <c r="L166" s="96">
        <f t="shared" si="49"/>
        <v>0.64834569465903324</v>
      </c>
      <c r="N166" s="101">
        <f t="shared" si="43"/>
        <v>0.64834569465903324</v>
      </c>
      <c r="O166" s="5">
        <f t="shared" si="34"/>
        <v>8198821.7396273427</v>
      </c>
      <c r="P166" s="5">
        <f t="shared" si="35"/>
        <v>74.91751427917994</v>
      </c>
      <c r="Q166" s="60">
        <f t="shared" si="44"/>
        <v>749175.14279179939</v>
      </c>
      <c r="R166" s="5">
        <f t="shared" si="47"/>
        <v>15.619979112286364</v>
      </c>
      <c r="S166" s="18">
        <f t="shared" si="45"/>
        <v>156199.79112286365</v>
      </c>
      <c r="T166" s="119">
        <f t="shared" si="48"/>
        <v>5.337894155684385E-4</v>
      </c>
      <c r="U166" s="119">
        <f t="shared" si="46"/>
        <v>5.3378941556843849</v>
      </c>
      <c r="W166" s="5">
        <f>晶体生长速度!H165</f>
        <v>54721943412.489067</v>
      </c>
      <c r="X166" s="5">
        <f>形核速率!P166</f>
        <v>95121.864598549393</v>
      </c>
      <c r="Y166" s="5"/>
      <c r="AB166" s="5">
        <f>形核速率!Z166</f>
        <v>98346.448363040632</v>
      </c>
      <c r="AC166" s="5">
        <f>晶体生长速度!N165</f>
        <v>9.5912473377036088E+55</v>
      </c>
      <c r="AD166" s="5">
        <f t="shared" si="32"/>
        <v>4.3951687074610468E+60</v>
      </c>
      <c r="AE166" s="5">
        <f t="shared" si="33"/>
        <v>4.4690670386352107E+55</v>
      </c>
    </row>
    <row r="167" spans="2:31" x14ac:dyDescent="0.25">
      <c r="B167" s="5">
        <f>形核速率!F167</f>
        <v>1.4662526421623092</v>
      </c>
      <c r="C167" s="5">
        <f t="shared" si="36"/>
        <v>2.9999999999996696E-4</v>
      </c>
      <c r="D167" s="5">
        <f>形核速率!K167</f>
        <v>109437.98402286066</v>
      </c>
      <c r="E167" s="5">
        <f>晶体生长速度!E166</f>
        <v>51.104936758071482</v>
      </c>
      <c r="F167" s="39">
        <f t="shared" si="37"/>
        <v>11.292638661927466</v>
      </c>
      <c r="G167">
        <f t="shared" si="38"/>
        <v>11</v>
      </c>
      <c r="H167" s="65">
        <f t="shared" si="39"/>
        <v>0.2926386619274659</v>
      </c>
      <c r="I167">
        <f t="shared" si="40"/>
        <v>8</v>
      </c>
      <c r="J167">
        <f t="shared" si="41"/>
        <v>2.0781413176627321</v>
      </c>
      <c r="K167" s="66">
        <f t="shared" si="42"/>
        <v>8.6506315375996055E-6</v>
      </c>
      <c r="L167" s="96">
        <f t="shared" si="49"/>
        <v>0.64898291699525401</v>
      </c>
      <c r="N167" s="101">
        <f t="shared" si="43"/>
        <v>0.64898291699525401</v>
      </c>
      <c r="O167" s="5">
        <f t="shared" si="34"/>
        <v>8200488.9385010665</v>
      </c>
      <c r="P167" s="5">
        <f t="shared" si="35"/>
        <v>74.932748549060022</v>
      </c>
      <c r="Q167" s="60">
        <f t="shared" si="44"/>
        <v>749327.48549060023</v>
      </c>
      <c r="R167" s="5">
        <f t="shared" si="47"/>
        <v>15.635310593313784</v>
      </c>
      <c r="S167" s="18">
        <f t="shared" si="45"/>
        <v>156353.10593313785</v>
      </c>
      <c r="T167" s="119">
        <f t="shared" si="48"/>
        <v>5.3478440249634177E-4</v>
      </c>
      <c r="U167" s="119">
        <f t="shared" si="46"/>
        <v>5.3478440249634174</v>
      </c>
      <c r="W167" s="5">
        <f>晶体生长速度!H166</f>
        <v>54721866965.639191</v>
      </c>
      <c r="X167" s="5">
        <f>形核速率!P167</f>
        <v>95121.864320199384</v>
      </c>
      <c r="Y167" s="5"/>
      <c r="AB167" s="5">
        <f>形核速率!Z167</f>
        <v>98346.457143099324</v>
      </c>
      <c r="AC167" s="5">
        <f>晶体生长速度!N166</f>
        <v>9.5951492799398616E+55</v>
      </c>
      <c r="AD167" s="5">
        <f t="shared" si="32"/>
        <v>4.3997881035563654E+60</v>
      </c>
      <c r="AE167" s="5">
        <f t="shared" si="33"/>
        <v>4.4737637037137394E+55</v>
      </c>
    </row>
    <row r="168" spans="2:31" x14ac:dyDescent="0.25">
      <c r="B168" s="5">
        <f>形核速率!F168</f>
        <v>1.4665526421623092</v>
      </c>
      <c r="C168" s="5">
        <f t="shared" si="36"/>
        <v>2.9999999999996696E-4</v>
      </c>
      <c r="D168" s="5">
        <f>形核速率!K168</f>
        <v>109437.98390392946</v>
      </c>
      <c r="E168" s="5">
        <f>晶体生长速度!E167</f>
        <v>51.104870445559357</v>
      </c>
      <c r="F168" s="39">
        <f t="shared" si="37"/>
        <v>11.292843250773336</v>
      </c>
      <c r="G168">
        <f t="shared" si="38"/>
        <v>11</v>
      </c>
      <c r="H168" s="65">
        <f t="shared" si="39"/>
        <v>0.29284325077333584</v>
      </c>
      <c r="I168">
        <f t="shared" si="40"/>
        <v>8</v>
      </c>
      <c r="J168">
        <f t="shared" si="41"/>
        <v>2.0781413176627321</v>
      </c>
      <c r="K168" s="66">
        <f t="shared" si="42"/>
        <v>8.6525761051171396E-6</v>
      </c>
      <c r="L168" s="96">
        <f t="shared" si="49"/>
        <v>0.64962013850522693</v>
      </c>
      <c r="N168" s="101">
        <f t="shared" si="43"/>
        <v>0.64962013850522693</v>
      </c>
      <c r="O168" s="5">
        <f t="shared" si="34"/>
        <v>8202156.1330327513</v>
      </c>
      <c r="P168" s="5">
        <f t="shared" si="35"/>
        <v>74.947982779297575</v>
      </c>
      <c r="Q168" s="60">
        <f t="shared" si="44"/>
        <v>749479.8277929757</v>
      </c>
      <c r="R168" s="5">
        <f t="shared" si="47"/>
        <v>15.65064205444745</v>
      </c>
      <c r="S168" s="18">
        <f t="shared" si="45"/>
        <v>156506.4205444745</v>
      </c>
      <c r="T168" s="119">
        <f t="shared" si="48"/>
        <v>5.3578036508685574E-4</v>
      </c>
      <c r="U168" s="119">
        <f t="shared" si="46"/>
        <v>5.3578036508685569</v>
      </c>
      <c r="W168" s="5">
        <f>晶体生长速度!H167</f>
        <v>54721790518.916733</v>
      </c>
      <c r="X168" s="5">
        <f>形核速率!P168</f>
        <v>95121.864041849432</v>
      </c>
      <c r="Y168" s="5"/>
      <c r="AB168" s="5">
        <f>形核速率!Z168</f>
        <v>98346.465921281691</v>
      </c>
      <c r="AC168" s="5">
        <f>晶体生长速度!N167</f>
        <v>9.5990520061994182E+55</v>
      </c>
      <c r="AD168" s="5">
        <f t="shared" si="32"/>
        <v>4.4044101625854807E+60</v>
      </c>
      <c r="AE168" s="5">
        <f t="shared" si="33"/>
        <v>4.478463075745753E+55</v>
      </c>
    </row>
    <row r="169" spans="2:31" x14ac:dyDescent="0.25">
      <c r="B169" s="5">
        <f>形核速率!F169</f>
        <v>1.4667526421623092</v>
      </c>
      <c r="C169" s="5">
        <f t="shared" si="36"/>
        <v>1.9999999999997797E-4</v>
      </c>
      <c r="D169" s="5">
        <f>形核速率!K169</f>
        <v>109437.98385122188</v>
      </c>
      <c r="E169" s="5">
        <f>晶体生长速度!E168</f>
        <v>51.104811366313832</v>
      </c>
      <c r="F169" s="39">
        <f t="shared" si="37"/>
        <v>11.292979620329922</v>
      </c>
      <c r="G169">
        <f t="shared" si="38"/>
        <v>11</v>
      </c>
      <c r="H169" s="65">
        <f t="shared" si="39"/>
        <v>0.29297962032992153</v>
      </c>
      <c r="I169">
        <f t="shared" si="40"/>
        <v>8</v>
      </c>
      <c r="J169">
        <f t="shared" si="41"/>
        <v>2.0781413176627321</v>
      </c>
      <c r="K169" s="66">
        <f t="shared" si="42"/>
        <v>8.6538725075627439E-6</v>
      </c>
      <c r="L169" s="96">
        <f t="shared" si="49"/>
        <v>0.65004495235437176</v>
      </c>
      <c r="N169" s="101">
        <f t="shared" si="43"/>
        <v>0.65004495235437176</v>
      </c>
      <c r="O169" s="5">
        <f t="shared" si="34"/>
        <v>8203265.2085706964</v>
      </c>
      <c r="P169" s="5">
        <f t="shared" si="35"/>
        <v>74.958117098747223</v>
      </c>
      <c r="Q169" s="60">
        <f t="shared" si="44"/>
        <v>749581.17098747229</v>
      </c>
      <c r="R169" s="5">
        <f t="shared" si="47"/>
        <v>15.660863016720713</v>
      </c>
      <c r="S169" s="18">
        <f t="shared" si="45"/>
        <v>156608.63016720713</v>
      </c>
      <c r="T169" s="119">
        <f t="shared" si="48"/>
        <v>5.3644477358024952E-4</v>
      </c>
      <c r="U169" s="119">
        <f t="shared" si="46"/>
        <v>5.3644477358024956</v>
      </c>
      <c r="W169" s="5">
        <f>晶体生长速度!H168</f>
        <v>54721720173.505661</v>
      </c>
      <c r="X169" s="5">
        <f>形核速率!P169</f>
        <v>95121.863785714595</v>
      </c>
      <c r="Y169" s="5"/>
      <c r="AB169" s="5">
        <f>形核速率!Z169</f>
        <v>98346.471757923922</v>
      </c>
      <c r="AC169" s="5">
        <f>晶体生长速度!N168</f>
        <v>9.6016478374307787E+55</v>
      </c>
      <c r="AD169" s="5">
        <f t="shared" si="32"/>
        <v>4.4074900665257655E+60</v>
      </c>
      <c r="AE169" s="5">
        <f t="shared" si="33"/>
        <v>4.481594497232838E+55</v>
      </c>
    </row>
    <row r="170" spans="2:31" x14ac:dyDescent="0.25">
      <c r="B170" s="5">
        <f>形核速率!F170</f>
        <v>1.4677526421623093</v>
      </c>
      <c r="C170" s="5">
        <f t="shared" si="36"/>
        <v>1.0000000000001119E-3</v>
      </c>
      <c r="D170" s="5">
        <f>形核速率!K170</f>
        <v>109437.9831873353</v>
      </c>
      <c r="E170" s="5">
        <f>晶体生长速度!E169</f>
        <v>51.104739956976971</v>
      </c>
      <c r="F170" s="39">
        <f t="shared" si="37"/>
        <v>11.29366118564209</v>
      </c>
      <c r="G170">
        <f t="shared" si="38"/>
        <v>11</v>
      </c>
      <c r="H170" s="65">
        <f t="shared" si="39"/>
        <v>0.29366118564209032</v>
      </c>
      <c r="I170">
        <f t="shared" si="40"/>
        <v>8</v>
      </c>
      <c r="J170">
        <f t="shared" si="41"/>
        <v>2.0781413176627321</v>
      </c>
      <c r="K170" s="66">
        <f t="shared" si="42"/>
        <v>8.6603547464109271E-6</v>
      </c>
      <c r="L170" s="96">
        <f t="shared" si="49"/>
        <v>0.65216901863873566</v>
      </c>
      <c r="N170" s="101">
        <f t="shared" si="43"/>
        <v>0.65216901863873566</v>
      </c>
      <c r="O170" s="5">
        <f t="shared" si="34"/>
        <v>8208846.4959630752</v>
      </c>
      <c r="P170" s="5">
        <f t="shared" si="35"/>
        <v>75.009117098870689</v>
      </c>
      <c r="Q170" s="60">
        <f t="shared" si="44"/>
        <v>750091.17098870687</v>
      </c>
      <c r="R170" s="5">
        <f t="shared" si="47"/>
        <v>15.711967756677696</v>
      </c>
      <c r="S170" s="18">
        <f t="shared" si="45"/>
        <v>157119.67756677695</v>
      </c>
      <c r="T170" s="119">
        <f t="shared" si="48"/>
        <v>5.3977766639080286E-4</v>
      </c>
      <c r="U170" s="119">
        <f t="shared" si="46"/>
        <v>5.3977766639080285</v>
      </c>
      <c r="W170" s="5">
        <f>晶体生长速度!H169</f>
        <v>54721660363.706207</v>
      </c>
      <c r="X170" s="5">
        <f>形核速率!P170</f>
        <v>95121.863567940702</v>
      </c>
      <c r="Y170" s="5"/>
      <c r="AB170" s="5">
        <f>形核速率!Z170</f>
        <v>98346.501146088907</v>
      </c>
      <c r="AC170" s="5">
        <f>晶体生长速度!N169</f>
        <v>9.6147290243837591E+55</v>
      </c>
      <c r="AD170" s="5">
        <f t="shared" si="32"/>
        <v>4.4229518544220061E+60</v>
      </c>
      <c r="AE170" s="5">
        <f t="shared" si="33"/>
        <v>4.4973149048301456E+55</v>
      </c>
    </row>
    <row r="171" spans="2:31" x14ac:dyDescent="0.25">
      <c r="B171" s="5">
        <f>形核速率!F171</f>
        <v>1.4707526421623092</v>
      </c>
      <c r="C171" s="5">
        <f t="shared" si="36"/>
        <v>2.9999999999998916E-3</v>
      </c>
      <c r="D171" s="5">
        <f>形核速率!K171</f>
        <v>109437.98078500429</v>
      </c>
      <c r="E171" s="5">
        <f>晶体生长速度!E170</f>
        <v>51.104755492358777</v>
      </c>
      <c r="F171" s="39">
        <f t="shared" si="37"/>
        <v>11.295703095013419</v>
      </c>
      <c r="G171">
        <f t="shared" si="38"/>
        <v>11</v>
      </c>
      <c r="H171" s="65">
        <f t="shared" si="39"/>
        <v>0.29570309501341896</v>
      </c>
      <c r="I171">
        <f t="shared" si="40"/>
        <v>8</v>
      </c>
      <c r="J171">
        <f t="shared" si="41"/>
        <v>2.0781413176627321</v>
      </c>
      <c r="K171" s="66">
        <f t="shared" si="42"/>
        <v>8.6798040388827311E-6</v>
      </c>
      <c r="L171" s="96">
        <f t="shared" si="49"/>
        <v>0.6585412194885546</v>
      </c>
      <c r="N171" s="101">
        <f t="shared" si="43"/>
        <v>0.6585412194885546</v>
      </c>
      <c r="O171" s="5">
        <f t="shared" si="34"/>
        <v>8225627.2149306601</v>
      </c>
      <c r="P171" s="5">
        <f t="shared" si="35"/>
        <v>75.162454167445446</v>
      </c>
      <c r="Q171" s="60">
        <f t="shared" si="44"/>
        <v>751624.54167445446</v>
      </c>
      <c r="R171" s="5">
        <f t="shared" si="47"/>
        <v>15.865282023154768</v>
      </c>
      <c r="S171" s="18">
        <f t="shared" si="45"/>
        <v>158652.82023154767</v>
      </c>
      <c r="T171" s="119">
        <f t="shared" si="48"/>
        <v>5.4987404279188321E-4</v>
      </c>
      <c r="U171" s="119">
        <f t="shared" si="46"/>
        <v>5.4987404279188317</v>
      </c>
      <c r="W171" s="5">
        <f>晶体生长速度!H170</f>
        <v>54721780380.02269</v>
      </c>
      <c r="X171" s="5">
        <f>形核速率!P171</f>
        <v>95121.864004932693</v>
      </c>
      <c r="Y171" s="5"/>
      <c r="AB171" s="5">
        <f>形核速率!Z171</f>
        <v>98346.589408822081</v>
      </c>
      <c r="AC171" s="5">
        <f>晶体生长速度!N170</f>
        <v>9.6541256496808989E+55</v>
      </c>
      <c r="AD171" s="5">
        <f t="shared" si="32"/>
        <v>4.4695625209446992E+60</v>
      </c>
      <c r="AE171" s="5">
        <f t="shared" si="33"/>
        <v>4.544705157354203E+55</v>
      </c>
    </row>
    <row r="172" spans="2:31" x14ac:dyDescent="0.25">
      <c r="B172" s="5">
        <f>形核速率!F172</f>
        <v>1.4737526421623093</v>
      </c>
      <c r="C172" s="5">
        <f t="shared" si="36"/>
        <v>3.0000000000001137E-3</v>
      </c>
      <c r="D172" s="5">
        <f>形核速率!K172</f>
        <v>109437.97838267669</v>
      </c>
      <c r="E172" s="5">
        <f>晶体生长速度!E171</f>
        <v>51.104771027424803</v>
      </c>
      <c r="F172" s="39">
        <f t="shared" si="37"/>
        <v>11.297740843396259</v>
      </c>
      <c r="G172">
        <f t="shared" si="38"/>
        <v>11</v>
      </c>
      <c r="H172" s="65">
        <f t="shared" si="39"/>
        <v>0.29774084339625873</v>
      </c>
      <c r="I172">
        <f t="shared" si="40"/>
        <v>8</v>
      </c>
      <c r="J172">
        <f t="shared" si="41"/>
        <v>2.0781413176627321</v>
      </c>
      <c r="K172" s="66">
        <f t="shared" si="42"/>
        <v>8.6992572431592633E-6</v>
      </c>
      <c r="L172" s="96">
        <f t="shared" si="49"/>
        <v>0.66491342233507489</v>
      </c>
      <c r="N172" s="101">
        <f t="shared" si="43"/>
        <v>0.66491342233507489</v>
      </c>
      <c r="O172" s="5">
        <f t="shared" si="34"/>
        <v>8242407.9433118068</v>
      </c>
      <c r="P172" s="5">
        <f t="shared" si="35"/>
        <v>75.315791328767133</v>
      </c>
      <c r="Q172" s="60">
        <f t="shared" si="44"/>
        <v>753157.91328767128</v>
      </c>
      <c r="R172" s="5">
        <f t="shared" si="47"/>
        <v>16.018596336237049</v>
      </c>
      <c r="S172" s="18">
        <f t="shared" si="45"/>
        <v>160185.9633623705</v>
      </c>
      <c r="T172" s="119">
        <f t="shared" si="48"/>
        <v>5.6006811725233224E-4</v>
      </c>
      <c r="U172" s="119">
        <f t="shared" si="46"/>
        <v>5.6006811725233225</v>
      </c>
      <c r="W172" s="5">
        <f>晶体生长速度!H171</f>
        <v>54721900396.087555</v>
      </c>
      <c r="X172" s="5">
        <f>形核速率!P172</f>
        <v>95121.864441922764</v>
      </c>
      <c r="Y172" s="5"/>
      <c r="AB172" s="5">
        <f>形核速率!Z172</f>
        <v>98346.677484923697</v>
      </c>
      <c r="AC172" s="5">
        <f>晶体生长速度!N171</f>
        <v>9.6936030426123926E+55</v>
      </c>
      <c r="AD172" s="5">
        <f t="shared" ref="AD172:AD235" si="50">(B172-1)*AB172*AC172</f>
        <v>4.5164433654399154E+60</v>
      </c>
      <c r="AE172" s="5">
        <f t="shared" ref="AE172:AE235" si="51">(B172-1)*AC172</f>
        <v>4.5923700535102211E+55</v>
      </c>
    </row>
    <row r="173" spans="2:31" x14ac:dyDescent="0.25">
      <c r="B173" s="5">
        <f>形核速率!F173</f>
        <v>1.4757526421623093</v>
      </c>
      <c r="C173" s="5">
        <f t="shared" si="36"/>
        <v>2.0000000000000018E-3</v>
      </c>
      <c r="D173" s="5">
        <f>形核速率!K173</f>
        <v>109437.9768651788</v>
      </c>
      <c r="E173" s="5">
        <f>晶体生长速度!E172</f>
        <v>51.104734357988661</v>
      </c>
      <c r="F173" s="39">
        <f t="shared" si="37"/>
        <v>11.299097039787627</v>
      </c>
      <c r="G173">
        <f t="shared" si="38"/>
        <v>11</v>
      </c>
      <c r="H173" s="65">
        <f t="shared" si="39"/>
        <v>0.29909703978762714</v>
      </c>
      <c r="I173">
        <f t="shared" si="40"/>
        <v>8</v>
      </c>
      <c r="J173">
        <f t="shared" si="41"/>
        <v>2.0781413176627321</v>
      </c>
      <c r="K173" s="66">
        <f t="shared" si="42"/>
        <v>8.7122282230393783E-6</v>
      </c>
      <c r="L173" s="96">
        <f t="shared" si="49"/>
        <v>0.66916155454441983</v>
      </c>
      <c r="N173" s="101">
        <f t="shared" si="43"/>
        <v>0.66916155454441983</v>
      </c>
      <c r="O173" s="5">
        <f t="shared" si="34"/>
        <v>8253587.5122810435</v>
      </c>
      <c r="P173" s="5">
        <f t="shared" si="35"/>
        <v>75.417946755804721</v>
      </c>
      <c r="Q173" s="60">
        <f t="shared" si="44"/>
        <v>754179.46755804715</v>
      </c>
      <c r="R173" s="5">
        <f t="shared" si="47"/>
        <v>16.120805804953026</v>
      </c>
      <c r="S173" s="18">
        <f t="shared" si="45"/>
        <v>161208.05804953026</v>
      </c>
      <c r="T173" s="119">
        <f t="shared" si="48"/>
        <v>5.6690758194984656E-4</v>
      </c>
      <c r="U173" s="119">
        <f t="shared" si="46"/>
        <v>5.6690758194984658</v>
      </c>
      <c r="W173" s="5">
        <f>晶体生长速度!H172</f>
        <v>54721919118.42646</v>
      </c>
      <c r="X173" s="5">
        <f>形核速率!P173</f>
        <v>95121.864510092506</v>
      </c>
      <c r="Y173" s="5"/>
      <c r="AB173" s="5">
        <f>形核速率!Z173</f>
        <v>98346.736053381945</v>
      </c>
      <c r="AC173" s="5">
        <f>晶体生长速度!N172</f>
        <v>9.7199456195363513E+55</v>
      </c>
      <c r="AD173" s="5">
        <f t="shared" si="50"/>
        <v>4.5478380939497366E+60</v>
      </c>
      <c r="AE173" s="5">
        <f t="shared" si="51"/>
        <v>4.6242898101683836E+55</v>
      </c>
    </row>
    <row r="174" spans="2:31" x14ac:dyDescent="0.25">
      <c r="B174" s="5">
        <f>形核速率!F174</f>
        <v>1.4857526421623093</v>
      </c>
      <c r="C174" s="5">
        <f t="shared" si="36"/>
        <v>1.0000000000000009E-2</v>
      </c>
      <c r="D174" s="5">
        <f>形核速率!K174</f>
        <v>109437.96801173715</v>
      </c>
      <c r="E174" s="5">
        <f>晶体生长速度!E173</f>
        <v>51.105259315507965</v>
      </c>
      <c r="F174" s="39">
        <f t="shared" si="37"/>
        <v>11.305850557018177</v>
      </c>
      <c r="G174">
        <f t="shared" si="38"/>
        <v>11</v>
      </c>
      <c r="H174" s="65">
        <f t="shared" si="39"/>
        <v>0.30585055701817687</v>
      </c>
      <c r="I174">
        <f t="shared" si="40"/>
        <v>8</v>
      </c>
      <c r="J174">
        <f t="shared" si="41"/>
        <v>2.0781413176627321</v>
      </c>
      <c r="K174" s="66">
        <f t="shared" si="42"/>
        <v>8.7771089680009492E-6</v>
      </c>
      <c r="L174" s="96">
        <f t="shared" si="49"/>
        <v>0.69040243444239091</v>
      </c>
      <c r="N174" s="101">
        <f t="shared" si="43"/>
        <v>0.69040243444239091</v>
      </c>
      <c r="O174" s="5">
        <f t="shared" si="34"/>
        <v>8309600.1843233807</v>
      </c>
      <c r="P174" s="5">
        <f t="shared" si="35"/>
        <v>75.929774056405932</v>
      </c>
      <c r="Q174" s="60">
        <f t="shared" si="44"/>
        <v>759297.74056405935</v>
      </c>
      <c r="R174" s="5">
        <f t="shared" si="47"/>
        <v>16.631858398108108</v>
      </c>
      <c r="S174" s="18">
        <f t="shared" si="45"/>
        <v>166318.58398108109</v>
      </c>
      <c r="T174" s="119">
        <f t="shared" si="48"/>
        <v>6.0219077739408298E-4</v>
      </c>
      <c r="U174" s="119">
        <f t="shared" si="46"/>
        <v>6.0219077739408302</v>
      </c>
      <c r="W174" s="5">
        <f>晶体生长速度!H173</f>
        <v>54722935857.44574</v>
      </c>
      <c r="X174" s="5">
        <f>形核速率!P174</f>
        <v>95121.868212095185</v>
      </c>
      <c r="Y174" s="5"/>
      <c r="AB174" s="5">
        <f>形核速率!Z174</f>
        <v>98347.028351850662</v>
      </c>
      <c r="AC174" s="5">
        <f>晶体生长速度!N173</f>
        <v>9.8525091114114084E+55</v>
      </c>
      <c r="AD174" s="5">
        <f t="shared" si="50"/>
        <v>4.7067730547214064E+60</v>
      </c>
      <c r="AE174" s="5">
        <f t="shared" si="51"/>
        <v>4.7858823327963177E+55</v>
      </c>
    </row>
    <row r="175" spans="2:31" x14ac:dyDescent="0.25">
      <c r="B175" s="5">
        <f>形核速率!F175</f>
        <v>1.5157526421623093</v>
      </c>
      <c r="C175" s="5">
        <f t="shared" si="36"/>
        <v>3.0000000000000027E-2</v>
      </c>
      <c r="D175" s="5">
        <f>形核速率!K175</f>
        <v>109437.94015335281</v>
      </c>
      <c r="E175" s="5">
        <f>晶体生长速度!E174</f>
        <v>51.10756077416471</v>
      </c>
      <c r="F175" s="39">
        <f t="shared" si="37"/>
        <v>11.325841668332586</v>
      </c>
      <c r="G175">
        <f t="shared" si="38"/>
        <v>11</v>
      </c>
      <c r="H175" s="65">
        <f t="shared" si="39"/>
        <v>0.32584166833258621</v>
      </c>
      <c r="I175">
        <f t="shared" si="40"/>
        <v>8</v>
      </c>
      <c r="J175">
        <f t="shared" si="41"/>
        <v>2.0781413176627321</v>
      </c>
      <c r="K175" s="66">
        <f t="shared" si="42"/>
        <v>8.9720084570581059E-6</v>
      </c>
      <c r="L175" s="96">
        <f t="shared" si="49"/>
        <v>0.75412794977872188</v>
      </c>
      <c r="N175" s="101">
        <f t="shared" si="43"/>
        <v>0.75412794977872188</v>
      </c>
      <c r="O175" s="5">
        <f t="shared" si="34"/>
        <v>8477765.4662684966</v>
      </c>
      <c r="P175" s="5">
        <f t="shared" si="35"/>
        <v>77.466420277910956</v>
      </c>
      <c r="Q175" s="60">
        <f t="shared" si="44"/>
        <v>774664.20277910959</v>
      </c>
      <c r="R175" s="5">
        <f t="shared" si="47"/>
        <v>18.165085221333051</v>
      </c>
      <c r="S175" s="18">
        <f t="shared" si="45"/>
        <v>181650.85221333051</v>
      </c>
      <c r="T175" s="119">
        <f t="shared" si="48"/>
        <v>7.1781569746851991E-4</v>
      </c>
      <c r="U175" s="119">
        <f t="shared" si="46"/>
        <v>7.1781569746851988</v>
      </c>
      <c r="W175" s="5">
        <f>晶体生长速度!H174</f>
        <v>54726933110.145164</v>
      </c>
      <c r="X175" s="5">
        <f>形核速率!P175</f>
        <v>95121.88276560478</v>
      </c>
      <c r="Y175" s="5"/>
      <c r="AB175" s="5">
        <f>形核速率!Z175</f>
        <v>98347.893871314227</v>
      </c>
      <c r="AC175" s="5">
        <f>晶体生长速度!N174</f>
        <v>1.0255953522737054E+56</v>
      </c>
      <c r="AD175" s="5">
        <f t="shared" si="50"/>
        <v>5.2021463932292707E+60</v>
      </c>
      <c r="AE175" s="5">
        <f t="shared" si="51"/>
        <v>5.2895351272454796E+55</v>
      </c>
    </row>
    <row r="176" spans="2:31" x14ac:dyDescent="0.25">
      <c r="B176" s="5">
        <f>形核速率!F176</f>
        <v>1.5457526421623093</v>
      </c>
      <c r="C176" s="5">
        <f t="shared" si="36"/>
        <v>3.0000000000000027E-2</v>
      </c>
      <c r="D176" s="5">
        <f>形核速率!K176</f>
        <v>109437.9122958355</v>
      </c>
      <c r="E176" s="5">
        <f>晶体生长速度!E175</f>
        <v>51.109862253739301</v>
      </c>
      <c r="F176" s="39">
        <f t="shared" si="37"/>
        <v>11.345440945452449</v>
      </c>
      <c r="G176">
        <f t="shared" si="38"/>
        <v>11</v>
      </c>
      <c r="H176" s="65">
        <f t="shared" si="39"/>
        <v>0.34544094545244874</v>
      </c>
      <c r="I176">
        <f t="shared" si="40"/>
        <v>8</v>
      </c>
      <c r="J176">
        <f t="shared" si="41"/>
        <v>2.0781413176627321</v>
      </c>
      <c r="K176" s="66">
        <f t="shared" si="42"/>
        <v>9.1672886456573421E-6</v>
      </c>
      <c r="L176" s="96">
        <f t="shared" si="49"/>
        <v>0.81785634079576586</v>
      </c>
      <c r="N176" s="101">
        <f t="shared" si="43"/>
        <v>0.81785634079576586</v>
      </c>
      <c r="O176" s="5">
        <f t="shared" si="34"/>
        <v>8645945.7782135289</v>
      </c>
      <c r="P176" s="5">
        <f t="shared" si="35"/>
        <v>79.003204619269212</v>
      </c>
      <c r="Q176" s="60">
        <f t="shared" si="44"/>
        <v>790032.04619269213</v>
      </c>
      <c r="R176" s="5">
        <f t="shared" si="47"/>
        <v>19.698381088945233</v>
      </c>
      <c r="S176" s="18">
        <f t="shared" si="45"/>
        <v>196983.81088945232</v>
      </c>
      <c r="T176" s="119">
        <f t="shared" si="48"/>
        <v>8.4321727223277663E-4</v>
      </c>
      <c r="U176" s="119">
        <f t="shared" si="46"/>
        <v>8.4321727223277669</v>
      </c>
      <c r="W176" s="5">
        <f>晶体生长速度!H175</f>
        <v>54730930521.945633</v>
      </c>
      <c r="X176" s="5">
        <f>形核速率!P176</f>
        <v>95121.897318566087</v>
      </c>
      <c r="Y176" s="5"/>
      <c r="AB176" s="5">
        <f>形核速率!Z176</f>
        <v>98348.741831727457</v>
      </c>
      <c r="AC176" s="5">
        <f>晶体生长速度!N175</f>
        <v>1.0667555270190945E+56</v>
      </c>
      <c r="AD176" s="5">
        <f t="shared" si="50"/>
        <v>5.7257127586709956E+60</v>
      </c>
      <c r="AE176" s="5">
        <f t="shared" si="51"/>
        <v>5.8218464741191752E+55</v>
      </c>
    </row>
    <row r="177" spans="2:31" x14ac:dyDescent="0.25">
      <c r="B177" s="5">
        <f>形核速率!F177</f>
        <v>1.5657526421623094</v>
      </c>
      <c r="C177" s="5">
        <f t="shared" si="36"/>
        <v>2.0000000000000018E-2</v>
      </c>
      <c r="D177" s="5">
        <f>形核速率!K177</f>
        <v>109437.89399041209</v>
      </c>
      <c r="E177" s="5">
        <f>晶体生长速度!E176</f>
        <v>51.111247859139127</v>
      </c>
      <c r="F177" s="39">
        <f t="shared" si="37"/>
        <v>11.358296922382383</v>
      </c>
      <c r="G177">
        <f t="shared" si="38"/>
        <v>11</v>
      </c>
      <c r="H177" s="65">
        <f t="shared" si="39"/>
        <v>0.35829692238238309</v>
      </c>
      <c r="I177">
        <f t="shared" si="40"/>
        <v>8</v>
      </c>
      <c r="J177">
        <f t="shared" si="41"/>
        <v>2.0781413176627321</v>
      </c>
      <c r="K177" s="66">
        <f t="shared" si="42"/>
        <v>9.2976836588371114E-6</v>
      </c>
      <c r="L177" s="96">
        <f t="shared" si="49"/>
        <v>0.86034308927160263</v>
      </c>
      <c r="N177" s="101">
        <f t="shared" si="43"/>
        <v>0.86034308927160263</v>
      </c>
      <c r="O177" s="5">
        <f t="shared" si="34"/>
        <v>8758048.8729573414</v>
      </c>
      <c r="P177" s="5">
        <f t="shared" si="35"/>
        <v>80.027571379659761</v>
      </c>
      <c r="Q177" s="60">
        <f t="shared" si="44"/>
        <v>800275.71379659756</v>
      </c>
      <c r="R177" s="5">
        <f t="shared" si="47"/>
        <v>20.720606046128015</v>
      </c>
      <c r="S177" s="18">
        <f t="shared" si="45"/>
        <v>207206.06046128014</v>
      </c>
      <c r="T177" s="119">
        <f t="shared" si="48"/>
        <v>9.3116368999209345E-4</v>
      </c>
      <c r="U177" s="119">
        <f t="shared" si="46"/>
        <v>9.3116368999209342</v>
      </c>
      <c r="W177" s="5">
        <f>晶体生长速度!H176</f>
        <v>54733401703.992256</v>
      </c>
      <c r="X177" s="5">
        <f>形核速率!P177</f>
        <v>95121.906314577573</v>
      </c>
      <c r="Y177" s="5"/>
      <c r="AB177" s="5">
        <f>形核速率!Z177</f>
        <v>98349.297581204897</v>
      </c>
      <c r="AC177" s="5">
        <f>晶体生长速度!N176</f>
        <v>1.0946416915306745E+56</v>
      </c>
      <c r="AD177" s="5">
        <f t="shared" si="50"/>
        <v>6.0907368806810836E+60</v>
      </c>
      <c r="AE177" s="5">
        <f t="shared" si="51"/>
        <v>6.1929642920449874E+55</v>
      </c>
    </row>
    <row r="178" spans="2:31" x14ac:dyDescent="0.25">
      <c r="B178" s="11">
        <f>形核速率!F178</f>
        <v>1.6157526421623092</v>
      </c>
      <c r="C178" s="5">
        <f t="shared" si="36"/>
        <v>4.9999999999999822E-2</v>
      </c>
      <c r="D178" s="5">
        <f>形核速率!K178</f>
        <v>109437.84689773225</v>
      </c>
      <c r="E178" s="5">
        <f>晶体生长速度!E177</f>
        <v>51.115456649339158</v>
      </c>
      <c r="F178" s="39">
        <f t="shared" si="37"/>
        <v>11.389731826175215</v>
      </c>
      <c r="G178">
        <f t="shared" si="38"/>
        <v>11</v>
      </c>
      <c r="H178" s="65">
        <f t="shared" si="39"/>
        <v>0.38973182617521474</v>
      </c>
      <c r="I178">
        <f t="shared" si="40"/>
        <v>8</v>
      </c>
      <c r="J178">
        <f t="shared" si="41"/>
        <v>2.0781413176627321</v>
      </c>
      <c r="K178" s="66">
        <f t="shared" si="42"/>
        <v>9.6243858639381506E-6</v>
      </c>
      <c r="L178" s="96">
        <f t="shared" si="49"/>
        <v>0.96656872366067059</v>
      </c>
      <c r="N178" s="101">
        <f t="shared" si="43"/>
        <v>0.96656872366067059</v>
      </c>
      <c r="O178" s="5">
        <f t="shared" si="34"/>
        <v>9038464.5673243739</v>
      </c>
      <c r="P178" s="5">
        <f t="shared" si="35"/>
        <v>82.58993413650272</v>
      </c>
      <c r="Q178" s="60">
        <f t="shared" si="44"/>
        <v>825899.34136502724</v>
      </c>
      <c r="R178" s="5">
        <f t="shared" si="47"/>
        <v>23.276378878594965</v>
      </c>
      <c r="S178" s="18">
        <f t="shared" si="45"/>
        <v>232763.78878594964</v>
      </c>
      <c r="T178" s="119">
        <f t="shared" si="48"/>
        <v>1.178196698456513E-3</v>
      </c>
      <c r="U178" s="119">
        <f t="shared" si="46"/>
        <v>11.781966984565129</v>
      </c>
      <c r="W178" s="5">
        <f>晶体生长速度!H177</f>
        <v>54740550661.868034</v>
      </c>
      <c r="X178" s="5">
        <f>形核速率!P178</f>
        <v>95121.932336987622</v>
      </c>
      <c r="Y178" s="5"/>
      <c r="AB178" s="5">
        <f>形核速率!Z178</f>
        <v>98350.656129433148</v>
      </c>
      <c r="AC178" s="5">
        <f>晶体生长速度!N177</f>
        <v>1.1659820178702545E+56</v>
      </c>
      <c r="AD178" s="5">
        <f t="shared" si="50"/>
        <v>7.0611493655573137E+60</v>
      </c>
      <c r="AE178" s="5">
        <f t="shared" si="51"/>
        <v>7.1795650821734998E+55</v>
      </c>
    </row>
    <row r="179" spans="2:31" s="114" customFormat="1" x14ac:dyDescent="0.25">
      <c r="B179" s="112">
        <f>形核速率!F179</f>
        <v>1.6657526421623092</v>
      </c>
      <c r="C179" s="112">
        <f t="shared" si="36"/>
        <v>5.0000000000000044E-2</v>
      </c>
      <c r="D179" s="112">
        <f>形核速率!K179</f>
        <v>109437.79980759237</v>
      </c>
      <c r="E179" s="112">
        <f>晶体生长速度!E178</f>
        <v>51.119665541648573</v>
      </c>
      <c r="F179" s="113">
        <f t="shared" si="37"/>
        <v>11.420208592636028</v>
      </c>
      <c r="G179" s="114">
        <f t="shared" si="38"/>
        <v>11</v>
      </c>
      <c r="H179" s="115">
        <f t="shared" si="39"/>
        <v>0.42020859263602794</v>
      </c>
      <c r="I179" s="114">
        <f t="shared" si="40"/>
        <v>8</v>
      </c>
      <c r="J179" s="114">
        <f t="shared" si="41"/>
        <v>2.0781413176627321</v>
      </c>
      <c r="K179" s="116">
        <f t="shared" si="42"/>
        <v>9.9520864429492433E-6</v>
      </c>
      <c r="L179" s="116">
        <f t="shared" si="49"/>
        <v>1.0728031215152007</v>
      </c>
      <c r="M179" s="116"/>
      <c r="N179" s="115">
        <v>1</v>
      </c>
      <c r="O179" s="112">
        <f t="shared" si="34"/>
        <v>9318926.0992587321</v>
      </c>
      <c r="P179" s="112">
        <f t="shared" si="35"/>
        <v>85.152717942454657</v>
      </c>
      <c r="Q179" s="112">
        <f t="shared" si="44"/>
        <v>851527.17942454654</v>
      </c>
      <c r="R179" s="112">
        <f t="shared" si="47"/>
        <v>25.832362155677394</v>
      </c>
      <c r="S179" s="112">
        <f t="shared" si="45"/>
        <v>258323.62155677396</v>
      </c>
      <c r="T179" s="119">
        <f t="shared" si="48"/>
        <v>1.433795026164756E-3</v>
      </c>
      <c r="U179" s="119">
        <f t="shared" si="46"/>
        <v>14.33795026164756</v>
      </c>
      <c r="V179" s="118"/>
      <c r="W179" s="112">
        <f>晶体生长速度!H178</f>
        <v>54747700160.774384</v>
      </c>
      <c r="X179" s="112">
        <f>形核速率!P179</f>
        <v>95121.958357762051</v>
      </c>
      <c r="Y179" s="112"/>
      <c r="AB179" s="112">
        <f>形核速率!Z179</f>
        <v>98351.971847229885</v>
      </c>
      <c r="AC179" s="112">
        <f>晶体生长速度!N178</f>
        <v>1.2395940575936994E+56</v>
      </c>
      <c r="AD179" s="112">
        <f t="shared" si="50"/>
        <v>8.1166245216333041E+60</v>
      </c>
      <c r="AE179" s="112">
        <f t="shared" si="51"/>
        <v>8.2526301905170312E+55</v>
      </c>
    </row>
    <row r="180" spans="2:31" x14ac:dyDescent="0.25">
      <c r="B180" s="5">
        <f>形核速率!F180</f>
        <v>1.7157526421623093</v>
      </c>
      <c r="C180" s="5">
        <f t="shared" si="36"/>
        <v>5.0000000000000044E-2</v>
      </c>
      <c r="D180" s="5">
        <f>形核速率!K180</f>
        <v>109437.75271999209</v>
      </c>
      <c r="E180" s="5">
        <f>晶体生长速度!E179</f>
        <v>51.123874536059525</v>
      </c>
      <c r="F180" s="39">
        <f t="shared" si="37"/>
        <v>11.449783905662329</v>
      </c>
      <c r="G180">
        <f t="shared" si="38"/>
        <v>11</v>
      </c>
      <c r="H180" s="65">
        <f t="shared" si="39"/>
        <v>0.44978390566232918</v>
      </c>
      <c r="I180">
        <f t="shared" si="40"/>
        <v>8</v>
      </c>
      <c r="J180">
        <f t="shared" si="41"/>
        <v>2.0781413176627321</v>
      </c>
      <c r="K180" s="66">
        <f t="shared" si="42"/>
        <v>1.0280758324475208E-5</v>
      </c>
      <c r="L180" s="96">
        <f t="shared" si="49"/>
        <v>1.1790462830997905</v>
      </c>
      <c r="N180" s="101">
        <v>1</v>
      </c>
      <c r="O180" s="5">
        <f t="shared" si="34"/>
        <v>9599433.4703951478</v>
      </c>
      <c r="P180" s="5">
        <f t="shared" si="35"/>
        <v>87.715922812818533</v>
      </c>
      <c r="Q180" s="60">
        <f t="shared" si="44"/>
        <v>877159.22812818538</v>
      </c>
      <c r="R180" s="5">
        <f t="shared" si="47"/>
        <v>28.388555882480372</v>
      </c>
      <c r="S180" s="18">
        <f t="shared" si="45"/>
        <v>283885.55882480374</v>
      </c>
      <c r="T180" s="119">
        <f>T179+(E180*C180*N180)/10000</f>
        <v>1.689414398845054E-3</v>
      </c>
      <c r="U180" s="119">
        <f t="shared" si="46"/>
        <v>16.894143988450541</v>
      </c>
      <c r="W180" s="5">
        <f>晶体生长速度!H179</f>
        <v>54754850200.718018</v>
      </c>
      <c r="X180" s="5">
        <f>形核速率!P180</f>
        <v>95121.984376901019</v>
      </c>
      <c r="Y180" s="5"/>
      <c r="AB180" s="5">
        <f>形核速率!Z180</f>
        <v>98353.247316756009</v>
      </c>
      <c r="AC180" s="5">
        <f>晶体生长速度!N179</f>
        <v>1.3154796045732446E+56</v>
      </c>
      <c r="AD180" s="5">
        <f t="shared" si="50"/>
        <v>9.2605287101043338E+60</v>
      </c>
      <c r="AE180" s="5">
        <f t="shared" si="51"/>
        <v>9.4155800268392965E+55</v>
      </c>
    </row>
    <row r="181" spans="2:31" x14ac:dyDescent="0.25">
      <c r="B181" s="5">
        <f>形核速率!F181</f>
        <v>1.7589016732323783</v>
      </c>
      <c r="C181" s="5">
        <f t="shared" si="36"/>
        <v>4.3149031070069066E-2</v>
      </c>
      <c r="D181" s="5">
        <f>形核速率!K181</f>
        <v>109437.71223744452</v>
      </c>
      <c r="E181" s="5">
        <f>晶体生长速度!E180</f>
        <v>51.127422312524992</v>
      </c>
      <c r="F181" s="39">
        <f t="shared" si="37"/>
        <v>11.474622041857428</v>
      </c>
      <c r="G181">
        <f t="shared" si="38"/>
        <v>11</v>
      </c>
      <c r="H181" s="65">
        <f t="shared" si="39"/>
        <v>0.47462204185742785</v>
      </c>
      <c r="I181">
        <f t="shared" si="40"/>
        <v>8</v>
      </c>
      <c r="J181">
        <f t="shared" si="41"/>
        <v>2.0781413176627321</v>
      </c>
      <c r="K181" s="66">
        <f t="shared" si="42"/>
        <v>1.0565156942784756E-5</v>
      </c>
      <c r="L181" s="96">
        <f t="shared" si="49"/>
        <v>1.2707384478504189</v>
      </c>
      <c r="N181" s="101">
        <f>N180</f>
        <v>1</v>
      </c>
      <c r="O181" s="5">
        <f t="shared" si="34"/>
        <v>9841526.4768857956</v>
      </c>
      <c r="P181" s="5">
        <f t="shared" si="35"/>
        <v>89.928108653558638</v>
      </c>
      <c r="Q181" s="60">
        <f t="shared" si="44"/>
        <v>899281.08653558639</v>
      </c>
      <c r="R181" s="5">
        <f t="shared" si="47"/>
        <v>30.594654616376054</v>
      </c>
      <c r="S181" s="18">
        <f t="shared" si="45"/>
        <v>305946.54616376053</v>
      </c>
      <c r="T181" s="119">
        <f t="shared" ref="T181:T244" si="52">T180+(E181*C181*N181)/10000</f>
        <v>1.9100242722346222E-3</v>
      </c>
      <c r="U181" s="119">
        <f t="shared" si="46"/>
        <v>19.100242722346223</v>
      </c>
      <c r="W181" s="5">
        <f>晶体生长速度!H180</f>
        <v>54760910712.88221</v>
      </c>
      <c r="X181" s="5">
        <f>形核速率!P181</f>
        <v>95122.006428404609</v>
      </c>
      <c r="Y181" s="5"/>
      <c r="AB181" s="5">
        <f>形核速率!Z181</f>
        <v>98354.317400309272</v>
      </c>
      <c r="AC181" s="5">
        <f>晶体生长速度!N180</f>
        <v>1.3827910626335388E+56</v>
      </c>
      <c r="AD181" s="5">
        <f t="shared" si="50"/>
        <v>1.0321326176238474E+61</v>
      </c>
      <c r="AE181" s="5">
        <f t="shared" si="51"/>
        <v>1.049402451163371E+56</v>
      </c>
    </row>
    <row r="182" spans="2:31" x14ac:dyDescent="0.25">
      <c r="B182" s="5">
        <f>形核速率!F182</f>
        <v>1.7589016733323783</v>
      </c>
      <c r="C182" s="5">
        <f t="shared" si="36"/>
        <v>1.000000082740371E-10</v>
      </c>
      <c r="D182" s="5">
        <f>形核速率!K182</f>
        <v>109437.71045731274</v>
      </c>
      <c r="E182" s="5">
        <f>晶体生长速度!E181</f>
        <v>51.127763353345458</v>
      </c>
      <c r="F182" s="39">
        <f t="shared" si="37"/>
        <v>11.474622025647612</v>
      </c>
      <c r="G182">
        <f t="shared" si="38"/>
        <v>11</v>
      </c>
      <c r="H182" s="65">
        <f t="shared" si="39"/>
        <v>0.47462202564761213</v>
      </c>
      <c r="I182">
        <f t="shared" si="40"/>
        <v>8</v>
      </c>
      <c r="J182">
        <f t="shared" si="41"/>
        <v>2.0781413176627321</v>
      </c>
      <c r="K182" s="66">
        <f t="shared" si="42"/>
        <v>1.0565156754637246E-5</v>
      </c>
      <c r="L182" s="96">
        <f t="shared" si="49"/>
        <v>1.2707384480629214</v>
      </c>
      <c r="N182" s="101">
        <f t="shared" ref="N182:N245" si="53">N181</f>
        <v>1</v>
      </c>
      <c r="O182" s="5">
        <f t="shared" si="34"/>
        <v>9841591.9643676449</v>
      </c>
      <c r="P182" s="5">
        <f t="shared" si="35"/>
        <v>89.928708515941182</v>
      </c>
      <c r="Q182" s="60">
        <f t="shared" si="44"/>
        <v>899287.08515941177</v>
      </c>
      <c r="R182" s="5">
        <f t="shared" si="47"/>
        <v>30.594654621488832</v>
      </c>
      <c r="S182" s="18">
        <f t="shared" si="45"/>
        <v>305946.54621488834</v>
      </c>
      <c r="T182" s="119">
        <f t="shared" si="52"/>
        <v>1.9100242727458998E-3</v>
      </c>
      <c r="U182" s="119">
        <f t="shared" si="46"/>
        <v>19.100242727458998</v>
      </c>
      <c r="W182" s="5">
        <f>晶体生长速度!H181</f>
        <v>54761397671.046417</v>
      </c>
      <c r="X182" s="5">
        <f>形核速率!P182</f>
        <v>95122.008200116048</v>
      </c>
      <c r="Y182" s="5"/>
      <c r="AB182" s="5">
        <f>形核速率!Z182</f>
        <v>98354.317686061011</v>
      </c>
      <c r="AC182" s="5">
        <f>晶体生长速度!N181</f>
        <v>1.3828094985803443E+56</v>
      </c>
      <c r="AD182" s="5">
        <f t="shared" si="50"/>
        <v>1.0321463815808378E+61</v>
      </c>
      <c r="AE182" s="5">
        <f t="shared" si="51"/>
        <v>1.0494164423725304E+56</v>
      </c>
    </row>
    <row r="183" spans="2:31" x14ac:dyDescent="0.25">
      <c r="B183" s="5">
        <f>形核速率!F183</f>
        <v>1.7589016736323784</v>
      </c>
      <c r="C183" s="5">
        <f t="shared" si="36"/>
        <v>3.000000248221113E-10</v>
      </c>
      <c r="D183" s="5">
        <f>形核速率!K183</f>
        <v>109437.70511680876</v>
      </c>
      <c r="E183" s="5">
        <f>晶体生长速度!E182</f>
        <v>51.128786557597024</v>
      </c>
      <c r="F183" s="39">
        <f t="shared" si="37"/>
        <v>11.47462197701717</v>
      </c>
      <c r="G183">
        <f t="shared" si="38"/>
        <v>11</v>
      </c>
      <c r="H183" s="65">
        <f t="shared" si="39"/>
        <v>0.47462197701717024</v>
      </c>
      <c r="I183">
        <f t="shared" si="40"/>
        <v>8</v>
      </c>
      <c r="J183">
        <f t="shared" si="41"/>
        <v>2.0781413176627321</v>
      </c>
      <c r="K183" s="66">
        <f t="shared" si="42"/>
        <v>1.0565156190183186E-5</v>
      </c>
      <c r="L183" s="96">
        <f t="shared" si="49"/>
        <v>1.2707384487004416</v>
      </c>
      <c r="N183" s="101">
        <f t="shared" si="53"/>
        <v>1</v>
      </c>
      <c r="O183" s="5">
        <f t="shared" si="34"/>
        <v>9841788.4425344598</v>
      </c>
      <c r="P183" s="5">
        <f t="shared" si="35"/>
        <v>89.930508246950055</v>
      </c>
      <c r="Q183" s="60">
        <f t="shared" si="44"/>
        <v>899305.0824695006</v>
      </c>
      <c r="R183" s="5">
        <f t="shared" si="47"/>
        <v>30.594654636827471</v>
      </c>
      <c r="S183" s="18">
        <f t="shared" si="45"/>
        <v>305946.54636827472</v>
      </c>
      <c r="T183" s="119">
        <f t="shared" si="52"/>
        <v>1.9100242742797636E-3</v>
      </c>
      <c r="U183" s="119">
        <f t="shared" si="46"/>
        <v>19.100242742797636</v>
      </c>
      <c r="W183" s="5">
        <f>晶体生长速度!H182</f>
        <v>54762858659.787987</v>
      </c>
      <c r="X183" s="5">
        <f>形核速率!P183</f>
        <v>95122.013515565777</v>
      </c>
      <c r="Y183" s="5"/>
      <c r="AB183" s="5">
        <f>形核速率!Z183</f>
        <v>98354.318543382018</v>
      </c>
      <c r="AC183" s="5">
        <f>晶体生长速度!N182</f>
        <v>1.3828648121686372E+56</v>
      </c>
      <c r="AD183" s="5">
        <f t="shared" si="50"/>
        <v>1.0321876777432883E+61</v>
      </c>
      <c r="AE183" s="5">
        <f t="shared" si="51"/>
        <v>1.0494584203621033E+56</v>
      </c>
    </row>
    <row r="184" spans="2:31" x14ac:dyDescent="0.25">
      <c r="B184" s="5">
        <f>形核速率!F184</f>
        <v>1.7589016740323784</v>
      </c>
      <c r="C184" s="5">
        <f t="shared" si="36"/>
        <v>4.000000330961484E-10</v>
      </c>
      <c r="D184" s="5">
        <f>形核速率!K184</f>
        <v>109437.69799615467</v>
      </c>
      <c r="E184" s="5">
        <f>晶体生长速度!E183</f>
        <v>51.130150868905126</v>
      </c>
      <c r="F184" s="39">
        <f t="shared" si="37"/>
        <v>11.47462191217674</v>
      </c>
      <c r="G184">
        <f t="shared" si="38"/>
        <v>11</v>
      </c>
      <c r="H184" s="65">
        <f t="shared" si="39"/>
        <v>0.47462191217674032</v>
      </c>
      <c r="I184">
        <f t="shared" si="40"/>
        <v>8</v>
      </c>
      <c r="J184">
        <f t="shared" si="41"/>
        <v>2.0781413176627321</v>
      </c>
      <c r="K184" s="66">
        <f t="shared" si="42"/>
        <v>1.0565155437579667E-5</v>
      </c>
      <c r="L184" s="96">
        <f t="shared" si="49"/>
        <v>1.2707384495504914</v>
      </c>
      <c r="N184" s="101">
        <f t="shared" si="53"/>
        <v>1</v>
      </c>
      <c r="O184" s="5">
        <f t="shared" si="34"/>
        <v>9842050.4208972119</v>
      </c>
      <c r="P184" s="5">
        <f t="shared" si="35"/>
        <v>89.932907956845298</v>
      </c>
      <c r="Q184" s="60">
        <f t="shared" si="44"/>
        <v>899329.07956845302</v>
      </c>
      <c r="R184" s="5">
        <f t="shared" si="47"/>
        <v>30.594654657279534</v>
      </c>
      <c r="S184" s="18">
        <f t="shared" si="45"/>
        <v>305946.54657279537</v>
      </c>
      <c r="T184" s="119">
        <f t="shared" si="52"/>
        <v>1.9100242763249698E-3</v>
      </c>
      <c r="U184" s="119">
        <f t="shared" si="46"/>
        <v>19.1002427632497</v>
      </c>
      <c r="W184" s="5">
        <f>晶体生长速度!H183</f>
        <v>54764806713.374168</v>
      </c>
      <c r="X184" s="5">
        <f>形核速率!P184</f>
        <v>95122.020602847653</v>
      </c>
      <c r="Y184" s="5"/>
      <c r="AB184" s="5">
        <f>形核速率!Z184</f>
        <v>98354.319686483854</v>
      </c>
      <c r="AC184" s="5">
        <f>晶体生长速度!N183</f>
        <v>1.3829385675905439E+56</v>
      </c>
      <c r="AD184" s="5">
        <f t="shared" si="50"/>
        <v>1.0322427422583594E+61</v>
      </c>
      <c r="AE184" s="5">
        <f t="shared" si="51"/>
        <v>1.0495143940284032E+56</v>
      </c>
    </row>
    <row r="185" spans="2:31" x14ac:dyDescent="0.25">
      <c r="B185" s="5">
        <f>形核速率!F185</f>
        <v>1.7589016742323784</v>
      </c>
      <c r="C185" s="5">
        <f t="shared" si="36"/>
        <v>2.000000165480742E-10</v>
      </c>
      <c r="D185" s="5">
        <f>形核速率!K185</f>
        <v>109437.69443589129</v>
      </c>
      <c r="E185" s="5">
        <f>晶体生长速度!E184</f>
        <v>51.130833009912187</v>
      </c>
      <c r="F185" s="39">
        <f t="shared" si="37"/>
        <v>11.474621879757105</v>
      </c>
      <c r="G185">
        <f t="shared" si="38"/>
        <v>11</v>
      </c>
      <c r="H185" s="65">
        <f t="shared" si="39"/>
        <v>0.47462187975710535</v>
      </c>
      <c r="I185">
        <f t="shared" si="40"/>
        <v>8</v>
      </c>
      <c r="J185">
        <f t="shared" si="41"/>
        <v>2.0781413176627321</v>
      </c>
      <c r="K185" s="66">
        <f t="shared" si="42"/>
        <v>1.056515506128466E-5</v>
      </c>
      <c r="L185" s="96">
        <f t="shared" si="49"/>
        <v>1.2707384499755221</v>
      </c>
      <c r="N185" s="101">
        <f t="shared" si="53"/>
        <v>1</v>
      </c>
      <c r="O185" s="5">
        <f t="shared" si="34"/>
        <v>9842181.4072521403</v>
      </c>
      <c r="P185" s="5">
        <f t="shared" si="35"/>
        <v>89.934107786030708</v>
      </c>
      <c r="Q185" s="60">
        <f t="shared" si="44"/>
        <v>899341.07786030706</v>
      </c>
      <c r="R185" s="5">
        <f t="shared" si="47"/>
        <v>30.594654667505701</v>
      </c>
      <c r="S185" s="18">
        <f t="shared" si="45"/>
        <v>305946.54667505703</v>
      </c>
      <c r="T185" s="119">
        <f t="shared" si="52"/>
        <v>1.9100242773475865E-3</v>
      </c>
      <c r="U185" s="119">
        <f t="shared" si="46"/>
        <v>19.100242773475866</v>
      </c>
      <c r="W185" s="5">
        <f>晶体生长速度!H184</f>
        <v>54765780728.697296</v>
      </c>
      <c r="X185" s="5">
        <f>形核速率!P185</f>
        <v>95122.024146346579</v>
      </c>
      <c r="Y185" s="5"/>
      <c r="AB185" s="5">
        <f>形核速率!Z185</f>
        <v>98354.320258007661</v>
      </c>
      <c r="AC185" s="5">
        <f>晶体生长速度!N184</f>
        <v>1.3829754450543907E+56</v>
      </c>
      <c r="AD185" s="5">
        <f t="shared" si="50"/>
        <v>1.0322702743316687E+61</v>
      </c>
      <c r="AE185" s="5">
        <f t="shared" si="51"/>
        <v>1.0495423806740458E+56</v>
      </c>
    </row>
    <row r="186" spans="2:31" x14ac:dyDescent="0.25">
      <c r="B186" s="5">
        <f>形核速率!F186</f>
        <v>1.7589016832323783</v>
      </c>
      <c r="C186" s="5">
        <f t="shared" si="36"/>
        <v>8.9999998564849193E-9</v>
      </c>
      <c r="D186" s="5">
        <f>形核速率!K186</f>
        <v>109437.53423315058</v>
      </c>
      <c r="E186" s="5">
        <f>晶体生长速度!E185</f>
        <v>51.161538737857867</v>
      </c>
      <c r="F186" s="39">
        <f t="shared" si="37"/>
        <v>11.47462042095572</v>
      </c>
      <c r="G186">
        <f t="shared" si="38"/>
        <v>11</v>
      </c>
      <c r="H186" s="65">
        <f t="shared" si="39"/>
        <v>0.47462042095571988</v>
      </c>
      <c r="I186">
        <f t="shared" si="40"/>
        <v>8</v>
      </c>
      <c r="J186">
        <f t="shared" si="41"/>
        <v>2.0781413176627321</v>
      </c>
      <c r="K186" s="66">
        <f t="shared" si="42"/>
        <v>1.0565138128977152E-5</v>
      </c>
      <c r="L186" s="96">
        <f t="shared" si="49"/>
        <v>1.2707384691133825</v>
      </c>
      <c r="N186" s="101">
        <f t="shared" si="53"/>
        <v>1</v>
      </c>
      <c r="O186" s="5">
        <f t="shared" si="34"/>
        <v>9848077.5912931245</v>
      </c>
      <c r="P186" s="5">
        <f t="shared" si="35"/>
        <v>89.988116602776728</v>
      </c>
      <c r="Q186" s="60">
        <f t="shared" si="44"/>
        <v>899881.16602776723</v>
      </c>
      <c r="R186" s="5">
        <f t="shared" si="47"/>
        <v>30.594655127959541</v>
      </c>
      <c r="S186" s="18">
        <f t="shared" si="45"/>
        <v>305946.55127959541</v>
      </c>
      <c r="T186" s="119">
        <f t="shared" si="52"/>
        <v>1.9100243233929706E-3</v>
      </c>
      <c r="U186" s="119">
        <f t="shared" si="46"/>
        <v>19.100243233929707</v>
      </c>
      <c r="W186" s="5">
        <f>晶体生长速度!H185</f>
        <v>54809628912.584648</v>
      </c>
      <c r="X186" s="5">
        <f>形核速率!P186</f>
        <v>95122.18359823832</v>
      </c>
      <c r="Y186" s="5"/>
      <c r="AB186" s="5">
        <f>形核速率!Z186</f>
        <v>98354.345976630211</v>
      </c>
      <c r="AC186" s="5">
        <f>晶体生长速度!N185</f>
        <v>1.3846359723438857E+56</v>
      </c>
      <c r="AD186" s="5">
        <f t="shared" si="50"/>
        <v>1.0335099953037489E+61</v>
      </c>
      <c r="AE186" s="5">
        <f t="shared" si="51"/>
        <v>1.0508025700758756E+56</v>
      </c>
    </row>
    <row r="187" spans="2:31" x14ac:dyDescent="0.25">
      <c r="B187" s="5">
        <f>形核速率!F187</f>
        <v>1.7589017732323784</v>
      </c>
      <c r="C187" s="5">
        <f t="shared" si="36"/>
        <v>9.0000000119161427E-8</v>
      </c>
      <c r="D187" s="5">
        <f>形核速率!K187</f>
        <v>109435.9337728876</v>
      </c>
      <c r="E187" s="5">
        <f>晶体生长速度!E186</f>
        <v>51.469276151184921</v>
      </c>
      <c r="F187" s="39">
        <f t="shared" si="37"/>
        <v>11.474605847144641</v>
      </c>
      <c r="G187">
        <f t="shared" si="38"/>
        <v>11</v>
      </c>
      <c r="H187" s="65">
        <f t="shared" si="39"/>
        <v>0.47460584714464105</v>
      </c>
      <c r="I187">
        <f t="shared" si="40"/>
        <v>8</v>
      </c>
      <c r="J187">
        <f t="shared" si="41"/>
        <v>2.0781413176627321</v>
      </c>
      <c r="K187" s="66">
        <f t="shared" si="42"/>
        <v>1.0564968972243432E-5</v>
      </c>
      <c r="L187" s="96">
        <f t="shared" si="49"/>
        <v>1.2707386616431344</v>
      </c>
      <c r="N187" s="101">
        <f t="shared" si="53"/>
        <v>1</v>
      </c>
      <c r="O187" s="5">
        <f t="shared" si="34"/>
        <v>9907169.5421084836</v>
      </c>
      <c r="P187" s="5">
        <f t="shared" si="35"/>
        <v>90.52940108930612</v>
      </c>
      <c r="Q187" s="60">
        <f t="shared" si="44"/>
        <v>905294.01089306118</v>
      </c>
      <c r="R187" s="5">
        <f t="shared" si="47"/>
        <v>30.5946597601944</v>
      </c>
      <c r="S187" s="18">
        <f t="shared" si="45"/>
        <v>305946.597601944</v>
      </c>
      <c r="T187" s="119">
        <f t="shared" si="52"/>
        <v>1.9100247866164566E-3</v>
      </c>
      <c r="U187" s="119">
        <f t="shared" si="46"/>
        <v>19.100247866164565</v>
      </c>
      <c r="W187" s="5">
        <f>晶体生长速度!H186</f>
        <v>55249565249.31665</v>
      </c>
      <c r="X187" s="5">
        <f>形核速率!P187</f>
        <v>95123.775957265621</v>
      </c>
      <c r="Y187" s="5"/>
      <c r="AB187" s="5">
        <f>形核速率!Z187</f>
        <v>98354.602850935975</v>
      </c>
      <c r="AC187" s="5">
        <f>晶体生长速度!N186</f>
        <v>1.4013330620656217E+56</v>
      </c>
      <c r="AD187" s="5">
        <f t="shared" si="50"/>
        <v>1.0459757724165303E+61</v>
      </c>
      <c r="AE187" s="5">
        <f t="shared" si="51"/>
        <v>1.063474145690759E+56</v>
      </c>
    </row>
    <row r="188" spans="2:31" x14ac:dyDescent="0.25">
      <c r="B188" s="5">
        <f>形核速率!F188</f>
        <v>1.7589026732323783</v>
      </c>
      <c r="C188" s="5">
        <f t="shared" si="36"/>
        <v>8.9999999985934664E-7</v>
      </c>
      <c r="D188" s="5">
        <f>形核速率!K188</f>
        <v>109420.08463300669</v>
      </c>
      <c r="E188" s="5">
        <f>晶体生长速度!E187</f>
        <v>54.614804196390324</v>
      </c>
      <c r="F188" s="39">
        <f t="shared" si="37"/>
        <v>11.474461518101901</v>
      </c>
      <c r="G188">
        <f t="shared" si="38"/>
        <v>11</v>
      </c>
      <c r="H188" s="65">
        <f t="shared" si="39"/>
        <v>0.47446151810190074</v>
      </c>
      <c r="I188">
        <f t="shared" si="40"/>
        <v>8</v>
      </c>
      <c r="J188">
        <f t="shared" si="41"/>
        <v>2.0781413176627321</v>
      </c>
      <c r="K188" s="66">
        <f t="shared" si="42"/>
        <v>1.0563293906029849E-5</v>
      </c>
      <c r="L188" s="96">
        <f t="shared" si="49"/>
        <v>1.2707407046045793</v>
      </c>
      <c r="N188" s="101">
        <f t="shared" si="53"/>
        <v>1</v>
      </c>
      <c r="O188" s="5">
        <f t="shared" si="34"/>
        <v>10511125.858369324</v>
      </c>
      <c r="P188" s="5">
        <f t="shared" si="35"/>
        <v>96.062125099093848</v>
      </c>
      <c r="Q188" s="60">
        <f t="shared" si="44"/>
        <v>960621.25099093851</v>
      </c>
      <c r="R188" s="5">
        <f t="shared" si="47"/>
        <v>30.594708913518168</v>
      </c>
      <c r="S188" s="18">
        <f t="shared" si="45"/>
        <v>305947.08913518168</v>
      </c>
      <c r="T188" s="119">
        <f t="shared" si="52"/>
        <v>1.9100297019488336E-3</v>
      </c>
      <c r="U188" s="119">
        <f t="shared" si="46"/>
        <v>19.100297019488337</v>
      </c>
      <c r="W188" s="5">
        <f>晶体生长速度!H187</f>
        <v>59796065759.901382</v>
      </c>
      <c r="X188" s="5">
        <f>形核速率!P188</f>
        <v>95139.485422372571</v>
      </c>
      <c r="Y188" s="5"/>
      <c r="AB188" s="5">
        <f>形核速率!Z188</f>
        <v>98357.140541190034</v>
      </c>
      <c r="AC188" s="5">
        <f>晶体生长速度!N187</f>
        <v>1.5777386020219592E+56</v>
      </c>
      <c r="AD188" s="5">
        <f t="shared" si="50"/>
        <v>1.1776792643042204E+61</v>
      </c>
      <c r="AE188" s="5">
        <f t="shared" si="51"/>
        <v>1.1973500427363802E+56</v>
      </c>
    </row>
    <row r="189" spans="2:31" x14ac:dyDescent="0.25">
      <c r="B189" s="5">
        <f>形核速率!F189</f>
        <v>1.7589091600443425</v>
      </c>
      <c r="C189" s="5">
        <f t="shared" si="36"/>
        <v>6.4868119642458311E-6</v>
      </c>
      <c r="D189" s="5">
        <f>形核速率!K189</f>
        <v>109313.51588610634</v>
      </c>
      <c r="E189" s="5">
        <f>晶体生长速度!E188</f>
        <v>81.152498389449306</v>
      </c>
      <c r="F189" s="39">
        <f t="shared" si="37"/>
        <v>11.473490759847669</v>
      </c>
      <c r="G189">
        <f t="shared" si="38"/>
        <v>11</v>
      </c>
      <c r="H189" s="65">
        <f t="shared" si="39"/>
        <v>0.4734907598476692</v>
      </c>
      <c r="I189">
        <f t="shared" si="40"/>
        <v>8</v>
      </c>
      <c r="J189">
        <f t="shared" si="41"/>
        <v>2.0781413176627321</v>
      </c>
      <c r="K189" s="66">
        <f t="shared" si="42"/>
        <v>1.0552034296137968E-5</v>
      </c>
      <c r="L189" s="96">
        <f t="shared" si="49"/>
        <v>1.2707625842601826</v>
      </c>
      <c r="N189" s="101">
        <f t="shared" si="53"/>
        <v>1</v>
      </c>
      <c r="O189" s="5">
        <f t="shared" si="34"/>
        <v>15603397.350464392</v>
      </c>
      <c r="P189" s="5">
        <f t="shared" si="35"/>
        <v>142.73987277768614</v>
      </c>
      <c r="Q189" s="60">
        <f t="shared" si="44"/>
        <v>1427398.7277768615</v>
      </c>
      <c r="R189" s="5">
        <f t="shared" si="47"/>
        <v>30.59523533451565</v>
      </c>
      <c r="S189" s="18">
        <f t="shared" si="45"/>
        <v>305952.35334515647</v>
      </c>
      <c r="T189" s="119">
        <f t="shared" si="52"/>
        <v>1.9100823440485817E-3</v>
      </c>
      <c r="U189" s="119">
        <f t="shared" si="46"/>
        <v>19.100823440485819</v>
      </c>
      <c r="W189" s="5">
        <f>晶体生长速度!H188</f>
        <v>101381185429.88884</v>
      </c>
      <c r="X189" s="5">
        <f>形核速率!P189</f>
        <v>95242.462045408596</v>
      </c>
      <c r="Y189" s="5"/>
      <c r="AB189" s="5">
        <f>形核速率!Z189</f>
        <v>98373.934085725996</v>
      </c>
      <c r="AC189" s="5">
        <f>晶体生长速度!N188</f>
        <v>3.4819812361355196E+56</v>
      </c>
      <c r="AD189" s="5">
        <f t="shared" si="50"/>
        <v>2.5995385421945182E+61</v>
      </c>
      <c r="AE189" s="5">
        <f t="shared" si="51"/>
        <v>2.6425074552057684E+56</v>
      </c>
    </row>
    <row r="190" spans="2:31" x14ac:dyDescent="0.25">
      <c r="B190" s="5">
        <f>形核速率!F190</f>
        <v>1.7589116732323784</v>
      </c>
      <c r="C190" s="5">
        <f t="shared" si="36"/>
        <v>2.5131880359019476E-6</v>
      </c>
      <c r="D190" s="5">
        <f>形核速率!K190</f>
        <v>109313.51590213279</v>
      </c>
      <c r="E190" s="5">
        <f>晶体生长速度!E189</f>
        <v>81.152484339489234</v>
      </c>
      <c r="F190" s="39">
        <f t="shared" si="37"/>
        <v>11.473492188871184</v>
      </c>
      <c r="G190">
        <f t="shared" si="38"/>
        <v>11</v>
      </c>
      <c r="H190" s="65">
        <f t="shared" si="39"/>
        <v>0.47349218887118383</v>
      </c>
      <c r="I190">
        <f t="shared" si="40"/>
        <v>8</v>
      </c>
      <c r="J190">
        <f t="shared" si="41"/>
        <v>2.0781413176627321</v>
      </c>
      <c r="K190" s="66">
        <f t="shared" si="42"/>
        <v>1.0552050862241177E-5</v>
      </c>
      <c r="L190" s="96">
        <f t="shared" si="49"/>
        <v>1.2707710611020389</v>
      </c>
      <c r="N190" s="101">
        <f t="shared" si="53"/>
        <v>1</v>
      </c>
      <c r="O190" s="5">
        <f t="shared" si="34"/>
        <v>15603416.945980802</v>
      </c>
      <c r="P190" s="5">
        <f t="shared" si="35"/>
        <v>142.7400520165354</v>
      </c>
      <c r="Q190" s="60">
        <f t="shared" si="44"/>
        <v>1427400.520165354</v>
      </c>
      <c r="R190" s="5">
        <f t="shared" si="47"/>
        <v>30.595439285968375</v>
      </c>
      <c r="S190" s="18">
        <f t="shared" si="45"/>
        <v>305954.39285968372</v>
      </c>
      <c r="T190" s="119">
        <f t="shared" si="52"/>
        <v>1.9101027391938542E-3</v>
      </c>
      <c r="U190" s="119">
        <f t="shared" si="46"/>
        <v>19.101027391938544</v>
      </c>
      <c r="W190" s="5">
        <f>晶体生长速度!H189</f>
        <v>101381164199.23956</v>
      </c>
      <c r="X190" s="5">
        <f>形核速率!P190</f>
        <v>95242.462005207999</v>
      </c>
      <c r="Y190" s="5"/>
      <c r="AB190" s="5">
        <f>形核速率!Z190</f>
        <v>98373.934137580043</v>
      </c>
      <c r="AC190" s="5">
        <f>晶体生长速度!N189</f>
        <v>3.4819898127675326E+56</v>
      </c>
      <c r="AD190" s="5">
        <f t="shared" si="50"/>
        <v>2.5995535552104319E+61</v>
      </c>
      <c r="AE190" s="5">
        <f t="shared" si="51"/>
        <v>2.642522714985504E+56</v>
      </c>
    </row>
    <row r="191" spans="2:31" x14ac:dyDescent="0.25">
      <c r="B191" s="5">
        <f>形核速率!F191</f>
        <v>1.7589216732323782</v>
      </c>
      <c r="C191" s="5">
        <f t="shared" si="36"/>
        <v>9.9999999998434674E-6</v>
      </c>
      <c r="D191" s="5">
        <f>形核速率!K191</f>
        <v>109313.51592991564</v>
      </c>
      <c r="E191" s="5">
        <f>晶体生长速度!E190</f>
        <v>81.152457058671089</v>
      </c>
      <c r="F191" s="39">
        <f t="shared" si="37"/>
        <v>11.473497874620415</v>
      </c>
      <c r="G191">
        <f t="shared" si="38"/>
        <v>11</v>
      </c>
      <c r="H191" s="65">
        <f t="shared" si="39"/>
        <v>0.47349787462041526</v>
      </c>
      <c r="I191">
        <f t="shared" si="40"/>
        <v>8</v>
      </c>
      <c r="J191">
        <f t="shared" si="41"/>
        <v>2.0781413176627321</v>
      </c>
      <c r="K191" s="66">
        <f t="shared" si="42"/>
        <v>1.0552116775136058E-5</v>
      </c>
      <c r="L191" s="96">
        <f t="shared" si="49"/>
        <v>1.270804790528113</v>
      </c>
      <c r="N191" s="101">
        <f t="shared" si="53"/>
        <v>1</v>
      </c>
      <c r="O191" s="5">
        <f t="shared" si="34"/>
        <v>15603500.415190786</v>
      </c>
      <c r="P191" s="5">
        <f t="shared" si="35"/>
        <v>142.74081555655647</v>
      </c>
      <c r="Q191" s="60">
        <f t="shared" si="44"/>
        <v>1427408.1555655648</v>
      </c>
      <c r="R191" s="5">
        <f t="shared" si="47"/>
        <v>30.596250810538947</v>
      </c>
      <c r="S191" s="18">
        <f t="shared" si="45"/>
        <v>305962.50810538948</v>
      </c>
      <c r="T191" s="119">
        <f t="shared" si="52"/>
        <v>1.9101838916509117E-3</v>
      </c>
      <c r="U191" s="119">
        <f t="shared" si="46"/>
        <v>19.101838916509116</v>
      </c>
      <c r="W191" s="5">
        <f>晶体生长速度!H190</f>
        <v>101381123246.07243</v>
      </c>
      <c r="X191" s="5">
        <f>形核速率!P191</f>
        <v>95242.461927662487</v>
      </c>
      <c r="Y191" s="5"/>
      <c r="AB191" s="5">
        <f>形核速率!Z191</f>
        <v>98373.934360974148</v>
      </c>
      <c r="AC191" s="5">
        <f>晶体生长速度!N190</f>
        <v>3.4820267622779516E+56</v>
      </c>
      <c r="AD191" s="5">
        <f t="shared" si="50"/>
        <v>2.5996154006238538E+61</v>
      </c>
      <c r="AE191" s="5">
        <f t="shared" si="51"/>
        <v>2.6425855766679035E+56</v>
      </c>
    </row>
    <row r="192" spans="2:31" x14ac:dyDescent="0.25">
      <c r="B192" s="5">
        <f>形核速率!F192</f>
        <v>1.7589516732323784</v>
      </c>
      <c r="C192" s="5">
        <f t="shared" si="36"/>
        <v>3.0000000000196536E-5</v>
      </c>
      <c r="D192" s="5">
        <f>形核速率!K192</f>
        <v>109313.51596739373</v>
      </c>
      <c r="E192" s="5">
        <f>晶体生长速度!E191</f>
        <v>81.1524117018499</v>
      </c>
      <c r="F192" s="39">
        <f t="shared" si="37"/>
        <v>11.473514931254524</v>
      </c>
      <c r="G192">
        <f t="shared" si="38"/>
        <v>11</v>
      </c>
      <c r="H192" s="65">
        <f t="shared" si="39"/>
        <v>0.47351493125452393</v>
      </c>
      <c r="I192">
        <f t="shared" si="40"/>
        <v>8</v>
      </c>
      <c r="J192">
        <f t="shared" si="41"/>
        <v>2.0781413176627321</v>
      </c>
      <c r="K192" s="66">
        <f t="shared" si="42"/>
        <v>1.0552314509177806E-5</v>
      </c>
      <c r="L192" s="96">
        <f t="shared" si="49"/>
        <v>1.2709059787497925</v>
      </c>
      <c r="N192" s="101">
        <f t="shared" si="53"/>
        <v>1</v>
      </c>
      <c r="O192" s="5">
        <f t="shared" si="34"/>
        <v>15603757.831270548</v>
      </c>
      <c r="P192" s="5">
        <f t="shared" si="35"/>
        <v>142.74317034981172</v>
      </c>
      <c r="Q192" s="60">
        <f t="shared" si="44"/>
        <v>1427431.7034981172</v>
      </c>
      <c r="R192" s="5">
        <f t="shared" si="47"/>
        <v>30.598685382890018</v>
      </c>
      <c r="S192" s="18">
        <f t="shared" si="45"/>
        <v>305986.8538289002</v>
      </c>
      <c r="T192" s="119">
        <f t="shared" si="52"/>
        <v>1.9104273488860189E-3</v>
      </c>
      <c r="U192" s="119">
        <f t="shared" si="46"/>
        <v>19.104273488860191</v>
      </c>
      <c r="W192" s="5">
        <f>晶体生长速度!H191</f>
        <v>101381055864.03888</v>
      </c>
      <c r="X192" s="5">
        <f>形核速率!P192</f>
        <v>95242.461800073375</v>
      </c>
      <c r="Y192" s="5"/>
      <c r="AB192" s="5">
        <f>形核速率!Z192</f>
        <v>98373.935052902671</v>
      </c>
      <c r="AC192" s="5">
        <f>晶体生长速度!N191</f>
        <v>3.482141210180059E+56</v>
      </c>
      <c r="AD192" s="5">
        <f t="shared" si="50"/>
        <v>2.5998036291308763E+61</v>
      </c>
      <c r="AE192" s="5">
        <f t="shared" si="51"/>
        <v>2.642776897897575E+56</v>
      </c>
    </row>
    <row r="193" spans="2:31" x14ac:dyDescent="0.25">
      <c r="B193" s="5">
        <f>形核速率!F193</f>
        <v>1.7589816732323784</v>
      </c>
      <c r="C193" s="5">
        <f t="shared" si="36"/>
        <v>2.9999999999974492E-5</v>
      </c>
      <c r="D193" s="5">
        <f>形核速率!K193</f>
        <v>109313.5160048718</v>
      </c>
      <c r="E193" s="5">
        <f>晶体生长速度!E192</f>
        <v>81.152366345054958</v>
      </c>
      <c r="F193" s="39">
        <f t="shared" si="37"/>
        <v>11.47353198759772</v>
      </c>
      <c r="G193">
        <f t="shared" si="38"/>
        <v>11</v>
      </c>
      <c r="H193" s="65">
        <f t="shared" si="39"/>
        <v>0.47353198759772042</v>
      </c>
      <c r="I193">
        <f t="shared" si="40"/>
        <v>8</v>
      </c>
      <c r="J193">
        <f t="shared" si="41"/>
        <v>2.0781413176627321</v>
      </c>
      <c r="K193" s="66">
        <f t="shared" si="42"/>
        <v>1.0552512243552275E-5</v>
      </c>
      <c r="L193" s="96">
        <f t="shared" si="49"/>
        <v>1.2710071669149259</v>
      </c>
      <c r="N193" s="101">
        <f t="shared" si="53"/>
        <v>1</v>
      </c>
      <c r="O193" s="5">
        <f t="shared" si="34"/>
        <v>15604015.24705804</v>
      </c>
      <c r="P193" s="5">
        <f t="shared" si="35"/>
        <v>142.74552514039172</v>
      </c>
      <c r="Q193" s="60">
        <f t="shared" si="44"/>
        <v>1427455.2514039171</v>
      </c>
      <c r="R193" s="5">
        <f t="shared" si="47"/>
        <v>30.601119953880367</v>
      </c>
      <c r="S193" s="18">
        <f t="shared" si="45"/>
        <v>306011.19953880366</v>
      </c>
      <c r="T193" s="119">
        <f t="shared" si="52"/>
        <v>1.9106708059850538E-3</v>
      </c>
      <c r="U193" s="119">
        <f t="shared" si="46"/>
        <v>19.10670805985054</v>
      </c>
      <c r="W193" s="5">
        <f>晶体生长速度!H192</f>
        <v>101380988482.05176</v>
      </c>
      <c r="X193" s="5">
        <f>形核速率!P193</f>
        <v>95242.461672484264</v>
      </c>
      <c r="Y193" s="5"/>
      <c r="AB193" s="5">
        <f>形核速率!Z193</f>
        <v>98373.935744818547</v>
      </c>
      <c r="AC193" s="5">
        <f>晶体生长速度!N192</f>
        <v>3.4822556598214713E+56</v>
      </c>
      <c r="AD193" s="5">
        <f t="shared" si="50"/>
        <v>2.5999918656940612E+61</v>
      </c>
      <c r="AE193" s="5">
        <f t="shared" si="51"/>
        <v>2.6429682273142203E+56</v>
      </c>
    </row>
    <row r="194" spans="2:31" x14ac:dyDescent="0.25">
      <c r="B194" s="5">
        <f>形核速率!F194</f>
        <v>1.7590016732323783</v>
      </c>
      <c r="C194" s="5">
        <f t="shared" si="36"/>
        <v>1.9999999999908979E-5</v>
      </c>
      <c r="D194" s="5">
        <f>形核速率!K194</f>
        <v>109313.51603924553</v>
      </c>
      <c r="E194" s="5">
        <f>晶体生长速度!E193</f>
        <v>81.152328639655138</v>
      </c>
      <c r="F194" s="39">
        <f t="shared" si="37"/>
        <v>11.473543358417459</v>
      </c>
      <c r="G194">
        <f t="shared" si="38"/>
        <v>11</v>
      </c>
      <c r="H194" s="65">
        <f t="shared" si="39"/>
        <v>0.47354335841745865</v>
      </c>
      <c r="I194">
        <f t="shared" si="40"/>
        <v>8</v>
      </c>
      <c r="J194">
        <f t="shared" si="41"/>
        <v>2.0781413176627321</v>
      </c>
      <c r="K194" s="66">
        <f t="shared" si="42"/>
        <v>1.0552644067649137E-5</v>
      </c>
      <c r="L194" s="96">
        <f t="shared" si="49"/>
        <v>1.2710746256603425</v>
      </c>
      <c r="N194" s="101">
        <f t="shared" si="53"/>
        <v>1</v>
      </c>
      <c r="O194" s="5">
        <f t="shared" si="34"/>
        <v>15604185.422880253</v>
      </c>
      <c r="P194" s="5">
        <f t="shared" si="35"/>
        <v>142.74708186385723</v>
      </c>
      <c r="Q194" s="60">
        <f t="shared" si="44"/>
        <v>1427470.8186385722</v>
      </c>
      <c r="R194" s="5">
        <f t="shared" si="47"/>
        <v>30.602743000453152</v>
      </c>
      <c r="S194" s="18">
        <f t="shared" si="45"/>
        <v>306027.43000453152</v>
      </c>
      <c r="T194" s="119">
        <f t="shared" si="52"/>
        <v>1.9108331106423323E-3</v>
      </c>
      <c r="U194" s="119">
        <f t="shared" si="46"/>
        <v>19.108331106423325</v>
      </c>
      <c r="W194" s="5">
        <f>晶体生长速度!H193</f>
        <v>101380932206.12871</v>
      </c>
      <c r="X194" s="5">
        <f>形核速率!P194</f>
        <v>95242.461565924648</v>
      </c>
      <c r="Y194" s="5"/>
      <c r="AB194" s="5">
        <f>形核速率!Z194</f>
        <v>98373.936201636199</v>
      </c>
      <c r="AC194" s="5">
        <f>晶体生长速度!N193</f>
        <v>3.4823312240254282E+56</v>
      </c>
      <c r="AD194" s="5">
        <f t="shared" si="50"/>
        <v>2.6001168111618894E+61</v>
      </c>
      <c r="AE194" s="5">
        <f t="shared" si="51"/>
        <v>2.6430952257846559E+56</v>
      </c>
    </row>
    <row r="195" spans="2:31" x14ac:dyDescent="0.25">
      <c r="B195" s="5">
        <f>形核速率!F195</f>
        <v>1.7591016732323783</v>
      </c>
      <c r="C195" s="5">
        <f t="shared" si="36"/>
        <v>9.9999999999988987E-5</v>
      </c>
      <c r="D195" s="5">
        <f>形核速率!K195</f>
        <v>109313.51606970673</v>
      </c>
      <c r="E195" s="5">
        <f>晶体生长速度!E194</f>
        <v>81.152252589131422</v>
      </c>
      <c r="F195" s="39">
        <f t="shared" si="37"/>
        <v>11.473600209283273</v>
      </c>
      <c r="G195">
        <f t="shared" si="38"/>
        <v>11</v>
      </c>
      <c r="H195" s="65">
        <f t="shared" si="39"/>
        <v>0.47360020928327273</v>
      </c>
      <c r="I195">
        <f t="shared" si="40"/>
        <v>8</v>
      </c>
      <c r="J195">
        <f t="shared" si="41"/>
        <v>2.0781413176627321</v>
      </c>
      <c r="K195" s="66">
        <f t="shared" si="42"/>
        <v>1.0553303175353517E-5</v>
      </c>
      <c r="L195" s="96">
        <f t="shared" si="49"/>
        <v>1.2714119190714448</v>
      </c>
      <c r="N195" s="101">
        <f t="shared" si="53"/>
        <v>1</v>
      </c>
      <c r="O195" s="5">
        <f t="shared" si="34"/>
        <v>15605057.907838434</v>
      </c>
      <c r="P195" s="5">
        <f t="shared" si="35"/>
        <v>142.75506331611768</v>
      </c>
      <c r="Q195" s="60">
        <f t="shared" si="44"/>
        <v>1427550.6331611769</v>
      </c>
      <c r="R195" s="5">
        <f t="shared" si="47"/>
        <v>30.610858225712064</v>
      </c>
      <c r="S195" s="18">
        <f t="shared" si="45"/>
        <v>306108.58225712064</v>
      </c>
      <c r="T195" s="119">
        <f t="shared" si="52"/>
        <v>1.9116446331682235E-3</v>
      </c>
      <c r="U195" s="119">
        <f t="shared" si="46"/>
        <v>19.116446331682234</v>
      </c>
      <c r="W195" s="5">
        <f>晶体生长速度!H194</f>
        <v>101380821850.21439</v>
      </c>
      <c r="X195" s="5">
        <f>形核速率!P195</f>
        <v>95242.461356963264</v>
      </c>
      <c r="Y195" s="5"/>
      <c r="AB195" s="5">
        <f>形核速率!Z195</f>
        <v>98373.938552704261</v>
      </c>
      <c r="AC195" s="5">
        <f>晶体生长速度!N194</f>
        <v>3.4827201508976109E+56</v>
      </c>
      <c r="AD195" s="5">
        <f t="shared" si="50"/>
        <v>2.6007498782769933E+61</v>
      </c>
      <c r="AE195" s="5">
        <f t="shared" si="51"/>
        <v>2.6437386939464976E+56</v>
      </c>
    </row>
    <row r="196" spans="2:31" x14ac:dyDescent="0.25">
      <c r="B196" s="5">
        <f>形核速率!F196</f>
        <v>1.7594016732323783</v>
      </c>
      <c r="C196" s="5">
        <f t="shared" si="36"/>
        <v>2.9999999999996696E-4</v>
      </c>
      <c r="D196" s="5">
        <f>形核速率!K196</f>
        <v>109313.51601603557</v>
      </c>
      <c r="E196" s="5">
        <f>晶体生长速度!E195</f>
        <v>81.15213981508262</v>
      </c>
      <c r="F196" s="39">
        <f t="shared" si="37"/>
        <v>11.473770741164344</v>
      </c>
      <c r="G196">
        <f t="shared" si="38"/>
        <v>11</v>
      </c>
      <c r="H196" s="65">
        <f t="shared" si="39"/>
        <v>0.47377074116434414</v>
      </c>
      <c r="I196">
        <f t="shared" si="40"/>
        <v>8</v>
      </c>
      <c r="J196">
        <f t="shared" si="41"/>
        <v>2.0781413176627321</v>
      </c>
      <c r="K196" s="66">
        <f t="shared" si="42"/>
        <v>1.0555280505249867E-5</v>
      </c>
      <c r="L196" s="96">
        <f t="shared" si="49"/>
        <v>1.2724237978995452</v>
      </c>
      <c r="N196" s="101">
        <f t="shared" si="53"/>
        <v>1</v>
      </c>
      <c r="O196" s="5">
        <f t="shared" si="34"/>
        <v>15607697.522170644</v>
      </c>
      <c r="P196" s="5">
        <f t="shared" si="35"/>
        <v>142.77921057704427</v>
      </c>
      <c r="Q196" s="60">
        <f t="shared" si="44"/>
        <v>1427792.1057704426</v>
      </c>
      <c r="R196" s="5">
        <f t="shared" si="47"/>
        <v>30.635203867656585</v>
      </c>
      <c r="S196" s="18">
        <f t="shared" si="45"/>
        <v>306352.03867656586</v>
      </c>
      <c r="T196" s="119">
        <f t="shared" si="52"/>
        <v>1.9140791973626756E-3</v>
      </c>
      <c r="U196" s="119">
        <f t="shared" si="46"/>
        <v>19.140791973626758</v>
      </c>
      <c r="W196" s="5">
        <f>晶体生长速度!H195</f>
        <v>101380666217.27333</v>
      </c>
      <c r="X196" s="5">
        <f>形核速率!P196</f>
        <v>95242.461062268398</v>
      </c>
      <c r="Y196" s="5"/>
      <c r="AB196" s="5">
        <f>形核速率!Z196</f>
        <v>98373.945673855429</v>
      </c>
      <c r="AC196" s="5">
        <f>晶体生长速度!N195</f>
        <v>3.4838984418840095E+56</v>
      </c>
      <c r="AD196" s="5">
        <f t="shared" si="50"/>
        <v>2.602658139585561E+61</v>
      </c>
      <c r="AE196" s="5">
        <f t="shared" si="51"/>
        <v>2.6456783061383925E+56</v>
      </c>
    </row>
    <row r="197" spans="2:31" x14ac:dyDescent="0.25">
      <c r="B197" s="5">
        <f>形核速率!F197</f>
        <v>1.7597016732323782</v>
      </c>
      <c r="C197" s="5">
        <f t="shared" si="36"/>
        <v>2.9999999999996696E-4</v>
      </c>
      <c r="D197" s="5">
        <f>形核速率!K197</f>
        <v>109313.51596236425</v>
      </c>
      <c r="E197" s="5">
        <f>晶体生长速度!E196</f>
        <v>81.152027041210019</v>
      </c>
      <c r="F197" s="39">
        <f t="shared" si="37"/>
        <v>11.473941243969085</v>
      </c>
      <c r="G197">
        <f t="shared" si="38"/>
        <v>11</v>
      </c>
      <c r="H197" s="65">
        <f t="shared" si="39"/>
        <v>0.47394124396908488</v>
      </c>
      <c r="I197">
        <f t="shared" si="40"/>
        <v>8</v>
      </c>
      <c r="J197">
        <f t="shared" si="41"/>
        <v>2.0781413176627321</v>
      </c>
      <c r="K197" s="66">
        <f t="shared" si="42"/>
        <v>1.0557257868393574E-5</v>
      </c>
      <c r="L197" s="96">
        <f t="shared" si="49"/>
        <v>1.273435675322441</v>
      </c>
      <c r="N197" s="101">
        <f t="shared" si="53"/>
        <v>1</v>
      </c>
      <c r="O197" s="5">
        <f t="shared" si="34"/>
        <v>15610337.129137497</v>
      </c>
      <c r="P197" s="5">
        <f t="shared" si="35"/>
        <v>142.80335777061649</v>
      </c>
      <c r="Q197" s="60">
        <f t="shared" si="44"/>
        <v>1428033.5777061649</v>
      </c>
      <c r="R197" s="5">
        <f t="shared" si="47"/>
        <v>30.659549475768944</v>
      </c>
      <c r="S197" s="18">
        <f t="shared" si="45"/>
        <v>306595.49475768942</v>
      </c>
      <c r="T197" s="119">
        <f t="shared" si="52"/>
        <v>1.9165137581739116E-3</v>
      </c>
      <c r="U197" s="119">
        <f t="shared" si="46"/>
        <v>19.165137581739117</v>
      </c>
      <c r="W197" s="5">
        <f>晶体生长速度!H196</f>
        <v>101380510584.6077</v>
      </c>
      <c r="X197" s="5">
        <f>形核速率!P197</f>
        <v>95242.460767573575</v>
      </c>
      <c r="Y197" s="5"/>
      <c r="AB197" s="5">
        <f>形核速率!Z197</f>
        <v>98373.952793736404</v>
      </c>
      <c r="AC197" s="5">
        <f>晶体生长速度!N196</f>
        <v>3.485076928956471E+56</v>
      </c>
      <c r="AD197" s="5">
        <f t="shared" si="50"/>
        <v>2.6045672431602323E+61</v>
      </c>
      <c r="AE197" s="5">
        <f t="shared" si="51"/>
        <v>2.647618774271789E+56</v>
      </c>
    </row>
    <row r="198" spans="2:31" x14ac:dyDescent="0.25">
      <c r="B198" s="5">
        <f>形核速率!F198</f>
        <v>1.7599016732323782</v>
      </c>
      <c r="C198" s="5">
        <f t="shared" si="36"/>
        <v>1.9999999999997797E-4</v>
      </c>
      <c r="D198" s="5">
        <f>形核速率!K198</f>
        <v>109313.51595627166</v>
      </c>
      <c r="E198" s="5">
        <f>晶体生长速度!E197</f>
        <v>81.151928244373693</v>
      </c>
      <c r="F198" s="39">
        <f t="shared" si="37"/>
        <v>11.474054896628552</v>
      </c>
      <c r="G198">
        <f t="shared" si="38"/>
        <v>11</v>
      </c>
      <c r="H198" s="65">
        <f t="shared" si="39"/>
        <v>0.4740548966285516</v>
      </c>
      <c r="I198">
        <f t="shared" si="40"/>
        <v>8</v>
      </c>
      <c r="J198">
        <f t="shared" si="41"/>
        <v>2.0781413176627321</v>
      </c>
      <c r="K198" s="66">
        <f t="shared" si="42"/>
        <v>1.0558576132108043E-5</v>
      </c>
      <c r="L198" s="96">
        <f t="shared" si="49"/>
        <v>1.2741102594502067</v>
      </c>
      <c r="N198" s="101">
        <f t="shared" si="53"/>
        <v>1</v>
      </c>
      <c r="O198" s="5">
        <f t="shared" si="34"/>
        <v>15612092.32430994</v>
      </c>
      <c r="P198" s="5">
        <f t="shared" si="35"/>
        <v>142.81941430330716</v>
      </c>
      <c r="Q198" s="60">
        <f t="shared" si="44"/>
        <v>1428194.1430330717</v>
      </c>
      <c r="R198" s="5">
        <f t="shared" si="47"/>
        <v>30.675779861417816</v>
      </c>
      <c r="S198" s="18">
        <f t="shared" si="45"/>
        <v>306757.79861417814</v>
      </c>
      <c r="T198" s="119">
        <f t="shared" si="52"/>
        <v>1.9181367967387988E-3</v>
      </c>
      <c r="U198" s="119">
        <f t="shared" si="46"/>
        <v>19.181367967387988</v>
      </c>
      <c r="W198" s="5">
        <f>晶体生长速度!H197</f>
        <v>101380370923.37692</v>
      </c>
      <c r="X198" s="5">
        <f>形核速率!P198</f>
        <v>95242.460503120703</v>
      </c>
      <c r="Y198" s="5"/>
      <c r="AB198" s="5">
        <f>形核速率!Z198</f>
        <v>98373.957525538441</v>
      </c>
      <c r="AC198" s="5">
        <f>晶体生长速度!N197</f>
        <v>3.4858603645007484E+56</v>
      </c>
      <c r="AD198" s="5">
        <f t="shared" si="50"/>
        <v>2.6058387036574466E+61</v>
      </c>
      <c r="AE198" s="5">
        <f t="shared" si="51"/>
        <v>2.6489111236385465E+56</v>
      </c>
    </row>
    <row r="199" spans="2:31" x14ac:dyDescent="0.25">
      <c r="B199" s="5">
        <f>形核速率!F199</f>
        <v>1.7609016732323783</v>
      </c>
      <c r="C199" s="5">
        <f t="shared" si="36"/>
        <v>1.0000000000001119E-3</v>
      </c>
      <c r="D199" s="5">
        <f>形核速率!K199</f>
        <v>109313.51547864021</v>
      </c>
      <c r="E199" s="5">
        <f>晶体生长速度!E198</f>
        <v>81.151789940447443</v>
      </c>
      <c r="F199" s="39">
        <f t="shared" si="37"/>
        <v>11.474622962161678</v>
      </c>
      <c r="G199">
        <f t="shared" si="38"/>
        <v>11</v>
      </c>
      <c r="H199" s="65">
        <f t="shared" si="39"/>
        <v>0.47462296216167843</v>
      </c>
      <c r="I199">
        <f t="shared" si="40"/>
        <v>8</v>
      </c>
      <c r="J199">
        <f t="shared" si="41"/>
        <v>2.0781413176627321</v>
      </c>
      <c r="K199" s="66">
        <f t="shared" si="42"/>
        <v>1.0565167624771947E-5</v>
      </c>
      <c r="L199" s="96">
        <f t="shared" si="49"/>
        <v>1.277483174351403</v>
      </c>
      <c r="N199" s="101">
        <f t="shared" si="53"/>
        <v>1</v>
      </c>
      <c r="O199" s="5">
        <f t="shared" si="34"/>
        <v>15620936.636487668</v>
      </c>
      <c r="P199" s="5">
        <f t="shared" si="35"/>
        <v>142.9003226919364</v>
      </c>
      <c r="Q199" s="60">
        <f t="shared" si="44"/>
        <v>1429003.226919364</v>
      </c>
      <c r="R199" s="5">
        <f t="shared" si="47"/>
        <v>30.756931651358272</v>
      </c>
      <c r="S199" s="18">
        <f t="shared" si="45"/>
        <v>307569.31651358271</v>
      </c>
      <c r="T199" s="119">
        <f t="shared" si="52"/>
        <v>1.9262519757328445E-3</v>
      </c>
      <c r="U199" s="119">
        <f t="shared" si="46"/>
        <v>19.262519757328445</v>
      </c>
      <c r="W199" s="5">
        <f>晶体生长速度!H198</f>
        <v>101380213438.81914</v>
      </c>
      <c r="X199" s="5">
        <f>形核速率!P199</f>
        <v>95242.46020491836</v>
      </c>
      <c r="Y199" s="5"/>
      <c r="AB199" s="5">
        <f>形核速率!Z199</f>
        <v>98373.981388154367</v>
      </c>
      <c r="AC199" s="5">
        <f>晶体生长速度!N198</f>
        <v>3.4898139892464032E+56</v>
      </c>
      <c r="AD199" s="5">
        <f t="shared" si="50"/>
        <v>2.612227919229457E+61</v>
      </c>
      <c r="AE199" s="5">
        <f t="shared" si="51"/>
        <v>2.6554053036873492E+56</v>
      </c>
    </row>
    <row r="200" spans="2:31" x14ac:dyDescent="0.25">
      <c r="B200" s="5">
        <f>形核速率!F200</f>
        <v>1.7639016732323782</v>
      </c>
      <c r="C200" s="5">
        <f t="shared" si="36"/>
        <v>2.9999999999998916E-3</v>
      </c>
      <c r="D200" s="5">
        <f>形核速率!K200</f>
        <v>109313.51358704548</v>
      </c>
      <c r="E200" s="5">
        <f>晶体生长速度!E199</f>
        <v>81.151739881857765</v>
      </c>
      <c r="F200" s="39">
        <f t="shared" si="37"/>
        <v>11.47632522090691</v>
      </c>
      <c r="G200">
        <f t="shared" si="38"/>
        <v>11</v>
      </c>
      <c r="H200" s="65">
        <f t="shared" si="39"/>
        <v>0.47632522090690976</v>
      </c>
      <c r="I200">
        <f t="shared" si="40"/>
        <v>8</v>
      </c>
      <c r="J200">
        <f t="shared" si="41"/>
        <v>2.0781413176627321</v>
      </c>
      <c r="K200" s="66">
        <f t="shared" si="42"/>
        <v>1.0584944267760721E-5</v>
      </c>
      <c r="L200" s="96">
        <f t="shared" si="49"/>
        <v>1.2876019129095237</v>
      </c>
      <c r="N200" s="101">
        <f t="shared" si="53"/>
        <v>1</v>
      </c>
      <c r="O200" s="5">
        <f t="shared" ref="O200:O263" si="54">B200*D200*E200</f>
        <v>15647539.675843339</v>
      </c>
      <c r="P200" s="5">
        <f t="shared" ref="P200:P263" si="55">B200*E200</f>
        <v>143.14368976332764</v>
      </c>
      <c r="Q200" s="60">
        <f t="shared" si="44"/>
        <v>1431436.8976332764</v>
      </c>
      <c r="R200" s="5">
        <f t="shared" si="47"/>
        <v>31.000386871003837</v>
      </c>
      <c r="S200" s="18">
        <f t="shared" si="45"/>
        <v>310003.86871003837</v>
      </c>
      <c r="T200" s="119">
        <f t="shared" si="52"/>
        <v>1.950597497697401E-3</v>
      </c>
      <c r="U200" s="119">
        <f t="shared" si="46"/>
        <v>19.505974976974009</v>
      </c>
      <c r="W200" s="5">
        <f>晶体生长速度!H199</f>
        <v>101380295754.30867</v>
      </c>
      <c r="X200" s="5">
        <f>形核速率!P200</f>
        <v>95242.460360785582</v>
      </c>
      <c r="Y200" s="5"/>
      <c r="AB200" s="5">
        <f>形核速率!Z200</f>
        <v>98374.053108984284</v>
      </c>
      <c r="AC200" s="5">
        <f>晶体生长速度!N199</f>
        <v>3.5017244338245499E+56</v>
      </c>
      <c r="AD200" s="5">
        <f t="shared" si="50"/>
        <v>2.6314795113611001E+61</v>
      </c>
      <c r="AE200" s="5">
        <f t="shared" si="51"/>
        <v>2.6749731541972759E+56</v>
      </c>
    </row>
    <row r="201" spans="2:31" x14ac:dyDescent="0.25">
      <c r="B201" s="5">
        <f>形核速率!F201</f>
        <v>1.7669016732323783</v>
      </c>
      <c r="C201" s="5">
        <f t="shared" ref="C201:C264" si="56">B201-B200</f>
        <v>3.0000000000001137E-3</v>
      </c>
      <c r="D201" s="5">
        <f>形核速率!K201</f>
        <v>109313.51169545205</v>
      </c>
      <c r="E201" s="5">
        <f>晶体生长速度!E200</f>
        <v>81.151689823069205</v>
      </c>
      <c r="F201" s="39">
        <f t="shared" ref="F201:F264" si="57">LN(D201*B201/2-3)</f>
        <v>11.478024586832085</v>
      </c>
      <c r="G201">
        <f t="shared" ref="G201:G207" si="58">INT(F201)</f>
        <v>11</v>
      </c>
      <c r="H201" s="65">
        <f t="shared" ref="H201:H264" si="59">F201-G201</f>
        <v>0.47802458683208471</v>
      </c>
      <c r="I201">
        <f t="shared" ref="I201:I264" si="60">G201-3</f>
        <v>8</v>
      </c>
      <c r="J201">
        <f t="shared" ref="J201:J264" si="61">1+1/2+4/9/2+10/27*(1-(1-1/3)^(G201-3))</f>
        <v>2.0781413176627321</v>
      </c>
      <c r="K201" s="66">
        <f t="shared" ref="K201:K264" si="62">(3^H201)/3*4*3^I201*5*1/(3^(2*(G201-1)))*1/2</f>
        <v>1.0604724227299844E-5</v>
      </c>
      <c r="L201" s="96">
        <f t="shared" si="49"/>
        <v>1.2977206453221699</v>
      </c>
      <c r="N201" s="101">
        <f t="shared" si="53"/>
        <v>1</v>
      </c>
      <c r="O201" s="5">
        <f t="shared" si="54"/>
        <v>15674142.681407597</v>
      </c>
      <c r="P201" s="5">
        <f t="shared" si="55"/>
        <v>143.38705653401595</v>
      </c>
      <c r="Q201" s="60">
        <f t="shared" ref="Q201:Q264" si="63">P201*10^4</f>
        <v>1433870.5653401595</v>
      </c>
      <c r="R201" s="5">
        <f t="shared" si="47"/>
        <v>31.243841940473054</v>
      </c>
      <c r="S201" s="18">
        <f t="shared" ref="S201:S264" si="64">R201*10000</f>
        <v>312438.41940473055</v>
      </c>
      <c r="T201" s="119">
        <f t="shared" si="52"/>
        <v>1.9749430046443225E-3</v>
      </c>
      <c r="U201" s="119">
        <f t="shared" ref="U201:U264" si="65">T201*10000</f>
        <v>19.749430046443226</v>
      </c>
      <c r="W201" s="5">
        <f>晶体生长速度!H200</f>
        <v>101380378069.43451</v>
      </c>
      <c r="X201" s="5">
        <f>形核速率!P201</f>
        <v>95242.46051665199</v>
      </c>
      <c r="Y201" s="5"/>
      <c r="AB201" s="5">
        <f>形核速率!Z201</f>
        <v>98374.124703319525</v>
      </c>
      <c r="AC201" s="5">
        <f>晶体生长速度!N200</f>
        <v>3.513655201467744E+56</v>
      </c>
      <c r="AD201" s="5">
        <f t="shared" si="50"/>
        <v>2.6508167613133939E+61</v>
      </c>
      <c r="AE201" s="5">
        <f t="shared" si="51"/>
        <v>2.6946280531672621E+56</v>
      </c>
    </row>
    <row r="202" spans="2:31" x14ac:dyDescent="0.25">
      <c r="B202" s="5">
        <f>形核速率!F202</f>
        <v>1.7689016732323783</v>
      </c>
      <c r="C202" s="5">
        <f t="shared" si="56"/>
        <v>2.0000000000000018E-3</v>
      </c>
      <c r="D202" s="5">
        <f>形核速率!K202</f>
        <v>109313.51052827257</v>
      </c>
      <c r="E202" s="5">
        <f>晶体生长速度!E201</f>
        <v>81.151581775689763</v>
      </c>
      <c r="F202" s="39">
        <f t="shared" si="57"/>
        <v>11.479155896034614</v>
      </c>
      <c r="G202">
        <f t="shared" si="58"/>
        <v>11</v>
      </c>
      <c r="H202" s="65">
        <f t="shared" si="59"/>
        <v>0.47915589603461406</v>
      </c>
      <c r="I202">
        <f t="shared" si="60"/>
        <v>8</v>
      </c>
      <c r="J202">
        <f t="shared" si="61"/>
        <v>2.0781413176627321</v>
      </c>
      <c r="K202" s="66">
        <f t="shared" si="62"/>
        <v>1.0617912717030934E-5</v>
      </c>
      <c r="L202" s="96">
        <f t="shared" si="49"/>
        <v>1.3044664579918563</v>
      </c>
      <c r="N202" s="101">
        <f t="shared" si="53"/>
        <v>1</v>
      </c>
      <c r="O202" s="5">
        <f t="shared" si="54"/>
        <v>15691863.573683389</v>
      </c>
      <c r="P202" s="5">
        <f t="shared" si="55"/>
        <v>143.5491687884718</v>
      </c>
      <c r="Q202" s="60">
        <f t="shared" si="63"/>
        <v>1435491.6878847179</v>
      </c>
      <c r="R202" s="5">
        <f t="shared" ref="R202:R265" si="66">R201+E202*C202</f>
        <v>31.406145104024432</v>
      </c>
      <c r="S202" s="18">
        <f t="shared" si="64"/>
        <v>314061.45104024431</v>
      </c>
      <c r="T202" s="119">
        <f t="shared" si="52"/>
        <v>1.9911733209994607E-3</v>
      </c>
      <c r="U202" s="119">
        <f t="shared" si="65"/>
        <v>19.911733209994608</v>
      </c>
      <c r="W202" s="5">
        <f>晶体生长速度!H201</f>
        <v>101380319400.57968</v>
      </c>
      <c r="X202" s="5">
        <f>形核速率!P202</f>
        <v>95242.460405560589</v>
      </c>
      <c r="Y202" s="5"/>
      <c r="AB202" s="5">
        <f>形核速率!Z202</f>
        <v>98374.172318304423</v>
      </c>
      <c r="AC202" s="5">
        <f>晶体生长速度!N201</f>
        <v>3.5216128893369034E+56</v>
      </c>
      <c r="AD202" s="5">
        <f t="shared" si="50"/>
        <v>2.6637503031375652E+61</v>
      </c>
      <c r="AE202" s="5">
        <f t="shared" si="51"/>
        <v>2.7077740430878555E+56</v>
      </c>
    </row>
    <row r="203" spans="2:31" x14ac:dyDescent="0.25">
      <c r="B203" s="5">
        <f>形核速率!F203</f>
        <v>1.7789016732323784</v>
      </c>
      <c r="C203" s="5">
        <f t="shared" si="56"/>
        <v>1.0000000000000009E-2</v>
      </c>
      <c r="D203" s="5">
        <f>形核速率!K203</f>
        <v>109313.50327834742</v>
      </c>
      <c r="E203" s="5">
        <f>晶体生长速度!E202</f>
        <v>81.152166289332854</v>
      </c>
      <c r="F203" s="39">
        <f t="shared" si="57"/>
        <v>11.484793310110225</v>
      </c>
      <c r="G203">
        <f t="shared" si="58"/>
        <v>11</v>
      </c>
      <c r="H203" s="65">
        <f t="shared" si="59"/>
        <v>0.48479331011022531</v>
      </c>
      <c r="I203">
        <f t="shared" si="60"/>
        <v>8</v>
      </c>
      <c r="J203">
        <f t="shared" si="61"/>
        <v>2.0781413176627321</v>
      </c>
      <c r="K203" s="66">
        <f t="shared" si="62"/>
        <v>1.0683877038299047E-5</v>
      </c>
      <c r="L203" s="96">
        <f t="shared" si="49"/>
        <v>1.3381957653525494</v>
      </c>
      <c r="N203" s="101">
        <f t="shared" si="53"/>
        <v>1</v>
      </c>
      <c r="O203" s="5">
        <f t="shared" si="54"/>
        <v>15780685.833306205</v>
      </c>
      <c r="P203" s="5">
        <f t="shared" si="55"/>
        <v>144.36172439852643</v>
      </c>
      <c r="Q203" s="60">
        <f t="shared" si="63"/>
        <v>1443617.2439852643</v>
      </c>
      <c r="R203" s="5">
        <f t="shared" si="66"/>
        <v>32.217666766917759</v>
      </c>
      <c r="S203" s="18">
        <f t="shared" si="64"/>
        <v>322176.66766917758</v>
      </c>
      <c r="T203" s="119">
        <f t="shared" si="52"/>
        <v>2.0723254872887938E-3</v>
      </c>
      <c r="U203" s="119">
        <f t="shared" si="65"/>
        <v>20.723254872887939</v>
      </c>
      <c r="W203" s="5">
        <f>晶体生长速度!H202</f>
        <v>101381736281.21339</v>
      </c>
      <c r="X203" s="5">
        <f>形核速率!P203</f>
        <v>95242.463088451506</v>
      </c>
      <c r="Y203" s="5"/>
      <c r="AB203" s="5">
        <f>形核速率!Z203</f>
        <v>98374.4102276716</v>
      </c>
      <c r="AC203" s="5">
        <f>晶体生长速度!N202</f>
        <v>3.5616497569575402E+56</v>
      </c>
      <c r="AD203" s="5">
        <f t="shared" si="50"/>
        <v>2.7290782508243138E+61</v>
      </c>
      <c r="AE203" s="5">
        <f t="shared" si="51"/>
        <v>2.7741749551619219E+56</v>
      </c>
    </row>
    <row r="204" spans="2:31" x14ac:dyDescent="0.25">
      <c r="B204" s="5">
        <f>形核速率!F204</f>
        <v>1.8089016732323784</v>
      </c>
      <c r="C204" s="5">
        <f t="shared" si="56"/>
        <v>3.0000000000000027E-2</v>
      </c>
      <c r="D204" s="5">
        <f>形核速率!K204</f>
        <v>109313.48007845746</v>
      </c>
      <c r="E204" s="5">
        <f>晶体生长速度!E203</f>
        <v>81.155073596547538</v>
      </c>
      <c r="F204" s="39">
        <f t="shared" si="57"/>
        <v>11.501517323982956</v>
      </c>
      <c r="G204">
        <f t="shared" si="58"/>
        <v>11</v>
      </c>
      <c r="H204" s="65">
        <f t="shared" si="59"/>
        <v>0.50151732398295579</v>
      </c>
      <c r="I204">
        <f t="shared" si="60"/>
        <v>8</v>
      </c>
      <c r="J204">
        <f t="shared" si="61"/>
        <v>2.0781413176627321</v>
      </c>
      <c r="K204" s="66">
        <f t="shared" si="62"/>
        <v>1.0881988522943267E-5</v>
      </c>
      <c r="L204" s="96">
        <f t="shared" si="49"/>
        <v>1.4393873221770643</v>
      </c>
      <c r="N204" s="101">
        <f t="shared" si="53"/>
        <v>1</v>
      </c>
      <c r="O204" s="5">
        <f t="shared" si="54"/>
        <v>16047388.138706399</v>
      </c>
      <c r="P204" s="5">
        <f t="shared" si="55"/>
        <v>146.80154842009165</v>
      </c>
      <c r="Q204" s="60">
        <f t="shared" si="63"/>
        <v>1468015.4842009165</v>
      </c>
      <c r="R204" s="5">
        <f t="shared" si="66"/>
        <v>34.652318974814186</v>
      </c>
      <c r="S204" s="18">
        <f t="shared" si="64"/>
        <v>346523.18974814186</v>
      </c>
      <c r="T204" s="119">
        <f t="shared" si="52"/>
        <v>2.3157907080784365E-3</v>
      </c>
      <c r="U204" s="119">
        <f t="shared" si="65"/>
        <v>23.157907080784366</v>
      </c>
      <c r="W204" s="5">
        <f>晶体生长速度!H203</f>
        <v>101387741371.10835</v>
      </c>
      <c r="X204" s="5">
        <f>形核速率!P204</f>
        <v>95242.474458764365</v>
      </c>
      <c r="Y204" s="5"/>
      <c r="AB204" s="5">
        <f>形核速率!Z204</f>
        <v>98375.11641453045</v>
      </c>
      <c r="AC204" s="5">
        <f>晶体生长速度!N203</f>
        <v>3.683245809401912E+56</v>
      </c>
      <c r="AD204" s="5">
        <f t="shared" si="50"/>
        <v>2.9309721814919353E+61</v>
      </c>
      <c r="AE204" s="5">
        <f t="shared" si="51"/>
        <v>2.9793836981513523E+56</v>
      </c>
    </row>
    <row r="205" spans="2:31" x14ac:dyDescent="0.25">
      <c r="B205" s="5">
        <f>形核速率!F205</f>
        <v>1.8389016732323784</v>
      </c>
      <c r="C205" s="5">
        <f t="shared" si="56"/>
        <v>3.0000000000000027E-2</v>
      </c>
      <c r="D205" s="5">
        <f>形核速率!K205</f>
        <v>109313.45687917153</v>
      </c>
      <c r="E205" s="5">
        <f>晶体生长速度!E204</f>
        <v>81.157980915964856</v>
      </c>
      <c r="F205" s="39">
        <f t="shared" si="57"/>
        <v>11.517966232735988</v>
      </c>
      <c r="G205">
        <f t="shared" si="58"/>
        <v>11</v>
      </c>
      <c r="H205" s="65">
        <f t="shared" si="59"/>
        <v>0.51796623273598819</v>
      </c>
      <c r="I205">
        <f t="shared" si="60"/>
        <v>8</v>
      </c>
      <c r="J205">
        <f t="shared" si="61"/>
        <v>2.0781413176627321</v>
      </c>
      <c r="K205" s="66">
        <f t="shared" si="62"/>
        <v>1.1080424209827698E-5</v>
      </c>
      <c r="L205" s="96">
        <f t="shared" si="49"/>
        <v>1.5405825137757083</v>
      </c>
      <c r="N205" s="101">
        <f t="shared" si="53"/>
        <v>1</v>
      </c>
      <c r="O205" s="5">
        <f t="shared" si="54"/>
        <v>16314109.401910482</v>
      </c>
      <c r="P205" s="5">
        <f t="shared" si="55"/>
        <v>149.24154690252922</v>
      </c>
      <c r="Q205" s="60">
        <f t="shared" si="63"/>
        <v>1492415.4690252922</v>
      </c>
      <c r="R205" s="5">
        <f t="shared" si="66"/>
        <v>37.087058402293131</v>
      </c>
      <c r="S205" s="18">
        <f t="shared" si="64"/>
        <v>370870.58402293129</v>
      </c>
      <c r="T205" s="119">
        <f t="shared" si="52"/>
        <v>2.5592646508263311E-3</v>
      </c>
      <c r="U205" s="119">
        <f t="shared" si="65"/>
        <v>25.592646508263311</v>
      </c>
      <c r="W205" s="5">
        <f>晶体生长速度!H204</f>
        <v>101393746644.37952</v>
      </c>
      <c r="X205" s="5">
        <f>形核速率!P205</f>
        <v>95242.48582871056</v>
      </c>
      <c r="Y205" s="5"/>
      <c r="AB205" s="5">
        <f>形核速率!Z205</f>
        <v>98375.810579561978</v>
      </c>
      <c r="AC205" s="5">
        <f>晶体生长速度!N204</f>
        <v>3.8068980133518997E+56</v>
      </c>
      <c r="AD205" s="5">
        <f t="shared" si="50"/>
        <v>3.1417427869111889E+61</v>
      </c>
      <c r="AE205" s="5">
        <f t="shared" si="51"/>
        <v>3.193613113225926E+56</v>
      </c>
    </row>
    <row r="206" spans="2:31" x14ac:dyDescent="0.25">
      <c r="B206" s="5">
        <f>形核速率!F206</f>
        <v>1.8589016732323784</v>
      </c>
      <c r="C206" s="5">
        <f t="shared" si="56"/>
        <v>2.0000000000000018E-2</v>
      </c>
      <c r="D206" s="5">
        <f>形核速率!K206</f>
        <v>109313.44171017675</v>
      </c>
      <c r="E206" s="5">
        <f>晶体生长速度!E205</f>
        <v>81.159682972797043</v>
      </c>
      <c r="F206" s="39">
        <f t="shared" si="57"/>
        <v>11.528783753490655</v>
      </c>
      <c r="G206">
        <f t="shared" si="58"/>
        <v>11</v>
      </c>
      <c r="H206" s="65">
        <f t="shared" si="59"/>
        <v>0.52878375349065543</v>
      </c>
      <c r="I206">
        <f t="shared" si="60"/>
        <v>8</v>
      </c>
      <c r="J206">
        <f t="shared" si="61"/>
        <v>2.0781413176627321</v>
      </c>
      <c r="K206" s="66">
        <f t="shared" si="62"/>
        <v>1.1212892450208103E-5</v>
      </c>
      <c r="L206" s="96">
        <f t="shared" si="49"/>
        <v>1.6080473939952982</v>
      </c>
      <c r="N206" s="101">
        <f t="shared" si="53"/>
        <v>1</v>
      </c>
      <c r="O206" s="5">
        <f t="shared" si="54"/>
        <v>16491886.165341536</v>
      </c>
      <c r="P206" s="5">
        <f t="shared" si="55"/>
        <v>150.86787047714179</v>
      </c>
      <c r="Q206" s="60">
        <f t="shared" si="63"/>
        <v>1508678.7047714179</v>
      </c>
      <c r="R206" s="5">
        <f t="shared" si="66"/>
        <v>38.710252061749074</v>
      </c>
      <c r="S206" s="18">
        <f t="shared" si="64"/>
        <v>387102.52061749075</v>
      </c>
      <c r="T206" s="119">
        <f t="shared" si="52"/>
        <v>2.7215840167719254E-3</v>
      </c>
      <c r="U206" s="119">
        <f t="shared" si="65"/>
        <v>27.215840167719254</v>
      </c>
      <c r="W206" s="5">
        <f>晶体生长速度!H205</f>
        <v>101397391144.75572</v>
      </c>
      <c r="X206" s="5">
        <f>形核速率!P206</f>
        <v>95242.49272859357</v>
      </c>
      <c r="Y206" s="5"/>
      <c r="AB206" s="5">
        <f>形核速率!Z206</f>
        <v>98376.266733680968</v>
      </c>
      <c r="AC206" s="5">
        <f>晶体生长速度!N205</f>
        <v>3.8904494844582689E+56</v>
      </c>
      <c r="AD206" s="5">
        <f t="shared" si="50"/>
        <v>3.2872563043629271E+61</v>
      </c>
      <c r="AE206" s="5">
        <f t="shared" si="51"/>
        <v>3.341513571827251E+56</v>
      </c>
    </row>
    <row r="207" spans="2:31" x14ac:dyDescent="0.25">
      <c r="B207" s="5">
        <f>形核速率!F207</f>
        <v>1.9089016732323782</v>
      </c>
      <c r="C207" s="5">
        <f t="shared" si="56"/>
        <v>4.9999999999999822E-2</v>
      </c>
      <c r="D207" s="5">
        <f>形核速率!K207</f>
        <v>109313.40230239461</v>
      </c>
      <c r="E207" s="5">
        <f>晶体生长速度!E206</f>
        <v>81.165120704516795</v>
      </c>
      <c r="F207" s="39">
        <f t="shared" si="57"/>
        <v>11.555326387823309</v>
      </c>
      <c r="G207">
        <f t="shared" si="58"/>
        <v>11</v>
      </c>
      <c r="H207" s="65">
        <f t="shared" si="59"/>
        <v>0.55532638782330856</v>
      </c>
      <c r="I207">
        <f t="shared" si="60"/>
        <v>8</v>
      </c>
      <c r="J207">
        <f t="shared" si="61"/>
        <v>2.0781413176627321</v>
      </c>
      <c r="K207" s="66">
        <f t="shared" si="62"/>
        <v>1.1544675005329346E-5</v>
      </c>
      <c r="L207" s="96">
        <f t="shared" si="49"/>
        <v>1.7767209219093771</v>
      </c>
      <c r="N207" s="101">
        <f t="shared" si="53"/>
        <v>1</v>
      </c>
      <c r="O207" s="5">
        <f t="shared" si="54"/>
        <v>16936606.957270548</v>
      </c>
      <c r="P207" s="5">
        <f t="shared" si="55"/>
        <v>154.93623472096004</v>
      </c>
      <c r="Q207" s="60">
        <f t="shared" si="63"/>
        <v>1549362.3472096005</v>
      </c>
      <c r="R207" s="5">
        <f t="shared" si="66"/>
        <v>42.768508096974898</v>
      </c>
      <c r="S207" s="18">
        <f t="shared" si="64"/>
        <v>427685.08096974896</v>
      </c>
      <c r="T207" s="119">
        <f t="shared" si="52"/>
        <v>3.1274096202945079E-3</v>
      </c>
      <c r="U207" s="119">
        <f t="shared" si="65"/>
        <v>31.274096202945078</v>
      </c>
      <c r="W207" s="5">
        <f>晶体生长速度!H206</f>
        <v>101408301021.89108</v>
      </c>
      <c r="X207" s="5">
        <f>形核速率!P207</f>
        <v>95242.513381945682</v>
      </c>
      <c r="Y207" s="5"/>
      <c r="AB207" s="5">
        <f>形核速率!Z207</f>
        <v>98377.385949799995</v>
      </c>
      <c r="AC207" s="5">
        <f>晶体生长速度!N206</f>
        <v>4.1034615032697347E+56</v>
      </c>
      <c r="AD207" s="5">
        <f t="shared" si="50"/>
        <v>3.6691253145983843E+61</v>
      </c>
      <c r="AE207" s="5">
        <f t="shared" si="51"/>
        <v>3.7296430263665119E+56</v>
      </c>
    </row>
    <row r="208" spans="2:31" x14ac:dyDescent="0.25">
      <c r="B208" s="5">
        <f>形核速率!F208</f>
        <v>1.9589016732323783</v>
      </c>
      <c r="C208" s="5">
        <f t="shared" si="56"/>
        <v>5.0000000000000044E-2</v>
      </c>
      <c r="D208" s="5">
        <f>形核速率!K208</f>
        <v>109313.36289640654</v>
      </c>
      <c r="E208" s="5">
        <f>晶体生长速度!E207</f>
        <v>81.170558525172552</v>
      </c>
      <c r="F208" s="39">
        <f t="shared" si="57"/>
        <v>11.581182670181759</v>
      </c>
      <c r="G208">
        <f t="shared" ref="G208:G271" si="67">INT(F208)</f>
        <v>11</v>
      </c>
      <c r="H208" s="65">
        <f t="shared" si="59"/>
        <v>0.58118267018175906</v>
      </c>
      <c r="I208">
        <f t="shared" si="60"/>
        <v>8</v>
      </c>
      <c r="J208">
        <f t="shared" si="61"/>
        <v>2.0781413176627321</v>
      </c>
      <c r="K208" s="66">
        <f t="shared" si="62"/>
        <v>1.1877315515548673E-5</v>
      </c>
      <c r="L208" s="96">
        <f t="shared" si="49"/>
        <v>1.9454057774466336</v>
      </c>
      <c r="N208" s="101">
        <f t="shared" si="53"/>
        <v>1</v>
      </c>
      <c r="O208" s="5">
        <f t="shared" si="54"/>
        <v>17381386.88955272</v>
      </c>
      <c r="P208" s="5">
        <f t="shared" si="55"/>
        <v>159.0051429121672</v>
      </c>
      <c r="Q208" s="60">
        <f t="shared" si="63"/>
        <v>1590051.4291216719</v>
      </c>
      <c r="R208" s="5">
        <f t="shared" si="66"/>
        <v>46.827036023233532</v>
      </c>
      <c r="S208" s="18">
        <f t="shared" si="64"/>
        <v>468270.36023233534</v>
      </c>
      <c r="T208" s="119">
        <f t="shared" si="52"/>
        <v>3.5332624129203712E-3</v>
      </c>
      <c r="U208" s="119">
        <f t="shared" si="65"/>
        <v>35.332624129203715</v>
      </c>
      <c r="W208" s="5">
        <f>晶体生长速度!H207</f>
        <v>101419211556.73698</v>
      </c>
      <c r="X208" s="5">
        <f>形核速率!P208</f>
        <v>95242.534034187527</v>
      </c>
      <c r="Y208" s="5"/>
      <c r="AB208" s="5">
        <f>形核速率!Z208</f>
        <v>98378.475234627185</v>
      </c>
      <c r="AC208" s="5">
        <f>晶体生长速度!N207</f>
        <v>4.3221991768041311E+56</v>
      </c>
      <c r="AD208" s="5">
        <f t="shared" si="50"/>
        <v>4.0773588906365839E+61</v>
      </c>
      <c r="AE208" s="5">
        <f t="shared" si="51"/>
        <v>4.1445640226810891E+56</v>
      </c>
    </row>
    <row r="209" spans="2:31" x14ac:dyDescent="0.25">
      <c r="B209" s="5">
        <f>形核速率!F209</f>
        <v>2.0089016732323781</v>
      </c>
      <c r="C209" s="5">
        <f t="shared" si="56"/>
        <v>4.9999999999999822E-2</v>
      </c>
      <c r="D209" s="5">
        <f>形核速率!K209</f>
        <v>109313.32349221234</v>
      </c>
      <c r="E209" s="5">
        <f>晶体生长速度!E208</f>
        <v>81.175996434756129</v>
      </c>
      <c r="F209" s="39">
        <f t="shared" si="57"/>
        <v>11.606387203231776</v>
      </c>
      <c r="G209">
        <f t="shared" si="67"/>
        <v>11</v>
      </c>
      <c r="H209" s="65">
        <f t="shared" si="59"/>
        <v>0.60638720323177608</v>
      </c>
      <c r="I209">
        <f t="shared" si="60"/>
        <v>8</v>
      </c>
      <c r="J209">
        <f t="shared" si="61"/>
        <v>2.0781413176627321</v>
      </c>
      <c r="K209" s="66">
        <f t="shared" si="62"/>
        <v>1.2210794204665605E-5</v>
      </c>
      <c r="L209" s="96">
        <f t="shared" si="49"/>
        <v>2.114101960863529</v>
      </c>
      <c r="N209" s="101">
        <f t="shared" si="53"/>
        <v>1</v>
      </c>
      <c r="O209" s="5">
        <f t="shared" si="54"/>
        <v>17826225.963602092</v>
      </c>
      <c r="P209" s="5">
        <f t="shared" si="55"/>
        <v>163.07459506408716</v>
      </c>
      <c r="Q209" s="60">
        <f t="shared" si="63"/>
        <v>1630745.9506408717</v>
      </c>
      <c r="R209" s="5">
        <f t="shared" si="66"/>
        <v>50.885835844971325</v>
      </c>
      <c r="S209" s="18">
        <f t="shared" si="64"/>
        <v>508858.35844971327</v>
      </c>
      <c r="T209" s="119">
        <f t="shared" si="52"/>
        <v>3.9391423950941506E-3</v>
      </c>
      <c r="U209" s="119">
        <f t="shared" si="65"/>
        <v>39.391423950941508</v>
      </c>
      <c r="W209" s="5">
        <f>晶体生长速度!H208</f>
        <v>101430122749.29573</v>
      </c>
      <c r="X209" s="5">
        <f>形核速率!P209</f>
        <v>95242.554685319177</v>
      </c>
      <c r="Y209" s="5"/>
      <c r="AB209" s="5">
        <f>形核速率!Z209</f>
        <v>98379.536125830098</v>
      </c>
      <c r="AC209" s="5">
        <f>晶体生长速度!N208</f>
        <v>4.546666244080455E+56</v>
      </c>
      <c r="AD209" s="5">
        <f t="shared" si="50"/>
        <v>4.5128062479913763E+61</v>
      </c>
      <c r="AE209" s="5">
        <f t="shared" si="51"/>
        <v>4.5871391812819436E+56</v>
      </c>
    </row>
    <row r="210" spans="2:31" x14ac:dyDescent="0.25">
      <c r="B210" s="5">
        <f>形核速率!F210</f>
        <v>2.0520507043024474</v>
      </c>
      <c r="C210" s="5">
        <f t="shared" si="56"/>
        <v>4.3149031070069288E-2</v>
      </c>
      <c r="D210" s="5">
        <f>形核速率!K210</f>
        <v>109313.28965737124</v>
      </c>
      <c r="E210" s="5">
        <f>晶体生长速度!E209</f>
        <v>81.180555009439217</v>
      </c>
      <c r="F210" s="39">
        <f t="shared" si="57"/>
        <v>11.627638963440656</v>
      </c>
      <c r="G210">
        <f t="shared" si="67"/>
        <v>11</v>
      </c>
      <c r="H210" s="65">
        <f t="shared" si="59"/>
        <v>0.62763896344065628</v>
      </c>
      <c r="I210">
        <f t="shared" si="60"/>
        <v>8</v>
      </c>
      <c r="J210">
        <f t="shared" si="61"/>
        <v>2.0781413176627321</v>
      </c>
      <c r="K210" s="66">
        <f t="shared" si="62"/>
        <v>1.2499239173748427E-5</v>
      </c>
      <c r="L210" s="96">
        <f t="shared" si="49"/>
        <v>2.2596916936405504</v>
      </c>
      <c r="N210" s="101">
        <f t="shared" si="53"/>
        <v>1</v>
      </c>
      <c r="O210" s="5">
        <f t="shared" si="54"/>
        <v>18210130.907585301</v>
      </c>
      <c r="P210" s="5">
        <f t="shared" si="55"/>
        <v>166.58661508278331</v>
      </c>
      <c r="Q210" s="60">
        <f t="shared" si="63"/>
        <v>1665866.1508278332</v>
      </c>
      <c r="R210" s="5">
        <f t="shared" si="66"/>
        <v>54.388698135359085</v>
      </c>
      <c r="S210" s="18">
        <f t="shared" si="64"/>
        <v>543886.98135359085</v>
      </c>
      <c r="T210" s="119">
        <f t="shared" si="52"/>
        <v>4.2894286241329264E-3</v>
      </c>
      <c r="U210" s="119">
        <f t="shared" si="65"/>
        <v>42.894286241329262</v>
      </c>
      <c r="W210" s="5">
        <f>晶体生长速度!H209</f>
        <v>101439335162.33411</v>
      </c>
      <c r="X210" s="5">
        <f>形核速率!P210</f>
        <v>95242.572119412624</v>
      </c>
      <c r="Y210" s="5"/>
      <c r="AB210" s="5">
        <f>形核速率!Z210</f>
        <v>98380.429844720202</v>
      </c>
      <c r="AC210" s="5">
        <f>晶体生长速度!N209</f>
        <v>4.7449674360047924E+56</v>
      </c>
      <c r="AD210" s="5">
        <f t="shared" si="50"/>
        <v>4.9110982599651229E+61</v>
      </c>
      <c r="AE210" s="5">
        <f t="shared" si="51"/>
        <v>4.99194633294102E+56</v>
      </c>
    </row>
    <row r="211" spans="2:31" x14ac:dyDescent="0.25">
      <c r="B211" s="5">
        <f>形核速率!F211</f>
        <v>2.0520507044024474</v>
      </c>
      <c r="C211" s="5">
        <f t="shared" si="56"/>
        <v>1.000000082740371E-10</v>
      </c>
      <c r="D211" s="5">
        <f>形核速率!K211</f>
        <v>109313.28811038635</v>
      </c>
      <c r="E211" s="5">
        <f>晶体生长速度!E210</f>
        <v>81.181019160633653</v>
      </c>
      <c r="F211" s="39">
        <f t="shared" si="57"/>
        <v>11.627638949337165</v>
      </c>
      <c r="G211">
        <f t="shared" si="67"/>
        <v>11</v>
      </c>
      <c r="H211" s="65">
        <f t="shared" si="59"/>
        <v>0.62763894933716458</v>
      </c>
      <c r="I211">
        <f t="shared" si="60"/>
        <v>8</v>
      </c>
      <c r="J211">
        <f t="shared" si="61"/>
        <v>2.0781413176627321</v>
      </c>
      <c r="K211" s="66">
        <f t="shared" si="62"/>
        <v>1.249923898008185E-5</v>
      </c>
      <c r="L211" s="96">
        <f t="shared" si="49"/>
        <v>2.2596916939779637</v>
      </c>
      <c r="N211" s="101">
        <f t="shared" si="53"/>
        <v>1</v>
      </c>
      <c r="O211" s="5">
        <f t="shared" si="54"/>
        <v>18210234.767495308</v>
      </c>
      <c r="P211" s="5">
        <f t="shared" si="55"/>
        <v>166.58756755268686</v>
      </c>
      <c r="Q211" s="60">
        <f t="shared" si="63"/>
        <v>1665875.6755268686</v>
      </c>
      <c r="R211" s="5">
        <f t="shared" si="66"/>
        <v>54.388698143477185</v>
      </c>
      <c r="S211" s="18">
        <f t="shared" si="64"/>
        <v>543886.98143477191</v>
      </c>
      <c r="T211" s="119">
        <f t="shared" si="52"/>
        <v>4.2894286249447371E-3</v>
      </c>
      <c r="U211" s="119">
        <f t="shared" si="65"/>
        <v>42.894286249447369</v>
      </c>
      <c r="W211" s="5">
        <f>晶体生长速度!H210</f>
        <v>101440108345.04369</v>
      </c>
      <c r="X211" s="5">
        <f>形核速率!P211</f>
        <v>95242.573582551136</v>
      </c>
      <c r="Y211" s="5"/>
      <c r="AB211" s="5">
        <f>形核速率!Z211</f>
        <v>98380.430083860774</v>
      </c>
      <c r="AC211" s="5">
        <f>晶体生长速度!N210</f>
        <v>4.7450216606192825E+56</v>
      </c>
      <c r="AD211" s="5">
        <f t="shared" si="50"/>
        <v>4.911154395496814E+61</v>
      </c>
      <c r="AE211" s="5">
        <f t="shared" si="51"/>
        <v>4.9920033804593873E+56</v>
      </c>
    </row>
    <row r="212" spans="2:31" x14ac:dyDescent="0.25">
      <c r="B212" s="5">
        <f>形核速率!F212</f>
        <v>2.0520507047024474</v>
      </c>
      <c r="C212" s="5">
        <f t="shared" si="56"/>
        <v>3.000000248221113E-10</v>
      </c>
      <c r="D212" s="5">
        <f>形核速率!K212</f>
        <v>109313.28346930299</v>
      </c>
      <c r="E212" s="5">
        <f>晶体生长速度!E211</f>
        <v>81.182411740250799</v>
      </c>
      <c r="F212" s="39">
        <f t="shared" si="57"/>
        <v>11.62763890702551</v>
      </c>
      <c r="G212">
        <f t="shared" si="67"/>
        <v>11</v>
      </c>
      <c r="H212" s="65">
        <f t="shared" si="59"/>
        <v>0.62763890702550995</v>
      </c>
      <c r="I212">
        <f t="shared" si="60"/>
        <v>8</v>
      </c>
      <c r="J212">
        <f t="shared" si="61"/>
        <v>2.0781413176627321</v>
      </c>
      <c r="K212" s="66">
        <f t="shared" si="62"/>
        <v>1.2499238399065942E-5</v>
      </c>
      <c r="L212" s="96">
        <f t="shared" si="49"/>
        <v>2.259691694990221</v>
      </c>
      <c r="N212" s="101">
        <f t="shared" si="53"/>
        <v>1</v>
      </c>
      <c r="O212" s="5">
        <f t="shared" si="54"/>
        <v>18210546.375457726</v>
      </c>
      <c r="P212" s="5">
        <f t="shared" si="55"/>
        <v>166.5904252210259</v>
      </c>
      <c r="Q212" s="60">
        <f t="shared" si="63"/>
        <v>1665904.252210259</v>
      </c>
      <c r="R212" s="5">
        <f t="shared" si="66"/>
        <v>54.388698167831912</v>
      </c>
      <c r="S212" s="18">
        <f t="shared" si="64"/>
        <v>543886.98167831916</v>
      </c>
      <c r="T212" s="119">
        <f t="shared" si="52"/>
        <v>4.2894286273802099E-3</v>
      </c>
      <c r="U212" s="119">
        <f t="shared" si="65"/>
        <v>42.894286273802102</v>
      </c>
      <c r="W212" s="5">
        <f>晶体生长速度!H211</f>
        <v>101442428095.231</v>
      </c>
      <c r="X212" s="5">
        <f>形核速率!P212</f>
        <v>95242.577972278115</v>
      </c>
      <c r="Y212" s="5"/>
      <c r="AB212" s="5">
        <f>形核速率!Z212</f>
        <v>98380.4308013478</v>
      </c>
      <c r="AC212" s="5">
        <f>晶体生长速度!N211</f>
        <v>4.7451843530673509E+56</v>
      </c>
      <c r="AD212" s="5">
        <f t="shared" si="50"/>
        <v>4.9113228213528302E+61</v>
      </c>
      <c r="AE212" s="5">
        <f t="shared" si="51"/>
        <v>4.9921745425875334E+56</v>
      </c>
    </row>
    <row r="213" spans="2:31" x14ac:dyDescent="0.25">
      <c r="B213" s="5">
        <f>形核速率!F213</f>
        <v>2.0520507051024475</v>
      </c>
      <c r="C213" s="5">
        <f t="shared" si="56"/>
        <v>4.000000330961484E-10</v>
      </c>
      <c r="D213" s="5">
        <f>形核速率!K213</f>
        <v>109313.27728119452</v>
      </c>
      <c r="E213" s="5">
        <f>晶体生长速度!E212</f>
        <v>81.184268566010104</v>
      </c>
      <c r="F213" s="39">
        <f t="shared" si="57"/>
        <v>11.627638850609992</v>
      </c>
      <c r="G213">
        <f t="shared" si="67"/>
        <v>11</v>
      </c>
      <c r="H213" s="65">
        <f t="shared" si="59"/>
        <v>0.62763885060999236</v>
      </c>
      <c r="I213">
        <f t="shared" si="60"/>
        <v>8</v>
      </c>
      <c r="J213">
        <f t="shared" si="61"/>
        <v>2.0781413176627321</v>
      </c>
      <c r="K213" s="66">
        <f t="shared" si="62"/>
        <v>1.2499237624378408E-5</v>
      </c>
      <c r="L213" s="96">
        <f t="shared" ref="L213:L276" si="68">(J213+K213)*(2*E213*0.01*C213)+L212</f>
        <v>2.2596916963399285</v>
      </c>
      <c r="N213" s="101">
        <f t="shared" si="53"/>
        <v>1</v>
      </c>
      <c r="O213" s="5">
        <f t="shared" si="54"/>
        <v>18210961.864574786</v>
      </c>
      <c r="P213" s="5">
        <f t="shared" si="55"/>
        <v>166.59423555410748</v>
      </c>
      <c r="Q213" s="60">
        <f t="shared" si="63"/>
        <v>1665942.3555410749</v>
      </c>
      <c r="R213" s="5">
        <f t="shared" si="66"/>
        <v>54.388698200305619</v>
      </c>
      <c r="S213" s="18">
        <f t="shared" si="64"/>
        <v>543886.98200305621</v>
      </c>
      <c r="T213" s="119">
        <f t="shared" si="52"/>
        <v>4.289428630627581E-3</v>
      </c>
      <c r="U213" s="119">
        <f t="shared" si="65"/>
        <v>42.894286306275809</v>
      </c>
      <c r="W213" s="5">
        <f>晶体生长速度!H212</f>
        <v>101445521200.20419</v>
      </c>
      <c r="X213" s="5">
        <f>形核速率!P213</f>
        <v>95242.583825280046</v>
      </c>
      <c r="Y213" s="5"/>
      <c r="AB213" s="5">
        <f>形核速率!Z213</f>
        <v>98380.431758006758</v>
      </c>
      <c r="AC213" s="5">
        <f>晶体生长速度!N212</f>
        <v>4.7454012873462399E+56</v>
      </c>
      <c r="AD213" s="5">
        <f t="shared" si="50"/>
        <v>4.9115474005657478E+61</v>
      </c>
      <c r="AE213" s="5">
        <f t="shared" si="51"/>
        <v>4.9924027703466738E+56</v>
      </c>
    </row>
    <row r="214" spans="2:31" x14ac:dyDescent="0.25">
      <c r="B214" s="5">
        <f>形核速率!F214</f>
        <v>2.0520507053024475</v>
      </c>
      <c r="C214" s="5">
        <f t="shared" si="56"/>
        <v>2.000000165480742E-10</v>
      </c>
      <c r="D214" s="5">
        <f>形核速率!K214</f>
        <v>109313.27418720409</v>
      </c>
      <c r="E214" s="5">
        <f>晶体生长速度!E213</f>
        <v>81.185196951799966</v>
      </c>
      <c r="F214" s="39">
        <f t="shared" si="57"/>
        <v>11.627638822402815</v>
      </c>
      <c r="G214">
        <f t="shared" si="67"/>
        <v>11</v>
      </c>
      <c r="H214" s="65">
        <f t="shared" si="59"/>
        <v>0.62763882240281532</v>
      </c>
      <c r="I214">
        <f t="shared" si="60"/>
        <v>8</v>
      </c>
      <c r="J214">
        <f t="shared" si="61"/>
        <v>2.0781413176627321</v>
      </c>
      <c r="K214" s="66">
        <f t="shared" si="62"/>
        <v>1.2499237237042648E-5</v>
      </c>
      <c r="L214" s="96">
        <f t="shared" si="68"/>
        <v>2.25969169701479</v>
      </c>
      <c r="N214" s="101">
        <f t="shared" si="53"/>
        <v>1</v>
      </c>
      <c r="O214" s="5">
        <f t="shared" si="54"/>
        <v>18211169.60304964</v>
      </c>
      <c r="P214" s="5">
        <f t="shared" si="55"/>
        <v>166.59614066505924</v>
      </c>
      <c r="Q214" s="60">
        <f t="shared" si="63"/>
        <v>1665961.4066505923</v>
      </c>
      <c r="R214" s="5">
        <f t="shared" si="66"/>
        <v>54.388698216542657</v>
      </c>
      <c r="S214" s="18">
        <f t="shared" si="64"/>
        <v>543886.9821654266</v>
      </c>
      <c r="T214" s="119">
        <f t="shared" si="52"/>
        <v>4.2894286322512848E-3</v>
      </c>
      <c r="U214" s="119">
        <f t="shared" si="65"/>
        <v>42.894286322512848</v>
      </c>
      <c r="W214" s="5">
        <f>晶体生长速度!H213</f>
        <v>101447067721.86696</v>
      </c>
      <c r="X214" s="5">
        <f>形核速率!P214</f>
        <v>95242.586751651761</v>
      </c>
      <c r="Y214" s="5"/>
      <c r="AB214" s="5">
        <f>形核速率!Z214</f>
        <v>98380.432236310851</v>
      </c>
      <c r="AC214" s="5">
        <f>晶体生长速度!N213</f>
        <v>4.74550975251882E+56</v>
      </c>
      <c r="AD214" s="5">
        <f t="shared" si="50"/>
        <v>4.9116596881369132E+61</v>
      </c>
      <c r="AE214" s="5">
        <f t="shared" si="51"/>
        <v>4.992516882157068E+56</v>
      </c>
    </row>
    <row r="215" spans="2:31" x14ac:dyDescent="0.25">
      <c r="B215" s="5">
        <f>形核速率!F215</f>
        <v>2.0520507143024473</v>
      </c>
      <c r="C215" s="5">
        <f t="shared" si="56"/>
        <v>8.9999998564849193E-9</v>
      </c>
      <c r="D215" s="5">
        <f>形核速率!K215</f>
        <v>109313.13496273273</v>
      </c>
      <c r="E215" s="5">
        <f>晶体生长速度!E214</f>
        <v>81.22698656523545</v>
      </c>
      <c r="F215" s="39">
        <f t="shared" si="57"/>
        <v>11.627637553125686</v>
      </c>
      <c r="G215">
        <f t="shared" si="67"/>
        <v>11</v>
      </c>
      <c r="H215" s="65">
        <f t="shared" si="59"/>
        <v>0.6276375531256857</v>
      </c>
      <c r="I215">
        <f t="shared" si="60"/>
        <v>8</v>
      </c>
      <c r="J215">
        <f t="shared" si="61"/>
        <v>2.0781413176627321</v>
      </c>
      <c r="K215" s="66">
        <f t="shared" si="62"/>
        <v>1.2499219807575275E-5</v>
      </c>
      <c r="L215" s="96">
        <f t="shared" si="68"/>
        <v>2.2596917273991806</v>
      </c>
      <c r="N215" s="101">
        <f t="shared" si="53"/>
        <v>1</v>
      </c>
      <c r="O215" s="5">
        <f t="shared" si="54"/>
        <v>18220520.571629234</v>
      </c>
      <c r="P215" s="5">
        <f t="shared" si="55"/>
        <v>166.6818958018267</v>
      </c>
      <c r="Q215" s="60">
        <f t="shared" si="63"/>
        <v>1666818.9580182671</v>
      </c>
      <c r="R215" s="5">
        <f t="shared" si="66"/>
        <v>54.388698947585524</v>
      </c>
      <c r="S215" s="18">
        <f t="shared" si="64"/>
        <v>543886.98947585525</v>
      </c>
      <c r="T215" s="119">
        <f t="shared" si="52"/>
        <v>4.2894287053555713E-3</v>
      </c>
      <c r="U215" s="119">
        <f t="shared" si="65"/>
        <v>42.894287053555715</v>
      </c>
      <c r="W215" s="5">
        <f>晶体生长速度!H214</f>
        <v>101516686994.19659</v>
      </c>
      <c r="X215" s="5">
        <f>形核速率!P215</f>
        <v>95242.718438236785</v>
      </c>
      <c r="Y215" s="5"/>
      <c r="AB215" s="5">
        <f>形核速率!Z215</f>
        <v>98380.453760808188</v>
      </c>
      <c r="AC215" s="5">
        <f>晶体生长速度!N214</f>
        <v>4.7503934864212267E+56</v>
      </c>
      <c r="AD215" s="5">
        <f t="shared" si="50"/>
        <v>4.9167155292643949E+61</v>
      </c>
      <c r="AE215" s="5">
        <f t="shared" si="51"/>
        <v>4.9976548606071445E+56</v>
      </c>
    </row>
    <row r="216" spans="2:31" x14ac:dyDescent="0.25">
      <c r="B216" s="5">
        <f>形核速率!F216</f>
        <v>2.0520508043024472</v>
      </c>
      <c r="C216" s="5">
        <f t="shared" si="56"/>
        <v>8.9999999897116822E-8</v>
      </c>
      <c r="D216" s="5">
        <f>形核速率!K216</f>
        <v>109311.74392321832</v>
      </c>
      <c r="E216" s="5">
        <f>晶体生长速度!E215</f>
        <v>81.645677635043597</v>
      </c>
      <c r="F216" s="39">
        <f t="shared" si="57"/>
        <v>11.627624871290797</v>
      </c>
      <c r="G216">
        <f t="shared" si="67"/>
        <v>11</v>
      </c>
      <c r="H216" s="65">
        <f t="shared" si="59"/>
        <v>0.6276248712907968</v>
      </c>
      <c r="I216">
        <f t="shared" si="60"/>
        <v>8</v>
      </c>
      <c r="J216">
        <f t="shared" si="61"/>
        <v>2.0781413176627321</v>
      </c>
      <c r="K216" s="66">
        <f t="shared" si="62"/>
        <v>1.2499045664412715E-5</v>
      </c>
      <c r="L216" s="96">
        <f t="shared" si="68"/>
        <v>2.2596920328092782</v>
      </c>
      <c r="N216" s="101">
        <f t="shared" si="53"/>
        <v>1</v>
      </c>
      <c r="O216" s="5">
        <f t="shared" si="54"/>
        <v>18314207.465109218</v>
      </c>
      <c r="P216" s="5">
        <f t="shared" si="55"/>
        <v>167.54107845880955</v>
      </c>
      <c r="Q216" s="60">
        <f t="shared" si="63"/>
        <v>1675410.7845880955</v>
      </c>
      <c r="R216" s="5">
        <f t="shared" si="66"/>
        <v>54.388706295696501</v>
      </c>
      <c r="S216" s="18">
        <f t="shared" si="64"/>
        <v>543887.06295696506</v>
      </c>
      <c r="T216" s="119">
        <f t="shared" si="52"/>
        <v>4.2894294401666696E-3</v>
      </c>
      <c r="U216" s="119">
        <f t="shared" si="65"/>
        <v>42.894294401666698</v>
      </c>
      <c r="W216" s="5">
        <f>晶体生长速度!H215</f>
        <v>102214861248.16017</v>
      </c>
      <c r="X216" s="5">
        <f>形核速率!P216</f>
        <v>95244.03378278749</v>
      </c>
      <c r="Y216" s="5"/>
      <c r="AB216" s="5">
        <f>形核速率!Z216</f>
        <v>98380.668783075496</v>
      </c>
      <c r="AC216" s="5">
        <f>晶体生长速度!N215</f>
        <v>4.7994624190278495E+56</v>
      </c>
      <c r="AD216" s="5">
        <f t="shared" si="50"/>
        <v>4.9675137584461575E+61</v>
      </c>
      <c r="AE216" s="5">
        <f t="shared" si="51"/>
        <v>5.0492782981576179E+56</v>
      </c>
    </row>
    <row r="217" spans="2:31" x14ac:dyDescent="0.25">
      <c r="B217" s="5">
        <f>形核速率!F217</f>
        <v>2.0520517043024475</v>
      </c>
      <c r="C217" s="5">
        <f t="shared" si="56"/>
        <v>9.0000000030343585E-7</v>
      </c>
      <c r="D217" s="5">
        <f>形核速率!K217</f>
        <v>109297.95345602796</v>
      </c>
      <c r="E217" s="5">
        <f>晶体生长速度!E216</f>
        <v>85.912010890056493</v>
      </c>
      <c r="F217" s="39">
        <f t="shared" si="57"/>
        <v>11.627499141321175</v>
      </c>
      <c r="G217">
        <f t="shared" si="67"/>
        <v>11</v>
      </c>
      <c r="H217" s="65">
        <f t="shared" si="59"/>
        <v>0.62749914132117546</v>
      </c>
      <c r="I217">
        <f t="shared" si="60"/>
        <v>8</v>
      </c>
      <c r="J217">
        <f t="shared" si="61"/>
        <v>2.0781413176627321</v>
      </c>
      <c r="K217" s="66">
        <f t="shared" si="62"/>
        <v>1.2497319309344806E-5</v>
      </c>
      <c r="L217" s="96">
        <f t="shared" si="68"/>
        <v>2.2596952464999966</v>
      </c>
      <c r="N217" s="101">
        <f t="shared" si="53"/>
        <v>1</v>
      </c>
      <c r="O217" s="5">
        <f t="shared" si="54"/>
        <v>19268779.801224466</v>
      </c>
      <c r="P217" s="5">
        <f t="shared" si="55"/>
        <v>176.29588836699085</v>
      </c>
      <c r="Q217" s="60">
        <f t="shared" si="63"/>
        <v>1762958.8836699086</v>
      </c>
      <c r="R217" s="5">
        <f t="shared" si="66"/>
        <v>54.388783616506331</v>
      </c>
      <c r="S217" s="18">
        <f t="shared" si="64"/>
        <v>543887.83616506332</v>
      </c>
      <c r="T217" s="119">
        <f t="shared" si="52"/>
        <v>4.289437172247652E-3</v>
      </c>
      <c r="U217" s="119">
        <f t="shared" si="65"/>
        <v>42.894371722476521</v>
      </c>
      <c r="W217" s="5">
        <f>晶体生长速度!H216</f>
        <v>109396401610.78099</v>
      </c>
      <c r="X217" s="5">
        <f>形核速率!P217</f>
        <v>95257.035617728718</v>
      </c>
      <c r="Y217" s="5"/>
      <c r="AB217" s="5">
        <f>形核速率!Z217</f>
        <v>98382.796695673533</v>
      </c>
      <c r="AC217" s="5">
        <f>晶体生长速度!N216</f>
        <v>5.3138278371277265E+56</v>
      </c>
      <c r="AD217" s="5">
        <f t="shared" si="50"/>
        <v>5.5000131490547357E+61</v>
      </c>
      <c r="AE217" s="5">
        <f t="shared" si="51"/>
        <v>5.5904216324200136E+56</v>
      </c>
    </row>
    <row r="218" spans="2:31" x14ac:dyDescent="0.25">
      <c r="B218" s="5">
        <f>形核速率!F218</f>
        <v>2.0520581911144116</v>
      </c>
      <c r="C218" s="5">
        <f t="shared" si="56"/>
        <v>6.4868119640237865E-6</v>
      </c>
      <c r="D218" s="5">
        <f>形核速率!K218</f>
        <v>109204.52295776551</v>
      </c>
      <c r="E218" s="5">
        <f>晶体生长速度!E217</f>
        <v>121.13364522538529</v>
      </c>
      <c r="F218" s="39">
        <f t="shared" si="57"/>
        <v>11.626647090219008</v>
      </c>
      <c r="G218">
        <f t="shared" si="67"/>
        <v>11</v>
      </c>
      <c r="H218" s="65">
        <f t="shared" si="59"/>
        <v>0.62664709021900755</v>
      </c>
      <c r="I218">
        <f t="shared" si="60"/>
        <v>8</v>
      </c>
      <c r="J218">
        <f t="shared" si="61"/>
        <v>2.0781413176627321</v>
      </c>
      <c r="K218" s="66">
        <f t="shared" si="62"/>
        <v>1.2485626369607584E-5</v>
      </c>
      <c r="L218" s="96">
        <f t="shared" si="68"/>
        <v>2.2597279055672836</v>
      </c>
      <c r="N218" s="101">
        <f t="shared" si="53"/>
        <v>1</v>
      </c>
      <c r="O218" s="5">
        <f t="shared" si="54"/>
        <v>27145327.434836801</v>
      </c>
      <c r="P218" s="5">
        <f t="shared" si="55"/>
        <v>248.57328890429903</v>
      </c>
      <c r="Q218" s="60">
        <f t="shared" si="63"/>
        <v>2485732.8890429903</v>
      </c>
      <c r="R218" s="5">
        <f t="shared" si="66"/>
        <v>54.389569387685427</v>
      </c>
      <c r="S218" s="18">
        <f t="shared" si="64"/>
        <v>543895.69387685426</v>
      </c>
      <c r="T218" s="119">
        <f t="shared" si="52"/>
        <v>4.2895157493655616E-3</v>
      </c>
      <c r="U218" s="119">
        <f t="shared" si="65"/>
        <v>42.895157493655617</v>
      </c>
      <c r="W218" s="5">
        <f>晶体生长速度!H217</f>
        <v>172948849829.42957</v>
      </c>
      <c r="X218" s="5">
        <f>形核速率!P218</f>
        <v>95343.37295316541</v>
      </c>
      <c r="Y218" s="5"/>
      <c r="AB218" s="5">
        <f>形核速率!Z218</f>
        <v>98397.042017079613</v>
      </c>
      <c r="AC218" s="5">
        <f>晶体生长速度!N217</f>
        <v>1.0559952057366115E+57</v>
      </c>
      <c r="AD218" s="5">
        <f t="shared" si="50"/>
        <v>1.0931600492214869E+62</v>
      </c>
      <c r="AE218" s="5">
        <f t="shared" si="51"/>
        <v>1.1109684059727504E+57</v>
      </c>
    </row>
    <row r="219" spans="2:31" x14ac:dyDescent="0.25">
      <c r="B219" s="5">
        <f>形核速率!F219</f>
        <v>2.0520607043024475</v>
      </c>
      <c r="C219" s="5">
        <f t="shared" si="56"/>
        <v>2.5131880359019476E-6</v>
      </c>
      <c r="D219" s="5">
        <f>形核速率!K219</f>
        <v>109204.52297550139</v>
      </c>
      <c r="E219" s="5">
        <f>晶体生长速度!E218</f>
        <v>121.13362418339742</v>
      </c>
      <c r="F219" s="39">
        <f t="shared" si="57"/>
        <v>11.626648315129238</v>
      </c>
      <c r="G219">
        <f t="shared" si="67"/>
        <v>11</v>
      </c>
      <c r="H219" s="65">
        <f t="shared" si="59"/>
        <v>0.62664831512923769</v>
      </c>
      <c r="I219">
        <f t="shared" si="60"/>
        <v>8</v>
      </c>
      <c r="J219">
        <f t="shared" si="61"/>
        <v>2.0781413176627321</v>
      </c>
      <c r="K219" s="66">
        <f t="shared" si="62"/>
        <v>1.2485643171544166E-5</v>
      </c>
      <c r="L219" s="96">
        <f t="shared" si="68"/>
        <v>2.2597405586799941</v>
      </c>
      <c r="N219" s="101">
        <f t="shared" si="53"/>
        <v>1</v>
      </c>
      <c r="O219" s="5">
        <f t="shared" si="54"/>
        <v>27145355.969166409</v>
      </c>
      <c r="P219" s="5">
        <f t="shared" si="55"/>
        <v>248.57355015649048</v>
      </c>
      <c r="Q219" s="60">
        <f t="shared" si="63"/>
        <v>2485735.501564905</v>
      </c>
      <c r="R219" s="5">
        <f t="shared" si="66"/>
        <v>54.389873819260472</v>
      </c>
      <c r="S219" s="18">
        <f t="shared" si="64"/>
        <v>543898.73819260474</v>
      </c>
      <c r="T219" s="119">
        <f t="shared" si="52"/>
        <v>4.289546192523066E-3</v>
      </c>
      <c r="U219" s="119">
        <f t="shared" si="65"/>
        <v>42.895461925230663</v>
      </c>
      <c r="W219" s="5">
        <f>晶体生长速度!H218</f>
        <v>172948813461.42154</v>
      </c>
      <c r="X219" s="5">
        <f>形核速率!P219</f>
        <v>95343.372914065127</v>
      </c>
      <c r="Y219" s="5"/>
      <c r="AB219" s="5">
        <f>形核速率!Z219</f>
        <v>98397.042059387124</v>
      </c>
      <c r="AC219" s="5">
        <f>晶体生长速度!N218</f>
        <v>1.0559973738664117E+57</v>
      </c>
      <c r="AD219" s="5">
        <f t="shared" si="50"/>
        <v>1.0931649055055206E+62</v>
      </c>
      <c r="AE219" s="5">
        <f t="shared" si="51"/>
        <v>1.1109733408914321E+57</v>
      </c>
    </row>
    <row r="220" spans="2:31" x14ac:dyDescent="0.25">
      <c r="B220" s="5">
        <f>形核速率!F220</f>
        <v>2.0520707043024475</v>
      </c>
      <c r="C220" s="5">
        <f t="shared" si="56"/>
        <v>1.0000000000065512E-5</v>
      </c>
      <c r="D220" s="5">
        <f>形核速率!K220</f>
        <v>109204.52300724958</v>
      </c>
      <c r="E220" s="5">
        <f>晶体生长速度!E219</f>
        <v>121.133583183383</v>
      </c>
      <c r="F220" s="39">
        <f t="shared" si="57"/>
        <v>11.626653188688758</v>
      </c>
      <c r="G220">
        <f t="shared" si="67"/>
        <v>11</v>
      </c>
      <c r="H220" s="65">
        <f t="shared" si="59"/>
        <v>0.62665318868875808</v>
      </c>
      <c r="I220">
        <f t="shared" si="60"/>
        <v>8</v>
      </c>
      <c r="J220">
        <f t="shared" si="61"/>
        <v>2.0781413176627321</v>
      </c>
      <c r="K220" s="66">
        <f t="shared" si="62"/>
        <v>1.2485710021759216E-5</v>
      </c>
      <c r="L220" s="96">
        <f t="shared" si="68"/>
        <v>2.2597909055233161</v>
      </c>
      <c r="N220" s="101">
        <f t="shared" si="53"/>
        <v>1</v>
      </c>
      <c r="O220" s="5">
        <f t="shared" si="54"/>
        <v>27145479.072539933</v>
      </c>
      <c r="P220" s="5">
        <f t="shared" si="55"/>
        <v>248.57467735780386</v>
      </c>
      <c r="Q220" s="60">
        <f t="shared" si="63"/>
        <v>2485746.7735780384</v>
      </c>
      <c r="R220" s="5">
        <f t="shared" si="66"/>
        <v>54.391085155092313</v>
      </c>
      <c r="S220" s="18">
        <f t="shared" si="64"/>
        <v>543910.85155092308</v>
      </c>
      <c r="T220" s="119">
        <f t="shared" si="52"/>
        <v>4.2896673261062501E-3</v>
      </c>
      <c r="U220" s="119">
        <f t="shared" si="65"/>
        <v>42.896673261062503</v>
      </c>
      <c r="W220" s="5">
        <f>晶体生长速度!H219</f>
        <v>172948743001.15472</v>
      </c>
      <c r="X220" s="5">
        <f>形核速率!P220</f>
        <v>95343.372838311276</v>
      </c>
      <c r="Y220" s="5"/>
      <c r="AB220" s="5">
        <f>形核速率!Z220</f>
        <v>98397.042244434168</v>
      </c>
      <c r="AC220" s="5">
        <f>晶体生长速度!N219</f>
        <v>1.0560068570117795E+57</v>
      </c>
      <c r="AD220" s="5">
        <f t="shared" si="50"/>
        <v>1.0931851152764664E+62</v>
      </c>
      <c r="AE220" s="5">
        <f t="shared" si="51"/>
        <v>1.1109938778045968E+57</v>
      </c>
    </row>
    <row r="221" spans="2:31" x14ac:dyDescent="0.25">
      <c r="B221" s="5">
        <f>形核速率!F221</f>
        <v>2.0521007043024473</v>
      </c>
      <c r="C221" s="5">
        <f t="shared" si="56"/>
        <v>2.9999999999752447E-5</v>
      </c>
      <c r="D221" s="5">
        <f>形核速率!K221</f>
        <v>109204.52305300831</v>
      </c>
      <c r="E221" s="5">
        <f>晶体生长速度!E220</f>
        <v>121.13351464423619</v>
      </c>
      <c r="F221" s="39">
        <f t="shared" si="57"/>
        <v>11.626667808771666</v>
      </c>
      <c r="G221">
        <f t="shared" si="67"/>
        <v>11</v>
      </c>
      <c r="H221" s="65">
        <f t="shared" si="59"/>
        <v>0.62666780877166595</v>
      </c>
      <c r="I221">
        <f t="shared" si="60"/>
        <v>8</v>
      </c>
      <c r="J221">
        <f t="shared" si="61"/>
        <v>2.0781413176627321</v>
      </c>
      <c r="K221" s="66">
        <f t="shared" si="62"/>
        <v>1.2485910566381253E-5</v>
      </c>
      <c r="L221" s="96">
        <f t="shared" si="68"/>
        <v>2.2599419459678338</v>
      </c>
      <c r="N221" s="101">
        <f t="shared" si="53"/>
        <v>1</v>
      </c>
      <c r="O221" s="5">
        <f t="shared" si="54"/>
        <v>27145860.574437469</v>
      </c>
      <c r="P221" s="5">
        <f t="shared" si="55"/>
        <v>248.57817071606789</v>
      </c>
      <c r="Q221" s="60">
        <f t="shared" si="63"/>
        <v>2485781.7071606787</v>
      </c>
      <c r="R221" s="5">
        <f t="shared" si="66"/>
        <v>54.394719160531608</v>
      </c>
      <c r="S221" s="18">
        <f t="shared" si="64"/>
        <v>543947.19160531613</v>
      </c>
      <c r="T221" s="119">
        <f t="shared" si="52"/>
        <v>4.2900307266501795E-3</v>
      </c>
      <c r="U221" s="119">
        <f t="shared" si="65"/>
        <v>42.900307266501798</v>
      </c>
      <c r="W221" s="5">
        <f>晶体生长速度!H220</f>
        <v>172948626260.83807</v>
      </c>
      <c r="X221" s="5">
        <f>形核速率!P221</f>
        <v>95343.372712800337</v>
      </c>
      <c r="Y221" s="5"/>
      <c r="AB221" s="5">
        <f>形核速率!Z221</f>
        <v>98397.042820863062</v>
      </c>
      <c r="AC221" s="5">
        <f>晶体生长速度!N220</f>
        <v>1.0560363979428497E+57</v>
      </c>
      <c r="AD221" s="5">
        <f t="shared" si="50"/>
        <v>1.0932468759008768E+62</v>
      </c>
      <c r="AE221" s="5">
        <f t="shared" si="51"/>
        <v>1.1110566380446917E+57</v>
      </c>
    </row>
    <row r="222" spans="2:31" x14ac:dyDescent="0.25">
      <c r="B222" s="5">
        <f>形核速率!F222</f>
        <v>2.0521307043024475</v>
      </c>
      <c r="C222" s="5">
        <f t="shared" si="56"/>
        <v>3.0000000000196536E-5</v>
      </c>
      <c r="D222" s="5">
        <f>形核速率!K222</f>
        <v>109204.52309876702</v>
      </c>
      <c r="E222" s="5">
        <f>晶体生长速度!E221</f>
        <v>121.13344610512927</v>
      </c>
      <c r="F222" s="39">
        <f t="shared" si="57"/>
        <v>11.626682428640841</v>
      </c>
      <c r="G222">
        <f t="shared" si="67"/>
        <v>11</v>
      </c>
      <c r="H222" s="65">
        <f t="shared" si="59"/>
        <v>0.62668242864084078</v>
      </c>
      <c r="I222">
        <f t="shared" si="60"/>
        <v>8</v>
      </c>
      <c r="J222">
        <f t="shared" si="61"/>
        <v>2.0781413176627321</v>
      </c>
      <c r="K222" s="66">
        <f t="shared" si="62"/>
        <v>1.2486111111292563E-5</v>
      </c>
      <c r="L222" s="96">
        <f t="shared" si="68"/>
        <v>2.2600929863269075</v>
      </c>
      <c r="N222" s="101">
        <f t="shared" si="53"/>
        <v>1</v>
      </c>
      <c r="O222" s="5">
        <f t="shared" si="54"/>
        <v>27146242.075895183</v>
      </c>
      <c r="P222" s="5">
        <f t="shared" si="55"/>
        <v>248.58166407030149</v>
      </c>
      <c r="Q222" s="60">
        <f t="shared" si="63"/>
        <v>2485816.640703015</v>
      </c>
      <c r="R222" s="5">
        <f t="shared" si="66"/>
        <v>54.398353163914784</v>
      </c>
      <c r="S222" s="18">
        <f t="shared" si="64"/>
        <v>543983.5316391479</v>
      </c>
      <c r="T222" s="119">
        <f t="shared" si="52"/>
        <v>4.2903941269884973E-3</v>
      </c>
      <c r="U222" s="119">
        <f t="shared" si="65"/>
        <v>42.903941269884974</v>
      </c>
      <c r="W222" s="5">
        <f>晶体生长速度!H221</f>
        <v>172948509520.60269</v>
      </c>
      <c r="X222" s="5">
        <f>形核速率!P222</f>
        <v>95343.372587289399</v>
      </c>
      <c r="Y222" s="5"/>
      <c r="AB222" s="5">
        <f>形核速率!Z222</f>
        <v>98397.043397282861</v>
      </c>
      <c r="AC222" s="5">
        <f>晶体生长速度!N221</f>
        <v>1.0560659392498247E+57</v>
      </c>
      <c r="AD222" s="5">
        <f t="shared" si="50"/>
        <v>1.0933086386591155E+62</v>
      </c>
      <c r="AE222" s="5">
        <f t="shared" si="51"/>
        <v>1.1111194004527438E+57</v>
      </c>
    </row>
    <row r="223" spans="2:31" x14ac:dyDescent="0.25">
      <c r="B223" s="5">
        <f>形核速率!F223</f>
        <v>2.0521507043024476</v>
      </c>
      <c r="C223" s="5">
        <f t="shared" si="56"/>
        <v>2.0000000000131024E-5</v>
      </c>
      <c r="D223" s="5">
        <f>形核速率!K223</f>
        <v>109204.52313940119</v>
      </c>
      <c r="E223" s="5">
        <f>晶体生长速度!E222</f>
        <v>121.13338926584788</v>
      </c>
      <c r="F223" s="39">
        <f t="shared" si="57"/>
        <v>11.626692175194306</v>
      </c>
      <c r="G223">
        <f t="shared" si="67"/>
        <v>11</v>
      </c>
      <c r="H223" s="65">
        <f t="shared" si="59"/>
        <v>0.62669217519430553</v>
      </c>
      <c r="I223">
        <f t="shared" si="60"/>
        <v>8</v>
      </c>
      <c r="J223">
        <f t="shared" si="61"/>
        <v>2.0781413176627321</v>
      </c>
      <c r="K223" s="66">
        <f t="shared" si="62"/>
        <v>1.2486244809333143E-5</v>
      </c>
      <c r="L223" s="96">
        <f t="shared" si="68"/>
        <v>2.2601936798523812</v>
      </c>
      <c r="N223" s="101">
        <f t="shared" si="53"/>
        <v>1</v>
      </c>
      <c r="O223" s="5">
        <f t="shared" si="54"/>
        <v>27146493.914482236</v>
      </c>
      <c r="P223" s="5">
        <f t="shared" si="55"/>
        <v>248.58397009645228</v>
      </c>
      <c r="Q223" s="60">
        <f t="shared" si="63"/>
        <v>2485839.7009645225</v>
      </c>
      <c r="R223" s="5">
        <f t="shared" si="66"/>
        <v>54.400775831700116</v>
      </c>
      <c r="S223" s="18">
        <f t="shared" si="64"/>
        <v>544007.75831700116</v>
      </c>
      <c r="T223" s="119">
        <f t="shared" si="52"/>
        <v>4.2906363937670307E-3</v>
      </c>
      <c r="U223" s="119">
        <f t="shared" si="65"/>
        <v>42.906363937670307</v>
      </c>
      <c r="W223" s="5">
        <f>晶体生长速度!H222</f>
        <v>172948412323.67108</v>
      </c>
      <c r="X223" s="5">
        <f>形核速率!P223</f>
        <v>95343.372482789986</v>
      </c>
      <c r="Y223" s="5"/>
      <c r="AB223" s="5">
        <f>形核速率!Z223</f>
        <v>98397.043777199462</v>
      </c>
      <c r="AC223" s="5">
        <f>晶体生长速度!N222</f>
        <v>1.0560854102981372E+57</v>
      </c>
      <c r="AD223" s="5">
        <f t="shared" si="50"/>
        <v>1.0933495837216682E+62</v>
      </c>
      <c r="AE223" s="5">
        <f t="shared" si="51"/>
        <v>1.1111610082487245E+57</v>
      </c>
    </row>
    <row r="224" spans="2:31" x14ac:dyDescent="0.25">
      <c r="B224" s="5">
        <f>形核速率!F224</f>
        <v>2.0522507043024474</v>
      </c>
      <c r="C224" s="5">
        <f t="shared" si="56"/>
        <v>9.9999999999766942E-5</v>
      </c>
      <c r="D224" s="5">
        <f>形核速率!K224</f>
        <v>109204.52319001901</v>
      </c>
      <c r="E224" s="5">
        <f>晶体生长速度!E223</f>
        <v>121.13327295934795</v>
      </c>
      <c r="F224" s="39">
        <f t="shared" si="57"/>
        <v>11.626740905139867</v>
      </c>
      <c r="G224">
        <f t="shared" si="67"/>
        <v>11</v>
      </c>
      <c r="H224" s="65">
        <f t="shared" si="59"/>
        <v>0.62674090513986691</v>
      </c>
      <c r="I224">
        <f t="shared" si="60"/>
        <v>8</v>
      </c>
      <c r="J224">
        <f t="shared" si="61"/>
        <v>2.0781413176627321</v>
      </c>
      <c r="K224" s="66">
        <f t="shared" si="62"/>
        <v>1.2486913282300695E-5</v>
      </c>
      <c r="L224" s="96">
        <f t="shared" si="68"/>
        <v>2.2606971469965025</v>
      </c>
      <c r="N224" s="101">
        <f t="shared" si="53"/>
        <v>1</v>
      </c>
      <c r="O224" s="5">
        <f t="shared" si="54"/>
        <v>27147790.692428559</v>
      </c>
      <c r="P224" s="5">
        <f t="shared" si="55"/>
        <v>248.59584474528242</v>
      </c>
      <c r="Q224" s="60">
        <f t="shared" si="63"/>
        <v>2485958.4474528241</v>
      </c>
      <c r="R224" s="5">
        <f t="shared" si="66"/>
        <v>54.412889158996023</v>
      </c>
      <c r="S224" s="18">
        <f t="shared" si="64"/>
        <v>544128.8915899602</v>
      </c>
      <c r="T224" s="119">
        <f t="shared" si="52"/>
        <v>4.2918477264966212E-3</v>
      </c>
      <c r="U224" s="119">
        <f t="shared" si="65"/>
        <v>42.918477264966214</v>
      </c>
      <c r="W224" s="5">
        <f>晶体生长速度!H223</f>
        <v>172948218092.87375</v>
      </c>
      <c r="X224" s="5">
        <f>形核速率!P224</f>
        <v>95343.372273966292</v>
      </c>
      <c r="Y224" s="5"/>
      <c r="AB224" s="5">
        <f>形核速率!Z224</f>
        <v>98397.045742365342</v>
      </c>
      <c r="AC224" s="5">
        <f>晶体生长速度!N223</f>
        <v>1.0561861325649284E+57</v>
      </c>
      <c r="AD224" s="5">
        <f t="shared" si="50"/>
        <v>1.093557807426129E+62</v>
      </c>
      <c r="AE224" s="5">
        <f t="shared" si="51"/>
        <v>1.1113726018659239E+57</v>
      </c>
    </row>
    <row r="225" spans="2:31" x14ac:dyDescent="0.25">
      <c r="B225" s="5">
        <f>形核速率!F225</f>
        <v>2.0525507043024476</v>
      </c>
      <c r="C225" s="5">
        <f t="shared" si="56"/>
        <v>3.00000000000189E-4</v>
      </c>
      <c r="D225" s="5">
        <f>形核速率!K225</f>
        <v>109204.523185385</v>
      </c>
      <c r="E225" s="5">
        <f>晶体生长速度!E224</f>
        <v>121.13309626006446</v>
      </c>
      <c r="F225" s="39">
        <f t="shared" si="57"/>
        <v>11.626887079297783</v>
      </c>
      <c r="G225">
        <f t="shared" si="67"/>
        <v>11</v>
      </c>
      <c r="H225" s="65">
        <f t="shared" si="59"/>
        <v>0.62688707929778253</v>
      </c>
      <c r="I225">
        <f t="shared" si="60"/>
        <v>8</v>
      </c>
      <c r="J225">
        <f t="shared" si="61"/>
        <v>2.0781413176627321</v>
      </c>
      <c r="K225" s="66">
        <f t="shared" si="62"/>
        <v>1.2488918700818012E-5</v>
      </c>
      <c r="L225" s="96">
        <f t="shared" si="68"/>
        <v>2.2622075462270783</v>
      </c>
      <c r="N225" s="101">
        <f t="shared" si="53"/>
        <v>1</v>
      </c>
      <c r="O225" s="5">
        <f t="shared" si="54"/>
        <v>27151719.574911829</v>
      </c>
      <c r="P225" s="5">
        <f t="shared" si="55"/>
        <v>248.6318220429315</v>
      </c>
      <c r="Q225" s="60">
        <f t="shared" si="63"/>
        <v>2486318.2204293152</v>
      </c>
      <c r="R225" s="5">
        <f t="shared" si="66"/>
        <v>54.449229087874066</v>
      </c>
      <c r="S225" s="18">
        <f t="shared" si="64"/>
        <v>544492.2908787406</v>
      </c>
      <c r="T225" s="119">
        <f t="shared" si="52"/>
        <v>4.2954817193844256E-3</v>
      </c>
      <c r="U225" s="119">
        <f t="shared" si="65"/>
        <v>42.954817193844256</v>
      </c>
      <c r="W225" s="5">
        <f>晶体生长速度!H224</f>
        <v>172947934679.38544</v>
      </c>
      <c r="X225" s="5">
        <f>形核速率!P225</f>
        <v>95343.371969259009</v>
      </c>
      <c r="Y225" s="5"/>
      <c r="AB225" s="5">
        <f>形核速率!Z225</f>
        <v>98397.051704590995</v>
      </c>
      <c r="AC225" s="5">
        <f>晶体生长速度!N224</f>
        <v>1.0564917793493928E+57</v>
      </c>
      <c r="AD225" s="5">
        <f t="shared" si="50"/>
        <v>1.0941862024066784E+62</v>
      </c>
      <c r="AE225" s="5">
        <f t="shared" si="51"/>
        <v>1.1120111664439494E+57</v>
      </c>
    </row>
    <row r="226" spans="2:31" x14ac:dyDescent="0.25">
      <c r="B226" s="5">
        <f>形核速率!F226</f>
        <v>2.0528507043024473</v>
      </c>
      <c r="C226" s="5">
        <f t="shared" si="56"/>
        <v>2.9999999999974492E-4</v>
      </c>
      <c r="D226" s="5">
        <f>形核速率!K226</f>
        <v>109204.5231807508</v>
      </c>
      <c r="E226" s="5">
        <f>晶体生长速度!E225</f>
        <v>121.13291956106622</v>
      </c>
      <c r="F226" s="39">
        <f t="shared" si="57"/>
        <v>11.627033232091922</v>
      </c>
      <c r="G226">
        <f t="shared" si="67"/>
        <v>11</v>
      </c>
      <c r="H226" s="65">
        <f t="shared" si="59"/>
        <v>0.62703323209192163</v>
      </c>
      <c r="I226">
        <f t="shared" si="60"/>
        <v>8</v>
      </c>
      <c r="J226">
        <f t="shared" si="61"/>
        <v>2.0781413176627321</v>
      </c>
      <c r="K226" s="66">
        <f t="shared" si="62"/>
        <v>1.2490924148240457E-5</v>
      </c>
      <c r="L226" s="96">
        <f t="shared" si="68"/>
        <v>2.2637179432558634</v>
      </c>
      <c r="N226" s="101">
        <f t="shared" si="53"/>
        <v>1</v>
      </c>
      <c r="O226" s="5">
        <f t="shared" si="54"/>
        <v>27155648.445880838</v>
      </c>
      <c r="P226" s="5">
        <f t="shared" si="55"/>
        <v>248.66779923514648</v>
      </c>
      <c r="Q226" s="60">
        <f t="shared" si="63"/>
        <v>2486677.9923514649</v>
      </c>
      <c r="R226" s="5">
        <f t="shared" si="66"/>
        <v>54.485568963742352</v>
      </c>
      <c r="S226" s="18">
        <f t="shared" si="64"/>
        <v>544855.68963742349</v>
      </c>
      <c r="T226" s="119">
        <f t="shared" si="52"/>
        <v>4.2991157069712542E-3</v>
      </c>
      <c r="U226" s="119">
        <f t="shared" si="65"/>
        <v>42.991157069712543</v>
      </c>
      <c r="W226" s="5">
        <f>晶体生长速度!H225</f>
        <v>172947651266.42032</v>
      </c>
      <c r="X226" s="5">
        <f>形核速率!P226</f>
        <v>95343.371664551756</v>
      </c>
      <c r="Y226" s="5"/>
      <c r="AB226" s="5">
        <f>形核速率!Z226</f>
        <v>98397.057665903601</v>
      </c>
      <c r="AC226" s="5">
        <f>晶体生长速度!N225</f>
        <v>1.056797469457378E+57</v>
      </c>
      <c r="AD226" s="5">
        <f t="shared" si="50"/>
        <v>1.0948148227837253E+62</v>
      </c>
      <c r="AE226" s="5">
        <f t="shared" si="51"/>
        <v>1.1126499600232445E+57</v>
      </c>
    </row>
    <row r="227" spans="2:31" x14ac:dyDescent="0.25">
      <c r="B227" s="5">
        <f>形核速率!F227</f>
        <v>2.0530507043024473</v>
      </c>
      <c r="C227" s="5">
        <f t="shared" si="56"/>
        <v>1.9999999999997797E-4</v>
      </c>
      <c r="D227" s="5">
        <f>形核速率!K227</f>
        <v>109204.52320968967</v>
      </c>
      <c r="E227" s="5">
        <f>晶体生长速度!E226</f>
        <v>121.13276651353834</v>
      </c>
      <c r="F227" s="39">
        <f t="shared" si="57"/>
        <v>11.62713065571563</v>
      </c>
      <c r="G227">
        <f t="shared" si="67"/>
        <v>11</v>
      </c>
      <c r="H227" s="65">
        <f t="shared" si="59"/>
        <v>0.62713065571563043</v>
      </c>
      <c r="I227">
        <f t="shared" si="60"/>
        <v>8</v>
      </c>
      <c r="J227">
        <f t="shared" si="61"/>
        <v>2.0781413176627321</v>
      </c>
      <c r="K227" s="66">
        <f t="shared" si="62"/>
        <v>1.2492261133270543E-5</v>
      </c>
      <c r="L227" s="96">
        <f t="shared" si="68"/>
        <v>2.2647248733368102</v>
      </c>
      <c r="N227" s="101">
        <f t="shared" si="53"/>
        <v>1</v>
      </c>
      <c r="O227" s="5">
        <f t="shared" si="54"/>
        <v>27158259.79199551</v>
      </c>
      <c r="P227" s="5">
        <f t="shared" si="55"/>
        <v>248.69171160472379</v>
      </c>
      <c r="Q227" s="60">
        <f t="shared" si="63"/>
        <v>2486917.116047238</v>
      </c>
      <c r="R227" s="5">
        <f t="shared" si="66"/>
        <v>54.509795517045056</v>
      </c>
      <c r="S227" s="18">
        <f t="shared" si="64"/>
        <v>545097.95517045062</v>
      </c>
      <c r="T227" s="119">
        <f t="shared" si="52"/>
        <v>4.3015383623015244E-3</v>
      </c>
      <c r="U227" s="119">
        <f t="shared" si="65"/>
        <v>43.015383623015246</v>
      </c>
      <c r="W227" s="5">
        <f>晶体生长速度!H226</f>
        <v>172947401071.29077</v>
      </c>
      <c r="X227" s="5">
        <f>形核速率!P227</f>
        <v>95343.371395557726</v>
      </c>
      <c r="Y227" s="5"/>
      <c r="AB227" s="5">
        <f>形核速率!Z227</f>
        <v>98397.061625823218</v>
      </c>
      <c r="AC227" s="5">
        <f>晶体生长速度!N226</f>
        <v>1.0570005799792998E+57</v>
      </c>
      <c r="AD227" s="5">
        <f t="shared" si="50"/>
        <v>1.0952332955977746E+62</v>
      </c>
      <c r="AE227" s="5">
        <f t="shared" si="51"/>
        <v>1.1130752051952969E+57</v>
      </c>
    </row>
    <row r="228" spans="2:31" x14ac:dyDescent="0.25">
      <c r="B228" s="5">
        <f>形核速率!F228</f>
        <v>2.0540507043024472</v>
      </c>
      <c r="C228" s="5">
        <f t="shared" si="56"/>
        <v>9.9999999999988987E-4</v>
      </c>
      <c r="D228" s="5">
        <f>形核速率!K228</f>
        <v>109204.52287197039</v>
      </c>
      <c r="E228" s="5">
        <f>晶体生长速度!E227</f>
        <v>121.13253218800742</v>
      </c>
      <c r="F228" s="39">
        <f t="shared" si="57"/>
        <v>11.627617627097706</v>
      </c>
      <c r="G228">
        <f t="shared" si="67"/>
        <v>11</v>
      </c>
      <c r="H228" s="65">
        <f t="shared" si="59"/>
        <v>0.62761762709770608</v>
      </c>
      <c r="I228">
        <f t="shared" si="60"/>
        <v>8</v>
      </c>
      <c r="J228">
        <f t="shared" si="61"/>
        <v>2.0781413176627321</v>
      </c>
      <c r="K228" s="66">
        <f t="shared" si="62"/>
        <v>1.2498946190409301E-5</v>
      </c>
      <c r="L228" s="96">
        <f t="shared" si="68"/>
        <v>2.2697595140184497</v>
      </c>
      <c r="N228" s="101">
        <f t="shared" si="53"/>
        <v>1</v>
      </c>
      <c r="O228" s="5">
        <f t="shared" si="54"/>
        <v>27171435.392037679</v>
      </c>
      <c r="P228" s="5">
        <f t="shared" si="55"/>
        <v>248.81236305471549</v>
      </c>
      <c r="Q228" s="60">
        <f t="shared" si="63"/>
        <v>2488123.6305471547</v>
      </c>
      <c r="R228" s="5">
        <f t="shared" si="66"/>
        <v>54.630928049233049</v>
      </c>
      <c r="S228" s="18">
        <f t="shared" si="64"/>
        <v>546309.28049233044</v>
      </c>
      <c r="T228" s="119">
        <f t="shared" si="52"/>
        <v>4.3136516155203239E-3</v>
      </c>
      <c r="U228" s="119">
        <f t="shared" si="65"/>
        <v>43.136516155203239</v>
      </c>
      <c r="W228" s="5">
        <f>晶体生长速度!H227</f>
        <v>172947072697.42935</v>
      </c>
      <c r="X228" s="5">
        <f>形核速率!P228</f>
        <v>95343.371042510233</v>
      </c>
      <c r="Y228" s="5"/>
      <c r="AB228" s="5">
        <f>形核速率!Z228</f>
        <v>98397.081626914558</v>
      </c>
      <c r="AC228" s="5">
        <f>晶体生长速度!N227</f>
        <v>1.0580270756567871E+57</v>
      </c>
      <c r="AD228" s="5">
        <f t="shared" si="50"/>
        <v>1.0973382112082228E+62</v>
      </c>
      <c r="AE228" s="5">
        <f t="shared" si="51"/>
        <v>1.1152141842670951E+57</v>
      </c>
    </row>
    <row r="229" spans="2:31" x14ac:dyDescent="0.25">
      <c r="B229" s="5">
        <f>形核速率!F229</f>
        <v>2.0570507043024473</v>
      </c>
      <c r="C229" s="5">
        <f t="shared" si="56"/>
        <v>3.0000000000001137E-3</v>
      </c>
      <c r="D229" s="5">
        <f>形核速率!K229</f>
        <v>109204.52136395755</v>
      </c>
      <c r="E229" s="5">
        <f>晶体生长速度!E228</f>
        <v>121.13237381584284</v>
      </c>
      <c r="F229" s="39">
        <f t="shared" si="57"/>
        <v>11.629077115462241</v>
      </c>
      <c r="G229">
        <f t="shared" si="67"/>
        <v>11</v>
      </c>
      <c r="H229" s="65">
        <f t="shared" si="59"/>
        <v>0.62907711546224121</v>
      </c>
      <c r="I229">
        <f t="shared" si="60"/>
        <v>8</v>
      </c>
      <c r="J229">
        <f t="shared" si="61"/>
        <v>2.0781413176627321</v>
      </c>
      <c r="K229" s="66">
        <f t="shared" si="62"/>
        <v>1.2519003224420021E-5</v>
      </c>
      <c r="L229" s="96">
        <f t="shared" si="68"/>
        <v>2.2848634164618411</v>
      </c>
      <c r="N229" s="101">
        <f t="shared" si="53"/>
        <v>1</v>
      </c>
      <c r="O229" s="5">
        <f t="shared" si="54"/>
        <v>27211084.100820724</v>
      </c>
      <c r="P229" s="5">
        <f t="shared" si="55"/>
        <v>249.17543487170684</v>
      </c>
      <c r="Q229" s="60">
        <f t="shared" si="63"/>
        <v>2491754.3487170683</v>
      </c>
      <c r="R229" s="5">
        <f t="shared" si="66"/>
        <v>54.99432517068059</v>
      </c>
      <c r="S229" s="18">
        <f t="shared" si="64"/>
        <v>549943.2517068059</v>
      </c>
      <c r="T229" s="119">
        <f t="shared" si="52"/>
        <v>4.3499913276650783E-3</v>
      </c>
      <c r="U229" s="119">
        <f t="shared" si="65"/>
        <v>43.49991327665078</v>
      </c>
      <c r="W229" s="5">
        <f>晶体生长速度!H228</f>
        <v>172947033971.24713</v>
      </c>
      <c r="X229" s="5">
        <f>形核速率!P229</f>
        <v>95343.371000874162</v>
      </c>
      <c r="Y229" s="5"/>
      <c r="AB229" s="5">
        <f>形核速率!Z229</f>
        <v>98397.14178230628</v>
      </c>
      <c r="AC229" s="5">
        <f>晶体生长速度!N228</f>
        <v>1.0611204972378389E+57</v>
      </c>
      <c r="AD229" s="5">
        <f t="shared" si="50"/>
        <v>1.1036795788194922E+62</v>
      </c>
      <c r="AE229" s="5">
        <f t="shared" si="51"/>
        <v>1.1216581689550206E+57</v>
      </c>
    </row>
    <row r="230" spans="2:31" x14ac:dyDescent="0.25">
      <c r="B230" s="5">
        <f>形核速率!F230</f>
        <v>2.0600507043024474</v>
      </c>
      <c r="C230" s="5">
        <f t="shared" si="56"/>
        <v>3.0000000000001137E-3</v>
      </c>
      <c r="D230" s="5">
        <f>形核速率!K230</f>
        <v>109204.51985594492</v>
      </c>
      <c r="E230" s="5">
        <f>晶体生长速度!E229</f>
        <v>121.13221544378729</v>
      </c>
      <c r="F230" s="39">
        <f t="shared" si="57"/>
        <v>11.630534476784231</v>
      </c>
      <c r="G230">
        <f t="shared" si="67"/>
        <v>11</v>
      </c>
      <c r="H230" s="65">
        <f t="shared" si="59"/>
        <v>0.63053447678423069</v>
      </c>
      <c r="I230">
        <f t="shared" si="60"/>
        <v>8</v>
      </c>
      <c r="J230">
        <f t="shared" si="61"/>
        <v>2.0781413176627321</v>
      </c>
      <c r="K230" s="66">
        <f t="shared" si="62"/>
        <v>1.2539063142657911E-5</v>
      </c>
      <c r="L230" s="96">
        <f t="shared" si="68"/>
        <v>2.299967299303737</v>
      </c>
      <c r="N230" s="101">
        <f t="shared" si="53"/>
        <v>1</v>
      </c>
      <c r="O230" s="5">
        <f t="shared" si="54"/>
        <v>27250732.704763576</v>
      </c>
      <c r="P230" s="5">
        <f t="shared" si="55"/>
        <v>249.53850573868979</v>
      </c>
      <c r="Q230" s="60">
        <f t="shared" si="63"/>
        <v>2495385.057386898</v>
      </c>
      <c r="R230" s="5">
        <f t="shared" si="66"/>
        <v>55.357721817011964</v>
      </c>
      <c r="S230" s="18">
        <f t="shared" si="64"/>
        <v>553577.21817011968</v>
      </c>
      <c r="T230" s="119">
        <f t="shared" si="52"/>
        <v>4.3863309922982157E-3</v>
      </c>
      <c r="U230" s="119">
        <f t="shared" si="65"/>
        <v>43.863309922982154</v>
      </c>
      <c r="W230" s="5">
        <f>晶体生长速度!H229</f>
        <v>172946995244.86374</v>
      </c>
      <c r="X230" s="5">
        <f>形核速率!P230</f>
        <v>95343.370959237873</v>
      </c>
      <c r="Y230" s="5"/>
      <c r="AB230" s="5">
        <f>形核速率!Z230</f>
        <v>98397.201846686279</v>
      </c>
      <c r="AC230" s="5">
        <f>晶体生长速度!N229</f>
        <v>1.0642184365899616E+57</v>
      </c>
      <c r="AD230" s="5">
        <f t="shared" si="50"/>
        <v>1.1100439285058651E+62</v>
      </c>
      <c r="AE230" s="5">
        <f t="shared" si="51"/>
        <v>1.1281255032388383E+57</v>
      </c>
    </row>
    <row r="231" spans="2:31" x14ac:dyDescent="0.25">
      <c r="B231" s="5">
        <f>形核速率!F231</f>
        <v>2.0620507043024472</v>
      </c>
      <c r="C231" s="5">
        <f t="shared" si="56"/>
        <v>1.9999999999997797E-3</v>
      </c>
      <c r="D231" s="5">
        <f>形核速率!K231</f>
        <v>109204.51895188499</v>
      </c>
      <c r="E231" s="5">
        <f>晶体生长速度!E230</f>
        <v>121.13199839819825</v>
      </c>
      <c r="F231" s="39">
        <f t="shared" si="57"/>
        <v>11.631504873294347</v>
      </c>
      <c r="G231">
        <f t="shared" si="67"/>
        <v>11</v>
      </c>
      <c r="H231" s="65">
        <f t="shared" si="59"/>
        <v>0.63150487329434668</v>
      </c>
      <c r="I231">
        <f t="shared" si="60"/>
        <v>8</v>
      </c>
      <c r="J231">
        <f t="shared" si="61"/>
        <v>2.0781413176627321</v>
      </c>
      <c r="K231" s="66">
        <f t="shared" si="62"/>
        <v>1.2552438034750971E-5</v>
      </c>
      <c r="L231" s="96">
        <f t="shared" si="68"/>
        <v>2.3100365365543061</v>
      </c>
      <c r="N231" s="101">
        <f t="shared" si="53"/>
        <v>1</v>
      </c>
      <c r="O231" s="5">
        <f t="shared" si="54"/>
        <v>27277139.974333677</v>
      </c>
      <c r="P231" s="5">
        <f t="shared" si="55"/>
        <v>249.78032261056759</v>
      </c>
      <c r="Q231" s="60">
        <f t="shared" si="63"/>
        <v>2497803.226105676</v>
      </c>
      <c r="R231" s="5">
        <f t="shared" si="66"/>
        <v>55.599985813808331</v>
      </c>
      <c r="S231" s="18">
        <f t="shared" si="64"/>
        <v>555999.85813808336</v>
      </c>
      <c r="T231" s="119">
        <f t="shared" si="52"/>
        <v>4.4105573919778528E-3</v>
      </c>
      <c r="U231" s="119">
        <f t="shared" si="65"/>
        <v>44.105573919778529</v>
      </c>
      <c r="W231" s="5">
        <f>晶体生长速度!H230</f>
        <v>172946775727.67535</v>
      </c>
      <c r="X231" s="5">
        <f>形核速率!P231</f>
        <v>95343.370723225904</v>
      </c>
      <c r="Y231" s="5"/>
      <c r="AB231" s="5">
        <f>形核速率!Z231</f>
        <v>98397.241795605427</v>
      </c>
      <c r="AC231" s="5">
        <f>晶体生长速度!N230</f>
        <v>1.0662839842539385E+57</v>
      </c>
      <c r="AD231" s="5">
        <f t="shared" si="50"/>
        <v>1.114297258738875E+62</v>
      </c>
      <c r="AE231" s="5">
        <f t="shared" si="51"/>
        <v>1.1324476564633148E+57</v>
      </c>
    </row>
    <row r="232" spans="2:31" x14ac:dyDescent="0.25">
      <c r="B232" s="5">
        <f>形核速率!F232</f>
        <v>2.0720507043024474</v>
      </c>
      <c r="C232" s="5">
        <f t="shared" si="56"/>
        <v>1.0000000000000231E-2</v>
      </c>
      <c r="D232" s="5">
        <f>形核速率!K232</f>
        <v>109204.5129060929</v>
      </c>
      <c r="E232" s="5">
        <f>晶体生长速度!E231</f>
        <v>121.13259204537719</v>
      </c>
      <c r="F232" s="39">
        <f t="shared" si="57"/>
        <v>11.636342766653716</v>
      </c>
      <c r="G232">
        <f t="shared" si="67"/>
        <v>11</v>
      </c>
      <c r="H232" s="65">
        <f t="shared" si="59"/>
        <v>0.63634276665371559</v>
      </c>
      <c r="I232">
        <f t="shared" si="60"/>
        <v>8</v>
      </c>
      <c r="J232">
        <f t="shared" si="61"/>
        <v>2.0781413176627321</v>
      </c>
      <c r="K232" s="66">
        <f t="shared" si="62"/>
        <v>1.2619331465770708E-5</v>
      </c>
      <c r="L232" s="96">
        <f t="shared" si="68"/>
        <v>2.36038297116579</v>
      </c>
      <c r="N232" s="101">
        <f t="shared" si="53"/>
        <v>1</v>
      </c>
      <c r="O232" s="5">
        <f t="shared" si="54"/>
        <v>27409554.40191156</v>
      </c>
      <c r="P232" s="5">
        <f t="shared" si="55"/>
        <v>250.99287266160485</v>
      </c>
      <c r="Q232" s="60">
        <f t="shared" si="63"/>
        <v>2509928.7266160487</v>
      </c>
      <c r="R232" s="5">
        <f t="shared" si="66"/>
        <v>56.811311734262134</v>
      </c>
      <c r="S232" s="18">
        <f t="shared" si="64"/>
        <v>568113.11734262132</v>
      </c>
      <c r="T232" s="119">
        <f t="shared" si="52"/>
        <v>4.5316899840232329E-3</v>
      </c>
      <c r="U232" s="119">
        <f t="shared" si="65"/>
        <v>45.316899840232331</v>
      </c>
      <c r="W232" s="5">
        <f>晶体生长速度!H231</f>
        <v>172948595647.96793</v>
      </c>
      <c r="X232" s="5">
        <f>形核速率!P232</f>
        <v>95343.372679887529</v>
      </c>
      <c r="Y232" s="5"/>
      <c r="AB232" s="5">
        <f>形核速率!Z232</f>
        <v>98397.441594206059</v>
      </c>
      <c r="AC232" s="5">
        <f>晶体生长速度!N231</f>
        <v>1.0766760044770127E+57</v>
      </c>
      <c r="AD232" s="5">
        <f t="shared" si="50"/>
        <v>1.1357537181713042E+62</v>
      </c>
      <c r="AE232" s="5">
        <f t="shared" si="51"/>
        <v>1.1542512689051266E+57</v>
      </c>
    </row>
    <row r="233" spans="2:31" x14ac:dyDescent="0.25">
      <c r="B233" s="5">
        <f>形核速率!F233</f>
        <v>2.1020507043024472</v>
      </c>
      <c r="C233" s="5">
        <f t="shared" si="56"/>
        <v>2.9999999999999805E-2</v>
      </c>
      <c r="D233" s="5">
        <f>形核速率!K233</f>
        <v>109204.49320415939</v>
      </c>
      <c r="E233" s="5">
        <f>晶体生长速度!E232</f>
        <v>121.13609516099642</v>
      </c>
      <c r="F233" s="39">
        <f t="shared" si="57"/>
        <v>11.650717563488428</v>
      </c>
      <c r="G233">
        <f t="shared" si="67"/>
        <v>11</v>
      </c>
      <c r="H233" s="65">
        <f t="shared" si="59"/>
        <v>0.65071756348842769</v>
      </c>
      <c r="I233">
        <f t="shared" si="60"/>
        <v>8</v>
      </c>
      <c r="J233">
        <f t="shared" si="61"/>
        <v>2.0781413176627321</v>
      </c>
      <c r="K233" s="66">
        <f t="shared" si="62"/>
        <v>1.2820202025317293E-5</v>
      </c>
      <c r="L233" s="96">
        <f t="shared" si="68"/>
        <v>2.5114266576079514</v>
      </c>
      <c r="N233" s="101">
        <f t="shared" si="53"/>
        <v>1</v>
      </c>
      <c r="O233" s="5">
        <f t="shared" si="54"/>
        <v>27807200.308648728</v>
      </c>
      <c r="P233" s="5">
        <f t="shared" si="55"/>
        <v>254.63421414962079</v>
      </c>
      <c r="Q233" s="60">
        <f t="shared" si="63"/>
        <v>2546342.141496208</v>
      </c>
      <c r="R233" s="5">
        <f t="shared" si="66"/>
        <v>60.445394589092004</v>
      </c>
      <c r="S233" s="18">
        <f t="shared" si="64"/>
        <v>604453.94589092</v>
      </c>
      <c r="T233" s="119">
        <f t="shared" si="52"/>
        <v>4.8950982695062199E-3</v>
      </c>
      <c r="U233" s="119">
        <f t="shared" si="65"/>
        <v>48.950982695062201</v>
      </c>
      <c r="W233" s="5">
        <f>晶体生长速度!H232</f>
        <v>172957048283.21497</v>
      </c>
      <c r="X233" s="5">
        <f>形核速率!P233</f>
        <v>95343.381767333107</v>
      </c>
      <c r="Y233" s="5"/>
      <c r="AB233" s="5">
        <f>形核速率!Z233</f>
        <v>98398.035721366643</v>
      </c>
      <c r="AC233" s="5">
        <f>晶体生长速度!N232</f>
        <v>1.1081920944420141E+57</v>
      </c>
      <c r="AD233" s="5">
        <f t="shared" si="50"/>
        <v>1.2017193467130385E+62</v>
      </c>
      <c r="AE233" s="5">
        <f t="shared" si="51"/>
        <v>1.2212838781822258E+57</v>
      </c>
    </row>
    <row r="234" spans="2:31" x14ac:dyDescent="0.25">
      <c r="B234" s="5">
        <f>形核速率!F234</f>
        <v>2.1320507043024475</v>
      </c>
      <c r="C234" s="5">
        <f t="shared" si="56"/>
        <v>3.0000000000000249E-2</v>
      </c>
      <c r="D234" s="5">
        <f>形核速率!K234</f>
        <v>109204.47350266267</v>
      </c>
      <c r="E234" s="5">
        <f>晶体生长速度!E233</f>
        <v>121.13959827804663</v>
      </c>
      <c r="F234" s="39">
        <f t="shared" si="57"/>
        <v>11.66488864529693</v>
      </c>
      <c r="G234">
        <f t="shared" si="67"/>
        <v>11</v>
      </c>
      <c r="H234" s="65">
        <f t="shared" si="59"/>
        <v>0.66488864529693004</v>
      </c>
      <c r="I234">
        <f t="shared" si="60"/>
        <v>8</v>
      </c>
      <c r="J234">
        <f t="shared" si="61"/>
        <v>2.0781413176627321</v>
      </c>
      <c r="K234" s="66">
        <f t="shared" si="62"/>
        <v>1.3021355424053757E-5</v>
      </c>
      <c r="L234" s="96">
        <f t="shared" si="68"/>
        <v>2.6624747266810158</v>
      </c>
      <c r="N234" s="101">
        <f t="shared" si="53"/>
        <v>1</v>
      </c>
      <c r="O234" s="5">
        <f t="shared" si="54"/>
        <v>28204869.025702771</v>
      </c>
      <c r="P234" s="5">
        <f t="shared" si="55"/>
        <v>258.27576582762487</v>
      </c>
      <c r="Q234" s="60">
        <f t="shared" si="63"/>
        <v>2582757.6582762487</v>
      </c>
      <c r="R234" s="5">
        <f t="shared" si="66"/>
        <v>64.079582537433438</v>
      </c>
      <c r="S234" s="18">
        <f t="shared" si="64"/>
        <v>640795.82537433435</v>
      </c>
      <c r="T234" s="119">
        <f t="shared" si="52"/>
        <v>5.2585170643403628E-3</v>
      </c>
      <c r="U234" s="119">
        <f t="shared" si="65"/>
        <v>52.585170643403629</v>
      </c>
      <c r="W234" s="5">
        <f>晶体生长速度!H233</f>
        <v>172965501117.66168</v>
      </c>
      <c r="X234" s="5">
        <f>形核速率!P234</f>
        <v>95343.390854522353</v>
      </c>
      <c r="Y234" s="5"/>
      <c r="AB234" s="5">
        <f>形核速率!Z234</f>
        <v>98398.621135861671</v>
      </c>
      <c r="AC234" s="5">
        <f>晶体生长速度!N233</f>
        <v>1.1401660736879374E+57</v>
      </c>
      <c r="AD234" s="5">
        <f t="shared" si="50"/>
        <v>1.2700563964770695E+62</v>
      </c>
      <c r="AE234" s="5">
        <f t="shared" si="51"/>
        <v>1.2907258067401857E+57</v>
      </c>
    </row>
    <row r="235" spans="2:31" x14ac:dyDescent="0.25">
      <c r="B235" s="5">
        <f>形核速率!F235</f>
        <v>2.1520507043024475</v>
      </c>
      <c r="C235" s="5">
        <f t="shared" si="56"/>
        <v>2.0000000000000018E-2</v>
      </c>
      <c r="D235" s="5">
        <f>形核速率!K235</f>
        <v>109204.46068883613</v>
      </c>
      <c r="E235" s="5">
        <f>晶体生长速度!E234</f>
        <v>121.14158118513777</v>
      </c>
      <c r="F235" s="39">
        <f t="shared" si="57"/>
        <v>11.674225682428187</v>
      </c>
      <c r="G235">
        <f t="shared" si="67"/>
        <v>11</v>
      </c>
      <c r="H235" s="65">
        <f t="shared" si="59"/>
        <v>0.6742256824281867</v>
      </c>
      <c r="I235">
        <f t="shared" si="60"/>
        <v>8</v>
      </c>
      <c r="J235">
        <f t="shared" si="61"/>
        <v>2.0781413176627321</v>
      </c>
      <c r="K235" s="66">
        <f t="shared" si="62"/>
        <v>1.3155613087694468E-5</v>
      </c>
      <c r="L235" s="96">
        <f t="shared" si="68"/>
        <v>2.763175094216856</v>
      </c>
      <c r="N235" s="101">
        <f t="shared" si="53"/>
        <v>1</v>
      </c>
      <c r="O235" s="5">
        <f t="shared" si="54"/>
        <v>28469911.416170351</v>
      </c>
      <c r="P235" s="5">
        <f t="shared" si="55"/>
        <v>260.70282510978785</v>
      </c>
      <c r="Q235" s="60">
        <f t="shared" si="63"/>
        <v>2607028.2510978784</v>
      </c>
      <c r="R235" s="5">
        <f t="shared" si="66"/>
        <v>66.502414161136201</v>
      </c>
      <c r="S235" s="18">
        <f t="shared" si="64"/>
        <v>665024.14161136199</v>
      </c>
      <c r="T235" s="119">
        <f t="shared" si="52"/>
        <v>5.5008002267106382E-3</v>
      </c>
      <c r="U235" s="119">
        <f t="shared" si="65"/>
        <v>55.008002267106384</v>
      </c>
      <c r="W235" s="5">
        <f>晶体生长速度!H234</f>
        <v>172970523843.79999</v>
      </c>
      <c r="X235" s="5">
        <f>形核速率!P235</f>
        <v>95343.396253963161</v>
      </c>
      <c r="Y235" s="5"/>
      <c r="AB235" s="5">
        <f>形核速率!Z235</f>
        <v>98399.006557297238</v>
      </c>
      <c r="AC235" s="5">
        <f>晶体生长速度!N234</f>
        <v>1.1617287445673172E+57</v>
      </c>
      <c r="AD235" s="5">
        <f t="shared" si="50"/>
        <v>1.3169431957497236E+62</v>
      </c>
      <c r="AE235" s="5">
        <f t="shared" si="51"/>
        <v>1.3383704183871758E+57</v>
      </c>
    </row>
    <row r="236" spans="2:31" x14ac:dyDescent="0.25">
      <c r="B236" s="5">
        <f>形核速率!F236</f>
        <v>2.2020507043024473</v>
      </c>
      <c r="C236" s="5">
        <f t="shared" si="56"/>
        <v>4.9999999999999822E-2</v>
      </c>
      <c r="D236" s="5">
        <f>形核速率!K236</f>
        <v>109204.42705146933</v>
      </c>
      <c r="E236" s="5">
        <f>晶体生长速度!E235</f>
        <v>121.14830358933308</v>
      </c>
      <c r="F236" s="39">
        <f t="shared" si="57"/>
        <v>11.697193815121809</v>
      </c>
      <c r="G236">
        <f t="shared" si="67"/>
        <v>11</v>
      </c>
      <c r="H236" s="65">
        <f t="shared" si="59"/>
        <v>0.69719381512180867</v>
      </c>
      <c r="I236">
        <f t="shared" si="60"/>
        <v>8</v>
      </c>
      <c r="J236">
        <f t="shared" si="61"/>
        <v>2.0781413176627321</v>
      </c>
      <c r="K236" s="66">
        <f t="shared" si="62"/>
        <v>1.3491793222514049E-5</v>
      </c>
      <c r="L236" s="96">
        <f t="shared" si="68"/>
        <v>3.0149400239784576</v>
      </c>
      <c r="N236" s="101">
        <f t="shared" si="53"/>
        <v>1</v>
      </c>
      <c r="O236" s="5">
        <f t="shared" si="54"/>
        <v>29132979.056397673</v>
      </c>
      <c r="P236" s="5">
        <f t="shared" si="55"/>
        <v>266.7747072439376</v>
      </c>
      <c r="Q236" s="60">
        <f t="shared" si="63"/>
        <v>2667747.0724393758</v>
      </c>
      <c r="R236" s="5">
        <f t="shared" si="66"/>
        <v>72.559829340602832</v>
      </c>
      <c r="S236" s="18">
        <f t="shared" si="64"/>
        <v>725598.2934060283</v>
      </c>
      <c r="T236" s="119">
        <f t="shared" si="52"/>
        <v>6.1065417446573012E-3</v>
      </c>
      <c r="U236" s="119">
        <f t="shared" si="65"/>
        <v>61.065417446573008</v>
      </c>
      <c r="W236" s="5">
        <f>晶体生长速度!H235</f>
        <v>172986148647.86417</v>
      </c>
      <c r="X236" s="5">
        <f>形核速率!P236</f>
        <v>95343.413049597337</v>
      </c>
      <c r="Y236" s="5"/>
      <c r="AB236" s="5">
        <f>形核速率!Z236</f>
        <v>98399.954802043459</v>
      </c>
      <c r="AC236" s="5">
        <f>晶体生长速度!N235</f>
        <v>1.2165657393427522E+57</v>
      </c>
      <c r="AD236" s="5">
        <f t="shared" ref="AD236:AD299" si="69">(B236-1)*AB236*AC236</f>
        <v>1.4389750635832368E+62</v>
      </c>
      <c r="AE236" s="5">
        <f t="shared" ref="AE236:AE299" si="70">(B236-1)*AC236</f>
        <v>1.4623737038071829E+57</v>
      </c>
    </row>
    <row r="237" spans="2:31" x14ac:dyDescent="0.25">
      <c r="B237" s="5">
        <f>形核速率!F237</f>
        <v>2.2520507043024476</v>
      </c>
      <c r="C237" s="5">
        <f t="shared" si="56"/>
        <v>5.0000000000000266E-2</v>
      </c>
      <c r="D237" s="5">
        <f>形核速率!K237</f>
        <v>109204.3934154194</v>
      </c>
      <c r="E237" s="5">
        <f>晶体生长速度!E236</f>
        <v>121.15502606304848</v>
      </c>
      <c r="F237" s="39">
        <f t="shared" si="57"/>
        <v>11.719646221817847</v>
      </c>
      <c r="G237">
        <f t="shared" si="67"/>
        <v>11</v>
      </c>
      <c r="H237" s="65">
        <f t="shared" si="59"/>
        <v>0.71964622181784677</v>
      </c>
      <c r="I237">
        <f t="shared" si="60"/>
        <v>8</v>
      </c>
      <c r="J237">
        <f t="shared" si="61"/>
        <v>2.0781413176627321</v>
      </c>
      <c r="K237" s="66">
        <f t="shared" si="62"/>
        <v>1.3828726804899058E-5</v>
      </c>
      <c r="L237" s="96">
        <f t="shared" si="68"/>
        <v>3.2667189649023416</v>
      </c>
      <c r="N237" s="101">
        <f t="shared" si="53"/>
        <v>1</v>
      </c>
      <c r="O237" s="5">
        <f t="shared" si="54"/>
        <v>29796119.717204638</v>
      </c>
      <c r="P237" s="5">
        <f t="shared" si="55"/>
        <v>272.84726177506974</v>
      </c>
      <c r="Q237" s="60">
        <f t="shared" si="63"/>
        <v>2728472.6177506973</v>
      </c>
      <c r="R237" s="5">
        <f t="shared" si="66"/>
        <v>78.617580643755289</v>
      </c>
      <c r="S237" s="18">
        <f t="shared" si="64"/>
        <v>786175.80643755291</v>
      </c>
      <c r="T237" s="119">
        <f t="shared" si="52"/>
        <v>6.712316874972547E-3</v>
      </c>
      <c r="U237" s="119">
        <f t="shared" si="65"/>
        <v>67.123168749725465</v>
      </c>
      <c r="W237" s="5">
        <f>晶体生长速度!H236</f>
        <v>173001774213.23877</v>
      </c>
      <c r="X237" s="5">
        <f>形核速率!P237</f>
        <v>95343.429844442668</v>
      </c>
      <c r="Y237" s="5"/>
      <c r="AB237" s="5">
        <f>形核速率!Z237</f>
        <v>98400.881028424061</v>
      </c>
      <c r="AC237" s="5">
        <f>晶体生长速度!N236</f>
        <v>1.2726777781200484E+57</v>
      </c>
      <c r="AD237" s="5">
        <f t="shared" si="69"/>
        <v>1.5679758335202068E+62</v>
      </c>
      <c r="AE237" s="5">
        <f t="shared" si="70"/>
        <v>1.5934571084452808E+57</v>
      </c>
    </row>
    <row r="238" spans="2:31" x14ac:dyDescent="0.25">
      <c r="B238" s="5">
        <f>形核速率!F238</f>
        <v>2.3020507043024474</v>
      </c>
      <c r="C238" s="5">
        <f t="shared" si="56"/>
        <v>4.9999999999999822E-2</v>
      </c>
      <c r="D238" s="5">
        <f>形核速率!K238</f>
        <v>109204.35978068628</v>
      </c>
      <c r="E238" s="5">
        <f>晶体生长速度!E237</f>
        <v>121.16174860627576</v>
      </c>
      <c r="F238" s="39">
        <f t="shared" si="57"/>
        <v>11.741605554714964</v>
      </c>
      <c r="G238">
        <f t="shared" si="67"/>
        <v>11</v>
      </c>
      <c r="H238" s="65">
        <f t="shared" si="59"/>
        <v>0.74160555471496359</v>
      </c>
      <c r="I238">
        <f t="shared" si="60"/>
        <v>8</v>
      </c>
      <c r="J238">
        <f t="shared" si="61"/>
        <v>2.0781413176627321</v>
      </c>
      <c r="K238" s="66">
        <f t="shared" si="62"/>
        <v>1.4166398731704905E-5</v>
      </c>
      <c r="L238" s="96">
        <f t="shared" si="68"/>
        <v>3.5185119172269492</v>
      </c>
      <c r="N238" s="101">
        <f t="shared" si="53"/>
        <v>1</v>
      </c>
      <c r="O238" s="5">
        <f t="shared" si="54"/>
        <v>30459333.399684079</v>
      </c>
      <c r="P238" s="5">
        <f t="shared" si="55"/>
        <v>278.92048871359322</v>
      </c>
      <c r="Q238" s="60">
        <f t="shared" si="63"/>
        <v>2789204.8871359322</v>
      </c>
      <c r="R238" s="5">
        <f t="shared" si="66"/>
        <v>84.675668074069051</v>
      </c>
      <c r="S238" s="18">
        <f t="shared" si="64"/>
        <v>846756.68074069056</v>
      </c>
      <c r="T238" s="119">
        <f t="shared" si="52"/>
        <v>7.3181256180039241E-3</v>
      </c>
      <c r="U238" s="119">
        <f t="shared" si="65"/>
        <v>73.181256180039242</v>
      </c>
      <c r="W238" s="5">
        <f>晶体生长速度!H237</f>
        <v>173017400539.92145</v>
      </c>
      <c r="X238" s="5">
        <f>形核速率!P238</f>
        <v>95343.446638499212</v>
      </c>
      <c r="Y238" s="5"/>
      <c r="AB238" s="5">
        <f>形核速率!Z238</f>
        <v>98401.786221867864</v>
      </c>
      <c r="AC238" s="5">
        <f>晶体生长速度!N237</f>
        <v>1.3300655629170192E+57</v>
      </c>
      <c r="AD238" s="5">
        <f t="shared" si="69"/>
        <v>1.7041347321361005E+62</v>
      </c>
      <c r="AE238" s="5">
        <f t="shared" si="70"/>
        <v>1.7318128029645359E+57</v>
      </c>
    </row>
    <row r="239" spans="2:31" x14ac:dyDescent="0.25">
      <c r="B239" s="5">
        <f>形核速率!F239</f>
        <v>2.3451997353725162</v>
      </c>
      <c r="C239" s="5">
        <f t="shared" si="56"/>
        <v>4.3149031070068844E-2</v>
      </c>
      <c r="D239" s="5">
        <f>形核速率!K239</f>
        <v>109204.33093770088</v>
      </c>
      <c r="E239" s="5">
        <f>晶体生长速度!E238</f>
        <v>121.16734962325951</v>
      </c>
      <c r="F239" s="39">
        <f t="shared" si="57"/>
        <v>11.760175966741404</v>
      </c>
      <c r="G239">
        <f t="shared" si="67"/>
        <v>11</v>
      </c>
      <c r="H239" s="65">
        <f t="shared" si="59"/>
        <v>0.76017596674140364</v>
      </c>
      <c r="I239">
        <f t="shared" si="60"/>
        <v>8</v>
      </c>
      <c r="J239">
        <f t="shared" si="61"/>
        <v>2.0781413176627321</v>
      </c>
      <c r="K239" s="66">
        <f t="shared" si="62"/>
        <v>1.4458385488774383E-5</v>
      </c>
      <c r="L239" s="96">
        <f t="shared" si="68"/>
        <v>3.7358144311283126</v>
      </c>
      <c r="N239" s="101">
        <f t="shared" si="53"/>
        <v>1</v>
      </c>
      <c r="O239" s="5">
        <f t="shared" si="54"/>
        <v>31031681.367274184</v>
      </c>
      <c r="P239" s="5">
        <f t="shared" si="55"/>
        <v>284.16163627225734</v>
      </c>
      <c r="Q239" s="60">
        <f t="shared" si="63"/>
        <v>2841616.3627225733</v>
      </c>
      <c r="R239" s="5">
        <f t="shared" si="66"/>
        <v>89.90392180764097</v>
      </c>
      <c r="S239" s="18">
        <f t="shared" si="64"/>
        <v>899039.21807640966</v>
      </c>
      <c r="T239" s="119">
        <f t="shared" si="52"/>
        <v>7.8409509913611158E-3</v>
      </c>
      <c r="U239" s="119">
        <f t="shared" si="65"/>
        <v>78.40950991361116</v>
      </c>
      <c r="W239" s="5">
        <f>晶体生长速度!H238</f>
        <v>173030537944.29834</v>
      </c>
      <c r="X239" s="5">
        <f>形核速率!P239</f>
        <v>95343.460756397064</v>
      </c>
      <c r="Y239" s="5"/>
      <c r="AB239" s="5">
        <f>形核速率!Z239</f>
        <v>98402.551109073087</v>
      </c>
      <c r="AC239" s="5">
        <f>晶体生长速度!N238</f>
        <v>1.3806109209722985E+57</v>
      </c>
      <c r="AD239" s="5">
        <f t="shared" si="69"/>
        <v>1.8275296655481708E+62</v>
      </c>
      <c r="AE239" s="5">
        <f t="shared" si="70"/>
        <v>1.8571974455443418E+57</v>
      </c>
    </row>
    <row r="240" spans="2:31" x14ac:dyDescent="0.25">
      <c r="B240" s="5">
        <f>形核速率!F240</f>
        <v>2.3451997354725163</v>
      </c>
      <c r="C240" s="5">
        <f t="shared" si="56"/>
        <v>1.000000082740371E-10</v>
      </c>
      <c r="D240" s="5">
        <f>形核速率!K240</f>
        <v>109204.32957265961</v>
      </c>
      <c r="E240" s="5">
        <f>晶体生长速度!E239</f>
        <v>121.16795580511261</v>
      </c>
      <c r="F240" s="39">
        <f t="shared" si="57"/>
        <v>11.76017595428387</v>
      </c>
      <c r="G240">
        <f t="shared" si="67"/>
        <v>11</v>
      </c>
      <c r="H240" s="65">
        <f t="shared" si="59"/>
        <v>0.76017595428386997</v>
      </c>
      <c r="I240">
        <f t="shared" si="60"/>
        <v>8</v>
      </c>
      <c r="J240">
        <f t="shared" si="61"/>
        <v>2.0781413176627321</v>
      </c>
      <c r="K240" s="66">
        <f t="shared" si="62"/>
        <v>1.4458385290896928E-5</v>
      </c>
      <c r="L240" s="96">
        <f t="shared" si="68"/>
        <v>3.7358144316319244</v>
      </c>
      <c r="N240" s="101">
        <f t="shared" si="53"/>
        <v>1</v>
      </c>
      <c r="O240" s="5">
        <f t="shared" si="54"/>
        <v>31031836.227493368</v>
      </c>
      <c r="P240" s="5">
        <f t="shared" si="55"/>
        <v>284.16305790189563</v>
      </c>
      <c r="Q240" s="60">
        <f t="shared" si="63"/>
        <v>2841630.5790189561</v>
      </c>
      <c r="R240" s="5">
        <f t="shared" si="66"/>
        <v>89.90392181975777</v>
      </c>
      <c r="S240" s="18">
        <f t="shared" si="64"/>
        <v>899039.21819757775</v>
      </c>
      <c r="T240" s="119">
        <f t="shared" si="52"/>
        <v>7.8409509925727958E-3</v>
      </c>
      <c r="U240" s="119">
        <f t="shared" si="65"/>
        <v>78.40950992572796</v>
      </c>
      <c r="W240" s="5">
        <f>晶体生长速度!H239</f>
        <v>173031691950.49686</v>
      </c>
      <c r="X240" s="5">
        <f>形核速率!P240</f>
        <v>95343.461996476792</v>
      </c>
      <c r="Y240" s="5"/>
      <c r="AB240" s="5">
        <f>形核速率!Z240</f>
        <v>98402.551314061013</v>
      </c>
      <c r="AC240" s="5">
        <f>晶体生长速度!N239</f>
        <v>1.3806247262079463E+57</v>
      </c>
      <c r="AD240" s="5">
        <f t="shared" si="69"/>
        <v>1.8275479436314083E+62</v>
      </c>
      <c r="AE240" s="5">
        <f t="shared" si="70"/>
        <v>1.8572160164817445E+57</v>
      </c>
    </row>
    <row r="241" spans="2:31" x14ac:dyDescent="0.25">
      <c r="B241" s="5">
        <f>形核速率!F241</f>
        <v>2.3451997357725163</v>
      </c>
      <c r="C241" s="5">
        <f t="shared" si="56"/>
        <v>3.000000248221113E-10</v>
      </c>
      <c r="D241" s="5">
        <f>形核速率!K241</f>
        <v>109204.32547739231</v>
      </c>
      <c r="E241" s="5">
        <f>晶体生长速度!E240</f>
        <v>121.16977453507226</v>
      </c>
      <c r="F241" s="39">
        <f t="shared" si="57"/>
        <v>11.760175916909953</v>
      </c>
      <c r="G241">
        <f t="shared" si="67"/>
        <v>11</v>
      </c>
      <c r="H241" s="65">
        <f t="shared" si="59"/>
        <v>0.76017591690995268</v>
      </c>
      <c r="I241">
        <f t="shared" si="60"/>
        <v>8</v>
      </c>
      <c r="J241">
        <f t="shared" si="61"/>
        <v>2.0781413176627321</v>
      </c>
      <c r="K241" s="66">
        <f t="shared" si="62"/>
        <v>1.4458384697243671E-5</v>
      </c>
      <c r="L241" s="96">
        <f t="shared" si="68"/>
        <v>3.7358144331427825</v>
      </c>
      <c r="N241" s="101">
        <f t="shared" si="53"/>
        <v>1</v>
      </c>
      <c r="O241" s="5">
        <f t="shared" si="54"/>
        <v>31032300.855312973</v>
      </c>
      <c r="P241" s="5">
        <f t="shared" si="55"/>
        <v>284.16732322326686</v>
      </c>
      <c r="Q241" s="60">
        <f t="shared" si="63"/>
        <v>2841673.2322326684</v>
      </c>
      <c r="R241" s="5">
        <f t="shared" si="66"/>
        <v>89.90392185610871</v>
      </c>
      <c r="S241" s="18">
        <f t="shared" si="64"/>
        <v>899039.21856108715</v>
      </c>
      <c r="T241" s="119">
        <f t="shared" si="52"/>
        <v>7.8409509962078898E-3</v>
      </c>
      <c r="U241" s="119">
        <f t="shared" si="65"/>
        <v>78.4095099620789</v>
      </c>
      <c r="W241" s="5">
        <f>晶体生长速度!H240</f>
        <v>173035154303.15176</v>
      </c>
      <c r="X241" s="5">
        <f>形核速率!P241</f>
        <v>95343.465717022365</v>
      </c>
      <c r="Y241" s="5"/>
      <c r="AB241" s="5">
        <f>形核速率!Z241</f>
        <v>98402.551929089488</v>
      </c>
      <c r="AC241" s="5">
        <f>晶体生长速度!N240</f>
        <v>1.3806661471168313E+57</v>
      </c>
      <c r="AD241" s="5">
        <f t="shared" si="69"/>
        <v>1.8276027847686631E+62</v>
      </c>
      <c r="AE241" s="5">
        <f t="shared" si="70"/>
        <v>1.8572717362916195E+57</v>
      </c>
    </row>
    <row r="242" spans="2:31" x14ac:dyDescent="0.25">
      <c r="B242" s="5">
        <f>形核速率!F242</f>
        <v>2.3451997361725163</v>
      </c>
      <c r="C242" s="5">
        <f t="shared" si="56"/>
        <v>4.000000330961484E-10</v>
      </c>
      <c r="D242" s="5">
        <f>形核速率!K242</f>
        <v>109204.32001702795</v>
      </c>
      <c r="E242" s="5">
        <f>晶体生长速度!E241</f>
        <v>121.17219957869756</v>
      </c>
      <c r="F242" s="39">
        <f t="shared" si="57"/>
        <v>11.76017586707799</v>
      </c>
      <c r="G242">
        <f t="shared" si="67"/>
        <v>11</v>
      </c>
      <c r="H242" s="65">
        <f t="shared" si="59"/>
        <v>0.76017586707799012</v>
      </c>
      <c r="I242">
        <f t="shared" si="60"/>
        <v>8</v>
      </c>
      <c r="J242">
        <f t="shared" si="61"/>
        <v>2.0781413176627321</v>
      </c>
      <c r="K242" s="66">
        <f t="shared" si="62"/>
        <v>1.4458383905704869E-5</v>
      </c>
      <c r="L242" s="96">
        <f t="shared" si="68"/>
        <v>3.7358144351573004</v>
      </c>
      <c r="N242" s="101">
        <f t="shared" si="53"/>
        <v>1</v>
      </c>
      <c r="O242" s="5">
        <f t="shared" si="54"/>
        <v>31032920.377031997</v>
      </c>
      <c r="P242" s="5">
        <f t="shared" si="55"/>
        <v>284.17301048340499</v>
      </c>
      <c r="Q242" s="60">
        <f t="shared" si="63"/>
        <v>2841730.1048340499</v>
      </c>
      <c r="R242" s="5">
        <f t="shared" si="66"/>
        <v>89.903921904577587</v>
      </c>
      <c r="S242" s="18">
        <f t="shared" si="64"/>
        <v>899039.21904577583</v>
      </c>
      <c r="T242" s="119">
        <f t="shared" si="52"/>
        <v>7.8409510010547783E-3</v>
      </c>
      <c r="U242" s="119">
        <f t="shared" si="65"/>
        <v>78.409510010547777</v>
      </c>
      <c r="W242" s="5">
        <f>晶体生长速度!H241</f>
        <v>173039770927.25003</v>
      </c>
      <c r="X242" s="5">
        <f>形核速率!P242</f>
        <v>95343.470677792488</v>
      </c>
      <c r="Y242" s="5"/>
      <c r="AB242" s="5">
        <f>形核速率!Z242</f>
        <v>98402.552749138456</v>
      </c>
      <c r="AC242" s="5">
        <f>晶体生长速度!N241</f>
        <v>1.3807213777071722E+57</v>
      </c>
      <c r="AD242" s="5">
        <f t="shared" si="69"/>
        <v>1.8276759098759864E+62</v>
      </c>
      <c r="AE242" s="5">
        <f t="shared" si="70"/>
        <v>1.8573460330194413E+57</v>
      </c>
    </row>
    <row r="243" spans="2:31" x14ac:dyDescent="0.25">
      <c r="B243" s="5">
        <f>形核速率!F243</f>
        <v>2.3451997363725163</v>
      </c>
      <c r="C243" s="5">
        <f t="shared" si="56"/>
        <v>2.000000165480742E-10</v>
      </c>
      <c r="D243" s="5">
        <f>形核速率!K243</f>
        <v>109204.31728690981</v>
      </c>
      <c r="E243" s="5">
        <f>晶体生长速度!E242</f>
        <v>121.17341205636376</v>
      </c>
      <c r="F243" s="39">
        <f t="shared" si="57"/>
        <v>11.760175842162594</v>
      </c>
      <c r="G243">
        <f t="shared" si="67"/>
        <v>11</v>
      </c>
      <c r="H243" s="65">
        <f t="shared" si="59"/>
        <v>0.76017584216259415</v>
      </c>
      <c r="I243">
        <f t="shared" si="60"/>
        <v>8</v>
      </c>
      <c r="J243">
        <f t="shared" si="61"/>
        <v>2.0781413176627321</v>
      </c>
      <c r="K243" s="66">
        <f t="shared" si="62"/>
        <v>1.4458383509944782E-5</v>
      </c>
      <c r="L243" s="96">
        <f t="shared" si="68"/>
        <v>3.7358144361645693</v>
      </c>
      <c r="N243" s="101">
        <f t="shared" si="53"/>
        <v>1</v>
      </c>
      <c r="O243" s="5">
        <f t="shared" si="54"/>
        <v>31033230.126580331</v>
      </c>
      <c r="P243" s="5">
        <f t="shared" si="55"/>
        <v>284.17585400994255</v>
      </c>
      <c r="Q243" s="60">
        <f t="shared" si="63"/>
        <v>2841758.5400994257</v>
      </c>
      <c r="R243" s="5">
        <f t="shared" si="66"/>
        <v>89.903921928812267</v>
      </c>
      <c r="S243" s="18">
        <f t="shared" si="64"/>
        <v>899039.21928812272</v>
      </c>
      <c r="T243" s="119">
        <f t="shared" si="52"/>
        <v>7.840951003478246E-3</v>
      </c>
      <c r="U243" s="119">
        <f t="shared" si="65"/>
        <v>78.409510034782457</v>
      </c>
      <c r="W243" s="5">
        <f>晶体生长速度!H242</f>
        <v>173042079176.11926</v>
      </c>
      <c r="X243" s="5">
        <f>形核速率!P243</f>
        <v>95343.473158057081</v>
      </c>
      <c r="Y243" s="5"/>
      <c r="AB243" s="5">
        <f>形核速率!Z243</f>
        <v>98402.55315913877</v>
      </c>
      <c r="AC243" s="5">
        <f>晶体生长速度!N242</f>
        <v>1.3807489922187594E+57</v>
      </c>
      <c r="AD243" s="5">
        <f t="shared" si="69"/>
        <v>1.8277124713924346E+62</v>
      </c>
      <c r="AE243" s="5">
        <f t="shared" si="70"/>
        <v>1.8573831803292927E+57</v>
      </c>
    </row>
    <row r="244" spans="2:31" x14ac:dyDescent="0.25">
      <c r="B244" s="5">
        <f>形核速率!F244</f>
        <v>2.3451997453725162</v>
      </c>
      <c r="C244" s="5">
        <f t="shared" si="56"/>
        <v>8.9999998564849193E-9</v>
      </c>
      <c r="D244" s="5">
        <f>形核速率!K244</f>
        <v>109204.19443384577</v>
      </c>
      <c r="E244" s="5">
        <f>晶体生长速度!E243</f>
        <v>121.22798927743145</v>
      </c>
      <c r="F244" s="39">
        <f t="shared" si="57"/>
        <v>11.760174720989738</v>
      </c>
      <c r="G244">
        <f t="shared" si="67"/>
        <v>11</v>
      </c>
      <c r="H244" s="65">
        <f t="shared" si="59"/>
        <v>0.76017472098973826</v>
      </c>
      <c r="I244">
        <f t="shared" si="60"/>
        <v>8</v>
      </c>
      <c r="J244">
        <f t="shared" si="61"/>
        <v>2.0781413176627321</v>
      </c>
      <c r="K244" s="66">
        <f t="shared" si="62"/>
        <v>1.4458365701069187E-5</v>
      </c>
      <c r="L244" s="96">
        <f t="shared" si="68"/>
        <v>3.7358144815120848</v>
      </c>
      <c r="N244" s="101">
        <f t="shared" si="53"/>
        <v>1</v>
      </c>
      <c r="O244" s="5">
        <f t="shared" si="54"/>
        <v>31047172.868420802</v>
      </c>
      <c r="P244" s="5">
        <f t="shared" si="55"/>
        <v>284.30384958545437</v>
      </c>
      <c r="Q244" s="60">
        <f t="shared" si="63"/>
        <v>2843038.4958545435</v>
      </c>
      <c r="R244" s="5">
        <f t="shared" si="66"/>
        <v>89.903923019864152</v>
      </c>
      <c r="S244" s="18">
        <f t="shared" si="64"/>
        <v>899039.23019864154</v>
      </c>
      <c r="T244" s="119">
        <f t="shared" si="52"/>
        <v>7.8409511125834344E-3</v>
      </c>
      <c r="U244" s="119">
        <f t="shared" si="65"/>
        <v>78.409511125834342</v>
      </c>
      <c r="W244" s="5">
        <f>晶体生长速度!H243</f>
        <v>173145987062.71899</v>
      </c>
      <c r="X244" s="5">
        <f>形核速率!P244</f>
        <v>95343.58477309806</v>
      </c>
      <c r="Y244" s="5"/>
      <c r="AB244" s="5">
        <f>形核速率!Z244</f>
        <v>98402.57161043449</v>
      </c>
      <c r="AC244" s="5">
        <f>晶体生长速度!N243</f>
        <v>1.3819923144051854E+57</v>
      </c>
      <c r="AD244" s="5">
        <f t="shared" si="69"/>
        <v>1.8293586257641228E+62</v>
      </c>
      <c r="AE244" s="5">
        <f t="shared" si="70"/>
        <v>1.8590557094446297E+57</v>
      </c>
    </row>
    <row r="245" spans="2:31" x14ac:dyDescent="0.25">
      <c r="B245" s="5">
        <f>形核速率!F245</f>
        <v>2.3451998353725161</v>
      </c>
      <c r="C245" s="5">
        <f t="shared" si="56"/>
        <v>8.9999999897116822E-8</v>
      </c>
      <c r="D245" s="5">
        <f>形核速率!K245</f>
        <v>109202.9668545037</v>
      </c>
      <c r="E245" s="5">
        <f>晶体生长速度!E244</f>
        <v>121.77467194083414</v>
      </c>
      <c r="F245" s="39">
        <f t="shared" si="57"/>
        <v>11.760163517903063</v>
      </c>
      <c r="G245">
        <f t="shared" si="67"/>
        <v>11</v>
      </c>
      <c r="H245" s="65">
        <f t="shared" si="59"/>
        <v>0.76016351790306302</v>
      </c>
      <c r="I245">
        <f t="shared" si="60"/>
        <v>8</v>
      </c>
      <c r="J245">
        <f t="shared" si="61"/>
        <v>2.0781413176627321</v>
      </c>
      <c r="K245" s="66">
        <f t="shared" si="62"/>
        <v>1.4458187750786895E-5</v>
      </c>
      <c r="L245" s="96">
        <f t="shared" si="68"/>
        <v>3.7358149370322122</v>
      </c>
      <c r="N245" s="101">
        <f t="shared" si="53"/>
        <v>1</v>
      </c>
      <c r="O245" s="5">
        <f t="shared" si="54"/>
        <v>31186832.00416398</v>
      </c>
      <c r="P245" s="5">
        <f t="shared" si="55"/>
        <v>285.58594058818636</v>
      </c>
      <c r="Q245" s="60">
        <f t="shared" si="63"/>
        <v>2855859.4058818636</v>
      </c>
      <c r="R245" s="5">
        <f t="shared" si="66"/>
        <v>89.903933979584608</v>
      </c>
      <c r="S245" s="18">
        <f t="shared" si="64"/>
        <v>899039.33979584603</v>
      </c>
      <c r="T245" s="119">
        <f t="shared" ref="T245:T308" si="71">T244+(E245*C245*N245)/10000</f>
        <v>7.8409522085554802E-3</v>
      </c>
      <c r="U245" s="119">
        <f t="shared" si="65"/>
        <v>78.409522085554798</v>
      </c>
      <c r="W245" s="5">
        <f>晶体生长速度!H244</f>
        <v>174187657029.4765</v>
      </c>
      <c r="X245" s="5">
        <f>形核速率!P245</f>
        <v>95344.699801128081</v>
      </c>
      <c r="Y245" s="5"/>
      <c r="AB245" s="5">
        <f>形核速率!Z245</f>
        <v>98402.755957233254</v>
      </c>
      <c r="AC245" s="5">
        <f>晶体生长速度!N244</f>
        <v>1.394477167617161E+57</v>
      </c>
      <c r="AD245" s="5">
        <f t="shared" si="69"/>
        <v>1.8458885466447237E+62</v>
      </c>
      <c r="AE245" s="5">
        <f t="shared" si="70"/>
        <v>1.8758504563093377E+57</v>
      </c>
    </row>
    <row r="246" spans="2:31" x14ac:dyDescent="0.25">
      <c r="B246" s="5">
        <f>形核速率!F246</f>
        <v>2.3452007353725164</v>
      </c>
      <c r="C246" s="5">
        <f t="shared" si="56"/>
        <v>9.0000000030343585E-7</v>
      </c>
      <c r="D246" s="5">
        <f>形核速率!K246</f>
        <v>109190.78603043118</v>
      </c>
      <c r="E246" s="5">
        <f>晶体生长速度!E245</f>
        <v>127.3321913047097</v>
      </c>
      <c r="F246" s="39">
        <f t="shared" si="57"/>
        <v>11.760052349862136</v>
      </c>
      <c r="G246">
        <f t="shared" si="67"/>
        <v>11</v>
      </c>
      <c r="H246" s="65">
        <f t="shared" si="59"/>
        <v>0.76005234986213566</v>
      </c>
      <c r="I246">
        <f t="shared" si="60"/>
        <v>8</v>
      </c>
      <c r="J246">
        <f t="shared" si="61"/>
        <v>2.0781413176627321</v>
      </c>
      <c r="K246" s="66">
        <f t="shared" si="62"/>
        <v>1.4456422071814743E-5</v>
      </c>
      <c r="L246" s="96">
        <f t="shared" si="68"/>
        <v>3.7358197001225286</v>
      </c>
      <c r="N246" s="101">
        <f t="shared" ref="N246:N309" si="72">N245</f>
        <v>1</v>
      </c>
      <c r="O246" s="5">
        <f t="shared" si="54"/>
        <v>32606503.244902149</v>
      </c>
      <c r="P246" s="5">
        <f t="shared" si="55"/>
        <v>298.61954868439909</v>
      </c>
      <c r="Q246" s="60">
        <f t="shared" si="63"/>
        <v>2986195.4868439911</v>
      </c>
      <c r="R246" s="5">
        <f t="shared" si="66"/>
        <v>89.904048578556825</v>
      </c>
      <c r="S246" s="18">
        <f t="shared" si="64"/>
        <v>899040.48578556825</v>
      </c>
      <c r="T246" s="119">
        <f t="shared" si="71"/>
        <v>7.8409636684527023E-3</v>
      </c>
      <c r="U246" s="119">
        <f t="shared" si="65"/>
        <v>78.40963668452703</v>
      </c>
      <c r="W246" s="5">
        <f>晶体生长速度!H245</f>
        <v>184864855318.89868</v>
      </c>
      <c r="X246" s="5">
        <f>形核速率!P246</f>
        <v>95355.737652499593</v>
      </c>
      <c r="Y246" s="5"/>
      <c r="AB246" s="5">
        <f>形核速率!Z246</f>
        <v>98404.58267407096</v>
      </c>
      <c r="AC246" s="5">
        <f>晶体生长速度!N245</f>
        <v>1.5245819744917838E+57</v>
      </c>
      <c r="AD246" s="5">
        <f t="shared" si="69"/>
        <v>2.0181488771628945E+62</v>
      </c>
      <c r="AE246" s="5">
        <f t="shared" si="70"/>
        <v>2.0508687932220305E+57</v>
      </c>
    </row>
    <row r="247" spans="2:31" x14ac:dyDescent="0.25">
      <c r="B247" s="5">
        <f>形核速率!F247</f>
        <v>2.3452072221844804</v>
      </c>
      <c r="C247" s="5">
        <f t="shared" si="56"/>
        <v>6.4868119640237865E-6</v>
      </c>
      <c r="D247" s="5">
        <f>形核速率!K247</f>
        <v>109107.75122134948</v>
      </c>
      <c r="E247" s="5">
        <f>晶体生长速度!E246</f>
        <v>172.46576300464579</v>
      </c>
      <c r="F247" s="39">
        <f t="shared" si="57"/>
        <v>11.759294352602456</v>
      </c>
      <c r="G247">
        <f t="shared" si="67"/>
        <v>11</v>
      </c>
      <c r="H247" s="65">
        <f t="shared" si="59"/>
        <v>0.75929435260245626</v>
      </c>
      <c r="I247">
        <f t="shared" si="60"/>
        <v>8</v>
      </c>
      <c r="J247">
        <f t="shared" si="61"/>
        <v>2.0781413176627321</v>
      </c>
      <c r="K247" s="66">
        <f t="shared" si="62"/>
        <v>1.4444388568225314E-5</v>
      </c>
      <c r="L247" s="96">
        <f t="shared" si="68"/>
        <v>3.7358661989813484</v>
      </c>
      <c r="N247" s="101">
        <f t="shared" si="72"/>
        <v>1</v>
      </c>
      <c r="O247" s="5">
        <f t="shared" si="54"/>
        <v>44130588.790537804</v>
      </c>
      <c r="P247" s="5">
        <f t="shared" si="55"/>
        <v>404.46795297805227</v>
      </c>
      <c r="Q247" s="60">
        <f t="shared" si="63"/>
        <v>4044679.5297805225</v>
      </c>
      <c r="R247" s="5">
        <f t="shared" si="66"/>
        <v>89.905167331531672</v>
      </c>
      <c r="S247" s="18">
        <f t="shared" si="64"/>
        <v>899051.67331531667</v>
      </c>
      <c r="T247" s="119">
        <f t="shared" si="71"/>
        <v>7.8410755437501867E-3</v>
      </c>
      <c r="U247" s="119">
        <f t="shared" si="65"/>
        <v>78.410755437501862</v>
      </c>
      <c r="W247" s="5">
        <f>晶体生长速度!H246</f>
        <v>277019618862.88354</v>
      </c>
      <c r="X247" s="5">
        <f>形核速率!P247</f>
        <v>95429.758321840767</v>
      </c>
      <c r="Y247" s="5"/>
      <c r="AB247" s="5">
        <f>形核速率!Z247</f>
        <v>98416.919703925814</v>
      </c>
      <c r="AC247" s="5">
        <f>晶体生长速度!N246</f>
        <v>2.7959656702251117E+57</v>
      </c>
      <c r="AD247" s="5">
        <f t="shared" si="69"/>
        <v>3.701611137153387E+62</v>
      </c>
      <c r="AE247" s="5">
        <f t="shared" si="70"/>
        <v>3.7611532125666912E+57</v>
      </c>
    </row>
    <row r="248" spans="2:31" x14ac:dyDescent="0.25">
      <c r="B248" s="5">
        <f>形核速率!F248</f>
        <v>2.3452097353725163</v>
      </c>
      <c r="C248" s="5">
        <f t="shared" si="56"/>
        <v>2.5131880359019476E-6</v>
      </c>
      <c r="D248" s="5">
        <f>形核速率!K248</f>
        <v>109107.75124041436</v>
      </c>
      <c r="E248" s="5">
        <f>晶体生长速度!E247</f>
        <v>172.4657329682162</v>
      </c>
      <c r="F248" s="39">
        <f t="shared" si="57"/>
        <v>11.759295424429029</v>
      </c>
      <c r="G248">
        <f t="shared" si="67"/>
        <v>11</v>
      </c>
      <c r="H248" s="65">
        <f t="shared" si="59"/>
        <v>0.75929542442902864</v>
      </c>
      <c r="I248">
        <f t="shared" si="60"/>
        <v>8</v>
      </c>
      <c r="J248">
        <f t="shared" si="61"/>
        <v>2.0781413176627321</v>
      </c>
      <c r="K248" s="66">
        <f t="shared" si="62"/>
        <v>1.4444405576818387E-5</v>
      </c>
      <c r="L248" s="96">
        <f t="shared" si="68"/>
        <v>3.7358842140488369</v>
      </c>
      <c r="N248" s="101">
        <f t="shared" si="72"/>
        <v>1</v>
      </c>
      <c r="O248" s="5">
        <f t="shared" si="54"/>
        <v>44130628.40405333</v>
      </c>
      <c r="P248" s="5">
        <f t="shared" si="55"/>
        <v>404.46831597521737</v>
      </c>
      <c r="Q248" s="60">
        <f t="shared" si="63"/>
        <v>4044683.1597521738</v>
      </c>
      <c r="R248" s="5">
        <f t="shared" si="66"/>
        <v>89.905600770348371</v>
      </c>
      <c r="S248" s="18">
        <f t="shared" si="64"/>
        <v>899056.00770348369</v>
      </c>
      <c r="T248" s="119">
        <f t="shared" si="71"/>
        <v>7.8411188876318563E-3</v>
      </c>
      <c r="U248" s="119">
        <f t="shared" si="65"/>
        <v>78.411188876318562</v>
      </c>
      <c r="W248" s="5">
        <f>晶体生长速度!H247</f>
        <v>277019560423.71948</v>
      </c>
      <c r="X248" s="5">
        <f>形核速率!P248</f>
        <v>95429.758283692601</v>
      </c>
      <c r="Y248" s="5"/>
      <c r="AB248" s="5">
        <f>形核速率!Z248</f>
        <v>98416.919739231016</v>
      </c>
      <c r="AC248" s="5">
        <f>晶体生长速度!N247</f>
        <v>2.7959705509346925E+57</v>
      </c>
      <c r="AD248" s="5">
        <f t="shared" si="69"/>
        <v>3.7016245156687293E+62</v>
      </c>
      <c r="AE248" s="5">
        <f t="shared" si="70"/>
        <v>3.7611668049322063E+57</v>
      </c>
    </row>
    <row r="249" spans="2:31" x14ac:dyDescent="0.25">
      <c r="B249" s="5">
        <f>形核速率!F249</f>
        <v>2.3452197353725164</v>
      </c>
      <c r="C249" s="5">
        <f t="shared" si="56"/>
        <v>1.0000000000065512E-5</v>
      </c>
      <c r="D249" s="5">
        <f>形核速率!K249</f>
        <v>109107.75127524504</v>
      </c>
      <c r="E249" s="5">
        <f>晶体生长速度!E248</f>
        <v>172.46567428509599</v>
      </c>
      <c r="F249" s="39">
        <f t="shared" si="57"/>
        <v>11.759299688850117</v>
      </c>
      <c r="G249">
        <f t="shared" si="67"/>
        <v>11</v>
      </c>
      <c r="H249" s="65">
        <f t="shared" si="59"/>
        <v>0.75929968885011689</v>
      </c>
      <c r="I249">
        <f t="shared" si="60"/>
        <v>8</v>
      </c>
      <c r="J249">
        <f t="shared" si="61"/>
        <v>2.0781413176627321</v>
      </c>
      <c r="K249" s="66">
        <f t="shared" si="62"/>
        <v>1.444447324822854E-5</v>
      </c>
      <c r="L249" s="96">
        <f t="shared" si="68"/>
        <v>3.7359558961557946</v>
      </c>
      <c r="N249" s="101">
        <f t="shared" si="72"/>
        <v>1</v>
      </c>
      <c r="O249" s="5">
        <f t="shared" si="54"/>
        <v>44130801.575690486</v>
      </c>
      <c r="P249" s="5">
        <f t="shared" si="55"/>
        <v>404.46990300773541</v>
      </c>
      <c r="Q249" s="60">
        <f t="shared" si="63"/>
        <v>4044699.0300773541</v>
      </c>
      <c r="R249" s="5">
        <f t="shared" si="66"/>
        <v>89.907325427091237</v>
      </c>
      <c r="S249" s="18">
        <f t="shared" si="64"/>
        <v>899073.25427091238</v>
      </c>
      <c r="T249" s="119">
        <f t="shared" si="71"/>
        <v>7.8412913533061433E-3</v>
      </c>
      <c r="U249" s="119">
        <f t="shared" si="65"/>
        <v>78.412913533061428</v>
      </c>
      <c r="W249" s="5">
        <f>晶体生长速度!H248</f>
        <v>277019446820.56195</v>
      </c>
      <c r="X249" s="5">
        <f>形核速率!P249</f>
        <v>95429.758209534222</v>
      </c>
      <c r="Y249" s="5"/>
      <c r="AB249" s="5">
        <f>形核速率!Z249</f>
        <v>98416.919896107007</v>
      </c>
      <c r="AC249" s="5">
        <f>晶体生长速度!N248</f>
        <v>2.7959922381056504E+57</v>
      </c>
      <c r="AD249" s="5">
        <f t="shared" si="69"/>
        <v>3.7016807508124943E+62</v>
      </c>
      <c r="AE249" s="5">
        <f t="shared" si="70"/>
        <v>3.7612239386480929E+57</v>
      </c>
    </row>
    <row r="250" spans="2:31" x14ac:dyDescent="0.25">
      <c r="B250" s="5">
        <f>形核速率!F250</f>
        <v>2.3452497353725161</v>
      </c>
      <c r="C250" s="5">
        <f t="shared" si="56"/>
        <v>2.9999999999752447E-5</v>
      </c>
      <c r="D250" s="5">
        <f>形核速率!K250</f>
        <v>109107.75132744004</v>
      </c>
      <c r="E250" s="5">
        <f>晶体生长速度!E249</f>
        <v>172.46557577521716</v>
      </c>
      <c r="F250" s="39">
        <f t="shared" si="57"/>
        <v>11.759312481524962</v>
      </c>
      <c r="G250">
        <f t="shared" si="67"/>
        <v>11</v>
      </c>
      <c r="H250" s="65">
        <f t="shared" si="59"/>
        <v>0.75931248152496167</v>
      </c>
      <c r="I250">
        <f t="shared" si="60"/>
        <v>8</v>
      </c>
      <c r="J250">
        <f t="shared" si="61"/>
        <v>2.0781413176627321</v>
      </c>
      <c r="K250" s="66">
        <f t="shared" si="62"/>
        <v>1.4444676255023521E-5</v>
      </c>
      <c r="L250" s="96">
        <f t="shared" si="68"/>
        <v>3.7361709423538541</v>
      </c>
      <c r="N250" s="101">
        <f t="shared" si="72"/>
        <v>1</v>
      </c>
      <c r="O250" s="5">
        <f t="shared" si="54"/>
        <v>44131340.909865908</v>
      </c>
      <c r="P250" s="5">
        <f t="shared" si="55"/>
        <v>404.47484594769668</v>
      </c>
      <c r="Q250" s="60">
        <f t="shared" si="63"/>
        <v>4044748.4594769669</v>
      </c>
      <c r="R250" s="5">
        <f t="shared" si="66"/>
        <v>89.912499394364445</v>
      </c>
      <c r="S250" s="18">
        <f t="shared" si="64"/>
        <v>899124.99394364445</v>
      </c>
      <c r="T250" s="119">
        <f t="shared" si="71"/>
        <v>7.8418087500334646E-3</v>
      </c>
      <c r="U250" s="119">
        <f t="shared" si="65"/>
        <v>78.41808750033465</v>
      </c>
      <c r="W250" s="5">
        <f>晶体生长速度!H249</f>
        <v>277019257600.82776</v>
      </c>
      <c r="X250" s="5">
        <f>形核速率!P250</f>
        <v>95429.758086014452</v>
      </c>
      <c r="Y250" s="5"/>
      <c r="AB250" s="5">
        <f>形核速率!Z250</f>
        <v>98416.920387630467</v>
      </c>
      <c r="AC250" s="5">
        <f>晶体生长速度!N249</f>
        <v>2.7960601894050974E+57</v>
      </c>
      <c r="AD250" s="5">
        <f t="shared" si="69"/>
        <v>3.7018532855347349E+62</v>
      </c>
      <c r="AE250" s="5">
        <f t="shared" si="70"/>
        <v>3.7613992298828343E+57</v>
      </c>
    </row>
    <row r="251" spans="2:31" x14ac:dyDescent="0.25">
      <c r="B251" s="5">
        <f>形核速率!F251</f>
        <v>2.3452797353725163</v>
      </c>
      <c r="C251" s="5">
        <f t="shared" si="56"/>
        <v>3.0000000000196536E-5</v>
      </c>
      <c r="D251" s="5">
        <f>形核速率!K251</f>
        <v>109107.751379635</v>
      </c>
      <c r="E251" s="5">
        <f>晶体生长速度!E250</f>
        <v>172.46547726539598</v>
      </c>
      <c r="F251" s="39">
        <f t="shared" si="57"/>
        <v>11.759325274036167</v>
      </c>
      <c r="G251">
        <f t="shared" si="67"/>
        <v>11</v>
      </c>
      <c r="H251" s="65">
        <f t="shared" si="59"/>
        <v>0.75932527403616668</v>
      </c>
      <c r="I251">
        <f t="shared" si="60"/>
        <v>8</v>
      </c>
      <c r="J251">
        <f t="shared" si="61"/>
        <v>2.0781413176627321</v>
      </c>
      <c r="K251" s="66">
        <f t="shared" si="62"/>
        <v>1.4444879262074771E-5</v>
      </c>
      <c r="L251" s="96">
        <f t="shared" si="68"/>
        <v>3.7363859884291069</v>
      </c>
      <c r="N251" s="101">
        <f t="shared" si="72"/>
        <v>1</v>
      </c>
      <c r="O251" s="5">
        <f t="shared" si="54"/>
        <v>44131880.243411697</v>
      </c>
      <c r="P251" s="5">
        <f t="shared" si="55"/>
        <v>404.4797888818826</v>
      </c>
      <c r="Q251" s="60">
        <f t="shared" si="63"/>
        <v>4044797.8888188261</v>
      </c>
      <c r="R251" s="5">
        <f t="shared" si="66"/>
        <v>89.917673358682435</v>
      </c>
      <c r="S251" s="18">
        <f t="shared" si="64"/>
        <v>899176.73358682438</v>
      </c>
      <c r="T251" s="119">
        <f t="shared" si="71"/>
        <v>7.8423261464652637E-3</v>
      </c>
      <c r="U251" s="119">
        <f t="shared" si="65"/>
        <v>78.42326146465264</v>
      </c>
      <c r="W251" s="5">
        <f>晶体生长速度!H250</f>
        <v>277019068381.22675</v>
      </c>
      <c r="X251" s="5">
        <f>形核速率!P251</f>
        <v>95429.757962494667</v>
      </c>
      <c r="Y251" s="5"/>
      <c r="AB251" s="5">
        <f>形核速率!Z251</f>
        <v>98416.920879147103</v>
      </c>
      <c r="AC251" s="5">
        <f>晶体生长速度!N250</f>
        <v>2.7961281414430722E+57</v>
      </c>
      <c r="AD251" s="5">
        <f t="shared" si="69"/>
        <v>3.7020258252487758E+62</v>
      </c>
      <c r="AE251" s="5">
        <f t="shared" si="70"/>
        <v>3.7615745261881818E+57</v>
      </c>
    </row>
    <row r="252" spans="2:31" x14ac:dyDescent="0.25">
      <c r="B252" s="5">
        <f>形核速率!F252</f>
        <v>2.3452997353725165</v>
      </c>
      <c r="C252" s="5">
        <f t="shared" si="56"/>
        <v>2.0000000000131024E-5</v>
      </c>
      <c r="D252" s="5">
        <f>形核速率!K252</f>
        <v>109107.75142513533</v>
      </c>
      <c r="E252" s="5">
        <f>晶体生长速度!E251</f>
        <v>172.46539572213146</v>
      </c>
      <c r="F252" s="39">
        <f t="shared" si="57"/>
        <v>11.759333802384168</v>
      </c>
      <c r="G252">
        <f t="shared" si="67"/>
        <v>11</v>
      </c>
      <c r="H252" s="65">
        <f t="shared" si="59"/>
        <v>0.75933380238416781</v>
      </c>
      <c r="I252">
        <f t="shared" si="60"/>
        <v>8</v>
      </c>
      <c r="J252">
        <f t="shared" si="61"/>
        <v>2.0781413176627321</v>
      </c>
      <c r="K252" s="66">
        <f t="shared" si="62"/>
        <v>1.4445014601808205E-5</v>
      </c>
      <c r="L252" s="96">
        <f t="shared" si="68"/>
        <v>3.7365293524115009</v>
      </c>
      <c r="N252" s="101">
        <f t="shared" si="72"/>
        <v>1</v>
      </c>
      <c r="O252" s="5">
        <f t="shared" si="54"/>
        <v>44132235.742087141</v>
      </c>
      <c r="P252" s="5">
        <f t="shared" si="55"/>
        <v>404.48304694803124</v>
      </c>
      <c r="Q252" s="60">
        <f t="shared" si="63"/>
        <v>4044830.4694803124</v>
      </c>
      <c r="R252" s="5">
        <f t="shared" si="66"/>
        <v>89.921122666596901</v>
      </c>
      <c r="S252" s="18">
        <f t="shared" si="64"/>
        <v>899211.22666596901</v>
      </c>
      <c r="T252" s="119">
        <f t="shared" si="71"/>
        <v>7.8426710772567104E-3</v>
      </c>
      <c r="U252" s="119">
        <f t="shared" si="65"/>
        <v>78.426710772567105</v>
      </c>
      <c r="W252" s="5">
        <f>晶体生长速度!H251</f>
        <v>277018911208.89172</v>
      </c>
      <c r="X252" s="5">
        <f>形核速率!P252</f>
        <v>95429.757859894802</v>
      </c>
      <c r="Y252" s="5"/>
      <c r="AB252" s="5">
        <f>形核速率!Z252</f>
        <v>98416.92120254341</v>
      </c>
      <c r="AC252" s="5">
        <f>晶体生长速度!N251</f>
        <v>2.7961728518131746E+57</v>
      </c>
      <c r="AD252" s="5">
        <f t="shared" si="69"/>
        <v>3.702140071323554E+62</v>
      </c>
      <c r="AE252" s="5">
        <f t="shared" si="70"/>
        <v>3.7616905976000787E+57</v>
      </c>
    </row>
    <row r="253" spans="2:31" x14ac:dyDescent="0.25">
      <c r="B253" s="5">
        <f>形核速率!F253</f>
        <v>2.3453997353725162</v>
      </c>
      <c r="C253" s="5">
        <f t="shared" si="56"/>
        <v>9.9999999999766942E-5</v>
      </c>
      <c r="D253" s="5">
        <f>形核速率!K253</f>
        <v>109107.75149141753</v>
      </c>
      <c r="E253" s="5">
        <f>晶体生长速度!E252</f>
        <v>172.46522704147083</v>
      </c>
      <c r="F253" s="39">
        <f t="shared" si="57"/>
        <v>11.759376441555666</v>
      </c>
      <c r="G253">
        <f t="shared" si="67"/>
        <v>11</v>
      </c>
      <c r="H253" s="65">
        <f t="shared" si="59"/>
        <v>0.7593764415556663</v>
      </c>
      <c r="I253">
        <f t="shared" si="60"/>
        <v>8</v>
      </c>
      <c r="J253">
        <f t="shared" si="61"/>
        <v>2.0781413176627321</v>
      </c>
      <c r="K253" s="66">
        <f t="shared" si="62"/>
        <v>1.4445691278733613E-5</v>
      </c>
      <c r="L253" s="96">
        <f t="shared" si="68"/>
        <v>3.737246171622608</v>
      </c>
      <c r="N253" s="101">
        <f t="shared" si="72"/>
        <v>1</v>
      </c>
      <c r="O253" s="5">
        <f t="shared" si="54"/>
        <v>44134074.334451981</v>
      </c>
      <c r="P253" s="5">
        <f t="shared" si="55"/>
        <v>404.49989786402659</v>
      </c>
      <c r="Q253" s="60">
        <f t="shared" si="63"/>
        <v>4044998.9786402658</v>
      </c>
      <c r="R253" s="5">
        <f t="shared" si="66"/>
        <v>89.938369189301014</v>
      </c>
      <c r="S253" s="18">
        <f t="shared" si="64"/>
        <v>899383.69189301017</v>
      </c>
      <c r="T253" s="119">
        <f t="shared" si="71"/>
        <v>7.8443957295271215E-3</v>
      </c>
      <c r="U253" s="119">
        <f t="shared" si="65"/>
        <v>78.443957295271218</v>
      </c>
      <c r="W253" s="5">
        <f>晶体生长速度!H252</f>
        <v>277018592661.93878</v>
      </c>
      <c r="X253" s="5">
        <f>形核速率!P253</f>
        <v>95429.757651951702</v>
      </c>
      <c r="Y253" s="5"/>
      <c r="AB253" s="5">
        <f>形核速率!Z253</f>
        <v>98416.92288390921</v>
      </c>
      <c r="AC253" s="5">
        <f>晶体生长速度!N252</f>
        <v>2.7964053166823748E+57</v>
      </c>
      <c r="AD253" s="5">
        <f t="shared" si="69"/>
        <v>3.7027231322696909E+62</v>
      </c>
      <c r="AE253" s="5">
        <f t="shared" si="70"/>
        <v>3.7622829730587648E+57</v>
      </c>
    </row>
    <row r="254" spans="2:31" x14ac:dyDescent="0.25">
      <c r="B254" s="5">
        <f>形核速率!F254</f>
        <v>2.3456997353725164</v>
      </c>
      <c r="C254" s="5">
        <f t="shared" si="56"/>
        <v>3.00000000000189E-4</v>
      </c>
      <c r="D254" s="5">
        <f>形核速率!K254</f>
        <v>109107.75152488632</v>
      </c>
      <c r="E254" s="5">
        <f>晶体生长速度!E253</f>
        <v>172.46496620050229</v>
      </c>
      <c r="F254" s="39">
        <f t="shared" si="57"/>
        <v>11.7595043466472</v>
      </c>
      <c r="G254">
        <f t="shared" si="67"/>
        <v>11</v>
      </c>
      <c r="H254" s="65">
        <f t="shared" si="59"/>
        <v>0.75950434664719957</v>
      </c>
      <c r="I254">
        <f t="shared" si="60"/>
        <v>8</v>
      </c>
      <c r="J254">
        <f t="shared" si="61"/>
        <v>2.0781413176627321</v>
      </c>
      <c r="K254" s="66">
        <f t="shared" si="62"/>
        <v>1.444772130252666E-5</v>
      </c>
      <c r="L254" s="96">
        <f t="shared" si="68"/>
        <v>3.7393966260056275</v>
      </c>
      <c r="N254" s="101">
        <f t="shared" si="72"/>
        <v>1</v>
      </c>
      <c r="O254" s="5">
        <f t="shared" si="54"/>
        <v>44139652.777853057</v>
      </c>
      <c r="P254" s="5">
        <f t="shared" si="55"/>
        <v>404.55102557754822</v>
      </c>
      <c r="Q254" s="60">
        <f t="shared" si="63"/>
        <v>4045510.2557754824</v>
      </c>
      <c r="R254" s="5">
        <f t="shared" si="66"/>
        <v>89.990108679161196</v>
      </c>
      <c r="S254" s="18">
        <f t="shared" si="64"/>
        <v>899901.08679161198</v>
      </c>
      <c r="T254" s="119">
        <f t="shared" si="71"/>
        <v>7.8495696785131405E-3</v>
      </c>
      <c r="U254" s="119">
        <f t="shared" si="65"/>
        <v>78.4956967851314</v>
      </c>
      <c r="W254" s="5">
        <f>晶体生长速度!H253</f>
        <v>277018116389.02014</v>
      </c>
      <c r="X254" s="5">
        <f>形核速率!P254</f>
        <v>95429.757341046759</v>
      </c>
      <c r="Y254" s="5"/>
      <c r="AB254" s="5">
        <f>形核速率!Z254</f>
        <v>98416.927993640842</v>
      </c>
      <c r="AC254" s="5">
        <f>晶体生长速度!N253</f>
        <v>2.7971119067411714E+57</v>
      </c>
      <c r="AD254" s="5">
        <f t="shared" si="69"/>
        <v>3.7044847706617824E+62</v>
      </c>
      <c r="AE254" s="5">
        <f t="shared" si="70"/>
        <v>3.7640727527089095E+57</v>
      </c>
    </row>
    <row r="255" spans="2:31" x14ac:dyDescent="0.25">
      <c r="B255" s="5">
        <f>形核速率!F255</f>
        <v>2.3459997353725162</v>
      </c>
      <c r="C255" s="5">
        <f t="shared" si="56"/>
        <v>2.9999999999974492E-4</v>
      </c>
      <c r="D255" s="5">
        <f>形核速率!K255</f>
        <v>109107.75155835491</v>
      </c>
      <c r="E255" s="5">
        <f>晶体生长速度!E254</f>
        <v>172.46470535996519</v>
      </c>
      <c r="F255" s="39">
        <f t="shared" si="57"/>
        <v>11.75963223538119</v>
      </c>
      <c r="G255">
        <f t="shared" si="67"/>
        <v>11</v>
      </c>
      <c r="H255" s="65">
        <f t="shared" si="59"/>
        <v>0.75963223538118996</v>
      </c>
      <c r="I255">
        <f t="shared" si="60"/>
        <v>8</v>
      </c>
      <c r="J255">
        <f t="shared" si="61"/>
        <v>2.0781413176627321</v>
      </c>
      <c r="K255" s="66">
        <f t="shared" si="62"/>
        <v>1.4449751351924178E-5</v>
      </c>
      <c r="L255" s="96">
        <f t="shared" si="68"/>
        <v>3.7415470771383408</v>
      </c>
      <c r="N255" s="101">
        <f t="shared" si="72"/>
        <v>1</v>
      </c>
      <c r="O255" s="5">
        <f t="shared" si="54"/>
        <v>44145231.204292037</v>
      </c>
      <c r="P255" s="5">
        <f t="shared" si="55"/>
        <v>404.60215313557734</v>
      </c>
      <c r="Q255" s="60">
        <f t="shared" si="63"/>
        <v>4046021.5313557736</v>
      </c>
      <c r="R255" s="5">
        <f t="shared" si="66"/>
        <v>90.041848090769136</v>
      </c>
      <c r="S255" s="18">
        <f t="shared" si="64"/>
        <v>900418.48090769141</v>
      </c>
      <c r="T255" s="119">
        <f t="shared" si="71"/>
        <v>7.8547436196739345E-3</v>
      </c>
      <c r="U255" s="119">
        <f t="shared" si="65"/>
        <v>78.547436196739341</v>
      </c>
      <c r="W255" s="5">
        <f>晶体生长速度!H254</f>
        <v>277017640117.00922</v>
      </c>
      <c r="X255" s="5">
        <f>形核速率!P255</f>
        <v>95429.75703014186</v>
      </c>
      <c r="Y255" s="5"/>
      <c r="AB255" s="5">
        <f>形核速率!Z255</f>
        <v>98416.933102686628</v>
      </c>
      <c r="AC255" s="5">
        <f>晶体生长速度!N254</f>
        <v>2.7978185838724711E+57</v>
      </c>
      <c r="AD255" s="5">
        <f t="shared" si="69"/>
        <v>3.7062469417977273E+62</v>
      </c>
      <c r="AE255" s="5">
        <f t="shared" si="70"/>
        <v>3.7658630735126537E+57</v>
      </c>
    </row>
    <row r="256" spans="2:31" x14ac:dyDescent="0.25">
      <c r="B256" s="5">
        <f>形核速率!F256</f>
        <v>2.3461997353725161</v>
      </c>
      <c r="C256" s="5">
        <f t="shared" si="56"/>
        <v>1.9999999999997797E-4</v>
      </c>
      <c r="D256" s="5">
        <f>形核速率!K256</f>
        <v>109107.75161451526</v>
      </c>
      <c r="E256" s="5">
        <f>晶体生长速度!E255</f>
        <v>172.46448128117234</v>
      </c>
      <c r="F256" s="39">
        <f t="shared" si="57"/>
        <v>11.759717485761959</v>
      </c>
      <c r="G256">
        <f t="shared" si="67"/>
        <v>11</v>
      </c>
      <c r="H256" s="65">
        <f t="shared" si="59"/>
        <v>0.75971748576195886</v>
      </c>
      <c r="I256">
        <f t="shared" si="60"/>
        <v>8</v>
      </c>
      <c r="J256">
        <f t="shared" si="61"/>
        <v>2.0781413176627321</v>
      </c>
      <c r="K256" s="66">
        <f t="shared" si="62"/>
        <v>1.4451104737337751E-5</v>
      </c>
      <c r="L256" s="96">
        <f t="shared" si="68"/>
        <v>3.7429807093650687</v>
      </c>
      <c r="N256" s="101">
        <f t="shared" si="72"/>
        <v>1</v>
      </c>
      <c r="O256" s="5">
        <f t="shared" si="54"/>
        <v>44148937.31265004</v>
      </c>
      <c r="P256" s="5">
        <f t="shared" si="55"/>
        <v>404.63612034304481</v>
      </c>
      <c r="Q256" s="60">
        <f t="shared" si="63"/>
        <v>4046361.2034304482</v>
      </c>
      <c r="R256" s="5">
        <f t="shared" si="66"/>
        <v>90.076340987025361</v>
      </c>
      <c r="S256" s="18">
        <f t="shared" si="64"/>
        <v>900763.40987025364</v>
      </c>
      <c r="T256" s="119">
        <f t="shared" si="71"/>
        <v>7.8581929092995575E-3</v>
      </c>
      <c r="U256" s="119">
        <f t="shared" si="65"/>
        <v>78.58192909299558</v>
      </c>
      <c r="W256" s="5">
        <f>晶体生长速度!H255</f>
        <v>277017224490.586</v>
      </c>
      <c r="X256" s="5">
        <f>形核速率!P256</f>
        <v>95429.756758825228</v>
      </c>
      <c r="Y256" s="5"/>
      <c r="AB256" s="5">
        <f>形核速率!Z256</f>
        <v>98416.936494809357</v>
      </c>
      <c r="AC256" s="5">
        <f>晶体生长速度!N255</f>
        <v>2.7982878787581161E+57</v>
      </c>
      <c r="AD256" s="5">
        <f t="shared" si="69"/>
        <v>3.7074195384234506E+62</v>
      </c>
      <c r="AE256" s="5">
        <f t="shared" si="70"/>
        <v>3.7670544018802955E+57</v>
      </c>
    </row>
    <row r="257" spans="2:31" x14ac:dyDescent="0.25">
      <c r="B257" s="5">
        <f>形核速率!F257</f>
        <v>2.347199735372516</v>
      </c>
      <c r="C257" s="5">
        <f t="shared" si="56"/>
        <v>9.9999999999988987E-4</v>
      </c>
      <c r="D257" s="5">
        <f>形核速率!K257</f>
        <v>109107.75138549661</v>
      </c>
      <c r="E257" s="5">
        <f>晶体生长速度!E256</f>
        <v>172.46411678090666</v>
      </c>
      <c r="F257" s="39">
        <f t="shared" si="57"/>
        <v>11.760143624014027</v>
      </c>
      <c r="G257">
        <f t="shared" si="67"/>
        <v>11</v>
      </c>
      <c r="H257" s="65">
        <f t="shared" si="59"/>
        <v>0.76014362401402735</v>
      </c>
      <c r="I257">
        <f t="shared" si="60"/>
        <v>8</v>
      </c>
      <c r="J257">
        <f t="shared" si="61"/>
        <v>2.0781413176627321</v>
      </c>
      <c r="K257" s="66">
        <f t="shared" si="62"/>
        <v>1.4457871760845778E-5</v>
      </c>
      <c r="L257" s="96">
        <f t="shared" si="68"/>
        <v>3.7501488553722817</v>
      </c>
      <c r="N257" s="101">
        <f t="shared" si="72"/>
        <v>1</v>
      </c>
      <c r="O257" s="5">
        <f t="shared" si="54"/>
        <v>44167661.084052987</v>
      </c>
      <c r="P257" s="5">
        <f t="shared" si="55"/>
        <v>404.80772926939881</v>
      </c>
      <c r="Q257" s="60">
        <f t="shared" si="63"/>
        <v>4048077.292693988</v>
      </c>
      <c r="R257" s="5">
        <f t="shared" si="66"/>
        <v>90.248805103806248</v>
      </c>
      <c r="S257" s="18">
        <f t="shared" si="64"/>
        <v>902488.05103806243</v>
      </c>
      <c r="T257" s="119">
        <f t="shared" si="71"/>
        <v>7.8754393209776469E-3</v>
      </c>
      <c r="U257" s="119">
        <f t="shared" si="65"/>
        <v>78.754393209776467</v>
      </c>
      <c r="W257" s="5">
        <f>晶体生长速度!H256</f>
        <v>277016624129.36353</v>
      </c>
      <c r="X257" s="5">
        <f>形核速率!P257</f>
        <v>95429.75636691488</v>
      </c>
      <c r="Y257" s="5"/>
      <c r="AB257" s="5">
        <f>形核速率!Z257</f>
        <v>98416.953654591765</v>
      </c>
      <c r="AC257" s="5">
        <f>晶体生长速度!N256</f>
        <v>2.8006631375300848E+57</v>
      </c>
      <c r="AD257" s="5">
        <f t="shared" si="69"/>
        <v>3.7133234658558905E+62</v>
      </c>
      <c r="AE257" s="5">
        <f t="shared" si="70"/>
        <v>3.7730526377480905E+57</v>
      </c>
    </row>
    <row r="258" spans="2:31" x14ac:dyDescent="0.25">
      <c r="B258" s="5">
        <f>形核速率!F258</f>
        <v>2.3501997353725161</v>
      </c>
      <c r="C258" s="5">
        <f t="shared" si="56"/>
        <v>3.0000000000001137E-3</v>
      </c>
      <c r="D258" s="5">
        <f>形核速率!K258</f>
        <v>109107.75017547146</v>
      </c>
      <c r="E258" s="5">
        <f>晶体生长速度!E257</f>
        <v>172.46379866868665</v>
      </c>
      <c r="F258" s="39">
        <f t="shared" si="57"/>
        <v>11.761420945485579</v>
      </c>
      <c r="G258">
        <f t="shared" si="67"/>
        <v>11</v>
      </c>
      <c r="H258" s="65">
        <f t="shared" si="59"/>
        <v>0.76142094548557893</v>
      </c>
      <c r="I258">
        <f t="shared" si="60"/>
        <v>8</v>
      </c>
      <c r="J258">
        <f t="shared" si="61"/>
        <v>2.0781413176627321</v>
      </c>
      <c r="K258" s="66">
        <f t="shared" si="62"/>
        <v>1.4478174460396495E-5</v>
      </c>
      <c r="L258" s="96">
        <f t="shared" si="68"/>
        <v>3.7716532539388083</v>
      </c>
      <c r="N258" s="101">
        <f t="shared" si="72"/>
        <v>1</v>
      </c>
      <c r="O258" s="5">
        <f t="shared" si="54"/>
        <v>44224030.537601553</v>
      </c>
      <c r="P258" s="5">
        <f t="shared" si="55"/>
        <v>405.32437399248624</v>
      </c>
      <c r="Q258" s="60">
        <f t="shared" si="63"/>
        <v>4053243.7399248625</v>
      </c>
      <c r="R258" s="5">
        <f t="shared" si="66"/>
        <v>90.766196499812324</v>
      </c>
      <c r="S258" s="18">
        <f t="shared" si="64"/>
        <v>907661.96499812324</v>
      </c>
      <c r="T258" s="119">
        <f t="shared" si="71"/>
        <v>7.9271784605782544E-3</v>
      </c>
      <c r="U258" s="119">
        <f t="shared" si="65"/>
        <v>79.271784605782543</v>
      </c>
      <c r="W258" s="5">
        <f>晶体生长速度!H257</f>
        <v>277016338928.13092</v>
      </c>
      <c r="X258" s="5">
        <f>形核速率!P258</f>
        <v>95429.756180737808</v>
      </c>
      <c r="Y258" s="5"/>
      <c r="AB258" s="5">
        <f>形核速率!Z258</f>
        <v>98417.005297232405</v>
      </c>
      <c r="AC258" s="5">
        <f>晶体生长速度!N257</f>
        <v>2.8078239212695722E+57</v>
      </c>
      <c r="AD258" s="5">
        <f t="shared" si="69"/>
        <v>3.7311098373774962E+62</v>
      </c>
      <c r="AE258" s="5">
        <f t="shared" si="70"/>
        <v>3.791123115470797E+57</v>
      </c>
    </row>
    <row r="259" spans="2:31" x14ac:dyDescent="0.25">
      <c r="B259" s="5">
        <f>形核速率!F259</f>
        <v>2.3531997353725163</v>
      </c>
      <c r="C259" s="5">
        <f t="shared" si="56"/>
        <v>3.0000000000001137E-3</v>
      </c>
      <c r="D259" s="5">
        <f>形核速率!K259</f>
        <v>109107.74896544577</v>
      </c>
      <c r="E259" s="5">
        <f>晶体生长速度!E258</f>
        <v>172.46348055712835</v>
      </c>
      <c r="F259" s="39">
        <f t="shared" si="57"/>
        <v>11.76269663745984</v>
      </c>
      <c r="G259">
        <f t="shared" si="67"/>
        <v>11</v>
      </c>
      <c r="H259" s="65">
        <f t="shared" si="59"/>
        <v>0.76269663745983962</v>
      </c>
      <c r="I259">
        <f t="shared" si="60"/>
        <v>8</v>
      </c>
      <c r="J259">
        <f t="shared" si="61"/>
        <v>2.0781413176627321</v>
      </c>
      <c r="K259" s="66">
        <f t="shared" si="62"/>
        <v>1.4498479715345449E-5</v>
      </c>
      <c r="L259" s="96">
        <f t="shared" si="68"/>
        <v>3.7931576130503273</v>
      </c>
      <c r="N259" s="101">
        <f t="shared" si="72"/>
        <v>1</v>
      </c>
      <c r="O259" s="5">
        <f t="shared" si="54"/>
        <v>44280399.781818442</v>
      </c>
      <c r="P259" s="5">
        <f t="shared" si="55"/>
        <v>405.84101680845754</v>
      </c>
      <c r="Q259" s="60">
        <f t="shared" si="63"/>
        <v>4058410.1680845753</v>
      </c>
      <c r="R259" s="5">
        <f t="shared" si="66"/>
        <v>91.283586941483733</v>
      </c>
      <c r="S259" s="18">
        <f t="shared" si="64"/>
        <v>912835.86941483733</v>
      </c>
      <c r="T259" s="119">
        <f t="shared" si="71"/>
        <v>7.9789175047453951E-3</v>
      </c>
      <c r="U259" s="119">
        <f t="shared" si="65"/>
        <v>79.789175047453952</v>
      </c>
      <c r="W259" s="5">
        <f>晶体生长速度!H258</f>
        <v>277016053727.37274</v>
      </c>
      <c r="X259" s="5">
        <f>形核速率!P259</f>
        <v>95429.755994560823</v>
      </c>
      <c r="Y259" s="5"/>
      <c r="AB259" s="5">
        <f>形核速率!Z259</f>
        <v>98417.056871458437</v>
      </c>
      <c r="AC259" s="5">
        <f>晶体生长速度!N258</f>
        <v>2.8149938411626891E+57</v>
      </c>
      <c r="AD259" s="5">
        <f t="shared" si="69"/>
        <v>3.7489506768936045E+62</v>
      </c>
      <c r="AE259" s="5">
        <f t="shared" si="70"/>
        <v>3.8092489209366137E+57</v>
      </c>
    </row>
    <row r="260" spans="2:31" x14ac:dyDescent="0.25">
      <c r="B260" s="5">
        <f>形核速率!F260</f>
        <v>2.355199735372516</v>
      </c>
      <c r="C260" s="5">
        <f t="shared" si="56"/>
        <v>1.9999999999997797E-3</v>
      </c>
      <c r="D260" s="5">
        <f>形核速率!K260</f>
        <v>109107.74826579758</v>
      </c>
      <c r="E260" s="5">
        <f>晶体生长速度!E259</f>
        <v>172.46310978451993</v>
      </c>
      <c r="F260" s="39">
        <f t="shared" si="57"/>
        <v>11.763546196531905</v>
      </c>
      <c r="G260">
        <f t="shared" si="67"/>
        <v>11</v>
      </c>
      <c r="H260" s="65">
        <f t="shared" si="59"/>
        <v>0.76354619653190525</v>
      </c>
      <c r="I260">
        <f t="shared" si="60"/>
        <v>8</v>
      </c>
      <c r="J260">
        <f t="shared" si="61"/>
        <v>2.0781413176627321</v>
      </c>
      <c r="K260" s="66">
        <f t="shared" si="62"/>
        <v>1.4512017985833622E-5</v>
      </c>
      <c r="L260" s="96">
        <f t="shared" si="68"/>
        <v>3.8074938217304681</v>
      </c>
      <c r="N260" s="101">
        <f t="shared" si="72"/>
        <v>1</v>
      </c>
      <c r="O260" s="5">
        <f t="shared" si="54"/>
        <v>44317938.424278505</v>
      </c>
      <c r="P260" s="5">
        <f t="shared" si="55"/>
        <v>406.18507052602251</v>
      </c>
      <c r="Q260" s="60">
        <f t="shared" si="63"/>
        <v>4061850.7052602251</v>
      </c>
      <c r="R260" s="5">
        <f t="shared" si="66"/>
        <v>91.628513161052737</v>
      </c>
      <c r="S260" s="18">
        <f t="shared" si="64"/>
        <v>916285.1316105274</v>
      </c>
      <c r="T260" s="119">
        <f t="shared" si="71"/>
        <v>8.0134101267022948E-3</v>
      </c>
      <c r="U260" s="119">
        <f t="shared" si="65"/>
        <v>80.134101267022942</v>
      </c>
      <c r="W260" s="5">
        <f>晶体生长速度!H259</f>
        <v>277015553337.76532</v>
      </c>
      <c r="X260" s="5">
        <f>形核速率!P260</f>
        <v>95429.755667909616</v>
      </c>
      <c r="Y260" s="5"/>
      <c r="AB260" s="5">
        <f>形核速率!Z260</f>
        <v>98417.09117358776</v>
      </c>
      <c r="AC260" s="5">
        <f>晶体生长速度!N259</f>
        <v>2.8197728997309874E+57</v>
      </c>
      <c r="AD260" s="5">
        <f t="shared" si="69"/>
        <v>3.7608669142253881E+62</v>
      </c>
      <c r="AE260" s="5">
        <f t="shared" si="70"/>
        <v>3.8213554875260265E+57</v>
      </c>
    </row>
    <row r="261" spans="2:31" x14ac:dyDescent="0.25">
      <c r="B261" s="5">
        <f>形核速率!F261</f>
        <v>2.3651997353725163</v>
      </c>
      <c r="C261" s="5">
        <f t="shared" si="56"/>
        <v>1.0000000000000231E-2</v>
      </c>
      <c r="D261" s="5">
        <f>形核速率!K261</f>
        <v>109107.7431553889</v>
      </c>
      <c r="E261" s="5">
        <f>晶体生长速度!E260</f>
        <v>172.46364624133804</v>
      </c>
      <c r="F261" s="39">
        <f t="shared" si="57"/>
        <v>11.767783184300951</v>
      </c>
      <c r="G261">
        <f t="shared" si="67"/>
        <v>11</v>
      </c>
      <c r="H261" s="65">
        <f t="shared" si="59"/>
        <v>0.76778318430095105</v>
      </c>
      <c r="I261">
        <f t="shared" si="60"/>
        <v>8</v>
      </c>
      <c r="J261">
        <f t="shared" si="61"/>
        <v>2.0781413176627321</v>
      </c>
      <c r="K261" s="66">
        <f t="shared" si="62"/>
        <v>1.4579726088085863E-5</v>
      </c>
      <c r="L261" s="96">
        <f t="shared" si="68"/>
        <v>3.879175090434793</v>
      </c>
      <c r="N261" s="101">
        <f t="shared" si="72"/>
        <v>1</v>
      </c>
      <c r="O261" s="5">
        <f t="shared" si="54"/>
        <v>44506245.394275911</v>
      </c>
      <c r="P261" s="5">
        <f t="shared" si="55"/>
        <v>407.91097045139202</v>
      </c>
      <c r="Q261" s="60">
        <f t="shared" si="63"/>
        <v>4079109.70451392</v>
      </c>
      <c r="R261" s="5">
        <f t="shared" si="66"/>
        <v>93.353149623466152</v>
      </c>
      <c r="S261" s="18">
        <f t="shared" si="64"/>
        <v>933531.49623466155</v>
      </c>
      <c r="T261" s="119">
        <f t="shared" si="71"/>
        <v>8.1858737729436377E-3</v>
      </c>
      <c r="U261" s="119">
        <f t="shared" si="65"/>
        <v>81.858737729436371</v>
      </c>
      <c r="W261" s="5">
        <f>晶体生长速度!H260</f>
        <v>277017724472.27435</v>
      </c>
      <c r="X261" s="5">
        <f>形核速率!P261</f>
        <v>95429.757085208053</v>
      </c>
      <c r="Y261" s="5"/>
      <c r="AB261" s="5">
        <f>形核速率!Z261</f>
        <v>98417.262875220928</v>
      </c>
      <c r="AC261" s="5">
        <f>晶体生长速度!N260</f>
        <v>2.8438193795757011E+57</v>
      </c>
      <c r="AD261" s="5">
        <f t="shared" si="69"/>
        <v>3.8209335716806843E+62</v>
      </c>
      <c r="AE261" s="5">
        <f t="shared" si="70"/>
        <v>3.8823814644439806E+57</v>
      </c>
    </row>
    <row r="262" spans="2:31" x14ac:dyDescent="0.25">
      <c r="B262" s="5">
        <f>形核速率!F262</f>
        <v>2.3951997353725161</v>
      </c>
      <c r="C262" s="5">
        <f t="shared" si="56"/>
        <v>2.9999999999999805E-2</v>
      </c>
      <c r="D262" s="5">
        <f>形核速率!K262</f>
        <v>109107.72617062577</v>
      </c>
      <c r="E262" s="5">
        <f>晶体生长速度!E261</f>
        <v>172.46770756942055</v>
      </c>
      <c r="F262" s="39">
        <f t="shared" si="57"/>
        <v>11.780387470965223</v>
      </c>
      <c r="G262">
        <f t="shared" si="67"/>
        <v>11</v>
      </c>
      <c r="H262" s="65">
        <f t="shared" si="59"/>
        <v>0.78038747096522343</v>
      </c>
      <c r="I262">
        <f t="shared" si="60"/>
        <v>8</v>
      </c>
      <c r="J262">
        <f t="shared" si="61"/>
        <v>2.0781413176627321</v>
      </c>
      <c r="K262" s="66">
        <f t="shared" si="62"/>
        <v>1.4783019097859051E-5</v>
      </c>
      <c r="L262" s="96">
        <f t="shared" si="68"/>
        <v>4.0942239816283923</v>
      </c>
      <c r="N262" s="101">
        <f t="shared" si="72"/>
        <v>1</v>
      </c>
      <c r="O262" s="5">
        <f t="shared" si="54"/>
        <v>45071813.321008712</v>
      </c>
      <c r="P262" s="5">
        <f t="shared" si="55"/>
        <v>413.09460753058062</v>
      </c>
      <c r="Q262" s="60">
        <f t="shared" si="63"/>
        <v>4130946.075305806</v>
      </c>
      <c r="R262" s="5">
        <f t="shared" si="66"/>
        <v>98.527180850548731</v>
      </c>
      <c r="S262" s="18">
        <f t="shared" si="64"/>
        <v>985271.80850548728</v>
      </c>
      <c r="T262" s="119">
        <f t="shared" si="71"/>
        <v>8.7032768956518958E-3</v>
      </c>
      <c r="U262" s="119">
        <f t="shared" si="65"/>
        <v>87.032768956518964</v>
      </c>
      <c r="W262" s="5">
        <f>晶体生长速度!H261</f>
        <v>277029031603.98883</v>
      </c>
      <c r="X262" s="5">
        <f>形核速率!P262</f>
        <v>95429.76446621881</v>
      </c>
      <c r="Y262" s="5"/>
      <c r="AB262" s="5">
        <f>形核速率!Z262</f>
        <v>98417.774162275236</v>
      </c>
      <c r="AC262" s="5">
        <f>晶体生长速度!N261</f>
        <v>2.9166692643538423E+57</v>
      </c>
      <c r="AD262" s="5">
        <f t="shared" si="69"/>
        <v>4.0049500972400903E+62</v>
      </c>
      <c r="AE262" s="5">
        <f t="shared" si="70"/>
        <v>4.0693361857956317E+57</v>
      </c>
    </row>
    <row r="263" spans="2:31" x14ac:dyDescent="0.25">
      <c r="B263" s="5">
        <f>形核速率!F263</f>
        <v>2.4251997353725163</v>
      </c>
      <c r="C263" s="5">
        <f t="shared" si="56"/>
        <v>3.0000000000000249E-2</v>
      </c>
      <c r="D263" s="5">
        <f>形核速率!K263</f>
        <v>109107.70918618732</v>
      </c>
      <c r="E263" s="5">
        <f>晶体生长速度!E262</f>
        <v>172.47176888664092</v>
      </c>
      <c r="F263" s="39">
        <f t="shared" si="57"/>
        <v>11.79283486120652</v>
      </c>
      <c r="G263">
        <f t="shared" si="67"/>
        <v>11</v>
      </c>
      <c r="H263" s="65">
        <f t="shared" si="59"/>
        <v>0.79283486120652036</v>
      </c>
      <c r="I263">
        <f t="shared" si="60"/>
        <v>8</v>
      </c>
      <c r="J263">
        <f t="shared" si="61"/>
        <v>2.0781413176627321</v>
      </c>
      <c r="K263" s="66">
        <f t="shared" si="62"/>
        <v>1.4986563300409214E-5</v>
      </c>
      <c r="L263" s="96">
        <f t="shared" si="68"/>
        <v>4.3092779579160672</v>
      </c>
      <c r="N263" s="101">
        <f t="shared" si="72"/>
        <v>1</v>
      </c>
      <c r="O263" s="5">
        <f t="shared" si="54"/>
        <v>45637407.656249613</v>
      </c>
      <c r="P263" s="5">
        <f t="shared" si="55"/>
        <v>418.27848826311134</v>
      </c>
      <c r="Q263" s="60">
        <f t="shared" si="63"/>
        <v>4182784.8826311133</v>
      </c>
      <c r="R263" s="5">
        <f t="shared" si="66"/>
        <v>103.70133391714801</v>
      </c>
      <c r="S263" s="18">
        <f t="shared" si="64"/>
        <v>1037013.33917148</v>
      </c>
      <c r="T263" s="119">
        <f t="shared" si="71"/>
        <v>9.2206922023118226E-3</v>
      </c>
      <c r="U263" s="119">
        <f t="shared" si="65"/>
        <v>92.206922023118224</v>
      </c>
      <c r="W263" s="5">
        <f>晶体生长速度!H262</f>
        <v>277040338940.62061</v>
      </c>
      <c r="X263" s="5">
        <f>形核速率!P263</f>
        <v>95429.771847044336</v>
      </c>
      <c r="Y263" s="5"/>
      <c r="AB263" s="5">
        <f>形核速率!Z263</f>
        <v>98418.278863884203</v>
      </c>
      <c r="AC263" s="5">
        <f>晶体生长速度!N262</f>
        <v>2.9904467924320439E+57</v>
      </c>
      <c r="AD263" s="5">
        <f t="shared" si="69"/>
        <v>4.1945712758341856E+62</v>
      </c>
      <c r="AE263" s="5">
        <f t="shared" si="70"/>
        <v>4.2619839772197395E+57</v>
      </c>
    </row>
    <row r="264" spans="2:31" x14ac:dyDescent="0.25">
      <c r="B264" s="5">
        <f>形核速率!F264</f>
        <v>2.4451997353725163</v>
      </c>
      <c r="C264" s="5">
        <f t="shared" si="56"/>
        <v>2.0000000000000018E-2</v>
      </c>
      <c r="D264" s="5">
        <f>形核速率!K264</f>
        <v>109107.69820186851</v>
      </c>
      <c r="E264" s="5">
        <f>晶体生长速度!E263</f>
        <v>172.47397454952721</v>
      </c>
      <c r="F264" s="39">
        <f t="shared" si="57"/>
        <v>11.80104787084969</v>
      </c>
      <c r="G264">
        <f t="shared" si="67"/>
        <v>11</v>
      </c>
      <c r="H264" s="65">
        <f t="shared" si="59"/>
        <v>0.80104787084968976</v>
      </c>
      <c r="I264">
        <f t="shared" si="60"/>
        <v>8</v>
      </c>
      <c r="J264">
        <f t="shared" si="61"/>
        <v>2.0781413176627321</v>
      </c>
      <c r="K264" s="66">
        <f t="shared" si="62"/>
        <v>1.5122397651279289E-5</v>
      </c>
      <c r="L264" s="96">
        <f t="shared" si="68"/>
        <v>4.4526491182972316</v>
      </c>
      <c r="N264" s="101">
        <f t="shared" si="72"/>
        <v>1</v>
      </c>
      <c r="O264" s="5">
        <f t="shared" ref="O264:O327" si="73">B264*D264*E264</f>
        <v>46014351.464960456</v>
      </c>
      <c r="P264" s="5">
        <f t="shared" ref="P264:P327" si="74">B264*E264</f>
        <v>421.73331692715004</v>
      </c>
      <c r="Q264" s="60">
        <f t="shared" si="63"/>
        <v>4217333.1692715008</v>
      </c>
      <c r="R264" s="5">
        <f t="shared" si="66"/>
        <v>107.15081340813855</v>
      </c>
      <c r="S264" s="18">
        <f t="shared" si="64"/>
        <v>1071508.1340813856</v>
      </c>
      <c r="T264" s="119">
        <f t="shared" si="71"/>
        <v>9.5656401514108771E-3</v>
      </c>
      <c r="U264" s="119">
        <f t="shared" si="65"/>
        <v>95.656401514108765</v>
      </c>
      <c r="W264" s="5">
        <f>晶体生长速度!H263</f>
        <v>277046896063.67151</v>
      </c>
      <c r="X264" s="5">
        <f>形核速率!P264</f>
        <v>95429.776127037985</v>
      </c>
      <c r="Y264" s="5"/>
      <c r="AB264" s="5">
        <f>形核速率!Z264</f>
        <v>98418.611619787436</v>
      </c>
      <c r="AC264" s="5">
        <f>晶体生长速度!N263</f>
        <v>3.0401269597320196E+57</v>
      </c>
      <c r="AD264" s="5">
        <f t="shared" si="69"/>
        <v>4.3241109452522603E+62</v>
      </c>
      <c r="AE264" s="5">
        <f t="shared" si="70"/>
        <v>4.3935906777035671E+57</v>
      </c>
    </row>
    <row r="265" spans="2:31" x14ac:dyDescent="0.25">
      <c r="B265" s="5">
        <f>形核速率!F265</f>
        <v>2.4951997353725162</v>
      </c>
      <c r="C265" s="5">
        <f t="shared" ref="C265:C328" si="75">B265-B264</f>
        <v>4.9999999999999822E-2</v>
      </c>
      <c r="D265" s="5">
        <f>形核速率!K265</f>
        <v>109107.6690469311</v>
      </c>
      <c r="E265" s="5">
        <f>晶体生长速度!E264</f>
        <v>172.48200177209003</v>
      </c>
      <c r="F265" s="39">
        <f t="shared" ref="F265:F328" si="76">LN(D265*B265/2-3)</f>
        <v>11.821290023606068</v>
      </c>
      <c r="G265">
        <f t="shared" si="67"/>
        <v>11</v>
      </c>
      <c r="H265" s="65">
        <f t="shared" ref="H265:H328" si="77">F265-G265</f>
        <v>0.82129002360606762</v>
      </c>
      <c r="I265">
        <f t="shared" ref="I265:I328" si="78">G265-3</f>
        <v>8</v>
      </c>
      <c r="J265">
        <f t="shared" ref="J265:J328" si="79">1+1/2+4/9/2+10/27*(1-(1-1/3)^(G265-3))</f>
        <v>2.0781413176627321</v>
      </c>
      <c r="K265" s="66">
        <f t="shared" ref="K265:K328" si="80">(3^H265)/3*4*3^I265*5*1/(3^(2*(G265-1)))*1/2</f>
        <v>1.54624609270608E-5</v>
      </c>
      <c r="L265" s="96">
        <f t="shared" si="68"/>
        <v>4.8110937597292001</v>
      </c>
      <c r="N265" s="101">
        <f t="shared" si="72"/>
        <v>1</v>
      </c>
      <c r="O265" s="5">
        <f t="shared" si="73"/>
        <v>46957436.210703619</v>
      </c>
      <c r="P265" s="5">
        <f t="shared" si="74"/>
        <v>430.37704517824091</v>
      </c>
      <c r="Q265" s="60">
        <f t="shared" ref="Q265:Q328" si="81">P265*10^4</f>
        <v>4303770.4517824091</v>
      </c>
      <c r="R265" s="5">
        <f t="shared" si="66"/>
        <v>115.77491349674301</v>
      </c>
      <c r="S265" s="18">
        <f t="shared" ref="S265:S328" si="82">R265*10000</f>
        <v>1157749.13496743</v>
      </c>
      <c r="T265" s="119">
        <f t="shared" si="71"/>
        <v>1.0428050160271325E-2</v>
      </c>
      <c r="U265" s="119">
        <f t="shared" ref="U265:U328" si="83">T265*10000</f>
        <v>104.28050160271326</v>
      </c>
      <c r="W265" s="5">
        <f>晶体生长速度!H264</f>
        <v>277068202636.44257</v>
      </c>
      <c r="X265" s="5">
        <f>形核速率!P265</f>
        <v>95429.790033615602</v>
      </c>
      <c r="Y265" s="5"/>
      <c r="AB265" s="5">
        <f>形核速率!Z265</f>
        <v>98419.432009804033</v>
      </c>
      <c r="AC265" s="5">
        <f>晶体生长速度!N264</f>
        <v>3.1662350862343705E+57</v>
      </c>
      <c r="AD265" s="5">
        <f t="shared" si="69"/>
        <v>4.6593273424985787E+62</v>
      </c>
      <c r="AE265" s="5">
        <f t="shared" si="70"/>
        <v>4.7341538630648069E+57</v>
      </c>
    </row>
    <row r="266" spans="2:31" x14ac:dyDescent="0.25">
      <c r="B266" s="5">
        <f>形核速率!F266</f>
        <v>2.5451997353725164</v>
      </c>
      <c r="C266" s="5">
        <f t="shared" si="75"/>
        <v>5.0000000000000266E-2</v>
      </c>
      <c r="D266" s="5">
        <f>形核速率!K266</f>
        <v>109107.6398929892</v>
      </c>
      <c r="E266" s="5">
        <f>晶体生长速度!E265</f>
        <v>172.49002903940757</v>
      </c>
      <c r="F266" s="39">
        <f t="shared" si="76"/>
        <v>11.841130537505803</v>
      </c>
      <c r="G266">
        <f t="shared" si="67"/>
        <v>11</v>
      </c>
      <c r="H266" s="65">
        <f t="shared" si="77"/>
        <v>0.84113053750580313</v>
      </c>
      <c r="I266">
        <f t="shared" si="78"/>
        <v>8</v>
      </c>
      <c r="J266">
        <f t="shared" si="79"/>
        <v>2.0781413176627321</v>
      </c>
      <c r="K266" s="66">
        <f t="shared" si="80"/>
        <v>1.5803196712603754E-5</v>
      </c>
      <c r="L266" s="96">
        <f t="shared" si="68"/>
        <v>5.1695551418546994</v>
      </c>
      <c r="N266" s="101">
        <f t="shared" si="72"/>
        <v>1</v>
      </c>
      <c r="O266" s="5">
        <f t="shared" si="73"/>
        <v>47900608.048428431</v>
      </c>
      <c r="P266" s="5">
        <f t="shared" si="74"/>
        <v>439.02157626549786</v>
      </c>
      <c r="Q266" s="60">
        <f t="shared" si="81"/>
        <v>4390215.7626549788</v>
      </c>
      <c r="R266" s="5">
        <f t="shared" ref="R266:R329" si="84">R265+E266*C266</f>
        <v>124.39941494871343</v>
      </c>
      <c r="S266" s="18">
        <f t="shared" si="82"/>
        <v>1243994.1494871343</v>
      </c>
      <c r="T266" s="119">
        <f t="shared" si="71"/>
        <v>1.1290500305468368E-2</v>
      </c>
      <c r="U266" s="119">
        <f t="shared" si="83"/>
        <v>112.90500305468368</v>
      </c>
      <c r="W266" s="5">
        <f>晶体生长速度!H265</f>
        <v>277089510055.4267</v>
      </c>
      <c r="X266" s="5">
        <f>形核速率!P266</f>
        <v>95429.80393961315</v>
      </c>
      <c r="Y266" s="5"/>
      <c r="AB266" s="5">
        <f>形核速率!Z266</f>
        <v>98420.235567432464</v>
      </c>
      <c r="AC266" s="5">
        <f>晶体生长速度!N265</f>
        <v>3.294926425869224E+57</v>
      </c>
      <c r="AD266" s="5">
        <f t="shared" si="69"/>
        <v>5.0108885876425873E+62</v>
      </c>
      <c r="AE266" s="5">
        <f t="shared" si="70"/>
        <v>5.0913194413250359E+57</v>
      </c>
    </row>
    <row r="267" spans="2:31" x14ac:dyDescent="0.25">
      <c r="B267" s="5">
        <f>形核速率!F267</f>
        <v>2.5951997353725162</v>
      </c>
      <c r="C267" s="5">
        <f t="shared" si="75"/>
        <v>4.9999999999999822E-2</v>
      </c>
      <c r="D267" s="5">
        <f>形核速率!K267</f>
        <v>109107.61074004271</v>
      </c>
      <c r="E267" s="5">
        <f>晶体生长速度!E266</f>
        <v>172.49805635147192</v>
      </c>
      <c r="F267" s="39">
        <f t="shared" si="76"/>
        <v>11.860585041148642</v>
      </c>
      <c r="G267">
        <f t="shared" si="67"/>
        <v>11</v>
      </c>
      <c r="H267" s="65">
        <f t="shared" si="77"/>
        <v>0.8605850411486422</v>
      </c>
      <c r="I267">
        <f t="shared" si="78"/>
        <v>8</v>
      </c>
      <c r="J267">
        <f t="shared" si="79"/>
        <v>2.0781413176627321</v>
      </c>
      <c r="K267" s="66">
        <f t="shared" si="80"/>
        <v>1.6144593081906445E-5</v>
      </c>
      <c r="L267" s="96">
        <f t="shared" si="68"/>
        <v>5.5280332648861332</v>
      </c>
      <c r="N267" s="101">
        <f t="shared" si="72"/>
        <v>1</v>
      </c>
      <c r="O267" s="5">
        <f t="shared" si="73"/>
        <v>48843866.978820629</v>
      </c>
      <c r="P267" s="5">
        <f t="shared" si="74"/>
        <v>447.6669101956133</v>
      </c>
      <c r="Q267" s="60">
        <f t="shared" si="81"/>
        <v>4476669.1019561328</v>
      </c>
      <c r="R267" s="5">
        <f t="shared" si="84"/>
        <v>133.024317766287</v>
      </c>
      <c r="S267" s="18">
        <f t="shared" si="82"/>
        <v>1330243.1776628699</v>
      </c>
      <c r="T267" s="119">
        <f t="shared" si="71"/>
        <v>1.2152990587225724E-2</v>
      </c>
      <c r="U267" s="119">
        <f t="shared" si="83"/>
        <v>121.52990587225723</v>
      </c>
      <c r="W267" s="5">
        <f>晶体生长速度!H266</f>
        <v>277110818320.61725</v>
      </c>
      <c r="X267" s="5">
        <f>形核速率!P267</f>
        <v>95429.817845030644</v>
      </c>
      <c r="Y267" s="5"/>
      <c r="AB267" s="5">
        <f>形核速率!Z267</f>
        <v>98421.022960023023</v>
      </c>
      <c r="AC267" s="5">
        <f>晶体生长速度!N266</f>
        <v>3.4262021951066979E+57</v>
      </c>
      <c r="AD267" s="5">
        <f t="shared" si="69"/>
        <v>5.3791782106175498E+62</v>
      </c>
      <c r="AE267" s="5">
        <f t="shared" si="70"/>
        <v>5.4654768349669389E+57</v>
      </c>
    </row>
    <row r="268" spans="2:31" x14ac:dyDescent="0.25">
      <c r="B268" s="5">
        <f>形核速率!F268</f>
        <v>2.6383487664425851</v>
      </c>
      <c r="C268" s="5">
        <f t="shared" si="75"/>
        <v>4.3149031070068844E-2</v>
      </c>
      <c r="D268" s="5">
        <f>形核速率!K268</f>
        <v>109107.58577484105</v>
      </c>
      <c r="E268" s="5">
        <f>晶体生长速度!E267</f>
        <v>172.50469840366097</v>
      </c>
      <c r="F268" s="39">
        <f>LN(D268*B268/2-3)</f>
        <v>11.877074930131649</v>
      </c>
      <c r="G268">
        <f t="shared" si="67"/>
        <v>11</v>
      </c>
      <c r="H268" s="65">
        <f t="shared" si="77"/>
        <v>0.8770749301316485</v>
      </c>
      <c r="I268">
        <f>G268-3</f>
        <v>8</v>
      </c>
      <c r="J268">
        <f t="shared" si="79"/>
        <v>2.0781413176627321</v>
      </c>
      <c r="K268" s="66">
        <f>(3^H268)/3*4*3^I268*5*1/(3^(2*(G268-1)))*1/2</f>
        <v>1.643973375586622E-5</v>
      </c>
      <c r="L268" s="96">
        <f t="shared" si="68"/>
        <v>5.8374048941159451</v>
      </c>
      <c r="N268" s="101">
        <f t="shared" si="72"/>
        <v>1</v>
      </c>
      <c r="O268" s="5">
        <f t="shared" si="73"/>
        <v>49657869.09903919</v>
      </c>
      <c r="P268" s="5">
        <f t="shared" si="74"/>
        <v>455.12755823884908</v>
      </c>
      <c r="Q268" s="60">
        <f t="shared" si="81"/>
        <v>4551275.5823884904</v>
      </c>
      <c r="R268" s="5">
        <f t="shared" si="84"/>
        <v>140.46772835743943</v>
      </c>
      <c r="S268" s="18">
        <f t="shared" si="82"/>
        <v>1404677.2835743942</v>
      </c>
      <c r="T268" s="119">
        <f t="shared" si="71"/>
        <v>1.2897331646340967E-2</v>
      </c>
      <c r="U268" s="119">
        <f t="shared" si="83"/>
        <v>128.97331646340967</v>
      </c>
      <c r="W268" s="5">
        <f>晶体生长速度!H267</f>
        <v>277128649575.81146</v>
      </c>
      <c r="X268" s="5">
        <f>形核速率!P268</f>
        <v>95429.829480539454</v>
      </c>
      <c r="Y268" s="5"/>
      <c r="AB268" s="5">
        <f>形核速率!Z268</f>
        <v>98421.6898768971</v>
      </c>
      <c r="AC268" s="5">
        <f>晶体生长速度!N267</f>
        <v>3.5415556307612827E+57</v>
      </c>
      <c r="AD268" s="5">
        <f t="shared" si="69"/>
        <v>5.7107249586051487E+62</v>
      </c>
      <c r="AE268" s="5">
        <f t="shared" si="70"/>
        <v>5.8023032989455392E+57</v>
      </c>
    </row>
    <row r="269" spans="2:31" x14ac:dyDescent="0.25">
      <c r="B269" s="5">
        <f>形核速率!F269</f>
        <v>2.6383487665425851</v>
      </c>
      <c r="C269" s="5">
        <f t="shared" si="75"/>
        <v>1.000000082740371E-10</v>
      </c>
      <c r="D269" s="5">
        <f>形核速率!K269</f>
        <v>109107.58455530122</v>
      </c>
      <c r="E269" s="5">
        <f>晶体生长速度!E268</f>
        <v>172.5054655311842</v>
      </c>
      <c r="F269" s="39">
        <f t="shared" si="76"/>
        <v>11.877074918991912</v>
      </c>
      <c r="G269">
        <f t="shared" si="67"/>
        <v>11</v>
      </c>
      <c r="H269" s="65">
        <f t="shared" si="77"/>
        <v>0.87707491899191226</v>
      </c>
      <c r="I269">
        <f t="shared" si="78"/>
        <v>8</v>
      </c>
      <c r="J269">
        <f t="shared" si="79"/>
        <v>2.0781413176627321</v>
      </c>
      <c r="K269" s="66">
        <f t="shared" si="80"/>
        <v>1.6439733554672632E-5</v>
      </c>
      <c r="L269" s="96">
        <f t="shared" si="68"/>
        <v>5.8374048948329325</v>
      </c>
      <c r="N269" s="101">
        <f t="shared" si="72"/>
        <v>1</v>
      </c>
      <c r="O269" s="5">
        <f t="shared" si="73"/>
        <v>49658089.374165982</v>
      </c>
      <c r="P269" s="5">
        <f t="shared" si="74"/>
        <v>455.12958220605424</v>
      </c>
      <c r="Q269" s="60">
        <f t="shared" si="81"/>
        <v>4551295.8220605422</v>
      </c>
      <c r="R269" s="5">
        <f t="shared" si="84"/>
        <v>140.46772837468998</v>
      </c>
      <c r="S269" s="18">
        <f t="shared" si="82"/>
        <v>1404677.2837468998</v>
      </c>
      <c r="T269" s="119">
        <f t="shared" si="71"/>
        <v>1.2897331648066021E-2</v>
      </c>
      <c r="U269" s="119">
        <f t="shared" si="83"/>
        <v>128.9733164806602</v>
      </c>
      <c r="W269" s="5">
        <f>晶体生长速度!H268</f>
        <v>277130292493.90381</v>
      </c>
      <c r="X269" s="5">
        <f>形核速率!P269</f>
        <v>95429.830552560277</v>
      </c>
      <c r="Y269" s="5"/>
      <c r="AB269" s="5">
        <f>形核速率!Z269</f>
        <v>98421.690055853236</v>
      </c>
      <c r="AC269" s="5">
        <f>晶体生长速度!N268</f>
        <v>3.5415871093571931E+57</v>
      </c>
      <c r="AD269" s="5">
        <f t="shared" si="69"/>
        <v>5.710775728275569E+62</v>
      </c>
      <c r="AE269" s="5">
        <f t="shared" si="70"/>
        <v>5.802354872218477E+57</v>
      </c>
    </row>
    <row r="270" spans="2:31" x14ac:dyDescent="0.25">
      <c r="B270" s="5">
        <f>形核速率!F270</f>
        <v>2.6383487668425851</v>
      </c>
      <c r="C270" s="5">
        <f t="shared" si="75"/>
        <v>3.000000248221113E-10</v>
      </c>
      <c r="D270" s="5">
        <f>形核速率!K270</f>
        <v>109107.58089652672</v>
      </c>
      <c r="E270" s="5">
        <f>晶体生长速度!E269</f>
        <v>172.50776717265802</v>
      </c>
      <c r="F270" s="39">
        <f t="shared" si="76"/>
        <v>11.877074885571282</v>
      </c>
      <c r="G270">
        <f t="shared" si="67"/>
        <v>11</v>
      </c>
      <c r="H270" s="65">
        <f t="shared" si="77"/>
        <v>0.87707488557128244</v>
      </c>
      <c r="I270">
        <f t="shared" si="78"/>
        <v>8</v>
      </c>
      <c r="J270">
        <f t="shared" si="79"/>
        <v>2.0781413176627321</v>
      </c>
      <c r="K270" s="66">
        <f t="shared" si="80"/>
        <v>1.6439732951066214E-5</v>
      </c>
      <c r="L270" s="96">
        <f t="shared" si="68"/>
        <v>5.837404896983923</v>
      </c>
      <c r="N270" s="101">
        <f t="shared" si="72"/>
        <v>1</v>
      </c>
      <c r="O270" s="5">
        <f t="shared" si="73"/>
        <v>49658750.273975424</v>
      </c>
      <c r="P270" s="5">
        <f t="shared" si="74"/>
        <v>455.1356547907501</v>
      </c>
      <c r="Q270" s="60">
        <f t="shared" si="81"/>
        <v>4551356.5479075005</v>
      </c>
      <c r="R270" s="5">
        <f t="shared" si="84"/>
        <v>140.46772842644231</v>
      </c>
      <c r="S270" s="18">
        <f t="shared" si="82"/>
        <v>1404677.284264423</v>
      </c>
      <c r="T270" s="119">
        <f t="shared" si="71"/>
        <v>1.2897331653241254E-2</v>
      </c>
      <c r="U270" s="119">
        <f t="shared" si="83"/>
        <v>128.97331653241255</v>
      </c>
      <c r="W270" s="5">
        <f>晶体生长速度!H269</f>
        <v>277135221771.57349</v>
      </c>
      <c r="X270" s="5">
        <f>形核速率!P270</f>
        <v>95429.833768923854</v>
      </c>
      <c r="Y270" s="5"/>
      <c r="AB270" s="5">
        <f>形核速率!Z270</f>
        <v>98421.690592785701</v>
      </c>
      <c r="AC270" s="5">
        <f>晶体生长速度!N269</f>
        <v>3.5416815581173753E+57</v>
      </c>
      <c r="AD270" s="5">
        <f t="shared" si="69"/>
        <v>5.7109280582096453E+62</v>
      </c>
      <c r="AE270" s="5">
        <f t="shared" si="70"/>
        <v>5.8025096132907272E+57</v>
      </c>
    </row>
    <row r="271" spans="2:31" x14ac:dyDescent="0.25">
      <c r="B271" s="5">
        <f>形核速率!F271</f>
        <v>2.6383487672425852</v>
      </c>
      <c r="C271" s="5">
        <f t="shared" si="75"/>
        <v>4.000000330961484E-10</v>
      </c>
      <c r="D271" s="5">
        <f>形核速率!K271</f>
        <v>109107.57601814481</v>
      </c>
      <c r="E271" s="5">
        <f>晶体生长速度!E270</f>
        <v>172.51083611964933</v>
      </c>
      <c r="F271" s="39">
        <f t="shared" si="76"/>
        <v>11.877074841010295</v>
      </c>
      <c r="G271">
        <f t="shared" si="67"/>
        <v>11</v>
      </c>
      <c r="H271" s="65">
        <f t="shared" si="77"/>
        <v>0.87707484101029465</v>
      </c>
      <c r="I271">
        <f t="shared" si="78"/>
        <v>8</v>
      </c>
      <c r="J271">
        <f t="shared" si="79"/>
        <v>2.0781413176627321</v>
      </c>
      <c r="K271" s="66">
        <f t="shared" si="80"/>
        <v>1.6439732146255013E-5</v>
      </c>
      <c r="L271" s="96">
        <f t="shared" si="68"/>
        <v>5.8374048998519612</v>
      </c>
      <c r="N271" s="101">
        <f t="shared" si="72"/>
        <v>1</v>
      </c>
      <c r="O271" s="5">
        <f t="shared" si="73"/>
        <v>49659631.500040278</v>
      </c>
      <c r="P271" s="5">
        <f t="shared" si="74"/>
        <v>455.14375181226444</v>
      </c>
      <c r="Q271" s="60">
        <f t="shared" si="81"/>
        <v>4551437.5181226442</v>
      </c>
      <c r="R271" s="5">
        <f t="shared" si="84"/>
        <v>140.46772849544664</v>
      </c>
      <c r="S271" s="18">
        <f t="shared" si="82"/>
        <v>1404677.2849544664</v>
      </c>
      <c r="T271" s="119">
        <f t="shared" si="71"/>
        <v>1.2897331660141688E-2</v>
      </c>
      <c r="U271" s="119">
        <f t="shared" si="83"/>
        <v>128.97331660141688</v>
      </c>
      <c r="W271" s="5">
        <f>晶体生长速度!H270</f>
        <v>277141794361.10907</v>
      </c>
      <c r="X271" s="5">
        <f>形核速率!P271</f>
        <v>95429.838057457499</v>
      </c>
      <c r="Y271" s="5"/>
      <c r="AB271" s="5">
        <f>形核速率!Z271</f>
        <v>98421.691308707581</v>
      </c>
      <c r="AC271" s="5">
        <f>晶体生长速度!N270</f>
        <v>3.5418074958868572E+57</v>
      </c>
      <c r="AD271" s="5">
        <f t="shared" si="69"/>
        <v>5.7111311746106194E+62</v>
      </c>
      <c r="AE271" s="5">
        <f t="shared" si="70"/>
        <v>5.8027159446967804E+57</v>
      </c>
    </row>
    <row r="272" spans="2:31" x14ac:dyDescent="0.25">
      <c r="B272" s="5">
        <f>形核速率!F272</f>
        <v>2.6383487674425852</v>
      </c>
      <c r="C272" s="5">
        <f t="shared" si="75"/>
        <v>2.000000165480742E-10</v>
      </c>
      <c r="D272" s="5">
        <f>形核速率!K272</f>
        <v>109107.57357901834</v>
      </c>
      <c r="E272" s="5">
        <f>晶体生长速度!E271</f>
        <v>172.51237052666954</v>
      </c>
      <c r="F272" s="39">
        <f t="shared" si="76"/>
        <v>11.877074818730392</v>
      </c>
      <c r="G272">
        <f t="shared" ref="G272:G307" si="85">INT(F272)</f>
        <v>11</v>
      </c>
      <c r="H272" s="65">
        <f t="shared" si="77"/>
        <v>0.87707481873039228</v>
      </c>
      <c r="I272">
        <f t="shared" si="78"/>
        <v>8</v>
      </c>
      <c r="J272">
        <f t="shared" si="79"/>
        <v>2.0781413176627321</v>
      </c>
      <c r="K272" s="66">
        <f t="shared" si="80"/>
        <v>1.6439731743860119E-5</v>
      </c>
      <c r="L272" s="96">
        <f t="shared" si="68"/>
        <v>5.8374049012859928</v>
      </c>
      <c r="N272" s="101">
        <f t="shared" si="72"/>
        <v>1</v>
      </c>
      <c r="O272" s="5">
        <f t="shared" si="73"/>
        <v>49660072.093936652</v>
      </c>
      <c r="P272" s="5">
        <f t="shared" si="74"/>
        <v>455.14780014763716</v>
      </c>
      <c r="Q272" s="60">
        <f t="shared" si="81"/>
        <v>4551478.0014763717</v>
      </c>
      <c r="R272" s="5">
        <f t="shared" si="84"/>
        <v>140.46772852994911</v>
      </c>
      <c r="S272" s="18">
        <f t="shared" si="82"/>
        <v>1404677.2852994911</v>
      </c>
      <c r="T272" s="119">
        <f t="shared" si="71"/>
        <v>1.2897331663591935E-2</v>
      </c>
      <c r="U272" s="119">
        <f t="shared" si="83"/>
        <v>128.97331663591933</v>
      </c>
      <c r="W272" s="5">
        <f>晶体生长速度!H271</f>
        <v>277145080543.04456</v>
      </c>
      <c r="X272" s="5">
        <f>形核速率!P272</f>
        <v>95429.840201610321</v>
      </c>
      <c r="Y272" s="5"/>
      <c r="AB272" s="5">
        <f>形核速率!Z272</f>
        <v>98421.691666645245</v>
      </c>
      <c r="AC272" s="5">
        <f>晶体生长速度!N271</f>
        <v>3.5418704623899166E+57</v>
      </c>
      <c r="AD272" s="5">
        <f t="shared" si="69"/>
        <v>5.7112327289704619E+62</v>
      </c>
      <c r="AE272" s="5">
        <f t="shared" si="70"/>
        <v>5.8028191064978188E+57</v>
      </c>
    </row>
    <row r="273" spans="2:31" x14ac:dyDescent="0.25">
      <c r="B273" s="5">
        <f>形核速率!F273</f>
        <v>2.638348776442585</v>
      </c>
      <c r="C273" s="5">
        <f t="shared" si="75"/>
        <v>8.9999998564849193E-9</v>
      </c>
      <c r="D273" s="5">
        <f>形核速率!K273</f>
        <v>109107.46381849296</v>
      </c>
      <c r="E273" s="5">
        <f>晶体生长速度!E272</f>
        <v>172.58143873084299</v>
      </c>
      <c r="F273" s="39">
        <f t="shared" si="76"/>
        <v>11.877073816135736</v>
      </c>
      <c r="G273">
        <f t="shared" si="85"/>
        <v>11</v>
      </c>
      <c r="H273" s="65">
        <f t="shared" si="77"/>
        <v>0.8770738161357361</v>
      </c>
      <c r="I273">
        <f t="shared" si="78"/>
        <v>8</v>
      </c>
      <c r="J273">
        <f t="shared" si="79"/>
        <v>2.0781413176627321</v>
      </c>
      <c r="K273" s="66">
        <f t="shared" si="80"/>
        <v>1.6439713636116966E-5</v>
      </c>
      <c r="L273" s="96">
        <f t="shared" si="68"/>
        <v>5.8374049658432536</v>
      </c>
      <c r="N273" s="101">
        <f t="shared" si="72"/>
        <v>1</v>
      </c>
      <c r="O273" s="5">
        <f t="shared" si="73"/>
        <v>49679904.524084501</v>
      </c>
      <c r="P273" s="5">
        <f t="shared" si="74"/>
        <v>455.33002771222056</v>
      </c>
      <c r="Q273" s="60">
        <f t="shared" si="81"/>
        <v>4553300.2771222051</v>
      </c>
      <c r="R273" s="5">
        <f t="shared" si="84"/>
        <v>140.46773008318203</v>
      </c>
      <c r="S273" s="18">
        <f t="shared" si="82"/>
        <v>1404677.3008318204</v>
      </c>
      <c r="T273" s="119">
        <f t="shared" si="71"/>
        <v>1.2897331818915227E-2</v>
      </c>
      <c r="U273" s="119">
        <f t="shared" si="83"/>
        <v>128.97331818915228</v>
      </c>
      <c r="W273" s="5">
        <f>晶体生长速度!H272</f>
        <v>277293009455.43823</v>
      </c>
      <c r="X273" s="5">
        <f>形核速率!P273</f>
        <v>95429.936693712807</v>
      </c>
      <c r="Y273" s="5"/>
      <c r="AB273" s="5">
        <f>形核速率!Z273</f>
        <v>98421.707775424977</v>
      </c>
      <c r="AC273" s="5">
        <f>晶体生长速度!N272</f>
        <v>3.5447054150562626E+57</v>
      </c>
      <c r="AD273" s="5">
        <f t="shared" si="69"/>
        <v>5.7158050303282884E+62</v>
      </c>
      <c r="AE273" s="5">
        <f t="shared" si="70"/>
        <v>5.8074637796068335E+57</v>
      </c>
    </row>
    <row r="274" spans="2:31" x14ac:dyDescent="0.25">
      <c r="B274" s="5">
        <f>形核速率!F274</f>
        <v>2.6383488664425849</v>
      </c>
      <c r="C274" s="5">
        <f t="shared" si="75"/>
        <v>8.9999999897116822E-8</v>
      </c>
      <c r="D274" s="5">
        <f>形核速率!K274</f>
        <v>109106.36698076544</v>
      </c>
      <c r="E274" s="5">
        <f>晶体生长速度!E273</f>
        <v>173.27314756056427</v>
      </c>
      <c r="F274" s="39">
        <f t="shared" si="76"/>
        <v>11.877063797168319</v>
      </c>
      <c r="G274">
        <f t="shared" si="85"/>
        <v>11</v>
      </c>
      <c r="H274" s="65">
        <f t="shared" si="77"/>
        <v>0.87706379716831862</v>
      </c>
      <c r="I274">
        <f t="shared" si="78"/>
        <v>8</v>
      </c>
      <c r="J274">
        <f t="shared" si="79"/>
        <v>2.0781413176627321</v>
      </c>
      <c r="K274" s="66">
        <f t="shared" si="80"/>
        <v>1.643953268583051E-5</v>
      </c>
      <c r="L274" s="96">
        <f t="shared" si="68"/>
        <v>5.8374056140033375</v>
      </c>
      <c r="N274" s="101">
        <f t="shared" si="72"/>
        <v>1</v>
      </c>
      <c r="O274" s="5">
        <f t="shared" si="73"/>
        <v>49878522.555613764</v>
      </c>
      <c r="P274" s="5">
        <f t="shared" si="74"/>
        <v>457.15501245135351</v>
      </c>
      <c r="Q274" s="60">
        <f t="shared" si="81"/>
        <v>4571550.1245135348</v>
      </c>
      <c r="R274" s="5">
        <f t="shared" si="84"/>
        <v>140.46774567776529</v>
      </c>
      <c r="S274" s="18">
        <f t="shared" si="82"/>
        <v>1404677.456777653</v>
      </c>
      <c r="T274" s="119">
        <f t="shared" si="71"/>
        <v>1.2897333378373553E-2</v>
      </c>
      <c r="U274" s="119">
        <f t="shared" si="83"/>
        <v>128.97333378373554</v>
      </c>
      <c r="W274" s="5">
        <f>晶体生长速度!H273</f>
        <v>278775582444.14197</v>
      </c>
      <c r="X274" s="5">
        <f>形核速率!P274</f>
        <v>95430.900756950708</v>
      </c>
      <c r="Y274" s="5"/>
      <c r="AB274" s="5">
        <f>形核速率!Z274</f>
        <v>98421.868735041629</v>
      </c>
      <c r="AC274" s="5">
        <f>晶体生长速度!N273</f>
        <v>3.5731596927158387E+57</v>
      </c>
      <c r="AD274" s="5">
        <f t="shared" si="69"/>
        <v>5.7616970317750657E+62</v>
      </c>
      <c r="AE274" s="5">
        <f t="shared" si="70"/>
        <v>5.8540821321793294E+57</v>
      </c>
    </row>
    <row r="275" spans="2:31" x14ac:dyDescent="0.25">
      <c r="B275" s="5">
        <f>形核速率!F275</f>
        <v>2.6383497664425852</v>
      </c>
      <c r="C275" s="5">
        <f t="shared" si="75"/>
        <v>9.0000000030343585E-7</v>
      </c>
      <c r="D275" s="5">
        <f>形核速率!K275</f>
        <v>109095.47548745542</v>
      </c>
      <c r="E275" s="5">
        <f>晶体生长速度!E274</f>
        <v>180.29220062357913</v>
      </c>
      <c r="F275" s="39">
        <f t="shared" si="76"/>
        <v>11.876964306690269</v>
      </c>
      <c r="G275">
        <f t="shared" si="85"/>
        <v>11</v>
      </c>
      <c r="H275" s="65">
        <f t="shared" si="77"/>
        <v>0.87696430669026881</v>
      </c>
      <c r="I275">
        <f t="shared" si="78"/>
        <v>8</v>
      </c>
      <c r="J275">
        <f t="shared" si="79"/>
        <v>2.0781413176627321</v>
      </c>
      <c r="K275" s="66">
        <f t="shared" si="80"/>
        <v>1.6437735919073194E-5</v>
      </c>
      <c r="L275" s="96">
        <f t="shared" si="68"/>
        <v>5.8374123581647694</v>
      </c>
      <c r="N275" s="101">
        <f t="shared" si="72"/>
        <v>1</v>
      </c>
      <c r="O275" s="5">
        <f t="shared" si="73"/>
        <v>51893868.705402747</v>
      </c>
      <c r="P275" s="5">
        <f t="shared" si="74"/>
        <v>475.67388540663973</v>
      </c>
      <c r="Q275" s="60">
        <f t="shared" si="81"/>
        <v>4756738.8540663971</v>
      </c>
      <c r="R275" s="5">
        <f t="shared" si="84"/>
        <v>140.4679079407459</v>
      </c>
      <c r="S275" s="18">
        <f t="shared" si="82"/>
        <v>1404679.0794074591</v>
      </c>
      <c r="T275" s="119">
        <f t="shared" si="71"/>
        <v>1.2897349604671616E-2</v>
      </c>
      <c r="U275" s="119">
        <f t="shared" si="83"/>
        <v>128.97349604671615</v>
      </c>
      <c r="W275" s="5">
        <f>晶体生长速度!H274</f>
        <v>293930552567.4165</v>
      </c>
      <c r="X275" s="5">
        <f>形核速率!P275</f>
        <v>95440.455017420289</v>
      </c>
      <c r="Y275" s="5"/>
      <c r="AB275" s="5">
        <f>形核速率!Z275</f>
        <v>98423.465322804375</v>
      </c>
      <c r="AC275" s="5">
        <f>晶体生长速度!N274</f>
        <v>3.8683280303443741E+57</v>
      </c>
      <c r="AD275" s="5">
        <f t="shared" si="69"/>
        <v>6.2377586915760626E+62</v>
      </c>
      <c r="AE275" s="5">
        <f t="shared" si="70"/>
        <v>6.3376743250380107E+57</v>
      </c>
    </row>
    <row r="276" spans="2:31" x14ac:dyDescent="0.25">
      <c r="B276" s="5">
        <f>形核速率!F276</f>
        <v>2.6383562532545493</v>
      </c>
      <c r="C276" s="5">
        <f t="shared" si="75"/>
        <v>6.4868119640237865E-6</v>
      </c>
      <c r="D276" s="5">
        <f>形核速率!K276</f>
        <v>109020.85179352202</v>
      </c>
      <c r="E276" s="5">
        <f>晶体生长速度!E275</f>
        <v>236.56546750752563</v>
      </c>
      <c r="F276" s="39">
        <f t="shared" si="76"/>
        <v>11.876282495187116</v>
      </c>
      <c r="G276">
        <f t="shared" si="85"/>
        <v>11</v>
      </c>
      <c r="H276" s="65">
        <f t="shared" si="77"/>
        <v>0.87628249518711598</v>
      </c>
      <c r="I276">
        <f t="shared" si="78"/>
        <v>8</v>
      </c>
      <c r="J276">
        <f t="shared" si="79"/>
        <v>2.0781413176627321</v>
      </c>
      <c r="K276" s="66">
        <f t="shared" si="80"/>
        <v>1.6425427900796623E-5</v>
      </c>
      <c r="L276" s="96">
        <f t="shared" si="68"/>
        <v>5.8374761391411765</v>
      </c>
      <c r="N276" s="101">
        <f t="shared" si="72"/>
        <v>1</v>
      </c>
      <c r="O276" s="5">
        <f t="shared" si="73"/>
        <v>68044708.396189153</v>
      </c>
      <c r="P276" s="5">
        <f t="shared" si="74"/>
        <v>624.14398050256614</v>
      </c>
      <c r="Q276" s="60">
        <f t="shared" si="81"/>
        <v>6241439.8050256614</v>
      </c>
      <c r="R276" s="5">
        <f t="shared" si="84"/>
        <v>140.4694424964508</v>
      </c>
      <c r="S276" s="18">
        <f t="shared" si="82"/>
        <v>1404694.424964508</v>
      </c>
      <c r="T276" s="119">
        <f t="shared" si="71"/>
        <v>1.2897503060242106E-2</v>
      </c>
      <c r="U276" s="119">
        <f t="shared" si="83"/>
        <v>128.97503060242107</v>
      </c>
      <c r="W276" s="5">
        <f>晶体生长速度!H275</f>
        <v>422198235152.62195</v>
      </c>
      <c r="X276" s="5">
        <f>形核速率!P276</f>
        <v>95505.024480133434</v>
      </c>
      <c r="Y276" s="5"/>
      <c r="AB276" s="5">
        <f>形核速率!Z276</f>
        <v>98434.32308476929</v>
      </c>
      <c r="AC276" s="5">
        <f>晶体生长速度!N275</f>
        <v>6.6579280791306363E+57</v>
      </c>
      <c r="AD276" s="5">
        <f t="shared" si="69"/>
        <v>1.0737273154557213E+63</v>
      </c>
      <c r="AE276" s="5">
        <f t="shared" si="70"/>
        <v>1.0908058102162727E+58</v>
      </c>
    </row>
    <row r="277" spans="2:31" x14ac:dyDescent="0.25">
      <c r="B277" s="5">
        <f>形核速率!F277</f>
        <v>2.6383587664425852</v>
      </c>
      <c r="C277" s="5">
        <f t="shared" si="75"/>
        <v>2.5131880359019476E-6</v>
      </c>
      <c r="D277" s="5">
        <f>形核速率!K277</f>
        <v>109020.85181364663</v>
      </c>
      <c r="E277" s="5">
        <f>晶体生长速度!E276</f>
        <v>236.56542622242213</v>
      </c>
      <c r="F277" s="39">
        <f t="shared" si="76"/>
        <v>11.876283447949389</v>
      </c>
      <c r="G277">
        <f t="shared" si="85"/>
        <v>11</v>
      </c>
      <c r="H277" s="65">
        <f t="shared" si="77"/>
        <v>0.87628344794938862</v>
      </c>
      <c r="I277">
        <f t="shared" si="78"/>
        <v>8</v>
      </c>
      <c r="J277">
        <f t="shared" si="79"/>
        <v>2.0781413176627321</v>
      </c>
      <c r="K277" s="66">
        <f t="shared" si="80"/>
        <v>1.6425445093569412E-5</v>
      </c>
      <c r="L277" s="96">
        <f t="shared" ref="L277:L340" si="86">(J277+K277)*(2*E277*0.01*C277)+L276</f>
        <v>5.837500849824905</v>
      </c>
      <c r="N277" s="101">
        <f t="shared" si="72"/>
        <v>1</v>
      </c>
      <c r="O277" s="5">
        <f t="shared" si="73"/>
        <v>68044761.35021171</v>
      </c>
      <c r="P277" s="5">
        <f t="shared" si="74"/>
        <v>624.14446611115409</v>
      </c>
      <c r="Q277" s="60">
        <f t="shared" si="81"/>
        <v>6241444.6611115411</v>
      </c>
      <c r="R277" s="5">
        <f t="shared" si="84"/>
        <v>140.47003702984969</v>
      </c>
      <c r="S277" s="18">
        <f t="shared" si="82"/>
        <v>1404700.3702984969</v>
      </c>
      <c r="T277" s="119">
        <f t="shared" si="71"/>
        <v>1.2897562513581994E-2</v>
      </c>
      <c r="U277" s="119">
        <f t="shared" si="83"/>
        <v>128.97562513581994</v>
      </c>
      <c r="W277" s="5">
        <f>晶体生长速度!H276</f>
        <v>422198145859.10437</v>
      </c>
      <c r="X277" s="5">
        <f>形核速率!P277</f>
        <v>95505.024442820999</v>
      </c>
      <c r="Y277" s="5"/>
      <c r="AB277" s="5">
        <f>形核速率!Z277</f>
        <v>98434.3231147365</v>
      </c>
      <c r="AC277" s="5">
        <f>晶体生长速度!N276</f>
        <v>6.6579381086355323E+57</v>
      </c>
      <c r="AD277" s="5">
        <f t="shared" si="69"/>
        <v>1.0737305803128783E+63</v>
      </c>
      <c r="AE277" s="5">
        <f t="shared" si="70"/>
        <v>1.0908091266715189E+58</v>
      </c>
    </row>
    <row r="278" spans="2:31" x14ac:dyDescent="0.25">
      <c r="B278" s="5">
        <f>形核速率!F278</f>
        <v>2.6383687664425852</v>
      </c>
      <c r="C278" s="5">
        <f t="shared" si="75"/>
        <v>1.0000000000065512E-5</v>
      </c>
      <c r="D278" s="5">
        <f>形核速率!K278</f>
        <v>109020.85185093556</v>
      </c>
      <c r="E278" s="5">
        <f>晶体生长速度!E277</f>
        <v>236.56534538996715</v>
      </c>
      <c r="F278" s="39">
        <f t="shared" si="76"/>
        <v>11.876287238598412</v>
      </c>
      <c r="G278">
        <f t="shared" si="85"/>
        <v>11</v>
      </c>
      <c r="H278" s="65">
        <f t="shared" si="77"/>
        <v>0.87628723859841173</v>
      </c>
      <c r="I278">
        <f t="shared" si="78"/>
        <v>8</v>
      </c>
      <c r="J278">
        <f t="shared" si="79"/>
        <v>2.0781413176627321</v>
      </c>
      <c r="K278" s="66">
        <f t="shared" si="80"/>
        <v>1.6425513496715773E-5</v>
      </c>
      <c r="L278" s="96">
        <f t="shared" si="86"/>
        <v>5.8375991738457635</v>
      </c>
      <c r="N278" s="101">
        <f t="shared" si="72"/>
        <v>1</v>
      </c>
      <c r="O278" s="5">
        <f t="shared" si="73"/>
        <v>68044996.028706387</v>
      </c>
      <c r="P278" s="5">
        <f t="shared" si="74"/>
        <v>624.1466184995918</v>
      </c>
      <c r="Q278" s="60">
        <f t="shared" si="81"/>
        <v>6241466.1849959176</v>
      </c>
      <c r="R278" s="5">
        <f t="shared" si="84"/>
        <v>140.47240268330361</v>
      </c>
      <c r="S278" s="18">
        <f t="shared" si="82"/>
        <v>1404724.0268330362</v>
      </c>
      <c r="T278" s="119">
        <f t="shared" si="71"/>
        <v>1.2897799078927385E-2</v>
      </c>
      <c r="U278" s="119">
        <f t="shared" si="83"/>
        <v>128.97799078927386</v>
      </c>
      <c r="W278" s="5">
        <f>晶体生长速度!H277</f>
        <v>422197971812.5705</v>
      </c>
      <c r="X278" s="5">
        <f>形核速率!P278</f>
        <v>95505.024370093422</v>
      </c>
      <c r="Y278" s="5"/>
      <c r="AB278" s="5">
        <f>形核速率!Z278</f>
        <v>98434.323250103713</v>
      </c>
      <c r="AC278" s="5">
        <f>晶体生长速度!N277</f>
        <v>6.6579834139050908E+57</v>
      </c>
      <c r="AD278" s="5">
        <f t="shared" si="69"/>
        <v>1.0737444419445771E+63</v>
      </c>
      <c r="AE278" s="5">
        <f t="shared" si="70"/>
        <v>1.0908232072834876E+58</v>
      </c>
    </row>
    <row r="279" spans="2:31" x14ac:dyDescent="0.25">
      <c r="B279" s="5">
        <f>形核速率!F279</f>
        <v>2.638398766442585</v>
      </c>
      <c r="C279" s="5">
        <f t="shared" si="75"/>
        <v>2.9999999999752447E-5</v>
      </c>
      <c r="D279" s="5">
        <f>形核速率!K279</f>
        <v>109020.85190826365</v>
      </c>
      <c r="E279" s="5">
        <f>晶体生长速度!E278</f>
        <v>236.56520925089356</v>
      </c>
      <c r="F279" s="39">
        <f t="shared" si="76"/>
        <v>11.876298609959012</v>
      </c>
      <c r="G279">
        <f t="shared" si="85"/>
        <v>11</v>
      </c>
      <c r="H279" s="65">
        <f t="shared" si="77"/>
        <v>0.87629860995901154</v>
      </c>
      <c r="I279">
        <f t="shared" si="78"/>
        <v>8</v>
      </c>
      <c r="J279">
        <f t="shared" si="79"/>
        <v>2.0781413176627321</v>
      </c>
      <c r="K279" s="66">
        <f t="shared" si="80"/>
        <v>1.6425718697280907E-5</v>
      </c>
      <c r="L279" s="96">
        <f t="shared" si="86"/>
        <v>5.8378941457386127</v>
      </c>
      <c r="N279" s="101">
        <f t="shared" si="72"/>
        <v>1</v>
      </c>
      <c r="O279" s="5">
        <f t="shared" si="73"/>
        <v>68045730.622043476</v>
      </c>
      <c r="P279" s="5">
        <f t="shared" si="74"/>
        <v>624.15335627078957</v>
      </c>
      <c r="Q279" s="60">
        <f t="shared" si="81"/>
        <v>6241533.5627078954</v>
      </c>
      <c r="R279" s="5">
        <f t="shared" si="84"/>
        <v>140.47949963958109</v>
      </c>
      <c r="S279" s="18">
        <f t="shared" si="82"/>
        <v>1404794.996395811</v>
      </c>
      <c r="T279" s="119">
        <f t="shared" si="71"/>
        <v>1.2898508774555131E-2</v>
      </c>
      <c r="U279" s="119">
        <f t="shared" si="83"/>
        <v>128.98508774555131</v>
      </c>
      <c r="W279" s="5">
        <f>晶体生长速度!H278</f>
        <v>422197680706.86194</v>
      </c>
      <c r="X279" s="5">
        <f>形核速率!P279</f>
        <v>95505.024248451082</v>
      </c>
      <c r="Y279" s="5"/>
      <c r="AB279" s="5">
        <f>形核速率!Z279</f>
        <v>98434.323676759101</v>
      </c>
      <c r="AC279" s="5">
        <f>晶体生长速度!N278</f>
        <v>6.6581262107770708E+57</v>
      </c>
      <c r="AD279" s="5">
        <f t="shared" si="69"/>
        <v>1.0737871373405112E+63</v>
      </c>
      <c r="AE279" s="5">
        <f t="shared" si="70"/>
        <v>1.0908665770556195E+58</v>
      </c>
    </row>
    <row r="280" spans="2:31" x14ac:dyDescent="0.25">
      <c r="B280" s="5">
        <f>形核速率!F280</f>
        <v>2.6384287664425852</v>
      </c>
      <c r="C280" s="5">
        <f t="shared" si="75"/>
        <v>3.0000000000196536E-5</v>
      </c>
      <c r="D280" s="5">
        <f>形核速率!K280</f>
        <v>109020.85196559165</v>
      </c>
      <c r="E280" s="5">
        <f>晶体生长速度!E279</f>
        <v>236.56507311190015</v>
      </c>
      <c r="F280" s="39">
        <f t="shared" si="76"/>
        <v>11.876309981190316</v>
      </c>
      <c r="G280">
        <f t="shared" si="85"/>
        <v>11</v>
      </c>
      <c r="H280" s="65">
        <f t="shared" si="77"/>
        <v>0.87630998119031567</v>
      </c>
      <c r="I280">
        <f t="shared" si="78"/>
        <v>8</v>
      </c>
      <c r="J280">
        <f t="shared" si="79"/>
        <v>2.0781413176627321</v>
      </c>
      <c r="K280" s="66">
        <f t="shared" si="80"/>
        <v>1.6425923898076336E-5</v>
      </c>
      <c r="L280" s="96">
        <f t="shared" si="86"/>
        <v>5.8381891174617442</v>
      </c>
      <c r="N280" s="101">
        <f t="shared" si="72"/>
        <v>1</v>
      </c>
      <c r="O280" s="5">
        <f t="shared" si="73"/>
        <v>68046465.214513823</v>
      </c>
      <c r="P280" s="5">
        <f t="shared" si="74"/>
        <v>624.16009403403064</v>
      </c>
      <c r="Q280" s="60">
        <f t="shared" si="81"/>
        <v>6241600.9403403066</v>
      </c>
      <c r="R280" s="5">
        <f t="shared" si="84"/>
        <v>140.48659659177449</v>
      </c>
      <c r="S280" s="18">
        <f t="shared" si="82"/>
        <v>1404865.9659177449</v>
      </c>
      <c r="T280" s="119">
        <f t="shared" si="71"/>
        <v>1.2899218469774472E-2</v>
      </c>
      <c r="U280" s="119">
        <f t="shared" si="83"/>
        <v>128.9921846977447</v>
      </c>
      <c r="W280" s="5">
        <f>晶体生长速度!H279</f>
        <v>422197389601.35883</v>
      </c>
      <c r="X280" s="5">
        <f>形核速率!P280</f>
        <v>95505.024126808741</v>
      </c>
      <c r="Y280" s="5"/>
      <c r="AB280" s="5">
        <f>形核速率!Z280</f>
        <v>98434.324103409177</v>
      </c>
      <c r="AC280" s="5">
        <f>晶体生长速度!N279</f>
        <v>6.6582690089945914E+57</v>
      </c>
      <c r="AD280" s="5">
        <f t="shared" si="69"/>
        <v>1.0738298337971303E+63</v>
      </c>
      <c r="AE280" s="5">
        <f t="shared" si="70"/>
        <v>1.0909099479049903E+58</v>
      </c>
    </row>
    <row r="281" spans="2:31" x14ac:dyDescent="0.25">
      <c r="B281" s="5">
        <f>形核速率!F281</f>
        <v>2.6384487664425853</v>
      </c>
      <c r="C281" s="5">
        <f t="shared" si="75"/>
        <v>2.0000000000131024E-5</v>
      </c>
      <c r="D281" s="5">
        <f>形核速率!K281</f>
        <v>109020.85201497284</v>
      </c>
      <c r="E281" s="5">
        <f>晶体生长速度!E280</f>
        <v>236.56496058415945</v>
      </c>
      <c r="F281" s="39">
        <f t="shared" si="76"/>
        <v>11.876317562041747</v>
      </c>
      <c r="G281">
        <f t="shared" si="85"/>
        <v>11</v>
      </c>
      <c r="H281" s="65">
        <f t="shared" si="77"/>
        <v>0.87631756204174671</v>
      </c>
      <c r="I281">
        <f t="shared" si="78"/>
        <v>8</v>
      </c>
      <c r="J281">
        <f t="shared" si="79"/>
        <v>2.0781413176627321</v>
      </c>
      <c r="K281" s="66">
        <f t="shared" si="80"/>
        <v>1.6426060700582302E-5</v>
      </c>
      <c r="L281" s="96">
        <f t="shared" si="86"/>
        <v>5.8383857651836379</v>
      </c>
      <c r="N281" s="101">
        <f t="shared" si="72"/>
        <v>1</v>
      </c>
      <c r="O281" s="5">
        <f t="shared" si="73"/>
        <v>68046948.687705249</v>
      </c>
      <c r="P281" s="5">
        <f t="shared" si="74"/>
        <v>624.16452843681429</v>
      </c>
      <c r="Q281" s="60">
        <f t="shared" si="81"/>
        <v>6241645.2843681425</v>
      </c>
      <c r="R281" s="5">
        <f t="shared" si="84"/>
        <v>140.49132789098621</v>
      </c>
      <c r="S281" s="18">
        <f t="shared" si="82"/>
        <v>1404913.278909862</v>
      </c>
      <c r="T281" s="119">
        <f t="shared" si="71"/>
        <v>1.2899691599695643E-2</v>
      </c>
      <c r="U281" s="119">
        <f t="shared" si="83"/>
        <v>128.99691599695643</v>
      </c>
      <c r="W281" s="5">
        <f>晶体生长速度!H280</f>
        <v>422197148245.2251</v>
      </c>
      <c r="X281" s="5">
        <f>形核速率!P281</f>
        <v>95505.024025954786</v>
      </c>
      <c r="Y281" s="5"/>
      <c r="AB281" s="5">
        <f>形核速率!Z281</f>
        <v>98434.324383632149</v>
      </c>
      <c r="AC281" s="5">
        <f>晶体生长速度!N280</f>
        <v>6.6583628002902854E+57</v>
      </c>
      <c r="AD281" s="5">
        <f t="shared" si="69"/>
        <v>1.0738580715207455E+63</v>
      </c>
      <c r="AE281" s="5">
        <f t="shared" si="70"/>
        <v>1.0909386316662817E+58</v>
      </c>
    </row>
    <row r="282" spans="2:31" x14ac:dyDescent="0.25">
      <c r="B282" s="5">
        <f>形核速率!F282</f>
        <v>2.6385487664425851</v>
      </c>
      <c r="C282" s="5">
        <f t="shared" si="75"/>
        <v>9.9999999999766942E-5</v>
      </c>
      <c r="D282" s="5">
        <f>形核速率!K282</f>
        <v>109020.85209374905</v>
      </c>
      <c r="E282" s="5">
        <f>晶体生长速度!E281</f>
        <v>236.56472582260727</v>
      </c>
      <c r="F282" s="39">
        <f t="shared" si="76"/>
        <v>11.876355463894782</v>
      </c>
      <c r="G282">
        <f t="shared" si="85"/>
        <v>11</v>
      </c>
      <c r="H282" s="65">
        <f t="shared" si="77"/>
        <v>0.87635546389478236</v>
      </c>
      <c r="I282">
        <f t="shared" si="78"/>
        <v>8</v>
      </c>
      <c r="J282">
        <f t="shared" si="79"/>
        <v>2.0781413176627321</v>
      </c>
      <c r="K282" s="66">
        <f t="shared" si="80"/>
        <v>1.6426744686816354E-5</v>
      </c>
      <c r="L282" s="96">
        <f t="shared" si="86"/>
        <v>5.839369002817679</v>
      </c>
      <c r="N282" s="101">
        <f t="shared" si="72"/>
        <v>1</v>
      </c>
      <c r="O282" s="5">
        <f t="shared" si="73"/>
        <v>68049460.257467359</v>
      </c>
      <c r="P282" s="5">
        <f t="shared" si="74"/>
        <v>624.18756550306875</v>
      </c>
      <c r="Q282" s="60">
        <f t="shared" si="81"/>
        <v>6241875.6550306873</v>
      </c>
      <c r="R282" s="5">
        <f t="shared" si="84"/>
        <v>140.51498436356843</v>
      </c>
      <c r="S282" s="18">
        <f t="shared" si="82"/>
        <v>1405149.8436356843</v>
      </c>
      <c r="T282" s="119">
        <f t="shared" si="71"/>
        <v>1.2902057246953863E-2</v>
      </c>
      <c r="U282" s="119">
        <f t="shared" si="83"/>
        <v>129.02057246953862</v>
      </c>
      <c r="W282" s="5">
        <f>晶体生长速度!H281</f>
        <v>422196653686.4978</v>
      </c>
      <c r="X282" s="5">
        <f>形核速率!P282</f>
        <v>95505.023819296461</v>
      </c>
      <c r="Y282" s="5"/>
      <c r="AB282" s="5">
        <f>形核速率!Z282</f>
        <v>98434.325848084642</v>
      </c>
      <c r="AC282" s="5">
        <f>晶体生长速度!N281</f>
        <v>6.6588529779457561E+57</v>
      </c>
      <c r="AD282" s="5">
        <f t="shared" si="69"/>
        <v>1.0740026891234902E+63</v>
      </c>
      <c r="AE282" s="5">
        <f t="shared" si="70"/>
        <v>1.0910855332935552E+58</v>
      </c>
    </row>
    <row r="283" spans="2:31" x14ac:dyDescent="0.25">
      <c r="B283" s="5">
        <f>形核速率!F283</f>
        <v>2.6388487664425853</v>
      </c>
      <c r="C283" s="5">
        <f t="shared" si="75"/>
        <v>3.00000000000189E-4</v>
      </c>
      <c r="D283" s="5">
        <f>形核速率!K283</f>
        <v>109020.85215761139</v>
      </c>
      <c r="E283" s="5">
        <f>晶体生长速度!E282</f>
        <v>236.56435787192194</v>
      </c>
      <c r="F283" s="39">
        <f t="shared" si="76"/>
        <v>11.876469159253684</v>
      </c>
      <c r="G283">
        <f t="shared" si="85"/>
        <v>11</v>
      </c>
      <c r="H283" s="65">
        <f t="shared" si="77"/>
        <v>0.87646915925368418</v>
      </c>
      <c r="I283">
        <f t="shared" si="78"/>
        <v>8</v>
      </c>
      <c r="J283">
        <f t="shared" si="79"/>
        <v>2.0781413176627321</v>
      </c>
      <c r="K283" s="66">
        <f t="shared" si="80"/>
        <v>1.6428796632309397E-5</v>
      </c>
      <c r="L283" s="96">
        <f t="shared" si="86"/>
        <v>5.8423187111347668</v>
      </c>
      <c r="N283" s="101">
        <f t="shared" si="72"/>
        <v>1</v>
      </c>
      <c r="O283" s="5">
        <f t="shared" si="73"/>
        <v>68057091.588165462</v>
      </c>
      <c r="P283" s="5">
        <f t="shared" si="74"/>
        <v>624.25756395460348</v>
      </c>
      <c r="Q283" s="60">
        <f t="shared" si="81"/>
        <v>6242575.6395460349</v>
      </c>
      <c r="R283" s="5">
        <f t="shared" si="84"/>
        <v>140.58595367093005</v>
      </c>
      <c r="S283" s="18">
        <f t="shared" si="82"/>
        <v>1405859.5367093005</v>
      </c>
      <c r="T283" s="119">
        <f t="shared" si="71"/>
        <v>1.2909154177690025E-2</v>
      </c>
      <c r="U283" s="119">
        <f t="shared" si="83"/>
        <v>129.09154177690024</v>
      </c>
      <c r="W283" s="5">
        <f>晶体生长速度!H282</f>
        <v>422195900602.29254</v>
      </c>
      <c r="X283" s="5">
        <f>形核速率!P283</f>
        <v>95505.02350460914</v>
      </c>
      <c r="Y283" s="5"/>
      <c r="AB283" s="5">
        <f>形核速率!Z283</f>
        <v>98434.330306094504</v>
      </c>
      <c r="AC283" s="5">
        <f>晶体生长速度!N282</f>
        <v>6.6603453775470786E+57</v>
      </c>
      <c r="AD283" s="5">
        <f t="shared" si="69"/>
        <v>1.0744401280668667E+63</v>
      </c>
      <c r="AE283" s="5">
        <f t="shared" si="70"/>
        <v>1.0915298806074605E+58</v>
      </c>
    </row>
    <row r="284" spans="2:31" x14ac:dyDescent="0.25">
      <c r="B284" s="5">
        <f>形核速率!F284</f>
        <v>2.639148766442585</v>
      </c>
      <c r="C284" s="5">
        <f t="shared" si="75"/>
        <v>2.9999999999974492E-4</v>
      </c>
      <c r="D284" s="5">
        <f>形核速率!K284</f>
        <v>109020.85222147359</v>
      </c>
      <c r="E284" s="5">
        <f>晶体生长速度!E283</f>
        <v>236.56398992185629</v>
      </c>
      <c r="F284" s="39">
        <f t="shared" si="76"/>
        <v>11.876582841687553</v>
      </c>
      <c r="G284">
        <f t="shared" si="85"/>
        <v>11</v>
      </c>
      <c r="H284" s="65">
        <f t="shared" si="77"/>
        <v>0.87658284168755252</v>
      </c>
      <c r="I284">
        <f t="shared" si="78"/>
        <v>8</v>
      </c>
      <c r="J284">
        <f t="shared" si="79"/>
        <v>2.0781413176627321</v>
      </c>
      <c r="K284" s="66">
        <f t="shared" si="80"/>
        <v>1.6430848600809556E-5</v>
      </c>
      <c r="L284" s="96">
        <f t="shared" si="86"/>
        <v>5.8452684148668137</v>
      </c>
      <c r="N284" s="101">
        <f t="shared" si="72"/>
        <v>1</v>
      </c>
      <c r="O284" s="5">
        <f t="shared" si="73"/>
        <v>68064722.894982129</v>
      </c>
      <c r="P284" s="5">
        <f t="shared" si="74"/>
        <v>624.3275621870032</v>
      </c>
      <c r="Q284" s="60">
        <f t="shared" si="81"/>
        <v>6243275.6218700316</v>
      </c>
      <c r="R284" s="5">
        <f t="shared" si="84"/>
        <v>140.65692286790656</v>
      </c>
      <c r="S284" s="18">
        <f t="shared" si="82"/>
        <v>1406569.2286790656</v>
      </c>
      <c r="T284" s="119">
        <f t="shared" si="71"/>
        <v>1.2916251097387674E-2</v>
      </c>
      <c r="U284" s="119">
        <f t="shared" si="83"/>
        <v>129.16251097387675</v>
      </c>
      <c r="W284" s="5">
        <f>晶体生长速度!H283</f>
        <v>422195147519.5575</v>
      </c>
      <c r="X284" s="5">
        <f>形核速率!P284</f>
        <v>95505.023189921849</v>
      </c>
      <c r="Y284" s="5"/>
      <c r="AB284" s="5">
        <f>形核速率!Z284</f>
        <v>98434.334763571533</v>
      </c>
      <c r="AC284" s="5">
        <f>晶体生长速度!N283</f>
        <v>6.6618379395542889E+57</v>
      </c>
      <c r="AD284" s="5">
        <f t="shared" si="69"/>
        <v>1.0748776813900089E+63</v>
      </c>
      <c r="AE284" s="5">
        <f t="shared" si="70"/>
        <v>1.0919743440860825E+58</v>
      </c>
    </row>
    <row r="285" spans="2:31" x14ac:dyDescent="0.25">
      <c r="B285" s="5">
        <f>形核速率!F285</f>
        <v>2.639348766442585</v>
      </c>
      <c r="C285" s="5">
        <f t="shared" si="75"/>
        <v>1.9999999999997797E-4</v>
      </c>
      <c r="D285" s="5">
        <f>形核速率!K285</f>
        <v>109020.8522993471</v>
      </c>
      <c r="E285" s="5">
        <f>晶体生长速度!E284</f>
        <v>236.56367578462704</v>
      </c>
      <c r="F285" s="39">
        <f t="shared" si="76"/>
        <v>11.876658623121463</v>
      </c>
      <c r="G285">
        <f t="shared" si="85"/>
        <v>11</v>
      </c>
      <c r="H285" s="65">
        <f t="shared" si="77"/>
        <v>0.87665862312146281</v>
      </c>
      <c r="I285">
        <f t="shared" si="78"/>
        <v>8</v>
      </c>
      <c r="J285">
        <f t="shared" si="79"/>
        <v>2.0781413176627321</v>
      </c>
      <c r="K285" s="66">
        <f t="shared" si="80"/>
        <v>1.6432216598435454E-5</v>
      </c>
      <c r="L285" s="96">
        <f t="shared" si="86"/>
        <v>5.8472348814115005</v>
      </c>
      <c r="N285" s="101">
        <f t="shared" si="72"/>
        <v>1</v>
      </c>
      <c r="O285" s="5">
        <f t="shared" si="73"/>
        <v>68069790.634042397</v>
      </c>
      <c r="P285" s="5">
        <f t="shared" si="74"/>
        <v>624.37404586727894</v>
      </c>
      <c r="Q285" s="60">
        <f t="shared" si="81"/>
        <v>6243740.4586727889</v>
      </c>
      <c r="R285" s="5">
        <f t="shared" si="84"/>
        <v>140.70423560306347</v>
      </c>
      <c r="S285" s="18">
        <f t="shared" si="82"/>
        <v>1407042.3560306346</v>
      </c>
      <c r="T285" s="119">
        <f t="shared" si="71"/>
        <v>1.2920982370903366E-2</v>
      </c>
      <c r="U285" s="119">
        <f t="shared" si="83"/>
        <v>129.20982370903366</v>
      </c>
      <c r="W285" s="5">
        <f>晶体生长速度!H284</f>
        <v>422194495934.97095</v>
      </c>
      <c r="X285" s="5">
        <f>形核速率!P285</f>
        <v>95505.022917646638</v>
      </c>
      <c r="Y285" s="5"/>
      <c r="AB285" s="5">
        <f>形核速率!Z285</f>
        <v>98434.337721621938</v>
      </c>
      <c r="AC285" s="5">
        <f>晶体生长速度!N284</f>
        <v>6.662828614824384E+57</v>
      </c>
      <c r="AD285" s="5">
        <f t="shared" si="69"/>
        <v>1.075168727907423E+63</v>
      </c>
      <c r="AE285" s="5">
        <f t="shared" si="70"/>
        <v>1.0922699870730712E+58</v>
      </c>
    </row>
    <row r="286" spans="2:31" x14ac:dyDescent="0.25">
      <c r="B286" s="5">
        <f>形核速率!F286</f>
        <v>2.6403487664425849</v>
      </c>
      <c r="C286" s="5">
        <f t="shared" si="75"/>
        <v>9.9999999999988987E-4</v>
      </c>
      <c r="D286" s="5">
        <f>形核速率!K286</f>
        <v>109020.85215704219</v>
      </c>
      <c r="E286" s="5">
        <f>晶体生长速度!E285</f>
        <v>236.5631419323397</v>
      </c>
      <c r="F286" s="39">
        <f t="shared" si="76"/>
        <v>11.877037439297281</v>
      </c>
      <c r="G286">
        <f t="shared" si="85"/>
        <v>11</v>
      </c>
      <c r="H286" s="65">
        <f t="shared" si="77"/>
        <v>0.87703743929728084</v>
      </c>
      <c r="I286">
        <f t="shared" si="78"/>
        <v>8</v>
      </c>
      <c r="J286">
        <f t="shared" si="79"/>
        <v>2.0781413176627321</v>
      </c>
      <c r="K286" s="66">
        <f t="shared" si="80"/>
        <v>1.643905665184282E-5</v>
      </c>
      <c r="L286" s="96">
        <f t="shared" si="86"/>
        <v>5.8570671919787118</v>
      </c>
      <c r="N286" s="101">
        <f t="shared" si="72"/>
        <v>1</v>
      </c>
      <c r="O286" s="5">
        <f t="shared" si="73"/>
        <v>68095427.247693166</v>
      </c>
      <c r="P286" s="5">
        <f t="shared" si="74"/>
        <v>624.60919998683528</v>
      </c>
      <c r="Q286" s="60">
        <f t="shared" si="81"/>
        <v>6246091.9998683529</v>
      </c>
      <c r="R286" s="5">
        <f t="shared" si="84"/>
        <v>140.94079874499579</v>
      </c>
      <c r="S286" s="18">
        <f t="shared" si="82"/>
        <v>1409407.987449958</v>
      </c>
      <c r="T286" s="119">
        <f t="shared" si="71"/>
        <v>1.2944638685096597E-2</v>
      </c>
      <c r="U286" s="119">
        <f t="shared" si="83"/>
        <v>129.44638685096598</v>
      </c>
      <c r="W286" s="5">
        <f>晶体生长速度!H285</f>
        <v>422193490243.24841</v>
      </c>
      <c r="X286" s="5">
        <f>形核速率!P286</f>
        <v>95505.022497401151</v>
      </c>
      <c r="Y286" s="5"/>
      <c r="AB286" s="5">
        <f>形核速率!Z286</f>
        <v>98434.352708721301</v>
      </c>
      <c r="AC286" s="5">
        <f>晶体生长速度!N285</f>
        <v>6.6678502245714764E+57</v>
      </c>
      <c r="AD286" s="5">
        <f t="shared" si="69"/>
        <v>1.0766355654280092E+63</v>
      </c>
      <c r="AE286" s="5">
        <f t="shared" si="70"/>
        <v>1.0937599890699734E+58</v>
      </c>
    </row>
    <row r="287" spans="2:31" x14ac:dyDescent="0.25">
      <c r="B287" s="5">
        <f>形核速率!F287</f>
        <v>2.643348766442585</v>
      </c>
      <c r="C287" s="5">
        <f t="shared" si="75"/>
        <v>3.0000000000001137E-3</v>
      </c>
      <c r="D287" s="5">
        <f>形核速率!K287</f>
        <v>109020.8511847421</v>
      </c>
      <c r="E287" s="5">
        <f>晶体生长速度!E286</f>
        <v>236.56260395009645</v>
      </c>
      <c r="F287" s="39">
        <f t="shared" si="76"/>
        <v>11.878173022566257</v>
      </c>
      <c r="G287">
        <f t="shared" si="85"/>
        <v>11</v>
      </c>
      <c r="H287" s="65">
        <f t="shared" si="77"/>
        <v>0.87817302256625673</v>
      </c>
      <c r="I287">
        <f t="shared" si="78"/>
        <v>8</v>
      </c>
      <c r="J287">
        <f t="shared" si="79"/>
        <v>2.0781413176627321</v>
      </c>
      <c r="K287" s="66">
        <f t="shared" si="80"/>
        <v>1.6459578253984768E-5</v>
      </c>
      <c r="L287" s="96">
        <f t="shared" si="86"/>
        <v>5.8865640568909097</v>
      </c>
      <c r="N287" s="101">
        <f t="shared" si="72"/>
        <v>1</v>
      </c>
      <c r="O287" s="5">
        <f t="shared" si="73"/>
        <v>68172642.549868643</v>
      </c>
      <c r="P287" s="5">
        <f t="shared" si="74"/>
        <v>625.31746733793318</v>
      </c>
      <c r="Q287" s="60">
        <f t="shared" si="81"/>
        <v>6253174.6733793318</v>
      </c>
      <c r="R287" s="5">
        <f t="shared" si="84"/>
        <v>141.65048655684612</v>
      </c>
      <c r="S287" s="18">
        <f t="shared" si="82"/>
        <v>1416504.8655684611</v>
      </c>
      <c r="T287" s="119">
        <f t="shared" si="71"/>
        <v>1.3015607466281628E-2</v>
      </c>
      <c r="U287" s="119">
        <f t="shared" si="83"/>
        <v>130.15607466281628</v>
      </c>
      <c r="W287" s="5">
        <f>晶体生长速度!H286</f>
        <v>422192783484.57672</v>
      </c>
      <c r="X287" s="5">
        <f>形核速率!P287</f>
        <v>95505.022202069318</v>
      </c>
      <c r="Y287" s="5"/>
      <c r="AB287" s="5">
        <f>形核速率!Z287</f>
        <v>98434.397840070116</v>
      </c>
      <c r="AC287" s="5">
        <f>晶体生长速度!N286</f>
        <v>6.6829953369220508E+57</v>
      </c>
      <c r="AD287" s="5">
        <f t="shared" si="69"/>
        <v>1.0810550008866328E+63</v>
      </c>
      <c r="AE287" s="5">
        <f t="shared" si="70"/>
        <v>1.09824921430724E+58</v>
      </c>
    </row>
    <row r="288" spans="2:31" x14ac:dyDescent="0.25">
      <c r="B288" s="5">
        <f>形核速率!F288</f>
        <v>2.6463487664425851</v>
      </c>
      <c r="C288" s="5">
        <f t="shared" si="75"/>
        <v>3.0000000000001137E-3</v>
      </c>
      <c r="D288" s="5">
        <f>形核速率!K288</f>
        <v>109020.850212441</v>
      </c>
      <c r="E288" s="5">
        <f>晶体生长速度!E287</f>
        <v>236.56206596936576</v>
      </c>
      <c r="F288" s="39">
        <f t="shared" si="76"/>
        <v>11.879307317728234</v>
      </c>
      <c r="G288">
        <f t="shared" si="85"/>
        <v>11</v>
      </c>
      <c r="H288" s="65">
        <f t="shared" si="77"/>
        <v>0.87930731772823378</v>
      </c>
      <c r="I288">
        <f t="shared" si="78"/>
        <v>8</v>
      </c>
      <c r="J288">
        <f t="shared" si="79"/>
        <v>2.0781413176627321</v>
      </c>
      <c r="K288" s="66">
        <f t="shared" si="80"/>
        <v>1.6480102152644726E-5</v>
      </c>
      <c r="L288" s="96">
        <f t="shared" si="86"/>
        <v>5.9160608550138871</v>
      </c>
      <c r="N288" s="101">
        <f t="shared" si="72"/>
        <v>1</v>
      </c>
      <c r="O288" s="5">
        <f t="shared" si="73"/>
        <v>68249857.49919489</v>
      </c>
      <c r="P288" s="5">
        <f t="shared" si="74"/>
        <v>626.02573146514055</v>
      </c>
      <c r="Q288" s="60">
        <f t="shared" si="81"/>
        <v>6260257.3146514054</v>
      </c>
      <c r="R288" s="5">
        <f t="shared" si="84"/>
        <v>142.36017275475425</v>
      </c>
      <c r="S288" s="18">
        <f t="shared" si="82"/>
        <v>1423601.7275475424</v>
      </c>
      <c r="T288" s="119">
        <f t="shared" si="71"/>
        <v>1.308657608607244E-2</v>
      </c>
      <c r="U288" s="119">
        <f t="shared" si="83"/>
        <v>130.86576086072441</v>
      </c>
      <c r="W288" s="5">
        <f>晶体生长速度!H287</f>
        <v>422192076727.86176</v>
      </c>
      <c r="X288" s="5">
        <f>形核速率!P288</f>
        <v>95505.021906737762</v>
      </c>
      <c r="Y288" s="5"/>
      <c r="AB288" s="5">
        <f>形核速率!Z288</f>
        <v>98434.442918237983</v>
      </c>
      <c r="AC288" s="5">
        <f>晶体生长速度!N287</f>
        <v>6.6981575963520505E+57</v>
      </c>
      <c r="AD288" s="5">
        <f t="shared" si="69"/>
        <v>1.0854861634266037E+63</v>
      </c>
      <c r="AE288" s="5">
        <f t="shared" si="70"/>
        <v>1.102750349619223E+58</v>
      </c>
    </row>
    <row r="289" spans="2:31" x14ac:dyDescent="0.25">
      <c r="B289" s="5">
        <f>形核速率!F289</f>
        <v>2.6483487664425849</v>
      </c>
      <c r="C289" s="5">
        <f t="shared" si="75"/>
        <v>1.9999999999997797E-3</v>
      </c>
      <c r="D289" s="5">
        <f>形核速率!K289</f>
        <v>109020.84967586368</v>
      </c>
      <c r="E289" s="5">
        <f>晶体生长速度!E288</f>
        <v>236.56148963515167</v>
      </c>
      <c r="F289" s="39">
        <f t="shared" si="76"/>
        <v>11.880062801353624</v>
      </c>
      <c r="G289">
        <f t="shared" si="85"/>
        <v>11</v>
      </c>
      <c r="H289" s="65">
        <f t="shared" si="77"/>
        <v>0.88006280135362402</v>
      </c>
      <c r="I289">
        <f t="shared" si="78"/>
        <v>8</v>
      </c>
      <c r="J289">
        <f t="shared" si="79"/>
        <v>2.0781413176627321</v>
      </c>
      <c r="K289" s="66">
        <f t="shared" si="80"/>
        <v>1.6493786044988623E-5</v>
      </c>
      <c r="L289" s="96">
        <f t="shared" si="86"/>
        <v>5.9357253393168152</v>
      </c>
      <c r="N289" s="101">
        <f t="shared" si="72"/>
        <v>1</v>
      </c>
      <c r="O289" s="5">
        <f t="shared" si="73"/>
        <v>68301271.155919686</v>
      </c>
      <c r="P289" s="5">
        <f t="shared" si="74"/>
        <v>626.49732926307422</v>
      </c>
      <c r="Q289" s="60">
        <f t="shared" si="81"/>
        <v>6264973.2926307423</v>
      </c>
      <c r="R289" s="5">
        <f t="shared" si="84"/>
        <v>142.83329573402449</v>
      </c>
      <c r="S289" s="18">
        <f t="shared" si="82"/>
        <v>1428332.9573402449</v>
      </c>
      <c r="T289" s="119">
        <f t="shared" si="71"/>
        <v>1.3133888383999466E-2</v>
      </c>
      <c r="U289" s="119">
        <f t="shared" si="83"/>
        <v>131.33888383999465</v>
      </c>
      <c r="W289" s="5">
        <f>晶体生长速度!H288</f>
        <v>422191132705.78381</v>
      </c>
      <c r="X289" s="5">
        <f>形核速率!P289</f>
        <v>95505.021512259627</v>
      </c>
      <c r="Y289" s="5"/>
      <c r="AB289" s="5">
        <f>形核速率!Z289</f>
        <v>98434.472898798384</v>
      </c>
      <c r="AC289" s="5">
        <f>晶体生长速度!N288</f>
        <v>6.708261107755533E+57</v>
      </c>
      <c r="AD289" s="5">
        <f t="shared" si="69"/>
        <v>1.0884444918565593E+63</v>
      </c>
      <c r="AE289" s="5">
        <f t="shared" si="70"/>
        <v>1.1057553921943601E+58</v>
      </c>
    </row>
    <row r="290" spans="2:31" x14ac:dyDescent="0.25">
      <c r="B290" s="5">
        <f>形核速率!F290</f>
        <v>2.6583487664425851</v>
      </c>
      <c r="C290" s="5">
        <f t="shared" si="75"/>
        <v>1.0000000000000231E-2</v>
      </c>
      <c r="D290" s="5">
        <f>形核速率!K290</f>
        <v>109020.84531170102</v>
      </c>
      <c r="E290" s="5">
        <f>晶体生长速度!E289</f>
        <v>236.56188668259395</v>
      </c>
      <c r="F290" s="39">
        <f t="shared" si="76"/>
        <v>11.883831666257285</v>
      </c>
      <c r="G290">
        <f t="shared" si="85"/>
        <v>11</v>
      </c>
      <c r="H290" s="65">
        <f t="shared" si="77"/>
        <v>0.88383166625728471</v>
      </c>
      <c r="I290">
        <f t="shared" si="78"/>
        <v>8</v>
      </c>
      <c r="J290">
        <f t="shared" si="79"/>
        <v>2.0781413176627321</v>
      </c>
      <c r="K290" s="66">
        <f t="shared" si="80"/>
        <v>1.6562220496767182E-5</v>
      </c>
      <c r="L290" s="96">
        <f t="shared" si="86"/>
        <v>6.0340479290947124</v>
      </c>
      <c r="N290" s="101">
        <f t="shared" si="72"/>
        <v>1</v>
      </c>
      <c r="O290" s="5">
        <f t="shared" si="73"/>
        <v>68559284.827940717</v>
      </c>
      <c r="P290" s="5">
        <f t="shared" si="74"/>
        <v>628.86399965000419</v>
      </c>
      <c r="Q290" s="60">
        <f t="shared" si="81"/>
        <v>6288639.9965000423</v>
      </c>
      <c r="R290" s="5">
        <f t="shared" si="84"/>
        <v>145.19891460085049</v>
      </c>
      <c r="S290" s="18">
        <f t="shared" si="82"/>
        <v>1451989.1460085048</v>
      </c>
      <c r="T290" s="119">
        <f t="shared" si="71"/>
        <v>1.3370450270682064E-2</v>
      </c>
      <c r="U290" s="119">
        <f t="shared" si="83"/>
        <v>133.70450270682065</v>
      </c>
      <c r="W290" s="5">
        <f>晶体生长速度!H289</f>
        <v>422193534702.39575</v>
      </c>
      <c r="X290" s="5">
        <f>形核速率!P290</f>
        <v>95505.022515979188</v>
      </c>
      <c r="Y290" s="5"/>
      <c r="AB290" s="5">
        <f>形核速率!Z290</f>
        <v>98434.623082677048</v>
      </c>
      <c r="AC290" s="5">
        <f>晶体生长速度!N289</f>
        <v>6.7591076333859559E+57</v>
      </c>
      <c r="AD290" s="5">
        <f t="shared" si="69"/>
        <v>1.1033495367909444E+63</v>
      </c>
      <c r="AE290" s="5">
        <f t="shared" si="70"/>
        <v>1.120895780607826E+58</v>
      </c>
    </row>
    <row r="291" spans="2:31" x14ac:dyDescent="0.25">
      <c r="B291" s="5">
        <f>形核速率!F291</f>
        <v>2.6883487664425849</v>
      </c>
      <c r="C291" s="5">
        <f t="shared" si="75"/>
        <v>2.9999999999999805E-2</v>
      </c>
      <c r="D291" s="5">
        <f>形核速率!K291</f>
        <v>109020.83049473728</v>
      </c>
      <c r="E291" s="5">
        <f>晶体生长速度!E290</f>
        <v>236.56644108213229</v>
      </c>
      <c r="F291" s="39">
        <f t="shared" si="76"/>
        <v>11.895053759498699</v>
      </c>
      <c r="G291">
        <f t="shared" si="85"/>
        <v>11</v>
      </c>
      <c r="H291" s="65">
        <f t="shared" si="77"/>
        <v>0.89505375949869936</v>
      </c>
      <c r="I291">
        <f t="shared" si="78"/>
        <v>8</v>
      </c>
      <c r="J291">
        <f t="shared" si="79"/>
        <v>2.0781413176627321</v>
      </c>
      <c r="K291" s="66">
        <f t="shared" si="80"/>
        <v>1.676767553124102E-5</v>
      </c>
      <c r="L291" s="96">
        <f t="shared" si="86"/>
        <v>6.3290214064474295</v>
      </c>
      <c r="N291" s="101">
        <f t="shared" si="72"/>
        <v>1</v>
      </c>
      <c r="O291" s="5">
        <f t="shared" si="73"/>
        <v>69334315.541383997</v>
      </c>
      <c r="P291" s="5">
        <f t="shared" si="74"/>
        <v>635.97310006486282</v>
      </c>
      <c r="Q291" s="60">
        <f t="shared" si="81"/>
        <v>6359731.000648628</v>
      </c>
      <c r="R291" s="5">
        <f t="shared" si="84"/>
        <v>152.2959078333144</v>
      </c>
      <c r="S291" s="18">
        <f t="shared" si="82"/>
        <v>1522959.0783331441</v>
      </c>
      <c r="T291" s="119">
        <f t="shared" si="71"/>
        <v>1.4080149593928457E-2</v>
      </c>
      <c r="U291" s="119">
        <f t="shared" si="83"/>
        <v>140.80149593928456</v>
      </c>
      <c r="W291" s="5">
        <f>晶体生长速度!H290</f>
        <v>422208046596.69812</v>
      </c>
      <c r="X291" s="5">
        <f>形核速率!P291</f>
        <v>95505.028579919192</v>
      </c>
      <c r="Y291" s="5"/>
      <c r="AB291" s="5">
        <f>形核速率!Z291</f>
        <v>98435.070795522013</v>
      </c>
      <c r="AC291" s="5">
        <f>晶体生长速度!N290</f>
        <v>6.9130290183452787E+57</v>
      </c>
      <c r="AD291" s="5">
        <f t="shared" si="69"/>
        <v>1.1488951675635382E+63</v>
      </c>
      <c r="AE291" s="5">
        <f t="shared" si="70"/>
        <v>1.1671604015505045E+58</v>
      </c>
    </row>
    <row r="292" spans="2:31" x14ac:dyDescent="0.25">
      <c r="B292" s="5">
        <f>形核速率!F292</f>
        <v>2.7183487664425852</v>
      </c>
      <c r="C292" s="5">
        <f t="shared" si="75"/>
        <v>3.0000000000000249E-2</v>
      </c>
      <c r="D292" s="5">
        <f>形核速率!K292</f>
        <v>109020.8156780201</v>
      </c>
      <c r="E292" s="5">
        <f>晶体生长速度!E291</f>
        <v>236.57099545752999</v>
      </c>
      <c r="F292" s="39">
        <f t="shared" si="76"/>
        <v>11.906151310662462</v>
      </c>
      <c r="G292">
        <f t="shared" si="85"/>
        <v>11</v>
      </c>
      <c r="H292" s="65">
        <f t="shared" si="77"/>
        <v>0.90615131066246235</v>
      </c>
      <c r="I292">
        <f t="shared" si="78"/>
        <v>8</v>
      </c>
      <c r="J292">
        <f t="shared" si="79"/>
        <v>2.0781413176627321</v>
      </c>
      <c r="K292" s="66">
        <f t="shared" si="80"/>
        <v>1.6973356731739419E-5</v>
      </c>
      <c r="L292" s="96">
        <f t="shared" si="86"/>
        <v>6.6240005918223082</v>
      </c>
      <c r="N292" s="101">
        <f t="shared" si="72"/>
        <v>1</v>
      </c>
      <c r="O292" s="5">
        <f t="shared" si="73"/>
        <v>70109375.828622192</v>
      </c>
      <c r="P292" s="5">
        <f t="shared" si="74"/>
        <v>643.0824736780711</v>
      </c>
      <c r="Q292" s="60">
        <f t="shared" si="81"/>
        <v>6430824.7367807105</v>
      </c>
      <c r="R292" s="5">
        <f t="shared" si="84"/>
        <v>159.39303769704037</v>
      </c>
      <c r="S292" s="18">
        <f t="shared" si="82"/>
        <v>1593930.3769704036</v>
      </c>
      <c r="T292" s="119">
        <f t="shared" si="71"/>
        <v>1.4789862580301053E-2</v>
      </c>
      <c r="U292" s="119">
        <f t="shared" si="83"/>
        <v>147.89862580301053</v>
      </c>
      <c r="W292" s="5">
        <f>晶体生长速度!H291</f>
        <v>422222558690.44324</v>
      </c>
      <c r="X292" s="5">
        <f>形核速率!P292</f>
        <v>95505.034643721956</v>
      </c>
      <c r="Y292" s="5"/>
      <c r="AB292" s="5">
        <f>形核速率!Z292</f>
        <v>98435.513367263527</v>
      </c>
      <c r="AC292" s="5">
        <f>晶体生长速度!N291</f>
        <v>7.0686946081892963E+57</v>
      </c>
      <c r="AD292" s="5">
        <f t="shared" si="69"/>
        <v>1.1956452562772736E+63</v>
      </c>
      <c r="AE292" s="5">
        <f t="shared" si="70"/>
        <v>1.214648266034143E+58</v>
      </c>
    </row>
    <row r="293" spans="2:31" x14ac:dyDescent="0.25">
      <c r="B293" s="5">
        <f>形核速率!F293</f>
        <v>2.7383487664425852</v>
      </c>
      <c r="C293" s="5">
        <f t="shared" si="75"/>
        <v>2.0000000000000018E-2</v>
      </c>
      <c r="D293" s="5">
        <f>形核速率!K293</f>
        <v>109020.80615331502</v>
      </c>
      <c r="E293" s="5">
        <f>晶体生长速度!E292</f>
        <v>236.57334329721127</v>
      </c>
      <c r="F293" s="39">
        <f t="shared" si="76"/>
        <v>11.91348184511728</v>
      </c>
      <c r="G293">
        <f t="shared" si="85"/>
        <v>11</v>
      </c>
      <c r="H293" s="65">
        <f t="shared" si="77"/>
        <v>0.91348184511728014</v>
      </c>
      <c r="I293">
        <f t="shared" si="78"/>
        <v>8</v>
      </c>
      <c r="J293">
        <f t="shared" si="79"/>
        <v>2.0781413176627321</v>
      </c>
      <c r="K293" s="66">
        <f t="shared" si="80"/>
        <v>1.7110602126720036E-5</v>
      </c>
      <c r="L293" s="96">
        <f t="shared" si="86"/>
        <v>6.8206553467326669</v>
      </c>
      <c r="N293" s="101">
        <f t="shared" si="72"/>
        <v>1</v>
      </c>
      <c r="O293" s="5">
        <f t="shared" si="73"/>
        <v>70625893.833188295</v>
      </c>
      <c r="P293" s="5">
        <f t="shared" si="74"/>
        <v>647.82032279111672</v>
      </c>
      <c r="Q293" s="60">
        <f t="shared" si="81"/>
        <v>6478203.2279111668</v>
      </c>
      <c r="R293" s="5">
        <f t="shared" si="84"/>
        <v>164.12450456298461</v>
      </c>
      <c r="S293" s="18">
        <f t="shared" si="82"/>
        <v>1641245.0456298462</v>
      </c>
      <c r="T293" s="119">
        <f t="shared" si="71"/>
        <v>1.5263009266895475E-2</v>
      </c>
      <c r="U293" s="119">
        <f t="shared" si="83"/>
        <v>152.63009266895475</v>
      </c>
      <c r="W293" s="5">
        <f>晶体生长速度!H292</f>
        <v>422230738116.3634</v>
      </c>
      <c r="X293" s="5">
        <f>形核速率!P293</f>
        <v>95505.038061355255</v>
      </c>
      <c r="Y293" s="5"/>
      <c r="AB293" s="5">
        <f>形核速率!Z293</f>
        <v>98435.805483055257</v>
      </c>
      <c r="AC293" s="5">
        <f>晶体生长速度!N292</f>
        <v>7.1733928959251011E+57</v>
      </c>
      <c r="AD293" s="5">
        <f t="shared" si="69"/>
        <v>1.2274805845910894E+63</v>
      </c>
      <c r="AE293" s="5">
        <f t="shared" si="70"/>
        <v>1.2469858691839403E+58</v>
      </c>
    </row>
    <row r="294" spans="2:31" x14ac:dyDescent="0.25">
      <c r="B294" s="5">
        <f>形核速率!F294</f>
        <v>2.788348766442585</v>
      </c>
      <c r="C294" s="5">
        <f t="shared" si="75"/>
        <v>4.9999999999999822E-2</v>
      </c>
      <c r="D294" s="5">
        <f>形核速率!K294</f>
        <v>109020.78057460516</v>
      </c>
      <c r="E294" s="5">
        <f>晶体生长速度!E293</f>
        <v>236.58265991281283</v>
      </c>
      <c r="F294" s="39">
        <f t="shared" si="76"/>
        <v>11.931576452777307</v>
      </c>
      <c r="G294">
        <f t="shared" si="85"/>
        <v>11</v>
      </c>
      <c r="H294" s="65">
        <f t="shared" si="77"/>
        <v>0.93157645277730694</v>
      </c>
      <c r="I294">
        <f t="shared" si="78"/>
        <v>8</v>
      </c>
      <c r="J294">
        <f t="shared" si="79"/>
        <v>2.0781413176627321</v>
      </c>
      <c r="K294" s="66">
        <f t="shared" si="80"/>
        <v>1.7454146411516773E-5</v>
      </c>
      <c r="L294" s="96">
        <f t="shared" si="86"/>
        <v>7.3123116766884166</v>
      </c>
      <c r="N294" s="101">
        <f t="shared" si="72"/>
        <v>1</v>
      </c>
      <c r="O294" s="5">
        <f t="shared" si="73"/>
        <v>71918279.929212317</v>
      </c>
      <c r="P294" s="5">
        <f t="shared" si="74"/>
        <v>659.6749679295973</v>
      </c>
      <c r="Q294" s="60">
        <f t="shared" si="81"/>
        <v>6596749.6792959729</v>
      </c>
      <c r="R294" s="5">
        <f t="shared" si="84"/>
        <v>175.95363755862522</v>
      </c>
      <c r="S294" s="18">
        <f t="shared" si="82"/>
        <v>1759536.3755862522</v>
      </c>
      <c r="T294" s="119">
        <f t="shared" si="71"/>
        <v>1.6445922566459534E-2</v>
      </c>
      <c r="U294" s="119">
        <f t="shared" si="83"/>
        <v>164.45922566459535</v>
      </c>
      <c r="W294" s="5">
        <f>晶体生长速度!H293</f>
        <v>422258675226.74463</v>
      </c>
      <c r="X294" s="5">
        <f>形核速率!P294</f>
        <v>95505.049733870866</v>
      </c>
      <c r="Y294" s="5"/>
      <c r="AB294" s="5">
        <f>形核速率!Z294</f>
        <v>98436.526880426405</v>
      </c>
      <c r="AC294" s="5">
        <f>晶体生长速度!N293</f>
        <v>7.4387744081607146E+57</v>
      </c>
      <c r="AD294" s="5">
        <f t="shared" si="69"/>
        <v>1.3095132283936606E+63</v>
      </c>
      <c r="AE294" s="5">
        <f t="shared" si="70"/>
        <v>1.3303123036678885E+58</v>
      </c>
    </row>
    <row r="295" spans="2:31" x14ac:dyDescent="0.25">
      <c r="B295" s="5">
        <f>形核速率!F295</f>
        <v>2.8383487664425853</v>
      </c>
      <c r="C295" s="5">
        <f t="shared" si="75"/>
        <v>5.0000000000000266E-2</v>
      </c>
      <c r="D295" s="5">
        <f>形核速率!K295</f>
        <v>109020.75499666532</v>
      </c>
      <c r="E295" s="5">
        <f>晶体生长速度!E294</f>
        <v>236.59197654394731</v>
      </c>
      <c r="F295" s="39">
        <f t="shared" si="76"/>
        <v>11.949349448033788</v>
      </c>
      <c r="G295">
        <f t="shared" si="85"/>
        <v>11</v>
      </c>
      <c r="H295" s="65">
        <f t="shared" si="77"/>
        <v>0.94934944803378762</v>
      </c>
      <c r="I295">
        <f t="shared" si="78"/>
        <v>8</v>
      </c>
      <c r="J295">
        <f t="shared" si="79"/>
        <v>2.0781413176627321</v>
      </c>
      <c r="K295" s="66">
        <f t="shared" si="80"/>
        <v>1.7798298594005368E-5</v>
      </c>
      <c r="L295" s="96">
        <f t="shared" si="86"/>
        <v>7.8039874495065318</v>
      </c>
      <c r="N295" s="101">
        <f t="shared" si="72"/>
        <v>1</v>
      </c>
      <c r="O295" s="5">
        <f t="shared" si="73"/>
        <v>73210766.994553566</v>
      </c>
      <c r="P295" s="5">
        <f t="shared" si="74"/>
        <v>671.53054477372586</v>
      </c>
      <c r="Q295" s="60">
        <f t="shared" si="81"/>
        <v>6715305.4477372589</v>
      </c>
      <c r="R295" s="5">
        <f t="shared" si="84"/>
        <v>187.78323638582265</v>
      </c>
      <c r="S295" s="18">
        <f t="shared" si="82"/>
        <v>1877832.3638582265</v>
      </c>
      <c r="T295" s="119">
        <f t="shared" si="71"/>
        <v>1.7628882449179276E-2</v>
      </c>
      <c r="U295" s="119">
        <f t="shared" si="83"/>
        <v>176.28882449179275</v>
      </c>
      <c r="W295" s="5">
        <f>晶体生长速度!H294</f>
        <v>422286613244.87384</v>
      </c>
      <c r="X295" s="5">
        <f>形核速率!P295</f>
        <v>95505.061405948392</v>
      </c>
      <c r="Y295" s="5"/>
      <c r="AB295" s="5">
        <f>形核速率!Z295</f>
        <v>98437.235019446787</v>
      </c>
      <c r="AC295" s="5">
        <f>晶体生长速度!N294</f>
        <v>7.709013335241746E+57</v>
      </c>
      <c r="AD295" s="5">
        <f t="shared" si="69"/>
        <v>1.3950382365868864E+63</v>
      </c>
      <c r="AE295" s="5">
        <f t="shared" si="70"/>
        <v>1.4171855155331105E+58</v>
      </c>
    </row>
    <row r="296" spans="2:31" x14ac:dyDescent="0.25">
      <c r="B296" s="5">
        <f>形核速率!F296</f>
        <v>2.8883487664425851</v>
      </c>
      <c r="C296" s="5">
        <f t="shared" si="75"/>
        <v>4.9999999999999822E-2</v>
      </c>
      <c r="D296" s="5">
        <f>形核速率!K296</f>
        <v>109020.72941949531</v>
      </c>
      <c r="E296" s="5">
        <f>晶体生长速度!E295</f>
        <v>236.60129319060704</v>
      </c>
      <c r="F296" s="39">
        <f t="shared" si="76"/>
        <v>11.966812064011977</v>
      </c>
      <c r="G296">
        <f t="shared" si="85"/>
        <v>11</v>
      </c>
      <c r="H296" s="65">
        <f t="shared" si="77"/>
        <v>0.96681206401197706</v>
      </c>
      <c r="I296">
        <f t="shared" si="78"/>
        <v>8</v>
      </c>
      <c r="J296">
        <f t="shared" si="79"/>
        <v>2.0781413176627321</v>
      </c>
      <c r="K296" s="66">
        <f t="shared" si="80"/>
        <v>1.8143049008681742E-5</v>
      </c>
      <c r="L296" s="96">
        <f t="shared" si="86"/>
        <v>8.295682665367222</v>
      </c>
      <c r="N296" s="101">
        <f t="shared" si="72"/>
        <v>1</v>
      </c>
      <c r="O296" s="5">
        <f t="shared" si="73"/>
        <v>74503355.029419377</v>
      </c>
      <c r="P296" s="5">
        <f t="shared" si="74"/>
        <v>683.38705332581026</v>
      </c>
      <c r="Q296" s="60">
        <f t="shared" si="81"/>
        <v>6833870.5332581028</v>
      </c>
      <c r="R296" s="5">
        <f t="shared" si="84"/>
        <v>199.61330104535296</v>
      </c>
      <c r="S296" s="18">
        <f t="shared" si="82"/>
        <v>1996133.0104535297</v>
      </c>
      <c r="T296" s="119">
        <f t="shared" si="71"/>
        <v>1.8811888915132306E-2</v>
      </c>
      <c r="U296" s="119">
        <f t="shared" si="83"/>
        <v>188.11888915132306</v>
      </c>
      <c r="W296" s="5">
        <f>晶体生长速度!H295</f>
        <v>422314552170.73883</v>
      </c>
      <c r="X296" s="5">
        <f>形核速率!P296</f>
        <v>95505.073077587833</v>
      </c>
      <c r="Y296" s="5"/>
      <c r="AB296" s="5">
        <f>形核速率!Z296</f>
        <v>98437.930371915325</v>
      </c>
      <c r="AC296" s="5">
        <f>晶体生长速度!N295</f>
        <v>7.9841116550163892E+57</v>
      </c>
      <c r="AD296" s="5">
        <f t="shared" si="69"/>
        <v>1.4841277478103589E+63</v>
      </c>
      <c r="AE296" s="5">
        <f t="shared" si="70"/>
        <v>1.5076787394890065E+58</v>
      </c>
    </row>
    <row r="297" spans="2:31" x14ac:dyDescent="0.25">
      <c r="B297" s="5">
        <f>形核速率!F297</f>
        <v>2.9314977975126539</v>
      </c>
      <c r="C297" s="5">
        <f t="shared" si="75"/>
        <v>4.3149031070068844E-2</v>
      </c>
      <c r="D297" s="5">
        <f>形核速率!K297</f>
        <v>109020.70754818863</v>
      </c>
      <c r="E297" s="5">
        <f>晶体生长速度!E296</f>
        <v>236.60894183258634</v>
      </c>
      <c r="F297" s="39">
        <f t="shared" si="76"/>
        <v>11.981640652220905</v>
      </c>
      <c r="G297">
        <f t="shared" si="85"/>
        <v>11</v>
      </c>
      <c r="H297" s="65">
        <f t="shared" si="77"/>
        <v>0.98164065222090535</v>
      </c>
      <c r="I297">
        <f t="shared" si="78"/>
        <v>8</v>
      </c>
      <c r="J297">
        <f t="shared" si="79"/>
        <v>2.0781413176627321</v>
      </c>
      <c r="K297" s="66">
        <f t="shared" si="80"/>
        <v>1.8441035688274406E-5</v>
      </c>
      <c r="L297" s="96">
        <f t="shared" si="86"/>
        <v>8.7200198862976315</v>
      </c>
      <c r="N297" s="101">
        <f t="shared" si="72"/>
        <v>1</v>
      </c>
      <c r="O297" s="5">
        <f t="shared" si="73"/>
        <v>75618789.652504236</v>
      </c>
      <c r="P297" s="5">
        <f t="shared" si="74"/>
        <v>693.61859185402648</v>
      </c>
      <c r="Q297" s="60">
        <f t="shared" si="81"/>
        <v>6936185.9185402645</v>
      </c>
      <c r="R297" s="5">
        <f t="shared" si="84"/>
        <v>209.82274762794333</v>
      </c>
      <c r="S297" s="18">
        <f t="shared" si="82"/>
        <v>2098227.4762794334</v>
      </c>
      <c r="T297" s="119">
        <f t="shared" si="71"/>
        <v>1.9832833573391342E-2</v>
      </c>
      <c r="U297" s="119">
        <f t="shared" si="83"/>
        <v>198.32833573391343</v>
      </c>
      <c r="W297" s="5">
        <f>晶体生长速度!H296</f>
        <v>422337813201.61841</v>
      </c>
      <c r="X297" s="5">
        <f>形核速率!P297</f>
        <v>95505.082794387563</v>
      </c>
      <c r="Y297" s="5"/>
      <c r="AB297" s="5">
        <f>形核速率!Z297</f>
        <v>98438.520437431827</v>
      </c>
      <c r="AC297" s="5">
        <f>晶体生长速度!N296</f>
        <v>8.225392696134549E+57</v>
      </c>
      <c r="AD297" s="5">
        <f t="shared" si="69"/>
        <v>1.5639250498434548E+63</v>
      </c>
      <c r="AE297" s="5">
        <f t="shared" si="70"/>
        <v>1.5887327876260552E+58</v>
      </c>
    </row>
    <row r="298" spans="2:31" x14ac:dyDescent="0.25">
      <c r="B298" s="5">
        <f>形核速率!F298</f>
        <v>2.9314977976126539</v>
      </c>
      <c r="C298" s="5">
        <f t="shared" si="75"/>
        <v>1.000000082740371E-10</v>
      </c>
      <c r="D298" s="5">
        <f>形核速率!K298</f>
        <v>109020.70644742559</v>
      </c>
      <c r="E298" s="5">
        <f>晶体生长速度!E297</f>
        <v>236.60988881551921</v>
      </c>
      <c r="F298" s="39">
        <f t="shared" si="76"/>
        <v>11.981640642158004</v>
      </c>
      <c r="G298">
        <f t="shared" si="85"/>
        <v>11</v>
      </c>
      <c r="H298" s="65">
        <f t="shared" si="77"/>
        <v>0.98164064215800373</v>
      </c>
      <c r="I298">
        <f t="shared" si="78"/>
        <v>8</v>
      </c>
      <c r="J298">
        <f t="shared" si="79"/>
        <v>2.0781413176627321</v>
      </c>
      <c r="K298" s="66">
        <f t="shared" si="80"/>
        <v>1.8441035484404567E-5</v>
      </c>
      <c r="L298" s="96">
        <f t="shared" si="86"/>
        <v>8.7200198872810581</v>
      </c>
      <c r="N298" s="101">
        <f t="shared" si="72"/>
        <v>1</v>
      </c>
      <c r="O298" s="5">
        <f t="shared" si="73"/>
        <v>75619091.541600421</v>
      </c>
      <c r="P298" s="5">
        <f t="shared" si="74"/>
        <v>693.62136795606955</v>
      </c>
      <c r="Q298" s="60">
        <f t="shared" si="81"/>
        <v>6936213.6795606958</v>
      </c>
      <c r="R298" s="5">
        <f t="shared" si="84"/>
        <v>209.82274765160432</v>
      </c>
      <c r="S298" s="18">
        <f t="shared" si="82"/>
        <v>2098227.4765160433</v>
      </c>
      <c r="T298" s="119">
        <f t="shared" si="71"/>
        <v>1.9832833575757443E-2</v>
      </c>
      <c r="U298" s="119">
        <f t="shared" si="83"/>
        <v>198.32833575757442</v>
      </c>
      <c r="W298" s="5">
        <f>晶体生长速度!H297</f>
        <v>422340066603.29395</v>
      </c>
      <c r="X298" s="5">
        <f>形核速率!P298</f>
        <v>95505.083735667969</v>
      </c>
      <c r="Y298" s="5"/>
      <c r="AB298" s="5" t="e">
        <f>形核速率!#REF!</f>
        <v>#REF!</v>
      </c>
      <c r="AC298" s="5">
        <f>晶体生长速度!N297</f>
        <v>8.2254584955086706E+57</v>
      </c>
      <c r="AD298" s="5" t="e">
        <f t="shared" si="69"/>
        <v>#REF!</v>
      </c>
      <c r="AE298" s="5">
        <f t="shared" si="70"/>
        <v>1.5887454968429292E+58</v>
      </c>
    </row>
    <row r="299" spans="2:31" x14ac:dyDescent="0.25">
      <c r="B299" s="5">
        <f>形核速率!F299</f>
        <v>2.931497797912654</v>
      </c>
      <c r="C299" s="5">
        <f t="shared" si="75"/>
        <v>3.000000248221113E-10</v>
      </c>
      <c r="D299" s="5">
        <f>形核速率!K299</f>
        <v>109020.70314497258</v>
      </c>
      <c r="E299" s="5">
        <f>晶体生长速度!E298</f>
        <v>236.61273011587687</v>
      </c>
      <c r="F299" s="39">
        <f t="shared" si="76"/>
        <v>11.981640611967793</v>
      </c>
      <c r="G299">
        <f t="shared" si="85"/>
        <v>11</v>
      </c>
      <c r="H299" s="65">
        <f t="shared" si="77"/>
        <v>0.98164061196779251</v>
      </c>
      <c r="I299">
        <f t="shared" si="78"/>
        <v>8</v>
      </c>
      <c r="J299">
        <f t="shared" si="79"/>
        <v>2.0781413176627321</v>
      </c>
      <c r="K299" s="66">
        <f t="shared" si="80"/>
        <v>1.8441034872764536E-5</v>
      </c>
      <c r="L299" s="96">
        <f t="shared" si="86"/>
        <v>8.7200198902313719</v>
      </c>
      <c r="N299" s="101">
        <f t="shared" si="72"/>
        <v>1</v>
      </c>
      <c r="O299" s="5">
        <f t="shared" si="73"/>
        <v>75619997.3210949</v>
      </c>
      <c r="P299" s="5">
        <f t="shared" si="74"/>
        <v>693.62969729279416</v>
      </c>
      <c r="Q299" s="60">
        <f t="shared" si="81"/>
        <v>6936296.9729279419</v>
      </c>
      <c r="R299" s="5">
        <f t="shared" si="84"/>
        <v>209.82274772258813</v>
      </c>
      <c r="S299" s="18">
        <f t="shared" si="82"/>
        <v>2098227.4772258815</v>
      </c>
      <c r="T299" s="119">
        <f t="shared" si="71"/>
        <v>1.9832833582855824E-2</v>
      </c>
      <c r="U299" s="119">
        <f t="shared" si="83"/>
        <v>198.32833582855824</v>
      </c>
      <c r="W299" s="5">
        <f>晶体生长速度!H298</f>
        <v>422346827593.26758</v>
      </c>
      <c r="X299" s="5">
        <f>形核速率!P299</f>
        <v>95505.08655980519</v>
      </c>
      <c r="Y299" s="5"/>
      <c r="AB299" s="5" t="e">
        <f>形核速率!#REF!</f>
        <v>#REF!</v>
      </c>
      <c r="AC299" s="5">
        <f>晶体生长速度!N298</f>
        <v>8.2256559231426332E+57</v>
      </c>
      <c r="AD299" s="5" t="e">
        <f t="shared" si="69"/>
        <v>#REF!</v>
      </c>
      <c r="AE299" s="5">
        <f t="shared" si="70"/>
        <v>1.5887836301937175E+58</v>
      </c>
    </row>
    <row r="300" spans="2:31" x14ac:dyDescent="0.25">
      <c r="B300" s="5">
        <f>形核速率!F300</f>
        <v>2.931497798312654</v>
      </c>
      <c r="C300" s="5">
        <f t="shared" si="75"/>
        <v>4.000000330961484E-10</v>
      </c>
      <c r="D300" s="5">
        <f>形核速率!K300</f>
        <v>109020.69874167992</v>
      </c>
      <c r="E300" s="5">
        <f>晶体生长速度!E299</f>
        <v>236.61651863382227</v>
      </c>
      <c r="F300" s="39">
        <f t="shared" si="76"/>
        <v>11.981640571713976</v>
      </c>
      <c r="G300">
        <f t="shared" si="85"/>
        <v>11</v>
      </c>
      <c r="H300" s="65">
        <f t="shared" si="77"/>
        <v>0.98164057171397623</v>
      </c>
      <c r="I300">
        <f t="shared" si="78"/>
        <v>8</v>
      </c>
      <c r="J300">
        <f t="shared" si="79"/>
        <v>2.0781413176627321</v>
      </c>
      <c r="K300" s="66">
        <f t="shared" si="80"/>
        <v>1.8441034057240448E-5</v>
      </c>
      <c r="L300" s="96">
        <f t="shared" si="86"/>
        <v>8.720019894165187</v>
      </c>
      <c r="N300" s="101">
        <f t="shared" si="72"/>
        <v>1</v>
      </c>
      <c r="O300" s="5">
        <f t="shared" si="73"/>
        <v>75621205.06452924</v>
      </c>
      <c r="P300" s="5">
        <f t="shared" si="74"/>
        <v>693.6408034194551</v>
      </c>
      <c r="Q300" s="60">
        <f t="shared" si="81"/>
        <v>6936408.0341945514</v>
      </c>
      <c r="R300" s="5">
        <f t="shared" si="84"/>
        <v>209.82274781723476</v>
      </c>
      <c r="S300" s="18">
        <f t="shared" si="82"/>
        <v>2098227.4781723474</v>
      </c>
      <c r="T300" s="119">
        <f t="shared" si="71"/>
        <v>1.9832833592320485E-2</v>
      </c>
      <c r="U300" s="119">
        <f t="shared" si="83"/>
        <v>198.32833592320486</v>
      </c>
      <c r="W300" s="5">
        <f>晶体生长速度!H299</f>
        <v>422355842551.17334</v>
      </c>
      <c r="X300" s="5">
        <f>形核速率!P300</f>
        <v>95505.090325374302</v>
      </c>
      <c r="Y300" s="5"/>
      <c r="AB300" s="5" t="e">
        <f>形核速率!#REF!</f>
        <v>#REF!</v>
      </c>
      <c r="AC300" s="5">
        <f>晶体生长速度!N299</f>
        <v>8.2259191726897308E+57</v>
      </c>
      <c r="AD300" s="5" t="e">
        <f t="shared" ref="AD300:AD363" si="87">(B300-1)*AB300*AC300</f>
        <v>#REF!</v>
      </c>
      <c r="AE300" s="5">
        <f t="shared" ref="AE300:AE363" si="88">(B300-1)*AC300</f>
        <v>1.5888344771148064E+58</v>
      </c>
    </row>
    <row r="301" spans="2:31" x14ac:dyDescent="0.25">
      <c r="B301" s="5">
        <f>形核速率!F301</f>
        <v>2.931497798512654</v>
      </c>
      <c r="C301" s="5">
        <f t="shared" si="75"/>
        <v>2.000000165480742E-10</v>
      </c>
      <c r="D301" s="5">
        <f>形核速率!K301</f>
        <v>109020.69654009864</v>
      </c>
      <c r="E301" s="5">
        <f>晶体生长速度!E300</f>
        <v>236.61841279806072</v>
      </c>
      <c r="F301" s="39">
        <f t="shared" si="76"/>
        <v>11.981640551587665</v>
      </c>
      <c r="G301">
        <f t="shared" si="85"/>
        <v>11</v>
      </c>
      <c r="H301" s="65">
        <f t="shared" si="77"/>
        <v>0.98164055158766494</v>
      </c>
      <c r="I301">
        <f t="shared" si="78"/>
        <v>8</v>
      </c>
      <c r="J301">
        <f t="shared" si="79"/>
        <v>2.0781413176627321</v>
      </c>
      <c r="K301" s="66">
        <f t="shared" si="80"/>
        <v>1.8441033649490514E-5</v>
      </c>
      <c r="L301" s="96">
        <f t="shared" si="86"/>
        <v>8.7200198961321114</v>
      </c>
      <c r="N301" s="101">
        <f t="shared" si="72"/>
        <v>1</v>
      </c>
      <c r="O301" s="5">
        <f t="shared" si="73"/>
        <v>75621808.905978471</v>
      </c>
      <c r="P301" s="5">
        <f t="shared" si="74"/>
        <v>693.6463562050734</v>
      </c>
      <c r="Q301" s="60">
        <f t="shared" si="81"/>
        <v>6936463.5620507337</v>
      </c>
      <c r="R301" s="5">
        <f t="shared" si="84"/>
        <v>209.82274786455844</v>
      </c>
      <c r="S301" s="18">
        <f t="shared" si="82"/>
        <v>2098227.4786455845</v>
      </c>
      <c r="T301" s="119">
        <f t="shared" si="71"/>
        <v>1.9832833597052853E-2</v>
      </c>
      <c r="U301" s="119">
        <f t="shared" si="83"/>
        <v>198.32833597052851</v>
      </c>
      <c r="W301" s="5">
        <f>晶体生长速度!H300</f>
        <v>422360349845.48138</v>
      </c>
      <c r="X301" s="5">
        <f>形核速率!P301</f>
        <v>95505.092208049842</v>
      </c>
      <c r="Y301" s="5"/>
      <c r="AB301" s="5" t="e">
        <f>形核速率!#REF!</f>
        <v>#REF!</v>
      </c>
      <c r="AC301" s="5">
        <f>晶体生长速度!N300</f>
        <v>8.2260507913143759E+57</v>
      </c>
      <c r="AD301" s="5" t="e">
        <f t="shared" si="87"/>
        <v>#REF!</v>
      </c>
      <c r="AE301" s="5">
        <f t="shared" si="88"/>
        <v>1.5888598993876993E+58</v>
      </c>
    </row>
    <row r="302" spans="2:31" x14ac:dyDescent="0.25">
      <c r="B302" s="5">
        <f>形核速率!F302</f>
        <v>2.9314978075126539</v>
      </c>
      <c r="C302" s="5">
        <f t="shared" si="75"/>
        <v>8.9999998564849193E-9</v>
      </c>
      <c r="D302" s="5">
        <f>形核速率!K302</f>
        <v>109020.59746753064</v>
      </c>
      <c r="E302" s="5">
        <f>晶体生长速度!E301</f>
        <v>236.70367501420083</v>
      </c>
      <c r="F302" s="39">
        <f t="shared" si="76"/>
        <v>11.98163964589026</v>
      </c>
      <c r="G302">
        <f t="shared" si="85"/>
        <v>11</v>
      </c>
      <c r="H302" s="65">
        <f t="shared" si="77"/>
        <v>0.98163964589025987</v>
      </c>
      <c r="I302">
        <f t="shared" si="78"/>
        <v>8</v>
      </c>
      <c r="J302">
        <f t="shared" si="79"/>
        <v>2.0781413176627321</v>
      </c>
      <c r="K302" s="66">
        <f t="shared" si="80"/>
        <v>1.8441015300481238E-5</v>
      </c>
      <c r="L302" s="96">
        <f t="shared" si="86"/>
        <v>8.7200199846755595</v>
      </c>
      <c r="N302" s="101">
        <f t="shared" si="72"/>
        <v>1</v>
      </c>
      <c r="O302" s="5">
        <f t="shared" si="73"/>
        <v>75648989.679038763</v>
      </c>
      <c r="P302" s="5">
        <f t="shared" si="74"/>
        <v>693.89630433431751</v>
      </c>
      <c r="Q302" s="60">
        <f t="shared" si="81"/>
        <v>6938963.0433431752</v>
      </c>
      <c r="R302" s="5">
        <f t="shared" si="84"/>
        <v>209.82274999489147</v>
      </c>
      <c r="S302" s="18">
        <f t="shared" si="82"/>
        <v>2098227.4999489146</v>
      </c>
      <c r="T302" s="119">
        <f t="shared" si="71"/>
        <v>1.9832833810086156E-2</v>
      </c>
      <c r="U302" s="119">
        <f t="shared" si="83"/>
        <v>198.32833810086154</v>
      </c>
      <c r="W302" s="5">
        <f>晶体生长速度!H301</f>
        <v>422563246635.91083</v>
      </c>
      <c r="X302" s="5">
        <f>形核速率!P302</f>
        <v>95505.176935063704</v>
      </c>
      <c r="Y302" s="5"/>
      <c r="AB302" s="5" t="e">
        <f>形核速率!#REF!</f>
        <v>#REF!</v>
      </c>
      <c r="AC302" s="5">
        <f>晶体生长速度!N301</f>
        <v>8.2319765942471974E+57</v>
      </c>
      <c r="AD302" s="5" t="e">
        <f t="shared" si="87"/>
        <v>#REF!</v>
      </c>
      <c r="AE302" s="5">
        <f t="shared" si="88"/>
        <v>1.5900044743283945E+58</v>
      </c>
    </row>
    <row r="303" spans="2:31" x14ac:dyDescent="0.25">
      <c r="B303" s="5">
        <f>形核速率!F303</f>
        <v>2.9314978975126538</v>
      </c>
      <c r="C303" s="5">
        <f t="shared" si="75"/>
        <v>8.9999999897116822E-8</v>
      </c>
      <c r="D303" s="5">
        <f>形核速率!K303</f>
        <v>109019.60737259849</v>
      </c>
      <c r="E303" s="5">
        <f>晶体生长速度!E302</f>
        <v>237.55744121986029</v>
      </c>
      <c r="F303" s="39">
        <f t="shared" si="76"/>
        <v>11.981630594656529</v>
      </c>
      <c r="G303">
        <f t="shared" si="85"/>
        <v>11</v>
      </c>
      <c r="H303" s="65">
        <f t="shared" si="77"/>
        <v>0.98163059465652935</v>
      </c>
      <c r="I303">
        <f t="shared" si="78"/>
        <v>8</v>
      </c>
      <c r="J303">
        <f t="shared" si="79"/>
        <v>2.0781413176627321</v>
      </c>
      <c r="K303" s="66">
        <f t="shared" si="80"/>
        <v>1.8440831927687627E-5</v>
      </c>
      <c r="L303" s="96">
        <f t="shared" si="86"/>
        <v>8.7200208733037243</v>
      </c>
      <c r="N303" s="101">
        <f t="shared" si="72"/>
        <v>1</v>
      </c>
      <c r="O303" s="5">
        <f t="shared" si="73"/>
        <v>75921160.760126129</v>
      </c>
      <c r="P303" s="5">
        <f t="shared" si="74"/>
        <v>696.39913947450634</v>
      </c>
      <c r="Q303" s="60">
        <f t="shared" si="81"/>
        <v>6963991.394745063</v>
      </c>
      <c r="R303" s="5">
        <f t="shared" si="84"/>
        <v>209.82277137506117</v>
      </c>
      <c r="S303" s="18">
        <f t="shared" si="82"/>
        <v>2098227.7137506115</v>
      </c>
      <c r="T303" s="119">
        <f t="shared" si="71"/>
        <v>1.9832835948103124E-2</v>
      </c>
      <c r="U303" s="119">
        <f t="shared" si="83"/>
        <v>198.32835948103124</v>
      </c>
      <c r="W303" s="5">
        <f>晶体生长速度!H302</f>
        <v>424596275110.03595</v>
      </c>
      <c r="X303" s="5">
        <f>形核速率!P303</f>
        <v>95506.023531234314</v>
      </c>
      <c r="Y303" s="5"/>
      <c r="AB303" s="5" t="e">
        <f>形核速率!#REF!</f>
        <v>#REF!</v>
      </c>
      <c r="AC303" s="5">
        <f>晶体生长速度!N302</f>
        <v>8.291431918775632E+57</v>
      </c>
      <c r="AD303" s="5" t="e">
        <f t="shared" si="87"/>
        <v>#REF!</v>
      </c>
      <c r="AE303" s="5">
        <f t="shared" si="88"/>
        <v>1.6014883318484442E+58</v>
      </c>
    </row>
    <row r="304" spans="2:31" x14ac:dyDescent="0.25">
      <c r="B304" s="5">
        <f>形核速率!F304</f>
        <v>2.9314987975126541</v>
      </c>
      <c r="C304" s="5">
        <f t="shared" si="75"/>
        <v>9.0000000030343585E-7</v>
      </c>
      <c r="D304" s="5">
        <f>形核速率!K304</f>
        <v>109009.76983341441</v>
      </c>
      <c r="E304" s="5">
        <f>晶体生长速度!E303</f>
        <v>246.2083422670718</v>
      </c>
      <c r="F304" s="39">
        <f t="shared" si="76"/>
        <v>11.981540659485731</v>
      </c>
      <c r="G304">
        <f t="shared" si="85"/>
        <v>11</v>
      </c>
      <c r="H304" s="65">
        <f t="shared" si="77"/>
        <v>0.98154065948573077</v>
      </c>
      <c r="I304">
        <f t="shared" si="78"/>
        <v>8</v>
      </c>
      <c r="J304">
        <f t="shared" si="79"/>
        <v>2.0781413176627321</v>
      </c>
      <c r="K304" s="66">
        <f t="shared" si="80"/>
        <v>1.8439009991880899E-5</v>
      </c>
      <c r="L304" s="96">
        <f t="shared" si="86"/>
        <v>8.7200300831885631</v>
      </c>
      <c r="N304" s="101">
        <f t="shared" si="72"/>
        <v>1</v>
      </c>
      <c r="O304" s="5">
        <f t="shared" si="73"/>
        <v>78678832.532674611</v>
      </c>
      <c r="P304" s="5">
        <f t="shared" si="74"/>
        <v>721.75945929350496</v>
      </c>
      <c r="Q304" s="60">
        <f t="shared" si="81"/>
        <v>7217594.5929350499</v>
      </c>
      <c r="R304" s="5">
        <f t="shared" si="84"/>
        <v>209.82299296256929</v>
      </c>
      <c r="S304" s="18">
        <f t="shared" si="82"/>
        <v>2098229.9296256928</v>
      </c>
      <c r="T304" s="119">
        <f t="shared" si="71"/>
        <v>1.9832858106853934E-2</v>
      </c>
      <c r="U304" s="119">
        <f t="shared" si="83"/>
        <v>198.32858106853934</v>
      </c>
      <c r="W304" s="5">
        <f>晶体生长速度!H303</f>
        <v>445332583483.6723</v>
      </c>
      <c r="X304" s="5">
        <f>形核速率!P304</f>
        <v>95514.421263363969</v>
      </c>
      <c r="Y304" s="5"/>
      <c r="AB304" s="5" t="e">
        <f>形核速率!#REF!</f>
        <v>#REF!</v>
      </c>
      <c r="AC304" s="5">
        <f>晶体生长速度!N303</f>
        <v>8.9059329948931669E+57</v>
      </c>
      <c r="AD304" s="5" t="e">
        <f t="shared" si="87"/>
        <v>#REF!</v>
      </c>
      <c r="AE304" s="5">
        <f t="shared" si="88"/>
        <v>1.7201798870364423E+58</v>
      </c>
    </row>
    <row r="305" spans="2:31" x14ac:dyDescent="0.25">
      <c r="B305" s="5">
        <f>形核速率!F305</f>
        <v>2.9315052843246181</v>
      </c>
      <c r="C305" s="5">
        <f t="shared" si="75"/>
        <v>6.4868119640237865E-6</v>
      </c>
      <c r="D305" s="5">
        <f>形核速率!K305</f>
        <v>108942.08036583033</v>
      </c>
      <c r="E305" s="5">
        <f>晶体生长速度!E304</f>
        <v>314.84882278886954</v>
      </c>
      <c r="F305" s="39">
        <f t="shared" si="76"/>
        <v>11.980921719154072</v>
      </c>
      <c r="G305">
        <f t="shared" si="85"/>
        <v>11</v>
      </c>
      <c r="H305" s="65">
        <f t="shared" si="77"/>
        <v>0.98092171915407178</v>
      </c>
      <c r="I305">
        <f t="shared" si="78"/>
        <v>8</v>
      </c>
      <c r="J305">
        <f t="shared" si="79"/>
        <v>2.0781413176627321</v>
      </c>
      <c r="K305" s="66">
        <f t="shared" si="80"/>
        <v>1.8426476179509905E-5</v>
      </c>
      <c r="L305" s="96">
        <f t="shared" si="86"/>
        <v>8.720114970407673</v>
      </c>
      <c r="N305" s="101">
        <f t="shared" si="72"/>
        <v>1</v>
      </c>
      <c r="O305" s="5">
        <f t="shared" si="73"/>
        <v>100551468.9456591</v>
      </c>
      <c r="P305" s="5">
        <f t="shared" si="74"/>
        <v>922.98098776895631</v>
      </c>
      <c r="Q305" s="60">
        <f t="shared" si="81"/>
        <v>9229809.8776895627</v>
      </c>
      <c r="R305" s="5">
        <f t="shared" si="84"/>
        <v>209.82503532767981</v>
      </c>
      <c r="S305" s="18">
        <f t="shared" si="82"/>
        <v>2098250.353276798</v>
      </c>
      <c r="T305" s="119">
        <f t="shared" si="71"/>
        <v>1.9833062343364988E-2</v>
      </c>
      <c r="U305" s="119">
        <f t="shared" si="83"/>
        <v>198.33062343364989</v>
      </c>
      <c r="W305" s="5">
        <f>晶体生长速度!H304</f>
        <v>618099094132.99426</v>
      </c>
      <c r="X305" s="5">
        <f>形核速率!P305</f>
        <v>95571.530299170088</v>
      </c>
      <c r="Y305" s="5"/>
      <c r="AB305" s="5" t="e">
        <f>形核速率!#REF!</f>
        <v>#REF!</v>
      </c>
      <c r="AC305" s="5">
        <f>晶体生长速度!N304</f>
        <v>1.4559873029425752E+58</v>
      </c>
      <c r="AD305" s="5" t="e">
        <f t="shared" si="87"/>
        <v>#REF!</v>
      </c>
      <c r="AE305" s="5">
        <f t="shared" si="88"/>
        <v>2.8122471695431328E+58</v>
      </c>
    </row>
    <row r="306" spans="2:31" x14ac:dyDescent="0.25">
      <c r="B306" s="5">
        <f>形核速率!F306</f>
        <v>2.931507797512654</v>
      </c>
      <c r="C306" s="5">
        <f t="shared" si="75"/>
        <v>2.5131880359019476E-6</v>
      </c>
      <c r="D306" s="5">
        <f>形核速率!K306</f>
        <v>108942.08038681728</v>
      </c>
      <c r="E306" s="5">
        <f>晶体生长速度!E305</f>
        <v>314.84876774913954</v>
      </c>
      <c r="F306" s="39">
        <f t="shared" si="76"/>
        <v>11.980922576665376</v>
      </c>
      <c r="G306">
        <f t="shared" si="85"/>
        <v>11</v>
      </c>
      <c r="H306" s="65">
        <f t="shared" si="77"/>
        <v>0.98092257666537641</v>
      </c>
      <c r="I306">
        <f t="shared" si="78"/>
        <v>8</v>
      </c>
      <c r="J306">
        <f t="shared" si="79"/>
        <v>2.0781413176627321</v>
      </c>
      <c r="K306" s="66">
        <f t="shared" si="80"/>
        <v>1.8426493538593772E-5</v>
      </c>
      <c r="L306" s="96">
        <f t="shared" si="86"/>
        <v>8.7201478582896339</v>
      </c>
      <c r="N306" s="101">
        <f t="shared" si="72"/>
        <v>1</v>
      </c>
      <c r="O306" s="5">
        <f t="shared" si="73"/>
        <v>100551537.59035841</v>
      </c>
      <c r="P306" s="5">
        <f t="shared" si="74"/>
        <v>922.9816176938532</v>
      </c>
      <c r="Q306" s="60">
        <f t="shared" si="81"/>
        <v>9229816.1769385319</v>
      </c>
      <c r="R306" s="5">
        <f t="shared" si="84"/>
        <v>209.82582660183604</v>
      </c>
      <c r="S306" s="18">
        <f t="shared" si="82"/>
        <v>2098258.2660183604</v>
      </c>
      <c r="T306" s="119">
        <f t="shared" si="71"/>
        <v>1.9833141470780611E-2</v>
      </c>
      <c r="U306" s="119">
        <f t="shared" si="83"/>
        <v>198.33141470780612</v>
      </c>
      <c r="W306" s="5">
        <f>晶体生长速度!H305</f>
        <v>618098963134.07617</v>
      </c>
      <c r="X306" s="5">
        <f>形核速率!P306</f>
        <v>95571.530262599961</v>
      </c>
      <c r="Y306" s="5"/>
      <c r="AB306" s="5" t="e">
        <f>形核速率!#REF!</f>
        <v>#REF!</v>
      </c>
      <c r="AC306" s="5">
        <f>晶体生长速度!N305</f>
        <v>1.4559892175662815E+58</v>
      </c>
      <c r="AD306" s="5" t="e">
        <f t="shared" si="87"/>
        <v>#REF!</v>
      </c>
      <c r="AE306" s="5">
        <f t="shared" si="88"/>
        <v>2.8122545268236206E+58</v>
      </c>
    </row>
    <row r="307" spans="2:31" x14ac:dyDescent="0.25">
      <c r="B307" s="5">
        <f>形核速率!F307</f>
        <v>2.9315177975126541</v>
      </c>
      <c r="C307" s="5">
        <f t="shared" si="75"/>
        <v>1.0000000000065512E-5</v>
      </c>
      <c r="D307" s="5">
        <f>形核速率!K307</f>
        <v>108942.08042610688</v>
      </c>
      <c r="E307" s="5">
        <f>晶体生长速度!E306</f>
        <v>314.84865979899723</v>
      </c>
      <c r="F307" s="39">
        <f t="shared" si="76"/>
        <v>11.98092598829815</v>
      </c>
      <c r="G307">
        <f t="shared" si="85"/>
        <v>11</v>
      </c>
      <c r="H307" s="65">
        <f t="shared" si="77"/>
        <v>0.98092598829815003</v>
      </c>
      <c r="I307">
        <f t="shared" si="78"/>
        <v>8</v>
      </c>
      <c r="J307">
        <f t="shared" si="79"/>
        <v>2.0781413176627321</v>
      </c>
      <c r="K307" s="66">
        <f t="shared" si="80"/>
        <v>1.8426562602357702E-5</v>
      </c>
      <c r="L307" s="96">
        <f t="shared" si="86"/>
        <v>8.7202787194516986</v>
      </c>
      <c r="N307" s="101">
        <f t="shared" si="72"/>
        <v>1</v>
      </c>
      <c r="O307" s="5">
        <f t="shared" si="73"/>
        <v>100551846.15385266</v>
      </c>
      <c r="P307" s="5">
        <f t="shared" si="74"/>
        <v>922.98444972376728</v>
      </c>
      <c r="Q307" s="60">
        <f t="shared" si="81"/>
        <v>9229844.497237673</v>
      </c>
      <c r="R307" s="5">
        <f t="shared" si="84"/>
        <v>209.82897508843405</v>
      </c>
      <c r="S307" s="18">
        <f t="shared" si="82"/>
        <v>2098289.7508843406</v>
      </c>
      <c r="T307" s="119">
        <f t="shared" si="71"/>
        <v>1.9833456319440411E-2</v>
      </c>
      <c r="U307" s="119">
        <f t="shared" si="83"/>
        <v>198.3345631944041</v>
      </c>
      <c r="W307" s="5">
        <f>晶体生长速度!H306</f>
        <v>618098707243.22949</v>
      </c>
      <c r="X307" s="5">
        <f>形核速率!P307</f>
        <v>95571.530191164537</v>
      </c>
      <c r="Y307" s="5"/>
      <c r="AB307" s="5" t="e">
        <f>形核速率!#REF!</f>
        <v>#REF!</v>
      </c>
      <c r="AC307" s="5">
        <f>晶体生长速度!N306</f>
        <v>1.4559980162790381E+58</v>
      </c>
      <c r="AD307" s="5" t="e">
        <f t="shared" si="87"/>
        <v>#REF!</v>
      </c>
      <c r="AE307" s="5">
        <f t="shared" si="88"/>
        <v>2.8122860815860812E+58</v>
      </c>
    </row>
    <row r="308" spans="2:31" x14ac:dyDescent="0.25">
      <c r="B308" s="5">
        <f>形核速率!F308</f>
        <v>2.9315477975126538</v>
      </c>
      <c r="C308" s="5">
        <f t="shared" si="75"/>
        <v>2.9999999999752447E-5</v>
      </c>
      <c r="D308" s="5">
        <f>形核速率!K308</f>
        <v>108942.08048761394</v>
      </c>
      <c r="E308" s="5">
        <f>晶体生长速度!E307</f>
        <v>314.84847750254897</v>
      </c>
      <c r="F308" s="39">
        <f t="shared" si="76"/>
        <v>11.980936222609285</v>
      </c>
      <c r="G308">
        <f t="shared" ref="G308:G327" si="89">INT(F308)</f>
        <v>11</v>
      </c>
      <c r="H308" s="65">
        <f t="shared" si="77"/>
        <v>0.98093622260928548</v>
      </c>
      <c r="I308">
        <f t="shared" si="78"/>
        <v>8</v>
      </c>
      <c r="J308">
        <f t="shared" si="79"/>
        <v>2.0781413176627321</v>
      </c>
      <c r="K308" s="66">
        <f t="shared" si="80"/>
        <v>1.8426769783315724E-5</v>
      </c>
      <c r="L308" s="96">
        <f t="shared" si="86"/>
        <v>8.7206713027106204</v>
      </c>
      <c r="N308" s="101">
        <f t="shared" si="72"/>
        <v>1</v>
      </c>
      <c r="O308" s="5">
        <f t="shared" si="73"/>
        <v>100552816.99884474</v>
      </c>
      <c r="P308" s="5">
        <f t="shared" si="74"/>
        <v>922.99336077280975</v>
      </c>
      <c r="Q308" s="60">
        <f t="shared" si="81"/>
        <v>9229933.6077280976</v>
      </c>
      <c r="R308" s="5">
        <f t="shared" si="84"/>
        <v>209.83842054275905</v>
      </c>
      <c r="S308" s="18">
        <f t="shared" si="82"/>
        <v>2098384.2054275908</v>
      </c>
      <c r="T308" s="119">
        <f t="shared" si="71"/>
        <v>1.9834400864872911E-2</v>
      </c>
      <c r="U308" s="119">
        <f t="shared" si="83"/>
        <v>198.3440086487291</v>
      </c>
      <c r="W308" s="5">
        <f>晶体生长速度!H307</f>
        <v>618098277804.79089</v>
      </c>
      <c r="X308" s="5">
        <f>形核速率!P308</f>
        <v>95571.530071280853</v>
      </c>
      <c r="Y308" s="5"/>
      <c r="AB308" s="5" t="e">
        <f>形核速率!#REF!</f>
        <v>#REF!</v>
      </c>
      <c r="AC308" s="5">
        <f>晶体生长速度!N307</f>
        <v>1.4560259171581672E+58</v>
      </c>
      <c r="AD308" s="5" t="e">
        <f t="shared" si="87"/>
        <v>#REF!</v>
      </c>
      <c r="AE308" s="5">
        <f t="shared" si="88"/>
        <v>2.8123836534081998E+58</v>
      </c>
    </row>
    <row r="309" spans="2:31" x14ac:dyDescent="0.25">
      <c r="B309" s="5">
        <f>形核速率!F309</f>
        <v>2.931577797512654</v>
      </c>
      <c r="C309" s="5">
        <f t="shared" si="75"/>
        <v>3.0000000000196536E-5</v>
      </c>
      <c r="D309" s="5">
        <f>形核速率!K309</f>
        <v>108942.08054912098</v>
      </c>
      <c r="E309" s="5">
        <f>晶体生长速度!E308</f>
        <v>314.84829520620849</v>
      </c>
      <c r="F309" s="39">
        <f t="shared" si="76"/>
        <v>11.980946456815692</v>
      </c>
      <c r="G309">
        <f t="shared" si="89"/>
        <v>11</v>
      </c>
      <c r="H309" s="65">
        <f t="shared" si="77"/>
        <v>0.98094645681569226</v>
      </c>
      <c r="I309">
        <f t="shared" si="78"/>
        <v>8</v>
      </c>
      <c r="J309">
        <f t="shared" si="79"/>
        <v>2.0781413176627321</v>
      </c>
      <c r="K309" s="66">
        <f t="shared" si="80"/>
        <v>1.8426976964483074E-5</v>
      </c>
      <c r="L309" s="96">
        <f t="shared" si="86"/>
        <v>8.7210638857422822</v>
      </c>
      <c r="N309" s="101">
        <f t="shared" si="72"/>
        <v>1</v>
      </c>
      <c r="O309" s="5">
        <f t="shared" si="73"/>
        <v>100553787.84268074</v>
      </c>
      <c r="P309" s="5">
        <f t="shared" si="74"/>
        <v>923.00227181123057</v>
      </c>
      <c r="Q309" s="60">
        <f t="shared" si="81"/>
        <v>9230022.7181123048</v>
      </c>
      <c r="R309" s="5">
        <f t="shared" si="84"/>
        <v>209.84786599161529</v>
      </c>
      <c r="S309" s="18">
        <f t="shared" si="82"/>
        <v>2098478.6599161527</v>
      </c>
      <c r="T309" s="119">
        <f t="shared" ref="T309:T372" si="90">T308+(E309*C309*N309)/10000</f>
        <v>1.9835345409758537E-2</v>
      </c>
      <c r="U309" s="119">
        <f t="shared" si="83"/>
        <v>198.35345409758537</v>
      </c>
      <c r="W309" s="5">
        <f>晶体生长速度!H308</f>
        <v>618097848366.65759</v>
      </c>
      <c r="X309" s="5">
        <f>形核速率!P309</f>
        <v>95571.529951397169</v>
      </c>
      <c r="Y309" s="5"/>
      <c r="AB309" s="5" t="e">
        <f>形核速率!#REF!</f>
        <v>#REF!</v>
      </c>
      <c r="AC309" s="5">
        <f>晶体生长速度!N308</f>
        <v>1.4560538182678925E+58</v>
      </c>
      <c r="AD309" s="5" t="e">
        <f t="shared" si="87"/>
        <v>#REF!</v>
      </c>
      <c r="AE309" s="5">
        <f t="shared" si="88"/>
        <v>2.8124812273497861E+58</v>
      </c>
    </row>
    <row r="310" spans="2:31" x14ac:dyDescent="0.25">
      <c r="B310" s="5">
        <f>形核速率!F310</f>
        <v>2.9315977975126541</v>
      </c>
      <c r="C310" s="5">
        <f t="shared" si="75"/>
        <v>2.0000000000131024E-5</v>
      </c>
      <c r="D310" s="5">
        <f>形核速率!K310</f>
        <v>108942.08060166128</v>
      </c>
      <c r="E310" s="5">
        <f>晶体生长速度!E309</f>
        <v>314.84814470338296</v>
      </c>
      <c r="F310" s="39">
        <f t="shared" si="76"/>
        <v>11.980953279667673</v>
      </c>
      <c r="G310">
        <f t="shared" si="89"/>
        <v>11</v>
      </c>
      <c r="H310" s="65">
        <f t="shared" si="77"/>
        <v>0.98095327966767343</v>
      </c>
      <c r="I310">
        <f t="shared" si="78"/>
        <v>8</v>
      </c>
      <c r="J310">
        <f t="shared" si="79"/>
        <v>2.0781413176627321</v>
      </c>
      <c r="K310" s="66">
        <f t="shared" si="80"/>
        <v>1.8427115087521288E-5</v>
      </c>
      <c r="L310" s="96">
        <f t="shared" si="86"/>
        <v>8.7213256076383008</v>
      </c>
      <c r="N310" s="101">
        <f t="shared" ref="N310:N373" si="91">N309</f>
        <v>1</v>
      </c>
      <c r="O310" s="5">
        <f t="shared" si="73"/>
        <v>100554425.82899852</v>
      </c>
      <c r="P310" s="5">
        <f t="shared" si="74"/>
        <v>923.00812756338291</v>
      </c>
      <c r="Q310" s="60">
        <f t="shared" si="81"/>
        <v>9230081.2756338287</v>
      </c>
      <c r="R310" s="5">
        <f t="shared" si="84"/>
        <v>209.85416295450941</v>
      </c>
      <c r="S310" s="18">
        <f t="shared" si="82"/>
        <v>2098541.629545094</v>
      </c>
      <c r="T310" s="119">
        <f t="shared" si="90"/>
        <v>1.9835975106047947E-2</v>
      </c>
      <c r="U310" s="119">
        <f t="shared" si="83"/>
        <v>198.35975106047948</v>
      </c>
      <c r="W310" s="5">
        <f>晶体生长速度!H309</f>
        <v>618097492848.0647</v>
      </c>
      <c r="X310" s="5">
        <f>形核速率!P310</f>
        <v>95571.529852149091</v>
      </c>
      <c r="Y310" s="5"/>
      <c r="AB310" s="5" t="e">
        <f>形核速率!#REF!</f>
        <v>#REF!</v>
      </c>
      <c r="AC310" s="5">
        <f>晶体生长速度!N309</f>
        <v>1.4560721111722281E+58</v>
      </c>
      <c r="AD310" s="5" t="e">
        <f t="shared" si="87"/>
        <v>#REF!</v>
      </c>
      <c r="AE310" s="5">
        <f t="shared" si="88"/>
        <v>2.8125456829598765E+58</v>
      </c>
    </row>
    <row r="311" spans="2:31" x14ac:dyDescent="0.25">
      <c r="B311" s="5">
        <f>形核速率!F311</f>
        <v>2.9316977975126539</v>
      </c>
      <c r="C311" s="5">
        <f t="shared" si="75"/>
        <v>9.9999999999766942E-5</v>
      </c>
      <c r="D311" s="5">
        <f>形核速率!K311</f>
        <v>108942.0806906128</v>
      </c>
      <c r="E311" s="5">
        <f>晶体生长速度!E310</f>
        <v>314.84782856628124</v>
      </c>
      <c r="F311" s="39">
        <f t="shared" si="76"/>
        <v>11.980987391634503</v>
      </c>
      <c r="G311">
        <f t="shared" si="89"/>
        <v>11</v>
      </c>
      <c r="H311" s="65">
        <f t="shared" si="77"/>
        <v>0.98098739163450333</v>
      </c>
      <c r="I311">
        <f t="shared" si="78"/>
        <v>8</v>
      </c>
      <c r="J311">
        <f t="shared" si="79"/>
        <v>2.0781413176627321</v>
      </c>
      <c r="K311" s="66">
        <f t="shared" si="80"/>
        <v>1.8427805671819097E-5</v>
      </c>
      <c r="L311" s="96">
        <f t="shared" si="86"/>
        <v>8.7226342158048471</v>
      </c>
      <c r="N311" s="101">
        <f t="shared" si="91"/>
        <v>1</v>
      </c>
      <c r="O311" s="5">
        <f t="shared" si="73"/>
        <v>100557754.96277024</v>
      </c>
      <c r="P311" s="5">
        <f t="shared" si="74"/>
        <v>923.03868555940835</v>
      </c>
      <c r="Q311" s="60">
        <f t="shared" si="81"/>
        <v>9230386.8555940837</v>
      </c>
      <c r="R311" s="5">
        <f t="shared" si="84"/>
        <v>209.88564773736596</v>
      </c>
      <c r="S311" s="18">
        <f t="shared" si="82"/>
        <v>2098856.4773736596</v>
      </c>
      <c r="T311" s="119">
        <f t="shared" si="90"/>
        <v>1.9839123584333603E-2</v>
      </c>
      <c r="U311" s="119">
        <f t="shared" si="83"/>
        <v>198.39123584333603</v>
      </c>
      <c r="W311" s="5">
        <f>晶体生长速度!H310</f>
        <v>618096757949.50427</v>
      </c>
      <c r="X311" s="5">
        <f>形核速率!P311</f>
        <v>95571.529646991519</v>
      </c>
      <c r="Y311" s="5"/>
      <c r="AB311" s="5" t="e">
        <f>形核速率!#REF!</f>
        <v>#REF!</v>
      </c>
      <c r="AC311" s="5">
        <f>晶体生长速度!N310</f>
        <v>1.4561682159637014E+58</v>
      </c>
      <c r="AD311" s="5" t="e">
        <f t="shared" si="87"/>
        <v>#REF!</v>
      </c>
      <c r="AE311" s="5">
        <f t="shared" si="88"/>
        <v>2.8128769355850128E+58</v>
      </c>
    </row>
    <row r="312" spans="2:31" x14ac:dyDescent="0.25">
      <c r="B312" s="5">
        <f>形核速率!F312</f>
        <v>2.9319977975126541</v>
      </c>
      <c r="C312" s="5">
        <f t="shared" si="75"/>
        <v>3.00000000000189E-4</v>
      </c>
      <c r="D312" s="5">
        <f>形核速率!K312</f>
        <v>108942.08077923588</v>
      </c>
      <c r="E312" s="5">
        <f>晶体生长速度!E311</f>
        <v>314.84732778733718</v>
      </c>
      <c r="F312" s="39">
        <f t="shared" si="76"/>
        <v>11.98108971891808</v>
      </c>
      <c r="G312">
        <f t="shared" si="89"/>
        <v>11</v>
      </c>
      <c r="H312" s="65">
        <f t="shared" si="77"/>
        <v>0.98108971891807961</v>
      </c>
      <c r="I312">
        <f t="shared" si="78"/>
        <v>8</v>
      </c>
      <c r="J312">
        <f t="shared" si="79"/>
        <v>2.0781413176627321</v>
      </c>
      <c r="K312" s="66">
        <f t="shared" si="80"/>
        <v>1.8429877405531465E-5</v>
      </c>
      <c r="L312" s="96">
        <f t="shared" si="86"/>
        <v>8.7265600340642191</v>
      </c>
      <c r="N312" s="101">
        <f t="shared" si="91"/>
        <v>1</v>
      </c>
      <c r="O312" s="5">
        <f t="shared" si="73"/>
        <v>100567885.14006548</v>
      </c>
      <c r="P312" s="5">
        <f t="shared" si="74"/>
        <v>923.13167162521722</v>
      </c>
      <c r="Q312" s="60">
        <f t="shared" si="81"/>
        <v>9231316.7162521724</v>
      </c>
      <c r="R312" s="5">
        <f t="shared" si="84"/>
        <v>209.98010193570221</v>
      </c>
      <c r="S312" s="18">
        <f t="shared" si="82"/>
        <v>2099801.0193570219</v>
      </c>
      <c r="T312" s="119">
        <f t="shared" si="90"/>
        <v>1.9848569004167229E-2</v>
      </c>
      <c r="U312" s="119">
        <f t="shared" si="83"/>
        <v>198.48569004167229</v>
      </c>
      <c r="W312" s="5">
        <f>晶体生长速度!H311</f>
        <v>618095622842.05103</v>
      </c>
      <c r="X312" s="5">
        <f>形核速率!P312</f>
        <v>95571.529330109333</v>
      </c>
      <c r="Y312" s="5"/>
      <c r="AB312" s="5" t="e">
        <f>形核速率!#REF!</f>
        <v>#REF!</v>
      </c>
      <c r="AC312" s="5">
        <f>晶体生长速度!N311</f>
        <v>1.4564613075374151E+58</v>
      </c>
      <c r="AD312" s="5" t="e">
        <f t="shared" si="87"/>
        <v>#REF!</v>
      </c>
      <c r="AE312" s="5">
        <f t="shared" si="88"/>
        <v>2.8138800383246865E+58</v>
      </c>
    </row>
    <row r="313" spans="2:31" x14ac:dyDescent="0.25">
      <c r="B313" s="5">
        <f>形核速率!F313</f>
        <v>2.9322977975126538</v>
      </c>
      <c r="C313" s="5">
        <f t="shared" si="75"/>
        <v>2.9999999999974492E-4</v>
      </c>
      <c r="D313" s="5">
        <f>形核速率!K313</f>
        <v>108942.08086785875</v>
      </c>
      <c r="E313" s="5">
        <f>晶体生长速度!E312</f>
        <v>314.84682700924935</v>
      </c>
      <c r="F313" s="39">
        <f t="shared" si="76"/>
        <v>11.981192035732017</v>
      </c>
      <c r="G313">
        <f t="shared" si="89"/>
        <v>11</v>
      </c>
      <c r="H313" s="65">
        <f t="shared" si="77"/>
        <v>0.98119203573201652</v>
      </c>
      <c r="I313">
        <f t="shared" si="78"/>
        <v>8</v>
      </c>
      <c r="J313">
        <f t="shared" si="79"/>
        <v>2.0781413176627321</v>
      </c>
      <c r="K313" s="66">
        <f t="shared" si="80"/>
        <v>1.8431949160151456E-5</v>
      </c>
      <c r="L313" s="96">
        <f t="shared" si="86"/>
        <v>8.730485846083317</v>
      </c>
      <c r="N313" s="101">
        <f t="shared" si="91"/>
        <v>1</v>
      </c>
      <c r="O313" s="5">
        <f t="shared" si="73"/>
        <v>100578015.28491695</v>
      </c>
      <c r="P313" s="5">
        <f t="shared" si="74"/>
        <v>923.22465739306938</v>
      </c>
      <c r="Q313" s="60">
        <f t="shared" si="81"/>
        <v>9232246.5739306938</v>
      </c>
      <c r="R313" s="5">
        <f t="shared" si="84"/>
        <v>210.07455598380491</v>
      </c>
      <c r="S313" s="18">
        <f t="shared" si="82"/>
        <v>2100745.5598380491</v>
      </c>
      <c r="T313" s="119">
        <f t="shared" si="90"/>
        <v>1.9858014408977498E-2</v>
      </c>
      <c r="U313" s="119">
        <f t="shared" si="83"/>
        <v>198.58014408977499</v>
      </c>
      <c r="W313" s="5">
        <f>晶体生长速度!H312</f>
        <v>618094487736.85767</v>
      </c>
      <c r="X313" s="5">
        <f>形核速率!P313</f>
        <v>95571.529013227148</v>
      </c>
      <c r="Y313" s="5"/>
      <c r="AB313" s="5" t="e">
        <f>形核速率!#REF!</f>
        <v>#REF!</v>
      </c>
      <c r="AC313" s="5">
        <f>晶体生长速度!N312</f>
        <v>1.4567544276264405E+58</v>
      </c>
      <c r="AD313" s="5" t="e">
        <f t="shared" si="87"/>
        <v>#REF!</v>
      </c>
      <c r="AE313" s="5">
        <f t="shared" si="88"/>
        <v>2.8148833720193775E+58</v>
      </c>
    </row>
    <row r="314" spans="2:31" x14ac:dyDescent="0.25">
      <c r="B314" s="5">
        <f>形核速率!F314</f>
        <v>2.9324977975126538</v>
      </c>
      <c r="C314" s="5">
        <f t="shared" si="75"/>
        <v>1.9999999999997797E-4</v>
      </c>
      <c r="D314" s="5">
        <f>形核速率!K314</f>
        <v>108942.08096341939</v>
      </c>
      <c r="E314" s="5">
        <f>晶体生长速度!E313</f>
        <v>314.84640154068939</v>
      </c>
      <c r="F314" s="39">
        <f t="shared" si="76"/>
        <v>11.981260241460754</v>
      </c>
      <c r="G314">
        <f t="shared" si="89"/>
        <v>11</v>
      </c>
      <c r="H314" s="65">
        <f t="shared" si="77"/>
        <v>0.9812602414607543</v>
      </c>
      <c r="I314">
        <f t="shared" si="78"/>
        <v>8</v>
      </c>
      <c r="J314">
        <f t="shared" si="79"/>
        <v>2.0781413176627321</v>
      </c>
      <c r="K314" s="66">
        <f t="shared" si="80"/>
        <v>1.8433330348293691E-5</v>
      </c>
      <c r="L314" s="96">
        <f t="shared" si="86"/>
        <v>8.7331030505610237</v>
      </c>
      <c r="N314" s="101">
        <f t="shared" si="91"/>
        <v>1</v>
      </c>
      <c r="O314" s="5">
        <f t="shared" si="73"/>
        <v>100584739.46137741</v>
      </c>
      <c r="P314" s="5">
        <f t="shared" si="74"/>
        <v>923.28637907285622</v>
      </c>
      <c r="Q314" s="60">
        <f t="shared" si="81"/>
        <v>9232863.7907285616</v>
      </c>
      <c r="R314" s="5">
        <f t="shared" si="84"/>
        <v>210.13752526411304</v>
      </c>
      <c r="S314" s="18">
        <f t="shared" si="82"/>
        <v>2101375.2526411302</v>
      </c>
      <c r="T314" s="119">
        <f t="shared" si="90"/>
        <v>1.9864311337008313E-2</v>
      </c>
      <c r="U314" s="119">
        <f t="shared" si="83"/>
        <v>198.64311337008311</v>
      </c>
      <c r="W314" s="5">
        <f>晶体生长速度!H313</f>
        <v>618093512088.76062</v>
      </c>
      <c r="X314" s="5">
        <f>形核速率!P314</f>
        <v>95571.528740859387</v>
      </c>
      <c r="Y314" s="5"/>
      <c r="AB314" s="5" t="e">
        <f>形核速率!#REF!</f>
        <v>#REF!</v>
      </c>
      <c r="AC314" s="5">
        <f>晶体生长速度!N313</f>
        <v>1.4569488824108326E+58</v>
      </c>
      <c r="AD314" s="5" t="e">
        <f t="shared" si="87"/>
        <v>#REF!</v>
      </c>
      <c r="AE314" s="5">
        <f t="shared" si="88"/>
        <v>2.8155505063474563E+58</v>
      </c>
    </row>
    <row r="315" spans="2:31" x14ac:dyDescent="0.25">
      <c r="B315" s="5">
        <f>形核速率!F315</f>
        <v>2.9334977975126537</v>
      </c>
      <c r="C315" s="5">
        <f t="shared" si="75"/>
        <v>9.9999999999988987E-4</v>
      </c>
      <c r="D315" s="5">
        <f>形核速率!K315</f>
        <v>108942.08089177706</v>
      </c>
      <c r="E315" s="5">
        <f>晶体生长速度!E314</f>
        <v>314.84565413689222</v>
      </c>
      <c r="F315" s="39">
        <f t="shared" si="76"/>
        <v>11.981601195299799</v>
      </c>
      <c r="G315">
        <f t="shared" si="89"/>
        <v>11</v>
      </c>
      <c r="H315" s="65">
        <f t="shared" si="77"/>
        <v>0.98160119529979895</v>
      </c>
      <c r="I315">
        <f t="shared" si="78"/>
        <v>8</v>
      </c>
      <c r="J315">
        <f t="shared" si="79"/>
        <v>2.0781413176627321</v>
      </c>
      <c r="K315" s="66">
        <f t="shared" si="80"/>
        <v>1.8440236326196076E-5</v>
      </c>
      <c r="L315" s="96">
        <f t="shared" si="86"/>
        <v>8.746189041928556</v>
      </c>
      <c r="N315" s="101">
        <f t="shared" si="91"/>
        <v>1</v>
      </c>
      <c r="O315" s="5">
        <f t="shared" si="73"/>
        <v>100618800.56105843</v>
      </c>
      <c r="P315" s="5">
        <f t="shared" si="74"/>
        <v>923.59903296700406</v>
      </c>
      <c r="Q315" s="60">
        <f t="shared" si="81"/>
        <v>9235990.3296700399</v>
      </c>
      <c r="R315" s="5">
        <f t="shared" si="84"/>
        <v>210.4523709182499</v>
      </c>
      <c r="S315" s="18">
        <f t="shared" si="82"/>
        <v>2104523.709182499</v>
      </c>
      <c r="T315" s="119">
        <f t="shared" si="90"/>
        <v>1.9895795902421999E-2</v>
      </c>
      <c r="U315" s="119">
        <f t="shared" si="83"/>
        <v>198.95795902422</v>
      </c>
      <c r="W315" s="5">
        <f>晶体生长速度!H314</f>
        <v>618091931119.32971</v>
      </c>
      <c r="X315" s="5">
        <f>形核速率!P315</f>
        <v>95571.528299505546</v>
      </c>
      <c r="Y315" s="5"/>
      <c r="AB315" s="5" t="e">
        <f>形核速率!#REF!</f>
        <v>#REF!</v>
      </c>
      <c r="AC315" s="5">
        <f>晶体生长速度!N314</f>
        <v>1.4579360294988604E+58</v>
      </c>
      <c r="AD315" s="5" t="e">
        <f t="shared" si="87"/>
        <v>#REF!</v>
      </c>
      <c r="AE315" s="5">
        <f t="shared" si="88"/>
        <v>2.8189161019503896E+58</v>
      </c>
    </row>
    <row r="316" spans="2:31" x14ac:dyDescent="0.25">
      <c r="B316" s="5">
        <f>形核速率!F316</f>
        <v>2.9364977975126538</v>
      </c>
      <c r="C316" s="5">
        <f t="shared" si="75"/>
        <v>3.0000000000001137E-3</v>
      </c>
      <c r="D316" s="5">
        <f>形核速率!K316</f>
        <v>108942.08011323283</v>
      </c>
      <c r="E316" s="5">
        <f>晶体生长速度!E315</f>
        <v>314.84482745455966</v>
      </c>
      <c r="F316" s="39">
        <f t="shared" si="76"/>
        <v>11.982623354697886</v>
      </c>
      <c r="G316">
        <f t="shared" si="89"/>
        <v>11</v>
      </c>
      <c r="H316" s="65">
        <f t="shared" si="77"/>
        <v>0.98262335469788553</v>
      </c>
      <c r="I316">
        <f t="shared" si="78"/>
        <v>8</v>
      </c>
      <c r="J316">
        <f t="shared" si="79"/>
        <v>2.0781413176627321</v>
      </c>
      <c r="K316" s="66">
        <f t="shared" si="80"/>
        <v>1.8460955547587158E-5</v>
      </c>
      <c r="L316" s="96">
        <f t="shared" si="86"/>
        <v>8.7854469133438826</v>
      </c>
      <c r="N316" s="101">
        <f t="shared" si="91"/>
        <v>1</v>
      </c>
      <c r="O316" s="5">
        <f t="shared" si="73"/>
        <v>100721435.20098554</v>
      </c>
      <c r="P316" s="5">
        <f t="shared" si="74"/>
        <v>924.54114237856595</v>
      </c>
      <c r="Q316" s="60">
        <f t="shared" si="81"/>
        <v>9245411.4237856604</v>
      </c>
      <c r="R316" s="5">
        <f t="shared" si="84"/>
        <v>211.3969054006136</v>
      </c>
      <c r="S316" s="18">
        <f t="shared" si="82"/>
        <v>2113969.054006136</v>
      </c>
      <c r="T316" s="119">
        <f t="shared" si="90"/>
        <v>1.9990249350658372E-2</v>
      </c>
      <c r="U316" s="119">
        <f t="shared" si="83"/>
        <v>199.90249350658371</v>
      </c>
      <c r="W316" s="5">
        <f>晶体生长速度!H315</f>
        <v>618090570519.82068</v>
      </c>
      <c r="X316" s="5">
        <f>形核速率!P316</f>
        <v>95571.527919670669</v>
      </c>
      <c r="Y316" s="5"/>
      <c r="AB316" s="5" t="e">
        <f>形核速率!#REF!</f>
        <v>#REF!</v>
      </c>
      <c r="AC316" s="5">
        <f>晶体生长速度!N315</f>
        <v>1.4609145462452701E+58</v>
      </c>
      <c r="AD316" s="5" t="e">
        <f t="shared" si="87"/>
        <v>#REF!</v>
      </c>
      <c r="AE316" s="5">
        <f t="shared" si="88"/>
        <v>2.8290578011581634E+58</v>
      </c>
    </row>
    <row r="317" spans="2:31" x14ac:dyDescent="0.25">
      <c r="B317" s="5">
        <f>形核速率!F317</f>
        <v>2.9394977975126539</v>
      </c>
      <c r="C317" s="5">
        <f t="shared" si="75"/>
        <v>3.0000000000001137E-3</v>
      </c>
      <c r="D317" s="5">
        <f>形核速率!K317</f>
        <v>108942.07933468737</v>
      </c>
      <c r="E317" s="5">
        <f>晶体生长速度!E316</f>
        <v>314.84400077494195</v>
      </c>
      <c r="F317" s="39">
        <f t="shared" si="76"/>
        <v>11.983644470338319</v>
      </c>
      <c r="G317">
        <f t="shared" si="89"/>
        <v>11</v>
      </c>
      <c r="H317" s="65">
        <f t="shared" si="77"/>
        <v>0.98364447033831937</v>
      </c>
      <c r="I317">
        <f t="shared" si="78"/>
        <v>8</v>
      </c>
      <c r="J317">
        <f t="shared" si="79"/>
        <v>2.0781413176627321</v>
      </c>
      <c r="K317" s="66">
        <f t="shared" si="80"/>
        <v>1.8481676856165576E-5</v>
      </c>
      <c r="L317" s="96">
        <f t="shared" si="86"/>
        <v>8.8247046820723085</v>
      </c>
      <c r="N317" s="101">
        <f t="shared" si="91"/>
        <v>1</v>
      </c>
      <c r="O317" s="5">
        <f t="shared" si="73"/>
        <v>100824069.29995099</v>
      </c>
      <c r="P317" s="5">
        <f t="shared" si="74"/>
        <v>925.48324683801411</v>
      </c>
      <c r="Q317" s="60">
        <f t="shared" si="81"/>
        <v>9254832.468380142</v>
      </c>
      <c r="R317" s="5">
        <f t="shared" si="84"/>
        <v>212.34143740293845</v>
      </c>
      <c r="S317" s="18">
        <f t="shared" si="82"/>
        <v>2123414.3740293845</v>
      </c>
      <c r="T317" s="119">
        <f t="shared" si="90"/>
        <v>2.0084702550890857E-2</v>
      </c>
      <c r="U317" s="119">
        <f t="shared" si="83"/>
        <v>200.84702550890856</v>
      </c>
      <c r="W317" s="5">
        <f>晶体生长速度!H316</f>
        <v>618089209924.90955</v>
      </c>
      <c r="X317" s="5">
        <f>形核速率!P317</f>
        <v>95571.527539836185</v>
      </c>
      <c r="Y317" s="5"/>
      <c r="AB317" s="5" t="e">
        <f>形核速率!#REF!</f>
        <v>#REF!</v>
      </c>
      <c r="AC317" s="5">
        <f>晶体生长速度!N316</f>
        <v>1.4638960926715148E+58</v>
      </c>
      <c r="AD317" s="5" t="e">
        <f t="shared" si="87"/>
        <v>#REF!</v>
      </c>
      <c r="AE317" s="5">
        <f t="shared" si="88"/>
        <v>2.8392232475237828E+58</v>
      </c>
    </row>
    <row r="318" spans="2:31" x14ac:dyDescent="0.25">
      <c r="B318" s="5">
        <f>形核速率!F318</f>
        <v>2.9414977975126537</v>
      </c>
      <c r="C318" s="5">
        <f t="shared" si="75"/>
        <v>1.9999999999997797E-3</v>
      </c>
      <c r="D318" s="5">
        <f>形核速率!K318</f>
        <v>108942.07893101178</v>
      </c>
      <c r="E318" s="5">
        <f>晶体生长速度!E317</f>
        <v>314.84315994152718</v>
      </c>
      <c r="F318" s="39">
        <f t="shared" si="76"/>
        <v>11.984324636343977</v>
      </c>
      <c r="G318">
        <f t="shared" si="89"/>
        <v>11</v>
      </c>
      <c r="H318" s="65">
        <f t="shared" si="77"/>
        <v>0.98432463634397749</v>
      </c>
      <c r="I318">
        <f t="shared" si="78"/>
        <v>8</v>
      </c>
      <c r="J318">
        <f t="shared" si="79"/>
        <v>2.0781413176627321</v>
      </c>
      <c r="K318" s="66">
        <f t="shared" si="80"/>
        <v>1.8495492242000451E-5</v>
      </c>
      <c r="L318" s="96">
        <f t="shared" si="86"/>
        <v>8.8508764581697932</v>
      </c>
      <c r="N318" s="101">
        <f t="shared" si="91"/>
        <v>1</v>
      </c>
      <c r="O318" s="5">
        <f t="shared" si="73"/>
        <v>100892398.99882898</v>
      </c>
      <c r="P318" s="5">
        <f t="shared" si="74"/>
        <v>926.1104615299264</v>
      </c>
      <c r="Q318" s="60">
        <f t="shared" si="81"/>
        <v>9261104.615299264</v>
      </c>
      <c r="R318" s="5">
        <f t="shared" si="84"/>
        <v>212.97112372282143</v>
      </c>
      <c r="S318" s="18">
        <f t="shared" si="82"/>
        <v>2129711.2372282143</v>
      </c>
      <c r="T318" s="119">
        <f t="shared" si="90"/>
        <v>2.0147671182879155E-2</v>
      </c>
      <c r="U318" s="119">
        <f t="shared" si="83"/>
        <v>201.47671182879157</v>
      </c>
      <c r="W318" s="5">
        <f>晶体生长速度!H317</f>
        <v>618087610608.98096</v>
      </c>
      <c r="X318" s="5">
        <f>形核速率!P318</f>
        <v>95571.527093357305</v>
      </c>
      <c r="Y318" s="5"/>
      <c r="AB318" s="5" t="e">
        <f>形核速率!#REF!</f>
        <v>#REF!</v>
      </c>
      <c r="AC318" s="5">
        <f>晶体生长速度!N317</f>
        <v>1.465882373147476E+58</v>
      </c>
      <c r="AD318" s="5" t="e">
        <f t="shared" si="87"/>
        <v>#REF!</v>
      </c>
      <c r="AE318" s="5">
        <f t="shared" si="88"/>
        <v>2.8460073988784466E+58</v>
      </c>
    </row>
    <row r="319" spans="2:31" x14ac:dyDescent="0.25">
      <c r="B319" s="5">
        <f>形核速率!F319</f>
        <v>2.951497797512654</v>
      </c>
      <c r="C319" s="5">
        <f t="shared" si="75"/>
        <v>1.0000000000000231E-2</v>
      </c>
      <c r="D319" s="5">
        <f>形核速率!K319</f>
        <v>108942.07517515063</v>
      </c>
      <c r="E319" s="5">
        <f>晶体生长速度!E318</f>
        <v>314.84331947164731</v>
      </c>
      <c r="F319" s="39">
        <f t="shared" si="76"/>
        <v>11.987718528219171</v>
      </c>
      <c r="G319">
        <f t="shared" si="89"/>
        <v>11</v>
      </c>
      <c r="H319" s="65">
        <f t="shared" si="77"/>
        <v>0.98771852821917072</v>
      </c>
      <c r="I319">
        <f t="shared" si="78"/>
        <v>8</v>
      </c>
      <c r="J319">
        <f t="shared" si="79"/>
        <v>2.0781413176627321</v>
      </c>
      <c r="K319" s="66">
        <f t="shared" si="80"/>
        <v>1.8564582728292609E-5</v>
      </c>
      <c r="L319" s="96">
        <f t="shared" si="86"/>
        <v>8.9817354093135897</v>
      </c>
      <c r="N319" s="101">
        <f t="shared" si="91"/>
        <v>1</v>
      </c>
      <c r="O319" s="5">
        <f t="shared" si="73"/>
        <v>101235443.48815493</v>
      </c>
      <c r="P319" s="5">
        <f t="shared" si="74"/>
        <v>929.25936398213992</v>
      </c>
      <c r="Q319" s="60">
        <f t="shared" si="81"/>
        <v>9292593.639821399</v>
      </c>
      <c r="R319" s="5">
        <f t="shared" si="84"/>
        <v>216.11955691753798</v>
      </c>
      <c r="S319" s="18">
        <f t="shared" si="82"/>
        <v>2161195.5691753798</v>
      </c>
      <c r="T319" s="119">
        <f t="shared" si="90"/>
        <v>2.0462514502350811E-2</v>
      </c>
      <c r="U319" s="119">
        <f t="shared" si="83"/>
        <v>204.62514502350811</v>
      </c>
      <c r="W319" s="5">
        <f>晶体生长速度!H318</f>
        <v>618090040793.90454</v>
      </c>
      <c r="X319" s="5">
        <f>形核速率!P319</f>
        <v>95571.527771788285</v>
      </c>
      <c r="Y319" s="5"/>
      <c r="AB319" s="5" t="e">
        <f>形核速率!#REF!</f>
        <v>#REF!</v>
      </c>
      <c r="AC319" s="5">
        <f>晶体生长速度!N318</f>
        <v>1.4758808585451464E+58</v>
      </c>
      <c r="AD319" s="5" t="e">
        <f t="shared" si="87"/>
        <v>#REF!</v>
      </c>
      <c r="AE319" s="5">
        <f t="shared" si="88"/>
        <v>2.880178244841938E+58</v>
      </c>
    </row>
    <row r="320" spans="2:31" x14ac:dyDescent="0.25">
      <c r="B320" s="5">
        <f>形核速率!F320</f>
        <v>2.9814977975126538</v>
      </c>
      <c r="C320" s="5">
        <f t="shared" si="75"/>
        <v>2.9999999999999805E-2</v>
      </c>
      <c r="D320" s="5">
        <f>形核速率!K320</f>
        <v>108942.06212539892</v>
      </c>
      <c r="E320" s="5">
        <f>晶体生长速度!E319</f>
        <v>314.84827426728805</v>
      </c>
      <c r="F320" s="39">
        <f t="shared" si="76"/>
        <v>11.997831617583905</v>
      </c>
      <c r="G320">
        <f t="shared" si="89"/>
        <v>11</v>
      </c>
      <c r="H320" s="65">
        <f t="shared" si="77"/>
        <v>0.99783161758390548</v>
      </c>
      <c r="I320">
        <f t="shared" si="78"/>
        <v>8</v>
      </c>
      <c r="J320">
        <f t="shared" si="79"/>
        <v>2.0781413176627321</v>
      </c>
      <c r="K320" s="66">
        <f t="shared" si="80"/>
        <v>1.8771992067704964E-5</v>
      </c>
      <c r="L320" s="96">
        <f t="shared" si="86"/>
        <v>9.3743184800409676</v>
      </c>
      <c r="N320" s="101">
        <f t="shared" si="91"/>
        <v>1</v>
      </c>
      <c r="O320" s="5">
        <f t="shared" si="73"/>
        <v>102266031.14538044</v>
      </c>
      <c r="P320" s="5">
        <f t="shared" si="74"/>
        <v>938.71943627857922</v>
      </c>
      <c r="Q320" s="60">
        <f t="shared" si="81"/>
        <v>9387194.362785792</v>
      </c>
      <c r="R320" s="5">
        <f t="shared" si="84"/>
        <v>225.56500514555657</v>
      </c>
      <c r="S320" s="18">
        <f t="shared" si="82"/>
        <v>2255650.0514555657</v>
      </c>
      <c r="T320" s="119">
        <f t="shared" si="90"/>
        <v>2.1407059325152668E-2</v>
      </c>
      <c r="U320" s="119">
        <f t="shared" si="83"/>
        <v>214.07059325152667</v>
      </c>
      <c r="W320" s="5">
        <f>晶体生长速度!H319</f>
        <v>618108027118.13635</v>
      </c>
      <c r="X320" s="5">
        <f>形核速率!P320</f>
        <v>95571.532792914819</v>
      </c>
      <c r="Y320" s="5"/>
      <c r="AB320" s="5" t="e">
        <f>形核速率!#REF!</f>
        <v>#REF!</v>
      </c>
      <c r="AC320" s="5">
        <f>晶体生长速度!N319</f>
        <v>1.5061300150951793E+58</v>
      </c>
      <c r="AD320" s="5" t="e">
        <f t="shared" si="87"/>
        <v>#REF!</v>
      </c>
      <c r="AE320" s="5">
        <f t="shared" si="88"/>
        <v>2.9843933076787974E+58</v>
      </c>
    </row>
    <row r="321" spans="2:31" x14ac:dyDescent="0.25">
      <c r="B321" s="5">
        <f>形核速率!F321</f>
        <v>3.011497797512654</v>
      </c>
      <c r="C321" s="5">
        <f t="shared" si="75"/>
        <v>3.0000000000000249E-2</v>
      </c>
      <c r="D321" s="5">
        <f>形核速率!K321</f>
        <v>108942.04907583749</v>
      </c>
      <c r="E321" s="5">
        <f>晶体生长速度!E320</f>
        <v>314.85322902505908</v>
      </c>
      <c r="F321" s="39">
        <f t="shared" si="76"/>
        <v>12.007843453098078</v>
      </c>
      <c r="G321">
        <f t="shared" si="89"/>
        <v>12</v>
      </c>
      <c r="H321" s="65">
        <f t="shared" si="77"/>
        <v>7.8434530980775463E-3</v>
      </c>
      <c r="I321">
        <f t="shared" si="78"/>
        <v>9</v>
      </c>
      <c r="J321">
        <f t="shared" si="79"/>
        <v>2.0829584093060189</v>
      </c>
      <c r="K321" s="66">
        <f t="shared" si="80"/>
        <v>2.1088452516175353E-6</v>
      </c>
      <c r="L321" s="96">
        <f t="shared" si="86"/>
        <v>9.7678145870839543</v>
      </c>
      <c r="N321" s="101">
        <f t="shared" si="91"/>
        <v>1</v>
      </c>
      <c r="O321" s="5">
        <f t="shared" si="73"/>
        <v>103296650.93059433</v>
      </c>
      <c r="P321" s="5">
        <f t="shared" si="74"/>
        <v>948.17980574871262</v>
      </c>
      <c r="Q321" s="60">
        <f t="shared" si="81"/>
        <v>9481798.0574871264</v>
      </c>
      <c r="R321" s="5">
        <f t="shared" si="84"/>
        <v>235.01060201630841</v>
      </c>
      <c r="S321" s="18">
        <f t="shared" si="82"/>
        <v>2350106.0201630839</v>
      </c>
      <c r="T321" s="119">
        <f t="shared" si="90"/>
        <v>2.2351619012227854E-2</v>
      </c>
      <c r="U321" s="119">
        <f t="shared" si="83"/>
        <v>223.51619012227854</v>
      </c>
      <c r="W321" s="5">
        <f>晶体生长速度!H320</f>
        <v>618126013624.62378</v>
      </c>
      <c r="X321" s="5">
        <f>形核速率!P321</f>
        <v>95571.537813937641</v>
      </c>
      <c r="Y321" s="5"/>
      <c r="AB321" s="5" t="e">
        <f>形核速率!#REF!</f>
        <v>#REF!</v>
      </c>
      <c r="AC321" s="5">
        <f>晶体生长速度!N320</f>
        <v>1.5366879170273521E+58</v>
      </c>
      <c r="AD321" s="5" t="e">
        <f t="shared" si="87"/>
        <v>#REF!</v>
      </c>
      <c r="AE321" s="5">
        <f t="shared" si="88"/>
        <v>3.0910443605648269E+58</v>
      </c>
    </row>
    <row r="322" spans="2:31" x14ac:dyDescent="0.25">
      <c r="B322" s="5">
        <f>形核速率!F322</f>
        <v>3.031497797512654</v>
      </c>
      <c r="C322" s="5">
        <f t="shared" si="75"/>
        <v>2.0000000000000018E-2</v>
      </c>
      <c r="D322" s="5">
        <f>形核速率!K322</f>
        <v>108942.04074100632</v>
      </c>
      <c r="E322" s="5">
        <f>晶体生长速度!E321</f>
        <v>314.85561598675002</v>
      </c>
      <c r="F322" s="39">
        <f t="shared" si="76"/>
        <v>12.014462755100103</v>
      </c>
      <c r="G322">
        <f t="shared" si="89"/>
        <v>12</v>
      </c>
      <c r="H322" s="65">
        <f t="shared" si="77"/>
        <v>1.4462755100103308E-2</v>
      </c>
      <c r="I322">
        <f t="shared" si="78"/>
        <v>9</v>
      </c>
      <c r="J322">
        <f t="shared" si="79"/>
        <v>2.0829584093060189</v>
      </c>
      <c r="K322" s="66">
        <f t="shared" si="80"/>
        <v>2.1242367684793329E-6</v>
      </c>
      <c r="L322" s="96">
        <f t="shared" si="86"/>
        <v>10.030147315829836</v>
      </c>
      <c r="N322" s="101">
        <f t="shared" si="91"/>
        <v>1</v>
      </c>
      <c r="O322" s="5">
        <f t="shared" si="73"/>
        <v>103983446.40588908</v>
      </c>
      <c r="P322" s="5">
        <f t="shared" si="74"/>
        <v>954.48410639832264</v>
      </c>
      <c r="Q322" s="60">
        <f t="shared" si="81"/>
        <v>9544841.0639832262</v>
      </c>
      <c r="R322" s="5">
        <f t="shared" si="84"/>
        <v>241.3077143360434</v>
      </c>
      <c r="S322" s="18">
        <f t="shared" si="82"/>
        <v>2413077.1433604341</v>
      </c>
      <c r="T322" s="119">
        <f t="shared" si="90"/>
        <v>2.2981330244201355E-2</v>
      </c>
      <c r="U322" s="119">
        <f t="shared" si="83"/>
        <v>229.81330244201354</v>
      </c>
      <c r="W322" s="5">
        <f>晶体生长速度!H321</f>
        <v>618135815476.82813</v>
      </c>
      <c r="X322" s="5">
        <f>形核速率!P322</f>
        <v>95571.540550108431</v>
      </c>
      <c r="Y322" s="5"/>
      <c r="AB322" s="5" t="e">
        <f>形核速率!#REF!</f>
        <v>#REF!</v>
      </c>
      <c r="AC322" s="5">
        <f>晶体生长速度!N321</f>
        <v>1.5572209931742729E+58</v>
      </c>
      <c r="AD322" s="5" t="e">
        <f t="shared" si="87"/>
        <v>#REF!</v>
      </c>
      <c r="AE322" s="5">
        <f t="shared" si="88"/>
        <v>3.1634910178740031E+58</v>
      </c>
    </row>
    <row r="323" spans="2:31" x14ac:dyDescent="0.25">
      <c r="B323" s="5">
        <f>形核速率!F323</f>
        <v>3.0814977975126538</v>
      </c>
      <c r="C323" s="5">
        <f t="shared" si="75"/>
        <v>4.9999999999999822E-2</v>
      </c>
      <c r="D323" s="5">
        <f>形核速率!K323</f>
        <v>108942.01807777856</v>
      </c>
      <c r="E323" s="5">
        <f>晶体生长速度!E322</f>
        <v>314.86617101268166</v>
      </c>
      <c r="F323" s="39">
        <f t="shared" si="76"/>
        <v>12.030821798536545</v>
      </c>
      <c r="G323">
        <f t="shared" si="89"/>
        <v>12</v>
      </c>
      <c r="H323" s="65">
        <f t="shared" si="77"/>
        <v>3.0821798536544875E-2</v>
      </c>
      <c r="I323">
        <f t="shared" si="78"/>
        <v>9</v>
      </c>
      <c r="J323">
        <f t="shared" si="79"/>
        <v>2.0829584093060189</v>
      </c>
      <c r="K323" s="66">
        <f t="shared" si="80"/>
        <v>2.1627592050243052E-6</v>
      </c>
      <c r="L323" s="96">
        <f t="shared" si="86"/>
        <v>10.686001135526396</v>
      </c>
      <c r="N323" s="101">
        <f t="shared" si="91"/>
        <v>1</v>
      </c>
      <c r="O323" s="5">
        <f t="shared" si="73"/>
        <v>105702018.45527408</v>
      </c>
      <c r="P323" s="5">
        <f t="shared" si="74"/>
        <v>970.25941248682113</v>
      </c>
      <c r="Q323" s="60">
        <f t="shared" si="81"/>
        <v>9702594.1248682123</v>
      </c>
      <c r="R323" s="5">
        <f t="shared" si="84"/>
        <v>257.05102288667746</v>
      </c>
      <c r="S323" s="18">
        <f t="shared" si="82"/>
        <v>2570510.2288667746</v>
      </c>
      <c r="T323" s="119">
        <f t="shared" si="90"/>
        <v>2.4555661099264759E-2</v>
      </c>
      <c r="U323" s="119">
        <f t="shared" si="83"/>
        <v>245.55661099264759</v>
      </c>
      <c r="W323" s="5">
        <f>晶体生长速度!H322</f>
        <v>618171282932.16309</v>
      </c>
      <c r="X323" s="5">
        <f>形核速率!P323</f>
        <v>95571.550450406154</v>
      </c>
      <c r="Y323" s="5"/>
      <c r="AB323" s="5" t="e">
        <f>形核速率!#REF!</f>
        <v>#REF!</v>
      </c>
      <c r="AC323" s="5">
        <f>晶体生长速度!N322</f>
        <v>1.6092069006736295E+58</v>
      </c>
      <c r="AD323" s="5" t="e">
        <f t="shared" si="87"/>
        <v>#REF!</v>
      </c>
      <c r="AE323" s="5">
        <f t="shared" si="88"/>
        <v>3.3495606194943238E+58</v>
      </c>
    </row>
    <row r="324" spans="2:31" x14ac:dyDescent="0.25">
      <c r="B324" s="5">
        <f>形核速率!F324</f>
        <v>3.1314977975126541</v>
      </c>
      <c r="C324" s="5">
        <f t="shared" si="75"/>
        <v>5.0000000000000266E-2</v>
      </c>
      <c r="D324" s="5">
        <f>形核速率!K324</f>
        <v>108941.99541515729</v>
      </c>
      <c r="E324" s="5">
        <f>晶体生长速度!E323</f>
        <v>314.87672602136018</v>
      </c>
      <c r="F324" s="39">
        <f t="shared" si="76"/>
        <v>12.046917518861008</v>
      </c>
      <c r="G324">
        <f t="shared" si="89"/>
        <v>12</v>
      </c>
      <c r="H324" s="65">
        <f t="shared" si="77"/>
        <v>4.6917518861008034E-2</v>
      </c>
      <c r="I324">
        <f t="shared" si="78"/>
        <v>9</v>
      </c>
      <c r="J324">
        <f t="shared" si="79"/>
        <v>2.0829584093060189</v>
      </c>
      <c r="K324" s="66">
        <f t="shared" si="80"/>
        <v>2.2013433163795961E-6</v>
      </c>
      <c r="L324" s="96">
        <f t="shared" si="86"/>
        <v>11.341876953039115</v>
      </c>
      <c r="N324" s="101">
        <f t="shared" si="91"/>
        <v>1</v>
      </c>
      <c r="O324" s="5">
        <f t="shared" si="73"/>
        <v>107420704.77289113</v>
      </c>
      <c r="P324" s="5">
        <f t="shared" si="74"/>
        <v>986.03577402388487</v>
      </c>
      <c r="Q324" s="60">
        <f t="shared" si="81"/>
        <v>9860357.7402388491</v>
      </c>
      <c r="R324" s="5">
        <f t="shared" si="84"/>
        <v>272.79485918774554</v>
      </c>
      <c r="S324" s="18">
        <f t="shared" si="82"/>
        <v>2727948.5918774554</v>
      </c>
      <c r="T324" s="119">
        <f t="shared" si="90"/>
        <v>2.6130044729371568E-2</v>
      </c>
      <c r="U324" s="119">
        <f t="shared" si="83"/>
        <v>261.30044729371571</v>
      </c>
      <c r="W324" s="5">
        <f>晶体生长速度!H323</f>
        <v>618206751329.6853</v>
      </c>
      <c r="X324" s="5">
        <f>形核速率!P324</f>
        <v>95571.560350365922</v>
      </c>
      <c r="Y324" s="5"/>
      <c r="AB324" s="5" t="e">
        <f>形核速率!#REF!</f>
        <v>#REF!</v>
      </c>
      <c r="AC324" s="5">
        <f>晶体生长速度!N323</f>
        <v>1.6620527058910282E+58</v>
      </c>
      <c r="AD324" s="5" t="e">
        <f t="shared" si="87"/>
        <v>#REF!</v>
      </c>
      <c r="AE324" s="5">
        <f t="shared" si="88"/>
        <v>3.5426616819566736E+58</v>
      </c>
    </row>
    <row r="325" spans="2:31" x14ac:dyDescent="0.25">
      <c r="B325" s="5">
        <f>形核速率!F325</f>
        <v>3.1814977975126539</v>
      </c>
      <c r="C325" s="5">
        <f t="shared" si="75"/>
        <v>4.9999999999999822E-2</v>
      </c>
      <c r="D325" s="5">
        <f>形核速率!K325</f>
        <v>108941.97275314244</v>
      </c>
      <c r="E325" s="5">
        <f>晶体生长速度!E324</f>
        <v>314.88728101277815</v>
      </c>
      <c r="F325" s="39">
        <f t="shared" si="76"/>
        <v>12.06275825900663</v>
      </c>
      <c r="G325">
        <f t="shared" si="89"/>
        <v>12</v>
      </c>
      <c r="H325" s="65">
        <f t="shared" si="77"/>
        <v>6.2758259006630013E-2</v>
      </c>
      <c r="I325">
        <f t="shared" si="78"/>
        <v>9</v>
      </c>
      <c r="J325">
        <f t="shared" si="79"/>
        <v>2.0829584093060189</v>
      </c>
      <c r="K325" s="66">
        <f t="shared" si="80"/>
        <v>2.2399882138183834E-6</v>
      </c>
      <c r="L325" s="96">
        <f t="shared" si="86"/>
        <v>11.997774768351984</v>
      </c>
      <c r="N325" s="101">
        <f t="shared" si="91"/>
        <v>1</v>
      </c>
      <c r="O325" s="5">
        <f t="shared" si="73"/>
        <v>109139505.35841259</v>
      </c>
      <c r="P325" s="5">
        <f t="shared" si="74"/>
        <v>1001.8131910069018</v>
      </c>
      <c r="Q325" s="60">
        <f t="shared" si="81"/>
        <v>10018131.910069019</v>
      </c>
      <c r="R325" s="5">
        <f t="shared" si="84"/>
        <v>288.53922323838441</v>
      </c>
      <c r="S325" s="18">
        <f t="shared" si="82"/>
        <v>2885392.232383844</v>
      </c>
      <c r="T325" s="119">
        <f t="shared" si="90"/>
        <v>2.7704481134435452E-2</v>
      </c>
      <c r="U325" s="119">
        <f t="shared" si="83"/>
        <v>277.04481134435451</v>
      </c>
      <c r="W325" s="5">
        <f>晶体生长速度!H324</f>
        <v>618242220669.3772</v>
      </c>
      <c r="X325" s="5">
        <f>形核速率!P325</f>
        <v>95571.570249987737</v>
      </c>
      <c r="Y325" s="5"/>
      <c r="AB325" s="5" t="e">
        <f>形核速率!#REF!</f>
        <v>#REF!</v>
      </c>
      <c r="AC325" s="5">
        <f>晶体生长速度!N324</f>
        <v>1.7157587141212787E+58</v>
      </c>
      <c r="AD325" s="5" t="e">
        <f t="shared" si="87"/>
        <v>#REF!</v>
      </c>
      <c r="AE325" s="5">
        <f t="shared" si="88"/>
        <v>3.7429238559187126E+58</v>
      </c>
    </row>
    <row r="326" spans="2:31" x14ac:dyDescent="0.25">
      <c r="B326" s="5">
        <f>形核速率!F326</f>
        <v>3.2246468285827228</v>
      </c>
      <c r="C326" s="5">
        <f t="shared" si="75"/>
        <v>4.3149031070068844E-2</v>
      </c>
      <c r="D326" s="5">
        <f>形核速率!K326</f>
        <v>108941.9534041372</v>
      </c>
      <c r="E326" s="5">
        <f>晶体生长速度!E325</f>
        <v>314.89586877366861</v>
      </c>
      <c r="F326" s="39">
        <f t="shared" si="76"/>
        <v>12.076229655362157</v>
      </c>
      <c r="G326">
        <f t="shared" si="89"/>
        <v>12</v>
      </c>
      <c r="H326" s="65">
        <f t="shared" si="77"/>
        <v>7.6229655362157089E-2</v>
      </c>
      <c r="I326">
        <f t="shared" si="78"/>
        <v>9</v>
      </c>
      <c r="J326">
        <f t="shared" si="79"/>
        <v>2.0829584093060189</v>
      </c>
      <c r="K326" s="66">
        <f t="shared" si="80"/>
        <v>2.2733862174999709E-6</v>
      </c>
      <c r="L326" s="96">
        <f t="shared" si="86"/>
        <v>12.563817318632108</v>
      </c>
      <c r="N326" s="101">
        <f t="shared" si="91"/>
        <v>1</v>
      </c>
      <c r="O326" s="5">
        <f t="shared" si="73"/>
        <v>110622706.00196701</v>
      </c>
      <c r="P326" s="5">
        <f t="shared" si="74"/>
        <v>1015.4279645748118</v>
      </c>
      <c r="Q326" s="60">
        <f t="shared" si="81"/>
        <v>10154279.645748118</v>
      </c>
      <c r="R326" s="5">
        <f t="shared" si="84"/>
        <v>302.12667486393576</v>
      </c>
      <c r="S326" s="18">
        <f t="shared" si="82"/>
        <v>3021266.7486393577</v>
      </c>
      <c r="T326" s="119">
        <f t="shared" si="90"/>
        <v>2.9063226296990586E-2</v>
      </c>
      <c r="U326" s="119">
        <f t="shared" si="83"/>
        <v>290.63226296990587</v>
      </c>
      <c r="W326" s="5">
        <f>晶体生长速度!H325</f>
        <v>618271585779.5675</v>
      </c>
      <c r="X326" s="5">
        <f>形核速率!P326</f>
        <v>95571.578445442225</v>
      </c>
      <c r="Y326" s="5"/>
      <c r="AB326" s="5" t="e">
        <f>形核速率!#REF!</f>
        <v>#REF!</v>
      </c>
      <c r="AC326" s="5">
        <f>晶体生长速度!N325</f>
        <v>1.7627909746156048E+58</v>
      </c>
      <c r="AD326" s="5" t="e">
        <f t="shared" si="87"/>
        <v>#REF!</v>
      </c>
      <c r="AE326" s="5">
        <f t="shared" si="88"/>
        <v>3.9215873511328522E+58</v>
      </c>
    </row>
    <row r="327" spans="2:31" x14ac:dyDescent="0.25">
      <c r="B327" s="5">
        <f>形核速率!F327</f>
        <v>3.2246468286827228</v>
      </c>
      <c r="C327" s="5">
        <f t="shared" si="75"/>
        <v>1.000000082740371E-10</v>
      </c>
      <c r="D327" s="5">
        <f>形核速率!K327</f>
        <v>108941.95240203121</v>
      </c>
      <c r="E327" s="5">
        <f>晶体生长速度!E326</f>
        <v>314.89701451648006</v>
      </c>
      <c r="F327" s="39">
        <f t="shared" si="76"/>
        <v>12.076229646194481</v>
      </c>
      <c r="G327">
        <f t="shared" si="89"/>
        <v>12</v>
      </c>
      <c r="H327" s="65">
        <f t="shared" si="77"/>
        <v>7.6229646194480694E-2</v>
      </c>
      <c r="I327">
        <f t="shared" si="78"/>
        <v>9</v>
      </c>
      <c r="J327">
        <f t="shared" si="79"/>
        <v>2.0829584093060189</v>
      </c>
      <c r="K327" s="66">
        <f t="shared" si="80"/>
        <v>2.2733861946030572E-6</v>
      </c>
      <c r="L327" s="96">
        <f t="shared" si="86"/>
        <v>12.563817319943944</v>
      </c>
      <c r="N327" s="101">
        <f t="shared" si="91"/>
        <v>1</v>
      </c>
      <c r="O327" s="5">
        <f t="shared" si="73"/>
        <v>110623107.48650317</v>
      </c>
      <c r="P327" s="5">
        <f t="shared" si="74"/>
        <v>1015.4316592222248</v>
      </c>
      <c r="Q327" s="60">
        <f t="shared" si="81"/>
        <v>10154316.592222247</v>
      </c>
      <c r="R327" s="5">
        <f t="shared" si="84"/>
        <v>302.12667489542548</v>
      </c>
      <c r="S327" s="18">
        <f t="shared" si="82"/>
        <v>3021266.7489542547</v>
      </c>
      <c r="T327" s="119">
        <f t="shared" si="90"/>
        <v>2.9063226300139557E-2</v>
      </c>
      <c r="U327" s="119">
        <f t="shared" si="83"/>
        <v>290.63226300139559</v>
      </c>
      <c r="W327" s="5">
        <f>晶体生长速度!H326</f>
        <v>618274584713.62439</v>
      </c>
      <c r="X327" s="5">
        <f>形核速率!P327</f>
        <v>95571.579282386025</v>
      </c>
      <c r="Y327" s="5"/>
      <c r="AB327" s="5" t="e">
        <f>形核速率!#REF!</f>
        <v>#REF!</v>
      </c>
      <c r="AC327" s="5">
        <f>晶体生长速度!N326</f>
        <v>1.7628037942196505E+58</v>
      </c>
      <c r="AD327" s="5" t="e">
        <f t="shared" si="87"/>
        <v>#REF!</v>
      </c>
      <c r="AE327" s="5">
        <f t="shared" si="88"/>
        <v>3.9216158704006166E+58</v>
      </c>
    </row>
    <row r="328" spans="2:31" x14ac:dyDescent="0.25">
      <c r="B328" s="5">
        <f>形核速率!F328</f>
        <v>3.2246468289827228</v>
      </c>
      <c r="C328" s="5">
        <f t="shared" si="75"/>
        <v>3.000000248221113E-10</v>
      </c>
      <c r="D328" s="5">
        <f>形核速率!K328</f>
        <v>108941.94939554238</v>
      </c>
      <c r="E328" s="5">
        <f>晶体生长速度!E327</f>
        <v>314.90045220929142</v>
      </c>
      <c r="F328" s="39">
        <f t="shared" si="76"/>
        <v>12.076229618689879</v>
      </c>
      <c r="G328">
        <f t="shared" ref="G328:G391" si="92">INT(F328)</f>
        <v>12</v>
      </c>
      <c r="H328" s="65">
        <f t="shared" si="77"/>
        <v>7.622961868987943E-2</v>
      </c>
      <c r="I328">
        <f t="shared" si="78"/>
        <v>9</v>
      </c>
      <c r="J328">
        <f t="shared" si="79"/>
        <v>2.0829584093060189</v>
      </c>
      <c r="K328" s="66">
        <f t="shared" si="80"/>
        <v>2.2733861259083904E-6</v>
      </c>
      <c r="L328" s="96">
        <f t="shared" si="86"/>
        <v>12.563817323879496</v>
      </c>
      <c r="N328" s="101">
        <f t="shared" si="91"/>
        <v>1</v>
      </c>
      <c r="O328" s="5">
        <f t="shared" ref="O328:O391" si="93">B328*D328*E328</f>
        <v>110624312.10302922</v>
      </c>
      <c r="P328" s="5">
        <f t="shared" ref="P328:P391" si="94">B328*E328</f>
        <v>1015.442744661917</v>
      </c>
      <c r="Q328" s="60">
        <f t="shared" si="81"/>
        <v>10154427.44661917</v>
      </c>
      <c r="R328" s="5">
        <f t="shared" si="84"/>
        <v>302.1266749898956</v>
      </c>
      <c r="S328" s="18">
        <f t="shared" si="82"/>
        <v>3021266.7498989562</v>
      </c>
      <c r="T328" s="119">
        <f t="shared" si="90"/>
        <v>2.9063226309586569E-2</v>
      </c>
      <c r="U328" s="119">
        <f t="shared" si="83"/>
        <v>290.63226309586571</v>
      </c>
      <c r="W328" s="5">
        <f>晶体生长速度!H327</f>
        <v>618283582651.15356</v>
      </c>
      <c r="X328" s="5">
        <f>形核速率!P328</f>
        <v>95571.581793508507</v>
      </c>
      <c r="Y328" s="5"/>
      <c r="AB328" s="5" t="e">
        <f>形核速率!#REF!</f>
        <v>#REF!</v>
      </c>
      <c r="AC328" s="5">
        <f>晶体生长速度!N327</f>
        <v>1.7628422592585456E+58</v>
      </c>
      <c r="AD328" s="5" t="e">
        <f t="shared" si="87"/>
        <v>#REF!</v>
      </c>
      <c r="AE328" s="5">
        <f t="shared" si="88"/>
        <v>3.9217014420562623E+58</v>
      </c>
    </row>
    <row r="329" spans="2:31" x14ac:dyDescent="0.25">
      <c r="B329" s="5">
        <f>形核速率!F329</f>
        <v>3.2246468293827228</v>
      </c>
      <c r="C329" s="5">
        <f t="shared" ref="C329:C392" si="95">B329-B328</f>
        <v>4.000000330961484E-10</v>
      </c>
      <c r="D329" s="5">
        <f>形核速率!K329</f>
        <v>108941.94538686395</v>
      </c>
      <c r="E329" s="5">
        <f>晶体生长速度!E328</f>
        <v>314.90503594787083</v>
      </c>
      <c r="F329" s="39">
        <f t="shared" ref="F329:F392" si="96">LN(D329*B329/2-3)</f>
        <v>12.076229582016834</v>
      </c>
      <c r="G329">
        <f t="shared" si="92"/>
        <v>12</v>
      </c>
      <c r="H329" s="65">
        <f t="shared" ref="H329:H392" si="97">F329-G329</f>
        <v>7.6229582016834385E-2</v>
      </c>
      <c r="I329">
        <f t="shared" ref="I329:I392" si="98">G329-3</f>
        <v>9</v>
      </c>
      <c r="J329">
        <f t="shared" ref="J329:J392" si="99">1+1/2+4/9/2+10/27*(1-(1-1/3)^(G329-3))</f>
        <v>2.0829584093060189</v>
      </c>
      <c r="K329" s="66">
        <f t="shared" ref="K329:K392" si="100">(3^H329)/3*4*3^I329*5*1/(3^(2*(G329-1)))*1/2</f>
        <v>2.2733860343148977E-6</v>
      </c>
      <c r="L329" s="96">
        <f t="shared" si="86"/>
        <v>12.563817329126975</v>
      </c>
      <c r="N329" s="101">
        <f t="shared" si="91"/>
        <v>1</v>
      </c>
      <c r="O329" s="5">
        <f t="shared" si="93"/>
        <v>110625918.31031689</v>
      </c>
      <c r="P329" s="5">
        <f t="shared" si="94"/>
        <v>1015.457525725954</v>
      </c>
      <c r="Q329" s="60">
        <f t="shared" ref="Q329:Q392" si="101">P329*10^4</f>
        <v>10154575.25725954</v>
      </c>
      <c r="R329" s="5">
        <f t="shared" si="84"/>
        <v>302.12667511585761</v>
      </c>
      <c r="S329" s="18">
        <f t="shared" ref="S329:S392" si="102">R329*10000</f>
        <v>3021266.751158576</v>
      </c>
      <c r="T329" s="119">
        <f t="shared" si="90"/>
        <v>2.9063226322182771E-2</v>
      </c>
      <c r="U329" s="119">
        <f t="shared" ref="U329:U392" si="103">T329*10000</f>
        <v>290.63226322182771</v>
      </c>
      <c r="W329" s="5">
        <f>晶体生长速度!H328</f>
        <v>618295580315.0376</v>
      </c>
      <c r="X329" s="5">
        <f>形核速率!P329</f>
        <v>95571.585141727177</v>
      </c>
      <c r="Y329" s="5"/>
      <c r="AB329" s="5" t="e">
        <f>形核速率!#REF!</f>
        <v>#REF!</v>
      </c>
      <c r="AC329" s="5">
        <f>晶体生长速度!N328</f>
        <v>1.7628935484707653E+58</v>
      </c>
      <c r="AD329" s="5" t="e">
        <f t="shared" si="87"/>
        <v>#REF!</v>
      </c>
      <c r="AE329" s="5">
        <f t="shared" si="88"/>
        <v>3.9218155431447457E+58</v>
      </c>
    </row>
    <row r="330" spans="2:31" x14ac:dyDescent="0.25">
      <c r="B330" s="5">
        <f>形核速率!F330</f>
        <v>3.2246468295827229</v>
      </c>
      <c r="C330" s="5">
        <f t="shared" si="95"/>
        <v>2.000000165480742E-10</v>
      </c>
      <c r="D330" s="5">
        <f>形核速率!K330</f>
        <v>108941.94338259018</v>
      </c>
      <c r="E330" s="5">
        <f>晶体生长速度!E329</f>
        <v>314.90732768757999</v>
      </c>
      <c r="F330" s="39">
        <f t="shared" si="96"/>
        <v>12.076229563680911</v>
      </c>
      <c r="G330">
        <f t="shared" si="92"/>
        <v>12</v>
      </c>
      <c r="H330" s="65">
        <f t="shared" si="97"/>
        <v>7.6229563680911383E-2</v>
      </c>
      <c r="I330">
        <f t="shared" si="98"/>
        <v>9</v>
      </c>
      <c r="J330">
        <f t="shared" si="99"/>
        <v>2.0829584093060189</v>
      </c>
      <c r="K330" s="66">
        <f t="shared" si="100"/>
        <v>2.2733859885196497E-6</v>
      </c>
      <c r="L330" s="96">
        <f t="shared" si="86"/>
        <v>12.563817331750734</v>
      </c>
      <c r="N330" s="101">
        <f t="shared" si="91"/>
        <v>1</v>
      </c>
      <c r="O330" s="5">
        <f t="shared" si="93"/>
        <v>110626721.36846131</v>
      </c>
      <c r="P330" s="5">
        <f t="shared" si="94"/>
        <v>1015.4649158401224</v>
      </c>
      <c r="Q330" s="60">
        <f t="shared" si="101"/>
        <v>10154649.158401225</v>
      </c>
      <c r="R330" s="5">
        <f t="shared" ref="R330:R393" si="104">R329+E330*C330</f>
        <v>302.12667517883909</v>
      </c>
      <c r="S330" s="18">
        <f t="shared" si="102"/>
        <v>3021266.7517883908</v>
      </c>
      <c r="T330" s="119">
        <f t="shared" si="90"/>
        <v>2.9063226328480917E-2</v>
      </c>
      <c r="U330" s="119">
        <f t="shared" si="103"/>
        <v>290.6322632848092</v>
      </c>
      <c r="W330" s="5">
        <f>晶体生长速度!H329</f>
        <v>618301578862.92749</v>
      </c>
      <c r="X330" s="5">
        <f>形核速率!P330</f>
        <v>95571.586815731469</v>
      </c>
      <c r="Y330" s="5"/>
      <c r="AB330" s="5" t="e">
        <f>形核速率!#REF!</f>
        <v>#REF!</v>
      </c>
      <c r="AC330" s="5">
        <f>晶体生长速度!N329</f>
        <v>1.7629191916612067E+58</v>
      </c>
      <c r="AD330" s="5" t="e">
        <f t="shared" si="87"/>
        <v>#REF!</v>
      </c>
      <c r="AE330" s="5">
        <f t="shared" si="88"/>
        <v>3.9218725905396402E+58</v>
      </c>
    </row>
    <row r="331" spans="2:31" x14ac:dyDescent="0.25">
      <c r="B331" s="5">
        <f>形核速率!F331</f>
        <v>3.2246468385827227</v>
      </c>
      <c r="C331" s="5">
        <f t="shared" si="95"/>
        <v>8.9999998564849193E-9</v>
      </c>
      <c r="D331" s="5">
        <f>形核速率!K331</f>
        <v>108941.85318764833</v>
      </c>
      <c r="E331" s="5">
        <f>晶体生长速度!E330</f>
        <v>315.01048659799221</v>
      </c>
      <c r="F331" s="39">
        <f t="shared" si="96"/>
        <v>12.076228738539976</v>
      </c>
      <c r="G331">
        <f t="shared" si="92"/>
        <v>12</v>
      </c>
      <c r="H331" s="65">
        <f t="shared" si="97"/>
        <v>7.6228738539976248E-2</v>
      </c>
      <c r="I331">
        <f t="shared" si="98"/>
        <v>9</v>
      </c>
      <c r="J331">
        <f t="shared" si="99"/>
        <v>2.0829584093060189</v>
      </c>
      <c r="K331" s="66">
        <f t="shared" si="100"/>
        <v>2.2733839276735173E-6</v>
      </c>
      <c r="L331" s="96">
        <f t="shared" si="86"/>
        <v>12.563817449858535</v>
      </c>
      <c r="N331" s="101">
        <f t="shared" si="91"/>
        <v>1</v>
      </c>
      <c r="O331" s="5">
        <f t="shared" si="93"/>
        <v>110662869.70974538</v>
      </c>
      <c r="P331" s="5">
        <f t="shared" si="94"/>
        <v>1015.7975697286207</v>
      </c>
      <c r="Q331" s="60">
        <f t="shared" si="101"/>
        <v>10157975.697286207</v>
      </c>
      <c r="R331" s="5">
        <f t="shared" si="104"/>
        <v>302.12667801393343</v>
      </c>
      <c r="S331" s="18">
        <f t="shared" si="102"/>
        <v>3021266.7801393345</v>
      </c>
      <c r="T331" s="119">
        <f t="shared" si="90"/>
        <v>2.9063226611990352E-2</v>
      </c>
      <c r="U331" s="119">
        <f t="shared" si="103"/>
        <v>290.63226611990353</v>
      </c>
      <c r="W331" s="5">
        <f>晶体生长速度!H330</f>
        <v>618571604379.49377</v>
      </c>
      <c r="X331" s="5">
        <f>形核速率!P331</f>
        <v>95571.662153490761</v>
      </c>
      <c r="Y331" s="5"/>
      <c r="AB331" s="5" t="e">
        <f>形核速率!#REF!</f>
        <v>#REF!</v>
      </c>
      <c r="AC331" s="5">
        <f>晶体生长速度!N330</f>
        <v>1.7640737030537498E+58</v>
      </c>
      <c r="AD331" s="5" t="e">
        <f t="shared" si="87"/>
        <v>#REF!</v>
      </c>
      <c r="AE331" s="5">
        <f t="shared" si="88"/>
        <v>3.9244409865254414E+58</v>
      </c>
    </row>
    <row r="332" spans="2:31" x14ac:dyDescent="0.25">
      <c r="B332" s="5">
        <f>形核速率!F332</f>
        <v>3.2246469285827226</v>
      </c>
      <c r="C332" s="5">
        <f t="shared" si="95"/>
        <v>8.9999999897116822E-8</v>
      </c>
      <c r="D332" s="5">
        <f>形核速率!K332</f>
        <v>108940.95176467647</v>
      </c>
      <c r="E332" s="5">
        <f>晶体生长速度!E331</f>
        <v>316.0433380266287</v>
      </c>
      <c r="F332" s="39">
        <f t="shared" si="96"/>
        <v>12.076220491925396</v>
      </c>
      <c r="G332">
        <f t="shared" si="92"/>
        <v>12</v>
      </c>
      <c r="H332" s="65">
        <f t="shared" si="97"/>
        <v>7.6220491925395706E-2</v>
      </c>
      <c r="I332">
        <f t="shared" si="98"/>
        <v>9</v>
      </c>
      <c r="J332">
        <f t="shared" si="99"/>
        <v>2.0829584093060189</v>
      </c>
      <c r="K332" s="66">
        <f t="shared" si="100"/>
        <v>2.2733633312900925E-6</v>
      </c>
      <c r="L332" s="96">
        <f t="shared" si="86"/>
        <v>12.563818634809058</v>
      </c>
      <c r="N332" s="101">
        <f t="shared" si="91"/>
        <v>1</v>
      </c>
      <c r="O332" s="5">
        <f t="shared" si="93"/>
        <v>111024793.81950517</v>
      </c>
      <c r="P332" s="5">
        <f t="shared" si="94"/>
        <v>1019.1281792665994</v>
      </c>
      <c r="Q332" s="60">
        <f t="shared" si="101"/>
        <v>10191281.792665994</v>
      </c>
      <c r="R332" s="5">
        <f t="shared" si="104"/>
        <v>302.12670645783379</v>
      </c>
      <c r="S332" s="18">
        <f t="shared" si="102"/>
        <v>3021267.0645783381</v>
      </c>
      <c r="T332" s="119">
        <f t="shared" si="90"/>
        <v>2.9063229456380391E-2</v>
      </c>
      <c r="U332" s="119">
        <f t="shared" si="103"/>
        <v>290.6322945638039</v>
      </c>
      <c r="W332" s="5">
        <f>晶体生长速度!H331</f>
        <v>621276781597.59998</v>
      </c>
      <c r="X332" s="5">
        <f>形核速率!P332</f>
        <v>95572.414989617188</v>
      </c>
      <c r="Y332" s="5"/>
      <c r="AB332" s="5" t="e">
        <f>形核速率!#REF!</f>
        <v>#REF!</v>
      </c>
      <c r="AC332" s="5">
        <f>晶体生长速度!N331</f>
        <v>1.7756538085253973E+58</v>
      </c>
      <c r="AD332" s="5" t="e">
        <f t="shared" si="87"/>
        <v>#REF!</v>
      </c>
      <c r="AE332" s="5">
        <f t="shared" si="88"/>
        <v>3.9502027913622388E+58</v>
      </c>
    </row>
    <row r="333" spans="2:31" x14ac:dyDescent="0.25">
      <c r="B333" s="5">
        <f>形核速率!F333</f>
        <v>3.2246478285827229</v>
      </c>
      <c r="C333" s="5">
        <f t="shared" si="95"/>
        <v>9.0000000030343585E-7</v>
      </c>
      <c r="D333" s="5">
        <f>形核速率!K333</f>
        <v>108931.99066221103</v>
      </c>
      <c r="E333" s="5">
        <f>晶体生长速度!E332</f>
        <v>326.49636804298729</v>
      </c>
      <c r="F333" s="39">
        <f t="shared" si="96"/>
        <v>12.076138509732356</v>
      </c>
      <c r="G333">
        <f t="shared" si="92"/>
        <v>12</v>
      </c>
      <c r="H333" s="65">
        <f t="shared" si="97"/>
        <v>7.6138509732356141E-2</v>
      </c>
      <c r="I333">
        <f t="shared" si="98"/>
        <v>9</v>
      </c>
      <c r="J333">
        <f t="shared" si="99"/>
        <v>2.0829584093060189</v>
      </c>
      <c r="K333" s="66">
        <f t="shared" si="100"/>
        <v>2.2731585863030875E-6</v>
      </c>
      <c r="L333" s="96">
        <f t="shared" si="86"/>
        <v>12.563830876232819</v>
      </c>
      <c r="N333" s="101">
        <f t="shared" si="91"/>
        <v>1</v>
      </c>
      <c r="O333" s="5">
        <f t="shared" si="93"/>
        <v>114687499.99739856</v>
      </c>
      <c r="P333" s="5">
        <f t="shared" si="94"/>
        <v>1052.8358042499644</v>
      </c>
      <c r="Q333" s="60">
        <f t="shared" si="101"/>
        <v>10528358.042499645</v>
      </c>
      <c r="R333" s="5">
        <f t="shared" si="104"/>
        <v>302.12700030456512</v>
      </c>
      <c r="S333" s="18">
        <f t="shared" si="102"/>
        <v>3021270.0030456511</v>
      </c>
      <c r="T333" s="119">
        <f t="shared" si="90"/>
        <v>2.9063258841053524E-2</v>
      </c>
      <c r="U333" s="119">
        <f t="shared" si="103"/>
        <v>290.63258841053522</v>
      </c>
      <c r="W333" s="5">
        <f>晶体生长速度!H332</f>
        <v>648819403837.98364</v>
      </c>
      <c r="X333" s="5">
        <f>形核速率!P333</f>
        <v>95579.888223670918</v>
      </c>
      <c r="Y333" s="5"/>
      <c r="AB333" s="5" t="e">
        <f>形核速率!#REF!</f>
        <v>#REF!</v>
      </c>
      <c r="AC333" s="5">
        <f>晶体生长速度!N332</f>
        <v>1.8949820288136838E+58</v>
      </c>
      <c r="AD333" s="5" t="e">
        <f t="shared" si="87"/>
        <v>#REF!</v>
      </c>
      <c r="AE333" s="5">
        <f t="shared" si="88"/>
        <v>4.2156676556036447E+58</v>
      </c>
    </row>
    <row r="334" spans="2:31" x14ac:dyDescent="0.25">
      <c r="B334" s="5">
        <f>形核速率!F334</f>
        <v>3.2246543153946869</v>
      </c>
      <c r="C334" s="5">
        <f t="shared" si="95"/>
        <v>6.4868119640237865E-6</v>
      </c>
      <c r="D334" s="5">
        <f>形核速率!K334</f>
        <v>108870.10928306822</v>
      </c>
      <c r="E334" s="5">
        <f>晶体生长速度!E333</f>
        <v>408.73134132748987</v>
      </c>
      <c r="F334" s="39">
        <f t="shared" si="96"/>
        <v>12.075572276757244</v>
      </c>
      <c r="G334">
        <f t="shared" si="92"/>
        <v>12</v>
      </c>
      <c r="H334" s="65">
        <f t="shared" si="97"/>
        <v>7.5572276757243984E-2</v>
      </c>
      <c r="I334">
        <f t="shared" si="98"/>
        <v>9</v>
      </c>
      <c r="J334">
        <f t="shared" si="99"/>
        <v>2.0829584093060189</v>
      </c>
      <c r="K334" s="66">
        <f t="shared" si="100"/>
        <v>2.2717449611268751E-6</v>
      </c>
      <c r="L334" s="96">
        <f t="shared" si="86"/>
        <v>12.563941329945212</v>
      </c>
      <c r="N334" s="101">
        <f t="shared" si="91"/>
        <v>1</v>
      </c>
      <c r="O334" s="5">
        <f t="shared" si="93"/>
        <v>143492685.70781201</v>
      </c>
      <c r="P334" s="5">
        <f t="shared" si="94"/>
        <v>1318.0172836487491</v>
      </c>
      <c r="Q334" s="60">
        <f t="shared" si="101"/>
        <v>13180172.836487491</v>
      </c>
      <c r="R334" s="5">
        <f t="shared" si="104"/>
        <v>302.12965166792009</v>
      </c>
      <c r="S334" s="18">
        <f t="shared" si="102"/>
        <v>3021296.5166792008</v>
      </c>
      <c r="T334" s="119">
        <f t="shared" si="90"/>
        <v>2.9063523977389021E-2</v>
      </c>
      <c r="U334" s="119">
        <f t="shared" si="103"/>
        <v>290.63523977389019</v>
      </c>
      <c r="W334" s="5">
        <f>晶体生长速度!H333</f>
        <v>875345645326.90869</v>
      </c>
      <c r="X334" s="5">
        <f>形核速率!P334</f>
        <v>95630.972394600161</v>
      </c>
      <c r="Y334" s="5"/>
      <c r="AB334" s="5" t="e">
        <f>形核速率!#REF!</f>
        <v>#REF!</v>
      </c>
      <c r="AC334" s="5">
        <f>晶体生长速度!N333</f>
        <v>2.9690281024246666E+58</v>
      </c>
      <c r="AD334" s="5" t="e">
        <f t="shared" si="87"/>
        <v>#REF!</v>
      </c>
      <c r="AE334" s="5">
        <f t="shared" si="88"/>
        <v>6.6050611805871328E+58</v>
      </c>
    </row>
    <row r="335" spans="2:31" x14ac:dyDescent="0.25">
      <c r="B335" s="5">
        <f>形核速率!F335</f>
        <v>3.2246568285827228</v>
      </c>
      <c r="C335" s="5">
        <f t="shared" si="95"/>
        <v>2.5131880359019476E-6</v>
      </c>
      <c r="D335" s="5">
        <f>形核速率!K335</f>
        <v>108870.10930476832</v>
      </c>
      <c r="E335" s="5">
        <f>晶体生长速度!E334</f>
        <v>408.73126977555819</v>
      </c>
      <c r="F335" s="39">
        <f t="shared" si="96"/>
        <v>12.075573056336237</v>
      </c>
      <c r="G335">
        <f t="shared" si="92"/>
        <v>12</v>
      </c>
      <c r="H335" s="65">
        <f t="shared" si="97"/>
        <v>7.5573056336237343E-2</v>
      </c>
      <c r="I335">
        <f t="shared" si="98"/>
        <v>9</v>
      </c>
      <c r="J335">
        <f t="shared" si="99"/>
        <v>2.0829584093060189</v>
      </c>
      <c r="K335" s="66">
        <f t="shared" si="100"/>
        <v>2.2717469067751807E-6</v>
      </c>
      <c r="L335" s="96">
        <f t="shared" si="86"/>
        <v>12.563984123061685</v>
      </c>
      <c r="N335" s="101">
        <f t="shared" si="91"/>
        <v>1</v>
      </c>
      <c r="O335" s="5">
        <f t="shared" si="93"/>
        <v>143492772.45018053</v>
      </c>
      <c r="P335" s="5">
        <f t="shared" si="94"/>
        <v>1318.0180801370409</v>
      </c>
      <c r="Q335" s="60">
        <f t="shared" si="101"/>
        <v>13180180.801370408</v>
      </c>
      <c r="R335" s="5">
        <f t="shared" si="104"/>
        <v>302.13067888645719</v>
      </c>
      <c r="S335" s="18">
        <f t="shared" si="102"/>
        <v>3021306.7888645721</v>
      </c>
      <c r="T335" s="119">
        <f t="shared" si="90"/>
        <v>2.9063626699242732E-2</v>
      </c>
      <c r="U335" s="119">
        <f t="shared" si="103"/>
        <v>290.6362669924273</v>
      </c>
      <c r="W335" s="5">
        <f>晶体生长速度!H334</f>
        <v>875345459485.37366</v>
      </c>
      <c r="X335" s="5">
        <f>形核速率!P335</f>
        <v>95630.972358695915</v>
      </c>
      <c r="Y335" s="5"/>
      <c r="AB335" s="5" t="e">
        <f>形核速率!#REF!</f>
        <v>#REF!</v>
      </c>
      <c r="AC335" s="5">
        <f>晶体生长速度!N334</f>
        <v>2.9690315417076947E+58</v>
      </c>
      <c r="AD335" s="5" t="e">
        <f t="shared" si="87"/>
        <v>#REF!</v>
      </c>
      <c r="AE335" s="5">
        <f t="shared" si="88"/>
        <v>6.6050762935375121E+58</v>
      </c>
    </row>
    <row r="336" spans="2:31" x14ac:dyDescent="0.25">
      <c r="B336" s="5">
        <f>形核速率!F336</f>
        <v>3.2246668285827229</v>
      </c>
      <c r="C336" s="5">
        <f t="shared" si="95"/>
        <v>1.0000000000065512E-5</v>
      </c>
      <c r="D336" s="5">
        <f>形核速率!K336</f>
        <v>108870.10934571362</v>
      </c>
      <c r="E336" s="5">
        <f>晶体生长速度!E335</f>
        <v>408.73112923744867</v>
      </c>
      <c r="F336" s="39">
        <f t="shared" si="96"/>
        <v>12.075576157865711</v>
      </c>
      <c r="G336">
        <f t="shared" si="92"/>
        <v>12</v>
      </c>
      <c r="H336" s="65">
        <f t="shared" si="97"/>
        <v>7.557615786571148E-2</v>
      </c>
      <c r="I336">
        <f t="shared" si="98"/>
        <v>9</v>
      </c>
      <c r="J336">
        <f t="shared" si="99"/>
        <v>2.0829584093060189</v>
      </c>
      <c r="K336" s="66">
        <f t="shared" si="100"/>
        <v>2.2717546474896946E-6</v>
      </c>
      <c r="L336" s="96">
        <f t="shared" si="86"/>
        <v>12.564154397235951</v>
      </c>
      <c r="N336" s="101">
        <f t="shared" si="91"/>
        <v>1</v>
      </c>
      <c r="O336" s="5">
        <f t="shared" si="93"/>
        <v>143493168.15163726</v>
      </c>
      <c r="P336" s="5">
        <f t="shared" si="94"/>
        <v>1318.0217142611586</v>
      </c>
      <c r="Q336" s="60">
        <f t="shared" si="101"/>
        <v>13180217.142611587</v>
      </c>
      <c r="R336" s="5">
        <f t="shared" si="104"/>
        <v>302.13476619774957</v>
      </c>
      <c r="S336" s="18">
        <f t="shared" si="102"/>
        <v>3021347.6619774955</v>
      </c>
      <c r="T336" s="119">
        <f t="shared" si="90"/>
        <v>2.9064035430371973E-2</v>
      </c>
      <c r="U336" s="119">
        <f t="shared" si="103"/>
        <v>290.64035430371973</v>
      </c>
      <c r="W336" s="5">
        <f>晶体生长速度!H335</f>
        <v>875345095813.32654</v>
      </c>
      <c r="X336" s="5">
        <f>形核速率!P336</f>
        <v>95630.972288435136</v>
      </c>
      <c r="Y336" s="5"/>
      <c r="AB336" s="5" t="e">
        <f>形核速率!#REF!</f>
        <v>#REF!</v>
      </c>
      <c r="AC336" s="5">
        <f>晶体生长速度!N335</f>
        <v>2.9690476337100477E+58</v>
      </c>
      <c r="AD336" s="5" t="e">
        <f t="shared" si="87"/>
        <v>#REF!</v>
      </c>
      <c r="AE336" s="5">
        <f t="shared" si="88"/>
        <v>6.6051417831967697E+58</v>
      </c>
    </row>
    <row r="337" spans="2:31" x14ac:dyDescent="0.25">
      <c r="B337" s="5">
        <f>形核速率!F337</f>
        <v>3.2246968285827227</v>
      </c>
      <c r="C337" s="5">
        <f t="shared" si="95"/>
        <v>2.9999999999752447E-5</v>
      </c>
      <c r="D337" s="5">
        <f>形核速率!K337</f>
        <v>108870.1094106806</v>
      </c>
      <c r="E337" s="5">
        <f>晶体生长速度!E336</f>
        <v>408.73089138606696</v>
      </c>
      <c r="F337" s="39">
        <f t="shared" si="96"/>
        <v>12.075585461864879</v>
      </c>
      <c r="G337">
        <f t="shared" si="92"/>
        <v>12</v>
      </c>
      <c r="H337" s="65">
        <f t="shared" si="97"/>
        <v>7.5585461864879022E-2</v>
      </c>
      <c r="I337">
        <f t="shared" si="98"/>
        <v>9</v>
      </c>
      <c r="J337">
        <f t="shared" si="99"/>
        <v>2.0829584093060189</v>
      </c>
      <c r="K337" s="66">
        <f t="shared" si="100"/>
        <v>2.2717778683208279E-6</v>
      </c>
      <c r="L337" s="96">
        <f t="shared" si="86"/>
        <v>12.564665219461487</v>
      </c>
      <c r="N337" s="101">
        <f t="shared" si="91"/>
        <v>1</v>
      </c>
      <c r="O337" s="5">
        <f t="shared" si="93"/>
        <v>143494419.69212684</v>
      </c>
      <c r="P337" s="5">
        <f t="shared" si="94"/>
        <v>1318.0332091964394</v>
      </c>
      <c r="Q337" s="60">
        <f t="shared" si="101"/>
        <v>13180332.091964394</v>
      </c>
      <c r="R337" s="5">
        <f t="shared" si="104"/>
        <v>302.14702812449104</v>
      </c>
      <c r="S337" s="18">
        <f t="shared" si="102"/>
        <v>3021470.2812449103</v>
      </c>
      <c r="T337" s="119">
        <f t="shared" si="90"/>
        <v>2.906526162304612E-2</v>
      </c>
      <c r="U337" s="119">
        <f t="shared" si="103"/>
        <v>290.65261623046121</v>
      </c>
      <c r="W337" s="5">
        <f>晶体生长速度!H336</f>
        <v>875344483800.87744</v>
      </c>
      <c r="X337" s="5">
        <f>形核速率!P337</f>
        <v>95630.972170195353</v>
      </c>
      <c r="Y337" s="5"/>
      <c r="AB337" s="5" t="e">
        <f>形核速率!#REF!</f>
        <v>#REF!</v>
      </c>
      <c r="AC337" s="5">
        <f>晶体生长速度!N336</f>
        <v>2.9690989780992131E+58</v>
      </c>
      <c r="AD337" s="5" t="e">
        <f t="shared" si="87"/>
        <v>#REF!</v>
      </c>
      <c r="AE337" s="5">
        <f t="shared" si="88"/>
        <v>6.6053450803255217E+58</v>
      </c>
    </row>
    <row r="338" spans="2:31" x14ac:dyDescent="0.25">
      <c r="B338" s="5">
        <f>形核速率!F338</f>
        <v>3.2247268285827229</v>
      </c>
      <c r="C338" s="5">
        <f t="shared" si="95"/>
        <v>3.0000000000196536E-5</v>
      </c>
      <c r="D338" s="5">
        <f>形核速率!K338</f>
        <v>108870.10947564761</v>
      </c>
      <c r="E338" s="5">
        <f>晶体生长速度!E337</f>
        <v>408.7306535348265</v>
      </c>
      <c r="F338" s="39">
        <f t="shared" si="96"/>
        <v>12.075594765777494</v>
      </c>
      <c r="G338">
        <f t="shared" si="92"/>
        <v>12</v>
      </c>
      <c r="H338" s="65">
        <f t="shared" si="97"/>
        <v>7.5594765777493578E-2</v>
      </c>
      <c r="I338">
        <f t="shared" si="98"/>
        <v>9</v>
      </c>
      <c r="J338">
        <f t="shared" si="99"/>
        <v>2.0829584093060189</v>
      </c>
      <c r="K338" s="66">
        <f t="shared" si="100"/>
        <v>2.271801089173292E-6</v>
      </c>
      <c r="L338" s="96">
        <f t="shared" si="86"/>
        <v>12.565176041389776</v>
      </c>
      <c r="N338" s="101">
        <f t="shared" si="91"/>
        <v>1</v>
      </c>
      <c r="O338" s="5">
        <f t="shared" si="93"/>
        <v>143495671.23111385</v>
      </c>
      <c r="P338" s="5">
        <f t="shared" si="94"/>
        <v>1318.0447041179048</v>
      </c>
      <c r="Q338" s="60">
        <f t="shared" si="101"/>
        <v>13180447.041179048</v>
      </c>
      <c r="R338" s="5">
        <f t="shared" si="104"/>
        <v>302.15929004409719</v>
      </c>
      <c r="S338" s="18">
        <f t="shared" si="102"/>
        <v>3021592.9004409718</v>
      </c>
      <c r="T338" s="119">
        <f t="shared" si="90"/>
        <v>2.9066487815006734E-2</v>
      </c>
      <c r="U338" s="119">
        <f t="shared" si="103"/>
        <v>290.66487815006735</v>
      </c>
      <c r="W338" s="5">
        <f>晶体生长速度!H337</f>
        <v>875343871788.86523</v>
      </c>
      <c r="X338" s="5">
        <f>形核速率!P338</f>
        <v>95630.972051955556</v>
      </c>
      <c r="Y338" s="5"/>
      <c r="AB338" s="5" t="e">
        <f>形核速率!#REF!</f>
        <v>#REF!</v>
      </c>
      <c r="AC338" s="5">
        <f>晶体生长速度!N337</f>
        <v>2.969150322864016E+58</v>
      </c>
      <c r="AD338" s="5" t="e">
        <f t="shared" si="87"/>
        <v>#REF!</v>
      </c>
      <c r="AE338" s="5">
        <f t="shared" si="88"/>
        <v>6.6055483813706303E+58</v>
      </c>
    </row>
    <row r="339" spans="2:31" x14ac:dyDescent="0.25">
      <c r="B339" s="5">
        <f>形核速率!F339</f>
        <v>3.224746828582723</v>
      </c>
      <c r="C339" s="5">
        <f t="shared" si="95"/>
        <v>2.0000000000131024E-5</v>
      </c>
      <c r="D339" s="5">
        <f>形核速率!K339</f>
        <v>108870.10953080302</v>
      </c>
      <c r="E339" s="5">
        <f>晶体生长速度!E338</f>
        <v>408.73045735646878</v>
      </c>
      <c r="F339" s="39">
        <f t="shared" si="96"/>
        <v>12.075600968446613</v>
      </c>
      <c r="G339">
        <f t="shared" si="92"/>
        <v>12</v>
      </c>
      <c r="H339" s="65">
        <f t="shared" si="97"/>
        <v>7.5600968446613237E-2</v>
      </c>
      <c r="I339">
        <f t="shared" si="98"/>
        <v>9</v>
      </c>
      <c r="J339">
        <f t="shared" si="99"/>
        <v>2.0829584093060189</v>
      </c>
      <c r="K339" s="66">
        <f t="shared" si="100"/>
        <v>2.271816570024986E-6</v>
      </c>
      <c r="L339" s="96">
        <f t="shared" si="86"/>
        <v>12.565516589178518</v>
      </c>
      <c r="N339" s="101">
        <f t="shared" si="91"/>
        <v>1</v>
      </c>
      <c r="O339" s="5">
        <f t="shared" si="93"/>
        <v>143496492.40082002</v>
      </c>
      <c r="P339" s="5">
        <f t="shared" si="94"/>
        <v>1318.0522461054386</v>
      </c>
      <c r="Q339" s="60">
        <f t="shared" si="101"/>
        <v>13180522.461054387</v>
      </c>
      <c r="R339" s="5">
        <f t="shared" si="104"/>
        <v>302.16746465324439</v>
      </c>
      <c r="S339" s="18">
        <f t="shared" si="102"/>
        <v>3021674.6465324438</v>
      </c>
      <c r="T339" s="119">
        <f t="shared" si="90"/>
        <v>2.9067305275921454E-2</v>
      </c>
      <c r="U339" s="119">
        <f t="shared" si="103"/>
        <v>290.67305275921456</v>
      </c>
      <c r="W339" s="5">
        <f>晶体生长速度!H338</f>
        <v>875343365742.9906</v>
      </c>
      <c r="X339" s="5">
        <f>形核速率!P339</f>
        <v>95630.971954188208</v>
      </c>
      <c r="Y339" s="5"/>
      <c r="AB339" s="5" t="e">
        <f>形核速率!#REF!</f>
        <v>#REF!</v>
      </c>
      <c r="AC339" s="5">
        <f>晶体生长速度!N338</f>
        <v>2.9691839249246441E+58</v>
      </c>
      <c r="AD339" s="5" t="e">
        <f t="shared" si="87"/>
        <v>#REF!</v>
      </c>
      <c r="AE339" s="5">
        <f t="shared" si="88"/>
        <v>6.6056825204549038E+58</v>
      </c>
    </row>
    <row r="340" spans="2:31" x14ac:dyDescent="0.25">
      <c r="B340" s="5">
        <f>形核速率!F340</f>
        <v>3.2248468285827228</v>
      </c>
      <c r="C340" s="5">
        <f t="shared" si="95"/>
        <v>9.9999999999766942E-5</v>
      </c>
      <c r="D340" s="5">
        <f>形核速率!K340</f>
        <v>108870.10962818438</v>
      </c>
      <c r="E340" s="5">
        <f>晶体生长速度!E339</f>
        <v>408.73004296185059</v>
      </c>
      <c r="F340" s="39">
        <f t="shared" si="96"/>
        <v>12.075631979576581</v>
      </c>
      <c r="G340">
        <f t="shared" si="92"/>
        <v>12</v>
      </c>
      <c r="H340" s="65">
        <f t="shared" si="97"/>
        <v>7.5631979576581188E-2</v>
      </c>
      <c r="I340">
        <f t="shared" si="98"/>
        <v>9</v>
      </c>
      <c r="J340">
        <f t="shared" si="99"/>
        <v>2.0829584093060189</v>
      </c>
      <c r="K340" s="66">
        <f t="shared" si="100"/>
        <v>2.2718939703357877E-6</v>
      </c>
      <c r="L340" s="96">
        <f t="shared" si="86"/>
        <v>12.567219326395943</v>
      </c>
      <c r="N340" s="101">
        <f t="shared" si="91"/>
        <v>1</v>
      </c>
      <c r="O340" s="5">
        <f t="shared" si="93"/>
        <v>143500796.89257446</v>
      </c>
      <c r="P340" s="5">
        <f t="shared" si="94"/>
        <v>1318.0917827920039</v>
      </c>
      <c r="Q340" s="60">
        <f t="shared" si="101"/>
        <v>13180917.827920038</v>
      </c>
      <c r="R340" s="5">
        <f t="shared" si="104"/>
        <v>302.20833765754048</v>
      </c>
      <c r="S340" s="18">
        <f t="shared" si="102"/>
        <v>3022083.3765754048</v>
      </c>
      <c r="T340" s="119">
        <f t="shared" si="90"/>
        <v>2.9071392576351062E-2</v>
      </c>
      <c r="U340" s="119">
        <f t="shared" si="103"/>
        <v>290.71392576351064</v>
      </c>
      <c r="W340" s="5">
        <f>晶体生长速度!H339</f>
        <v>875342312166.8197</v>
      </c>
      <c r="X340" s="5">
        <f>形核速率!P340</f>
        <v>95630.971750638564</v>
      </c>
      <c r="Y340" s="5"/>
      <c r="AB340" s="5" t="e">
        <f>形核速率!#REF!</f>
        <v>#REF!</v>
      </c>
      <c r="AC340" s="5">
        <f>晶体生长速度!N339</f>
        <v>2.9693613968784885E+58</v>
      </c>
      <c r="AD340" s="5" t="e">
        <f t="shared" si="87"/>
        <v>#REF!</v>
      </c>
      <c r="AE340" s="5">
        <f t="shared" si="88"/>
        <v>6.6063742867610683E+58</v>
      </c>
    </row>
    <row r="341" spans="2:31" x14ac:dyDescent="0.25">
      <c r="B341" s="5">
        <f>形核速率!F341</f>
        <v>3.2251468285827229</v>
      </c>
      <c r="C341" s="5">
        <f t="shared" si="95"/>
        <v>3.00000000000189E-4</v>
      </c>
      <c r="D341" s="5">
        <f>形核速率!K341</f>
        <v>108870.10973733148</v>
      </c>
      <c r="E341" s="5">
        <f>晶体生长速度!E340</f>
        <v>408.72938088666746</v>
      </c>
      <c r="F341" s="39">
        <f t="shared" si="96"/>
        <v>12.075725005516192</v>
      </c>
      <c r="G341">
        <f t="shared" si="92"/>
        <v>12</v>
      </c>
      <c r="H341" s="65">
        <f t="shared" si="97"/>
        <v>7.5725005516192212E-2</v>
      </c>
      <c r="I341">
        <f t="shared" si="98"/>
        <v>9</v>
      </c>
      <c r="J341">
        <f t="shared" si="99"/>
        <v>2.0829584093060189</v>
      </c>
      <c r="K341" s="66">
        <f t="shared" si="100"/>
        <v>2.2721261684933119E-6</v>
      </c>
      <c r="L341" s="96">
        <f t="shared" ref="L341:L404" si="105">(J341+K341)*(2*E341*0.01*C341)+L340</f>
        <v>12.572327529774345</v>
      </c>
      <c r="N341" s="101">
        <f t="shared" si="91"/>
        <v>1</v>
      </c>
      <c r="O341" s="5">
        <f t="shared" si="93"/>
        <v>143513914.11260796</v>
      </c>
      <c r="P341" s="5">
        <f t="shared" si="94"/>
        <v>1318.2122665152153</v>
      </c>
      <c r="Q341" s="60">
        <f t="shared" si="101"/>
        <v>13182122.665152153</v>
      </c>
      <c r="R341" s="5">
        <f t="shared" si="104"/>
        <v>302.33095647180659</v>
      </c>
      <c r="S341" s="18">
        <f t="shared" si="102"/>
        <v>3023309.5647180658</v>
      </c>
      <c r="T341" s="119">
        <f t="shared" si="90"/>
        <v>2.908365445777767E-2</v>
      </c>
      <c r="U341" s="119">
        <f t="shared" si="103"/>
        <v>290.83654457777669</v>
      </c>
      <c r="W341" s="5">
        <f>晶体生长速度!H340</f>
        <v>875340666178.33765</v>
      </c>
      <c r="X341" s="5">
        <f>形核速率!P341</f>
        <v>95630.971432635066</v>
      </c>
      <c r="Y341" s="5"/>
      <c r="AB341" s="5" t="e">
        <f>形核速率!#REF!</f>
        <v>#REF!</v>
      </c>
      <c r="AC341" s="5">
        <f>晶体生长速度!N340</f>
        <v>2.9699035472677891E+58</v>
      </c>
      <c r="AD341" s="5" t="e">
        <f t="shared" si="87"/>
        <v>#REF!</v>
      </c>
      <c r="AE341" s="5">
        <f t="shared" si="88"/>
        <v>6.6084714593994996E+58</v>
      </c>
    </row>
    <row r="342" spans="2:31" x14ac:dyDescent="0.25">
      <c r="B342" s="5">
        <f>形核速率!F342</f>
        <v>3.2254468285827227</v>
      </c>
      <c r="C342" s="5">
        <f t="shared" si="95"/>
        <v>2.9999999999974492E-4</v>
      </c>
      <c r="D342" s="5">
        <f>形核速率!K342</f>
        <v>108870.10984647833</v>
      </c>
      <c r="E342" s="5">
        <f>晶体生长速度!E341</f>
        <v>408.72871881262927</v>
      </c>
      <c r="F342" s="39">
        <f t="shared" si="96"/>
        <v>12.075818022802967</v>
      </c>
      <c r="G342">
        <f t="shared" si="92"/>
        <v>12</v>
      </c>
      <c r="H342" s="65">
        <f t="shared" si="97"/>
        <v>7.5818022802966567E-2</v>
      </c>
      <c r="I342">
        <f t="shared" si="98"/>
        <v>9</v>
      </c>
      <c r="J342">
        <f t="shared" si="99"/>
        <v>2.0829584093060189</v>
      </c>
      <c r="K342" s="66">
        <f t="shared" si="100"/>
        <v>2.2723583687812759E-6</v>
      </c>
      <c r="L342" s="96">
        <f t="shared" si="105"/>
        <v>12.577435724878864</v>
      </c>
      <c r="N342" s="101">
        <f t="shared" si="91"/>
        <v>1</v>
      </c>
      <c r="O342" s="5">
        <f t="shared" si="93"/>
        <v>143527031.28982133</v>
      </c>
      <c r="P342" s="5">
        <f t="shared" si="94"/>
        <v>1318.3327498448746</v>
      </c>
      <c r="Q342" s="60">
        <f t="shared" si="101"/>
        <v>13183327.498448746</v>
      </c>
      <c r="R342" s="5">
        <f t="shared" si="104"/>
        <v>302.45357508745025</v>
      </c>
      <c r="S342" s="18">
        <f t="shared" si="102"/>
        <v>3024535.7508745026</v>
      </c>
      <c r="T342" s="119">
        <f t="shared" si="90"/>
        <v>2.9095916319342038E-2</v>
      </c>
      <c r="U342" s="119">
        <f t="shared" si="103"/>
        <v>290.95916319342041</v>
      </c>
      <c r="W342" s="5">
        <f>晶体生长速度!H341</f>
        <v>875339020193.18286</v>
      </c>
      <c r="X342" s="5">
        <f>形核速率!P342</f>
        <v>95630.971114631568</v>
      </c>
      <c r="Y342" s="5"/>
      <c r="AB342" s="5" t="e">
        <f>形核速率!#REF!</f>
        <v>#REF!</v>
      </c>
      <c r="AC342" s="5">
        <f>晶体生长速度!N341</f>
        <v>2.9704457452871151E+58</v>
      </c>
      <c r="AD342" s="5" t="e">
        <f t="shared" si="87"/>
        <v>#REF!</v>
      </c>
      <c r="AE342" s="5">
        <f t="shared" si="88"/>
        <v>6.6105690633262524E+58</v>
      </c>
    </row>
    <row r="343" spans="2:31" x14ac:dyDescent="0.25">
      <c r="B343" s="5">
        <f>形核速率!F343</f>
        <v>3.2256468285827227</v>
      </c>
      <c r="C343" s="5">
        <f t="shared" si="95"/>
        <v>1.9999999999997797E-4</v>
      </c>
      <c r="D343" s="5">
        <f>形核速率!K343</f>
        <v>108870.10995669704</v>
      </c>
      <c r="E343" s="5">
        <f>晶体生长速度!E342</f>
        <v>408.72815849499625</v>
      </c>
      <c r="F343" s="39">
        <f t="shared" si="96"/>
        <v>12.07588002986518</v>
      </c>
      <c r="G343">
        <f t="shared" si="92"/>
        <v>12</v>
      </c>
      <c r="H343" s="65">
        <f t="shared" si="97"/>
        <v>7.5880029865180276E-2</v>
      </c>
      <c r="I343">
        <f t="shared" si="98"/>
        <v>9</v>
      </c>
      <c r="J343">
        <f t="shared" si="99"/>
        <v>2.0829584093060189</v>
      </c>
      <c r="K343" s="66">
        <f t="shared" si="100"/>
        <v>2.2725131710156602E-6</v>
      </c>
      <c r="L343" s="96">
        <f t="shared" si="105"/>
        <v>12.580841183613654</v>
      </c>
      <c r="N343" s="101">
        <f t="shared" si="91"/>
        <v>1</v>
      </c>
      <c r="O343" s="5">
        <f t="shared" si="93"/>
        <v>143535734.33283895</v>
      </c>
      <c r="P343" s="5">
        <f t="shared" si="94"/>
        <v>1318.4126882018411</v>
      </c>
      <c r="Q343" s="60">
        <f t="shared" si="101"/>
        <v>13184126.882018412</v>
      </c>
      <c r="R343" s="5">
        <f t="shared" si="104"/>
        <v>302.53532071914924</v>
      </c>
      <c r="S343" s="18">
        <f t="shared" si="102"/>
        <v>3025353.2071914924</v>
      </c>
      <c r="T343" s="119">
        <f t="shared" si="90"/>
        <v>2.9104090882511938E-2</v>
      </c>
      <c r="U343" s="119">
        <f t="shared" si="103"/>
        <v>291.0409088251194</v>
      </c>
      <c r="W343" s="5">
        <f>晶体生长速度!H342</f>
        <v>875337612849.90332</v>
      </c>
      <c r="X343" s="5">
        <f>形核速率!P343</f>
        <v>95630.970842733062</v>
      </c>
      <c r="Y343" s="5"/>
      <c r="AB343" s="5" t="e">
        <f>形核速率!#REF!</f>
        <v>#REF!</v>
      </c>
      <c r="AC343" s="5">
        <f>晶体生长速度!N342</f>
        <v>2.9708052501322381E+58</v>
      </c>
      <c r="AD343" s="5" t="e">
        <f t="shared" si="87"/>
        <v>#REF!</v>
      </c>
      <c r="AE343" s="5">
        <f t="shared" si="88"/>
        <v>6.611963283293718E+58</v>
      </c>
    </row>
    <row r="344" spans="2:31" x14ac:dyDescent="0.25">
      <c r="B344" s="5">
        <f>形核速率!F344</f>
        <v>3.2266468285827226</v>
      </c>
      <c r="C344" s="5">
        <f t="shared" si="95"/>
        <v>9.9999999999988987E-4</v>
      </c>
      <c r="D344" s="5">
        <f>形核速率!K344</f>
        <v>108870.10994365432</v>
      </c>
      <c r="E344" s="5">
        <f>晶体生长速度!E343</f>
        <v>408.72714831995569</v>
      </c>
      <c r="F344" s="39">
        <f t="shared" si="96"/>
        <v>12.076190002336276</v>
      </c>
      <c r="G344">
        <f t="shared" si="92"/>
        <v>12</v>
      </c>
      <c r="H344" s="65">
        <f t="shared" si="97"/>
        <v>7.6190002336275597E-2</v>
      </c>
      <c r="I344">
        <f t="shared" si="98"/>
        <v>9</v>
      </c>
      <c r="J344">
        <f t="shared" si="99"/>
        <v>2.0829584093060189</v>
      </c>
      <c r="K344" s="66">
        <f t="shared" si="100"/>
        <v>2.2732871834478556E-6</v>
      </c>
      <c r="L344" s="96">
        <f t="shared" si="105"/>
        <v>12.597868435210829</v>
      </c>
      <c r="N344" s="101">
        <f t="shared" si="91"/>
        <v>1</v>
      </c>
      <c r="O344" s="5">
        <f t="shared" si="93"/>
        <v>143579877.73545757</v>
      </c>
      <c r="P344" s="5">
        <f t="shared" si="94"/>
        <v>1318.8181568822451</v>
      </c>
      <c r="Q344" s="60">
        <f t="shared" si="101"/>
        <v>13188181.568822451</v>
      </c>
      <c r="R344" s="5">
        <f t="shared" si="104"/>
        <v>302.94404786746912</v>
      </c>
      <c r="S344" s="18">
        <f t="shared" si="102"/>
        <v>3029440.4786746912</v>
      </c>
      <c r="T344" s="119">
        <f t="shared" si="90"/>
        <v>2.9144963597343927E-2</v>
      </c>
      <c r="U344" s="119">
        <f t="shared" si="103"/>
        <v>291.44963597343929</v>
      </c>
      <c r="W344" s="5">
        <f>晶体生长速度!H343</f>
        <v>875335245695.08496</v>
      </c>
      <c r="X344" s="5">
        <f>形核速率!P344</f>
        <v>95630.970385398075</v>
      </c>
      <c r="Y344" s="5"/>
      <c r="AB344" s="5" t="e">
        <f>形核速率!#REF!</f>
        <v>#REF!</v>
      </c>
      <c r="AC344" s="5">
        <f>晶体生长速度!N343</f>
        <v>2.9726330304323414E+58</v>
      </c>
      <c r="AD344" s="5" t="e">
        <f t="shared" si="87"/>
        <v>#REF!</v>
      </c>
      <c r="AE344" s="5">
        <f t="shared" si="88"/>
        <v>6.6190039097524202E+58</v>
      </c>
    </row>
    <row r="345" spans="2:31" x14ac:dyDescent="0.25">
      <c r="B345" s="5">
        <f>形核速率!F345</f>
        <v>3.2296468285827227</v>
      </c>
      <c r="C345" s="5">
        <f t="shared" si="95"/>
        <v>3.0000000000001137E-3</v>
      </c>
      <c r="D345" s="5">
        <f>形核速率!K345</f>
        <v>108870.10932583918</v>
      </c>
      <c r="E345" s="5">
        <f>晶体生长速度!E344</f>
        <v>408.72595541075725</v>
      </c>
      <c r="F345" s="39">
        <f t="shared" si="96"/>
        <v>12.077119338352668</v>
      </c>
      <c r="G345">
        <f t="shared" si="92"/>
        <v>12</v>
      </c>
      <c r="H345" s="65">
        <f t="shared" si="97"/>
        <v>7.7119338352668265E-2</v>
      </c>
      <c r="I345">
        <f t="shared" si="98"/>
        <v>9</v>
      </c>
      <c r="J345">
        <f t="shared" si="99"/>
        <v>2.0829584093060189</v>
      </c>
      <c r="K345" s="66">
        <f t="shared" si="100"/>
        <v>2.2756093493641867E-6</v>
      </c>
      <c r="L345" s="96">
        <f t="shared" si="105"/>
        <v>12.648950040972336</v>
      </c>
      <c r="N345" s="101">
        <f t="shared" si="91"/>
        <v>1</v>
      </c>
      <c r="O345" s="5">
        <f t="shared" si="93"/>
        <v>143712951.98744482</v>
      </c>
      <c r="P345" s="5">
        <f t="shared" si="94"/>
        <v>1320.0404856517955</v>
      </c>
      <c r="Q345" s="60">
        <f t="shared" si="101"/>
        <v>13200404.856517956</v>
      </c>
      <c r="R345" s="5">
        <f t="shared" si="104"/>
        <v>304.17022573370144</v>
      </c>
      <c r="S345" s="18">
        <f t="shared" si="102"/>
        <v>3041702.2573370147</v>
      </c>
      <c r="T345" s="119">
        <f t="shared" si="90"/>
        <v>2.9267581383967158E-2</v>
      </c>
      <c r="U345" s="119">
        <f t="shared" si="103"/>
        <v>292.67581383967155</v>
      </c>
      <c r="W345" s="5">
        <f>晶体生长速度!H344</f>
        <v>875332934222.80981</v>
      </c>
      <c r="X345" s="5">
        <f>形核速率!P345</f>
        <v>95630.969938819704</v>
      </c>
      <c r="Y345" s="5"/>
      <c r="AB345" s="5" t="e">
        <f>形核速率!#REF!</f>
        <v>#REF!</v>
      </c>
      <c r="AC345" s="5">
        <f>晶体生长速度!N344</f>
        <v>2.9781504659902467E+58</v>
      </c>
      <c r="AD345" s="5" t="e">
        <f t="shared" si="87"/>
        <v>#REF!</v>
      </c>
      <c r="AE345" s="5">
        <f t="shared" si="88"/>
        <v>6.6402237415373111E+58</v>
      </c>
    </row>
    <row r="346" spans="2:31" x14ac:dyDescent="0.25">
      <c r="B346" s="5">
        <f>形核速率!F346</f>
        <v>3.2326468285827228</v>
      </c>
      <c r="C346" s="5">
        <f t="shared" si="95"/>
        <v>3.0000000000001137E-3</v>
      </c>
      <c r="D346" s="5">
        <f>形核速率!K346</f>
        <v>108870.10870802257</v>
      </c>
      <c r="E346" s="5">
        <f>晶体生长速度!E345</f>
        <v>408.72476250588136</v>
      </c>
      <c r="F346" s="39">
        <f t="shared" si="96"/>
        <v>12.078047811494912</v>
      </c>
      <c r="G346">
        <f t="shared" si="92"/>
        <v>12</v>
      </c>
      <c r="H346" s="65">
        <f t="shared" si="97"/>
        <v>7.8047811494911912E-2</v>
      </c>
      <c r="I346">
        <f t="shared" si="98"/>
        <v>9</v>
      </c>
      <c r="J346">
        <f t="shared" si="99"/>
        <v>2.0829584093060189</v>
      </c>
      <c r="K346" s="66">
        <f t="shared" si="100"/>
        <v>2.2779317279775029E-6</v>
      </c>
      <c r="L346" s="96">
        <f t="shared" si="105"/>
        <v>12.700031497704359</v>
      </c>
      <c r="N346" s="101">
        <f t="shared" si="91"/>
        <v>1</v>
      </c>
      <c r="O346" s="5">
        <f t="shared" si="93"/>
        <v>143846025.46020812</v>
      </c>
      <c r="P346" s="5">
        <f t="shared" si="94"/>
        <v>1321.2628072778639</v>
      </c>
      <c r="Q346" s="60">
        <f t="shared" si="101"/>
        <v>13212628.072778638</v>
      </c>
      <c r="R346" s="5">
        <f t="shared" si="104"/>
        <v>305.39640002121911</v>
      </c>
      <c r="S346" s="18">
        <f t="shared" si="102"/>
        <v>3053964.0002121911</v>
      </c>
      <c r="T346" s="119">
        <f t="shared" si="90"/>
        <v>2.9390198812718926E-2</v>
      </c>
      <c r="U346" s="119">
        <f t="shared" si="103"/>
        <v>293.90198812718927</v>
      </c>
      <c r="W346" s="5">
        <f>晶体生长速度!H345</f>
        <v>875330622759.3396</v>
      </c>
      <c r="X346" s="5">
        <f>形核速率!P346</f>
        <v>95630.969492241798</v>
      </c>
      <c r="Y346" s="5"/>
      <c r="AB346" s="5" t="e">
        <f>形核速率!#REF!</f>
        <v>#REF!</v>
      </c>
      <c r="AC346" s="5">
        <f>晶体生长速度!N345</f>
        <v>2.9836729943226247E+58</v>
      </c>
      <c r="AD346" s="5" t="e">
        <f t="shared" si="87"/>
        <v>#REF!</v>
      </c>
      <c r="AE346" s="5">
        <f t="shared" si="88"/>
        <v>6.6614880483023246E+58</v>
      </c>
    </row>
    <row r="347" spans="2:31" x14ac:dyDescent="0.25">
      <c r="B347" s="5">
        <f>形核速率!F347</f>
        <v>3.2346468285827226</v>
      </c>
      <c r="C347" s="5">
        <f t="shared" si="95"/>
        <v>1.9999999999997797E-3</v>
      </c>
      <c r="D347" s="5">
        <f>形核速率!K347</f>
        <v>108870.1084145839</v>
      </c>
      <c r="E347" s="5">
        <f>晶体生长速度!E346</f>
        <v>408.72359113542774</v>
      </c>
      <c r="F347" s="39">
        <f t="shared" si="96"/>
        <v>12.07866631609385</v>
      </c>
      <c r="G347">
        <f t="shared" si="92"/>
        <v>12</v>
      </c>
      <c r="H347" s="65">
        <f t="shared" si="97"/>
        <v>7.8666316093849886E-2</v>
      </c>
      <c r="I347">
        <f t="shared" si="98"/>
        <v>9</v>
      </c>
      <c r="J347">
        <f t="shared" si="99"/>
        <v>2.0829584093060189</v>
      </c>
      <c r="K347" s="66">
        <f t="shared" si="100"/>
        <v>2.2794801011879076E-6</v>
      </c>
      <c r="L347" s="96">
        <f t="shared" si="105"/>
        <v>12.734085704620938</v>
      </c>
      <c r="N347" s="101">
        <f t="shared" si="91"/>
        <v>1</v>
      </c>
      <c r="O347" s="5">
        <f t="shared" si="93"/>
        <v>143934608.38536546</v>
      </c>
      <c r="P347" s="5">
        <f t="shared" si="94"/>
        <v>1322.0764678331527</v>
      </c>
      <c r="Q347" s="60">
        <f t="shared" si="101"/>
        <v>13220764.678331528</v>
      </c>
      <c r="R347" s="5">
        <f t="shared" si="104"/>
        <v>306.21384720348988</v>
      </c>
      <c r="S347" s="18">
        <f t="shared" si="102"/>
        <v>3062138.4720348986</v>
      </c>
      <c r="T347" s="119">
        <f t="shared" si="90"/>
        <v>2.9471943530946003E-2</v>
      </c>
      <c r="U347" s="119">
        <f t="shared" si="103"/>
        <v>294.71943530946004</v>
      </c>
      <c r="W347" s="5">
        <f>晶体生长速度!H346</f>
        <v>875328101425.14246</v>
      </c>
      <c r="X347" s="5">
        <f>形核速率!P347</f>
        <v>95630.969005115156</v>
      </c>
      <c r="Y347" s="5"/>
      <c r="AB347" s="5" t="e">
        <f>形核速率!#REF!</f>
        <v>#REF!</v>
      </c>
      <c r="AC347" s="5">
        <f>晶体生长速度!N346</f>
        <v>2.9873511910179716E+58</v>
      </c>
      <c r="AD347" s="5" t="e">
        <f t="shared" si="87"/>
        <v>#REF!</v>
      </c>
      <c r="AE347" s="5">
        <f t="shared" si="88"/>
        <v>6.675674864871129E+58</v>
      </c>
    </row>
    <row r="348" spans="2:31" x14ac:dyDescent="0.25">
      <c r="B348" s="5">
        <f>形核速率!F348</f>
        <v>3.2446468285827228</v>
      </c>
      <c r="C348" s="5">
        <f t="shared" si="95"/>
        <v>1.0000000000000231E-2</v>
      </c>
      <c r="D348" s="5">
        <f>形核速率!K348</f>
        <v>108870.10516344832</v>
      </c>
      <c r="E348" s="5">
        <f>晶体生长速度!E347</f>
        <v>408.72339915753457</v>
      </c>
      <c r="F348" s="39">
        <f t="shared" si="96"/>
        <v>12.081753097413772</v>
      </c>
      <c r="G348">
        <f t="shared" si="92"/>
        <v>12</v>
      </c>
      <c r="H348" s="65">
        <f t="shared" si="97"/>
        <v>8.1753097413772124E-2</v>
      </c>
      <c r="I348">
        <f t="shared" si="98"/>
        <v>9</v>
      </c>
      <c r="J348">
        <f t="shared" si="99"/>
        <v>2.0829584093060189</v>
      </c>
      <c r="K348" s="66">
        <f t="shared" si="100"/>
        <v>2.2872233410734811E-6</v>
      </c>
      <c r="L348" s="96">
        <f t="shared" si="105"/>
        <v>12.904356659860348</v>
      </c>
      <c r="N348" s="101">
        <f t="shared" si="91"/>
        <v>1</v>
      </c>
      <c r="O348" s="5">
        <f t="shared" si="93"/>
        <v>144379514.07537377</v>
      </c>
      <c r="P348" s="5">
        <f t="shared" si="94"/>
        <v>1326.1630808440448</v>
      </c>
      <c r="Q348" s="60">
        <f t="shared" si="101"/>
        <v>13261630.808440447</v>
      </c>
      <c r="R348" s="5">
        <f t="shared" si="104"/>
        <v>310.30108119506531</v>
      </c>
      <c r="S348" s="18">
        <f t="shared" si="102"/>
        <v>3103010.8119506529</v>
      </c>
      <c r="T348" s="119">
        <f t="shared" si="90"/>
        <v>2.9880666930103546E-2</v>
      </c>
      <c r="U348" s="119">
        <f t="shared" si="103"/>
        <v>298.80666930103547</v>
      </c>
      <c r="W348" s="5">
        <f>晶体生长速度!H347</f>
        <v>875330261016.07544</v>
      </c>
      <c r="X348" s="5">
        <f>形核速率!P348</f>
        <v>95630.969422352398</v>
      </c>
      <c r="Y348" s="5"/>
      <c r="AB348" s="5" t="e">
        <f>形核速率!#REF!</f>
        <v>#REF!</v>
      </c>
      <c r="AC348" s="5">
        <f>晶体生长速度!N347</f>
        <v>3.0058716396042946E+58</v>
      </c>
      <c r="AD348" s="5" t="e">
        <f t="shared" si="87"/>
        <v>#REF!</v>
      </c>
      <c r="AE348" s="5">
        <f t="shared" si="88"/>
        <v>6.7471202429645291E+58</v>
      </c>
    </row>
    <row r="349" spans="2:31" x14ac:dyDescent="0.25">
      <c r="B349" s="5">
        <f>形核速率!F349</f>
        <v>3.2746468285827226</v>
      </c>
      <c r="C349" s="5">
        <f t="shared" si="95"/>
        <v>2.9999999999999805E-2</v>
      </c>
      <c r="D349" s="5">
        <f>形核速率!K349</f>
        <v>108870.09358019033</v>
      </c>
      <c r="E349" s="5">
        <f>晶体生长速度!E348</f>
        <v>408.72863415029508</v>
      </c>
      <c r="F349" s="39">
        <f t="shared" si="96"/>
        <v>12.090956662633625</v>
      </c>
      <c r="G349">
        <f t="shared" si="92"/>
        <v>12</v>
      </c>
      <c r="H349" s="65">
        <f t="shared" si="97"/>
        <v>9.0956662633624674E-2</v>
      </c>
      <c r="I349">
        <f t="shared" si="98"/>
        <v>9</v>
      </c>
      <c r="J349">
        <f t="shared" si="99"/>
        <v>2.0829584093060189</v>
      </c>
      <c r="K349" s="66">
        <f t="shared" si="100"/>
        <v>2.3104671116116073E-6</v>
      </c>
      <c r="L349" s="96">
        <f t="shared" si="105"/>
        <v>13.415176073849297</v>
      </c>
      <c r="N349" s="101">
        <f t="shared" si="91"/>
        <v>1</v>
      </c>
      <c r="O349" s="5">
        <f t="shared" si="93"/>
        <v>145716297.68858793</v>
      </c>
      <c r="P349" s="5">
        <f t="shared" si="94"/>
        <v>1338.4419255712116</v>
      </c>
      <c r="Q349" s="60">
        <f t="shared" si="101"/>
        <v>13384419.255712116</v>
      </c>
      <c r="R349" s="5">
        <f t="shared" si="104"/>
        <v>322.5629402195741</v>
      </c>
      <c r="S349" s="18">
        <f t="shared" si="102"/>
        <v>3225629.402195741</v>
      </c>
      <c r="T349" s="119">
        <f t="shared" si="90"/>
        <v>3.1106852832554426E-2</v>
      </c>
      <c r="U349" s="119">
        <f t="shared" si="103"/>
        <v>311.06852832554426</v>
      </c>
      <c r="W349" s="5">
        <f>晶体生长速度!H348</f>
        <v>875351886939.18091</v>
      </c>
      <c r="X349" s="5">
        <f>形核速率!P349</f>
        <v>95630.973600463461</v>
      </c>
      <c r="Y349" s="5"/>
      <c r="AB349" s="5" t="e">
        <f>形核速率!#REF!</f>
        <v>#REF!</v>
      </c>
      <c r="AC349" s="5">
        <f>晶体生长速度!N348</f>
        <v>3.0618771909411777E+58</v>
      </c>
      <c r="AD349" s="5" t="e">
        <f t="shared" si="87"/>
        <v>#REF!</v>
      </c>
      <c r="AE349" s="5">
        <f t="shared" si="88"/>
        <v>6.9646892418841247E+58</v>
      </c>
    </row>
    <row r="350" spans="2:31" x14ac:dyDescent="0.25">
      <c r="B350" s="5">
        <f>形核速率!F350</f>
        <v>3.3046468285827229</v>
      </c>
      <c r="C350" s="5">
        <f t="shared" si="95"/>
        <v>3.0000000000000249E-2</v>
      </c>
      <c r="D350" s="5">
        <f>形核速率!K350</f>
        <v>108870.08199708092</v>
      </c>
      <c r="E350" s="5">
        <f>晶体生长速度!E349</f>
        <v>408.73386909154112</v>
      </c>
      <c r="F350" s="39">
        <f t="shared" si="96"/>
        <v>12.100076292212627</v>
      </c>
      <c r="G350">
        <f t="shared" si="92"/>
        <v>12</v>
      </c>
      <c r="H350" s="65">
        <f t="shared" si="97"/>
        <v>0.10007629221262704</v>
      </c>
      <c r="I350">
        <f t="shared" si="98"/>
        <v>9</v>
      </c>
      <c r="J350">
        <f t="shared" si="99"/>
        <v>2.0829584093060189</v>
      </c>
      <c r="K350" s="66">
        <f t="shared" si="100"/>
        <v>2.3337318858764836E-6</v>
      </c>
      <c r="L350" s="96">
        <f t="shared" si="105"/>
        <v>13.926002036049907</v>
      </c>
      <c r="N350" s="101">
        <f t="shared" si="91"/>
        <v>1</v>
      </c>
      <c r="O350" s="5">
        <f t="shared" si="93"/>
        <v>147053115.19505653</v>
      </c>
      <c r="P350" s="5">
        <f t="shared" si="94"/>
        <v>1350.7210842277073</v>
      </c>
      <c r="Q350" s="60">
        <f t="shared" si="101"/>
        <v>13507210.842277072</v>
      </c>
      <c r="R350" s="5">
        <f t="shared" si="104"/>
        <v>334.82495629232045</v>
      </c>
      <c r="S350" s="18">
        <f t="shared" si="102"/>
        <v>3348249.5629232046</v>
      </c>
      <c r="T350" s="119">
        <f t="shared" si="90"/>
        <v>3.2333054439829062E-2</v>
      </c>
      <c r="U350" s="119">
        <f t="shared" si="103"/>
        <v>323.33054439829061</v>
      </c>
      <c r="W350" s="5">
        <f>晶体生长速度!H349</f>
        <v>875373513015.68555</v>
      </c>
      <c r="X350" s="5">
        <f>形核速率!P350</f>
        <v>95630.977778495013</v>
      </c>
      <c r="Y350" s="5"/>
      <c r="AB350" s="5" t="e">
        <f>形核速率!#REF!</f>
        <v>#REF!</v>
      </c>
      <c r="AC350" s="5">
        <f>晶体生长速度!N349</f>
        <v>3.1184026905408418E+58</v>
      </c>
      <c r="AD350" s="5" t="e">
        <f t="shared" si="87"/>
        <v>#REF!</v>
      </c>
      <c r="AE350" s="5">
        <f t="shared" si="88"/>
        <v>7.1868168709987817E+58</v>
      </c>
    </row>
    <row r="351" spans="2:31" x14ac:dyDescent="0.25">
      <c r="B351" s="5">
        <f>形核速率!F351</f>
        <v>3.3246468285827229</v>
      </c>
      <c r="C351" s="5">
        <f t="shared" si="95"/>
        <v>2.0000000000000018E-2</v>
      </c>
      <c r="D351" s="5">
        <f>形核速率!K351</f>
        <v>108870.07464961596</v>
      </c>
      <c r="E351" s="5">
        <f>晶体生长速度!E350</f>
        <v>408.73616965342052</v>
      </c>
      <c r="F351" s="39">
        <f t="shared" si="96"/>
        <v>12.106110168686136</v>
      </c>
      <c r="G351">
        <f t="shared" si="92"/>
        <v>12</v>
      </c>
      <c r="H351" s="65">
        <f t="shared" si="97"/>
        <v>0.10611016868613632</v>
      </c>
      <c r="I351">
        <f t="shared" si="98"/>
        <v>9</v>
      </c>
      <c r="J351">
        <f t="shared" si="99"/>
        <v>2.0829584093060189</v>
      </c>
      <c r="K351" s="66">
        <f t="shared" si="100"/>
        <v>2.3492533279381189E-6</v>
      </c>
      <c r="L351" s="96">
        <f t="shared" si="105"/>
        <v>14.26655459684668</v>
      </c>
      <c r="N351" s="101">
        <f t="shared" si="91"/>
        <v>1</v>
      </c>
      <c r="O351" s="5">
        <f t="shared" si="93"/>
        <v>147943915.70631328</v>
      </c>
      <c r="P351" s="5">
        <f t="shared" si="94"/>
        <v>1358.9034101652942</v>
      </c>
      <c r="Q351" s="60">
        <f t="shared" si="101"/>
        <v>13589034.101652943</v>
      </c>
      <c r="R351" s="5">
        <f t="shared" si="104"/>
        <v>342.99967968538886</v>
      </c>
      <c r="S351" s="18">
        <f t="shared" si="102"/>
        <v>3429996.7968538888</v>
      </c>
      <c r="T351" s="119">
        <f t="shared" si="90"/>
        <v>3.3150526779135901E-2</v>
      </c>
      <c r="U351" s="119">
        <f t="shared" si="103"/>
        <v>331.50526779135902</v>
      </c>
      <c r="W351" s="5">
        <f>晶体生长速度!H350</f>
        <v>875384830129.26477</v>
      </c>
      <c r="X351" s="5">
        <f>形核速率!P351</f>
        <v>95630.979964851664</v>
      </c>
      <c r="Y351" s="5"/>
      <c r="AB351" s="5" t="e">
        <f>形核速率!#REF!</f>
        <v>#REF!</v>
      </c>
      <c r="AC351" s="5">
        <f>晶体生长速度!N350</f>
        <v>3.1563541532983008E+58</v>
      </c>
      <c r="AD351" s="5" t="e">
        <f t="shared" si="87"/>
        <v>#REF!</v>
      </c>
      <c r="AE351" s="5">
        <f t="shared" si="88"/>
        <v>7.3374086723488003E+58</v>
      </c>
    </row>
    <row r="352" spans="2:31" x14ac:dyDescent="0.25">
      <c r="B352" s="5">
        <f>形核速率!F352</f>
        <v>3.3746468285827227</v>
      </c>
      <c r="C352" s="5">
        <f t="shared" si="95"/>
        <v>4.9999999999999822E-2</v>
      </c>
      <c r="D352" s="5">
        <f>形核速率!K352</f>
        <v>108870.05440587808</v>
      </c>
      <c r="E352" s="5">
        <f>晶体生长速度!E351</f>
        <v>408.74787656342926</v>
      </c>
      <c r="F352" s="39">
        <f t="shared" si="96"/>
        <v>12.12103745231637</v>
      </c>
      <c r="G352">
        <f t="shared" si="92"/>
        <v>12</v>
      </c>
      <c r="H352" s="65">
        <f t="shared" si="97"/>
        <v>0.12103745231637042</v>
      </c>
      <c r="I352">
        <f t="shared" si="98"/>
        <v>9</v>
      </c>
      <c r="J352">
        <f t="shared" si="99"/>
        <v>2.0829584093060189</v>
      </c>
      <c r="K352" s="66">
        <f t="shared" si="100"/>
        <v>2.3880970660016041E-6</v>
      </c>
      <c r="L352" s="96">
        <f t="shared" si="105"/>
        <v>15.117960399750055</v>
      </c>
      <c r="N352" s="101">
        <f t="shared" si="91"/>
        <v>1</v>
      </c>
      <c r="O352" s="5">
        <f t="shared" si="93"/>
        <v>150173145.74355382</v>
      </c>
      <c r="P352" s="5">
        <f t="shared" si="94"/>
        <v>1379.3797253346988</v>
      </c>
      <c r="Q352" s="60">
        <f t="shared" si="101"/>
        <v>13793797.253346989</v>
      </c>
      <c r="R352" s="5">
        <f t="shared" si="104"/>
        <v>363.43707351356022</v>
      </c>
      <c r="S352" s="18">
        <f t="shared" si="102"/>
        <v>3634370.7351356023</v>
      </c>
      <c r="T352" s="119">
        <f t="shared" si="90"/>
        <v>3.5194266161953043E-2</v>
      </c>
      <c r="U352" s="119">
        <f t="shared" si="103"/>
        <v>351.94266161953044</v>
      </c>
      <c r="W352" s="5">
        <f>晶体生长速度!H351</f>
        <v>875428647904.93774</v>
      </c>
      <c r="X352" s="5">
        <f>形核速率!P352</f>
        <v>95630.988429739344</v>
      </c>
      <c r="Y352" s="5"/>
      <c r="AB352" s="5" t="e">
        <f>形核速率!#REF!</f>
        <v>#REF!</v>
      </c>
      <c r="AC352" s="5">
        <f>晶体生长速度!N351</f>
        <v>3.2523507819528791E+58</v>
      </c>
      <c r="AD352" s="5" t="e">
        <f t="shared" si="87"/>
        <v>#REF!</v>
      </c>
      <c r="AE352" s="5">
        <f t="shared" si="88"/>
        <v>7.723184469802943E+58</v>
      </c>
    </row>
    <row r="353" spans="2:31" x14ac:dyDescent="0.25">
      <c r="B353" s="5">
        <f>形核速率!F353</f>
        <v>3.424646828582723</v>
      </c>
      <c r="C353" s="5">
        <f t="shared" si="95"/>
        <v>5.0000000000000266E-2</v>
      </c>
      <c r="D353" s="5">
        <f>形核速率!K353</f>
        <v>108870.03416262499</v>
      </c>
      <c r="E353" s="5">
        <f>晶体生长速度!E352</f>
        <v>408.75958342072676</v>
      </c>
      <c r="F353" s="39">
        <f t="shared" si="96"/>
        <v>12.135745180000947</v>
      </c>
      <c r="G353">
        <f t="shared" si="92"/>
        <v>12</v>
      </c>
      <c r="H353" s="65">
        <f t="shared" si="97"/>
        <v>0.13574518000094749</v>
      </c>
      <c r="I353">
        <f t="shared" si="98"/>
        <v>9</v>
      </c>
      <c r="J353">
        <f t="shared" si="99"/>
        <v>2.0829584093060189</v>
      </c>
      <c r="K353" s="66">
        <f t="shared" si="100"/>
        <v>2.4269975869244748E-6</v>
      </c>
      <c r="L353" s="96">
        <f t="shared" si="105"/>
        <v>15.96939060347921</v>
      </c>
      <c r="N353" s="101">
        <f t="shared" si="91"/>
        <v>1</v>
      </c>
      <c r="O353" s="5">
        <f t="shared" si="93"/>
        <v>152402502.38595501</v>
      </c>
      <c r="P353" s="5">
        <f t="shared" si="94"/>
        <v>1399.8572110145869</v>
      </c>
      <c r="Q353" s="60">
        <f t="shared" si="101"/>
        <v>13998572.110145869</v>
      </c>
      <c r="R353" s="5">
        <f t="shared" si="104"/>
        <v>383.87505268459665</v>
      </c>
      <c r="S353" s="18">
        <f t="shared" si="102"/>
        <v>3838750.5268459665</v>
      </c>
      <c r="T353" s="119">
        <f t="shared" si="90"/>
        <v>3.7238064079056686E-2</v>
      </c>
      <c r="U353" s="119">
        <f t="shared" si="103"/>
        <v>372.38064079056687</v>
      </c>
      <c r="W353" s="5">
        <f>晶体生长速度!H352</f>
        <v>875472466627.35767</v>
      </c>
      <c r="X353" s="5">
        <f>形核速率!P353</f>
        <v>95630.996894361815</v>
      </c>
      <c r="Y353" s="5"/>
      <c r="AB353" s="5" t="e">
        <f>形核速率!#REF!</f>
        <v>#REF!</v>
      </c>
      <c r="AC353" s="5">
        <f>晶体生长速度!N352</f>
        <v>3.34979569125062E+58</v>
      </c>
      <c r="AD353" s="5" t="e">
        <f t="shared" si="87"/>
        <v>#REF!</v>
      </c>
      <c r="AE353" s="5">
        <f t="shared" si="88"/>
        <v>8.1220714991908859E+58</v>
      </c>
    </row>
    <row r="354" spans="2:31" x14ac:dyDescent="0.25">
      <c r="B354" s="5">
        <f>形核速率!F354</f>
        <v>3.4746468285827228</v>
      </c>
      <c r="C354" s="5">
        <f t="shared" si="95"/>
        <v>4.9999999999999822E-2</v>
      </c>
      <c r="D354" s="5">
        <f>形核速率!K354</f>
        <v>108870.01391985665</v>
      </c>
      <c r="E354" s="5">
        <f>晶体生长速度!E353</f>
        <v>408.77129022530613</v>
      </c>
      <c r="F354" s="39">
        <f t="shared" si="96"/>
        <v>12.150239716772935</v>
      </c>
      <c r="G354">
        <f t="shared" si="92"/>
        <v>12</v>
      </c>
      <c r="H354" s="65">
        <f t="shared" si="97"/>
        <v>0.15023971677293524</v>
      </c>
      <c r="I354">
        <f t="shared" si="98"/>
        <v>9</v>
      </c>
      <c r="J354">
        <f t="shared" si="99"/>
        <v>2.0829584093060189</v>
      </c>
      <c r="K354" s="66">
        <f t="shared" si="100"/>
        <v>2.4659541425803879E-6</v>
      </c>
      <c r="L354" s="96">
        <f t="shared" si="105"/>
        <v>16.820845207948135</v>
      </c>
      <c r="N354" s="101">
        <f t="shared" si="91"/>
        <v>1</v>
      </c>
      <c r="O354" s="5">
        <f t="shared" si="93"/>
        <v>154631985.63261205</v>
      </c>
      <c r="P354" s="5">
        <f t="shared" si="94"/>
        <v>1420.3358671970277</v>
      </c>
      <c r="Q354" s="60">
        <f t="shared" si="101"/>
        <v>14203358.671970278</v>
      </c>
      <c r="R354" s="5">
        <f t="shared" si="104"/>
        <v>404.31361719586187</v>
      </c>
      <c r="S354" s="18">
        <f t="shared" si="102"/>
        <v>4043136.1719586188</v>
      </c>
      <c r="T354" s="119">
        <f t="shared" si="90"/>
        <v>3.9281920530183208E-2</v>
      </c>
      <c r="U354" s="119">
        <f t="shared" si="103"/>
        <v>392.81920530183208</v>
      </c>
      <c r="W354" s="5">
        <f>晶体生长速度!H353</f>
        <v>875516286296.50159</v>
      </c>
      <c r="X354" s="5">
        <f>形核速率!P354</f>
        <v>95631.005358719078</v>
      </c>
      <c r="Y354" s="5"/>
      <c r="AB354" s="5" t="e">
        <f>形核速率!#REF!</f>
        <v>#REF!</v>
      </c>
      <c r="AC354" s="5">
        <f>晶体生长速度!N353</f>
        <v>3.4486893324460175E+58</v>
      </c>
      <c r="AD354" s="5" t="e">
        <f t="shared" si="87"/>
        <v>#REF!</v>
      </c>
      <c r="AE354" s="5">
        <f t="shared" si="88"/>
        <v>8.5342881193046045E+58</v>
      </c>
    </row>
    <row r="355" spans="2:31" x14ac:dyDescent="0.25">
      <c r="B355" s="5">
        <f>形核速率!F355</f>
        <v>3.5177958596527916</v>
      </c>
      <c r="C355" s="5">
        <f t="shared" si="95"/>
        <v>4.3149031070068844E-2</v>
      </c>
      <c r="D355" s="5">
        <f>形核速率!K355</f>
        <v>108869.99666406316</v>
      </c>
      <c r="E355" s="5">
        <f>晶体生长速度!E354</f>
        <v>408.78071662161636</v>
      </c>
      <c r="F355" s="39">
        <f t="shared" si="96"/>
        <v>12.162581528280567</v>
      </c>
      <c r="G355">
        <f t="shared" si="92"/>
        <v>12</v>
      </c>
      <c r="H355" s="65">
        <f t="shared" si="97"/>
        <v>0.16258152828056716</v>
      </c>
      <c r="I355">
        <f t="shared" si="98"/>
        <v>9</v>
      </c>
      <c r="J355">
        <f t="shared" si="99"/>
        <v>2.0829584093060189</v>
      </c>
      <c r="K355" s="66">
        <f t="shared" si="100"/>
        <v>2.4996173858069666E-6</v>
      </c>
      <c r="L355" s="96">
        <f t="shared" si="105"/>
        <v>17.555650987947772</v>
      </c>
      <c r="N355" s="101">
        <f t="shared" si="91"/>
        <v>1</v>
      </c>
      <c r="O355" s="5">
        <f t="shared" si="93"/>
        <v>156555829.53396136</v>
      </c>
      <c r="P355" s="5">
        <f t="shared" si="94"/>
        <v>1438.0071124374231</v>
      </c>
      <c r="Q355" s="60">
        <f t="shared" si="101"/>
        <v>14380071.124374231</v>
      </c>
      <c r="R355" s="5">
        <f t="shared" si="104"/>
        <v>421.952109038213</v>
      </c>
      <c r="S355" s="18">
        <f t="shared" si="102"/>
        <v>4219521.0903821299</v>
      </c>
      <c r="T355" s="119">
        <f t="shared" si="90"/>
        <v>4.1045769714418319E-2</v>
      </c>
      <c r="U355" s="119">
        <f t="shared" si="103"/>
        <v>410.45769714418321</v>
      </c>
      <c r="W355" s="5">
        <f>晶体生长速度!H354</f>
        <v>875552339498.74146</v>
      </c>
      <c r="X355" s="5">
        <f>形核速率!P355</f>
        <v>95631.012322543058</v>
      </c>
      <c r="Y355" s="5"/>
      <c r="AB355" s="5" t="e">
        <f>形核速率!#REF!</f>
        <v>#REF!</v>
      </c>
      <c r="AC355" s="5">
        <f>晶体生长速度!N354</f>
        <v>3.5351841137467121E+58</v>
      </c>
      <c r="AD355" s="5" t="e">
        <f t="shared" si="87"/>
        <v>#REF!</v>
      </c>
      <c r="AE355" s="5">
        <f t="shared" si="88"/>
        <v>8.9008719247017954E+58</v>
      </c>
    </row>
    <row r="356" spans="2:31" x14ac:dyDescent="0.25">
      <c r="B356" s="5">
        <f>形核速率!F356</f>
        <v>3.5177958597527916</v>
      </c>
      <c r="C356" s="5">
        <f t="shared" si="95"/>
        <v>1.000000082740371E-10</v>
      </c>
      <c r="D356" s="5">
        <f>形核速率!K356</f>
        <v>108869.99574511929</v>
      </c>
      <c r="E356" s="5">
        <f>晶体生长速度!E355</f>
        <v>408.78208002350556</v>
      </c>
      <c r="F356" s="39">
        <f t="shared" si="96"/>
        <v>12.162581519868118</v>
      </c>
      <c r="G356">
        <f t="shared" si="92"/>
        <v>12</v>
      </c>
      <c r="H356" s="65">
        <f t="shared" si="97"/>
        <v>0.16258151986811775</v>
      </c>
      <c r="I356">
        <f t="shared" si="98"/>
        <v>9</v>
      </c>
      <c r="J356">
        <f t="shared" si="99"/>
        <v>2.0829584093060189</v>
      </c>
      <c r="K356" s="66">
        <f t="shared" si="100"/>
        <v>2.4996173627054521E-6</v>
      </c>
      <c r="L356" s="96">
        <f t="shared" si="105"/>
        <v>17.555650989650726</v>
      </c>
      <c r="N356" s="101">
        <f t="shared" si="91"/>
        <v>1</v>
      </c>
      <c r="O356" s="5">
        <f t="shared" si="93"/>
        <v>156556350.37591928</v>
      </c>
      <c r="P356" s="5">
        <f t="shared" si="94"/>
        <v>1438.0119086478221</v>
      </c>
      <c r="Q356" s="60">
        <f t="shared" si="101"/>
        <v>14380119.08647822</v>
      </c>
      <c r="R356" s="5">
        <f t="shared" si="104"/>
        <v>421.9521090790912</v>
      </c>
      <c r="S356" s="18">
        <f t="shared" si="102"/>
        <v>4219521.0907909116</v>
      </c>
      <c r="T356" s="119">
        <f t="shared" si="90"/>
        <v>4.1045769718506139E-2</v>
      </c>
      <c r="U356" s="119">
        <f t="shared" si="103"/>
        <v>410.45769718506142</v>
      </c>
      <c r="W356" s="5">
        <f>晶体生长速度!H355</f>
        <v>875556232484.91418</v>
      </c>
      <c r="X356" s="5">
        <f>形核速率!P356</f>
        <v>95631.013074471179</v>
      </c>
      <c r="Y356" s="5"/>
      <c r="AB356" s="5" t="e">
        <f>形核速率!#REF!</f>
        <v>#REF!</v>
      </c>
      <c r="AC356" s="5">
        <f>晶体生长速度!N355</f>
        <v>3.5352076804399278E+58</v>
      </c>
      <c r="AD356" s="5" t="e">
        <f t="shared" si="87"/>
        <v>#REF!</v>
      </c>
      <c r="AE356" s="5">
        <f t="shared" si="88"/>
        <v>8.90093126117792E+58</v>
      </c>
    </row>
    <row r="357" spans="2:31" x14ac:dyDescent="0.25">
      <c r="B357" s="5">
        <f>形核速率!F357</f>
        <v>3.5177958600527917</v>
      </c>
      <c r="C357" s="5">
        <f t="shared" si="95"/>
        <v>3.000000248221113E-10</v>
      </c>
      <c r="D357" s="5">
        <f>形核速率!K357</f>
        <v>108869.99298811083</v>
      </c>
      <c r="E357" s="5">
        <f>晶体生长速度!E356</f>
        <v>408.7861708285439</v>
      </c>
      <c r="F357" s="39">
        <f t="shared" si="96"/>
        <v>12.162581494629144</v>
      </c>
      <c r="G357">
        <f t="shared" si="92"/>
        <v>12</v>
      </c>
      <c r="H357" s="65">
        <f t="shared" si="97"/>
        <v>0.16258149462914417</v>
      </c>
      <c r="I357">
        <f t="shared" si="98"/>
        <v>9</v>
      </c>
      <c r="J357">
        <f t="shared" si="99"/>
        <v>2.0829584093060189</v>
      </c>
      <c r="K357" s="66">
        <f t="shared" si="100"/>
        <v>2.4996172933964467E-6</v>
      </c>
      <c r="L357" s="96">
        <f t="shared" si="105"/>
        <v>17.555650994759638</v>
      </c>
      <c r="N357" s="101">
        <f t="shared" si="91"/>
        <v>1</v>
      </c>
      <c r="O357" s="5">
        <f t="shared" si="93"/>
        <v>156557913.13103443</v>
      </c>
      <c r="P357" s="5">
        <f t="shared" si="94"/>
        <v>1438.0262993874851</v>
      </c>
      <c r="Q357" s="60">
        <f t="shared" si="101"/>
        <v>14380262.993874852</v>
      </c>
      <c r="R357" s="5">
        <f t="shared" si="104"/>
        <v>421.95210920172707</v>
      </c>
      <c r="S357" s="18">
        <f t="shared" si="102"/>
        <v>4219521.0920172706</v>
      </c>
      <c r="T357" s="119">
        <f t="shared" si="90"/>
        <v>4.1045769730769725E-2</v>
      </c>
      <c r="U357" s="119">
        <f t="shared" si="103"/>
        <v>410.45769730769723</v>
      </c>
      <c r="W357" s="5">
        <f>晶体生长速度!H356</f>
        <v>875567913036.43762</v>
      </c>
      <c r="X357" s="5">
        <f>形核速率!P357</f>
        <v>95631.015330541995</v>
      </c>
      <c r="Y357" s="5"/>
      <c r="AB357" s="5" t="e">
        <f>形核速率!#REF!</f>
        <v>#REF!</v>
      </c>
      <c r="AC357" s="5">
        <f>晶体生长速度!N356</f>
        <v>3.5352783928576743E+58</v>
      </c>
      <c r="AD357" s="5" t="e">
        <f t="shared" si="87"/>
        <v>#REF!</v>
      </c>
      <c r="AE357" s="5">
        <f t="shared" si="88"/>
        <v>8.9011093016711394E+58</v>
      </c>
    </row>
    <row r="358" spans="2:31" x14ac:dyDescent="0.25">
      <c r="B358" s="5">
        <f>形核速率!F358</f>
        <v>3.5177958604527917</v>
      </c>
      <c r="C358" s="5">
        <f t="shared" si="95"/>
        <v>4.000000330961484E-10</v>
      </c>
      <c r="D358" s="5">
        <f>形核速率!K358</f>
        <v>108869.98931206923</v>
      </c>
      <c r="E358" s="5">
        <f>晶体生长速度!E357</f>
        <v>408.79162541953275</v>
      </c>
      <c r="F358" s="39">
        <f t="shared" si="96"/>
        <v>12.162581460976899</v>
      </c>
      <c r="G358">
        <f t="shared" si="92"/>
        <v>12</v>
      </c>
      <c r="H358" s="65">
        <f t="shared" si="97"/>
        <v>0.16258146097689874</v>
      </c>
      <c r="I358">
        <f t="shared" si="98"/>
        <v>9</v>
      </c>
      <c r="J358">
        <f t="shared" si="99"/>
        <v>2.0829584093060189</v>
      </c>
      <c r="K358" s="66">
        <f t="shared" si="100"/>
        <v>2.4996172009836715E-6</v>
      </c>
      <c r="L358" s="96">
        <f t="shared" si="105"/>
        <v>17.555651001571615</v>
      </c>
      <c r="N358" s="101">
        <f t="shared" si="91"/>
        <v>1</v>
      </c>
      <c r="O358" s="5">
        <f t="shared" si="93"/>
        <v>156559996.87492731</v>
      </c>
      <c r="P358" s="5">
        <f t="shared" si="94"/>
        <v>1438.0454876886006</v>
      </c>
      <c r="Q358" s="60">
        <f t="shared" si="101"/>
        <v>14380454.876886006</v>
      </c>
      <c r="R358" s="5">
        <f t="shared" si="104"/>
        <v>421.95210936524376</v>
      </c>
      <c r="S358" s="18">
        <f t="shared" si="102"/>
        <v>4219521.0936524374</v>
      </c>
      <c r="T358" s="119">
        <f t="shared" si="90"/>
        <v>4.1045769747121388E-2</v>
      </c>
      <c r="U358" s="119">
        <f t="shared" si="103"/>
        <v>410.45769747121386</v>
      </c>
      <c r="W358" s="5">
        <f>晶体生长速度!H357</f>
        <v>875583487656.64502</v>
      </c>
      <c r="X358" s="5">
        <f>形核速率!P358</f>
        <v>95631.018338693422</v>
      </c>
      <c r="Y358" s="5"/>
      <c r="AB358" s="5" t="e">
        <f>形核速率!#REF!</f>
        <v>#REF!</v>
      </c>
      <c r="AC358" s="5">
        <f>晶体生长速度!N357</f>
        <v>3.5353726807338592E+58</v>
      </c>
      <c r="AD358" s="5" t="e">
        <f t="shared" si="87"/>
        <v>#REF!</v>
      </c>
      <c r="AE358" s="5">
        <f t="shared" si="88"/>
        <v>8.9013467007095997E+58</v>
      </c>
    </row>
    <row r="359" spans="2:31" x14ac:dyDescent="0.25">
      <c r="B359" s="5">
        <f>形核速率!F359</f>
        <v>3.5177958606527917</v>
      </c>
      <c r="C359" s="5">
        <f t="shared" si="95"/>
        <v>2.000000165480742E-10</v>
      </c>
      <c r="D359" s="5">
        <f>形核速率!K359</f>
        <v>108869.98747411431</v>
      </c>
      <c r="E359" s="5">
        <f>晶体生长速度!E358</f>
        <v>408.7943525433559</v>
      </c>
      <c r="F359" s="39">
        <f t="shared" si="96"/>
        <v>12.16258144415138</v>
      </c>
      <c r="G359">
        <f t="shared" si="92"/>
        <v>12</v>
      </c>
      <c r="H359" s="65">
        <f t="shared" si="97"/>
        <v>0.16258144415137998</v>
      </c>
      <c r="I359">
        <f t="shared" si="98"/>
        <v>9</v>
      </c>
      <c r="J359">
        <f t="shared" si="99"/>
        <v>2.0829584093060189</v>
      </c>
      <c r="K359" s="66">
        <f t="shared" si="100"/>
        <v>2.4996171547789433E-6</v>
      </c>
      <c r="L359" s="96">
        <f t="shared" si="105"/>
        <v>17.555651004977626</v>
      </c>
      <c r="N359" s="101">
        <f t="shared" si="91"/>
        <v>1</v>
      </c>
      <c r="O359" s="5">
        <f t="shared" si="93"/>
        <v>156561038.68116871</v>
      </c>
      <c r="P359" s="5">
        <f t="shared" si="94"/>
        <v>1438.0550812352553</v>
      </c>
      <c r="Q359" s="60">
        <f t="shared" si="101"/>
        <v>14380550.812352553</v>
      </c>
      <c r="R359" s="5">
        <f t="shared" si="104"/>
        <v>421.95210944700261</v>
      </c>
      <c r="S359" s="18">
        <f t="shared" si="102"/>
        <v>4219521.094470026</v>
      </c>
      <c r="T359" s="119">
        <f t="shared" si="90"/>
        <v>4.1045769755297279E-2</v>
      </c>
      <c r="U359" s="119">
        <f t="shared" si="103"/>
        <v>410.45769755297277</v>
      </c>
      <c r="W359" s="5">
        <f>晶体生长速度!H358</f>
        <v>875591274549.68909</v>
      </c>
      <c r="X359" s="5">
        <f>形核速率!P359</f>
        <v>95631.01984266736</v>
      </c>
      <c r="Y359" s="5"/>
      <c r="AB359" s="5" t="e">
        <f>形核速率!#REF!</f>
        <v>#REF!</v>
      </c>
      <c r="AC359" s="5">
        <f>晶体生长速度!N358</f>
        <v>3.535419821683598E+58</v>
      </c>
      <c r="AD359" s="5" t="e">
        <f t="shared" si="87"/>
        <v>#REF!</v>
      </c>
      <c r="AE359" s="5">
        <f t="shared" si="88"/>
        <v>8.9014653927047942E+58</v>
      </c>
    </row>
    <row r="360" spans="2:31" x14ac:dyDescent="0.25">
      <c r="B360" s="5">
        <f>形核速率!F360</f>
        <v>3.5177958696527916</v>
      </c>
      <c r="C360" s="5">
        <f t="shared" si="95"/>
        <v>8.9999998564849193E-9</v>
      </c>
      <c r="D360" s="5">
        <f>形核速率!K360</f>
        <v>108869.90476256408</v>
      </c>
      <c r="E360" s="5">
        <f>晶体生长速度!E359</f>
        <v>408.91711048384553</v>
      </c>
      <c r="F360" s="39">
        <f t="shared" si="96"/>
        <v>12.162580686969903</v>
      </c>
      <c r="G360">
        <f t="shared" si="92"/>
        <v>12</v>
      </c>
      <c r="H360" s="65">
        <f t="shared" si="97"/>
        <v>0.16258068696990335</v>
      </c>
      <c r="I360">
        <f t="shared" si="98"/>
        <v>9</v>
      </c>
      <c r="J360">
        <f t="shared" si="99"/>
        <v>2.0829584093060189</v>
      </c>
      <c r="K360" s="66">
        <f t="shared" si="100"/>
        <v>2.4996150754760904E-6</v>
      </c>
      <c r="L360" s="96">
        <f t="shared" si="105"/>
        <v>17.555651158294129</v>
      </c>
      <c r="N360" s="101">
        <f t="shared" si="91"/>
        <v>1</v>
      </c>
      <c r="O360" s="5">
        <f t="shared" si="93"/>
        <v>156607934.23195261</v>
      </c>
      <c r="P360" s="5">
        <f t="shared" si="94"/>
        <v>1438.486922290426</v>
      </c>
      <c r="Q360" s="60">
        <f t="shared" si="101"/>
        <v>14384869.222904261</v>
      </c>
      <c r="R360" s="5">
        <f t="shared" si="104"/>
        <v>421.95211312725655</v>
      </c>
      <c r="S360" s="18">
        <f t="shared" si="102"/>
        <v>4219521.1312725656</v>
      </c>
      <c r="T360" s="119">
        <f t="shared" si="90"/>
        <v>4.1045770123322674E-2</v>
      </c>
      <c r="U360" s="119">
        <f t="shared" si="103"/>
        <v>410.45770123322671</v>
      </c>
      <c r="W360" s="5">
        <f>晶体生长速度!H359</f>
        <v>875941803191.6073</v>
      </c>
      <c r="X360" s="5">
        <f>形核速率!P360</f>
        <v>95631.087529726457</v>
      </c>
      <c r="Y360" s="5"/>
      <c r="AB360" s="5" t="e">
        <f>形核速率!#REF!</f>
        <v>#REF!</v>
      </c>
      <c r="AC360" s="5">
        <f>晶体生长速度!N359</f>
        <v>3.5375422000936973E+58</v>
      </c>
      <c r="AD360" s="5" t="e">
        <f t="shared" si="87"/>
        <v>#REF!</v>
      </c>
      <c r="AE360" s="5">
        <f t="shared" si="88"/>
        <v>8.9068091401183606E+58</v>
      </c>
    </row>
    <row r="361" spans="2:31" x14ac:dyDescent="0.25">
      <c r="B361" s="5">
        <f>形核速率!F361</f>
        <v>3.5177959596527915</v>
      </c>
      <c r="C361" s="5">
        <f t="shared" si="95"/>
        <v>8.9999999897116822E-8</v>
      </c>
      <c r="D361" s="5">
        <f>形核速率!K361</f>
        <v>108869.07809229002</v>
      </c>
      <c r="E361" s="5">
        <f>晶体生长速度!E360</f>
        <v>410.14607162044052</v>
      </c>
      <c r="F361" s="39">
        <f t="shared" si="96"/>
        <v>12.162573119213024</v>
      </c>
      <c r="G361">
        <f t="shared" si="92"/>
        <v>12</v>
      </c>
      <c r="H361" s="65">
        <f t="shared" si="97"/>
        <v>0.16257311921302353</v>
      </c>
      <c r="I361">
        <f t="shared" si="98"/>
        <v>9</v>
      </c>
      <c r="J361">
        <f t="shared" si="99"/>
        <v>2.0829584093060189</v>
      </c>
      <c r="K361" s="66">
        <f t="shared" si="100"/>
        <v>2.4995942936859901E-6</v>
      </c>
      <c r="L361" s="96">
        <f t="shared" si="105"/>
        <v>17.55565269606695</v>
      </c>
      <c r="N361" s="101">
        <f t="shared" si="91"/>
        <v>1</v>
      </c>
      <c r="O361" s="5">
        <f t="shared" si="93"/>
        <v>157077415.64089832</v>
      </c>
      <c r="P361" s="5">
        <f t="shared" si="94"/>
        <v>1442.8101936138501</v>
      </c>
      <c r="Q361" s="60">
        <f t="shared" si="101"/>
        <v>14428101.936138501</v>
      </c>
      <c r="R361" s="5">
        <f t="shared" si="104"/>
        <v>421.95215004040296</v>
      </c>
      <c r="S361" s="18">
        <f t="shared" si="102"/>
        <v>4219521.5004040292</v>
      </c>
      <c r="T361" s="119">
        <f t="shared" si="90"/>
        <v>4.1045773814637317E-2</v>
      </c>
      <c r="U361" s="119">
        <f t="shared" si="103"/>
        <v>410.45773814637317</v>
      </c>
      <c r="W361" s="5">
        <f>晶体生长速度!H360</f>
        <v>879452958849.21533</v>
      </c>
      <c r="X361" s="5">
        <f>形核速率!P361</f>
        <v>95631.763957277406</v>
      </c>
      <c r="Y361" s="5"/>
      <c r="AB361" s="5" t="e">
        <f>形核速率!#REF!</f>
        <v>#REF!</v>
      </c>
      <c r="AC361" s="5">
        <f>晶体生长速度!N360</f>
        <v>3.5588250393036301E+58</v>
      </c>
      <c r="AD361" s="5" t="e">
        <f t="shared" si="87"/>
        <v>#REF!</v>
      </c>
      <c r="AE361" s="5">
        <f t="shared" si="88"/>
        <v>8.9603953050698665E+58</v>
      </c>
    </row>
    <row r="362" spans="2:31" x14ac:dyDescent="0.25">
      <c r="B362" s="5">
        <f>形核速率!F362</f>
        <v>3.5177968596527918</v>
      </c>
      <c r="C362" s="5">
        <f t="shared" si="95"/>
        <v>9.0000000030343585E-7</v>
      </c>
      <c r="D362" s="5">
        <f>形核速率!K362</f>
        <v>108860.85650414457</v>
      </c>
      <c r="E362" s="5">
        <f>晶体生长速度!E361</f>
        <v>422.57147829589945</v>
      </c>
      <c r="F362" s="39">
        <f t="shared" si="96"/>
        <v>12.162497852903769</v>
      </c>
      <c r="G362">
        <f t="shared" si="92"/>
        <v>12</v>
      </c>
      <c r="H362" s="65">
        <f t="shared" si="97"/>
        <v>0.16249785290376906</v>
      </c>
      <c r="I362">
        <f t="shared" si="98"/>
        <v>9</v>
      </c>
      <c r="J362">
        <f t="shared" si="99"/>
        <v>2.0829584093060189</v>
      </c>
      <c r="K362" s="66">
        <f t="shared" si="100"/>
        <v>2.4993876145476707E-6</v>
      </c>
      <c r="L362" s="96">
        <f t="shared" si="105"/>
        <v>17.555668539664623</v>
      </c>
      <c r="N362" s="101">
        <f t="shared" si="91"/>
        <v>1</v>
      </c>
      <c r="O362" s="5">
        <f t="shared" si="93"/>
        <v>161823907.83113417</v>
      </c>
      <c r="P362" s="5">
        <f t="shared" si="94"/>
        <v>1486.5206193281529</v>
      </c>
      <c r="Q362" s="60">
        <f t="shared" si="101"/>
        <v>14865206.193281529</v>
      </c>
      <c r="R362" s="5">
        <f t="shared" si="104"/>
        <v>421.95253035473354</v>
      </c>
      <c r="S362" s="18">
        <f t="shared" si="102"/>
        <v>4219525.3035473358</v>
      </c>
      <c r="T362" s="119">
        <f t="shared" si="90"/>
        <v>4.1045811846070375E-2</v>
      </c>
      <c r="U362" s="119">
        <f t="shared" si="103"/>
        <v>410.45811846070376</v>
      </c>
      <c r="W362" s="5">
        <f>晶体生长速度!H361</f>
        <v>915148236474.01965</v>
      </c>
      <c r="X362" s="5">
        <f>形核速率!P362</f>
        <v>95638.482854890826</v>
      </c>
      <c r="Y362" s="5"/>
      <c r="AB362" s="5" t="e">
        <f>形核速率!#REF!</f>
        <v>#REF!</v>
      </c>
      <c r="AC362" s="5">
        <f>晶体生长速度!N361</f>
        <v>3.7775890111422315E+58</v>
      </c>
      <c r="AD362" s="5" t="e">
        <f t="shared" si="87"/>
        <v>#REF!</v>
      </c>
      <c r="AE362" s="5">
        <f t="shared" si="88"/>
        <v>9.5112017493128057E+58</v>
      </c>
    </row>
    <row r="363" spans="2:31" x14ac:dyDescent="0.25">
      <c r="B363" s="5">
        <f>形核速率!F363</f>
        <v>3.5178033464647558</v>
      </c>
      <c r="C363" s="5">
        <f t="shared" si="95"/>
        <v>6.4868119640237865E-6</v>
      </c>
      <c r="D363" s="5">
        <f>形核速率!K363</f>
        <v>108803.90630441956</v>
      </c>
      <c r="E363" s="5">
        <f>晶体生长速度!E362</f>
        <v>519.62798417554382</v>
      </c>
      <c r="F363" s="39">
        <f t="shared" si="96"/>
        <v>12.161976405122127</v>
      </c>
      <c r="G363">
        <f t="shared" si="92"/>
        <v>12</v>
      </c>
      <c r="H363" s="65">
        <f t="shared" si="97"/>
        <v>0.16197640512212708</v>
      </c>
      <c r="I363">
        <f t="shared" si="98"/>
        <v>9</v>
      </c>
      <c r="J363">
        <f t="shared" si="99"/>
        <v>2.0829584093060189</v>
      </c>
      <c r="K363" s="66">
        <f t="shared" si="100"/>
        <v>2.4979562030569881E-6</v>
      </c>
      <c r="L363" s="96">
        <f t="shared" si="105"/>
        <v>17.555808961600366</v>
      </c>
      <c r="N363" s="101">
        <f t="shared" si="91"/>
        <v>1</v>
      </c>
      <c r="O363" s="5">
        <f t="shared" si="93"/>
        <v>198887998.43295985</v>
      </c>
      <c r="P363" s="5">
        <f t="shared" si="94"/>
        <v>1827.9490616494631</v>
      </c>
      <c r="Q363" s="60">
        <f t="shared" si="101"/>
        <v>18279490.616494633</v>
      </c>
      <c r="R363" s="5">
        <f t="shared" si="104"/>
        <v>421.95590108375814</v>
      </c>
      <c r="S363" s="18">
        <f t="shared" si="102"/>
        <v>4219559.010837581</v>
      </c>
      <c r="T363" s="119">
        <f t="shared" si="90"/>
        <v>4.1046148918972833E-2</v>
      </c>
      <c r="U363" s="119">
        <f t="shared" si="103"/>
        <v>410.46148918972835</v>
      </c>
      <c r="W363" s="5">
        <f>晶体生长速度!H362</f>
        <v>1205569793855.1138</v>
      </c>
      <c r="X363" s="5">
        <f>形核速率!P363</f>
        <v>95684.609177704522</v>
      </c>
      <c r="Y363" s="5"/>
      <c r="AB363" s="5" t="e">
        <f>形核速率!#REF!</f>
        <v>#REF!</v>
      </c>
      <c r="AC363" s="5">
        <f>晶体生长速度!N362</f>
        <v>5.7108184138434544E+58</v>
      </c>
      <c r="AD363" s="5" t="e">
        <f t="shared" si="87"/>
        <v>#REF!</v>
      </c>
      <c r="AE363" s="5">
        <f t="shared" si="88"/>
        <v>1.4378717713427597E+59</v>
      </c>
    </row>
    <row r="364" spans="2:31" x14ac:dyDescent="0.25">
      <c r="B364" s="5">
        <f>形核速率!F364</f>
        <v>3.5178058596527917</v>
      </c>
      <c r="C364" s="5">
        <f t="shared" si="95"/>
        <v>2.5131880359019476E-6</v>
      </c>
      <c r="D364" s="5">
        <f>形核速率!K364</f>
        <v>108803.90632671771</v>
      </c>
      <c r="E364" s="5">
        <f>晶体生长速度!E363</f>
        <v>519.62789310231187</v>
      </c>
      <c r="F364" s="39">
        <f t="shared" si="96"/>
        <v>12.16197711975772</v>
      </c>
      <c r="G364">
        <f t="shared" si="92"/>
        <v>12</v>
      </c>
      <c r="H364" s="65">
        <f t="shared" si="97"/>
        <v>0.16197711975772044</v>
      </c>
      <c r="I364">
        <f t="shared" si="98"/>
        <v>9</v>
      </c>
      <c r="J364">
        <f t="shared" si="99"/>
        <v>2.0829584093060189</v>
      </c>
      <c r="K364" s="66">
        <f t="shared" si="100"/>
        <v>2.4979581642217701E-6</v>
      </c>
      <c r="L364" s="96">
        <f t="shared" si="105"/>
        <v>17.555863365315009</v>
      </c>
      <c r="N364" s="101">
        <f t="shared" si="91"/>
        <v>1</v>
      </c>
      <c r="O364" s="5">
        <f t="shared" si="93"/>
        <v>198888105.70485297</v>
      </c>
      <c r="P364" s="5">
        <f t="shared" si="94"/>
        <v>1827.9500471943472</v>
      </c>
      <c r="Q364" s="60">
        <f t="shared" si="101"/>
        <v>18279500.471943472</v>
      </c>
      <c r="R364" s="5">
        <f t="shared" si="104"/>
        <v>421.95720700636218</v>
      </c>
      <c r="S364" s="18">
        <f t="shared" si="102"/>
        <v>4219572.0700636217</v>
      </c>
      <c r="T364" s="119">
        <f t="shared" si="90"/>
        <v>4.1046279511233241E-2</v>
      </c>
      <c r="U364" s="119">
        <f t="shared" si="103"/>
        <v>410.4627951123324</v>
      </c>
      <c r="W364" s="5">
        <f>晶体生长速度!H363</f>
        <v>1205569537529.3892</v>
      </c>
      <c r="X364" s="5">
        <f>形核速率!P364</f>
        <v>95684.609142402653</v>
      </c>
      <c r="Y364" s="5"/>
      <c r="AB364" s="5" t="e">
        <f>形核速率!#REF!</f>
        <v>#REF!</v>
      </c>
      <c r="AC364" s="5">
        <f>晶体生长速度!N363</f>
        <v>5.7108242838003663E+58</v>
      </c>
      <c r="AD364" s="5" t="e">
        <f t="shared" ref="AD364:AD427" si="106">(B364-1)*AB364*AC364</f>
        <v>#REF!</v>
      </c>
      <c r="AE364" s="5">
        <f t="shared" ref="AE364:AE427" si="107">(B364-1)*AC364</f>
        <v>1.437874684520002E+59</v>
      </c>
    </row>
    <row r="365" spans="2:31" x14ac:dyDescent="0.25">
      <c r="B365" s="5">
        <f>形核速率!F365</f>
        <v>3.5178158596527918</v>
      </c>
      <c r="C365" s="5">
        <f t="shared" si="95"/>
        <v>1.0000000000065512E-5</v>
      </c>
      <c r="D365" s="5">
        <f>形核速率!K365</f>
        <v>108803.90636905207</v>
      </c>
      <c r="E365" s="5">
        <f>晶体生长速度!E364</f>
        <v>519.62771400422207</v>
      </c>
      <c r="F365" s="39">
        <f t="shared" si="96"/>
        <v>12.16197996286837</v>
      </c>
      <c r="G365">
        <f t="shared" si="92"/>
        <v>12</v>
      </c>
      <c r="H365" s="65">
        <f t="shared" si="97"/>
        <v>0.16197996286837046</v>
      </c>
      <c r="I365">
        <f t="shared" si="98"/>
        <v>9</v>
      </c>
      <c r="J365">
        <f t="shared" si="99"/>
        <v>2.0829584093060189</v>
      </c>
      <c r="K365" s="66">
        <f t="shared" si="100"/>
        <v>2.4979659665470745E-6</v>
      </c>
      <c r="L365" s="96">
        <f t="shared" si="105"/>
        <v>17.556079838157931</v>
      </c>
      <c r="N365" s="101">
        <f t="shared" si="91"/>
        <v>1</v>
      </c>
      <c r="O365" s="5">
        <f t="shared" si="93"/>
        <v>198888602.60751301</v>
      </c>
      <c r="P365" s="5">
        <f t="shared" si="94"/>
        <v>1827.9546134391776</v>
      </c>
      <c r="Q365" s="60">
        <f t="shared" si="101"/>
        <v>18279546.134391777</v>
      </c>
      <c r="R365" s="5">
        <f t="shared" si="104"/>
        <v>421.96240328350228</v>
      </c>
      <c r="S365" s="18">
        <f t="shared" si="102"/>
        <v>4219624.0328350225</v>
      </c>
      <c r="T365" s="119">
        <f t="shared" si="90"/>
        <v>4.1046799138947251E-2</v>
      </c>
      <c r="U365" s="119">
        <f t="shared" si="103"/>
        <v>410.4679913894725</v>
      </c>
      <c r="W365" s="5">
        <f>晶体生长速度!H364</f>
        <v>1205569035168.0605</v>
      </c>
      <c r="X365" s="5">
        <f>形核速率!P365</f>
        <v>95684.609073216081</v>
      </c>
      <c r="Y365" s="5"/>
      <c r="AB365" s="5" t="e">
        <f>形核速率!#REF!</f>
        <v>#REF!</v>
      </c>
      <c r="AC365" s="5">
        <f>晶体生长速度!N364</f>
        <v>5.7108522703040459E+58</v>
      </c>
      <c r="AD365" s="5" t="e">
        <f t="shared" si="106"/>
        <v>#REF!</v>
      </c>
      <c r="AE365" s="5">
        <f t="shared" si="107"/>
        <v>1.4378874418305678E+59</v>
      </c>
    </row>
    <row r="366" spans="2:31" x14ac:dyDescent="0.25">
      <c r="B366" s="5">
        <f>形核速率!F366</f>
        <v>3.5178458596527915</v>
      </c>
      <c r="C366" s="5">
        <f t="shared" si="95"/>
        <v>2.9999999999752447E-5</v>
      </c>
      <c r="D366" s="5">
        <f>形核速率!K366</f>
        <v>108803.90643692415</v>
      </c>
      <c r="E366" s="5">
        <f>晶体生长速度!E365</f>
        <v>519.62741033130851</v>
      </c>
      <c r="F366" s="39">
        <f t="shared" si="96"/>
        <v>12.161988491608366</v>
      </c>
      <c r="G366">
        <f t="shared" si="92"/>
        <v>12</v>
      </c>
      <c r="H366" s="65">
        <f t="shared" si="97"/>
        <v>0.16198849160836559</v>
      </c>
      <c r="I366">
        <f t="shared" si="98"/>
        <v>9</v>
      </c>
      <c r="J366">
        <f t="shared" si="99"/>
        <v>2.0829584093060189</v>
      </c>
      <c r="K366" s="66">
        <f t="shared" si="100"/>
        <v>2.4979893720446975E-6</v>
      </c>
      <c r="L366" s="96">
        <f t="shared" si="105"/>
        <v>17.556729256307172</v>
      </c>
      <c r="N366" s="101">
        <f t="shared" si="91"/>
        <v>1</v>
      </c>
      <c r="O366" s="5">
        <f t="shared" si="93"/>
        <v>198890182.62489647</v>
      </c>
      <c r="P366" s="5">
        <f t="shared" si="94"/>
        <v>1827.9691339960959</v>
      </c>
      <c r="Q366" s="60">
        <f t="shared" si="101"/>
        <v>18279691.339960959</v>
      </c>
      <c r="R366" s="5">
        <f t="shared" si="104"/>
        <v>421.97799210581212</v>
      </c>
      <c r="S366" s="18">
        <f t="shared" si="102"/>
        <v>4219779.9210581211</v>
      </c>
      <c r="T366" s="119">
        <f t="shared" si="90"/>
        <v>4.1048358021178233E-2</v>
      </c>
      <c r="U366" s="119">
        <f t="shared" si="103"/>
        <v>410.48358021178234</v>
      </c>
      <c r="W366" s="5">
        <f>晶体生长速度!H365</f>
        <v>1205568187791.9143</v>
      </c>
      <c r="X366" s="5">
        <f>形核速率!P366</f>
        <v>95684.608956513068</v>
      </c>
      <c r="Y366" s="5"/>
      <c r="AB366" s="5" t="e">
        <f>形核速率!#REF!</f>
        <v>#REF!</v>
      </c>
      <c r="AC366" s="5">
        <f>晶体生长速度!N365</f>
        <v>5.7109421316457661E+58</v>
      </c>
      <c r="AD366" s="5" t="e">
        <f t="shared" si="106"/>
        <v>#REF!</v>
      </c>
      <c r="AE366" s="5">
        <f t="shared" si="107"/>
        <v>1.437927200088098E+59</v>
      </c>
    </row>
    <row r="367" spans="2:31" x14ac:dyDescent="0.25">
      <c r="B367" s="5">
        <f>形核速率!F367</f>
        <v>3.5178758596527917</v>
      </c>
      <c r="C367" s="5">
        <f t="shared" si="95"/>
        <v>3.0000000000196536E-5</v>
      </c>
      <c r="D367" s="5">
        <f>形核速率!K367</f>
        <v>108803.90650479621</v>
      </c>
      <c r="E367" s="5">
        <f>晶体生长速度!E366</f>
        <v>519.6271066585756</v>
      </c>
      <c r="F367" s="39">
        <f t="shared" si="96"/>
        <v>12.161997020275633</v>
      </c>
      <c r="G367">
        <f t="shared" si="92"/>
        <v>12</v>
      </c>
      <c r="H367" s="65">
        <f t="shared" si="97"/>
        <v>0.16199702027563312</v>
      </c>
      <c r="I367">
        <f t="shared" si="98"/>
        <v>9</v>
      </c>
      <c r="J367">
        <f t="shared" si="99"/>
        <v>2.0829584093060189</v>
      </c>
      <c r="K367" s="66">
        <f t="shared" si="100"/>
        <v>2.4980127775620357E-6</v>
      </c>
      <c r="L367" s="96">
        <f t="shared" si="105"/>
        <v>17.557378674076908</v>
      </c>
      <c r="N367" s="101">
        <f t="shared" si="91"/>
        <v>1</v>
      </c>
      <c r="O367" s="5">
        <f t="shared" si="93"/>
        <v>198891762.64036858</v>
      </c>
      <c r="P367" s="5">
        <f t="shared" si="94"/>
        <v>1827.9836545354294</v>
      </c>
      <c r="Q367" s="60">
        <f t="shared" si="101"/>
        <v>18279836.545354296</v>
      </c>
      <c r="R367" s="5">
        <f t="shared" si="104"/>
        <v>421.993580919012</v>
      </c>
      <c r="S367" s="18">
        <f t="shared" si="102"/>
        <v>4219935.8091901196</v>
      </c>
      <c r="T367" s="119">
        <f t="shared" si="90"/>
        <v>4.1049916902498221E-2</v>
      </c>
      <c r="U367" s="119">
        <f t="shared" si="103"/>
        <v>410.49916902498222</v>
      </c>
      <c r="W367" s="5">
        <f>晶体生长速度!H366</f>
        <v>1205567340416.375</v>
      </c>
      <c r="X367" s="5">
        <f>形核速率!P367</f>
        <v>95684.608839810055</v>
      </c>
      <c r="Y367" s="5"/>
      <c r="AB367" s="5" t="e">
        <f>形核速率!#REF!</f>
        <v>#REF!</v>
      </c>
      <c r="AC367" s="5">
        <f>晶体生长速度!N366</f>
        <v>5.7110319935737729E+58</v>
      </c>
      <c r="AD367" s="5" t="e">
        <f t="shared" si="106"/>
        <v>#REF!</v>
      </c>
      <c r="AE367" s="5">
        <f t="shared" si="107"/>
        <v>1.4379669590324161E+59</v>
      </c>
    </row>
    <row r="368" spans="2:31" x14ac:dyDescent="0.25">
      <c r="B368" s="5">
        <f>形核速率!F368</f>
        <v>3.5178958596527918</v>
      </c>
      <c r="C368" s="5">
        <f t="shared" si="95"/>
        <v>2.0000000000131024E-5</v>
      </c>
      <c r="D368" s="5">
        <f>形核速率!K368</f>
        <v>108803.90656214669</v>
      </c>
      <c r="E368" s="5">
        <f>晶体生长速度!E367</f>
        <v>519.62685639467588</v>
      </c>
      <c r="F368" s="39">
        <f t="shared" si="96"/>
        <v>12.162002706124639</v>
      </c>
      <c r="G368">
        <f t="shared" si="92"/>
        <v>12</v>
      </c>
      <c r="H368" s="65">
        <f t="shared" si="97"/>
        <v>0.16200270612463896</v>
      </c>
      <c r="I368">
        <f t="shared" si="98"/>
        <v>9</v>
      </c>
      <c r="J368">
        <f t="shared" si="99"/>
        <v>2.0829584093060189</v>
      </c>
      <c r="K368" s="66">
        <f t="shared" si="100"/>
        <v>2.4980283815564727E-6</v>
      </c>
      <c r="L368" s="96">
        <f t="shared" si="105"/>
        <v>17.55781161904822</v>
      </c>
      <c r="N368" s="101">
        <f t="shared" si="91"/>
        <v>1</v>
      </c>
      <c r="O368" s="5">
        <f t="shared" si="93"/>
        <v>198892797.70317394</v>
      </c>
      <c r="P368" s="5">
        <f t="shared" si="94"/>
        <v>1827.9931666752261</v>
      </c>
      <c r="Q368" s="60">
        <f t="shared" si="101"/>
        <v>18279931.66675226</v>
      </c>
      <c r="R368" s="5">
        <f t="shared" si="104"/>
        <v>422.00397345613999</v>
      </c>
      <c r="S368" s="18">
        <f t="shared" si="102"/>
        <v>4220039.7345613996</v>
      </c>
      <c r="T368" s="119">
        <f t="shared" si="90"/>
        <v>4.1050956156211016E-2</v>
      </c>
      <c r="U368" s="119">
        <f t="shared" si="103"/>
        <v>410.50956156211015</v>
      </c>
      <c r="W368" s="5">
        <f>晶体生长速度!H367</f>
        <v>1205566640476.7024</v>
      </c>
      <c r="X368" s="5">
        <f>形核速率!P368</f>
        <v>95684.608743412275</v>
      </c>
      <c r="Y368" s="5"/>
      <c r="AB368" s="5" t="e">
        <f>形核速率!#REF!</f>
        <v>#REF!</v>
      </c>
      <c r="AC368" s="5">
        <f>晶体生长速度!N367</f>
        <v>5.7110906939387405E+58</v>
      </c>
      <c r="AD368" s="5" t="e">
        <f t="shared" si="106"/>
        <v>#REF!</v>
      </c>
      <c r="AE368" s="5">
        <f t="shared" si="107"/>
        <v>1.4379931612369944E+59</v>
      </c>
    </row>
    <row r="369" spans="2:31" x14ac:dyDescent="0.25">
      <c r="B369" s="5">
        <f>形核速率!F369</f>
        <v>3.5179958596527916</v>
      </c>
      <c r="C369" s="5">
        <f t="shared" si="95"/>
        <v>9.9999999999766942E-5</v>
      </c>
      <c r="D369" s="5">
        <f>形核速率!K369</f>
        <v>108803.90666661201</v>
      </c>
      <c r="E369" s="5">
        <f>晶体生长速度!E368</f>
        <v>519.62632527388371</v>
      </c>
      <c r="F369" s="39">
        <f t="shared" si="96"/>
        <v>12.162031133209442</v>
      </c>
      <c r="G369">
        <f t="shared" si="92"/>
        <v>12</v>
      </c>
      <c r="H369" s="65">
        <f t="shared" si="97"/>
        <v>0.1620311332094424</v>
      </c>
      <c r="I369">
        <f t="shared" si="98"/>
        <v>9</v>
      </c>
      <c r="J369">
        <f t="shared" si="99"/>
        <v>2.0829584093060189</v>
      </c>
      <c r="K369" s="66">
        <f t="shared" si="100"/>
        <v>2.4981063970621088E-6</v>
      </c>
      <c r="L369" s="96">
        <f t="shared" si="105"/>
        <v>17.559976341692231</v>
      </c>
      <c r="N369" s="101">
        <f t="shared" si="91"/>
        <v>1</v>
      </c>
      <c r="O369" s="5">
        <f t="shared" si="93"/>
        <v>198898248.33932936</v>
      </c>
      <c r="P369" s="5">
        <f t="shared" si="94"/>
        <v>1828.0432608801177</v>
      </c>
      <c r="Q369" s="60">
        <f t="shared" si="101"/>
        <v>18280432.608801179</v>
      </c>
      <c r="R369" s="5">
        <f t="shared" si="104"/>
        <v>422.05593608866724</v>
      </c>
      <c r="S369" s="18">
        <f t="shared" si="102"/>
        <v>4220559.3608866725</v>
      </c>
      <c r="T369" s="119">
        <f t="shared" si="90"/>
        <v>4.105615241946374E-2</v>
      </c>
      <c r="U369" s="119">
        <f t="shared" si="103"/>
        <v>410.5615241946374</v>
      </c>
      <c r="W369" s="5">
        <f>晶体生长速度!H368</f>
        <v>1205565174498.9666</v>
      </c>
      <c r="X369" s="5">
        <f>形核速率!P369</f>
        <v>95684.608541513226</v>
      </c>
      <c r="Y369" s="5"/>
      <c r="AB369" s="5" t="e">
        <f>形核速率!#REF!</f>
        <v>#REF!</v>
      </c>
      <c r="AC369" s="5">
        <f>晶体生长速度!N368</f>
        <v>5.7114023938558183E+58</v>
      </c>
      <c r="AD369" s="5" t="e">
        <f t="shared" si="106"/>
        <v>#REF!</v>
      </c>
      <c r="AE369" s="5">
        <f t="shared" si="107"/>
        <v>1.4381287580539993E+59</v>
      </c>
    </row>
    <row r="370" spans="2:31" x14ac:dyDescent="0.25">
      <c r="B370" s="5">
        <f>形核速率!F370</f>
        <v>3.5182958596527918</v>
      </c>
      <c r="C370" s="5">
        <f t="shared" si="95"/>
        <v>3.00000000000189E-4</v>
      </c>
      <c r="D370" s="5">
        <f>形核速率!K370</f>
        <v>108803.90679301917</v>
      </c>
      <c r="E370" s="5">
        <f>晶体生长速度!E369</f>
        <v>519.6254706861132</v>
      </c>
      <c r="F370" s="39">
        <f t="shared" si="96"/>
        <v>12.162116407897296</v>
      </c>
      <c r="G370">
        <f t="shared" si="92"/>
        <v>12</v>
      </c>
      <c r="H370" s="65">
        <f t="shared" si="97"/>
        <v>0.16211640789729564</v>
      </c>
      <c r="I370">
        <f t="shared" si="98"/>
        <v>9</v>
      </c>
      <c r="J370">
        <f t="shared" si="99"/>
        <v>2.0829584093060189</v>
      </c>
      <c r="K370" s="66">
        <f t="shared" si="100"/>
        <v>2.4983404401749767E-6</v>
      </c>
      <c r="L370" s="96">
        <f t="shared" si="105"/>
        <v>17.566470498944575</v>
      </c>
      <c r="N370" s="101">
        <f t="shared" si="91"/>
        <v>1</v>
      </c>
      <c r="O370" s="5">
        <f t="shared" si="93"/>
        <v>198914882.64278284</v>
      </c>
      <c r="P370" s="5">
        <f t="shared" si="94"/>
        <v>1828.1961420850853</v>
      </c>
      <c r="Q370" s="60">
        <f t="shared" si="101"/>
        <v>18281961.420850854</v>
      </c>
      <c r="R370" s="5">
        <f t="shared" si="104"/>
        <v>422.21182372987317</v>
      </c>
      <c r="S370" s="18">
        <f t="shared" si="102"/>
        <v>4222118.2372987317</v>
      </c>
      <c r="T370" s="119">
        <f t="shared" si="90"/>
        <v>4.107174118358433E-2</v>
      </c>
      <c r="U370" s="119">
        <f t="shared" si="103"/>
        <v>410.71741183584328</v>
      </c>
      <c r="W370" s="5">
        <f>晶体生长速度!H369</f>
        <v>1205562862741.5515</v>
      </c>
      <c r="X370" s="5">
        <f>形核速率!P370</f>
        <v>95684.608223130243</v>
      </c>
      <c r="Y370" s="5"/>
      <c r="AB370" s="5" t="e">
        <f>形核速率!#REF!</f>
        <v>#REF!</v>
      </c>
      <c r="AC370" s="5">
        <f>晶体生长速度!N369</f>
        <v>5.7123562073161124E+58</v>
      </c>
      <c r="AD370" s="5" t="e">
        <f t="shared" si="106"/>
        <v>#REF!</v>
      </c>
      <c r="AE370" s="5">
        <f t="shared" si="107"/>
        <v>1.438540298574609E+59</v>
      </c>
    </row>
    <row r="371" spans="2:31" x14ac:dyDescent="0.25">
      <c r="B371" s="5">
        <f>形核速率!F371</f>
        <v>3.5185958596527915</v>
      </c>
      <c r="C371" s="5">
        <f t="shared" si="95"/>
        <v>2.9999999999974492E-4</v>
      </c>
      <c r="D371" s="5">
        <f>形核速率!K371</f>
        <v>108803.90691942612</v>
      </c>
      <c r="E371" s="5">
        <f>晶体生长速度!E370</f>
        <v>519.62461609983518</v>
      </c>
      <c r="F371" s="39">
        <f t="shared" si="96"/>
        <v>12.162201675314193</v>
      </c>
      <c r="G371">
        <f t="shared" si="92"/>
        <v>12</v>
      </c>
      <c r="H371" s="65">
        <f t="shared" si="97"/>
        <v>0.16220167531419349</v>
      </c>
      <c r="I371">
        <f t="shared" si="98"/>
        <v>9</v>
      </c>
      <c r="J371">
        <f t="shared" si="99"/>
        <v>2.0829584093060189</v>
      </c>
      <c r="K371" s="66">
        <f t="shared" si="100"/>
        <v>2.4985744852564098E-6</v>
      </c>
      <c r="L371" s="96">
        <f t="shared" si="105"/>
        <v>17.572964645517221</v>
      </c>
      <c r="N371" s="101">
        <f t="shared" si="91"/>
        <v>1</v>
      </c>
      <c r="O371" s="5">
        <f t="shared" si="93"/>
        <v>198931516.89105645</v>
      </c>
      <c r="P371" s="5">
        <f t="shared" si="94"/>
        <v>1828.3490227825514</v>
      </c>
      <c r="Q371" s="60">
        <f t="shared" si="101"/>
        <v>18283490.227825515</v>
      </c>
      <c r="R371" s="5">
        <f t="shared" si="104"/>
        <v>422.36771111470301</v>
      </c>
      <c r="S371" s="18">
        <f t="shared" si="102"/>
        <v>4223677.1111470303</v>
      </c>
      <c r="T371" s="119">
        <f t="shared" si="90"/>
        <v>4.108732992206731E-2</v>
      </c>
      <c r="U371" s="119">
        <f t="shared" si="103"/>
        <v>410.87329922067312</v>
      </c>
      <c r="W371" s="5">
        <f>晶体生长速度!H370</f>
        <v>1205560550988.8721</v>
      </c>
      <c r="X371" s="5">
        <f>形核速率!P371</f>
        <v>95684.607904747259</v>
      </c>
      <c r="Y371" s="5"/>
      <c r="AB371" s="5" t="e">
        <f>形核速率!#REF!</f>
        <v>#REF!</v>
      </c>
      <c r="AC371" s="5">
        <f>晶体生长速度!N370</f>
        <v>5.7133100970687255E+58</v>
      </c>
      <c r="AD371" s="5" t="e">
        <f t="shared" si="106"/>
        <v>#REF!</v>
      </c>
      <c r="AE371" s="5">
        <f t="shared" si="107"/>
        <v>1.438951915538978E+59</v>
      </c>
    </row>
    <row r="372" spans="2:31" x14ac:dyDescent="0.25">
      <c r="B372" s="5">
        <f>形核速率!F372</f>
        <v>3.5187958596527915</v>
      </c>
      <c r="C372" s="5">
        <f t="shared" si="95"/>
        <v>1.9999999999997797E-4</v>
      </c>
      <c r="D372" s="5">
        <f>形核速率!K372</f>
        <v>108803.90704196859</v>
      </c>
      <c r="E372" s="5">
        <f>晶体生长速度!E371</f>
        <v>519.62389517141287</v>
      </c>
      <c r="F372" s="39">
        <f t="shared" si="96"/>
        <v>12.162258516571734</v>
      </c>
      <c r="G372">
        <f t="shared" si="92"/>
        <v>12</v>
      </c>
      <c r="H372" s="65">
        <f t="shared" si="97"/>
        <v>0.16225851657173429</v>
      </c>
      <c r="I372">
        <f t="shared" si="98"/>
        <v>9</v>
      </c>
      <c r="J372">
        <f t="shared" si="99"/>
        <v>2.0829584093060189</v>
      </c>
      <c r="K372" s="66">
        <f t="shared" si="100"/>
        <v>2.4987305173698709E-6</v>
      </c>
      <c r="L372" s="96">
        <f t="shared" si="105"/>
        <v>17.577294070559315</v>
      </c>
      <c r="N372" s="101">
        <f t="shared" si="91"/>
        <v>1</v>
      </c>
      <c r="O372" s="5">
        <f t="shared" si="93"/>
        <v>198942548.53904653</v>
      </c>
      <c r="P372" s="5">
        <f t="shared" si="94"/>
        <v>1828.4504109058237</v>
      </c>
      <c r="Q372" s="60">
        <f t="shared" si="101"/>
        <v>18284504.109058239</v>
      </c>
      <c r="R372" s="5">
        <f t="shared" si="104"/>
        <v>422.4716358937373</v>
      </c>
      <c r="S372" s="18">
        <f t="shared" si="102"/>
        <v>4224716.3589373734</v>
      </c>
      <c r="T372" s="119">
        <f t="shared" si="90"/>
        <v>4.109772239997074E-2</v>
      </c>
      <c r="U372" s="119">
        <f t="shared" si="103"/>
        <v>410.97722399970741</v>
      </c>
      <c r="W372" s="5">
        <f>晶体生长速度!H371</f>
        <v>1205558582845.7227</v>
      </c>
      <c r="X372" s="5">
        <f>形核速率!P372</f>
        <v>95684.60763368693</v>
      </c>
      <c r="Y372" s="5"/>
      <c r="AB372" s="5" t="e">
        <f>形核速率!#REF!</f>
        <v>#REF!</v>
      </c>
      <c r="AC372" s="5">
        <f>晶体生长速度!N371</f>
        <v>5.7139422443009692E+58</v>
      </c>
      <c r="AD372" s="5" t="e">
        <f t="shared" si="106"/>
        <v>#REF!</v>
      </c>
      <c r="AE372" s="5">
        <f t="shared" si="107"/>
        <v>1.439225406724046E+59</v>
      </c>
    </row>
    <row r="373" spans="2:31" x14ac:dyDescent="0.25">
      <c r="B373" s="5">
        <f>形核速率!F373</f>
        <v>3.5197958596527914</v>
      </c>
      <c r="C373" s="5">
        <f t="shared" si="95"/>
        <v>9.9999999999988987E-4</v>
      </c>
      <c r="D373" s="5">
        <f>形核速率!K373</f>
        <v>108803.90707823893</v>
      </c>
      <c r="E373" s="5">
        <f>晶体生长速度!E372</f>
        <v>519.62256798710666</v>
      </c>
      <c r="F373" s="39">
        <f t="shared" si="96"/>
        <v>12.162542669109458</v>
      </c>
      <c r="G373">
        <f t="shared" si="92"/>
        <v>12</v>
      </c>
      <c r="H373" s="65">
        <f t="shared" si="97"/>
        <v>0.1625426691094578</v>
      </c>
      <c r="I373">
        <f t="shared" si="98"/>
        <v>9</v>
      </c>
      <c r="J373">
        <f t="shared" si="99"/>
        <v>2.0829584093060189</v>
      </c>
      <c r="K373" s="66">
        <f t="shared" si="100"/>
        <v>2.4995106765117287E-6</v>
      </c>
      <c r="L373" s="96">
        <f t="shared" si="105"/>
        <v>17.598941140488435</v>
      </c>
      <c r="N373" s="101">
        <f t="shared" si="91"/>
        <v>1</v>
      </c>
      <c r="O373" s="5">
        <f t="shared" si="93"/>
        <v>198998577.44685984</v>
      </c>
      <c r="P373" s="5">
        <f t="shared" si="94"/>
        <v>1828.9653633831692</v>
      </c>
      <c r="Q373" s="60">
        <f t="shared" si="101"/>
        <v>18289653.633831691</v>
      </c>
      <c r="R373" s="5">
        <f t="shared" si="104"/>
        <v>422.99125846172433</v>
      </c>
      <c r="S373" s="18">
        <f t="shared" si="102"/>
        <v>4229912.5846172431</v>
      </c>
      <c r="T373" s="119">
        <f t="shared" ref="T373:T436" si="108">T372+(E373*C373*N373)/10000</f>
        <v>4.1149684656769443E-2</v>
      </c>
      <c r="U373" s="119">
        <f t="shared" si="103"/>
        <v>411.49684656769443</v>
      </c>
      <c r="W373" s="5">
        <f>晶体生长速度!H372</f>
        <v>1205555173283.5496</v>
      </c>
      <c r="X373" s="5">
        <f>形核速率!P373</f>
        <v>95684.607164107656</v>
      </c>
      <c r="Y373" s="5"/>
      <c r="AB373" s="5" t="e">
        <f>形核速率!#REF!</f>
        <v>#REF!</v>
      </c>
      <c r="AC373" s="5">
        <f>晶体生长速度!N372</f>
        <v>5.7171610700532019E+58</v>
      </c>
      <c r="AD373" s="5" t="e">
        <f t="shared" si="106"/>
        <v>#REF!</v>
      </c>
      <c r="AE373" s="5">
        <f t="shared" si="107"/>
        <v>1.440607879328818E+59</v>
      </c>
    </row>
    <row r="374" spans="2:31" x14ac:dyDescent="0.25">
      <c r="B374" s="5">
        <f>形核速率!F374</f>
        <v>3.5227958596527915</v>
      </c>
      <c r="C374" s="5">
        <f t="shared" si="95"/>
        <v>3.0000000000001137E-3</v>
      </c>
      <c r="D374" s="5">
        <f>形核速率!K374</f>
        <v>108803.9065957399</v>
      </c>
      <c r="E374" s="5">
        <f>晶体生长速度!E373</f>
        <v>519.62092263094246</v>
      </c>
      <c r="F374" s="39">
        <f t="shared" si="96"/>
        <v>12.163394637154015</v>
      </c>
      <c r="G374">
        <f t="shared" si="92"/>
        <v>12</v>
      </c>
      <c r="H374" s="65">
        <f t="shared" si="97"/>
        <v>0.16339463715401514</v>
      </c>
      <c r="I374">
        <f t="shared" si="98"/>
        <v>9</v>
      </c>
      <c r="J374">
        <f t="shared" si="99"/>
        <v>2.0829584093060189</v>
      </c>
      <c r="K374" s="66">
        <f t="shared" si="100"/>
        <v>2.5018512701282651E-6</v>
      </c>
      <c r="L374" s="96">
        <f t="shared" si="105"/>
        <v>17.663882144716023</v>
      </c>
      <c r="N374" s="101">
        <f t="shared" ref="N374:N437" si="109">N373</f>
        <v>1</v>
      </c>
      <c r="O374" s="5">
        <f t="shared" si="93"/>
        <v>199167556.80537668</v>
      </c>
      <c r="P374" s="5">
        <f t="shared" si="94"/>
        <v>1830.5184348332475</v>
      </c>
      <c r="Q374" s="60">
        <f t="shared" si="101"/>
        <v>18305184.348332476</v>
      </c>
      <c r="R374" s="5">
        <f t="shared" si="104"/>
        <v>424.55012122961722</v>
      </c>
      <c r="S374" s="18">
        <f t="shared" si="102"/>
        <v>4245501.212296172</v>
      </c>
      <c r="T374" s="119">
        <f t="shared" si="108"/>
        <v>4.130557093355873E-2</v>
      </c>
      <c r="U374" s="119">
        <f t="shared" si="103"/>
        <v>413.05570933558732</v>
      </c>
      <c r="W374" s="5">
        <f>晶体生长速度!H373</f>
        <v>1205551541615.0012</v>
      </c>
      <c r="X374" s="5">
        <f>形核速率!P374</f>
        <v>95684.606663937404</v>
      </c>
      <c r="Y374" s="5"/>
      <c r="AB374" s="5" t="e">
        <f>形核速率!#REF!</f>
        <v>#REF!</v>
      </c>
      <c r="AC374" s="5">
        <f>晶体生长速度!N373</f>
        <v>5.7268820668451226E+58</v>
      </c>
      <c r="AD374" s="5" t="e">
        <f t="shared" si="106"/>
        <v>#REF!</v>
      </c>
      <c r="AE374" s="5">
        <f t="shared" si="107"/>
        <v>1.4447754366956696E+59</v>
      </c>
    </row>
    <row r="375" spans="2:31" x14ac:dyDescent="0.25">
      <c r="B375" s="5">
        <f>形核速率!F375</f>
        <v>3.5257958596527916</v>
      </c>
      <c r="C375" s="5">
        <f t="shared" si="95"/>
        <v>3.0000000000001137E-3</v>
      </c>
      <c r="D375" s="5">
        <f>形核速率!K375</f>
        <v>108803.90611323935</v>
      </c>
      <c r="E375" s="5">
        <f>晶体生长速度!E374</f>
        <v>519.61927728116655</v>
      </c>
      <c r="F375" s="39">
        <f t="shared" si="96"/>
        <v>12.164245879959296</v>
      </c>
      <c r="G375">
        <f t="shared" si="92"/>
        <v>12</v>
      </c>
      <c r="H375" s="65">
        <f t="shared" si="97"/>
        <v>0.16424587995929585</v>
      </c>
      <c r="I375">
        <f t="shared" si="98"/>
        <v>9</v>
      </c>
      <c r="J375">
        <f t="shared" si="99"/>
        <v>2.0829584093060189</v>
      </c>
      <c r="K375" s="66">
        <f t="shared" si="100"/>
        <v>2.5041920602923874E-6</v>
      </c>
      <c r="L375" s="96">
        <f t="shared" si="105"/>
        <v>17.728822943384632</v>
      </c>
      <c r="N375" s="101">
        <f t="shared" si="109"/>
        <v>1</v>
      </c>
      <c r="O375" s="5">
        <f t="shared" si="93"/>
        <v>199336535.09071565</v>
      </c>
      <c r="P375" s="5">
        <f t="shared" si="94"/>
        <v>1832.0714964337128</v>
      </c>
      <c r="Q375" s="60">
        <f t="shared" si="101"/>
        <v>18320714.964337129</v>
      </c>
      <c r="R375" s="5">
        <f t="shared" si="104"/>
        <v>426.10897906146079</v>
      </c>
      <c r="S375" s="18">
        <f t="shared" si="102"/>
        <v>4261089.7906146077</v>
      </c>
      <c r="T375" s="119">
        <f t="shared" si="108"/>
        <v>4.1461456716743089E-2</v>
      </c>
      <c r="U375" s="119">
        <f t="shared" si="103"/>
        <v>414.61456716743089</v>
      </c>
      <c r="W375" s="5">
        <f>晶体生长速度!H374</f>
        <v>1205547909961.4939</v>
      </c>
      <c r="X375" s="5">
        <f>形核速率!P375</f>
        <v>95684.606163767632</v>
      </c>
      <c r="Y375" s="5"/>
      <c r="AB375" s="5" t="e">
        <f>形核速率!#REF!</f>
        <v>#REF!</v>
      </c>
      <c r="AC375" s="5">
        <f>晶体生长速度!N374</f>
        <v>5.736611273469683E+58</v>
      </c>
      <c r="AD375" s="5" t="e">
        <f t="shared" si="106"/>
        <v>#REF!</v>
      </c>
      <c r="AE375" s="5">
        <f t="shared" si="107"/>
        <v>1.4489509002967254E+59</v>
      </c>
    </row>
    <row r="376" spans="2:31" x14ac:dyDescent="0.25">
      <c r="B376" s="5">
        <f>形核速率!F376</f>
        <v>3.5277958596527914</v>
      </c>
      <c r="C376" s="5">
        <f t="shared" si="95"/>
        <v>1.9999999999997797E-3</v>
      </c>
      <c r="D376" s="5">
        <f>形核速率!K376</f>
        <v>108803.90591259484</v>
      </c>
      <c r="E376" s="5">
        <f>晶体生长速度!E375</f>
        <v>519.61770223835765</v>
      </c>
      <c r="F376" s="39">
        <f t="shared" si="96"/>
        <v>12.164812973973776</v>
      </c>
      <c r="G376">
        <f t="shared" si="92"/>
        <v>12</v>
      </c>
      <c r="H376" s="65">
        <f t="shared" si="97"/>
        <v>0.16481297397377581</v>
      </c>
      <c r="I376">
        <f t="shared" si="98"/>
        <v>9</v>
      </c>
      <c r="J376">
        <f t="shared" si="99"/>
        <v>2.0829584093060189</v>
      </c>
      <c r="K376" s="66">
        <f t="shared" si="100"/>
        <v>2.5057526992491601E-6</v>
      </c>
      <c r="L376" s="96">
        <f t="shared" si="105"/>
        <v>17.772116677966032</v>
      </c>
      <c r="N376" s="101">
        <f t="shared" si="109"/>
        <v>1</v>
      </c>
      <c r="O376" s="5">
        <f t="shared" si="93"/>
        <v>199449003.37579933</v>
      </c>
      <c r="P376" s="5">
        <f t="shared" si="94"/>
        <v>1833.1051785587752</v>
      </c>
      <c r="Q376" s="60">
        <f t="shared" si="101"/>
        <v>18331051.78558775</v>
      </c>
      <c r="R376" s="5">
        <f t="shared" si="104"/>
        <v>427.14821446593737</v>
      </c>
      <c r="S376" s="18">
        <f t="shared" si="102"/>
        <v>4271482.1446593739</v>
      </c>
      <c r="T376" s="119">
        <f t="shared" si="108"/>
        <v>4.1565380257190747E-2</v>
      </c>
      <c r="U376" s="119">
        <f t="shared" si="103"/>
        <v>415.65380257190748</v>
      </c>
      <c r="W376" s="5">
        <f>晶体生长速度!H375</f>
        <v>1205544138663.5171</v>
      </c>
      <c r="X376" s="5">
        <f>形核速率!P376</f>
        <v>95684.605644363619</v>
      </c>
      <c r="Y376" s="5"/>
      <c r="AB376" s="5" t="e">
        <f>形核速率!#REF!</f>
        <v>#REF!</v>
      </c>
      <c r="AC376" s="5">
        <f>晶体生长速度!N375</f>
        <v>5.7430898257043838E+58</v>
      </c>
      <c r="AD376" s="5" t="e">
        <f t="shared" si="106"/>
        <v>#REF!</v>
      </c>
      <c r="AE376" s="5">
        <f t="shared" si="107"/>
        <v>1.4517358683029614E+59</v>
      </c>
    </row>
    <row r="377" spans="2:31" x14ac:dyDescent="0.25">
      <c r="B377" s="5">
        <f>形核速率!F377</f>
        <v>3.5377958596527916</v>
      </c>
      <c r="C377" s="5">
        <f t="shared" si="95"/>
        <v>1.0000000000000231E-2</v>
      </c>
      <c r="D377" s="5">
        <f>形核速率!K377</f>
        <v>108803.90308651442</v>
      </c>
      <c r="E377" s="5">
        <f>晶体生长速度!E376</f>
        <v>519.61702888520006</v>
      </c>
      <c r="F377" s="39">
        <f t="shared" si="96"/>
        <v>12.167643613333997</v>
      </c>
      <c r="G377">
        <f t="shared" si="92"/>
        <v>12</v>
      </c>
      <c r="H377" s="65">
        <f t="shared" si="97"/>
        <v>0.16764361333399691</v>
      </c>
      <c r="I377">
        <f t="shared" si="98"/>
        <v>9</v>
      </c>
      <c r="J377">
        <f t="shared" si="99"/>
        <v>2.0829584093060189</v>
      </c>
      <c r="K377" s="66">
        <f t="shared" si="100"/>
        <v>2.5135571555781221E-6</v>
      </c>
      <c r="L377" s="96">
        <f t="shared" si="105"/>
        <v>17.988585071170466</v>
      </c>
      <c r="N377" s="101">
        <f t="shared" si="109"/>
        <v>1</v>
      </c>
      <c r="O377" s="5">
        <f t="shared" si="93"/>
        <v>200014103.3453244</v>
      </c>
      <c r="P377" s="5">
        <f t="shared" si="94"/>
        <v>1838.2989733951458</v>
      </c>
      <c r="Q377" s="60">
        <f t="shared" si="101"/>
        <v>18382989.733951457</v>
      </c>
      <c r="R377" s="5">
        <f t="shared" si="104"/>
        <v>432.34438475478947</v>
      </c>
      <c r="S377" s="18">
        <f t="shared" si="102"/>
        <v>4323443.8475478943</v>
      </c>
      <c r="T377" s="119">
        <f t="shared" si="108"/>
        <v>4.2084997286075961E-2</v>
      </c>
      <c r="U377" s="119">
        <f t="shared" si="103"/>
        <v>420.84997286075958</v>
      </c>
      <c r="W377" s="5">
        <f>晶体生长速度!H376</f>
        <v>1205545618990.9866</v>
      </c>
      <c r="X377" s="5">
        <f>形核速率!P377</f>
        <v>95684.605848242703</v>
      </c>
      <c r="Y377" s="5"/>
      <c r="AB377" s="5" t="e">
        <f>形核速率!#REF!</f>
        <v>#REF!</v>
      </c>
      <c r="AC377" s="5">
        <f>晶体生长速度!N376</f>
        <v>5.7757208845511953E+58</v>
      </c>
      <c r="AD377" s="5" t="e">
        <f t="shared" si="106"/>
        <v>#REF!</v>
      </c>
      <c r="AE377" s="5">
        <f t="shared" si="107"/>
        <v>1.4657600547324182E+59</v>
      </c>
    </row>
    <row r="378" spans="2:31" x14ac:dyDescent="0.25">
      <c r="B378" s="5">
        <f>形核速率!F378</f>
        <v>3.5677958596527914</v>
      </c>
      <c r="C378" s="5">
        <f t="shared" si="95"/>
        <v>2.9999999999999805E-2</v>
      </c>
      <c r="D378" s="5">
        <f>形核速率!K378</f>
        <v>108803.89273848236</v>
      </c>
      <c r="E378" s="5">
        <f>晶体生长速度!E377</f>
        <v>519.62239636318168</v>
      </c>
      <c r="F378" s="39">
        <f t="shared" si="96"/>
        <v>12.176087753443387</v>
      </c>
      <c r="G378">
        <f t="shared" si="92"/>
        <v>12</v>
      </c>
      <c r="H378" s="65">
        <f t="shared" si="97"/>
        <v>0.17608775344338667</v>
      </c>
      <c r="I378">
        <f t="shared" si="98"/>
        <v>9</v>
      </c>
      <c r="J378">
        <f t="shared" si="99"/>
        <v>2.0829584093060189</v>
      </c>
      <c r="K378" s="66">
        <f t="shared" si="100"/>
        <v>2.5369835065206404E-6</v>
      </c>
      <c r="L378" s="96">
        <f t="shared" si="105"/>
        <v>18.63799696623559</v>
      </c>
      <c r="N378" s="101">
        <f t="shared" si="109"/>
        <v>1</v>
      </c>
      <c r="O378" s="5">
        <f t="shared" si="93"/>
        <v>201712258.5885216</v>
      </c>
      <c r="P378" s="5">
        <f t="shared" si="94"/>
        <v>1853.9066343274212</v>
      </c>
      <c r="Q378" s="60">
        <f t="shared" si="101"/>
        <v>18539066.343274213</v>
      </c>
      <c r="R378" s="5">
        <f t="shared" si="104"/>
        <v>447.93305664568481</v>
      </c>
      <c r="S378" s="18">
        <f t="shared" si="102"/>
        <v>4479330.5664568478</v>
      </c>
      <c r="T378" s="119">
        <f t="shared" si="108"/>
        <v>4.3643864475165495E-2</v>
      </c>
      <c r="U378" s="119">
        <f t="shared" si="103"/>
        <v>436.43864475165492</v>
      </c>
      <c r="W378" s="5">
        <f>晶体生长速度!H377</f>
        <v>1205570921298.0479</v>
      </c>
      <c r="X378" s="5">
        <f>形核速率!P378</f>
        <v>95684.609332978886</v>
      </c>
      <c r="Y378" s="5"/>
      <c r="AB378" s="5" t="e">
        <f>形核速率!#REF!</f>
        <v>#REF!</v>
      </c>
      <c r="AC378" s="5">
        <f>晶体生长速度!N377</f>
        <v>5.8743614955340723E+58</v>
      </c>
      <c r="AD378" s="5" t="e">
        <f t="shared" si="106"/>
        <v>#REF!</v>
      </c>
      <c r="AE378" s="5">
        <f t="shared" si="107"/>
        <v>1.508416112633617E+59</v>
      </c>
    </row>
    <row r="379" spans="2:31" x14ac:dyDescent="0.25">
      <c r="B379" s="5">
        <f>形核速率!F379</f>
        <v>3.5977958596527917</v>
      </c>
      <c r="C379" s="5">
        <f t="shared" si="95"/>
        <v>3.0000000000000249E-2</v>
      </c>
      <c r="D379" s="5">
        <f>形核速率!K379</f>
        <v>108803.88239056745</v>
      </c>
      <c r="E379" s="5">
        <f>晶体生长速度!E378</f>
        <v>519.62776377662385</v>
      </c>
      <c r="F379" s="39">
        <f t="shared" si="96"/>
        <v>12.184461185107567</v>
      </c>
      <c r="G379">
        <f t="shared" si="92"/>
        <v>12</v>
      </c>
      <c r="H379" s="65">
        <f t="shared" si="97"/>
        <v>0.18446118510756726</v>
      </c>
      <c r="I379">
        <f t="shared" si="98"/>
        <v>9</v>
      </c>
      <c r="J379">
        <f t="shared" si="99"/>
        <v>2.0829584093060189</v>
      </c>
      <c r="K379" s="66">
        <f t="shared" si="100"/>
        <v>2.5604292861776671E-6</v>
      </c>
      <c r="L379" s="96">
        <f t="shared" si="105"/>
        <v>19.287415576678121</v>
      </c>
      <c r="N379" s="101">
        <f t="shared" si="109"/>
        <v>1</v>
      </c>
      <c r="O379" s="5">
        <f t="shared" si="93"/>
        <v>203410448.52380303</v>
      </c>
      <c r="P379" s="5">
        <f t="shared" si="94"/>
        <v>1869.5146170761761</v>
      </c>
      <c r="Q379" s="60">
        <f t="shared" si="101"/>
        <v>18695146.17076176</v>
      </c>
      <c r="R379" s="5">
        <f t="shared" si="104"/>
        <v>463.52188955898367</v>
      </c>
      <c r="S379" s="18">
        <f t="shared" si="102"/>
        <v>4635218.8955898369</v>
      </c>
      <c r="T379" s="119">
        <f t="shared" si="108"/>
        <v>4.5202747766495383E-2</v>
      </c>
      <c r="U379" s="119">
        <f t="shared" si="103"/>
        <v>452.02747766495384</v>
      </c>
      <c r="W379" s="5">
        <f>晶体生长速度!H378</f>
        <v>1205596223718.5947</v>
      </c>
      <c r="X379" s="5">
        <f>形核速率!P379</f>
        <v>95684.612817653353</v>
      </c>
      <c r="Y379" s="5"/>
      <c r="AB379" s="5" t="e">
        <f>形核速率!#REF!</f>
        <v>#REF!</v>
      </c>
      <c r="AC379" s="5">
        <f>晶体生长速度!N378</f>
        <v>5.9738418501736041E+58</v>
      </c>
      <c r="AD379" s="5" t="e">
        <f t="shared" si="106"/>
        <v>#REF!</v>
      </c>
      <c r="AE379" s="5">
        <f t="shared" si="107"/>
        <v>1.5518821624601562E+59</v>
      </c>
    </row>
    <row r="380" spans="2:31" x14ac:dyDescent="0.25">
      <c r="B380" s="5">
        <f>形核速率!F380</f>
        <v>3.6177958596527917</v>
      </c>
      <c r="C380" s="5">
        <f t="shared" si="95"/>
        <v>2.0000000000000018E-2</v>
      </c>
      <c r="D380" s="5">
        <f>形核速率!K380</f>
        <v>108803.87587471899</v>
      </c>
      <c r="E380" s="5">
        <f>晶体生长速度!E379</f>
        <v>519.62982995858192</v>
      </c>
      <c r="F380" s="39">
        <f t="shared" si="96"/>
        <v>12.190004775056325</v>
      </c>
      <c r="G380">
        <f t="shared" si="92"/>
        <v>12</v>
      </c>
      <c r="H380" s="65">
        <f t="shared" si="97"/>
        <v>0.19000477505632496</v>
      </c>
      <c r="I380">
        <f t="shared" si="98"/>
        <v>9</v>
      </c>
      <c r="J380">
        <f t="shared" si="99"/>
        <v>2.0829584093060189</v>
      </c>
      <c r="K380" s="66">
        <f t="shared" si="100"/>
        <v>2.5760705373716996E-6</v>
      </c>
      <c r="L380" s="96">
        <f t="shared" si="105"/>
        <v>19.720363041734753</v>
      </c>
      <c r="N380" s="101">
        <f t="shared" si="109"/>
        <v>1</v>
      </c>
      <c r="O380" s="5">
        <f t="shared" si="93"/>
        <v>204541999.94819072</v>
      </c>
      <c r="P380" s="5">
        <f t="shared" si="94"/>
        <v>1879.9146473762419</v>
      </c>
      <c r="Q380" s="60">
        <f t="shared" si="101"/>
        <v>18799146.473762419</v>
      </c>
      <c r="R380" s="5">
        <f t="shared" si="104"/>
        <v>473.91448615815534</v>
      </c>
      <c r="S380" s="18">
        <f t="shared" si="102"/>
        <v>4739144.8615815537</v>
      </c>
      <c r="T380" s="119">
        <f t="shared" si="108"/>
        <v>4.6242007426412546E-2</v>
      </c>
      <c r="U380" s="119">
        <f t="shared" si="103"/>
        <v>462.42007426412545</v>
      </c>
      <c r="W380" s="5">
        <f>晶体生长速度!H379</f>
        <v>1205608822146.0884</v>
      </c>
      <c r="X380" s="5">
        <f>形核速率!P380</f>
        <v>95684.614552692467</v>
      </c>
      <c r="Y380" s="5"/>
      <c r="AB380" s="5" t="e">
        <f>形核速率!#REF!</f>
        <v>#REF!</v>
      </c>
      <c r="AC380" s="5">
        <f>晶体生长速度!N379</f>
        <v>6.0405882769908519E+58</v>
      </c>
      <c r="AD380" s="5" t="e">
        <f t="shared" si="106"/>
        <v>#REF!</v>
      </c>
      <c r="AE380" s="5">
        <f t="shared" si="107"/>
        <v>1.5813026981373842E+59</v>
      </c>
    </row>
    <row r="381" spans="2:31" x14ac:dyDescent="0.25">
      <c r="B381" s="5">
        <f>形核速率!F381</f>
        <v>3.6677958596527915</v>
      </c>
      <c r="C381" s="5">
        <f t="shared" si="95"/>
        <v>4.9999999999999822E-2</v>
      </c>
      <c r="D381" s="5">
        <f>形核速率!K381</f>
        <v>108803.85766904609</v>
      </c>
      <c r="E381" s="5">
        <f>晶体生长速度!E380</f>
        <v>519.64256669670351</v>
      </c>
      <c r="F381" s="39">
        <f t="shared" si="96"/>
        <v>12.203730752119165</v>
      </c>
      <c r="G381">
        <f t="shared" si="92"/>
        <v>12</v>
      </c>
      <c r="H381" s="65">
        <f t="shared" si="97"/>
        <v>0.20373075211916536</v>
      </c>
      <c r="I381">
        <f t="shared" si="98"/>
        <v>9</v>
      </c>
      <c r="J381">
        <f t="shared" si="99"/>
        <v>2.0829584093060189</v>
      </c>
      <c r="K381" s="66">
        <f t="shared" si="100"/>
        <v>2.6152108296561924E-6</v>
      </c>
      <c r="L381" s="96">
        <f t="shared" si="105"/>
        <v>20.80275825484388</v>
      </c>
      <c r="N381" s="101">
        <f t="shared" si="109"/>
        <v>1</v>
      </c>
      <c r="O381" s="5">
        <f t="shared" si="93"/>
        <v>207373935.08044556</v>
      </c>
      <c r="P381" s="5">
        <f t="shared" si="94"/>
        <v>1905.9428546295187</v>
      </c>
      <c r="Q381" s="60">
        <f t="shared" si="101"/>
        <v>19059428.546295188</v>
      </c>
      <c r="R381" s="5">
        <f t="shared" si="104"/>
        <v>499.89661449299041</v>
      </c>
      <c r="S381" s="18">
        <f t="shared" si="102"/>
        <v>4998966.1449299045</v>
      </c>
      <c r="T381" s="119">
        <f t="shared" si="108"/>
        <v>4.8840220259896053E-2</v>
      </c>
      <c r="U381" s="119">
        <f t="shared" si="103"/>
        <v>488.40220259896051</v>
      </c>
      <c r="W381" s="5">
        <f>晶体生长速度!H380</f>
        <v>1205661699533.4065</v>
      </c>
      <c r="X381" s="5">
        <f>形核速率!P381</f>
        <v>95684.62183468866</v>
      </c>
      <c r="Y381" s="5"/>
      <c r="AB381" s="5" t="e">
        <f>形核速率!#REF!</f>
        <v>#REF!</v>
      </c>
      <c r="AC381" s="5">
        <f>晶体生长速度!N380</f>
        <v>6.2092915663150698E+58</v>
      </c>
      <c r="AD381" s="5" t="e">
        <f t="shared" si="106"/>
        <v>#REF!</v>
      </c>
      <c r="AE381" s="5">
        <f t="shared" si="107"/>
        <v>1.6565122331992341E+59</v>
      </c>
    </row>
    <row r="382" spans="2:31" x14ac:dyDescent="0.25">
      <c r="B382" s="5">
        <f>形核速率!F382</f>
        <v>3.7177958596527918</v>
      </c>
      <c r="C382" s="5">
        <f t="shared" si="95"/>
        <v>5.0000000000000266E-2</v>
      </c>
      <c r="D382" s="5">
        <f>形核速率!K382</f>
        <v>108803.8394637654</v>
      </c>
      <c r="E382" s="5">
        <f>晶体生长速度!E381</f>
        <v>519.65530334487539</v>
      </c>
      <c r="F382" s="39">
        <f t="shared" si="96"/>
        <v>12.217270870391896</v>
      </c>
      <c r="G382">
        <f t="shared" si="92"/>
        <v>12</v>
      </c>
      <c r="H382" s="65">
        <f t="shared" si="97"/>
        <v>0.21727087039189641</v>
      </c>
      <c r="I382">
        <f t="shared" si="98"/>
        <v>9</v>
      </c>
      <c r="J382">
        <f t="shared" si="99"/>
        <v>2.0829584093060189</v>
      </c>
      <c r="K382" s="66">
        <f t="shared" si="100"/>
        <v>2.6544037621711022E-6</v>
      </c>
      <c r="L382" s="96">
        <f t="shared" si="105"/>
        <v>21.885180018261558</v>
      </c>
      <c r="N382" s="101">
        <f t="shared" si="109"/>
        <v>1</v>
      </c>
      <c r="O382" s="5">
        <f t="shared" si="93"/>
        <v>210206007.80995145</v>
      </c>
      <c r="P382" s="5">
        <f t="shared" si="94"/>
        <v>1931.9723352221934</v>
      </c>
      <c r="Q382" s="60">
        <f t="shared" si="101"/>
        <v>19319723.352221932</v>
      </c>
      <c r="R382" s="5">
        <f t="shared" si="104"/>
        <v>525.87937966023435</v>
      </c>
      <c r="S382" s="18">
        <f t="shared" si="102"/>
        <v>5258793.7966023432</v>
      </c>
      <c r="T382" s="119">
        <f t="shared" si="108"/>
        <v>5.1438496776620442E-2</v>
      </c>
      <c r="U382" s="119">
        <f t="shared" si="103"/>
        <v>514.38496776620445</v>
      </c>
      <c r="W382" s="5">
        <f>晶体生长速度!H381</f>
        <v>1205714577840.312</v>
      </c>
      <c r="X382" s="5">
        <f>形核速率!P382</f>
        <v>95684.629116473836</v>
      </c>
      <c r="Y382" s="5"/>
      <c r="AB382" s="5" t="e">
        <f>形核速率!#REF!</f>
        <v>#REF!</v>
      </c>
      <c r="AC382" s="5">
        <f>晶体生长速度!N381</f>
        <v>6.3803341856547361E+58</v>
      </c>
      <c r="AD382" s="5" t="e">
        <f t="shared" si="106"/>
        <v>#REF!</v>
      </c>
      <c r="AE382" s="5">
        <f t="shared" si="107"/>
        <v>1.7340445832973608E+59</v>
      </c>
    </row>
    <row r="383" spans="2:31" x14ac:dyDescent="0.25">
      <c r="B383" s="5">
        <f>形核速率!F383</f>
        <v>3.7677958596527916</v>
      </c>
      <c r="C383" s="5">
        <f t="shared" si="95"/>
        <v>4.9999999999999822E-2</v>
      </c>
      <c r="D383" s="5">
        <f>形核速率!K383</f>
        <v>108803.82125887681</v>
      </c>
      <c r="E383" s="5">
        <f>晶体生长速度!E382</f>
        <v>519.6680399030912</v>
      </c>
      <c r="F383" s="39">
        <f t="shared" si="96"/>
        <v>12.230630095946546</v>
      </c>
      <c r="G383">
        <f t="shared" si="92"/>
        <v>12</v>
      </c>
      <c r="H383" s="65">
        <f t="shared" si="97"/>
        <v>0.23063009594654638</v>
      </c>
      <c r="I383">
        <f t="shared" si="98"/>
        <v>9</v>
      </c>
      <c r="J383">
        <f t="shared" si="99"/>
        <v>2.0829584093060189</v>
      </c>
      <c r="K383" s="66">
        <f t="shared" si="100"/>
        <v>2.6936486961049757E-6</v>
      </c>
      <c r="L383" s="96">
        <f t="shared" si="105"/>
        <v>22.967628331828411</v>
      </c>
      <c r="N383" s="101">
        <f t="shared" si="109"/>
        <v>1</v>
      </c>
      <c r="O383" s="5">
        <f t="shared" si="93"/>
        <v>213038218.13519865</v>
      </c>
      <c r="P383" s="5">
        <f t="shared" si="94"/>
        <v>1958.0030891407487</v>
      </c>
      <c r="Q383" s="60">
        <f t="shared" si="101"/>
        <v>19580030.891407486</v>
      </c>
      <c r="R383" s="5">
        <f t="shared" si="104"/>
        <v>551.86278165538886</v>
      </c>
      <c r="S383" s="18">
        <f t="shared" si="102"/>
        <v>5518627.8165538888</v>
      </c>
      <c r="T383" s="119">
        <f t="shared" si="108"/>
        <v>5.4036836976135885E-2</v>
      </c>
      <c r="U383" s="119">
        <f t="shared" si="103"/>
        <v>540.36836976135885</v>
      </c>
      <c r="W383" s="5">
        <f>晶体生长速度!H382</f>
        <v>1205767457066.7771</v>
      </c>
      <c r="X383" s="5">
        <f>形核速率!P383</f>
        <v>95684.636398048009</v>
      </c>
      <c r="Y383" s="5"/>
      <c r="AB383" s="5" t="e">
        <f>形核速率!#REF!</f>
        <v>#REF!</v>
      </c>
      <c r="AC383" s="5">
        <f>晶体生长速度!N382</f>
        <v>6.5537167778686616E+58</v>
      </c>
      <c r="AD383" s="5" t="e">
        <f t="shared" si="106"/>
        <v>#REF!</v>
      </c>
      <c r="AE383" s="5">
        <f t="shared" si="107"/>
        <v>1.8139350163121915E+59</v>
      </c>
    </row>
    <row r="384" spans="2:31" x14ac:dyDescent="0.25">
      <c r="B384" s="5">
        <f>形核速率!F384</f>
        <v>3.8109448907228605</v>
      </c>
      <c r="C384" s="5">
        <f t="shared" si="95"/>
        <v>4.3149031070068844E-2</v>
      </c>
      <c r="D384" s="5">
        <f>形核速率!K384</f>
        <v>108803.80576630587</v>
      </c>
      <c r="E384" s="5">
        <f>晶体生长速度!E383</f>
        <v>519.67817145156619</v>
      </c>
      <c r="F384" s="39">
        <f t="shared" si="96"/>
        <v>12.24201710260397</v>
      </c>
      <c r="G384">
        <f t="shared" si="92"/>
        <v>12</v>
      </c>
      <c r="H384" s="65">
        <f t="shared" si="97"/>
        <v>0.24201710260397036</v>
      </c>
      <c r="I384">
        <f t="shared" si="98"/>
        <v>9</v>
      </c>
      <c r="J384">
        <f t="shared" si="99"/>
        <v>2.0829584093060189</v>
      </c>
      <c r="K384" s="66">
        <f t="shared" si="100"/>
        <v>2.7275576432348112E-6</v>
      </c>
      <c r="L384" s="96">
        <f t="shared" si="105"/>
        <v>23.90177847732873</v>
      </c>
      <c r="N384" s="101">
        <f t="shared" si="109"/>
        <v>1</v>
      </c>
      <c r="O384" s="5">
        <f t="shared" si="93"/>
        <v>215482115.2941947</v>
      </c>
      <c r="P384" s="5">
        <f t="shared" si="94"/>
        <v>1980.4648723135449</v>
      </c>
      <c r="Q384" s="60">
        <f t="shared" si="101"/>
        <v>19804648.723135449</v>
      </c>
      <c r="R384" s="5">
        <f t="shared" si="104"/>
        <v>574.28639122178902</v>
      </c>
      <c r="S384" s="18">
        <f t="shared" si="102"/>
        <v>5742863.9122178899</v>
      </c>
      <c r="T384" s="119">
        <f t="shared" si="108"/>
        <v>5.6279197932775901E-2</v>
      </c>
      <c r="U384" s="119">
        <f t="shared" si="103"/>
        <v>562.79197932775901</v>
      </c>
      <c r="W384" s="5">
        <f>晶体生长速度!H383</f>
        <v>1205810663430.2488</v>
      </c>
      <c r="X384" s="5">
        <f>形核速率!P384</f>
        <v>95684.642347399145</v>
      </c>
      <c r="Y384" s="5"/>
      <c r="AB384" s="5" t="e">
        <f>形核速率!#REF!</f>
        <v>#REF!</v>
      </c>
      <c r="AC384" s="5">
        <f>晶体生长速度!N383</f>
        <v>6.7051986096758233E+58</v>
      </c>
      <c r="AD384" s="5" t="e">
        <f t="shared" si="106"/>
        <v>#REF!</v>
      </c>
      <c r="AE384" s="5">
        <f t="shared" si="107"/>
        <v>1.8847943773150284E+59</v>
      </c>
    </row>
    <row r="385" spans="2:31" x14ac:dyDescent="0.25">
      <c r="B385" s="5">
        <f>形核速率!F385</f>
        <v>3.8109448908228605</v>
      </c>
      <c r="C385" s="5">
        <f t="shared" si="95"/>
        <v>1.000000082740371E-10</v>
      </c>
      <c r="D385" s="5">
        <f>形核速率!K385</f>
        <v>108803.80491835429</v>
      </c>
      <c r="E385" s="5">
        <f>晶体生长速度!E384</f>
        <v>519.67977140646337</v>
      </c>
      <c r="F385" s="39">
        <f t="shared" si="96"/>
        <v>12.242017094836699</v>
      </c>
      <c r="G385">
        <f t="shared" si="92"/>
        <v>12</v>
      </c>
      <c r="H385" s="65">
        <f t="shared" si="97"/>
        <v>0.24201709483669909</v>
      </c>
      <c r="I385">
        <f t="shared" si="98"/>
        <v>9</v>
      </c>
      <c r="J385">
        <f t="shared" si="99"/>
        <v>2.0829584093060189</v>
      </c>
      <c r="K385" s="66">
        <f t="shared" si="100"/>
        <v>2.7275576199599628E-6</v>
      </c>
      <c r="L385" s="96">
        <f t="shared" si="105"/>
        <v>23.901778479493675</v>
      </c>
      <c r="N385" s="101">
        <f t="shared" si="109"/>
        <v>1</v>
      </c>
      <c r="O385" s="5">
        <f t="shared" si="93"/>
        <v>215482777.03429613</v>
      </c>
      <c r="P385" s="5">
        <f t="shared" si="94"/>
        <v>1980.4709697054536</v>
      </c>
      <c r="Q385" s="60">
        <f t="shared" si="101"/>
        <v>19804709.697054535</v>
      </c>
      <c r="R385" s="5">
        <f t="shared" si="104"/>
        <v>574.28639127375698</v>
      </c>
      <c r="S385" s="18">
        <f t="shared" si="102"/>
        <v>5742863.9127375698</v>
      </c>
      <c r="T385" s="119">
        <f t="shared" si="108"/>
        <v>5.6279197937972703E-2</v>
      </c>
      <c r="U385" s="119">
        <f t="shared" si="103"/>
        <v>562.79197937972708</v>
      </c>
      <c r="W385" s="5">
        <f>晶体生长速度!H384</f>
        <v>1205815612453.0344</v>
      </c>
      <c r="X385" s="5">
        <f>形核速率!P385</f>
        <v>95684.643028846302</v>
      </c>
      <c r="Y385" s="5"/>
      <c r="AB385" s="5" t="e">
        <f>形核速率!#REF!</f>
        <v>#REF!</v>
      </c>
      <c r="AC385" s="5">
        <f>晶体生长速度!N384</f>
        <v>6.7052398704666319E+58</v>
      </c>
      <c r="AD385" s="5" t="e">
        <f t="shared" si="106"/>
        <v>#REF!</v>
      </c>
      <c r="AE385" s="5">
        <f t="shared" si="107"/>
        <v>1.8848059755629918E+59</v>
      </c>
    </row>
    <row r="386" spans="2:31" x14ac:dyDescent="0.25">
      <c r="B386" s="5">
        <f>形核速率!F386</f>
        <v>3.8109448911228605</v>
      </c>
      <c r="C386" s="5">
        <f t="shared" si="95"/>
        <v>3.000000248221113E-10</v>
      </c>
      <c r="D386" s="5">
        <f>形核速率!K386</f>
        <v>108803.80237431775</v>
      </c>
      <c r="E386" s="5">
        <f>晶体生长速度!E385</f>
        <v>519.68457202970808</v>
      </c>
      <c r="F386" s="39">
        <f t="shared" si="96"/>
        <v>12.24201707153321</v>
      </c>
      <c r="G386">
        <f t="shared" si="92"/>
        <v>12</v>
      </c>
      <c r="H386" s="65">
        <f t="shared" si="97"/>
        <v>0.24201707153321017</v>
      </c>
      <c r="I386">
        <f t="shared" si="98"/>
        <v>9</v>
      </c>
      <c r="J386">
        <f t="shared" si="99"/>
        <v>2.0829584093060189</v>
      </c>
      <c r="K386" s="66">
        <f t="shared" si="100"/>
        <v>2.7275575501303989E-6</v>
      </c>
      <c r="L386" s="96">
        <f t="shared" si="105"/>
        <v>23.901778485988572</v>
      </c>
      <c r="N386" s="101">
        <f t="shared" si="109"/>
        <v>1</v>
      </c>
      <c r="O386" s="5">
        <f t="shared" si="93"/>
        <v>215484762.56870905</v>
      </c>
      <c r="P386" s="5">
        <f t="shared" si="94"/>
        <v>1980.4892647719862</v>
      </c>
      <c r="Q386" s="60">
        <f t="shared" si="101"/>
        <v>19804892.647719864</v>
      </c>
      <c r="R386" s="5">
        <f t="shared" si="104"/>
        <v>574.28639142966233</v>
      </c>
      <c r="S386" s="18">
        <f t="shared" si="102"/>
        <v>5742863.9142966233</v>
      </c>
      <c r="T386" s="119">
        <f t="shared" si="108"/>
        <v>5.6279197953563238E-2</v>
      </c>
      <c r="U386" s="119">
        <f t="shared" si="103"/>
        <v>562.79197953563244</v>
      </c>
      <c r="W386" s="5">
        <f>晶体生长速度!H385</f>
        <v>1205830461699.4119</v>
      </c>
      <c r="X386" s="5">
        <f>形核速率!P386</f>
        <v>95684.645073469859</v>
      </c>
      <c r="Y386" s="5"/>
      <c r="AB386" s="5" t="e">
        <f>形核速率!#REF!</f>
        <v>#REF!</v>
      </c>
      <c r="AC386" s="5">
        <f>晶体生长速度!N385</f>
        <v>6.7053636760203811E+58</v>
      </c>
      <c r="AD386" s="5" t="e">
        <f t="shared" si="106"/>
        <v>#REF!</v>
      </c>
      <c r="AE386" s="5">
        <f t="shared" si="107"/>
        <v>1.8848407768230293E+59</v>
      </c>
    </row>
    <row r="387" spans="2:31" x14ac:dyDescent="0.25">
      <c r="B387" s="5">
        <f>形核速率!F387</f>
        <v>3.8109448915228605</v>
      </c>
      <c r="C387" s="5">
        <f t="shared" si="95"/>
        <v>4.000000330961484E-10</v>
      </c>
      <c r="D387" s="5">
        <f>形核速率!K387</f>
        <v>108803.79898223569</v>
      </c>
      <c r="E387" s="5">
        <f>晶体生长速度!E386</f>
        <v>519.69097308698042</v>
      </c>
      <c r="F387" s="39">
        <f t="shared" si="96"/>
        <v>12.242017040461587</v>
      </c>
      <c r="G387">
        <f t="shared" si="92"/>
        <v>12</v>
      </c>
      <c r="H387" s="65">
        <f t="shared" si="97"/>
        <v>0.24201704046158667</v>
      </c>
      <c r="I387">
        <f t="shared" si="98"/>
        <v>9</v>
      </c>
      <c r="J387">
        <f t="shared" si="99"/>
        <v>2.0829584093060189</v>
      </c>
      <c r="K387" s="66">
        <f t="shared" si="100"/>
        <v>2.7275574570234032E-6</v>
      </c>
      <c r="L387" s="96">
        <f t="shared" si="105"/>
        <v>23.901778494648543</v>
      </c>
      <c r="N387" s="101">
        <f t="shared" si="109"/>
        <v>1</v>
      </c>
      <c r="O387" s="5">
        <f t="shared" si="93"/>
        <v>215487410.04154164</v>
      </c>
      <c r="P387" s="5">
        <f t="shared" si="94"/>
        <v>1980.5136590563725</v>
      </c>
      <c r="Q387" s="60">
        <f t="shared" si="101"/>
        <v>19805136.590563726</v>
      </c>
      <c r="R387" s="5">
        <f t="shared" si="104"/>
        <v>574.28639163753871</v>
      </c>
      <c r="S387" s="18">
        <f t="shared" si="102"/>
        <v>5742863.9163753875</v>
      </c>
      <c r="T387" s="119">
        <f t="shared" si="108"/>
        <v>5.6279197974350881E-2</v>
      </c>
      <c r="U387" s="119">
        <f t="shared" si="103"/>
        <v>562.79197974350882</v>
      </c>
      <c r="W387" s="5">
        <f>晶体生长速度!H386</f>
        <v>1205850261417.0884</v>
      </c>
      <c r="X387" s="5">
        <f>形核速率!P387</f>
        <v>95684.647799692699</v>
      </c>
      <c r="Y387" s="5"/>
      <c r="AB387" s="5" t="e">
        <f>形核速率!#REF!</f>
        <v>#REF!</v>
      </c>
      <c r="AC387" s="5">
        <f>晶体生长速度!N386</f>
        <v>6.7055287584021709E+58</v>
      </c>
      <c r="AD387" s="5" t="e">
        <f t="shared" si="106"/>
        <v>#REF!</v>
      </c>
      <c r="AE387" s="5">
        <f t="shared" si="107"/>
        <v>1.8848871808390211E+59</v>
      </c>
    </row>
    <row r="388" spans="2:31" x14ac:dyDescent="0.25">
      <c r="B388" s="5">
        <f>形核速率!F388</f>
        <v>3.8109448917228606</v>
      </c>
      <c r="C388" s="5">
        <f t="shared" si="95"/>
        <v>2.000000165480742E-10</v>
      </c>
      <c r="D388" s="5">
        <f>形核速率!K388</f>
        <v>108803.79728626097</v>
      </c>
      <c r="E388" s="5">
        <f>晶体生长速度!E387</f>
        <v>519.69417339395238</v>
      </c>
      <c r="F388" s="39">
        <f t="shared" si="96"/>
        <v>12.242017024926383</v>
      </c>
      <c r="G388">
        <f t="shared" si="92"/>
        <v>12</v>
      </c>
      <c r="H388" s="65">
        <f t="shared" si="97"/>
        <v>0.24201702492638333</v>
      </c>
      <c r="I388">
        <f t="shared" si="98"/>
        <v>9</v>
      </c>
      <c r="J388">
        <f t="shared" si="99"/>
        <v>2.0829584093060189</v>
      </c>
      <c r="K388" s="66">
        <f t="shared" si="100"/>
        <v>2.727557410471729E-6</v>
      </c>
      <c r="L388" s="96">
        <f t="shared" si="105"/>
        <v>23.901778498978555</v>
      </c>
      <c r="N388" s="101">
        <f t="shared" si="109"/>
        <v>1</v>
      </c>
      <c r="O388" s="5">
        <f t="shared" si="93"/>
        <v>215488733.68611535</v>
      </c>
      <c r="P388" s="5">
        <f t="shared" si="94"/>
        <v>1980.5258553538174</v>
      </c>
      <c r="Q388" s="60">
        <f t="shared" si="101"/>
        <v>19805258.553538173</v>
      </c>
      <c r="R388" s="5">
        <f t="shared" si="104"/>
        <v>574.28639174147759</v>
      </c>
      <c r="S388" s="18">
        <f t="shared" si="102"/>
        <v>5742863.917414776</v>
      </c>
      <c r="T388" s="119">
        <f t="shared" si="108"/>
        <v>5.6279197984744768E-2</v>
      </c>
      <c r="U388" s="119">
        <f t="shared" si="103"/>
        <v>562.79197984744769</v>
      </c>
      <c r="W388" s="5">
        <f>晶体生长速度!H387</f>
        <v>1205860160685.6843</v>
      </c>
      <c r="X388" s="5">
        <f>形核速率!P388</f>
        <v>95684.6491627051</v>
      </c>
      <c r="Y388" s="5"/>
      <c r="AB388" s="5" t="e">
        <f>形核速率!#REF!</f>
        <v>#REF!</v>
      </c>
      <c r="AC388" s="5">
        <f>晶体生长速度!N387</f>
        <v>6.7056112937046348E+58</v>
      </c>
      <c r="AD388" s="5" t="e">
        <f t="shared" si="106"/>
        <v>#REF!</v>
      </c>
      <c r="AE388" s="5">
        <f t="shared" si="107"/>
        <v>1.8849103811918166E+59</v>
      </c>
    </row>
    <row r="389" spans="2:31" x14ac:dyDescent="0.25">
      <c r="B389" s="5">
        <f>形核速率!F389</f>
        <v>3.8109449007228604</v>
      </c>
      <c r="C389" s="5">
        <f t="shared" si="95"/>
        <v>8.9999998564849193E-9</v>
      </c>
      <c r="D389" s="5">
        <f>形核速率!K389</f>
        <v>108803.72096305212</v>
      </c>
      <c r="E389" s="5">
        <f>晶体生长速度!E388</f>
        <v>519.83823235388149</v>
      </c>
      <c r="F389" s="39">
        <f t="shared" si="96"/>
        <v>12.242016325802041</v>
      </c>
      <c r="G389">
        <f t="shared" si="92"/>
        <v>12</v>
      </c>
      <c r="H389" s="65">
        <f t="shared" si="97"/>
        <v>0.24201632580204091</v>
      </c>
      <c r="I389">
        <f t="shared" si="98"/>
        <v>9</v>
      </c>
      <c r="J389">
        <f t="shared" si="99"/>
        <v>2.0829584093060189</v>
      </c>
      <c r="K389" s="66">
        <f t="shared" si="100"/>
        <v>2.7275553155268043E-6</v>
      </c>
      <c r="L389" s="96">
        <f t="shared" si="105"/>
        <v>23.901778693883063</v>
      </c>
      <c r="N389" s="101">
        <f t="shared" si="109"/>
        <v>1</v>
      </c>
      <c r="O389" s="5">
        <f t="shared" si="93"/>
        <v>215548316.36029184</v>
      </c>
      <c r="P389" s="5">
        <f t="shared" si="94"/>
        <v>1981.0748607898101</v>
      </c>
      <c r="Q389" s="60">
        <f t="shared" si="101"/>
        <v>19810748.607898101</v>
      </c>
      <c r="R389" s="5">
        <f t="shared" si="104"/>
        <v>574.28639642002156</v>
      </c>
      <c r="S389" s="18">
        <f t="shared" si="102"/>
        <v>5742863.9642002154</v>
      </c>
      <c r="T389" s="119">
        <f t="shared" si="108"/>
        <v>5.6279198452599169E-2</v>
      </c>
      <c r="U389" s="119">
        <f t="shared" si="103"/>
        <v>562.79198452599167</v>
      </c>
      <c r="W389" s="5">
        <f>晶体生长速度!H388</f>
        <v>1206305779958.6567</v>
      </c>
      <c r="X389" s="5">
        <f>形核速率!P389</f>
        <v>95684.710506967924</v>
      </c>
      <c r="Y389" s="5"/>
      <c r="AB389" s="5" t="e">
        <f>形核速率!#REF!</f>
        <v>#REF!</v>
      </c>
      <c r="AC389" s="5">
        <f>晶体生长速度!N388</f>
        <v>6.7093271945456437E+58</v>
      </c>
      <c r="AD389" s="5" t="e">
        <f t="shared" si="106"/>
        <v>#REF!</v>
      </c>
      <c r="AE389" s="5">
        <f t="shared" si="107"/>
        <v>1.8859549064789292E+59</v>
      </c>
    </row>
    <row r="390" spans="2:31" x14ac:dyDescent="0.25">
      <c r="B390" s="5">
        <f>形核速率!F390</f>
        <v>3.8109449907228603</v>
      </c>
      <c r="C390" s="5">
        <f t="shared" si="95"/>
        <v>8.9999999897116822E-8</v>
      </c>
      <c r="D390" s="5">
        <f>形核速率!K390</f>
        <v>108802.95811179018</v>
      </c>
      <c r="E390" s="5">
        <f>晶体生长速度!E389</f>
        <v>521.28032432188388</v>
      </c>
      <c r="F390" s="39">
        <f t="shared" si="96"/>
        <v>12.242009338031753</v>
      </c>
      <c r="G390">
        <f t="shared" si="92"/>
        <v>12</v>
      </c>
      <c r="H390" s="65">
        <f t="shared" si="97"/>
        <v>0.24200933803175317</v>
      </c>
      <c r="I390">
        <f t="shared" si="98"/>
        <v>9</v>
      </c>
      <c r="J390">
        <f t="shared" si="99"/>
        <v>2.0829584093060189</v>
      </c>
      <c r="K390" s="66">
        <f t="shared" si="100"/>
        <v>2.7275343765733116E-6</v>
      </c>
      <c r="L390" s="96">
        <f t="shared" si="105"/>
        <v>23.901780648335045</v>
      </c>
      <c r="N390" s="101">
        <f t="shared" si="109"/>
        <v>1</v>
      </c>
      <c r="O390" s="5">
        <f t="shared" si="93"/>
        <v>216144762.210206</v>
      </c>
      <c r="P390" s="5">
        <f t="shared" si="94"/>
        <v>1986.5706407368714</v>
      </c>
      <c r="Q390" s="60">
        <f t="shared" si="101"/>
        <v>19865706.407368712</v>
      </c>
      <c r="R390" s="5">
        <f t="shared" si="104"/>
        <v>574.28644333525074</v>
      </c>
      <c r="S390" s="18">
        <f t="shared" si="102"/>
        <v>5742864.4333525077</v>
      </c>
      <c r="T390" s="119">
        <f t="shared" si="108"/>
        <v>5.6279203144122082E-2</v>
      </c>
      <c r="U390" s="119">
        <f t="shared" si="103"/>
        <v>562.79203144122084</v>
      </c>
      <c r="W390" s="5">
        <f>晶体生长速度!H389</f>
        <v>1210768875831.2451</v>
      </c>
      <c r="X390" s="5">
        <f>形核速率!P390</f>
        <v>95685.323581520395</v>
      </c>
      <c r="Y390" s="5"/>
      <c r="AB390" s="5" t="e">
        <f>形核速率!#REF!</f>
        <v>#REF!</v>
      </c>
      <c r="AC390" s="5">
        <f>晶体生长速度!N389</f>
        <v>6.7465818039168343E+58</v>
      </c>
      <c r="AD390" s="5" t="e">
        <f t="shared" si="106"/>
        <v>#REF!</v>
      </c>
      <c r="AE390" s="5">
        <f t="shared" si="107"/>
        <v>1.8964270326222023E+59</v>
      </c>
    </row>
    <row r="391" spans="2:31" x14ac:dyDescent="0.25">
      <c r="B391" s="5">
        <f>形核速率!F391</f>
        <v>3.8109458907228606</v>
      </c>
      <c r="C391" s="5">
        <f t="shared" si="95"/>
        <v>9.0000000030343585E-7</v>
      </c>
      <c r="D391" s="5">
        <f>形核速率!K391</f>
        <v>108795.36835649679</v>
      </c>
      <c r="E391" s="5">
        <f>晶体生长速度!E390</f>
        <v>535.84832205650923</v>
      </c>
      <c r="F391" s="39">
        <f t="shared" si="96"/>
        <v>12.241939813870744</v>
      </c>
      <c r="G391">
        <f t="shared" si="92"/>
        <v>12</v>
      </c>
      <c r="H391" s="65">
        <f t="shared" si="97"/>
        <v>0.24193981387074359</v>
      </c>
      <c r="I391">
        <f t="shared" si="98"/>
        <v>9</v>
      </c>
      <c r="J391">
        <f t="shared" si="99"/>
        <v>2.0829584093060189</v>
      </c>
      <c r="K391" s="66">
        <f t="shared" si="100"/>
        <v>2.7273260551872052E-6</v>
      </c>
      <c r="L391" s="96">
        <f t="shared" si="105"/>
        <v>23.90180073905719</v>
      </c>
      <c r="N391" s="101">
        <f t="shared" si="109"/>
        <v>1</v>
      </c>
      <c r="O391" s="5">
        <f t="shared" si="93"/>
        <v>222169820.7278598</v>
      </c>
      <c r="P391" s="5">
        <f t="shared" si="94"/>
        <v>2042.0889609919939</v>
      </c>
      <c r="Q391" s="60">
        <f t="shared" si="101"/>
        <v>20420889.609919939</v>
      </c>
      <c r="R391" s="5">
        <f t="shared" si="104"/>
        <v>574.28692559874071</v>
      </c>
      <c r="S391" s="18">
        <f t="shared" si="102"/>
        <v>5742869.2559874067</v>
      </c>
      <c r="T391" s="119">
        <f t="shared" si="108"/>
        <v>5.6279251370471087E-2</v>
      </c>
      <c r="U391" s="119">
        <f t="shared" si="103"/>
        <v>562.79251370471081</v>
      </c>
      <c r="W391" s="5">
        <f>晶体生长速度!H390</f>
        <v>1256084472971.8413</v>
      </c>
      <c r="X391" s="5">
        <f>形核速率!P391</f>
        <v>95691.416385927092</v>
      </c>
      <c r="Y391" s="5"/>
      <c r="AB391" s="5" t="e">
        <f>形核速率!#REF!</f>
        <v>#REF!</v>
      </c>
      <c r="AC391" s="5">
        <f>晶体生长速度!N390</f>
        <v>7.1287096202242037E+58</v>
      </c>
      <c r="AD391" s="5" t="e">
        <f t="shared" si="106"/>
        <v>#REF!</v>
      </c>
      <c r="AE391" s="5">
        <f t="shared" si="107"/>
        <v>2.0038417013125749E+59</v>
      </c>
    </row>
    <row r="392" spans="2:31" x14ac:dyDescent="0.25">
      <c r="B392" s="5">
        <f>形核速率!F392</f>
        <v>3.8109523775348246</v>
      </c>
      <c r="C392" s="5">
        <f t="shared" si="95"/>
        <v>6.4868119640237865E-6</v>
      </c>
      <c r="D392" s="5">
        <f>形核速率!K392</f>
        <v>108742.6539719663</v>
      </c>
      <c r="E392" s="5">
        <f>晶体生长速度!E391</f>
        <v>648.95316110788065</v>
      </c>
      <c r="F392" s="39">
        <f t="shared" si="96"/>
        <v>12.241456863772642</v>
      </c>
      <c r="G392">
        <f t="shared" ref="G392:G455" si="110">INT(F392)</f>
        <v>12</v>
      </c>
      <c r="H392" s="65">
        <f t="shared" si="97"/>
        <v>0.24145686377264219</v>
      </c>
      <c r="I392">
        <f t="shared" si="98"/>
        <v>9</v>
      </c>
      <c r="J392">
        <f t="shared" si="99"/>
        <v>2.0829584093060189</v>
      </c>
      <c r="K392" s="66">
        <f t="shared" si="100"/>
        <v>2.7258793882204134E-6</v>
      </c>
      <c r="L392" s="96">
        <f t="shared" si="105"/>
        <v>23.901976109267874</v>
      </c>
      <c r="N392" s="101">
        <f t="shared" si="109"/>
        <v>1</v>
      </c>
      <c r="O392" s="5">
        <f t="shared" ref="O392:O455" si="111">B392*D392*E392</f>
        <v>268934675.47600341</v>
      </c>
      <c r="P392" s="5">
        <f t="shared" ref="P392:P455" si="112">B392*E392</f>
        <v>2473.1295922328177</v>
      </c>
      <c r="Q392" s="60">
        <f t="shared" si="101"/>
        <v>24731295.922328178</v>
      </c>
      <c r="R392" s="5">
        <f t="shared" si="104"/>
        <v>574.29113523587023</v>
      </c>
      <c r="S392" s="18">
        <f t="shared" si="102"/>
        <v>5742911.3523587026</v>
      </c>
      <c r="T392" s="119">
        <f t="shared" si="108"/>
        <v>5.6279672334184044E-2</v>
      </c>
      <c r="U392" s="119">
        <f t="shared" si="103"/>
        <v>562.79672334184045</v>
      </c>
      <c r="W392" s="5">
        <f>晶体生长速度!H391</f>
        <v>1621411302178.1304</v>
      </c>
      <c r="X392" s="5">
        <f>形核速率!P392</f>
        <v>95733.398122206403</v>
      </c>
      <c r="Y392" s="5"/>
      <c r="AB392" s="5" t="e">
        <f>形核速率!#REF!</f>
        <v>#REF!</v>
      </c>
      <c r="AC392" s="5">
        <f>晶体生长速度!N391</f>
        <v>1.0453469767810108E+59</v>
      </c>
      <c r="AD392" s="5" t="e">
        <f t="shared" si="106"/>
        <v>#REF!</v>
      </c>
      <c r="AE392" s="5">
        <f t="shared" si="107"/>
        <v>2.9384205697314233E+59</v>
      </c>
    </row>
    <row r="393" spans="2:31" x14ac:dyDescent="0.25">
      <c r="B393" s="5">
        <f>形核速率!F393</f>
        <v>3.8109548907228605</v>
      </c>
      <c r="C393" s="5">
        <f t="shared" ref="C393:C456" si="113">B393-B392</f>
        <v>2.5131880359019476E-6</v>
      </c>
      <c r="D393" s="5">
        <f>形核速率!K393</f>
        <v>108742.65399477159</v>
      </c>
      <c r="E393" s="5">
        <f>晶体生长速度!E392</f>
        <v>648.95304725282244</v>
      </c>
      <c r="F393" s="39">
        <f t="shared" ref="F393:F456" si="114">LN(D393*B393/2-3)</f>
        <v>12.241457523456255</v>
      </c>
      <c r="G393">
        <f t="shared" si="110"/>
        <v>12</v>
      </c>
      <c r="H393" s="65">
        <f t="shared" ref="H393:H456" si="115">F393-G393</f>
        <v>0.24145752345625482</v>
      </c>
      <c r="I393">
        <f t="shared" ref="I393:I456" si="116">G393-3</f>
        <v>9</v>
      </c>
      <c r="J393">
        <f t="shared" ref="J393:J456" si="117">1+1/2+4/9/2+10/27*(1-(1-1/3)^(G393-3))</f>
        <v>2.0829584093060189</v>
      </c>
      <c r="K393" s="66">
        <f t="shared" ref="K393:K456" si="118">(3^H393)/3*4*3^I393*5*1/(3^(2*(G393-1)))*1/2</f>
        <v>2.7258813637654801E-6</v>
      </c>
      <c r="L393" s="96">
        <f t="shared" si="105"/>
        <v>23.902044053003635</v>
      </c>
      <c r="N393" s="101">
        <f t="shared" si="109"/>
        <v>1</v>
      </c>
      <c r="O393" s="5">
        <f t="shared" si="111"/>
        <v>268934805.70223558</v>
      </c>
      <c r="P393" s="5">
        <f t="shared" si="112"/>
        <v>2473.1307892776472</v>
      </c>
      <c r="Q393" s="60">
        <f t="shared" ref="Q393:Q456" si="119">P393*10^4</f>
        <v>24731307.892776471</v>
      </c>
      <c r="R393" s="5">
        <f t="shared" si="104"/>
        <v>574.29276617690448</v>
      </c>
      <c r="S393" s="18">
        <f t="shared" ref="S393:S456" si="120">R393*10000</f>
        <v>5742927.6617690446</v>
      </c>
      <c r="T393" s="119">
        <f t="shared" si="108"/>
        <v>5.6279835428287468E-2</v>
      </c>
      <c r="U393" s="119">
        <f t="shared" ref="U393:U456" si="121">T393*10000</f>
        <v>562.7983542828747</v>
      </c>
      <c r="W393" s="5">
        <f>晶体生长速度!H392</f>
        <v>1621410957004.2227</v>
      </c>
      <c r="X393" s="5">
        <f>形核速率!P393</f>
        <v>95733.398087453417</v>
      </c>
      <c r="Y393" s="5"/>
      <c r="AB393" s="5" t="e">
        <f>形核速率!#REF!</f>
        <v>#REF!</v>
      </c>
      <c r="AC393" s="5">
        <f>晶体生长速度!N392</f>
        <v>1.0453479358018824E+59</v>
      </c>
      <c r="AD393" s="5" t="e">
        <f t="shared" si="106"/>
        <v>#REF!</v>
      </c>
      <c r="AE393" s="5">
        <f t="shared" si="107"/>
        <v>2.9384258926493481E+59</v>
      </c>
    </row>
    <row r="394" spans="2:31" x14ac:dyDescent="0.25">
      <c r="B394" s="5">
        <f>形核速率!F394</f>
        <v>3.8109648907228606</v>
      </c>
      <c r="C394" s="5">
        <f t="shared" si="113"/>
        <v>1.0000000000065512E-5</v>
      </c>
      <c r="D394" s="5">
        <f>形核速率!K394</f>
        <v>108742.65403828511</v>
      </c>
      <c r="E394" s="5">
        <f>晶体生长速度!E393</f>
        <v>648.95282312120321</v>
      </c>
      <c r="F394" s="39">
        <f t="shared" si="114"/>
        <v>12.241460147905226</v>
      </c>
      <c r="G394">
        <f t="shared" si="110"/>
        <v>12</v>
      </c>
      <c r="H394" s="65">
        <f t="shared" si="115"/>
        <v>0.24146014790522585</v>
      </c>
      <c r="I394">
        <f t="shared" si="116"/>
        <v>9</v>
      </c>
      <c r="J394">
        <f t="shared" si="117"/>
        <v>2.0829584093060189</v>
      </c>
      <c r="K394" s="66">
        <f t="shared" si="118"/>
        <v>2.7258892231794067E-6</v>
      </c>
      <c r="L394" s="96">
        <f t="shared" si="105"/>
        <v>23.902314401705464</v>
      </c>
      <c r="N394" s="101">
        <f t="shared" si="109"/>
        <v>1</v>
      </c>
      <c r="O394" s="5">
        <f t="shared" si="111"/>
        <v>268935418.61523855</v>
      </c>
      <c r="P394" s="5">
        <f t="shared" si="112"/>
        <v>2473.1364246503881</v>
      </c>
      <c r="Q394" s="60">
        <f t="shared" si="119"/>
        <v>24731364.246503882</v>
      </c>
      <c r="R394" s="5">
        <f t="shared" ref="R394:R457" si="122">R393+E394*C394</f>
        <v>574.29925570513569</v>
      </c>
      <c r="S394" s="18">
        <f t="shared" si="120"/>
        <v>5742992.5570513569</v>
      </c>
      <c r="T394" s="119">
        <f t="shared" si="108"/>
        <v>5.6280484381110593E-2</v>
      </c>
      <c r="U394" s="119">
        <f t="shared" si="121"/>
        <v>562.80484381110591</v>
      </c>
      <c r="W394" s="5">
        <f>晶体生长速度!H393</f>
        <v>1621410279639.3564</v>
      </c>
      <c r="X394" s="5">
        <f>形核速率!P394</f>
        <v>95733.398019254571</v>
      </c>
      <c r="Y394" s="5"/>
      <c r="AB394" s="5" t="e">
        <f>形核速率!#REF!</f>
        <v>#REF!</v>
      </c>
      <c r="AC394" s="5">
        <f>晶体生长速度!N393</f>
        <v>1.0453525992402519E+59</v>
      </c>
      <c r="AD394" s="5" t="e">
        <f t="shared" si="106"/>
        <v>#REF!</v>
      </c>
      <c r="AE394" s="5">
        <f t="shared" si="107"/>
        <v>2.938449454890233E+59</v>
      </c>
    </row>
    <row r="395" spans="2:31" x14ac:dyDescent="0.25">
      <c r="B395" s="5">
        <f>形核速率!F395</f>
        <v>3.8109948907228604</v>
      </c>
      <c r="C395" s="5">
        <f t="shared" si="113"/>
        <v>2.9999999999752447E-5</v>
      </c>
      <c r="D395" s="5">
        <f>形核速率!K395</f>
        <v>108742.6541086253</v>
      </c>
      <c r="E395" s="5">
        <f>晶体生长速度!E394</f>
        <v>648.95244249145765</v>
      </c>
      <c r="F395" s="39">
        <f t="shared" si="114"/>
        <v>12.241468020657218</v>
      </c>
      <c r="G395">
        <f t="shared" si="110"/>
        <v>12</v>
      </c>
      <c r="H395" s="65">
        <f t="shared" si="115"/>
        <v>0.24146802065721751</v>
      </c>
      <c r="I395">
        <f t="shared" si="116"/>
        <v>9</v>
      </c>
      <c r="J395">
        <f t="shared" si="117"/>
        <v>2.0829584093060189</v>
      </c>
      <c r="K395" s="66">
        <f t="shared" si="118"/>
        <v>2.7259127997755247E-6</v>
      </c>
      <c r="L395" s="96">
        <f t="shared" si="105"/>
        <v>23.903125447335245</v>
      </c>
      <c r="N395" s="101">
        <f t="shared" si="109"/>
        <v>1</v>
      </c>
      <c r="O395" s="5">
        <f t="shared" si="111"/>
        <v>268937378.1150673</v>
      </c>
      <c r="P395" s="5">
        <f t="shared" si="112"/>
        <v>2473.1544426570658</v>
      </c>
      <c r="Q395" s="60">
        <f t="shared" si="119"/>
        <v>24731544.426570658</v>
      </c>
      <c r="R395" s="5">
        <f t="shared" si="122"/>
        <v>574.31872427841029</v>
      </c>
      <c r="S395" s="18">
        <f t="shared" si="120"/>
        <v>5743187.2427841024</v>
      </c>
      <c r="T395" s="119">
        <f t="shared" si="108"/>
        <v>5.6282431238438055E-2</v>
      </c>
      <c r="U395" s="119">
        <f t="shared" si="121"/>
        <v>562.82431238438051</v>
      </c>
      <c r="W395" s="5">
        <f>晶体生长速度!H394</f>
        <v>1621409134807.9888</v>
      </c>
      <c r="X395" s="5">
        <f>形核速率!P395</f>
        <v>95733.397903989942</v>
      </c>
      <c r="Y395" s="5"/>
      <c r="AB395" s="5" t="e">
        <f>形核速率!#REF!</f>
        <v>#REF!</v>
      </c>
      <c r="AC395" s="5">
        <f>晶体生长速度!N394</f>
        <v>1.0453676698536639E+59</v>
      </c>
      <c r="AD395" s="5" t="e">
        <f t="shared" si="106"/>
        <v>#REF!</v>
      </c>
      <c r="AE395" s="5">
        <f t="shared" si="107"/>
        <v>2.938523178885511E+59</v>
      </c>
    </row>
    <row r="396" spans="2:31" x14ac:dyDescent="0.25">
      <c r="B396" s="5">
        <f>形核速率!F396</f>
        <v>3.8110248907228605</v>
      </c>
      <c r="C396" s="5">
        <f t="shared" si="113"/>
        <v>3.0000000000196536E-5</v>
      </c>
      <c r="D396" s="5">
        <f>形核速率!K396</f>
        <v>108742.6541789655</v>
      </c>
      <c r="E396" s="5">
        <f>晶体生长速度!E395</f>
        <v>648.95206186193911</v>
      </c>
      <c r="F396" s="39">
        <f t="shared" si="114"/>
        <v>12.241475893347237</v>
      </c>
      <c r="G396">
        <f t="shared" si="110"/>
        <v>12</v>
      </c>
      <c r="H396" s="65">
        <f t="shared" si="115"/>
        <v>0.2414758933472374</v>
      </c>
      <c r="I396">
        <f t="shared" si="116"/>
        <v>9</v>
      </c>
      <c r="J396">
        <f t="shared" si="117"/>
        <v>2.0829584093060189</v>
      </c>
      <c r="K396" s="66">
        <f t="shared" si="118"/>
        <v>2.7259363763899704E-6</v>
      </c>
      <c r="L396" s="96">
        <f t="shared" si="105"/>
        <v>23.903936492489347</v>
      </c>
      <c r="N396" s="101">
        <f t="shared" si="109"/>
        <v>1</v>
      </c>
      <c r="O396" s="5">
        <f t="shared" si="111"/>
        <v>268939337.61250931</v>
      </c>
      <c r="P396" s="5">
        <f t="shared" si="112"/>
        <v>2473.1724606417715</v>
      </c>
      <c r="Q396" s="60">
        <f t="shared" si="119"/>
        <v>24731724.606417716</v>
      </c>
      <c r="R396" s="5">
        <f t="shared" si="122"/>
        <v>574.33819284026629</v>
      </c>
      <c r="S396" s="18">
        <f t="shared" si="120"/>
        <v>5743381.9284026632</v>
      </c>
      <c r="T396" s="119">
        <f t="shared" si="108"/>
        <v>5.6284378094623652E-2</v>
      </c>
      <c r="U396" s="119">
        <f t="shared" si="121"/>
        <v>562.84378094623651</v>
      </c>
      <c r="W396" s="5">
        <f>晶体生长速度!H395</f>
        <v>1621407989977.4446</v>
      </c>
      <c r="X396" s="5">
        <f>形核速率!P396</f>
        <v>95733.397788725313</v>
      </c>
      <c r="Y396" s="5"/>
      <c r="AB396" s="5" t="e">
        <f>形核速率!#REF!</f>
        <v>#REF!</v>
      </c>
      <c r="AC396" s="5">
        <f>晶体生长速度!N395</f>
        <v>1.04538274055529E+59</v>
      </c>
      <c r="AD396" s="5" t="e">
        <f t="shared" si="106"/>
        <v>#REF!</v>
      </c>
      <c r="AE396" s="5">
        <f t="shared" si="107"/>
        <v>2.9385969040329984E+59</v>
      </c>
    </row>
    <row r="397" spans="2:31" x14ac:dyDescent="0.25">
      <c r="B397" s="5">
        <f>形核速率!F397</f>
        <v>3.8110448907228607</v>
      </c>
      <c r="C397" s="5">
        <f t="shared" si="113"/>
        <v>2.0000000000131024E-5</v>
      </c>
      <c r="D397" s="5">
        <f>形核速率!K397</f>
        <v>108742.65423818027</v>
      </c>
      <c r="E397" s="5">
        <f>晶体生长速度!E396</f>
        <v>648.95174839320237</v>
      </c>
      <c r="F397" s="39">
        <f t="shared" si="114"/>
        <v>12.241481141886133</v>
      </c>
      <c r="G397">
        <f t="shared" si="110"/>
        <v>12</v>
      </c>
      <c r="H397" s="65">
        <f t="shared" si="115"/>
        <v>0.24148114188613334</v>
      </c>
      <c r="I397">
        <f t="shared" si="116"/>
        <v>9</v>
      </c>
      <c r="J397">
        <f t="shared" si="117"/>
        <v>2.0829584093060189</v>
      </c>
      <c r="K397" s="66">
        <f t="shared" si="118"/>
        <v>2.7259520944824555E-6</v>
      </c>
      <c r="L397" s="96">
        <f t="shared" si="105"/>
        <v>23.904477188997575</v>
      </c>
      <c r="N397" s="101">
        <f t="shared" si="109"/>
        <v>1</v>
      </c>
      <c r="O397" s="5">
        <f t="shared" si="111"/>
        <v>268940619.22565413</v>
      </c>
      <c r="P397" s="5">
        <f t="shared" si="112"/>
        <v>2473.1842450395811</v>
      </c>
      <c r="Q397" s="60">
        <f t="shared" si="119"/>
        <v>24731842.450395811</v>
      </c>
      <c r="R397" s="5">
        <f t="shared" si="122"/>
        <v>574.35117187523429</v>
      </c>
      <c r="S397" s="18">
        <f t="shared" si="120"/>
        <v>5743511.7187523432</v>
      </c>
      <c r="T397" s="119">
        <f t="shared" si="108"/>
        <v>5.6285675998120448E-2</v>
      </c>
      <c r="U397" s="119">
        <f t="shared" si="121"/>
        <v>562.8567599812045</v>
      </c>
      <c r="W397" s="5">
        <f>晶体生长速度!H396</f>
        <v>1621407045160.593</v>
      </c>
      <c r="X397" s="5">
        <f>形核速率!P397</f>
        <v>95733.397693598527</v>
      </c>
      <c r="Y397" s="5"/>
      <c r="AB397" s="5" t="e">
        <f>形核速率!#REF!</f>
        <v>#REF!</v>
      </c>
      <c r="AC397" s="5">
        <f>晶体生长速度!N396</f>
        <v>1.0453925666350568E+59</v>
      </c>
      <c r="AD397" s="5" t="e">
        <f t="shared" si="106"/>
        <v>#REF!</v>
      </c>
      <c r="AE397" s="5">
        <f t="shared" si="107"/>
        <v>2.9386454332391338E+59</v>
      </c>
    </row>
    <row r="398" spans="2:31" x14ac:dyDescent="0.25">
      <c r="B398" s="5">
        <f>形核速率!F398</f>
        <v>3.8111448907228604</v>
      </c>
      <c r="C398" s="5">
        <f t="shared" si="113"/>
        <v>9.9999999999766942E-5</v>
      </c>
      <c r="D398" s="5">
        <f>形核速率!K398</f>
        <v>108742.65434867069</v>
      </c>
      <c r="E398" s="5">
        <f>晶体生长速度!E397</f>
        <v>648.95108049150633</v>
      </c>
      <c r="F398" s="39">
        <f t="shared" si="114"/>
        <v>12.241507382460844</v>
      </c>
      <c r="G398">
        <f t="shared" si="110"/>
        <v>12</v>
      </c>
      <c r="H398" s="65">
        <f t="shared" si="115"/>
        <v>0.2415073824608438</v>
      </c>
      <c r="I398">
        <f t="shared" si="116"/>
        <v>9</v>
      </c>
      <c r="J398">
        <f t="shared" si="117"/>
        <v>2.0829584093060189</v>
      </c>
      <c r="K398" s="66">
        <f t="shared" si="118"/>
        <v>2.7260306799559866E-6</v>
      </c>
      <c r="L398" s="96">
        <f t="shared" si="105"/>
        <v>23.907180668756364</v>
      </c>
      <c r="N398" s="101">
        <f t="shared" si="109"/>
        <v>1</v>
      </c>
      <c r="O398" s="5">
        <f t="shared" si="111"/>
        <v>268947399.5713045</v>
      </c>
      <c r="P398" s="5">
        <f t="shared" si="112"/>
        <v>2473.2465947442843</v>
      </c>
      <c r="Q398" s="60">
        <f t="shared" si="119"/>
        <v>24732465.947442845</v>
      </c>
      <c r="R398" s="5">
        <f t="shared" si="122"/>
        <v>574.41606698328326</v>
      </c>
      <c r="S398" s="18">
        <f t="shared" si="120"/>
        <v>5744160.6698328322</v>
      </c>
      <c r="T398" s="119">
        <f t="shared" si="108"/>
        <v>5.6292165508925344E-2</v>
      </c>
      <c r="U398" s="119">
        <f t="shared" si="121"/>
        <v>562.92165508925348</v>
      </c>
      <c r="W398" s="5">
        <f>晶体生长速度!H397</f>
        <v>1621405056295.5137</v>
      </c>
      <c r="X398" s="5">
        <f>形核速率!P398</f>
        <v>95733.397493353885</v>
      </c>
      <c r="Y398" s="5"/>
      <c r="AB398" s="5" t="e">
        <f>形核速率!#REF!</f>
        <v>#REF!</v>
      </c>
      <c r="AC398" s="5">
        <f>晶体生长速度!N397</f>
        <v>1.0454450279867306E+59</v>
      </c>
      <c r="AD398" s="5" t="e">
        <f t="shared" si="106"/>
        <v>#REF!</v>
      </c>
      <c r="AE398" s="5">
        <f t="shared" si="107"/>
        <v>2.9388974489565154E+59</v>
      </c>
    </row>
    <row r="399" spans="2:31" x14ac:dyDescent="0.25">
      <c r="B399" s="5">
        <f>形核速率!F399</f>
        <v>3.8114448907228606</v>
      </c>
      <c r="C399" s="5">
        <f t="shared" si="113"/>
        <v>3.00000000000189E-4</v>
      </c>
      <c r="D399" s="5">
        <f>形核速率!K399</f>
        <v>108742.65448977213</v>
      </c>
      <c r="E399" s="5">
        <f>晶体生长速度!E398</f>
        <v>648.94999942750314</v>
      </c>
      <c r="F399" s="39">
        <f t="shared" si="114"/>
        <v>12.24158609830347</v>
      </c>
      <c r="G399">
        <f t="shared" si="110"/>
        <v>12</v>
      </c>
      <c r="H399" s="65">
        <f t="shared" si="115"/>
        <v>0.24158609830347011</v>
      </c>
      <c r="I399">
        <f t="shared" si="116"/>
        <v>9</v>
      </c>
      <c r="J399">
        <f t="shared" si="117"/>
        <v>2.0829584093060189</v>
      </c>
      <c r="K399" s="66">
        <f t="shared" si="118"/>
        <v>2.72626643235416E-6</v>
      </c>
      <c r="L399" s="96">
        <f t="shared" si="105"/>
        <v>23.915291094522793</v>
      </c>
      <c r="N399" s="101">
        <f t="shared" si="109"/>
        <v>1</v>
      </c>
      <c r="O399" s="5">
        <f t="shared" si="111"/>
        <v>268968122.45426172</v>
      </c>
      <c r="P399" s="5">
        <f t="shared" si="112"/>
        <v>2473.4371596525602</v>
      </c>
      <c r="Q399" s="60">
        <f t="shared" si="119"/>
        <v>24734371.596525602</v>
      </c>
      <c r="R399" s="5">
        <f t="shared" si="122"/>
        <v>574.61075198311164</v>
      </c>
      <c r="S399" s="18">
        <f t="shared" si="120"/>
        <v>5746107.5198311163</v>
      </c>
      <c r="T399" s="119">
        <f t="shared" si="108"/>
        <v>5.6311634008908179E-2</v>
      </c>
      <c r="U399" s="119">
        <f t="shared" si="121"/>
        <v>563.11634008908175</v>
      </c>
      <c r="W399" s="5">
        <f>晶体生长速度!H398</f>
        <v>1621401895468.2551</v>
      </c>
      <c r="X399" s="5">
        <f>形核速率!P399</f>
        <v>95733.397175112201</v>
      </c>
      <c r="Y399" s="5"/>
      <c r="AB399" s="5" t="e">
        <f>形核速率!#REF!</f>
        <v>#REF!</v>
      </c>
      <c r="AC399" s="5">
        <f>晶体生长速度!N398</f>
        <v>1.0456058360634117E+59</v>
      </c>
      <c r="AD399" s="5" t="e">
        <f t="shared" si="106"/>
        <v>#REF!</v>
      </c>
      <c r="AE399" s="5">
        <f t="shared" si="107"/>
        <v>2.9396631855104841E+59</v>
      </c>
    </row>
    <row r="400" spans="2:31" x14ac:dyDescent="0.25">
      <c r="B400" s="5">
        <f>形核速率!F400</f>
        <v>3.8117448907228604</v>
      </c>
      <c r="C400" s="5">
        <f t="shared" si="113"/>
        <v>2.9999999999974492E-4</v>
      </c>
      <c r="D400" s="5">
        <f>形核速率!K400</f>
        <v>108742.6546308734</v>
      </c>
      <c r="E400" s="5">
        <f>晶体生长速度!E399</f>
        <v>648.94891836540387</v>
      </c>
      <c r="F400" s="39">
        <f t="shared" si="114"/>
        <v>12.241664807950604</v>
      </c>
      <c r="G400">
        <f t="shared" si="110"/>
        <v>12</v>
      </c>
      <c r="H400" s="65">
        <f t="shared" si="115"/>
        <v>0.2416648079506043</v>
      </c>
      <c r="I400">
        <f t="shared" si="116"/>
        <v>9</v>
      </c>
      <c r="J400">
        <f t="shared" si="117"/>
        <v>2.0829584093060189</v>
      </c>
      <c r="K400" s="66">
        <f t="shared" si="118"/>
        <v>2.7265021865828719E-6</v>
      </c>
      <c r="L400" s="96">
        <f t="shared" si="105"/>
        <v>23.923401506779264</v>
      </c>
      <c r="N400" s="101">
        <f t="shared" si="109"/>
        <v>1</v>
      </c>
      <c r="O400" s="5">
        <f t="shared" si="111"/>
        <v>268988845.26752675</v>
      </c>
      <c r="P400" s="5">
        <f t="shared" si="112"/>
        <v>2473.6277239194546</v>
      </c>
      <c r="Q400" s="60">
        <f t="shared" si="119"/>
        <v>24736277.239194546</v>
      </c>
      <c r="R400" s="5">
        <f t="shared" si="122"/>
        <v>574.80543665862115</v>
      </c>
      <c r="S400" s="18">
        <f t="shared" si="120"/>
        <v>5748054.3665862111</v>
      </c>
      <c r="T400" s="119">
        <f t="shared" si="108"/>
        <v>5.6331102476459123E-2</v>
      </c>
      <c r="U400" s="119">
        <f t="shared" si="121"/>
        <v>563.31102476459125</v>
      </c>
      <c r="W400" s="5">
        <f>晶体生长速度!H399</f>
        <v>1621398734647.5444</v>
      </c>
      <c r="X400" s="5">
        <f>形核速率!P400</f>
        <v>95733.396856870517</v>
      </c>
      <c r="Y400" s="5"/>
      <c r="AB400" s="5" t="e">
        <f>形核速率!#REF!</f>
        <v>#REF!</v>
      </c>
      <c r="AC400" s="5">
        <f>晶体生长速度!N399</f>
        <v>1.0457666559317665E+59</v>
      </c>
      <c r="AD400" s="5" t="e">
        <f t="shared" si="106"/>
        <v>#REF!</v>
      </c>
      <c r="AE400" s="5">
        <f t="shared" si="107"/>
        <v>2.9404290517044757E+59</v>
      </c>
    </row>
    <row r="401" spans="2:31" x14ac:dyDescent="0.25">
      <c r="B401" s="5">
        <f>形核速率!F401</f>
        <v>3.8119448907228604</v>
      </c>
      <c r="C401" s="5">
        <f t="shared" si="113"/>
        <v>1.9999999999997797E-4</v>
      </c>
      <c r="D401" s="5">
        <f>形核速率!K401</f>
        <v>108742.65476390407</v>
      </c>
      <c r="E401" s="5">
        <f>晶体生长速度!E400</f>
        <v>648.94800882137702</v>
      </c>
      <c r="F401" s="39">
        <f t="shared" si="114"/>
        <v>12.241717277965545</v>
      </c>
      <c r="G401">
        <f t="shared" si="110"/>
        <v>12</v>
      </c>
      <c r="H401" s="65">
        <f t="shared" si="115"/>
        <v>0.24171727796554521</v>
      </c>
      <c r="I401">
        <f t="shared" si="116"/>
        <v>9</v>
      </c>
      <c r="J401">
        <f t="shared" si="117"/>
        <v>2.0829584093060189</v>
      </c>
      <c r="K401" s="66">
        <f t="shared" si="118"/>
        <v>2.7266593581589138E-6</v>
      </c>
      <c r="L401" s="96">
        <f t="shared" si="105"/>
        <v>23.928808440705811</v>
      </c>
      <c r="N401" s="101">
        <f t="shared" si="109"/>
        <v>1</v>
      </c>
      <c r="O401" s="5">
        <f t="shared" si="111"/>
        <v>269002582.25712681</v>
      </c>
      <c r="P401" s="5">
        <f t="shared" si="112"/>
        <v>2473.7540465714219</v>
      </c>
      <c r="Q401" s="60">
        <f t="shared" si="119"/>
        <v>24737540.46571422</v>
      </c>
      <c r="R401" s="5">
        <f t="shared" si="122"/>
        <v>574.93522626038543</v>
      </c>
      <c r="S401" s="18">
        <f t="shared" si="120"/>
        <v>5749352.2626038548</v>
      </c>
      <c r="T401" s="119">
        <f t="shared" si="108"/>
        <v>5.6344081436635551E-2</v>
      </c>
      <c r="U401" s="119">
        <f t="shared" si="121"/>
        <v>563.44081436635554</v>
      </c>
      <c r="W401" s="5">
        <f>晶体生长速度!H400</f>
        <v>1621396053181.2852</v>
      </c>
      <c r="X401" s="5">
        <f>形核速率!P401</f>
        <v>95733.396586891278</v>
      </c>
      <c r="Y401" s="5"/>
      <c r="AB401" s="5" t="e">
        <f>形核速率!#REF!</f>
        <v>#REF!</v>
      </c>
      <c r="AC401" s="5">
        <f>晶体生长速度!N400</f>
        <v>1.0458731762171082E+59</v>
      </c>
      <c r="AD401" s="5" t="e">
        <f t="shared" si="106"/>
        <v>#REF!</v>
      </c>
      <c r="AE401" s="5">
        <f t="shared" si="107"/>
        <v>2.9409377342077873E+59</v>
      </c>
    </row>
    <row r="402" spans="2:31" x14ac:dyDescent="0.25">
      <c r="B402" s="5">
        <f>形核速率!F402</f>
        <v>3.8129448907228602</v>
      </c>
      <c r="C402" s="5">
        <f t="shared" si="113"/>
        <v>9.9999999999988987E-4</v>
      </c>
      <c r="D402" s="5">
        <f>形核速率!K402</f>
        <v>108742.65484219194</v>
      </c>
      <c r="E402" s="5">
        <f>晶体生长速度!E401</f>
        <v>648.94630537344767</v>
      </c>
      <c r="F402" s="39">
        <f t="shared" si="114"/>
        <v>12.241979581356677</v>
      </c>
      <c r="G402">
        <f t="shared" si="110"/>
        <v>12</v>
      </c>
      <c r="H402" s="65">
        <f t="shared" si="115"/>
        <v>0.24197958135667719</v>
      </c>
      <c r="I402">
        <f t="shared" si="116"/>
        <v>9</v>
      </c>
      <c r="J402">
        <f t="shared" si="117"/>
        <v>2.0829584093060189</v>
      </c>
      <c r="K402" s="66">
        <f t="shared" si="118"/>
        <v>2.7274452120710559E-6</v>
      </c>
      <c r="L402" s="96">
        <f t="shared" si="105"/>
        <v>23.955843039384433</v>
      </c>
      <c r="N402" s="101">
        <f t="shared" si="109"/>
        <v>1</v>
      </c>
      <c r="O402" s="5">
        <f t="shared" si="111"/>
        <v>269072444.47993612</v>
      </c>
      <c r="P402" s="5">
        <f t="shared" si="112"/>
        <v>2474.3964994271641</v>
      </c>
      <c r="Q402" s="60">
        <f t="shared" si="119"/>
        <v>24743964.99427164</v>
      </c>
      <c r="R402" s="5">
        <f t="shared" si="122"/>
        <v>575.58417256575876</v>
      </c>
      <c r="S402" s="18">
        <f t="shared" si="120"/>
        <v>5755841.7256575879</v>
      </c>
      <c r="T402" s="119">
        <f t="shared" si="108"/>
        <v>5.6408976067172892E-2</v>
      </c>
      <c r="U402" s="119">
        <f t="shared" si="121"/>
        <v>564.08976067172887</v>
      </c>
      <c r="W402" s="5">
        <f>晶体生长速度!H401</f>
        <v>1621391295324.2651</v>
      </c>
      <c r="X402" s="5">
        <f>形核速率!P402</f>
        <v>95733.396107852721</v>
      </c>
      <c r="Y402" s="5"/>
      <c r="AB402" s="5" t="e">
        <f>形核速率!#REF!</f>
        <v>#REF!</v>
      </c>
      <c r="AC402" s="5">
        <f>晶体生长速度!N401</f>
        <v>1.046416395535397E+59</v>
      </c>
      <c r="AD402" s="5" t="e">
        <f t="shared" si="106"/>
        <v>#REF!</v>
      </c>
      <c r="AE402" s="5">
        <f t="shared" si="107"/>
        <v>2.9435116533899267E+59</v>
      </c>
    </row>
    <row r="403" spans="2:31" x14ac:dyDescent="0.25">
      <c r="B403" s="5">
        <f>形核速率!F403</f>
        <v>3.8159448907228604</v>
      </c>
      <c r="C403" s="5">
        <f t="shared" si="113"/>
        <v>3.0000000000001137E-3</v>
      </c>
      <c r="D403" s="5">
        <f>形核速率!K403</f>
        <v>108742.65447505304</v>
      </c>
      <c r="E403" s="5">
        <f>晶体生长速度!E402</f>
        <v>648.94411266028101</v>
      </c>
      <c r="F403" s="39">
        <f t="shared" si="114"/>
        <v>12.242766073430305</v>
      </c>
      <c r="G403">
        <f t="shared" si="110"/>
        <v>12</v>
      </c>
      <c r="H403" s="65">
        <f t="shared" si="115"/>
        <v>0.24276607343030498</v>
      </c>
      <c r="I403">
        <f t="shared" si="116"/>
        <v>9</v>
      </c>
      <c r="J403">
        <f t="shared" si="117"/>
        <v>2.0829584093060189</v>
      </c>
      <c r="K403" s="66">
        <f t="shared" si="118"/>
        <v>2.7298028791408616E-6</v>
      </c>
      <c r="L403" s="96">
        <f t="shared" si="105"/>
        <v>24.036946561471929</v>
      </c>
      <c r="N403" s="101">
        <f t="shared" si="109"/>
        <v>1</v>
      </c>
      <c r="O403" s="5">
        <f t="shared" si="111"/>
        <v>269283238.12362939</v>
      </c>
      <c r="P403" s="5">
        <f t="shared" si="112"/>
        <v>2476.3349710706798</v>
      </c>
      <c r="Q403" s="60">
        <f t="shared" si="119"/>
        <v>24763349.710706796</v>
      </c>
      <c r="R403" s="5">
        <f t="shared" si="122"/>
        <v>577.5310049037397</v>
      </c>
      <c r="S403" s="18">
        <f t="shared" si="120"/>
        <v>5775310.0490373969</v>
      </c>
      <c r="T403" s="119">
        <f t="shared" si="108"/>
        <v>5.6603659300970985E-2</v>
      </c>
      <c r="U403" s="119">
        <f t="shared" si="121"/>
        <v>566.0365930097098</v>
      </c>
      <c r="W403" s="5">
        <f>晶体生长速度!H402</f>
        <v>1621385894305.7874</v>
      </c>
      <c r="X403" s="5">
        <f>形核速率!P403</f>
        <v>95733.395564056496</v>
      </c>
      <c r="Y403" s="5"/>
      <c r="AB403" s="5" t="e">
        <f>形核速率!#REF!</f>
        <v>#REF!</v>
      </c>
      <c r="AC403" s="5">
        <f>晶体生长速度!N402</f>
        <v>1.0480577126785493E+59</v>
      </c>
      <c r="AD403" s="5" t="e">
        <f t="shared" si="106"/>
        <v>#REF!</v>
      </c>
      <c r="AE403" s="5">
        <f t="shared" si="107"/>
        <v>2.9512727611998488E+59</v>
      </c>
    </row>
    <row r="404" spans="2:31" x14ac:dyDescent="0.25">
      <c r="B404" s="5">
        <f>形核速率!F404</f>
        <v>3.8189448907228605</v>
      </c>
      <c r="C404" s="5">
        <f t="shared" si="113"/>
        <v>3.0000000000001137E-3</v>
      </c>
      <c r="D404" s="5">
        <f>形核速率!K404</f>
        <v>108742.6541079125</v>
      </c>
      <c r="E404" s="5">
        <f>晶体生长速度!E403</f>
        <v>648.9419199560806</v>
      </c>
      <c r="F404" s="39">
        <f t="shared" si="114"/>
        <v>12.243551947414918</v>
      </c>
      <c r="G404">
        <f t="shared" si="110"/>
        <v>12</v>
      </c>
      <c r="H404" s="65">
        <f t="shared" si="115"/>
        <v>0.24355194741491815</v>
      </c>
      <c r="I404">
        <f t="shared" si="116"/>
        <v>9</v>
      </c>
      <c r="J404">
        <f t="shared" si="117"/>
        <v>2.0829584093060189</v>
      </c>
      <c r="K404" s="66">
        <f t="shared" si="118"/>
        <v>2.732160728985348E-6</v>
      </c>
      <c r="L404" s="96">
        <f t="shared" si="105"/>
        <v>24.118049809612174</v>
      </c>
      <c r="N404" s="101">
        <f t="shared" si="109"/>
        <v>1</v>
      </c>
      <c r="O404" s="5">
        <f t="shared" si="111"/>
        <v>269494030.33897001</v>
      </c>
      <c r="P404" s="5">
        <f t="shared" si="112"/>
        <v>2478.2734295921573</v>
      </c>
      <c r="Q404" s="60">
        <f t="shared" si="119"/>
        <v>24782734.295921572</v>
      </c>
      <c r="R404" s="5">
        <f t="shared" si="122"/>
        <v>579.47783066360796</v>
      </c>
      <c r="S404" s="18">
        <f t="shared" si="120"/>
        <v>5794778.3066360792</v>
      </c>
      <c r="T404" s="119">
        <f t="shared" si="108"/>
        <v>5.6798341876957814E-2</v>
      </c>
      <c r="U404" s="119">
        <f t="shared" si="121"/>
        <v>567.98341876957818</v>
      </c>
      <c r="W404" s="5">
        <f>晶体生长速度!H403</f>
        <v>1621380493311.1375</v>
      </c>
      <c r="X404" s="5">
        <f>形核速率!P404</f>
        <v>95733.395020260752</v>
      </c>
      <c r="Y404" s="5"/>
      <c r="AB404" s="5" t="e">
        <f>形核速率!#REF!</f>
        <v>#REF!</v>
      </c>
      <c r="AC404" s="5">
        <f>晶体生长速度!N403</f>
        <v>1.04970030694867E+59</v>
      </c>
      <c r="AD404" s="5" t="e">
        <f t="shared" si="106"/>
        <v>#REF!</v>
      </c>
      <c r="AE404" s="5">
        <f t="shared" si="107"/>
        <v>2.9590473170631716E+59</v>
      </c>
    </row>
    <row r="405" spans="2:31" x14ac:dyDescent="0.25">
      <c r="B405" s="5">
        <f>形核速率!F405</f>
        <v>3.8209448907228603</v>
      </c>
      <c r="C405" s="5">
        <f t="shared" si="113"/>
        <v>1.9999999999997797E-3</v>
      </c>
      <c r="D405" s="5">
        <f>形核速率!K405</f>
        <v>108742.65398636318</v>
      </c>
      <c r="E405" s="5">
        <f>晶体生长速度!E404</f>
        <v>648.93986101088797</v>
      </c>
      <c r="F405" s="39">
        <f t="shared" si="114"/>
        <v>12.244075521634413</v>
      </c>
      <c r="G405">
        <f t="shared" si="110"/>
        <v>12</v>
      </c>
      <c r="H405" s="65">
        <f t="shared" si="115"/>
        <v>0.2440755216344126</v>
      </c>
      <c r="I405">
        <f t="shared" si="116"/>
        <v>9</v>
      </c>
      <c r="J405">
        <f t="shared" si="117"/>
        <v>2.0829584093060189</v>
      </c>
      <c r="K405" s="66">
        <f t="shared" si="118"/>
        <v>2.7337327337622126E-6</v>
      </c>
      <c r="L405" s="96">
        <f t="shared" ref="L405:L468" si="123">(J405+K405)*(2*E405*0.01*C405)+L404</f>
        <v>24.172118470198352</v>
      </c>
      <c r="N405" s="101">
        <f t="shared" si="109"/>
        <v>1</v>
      </c>
      <c r="O405" s="5">
        <f t="shared" si="111"/>
        <v>269634309.87997013</v>
      </c>
      <c r="P405" s="5">
        <f t="shared" si="112"/>
        <v>2479.5634463159554</v>
      </c>
      <c r="Q405" s="60">
        <f t="shared" si="119"/>
        <v>24795634.463159554</v>
      </c>
      <c r="R405" s="5">
        <f t="shared" si="122"/>
        <v>580.77571038562962</v>
      </c>
      <c r="S405" s="18">
        <f t="shared" si="120"/>
        <v>5807757.1038562963</v>
      </c>
      <c r="T405" s="119">
        <f t="shared" si="108"/>
        <v>5.6928129849159979E-2</v>
      </c>
      <c r="U405" s="119">
        <f t="shared" si="121"/>
        <v>569.28129849159984</v>
      </c>
      <c r="W405" s="5">
        <f>晶体生长速度!H404</f>
        <v>1621375076728.3733</v>
      </c>
      <c r="X405" s="5">
        <f>形核速率!P405</f>
        <v>95733.394474893605</v>
      </c>
      <c r="Y405" s="5"/>
      <c r="AB405" s="5" t="e">
        <f>形核速率!#REF!</f>
        <v>#REF!</v>
      </c>
      <c r="AC405" s="5">
        <f>晶体生长速度!N404</f>
        <v>1.0507938568955588E+59</v>
      </c>
      <c r="AD405" s="5" t="e">
        <f t="shared" si="106"/>
        <v>#REF!</v>
      </c>
      <c r="AE405" s="5">
        <f t="shared" si="107"/>
        <v>2.9642315618124949E+59</v>
      </c>
    </row>
    <row r="406" spans="2:31" x14ac:dyDescent="0.25">
      <c r="B406" s="5">
        <f>形核速率!F406</f>
        <v>3.8309448907228605</v>
      </c>
      <c r="C406" s="5">
        <f t="shared" si="113"/>
        <v>1.0000000000000231E-2</v>
      </c>
      <c r="D406" s="5">
        <f>形核速率!K406</f>
        <v>108742.65152279453</v>
      </c>
      <c r="E406" s="5">
        <f>晶体生长速度!E405</f>
        <v>648.93856054483706</v>
      </c>
      <c r="F406" s="39">
        <f t="shared" si="114"/>
        <v>12.246689271575542</v>
      </c>
      <c r="G406">
        <f t="shared" si="110"/>
        <v>12</v>
      </c>
      <c r="H406" s="65">
        <f t="shared" si="115"/>
        <v>0.24668927157554243</v>
      </c>
      <c r="I406">
        <f t="shared" si="116"/>
        <v>9</v>
      </c>
      <c r="J406">
        <f t="shared" si="117"/>
        <v>2.0829584093060189</v>
      </c>
      <c r="K406" s="66">
        <f t="shared" si="118"/>
        <v>2.7415939225978286E-6</v>
      </c>
      <c r="L406" s="96">
        <f t="shared" si="123"/>
        <v>24.442461232385522</v>
      </c>
      <c r="N406" s="101">
        <f t="shared" si="109"/>
        <v>1</v>
      </c>
      <c r="O406" s="5">
        <f t="shared" si="111"/>
        <v>270339436.42565936</v>
      </c>
      <c r="P406" s="5">
        <f t="shared" si="112"/>
        <v>2486.0478629122913</v>
      </c>
      <c r="Q406" s="60">
        <f t="shared" si="119"/>
        <v>24860478.629122913</v>
      </c>
      <c r="R406" s="5">
        <f t="shared" si="122"/>
        <v>587.26509599107817</v>
      </c>
      <c r="S406" s="18">
        <f t="shared" si="120"/>
        <v>5872650.9599107821</v>
      </c>
      <c r="T406" s="119">
        <f t="shared" si="108"/>
        <v>5.7577068409704835E-2</v>
      </c>
      <c r="U406" s="119">
        <f t="shared" si="121"/>
        <v>575.77068409704839</v>
      </c>
      <c r="W406" s="5">
        <f>晶体生长速度!H405</f>
        <v>1621375345465.2466</v>
      </c>
      <c r="X406" s="5">
        <f>形核速率!P406</f>
        <v>95733.394501951349</v>
      </c>
      <c r="Y406" s="5"/>
      <c r="AB406" s="5" t="e">
        <f>形核速率!#REF!</f>
        <v>#REF!</v>
      </c>
      <c r="AC406" s="5">
        <f>晶体生长速度!N405</f>
        <v>1.0563036985256714E+59</v>
      </c>
      <c r="AD406" s="5" t="e">
        <f t="shared" si="106"/>
        <v>#REF!</v>
      </c>
      <c r="AE406" s="5">
        <f t="shared" si="107"/>
        <v>2.9903375583929102E+59</v>
      </c>
    </row>
    <row r="407" spans="2:31" x14ac:dyDescent="0.25">
      <c r="B407" s="5">
        <f>形核速率!F407</f>
        <v>3.8609448907228603</v>
      </c>
      <c r="C407" s="5">
        <f t="shared" si="113"/>
        <v>2.9999999999999805E-2</v>
      </c>
      <c r="D407" s="5">
        <f>形核速率!K407</f>
        <v>108742.64222846834</v>
      </c>
      <c r="E407" s="5">
        <f>晶体生长速度!E406</f>
        <v>648.94388529393723</v>
      </c>
      <c r="F407" s="39">
        <f t="shared" si="114"/>
        <v>12.254489761353602</v>
      </c>
      <c r="G407">
        <f t="shared" si="110"/>
        <v>12</v>
      </c>
      <c r="H407" s="65">
        <f t="shared" si="115"/>
        <v>0.25448976135360191</v>
      </c>
      <c r="I407">
        <f t="shared" si="116"/>
        <v>9</v>
      </c>
      <c r="J407">
        <f t="shared" si="117"/>
        <v>2.0829584093060189</v>
      </c>
      <c r="K407" s="66">
        <f t="shared" si="118"/>
        <v>2.7651895577371439E-6</v>
      </c>
      <c r="L407" s="96">
        <f t="shared" si="123"/>
        <v>25.253496182881666</v>
      </c>
      <c r="N407" s="101">
        <f t="shared" si="109"/>
        <v>1</v>
      </c>
      <c r="O407" s="5">
        <f t="shared" si="111"/>
        <v>272458667.72348994</v>
      </c>
      <c r="P407" s="5">
        <f t="shared" si="112"/>
        <v>2505.5365782914687</v>
      </c>
      <c r="Q407" s="60">
        <f t="shared" si="119"/>
        <v>25055365.782914687</v>
      </c>
      <c r="R407" s="5">
        <f t="shared" si="122"/>
        <v>606.73341254989612</v>
      </c>
      <c r="S407" s="18">
        <f t="shared" si="120"/>
        <v>6067334.1254989607</v>
      </c>
      <c r="T407" s="119">
        <f t="shared" si="108"/>
        <v>5.9523900065586631E-2</v>
      </c>
      <c r="U407" s="119">
        <f t="shared" si="121"/>
        <v>595.23900065586633</v>
      </c>
      <c r="W407" s="5">
        <f>晶体生长速度!H406</f>
        <v>1621404208686.1741</v>
      </c>
      <c r="X407" s="5">
        <f>形核速率!P407</f>
        <v>95733.397408014076</v>
      </c>
      <c r="Y407" s="5"/>
      <c r="AB407" s="5" t="e">
        <f>形核速率!#REF!</f>
        <v>#REF!</v>
      </c>
      <c r="AC407" s="5">
        <f>晶体生长速度!N406</f>
        <v>1.0729548021058538E+59</v>
      </c>
      <c r="AD407" s="5" t="e">
        <f t="shared" si="106"/>
        <v>#REF!</v>
      </c>
      <c r="AE407" s="5">
        <f t="shared" si="107"/>
        <v>3.0696645590612999E+59</v>
      </c>
    </row>
    <row r="408" spans="2:31" x14ac:dyDescent="0.25">
      <c r="B408" s="5">
        <f>形核速率!F408</f>
        <v>3.8909448907228605</v>
      </c>
      <c r="C408" s="5">
        <f t="shared" si="113"/>
        <v>3.0000000000000249E-2</v>
      </c>
      <c r="D408" s="5">
        <f>形核速率!K408</f>
        <v>108742.63293423511</v>
      </c>
      <c r="E408" s="5">
        <f>晶体生长速度!E407</f>
        <v>648.94920996662552</v>
      </c>
      <c r="F408" s="39">
        <f t="shared" si="114"/>
        <v>12.262229872839917</v>
      </c>
      <c r="G408">
        <f t="shared" si="110"/>
        <v>12</v>
      </c>
      <c r="H408" s="65">
        <f t="shared" si="115"/>
        <v>0.26222987283991728</v>
      </c>
      <c r="I408">
        <f t="shared" si="116"/>
        <v>9</v>
      </c>
      <c r="J408">
        <f t="shared" si="117"/>
        <v>2.0829584093060189</v>
      </c>
      <c r="K408" s="66">
        <f t="shared" si="118"/>
        <v>2.7888032756677656E-6</v>
      </c>
      <c r="L408" s="96">
        <f t="shared" si="123"/>
        <v>26.064537797224169</v>
      </c>
      <c r="N408" s="101">
        <f t="shared" si="109"/>
        <v>1</v>
      </c>
      <c r="O408" s="5">
        <f t="shared" si="111"/>
        <v>274577933.36858982</v>
      </c>
      <c r="P408" s="5">
        <f t="shared" si="112"/>
        <v>2525.0256128582782</v>
      </c>
      <c r="Q408" s="60">
        <f t="shared" si="119"/>
        <v>25250256.128582783</v>
      </c>
      <c r="R408" s="5">
        <f t="shared" si="122"/>
        <v>626.20188884889501</v>
      </c>
      <c r="S408" s="18">
        <f t="shared" si="120"/>
        <v>6262018.8884889502</v>
      </c>
      <c r="T408" s="119">
        <f t="shared" si="108"/>
        <v>6.1470747695486522E-2</v>
      </c>
      <c r="U408" s="119">
        <f t="shared" si="121"/>
        <v>614.70747695486523</v>
      </c>
      <c r="W408" s="5">
        <f>晶体生长速度!H407</f>
        <v>1621433071970.7903</v>
      </c>
      <c r="X408" s="5">
        <f>形核速率!P408</f>
        <v>95733.40031402852</v>
      </c>
      <c r="Y408" s="5"/>
      <c r="AB408" s="5" t="e">
        <f>形核速率!#REF!</f>
        <v>#REF!</v>
      </c>
      <c r="AC408" s="5">
        <f>晶体生长速度!N407</f>
        <v>1.0897367809242795E+59</v>
      </c>
      <c r="AD408" s="5" t="e">
        <f t="shared" si="106"/>
        <v>#REF!</v>
      </c>
      <c r="AE408" s="5">
        <f t="shared" si="107"/>
        <v>3.1503689790458231E+59</v>
      </c>
    </row>
    <row r="409" spans="2:31" x14ac:dyDescent="0.25">
      <c r="B409" s="5">
        <f>形核速率!F409</f>
        <v>3.9109448907228606</v>
      </c>
      <c r="C409" s="5">
        <f t="shared" si="113"/>
        <v>2.0000000000000018E-2</v>
      </c>
      <c r="D409" s="5">
        <f>形核速率!K409</f>
        <v>108742.62712774894</v>
      </c>
      <c r="E409" s="5">
        <f>晶体生长速度!E408</f>
        <v>648.95087133900722</v>
      </c>
      <c r="F409" s="39">
        <f t="shared" si="114"/>
        <v>12.26735686616124</v>
      </c>
      <c r="G409">
        <f t="shared" si="110"/>
        <v>12</v>
      </c>
      <c r="H409" s="65">
        <f t="shared" si="115"/>
        <v>0.26735686616123999</v>
      </c>
      <c r="I409">
        <f t="shared" si="116"/>
        <v>9</v>
      </c>
      <c r="J409">
        <f t="shared" si="117"/>
        <v>2.0829584093060189</v>
      </c>
      <c r="K409" s="66">
        <f t="shared" si="118"/>
        <v>2.8045557491428564E-6</v>
      </c>
      <c r="L409" s="96">
        <f t="shared" si="123"/>
        <v>26.605233595104551</v>
      </c>
      <c r="N409" s="101">
        <f t="shared" si="109"/>
        <v>1</v>
      </c>
      <c r="O409" s="5">
        <f t="shared" si="111"/>
        <v>275989994.10546428</v>
      </c>
      <c r="P409" s="5">
        <f t="shared" si="112"/>
        <v>2538.0110945934389</v>
      </c>
      <c r="Q409" s="60">
        <f t="shared" si="119"/>
        <v>25380110.945934389</v>
      </c>
      <c r="R409" s="5">
        <f t="shared" si="122"/>
        <v>639.18090627567517</v>
      </c>
      <c r="S409" s="18">
        <f t="shared" si="120"/>
        <v>6391809.0627567517</v>
      </c>
      <c r="T409" s="119">
        <f t="shared" si="108"/>
        <v>6.2768649438164542E-2</v>
      </c>
      <c r="U409" s="119">
        <f t="shared" si="121"/>
        <v>627.68649438164539</v>
      </c>
      <c r="W409" s="5">
        <f>晶体生长速度!H408</f>
        <v>1621446571499.5127</v>
      </c>
      <c r="X409" s="5">
        <f>形核速率!P409</f>
        <v>95733.401673169879</v>
      </c>
      <c r="Y409" s="5"/>
      <c r="AB409" s="5" t="e">
        <f>形核速率!#REF!</f>
        <v>#REF!</v>
      </c>
      <c r="AC409" s="5">
        <f>晶体生长速度!N408</f>
        <v>1.1009901209362789E+59</v>
      </c>
      <c r="AD409" s="5" t="e">
        <f t="shared" si="106"/>
        <v>#REF!</v>
      </c>
      <c r="AE409" s="5">
        <f t="shared" si="107"/>
        <v>3.2049215672758053E+59</v>
      </c>
    </row>
    <row r="410" spans="2:31" x14ac:dyDescent="0.25">
      <c r="B410" s="5">
        <f>形核速率!F410</f>
        <v>3.9609448907228604</v>
      </c>
      <c r="C410" s="5">
        <f t="shared" si="113"/>
        <v>4.9999999999999822E-2</v>
      </c>
      <c r="D410" s="5">
        <f>形核速率!K410</f>
        <v>108742.61066077709</v>
      </c>
      <c r="E410" s="5">
        <f>晶体生长速度!E409</f>
        <v>648.96448033339493</v>
      </c>
      <c r="F410" s="39">
        <f t="shared" si="114"/>
        <v>12.280060493560123</v>
      </c>
      <c r="G410">
        <f t="shared" si="110"/>
        <v>12</v>
      </c>
      <c r="H410" s="65">
        <f t="shared" si="115"/>
        <v>0.28006049356012319</v>
      </c>
      <c r="I410">
        <f t="shared" si="116"/>
        <v>9</v>
      </c>
      <c r="J410">
        <f t="shared" si="117"/>
        <v>2.0829584093060189</v>
      </c>
      <c r="K410" s="66">
        <f t="shared" si="118"/>
        <v>2.8439715529167966E-6</v>
      </c>
      <c r="L410" s="96">
        <f t="shared" si="123"/>
        <v>27.957001462392423</v>
      </c>
      <c r="N410" s="101">
        <f t="shared" si="109"/>
        <v>1</v>
      </c>
      <c r="O410" s="5">
        <f t="shared" si="111"/>
        <v>279524244.6226387</v>
      </c>
      <c r="P410" s="5">
        <f t="shared" si="112"/>
        <v>2570.5125426371769</v>
      </c>
      <c r="Q410" s="60">
        <f t="shared" si="119"/>
        <v>25705125.426371768</v>
      </c>
      <c r="R410" s="5">
        <f t="shared" si="122"/>
        <v>671.62913029234483</v>
      </c>
      <c r="S410" s="18">
        <f t="shared" si="120"/>
        <v>6716291.3029234484</v>
      </c>
      <c r="T410" s="119">
        <f t="shared" si="108"/>
        <v>6.60134718398315E-2</v>
      </c>
      <c r="U410" s="119">
        <f t="shared" si="121"/>
        <v>660.13471839831504</v>
      </c>
      <c r="W410" s="5">
        <f>晶体生长速度!H409</f>
        <v>1621509076271.8613</v>
      </c>
      <c r="X410" s="5">
        <f>形核速率!P410</f>
        <v>95733.407966035258</v>
      </c>
      <c r="Y410" s="5"/>
      <c r="AB410" s="5" t="e">
        <f>形核速率!#REF!</f>
        <v>#REF!</v>
      </c>
      <c r="AC410" s="5">
        <f>晶体生长速度!N409</f>
        <v>1.1294151593777166E+59</v>
      </c>
      <c r="AD410" s="5" t="e">
        <f t="shared" si="106"/>
        <v>#REF!</v>
      </c>
      <c r="AE410" s="5">
        <f t="shared" si="107"/>
        <v>3.3441360456643951E+59</v>
      </c>
    </row>
    <row r="411" spans="2:31" x14ac:dyDescent="0.25">
      <c r="B411" s="5">
        <f>形核速率!F411</f>
        <v>4.0109448907228602</v>
      </c>
      <c r="C411" s="5">
        <f t="shared" si="113"/>
        <v>4.9999999999999822E-2</v>
      </c>
      <c r="D411" s="5">
        <f>形核速率!K411</f>
        <v>108742.59419412556</v>
      </c>
      <c r="E411" s="5">
        <f>晶体生长速度!E410</f>
        <v>648.97808919970464</v>
      </c>
      <c r="F411" s="39">
        <f t="shared" si="114"/>
        <v>12.292604757368867</v>
      </c>
      <c r="G411">
        <f t="shared" si="110"/>
        <v>12</v>
      </c>
      <c r="H411" s="65">
        <f t="shared" si="115"/>
        <v>0.29260475736886704</v>
      </c>
      <c r="I411">
        <f t="shared" si="116"/>
        <v>9</v>
      </c>
      <c r="J411">
        <f t="shared" si="117"/>
        <v>2.0829584093060189</v>
      </c>
      <c r="K411" s="66">
        <f t="shared" si="118"/>
        <v>2.8834364417274049E-6</v>
      </c>
      <c r="L411" s="96">
        <f t="shared" si="123"/>
        <v>29.308797702033367</v>
      </c>
      <c r="N411" s="101">
        <f t="shared" si="109"/>
        <v>1</v>
      </c>
      <c r="O411" s="5">
        <f t="shared" si="111"/>
        <v>283058642.00211889</v>
      </c>
      <c r="P411" s="5">
        <f t="shared" si="112"/>
        <v>2603.0153510666401</v>
      </c>
      <c r="Q411" s="60">
        <f t="shared" si="119"/>
        <v>26030153.5106664</v>
      </c>
      <c r="R411" s="5">
        <f t="shared" si="122"/>
        <v>704.07803475232993</v>
      </c>
      <c r="S411" s="18">
        <f t="shared" si="120"/>
        <v>7040780.347523299</v>
      </c>
      <c r="T411" s="119">
        <f t="shared" si="108"/>
        <v>6.9258362285830016E-2</v>
      </c>
      <c r="U411" s="119">
        <f t="shared" si="121"/>
        <v>692.58362285830015</v>
      </c>
      <c r="W411" s="5">
        <f>晶体生长速度!H410</f>
        <v>1621571581904.0186</v>
      </c>
      <c r="X411" s="5">
        <f>形核速率!P411</f>
        <v>95733.414258730816</v>
      </c>
      <c r="Y411" s="5"/>
      <c r="AB411" s="5" t="e">
        <f>形核速率!#REF!</f>
        <v>#REF!</v>
      </c>
      <c r="AC411" s="5">
        <f>晶体生长速度!N410</f>
        <v>1.1582048334184184E+59</v>
      </c>
      <c r="AD411" s="5" t="e">
        <f t="shared" si="106"/>
        <v>#REF!</v>
      </c>
      <c r="AE411" s="5">
        <f t="shared" si="107"/>
        <v>3.4872909255917082E+59</v>
      </c>
    </row>
    <row r="412" spans="2:31" x14ac:dyDescent="0.25">
      <c r="B412" s="5">
        <f>形核速率!F412</f>
        <v>4.06094489072286</v>
      </c>
      <c r="C412" s="5">
        <f t="shared" si="113"/>
        <v>4.9999999999999822E-2</v>
      </c>
      <c r="D412" s="5">
        <f>形核速率!K412</f>
        <v>108742.57772779439</v>
      </c>
      <c r="E412" s="5">
        <f>晶体生长速度!E411</f>
        <v>648.9916979379318</v>
      </c>
      <c r="F412" s="39">
        <f t="shared" si="114"/>
        <v>12.304993606401656</v>
      </c>
      <c r="G412">
        <f t="shared" si="110"/>
        <v>12</v>
      </c>
      <c r="H412" s="65">
        <f t="shared" si="115"/>
        <v>0.30499360640165563</v>
      </c>
      <c r="I412">
        <f t="shared" si="116"/>
        <v>9</v>
      </c>
      <c r="J412">
        <f t="shared" si="117"/>
        <v>2.0829584093060189</v>
      </c>
      <c r="K412" s="66">
        <f t="shared" si="118"/>
        <v>2.922949863478805E-6</v>
      </c>
      <c r="L412" s="96">
        <f t="shared" si="123"/>
        <v>30.660622313793162</v>
      </c>
      <c r="N412" s="101">
        <f t="shared" si="109"/>
        <v>1</v>
      </c>
      <c r="O412" s="5">
        <f t="shared" si="111"/>
        <v>286593186.2417779</v>
      </c>
      <c r="P412" s="5">
        <f t="shared" si="112"/>
        <v>2635.5195198625979</v>
      </c>
      <c r="Q412" s="60">
        <f t="shared" si="119"/>
        <v>26355195.198625978</v>
      </c>
      <c r="R412" s="5">
        <f t="shared" si="122"/>
        <v>736.52761964922638</v>
      </c>
      <c r="S412" s="18">
        <f t="shared" si="120"/>
        <v>7365276.196492264</v>
      </c>
      <c r="T412" s="119">
        <f t="shared" si="108"/>
        <v>7.2503320775519658E-2</v>
      </c>
      <c r="U412" s="119">
        <f t="shared" si="121"/>
        <v>725.0332077551966</v>
      </c>
      <c r="W412" s="5">
        <f>晶体生长速度!H411</f>
        <v>1621634088395.9553</v>
      </c>
      <c r="X412" s="5">
        <f>形核速率!P412</f>
        <v>95733.420551256539</v>
      </c>
      <c r="Y412" s="5"/>
      <c r="AB412" s="5" t="e">
        <f>形核速率!#REF!</f>
        <v>#REF!</v>
      </c>
      <c r="AC412" s="5">
        <f>晶体生长速度!N411</f>
        <v>1.1873592317665967E+59</v>
      </c>
      <c r="AD412" s="5" t="e">
        <f t="shared" si="106"/>
        <v>#REF!</v>
      </c>
      <c r="AE412" s="5">
        <f t="shared" si="107"/>
        <v>3.6344411739285843E+59</v>
      </c>
    </row>
    <row r="413" spans="2:31" x14ac:dyDescent="0.25">
      <c r="B413" s="5">
        <f>形核速率!F413</f>
        <v>4.1040939217929298</v>
      </c>
      <c r="C413" s="5">
        <f t="shared" si="113"/>
        <v>4.3149031070069732E-2</v>
      </c>
      <c r="D413" s="5">
        <f>形核速率!K413</f>
        <v>108742.56373944279</v>
      </c>
      <c r="E413" s="5">
        <f>晶体生长速度!E412</f>
        <v>649.00236816839697</v>
      </c>
      <c r="F413" s="39">
        <f t="shared" si="114"/>
        <v>12.315562935406676</v>
      </c>
      <c r="G413">
        <f t="shared" si="110"/>
        <v>12</v>
      </c>
      <c r="H413" s="65">
        <f t="shared" si="115"/>
        <v>0.31556293540667646</v>
      </c>
      <c r="I413">
        <f t="shared" si="116"/>
        <v>9</v>
      </c>
      <c r="J413">
        <f t="shared" si="117"/>
        <v>2.0829584093060189</v>
      </c>
      <c r="K413" s="66">
        <f t="shared" si="118"/>
        <v>2.9570877870052002E-6</v>
      </c>
      <c r="L413" s="96">
        <f t="shared" si="123"/>
        <v>31.827239956724132</v>
      </c>
      <c r="N413" s="101">
        <f t="shared" si="109"/>
        <v>1</v>
      </c>
      <c r="O413" s="5">
        <f t="shared" si="111"/>
        <v>289643068.86836588</v>
      </c>
      <c r="P413" s="5">
        <f t="shared" si="112"/>
        <v>2663.5666744291352</v>
      </c>
      <c r="Q413" s="60">
        <f t="shared" si="119"/>
        <v>26635666.744291354</v>
      </c>
      <c r="R413" s="5">
        <f t="shared" si="122"/>
        <v>764.53144299787334</v>
      </c>
      <c r="S413" s="18">
        <f t="shared" si="120"/>
        <v>7645314.429978733</v>
      </c>
      <c r="T413" s="119">
        <f t="shared" si="108"/>
        <v>7.5303703110384354E-2</v>
      </c>
      <c r="U413" s="119">
        <f t="shared" si="121"/>
        <v>753.03703110384356</v>
      </c>
      <c r="W413" s="5">
        <f>晶体生长速度!H412</f>
        <v>1621684765410.593</v>
      </c>
      <c r="X413" s="5">
        <f>形核速率!P413</f>
        <v>95733.425652721155</v>
      </c>
      <c r="Y413" s="5"/>
      <c r="AB413" s="5" t="e">
        <f>形核速率!#REF!</f>
        <v>#REF!</v>
      </c>
      <c r="AC413" s="5">
        <f>晶体生长速度!N412</f>
        <v>1.2128075574719871E+59</v>
      </c>
      <c r="AD413" s="5" t="e">
        <f t="shared" si="106"/>
        <v>#REF!</v>
      </c>
      <c r="AE413" s="5">
        <f t="shared" si="107"/>
        <v>3.7646685674533244E+59</v>
      </c>
    </row>
    <row r="414" spans="2:31" x14ac:dyDescent="0.25">
      <c r="B414" s="5">
        <f>形核速率!F414</f>
        <v>4.1040939218929298</v>
      </c>
      <c r="C414" s="5">
        <f t="shared" si="113"/>
        <v>1.000000082740371E-10</v>
      </c>
      <c r="D414" s="5">
        <f>形核速率!K414</f>
        <v>108742.562952761</v>
      </c>
      <c r="E414" s="5">
        <f>晶体生长速度!E413</f>
        <v>649.00422356496574</v>
      </c>
      <c r="F414" s="39">
        <f t="shared" si="114"/>
        <v>12.315562928196595</v>
      </c>
      <c r="G414">
        <f t="shared" si="110"/>
        <v>12</v>
      </c>
      <c r="H414" s="65">
        <f t="shared" si="115"/>
        <v>0.31556292819659504</v>
      </c>
      <c r="I414">
        <f t="shared" si="116"/>
        <v>9</v>
      </c>
      <c r="J414">
        <f t="shared" si="117"/>
        <v>2.0829584093060189</v>
      </c>
      <c r="K414" s="66">
        <f t="shared" si="118"/>
        <v>2.9570877635818589E-6</v>
      </c>
      <c r="L414" s="96">
        <f t="shared" si="123"/>
        <v>31.827239959427832</v>
      </c>
      <c r="N414" s="101">
        <f t="shared" si="109"/>
        <v>1</v>
      </c>
      <c r="O414" s="5">
        <f t="shared" si="111"/>
        <v>289643894.8244065</v>
      </c>
      <c r="P414" s="5">
        <f t="shared" si="112"/>
        <v>2663.574289215816</v>
      </c>
      <c r="Q414" s="60">
        <f t="shared" si="119"/>
        <v>26635742.892158158</v>
      </c>
      <c r="R414" s="5">
        <f t="shared" si="122"/>
        <v>764.53144306277375</v>
      </c>
      <c r="S414" s="18">
        <f t="shared" si="120"/>
        <v>7645314.4306277372</v>
      </c>
      <c r="T414" s="119">
        <f t="shared" si="108"/>
        <v>7.5303703116874399E-2</v>
      </c>
      <c r="U414" s="119">
        <f t="shared" si="121"/>
        <v>753.03703116874397</v>
      </c>
      <c r="W414" s="5">
        <f>晶体生长速度!H413</f>
        <v>1621690945913.0859</v>
      </c>
      <c r="X414" s="5">
        <f>形核速率!P414</f>
        <v>95733.42627487758</v>
      </c>
      <c r="Y414" s="5"/>
      <c r="AB414" s="5" t="e">
        <f>形核速率!#REF!</f>
        <v>#REF!</v>
      </c>
      <c r="AC414" s="5">
        <f>晶体生长速度!N413</f>
        <v>1.2128144874925306E+59</v>
      </c>
      <c r="AD414" s="5" t="e">
        <f t="shared" si="106"/>
        <v>#REF!</v>
      </c>
      <c r="AE414" s="5">
        <f t="shared" si="107"/>
        <v>3.7646900790092527E+59</v>
      </c>
    </row>
    <row r="415" spans="2:31" x14ac:dyDescent="0.25">
      <c r="B415" s="5">
        <f>形核速率!F415</f>
        <v>4.1040939221929298</v>
      </c>
      <c r="C415" s="5">
        <f t="shared" si="113"/>
        <v>3.000000248221113E-10</v>
      </c>
      <c r="D415" s="5">
        <f>形核速率!K415</f>
        <v>108742.56059252992</v>
      </c>
      <c r="E415" s="5">
        <f>晶体生长速度!E414</f>
        <v>649.009790698605</v>
      </c>
      <c r="F415" s="39">
        <f t="shared" si="114"/>
        <v>12.315562906564642</v>
      </c>
      <c r="G415">
        <f t="shared" si="110"/>
        <v>12</v>
      </c>
      <c r="H415" s="65">
        <f t="shared" si="115"/>
        <v>0.31556290656464192</v>
      </c>
      <c r="I415">
        <f t="shared" si="116"/>
        <v>9</v>
      </c>
      <c r="J415">
        <f t="shared" si="117"/>
        <v>2.0829584093060189</v>
      </c>
      <c r="K415" s="66">
        <f t="shared" si="118"/>
        <v>2.9570876933062864E-6</v>
      </c>
      <c r="L415" s="96">
        <f t="shared" si="123"/>
        <v>31.827239967539008</v>
      </c>
      <c r="N415" s="101">
        <f t="shared" si="109"/>
        <v>1</v>
      </c>
      <c r="O415" s="5">
        <f t="shared" si="111"/>
        <v>289646373.11322957</v>
      </c>
      <c r="P415" s="5">
        <f t="shared" si="112"/>
        <v>2663.5971374498504</v>
      </c>
      <c r="Q415" s="60">
        <f t="shared" si="119"/>
        <v>26635971.374498505</v>
      </c>
      <c r="R415" s="5">
        <f t="shared" si="122"/>
        <v>764.53144325747667</v>
      </c>
      <c r="S415" s="18">
        <f t="shared" si="120"/>
        <v>7645314.4325747667</v>
      </c>
      <c r="T415" s="119">
        <f t="shared" si="108"/>
        <v>7.5303703136344699E-2</v>
      </c>
      <c r="U415" s="119">
        <f t="shared" si="121"/>
        <v>753.037031363447</v>
      </c>
      <c r="W415" s="5">
        <f>晶体生长速度!H414</f>
        <v>1621709490332.8308</v>
      </c>
      <c r="X415" s="5">
        <f>形核速率!P415</f>
        <v>95733.428141624987</v>
      </c>
      <c r="Y415" s="5"/>
      <c r="AB415" s="5" t="e">
        <f>形核速率!#REF!</f>
        <v>#REF!</v>
      </c>
      <c r="AC415" s="5">
        <f>晶体生长速度!N414</f>
        <v>1.2128352817154611E+59</v>
      </c>
      <c r="AD415" s="5" t="e">
        <f t="shared" si="106"/>
        <v>#REF!</v>
      </c>
      <c r="AE415" s="5">
        <f t="shared" si="107"/>
        <v>3.7647546265941125E+59</v>
      </c>
    </row>
    <row r="416" spans="2:31" x14ac:dyDescent="0.25">
      <c r="B416" s="5">
        <f>形核速率!F416</f>
        <v>4.1040939225929298</v>
      </c>
      <c r="C416" s="5">
        <f t="shared" si="113"/>
        <v>4.000000330961484E-10</v>
      </c>
      <c r="D416" s="5">
        <f>形核速率!K416</f>
        <v>108742.55744551928</v>
      </c>
      <c r="E416" s="5">
        <f>晶体生长速度!E415</f>
        <v>649.01721381813707</v>
      </c>
      <c r="F416" s="39">
        <f t="shared" si="114"/>
        <v>12.31556287772171</v>
      </c>
      <c r="G416">
        <f t="shared" si="110"/>
        <v>12</v>
      </c>
      <c r="H416" s="65">
        <f t="shared" si="115"/>
        <v>0.31556287772171032</v>
      </c>
      <c r="I416">
        <f t="shared" si="116"/>
        <v>9</v>
      </c>
      <c r="J416">
        <f t="shared" si="117"/>
        <v>2.0829584093060189</v>
      </c>
      <c r="K416" s="66">
        <f t="shared" si="118"/>
        <v>2.9570875996044614E-6</v>
      </c>
      <c r="L416" s="96">
        <f t="shared" si="123"/>
        <v>31.827239978354029</v>
      </c>
      <c r="N416" s="101">
        <f t="shared" si="109"/>
        <v>1</v>
      </c>
      <c r="O416" s="5">
        <f t="shared" si="111"/>
        <v>289649677.62065101</v>
      </c>
      <c r="P416" s="5">
        <f t="shared" si="112"/>
        <v>2663.6276028892125</v>
      </c>
      <c r="Q416" s="60">
        <f t="shared" si="119"/>
        <v>26636276.028892126</v>
      </c>
      <c r="R416" s="5">
        <f t="shared" si="122"/>
        <v>764.53144351708363</v>
      </c>
      <c r="S416" s="18">
        <f t="shared" si="120"/>
        <v>7645314.4351708367</v>
      </c>
      <c r="T416" s="119">
        <f t="shared" si="108"/>
        <v>7.5303703162305391E-2</v>
      </c>
      <c r="U416" s="119">
        <f t="shared" si="121"/>
        <v>753.03703162305396</v>
      </c>
      <c r="W416" s="5">
        <f>晶体生长速度!H415</f>
        <v>1621734217158.0005</v>
      </c>
      <c r="X416" s="5">
        <f>形核速率!P416</f>
        <v>95733.430630680275</v>
      </c>
      <c r="Y416" s="5"/>
      <c r="AB416" s="5" t="e">
        <f>形核速率!#REF!</f>
        <v>#REF!</v>
      </c>
      <c r="AC416" s="5">
        <f>晶体生长速度!N415</f>
        <v>1.2128630087753145E+59</v>
      </c>
      <c r="AD416" s="5" t="e">
        <f t="shared" si="106"/>
        <v>#REF!</v>
      </c>
      <c r="AE416" s="5">
        <f t="shared" si="107"/>
        <v>3.764840694477229E+59</v>
      </c>
    </row>
    <row r="417" spans="2:31" x14ac:dyDescent="0.25">
      <c r="B417" s="5">
        <f>形核速率!F417</f>
        <v>4.1040939227929298</v>
      </c>
      <c r="C417" s="5">
        <f t="shared" si="113"/>
        <v>2.000000165480742E-10</v>
      </c>
      <c r="D417" s="5">
        <f>形核速率!K417</f>
        <v>108742.55587208073</v>
      </c>
      <c r="E417" s="5">
        <f>晶体生长速度!E416</f>
        <v>649.02092509768704</v>
      </c>
      <c r="F417" s="39">
        <f t="shared" si="114"/>
        <v>12.315562863300856</v>
      </c>
      <c r="G417">
        <f t="shared" si="110"/>
        <v>12</v>
      </c>
      <c r="H417" s="65">
        <f t="shared" si="115"/>
        <v>0.31556286330085648</v>
      </c>
      <c r="I417">
        <f t="shared" si="116"/>
        <v>9</v>
      </c>
      <c r="J417">
        <f t="shared" si="117"/>
        <v>2.0829584093060189</v>
      </c>
      <c r="K417" s="66">
        <f t="shared" si="118"/>
        <v>2.9570875527555379E-6</v>
      </c>
      <c r="L417" s="96">
        <f t="shared" si="123"/>
        <v>31.827239983761572</v>
      </c>
      <c r="N417" s="101">
        <f t="shared" si="109"/>
        <v>1</v>
      </c>
      <c r="O417" s="5">
        <f t="shared" si="111"/>
        <v>289651329.74941033</v>
      </c>
      <c r="P417" s="5">
        <f t="shared" si="112"/>
        <v>2663.6428344588626</v>
      </c>
      <c r="Q417" s="60">
        <f t="shared" si="119"/>
        <v>26636428.344588626</v>
      </c>
      <c r="R417" s="5">
        <f t="shared" si="122"/>
        <v>764.53144364688785</v>
      </c>
      <c r="S417" s="18">
        <f t="shared" si="120"/>
        <v>7645314.4364688788</v>
      </c>
      <c r="T417" s="119">
        <f t="shared" si="108"/>
        <v>7.5303703175285813E-2</v>
      </c>
      <c r="U417" s="119">
        <f t="shared" si="121"/>
        <v>753.03703175285818</v>
      </c>
      <c r="W417" s="5">
        <f>晶体生长速度!H416</f>
        <v>1621746579759.8386</v>
      </c>
      <c r="X417" s="5">
        <f>形核速率!P417</f>
        <v>95733.431875111259</v>
      </c>
      <c r="Y417" s="5"/>
      <c r="AB417" s="5" t="e">
        <f>形核速率!#REF!</f>
        <v>#REF!</v>
      </c>
      <c r="AC417" s="5">
        <f>晶体生长速度!N416</f>
        <v>1.2128768712085335E+59</v>
      </c>
      <c r="AD417" s="5" t="e">
        <f t="shared" si="106"/>
        <v>#REF!</v>
      </c>
      <c r="AE417" s="5">
        <f t="shared" si="107"/>
        <v>3.764883725014512E+59</v>
      </c>
    </row>
    <row r="418" spans="2:31" x14ac:dyDescent="0.25">
      <c r="B418" s="5">
        <f>形核速率!F418</f>
        <v>4.1040939317929297</v>
      </c>
      <c r="C418" s="5">
        <f t="shared" si="113"/>
        <v>8.9999998564849193E-9</v>
      </c>
      <c r="D418" s="5">
        <f>形核速率!K418</f>
        <v>108742.48506237195</v>
      </c>
      <c r="E418" s="5">
        <f>晶体生长速度!E417</f>
        <v>649.1879867200314</v>
      </c>
      <c r="F418" s="39">
        <f t="shared" si="114"/>
        <v>12.31556221431652</v>
      </c>
      <c r="G418">
        <f t="shared" si="110"/>
        <v>12</v>
      </c>
      <c r="H418" s="65">
        <f t="shared" si="115"/>
        <v>0.31556221431651998</v>
      </c>
      <c r="I418">
        <f t="shared" si="116"/>
        <v>9</v>
      </c>
      <c r="J418">
        <f t="shared" si="117"/>
        <v>2.0829584093060189</v>
      </c>
      <c r="K418" s="66">
        <f t="shared" si="118"/>
        <v>2.9570854444055977E-6</v>
      </c>
      <c r="L418" s="96">
        <f t="shared" si="123"/>
        <v>31.827240227163596</v>
      </c>
      <c r="N418" s="101">
        <f t="shared" si="109"/>
        <v>1</v>
      </c>
      <c r="O418" s="5">
        <f t="shared" si="111"/>
        <v>289725699.59952283</v>
      </c>
      <c r="P418" s="5">
        <f t="shared" si="112"/>
        <v>2664.3284768905501</v>
      </c>
      <c r="Q418" s="60">
        <f t="shared" si="119"/>
        <v>26643284.768905502</v>
      </c>
      <c r="R418" s="5">
        <f t="shared" si="122"/>
        <v>764.53144948957959</v>
      </c>
      <c r="S418" s="18">
        <f t="shared" si="120"/>
        <v>7645314.4948957963</v>
      </c>
      <c r="T418" s="119">
        <f t="shared" si="108"/>
        <v>7.5303703759554988E-2</v>
      </c>
      <c r="U418" s="119">
        <f t="shared" si="121"/>
        <v>753.03703759554992</v>
      </c>
      <c r="W418" s="5">
        <f>晶体生长速度!H417</f>
        <v>1622303089831.5488</v>
      </c>
      <c r="X418" s="5">
        <f>形核速率!P418</f>
        <v>95733.487883550028</v>
      </c>
      <c r="Y418" s="5"/>
      <c r="AB418" s="5" t="e">
        <f>形核速率!#REF!</f>
        <v>#REF!</v>
      </c>
      <c r="AC418" s="5">
        <f>晶体生长速度!N417</f>
        <v>1.2135009866578385E+59</v>
      </c>
      <c r="AD418" s="5" t="e">
        <f t="shared" si="106"/>
        <v>#REF!</v>
      </c>
      <c r="AE418" s="5">
        <f t="shared" si="107"/>
        <v>3.7668210489093294E+59</v>
      </c>
    </row>
    <row r="419" spans="2:31" x14ac:dyDescent="0.25">
      <c r="B419" s="5">
        <f>形核速率!F419</f>
        <v>4.1040940217929291</v>
      </c>
      <c r="C419" s="5">
        <f t="shared" si="113"/>
        <v>8.9999999453027613E-8</v>
      </c>
      <c r="D419" s="5">
        <f>形核速率!K419</f>
        <v>108741.77729423408</v>
      </c>
      <c r="E419" s="5">
        <f>晶体生长速度!E418</f>
        <v>650.86022727361967</v>
      </c>
      <c r="F419" s="39">
        <f t="shared" si="114"/>
        <v>12.315555727474921</v>
      </c>
      <c r="G419">
        <f t="shared" si="110"/>
        <v>12</v>
      </c>
      <c r="H419" s="65">
        <f t="shared" si="115"/>
        <v>0.315555727474921</v>
      </c>
      <c r="I419">
        <f t="shared" si="116"/>
        <v>9</v>
      </c>
      <c r="J419">
        <f t="shared" si="117"/>
        <v>2.0829584093060189</v>
      </c>
      <c r="K419" s="66">
        <f t="shared" si="118"/>
        <v>2.9570643707406094E-6</v>
      </c>
      <c r="L419" s="96">
        <f t="shared" si="123"/>
        <v>31.827242667453657</v>
      </c>
      <c r="N419" s="101">
        <f t="shared" si="109"/>
        <v>1</v>
      </c>
      <c r="O419" s="5">
        <f t="shared" si="111"/>
        <v>290470118.57338268</v>
      </c>
      <c r="P419" s="5">
        <f t="shared" si="112"/>
        <v>2671.1915677764496</v>
      </c>
      <c r="Q419" s="60">
        <f t="shared" si="119"/>
        <v>26711915.677764494</v>
      </c>
      <c r="R419" s="5">
        <f t="shared" si="122"/>
        <v>764.53150806699966</v>
      </c>
      <c r="S419" s="18">
        <f t="shared" si="120"/>
        <v>7645315.0806699963</v>
      </c>
      <c r="T419" s="119">
        <f t="shared" si="108"/>
        <v>7.5303709617297002E-2</v>
      </c>
      <c r="U419" s="119">
        <f t="shared" si="121"/>
        <v>753.03709617297</v>
      </c>
      <c r="W419" s="5">
        <f>晶体生长速度!H418</f>
        <v>1627876215391.1204</v>
      </c>
      <c r="X419" s="5">
        <f>形核速率!P419</f>
        <v>95734.047658171301</v>
      </c>
      <c r="Y419" s="5"/>
      <c r="AB419" s="5" t="e">
        <f>形核速率!#REF!</f>
        <v>#REF!</v>
      </c>
      <c r="AC419" s="5">
        <f>晶体生长速度!N418</f>
        <v>1.2197570783202502E+59</v>
      </c>
      <c r="AD419" s="5" t="e">
        <f t="shared" si="106"/>
        <v>#REF!</v>
      </c>
      <c r="AE419" s="5">
        <f t="shared" si="107"/>
        <v>3.7862406548534983E+59</v>
      </c>
    </row>
    <row r="420" spans="2:31" x14ac:dyDescent="0.25">
      <c r="B420" s="5">
        <f>形核速率!F420</f>
        <v>4.1040949217929299</v>
      </c>
      <c r="C420" s="5">
        <f t="shared" si="113"/>
        <v>9.0000000074752506E-7</v>
      </c>
      <c r="D420" s="5">
        <f>形核速率!K420</f>
        <v>108734.73324635418</v>
      </c>
      <c r="E420" s="5">
        <f>晶体生长速度!E419</f>
        <v>667.74099719095886</v>
      </c>
      <c r="F420" s="39">
        <f t="shared" si="114"/>
        <v>12.315491166049954</v>
      </c>
      <c r="G420">
        <f t="shared" si="110"/>
        <v>12</v>
      </c>
      <c r="H420" s="65">
        <f t="shared" si="115"/>
        <v>0.31549116604995397</v>
      </c>
      <c r="I420">
        <f t="shared" si="116"/>
        <v>9</v>
      </c>
      <c r="J420">
        <f t="shared" si="117"/>
        <v>2.0829584093060189</v>
      </c>
      <c r="K420" s="66">
        <f t="shared" si="118"/>
        <v>2.9568546395913039E-6</v>
      </c>
      <c r="L420" s="96">
        <f t="shared" si="123"/>
        <v>31.827267703270273</v>
      </c>
      <c r="N420" s="101">
        <f t="shared" si="109"/>
        <v>1</v>
      </c>
      <c r="O420" s="5">
        <f t="shared" si="111"/>
        <v>297984539.25877619</v>
      </c>
      <c r="P420" s="5">
        <f t="shared" si="112"/>
        <v>2740.4724356443612</v>
      </c>
      <c r="Q420" s="60">
        <f t="shared" si="119"/>
        <v>27404724.356443614</v>
      </c>
      <c r="R420" s="5">
        <f t="shared" si="122"/>
        <v>764.53210903389765</v>
      </c>
      <c r="S420" s="18">
        <f t="shared" si="120"/>
        <v>7645321.0903389761</v>
      </c>
      <c r="T420" s="119">
        <f t="shared" si="108"/>
        <v>7.5303769713986793E-2</v>
      </c>
      <c r="U420" s="119">
        <f t="shared" si="121"/>
        <v>753.03769713986787</v>
      </c>
      <c r="W420" s="5">
        <f>晶体生长速度!H419</f>
        <v>1684401075543.5129</v>
      </c>
      <c r="X420" s="5">
        <f>形核速率!P420</f>
        <v>95739.613256371667</v>
      </c>
      <c r="Y420" s="5"/>
      <c r="AB420" s="5" t="e">
        <f>形核速率!#REF!</f>
        <v>#REF!</v>
      </c>
      <c r="AC420" s="5">
        <f>晶体生长速度!N419</f>
        <v>1.2838109270673624E+59</v>
      </c>
      <c r="AD420" s="5" t="e">
        <f t="shared" si="106"/>
        <v>#REF!</v>
      </c>
      <c r="AE420" s="5">
        <f t="shared" si="107"/>
        <v>3.9850709792520731E+59</v>
      </c>
    </row>
    <row r="421" spans="2:31" x14ac:dyDescent="0.25">
      <c r="B421" s="5">
        <f>形核速率!F421</f>
        <v>4.1041014086048939</v>
      </c>
      <c r="C421" s="5">
        <f t="shared" si="113"/>
        <v>6.4868119640237865E-6</v>
      </c>
      <c r="D421" s="5">
        <f>形核速率!K421</f>
        <v>108685.69447535223</v>
      </c>
      <c r="E421" s="5">
        <f>晶体生长速度!E420</f>
        <v>798.12073077134914</v>
      </c>
      <c r="F421" s="39">
        <f t="shared" si="114"/>
        <v>12.315041644305488</v>
      </c>
      <c r="G421">
        <f t="shared" si="110"/>
        <v>12</v>
      </c>
      <c r="H421" s="65">
        <f t="shared" si="115"/>
        <v>0.31504164430548798</v>
      </c>
      <c r="I421">
        <f t="shared" si="116"/>
        <v>9</v>
      </c>
      <c r="J421">
        <f t="shared" si="117"/>
        <v>2.0829584093060189</v>
      </c>
      <c r="K421" s="66">
        <f t="shared" si="118"/>
        <v>2.9553947571061485E-6</v>
      </c>
      <c r="L421" s="96">
        <f t="shared" si="123"/>
        <v>31.827483383884093</v>
      </c>
      <c r="N421" s="101">
        <f t="shared" si="109"/>
        <v>1</v>
      </c>
      <c r="O421" s="5">
        <f t="shared" si="111"/>
        <v>356007428.02878469</v>
      </c>
      <c r="P421" s="5">
        <f t="shared" si="112"/>
        <v>3275.5684153954612</v>
      </c>
      <c r="Q421" s="60">
        <f t="shared" si="119"/>
        <v>32755684.153954614</v>
      </c>
      <c r="R421" s="5">
        <f t="shared" si="122"/>
        <v>764.53728629300281</v>
      </c>
      <c r="S421" s="18">
        <f t="shared" si="120"/>
        <v>7645372.8629300278</v>
      </c>
      <c r="T421" s="119">
        <f t="shared" si="108"/>
        <v>7.5304287439897297E-2</v>
      </c>
      <c r="U421" s="119">
        <f t="shared" si="121"/>
        <v>753.04287439897291</v>
      </c>
      <c r="W421" s="5">
        <f>晶体生长速度!H420</f>
        <v>2136517192070.7378</v>
      </c>
      <c r="X421" s="5">
        <f>形核速率!P421</f>
        <v>95778.083530242569</v>
      </c>
      <c r="Y421" s="5"/>
      <c r="AB421" s="5" t="e">
        <f>形核速率!#REF!</f>
        <v>#REF!</v>
      </c>
      <c r="AC421" s="5">
        <f>晶体生长速度!N420</f>
        <v>1.8337300171193798E+59</v>
      </c>
      <c r="AD421" s="5" t="e">
        <f t="shared" si="106"/>
        <v>#REF!</v>
      </c>
      <c r="AE421" s="5">
        <f t="shared" si="107"/>
        <v>5.6920839291413431E+59</v>
      </c>
    </row>
    <row r="422" spans="2:31" x14ac:dyDescent="0.25">
      <c r="B422" s="5">
        <f>形核速率!F422</f>
        <v>4.1041114086048935</v>
      </c>
      <c r="C422" s="5">
        <f t="shared" si="113"/>
        <v>9.9999999996214228E-6</v>
      </c>
      <c r="D422" s="5">
        <f>形核速率!K422</f>
        <v>108685.69451987659</v>
      </c>
      <c r="E422" s="5">
        <f>晶体生长速度!E421</f>
        <v>798.12045463125969</v>
      </c>
      <c r="F422" s="39">
        <f t="shared" si="114"/>
        <v>12.315044081331928</v>
      </c>
      <c r="G422">
        <f t="shared" si="110"/>
        <v>12</v>
      </c>
      <c r="H422" s="65">
        <f t="shared" si="115"/>
        <v>0.31504408133192818</v>
      </c>
      <c r="I422">
        <f t="shared" si="116"/>
        <v>9</v>
      </c>
      <c r="J422">
        <f t="shared" si="117"/>
        <v>2.0829584093060189</v>
      </c>
      <c r="K422" s="66">
        <f t="shared" si="118"/>
        <v>2.9554026697346045E-6</v>
      </c>
      <c r="L422" s="96">
        <f t="shared" si="123"/>
        <v>31.827815874698356</v>
      </c>
      <c r="N422" s="101">
        <f t="shared" si="109"/>
        <v>1</v>
      </c>
      <c r="O422" s="5">
        <f t="shared" si="111"/>
        <v>356008172.44313568</v>
      </c>
      <c r="P422" s="5">
        <f t="shared" si="112"/>
        <v>3275.5752632930771</v>
      </c>
      <c r="Q422" s="60">
        <f t="shared" si="119"/>
        <v>32755752.632930771</v>
      </c>
      <c r="R422" s="5">
        <f t="shared" si="122"/>
        <v>764.54526749754882</v>
      </c>
      <c r="S422" s="18">
        <f t="shared" si="120"/>
        <v>7645452.6749754883</v>
      </c>
      <c r="T422" s="119">
        <f t="shared" si="108"/>
        <v>7.5305085560351898E-2</v>
      </c>
      <c r="U422" s="119">
        <f t="shared" si="121"/>
        <v>753.05085560351893</v>
      </c>
      <c r="W422" s="5">
        <f>晶体生长速度!H421</f>
        <v>2136516297546.9822</v>
      </c>
      <c r="X422" s="5">
        <f>形核速率!P422</f>
        <v>95778.083462956391</v>
      </c>
      <c r="Y422" s="5"/>
      <c r="AB422" s="5" t="e">
        <f>形核速率!#REF!</f>
        <v>#REF!</v>
      </c>
      <c r="AC422" s="5">
        <f>晶体生长速度!N421</f>
        <v>1.8337375068573033E+59</v>
      </c>
      <c r="AD422" s="5" t="e">
        <f t="shared" si="106"/>
        <v>#REF!</v>
      </c>
      <c r="AE422" s="5">
        <f t="shared" si="107"/>
        <v>5.6921255154224494E+59</v>
      </c>
    </row>
    <row r="423" spans="2:31" x14ac:dyDescent="0.25">
      <c r="B423" s="5">
        <f>形核速率!F423</f>
        <v>4.1041214086048932</v>
      </c>
      <c r="C423" s="5">
        <f t="shared" si="113"/>
        <v>9.9999999996214228E-6</v>
      </c>
      <c r="D423" s="5">
        <f>形核速率!K423</f>
        <v>108685.69456440088</v>
      </c>
      <c r="E423" s="5">
        <f>晶体生长速度!E422</f>
        <v>798.12017849126698</v>
      </c>
      <c r="F423" s="39">
        <f t="shared" si="114"/>
        <v>12.31504651835243</v>
      </c>
      <c r="G423">
        <f t="shared" si="110"/>
        <v>12</v>
      </c>
      <c r="H423" s="65">
        <f t="shared" si="115"/>
        <v>0.31504651835243003</v>
      </c>
      <c r="I423">
        <f t="shared" si="116"/>
        <v>9</v>
      </c>
      <c r="J423">
        <f t="shared" si="117"/>
        <v>2.0829584093060189</v>
      </c>
      <c r="K423" s="66">
        <f t="shared" si="118"/>
        <v>2.9554105823649638E-6</v>
      </c>
      <c r="L423" s="96">
        <f t="shared" si="123"/>
        <v>31.828148365397581</v>
      </c>
      <c r="N423" s="101">
        <f t="shared" si="109"/>
        <v>1</v>
      </c>
      <c r="O423" s="5">
        <f t="shared" si="111"/>
        <v>356008916.85693002</v>
      </c>
      <c r="P423" s="5">
        <f t="shared" si="112"/>
        <v>3275.5821111855676</v>
      </c>
      <c r="Q423" s="60">
        <f t="shared" si="119"/>
        <v>32755821.111855675</v>
      </c>
      <c r="R423" s="5">
        <f t="shared" si="122"/>
        <v>764.55324869933338</v>
      </c>
      <c r="S423" s="18">
        <f t="shared" si="120"/>
        <v>7645532.4869933343</v>
      </c>
      <c r="T423" s="119">
        <f t="shared" si="108"/>
        <v>7.5305883680530358E-2</v>
      </c>
      <c r="U423" s="119">
        <f t="shared" si="121"/>
        <v>753.0588368053036</v>
      </c>
      <c r="W423" s="5">
        <f>晶体生长速度!H422</f>
        <v>2136515403023.605</v>
      </c>
      <c r="X423" s="5">
        <f>形核速率!P423</f>
        <v>95778.083395670197</v>
      </c>
      <c r="Y423" s="5"/>
      <c r="AB423" s="5" t="e">
        <f>形核速率!#REF!</f>
        <v>#REF!</v>
      </c>
      <c r="AC423" s="5">
        <f>晶体生长速度!N422</f>
        <v>1.8337449966042088E+59</v>
      </c>
      <c r="AD423" s="5" t="e">
        <f t="shared" si="106"/>
        <v>#REF!</v>
      </c>
      <c r="AE423" s="5">
        <f t="shared" si="107"/>
        <v>5.692167101881232E+59</v>
      </c>
    </row>
    <row r="424" spans="2:31" x14ac:dyDescent="0.25">
      <c r="B424" s="5">
        <f>形核速率!F424</f>
        <v>4.1041514086048938</v>
      </c>
      <c r="C424" s="5">
        <f t="shared" si="113"/>
        <v>3.0000000000640625E-5</v>
      </c>
      <c r="D424" s="5">
        <f>形核速率!K424</f>
        <v>108685.69463685933</v>
      </c>
      <c r="E424" s="5">
        <f>晶体生长速度!E423</f>
        <v>798.11970890110831</v>
      </c>
      <c r="F424" s="39">
        <f t="shared" si="114"/>
        <v>12.315053828816003</v>
      </c>
      <c r="G424">
        <f t="shared" si="110"/>
        <v>12</v>
      </c>
      <c r="H424" s="65">
        <f t="shared" si="115"/>
        <v>0.31505382881600319</v>
      </c>
      <c r="I424">
        <f t="shared" si="116"/>
        <v>9</v>
      </c>
      <c r="J424">
        <f t="shared" si="117"/>
        <v>2.0829584093060189</v>
      </c>
      <c r="K424" s="66">
        <f t="shared" si="118"/>
        <v>2.955434318441739E-6</v>
      </c>
      <c r="L424" s="96">
        <f t="shared" si="123"/>
        <v>31.829145836908449</v>
      </c>
      <c r="N424" s="101">
        <f t="shared" si="109"/>
        <v>1</v>
      </c>
      <c r="O424" s="5">
        <f t="shared" si="111"/>
        <v>356011309.95507163</v>
      </c>
      <c r="P424" s="5">
        <f t="shared" si="112"/>
        <v>3275.6041275218113</v>
      </c>
      <c r="Q424" s="60">
        <f t="shared" si="119"/>
        <v>32756041.275218114</v>
      </c>
      <c r="R424" s="5">
        <f t="shared" si="122"/>
        <v>764.57719229060092</v>
      </c>
      <c r="S424" s="18">
        <f t="shared" si="120"/>
        <v>7645771.9229060095</v>
      </c>
      <c r="T424" s="119">
        <f t="shared" si="108"/>
        <v>7.5308278039657117E-2</v>
      </c>
      <c r="U424" s="119">
        <f t="shared" si="121"/>
        <v>753.08278039657114</v>
      </c>
      <c r="W424" s="5">
        <f>晶体生长速度!H423</f>
        <v>2136513888590.9832</v>
      </c>
      <c r="X424" s="5">
        <f>形核速率!P424</f>
        <v>95778.083281754269</v>
      </c>
      <c r="Y424" s="5"/>
      <c r="AB424" s="5" t="e">
        <f>形核速率!#REF!</f>
        <v>#REF!</v>
      </c>
      <c r="AC424" s="5">
        <f>晶体生长速度!N423</f>
        <v>1.833769360874537E+59</v>
      </c>
      <c r="AD424" s="5" t="e">
        <f t="shared" si="106"/>
        <v>#REF!</v>
      </c>
      <c r="AE424" s="5">
        <f t="shared" si="107"/>
        <v>5.6922977446151896E+59</v>
      </c>
    </row>
    <row r="425" spans="2:31" x14ac:dyDescent="0.25">
      <c r="B425" s="5">
        <f>形核速率!F425</f>
        <v>4.1041814086048936</v>
      </c>
      <c r="C425" s="5">
        <f t="shared" si="113"/>
        <v>2.9999999999752447E-5</v>
      </c>
      <c r="D425" s="5">
        <f>形核速率!K425</f>
        <v>108685.69470931782</v>
      </c>
      <c r="E425" s="5">
        <f>晶体生长速度!E424</f>
        <v>798.1192393112301</v>
      </c>
      <c r="F425" s="39">
        <f t="shared" si="114"/>
        <v>12.315061139226145</v>
      </c>
      <c r="G425">
        <f t="shared" si="110"/>
        <v>12</v>
      </c>
      <c r="H425" s="65">
        <f t="shared" si="115"/>
        <v>0.31506113922614531</v>
      </c>
      <c r="I425">
        <f t="shared" si="116"/>
        <v>9</v>
      </c>
      <c r="J425">
        <f t="shared" si="117"/>
        <v>2.0829584093060189</v>
      </c>
      <c r="K425" s="66">
        <f t="shared" si="118"/>
        <v>2.9554580545356619E-6</v>
      </c>
      <c r="L425" s="96">
        <f t="shared" si="123"/>
        <v>31.830143307832415</v>
      </c>
      <c r="N425" s="101">
        <f t="shared" si="109"/>
        <v>1</v>
      </c>
      <c r="O425" s="5">
        <f t="shared" si="111"/>
        <v>356013703.05027932</v>
      </c>
      <c r="P425" s="5">
        <f t="shared" si="112"/>
        <v>3275.6261438310303</v>
      </c>
      <c r="Q425" s="60">
        <f t="shared" si="119"/>
        <v>32756261.438310303</v>
      </c>
      <c r="R425" s="5">
        <f t="shared" si="122"/>
        <v>764.60113586778004</v>
      </c>
      <c r="S425" s="18">
        <f t="shared" si="120"/>
        <v>7646011.3586778007</v>
      </c>
      <c r="T425" s="119">
        <f t="shared" si="108"/>
        <v>7.5310672397375031E-2</v>
      </c>
      <c r="U425" s="119">
        <f t="shared" si="121"/>
        <v>753.10672397375026</v>
      </c>
      <c r="W425" s="5">
        <f>晶体生长速度!H424</f>
        <v>2136512374159.4534</v>
      </c>
      <c r="X425" s="5">
        <f>形核速率!P425</f>
        <v>95778.08316783834</v>
      </c>
      <c r="Y425" s="5"/>
      <c r="AB425" s="5" t="e">
        <f>形核速率!#REF!</f>
        <v>#REF!</v>
      </c>
      <c r="AC425" s="5">
        <f>晶体生长速度!N424</f>
        <v>1.8337937252734404E+59</v>
      </c>
      <c r="AD425" s="5" t="e">
        <f t="shared" si="106"/>
        <v>#REF!</v>
      </c>
      <c r="AE425" s="5">
        <f t="shared" si="107"/>
        <v>5.692428389210123E+59</v>
      </c>
    </row>
    <row r="426" spans="2:31" x14ac:dyDescent="0.25">
      <c r="B426" s="5">
        <f>形核速率!F426</f>
        <v>4.1042014086048937</v>
      </c>
      <c r="C426" s="5">
        <f t="shared" si="113"/>
        <v>2.0000000000131024E-5</v>
      </c>
      <c r="D426" s="5">
        <f>形核速率!K426</f>
        <v>108685.69477013181</v>
      </c>
      <c r="E426" s="5">
        <f>晶体生长速度!E425</f>
        <v>798.11885280941806</v>
      </c>
      <c r="F426" s="39">
        <f t="shared" si="114"/>
        <v>12.31506601291831</v>
      </c>
      <c r="G426">
        <f t="shared" si="110"/>
        <v>12</v>
      </c>
      <c r="H426" s="65">
        <f t="shared" si="115"/>
        <v>0.31506601291830982</v>
      </c>
      <c r="I426">
        <f t="shared" si="116"/>
        <v>9</v>
      </c>
      <c r="J426">
        <f t="shared" si="117"/>
        <v>2.0829584093060189</v>
      </c>
      <c r="K426" s="66">
        <f t="shared" si="118"/>
        <v>2.9554738789814819E-6</v>
      </c>
      <c r="L426" s="96">
        <f t="shared" si="123"/>
        <v>31.830808288126381</v>
      </c>
      <c r="N426" s="101">
        <f t="shared" si="109"/>
        <v>1</v>
      </c>
      <c r="O426" s="5">
        <f t="shared" si="111"/>
        <v>356015265.72628075</v>
      </c>
      <c r="P426" s="5">
        <f t="shared" si="112"/>
        <v>3275.6405199345354</v>
      </c>
      <c r="Q426" s="60">
        <f t="shared" si="119"/>
        <v>32756405.199345354</v>
      </c>
      <c r="R426" s="5">
        <f t="shared" si="122"/>
        <v>764.61709824483637</v>
      </c>
      <c r="S426" s="18">
        <f t="shared" si="120"/>
        <v>7646170.9824483637</v>
      </c>
      <c r="T426" s="119">
        <f t="shared" si="108"/>
        <v>7.5312268635080656E-2</v>
      </c>
      <c r="U426" s="119">
        <f t="shared" si="121"/>
        <v>753.12268635080659</v>
      </c>
      <c r="W426" s="5">
        <f>晶体生长速度!H425</f>
        <v>2136511125250.6428</v>
      </c>
      <c r="X426" s="5">
        <f>形核速率!P426</f>
        <v>95778.083073895032</v>
      </c>
      <c r="Y426" s="5"/>
      <c r="AB426" s="5" t="e">
        <f>形核速率!#REF!</f>
        <v>#REF!</v>
      </c>
      <c r="AC426" s="5">
        <f>晶体生长速度!N425</f>
        <v>1.8338095804212508E+59</v>
      </c>
      <c r="AD426" s="5" t="e">
        <f t="shared" si="106"/>
        <v>#REF!</v>
      </c>
      <c r="AE426" s="5">
        <f t="shared" si="107"/>
        <v>5.6925142826567963E+59</v>
      </c>
    </row>
    <row r="427" spans="2:31" x14ac:dyDescent="0.25">
      <c r="B427" s="5">
        <f>形核速率!F427</f>
        <v>4.1043014086048935</v>
      </c>
      <c r="C427" s="5">
        <f t="shared" si="113"/>
        <v>9.9999999999766942E-5</v>
      </c>
      <c r="D427" s="5">
        <f>形核速率!K427</f>
        <v>108685.6948858001</v>
      </c>
      <c r="E427" s="5">
        <f>晶体生长速度!E426</f>
        <v>798.11802648677929</v>
      </c>
      <c r="F427" s="39">
        <f t="shared" si="114"/>
        <v>12.315090379289451</v>
      </c>
      <c r="G427">
        <f t="shared" si="110"/>
        <v>12</v>
      </c>
      <c r="H427" s="65">
        <f t="shared" si="115"/>
        <v>0.31509037928945105</v>
      </c>
      <c r="I427">
        <f t="shared" si="116"/>
        <v>9</v>
      </c>
      <c r="J427">
        <f t="shared" si="117"/>
        <v>2.0829584093060189</v>
      </c>
      <c r="K427" s="66">
        <f t="shared" si="118"/>
        <v>2.9555529956963148E-6</v>
      </c>
      <c r="L427" s="96">
        <f t="shared" si="123"/>
        <v>31.834133186153913</v>
      </c>
      <c r="N427" s="101">
        <f t="shared" si="109"/>
        <v>1</v>
      </c>
      <c r="O427" s="5">
        <f t="shared" si="111"/>
        <v>356023571.91032743</v>
      </c>
      <c r="P427" s="5">
        <f t="shared" si="112"/>
        <v>3275.716940342646</v>
      </c>
      <c r="Q427" s="60">
        <f t="shared" si="119"/>
        <v>32757169.403426461</v>
      </c>
      <c r="R427" s="5">
        <f t="shared" si="122"/>
        <v>764.69691004748483</v>
      </c>
      <c r="S427" s="18">
        <f t="shared" si="120"/>
        <v>7646969.1004748484</v>
      </c>
      <c r="T427" s="119">
        <f t="shared" si="108"/>
        <v>7.5320249815345505E-2</v>
      </c>
      <c r="U427" s="119">
        <f t="shared" si="121"/>
        <v>753.20249815345505</v>
      </c>
      <c r="W427" s="5">
        <f>晶体生长速度!H426</f>
        <v>2136508484876.3525</v>
      </c>
      <c r="X427" s="5">
        <f>形核速率!P427</f>
        <v>95778.082875285079</v>
      </c>
      <c r="Y427" s="5"/>
      <c r="AB427" s="5" t="e">
        <f>形核速率!#REF!</f>
        <v>#REF!</v>
      </c>
      <c r="AC427" s="5">
        <f>晶体生长速度!N426</f>
        <v>1.8338946990728096E+59</v>
      </c>
      <c r="AD427" s="5" t="e">
        <f t="shared" si="106"/>
        <v>#REF!</v>
      </c>
      <c r="AE427" s="5">
        <f t="shared" si="107"/>
        <v>5.69296189756477E+59</v>
      </c>
    </row>
    <row r="428" spans="2:31" x14ac:dyDescent="0.25">
      <c r="B428" s="5">
        <f>形核速率!F428</f>
        <v>4.1046014086048936</v>
      </c>
      <c r="C428" s="5">
        <f t="shared" si="113"/>
        <v>3.00000000000189E-4</v>
      </c>
      <c r="D428" s="5">
        <f>形核速率!K428</f>
        <v>108685.6950395436</v>
      </c>
      <c r="E428" s="5">
        <f>晶体生长速度!E427</f>
        <v>798.11668223691368</v>
      </c>
      <c r="F428" s="39">
        <f t="shared" si="114"/>
        <v>12.315163473062881</v>
      </c>
      <c r="G428">
        <f t="shared" si="110"/>
        <v>12</v>
      </c>
      <c r="H428" s="65">
        <f t="shared" si="115"/>
        <v>0.31516347306288139</v>
      </c>
      <c r="I428">
        <f t="shared" si="116"/>
        <v>9</v>
      </c>
      <c r="J428">
        <f t="shared" si="117"/>
        <v>2.0829584093060189</v>
      </c>
      <c r="K428" s="66">
        <f t="shared" si="118"/>
        <v>2.9557903412081674E-6</v>
      </c>
      <c r="L428" s="96">
        <f t="shared" si="123"/>
        <v>31.84410786343755</v>
      </c>
      <c r="N428" s="101">
        <f t="shared" si="109"/>
        <v>1</v>
      </c>
      <c r="O428" s="5">
        <f t="shared" si="111"/>
        <v>356048995.93241131</v>
      </c>
      <c r="P428" s="5">
        <f t="shared" si="112"/>
        <v>3275.9508581407003</v>
      </c>
      <c r="Q428" s="60">
        <f t="shared" si="119"/>
        <v>32759508.581407003</v>
      </c>
      <c r="R428" s="5">
        <f t="shared" si="122"/>
        <v>764.93634505215607</v>
      </c>
      <c r="S428" s="18">
        <f t="shared" si="120"/>
        <v>7649363.4505215604</v>
      </c>
      <c r="T428" s="119">
        <f t="shared" si="108"/>
        <v>7.534419331581263E-2</v>
      </c>
      <c r="U428" s="119">
        <f t="shared" si="121"/>
        <v>753.44193315812629</v>
      </c>
      <c r="W428" s="5">
        <f>晶体生长速度!H427</f>
        <v>2136504260884.7781</v>
      </c>
      <c r="X428" s="5">
        <f>形核速率!P428</f>
        <v>95778.082557554284</v>
      </c>
      <c r="Y428" s="5"/>
      <c r="AB428" s="5" t="e">
        <f>形核速率!#REF!</f>
        <v>#REF!</v>
      </c>
      <c r="AC428" s="5">
        <f>晶体生长速度!N427</f>
        <v>1.8341560593792522E+59</v>
      </c>
      <c r="AD428" s="5" t="e">
        <f t="shared" ref="AD428:AD491" si="124">(B428-1)*AB428*AC428</f>
        <v>#REF!</v>
      </c>
      <c r="AE428" s="5">
        <f t="shared" ref="AE428:AE491" si="125">(B428-1)*AC428</f>
        <v>5.694323485550027E+59</v>
      </c>
    </row>
    <row r="429" spans="2:31" x14ac:dyDescent="0.25">
      <c r="B429" s="5">
        <f>形核速率!F429</f>
        <v>4.1049014086048938</v>
      </c>
      <c r="C429" s="5">
        <f t="shared" si="113"/>
        <v>3.00000000000189E-4</v>
      </c>
      <c r="D429" s="5">
        <f>形核速率!K429</f>
        <v>108685.69519328696</v>
      </c>
      <c r="E429" s="5">
        <f>晶体生长速度!E428</f>
        <v>798.11533798943151</v>
      </c>
      <c r="F429" s="39">
        <f t="shared" si="114"/>
        <v>12.315236561494206</v>
      </c>
      <c r="G429">
        <f t="shared" si="110"/>
        <v>12</v>
      </c>
      <c r="H429" s="65">
        <f t="shared" si="115"/>
        <v>0.31523656149420631</v>
      </c>
      <c r="I429">
        <f t="shared" si="116"/>
        <v>9</v>
      </c>
      <c r="J429">
        <f t="shared" si="117"/>
        <v>2.0829584093060189</v>
      </c>
      <c r="K429" s="66">
        <f t="shared" si="118"/>
        <v>2.9560276884313992E-6</v>
      </c>
      <c r="L429" s="96">
        <f t="shared" si="123"/>
        <v>31.85408252392223</v>
      </c>
      <c r="N429" s="101">
        <f t="shared" si="109"/>
        <v>1</v>
      </c>
      <c r="O429" s="5">
        <f t="shared" si="111"/>
        <v>356074419.86796951</v>
      </c>
      <c r="P429" s="5">
        <f t="shared" si="112"/>
        <v>3276.1847751419882</v>
      </c>
      <c r="Q429" s="60">
        <f t="shared" si="119"/>
        <v>32761847.751419883</v>
      </c>
      <c r="R429" s="5">
        <f t="shared" si="122"/>
        <v>765.17577965355304</v>
      </c>
      <c r="S429" s="18">
        <f t="shared" si="120"/>
        <v>7651757.7965355301</v>
      </c>
      <c r="T429" s="119">
        <f t="shared" si="108"/>
        <v>7.5368136775952332E-2</v>
      </c>
      <c r="U429" s="119">
        <f t="shared" si="121"/>
        <v>753.68136775952337</v>
      </c>
      <c r="W429" s="5">
        <f>晶体生长速度!H428</f>
        <v>2136500036902.0349</v>
      </c>
      <c r="X429" s="5">
        <f>形核速率!P429</f>
        <v>95778.082239823489</v>
      </c>
      <c r="Y429" s="5"/>
      <c r="AB429" s="5" t="e">
        <f>形核速率!#REF!</f>
        <v>#REF!</v>
      </c>
      <c r="AC429" s="5">
        <f>晶体生长速度!N428</f>
        <v>1.8344174373583719E+59</v>
      </c>
      <c r="AD429" s="5" t="e">
        <f t="shared" si="124"/>
        <v>#REF!</v>
      </c>
      <c r="AE429" s="5">
        <f t="shared" si="125"/>
        <v>5.695685285223388E+59</v>
      </c>
    </row>
    <row r="430" spans="2:31" x14ac:dyDescent="0.25">
      <c r="B430" s="5">
        <f>形核速率!F430</f>
        <v>4.1051014086048934</v>
      </c>
      <c r="C430" s="5">
        <f t="shared" si="113"/>
        <v>1.9999999999953388E-4</v>
      </c>
      <c r="D430" s="5">
        <f>形核速率!K430</f>
        <v>108685.69533533751</v>
      </c>
      <c r="E430" s="5">
        <f>晶体生长速度!E429</f>
        <v>798.1142095829581</v>
      </c>
      <c r="F430" s="39">
        <f t="shared" si="114"/>
        <v>12.315285284511585</v>
      </c>
      <c r="G430">
        <f t="shared" si="110"/>
        <v>12</v>
      </c>
      <c r="H430" s="65">
        <f t="shared" si="115"/>
        <v>0.31528528451158522</v>
      </c>
      <c r="I430">
        <f t="shared" si="116"/>
        <v>9</v>
      </c>
      <c r="J430">
        <f t="shared" si="117"/>
        <v>2.0829584093060189</v>
      </c>
      <c r="K430" s="66">
        <f t="shared" si="118"/>
        <v>2.9561859220462532E-6</v>
      </c>
      <c r="L430" s="96">
        <f t="shared" si="123"/>
        <v>31.860732288177459</v>
      </c>
      <c r="N430" s="101">
        <f t="shared" si="109"/>
        <v>1</v>
      </c>
      <c r="O430" s="5">
        <f t="shared" si="111"/>
        <v>356091265.62106872</v>
      </c>
      <c r="P430" s="5">
        <f t="shared" si="112"/>
        <v>3276.3397659865823</v>
      </c>
      <c r="Q430" s="60">
        <f t="shared" si="119"/>
        <v>32763397.659865823</v>
      </c>
      <c r="R430" s="5">
        <f t="shared" si="122"/>
        <v>765.33540249546922</v>
      </c>
      <c r="S430" s="18">
        <f t="shared" si="120"/>
        <v>7653354.0249546925</v>
      </c>
      <c r="T430" s="119">
        <f t="shared" si="108"/>
        <v>7.5384099060143955E-2</v>
      </c>
      <c r="U430" s="119">
        <f t="shared" si="121"/>
        <v>753.84099060143956</v>
      </c>
      <c r="W430" s="5">
        <f>晶体生长速度!H429</f>
        <v>2136496464227.25</v>
      </c>
      <c r="X430" s="5">
        <f>形核速率!P430</f>
        <v>95778.081971084001</v>
      </c>
      <c r="Y430" s="5"/>
      <c r="AB430" s="5" t="e">
        <f>形核速率!#REF!</f>
        <v>#REF!</v>
      </c>
      <c r="AC430" s="5">
        <f>晶体生长速度!N429</f>
        <v>1.8345904721335863E+59</v>
      </c>
      <c r="AD430" s="5" t="e">
        <f t="shared" si="124"/>
        <v>#REF!</v>
      </c>
      <c r="AE430" s="5">
        <f t="shared" si="125"/>
        <v>5.6965894592351155E+59</v>
      </c>
    </row>
    <row r="431" spans="2:31" x14ac:dyDescent="0.25">
      <c r="B431" s="5">
        <f>形核速率!F431</f>
        <v>4.1061014086048937</v>
      </c>
      <c r="C431" s="5">
        <f t="shared" si="113"/>
        <v>1.000000000000334E-3</v>
      </c>
      <c r="D431" s="5">
        <f>形核速率!K431</f>
        <v>108685.69544981132</v>
      </c>
      <c r="E431" s="5">
        <f>晶体生长速度!E430</f>
        <v>798.11206560307494</v>
      </c>
      <c r="F431" s="39">
        <f t="shared" si="114"/>
        <v>12.315528858516021</v>
      </c>
      <c r="G431">
        <f t="shared" si="110"/>
        <v>12</v>
      </c>
      <c r="H431" s="65">
        <f t="shared" si="115"/>
        <v>0.31552885851602142</v>
      </c>
      <c r="I431">
        <f t="shared" si="116"/>
        <v>9</v>
      </c>
      <c r="J431">
        <f t="shared" si="117"/>
        <v>2.0829584093060189</v>
      </c>
      <c r="K431" s="66">
        <f t="shared" si="118"/>
        <v>2.9569770837219268E-6</v>
      </c>
      <c r="L431" s="96">
        <f t="shared" si="123"/>
        <v>31.893981020149784</v>
      </c>
      <c r="N431" s="101">
        <f t="shared" si="109"/>
        <v>1</v>
      </c>
      <c r="O431" s="5">
        <f t="shared" si="111"/>
        <v>356177052.79051787</v>
      </c>
      <c r="P431" s="5">
        <f t="shared" si="112"/>
        <v>3277.1290767973474</v>
      </c>
      <c r="Q431" s="60">
        <f t="shared" si="119"/>
        <v>32771290.767973475</v>
      </c>
      <c r="R431" s="5">
        <f t="shared" si="122"/>
        <v>766.13351456107262</v>
      </c>
      <c r="S431" s="18">
        <f t="shared" si="120"/>
        <v>7661335.1456107264</v>
      </c>
      <c r="T431" s="119">
        <f t="shared" si="108"/>
        <v>7.5463910266704293E-2</v>
      </c>
      <c r="U431" s="119">
        <f t="shared" si="121"/>
        <v>754.63910266704295</v>
      </c>
      <c r="W431" s="5">
        <f>晶体生长速度!H430</f>
        <v>2136489998175.2092</v>
      </c>
      <c r="X431" s="5">
        <f>形核速率!P431</f>
        <v>95778.081484701121</v>
      </c>
      <c r="Y431" s="5"/>
      <c r="AB431" s="5" t="e">
        <f>形核速率!#REF!</f>
        <v>#REF!</v>
      </c>
      <c r="AC431" s="5">
        <f>晶体生长速度!N430</f>
        <v>1.8354742506145233E+59</v>
      </c>
      <c r="AD431" s="5" t="e">
        <f t="shared" si="124"/>
        <v>#REF!</v>
      </c>
      <c r="AE431" s="5">
        <f t="shared" si="125"/>
        <v>5.701169155291783E+59</v>
      </c>
    </row>
    <row r="432" spans="2:31" x14ac:dyDescent="0.25">
      <c r="B432" s="5">
        <f>形核速率!F432</f>
        <v>4.1091014086048938</v>
      </c>
      <c r="C432" s="5">
        <f t="shared" si="113"/>
        <v>3.0000000000001137E-3</v>
      </c>
      <c r="D432" s="5">
        <f>形核速率!K432</f>
        <v>108685.69518208697</v>
      </c>
      <c r="E432" s="5">
        <f>晶体生长速度!E431</f>
        <v>798.10922193692784</v>
      </c>
      <c r="F432" s="39">
        <f t="shared" si="114"/>
        <v>12.31625921914168</v>
      </c>
      <c r="G432">
        <f t="shared" si="110"/>
        <v>12</v>
      </c>
      <c r="H432" s="65">
        <f t="shared" si="115"/>
        <v>0.31625921914167954</v>
      </c>
      <c r="I432">
        <f t="shared" si="116"/>
        <v>9</v>
      </c>
      <c r="J432">
        <f t="shared" si="117"/>
        <v>2.0829584093060189</v>
      </c>
      <c r="K432" s="66">
        <f t="shared" si="118"/>
        <v>2.9593506644672591E-6</v>
      </c>
      <c r="L432" s="96">
        <f t="shared" si="123"/>
        <v>31.993726860785586</v>
      </c>
      <c r="N432" s="101">
        <f t="shared" si="109"/>
        <v>1</v>
      </c>
      <c r="O432" s="5">
        <f t="shared" si="111"/>
        <v>356436012.02435458</v>
      </c>
      <c r="P432" s="5">
        <f t="shared" si="112"/>
        <v>3279.5117280815862</v>
      </c>
      <c r="Q432" s="60">
        <f t="shared" si="119"/>
        <v>32795117.280815862</v>
      </c>
      <c r="R432" s="5">
        <f t="shared" si="122"/>
        <v>768.52784222688354</v>
      </c>
      <c r="S432" s="18">
        <f t="shared" si="120"/>
        <v>7685278.4222688349</v>
      </c>
      <c r="T432" s="119">
        <f t="shared" si="108"/>
        <v>7.5703343033285381E-2</v>
      </c>
      <c r="U432" s="119">
        <f t="shared" si="121"/>
        <v>757.03343033285375</v>
      </c>
      <c r="W432" s="5">
        <f>晶体生长速度!H431</f>
        <v>2136482291290.9807</v>
      </c>
      <c r="X432" s="5">
        <f>形核速率!P432</f>
        <v>95778.080904979564</v>
      </c>
      <c r="Y432" s="5"/>
      <c r="AB432" s="5" t="e">
        <f>形核速率!#REF!</f>
        <v>#REF!</v>
      </c>
      <c r="AC432" s="5">
        <f>晶体生长速度!N431</f>
        <v>1.8381458286248074E+59</v>
      </c>
      <c r="AD432" s="5" t="e">
        <f t="shared" si="124"/>
        <v>#REF!</v>
      </c>
      <c r="AE432" s="5">
        <f t="shared" si="125"/>
        <v>5.7149817849985982E+59</v>
      </c>
    </row>
    <row r="433" spans="2:31" x14ac:dyDescent="0.25">
      <c r="B433" s="5">
        <f>形核速率!F433</f>
        <v>4.1121014086048939</v>
      </c>
      <c r="C433" s="5">
        <f t="shared" si="113"/>
        <v>3.0000000000001137E-3</v>
      </c>
      <c r="D433" s="5">
        <f>形核速率!K433</f>
        <v>108685.69491436097</v>
      </c>
      <c r="E433" s="5">
        <f>晶体生长速度!E432</f>
        <v>798.10637828288895</v>
      </c>
      <c r="F433" s="39">
        <f t="shared" si="114"/>
        <v>12.316989046726372</v>
      </c>
      <c r="G433">
        <f t="shared" si="110"/>
        <v>12</v>
      </c>
      <c r="H433" s="65">
        <f t="shared" si="115"/>
        <v>0.31698904672637163</v>
      </c>
      <c r="I433">
        <f t="shared" si="116"/>
        <v>9</v>
      </c>
      <c r="J433">
        <f t="shared" si="117"/>
        <v>2.0829584093060189</v>
      </c>
      <c r="K433" s="66">
        <f t="shared" si="118"/>
        <v>2.9617244160959011E-6</v>
      </c>
      <c r="L433" s="96">
        <f t="shared" si="123"/>
        <v>32.093472346141766</v>
      </c>
      <c r="N433" s="101">
        <f t="shared" si="109"/>
        <v>1</v>
      </c>
      <c r="O433" s="5">
        <f t="shared" si="111"/>
        <v>356694969.40792656</v>
      </c>
      <c r="P433" s="5">
        <f t="shared" si="112"/>
        <v>3281.8943623536179</v>
      </c>
      <c r="Q433" s="60">
        <f t="shared" si="119"/>
        <v>32818943.623536181</v>
      </c>
      <c r="R433" s="5">
        <f t="shared" si="122"/>
        <v>770.92216136173226</v>
      </c>
      <c r="S433" s="18">
        <f t="shared" si="120"/>
        <v>7709221.6136173224</v>
      </c>
      <c r="T433" s="119">
        <f t="shared" si="108"/>
        <v>7.594277494677025E-2</v>
      </c>
      <c r="U433" s="119">
        <f t="shared" si="121"/>
        <v>759.42774946770248</v>
      </c>
      <c r="W433" s="5">
        <f>晶体生长速度!H432</f>
        <v>2136474584442.4897</v>
      </c>
      <c r="X433" s="5">
        <f>形核速率!P433</f>
        <v>95778.080325258503</v>
      </c>
      <c r="Y433" s="5"/>
      <c r="AB433" s="5" t="e">
        <f>形核速率!#REF!</f>
        <v>#REF!</v>
      </c>
      <c r="AC433" s="5">
        <f>晶体生长速度!N432</f>
        <v>1.8408193332369601E+59</v>
      </c>
      <c r="AD433" s="5" t="e">
        <f t="shared" si="124"/>
        <v>#REF!</v>
      </c>
      <c r="AE433" s="5">
        <f t="shared" si="125"/>
        <v>5.7288164399538656E+59</v>
      </c>
    </row>
    <row r="434" spans="2:31" x14ac:dyDescent="0.25">
      <c r="B434" s="5">
        <f>形核速率!F434</f>
        <v>4.1141014086048937</v>
      </c>
      <c r="C434" s="5">
        <f t="shared" si="113"/>
        <v>1.9999999999997797E-3</v>
      </c>
      <c r="D434" s="5">
        <f>形核速率!K434</f>
        <v>108685.69486095932</v>
      </c>
      <c r="E434" s="5">
        <f>晶体生长速度!E433</f>
        <v>798.1037481138676</v>
      </c>
      <c r="F434" s="39">
        <f t="shared" si="114"/>
        <v>12.317475303850532</v>
      </c>
      <c r="G434">
        <f t="shared" si="110"/>
        <v>12</v>
      </c>
      <c r="H434" s="65">
        <f t="shared" si="115"/>
        <v>0.31747530385053224</v>
      </c>
      <c r="I434">
        <f t="shared" si="116"/>
        <v>9</v>
      </c>
      <c r="J434">
        <f t="shared" si="117"/>
        <v>2.0829584093060189</v>
      </c>
      <c r="K434" s="66">
        <f t="shared" si="118"/>
        <v>2.9633070158080663E-6</v>
      </c>
      <c r="L434" s="96">
        <f t="shared" si="123"/>
        <v>32.159969117288114</v>
      </c>
      <c r="N434" s="101">
        <f t="shared" si="109"/>
        <v>1</v>
      </c>
      <c r="O434" s="5">
        <f t="shared" si="111"/>
        <v>356867278.66104245</v>
      </c>
      <c r="P434" s="5">
        <f t="shared" si="112"/>
        <v>3283.4797543281079</v>
      </c>
      <c r="Q434" s="60">
        <f t="shared" si="119"/>
        <v>32834797.543281078</v>
      </c>
      <c r="R434" s="5">
        <f t="shared" si="122"/>
        <v>772.51836885795979</v>
      </c>
      <c r="S434" s="18">
        <f t="shared" si="120"/>
        <v>7725183.6885795975</v>
      </c>
      <c r="T434" s="119">
        <f t="shared" si="108"/>
        <v>7.6102395696393002E-2</v>
      </c>
      <c r="U434" s="119">
        <f t="shared" si="121"/>
        <v>761.02395696393</v>
      </c>
      <c r="W434" s="5">
        <f>晶体生长速度!H433</f>
        <v>2136467053729.5745</v>
      </c>
      <c r="X434" s="5">
        <f>形核速率!P434</f>
        <v>95778.079758784486</v>
      </c>
      <c r="Y434" s="5"/>
      <c r="AB434" s="5" t="e">
        <f>形核速率!#REF!</f>
        <v>#REF!</v>
      </c>
      <c r="AC434" s="5">
        <f>晶体生长速度!N433</f>
        <v>1.8425988429013596E+59</v>
      </c>
      <c r="AD434" s="5" t="e">
        <f t="shared" si="124"/>
        <v>#REF!</v>
      </c>
      <c r="AE434" s="5">
        <f t="shared" si="125"/>
        <v>5.7380396521728707E+59</v>
      </c>
    </row>
    <row r="435" spans="2:31" x14ac:dyDescent="0.25">
      <c r="B435" s="5">
        <f>形核速率!F435</f>
        <v>4.1241014086048935</v>
      </c>
      <c r="C435" s="5">
        <f t="shared" si="113"/>
        <v>9.9999999999997868E-3</v>
      </c>
      <c r="D435" s="5">
        <f>形核速率!K435</f>
        <v>108685.69270994161</v>
      </c>
      <c r="E435" s="5">
        <f>晶体生长速度!E434</f>
        <v>798.10165893387659</v>
      </c>
      <c r="F435" s="39">
        <f t="shared" si="114"/>
        <v>12.319903031750538</v>
      </c>
      <c r="G435">
        <f t="shared" si="110"/>
        <v>12</v>
      </c>
      <c r="H435" s="65">
        <f t="shared" si="115"/>
        <v>0.31990303175053825</v>
      </c>
      <c r="I435">
        <f t="shared" si="116"/>
        <v>9</v>
      </c>
      <c r="J435">
        <f t="shared" si="117"/>
        <v>2.0829584093060189</v>
      </c>
      <c r="K435" s="66">
        <f t="shared" si="118"/>
        <v>2.9712210951545708E-6</v>
      </c>
      <c r="L435" s="96">
        <f t="shared" si="123"/>
        <v>32.492452103946881</v>
      </c>
      <c r="N435" s="101">
        <f t="shared" si="109"/>
        <v>1</v>
      </c>
      <c r="O435" s="5">
        <f t="shared" si="111"/>
        <v>357733759.75054371</v>
      </c>
      <c r="P435" s="5">
        <f t="shared" si="112"/>
        <v>3291.4521758191026</v>
      </c>
      <c r="Q435" s="60">
        <f t="shared" si="119"/>
        <v>32914521.758191027</v>
      </c>
      <c r="R435" s="5">
        <f t="shared" si="122"/>
        <v>780.49938544729844</v>
      </c>
      <c r="S435" s="18">
        <f t="shared" si="120"/>
        <v>7804993.8544729846</v>
      </c>
      <c r="T435" s="119">
        <f t="shared" si="108"/>
        <v>7.6900497355326863E-2</v>
      </c>
      <c r="U435" s="119">
        <f t="shared" si="121"/>
        <v>769.00497355326866</v>
      </c>
      <c r="W435" s="5">
        <f>晶体生长速度!H434</f>
        <v>2136465441130.7483</v>
      </c>
      <c r="X435" s="5">
        <f>形核速率!P435</f>
        <v>95778.079637481569</v>
      </c>
      <c r="Y435" s="5"/>
      <c r="AB435" s="5" t="e">
        <f>形核速率!#REF!</f>
        <v>#REF!</v>
      </c>
      <c r="AC435" s="5">
        <f>晶体生长速度!N434</f>
        <v>1.8515681018010314E+59</v>
      </c>
      <c r="AD435" s="5" t="e">
        <f t="shared" si="124"/>
        <v>#REF!</v>
      </c>
      <c r="AE435" s="5">
        <f t="shared" si="125"/>
        <v>5.7844865149644907E+59</v>
      </c>
    </row>
    <row r="436" spans="2:31" x14ac:dyDescent="0.25">
      <c r="B436" s="5">
        <f>形核速率!F436</f>
        <v>4.1541014086048937</v>
      </c>
      <c r="C436" s="5">
        <f t="shared" si="113"/>
        <v>3.0000000000000249E-2</v>
      </c>
      <c r="D436" s="5">
        <f>形核速率!K436</f>
        <v>108685.68432434107</v>
      </c>
      <c r="E436" s="5">
        <f>晶体生长速度!E435</f>
        <v>798.10673824889659</v>
      </c>
      <c r="F436" s="39">
        <f t="shared" si="114"/>
        <v>12.327151032983309</v>
      </c>
      <c r="G436">
        <f t="shared" si="110"/>
        <v>12</v>
      </c>
      <c r="H436" s="65">
        <f t="shared" si="115"/>
        <v>0.32715103298330916</v>
      </c>
      <c r="I436">
        <f t="shared" si="116"/>
        <v>9</v>
      </c>
      <c r="J436">
        <f t="shared" si="117"/>
        <v>2.0829584093060189</v>
      </c>
      <c r="K436" s="66">
        <f t="shared" si="118"/>
        <v>2.9949746118618925E-6</v>
      </c>
      <c r="L436" s="96">
        <f t="shared" si="123"/>
        <v>33.489907423308146</v>
      </c>
      <c r="N436" s="101">
        <f t="shared" si="109"/>
        <v>1</v>
      </c>
      <c r="O436" s="5">
        <f t="shared" si="111"/>
        <v>360338292.1654067</v>
      </c>
      <c r="P436" s="5">
        <f t="shared" si="112"/>
        <v>3315.4163255767985</v>
      </c>
      <c r="Q436" s="60">
        <f t="shared" si="119"/>
        <v>33154163.255767986</v>
      </c>
      <c r="R436" s="5">
        <f t="shared" si="122"/>
        <v>804.44258759476554</v>
      </c>
      <c r="S436" s="18">
        <f t="shared" si="120"/>
        <v>8044425.8759476552</v>
      </c>
      <c r="T436" s="119">
        <f t="shared" si="108"/>
        <v>7.9294817570073575E-2</v>
      </c>
      <c r="U436" s="119">
        <f t="shared" si="121"/>
        <v>792.94817570073576</v>
      </c>
      <c r="W436" s="5">
        <f>晶体生长速度!H435</f>
        <v>2136497573681.5991</v>
      </c>
      <c r="X436" s="5">
        <f>形核速率!P436</f>
        <v>95778.082054538099</v>
      </c>
      <c r="Y436" s="5"/>
      <c r="AB436" s="5" t="e">
        <f>形核速率!#REF!</f>
        <v>#REF!</v>
      </c>
      <c r="AC436" s="5">
        <f>晶体生长速度!N435</f>
        <v>1.8786679462738423E+59</v>
      </c>
      <c r="AD436" s="5" t="e">
        <f t="shared" si="124"/>
        <v>#REF!</v>
      </c>
      <c r="AE436" s="5">
        <f t="shared" si="125"/>
        <v>5.9255092156431884E+59</v>
      </c>
    </row>
    <row r="437" spans="2:31" x14ac:dyDescent="0.25">
      <c r="B437" s="5">
        <f>形核速率!F437</f>
        <v>4.184101408604894</v>
      </c>
      <c r="C437" s="5">
        <f t="shared" si="113"/>
        <v>3.0000000000000249E-2</v>
      </c>
      <c r="D437" s="5">
        <f>形核速率!K437</f>
        <v>108685.67593881457</v>
      </c>
      <c r="E437" s="5">
        <f>晶体生长速度!E436</f>
        <v>798.11181747732132</v>
      </c>
      <c r="F437" s="39">
        <f t="shared" si="114"/>
        <v>12.334346877386546</v>
      </c>
      <c r="G437">
        <f t="shared" si="110"/>
        <v>12</v>
      </c>
      <c r="H437" s="65">
        <f t="shared" si="115"/>
        <v>0.33434687738654567</v>
      </c>
      <c r="I437">
        <f t="shared" si="116"/>
        <v>9</v>
      </c>
      <c r="J437">
        <f t="shared" si="117"/>
        <v>2.0829584093060189</v>
      </c>
      <c r="K437" s="66">
        <f t="shared" si="118"/>
        <v>3.0187450473241977E-6</v>
      </c>
      <c r="L437" s="96">
        <f t="shared" si="123"/>
        <v>34.48736910195435</v>
      </c>
      <c r="N437" s="101">
        <f t="shared" si="109"/>
        <v>1</v>
      </c>
      <c r="O437" s="5">
        <f t="shared" si="111"/>
        <v>362942857.26215726</v>
      </c>
      <c r="P437" s="5">
        <f t="shared" si="112"/>
        <v>3339.3807797310724</v>
      </c>
      <c r="Q437" s="60">
        <f t="shared" si="119"/>
        <v>33393807.797310725</v>
      </c>
      <c r="R437" s="5">
        <f t="shared" si="122"/>
        <v>828.38594211908537</v>
      </c>
      <c r="S437" s="18">
        <f t="shared" si="120"/>
        <v>8283859.4211908542</v>
      </c>
      <c r="T437" s="119">
        <f t="shared" ref="T437:T500" si="126">T436+(E437*C437*N437)/10000</f>
        <v>8.1689153022505553E-2</v>
      </c>
      <c r="U437" s="119">
        <f t="shared" si="121"/>
        <v>816.89153022505559</v>
      </c>
      <c r="W437" s="5">
        <f>晶体生长速度!H436</f>
        <v>2136529706238.2002</v>
      </c>
      <c r="X437" s="5">
        <f>形核速率!P437</f>
        <v>95778.084471556664</v>
      </c>
      <c r="Y437" s="5"/>
      <c r="AB437" s="5" t="e">
        <f>形核速率!#REF!</f>
        <v>#REF!</v>
      </c>
      <c r="AC437" s="5">
        <f>晶体生长速度!N436</f>
        <v>1.9059655925436046E+59</v>
      </c>
      <c r="AD437" s="5" t="e">
        <f t="shared" si="124"/>
        <v>#REF!</v>
      </c>
      <c r="AE437" s="5">
        <f t="shared" si="125"/>
        <v>6.0687877279705527E+59</v>
      </c>
    </row>
    <row r="438" spans="2:31" x14ac:dyDescent="0.25">
      <c r="B438" s="5">
        <f>形核速率!F438</f>
        <v>4.2041014086048936</v>
      </c>
      <c r="C438" s="5">
        <f t="shared" si="113"/>
        <v>1.9999999999999574E-2</v>
      </c>
      <c r="D438" s="5">
        <f>形核速率!K438</f>
        <v>108685.67074404092</v>
      </c>
      <c r="E438" s="5">
        <f>晶体生长速度!E437</f>
        <v>798.11288117033087</v>
      </c>
      <c r="F438" s="39">
        <f t="shared" si="114"/>
        <v>12.339115503307019</v>
      </c>
      <c r="G438">
        <f t="shared" si="110"/>
        <v>12</v>
      </c>
      <c r="H438" s="65">
        <f t="shared" si="115"/>
        <v>0.33911550330701878</v>
      </c>
      <c r="I438">
        <f t="shared" si="116"/>
        <v>9</v>
      </c>
      <c r="J438">
        <f t="shared" si="117"/>
        <v>2.0829584093060189</v>
      </c>
      <c r="K438" s="66">
        <f t="shared" si="118"/>
        <v>3.0346013616457858E-6</v>
      </c>
      <c r="L438" s="96">
        <f t="shared" si="123"/>
        <v>35.152344445699789</v>
      </c>
      <c r="N438" s="101">
        <f t="shared" ref="N438:N501" si="127">N437</f>
        <v>1</v>
      </c>
      <c r="O438" s="5">
        <f t="shared" si="111"/>
        <v>364678192.30760223</v>
      </c>
      <c r="P438" s="5">
        <f t="shared" si="112"/>
        <v>3355.3474879538981</v>
      </c>
      <c r="Q438" s="60">
        <f t="shared" si="119"/>
        <v>33553474.879538979</v>
      </c>
      <c r="R438" s="5">
        <f t="shared" si="122"/>
        <v>844.3481997424916</v>
      </c>
      <c r="S438" s="18">
        <f t="shared" si="120"/>
        <v>8443481.9974249154</v>
      </c>
      <c r="T438" s="119">
        <f t="shared" si="126"/>
        <v>8.3285378784846181E-2</v>
      </c>
      <c r="U438" s="119">
        <f t="shared" si="121"/>
        <v>832.85378784846182</v>
      </c>
      <c r="W438" s="5">
        <f>晶体生长速度!H437</f>
        <v>2136543560919.6575</v>
      </c>
      <c r="X438" s="5">
        <f>形核速率!P438</f>
        <v>95778.085513697239</v>
      </c>
      <c r="Y438" s="5"/>
      <c r="AB438" s="5" t="e">
        <f>形核速率!#REF!</f>
        <v>#REF!</v>
      </c>
      <c r="AC438" s="5">
        <f>晶体生长速度!N437</f>
        <v>1.924261056084104E+59</v>
      </c>
      <c r="AD438" s="5" t="e">
        <f t="shared" si="124"/>
        <v>#REF!</v>
      </c>
      <c r="AE438" s="5">
        <f t="shared" si="125"/>
        <v>6.1655275603226176E+59</v>
      </c>
    </row>
    <row r="439" spans="2:31" x14ac:dyDescent="0.25">
      <c r="B439" s="5">
        <f>形核速率!F439</f>
        <v>4.2541014086048934</v>
      </c>
      <c r="C439" s="5">
        <f t="shared" si="113"/>
        <v>4.9999999999999822E-2</v>
      </c>
      <c r="D439" s="5">
        <f>形核速率!K439</f>
        <v>108685.65577667713</v>
      </c>
      <c r="E439" s="5">
        <f>晶体生长速度!E438</f>
        <v>798.12716934675643</v>
      </c>
      <c r="F439" s="39">
        <f t="shared" si="114"/>
        <v>12.350938500180634</v>
      </c>
      <c r="G439">
        <f t="shared" si="110"/>
        <v>12</v>
      </c>
      <c r="H439" s="65">
        <f t="shared" si="115"/>
        <v>0.35093850018063399</v>
      </c>
      <c r="I439">
        <f t="shared" si="116"/>
        <v>9</v>
      </c>
      <c r="J439">
        <f t="shared" si="117"/>
        <v>2.0829584093060189</v>
      </c>
      <c r="K439" s="66">
        <f t="shared" si="118"/>
        <v>3.0742745615097274E-6</v>
      </c>
      <c r="L439" s="96">
        <f t="shared" si="123"/>
        <v>36.81481259844827</v>
      </c>
      <c r="N439" s="101">
        <f t="shared" si="127"/>
        <v>1</v>
      </c>
      <c r="O439" s="5">
        <f t="shared" si="111"/>
        <v>369021919.45899975</v>
      </c>
      <c r="P439" s="5">
        <f t="shared" si="112"/>
        <v>3395.3139153638726</v>
      </c>
      <c r="Q439" s="60">
        <f t="shared" si="119"/>
        <v>33953139.153638728</v>
      </c>
      <c r="R439" s="5">
        <f t="shared" si="122"/>
        <v>884.25455820982927</v>
      </c>
      <c r="S439" s="18">
        <f t="shared" si="120"/>
        <v>8842545.5820982922</v>
      </c>
      <c r="T439" s="119">
        <f t="shared" si="126"/>
        <v>8.7276014631579954E-2</v>
      </c>
      <c r="U439" s="119">
        <f t="shared" si="121"/>
        <v>872.76014631579949</v>
      </c>
      <c r="W439" s="5">
        <f>晶体生长速度!H438</f>
        <v>2136616088510.4915</v>
      </c>
      <c r="X439" s="5">
        <f>形核速率!P439</f>
        <v>95778.090969061319</v>
      </c>
      <c r="Y439" s="5"/>
      <c r="AB439" s="5" t="e">
        <f>形核速率!#REF!</f>
        <v>#REF!</v>
      </c>
      <c r="AC439" s="5">
        <f>晶体生长速度!N438</f>
        <v>1.9704493007125221E+59</v>
      </c>
      <c r="AD439" s="5" t="e">
        <f t="shared" si="124"/>
        <v>#REF!</v>
      </c>
      <c r="AE439" s="5">
        <f t="shared" si="125"/>
        <v>6.4120418450331457E+59</v>
      </c>
    </row>
    <row r="440" spans="2:31" x14ac:dyDescent="0.25">
      <c r="B440" s="5">
        <f>形核速率!F440</f>
        <v>4.3041014086048932</v>
      </c>
      <c r="C440" s="5">
        <f t="shared" si="113"/>
        <v>4.9999999999999822E-2</v>
      </c>
      <c r="D440" s="5">
        <f>形核速率!K440</f>
        <v>108685.64080957707</v>
      </c>
      <c r="E440" s="5">
        <f>晶体生长速度!E439</f>
        <v>798.14145735697821</v>
      </c>
      <c r="F440" s="39">
        <f t="shared" si="114"/>
        <v>12.362623342376068</v>
      </c>
      <c r="G440">
        <f t="shared" si="110"/>
        <v>12</v>
      </c>
      <c r="H440" s="65">
        <f t="shared" si="115"/>
        <v>0.36262334237606808</v>
      </c>
      <c r="I440">
        <f t="shared" si="116"/>
        <v>9</v>
      </c>
      <c r="J440">
        <f t="shared" si="117"/>
        <v>2.0829584093060189</v>
      </c>
      <c r="K440" s="66">
        <f t="shared" si="118"/>
        <v>3.1139937604384552E-6</v>
      </c>
      <c r="L440" s="96">
        <f t="shared" si="123"/>
        <v>38.477310544273259</v>
      </c>
      <c r="N440" s="101">
        <f t="shared" si="127"/>
        <v>1</v>
      </c>
      <c r="O440" s="5">
        <f t="shared" si="111"/>
        <v>373365800.62913114</v>
      </c>
      <c r="P440" s="5">
        <f t="shared" si="112"/>
        <v>3435.2817708761322</v>
      </c>
      <c r="Q440" s="60">
        <f t="shared" si="119"/>
        <v>34352817.70876132</v>
      </c>
      <c r="R440" s="5">
        <f t="shared" si="122"/>
        <v>924.16163107767807</v>
      </c>
      <c r="S440" s="18">
        <f t="shared" si="120"/>
        <v>9241616.3107767813</v>
      </c>
      <c r="T440" s="119">
        <f t="shared" si="126"/>
        <v>9.1266721918364824E-2</v>
      </c>
      <c r="U440" s="119">
        <f t="shared" si="121"/>
        <v>912.66721918364829</v>
      </c>
      <c r="W440" s="5">
        <f>晶体生长速度!H439</f>
        <v>2136688616868.7837</v>
      </c>
      <c r="X440" s="5">
        <f>形核速率!P440</f>
        <v>95778.096424287432</v>
      </c>
      <c r="Y440" s="5"/>
      <c r="AB440" s="5" t="e">
        <f>形核速率!#REF!</f>
        <v>#REF!</v>
      </c>
      <c r="AC440" s="5">
        <f>晶体生长速度!N439</f>
        <v>2.0171887239782993E+59</v>
      </c>
      <c r="AD440" s="5" t="e">
        <f t="shared" si="124"/>
        <v>#REF!</v>
      </c>
      <c r="AE440" s="5">
        <f t="shared" si="125"/>
        <v>6.6649961043186063E+59</v>
      </c>
    </row>
    <row r="441" spans="2:31" x14ac:dyDescent="0.25">
      <c r="B441" s="5">
        <f>形核速率!F441</f>
        <v>4.3541014086048939</v>
      </c>
      <c r="C441" s="5">
        <f t="shared" si="113"/>
        <v>5.0000000000000711E-2</v>
      </c>
      <c r="D441" s="5">
        <f>形核速率!K441</f>
        <v>108685.62584274072</v>
      </c>
      <c r="E441" s="5">
        <f>晶体生长速度!E440</f>
        <v>798.15574520099244</v>
      </c>
      <c r="F441" s="39">
        <f t="shared" si="114"/>
        <v>12.374173221343263</v>
      </c>
      <c r="G441">
        <f t="shared" si="110"/>
        <v>12</v>
      </c>
      <c r="H441" s="65">
        <f t="shared" si="115"/>
        <v>0.3741732213432627</v>
      </c>
      <c r="I441">
        <f t="shared" si="116"/>
        <v>9</v>
      </c>
      <c r="J441">
        <f t="shared" si="117"/>
        <v>2.0829584093060189</v>
      </c>
      <c r="K441" s="66">
        <f t="shared" si="118"/>
        <v>3.153758476313397E-6</v>
      </c>
      <c r="L441" s="96">
        <f t="shared" si="123"/>
        <v>40.139838282866052</v>
      </c>
      <c r="N441" s="101">
        <f t="shared" si="127"/>
        <v>1</v>
      </c>
      <c r="O441" s="5">
        <f t="shared" si="111"/>
        <v>377709835.81525242</v>
      </c>
      <c r="P441" s="5">
        <f t="shared" si="112"/>
        <v>3475.2510544657298</v>
      </c>
      <c r="Q441" s="60">
        <f t="shared" si="119"/>
        <v>34752510.544657297</v>
      </c>
      <c r="R441" s="5">
        <f t="shared" si="122"/>
        <v>964.06941833772828</v>
      </c>
      <c r="S441" s="18">
        <f t="shared" si="120"/>
        <v>9640694.1833772827</v>
      </c>
      <c r="T441" s="119">
        <f t="shared" si="126"/>
        <v>9.5257500644369844E-2</v>
      </c>
      <c r="U441" s="119">
        <f t="shared" si="121"/>
        <v>952.57500644369838</v>
      </c>
      <c r="W441" s="5">
        <f>晶体生长速度!H440</f>
        <v>2136761145994.5005</v>
      </c>
      <c r="X441" s="5">
        <f>形核速率!P441</f>
        <v>95778.101879375594</v>
      </c>
      <c r="Y441" s="5"/>
      <c r="AB441" s="5" t="e">
        <f>形核速率!#REF!</f>
        <v>#REF!</v>
      </c>
      <c r="AC441" s="5">
        <f>晶体生长速度!N440</f>
        <v>2.0644794449096909E+59</v>
      </c>
      <c r="AD441" s="5" t="e">
        <f t="shared" si="124"/>
        <v>#REF!</v>
      </c>
      <c r="AE441" s="5">
        <f t="shared" si="125"/>
        <v>6.9244734142074437E+59</v>
      </c>
    </row>
    <row r="442" spans="2:31" x14ac:dyDescent="0.25">
      <c r="B442" s="5">
        <f>形核速率!F442</f>
        <v>4.3972504396749628</v>
      </c>
      <c r="C442" s="5">
        <f t="shared" si="113"/>
        <v>4.3149031070068844E-2</v>
      </c>
      <c r="D442" s="5">
        <f>形核速率!K442</f>
        <v>108685.61315174411</v>
      </c>
      <c r="E442" s="5">
        <f>晶体生长速度!E441</f>
        <v>798.16675466914319</v>
      </c>
      <c r="F442" s="39">
        <f t="shared" si="114"/>
        <v>12.384034421061509</v>
      </c>
      <c r="G442">
        <f t="shared" si="110"/>
        <v>12</v>
      </c>
      <c r="H442" s="65">
        <f t="shared" si="115"/>
        <v>0.38403442106150898</v>
      </c>
      <c r="I442">
        <f t="shared" si="116"/>
        <v>9</v>
      </c>
      <c r="J442">
        <f t="shared" si="117"/>
        <v>2.0829584093060189</v>
      </c>
      <c r="K442" s="66">
        <f t="shared" si="118"/>
        <v>3.1881108898983123E-6</v>
      </c>
      <c r="L442" s="96">
        <f t="shared" si="123"/>
        <v>41.57458731760552</v>
      </c>
      <c r="N442" s="101">
        <f t="shared" si="127"/>
        <v>1</v>
      </c>
      <c r="O442" s="5">
        <f t="shared" si="111"/>
        <v>381458147.48850232</v>
      </c>
      <c r="P442" s="5">
        <f t="shared" si="112"/>
        <v>3509.7391129028279</v>
      </c>
      <c r="Q442" s="60">
        <f t="shared" si="119"/>
        <v>35097391.129028276</v>
      </c>
      <c r="R442" s="5">
        <f t="shared" si="122"/>
        <v>998.50954043404317</v>
      </c>
      <c r="S442" s="18">
        <f t="shared" si="120"/>
        <v>9985095.4043404311</v>
      </c>
      <c r="T442" s="119">
        <f t="shared" si="126"/>
        <v>9.8701512854001333E-2</v>
      </c>
      <c r="U442" s="119">
        <f t="shared" si="121"/>
        <v>987.01512854001328</v>
      </c>
      <c r="W442" s="5">
        <f>晶体生长速度!H441</f>
        <v>2136819434947.6013</v>
      </c>
      <c r="X442" s="5">
        <f>形核速率!P442</f>
        <v>95778.106263284673</v>
      </c>
      <c r="Y442" s="5"/>
      <c r="AB442" s="5" t="e">
        <f>形核速率!#REF!</f>
        <v>#REF!</v>
      </c>
      <c r="AC442" s="5">
        <f>晶体生长速度!N441</f>
        <v>2.1057256731674723E+59</v>
      </c>
      <c r="AD442" s="5" t="e">
        <f t="shared" si="124"/>
        <v>#REF!</v>
      </c>
      <c r="AE442" s="5">
        <f t="shared" si="125"/>
        <v>7.1536774690030522E+59</v>
      </c>
    </row>
    <row r="443" spans="2:31" x14ac:dyDescent="0.25">
      <c r="B443" s="5">
        <f>形核速率!F443</f>
        <v>4.3972504397749628</v>
      </c>
      <c r="C443" s="5">
        <f t="shared" si="113"/>
        <v>1.000000082740371E-10</v>
      </c>
      <c r="D443" s="5">
        <f>形核速率!K443</f>
        <v>108685.61241844851</v>
      </c>
      <c r="E443" s="5">
        <f>晶体生长速度!E442</f>
        <v>798.16888439053957</v>
      </c>
      <c r="F443" s="39">
        <f t="shared" si="114"/>
        <v>12.384034414337224</v>
      </c>
      <c r="G443">
        <f t="shared" si="110"/>
        <v>12</v>
      </c>
      <c r="H443" s="65">
        <f t="shared" si="115"/>
        <v>0.38403441433722385</v>
      </c>
      <c r="I443">
        <f t="shared" si="116"/>
        <v>9</v>
      </c>
      <c r="J443">
        <f t="shared" si="117"/>
        <v>2.0829584093060189</v>
      </c>
      <c r="K443" s="66">
        <f t="shared" si="118"/>
        <v>3.1881108663465176E-6</v>
      </c>
      <c r="L443" s="96">
        <f t="shared" si="123"/>
        <v>41.574587320930632</v>
      </c>
      <c r="N443" s="101">
        <f t="shared" si="127"/>
        <v>1</v>
      </c>
      <c r="O443" s="5">
        <f t="shared" si="111"/>
        <v>381459162.75538677</v>
      </c>
      <c r="P443" s="5">
        <f t="shared" si="112"/>
        <v>3509.7484779009915</v>
      </c>
      <c r="Q443" s="60">
        <f t="shared" si="119"/>
        <v>35097484.779009916</v>
      </c>
      <c r="R443" s="5">
        <f t="shared" si="122"/>
        <v>998.50954051386009</v>
      </c>
      <c r="S443" s="18">
        <f t="shared" si="120"/>
        <v>9985095.4051386006</v>
      </c>
      <c r="T443" s="119">
        <f t="shared" si="126"/>
        <v>9.8701512861983018E-2</v>
      </c>
      <c r="U443" s="119">
        <f t="shared" si="121"/>
        <v>987.01512861983019</v>
      </c>
      <c r="W443" s="5">
        <f>晶体生长速度!H442</f>
        <v>2136827035824.1523</v>
      </c>
      <c r="X443" s="5">
        <f>形核速率!P443</f>
        <v>95778.106834936887</v>
      </c>
      <c r="Y443" s="5"/>
      <c r="AB443" s="5" t="e">
        <f>形核速率!#REF!</f>
        <v>#REF!</v>
      </c>
      <c r="AC443" s="5">
        <f>晶体生长速度!N442</f>
        <v>2.1057369032421325E+59</v>
      </c>
      <c r="AD443" s="5" t="e">
        <f t="shared" si="124"/>
        <v>#REF!</v>
      </c>
      <c r="AE443" s="5">
        <f t="shared" si="125"/>
        <v>7.1537156205897028E+59</v>
      </c>
    </row>
    <row r="444" spans="2:31" x14ac:dyDescent="0.25">
      <c r="B444" s="5">
        <f>形核速率!F444</f>
        <v>4.3972504400749628</v>
      </c>
      <c r="C444" s="5">
        <f t="shared" si="113"/>
        <v>3.000000248221113E-10</v>
      </c>
      <c r="D444" s="5">
        <f>形核速率!K444</f>
        <v>108685.61021837249</v>
      </c>
      <c r="E444" s="5">
        <f>晶体生长速度!E443</f>
        <v>798.17527471224764</v>
      </c>
      <c r="F444" s="39">
        <f t="shared" si="114"/>
        <v>12.384034394162626</v>
      </c>
      <c r="G444">
        <f t="shared" si="110"/>
        <v>12</v>
      </c>
      <c r="H444" s="65">
        <f t="shared" si="115"/>
        <v>0.38403439416262586</v>
      </c>
      <c r="I444">
        <f t="shared" si="116"/>
        <v>9</v>
      </c>
      <c r="J444">
        <f t="shared" si="117"/>
        <v>2.0829584093060189</v>
      </c>
      <c r="K444" s="66">
        <f t="shared" si="118"/>
        <v>3.1881107956850344E-6</v>
      </c>
      <c r="L444" s="96">
        <f t="shared" si="123"/>
        <v>41.574587330906041</v>
      </c>
      <c r="N444" s="101">
        <f t="shared" si="127"/>
        <v>1</v>
      </c>
      <c r="O444" s="5">
        <f t="shared" si="111"/>
        <v>381462209.10849279</v>
      </c>
      <c r="P444" s="5">
        <f t="shared" si="112"/>
        <v>3509.7765779853853</v>
      </c>
      <c r="Q444" s="60">
        <f t="shared" si="119"/>
        <v>35097765.779853851</v>
      </c>
      <c r="R444" s="5">
        <f t="shared" si="122"/>
        <v>998.50954075331265</v>
      </c>
      <c r="S444" s="18">
        <f t="shared" si="120"/>
        <v>9985095.407533126</v>
      </c>
      <c r="T444" s="119">
        <f t="shared" si="126"/>
        <v>9.870151288592828E-2</v>
      </c>
      <c r="U444" s="119">
        <f t="shared" si="121"/>
        <v>987.01512885928275</v>
      </c>
      <c r="W444" s="5">
        <f>晶体生长速度!H443</f>
        <v>2136849842273.1628</v>
      </c>
      <c r="X444" s="5">
        <f>形核速率!P444</f>
        <v>95778.10855016789</v>
      </c>
      <c r="Y444" s="5"/>
      <c r="AB444" s="5" t="e">
        <f>形核速率!#REF!</f>
        <v>#REF!</v>
      </c>
      <c r="AC444" s="5">
        <f>晶体生长速度!N443</f>
        <v>2.1057706006468198E+59</v>
      </c>
      <c r="AD444" s="5" t="e">
        <f t="shared" si="124"/>
        <v>#REF!</v>
      </c>
      <c r="AE444" s="5">
        <f t="shared" si="125"/>
        <v>7.1538300997443273E+59</v>
      </c>
    </row>
    <row r="445" spans="2:31" x14ac:dyDescent="0.25">
      <c r="B445" s="5">
        <f>形核速率!F445</f>
        <v>4.3972504404749628</v>
      </c>
      <c r="C445" s="5">
        <f t="shared" si="113"/>
        <v>4.000000330961484E-10</v>
      </c>
      <c r="D445" s="5">
        <f>形核速率!K445</f>
        <v>108685.60728489992</v>
      </c>
      <c r="E445" s="5">
        <f>晶体生长速度!E444</f>
        <v>798.18379547115387</v>
      </c>
      <c r="F445" s="39">
        <f t="shared" si="114"/>
        <v>12.384034367262812</v>
      </c>
      <c r="G445">
        <f t="shared" si="110"/>
        <v>12</v>
      </c>
      <c r="H445" s="65">
        <f t="shared" si="115"/>
        <v>0.38403436726281193</v>
      </c>
      <c r="I445">
        <f t="shared" si="116"/>
        <v>9</v>
      </c>
      <c r="J445">
        <f t="shared" si="117"/>
        <v>2.0829584093060189</v>
      </c>
      <c r="K445" s="66">
        <f t="shared" si="118"/>
        <v>3.1881107014684996E-6</v>
      </c>
      <c r="L445" s="96">
        <f t="shared" si="123"/>
        <v>41.574587344206734</v>
      </c>
      <c r="N445" s="101">
        <f t="shared" si="127"/>
        <v>1</v>
      </c>
      <c r="O445" s="5">
        <f t="shared" si="111"/>
        <v>381466271.0700044</v>
      </c>
      <c r="P445" s="5">
        <f t="shared" si="112"/>
        <v>3509.8140462155088</v>
      </c>
      <c r="Q445" s="60">
        <f t="shared" si="119"/>
        <v>35098140.462155089</v>
      </c>
      <c r="R445" s="5">
        <f t="shared" si="122"/>
        <v>998.50954107258622</v>
      </c>
      <c r="S445" s="18">
        <f t="shared" si="120"/>
        <v>9985095.4107258618</v>
      </c>
      <c r="T445" s="119">
        <f t="shared" si="126"/>
        <v>9.870151291785563E-2</v>
      </c>
      <c r="U445" s="119">
        <f t="shared" si="121"/>
        <v>987.01512917855632</v>
      </c>
      <c r="W445" s="5">
        <f>晶体生长速度!H444</f>
        <v>2136880252058.1155</v>
      </c>
      <c r="X445" s="5">
        <f>形核速率!P445</f>
        <v>95778.110837201661</v>
      </c>
      <c r="Y445" s="5"/>
      <c r="AB445" s="5" t="e">
        <f>形核速率!#REF!</f>
        <v>#REF!</v>
      </c>
      <c r="AC445" s="5">
        <f>晶体生长速度!N444</f>
        <v>2.1058155328978979E+59</v>
      </c>
      <c r="AD445" s="5" t="e">
        <f t="shared" si="124"/>
        <v>#REF!</v>
      </c>
      <c r="AE445" s="5">
        <f t="shared" si="125"/>
        <v>7.1539827466964021E+59</v>
      </c>
    </row>
    <row r="446" spans="2:31" x14ac:dyDescent="0.25">
      <c r="B446" s="5">
        <f>形核速率!F446</f>
        <v>4.3972504406749628</v>
      </c>
      <c r="C446" s="5">
        <f t="shared" si="113"/>
        <v>2.000000165480742E-10</v>
      </c>
      <c r="D446" s="5">
        <f>形核速率!K446</f>
        <v>108685.60581823082</v>
      </c>
      <c r="E446" s="5">
        <f>晶体生长速度!E445</f>
        <v>798.18805550262437</v>
      </c>
      <c r="F446" s="39">
        <f t="shared" si="114"/>
        <v>12.384034353813524</v>
      </c>
      <c r="G446">
        <f t="shared" si="110"/>
        <v>12</v>
      </c>
      <c r="H446" s="65">
        <f t="shared" si="115"/>
        <v>0.38403435381352402</v>
      </c>
      <c r="I446">
        <f t="shared" si="116"/>
        <v>9</v>
      </c>
      <c r="J446">
        <f t="shared" si="117"/>
        <v>2.0829584093060189</v>
      </c>
      <c r="K446" s="66">
        <f t="shared" si="118"/>
        <v>3.1881106543624013E-6</v>
      </c>
      <c r="L446" s="96">
        <f t="shared" si="123"/>
        <v>41.574587350857115</v>
      </c>
      <c r="N446" s="101">
        <f t="shared" si="127"/>
        <v>1</v>
      </c>
      <c r="O446" s="5">
        <f t="shared" si="111"/>
        <v>381468301.88460672</v>
      </c>
      <c r="P446" s="5">
        <f t="shared" si="112"/>
        <v>3509.8327788004067</v>
      </c>
      <c r="Q446" s="60">
        <f t="shared" si="119"/>
        <v>35098327.788004071</v>
      </c>
      <c r="R446" s="5">
        <f t="shared" si="122"/>
        <v>998.5095412322238</v>
      </c>
      <c r="S446" s="18">
        <f t="shared" si="120"/>
        <v>9985095.4123222381</v>
      </c>
      <c r="T446" s="119">
        <f t="shared" si="126"/>
        <v>9.8701512933819388E-2</v>
      </c>
      <c r="U446" s="119">
        <f t="shared" si="121"/>
        <v>987.0151293381939</v>
      </c>
      <c r="W446" s="5">
        <f>晶体生长速度!H445</f>
        <v>2136895455864.3091</v>
      </c>
      <c r="X446" s="5">
        <f>形核速率!P446</f>
        <v>95778.111980623959</v>
      </c>
      <c r="Y446" s="5"/>
      <c r="AB446" s="5" t="e">
        <f>形核速率!#REF!</f>
        <v>#REF!</v>
      </c>
      <c r="AC446" s="5">
        <f>晶体生长速度!N445</f>
        <v>2.1058379970749814E+59</v>
      </c>
      <c r="AD446" s="5" t="e">
        <f t="shared" si="124"/>
        <v>#REF!</v>
      </c>
      <c r="AE446" s="5">
        <f t="shared" si="125"/>
        <v>7.1540590635530613E+59</v>
      </c>
    </row>
    <row r="447" spans="2:31" x14ac:dyDescent="0.25">
      <c r="B447" s="5">
        <f>形核速率!F447</f>
        <v>4.3972504496749627</v>
      </c>
      <c r="C447" s="5">
        <f t="shared" si="113"/>
        <v>8.9999998564849193E-9</v>
      </c>
      <c r="D447" s="5">
        <f>形核速率!K447</f>
        <v>108685.53981262851</v>
      </c>
      <c r="E447" s="5">
        <f>晶体生长速度!E446</f>
        <v>798.37982106224706</v>
      </c>
      <c r="F447" s="39">
        <f t="shared" si="114"/>
        <v>12.384033748544802</v>
      </c>
      <c r="G447">
        <f t="shared" si="110"/>
        <v>12</v>
      </c>
      <c r="H447" s="65">
        <f t="shared" si="115"/>
        <v>0.38403374854480177</v>
      </c>
      <c r="I447">
        <f t="shared" si="116"/>
        <v>9</v>
      </c>
      <c r="J447">
        <f t="shared" si="117"/>
        <v>2.0829584093060189</v>
      </c>
      <c r="K447" s="66">
        <f t="shared" si="118"/>
        <v>3.1881085344108938E-6</v>
      </c>
      <c r="L447" s="96">
        <f t="shared" si="123"/>
        <v>41.574587650196122</v>
      </c>
      <c r="N447" s="101">
        <f t="shared" si="127"/>
        <v>1</v>
      </c>
      <c r="O447" s="5">
        <f t="shared" si="111"/>
        <v>381559719.12102783</v>
      </c>
      <c r="P447" s="5">
        <f t="shared" si="112"/>
        <v>3510.6760271773824</v>
      </c>
      <c r="Q447" s="60">
        <f t="shared" si="119"/>
        <v>35106760.271773823</v>
      </c>
      <c r="R447" s="5">
        <f t="shared" si="122"/>
        <v>998.50954841764212</v>
      </c>
      <c r="S447" s="18">
        <f t="shared" si="120"/>
        <v>9985095.4841764215</v>
      </c>
      <c r="T447" s="119">
        <f t="shared" si="126"/>
        <v>9.8701513652361211E-2</v>
      </c>
      <c r="U447" s="119">
        <f t="shared" si="121"/>
        <v>987.01513652361211</v>
      </c>
      <c r="W447" s="5">
        <f>晶体生长速度!H446</f>
        <v>2137579869014.5122</v>
      </c>
      <c r="X447" s="5">
        <f>形核速率!P447</f>
        <v>95778.163443916026</v>
      </c>
      <c r="Y447" s="5"/>
      <c r="AB447" s="5" t="e">
        <f>形核速率!#REF!</f>
        <v>#REF!</v>
      </c>
      <c r="AC447" s="5">
        <f>晶体生长速度!N446</f>
        <v>2.1068493856710992E+59</v>
      </c>
      <c r="AD447" s="5" t="e">
        <f t="shared" si="124"/>
        <v>#REF!</v>
      </c>
      <c r="AE447" s="5">
        <f t="shared" si="125"/>
        <v>7.1574950228685612E+59</v>
      </c>
    </row>
    <row r="448" spans="2:31" x14ac:dyDescent="0.25">
      <c r="B448" s="5">
        <f>形核速率!F448</f>
        <v>4.3972505396749622</v>
      </c>
      <c r="C448" s="5">
        <f t="shared" si="113"/>
        <v>8.9999999453027613E-8</v>
      </c>
      <c r="D448" s="5">
        <f>形核速率!K448</f>
        <v>108684.8800431784</v>
      </c>
      <c r="E448" s="5">
        <f>晶体生长速度!E447</f>
        <v>800.29922439250015</v>
      </c>
      <c r="F448" s="39">
        <f t="shared" si="114"/>
        <v>12.384027698474059</v>
      </c>
      <c r="G448">
        <f t="shared" si="110"/>
        <v>12</v>
      </c>
      <c r="H448" s="65">
        <f t="shared" si="115"/>
        <v>0.38402769847405871</v>
      </c>
      <c r="I448">
        <f t="shared" si="116"/>
        <v>9</v>
      </c>
      <c r="J448">
        <f t="shared" si="117"/>
        <v>2.0829584093060189</v>
      </c>
      <c r="K448" s="66">
        <f t="shared" si="118"/>
        <v>3.188087344137497E-6</v>
      </c>
      <c r="L448" s="96">
        <f t="shared" si="123"/>
        <v>41.574590650782696</v>
      </c>
      <c r="N448" s="101">
        <f t="shared" si="127"/>
        <v>1</v>
      </c>
      <c r="O448" s="5">
        <f t="shared" si="111"/>
        <v>382474721.65954232</v>
      </c>
      <c r="P448" s="5">
        <f t="shared" si="112"/>
        <v>3519.1161963613749</v>
      </c>
      <c r="Q448" s="60">
        <f t="shared" si="119"/>
        <v>35191161.963613749</v>
      </c>
      <c r="R448" s="5">
        <f t="shared" si="122"/>
        <v>998.50962044457185</v>
      </c>
      <c r="S448" s="18">
        <f t="shared" si="120"/>
        <v>9985096.2044457179</v>
      </c>
      <c r="T448" s="119">
        <f t="shared" si="126"/>
        <v>9.8701520855054181E-2</v>
      </c>
      <c r="U448" s="119">
        <f t="shared" si="121"/>
        <v>987.01520855054184</v>
      </c>
      <c r="W448" s="5">
        <f>晶体生长速度!H447</f>
        <v>2144433236095.0583</v>
      </c>
      <c r="X448" s="5">
        <f>形核速率!P448</f>
        <v>95778.677813255345</v>
      </c>
      <c r="Y448" s="5"/>
      <c r="AB448" s="5" t="e">
        <f>形核速率!#REF!</f>
        <v>#REF!</v>
      </c>
      <c r="AC448" s="5">
        <f>晶体生长速度!N447</f>
        <v>2.1169859083042716E+59</v>
      </c>
      <c r="AD448" s="5" t="e">
        <f t="shared" si="124"/>
        <v>#REF!</v>
      </c>
      <c r="AE448" s="5">
        <f t="shared" si="125"/>
        <v>7.1919315194709764E+59</v>
      </c>
    </row>
    <row r="449" spans="2:31" x14ac:dyDescent="0.25">
      <c r="B449" s="5">
        <f>形核速率!F449</f>
        <v>4.3972514396749629</v>
      </c>
      <c r="C449" s="5">
        <f t="shared" si="113"/>
        <v>9.0000000074752506E-7</v>
      </c>
      <c r="D449" s="5">
        <f>形核速率!K449</f>
        <v>108678.31179519869</v>
      </c>
      <c r="E449" s="5">
        <f>晶体生长速度!E448</f>
        <v>819.66291213237605</v>
      </c>
      <c r="F449" s="39">
        <f t="shared" si="114"/>
        <v>12.383967466694354</v>
      </c>
      <c r="G449">
        <f t="shared" si="110"/>
        <v>12</v>
      </c>
      <c r="H449" s="65">
        <f t="shared" si="115"/>
        <v>0.38396746669435444</v>
      </c>
      <c r="I449">
        <f t="shared" si="116"/>
        <v>9</v>
      </c>
      <c r="J449">
        <f t="shared" si="117"/>
        <v>2.0829584093060189</v>
      </c>
      <c r="K449" s="66">
        <f t="shared" si="118"/>
        <v>3.1878763909991784E-6</v>
      </c>
      <c r="L449" s="96">
        <f t="shared" si="123"/>
        <v>41.574621382657355</v>
      </c>
      <c r="N449" s="101">
        <f t="shared" si="127"/>
        <v>1</v>
      </c>
      <c r="O449" s="5">
        <f t="shared" si="111"/>
        <v>391705318.13583589</v>
      </c>
      <c r="P449" s="5">
        <f t="shared" si="112"/>
        <v>3604.2639204222633</v>
      </c>
      <c r="Q449" s="60">
        <f t="shared" si="119"/>
        <v>36042639.204222634</v>
      </c>
      <c r="R449" s="5">
        <f t="shared" si="122"/>
        <v>998.51035814119336</v>
      </c>
      <c r="S449" s="18">
        <f t="shared" si="120"/>
        <v>9985103.5814119335</v>
      </c>
      <c r="T449" s="119">
        <f t="shared" si="126"/>
        <v>9.8701594624716338E-2</v>
      </c>
      <c r="U449" s="119">
        <f t="shared" si="121"/>
        <v>987.01594624716336</v>
      </c>
      <c r="W449" s="5">
        <f>晶体生长速度!H448</f>
        <v>2213877528124.0615</v>
      </c>
      <c r="X449" s="5">
        <f>形核速率!P449</f>
        <v>95783.793953106346</v>
      </c>
      <c r="Y449" s="5"/>
      <c r="AB449" s="5" t="e">
        <f>形核速率!#REF!</f>
        <v>#REF!</v>
      </c>
      <c r="AC449" s="5">
        <f>晶体生长速度!N448</f>
        <v>2.2206073148939098E+59</v>
      </c>
      <c r="AD449" s="5" t="e">
        <f t="shared" si="124"/>
        <v>#REF!</v>
      </c>
      <c r="AE449" s="5">
        <f t="shared" si="125"/>
        <v>7.5439613974760885E+59</v>
      </c>
    </row>
    <row r="450" spans="2:31" x14ac:dyDescent="0.25">
      <c r="B450" s="5">
        <f>形核速率!F450</f>
        <v>4.3972579264869269</v>
      </c>
      <c r="C450" s="5">
        <f t="shared" si="113"/>
        <v>6.4868119640237865E-6</v>
      </c>
      <c r="D450" s="5">
        <f>形核速率!K450</f>
        <v>108632.49102019383</v>
      </c>
      <c r="E450" s="5">
        <f>晶体生长速度!E449</f>
        <v>968.54384612470324</v>
      </c>
      <c r="F450" s="39">
        <f t="shared" si="114"/>
        <v>12.383547229315438</v>
      </c>
      <c r="G450">
        <f t="shared" si="110"/>
        <v>12</v>
      </c>
      <c r="H450" s="65">
        <f t="shared" si="115"/>
        <v>0.38354722931543783</v>
      </c>
      <c r="I450">
        <f t="shared" si="116"/>
        <v>9</v>
      </c>
      <c r="J450">
        <f t="shared" si="117"/>
        <v>2.0829584093060189</v>
      </c>
      <c r="K450" s="66">
        <f t="shared" si="118"/>
        <v>3.1864049584565924E-6</v>
      </c>
      <c r="L450" s="96">
        <f t="shared" si="123"/>
        <v>41.574883117688607</v>
      </c>
      <c r="N450" s="101">
        <f t="shared" si="127"/>
        <v>1</v>
      </c>
      <c r="O450" s="5">
        <f t="shared" si="111"/>
        <v>462658946.76255494</v>
      </c>
      <c r="P450" s="5">
        <f t="shared" si="112"/>
        <v>4258.9371045219859</v>
      </c>
      <c r="Q450" s="60">
        <f t="shared" si="119"/>
        <v>42589371.045219861</v>
      </c>
      <c r="R450" s="5">
        <f t="shared" si="122"/>
        <v>998.5166409030021</v>
      </c>
      <c r="S450" s="18">
        <f t="shared" si="120"/>
        <v>9985166.4090300202</v>
      </c>
      <c r="T450" s="119">
        <f t="shared" si="126"/>
        <v>9.870222290089721E-2</v>
      </c>
      <c r="U450" s="119">
        <f t="shared" si="121"/>
        <v>987.02222900897209</v>
      </c>
      <c r="W450" s="5">
        <f>晶体生长速度!H449</f>
        <v>2765540613877.915</v>
      </c>
      <c r="X450" s="5">
        <f>形核速率!P450</f>
        <v>95819.254660154329</v>
      </c>
      <c r="Y450" s="5"/>
      <c r="AB450" s="5" t="e">
        <f>形核速率!#REF!</f>
        <v>#REF!</v>
      </c>
      <c r="AC450" s="5">
        <f>晶体生长速度!N449</f>
        <v>3.0999794265352765E+59</v>
      </c>
      <c r="AD450" s="5" t="e">
        <f t="shared" si="124"/>
        <v>#REF!</v>
      </c>
      <c r="AE450" s="5">
        <f t="shared" si="125"/>
        <v>1.0531429678743366E+60</v>
      </c>
    </row>
    <row r="451" spans="2:31" x14ac:dyDescent="0.25">
      <c r="B451" s="5">
        <f>形核速率!F451</f>
        <v>4.3972604396749624</v>
      </c>
      <c r="C451" s="5">
        <f t="shared" si="113"/>
        <v>2.5131880354578584E-6</v>
      </c>
      <c r="D451" s="5">
        <f>形核速率!K451</f>
        <v>108632.49104380852</v>
      </c>
      <c r="E451" s="5">
        <f>晶体生长速度!E450</f>
        <v>968.5436759192288</v>
      </c>
      <c r="F451" s="39">
        <f t="shared" si="114"/>
        <v>12.383547801075116</v>
      </c>
      <c r="G451">
        <f t="shared" si="110"/>
        <v>12</v>
      </c>
      <c r="H451" s="65">
        <f t="shared" si="115"/>
        <v>0.38354780107511566</v>
      </c>
      <c r="I451">
        <f t="shared" si="116"/>
        <v>9</v>
      </c>
      <c r="J451">
        <f t="shared" si="117"/>
        <v>2.0829584093060189</v>
      </c>
      <c r="K451" s="66">
        <f t="shared" si="118"/>
        <v>3.1864069599726675E-6</v>
      </c>
      <c r="L451" s="96">
        <f t="shared" si="123"/>
        <v>41.574984521773857</v>
      </c>
      <c r="N451" s="101">
        <f t="shared" si="127"/>
        <v>1</v>
      </c>
      <c r="O451" s="5">
        <f t="shared" si="111"/>
        <v>462659129.98437613</v>
      </c>
      <c r="P451" s="5">
        <f t="shared" si="112"/>
        <v>4258.9387902169919</v>
      </c>
      <c r="Q451" s="60">
        <f t="shared" si="119"/>
        <v>42589387.902169921</v>
      </c>
      <c r="R451" s="5">
        <f t="shared" si="122"/>
        <v>998.51907503538018</v>
      </c>
      <c r="S451" s="18">
        <f t="shared" si="120"/>
        <v>9985190.750353802</v>
      </c>
      <c r="T451" s="119">
        <f t="shared" si="126"/>
        <v>9.8702466314135026E-2</v>
      </c>
      <c r="U451" s="119">
        <f t="shared" si="121"/>
        <v>987.02466314135029</v>
      </c>
      <c r="W451" s="5">
        <f>晶体生长速度!H450</f>
        <v>2765540023936.5728</v>
      </c>
      <c r="X451" s="5">
        <f>形核速率!P451</f>
        <v>95819.254626368638</v>
      </c>
      <c r="Y451" s="5"/>
      <c r="AB451" s="5" t="e">
        <f>形核速率!#REF!</f>
        <v>#REF!</v>
      </c>
      <c r="AC451" s="5">
        <f>晶体生长速度!N450</f>
        <v>3.099981722651229E+59</v>
      </c>
      <c r="AD451" s="5" t="e">
        <f t="shared" si="124"/>
        <v>#REF!</v>
      </c>
      <c r="AE451" s="5">
        <f t="shared" si="125"/>
        <v>1.0531445270078462E+60</v>
      </c>
    </row>
    <row r="452" spans="2:31" x14ac:dyDescent="0.25">
      <c r="B452" s="5">
        <f>形核速率!F452</f>
        <v>4.3972704396749629</v>
      </c>
      <c r="C452" s="5">
        <f t="shared" si="113"/>
        <v>1.0000000000509601E-5</v>
      </c>
      <c r="D452" s="5">
        <f>形核速率!K452</f>
        <v>108632.49108920689</v>
      </c>
      <c r="E452" s="5">
        <f>晶体生长速度!E451</f>
        <v>968.543340294784</v>
      </c>
      <c r="F452" s="39">
        <f t="shared" si="114"/>
        <v>12.383550075662225</v>
      </c>
      <c r="G452">
        <f t="shared" si="110"/>
        <v>12</v>
      </c>
      <c r="H452" s="65">
        <f t="shared" si="115"/>
        <v>0.38355007566222454</v>
      </c>
      <c r="I452">
        <f t="shared" si="116"/>
        <v>9</v>
      </c>
      <c r="J452">
        <f t="shared" si="117"/>
        <v>2.0829584093060189</v>
      </c>
      <c r="K452" s="66">
        <f t="shared" si="118"/>
        <v>3.1864149224610318E-6</v>
      </c>
      <c r="L452" s="96">
        <f t="shared" si="123"/>
        <v>41.575388009490204</v>
      </c>
      <c r="N452" s="101">
        <f t="shared" si="127"/>
        <v>1</v>
      </c>
      <c r="O452" s="5">
        <f t="shared" si="111"/>
        <v>462660022.00760067</v>
      </c>
      <c r="P452" s="5">
        <f t="shared" si="112"/>
        <v>4258.9469998223021</v>
      </c>
      <c r="Q452" s="60">
        <f t="shared" si="119"/>
        <v>42589469.998223022</v>
      </c>
      <c r="R452" s="5">
        <f t="shared" si="122"/>
        <v>998.52876046878362</v>
      </c>
      <c r="S452" s="18">
        <f t="shared" si="120"/>
        <v>9985287.604687836</v>
      </c>
      <c r="T452" s="119">
        <f t="shared" si="126"/>
        <v>9.8703434857475375E-2</v>
      </c>
      <c r="U452" s="119">
        <f t="shared" si="121"/>
        <v>987.03434857475372</v>
      </c>
      <c r="W452" s="5">
        <f>晶体生长速度!H451</f>
        <v>2765538863824.0156</v>
      </c>
      <c r="X452" s="5">
        <f>形核速率!P452</f>
        <v>95819.254559929439</v>
      </c>
      <c r="Y452" s="5"/>
      <c r="AB452" s="5" t="e">
        <f>形核速率!#REF!</f>
        <v>#REF!</v>
      </c>
      <c r="AC452" s="5">
        <f>晶体生长速度!N451</f>
        <v>3.0999933721334355E+59</v>
      </c>
      <c r="AD452" s="5" t="e">
        <f t="shared" si="124"/>
        <v>#REF!</v>
      </c>
      <c r="AE452" s="5">
        <f t="shared" si="125"/>
        <v>1.0531515846337227E+60</v>
      </c>
    </row>
    <row r="453" spans="2:31" x14ac:dyDescent="0.25">
      <c r="B453" s="5">
        <f>形核速率!F453</f>
        <v>4.3973004396749626</v>
      </c>
      <c r="C453" s="5">
        <f t="shared" si="113"/>
        <v>2.9999999999752447E-5</v>
      </c>
      <c r="D453" s="5">
        <f>形核速率!K453</f>
        <v>108632.4911634992</v>
      </c>
      <c r="E453" s="5">
        <f>晶体生长速度!E452</f>
        <v>968.54276887245487</v>
      </c>
      <c r="F453" s="39">
        <f t="shared" si="114"/>
        <v>12.383556898822675</v>
      </c>
      <c r="G453">
        <f t="shared" si="110"/>
        <v>12</v>
      </c>
      <c r="H453" s="65">
        <f t="shared" si="115"/>
        <v>0.38355689882267541</v>
      </c>
      <c r="I453">
        <f t="shared" si="116"/>
        <v>9</v>
      </c>
      <c r="J453">
        <f t="shared" si="117"/>
        <v>2.0829584093060189</v>
      </c>
      <c r="K453" s="66">
        <f t="shared" si="118"/>
        <v>3.1864388079420463E-6</v>
      </c>
      <c r="L453" s="96">
        <f t="shared" si="123"/>
        <v>41.576598471925031</v>
      </c>
      <c r="N453" s="101">
        <f t="shared" si="127"/>
        <v>1</v>
      </c>
      <c r="O453" s="5">
        <f t="shared" si="111"/>
        <v>462662905.8197217</v>
      </c>
      <c r="P453" s="5">
        <f t="shared" si="112"/>
        <v>4258.9735434068516</v>
      </c>
      <c r="Q453" s="60">
        <f t="shared" si="119"/>
        <v>42589735.434068516</v>
      </c>
      <c r="R453" s="5">
        <f t="shared" si="122"/>
        <v>998.5578167518496</v>
      </c>
      <c r="S453" s="18">
        <f t="shared" si="120"/>
        <v>9985578.1675184965</v>
      </c>
      <c r="T453" s="119">
        <f t="shared" si="126"/>
        <v>9.8706340485781974E-2</v>
      </c>
      <c r="U453" s="119">
        <f t="shared" si="121"/>
        <v>987.06340485781971</v>
      </c>
      <c r="W453" s="5">
        <f>晶体生长速度!H452</f>
        <v>2765536896836.1787</v>
      </c>
      <c r="X453" s="5">
        <f>形核速率!P453</f>
        <v>95819.25444728072</v>
      </c>
      <c r="Y453" s="5"/>
      <c r="AB453" s="5" t="e">
        <f>形核速率!#REF!</f>
        <v>#REF!</v>
      </c>
      <c r="AC453" s="5">
        <f>晶体生长速度!N452</f>
        <v>3.1000315241543133E+59</v>
      </c>
      <c r="AD453" s="5" t="e">
        <f t="shared" si="124"/>
        <v>#REF!</v>
      </c>
      <c r="AE453" s="5">
        <f t="shared" si="125"/>
        <v>1.0531738460015693E+60</v>
      </c>
    </row>
    <row r="454" spans="2:31" x14ac:dyDescent="0.25">
      <c r="B454" s="5">
        <f>形核速率!F454</f>
        <v>4.3973304396749624</v>
      </c>
      <c r="C454" s="5">
        <f t="shared" si="113"/>
        <v>2.9999999999752447E-5</v>
      </c>
      <c r="D454" s="5">
        <f>形核速率!K454</f>
        <v>108632.49123779147</v>
      </c>
      <c r="E454" s="5">
        <f>晶体生长速度!E453</f>
        <v>968.54219745046771</v>
      </c>
      <c r="F454" s="39">
        <f t="shared" si="114"/>
        <v>12.383563721936579</v>
      </c>
      <c r="G454">
        <f t="shared" si="110"/>
        <v>12</v>
      </c>
      <c r="H454" s="65">
        <f t="shared" si="115"/>
        <v>0.38356372193657862</v>
      </c>
      <c r="I454">
        <f t="shared" si="116"/>
        <v>9</v>
      </c>
      <c r="J454">
        <f t="shared" si="117"/>
        <v>2.0829584093060189</v>
      </c>
      <c r="K454" s="66">
        <f t="shared" si="118"/>
        <v>3.1864626934391582E-6</v>
      </c>
      <c r="L454" s="96">
        <f t="shared" si="123"/>
        <v>41.577808933645727</v>
      </c>
      <c r="N454" s="101">
        <f t="shared" si="127"/>
        <v>1</v>
      </c>
      <c r="O454" s="5">
        <f t="shared" si="111"/>
        <v>462665789.62828535</v>
      </c>
      <c r="P454" s="5">
        <f t="shared" si="112"/>
        <v>4259.0000869586192</v>
      </c>
      <c r="Q454" s="60">
        <f t="shared" si="119"/>
        <v>42590000.869586192</v>
      </c>
      <c r="R454" s="5">
        <f t="shared" si="122"/>
        <v>998.58687301777286</v>
      </c>
      <c r="S454" s="18">
        <f t="shared" si="120"/>
        <v>9985868.7301777285</v>
      </c>
      <c r="T454" s="119">
        <f t="shared" si="126"/>
        <v>9.8709246112374305E-2</v>
      </c>
      <c r="U454" s="119">
        <f t="shared" si="121"/>
        <v>987.09246112374308</v>
      </c>
      <c r="W454" s="5">
        <f>晶体生长速度!H453</f>
        <v>2765534929849.7622</v>
      </c>
      <c r="X454" s="5">
        <f>形核速率!P454</f>
        <v>95819.254334632016</v>
      </c>
      <c r="Y454" s="5"/>
      <c r="AB454" s="5" t="e">
        <f>形核速率!#REF!</f>
        <v>#REF!</v>
      </c>
      <c r="AC454" s="5">
        <f>晶体生长速度!N453</f>
        <v>3.1000696763574448E+59</v>
      </c>
      <c r="AD454" s="5" t="e">
        <f t="shared" si="124"/>
        <v>#REF!</v>
      </c>
      <c r="AE454" s="5">
        <f t="shared" si="125"/>
        <v>1.0531961076602457E+60</v>
      </c>
    </row>
    <row r="455" spans="2:31" x14ac:dyDescent="0.25">
      <c r="B455" s="5">
        <f>形核速率!F455</f>
        <v>4.3973504396749625</v>
      </c>
      <c r="C455" s="5">
        <f t="shared" si="113"/>
        <v>2.0000000000131024E-5</v>
      </c>
      <c r="D455" s="5">
        <f>形核速率!K455</f>
        <v>108632.4912999894</v>
      </c>
      <c r="E455" s="5">
        <f>晶体生长速度!E454</f>
        <v>968.54172737848501</v>
      </c>
      <c r="F455" s="39">
        <f t="shared" si="114"/>
        <v>12.383568270769954</v>
      </c>
      <c r="G455">
        <f t="shared" si="110"/>
        <v>12</v>
      </c>
      <c r="H455" s="65">
        <f t="shared" si="115"/>
        <v>0.38356827076995437</v>
      </c>
      <c r="I455">
        <f t="shared" si="116"/>
        <v>9</v>
      </c>
      <c r="J455">
        <f t="shared" si="117"/>
        <v>2.0829584093060189</v>
      </c>
      <c r="K455" s="66">
        <f t="shared" si="118"/>
        <v>3.1864786175211414E-6</v>
      </c>
      <c r="L455" s="96">
        <f t="shared" si="123"/>
        <v>41.578615907734552</v>
      </c>
      <c r="N455" s="101">
        <f t="shared" si="127"/>
        <v>1</v>
      </c>
      <c r="O455" s="5">
        <f t="shared" si="111"/>
        <v>462667669.64512467</v>
      </c>
      <c r="P455" s="5">
        <f t="shared" si="112"/>
        <v>4259.0173907313283</v>
      </c>
      <c r="Q455" s="60">
        <f t="shared" si="119"/>
        <v>42590173.90731328</v>
      </c>
      <c r="R455" s="5">
        <f t="shared" si="122"/>
        <v>998.60624385232052</v>
      </c>
      <c r="S455" s="18">
        <f t="shared" si="120"/>
        <v>9986062.438523205</v>
      </c>
      <c r="T455" s="119">
        <f t="shared" si="126"/>
        <v>9.8711183195829069E-2</v>
      </c>
      <c r="U455" s="119">
        <f t="shared" si="121"/>
        <v>987.11183195829074</v>
      </c>
      <c r="W455" s="5">
        <f>晶体生长速度!H454</f>
        <v>2765533308787.6401</v>
      </c>
      <c r="X455" s="5">
        <f>形核速率!P455</f>
        <v>95819.254241794231</v>
      </c>
      <c r="Y455" s="5"/>
      <c r="AB455" s="5" t="e">
        <f>形核速率!#REF!</f>
        <v>#REF!</v>
      </c>
      <c r="AC455" s="5">
        <f>晶体生长速度!N454</f>
        <v>3.1000944555815012E+59</v>
      </c>
      <c r="AD455" s="5" t="e">
        <f t="shared" si="124"/>
        <v>#REF!</v>
      </c>
      <c r="AE455" s="5">
        <f t="shared" si="125"/>
        <v>1.0532107261703727E+60</v>
      </c>
    </row>
    <row r="456" spans="2:31" x14ac:dyDescent="0.25">
      <c r="B456" s="5">
        <f>形核速率!F456</f>
        <v>4.3974504396749623</v>
      </c>
      <c r="C456" s="5">
        <f t="shared" si="113"/>
        <v>9.9999999999766942E-5</v>
      </c>
      <c r="D456" s="5">
        <f>形核速率!K456</f>
        <v>108632.49142014721</v>
      </c>
      <c r="E456" s="5">
        <f>晶体生长速度!E455</f>
        <v>968.54071940975734</v>
      </c>
      <c r="F456" s="39">
        <f t="shared" si="114"/>
        <v>12.383591012869841</v>
      </c>
      <c r="G456">
        <f t="shared" ref="G456:G507" si="128">INT(F456)</f>
        <v>12</v>
      </c>
      <c r="H456" s="65">
        <f t="shared" si="115"/>
        <v>0.38359101286984121</v>
      </c>
      <c r="I456">
        <f t="shared" si="116"/>
        <v>9</v>
      </c>
      <c r="J456">
        <f t="shared" si="117"/>
        <v>2.0829584093060189</v>
      </c>
      <c r="K456" s="66">
        <f t="shared" si="118"/>
        <v>3.1865582318886408E-6</v>
      </c>
      <c r="L456" s="96">
        <f t="shared" si="123"/>
        <v>41.582650773979665</v>
      </c>
      <c r="N456" s="101">
        <f t="shared" si="127"/>
        <v>1</v>
      </c>
      <c r="O456" s="5">
        <f t="shared" ref="O456:O507" si="129">B456*D456*E456</f>
        <v>462677710.15426165</v>
      </c>
      <c r="P456" s="5">
        <f t="shared" ref="P456:P507" si="130">B456*E456</f>
        <v>4259.1098124115415</v>
      </c>
      <c r="Q456" s="60">
        <f t="shared" si="119"/>
        <v>42591098.124115415</v>
      </c>
      <c r="R456" s="5">
        <f t="shared" si="122"/>
        <v>998.70309792426121</v>
      </c>
      <c r="S456" s="18">
        <f t="shared" si="120"/>
        <v>9987030.9792426117</v>
      </c>
      <c r="T456" s="119">
        <f t="shared" si="126"/>
        <v>9.8720868603023149E-2</v>
      </c>
      <c r="U456" s="119">
        <f t="shared" si="121"/>
        <v>987.20868603023143</v>
      </c>
      <c r="W456" s="5">
        <f>晶体生长速度!H455</f>
        <v>2765529868770.6099</v>
      </c>
      <c r="X456" s="5">
        <f>形核速率!P456</f>
        <v>95819.254044785179</v>
      </c>
      <c r="Y456" s="5"/>
      <c r="AB456" s="5" t="e">
        <f>形核速率!#REF!</f>
        <v>#REF!</v>
      </c>
      <c r="AC456" s="5">
        <f>晶体生长速度!N455</f>
        <v>3.1002282290177542E+59</v>
      </c>
      <c r="AD456" s="5" t="e">
        <f t="shared" si="124"/>
        <v>#REF!</v>
      </c>
      <c r="AE456" s="5">
        <f t="shared" si="125"/>
        <v>1.0532871759769099E+60</v>
      </c>
    </row>
    <row r="457" spans="2:31" x14ac:dyDescent="0.25">
      <c r="B457" s="5">
        <f>形核速率!F457</f>
        <v>4.3977504396749625</v>
      </c>
      <c r="C457" s="5">
        <f t="shared" ref="C457:C520" si="131">B457-B456</f>
        <v>3.00000000000189E-4</v>
      </c>
      <c r="D457" s="5">
        <f>形核速率!K457</f>
        <v>108632.49158486698</v>
      </c>
      <c r="E457" s="5">
        <f>晶体生长速度!E456</f>
        <v>968.53907251879309</v>
      </c>
      <c r="F457" s="39">
        <f t="shared" ref="F457:F507" si="132">LN(D457*B457/2-3)</f>
        <v>12.383659234264744</v>
      </c>
      <c r="G457">
        <f t="shared" si="128"/>
        <v>12</v>
      </c>
      <c r="H457" s="65">
        <f t="shared" ref="H457:H507" si="133">F457-G457</f>
        <v>0.38365923426474424</v>
      </c>
      <c r="I457">
        <f t="shared" ref="I457:I507" si="134">G457-3</f>
        <v>9</v>
      </c>
      <c r="J457">
        <f t="shared" ref="J457:J507" si="135">1+1/2+4/9/2+10/27*(1-(1-1/3)^(G457-3))</f>
        <v>2.0829584093060189</v>
      </c>
      <c r="K457" s="66">
        <f t="shared" ref="K457:K507" si="136">(3^H457)/3*4*3^I457*5*1/(3^(2*(G457-1)))*1/2</f>
        <v>3.1867970697545386E-6</v>
      </c>
      <c r="L457" s="96">
        <f t="shared" si="123"/>
        <v>41.594755352133966</v>
      </c>
      <c r="N457" s="101">
        <f t="shared" si="127"/>
        <v>1</v>
      </c>
      <c r="O457" s="5">
        <f t="shared" si="129"/>
        <v>462708488.56992322</v>
      </c>
      <c r="P457" s="5">
        <f t="shared" si="130"/>
        <v>4259.3931320119027</v>
      </c>
      <c r="Q457" s="60">
        <f t="shared" ref="Q457:Q507" si="137">P457*10^4</f>
        <v>42593931.320119031</v>
      </c>
      <c r="R457" s="5">
        <f t="shared" si="122"/>
        <v>998.99365964601702</v>
      </c>
      <c r="S457" s="18">
        <f t="shared" ref="S457:S520" si="138">R457*10000</f>
        <v>9989936.596460171</v>
      </c>
      <c r="T457" s="119">
        <f t="shared" si="126"/>
        <v>9.8749924775198727E-2</v>
      </c>
      <c r="U457" s="119">
        <f t="shared" ref="U457:U520" si="139">T457*10000</f>
        <v>987.49924775198724</v>
      </c>
      <c r="W457" s="5">
        <f>晶体生长速度!H456</f>
        <v>2765524334344.0723</v>
      </c>
      <c r="X457" s="5">
        <f>形核速率!P457</f>
        <v>95819.253727829215</v>
      </c>
      <c r="Y457" s="5"/>
      <c r="AB457" s="5" t="e">
        <f>形核速率!#REF!</f>
        <v>#REF!</v>
      </c>
      <c r="AC457" s="5">
        <f>晶体生长速度!N456</f>
        <v>3.1006396970856778E+59</v>
      </c>
      <c r="AD457" s="5" t="e">
        <f t="shared" si="124"/>
        <v>#REF!</v>
      </c>
      <c r="AE457" s="5">
        <f t="shared" si="125"/>
        <v>1.0535199894046505E+60</v>
      </c>
    </row>
    <row r="458" spans="2:31" x14ac:dyDescent="0.25">
      <c r="B458" s="5">
        <f>形核速率!F458</f>
        <v>4.3980504396749627</v>
      </c>
      <c r="C458" s="5">
        <f t="shared" si="131"/>
        <v>3.00000000000189E-4</v>
      </c>
      <c r="D458" s="5">
        <f>形核速率!K458</f>
        <v>108632.49174958664</v>
      </c>
      <c r="E458" s="5">
        <f>晶体生长速度!E457</f>
        <v>968.53742563076821</v>
      </c>
      <c r="F458" s="39">
        <f t="shared" si="132"/>
        <v>12.383727451006012</v>
      </c>
      <c r="G458">
        <f t="shared" si="128"/>
        <v>12</v>
      </c>
      <c r="H458" s="65">
        <f t="shared" si="133"/>
        <v>0.38372745100601158</v>
      </c>
      <c r="I458">
        <f t="shared" si="134"/>
        <v>9</v>
      </c>
      <c r="J458">
        <f t="shared" si="135"/>
        <v>2.0829584093060189</v>
      </c>
      <c r="K458" s="66">
        <f t="shared" si="136"/>
        <v>3.1870359092278801E-6</v>
      </c>
      <c r="L458" s="96">
        <f t="shared" si="123"/>
        <v>41.606859909707225</v>
      </c>
      <c r="N458" s="101">
        <f t="shared" si="127"/>
        <v>1</v>
      </c>
      <c r="O458" s="5">
        <f t="shared" si="129"/>
        <v>462739266.87973857</v>
      </c>
      <c r="P458" s="5">
        <f t="shared" si="130"/>
        <v>4259.6764506370564</v>
      </c>
      <c r="Q458" s="60">
        <f t="shared" si="137"/>
        <v>42596764.506370567</v>
      </c>
      <c r="R458" s="5">
        <f t="shared" ref="R458:R521" si="140">R457+E458*C458</f>
        <v>999.28422087370643</v>
      </c>
      <c r="S458" s="18">
        <f t="shared" si="138"/>
        <v>9992842.2087370642</v>
      </c>
      <c r="T458" s="119">
        <f t="shared" si="126"/>
        <v>9.8778980897967675E-2</v>
      </c>
      <c r="U458" s="119">
        <f t="shared" si="139"/>
        <v>987.78980897967676</v>
      </c>
      <c r="W458" s="5">
        <f>晶体生长速度!H457</f>
        <v>2765518799929.2026</v>
      </c>
      <c r="X458" s="5">
        <f>形核速率!P458</f>
        <v>95819.253410873236</v>
      </c>
      <c r="Y458" s="5"/>
      <c r="AB458" s="5" t="e">
        <f>形核速率!#REF!</f>
        <v>#REF!</v>
      </c>
      <c r="AC458" s="5">
        <f>晶体生长速度!N457</f>
        <v>3.1010511909396925E+59</v>
      </c>
      <c r="AD458" s="5" t="e">
        <f t="shared" si="124"/>
        <v>#REF!</v>
      </c>
      <c r="AE458" s="5">
        <f t="shared" si="125"/>
        <v>1.0537528362827188E+60</v>
      </c>
    </row>
    <row r="459" spans="2:31" x14ac:dyDescent="0.25">
      <c r="B459" s="5">
        <f>形核速率!F459</f>
        <v>4.3982504396749622</v>
      </c>
      <c r="C459" s="5">
        <f t="shared" si="131"/>
        <v>1.9999999999953388E-4</v>
      </c>
      <c r="D459" s="5">
        <f>形核速率!K459</f>
        <v>108632.4918994648</v>
      </c>
      <c r="E459" s="5">
        <f>晶体生长速度!E458</f>
        <v>968.53604587328493</v>
      </c>
      <c r="F459" s="39">
        <f t="shared" si="132"/>
        <v>12.383772926617302</v>
      </c>
      <c r="G459">
        <f t="shared" si="128"/>
        <v>12</v>
      </c>
      <c r="H459" s="65">
        <f t="shared" si="133"/>
        <v>0.38377292661730245</v>
      </c>
      <c r="I459">
        <f t="shared" si="134"/>
        <v>9</v>
      </c>
      <c r="J459">
        <f t="shared" si="135"/>
        <v>2.0829584093060189</v>
      </c>
      <c r="K459" s="66">
        <f t="shared" si="136"/>
        <v>3.187195137727834E-6</v>
      </c>
      <c r="L459" s="96">
        <f t="shared" si="123"/>
        <v>41.614929603260734</v>
      </c>
      <c r="N459" s="101">
        <f t="shared" si="127"/>
        <v>1</v>
      </c>
      <c r="O459" s="5">
        <f t="shared" si="129"/>
        <v>462759651.20664334</v>
      </c>
      <c r="P459" s="5">
        <f t="shared" si="130"/>
        <v>4259.8640896032248</v>
      </c>
      <c r="Q459" s="60">
        <f t="shared" si="137"/>
        <v>42598640.896032251</v>
      </c>
      <c r="R459" s="5">
        <f t="shared" si="140"/>
        <v>999.47792808288068</v>
      </c>
      <c r="S459" s="18">
        <f t="shared" si="138"/>
        <v>9994779.2808288075</v>
      </c>
      <c r="T459" s="119">
        <f t="shared" si="126"/>
        <v>9.8798351618885089E-2</v>
      </c>
      <c r="U459" s="119">
        <f t="shared" si="139"/>
        <v>987.9835161888509</v>
      </c>
      <c r="W459" s="5">
        <f>晶体生长速度!H458</f>
        <v>2765514130852.9595</v>
      </c>
      <c r="X459" s="5">
        <f>形核速率!P459</f>
        <v>95819.253143474692</v>
      </c>
      <c r="Y459" s="5"/>
      <c r="AB459" s="5" t="e">
        <f>形核速率!#REF!</f>
        <v>#REF!</v>
      </c>
      <c r="AC459" s="5">
        <f>晶体生长速度!N458</f>
        <v>3.1013234602430366E+59</v>
      </c>
      <c r="AD459" s="5" t="e">
        <f t="shared" si="124"/>
        <v>#REF!</v>
      </c>
      <c r="AE459" s="5">
        <f t="shared" si="125"/>
        <v>1.0539073812345174E+60</v>
      </c>
    </row>
    <row r="460" spans="2:31" x14ac:dyDescent="0.25">
      <c r="B460" s="5">
        <f>形核速率!F460</f>
        <v>4.3992504396749625</v>
      </c>
      <c r="C460" s="5">
        <f t="shared" si="131"/>
        <v>1.000000000000334E-3</v>
      </c>
      <c r="D460" s="5">
        <f>形核速率!K460</f>
        <v>108632.49204539294</v>
      </c>
      <c r="E460" s="5">
        <f>晶体生长速度!E459</f>
        <v>968.53339207993747</v>
      </c>
      <c r="F460" s="39">
        <f t="shared" si="132"/>
        <v>12.384000268105185</v>
      </c>
      <c r="G460">
        <f t="shared" si="128"/>
        <v>12</v>
      </c>
      <c r="H460" s="65">
        <f t="shared" si="133"/>
        <v>0.38400026810518462</v>
      </c>
      <c r="I460">
        <f t="shared" si="134"/>
        <v>9</v>
      </c>
      <c r="J460">
        <f t="shared" si="135"/>
        <v>2.0829584093060189</v>
      </c>
      <c r="K460" s="66">
        <f t="shared" si="136"/>
        <v>3.1879912714879846E-6</v>
      </c>
      <c r="L460" s="96">
        <f t="shared" si="123"/>
        <v>41.655277960488796</v>
      </c>
      <c r="N460" s="101">
        <f t="shared" si="127"/>
        <v>1</v>
      </c>
      <c r="O460" s="5">
        <f t="shared" si="129"/>
        <v>462863598.06065303</v>
      </c>
      <c r="P460" s="5">
        <f t="shared" si="130"/>
        <v>4260.8209509475482</v>
      </c>
      <c r="Q460" s="60">
        <f t="shared" si="137"/>
        <v>42608209.509475484</v>
      </c>
      <c r="R460" s="5">
        <f t="shared" si="140"/>
        <v>1000.446461474961</v>
      </c>
      <c r="S460" s="18">
        <f t="shared" si="138"/>
        <v>10004464.61474961</v>
      </c>
      <c r="T460" s="119">
        <f t="shared" si="126"/>
        <v>9.8895204958093119E-2</v>
      </c>
      <c r="U460" s="119">
        <f t="shared" si="139"/>
        <v>988.9520495809312</v>
      </c>
      <c r="W460" s="5">
        <f>晶体生长速度!H459</f>
        <v>2765505538342.8232</v>
      </c>
      <c r="X460" s="5">
        <f>形核速率!P460</f>
        <v>95819.252651379385</v>
      </c>
      <c r="Y460" s="5"/>
      <c r="AB460" s="5" t="e">
        <f>形核速率!#REF!</f>
        <v>#REF!</v>
      </c>
      <c r="AC460" s="5">
        <f>晶体生长速度!N459</f>
        <v>3.1027162294583307E+59</v>
      </c>
      <c r="AD460" s="5" t="e">
        <f t="shared" si="124"/>
        <v>#REF!</v>
      </c>
      <c r="AE460" s="5">
        <f t="shared" si="125"/>
        <v>1.0546909507172873E+60</v>
      </c>
    </row>
    <row r="461" spans="2:31" x14ac:dyDescent="0.25">
      <c r="B461" s="5">
        <f>形核速率!F461</f>
        <v>4.4022504396749627</v>
      </c>
      <c r="C461" s="5">
        <f t="shared" si="131"/>
        <v>3.0000000000001137E-3</v>
      </c>
      <c r="D461" s="5">
        <f>形核速率!K461</f>
        <v>108632.49186414949</v>
      </c>
      <c r="E461" s="5">
        <f>晶体生长速度!E460</f>
        <v>968.52978518054238</v>
      </c>
      <c r="F461" s="39">
        <f t="shared" si="132"/>
        <v>12.384681976933546</v>
      </c>
      <c r="G461">
        <f t="shared" si="128"/>
        <v>12</v>
      </c>
      <c r="H461" s="65">
        <f t="shared" si="133"/>
        <v>0.38468197693354611</v>
      </c>
      <c r="I461">
        <f t="shared" si="134"/>
        <v>9</v>
      </c>
      <c r="J461">
        <f t="shared" si="135"/>
        <v>2.0829584093060189</v>
      </c>
      <c r="K461" s="66">
        <f t="shared" si="136"/>
        <v>3.1903797598722507E-6</v>
      </c>
      <c r="L461" s="96">
        <f t="shared" si="123"/>
        <v>41.776322581529783</v>
      </c>
      <c r="N461" s="101">
        <f t="shared" si="127"/>
        <v>1</v>
      </c>
      <c r="O461" s="5">
        <f t="shared" si="129"/>
        <v>463177514.95766675</v>
      </c>
      <c r="P461" s="5">
        <f t="shared" si="130"/>
        <v>4263.7106726493394</v>
      </c>
      <c r="Q461" s="60">
        <f t="shared" si="137"/>
        <v>42637106.726493396</v>
      </c>
      <c r="R461" s="5">
        <f t="shared" si="140"/>
        <v>1003.3520508305028</v>
      </c>
      <c r="S461" s="18">
        <f t="shared" si="138"/>
        <v>10033520.508305028</v>
      </c>
      <c r="T461" s="119">
        <f t="shared" si="126"/>
        <v>9.9185763893647291E-2</v>
      </c>
      <c r="U461" s="119">
        <f t="shared" si="139"/>
        <v>991.85763893647288</v>
      </c>
      <c r="W461" s="5">
        <f>晶体生长速度!H460</f>
        <v>2765494894179.4878</v>
      </c>
      <c r="X461" s="5">
        <f>形核速率!P461</f>
        <v>95819.252041783111</v>
      </c>
      <c r="Y461" s="5"/>
      <c r="AB461" s="5" t="e">
        <f>形核速率!#REF!</f>
        <v>#REF!</v>
      </c>
      <c r="AC461" s="5">
        <f>晶体生长速度!N460</f>
        <v>3.1069284717869482E+59</v>
      </c>
      <c r="AD461" s="5" t="e">
        <f t="shared" si="124"/>
        <v>#REF!</v>
      </c>
      <c r="AE461" s="5">
        <f t="shared" si="125"/>
        <v>1.0570548759175804E+60</v>
      </c>
    </row>
    <row r="462" spans="2:31" x14ac:dyDescent="0.25">
      <c r="B462" s="5">
        <f>形核速率!F462</f>
        <v>4.4052504396749628</v>
      </c>
      <c r="C462" s="5">
        <f t="shared" si="131"/>
        <v>3.0000000000001137E-3</v>
      </c>
      <c r="D462" s="5">
        <f>形核速率!K462</f>
        <v>108632.49168290435</v>
      </c>
      <c r="E462" s="5">
        <f>晶体生长速度!E461</f>
        <v>968.52617829701717</v>
      </c>
      <c r="F462" s="39">
        <f t="shared" si="132"/>
        <v>12.385363221349266</v>
      </c>
      <c r="G462">
        <f t="shared" si="128"/>
        <v>12</v>
      </c>
      <c r="H462" s="65">
        <f t="shared" si="133"/>
        <v>0.38536322134926593</v>
      </c>
      <c r="I462">
        <f t="shared" si="134"/>
        <v>9</v>
      </c>
      <c r="J462">
        <f t="shared" si="135"/>
        <v>2.0829584093060189</v>
      </c>
      <c r="K462" s="66">
        <f t="shared" si="136"/>
        <v>3.192768408764988E-6</v>
      </c>
      <c r="L462" s="96">
        <f t="shared" si="123"/>
        <v>41.897366751929582</v>
      </c>
      <c r="N462" s="101">
        <f t="shared" si="127"/>
        <v>1</v>
      </c>
      <c r="O462" s="5">
        <f t="shared" si="129"/>
        <v>463491429.51026154</v>
      </c>
      <c r="P462" s="5">
        <f t="shared" si="130"/>
        <v>4266.600372779646</v>
      </c>
      <c r="Q462" s="60">
        <f t="shared" si="137"/>
        <v>42666003.727796458</v>
      </c>
      <c r="R462" s="5">
        <f t="shared" si="140"/>
        <v>1006.2576293653939</v>
      </c>
      <c r="S462" s="18">
        <f t="shared" si="138"/>
        <v>10062576.293653939</v>
      </c>
      <c r="T462" s="119">
        <f t="shared" si="126"/>
        <v>9.9476321747136401E-2</v>
      </c>
      <c r="U462" s="119">
        <f t="shared" si="139"/>
        <v>994.76321747136399</v>
      </c>
      <c r="W462" s="5">
        <f>晶体生长速度!H461</f>
        <v>2765484250067.562</v>
      </c>
      <c r="X462" s="5">
        <f>形核速率!P462</f>
        <v>95819.251432187302</v>
      </c>
      <c r="Y462" s="5"/>
      <c r="AB462" s="5" t="e">
        <f>形核速率!#REF!</f>
        <v>#REF!</v>
      </c>
      <c r="AC462" s="5">
        <f>晶体生长速度!N461</f>
        <v>3.1111435437614225E+59</v>
      </c>
      <c r="AD462" s="5" t="e">
        <f t="shared" si="124"/>
        <v>#REF!</v>
      </c>
      <c r="AE462" s="5">
        <f t="shared" si="125"/>
        <v>1.0594222920285505E+60</v>
      </c>
    </row>
    <row r="463" spans="2:31" x14ac:dyDescent="0.25">
      <c r="B463" s="5">
        <f>形核速率!F463</f>
        <v>4.4072504396749625</v>
      </c>
      <c r="C463" s="5">
        <f t="shared" si="131"/>
        <v>1.9999999999997797E-3</v>
      </c>
      <c r="D463" s="5">
        <f>形核速率!K463</f>
        <v>108632.49168876988</v>
      </c>
      <c r="E463" s="5">
        <f>晶体生长速度!E462</f>
        <v>968.52288249255446</v>
      </c>
      <c r="F463" s="39">
        <f t="shared" si="132"/>
        <v>12.385817127764671</v>
      </c>
      <c r="G463">
        <f t="shared" si="128"/>
        <v>12</v>
      </c>
      <c r="H463" s="65">
        <f t="shared" si="133"/>
        <v>0.38581712776467114</v>
      </c>
      <c r="I463">
        <f t="shared" si="134"/>
        <v>9</v>
      </c>
      <c r="J463">
        <f t="shared" si="135"/>
        <v>2.0829584093060189</v>
      </c>
      <c r="K463" s="66">
        <f t="shared" si="136"/>
        <v>3.1943609345758293E-6</v>
      </c>
      <c r="L463" s="96">
        <f t="shared" si="123"/>
        <v>41.978062590989765</v>
      </c>
      <c r="N463" s="101">
        <f t="shared" si="127"/>
        <v>1</v>
      </c>
      <c r="O463" s="5">
        <f t="shared" si="129"/>
        <v>463700278.42504638</v>
      </c>
      <c r="P463" s="5">
        <f t="shared" si="130"/>
        <v>4268.5228997005725</v>
      </c>
      <c r="Q463" s="60">
        <f t="shared" si="137"/>
        <v>42685228.997005723</v>
      </c>
      <c r="R463" s="5">
        <f t="shared" si="140"/>
        <v>1008.1946751303788</v>
      </c>
      <c r="S463" s="18">
        <f t="shared" si="138"/>
        <v>10081946.751303788</v>
      </c>
      <c r="T463" s="119">
        <f t="shared" si="126"/>
        <v>9.9670026323634892E-2</v>
      </c>
      <c r="U463" s="119">
        <f t="shared" si="139"/>
        <v>996.70026323634886</v>
      </c>
      <c r="W463" s="5">
        <f>晶体生长速度!H462</f>
        <v>2765474056702.46</v>
      </c>
      <c r="X463" s="5">
        <f>形核速率!P463</f>
        <v>95819.250848403753</v>
      </c>
      <c r="Y463" s="5"/>
      <c r="AB463" s="5" t="e">
        <f>形核速率!#REF!</f>
        <v>#REF!</v>
      </c>
      <c r="AC463" s="5">
        <f>晶体生长速度!N462</f>
        <v>3.1139485777908955E+59</v>
      </c>
      <c r="AD463" s="5" t="e">
        <f t="shared" si="124"/>
        <v>#REF!</v>
      </c>
      <c r="AE463" s="5">
        <f t="shared" si="125"/>
        <v>1.0610002660803254E+60</v>
      </c>
    </row>
    <row r="464" spans="2:31" x14ac:dyDescent="0.25">
      <c r="B464" s="5">
        <f>形核速率!F464</f>
        <v>4.4172504396749623</v>
      </c>
      <c r="C464" s="5">
        <f t="shared" si="131"/>
        <v>9.9999999999997868E-3</v>
      </c>
      <c r="D464" s="5">
        <f>形核速率!K464</f>
        <v>108632.4898097883</v>
      </c>
      <c r="E464" s="5">
        <f>晶体生长速度!E463</f>
        <v>968.51982713816392</v>
      </c>
      <c r="F464" s="39">
        <f t="shared" si="132"/>
        <v>12.388083556944</v>
      </c>
      <c r="G464">
        <f t="shared" si="128"/>
        <v>12</v>
      </c>
      <c r="H464" s="65">
        <f t="shared" si="133"/>
        <v>0.38808355694400021</v>
      </c>
      <c r="I464">
        <f t="shared" si="134"/>
        <v>9</v>
      </c>
      <c r="J464">
        <f t="shared" si="135"/>
        <v>2.0829584093060189</v>
      </c>
      <c r="K464" s="66">
        <f t="shared" si="136"/>
        <v>3.2023245702690391E-6</v>
      </c>
      <c r="L464" s="96">
        <f t="shared" si="123"/>
        <v>42.381540514996132</v>
      </c>
      <c r="N464" s="101">
        <f t="shared" si="127"/>
        <v>1</v>
      </c>
      <c r="O464" s="5">
        <f t="shared" si="129"/>
        <v>464750934.79327255</v>
      </c>
      <c r="P464" s="5">
        <f t="shared" si="130"/>
        <v>4278.1946322599733</v>
      </c>
      <c r="Q464" s="60">
        <f t="shared" si="137"/>
        <v>42781946.322599731</v>
      </c>
      <c r="R464" s="5">
        <f t="shared" si="140"/>
        <v>1017.8798734017602</v>
      </c>
      <c r="S464" s="18">
        <f t="shared" si="138"/>
        <v>10178798.734017601</v>
      </c>
      <c r="T464" s="119">
        <f t="shared" si="126"/>
        <v>0.10063854615077303</v>
      </c>
      <c r="U464" s="119">
        <f t="shared" si="139"/>
        <v>1006.3854615077303</v>
      </c>
      <c r="W464" s="5">
        <f>晶体生长速度!H463</f>
        <v>2765469741845.3613</v>
      </c>
      <c r="X464" s="5">
        <f>形核速率!P464</f>
        <v>95819.250601287175</v>
      </c>
      <c r="Y464" s="5"/>
      <c r="AB464" s="5" t="e">
        <f>形核速率!#REF!</f>
        <v>#REF!</v>
      </c>
      <c r="AC464" s="5">
        <f>晶体生长速度!N463</f>
        <v>3.1280920763541696E+59</v>
      </c>
      <c r="AD464" s="5" t="e">
        <f t="shared" si="124"/>
        <v>#REF!</v>
      </c>
      <c r="AE464" s="5">
        <f t="shared" si="125"/>
        <v>1.0689474023265051E+60</v>
      </c>
    </row>
    <row r="465" spans="2:31" x14ac:dyDescent="0.25">
      <c r="B465" s="5">
        <f>形核速率!F465</f>
        <v>4.4472504396749626</v>
      </c>
      <c r="C465" s="5">
        <f t="shared" si="131"/>
        <v>3.0000000000000249E-2</v>
      </c>
      <c r="D465" s="5">
        <f>形核速率!K465</f>
        <v>108632.48221536007</v>
      </c>
      <c r="E465" s="5">
        <f>晶体生长速度!E464</f>
        <v>968.52443083252615</v>
      </c>
      <c r="F465" s="39">
        <f t="shared" si="132"/>
        <v>12.3948521678189</v>
      </c>
      <c r="G465">
        <f t="shared" si="128"/>
        <v>12</v>
      </c>
      <c r="H465" s="65">
        <f t="shared" si="133"/>
        <v>0.39485216781890031</v>
      </c>
      <c r="I465">
        <f t="shared" si="134"/>
        <v>9</v>
      </c>
      <c r="J465">
        <f t="shared" si="135"/>
        <v>2.0829584093060189</v>
      </c>
      <c r="K465" s="66">
        <f t="shared" si="136"/>
        <v>3.2262260655956091E-6</v>
      </c>
      <c r="L465" s="96">
        <f t="shared" si="123"/>
        <v>43.591980054495963</v>
      </c>
      <c r="N465" s="101">
        <f t="shared" si="127"/>
        <v>1</v>
      </c>
      <c r="O465" s="5">
        <f t="shared" si="129"/>
        <v>467909507.80746949</v>
      </c>
      <c r="P465" s="5">
        <f t="shared" si="130"/>
        <v>4307.2707008558946</v>
      </c>
      <c r="Q465" s="60">
        <f t="shared" si="137"/>
        <v>43072707.008558944</v>
      </c>
      <c r="R465" s="5">
        <f t="shared" si="140"/>
        <v>1046.9356063267362</v>
      </c>
      <c r="S465" s="18">
        <f t="shared" si="138"/>
        <v>10469356.063267361</v>
      </c>
      <c r="T465" s="119">
        <f t="shared" si="126"/>
        <v>0.10354411944327063</v>
      </c>
      <c r="U465" s="119">
        <f t="shared" si="139"/>
        <v>1035.4411944327064</v>
      </c>
      <c r="W465" s="5">
        <f>晶体生长速度!H464</f>
        <v>2765504652190.4546</v>
      </c>
      <c r="X465" s="5">
        <f>形核速率!P465</f>
        <v>95819.252600629115</v>
      </c>
      <c r="Y465" s="5"/>
      <c r="AB465" s="5" t="e">
        <f>形核速率!#REF!</f>
        <v>#REF!</v>
      </c>
      <c r="AC465" s="5">
        <f>晶体生长速度!N464</f>
        <v>3.17081835592745E+59</v>
      </c>
      <c r="AD465" s="5" t="e">
        <f t="shared" si="124"/>
        <v>#REF!</v>
      </c>
      <c r="AE465" s="5">
        <f t="shared" si="125"/>
        <v>1.0930604971600344E+60</v>
      </c>
    </row>
    <row r="466" spans="2:31" x14ac:dyDescent="0.25">
      <c r="B466" s="5">
        <f>形核速率!F466</f>
        <v>4.4772504396749628</v>
      </c>
      <c r="C466" s="5">
        <f t="shared" si="131"/>
        <v>3.0000000000000249E-2</v>
      </c>
      <c r="D466" s="5">
        <f>形核速率!K466</f>
        <v>108632.47462099079</v>
      </c>
      <c r="E466" s="5">
        <f>晶体生长速度!E465</f>
        <v>968.52903443233072</v>
      </c>
      <c r="F466" s="39">
        <f t="shared" si="132"/>
        <v>12.401575271505838</v>
      </c>
      <c r="G466">
        <f t="shared" si="128"/>
        <v>12</v>
      </c>
      <c r="H466" s="65">
        <f t="shared" si="133"/>
        <v>0.40157527150583761</v>
      </c>
      <c r="I466">
        <f t="shared" si="134"/>
        <v>9</v>
      </c>
      <c r="J466">
        <f t="shared" si="135"/>
        <v>2.0829584093060189</v>
      </c>
      <c r="K466" s="66">
        <f t="shared" si="136"/>
        <v>3.2501434626015166E-6</v>
      </c>
      <c r="L466" s="96">
        <f t="shared" si="123"/>
        <v>44.802425361367675</v>
      </c>
      <c r="N466" s="101">
        <f t="shared" si="127"/>
        <v>1</v>
      </c>
      <c r="O466" s="5">
        <f t="shared" si="129"/>
        <v>471068110.34094208</v>
      </c>
      <c r="P466" s="5">
        <f t="shared" si="130"/>
        <v>4336.3470452501197</v>
      </c>
      <c r="Q466" s="60">
        <f t="shared" si="137"/>
        <v>43363470.4525012</v>
      </c>
      <c r="R466" s="5">
        <f t="shared" si="140"/>
        <v>1075.9914773597063</v>
      </c>
      <c r="S466" s="18">
        <f t="shared" si="138"/>
        <v>10759914.773597063</v>
      </c>
      <c r="T466" s="119">
        <f t="shared" si="126"/>
        <v>0.10644970654656764</v>
      </c>
      <c r="U466" s="119">
        <f t="shared" si="139"/>
        <v>1064.4970654656765</v>
      </c>
      <c r="W466" s="5">
        <f>晶体生长速度!H465</f>
        <v>2765539562477.5166</v>
      </c>
      <c r="X466" s="5">
        <f>形核速率!P466</f>
        <v>95819.25459994105</v>
      </c>
      <c r="Y466" s="5"/>
      <c r="AB466" s="5" t="e">
        <f>形核速率!#REF!</f>
        <v>#REF!</v>
      </c>
      <c r="AC466" s="5">
        <f>晶体生长速度!N465</f>
        <v>3.213835699647119E+59</v>
      </c>
      <c r="AD466" s="5" t="e">
        <f t="shared" si="124"/>
        <v>#REF!</v>
      </c>
      <c r="AE466" s="5">
        <f t="shared" si="125"/>
        <v>1.1175311599641037E+60</v>
      </c>
    </row>
    <row r="467" spans="2:31" x14ac:dyDescent="0.25">
      <c r="B467" s="5">
        <f>形核速率!F467</f>
        <v>4.4972504396749624</v>
      </c>
      <c r="C467" s="5">
        <f t="shared" si="131"/>
        <v>1.9999999999999574E-2</v>
      </c>
      <c r="D467" s="5">
        <f>形核速率!K467</f>
        <v>108632.46995874925</v>
      </c>
      <c r="E467" s="5">
        <f>晶体生长速度!E466</f>
        <v>968.52928514298208</v>
      </c>
      <c r="F467" s="39">
        <f t="shared" si="132"/>
        <v>12.406032363208567</v>
      </c>
      <c r="G467">
        <f t="shared" si="128"/>
        <v>12</v>
      </c>
      <c r="H467" s="65">
        <f t="shared" si="133"/>
        <v>0.40603236320856695</v>
      </c>
      <c r="I467">
        <f t="shared" si="134"/>
        <v>9</v>
      </c>
      <c r="J467">
        <f t="shared" si="135"/>
        <v>2.0829584093060189</v>
      </c>
      <c r="K467" s="66">
        <f t="shared" si="136"/>
        <v>3.2660971939299603E-6</v>
      </c>
      <c r="L467" s="96">
        <f t="shared" si="123"/>
        <v>45.60938911435106</v>
      </c>
      <c r="N467" s="101">
        <f t="shared" si="127"/>
        <v>1</v>
      </c>
      <c r="O467" s="5">
        <f t="shared" si="129"/>
        <v>473172486.63263029</v>
      </c>
      <c r="P467" s="5">
        <f t="shared" si="130"/>
        <v>4355.7187534473533</v>
      </c>
      <c r="Q467" s="60">
        <f t="shared" si="137"/>
        <v>43557187.534473531</v>
      </c>
      <c r="R467" s="5">
        <f t="shared" si="140"/>
        <v>1095.3620630625655</v>
      </c>
      <c r="S467" s="18">
        <f t="shared" si="138"/>
        <v>10953620.630625656</v>
      </c>
      <c r="T467" s="119">
        <f t="shared" si="126"/>
        <v>0.10838676511685356</v>
      </c>
      <c r="U467" s="119">
        <f t="shared" si="139"/>
        <v>1083.8676511685358</v>
      </c>
      <c r="W467" s="5">
        <f>晶体生长速度!H466</f>
        <v>2765553041166.9165</v>
      </c>
      <c r="X467" s="5">
        <f>形核速率!P467</f>
        <v>95819.25537185838</v>
      </c>
      <c r="Y467" s="5"/>
      <c r="AB467" s="5" t="e">
        <f>形核速率!#REF!</f>
        <v>#REF!</v>
      </c>
      <c r="AC467" s="5">
        <f>晶体生长速度!N466</f>
        <v>3.2426539603934017E+59</v>
      </c>
      <c r="AD467" s="5" t="e">
        <f t="shared" si="124"/>
        <v>#REF!</v>
      </c>
      <c r="AE467" s="5">
        <f t="shared" si="125"/>
        <v>1.1340372988699582E+60</v>
      </c>
    </row>
    <row r="468" spans="2:31" x14ac:dyDescent="0.25">
      <c r="B468" s="5">
        <f>形核速率!F468</f>
        <v>4.5472504396749622</v>
      </c>
      <c r="C468" s="5">
        <f t="shared" si="131"/>
        <v>4.9999999999999822E-2</v>
      </c>
      <c r="D468" s="5">
        <f>形核速率!K468</f>
        <v>108632.45629713753</v>
      </c>
      <c r="E468" s="5">
        <f>晶体生长速度!E467</f>
        <v>968.54402393984788</v>
      </c>
      <c r="F468" s="39">
        <f t="shared" si="132"/>
        <v>12.417088927191916</v>
      </c>
      <c r="G468">
        <f t="shared" si="128"/>
        <v>12</v>
      </c>
      <c r="H468" s="65">
        <f t="shared" si="133"/>
        <v>0.41708892719191581</v>
      </c>
      <c r="I468">
        <f t="shared" si="134"/>
        <v>9</v>
      </c>
      <c r="J468">
        <f t="shared" si="135"/>
        <v>2.0829584093060189</v>
      </c>
      <c r="K468" s="66">
        <f t="shared" si="136"/>
        <v>3.3060120043933965E-6</v>
      </c>
      <c r="L468" s="96">
        <f t="shared" si="123"/>
        <v>47.626829235817823</v>
      </c>
      <c r="N468" s="101">
        <f t="shared" si="127"/>
        <v>1</v>
      </c>
      <c r="O468" s="5">
        <f t="shared" si="129"/>
        <v>478440393.54444247</v>
      </c>
      <c r="P468" s="5">
        <f t="shared" si="130"/>
        <v>4404.2122387050304</v>
      </c>
      <c r="Q468" s="60">
        <f t="shared" si="137"/>
        <v>44042122.387050301</v>
      </c>
      <c r="R468" s="5">
        <f t="shared" si="140"/>
        <v>1143.7892642595577</v>
      </c>
      <c r="S468" s="18">
        <f t="shared" si="138"/>
        <v>11437892.642595578</v>
      </c>
      <c r="T468" s="119">
        <f t="shared" si="126"/>
        <v>0.11322948523655278</v>
      </c>
      <c r="U468" s="119">
        <f t="shared" si="139"/>
        <v>1132.2948523655277</v>
      </c>
      <c r="W468" s="5">
        <f>晶体生长速度!H467</f>
        <v>2765635783891.8633</v>
      </c>
      <c r="X468" s="5">
        <f>形核速率!P468</f>
        <v>95819.260110402887</v>
      </c>
      <c r="Y468" s="5"/>
      <c r="AB468" s="5" t="e">
        <f>形核速率!#REF!</f>
        <v>#REF!</v>
      </c>
      <c r="AC468" s="5">
        <f>晶体生长速度!N467</f>
        <v>3.3153749734801065E+59</v>
      </c>
      <c r="AD468" s="5" t="e">
        <f t="shared" si="124"/>
        <v>#REF!</v>
      </c>
      <c r="AE468" s="5">
        <f t="shared" si="125"/>
        <v>1.1760465332364674E+60</v>
      </c>
    </row>
    <row r="469" spans="2:31" x14ac:dyDescent="0.25">
      <c r="B469" s="5">
        <f>形核速率!F469</f>
        <v>4.5972504396749621</v>
      </c>
      <c r="C469" s="5">
        <f t="shared" si="131"/>
        <v>4.9999999999999822E-2</v>
      </c>
      <c r="D469" s="5">
        <f>形核速率!K469</f>
        <v>108632.44263574434</v>
      </c>
      <c r="E469" s="5">
        <f>晶体生长速度!E468</f>
        <v>968.55876253327676</v>
      </c>
      <c r="F469" s="39">
        <f t="shared" si="132"/>
        <v>12.428024576487052</v>
      </c>
      <c r="G469">
        <f t="shared" si="128"/>
        <v>12</v>
      </c>
      <c r="H469" s="65">
        <f t="shared" si="133"/>
        <v>0.4280245764870525</v>
      </c>
      <c r="I469">
        <f t="shared" si="134"/>
        <v>9</v>
      </c>
      <c r="J469">
        <f t="shared" si="135"/>
        <v>2.0829584093060189</v>
      </c>
      <c r="K469" s="66">
        <f t="shared" si="136"/>
        <v>3.345970109046681E-6</v>
      </c>
      <c r="L469" s="96">
        <f t="shared" ref="L469:L532" si="141">(J469+K469)*(2*E469*0.01*C469)+L468</f>
        <v>49.644300095912207</v>
      </c>
      <c r="N469" s="101">
        <f t="shared" si="127"/>
        <v>1</v>
      </c>
      <c r="O469" s="5">
        <f t="shared" si="129"/>
        <v>483708459.14178127</v>
      </c>
      <c r="P469" s="5">
        <f t="shared" si="130"/>
        <v>4452.707196907144</v>
      </c>
      <c r="Q469" s="60">
        <f t="shared" si="137"/>
        <v>44527071.96907144</v>
      </c>
      <c r="R469" s="5">
        <f t="shared" si="140"/>
        <v>1192.2172023862215</v>
      </c>
      <c r="S469" s="18">
        <f t="shared" si="138"/>
        <v>11922172.023862215</v>
      </c>
      <c r="T469" s="119">
        <f t="shared" si="126"/>
        <v>0.11807227904921914</v>
      </c>
      <c r="U469" s="119">
        <f t="shared" si="139"/>
        <v>1180.7227904921915</v>
      </c>
      <c r="W469" s="5">
        <f>晶体生长速度!H468</f>
        <v>2765718527260.3311</v>
      </c>
      <c r="X469" s="5">
        <f>形核速率!P469</f>
        <v>95819.2648488345</v>
      </c>
      <c r="Y469" s="5"/>
      <c r="AB469" s="5" t="e">
        <f>形核速率!#REF!</f>
        <v>#REF!</v>
      </c>
      <c r="AC469" s="5">
        <f>晶体生长速度!N468</f>
        <v>3.3889071614104029E+59</v>
      </c>
      <c r="AD469" s="5" t="e">
        <f t="shared" si="124"/>
        <v>#REF!</v>
      </c>
      <c r="AE469" s="5">
        <f t="shared" si="125"/>
        <v>1.21907477764012E+60</v>
      </c>
    </row>
    <row r="470" spans="2:31" x14ac:dyDescent="0.25">
      <c r="B470" s="5">
        <f>形核速率!F470</f>
        <v>4.6472504396749628</v>
      </c>
      <c r="C470" s="5">
        <f t="shared" si="131"/>
        <v>5.0000000000000711E-2</v>
      </c>
      <c r="D470" s="5">
        <f>形核速率!K470</f>
        <v>108632.4289745696</v>
      </c>
      <c r="E470" s="5">
        <f>晶体生长速度!E469</f>
        <v>968.57350092326578</v>
      </c>
      <c r="F470" s="39">
        <f t="shared" si="132"/>
        <v>12.438841927129452</v>
      </c>
      <c r="G470">
        <f t="shared" si="128"/>
        <v>12</v>
      </c>
      <c r="H470" s="65">
        <f t="shared" si="133"/>
        <v>0.43884192712945236</v>
      </c>
      <c r="I470">
        <f t="shared" si="134"/>
        <v>9</v>
      </c>
      <c r="J470">
        <f t="shared" si="135"/>
        <v>2.0829584093060189</v>
      </c>
      <c r="K470" s="66">
        <f t="shared" si="136"/>
        <v>3.3859710830775608E-6</v>
      </c>
      <c r="L470" s="96">
        <f t="shared" si="141"/>
        <v>51.661801694253192</v>
      </c>
      <c r="N470" s="101">
        <f t="shared" si="127"/>
        <v>1</v>
      </c>
      <c r="O470" s="5">
        <f t="shared" si="129"/>
        <v>488976683.42130142</v>
      </c>
      <c r="P470" s="5">
        <f t="shared" si="130"/>
        <v>4501.203628023165</v>
      </c>
      <c r="Q470" s="60">
        <f t="shared" si="137"/>
        <v>45012036.280231647</v>
      </c>
      <c r="R470" s="5">
        <f t="shared" si="140"/>
        <v>1240.6458774323855</v>
      </c>
      <c r="S470" s="18">
        <f t="shared" si="138"/>
        <v>12406458.774323855</v>
      </c>
      <c r="T470" s="119">
        <f t="shared" si="126"/>
        <v>0.12291514655383554</v>
      </c>
      <c r="U470" s="119">
        <f t="shared" si="139"/>
        <v>1229.1514655383553</v>
      </c>
      <c r="W470" s="5">
        <f>晶体生长速度!H469</f>
        <v>2765801271272.2852</v>
      </c>
      <c r="X470" s="5">
        <f>形核速率!P470</f>
        <v>95819.269587153205</v>
      </c>
      <c r="Y470" s="5"/>
      <c r="AB470" s="5" t="e">
        <f>形核速率!#REF!</f>
        <v>#REF!</v>
      </c>
      <c r="AC470" s="5">
        <f>晶体生长速度!N469</f>
        <v>3.4632506799593656E+59</v>
      </c>
      <c r="AD470" s="5" t="e">
        <f t="shared" si="124"/>
        <v>#REF!</v>
      </c>
      <c r="AE470" s="5">
        <f t="shared" si="125"/>
        <v>1.263134256518641E+60</v>
      </c>
    </row>
    <row r="471" spans="2:31" x14ac:dyDescent="0.25">
      <c r="B471" s="5">
        <f>形核速率!F471</f>
        <v>4.6903994707450316</v>
      </c>
      <c r="C471" s="5">
        <f t="shared" si="131"/>
        <v>4.3149031070068844E-2</v>
      </c>
      <c r="D471" s="5">
        <f>形核速率!K471</f>
        <v>108632.41741319872</v>
      </c>
      <c r="E471" s="5">
        <f>晶体生长速度!E470</f>
        <v>968.58461722388677</v>
      </c>
      <c r="F471" s="39">
        <f t="shared" si="132"/>
        <v>12.448083942452515</v>
      </c>
      <c r="G471">
        <f t="shared" si="128"/>
        <v>12</v>
      </c>
      <c r="H471" s="65">
        <f t="shared" si="133"/>
        <v>0.44808394245251471</v>
      </c>
      <c r="I471">
        <f t="shared" si="134"/>
        <v>9</v>
      </c>
      <c r="J471">
        <f t="shared" si="135"/>
        <v>2.0829584093060189</v>
      </c>
      <c r="K471" s="66">
        <f t="shared" si="136"/>
        <v>3.4205252978346793E-6</v>
      </c>
      <c r="L471" s="96">
        <f t="shared" si="141"/>
        <v>53.402886488319709</v>
      </c>
      <c r="N471" s="101">
        <f t="shared" si="127"/>
        <v>1</v>
      </c>
      <c r="O471" s="5">
        <f t="shared" si="129"/>
        <v>493522370.96281207</v>
      </c>
      <c r="P471" s="5">
        <f t="shared" si="130"/>
        <v>4543.0487759986972</v>
      </c>
      <c r="Q471" s="60">
        <f t="shared" si="137"/>
        <v>45430487.759986974</v>
      </c>
      <c r="R471" s="5">
        <f t="shared" si="140"/>
        <v>1282.4393651749697</v>
      </c>
      <c r="S471" s="18">
        <f t="shared" si="138"/>
        <v>12824393.651749697</v>
      </c>
      <c r="T471" s="119">
        <f t="shared" si="126"/>
        <v>0.12709449532809397</v>
      </c>
      <c r="U471" s="119">
        <f t="shared" si="139"/>
        <v>1270.9449532809397</v>
      </c>
      <c r="W471" s="5">
        <f>晶体生长速度!H470</f>
        <v>2765867108661.0288</v>
      </c>
      <c r="X471" s="5">
        <f>形核速率!P471</f>
        <v>95819.273357210637</v>
      </c>
      <c r="Y471" s="5"/>
      <c r="AB471" s="5" t="e">
        <f>形核速率!#REF!</f>
        <v>#REF!</v>
      </c>
      <c r="AC471" s="5">
        <f>晶体生长速度!N470</f>
        <v>3.5280465994528809E+59</v>
      </c>
      <c r="AD471" s="5" t="e">
        <f t="shared" si="124"/>
        <v>#REF!</v>
      </c>
      <c r="AE471" s="5">
        <f t="shared" si="125"/>
        <v>1.301990130338472E+60</v>
      </c>
    </row>
    <row r="472" spans="2:31" x14ac:dyDescent="0.25">
      <c r="B472" s="5">
        <f>形核速率!F472</f>
        <v>4.6903994708450316</v>
      </c>
      <c r="C472" s="5">
        <f t="shared" si="131"/>
        <v>1.000000082740371E-10</v>
      </c>
      <c r="D472" s="5">
        <f>形核速率!K472</f>
        <v>108632.41672681247</v>
      </c>
      <c r="E472" s="5">
        <f>晶体生长速度!E471</f>
        <v>968.58704014846808</v>
      </c>
      <c r="F472" s="39">
        <f t="shared" si="132"/>
        <v>12.448083936155331</v>
      </c>
      <c r="G472">
        <f t="shared" si="128"/>
        <v>12</v>
      </c>
      <c r="H472" s="65">
        <f t="shared" si="133"/>
        <v>0.44808393615533149</v>
      </c>
      <c r="I472">
        <f t="shared" si="134"/>
        <v>9</v>
      </c>
      <c r="J472">
        <f t="shared" si="135"/>
        <v>2.0829584093060189</v>
      </c>
      <c r="K472" s="66">
        <f t="shared" si="136"/>
        <v>3.4205252741709275E-6</v>
      </c>
      <c r="L472" s="96">
        <f t="shared" si="141"/>
        <v>53.402886492354767</v>
      </c>
      <c r="N472" s="101">
        <f t="shared" si="127"/>
        <v>1</v>
      </c>
      <c r="O472" s="5">
        <f t="shared" si="129"/>
        <v>493523602.40642852</v>
      </c>
      <c r="P472" s="5">
        <f t="shared" si="130"/>
        <v>4543.0601405797297</v>
      </c>
      <c r="Q472" s="60">
        <f t="shared" si="137"/>
        <v>45430601.405797295</v>
      </c>
      <c r="R472" s="5">
        <f t="shared" si="140"/>
        <v>1282.4393652718284</v>
      </c>
      <c r="S472" s="18">
        <f t="shared" si="138"/>
        <v>12824393.652718283</v>
      </c>
      <c r="T472" s="119">
        <f t="shared" si="126"/>
        <v>0.12709449533777983</v>
      </c>
      <c r="U472" s="119">
        <f t="shared" si="139"/>
        <v>1270.9449533777984</v>
      </c>
      <c r="W472" s="5">
        <f>晶体生长速度!H471</f>
        <v>2765876332254.4321</v>
      </c>
      <c r="X472" s="5">
        <f>形核速率!P472</f>
        <v>95819.273885375238</v>
      </c>
      <c r="Y472" s="5"/>
      <c r="AB472" s="5" t="e">
        <f>形核速率!#REF!</f>
        <v>#REF!</v>
      </c>
      <c r="AC472" s="5">
        <f>晶体生长速度!N471</f>
        <v>3.5280642390177737E+59</v>
      </c>
      <c r="AD472" s="5" t="e">
        <f t="shared" si="124"/>
        <v>#REF!</v>
      </c>
      <c r="AE472" s="5">
        <f t="shared" si="125"/>
        <v>1.3019966400778471E+60</v>
      </c>
    </row>
    <row r="473" spans="2:31" x14ac:dyDescent="0.25">
      <c r="B473" s="5">
        <f>形核速率!F473</f>
        <v>4.6903994711450316</v>
      </c>
      <c r="C473" s="5">
        <f t="shared" si="131"/>
        <v>3.000000248221113E-10</v>
      </c>
      <c r="D473" s="5">
        <f>形核速率!K473</f>
        <v>108632.41466746153</v>
      </c>
      <c r="E473" s="5">
        <f>晶体生长速度!E472</f>
        <v>968.59431032353541</v>
      </c>
      <c r="F473" s="39">
        <f t="shared" si="132"/>
        <v>12.448083917262013</v>
      </c>
      <c r="G473">
        <f t="shared" si="128"/>
        <v>12</v>
      </c>
      <c r="H473" s="65">
        <f t="shared" si="133"/>
        <v>0.44808391726201258</v>
      </c>
      <c r="I473">
        <f t="shared" si="134"/>
        <v>9</v>
      </c>
      <c r="J473">
        <f t="shared" si="135"/>
        <v>2.0829584093060189</v>
      </c>
      <c r="K473" s="66">
        <f t="shared" si="136"/>
        <v>3.4205252031730274E-6</v>
      </c>
      <c r="L473" s="96">
        <f t="shared" si="141"/>
        <v>53.402886504460035</v>
      </c>
      <c r="N473" s="101">
        <f t="shared" si="127"/>
        <v>1</v>
      </c>
      <c r="O473" s="5">
        <f t="shared" si="129"/>
        <v>493527297.45032692</v>
      </c>
      <c r="P473" s="5">
        <f t="shared" si="130"/>
        <v>4543.0942408955971</v>
      </c>
      <c r="Q473" s="60">
        <f t="shared" si="137"/>
        <v>45430942.408955969</v>
      </c>
      <c r="R473" s="5">
        <f t="shared" si="140"/>
        <v>1282.4393655624067</v>
      </c>
      <c r="S473" s="18">
        <f t="shared" si="138"/>
        <v>12824393.655624067</v>
      </c>
      <c r="T473" s="119">
        <f t="shared" si="126"/>
        <v>0.12709449536683767</v>
      </c>
      <c r="U473" s="119">
        <f t="shared" si="139"/>
        <v>1270.9449536683767</v>
      </c>
      <c r="W473" s="5">
        <f>晶体生长速度!H472</f>
        <v>2765904007959.2876</v>
      </c>
      <c r="X473" s="5">
        <f>形核速率!P473</f>
        <v>95819.275470139881</v>
      </c>
      <c r="Y473" s="5"/>
      <c r="AB473" s="5" t="e">
        <f>形核速率!#REF!</f>
        <v>#REF!</v>
      </c>
      <c r="AC473" s="5">
        <f>晶体生长速度!N472</f>
        <v>3.528117169682629E+59</v>
      </c>
      <c r="AD473" s="5" t="e">
        <f t="shared" si="124"/>
        <v>#REF!</v>
      </c>
      <c r="AE473" s="5">
        <f t="shared" si="125"/>
        <v>1.302016173713448E+60</v>
      </c>
    </row>
    <row r="474" spans="2:31" x14ac:dyDescent="0.25">
      <c r="B474" s="5">
        <f>形核速率!F474</f>
        <v>4.6903994715450317</v>
      </c>
      <c r="C474" s="5">
        <f t="shared" si="131"/>
        <v>4.000000330961484E-10</v>
      </c>
      <c r="D474" s="5">
        <f>形核速率!K474</f>
        <v>108632.41192162079</v>
      </c>
      <c r="E474" s="5">
        <f>晶体生长速度!E473</f>
        <v>968.60400428291041</v>
      </c>
      <c r="F474" s="39">
        <f t="shared" si="132"/>
        <v>12.448083892070557</v>
      </c>
      <c r="G474">
        <f t="shared" si="128"/>
        <v>12</v>
      </c>
      <c r="H474" s="65">
        <f t="shared" si="133"/>
        <v>0.44808389207055654</v>
      </c>
      <c r="I474">
        <f t="shared" si="134"/>
        <v>9</v>
      </c>
      <c r="J474">
        <f t="shared" si="135"/>
        <v>2.0829584093060189</v>
      </c>
      <c r="K474" s="66">
        <f t="shared" si="136"/>
        <v>3.4205251085077934E-6</v>
      </c>
      <c r="L474" s="96">
        <f t="shared" si="141"/>
        <v>53.402886520600561</v>
      </c>
      <c r="N474" s="101">
        <f t="shared" si="127"/>
        <v>1</v>
      </c>
      <c r="O474" s="5">
        <f t="shared" si="129"/>
        <v>493532224.37517828</v>
      </c>
      <c r="P474" s="5">
        <f t="shared" si="130"/>
        <v>4543.1397098249645</v>
      </c>
      <c r="Q474" s="60">
        <f t="shared" si="137"/>
        <v>45431397.098249644</v>
      </c>
      <c r="R474" s="5">
        <f t="shared" si="140"/>
        <v>1282.4393659498483</v>
      </c>
      <c r="S474" s="18">
        <f t="shared" si="138"/>
        <v>12824393.659498483</v>
      </c>
      <c r="T474" s="119">
        <f t="shared" si="126"/>
        <v>0.12709449540558185</v>
      </c>
      <c r="U474" s="119">
        <f t="shared" si="139"/>
        <v>1270.9449540558185</v>
      </c>
      <c r="W474" s="5">
        <f>晶体生长速度!H473</f>
        <v>2765940910390.0908</v>
      </c>
      <c r="X474" s="5">
        <f>形核速率!P474</f>
        <v>95819.277583218747</v>
      </c>
      <c r="Y474" s="5"/>
      <c r="AB474" s="5" t="e">
        <f>形核速率!#REF!</f>
        <v>#REF!</v>
      </c>
      <c r="AC474" s="5">
        <f>晶体生长速度!N473</f>
        <v>3.528187747745154E+59</v>
      </c>
      <c r="AD474" s="5" t="e">
        <f t="shared" si="124"/>
        <v>#REF!</v>
      </c>
      <c r="AE474" s="5">
        <f t="shared" si="125"/>
        <v>1.3020422199790372E+60</v>
      </c>
    </row>
    <row r="475" spans="2:31" x14ac:dyDescent="0.25">
      <c r="B475" s="5">
        <f>形核速率!F475</f>
        <v>4.6903994717450317</v>
      </c>
      <c r="C475" s="5">
        <f t="shared" si="131"/>
        <v>2.000000165480742E-10</v>
      </c>
      <c r="D475" s="5">
        <f>形核速率!K475</f>
        <v>108632.4105487678</v>
      </c>
      <c r="E475" s="5">
        <f>晶体生长速度!E474</f>
        <v>968.60885083697701</v>
      </c>
      <c r="F475" s="39">
        <f t="shared" si="132"/>
        <v>12.448083879475448</v>
      </c>
      <c r="G475">
        <f t="shared" si="128"/>
        <v>12</v>
      </c>
      <c r="H475" s="65">
        <f t="shared" si="133"/>
        <v>0.44808387947544759</v>
      </c>
      <c r="I475">
        <f t="shared" si="134"/>
        <v>9</v>
      </c>
      <c r="J475">
        <f t="shared" si="135"/>
        <v>2.0829584093060189</v>
      </c>
      <c r="K475" s="66">
        <f t="shared" si="136"/>
        <v>3.4205250611775041E-6</v>
      </c>
      <c r="L475" s="96">
        <f t="shared" si="141"/>
        <v>53.402886528670862</v>
      </c>
      <c r="N475" s="101">
        <f t="shared" si="127"/>
        <v>1</v>
      </c>
      <c r="O475" s="5">
        <f t="shared" si="129"/>
        <v>493534687.62095046</v>
      </c>
      <c r="P475" s="5">
        <f t="shared" si="130"/>
        <v>4543.1624422933191</v>
      </c>
      <c r="Q475" s="60">
        <f t="shared" si="137"/>
        <v>45431624.422933191</v>
      </c>
      <c r="R475" s="5">
        <f t="shared" si="140"/>
        <v>1282.4393661435699</v>
      </c>
      <c r="S475" s="18">
        <f t="shared" si="138"/>
        <v>12824393.661435699</v>
      </c>
      <c r="T475" s="119">
        <f t="shared" si="126"/>
        <v>0.12709449542495402</v>
      </c>
      <c r="U475" s="119">
        <f t="shared" si="139"/>
        <v>1270.9449542495402</v>
      </c>
      <c r="W475" s="5">
        <f>晶体生长速度!H474</f>
        <v>2765959360180.3521</v>
      </c>
      <c r="X475" s="5">
        <f>形核速率!P475</f>
        <v>95819.278639665397</v>
      </c>
      <c r="Y475" s="5"/>
      <c r="AB475" s="5" t="e">
        <f>形核速率!#REF!</f>
        <v>#REF!</v>
      </c>
      <c r="AC475" s="5">
        <f>晶体生长速度!N474</f>
        <v>3.5282230334511104E+59</v>
      </c>
      <c r="AD475" s="5" t="e">
        <f t="shared" si="124"/>
        <v>#REF!</v>
      </c>
      <c r="AE475" s="5">
        <f t="shared" si="125"/>
        <v>1.3020552418846632E+60</v>
      </c>
    </row>
    <row r="476" spans="2:31" x14ac:dyDescent="0.25">
      <c r="B476" s="5">
        <f>形核速率!F476</f>
        <v>4.6903994807450315</v>
      </c>
      <c r="C476" s="5">
        <f t="shared" si="131"/>
        <v>8.9999998564849193E-9</v>
      </c>
      <c r="D476" s="5">
        <f>形核速率!K476</f>
        <v>108632.34876446379</v>
      </c>
      <c r="E476" s="5">
        <f>晶体生长速度!E475</f>
        <v>968.82702130457949</v>
      </c>
      <c r="F476" s="39">
        <f t="shared" si="132"/>
        <v>12.448083312640918</v>
      </c>
      <c r="G476">
        <f t="shared" si="128"/>
        <v>12</v>
      </c>
      <c r="H476" s="65">
        <f t="shared" si="133"/>
        <v>0.44808331264091805</v>
      </c>
      <c r="I476">
        <f t="shared" si="134"/>
        <v>9</v>
      </c>
      <c r="J476">
        <f t="shared" si="135"/>
        <v>2.0829584093060189</v>
      </c>
      <c r="K476" s="66">
        <f t="shared" si="136"/>
        <v>3.4205229311098762E-6</v>
      </c>
      <c r="L476" s="96">
        <f t="shared" si="141"/>
        <v>53.402886891916204</v>
      </c>
      <c r="N476" s="101">
        <f t="shared" si="127"/>
        <v>1</v>
      </c>
      <c r="O476" s="5">
        <f t="shared" si="129"/>
        <v>493645572.07649505</v>
      </c>
      <c r="P476" s="5">
        <f t="shared" si="130"/>
        <v>4544.1857576587554</v>
      </c>
      <c r="Q476" s="60">
        <f t="shared" si="137"/>
        <v>45441857.57658755</v>
      </c>
      <c r="R476" s="5">
        <f t="shared" si="140"/>
        <v>1282.439374863013</v>
      </c>
      <c r="S476" s="18">
        <f t="shared" si="138"/>
        <v>12824393.748630129</v>
      </c>
      <c r="T476" s="119">
        <f t="shared" si="126"/>
        <v>0.12709449629689831</v>
      </c>
      <c r="U476" s="119">
        <f t="shared" si="139"/>
        <v>1270.9449629689832</v>
      </c>
      <c r="W476" s="5">
        <f>晶体生长速度!H475</f>
        <v>2766789900658.6133</v>
      </c>
      <c r="X476" s="5">
        <f>形核速率!P476</f>
        <v>95819.326189229352</v>
      </c>
      <c r="Y476" s="5"/>
      <c r="AB476" s="5" t="e">
        <f>形核速率!#REF!</f>
        <v>#REF!</v>
      </c>
      <c r="AC476" s="5">
        <f>晶体生长速度!N475</f>
        <v>3.5298116870604431E+59</v>
      </c>
      <c r="AD476" s="5" t="e">
        <f t="shared" si="124"/>
        <v>#REF!</v>
      </c>
      <c r="AE476" s="5">
        <f t="shared" si="125"/>
        <v>1.3026415217055603E+60</v>
      </c>
    </row>
    <row r="477" spans="2:31" x14ac:dyDescent="0.25">
      <c r="B477" s="5">
        <f>形核速率!F477</f>
        <v>4.6903995707450319</v>
      </c>
      <c r="C477" s="5">
        <f t="shared" si="131"/>
        <v>9.0000000341206032E-8</v>
      </c>
      <c r="D477" s="5">
        <f>形核速率!K477</f>
        <v>108631.73117295007</v>
      </c>
      <c r="E477" s="5">
        <f>晶体生长速度!E476</f>
        <v>971.01059867838467</v>
      </c>
      <c r="F477" s="39">
        <f t="shared" si="132"/>
        <v>12.448077646593257</v>
      </c>
      <c r="G477">
        <f t="shared" si="128"/>
        <v>12</v>
      </c>
      <c r="H477" s="65">
        <f t="shared" si="133"/>
        <v>0.44807764659325677</v>
      </c>
      <c r="I477">
        <f t="shared" si="134"/>
        <v>9</v>
      </c>
      <c r="J477">
        <f t="shared" si="135"/>
        <v>2.0829584093060189</v>
      </c>
      <c r="K477" s="66">
        <f t="shared" si="136"/>
        <v>3.4205016391406149E-6</v>
      </c>
      <c r="L477" s="96">
        <f t="shared" si="141"/>
        <v>53.40289053255664</v>
      </c>
      <c r="N477" s="101">
        <f t="shared" si="127"/>
        <v>1</v>
      </c>
      <c r="O477" s="5">
        <f t="shared" si="129"/>
        <v>494755365.03486085</v>
      </c>
      <c r="P477" s="5">
        <f t="shared" si="130"/>
        <v>4554.4276952299715</v>
      </c>
      <c r="Q477" s="60">
        <f t="shared" si="137"/>
        <v>45544276.952299714</v>
      </c>
      <c r="R477" s="5">
        <f t="shared" si="140"/>
        <v>1282.4394622539671</v>
      </c>
      <c r="S477" s="18">
        <f t="shared" si="138"/>
        <v>12824394.622539671</v>
      </c>
      <c r="T477" s="119">
        <f t="shared" si="126"/>
        <v>0.12709450503599373</v>
      </c>
      <c r="U477" s="119">
        <f t="shared" si="139"/>
        <v>1270.9450503599373</v>
      </c>
      <c r="W477" s="5">
        <f>晶体生长速度!H476</f>
        <v>2775105842136.6406</v>
      </c>
      <c r="X477" s="5">
        <f>形核速率!P477</f>
        <v>95819.801458447386</v>
      </c>
      <c r="Y477" s="5"/>
      <c r="AB477" s="5" t="e">
        <f>形核速率!#REF!</f>
        <v>#REF!</v>
      </c>
      <c r="AC477" s="5">
        <f>晶体生长速度!N476</f>
        <v>3.5457316283236245E+59</v>
      </c>
      <c r="AD477" s="5" t="e">
        <f t="shared" si="124"/>
        <v>#REF!</v>
      </c>
      <c r="AE477" s="5">
        <f t="shared" si="125"/>
        <v>1.3085166479142587E+60</v>
      </c>
    </row>
    <row r="478" spans="2:31" x14ac:dyDescent="0.25">
      <c r="B478" s="5">
        <f>形核速率!F478</f>
        <v>4.6904004707450317</v>
      </c>
      <c r="C478" s="5">
        <f t="shared" si="131"/>
        <v>8.9999999985934664E-7</v>
      </c>
      <c r="D478" s="5">
        <f>形核速率!K478</f>
        <v>108625.58124102985</v>
      </c>
      <c r="E478" s="5">
        <f>晶体生长速度!E477</f>
        <v>993.02732082415503</v>
      </c>
      <c r="F478" s="39">
        <f t="shared" si="132"/>
        <v>12.448021223541494</v>
      </c>
      <c r="G478">
        <f t="shared" si="128"/>
        <v>12</v>
      </c>
      <c r="H478" s="65">
        <f t="shared" si="133"/>
        <v>0.44802122354149354</v>
      </c>
      <c r="I478">
        <f t="shared" si="134"/>
        <v>9</v>
      </c>
      <c r="J478">
        <f t="shared" si="135"/>
        <v>2.0829584093060189</v>
      </c>
      <c r="K478" s="66">
        <f t="shared" si="136"/>
        <v>3.4202896188783375E-6</v>
      </c>
      <c r="L478" s="96">
        <f t="shared" si="141"/>
        <v>53.402927764440726</v>
      </c>
      <c r="N478" s="101">
        <f t="shared" si="127"/>
        <v>1</v>
      </c>
      <c r="O478" s="5">
        <f t="shared" si="129"/>
        <v>505944914.93715107</v>
      </c>
      <c r="P478" s="5">
        <f t="shared" si="130"/>
        <v>4657.6958130562944</v>
      </c>
      <c r="Q478" s="60">
        <f t="shared" si="137"/>
        <v>46576958.130562946</v>
      </c>
      <c r="R478" s="5">
        <f t="shared" si="140"/>
        <v>1282.4403559785558</v>
      </c>
      <c r="S478" s="18">
        <f t="shared" si="138"/>
        <v>12824403.559785558</v>
      </c>
      <c r="T478" s="119">
        <f t="shared" si="126"/>
        <v>0.12709459440845258</v>
      </c>
      <c r="U478" s="119">
        <f t="shared" si="139"/>
        <v>1270.9459440845258</v>
      </c>
      <c r="W478" s="5">
        <f>晶体生长速度!H477</f>
        <v>2859300947512.748</v>
      </c>
      <c r="X478" s="5">
        <f>形核速率!P478</f>
        <v>95824.530298026395</v>
      </c>
      <c r="Y478" s="5"/>
      <c r="AB478" s="5" t="e">
        <f>形核速率!#REF!</f>
        <v>#REF!</v>
      </c>
      <c r="AC478" s="5">
        <f>晶体生长速度!N477</f>
        <v>3.7082511459546386E+59</v>
      </c>
      <c r="AD478" s="5" t="e">
        <f t="shared" si="124"/>
        <v>#REF!</v>
      </c>
      <c r="AE478" s="5">
        <f t="shared" si="125"/>
        <v>1.3684931774671802E+60</v>
      </c>
    </row>
    <row r="479" spans="2:31" x14ac:dyDescent="0.25">
      <c r="B479" s="5">
        <f>形核速率!F479</f>
        <v>4.6904069575569958</v>
      </c>
      <c r="C479" s="5">
        <f t="shared" si="131"/>
        <v>6.4868119640237865E-6</v>
      </c>
      <c r="D479" s="5">
        <f>形核速率!K479</f>
        <v>108582.60004131291</v>
      </c>
      <c r="E479" s="5">
        <f>晶体生长速度!E478</f>
        <v>1161.6355535035161</v>
      </c>
      <c r="F479" s="39">
        <f t="shared" si="132"/>
        <v>12.447626841475003</v>
      </c>
      <c r="G479">
        <f t="shared" si="128"/>
        <v>12</v>
      </c>
      <c r="H479" s="65">
        <f t="shared" si="133"/>
        <v>0.44762684147500309</v>
      </c>
      <c r="I479">
        <f t="shared" si="134"/>
        <v>9</v>
      </c>
      <c r="J479">
        <f t="shared" si="135"/>
        <v>2.0829584093060189</v>
      </c>
      <c r="K479" s="66">
        <f t="shared" si="136"/>
        <v>3.4188080207781011E-6</v>
      </c>
      <c r="L479" s="96">
        <f t="shared" si="141"/>
        <v>53.403241679761173</v>
      </c>
      <c r="N479" s="101">
        <f t="shared" si="127"/>
        <v>1</v>
      </c>
      <c r="O479" s="5">
        <f t="shared" si="129"/>
        <v>591617017.7461164</v>
      </c>
      <c r="P479" s="5">
        <f t="shared" si="130"/>
        <v>5448.5434822984635</v>
      </c>
      <c r="Q479" s="60">
        <f t="shared" si="137"/>
        <v>54485434.822984636</v>
      </c>
      <c r="R479" s="5">
        <f t="shared" si="140"/>
        <v>1282.4478912899622</v>
      </c>
      <c r="S479" s="18">
        <f t="shared" si="138"/>
        <v>12824478.912899621</v>
      </c>
      <c r="T479" s="119">
        <f t="shared" si="126"/>
        <v>0.12709534793959321</v>
      </c>
      <c r="U479" s="119">
        <f t="shared" si="139"/>
        <v>1270.9534793959322</v>
      </c>
      <c r="W479" s="5">
        <f>晶体生长速度!H478</f>
        <v>3524142274541.9526</v>
      </c>
      <c r="X479" s="5">
        <f>形核速率!P479</f>
        <v>95857.385578631045</v>
      </c>
      <c r="Y479" s="5"/>
      <c r="AB479" s="5" t="e">
        <f>形核速率!#REF!</f>
        <v>#REF!</v>
      </c>
      <c r="AC479" s="5">
        <f>晶体生长速度!N478</f>
        <v>5.0735356632625707E+59</v>
      </c>
      <c r="AD479" s="5" t="e">
        <f t="shared" si="124"/>
        <v>#REF!</v>
      </c>
      <c r="AE479" s="5">
        <f t="shared" si="125"/>
        <v>1.8723411311117737E+60</v>
      </c>
    </row>
    <row r="480" spans="2:31" x14ac:dyDescent="0.25">
      <c r="B480" s="5">
        <f>形核速率!F480</f>
        <v>4.6904094707450312</v>
      </c>
      <c r="C480" s="5">
        <f t="shared" si="131"/>
        <v>2.5131880354578584E-6</v>
      </c>
      <c r="D480" s="5">
        <f>形核速率!K480</f>
        <v>108582.60006525378</v>
      </c>
      <c r="E480" s="5">
        <f>晶体生长速度!E479</f>
        <v>1161.6353492270641</v>
      </c>
      <c r="F480" s="39">
        <f t="shared" si="132"/>
        <v>12.447627377516156</v>
      </c>
      <c r="G480">
        <f t="shared" si="128"/>
        <v>12</v>
      </c>
      <c r="H480" s="65">
        <f t="shared" si="133"/>
        <v>0.44762737751615589</v>
      </c>
      <c r="I480">
        <f t="shared" si="134"/>
        <v>9</v>
      </c>
      <c r="J480">
        <f t="shared" si="135"/>
        <v>2.0829584093060189</v>
      </c>
      <c r="K480" s="66">
        <f t="shared" si="136"/>
        <v>3.4188100341195159E-6</v>
      </c>
      <c r="L480" s="96">
        <f t="shared" si="141"/>
        <v>53.403363300072222</v>
      </c>
      <c r="N480" s="101">
        <f t="shared" si="127"/>
        <v>1</v>
      </c>
      <c r="O480" s="5">
        <f t="shared" si="129"/>
        <v>591617230.83617818</v>
      </c>
      <c r="P480" s="5">
        <f t="shared" si="130"/>
        <v>5448.5454435668335</v>
      </c>
      <c r="Q480" s="60">
        <f t="shared" si="137"/>
        <v>54485454.435668334</v>
      </c>
      <c r="R480" s="5">
        <f t="shared" si="140"/>
        <v>1282.4508106980234</v>
      </c>
      <c r="S480" s="18">
        <f t="shared" si="138"/>
        <v>12824508.106980234</v>
      </c>
      <c r="T480" s="119">
        <f t="shared" si="126"/>
        <v>0.12709563988039932</v>
      </c>
      <c r="U480" s="119">
        <f t="shared" si="139"/>
        <v>1270.9563988039931</v>
      </c>
      <c r="W480" s="5">
        <f>晶体生长速度!H479</f>
        <v>3524141522147.2905</v>
      </c>
      <c r="X480" s="5">
        <f>形核速率!P480</f>
        <v>95857.385545275203</v>
      </c>
      <c r="Y480" s="5"/>
      <c r="AB480" s="5" t="e">
        <f>形核速率!#REF!</f>
        <v>#REF!</v>
      </c>
      <c r="AC480" s="5">
        <f>晶体生长速度!N479</f>
        <v>5.0735390568828119E+59</v>
      </c>
      <c r="AD480" s="5" t="e">
        <f t="shared" si="124"/>
        <v>#REF!</v>
      </c>
      <c r="AE480" s="5">
        <f t="shared" si="125"/>
        <v>1.8723436585715142E+60</v>
      </c>
    </row>
    <row r="481" spans="2:31" x14ac:dyDescent="0.25">
      <c r="B481" s="5">
        <f>形核速率!F481</f>
        <v>4.6904194707450317</v>
      </c>
      <c r="C481" s="5">
        <f t="shared" si="131"/>
        <v>1.0000000000509601E-5</v>
      </c>
      <c r="D481" s="5">
        <f>形核速率!K481</f>
        <v>108582.60011141351</v>
      </c>
      <c r="E481" s="5">
        <f>晶体生长速度!E480</f>
        <v>1161.6349461411801</v>
      </c>
      <c r="F481" s="39">
        <f t="shared" si="132"/>
        <v>12.447629509974139</v>
      </c>
      <c r="G481">
        <f t="shared" si="128"/>
        <v>12</v>
      </c>
      <c r="H481" s="65">
        <f t="shared" si="133"/>
        <v>0.44762950997413853</v>
      </c>
      <c r="I481">
        <f t="shared" si="134"/>
        <v>9</v>
      </c>
      <c r="J481">
        <f t="shared" si="135"/>
        <v>2.0829584093060189</v>
      </c>
      <c r="K481" s="66">
        <f t="shared" si="136"/>
        <v>3.4188180435274539E-6</v>
      </c>
      <c r="L481" s="96">
        <f t="shared" si="141"/>
        <v>53.403847228322455</v>
      </c>
      <c r="N481" s="101">
        <f t="shared" si="127"/>
        <v>1</v>
      </c>
      <c r="O481" s="5">
        <f t="shared" si="129"/>
        <v>591618287.13073659</v>
      </c>
      <c r="P481" s="5">
        <f t="shared" si="130"/>
        <v>5448.5551692784475</v>
      </c>
      <c r="Q481" s="60">
        <f t="shared" si="137"/>
        <v>54485551.692784473</v>
      </c>
      <c r="R481" s="5">
        <f t="shared" si="140"/>
        <v>1282.4624270474853</v>
      </c>
      <c r="S481" s="18">
        <f t="shared" si="138"/>
        <v>12824624.270474853</v>
      </c>
      <c r="T481" s="119">
        <f t="shared" si="126"/>
        <v>0.12709680151534553</v>
      </c>
      <c r="U481" s="119">
        <f t="shared" si="139"/>
        <v>1270.9680151534553</v>
      </c>
      <c r="W481" s="5">
        <f>晶体生长速度!H480</f>
        <v>3524140041305.457</v>
      </c>
      <c r="X481" s="5">
        <f>形核速率!P481</f>
        <v>95857.385479625184</v>
      </c>
      <c r="Y481" s="5"/>
      <c r="AB481" s="5" t="e">
        <f>形核速率!#REF!</f>
        <v>#REF!</v>
      </c>
      <c r="AC481" s="5">
        <f>晶体生长速度!N480</f>
        <v>5.0735566733436139E+59</v>
      </c>
      <c r="AD481" s="5" t="e">
        <f t="shared" si="124"/>
        <v>#REF!</v>
      </c>
      <c r="AE481" s="5">
        <f t="shared" si="125"/>
        <v>1.8723552333235663E+60</v>
      </c>
    </row>
    <row r="482" spans="2:31" x14ac:dyDescent="0.25">
      <c r="B482" s="5">
        <f>形核速率!F482</f>
        <v>4.6904494707450315</v>
      </c>
      <c r="C482" s="5">
        <f t="shared" si="131"/>
        <v>2.9999999999752447E-5</v>
      </c>
      <c r="D482" s="5">
        <f>形核速率!K482</f>
        <v>108582.60018730555</v>
      </c>
      <c r="E482" s="5">
        <f>晶体生长速度!E481</f>
        <v>1161.6342591473078</v>
      </c>
      <c r="F482" s="39">
        <f t="shared" si="132"/>
        <v>12.447635906744408</v>
      </c>
      <c r="G482">
        <f t="shared" si="128"/>
        <v>12</v>
      </c>
      <c r="H482" s="65">
        <f t="shared" si="133"/>
        <v>0.44763590674440756</v>
      </c>
      <c r="I482">
        <f t="shared" si="134"/>
        <v>9</v>
      </c>
      <c r="J482">
        <f t="shared" si="135"/>
        <v>2.0829584093060189</v>
      </c>
      <c r="K482" s="66">
        <f t="shared" si="136"/>
        <v>3.4188420695964491E-6</v>
      </c>
      <c r="L482" s="96">
        <f t="shared" si="141"/>
        <v>53.405299012214485</v>
      </c>
      <c r="N482" s="101">
        <f t="shared" si="127"/>
        <v>1</v>
      </c>
      <c r="O482" s="5">
        <f t="shared" si="129"/>
        <v>591621721.65772283</v>
      </c>
      <c r="P482" s="5">
        <f t="shared" si="130"/>
        <v>5448.586796016787</v>
      </c>
      <c r="Q482" s="60">
        <f t="shared" si="137"/>
        <v>54485867.96016787</v>
      </c>
      <c r="R482" s="5">
        <f t="shared" si="140"/>
        <v>1282.4972760752594</v>
      </c>
      <c r="S482" s="18">
        <f t="shared" si="138"/>
        <v>12824972.760752594</v>
      </c>
      <c r="T482" s="119">
        <f t="shared" si="126"/>
        <v>0.12710028641812293</v>
      </c>
      <c r="U482" s="119">
        <f t="shared" si="139"/>
        <v>1271.0028641812294</v>
      </c>
      <c r="W482" s="5">
        <f>晶体生长速度!H481</f>
        <v>3524137527249.2446</v>
      </c>
      <c r="X482" s="5">
        <f>形核速率!P482</f>
        <v>95857.385368169707</v>
      </c>
      <c r="Y482" s="5"/>
      <c r="AB482" s="5" t="e">
        <f>形核速率!#REF!</f>
        <v>#REF!</v>
      </c>
      <c r="AC482" s="5">
        <f>晶体生长速度!N481</f>
        <v>5.0736147657774565E+59</v>
      </c>
      <c r="AD482" s="5" t="e">
        <f t="shared" si="124"/>
        <v>#REF!</v>
      </c>
      <c r="AE482" s="5">
        <f t="shared" si="125"/>
        <v>1.8723918927127591E+60</v>
      </c>
    </row>
    <row r="483" spans="2:31" x14ac:dyDescent="0.25">
      <c r="B483" s="5">
        <f>形核速率!F483</f>
        <v>4.6904794707450312</v>
      </c>
      <c r="C483" s="5">
        <f t="shared" si="131"/>
        <v>2.9999999999752447E-5</v>
      </c>
      <c r="D483" s="5">
        <f>形核速率!K483</f>
        <v>108582.60026319762</v>
      </c>
      <c r="E483" s="5">
        <f>晶体生长速度!E482</f>
        <v>1161.6335721538471</v>
      </c>
      <c r="F483" s="39">
        <f t="shared" si="132"/>
        <v>12.447642303473769</v>
      </c>
      <c r="G483">
        <f t="shared" si="128"/>
        <v>12</v>
      </c>
      <c r="H483" s="65">
        <f t="shared" si="133"/>
        <v>0.44764230347376888</v>
      </c>
      <c r="I483">
        <f t="shared" si="134"/>
        <v>9</v>
      </c>
      <c r="J483">
        <f t="shared" si="135"/>
        <v>2.0829584093060189</v>
      </c>
      <c r="K483" s="66">
        <f t="shared" si="136"/>
        <v>3.4188660956806396E-6</v>
      </c>
      <c r="L483" s="96">
        <f t="shared" si="141"/>
        <v>53.406750795247945</v>
      </c>
      <c r="N483" s="101">
        <f t="shared" si="127"/>
        <v>1</v>
      </c>
      <c r="O483" s="5">
        <f t="shared" si="129"/>
        <v>591625156.18044806</v>
      </c>
      <c r="P483" s="5">
        <f t="shared" si="130"/>
        <v>5448.6184227158374</v>
      </c>
      <c r="Q483" s="60">
        <f t="shared" si="137"/>
        <v>54486184.227158375</v>
      </c>
      <c r="R483" s="5">
        <f t="shared" si="140"/>
        <v>1282.5321250824238</v>
      </c>
      <c r="S483" s="18">
        <f t="shared" si="138"/>
        <v>12825321.250824239</v>
      </c>
      <c r="T483" s="119">
        <f t="shared" si="126"/>
        <v>0.12710377131883938</v>
      </c>
      <c r="U483" s="119">
        <f t="shared" si="139"/>
        <v>1271.0377131883938</v>
      </c>
      <c r="W483" s="5">
        <f>晶体生长速度!H482</f>
        <v>3524135013194.8545</v>
      </c>
      <c r="X483" s="5">
        <f>形核速率!P483</f>
        <v>95857.385256714217</v>
      </c>
      <c r="Y483" s="5"/>
      <c r="AB483" s="5" t="e">
        <f>形核速率!#REF!</f>
        <v>#REF!</v>
      </c>
      <c r="AC483" s="5">
        <f>晶体生长速度!N482</f>
        <v>5.0736728584633341E+59</v>
      </c>
      <c r="AD483" s="5" t="e">
        <f t="shared" si="124"/>
        <v>#REF!</v>
      </c>
      <c r="AE483" s="5">
        <f t="shared" si="125"/>
        <v>1.8724285525435196E+60</v>
      </c>
    </row>
    <row r="484" spans="2:31" x14ac:dyDescent="0.25">
      <c r="B484" s="5">
        <f>形核速率!F484</f>
        <v>4.6904994707450314</v>
      </c>
      <c r="C484" s="5">
        <f t="shared" si="131"/>
        <v>2.0000000000131024E-5</v>
      </c>
      <c r="D484" s="5">
        <f>形核速率!K484</f>
        <v>108582.60032660207</v>
      </c>
      <c r="E484" s="5">
        <f>晶体生长速度!E483</f>
        <v>1161.6330072661999</v>
      </c>
      <c r="F484" s="39">
        <f t="shared" si="132"/>
        <v>12.447646568055255</v>
      </c>
      <c r="G484">
        <f t="shared" si="128"/>
        <v>12</v>
      </c>
      <c r="H484" s="65">
        <f t="shared" si="133"/>
        <v>0.44764656805525505</v>
      </c>
      <c r="I484">
        <f t="shared" si="134"/>
        <v>9</v>
      </c>
      <c r="J484">
        <f t="shared" si="135"/>
        <v>2.0829584093060189</v>
      </c>
      <c r="K484" s="66">
        <f t="shared" si="136"/>
        <v>3.4188821135216463E-6</v>
      </c>
      <c r="L484" s="96">
        <f t="shared" si="141"/>
        <v>53.407718650132949</v>
      </c>
      <c r="N484" s="101">
        <f t="shared" si="127"/>
        <v>1</v>
      </c>
      <c r="O484" s="5">
        <f t="shared" si="129"/>
        <v>591627391.48876894</v>
      </c>
      <c r="P484" s="5">
        <f t="shared" si="130"/>
        <v>5448.6390057820699</v>
      </c>
      <c r="Q484" s="60">
        <f t="shared" si="137"/>
        <v>54486390.0578207</v>
      </c>
      <c r="R484" s="5">
        <f t="shared" si="140"/>
        <v>1282.5553577425692</v>
      </c>
      <c r="S484" s="18">
        <f t="shared" si="138"/>
        <v>12825553.577425692</v>
      </c>
      <c r="T484" s="119">
        <f t="shared" si="126"/>
        <v>0.12710609458485392</v>
      </c>
      <c r="U484" s="119">
        <f t="shared" si="139"/>
        <v>1271.0609458485392</v>
      </c>
      <c r="W484" s="5">
        <f>晶体生长速度!H483</f>
        <v>3524132942458.1157</v>
      </c>
      <c r="X484" s="5">
        <f>形核速率!P484</f>
        <v>95857.385164912252</v>
      </c>
      <c r="Y484" s="5"/>
      <c r="AB484" s="5" t="e">
        <f>形核速率!#REF!</f>
        <v>#REF!</v>
      </c>
      <c r="AC484" s="5">
        <f>晶体生长速度!N483</f>
        <v>5.0737105139555942E+59</v>
      </c>
      <c r="AD484" s="5" t="e">
        <f t="shared" si="124"/>
        <v>#REF!</v>
      </c>
      <c r="AE484" s="5">
        <f t="shared" si="125"/>
        <v>1.8724525966466623E+60</v>
      </c>
    </row>
    <row r="485" spans="2:31" x14ac:dyDescent="0.25">
      <c r="B485" s="5">
        <f>形核速率!F485</f>
        <v>4.6905994707450311</v>
      </c>
      <c r="C485" s="5">
        <f t="shared" si="131"/>
        <v>9.9999999999766942E-5</v>
      </c>
      <c r="D485" s="5">
        <f>形核速率!K485</f>
        <v>108582.60045068325</v>
      </c>
      <c r="E485" s="5">
        <f>晶体生长速度!E484</f>
        <v>1161.6317928421458</v>
      </c>
      <c r="F485" s="39">
        <f t="shared" si="132"/>
        <v>12.44766788891304</v>
      </c>
      <c r="G485">
        <f t="shared" si="128"/>
        <v>12</v>
      </c>
      <c r="H485" s="65">
        <f t="shared" si="133"/>
        <v>0.4476678889130401</v>
      </c>
      <c r="I485">
        <f t="shared" si="134"/>
        <v>9</v>
      </c>
      <c r="J485">
        <f t="shared" si="135"/>
        <v>2.0829584093060189</v>
      </c>
      <c r="K485" s="66">
        <f t="shared" si="136"/>
        <v>3.4189621961536686E-6</v>
      </c>
      <c r="L485" s="96">
        <f t="shared" si="141"/>
        <v>53.412557919498923</v>
      </c>
      <c r="N485" s="101">
        <f t="shared" si="127"/>
        <v>1</v>
      </c>
      <c r="O485" s="5">
        <f t="shared" si="129"/>
        <v>591639386.9507035</v>
      </c>
      <c r="P485" s="5">
        <f t="shared" si="130"/>
        <v>5448.7494727059711</v>
      </c>
      <c r="Q485" s="60">
        <f t="shared" si="137"/>
        <v>54487494.727059714</v>
      </c>
      <c r="R485" s="5">
        <f t="shared" si="140"/>
        <v>1282.671520921853</v>
      </c>
      <c r="S485" s="18">
        <f t="shared" si="138"/>
        <v>12826715.20921853</v>
      </c>
      <c r="T485" s="119">
        <f t="shared" si="126"/>
        <v>0.12711771090278232</v>
      </c>
      <c r="U485" s="119">
        <f t="shared" si="139"/>
        <v>1271.1771090278232</v>
      </c>
      <c r="W485" s="5">
        <f>晶体生长速度!H484</f>
        <v>3524128533781.415</v>
      </c>
      <c r="X485" s="5">
        <f>形核速率!P485</f>
        <v>95857.384969462233</v>
      </c>
      <c r="Y485" s="5"/>
      <c r="AB485" s="5" t="e">
        <f>形核速率!#REF!</f>
        <v>#REF!</v>
      </c>
      <c r="AC485" s="5">
        <f>晶体生长速度!N484</f>
        <v>5.0739149566022999E+59</v>
      </c>
      <c r="AD485" s="5" t="e">
        <f t="shared" si="124"/>
        <v>#REF!</v>
      </c>
      <c r="AE485" s="5">
        <f t="shared" si="125"/>
        <v>1.8725787853441745E+60</v>
      </c>
    </row>
    <row r="486" spans="2:31" x14ac:dyDescent="0.25">
      <c r="B486" s="5">
        <f>形核速率!F486</f>
        <v>4.6908994707450313</v>
      </c>
      <c r="C486" s="5">
        <f t="shared" si="131"/>
        <v>3.00000000000189E-4</v>
      </c>
      <c r="D486" s="5">
        <f>形核速率!K486</f>
        <v>108582.60062500925</v>
      </c>
      <c r="E486" s="5">
        <f>晶体生长速度!E485</f>
        <v>1161.6298011109714</v>
      </c>
      <c r="F486" s="39">
        <f t="shared" si="132"/>
        <v>12.447731846936589</v>
      </c>
      <c r="G486">
        <f t="shared" si="128"/>
        <v>12</v>
      </c>
      <c r="H486" s="65">
        <f t="shared" si="133"/>
        <v>0.44773184693658941</v>
      </c>
      <c r="I486">
        <f t="shared" si="134"/>
        <v>9</v>
      </c>
      <c r="J486">
        <f t="shared" si="135"/>
        <v>2.0829584093060189</v>
      </c>
      <c r="K486" s="66">
        <f t="shared" si="136"/>
        <v>3.4192024382140774E-6</v>
      </c>
      <c r="L486" s="96">
        <f t="shared" si="141"/>
        <v>53.427075702706361</v>
      </c>
      <c r="N486" s="101">
        <f t="shared" si="127"/>
        <v>1</v>
      </c>
      <c r="O486" s="5">
        <f t="shared" si="129"/>
        <v>591676213.31247211</v>
      </c>
      <c r="P486" s="5">
        <f t="shared" si="130"/>
        <v>5449.0886192331118</v>
      </c>
      <c r="Q486" s="60">
        <f t="shared" si="137"/>
        <v>54490886.19233112</v>
      </c>
      <c r="R486" s="5">
        <f t="shared" si="140"/>
        <v>1283.0200098621865</v>
      </c>
      <c r="S486" s="18">
        <f t="shared" si="138"/>
        <v>12830200.098621866</v>
      </c>
      <c r="T486" s="119">
        <f t="shared" si="126"/>
        <v>0.12715255979681567</v>
      </c>
      <c r="U486" s="119">
        <f t="shared" si="139"/>
        <v>1271.5255979681567</v>
      </c>
      <c r="W486" s="5">
        <f>晶体生长速度!H485</f>
        <v>3524121406096.8208</v>
      </c>
      <c r="X486" s="5">
        <f>形核速率!P486</f>
        <v>95857.384653469766</v>
      </c>
      <c r="Y486" s="5"/>
      <c r="AB486" s="5" t="e">
        <f>形核速率!#REF!</f>
        <v>#REF!</v>
      </c>
      <c r="AC486" s="5">
        <f>晶体生长速度!N485</f>
        <v>5.0745448890432274E+59</v>
      </c>
      <c r="AD486" s="5" t="e">
        <f t="shared" si="124"/>
        <v>#REF!</v>
      </c>
      <c r="AE486" s="5">
        <f t="shared" si="125"/>
        <v>1.872963504524155E+60</v>
      </c>
    </row>
    <row r="487" spans="2:31" x14ac:dyDescent="0.25">
      <c r="B487" s="5">
        <f>形核速率!F487</f>
        <v>4.6911994707450315</v>
      </c>
      <c r="C487" s="5">
        <f t="shared" si="131"/>
        <v>3.00000000000189E-4</v>
      </c>
      <c r="D487" s="5">
        <f>形核速率!K487</f>
        <v>108582.60079933512</v>
      </c>
      <c r="E487" s="5">
        <f>晶体生长速度!E486</f>
        <v>1161.6278093833696</v>
      </c>
      <c r="F487" s="39">
        <f t="shared" si="132"/>
        <v>12.447795800869976</v>
      </c>
      <c r="G487">
        <f t="shared" si="128"/>
        <v>12</v>
      </c>
      <c r="H487" s="65">
        <f t="shared" si="133"/>
        <v>0.44779580086997584</v>
      </c>
      <c r="I487">
        <f t="shared" si="134"/>
        <v>9</v>
      </c>
      <c r="J487">
        <f t="shared" si="135"/>
        <v>2.0829584093060189</v>
      </c>
      <c r="K487" s="66">
        <f t="shared" si="136"/>
        <v>3.419442681790427E-6</v>
      </c>
      <c r="L487" s="96">
        <f t="shared" si="141"/>
        <v>53.441593461023324</v>
      </c>
      <c r="N487" s="101">
        <f t="shared" si="127"/>
        <v>1</v>
      </c>
      <c r="O487" s="5">
        <f t="shared" si="129"/>
        <v>591713039.54641759</v>
      </c>
      <c r="P487" s="5">
        <f t="shared" si="130"/>
        <v>5449.4277645819739</v>
      </c>
      <c r="Q487" s="60">
        <f t="shared" si="137"/>
        <v>54494277.645819739</v>
      </c>
      <c r="R487" s="5">
        <f t="shared" si="140"/>
        <v>1283.3684982050017</v>
      </c>
      <c r="S487" s="18">
        <f t="shared" si="138"/>
        <v>12833684.982050017</v>
      </c>
      <c r="T487" s="119">
        <f t="shared" si="126"/>
        <v>0.1271874086310972</v>
      </c>
      <c r="U487" s="119">
        <f t="shared" si="139"/>
        <v>1271.874086310972</v>
      </c>
      <c r="W487" s="5">
        <f>晶体生长速度!H486</f>
        <v>3524114278427.3623</v>
      </c>
      <c r="X487" s="5">
        <f>形核速率!P487</f>
        <v>95857.384337477313</v>
      </c>
      <c r="Y487" s="5"/>
      <c r="AB487" s="5" t="e">
        <f>形核速率!#REF!</f>
        <v>#REF!</v>
      </c>
      <c r="AC487" s="5">
        <f>晶体生长速度!N486</f>
        <v>5.075174858232172E+59</v>
      </c>
      <c r="AD487" s="5" t="e">
        <f t="shared" si="124"/>
        <v>#REF!</v>
      </c>
      <c r="AE487" s="5">
        <f t="shared" si="125"/>
        <v>1.8733482750645083E+60</v>
      </c>
    </row>
    <row r="488" spans="2:31" x14ac:dyDescent="0.25">
      <c r="B488" s="5">
        <f>形核速率!F488</f>
        <v>4.6913994707450319</v>
      </c>
      <c r="C488" s="5">
        <f t="shared" si="131"/>
        <v>2.0000000000042206E-4</v>
      </c>
      <c r="D488" s="5">
        <f>形核速率!K488</f>
        <v>108582.60095606034</v>
      </c>
      <c r="E488" s="5">
        <f>晶体生长速度!E487</f>
        <v>1161.626143546006</v>
      </c>
      <c r="F488" s="39">
        <f t="shared" si="132"/>
        <v>12.447838434926577</v>
      </c>
      <c r="G488">
        <f t="shared" si="128"/>
        <v>12</v>
      </c>
      <c r="H488" s="65">
        <f t="shared" si="133"/>
        <v>0.44783843492657738</v>
      </c>
      <c r="I488">
        <f t="shared" si="134"/>
        <v>9</v>
      </c>
      <c r="J488">
        <f t="shared" si="135"/>
        <v>2.0829584093060189</v>
      </c>
      <c r="K488" s="66">
        <f t="shared" si="136"/>
        <v>3.4196028464183447E-6</v>
      </c>
      <c r="L488" s="96">
        <f t="shared" si="141"/>
        <v>53.451271952689218</v>
      </c>
      <c r="N488" s="101">
        <f t="shared" si="127"/>
        <v>1</v>
      </c>
      <c r="O488" s="5">
        <f t="shared" si="129"/>
        <v>591737418.32944703</v>
      </c>
      <c r="P488" s="5">
        <f t="shared" si="130"/>
        <v>5449.6522750353251</v>
      </c>
      <c r="Q488" s="60">
        <f t="shared" si="137"/>
        <v>54496522.750353254</v>
      </c>
      <c r="R488" s="5">
        <f t="shared" si="140"/>
        <v>1283.6008234337114</v>
      </c>
      <c r="S488" s="18">
        <f t="shared" si="138"/>
        <v>12836008.234337114</v>
      </c>
      <c r="T488" s="119">
        <f t="shared" si="126"/>
        <v>0.12721064115396818</v>
      </c>
      <c r="U488" s="119">
        <f t="shared" si="139"/>
        <v>1272.1064115396819</v>
      </c>
      <c r="W488" s="5">
        <f>晶体生长速度!H487</f>
        <v>3524108278509.0947</v>
      </c>
      <c r="X488" s="5">
        <f>形核速率!P488</f>
        <v>95857.384071481152</v>
      </c>
      <c r="Y488" s="5"/>
      <c r="AB488" s="5" t="e">
        <f>形核速率!#REF!</f>
        <v>#REF!</v>
      </c>
      <c r="AC488" s="5">
        <f>晶体生长速度!N487</f>
        <v>5.0755914633985694E+59</v>
      </c>
      <c r="AD488" s="5" t="e">
        <f t="shared" si="124"/>
        <v>#REF!</v>
      </c>
      <c r="AE488" s="5">
        <f t="shared" si="125"/>
        <v>1.873603564170748E+60</v>
      </c>
    </row>
    <row r="489" spans="2:31" x14ac:dyDescent="0.25">
      <c r="B489" s="5">
        <f>形核速率!F489</f>
        <v>4.6923994707450314</v>
      </c>
      <c r="C489" s="5">
        <f t="shared" si="131"/>
        <v>9.9999999999944578E-4</v>
      </c>
      <c r="D489" s="5">
        <f>形核速率!K489</f>
        <v>108582.60112955314</v>
      </c>
      <c r="E489" s="5">
        <f>晶体生长速度!E488</f>
        <v>1161.6229056475595</v>
      </c>
      <c r="F489" s="39">
        <f t="shared" si="132"/>
        <v>12.44805157233162</v>
      </c>
      <c r="G489">
        <f t="shared" si="128"/>
        <v>12</v>
      </c>
      <c r="H489" s="65">
        <f t="shared" si="133"/>
        <v>0.44805157233161985</v>
      </c>
      <c r="I489">
        <f t="shared" si="134"/>
        <v>9</v>
      </c>
      <c r="J489">
        <f t="shared" si="135"/>
        <v>2.0829584093060189</v>
      </c>
      <c r="K489" s="66">
        <f t="shared" si="136"/>
        <v>3.4204036585497246E-6</v>
      </c>
      <c r="L489" s="96">
        <f t="shared" si="141"/>
        <v>53.499664276148799</v>
      </c>
      <c r="N489" s="101">
        <f t="shared" si="127"/>
        <v>1</v>
      </c>
      <c r="O489" s="5">
        <f t="shared" si="129"/>
        <v>591861901.91197157</v>
      </c>
      <c r="P489" s="5">
        <f t="shared" si="130"/>
        <v>5450.7987076659138</v>
      </c>
      <c r="Q489" s="60">
        <f t="shared" si="137"/>
        <v>54507987.076659136</v>
      </c>
      <c r="R489" s="5">
        <f t="shared" si="140"/>
        <v>1284.7624463393583</v>
      </c>
      <c r="S489" s="18">
        <f t="shared" si="138"/>
        <v>12847624.463393584</v>
      </c>
      <c r="T489" s="119">
        <f t="shared" si="126"/>
        <v>0.12732680344453287</v>
      </c>
      <c r="U489" s="119">
        <f t="shared" si="139"/>
        <v>1273.2680344453288</v>
      </c>
      <c r="W489" s="5">
        <f>晶体生长速度!H488</f>
        <v>3524097078575.2354</v>
      </c>
      <c r="X489" s="5">
        <f>形核速率!P489</f>
        <v>95857.383574949883</v>
      </c>
      <c r="Y489" s="5"/>
      <c r="AB489" s="5" t="e">
        <f>形核速率!#REF!</f>
        <v>#REF!</v>
      </c>
      <c r="AC489" s="5">
        <f>晶体生长速度!N488</f>
        <v>5.0777258780541857E+59</v>
      </c>
      <c r="AD489" s="5" t="e">
        <f t="shared" si="124"/>
        <v>#REF!</v>
      </c>
      <c r="AE489" s="5">
        <f t="shared" si="125"/>
        <v>1.8748992344715624E+60</v>
      </c>
    </row>
    <row r="490" spans="2:31" x14ac:dyDescent="0.25">
      <c r="B490" s="5">
        <f>形核速率!F490</f>
        <v>4.6953994707450315</v>
      </c>
      <c r="C490" s="5">
        <f t="shared" si="131"/>
        <v>3.0000000000001137E-3</v>
      </c>
      <c r="D490" s="5">
        <f>形核速率!K490</f>
        <v>108582.60102416118</v>
      </c>
      <c r="E490" s="5">
        <f>晶体生长速度!E489</f>
        <v>1161.6184145553839</v>
      </c>
      <c r="F490" s="39">
        <f t="shared" si="132"/>
        <v>12.448690706356919</v>
      </c>
      <c r="G490">
        <f t="shared" si="128"/>
        <v>12</v>
      </c>
      <c r="H490" s="65">
        <f t="shared" si="133"/>
        <v>0.44869070635691877</v>
      </c>
      <c r="I490">
        <f t="shared" si="134"/>
        <v>9</v>
      </c>
      <c r="J490">
        <f t="shared" si="135"/>
        <v>2.0829584093060189</v>
      </c>
      <c r="K490" s="66">
        <f t="shared" si="136"/>
        <v>3.422806174250412E-6</v>
      </c>
      <c r="L490" s="96">
        <f t="shared" si="141"/>
        <v>53.64484068540866</v>
      </c>
      <c r="N490" s="101">
        <f t="shared" si="127"/>
        <v>1</v>
      </c>
      <c r="O490" s="5">
        <f t="shared" si="129"/>
        <v>592238007.71447492</v>
      </c>
      <c r="P490" s="5">
        <f t="shared" si="130"/>
        <v>5454.2624889110321</v>
      </c>
      <c r="Q490" s="60">
        <f t="shared" si="137"/>
        <v>54542624.889110319</v>
      </c>
      <c r="R490" s="5">
        <f t="shared" si="140"/>
        <v>1288.2473015830246</v>
      </c>
      <c r="S490" s="18">
        <f t="shared" si="138"/>
        <v>12882473.015830247</v>
      </c>
      <c r="T490" s="119">
        <f t="shared" si="126"/>
        <v>0.12767528896889949</v>
      </c>
      <c r="U490" s="119">
        <f t="shared" si="139"/>
        <v>1276.7528896889949</v>
      </c>
      <c r="W490" s="5">
        <f>晶体生长速度!H489</f>
        <v>3524082763302.0283</v>
      </c>
      <c r="X490" s="5">
        <f>形核速率!P490</f>
        <v>95857.382940302574</v>
      </c>
      <c r="Y490" s="5"/>
      <c r="AB490" s="5" t="e">
        <f>形核速率!#REF!</f>
        <v>#REF!</v>
      </c>
      <c r="AC490" s="5">
        <f>晶体生长速度!N489</f>
        <v>5.0841842781232686E+59</v>
      </c>
      <c r="AD490" s="5" t="e">
        <f t="shared" si="124"/>
        <v>#REF!</v>
      </c>
      <c r="AE490" s="5">
        <f t="shared" si="125"/>
        <v>1.8788091890546936E+60</v>
      </c>
    </row>
    <row r="491" spans="2:31" x14ac:dyDescent="0.25">
      <c r="B491" s="5">
        <f>形核速率!F491</f>
        <v>4.6983994707450316</v>
      </c>
      <c r="C491" s="5">
        <f t="shared" si="131"/>
        <v>3.0000000000001137E-3</v>
      </c>
      <c r="D491" s="5">
        <f>形核速率!K491</f>
        <v>108582.60091876752</v>
      </c>
      <c r="E491" s="5">
        <f>晶体生长速度!E490</f>
        <v>1161.6139234835107</v>
      </c>
      <c r="F491" s="39">
        <f t="shared" si="132"/>
        <v>12.449329432149559</v>
      </c>
      <c r="G491">
        <f t="shared" si="128"/>
        <v>12</v>
      </c>
      <c r="H491" s="65">
        <f t="shared" si="133"/>
        <v>0.44932943214955934</v>
      </c>
      <c r="I491">
        <f t="shared" si="134"/>
        <v>9</v>
      </c>
      <c r="J491">
        <f t="shared" si="135"/>
        <v>2.0829584093060189</v>
      </c>
      <c r="K491" s="66">
        <f t="shared" si="136"/>
        <v>3.4252088413248511E-6</v>
      </c>
      <c r="L491" s="96">
        <f t="shared" si="141"/>
        <v>53.790016533552098</v>
      </c>
      <c r="N491" s="101">
        <f t="shared" si="127"/>
        <v>1</v>
      </c>
      <c r="O491" s="5">
        <f t="shared" si="129"/>
        <v>592614110.60066962</v>
      </c>
      <c r="P491" s="5">
        <f t="shared" si="130"/>
        <v>5457.7262433049864</v>
      </c>
      <c r="Q491" s="60">
        <f t="shared" si="137"/>
        <v>54577262.433049865</v>
      </c>
      <c r="R491" s="5">
        <f t="shared" si="140"/>
        <v>1291.7321433534753</v>
      </c>
      <c r="S491" s="18">
        <f t="shared" si="138"/>
        <v>12917321.433534753</v>
      </c>
      <c r="T491" s="119">
        <f t="shared" si="126"/>
        <v>0.12802377314594454</v>
      </c>
      <c r="U491" s="119">
        <f t="shared" si="139"/>
        <v>1280.2377314594455</v>
      </c>
      <c r="W491" s="5">
        <f>晶体生长速度!H490</f>
        <v>3524068448100.3462</v>
      </c>
      <c r="X491" s="5">
        <f>形核速率!P491</f>
        <v>95857.382305655701</v>
      </c>
      <c r="Y491" s="5"/>
      <c r="AB491" s="5" t="e">
        <f>形核速率!#REF!</f>
        <v>#REF!</v>
      </c>
      <c r="AC491" s="5">
        <f>晶体生长速度!N490</f>
        <v>5.090646737612434E+59</v>
      </c>
      <c r="AD491" s="5" t="e">
        <f t="shared" si="124"/>
        <v>#REF!</v>
      </c>
      <c r="AE491" s="5">
        <f t="shared" si="125"/>
        <v>1.8827245200135747E+60</v>
      </c>
    </row>
    <row r="492" spans="2:31" x14ac:dyDescent="0.25">
      <c r="B492" s="5">
        <f>形核速率!F492</f>
        <v>4.7003994707450314</v>
      </c>
      <c r="C492" s="5">
        <f t="shared" si="131"/>
        <v>1.9999999999997797E-3</v>
      </c>
      <c r="D492" s="5">
        <f>形核速率!K492</f>
        <v>108582.6009766013</v>
      </c>
      <c r="E492" s="5">
        <f>晶体生长速度!E491</f>
        <v>1161.6098605460254</v>
      </c>
      <c r="F492" s="39">
        <f t="shared" si="132"/>
        <v>12.449755023985876</v>
      </c>
      <c r="G492">
        <f t="shared" si="128"/>
        <v>12</v>
      </c>
      <c r="H492" s="65">
        <f t="shared" si="133"/>
        <v>0.44975502398587608</v>
      </c>
      <c r="I492">
        <f t="shared" si="134"/>
        <v>9</v>
      </c>
      <c r="J492">
        <f t="shared" si="135"/>
        <v>2.0829584093060189</v>
      </c>
      <c r="K492" s="66">
        <f t="shared" si="136"/>
        <v>3.4268107078693751E-6</v>
      </c>
      <c r="L492" s="96">
        <f t="shared" si="141"/>
        <v>53.886800093871059</v>
      </c>
      <c r="N492" s="101">
        <f t="shared" si="127"/>
        <v>1</v>
      </c>
      <c r="O492" s="5">
        <f t="shared" si="129"/>
        <v>592864299.39006031</v>
      </c>
      <c r="P492" s="5">
        <f t="shared" si="130"/>
        <v>5460.0303737227478</v>
      </c>
      <c r="Q492" s="60">
        <f t="shared" si="137"/>
        <v>54600303.737227477</v>
      </c>
      <c r="R492" s="5">
        <f t="shared" si="140"/>
        <v>1294.0553630745671</v>
      </c>
      <c r="S492" s="18">
        <f t="shared" si="138"/>
        <v>12940553.630745672</v>
      </c>
      <c r="T492" s="119">
        <f t="shared" si="126"/>
        <v>0.12825609511805372</v>
      </c>
      <c r="U492" s="119">
        <f t="shared" si="139"/>
        <v>1282.5609511805371</v>
      </c>
      <c r="W492" s="5">
        <f>晶体生长速度!H491</f>
        <v>3524054957745.7222</v>
      </c>
      <c r="X492" s="5">
        <f>形核速率!P492</f>
        <v>95857.381707574925</v>
      </c>
      <c r="Y492" s="5"/>
      <c r="AB492" s="5" t="e">
        <f>形核速率!#REF!</f>
        <v>#REF!</v>
      </c>
      <c r="AC492" s="5">
        <f>晶体生长速度!N491</f>
        <v>5.0949465233840045E+59</v>
      </c>
      <c r="AD492" s="5" t="e">
        <f t="shared" ref="AD492:AD507" si="142">(B492-1)*AB492*AC492</f>
        <v>#REF!</v>
      </c>
      <c r="AE492" s="5">
        <f t="shared" ref="AE492:AE507" si="143">(B492-1)*AC492</f>
        <v>1.885333741860441E+60</v>
      </c>
    </row>
    <row r="493" spans="2:31" x14ac:dyDescent="0.25">
      <c r="B493" s="5">
        <f>形核速率!F493</f>
        <v>4.7103994707450312</v>
      </c>
      <c r="C493" s="5">
        <f t="shared" si="131"/>
        <v>9.9999999999997868E-3</v>
      </c>
      <c r="D493" s="5">
        <f>形核速率!K493</f>
        <v>108582.59933636566</v>
      </c>
      <c r="E493" s="5">
        <f>晶体生长速度!E492</f>
        <v>1161.6056457055674</v>
      </c>
      <c r="F493" s="39">
        <f t="shared" si="132"/>
        <v>12.451880252711222</v>
      </c>
      <c r="G493">
        <f t="shared" si="128"/>
        <v>12</v>
      </c>
      <c r="H493" s="65">
        <f t="shared" si="133"/>
        <v>0.45188025271122179</v>
      </c>
      <c r="I493">
        <f t="shared" si="134"/>
        <v>9</v>
      </c>
      <c r="J493">
        <f t="shared" si="135"/>
        <v>2.0829584093060189</v>
      </c>
      <c r="K493" s="66">
        <f t="shared" si="136"/>
        <v>3.4348209812774303E-6</v>
      </c>
      <c r="L493" s="96">
        <f t="shared" si="141"/>
        <v>54.370716141456491</v>
      </c>
      <c r="N493" s="101">
        <f t="shared" si="127"/>
        <v>1</v>
      </c>
      <c r="O493" s="5">
        <f t="shared" si="129"/>
        <v>594123440.86148417</v>
      </c>
      <c r="P493" s="5">
        <f t="shared" si="130"/>
        <v>5471.6266187459451</v>
      </c>
      <c r="Q493" s="60">
        <f t="shared" si="137"/>
        <v>54716266.187459454</v>
      </c>
      <c r="R493" s="5">
        <f t="shared" si="140"/>
        <v>1305.6714195316226</v>
      </c>
      <c r="S493" s="18">
        <f t="shared" si="138"/>
        <v>13056714.195316227</v>
      </c>
      <c r="T493" s="119">
        <f t="shared" si="126"/>
        <v>0.12941770076375927</v>
      </c>
      <c r="U493" s="119">
        <f t="shared" si="139"/>
        <v>1294.1770076375929</v>
      </c>
      <c r="W493" s="5">
        <f>晶体生长速度!H492</f>
        <v>3524046954789.0371</v>
      </c>
      <c r="X493" s="5">
        <f>形核速率!P493</f>
        <v>95857.381352771059</v>
      </c>
      <c r="Y493" s="5"/>
      <c r="AB493" s="5" t="e">
        <f>形核速率!#REF!</f>
        <v>#REF!</v>
      </c>
      <c r="AC493" s="5">
        <f>晶体生长速度!N492</f>
        <v>5.1166352279608584E+59</v>
      </c>
      <c r="AD493" s="5" t="e">
        <f t="shared" si="142"/>
        <v>#REF!</v>
      </c>
      <c r="AE493" s="5">
        <f t="shared" si="143"/>
        <v>1.8984760641821353E+60</v>
      </c>
    </row>
    <row r="494" spans="2:31" x14ac:dyDescent="0.25">
      <c r="B494" s="5">
        <f>形核速率!F494</f>
        <v>4.7403994707450314</v>
      </c>
      <c r="C494" s="5">
        <f t="shared" si="131"/>
        <v>3.0000000000000249E-2</v>
      </c>
      <c r="D494" s="5">
        <f>形核速率!K494</f>
        <v>108582.59243652859</v>
      </c>
      <c r="E494" s="5">
        <f>晶体生长速度!E493</f>
        <v>1161.6095161228145</v>
      </c>
      <c r="F494" s="39">
        <f t="shared" si="132"/>
        <v>12.458228954337896</v>
      </c>
      <c r="G494">
        <f t="shared" si="128"/>
        <v>12</v>
      </c>
      <c r="H494" s="65">
        <f t="shared" si="133"/>
        <v>0.4582289543378959</v>
      </c>
      <c r="I494">
        <f t="shared" si="134"/>
        <v>9</v>
      </c>
      <c r="J494">
        <f t="shared" si="135"/>
        <v>2.0829584093060189</v>
      </c>
      <c r="K494" s="66">
        <f t="shared" si="136"/>
        <v>3.45886178080654E-6</v>
      </c>
      <c r="L494" s="96">
        <f t="shared" si="141"/>
        <v>55.822469138127303</v>
      </c>
      <c r="N494" s="101">
        <f t="shared" si="127"/>
        <v>1</v>
      </c>
      <c r="O494" s="5">
        <f t="shared" si="129"/>
        <v>597909299.88013065</v>
      </c>
      <c r="P494" s="5">
        <f t="shared" si="130"/>
        <v>5506.4931354409819</v>
      </c>
      <c r="Q494" s="60">
        <f t="shared" si="137"/>
        <v>55064931.354409821</v>
      </c>
      <c r="R494" s="5">
        <f t="shared" si="140"/>
        <v>1340.5197050153074</v>
      </c>
      <c r="S494" s="18">
        <f t="shared" si="138"/>
        <v>13405197.050153075</v>
      </c>
      <c r="T494" s="119">
        <f t="shared" si="126"/>
        <v>0.13290252931212776</v>
      </c>
      <c r="U494" s="119">
        <f t="shared" si="139"/>
        <v>1329.0252931212776</v>
      </c>
      <c r="W494" s="5">
        <f>晶体生长速度!H493</f>
        <v>3524083927606.5361</v>
      </c>
      <c r="X494" s="5">
        <f>形核速率!P494</f>
        <v>95857.382991920458</v>
      </c>
      <c r="Y494" s="5"/>
      <c r="AB494" s="5" t="e">
        <f>形核速率!#REF!</f>
        <v>#REF!</v>
      </c>
      <c r="AC494" s="5">
        <f>晶体生长速度!N493</f>
        <v>5.1821467147312409E+59</v>
      </c>
      <c r="AD494" s="5" t="e">
        <f t="shared" si="142"/>
        <v>#REF!</v>
      </c>
      <c r="AE494" s="5">
        <f t="shared" si="143"/>
        <v>1.9383298829103836E+60</v>
      </c>
    </row>
    <row r="495" spans="2:31" x14ac:dyDescent="0.25">
      <c r="B495" s="5">
        <f>形核速率!F495</f>
        <v>4.7703994707450317</v>
      </c>
      <c r="C495" s="5">
        <f t="shared" si="131"/>
        <v>3.0000000000000249E-2</v>
      </c>
      <c r="D495" s="5">
        <f>形核速率!K495</f>
        <v>108582.58553673842</v>
      </c>
      <c r="E495" s="5">
        <f>晶体生长速度!E494</f>
        <v>1161.6133864402982</v>
      </c>
      <c r="F495" s="39">
        <f t="shared" si="132"/>
        <v>12.464537603297096</v>
      </c>
      <c r="G495">
        <f t="shared" si="128"/>
        <v>12</v>
      </c>
      <c r="H495" s="65">
        <f t="shared" si="133"/>
        <v>0.46453760329709581</v>
      </c>
      <c r="I495">
        <f t="shared" si="134"/>
        <v>9</v>
      </c>
      <c r="J495">
        <f t="shared" si="135"/>
        <v>2.0829584093060189</v>
      </c>
      <c r="K495" s="66">
        <f t="shared" si="136"/>
        <v>3.482917585363679E-6</v>
      </c>
      <c r="L495" s="96">
        <f t="shared" si="141"/>
        <v>57.274226988598485</v>
      </c>
      <c r="N495" s="101">
        <f t="shared" si="127"/>
        <v>1</v>
      </c>
      <c r="O495" s="5">
        <f t="shared" si="129"/>
        <v>601695183.5818094</v>
      </c>
      <c r="P495" s="5">
        <f t="shared" si="130"/>
        <v>5541.3598838851422</v>
      </c>
      <c r="Q495" s="60">
        <f t="shared" si="137"/>
        <v>55413598.838851422</v>
      </c>
      <c r="R495" s="5">
        <f t="shared" si="140"/>
        <v>1375.3681066085167</v>
      </c>
      <c r="S495" s="18">
        <f t="shared" si="138"/>
        <v>13753681.066085167</v>
      </c>
      <c r="T495" s="119">
        <f t="shared" si="126"/>
        <v>0.13638736947144869</v>
      </c>
      <c r="U495" s="119">
        <f t="shared" si="139"/>
        <v>1363.8736947144869</v>
      </c>
      <c r="W495" s="5">
        <f>晶体生长速度!H494</f>
        <v>3524120900299.2593</v>
      </c>
      <c r="X495" s="5">
        <f>形核速率!P495</f>
        <v>95857.384631046167</v>
      </c>
      <c r="Y495" s="5"/>
      <c r="AB495" s="5" t="e">
        <f>形核速率!#REF!</f>
        <v>#REF!</v>
      </c>
      <c r="AC495" s="5">
        <f>晶体生长速度!N494</f>
        <v>5.2480765539550316E+59</v>
      </c>
      <c r="AD495" s="5" t="e">
        <f t="shared" si="142"/>
        <v>#REF!</v>
      </c>
      <c r="AE495" s="5">
        <f t="shared" si="143"/>
        <v>1.9787345061461462E+60</v>
      </c>
    </row>
    <row r="496" spans="2:31" x14ac:dyDescent="0.25">
      <c r="B496" s="5">
        <f>形核速率!F496</f>
        <v>4.7903994707450313</v>
      </c>
      <c r="C496" s="5">
        <f t="shared" si="131"/>
        <v>1.9999999999999574E-2</v>
      </c>
      <c r="D496" s="5">
        <f>形核速率!K496</f>
        <v>108582.5813419723</v>
      </c>
      <c r="E496" s="5">
        <f>晶体生长速度!E495</f>
        <v>1161.6125864427636</v>
      </c>
      <c r="F496" s="39">
        <f t="shared" si="132"/>
        <v>12.468721369905712</v>
      </c>
      <c r="G496">
        <f t="shared" si="128"/>
        <v>12</v>
      </c>
      <c r="H496" s="65">
        <f t="shared" si="133"/>
        <v>0.46872136990571178</v>
      </c>
      <c r="I496">
        <f t="shared" si="134"/>
        <v>9</v>
      </c>
      <c r="J496">
        <f t="shared" si="135"/>
        <v>2.0829584093060189</v>
      </c>
      <c r="K496" s="66">
        <f t="shared" si="136"/>
        <v>3.4989630967979434E-6</v>
      </c>
      <c r="L496" s="96">
        <f t="shared" si="141"/>
        <v>58.242064896488962</v>
      </c>
      <c r="N496" s="101">
        <f t="shared" si="127"/>
        <v>1</v>
      </c>
      <c r="O496" s="5">
        <f t="shared" si="129"/>
        <v>604217363.81565237</v>
      </c>
      <c r="P496" s="5">
        <f t="shared" si="130"/>
        <v>5564.5883193061818</v>
      </c>
      <c r="Q496" s="60">
        <f t="shared" si="137"/>
        <v>55645883.193061821</v>
      </c>
      <c r="R496" s="5">
        <f t="shared" si="140"/>
        <v>1398.6003583373715</v>
      </c>
      <c r="S496" s="18">
        <f t="shared" si="138"/>
        <v>13986003.583373716</v>
      </c>
      <c r="T496" s="119">
        <f t="shared" si="126"/>
        <v>0.13871059464433416</v>
      </c>
      <c r="U496" s="119">
        <f t="shared" si="139"/>
        <v>1387.1059464433415</v>
      </c>
      <c r="W496" s="5">
        <f>晶体生长速度!H495</f>
        <v>3524133067207.835</v>
      </c>
      <c r="X496" s="5">
        <f>形核速率!P496</f>
        <v>95857.385170442794</v>
      </c>
      <c r="Y496" s="5"/>
      <c r="AB496" s="5" t="e">
        <f>形核速率!#REF!</f>
        <v>#REF!</v>
      </c>
      <c r="AC496" s="5">
        <f>晶体生长速度!N495</f>
        <v>5.2922268245876976E+59</v>
      </c>
      <c r="AD496" s="5" t="e">
        <f t="shared" si="142"/>
        <v>#REF!</v>
      </c>
      <c r="AE496" s="5">
        <f t="shared" si="143"/>
        <v>2.0059653754979865E+60</v>
      </c>
    </row>
    <row r="497" spans="2:31" x14ac:dyDescent="0.25">
      <c r="B497" s="5">
        <f>形核速率!F497</f>
        <v>4.840399470745032</v>
      </c>
      <c r="C497" s="5">
        <f t="shared" si="131"/>
        <v>5.0000000000000711E-2</v>
      </c>
      <c r="D497" s="5">
        <f>形核速率!K497</f>
        <v>108582.5688268463</v>
      </c>
      <c r="E497" s="5">
        <f>晶体生长速度!E496</f>
        <v>1161.6275118235394</v>
      </c>
      <c r="F497" s="39">
        <f t="shared" si="132"/>
        <v>12.479104821640412</v>
      </c>
      <c r="G497">
        <f t="shared" si="128"/>
        <v>12</v>
      </c>
      <c r="H497" s="65">
        <f t="shared" si="133"/>
        <v>0.47910482164041213</v>
      </c>
      <c r="I497">
        <f t="shared" si="134"/>
        <v>9</v>
      </c>
      <c r="J497">
        <f t="shared" si="135"/>
        <v>2.0829584093060189</v>
      </c>
      <c r="K497" s="66">
        <f t="shared" si="136"/>
        <v>3.5391056508335076E-6</v>
      </c>
      <c r="L497" s="96">
        <f t="shared" si="141"/>
        <v>60.661690801845559</v>
      </c>
      <c r="N497" s="101">
        <f t="shared" si="127"/>
        <v>1</v>
      </c>
      <c r="O497" s="5">
        <f t="shared" si="129"/>
        <v>610531682.63153994</v>
      </c>
      <c r="P497" s="5">
        <f t="shared" si="130"/>
        <v>5622.7411934335287</v>
      </c>
      <c r="Q497" s="60">
        <f t="shared" si="137"/>
        <v>56227411.934335284</v>
      </c>
      <c r="R497" s="5">
        <f t="shared" si="140"/>
        <v>1456.6817339285494</v>
      </c>
      <c r="S497" s="18">
        <f t="shared" si="138"/>
        <v>14566817.339285495</v>
      </c>
      <c r="T497" s="119">
        <f t="shared" si="126"/>
        <v>0.14451873220345193</v>
      </c>
      <c r="U497" s="119">
        <f t="shared" si="139"/>
        <v>1445.1873220345194</v>
      </c>
      <c r="W497" s="5">
        <f>晶体生长速度!H496</f>
        <v>3524225983466.2842</v>
      </c>
      <c r="X497" s="5">
        <f>形核速率!P497</f>
        <v>95857.389289642582</v>
      </c>
      <c r="Y497" s="5"/>
      <c r="AB497" s="5" t="e">
        <f>形核速率!#REF!</f>
        <v>#REF!</v>
      </c>
      <c r="AC497" s="5">
        <f>晶体生长速度!N496</f>
        <v>5.4035944066891558E+59</v>
      </c>
      <c r="AD497" s="5" t="e">
        <f t="shared" si="142"/>
        <v>#REF!</v>
      </c>
      <c r="AE497" s="5">
        <f t="shared" si="143"/>
        <v>2.0751961099569848E+60</v>
      </c>
    </row>
    <row r="498" spans="2:31" x14ac:dyDescent="0.25">
      <c r="B498" s="5">
        <f>形核速率!F498</f>
        <v>4.8903994707450318</v>
      </c>
      <c r="C498" s="5">
        <f t="shared" si="131"/>
        <v>4.9999999999999822E-2</v>
      </c>
      <c r="D498" s="5">
        <f>形核速率!K498</f>
        <v>108582.5563119022</v>
      </c>
      <c r="E498" s="5">
        <f>晶体生长速度!E497</f>
        <v>1161.6424369654289</v>
      </c>
      <c r="F498" s="39">
        <f t="shared" si="132"/>
        <v>12.489381562008967</v>
      </c>
      <c r="G498">
        <f t="shared" si="128"/>
        <v>12</v>
      </c>
      <c r="H498" s="65">
        <f t="shared" si="133"/>
        <v>0.48938156200896721</v>
      </c>
      <c r="I498">
        <f t="shared" si="134"/>
        <v>9</v>
      </c>
      <c r="J498">
        <f t="shared" si="135"/>
        <v>2.0829584093060189</v>
      </c>
      <c r="K498" s="66">
        <f t="shared" si="136"/>
        <v>3.5792891078763138E-6</v>
      </c>
      <c r="L498" s="96">
        <f t="shared" si="141"/>
        <v>63.081347842383551</v>
      </c>
      <c r="N498" s="101">
        <f t="shared" si="127"/>
        <v>1</v>
      </c>
      <c r="O498" s="5">
        <f t="shared" si="129"/>
        <v>616846161.92962813</v>
      </c>
      <c r="P498" s="5">
        <f t="shared" si="130"/>
        <v>5680.8955589307025</v>
      </c>
      <c r="Q498" s="60">
        <f t="shared" si="137"/>
        <v>56808955.589307025</v>
      </c>
      <c r="R498" s="5">
        <f t="shared" si="140"/>
        <v>1514.7638557768207</v>
      </c>
      <c r="S498" s="18">
        <f t="shared" si="138"/>
        <v>15147638.557768207</v>
      </c>
      <c r="T498" s="119">
        <f t="shared" si="126"/>
        <v>0.15032694438827907</v>
      </c>
      <c r="U498" s="119">
        <f t="shared" si="139"/>
        <v>1503.2694438827907</v>
      </c>
      <c r="W498" s="5">
        <f>晶体生长速度!H497</f>
        <v>3524318900214.6538</v>
      </c>
      <c r="X498" s="5">
        <f>形核速率!P498</f>
        <v>95857.393408749384</v>
      </c>
      <c r="Y498" s="5"/>
      <c r="AB498" s="5" t="e">
        <f>形核速率!#REF!</f>
        <v>#REF!</v>
      </c>
      <c r="AC498" s="5">
        <f>晶体生长速度!N497</f>
        <v>5.5161280845977318E+59</v>
      </c>
      <c r="AD498" s="5" t="e">
        <f t="shared" si="142"/>
        <v>#REF!</v>
      </c>
      <c r="AE498" s="5">
        <f t="shared" si="143"/>
        <v>2.1459941780880821E+60</v>
      </c>
    </row>
    <row r="499" spans="2:31" x14ac:dyDescent="0.25">
      <c r="B499" s="5">
        <f>形核速率!F499</f>
        <v>4.9403994707450316</v>
      </c>
      <c r="C499" s="5">
        <f t="shared" si="131"/>
        <v>4.9999999999999822E-2</v>
      </c>
      <c r="D499" s="5">
        <f>形核速率!K499</f>
        <v>108582.54379713994</v>
      </c>
      <c r="E499" s="5">
        <f>晶体生长速度!E498</f>
        <v>1161.6573618684299</v>
      </c>
      <c r="F499" s="39">
        <f t="shared" si="132"/>
        <v>12.499553762052757</v>
      </c>
      <c r="G499">
        <f t="shared" si="128"/>
        <v>12</v>
      </c>
      <c r="H499" s="65">
        <f t="shared" si="133"/>
        <v>0.49955376205275748</v>
      </c>
      <c r="I499">
        <f t="shared" si="134"/>
        <v>9</v>
      </c>
      <c r="J499">
        <f t="shared" si="135"/>
        <v>2.0829584093060189</v>
      </c>
      <c r="K499" s="66">
        <f t="shared" si="136"/>
        <v>3.6195130906521994E-6</v>
      </c>
      <c r="L499" s="96">
        <f t="shared" si="141"/>
        <v>65.501036017653661</v>
      </c>
      <c r="N499" s="101">
        <f t="shared" si="127"/>
        <v>1</v>
      </c>
      <c r="O499" s="5">
        <f t="shared" si="129"/>
        <v>623160801.70600021</v>
      </c>
      <c r="P499" s="5">
        <f t="shared" si="130"/>
        <v>5739.0514157618609</v>
      </c>
      <c r="Q499" s="60">
        <f t="shared" si="137"/>
        <v>57390514.157618612</v>
      </c>
      <c r="R499" s="5">
        <f t="shared" si="140"/>
        <v>1572.8467238702419</v>
      </c>
      <c r="S499" s="18">
        <f t="shared" si="138"/>
        <v>15728467.23870242</v>
      </c>
      <c r="T499" s="119">
        <f t="shared" si="126"/>
        <v>0.15613523119762118</v>
      </c>
      <c r="U499" s="119">
        <f t="shared" si="139"/>
        <v>1561.3523119762119</v>
      </c>
      <c r="W499" s="5">
        <f>晶体生长速度!H498</f>
        <v>3524411817452.916</v>
      </c>
      <c r="X499" s="5">
        <f>形核速率!P499</f>
        <v>95857.397527763213</v>
      </c>
      <c r="Y499" s="5"/>
      <c r="AB499" s="5" t="e">
        <f>形核速率!#REF!</f>
        <v>#REF!</v>
      </c>
      <c r="AC499" s="5">
        <f>晶体生长速度!N498</f>
        <v>5.6298280576333403E+59</v>
      </c>
      <c r="AD499" s="5" t="e">
        <f t="shared" si="142"/>
        <v>#REF!</v>
      </c>
      <c r="AE499" s="5">
        <f t="shared" si="143"/>
        <v>2.2183771498683943E+60</v>
      </c>
    </row>
    <row r="500" spans="2:31" x14ac:dyDescent="0.25">
      <c r="B500" s="5">
        <f>形核速率!F500</f>
        <v>4.9835485018151005</v>
      </c>
      <c r="C500" s="5">
        <f t="shared" si="131"/>
        <v>4.3149031070068844E-2</v>
      </c>
      <c r="D500" s="5">
        <f>形核速率!K500</f>
        <v>108582.53322759017</v>
      </c>
      <c r="E500" s="5">
        <f>晶体生长速度!E499</f>
        <v>1161.6683196476536</v>
      </c>
      <c r="F500" s="39">
        <f t="shared" si="132"/>
        <v>12.508249756957566</v>
      </c>
      <c r="G500">
        <f t="shared" si="128"/>
        <v>12</v>
      </c>
      <c r="H500" s="65">
        <f t="shared" si="133"/>
        <v>0.50824975695756613</v>
      </c>
      <c r="I500">
        <f t="shared" si="134"/>
        <v>9</v>
      </c>
      <c r="J500">
        <f t="shared" si="135"/>
        <v>2.0829584093060189</v>
      </c>
      <c r="K500" s="66">
        <f t="shared" si="136"/>
        <v>3.6542579097192229E-6</v>
      </c>
      <c r="L500" s="96">
        <f t="shared" si="141"/>
        <v>67.589199754797733</v>
      </c>
      <c r="N500" s="101">
        <f t="shared" si="127"/>
        <v>1</v>
      </c>
      <c r="O500" s="5">
        <f t="shared" si="129"/>
        <v>628609303.78882456</v>
      </c>
      <c r="P500" s="5">
        <f t="shared" si="130"/>
        <v>5789.230413986129</v>
      </c>
      <c r="Q500" s="60">
        <f t="shared" si="137"/>
        <v>57892304.139861293</v>
      </c>
      <c r="R500" s="5">
        <f t="shared" si="140"/>
        <v>1622.9715862878331</v>
      </c>
      <c r="S500" s="18">
        <f t="shared" si="138"/>
        <v>16229715.862878332</v>
      </c>
      <c r="T500" s="119">
        <f t="shared" si="126"/>
        <v>0.16114771743938031</v>
      </c>
      <c r="U500" s="119">
        <f t="shared" si="139"/>
        <v>1611.4771743938031</v>
      </c>
      <c r="W500" s="5">
        <f>晶体生长速度!H499</f>
        <v>3524484906385.165</v>
      </c>
      <c r="X500" s="5">
        <f>形核速率!P500</f>
        <v>95857.400767709216</v>
      </c>
      <c r="Y500" s="5"/>
      <c r="AB500" s="5" t="e">
        <f>形核速率!#REF!</f>
        <v>#REF!</v>
      </c>
      <c r="AC500" s="5">
        <f>晶体生长速度!N499</f>
        <v>5.7288648430382677E+59</v>
      </c>
      <c r="AD500" s="5" t="e">
        <f t="shared" si="142"/>
        <v>#REF!</v>
      </c>
      <c r="AE500" s="5">
        <f t="shared" si="143"/>
        <v>2.2821210962586291E+60</v>
      </c>
    </row>
    <row r="501" spans="2:31" x14ac:dyDescent="0.25">
      <c r="B501" s="5">
        <f>形核速率!F501</f>
        <v>4.9835485019151005</v>
      </c>
      <c r="C501" s="5">
        <f t="shared" si="131"/>
        <v>1.000000082740371E-10</v>
      </c>
      <c r="D501" s="5">
        <f>形核速率!K501</f>
        <v>108582.53258273023</v>
      </c>
      <c r="E501" s="5">
        <f>晶体生长速度!E500</f>
        <v>1161.6710546482886</v>
      </c>
      <c r="F501" s="39">
        <f t="shared" si="132"/>
        <v>12.508249751038674</v>
      </c>
      <c r="G501">
        <f t="shared" si="128"/>
        <v>12</v>
      </c>
      <c r="H501" s="65">
        <f t="shared" si="133"/>
        <v>0.50824975103867409</v>
      </c>
      <c r="I501">
        <f t="shared" si="134"/>
        <v>9</v>
      </c>
      <c r="J501">
        <f t="shared" si="135"/>
        <v>2.0829584093060189</v>
      </c>
      <c r="K501" s="66">
        <f t="shared" si="136"/>
        <v>3.6542578859571645E-6</v>
      </c>
      <c r="L501" s="96">
        <f t="shared" si="141"/>
        <v>67.589199759637168</v>
      </c>
      <c r="N501" s="101">
        <f t="shared" si="127"/>
        <v>1</v>
      </c>
      <c r="O501" s="5">
        <f t="shared" si="129"/>
        <v>628610780.04901755</v>
      </c>
      <c r="P501" s="5">
        <f t="shared" si="130"/>
        <v>5789.2440441106137</v>
      </c>
      <c r="Q501" s="60">
        <f t="shared" si="137"/>
        <v>57892440.441106133</v>
      </c>
      <c r="R501" s="5">
        <f t="shared" si="140"/>
        <v>1622.9715864040002</v>
      </c>
      <c r="S501" s="18">
        <f t="shared" si="138"/>
        <v>16229715.864040002</v>
      </c>
      <c r="T501" s="119">
        <f t="shared" ref="T501:T564" si="144">T500+(E501*C501*N501)/10000</f>
        <v>0.16114771745099701</v>
      </c>
      <c r="U501" s="119">
        <f t="shared" si="139"/>
        <v>1611.4771745099702</v>
      </c>
      <c r="W501" s="5">
        <f>晶体生长速度!H500</f>
        <v>3524495968477.2954</v>
      </c>
      <c r="X501" s="5">
        <f>形核速率!P501</f>
        <v>95857.401258072496</v>
      </c>
      <c r="Y501" s="5"/>
      <c r="AB501" s="5" t="e">
        <f>形核速率!#REF!</f>
        <v>#REF!</v>
      </c>
      <c r="AC501" s="5">
        <f>晶体生长速度!N500</f>
        <v>5.7288918014702688E+59</v>
      </c>
      <c r="AD501" s="5" t="e">
        <f t="shared" si="142"/>
        <v>#REF!</v>
      </c>
      <c r="AE501" s="5">
        <f t="shared" si="143"/>
        <v>2.2821318353380591E+60</v>
      </c>
    </row>
    <row r="502" spans="2:31" x14ac:dyDescent="0.25">
      <c r="B502" s="5">
        <f>形核速率!F502</f>
        <v>4.9835485022151005</v>
      </c>
      <c r="C502" s="5">
        <f t="shared" si="131"/>
        <v>3.000000248221113E-10</v>
      </c>
      <c r="D502" s="5">
        <f>形核速率!K502</f>
        <v>108582.53064795556</v>
      </c>
      <c r="E502" s="5">
        <f>晶体生长速度!E501</f>
        <v>1161.6792613275466</v>
      </c>
      <c r="F502" s="39">
        <f t="shared" si="132"/>
        <v>12.508249733280206</v>
      </c>
      <c r="G502">
        <f t="shared" si="128"/>
        <v>12</v>
      </c>
      <c r="H502" s="65">
        <f t="shared" si="133"/>
        <v>0.50824973328020562</v>
      </c>
      <c r="I502">
        <f t="shared" si="134"/>
        <v>9</v>
      </c>
      <c r="J502">
        <f t="shared" si="135"/>
        <v>2.0829584093060189</v>
      </c>
      <c r="K502" s="66">
        <f t="shared" si="136"/>
        <v>3.6542578146637934E-6</v>
      </c>
      <c r="L502" s="96">
        <f t="shared" si="141"/>
        <v>67.589199774155574</v>
      </c>
      <c r="N502" s="101">
        <f t="shared" ref="N502:N565" si="145">N501</f>
        <v>1</v>
      </c>
      <c r="O502" s="5">
        <f t="shared" si="129"/>
        <v>628615209.73602366</v>
      </c>
      <c r="P502" s="5">
        <f t="shared" si="130"/>
        <v>5789.2849428432392</v>
      </c>
      <c r="Q502" s="60">
        <f t="shared" si="137"/>
        <v>57892849.42843239</v>
      </c>
      <c r="R502" s="5">
        <f t="shared" si="140"/>
        <v>1622.971586752504</v>
      </c>
      <c r="S502" s="18">
        <f t="shared" si="138"/>
        <v>16229715.867525039</v>
      </c>
      <c r="T502" s="119">
        <f t="shared" si="144"/>
        <v>0.16114771748584739</v>
      </c>
      <c r="U502" s="119">
        <f t="shared" si="139"/>
        <v>1611.477174858474</v>
      </c>
      <c r="W502" s="5">
        <f>晶体生长速度!H501</f>
        <v>3524529161008.9141</v>
      </c>
      <c r="X502" s="5">
        <f>形核速率!P502</f>
        <v>95857.402729429901</v>
      </c>
      <c r="Y502" s="5"/>
      <c r="AB502" s="5" t="e">
        <f>形核速率!#REF!</f>
        <v>#REF!</v>
      </c>
      <c r="AC502" s="5">
        <f>晶体生长速度!N501</f>
        <v>5.7289726961217722E+59</v>
      </c>
      <c r="AD502" s="5" t="e">
        <f t="shared" si="142"/>
        <v>#REF!</v>
      </c>
      <c r="AE502" s="5">
        <f t="shared" si="143"/>
        <v>2.2821640602867093E+60</v>
      </c>
    </row>
    <row r="503" spans="2:31" x14ac:dyDescent="0.25">
      <c r="B503" s="5">
        <f>形核速率!F503</f>
        <v>4.9835485026151005</v>
      </c>
      <c r="C503" s="5">
        <f t="shared" si="131"/>
        <v>4.000000330961484E-10</v>
      </c>
      <c r="D503" s="5">
        <f>形核速率!K503</f>
        <v>108582.528068215</v>
      </c>
      <c r="E503" s="5">
        <f>晶体生长速度!E502</f>
        <v>1161.690204029695</v>
      </c>
      <c r="F503" s="39">
        <f t="shared" si="132"/>
        <v>12.508249709601868</v>
      </c>
      <c r="G503">
        <f t="shared" si="128"/>
        <v>12</v>
      </c>
      <c r="H503" s="65">
        <f t="shared" si="133"/>
        <v>0.5082497096018681</v>
      </c>
      <c r="I503">
        <f t="shared" si="134"/>
        <v>9</v>
      </c>
      <c r="J503">
        <f t="shared" si="135"/>
        <v>2.0829584093060189</v>
      </c>
      <c r="K503" s="66">
        <f t="shared" si="136"/>
        <v>3.6542577196044435E-6</v>
      </c>
      <c r="L503" s="96">
        <f t="shared" si="141"/>
        <v>67.589199793513629</v>
      </c>
      <c r="N503" s="101">
        <f t="shared" si="145"/>
        <v>1</v>
      </c>
      <c r="O503" s="5">
        <f t="shared" si="129"/>
        <v>628621116.23549843</v>
      </c>
      <c r="P503" s="5">
        <f t="shared" si="130"/>
        <v>5789.3394767948175</v>
      </c>
      <c r="Q503" s="60">
        <f t="shared" si="137"/>
        <v>57893394.767948173</v>
      </c>
      <c r="R503" s="5">
        <f t="shared" si="140"/>
        <v>1622.9715872171801</v>
      </c>
      <c r="S503" s="18">
        <f t="shared" si="138"/>
        <v>16229715.872171801</v>
      </c>
      <c r="T503" s="119">
        <f t="shared" si="144"/>
        <v>0.16114771753231499</v>
      </c>
      <c r="U503" s="119">
        <f t="shared" si="139"/>
        <v>1611.4771753231498</v>
      </c>
      <c r="W503" s="5">
        <f>晶体生长速度!H502</f>
        <v>3524573419570.6821</v>
      </c>
      <c r="X503" s="5">
        <f>形核速率!P503</f>
        <v>95857.404691299133</v>
      </c>
      <c r="Y503" s="5"/>
      <c r="AB503" s="5" t="e">
        <f>形核速率!#REF!</f>
        <v>#REF!</v>
      </c>
      <c r="AC503" s="5">
        <f>晶体生长速度!N502</f>
        <v>5.7290805617061244E+59</v>
      </c>
      <c r="AD503" s="5" t="e">
        <f t="shared" si="142"/>
        <v>#REF!</v>
      </c>
      <c r="AE503" s="5">
        <f t="shared" si="143"/>
        <v>2.2822070292945713E+60</v>
      </c>
    </row>
    <row r="504" spans="2:31" x14ac:dyDescent="0.25">
      <c r="B504" s="5">
        <f>形核速率!F504</f>
        <v>4.9835485028151005</v>
      </c>
      <c r="C504" s="5">
        <f t="shared" si="131"/>
        <v>2.000000165480742E-10</v>
      </c>
      <c r="D504" s="5">
        <f>形核速率!K504</f>
        <v>108582.52677841252</v>
      </c>
      <c r="E504" s="5">
        <f>晶体生长速度!E503</f>
        <v>1161.6956748669829</v>
      </c>
      <c r="F504" s="39">
        <f t="shared" si="132"/>
        <v>12.508249697763324</v>
      </c>
      <c r="G504">
        <f t="shared" si="128"/>
        <v>12</v>
      </c>
      <c r="H504" s="65">
        <f t="shared" si="133"/>
        <v>0.50824969776332374</v>
      </c>
      <c r="I504">
        <f t="shared" si="134"/>
        <v>9</v>
      </c>
      <c r="J504">
        <f>1+1/2+4/9/2+10/27*(1-(1-1/3)^(G504-3))</f>
        <v>2.0829584093060189</v>
      </c>
      <c r="K504" s="66">
        <f>(3^H504)/3*4*3^I504*5*1/(3^(2*(G504-1)))*1/2</f>
        <v>3.6542576720772766E-6</v>
      </c>
      <c r="L504" s="96">
        <f t="shared" si="141"/>
        <v>67.589199803192699</v>
      </c>
      <c r="N504" s="101">
        <f t="shared" si="145"/>
        <v>1</v>
      </c>
      <c r="O504" s="5">
        <f t="shared" si="129"/>
        <v>628624069.20749986</v>
      </c>
      <c r="P504" s="5">
        <f t="shared" si="130"/>
        <v>5789.3667412101304</v>
      </c>
      <c r="Q504" s="60">
        <f t="shared" si="137"/>
        <v>57893667.412101306</v>
      </c>
      <c r="R504" s="5">
        <f t="shared" si="140"/>
        <v>1622.9715874495191</v>
      </c>
      <c r="S504" s="18">
        <f t="shared" si="138"/>
        <v>16229715.874495191</v>
      </c>
      <c r="T504" s="119">
        <f t="shared" si="144"/>
        <v>0.16114771755554891</v>
      </c>
      <c r="U504" s="119">
        <f t="shared" si="139"/>
        <v>1611.4771755554891</v>
      </c>
      <c r="W504" s="5">
        <f>晶体生长速度!H503</f>
        <v>3524595547015.4043</v>
      </c>
      <c r="X504" s="5">
        <f>形核速率!P504</f>
        <v>95857.405672142588</v>
      </c>
      <c r="Y504" s="5"/>
      <c r="AB504" s="5" t="e">
        <f>形核速率!#REF!</f>
        <v>#REF!</v>
      </c>
      <c r="AC504" s="5">
        <f>晶体生长速度!N503</f>
        <v>5.7291344890168839E+59</v>
      </c>
      <c r="AD504" s="5" t="e">
        <f t="shared" si="142"/>
        <v>#REF!</v>
      </c>
      <c r="AE504" s="5">
        <f t="shared" si="143"/>
        <v>2.2822285116149565E+60</v>
      </c>
    </row>
    <row r="505" spans="2:31" x14ac:dyDescent="0.25">
      <c r="B505" s="5">
        <f>形核速率!F505</f>
        <v>4.9835485118151004</v>
      </c>
      <c r="C505" s="5">
        <f t="shared" si="131"/>
        <v>8.9999998564849193E-9</v>
      </c>
      <c r="D505" s="5">
        <f>形核速率!K505</f>
        <v>108582.46873101428</v>
      </c>
      <c r="E505" s="5">
        <f>晶体生长速度!E504</f>
        <v>1161.9419508467188</v>
      </c>
      <c r="F505" s="39">
        <f>LN(D505*B505/2-3)</f>
        <v>12.508249164970772</v>
      </c>
      <c r="G505">
        <f t="shared" si="128"/>
        <v>12</v>
      </c>
      <c r="H505" s="65">
        <f t="shared" si="133"/>
        <v>0.50824916497077233</v>
      </c>
      <c r="I505">
        <f t="shared" si="134"/>
        <v>9</v>
      </c>
      <c r="J505">
        <f t="shared" si="135"/>
        <v>2.0829584093060189</v>
      </c>
      <c r="K505" s="66">
        <f t="shared" si="136"/>
        <v>3.6542555331223271E-6</v>
      </c>
      <c r="L505" s="96">
        <f t="shared" si="141"/>
        <v>67.589200238843276</v>
      </c>
      <c r="N505" s="101">
        <f t="shared" si="145"/>
        <v>1</v>
      </c>
      <c r="O505" s="5">
        <f t="shared" si="129"/>
        <v>628757000.62100327</v>
      </c>
      <c r="P505" s="5">
        <f t="shared" si="130"/>
        <v>5790.5940799577002</v>
      </c>
      <c r="Q505" s="60">
        <f t="shared" si="137"/>
        <v>57905940.799577005</v>
      </c>
      <c r="R505" s="5">
        <f t="shared" si="140"/>
        <v>1622.9715979069965</v>
      </c>
      <c r="S505" s="18">
        <f t="shared" si="138"/>
        <v>16229715.979069965</v>
      </c>
      <c r="T505" s="119">
        <f t="shared" si="144"/>
        <v>0.16114771860129665</v>
      </c>
      <c r="U505" s="119">
        <f t="shared" si="139"/>
        <v>1611.4771860129665</v>
      </c>
      <c r="W505" s="5">
        <f>晶体生长速度!H504</f>
        <v>3525591650308.52</v>
      </c>
      <c r="X505" s="5">
        <f>形核速率!P505</f>
        <v>95857.449819688627</v>
      </c>
      <c r="Y505" s="5"/>
      <c r="AB505" s="5" t="e">
        <f>形核速率!#REF!</f>
        <v>#REF!</v>
      </c>
      <c r="AC505" s="5">
        <f>晶体生长速度!N504</f>
        <v>5.7315624554791915E+59</v>
      </c>
      <c r="AD505" s="5" t="e">
        <f t="shared" si="142"/>
        <v>#REF!</v>
      </c>
      <c r="AE505" s="5">
        <f t="shared" si="143"/>
        <v>2.2831957089899437E+60</v>
      </c>
    </row>
    <row r="506" spans="2:31" x14ac:dyDescent="0.25">
      <c r="B506" s="5">
        <f>形核速率!F506</f>
        <v>4.9835486018151007</v>
      </c>
      <c r="C506" s="5">
        <f t="shared" si="131"/>
        <v>9.0000000341206032E-8</v>
      </c>
      <c r="D506" s="5">
        <f>形核速率!K506</f>
        <v>108581.88847926806</v>
      </c>
      <c r="E506" s="5">
        <f>晶体生长速度!E505</f>
        <v>1164.4067099277554</v>
      </c>
      <c r="F506" s="39">
        <f t="shared" si="132"/>
        <v>12.508243839076279</v>
      </c>
      <c r="G506">
        <f t="shared" si="128"/>
        <v>12</v>
      </c>
      <c r="H506" s="65">
        <f t="shared" si="133"/>
        <v>0.5082438390762789</v>
      </c>
      <c r="I506">
        <f t="shared" si="134"/>
        <v>9</v>
      </c>
      <c r="J506">
        <f t="shared" si="135"/>
        <v>2.0829584093060189</v>
      </c>
      <c r="K506" s="66">
        <f t="shared" si="136"/>
        <v>3.6542341517954025E-6</v>
      </c>
      <c r="L506" s="96">
        <f t="shared" si="141"/>
        <v>67.589204604590293</v>
      </c>
      <c r="N506" s="101">
        <f t="shared" si="145"/>
        <v>1</v>
      </c>
      <c r="O506" s="5">
        <f t="shared" si="129"/>
        <v>630087390.09391797</v>
      </c>
      <c r="P506" s="5">
        <f t="shared" si="130"/>
        <v>5802.8774312045871</v>
      </c>
      <c r="Q506" s="60">
        <f t="shared" si="137"/>
        <v>58028774.312045872</v>
      </c>
      <c r="R506" s="5">
        <f t="shared" si="140"/>
        <v>1622.9717027036008</v>
      </c>
      <c r="S506" s="18">
        <f t="shared" si="138"/>
        <v>16229717.027036007</v>
      </c>
      <c r="T506" s="119">
        <f t="shared" si="144"/>
        <v>0.16114772908095706</v>
      </c>
      <c r="U506" s="119">
        <f t="shared" si="139"/>
        <v>1611.4772908095706</v>
      </c>
      <c r="W506" s="5">
        <f>晶体生长速度!H505</f>
        <v>3535564612655.4854</v>
      </c>
      <c r="X506" s="5">
        <f>形核速率!P506</f>
        <v>95857.891099028086</v>
      </c>
      <c r="Y506" s="5"/>
      <c r="AB506" s="5" t="e">
        <f>形核速率!#REF!</f>
        <v>#REF!</v>
      </c>
      <c r="AC506" s="5">
        <f>晶体生长速度!N505</f>
        <v>5.7558902789527061E+59</v>
      </c>
      <c r="AD506" s="5" t="e">
        <f t="shared" si="142"/>
        <v>#REF!</v>
      </c>
      <c r="AE506" s="5">
        <f t="shared" si="143"/>
        <v>2.2928868672923181E+60</v>
      </c>
    </row>
    <row r="507" spans="2:31" x14ac:dyDescent="0.25">
      <c r="B507" s="5">
        <f>形核速率!F507</f>
        <v>4.9835495018151006</v>
      </c>
      <c r="C507" s="5">
        <f t="shared" si="131"/>
        <v>8.9999999985934664E-7</v>
      </c>
      <c r="D507" s="5">
        <f>形核速率!K507</f>
        <v>108576.10904902895</v>
      </c>
      <c r="E507" s="5">
        <f>晶体生长速度!E506</f>
        <v>1189.2465477899275</v>
      </c>
      <c r="F507" s="39">
        <f t="shared" si="132"/>
        <v>12.508190791199272</v>
      </c>
      <c r="G507">
        <f t="shared" si="128"/>
        <v>12</v>
      </c>
      <c r="H507" s="65">
        <f t="shared" si="133"/>
        <v>0.50819079119927224</v>
      </c>
      <c r="I507">
        <f t="shared" si="134"/>
        <v>9</v>
      </c>
      <c r="J507">
        <f t="shared" si="135"/>
        <v>2.0829584093060189</v>
      </c>
      <c r="K507" s="66">
        <f t="shared" si="136"/>
        <v>3.6540211927077268E-6</v>
      </c>
      <c r="L507" s="96">
        <f t="shared" si="141"/>
        <v>67.589249193388255</v>
      </c>
      <c r="N507" s="101">
        <f t="shared" si="145"/>
        <v>1</v>
      </c>
      <c r="O507" s="5">
        <f t="shared" si="129"/>
        <v>643494664.06856227</v>
      </c>
      <c r="P507" s="5">
        <f t="shared" si="130"/>
        <v>5926.6690407738215</v>
      </c>
      <c r="Q507" s="60">
        <f t="shared" si="137"/>
        <v>59266690.407738216</v>
      </c>
      <c r="R507" s="5">
        <f t="shared" si="140"/>
        <v>1622.9727730254938</v>
      </c>
      <c r="S507" s="18">
        <f t="shared" si="138"/>
        <v>16229727.730254937</v>
      </c>
      <c r="T507" s="119">
        <f t="shared" si="144"/>
        <v>0.16114783611314634</v>
      </c>
      <c r="U507" s="119">
        <f t="shared" si="139"/>
        <v>1611.4783611314633</v>
      </c>
      <c r="W507" s="5">
        <f>晶体生长速度!H506</f>
        <v>3636463053282.1094</v>
      </c>
      <c r="X507" s="5">
        <f>形核速率!P507</f>
        <v>95862.283061911265</v>
      </c>
      <c r="Y507" s="5"/>
      <c r="AB507" s="5" t="e">
        <f>形核速率!#REF!</f>
        <v>#REF!</v>
      </c>
      <c r="AC507" s="5">
        <f>晶体生长速度!N506</f>
        <v>6.0039413365211288E+59</v>
      </c>
      <c r="AD507" s="5" t="e">
        <f t="shared" si="142"/>
        <v>#REF!</v>
      </c>
      <c r="AE507" s="5">
        <f t="shared" si="143"/>
        <v>2.3916997520025831E+60</v>
      </c>
    </row>
    <row r="508" spans="2:31" x14ac:dyDescent="0.25">
      <c r="B508" s="5">
        <f>形核速率!F508</f>
        <v>4.9835559886270646</v>
      </c>
      <c r="C508" s="5">
        <f t="shared" si="131"/>
        <v>6.4868119640237865E-6</v>
      </c>
      <c r="D508" s="5">
        <f>形核速率!K508</f>
        <v>108535.6510717708</v>
      </c>
      <c r="E508" s="5">
        <f>晶体生长速度!E507</f>
        <v>1378.8079230752505</v>
      </c>
      <c r="F508" s="39">
        <f t="shared" ref="F508:F561" si="146">LN(D508*B508/2-3)</f>
        <v>12.507819396082494</v>
      </c>
      <c r="G508">
        <f t="shared" ref="G508:G561" si="147">INT(F508)</f>
        <v>12</v>
      </c>
      <c r="H508" s="65">
        <f t="shared" ref="H508:H561" si="148">F508-G508</f>
        <v>0.50781939608249438</v>
      </c>
      <c r="I508">
        <f t="shared" ref="I508:I561" si="149">G508-3</f>
        <v>9</v>
      </c>
      <c r="J508">
        <f t="shared" ref="J508:J561" si="150">1+1/2+4/9/2+10/27*(1-(1-1/3)^(G508-3))</f>
        <v>2.0829584093060189</v>
      </c>
      <c r="K508" s="66">
        <f t="shared" ref="K508:K561" si="151">(3^H508)/3*4*3^I508*5*1/(3^(2*(G508-1)))*1/2</f>
        <v>3.6525305858793105E-6</v>
      </c>
      <c r="L508" s="96">
        <f t="shared" si="141"/>
        <v>67.589621796463518</v>
      </c>
      <c r="N508" s="101">
        <f t="shared" si="145"/>
        <v>1</v>
      </c>
      <c r="O508" s="5">
        <f t="shared" ref="O508:O571" si="152">B508*D508*E508</f>
        <v>745788234.89920056</v>
      </c>
      <c r="P508" s="5">
        <f t="shared" ref="P508:P571" si="153">B508*E508</f>
        <v>6871.36648220811</v>
      </c>
      <c r="Q508" s="60">
        <f t="shared" ref="Q508:Q571" si="154">P508*10^4</f>
        <v>68713664.822081104</v>
      </c>
      <c r="R508" s="5">
        <f t="shared" si="140"/>
        <v>1622.9817170932254</v>
      </c>
      <c r="S508" s="18">
        <f t="shared" si="138"/>
        <v>16229817.170932254</v>
      </c>
      <c r="T508" s="119">
        <f t="shared" si="144"/>
        <v>0.16114873051991949</v>
      </c>
      <c r="U508" s="119">
        <f t="shared" si="139"/>
        <v>1611.4873051991949</v>
      </c>
    </row>
    <row r="509" spans="2:31" x14ac:dyDescent="0.25">
      <c r="B509" s="5">
        <f>形核速率!F509</f>
        <v>4.983558501815101</v>
      </c>
      <c r="C509" s="5">
        <f t="shared" si="131"/>
        <v>2.5131880363460368E-6</v>
      </c>
      <c r="D509" s="5">
        <f>形核速率!K509</f>
        <v>108535.65109599732</v>
      </c>
      <c r="E509" s="5">
        <f>晶体生长速度!E508</f>
        <v>1378.8076804625703</v>
      </c>
      <c r="F509" s="39">
        <f t="shared" si="146"/>
        <v>12.507819900607313</v>
      </c>
      <c r="G509">
        <f t="shared" si="147"/>
        <v>12</v>
      </c>
      <c r="H509" s="65">
        <f t="shared" si="148"/>
        <v>0.50781990060731275</v>
      </c>
      <c r="I509">
        <f t="shared" si="149"/>
        <v>9</v>
      </c>
      <c r="J509">
        <f t="shared" si="150"/>
        <v>2.0829584093060189</v>
      </c>
      <c r="K509" s="66">
        <f t="shared" si="151"/>
        <v>3.6525326103941711E-6</v>
      </c>
      <c r="L509" s="96">
        <f t="shared" si="141"/>
        <v>67.58976615418986</v>
      </c>
      <c r="N509" s="101">
        <f t="shared" si="145"/>
        <v>1</v>
      </c>
      <c r="O509" s="5">
        <f t="shared" si="152"/>
        <v>745788479.93610978</v>
      </c>
      <c r="P509" s="5">
        <f t="shared" si="153"/>
        <v>6871.3687383372007</v>
      </c>
      <c r="Q509" s="60">
        <f t="shared" si="154"/>
        <v>68713687.383372009</v>
      </c>
      <c r="R509" s="5">
        <f t="shared" si="140"/>
        <v>1622.9851822961923</v>
      </c>
      <c r="S509" s="18">
        <f t="shared" si="138"/>
        <v>16229851.822961923</v>
      </c>
      <c r="T509" s="119">
        <f t="shared" si="144"/>
        <v>0.16114907704021619</v>
      </c>
      <c r="U509" s="119">
        <f t="shared" si="139"/>
        <v>1611.4907704021618</v>
      </c>
    </row>
    <row r="510" spans="2:31" x14ac:dyDescent="0.25">
      <c r="B510" s="5">
        <f>形核速率!F510</f>
        <v>4.9835685018151006</v>
      </c>
      <c r="C510" s="5">
        <f t="shared" si="131"/>
        <v>9.9999999996214228E-6</v>
      </c>
      <c r="D510" s="5">
        <f>形核速率!K510</f>
        <v>108535.65114282447</v>
      </c>
      <c r="E510" s="5">
        <f>晶体生长速度!E509</f>
        <v>1378.807201437503</v>
      </c>
      <c r="F510" s="39">
        <f t="shared" si="146"/>
        <v>12.507821907657306</v>
      </c>
      <c r="G510">
        <f t="shared" si="147"/>
        <v>12</v>
      </c>
      <c r="H510" s="65">
        <f t="shared" si="148"/>
        <v>0.50782190765730562</v>
      </c>
      <c r="I510">
        <f t="shared" si="149"/>
        <v>9</v>
      </c>
      <c r="J510">
        <f t="shared" si="150"/>
        <v>2.0829584093060189</v>
      </c>
      <c r="K510" s="66">
        <f t="shared" si="151"/>
        <v>3.6525406641270989E-6</v>
      </c>
      <c r="L510" s="96">
        <f t="shared" si="141"/>
        <v>67.59034055480808</v>
      </c>
      <c r="N510" s="101">
        <f t="shared" si="145"/>
        <v>1</v>
      </c>
      <c r="O510" s="5">
        <f t="shared" si="152"/>
        <v>745789717.65357733</v>
      </c>
      <c r="P510" s="5">
        <f t="shared" si="153"/>
        <v>6871.3801391597681</v>
      </c>
      <c r="Q510" s="60">
        <f t="shared" si="154"/>
        <v>68713801.391597688</v>
      </c>
      <c r="R510" s="5">
        <f t="shared" si="140"/>
        <v>1622.9989703682061</v>
      </c>
      <c r="S510" s="18">
        <f t="shared" si="138"/>
        <v>16229989.703682061</v>
      </c>
      <c r="T510" s="119">
        <f t="shared" si="144"/>
        <v>0.16115045584741758</v>
      </c>
      <c r="U510" s="119">
        <f t="shared" si="139"/>
        <v>1611.5045584741758</v>
      </c>
    </row>
    <row r="511" spans="2:31" x14ac:dyDescent="0.25">
      <c r="B511" s="5">
        <f>形核速率!F511</f>
        <v>4.9835985018151003</v>
      </c>
      <c r="C511" s="5">
        <f t="shared" si="131"/>
        <v>2.9999999999752447E-5</v>
      </c>
      <c r="D511" s="5">
        <f>形核速率!K511</f>
        <v>108535.65122012144</v>
      </c>
      <c r="E511" s="5">
        <f>晶体生长速度!E510</f>
        <v>1378.8063842653669</v>
      </c>
      <c r="F511" s="39">
        <f t="shared" si="146"/>
        <v>12.50782792820096</v>
      </c>
      <c r="G511">
        <f t="shared" si="147"/>
        <v>12</v>
      </c>
      <c r="H511" s="65">
        <f t="shared" si="148"/>
        <v>0.50782792820096034</v>
      </c>
      <c r="I511">
        <f t="shared" si="149"/>
        <v>9</v>
      </c>
      <c r="J511">
        <f t="shared" si="150"/>
        <v>2.0829584093060189</v>
      </c>
      <c r="K511" s="66">
        <f t="shared" si="151"/>
        <v>3.6525648229994045E-6</v>
      </c>
      <c r="L511" s="96">
        <f t="shared" si="141"/>
        <v>67.592063755641519</v>
      </c>
      <c r="N511" s="101">
        <f t="shared" si="145"/>
        <v>1</v>
      </c>
      <c r="O511" s="5">
        <f t="shared" si="152"/>
        <v>745793765.66997647</v>
      </c>
      <c r="P511" s="5">
        <f t="shared" si="153"/>
        <v>6871.417430917978</v>
      </c>
      <c r="Q511" s="60">
        <f t="shared" si="154"/>
        <v>68714174.309179783</v>
      </c>
      <c r="R511" s="5">
        <f t="shared" si="140"/>
        <v>1623.0403345597338</v>
      </c>
      <c r="S511" s="18">
        <f t="shared" si="138"/>
        <v>16230403.345597338</v>
      </c>
      <c r="T511" s="119">
        <f t="shared" si="144"/>
        <v>0.16115459226657033</v>
      </c>
      <c r="U511" s="119">
        <f t="shared" si="139"/>
        <v>1611.5459226657033</v>
      </c>
    </row>
    <row r="512" spans="2:31" x14ac:dyDescent="0.25">
      <c r="B512" s="5">
        <f>形核速率!F512</f>
        <v>4.983628501815101</v>
      </c>
      <c r="C512" s="5">
        <f t="shared" si="131"/>
        <v>3.0000000000640625E-5</v>
      </c>
      <c r="D512" s="5">
        <f>形核速率!K512</f>
        <v>108535.65129741836</v>
      </c>
      <c r="E512" s="5">
        <f>晶体生长速度!E511</f>
        <v>1378.8055670937215</v>
      </c>
      <c r="F512" s="39">
        <f t="shared" si="146"/>
        <v>12.507833948708377</v>
      </c>
      <c r="G512">
        <f t="shared" si="147"/>
        <v>12</v>
      </c>
      <c r="H512" s="65">
        <f t="shared" si="148"/>
        <v>0.50783394870837739</v>
      </c>
      <c r="I512">
        <f t="shared" si="149"/>
        <v>9</v>
      </c>
      <c r="J512">
        <f t="shared" si="150"/>
        <v>2.0829584093060189</v>
      </c>
      <c r="K512" s="66">
        <f t="shared" si="151"/>
        <v>3.6525889818860902E-6</v>
      </c>
      <c r="L512" s="96">
        <f t="shared" si="141"/>
        <v>67.593786955453751</v>
      </c>
      <c r="N512" s="101">
        <f t="shared" si="145"/>
        <v>1</v>
      </c>
      <c r="O512" s="5">
        <f t="shared" si="152"/>
        <v>745797813.6813252</v>
      </c>
      <c r="P512" s="5">
        <f t="shared" si="153"/>
        <v>6871.4547226296036</v>
      </c>
      <c r="Q512" s="60">
        <f t="shared" si="154"/>
        <v>68714547.226296037</v>
      </c>
      <c r="R512" s="5">
        <f t="shared" si="140"/>
        <v>1623.0816987267474</v>
      </c>
      <c r="S512" s="18">
        <f t="shared" si="138"/>
        <v>16230816.987267474</v>
      </c>
      <c r="T512" s="119">
        <f t="shared" si="144"/>
        <v>0.16115872868327169</v>
      </c>
      <c r="U512" s="119">
        <f t="shared" si="139"/>
        <v>1611.5872868327169</v>
      </c>
    </row>
    <row r="513" spans="2:21" x14ac:dyDescent="0.25">
      <c r="B513" s="5">
        <f>形核速率!F513</f>
        <v>4.9836485018151002</v>
      </c>
      <c r="C513" s="5">
        <f t="shared" si="131"/>
        <v>1.9999999999242846E-5</v>
      </c>
      <c r="D513" s="5">
        <f>形核速率!K513</f>
        <v>108535.65136188171</v>
      </c>
      <c r="E513" s="5">
        <f>晶体生长速度!E512</f>
        <v>1378.8048954367348</v>
      </c>
      <c r="F513" s="39">
        <f t="shared" si="146"/>
        <v>12.507837962479009</v>
      </c>
      <c r="G513">
        <f t="shared" si="147"/>
        <v>12</v>
      </c>
      <c r="H513" s="65">
        <f t="shared" si="148"/>
        <v>0.50783796247900881</v>
      </c>
      <c r="I513">
        <f t="shared" si="149"/>
        <v>9</v>
      </c>
      <c r="J513">
        <f t="shared" si="150"/>
        <v>2.0829584093060189</v>
      </c>
      <c r="K513" s="66">
        <f t="shared" si="151"/>
        <v>3.6526050882966676E-6</v>
      </c>
      <c r="L513" s="96">
        <f t="shared" si="141"/>
        <v>67.594935754768898</v>
      </c>
      <c r="N513" s="101">
        <f t="shared" si="145"/>
        <v>1</v>
      </c>
      <c r="O513" s="5">
        <f t="shared" si="152"/>
        <v>745800443.81384933</v>
      </c>
      <c r="P513" s="5">
        <f t="shared" si="153"/>
        <v>6871.4789514386093</v>
      </c>
      <c r="Q513" s="60">
        <f t="shared" si="154"/>
        <v>68714789.514386088</v>
      </c>
      <c r="R513" s="5">
        <f t="shared" si="140"/>
        <v>1623.1092748246551</v>
      </c>
      <c r="S513" s="18">
        <f t="shared" si="138"/>
        <v>16231092.748246551</v>
      </c>
      <c r="T513" s="119">
        <f t="shared" si="144"/>
        <v>0.16116148629306246</v>
      </c>
      <c r="U513" s="119">
        <f t="shared" si="139"/>
        <v>1611.6148629306247</v>
      </c>
    </row>
    <row r="514" spans="2:21" x14ac:dyDescent="0.25">
      <c r="B514" s="5">
        <f>形核速率!F514</f>
        <v>4.9837485018151009</v>
      </c>
      <c r="C514" s="5">
        <f t="shared" si="131"/>
        <v>1.0000000000065512E-4</v>
      </c>
      <c r="D514" s="5">
        <f>形核速率!K514</f>
        <v>108535.65148941506</v>
      </c>
      <c r="E514" s="5">
        <f>晶体生长速度!E513</f>
        <v>1378.8034481645143</v>
      </c>
      <c r="F514" s="39">
        <f t="shared" si="146"/>
        <v>12.507858029295916</v>
      </c>
      <c r="G514">
        <f t="shared" si="147"/>
        <v>12</v>
      </c>
      <c r="H514" s="65">
        <f t="shared" si="148"/>
        <v>0.50785802929591561</v>
      </c>
      <c r="I514">
        <f t="shared" si="149"/>
        <v>9</v>
      </c>
      <c r="J514">
        <f t="shared" si="150"/>
        <v>2.0829584093060189</v>
      </c>
      <c r="K514" s="66">
        <f t="shared" si="151"/>
        <v>3.6526856132436622E-6</v>
      </c>
      <c r="L514" s="96">
        <f t="shared" si="141"/>
        <v>67.600679745315873</v>
      </c>
      <c r="N514" s="101">
        <f t="shared" si="145"/>
        <v>1</v>
      </c>
      <c r="O514" s="5">
        <f t="shared" si="152"/>
        <v>745814626.78858149</v>
      </c>
      <c r="P514" s="5">
        <f t="shared" si="153"/>
        <v>6871.6096190873932</v>
      </c>
      <c r="Q514" s="60">
        <f t="shared" si="154"/>
        <v>68716096.190873936</v>
      </c>
      <c r="R514" s="5">
        <f t="shared" si="140"/>
        <v>1623.2471551694725</v>
      </c>
      <c r="S514" s="18">
        <f t="shared" si="138"/>
        <v>16232471.551694725</v>
      </c>
      <c r="T514" s="119">
        <f t="shared" si="144"/>
        <v>0.16117527432754419</v>
      </c>
      <c r="U514" s="119">
        <f t="shared" si="139"/>
        <v>1611.7527432754418</v>
      </c>
    </row>
    <row r="515" spans="2:21" x14ac:dyDescent="0.25">
      <c r="B515" s="5">
        <f>形核速率!F515</f>
        <v>4.9840485018151011</v>
      </c>
      <c r="C515" s="5">
        <f t="shared" si="131"/>
        <v>3.00000000000189E-4</v>
      </c>
      <c r="D515" s="5">
        <f>形核速率!K515</f>
        <v>108535.65167220768</v>
      </c>
      <c r="E515" s="5">
        <f>晶体生长速度!E514</f>
        <v>1378.8010666509992</v>
      </c>
      <c r="F515" s="39">
        <f t="shared" si="146"/>
        <v>12.507918225490009</v>
      </c>
      <c r="G515">
        <f t="shared" si="147"/>
        <v>12</v>
      </c>
      <c r="H515" s="65">
        <f t="shared" si="148"/>
        <v>0.50791822549000898</v>
      </c>
      <c r="I515">
        <f t="shared" si="149"/>
        <v>9</v>
      </c>
      <c r="J515">
        <f t="shared" si="150"/>
        <v>2.0829584093060189</v>
      </c>
      <c r="K515" s="66">
        <f t="shared" si="151"/>
        <v>3.6529271816537833E-6</v>
      </c>
      <c r="L515" s="96">
        <f t="shared" si="141"/>
        <v>67.61791168719509</v>
      </c>
      <c r="N515" s="101">
        <f t="shared" si="145"/>
        <v>1</v>
      </c>
      <c r="O515" s="5">
        <f t="shared" si="152"/>
        <v>745858234.57141602</v>
      </c>
      <c r="P515" s="5">
        <f t="shared" si="153"/>
        <v>6872.0113905429762</v>
      </c>
      <c r="Q515" s="60">
        <f t="shared" si="154"/>
        <v>68720113.905429766</v>
      </c>
      <c r="R515" s="5">
        <f t="shared" si="140"/>
        <v>1623.660795489468</v>
      </c>
      <c r="S515" s="18">
        <f t="shared" si="138"/>
        <v>16236607.954894681</v>
      </c>
      <c r="T515" s="119">
        <f t="shared" si="144"/>
        <v>0.16121663835954375</v>
      </c>
      <c r="U515" s="119">
        <f t="shared" si="139"/>
        <v>1612.1663835954375</v>
      </c>
    </row>
    <row r="516" spans="2:21" x14ac:dyDescent="0.25">
      <c r="B516" s="5">
        <f>形核速率!F516</f>
        <v>4.9843485018151004</v>
      </c>
      <c r="C516" s="5">
        <f t="shared" si="131"/>
        <v>2.9999999999930083E-4</v>
      </c>
      <c r="D516" s="5">
        <f>形核速率!K516</f>
        <v>108535.65185500018</v>
      </c>
      <c r="E516" s="5">
        <f>晶体生长速度!E515</f>
        <v>1378.7986851417766</v>
      </c>
      <c r="F516" s="39">
        <f t="shared" si="146"/>
        <v>12.50797841806094</v>
      </c>
      <c r="G516">
        <f t="shared" si="147"/>
        <v>12</v>
      </c>
      <c r="H516" s="65">
        <f t="shared" si="148"/>
        <v>0.50797841806094013</v>
      </c>
      <c r="I516">
        <f t="shared" si="149"/>
        <v>9</v>
      </c>
      <c r="J516">
        <f t="shared" si="150"/>
        <v>2.0829584093060189</v>
      </c>
      <c r="K516" s="66">
        <f t="shared" si="151"/>
        <v>3.6531687514986443E-6</v>
      </c>
      <c r="L516" s="96">
        <f t="shared" si="141"/>
        <v>67.635143599312698</v>
      </c>
      <c r="N516" s="101">
        <f t="shared" si="145"/>
        <v>1</v>
      </c>
      <c r="O516" s="5">
        <f t="shared" si="152"/>
        <v>745901842.20163107</v>
      </c>
      <c r="P516" s="5">
        <f t="shared" si="153"/>
        <v>6872.4131605910443</v>
      </c>
      <c r="Q516" s="60">
        <f t="shared" si="154"/>
        <v>68724131.60591045</v>
      </c>
      <c r="R516" s="5">
        <f t="shared" si="140"/>
        <v>1624.0744350950097</v>
      </c>
      <c r="S516" s="18">
        <f t="shared" si="138"/>
        <v>16240744.350950098</v>
      </c>
      <c r="T516" s="119">
        <f t="shared" si="144"/>
        <v>0.1612580023200979</v>
      </c>
      <c r="U516" s="119">
        <f t="shared" si="139"/>
        <v>1612.580023200979</v>
      </c>
    </row>
    <row r="517" spans="2:21" x14ac:dyDescent="0.25">
      <c r="B517" s="5">
        <f>形核速率!F517</f>
        <v>4.9845485018151008</v>
      </c>
      <c r="C517" s="5">
        <f t="shared" si="131"/>
        <v>2.0000000000042206E-4</v>
      </c>
      <c r="D517" s="5">
        <f>形核速率!K517</f>
        <v>108535.65201775667</v>
      </c>
      <c r="E517" s="5">
        <f>晶体生长速度!E516</f>
        <v>1378.7966962560581</v>
      </c>
      <c r="F517" s="39">
        <f t="shared" si="146"/>
        <v>12.508018544805701</v>
      </c>
      <c r="G517">
        <f t="shared" si="147"/>
        <v>12</v>
      </c>
      <c r="H517" s="65">
        <f t="shared" si="148"/>
        <v>0.50801854480570086</v>
      </c>
      <c r="I517">
        <f t="shared" si="149"/>
        <v>9</v>
      </c>
      <c r="J517">
        <f t="shared" si="150"/>
        <v>2.0829584093060189</v>
      </c>
      <c r="K517" s="66">
        <f t="shared" si="151"/>
        <v>3.6533298003712159E-6</v>
      </c>
      <c r="L517" s="96">
        <f t="shared" si="141"/>
        <v>67.646631524154273</v>
      </c>
      <c r="N517" s="101">
        <f t="shared" si="145"/>
        <v>1</v>
      </c>
      <c r="O517" s="5">
        <f t="shared" si="152"/>
        <v>745930697.09341609</v>
      </c>
      <c r="P517" s="5">
        <f t="shared" si="153"/>
        <v>6872.6790066307449</v>
      </c>
      <c r="Q517" s="60">
        <f t="shared" si="154"/>
        <v>68726790.066307455</v>
      </c>
      <c r="R517" s="5">
        <f t="shared" si="140"/>
        <v>1624.3501944342615</v>
      </c>
      <c r="S517" s="18">
        <f t="shared" si="138"/>
        <v>16243501.944342615</v>
      </c>
      <c r="T517" s="119">
        <f t="shared" si="144"/>
        <v>0.16128557825402309</v>
      </c>
      <c r="U517" s="119">
        <f t="shared" si="139"/>
        <v>1612.8557825402308</v>
      </c>
    </row>
    <row r="518" spans="2:21" x14ac:dyDescent="0.25">
      <c r="B518" s="5">
        <f>形核速率!F518</f>
        <v>4.9855485018151011</v>
      </c>
      <c r="C518" s="5">
        <f t="shared" si="131"/>
        <v>1.000000000000334E-3</v>
      </c>
      <c r="D518" s="5">
        <f>形核速率!K518</f>
        <v>108535.65221557968</v>
      </c>
      <c r="E518" s="5">
        <f>晶体生长速度!E517</f>
        <v>1378.7927949523616</v>
      </c>
      <c r="F518" s="39">
        <f t="shared" si="146"/>
        <v>12.508219148707282</v>
      </c>
      <c r="G518">
        <f t="shared" si="147"/>
        <v>12</v>
      </c>
      <c r="H518" s="65">
        <f t="shared" si="148"/>
        <v>0.50821914870728158</v>
      </c>
      <c r="I518">
        <f t="shared" si="149"/>
        <v>9</v>
      </c>
      <c r="J518">
        <f t="shared" si="150"/>
        <v>2.0829584093060189</v>
      </c>
      <c r="K518" s="66">
        <f t="shared" si="151"/>
        <v>3.6541350315165707E-6</v>
      </c>
      <c r="L518" s="96">
        <f t="shared" si="141"/>
        <v>67.70407098585892</v>
      </c>
      <c r="N518" s="101">
        <f t="shared" si="145"/>
        <v>1</v>
      </c>
      <c r="O518" s="5">
        <f t="shared" si="152"/>
        <v>746078236.01819074</v>
      </c>
      <c r="P518" s="5">
        <f t="shared" si="153"/>
        <v>6874.0383531882026</v>
      </c>
      <c r="Q518" s="60">
        <f t="shared" si="154"/>
        <v>68740383.531882033</v>
      </c>
      <c r="R518" s="5">
        <f t="shared" si="140"/>
        <v>1625.7289872292145</v>
      </c>
      <c r="S518" s="18">
        <f t="shared" si="138"/>
        <v>16257289.872292144</v>
      </c>
      <c r="T518" s="119">
        <f t="shared" si="144"/>
        <v>0.16142345753351839</v>
      </c>
      <c r="U518" s="119">
        <f t="shared" si="139"/>
        <v>1614.234575335184</v>
      </c>
    </row>
    <row r="519" spans="2:21" x14ac:dyDescent="0.25">
      <c r="B519" s="5">
        <f>形核速率!F519</f>
        <v>4.9885485018151003</v>
      </c>
      <c r="C519" s="5">
        <f t="shared" si="131"/>
        <v>2.9999999999992255E-3</v>
      </c>
      <c r="D519" s="5">
        <f>形核速率!K519</f>
        <v>108535.65217720215</v>
      </c>
      <c r="E519" s="5">
        <f>晶体生长速度!E518</f>
        <v>1378.7872900314687</v>
      </c>
      <c r="F519" s="39">
        <f t="shared" si="146"/>
        <v>12.508820713256194</v>
      </c>
      <c r="G519">
        <f t="shared" si="147"/>
        <v>12</v>
      </c>
      <c r="H519" s="65">
        <f t="shared" si="148"/>
        <v>0.50882071325619371</v>
      </c>
      <c r="I519">
        <f t="shared" si="149"/>
        <v>9</v>
      </c>
      <c r="J519">
        <f t="shared" si="150"/>
        <v>2.0829584093060189</v>
      </c>
      <c r="K519" s="66">
        <f t="shared" si="151"/>
        <v>3.6565507971384183E-6</v>
      </c>
      <c r="L519" s="96">
        <f t="shared" si="141"/>
        <v>67.876388683180139</v>
      </c>
      <c r="N519" s="101">
        <f t="shared" si="145"/>
        <v>1</v>
      </c>
      <c r="O519" s="5">
        <f t="shared" si="152"/>
        <v>746524199.72118092</v>
      </c>
      <c r="P519" s="5">
        <f t="shared" si="153"/>
        <v>6878.1472700081858</v>
      </c>
      <c r="Q519" s="60">
        <f t="shared" si="154"/>
        <v>68781472.700081855</v>
      </c>
      <c r="R519" s="5">
        <f t="shared" si="140"/>
        <v>1629.8653490993079</v>
      </c>
      <c r="S519" s="18">
        <f t="shared" si="138"/>
        <v>16298653.490993079</v>
      </c>
      <c r="T519" s="119">
        <f t="shared" si="144"/>
        <v>0.16183709372052774</v>
      </c>
      <c r="U519" s="119">
        <f t="shared" si="139"/>
        <v>1618.3709372052774</v>
      </c>
    </row>
    <row r="520" spans="2:21" x14ac:dyDescent="0.25">
      <c r="B520" s="5">
        <f>形核速率!F520</f>
        <v>4.9915485018151005</v>
      </c>
      <c r="C520" s="5">
        <f t="shared" si="131"/>
        <v>3.0000000000001137E-3</v>
      </c>
      <c r="D520" s="5">
        <f>形核速率!K520</f>
        <v>108535.65213882293</v>
      </c>
      <c r="E520" s="5">
        <f>晶体生长速度!E519</f>
        <v>1378.781785136038</v>
      </c>
      <c r="F520" s="39">
        <f t="shared" si="146"/>
        <v>12.50942191614231</v>
      </c>
      <c r="G520">
        <f t="shared" si="147"/>
        <v>12</v>
      </c>
      <c r="H520" s="65">
        <f t="shared" si="148"/>
        <v>0.50942191614231014</v>
      </c>
      <c r="I520">
        <f t="shared" si="149"/>
        <v>9</v>
      </c>
      <c r="J520">
        <f t="shared" si="150"/>
        <v>2.0829584093060189</v>
      </c>
      <c r="K520" s="66">
        <f t="shared" si="151"/>
        <v>3.6589667060268685E-6</v>
      </c>
      <c r="L520" s="96">
        <f t="shared" si="141"/>
        <v>68.048705692711962</v>
      </c>
      <c r="N520" s="101">
        <f t="shared" si="145"/>
        <v>1</v>
      </c>
      <c r="O520" s="5">
        <f t="shared" si="152"/>
        <v>746970159.85275757</v>
      </c>
      <c r="P520" s="5">
        <f t="shared" si="153"/>
        <v>6882.2561539257404</v>
      </c>
      <c r="Q520" s="60">
        <f t="shared" si="154"/>
        <v>68822561.539257407</v>
      </c>
      <c r="R520" s="5">
        <f t="shared" si="140"/>
        <v>1634.0016944547162</v>
      </c>
      <c r="S520" s="18">
        <f t="shared" si="138"/>
        <v>16340016.944547163</v>
      </c>
      <c r="T520" s="119">
        <f t="shared" si="144"/>
        <v>0.16225072825606857</v>
      </c>
      <c r="U520" s="119">
        <f t="shared" si="139"/>
        <v>1622.5072825606856</v>
      </c>
    </row>
    <row r="521" spans="2:21" x14ac:dyDescent="0.25">
      <c r="B521" s="5">
        <f>形核速率!F521</f>
        <v>4.9935485018151002</v>
      </c>
      <c r="C521" s="5">
        <f t="shared" ref="C521:C584" si="155">B521-B520</f>
        <v>1.9999999999997797E-3</v>
      </c>
      <c r="D521" s="5">
        <f>形核速率!K521</f>
        <v>108535.65224255614</v>
      </c>
      <c r="E521" s="5">
        <f>晶体生长速度!E520</f>
        <v>1378.7768464842868</v>
      </c>
      <c r="F521" s="39">
        <f t="shared" si="146"/>
        <v>12.509822518548779</v>
      </c>
      <c r="G521">
        <f t="shared" si="147"/>
        <v>12</v>
      </c>
      <c r="H521" s="65">
        <f t="shared" si="148"/>
        <v>0.5098225185487788</v>
      </c>
      <c r="I521">
        <f t="shared" si="149"/>
        <v>9</v>
      </c>
      <c r="J521">
        <f t="shared" si="150"/>
        <v>2.0829584093060189</v>
      </c>
      <c r="K521" s="66">
        <f t="shared" si="151"/>
        <v>3.6605773962984706E-6</v>
      </c>
      <c r="L521" s="96">
        <f t="shared" si="141"/>
        <v>68.163583287674356</v>
      </c>
      <c r="N521" s="101">
        <f t="shared" si="145"/>
        <v>1</v>
      </c>
      <c r="O521" s="5">
        <f t="shared" si="152"/>
        <v>747266777.88656151</v>
      </c>
      <c r="P521" s="5">
        <f t="shared" si="153"/>
        <v>6884.9890560989588</v>
      </c>
      <c r="Q521" s="60">
        <f t="shared" si="154"/>
        <v>68849890.560989588</v>
      </c>
      <c r="R521" s="5">
        <f t="shared" si="140"/>
        <v>1636.7592481476845</v>
      </c>
      <c r="S521" s="18">
        <f t="shared" ref="S521:S584" si="156">R521*10000</f>
        <v>16367592.481476845</v>
      </c>
      <c r="T521" s="119">
        <f t="shared" si="144"/>
        <v>0.1625264836253654</v>
      </c>
      <c r="U521" s="119">
        <f t="shared" ref="U521:U584" si="157">T521*10000</f>
        <v>1625.264836253654</v>
      </c>
    </row>
    <row r="522" spans="2:21" x14ac:dyDescent="0.25">
      <c r="B522" s="5">
        <f>形核速率!F522</f>
        <v>5.0035485018151009</v>
      </c>
      <c r="C522" s="5">
        <f t="shared" si="155"/>
        <v>1.0000000000000675E-2</v>
      </c>
      <c r="D522" s="5">
        <f>形核速率!K522</f>
        <v>108535.65081339402</v>
      </c>
      <c r="E522" s="5">
        <f>晶体生长速度!E521</f>
        <v>1378.7712630004339</v>
      </c>
      <c r="F522" s="39">
        <f t="shared" si="146"/>
        <v>12.511823108941739</v>
      </c>
      <c r="G522">
        <f t="shared" si="147"/>
        <v>12</v>
      </c>
      <c r="H522" s="65">
        <f t="shared" si="148"/>
        <v>0.51182310894173888</v>
      </c>
      <c r="I522">
        <f t="shared" si="149"/>
        <v>9</v>
      </c>
      <c r="J522">
        <f t="shared" si="150"/>
        <v>2.0829584093060189</v>
      </c>
      <c r="K522" s="66">
        <f t="shared" si="151"/>
        <v>3.6686317291776505E-6</v>
      </c>
      <c r="L522" s="96">
        <f t="shared" si="141"/>
        <v>68.737968938670448</v>
      </c>
      <c r="N522" s="101">
        <f t="shared" si="145"/>
        <v>1</v>
      </c>
      <c r="O522" s="5">
        <f t="shared" si="152"/>
        <v>748760200.28470612</v>
      </c>
      <c r="P522" s="5">
        <f t="shared" si="153"/>
        <v>6898.748887331536</v>
      </c>
      <c r="Q522" s="60">
        <f t="shared" si="154"/>
        <v>68987488.873315364</v>
      </c>
      <c r="R522" s="5">
        <f t="shared" ref="R522:R585" si="158">R521+E522*C522</f>
        <v>1650.5469607776897</v>
      </c>
      <c r="S522" s="18">
        <f t="shared" si="156"/>
        <v>16505469.607776897</v>
      </c>
      <c r="T522" s="119">
        <f t="shared" si="144"/>
        <v>0.16390525488836594</v>
      </c>
      <c r="U522" s="119">
        <f t="shared" si="157"/>
        <v>1639.0525488836593</v>
      </c>
    </row>
    <row r="523" spans="2:21" x14ac:dyDescent="0.25">
      <c r="B523" s="5">
        <f>形核速率!F523</f>
        <v>5.0335485018151012</v>
      </c>
      <c r="C523" s="5">
        <f t="shared" si="155"/>
        <v>3.0000000000000249E-2</v>
      </c>
      <c r="D523" s="5">
        <f>形核速率!K523</f>
        <v>108535.64452787182</v>
      </c>
      <c r="E523" s="5">
        <f>晶体生长速度!E522</f>
        <v>1378.7741150247166</v>
      </c>
      <c r="F523" s="39">
        <f t="shared" si="146"/>
        <v>12.517800958743701</v>
      </c>
      <c r="G523">
        <f t="shared" si="147"/>
        <v>12</v>
      </c>
      <c r="H523" s="65">
        <f t="shared" si="148"/>
        <v>0.51780095874370069</v>
      </c>
      <c r="I523">
        <f t="shared" si="149"/>
        <v>9</v>
      </c>
      <c r="J523">
        <f t="shared" si="150"/>
        <v>2.0829584093060189</v>
      </c>
      <c r="K523" s="66">
        <f t="shared" si="151"/>
        <v>3.6928041657508928E-6</v>
      </c>
      <c r="L523" s="96">
        <f t="shared" si="141"/>
        <v>70.461129476050658</v>
      </c>
      <c r="N523" s="101">
        <f t="shared" si="145"/>
        <v>1</v>
      </c>
      <c r="O523" s="5">
        <f t="shared" si="152"/>
        <v>753251089.86933768</v>
      </c>
      <c r="P523" s="5">
        <f t="shared" si="153"/>
        <v>6940.1263810241044</v>
      </c>
      <c r="Q523" s="60">
        <f t="shared" si="154"/>
        <v>69401263.810241044</v>
      </c>
      <c r="R523" s="5">
        <f t="shared" si="158"/>
        <v>1691.9101842284315</v>
      </c>
      <c r="S523" s="18">
        <f t="shared" si="156"/>
        <v>16919101.842284314</v>
      </c>
      <c r="T523" s="119">
        <f t="shared" si="144"/>
        <v>0.16804157723344013</v>
      </c>
      <c r="U523" s="119">
        <f t="shared" si="157"/>
        <v>1680.4157723344013</v>
      </c>
    </row>
    <row r="524" spans="2:21" x14ac:dyDescent="0.25">
      <c r="B524" s="5">
        <f>形核速率!F524</f>
        <v>5.0635485018151005</v>
      </c>
      <c r="C524" s="5">
        <f t="shared" si="155"/>
        <v>2.9999999999999361E-2</v>
      </c>
      <c r="D524" s="5">
        <f>形核速率!K524</f>
        <v>108535.63824238676</v>
      </c>
      <c r="E524" s="5">
        <f>晶体生长速度!E523</f>
        <v>1378.7769669473214</v>
      </c>
      <c r="F524" s="39">
        <f t="shared" si="146"/>
        <v>12.523743285414213</v>
      </c>
      <c r="G524">
        <f t="shared" si="147"/>
        <v>12</v>
      </c>
      <c r="H524" s="65">
        <f t="shared" si="148"/>
        <v>0.52374328541421278</v>
      </c>
      <c r="I524">
        <f t="shared" si="149"/>
        <v>9</v>
      </c>
      <c r="J524">
        <f t="shared" si="150"/>
        <v>2.0829584093060189</v>
      </c>
      <c r="K524" s="66">
        <f t="shared" si="151"/>
        <v>3.7169908106697524E-6</v>
      </c>
      <c r="L524" s="96">
        <f t="shared" si="141"/>
        <v>72.184293597707637</v>
      </c>
      <c r="N524" s="101">
        <f t="shared" si="145"/>
        <v>1</v>
      </c>
      <c r="O524" s="5">
        <f t="shared" si="152"/>
        <v>757741997.45096707</v>
      </c>
      <c r="P524" s="5">
        <f t="shared" si="153"/>
        <v>6981.5040453232778</v>
      </c>
      <c r="Q524" s="60">
        <f t="shared" si="154"/>
        <v>69815040.45323278</v>
      </c>
      <c r="R524" s="5">
        <f t="shared" si="158"/>
        <v>1733.2734932368503</v>
      </c>
      <c r="S524" s="18">
        <f t="shared" si="156"/>
        <v>17332734.932368502</v>
      </c>
      <c r="T524" s="119">
        <f t="shared" si="144"/>
        <v>0.17217790813428199</v>
      </c>
      <c r="U524" s="119">
        <f t="shared" si="157"/>
        <v>1721.7790813428198</v>
      </c>
    </row>
    <row r="525" spans="2:21" x14ac:dyDescent="0.25">
      <c r="B525" s="5">
        <f>形核速率!F525</f>
        <v>5.083548501815101</v>
      </c>
      <c r="C525" s="5">
        <f t="shared" si="155"/>
        <v>2.0000000000000462E-2</v>
      </c>
      <c r="D525" s="5">
        <f>形核速率!K525</f>
        <v>108535.63446102054</v>
      </c>
      <c r="E525" s="5">
        <f>晶体生长速度!E524</f>
        <v>1378.7748561011815</v>
      </c>
      <c r="F525" s="39">
        <f t="shared" si="146"/>
        <v>12.527685312784524</v>
      </c>
      <c r="G525">
        <f t="shared" si="147"/>
        <v>12</v>
      </c>
      <c r="H525" s="65">
        <f t="shared" si="148"/>
        <v>0.52768531278452357</v>
      </c>
      <c r="I525">
        <f t="shared" si="149"/>
        <v>9</v>
      </c>
      <c r="J525">
        <f t="shared" si="150"/>
        <v>2.0829584093060189</v>
      </c>
      <c r="K525" s="66">
        <f t="shared" si="151"/>
        <v>3.733123112066223E-6</v>
      </c>
      <c r="L525" s="96">
        <f t="shared" si="141"/>
        <v>73.333067928984434</v>
      </c>
      <c r="N525" s="101">
        <f t="shared" si="145"/>
        <v>1</v>
      </c>
      <c r="O525" s="5">
        <f t="shared" si="152"/>
        <v>760733735.05784476</v>
      </c>
      <c r="P525" s="5">
        <f t="shared" si="153"/>
        <v>7009.0688540734927</v>
      </c>
      <c r="Q525" s="60">
        <f t="shared" si="154"/>
        <v>70090688.540734932</v>
      </c>
      <c r="R525" s="5">
        <f t="shared" si="158"/>
        <v>1760.8489903588745</v>
      </c>
      <c r="S525" s="18">
        <f t="shared" si="156"/>
        <v>17608489.903588746</v>
      </c>
      <c r="T525" s="119">
        <f t="shared" si="144"/>
        <v>0.17493545784648443</v>
      </c>
      <c r="U525" s="119">
        <f t="shared" si="157"/>
        <v>1749.3545784648443</v>
      </c>
    </row>
    <row r="526" spans="2:21" x14ac:dyDescent="0.25">
      <c r="B526" s="5">
        <f>形核速率!F526</f>
        <v>5.1335485018151008</v>
      </c>
      <c r="C526" s="5">
        <f t="shared" si="155"/>
        <v>4.9999999999999822E-2</v>
      </c>
      <c r="D526" s="5">
        <f>形核速率!K526</f>
        <v>108535.62296000392</v>
      </c>
      <c r="E526" s="5">
        <f>晶体生长速度!E525</f>
        <v>1378.7896685687333</v>
      </c>
      <c r="F526" s="39">
        <f t="shared" si="146"/>
        <v>12.537472906831443</v>
      </c>
      <c r="G526">
        <f t="shared" si="147"/>
        <v>12</v>
      </c>
      <c r="H526" s="65">
        <f t="shared" si="148"/>
        <v>0.537472906831443</v>
      </c>
      <c r="I526">
        <f t="shared" si="149"/>
        <v>9</v>
      </c>
      <c r="J526">
        <f t="shared" si="150"/>
        <v>2.0829584093060189</v>
      </c>
      <c r="K526" s="66">
        <f t="shared" si="151"/>
        <v>3.7734811217293203E-6</v>
      </c>
      <c r="L526" s="96">
        <f t="shared" si="141"/>
        <v>76.205034666630709</v>
      </c>
      <c r="N526" s="101">
        <f t="shared" si="145"/>
        <v>1</v>
      </c>
      <c r="O526" s="5">
        <f t="shared" si="152"/>
        <v>768224216.94812834</v>
      </c>
      <c r="P526" s="5">
        <f t="shared" si="153"/>
        <v>7078.0836373991606</v>
      </c>
      <c r="Q526" s="60">
        <f t="shared" si="154"/>
        <v>70780836.373991609</v>
      </c>
      <c r="R526" s="5">
        <f t="shared" si="158"/>
        <v>1829.788473787311</v>
      </c>
      <c r="S526" s="18">
        <f t="shared" si="156"/>
        <v>18297884.737873111</v>
      </c>
      <c r="T526" s="119">
        <f t="shared" si="144"/>
        <v>0.18182940618932808</v>
      </c>
      <c r="U526" s="119">
        <f t="shared" si="157"/>
        <v>1818.2940618932807</v>
      </c>
    </row>
    <row r="527" spans="2:21" x14ac:dyDescent="0.25">
      <c r="B527" s="5">
        <f>形核速率!F527</f>
        <v>5.1835485018151006</v>
      </c>
      <c r="C527" s="5">
        <f t="shared" si="155"/>
        <v>4.9999999999999822E-2</v>
      </c>
      <c r="D527" s="5">
        <f>形核速率!K527</f>
        <v>108535.61145913927</v>
      </c>
      <c r="E527" s="5">
        <f>晶体生长速度!E526</f>
        <v>1378.8044807646213</v>
      </c>
      <c r="F527" s="39">
        <f t="shared" si="146"/>
        <v>12.547165629629522</v>
      </c>
      <c r="G527">
        <f t="shared" si="147"/>
        <v>12</v>
      </c>
      <c r="H527" s="65">
        <f t="shared" si="148"/>
        <v>0.54716562962952153</v>
      </c>
      <c r="I527">
        <f t="shared" si="149"/>
        <v>9</v>
      </c>
      <c r="J527">
        <f t="shared" si="150"/>
        <v>2.0829584093060189</v>
      </c>
      <c r="K527" s="66">
        <f t="shared" si="151"/>
        <v>3.8138779046559825E-6</v>
      </c>
      <c r="L527" s="96">
        <f t="shared" si="141"/>
        <v>79.07703231322013</v>
      </c>
      <c r="N527" s="101">
        <f t="shared" si="145"/>
        <v>1</v>
      </c>
      <c r="O527" s="5">
        <f t="shared" si="152"/>
        <v>775714857.86720216</v>
      </c>
      <c r="P527" s="5">
        <f t="shared" si="153"/>
        <v>7147.0999005634003</v>
      </c>
      <c r="Q527" s="60">
        <f t="shared" si="154"/>
        <v>71470999.00563401</v>
      </c>
      <c r="R527" s="5">
        <f t="shared" si="158"/>
        <v>1898.7286978255418</v>
      </c>
      <c r="S527" s="18">
        <f t="shared" si="156"/>
        <v>18987286.978255417</v>
      </c>
      <c r="T527" s="119">
        <f t="shared" si="144"/>
        <v>0.18872342859315117</v>
      </c>
      <c r="U527" s="119">
        <f t="shared" si="157"/>
        <v>1887.2342859315117</v>
      </c>
    </row>
    <row r="528" spans="2:21" x14ac:dyDescent="0.25">
      <c r="B528" s="5">
        <f>形核速率!F528</f>
        <v>5.2335485018151005</v>
      </c>
      <c r="C528" s="5">
        <f t="shared" si="155"/>
        <v>4.9999999999999822E-2</v>
      </c>
      <c r="D528" s="5">
        <f>形核速率!K528</f>
        <v>108535.59995842658</v>
      </c>
      <c r="E528" s="5">
        <f>晶体生长速度!E527</f>
        <v>1378.8192926888439</v>
      </c>
      <c r="F528" s="39">
        <f t="shared" si="146"/>
        <v>12.55676530269322</v>
      </c>
      <c r="G528">
        <f t="shared" si="147"/>
        <v>12</v>
      </c>
      <c r="H528" s="65">
        <f t="shared" si="148"/>
        <v>0.55676530269322022</v>
      </c>
      <c r="I528">
        <f t="shared" si="149"/>
        <v>9</v>
      </c>
      <c r="J528">
        <f t="shared" si="150"/>
        <v>2.0829584093060189</v>
      </c>
      <c r="K528" s="66">
        <f t="shared" si="151"/>
        <v>3.8543131234548956E-6</v>
      </c>
      <c r="L528" s="96">
        <f t="shared" si="141"/>
        <v>81.94906086824102</v>
      </c>
      <c r="N528" s="101">
        <f t="shared" si="145"/>
        <v>1</v>
      </c>
      <c r="O528" s="5">
        <f t="shared" si="152"/>
        <v>783205657.81062269</v>
      </c>
      <c r="P528" s="5">
        <f t="shared" si="153"/>
        <v>7216.1176435254556</v>
      </c>
      <c r="Q528" s="60">
        <f t="shared" si="154"/>
        <v>72161176.435254559</v>
      </c>
      <c r="R528" s="5">
        <f t="shared" si="158"/>
        <v>1967.6696624599838</v>
      </c>
      <c r="S528" s="18">
        <f t="shared" si="156"/>
        <v>19676696.624599837</v>
      </c>
      <c r="T528" s="119">
        <f t="shared" si="144"/>
        <v>0.19561752505659535</v>
      </c>
      <c r="U528" s="119">
        <f t="shared" si="157"/>
        <v>1956.1752505659535</v>
      </c>
    </row>
    <row r="529" spans="2:21" x14ac:dyDescent="0.25">
      <c r="B529" s="5">
        <f>形核速率!F529</f>
        <v>5.2766975328851693</v>
      </c>
      <c r="C529" s="5">
        <f t="shared" si="155"/>
        <v>4.3149031070068844E-2</v>
      </c>
      <c r="D529" s="5">
        <f>形核速率!K529</f>
        <v>108535.59026615779</v>
      </c>
      <c r="E529" s="5">
        <f>晶体生长速度!E528</f>
        <v>1378.8297936572299</v>
      </c>
      <c r="F529" s="39">
        <f t="shared" si="146"/>
        <v>12.564976196706391</v>
      </c>
      <c r="G529">
        <f t="shared" si="147"/>
        <v>12</v>
      </c>
      <c r="H529" s="65">
        <f t="shared" si="148"/>
        <v>0.56497619670639132</v>
      </c>
      <c r="I529">
        <f t="shared" si="149"/>
        <v>9</v>
      </c>
      <c r="J529">
        <f t="shared" si="150"/>
        <v>2.0829584093060189</v>
      </c>
      <c r="K529" s="66">
        <f t="shared" si="151"/>
        <v>3.8892385855592235E-6</v>
      </c>
      <c r="L529" s="96">
        <f t="shared" si="141"/>
        <v>84.427584772972821</v>
      </c>
      <c r="N529" s="101">
        <f t="shared" si="145"/>
        <v>1</v>
      </c>
      <c r="O529" s="5">
        <f t="shared" si="152"/>
        <v>789668896.0473007</v>
      </c>
      <c r="P529" s="5">
        <f t="shared" si="153"/>
        <v>7275.6677704596723</v>
      </c>
      <c r="Q529" s="60">
        <f t="shared" si="154"/>
        <v>72756677.704596728</v>
      </c>
      <c r="R529" s="5">
        <f t="shared" si="158"/>
        <v>2027.1648320668362</v>
      </c>
      <c r="S529" s="18">
        <f t="shared" si="156"/>
        <v>20271648.320668362</v>
      </c>
      <c r="T529" s="119">
        <f t="shared" si="144"/>
        <v>0.2015670420172806</v>
      </c>
      <c r="U529" s="119">
        <f t="shared" si="157"/>
        <v>2015.670420172806</v>
      </c>
    </row>
    <row r="530" spans="2:21" x14ac:dyDescent="0.25">
      <c r="B530" s="5">
        <f>形核速率!F530</f>
        <v>5.2766975329851693</v>
      </c>
      <c r="C530" s="5">
        <f t="shared" si="155"/>
        <v>1.000000082740371E-10</v>
      </c>
      <c r="D530" s="5">
        <f>形核速率!K530</f>
        <v>108535.5896583037</v>
      </c>
      <c r="E530" s="5">
        <f>晶体生长速度!E529</f>
        <v>1378.832859601526</v>
      </c>
      <c r="F530" s="39">
        <f t="shared" si="146"/>
        <v>12.56497619112478</v>
      </c>
      <c r="G530">
        <f t="shared" si="147"/>
        <v>12</v>
      </c>
      <c r="H530" s="65">
        <f t="shared" si="148"/>
        <v>0.5649761911247797</v>
      </c>
      <c r="I530">
        <f t="shared" si="149"/>
        <v>9</v>
      </c>
      <c r="J530">
        <f t="shared" si="150"/>
        <v>2.0829584093060189</v>
      </c>
      <c r="K530" s="66">
        <f t="shared" si="151"/>
        <v>3.8892385617103078E-6</v>
      </c>
      <c r="L530" s="96">
        <f t="shared" si="141"/>
        <v>84.427584778716934</v>
      </c>
      <c r="N530" s="101">
        <f t="shared" si="145"/>
        <v>1</v>
      </c>
      <c r="O530" s="5">
        <f t="shared" si="152"/>
        <v>789670647.53507948</v>
      </c>
      <c r="P530" s="5">
        <f t="shared" si="153"/>
        <v>7275.6839486582585</v>
      </c>
      <c r="Q530" s="60">
        <f t="shared" si="154"/>
        <v>72756839.486582592</v>
      </c>
      <c r="R530" s="5">
        <f t="shared" si="158"/>
        <v>2027.1648322047195</v>
      </c>
      <c r="S530" s="18">
        <f t="shared" si="156"/>
        <v>20271648.322047196</v>
      </c>
      <c r="T530" s="119">
        <f t="shared" si="144"/>
        <v>0.20156704203106893</v>
      </c>
      <c r="U530" s="119">
        <f t="shared" si="157"/>
        <v>2015.6704203106892</v>
      </c>
    </row>
    <row r="531" spans="2:21" x14ac:dyDescent="0.25">
      <c r="B531" s="5">
        <f>形核速率!F531</f>
        <v>5.2766975332851693</v>
      </c>
      <c r="C531" s="5">
        <f t="shared" si="155"/>
        <v>3.000000248221113E-10</v>
      </c>
      <c r="D531" s="5">
        <f>形核速率!K531</f>
        <v>108535.58783454439</v>
      </c>
      <c r="E531" s="5">
        <f>晶体生长速度!E530</f>
        <v>1378.8420594220258</v>
      </c>
      <c r="F531" s="39">
        <f t="shared" si="146"/>
        <v>12.564976174378128</v>
      </c>
      <c r="G531">
        <f t="shared" si="147"/>
        <v>12</v>
      </c>
      <c r="H531" s="65">
        <f t="shared" si="148"/>
        <v>0.56497617437812764</v>
      </c>
      <c r="I531">
        <f t="shared" si="149"/>
        <v>9</v>
      </c>
      <c r="J531">
        <f t="shared" si="150"/>
        <v>2.0829584093060189</v>
      </c>
      <c r="K531" s="66">
        <f t="shared" si="151"/>
        <v>3.8892384901557952E-6</v>
      </c>
      <c r="L531" s="96">
        <f t="shared" si="141"/>
        <v>84.427584795949386</v>
      </c>
      <c r="N531" s="101">
        <f t="shared" si="145"/>
        <v>1</v>
      </c>
      <c r="O531" s="5">
        <f t="shared" si="152"/>
        <v>789675903.13518858</v>
      </c>
      <c r="P531" s="5">
        <f t="shared" si="153"/>
        <v>7275.7324937420462</v>
      </c>
      <c r="Q531" s="60">
        <f t="shared" si="154"/>
        <v>72757324.937420458</v>
      </c>
      <c r="R531" s="5">
        <f t="shared" si="158"/>
        <v>2027.1648326183722</v>
      </c>
      <c r="S531" s="18">
        <f t="shared" si="156"/>
        <v>20271648.326183721</v>
      </c>
      <c r="T531" s="119">
        <f t="shared" si="144"/>
        <v>0.2015670420724342</v>
      </c>
      <c r="U531" s="119">
        <f t="shared" si="157"/>
        <v>2015.670420724342</v>
      </c>
    </row>
    <row r="532" spans="2:21" x14ac:dyDescent="0.25">
      <c r="B532" s="5">
        <f>形核速率!F532</f>
        <v>5.2766975336851694</v>
      </c>
      <c r="C532" s="5">
        <f t="shared" si="155"/>
        <v>4.000000330961484E-10</v>
      </c>
      <c r="D532" s="5">
        <f>形核速率!K532</f>
        <v>108535.58540282307</v>
      </c>
      <c r="E532" s="5">
        <f>晶体生长速度!E531</f>
        <v>1378.8543263913682</v>
      </c>
      <c r="F532" s="39">
        <f t="shared" si="146"/>
        <v>12.564976152048869</v>
      </c>
      <c r="G532">
        <f t="shared" si="147"/>
        <v>12</v>
      </c>
      <c r="H532" s="65">
        <f t="shared" si="148"/>
        <v>0.5649761520488692</v>
      </c>
      <c r="I532">
        <f t="shared" si="149"/>
        <v>9</v>
      </c>
      <c r="J532">
        <f t="shared" si="150"/>
        <v>2.0829584093060189</v>
      </c>
      <c r="K532" s="66">
        <f t="shared" si="151"/>
        <v>3.8892383947481174E-6</v>
      </c>
      <c r="L532" s="96">
        <f t="shared" si="141"/>
        <v>84.427584818926206</v>
      </c>
      <c r="N532" s="101">
        <f t="shared" si="145"/>
        <v>1</v>
      </c>
      <c r="O532" s="5">
        <f t="shared" si="152"/>
        <v>789682910.91183269</v>
      </c>
      <c r="P532" s="5">
        <f t="shared" si="153"/>
        <v>7275.7972233804585</v>
      </c>
      <c r="Q532" s="60">
        <f t="shared" si="154"/>
        <v>72757972.233804584</v>
      </c>
      <c r="R532" s="5">
        <f t="shared" si="158"/>
        <v>2027.1648331699139</v>
      </c>
      <c r="S532" s="18">
        <f t="shared" si="156"/>
        <v>20271648.33169914</v>
      </c>
      <c r="T532" s="119">
        <f t="shared" si="144"/>
        <v>0.20156704212758839</v>
      </c>
      <c r="U532" s="119">
        <f t="shared" si="157"/>
        <v>2015.6704212758839</v>
      </c>
    </row>
    <row r="533" spans="2:21" x14ac:dyDescent="0.25">
      <c r="B533" s="5">
        <f>形核速率!F533</f>
        <v>5.2766975338851694</v>
      </c>
      <c r="C533" s="5">
        <f t="shared" si="155"/>
        <v>2.000000165480742E-10</v>
      </c>
      <c r="D533" s="5">
        <f>形核速率!K533</f>
        <v>108535.58418703049</v>
      </c>
      <c r="E533" s="5">
        <f>晶体生长速度!E532</f>
        <v>1378.860459262904</v>
      </c>
      <c r="F533" s="39">
        <f t="shared" si="146"/>
        <v>12.564976140884866</v>
      </c>
      <c r="G533">
        <f t="shared" si="147"/>
        <v>12</v>
      </c>
      <c r="H533" s="65">
        <f t="shared" si="148"/>
        <v>0.56497614088486614</v>
      </c>
      <c r="I533">
        <f t="shared" si="149"/>
        <v>9</v>
      </c>
      <c r="J533">
        <f t="shared" si="150"/>
        <v>2.0829584093060189</v>
      </c>
      <c r="K533" s="66">
        <f t="shared" si="151"/>
        <v>3.8892383470469564E-6</v>
      </c>
      <c r="L533" s="96">
        <f t="shared" ref="L533:L596" si="159">(J533+K533)*(2*E533*0.01*C533)+L532</f>
        <v>84.427584830414659</v>
      </c>
      <c r="N533" s="101">
        <f t="shared" si="145"/>
        <v>1</v>
      </c>
      <c r="O533" s="5">
        <f t="shared" si="152"/>
        <v>789686414.44938397</v>
      </c>
      <c r="P533" s="5">
        <f t="shared" si="153"/>
        <v>7275.8295849643373</v>
      </c>
      <c r="Q533" s="60">
        <f t="shared" si="154"/>
        <v>72758295.849643379</v>
      </c>
      <c r="R533" s="5">
        <f t="shared" si="158"/>
        <v>2027.1648334456861</v>
      </c>
      <c r="S533" s="18">
        <f t="shared" si="156"/>
        <v>20271648.334456861</v>
      </c>
      <c r="T533" s="119">
        <f t="shared" si="144"/>
        <v>0.2015670421551656</v>
      </c>
      <c r="U533" s="119">
        <f t="shared" si="157"/>
        <v>2015.6704215516561</v>
      </c>
    </row>
    <row r="534" spans="2:21" x14ac:dyDescent="0.25">
      <c r="B534" s="5">
        <f>形核速率!F534</f>
        <v>5.2766975428851692</v>
      </c>
      <c r="C534" s="5">
        <f t="shared" si="155"/>
        <v>8.9999998564849193E-9</v>
      </c>
      <c r="D534" s="5">
        <f>形核速率!K534</f>
        <v>108535.52946976814</v>
      </c>
      <c r="E534" s="5">
        <f>晶体生长速度!E533</f>
        <v>1379.1365410127646</v>
      </c>
      <c r="F534" s="39">
        <f t="shared" si="146"/>
        <v>12.564975638443864</v>
      </c>
      <c r="G534">
        <f t="shared" si="147"/>
        <v>12</v>
      </c>
      <c r="H534" s="65">
        <f t="shared" si="148"/>
        <v>0.56497563844386356</v>
      </c>
      <c r="I534">
        <f t="shared" si="149"/>
        <v>9</v>
      </c>
      <c r="J534">
        <f t="shared" si="150"/>
        <v>2.0829584093060189</v>
      </c>
      <c r="K534" s="66">
        <f t="shared" si="151"/>
        <v>3.8892362002351965E-6</v>
      </c>
      <c r="L534" s="96">
        <f t="shared" si="159"/>
        <v>84.427585347498749</v>
      </c>
      <c r="N534" s="101">
        <f t="shared" si="145"/>
        <v>1</v>
      </c>
      <c r="O534" s="5">
        <f t="shared" si="152"/>
        <v>789844132.23032057</v>
      </c>
      <c r="P534" s="5">
        <f t="shared" si="153"/>
        <v>7277.2863972652067</v>
      </c>
      <c r="Q534" s="60">
        <f t="shared" si="154"/>
        <v>72772863.972652063</v>
      </c>
      <c r="R534" s="5">
        <f t="shared" si="158"/>
        <v>2027.1648458579148</v>
      </c>
      <c r="S534" s="18">
        <f t="shared" si="156"/>
        <v>20271648.458579149</v>
      </c>
      <c r="T534" s="119">
        <f t="shared" si="144"/>
        <v>0.20156704339638848</v>
      </c>
      <c r="U534" s="119">
        <f t="shared" si="157"/>
        <v>2015.6704339638848</v>
      </c>
    </row>
    <row r="535" spans="2:21" x14ac:dyDescent="0.25">
      <c r="B535" s="5">
        <f>形核速率!F535</f>
        <v>5.2766976328851696</v>
      </c>
      <c r="C535" s="5">
        <f t="shared" si="155"/>
        <v>9.0000000341206032E-8</v>
      </c>
      <c r="D535" s="5">
        <f>形核速率!K535</f>
        <v>108534.98249465715</v>
      </c>
      <c r="E535" s="5">
        <f>晶体生长速度!E534</f>
        <v>1381.8994861247529</v>
      </c>
      <c r="F535" s="39">
        <f t="shared" si="146"/>
        <v>12.564970615839673</v>
      </c>
      <c r="G535">
        <f t="shared" si="147"/>
        <v>12</v>
      </c>
      <c r="H535" s="65">
        <f t="shared" si="148"/>
        <v>0.56497061583967323</v>
      </c>
      <c r="I535">
        <f t="shared" si="149"/>
        <v>9</v>
      </c>
      <c r="J535">
        <f t="shared" si="150"/>
        <v>2.0829584093060189</v>
      </c>
      <c r="K535" s="66">
        <f t="shared" si="151"/>
        <v>3.8892147398986479E-6</v>
      </c>
      <c r="L535" s="96">
        <f t="shared" si="159"/>
        <v>84.427590528698929</v>
      </c>
      <c r="N535" s="101">
        <f t="shared" si="145"/>
        <v>1</v>
      </c>
      <c r="O535" s="5">
        <f t="shared" si="152"/>
        <v>791422521.23873544</v>
      </c>
      <c r="P535" s="5">
        <f t="shared" si="153"/>
        <v>7291.8657473197163</v>
      </c>
      <c r="Q535" s="60">
        <f t="shared" si="154"/>
        <v>72918657.473197162</v>
      </c>
      <c r="R535" s="5">
        <f t="shared" si="158"/>
        <v>2027.1649702288689</v>
      </c>
      <c r="S535" s="18">
        <f t="shared" si="156"/>
        <v>20271649.702288691</v>
      </c>
      <c r="T535" s="119">
        <f t="shared" si="144"/>
        <v>0.20156705583348389</v>
      </c>
      <c r="U535" s="119">
        <f t="shared" si="157"/>
        <v>2015.6705583348389</v>
      </c>
    </row>
    <row r="536" spans="2:21" x14ac:dyDescent="0.25">
      <c r="B536" s="5">
        <f>形核速率!F536</f>
        <v>5.2766985328851694</v>
      </c>
      <c r="C536" s="5">
        <f t="shared" si="155"/>
        <v>8.9999999985934664E-7</v>
      </c>
      <c r="D536" s="5">
        <f>形核速率!K536</f>
        <v>108529.53338567031</v>
      </c>
      <c r="E536" s="5">
        <f>晶体生长速度!E535</f>
        <v>1409.7324877305259</v>
      </c>
      <c r="F536" s="39">
        <f t="shared" si="146"/>
        <v>12.564920578601031</v>
      </c>
      <c r="G536">
        <f t="shared" si="147"/>
        <v>12</v>
      </c>
      <c r="H536" s="65">
        <f t="shared" si="148"/>
        <v>0.56492057860103095</v>
      </c>
      <c r="I536">
        <f t="shared" si="149"/>
        <v>9</v>
      </c>
      <c r="J536">
        <f t="shared" si="150"/>
        <v>2.0829584093060189</v>
      </c>
      <c r="K536" s="66">
        <f t="shared" si="151"/>
        <v>3.8890009497085595E-6</v>
      </c>
      <c r="L536" s="96">
        <f t="shared" si="159"/>
        <v>84.427643384252121</v>
      </c>
      <c r="N536" s="101">
        <f t="shared" si="145"/>
        <v>1</v>
      </c>
      <c r="O536" s="5">
        <f t="shared" si="152"/>
        <v>807322259.4307698</v>
      </c>
      <c r="P536" s="5">
        <f t="shared" si="153"/>
        <v>7438.7333497682266</v>
      </c>
      <c r="Q536" s="60">
        <f t="shared" si="154"/>
        <v>74387333.497682273</v>
      </c>
      <c r="R536" s="5">
        <f t="shared" si="158"/>
        <v>2027.1662389881076</v>
      </c>
      <c r="S536" s="18">
        <f t="shared" si="156"/>
        <v>20271662.389881074</v>
      </c>
      <c r="T536" s="119">
        <f t="shared" si="144"/>
        <v>0.20156718270940777</v>
      </c>
      <c r="U536" s="119">
        <f t="shared" si="157"/>
        <v>2015.6718270940776</v>
      </c>
    </row>
    <row r="537" spans="2:21" x14ac:dyDescent="0.25">
      <c r="B537" s="5">
        <f>形核速率!F537</f>
        <v>5.2767050196971335</v>
      </c>
      <c r="C537" s="5">
        <f t="shared" si="155"/>
        <v>6.4868119640237865E-6</v>
      </c>
      <c r="D537" s="5">
        <f>形核速率!K537</f>
        <v>108491.3315850997</v>
      </c>
      <c r="E537" s="5">
        <f>晶体生长速度!E536</f>
        <v>1621.4726104676333</v>
      </c>
      <c r="F537" s="39">
        <f t="shared" si="146"/>
        <v>12.564569747774923</v>
      </c>
      <c r="G537">
        <f t="shared" si="147"/>
        <v>12</v>
      </c>
      <c r="H537" s="65">
        <f t="shared" si="148"/>
        <v>0.56456974777492341</v>
      </c>
      <c r="I537">
        <f t="shared" si="149"/>
        <v>9</v>
      </c>
      <c r="J537">
        <f t="shared" si="150"/>
        <v>2.0829584093060189</v>
      </c>
      <c r="K537" s="66">
        <f t="shared" si="151"/>
        <v>3.887502312344847E-6</v>
      </c>
      <c r="L537" s="96">
        <f t="shared" si="159"/>
        <v>84.428081564029853</v>
      </c>
      <c r="N537" s="101">
        <f t="shared" si="145"/>
        <v>1</v>
      </c>
      <c r="O537" s="5">
        <f t="shared" si="152"/>
        <v>928255376.68970025</v>
      </c>
      <c r="P537" s="5">
        <f t="shared" si="153"/>
        <v>8556.032662955975</v>
      </c>
      <c r="Q537" s="60">
        <f t="shared" si="154"/>
        <v>85560326.629559755</v>
      </c>
      <c r="R537" s="5">
        <f t="shared" si="158"/>
        <v>2027.1767571760365</v>
      </c>
      <c r="S537" s="18">
        <f t="shared" si="156"/>
        <v>20271767.571760364</v>
      </c>
      <c r="T537" s="119">
        <f t="shared" si="144"/>
        <v>0.20156823452820066</v>
      </c>
      <c r="U537" s="119">
        <f t="shared" si="157"/>
        <v>2015.6823452820067</v>
      </c>
    </row>
    <row r="538" spans="2:21" x14ac:dyDescent="0.25">
      <c r="B538" s="5">
        <f>形核速率!F538</f>
        <v>5.2767075328851689</v>
      </c>
      <c r="C538" s="5">
        <f t="shared" si="155"/>
        <v>2.5131880354578584E-6</v>
      </c>
      <c r="D538" s="5">
        <f>形核速率!K538</f>
        <v>108491.33160957764</v>
      </c>
      <c r="E538" s="5">
        <f>晶体生长速度!E537</f>
        <v>1621.4723250025386</v>
      </c>
      <c r="F538" s="39">
        <f t="shared" si="146"/>
        <v>12.56457022428523</v>
      </c>
      <c r="G538">
        <f t="shared" si="147"/>
        <v>12</v>
      </c>
      <c r="H538" s="65">
        <f t="shared" si="148"/>
        <v>0.56457022428523018</v>
      </c>
      <c r="I538">
        <f t="shared" si="149"/>
        <v>9</v>
      </c>
      <c r="J538">
        <f t="shared" si="150"/>
        <v>2.0829584093060189</v>
      </c>
      <c r="K538" s="66">
        <f t="shared" si="151"/>
        <v>3.8875043474531459E-6</v>
      </c>
      <c r="L538" s="96">
        <f t="shared" si="159"/>
        <v>84.428251328158524</v>
      </c>
      <c r="N538" s="101">
        <f t="shared" si="145"/>
        <v>1</v>
      </c>
      <c r="O538" s="5">
        <f t="shared" si="152"/>
        <v>928255655.58621514</v>
      </c>
      <c r="P538" s="5">
        <f t="shared" si="153"/>
        <v>8556.0352317057241</v>
      </c>
      <c r="Q538" s="60">
        <f t="shared" si="154"/>
        <v>85560352.317057237</v>
      </c>
      <c r="R538" s="5">
        <f t="shared" si="158"/>
        <v>2027.1808322408835</v>
      </c>
      <c r="S538" s="18">
        <f t="shared" si="156"/>
        <v>20271808.322408836</v>
      </c>
      <c r="T538" s="119">
        <f t="shared" si="144"/>
        <v>0.20156864203468536</v>
      </c>
      <c r="U538" s="119">
        <f t="shared" si="157"/>
        <v>2015.6864203468535</v>
      </c>
    </row>
    <row r="539" spans="2:21" x14ac:dyDescent="0.25">
      <c r="B539" s="5">
        <f>形核速率!F539</f>
        <v>5.2767175328851694</v>
      </c>
      <c r="C539" s="5">
        <f t="shared" si="155"/>
        <v>1.0000000000509601E-5</v>
      </c>
      <c r="D539" s="5">
        <f>形核速率!K539</f>
        <v>108491.33165699338</v>
      </c>
      <c r="E539" s="5">
        <f>晶体生长速度!E538</f>
        <v>1621.4717610599848</v>
      </c>
      <c r="F539" s="39">
        <f t="shared" si="146"/>
        <v>12.564572119861488</v>
      </c>
      <c r="G539">
        <f t="shared" si="147"/>
        <v>12</v>
      </c>
      <c r="H539" s="65">
        <f t="shared" si="148"/>
        <v>0.56457211986148792</v>
      </c>
      <c r="I539">
        <f t="shared" si="149"/>
        <v>9</v>
      </c>
      <c r="J539">
        <f t="shared" si="150"/>
        <v>2.0829584093060189</v>
      </c>
      <c r="K539" s="66">
        <f t="shared" si="151"/>
        <v>3.8875124432024824E-6</v>
      </c>
      <c r="L539" s="96">
        <f t="shared" si="159"/>
        <v>84.428926821067293</v>
      </c>
      <c r="N539" s="101">
        <f t="shared" si="145"/>
        <v>1</v>
      </c>
      <c r="O539" s="5">
        <f t="shared" si="152"/>
        <v>928257092.30405545</v>
      </c>
      <c r="P539" s="5">
        <f t="shared" si="153"/>
        <v>8556.0484706634143</v>
      </c>
      <c r="Q539" s="60">
        <f t="shared" si="154"/>
        <v>85560484.706634149</v>
      </c>
      <c r="R539" s="5">
        <f t="shared" si="158"/>
        <v>2027.1970469584949</v>
      </c>
      <c r="S539" s="18">
        <f t="shared" si="156"/>
        <v>20271970.469584949</v>
      </c>
      <c r="T539" s="119">
        <f t="shared" si="144"/>
        <v>0.2015702635064465</v>
      </c>
      <c r="U539" s="119">
        <f t="shared" si="157"/>
        <v>2015.7026350644649</v>
      </c>
    </row>
    <row r="540" spans="2:21" x14ac:dyDescent="0.25">
      <c r="B540" s="5">
        <f>形核速率!F540</f>
        <v>5.2767475328851692</v>
      </c>
      <c r="C540" s="5">
        <f t="shared" si="155"/>
        <v>2.9999999999752447E-5</v>
      </c>
      <c r="D540" s="5">
        <f>形核速率!K540</f>
        <v>108491.33173553132</v>
      </c>
      <c r="E540" s="5">
        <f>晶体生长速度!E539</f>
        <v>1621.4707982358548</v>
      </c>
      <c r="F540" s="39">
        <f t="shared" si="146"/>
        <v>12.564577805981481</v>
      </c>
      <c r="G540">
        <f t="shared" si="147"/>
        <v>12</v>
      </c>
      <c r="H540" s="65">
        <f t="shared" si="148"/>
        <v>0.56457780598148055</v>
      </c>
      <c r="I540">
        <f t="shared" si="149"/>
        <v>9</v>
      </c>
      <c r="J540">
        <f t="shared" si="150"/>
        <v>2.0829584093060189</v>
      </c>
      <c r="K540" s="66">
        <f t="shared" si="151"/>
        <v>3.8875367279516148E-6</v>
      </c>
      <c r="L540" s="96">
        <f t="shared" si="159"/>
        <v>84.430953298590168</v>
      </c>
      <c r="N540" s="101">
        <f t="shared" si="145"/>
        <v>1</v>
      </c>
      <c r="O540" s="5">
        <f t="shared" si="152"/>
        <v>928261819.24607742</v>
      </c>
      <c r="P540" s="5">
        <f t="shared" si="153"/>
        <v>8556.0920342363934</v>
      </c>
      <c r="Q540" s="60">
        <f t="shared" si="154"/>
        <v>85560920.342363939</v>
      </c>
      <c r="R540" s="5">
        <f t="shared" si="158"/>
        <v>2027.2456910824415</v>
      </c>
      <c r="S540" s="18">
        <f t="shared" si="156"/>
        <v>20272456.910824414</v>
      </c>
      <c r="T540" s="119">
        <f t="shared" si="144"/>
        <v>0.20157512791884116</v>
      </c>
      <c r="U540" s="119">
        <f t="shared" si="157"/>
        <v>2015.7512791884117</v>
      </c>
    </row>
    <row r="541" spans="2:21" x14ac:dyDescent="0.25">
      <c r="B541" s="5">
        <f>形核速率!F541</f>
        <v>5.2767775328851689</v>
      </c>
      <c r="C541" s="5">
        <f t="shared" si="155"/>
        <v>2.9999999999752447E-5</v>
      </c>
      <c r="D541" s="5">
        <f>形核速率!K541</f>
        <v>108491.33181406918</v>
      </c>
      <c r="E541" s="5">
        <f>晶体生长速度!E540</f>
        <v>1621.4698354123025</v>
      </c>
      <c r="F541" s="39">
        <f t="shared" si="146"/>
        <v>12.564583492069147</v>
      </c>
      <c r="G541">
        <f t="shared" si="147"/>
        <v>12</v>
      </c>
      <c r="H541" s="65">
        <f t="shared" si="148"/>
        <v>0.56458349206914704</v>
      </c>
      <c r="I541">
        <f t="shared" si="149"/>
        <v>9</v>
      </c>
      <c r="J541">
        <f t="shared" si="150"/>
        <v>2.0829584093060189</v>
      </c>
      <c r="K541" s="66">
        <f t="shared" si="151"/>
        <v>3.8875610127143862E-6</v>
      </c>
      <c r="L541" s="96">
        <f t="shared" si="159"/>
        <v>84.432979774909754</v>
      </c>
      <c r="N541" s="101">
        <f t="shared" si="145"/>
        <v>1</v>
      </c>
      <c r="O541" s="5">
        <f t="shared" si="152"/>
        <v>928266546.18216908</v>
      </c>
      <c r="P541" s="5">
        <f t="shared" si="153"/>
        <v>8556.13559775465</v>
      </c>
      <c r="Q541" s="60">
        <f t="shared" si="154"/>
        <v>85561355.977546498</v>
      </c>
      <c r="R541" s="5">
        <f t="shared" si="158"/>
        <v>2027.2943351775034</v>
      </c>
      <c r="S541" s="18">
        <f t="shared" si="156"/>
        <v>20272943.351775035</v>
      </c>
      <c r="T541" s="119">
        <f t="shared" si="144"/>
        <v>0.20157999232834736</v>
      </c>
      <c r="U541" s="119">
        <f t="shared" si="157"/>
        <v>2015.7999232834736</v>
      </c>
    </row>
    <row r="542" spans="2:21" x14ac:dyDescent="0.25">
      <c r="B542" s="5">
        <f>形核速率!F542</f>
        <v>5.2767975328851691</v>
      </c>
      <c r="C542" s="5">
        <f t="shared" si="155"/>
        <v>2.0000000000131024E-5</v>
      </c>
      <c r="D542" s="5">
        <f>形核速率!K542</f>
        <v>108491.33187946735</v>
      </c>
      <c r="E542" s="5">
        <f>晶体生长速度!E541</f>
        <v>1621.469044324396</v>
      </c>
      <c r="F542" s="39">
        <f t="shared" si="146"/>
        <v>12.564587282896492</v>
      </c>
      <c r="G542">
        <f t="shared" si="147"/>
        <v>12</v>
      </c>
      <c r="H542" s="65">
        <f t="shared" si="148"/>
        <v>0.56458728289649152</v>
      </c>
      <c r="I542">
        <f t="shared" si="149"/>
        <v>9</v>
      </c>
      <c r="J542">
        <f t="shared" si="150"/>
        <v>2.0829584093060189</v>
      </c>
      <c r="K542" s="66">
        <f t="shared" si="151"/>
        <v>3.8875772030771463E-6</v>
      </c>
      <c r="L542" s="96">
        <f t="shared" si="159"/>
        <v>84.434330758463716</v>
      </c>
      <c r="N542" s="101">
        <f t="shared" si="145"/>
        <v>1</v>
      </c>
      <c r="O542" s="5">
        <f t="shared" si="152"/>
        <v>928269612.16278744</v>
      </c>
      <c r="P542" s="5">
        <f t="shared" si="153"/>
        <v>8556.1638527406449</v>
      </c>
      <c r="Q542" s="60">
        <f t="shared" si="154"/>
        <v>85561638.527406454</v>
      </c>
      <c r="R542" s="5">
        <f t="shared" si="158"/>
        <v>2027.3267645583901</v>
      </c>
      <c r="S542" s="18">
        <f t="shared" si="156"/>
        <v>20273267.645583902</v>
      </c>
      <c r="T542" s="119">
        <f t="shared" si="144"/>
        <v>0.20158323526643604</v>
      </c>
      <c r="U542" s="119">
        <f t="shared" si="157"/>
        <v>2015.8323526643603</v>
      </c>
    </row>
    <row r="543" spans="2:21" x14ac:dyDescent="0.25">
      <c r="B543" s="5">
        <f>形核速率!F543</f>
        <v>5.2768975328851697</v>
      </c>
      <c r="C543" s="5">
        <f t="shared" si="155"/>
        <v>1.0000000000065512E-4</v>
      </c>
      <c r="D543" s="5">
        <f>形核速率!K543</f>
        <v>108491.33201005681</v>
      </c>
      <c r="E543" s="5">
        <f>晶体生长速度!E542</f>
        <v>1621.467336228184</v>
      </c>
      <c r="F543" s="39">
        <f t="shared" si="146"/>
        <v>12.564606235007421</v>
      </c>
      <c r="G543">
        <f t="shared" si="147"/>
        <v>12</v>
      </c>
      <c r="H543" s="65">
        <f t="shared" si="148"/>
        <v>0.56460623500742102</v>
      </c>
      <c r="I543">
        <f t="shared" si="149"/>
        <v>9</v>
      </c>
      <c r="J543">
        <f t="shared" si="150"/>
        <v>2.0829584093060189</v>
      </c>
      <c r="K543" s="66">
        <f t="shared" si="151"/>
        <v>3.8876581472501432E-6</v>
      </c>
      <c r="L543" s="96">
        <f t="shared" si="159"/>
        <v>84.44108566911801</v>
      </c>
      <c r="N543" s="101">
        <f t="shared" si="145"/>
        <v>1</v>
      </c>
      <c r="O543" s="5">
        <f t="shared" si="152"/>
        <v>928286226.93272138</v>
      </c>
      <c r="P543" s="5">
        <f t="shared" si="153"/>
        <v>8556.3169861963925</v>
      </c>
      <c r="Q543" s="60">
        <f t="shared" si="154"/>
        <v>85563169.861963928</v>
      </c>
      <c r="R543" s="5">
        <f t="shared" si="158"/>
        <v>2027.4889112920139</v>
      </c>
      <c r="S543" s="18">
        <f t="shared" si="156"/>
        <v>20274889.112920139</v>
      </c>
      <c r="T543" s="119">
        <f t="shared" si="144"/>
        <v>0.20159944993979842</v>
      </c>
      <c r="U543" s="119">
        <f t="shared" si="157"/>
        <v>2015.9944993979841</v>
      </c>
    </row>
    <row r="544" spans="2:21" x14ac:dyDescent="0.25">
      <c r="B544" s="5">
        <f>形核速率!F544</f>
        <v>5.277197532885169</v>
      </c>
      <c r="C544" s="5">
        <f t="shared" si="155"/>
        <v>2.9999999999930083E-4</v>
      </c>
      <c r="D544" s="5">
        <f>形核速率!K544</f>
        <v>108491.33220035846</v>
      </c>
      <c r="E544" s="5">
        <f>晶体生长速度!E543</f>
        <v>1621.4645172482512</v>
      </c>
      <c r="F544" s="39">
        <f t="shared" si="146"/>
        <v>12.564663087328476</v>
      </c>
      <c r="G544">
        <f t="shared" si="147"/>
        <v>12</v>
      </c>
      <c r="H544" s="65">
        <f t="shared" si="148"/>
        <v>0.56466308732847637</v>
      </c>
      <c r="I544">
        <f t="shared" si="149"/>
        <v>9</v>
      </c>
      <c r="J544">
        <f t="shared" si="150"/>
        <v>2.0829584093060189</v>
      </c>
      <c r="K544" s="66">
        <f t="shared" si="151"/>
        <v>3.8879009727461227E-6</v>
      </c>
      <c r="L544" s="96">
        <f t="shared" si="159"/>
        <v>84.461350365852084</v>
      </c>
      <c r="N544" s="101">
        <f t="shared" si="145"/>
        <v>1</v>
      </c>
      <c r="O544" s="5">
        <f t="shared" si="152"/>
        <v>928337389.15531242</v>
      </c>
      <c r="P544" s="5">
        <f t="shared" si="153"/>
        <v>8556.7885500833127</v>
      </c>
      <c r="Q544" s="60">
        <f t="shared" si="154"/>
        <v>85567885.500833124</v>
      </c>
      <c r="R544" s="5">
        <f t="shared" si="158"/>
        <v>2027.9753506471873</v>
      </c>
      <c r="S544" s="18">
        <f t="shared" si="156"/>
        <v>20279753.506471872</v>
      </c>
      <c r="T544" s="119">
        <f t="shared" si="144"/>
        <v>0.20164809387531576</v>
      </c>
      <c r="U544" s="119">
        <f t="shared" si="157"/>
        <v>2016.4809387531577</v>
      </c>
    </row>
    <row r="545" spans="2:21" x14ac:dyDescent="0.25">
      <c r="B545" s="5">
        <f>形核速率!F545</f>
        <v>5.2774975328851692</v>
      </c>
      <c r="C545" s="5">
        <f t="shared" si="155"/>
        <v>3.00000000000189E-4</v>
      </c>
      <c r="D545" s="5">
        <f>形核速率!K545</f>
        <v>108491.33239066001</v>
      </c>
      <c r="E545" s="5">
        <f>晶体生长速度!E544</f>
        <v>1621.4616982734203</v>
      </c>
      <c r="F545" s="39">
        <f t="shared" si="146"/>
        <v>12.564719936417726</v>
      </c>
      <c r="G545">
        <f t="shared" si="147"/>
        <v>12</v>
      </c>
      <c r="H545" s="65">
        <f t="shared" si="148"/>
        <v>0.56471993641772578</v>
      </c>
      <c r="I545">
        <f t="shared" si="149"/>
        <v>9</v>
      </c>
      <c r="J545">
        <f t="shared" si="150"/>
        <v>2.0829584093060189</v>
      </c>
      <c r="K545" s="66">
        <f t="shared" si="151"/>
        <v>3.8881437996042693E-6</v>
      </c>
      <c r="L545" s="96">
        <f t="shared" si="159"/>
        <v>84.481615027357677</v>
      </c>
      <c r="N545" s="101">
        <f t="shared" si="145"/>
        <v>1</v>
      </c>
      <c r="O545" s="5">
        <f t="shared" si="152"/>
        <v>928388551.19750214</v>
      </c>
      <c r="P545" s="5">
        <f t="shared" si="153"/>
        <v>8557.2601123057721</v>
      </c>
      <c r="Q545" s="60">
        <f t="shared" si="154"/>
        <v>85572601.123057723</v>
      </c>
      <c r="R545" s="5">
        <f t="shared" si="158"/>
        <v>2028.4617891566695</v>
      </c>
      <c r="S545" s="18">
        <f t="shared" si="156"/>
        <v>20284617.891566694</v>
      </c>
      <c r="T545" s="119">
        <f t="shared" si="144"/>
        <v>0.20169673772626401</v>
      </c>
      <c r="U545" s="119">
        <f t="shared" si="157"/>
        <v>2016.9673772626402</v>
      </c>
    </row>
    <row r="546" spans="2:21" x14ac:dyDescent="0.25">
      <c r="B546" s="5">
        <f>形核速率!F546</f>
        <v>5.2776975328851696</v>
      </c>
      <c r="C546" s="5">
        <f t="shared" si="155"/>
        <v>2.0000000000042206E-4</v>
      </c>
      <c r="D546" s="5">
        <f>形核速率!K546</f>
        <v>108491.33255876211</v>
      </c>
      <c r="E546" s="5">
        <f>晶体生长速度!E545</f>
        <v>1621.4593471321418</v>
      </c>
      <c r="F546" s="39">
        <f t="shared" si="146"/>
        <v>12.564757834395371</v>
      </c>
      <c r="G546">
        <f t="shared" si="147"/>
        <v>12</v>
      </c>
      <c r="H546" s="65">
        <f t="shared" si="148"/>
        <v>0.56475783439537075</v>
      </c>
      <c r="I546">
        <f t="shared" si="149"/>
        <v>9</v>
      </c>
      <c r="J546">
        <f t="shared" si="150"/>
        <v>2.0829584093060189</v>
      </c>
      <c r="K546" s="66">
        <f t="shared" si="151"/>
        <v>3.888305686556688E-6</v>
      </c>
      <c r="L546" s="96">
        <f t="shared" si="159"/>
        <v>84.495124782106444</v>
      </c>
      <c r="N546" s="101">
        <f t="shared" si="145"/>
        <v>1</v>
      </c>
      <c r="O546" s="5">
        <f t="shared" si="152"/>
        <v>928422389.31715524</v>
      </c>
      <c r="P546" s="5">
        <f t="shared" si="153"/>
        <v>8557.5719960329025</v>
      </c>
      <c r="Q546" s="60">
        <f t="shared" si="154"/>
        <v>85575719.960329026</v>
      </c>
      <c r="R546" s="5">
        <f t="shared" si="158"/>
        <v>2028.7860810260966</v>
      </c>
      <c r="S546" s="18">
        <f t="shared" si="156"/>
        <v>20287860.810260966</v>
      </c>
      <c r="T546" s="119">
        <f t="shared" si="144"/>
        <v>0.20172916691320672</v>
      </c>
      <c r="U546" s="119">
        <f t="shared" si="157"/>
        <v>2017.2916691320672</v>
      </c>
    </row>
    <row r="547" spans="2:21" x14ac:dyDescent="0.25">
      <c r="B547" s="5">
        <f>形核速率!F547</f>
        <v>5.2786975328851691</v>
      </c>
      <c r="C547" s="5">
        <f t="shared" si="155"/>
        <v>9.9999999999944578E-4</v>
      </c>
      <c r="D547" s="5">
        <f>形核速率!K547</f>
        <v>108491.33277819812</v>
      </c>
      <c r="E547" s="5">
        <f>晶体生长速度!E546</f>
        <v>1621.454698116469</v>
      </c>
      <c r="F547" s="39">
        <f t="shared" si="146"/>
        <v>12.564947297019788</v>
      </c>
      <c r="G547">
        <f t="shared" si="147"/>
        <v>12</v>
      </c>
      <c r="H547" s="65">
        <f t="shared" si="148"/>
        <v>0.56494729701978841</v>
      </c>
      <c r="I547">
        <f t="shared" si="149"/>
        <v>9</v>
      </c>
      <c r="J547">
        <f t="shared" si="150"/>
        <v>2.0829584093060189</v>
      </c>
      <c r="K547" s="66">
        <f t="shared" si="151"/>
        <v>3.8891151059412423E-6</v>
      </c>
      <c r="L547" s="96">
        <f t="shared" si="159"/>
        <v>84.562673362201892</v>
      </c>
      <c r="N547" s="101">
        <f t="shared" si="145"/>
        <v>1</v>
      </c>
      <c r="O547" s="5">
        <f t="shared" si="152"/>
        <v>928595643.02220035</v>
      </c>
      <c r="P547" s="5">
        <f t="shared" si="153"/>
        <v>8559.1689146324716</v>
      </c>
      <c r="Q547" s="60">
        <f t="shared" si="154"/>
        <v>85591689.146324709</v>
      </c>
      <c r="R547" s="5">
        <f t="shared" si="158"/>
        <v>2030.407535724212</v>
      </c>
      <c r="S547" s="18">
        <f t="shared" si="156"/>
        <v>20304075.357242119</v>
      </c>
      <c r="T547" s="119">
        <f t="shared" si="144"/>
        <v>0.20189131238301827</v>
      </c>
      <c r="U547" s="119">
        <f t="shared" si="157"/>
        <v>2018.9131238301827</v>
      </c>
    </row>
    <row r="548" spans="2:21" x14ac:dyDescent="0.25">
      <c r="B548" s="5">
        <f>形核速率!F548</f>
        <v>5.2816975328851692</v>
      </c>
      <c r="C548" s="5">
        <f t="shared" si="155"/>
        <v>3.0000000000001137E-3</v>
      </c>
      <c r="D548" s="5">
        <f>形核速率!K548</f>
        <v>108491.33279941235</v>
      </c>
      <c r="E548" s="5">
        <f>晶体生长速度!E547</f>
        <v>1621.4480410579044</v>
      </c>
      <c r="F548" s="39">
        <f t="shared" si="146"/>
        <v>12.565515463743925</v>
      </c>
      <c r="G548">
        <f t="shared" si="147"/>
        <v>12</v>
      </c>
      <c r="H548" s="65">
        <f t="shared" si="148"/>
        <v>0.56551546374392458</v>
      </c>
      <c r="I548">
        <f t="shared" si="149"/>
        <v>9</v>
      </c>
      <c r="J548">
        <f t="shared" si="150"/>
        <v>2.0829584093060189</v>
      </c>
      <c r="K548" s="66">
        <f t="shared" si="151"/>
        <v>3.8915434297263433E-6</v>
      </c>
      <c r="L548" s="96">
        <f t="shared" si="159"/>
        <v>84.765318270740494</v>
      </c>
      <c r="N548" s="101">
        <f t="shared" si="145"/>
        <v>1</v>
      </c>
      <c r="O548" s="5">
        <f t="shared" si="152"/>
        <v>929119569.93051493</v>
      </c>
      <c r="P548" s="5">
        <f t="shared" si="153"/>
        <v>8563.9981181570238</v>
      </c>
      <c r="Q548" s="60">
        <f t="shared" si="154"/>
        <v>85639981.181570232</v>
      </c>
      <c r="R548" s="5">
        <f t="shared" si="158"/>
        <v>2035.2718798473859</v>
      </c>
      <c r="S548" s="18">
        <f t="shared" si="156"/>
        <v>20352718.798473857</v>
      </c>
      <c r="T548" s="119">
        <f t="shared" si="144"/>
        <v>0.20237774679533566</v>
      </c>
      <c r="U548" s="119">
        <f t="shared" si="157"/>
        <v>2023.7774679533566</v>
      </c>
    </row>
    <row r="549" spans="2:21" x14ac:dyDescent="0.25">
      <c r="B549" s="5">
        <f>形核速率!F549</f>
        <v>5.2846975328851693</v>
      </c>
      <c r="C549" s="5">
        <f t="shared" si="155"/>
        <v>3.0000000000001137E-3</v>
      </c>
      <c r="D549" s="5">
        <f>形核速率!K549</f>
        <v>108491.33282062497</v>
      </c>
      <c r="E549" s="5">
        <f>晶体生长速度!E548</f>
        <v>1621.4413840307388</v>
      </c>
      <c r="F549" s="39">
        <f t="shared" si="146"/>
        <v>12.566083307838142</v>
      </c>
      <c r="G549">
        <f t="shared" si="147"/>
        <v>12</v>
      </c>
      <c r="H549" s="65">
        <f t="shared" si="148"/>
        <v>0.56608330783814154</v>
      </c>
      <c r="I549">
        <f t="shared" si="149"/>
        <v>9</v>
      </c>
      <c r="J549">
        <f t="shared" si="150"/>
        <v>2.0829584093060189</v>
      </c>
      <c r="K549" s="66">
        <f t="shared" si="151"/>
        <v>3.8939718895321682E-6</v>
      </c>
      <c r="L549" s="96">
        <f t="shared" si="159"/>
        <v>84.967962347535149</v>
      </c>
      <c r="N549" s="101">
        <f t="shared" si="145"/>
        <v>1</v>
      </c>
      <c r="O549" s="5">
        <f t="shared" si="152"/>
        <v>929643492.52362382</v>
      </c>
      <c r="P549" s="5">
        <f t="shared" si="153"/>
        <v>8568.8272819051599</v>
      </c>
      <c r="Q549" s="60">
        <f t="shared" si="154"/>
        <v>85688272.819051594</v>
      </c>
      <c r="R549" s="5">
        <f t="shared" si="158"/>
        <v>2040.1362039994783</v>
      </c>
      <c r="S549" s="18">
        <f t="shared" si="156"/>
        <v>20401362.039994784</v>
      </c>
      <c r="T549" s="119">
        <f t="shared" si="144"/>
        <v>0.20286417921054489</v>
      </c>
      <c r="U549" s="119">
        <f t="shared" si="157"/>
        <v>2028.641792105449</v>
      </c>
    </row>
    <row r="550" spans="2:21" x14ac:dyDescent="0.25">
      <c r="B550" s="5">
        <f>形核速率!F550</f>
        <v>5.2866975328851691</v>
      </c>
      <c r="C550" s="5">
        <f t="shared" si="155"/>
        <v>1.9999999999997797E-3</v>
      </c>
      <c r="D550" s="5">
        <f>形核速率!K550</f>
        <v>108491.33296516002</v>
      </c>
      <c r="E550" s="5">
        <f>晶体生长速度!E549</f>
        <v>1621.4354540025781</v>
      </c>
      <c r="F550" s="39">
        <f t="shared" si="146"/>
        <v>12.566461692711536</v>
      </c>
      <c r="G550">
        <f t="shared" si="147"/>
        <v>12</v>
      </c>
      <c r="H550" s="65">
        <f t="shared" si="148"/>
        <v>0.56646169271153646</v>
      </c>
      <c r="I550">
        <f t="shared" si="149"/>
        <v>9</v>
      </c>
      <c r="J550">
        <f t="shared" si="150"/>
        <v>2.0829584093060189</v>
      </c>
      <c r="K550" s="66">
        <f t="shared" si="151"/>
        <v>3.8955909434125553E-6</v>
      </c>
      <c r="L550" s="96">
        <f t="shared" si="159"/>
        <v>85.103057904755573</v>
      </c>
      <c r="N550" s="101">
        <f t="shared" si="145"/>
        <v>1</v>
      </c>
      <c r="O550" s="5">
        <f t="shared" si="152"/>
        <v>929991917.20421112</v>
      </c>
      <c r="P550" s="5">
        <f t="shared" si="153"/>
        <v>8572.0388144079734</v>
      </c>
      <c r="Q550" s="60">
        <f t="shared" si="154"/>
        <v>85720388.14407973</v>
      </c>
      <c r="R550" s="5">
        <f t="shared" si="158"/>
        <v>2043.3790749074831</v>
      </c>
      <c r="S550" s="18">
        <f t="shared" si="156"/>
        <v>20433790.749074832</v>
      </c>
      <c r="T550" s="119">
        <f t="shared" si="144"/>
        <v>0.20318846630134538</v>
      </c>
      <c r="U550" s="119">
        <f t="shared" si="157"/>
        <v>2031.8846630134537</v>
      </c>
    </row>
    <row r="551" spans="2:21" x14ac:dyDescent="0.25">
      <c r="B551" s="5">
        <f>形核速率!F551</f>
        <v>5.2966975328851689</v>
      </c>
      <c r="C551" s="5">
        <f t="shared" si="155"/>
        <v>9.9999999999997868E-3</v>
      </c>
      <c r="D551" s="5">
        <f>形核速率!K551</f>
        <v>108491.33172383072</v>
      </c>
      <c r="E551" s="5">
        <f>晶体生长速度!E550</f>
        <v>1621.4282768785085</v>
      </c>
      <c r="F551" s="39">
        <f t="shared" si="146"/>
        <v>12.568351454338874</v>
      </c>
      <c r="G551">
        <f t="shared" si="147"/>
        <v>12</v>
      </c>
      <c r="H551" s="65">
        <f t="shared" si="148"/>
        <v>0.56835145433887391</v>
      </c>
      <c r="I551">
        <f t="shared" si="149"/>
        <v>9</v>
      </c>
      <c r="J551">
        <f t="shared" si="150"/>
        <v>2.0829584093060189</v>
      </c>
      <c r="K551" s="66">
        <f t="shared" si="151"/>
        <v>3.903687040861712E-6</v>
      </c>
      <c r="L551" s="96">
        <f t="shared" si="159"/>
        <v>85.778532703547398</v>
      </c>
      <c r="N551" s="101">
        <f t="shared" si="145"/>
        <v>1</v>
      </c>
      <c r="O551" s="5">
        <f t="shared" si="152"/>
        <v>931746899.176597</v>
      </c>
      <c r="P551" s="5">
        <f t="shared" si="153"/>
        <v>8588.2151538926464</v>
      </c>
      <c r="Q551" s="60">
        <f t="shared" si="154"/>
        <v>85882151.538926467</v>
      </c>
      <c r="R551" s="5">
        <f t="shared" si="158"/>
        <v>2059.5933576762677</v>
      </c>
      <c r="S551" s="18">
        <f t="shared" si="156"/>
        <v>20595933.576762676</v>
      </c>
      <c r="T551" s="119">
        <f t="shared" si="144"/>
        <v>0.20480989457822385</v>
      </c>
      <c r="U551" s="119">
        <f t="shared" si="157"/>
        <v>2048.0989457822384</v>
      </c>
    </row>
    <row r="552" spans="2:21" x14ac:dyDescent="0.25">
      <c r="B552" s="5">
        <f>形核速率!F552</f>
        <v>5.3266975328851691</v>
      </c>
      <c r="C552" s="5">
        <f t="shared" si="155"/>
        <v>3.0000000000000249E-2</v>
      </c>
      <c r="D552" s="5">
        <f>形核速率!K552</f>
        <v>108491.32598520812</v>
      </c>
      <c r="E552" s="5">
        <f>晶体生长速度!E551</f>
        <v>1621.429797945287</v>
      </c>
      <c r="F552" s="39">
        <f t="shared" si="146"/>
        <v>12.573999387218274</v>
      </c>
      <c r="G552">
        <f t="shared" si="147"/>
        <v>12</v>
      </c>
      <c r="H552" s="65">
        <f t="shared" si="148"/>
        <v>0.57399938721827404</v>
      </c>
      <c r="I552">
        <f t="shared" si="149"/>
        <v>9</v>
      </c>
      <c r="J552">
        <f t="shared" si="150"/>
        <v>2.0829584093060189</v>
      </c>
      <c r="K552" s="66">
        <f t="shared" si="151"/>
        <v>3.9279842864544377E-6</v>
      </c>
      <c r="L552" s="96">
        <f t="shared" si="159"/>
        <v>87.804959024555572</v>
      </c>
      <c r="N552" s="101">
        <f t="shared" si="145"/>
        <v>1</v>
      </c>
      <c r="O552" s="5">
        <f t="shared" si="152"/>
        <v>937025056.02974427</v>
      </c>
      <c r="P552" s="5">
        <f t="shared" si="153"/>
        <v>8636.8661044616583</v>
      </c>
      <c r="Q552" s="60">
        <f t="shared" si="154"/>
        <v>86368661.04461658</v>
      </c>
      <c r="R552" s="5">
        <f t="shared" si="158"/>
        <v>2108.2362516146268</v>
      </c>
      <c r="S552" s="18">
        <f t="shared" si="156"/>
        <v>21082362.516146269</v>
      </c>
      <c r="T552" s="119">
        <f t="shared" si="144"/>
        <v>0.20967418397205975</v>
      </c>
      <c r="U552" s="119">
        <f t="shared" si="157"/>
        <v>2096.7418397205975</v>
      </c>
    </row>
    <row r="553" spans="2:21" x14ac:dyDescent="0.25">
      <c r="B553" s="5">
        <f>形核速率!F553</f>
        <v>5.3566975328851694</v>
      </c>
      <c r="C553" s="5">
        <f t="shared" si="155"/>
        <v>3.0000000000000249E-2</v>
      </c>
      <c r="D553" s="5">
        <f>形核速率!K553</f>
        <v>108491.32024661475</v>
      </c>
      <c r="E553" s="5">
        <f>晶体生长速度!E552</f>
        <v>1621.4313189122952</v>
      </c>
      <c r="F553" s="39">
        <f t="shared" si="146"/>
        <v>12.579615599428674</v>
      </c>
      <c r="G553">
        <f t="shared" si="147"/>
        <v>12</v>
      </c>
      <c r="H553" s="65">
        <f t="shared" si="148"/>
        <v>0.57961559942867424</v>
      </c>
      <c r="I553">
        <f t="shared" si="149"/>
        <v>9</v>
      </c>
      <c r="J553">
        <f t="shared" si="150"/>
        <v>2.0829584093060189</v>
      </c>
      <c r="K553" s="66">
        <f t="shared" si="151"/>
        <v>3.9522950276348589E-6</v>
      </c>
      <c r="L553" s="96">
        <f t="shared" si="159"/>
        <v>89.831387270084861</v>
      </c>
      <c r="N553" s="101">
        <f t="shared" si="145"/>
        <v>1</v>
      </c>
      <c r="O553" s="5">
        <f t="shared" si="152"/>
        <v>942303222.16813731</v>
      </c>
      <c r="P553" s="5">
        <f t="shared" si="153"/>
        <v>8685.5171457602373</v>
      </c>
      <c r="Q553" s="60">
        <f t="shared" si="154"/>
        <v>86855171.457602367</v>
      </c>
      <c r="R553" s="5">
        <f t="shared" si="158"/>
        <v>2156.8791911819962</v>
      </c>
      <c r="S553" s="18">
        <f t="shared" si="156"/>
        <v>21568791.911819961</v>
      </c>
      <c r="T553" s="119">
        <f t="shared" si="144"/>
        <v>0.21453847792879668</v>
      </c>
      <c r="U553" s="119">
        <f t="shared" si="157"/>
        <v>2145.3847792879669</v>
      </c>
    </row>
    <row r="554" spans="2:21" x14ac:dyDescent="0.25">
      <c r="B554" s="5">
        <f>形核速率!F554</f>
        <v>5.3766975328851689</v>
      </c>
      <c r="C554" s="5">
        <f t="shared" si="155"/>
        <v>1.9999999999999574E-2</v>
      </c>
      <c r="D554" s="5">
        <f>形核速率!K554</f>
        <v>108491.31683323518</v>
      </c>
      <c r="E554" s="5">
        <f>晶体生长速度!E553</f>
        <v>1621.4276146712721</v>
      </c>
      <c r="F554" s="39">
        <f t="shared" si="146"/>
        <v>12.583342297323947</v>
      </c>
      <c r="G554">
        <f t="shared" si="147"/>
        <v>12</v>
      </c>
      <c r="H554" s="65">
        <f t="shared" si="148"/>
        <v>0.58334229732394682</v>
      </c>
      <c r="I554">
        <f t="shared" si="149"/>
        <v>9</v>
      </c>
      <c r="J554">
        <f t="shared" si="150"/>
        <v>2.0829584093060189</v>
      </c>
      <c r="K554" s="66">
        <f t="shared" si="151"/>
        <v>3.9685096688491667E-6</v>
      </c>
      <c r="L554" s="96">
        <f t="shared" si="159"/>
        <v>91.182336357969504</v>
      </c>
      <c r="N554" s="101">
        <f t="shared" si="145"/>
        <v>1</v>
      </c>
      <c r="O554" s="5">
        <f t="shared" si="152"/>
        <v>945819256.12366092</v>
      </c>
      <c r="P554" s="5">
        <f t="shared" si="153"/>
        <v>8717.9258555549131</v>
      </c>
      <c r="Q554" s="60">
        <f t="shared" si="154"/>
        <v>87179258.55554913</v>
      </c>
      <c r="R554" s="5">
        <f t="shared" si="158"/>
        <v>2189.3077434754209</v>
      </c>
      <c r="S554" s="18">
        <f t="shared" si="156"/>
        <v>21893077.434754208</v>
      </c>
      <c r="T554" s="119">
        <f t="shared" si="144"/>
        <v>0.21778133315813916</v>
      </c>
      <c r="U554" s="119">
        <f t="shared" si="157"/>
        <v>2177.8133315813916</v>
      </c>
    </row>
    <row r="555" spans="2:21" x14ac:dyDescent="0.25">
      <c r="B555" s="5">
        <f>形核速率!F555</f>
        <v>5.4266975328851697</v>
      </c>
      <c r="C555" s="5">
        <f t="shared" si="155"/>
        <v>5.0000000000000711E-2</v>
      </c>
      <c r="D555" s="5">
        <f>形核速率!K555</f>
        <v>108491.3062351613</v>
      </c>
      <c r="E555" s="5">
        <f>晶体生长速度!E554</f>
        <v>1621.4419792816707</v>
      </c>
      <c r="F555" s="39">
        <f t="shared" si="146"/>
        <v>12.592598709952396</v>
      </c>
      <c r="G555">
        <f t="shared" si="147"/>
        <v>12</v>
      </c>
      <c r="H555" s="65">
        <f t="shared" si="148"/>
        <v>0.59259870995239616</v>
      </c>
      <c r="I555">
        <f t="shared" si="149"/>
        <v>9</v>
      </c>
      <c r="J555">
        <f t="shared" si="150"/>
        <v>2.0829584093060189</v>
      </c>
      <c r="K555" s="66">
        <f t="shared" si="151"/>
        <v>4.0090721664459945E-6</v>
      </c>
      <c r="L555" s="96">
        <f t="shared" si="159"/>
        <v>94.559739064394009</v>
      </c>
      <c r="N555" s="101">
        <f t="shared" si="145"/>
        <v>1</v>
      </c>
      <c r="O555" s="5">
        <f t="shared" si="152"/>
        <v>954623160.8817569</v>
      </c>
      <c r="P555" s="5">
        <f t="shared" si="153"/>
        <v>8799.0751886842882</v>
      </c>
      <c r="Q555" s="60">
        <f t="shared" si="154"/>
        <v>87990751.886842877</v>
      </c>
      <c r="R555" s="5">
        <f t="shared" si="158"/>
        <v>2270.3798424395054</v>
      </c>
      <c r="S555" s="18">
        <f t="shared" si="156"/>
        <v>22703798.424395055</v>
      </c>
      <c r="T555" s="119">
        <f t="shared" si="144"/>
        <v>0.22588854305454764</v>
      </c>
      <c r="U555" s="119">
        <f t="shared" si="157"/>
        <v>2258.8854305454765</v>
      </c>
    </row>
    <row r="556" spans="2:21" x14ac:dyDescent="0.25">
      <c r="B556" s="5">
        <f>形核速率!F556</f>
        <v>5.4766975328851695</v>
      </c>
      <c r="C556" s="5">
        <f t="shared" si="155"/>
        <v>4.9999999999999822E-2</v>
      </c>
      <c r="D556" s="5">
        <f>形核速率!K556</f>
        <v>108491.29563721475</v>
      </c>
      <c r="E556" s="5">
        <f>晶体生长速度!E555</f>
        <v>1621.4563435911887</v>
      </c>
      <c r="F556" s="39">
        <f t="shared" si="146"/>
        <v>12.601770224854867</v>
      </c>
      <c r="G556">
        <f t="shared" si="147"/>
        <v>12</v>
      </c>
      <c r="H556" s="65">
        <f t="shared" si="148"/>
        <v>0.60177022485486731</v>
      </c>
      <c r="I556">
        <f t="shared" si="149"/>
        <v>9</v>
      </c>
      <c r="J556">
        <f t="shared" si="150"/>
        <v>2.0829584093060189</v>
      </c>
      <c r="K556" s="66">
        <f t="shared" si="151"/>
        <v>4.049671527810149E-6</v>
      </c>
      <c r="L556" s="96">
        <f t="shared" si="159"/>
        <v>97.937171756965441</v>
      </c>
      <c r="N556" s="101">
        <f t="shared" si="145"/>
        <v>1</v>
      </c>
      <c r="O556" s="5">
        <f t="shared" si="152"/>
        <v>963427219.58567393</v>
      </c>
      <c r="P556" s="5">
        <f t="shared" si="153"/>
        <v>8880.2259566268713</v>
      </c>
      <c r="Q556" s="60">
        <f t="shared" si="154"/>
        <v>88802259.566268712</v>
      </c>
      <c r="R556" s="5">
        <f t="shared" si="158"/>
        <v>2351.4526596190644</v>
      </c>
      <c r="S556" s="18">
        <f t="shared" si="156"/>
        <v>23514526.596190643</v>
      </c>
      <c r="T556" s="119">
        <f t="shared" si="144"/>
        <v>0.23399582477250355</v>
      </c>
      <c r="U556" s="119">
        <f t="shared" si="157"/>
        <v>2339.9582477250356</v>
      </c>
    </row>
    <row r="557" spans="2:21" x14ac:dyDescent="0.25">
      <c r="B557" s="5">
        <f>形核速率!F557</f>
        <v>5.5266975328851693</v>
      </c>
      <c r="C557" s="5">
        <f t="shared" si="155"/>
        <v>4.9999999999999822E-2</v>
      </c>
      <c r="D557" s="5">
        <f>形核速率!K557</f>
        <v>108491.28503939536</v>
      </c>
      <c r="E557" s="5">
        <f>晶体生长速度!E556</f>
        <v>1621.4707075998297</v>
      </c>
      <c r="F557" s="39">
        <f t="shared" si="146"/>
        <v>12.610858385197796</v>
      </c>
      <c r="G557">
        <f t="shared" si="147"/>
        <v>12</v>
      </c>
      <c r="H557" s="65">
        <f t="shared" si="148"/>
        <v>0.61085838519779578</v>
      </c>
      <c r="I557">
        <f t="shared" si="149"/>
        <v>9</v>
      </c>
      <c r="J557">
        <f t="shared" si="150"/>
        <v>2.0829584093060189</v>
      </c>
      <c r="K557" s="66">
        <f t="shared" si="151"/>
        <v>4.0903074493471656E-6</v>
      </c>
      <c r="L557" s="96">
        <f t="shared" si="159"/>
        <v>101.31463443511758</v>
      </c>
      <c r="N557" s="101">
        <f t="shared" si="145"/>
        <v>1</v>
      </c>
      <c r="O557" s="5">
        <f t="shared" si="152"/>
        <v>972231432.23050201</v>
      </c>
      <c r="P557" s="5">
        <f t="shared" si="153"/>
        <v>8961.3781593375479</v>
      </c>
      <c r="Q557" s="60">
        <f t="shared" si="154"/>
        <v>89613781.593375474</v>
      </c>
      <c r="R557" s="5">
        <f t="shared" si="158"/>
        <v>2432.5261949990554</v>
      </c>
      <c r="S557" s="18">
        <f t="shared" si="156"/>
        <v>24325261.949990556</v>
      </c>
      <c r="T557" s="119">
        <f t="shared" si="144"/>
        <v>0.24210317831050268</v>
      </c>
      <c r="U557" s="119">
        <f t="shared" si="157"/>
        <v>2421.031783105027</v>
      </c>
    </row>
    <row r="558" spans="2:21" x14ac:dyDescent="0.25">
      <c r="B558" s="5">
        <f>形核速率!F558</f>
        <v>5.5698465639552381</v>
      </c>
      <c r="C558" s="5">
        <f t="shared" si="155"/>
        <v>4.3149031070068844E-2</v>
      </c>
      <c r="D558" s="5">
        <f>形核速率!K558</f>
        <v>108491.27612821769</v>
      </c>
      <c r="E558" s="5">
        <f>晶体生长速度!E557</f>
        <v>1621.4804205451926</v>
      </c>
      <c r="F558" s="39">
        <f t="shared" si="146"/>
        <v>12.618635441290325</v>
      </c>
      <c r="G558">
        <f t="shared" si="147"/>
        <v>12</v>
      </c>
      <c r="H558" s="65">
        <f t="shared" si="148"/>
        <v>0.61863544129032455</v>
      </c>
      <c r="I558">
        <f t="shared" si="149"/>
        <v>9</v>
      </c>
      <c r="J558">
        <f t="shared" si="150"/>
        <v>2.0829584093060189</v>
      </c>
      <c r="K558" s="66">
        <f t="shared" si="151"/>
        <v>4.1254046321238195E-6</v>
      </c>
      <c r="L558" s="96">
        <f t="shared" si="159"/>
        <v>104.22933678454686</v>
      </c>
      <c r="N558" s="101">
        <f t="shared" si="145"/>
        <v>1</v>
      </c>
      <c r="O558" s="5">
        <f t="shared" si="152"/>
        <v>979827801.90429342</v>
      </c>
      <c r="P558" s="5">
        <f t="shared" si="153"/>
        <v>9031.3971488943353</v>
      </c>
      <c r="Q558" s="60">
        <f t="shared" si="154"/>
        <v>90313971.488943353</v>
      </c>
      <c r="R558" s="5">
        <f t="shared" si="158"/>
        <v>2502.4915040446681</v>
      </c>
      <c r="S558" s="18">
        <f t="shared" si="156"/>
        <v>25024915.04044668</v>
      </c>
      <c r="T558" s="119">
        <f t="shared" si="144"/>
        <v>0.24909970921506397</v>
      </c>
      <c r="U558" s="119">
        <f t="shared" si="157"/>
        <v>2490.9970921506397</v>
      </c>
    </row>
    <row r="559" spans="2:21" x14ac:dyDescent="0.25">
      <c r="B559" s="5">
        <f>形核速率!F559</f>
        <v>5.5698465640552381</v>
      </c>
      <c r="C559" s="5">
        <f t="shared" si="155"/>
        <v>1.000000082740371E-10</v>
      </c>
      <c r="D559" s="5">
        <f>形核速率!K559</f>
        <v>108491.27555353826</v>
      </c>
      <c r="E559" s="5">
        <f>晶体生长速度!E558</f>
        <v>1621.4838362954931</v>
      </c>
      <c r="F559" s="39">
        <f t="shared" si="146"/>
        <v>12.618635436011216</v>
      </c>
      <c r="G559">
        <f t="shared" si="147"/>
        <v>12</v>
      </c>
      <c r="H559" s="65">
        <f t="shared" si="148"/>
        <v>0.61863543601121584</v>
      </c>
      <c r="I559">
        <f t="shared" si="149"/>
        <v>9</v>
      </c>
      <c r="J559">
        <f t="shared" si="150"/>
        <v>2.0829584093060189</v>
      </c>
      <c r="K559" s="66">
        <f t="shared" si="151"/>
        <v>4.1254046081977366E-6</v>
      </c>
      <c r="L559" s="96">
        <f t="shared" si="159"/>
        <v>104.22933679130185</v>
      </c>
      <c r="N559" s="101">
        <f t="shared" si="145"/>
        <v>1</v>
      </c>
      <c r="O559" s="5">
        <f t="shared" si="152"/>
        <v>979829860.800493</v>
      </c>
      <c r="P559" s="5">
        <f t="shared" si="153"/>
        <v>9031.4161742615579</v>
      </c>
      <c r="Q559" s="60">
        <f t="shared" si="154"/>
        <v>90314161.742615581</v>
      </c>
      <c r="R559" s="5">
        <f t="shared" si="158"/>
        <v>2502.4915042068164</v>
      </c>
      <c r="S559" s="18">
        <f t="shared" si="156"/>
        <v>25024915.042068165</v>
      </c>
      <c r="T559" s="119">
        <f t="shared" si="144"/>
        <v>0.2490997092312788</v>
      </c>
      <c r="U559" s="119">
        <f t="shared" si="157"/>
        <v>2490.997092312788</v>
      </c>
    </row>
    <row r="560" spans="2:21" x14ac:dyDescent="0.25">
      <c r="B560" s="5">
        <f>形核速率!F560</f>
        <v>5.5698465643552382</v>
      </c>
      <c r="C560" s="5">
        <f t="shared" si="155"/>
        <v>3.000000248221113E-10</v>
      </c>
      <c r="D560" s="5">
        <f>形核速率!K560</f>
        <v>108491.27382930079</v>
      </c>
      <c r="E560" s="5">
        <f>晶体生长速度!E559</f>
        <v>1621.4940858805078</v>
      </c>
      <c r="F560" s="39">
        <f t="shared" si="146"/>
        <v>12.618635420172053</v>
      </c>
      <c r="G560">
        <f t="shared" si="147"/>
        <v>12</v>
      </c>
      <c r="H560" s="65">
        <f t="shared" si="148"/>
        <v>0.61863542017205297</v>
      </c>
      <c r="I560">
        <f t="shared" si="149"/>
        <v>9</v>
      </c>
      <c r="J560">
        <f t="shared" si="150"/>
        <v>2.0829584093060189</v>
      </c>
      <c r="K560" s="66">
        <f t="shared" si="151"/>
        <v>4.1254045364111615E-6</v>
      </c>
      <c r="L560" s="96">
        <f t="shared" si="159"/>
        <v>104.22933681156692</v>
      </c>
      <c r="N560" s="101">
        <f t="shared" si="145"/>
        <v>1</v>
      </c>
      <c r="O560" s="5">
        <f t="shared" si="152"/>
        <v>979836038.89761984</v>
      </c>
      <c r="P560" s="5">
        <f t="shared" si="153"/>
        <v>9031.4732633638832</v>
      </c>
      <c r="Q560" s="60">
        <f t="shared" si="154"/>
        <v>90314732.633638829</v>
      </c>
      <c r="R560" s="5">
        <f t="shared" si="158"/>
        <v>2502.4915046932647</v>
      </c>
      <c r="S560" s="18">
        <f t="shared" si="156"/>
        <v>25024915.046932645</v>
      </c>
      <c r="T560" s="119">
        <f t="shared" si="144"/>
        <v>0.24909970927992364</v>
      </c>
      <c r="U560" s="119">
        <f t="shared" si="157"/>
        <v>2490.9970927992363</v>
      </c>
    </row>
    <row r="561" spans="2:21" x14ac:dyDescent="0.25">
      <c r="B561" s="5">
        <f>形核速率!F561</f>
        <v>5.5698465647552382</v>
      </c>
      <c r="C561" s="5">
        <f t="shared" si="155"/>
        <v>4.000000330961484E-10</v>
      </c>
      <c r="D561" s="5">
        <f>形核速率!K561</f>
        <v>108491.2715302743</v>
      </c>
      <c r="E561" s="5">
        <f>晶体生长速度!E560</f>
        <v>1621.5077526235827</v>
      </c>
      <c r="F561" s="39">
        <f t="shared" si="146"/>
        <v>12.618635399052769</v>
      </c>
      <c r="G561">
        <f t="shared" si="147"/>
        <v>12</v>
      </c>
      <c r="H561" s="65">
        <f t="shared" si="148"/>
        <v>0.61863539905276888</v>
      </c>
      <c r="I561">
        <f t="shared" si="149"/>
        <v>9</v>
      </c>
      <c r="J561">
        <f t="shared" si="150"/>
        <v>2.0829584093060189</v>
      </c>
      <c r="K561" s="66">
        <f t="shared" si="151"/>
        <v>4.1254044406939194E-6</v>
      </c>
      <c r="L561" s="96">
        <f t="shared" si="159"/>
        <v>104.22933683858724</v>
      </c>
      <c r="N561" s="101">
        <f t="shared" si="145"/>
        <v>1</v>
      </c>
      <c r="O561" s="5">
        <f t="shared" si="152"/>
        <v>979844276.74028862</v>
      </c>
      <c r="P561" s="5">
        <f t="shared" si="153"/>
        <v>9031.5493856744488</v>
      </c>
      <c r="Q561" s="60">
        <f t="shared" si="154"/>
        <v>90315493.856744483</v>
      </c>
      <c r="R561" s="5">
        <f t="shared" si="158"/>
        <v>2502.4915053418677</v>
      </c>
      <c r="S561" s="18">
        <f t="shared" si="156"/>
        <v>25024915.053418677</v>
      </c>
      <c r="T561" s="119">
        <f t="shared" si="144"/>
        <v>0.24909970934478395</v>
      </c>
      <c r="U561" s="119">
        <f t="shared" si="157"/>
        <v>2490.9970934478397</v>
      </c>
    </row>
    <row r="562" spans="2:21" x14ac:dyDescent="0.25">
      <c r="B562" s="5">
        <f>形核速率!F562</f>
        <v>5.5698465649552382</v>
      </c>
      <c r="C562" s="5">
        <f t="shared" si="155"/>
        <v>2.000000165480742E-10</v>
      </c>
      <c r="D562" s="5">
        <f>形核速率!K562</f>
        <v>108491.27038082936</v>
      </c>
      <c r="E562" s="5">
        <f>晶体生长速度!E561</f>
        <v>1621.5145852707985</v>
      </c>
      <c r="F562" s="39">
        <f t="shared" ref="F562:F625" si="160">LN(D562*B562/2-3)</f>
        <v>12.618635388493757</v>
      </c>
      <c r="G562">
        <f t="shared" ref="G562:G625" si="161">INT(F562)</f>
        <v>12</v>
      </c>
      <c r="H562" s="65">
        <f t="shared" ref="H562:H625" si="162">F562-G562</f>
        <v>0.61863538849375743</v>
      </c>
      <c r="I562">
        <f t="shared" ref="I562:I625" si="163">G562-3</f>
        <v>9</v>
      </c>
      <c r="J562">
        <f t="shared" ref="J562:J625" si="164">1+1/2+4/9/2+10/27*(1-(1-1/3)^(G562-3))</f>
        <v>2.0829584093060189</v>
      </c>
      <c r="K562" s="66">
        <f t="shared" ref="K562:K625" si="165">(3^H562)/3*4*3^I562*5*1/(3^(2*(G562-1)))*1/2</f>
        <v>4.1254043928381571E-6</v>
      </c>
      <c r="L562" s="96">
        <f t="shared" si="159"/>
        <v>104.22933685209746</v>
      </c>
      <c r="N562" s="101">
        <f t="shared" si="145"/>
        <v>1</v>
      </c>
      <c r="O562" s="5">
        <f t="shared" si="152"/>
        <v>979848395.22441626</v>
      </c>
      <c r="P562" s="5">
        <f t="shared" si="153"/>
        <v>9031.587442795375</v>
      </c>
      <c r="Q562" s="60">
        <f t="shared" si="154"/>
        <v>90315874.42795375</v>
      </c>
      <c r="R562" s="5">
        <f t="shared" si="158"/>
        <v>2502.4915056661707</v>
      </c>
      <c r="S562" s="18">
        <f t="shared" si="156"/>
        <v>25024915.056661706</v>
      </c>
      <c r="T562" s="119">
        <f t="shared" si="144"/>
        <v>0.24909970937721423</v>
      </c>
      <c r="U562" s="119">
        <f t="shared" si="157"/>
        <v>2490.9970937721423</v>
      </c>
    </row>
    <row r="563" spans="2:21" x14ac:dyDescent="0.25">
      <c r="B563" s="5">
        <f>形核速率!F563</f>
        <v>5.5698465739552381</v>
      </c>
      <c r="C563" s="5">
        <f t="shared" si="155"/>
        <v>8.9999998564849193E-9</v>
      </c>
      <c r="D563" s="5">
        <f>形核速率!K563</f>
        <v>108491.21864894489</v>
      </c>
      <c r="E563" s="5">
        <f>晶体生长速度!E562</f>
        <v>1621.8221727026687</v>
      </c>
      <c r="F563" s="39">
        <f t="shared" si="160"/>
        <v>12.618634913274843</v>
      </c>
      <c r="G563">
        <f t="shared" si="161"/>
        <v>12</v>
      </c>
      <c r="H563" s="65">
        <f t="shared" si="162"/>
        <v>0.61863491327484255</v>
      </c>
      <c r="I563">
        <f t="shared" si="163"/>
        <v>9</v>
      </c>
      <c r="J563">
        <f t="shared" si="164"/>
        <v>2.0829584093060189</v>
      </c>
      <c r="K563" s="66">
        <f t="shared" si="165"/>
        <v>4.1254022390420667E-6</v>
      </c>
      <c r="L563" s="96">
        <f t="shared" si="159"/>
        <v>104.22933746017252</v>
      </c>
      <c r="N563" s="101">
        <f t="shared" si="145"/>
        <v>1</v>
      </c>
      <c r="O563" s="5">
        <f t="shared" si="152"/>
        <v>980033798.34850824</v>
      </c>
      <c r="P563" s="5">
        <f t="shared" si="153"/>
        <v>9033.3006721925994</v>
      </c>
      <c r="Q563" s="60">
        <f t="shared" si="154"/>
        <v>90333006.721925989</v>
      </c>
      <c r="R563" s="5">
        <f t="shared" si="158"/>
        <v>2502.4915202625702</v>
      </c>
      <c r="S563" s="18">
        <f t="shared" si="156"/>
        <v>25024915.202625703</v>
      </c>
      <c r="T563" s="119">
        <f t="shared" si="144"/>
        <v>0.24909971083685417</v>
      </c>
      <c r="U563" s="119">
        <f t="shared" si="157"/>
        <v>2490.9971083685418</v>
      </c>
    </row>
    <row r="564" spans="2:21" x14ac:dyDescent="0.25">
      <c r="B564" s="5">
        <f>形核速率!F564</f>
        <v>5.5698466639552384</v>
      </c>
      <c r="C564" s="5">
        <f t="shared" si="155"/>
        <v>9.0000000341206032E-8</v>
      </c>
      <c r="D564" s="5">
        <f>形核速率!K564</f>
        <v>108490.70150656164</v>
      </c>
      <c r="E564" s="5">
        <f>晶体生长速度!E563</f>
        <v>1624.9003048109375</v>
      </c>
      <c r="F564" s="39">
        <f t="shared" si="160"/>
        <v>12.618630162699713</v>
      </c>
      <c r="G564">
        <f t="shared" si="161"/>
        <v>12</v>
      </c>
      <c r="H564" s="65">
        <f t="shared" si="162"/>
        <v>0.61863016269971283</v>
      </c>
      <c r="I564">
        <f t="shared" si="163"/>
        <v>9</v>
      </c>
      <c r="J564">
        <f t="shared" si="164"/>
        <v>2.0829584093060189</v>
      </c>
      <c r="K564" s="66">
        <f t="shared" si="165"/>
        <v>4.1253807084580596E-6</v>
      </c>
      <c r="L564" s="96">
        <f t="shared" si="159"/>
        <v>104.22934355246416</v>
      </c>
      <c r="N564" s="101">
        <f t="shared" si="145"/>
        <v>1</v>
      </c>
      <c r="O564" s="5">
        <f t="shared" si="152"/>
        <v>981889185.79971242</v>
      </c>
      <c r="P564" s="5">
        <f t="shared" si="153"/>
        <v>9050.4455420110498</v>
      </c>
      <c r="Q564" s="60">
        <f t="shared" si="154"/>
        <v>90504455.420110494</v>
      </c>
      <c r="R564" s="5">
        <f t="shared" si="158"/>
        <v>2502.491666503598</v>
      </c>
      <c r="S564" s="18">
        <f t="shared" si="156"/>
        <v>25024916.665035982</v>
      </c>
      <c r="T564" s="119">
        <f t="shared" si="144"/>
        <v>0.24909972546095696</v>
      </c>
      <c r="U564" s="119">
        <f t="shared" si="157"/>
        <v>2490.9972546095696</v>
      </c>
    </row>
    <row r="565" spans="2:21" x14ac:dyDescent="0.25">
      <c r="B565" s="5">
        <f>形核速率!F565</f>
        <v>5.5698475639552383</v>
      </c>
      <c r="C565" s="5">
        <f t="shared" si="155"/>
        <v>8.9999999985934664E-7</v>
      </c>
      <c r="D565" s="5">
        <f>形核速率!K565</f>
        <v>108485.5486424155</v>
      </c>
      <c r="E565" s="5">
        <f>晶体生长速度!E564</f>
        <v>1655.8964849282702</v>
      </c>
      <c r="F565" s="39">
        <f t="shared" si="160"/>
        <v>12.618582826780187</v>
      </c>
      <c r="G565">
        <f t="shared" si="161"/>
        <v>12</v>
      </c>
      <c r="H565" s="65">
        <f t="shared" si="162"/>
        <v>0.61858282678018739</v>
      </c>
      <c r="I565">
        <f t="shared" si="163"/>
        <v>9</v>
      </c>
      <c r="J565">
        <f t="shared" si="164"/>
        <v>2.0829584093060189</v>
      </c>
      <c r="K565" s="66">
        <f t="shared" si="165"/>
        <v>4.1251661784685971E-6</v>
      </c>
      <c r="L565" s="96">
        <f t="shared" si="159"/>
        <v>104.22940563753025</v>
      </c>
      <c r="N565" s="101">
        <f t="shared" si="145"/>
        <v>1</v>
      </c>
      <c r="O565" s="5">
        <f t="shared" si="152"/>
        <v>1000572087.6111498</v>
      </c>
      <c r="P565" s="5">
        <f t="shared" si="153"/>
        <v>9223.0910027397676</v>
      </c>
      <c r="Q565" s="60">
        <f t="shared" si="154"/>
        <v>92230910.027397677</v>
      </c>
      <c r="R565" s="5">
        <f t="shared" si="158"/>
        <v>2502.4931568104344</v>
      </c>
      <c r="S565" s="18">
        <f t="shared" si="156"/>
        <v>25024931.568104345</v>
      </c>
      <c r="T565" s="119">
        <f t="shared" ref="T565:T628" si="166">T564+(E565*C565*N565)/10000</f>
        <v>0.24909987449164059</v>
      </c>
      <c r="U565" s="119">
        <f t="shared" si="157"/>
        <v>2490.9987449164059</v>
      </c>
    </row>
    <row r="566" spans="2:21" x14ac:dyDescent="0.25">
      <c r="B566" s="5">
        <f>形核速率!F566</f>
        <v>5.5698540507672023</v>
      </c>
      <c r="C566" s="5">
        <f t="shared" si="155"/>
        <v>6.4868119640237865E-6</v>
      </c>
      <c r="D566" s="5">
        <f>形核速率!K566</f>
        <v>108449.37561916158</v>
      </c>
      <c r="E566" s="5">
        <f>晶体生长速度!E565</f>
        <v>1891.040720926416</v>
      </c>
      <c r="F566" s="39">
        <f t="shared" si="160"/>
        <v>12.618250496176314</v>
      </c>
      <c r="G566">
        <f t="shared" si="161"/>
        <v>12</v>
      </c>
      <c r="H566" s="65">
        <f t="shared" si="162"/>
        <v>0.618250496176314</v>
      </c>
      <c r="I566">
        <f t="shared" si="163"/>
        <v>9</v>
      </c>
      <c r="J566">
        <f t="shared" si="164"/>
        <v>2.0829584093060189</v>
      </c>
      <c r="K566" s="66">
        <f t="shared" si="165"/>
        <v>4.1236603449530045E-6</v>
      </c>
      <c r="L566" s="96">
        <f t="shared" si="159"/>
        <v>104.22991666429159</v>
      </c>
      <c r="N566" s="101">
        <f t="shared" ref="N566:N629" si="167">N565</f>
        <v>1</v>
      </c>
      <c r="O566" s="5">
        <f t="shared" si="152"/>
        <v>1142277841.3960485</v>
      </c>
      <c r="P566" s="5">
        <f t="shared" si="153"/>
        <v>10532.820819617729</v>
      </c>
      <c r="Q566" s="60">
        <f t="shared" si="154"/>
        <v>105328208.19617729</v>
      </c>
      <c r="R566" s="5">
        <f t="shared" si="158"/>
        <v>2502.5054236360074</v>
      </c>
      <c r="S566" s="18">
        <f t="shared" si="156"/>
        <v>25025054.236360073</v>
      </c>
      <c r="T566" s="119">
        <f t="shared" si="166"/>
        <v>0.2491011011741979</v>
      </c>
      <c r="U566" s="119">
        <f t="shared" si="157"/>
        <v>2491.011011741979</v>
      </c>
    </row>
    <row r="567" spans="2:21" x14ac:dyDescent="0.25">
      <c r="B567" s="5">
        <f>形核速率!F567</f>
        <v>5.5698565639552378</v>
      </c>
      <c r="C567" s="5">
        <f t="shared" si="155"/>
        <v>2.5131880354578584E-6</v>
      </c>
      <c r="D567" s="5">
        <f>形核速率!K567</f>
        <v>108449.37564386183</v>
      </c>
      <c r="E567" s="5">
        <f>晶体生长速度!E566</f>
        <v>1891.0403878418792</v>
      </c>
      <c r="F567" s="39">
        <f t="shared" si="160"/>
        <v>12.618250947621004</v>
      </c>
      <c r="G567">
        <f t="shared" si="161"/>
        <v>12</v>
      </c>
      <c r="H567" s="65">
        <f t="shared" si="162"/>
        <v>0.61825094762100363</v>
      </c>
      <c r="I567">
        <f t="shared" si="163"/>
        <v>9</v>
      </c>
      <c r="J567">
        <f t="shared" si="164"/>
        <v>2.0829584093060189</v>
      </c>
      <c r="K567" s="66">
        <f t="shared" si="165"/>
        <v>4.1236623901351629E-6</v>
      </c>
      <c r="L567" s="96">
        <f t="shared" si="159"/>
        <v>104.23011465154994</v>
      </c>
      <c r="N567" s="101">
        <f t="shared" si="167"/>
        <v>1</v>
      </c>
      <c r="O567" s="5">
        <f t="shared" si="152"/>
        <v>1142278155.8674359</v>
      </c>
      <c r="P567" s="5">
        <f t="shared" si="153"/>
        <v>10532.82371692555</v>
      </c>
      <c r="Q567" s="60">
        <f t="shared" si="154"/>
        <v>105328237.1692555</v>
      </c>
      <c r="R567" s="5">
        <f t="shared" si="158"/>
        <v>2502.5101761760848</v>
      </c>
      <c r="S567" s="18">
        <f t="shared" si="156"/>
        <v>25025101.76176085</v>
      </c>
      <c r="T567" s="119">
        <f t="shared" si="166"/>
        <v>0.24910157642820563</v>
      </c>
      <c r="U567" s="119">
        <f t="shared" si="157"/>
        <v>2491.0157642820564</v>
      </c>
    </row>
    <row r="568" spans="2:21" x14ac:dyDescent="0.25">
      <c r="B568" s="5">
        <f>形核速率!F568</f>
        <v>5.5698665639552383</v>
      </c>
      <c r="C568" s="5">
        <f t="shared" si="155"/>
        <v>1.0000000000509601E-5</v>
      </c>
      <c r="D568" s="5">
        <f>形核速率!K568</f>
        <v>108449.3756917992</v>
      </c>
      <c r="E568" s="5">
        <f>晶体生长速度!E567</f>
        <v>1891.039729503171</v>
      </c>
      <c r="F568" s="39">
        <f t="shared" si="160"/>
        <v>12.618252743457624</v>
      </c>
      <c r="G568">
        <f t="shared" si="161"/>
        <v>12</v>
      </c>
      <c r="H568" s="65">
        <f t="shared" si="162"/>
        <v>0.61825274345762438</v>
      </c>
      <c r="I568">
        <f t="shared" si="163"/>
        <v>9</v>
      </c>
      <c r="J568">
        <f t="shared" si="164"/>
        <v>2.0829584093060189</v>
      </c>
      <c r="K568" s="66">
        <f t="shared" si="165"/>
        <v>4.1236705258329236E-6</v>
      </c>
      <c r="L568" s="96">
        <f t="shared" si="159"/>
        <v>104.23090244453097</v>
      </c>
      <c r="N568" s="101">
        <f t="shared" si="167"/>
        <v>1</v>
      </c>
      <c r="O568" s="5">
        <f t="shared" si="152"/>
        <v>1142279809.5253034</v>
      </c>
      <c r="P568" s="5">
        <f t="shared" si="153"/>
        <v>10532.83896047067</v>
      </c>
      <c r="Q568" s="60">
        <f t="shared" si="154"/>
        <v>105328389.6047067</v>
      </c>
      <c r="R568" s="5">
        <f t="shared" si="158"/>
        <v>2502.5290865733809</v>
      </c>
      <c r="S568" s="18">
        <f t="shared" si="156"/>
        <v>25025290.86573381</v>
      </c>
      <c r="T568" s="119">
        <f t="shared" si="166"/>
        <v>0.24910346746793524</v>
      </c>
      <c r="U568" s="119">
        <f t="shared" si="157"/>
        <v>2491.0346746793525</v>
      </c>
    </row>
    <row r="569" spans="2:21" x14ac:dyDescent="0.25">
      <c r="B569" s="5">
        <f>形核速率!F569</f>
        <v>5.569896563955238</v>
      </c>
      <c r="C569" s="5">
        <f t="shared" si="155"/>
        <v>2.9999999999752447E-5</v>
      </c>
      <c r="D569" s="5">
        <f>形核速率!K569</f>
        <v>108449.37577143915</v>
      </c>
      <c r="E569" s="5">
        <f>晶体生长速度!E568</f>
        <v>1891.0386046866433</v>
      </c>
      <c r="F569" s="39">
        <f t="shared" si="160"/>
        <v>12.61825813035642</v>
      </c>
      <c r="G569">
        <f t="shared" si="161"/>
        <v>12</v>
      </c>
      <c r="H569" s="65">
        <f t="shared" si="162"/>
        <v>0.61825813035641985</v>
      </c>
      <c r="I569">
        <f t="shared" si="163"/>
        <v>9</v>
      </c>
      <c r="J569">
        <f t="shared" si="164"/>
        <v>2.0829584093060189</v>
      </c>
      <c r="K569" s="66">
        <f t="shared" si="165"/>
        <v>4.1236949302541684E-6</v>
      </c>
      <c r="L569" s="96">
        <f t="shared" si="159"/>
        <v>104.23326582206816</v>
      </c>
      <c r="N569" s="101">
        <f t="shared" si="167"/>
        <v>1</v>
      </c>
      <c r="O569" s="5">
        <f t="shared" si="152"/>
        <v>1142285283.3790305</v>
      </c>
      <c r="P569" s="5">
        <f t="shared" si="153"/>
        <v>10532.889426550842</v>
      </c>
      <c r="Q569" s="60">
        <f t="shared" si="154"/>
        <v>105328894.26550843</v>
      </c>
      <c r="R569" s="5">
        <f t="shared" si="158"/>
        <v>2502.5858177315213</v>
      </c>
      <c r="S569" s="18">
        <f t="shared" si="156"/>
        <v>25025858.177315213</v>
      </c>
      <c r="T569" s="119">
        <f t="shared" si="166"/>
        <v>0.24910914058374925</v>
      </c>
      <c r="U569" s="119">
        <f t="shared" si="157"/>
        <v>2491.0914058374924</v>
      </c>
    </row>
    <row r="570" spans="2:21" x14ac:dyDescent="0.25">
      <c r="B570" s="5">
        <f>形核速率!F570</f>
        <v>5.5699265639552378</v>
      </c>
      <c r="C570" s="5">
        <f t="shared" si="155"/>
        <v>2.9999999999752447E-5</v>
      </c>
      <c r="D570" s="5">
        <f>形核速率!K570</f>
        <v>108449.37585107911</v>
      </c>
      <c r="E570" s="5">
        <f>晶体生长速度!E569</f>
        <v>1891.0374798707928</v>
      </c>
      <c r="F570" s="39">
        <f t="shared" si="160"/>
        <v>12.618263517226204</v>
      </c>
      <c r="G570">
        <f t="shared" si="161"/>
        <v>12</v>
      </c>
      <c r="H570" s="65">
        <f t="shared" si="162"/>
        <v>0.61826351722620387</v>
      </c>
      <c r="I570">
        <f t="shared" si="163"/>
        <v>9</v>
      </c>
      <c r="J570">
        <f t="shared" si="164"/>
        <v>2.0829584093060189</v>
      </c>
      <c r="K570" s="66">
        <f t="shared" si="165"/>
        <v>4.1237193346884091E-6</v>
      </c>
      <c r="L570" s="96">
        <f t="shared" si="159"/>
        <v>104.23562919819962</v>
      </c>
      <c r="N570" s="101">
        <f t="shared" si="167"/>
        <v>1</v>
      </c>
      <c r="O570" s="5">
        <f t="shared" si="152"/>
        <v>1142290757.2258556</v>
      </c>
      <c r="P570" s="5">
        <f t="shared" si="153"/>
        <v>10532.939892567298</v>
      </c>
      <c r="Q570" s="60">
        <f t="shared" si="154"/>
        <v>105329398.92567298</v>
      </c>
      <c r="R570" s="5">
        <f t="shared" si="158"/>
        <v>2502.6425488559171</v>
      </c>
      <c r="S570" s="18">
        <f t="shared" si="156"/>
        <v>25026425.488559172</v>
      </c>
      <c r="T570" s="119">
        <f t="shared" si="166"/>
        <v>0.24911481369618882</v>
      </c>
      <c r="U570" s="119">
        <f t="shared" si="157"/>
        <v>2491.1481369618882</v>
      </c>
    </row>
    <row r="571" spans="2:21" x14ac:dyDescent="0.25">
      <c r="B571" s="5">
        <f>形核速率!F571</f>
        <v>5.5699465639552379</v>
      </c>
      <c r="C571" s="5">
        <f t="shared" si="155"/>
        <v>2.0000000000131024E-5</v>
      </c>
      <c r="D571" s="5">
        <f>形核速率!K571</f>
        <v>108449.37591730661</v>
      </c>
      <c r="E571" s="5">
        <f>晶体生长速度!E570</f>
        <v>1891.0365559827583</v>
      </c>
      <c r="F571" s="39">
        <f t="shared" si="160"/>
        <v>12.618267108577719</v>
      </c>
      <c r="G571">
        <f t="shared" si="161"/>
        <v>12</v>
      </c>
      <c r="H571" s="65">
        <f t="shared" si="162"/>
        <v>0.61826710857771872</v>
      </c>
      <c r="I571">
        <f t="shared" si="163"/>
        <v>9</v>
      </c>
      <c r="J571">
        <f t="shared" si="164"/>
        <v>2.0829584093060189</v>
      </c>
      <c r="K571" s="66">
        <f t="shared" si="165"/>
        <v>4.1237356048671296E-6</v>
      </c>
      <c r="L571" s="96">
        <f t="shared" si="159"/>
        <v>104.23720478151752</v>
      </c>
      <c r="N571" s="101">
        <f t="shared" si="167"/>
        <v>1</v>
      </c>
      <c r="O571" s="5">
        <f t="shared" si="152"/>
        <v>1142294301.4788706</v>
      </c>
      <c r="P571" s="5">
        <f t="shared" si="153"/>
        <v>10532.972567309911</v>
      </c>
      <c r="Q571" s="60">
        <f t="shared" si="154"/>
        <v>105329725.67309912</v>
      </c>
      <c r="R571" s="5">
        <f t="shared" si="158"/>
        <v>2502.6803695870371</v>
      </c>
      <c r="S571" s="18">
        <f t="shared" si="156"/>
        <v>25026803.69587037</v>
      </c>
      <c r="T571" s="119">
        <f t="shared" si="166"/>
        <v>0.24911859576930082</v>
      </c>
      <c r="U571" s="119">
        <f t="shared" si="157"/>
        <v>2491.1859576930083</v>
      </c>
    </row>
    <row r="572" spans="2:21" x14ac:dyDescent="0.25">
      <c r="B572" s="5">
        <f>形核速率!F572</f>
        <v>5.5700465639552386</v>
      </c>
      <c r="C572" s="5">
        <f t="shared" si="155"/>
        <v>1.0000000000065512E-4</v>
      </c>
      <c r="D572" s="5">
        <f>形核速率!K572</f>
        <v>108449.37605061631</v>
      </c>
      <c r="E572" s="5">
        <f>晶体生长速度!E571</f>
        <v>1891.0345575043661</v>
      </c>
      <c r="F572" s="39">
        <f t="shared" si="160"/>
        <v>12.618285063317733</v>
      </c>
      <c r="G572">
        <f t="shared" si="161"/>
        <v>12</v>
      </c>
      <c r="H572" s="65">
        <f t="shared" si="162"/>
        <v>0.61828506331773347</v>
      </c>
      <c r="I572">
        <f t="shared" si="163"/>
        <v>9</v>
      </c>
      <c r="J572">
        <f t="shared" si="164"/>
        <v>2.0829584093060189</v>
      </c>
      <c r="K572" s="66">
        <f t="shared" si="165"/>
        <v>4.123816947583144E-6</v>
      </c>
      <c r="L572" s="96">
        <f t="shared" si="159"/>
        <v>104.24508268978181</v>
      </c>
      <c r="N572" s="101">
        <f t="shared" si="167"/>
        <v>1</v>
      </c>
      <c r="O572" s="5">
        <f t="shared" ref="O572:O635" si="168">B572*D572*E572</f>
        <v>1142313603.8394825</v>
      </c>
      <c r="P572" s="5">
        <f t="shared" ref="P572:P635" si="169">B572*E572</f>
        <v>10533.150539347809</v>
      </c>
      <c r="Q572" s="60">
        <f t="shared" ref="Q572:Q635" si="170">P572*10^4</f>
        <v>105331505.3934781</v>
      </c>
      <c r="R572" s="5">
        <f t="shared" si="158"/>
        <v>2502.8694730427887</v>
      </c>
      <c r="S572" s="18">
        <f t="shared" si="156"/>
        <v>25028694.730427887</v>
      </c>
      <c r="T572" s="119">
        <f t="shared" si="166"/>
        <v>0.24913750611487598</v>
      </c>
      <c r="U572" s="119">
        <f t="shared" si="157"/>
        <v>2491.3750611487599</v>
      </c>
    </row>
    <row r="573" spans="2:21" x14ac:dyDescent="0.25">
      <c r="B573" s="5">
        <f>形核速率!F573</f>
        <v>5.5703465639552379</v>
      </c>
      <c r="C573" s="5">
        <f t="shared" si="155"/>
        <v>2.9999999999930083E-4</v>
      </c>
      <c r="D573" s="5">
        <f>形核速率!K573</f>
        <v>108449.37624761509</v>
      </c>
      <c r="E573" s="5">
        <f>晶体生长速度!E572</f>
        <v>1891.0312506330572</v>
      </c>
      <c r="F573" s="39">
        <f t="shared" si="160"/>
        <v>12.618338923732669</v>
      </c>
      <c r="G573">
        <f t="shared" si="161"/>
        <v>12</v>
      </c>
      <c r="H573" s="65">
        <f t="shared" si="162"/>
        <v>0.61833892373266863</v>
      </c>
      <c r="I573">
        <f t="shared" si="163"/>
        <v>9</v>
      </c>
      <c r="J573">
        <f t="shared" si="164"/>
        <v>2.0829584093060189</v>
      </c>
      <c r="K573" s="66">
        <f t="shared" si="165"/>
        <v>4.1240609681184871E-6</v>
      </c>
      <c r="L573" s="96">
        <f t="shared" si="159"/>
        <v>104.26871637324872</v>
      </c>
      <c r="N573" s="101">
        <f t="shared" si="167"/>
        <v>1</v>
      </c>
      <c r="O573" s="5">
        <f t="shared" si="168"/>
        <v>1142373132.6869915</v>
      </c>
      <c r="P573" s="5">
        <f t="shared" si="169"/>
        <v>10533.699429295826</v>
      </c>
      <c r="Q573" s="60">
        <f t="shared" si="170"/>
        <v>105336994.29295826</v>
      </c>
      <c r="R573" s="5">
        <f t="shared" si="158"/>
        <v>2503.4367824179772</v>
      </c>
      <c r="S573" s="18">
        <f t="shared" si="156"/>
        <v>25034367.824179772</v>
      </c>
      <c r="T573" s="119">
        <f t="shared" si="166"/>
        <v>0.24919423705239485</v>
      </c>
      <c r="U573" s="119">
        <f t="shared" si="157"/>
        <v>2491.9423705239487</v>
      </c>
    </row>
    <row r="574" spans="2:21" x14ac:dyDescent="0.25">
      <c r="B574" s="5">
        <f>形核速率!F574</f>
        <v>5.5706465639552381</v>
      </c>
      <c r="C574" s="5">
        <f t="shared" si="155"/>
        <v>3.00000000000189E-4</v>
      </c>
      <c r="D574" s="5">
        <f>形核速率!K574</f>
        <v>108449.37644461371</v>
      </c>
      <c r="E574" s="5">
        <f>晶体生长速度!E573</f>
        <v>1891.0279437677564</v>
      </c>
      <c r="F574" s="39">
        <f t="shared" si="160"/>
        <v>12.61839278124701</v>
      </c>
      <c r="G574">
        <f t="shared" si="161"/>
        <v>12</v>
      </c>
      <c r="H574" s="65">
        <f t="shared" si="162"/>
        <v>0.61839278124701025</v>
      </c>
      <c r="I574">
        <f t="shared" si="163"/>
        <v>9</v>
      </c>
      <c r="J574">
        <f t="shared" si="164"/>
        <v>2.0829584093060189</v>
      </c>
      <c r="K574" s="66">
        <f t="shared" si="165"/>
        <v>4.1243049899507469E-6</v>
      </c>
      <c r="L574" s="96">
        <f t="shared" si="159"/>
        <v>104.29235001539001</v>
      </c>
      <c r="N574" s="101">
        <f t="shared" si="167"/>
        <v>1</v>
      </c>
      <c r="O574" s="5">
        <f t="shared" si="168"/>
        <v>1142432661.3231678</v>
      </c>
      <c r="P574" s="5">
        <f t="shared" si="169"/>
        <v>10534.248317293192</v>
      </c>
      <c r="Q574" s="60">
        <f t="shared" si="170"/>
        <v>105342483.17293191</v>
      </c>
      <c r="R574" s="5">
        <f t="shared" si="158"/>
        <v>2504.0040908011078</v>
      </c>
      <c r="S574" s="18">
        <f t="shared" si="156"/>
        <v>25040040.908011079</v>
      </c>
      <c r="T574" s="119">
        <f t="shared" si="166"/>
        <v>0.24925096789070791</v>
      </c>
      <c r="U574" s="119">
        <f t="shared" si="157"/>
        <v>2492.509678907079</v>
      </c>
    </row>
    <row r="575" spans="2:21" x14ac:dyDescent="0.25">
      <c r="B575" s="5">
        <f>形核速率!F575</f>
        <v>5.5708465639552385</v>
      </c>
      <c r="C575" s="5">
        <f t="shared" si="155"/>
        <v>2.0000000000042206E-4</v>
      </c>
      <c r="D575" s="5">
        <f>形核速率!K575</f>
        <v>108449.37661748005</v>
      </c>
      <c r="E575" s="5">
        <f>晶体生长速度!E574</f>
        <v>1891.0251889258509</v>
      </c>
      <c r="F575" s="39">
        <f t="shared" si="160"/>
        <v>12.618428685028269</v>
      </c>
      <c r="G575">
        <f t="shared" si="161"/>
        <v>12</v>
      </c>
      <c r="H575" s="65">
        <f t="shared" si="162"/>
        <v>0.61842868502826853</v>
      </c>
      <c r="I575">
        <f t="shared" si="163"/>
        <v>9</v>
      </c>
      <c r="J575">
        <f t="shared" si="164"/>
        <v>2.0829584093060189</v>
      </c>
      <c r="K575" s="66">
        <f t="shared" si="165"/>
        <v>4.1244676736281029E-6</v>
      </c>
      <c r="L575" s="96">
        <f t="shared" si="159"/>
        <v>104.30810575386586</v>
      </c>
      <c r="N575" s="101">
        <f t="shared" si="167"/>
        <v>1</v>
      </c>
      <c r="O575" s="5">
        <f t="shared" si="168"/>
        <v>1142472014.9534557</v>
      </c>
      <c r="P575" s="5">
        <f t="shared" si="169"/>
        <v>10534.611176080381</v>
      </c>
      <c r="Q575" s="60">
        <f t="shared" si="170"/>
        <v>105346111.76080382</v>
      </c>
      <c r="R575" s="5">
        <f t="shared" si="158"/>
        <v>2504.3822958388937</v>
      </c>
      <c r="S575" s="18">
        <f t="shared" si="156"/>
        <v>25043822.958388936</v>
      </c>
      <c r="T575" s="119">
        <f t="shared" si="166"/>
        <v>0.24928878839448651</v>
      </c>
      <c r="U575" s="119">
        <f t="shared" si="157"/>
        <v>2492.8878839448653</v>
      </c>
    </row>
    <row r="576" spans="2:21" x14ac:dyDescent="0.25">
      <c r="B576" s="5">
        <f>形核速率!F576</f>
        <v>5.5718465639552379</v>
      </c>
      <c r="C576" s="5">
        <f t="shared" si="155"/>
        <v>9.9999999999944578E-4</v>
      </c>
      <c r="D576" s="5">
        <f>形核速率!K576</f>
        <v>108449.37685622548</v>
      </c>
      <c r="E576" s="5">
        <f>晶体生长速度!E575</f>
        <v>1891.0197028868663</v>
      </c>
      <c r="F576" s="39">
        <f t="shared" si="160"/>
        <v>12.61860817883408</v>
      </c>
      <c r="G576">
        <f t="shared" si="161"/>
        <v>12</v>
      </c>
      <c r="H576" s="65">
        <f t="shared" si="162"/>
        <v>0.61860817883408004</v>
      </c>
      <c r="I576">
        <f t="shared" si="163"/>
        <v>9</v>
      </c>
      <c r="J576">
        <f t="shared" si="164"/>
        <v>2.0829584093060189</v>
      </c>
      <c r="K576" s="66">
        <f t="shared" si="165"/>
        <v>4.1252810745185933E-6</v>
      </c>
      <c r="L576" s="96">
        <f t="shared" si="159"/>
        <v>104.38688421773141</v>
      </c>
      <c r="N576" s="101">
        <f t="shared" si="167"/>
        <v>1</v>
      </c>
      <c r="O576" s="5">
        <f t="shared" si="168"/>
        <v>1142673782.9599504</v>
      </c>
      <c r="P576" s="5">
        <f t="shared" si="169"/>
        <v>10536.471633901841</v>
      </c>
      <c r="Q576" s="60">
        <f t="shared" si="170"/>
        <v>105364716.33901842</v>
      </c>
      <c r="R576" s="5">
        <f t="shared" si="158"/>
        <v>2506.2733155417795</v>
      </c>
      <c r="S576" s="18">
        <f t="shared" si="156"/>
        <v>25062733.155417796</v>
      </c>
      <c r="T576" s="119">
        <f t="shared" si="166"/>
        <v>0.24947789036477508</v>
      </c>
      <c r="U576" s="119">
        <f t="shared" si="157"/>
        <v>2494.7789036477507</v>
      </c>
    </row>
    <row r="577" spans="2:28" x14ac:dyDescent="0.25">
      <c r="B577" s="5">
        <f>形核速率!F577</f>
        <v>5.574846563955238</v>
      </c>
      <c r="C577" s="5">
        <f t="shared" si="155"/>
        <v>3.0000000000001137E-3</v>
      </c>
      <c r="D577" s="5">
        <f>形核速率!K577</f>
        <v>108449.37693073953</v>
      </c>
      <c r="E577" s="5">
        <f>晶体生长速度!E576</f>
        <v>1891.0117467120344</v>
      </c>
      <c r="F577" s="39">
        <f t="shared" si="160"/>
        <v>12.619146461111709</v>
      </c>
      <c r="G577">
        <f t="shared" si="161"/>
        <v>12</v>
      </c>
      <c r="H577" s="65">
        <f t="shared" si="162"/>
        <v>0.61914646111170946</v>
      </c>
      <c r="I577">
        <f t="shared" si="163"/>
        <v>9</v>
      </c>
      <c r="J577">
        <f t="shared" si="164"/>
        <v>2.0829584093060189</v>
      </c>
      <c r="K577" s="66">
        <f t="shared" si="165"/>
        <v>4.1277213367462587E-6</v>
      </c>
      <c r="L577" s="96">
        <f t="shared" si="159"/>
        <v>104.6232186152602</v>
      </c>
      <c r="N577" s="101">
        <f t="shared" si="167"/>
        <v>1</v>
      </c>
      <c r="O577" s="5">
        <f t="shared" si="168"/>
        <v>1143284213.2577991</v>
      </c>
      <c r="P577" s="5">
        <f t="shared" si="169"/>
        <v>10542.100338556578</v>
      </c>
      <c r="Q577" s="60">
        <f t="shared" si="170"/>
        <v>105421003.38556579</v>
      </c>
      <c r="R577" s="5">
        <f t="shared" si="158"/>
        <v>2511.946350781916</v>
      </c>
      <c r="S577" s="18">
        <f t="shared" si="156"/>
        <v>25119463.507819161</v>
      </c>
      <c r="T577" s="119">
        <f t="shared" si="166"/>
        <v>0.25004519388878871</v>
      </c>
      <c r="U577" s="119">
        <f t="shared" si="157"/>
        <v>2500.4519388878871</v>
      </c>
    </row>
    <row r="578" spans="2:28" x14ac:dyDescent="0.25">
      <c r="B578" s="5">
        <f>形核速率!F578</f>
        <v>5.5778465639552381</v>
      </c>
      <c r="C578" s="5">
        <f t="shared" si="155"/>
        <v>3.0000000000001137E-3</v>
      </c>
      <c r="D578" s="5">
        <f>形核速率!K578</f>
        <v>108449.37700525197</v>
      </c>
      <c r="E578" s="5">
        <f>晶体生长速度!E577</f>
        <v>1891.0037905753693</v>
      </c>
      <c r="F578" s="39">
        <f t="shared" si="160"/>
        <v>12.619684453798127</v>
      </c>
      <c r="G578">
        <f t="shared" si="161"/>
        <v>12</v>
      </c>
      <c r="H578" s="65">
        <f t="shared" si="162"/>
        <v>0.61968445379812742</v>
      </c>
      <c r="I578">
        <f t="shared" si="163"/>
        <v>9</v>
      </c>
      <c r="J578">
        <f t="shared" si="164"/>
        <v>2.0829584093060189</v>
      </c>
      <c r="K578" s="66">
        <f t="shared" si="165"/>
        <v>4.1301617284779561E-6</v>
      </c>
      <c r="L578" s="96">
        <f t="shared" si="159"/>
        <v>104.85955201872581</v>
      </c>
      <c r="N578" s="101">
        <f t="shared" si="167"/>
        <v>1</v>
      </c>
      <c r="O578" s="5">
        <f t="shared" si="168"/>
        <v>1143894638.402504</v>
      </c>
      <c r="P578" s="5">
        <f t="shared" si="169"/>
        <v>10547.728995687154</v>
      </c>
      <c r="Q578" s="60">
        <f t="shared" si="170"/>
        <v>105477289.95687154</v>
      </c>
      <c r="R578" s="5">
        <f t="shared" si="158"/>
        <v>2517.6193621536422</v>
      </c>
      <c r="S578" s="18">
        <f t="shared" si="156"/>
        <v>25176193.621536423</v>
      </c>
      <c r="T578" s="119">
        <f t="shared" si="166"/>
        <v>0.25061249502596133</v>
      </c>
      <c r="U578" s="119">
        <f t="shared" si="157"/>
        <v>2506.1249502596133</v>
      </c>
    </row>
    <row r="579" spans="2:28" x14ac:dyDescent="0.25">
      <c r="B579" s="5">
        <f>形核速率!F579</f>
        <v>5.5798465639552379</v>
      </c>
      <c r="C579" s="5">
        <f t="shared" si="155"/>
        <v>1.9999999999997797E-3</v>
      </c>
      <c r="D579" s="5">
        <f>形核速率!K579</f>
        <v>108449.37718626761</v>
      </c>
      <c r="E579" s="5">
        <f>晶体生长速度!E578</f>
        <v>1890.9967464305171</v>
      </c>
      <c r="F579" s="39">
        <f t="shared" si="160"/>
        <v>12.620042956069979</v>
      </c>
      <c r="G579">
        <f t="shared" si="161"/>
        <v>12</v>
      </c>
      <c r="H579" s="65">
        <f t="shared" si="162"/>
        <v>0.6200429560699785</v>
      </c>
      <c r="I579">
        <f t="shared" si="163"/>
        <v>9</v>
      </c>
      <c r="J579">
        <f t="shared" si="164"/>
        <v>2.0829584093060189</v>
      </c>
      <c r="K579" s="66">
        <f t="shared" si="165"/>
        <v>4.1317887337122307E-6</v>
      </c>
      <c r="L579" s="96">
        <f t="shared" si="159"/>
        <v>105.01710703425167</v>
      </c>
      <c r="N579" s="101">
        <f t="shared" si="167"/>
        <v>1</v>
      </c>
      <c r="O579" s="5">
        <f t="shared" si="168"/>
        <v>1144300534.0488913</v>
      </c>
      <c r="P579" s="5">
        <f t="shared" si="169"/>
        <v>10551.471698020856</v>
      </c>
      <c r="Q579" s="60">
        <f t="shared" si="170"/>
        <v>105514716.98020856</v>
      </c>
      <c r="R579" s="5">
        <f t="shared" si="158"/>
        <v>2521.4013556465029</v>
      </c>
      <c r="S579" s="18">
        <f t="shared" si="156"/>
        <v>25214013.55646503</v>
      </c>
      <c r="T579" s="119">
        <f t="shared" si="166"/>
        <v>0.2509906943752474</v>
      </c>
      <c r="U579" s="119">
        <f t="shared" si="157"/>
        <v>2509.906943752474</v>
      </c>
    </row>
    <row r="580" spans="2:28" x14ac:dyDescent="0.25">
      <c r="B580" s="5">
        <f>形核速率!F580</f>
        <v>5.5898465639552377</v>
      </c>
      <c r="C580" s="5">
        <f t="shared" si="155"/>
        <v>9.9999999999997868E-3</v>
      </c>
      <c r="D580" s="5">
        <f>形核速率!K580</f>
        <v>108449.37611307237</v>
      </c>
      <c r="E580" s="5">
        <f>晶体生长速度!E579</f>
        <v>1890.9877348360981</v>
      </c>
      <c r="F580" s="39">
        <f t="shared" si="160"/>
        <v>12.621833523877788</v>
      </c>
      <c r="G580">
        <f t="shared" si="161"/>
        <v>12</v>
      </c>
      <c r="H580" s="65">
        <f t="shared" si="162"/>
        <v>0.6218335238777879</v>
      </c>
      <c r="I580">
        <f t="shared" si="163"/>
        <v>9</v>
      </c>
      <c r="J580">
        <f t="shared" si="164"/>
        <v>2.0829584093060189</v>
      </c>
      <c r="K580" s="66">
        <f t="shared" si="165"/>
        <v>4.1399245392744702E-6</v>
      </c>
      <c r="L580" s="96">
        <f t="shared" si="159"/>
        <v>105.80487836079523</v>
      </c>
      <c r="N580" s="101">
        <f t="shared" si="167"/>
        <v>1</v>
      </c>
      <c r="O580" s="5">
        <f t="shared" si="168"/>
        <v>1146345833.9318573</v>
      </c>
      <c r="P580" s="5">
        <f t="shared" si="169"/>
        <v>10570.331292055062</v>
      </c>
      <c r="Q580" s="60">
        <f t="shared" si="170"/>
        <v>105703312.92055061</v>
      </c>
      <c r="R580" s="5">
        <f t="shared" si="158"/>
        <v>2540.3112329948635</v>
      </c>
      <c r="S580" s="18">
        <f t="shared" si="156"/>
        <v>25403112.329948634</v>
      </c>
      <c r="T580" s="119">
        <f t="shared" si="166"/>
        <v>0.25288168211008344</v>
      </c>
      <c r="U580" s="119">
        <f t="shared" si="157"/>
        <v>2528.8168211008342</v>
      </c>
    </row>
    <row r="581" spans="2:28" x14ac:dyDescent="0.25">
      <c r="B581" s="5">
        <f>形核速率!F581</f>
        <v>5.619846563955238</v>
      </c>
      <c r="C581" s="5">
        <f t="shared" si="155"/>
        <v>3.0000000000000249E-2</v>
      </c>
      <c r="D581" s="5">
        <f>形核速率!K581</f>
        <v>108449.37086421082</v>
      </c>
      <c r="E581" s="5">
        <f>晶体生长速度!E580</f>
        <v>1890.987584942832</v>
      </c>
      <c r="F581" s="39">
        <f t="shared" si="160"/>
        <v>12.627186051577395</v>
      </c>
      <c r="G581">
        <f t="shared" si="161"/>
        <v>12</v>
      </c>
      <c r="H581" s="65">
        <f t="shared" si="162"/>
        <v>0.62718605157739482</v>
      </c>
      <c r="I581">
        <f t="shared" si="163"/>
        <v>9</v>
      </c>
      <c r="J581">
        <f t="shared" si="164"/>
        <v>2.0829584093060189</v>
      </c>
      <c r="K581" s="66">
        <f t="shared" si="165"/>
        <v>4.1643404725365898E-6</v>
      </c>
      <c r="L581" s="96">
        <f t="shared" si="159"/>
        <v>108.1681921807949</v>
      </c>
      <c r="N581" s="101">
        <f t="shared" si="167"/>
        <v>1</v>
      </c>
      <c r="O581" s="5">
        <f t="shared" si="168"/>
        <v>1152497979.999027</v>
      </c>
      <c r="P581" s="5">
        <f t="shared" si="169"/>
        <v>10627.060081722988</v>
      </c>
      <c r="Q581" s="60">
        <f t="shared" si="170"/>
        <v>106270600.81722988</v>
      </c>
      <c r="R581" s="5">
        <f t="shared" si="158"/>
        <v>2597.0408605431489</v>
      </c>
      <c r="S581" s="18">
        <f t="shared" si="156"/>
        <v>25970408.60543149</v>
      </c>
      <c r="T581" s="119">
        <f t="shared" si="166"/>
        <v>0.25855464486491198</v>
      </c>
      <c r="U581" s="119">
        <f t="shared" si="157"/>
        <v>2585.5464486491196</v>
      </c>
    </row>
    <row r="582" spans="2:28" x14ac:dyDescent="0.25">
      <c r="B582" s="5">
        <f>形核速率!F582</f>
        <v>5.6498465639552382</v>
      </c>
      <c r="C582" s="5">
        <f t="shared" si="155"/>
        <v>3.0000000000000249E-2</v>
      </c>
      <c r="D582" s="5">
        <f>形核速率!K582</f>
        <v>108449.36561537188</v>
      </c>
      <c r="E582" s="5">
        <f>晶体生长速度!E581</f>
        <v>1890.9874349560594</v>
      </c>
      <c r="F582" s="39">
        <f t="shared" si="160"/>
        <v>12.632510081674226</v>
      </c>
      <c r="G582">
        <f t="shared" si="161"/>
        <v>12</v>
      </c>
      <c r="H582" s="65">
        <f t="shared" si="162"/>
        <v>0.6325100816742264</v>
      </c>
      <c r="I582">
        <f t="shared" si="163"/>
        <v>9</v>
      </c>
      <c r="J582">
        <f t="shared" si="164"/>
        <v>2.0829584093060189</v>
      </c>
      <c r="K582" s="66">
        <f t="shared" si="165"/>
        <v>4.1887692597876627E-6</v>
      </c>
      <c r="L582" s="96">
        <f t="shared" si="159"/>
        <v>110.53150584106119</v>
      </c>
      <c r="N582" s="101">
        <f t="shared" si="167"/>
        <v>1</v>
      </c>
      <c r="O582" s="5">
        <f t="shared" si="168"/>
        <v>1158650124.4382713</v>
      </c>
      <c r="P582" s="5">
        <f t="shared" si="169"/>
        <v>10683.788861869021</v>
      </c>
      <c r="Q582" s="60">
        <f t="shared" si="170"/>
        <v>106837888.61869021</v>
      </c>
      <c r="R582" s="5">
        <f t="shared" si="158"/>
        <v>2653.7704835918312</v>
      </c>
      <c r="S582" s="18">
        <f t="shared" si="156"/>
        <v>26537704.835918311</v>
      </c>
      <c r="T582" s="119">
        <f t="shared" si="166"/>
        <v>0.26422760716978022</v>
      </c>
      <c r="U582" s="119">
        <f t="shared" si="157"/>
        <v>2642.2760716978023</v>
      </c>
    </row>
    <row r="583" spans="2:28" x14ac:dyDescent="0.25">
      <c r="B583" s="5">
        <f>形核速率!F583</f>
        <v>5.6698465639552378</v>
      </c>
      <c r="C583" s="5">
        <f t="shared" si="155"/>
        <v>1.9999999999999574E-2</v>
      </c>
      <c r="D583" s="5">
        <f>形核速率!K583</f>
        <v>108449.36253148779</v>
      </c>
      <c r="E583" s="5">
        <f>晶体生长速度!E582</f>
        <v>1890.9818323767474</v>
      </c>
      <c r="F583" s="39">
        <f t="shared" si="160"/>
        <v>12.636043756155193</v>
      </c>
      <c r="G583">
        <f t="shared" si="161"/>
        <v>12</v>
      </c>
      <c r="H583" s="65">
        <f t="shared" si="162"/>
        <v>0.6360437561551926</v>
      </c>
      <c r="I583">
        <f t="shared" si="163"/>
        <v>9</v>
      </c>
      <c r="J583">
        <f t="shared" si="164"/>
        <v>2.0829584093060189</v>
      </c>
      <c r="K583" s="66">
        <f t="shared" si="165"/>
        <v>4.2050622463297019E-6</v>
      </c>
      <c r="L583" s="96">
        <f t="shared" si="159"/>
        <v>112.1070436255773</v>
      </c>
      <c r="N583" s="101">
        <f t="shared" si="167"/>
        <v>1</v>
      </c>
      <c r="O583" s="5">
        <f t="shared" si="168"/>
        <v>1162748174.1512542</v>
      </c>
      <c r="P583" s="5">
        <f t="shared" si="169"/>
        <v>10721.576844803081</v>
      </c>
      <c r="Q583" s="60">
        <f t="shared" si="170"/>
        <v>107215768.44803081</v>
      </c>
      <c r="R583" s="5">
        <f t="shared" si="158"/>
        <v>2691.5901202393652</v>
      </c>
      <c r="S583" s="18">
        <f t="shared" si="156"/>
        <v>26915901.202393651</v>
      </c>
      <c r="T583" s="119">
        <f t="shared" si="166"/>
        <v>0.26800957083453364</v>
      </c>
      <c r="U583" s="119">
        <f t="shared" si="157"/>
        <v>2680.0957083453363</v>
      </c>
    </row>
    <row r="584" spans="2:28" x14ac:dyDescent="0.25">
      <c r="B584" s="5">
        <f>形核速率!F584</f>
        <v>5.7198465639552385</v>
      </c>
      <c r="C584" s="5">
        <f t="shared" si="155"/>
        <v>5.0000000000000711E-2</v>
      </c>
      <c r="D584" s="5">
        <f>形核速率!K584</f>
        <v>108449.35274213701</v>
      </c>
      <c r="E584" s="5">
        <f>晶体生长速度!E583</f>
        <v>1890.9953787530703</v>
      </c>
      <c r="F584" s="39">
        <f t="shared" si="160"/>
        <v>12.644823675392422</v>
      </c>
      <c r="G584">
        <f t="shared" si="161"/>
        <v>12</v>
      </c>
      <c r="H584" s="65">
        <f t="shared" si="162"/>
        <v>0.64482367539242169</v>
      </c>
      <c r="I584">
        <f t="shared" si="163"/>
        <v>9</v>
      </c>
      <c r="J584">
        <f t="shared" si="164"/>
        <v>2.0829584093060189</v>
      </c>
      <c r="K584" s="66">
        <f t="shared" si="165"/>
        <v>4.2458193795706505E-6</v>
      </c>
      <c r="L584" s="96">
        <f t="shared" si="159"/>
        <v>116.04591638053472</v>
      </c>
      <c r="N584" s="101">
        <f t="shared" si="167"/>
        <v>1</v>
      </c>
      <c r="O584" s="5">
        <f t="shared" si="168"/>
        <v>1173010259.9846425</v>
      </c>
      <c r="P584" s="5">
        <f t="shared" si="169"/>
        <v>10816.203419615984</v>
      </c>
      <c r="Q584" s="60">
        <f t="shared" si="170"/>
        <v>108162034.19615984</v>
      </c>
      <c r="R584" s="5">
        <f t="shared" si="158"/>
        <v>2786.13988917702</v>
      </c>
      <c r="S584" s="18">
        <f t="shared" si="156"/>
        <v>27861398.891770199</v>
      </c>
      <c r="T584" s="119">
        <f t="shared" si="166"/>
        <v>0.27746454772829915</v>
      </c>
      <c r="U584" s="119">
        <f t="shared" si="157"/>
        <v>2774.6454772829916</v>
      </c>
    </row>
    <row r="585" spans="2:28" x14ac:dyDescent="0.25">
      <c r="B585" s="5">
        <f>形核速率!F585</f>
        <v>5.7698465639552383</v>
      </c>
      <c r="C585" s="5">
        <f t="shared" ref="C585:C648" si="171">B585-B584</f>
        <v>4.9999999999999822E-2</v>
      </c>
      <c r="D585" s="5">
        <f>形核速率!K585</f>
        <v>108449.34295289294</v>
      </c>
      <c r="E585" s="5">
        <f>晶体生长速度!E584</f>
        <v>1891.008924803753</v>
      </c>
      <c r="F585" s="39">
        <f t="shared" si="160"/>
        <v>12.653527176528762</v>
      </c>
      <c r="G585">
        <f t="shared" si="161"/>
        <v>12</v>
      </c>
      <c r="H585" s="65">
        <f t="shared" si="162"/>
        <v>0.6535271765287618</v>
      </c>
      <c r="I585">
        <f t="shared" si="163"/>
        <v>9</v>
      </c>
      <c r="J585">
        <f t="shared" si="164"/>
        <v>2.0829584093060189</v>
      </c>
      <c r="K585" s="66">
        <f t="shared" si="165"/>
        <v>4.2866116544108905E-6</v>
      </c>
      <c r="L585" s="96">
        <f t="shared" si="159"/>
        <v>119.98481742854831</v>
      </c>
      <c r="N585" s="101">
        <f t="shared" si="167"/>
        <v>1</v>
      </c>
      <c r="O585" s="5">
        <f t="shared" si="168"/>
        <v>1183272490.6723256</v>
      </c>
      <c r="P585" s="5">
        <f t="shared" si="169"/>
        <v>10910.831347187624</v>
      </c>
      <c r="Q585" s="60">
        <f t="shared" si="170"/>
        <v>109108313.47187625</v>
      </c>
      <c r="R585" s="5">
        <f t="shared" si="158"/>
        <v>2880.6903354172073</v>
      </c>
      <c r="S585" s="18">
        <f t="shared" ref="S585:S648" si="172">R585*10000</f>
        <v>28806903.354172073</v>
      </c>
      <c r="T585" s="119">
        <f t="shared" si="166"/>
        <v>0.2869195923523179</v>
      </c>
      <c r="U585" s="119">
        <f t="shared" ref="U585:U648" si="173">T585*10000</f>
        <v>2869.1959235231789</v>
      </c>
    </row>
    <row r="586" spans="2:28" x14ac:dyDescent="0.25">
      <c r="B586" s="5">
        <f>形核速率!F586</f>
        <v>5.8198465639552381</v>
      </c>
      <c r="C586" s="5">
        <f t="shared" si="171"/>
        <v>4.9999999999999822E-2</v>
      </c>
      <c r="D586" s="5">
        <f>形核速率!K586</f>
        <v>108449.33316375563</v>
      </c>
      <c r="E586" s="5">
        <f>晶体生长速度!E585</f>
        <v>1891.0224705287951</v>
      </c>
      <c r="F586" s="39">
        <f t="shared" si="160"/>
        <v>12.662155578326761</v>
      </c>
      <c r="G586">
        <f t="shared" si="161"/>
        <v>12</v>
      </c>
      <c r="H586" s="65">
        <f t="shared" si="162"/>
        <v>0.66215557832676097</v>
      </c>
      <c r="I586">
        <f t="shared" si="163"/>
        <v>9</v>
      </c>
      <c r="J586">
        <f t="shared" si="164"/>
        <v>2.0829584093060189</v>
      </c>
      <c r="K586" s="66">
        <f t="shared" si="165"/>
        <v>4.3274387961523058E-6</v>
      </c>
      <c r="L586" s="96">
        <f t="shared" si="159"/>
        <v>123.9237467690069</v>
      </c>
      <c r="N586" s="101">
        <f t="shared" si="167"/>
        <v>1</v>
      </c>
      <c r="O586" s="5">
        <f t="shared" si="168"/>
        <v>1193534866.2089972</v>
      </c>
      <c r="P586" s="5">
        <f t="shared" si="169"/>
        <v>11005.460627469154</v>
      </c>
      <c r="Q586" s="60">
        <f t="shared" si="170"/>
        <v>110054606.27469154</v>
      </c>
      <c r="R586" s="5">
        <f t="shared" ref="R586:R649" si="174">R585+E586*C586</f>
        <v>2975.2414589436466</v>
      </c>
      <c r="S586" s="18">
        <f t="shared" si="172"/>
        <v>29752414.589436468</v>
      </c>
      <c r="T586" s="119">
        <f t="shared" si="166"/>
        <v>0.29637470470496186</v>
      </c>
      <c r="U586" s="119">
        <f t="shared" si="173"/>
        <v>2963.7470470496187</v>
      </c>
    </row>
    <row r="587" spans="2:28" s="94" customFormat="1" x14ac:dyDescent="0.25">
      <c r="B587" s="93">
        <f>形核速率!F587</f>
        <v>5.862995595025307</v>
      </c>
      <c r="C587" s="93">
        <f t="shared" si="171"/>
        <v>4.3149031070068844E-2</v>
      </c>
      <c r="D587" s="93">
        <f>形核速率!K587</f>
        <v>108449.32495214212</v>
      </c>
      <c r="E587" s="93">
        <f>晶体生长速度!E586</f>
        <v>1891.0310313290254</v>
      </c>
      <c r="F587" s="98">
        <f t="shared" si="160"/>
        <v>12.669542341420627</v>
      </c>
      <c r="G587" s="94">
        <f t="shared" si="161"/>
        <v>12</v>
      </c>
      <c r="H587" s="99">
        <f t="shared" si="162"/>
        <v>0.66954234142062674</v>
      </c>
      <c r="I587" s="94">
        <f t="shared" si="163"/>
        <v>9</v>
      </c>
      <c r="J587" s="94">
        <f t="shared" si="164"/>
        <v>2.0829584093060189</v>
      </c>
      <c r="K587" s="100">
        <f t="shared" si="165"/>
        <v>4.3626996593744202E-6</v>
      </c>
      <c r="L587" s="100">
        <f t="shared" si="159"/>
        <v>127.32298190495689</v>
      </c>
      <c r="M587" s="100"/>
      <c r="N587" s="101">
        <f t="shared" si="167"/>
        <v>1</v>
      </c>
      <c r="O587" s="93">
        <f t="shared" si="168"/>
        <v>1202389227.1731973</v>
      </c>
      <c r="P587" s="93">
        <f t="shared" si="169"/>
        <v>11087.10660673824</v>
      </c>
      <c r="Q587" s="93">
        <f t="shared" si="170"/>
        <v>110871066.0673824</v>
      </c>
      <c r="R587" s="93">
        <f t="shared" si="174"/>
        <v>3056.8376156689269</v>
      </c>
      <c r="S587" s="93">
        <f t="shared" si="172"/>
        <v>30568376.156689268</v>
      </c>
      <c r="T587" s="119">
        <f t="shared" si="166"/>
        <v>0.3045343203774899</v>
      </c>
      <c r="U587" s="119">
        <f t="shared" si="173"/>
        <v>3045.3432037748989</v>
      </c>
      <c r="V587" s="118"/>
      <c r="AB587" s="93"/>
    </row>
    <row r="588" spans="2:28" x14ac:dyDescent="0.25">
      <c r="B588" s="5">
        <f>形核速率!F588</f>
        <v>5.8630030818372711</v>
      </c>
      <c r="C588" s="5">
        <f t="shared" si="171"/>
        <v>7.4868119641635644E-6</v>
      </c>
      <c r="D588" s="5">
        <f>形核速率!K588</f>
        <v>108409.55501542402</v>
      </c>
      <c r="E588" s="5">
        <f>晶体生长速度!E587</f>
        <v>2188.9230929737832</v>
      </c>
      <c r="F588" s="39">
        <f t="shared" si="160"/>
        <v>12.669176833204141</v>
      </c>
      <c r="G588">
        <f t="shared" si="161"/>
        <v>12</v>
      </c>
      <c r="H588" s="65">
        <f t="shared" si="162"/>
        <v>0.66917683320414056</v>
      </c>
      <c r="I588">
        <f t="shared" si="163"/>
        <v>9</v>
      </c>
      <c r="J588">
        <f t="shared" si="164"/>
        <v>2.0829584093060189</v>
      </c>
      <c r="K588" s="66">
        <f t="shared" si="165"/>
        <v>4.3609481610759574E-6</v>
      </c>
      <c r="L588" s="96">
        <f t="shared" si="159"/>
        <v>127.32366461915078</v>
      </c>
      <c r="N588" s="101">
        <f t="shared" si="167"/>
        <v>1</v>
      </c>
      <c r="O588" s="5">
        <f t="shared" si="168"/>
        <v>1391291677.7034738</v>
      </c>
      <c r="P588" s="5">
        <f t="shared" si="169"/>
        <v>12833.662840010064</v>
      </c>
      <c r="Q588" s="60">
        <f t="shared" si="170"/>
        <v>128336628.40010063</v>
      </c>
      <c r="R588" s="5">
        <f t="shared" si="174"/>
        <v>3056.854003724528</v>
      </c>
      <c r="S588" s="18">
        <f t="shared" si="172"/>
        <v>30568540.037245281</v>
      </c>
      <c r="T588" s="119">
        <f t="shared" si="166"/>
        <v>0.30453595918304999</v>
      </c>
      <c r="U588" s="119">
        <f t="shared" si="173"/>
        <v>3045.3595918305</v>
      </c>
    </row>
    <row r="589" spans="2:28" x14ac:dyDescent="0.25">
      <c r="B589" s="5">
        <f>形核速率!F589</f>
        <v>6.1561446260953758</v>
      </c>
      <c r="C589" s="5">
        <f t="shared" si="171"/>
        <v>0.29314154425810468</v>
      </c>
      <c r="D589" s="5">
        <f>形核速率!K589</f>
        <v>108409.48949997671</v>
      </c>
      <c r="E589" s="5">
        <f>晶体生长速度!E588</f>
        <v>2189.1842163458755</v>
      </c>
      <c r="F589" s="39">
        <f t="shared" si="160"/>
        <v>12.717965443967197</v>
      </c>
      <c r="G589">
        <f t="shared" si="161"/>
        <v>12</v>
      </c>
      <c r="H589" s="65">
        <f t="shared" si="162"/>
        <v>0.71796544396719675</v>
      </c>
      <c r="I589">
        <f t="shared" si="163"/>
        <v>9</v>
      </c>
      <c r="J589">
        <f t="shared" si="164"/>
        <v>2.0829584093060189</v>
      </c>
      <c r="K589" s="66">
        <f t="shared" si="165"/>
        <v>4.6010717670169242E-6</v>
      </c>
      <c r="L589" s="96">
        <f t="shared" si="159"/>
        <v>154.0581133353916</v>
      </c>
      <c r="N589" s="101">
        <f t="shared" si="167"/>
        <v>1</v>
      </c>
      <c r="O589" s="5">
        <f t="shared" si="168"/>
        <v>1461027605.3216057</v>
      </c>
      <c r="P589" s="5">
        <f t="shared" si="169"/>
        <v>13476.934648990478</v>
      </c>
      <c r="Q589" s="60">
        <f t="shared" si="170"/>
        <v>134769346.48990479</v>
      </c>
      <c r="R589" s="5">
        <f t="shared" si="174"/>
        <v>3698.5948455696266</v>
      </c>
      <c r="S589" s="18">
        <f t="shared" si="172"/>
        <v>36985948.455696262</v>
      </c>
      <c r="T589" s="119">
        <f t="shared" si="166"/>
        <v>0.36871004336755986</v>
      </c>
      <c r="U589" s="119">
        <f t="shared" si="173"/>
        <v>3687.1004336755987</v>
      </c>
    </row>
    <row r="590" spans="2:28" x14ac:dyDescent="0.25">
      <c r="B590" s="5">
        <f>形核速率!F590</f>
        <v>6.15615211290734</v>
      </c>
      <c r="C590" s="5">
        <f t="shared" si="171"/>
        <v>7.4868119641635644E-6</v>
      </c>
      <c r="D590" s="5">
        <f>形核速率!K590</f>
        <v>108371.65428640717</v>
      </c>
      <c r="E590" s="5">
        <f>晶体生长速度!E589</f>
        <v>2516.8500039373812</v>
      </c>
      <c r="F590" s="39">
        <f t="shared" si="160"/>
        <v>12.717617593292408</v>
      </c>
      <c r="G590">
        <f t="shared" si="161"/>
        <v>12</v>
      </c>
      <c r="H590" s="65">
        <f t="shared" si="162"/>
        <v>0.71761759329240782</v>
      </c>
      <c r="I590">
        <f t="shared" si="163"/>
        <v>9</v>
      </c>
      <c r="J590">
        <f t="shared" si="164"/>
        <v>2.0829584093060189</v>
      </c>
      <c r="K590" s="66">
        <f t="shared" si="165"/>
        <v>4.5993137894481898E-6</v>
      </c>
      <c r="L590" s="96">
        <f t="shared" si="159"/>
        <v>154.05889832844306</v>
      </c>
      <c r="N590" s="101">
        <f t="shared" si="167"/>
        <v>1</v>
      </c>
      <c r="O590" s="5">
        <f t="shared" si="168"/>
        <v>1679122491.659626</v>
      </c>
      <c r="P590" s="5">
        <f t="shared" si="169"/>
        <v>15494.111469609956</v>
      </c>
      <c r="Q590" s="60">
        <f t="shared" si="170"/>
        <v>154941114.69609955</v>
      </c>
      <c r="R590" s="5">
        <f t="shared" si="174"/>
        <v>3698.613688752348</v>
      </c>
      <c r="S590" s="18">
        <f t="shared" si="172"/>
        <v>36986136.88752348</v>
      </c>
      <c r="T590" s="119">
        <f t="shared" si="166"/>
        <v>0.368711927685832</v>
      </c>
      <c r="U590" s="119">
        <f t="shared" si="173"/>
        <v>3687.1192768583201</v>
      </c>
    </row>
    <row r="591" spans="2:28" x14ac:dyDescent="0.25">
      <c r="B591" s="5">
        <f>形核速率!F591</f>
        <v>6.4492936571654447</v>
      </c>
      <c r="C591" s="5">
        <f t="shared" si="171"/>
        <v>0.29314154425810468</v>
      </c>
      <c r="D591" s="5">
        <f>形核速率!K591</f>
        <v>108371.59256719079</v>
      </c>
      <c r="E591" s="5">
        <f>晶体生长速度!E590</f>
        <v>2517.1296467150328</v>
      </c>
      <c r="F591" s="39">
        <f t="shared" si="160"/>
        <v>12.764136121481823</v>
      </c>
      <c r="G591">
        <f t="shared" si="161"/>
        <v>12</v>
      </c>
      <c r="H591" s="65">
        <f t="shared" si="162"/>
        <v>0.76413612148182253</v>
      </c>
      <c r="I591">
        <f t="shared" si="163"/>
        <v>9</v>
      </c>
      <c r="J591">
        <f t="shared" si="164"/>
        <v>2.0829584093060189</v>
      </c>
      <c r="K591" s="66">
        <f t="shared" si="165"/>
        <v>4.8404754185605241E-6</v>
      </c>
      <c r="L591" s="96">
        <f t="shared" si="159"/>
        <v>184.7982398074106</v>
      </c>
      <c r="N591" s="101">
        <f t="shared" si="167"/>
        <v>1</v>
      </c>
      <c r="O591" s="5">
        <f t="shared" si="168"/>
        <v>1759272817.9299662</v>
      </c>
      <c r="P591" s="5">
        <f t="shared" si="169"/>
        <v>16233.708264822357</v>
      </c>
      <c r="Q591" s="60">
        <f t="shared" si="170"/>
        <v>162337082.64822358</v>
      </c>
      <c r="R591" s="5">
        <f t="shared" si="174"/>
        <v>4436.4889604882501</v>
      </c>
      <c r="S591" s="18">
        <f t="shared" si="172"/>
        <v>44364889.604882501</v>
      </c>
      <c r="T591" s="119">
        <f t="shared" si="166"/>
        <v>0.44249945485942221</v>
      </c>
      <c r="U591" s="119">
        <f t="shared" si="173"/>
        <v>4424.9945485942226</v>
      </c>
    </row>
    <row r="592" spans="2:28" x14ac:dyDescent="0.25">
      <c r="B592" s="5">
        <f>形核速率!F592</f>
        <v>6.4493011439774088</v>
      </c>
      <c r="C592" s="5">
        <f t="shared" si="171"/>
        <v>7.4868119641635644E-6</v>
      </c>
      <c r="D592" s="5">
        <f>形核速率!K592</f>
        <v>108335.52098773069</v>
      </c>
      <c r="E592" s="5">
        <f>晶体生长速度!E591</f>
        <v>2875.9866741258488</v>
      </c>
      <c r="F592" s="39">
        <f t="shared" si="160"/>
        <v>12.763804373223294</v>
      </c>
      <c r="G592">
        <f t="shared" si="161"/>
        <v>12</v>
      </c>
      <c r="H592" s="65">
        <f t="shared" si="162"/>
        <v>0.76380437322329442</v>
      </c>
      <c r="I592">
        <f t="shared" si="163"/>
        <v>9</v>
      </c>
      <c r="J592">
        <f t="shared" si="164"/>
        <v>2.0829584093060189</v>
      </c>
      <c r="K592" s="66">
        <f t="shared" si="165"/>
        <v>4.8387115672030906E-6</v>
      </c>
      <c r="L592" s="96">
        <f t="shared" si="159"/>
        <v>184.79913681351397</v>
      </c>
      <c r="N592" s="101">
        <f t="shared" si="167"/>
        <v>1</v>
      </c>
      <c r="O592" s="5">
        <f t="shared" si="168"/>
        <v>2009418526.1544931</v>
      </c>
      <c r="P592" s="5">
        <f t="shared" si="169"/>
        <v>18548.104147503622</v>
      </c>
      <c r="Q592" s="60">
        <f t="shared" si="170"/>
        <v>185481041.4750362</v>
      </c>
      <c r="R592" s="5">
        <f t="shared" si="174"/>
        <v>4436.5104924596908</v>
      </c>
      <c r="S592" s="18">
        <f t="shared" si="172"/>
        <v>44365104.924596906</v>
      </c>
      <c r="T592" s="119">
        <f t="shared" si="166"/>
        <v>0.4425016080565663</v>
      </c>
      <c r="U592" s="119">
        <f t="shared" si="173"/>
        <v>4425.0160805656633</v>
      </c>
    </row>
    <row r="593" spans="2:21" x14ac:dyDescent="0.25">
      <c r="B593" s="5">
        <f>形核速率!F593</f>
        <v>6.7424426882355135</v>
      </c>
      <c r="C593" s="5">
        <f t="shared" si="171"/>
        <v>0.29314154425810468</v>
      </c>
      <c r="D593" s="5">
        <f>形核速率!K593</f>
        <v>108335.46271950682</v>
      </c>
      <c r="E593" s="5">
        <f>晶体生长速度!E592</f>
        <v>2876.2847285457001</v>
      </c>
      <c r="F593" s="39">
        <f t="shared" si="160"/>
        <v>12.808254709485075</v>
      </c>
      <c r="G593">
        <f t="shared" si="161"/>
        <v>12</v>
      </c>
      <c r="H593" s="65">
        <f t="shared" si="162"/>
        <v>0.80825470948507494</v>
      </c>
      <c r="I593">
        <f t="shared" si="163"/>
        <v>9</v>
      </c>
      <c r="J593">
        <f t="shared" si="164"/>
        <v>2.0829584093060189</v>
      </c>
      <c r="K593" s="66">
        <f t="shared" si="165"/>
        <v>5.0808682676743307E-6</v>
      </c>
      <c r="L593" s="96">
        <f t="shared" si="159"/>
        <v>219.92450621226368</v>
      </c>
      <c r="N593" s="101">
        <f t="shared" si="167"/>
        <v>1</v>
      </c>
      <c r="O593" s="5">
        <f t="shared" si="168"/>
        <v>2100969663.7837276</v>
      </c>
      <c r="P593" s="5">
        <f t="shared" si="169"/>
        <v>19393.184937266426</v>
      </c>
      <c r="Q593" s="60">
        <f t="shared" si="170"/>
        <v>193931849.37266424</v>
      </c>
      <c r="R593" s="5">
        <f t="shared" si="174"/>
        <v>5279.6690395115811</v>
      </c>
      <c r="S593" s="18">
        <f t="shared" si="172"/>
        <v>52796690.395115808</v>
      </c>
      <c r="T593" s="119">
        <f t="shared" si="166"/>
        <v>0.52681746276175534</v>
      </c>
      <c r="U593" s="119">
        <f t="shared" si="173"/>
        <v>5268.1746276175536</v>
      </c>
    </row>
    <row r="594" spans="2:21" x14ac:dyDescent="0.25">
      <c r="B594" s="5">
        <f>形核速率!F594</f>
        <v>6.7424501750474777</v>
      </c>
      <c r="C594" s="5">
        <f t="shared" si="171"/>
        <v>7.4868119641635644E-6</v>
      </c>
      <c r="D594" s="5">
        <f>形核速率!K594</f>
        <v>108301.0050836632</v>
      </c>
      <c r="E594" s="5">
        <f>晶体生长速度!E593</f>
        <v>3267.7504226926644</v>
      </c>
      <c r="F594" s="39">
        <f t="shared" si="160"/>
        <v>12.807937702454597</v>
      </c>
      <c r="G594">
        <f t="shared" si="161"/>
        <v>12</v>
      </c>
      <c r="H594" s="65">
        <f t="shared" si="162"/>
        <v>0.80793770245459662</v>
      </c>
      <c r="I594">
        <f t="shared" si="163"/>
        <v>9</v>
      </c>
      <c r="J594">
        <f t="shared" si="164"/>
        <v>2.0829584093060189</v>
      </c>
      <c r="K594" s="66">
        <f t="shared" si="165"/>
        <v>5.0790990728574026E-6</v>
      </c>
      <c r="L594" s="96">
        <f t="shared" si="159"/>
        <v>219.92552540767167</v>
      </c>
      <c r="N594" s="101">
        <f t="shared" si="167"/>
        <v>1</v>
      </c>
      <c r="O594" s="5">
        <f t="shared" si="168"/>
        <v>2386157534.1993294</v>
      </c>
      <c r="P594" s="5">
        <f t="shared" si="169"/>
        <v>22032.644409495624</v>
      </c>
      <c r="Q594" s="60">
        <f t="shared" si="170"/>
        <v>220326444.09495625</v>
      </c>
      <c r="R594" s="5">
        <f t="shared" si="174"/>
        <v>5279.6935045445416</v>
      </c>
      <c r="S594" s="18">
        <f t="shared" si="172"/>
        <v>52796935.045445412</v>
      </c>
      <c r="T594" s="119">
        <f t="shared" si="166"/>
        <v>0.5268199092650514</v>
      </c>
      <c r="U594" s="119">
        <f t="shared" si="173"/>
        <v>5268.1990926505141</v>
      </c>
    </row>
    <row r="595" spans="2:21" x14ac:dyDescent="0.25">
      <c r="B595" s="5">
        <f>形核速率!F595</f>
        <v>7.0355917193055824</v>
      </c>
      <c r="C595" s="5">
        <f t="shared" si="171"/>
        <v>0.29314154425810468</v>
      </c>
      <c r="D595" s="5">
        <f>形核速率!K595</f>
        <v>108300.94996528768</v>
      </c>
      <c r="E595" s="5">
        <f>晶体生长速度!E594</f>
        <v>3268.0666948446619</v>
      </c>
      <c r="F595" s="39">
        <f t="shared" si="160"/>
        <v>12.850495947357686</v>
      </c>
      <c r="G595">
        <f t="shared" si="161"/>
        <v>12</v>
      </c>
      <c r="H595" s="65">
        <f t="shared" si="162"/>
        <v>0.85049594735768608</v>
      </c>
      <c r="I595">
        <f t="shared" si="163"/>
        <v>9</v>
      </c>
      <c r="J595">
        <f t="shared" si="164"/>
        <v>2.0829584093060189</v>
      </c>
      <c r="K595" s="66">
        <f t="shared" si="165"/>
        <v>5.322211480677826E-6</v>
      </c>
      <c r="L595" s="96">
        <f t="shared" si="159"/>
        <v>259.8353653610435</v>
      </c>
      <c r="N595" s="101">
        <f t="shared" si="167"/>
        <v>1</v>
      </c>
      <c r="O595" s="5">
        <f t="shared" si="168"/>
        <v>2490140238.6884575</v>
      </c>
      <c r="P595" s="5">
        <f t="shared" si="169"/>
        <v>22992.782976387465</v>
      </c>
      <c r="Q595" s="60">
        <f t="shared" si="170"/>
        <v>229927829.76387465</v>
      </c>
      <c r="R595" s="5">
        <f t="shared" si="174"/>
        <v>6237.699622209786</v>
      </c>
      <c r="S595" s="18">
        <f t="shared" si="172"/>
        <v>62376996.222097859</v>
      </c>
      <c r="T595" s="119">
        <f t="shared" si="166"/>
        <v>0.62262052103157584</v>
      </c>
      <c r="U595" s="119">
        <f t="shared" si="173"/>
        <v>6226.2052103157584</v>
      </c>
    </row>
    <row r="596" spans="2:21" x14ac:dyDescent="0.25">
      <c r="B596" s="5">
        <f>形核速率!F596</f>
        <v>7.0355992061175465</v>
      </c>
      <c r="C596" s="5">
        <f t="shared" si="171"/>
        <v>7.4868119641635644E-6</v>
      </c>
      <c r="D596" s="5">
        <f>形核速率!K596</f>
        <v>108267.97458198952</v>
      </c>
      <c r="E596" s="5">
        <f>晶体生长速度!E595</f>
        <v>3693.5583956930777</v>
      </c>
      <c r="F596" s="39">
        <f t="shared" si="160"/>
        <v>12.850192483568438</v>
      </c>
      <c r="G596">
        <f t="shared" si="161"/>
        <v>12</v>
      </c>
      <c r="H596" s="65">
        <f t="shared" si="162"/>
        <v>0.85019248356843846</v>
      </c>
      <c r="I596">
        <f t="shared" si="163"/>
        <v>9</v>
      </c>
      <c r="J596">
        <f t="shared" si="164"/>
        <v>2.0829584093060189</v>
      </c>
      <c r="K596" s="66">
        <f t="shared" si="165"/>
        <v>5.3204374094032508E-6</v>
      </c>
      <c r="L596" s="96">
        <f t="shared" si="159"/>
        <v>259.8365173640135</v>
      </c>
      <c r="N596" s="101">
        <f t="shared" si="167"/>
        <v>1</v>
      </c>
      <c r="O596" s="5">
        <f t="shared" si="168"/>
        <v>2813494517.5245171</v>
      </c>
      <c r="P596" s="5">
        <f t="shared" si="169"/>
        <v>25986.396516487017</v>
      </c>
      <c r="Q596" s="60">
        <f t="shared" si="170"/>
        <v>259863965.16487017</v>
      </c>
      <c r="R596" s="5">
        <f t="shared" si="174"/>
        <v>6237.7272751869732</v>
      </c>
      <c r="S596" s="18">
        <f t="shared" si="172"/>
        <v>62377272.751869731</v>
      </c>
      <c r="T596" s="119">
        <f t="shared" si="166"/>
        <v>0.62262328632929453</v>
      </c>
      <c r="U596" s="119">
        <f t="shared" si="173"/>
        <v>6226.2328632929457</v>
      </c>
    </row>
    <row r="597" spans="2:21" x14ac:dyDescent="0.25">
      <c r="B597" s="5">
        <f>形核速率!F597</f>
        <v>7.3287407503756512</v>
      </c>
      <c r="C597" s="5">
        <f t="shared" si="171"/>
        <v>0.29314154425810468</v>
      </c>
      <c r="D597" s="5">
        <f>形核速率!K597</f>
        <v>108267.92234927822</v>
      </c>
      <c r="E597" s="5">
        <f>晶体生长速度!E596</f>
        <v>3693.8926055309917</v>
      </c>
      <c r="F597" s="39">
        <f t="shared" si="160"/>
        <v>12.891013161447646</v>
      </c>
      <c r="G597">
        <f t="shared" si="161"/>
        <v>12</v>
      </c>
      <c r="H597" s="65">
        <f t="shared" si="162"/>
        <v>0.89101316144764553</v>
      </c>
      <c r="I597">
        <f t="shared" si="163"/>
        <v>9</v>
      </c>
      <c r="J597">
        <f t="shared" si="164"/>
        <v>2.0829584093060189</v>
      </c>
      <c r="K597" s="66">
        <f t="shared" si="165"/>
        <v>5.5644693102247539E-6</v>
      </c>
      <c r="L597" s="96">
        <f t="shared" ref="L597:L660" si="175">(J597+K597)*(2*E597*0.01*C597)+L596</f>
        <v>304.9465758796938</v>
      </c>
      <c r="N597" s="101">
        <f t="shared" si="167"/>
        <v>1</v>
      </c>
      <c r="O597" s="5">
        <f t="shared" si="168"/>
        <v>2930983858.3433304</v>
      </c>
      <c r="P597" s="5">
        <f t="shared" si="169"/>
        <v>27071.581265666267</v>
      </c>
      <c r="Q597" s="60">
        <f t="shared" si="170"/>
        <v>270715812.6566627</v>
      </c>
      <c r="R597" s="5">
        <f t="shared" si="174"/>
        <v>7320.5606578959223</v>
      </c>
      <c r="S597" s="18">
        <f t="shared" si="172"/>
        <v>73205606.578959227</v>
      </c>
      <c r="T597" s="119">
        <f t="shared" si="166"/>
        <v>0.7309066246001894</v>
      </c>
      <c r="U597" s="119">
        <f t="shared" si="173"/>
        <v>7309.0662460018939</v>
      </c>
    </row>
    <row r="598" spans="2:21" x14ac:dyDescent="0.25">
      <c r="B598" s="5">
        <f>形核速率!F598</f>
        <v>7.3287482371876154</v>
      </c>
      <c r="C598" s="5">
        <f t="shared" si="171"/>
        <v>7.4868119641635644E-6</v>
      </c>
      <c r="D598" s="5">
        <f>形核速率!K598</f>
        <v>108236.3127737309</v>
      </c>
      <c r="E598" s="5">
        <f>晶体生长速度!E597</f>
        <v>4154.8275660988102</v>
      </c>
      <c r="F598" s="39">
        <f t="shared" si="160"/>
        <v>12.890722181208279</v>
      </c>
      <c r="G598">
        <f t="shared" si="161"/>
        <v>12</v>
      </c>
      <c r="H598" s="65">
        <f t="shared" si="162"/>
        <v>0.89072218120827884</v>
      </c>
      <c r="I598">
        <f t="shared" si="163"/>
        <v>9</v>
      </c>
      <c r="J598">
        <f t="shared" si="164"/>
        <v>2.0829584093060189</v>
      </c>
      <c r="K598" s="66">
        <f t="shared" si="165"/>
        <v>5.562690775756559E-6</v>
      </c>
      <c r="L598" s="96">
        <f t="shared" si="175"/>
        <v>304.9478717504341</v>
      </c>
      <c r="N598" s="101">
        <f t="shared" si="167"/>
        <v>1</v>
      </c>
      <c r="O598" s="5">
        <f t="shared" si="168"/>
        <v>3295761651.2624869</v>
      </c>
      <c r="P598" s="5">
        <f t="shared" si="169"/>
        <v>30449.685200865166</v>
      </c>
      <c r="Q598" s="60">
        <f t="shared" si="170"/>
        <v>304496852.00865167</v>
      </c>
      <c r="R598" s="5">
        <f t="shared" si="174"/>
        <v>7320.5917643086532</v>
      </c>
      <c r="S598" s="18">
        <f t="shared" si="172"/>
        <v>73205917.643086538</v>
      </c>
      <c r="T598" s="119">
        <f t="shared" si="166"/>
        <v>0.73090973524146252</v>
      </c>
      <c r="U598" s="119">
        <f t="shared" si="173"/>
        <v>7309.0973524146248</v>
      </c>
    </row>
    <row r="599" spans="2:21" x14ac:dyDescent="0.25">
      <c r="B599" s="5">
        <f>形核速率!F599</f>
        <v>7.62188978144572</v>
      </c>
      <c r="C599" s="5">
        <f t="shared" si="171"/>
        <v>0.29314154425810468</v>
      </c>
      <c r="D599" s="5">
        <f>形核速率!K599</f>
        <v>108236.26319370435</v>
      </c>
      <c r="E599" s="5">
        <f>晶体生长速度!E598</f>
        <v>4155.1793474507404</v>
      </c>
      <c r="F599" s="39">
        <f t="shared" si="160"/>
        <v>12.929941627050924</v>
      </c>
      <c r="G599">
        <f t="shared" si="161"/>
        <v>12</v>
      </c>
      <c r="H599" s="65">
        <f t="shared" si="162"/>
        <v>0.92994162705092442</v>
      </c>
      <c r="I599">
        <f t="shared" si="163"/>
        <v>9</v>
      </c>
      <c r="J599">
        <f t="shared" si="164"/>
        <v>2.0829584093060189</v>
      </c>
      <c r="K599" s="66">
        <f t="shared" si="165"/>
        <v>5.8076087357958791E-6</v>
      </c>
      <c r="L599" s="96">
        <f t="shared" si="175"/>
        <v>355.69120010423029</v>
      </c>
      <c r="N599" s="101">
        <f t="shared" si="167"/>
        <v>1</v>
      </c>
      <c r="O599" s="5">
        <f t="shared" si="168"/>
        <v>3427876983.6227441</v>
      </c>
      <c r="P599" s="5">
        <f t="shared" si="169"/>
        <v>31670.319008409093</v>
      </c>
      <c r="Q599" s="60">
        <f t="shared" si="170"/>
        <v>316703190.08409095</v>
      </c>
      <c r="R599" s="5">
        <f t="shared" si="174"/>
        <v>8538.6474548897477</v>
      </c>
      <c r="S599" s="18">
        <f t="shared" si="172"/>
        <v>85386474.548897475</v>
      </c>
      <c r="T599" s="119">
        <f t="shared" si="166"/>
        <v>0.85271530429957187</v>
      </c>
      <c r="U599" s="119">
        <f t="shared" si="173"/>
        <v>8527.1530429957184</v>
      </c>
    </row>
    <row r="600" spans="2:21" x14ac:dyDescent="0.25">
      <c r="B600" s="5">
        <f>形核速率!F600</f>
        <v>7.6218972682576842</v>
      </c>
      <c r="C600" s="5">
        <f t="shared" si="171"/>
        <v>7.4868119641635644E-6</v>
      </c>
      <c r="D600" s="5">
        <f>形核速率!K600</f>
        <v>108205.91597880606</v>
      </c>
      <c r="E600" s="5">
        <f>晶体生长速度!E599</f>
        <v>4652.9747338127563</v>
      </c>
      <c r="F600" s="39">
        <f t="shared" si="160"/>
        <v>12.929662188615373</v>
      </c>
      <c r="G600">
        <f t="shared" si="161"/>
        <v>12</v>
      </c>
      <c r="H600" s="65">
        <f t="shared" si="162"/>
        <v>0.92966218861537264</v>
      </c>
      <c r="I600">
        <f t="shared" si="163"/>
        <v>9</v>
      </c>
      <c r="J600">
        <f t="shared" si="164"/>
        <v>2.0829584093060189</v>
      </c>
      <c r="K600" s="66">
        <f t="shared" si="165"/>
        <v>5.8058261055031949E-6</v>
      </c>
      <c r="L600" s="96">
        <f t="shared" si="175"/>
        <v>355.69265134484641</v>
      </c>
      <c r="N600" s="101">
        <f t="shared" si="167"/>
        <v>1</v>
      </c>
      <c r="O600" s="5">
        <f t="shared" si="168"/>
        <v>3837468210.8811173</v>
      </c>
      <c r="P600" s="5">
        <f t="shared" si="169"/>
        <v>35464.495412919474</v>
      </c>
      <c r="Q600" s="60">
        <f t="shared" si="170"/>
        <v>354644954.12919474</v>
      </c>
      <c r="R600" s="5">
        <f t="shared" si="174"/>
        <v>8538.6822908366539</v>
      </c>
      <c r="S600" s="18">
        <f t="shared" si="172"/>
        <v>85386822.908366546</v>
      </c>
      <c r="T600" s="119">
        <f t="shared" si="166"/>
        <v>0.85271878789426248</v>
      </c>
      <c r="U600" s="119">
        <f t="shared" si="173"/>
        <v>8527.1878789426246</v>
      </c>
    </row>
    <row r="601" spans="2:21" x14ac:dyDescent="0.25">
      <c r="B601" s="5">
        <f>形核速率!F601</f>
        <v>7.9150388125157889</v>
      </c>
      <c r="C601" s="5">
        <f t="shared" si="171"/>
        <v>0.29314154425810468</v>
      </c>
      <c r="D601" s="5">
        <f>形核速率!K601</f>
        <v>108205.86884500724</v>
      </c>
      <c r="E601" s="5">
        <f>晶体生长速度!E600</f>
        <v>4653.3436343916428</v>
      </c>
      <c r="F601" s="39">
        <f t="shared" si="160"/>
        <v>12.967401295404606</v>
      </c>
      <c r="G601">
        <f t="shared" si="161"/>
        <v>12</v>
      </c>
      <c r="H601" s="65">
        <f t="shared" si="162"/>
        <v>0.96740129540460629</v>
      </c>
      <c r="I601">
        <f t="shared" si="163"/>
        <v>9</v>
      </c>
      <c r="J601">
        <f t="shared" si="164"/>
        <v>2.0829584093060189</v>
      </c>
      <c r="K601" s="66">
        <f t="shared" si="165"/>
        <v>6.0515991583507321E-6</v>
      </c>
      <c r="L601" s="96">
        <f t="shared" si="175"/>
        <v>412.51960197617308</v>
      </c>
      <c r="N601" s="101">
        <f t="shared" si="167"/>
        <v>1</v>
      </c>
      <c r="O601" s="5">
        <f t="shared" si="168"/>
        <v>3985373148.0580535</v>
      </c>
      <c r="P601" s="5">
        <f t="shared" si="169"/>
        <v>36831.395474183133</v>
      </c>
      <c r="Q601" s="60">
        <f t="shared" si="170"/>
        <v>368313954.7418313</v>
      </c>
      <c r="R601" s="5">
        <f t="shared" si="174"/>
        <v>9902.7706297858422</v>
      </c>
      <c r="S601" s="18">
        <f t="shared" si="172"/>
        <v>99027706.297858417</v>
      </c>
      <c r="T601" s="119">
        <f t="shared" si="166"/>
        <v>0.98912762178918123</v>
      </c>
      <c r="U601" s="119">
        <f t="shared" si="173"/>
        <v>9891.2762178918128</v>
      </c>
    </row>
    <row r="602" spans="2:21" x14ac:dyDescent="0.25">
      <c r="B602" s="5">
        <f>形核速率!F602</f>
        <v>7.9150462993277531</v>
      </c>
      <c r="C602" s="5">
        <f t="shared" si="171"/>
        <v>7.4868119641635644E-6</v>
      </c>
      <c r="D602" s="5">
        <f>形核速率!K602</f>
        <v>108176.69169065915</v>
      </c>
      <c r="E602" s="5">
        <f>晶体生长速度!E601</f>
        <v>5189.416525683675</v>
      </c>
      <c r="F602" s="39">
        <f t="shared" si="160"/>
        <v>12.967132558216143</v>
      </c>
      <c r="G602">
        <f t="shared" si="161"/>
        <v>12</v>
      </c>
      <c r="H602" s="65">
        <f t="shared" si="162"/>
        <v>0.96713255821614297</v>
      </c>
      <c r="I602">
        <f t="shared" si="163"/>
        <v>9</v>
      </c>
      <c r="J602">
        <f t="shared" si="164"/>
        <v>2.0829584093060189</v>
      </c>
      <c r="K602" s="66">
        <f t="shared" si="165"/>
        <v>6.0498127601728309E-6</v>
      </c>
      <c r="L602" s="96">
        <f t="shared" si="175"/>
        <v>412.52122053061385</v>
      </c>
      <c r="N602" s="101">
        <f t="shared" si="167"/>
        <v>1</v>
      </c>
      <c r="O602" s="5">
        <f t="shared" si="168"/>
        <v>4443300501.1790485</v>
      </c>
      <c r="P602" s="5">
        <f t="shared" si="169"/>
        <v>41074.472067282855</v>
      </c>
      <c r="Q602" s="60">
        <f t="shared" si="170"/>
        <v>410744720.67282856</v>
      </c>
      <c r="R602" s="5">
        <f t="shared" si="174"/>
        <v>9902.8094819715734</v>
      </c>
      <c r="S602" s="18">
        <f t="shared" si="172"/>
        <v>99028094.819715738</v>
      </c>
      <c r="T602" s="119">
        <f t="shared" si="166"/>
        <v>0.98913150700775443</v>
      </c>
      <c r="U602" s="119">
        <f t="shared" si="173"/>
        <v>9891.3150700775441</v>
      </c>
    </row>
    <row r="603" spans="2:21" x14ac:dyDescent="0.25">
      <c r="B603" s="5">
        <f>形核速率!F603</f>
        <v>8.2081878435858577</v>
      </c>
      <c r="C603" s="5">
        <f t="shared" si="171"/>
        <v>0.29314154425810468</v>
      </c>
      <c r="D603" s="5">
        <f>形核速率!K603</f>
        <v>108176.64681931278</v>
      </c>
      <c r="E603" s="5">
        <f>晶体生长速度!E602</f>
        <v>5189.8020070978082</v>
      </c>
      <c r="F603" s="39">
        <f t="shared" si="160"/>
        <v>13.00349902438993</v>
      </c>
      <c r="G603">
        <f t="shared" si="161"/>
        <v>13</v>
      </c>
      <c r="H603" s="65">
        <f t="shared" si="162"/>
        <v>3.4990243899297724E-3</v>
      </c>
      <c r="I603">
        <f t="shared" si="163"/>
        <v>10</v>
      </c>
      <c r="J603">
        <f t="shared" si="164"/>
        <v>2.0861698037348768</v>
      </c>
      <c r="K603" s="66">
        <f t="shared" si="165"/>
        <v>6.9960134880735672E-7</v>
      </c>
      <c r="L603" s="96">
        <f t="shared" si="175"/>
        <v>475.99698752270103</v>
      </c>
      <c r="N603" s="101">
        <f t="shared" si="167"/>
        <v>1</v>
      </c>
      <c r="O603" s="5">
        <f t="shared" si="168"/>
        <v>4608202887.3368158</v>
      </c>
      <c r="P603" s="5">
        <f t="shared" si="169"/>
        <v>42598.869745277712</v>
      </c>
      <c r="Q603" s="60">
        <f t="shared" si="170"/>
        <v>425988697.45277715</v>
      </c>
      <c r="R603" s="5">
        <f t="shared" si="174"/>
        <v>11424.156056726037</v>
      </c>
      <c r="S603" s="18">
        <f t="shared" si="172"/>
        <v>114241560.56726037</v>
      </c>
      <c r="T603" s="119">
        <f t="shared" si="166"/>
        <v>1.1412661644832007</v>
      </c>
      <c r="U603" s="119">
        <f t="shared" si="173"/>
        <v>11412.661644832007</v>
      </c>
    </row>
    <row r="604" spans="2:21" x14ac:dyDescent="0.25">
      <c r="B604" s="5">
        <f>形核速率!F604</f>
        <v>8.208195330397821</v>
      </c>
      <c r="C604" s="5">
        <f t="shared" si="171"/>
        <v>7.486811963275386E-6</v>
      </c>
      <c r="D604" s="5">
        <f>形核速率!K604</f>
        <v>108148.55703830015</v>
      </c>
      <c r="E604" s="5">
        <f>晶体生长速度!E603</f>
        <v>5765.5693954501785</v>
      </c>
      <c r="F604" s="39">
        <f t="shared" si="160"/>
        <v>13.003240235186043</v>
      </c>
      <c r="G604">
        <f t="shared" si="161"/>
        <v>13</v>
      </c>
      <c r="H604" s="65">
        <f t="shared" si="162"/>
        <v>3.2402351860429945E-3</v>
      </c>
      <c r="I604">
        <f t="shared" si="163"/>
        <v>10</v>
      </c>
      <c r="J604">
        <f t="shared" si="164"/>
        <v>2.0861698037348768</v>
      </c>
      <c r="K604" s="66">
        <f t="shared" si="165"/>
        <v>6.9940247412005464E-7</v>
      </c>
      <c r="L604" s="96">
        <f t="shared" si="175"/>
        <v>475.99878854431824</v>
      </c>
      <c r="N604" s="101">
        <f t="shared" si="167"/>
        <v>1</v>
      </c>
      <c r="O604" s="5">
        <f t="shared" si="168"/>
        <v>5118121787.1140432</v>
      </c>
      <c r="P604" s="5">
        <f t="shared" si="169"/>
        <v>47324.919788818741</v>
      </c>
      <c r="Q604" s="60">
        <f t="shared" si="170"/>
        <v>473249197.88818741</v>
      </c>
      <c r="R604" s="5">
        <f t="shared" si="174"/>
        <v>11424.199222459962</v>
      </c>
      <c r="S604" s="18">
        <f t="shared" si="172"/>
        <v>114241992.22459961</v>
      </c>
      <c r="T604" s="119">
        <f t="shared" si="166"/>
        <v>1.1412704810565932</v>
      </c>
      <c r="U604" s="119">
        <f t="shared" si="173"/>
        <v>11412.704810565932</v>
      </c>
    </row>
    <row r="605" spans="2:21" x14ac:dyDescent="0.25">
      <c r="B605" s="5">
        <f>形核速率!F605</f>
        <v>8.5013368746559266</v>
      </c>
      <c r="C605" s="5">
        <f t="shared" si="171"/>
        <v>0.29314154425810557</v>
      </c>
      <c r="D605" s="5">
        <f>形核速率!K605</f>
        <v>108148.51426513917</v>
      </c>
      <c r="E605" s="5">
        <f>晶体生长速度!E604</f>
        <v>5765.9708332137197</v>
      </c>
      <c r="F605" s="39">
        <f t="shared" si="160"/>
        <v>13.038330417536093</v>
      </c>
      <c r="G605">
        <f t="shared" si="161"/>
        <v>13</v>
      </c>
      <c r="H605" s="65">
        <f t="shared" si="162"/>
        <v>3.8330417536093009E-2</v>
      </c>
      <c r="I605">
        <f t="shared" si="163"/>
        <v>10</v>
      </c>
      <c r="J605">
        <f t="shared" si="164"/>
        <v>2.0861698037348768</v>
      </c>
      <c r="K605" s="66">
        <f t="shared" si="165"/>
        <v>7.2689124175325938E-7</v>
      </c>
      <c r="L605" s="96">
        <f t="shared" si="175"/>
        <v>546.52159950694249</v>
      </c>
      <c r="N605" s="101">
        <f t="shared" si="167"/>
        <v>1</v>
      </c>
      <c r="O605" s="5">
        <f t="shared" si="168"/>
        <v>5301273670.5936127</v>
      </c>
      <c r="P605" s="5">
        <f t="shared" si="169"/>
        <v>49018.460462590352</v>
      </c>
      <c r="Q605" s="60">
        <f t="shared" si="170"/>
        <v>490184604.62590355</v>
      </c>
      <c r="R605" s="5">
        <f t="shared" si="174"/>
        <v>13114.444816655427</v>
      </c>
      <c r="S605" s="18">
        <f t="shared" si="172"/>
        <v>131144448.16655427</v>
      </c>
      <c r="T605" s="119">
        <f t="shared" si="166"/>
        <v>1.3102950404761398</v>
      </c>
      <c r="U605" s="119">
        <f t="shared" si="173"/>
        <v>13102.950404761397</v>
      </c>
    </row>
    <row r="606" spans="2:21" x14ac:dyDescent="0.25">
      <c r="B606" s="5">
        <f>形核速率!F606</f>
        <v>8.5013443614678899</v>
      </c>
      <c r="C606" s="5">
        <f t="shared" si="171"/>
        <v>7.486811963275386E-6</v>
      </c>
      <c r="D606" s="5">
        <f>形核速率!K606</f>
        <v>108121.43750294583</v>
      </c>
      <c r="E606" s="5">
        <f>晶体生长速度!E605</f>
        <v>6382.8496239576598</v>
      </c>
      <c r="F606" s="39">
        <f t="shared" si="160"/>
        <v>13.038080898749058</v>
      </c>
      <c r="G606">
        <f t="shared" si="161"/>
        <v>13</v>
      </c>
      <c r="H606" s="65">
        <f t="shared" si="162"/>
        <v>3.8080898749058179E-2</v>
      </c>
      <c r="I606">
        <f t="shared" si="163"/>
        <v>10</v>
      </c>
      <c r="J606">
        <f t="shared" si="164"/>
        <v>2.0861698037348768</v>
      </c>
      <c r="K606" s="66">
        <f t="shared" si="165"/>
        <v>7.2669201043194391E-7</v>
      </c>
      <c r="L606" s="96">
        <f t="shared" si="175"/>
        <v>546.5235933516982</v>
      </c>
      <c r="N606" s="101">
        <f t="shared" si="167"/>
        <v>1</v>
      </c>
      <c r="O606" s="5">
        <f t="shared" si="168"/>
        <v>5866972226.6167898</v>
      </c>
      <c r="P606" s="5">
        <f t="shared" si="169"/>
        <v>54262.802660729889</v>
      </c>
      <c r="Q606" s="60">
        <f t="shared" si="170"/>
        <v>542628026.60729885</v>
      </c>
      <c r="R606" s="5">
        <f t="shared" si="174"/>
        <v>13114.492603850351</v>
      </c>
      <c r="S606" s="18">
        <f t="shared" si="172"/>
        <v>131144926.03850351</v>
      </c>
      <c r="T606" s="119">
        <f t="shared" si="166"/>
        <v>1.3102998191956321</v>
      </c>
      <c r="U606" s="119">
        <f t="shared" si="173"/>
        <v>13102.998191956322</v>
      </c>
    </row>
    <row r="607" spans="2:21" x14ac:dyDescent="0.25">
      <c r="B607" s="5">
        <f>形核速率!F607</f>
        <v>8.7944859057259954</v>
      </c>
      <c r="C607" s="5">
        <f t="shared" si="171"/>
        <v>0.29314154425810557</v>
      </c>
      <c r="D607" s="5">
        <f>形核速率!K607</f>
        <v>108121.39668057127</v>
      </c>
      <c r="E607" s="5">
        <f>晶体生长速度!E606</f>
        <v>6383.2663075011424</v>
      </c>
      <c r="F607" s="39">
        <f t="shared" si="160"/>
        <v>13.071981351069784</v>
      </c>
      <c r="G607">
        <f t="shared" si="161"/>
        <v>13</v>
      </c>
      <c r="H607" s="65">
        <f t="shared" si="162"/>
        <v>7.1981351069783983E-2</v>
      </c>
      <c r="I607">
        <f t="shared" si="163"/>
        <v>10</v>
      </c>
      <c r="J607">
        <f t="shared" si="164"/>
        <v>2.0861698037348768</v>
      </c>
      <c r="K607" s="66">
        <f t="shared" si="165"/>
        <v>7.5426683408229549E-7</v>
      </c>
      <c r="L607" s="96">
        <f t="shared" si="175"/>
        <v>624.59646296147218</v>
      </c>
      <c r="N607" s="101">
        <f t="shared" si="167"/>
        <v>1</v>
      </c>
      <c r="O607" s="5">
        <f t="shared" si="168"/>
        <v>6069669833.6600361</v>
      </c>
      <c r="P607" s="5">
        <f t="shared" si="169"/>
        <v>56137.545573814416</v>
      </c>
      <c r="Q607" s="60">
        <f t="shared" si="170"/>
        <v>561375455.73814416</v>
      </c>
      <c r="R607" s="5">
        <f t="shared" si="174"/>
        <v>14985.69314664197</v>
      </c>
      <c r="S607" s="18">
        <f t="shared" si="172"/>
        <v>149856931.4664197</v>
      </c>
      <c r="T607" s="119">
        <f t="shared" si="166"/>
        <v>1.4974198734747941</v>
      </c>
      <c r="U607" s="119">
        <f t="shared" si="173"/>
        <v>14974.198734747941</v>
      </c>
    </row>
    <row r="608" spans="2:21" x14ac:dyDescent="0.25">
      <c r="B608" s="5">
        <f>形核速率!F608</f>
        <v>8.7944933925379587</v>
      </c>
      <c r="C608" s="5">
        <f t="shared" si="171"/>
        <v>7.486811963275386E-6</v>
      </c>
      <c r="D608" s="5">
        <f>形核速率!K608</f>
        <v>108095.26584049324</v>
      </c>
      <c r="E608" s="5">
        <f>晶体生长速度!E607</f>
        <v>7042.6733189801735</v>
      </c>
      <c r="F608" s="39">
        <f t="shared" si="160"/>
        <v>13.071740491083959</v>
      </c>
      <c r="G608">
        <f t="shared" si="161"/>
        <v>13</v>
      </c>
      <c r="H608" s="65">
        <f t="shared" si="162"/>
        <v>7.1740491083959412E-2</v>
      </c>
      <c r="I608">
        <f t="shared" si="163"/>
        <v>10</v>
      </c>
      <c r="J608">
        <f t="shared" si="164"/>
        <v>2.0861698037348768</v>
      </c>
      <c r="K608" s="66">
        <f t="shared" si="165"/>
        <v>7.5406727262701347E-7</v>
      </c>
      <c r="L608" s="96">
        <f t="shared" si="175"/>
        <v>624.59866291890103</v>
      </c>
      <c r="N608" s="101">
        <f t="shared" si="167"/>
        <v>1</v>
      </c>
      <c r="O608" s="5">
        <f t="shared" si="168"/>
        <v>6695068804.6857233</v>
      </c>
      <c r="P608" s="5">
        <f t="shared" si="169"/>
        <v>61936.743969574512</v>
      </c>
      <c r="Q608" s="60">
        <f t="shared" si="170"/>
        <v>619367439.69574511</v>
      </c>
      <c r="R608" s="5">
        <f t="shared" si="174"/>
        <v>14985.745873812828</v>
      </c>
      <c r="S608" s="18">
        <f t="shared" si="172"/>
        <v>149857458.73812827</v>
      </c>
      <c r="T608" s="119">
        <f t="shared" si="166"/>
        <v>1.4974251461918799</v>
      </c>
      <c r="U608" s="119">
        <f t="shared" si="173"/>
        <v>14974.251461918799</v>
      </c>
    </row>
    <row r="609" spans="2:21" x14ac:dyDescent="0.25">
      <c r="B609" s="5">
        <f>形核速率!F609</f>
        <v>9.0876349367960643</v>
      </c>
      <c r="C609" s="5">
        <f t="shared" si="171"/>
        <v>0.29314154425810557</v>
      </c>
      <c r="D609" s="5">
        <f>形核速率!K609</f>
        <v>108095.22683616359</v>
      </c>
      <c r="E609" s="5">
        <f>晶体生长速度!E608</f>
        <v>7043.1044516610091</v>
      </c>
      <c r="F609" s="39">
        <f t="shared" si="160"/>
        <v>13.104529250434595</v>
      </c>
      <c r="G609">
        <f t="shared" si="161"/>
        <v>13</v>
      </c>
      <c r="H609" s="65">
        <f t="shared" si="162"/>
        <v>0.10452925043459516</v>
      </c>
      <c r="I609">
        <f t="shared" si="163"/>
        <v>10</v>
      </c>
      <c r="J609">
        <f t="shared" si="164"/>
        <v>2.0861698037348768</v>
      </c>
      <c r="K609" s="66">
        <f t="shared" si="165"/>
        <v>7.8172554930117474E-7</v>
      </c>
      <c r="L609" s="96">
        <f t="shared" si="175"/>
        <v>710.74192504380676</v>
      </c>
      <c r="N609" s="101">
        <f t="shared" si="167"/>
        <v>1</v>
      </c>
      <c r="O609" s="5">
        <f t="shared" si="168"/>
        <v>6918652513.5520611</v>
      </c>
      <c r="P609" s="5">
        <f t="shared" si="169"/>
        <v>64005.162078418471</v>
      </c>
      <c r="Q609" s="60">
        <f t="shared" si="170"/>
        <v>640051620.78418469</v>
      </c>
      <c r="R609" s="5">
        <f t="shared" si="174"/>
        <v>17050.372389143875</v>
      </c>
      <c r="S609" s="18">
        <f t="shared" si="172"/>
        <v>170503723.89143875</v>
      </c>
      <c r="T609" s="119">
        <f t="shared" si="166"/>
        <v>1.7038877977249847</v>
      </c>
      <c r="U609" s="119">
        <f t="shared" si="173"/>
        <v>17038.877977249846</v>
      </c>
    </row>
    <row r="610" spans="2:21" x14ac:dyDescent="0.25">
      <c r="B610" s="5">
        <f>形核速率!F610</f>
        <v>9.0876424236080275</v>
      </c>
      <c r="C610" s="5">
        <f t="shared" si="171"/>
        <v>7.486811963275386E-6</v>
      </c>
      <c r="D610" s="5">
        <f>形核速率!K610</f>
        <v>108069.98117153853</v>
      </c>
      <c r="E610" s="5">
        <f>晶体生长速度!E609</f>
        <v>7746.4564152964258</v>
      </c>
      <c r="F610" s="39">
        <f t="shared" si="160"/>
        <v>13.104296495355664</v>
      </c>
      <c r="G610">
        <f t="shared" si="161"/>
        <v>13</v>
      </c>
      <c r="H610" s="65">
        <f t="shared" si="162"/>
        <v>0.10429649535566377</v>
      </c>
      <c r="I610">
        <f t="shared" si="163"/>
        <v>10</v>
      </c>
      <c r="J610">
        <f t="shared" si="164"/>
        <v>2.0861698037348768</v>
      </c>
      <c r="K610" s="66">
        <f t="shared" si="165"/>
        <v>7.8152568169987001E-7</v>
      </c>
      <c r="L610" s="96">
        <f t="shared" si="175"/>
        <v>710.74434484574704</v>
      </c>
      <c r="N610" s="101">
        <f t="shared" si="167"/>
        <v>1</v>
      </c>
      <c r="O610" s="5">
        <f t="shared" si="168"/>
        <v>7607805269.1950321</v>
      </c>
      <c r="P610" s="5">
        <f t="shared" si="169"/>
        <v>70397.02595227836</v>
      </c>
      <c r="Q610" s="60">
        <f t="shared" si="170"/>
        <v>703970259.52278364</v>
      </c>
      <c r="R610" s="5">
        <f t="shared" si="174"/>
        <v>17050.430385406438</v>
      </c>
      <c r="S610" s="18">
        <f t="shared" si="172"/>
        <v>170504303.85406438</v>
      </c>
      <c r="T610" s="119">
        <f t="shared" si="166"/>
        <v>1.703893597351241</v>
      </c>
      <c r="U610" s="119">
        <f t="shared" si="173"/>
        <v>17038.935973512409</v>
      </c>
    </row>
    <row r="611" spans="2:21" x14ac:dyDescent="0.25">
      <c r="B611" s="5">
        <f>形核速率!F611</f>
        <v>9.3807839678661331</v>
      </c>
      <c r="C611" s="5">
        <f t="shared" si="171"/>
        <v>0.29314154425810557</v>
      </c>
      <c r="D611" s="5">
        <f>形核速率!K611</f>
        <v>108069.94386530809</v>
      </c>
      <c r="E611" s="5">
        <f>晶体生长速度!E610</f>
        <v>7746.9011144094084</v>
      </c>
      <c r="F611" s="39">
        <f t="shared" si="160"/>
        <v>13.136044164040824</v>
      </c>
      <c r="G611">
        <f t="shared" si="161"/>
        <v>13</v>
      </c>
      <c r="H611" s="65">
        <f t="shared" si="162"/>
        <v>0.13604416404082365</v>
      </c>
      <c r="I611">
        <f t="shared" si="163"/>
        <v>10</v>
      </c>
      <c r="J611">
        <f t="shared" si="164"/>
        <v>2.0861698037348768</v>
      </c>
      <c r="K611" s="66">
        <f t="shared" si="165"/>
        <v>8.0926496926402208E-7</v>
      </c>
      <c r="L611" s="96">
        <f t="shared" si="175"/>
        <v>805.4956504303849</v>
      </c>
      <c r="N611" s="101">
        <f t="shared" si="167"/>
        <v>1</v>
      </c>
      <c r="O611" s="5">
        <f t="shared" si="168"/>
        <v>7853659584.6507473</v>
      </c>
      <c r="P611" s="5">
        <f t="shared" si="169"/>
        <v>72672.005774696052</v>
      </c>
      <c r="Q611" s="60">
        <f t="shared" si="170"/>
        <v>726720057.74696052</v>
      </c>
      <c r="R611" s="5">
        <f t="shared" si="174"/>
        <v>19321.36894129925</v>
      </c>
      <c r="S611" s="18">
        <f t="shared" si="172"/>
        <v>193213689.41299251</v>
      </c>
      <c r="T611" s="119">
        <f t="shared" si="166"/>
        <v>1.9309874529405224</v>
      </c>
      <c r="U611" s="119">
        <f t="shared" si="173"/>
        <v>19309.874529405224</v>
      </c>
    </row>
    <row r="612" spans="2:21" x14ac:dyDescent="0.25">
      <c r="B612" s="5">
        <f>形核速率!F612</f>
        <v>9.3807914546780964</v>
      </c>
      <c r="C612" s="5">
        <f t="shared" si="171"/>
        <v>7.486811963275386E-6</v>
      </c>
      <c r="D612" s="5">
        <f>形核速率!K612</f>
        <v>108045.52820873202</v>
      </c>
      <c r="E612" s="5">
        <f>晶体生长速度!E611</f>
        <v>8495.6146747044841</v>
      </c>
      <c r="F612" s="39">
        <f t="shared" si="160"/>
        <v>13.135819010704827</v>
      </c>
      <c r="G612">
        <f t="shared" si="161"/>
        <v>13</v>
      </c>
      <c r="H612" s="65">
        <f t="shared" si="162"/>
        <v>0.13581901070482694</v>
      </c>
      <c r="I612">
        <f t="shared" si="163"/>
        <v>10</v>
      </c>
      <c r="J612">
        <f t="shared" si="164"/>
        <v>2.0861698037348768</v>
      </c>
      <c r="K612" s="66">
        <f t="shared" si="165"/>
        <v>8.0906481729425985E-7</v>
      </c>
      <c r="L612" s="96">
        <f t="shared" si="175"/>
        <v>805.49830425092466</v>
      </c>
      <c r="N612" s="101">
        <f t="shared" si="167"/>
        <v>1</v>
      </c>
      <c r="O612" s="5">
        <f t="shared" si="168"/>
        <v>8610752068.0479336</v>
      </c>
      <c r="P612" s="5">
        <f t="shared" si="169"/>
        <v>79695.589542705653</v>
      </c>
      <c r="Q612" s="60">
        <f t="shared" si="170"/>
        <v>796955895.42705655</v>
      </c>
      <c r="R612" s="5">
        <f t="shared" si="174"/>
        <v>19321.432546368833</v>
      </c>
      <c r="S612" s="18">
        <f t="shared" si="172"/>
        <v>193214325.46368831</v>
      </c>
      <c r="T612" s="119">
        <f t="shared" si="166"/>
        <v>1.9309938134474807</v>
      </c>
      <c r="U612" s="119">
        <f t="shared" si="173"/>
        <v>19309.938134474807</v>
      </c>
    </row>
    <row r="613" spans="2:21" x14ac:dyDescent="0.25">
      <c r="B613" s="5">
        <f>形核速率!F613</f>
        <v>9.673932998936202</v>
      </c>
      <c r="C613" s="5">
        <f t="shared" si="171"/>
        <v>0.29314154425810557</v>
      </c>
      <c r="D613" s="5">
        <f>形核速率!K613</f>
        <v>108045.49249187364</v>
      </c>
      <c r="E613" s="5">
        <f>晶体生长速度!E612</f>
        <v>8496.0719714922961</v>
      </c>
      <c r="F613" s="39">
        <f t="shared" si="160"/>
        <v>13.166589671710229</v>
      </c>
      <c r="G613">
        <f t="shared" si="161"/>
        <v>13</v>
      </c>
      <c r="H613" s="65">
        <f t="shared" si="162"/>
        <v>0.16658967171022887</v>
      </c>
      <c r="I613">
        <f t="shared" si="163"/>
        <v>10</v>
      </c>
      <c r="J613">
        <f t="shared" si="164"/>
        <v>2.0861698037348768</v>
      </c>
      <c r="K613" s="66">
        <f t="shared" si="165"/>
        <v>8.3688281977930951E-7</v>
      </c>
      <c r="L613" s="96">
        <f t="shared" si="175"/>
        <v>909.41261920194518</v>
      </c>
      <c r="N613" s="101">
        <f t="shared" si="167"/>
        <v>1</v>
      </c>
      <c r="O613" s="5">
        <f t="shared" si="168"/>
        <v>8880305596.2011242</v>
      </c>
      <c r="P613" s="5">
        <f t="shared" si="169"/>
        <v>82190.431006356273</v>
      </c>
      <c r="Q613" s="60">
        <f t="shared" si="170"/>
        <v>821904310.06356275</v>
      </c>
      <c r="R613" s="5">
        <f t="shared" si="174"/>
        <v>21811.984204220091</v>
      </c>
      <c r="S613" s="18">
        <f t="shared" si="172"/>
        <v>218119842.04220089</v>
      </c>
      <c r="T613" s="119">
        <f t="shared" si="166"/>
        <v>2.1800489792326068</v>
      </c>
      <c r="U613" s="119">
        <f t="shared" si="173"/>
        <v>21800.489792326069</v>
      </c>
    </row>
    <row r="614" spans="2:21" x14ac:dyDescent="0.25">
      <c r="B614" s="5">
        <f>形核速率!F614</f>
        <v>9.6739404857481652</v>
      </c>
      <c r="C614" s="5">
        <f t="shared" si="171"/>
        <v>7.486811963275386E-6</v>
      </c>
      <c r="D614" s="5">
        <f>形核速率!K614</f>
        <v>108021.8565973987</v>
      </c>
      <c r="E614" s="5">
        <f>晶体生长速度!E613</f>
        <v>9291.5636860364448</v>
      </c>
      <c r="F614" s="39">
        <f t="shared" si="160"/>
        <v>13.166371661715461</v>
      </c>
      <c r="G614">
        <f t="shared" si="161"/>
        <v>13</v>
      </c>
      <c r="H614" s="65">
        <f t="shared" si="162"/>
        <v>0.16637166171546092</v>
      </c>
      <c r="I614">
        <f t="shared" si="163"/>
        <v>10</v>
      </c>
      <c r="J614">
        <f t="shared" si="164"/>
        <v>2.0861698037348768</v>
      </c>
      <c r="K614" s="66">
        <f t="shared" si="165"/>
        <v>8.3668240326620888E-7</v>
      </c>
      <c r="L614" s="96">
        <f t="shared" si="175"/>
        <v>909.415521657368</v>
      </c>
      <c r="N614" s="101">
        <f t="shared" si="167"/>
        <v>1</v>
      </c>
      <c r="O614" s="5">
        <f t="shared" si="168"/>
        <v>9709656287.631073</v>
      </c>
      <c r="P614" s="5">
        <f t="shared" si="169"/>
        <v>89886.034118255411</v>
      </c>
      <c r="Q614" s="60">
        <f t="shared" si="170"/>
        <v>898860341.18255413</v>
      </c>
      <c r="R614" s="5">
        <f t="shared" si="174"/>
        <v>21812.053768410253</v>
      </c>
      <c r="S614" s="18">
        <f t="shared" si="172"/>
        <v>218120537.68410254</v>
      </c>
      <c r="T614" s="119">
        <f t="shared" si="166"/>
        <v>2.1800559356516231</v>
      </c>
      <c r="U614" s="119">
        <f t="shared" si="173"/>
        <v>21800.559356516231</v>
      </c>
    </row>
    <row r="615" spans="2:21" x14ac:dyDescent="0.25">
      <c r="B615" s="5">
        <f>形核速率!F615</f>
        <v>9.9670820300062708</v>
      </c>
      <c r="C615" s="5">
        <f t="shared" si="171"/>
        <v>0.29314154425810557</v>
      </c>
      <c r="D615" s="5">
        <f>形核速率!K615</f>
        <v>108021.82237106113</v>
      </c>
      <c r="E615" s="5">
        <f>晶体生长速度!E614</f>
        <v>9292.0325257001841</v>
      </c>
      <c r="F615" s="39">
        <f t="shared" si="160"/>
        <v>13.196223657444943</v>
      </c>
      <c r="G615">
        <f t="shared" si="161"/>
        <v>13</v>
      </c>
      <c r="H615" s="65">
        <f t="shared" si="162"/>
        <v>0.19622365744494275</v>
      </c>
      <c r="I615">
        <f t="shared" si="163"/>
        <v>10</v>
      </c>
      <c r="J615">
        <f t="shared" si="164"/>
        <v>2.0861698037348768</v>
      </c>
      <c r="K615" s="66">
        <f t="shared" si="165"/>
        <v>8.6457695792308179E-7</v>
      </c>
      <c r="L615" s="96">
        <f t="shared" si="175"/>
        <v>1023.0651247290862</v>
      </c>
      <c r="N615" s="101">
        <f t="shared" si="167"/>
        <v>1</v>
      </c>
      <c r="O615" s="5">
        <f t="shared" si="168"/>
        <v>10004381711.089581</v>
      </c>
      <c r="P615" s="5">
        <f t="shared" si="169"/>
        <v>92614.450409140089</v>
      </c>
      <c r="Q615" s="60">
        <f t="shared" si="170"/>
        <v>926144504.09140086</v>
      </c>
      <c r="R615" s="5">
        <f t="shared" si="174"/>
        <v>24535.93453229055</v>
      </c>
      <c r="S615" s="18">
        <f t="shared" si="172"/>
        <v>245359345.32290551</v>
      </c>
      <c r="T615" s="119">
        <f t="shared" si="166"/>
        <v>2.4524440120396527</v>
      </c>
      <c r="U615" s="119">
        <f t="shared" si="173"/>
        <v>24524.440120396528</v>
      </c>
    </row>
    <row r="616" spans="2:21" x14ac:dyDescent="0.25">
      <c r="B616" s="5">
        <f>形核速率!F616</f>
        <v>9.9670895168182341</v>
      </c>
      <c r="C616" s="5">
        <f t="shared" si="171"/>
        <v>7.486811963275386E-6</v>
      </c>
      <c r="D616" s="5">
        <f>形核速率!K616</f>
        <v>107998.92035012829</v>
      </c>
      <c r="E616" s="5">
        <f>晶体生长速度!E615</f>
        <v>10135.718865173149</v>
      </c>
      <c r="F616" s="39">
        <f t="shared" si="160"/>
        <v>13.196012372032754</v>
      </c>
      <c r="G616">
        <f t="shared" si="161"/>
        <v>13</v>
      </c>
      <c r="H616" s="65">
        <f t="shared" si="162"/>
        <v>0.19601237203275446</v>
      </c>
      <c r="I616">
        <f t="shared" si="163"/>
        <v>10</v>
      </c>
      <c r="J616">
        <f t="shared" si="164"/>
        <v>2.0861698037348768</v>
      </c>
      <c r="K616" s="66">
        <f t="shared" si="165"/>
        <v>8.6437629496088256E-7</v>
      </c>
      <c r="L616" s="96">
        <f t="shared" si="175"/>
        <v>1023.0682908778173</v>
      </c>
      <c r="N616" s="101">
        <f t="shared" si="167"/>
        <v>1</v>
      </c>
      <c r="O616" s="5">
        <f t="shared" si="168"/>
        <v>10910441592.484882</v>
      </c>
      <c r="P616" s="5">
        <f t="shared" si="169"/>
        <v>101023.61724648409</v>
      </c>
      <c r="Q616" s="60">
        <f t="shared" si="170"/>
        <v>1010236172.4648409</v>
      </c>
      <c r="R616" s="5">
        <f t="shared" si="174"/>
        <v>24536.010416511806</v>
      </c>
      <c r="S616" s="18">
        <f t="shared" si="172"/>
        <v>245360104.16511807</v>
      </c>
      <c r="T616" s="119">
        <f t="shared" si="166"/>
        <v>2.4524516004617785</v>
      </c>
      <c r="U616" s="119">
        <f t="shared" si="173"/>
        <v>24524.516004617784</v>
      </c>
    </row>
    <row r="617" spans="2:21" x14ac:dyDescent="0.25">
      <c r="B617" s="5">
        <f>形核速率!F617</f>
        <v>10.26023106107634</v>
      </c>
      <c r="C617" s="5">
        <f t="shared" si="171"/>
        <v>0.29314154425810557</v>
      </c>
      <c r="D617" s="5">
        <f>形核速率!K617</f>
        <v>107998.88752418748</v>
      </c>
      <c r="E617" s="5">
        <f>晶体生长速度!E616</f>
        <v>10136.198106882799</v>
      </c>
      <c r="F617" s="39">
        <f t="shared" si="160"/>
        <v>13.224998970133182</v>
      </c>
      <c r="G617">
        <f t="shared" si="161"/>
        <v>13</v>
      </c>
      <c r="H617" s="65">
        <f t="shared" si="162"/>
        <v>0.22499897013318204</v>
      </c>
      <c r="I617">
        <f t="shared" si="163"/>
        <v>10</v>
      </c>
      <c r="J617">
        <f t="shared" si="164"/>
        <v>2.0861698037348768</v>
      </c>
      <c r="K617" s="66">
        <f t="shared" si="165"/>
        <v>8.9234536081180985E-7</v>
      </c>
      <c r="L617" s="96">
        <f t="shared" si="175"/>
        <v>1147.042771558009</v>
      </c>
      <c r="N617" s="101">
        <f t="shared" si="167"/>
        <v>1</v>
      </c>
      <c r="O617" s="5">
        <f t="shared" si="168"/>
        <v>11231855645.816591</v>
      </c>
      <c r="P617" s="5">
        <f t="shared" si="169"/>
        <v>103999.73465746209</v>
      </c>
      <c r="Q617" s="60">
        <f t="shared" si="170"/>
        <v>1039997346.5746208</v>
      </c>
      <c r="R617" s="5">
        <f t="shared" si="174"/>
        <v>27507.351182469516</v>
      </c>
      <c r="S617" s="18">
        <f t="shared" si="172"/>
        <v>275073511.82469517</v>
      </c>
      <c r="T617" s="119">
        <f t="shared" si="166"/>
        <v>2.7495856770575493</v>
      </c>
      <c r="U617" s="119">
        <f t="shared" si="173"/>
        <v>27495.856770575494</v>
      </c>
    </row>
    <row r="618" spans="2:21" x14ac:dyDescent="0.25">
      <c r="B618" s="5">
        <f>形核速率!F618</f>
        <v>10.260238547888303</v>
      </c>
      <c r="C618" s="5">
        <f t="shared" si="171"/>
        <v>7.486811963275386E-6</v>
      </c>
      <c r="D618" s="5">
        <f>形核速率!K618</f>
        <v>107976.67735975857</v>
      </c>
      <c r="E618" s="5">
        <f>晶体生长速度!E617</f>
        <v>11029.495455058852</v>
      </c>
      <c r="F618" s="39">
        <f t="shared" si="160"/>
        <v>13.2247940257772</v>
      </c>
      <c r="G618">
        <f t="shared" si="161"/>
        <v>13</v>
      </c>
      <c r="H618" s="65">
        <f t="shared" si="162"/>
        <v>0.22479402577720009</v>
      </c>
      <c r="I618">
        <f t="shared" si="163"/>
        <v>10</v>
      </c>
      <c r="J618">
        <f t="shared" si="164"/>
        <v>2.0861698037348768</v>
      </c>
      <c r="K618" s="66">
        <f t="shared" si="165"/>
        <v>8.921444679550369E-7</v>
      </c>
      <c r="L618" s="96">
        <f t="shared" si="175"/>
        <v>1147.0462169005614</v>
      </c>
      <c r="N618" s="101">
        <f t="shared" si="167"/>
        <v>1</v>
      </c>
      <c r="O618" s="5">
        <f t="shared" si="168"/>
        <v>12219208166.112455</v>
      </c>
      <c r="P618" s="5">
        <f t="shared" si="169"/>
        <v>113165.25443175367</v>
      </c>
      <c r="Q618" s="60">
        <f t="shared" si="170"/>
        <v>1131652544.3175366</v>
      </c>
      <c r="R618" s="5">
        <f t="shared" si="174"/>
        <v>27507.433758228039</v>
      </c>
      <c r="S618" s="18">
        <f t="shared" si="172"/>
        <v>275074337.5822804</v>
      </c>
      <c r="T618" s="119">
        <f t="shared" si="166"/>
        <v>2.7495939346334013</v>
      </c>
      <c r="U618" s="119">
        <f t="shared" si="173"/>
        <v>27495.939346334013</v>
      </c>
    </row>
    <row r="619" spans="2:21" x14ac:dyDescent="0.25">
      <c r="B619" s="5">
        <f>形核速率!F619</f>
        <v>10.553380092146408</v>
      </c>
      <c r="C619" s="5">
        <f t="shared" si="171"/>
        <v>0.29314154425810557</v>
      </c>
      <c r="D619" s="5">
        <f>形核速率!K619</f>
        <v>107976.64585183018</v>
      </c>
      <c r="E619" s="5">
        <f>晶体生长速度!E618</f>
        <v>11029.983871963816</v>
      </c>
      <c r="F619" s="39">
        <f t="shared" si="160"/>
        <v>13.25296399114475</v>
      </c>
      <c r="G619">
        <f t="shared" si="161"/>
        <v>13</v>
      </c>
      <c r="H619" s="65">
        <f t="shared" si="162"/>
        <v>0.25296399114474966</v>
      </c>
      <c r="I619">
        <f t="shared" si="163"/>
        <v>10</v>
      </c>
      <c r="J619">
        <f t="shared" si="164"/>
        <v>2.0861698037348768</v>
      </c>
      <c r="K619" s="66">
        <f t="shared" si="165"/>
        <v>9.2018611562986812E-7</v>
      </c>
      <c r="L619" s="96">
        <f t="shared" si="175"/>
        <v>1281.9524732964421</v>
      </c>
      <c r="N619" s="101">
        <f t="shared" si="167"/>
        <v>1</v>
      </c>
      <c r="O619" s="5">
        <f t="shared" si="168"/>
        <v>12568871611.589439</v>
      </c>
      <c r="P619" s="5">
        <f t="shared" si="169"/>
        <v>116403.61221107889</v>
      </c>
      <c r="Q619" s="60">
        <f t="shared" si="170"/>
        <v>1164036122.1107888</v>
      </c>
      <c r="R619" s="5">
        <f t="shared" si="174"/>
        <v>30740.780263597509</v>
      </c>
      <c r="S619" s="18">
        <f t="shared" si="172"/>
        <v>307407802.63597512</v>
      </c>
      <c r="T619" s="119">
        <f t="shared" si="166"/>
        <v>3.0729285851703483</v>
      </c>
      <c r="U619" s="119">
        <f t="shared" si="173"/>
        <v>30729.285851703484</v>
      </c>
    </row>
    <row r="620" spans="2:21" x14ac:dyDescent="0.25">
      <c r="B620" s="5">
        <f>形核速率!F620</f>
        <v>10.553387578958372</v>
      </c>
      <c r="C620" s="5">
        <f t="shared" si="171"/>
        <v>7.486811963275386E-6</v>
      </c>
      <c r="D620" s="5">
        <f>形核速率!K620</f>
        <v>107955.08897810025</v>
      </c>
      <c r="E620" s="5">
        <f>晶体生长速度!E619</f>
        <v>11974.308525715947</v>
      </c>
      <c r="F620" s="39">
        <f t="shared" si="160"/>
        <v>13.252765035734368</v>
      </c>
      <c r="G620">
        <f t="shared" si="161"/>
        <v>13</v>
      </c>
      <c r="H620" s="65">
        <f t="shared" si="162"/>
        <v>0.25276503573436848</v>
      </c>
      <c r="I620">
        <f t="shared" si="163"/>
        <v>10</v>
      </c>
      <c r="J620">
        <f t="shared" si="164"/>
        <v>2.0861698037348768</v>
      </c>
      <c r="K620" s="66">
        <f t="shared" si="165"/>
        <v>9.1998500805895817E-7</v>
      </c>
      <c r="L620" s="96">
        <f t="shared" si="175"/>
        <v>1281.9562137753624</v>
      </c>
      <c r="N620" s="101">
        <f t="shared" si="167"/>
        <v>1</v>
      </c>
      <c r="O620" s="5">
        <f t="shared" si="168"/>
        <v>13642232652.856781</v>
      </c>
      <c r="P620" s="5">
        <f t="shared" si="169"/>
        <v>126369.51886190601</v>
      </c>
      <c r="Q620" s="60">
        <f t="shared" si="170"/>
        <v>1263695188.61906</v>
      </c>
      <c r="R620" s="5">
        <f t="shared" si="174"/>
        <v>30740.869912993832</v>
      </c>
      <c r="S620" s="18">
        <f t="shared" si="172"/>
        <v>307408699.1299383</v>
      </c>
      <c r="T620" s="119">
        <f t="shared" si="166"/>
        <v>3.0729375501099807</v>
      </c>
      <c r="U620" s="119">
        <f t="shared" si="173"/>
        <v>30729.375501099807</v>
      </c>
    </row>
    <row r="621" spans="2:21" x14ac:dyDescent="0.25">
      <c r="B621" s="5">
        <f>形核速率!F621</f>
        <v>10.846529123216477</v>
      </c>
      <c r="C621" s="5">
        <f t="shared" si="171"/>
        <v>0.29314154425810557</v>
      </c>
      <c r="D621" s="5">
        <f>形核速率!K621</f>
        <v>107955.05871268723</v>
      </c>
      <c r="E621" s="5">
        <f>晶体生长速度!E620</f>
        <v>11974.80480495552</v>
      </c>
      <c r="F621" s="39">
        <f t="shared" si="160"/>
        <v>13.280163124131871</v>
      </c>
      <c r="G621">
        <f t="shared" si="161"/>
        <v>13</v>
      </c>
      <c r="H621" s="65">
        <f t="shared" si="162"/>
        <v>0.28016312413187094</v>
      </c>
      <c r="I621">
        <f t="shared" si="163"/>
        <v>10</v>
      </c>
      <c r="J621">
        <f t="shared" si="164"/>
        <v>2.0861698037348768</v>
      </c>
      <c r="K621" s="66">
        <f t="shared" si="165"/>
        <v>9.4809741074036916E-7</v>
      </c>
      <c r="L621" s="96">
        <f t="shared" si="175"/>
        <v>1428.418450499749</v>
      </c>
      <c r="N621" s="101">
        <f t="shared" si="167"/>
        <v>1</v>
      </c>
      <c r="O621" s="5">
        <f t="shared" si="168"/>
        <v>14021750256.466181</v>
      </c>
      <c r="P621" s="5">
        <f t="shared" si="169"/>
        <v>129885.06906178266</v>
      </c>
      <c r="Q621" s="60">
        <f t="shared" si="170"/>
        <v>1298850690.6178267</v>
      </c>
      <c r="R621" s="5">
        <f t="shared" si="174"/>
        <v>34251.182685707878</v>
      </c>
      <c r="S621" s="18">
        <f t="shared" si="172"/>
        <v>342511826.85707879</v>
      </c>
      <c r="T621" s="119">
        <f t="shared" si="166"/>
        <v>3.4239688273813851</v>
      </c>
      <c r="U621" s="119">
        <f t="shared" si="173"/>
        <v>34239.688273813852</v>
      </c>
    </row>
    <row r="622" spans="2:21" x14ac:dyDescent="0.25">
      <c r="B622" s="5">
        <f>形核速率!F622</f>
        <v>10.846536610028441</v>
      </c>
      <c r="C622" s="5">
        <f t="shared" si="171"/>
        <v>7.486811963275386E-6</v>
      </c>
      <c r="D622" s="5">
        <f>形核速率!K622</f>
        <v>107934.11965006623</v>
      </c>
      <c r="E622" s="5">
        <f>晶体生长速度!E621</f>
        <v>12971.572974259618</v>
      </c>
      <c r="F622" s="39">
        <f t="shared" si="160"/>
        <v>13.279969833656747</v>
      </c>
      <c r="G622">
        <f t="shared" si="161"/>
        <v>13</v>
      </c>
      <c r="H622" s="65">
        <f t="shared" si="162"/>
        <v>0.27996983365674666</v>
      </c>
      <c r="I622">
        <f t="shared" si="163"/>
        <v>10</v>
      </c>
      <c r="J622">
        <f t="shared" si="164"/>
        <v>2.0861698037348768</v>
      </c>
      <c r="K622" s="66">
        <f t="shared" si="165"/>
        <v>9.4789610240576299E-7</v>
      </c>
      <c r="L622" s="96">
        <f t="shared" si="175"/>
        <v>1428.4225024995631</v>
      </c>
      <c r="N622" s="101">
        <f t="shared" si="167"/>
        <v>1</v>
      </c>
      <c r="O622" s="5">
        <f t="shared" si="168"/>
        <v>15185968100.78215</v>
      </c>
      <c r="P622" s="5">
        <f t="shared" si="169"/>
        <v>140696.64115496245</v>
      </c>
      <c r="Q622" s="60">
        <f t="shared" si="170"/>
        <v>1406966411.5496244</v>
      </c>
      <c r="R622" s="5">
        <f t="shared" si="174"/>
        <v>34251.279801435601</v>
      </c>
      <c r="S622" s="18">
        <f t="shared" si="172"/>
        <v>342512798.01435602</v>
      </c>
      <c r="T622" s="119">
        <f t="shared" si="166"/>
        <v>3.4239785389541577</v>
      </c>
      <c r="U622" s="119">
        <f t="shared" si="173"/>
        <v>34239.785389541576</v>
      </c>
    </row>
    <row r="623" spans="2:21" x14ac:dyDescent="0.25">
      <c r="B623" s="5">
        <f>形核速率!F623</f>
        <v>11.139678154286546</v>
      </c>
      <c r="C623" s="5">
        <f t="shared" si="171"/>
        <v>0.29314154425810557</v>
      </c>
      <c r="D623" s="5">
        <f>形核速率!K623</f>
        <v>107934.09055782009</v>
      </c>
      <c r="E623" s="5">
        <f>晶体生长速度!E622</f>
        <v>12972.07571697351</v>
      </c>
      <c r="F623" s="39">
        <f t="shared" si="160"/>
        <v>13.30663721949003</v>
      </c>
      <c r="G623">
        <f t="shared" si="161"/>
        <v>13</v>
      </c>
      <c r="H623" s="65">
        <f t="shared" si="162"/>
        <v>0.30663721949002998</v>
      </c>
      <c r="I623">
        <f t="shared" si="163"/>
        <v>10</v>
      </c>
      <c r="J623">
        <f t="shared" si="164"/>
        <v>2.0861698037348768</v>
      </c>
      <c r="K623" s="66">
        <f t="shared" si="165"/>
        <v>9.7607752773548693E-7</v>
      </c>
      <c r="L623" s="96">
        <f t="shared" si="175"/>
        <v>1587.0822285572169</v>
      </c>
      <c r="N623" s="101">
        <f t="shared" si="167"/>
        <v>1</v>
      </c>
      <c r="O623" s="5">
        <f t="shared" si="168"/>
        <v>15596988608.488373</v>
      </c>
      <c r="P623" s="5">
        <f t="shared" si="169"/>
        <v>144504.74848012079</v>
      </c>
      <c r="Q623" s="60">
        <f t="shared" si="170"/>
        <v>1445047484.801208</v>
      </c>
      <c r="R623" s="5">
        <f t="shared" si="174"/>
        <v>38053.934109342285</v>
      </c>
      <c r="S623" s="18">
        <f t="shared" si="172"/>
        <v>380539341.09342283</v>
      </c>
      <c r="T623" s="119">
        <f t="shared" si="166"/>
        <v>3.8042439697448263</v>
      </c>
      <c r="U623" s="119">
        <f t="shared" si="173"/>
        <v>38042.439697448266</v>
      </c>
    </row>
    <row r="624" spans="2:21" x14ac:dyDescent="0.25">
      <c r="B624" s="5">
        <f>形核速率!F624</f>
        <v>11.139685641098509</v>
      </c>
      <c r="C624" s="5">
        <f t="shared" si="171"/>
        <v>7.486811963275386E-6</v>
      </c>
      <c r="D624" s="5">
        <f>形核速率!K624</f>
        <v>107913.73659471191</v>
      </c>
      <c r="E624" s="5">
        <f>晶体生长速度!E623</f>
        <v>14022.703524912522</v>
      </c>
      <c r="F624" s="39">
        <f t="shared" si="160"/>
        <v>13.306449295148862</v>
      </c>
      <c r="G624">
        <f t="shared" si="161"/>
        <v>13</v>
      </c>
      <c r="H624" s="65">
        <f t="shared" si="162"/>
        <v>0.30644929514886243</v>
      </c>
      <c r="I624">
        <f t="shared" si="163"/>
        <v>10</v>
      </c>
      <c r="J624">
        <f t="shared" si="164"/>
        <v>2.0861698037348768</v>
      </c>
      <c r="K624" s="66">
        <f t="shared" si="165"/>
        <v>9.7587603148341783E-7</v>
      </c>
      <c r="L624" s="96">
        <f t="shared" si="175"/>
        <v>1587.0866089043768</v>
      </c>
      <c r="N624" s="101">
        <f t="shared" si="167"/>
        <v>1</v>
      </c>
      <c r="O624" s="5">
        <f t="shared" si="168"/>
        <v>16857043905.501297</v>
      </c>
      <c r="P624" s="5">
        <f t="shared" si="169"/>
        <v>156208.50910584949</v>
      </c>
      <c r="Q624" s="60">
        <f t="shared" si="170"/>
        <v>1562085091.0584948</v>
      </c>
      <c r="R624" s="5">
        <f t="shared" si="174"/>
        <v>38054.039094686792</v>
      </c>
      <c r="S624" s="18">
        <f t="shared" si="172"/>
        <v>380540390.94686794</v>
      </c>
      <c r="T624" s="119">
        <f t="shared" si="166"/>
        <v>3.8042544682792769</v>
      </c>
      <c r="U624" s="119">
        <f t="shared" si="173"/>
        <v>38042.544682792766</v>
      </c>
    </row>
    <row r="625" spans="2:21" x14ac:dyDescent="0.25">
      <c r="B625" s="5">
        <f>形核速率!F625</f>
        <v>11.432827185356615</v>
      </c>
      <c r="C625" s="5">
        <f t="shared" si="171"/>
        <v>0.29314154425810557</v>
      </c>
      <c r="D625" s="5">
        <f>形核速率!K625</f>
        <v>107913.70861178954</v>
      </c>
      <c r="E625" s="5">
        <f>晶体生长速度!E624</f>
        <v>14023.211246251365</v>
      </c>
      <c r="F625" s="39">
        <f t="shared" si="160"/>
        <v>13.332423943667459</v>
      </c>
      <c r="G625">
        <f t="shared" si="161"/>
        <v>13</v>
      </c>
      <c r="H625" s="65">
        <f t="shared" si="162"/>
        <v>0.3324239436674592</v>
      </c>
      <c r="I625">
        <f t="shared" si="163"/>
        <v>10</v>
      </c>
      <c r="J625">
        <f t="shared" si="164"/>
        <v>2.0861698037348768</v>
      </c>
      <c r="K625" s="66">
        <f t="shared" si="165"/>
        <v>1.0041248343047497E-6</v>
      </c>
      <c r="L625" s="96">
        <f t="shared" si="175"/>
        <v>1758.6026355785284</v>
      </c>
      <c r="N625" s="101">
        <f t="shared" si="167"/>
        <v>1</v>
      </c>
      <c r="O625" s="5">
        <f t="shared" si="168"/>
        <v>17301260019.745213</v>
      </c>
      <c r="P625" s="5">
        <f t="shared" si="169"/>
        <v>160324.95076214123</v>
      </c>
      <c r="Q625" s="60">
        <f t="shared" si="170"/>
        <v>1603249507.6214123</v>
      </c>
      <c r="R625" s="5">
        <f t="shared" si="174"/>
        <v>42164.824894870551</v>
      </c>
      <c r="S625" s="18">
        <f t="shared" si="172"/>
        <v>421648248.94870549</v>
      </c>
      <c r="T625" s="119">
        <f t="shared" si="166"/>
        <v>4.2153330482976532</v>
      </c>
      <c r="U625" s="119">
        <f t="shared" si="173"/>
        <v>42153.330482976533</v>
      </c>
    </row>
    <row r="626" spans="2:21" x14ac:dyDescent="0.25">
      <c r="B626" s="5">
        <f>形核速率!F626</f>
        <v>11.432834672168578</v>
      </c>
      <c r="C626" s="5">
        <f t="shared" si="171"/>
        <v>7.486811963275386E-6</v>
      </c>
      <c r="D626" s="5">
        <f>形核速率!K626</f>
        <v>107893.90952617061</v>
      </c>
      <c r="E626" s="5">
        <f>晶体生长速度!E625</f>
        <v>15129.114729019511</v>
      </c>
      <c r="F626" s="39">
        <f t="shared" ref="F626:F647" si="176">LN(D626*B626/2-3)</f>
        <v>13.332241109337753</v>
      </c>
      <c r="G626">
        <f t="shared" ref="G626:G647" si="177">INT(F626)</f>
        <v>13</v>
      </c>
      <c r="H626" s="65">
        <f t="shared" ref="H626:H647" si="178">F626-G626</f>
        <v>0.33224110933775286</v>
      </c>
      <c r="I626">
        <f t="shared" ref="I626:I647" si="179">G626-3</f>
        <v>10</v>
      </c>
      <c r="J626">
        <f t="shared" ref="J626:J647" si="180">1+1/2+4/9/2+10/27*(1-(1-1/3)^(G626-3))</f>
        <v>2.0861698037348768</v>
      </c>
      <c r="K626" s="66">
        <f t="shared" ref="K626:K647" si="181">(3^H626)/3*4*3^I626*5*1/(3^(2*(G626-1)))*1/2</f>
        <v>1.0039231619874916E-6</v>
      </c>
      <c r="L626" s="96">
        <f t="shared" si="175"/>
        <v>1758.6073615413579</v>
      </c>
      <c r="N626" s="101">
        <f t="shared" si="167"/>
        <v>1</v>
      </c>
      <c r="O626" s="5">
        <f t="shared" si="168"/>
        <v>18662265754.894642</v>
      </c>
      <c r="P626" s="5">
        <f t="shared" si="169"/>
        <v>172968.66743315061</v>
      </c>
      <c r="Q626" s="60">
        <f t="shared" si="170"/>
        <v>1729686674.331506</v>
      </c>
      <c r="R626" s="5">
        <f t="shared" si="174"/>
        <v>42164.938163707695</v>
      </c>
      <c r="S626" s="18">
        <f t="shared" si="172"/>
        <v>421649381.63707697</v>
      </c>
      <c r="T626" s="119">
        <f t="shared" si="166"/>
        <v>4.2153443751813677</v>
      </c>
      <c r="U626" s="119">
        <f t="shared" si="173"/>
        <v>42153.443751813676</v>
      </c>
    </row>
    <row r="627" spans="2:21" x14ac:dyDescent="0.25">
      <c r="B627" s="5">
        <f>形核速率!F627</f>
        <v>11.725976216426684</v>
      </c>
      <c r="C627" s="5">
        <f t="shared" si="171"/>
        <v>0.29314154425810557</v>
      </c>
      <c r="D627" s="5">
        <f>形核速率!K627</f>
        <v>107893.88259367282</v>
      </c>
      <c r="E627" s="5">
        <f>晶体生长速度!E626</f>
        <v>15129.625858155332</v>
      </c>
      <c r="F627" s="39">
        <f t="shared" si="176"/>
        <v>13.357558101705289</v>
      </c>
      <c r="G627">
        <f t="shared" si="177"/>
        <v>13</v>
      </c>
      <c r="H627" s="65">
        <f t="shared" si="178"/>
        <v>0.35755810170528868</v>
      </c>
      <c r="I627">
        <f t="shared" si="179"/>
        <v>10</v>
      </c>
      <c r="J627">
        <f t="shared" si="180"/>
        <v>2.0861698037348768</v>
      </c>
      <c r="K627" s="66">
        <f t="shared" si="181"/>
        <v>1.0322377778183058E-6</v>
      </c>
      <c r="L627" s="96">
        <f t="shared" si="175"/>
        <v>1943.6558002804147</v>
      </c>
      <c r="N627" s="101">
        <f t="shared" si="167"/>
        <v>1</v>
      </c>
      <c r="O627" s="5">
        <f t="shared" si="168"/>
        <v>19141414111.31678</v>
      </c>
      <c r="P627" s="5">
        <f t="shared" si="169"/>
        <v>177409.63297616359</v>
      </c>
      <c r="Q627" s="60">
        <f t="shared" si="170"/>
        <v>1774096329.7616358</v>
      </c>
      <c r="R627" s="5">
        <f t="shared" si="174"/>
        <v>46600.060051814711</v>
      </c>
      <c r="S627" s="18">
        <f t="shared" si="172"/>
        <v>466000600.51814711</v>
      </c>
      <c r="T627" s="119">
        <f t="shared" si="166"/>
        <v>4.65885656399207</v>
      </c>
      <c r="U627" s="119">
        <f t="shared" si="173"/>
        <v>46588.5656399207</v>
      </c>
    </row>
    <row r="628" spans="2:21" x14ac:dyDescent="0.25">
      <c r="B628" s="5">
        <f>形核速率!F628</f>
        <v>11.725983703238647</v>
      </c>
      <c r="C628" s="5">
        <f t="shared" si="171"/>
        <v>7.486811963275386E-6</v>
      </c>
      <c r="D628" s="5">
        <f>形核速率!K628</f>
        <v>107874.61040866024</v>
      </c>
      <c r="E628" s="5">
        <f>晶体生长速度!E627</f>
        <v>16292.220965062308</v>
      </c>
      <c r="F628" s="39">
        <f t="shared" si="176"/>
        <v>13.357380101721448</v>
      </c>
      <c r="G628">
        <f t="shared" si="177"/>
        <v>13</v>
      </c>
      <c r="H628" s="65">
        <f t="shared" si="178"/>
        <v>0.35738010172144818</v>
      </c>
      <c r="I628">
        <f t="shared" si="179"/>
        <v>10</v>
      </c>
      <c r="J628">
        <f t="shared" si="180"/>
        <v>2.0861698037348768</v>
      </c>
      <c r="K628" s="66">
        <f t="shared" si="181"/>
        <v>1.0320359403910867E-6</v>
      </c>
      <c r="L628" s="96">
        <f t="shared" si="175"/>
        <v>1943.6608895690549</v>
      </c>
      <c r="N628" s="101">
        <f t="shared" si="167"/>
        <v>1</v>
      </c>
      <c r="O628" s="5">
        <f t="shared" si="168"/>
        <v>20608615574.672264</v>
      </c>
      <c r="P628" s="5">
        <f t="shared" si="169"/>
        <v>191042.31752588364</v>
      </c>
      <c r="Q628" s="60">
        <f t="shared" si="170"/>
        <v>1910423175.2588365</v>
      </c>
      <c r="R628" s="5">
        <f t="shared" si="174"/>
        <v>46600.182028609539</v>
      </c>
      <c r="S628" s="18">
        <f t="shared" si="172"/>
        <v>466001820.28609538</v>
      </c>
      <c r="T628" s="119">
        <f t="shared" si="166"/>
        <v>4.6588687616715534</v>
      </c>
      <c r="U628" s="119">
        <f t="shared" si="173"/>
        <v>46588.687616715535</v>
      </c>
    </row>
    <row r="629" spans="2:21" x14ac:dyDescent="0.25">
      <c r="B629" s="5">
        <f>形核速率!F629</f>
        <v>12.019125247496753</v>
      </c>
      <c r="C629" s="5">
        <f t="shared" si="171"/>
        <v>0.29314154425810557</v>
      </c>
      <c r="D629" s="5">
        <f>形核速率!K629</f>
        <v>107874.58447213966</v>
      </c>
      <c r="E629" s="5">
        <f>晶体生长速度!E628</f>
        <v>16292.733845199049</v>
      </c>
      <c r="F629" s="39">
        <f t="shared" si="176"/>
        <v>13.382071919940703</v>
      </c>
      <c r="G629">
        <f t="shared" si="177"/>
        <v>13</v>
      </c>
      <c r="H629" s="65">
        <f t="shared" si="178"/>
        <v>0.382071919940703</v>
      </c>
      <c r="I629">
        <f t="shared" si="179"/>
        <v>10</v>
      </c>
      <c r="J629">
        <f t="shared" si="180"/>
        <v>2.0861698037348768</v>
      </c>
      <c r="K629" s="66">
        <f t="shared" si="181"/>
        <v>1.0604148795373206E-6</v>
      </c>
      <c r="L629" s="96">
        <f t="shared" si="175"/>
        <v>2142.9351498734904</v>
      </c>
      <c r="N629" s="101">
        <f t="shared" si="167"/>
        <v>1</v>
      </c>
      <c r="O629" s="5">
        <f t="shared" si="168"/>
        <v>21124476719.048035</v>
      </c>
      <c r="P629" s="5">
        <f t="shared" si="169"/>
        <v>195824.40870957673</v>
      </c>
      <c r="Q629" s="60">
        <f t="shared" si="170"/>
        <v>1958244087.0957673</v>
      </c>
      <c r="R629" s="5">
        <f t="shared" si="174"/>
        <v>51376.259188177493</v>
      </c>
      <c r="S629" s="18">
        <f t="shared" si="172"/>
        <v>513762591.88177496</v>
      </c>
      <c r="T629" s="119">
        <f t="shared" ref="T629:T692" si="182">T628+(E629*C629*N629)/10000</f>
        <v>5.1364764776283485</v>
      </c>
      <c r="U629" s="119">
        <f t="shared" si="173"/>
        <v>51364.764776283482</v>
      </c>
    </row>
    <row r="630" spans="2:21" x14ac:dyDescent="0.25">
      <c r="B630" s="5">
        <f>形核速率!F630</f>
        <v>12.019132734308716</v>
      </c>
      <c r="C630" s="5">
        <f t="shared" si="171"/>
        <v>7.486811963275386E-6</v>
      </c>
      <c r="D630" s="5">
        <f>形核速率!K630</f>
        <v>107855.81324070368</v>
      </c>
      <c r="E630" s="5">
        <f>晶体生长速度!E629</f>
        <v>17513.436438674147</v>
      </c>
      <c r="F630" s="39">
        <f t="shared" si="176"/>
        <v>13.381898517136587</v>
      </c>
      <c r="G630">
        <f t="shared" si="177"/>
        <v>13</v>
      </c>
      <c r="H630" s="65">
        <f t="shared" si="178"/>
        <v>0.3818985171365874</v>
      </c>
      <c r="I630">
        <f t="shared" si="179"/>
        <v>10</v>
      </c>
      <c r="J630">
        <f t="shared" si="180"/>
        <v>2.0861698037348768</v>
      </c>
      <c r="K630" s="66">
        <f t="shared" si="181"/>
        <v>1.0602128871438053E-6</v>
      </c>
      <c r="L630" s="96">
        <f t="shared" si="175"/>
        <v>2142.9406206398467</v>
      </c>
      <c r="N630" s="101">
        <f t="shared" ref="N630:N693" si="183">N629</f>
        <v>1</v>
      </c>
      <c r="O630" s="5">
        <f t="shared" si="168"/>
        <v>22703251474.733295</v>
      </c>
      <c r="P630" s="5">
        <f t="shared" si="169"/>
        <v>210496.3171903035</v>
      </c>
      <c r="Q630" s="60">
        <f t="shared" si="170"/>
        <v>2104963171.9030349</v>
      </c>
      <c r="R630" s="5">
        <f t="shared" si="174"/>
        <v>51376.39030798294</v>
      </c>
      <c r="S630" s="18">
        <f t="shared" si="172"/>
        <v>513763903.07982939</v>
      </c>
      <c r="T630" s="119">
        <f t="shared" si="182"/>
        <v>5.1364895896088933</v>
      </c>
      <c r="U630" s="119">
        <f t="shared" si="173"/>
        <v>51364.895896088936</v>
      </c>
    </row>
    <row r="631" spans="2:21" x14ac:dyDescent="0.25">
      <c r="B631" s="5">
        <f>形核速率!F631</f>
        <v>12.312274278566822</v>
      </c>
      <c r="C631" s="5">
        <f t="shared" si="171"/>
        <v>0.29314154425810557</v>
      </c>
      <c r="D631" s="5">
        <f>形核速率!K631</f>
        <v>107855.78824973191</v>
      </c>
      <c r="E631" s="5">
        <f>晶体生长速度!E630</f>
        <v>17513.949327058159</v>
      </c>
      <c r="F631" s="39">
        <f t="shared" si="176"/>
        <v>13.405995294635504</v>
      </c>
      <c r="G631">
        <f t="shared" si="177"/>
        <v>13</v>
      </c>
      <c r="H631" s="65">
        <f t="shared" si="178"/>
        <v>0.40599529463550432</v>
      </c>
      <c r="I631">
        <f t="shared" si="179"/>
        <v>10</v>
      </c>
      <c r="J631">
        <f t="shared" si="180"/>
        <v>2.0861698037348768</v>
      </c>
      <c r="K631" s="66">
        <f t="shared" si="181"/>
        <v>1.0886547293763787E-6</v>
      </c>
      <c r="L631" s="96">
        <f t="shared" si="175"/>
        <v>2357.1514079492722</v>
      </c>
      <c r="N631" s="101">
        <f t="shared" si="183"/>
        <v>1</v>
      </c>
      <c r="O631" s="5">
        <f t="shared" si="168"/>
        <v>23257649840.109108</v>
      </c>
      <c r="P631" s="5">
        <f t="shared" si="169"/>
        <v>215636.54781566086</v>
      </c>
      <c r="Q631" s="60">
        <f t="shared" si="170"/>
        <v>2156365478.1566086</v>
      </c>
      <c r="R631" s="5">
        <f t="shared" si="174"/>
        <v>56510.456459774978</v>
      </c>
      <c r="S631" s="18">
        <f t="shared" si="172"/>
        <v>565104564.59774983</v>
      </c>
      <c r="T631" s="119">
        <f t="shared" si="182"/>
        <v>5.6498962047880967</v>
      </c>
      <c r="U631" s="119">
        <f t="shared" si="173"/>
        <v>56498.962047880967</v>
      </c>
    </row>
    <row r="632" spans="2:21" x14ac:dyDescent="0.25">
      <c r="B632" s="5">
        <f>形核速率!F632</f>
        <v>12.312281765378785</v>
      </c>
      <c r="C632" s="5">
        <f t="shared" si="171"/>
        <v>7.486811963275386E-6</v>
      </c>
      <c r="D632" s="5">
        <f>形核速率!K632</f>
        <v>107837.49386449208</v>
      </c>
      <c r="E632" s="5">
        <f>晶体生长速度!E631</f>
        <v>18794.175182654541</v>
      </c>
      <c r="F632" s="39">
        <f t="shared" si="176"/>
        <v>13.405826268614645</v>
      </c>
      <c r="G632">
        <f t="shared" si="177"/>
        <v>13</v>
      </c>
      <c r="H632" s="65">
        <f t="shared" si="178"/>
        <v>0.40582626861464455</v>
      </c>
      <c r="I632">
        <f t="shared" si="179"/>
        <v>10</v>
      </c>
      <c r="J632">
        <f t="shared" si="180"/>
        <v>2.0861698037348768</v>
      </c>
      <c r="K632" s="66">
        <f t="shared" si="181"/>
        <v>1.0884525914242901E-6</v>
      </c>
      <c r="L632" s="96">
        <f t="shared" si="175"/>
        <v>2357.1572787869591</v>
      </c>
      <c r="N632" s="101">
        <f t="shared" si="183"/>
        <v>1</v>
      </c>
      <c r="O632" s="5">
        <f t="shared" si="168"/>
        <v>24953507696.281082</v>
      </c>
      <c r="P632" s="5">
        <f t="shared" si="169"/>
        <v>231399.180396732</v>
      </c>
      <c r="Q632" s="60">
        <f t="shared" si="170"/>
        <v>2313991803.96732</v>
      </c>
      <c r="R632" s="5">
        <f t="shared" si="174"/>
        <v>56510.597168230575</v>
      </c>
      <c r="S632" s="18">
        <f t="shared" si="172"/>
        <v>565105971.68230581</v>
      </c>
      <c r="T632" s="119">
        <f t="shared" si="182"/>
        <v>5.6499102756336566</v>
      </c>
      <c r="U632" s="119">
        <f t="shared" si="173"/>
        <v>56499.102756336564</v>
      </c>
    </row>
    <row r="633" spans="2:21" x14ac:dyDescent="0.25">
      <c r="B633" s="5">
        <f>形核速率!F633</f>
        <v>12.60542330963689</v>
      </c>
      <c r="C633" s="5">
        <f t="shared" si="171"/>
        <v>0.29314154425810557</v>
      </c>
      <c r="D633" s="5">
        <f>形核速率!K633</f>
        <v>107837.46977227792</v>
      </c>
      <c r="E633" s="5">
        <f>晶体生长速度!E632</f>
        <v>18794.68625058508</v>
      </c>
      <c r="F633" s="39">
        <f t="shared" si="176"/>
        <v>13.429356011342863</v>
      </c>
      <c r="G633">
        <f t="shared" si="177"/>
        <v>13</v>
      </c>
      <c r="H633" s="65">
        <f t="shared" si="178"/>
        <v>0.42935601134286294</v>
      </c>
      <c r="I633">
        <f t="shared" si="179"/>
        <v>10</v>
      </c>
      <c r="J633">
        <f t="shared" si="180"/>
        <v>2.0861698037348768</v>
      </c>
      <c r="K633" s="66">
        <f t="shared" si="181"/>
        <v>1.116955981153332E-6</v>
      </c>
      <c r="L633" s="96">
        <f t="shared" si="175"/>
        <v>2587.0325923673749</v>
      </c>
      <c r="N633" s="101">
        <f t="shared" si="183"/>
        <v>1</v>
      </c>
      <c r="O633" s="5">
        <f t="shared" si="168"/>
        <v>25548311580.301086</v>
      </c>
      <c r="P633" s="5">
        <f t="shared" si="169"/>
        <v>236914.97616043713</v>
      </c>
      <c r="Q633" s="60">
        <f t="shared" si="170"/>
        <v>2369149761.6043711</v>
      </c>
      <c r="R633" s="5">
        <f t="shared" si="174"/>
        <v>62020.100519573672</v>
      </c>
      <c r="S633" s="18">
        <f t="shared" si="172"/>
        <v>620201005.19573677</v>
      </c>
      <c r="T633" s="119">
        <f t="shared" si="182"/>
        <v>6.2008606107679665</v>
      </c>
      <c r="U633" s="119">
        <f t="shared" si="173"/>
        <v>62008.606107679661</v>
      </c>
    </row>
    <row r="634" spans="2:21" x14ac:dyDescent="0.25">
      <c r="B634" s="5">
        <f>形核速率!F634</f>
        <v>12.605430796448854</v>
      </c>
      <c r="C634" s="5">
        <f t="shared" si="171"/>
        <v>7.486811963275386E-6</v>
      </c>
      <c r="D634" s="5">
        <f>形核速率!K634</f>
        <v>107819.62979696636</v>
      </c>
      <c r="E634" s="5">
        <f>晶体生长速度!E633</f>
        <v>20135.851056983869</v>
      </c>
      <c r="F634" s="39">
        <f t="shared" si="176"/>
        <v>13.429191156945388</v>
      </c>
      <c r="G634">
        <f t="shared" si="177"/>
        <v>13</v>
      </c>
      <c r="H634" s="65">
        <f t="shared" si="178"/>
        <v>0.42919115694538768</v>
      </c>
      <c r="I634">
        <f t="shared" si="179"/>
        <v>10</v>
      </c>
      <c r="J634">
        <f t="shared" si="180"/>
        <v>2.0861698037348768</v>
      </c>
      <c r="K634" s="66">
        <f t="shared" si="181"/>
        <v>1.1167537063815496E-6</v>
      </c>
      <c r="L634" s="96">
        <f t="shared" si="175"/>
        <v>2587.0388823116637</v>
      </c>
      <c r="N634" s="101">
        <f t="shared" si="183"/>
        <v>1</v>
      </c>
      <c r="O634" s="5">
        <f t="shared" si="168"/>
        <v>27366894559.654987</v>
      </c>
      <c r="P634" s="5">
        <f t="shared" si="169"/>
        <v>253821.07702641166</v>
      </c>
      <c r="Q634" s="60">
        <f t="shared" si="170"/>
        <v>2538210770.2641168</v>
      </c>
      <c r="R634" s="5">
        <f t="shared" si="174"/>
        <v>62020.251272904257</v>
      </c>
      <c r="S634" s="18">
        <f t="shared" si="172"/>
        <v>620202512.72904253</v>
      </c>
      <c r="T634" s="119">
        <f t="shared" si="182"/>
        <v>6.2008756861010248</v>
      </c>
      <c r="U634" s="119">
        <f t="shared" si="173"/>
        <v>62008.756861010246</v>
      </c>
    </row>
    <row r="635" spans="2:21" x14ac:dyDescent="0.25">
      <c r="B635" s="5">
        <f>形核速率!F635</f>
        <v>12.898572340706959</v>
      </c>
      <c r="C635" s="5">
        <f t="shared" si="171"/>
        <v>0.29314154425810557</v>
      </c>
      <c r="D635" s="5">
        <f>形核速率!K635</f>
        <v>107819.60656001812</v>
      </c>
      <c r="E635" s="5">
        <f>晶体生长速度!E634</f>
        <v>20136.358389823592</v>
      </c>
      <c r="F635" s="39">
        <f t="shared" si="176"/>
        <v>13.452179939050168</v>
      </c>
      <c r="G635">
        <f t="shared" si="177"/>
        <v>13</v>
      </c>
      <c r="H635" s="65">
        <f t="shared" si="178"/>
        <v>0.4521799390501684</v>
      </c>
      <c r="I635">
        <f t="shared" si="179"/>
        <v>10</v>
      </c>
      <c r="J635">
        <f t="shared" si="180"/>
        <v>2.0861698037348768</v>
      </c>
      <c r="K635" s="66">
        <f t="shared" si="181"/>
        <v>1.1453173482709189E-6</v>
      </c>
      <c r="L635" s="96">
        <f t="shared" si="175"/>
        <v>2833.3240131428952</v>
      </c>
      <c r="N635" s="101">
        <f t="shared" si="183"/>
        <v>1</v>
      </c>
      <c r="O635" s="5">
        <f t="shared" si="168"/>
        <v>28004016102.069084</v>
      </c>
      <c r="P635" s="5">
        <f t="shared" si="169"/>
        <v>259730.27536954111</v>
      </c>
      <c r="Q635" s="60">
        <f t="shared" si="170"/>
        <v>2597302753.6954112</v>
      </c>
      <c r="R635" s="5">
        <f t="shared" si="174"/>
        <v>67923.054467031805</v>
      </c>
      <c r="S635" s="18">
        <f t="shared" si="172"/>
        <v>679230544.67031801</v>
      </c>
      <c r="T635" s="119">
        <f t="shared" si="182"/>
        <v>6.7911560055137796</v>
      </c>
      <c r="U635" s="119">
        <f t="shared" si="173"/>
        <v>67911.560055137801</v>
      </c>
    </row>
    <row r="636" spans="2:21" x14ac:dyDescent="0.25">
      <c r="B636" s="5">
        <f>形核速率!F636</f>
        <v>12.898579827518923</v>
      </c>
      <c r="C636" s="5">
        <f t="shared" si="171"/>
        <v>7.486811963275386E-6</v>
      </c>
      <c r="D636" s="5">
        <f>形核速率!K636</f>
        <v>107802.20007972269</v>
      </c>
      <c r="E636" s="5">
        <f>晶体生长速度!E635</f>
        <v>21539.877748838153</v>
      </c>
      <c r="F636" s="39">
        <f t="shared" si="176"/>
        <v>13.452019064990258</v>
      </c>
      <c r="G636">
        <f t="shared" si="177"/>
        <v>13</v>
      </c>
      <c r="H636" s="65">
        <f t="shared" si="178"/>
        <v>0.45201906499025846</v>
      </c>
      <c r="I636">
        <f t="shared" si="179"/>
        <v>10</v>
      </c>
      <c r="J636">
        <f t="shared" si="180"/>
        <v>2.0861698037348768</v>
      </c>
      <c r="K636" s="66">
        <f t="shared" si="181"/>
        <v>1.1451149448091702E-6</v>
      </c>
      <c r="L636" s="96">
        <f t="shared" si="175"/>
        <v>2833.330741670658</v>
      </c>
      <c r="N636" s="101">
        <f t="shared" si="183"/>
        <v>1</v>
      </c>
      <c r="O636" s="5">
        <f t="shared" ref="O636:O647" si="184">B636*D636*E636</f>
        <v>29951098412.843594</v>
      </c>
      <c r="P636" s="5">
        <f t="shared" ref="P636:P647" si="185">B636*E636</f>
        <v>277833.83261838747</v>
      </c>
      <c r="Q636" s="60">
        <f t="shared" ref="Q636:Q647" si="186">P636*10^4</f>
        <v>2778338326.1838746</v>
      </c>
      <c r="R636" s="5">
        <f t="shared" si="174"/>
        <v>67923.215732046228</v>
      </c>
      <c r="S636" s="18">
        <f t="shared" si="172"/>
        <v>679232157.32046223</v>
      </c>
      <c r="T636" s="119">
        <f t="shared" si="182"/>
        <v>6.7911721320152214</v>
      </c>
      <c r="U636" s="119">
        <f t="shared" si="173"/>
        <v>67911.72132015221</v>
      </c>
    </row>
    <row r="637" spans="2:21" x14ac:dyDescent="0.25">
      <c r="B637" s="5">
        <f>形核速率!F637</f>
        <v>13.191721371777028</v>
      </c>
      <c r="C637" s="5">
        <f t="shared" si="171"/>
        <v>0.29314154425810557</v>
      </c>
      <c r="D637" s="5">
        <f>形核速率!K637</f>
        <v>107802.17765754857</v>
      </c>
      <c r="E637" s="5">
        <f>晶体生长速度!E636</f>
        <v>21540.379346023601</v>
      </c>
      <c r="F637" s="39">
        <f t="shared" si="176"/>
        <v>13.474491202500403</v>
      </c>
      <c r="G637">
        <f t="shared" si="177"/>
        <v>13</v>
      </c>
      <c r="H637" s="65">
        <f t="shared" si="178"/>
        <v>0.47449120250040266</v>
      </c>
      <c r="I637">
        <f t="shared" si="179"/>
        <v>10</v>
      </c>
      <c r="J637">
        <f t="shared" si="180"/>
        <v>2.0861698037348768</v>
      </c>
      <c r="K637" s="66">
        <f t="shared" si="181"/>
        <v>1.1737375997819649E-6</v>
      </c>
      <c r="L637" s="96">
        <f t="shared" si="175"/>
        <v>3096.788270333971</v>
      </c>
      <c r="N637" s="101">
        <f t="shared" si="183"/>
        <v>1</v>
      </c>
      <c r="O637" s="5">
        <f t="shared" si="184"/>
        <v>30632493573.187843</v>
      </c>
      <c r="P637" s="5">
        <f t="shared" si="185"/>
        <v>284154.68257512402</v>
      </c>
      <c r="Q637" s="60">
        <f t="shared" si="186"/>
        <v>2841546825.7512403</v>
      </c>
      <c r="R637" s="5">
        <f t="shared" si="174"/>
        <v>74237.595797444985</v>
      </c>
      <c r="S637" s="18">
        <f t="shared" si="172"/>
        <v>742375957.97444987</v>
      </c>
      <c r="T637" s="119">
        <f t="shared" si="182"/>
        <v>7.4226101385550978</v>
      </c>
      <c r="U637" s="119">
        <f t="shared" si="173"/>
        <v>74226.101385550981</v>
      </c>
    </row>
    <row r="638" spans="2:21" x14ac:dyDescent="0.25">
      <c r="B638" s="5">
        <f>形核速率!F638</f>
        <v>13.191728858588991</v>
      </c>
      <c r="C638" s="5">
        <f t="shared" si="171"/>
        <v>7.486811963275386E-6</v>
      </c>
      <c r="D638" s="5">
        <f>形核速率!K638</f>
        <v>107785.18514528761</v>
      </c>
      <c r="E638" s="5">
        <f>晶体生长速度!E637</f>
        <v>23007.668772603622</v>
      </c>
      <c r="F638" s="39">
        <f t="shared" si="176"/>
        <v>13.474334130152075</v>
      </c>
      <c r="G638">
        <f t="shared" si="177"/>
        <v>13</v>
      </c>
      <c r="H638" s="65">
        <f t="shared" si="178"/>
        <v>0.47433413015207471</v>
      </c>
      <c r="I638">
        <f t="shared" si="179"/>
        <v>10</v>
      </c>
      <c r="J638">
        <f t="shared" si="180"/>
        <v>2.0861698037348768</v>
      </c>
      <c r="K638" s="66">
        <f t="shared" si="181"/>
        <v>1.1735350752040705E-6</v>
      </c>
      <c r="L638" s="96">
        <f t="shared" si="175"/>
        <v>3096.7954573636289</v>
      </c>
      <c r="N638" s="101">
        <f t="shared" si="183"/>
        <v>1</v>
      </c>
      <c r="O638" s="5">
        <f t="shared" si="184"/>
        <v>32713981580.645546</v>
      </c>
      <c r="P638" s="5">
        <f t="shared" si="185"/>
        <v>303510.92811641196</v>
      </c>
      <c r="Q638" s="60">
        <f t="shared" si="186"/>
        <v>3035109281.1641197</v>
      </c>
      <c r="R638" s="5">
        <f t="shared" si="174"/>
        <v>74237.768051534804</v>
      </c>
      <c r="S638" s="18">
        <f t="shared" si="172"/>
        <v>742377680.51534808</v>
      </c>
      <c r="T638" s="119">
        <f t="shared" si="182"/>
        <v>7.4226273639640787</v>
      </c>
      <c r="U638" s="119">
        <f t="shared" si="173"/>
        <v>74226.273639640785</v>
      </c>
    </row>
    <row r="639" spans="2:21" x14ac:dyDescent="0.25">
      <c r="B639" s="5">
        <f>形核速率!F639</f>
        <v>13.484870402847097</v>
      </c>
      <c r="C639" s="5">
        <f t="shared" si="171"/>
        <v>0.29314154425810557</v>
      </c>
      <c r="D639" s="5">
        <f>形核速率!K639</f>
        <v>107785.16350012891</v>
      </c>
      <c r="E639" s="5">
        <f>晶体生长速度!E638</f>
        <v>23008.162547655731</v>
      </c>
      <c r="F639" s="39">
        <f t="shared" si="176"/>
        <v>13.496312335570757</v>
      </c>
      <c r="G639">
        <f t="shared" si="177"/>
        <v>13</v>
      </c>
      <c r="H639" s="65">
        <f t="shared" si="178"/>
        <v>0.4963123355707566</v>
      </c>
      <c r="I639">
        <f t="shared" si="179"/>
        <v>10</v>
      </c>
      <c r="J639">
        <f t="shared" si="180"/>
        <v>2.0861698037348768</v>
      </c>
      <c r="K639" s="66">
        <f t="shared" si="181"/>
        <v>1.2022155567962946E-6</v>
      </c>
      <c r="L639" s="96">
        <f t="shared" si="175"/>
        <v>3378.2052519295275</v>
      </c>
      <c r="N639" s="101">
        <f t="shared" si="183"/>
        <v>1</v>
      </c>
      <c r="O639" s="5">
        <f t="shared" si="184"/>
        <v>33441650116.086746</v>
      </c>
      <c r="P639" s="5">
        <f t="shared" si="185"/>
        <v>310262.09016277781</v>
      </c>
      <c r="Q639" s="60">
        <f t="shared" si="186"/>
        <v>3102620901.6277781</v>
      </c>
      <c r="R639" s="5">
        <f t="shared" si="174"/>
        <v>80982.416351296109</v>
      </c>
      <c r="S639" s="18">
        <f t="shared" si="172"/>
        <v>809824163.51296115</v>
      </c>
      <c r="T639" s="119">
        <f t="shared" si="182"/>
        <v>8.0970921939402096</v>
      </c>
      <c r="U639" s="119">
        <f t="shared" si="173"/>
        <v>80970.921939402091</v>
      </c>
    </row>
    <row r="640" spans="2:21" x14ac:dyDescent="0.25">
      <c r="B640" s="5">
        <f>形核速率!F640</f>
        <v>13.48487788965906</v>
      </c>
      <c r="C640" s="5">
        <f t="shared" si="171"/>
        <v>7.486811963275386E-6</v>
      </c>
      <c r="D640" s="5">
        <f>形核速率!K640</f>
        <v>107768.56669767175</v>
      </c>
      <c r="E640" s="5">
        <f>晶体生长速度!E639</f>
        <v>24540.637469891491</v>
      </c>
      <c r="F640" s="39">
        <f t="shared" si="176"/>
        <v>13.49615889788307</v>
      </c>
      <c r="G640">
        <f t="shared" si="177"/>
        <v>13</v>
      </c>
      <c r="H640" s="65">
        <f t="shared" si="178"/>
        <v>0.49615889788307044</v>
      </c>
      <c r="I640">
        <f t="shared" si="179"/>
        <v>10</v>
      </c>
      <c r="J640">
        <f t="shared" si="180"/>
        <v>2.0861698037348768</v>
      </c>
      <c r="K640" s="66">
        <f t="shared" si="181"/>
        <v>1.2020129181677876E-6</v>
      </c>
      <c r="L640" s="96">
        <f t="shared" si="175"/>
        <v>3378.2129178209948</v>
      </c>
      <c r="N640" s="101">
        <f t="shared" si="183"/>
        <v>1</v>
      </c>
      <c r="O640" s="5">
        <f t="shared" si="184"/>
        <v>35663582314.447533</v>
      </c>
      <c r="P640" s="5">
        <f t="shared" si="185"/>
        <v>330927.49961587845</v>
      </c>
      <c r="Q640" s="60">
        <f t="shared" si="186"/>
        <v>3309274996.1587844</v>
      </c>
      <c r="R640" s="5">
        <f t="shared" si="174"/>
        <v>80982.600082434306</v>
      </c>
      <c r="S640" s="18">
        <f t="shared" si="172"/>
        <v>809826000.82434309</v>
      </c>
      <c r="T640" s="119">
        <f t="shared" si="182"/>
        <v>8.0971105670540293</v>
      </c>
      <c r="U640" s="119">
        <f t="shared" si="173"/>
        <v>80971.105670540288</v>
      </c>
    </row>
    <row r="641" spans="2:21" x14ac:dyDescent="0.25">
      <c r="B641" s="5">
        <f>形核速率!F641</f>
        <v>13.778019433917166</v>
      </c>
      <c r="C641" s="5">
        <f t="shared" si="171"/>
        <v>0.29314154425810557</v>
      </c>
      <c r="D641" s="5">
        <f>形核速率!K641</f>
        <v>107768.54579426529</v>
      </c>
      <c r="E641" s="5">
        <f>晶体生长速度!E640</f>
        <v>24541.12125042608</v>
      </c>
      <c r="F641" s="39">
        <f t="shared" si="176"/>
        <v>13.51766441815368</v>
      </c>
      <c r="G641">
        <f t="shared" si="177"/>
        <v>13</v>
      </c>
      <c r="H641" s="65">
        <f t="shared" si="178"/>
        <v>0.51766441815368047</v>
      </c>
      <c r="I641">
        <f t="shared" si="179"/>
        <v>10</v>
      </c>
      <c r="J641">
        <f t="shared" si="180"/>
        <v>2.0861698037348768</v>
      </c>
      <c r="K641" s="66">
        <f t="shared" si="181"/>
        <v>1.230750089192901E-6</v>
      </c>
      <c r="L641" s="96">
        <f t="shared" si="175"/>
        <v>3678.3721317372006</v>
      </c>
      <c r="N641" s="101">
        <f t="shared" si="183"/>
        <v>1</v>
      </c>
      <c r="O641" s="5">
        <f t="shared" si="184"/>
        <v>36439567757.784599</v>
      </c>
      <c r="P641" s="5">
        <f t="shared" si="185"/>
        <v>338128.04551848804</v>
      </c>
      <c r="Q641" s="60">
        <f t="shared" si="186"/>
        <v>3381280455.1848803</v>
      </c>
      <c r="R641" s="5">
        <f t="shared" si="174"/>
        <v>88176.622263609621</v>
      </c>
      <c r="S641" s="18">
        <f t="shared" si="172"/>
        <v>881766222.63609624</v>
      </c>
      <c r="T641" s="119">
        <f t="shared" si="182"/>
        <v>8.816512785171561</v>
      </c>
      <c r="U641" s="119">
        <f t="shared" si="173"/>
        <v>88165.127851715617</v>
      </c>
    </row>
    <row r="642" spans="2:21" x14ac:dyDescent="0.25">
      <c r="B642" s="5">
        <f>形核速率!F642</f>
        <v>13.778026920729129</v>
      </c>
      <c r="C642" s="5">
        <f t="shared" si="171"/>
        <v>7.486811963275386E-6</v>
      </c>
      <c r="D642" s="5">
        <f>形核速率!K642</f>
        <v>107752.32760541722</v>
      </c>
      <c r="E642" s="5">
        <f>晶体生长速度!E641</f>
        <v>26140.197009552616</v>
      </c>
      <c r="F642" s="39">
        <f t="shared" si="176"/>
        <v>13.517514458679193</v>
      </c>
      <c r="G642">
        <f t="shared" si="177"/>
        <v>13</v>
      </c>
      <c r="H642" s="65">
        <f t="shared" si="178"/>
        <v>0.51751445867919266</v>
      </c>
      <c r="I642">
        <f t="shared" si="179"/>
        <v>10</v>
      </c>
      <c r="J642">
        <f t="shared" si="180"/>
        <v>2.0861698037348768</v>
      </c>
      <c r="K642" s="66">
        <f t="shared" si="181"/>
        <v>1.2305473431136972E-6</v>
      </c>
      <c r="L642" s="96">
        <f t="shared" si="175"/>
        <v>3678.380297291832</v>
      </c>
      <c r="N642" s="101">
        <f t="shared" si="183"/>
        <v>1</v>
      </c>
      <c r="O642" s="5">
        <f t="shared" si="184"/>
        <v>38808114742.590492</v>
      </c>
      <c r="P642" s="5">
        <f t="shared" si="185"/>
        <v>360160.338110779</v>
      </c>
      <c r="Q642" s="60">
        <f t="shared" si="186"/>
        <v>3601603381.10779</v>
      </c>
      <c r="R642" s="5">
        <f t="shared" si="174"/>
        <v>88176.817970349308</v>
      </c>
      <c r="S642" s="18">
        <f t="shared" si="172"/>
        <v>881768179.70349312</v>
      </c>
      <c r="T642" s="119">
        <f t="shared" si="182"/>
        <v>8.8165323558455295</v>
      </c>
      <c r="U642" s="119">
        <f t="shared" si="173"/>
        <v>88165.323558455289</v>
      </c>
    </row>
    <row r="643" spans="2:21" x14ac:dyDescent="0.25">
      <c r="B643" s="5">
        <f>形核速率!F643</f>
        <v>14.071168464987235</v>
      </c>
      <c r="C643" s="5">
        <f t="shared" si="171"/>
        <v>0.29314154425810557</v>
      </c>
      <c r="D643" s="5">
        <f>形核速率!K643</f>
        <v>107752.30741078241</v>
      </c>
      <c r="E643" s="5">
        <f>晶体生长速度!E642</f>
        <v>26140.668537290905</v>
      </c>
      <c r="F643" s="39">
        <f t="shared" si="176"/>
        <v>13.538567198625014</v>
      </c>
      <c r="G643">
        <f t="shared" si="177"/>
        <v>13</v>
      </c>
      <c r="H643" s="65">
        <f t="shared" si="178"/>
        <v>0.53856719862501379</v>
      </c>
      <c r="I643">
        <f t="shared" si="179"/>
        <v>10</v>
      </c>
      <c r="J643">
        <f t="shared" si="180"/>
        <v>2.0861698037348768</v>
      </c>
      <c r="K643" s="66">
        <f t="shared" si="181"/>
        <v>1.2593401126054409E-6</v>
      </c>
      <c r="L643" s="96">
        <f t="shared" si="175"/>
        <v>3998.1033672714452</v>
      </c>
      <c r="N643" s="101">
        <f t="shared" si="183"/>
        <v>1</v>
      </c>
      <c r="O643" s="5">
        <f t="shared" si="184"/>
        <v>39634504380.405197</v>
      </c>
      <c r="P643" s="5">
        <f t="shared" si="185"/>
        <v>367829.75077561178</v>
      </c>
      <c r="Q643" s="60">
        <f t="shared" si="186"/>
        <v>3678297507.7561178</v>
      </c>
      <c r="R643" s="5">
        <f t="shared" si="174"/>
        <v>95839.733913310032</v>
      </c>
      <c r="S643" s="18">
        <f t="shared" si="172"/>
        <v>958397339.13310027</v>
      </c>
      <c r="T643" s="119">
        <f t="shared" si="182"/>
        <v>9.5828239501416022</v>
      </c>
      <c r="U643" s="119">
        <f t="shared" si="173"/>
        <v>95828.239501416028</v>
      </c>
    </row>
    <row r="644" spans="2:21" x14ac:dyDescent="0.25">
      <c r="B644" s="5">
        <f>形核速率!F644</f>
        <v>14.071175951799198</v>
      </c>
      <c r="C644" s="5">
        <f t="shared" si="171"/>
        <v>7.486811963275386E-6</v>
      </c>
      <c r="D644" s="5">
        <f>形核速率!K644</f>
        <v>107736.45180560685</v>
      </c>
      <c r="E644" s="5">
        <f>晶体生长速度!E643</f>
        <v>27807.760387692149</v>
      </c>
      <c r="F644" s="39">
        <f t="shared" si="176"/>
        <v>13.53842057064764</v>
      </c>
      <c r="G644">
        <f t="shared" si="177"/>
        <v>13</v>
      </c>
      <c r="H644" s="65">
        <f t="shared" si="178"/>
        <v>0.53842057064763971</v>
      </c>
      <c r="I644">
        <f t="shared" si="179"/>
        <v>10</v>
      </c>
      <c r="J644">
        <f t="shared" si="180"/>
        <v>2.0861698037348768</v>
      </c>
      <c r="K644" s="66">
        <f t="shared" si="181"/>
        <v>1.2591372652481878E-6</v>
      </c>
      <c r="L644" s="96">
        <f t="shared" si="175"/>
        <v>3998.1120537319812</v>
      </c>
      <c r="N644" s="101">
        <f t="shared" si="183"/>
        <v>1</v>
      </c>
      <c r="O644" s="5">
        <f t="shared" si="184"/>
        <v>42155968821.297028</v>
      </c>
      <c r="P644" s="5">
        <f t="shared" si="185"/>
        <v>391287.88924068812</v>
      </c>
      <c r="Q644" s="60">
        <f t="shared" si="186"/>
        <v>3912878892.4068813</v>
      </c>
      <c r="R644" s="5">
        <f t="shared" si="174"/>
        <v>95839.942104783171</v>
      </c>
      <c r="S644" s="18">
        <f t="shared" si="172"/>
        <v>958399421.04783165</v>
      </c>
      <c r="T644" s="119">
        <f t="shared" si="182"/>
        <v>9.5828447692889167</v>
      </c>
      <c r="U644" s="119">
        <f t="shared" si="173"/>
        <v>95828.447692889167</v>
      </c>
    </row>
    <row r="645" spans="2:21" x14ac:dyDescent="0.25">
      <c r="B645" s="5">
        <f>形核速率!F645</f>
        <v>14.364317496057303</v>
      </c>
      <c r="C645" s="5">
        <f t="shared" si="171"/>
        <v>0.29314154425810557</v>
      </c>
      <c r="D645" s="5">
        <f>形核速率!K645</f>
        <v>107736.43228885523</v>
      </c>
      <c r="E645" s="5">
        <f>晶体生长速度!E644</f>
        <v>27808.217318471208</v>
      </c>
      <c r="F645" s="39">
        <f t="shared" si="176"/>
        <v>13.5590392036829</v>
      </c>
      <c r="G645">
        <f t="shared" si="177"/>
        <v>13</v>
      </c>
      <c r="H645" s="65">
        <f t="shared" si="178"/>
        <v>0.55903920368290017</v>
      </c>
      <c r="I645">
        <f t="shared" si="179"/>
        <v>10</v>
      </c>
      <c r="J645">
        <f t="shared" si="180"/>
        <v>2.0861698037348768</v>
      </c>
      <c r="K645" s="66">
        <f t="shared" si="181"/>
        <v>1.2879845856531398E-6</v>
      </c>
      <c r="L645" s="96">
        <f t="shared" si="175"/>
        <v>4338.2306976418231</v>
      </c>
      <c r="N645" s="101">
        <f t="shared" si="183"/>
        <v>1</v>
      </c>
      <c r="O645" s="5">
        <f t="shared" si="184"/>
        <v>43034893672.24778</v>
      </c>
      <c r="P645" s="5">
        <f t="shared" si="185"/>
        <v>399446.06256187969</v>
      </c>
      <c r="Q645" s="60">
        <f t="shared" si="186"/>
        <v>3994460625.6187968</v>
      </c>
      <c r="R645" s="5">
        <f t="shared" si="174"/>
        <v>103991.68587258481</v>
      </c>
      <c r="S645" s="18">
        <f t="shared" si="172"/>
        <v>1039916858.7258482</v>
      </c>
      <c r="T645" s="119">
        <f t="shared" si="182"/>
        <v>10.398019146069082</v>
      </c>
      <c r="U645" s="119">
        <f t="shared" si="173"/>
        <v>103980.19146069082</v>
      </c>
    </row>
    <row r="646" spans="2:21" x14ac:dyDescent="0.25">
      <c r="B646" s="5">
        <f>形核速率!F646</f>
        <v>14.364324982869267</v>
      </c>
      <c r="C646" s="5">
        <f t="shared" si="171"/>
        <v>7.486811963275386E-6</v>
      </c>
      <c r="D646" s="5">
        <f>形核速率!K646</f>
        <v>107720.92421751852</v>
      </c>
      <c r="E646" s="5">
        <f>晶体生长速度!E645</f>
        <v>29544.740427684206</v>
      </c>
      <c r="F646" s="39">
        <f t="shared" si="176"/>
        <v>13.558895769433249</v>
      </c>
      <c r="G646">
        <f t="shared" si="177"/>
        <v>13</v>
      </c>
      <c r="H646" s="65">
        <f t="shared" si="178"/>
        <v>0.55889576943324926</v>
      </c>
      <c r="I646">
        <f t="shared" si="179"/>
        <v>10</v>
      </c>
      <c r="J646">
        <f t="shared" si="180"/>
        <v>2.0861698037348768</v>
      </c>
      <c r="K646" s="66">
        <f t="shared" si="181"/>
        <v>1.287781642797744E-6</v>
      </c>
      <c r="L646" s="96">
        <f t="shared" si="175"/>
        <v>4338.2399266923367</v>
      </c>
      <c r="N646" s="101">
        <f t="shared" si="183"/>
        <v>1</v>
      </c>
      <c r="O646" s="5">
        <f t="shared" si="184"/>
        <v>45715710286.135338</v>
      </c>
      <c r="P646" s="5">
        <f t="shared" si="185"/>
        <v>424390.25303777185</v>
      </c>
      <c r="Q646" s="60">
        <f t="shared" si="186"/>
        <v>4243902530.3777184</v>
      </c>
      <c r="R646" s="5">
        <f t="shared" si="174"/>
        <v>103991.90706850091</v>
      </c>
      <c r="S646" s="18">
        <f t="shared" si="172"/>
        <v>1039919070.6850091</v>
      </c>
      <c r="T646" s="119">
        <f t="shared" si="182"/>
        <v>10.398041265660691</v>
      </c>
      <c r="U646" s="119">
        <f t="shared" si="173"/>
        <v>103980.4126566069</v>
      </c>
    </row>
    <row r="647" spans="2:21" x14ac:dyDescent="0.25">
      <c r="B647" s="5">
        <f>形核速率!F647</f>
        <v>14.657466527127372</v>
      </c>
      <c r="C647" s="5">
        <f t="shared" si="171"/>
        <v>0.29314154425810557</v>
      </c>
      <c r="D647" s="5">
        <f>形核速率!K647</f>
        <v>107720.90534968241</v>
      </c>
      <c r="E647" s="5">
        <f>晶体生长速度!E646</f>
        <v>29545.180331467436</v>
      </c>
      <c r="F647" s="39">
        <f t="shared" si="176"/>
        <v>13.579097837088806</v>
      </c>
      <c r="G647">
        <f t="shared" si="177"/>
        <v>13</v>
      </c>
      <c r="H647" s="65">
        <f t="shared" si="178"/>
        <v>0.57909783708880624</v>
      </c>
      <c r="I647">
        <f t="shared" si="179"/>
        <v>10</v>
      </c>
      <c r="J647">
        <f t="shared" si="180"/>
        <v>2.0861698037348768</v>
      </c>
      <c r="K647" s="66">
        <f t="shared" si="181"/>
        <v>1.3166825073924969E-6</v>
      </c>
      <c r="L647" s="96">
        <f t="shared" si="175"/>
        <v>4699.6031414414711</v>
      </c>
      <c r="N647" s="101">
        <f t="shared" si="183"/>
        <v>1</v>
      </c>
      <c r="O647" s="5">
        <f t="shared" si="184"/>
        <v>46649345079.387619</v>
      </c>
      <c r="P647" s="5">
        <f t="shared" si="185"/>
        <v>433057.49174642592</v>
      </c>
      <c r="Q647" s="60">
        <f t="shared" si="186"/>
        <v>4330574917.4642591</v>
      </c>
      <c r="R647" s="5">
        <f t="shared" si="174"/>
        <v>112652.82685625149</v>
      </c>
      <c r="S647" s="18">
        <f t="shared" si="172"/>
        <v>1126528268.5625148</v>
      </c>
      <c r="T647" s="119">
        <f t="shared" si="182"/>
        <v>11.264133244435747</v>
      </c>
      <c r="U647" s="119">
        <f t="shared" si="173"/>
        <v>112641.33244435747</v>
      </c>
    </row>
    <row r="648" spans="2:21" x14ac:dyDescent="0.25">
      <c r="B648" s="5">
        <f>形核速率!F648</f>
        <v>14.657474013939336</v>
      </c>
      <c r="C648" s="5">
        <f t="shared" si="171"/>
        <v>7.486811963275386E-6</v>
      </c>
      <c r="D648" s="5">
        <f>形核速率!K648</f>
        <v>107705.7306647878</v>
      </c>
      <c r="E648" s="5">
        <f>晶体生长速度!E647</f>
        <v>31352.549780186568</v>
      </c>
      <c r="F648" s="39">
        <f t="shared" ref="F648:F711" si="187">LN(D648*B648/2-3)</f>
        <v>13.578957467036693</v>
      </c>
      <c r="G648">
        <f t="shared" ref="G648:G711" si="188">INT(F648)</f>
        <v>13</v>
      </c>
      <c r="H648" s="65">
        <f t="shared" ref="H648:H711" si="189">F648-G648</f>
        <v>0.57895746703669282</v>
      </c>
      <c r="I648">
        <f t="shared" ref="I648:I711" si="190">G648-3</f>
        <v>10</v>
      </c>
      <c r="J648">
        <f t="shared" ref="J648:J711" si="191">1+1/2+4/9/2+10/27*(1-(1-1/3)^(G648-3))</f>
        <v>2.0861698037348768</v>
      </c>
      <c r="K648" s="66">
        <f t="shared" ref="K648:K711" si="192">(3^H648)/3*4*3^I648*5*1/(3^(2*(G648-1)))*1/2</f>
        <v>1.3164794744572691E-6</v>
      </c>
      <c r="L648" s="96">
        <f t="shared" si="175"/>
        <v>4699.612935207314</v>
      </c>
      <c r="N648" s="101">
        <f t="shared" si="183"/>
        <v>1</v>
      </c>
      <c r="O648" s="5">
        <f t="shared" ref="O648:O711" si="193">B648*D648*E648</f>
        <v>49496080603.995995</v>
      </c>
      <c r="P648" s="5">
        <f t="shared" ref="P648:P711" si="194">B648*E648</f>
        <v>459549.18367382407</v>
      </c>
      <c r="Q648" s="60">
        <f t="shared" ref="Q648:Q711" si="195">P648*10^4</f>
        <v>4595491836.7382402</v>
      </c>
      <c r="R648" s="5">
        <f t="shared" si="174"/>
        <v>112653.06158689626</v>
      </c>
      <c r="S648" s="18">
        <f t="shared" si="172"/>
        <v>1126530615.8689625</v>
      </c>
      <c r="T648" s="119">
        <f t="shared" si="182"/>
        <v>11.264156717500224</v>
      </c>
      <c r="U648" s="119">
        <f t="shared" si="173"/>
        <v>112641.56717500224</v>
      </c>
    </row>
    <row r="649" spans="2:21" x14ac:dyDescent="0.25">
      <c r="B649" s="5">
        <f>形核速率!F649</f>
        <v>14.950615558197441</v>
      </c>
      <c r="C649" s="5">
        <f t="shared" ref="C649:C712" si="196">B649-B648</f>
        <v>0.29314154425810557</v>
      </c>
      <c r="D649" s="5">
        <f>形核速率!K649</f>
        <v>107705.7124186663</v>
      </c>
      <c r="E649" s="5">
        <f>晶体生长速度!E648</f>
        <v>31352.970141074256</v>
      </c>
      <c r="F649" s="39">
        <f t="shared" si="187"/>
        <v>13.598759468629632</v>
      </c>
      <c r="G649">
        <f t="shared" si="188"/>
        <v>13</v>
      </c>
      <c r="H649" s="65">
        <f t="shared" si="189"/>
        <v>0.59875946862963225</v>
      </c>
      <c r="I649">
        <f t="shared" si="190"/>
        <v>10</v>
      </c>
      <c r="J649">
        <f t="shared" si="191"/>
        <v>2.0861698037348768</v>
      </c>
      <c r="K649" s="66">
        <f t="shared" si="192"/>
        <v>1.34543291496811E-6</v>
      </c>
      <c r="L649" s="96">
        <f t="shared" si="175"/>
        <v>5083.0869946357534</v>
      </c>
      <c r="N649" s="101">
        <f t="shared" si="183"/>
        <v>1</v>
      </c>
      <c r="O649" s="5">
        <f t="shared" si="193"/>
        <v>50486643757.784004</v>
      </c>
      <c r="P649" s="5">
        <f t="shared" si="194"/>
        <v>468746.20318684459</v>
      </c>
      <c r="Q649" s="60">
        <f t="shared" si="195"/>
        <v>4687462031.8684464</v>
      </c>
      <c r="R649" s="5">
        <f t="shared" si="174"/>
        <v>121843.91967112904</v>
      </c>
      <c r="S649" s="18">
        <f t="shared" ref="S649:S712" si="197">R649*10000</f>
        <v>1218439196.7112904</v>
      </c>
      <c r="T649" s="119">
        <f t="shared" si="182"/>
        <v>12.183242525923502</v>
      </c>
      <c r="U649" s="119">
        <f t="shared" ref="U649:U712" si="198">T649*10000</f>
        <v>121832.42525923502</v>
      </c>
    </row>
    <row r="650" spans="2:21" x14ac:dyDescent="0.25">
      <c r="B650" s="5">
        <f>形核速率!F650</f>
        <v>14.950623045009404</v>
      </c>
      <c r="C650" s="5">
        <f t="shared" si="196"/>
        <v>7.486811963275386E-6</v>
      </c>
      <c r="D650" s="5">
        <f>形核速率!K650</f>
        <v>107690.85780509566</v>
      </c>
      <c r="E650" s="5">
        <f>晶体生长速度!E649</f>
        <v>33232.600923155362</v>
      </c>
      <c r="F650" s="39">
        <f t="shared" si="187"/>
        <v>13.598622040844864</v>
      </c>
      <c r="G650">
        <f t="shared" si="188"/>
        <v>13</v>
      </c>
      <c r="H650" s="65">
        <f t="shared" si="189"/>
        <v>0.59862204084486415</v>
      </c>
      <c r="I650">
        <f t="shared" si="190"/>
        <v>10</v>
      </c>
      <c r="J650">
        <f t="shared" si="191"/>
        <v>2.0861698037348768</v>
      </c>
      <c r="K650" s="66">
        <f t="shared" si="192"/>
        <v>1.3452297970379278E-6</v>
      </c>
      <c r="L650" s="96">
        <f t="shared" si="175"/>
        <v>5083.097375683501</v>
      </c>
      <c r="N650" s="101">
        <f t="shared" si="183"/>
        <v>1</v>
      </c>
      <c r="O650" s="5">
        <f t="shared" si="193"/>
        <v>53505996925.559776</v>
      </c>
      <c r="P650" s="5">
        <f t="shared" si="194"/>
        <v>496848.08920732734</v>
      </c>
      <c r="Q650" s="60">
        <f t="shared" si="195"/>
        <v>4968480892.0732737</v>
      </c>
      <c r="R650" s="5">
        <f t="shared" ref="R650:R713" si="199">R649+E650*C650</f>
        <v>121844.1684773632</v>
      </c>
      <c r="S650" s="18">
        <f t="shared" si="197"/>
        <v>1218441684.773632</v>
      </c>
      <c r="T650" s="119">
        <f t="shared" si="182"/>
        <v>12.183267406546918</v>
      </c>
      <c r="U650" s="119">
        <f t="shared" si="198"/>
        <v>121832.67406546918</v>
      </c>
    </row>
    <row r="651" spans="2:21" x14ac:dyDescent="0.25">
      <c r="B651" s="5">
        <f>形核速率!F651</f>
        <v>15.24376458926751</v>
      </c>
      <c r="C651" s="5">
        <f t="shared" si="196"/>
        <v>0.29314154425810557</v>
      </c>
      <c r="D651" s="5">
        <f>形核速率!K651</f>
        <v>107690.84015511522</v>
      </c>
      <c r="E651" s="5">
        <f>晶体生长速度!E650</f>
        <v>33232.999139395128</v>
      </c>
      <c r="F651" s="39">
        <f t="shared" si="187"/>
        <v>13.618039514440557</v>
      </c>
      <c r="G651">
        <f t="shared" si="188"/>
        <v>13</v>
      </c>
      <c r="H651" s="65">
        <f t="shared" si="189"/>
        <v>0.61803951444055727</v>
      </c>
      <c r="I651">
        <f t="shared" si="190"/>
        <v>10</v>
      </c>
      <c r="J651">
        <f t="shared" si="191"/>
        <v>2.0861698037348768</v>
      </c>
      <c r="K651" s="66">
        <f t="shared" si="192"/>
        <v>1.3742348814434445E-6</v>
      </c>
      <c r="L651" s="96">
        <f t="shared" si="175"/>
        <v>5489.5658284510946</v>
      </c>
      <c r="N651" s="101">
        <f t="shared" si="183"/>
        <v>1</v>
      </c>
      <c r="O651" s="5">
        <f t="shared" si="193"/>
        <v>54555750525.873169</v>
      </c>
      <c r="P651" s="5">
        <f t="shared" si="194"/>
        <v>506596.01547626907</v>
      </c>
      <c r="Q651" s="60">
        <f t="shared" si="195"/>
        <v>5065960154.7626905</v>
      </c>
      <c r="R651" s="5">
        <f t="shared" si="199"/>
        <v>131586.14116541378</v>
      </c>
      <c r="S651" s="18">
        <f t="shared" si="197"/>
        <v>1315861411.6541378</v>
      </c>
      <c r="T651" s="119">
        <f t="shared" si="182"/>
        <v>13.157464675351976</v>
      </c>
      <c r="U651" s="119">
        <f t="shared" si="198"/>
        <v>131574.64675351977</v>
      </c>
    </row>
    <row r="652" spans="2:21" x14ac:dyDescent="0.25">
      <c r="B652" s="5">
        <f>形核速率!F652</f>
        <v>15.243772076079473</v>
      </c>
      <c r="C652" s="5">
        <f t="shared" si="196"/>
        <v>7.486811963275386E-6</v>
      </c>
      <c r="D652" s="5">
        <f>形核速率!K652</f>
        <v>107676.29306652711</v>
      </c>
      <c r="E652" s="5">
        <f>晶体生长速度!E651</f>
        <v>35186.306161859677</v>
      </c>
      <c r="F652" s="39">
        <f t="shared" si="187"/>
        <v>13.617904914014268</v>
      </c>
      <c r="G652">
        <f t="shared" si="188"/>
        <v>13</v>
      </c>
      <c r="H652" s="65">
        <f t="shared" si="189"/>
        <v>0.61790491401426806</v>
      </c>
      <c r="I652">
        <f t="shared" si="190"/>
        <v>10</v>
      </c>
      <c r="J652">
        <f t="shared" si="191"/>
        <v>2.0861698037348768</v>
      </c>
      <c r="K652" s="66">
        <f t="shared" si="192"/>
        <v>1.3740316832952682E-6</v>
      </c>
      <c r="L652" s="96">
        <f t="shared" si="175"/>
        <v>5489.5768197884936</v>
      </c>
      <c r="N652" s="101">
        <f t="shared" si="183"/>
        <v>1</v>
      </c>
      <c r="O652" s="5">
        <f t="shared" si="193"/>
        <v>57754552038.235649</v>
      </c>
      <c r="P652" s="5">
        <f t="shared" si="194"/>
        <v>536372.03133053961</v>
      </c>
      <c r="Q652" s="60">
        <f t="shared" si="195"/>
        <v>5363720313.3053961</v>
      </c>
      <c r="R652" s="5">
        <f t="shared" si="199"/>
        <v>131586.40459867168</v>
      </c>
      <c r="S652" s="18">
        <f t="shared" si="197"/>
        <v>1315864045.9867167</v>
      </c>
      <c r="T652" s="119">
        <f t="shared" si="182"/>
        <v>13.157491018677767</v>
      </c>
      <c r="U652" s="119">
        <f t="shared" si="198"/>
        <v>131574.91018677768</v>
      </c>
    </row>
    <row r="653" spans="2:21" x14ac:dyDescent="0.25">
      <c r="B653" s="5">
        <f>形核速率!F653</f>
        <v>15.536913620337579</v>
      </c>
      <c r="C653" s="5">
        <f t="shared" si="196"/>
        <v>0.29314154425810557</v>
      </c>
      <c r="D653" s="5">
        <f>形核速率!K653</f>
        <v>107676.27598861602</v>
      </c>
      <c r="E653" s="5">
        <f>晶体生长速度!E652</f>
        <v>35186.679545856947</v>
      </c>
      <c r="F653" s="39">
        <f t="shared" si="187"/>
        <v>13.636952509676284</v>
      </c>
      <c r="G653">
        <f t="shared" si="188"/>
        <v>13</v>
      </c>
      <c r="H653" s="65">
        <f t="shared" si="189"/>
        <v>0.63695250967628425</v>
      </c>
      <c r="I653">
        <f t="shared" si="190"/>
        <v>10</v>
      </c>
      <c r="J653">
        <f t="shared" si="191"/>
        <v>2.0861698037348768</v>
      </c>
      <c r="K653" s="66">
        <f t="shared" si="192"/>
        <v>1.4030875137946023E-6</v>
      </c>
      <c r="L653" s="96">
        <f t="shared" si="175"/>
        <v>5919.9404872639916</v>
      </c>
      <c r="N653" s="101">
        <f t="shared" si="183"/>
        <v>1</v>
      </c>
      <c r="O653" s="5">
        <f t="shared" si="193"/>
        <v>58865801817.627022</v>
      </c>
      <c r="P653" s="5">
        <f t="shared" si="194"/>
        <v>546692.40069047851</v>
      </c>
      <c r="Q653" s="60">
        <f t="shared" si="195"/>
        <v>5466924006.9047852</v>
      </c>
      <c r="R653" s="5">
        <f t="shared" si="199"/>
        <v>141901.0821780593</v>
      </c>
      <c r="S653" s="18">
        <f t="shared" si="197"/>
        <v>1419010821.7805929</v>
      </c>
      <c r="T653" s="119">
        <f t="shared" si="182"/>
        <v>14.188958776616527</v>
      </c>
      <c r="U653" s="119">
        <f t="shared" si="198"/>
        <v>141889.58776616526</v>
      </c>
    </row>
    <row r="654" spans="2:21" x14ac:dyDescent="0.25">
      <c r="B654" s="5">
        <f>形核速率!F654</f>
        <v>15.536921107149542</v>
      </c>
      <c r="C654" s="5">
        <f t="shared" si="196"/>
        <v>7.486811963275386E-6</v>
      </c>
      <c r="D654" s="5">
        <f>形核速率!K654</f>
        <v>107662.02458985803</v>
      </c>
      <c r="E654" s="5">
        <f>晶体生长速度!E653</f>
        <v>37215.077628896302</v>
      </c>
      <c r="F654" s="39">
        <f t="shared" si="187"/>
        <v>13.636820628196062</v>
      </c>
      <c r="G654">
        <f t="shared" si="188"/>
        <v>13</v>
      </c>
      <c r="H654" s="65">
        <f t="shared" si="189"/>
        <v>0.63682062819606244</v>
      </c>
      <c r="I654">
        <f t="shared" si="190"/>
        <v>10</v>
      </c>
      <c r="J654">
        <f t="shared" si="191"/>
        <v>2.0861698037348768</v>
      </c>
      <c r="K654" s="66">
        <f t="shared" si="192"/>
        <v>1.4028842399206209E-6</v>
      </c>
      <c r="L654" s="96">
        <f t="shared" si="175"/>
        <v>5919.9521123399036</v>
      </c>
      <c r="N654" s="101">
        <f t="shared" si="183"/>
        <v>1</v>
      </c>
      <c r="O654" s="5">
        <f t="shared" si="193"/>
        <v>62251014319.550087</v>
      </c>
      <c r="P654" s="5">
        <f t="shared" si="194"/>
        <v>578207.72511660773</v>
      </c>
      <c r="Q654" s="60">
        <f t="shared" si="195"/>
        <v>5782077251.1660776</v>
      </c>
      <c r="R654" s="5">
        <f t="shared" si="199"/>
        <v>141901.3608003477</v>
      </c>
      <c r="S654" s="18">
        <f t="shared" si="197"/>
        <v>1419013608.0034771</v>
      </c>
      <c r="T654" s="119">
        <f t="shared" si="182"/>
        <v>14.188986638845368</v>
      </c>
      <c r="U654" s="119">
        <f t="shared" si="198"/>
        <v>141889.86638845367</v>
      </c>
    </row>
    <row r="655" spans="2:21" x14ac:dyDescent="0.25">
      <c r="B655" s="5">
        <f>形核速率!F655</f>
        <v>15.830062651407648</v>
      </c>
      <c r="C655" s="5">
        <f t="shared" si="196"/>
        <v>0.29314154425810557</v>
      </c>
      <c r="D655" s="5">
        <f>形核速率!K655</f>
        <v>107662.00806133222</v>
      </c>
      <c r="E655" s="5">
        <f>晶体生长速度!E654</f>
        <v>37215.423407224858</v>
      </c>
      <c r="F655" s="39">
        <f t="shared" si="187"/>
        <v>13.655512174389008</v>
      </c>
      <c r="G655">
        <f t="shared" si="188"/>
        <v>13</v>
      </c>
      <c r="H655" s="65">
        <f t="shared" si="189"/>
        <v>0.655512174389008</v>
      </c>
      <c r="I655">
        <f t="shared" si="190"/>
        <v>10</v>
      </c>
      <c r="J655">
        <f t="shared" si="191"/>
        <v>2.0861698037348768</v>
      </c>
      <c r="K655" s="66">
        <f t="shared" si="192"/>
        <v>1.4319899510519249E-6</v>
      </c>
      <c r="L655" s="96">
        <f t="shared" si="175"/>
        <v>6375.1290864902066</v>
      </c>
      <c r="N655" s="101">
        <f t="shared" si="183"/>
        <v>1</v>
      </c>
      <c r="O655" s="5">
        <f t="shared" si="193"/>
        <v>63426109636.057899</v>
      </c>
      <c r="P655" s="5">
        <f t="shared" si="194"/>
        <v>589122.48413503217</v>
      </c>
      <c r="Q655" s="60">
        <f t="shared" si="195"/>
        <v>5891224841.3503218</v>
      </c>
      <c r="R655" s="5">
        <f t="shared" si="199"/>
        <v>152810.74748816085</v>
      </c>
      <c r="S655" s="18">
        <f t="shared" si="197"/>
        <v>1528107474.8816085</v>
      </c>
      <c r="T655" s="119">
        <f t="shared" si="182"/>
        <v>15.279925307626682</v>
      </c>
      <c r="U655" s="119">
        <f t="shared" si="198"/>
        <v>152799.25307626682</v>
      </c>
    </row>
    <row r="656" spans="2:21" x14ac:dyDescent="0.25">
      <c r="B656" s="5">
        <f>形核速率!F656</f>
        <v>15.830070138219611</v>
      </c>
      <c r="C656" s="5">
        <f t="shared" si="196"/>
        <v>7.486811963275386E-6</v>
      </c>
      <c r="D656" s="5">
        <f>形核速率!K656</f>
        <v>107648.04117612138</v>
      </c>
      <c r="E656" s="5">
        <f>晶体生长速度!E655</f>
        <v>39320.327284204366</v>
      </c>
      <c r="F656" s="39">
        <f t="shared" si="187"/>
        <v>13.655382909461965</v>
      </c>
      <c r="G656">
        <f t="shared" si="188"/>
        <v>13</v>
      </c>
      <c r="H656" s="65">
        <f t="shared" si="189"/>
        <v>0.65538290946196476</v>
      </c>
      <c r="I656">
        <f t="shared" si="190"/>
        <v>10</v>
      </c>
      <c r="J656">
        <f t="shared" si="191"/>
        <v>2.0861698037348768</v>
      </c>
      <c r="K656" s="66">
        <f t="shared" si="192"/>
        <v>1.4317866056806079E-6</v>
      </c>
      <c r="L656" s="96">
        <f t="shared" si="175"/>
        <v>6375.1413691945572</v>
      </c>
      <c r="N656" s="101">
        <f t="shared" si="183"/>
        <v>1</v>
      </c>
      <c r="O656" s="5">
        <f t="shared" si="193"/>
        <v>67004827690.968994</v>
      </c>
      <c r="P656" s="5">
        <f t="shared" si="194"/>
        <v>622443.53876670531</v>
      </c>
      <c r="Q656" s="60">
        <f t="shared" si="195"/>
        <v>6224435387.6670532</v>
      </c>
      <c r="R656" s="5">
        <f t="shared" si="199"/>
        <v>152811.04187205757</v>
      </c>
      <c r="S656" s="18">
        <f t="shared" si="197"/>
        <v>1528110418.7205756</v>
      </c>
      <c r="T656" s="119">
        <f t="shared" si="182"/>
        <v>15.279954746016353</v>
      </c>
      <c r="U656" s="119">
        <f t="shared" si="198"/>
        <v>152799.54746016354</v>
      </c>
    </row>
    <row r="657" spans="2:21" x14ac:dyDescent="0.25">
      <c r="B657" s="5">
        <f>形核速率!F657</f>
        <v>16.123211682477717</v>
      </c>
      <c r="C657" s="5">
        <f t="shared" si="196"/>
        <v>0.29314154425810557</v>
      </c>
      <c r="D657" s="5">
        <f>形核速率!K657</f>
        <v>107648.02517558128</v>
      </c>
      <c r="E657" s="5">
        <f>晶体生长速度!E656</f>
        <v>39320.642597616745</v>
      </c>
      <c r="F657" s="39">
        <f t="shared" si="187"/>
        <v>13.673731473361242</v>
      </c>
      <c r="G657">
        <f t="shared" si="188"/>
        <v>13</v>
      </c>
      <c r="H657" s="65">
        <f t="shared" si="189"/>
        <v>0.67373147336124184</v>
      </c>
      <c r="I657">
        <f t="shared" si="190"/>
        <v>10</v>
      </c>
      <c r="J657">
        <f t="shared" si="191"/>
        <v>2.0861698037348768</v>
      </c>
      <c r="K657" s="66">
        <f t="shared" si="192"/>
        <v>1.4609413625760626E-6</v>
      </c>
      <c r="L657" s="96">
        <f t="shared" si="175"/>
        <v>6856.0670104741457</v>
      </c>
      <c r="N657" s="101">
        <f t="shared" si="183"/>
        <v>1</v>
      </c>
      <c r="O657" s="5">
        <f t="shared" si="193"/>
        <v>68246161507.151642</v>
      </c>
      <c r="P657" s="5">
        <f t="shared" si="194"/>
        <v>633975.04409242526</v>
      </c>
      <c r="Q657" s="60">
        <f t="shared" si="195"/>
        <v>6339750440.9242525</v>
      </c>
      <c r="R657" s="5">
        <f t="shared" si="199"/>
        <v>164337.555764344</v>
      </c>
      <c r="S657" s="18">
        <f t="shared" si="197"/>
        <v>1643375557.64344</v>
      </c>
      <c r="T657" s="119">
        <f t="shared" si="182"/>
        <v>16.432606135244995</v>
      </c>
      <c r="U657" s="119">
        <f t="shared" si="198"/>
        <v>164326.06135244996</v>
      </c>
    </row>
    <row r="658" spans="2:21" x14ac:dyDescent="0.25">
      <c r="B658" s="5">
        <f>形核速率!F658</f>
        <v>16.12321916928968</v>
      </c>
      <c r="C658" s="5">
        <f t="shared" si="196"/>
        <v>7.486811963275386E-6</v>
      </c>
      <c r="D658" s="5">
        <f>形核速率!K658</f>
        <v>107634.33223888589</v>
      </c>
      <c r="E658" s="5">
        <f>晶体生长速度!E657</f>
        <v>41503.466915080018</v>
      </c>
      <c r="F658" s="39">
        <f t="shared" si="187"/>
        <v>13.673604728179859</v>
      </c>
      <c r="G658">
        <f t="shared" si="188"/>
        <v>13</v>
      </c>
      <c r="H658" s="65">
        <f t="shared" si="189"/>
        <v>0.67360472817985872</v>
      </c>
      <c r="I658">
        <f t="shared" si="190"/>
        <v>10</v>
      </c>
      <c r="J658">
        <f t="shared" si="191"/>
        <v>2.0861698037348768</v>
      </c>
      <c r="K658" s="66">
        <f t="shared" si="192"/>
        <v>1.4607379496913254E-6</v>
      </c>
      <c r="L658" s="96">
        <f t="shared" si="175"/>
        <v>6856.0799751378681</v>
      </c>
      <c r="N658" s="101">
        <f t="shared" si="183"/>
        <v>1</v>
      </c>
      <c r="O658" s="5">
        <f t="shared" si="193"/>
        <v>72025611572.13562</v>
      </c>
      <c r="P658" s="5">
        <f t="shared" si="194"/>
        <v>669169.4933571982</v>
      </c>
      <c r="Q658" s="60">
        <f t="shared" si="195"/>
        <v>6691694933.5719824</v>
      </c>
      <c r="R658" s="5">
        <f t="shared" si="199"/>
        <v>164337.8664929966</v>
      </c>
      <c r="S658" s="18">
        <f t="shared" si="197"/>
        <v>1643378664.929966</v>
      </c>
      <c r="T658" s="119">
        <f t="shared" si="182"/>
        <v>16.432637208110258</v>
      </c>
      <c r="U658" s="119">
        <f t="shared" si="198"/>
        <v>164326.37208110257</v>
      </c>
    </row>
    <row r="659" spans="2:21" x14ac:dyDescent="0.25">
      <c r="B659" s="5">
        <f>形核速率!F659</f>
        <v>16.416360713547785</v>
      </c>
      <c r="C659" s="5">
        <f t="shared" si="196"/>
        <v>0.29314154425810557</v>
      </c>
      <c r="D659" s="5">
        <f>形核速率!K659</f>
        <v>107634.31674612223</v>
      </c>
      <c r="E659" s="5">
        <f>晶体生长速度!E658</f>
        <v>41503.748818518055</v>
      </c>
      <c r="F659" s="39">
        <f t="shared" si="187"/>
        <v>13.691622670547169</v>
      </c>
      <c r="G659">
        <f t="shared" si="188"/>
        <v>13</v>
      </c>
      <c r="H659" s="65">
        <f t="shared" si="189"/>
        <v>0.69162267054716864</v>
      </c>
      <c r="I659">
        <f t="shared" si="190"/>
        <v>10</v>
      </c>
      <c r="J659">
        <f t="shared" si="191"/>
        <v>2.0861698037348768</v>
      </c>
      <c r="K659" s="66">
        <f t="shared" si="192"/>
        <v>1.4899409464564565E-6</v>
      </c>
      <c r="L659" s="96">
        <f t="shared" si="175"/>
        <v>7363.7069103784133</v>
      </c>
      <c r="N659" s="101">
        <f t="shared" si="183"/>
        <v>1</v>
      </c>
      <c r="O659" s="5">
        <f t="shared" si="193"/>
        <v>73335620434.212311</v>
      </c>
      <c r="P659" s="5">
        <f t="shared" si="194"/>
        <v>681340.51156927517</v>
      </c>
      <c r="Q659" s="60">
        <f t="shared" si="195"/>
        <v>6813405115.6927519</v>
      </c>
      <c r="R659" s="5">
        <f t="shared" si="199"/>
        <v>176504.3395141575</v>
      </c>
      <c r="S659" s="18">
        <f t="shared" si="197"/>
        <v>1765043395.1415751</v>
      </c>
      <c r="T659" s="119">
        <f t="shared" si="182"/>
        <v>17.649284510226348</v>
      </c>
      <c r="U659" s="119">
        <f t="shared" si="198"/>
        <v>176492.84510226347</v>
      </c>
    </row>
    <row r="660" spans="2:21" x14ac:dyDescent="0.25">
      <c r="B660" s="5">
        <f>形核速率!F660</f>
        <v>16.416368200359749</v>
      </c>
      <c r="C660" s="5">
        <f t="shared" si="196"/>
        <v>7.486811963275386E-6</v>
      </c>
      <c r="D660" s="5">
        <f>形核速率!K660</f>
        <v>107620.8877607491</v>
      </c>
      <c r="E660" s="5">
        <f>晶体生长速度!E659</f>
        <v>43765.908136191036</v>
      </c>
      <c r="F660" s="39">
        <f t="shared" si="187"/>
        <v>13.691498353493426</v>
      </c>
      <c r="G660">
        <f t="shared" si="188"/>
        <v>13</v>
      </c>
      <c r="H660" s="65">
        <f t="shared" si="189"/>
        <v>0.69149835349342581</v>
      </c>
      <c r="I660">
        <f t="shared" si="190"/>
        <v>10</v>
      </c>
      <c r="J660">
        <f t="shared" si="191"/>
        <v>2.0861698037348768</v>
      </c>
      <c r="K660" s="66">
        <f t="shared" si="192"/>
        <v>1.4897374698151514E-6</v>
      </c>
      <c r="L660" s="96">
        <f t="shared" si="175"/>
        <v>7363.7205817733975</v>
      </c>
      <c r="N660" s="101">
        <f t="shared" si="183"/>
        <v>1</v>
      </c>
      <c r="O660" s="5">
        <f t="shared" si="193"/>
        <v>77323160835.507767</v>
      </c>
      <c r="P660" s="5">
        <f t="shared" si="194"/>
        <v>718477.26258683251</v>
      </c>
      <c r="Q660" s="60">
        <f t="shared" si="195"/>
        <v>7184772625.8683252</v>
      </c>
      <c r="R660" s="5">
        <f t="shared" si="199"/>
        <v>176504.66718128213</v>
      </c>
      <c r="S660" s="18">
        <f t="shared" si="197"/>
        <v>1765046671.8128214</v>
      </c>
      <c r="T660" s="119">
        <f t="shared" si="182"/>
        <v>17.64931727693881</v>
      </c>
      <c r="U660" s="119">
        <f t="shared" si="198"/>
        <v>176493.1727693881</v>
      </c>
    </row>
    <row r="661" spans="2:21" x14ac:dyDescent="0.25">
      <c r="B661" s="5">
        <f>形核速率!F661</f>
        <v>16.709509744617854</v>
      </c>
      <c r="C661" s="5">
        <f t="shared" si="196"/>
        <v>0.29314154425810557</v>
      </c>
      <c r="D661" s="5">
        <f>形核速率!K661</f>
        <v>107620.87275665741</v>
      </c>
      <c r="E661" s="5">
        <f>晶体生长速度!E660</f>
        <v>43766.153598796365</v>
      </c>
      <c r="F661" s="39">
        <f t="shared" si="187"/>
        <v>13.709197378695228</v>
      </c>
      <c r="G661">
        <f t="shared" si="188"/>
        <v>13</v>
      </c>
      <c r="H661" s="65">
        <f t="shared" si="189"/>
        <v>0.7091973786952277</v>
      </c>
      <c r="I661">
        <f t="shared" si="190"/>
        <v>10</v>
      </c>
      <c r="J661">
        <f t="shared" si="191"/>
        <v>2.0861698037348768</v>
      </c>
      <c r="K661" s="66">
        <f t="shared" si="192"/>
        <v>1.5189879280215382E-6</v>
      </c>
      <c r="L661" s="96">
        <f t="shared" ref="L661:L724" si="200">(J661+K661)*(2*E661*0.01*C661)+L660</f>
        <v>7899.018702073553</v>
      </c>
      <c r="N661" s="101">
        <f t="shared" si="183"/>
        <v>1</v>
      </c>
      <c r="O661" s="5">
        <f t="shared" si="193"/>
        <v>78704324852.602402</v>
      </c>
      <c r="P661" s="5">
        <f t="shared" si="194"/>
        <v>731310.97004352964</v>
      </c>
      <c r="Q661" s="60">
        <f t="shared" si="195"/>
        <v>7313109700.4352961</v>
      </c>
      <c r="R661" s="5">
        <f t="shared" si="199"/>
        <v>189334.34503347074</v>
      </c>
      <c r="S661" s="18">
        <f t="shared" si="197"/>
        <v>1893343450.3347075</v>
      </c>
      <c r="T661" s="119">
        <f t="shared" si="182"/>
        <v>18.932285062157671</v>
      </c>
      <c r="U661" s="119">
        <f t="shared" si="198"/>
        <v>189322.85062157671</v>
      </c>
    </row>
    <row r="662" spans="2:21" x14ac:dyDescent="0.25">
      <c r="B662" s="5">
        <f>形核速率!F662</f>
        <v>16.709517231429817</v>
      </c>
      <c r="C662" s="5">
        <f t="shared" si="196"/>
        <v>7.486811963275386E-6</v>
      </c>
      <c r="D662" s="5">
        <f>形核速率!K662</f>
        <v>107607.69825360729</v>
      </c>
      <c r="E662" s="5">
        <f>晶体生长速度!E661</f>
        <v>46109.062389591592</v>
      </c>
      <c r="F662" s="39">
        <f t="shared" si="187"/>
        <v>13.709075402979032</v>
      </c>
      <c r="G662">
        <f t="shared" si="188"/>
        <v>13</v>
      </c>
      <c r="H662" s="65">
        <f t="shared" si="189"/>
        <v>0.70907540297903182</v>
      </c>
      <c r="I662">
        <f t="shared" si="190"/>
        <v>10</v>
      </c>
      <c r="J662">
        <f t="shared" si="191"/>
        <v>2.0861698037348768</v>
      </c>
      <c r="K662" s="66">
        <f t="shared" si="192"/>
        <v>1.5187843911694231E-6</v>
      </c>
      <c r="L662" s="96">
        <f t="shared" si="200"/>
        <v>7899.0331054125872</v>
      </c>
      <c r="N662" s="101">
        <f t="shared" si="183"/>
        <v>1</v>
      </c>
      <c r="O662" s="5">
        <f t="shared" si="193"/>
        <v>82907445761.379776</v>
      </c>
      <c r="P662" s="5">
        <f t="shared" si="194"/>
        <v>770460.17252395325</v>
      </c>
      <c r="Q662" s="60">
        <f t="shared" si="195"/>
        <v>7704601725.2395325</v>
      </c>
      <c r="R662" s="5">
        <f t="shared" si="199"/>
        <v>189334.69024335066</v>
      </c>
      <c r="S662" s="18">
        <f t="shared" si="197"/>
        <v>1893346902.4335067</v>
      </c>
      <c r="T662" s="119">
        <f t="shared" si="182"/>
        <v>18.932319583145663</v>
      </c>
      <c r="U662" s="119">
        <f t="shared" si="198"/>
        <v>189323.19583145663</v>
      </c>
    </row>
    <row r="663" spans="2:21" x14ac:dyDescent="0.25">
      <c r="B663" s="5">
        <f>形核速率!F663</f>
        <v>17.002658775687923</v>
      </c>
      <c r="C663" s="5">
        <f t="shared" si="196"/>
        <v>0.29314154425810557</v>
      </c>
      <c r="D663" s="5">
        <f>形核速率!K663</f>
        <v>107607.68372010962</v>
      </c>
      <c r="E663" s="5">
        <f>晶体生长速度!E662</f>
        <v>46109.268294716079</v>
      </c>
      <c r="F663" s="39">
        <f t="shared" si="187"/>
        <v>13.726466604654878</v>
      </c>
      <c r="G663">
        <f t="shared" si="188"/>
        <v>13</v>
      </c>
      <c r="H663" s="65">
        <f t="shared" si="189"/>
        <v>0.72646660465487756</v>
      </c>
      <c r="I663">
        <f t="shared" si="190"/>
        <v>10</v>
      </c>
      <c r="J663">
        <f t="shared" si="191"/>
        <v>2.0861698037348768</v>
      </c>
      <c r="K663" s="66">
        <f t="shared" si="192"/>
        <v>1.5480815584510091E-6</v>
      </c>
      <c r="L663" s="96">
        <f t="shared" si="200"/>
        <v>8462.9895640279628</v>
      </c>
      <c r="N663" s="101">
        <f t="shared" si="183"/>
        <v>1</v>
      </c>
      <c r="O663" s="5">
        <f t="shared" si="193"/>
        <v>84362288584.863419</v>
      </c>
      <c r="P663" s="5">
        <f t="shared" si="194"/>
        <v>783980.15521170327</v>
      </c>
      <c r="Q663" s="60">
        <f t="shared" si="195"/>
        <v>7839801552.117033</v>
      </c>
      <c r="R663" s="5">
        <f t="shared" si="199"/>
        <v>202851.23235587505</v>
      </c>
      <c r="S663" s="18">
        <f t="shared" si="197"/>
        <v>2028512323.5587504</v>
      </c>
      <c r="T663" s="119">
        <f t="shared" si="182"/>
        <v>20.283973794398101</v>
      </c>
      <c r="U663" s="119">
        <f t="shared" si="198"/>
        <v>202839.73794398102</v>
      </c>
    </row>
    <row r="664" spans="2:21" x14ac:dyDescent="0.25">
      <c r="B664" s="5">
        <f>形核速率!F664</f>
        <v>17.002666262499886</v>
      </c>
      <c r="C664" s="5">
        <f t="shared" si="196"/>
        <v>7.486811963275386E-6</v>
      </c>
      <c r="D664" s="5">
        <f>形核速率!K664</f>
        <v>107594.75472231742</v>
      </c>
      <c r="E664" s="5">
        <f>晶体生长速度!E663</f>
        <v>48534.340944736905</v>
      </c>
      <c r="F664" s="39">
        <f t="shared" si="187"/>
        <v>13.726346887983308</v>
      </c>
      <c r="G664">
        <f t="shared" si="188"/>
        <v>13</v>
      </c>
      <c r="H664" s="65">
        <f t="shared" si="189"/>
        <v>0.72634688798330771</v>
      </c>
      <c r="I664">
        <f t="shared" si="190"/>
        <v>10</v>
      </c>
      <c r="J664">
        <f t="shared" si="191"/>
        <v>2.0861698037348768</v>
      </c>
      <c r="K664" s="66">
        <f t="shared" si="192"/>
        <v>1.5478779647373711E-6</v>
      </c>
      <c r="L664" s="96">
        <f t="shared" si="200"/>
        <v>8463.004724964685</v>
      </c>
      <c r="N664" s="101">
        <f t="shared" si="183"/>
        <v>1</v>
      </c>
      <c r="O664" s="5">
        <f t="shared" si="193"/>
        <v>88788611993.274536</v>
      </c>
      <c r="P664" s="5">
        <f t="shared" si="194"/>
        <v>825213.20135374507</v>
      </c>
      <c r="Q664" s="60">
        <f t="shared" si="195"/>
        <v>8252132013.5374508</v>
      </c>
      <c r="R664" s="5">
        <f t="shared" si="199"/>
        <v>202851.59572335947</v>
      </c>
      <c r="S664" s="18">
        <f t="shared" si="197"/>
        <v>2028515957.2335947</v>
      </c>
      <c r="T664" s="119">
        <f t="shared" si="182"/>
        <v>20.284010131146541</v>
      </c>
      <c r="U664" s="119">
        <f t="shared" si="198"/>
        <v>202840.10131146541</v>
      </c>
    </row>
    <row r="665" spans="2:21" x14ac:dyDescent="0.25">
      <c r="B665" s="5">
        <f>形核速率!F665</f>
        <v>17.295807806757992</v>
      </c>
      <c r="C665" s="5">
        <f t="shared" si="196"/>
        <v>0.29314154425810557</v>
      </c>
      <c r="D665" s="5">
        <f>形核速率!K665</f>
        <v>107594.7406422912</v>
      </c>
      <c r="E665" s="5">
        <f>晶体生长速度!E664</f>
        <v>48534.504089953109</v>
      </c>
      <c r="F665" s="39">
        <f t="shared" si="187"/>
        <v>13.743440790810293</v>
      </c>
      <c r="G665">
        <f t="shared" si="188"/>
        <v>13</v>
      </c>
      <c r="H665" s="65">
        <f t="shared" si="189"/>
        <v>0.74344079081029335</v>
      </c>
      <c r="I665">
        <f t="shared" si="190"/>
        <v>10</v>
      </c>
      <c r="J665">
        <f t="shared" si="191"/>
        <v>2.0861698037348768</v>
      </c>
      <c r="K665" s="66">
        <f t="shared" si="192"/>
        <v>1.5772211134815788E-6</v>
      </c>
      <c r="L665" s="96">
        <f t="shared" si="200"/>
        <v>9056.6239351979966</v>
      </c>
      <c r="N665" s="101">
        <f t="shared" si="183"/>
        <v>1</v>
      </c>
      <c r="O665" s="5">
        <f t="shared" si="193"/>
        <v>90319700796.203751</v>
      </c>
      <c r="P665" s="5">
        <f t="shared" si="194"/>
        <v>839443.45473613869</v>
      </c>
      <c r="Q665" s="60">
        <f t="shared" si="195"/>
        <v>8394434547.3613873</v>
      </c>
      <c r="R665" s="5">
        <f t="shared" si="199"/>
        <v>217079.07520208968</v>
      </c>
      <c r="S665" s="18">
        <f t="shared" si="197"/>
        <v>2170790752.0208969</v>
      </c>
      <c r="T665" s="119">
        <f t="shared" si="182"/>
        <v>21.706758079019561</v>
      </c>
      <c r="U665" s="119">
        <f t="shared" si="198"/>
        <v>217067.58079019561</v>
      </c>
    </row>
    <row r="666" spans="2:21" x14ac:dyDescent="0.25">
      <c r="B666" s="5">
        <f>形核速率!F666</f>
        <v>17.295815293569955</v>
      </c>
      <c r="C666" s="5">
        <f t="shared" si="196"/>
        <v>7.486811963275386E-6</v>
      </c>
      <c r="D666" s="5">
        <f>形核速率!K666</f>
        <v>107582.04863140937</v>
      </c>
      <c r="E666" s="5">
        <f>晶体生长速度!E665</f>
        <v>51043.154898497756</v>
      </c>
      <c r="F666" s="39">
        <f t="shared" si="187"/>
        <v>13.743323255084567</v>
      </c>
      <c r="G666">
        <f t="shared" si="188"/>
        <v>13</v>
      </c>
      <c r="H666" s="65">
        <f t="shared" si="189"/>
        <v>0.74332325508456698</v>
      </c>
      <c r="I666">
        <f t="shared" si="190"/>
        <v>10</v>
      </c>
      <c r="J666">
        <f t="shared" si="191"/>
        <v>2.0861698037348768</v>
      </c>
      <c r="K666" s="66">
        <f t="shared" si="192"/>
        <v>1.5770174660726332E-6</v>
      </c>
      <c r="L666" s="96">
        <f t="shared" si="200"/>
        <v>9056.6398798268365</v>
      </c>
      <c r="N666" s="101">
        <f t="shared" si="183"/>
        <v>1</v>
      </c>
      <c r="O666" s="5">
        <f t="shared" si="193"/>
        <v>94976980493.691315</v>
      </c>
      <c r="P666" s="5">
        <f t="shared" si="194"/>
        <v>882832.97912549763</v>
      </c>
      <c r="Q666" s="60">
        <f t="shared" si="195"/>
        <v>8828329791.2549763</v>
      </c>
      <c r="R666" s="5">
        <f t="shared" si="199"/>
        <v>217079.45735259241</v>
      </c>
      <c r="S666" s="18">
        <f t="shared" si="197"/>
        <v>2170794573.5259242</v>
      </c>
      <c r="T666" s="119">
        <f t="shared" si="182"/>
        <v>21.706796294069836</v>
      </c>
      <c r="U666" s="119">
        <f t="shared" si="198"/>
        <v>217067.96294069834</v>
      </c>
    </row>
    <row r="667" spans="2:21" x14ac:dyDescent="0.25">
      <c r="B667" s="5">
        <f>形核速率!F667</f>
        <v>17.588956837828061</v>
      </c>
      <c r="C667" s="5">
        <f t="shared" si="196"/>
        <v>0.29314154425810557</v>
      </c>
      <c r="D667" s="5">
        <f>形核速率!K667</f>
        <v>107582.0349886218</v>
      </c>
      <c r="E667" s="5">
        <f>晶体生长速度!E666</f>
        <v>51043.271995609524</v>
      </c>
      <c r="F667" s="39">
        <f t="shared" si="187"/>
        <v>13.760129853031637</v>
      </c>
      <c r="G667">
        <f t="shared" si="188"/>
        <v>13</v>
      </c>
      <c r="H667" s="65">
        <f t="shared" si="189"/>
        <v>0.76012985303163738</v>
      </c>
      <c r="I667">
        <f t="shared" si="190"/>
        <v>10</v>
      </c>
      <c r="J667">
        <f t="shared" si="191"/>
        <v>2.0861698037348768</v>
      </c>
      <c r="K667" s="66">
        <f t="shared" si="192"/>
        <v>1.6064058921983649E-6</v>
      </c>
      <c r="L667" s="96">
        <f t="shared" si="200"/>
        <v>9680.9435129182457</v>
      </c>
      <c r="N667" s="101">
        <f t="shared" si="183"/>
        <v>1</v>
      </c>
      <c r="O667" s="5">
        <f t="shared" si="193"/>
        <v>96586925950.338409</v>
      </c>
      <c r="P667" s="5">
        <f t="shared" si="194"/>
        <v>897797.90799229371</v>
      </c>
      <c r="Q667" s="60">
        <f t="shared" si="195"/>
        <v>8977979079.9229374</v>
      </c>
      <c r="R667" s="5">
        <f t="shared" si="199"/>
        <v>232042.36092937191</v>
      </c>
      <c r="S667" s="18">
        <f t="shared" si="197"/>
        <v>2320423609.2937193</v>
      </c>
      <c r="T667" s="119">
        <f t="shared" si="182"/>
        <v>23.203086651747785</v>
      </c>
      <c r="U667" s="119">
        <f t="shared" si="198"/>
        <v>232030.86651747784</v>
      </c>
    </row>
    <row r="668" spans="2:21" x14ac:dyDescent="0.25">
      <c r="B668" s="5">
        <f>形核速率!F668</f>
        <v>17.588964324640024</v>
      </c>
      <c r="C668" s="5">
        <f t="shared" si="196"/>
        <v>7.486811963275386E-6</v>
      </c>
      <c r="D668" s="5">
        <f>形核速率!K668</f>
        <v>107569.57187454811</v>
      </c>
      <c r="E668" s="5">
        <f>晶体生长速度!E667</f>
        <v>53636.915175175352</v>
      </c>
      <c r="F668" s="39">
        <f t="shared" si="187"/>
        <v>13.760014424069057</v>
      </c>
      <c r="G668">
        <f t="shared" si="188"/>
        <v>13</v>
      </c>
      <c r="H668" s="65">
        <f t="shared" si="189"/>
        <v>0.76001442406905717</v>
      </c>
      <c r="I668">
        <f t="shared" si="190"/>
        <v>10</v>
      </c>
      <c r="J668">
        <f t="shared" si="191"/>
        <v>2.0861698037348768</v>
      </c>
      <c r="K668" s="66">
        <f t="shared" si="192"/>
        <v>1.6062021940895427E-6</v>
      </c>
      <c r="L668" s="96">
        <f t="shared" si="200"/>
        <v>9680.9602677743715</v>
      </c>
      <c r="N668" s="101">
        <f t="shared" si="183"/>
        <v>1</v>
      </c>
      <c r="O668" s="5">
        <f t="shared" si="193"/>
        <v>101483047500.19791</v>
      </c>
      <c r="P668" s="5">
        <f t="shared" si="194"/>
        <v>943417.78749990242</v>
      </c>
      <c r="Q668" s="60">
        <f t="shared" si="195"/>
        <v>9434177874.9990234</v>
      </c>
      <c r="R668" s="5">
        <f t="shared" si="199"/>
        <v>232042.76249887011</v>
      </c>
      <c r="S668" s="18">
        <f t="shared" si="197"/>
        <v>2320427624.9887013</v>
      </c>
      <c r="T668" s="119">
        <f t="shared" si="182"/>
        <v>23.203126808697608</v>
      </c>
      <c r="U668" s="119">
        <f t="shared" si="198"/>
        <v>232031.26808697608</v>
      </c>
    </row>
    <row r="669" spans="2:21" x14ac:dyDescent="0.25">
      <c r="B669" s="5">
        <f>形核速率!F669</f>
        <v>17.88210586889813</v>
      </c>
      <c r="C669" s="5">
        <f t="shared" si="196"/>
        <v>0.29314154425810557</v>
      </c>
      <c r="D669" s="5">
        <f>形核速率!K669</f>
        <v>107569.55865359664</v>
      </c>
      <c r="E669" s="5">
        <f>晶体生长速度!E668</f>
        <v>53636.982850228218</v>
      </c>
      <c r="F669" s="39">
        <f t="shared" si="187"/>
        <v>13.776543215489347</v>
      </c>
      <c r="G669">
        <f t="shared" si="188"/>
        <v>13</v>
      </c>
      <c r="H669" s="65">
        <f t="shared" si="189"/>
        <v>0.77654321548934746</v>
      </c>
      <c r="I669">
        <f t="shared" si="190"/>
        <v>10</v>
      </c>
      <c r="J669">
        <f t="shared" si="191"/>
        <v>2.0861698037348768</v>
      </c>
      <c r="K669" s="66">
        <f t="shared" si="192"/>
        <v>1.6356352159049656E-6</v>
      </c>
      <c r="L669" s="96">
        <f t="shared" si="200"/>
        <v>10336.987250791995</v>
      </c>
      <c r="N669" s="101">
        <f t="shared" si="183"/>
        <v>1</v>
      </c>
      <c r="O669" s="5">
        <f t="shared" si="193"/>
        <v>103174503765.67012</v>
      </c>
      <c r="P669" s="5">
        <f t="shared" si="194"/>
        <v>959142.20581605437</v>
      </c>
      <c r="Q669" s="60">
        <f t="shared" si="195"/>
        <v>9591422058.1605434</v>
      </c>
      <c r="R669" s="5">
        <f t="shared" si="199"/>
        <v>247765.99048093153</v>
      </c>
      <c r="S669" s="18">
        <f t="shared" si="197"/>
        <v>2477659904.8093152</v>
      </c>
      <c r="T669" s="119">
        <f t="shared" si="182"/>
        <v>24.775449606903749</v>
      </c>
      <c r="U669" s="119">
        <f t="shared" si="198"/>
        <v>247754.49606903747</v>
      </c>
    </row>
    <row r="670" spans="2:21" x14ac:dyDescent="0.25">
      <c r="B670" s="5">
        <f>形核速率!F670</f>
        <v>17.882113355710093</v>
      </c>
      <c r="C670" s="5">
        <f t="shared" si="196"/>
        <v>7.486811963275386E-6</v>
      </c>
      <c r="D670" s="5">
        <f>形核速率!K670</f>
        <v>107557.31674647848</v>
      </c>
      <c r="E670" s="5">
        <f>晶体生长速度!E669</f>
        <v>56317.032526515875</v>
      </c>
      <c r="F670" s="39">
        <f t="shared" si="187"/>
        <v>13.776429822767824</v>
      </c>
      <c r="G670">
        <f t="shared" si="188"/>
        <v>13</v>
      </c>
      <c r="H670" s="65">
        <f t="shared" si="189"/>
        <v>0.77642982276782391</v>
      </c>
      <c r="I670">
        <f t="shared" si="190"/>
        <v>10</v>
      </c>
      <c r="J670">
        <f t="shared" si="191"/>
        <v>2.0861698037348768</v>
      </c>
      <c r="K670" s="66">
        <f t="shared" si="192"/>
        <v>1.6354314699322241E-6</v>
      </c>
      <c r="L670" s="96">
        <f t="shared" si="200"/>
        <v>10337.004842851262</v>
      </c>
      <c r="N670" s="101">
        <f t="shared" si="183"/>
        <v>1</v>
      </c>
      <c r="O670" s="5">
        <f t="shared" si="193"/>
        <v>108317484481.85405</v>
      </c>
      <c r="P670" s="5">
        <f t="shared" si="194"/>
        <v>1007067.5594963692</v>
      </c>
      <c r="Q670" s="60">
        <f t="shared" si="195"/>
        <v>10070675594.963692</v>
      </c>
      <c r="R670" s="5">
        <f t="shared" si="199"/>
        <v>247766.4121159644</v>
      </c>
      <c r="S670" s="18">
        <f t="shared" si="197"/>
        <v>2477664121.1596441</v>
      </c>
      <c r="T670" s="119">
        <f t="shared" si="182"/>
        <v>24.775491770407033</v>
      </c>
      <c r="U670" s="119">
        <f t="shared" si="198"/>
        <v>247754.91770407034</v>
      </c>
    </row>
    <row r="671" spans="2:21" x14ac:dyDescent="0.25">
      <c r="B671" s="5">
        <f>形核速率!F671</f>
        <v>18.175254899968198</v>
      </c>
      <c r="C671" s="5">
        <f t="shared" si="196"/>
        <v>0.29314154425810557</v>
      </c>
      <c r="D671" s="5">
        <f>形核速率!K671</f>
        <v>107557.30393273552</v>
      </c>
      <c r="E671" s="5">
        <f>晶体生长速度!E670</f>
        <v>56317.047319807534</v>
      </c>
      <c r="F671" s="39">
        <f t="shared" si="187"/>
        <v>13.792689842637566</v>
      </c>
      <c r="G671">
        <f t="shared" si="188"/>
        <v>13</v>
      </c>
      <c r="H671" s="65">
        <f t="shared" si="189"/>
        <v>0.79268984263756614</v>
      </c>
      <c r="I671">
        <f t="shared" si="190"/>
        <v>10</v>
      </c>
      <c r="J671">
        <f t="shared" si="191"/>
        <v>2.0861698037348768</v>
      </c>
      <c r="K671" s="66">
        <f t="shared" si="192"/>
        <v>1.66490842706589E-6</v>
      </c>
      <c r="L671" s="96">
        <f t="shared" si="200"/>
        <v>11025.811356581875</v>
      </c>
      <c r="N671" s="101">
        <f t="shared" si="183"/>
        <v>1</v>
      </c>
      <c r="O671" s="5">
        <f t="shared" si="193"/>
        <v>110093149171.79811</v>
      </c>
      <c r="P671" s="5">
        <f t="shared" si="194"/>
        <v>1023576.6902510728</v>
      </c>
      <c r="Q671" s="60">
        <f t="shared" si="195"/>
        <v>10235766902.510727</v>
      </c>
      <c r="R671" s="5">
        <f t="shared" si="199"/>
        <v>264275.27833534958</v>
      </c>
      <c r="S671" s="18">
        <f t="shared" si="197"/>
        <v>2642752783.3534956</v>
      </c>
      <c r="T671" s="119">
        <f t="shared" si="182"/>
        <v>26.426378392345551</v>
      </c>
      <c r="U671" s="119">
        <f t="shared" si="198"/>
        <v>264263.78392345551</v>
      </c>
    </row>
    <row r="672" spans="2:21" x14ac:dyDescent="0.25">
      <c r="B672" s="5">
        <f>形核速率!F672</f>
        <v>18.175262386780162</v>
      </c>
      <c r="C672" s="5">
        <f t="shared" si="196"/>
        <v>7.486811963275386E-6</v>
      </c>
      <c r="D672" s="5">
        <f>形核速率!K672</f>
        <v>107545.27591721415</v>
      </c>
      <c r="E672" s="5">
        <f>晶体生长速度!E671</f>
        <v>59084.91753172523</v>
      </c>
      <c r="F672" s="39">
        <f t="shared" si="187"/>
        <v>13.792578419060533</v>
      </c>
      <c r="G672">
        <f t="shared" si="188"/>
        <v>13</v>
      </c>
      <c r="H672" s="65">
        <f t="shared" si="189"/>
        <v>0.79257841906053272</v>
      </c>
      <c r="I672">
        <f t="shared" si="190"/>
        <v>10</v>
      </c>
      <c r="J672">
        <f t="shared" si="191"/>
        <v>2.0861698037348768</v>
      </c>
      <c r="K672" s="66">
        <f t="shared" si="192"/>
        <v>1.6647046359161029E-6</v>
      </c>
      <c r="L672" s="96">
        <f t="shared" si="200"/>
        <v>11025.829813260767</v>
      </c>
      <c r="N672" s="101">
        <f t="shared" si="183"/>
        <v>1</v>
      </c>
      <c r="O672" s="5">
        <f t="shared" si="193"/>
        <v>115491138095.95422</v>
      </c>
      <c r="P672" s="5">
        <f t="shared" si="194"/>
        <v>1073883.8792403734</v>
      </c>
      <c r="Q672" s="60">
        <f t="shared" si="195"/>
        <v>10738838792.403734</v>
      </c>
      <c r="R672" s="5">
        <f t="shared" si="199"/>
        <v>264275.72069301701</v>
      </c>
      <c r="S672" s="18">
        <f t="shared" si="197"/>
        <v>2642757206.9301701</v>
      </c>
      <c r="T672" s="119">
        <f t="shared" si="182"/>
        <v>26.426422628112295</v>
      </c>
      <c r="U672" s="119">
        <f t="shared" si="198"/>
        <v>264264.22628112294</v>
      </c>
    </row>
    <row r="673" spans="2:21" x14ac:dyDescent="0.25">
      <c r="B673" s="5">
        <f>形核速率!F673</f>
        <v>18.468403931038267</v>
      </c>
      <c r="C673" s="5">
        <f t="shared" si="196"/>
        <v>0.29314154425810557</v>
      </c>
      <c r="D673" s="5">
        <f>形核速率!K673</f>
        <v>107545.26349677685</v>
      </c>
      <c r="E673" s="5">
        <f>晶体生长速度!E672</f>
        <v>59084.875897816019</v>
      </c>
      <c r="F673" s="39">
        <f t="shared" si="187"/>
        <v>13.808578268638492</v>
      </c>
      <c r="G673">
        <f t="shared" si="188"/>
        <v>13</v>
      </c>
      <c r="H673" s="65">
        <f t="shared" si="189"/>
        <v>0.80857826863849169</v>
      </c>
      <c r="I673">
        <f t="shared" si="190"/>
        <v>10</v>
      </c>
      <c r="J673">
        <f t="shared" si="191"/>
        <v>2.0861698037348768</v>
      </c>
      <c r="K673" s="66">
        <f t="shared" si="192"/>
        <v>1.6942248883155669E-6</v>
      </c>
      <c r="L673" s="96">
        <f t="shared" si="200"/>
        <v>11748.489290100673</v>
      </c>
      <c r="N673" s="101">
        <f t="shared" si="183"/>
        <v>1</v>
      </c>
      <c r="O673" s="5">
        <f t="shared" si="193"/>
        <v>117353752266.34444</v>
      </c>
      <c r="P673" s="5">
        <f t="shared" si="194"/>
        <v>1091203.3542961336</v>
      </c>
      <c r="Q673" s="60">
        <f t="shared" si="195"/>
        <v>10912033542.961336</v>
      </c>
      <c r="R673" s="5">
        <f t="shared" si="199"/>
        <v>281595.95245600131</v>
      </c>
      <c r="S673" s="18">
        <f t="shared" si="197"/>
        <v>2815959524.5600133</v>
      </c>
      <c r="T673" s="119">
        <f t="shared" si="182"/>
        <v>28.158445804410725</v>
      </c>
      <c r="U673" s="119">
        <f t="shared" si="198"/>
        <v>281584.45804410725</v>
      </c>
    </row>
    <row r="674" spans="2:21" x14ac:dyDescent="0.25">
      <c r="B674" s="5">
        <f>形核速率!F674</f>
        <v>18.468411417850231</v>
      </c>
      <c r="C674" s="5">
        <f t="shared" si="196"/>
        <v>7.486811963275386E-6</v>
      </c>
      <c r="D674" s="5">
        <f>形核速率!K674</f>
        <v>107533.4424082606</v>
      </c>
      <c r="E674" s="5">
        <f>晶体生长速度!E673</f>
        <v>61941.980597483533</v>
      </c>
      <c r="F674" s="39">
        <f t="shared" si="187"/>
        <v>13.808468750318317</v>
      </c>
      <c r="G674">
        <f t="shared" si="188"/>
        <v>13</v>
      </c>
      <c r="H674" s="65">
        <f t="shared" si="189"/>
        <v>0.80846875031831722</v>
      </c>
      <c r="I674">
        <f t="shared" si="190"/>
        <v>10</v>
      </c>
      <c r="J674">
        <f t="shared" si="191"/>
        <v>2.0861698037348768</v>
      </c>
      <c r="K674" s="66">
        <f t="shared" si="192"/>
        <v>1.6940210545361072E-6</v>
      </c>
      <c r="L674" s="96">
        <f t="shared" si="200"/>
        <v>11748.508639256257</v>
      </c>
      <c r="N674" s="101">
        <f t="shared" si="183"/>
        <v>1</v>
      </c>
      <c r="O674" s="5">
        <f t="shared" si="193"/>
        <v>123015030145.07964</v>
      </c>
      <c r="P674" s="5">
        <f t="shared" si="194"/>
        <v>1143969.9817108223</v>
      </c>
      <c r="Q674" s="60">
        <f t="shared" si="195"/>
        <v>11439699817.108223</v>
      </c>
      <c r="R674" s="5">
        <f t="shared" si="199"/>
        <v>281596.4162039627</v>
      </c>
      <c r="S674" s="18">
        <f t="shared" si="197"/>
        <v>2815964162.0396271</v>
      </c>
      <c r="T674" s="119">
        <f t="shared" si="182"/>
        <v>28.158492179206863</v>
      </c>
      <c r="U674" s="119">
        <f t="shared" si="198"/>
        <v>281584.92179206864</v>
      </c>
    </row>
    <row r="675" spans="2:21" x14ac:dyDescent="0.25">
      <c r="B675" s="5">
        <f>形核速率!F675</f>
        <v>18.761552962108336</v>
      </c>
      <c r="C675" s="5">
        <f t="shared" si="196"/>
        <v>0.29314154425810557</v>
      </c>
      <c r="D675" s="5">
        <f>形核速率!K675</f>
        <v>107533.43036790421</v>
      </c>
      <c r="E675" s="5">
        <f>晶体生长速度!E674</f>
        <v>61941.878905207006</v>
      </c>
      <c r="F675" s="39">
        <f t="shared" si="187"/>
        <v>13.82421662446955</v>
      </c>
      <c r="G675">
        <f t="shared" si="188"/>
        <v>13</v>
      </c>
      <c r="H675" s="65">
        <f t="shared" si="189"/>
        <v>0.82421662446954969</v>
      </c>
      <c r="I675">
        <f t="shared" si="190"/>
        <v>10</v>
      </c>
      <c r="J675">
        <f t="shared" si="191"/>
        <v>2.0861698037348768</v>
      </c>
      <c r="K675" s="66">
        <f t="shared" si="192"/>
        <v>1.7235839815288235E-6</v>
      </c>
      <c r="L675" s="96">
        <f t="shared" si="200"/>
        <v>12506.111761102349</v>
      </c>
      <c r="N675" s="101">
        <f t="shared" si="183"/>
        <v>1</v>
      </c>
      <c r="O675" s="5">
        <f t="shared" si="193"/>
        <v>124967378272.08572</v>
      </c>
      <c r="P675" s="5">
        <f t="shared" si="194"/>
        <v>1162125.8416525424</v>
      </c>
      <c r="Q675" s="60">
        <f t="shared" si="195"/>
        <v>11621258416.525423</v>
      </c>
      <c r="R675" s="5">
        <f t="shared" si="199"/>
        <v>299754.15424048365</v>
      </c>
      <c r="S675" s="18">
        <f t="shared" si="197"/>
        <v>2997541542.4048367</v>
      </c>
      <c r="T675" s="119">
        <f t="shared" si="182"/>
        <v>29.974265982858959</v>
      </c>
      <c r="U675" s="119">
        <f t="shared" si="198"/>
        <v>299742.65982858959</v>
      </c>
    </row>
    <row r="676" spans="2:21" x14ac:dyDescent="0.25">
      <c r="B676" s="5">
        <f>形核速率!F676</f>
        <v>18.761560448920299</v>
      </c>
      <c r="C676" s="5">
        <f t="shared" si="196"/>
        <v>7.486811963275386E-6</v>
      </c>
      <c r="D676" s="5">
        <f>形核速率!K676</f>
        <v>107521.80957068241</v>
      </c>
      <c r="E676" s="5">
        <f>晶体生长速度!E675</f>
        <v>64889.631957959995</v>
      </c>
      <c r="F676" s="39">
        <f t="shared" si="187"/>
        <v>13.824108950527721</v>
      </c>
      <c r="G676">
        <f t="shared" si="188"/>
        <v>13</v>
      </c>
      <c r="H676" s="65">
        <f t="shared" si="189"/>
        <v>0.82410895052772126</v>
      </c>
      <c r="I676">
        <f t="shared" si="190"/>
        <v>10</v>
      </c>
      <c r="J676">
        <f t="shared" si="191"/>
        <v>2.0861698037348768</v>
      </c>
      <c r="K676" s="66">
        <f t="shared" si="192"/>
        <v>1.7233801075364044E-6</v>
      </c>
      <c r="L676" s="96">
        <f t="shared" si="200"/>
        <v>12506.13203103221</v>
      </c>
      <c r="N676" s="101">
        <f t="shared" si="183"/>
        <v>1</v>
      </c>
      <c r="O676" s="5">
        <f t="shared" si="193"/>
        <v>130900357534.44894</v>
      </c>
      <c r="P676" s="5">
        <f t="shared" si="194"/>
        <v>1217430.7524874569</v>
      </c>
      <c r="Q676" s="60">
        <f t="shared" si="195"/>
        <v>12174307524.874569</v>
      </c>
      <c r="R676" s="5">
        <f t="shared" si="199"/>
        <v>299754.6400569565</v>
      </c>
      <c r="S676" s="18">
        <f t="shared" si="197"/>
        <v>2997546400.5695648</v>
      </c>
      <c r="T676" s="119">
        <f t="shared" si="182"/>
        <v>29.974314564506244</v>
      </c>
      <c r="U676" s="119">
        <f t="shared" si="198"/>
        <v>299743.14564506244</v>
      </c>
    </row>
    <row r="677" spans="2:21" x14ac:dyDescent="0.25">
      <c r="B677" s="5">
        <f>形核速率!F677</f>
        <v>19.054701993178405</v>
      </c>
      <c r="C677" s="5">
        <f t="shared" si="196"/>
        <v>0.29314154425810557</v>
      </c>
      <c r="D677" s="5">
        <f>形核速率!K677</f>
        <v>107521.79789781736</v>
      </c>
      <c r="E677" s="5">
        <f>晶体生长速度!E676</f>
        <v>64889.466490433253</v>
      </c>
      <c r="F677" s="39">
        <f t="shared" si="187"/>
        <v>13.839612662928923</v>
      </c>
      <c r="G677">
        <f t="shared" si="188"/>
        <v>13</v>
      </c>
      <c r="H677" s="65">
        <f t="shared" si="189"/>
        <v>0.83961266292892311</v>
      </c>
      <c r="I677">
        <f t="shared" si="190"/>
        <v>10</v>
      </c>
      <c r="J677">
        <f t="shared" si="191"/>
        <v>2.0861698037348768</v>
      </c>
      <c r="K677" s="66">
        <f t="shared" si="192"/>
        <v>1.752985106948035E-6</v>
      </c>
      <c r="L677" s="96">
        <f t="shared" si="200"/>
        <v>13299.786727173212</v>
      </c>
      <c r="N677" s="101">
        <f t="shared" si="183"/>
        <v>1</v>
      </c>
      <c r="O677" s="5">
        <f t="shared" si="193"/>
        <v>132945267494.38127</v>
      </c>
      <c r="P677" s="5">
        <f t="shared" si="194"/>
        <v>1236449.4464715419</v>
      </c>
      <c r="Q677" s="60">
        <f t="shared" si="195"/>
        <v>12364494464.71542</v>
      </c>
      <c r="R677" s="5">
        <f t="shared" si="199"/>
        <v>318776.43847004668</v>
      </c>
      <c r="S677" s="18">
        <f t="shared" si="197"/>
        <v>3187764384.7004666</v>
      </c>
      <c r="T677" s="119">
        <f t="shared" si="182"/>
        <v>31.876494405815265</v>
      </c>
      <c r="U677" s="119">
        <f t="shared" si="198"/>
        <v>318764.94405815267</v>
      </c>
    </row>
    <row r="678" spans="2:21" x14ac:dyDescent="0.25">
      <c r="B678" s="5">
        <f>形核速率!F678</f>
        <v>19.054709479990368</v>
      </c>
      <c r="C678" s="5">
        <f t="shared" si="196"/>
        <v>7.486811963275386E-6</v>
      </c>
      <c r="D678" s="5">
        <f>形核速率!K678</f>
        <v>107510.37106484677</v>
      </c>
      <c r="E678" s="5">
        <f>晶体生长速度!E677</f>
        <v>67929.281674827405</v>
      </c>
      <c r="F678" s="39">
        <f t="shared" si="187"/>
        <v>13.839506775311472</v>
      </c>
      <c r="G678">
        <f t="shared" si="188"/>
        <v>13</v>
      </c>
      <c r="H678" s="65">
        <f t="shared" si="189"/>
        <v>0.839506775311472</v>
      </c>
      <c r="I678">
        <f t="shared" si="190"/>
        <v>10</v>
      </c>
      <c r="J678">
        <f t="shared" si="191"/>
        <v>2.0861698037348768</v>
      </c>
      <c r="K678" s="66">
        <f t="shared" si="192"/>
        <v>1.7527811950368695E-6</v>
      </c>
      <c r="L678" s="96">
        <f t="shared" si="200"/>
        <v>13299.807946615409</v>
      </c>
      <c r="N678" s="101">
        <f t="shared" si="183"/>
        <v>1</v>
      </c>
      <c r="O678" s="5">
        <f t="shared" si="193"/>
        <v>139158492229.55676</v>
      </c>
      <c r="P678" s="5">
        <f t="shared" si="194"/>
        <v>1294372.7274982699</v>
      </c>
      <c r="Q678" s="60">
        <f t="shared" si="195"/>
        <v>12943727274.982698</v>
      </c>
      <c r="R678" s="5">
        <f t="shared" si="199"/>
        <v>318776.94704380538</v>
      </c>
      <c r="S678" s="18">
        <f t="shared" si="197"/>
        <v>3187769470.4380536</v>
      </c>
      <c r="T678" s="119">
        <f t="shared" si="182"/>
        <v>31.876545263191137</v>
      </c>
      <c r="U678" s="119">
        <f t="shared" si="198"/>
        <v>318765.45263191138</v>
      </c>
    </row>
    <row r="679" spans="2:21" x14ac:dyDescent="0.25">
      <c r="B679" s="5">
        <f>形核速率!F679</f>
        <v>19.347851024248474</v>
      </c>
      <c r="C679" s="5">
        <f t="shared" si="196"/>
        <v>0.29314154425810557</v>
      </c>
      <c r="D679" s="5">
        <f>形核速率!K679</f>
        <v>107510.35974747938</v>
      </c>
      <c r="E679" s="5">
        <f>晶体生长速度!E678</f>
        <v>67929.048629461657</v>
      </c>
      <c r="F679" s="39">
        <f t="shared" si="187"/>
        <v>13.854773781732039</v>
      </c>
      <c r="G679">
        <f t="shared" si="188"/>
        <v>13</v>
      </c>
      <c r="H679" s="65">
        <f t="shared" si="189"/>
        <v>0.85477378173203888</v>
      </c>
      <c r="I679">
        <f t="shared" si="190"/>
        <v>10</v>
      </c>
      <c r="J679">
        <f t="shared" si="191"/>
        <v>2.0861698037348768</v>
      </c>
      <c r="K679" s="66">
        <f t="shared" si="192"/>
        <v>1.7824276823627513E-6</v>
      </c>
      <c r="L679" s="96">
        <f t="shared" si="200"/>
        <v>14130.639391623288</v>
      </c>
      <c r="N679" s="101">
        <f t="shared" si="183"/>
        <v>1</v>
      </c>
      <c r="O679" s="5">
        <f t="shared" si="193"/>
        <v>141298835278.88721</v>
      </c>
      <c r="P679" s="5">
        <f t="shared" si="194"/>
        <v>1314281.1131017541</v>
      </c>
      <c r="Q679" s="60">
        <f t="shared" si="195"/>
        <v>13142811131.017542</v>
      </c>
      <c r="R679" s="5">
        <f t="shared" si="199"/>
        <v>338689.77325902972</v>
      </c>
      <c r="S679" s="18">
        <f t="shared" si="197"/>
        <v>3386897732.5902972</v>
      </c>
      <c r="T679" s="119">
        <f t="shared" si="182"/>
        <v>33.86782788471357</v>
      </c>
      <c r="U679" s="119">
        <f t="shared" si="198"/>
        <v>338678.27884713572</v>
      </c>
    </row>
    <row r="680" spans="2:21" x14ac:dyDescent="0.25">
      <c r="B680" s="5">
        <f>形核速率!F680</f>
        <v>19.347858511060437</v>
      </c>
      <c r="C680" s="5">
        <f t="shared" si="196"/>
        <v>7.486811963275386E-6</v>
      </c>
      <c r="D680" s="5">
        <f>形核速率!K680</f>
        <v>107499.12084169225</v>
      </c>
      <c r="E680" s="5">
        <f>晶体生长速度!E679</f>
        <v>71062.339637276818</v>
      </c>
      <c r="F680" s="39">
        <f t="shared" si="187"/>
        <v>13.854669625038845</v>
      </c>
      <c r="G680">
        <f t="shared" si="188"/>
        <v>13</v>
      </c>
      <c r="H680" s="65">
        <f t="shared" si="189"/>
        <v>0.85466962503884503</v>
      </c>
      <c r="I680">
        <f t="shared" si="190"/>
        <v>10</v>
      </c>
      <c r="J680">
        <f t="shared" si="191"/>
        <v>2.0861698037348768</v>
      </c>
      <c r="K680" s="66">
        <f t="shared" si="192"/>
        <v>1.7822237347121084E-6</v>
      </c>
      <c r="L680" s="96">
        <f t="shared" si="200"/>
        <v>14130.661589756293</v>
      </c>
      <c r="N680" s="101">
        <f t="shared" si="183"/>
        <v>1</v>
      </c>
      <c r="O680" s="5">
        <f t="shared" si="193"/>
        <v>147800981214.09201</v>
      </c>
      <c r="P680" s="5">
        <f t="shared" si="194"/>
        <v>1374904.0927669536</v>
      </c>
      <c r="Q680" s="60">
        <f t="shared" si="195"/>
        <v>13749040927.669537</v>
      </c>
      <c r="R680" s="5">
        <f t="shared" si="199"/>
        <v>338690.30528940423</v>
      </c>
      <c r="S680" s="18">
        <f t="shared" si="197"/>
        <v>3386903052.8940425</v>
      </c>
      <c r="T680" s="119">
        <f t="shared" si="182"/>
        <v>33.867881087751023</v>
      </c>
      <c r="U680" s="119">
        <f t="shared" si="198"/>
        <v>338678.81087751023</v>
      </c>
    </row>
    <row r="681" spans="2:21" x14ac:dyDescent="0.25">
      <c r="B681" s="5">
        <f>形核速率!F681</f>
        <v>19.641000055318543</v>
      </c>
      <c r="C681" s="5">
        <f t="shared" si="196"/>
        <v>0.29314154425810557</v>
      </c>
      <c r="D681" s="5">
        <f>形核速率!K681</f>
        <v>107499.10986838795</v>
      </c>
      <c r="E681" s="5">
        <f>晶体生长速度!E680</f>
        <v>71062.035125787821</v>
      </c>
      <c r="F681" s="39">
        <f t="shared" si="187"/>
        <v>13.869707044871246</v>
      </c>
      <c r="G681">
        <f t="shared" si="188"/>
        <v>13</v>
      </c>
      <c r="H681" s="65">
        <f t="shared" si="189"/>
        <v>0.86970704487124628</v>
      </c>
      <c r="I681">
        <f t="shared" si="190"/>
        <v>10</v>
      </c>
      <c r="J681">
        <f t="shared" si="191"/>
        <v>2.0861698037348768</v>
      </c>
      <c r="K681" s="66">
        <f t="shared" si="192"/>
        <v>1.8119111423378212E-6</v>
      </c>
      <c r="L681" s="96">
        <f t="shared" si="200"/>
        <v>14999.812201377863</v>
      </c>
      <c r="N681" s="101">
        <f t="shared" si="183"/>
        <v>1</v>
      </c>
      <c r="O681" s="5">
        <f t="shared" si="193"/>
        <v>150039671969.54684</v>
      </c>
      <c r="P681" s="5">
        <f t="shared" si="194"/>
        <v>1395729.4358366467</v>
      </c>
      <c r="Q681" s="60">
        <f t="shared" si="195"/>
        <v>13957294358.366467</v>
      </c>
      <c r="R681" s="5">
        <f t="shared" si="199"/>
        <v>359521.54000430141</v>
      </c>
      <c r="S681" s="18">
        <f t="shared" si="197"/>
        <v>3595215400.043014</v>
      </c>
      <c r="T681" s="119">
        <f t="shared" si="182"/>
        <v>35.951004559240744</v>
      </c>
      <c r="U681" s="119">
        <f t="shared" si="198"/>
        <v>359510.04559240746</v>
      </c>
    </row>
    <row r="682" spans="2:21" x14ac:dyDescent="0.25">
      <c r="B682" s="5">
        <f>形核速率!F682</f>
        <v>19.641007542130506</v>
      </c>
      <c r="C682" s="5">
        <f t="shared" si="196"/>
        <v>7.486811963275386E-6</v>
      </c>
      <c r="D682" s="5">
        <f>形核速率!K682</f>
        <v>107488.05312538758</v>
      </c>
      <c r="E682" s="5">
        <f>晶体生长速度!E681</f>
        <v>74290.215562032332</v>
      </c>
      <c r="F682" s="39">
        <f t="shared" si="187"/>
        <v>13.869604566197985</v>
      </c>
      <c r="G682">
        <f t="shared" si="188"/>
        <v>13</v>
      </c>
      <c r="H682" s="65">
        <f t="shared" si="189"/>
        <v>0.86960456619798521</v>
      </c>
      <c r="I682">
        <f t="shared" si="190"/>
        <v>10</v>
      </c>
      <c r="J682">
        <f t="shared" si="191"/>
        <v>2.0861698037348768</v>
      </c>
      <c r="K682" s="66">
        <f t="shared" si="192"/>
        <v>1.8117071610190218E-6</v>
      </c>
      <c r="L682" s="96">
        <f t="shared" si="200"/>
        <v>14999.835407820512</v>
      </c>
      <c r="N682" s="101">
        <f t="shared" si="183"/>
        <v>1</v>
      </c>
      <c r="O682" s="5">
        <f t="shared" si="193"/>
        <v>156839546448.12637</v>
      </c>
      <c r="P682" s="5">
        <f t="shared" si="194"/>
        <v>1459134.6841603781</v>
      </c>
      <c r="Q682" s="60">
        <f t="shared" si="195"/>
        <v>14591346841.603781</v>
      </c>
      <c r="R682" s="5">
        <f t="shared" si="199"/>
        <v>359522.09620117606</v>
      </c>
      <c r="S682" s="18">
        <f t="shared" si="197"/>
        <v>3595220962.0117607</v>
      </c>
      <c r="T682" s="119">
        <f t="shared" si="182"/>
        <v>35.951060178928209</v>
      </c>
      <c r="U682" s="119">
        <f t="shared" si="198"/>
        <v>359510.60178928211</v>
      </c>
    </row>
    <row r="683" spans="2:21" x14ac:dyDescent="0.25">
      <c r="B683" s="5">
        <f>形核速率!F683</f>
        <v>19.934149086388611</v>
      </c>
      <c r="C683" s="5">
        <f t="shared" si="196"/>
        <v>0.29314154425810557</v>
      </c>
      <c r="D683" s="5">
        <f>形核速率!K683</f>
        <v>107488.04248523728</v>
      </c>
      <c r="E683" s="5">
        <f>晶体生长速度!E682</f>
        <v>74289.8356104509</v>
      </c>
      <c r="F683" s="39">
        <f t="shared" si="187"/>
        <v>13.884419202393129</v>
      </c>
      <c r="G683">
        <f t="shared" si="188"/>
        <v>13</v>
      </c>
      <c r="H683" s="65">
        <f t="shared" si="189"/>
        <v>0.88441920239312921</v>
      </c>
      <c r="I683">
        <f t="shared" si="190"/>
        <v>10</v>
      </c>
      <c r="J683">
        <f t="shared" si="191"/>
        <v>2.0861698037348768</v>
      </c>
      <c r="K683" s="66">
        <f t="shared" si="192"/>
        <v>1.8414349374865426E-6</v>
      </c>
      <c r="L683" s="96">
        <f t="shared" si="200"/>
        <v>15908.464844869213</v>
      </c>
      <c r="N683" s="101">
        <f t="shared" si="183"/>
        <v>1</v>
      </c>
      <c r="O683" s="5">
        <f t="shared" si="193"/>
        <v>159179542866.8501</v>
      </c>
      <c r="P683" s="5">
        <f t="shared" si="194"/>
        <v>1480904.65866203</v>
      </c>
      <c r="Q683" s="60">
        <f t="shared" si="195"/>
        <v>14809046586.6203</v>
      </c>
      <c r="R683" s="5">
        <f t="shared" si="199"/>
        <v>381299.53333470447</v>
      </c>
      <c r="S683" s="18">
        <f t="shared" si="197"/>
        <v>3812995333.3470445</v>
      </c>
      <c r="T683" s="119">
        <f t="shared" si="182"/>
        <v>38.128803892281049</v>
      </c>
      <c r="U683" s="119">
        <f t="shared" si="198"/>
        <v>381288.03892281046</v>
      </c>
    </row>
    <row r="684" spans="2:21" x14ac:dyDescent="0.25">
      <c r="B684" s="5">
        <f>形核速率!F684</f>
        <v>19.934156573200575</v>
      </c>
      <c r="C684" s="5">
        <f t="shared" si="196"/>
        <v>7.486811963275386E-6</v>
      </c>
      <c r="D684" s="5">
        <f>形核速率!K684</f>
        <v>107477.16239725836</v>
      </c>
      <c r="E684" s="5">
        <f>晶体生长速度!E683</f>
        <v>77614.318993365654</v>
      </c>
      <c r="F684" s="39">
        <f t="shared" si="187"/>
        <v>13.884318351184751</v>
      </c>
      <c r="G684">
        <f t="shared" si="188"/>
        <v>13</v>
      </c>
      <c r="H684" s="65">
        <f t="shared" si="189"/>
        <v>0.88431835118475099</v>
      </c>
      <c r="I684">
        <f t="shared" si="190"/>
        <v>10</v>
      </c>
      <c r="J684">
        <f t="shared" si="191"/>
        <v>2.0861698037348768</v>
      </c>
      <c r="K684" s="66">
        <f t="shared" si="192"/>
        <v>1.8412309244694216E-6</v>
      </c>
      <c r="L684" s="96">
        <f t="shared" si="200"/>
        <v>15908.48908968065</v>
      </c>
      <c r="N684" s="101">
        <f t="shared" si="183"/>
        <v>1</v>
      </c>
      <c r="O684" s="5">
        <f t="shared" si="193"/>
        <v>166286084826.56366</v>
      </c>
      <c r="P684" s="5">
        <f t="shared" si="194"/>
        <v>1547175.9871360862</v>
      </c>
      <c r="Q684" s="60">
        <f t="shared" si="195"/>
        <v>15471759871.360863</v>
      </c>
      <c r="R684" s="5">
        <f t="shared" si="199"/>
        <v>381300.1144185164</v>
      </c>
      <c r="S684" s="18">
        <f t="shared" si="197"/>
        <v>3813001144.185164</v>
      </c>
      <c r="T684" s="119">
        <f t="shared" si="182"/>
        <v>38.128862000662245</v>
      </c>
      <c r="U684" s="119">
        <f t="shared" si="198"/>
        <v>381288.62000662246</v>
      </c>
    </row>
    <row r="685" spans="2:21" x14ac:dyDescent="0.25">
      <c r="B685" s="5">
        <f>形核速率!F685</f>
        <v>20.22729811745868</v>
      </c>
      <c r="C685" s="5">
        <f t="shared" si="196"/>
        <v>0.29314154425810557</v>
      </c>
      <c r="D685" s="5">
        <f>形核速率!K685</f>
        <v>107477.1520798471</v>
      </c>
      <c r="E685" s="5">
        <f>晶体生长速度!E684</f>
        <v>77613.859542048085</v>
      </c>
      <c r="F685" s="39">
        <f t="shared" si="187"/>
        <v>13.898916708732047</v>
      </c>
      <c r="G685">
        <f t="shared" si="188"/>
        <v>13</v>
      </c>
      <c r="H685" s="65">
        <f t="shared" si="189"/>
        <v>0.8989167087320471</v>
      </c>
      <c r="I685">
        <f t="shared" si="190"/>
        <v>10</v>
      </c>
      <c r="J685">
        <f t="shared" si="191"/>
        <v>2.0861698037348768</v>
      </c>
      <c r="K685" s="66">
        <f t="shared" si="192"/>
        <v>1.8709985337855136E-6</v>
      </c>
      <c r="L685" s="96">
        <f t="shared" si="200"/>
        <v>16857.774249928512</v>
      </c>
      <c r="N685" s="101">
        <f t="shared" si="183"/>
        <v>1</v>
      </c>
      <c r="O685" s="5">
        <f t="shared" si="193"/>
        <v>168730388186.35092</v>
      </c>
      <c r="P685" s="5">
        <f t="shared" si="194"/>
        <v>1569918.6750035717</v>
      </c>
      <c r="Q685" s="60">
        <f t="shared" si="195"/>
        <v>15699186750.035717</v>
      </c>
      <c r="R685" s="5">
        <f t="shared" si="199"/>
        <v>404051.96106050408</v>
      </c>
      <c r="S685" s="18">
        <f t="shared" si="197"/>
        <v>4040519610.605041</v>
      </c>
      <c r="T685" s="119">
        <f t="shared" si="182"/>
        <v>40.404046664861013</v>
      </c>
      <c r="U685" s="119">
        <f t="shared" si="198"/>
        <v>404040.46664861013</v>
      </c>
    </row>
    <row r="686" spans="2:21" x14ac:dyDescent="0.25">
      <c r="B686" s="5">
        <f>形核速率!F686</f>
        <v>20.227305604270644</v>
      </c>
      <c r="C686" s="5">
        <f t="shared" si="196"/>
        <v>7.486811963275386E-6</v>
      </c>
      <c r="D686" s="5">
        <f>形核速率!K686</f>
        <v>107466.44338087339</v>
      </c>
      <c r="E686" s="5">
        <f>晶体生长速度!E685</f>
        <v>81036.059303110625</v>
      </c>
      <c r="F686" s="39">
        <f t="shared" si="187"/>
        <v>13.898817436646818</v>
      </c>
      <c r="G686">
        <f t="shared" si="188"/>
        <v>13</v>
      </c>
      <c r="H686" s="65">
        <f t="shared" si="189"/>
        <v>0.89881743664681757</v>
      </c>
      <c r="I686">
        <f t="shared" si="190"/>
        <v>10</v>
      </c>
      <c r="J686">
        <f t="shared" si="191"/>
        <v>2.0861698037348768</v>
      </c>
      <c r="K686" s="66">
        <f t="shared" si="192"/>
        <v>1.8707944909444516E-6</v>
      </c>
      <c r="L686" s="96">
        <f t="shared" si="200"/>
        <v>16857.799563608136</v>
      </c>
      <c r="N686" s="101">
        <f t="shared" si="183"/>
        <v>1</v>
      </c>
      <c r="O686" s="5">
        <f t="shared" si="193"/>
        <v>176152668137.84348</v>
      </c>
      <c r="P686" s="5">
        <f t="shared" si="194"/>
        <v>1639141.1364898179</v>
      </c>
      <c r="Q686" s="60">
        <f t="shared" si="195"/>
        <v>16391411364.898178</v>
      </c>
      <c r="R686" s="5">
        <f t="shared" si="199"/>
        <v>404052.56776224234</v>
      </c>
      <c r="S686" s="18">
        <f t="shared" si="197"/>
        <v>4040525677.6224232</v>
      </c>
      <c r="T686" s="119">
        <f t="shared" si="182"/>
        <v>40.404107335034837</v>
      </c>
      <c r="U686" s="119">
        <f t="shared" si="198"/>
        <v>404041.07335034839</v>
      </c>
    </row>
    <row r="687" spans="2:21" x14ac:dyDescent="0.25">
      <c r="B687" s="5">
        <f>形核速率!F687</f>
        <v>20.520447148528749</v>
      </c>
      <c r="C687" s="5">
        <f t="shared" si="196"/>
        <v>0.29314154425810557</v>
      </c>
      <c r="D687" s="5">
        <f>形核速率!K687</f>
        <v>107466.43337625136</v>
      </c>
      <c r="E687" s="5">
        <f>晶体生长速度!E686</f>
        <v>81035.516206749293</v>
      </c>
      <c r="F687" s="39">
        <f t="shared" si="187"/>
        <v>13.91320573972458</v>
      </c>
      <c r="G687">
        <f t="shared" si="188"/>
        <v>13</v>
      </c>
      <c r="H687" s="65">
        <f t="shared" si="189"/>
        <v>0.91320573972457986</v>
      </c>
      <c r="I687">
        <f t="shared" si="190"/>
        <v>10</v>
      </c>
      <c r="J687">
        <f t="shared" si="191"/>
        <v>2.0861698037348768</v>
      </c>
      <c r="K687" s="66">
        <f t="shared" si="192"/>
        <v>1.9006014119282712E-6</v>
      </c>
      <c r="L687" s="96">
        <f t="shared" si="200"/>
        <v>17848.934581677917</v>
      </c>
      <c r="N687" s="101">
        <f t="shared" si="183"/>
        <v>1</v>
      </c>
      <c r="O687" s="5">
        <f t="shared" si="193"/>
        <v>178704323017.43747</v>
      </c>
      <c r="P687" s="5">
        <f t="shared" si="194"/>
        <v>1662885.0274743438</v>
      </c>
      <c r="Q687" s="60">
        <f t="shared" si="195"/>
        <v>16628850274.743439</v>
      </c>
      <c r="R687" s="5">
        <f t="shared" si="199"/>
        <v>427807.44412284158</v>
      </c>
      <c r="S687" s="18">
        <f t="shared" si="197"/>
        <v>4278074441.228416</v>
      </c>
      <c r="T687" s="119">
        <f t="shared" si="182"/>
        <v>42.77959497109476</v>
      </c>
      <c r="U687" s="119">
        <f t="shared" si="198"/>
        <v>427795.94971094758</v>
      </c>
    </row>
    <row r="688" spans="2:21" x14ac:dyDescent="0.25">
      <c r="B688" s="5">
        <f>形核速率!F688</f>
        <v>20.520454635340712</v>
      </c>
      <c r="C688" s="5">
        <f t="shared" si="196"/>
        <v>7.486811963275386E-6</v>
      </c>
      <c r="D688" s="5">
        <f>形核速率!K688</f>
        <v>107455.89102819069</v>
      </c>
      <c r="E688" s="5">
        <f>晶体生长速度!E687</f>
        <v>84556.84569067815</v>
      </c>
      <c r="F688" s="39">
        <f t="shared" si="187"/>
        <v>13.913108000507757</v>
      </c>
      <c r="G688">
        <f t="shared" si="188"/>
        <v>13</v>
      </c>
      <c r="H688" s="65">
        <f t="shared" si="189"/>
        <v>0.91310800050775676</v>
      </c>
      <c r="I688">
        <f t="shared" si="190"/>
        <v>10</v>
      </c>
      <c r="J688">
        <f t="shared" si="191"/>
        <v>2.0861698037348768</v>
      </c>
      <c r="K688" s="66">
        <f t="shared" si="192"/>
        <v>1.9003973410477615E-6</v>
      </c>
      <c r="L688" s="96">
        <f t="shared" si="200"/>
        <v>17848.960995165329</v>
      </c>
      <c r="N688" s="101">
        <f t="shared" si="183"/>
        <v>1</v>
      </c>
      <c r="O688" s="5">
        <f t="shared" si="193"/>
        <v>186451543022.89011</v>
      </c>
      <c r="P688" s="5">
        <f t="shared" si="194"/>
        <v>1735144.9161030657</v>
      </c>
      <c r="Q688" s="60">
        <f t="shared" si="195"/>
        <v>17351449161.030659</v>
      </c>
      <c r="R688" s="5">
        <f t="shared" si="199"/>
        <v>427808.07718404545</v>
      </c>
      <c r="S688" s="18">
        <f t="shared" si="197"/>
        <v>4278080771.8404546</v>
      </c>
      <c r="T688" s="119">
        <f t="shared" si="182"/>
        <v>42.779658277215148</v>
      </c>
      <c r="U688" s="119">
        <f t="shared" si="198"/>
        <v>427796.58277215151</v>
      </c>
    </row>
    <row r="689" spans="2:21" x14ac:dyDescent="0.25">
      <c r="B689" s="5">
        <f>形核速率!F689</f>
        <v>20.813596179598818</v>
      </c>
      <c r="C689" s="5">
        <f t="shared" si="196"/>
        <v>0.29314154425810557</v>
      </c>
      <c r="D689" s="5">
        <f>形核速率!K689</f>
        <v>107455.88132684617</v>
      </c>
      <c r="E689" s="5">
        <f>晶体生长速度!E688</f>
        <v>84556.214718311836</v>
      </c>
      <c r="F689" s="39">
        <f t="shared" si="187"/>
        <v>13.927292208417152</v>
      </c>
      <c r="G689">
        <f t="shared" si="188"/>
        <v>13</v>
      </c>
      <c r="H689" s="65">
        <f t="shared" si="189"/>
        <v>0.92729220841715154</v>
      </c>
      <c r="I689">
        <f t="shared" si="190"/>
        <v>10</v>
      </c>
      <c r="J689">
        <f t="shared" si="191"/>
        <v>2.0861698037348768</v>
      </c>
      <c r="K689" s="66">
        <f t="shared" si="192"/>
        <v>1.9302430667149698E-6</v>
      </c>
      <c r="L689" s="96">
        <f t="shared" si="200"/>
        <v>18883.157240422839</v>
      </c>
      <c r="N689" s="101">
        <f t="shared" si="183"/>
        <v>1</v>
      </c>
      <c r="O689" s="5">
        <f t="shared" si="193"/>
        <v>189113637282.34454</v>
      </c>
      <c r="P689" s="5">
        <f t="shared" si="194"/>
        <v>1759918.9076223925</v>
      </c>
      <c r="Q689" s="60">
        <f t="shared" si="195"/>
        <v>17599189076.223927</v>
      </c>
      <c r="R689" s="5">
        <f t="shared" si="199"/>
        <v>452595.01654319133</v>
      </c>
      <c r="S689" s="18">
        <f t="shared" si="197"/>
        <v>4525950165.4319134</v>
      </c>
      <c r="T689" s="119">
        <f t="shared" si="182"/>
        <v>45.25835221312974</v>
      </c>
      <c r="U689" s="119">
        <f t="shared" si="198"/>
        <v>452583.52213129739</v>
      </c>
    </row>
    <row r="690" spans="2:21" x14ac:dyDescent="0.25">
      <c r="B690" s="5">
        <f>形核速率!F690</f>
        <v>20.813603666410781</v>
      </c>
      <c r="C690" s="5">
        <f t="shared" si="196"/>
        <v>7.486811963275386E-6</v>
      </c>
      <c r="D690" s="5">
        <f>形核速率!K690</f>
        <v>107445.50050667571</v>
      </c>
      <c r="E690" s="5">
        <f>晶体生长速度!E689</f>
        <v>88178.087183070646</v>
      </c>
      <c r="F690" s="39">
        <f t="shared" si="187"/>
        <v>13.927195957783518</v>
      </c>
      <c r="G690">
        <f t="shared" si="188"/>
        <v>13</v>
      </c>
      <c r="H690" s="65">
        <f t="shared" si="189"/>
        <v>0.9271959577835176</v>
      </c>
      <c r="I690">
        <f t="shared" si="190"/>
        <v>10</v>
      </c>
      <c r="J690">
        <f t="shared" si="191"/>
        <v>2.0861698037348768</v>
      </c>
      <c r="K690" s="66">
        <f t="shared" si="192"/>
        <v>1.9300389694948239E-6</v>
      </c>
      <c r="L690" s="96">
        <f t="shared" si="200"/>
        <v>18883.184785097783</v>
      </c>
      <c r="N690" s="101">
        <f t="shared" si="183"/>
        <v>1</v>
      </c>
      <c r="O690" s="5">
        <f t="shared" si="193"/>
        <v>197195130934.29996</v>
      </c>
      <c r="P690" s="5">
        <f t="shared" si="194"/>
        <v>1835303.7586906487</v>
      </c>
      <c r="Q690" s="60">
        <f t="shared" si="195"/>
        <v>18353037586.906487</v>
      </c>
      <c r="R690" s="5">
        <f t="shared" si="199"/>
        <v>452595.67671594938</v>
      </c>
      <c r="S690" s="18">
        <f t="shared" si="197"/>
        <v>4525956767.1594934</v>
      </c>
      <c r="T690" s="119">
        <f t="shared" si="182"/>
        <v>45.258418230405539</v>
      </c>
      <c r="U690" s="119">
        <f t="shared" si="198"/>
        <v>452584.18230405537</v>
      </c>
    </row>
    <row r="691" spans="2:21" x14ac:dyDescent="0.25">
      <c r="B691" s="5">
        <f>形核速率!F691</f>
        <v>21.106745210668887</v>
      </c>
      <c r="C691" s="5">
        <f t="shared" si="196"/>
        <v>0.29314154425810557</v>
      </c>
      <c r="D691" s="5">
        <f>形核速率!K691</f>
        <v>107445.49109951024</v>
      </c>
      <c r="E691" s="5">
        <f>晶体生长速度!E690</f>
        <v>88177.36401809509</v>
      </c>
      <c r="F691" s="39">
        <f t="shared" si="187"/>
        <v>13.941181779768133</v>
      </c>
      <c r="G691">
        <f t="shared" si="188"/>
        <v>13</v>
      </c>
      <c r="H691" s="65">
        <f t="shared" si="189"/>
        <v>0.941181779768133</v>
      </c>
      <c r="I691">
        <f t="shared" si="190"/>
        <v>10</v>
      </c>
      <c r="J691">
        <f t="shared" si="191"/>
        <v>2.0861698037348768</v>
      </c>
      <c r="K691" s="66">
        <f t="shared" si="192"/>
        <v>1.9599230064756474E-6</v>
      </c>
      <c r="L691" s="96">
        <f t="shared" si="200"/>
        <v>19961.670859544385</v>
      </c>
      <c r="N691" s="101">
        <f t="shared" si="183"/>
        <v>1</v>
      </c>
      <c r="O691" s="5">
        <f t="shared" si="193"/>
        <v>199970795695.40442</v>
      </c>
      <c r="P691" s="5">
        <f t="shared" si="194"/>
        <v>1861137.1556783356</v>
      </c>
      <c r="Q691" s="60">
        <f t="shared" si="195"/>
        <v>18611371556.783356</v>
      </c>
      <c r="R691" s="5">
        <f t="shared" si="199"/>
        <v>478444.12537282286</v>
      </c>
      <c r="S691" s="18">
        <f t="shared" si="197"/>
        <v>4784441253.7282286</v>
      </c>
      <c r="T691" s="119">
        <f t="shared" si="182"/>
        <v>47.84326309609289</v>
      </c>
      <c r="U691" s="119">
        <f t="shared" si="198"/>
        <v>478432.63096092892</v>
      </c>
    </row>
    <row r="692" spans="2:21" x14ac:dyDescent="0.25">
      <c r="B692" s="5">
        <f>形核速率!F692</f>
        <v>21.10675269748085</v>
      </c>
      <c r="C692" s="5">
        <f t="shared" si="196"/>
        <v>7.486811963275386E-6</v>
      </c>
      <c r="D692" s="5">
        <f>形核速率!K692</f>
        <v>107435.26718731011</v>
      </c>
      <c r="E692" s="5">
        <f>晶体生长速度!E691</f>
        <v>91901.192634896724</v>
      </c>
      <c r="F692" s="39">
        <f t="shared" si="187"/>
        <v>13.941086975292631</v>
      </c>
      <c r="G692">
        <f t="shared" si="188"/>
        <v>13</v>
      </c>
      <c r="H692" s="65">
        <f t="shared" si="189"/>
        <v>0.94108697529263097</v>
      </c>
      <c r="I692">
        <f t="shared" si="190"/>
        <v>10</v>
      </c>
      <c r="J692">
        <f t="shared" si="191"/>
        <v>2.0861698037348768</v>
      </c>
      <c r="K692" s="66">
        <f t="shared" si="192"/>
        <v>1.9597188845358173E-6</v>
      </c>
      <c r="L692" s="96">
        <f t="shared" si="200"/>
        <v>19961.6995672267</v>
      </c>
      <c r="N692" s="101">
        <f t="shared" si="183"/>
        <v>1</v>
      </c>
      <c r="O692" s="5">
        <f t="shared" si="193"/>
        <v>208396028095.75925</v>
      </c>
      <c r="P692" s="5">
        <f t="shared" si="194"/>
        <v>1939735.7455483137</v>
      </c>
      <c r="Q692" s="60">
        <f t="shared" si="195"/>
        <v>19397357455.483139</v>
      </c>
      <c r="R692" s="5">
        <f t="shared" si="199"/>
        <v>478444.81341977132</v>
      </c>
      <c r="S692" s="18">
        <f t="shared" si="197"/>
        <v>4784448134.1977129</v>
      </c>
      <c r="T692" s="119">
        <f t="shared" si="182"/>
        <v>47.843331900787739</v>
      </c>
      <c r="U692" s="119">
        <f t="shared" si="198"/>
        <v>478433.31900787738</v>
      </c>
    </row>
    <row r="693" spans="2:21" x14ac:dyDescent="0.25">
      <c r="B693" s="5">
        <f>形核速率!F693</f>
        <v>21.399894241738956</v>
      </c>
      <c r="C693" s="5">
        <f t="shared" si="196"/>
        <v>0.29314154425810557</v>
      </c>
      <c r="D693" s="5">
        <f>形核速率!K693</f>
        <v>107435.25806561504</v>
      </c>
      <c r="E693" s="5">
        <f>晶体生长速度!E692</f>
        <v>91900.372875075132</v>
      </c>
      <c r="F693" s="39">
        <f t="shared" si="187"/>
        <v>13.954879884335897</v>
      </c>
      <c r="G693">
        <f t="shared" si="188"/>
        <v>13</v>
      </c>
      <c r="H693" s="65">
        <f t="shared" si="189"/>
        <v>0.95487988433589699</v>
      </c>
      <c r="I693">
        <f t="shared" si="190"/>
        <v>10</v>
      </c>
      <c r="J693">
        <f t="shared" si="191"/>
        <v>2.0861698037348768</v>
      </c>
      <c r="K693" s="66">
        <f t="shared" si="192"/>
        <v>1.9896407525247339E-6</v>
      </c>
      <c r="L693" s="96">
        <f t="shared" si="200"/>
        <v>21085.721303391991</v>
      </c>
      <c r="N693" s="101">
        <f t="shared" si="183"/>
        <v>1</v>
      </c>
      <c r="O693" s="5">
        <f t="shared" si="193"/>
        <v>211288437722.52451</v>
      </c>
      <c r="P693" s="5">
        <f t="shared" si="194"/>
        <v>1966658.2603029832</v>
      </c>
      <c r="Q693" s="60">
        <f t="shared" si="195"/>
        <v>19666582603.029831</v>
      </c>
      <c r="R693" s="5">
        <f t="shared" si="199"/>
        <v>505384.63064226659</v>
      </c>
      <c r="S693" s="18">
        <f t="shared" si="197"/>
        <v>5053846306.4226656</v>
      </c>
      <c r="T693" s="119">
        <f t="shared" ref="T693:T756" si="201">T692+(E693*C693*N693)/10000</f>
        <v>50.537313623037264</v>
      </c>
      <c r="U693" s="119">
        <f t="shared" si="198"/>
        <v>505373.13623037265</v>
      </c>
    </row>
    <row r="694" spans="2:21" x14ac:dyDescent="0.25">
      <c r="B694" s="5">
        <f>形核速率!F694</f>
        <v>21.399901728550919</v>
      </c>
      <c r="C694" s="5">
        <f t="shared" si="196"/>
        <v>7.486811963275386E-6</v>
      </c>
      <c r="D694" s="5">
        <f>形核速率!K694</f>
        <v>107425.18663341949</v>
      </c>
      <c r="E694" s="5">
        <f>晶体生长速度!E693</f>
        <v>95727.570728386039</v>
      </c>
      <c r="F694" s="39">
        <f t="shared" si="187"/>
        <v>13.954786485351724</v>
      </c>
      <c r="G694">
        <f t="shared" si="188"/>
        <v>13</v>
      </c>
      <c r="H694" s="65">
        <f t="shared" si="189"/>
        <v>0.95478648535172361</v>
      </c>
      <c r="I694">
        <f t="shared" si="190"/>
        <v>10</v>
      </c>
      <c r="J694">
        <f t="shared" si="191"/>
        <v>2.0861698037348768</v>
      </c>
      <c r="K694" s="66">
        <f t="shared" si="192"/>
        <v>1.989436607409819E-6</v>
      </c>
      <c r="L694" s="96">
        <f t="shared" si="200"/>
        <v>21085.751206341556</v>
      </c>
      <c r="N694" s="101">
        <f t="shared" ref="N694:N757" si="202">N693</f>
        <v>1</v>
      </c>
      <c r="O694" s="5">
        <f t="shared" si="193"/>
        <v>220067005461.68811</v>
      </c>
      <c r="P694" s="5">
        <f t="shared" si="194"/>
        <v>2048560.6063003687</v>
      </c>
      <c r="Q694" s="60">
        <f t="shared" si="195"/>
        <v>20485606063.003685</v>
      </c>
      <c r="R694" s="5">
        <f t="shared" si="199"/>
        <v>505385.34733658831</v>
      </c>
      <c r="S694" s="18">
        <f t="shared" si="197"/>
        <v>5053853473.3658829</v>
      </c>
      <c r="T694" s="119">
        <f t="shared" si="201"/>
        <v>50.537385292469438</v>
      </c>
      <c r="U694" s="119">
        <f t="shared" si="198"/>
        <v>505373.85292469437</v>
      </c>
    </row>
    <row r="695" spans="2:21" x14ac:dyDescent="0.25">
      <c r="B695" s="5">
        <f>形核速率!F695</f>
        <v>21.693043272809025</v>
      </c>
      <c r="C695" s="5">
        <f t="shared" si="196"/>
        <v>0.29314154425810557</v>
      </c>
      <c r="D695" s="5">
        <f>形核速率!K695</f>
        <v>107425.17778885447</v>
      </c>
      <c r="E695" s="5">
        <f>晶体生长速度!E694</f>
        <v>95726.649885859166</v>
      </c>
      <c r="F695" s="39">
        <f t="shared" si="187"/>
        <v>13.968391731035647</v>
      </c>
      <c r="G695">
        <f t="shared" si="188"/>
        <v>13</v>
      </c>
      <c r="H695" s="65">
        <f t="shared" si="189"/>
        <v>0.96839173103564669</v>
      </c>
      <c r="I695">
        <f t="shared" si="190"/>
        <v>10</v>
      </c>
      <c r="J695">
        <f t="shared" si="191"/>
        <v>2.0861698037348768</v>
      </c>
      <c r="K695" s="66">
        <f t="shared" si="192"/>
        <v>2.0193958386447513E-6</v>
      </c>
      <c r="L695" s="96">
        <f t="shared" si="200"/>
        <v>22256.571665176234</v>
      </c>
      <c r="N695" s="101">
        <f t="shared" si="202"/>
        <v>1</v>
      </c>
      <c r="O695" s="5">
        <f t="shared" si="193"/>
        <v>223079377540.88992</v>
      </c>
      <c r="P695" s="5">
        <f t="shared" si="194"/>
        <v>2076602.3583349821</v>
      </c>
      <c r="Q695" s="60">
        <f t="shared" si="195"/>
        <v>20766023583.349819</v>
      </c>
      <c r="R695" s="5">
        <f t="shared" si="199"/>
        <v>533446.80531078402</v>
      </c>
      <c r="S695" s="18">
        <f t="shared" si="197"/>
        <v>5334468053.1078405</v>
      </c>
      <c r="T695" s="119">
        <f t="shared" si="201"/>
        <v>53.343531089889012</v>
      </c>
      <c r="U695" s="119">
        <f t="shared" si="198"/>
        <v>533435.31089889014</v>
      </c>
    </row>
    <row r="696" spans="2:21" x14ac:dyDescent="0.25">
      <c r="B696" s="5">
        <f>形核速率!F696</f>
        <v>21.693050759620988</v>
      </c>
      <c r="C696" s="5">
        <f t="shared" si="196"/>
        <v>7.486811963275386E-6</v>
      </c>
      <c r="D696" s="5">
        <f>形核速率!K696</f>
        <v>107415.25459025314</v>
      </c>
      <c r="E696" s="5">
        <f>晶体生长速度!E695</f>
        <v>99658.629973403338</v>
      </c>
      <c r="F696" s="39">
        <f t="shared" si="187"/>
        <v>13.968299698539193</v>
      </c>
      <c r="G696">
        <f t="shared" si="188"/>
        <v>13</v>
      </c>
      <c r="H696" s="65">
        <f t="shared" si="189"/>
        <v>0.96829969853919273</v>
      </c>
      <c r="I696">
        <f t="shared" si="190"/>
        <v>10</v>
      </c>
      <c r="J696">
        <f t="shared" si="191"/>
        <v>2.0861698037348768</v>
      </c>
      <c r="K696" s="66">
        <f t="shared" si="192"/>
        <v>2.0191916718281895E-6</v>
      </c>
      <c r="L696" s="96">
        <f t="shared" si="200"/>
        <v>22256.602796092917</v>
      </c>
      <c r="N696" s="101">
        <f t="shared" si="202"/>
        <v>1</v>
      </c>
      <c r="O696" s="5">
        <f t="shared" si="193"/>
        <v>232221008677.09897</v>
      </c>
      <c r="P696" s="5">
        <f t="shared" si="194"/>
        <v>2161899.718647324</v>
      </c>
      <c r="Q696" s="60">
        <f t="shared" si="195"/>
        <v>21618997186.47324</v>
      </c>
      <c r="R696" s="5">
        <f t="shared" si="199"/>
        <v>533447.55143620714</v>
      </c>
      <c r="S696" s="18">
        <f t="shared" si="197"/>
        <v>5334475514.362071</v>
      </c>
      <c r="T696" s="119">
        <f t="shared" si="201"/>
        <v>53.343605702431326</v>
      </c>
      <c r="U696" s="119">
        <f t="shared" si="198"/>
        <v>533436.05702431325</v>
      </c>
    </row>
    <row r="697" spans="2:21" x14ac:dyDescent="0.25">
      <c r="B697" s="5">
        <f>形核速率!F697</f>
        <v>21.986192303879093</v>
      </c>
      <c r="C697" s="5">
        <f t="shared" si="196"/>
        <v>0.29314154425810557</v>
      </c>
      <c r="D697" s="5">
        <f>形核速率!K697</f>
        <v>107415.24601482578</v>
      </c>
      <c r="E697" s="5">
        <f>晶体生长速度!E696</f>
        <v>99657.603474700707</v>
      </c>
      <c r="F697" s="39">
        <f t="shared" si="187"/>
        <v>13.981722319040006</v>
      </c>
      <c r="G697">
        <f t="shared" si="188"/>
        <v>13</v>
      </c>
      <c r="H697" s="65">
        <f t="shared" si="189"/>
        <v>0.9817223190400064</v>
      </c>
      <c r="I697">
        <f t="shared" si="190"/>
        <v>10</v>
      </c>
      <c r="J697">
        <f t="shared" si="191"/>
        <v>2.0861698037348768</v>
      </c>
      <c r="K697" s="66">
        <f t="shared" si="192"/>
        <v>2.0491878105972487E-6</v>
      </c>
      <c r="L697" s="96">
        <f t="shared" si="200"/>
        <v>23475.502264861825</v>
      </c>
      <c r="N697" s="101">
        <f t="shared" si="202"/>
        <v>1</v>
      </c>
      <c r="O697" s="5">
        <f t="shared" si="193"/>
        <v>235356603998.8812</v>
      </c>
      <c r="P697" s="5">
        <f t="shared" si="194"/>
        <v>2191091.2345384993</v>
      </c>
      <c r="Q697" s="60">
        <f t="shared" si="195"/>
        <v>21910912345.384995</v>
      </c>
      <c r="R697" s="5">
        <f t="shared" si="199"/>
        <v>562661.33521584282</v>
      </c>
      <c r="S697" s="18">
        <f t="shared" si="197"/>
        <v>5626613352.1584282</v>
      </c>
      <c r="T697" s="119">
        <f t="shared" si="201"/>
        <v>56.264984080394896</v>
      </c>
      <c r="U697" s="119">
        <f t="shared" si="198"/>
        <v>562649.84080394893</v>
      </c>
    </row>
    <row r="698" spans="2:21" x14ac:dyDescent="0.25">
      <c r="B698" s="5">
        <f>形核速率!F698</f>
        <v>21.986199790691057</v>
      </c>
      <c r="C698" s="5">
        <f t="shared" si="196"/>
        <v>7.486811963275386E-6</v>
      </c>
      <c r="D698" s="5">
        <f>形核速率!K698</f>
        <v>107405.46697525679</v>
      </c>
      <c r="E698" s="5">
        <f>晶体生长速度!E697</f>
        <v>103695.77870746398</v>
      </c>
      <c r="F698" s="39">
        <f t="shared" si="187"/>
        <v>13.98163161560211</v>
      </c>
      <c r="G698">
        <f t="shared" si="188"/>
        <v>13</v>
      </c>
      <c r="H698" s="65">
        <f t="shared" si="189"/>
        <v>0.98163161560210987</v>
      </c>
      <c r="I698">
        <f t="shared" si="190"/>
        <v>10</v>
      </c>
      <c r="J698">
        <f t="shared" si="191"/>
        <v>2.0861698037348768</v>
      </c>
      <c r="K698" s="66">
        <f t="shared" si="192"/>
        <v>2.0489836234852345E-6</v>
      </c>
      <c r="L698" s="96">
        <f t="shared" si="200"/>
        <v>23475.534656885418</v>
      </c>
      <c r="N698" s="101">
        <f t="shared" si="202"/>
        <v>1</v>
      </c>
      <c r="O698" s="5">
        <f t="shared" si="193"/>
        <v>244871158037.67126</v>
      </c>
      <c r="P698" s="5">
        <f t="shared" si="194"/>
        <v>2279876.1081135906</v>
      </c>
      <c r="Q698" s="60">
        <f t="shared" si="195"/>
        <v>22798761081.135906</v>
      </c>
      <c r="R698" s="5">
        <f t="shared" si="199"/>
        <v>562662.11156663939</v>
      </c>
      <c r="S698" s="18">
        <f t="shared" si="197"/>
        <v>5626621115.6663942</v>
      </c>
      <c r="T698" s="119">
        <f t="shared" si="201"/>
        <v>56.265061715474552</v>
      </c>
      <c r="U698" s="119">
        <f t="shared" si="198"/>
        <v>562650.6171547455</v>
      </c>
    </row>
    <row r="699" spans="2:21" x14ac:dyDescent="0.25">
      <c r="B699" s="5">
        <f>形核速率!F699</f>
        <v>22.279341334949162</v>
      </c>
      <c r="C699" s="5">
        <f t="shared" si="196"/>
        <v>0.29314154425810557</v>
      </c>
      <c r="D699" s="5">
        <f>形核速率!K699</f>
        <v>107405.45866130404</v>
      </c>
      <c r="E699" s="5">
        <f>晶体生长速度!E698</f>
        <v>103694.64189351373</v>
      </c>
      <c r="F699" s="39">
        <f t="shared" si="187"/>
        <v>13.994876448891441</v>
      </c>
      <c r="G699">
        <f t="shared" si="188"/>
        <v>13</v>
      </c>
      <c r="H699" s="65">
        <f t="shared" si="189"/>
        <v>0.994876448891441</v>
      </c>
      <c r="I699">
        <f t="shared" si="190"/>
        <v>10</v>
      </c>
      <c r="J699">
        <f t="shared" si="191"/>
        <v>2.0861698037348768</v>
      </c>
      <c r="K699" s="66">
        <f t="shared" si="192"/>
        <v>2.0790162256592036E-6</v>
      </c>
      <c r="L699" s="96">
        <f t="shared" si="200"/>
        <v>24743.810647060764</v>
      </c>
      <c r="N699" s="101">
        <f t="shared" si="202"/>
        <v>1</v>
      </c>
      <c r="O699" s="5">
        <f t="shared" si="193"/>
        <v>248133280576.20239</v>
      </c>
      <c r="P699" s="5">
        <f t="shared" si="194"/>
        <v>2310248.3213509116</v>
      </c>
      <c r="Q699" s="60">
        <f t="shared" si="195"/>
        <v>23102483213.509117</v>
      </c>
      <c r="R699" s="5">
        <f t="shared" si="199"/>
        <v>593059.3190225953</v>
      </c>
      <c r="S699" s="18">
        <f t="shared" si="197"/>
        <v>5930593190.2259531</v>
      </c>
      <c r="T699" s="119">
        <f t="shared" si="201"/>
        <v>59.30478246107014</v>
      </c>
      <c r="U699" s="119">
        <f t="shared" si="198"/>
        <v>593047.82461070141</v>
      </c>
    </row>
    <row r="700" spans="2:21" x14ac:dyDescent="0.25">
      <c r="B700" s="5">
        <f>形核速率!F700</f>
        <v>22.279348821761126</v>
      </c>
      <c r="C700" s="5">
        <f t="shared" si="196"/>
        <v>7.486811963275386E-6</v>
      </c>
      <c r="D700" s="5">
        <f>形核速率!K700</f>
        <v>107395.81986898379</v>
      </c>
      <c r="E700" s="5">
        <f>晶体生长速度!E699</f>
        <v>107840.425095748</v>
      </c>
      <c r="F700" s="39">
        <f t="shared" si="187"/>
        <v>13.994787038574453</v>
      </c>
      <c r="G700">
        <f t="shared" si="188"/>
        <v>13</v>
      </c>
      <c r="H700" s="65">
        <f t="shared" si="189"/>
        <v>0.99478703857445261</v>
      </c>
      <c r="I700">
        <f t="shared" si="190"/>
        <v>10</v>
      </c>
      <c r="J700">
        <f t="shared" si="191"/>
        <v>2.0861698037348768</v>
      </c>
      <c r="K700" s="66">
        <f t="shared" si="192"/>
        <v>2.078812019594349E-6</v>
      </c>
      <c r="L700" s="96">
        <f t="shared" si="200"/>
        <v>24743.84433377094</v>
      </c>
      <c r="N700" s="101">
        <f t="shared" si="202"/>
        <v>1</v>
      </c>
      <c r="O700" s="5">
        <f t="shared" si="193"/>
        <v>258030748450.02826</v>
      </c>
      <c r="P700" s="5">
        <f t="shared" si="194"/>
        <v>2402614.4477951722</v>
      </c>
      <c r="Q700" s="60">
        <f t="shared" si="195"/>
        <v>24026144477.951721</v>
      </c>
      <c r="R700" s="5">
        <f t="shared" si="199"/>
        <v>593060.12640358007</v>
      </c>
      <c r="S700" s="18">
        <f t="shared" si="197"/>
        <v>5930601264.0358009</v>
      </c>
      <c r="T700" s="119">
        <f t="shared" si="201"/>
        <v>59.304863199168615</v>
      </c>
      <c r="U700" s="119">
        <f t="shared" si="198"/>
        <v>593048.63199168618</v>
      </c>
    </row>
    <row r="701" spans="2:21" x14ac:dyDescent="0.25">
      <c r="B701" s="5">
        <f>形核速率!F701</f>
        <v>22.572490366019231</v>
      </c>
      <c r="C701" s="5">
        <f t="shared" si="196"/>
        <v>0.29314154425810557</v>
      </c>
      <c r="D701" s="5">
        <f>形核速率!K701</f>
        <v>107395.81180915391</v>
      </c>
      <c r="E701" s="5">
        <f>晶体生长速度!E700</f>
        <v>107839.17322188748</v>
      </c>
      <c r="F701" s="39">
        <f t="shared" si="187"/>
        <v>14.007858732888305</v>
      </c>
      <c r="G701">
        <f t="shared" si="188"/>
        <v>14</v>
      </c>
      <c r="H701" s="65">
        <f t="shared" si="189"/>
        <v>7.8587328883052976E-3</v>
      </c>
      <c r="I701">
        <f t="shared" si="190"/>
        <v>11</v>
      </c>
      <c r="J701">
        <f t="shared" si="191"/>
        <v>2.0883107333541155</v>
      </c>
      <c r="K701" s="66">
        <f t="shared" si="192"/>
        <v>2.3432007246480122E-7</v>
      </c>
      <c r="L701" s="96">
        <f t="shared" si="200"/>
        <v>26064.163981161058</v>
      </c>
      <c r="N701" s="101">
        <f t="shared" si="202"/>
        <v>1</v>
      </c>
      <c r="O701" s="5">
        <f t="shared" si="193"/>
        <v>261422745344.21222</v>
      </c>
      <c r="P701" s="5">
        <f t="shared" si="194"/>
        <v>2434198.6986305341</v>
      </c>
      <c r="Q701" s="60">
        <f t="shared" si="195"/>
        <v>24341986986.30534</v>
      </c>
      <c r="R701" s="5">
        <f t="shared" si="199"/>
        <v>624672.26817336155</v>
      </c>
      <c r="S701" s="18">
        <f t="shared" si="197"/>
        <v>6246722681.7336159</v>
      </c>
      <c r="T701" s="119">
        <f t="shared" si="201"/>
        <v>62.466077376146757</v>
      </c>
      <c r="U701" s="119">
        <f t="shared" si="198"/>
        <v>624660.77376146754</v>
      </c>
    </row>
    <row r="702" spans="2:21" x14ac:dyDescent="0.25">
      <c r="B702" s="5">
        <f>形核速率!F702</f>
        <v>22.572497852831194</v>
      </c>
      <c r="C702" s="5">
        <f t="shared" si="196"/>
        <v>7.486811963275386E-6</v>
      </c>
      <c r="D702" s="5">
        <f>形核速率!K702</f>
        <v>107386.30950659452</v>
      </c>
      <c r="E702" s="5">
        <f>晶体生长速度!E701</f>
        <v>112093.97713111475</v>
      </c>
      <c r="F702" s="39">
        <f t="shared" si="187"/>
        <v>14.007770581168518</v>
      </c>
      <c r="G702">
        <f t="shared" si="188"/>
        <v>14</v>
      </c>
      <c r="H702" s="65">
        <f t="shared" si="189"/>
        <v>7.7705811685184756E-3</v>
      </c>
      <c r="I702">
        <f t="shared" si="190"/>
        <v>11</v>
      </c>
      <c r="J702">
        <f t="shared" si="191"/>
        <v>2.0883107333541155</v>
      </c>
      <c r="K702" s="66">
        <f t="shared" si="192"/>
        <v>2.3429738093866232E-7</v>
      </c>
      <c r="L702" s="96">
        <f t="shared" si="200"/>
        <v>26064.199032480356</v>
      </c>
      <c r="N702" s="101">
        <f t="shared" si="202"/>
        <v>1</v>
      </c>
      <c r="O702" s="5">
        <f t="shared" si="193"/>
        <v>271713249392.21411</v>
      </c>
      <c r="P702" s="5">
        <f t="shared" si="194"/>
        <v>2530241.0581073966</v>
      </c>
      <c r="Q702" s="60">
        <f t="shared" si="195"/>
        <v>25302410581.073967</v>
      </c>
      <c r="R702" s="5">
        <f t="shared" si="199"/>
        <v>624673.10739989055</v>
      </c>
      <c r="S702" s="18">
        <f t="shared" si="197"/>
        <v>6246731073.9989052</v>
      </c>
      <c r="T702" s="119">
        <f t="shared" si="201"/>
        <v>62.466161298799655</v>
      </c>
      <c r="U702" s="119">
        <f t="shared" si="198"/>
        <v>624661.61298799654</v>
      </c>
    </row>
    <row r="703" spans="2:21" x14ac:dyDescent="0.25">
      <c r="B703" s="5">
        <f>形核速率!F703</f>
        <v>22.8656393970893</v>
      </c>
      <c r="C703" s="5">
        <f t="shared" si="196"/>
        <v>0.29314154425810557</v>
      </c>
      <c r="D703" s="5">
        <f>形核速率!K703</f>
        <v>107386.30169383118</v>
      </c>
      <c r="E703" s="5">
        <f>晶体生长速度!E702</f>
        <v>112092.60536710123</v>
      </c>
      <c r="F703" s="39">
        <f t="shared" si="187"/>
        <v>14.0206736048008</v>
      </c>
      <c r="G703">
        <f t="shared" si="188"/>
        <v>14</v>
      </c>
      <c r="H703" s="65">
        <f t="shared" si="189"/>
        <v>2.0673604800800049E-2</v>
      </c>
      <c r="I703">
        <f t="shared" si="190"/>
        <v>11</v>
      </c>
      <c r="J703">
        <f t="shared" si="191"/>
        <v>2.0883107333541155</v>
      </c>
      <c r="K703" s="66">
        <f t="shared" si="192"/>
        <v>2.37642296575556E-7</v>
      </c>
      <c r="L703" s="96">
        <f t="shared" si="200"/>
        <v>27436.595212894856</v>
      </c>
      <c r="N703" s="101">
        <f t="shared" si="202"/>
        <v>1</v>
      </c>
      <c r="O703" s="5">
        <f t="shared" si="193"/>
        <v>275238510926.45642</v>
      </c>
      <c r="P703" s="5">
        <f t="shared" si="194"/>
        <v>2563069.0934043736</v>
      </c>
      <c r="Q703" s="60">
        <f t="shared" si="195"/>
        <v>25630690934.043736</v>
      </c>
      <c r="R703" s="5">
        <f t="shared" si="199"/>
        <v>657532.106837117</v>
      </c>
      <c r="S703" s="18">
        <f t="shared" si="197"/>
        <v>6575321068.37117</v>
      </c>
      <c r="T703" s="119">
        <f t="shared" si="201"/>
        <v>65.752061242522302</v>
      </c>
      <c r="U703" s="119">
        <f t="shared" si="198"/>
        <v>657520.61242522299</v>
      </c>
    </row>
    <row r="704" spans="2:21" x14ac:dyDescent="0.25">
      <c r="B704" s="5">
        <f>形核速率!F704</f>
        <v>22.865646883901263</v>
      </c>
      <c r="C704" s="5">
        <f t="shared" si="196"/>
        <v>7.486811963275386E-6</v>
      </c>
      <c r="D704" s="5">
        <f>形核速率!K704</f>
        <v>107376.93226990057</v>
      </c>
      <c r="E704" s="5">
        <f>晶体生长速度!E703</f>
        <v>116457.84263411786</v>
      </c>
      <c r="F704" s="39">
        <f t="shared" si="187"/>
        <v>14.020586678495835</v>
      </c>
      <c r="G704">
        <f t="shared" si="188"/>
        <v>14</v>
      </c>
      <c r="H704" s="65">
        <f t="shared" si="189"/>
        <v>2.0586678495835287E-2</v>
      </c>
      <c r="I704">
        <f t="shared" si="190"/>
        <v>11</v>
      </c>
      <c r="J704">
        <f t="shared" si="191"/>
        <v>2.0883107333541155</v>
      </c>
      <c r="K704" s="66">
        <f t="shared" si="192"/>
        <v>2.3761960322220445E-7</v>
      </c>
      <c r="L704" s="96">
        <f t="shared" si="200"/>
        <v>27436.631628776759</v>
      </c>
      <c r="N704" s="101">
        <f t="shared" si="202"/>
        <v>1</v>
      </c>
      <c r="O704" s="5">
        <f t="shared" si="193"/>
        <v>285932304874.36792</v>
      </c>
      <c r="P704" s="5">
        <f t="shared" si="194"/>
        <v>2662883.9065326806</v>
      </c>
      <c r="Q704" s="60">
        <f t="shared" si="195"/>
        <v>26628839065.326805</v>
      </c>
      <c r="R704" s="5">
        <f t="shared" si="199"/>
        <v>657532.97873508639</v>
      </c>
      <c r="S704" s="18">
        <f t="shared" si="197"/>
        <v>6575329787.3508635</v>
      </c>
      <c r="T704" s="119">
        <f t="shared" si="201"/>
        <v>65.752148432319245</v>
      </c>
      <c r="U704" s="119">
        <f t="shared" si="198"/>
        <v>657521.4843231925</v>
      </c>
    </row>
    <row r="705" spans="2:21" x14ac:dyDescent="0.25">
      <c r="B705" s="5">
        <f>形核速率!F705</f>
        <v>23.158788428159369</v>
      </c>
      <c r="C705" s="5">
        <f t="shared" si="196"/>
        <v>0.29314154425810557</v>
      </c>
      <c r="D705" s="5">
        <f>形核速率!K705</f>
        <v>107376.92469742706</v>
      </c>
      <c r="E705" s="5">
        <f>晶体生长速度!E704</f>
        <v>116456.34606413871</v>
      </c>
      <c r="F705" s="39">
        <f t="shared" si="187"/>
        <v>14.033325328968022</v>
      </c>
      <c r="G705">
        <f t="shared" si="188"/>
        <v>14</v>
      </c>
      <c r="H705" s="65">
        <f t="shared" si="189"/>
        <v>3.3325328968022205E-2</v>
      </c>
      <c r="I705">
        <f t="shared" si="190"/>
        <v>11</v>
      </c>
      <c r="J705">
        <f t="shared" si="191"/>
        <v>2.0883107333541155</v>
      </c>
      <c r="K705" s="66">
        <f t="shared" si="192"/>
        <v>2.4096842954687124E-7</v>
      </c>
      <c r="L705" s="96">
        <f t="shared" si="200"/>
        <v>28862.454895660332</v>
      </c>
      <c r="N705" s="101">
        <f t="shared" si="202"/>
        <v>1</v>
      </c>
      <c r="O705" s="5">
        <f t="shared" si="193"/>
        <v>289594264459.38983</v>
      </c>
      <c r="P705" s="5">
        <f t="shared" si="194"/>
        <v>2696987.8796158982</v>
      </c>
      <c r="Q705" s="60">
        <f t="shared" si="195"/>
        <v>26969878796.158981</v>
      </c>
      <c r="R705" s="5">
        <f t="shared" si="199"/>
        <v>691671.17185898439</v>
      </c>
      <c r="S705" s="18">
        <f t="shared" si="197"/>
        <v>6916711718.5898438</v>
      </c>
      <c r="T705" s="119">
        <f t="shared" si="201"/>
        <v>69.165967744709036</v>
      </c>
      <c r="U705" s="119">
        <f t="shared" si="198"/>
        <v>691659.67744709039</v>
      </c>
    </row>
    <row r="706" spans="2:21" x14ac:dyDescent="0.25">
      <c r="B706" s="5">
        <f>形核速率!F706</f>
        <v>23.158795914971332</v>
      </c>
      <c r="C706" s="5">
        <f t="shared" si="196"/>
        <v>7.486811963275386E-6</v>
      </c>
      <c r="D706" s="5">
        <f>形核速率!K706</f>
        <v>107367.68467991093</v>
      </c>
      <c r="E706" s="5">
        <f>晶体生长速度!E705</f>
        <v>120933.4292530196</v>
      </c>
      <c r="F706" s="39">
        <f t="shared" si="187"/>
        <v>14.033239596168794</v>
      </c>
      <c r="G706">
        <f t="shared" si="188"/>
        <v>14</v>
      </c>
      <c r="H706" s="65">
        <f t="shared" si="189"/>
        <v>3.323959616879435E-2</v>
      </c>
      <c r="I706">
        <f t="shared" si="190"/>
        <v>11</v>
      </c>
      <c r="J706">
        <f t="shared" si="191"/>
        <v>2.0883107333541155</v>
      </c>
      <c r="K706" s="66">
        <f t="shared" si="192"/>
        <v>2.4094573449647585E-7</v>
      </c>
      <c r="L706" s="96">
        <f t="shared" si="200"/>
        <v>28862.492711039573</v>
      </c>
      <c r="N706" s="101">
        <f t="shared" si="202"/>
        <v>1</v>
      </c>
      <c r="O706" s="5">
        <f t="shared" si="193"/>
        <v>300701733399.58411</v>
      </c>
      <c r="P706" s="5">
        <f t="shared" si="194"/>
        <v>2800672.6073683049</v>
      </c>
      <c r="Q706" s="60">
        <f t="shared" si="195"/>
        <v>28006726073.683048</v>
      </c>
      <c r="R706" s="5">
        <f t="shared" si="199"/>
        <v>691672.07726482931</v>
      </c>
      <c r="S706" s="18">
        <f t="shared" si="197"/>
        <v>6916720772.6482935</v>
      </c>
      <c r="T706" s="119">
        <f t="shared" si="201"/>
        <v>69.166058285293531</v>
      </c>
      <c r="U706" s="119">
        <f t="shared" si="198"/>
        <v>691660.5828529353</v>
      </c>
    </row>
    <row r="707" spans="2:21" x14ac:dyDescent="0.25">
      <c r="B707" s="5">
        <f>形核速率!F707</f>
        <v>23.451937459229438</v>
      </c>
      <c r="C707" s="5">
        <f t="shared" si="196"/>
        <v>0.29314154425810557</v>
      </c>
      <c r="D707" s="5">
        <f>形核速率!K707</f>
        <v>107367.677341216</v>
      </c>
      <c r="E707" s="5">
        <f>晶体生长速度!E706</f>
        <v>120931.80287570281</v>
      </c>
      <c r="F707" s="39">
        <f t="shared" si="187"/>
        <v>14.045818008822849</v>
      </c>
      <c r="G707">
        <f t="shared" si="188"/>
        <v>14</v>
      </c>
      <c r="H707" s="65">
        <f t="shared" si="189"/>
        <v>4.581800882284881E-2</v>
      </c>
      <c r="I707">
        <f t="shared" si="190"/>
        <v>11</v>
      </c>
      <c r="J707">
        <f t="shared" si="191"/>
        <v>2.0883107333541155</v>
      </c>
      <c r="K707" s="66">
        <f t="shared" si="192"/>
        <v>2.4429842684061238E-7</v>
      </c>
      <c r="L707" s="96">
        <f t="shared" si="200"/>
        <v>30343.110851216668</v>
      </c>
      <c r="N707" s="101">
        <f t="shared" si="202"/>
        <v>1</v>
      </c>
      <c r="O707" s="5">
        <f t="shared" si="193"/>
        <v>304503867553.28906</v>
      </c>
      <c r="P707" s="5">
        <f t="shared" si="194"/>
        <v>2836085.0778728449</v>
      </c>
      <c r="Q707" s="60">
        <f t="shared" si="195"/>
        <v>28360850778.728447</v>
      </c>
      <c r="R707" s="5">
        <f t="shared" si="199"/>
        <v>727122.21270972968</v>
      </c>
      <c r="S707" s="18">
        <f t="shared" si="197"/>
        <v>7271222127.0972967</v>
      </c>
      <c r="T707" s="119">
        <f t="shared" si="201"/>
        <v>72.711071829783563</v>
      </c>
      <c r="U707" s="119">
        <f t="shared" si="198"/>
        <v>727110.71829783567</v>
      </c>
    </row>
    <row r="708" spans="2:21" x14ac:dyDescent="0.25">
      <c r="B708" s="5">
        <f>形核速率!F708</f>
        <v>23.451944946041401</v>
      </c>
      <c r="C708" s="5">
        <f t="shared" si="196"/>
        <v>7.486811963275386E-6</v>
      </c>
      <c r="D708" s="5">
        <f>形核速率!K708</f>
        <v>107358.56338984372</v>
      </c>
      <c r="E708" s="5">
        <f>晶体生长速度!E707</f>
        <v>125522.14446380576</v>
      </c>
      <c r="F708" s="39">
        <f t="shared" si="187"/>
        <v>14.045733438829767</v>
      </c>
      <c r="G708">
        <f t="shared" si="188"/>
        <v>14</v>
      </c>
      <c r="H708" s="65">
        <f t="shared" si="189"/>
        <v>4.5733438829767437E-2</v>
      </c>
      <c r="I708">
        <f t="shared" si="190"/>
        <v>11</v>
      </c>
      <c r="J708">
        <f t="shared" si="191"/>
        <v>2.0883107333541155</v>
      </c>
      <c r="K708" s="66">
        <f t="shared" si="192"/>
        <v>2.4427573021765669E-7</v>
      </c>
      <c r="L708" s="96">
        <f t="shared" si="200"/>
        <v>30343.150101468091</v>
      </c>
      <c r="N708" s="101">
        <f t="shared" si="202"/>
        <v>1</v>
      </c>
      <c r="O708" s="5">
        <f t="shared" si="193"/>
        <v>316035527924.95941</v>
      </c>
      <c r="P708" s="5">
        <f t="shared" si="194"/>
        <v>2943738.4214742281</v>
      </c>
      <c r="Q708" s="60">
        <f t="shared" si="195"/>
        <v>29437384214.742283</v>
      </c>
      <c r="R708" s="5">
        <f t="shared" si="199"/>
        <v>727123.15247042256</v>
      </c>
      <c r="S708" s="18">
        <f t="shared" si="197"/>
        <v>7271231524.7042255</v>
      </c>
      <c r="T708" s="119">
        <f t="shared" si="201"/>
        <v>72.711165805852843</v>
      </c>
      <c r="U708" s="119">
        <f t="shared" si="198"/>
        <v>727111.65805852844</v>
      </c>
    </row>
    <row r="709" spans="2:21" x14ac:dyDescent="0.25">
      <c r="B709" s="5">
        <f>形核速率!F709</f>
        <v>23.745086490299506</v>
      </c>
      <c r="C709" s="5">
        <f t="shared" si="196"/>
        <v>0.29314154425810557</v>
      </c>
      <c r="D709" s="5">
        <f>形核速率!K709</f>
        <v>107358.55627866797</v>
      </c>
      <c r="E709" s="5">
        <f>晶体生长速度!E708</f>
        <v>125520.38319223048</v>
      </c>
      <c r="F709" s="39">
        <f t="shared" si="187"/>
        <v>14.058155594887296</v>
      </c>
      <c r="G709">
        <f t="shared" si="188"/>
        <v>14</v>
      </c>
      <c r="H709" s="65">
        <f t="shared" si="189"/>
        <v>5.8155594887296047E-2</v>
      </c>
      <c r="I709">
        <f t="shared" si="190"/>
        <v>11</v>
      </c>
      <c r="J709">
        <f t="shared" si="191"/>
        <v>2.0883107333541155</v>
      </c>
      <c r="K709" s="66">
        <f t="shared" si="192"/>
        <v>2.4763224497708156E-7</v>
      </c>
      <c r="L709" s="96">
        <f t="shared" si="200"/>
        <v>31879.948133033926</v>
      </c>
      <c r="N709" s="101">
        <f t="shared" si="202"/>
        <v>1</v>
      </c>
      <c r="O709" s="5">
        <f t="shared" si="193"/>
        <v>319981356253.34735</v>
      </c>
      <c r="P709" s="5">
        <f t="shared" si="194"/>
        <v>2980492.3551950492</v>
      </c>
      <c r="Q709" s="60">
        <f t="shared" si="195"/>
        <v>29804923551.950493</v>
      </c>
      <c r="R709" s="5">
        <f t="shared" si="199"/>
        <v>763918.39143526217</v>
      </c>
      <c r="S709" s="18">
        <f t="shared" si="197"/>
        <v>7639183914.352622</v>
      </c>
      <c r="T709" s="119">
        <f t="shared" si="201"/>
        <v>76.3906897023368</v>
      </c>
      <c r="U709" s="119">
        <f t="shared" si="198"/>
        <v>763906.89702336804</v>
      </c>
    </row>
    <row r="710" spans="2:21" x14ac:dyDescent="0.25">
      <c r="B710" s="5">
        <f>形核速率!F710</f>
        <v>23.74509397711147</v>
      </c>
      <c r="C710" s="5">
        <f t="shared" si="196"/>
        <v>7.486811963275386E-6</v>
      </c>
      <c r="D710" s="5">
        <f>形核速率!K710</f>
        <v>107349.56517856874</v>
      </c>
      <c r="E710" s="5">
        <f>晶体生长速度!E709</f>
        <v>130225.39557019991</v>
      </c>
      <c r="F710" s="39">
        <f t="shared" si="187"/>
        <v>14.058072158150397</v>
      </c>
      <c r="G710">
        <f t="shared" si="188"/>
        <v>14</v>
      </c>
      <c r="H710" s="65">
        <f t="shared" si="189"/>
        <v>5.8072158150396902E-2</v>
      </c>
      <c r="I710">
        <f t="shared" si="190"/>
        <v>11</v>
      </c>
      <c r="J710">
        <f t="shared" si="191"/>
        <v>2.0883107333541155</v>
      </c>
      <c r="K710" s="66">
        <f t="shared" si="192"/>
        <v>2.4760954690065699E-7</v>
      </c>
      <c r="L710" s="96">
        <f t="shared" si="200"/>
        <v>31879.988853972434</v>
      </c>
      <c r="N710" s="101">
        <f t="shared" si="202"/>
        <v>1</v>
      </c>
      <c r="O710" s="5">
        <f t="shared" si="193"/>
        <v>331947855822.81641</v>
      </c>
      <c r="P710" s="5">
        <f t="shared" si="194"/>
        <v>3092214.2560209124</v>
      </c>
      <c r="Q710" s="60">
        <f t="shared" si="195"/>
        <v>30922142560.209126</v>
      </c>
      <c r="R710" s="5">
        <f t="shared" si="199"/>
        <v>763919.36640831165</v>
      </c>
      <c r="S710" s="18">
        <f t="shared" si="197"/>
        <v>7639193664.0831165</v>
      </c>
      <c r="T710" s="119">
        <f t="shared" si="201"/>
        <v>76.39078719964175</v>
      </c>
      <c r="U710" s="119">
        <f t="shared" si="198"/>
        <v>763907.87199641753</v>
      </c>
    </row>
    <row r="711" spans="2:21" x14ac:dyDescent="0.25">
      <c r="B711" s="5">
        <f>形核速率!F711</f>
        <v>24.038235521369575</v>
      </c>
      <c r="C711" s="5">
        <f t="shared" si="196"/>
        <v>0.29314154425810557</v>
      </c>
      <c r="D711" s="5">
        <f>形核速率!K711</f>
        <v>107349.55828889197</v>
      </c>
      <c r="E711" s="5">
        <f>晶体生长速度!E710</f>
        <v>130223.49423190698</v>
      </c>
      <c r="F711" s="39">
        <f t="shared" si="187"/>
        <v>14.070341892277323</v>
      </c>
      <c r="G711">
        <f t="shared" si="188"/>
        <v>14</v>
      </c>
      <c r="H711" s="65">
        <f t="shared" si="189"/>
        <v>7.0341892277323126E-2</v>
      </c>
      <c r="I711">
        <f t="shared" si="190"/>
        <v>11</v>
      </c>
      <c r="J711">
        <f t="shared" si="191"/>
        <v>2.0883107333541155</v>
      </c>
      <c r="K711" s="66">
        <f t="shared" si="192"/>
        <v>2.5096984149708974E-7</v>
      </c>
      <c r="L711" s="96">
        <f t="shared" si="200"/>
        <v>33474.369024184154</v>
      </c>
      <c r="N711" s="101">
        <f t="shared" si="202"/>
        <v>1</v>
      </c>
      <c r="O711" s="5">
        <f t="shared" si="193"/>
        <v>336040941000.94617</v>
      </c>
      <c r="P711" s="5">
        <f t="shared" si="194"/>
        <v>3130343.0247622924</v>
      </c>
      <c r="Q711" s="60">
        <f t="shared" si="195"/>
        <v>31303430247.622925</v>
      </c>
      <c r="R711" s="5">
        <f t="shared" si="199"/>
        <v>802093.28260613931</v>
      </c>
      <c r="S711" s="18">
        <f t="shared" si="197"/>
        <v>8020932826.0613928</v>
      </c>
      <c r="T711" s="119">
        <f t="shared" si="201"/>
        <v>80.208178819424518</v>
      </c>
      <c r="U711" s="119">
        <f t="shared" si="198"/>
        <v>802081.78819424519</v>
      </c>
    </row>
    <row r="712" spans="2:21" x14ac:dyDescent="0.25">
      <c r="B712" s="5">
        <f>形核速率!F712</f>
        <v>24.038243008181539</v>
      </c>
      <c r="C712" s="5">
        <f t="shared" si="196"/>
        <v>7.486811963275386E-6</v>
      </c>
      <c r="D712" s="5">
        <f>形核速率!K712</f>
        <v>107340.68694444955</v>
      </c>
      <c r="E712" s="5">
        <f>晶体生长速度!E711</f>
        <v>135044.58970367847</v>
      </c>
      <c r="F712" s="39">
        <f t="shared" ref="F712:F744" si="203">LN(D712*B712/2-3)</f>
        <v>14.070259560340046</v>
      </c>
      <c r="G712">
        <f t="shared" ref="G712:G744" si="204">INT(F712)</f>
        <v>14</v>
      </c>
      <c r="H712" s="65">
        <f t="shared" ref="H712:H744" si="205">F712-G712</f>
        <v>7.0259560340046434E-2</v>
      </c>
      <c r="I712">
        <f t="shared" ref="I712:I744" si="206">G712-3</f>
        <v>11</v>
      </c>
      <c r="J712">
        <f t="shared" ref="J712:J744" si="207">1+1/2+4/9/2+10/27*(1-(1-1/3)^(G712-3))</f>
        <v>2.0883107333541155</v>
      </c>
      <c r="K712" s="66">
        <f t="shared" ref="K712:K744" si="208">(3^H712)/3*4*3^I712*5*1/(3^(2*(G712-1)))*1/2</f>
        <v>2.5094714208117081E-7</v>
      </c>
      <c r="L712" s="96">
        <f t="shared" si="200"/>
        <v>33474.411252064652</v>
      </c>
      <c r="N712" s="101">
        <f t="shared" si="202"/>
        <v>1</v>
      </c>
      <c r="O712" s="5">
        <f t="shared" ref="O712:O744" si="209">B712*D712*E712</f>
        <v>348453058842.10492</v>
      </c>
      <c r="P712" s="5">
        <f t="shared" ref="P712:P744" si="210">B712*E712</f>
        <v>3246234.6642371938</v>
      </c>
      <c r="Q712" s="60">
        <f t="shared" ref="Q712:Q744" si="211">P712*10^4</f>
        <v>32462346642.371937</v>
      </c>
      <c r="R712" s="5">
        <f t="shared" si="199"/>
        <v>802094.29365958914</v>
      </c>
      <c r="S712" s="18">
        <f t="shared" si="197"/>
        <v>8020942936.595891</v>
      </c>
      <c r="T712" s="119">
        <f t="shared" si="201"/>
        <v>80.208279924769499</v>
      </c>
      <c r="U712" s="119">
        <f t="shared" si="198"/>
        <v>802082.79924769502</v>
      </c>
    </row>
    <row r="713" spans="2:21" x14ac:dyDescent="0.25">
      <c r="B713" s="5">
        <f>形核速率!F713</f>
        <v>24.331384552439644</v>
      </c>
      <c r="C713" s="5">
        <f t="shared" ref="C713:C776" si="212">B713-B712</f>
        <v>0.29314154425810557</v>
      </c>
      <c r="D713" s="5">
        <f>形核速率!K713</f>
        <v>107340.68027047905</v>
      </c>
      <c r="E713" s="5">
        <f>晶体生长速度!E712</f>
        <v>135042.54304068082</v>
      </c>
      <c r="F713" s="39">
        <f t="shared" si="203"/>
        <v>14.082380567752804</v>
      </c>
      <c r="G713">
        <f t="shared" si="204"/>
        <v>14</v>
      </c>
      <c r="H713" s="65">
        <f t="shared" si="205"/>
        <v>8.2380567752803557E-2</v>
      </c>
      <c r="I713">
        <f t="shared" si="206"/>
        <v>11</v>
      </c>
      <c r="J713">
        <f t="shared" si="207"/>
        <v>2.0883107333541155</v>
      </c>
      <c r="K713" s="66">
        <f t="shared" si="208"/>
        <v>2.5431117492584023E-7</v>
      </c>
      <c r="L713" s="96">
        <f t="shared" si="200"/>
        <v>35127.79303523268</v>
      </c>
      <c r="N713" s="101">
        <f t="shared" si="202"/>
        <v>1</v>
      </c>
      <c r="O713" s="5">
        <f t="shared" si="209"/>
        <v>352697006595.10272</v>
      </c>
      <c r="P713" s="5">
        <f t="shared" si="210"/>
        <v>3285772.045662187</v>
      </c>
      <c r="Q713" s="60">
        <f t="shared" si="211"/>
        <v>32857720456.621872</v>
      </c>
      <c r="R713" s="5">
        <f t="shared" si="199"/>
        <v>841680.87326707598</v>
      </c>
      <c r="S713" s="18">
        <f t="shared" ref="S713:S776" si="213">R713*10000</f>
        <v>8416808732.6707602</v>
      </c>
      <c r="T713" s="119">
        <f t="shared" si="201"/>
        <v>84.16693788551818</v>
      </c>
      <c r="U713" s="119">
        <f t="shared" ref="U713:U776" si="214">T713*10000</f>
        <v>841669.37885518186</v>
      </c>
    </row>
    <row r="714" spans="2:21" x14ac:dyDescent="0.25">
      <c r="B714" s="5">
        <f>形核速率!F714</f>
        <v>24.331392039251607</v>
      </c>
      <c r="C714" s="5">
        <f t="shared" si="212"/>
        <v>7.486811963275386E-6</v>
      </c>
      <c r="D714" s="5">
        <f>形核速率!K714</f>
        <v>107331.92569955651</v>
      </c>
      <c r="E714" s="5">
        <f>晶体生长速度!E713</f>
        <v>139981.13382348532</v>
      </c>
      <c r="F714" s="39">
        <f t="shared" si="203"/>
        <v>14.082299313199142</v>
      </c>
      <c r="G714">
        <f t="shared" si="204"/>
        <v>14</v>
      </c>
      <c r="H714" s="65">
        <f t="shared" si="205"/>
        <v>8.2299313199142077E-2</v>
      </c>
      <c r="I714">
        <f t="shared" si="206"/>
        <v>11</v>
      </c>
      <c r="J714">
        <f t="shared" si="207"/>
        <v>2.0883107333541155</v>
      </c>
      <c r="K714" s="66">
        <f t="shared" si="208"/>
        <v>2.5428847427954184E-7</v>
      </c>
      <c r="L714" s="96">
        <f t="shared" si="200"/>
        <v>35127.836806750027</v>
      </c>
      <c r="N714" s="101">
        <f t="shared" si="202"/>
        <v>1</v>
      </c>
      <c r="O714" s="5">
        <f t="shared" si="209"/>
        <v>365565653069.97235</v>
      </c>
      <c r="P714" s="5">
        <f t="shared" si="210"/>
        <v>3405935.8451581644</v>
      </c>
      <c r="Q714" s="60">
        <f t="shared" si="211"/>
        <v>34059358451.581642</v>
      </c>
      <c r="R714" s="5">
        <f t="shared" ref="R714:R777" si="215">R713+E714*C714</f>
        <v>841681.92127950327</v>
      </c>
      <c r="S714" s="18">
        <f t="shared" si="213"/>
        <v>8416819212.7950325</v>
      </c>
      <c r="T714" s="119">
        <f t="shared" si="201"/>
        <v>84.167042686760908</v>
      </c>
      <c r="U714" s="119">
        <f t="shared" si="214"/>
        <v>841670.42686760903</v>
      </c>
    </row>
    <row r="715" spans="2:21" x14ac:dyDescent="0.25">
      <c r="B715" s="5">
        <f>形核速率!F715</f>
        <v>24.624533583509713</v>
      </c>
      <c r="C715" s="5">
        <f t="shared" si="212"/>
        <v>0.29314154425810557</v>
      </c>
      <c r="D715" s="5">
        <f>形核速率!K715</f>
        <v>107331.91923571566</v>
      </c>
      <c r="E715" s="5">
        <f>晶体生长速度!E714</f>
        <v>139978.93649227812</v>
      </c>
      <c r="F715" s="39">
        <f t="shared" si="203"/>
        <v>14.094275156345303</v>
      </c>
      <c r="G715">
        <f t="shared" si="204"/>
        <v>14</v>
      </c>
      <c r="H715" s="65">
        <f t="shared" si="205"/>
        <v>9.4275156345302591E-2</v>
      </c>
      <c r="I715">
        <f t="shared" si="206"/>
        <v>11</v>
      </c>
      <c r="J715">
        <f t="shared" si="207"/>
        <v>2.0883107333541155</v>
      </c>
      <c r="K715" s="66">
        <f t="shared" si="208"/>
        <v>2.5765620473850594E-7</v>
      </c>
      <c r="L715" s="96">
        <f t="shared" si="200"/>
        <v>36841.656902129624</v>
      </c>
      <c r="N715" s="101">
        <f t="shared" si="202"/>
        <v>1</v>
      </c>
      <c r="O715" s="5">
        <f t="shared" si="209"/>
        <v>369964112154.08417</v>
      </c>
      <c r="P715" s="5">
        <f t="shared" si="210"/>
        <v>3446916.022638076</v>
      </c>
      <c r="Q715" s="60">
        <f t="shared" si="211"/>
        <v>34469160226.38076</v>
      </c>
      <c r="R715" s="5">
        <f t="shared" si="215"/>
        <v>882715.56288645696</v>
      </c>
      <c r="S715" s="18">
        <f t="shared" si="213"/>
        <v>8827155628.8645687</v>
      </c>
      <c r="T715" s="119">
        <f t="shared" si="201"/>
        <v>88.270406847456272</v>
      </c>
      <c r="U715" s="119">
        <f t="shared" si="214"/>
        <v>882704.06847456272</v>
      </c>
    </row>
    <row r="716" spans="2:21" x14ac:dyDescent="0.25">
      <c r="B716" s="5">
        <f>形核速率!F716</f>
        <v>24.624541070321676</v>
      </c>
      <c r="C716" s="5">
        <f t="shared" si="212"/>
        <v>7.486811963275386E-6</v>
      </c>
      <c r="D716" s="5">
        <f>形核速率!K716</f>
        <v>107323.2785642238</v>
      </c>
      <c r="E716" s="5">
        <f>晶体生长速度!E715</f>
        <v>145036.4347166458</v>
      </c>
      <c r="F716" s="39">
        <f t="shared" si="203"/>
        <v>14.094194952750096</v>
      </c>
      <c r="G716">
        <f t="shared" si="204"/>
        <v>14</v>
      </c>
      <c r="H716" s="65">
        <f t="shared" si="205"/>
        <v>9.4194952750095595E-2</v>
      </c>
      <c r="I716">
        <f t="shared" si="206"/>
        <v>11</v>
      </c>
      <c r="J716">
        <f t="shared" si="207"/>
        <v>2.0883107333541155</v>
      </c>
      <c r="K716" s="66">
        <f t="shared" si="208"/>
        <v>2.5763350296632601E-7</v>
      </c>
      <c r="L716" s="96">
        <f t="shared" si="200"/>
        <v>36841.702254418567</v>
      </c>
      <c r="N716" s="101">
        <f t="shared" si="202"/>
        <v>1</v>
      </c>
      <c r="O716" s="5">
        <f t="shared" si="209"/>
        <v>383300328893.4975</v>
      </c>
      <c r="P716" s="5">
        <f t="shared" si="210"/>
        <v>3571455.6433730731</v>
      </c>
      <c r="Q716" s="60">
        <f t="shared" si="211"/>
        <v>35714556433.730728</v>
      </c>
      <c r="R716" s="5">
        <f t="shared" si="215"/>
        <v>882716.64874697151</v>
      </c>
      <c r="S716" s="18">
        <f t="shared" si="213"/>
        <v>8827166487.4697151</v>
      </c>
      <c r="T716" s="119">
        <f t="shared" si="201"/>
        <v>88.270515433507725</v>
      </c>
      <c r="U716" s="119">
        <f t="shared" si="214"/>
        <v>882705.15433507727</v>
      </c>
    </row>
    <row r="717" spans="2:21" x14ac:dyDescent="0.25">
      <c r="B717" s="5">
        <f>形核速率!F717</f>
        <v>24.917682614579782</v>
      </c>
      <c r="C717" s="5">
        <f t="shared" si="212"/>
        <v>0.29314154425810557</v>
      </c>
      <c r="D717" s="5">
        <f>形核速率!K717</f>
        <v>107323.2723051418</v>
      </c>
      <c r="E717" s="5">
        <f>晶体生长速度!E716</f>
        <v>145034.08128821751</v>
      </c>
      <c r="F717" s="39">
        <f t="shared" si="203"/>
        <v>14.106029067593674</v>
      </c>
      <c r="G717">
        <f t="shared" si="204"/>
        <v>14</v>
      </c>
      <c r="H717" s="65">
        <f t="shared" si="205"/>
        <v>0.10602906759367414</v>
      </c>
      <c r="I717">
        <f t="shared" si="206"/>
        <v>11</v>
      </c>
      <c r="J717">
        <f t="shared" si="207"/>
        <v>2.0883107333541155</v>
      </c>
      <c r="K717" s="66">
        <f t="shared" si="208"/>
        <v>2.6100489132740987E-7</v>
      </c>
      <c r="L717" s="96">
        <f t="shared" si="200"/>
        <v>38617.414584101512</v>
      </c>
      <c r="N717" s="101">
        <f t="shared" si="202"/>
        <v>1</v>
      </c>
      <c r="O717" s="5">
        <f t="shared" si="209"/>
        <v>387856991077.1889</v>
      </c>
      <c r="P717" s="5">
        <f t="shared" si="210"/>
        <v>3613913.2058369685</v>
      </c>
      <c r="Q717" s="60">
        <f t="shared" si="211"/>
        <v>36139132058.369682</v>
      </c>
      <c r="R717" s="5">
        <f t="shared" si="215"/>
        <v>925232.16330585524</v>
      </c>
      <c r="S717" s="18">
        <f t="shared" si="213"/>
        <v>9252321633.0585518</v>
      </c>
      <c r="T717" s="119">
        <f t="shared" si="201"/>
        <v>92.5220668893961</v>
      </c>
      <c r="U717" s="119">
        <f t="shared" si="214"/>
        <v>925220.668893961</v>
      </c>
    </row>
    <row r="718" spans="2:21" x14ac:dyDescent="0.25">
      <c r="B718" s="5">
        <f>形核速率!F718</f>
        <v>24.917690101391745</v>
      </c>
      <c r="C718" s="5">
        <f t="shared" si="212"/>
        <v>7.486811963275386E-6</v>
      </c>
      <c r="D718" s="5">
        <f>形核速率!K718</f>
        <v>107314.74276192693</v>
      </c>
      <c r="E718" s="5">
        <f>晶体生长速度!E717</f>
        <v>150211.89899798227</v>
      </c>
      <c r="F718" s="39">
        <f t="shared" si="203"/>
        <v>14.105949889475818</v>
      </c>
      <c r="G718">
        <f t="shared" si="204"/>
        <v>14</v>
      </c>
      <c r="H718" s="65">
        <f t="shared" si="205"/>
        <v>0.10594988947581818</v>
      </c>
      <c r="I718">
        <f t="shared" si="206"/>
        <v>11</v>
      </c>
      <c r="J718">
        <f t="shared" si="207"/>
        <v>2.0883107333541155</v>
      </c>
      <c r="K718" s="66">
        <f t="shared" si="208"/>
        <v>2.6098218852945678E-7</v>
      </c>
      <c r="L718" s="96">
        <f t="shared" si="200"/>
        <v>38617.461554736656</v>
      </c>
      <c r="N718" s="101">
        <f t="shared" si="202"/>
        <v>1</v>
      </c>
      <c r="O718" s="5">
        <f t="shared" si="209"/>
        <v>401671950961.59076</v>
      </c>
      <c r="P718" s="5">
        <f t="shared" si="210"/>
        <v>3742933.5487732794</v>
      </c>
      <c r="Q718" s="60">
        <f t="shared" si="211"/>
        <v>37429335487.732796</v>
      </c>
      <c r="R718" s="5">
        <f t="shared" si="215"/>
        <v>925233.28791409766</v>
      </c>
      <c r="S718" s="18">
        <f t="shared" si="213"/>
        <v>9252332879.140976</v>
      </c>
      <c r="T718" s="119">
        <f t="shared" si="201"/>
        <v>92.522179350220341</v>
      </c>
      <c r="U718" s="119">
        <f t="shared" si="214"/>
        <v>925221.79350220342</v>
      </c>
    </row>
    <row r="719" spans="2:21" x14ac:dyDescent="0.25">
      <c r="B719" s="5">
        <f>形核速率!F719</f>
        <v>25.210831645649851</v>
      </c>
      <c r="C719" s="5">
        <f t="shared" si="212"/>
        <v>0.29314154425810557</v>
      </c>
      <c r="D719" s="5">
        <f>形核速率!K719</f>
        <v>107314.73670242888</v>
      </c>
      <c r="E719" s="5">
        <f>晶体生长速度!E718</f>
        <v>150209.38395782458</v>
      </c>
      <c r="F719" s="39">
        <f t="shared" si="203"/>
        <v>14.117645591414975</v>
      </c>
      <c r="G719">
        <f t="shared" si="204"/>
        <v>14</v>
      </c>
      <c r="H719" s="65">
        <f t="shared" si="205"/>
        <v>0.11764559141497521</v>
      </c>
      <c r="I719">
        <f t="shared" si="206"/>
        <v>11</v>
      </c>
      <c r="J719">
        <f t="shared" si="207"/>
        <v>2.0883107333541155</v>
      </c>
      <c r="K719" s="66">
        <f t="shared" si="208"/>
        <v>2.6435719597070771E-7</v>
      </c>
      <c r="L719" s="96">
        <f t="shared" si="200"/>
        <v>40456.537261543155</v>
      </c>
      <c r="N719" s="101">
        <f t="shared" si="202"/>
        <v>1</v>
      </c>
      <c r="O719" s="5">
        <f t="shared" si="209"/>
        <v>406390551006.68628</v>
      </c>
      <c r="P719" s="5">
        <f t="shared" si="210"/>
        <v>3786903.4905574932</v>
      </c>
      <c r="Q719" s="60">
        <f t="shared" si="211"/>
        <v>37869034905.574928</v>
      </c>
      <c r="R719" s="5">
        <f t="shared" si="215"/>
        <v>969265.89868955303</v>
      </c>
      <c r="S719" s="18">
        <f t="shared" si="213"/>
        <v>9692658986.8955307</v>
      </c>
      <c r="T719" s="119">
        <f t="shared" si="201"/>
        <v>96.925440427765878</v>
      </c>
      <c r="U719" s="119">
        <f t="shared" si="214"/>
        <v>969254.40427765879</v>
      </c>
    </row>
    <row r="720" spans="2:21" x14ac:dyDescent="0.25">
      <c r="B720" s="5">
        <f>形核速率!F720</f>
        <v>25.210839132461814</v>
      </c>
      <c r="C720" s="5">
        <f t="shared" si="212"/>
        <v>7.486811963275386E-6</v>
      </c>
      <c r="D720" s="5">
        <f>形核速率!K720</f>
        <v>107306.31561445807</v>
      </c>
      <c r="E720" s="5">
        <f>晶体生长速度!E719</f>
        <v>155508.93311012822</v>
      </c>
      <c r="F720" s="39">
        <f t="shared" si="203"/>
        <v>14.117567414193353</v>
      </c>
      <c r="G720">
        <f t="shared" si="204"/>
        <v>14</v>
      </c>
      <c r="H720" s="65">
        <f t="shared" si="205"/>
        <v>0.1175674141933527</v>
      </c>
      <c r="I720">
        <f t="shared" si="206"/>
        <v>11</v>
      </c>
      <c r="J720">
        <f t="shared" si="207"/>
        <v>2.0883107333541155</v>
      </c>
      <c r="K720" s="66">
        <f t="shared" si="208"/>
        <v>2.6433449224291563E-7</v>
      </c>
      <c r="L720" s="96">
        <f t="shared" si="200"/>
        <v>40456.585888538873</v>
      </c>
      <c r="N720" s="101">
        <f t="shared" si="202"/>
        <v>1</v>
      </c>
      <c r="O720" s="5">
        <f t="shared" si="209"/>
        <v>420695558147.04877</v>
      </c>
      <c r="P720" s="5">
        <f t="shared" si="210"/>
        <v>3920510.6963002072</v>
      </c>
      <c r="Q720" s="60">
        <f t="shared" si="211"/>
        <v>39205106963.002075</v>
      </c>
      <c r="R720" s="5">
        <f t="shared" si="215"/>
        <v>969267.06295569381</v>
      </c>
      <c r="S720" s="18">
        <f t="shared" si="213"/>
        <v>9692670629.5569382</v>
      </c>
      <c r="T720" s="119">
        <f t="shared" si="201"/>
        <v>96.925556854379963</v>
      </c>
      <c r="U720" s="119">
        <f t="shared" si="214"/>
        <v>969255.56854379957</v>
      </c>
    </row>
    <row r="721" spans="2:21" x14ac:dyDescent="0.25">
      <c r="B721" s="5">
        <f>形核速率!F721</f>
        <v>25.50398067671992</v>
      </c>
      <c r="C721" s="5">
        <f t="shared" si="212"/>
        <v>0.29314154425810557</v>
      </c>
      <c r="D721" s="5">
        <f>形核速率!K721</f>
        <v>107306.3097495556</v>
      </c>
      <c r="E721" s="5">
        <f>晶体生长速度!E720</f>
        <v>155506.25085824696</v>
      </c>
      <c r="F721" s="39">
        <f t="shared" si="203"/>
        <v>14.129127903636027</v>
      </c>
      <c r="G721">
        <f t="shared" si="204"/>
        <v>14</v>
      </c>
      <c r="H721" s="65">
        <f t="shared" si="205"/>
        <v>0.12912790363602689</v>
      </c>
      <c r="I721">
        <f t="shared" si="206"/>
        <v>11</v>
      </c>
      <c r="J721">
        <f t="shared" si="207"/>
        <v>2.0883107333541155</v>
      </c>
      <c r="K721" s="66">
        <f t="shared" si="208"/>
        <v>2.6771308080249829E-7</v>
      </c>
      <c r="L721" s="96">
        <f t="shared" si="200"/>
        <v>42360.513333909643</v>
      </c>
      <c r="N721" s="101">
        <f t="shared" si="202"/>
        <v>1</v>
      </c>
      <c r="O721" s="5">
        <f t="shared" si="209"/>
        <v>425579873789.91534</v>
      </c>
      <c r="P721" s="5">
        <f t="shared" si="210"/>
        <v>3966028.4169978909</v>
      </c>
      <c r="Q721" s="60">
        <f t="shared" si="211"/>
        <v>39660284169.978912</v>
      </c>
      <c r="R721" s="5">
        <f t="shared" si="215"/>
        <v>1014852.4054740687</v>
      </c>
      <c r="S721" s="18">
        <f t="shared" si="213"/>
        <v>10148524054.740686</v>
      </c>
      <c r="T721" s="119">
        <f t="shared" si="201"/>
        <v>101.48409110621745</v>
      </c>
      <c r="U721" s="119">
        <f t="shared" si="214"/>
        <v>1014840.9110621745</v>
      </c>
    </row>
    <row r="722" spans="2:21" x14ac:dyDescent="0.25">
      <c r="B722" s="5">
        <f>形核速率!F722</f>
        <v>25.503988163531883</v>
      </c>
      <c r="C722" s="5">
        <f t="shared" si="212"/>
        <v>7.486811963275386E-6</v>
      </c>
      <c r="D722" s="5">
        <f>形核速率!K722</f>
        <v>107297.99453737876</v>
      </c>
      <c r="E722" s="5">
        <f>晶体生长速度!E721</f>
        <v>160928.94332354292</v>
      </c>
      <c r="F722" s="39">
        <f t="shared" si="203"/>
        <v>14.129050703587966</v>
      </c>
      <c r="G722">
        <f t="shared" si="204"/>
        <v>14</v>
      </c>
      <c r="H722" s="65">
        <f t="shared" si="205"/>
        <v>0.129050703587966</v>
      </c>
      <c r="I722">
        <f t="shared" si="206"/>
        <v>11</v>
      </c>
      <c r="J722">
        <f t="shared" si="207"/>
        <v>2.0883107333541155</v>
      </c>
      <c r="K722" s="66">
        <f t="shared" si="208"/>
        <v>2.6769037623682932E-7</v>
      </c>
      <c r="L722" s="96">
        <f t="shared" si="200"/>
        <v>42360.563655720063</v>
      </c>
      <c r="N722" s="101">
        <f t="shared" si="202"/>
        <v>1</v>
      </c>
      <c r="O722" s="5">
        <f t="shared" si="209"/>
        <v>440386363508.76367</v>
      </c>
      <c r="P722" s="5">
        <f t="shared" si="210"/>
        <v>4104329.8656933317</v>
      </c>
      <c r="Q722" s="60">
        <f t="shared" si="211"/>
        <v>41043298656.933319</v>
      </c>
      <c r="R722" s="5">
        <f t="shared" si="215"/>
        <v>1014853.6103188068</v>
      </c>
      <c r="S722" s="18">
        <f t="shared" si="213"/>
        <v>10148536103.188068</v>
      </c>
      <c r="T722" s="119">
        <f t="shared" si="201"/>
        <v>101.48421159069126</v>
      </c>
      <c r="U722" s="119">
        <f t="shared" si="214"/>
        <v>1014842.1159069126</v>
      </c>
    </row>
    <row r="723" spans="2:21" x14ac:dyDescent="0.25">
      <c r="B723" s="5">
        <f>形核速率!F723</f>
        <v>25.797129707789988</v>
      </c>
      <c r="C723" s="5">
        <f t="shared" si="212"/>
        <v>0.29314154425810557</v>
      </c>
      <c r="D723" s="5">
        <f>形核速率!K723</f>
        <v>107297.98886226141</v>
      </c>
      <c r="E723" s="5">
        <f>晶体生长速度!E722</f>
        <v>160926.08817446799</v>
      </c>
      <c r="F723" s="39">
        <f t="shared" si="203"/>
        <v>14.140479071208858</v>
      </c>
      <c r="G723">
        <f t="shared" si="204"/>
        <v>14</v>
      </c>
      <c r="H723" s="65">
        <f t="shared" si="205"/>
        <v>0.14047907120885839</v>
      </c>
      <c r="I723">
        <f t="shared" si="206"/>
        <v>11</v>
      </c>
      <c r="J723">
        <f t="shared" si="207"/>
        <v>2.0883107333541155</v>
      </c>
      <c r="K723" s="66">
        <f t="shared" si="208"/>
        <v>2.710725087842687E-7</v>
      </c>
      <c r="L723" s="96">
        <f t="shared" si="200"/>
        <v>44330.848417608548</v>
      </c>
      <c r="N723" s="101">
        <f t="shared" si="202"/>
        <v>1</v>
      </c>
      <c r="O723" s="5">
        <f t="shared" si="209"/>
        <v>445440215441.534</v>
      </c>
      <c r="P723" s="5">
        <f t="shared" si="210"/>
        <v>4151431.1700039995</v>
      </c>
      <c r="Q723" s="60">
        <f t="shared" si="211"/>
        <v>41514311700.039993</v>
      </c>
      <c r="R723" s="5">
        <f t="shared" si="215"/>
        <v>1062027.7323176865</v>
      </c>
      <c r="S723" s="18">
        <f t="shared" si="213"/>
        <v>10620277323.176865</v>
      </c>
      <c r="T723" s="119">
        <f t="shared" si="201"/>
        <v>106.20162379057922</v>
      </c>
      <c r="U723" s="119">
        <f t="shared" si="214"/>
        <v>1062016.2379057922</v>
      </c>
    </row>
    <row r="724" spans="2:21" x14ac:dyDescent="0.25">
      <c r="B724" s="5">
        <f>形核速率!F724</f>
        <v>25.797137194601952</v>
      </c>
      <c r="C724" s="5">
        <f t="shared" si="212"/>
        <v>7.486811963275386E-6</v>
      </c>
      <c r="D724" s="5">
        <f>形核速率!K724</f>
        <v>107289.77703573108</v>
      </c>
      <c r="E724" s="5">
        <f>晶体生长速度!E723</f>
        <v>166473.33573652606</v>
      </c>
      <c r="F724" s="39">
        <f t="shared" si="203"/>
        <v>14.140402825430947</v>
      </c>
      <c r="G724">
        <f t="shared" si="204"/>
        <v>14</v>
      </c>
      <c r="H724" s="65">
        <f t="shared" si="205"/>
        <v>0.14040282543094662</v>
      </c>
      <c r="I724">
        <f t="shared" si="206"/>
        <v>11</v>
      </c>
      <c r="J724">
        <f t="shared" si="207"/>
        <v>2.0883107333541155</v>
      </c>
      <c r="K724" s="66">
        <f t="shared" si="208"/>
        <v>2.7104980346890342E-7</v>
      </c>
      <c r="L724" s="96">
        <f t="shared" si="200"/>
        <v>44330.900473127476</v>
      </c>
      <c r="N724" s="101">
        <f t="shared" si="202"/>
        <v>1</v>
      </c>
      <c r="O724" s="5">
        <f t="shared" si="209"/>
        <v>460759754254.08197</v>
      </c>
      <c r="P724" s="5">
        <f t="shared" si="210"/>
        <v>4294535.4812381947</v>
      </c>
      <c r="Q724" s="60">
        <f t="shared" si="211"/>
        <v>42945354812.38195</v>
      </c>
      <c r="R724" s="5">
        <f t="shared" si="215"/>
        <v>1062028.9786722481</v>
      </c>
      <c r="S724" s="18">
        <f t="shared" si="213"/>
        <v>10620289786.722481</v>
      </c>
      <c r="T724" s="119">
        <f t="shared" si="201"/>
        <v>106.20174842603538</v>
      </c>
      <c r="U724" s="119">
        <f t="shared" si="214"/>
        <v>1062017.4842603537</v>
      </c>
    </row>
    <row r="725" spans="2:21" x14ac:dyDescent="0.25">
      <c r="B725" s="5">
        <f>形核速率!F725</f>
        <v>26.090278738860057</v>
      </c>
      <c r="C725" s="5">
        <f t="shared" si="212"/>
        <v>0.29314154425810557</v>
      </c>
      <c r="D725" s="5">
        <f>形核速率!K725</f>
        <v>107289.77154575796</v>
      </c>
      <c r="E725" s="5">
        <f>晶体生长速度!E724</f>
        <v>166470.30191932243</v>
      </c>
      <c r="F725" s="39">
        <f t="shared" si="203"/>
        <v>14.151702057131502</v>
      </c>
      <c r="G725">
        <f t="shared" si="204"/>
        <v>14</v>
      </c>
      <c r="H725" s="65">
        <f t="shared" si="205"/>
        <v>0.15170205713150153</v>
      </c>
      <c r="I725">
        <f t="shared" si="206"/>
        <v>11</v>
      </c>
      <c r="J725">
        <f t="shared" si="207"/>
        <v>2.0883107333541155</v>
      </c>
      <c r="K725" s="66">
        <f t="shared" si="208"/>
        <v>2.7443544367761254E-7</v>
      </c>
      <c r="L725" s="96">
        <f t="shared" ref="L725:L788" si="216">(J725+K725)*(2*E725*0.01*C725)+L724</f>
        <v>46369.065343892318</v>
      </c>
      <c r="N725" s="101">
        <f t="shared" si="202"/>
        <v>1</v>
      </c>
      <c r="O725" s="5">
        <f t="shared" si="209"/>
        <v>465987006105.9198</v>
      </c>
      <c r="P725" s="5">
        <f t="shared" si="210"/>
        <v>4343256.5788173126</v>
      </c>
      <c r="Q725" s="60">
        <f t="shared" si="211"/>
        <v>43432565788.173126</v>
      </c>
      <c r="R725" s="5">
        <f t="shared" si="215"/>
        <v>1110828.3400499914</v>
      </c>
      <c r="S725" s="18">
        <f t="shared" si="213"/>
        <v>11108283400.499914</v>
      </c>
      <c r="T725" s="119">
        <f t="shared" si="201"/>
        <v>111.0816845638097</v>
      </c>
      <c r="U725" s="119">
        <f t="shared" si="214"/>
        <v>1110816.845638097</v>
      </c>
    </row>
    <row r="726" spans="2:21" x14ac:dyDescent="0.25">
      <c r="B726" s="5">
        <f>形核速率!F726</f>
        <v>26.09028622567202</v>
      </c>
      <c r="C726" s="5">
        <f t="shared" si="212"/>
        <v>7.486811963275386E-6</v>
      </c>
      <c r="D726" s="5">
        <f>形核速率!K726</f>
        <v>107281.6606999902</v>
      </c>
      <c r="E726" s="5">
        <f>晶体生长速度!E725</f>
        <v>172143.5162752326</v>
      </c>
      <c r="F726" s="39">
        <f t="shared" si="203"/>
        <v>14.151626743502598</v>
      </c>
      <c r="G726">
        <f t="shared" si="204"/>
        <v>14</v>
      </c>
      <c r="H726" s="65">
        <f t="shared" si="205"/>
        <v>0.15162674350259842</v>
      </c>
      <c r="I726">
        <f t="shared" si="206"/>
        <v>11</v>
      </c>
      <c r="J726">
        <f t="shared" si="207"/>
        <v>2.0883107333541155</v>
      </c>
      <c r="K726" s="66">
        <f t="shared" si="208"/>
        <v>2.7441273769712766E-7</v>
      </c>
      <c r="L726" s="96">
        <f t="shared" si="216"/>
        <v>46369.119172453175</v>
      </c>
      <c r="N726" s="101">
        <f t="shared" si="202"/>
        <v>1</v>
      </c>
      <c r="O726" s="5">
        <f t="shared" si="209"/>
        <v>481831291701.31268</v>
      </c>
      <c r="P726" s="5">
        <f t="shared" si="210"/>
        <v>4491273.6115144482</v>
      </c>
      <c r="Q726" s="60">
        <f t="shared" si="211"/>
        <v>44912736115.144485</v>
      </c>
      <c r="R726" s="5">
        <f t="shared" si="215"/>
        <v>1110829.6288561285</v>
      </c>
      <c r="S726" s="18">
        <f t="shared" si="213"/>
        <v>11108296288.561285</v>
      </c>
      <c r="T726" s="119">
        <f t="shared" si="201"/>
        <v>111.0818134444234</v>
      </c>
      <c r="U726" s="119">
        <f t="shared" si="214"/>
        <v>1110818.134444234</v>
      </c>
    </row>
    <row r="727" spans="2:21" x14ac:dyDescent="0.25">
      <c r="B727" s="5">
        <f>形核速率!F727</f>
        <v>26.383427769930126</v>
      </c>
      <c r="C727" s="5">
        <f t="shared" si="212"/>
        <v>0.29314154425810557</v>
      </c>
      <c r="D727" s="5">
        <f>形核速率!K727</f>
        <v>107281.6553906824</v>
      </c>
      <c r="E727" s="5">
        <f>晶体生长速度!E726</f>
        <v>172140.29793351021</v>
      </c>
      <c r="F727" s="39">
        <f t="shared" si="203"/>
        <v>14.162799725093857</v>
      </c>
      <c r="G727">
        <f t="shared" si="204"/>
        <v>14</v>
      </c>
      <c r="H727" s="65">
        <f t="shared" si="205"/>
        <v>0.16279972509385665</v>
      </c>
      <c r="I727">
        <f t="shared" si="206"/>
        <v>11</v>
      </c>
      <c r="J727">
        <f t="shared" si="207"/>
        <v>2.0883107333541155</v>
      </c>
      <c r="K727" s="66">
        <f t="shared" si="208"/>
        <v>2.7780185001813794E-7</v>
      </c>
      <c r="L727" s="96">
        <f t="shared" si="216"/>
        <v>48476.704156750777</v>
      </c>
      <c r="N727" s="101">
        <f t="shared" si="202"/>
        <v>1</v>
      </c>
      <c r="O727" s="5">
        <f t="shared" si="209"/>
        <v>487235850019.71497</v>
      </c>
      <c r="P727" s="5">
        <f t="shared" si="210"/>
        <v>4541651.1168230185</v>
      </c>
      <c r="Q727" s="60">
        <f t="shared" si="211"/>
        <v>45416511168.230186</v>
      </c>
      <c r="R727" s="5">
        <f t="shared" si="215"/>
        <v>1161291.101621408</v>
      </c>
      <c r="S727" s="18">
        <f t="shared" si="213"/>
        <v>11612911016.214081</v>
      </c>
      <c r="T727" s="119">
        <f t="shared" si="201"/>
        <v>116.12796072095136</v>
      </c>
      <c r="U727" s="119">
        <f t="shared" si="214"/>
        <v>1161279.6072095137</v>
      </c>
    </row>
    <row r="728" spans="2:21" x14ac:dyDescent="0.25">
      <c r="B728" s="5">
        <f>形核速率!F728</f>
        <v>26.383435256742089</v>
      </c>
      <c r="C728" s="5">
        <f t="shared" si="212"/>
        <v>7.486811963275386E-6</v>
      </c>
      <c r="D728" s="5">
        <f>形核速率!K728</f>
        <v>107273.6432022419</v>
      </c>
      <c r="E728" s="5">
        <f>晶体生长速度!E727</f>
        <v>177940.89069368711</v>
      </c>
      <c r="F728" s="39">
        <f t="shared" si="203"/>
        <v>14.162725322240169</v>
      </c>
      <c r="G728">
        <f t="shared" si="204"/>
        <v>14</v>
      </c>
      <c r="H728" s="65">
        <f t="shared" si="205"/>
        <v>0.16272532224016878</v>
      </c>
      <c r="I728">
        <f t="shared" si="206"/>
        <v>11</v>
      </c>
      <c r="J728">
        <f t="shared" si="207"/>
        <v>2.0883107333541155</v>
      </c>
      <c r="K728" s="66">
        <f t="shared" si="208"/>
        <v>2.7777914345367837E-7</v>
      </c>
      <c r="L728" s="96">
        <f t="shared" si="216"/>
        <v>48476.759798126572</v>
      </c>
      <c r="N728" s="101">
        <f t="shared" si="202"/>
        <v>1</v>
      </c>
      <c r="O728" s="5">
        <f t="shared" si="209"/>
        <v>503616711242.37476</v>
      </c>
      <c r="P728" s="5">
        <f t="shared" si="210"/>
        <v>4694691.969143915</v>
      </c>
      <c r="Q728" s="60">
        <f t="shared" si="211"/>
        <v>46946919691.439148</v>
      </c>
      <c r="R728" s="5">
        <f t="shared" si="215"/>
        <v>1161292.4338313972</v>
      </c>
      <c r="S728" s="18">
        <f t="shared" si="213"/>
        <v>11612924338.313972</v>
      </c>
      <c r="T728" s="119">
        <f t="shared" si="201"/>
        <v>116.12809394195028</v>
      </c>
      <c r="U728" s="119">
        <f t="shared" si="214"/>
        <v>1161280.9394195029</v>
      </c>
    </row>
    <row r="729" spans="2:21" x14ac:dyDescent="0.25">
      <c r="B729" s="5">
        <f>形核速率!F729</f>
        <v>26.676576801000195</v>
      </c>
      <c r="C729" s="5">
        <f t="shared" si="212"/>
        <v>0.29314154425810557</v>
      </c>
      <c r="D729" s="5">
        <f>形核速率!K729</f>
        <v>107273.63806927502</v>
      </c>
      <c r="E729" s="5">
        <f>晶体生长速度!E728</f>
        <v>177937.48188561195</v>
      </c>
      <c r="F729" s="39">
        <f t="shared" si="203"/>
        <v>14.173774843866886</v>
      </c>
      <c r="G729">
        <f t="shared" si="204"/>
        <v>14</v>
      </c>
      <c r="H729" s="65">
        <f t="shared" si="205"/>
        <v>0.17377484386688558</v>
      </c>
      <c r="I729">
        <f t="shared" si="206"/>
        <v>11</v>
      </c>
      <c r="J729">
        <f t="shared" si="207"/>
        <v>2.0883107333541155</v>
      </c>
      <c r="K729" s="66">
        <f t="shared" si="208"/>
        <v>2.8117169309051158E-7</v>
      </c>
      <c r="L729" s="96">
        <f t="shared" si="216"/>
        <v>50655.322110803936</v>
      </c>
      <c r="N729" s="101">
        <f t="shared" si="202"/>
        <v>1</v>
      </c>
      <c r="O729" s="5">
        <f t="shared" si="209"/>
        <v>509202525474.51508</v>
      </c>
      <c r="P729" s="5">
        <f t="shared" si="210"/>
        <v>4746762.9012981085</v>
      </c>
      <c r="Q729" s="60">
        <f t="shared" si="211"/>
        <v>47467629012.981087</v>
      </c>
      <c r="R729" s="5">
        <f t="shared" si="215"/>
        <v>1213453.3020527442</v>
      </c>
      <c r="S729" s="18">
        <f t="shared" si="213"/>
        <v>12134533020.527443</v>
      </c>
      <c r="T729" s="119">
        <f t="shared" si="201"/>
        <v>121.34418076408498</v>
      </c>
      <c r="U729" s="119">
        <f t="shared" si="214"/>
        <v>1213441.8076408498</v>
      </c>
    </row>
    <row r="730" spans="2:21" x14ac:dyDescent="0.25">
      <c r="B730" s="5">
        <f>形核速率!F730</f>
        <v>26.676584287812158</v>
      </c>
      <c r="C730" s="5">
        <f t="shared" si="212"/>
        <v>7.486811963275386E-6</v>
      </c>
      <c r="D730" s="5">
        <f>形核速率!K730</f>
        <v>107265.72229257063</v>
      </c>
      <c r="E730" s="5">
        <f>晶体生长速度!E729</f>
        <v>183866.86457379875</v>
      </c>
      <c r="F730" s="39">
        <f t="shared" si="203"/>
        <v>14.173701331128953</v>
      </c>
      <c r="G730">
        <f t="shared" si="204"/>
        <v>14</v>
      </c>
      <c r="H730" s="65">
        <f t="shared" si="205"/>
        <v>0.17370133112895303</v>
      </c>
      <c r="I730">
        <f t="shared" si="206"/>
        <v>11</v>
      </c>
      <c r="J730">
        <f t="shared" si="207"/>
        <v>2.0883107333541155</v>
      </c>
      <c r="K730" s="66">
        <f t="shared" si="208"/>
        <v>2.8114898601994945E-7</v>
      </c>
      <c r="L730" s="96">
        <f t="shared" si="216"/>
        <v>50655.379605207185</v>
      </c>
      <c r="N730" s="101">
        <f t="shared" si="202"/>
        <v>1</v>
      </c>
      <c r="O730" s="5">
        <f t="shared" si="209"/>
        <v>526131922305.58887</v>
      </c>
      <c r="P730" s="5">
        <f t="shared" si="210"/>
        <v>4904939.9105386855</v>
      </c>
      <c r="Q730" s="60">
        <f t="shared" si="211"/>
        <v>49049399105.386856</v>
      </c>
      <c r="R730" s="5">
        <f t="shared" si="215"/>
        <v>1213454.6786293855</v>
      </c>
      <c r="S730" s="18">
        <f t="shared" si="213"/>
        <v>12134546786.293856</v>
      </c>
      <c r="T730" s="119">
        <f t="shared" si="201"/>
        <v>121.34431842174912</v>
      </c>
      <c r="U730" s="119">
        <f t="shared" si="214"/>
        <v>1213443.1842174912</v>
      </c>
    </row>
    <row r="731" spans="2:21" x14ac:dyDescent="0.25">
      <c r="B731" s="5">
        <f>形核速率!F731</f>
        <v>26.969725832070264</v>
      </c>
      <c r="C731" s="5">
        <f t="shared" si="212"/>
        <v>0.29314154425810557</v>
      </c>
      <c r="D731" s="5">
        <f>形核速率!K731</f>
        <v>107265.71733176771</v>
      </c>
      <c r="E731" s="5">
        <f>晶体生长速度!E730</f>
        <v>183863.2592721027</v>
      </c>
      <c r="F731" s="39">
        <f t="shared" si="203"/>
        <v>14.184630091451949</v>
      </c>
      <c r="G731">
        <f t="shared" si="204"/>
        <v>14</v>
      </c>
      <c r="H731" s="65">
        <f t="shared" si="205"/>
        <v>0.18463009145194853</v>
      </c>
      <c r="I731">
        <f t="shared" si="206"/>
        <v>11</v>
      </c>
      <c r="J731">
        <f t="shared" si="207"/>
        <v>2.0883107333541155</v>
      </c>
      <c r="K731" s="66">
        <f t="shared" si="208"/>
        <v>2.8454493890457184E-7</v>
      </c>
      <c r="L731" s="96">
        <f t="shared" si="216"/>
        <v>52906.493669194839</v>
      </c>
      <c r="N731" s="101">
        <f t="shared" si="202"/>
        <v>1</v>
      </c>
      <c r="O731" s="5">
        <f t="shared" si="209"/>
        <v>531902984779.69397</v>
      </c>
      <c r="P731" s="5">
        <f t="shared" si="210"/>
        <v>4958741.693159461</v>
      </c>
      <c r="Q731" s="60">
        <f t="shared" si="211"/>
        <v>49587416931.594612</v>
      </c>
      <c r="R731" s="5">
        <f t="shared" si="215"/>
        <v>1267352.6383847382</v>
      </c>
      <c r="S731" s="18">
        <f t="shared" si="213"/>
        <v>12673526383.847382</v>
      </c>
      <c r="T731" s="119">
        <f t="shared" si="201"/>
        <v>126.73411439728439</v>
      </c>
      <c r="U731" s="119">
        <f t="shared" si="214"/>
        <v>1267341.1439728439</v>
      </c>
    </row>
    <row r="732" spans="2:21" x14ac:dyDescent="0.25">
      <c r="B732" s="5">
        <f>形核速率!F732</f>
        <v>26.969733318882227</v>
      </c>
      <c r="C732" s="5">
        <f t="shared" si="212"/>
        <v>7.486811963275386E-6</v>
      </c>
      <c r="D732" s="5">
        <f>形核速率!K732</f>
        <v>107257.89579564365</v>
      </c>
      <c r="E732" s="5">
        <f>晶体生长速度!E731</f>
        <v>189922.84332537543</v>
      </c>
      <c r="F732" s="39">
        <f t="shared" si="203"/>
        <v>14.184557448853424</v>
      </c>
      <c r="G732">
        <f t="shared" si="204"/>
        <v>14</v>
      </c>
      <c r="H732" s="65">
        <f t="shared" si="205"/>
        <v>0.18455744885342362</v>
      </c>
      <c r="I732">
        <f t="shared" si="206"/>
        <v>11</v>
      </c>
      <c r="J732">
        <f t="shared" si="207"/>
        <v>2.0883107333541155</v>
      </c>
      <c r="K732" s="66">
        <f t="shared" si="208"/>
        <v>2.8452223140265628E-7</v>
      </c>
      <c r="L732" s="96">
        <f t="shared" si="216"/>
        <v>52906.553057277531</v>
      </c>
      <c r="N732" s="101">
        <f t="shared" si="202"/>
        <v>1</v>
      </c>
      <c r="O732" s="5">
        <f t="shared" si="209"/>
        <v>549393008318.59985</v>
      </c>
      <c r="P732" s="5">
        <f t="shared" si="210"/>
        <v>5122168.4356492264</v>
      </c>
      <c r="Q732" s="60">
        <f t="shared" si="211"/>
        <v>51221684356.492264</v>
      </c>
      <c r="R732" s="5">
        <f t="shared" si="215"/>
        <v>1267354.0603013537</v>
      </c>
      <c r="S732" s="18">
        <f t="shared" si="213"/>
        <v>12673540603.013536</v>
      </c>
      <c r="T732" s="119">
        <f t="shared" si="201"/>
        <v>126.73425658894594</v>
      </c>
      <c r="U732" s="119">
        <f t="shared" si="214"/>
        <v>1267342.5658894593</v>
      </c>
    </row>
    <row r="733" spans="2:21" x14ac:dyDescent="0.25">
      <c r="B733" s="5">
        <f>形核速率!F733</f>
        <v>27.262874863140333</v>
      </c>
      <c r="C733" s="5">
        <f t="shared" si="212"/>
        <v>0.29314154425810557</v>
      </c>
      <c r="D733" s="5">
        <f>形核速率!K733</f>
        <v>107257.89100296894</v>
      </c>
      <c r="E733" s="5">
        <f>晶体生长速度!E732</f>
        <v>189919.03541736703</v>
      </c>
      <c r="F733" s="39">
        <f t="shared" si="203"/>
        <v>14.195368059005848</v>
      </c>
      <c r="G733">
        <f t="shared" si="204"/>
        <v>14</v>
      </c>
      <c r="H733" s="65">
        <f t="shared" si="205"/>
        <v>0.19536805900584753</v>
      </c>
      <c r="I733">
        <f t="shared" si="206"/>
        <v>11</v>
      </c>
      <c r="J733">
        <f t="shared" si="207"/>
        <v>2.0883107333541155</v>
      </c>
      <c r="K733" s="66">
        <f t="shared" si="208"/>
        <v>2.8792155417245355E-7</v>
      </c>
      <c r="L733" s="96">
        <f t="shared" si="216"/>
        <v>55231.810501482702</v>
      </c>
      <c r="N733" s="101">
        <f t="shared" si="202"/>
        <v>1</v>
      </c>
      <c r="O733" s="5">
        <f t="shared" si="209"/>
        <v>555353354225.3678</v>
      </c>
      <c r="P733" s="5">
        <f t="shared" si="210"/>
        <v>5177738.896711994</v>
      </c>
      <c r="Q733" s="60">
        <f t="shared" si="211"/>
        <v>51777388967.119942</v>
      </c>
      <c r="R733" s="5">
        <f t="shared" si="215"/>
        <v>1323027.2196276104</v>
      </c>
      <c r="S733" s="18">
        <f t="shared" si="213"/>
        <v>13230272196.276104</v>
      </c>
      <c r="T733" s="119">
        <f t="shared" si="201"/>
        <v>132.30157252157161</v>
      </c>
      <c r="U733" s="119">
        <f t="shared" si="214"/>
        <v>1323015.7252157161</v>
      </c>
    </row>
    <row r="734" spans="2:21" x14ac:dyDescent="0.25">
      <c r="B734" s="5">
        <f>形核速率!F734</f>
        <v>27.262882349952296</v>
      </c>
      <c r="C734" s="5">
        <f t="shared" si="212"/>
        <v>7.486811963275386E-6</v>
      </c>
      <c r="D734" s="5">
        <f>形核速率!K734</f>
        <v>107250.16160747984</v>
      </c>
      <c r="E734" s="5">
        <f>晶体生长速度!E733</f>
        <v>196110.23218613872</v>
      </c>
      <c r="F734" s="39">
        <f t="shared" si="203"/>
        <v>14.195296267223963</v>
      </c>
      <c r="G734">
        <f t="shared" si="204"/>
        <v>14</v>
      </c>
      <c r="H734" s="65">
        <f t="shared" si="205"/>
        <v>0.19529626722396287</v>
      </c>
      <c r="I734">
        <f t="shared" si="206"/>
        <v>11</v>
      </c>
      <c r="J734">
        <f t="shared" si="207"/>
        <v>2.0883107333541155</v>
      </c>
      <c r="K734" s="66">
        <f t="shared" si="208"/>
        <v>2.8789884631095646E-7</v>
      </c>
      <c r="L734" s="96">
        <f t="shared" si="216"/>
        <v>55231.871824336238</v>
      </c>
      <c r="N734" s="101">
        <f t="shared" si="202"/>
        <v>1</v>
      </c>
      <c r="O734" s="5">
        <f t="shared" si="209"/>
        <v>573416226671.43811</v>
      </c>
      <c r="P734" s="5">
        <f t="shared" si="210"/>
        <v>5346530.1877125278</v>
      </c>
      <c r="Q734" s="60">
        <f t="shared" si="211"/>
        <v>53465301877.125275</v>
      </c>
      <c r="R734" s="5">
        <f t="shared" si="215"/>
        <v>1323028.6878680428</v>
      </c>
      <c r="S734" s="18">
        <f t="shared" si="213"/>
        <v>13230286878.680428</v>
      </c>
      <c r="T734" s="119">
        <f t="shared" si="201"/>
        <v>132.30171934561486</v>
      </c>
      <c r="U734" s="119">
        <f t="shared" si="214"/>
        <v>1323017.1934561485</v>
      </c>
    </row>
    <row r="735" spans="2:21" x14ac:dyDescent="0.25">
      <c r="B735" s="5">
        <f>形核速率!F735</f>
        <v>27.556023894210401</v>
      </c>
      <c r="C735" s="5">
        <f t="shared" si="212"/>
        <v>0.29314154425810557</v>
      </c>
      <c r="D735" s="5">
        <f>形核速率!K735</f>
        <v>107250.15697903249</v>
      </c>
      <c r="E735" s="5">
        <f>晶体生长速度!E734</f>
        <v>196106.21547371376</v>
      </c>
      <c r="F735" s="39">
        <f t="shared" si="203"/>
        <v>14.205991254555981</v>
      </c>
      <c r="G735">
        <f t="shared" si="204"/>
        <v>14</v>
      </c>
      <c r="H735" s="65">
        <f t="shared" si="205"/>
        <v>0.20599125455598077</v>
      </c>
      <c r="I735">
        <f t="shared" si="206"/>
        <v>11</v>
      </c>
      <c r="J735">
        <f t="shared" si="207"/>
        <v>2.0883107333541155</v>
      </c>
      <c r="K735" s="66">
        <f t="shared" si="208"/>
        <v>2.9130150628667817E-7</v>
      </c>
      <c r="L735" s="96">
        <f t="shared" si="216"/>
        <v>57632.881481536162</v>
      </c>
      <c r="N735" s="101">
        <f t="shared" si="202"/>
        <v>1</v>
      </c>
      <c r="O735" s="5">
        <f t="shared" si="209"/>
        <v>579569934045.49036</v>
      </c>
      <c r="P735" s="5">
        <f t="shared" si="210"/>
        <v>5403907.5593968304</v>
      </c>
      <c r="Q735" s="60">
        <f t="shared" si="211"/>
        <v>54039075593.968307</v>
      </c>
      <c r="R735" s="5">
        <f t="shared" si="215"/>
        <v>1380515.5667106202</v>
      </c>
      <c r="S735" s="18">
        <f t="shared" si="213"/>
        <v>13805155667.106201</v>
      </c>
      <c r="T735" s="119">
        <f t="shared" si="201"/>
        <v>138.05040722987258</v>
      </c>
      <c r="U735" s="119">
        <f t="shared" si="214"/>
        <v>1380504.0722987258</v>
      </c>
    </row>
    <row r="736" spans="2:21" x14ac:dyDescent="0.25">
      <c r="B736" s="5">
        <f>形核速率!F736</f>
        <v>27.556031381022365</v>
      </c>
      <c r="C736" s="5">
        <f t="shared" si="212"/>
        <v>7.486811963275386E-6</v>
      </c>
      <c r="D736" s="5">
        <f>形核速率!K736</f>
        <v>107242.51769239049</v>
      </c>
      <c r="E736" s="5">
        <f>晶体生长速度!E735</f>
        <v>202430.43622173867</v>
      </c>
      <c r="F736" s="39">
        <f t="shared" si="203"/>
        <v>14.205920294893573</v>
      </c>
      <c r="G736">
        <f t="shared" si="204"/>
        <v>14</v>
      </c>
      <c r="H736" s="65">
        <f t="shared" si="205"/>
        <v>0.20592029489357344</v>
      </c>
      <c r="I736">
        <f t="shared" si="206"/>
        <v>11</v>
      </c>
      <c r="J736">
        <f t="shared" si="207"/>
        <v>2.0883107333541155</v>
      </c>
      <c r="K736" s="66">
        <f t="shared" si="208"/>
        <v>2.9127879813452618E-7</v>
      </c>
      <c r="L736" s="96">
        <f t="shared" si="216"/>
        <v>57632.944780691309</v>
      </c>
      <c r="N736" s="101">
        <f t="shared" si="202"/>
        <v>1</v>
      </c>
      <c r="O736" s="5">
        <f t="shared" si="209"/>
        <v>598218008679.71143</v>
      </c>
      <c r="P736" s="5">
        <f t="shared" si="210"/>
        <v>5578179.4530002773</v>
      </c>
      <c r="Q736" s="60">
        <f t="shared" si="211"/>
        <v>55781794530.002769</v>
      </c>
      <c r="R736" s="5">
        <f t="shared" si="215"/>
        <v>1380517.0822692318</v>
      </c>
      <c r="S736" s="18">
        <f t="shared" si="213"/>
        <v>13805170822.692318</v>
      </c>
      <c r="T736" s="119">
        <f t="shared" si="201"/>
        <v>138.05055878573373</v>
      </c>
      <c r="U736" s="119">
        <f t="shared" si="214"/>
        <v>1380505.5878573372</v>
      </c>
    </row>
    <row r="737" spans="2:21" x14ac:dyDescent="0.25">
      <c r="B737" s="5">
        <f>形核速率!F737</f>
        <v>27.84917292528047</v>
      </c>
      <c r="C737" s="5">
        <f t="shared" si="212"/>
        <v>0.29314154425810557</v>
      </c>
      <c r="D737" s="5">
        <f>形核速率!K737</f>
        <v>107242.51322439847</v>
      </c>
      <c r="E737" s="5">
        <f>晶体生长速度!E736</f>
        <v>202426.20442139043</v>
      </c>
      <c r="F737" s="39">
        <f t="shared" si="203"/>
        <v>14.216502106518902</v>
      </c>
      <c r="G737">
        <f t="shared" si="204"/>
        <v>14</v>
      </c>
      <c r="H737" s="65">
        <f t="shared" si="205"/>
        <v>0.21650210651890234</v>
      </c>
      <c r="I737">
        <f t="shared" si="206"/>
        <v>11</v>
      </c>
      <c r="J737">
        <f t="shared" si="207"/>
        <v>2.0883107333541155</v>
      </c>
      <c r="K737" s="66">
        <f t="shared" si="208"/>
        <v>2.9468476329914431E-7</v>
      </c>
      <c r="L737" s="96">
        <f t="shared" si="216"/>
        <v>60111.332685426743</v>
      </c>
      <c r="N737" s="101">
        <f t="shared" si="202"/>
        <v>1</v>
      </c>
      <c r="O737" s="5">
        <f t="shared" si="209"/>
        <v>604569198381.07751</v>
      </c>
      <c r="P737" s="5">
        <f t="shared" si="210"/>
        <v>5637402.3715394763</v>
      </c>
      <c r="Q737" s="60">
        <f t="shared" si="211"/>
        <v>56374023715.39476</v>
      </c>
      <c r="R737" s="5">
        <f t="shared" si="215"/>
        <v>1439856.6124316251</v>
      </c>
      <c r="S737" s="18">
        <f t="shared" si="213"/>
        <v>14398566124.316252</v>
      </c>
      <c r="T737" s="119">
        <f t="shared" si="201"/>
        <v>143.98451180197307</v>
      </c>
      <c r="U737" s="119">
        <f t="shared" si="214"/>
        <v>1439845.1180197308</v>
      </c>
    </row>
    <row r="738" spans="2:21" x14ac:dyDescent="0.25">
      <c r="B738" s="5">
        <f>形核速率!F738</f>
        <v>27.849180412092434</v>
      </c>
      <c r="C738" s="5">
        <f t="shared" si="212"/>
        <v>7.486811963275386E-6</v>
      </c>
      <c r="D738" s="5">
        <f>形核速率!K738</f>
        <v>107234.96208008111</v>
      </c>
      <c r="E738" s="5">
        <f>晶体生长速度!E737</f>
        <v>208884.86032576795</v>
      </c>
      <c r="F738" s="39">
        <f t="shared" si="203"/>
        <v>14.216431960877932</v>
      </c>
      <c r="G738">
        <f t="shared" si="204"/>
        <v>14</v>
      </c>
      <c r="H738" s="65">
        <f t="shared" si="205"/>
        <v>0.21643196087793193</v>
      </c>
      <c r="I738">
        <f t="shared" si="206"/>
        <v>11</v>
      </c>
      <c r="J738">
        <f t="shared" si="207"/>
        <v>2.0883107333541155</v>
      </c>
      <c r="K738" s="66">
        <f t="shared" si="208"/>
        <v>2.9466205492255044E-7</v>
      </c>
      <c r="L738" s="96">
        <f t="shared" si="216"/>
        <v>60111.398002853552</v>
      </c>
      <c r="N738" s="101">
        <f t="shared" si="202"/>
        <v>1</v>
      </c>
      <c r="O738" s="5">
        <f t="shared" si="209"/>
        <v>623814959547.91809</v>
      </c>
      <c r="P738" s="5">
        <f t="shared" si="210"/>
        <v>5817272.1605670406</v>
      </c>
      <c r="Q738" s="60">
        <f t="shared" si="211"/>
        <v>58172721605.670403</v>
      </c>
      <c r="R738" s="5">
        <f t="shared" si="215"/>
        <v>1439858.1763132964</v>
      </c>
      <c r="S738" s="18">
        <f t="shared" si="213"/>
        <v>14398581763.132965</v>
      </c>
      <c r="T738" s="119">
        <f t="shared" si="201"/>
        <v>143.98466819014018</v>
      </c>
      <c r="U738" s="119">
        <f t="shared" si="214"/>
        <v>1439846.6819014018</v>
      </c>
    </row>
    <row r="739" spans="2:21" x14ac:dyDescent="0.25">
      <c r="B739" s="5">
        <f>形核速率!F739</f>
        <v>28.142321956350539</v>
      </c>
      <c r="C739" s="5">
        <f t="shared" si="212"/>
        <v>0.29314154425810557</v>
      </c>
      <c r="D739" s="5">
        <f>形核速率!K739</f>
        <v>107234.95776889603</v>
      </c>
      <c r="E739" s="5">
        <f>晶体生长速度!E738</f>
        <v>208880.40706859753</v>
      </c>
      <c r="F739" s="39">
        <f t="shared" si="203"/>
        <v>14.226902967034698</v>
      </c>
      <c r="G739">
        <f t="shared" si="204"/>
        <v>14</v>
      </c>
      <c r="H739" s="65">
        <f t="shared" si="205"/>
        <v>0.22690296703469848</v>
      </c>
      <c r="I739">
        <f t="shared" si="206"/>
        <v>11</v>
      </c>
      <c r="J739">
        <f t="shared" si="207"/>
        <v>2.0883107333541155</v>
      </c>
      <c r="K739" s="66">
        <f t="shared" si="208"/>
        <v>2.9807129390099398E-7</v>
      </c>
      <c r="L739" s="96">
        <f t="shared" si="216"/>
        <v>62668.807389322457</v>
      </c>
      <c r="N739" s="101">
        <f t="shared" si="202"/>
        <v>1</v>
      </c>
      <c r="O739" s="5">
        <f t="shared" si="209"/>
        <v>630367795243.55945</v>
      </c>
      <c r="P739" s="5">
        <f t="shared" si="210"/>
        <v>5878379.6660980303</v>
      </c>
      <c r="Q739" s="60">
        <f t="shared" si="211"/>
        <v>58783796660.980301</v>
      </c>
      <c r="R739" s="5">
        <f t="shared" si="215"/>
        <v>1501089.7014066468</v>
      </c>
      <c r="S739" s="18">
        <f t="shared" si="213"/>
        <v>15010897014.066467</v>
      </c>
      <c r="T739" s="119">
        <f t="shared" si="201"/>
        <v>150.10782069947521</v>
      </c>
      <c r="U739" s="119">
        <f t="shared" si="214"/>
        <v>1501078.2069947522</v>
      </c>
    </row>
    <row r="740" spans="2:21" x14ac:dyDescent="0.25">
      <c r="B740" s="5">
        <f>形核速率!F740</f>
        <v>28.142329443162502</v>
      </c>
      <c r="C740" s="5">
        <f t="shared" si="212"/>
        <v>7.486811963275386E-6</v>
      </c>
      <c r="D740" s="5">
        <f>形核速率!K740</f>
        <v>107227.49286290494</v>
      </c>
      <c r="E740" s="5">
        <f>晶体生长速度!E739</f>
        <v>215474.90921977715</v>
      </c>
      <c r="F740" s="39">
        <f t="shared" si="203"/>
        <v>14.226833617891115</v>
      </c>
      <c r="G740">
        <f t="shared" si="204"/>
        <v>14</v>
      </c>
      <c r="H740" s="65">
        <f t="shared" si="205"/>
        <v>0.22683361789111522</v>
      </c>
      <c r="I740">
        <f t="shared" si="206"/>
        <v>11</v>
      </c>
      <c r="J740">
        <f t="shared" si="207"/>
        <v>2.0883107333541155</v>
      </c>
      <c r="K740" s="66">
        <f t="shared" si="208"/>
        <v>2.9804858536357285E-7</v>
      </c>
      <c r="L740" s="96">
        <f t="shared" si="216"/>
        <v>62668.87476743025</v>
      </c>
      <c r="N740" s="101">
        <f t="shared" si="202"/>
        <v>1</v>
      </c>
      <c r="O740" s="5">
        <f t="shared" si="209"/>
        <v>650223858332.89343</v>
      </c>
      <c r="P740" s="5">
        <f t="shared" si="210"/>
        <v>6063965.8819985017</v>
      </c>
      <c r="Q740" s="60">
        <f t="shared" si="211"/>
        <v>60639658819.985016</v>
      </c>
      <c r="R740" s="5">
        <f t="shared" si="215"/>
        <v>1501091.314626775</v>
      </c>
      <c r="S740" s="18">
        <f t="shared" si="213"/>
        <v>15010913146.26775</v>
      </c>
      <c r="T740" s="119">
        <f t="shared" si="201"/>
        <v>150.10798202148803</v>
      </c>
      <c r="U740" s="119">
        <f t="shared" si="214"/>
        <v>1501079.8202148802</v>
      </c>
    </row>
    <row r="741" spans="2:21" x14ac:dyDescent="0.25">
      <c r="B741" s="5">
        <f>形核速率!F741</f>
        <v>28.435470987420608</v>
      </c>
      <c r="C741" s="5">
        <f t="shared" si="212"/>
        <v>0.29314154425810557</v>
      </c>
      <c r="D741" s="5">
        <f>形核速率!K741</f>
        <v>107227.48870499662</v>
      </c>
      <c r="E741" s="5">
        <f>晶体生长速度!E740</f>
        <v>215470.22805150435</v>
      </c>
      <c r="F741" s="39">
        <f t="shared" si="203"/>
        <v>14.237196115128553</v>
      </c>
      <c r="G741">
        <f t="shared" si="204"/>
        <v>14</v>
      </c>
      <c r="H741" s="65">
        <f t="shared" si="205"/>
        <v>0.23719611512855288</v>
      </c>
      <c r="I741">
        <f t="shared" si="206"/>
        <v>11</v>
      </c>
      <c r="J741">
        <f t="shared" si="207"/>
        <v>2.0883107333541155</v>
      </c>
      <c r="K741" s="66">
        <f t="shared" si="208"/>
        <v>3.0146106740328287E-7</v>
      </c>
      <c r="L741" s="96">
        <f t="shared" si="216"/>
        <v>65306.966067381669</v>
      </c>
      <c r="N741" s="101">
        <f t="shared" si="202"/>
        <v>1</v>
      </c>
      <c r="O741" s="5">
        <f t="shared" si="209"/>
        <v>656982546478.25769</v>
      </c>
      <c r="P741" s="5">
        <f t="shared" si="210"/>
        <v>6126997.4184114542</v>
      </c>
      <c r="Q741" s="60">
        <f t="shared" si="211"/>
        <v>61269974184.11454</v>
      </c>
      <c r="R741" s="5">
        <f t="shared" si="215"/>
        <v>1564254.5900194391</v>
      </c>
      <c r="S741" s="18">
        <f t="shared" si="213"/>
        <v>15642545900.194391</v>
      </c>
      <c r="T741" s="119">
        <f t="shared" si="201"/>
        <v>156.42430956075444</v>
      </c>
      <c r="U741" s="119">
        <f t="shared" si="214"/>
        <v>1564243.0956075443</v>
      </c>
    </row>
    <row r="742" spans="2:21" x14ac:dyDescent="0.25">
      <c r="B742" s="5">
        <f>形核速率!F742</f>
        <v>28.435478474232571</v>
      </c>
      <c r="C742" s="5">
        <f t="shared" si="212"/>
        <v>7.486811963275386E-6</v>
      </c>
      <c r="D742" s="5">
        <f>形核速率!K742</f>
        <v>107220.10819325854</v>
      </c>
      <c r="E742" s="5">
        <f>晶体生长速度!E741</f>
        <v>222201.98745328857</v>
      </c>
      <c r="F742" s="39">
        <f t="shared" si="203"/>
        <v>14.237127545508498</v>
      </c>
      <c r="G742">
        <f t="shared" si="204"/>
        <v>14</v>
      </c>
      <c r="H742" s="65">
        <f t="shared" si="205"/>
        <v>0.23712754550849802</v>
      </c>
      <c r="I742">
        <f t="shared" si="206"/>
        <v>11</v>
      </c>
      <c r="J742">
        <f t="shared" si="207"/>
        <v>2.0883107333541155</v>
      </c>
      <c r="K742" s="66">
        <f t="shared" si="208"/>
        <v>3.0143835876617143E-7</v>
      </c>
      <c r="L742" s="96">
        <f t="shared" si="216"/>
        <v>65307.035549018954</v>
      </c>
      <c r="N742" s="101">
        <f t="shared" si="202"/>
        <v>1</v>
      </c>
      <c r="O742" s="5">
        <f t="shared" si="209"/>
        <v>677461657907.37158</v>
      </c>
      <c r="P742" s="5">
        <f t="shared" si="210"/>
        <v>6318419.8311596829</v>
      </c>
      <c r="Q742" s="60">
        <f t="shared" si="211"/>
        <v>63184198311.596832</v>
      </c>
      <c r="R742" s="5">
        <f t="shared" si="215"/>
        <v>1564256.2536039371</v>
      </c>
      <c r="S742" s="18">
        <f t="shared" si="213"/>
        <v>15642562536.039371</v>
      </c>
      <c r="T742" s="119">
        <f t="shared" si="201"/>
        <v>156.42447591920424</v>
      </c>
      <c r="U742" s="119">
        <f t="shared" si="214"/>
        <v>1564244.7591920425</v>
      </c>
    </row>
    <row r="743" spans="2:21" x14ac:dyDescent="0.25">
      <c r="B743" s="5">
        <f>形核速率!F743</f>
        <v>28.728620018490677</v>
      </c>
      <c r="C743" s="5">
        <f t="shared" si="212"/>
        <v>0.29314154425810557</v>
      </c>
      <c r="D743" s="5">
        <f>形核速率!K743</f>
        <v>107220.10418520997</v>
      </c>
      <c r="E743" s="5">
        <f>晶体生长速度!E742</f>
        <v>222197.07183426173</v>
      </c>
      <c r="F743" s="39">
        <f t="shared" si="203"/>
        <v>14.247383759710219</v>
      </c>
      <c r="G743">
        <f t="shared" si="204"/>
        <v>14</v>
      </c>
      <c r="H743" s="65">
        <f t="shared" si="205"/>
        <v>0.24738375971021931</v>
      </c>
      <c r="I743">
        <f t="shared" si="206"/>
        <v>11</v>
      </c>
      <c r="J743">
        <f t="shared" si="207"/>
        <v>2.0883107333541155</v>
      </c>
      <c r="K743" s="66">
        <f t="shared" si="208"/>
        <v>3.0485405371844198E-7</v>
      </c>
      <c r="L743" s="96">
        <f t="shared" si="216"/>
        <v>68027.48638964702</v>
      </c>
      <c r="N743" s="101">
        <f t="shared" si="202"/>
        <v>1</v>
      </c>
      <c r="O743" s="5">
        <f t="shared" si="209"/>
        <v>684430447727.979</v>
      </c>
      <c r="P743" s="5">
        <f t="shared" si="210"/>
        <v>6383415.2459477829</v>
      </c>
      <c r="Q743" s="60">
        <f t="shared" si="211"/>
        <v>63834152459.477829</v>
      </c>
      <c r="R743" s="5">
        <f t="shared" si="215"/>
        <v>1629391.4463710617</v>
      </c>
      <c r="S743" s="18">
        <f t="shared" si="213"/>
        <v>16293914463.710617</v>
      </c>
      <c r="T743" s="119">
        <f t="shared" si="201"/>
        <v>162.9379951959167</v>
      </c>
      <c r="U743" s="119">
        <f t="shared" si="214"/>
        <v>1629379.9519591669</v>
      </c>
    </row>
    <row r="744" spans="2:21" x14ac:dyDescent="0.25">
      <c r="B744" s="5">
        <f>形核速率!F744</f>
        <v>28.72862750530264</v>
      </c>
      <c r="C744" s="5">
        <f t="shared" si="212"/>
        <v>7.486811963275386E-6</v>
      </c>
      <c r="D744" s="5">
        <f>形核速率!K744</f>
        <v>107212.80628111017</v>
      </c>
      <c r="E744" s="5">
        <f>晶体生长速度!E743</f>
        <v>229067.49940381141</v>
      </c>
      <c r="F744" s="39">
        <f t="shared" si="203"/>
        <v>14.247315953167416</v>
      </c>
      <c r="G744">
        <f t="shared" si="204"/>
        <v>14</v>
      </c>
      <c r="H744" s="65">
        <f t="shared" si="205"/>
        <v>0.24731595316741561</v>
      </c>
      <c r="I744">
        <f t="shared" si="206"/>
        <v>11</v>
      </c>
      <c r="J744">
        <f t="shared" si="207"/>
        <v>2.0883107333541155</v>
      </c>
      <c r="K744" s="66">
        <f t="shared" si="208"/>
        <v>3.0483134504040481E-7</v>
      </c>
      <c r="L744" s="96">
        <f t="shared" si="216"/>
        <v>68027.558018101452</v>
      </c>
      <c r="N744" s="101">
        <f t="shared" si="202"/>
        <v>1</v>
      </c>
      <c r="O744" s="5">
        <f t="shared" si="209"/>
        <v>705545484923.67053</v>
      </c>
      <c r="P744" s="5">
        <f t="shared" si="210"/>
        <v>6580794.8639432322</v>
      </c>
      <c r="Q744" s="60">
        <f t="shared" si="211"/>
        <v>65807948639.43232</v>
      </c>
      <c r="R744" s="5">
        <f t="shared" si="215"/>
        <v>1629393.1613563567</v>
      </c>
      <c r="S744" s="18">
        <f t="shared" si="213"/>
        <v>16293931613.563566</v>
      </c>
      <c r="T744" s="119">
        <f t="shared" si="201"/>
        <v>162.93816669444618</v>
      </c>
      <c r="U744" s="119">
        <f t="shared" si="214"/>
        <v>1629381.6669444619</v>
      </c>
    </row>
    <row r="745" spans="2:21" x14ac:dyDescent="0.25">
      <c r="B745" s="5">
        <f>形核速率!F745</f>
        <v>29.021769049560746</v>
      </c>
      <c r="C745" s="5">
        <f t="shared" si="212"/>
        <v>0.29314154425810557</v>
      </c>
      <c r="D745" s="5">
        <f>形核速率!K745</f>
        <v>107212.8024196129</v>
      </c>
      <c r="E745" s="5">
        <f>晶体生长速度!E744</f>
        <v>229062.34270901835</v>
      </c>
      <c r="F745" s="39">
        <f>LN(D745*B745/2-3)</f>
        <v>14.257468042421209</v>
      </c>
      <c r="G745">
        <f t="shared" ref="G745:G747" si="217">INT(F745)</f>
        <v>14</v>
      </c>
      <c r="H745" s="65">
        <f t="shared" ref="H745:H747" si="218">F745-G745</f>
        <v>0.25746804242120902</v>
      </c>
      <c r="I745">
        <f t="shared" ref="I745:I747" si="219">G745-3</f>
        <v>11</v>
      </c>
      <c r="J745">
        <f t="shared" ref="J745:J747" si="220">1+1/2+4/9/2+10/27*(1-(1-1/3)^(G745-3))</f>
        <v>2.0883107333541155</v>
      </c>
      <c r="K745" s="66">
        <f t="shared" ref="K745:K747" si="221">(3^H745)/3*4*3^I745*5*1/(3^(2*(G745-1)))*1/2</f>
        <v>3.0825022334246748E-7</v>
      </c>
      <c r="L745" s="96">
        <f t="shared" si="216"/>
        <v>70832.06321993965</v>
      </c>
      <c r="N745" s="101">
        <f t="shared" si="202"/>
        <v>1</v>
      </c>
      <c r="O745" s="5">
        <f>B745*D745*E745</f>
        <v>712728668396.73645</v>
      </c>
      <c r="P745" s="5">
        <f>B745*E745</f>
        <v>6647794.4080524649</v>
      </c>
      <c r="Q745" s="60">
        <f t="shared" ref="Q745:Q747" si="222">P745*10^4</f>
        <v>66477944080.524651</v>
      </c>
      <c r="R745" s="5">
        <f t="shared" si="215"/>
        <v>1696540.8502294577</v>
      </c>
      <c r="S745" s="18">
        <f t="shared" si="213"/>
        <v>16965408502.294577</v>
      </c>
      <c r="T745" s="119">
        <f t="shared" si="201"/>
        <v>169.65293558175628</v>
      </c>
      <c r="U745" s="119">
        <f t="shared" si="214"/>
        <v>1696529.3558175629</v>
      </c>
    </row>
    <row r="746" spans="2:21" x14ac:dyDescent="0.25">
      <c r="B746" s="5">
        <f>形核速率!F746</f>
        <v>29.021776536372709</v>
      </c>
      <c r="C746" s="5">
        <f t="shared" si="212"/>
        <v>7.486811963275386E-6</v>
      </c>
      <c r="D746" s="5">
        <f>形核速率!K746</f>
        <v>107205.58539165376</v>
      </c>
      <c r="E746" s="5">
        <f>晶体生长速度!E745</f>
        <v>236072.84927685632</v>
      </c>
      <c r="F746" s="39">
        <f>LN(D746*B746/2-3)</f>
        <v>14.257400983015506</v>
      </c>
      <c r="G746">
        <f t="shared" si="217"/>
        <v>14</v>
      </c>
      <c r="H746" s="65">
        <f t="shared" si="218"/>
        <v>0.25740098301550596</v>
      </c>
      <c r="I746">
        <f t="shared" si="219"/>
        <v>11</v>
      </c>
      <c r="J746">
        <f t="shared" si="220"/>
        <v>2.0883107333541155</v>
      </c>
      <c r="K746" s="66">
        <f t="shared" si="221"/>
        <v>3.0822751468000121E-7</v>
      </c>
      <c r="L746" s="96">
        <f t="shared" si="216"/>
        <v>70832.137038937974</v>
      </c>
      <c r="N746" s="101">
        <f t="shared" si="202"/>
        <v>1</v>
      </c>
      <c r="O746" s="5">
        <f>B746*D746*E746</f>
        <v>734492639777.49353</v>
      </c>
      <c r="P746" s="5">
        <f>B746*E746</f>
        <v>6851253.4780177195</v>
      </c>
      <c r="Q746" s="60">
        <f t="shared" si="222"/>
        <v>68512534780.177193</v>
      </c>
      <c r="R746" s="5">
        <f t="shared" si="215"/>
        <v>1696542.6176624899</v>
      </c>
      <c r="S746" s="18">
        <f t="shared" si="213"/>
        <v>16965426176.624899</v>
      </c>
      <c r="T746" s="119">
        <f t="shared" si="201"/>
        <v>169.65311232505951</v>
      </c>
      <c r="U746" s="119">
        <f t="shared" si="214"/>
        <v>1696531.1232505951</v>
      </c>
    </row>
    <row r="747" spans="2:21" x14ac:dyDescent="0.25">
      <c r="B747" s="5">
        <f>形核速率!F747</f>
        <v>29.314918080630815</v>
      </c>
      <c r="C747" s="5">
        <f t="shared" si="212"/>
        <v>0.29314154425810557</v>
      </c>
      <c r="D747" s="5">
        <f>形核速率!K747</f>
        <v>107205.58167350334</v>
      </c>
      <c r="E747" s="5">
        <f>晶体生长速度!E746</f>
        <v>236067.4447959348</v>
      </c>
      <c r="F747" s="39">
        <f>LN(D747*B747/2-3)</f>
        <v>14.267451040338916</v>
      </c>
      <c r="G747">
        <f t="shared" si="217"/>
        <v>14</v>
      </c>
      <c r="H747" s="65">
        <f t="shared" si="218"/>
        <v>0.26745104033891565</v>
      </c>
      <c r="I747">
        <f t="shared" si="219"/>
        <v>11</v>
      </c>
      <c r="J747">
        <f t="shared" si="220"/>
        <v>2.0883107333541155</v>
      </c>
      <c r="K747" s="66">
        <f t="shared" si="221"/>
        <v>3.1164954733781803E-7</v>
      </c>
      <c r="L747" s="96">
        <f t="shared" si="216"/>
        <v>73722.408613753505</v>
      </c>
      <c r="N747" s="101">
        <f t="shared" si="202"/>
        <v>1</v>
      </c>
      <c r="O747" s="5">
        <f>B747*D747*E747</f>
        <v>741894551613.57996</v>
      </c>
      <c r="P747" s="5">
        <f>B747*E747</f>
        <v>6920297.8056966662</v>
      </c>
      <c r="Q747" s="60">
        <f t="shared" si="222"/>
        <v>69202978056.96666</v>
      </c>
      <c r="R747" s="5">
        <f t="shared" si="215"/>
        <v>1765743.7929790353</v>
      </c>
      <c r="S747" s="18">
        <f t="shared" si="213"/>
        <v>17657437929.790352</v>
      </c>
      <c r="T747" s="119">
        <f t="shared" si="201"/>
        <v>176.57322985671405</v>
      </c>
      <c r="U747" s="119">
        <f t="shared" si="214"/>
        <v>1765732.2985671405</v>
      </c>
    </row>
    <row r="748" spans="2:21" x14ac:dyDescent="0.25">
      <c r="B748" s="5">
        <f>形核速率!F748</f>
        <v>29.314925567442778</v>
      </c>
      <c r="C748" s="5">
        <f t="shared" si="212"/>
        <v>7.486811963275386E-6</v>
      </c>
      <c r="D748" s="5">
        <f>形核速率!K748</f>
        <v>107198.44384308027</v>
      </c>
      <c r="E748" s="5">
        <f>晶体生长速度!E747</f>
        <v>243219.44110595001</v>
      </c>
      <c r="F748" s="39">
        <f t="shared" ref="F748:F811" si="223">LN(D748*B748/2-3)</f>
        <v>14.267384712615906</v>
      </c>
      <c r="G748">
        <f t="shared" ref="G748:G811" si="224">INT(F748)</f>
        <v>14</v>
      </c>
      <c r="H748" s="65">
        <f t="shared" ref="H748:H811" si="225">F748-G748</f>
        <v>0.26738471261590568</v>
      </c>
      <c r="I748">
        <f t="shared" ref="I748:I811" si="226">G748-3</f>
        <v>11</v>
      </c>
      <c r="J748">
        <f t="shared" ref="J748:J811" si="227">1+1/2+4/9/2+10/27*(1-(1-1/3)^(G748-3))</f>
        <v>2.0883107333541155</v>
      </c>
      <c r="K748" s="66">
        <f t="shared" ref="K748:K811" si="228">(3^H748)/3*4*3^I748*5*1/(3^(2*(G748-1)))*1/2</f>
        <v>3.1162683874524855E-7</v>
      </c>
      <c r="L748" s="96">
        <f t="shared" si="216"/>
        <v>73722.484667461496</v>
      </c>
      <c r="N748" s="101">
        <f t="shared" si="202"/>
        <v>1</v>
      </c>
      <c r="O748" s="5">
        <f t="shared" ref="O748:O811" si="229">B748*D748*E748</f>
        <v>764320596571.84277</v>
      </c>
      <c r="P748" s="5">
        <f t="shared" ref="P748:P811" si="230">B748*E748</f>
        <v>7129959.8125759568</v>
      </c>
      <c r="Q748" s="60">
        <f t="shared" ref="Q748:Q811" si="231">P748*10^4</f>
        <v>71299598125.759567</v>
      </c>
      <c r="R748" s="5">
        <f t="shared" si="215"/>
        <v>1765745.6139172567</v>
      </c>
      <c r="S748" s="18">
        <f t="shared" si="213"/>
        <v>17657456139.172565</v>
      </c>
      <c r="T748" s="119">
        <f t="shared" si="201"/>
        <v>176.57341195053618</v>
      </c>
      <c r="U748" s="119">
        <f t="shared" si="214"/>
        <v>1765734.1195053619</v>
      </c>
    </row>
    <row r="749" spans="2:21" x14ac:dyDescent="0.25">
      <c r="B749" s="5">
        <f>形核速率!F749</f>
        <v>29.608067111700883</v>
      </c>
      <c r="C749" s="5">
        <f t="shared" si="212"/>
        <v>0.29314154425810557</v>
      </c>
      <c r="D749" s="5">
        <f>形核速率!K749</f>
        <v>107198.44026517212</v>
      </c>
      <c r="E749" s="5">
        <f>晶体生长速度!E748</f>
        <v>243213.78204319769</v>
      </c>
      <c r="F749" s="39">
        <f t="shared" si="223"/>
        <v>14.277334768546206</v>
      </c>
      <c r="G749">
        <f t="shared" si="224"/>
        <v>14</v>
      </c>
      <c r="H749" s="65">
        <f t="shared" si="225"/>
        <v>0.27733476854620598</v>
      </c>
      <c r="I749">
        <f t="shared" si="226"/>
        <v>11</v>
      </c>
      <c r="J749">
        <f t="shared" si="227"/>
        <v>2.0883107333541155</v>
      </c>
      <c r="K749" s="66">
        <f t="shared" si="228"/>
        <v>3.150519973169782E-7</v>
      </c>
      <c r="L749" s="96">
        <f t="shared" si="216"/>
        <v>76700.251816149888</v>
      </c>
      <c r="N749" s="101">
        <f t="shared" si="202"/>
        <v>1</v>
      </c>
      <c r="O749" s="5">
        <f t="shared" si="229"/>
        <v>771945614196.54065</v>
      </c>
      <c r="P749" s="5">
        <f t="shared" si="230"/>
        <v>7201089.9812255884</v>
      </c>
      <c r="Q749" s="60">
        <f t="shared" si="231"/>
        <v>72010899812.25589</v>
      </c>
      <c r="R749" s="5">
        <f t="shared" si="215"/>
        <v>1837041.6775702541</v>
      </c>
      <c r="S749" s="18">
        <f t="shared" si="213"/>
        <v>18370416775.702541</v>
      </c>
      <c r="T749" s="119">
        <f t="shared" si="201"/>
        <v>183.70301831583592</v>
      </c>
      <c r="U749" s="119">
        <f t="shared" si="214"/>
        <v>1837030.1831583593</v>
      </c>
    </row>
    <row r="750" spans="2:21" x14ac:dyDescent="0.25">
      <c r="B750" s="5">
        <f>形核速率!F750</f>
        <v>29.608074598512847</v>
      </c>
      <c r="C750" s="5">
        <f t="shared" si="212"/>
        <v>7.486811963275386E-6</v>
      </c>
      <c r="D750" s="5">
        <f>形核速率!K750</f>
        <v>107191.38000446031</v>
      </c>
      <c r="E750" s="5">
        <f>晶体生长速度!E749</f>
        <v>250508.67875264952</v>
      </c>
      <c r="F750" s="39">
        <f t="shared" si="223"/>
        <v>14.277269157517852</v>
      </c>
      <c r="G750">
        <f t="shared" si="224"/>
        <v>14</v>
      </c>
      <c r="H750" s="65">
        <f t="shared" si="225"/>
        <v>0.27726915751785164</v>
      </c>
      <c r="I750">
        <f t="shared" si="226"/>
        <v>11</v>
      </c>
      <c r="J750">
        <f t="shared" si="227"/>
        <v>2.0883107333541155</v>
      </c>
      <c r="K750" s="66">
        <f t="shared" si="228"/>
        <v>3.1502928884655373E-7</v>
      </c>
      <c r="L750" s="96">
        <f t="shared" si="216"/>
        <v>76700.330149172325</v>
      </c>
      <c r="N750" s="101">
        <f t="shared" si="202"/>
        <v>1</v>
      </c>
      <c r="O750" s="5">
        <f t="shared" si="229"/>
        <v>795047003081.04968</v>
      </c>
      <c r="P750" s="5">
        <f t="shared" si="230"/>
        <v>7417079.6480833367</v>
      </c>
      <c r="Q750" s="60">
        <f t="shared" si="231"/>
        <v>74170796480.833374</v>
      </c>
      <c r="R750" s="5">
        <f t="shared" si="215"/>
        <v>1837043.553081627</v>
      </c>
      <c r="S750" s="18">
        <f t="shared" si="213"/>
        <v>18370435530.816269</v>
      </c>
      <c r="T750" s="119">
        <f t="shared" si="201"/>
        <v>183.70320586697321</v>
      </c>
      <c r="U750" s="119">
        <f t="shared" si="214"/>
        <v>1837032.058669732</v>
      </c>
    </row>
    <row r="751" spans="2:21" x14ac:dyDescent="0.25">
      <c r="B751" s="5">
        <f>形核速率!F751</f>
        <v>29.901216142770952</v>
      </c>
      <c r="C751" s="5">
        <f t="shared" si="212"/>
        <v>0.29314154425810557</v>
      </c>
      <c r="D751" s="5">
        <f>形核速率!K751</f>
        <v>107191.37656378547</v>
      </c>
      <c r="E751" s="5">
        <f>晶体生长速度!E750</f>
        <v>250502.758227035</v>
      </c>
      <c r="F751" s="39">
        <f t="shared" si="223"/>
        <v>14.287121182574428</v>
      </c>
      <c r="G751">
        <f t="shared" si="224"/>
        <v>14</v>
      </c>
      <c r="H751" s="65">
        <f t="shared" si="225"/>
        <v>0.28712118257442754</v>
      </c>
      <c r="I751">
        <f t="shared" si="226"/>
        <v>11</v>
      </c>
      <c r="J751">
        <f t="shared" si="227"/>
        <v>2.0883107333541155</v>
      </c>
      <c r="K751" s="66">
        <f t="shared" si="228"/>
        <v>3.1845754542665716E-7</v>
      </c>
      <c r="L751" s="96">
        <f t="shared" si="216"/>
        <v>79767.339259652173</v>
      </c>
      <c r="N751" s="101">
        <f t="shared" si="202"/>
        <v>1</v>
      </c>
      <c r="O751" s="5">
        <f t="shared" si="229"/>
        <v>802899546616.69287</v>
      </c>
      <c r="P751" s="5">
        <f t="shared" si="230"/>
        <v>7490337.1181068681</v>
      </c>
      <c r="Q751" s="60">
        <f t="shared" si="231"/>
        <v>74903371181.06868</v>
      </c>
      <c r="R751" s="5">
        <f t="shared" si="215"/>
        <v>1910476.318469215</v>
      </c>
      <c r="S751" s="18">
        <f t="shared" si="213"/>
        <v>19104763184.69215</v>
      </c>
      <c r="T751" s="119">
        <f t="shared" si="201"/>
        <v>191.04648240573201</v>
      </c>
      <c r="U751" s="119">
        <f t="shared" si="214"/>
        <v>1910464.8240573201</v>
      </c>
    </row>
    <row r="752" spans="2:21" x14ac:dyDescent="0.25">
      <c r="B752" s="5">
        <f>形核速率!F752</f>
        <v>29.901223629582915</v>
      </c>
      <c r="C752" s="5">
        <f t="shared" si="212"/>
        <v>7.486811963275386E-6</v>
      </c>
      <c r="D752" s="5">
        <f>形核速率!K752</f>
        <v>107184.39229372989</v>
      </c>
      <c r="E752" s="5">
        <f>晶体生长速度!E751</f>
        <v>257941.96590655745</v>
      </c>
      <c r="F752" s="39">
        <f t="shared" si="223"/>
        <v>14.287056273700639</v>
      </c>
      <c r="G752">
        <f t="shared" si="224"/>
        <v>14</v>
      </c>
      <c r="H752" s="65">
        <f t="shared" si="225"/>
        <v>0.2870562737006388</v>
      </c>
      <c r="I752">
        <f t="shared" si="226"/>
        <v>11</v>
      </c>
      <c r="J752">
        <f t="shared" si="227"/>
        <v>2.0883107333541155</v>
      </c>
      <c r="K752" s="66">
        <f t="shared" si="228"/>
        <v>3.184348371286354E-7</v>
      </c>
      <c r="L752" s="96">
        <f t="shared" si="216"/>
        <v>79767.419917032734</v>
      </c>
      <c r="N752" s="101">
        <f t="shared" si="202"/>
        <v>1</v>
      </c>
      <c r="O752" s="5">
        <f t="shared" si="229"/>
        <v>826689680714.90845</v>
      </c>
      <c r="P752" s="5">
        <f t="shared" si="230"/>
        <v>7712780.4060262265</v>
      </c>
      <c r="Q752" s="60">
        <f t="shared" si="231"/>
        <v>77127804060.262268</v>
      </c>
      <c r="R752" s="5">
        <f t="shared" si="215"/>
        <v>1910478.2496322112</v>
      </c>
      <c r="S752" s="18">
        <f t="shared" si="213"/>
        <v>19104782496.322113</v>
      </c>
      <c r="T752" s="119">
        <f t="shared" si="201"/>
        <v>191.04667552203162</v>
      </c>
      <c r="U752" s="119">
        <f t="shared" si="214"/>
        <v>1910466.7552203161</v>
      </c>
    </row>
    <row r="753" spans="2:21" x14ac:dyDescent="0.25">
      <c r="B753" s="5">
        <f>形核速率!F753</f>
        <v>30.194365173841021</v>
      </c>
      <c r="C753" s="5">
        <f t="shared" si="212"/>
        <v>0.29314154425810557</v>
      </c>
      <c r="D753" s="5">
        <f>形核速率!K753</f>
        <v>107184.38898737142</v>
      </c>
      <c r="E753" s="5">
        <f>晶体生长速度!E752</f>
        <v>257935.77695173022</v>
      </c>
      <c r="F753" s="39">
        <f t="shared" si="223"/>
        <v>14.296812180727242</v>
      </c>
      <c r="G753">
        <f t="shared" si="224"/>
        <v>14</v>
      </c>
      <c r="H753" s="65">
        <f t="shared" si="225"/>
        <v>0.29681218072724214</v>
      </c>
      <c r="I753">
        <f t="shared" si="226"/>
        <v>11</v>
      </c>
      <c r="J753">
        <f t="shared" si="227"/>
        <v>2.0883107333541155</v>
      </c>
      <c r="K753" s="66">
        <f t="shared" si="228"/>
        <v>3.2186616433259015E-7</v>
      </c>
      <c r="L753" s="96">
        <f t="shared" si="216"/>
        <v>82925.434562140654</v>
      </c>
      <c r="N753" s="101">
        <f t="shared" si="202"/>
        <v>1</v>
      </c>
      <c r="O753" s="5">
        <f t="shared" si="229"/>
        <v>834774212962.31726</v>
      </c>
      <c r="P753" s="5">
        <f t="shared" si="230"/>
        <v>7788207.0406789482</v>
      </c>
      <c r="Q753" s="60">
        <f t="shared" si="231"/>
        <v>77882070406.789474</v>
      </c>
      <c r="R753" s="5">
        <f t="shared" si="215"/>
        <v>1986089.9416072557</v>
      </c>
      <c r="S753" s="18">
        <f t="shared" si="213"/>
        <v>19860899416.072556</v>
      </c>
      <c r="T753" s="119">
        <f t="shared" si="201"/>
        <v>198.60784471953608</v>
      </c>
      <c r="U753" s="119">
        <f t="shared" si="214"/>
        <v>1986078.4471953607</v>
      </c>
    </row>
    <row r="754" spans="2:21" x14ac:dyDescent="0.25">
      <c r="B754" s="5">
        <f>形核速率!F754</f>
        <v>30.194372660652984</v>
      </c>
      <c r="C754" s="5">
        <f t="shared" si="212"/>
        <v>7.486811963275386E-6</v>
      </c>
      <c r="D754" s="5">
        <f>形核速率!K754</f>
        <v>107177.47917577568</v>
      </c>
      <c r="E754" s="5">
        <f>晶体生长速度!E753</f>
        <v>265520.7060853361</v>
      </c>
      <c r="F754" s="39">
        <f t="shared" si="223"/>
        <v>14.296747959898356</v>
      </c>
      <c r="G754">
        <f t="shared" si="224"/>
        <v>14</v>
      </c>
      <c r="H754" s="65">
        <f t="shared" si="225"/>
        <v>0.29674795989835623</v>
      </c>
      <c r="I754">
        <f t="shared" si="226"/>
        <v>11</v>
      </c>
      <c r="J754">
        <f t="shared" si="227"/>
        <v>2.0883107333541155</v>
      </c>
      <c r="K754" s="66">
        <f t="shared" si="228"/>
        <v>3.2184345625532344E-7</v>
      </c>
      <c r="L754" s="96">
        <f t="shared" si="216"/>
        <v>82925.517589361902</v>
      </c>
      <c r="N754" s="101">
        <f t="shared" si="202"/>
        <v>1</v>
      </c>
      <c r="O754" s="5">
        <f t="shared" si="229"/>
        <v>859266624482.92456</v>
      </c>
      <c r="P754" s="5">
        <f t="shared" si="230"/>
        <v>8017231.1486603487</v>
      </c>
      <c r="Q754" s="60">
        <f t="shared" si="231"/>
        <v>80172311486.603485</v>
      </c>
      <c r="R754" s="5">
        <f t="shared" si="215"/>
        <v>1986091.9295108547</v>
      </c>
      <c r="S754" s="18">
        <f t="shared" si="213"/>
        <v>19860919295.108547</v>
      </c>
      <c r="T754" s="119">
        <f t="shared" si="201"/>
        <v>198.60804350989596</v>
      </c>
      <c r="U754" s="119">
        <f t="shared" si="214"/>
        <v>1986080.4350989596</v>
      </c>
    </row>
    <row r="755" spans="2:21" x14ac:dyDescent="0.25">
      <c r="B755" s="5">
        <f>形核速率!F755</f>
        <v>30.48751420491109</v>
      </c>
      <c r="C755" s="5">
        <f t="shared" si="212"/>
        <v>0.29314154425810557</v>
      </c>
      <c r="D755" s="5">
        <f>形核速率!K755</f>
        <v>107177.47600090482</v>
      </c>
      <c r="E755" s="5">
        <f>晶体生长速度!E754</f>
        <v>265514.24164963729</v>
      </c>
      <c r="F755" s="39">
        <f t="shared" si="223"/>
        <v>14.306409606292208</v>
      </c>
      <c r="G755">
        <f t="shared" si="224"/>
        <v>14</v>
      </c>
      <c r="H755" s="65">
        <f t="shared" si="225"/>
        <v>0.30640960629220793</v>
      </c>
      <c r="I755">
        <f t="shared" si="226"/>
        <v>11</v>
      </c>
      <c r="J755">
        <f t="shared" si="227"/>
        <v>2.0883107333541155</v>
      </c>
      <c r="K755" s="66">
        <f t="shared" si="228"/>
        <v>3.2527782720491931E-7</v>
      </c>
      <c r="L755" s="96">
        <f t="shared" si="216"/>
        <v>86176.318524747621</v>
      </c>
      <c r="N755" s="101">
        <f t="shared" si="202"/>
        <v>1</v>
      </c>
      <c r="O755" s="5">
        <f t="shared" si="229"/>
        <v>867587650903.17834</v>
      </c>
      <c r="P755" s="5">
        <f t="shared" si="230"/>
        <v>8094869.2138995128</v>
      </c>
      <c r="Q755" s="60">
        <f t="shared" si="231"/>
        <v>80948692138.995132</v>
      </c>
      <c r="R755" s="5">
        <f t="shared" si="215"/>
        <v>2063925.1843305491</v>
      </c>
      <c r="S755" s="18">
        <f t="shared" si="213"/>
        <v>20639251843.305492</v>
      </c>
      <c r="T755" s="119">
        <f t="shared" si="201"/>
        <v>206.39136899186542</v>
      </c>
      <c r="U755" s="119">
        <f t="shared" si="214"/>
        <v>2063913.6899186543</v>
      </c>
    </row>
    <row r="756" spans="2:21" x14ac:dyDescent="0.25">
      <c r="B756" s="5">
        <f>形核速率!F756</f>
        <v>30.487521691723053</v>
      </c>
      <c r="C756" s="5">
        <f t="shared" si="212"/>
        <v>7.486811963275386E-6</v>
      </c>
      <c r="D756" s="5">
        <f>形核速率!K756</f>
        <v>107170.63916061129</v>
      </c>
      <c r="E756" s="5">
        <f>晶体生长速度!E755</f>
        <v>273246.30263472232</v>
      </c>
      <c r="F756" s="39">
        <f t="shared" si="223"/>
        <v>14.306346059812306</v>
      </c>
      <c r="G756">
        <f t="shared" si="224"/>
        <v>14</v>
      </c>
      <c r="H756" s="65">
        <f t="shared" si="225"/>
        <v>0.30634605981230578</v>
      </c>
      <c r="I756">
        <f t="shared" si="226"/>
        <v>11</v>
      </c>
      <c r="J756">
        <f t="shared" si="227"/>
        <v>2.0883107333541155</v>
      </c>
      <c r="K756" s="66">
        <f t="shared" si="228"/>
        <v>3.2525511939493326E-7</v>
      </c>
      <c r="L756" s="96">
        <f t="shared" si="216"/>
        <v>86176.403967730934</v>
      </c>
      <c r="N756" s="101">
        <f t="shared" si="202"/>
        <v>1</v>
      </c>
      <c r="O756" s="5">
        <f t="shared" si="229"/>
        <v>892796002958.66211</v>
      </c>
      <c r="P756" s="5">
        <f t="shared" si="230"/>
        <v>8330602.5787592186</v>
      </c>
      <c r="Q756" s="60">
        <f t="shared" si="231"/>
        <v>83306025787.592178</v>
      </c>
      <c r="R756" s="5">
        <f t="shared" si="215"/>
        <v>2063927.2300742366</v>
      </c>
      <c r="S756" s="18">
        <f t="shared" si="213"/>
        <v>20639272300.742367</v>
      </c>
      <c r="T756" s="119">
        <f t="shared" si="201"/>
        <v>206.39157356623417</v>
      </c>
      <c r="U756" s="119">
        <f t="shared" si="214"/>
        <v>2063915.7356623418</v>
      </c>
    </row>
    <row r="757" spans="2:21" x14ac:dyDescent="0.25">
      <c r="B757" s="5">
        <f>形核速率!F757</f>
        <v>30.780663235981159</v>
      </c>
      <c r="C757" s="5">
        <f t="shared" si="212"/>
        <v>0.29314154425810557</v>
      </c>
      <c r="D757" s="5">
        <f>形核速率!K757</f>
        <v>107170.63611448418</v>
      </c>
      <c r="E757" s="5">
        <f>晶体生长速度!E756</f>
        <v>273239.55558119511</v>
      </c>
      <c r="F757" s="39">
        <f t="shared" si="223"/>
        <v>14.315915249646528</v>
      </c>
      <c r="G757">
        <f t="shared" si="224"/>
        <v>14</v>
      </c>
      <c r="H757" s="65">
        <f t="shared" si="225"/>
        <v>0.31591524964652784</v>
      </c>
      <c r="I757">
        <f t="shared" si="226"/>
        <v>11</v>
      </c>
      <c r="J757">
        <f t="shared" si="227"/>
        <v>2.0883107333541155</v>
      </c>
      <c r="K757" s="66">
        <f t="shared" si="228"/>
        <v>3.2869250770411705E-7</v>
      </c>
      <c r="L757" s="96">
        <f t="shared" si="216"/>
        <v>89521.789129752622</v>
      </c>
      <c r="N757" s="101">
        <f t="shared" si="202"/>
        <v>1</v>
      </c>
      <c r="O757" s="5">
        <f t="shared" si="229"/>
        <v>901358071654.90088</v>
      </c>
      <c r="P757" s="5">
        <f t="shared" si="230"/>
        <v>8410494.7430939227</v>
      </c>
      <c r="Q757" s="60">
        <f t="shared" si="231"/>
        <v>84104947430.939224</v>
      </c>
      <c r="R757" s="5">
        <f t="shared" si="215"/>
        <v>2144025.0953497067</v>
      </c>
      <c r="S757" s="18">
        <f t="shared" si="213"/>
        <v>21440250953.497066</v>
      </c>
      <c r="T757" s="119">
        <f t="shared" ref="T757:T820" si="232">T756+(E757*C757*N757)/10000</f>
        <v>214.40136009378116</v>
      </c>
      <c r="U757" s="119">
        <f t="shared" si="214"/>
        <v>2144013.6009378117</v>
      </c>
    </row>
    <row r="758" spans="2:21" x14ac:dyDescent="0.25">
      <c r="B758" s="5">
        <f>形核速率!F758</f>
        <v>30.780670722793122</v>
      </c>
      <c r="C758" s="5">
        <f t="shared" si="212"/>
        <v>7.486811963275386E-6</v>
      </c>
      <c r="D758" s="5">
        <f>形核速率!K758</f>
        <v>107163.87080164207</v>
      </c>
      <c r="E758" s="5">
        <f>晶体生长速度!E757</f>
        <v>281120.15872854198</v>
      </c>
      <c r="F758" s="39">
        <f t="shared" si="223"/>
        <v>14.315852364217553</v>
      </c>
      <c r="G758">
        <f t="shared" si="224"/>
        <v>14</v>
      </c>
      <c r="H758" s="65">
        <f t="shared" si="225"/>
        <v>0.31585236421755347</v>
      </c>
      <c r="I758">
        <f t="shared" si="226"/>
        <v>11</v>
      </c>
      <c r="J758">
        <f t="shared" si="227"/>
        <v>2.0883107333541155</v>
      </c>
      <c r="K758" s="66">
        <f t="shared" si="228"/>
        <v>3.2866980020618741E-7</v>
      </c>
      <c r="L758" s="96">
        <f t="shared" si="216"/>
        <v>89521.87703485816</v>
      </c>
      <c r="N758" s="101">
        <f t="shared" ref="N758:N821" si="233">N757</f>
        <v>1</v>
      </c>
      <c r="O758" s="5">
        <f t="shared" si="229"/>
        <v>927296158244.19971</v>
      </c>
      <c r="P758" s="5">
        <f t="shared" si="230"/>
        <v>8653067.039362587</v>
      </c>
      <c r="Q758" s="60">
        <f t="shared" si="231"/>
        <v>86530670393.62587</v>
      </c>
      <c r="R758" s="5">
        <f t="shared" si="215"/>
        <v>2144027.2000434743</v>
      </c>
      <c r="S758" s="18">
        <f t="shared" si="213"/>
        <v>21440272000.434742</v>
      </c>
      <c r="T758" s="119">
        <f t="shared" si="232"/>
        <v>214.40157056315792</v>
      </c>
      <c r="U758" s="119">
        <f t="shared" si="214"/>
        <v>2144015.7056315793</v>
      </c>
    </row>
    <row r="759" spans="2:21" x14ac:dyDescent="0.25">
      <c r="B759" s="5">
        <f>形核速率!F759</f>
        <v>31.073812267051228</v>
      </c>
      <c r="C759" s="5">
        <f t="shared" si="212"/>
        <v>0.29314154425810557</v>
      </c>
      <c r="D759" s="5">
        <f>形核速率!K759</f>
        <v>107163.86788159625</v>
      </c>
      <c r="E759" s="5">
        <f>晶体生长速度!E758</f>
        <v>281113.12183494162</v>
      </c>
      <c r="F759" s="39">
        <f t="shared" si="223"/>
        <v>14.325330850263031</v>
      </c>
      <c r="G759">
        <f t="shared" si="224"/>
        <v>14</v>
      </c>
      <c r="H759" s="65">
        <f t="shared" si="225"/>
        <v>0.32533085026303077</v>
      </c>
      <c r="I759">
        <f t="shared" si="226"/>
        <v>11</v>
      </c>
      <c r="J759">
        <f t="shared" si="227"/>
        <v>2.0883107333541155</v>
      </c>
      <c r="K759" s="66">
        <f t="shared" si="228"/>
        <v>3.3211017996744402E-7</v>
      </c>
      <c r="L759" s="96">
        <f t="shared" si="216"/>
        <v>92963.661538477856</v>
      </c>
      <c r="N759" s="101">
        <f t="shared" si="233"/>
        <v>1</v>
      </c>
      <c r="O759" s="5">
        <f t="shared" si="229"/>
        <v>936103859943.45215</v>
      </c>
      <c r="P759" s="5">
        <f t="shared" si="230"/>
        <v>8735256.3737036753</v>
      </c>
      <c r="Q759" s="60">
        <f t="shared" si="231"/>
        <v>87352563737.036758</v>
      </c>
      <c r="R759" s="5">
        <f t="shared" si="215"/>
        <v>2226433.134689386</v>
      </c>
      <c r="S759" s="18">
        <f t="shared" si="213"/>
        <v>22264331346.89386</v>
      </c>
      <c r="T759" s="119">
        <f t="shared" si="232"/>
        <v>222.64216402774909</v>
      </c>
      <c r="U759" s="119">
        <f t="shared" si="214"/>
        <v>2226421.640277491</v>
      </c>
    </row>
    <row r="760" spans="2:21" x14ac:dyDescent="0.25">
      <c r="B760" s="5">
        <f>形核速率!F760</f>
        <v>31.073819753863191</v>
      </c>
      <c r="C760" s="5">
        <f t="shared" si="212"/>
        <v>7.486811963275386E-6</v>
      </c>
      <c r="D760" s="5">
        <f>形核速率!K760</f>
        <v>107157.17269401105</v>
      </c>
      <c r="E760" s="5">
        <f>晶体生长速度!E759</f>
        <v>289143.67736872484</v>
      </c>
      <c r="F760" s="39">
        <f t="shared" si="223"/>
        <v>14.325268612969653</v>
      </c>
      <c r="G760">
        <f t="shared" si="224"/>
        <v>14</v>
      </c>
      <c r="H760" s="65">
        <f t="shared" si="225"/>
        <v>0.32526861296965315</v>
      </c>
      <c r="I760">
        <f t="shared" si="226"/>
        <v>11</v>
      </c>
      <c r="J760">
        <f t="shared" si="227"/>
        <v>2.0883107333541155</v>
      </c>
      <c r="K760" s="66">
        <f t="shared" si="228"/>
        <v>3.3208747282466645E-7</v>
      </c>
      <c r="L760" s="96">
        <f t="shared" si="216"/>
        <v>92963.751952504477</v>
      </c>
      <c r="N760" s="101">
        <f t="shared" si="233"/>
        <v>1</v>
      </c>
      <c r="O760" s="5">
        <f t="shared" si="229"/>
        <v>962785605934.68433</v>
      </c>
      <c r="P760" s="5">
        <f t="shared" si="230"/>
        <v>8984798.5135249272</v>
      </c>
      <c r="Q760" s="60">
        <f t="shared" si="231"/>
        <v>89847985135.249268</v>
      </c>
      <c r="R760" s="5">
        <f t="shared" si="215"/>
        <v>2226435.2994537288</v>
      </c>
      <c r="S760" s="18">
        <f t="shared" si="213"/>
        <v>22264352994.537289</v>
      </c>
      <c r="T760" s="119">
        <f t="shared" si="232"/>
        <v>222.64238050418336</v>
      </c>
      <c r="U760" s="119">
        <f t="shared" si="214"/>
        <v>2226423.8050418338</v>
      </c>
    </row>
    <row r="761" spans="2:21" x14ac:dyDescent="0.25">
      <c r="B761" s="5">
        <f>形核速率!F761</f>
        <v>31.366961298121296</v>
      </c>
      <c r="C761" s="5">
        <f t="shared" si="212"/>
        <v>0.29314154425810557</v>
      </c>
      <c r="D761" s="5">
        <f>形核速率!K761</f>
        <v>107157.16989746245</v>
      </c>
      <c r="E761" s="5">
        <f>晶体生长速度!E760</f>
        <v>289136.3433275299</v>
      </c>
      <c r="F761" s="39">
        <f t="shared" si="223"/>
        <v>14.334658098621933</v>
      </c>
      <c r="G761">
        <f t="shared" si="224"/>
        <v>14</v>
      </c>
      <c r="H761" s="65">
        <f t="shared" si="225"/>
        <v>0.33465809862193296</v>
      </c>
      <c r="I761">
        <f t="shared" si="226"/>
        <v>11</v>
      </c>
      <c r="J761">
        <f t="shared" si="227"/>
        <v>2.0883107333541155</v>
      </c>
      <c r="K761" s="66">
        <f t="shared" si="228"/>
        <v>3.3553081859588905E-7</v>
      </c>
      <c r="L761" s="96">
        <f t="shared" si="216"/>
        <v>96503.76808918381</v>
      </c>
      <c r="N761" s="101">
        <f t="shared" si="233"/>
        <v>1</v>
      </c>
      <c r="O761" s="5">
        <f t="shared" si="229"/>
        <v>971843573969.72803</v>
      </c>
      <c r="P761" s="5">
        <f t="shared" si="230"/>
        <v>9069328.4910349417</v>
      </c>
      <c r="Q761" s="60">
        <f t="shared" si="231"/>
        <v>90693284910.349411</v>
      </c>
      <c r="R761" s="5">
        <f t="shared" si="215"/>
        <v>2311193.1736379028</v>
      </c>
      <c r="S761" s="18">
        <f t="shared" si="213"/>
        <v>23111931736.379028</v>
      </c>
      <c r="T761" s="119">
        <f t="shared" si="232"/>
        <v>231.11816792260075</v>
      </c>
      <c r="U761" s="119">
        <f t="shared" si="214"/>
        <v>2311181.6792260073</v>
      </c>
    </row>
    <row r="762" spans="2:21" x14ac:dyDescent="0.25">
      <c r="B762" s="5">
        <f>形核速率!F762</f>
        <v>31.36696878493326</v>
      </c>
      <c r="C762" s="5">
        <f t="shared" si="212"/>
        <v>7.486811963275386E-6</v>
      </c>
      <c r="D762" s="5">
        <f>形核速率!K762</f>
        <v>107150.54347302303</v>
      </c>
      <c r="E762" s="5">
        <f>晶体生长速度!E761</f>
        <v>297318.26138531842</v>
      </c>
      <c r="F762" s="39">
        <f t="shared" si="223"/>
        <v>14.334596496917131</v>
      </c>
      <c r="G762">
        <f t="shared" si="224"/>
        <v>14</v>
      </c>
      <c r="H762" s="65">
        <f t="shared" si="225"/>
        <v>0.33459649691713089</v>
      </c>
      <c r="I762">
        <f t="shared" si="226"/>
        <v>11</v>
      </c>
      <c r="J762">
        <f t="shared" si="227"/>
        <v>2.0883107333541155</v>
      </c>
      <c r="K762" s="66">
        <f t="shared" si="228"/>
        <v>3.3550811184975075E-7</v>
      </c>
      <c r="L762" s="96">
        <f t="shared" si="216"/>
        <v>96503.861059369039</v>
      </c>
      <c r="N762" s="101">
        <f t="shared" si="233"/>
        <v>1</v>
      </c>
      <c r="O762" s="5">
        <f t="shared" si="229"/>
        <v>999283035082.98279</v>
      </c>
      <c r="P762" s="5">
        <f t="shared" si="230"/>
        <v>9325972.6240639109</v>
      </c>
      <c r="Q762" s="60">
        <f t="shared" si="231"/>
        <v>93259726240.639114</v>
      </c>
      <c r="R762" s="5">
        <f t="shared" si="215"/>
        <v>2311195.399603819</v>
      </c>
      <c r="S762" s="18">
        <f t="shared" si="213"/>
        <v>23111953996.038189</v>
      </c>
      <c r="T762" s="119">
        <f t="shared" si="232"/>
        <v>231.11839051919236</v>
      </c>
      <c r="U762" s="119">
        <f t="shared" si="214"/>
        <v>2311183.9051919235</v>
      </c>
    </row>
    <row r="763" spans="2:21" x14ac:dyDescent="0.25">
      <c r="B763" s="5">
        <f>形核速率!F763</f>
        <v>31.660110329191365</v>
      </c>
      <c r="C763" s="5">
        <f t="shared" si="212"/>
        <v>0.29314154425810557</v>
      </c>
      <c r="D763" s="5">
        <f>形核速率!K763</f>
        <v>107150.54079746289</v>
      </c>
      <c r="E763" s="5">
        <f>晶体生长速度!E762</f>
        <v>297310.6228037409</v>
      </c>
      <c r="F763" s="39">
        <f t="shared" si="223"/>
        <v>14.343898638033728</v>
      </c>
      <c r="G763">
        <f t="shared" si="224"/>
        <v>14</v>
      </c>
      <c r="H763" s="65">
        <f t="shared" si="225"/>
        <v>0.34389863803372833</v>
      </c>
      <c r="I763">
        <f t="shared" si="226"/>
        <v>11</v>
      </c>
      <c r="J763">
        <f t="shared" si="227"/>
        <v>2.0883107333541155</v>
      </c>
      <c r="K763" s="66">
        <f t="shared" si="228"/>
        <v>3.3895439864160291E-7</v>
      </c>
      <c r="L763" s="96">
        <f t="shared" si="216"/>
        <v>100143.95829496502</v>
      </c>
      <c r="N763" s="101">
        <f t="shared" si="233"/>
        <v>1</v>
      </c>
      <c r="O763" s="5">
        <f t="shared" si="229"/>
        <v>1008595945374.2267</v>
      </c>
      <c r="P763" s="5">
        <f t="shared" si="230"/>
        <v>9412887.1200070344</v>
      </c>
      <c r="Q763" s="60">
        <f t="shared" si="231"/>
        <v>94128871200.070343</v>
      </c>
      <c r="R763" s="5">
        <f t="shared" si="215"/>
        <v>2398349.4946968467</v>
      </c>
      <c r="S763" s="18">
        <f t="shared" si="213"/>
        <v>23983494946.968468</v>
      </c>
      <c r="T763" s="119">
        <f t="shared" si="232"/>
        <v>239.83380002849515</v>
      </c>
      <c r="U763" s="119">
        <f t="shared" si="214"/>
        <v>2398338.0002849516</v>
      </c>
    </row>
    <row r="764" spans="2:21" x14ac:dyDescent="0.25">
      <c r="B764" s="5">
        <f>形核速率!F764</f>
        <v>31.660117816003329</v>
      </c>
      <c r="C764" s="5">
        <f t="shared" si="212"/>
        <v>7.486811963275386E-6</v>
      </c>
      <c r="D764" s="5">
        <f>形核速率!K764</f>
        <v>107143.98181264197</v>
      </c>
      <c r="E764" s="5">
        <f>晶体生长速度!E763</f>
        <v>305645.31343650381</v>
      </c>
      <c r="F764" s="39">
        <f t="shared" si="223"/>
        <v>14.343837659725027</v>
      </c>
      <c r="G764">
        <f t="shared" si="224"/>
        <v>14</v>
      </c>
      <c r="H764" s="65">
        <f t="shared" si="225"/>
        <v>0.34383765972502722</v>
      </c>
      <c r="I764">
        <f t="shared" si="226"/>
        <v>11</v>
      </c>
      <c r="J764">
        <f t="shared" si="227"/>
        <v>2.0883107333541155</v>
      </c>
      <c r="K764" s="66">
        <f t="shared" si="228"/>
        <v>3.3893169233204441E-7</v>
      </c>
      <c r="L764" s="96">
        <f t="shared" si="216"/>
        <v>100144.05386898499</v>
      </c>
      <c r="N764" s="101">
        <f t="shared" si="233"/>
        <v>1</v>
      </c>
      <c r="O764" s="5">
        <f t="shared" si="229"/>
        <v>1036807308164.4376</v>
      </c>
      <c r="P764" s="5">
        <f t="shared" si="230"/>
        <v>9676766.633308975</v>
      </c>
      <c r="Q764" s="60">
        <f t="shared" si="231"/>
        <v>96767666333.089752</v>
      </c>
      <c r="R764" s="5">
        <f t="shared" si="215"/>
        <v>2398351.783005836</v>
      </c>
      <c r="S764" s="18">
        <f t="shared" si="213"/>
        <v>23983517830.058361</v>
      </c>
      <c r="T764" s="119">
        <f t="shared" si="232"/>
        <v>239.83402885939407</v>
      </c>
      <c r="U764" s="119">
        <f t="shared" si="214"/>
        <v>2398340.2885939409</v>
      </c>
    </row>
    <row r="765" spans="2:21" x14ac:dyDescent="0.25">
      <c r="B765" s="5">
        <f>形核速率!F765</f>
        <v>31.953259360261434</v>
      </c>
      <c r="C765" s="5">
        <f t="shared" si="212"/>
        <v>0.29314154425810557</v>
      </c>
      <c r="D765" s="5">
        <f>形核速率!K765</f>
        <v>107143.9792556341</v>
      </c>
      <c r="E765" s="5">
        <f>晶体生长速度!E764</f>
        <v>305637.36283649906</v>
      </c>
      <c r="F765" s="39">
        <f t="shared" si="223"/>
        <v>14.353054066378036</v>
      </c>
      <c r="G765">
        <f t="shared" si="224"/>
        <v>14</v>
      </c>
      <c r="H765" s="65">
        <f t="shared" si="225"/>
        <v>0.35305406637803571</v>
      </c>
      <c r="I765">
        <f t="shared" si="226"/>
        <v>11</v>
      </c>
      <c r="J765">
        <f t="shared" si="227"/>
        <v>2.0883107333541155</v>
      </c>
      <c r="K765" s="66">
        <f t="shared" si="228"/>
        <v>3.4238089559577131E-7</v>
      </c>
      <c r="L765" s="96">
        <f t="shared" si="216"/>
        <v>103886.09884164602</v>
      </c>
      <c r="N765" s="101">
        <f t="shared" si="233"/>
        <v>1</v>
      </c>
      <c r="O765" s="5">
        <f t="shared" si="229"/>
        <v>1046379879201.8333</v>
      </c>
      <c r="P765" s="5">
        <f t="shared" si="230"/>
        <v>9766109.9249009844</v>
      </c>
      <c r="Q765" s="60">
        <f t="shared" si="231"/>
        <v>97661099249.009842</v>
      </c>
      <c r="R765" s="5">
        <f t="shared" si="215"/>
        <v>2487946.7915307023</v>
      </c>
      <c r="S765" s="18">
        <f t="shared" si="213"/>
        <v>24879467915.307022</v>
      </c>
      <c r="T765" s="119">
        <f t="shared" si="232"/>
        <v>248.79352971188069</v>
      </c>
      <c r="U765" s="119">
        <f t="shared" si="214"/>
        <v>2487935.2971188067</v>
      </c>
    </row>
    <row r="766" spans="2:21" x14ac:dyDescent="0.25">
      <c r="B766" s="5">
        <f>形核速率!F766</f>
        <v>31.953266847073397</v>
      </c>
      <c r="C766" s="5">
        <f t="shared" si="212"/>
        <v>7.486811963275386E-6</v>
      </c>
      <c r="D766" s="5">
        <f>形核速率!K766</f>
        <v>107137.48642405758</v>
      </c>
      <c r="E766" s="5">
        <f>晶体生长速度!E765</f>
        <v>314126.23600860982</v>
      </c>
      <c r="F766" s="39">
        <f t="shared" si="223"/>
        <v>14.352993699614396</v>
      </c>
      <c r="G766">
        <f t="shared" si="224"/>
        <v>14</v>
      </c>
      <c r="H766" s="65">
        <f t="shared" si="225"/>
        <v>0.35299369961439631</v>
      </c>
      <c r="I766">
        <f t="shared" si="226"/>
        <v>11</v>
      </c>
      <c r="J766">
        <f t="shared" si="227"/>
        <v>2.0883107333541155</v>
      </c>
      <c r="K766" s="66">
        <f t="shared" si="228"/>
        <v>3.4235818976125217E-7</v>
      </c>
      <c r="L766" s="96">
        <f t="shared" si="216"/>
        <v>103886.19706761542</v>
      </c>
      <c r="N766" s="101">
        <f t="shared" si="233"/>
        <v>1</v>
      </c>
      <c r="O766" s="5">
        <f t="shared" si="229"/>
        <v>1075377461041.7136</v>
      </c>
      <c r="P766" s="5">
        <f t="shared" si="230"/>
        <v>10037359.442849865</v>
      </c>
      <c r="Q766" s="60">
        <f t="shared" si="231"/>
        <v>100373594428.49866</v>
      </c>
      <c r="R766" s="5">
        <f t="shared" si="215"/>
        <v>2487949.1433347641</v>
      </c>
      <c r="S766" s="18">
        <f t="shared" si="213"/>
        <v>24879491433.347641</v>
      </c>
      <c r="T766" s="119">
        <f t="shared" si="232"/>
        <v>248.79376489228687</v>
      </c>
      <c r="U766" s="119">
        <f t="shared" si="214"/>
        <v>2487937.6489228685</v>
      </c>
    </row>
    <row r="767" spans="2:21" x14ac:dyDescent="0.25">
      <c r="B767" s="5">
        <f>形核速率!F767</f>
        <v>32.246408391331499</v>
      </c>
      <c r="C767" s="5">
        <f t="shared" si="212"/>
        <v>0.29314154425810202</v>
      </c>
      <c r="D767" s="5">
        <f>形核速率!K767</f>
        <v>107137.4839832354</v>
      </c>
      <c r="E767" s="5">
        <f>晶体生长速度!E766</f>
        <v>314117.96582688729</v>
      </c>
      <c r="F767" s="39">
        <f t="shared" si="223"/>
        <v>14.362125937763075</v>
      </c>
      <c r="G767">
        <f t="shared" si="224"/>
        <v>14</v>
      </c>
      <c r="H767" s="65">
        <f t="shared" si="225"/>
        <v>0.362125937763075</v>
      </c>
      <c r="I767">
        <f t="shared" si="226"/>
        <v>11</v>
      </c>
      <c r="J767">
        <f t="shared" si="227"/>
        <v>2.0883107333541155</v>
      </c>
      <c r="K767" s="66">
        <f t="shared" si="228"/>
        <v>3.4581028537693212E-7</v>
      </c>
      <c r="L767" s="96">
        <f t="shared" si="216"/>
        <v>107732.07358567743</v>
      </c>
      <c r="N767" s="101">
        <f t="shared" si="233"/>
        <v>1</v>
      </c>
      <c r="O767" s="5">
        <f t="shared" si="229"/>
        <v>1085214453866.6903</v>
      </c>
      <c r="P767" s="5">
        <f t="shared" si="230"/>
        <v>10129176.20910812</v>
      </c>
      <c r="Q767" s="60">
        <f t="shared" si="231"/>
        <v>101291762091.08119</v>
      </c>
      <c r="R767" s="5">
        <f t="shared" si="215"/>
        <v>2580030.1689164713</v>
      </c>
      <c r="S767" s="18">
        <f t="shared" si="213"/>
        <v>25800301689.164715</v>
      </c>
      <c r="T767" s="119">
        <f t="shared" si="232"/>
        <v>258.00186745045761</v>
      </c>
      <c r="U767" s="119">
        <f t="shared" si="214"/>
        <v>2580018.6745045763</v>
      </c>
    </row>
    <row r="768" spans="2:21" x14ac:dyDescent="0.25">
      <c r="B768" s="5">
        <f>形核速率!F768</f>
        <v>32.246415878143466</v>
      </c>
      <c r="C768" s="5">
        <f t="shared" si="212"/>
        <v>7.4868119668280997E-6</v>
      </c>
      <c r="D768" s="5">
        <f>形核速率!K768</f>
        <v>107131.05605431402</v>
      </c>
      <c r="E768" s="5">
        <f>晶体生长速度!E767</f>
        <v>322762.43142026546</v>
      </c>
      <c r="F768" s="39">
        <f t="shared" si="223"/>
        <v>14.362066171022333</v>
      </c>
      <c r="G768">
        <f t="shared" si="224"/>
        <v>14</v>
      </c>
      <c r="H768" s="65">
        <f t="shared" si="225"/>
        <v>0.36206617102233274</v>
      </c>
      <c r="I768">
        <f t="shared" si="226"/>
        <v>11</v>
      </c>
      <c r="J768">
        <f t="shared" si="227"/>
        <v>2.0883107333541155</v>
      </c>
      <c r="K768" s="66">
        <f t="shared" si="228"/>
        <v>3.4578758005447564E-7</v>
      </c>
      <c r="L768" s="96">
        <f t="shared" si="216"/>
        <v>107732.17451214948</v>
      </c>
      <c r="N768" s="101">
        <f t="shared" si="233"/>
        <v>1</v>
      </c>
      <c r="O768" s="5">
        <f t="shared" si="229"/>
        <v>1115012702943.998</v>
      </c>
      <c r="P768" s="5">
        <f t="shared" si="230"/>
        <v>10407931.593418639</v>
      </c>
      <c r="Q768" s="60">
        <f t="shared" si="231"/>
        <v>104079315934.18639</v>
      </c>
      <c r="R768" s="5">
        <f t="shared" si="215"/>
        <v>2580032.5853781053</v>
      </c>
      <c r="S768" s="18">
        <f t="shared" si="213"/>
        <v>25800325853.781052</v>
      </c>
      <c r="T768" s="119">
        <f t="shared" si="232"/>
        <v>258.00210909662098</v>
      </c>
      <c r="U768" s="119">
        <f t="shared" si="214"/>
        <v>2580021.0909662098</v>
      </c>
    </row>
    <row r="769" spans="2:21" x14ac:dyDescent="0.25">
      <c r="B769" s="5">
        <f>形核速率!F769</f>
        <v>32.539557422401572</v>
      </c>
      <c r="C769" s="5">
        <f t="shared" si="212"/>
        <v>0.29314154425810557</v>
      </c>
      <c r="D769" s="5">
        <f>形核速率!K769</f>
        <v>107131.05372737836</v>
      </c>
      <c r="E769" s="5">
        <f>晶体生长速度!E768</f>
        <v>322753.83400829928</v>
      </c>
      <c r="F769" s="39">
        <f t="shared" si="223"/>
        <v>14.371115764110016</v>
      </c>
      <c r="G769">
        <f t="shared" si="224"/>
        <v>14</v>
      </c>
      <c r="H769" s="65">
        <f t="shared" si="225"/>
        <v>0.37111576411001579</v>
      </c>
      <c r="I769">
        <f t="shared" si="226"/>
        <v>11</v>
      </c>
      <c r="J769">
        <f t="shared" si="227"/>
        <v>2.0883107333541155</v>
      </c>
      <c r="K769" s="66">
        <f t="shared" si="228"/>
        <v>3.4924254431969166E-7</v>
      </c>
      <c r="L769" s="96">
        <f t="shared" si="216"/>
        <v>111683.78355208319</v>
      </c>
      <c r="N769" s="101">
        <f t="shared" si="233"/>
        <v>1</v>
      </c>
      <c r="O769" s="5">
        <f t="shared" si="229"/>
        <v>1125118921131.5601</v>
      </c>
      <c r="P769" s="5">
        <f t="shared" si="230"/>
        <v>10502266.915013319</v>
      </c>
      <c r="Q769" s="60">
        <f t="shared" si="231"/>
        <v>105022669150.13319</v>
      </c>
      <c r="R769" s="5">
        <f t="shared" si="215"/>
        <v>2674645.1426945226</v>
      </c>
      <c r="S769" s="18">
        <f t="shared" si="213"/>
        <v>26746451426.945225</v>
      </c>
      <c r="T769" s="119">
        <f t="shared" si="232"/>
        <v>267.46336482826268</v>
      </c>
      <c r="U769" s="119">
        <f t="shared" si="214"/>
        <v>2674633.6482826266</v>
      </c>
    </row>
    <row r="770" spans="2:21" x14ac:dyDescent="0.25">
      <c r="B770" s="5">
        <f>形核速率!F770</f>
        <v>32.539564909213539</v>
      </c>
      <c r="C770" s="5">
        <f t="shared" si="212"/>
        <v>7.4868119668280997E-6</v>
      </c>
      <c r="D770" s="5">
        <f>形核速率!K770</f>
        <v>107124.68948501354</v>
      </c>
      <c r="E770" s="5">
        <f>晶体生长速度!E769</f>
        <v>331555.30181014899</v>
      </c>
      <c r="F770" s="39">
        <f t="shared" si="223"/>
        <v>14.37105658618702</v>
      </c>
      <c r="G770">
        <f t="shared" si="224"/>
        <v>14</v>
      </c>
      <c r="H770" s="65">
        <f t="shared" si="225"/>
        <v>0.37105658618702009</v>
      </c>
      <c r="I770">
        <f t="shared" si="226"/>
        <v>11</v>
      </c>
      <c r="J770">
        <f t="shared" si="227"/>
        <v>2.0883107333541155</v>
      </c>
      <c r="K770" s="66">
        <f t="shared" si="228"/>
        <v>3.492198395449775E-7</v>
      </c>
      <c r="L770" s="96">
        <f t="shared" si="216"/>
        <v>111683.88722804947</v>
      </c>
      <c r="N770" s="101">
        <f t="shared" si="233"/>
        <v>1</v>
      </c>
      <c r="O770" s="5">
        <f t="shared" si="229"/>
        <v>1155732416390.0217</v>
      </c>
      <c r="P770" s="5">
        <f t="shared" si="230"/>
        <v>10788665.264245229</v>
      </c>
      <c r="Q770" s="60">
        <f t="shared" si="231"/>
        <v>107886652642.45229</v>
      </c>
      <c r="R770" s="5">
        <f t="shared" si="215"/>
        <v>2674647.624986724</v>
      </c>
      <c r="S770" s="18">
        <f t="shared" si="213"/>
        <v>26746476249.867241</v>
      </c>
      <c r="T770" s="119">
        <f t="shared" si="232"/>
        <v>267.4636130574828</v>
      </c>
      <c r="U770" s="119">
        <f t="shared" si="214"/>
        <v>2674636.130574828</v>
      </c>
    </row>
    <row r="771" spans="2:21" x14ac:dyDescent="0.25">
      <c r="B771" s="5">
        <f>形核速率!F771</f>
        <v>32.832706453471644</v>
      </c>
      <c r="C771" s="5">
        <f t="shared" si="212"/>
        <v>0.29314154425810557</v>
      </c>
      <c r="D771" s="5">
        <f>形核速率!K771</f>
        <v>107124.68726972965</v>
      </c>
      <c r="E771" s="5">
        <f>晶体生长速度!E770</f>
        <v>331546.36943418841</v>
      </c>
      <c r="F771" s="39">
        <f t="shared" si="223"/>
        <v>14.380025016666393</v>
      </c>
      <c r="G771">
        <f t="shared" si="224"/>
        <v>14</v>
      </c>
      <c r="H771" s="65">
        <f t="shared" si="225"/>
        <v>0.38002501666639255</v>
      </c>
      <c r="I771">
        <f t="shared" si="226"/>
        <v>11</v>
      </c>
      <c r="J771">
        <f t="shared" si="227"/>
        <v>2.0883107333541155</v>
      </c>
      <c r="K771" s="66">
        <f t="shared" si="228"/>
        <v>3.5267764916388097E-7</v>
      </c>
      <c r="L771" s="96">
        <f t="shared" si="216"/>
        <v>115743.14693225714</v>
      </c>
      <c r="N771" s="101">
        <f t="shared" si="233"/>
        <v>1</v>
      </c>
      <c r="O771" s="5">
        <f t="shared" si="229"/>
        <v>1166112706030.4768</v>
      </c>
      <c r="P771" s="5">
        <f t="shared" si="230"/>
        <v>10885564.623346971</v>
      </c>
      <c r="Q771" s="60">
        <f t="shared" si="231"/>
        <v>108855646233.46971</v>
      </c>
      <c r="R771" s="5">
        <f t="shared" si="215"/>
        <v>2771837.6397158303</v>
      </c>
      <c r="S771" s="18">
        <f t="shared" si="213"/>
        <v>27718376397.158302</v>
      </c>
      <c r="T771" s="119">
        <f t="shared" si="232"/>
        <v>277.18261453039344</v>
      </c>
      <c r="U771" s="119">
        <f t="shared" si="214"/>
        <v>2771826.1453039343</v>
      </c>
    </row>
    <row r="772" spans="2:21" x14ac:dyDescent="0.25">
      <c r="B772" s="5">
        <f>形核速率!F772</f>
        <v>32.832713940283611</v>
      </c>
      <c r="C772" s="5">
        <f t="shared" si="212"/>
        <v>7.4868119668280997E-6</v>
      </c>
      <c r="D772" s="5">
        <f>形核速率!K772</f>
        <v>107118.38553105935</v>
      </c>
      <c r="E772" s="5">
        <f>晶体生长速度!E771</f>
        <v>340506.24914912065</v>
      </c>
      <c r="F772" s="39">
        <f t="shared" si="223"/>
        <v>14.379966416661492</v>
      </c>
      <c r="G772">
        <f t="shared" si="224"/>
        <v>14</v>
      </c>
      <c r="H772" s="65">
        <f t="shared" si="225"/>
        <v>0.37996641666149245</v>
      </c>
      <c r="I772">
        <f t="shared" si="226"/>
        <v>11</v>
      </c>
      <c r="J772">
        <f t="shared" si="227"/>
        <v>2.0883107333541155</v>
      </c>
      <c r="K772" s="66">
        <f t="shared" si="228"/>
        <v>3.5265494497126379E-7</v>
      </c>
      <c r="L772" s="96">
        <f t="shared" si="216"/>
        <v>115743.25340714765</v>
      </c>
      <c r="N772" s="101">
        <f t="shared" si="233"/>
        <v>1</v>
      </c>
      <c r="O772" s="5">
        <f t="shared" si="229"/>
        <v>1197556157194.4355</v>
      </c>
      <c r="P772" s="5">
        <f t="shared" si="230"/>
        <v>11179744.273192018</v>
      </c>
      <c r="Q772" s="60">
        <f t="shared" si="231"/>
        <v>111797442731.92018</v>
      </c>
      <c r="R772" s="5">
        <f t="shared" si="215"/>
        <v>2771840.1890220912</v>
      </c>
      <c r="S772" s="18">
        <f t="shared" si="213"/>
        <v>27718401890.220913</v>
      </c>
      <c r="T772" s="119">
        <f t="shared" si="232"/>
        <v>277.18286946101955</v>
      </c>
      <c r="U772" s="119">
        <f t="shared" si="214"/>
        <v>2771828.6946101957</v>
      </c>
    </row>
    <row r="773" spans="2:21" x14ac:dyDescent="0.25">
      <c r="B773" s="5">
        <f>形核速率!F773</f>
        <v>33.125855484541717</v>
      </c>
      <c r="C773" s="5">
        <f t="shared" si="212"/>
        <v>0.29314154425810557</v>
      </c>
      <c r="D773" s="5">
        <f>形核速率!K773</f>
        <v>107118.38342525494</v>
      </c>
      <c r="E773" s="5">
        <f>晶体生长速度!E772</f>
        <v>340496.97399020084</v>
      </c>
      <c r="F773" s="39">
        <f t="shared" si="223"/>
        <v>14.388855127452098</v>
      </c>
      <c r="G773">
        <f t="shared" si="224"/>
        <v>14</v>
      </c>
      <c r="H773" s="65">
        <f t="shared" si="225"/>
        <v>0.38885512745209816</v>
      </c>
      <c r="I773">
        <f t="shared" si="226"/>
        <v>11</v>
      </c>
      <c r="J773">
        <f t="shared" si="227"/>
        <v>2.0883107333541155</v>
      </c>
      <c r="K773" s="66">
        <f t="shared" si="228"/>
        <v>3.5611557704402839E-7</v>
      </c>
      <c r="L773" s="96">
        <f t="shared" si="216"/>
        <v>119912.09908190883</v>
      </c>
      <c r="N773" s="101">
        <f t="shared" si="233"/>
        <v>1</v>
      </c>
      <c r="O773" s="5">
        <f t="shared" si="229"/>
        <v>1208215406875.5388</v>
      </c>
      <c r="P773" s="5">
        <f t="shared" si="230"/>
        <v>11279253.553323153</v>
      </c>
      <c r="Q773" s="60">
        <f t="shared" si="231"/>
        <v>112792535533.23154</v>
      </c>
      <c r="R773" s="5">
        <f t="shared" si="215"/>
        <v>2871653.9977927906</v>
      </c>
      <c r="S773" s="18">
        <f t="shared" si="213"/>
        <v>28716539977.927906</v>
      </c>
      <c r="T773" s="119">
        <f t="shared" si="232"/>
        <v>287.16425033808952</v>
      </c>
      <c r="U773" s="119">
        <f t="shared" si="214"/>
        <v>2871642.5033808951</v>
      </c>
    </row>
    <row r="774" spans="2:21" x14ac:dyDescent="0.25">
      <c r="B774" s="5">
        <f>形核速率!F774</f>
        <v>33.125862971353683</v>
      </c>
      <c r="C774" s="5">
        <f t="shared" si="212"/>
        <v>7.4868119668280997E-6</v>
      </c>
      <c r="D774" s="5">
        <f>形核速率!K774</f>
        <v>107112.1430394671</v>
      </c>
      <c r="E774" s="5">
        <f>晶体生长速度!E773</f>
        <v>349616.67523624742</v>
      </c>
      <c r="F774" s="39">
        <f t="shared" si="223"/>
        <v>14.38879709476026</v>
      </c>
      <c r="G774">
        <f t="shared" si="224"/>
        <v>14</v>
      </c>
      <c r="H774" s="65">
        <f t="shared" si="225"/>
        <v>0.38879709476026036</v>
      </c>
      <c r="I774">
        <f t="shared" si="226"/>
        <v>11</v>
      </c>
      <c r="J774">
        <f t="shared" si="227"/>
        <v>2.0883107333541155</v>
      </c>
      <c r="K774" s="66">
        <f t="shared" si="228"/>
        <v>3.5609287346660086E-7</v>
      </c>
      <c r="L774" s="96">
        <f t="shared" si="216"/>
        <v>119912.20840559195</v>
      </c>
      <c r="N774" s="101">
        <f t="shared" si="233"/>
        <v>1</v>
      </c>
      <c r="O774" s="5">
        <f t="shared" si="229"/>
        <v>1240503654419.5225</v>
      </c>
      <c r="P774" s="5">
        <f t="shared" si="230"/>
        <v>11581354.076376194</v>
      </c>
      <c r="Q774" s="60">
        <f t="shared" si="231"/>
        <v>115813540763.76195</v>
      </c>
      <c r="R774" s="5">
        <f t="shared" si="215"/>
        <v>2871656.6153070987</v>
      </c>
      <c r="S774" s="18">
        <f t="shared" si="213"/>
        <v>28716566153.070988</v>
      </c>
      <c r="T774" s="119">
        <f t="shared" si="232"/>
        <v>287.16451208952031</v>
      </c>
      <c r="U774" s="119">
        <f t="shared" si="214"/>
        <v>2871645.1208952032</v>
      </c>
    </row>
    <row r="775" spans="2:21" x14ac:dyDescent="0.25">
      <c r="B775" s="5">
        <f>形核速率!F775</f>
        <v>33.419004515611789</v>
      </c>
      <c r="C775" s="5">
        <f t="shared" si="212"/>
        <v>0.29314154425810557</v>
      </c>
      <c r="D775" s="5">
        <f>形核速率!K775</f>
        <v>107112.14104102999</v>
      </c>
      <c r="E775" s="5">
        <f>晶体生长速度!E774</f>
        <v>349607.04939019884</v>
      </c>
      <c r="F775" s="39">
        <f t="shared" si="223"/>
        <v>14.397607490641779</v>
      </c>
      <c r="G775">
        <f t="shared" si="224"/>
        <v>14</v>
      </c>
      <c r="H775" s="65">
        <f t="shared" si="225"/>
        <v>0.39760749064177858</v>
      </c>
      <c r="I775">
        <f t="shared" si="226"/>
        <v>11</v>
      </c>
      <c r="J775">
        <f t="shared" si="227"/>
        <v>2.0883107333541155</v>
      </c>
      <c r="K775" s="66">
        <f t="shared" si="228"/>
        <v>3.5955630547923389E-7</v>
      </c>
      <c r="L775" s="96">
        <f t="shared" si="216"/>
        <v>124192.59251896037</v>
      </c>
      <c r="N775" s="101">
        <f t="shared" si="233"/>
        <v>1</v>
      </c>
      <c r="O775" s="5">
        <f t="shared" si="229"/>
        <v>1251446795208.5083</v>
      </c>
      <c r="P775" s="5">
        <f t="shared" si="230"/>
        <v>11683519.562260769</v>
      </c>
      <c r="Q775" s="60">
        <f t="shared" si="231"/>
        <v>116835195622.6077</v>
      </c>
      <c r="R775" s="5">
        <f t="shared" si="215"/>
        <v>2974140.9656488616</v>
      </c>
      <c r="S775" s="18">
        <f t="shared" si="213"/>
        <v>29741409656.488617</v>
      </c>
      <c r="T775" s="119">
        <f t="shared" si="232"/>
        <v>297.4129471236966</v>
      </c>
      <c r="U775" s="119">
        <f t="shared" si="214"/>
        <v>2974129.4712369661</v>
      </c>
    </row>
    <row r="776" spans="2:21" x14ac:dyDescent="0.25">
      <c r="B776" s="5">
        <f>形核速率!F776</f>
        <v>33.419012002423756</v>
      </c>
      <c r="C776" s="5">
        <f t="shared" si="212"/>
        <v>7.4868119668280997E-6</v>
      </c>
      <c r="D776" s="5">
        <f>形核速率!K776</f>
        <v>107105.9608882254</v>
      </c>
      <c r="E776" s="5">
        <f>晶体生长速度!E775</f>
        <v>358887.98169881629</v>
      </c>
      <c r="F776" s="39">
        <f t="shared" si="223"/>
        <v>14.397550014942157</v>
      </c>
      <c r="G776">
        <f t="shared" si="224"/>
        <v>14</v>
      </c>
      <c r="H776" s="65">
        <f t="shared" si="225"/>
        <v>0.39755001494215669</v>
      </c>
      <c r="I776">
        <f t="shared" si="226"/>
        <v>11</v>
      </c>
      <c r="J776">
        <f t="shared" si="227"/>
        <v>2.0883107333541155</v>
      </c>
      <c r="K776" s="66">
        <f t="shared" si="228"/>
        <v>3.5953360254887659E-7</v>
      </c>
      <c r="L776" s="96">
        <f t="shared" si="216"/>
        <v>124192.70474174272</v>
      </c>
      <c r="N776" s="101">
        <f t="shared" si="233"/>
        <v>1</v>
      </c>
      <c r="O776" s="5">
        <f t="shared" si="229"/>
        <v>1284594810340.488</v>
      </c>
      <c r="P776" s="5">
        <f t="shared" si="230"/>
        <v>11993681.767918378</v>
      </c>
      <c r="Q776" s="60">
        <f t="shared" si="231"/>
        <v>119936817679.18378</v>
      </c>
      <c r="R776" s="5">
        <f t="shared" si="215"/>
        <v>2974143.6525756977</v>
      </c>
      <c r="S776" s="18">
        <f t="shared" si="213"/>
        <v>29741436525.756977</v>
      </c>
      <c r="T776" s="119">
        <f t="shared" si="232"/>
        <v>297.41321581638022</v>
      </c>
      <c r="U776" s="119">
        <f t="shared" si="214"/>
        <v>2974132.1581638022</v>
      </c>
    </row>
    <row r="777" spans="2:21" x14ac:dyDescent="0.25">
      <c r="B777" s="5">
        <f>形核速率!F777</f>
        <v>33.712153546681861</v>
      </c>
      <c r="C777" s="5">
        <f t="shared" ref="C777:C840" si="234">B777-B776</f>
        <v>0.29314154425810557</v>
      </c>
      <c r="D777" s="5">
        <f>形核速率!K777</f>
        <v>107105.95899510123</v>
      </c>
      <c r="E777" s="5">
        <f>晶体生长速度!E776</f>
        <v>358877.99717627611</v>
      </c>
      <c r="F777" s="39">
        <f t="shared" si="223"/>
        <v>14.406283463886844</v>
      </c>
      <c r="G777">
        <f t="shared" si="224"/>
        <v>14</v>
      </c>
      <c r="H777" s="65">
        <f t="shared" si="225"/>
        <v>0.40628346388684378</v>
      </c>
      <c r="I777">
        <f t="shared" si="226"/>
        <v>11</v>
      </c>
      <c r="J777">
        <f t="shared" si="227"/>
        <v>2.0883107333541155</v>
      </c>
      <c r="K777" s="66">
        <f t="shared" si="228"/>
        <v>3.6299981236338239E-7</v>
      </c>
      <c r="L777" s="96">
        <f t="shared" si="216"/>
        <v>128586.59692144336</v>
      </c>
      <c r="N777" s="101">
        <f t="shared" si="233"/>
        <v>1</v>
      </c>
      <c r="O777" s="5">
        <f t="shared" si="229"/>
        <v>1295826815766.1353</v>
      </c>
      <c r="P777" s="5">
        <f t="shared" si="230"/>
        <v>12098550.145332281</v>
      </c>
      <c r="Q777" s="60">
        <f t="shared" si="231"/>
        <v>120985501453.3228</v>
      </c>
      <c r="R777" s="5">
        <f t="shared" si="215"/>
        <v>3079345.7028682074</v>
      </c>
      <c r="S777" s="18">
        <f t="shared" ref="S777:S840" si="235">R777*10000</f>
        <v>30793457028.682072</v>
      </c>
      <c r="T777" s="119">
        <f t="shared" si="232"/>
        <v>307.93342084563119</v>
      </c>
      <c r="U777" s="119">
        <f t="shared" ref="U777:U840" si="236">T777*10000</f>
        <v>3079334.2084563118</v>
      </c>
    </row>
    <row r="778" spans="2:21" x14ac:dyDescent="0.25">
      <c r="B778" s="5">
        <f>形核速率!F778</f>
        <v>33.712161033493828</v>
      </c>
      <c r="C778" s="5">
        <f t="shared" si="234"/>
        <v>7.4868119668280997E-6</v>
      </c>
      <c r="D778" s="5">
        <f>形核速率!K778</f>
        <v>107099.83798520626</v>
      </c>
      <c r="E778" s="5">
        <f>晶体生长速度!E777</f>
        <v>368321.5699923496</v>
      </c>
      <c r="F778" s="39">
        <f t="shared" si="223"/>
        <v>14.406226535132797</v>
      </c>
      <c r="G778">
        <f t="shared" si="224"/>
        <v>14</v>
      </c>
      <c r="H778" s="65">
        <f t="shared" si="225"/>
        <v>0.40622653513279694</v>
      </c>
      <c r="I778">
        <f t="shared" si="226"/>
        <v>11</v>
      </c>
      <c r="J778">
        <f t="shared" si="227"/>
        <v>2.0883107333541155</v>
      </c>
      <c r="K778" s="66">
        <f t="shared" si="228"/>
        <v>3.6297711011080931E-7</v>
      </c>
      <c r="L778" s="96">
        <f t="shared" si="216"/>
        <v>128586.71209406981</v>
      </c>
      <c r="N778" s="101">
        <f t="shared" si="233"/>
        <v>1</v>
      </c>
      <c r="O778" s="5">
        <f t="shared" si="229"/>
        <v>1329849700410.8469</v>
      </c>
      <c r="P778" s="5">
        <f t="shared" si="230"/>
        <v>12416916.079691358</v>
      </c>
      <c r="Q778" s="60">
        <f t="shared" si="231"/>
        <v>124169160796.91357</v>
      </c>
      <c r="R778" s="5">
        <f t="shared" ref="R778:R841" si="237">R777+E778*C778</f>
        <v>3079348.4604225452</v>
      </c>
      <c r="S778" s="18">
        <f t="shared" si="235"/>
        <v>30793484604.225452</v>
      </c>
      <c r="T778" s="119">
        <f t="shared" si="232"/>
        <v>307.93369660106498</v>
      </c>
      <c r="U778" s="119">
        <f t="shared" si="236"/>
        <v>3079336.9660106497</v>
      </c>
    </row>
    <row r="779" spans="2:21" x14ac:dyDescent="0.25">
      <c r="B779" s="5">
        <f>形核速率!F779</f>
        <v>34.005302577751934</v>
      </c>
      <c r="C779" s="5">
        <f t="shared" si="234"/>
        <v>0.29314154425810557</v>
      </c>
      <c r="D779" s="5">
        <f>形核速率!K779</f>
        <v>107099.83619539659</v>
      </c>
      <c r="E779" s="5">
        <f>晶体生长速度!E778</f>
        <v>368311.21871877188</v>
      </c>
      <c r="F779" s="39">
        <f t="shared" si="223"/>
        <v>14.414884369580252</v>
      </c>
      <c r="G779">
        <f t="shared" si="224"/>
        <v>14</v>
      </c>
      <c r="H779" s="65">
        <f t="shared" si="225"/>
        <v>0.41488436958025154</v>
      </c>
      <c r="I779">
        <f t="shared" si="226"/>
        <v>11</v>
      </c>
      <c r="J779">
        <f t="shared" si="227"/>
        <v>2.0883107333541155</v>
      </c>
      <c r="K779" s="66">
        <f t="shared" si="228"/>
        <v>3.6644607595569076E-7</v>
      </c>
      <c r="L779" s="96">
        <f t="shared" si="216"/>
        <v>133096.09912539617</v>
      </c>
      <c r="N779" s="101">
        <f t="shared" si="233"/>
        <v>1</v>
      </c>
      <c r="O779" s="5">
        <f t="shared" si="229"/>
        <v>1341375586445.5632</v>
      </c>
      <c r="P779" s="5">
        <f t="shared" si="230"/>
        <v>12524534.435312409</v>
      </c>
      <c r="Q779" s="60">
        <f t="shared" si="231"/>
        <v>125245344353.12408</v>
      </c>
      <c r="R779" s="5">
        <f t="shared" si="237"/>
        <v>3187315.7798453509</v>
      </c>
      <c r="S779" s="18">
        <f t="shared" si="235"/>
        <v>31873157798.45351</v>
      </c>
      <c r="T779" s="119">
        <f t="shared" si="232"/>
        <v>318.73042854334557</v>
      </c>
      <c r="U779" s="119">
        <f t="shared" si="236"/>
        <v>3187304.2854334558</v>
      </c>
    </row>
    <row r="780" spans="2:21" x14ac:dyDescent="0.25">
      <c r="B780" s="5">
        <f>形核速率!F780</f>
        <v>34.005310064563901</v>
      </c>
      <c r="C780" s="5">
        <f t="shared" si="234"/>
        <v>7.4868119668280997E-6</v>
      </c>
      <c r="D780" s="5">
        <f>形核速率!K780</f>
        <v>107093.77326712296</v>
      </c>
      <c r="E780" s="5">
        <f>晶体生长速度!E779</f>
        <v>377918.84140062</v>
      </c>
      <c r="F780" s="39">
        <f t="shared" si="223"/>
        <v>14.4148279779898</v>
      </c>
      <c r="G780">
        <f t="shared" si="224"/>
        <v>14</v>
      </c>
      <c r="H780" s="65">
        <f t="shared" si="225"/>
        <v>0.41482797798980009</v>
      </c>
      <c r="I780">
        <f t="shared" si="226"/>
        <v>11</v>
      </c>
      <c r="J780">
        <f t="shared" si="227"/>
        <v>2.0883107333541155</v>
      </c>
      <c r="K780" s="66">
        <f t="shared" si="228"/>
        <v>3.6642337441049401E-7</v>
      </c>
      <c r="L780" s="96">
        <f t="shared" si="216"/>
        <v>133096.21729904975</v>
      </c>
      <c r="N780" s="101">
        <f t="shared" si="233"/>
        <v>1</v>
      </c>
      <c r="O780" s="5">
        <f t="shared" si="229"/>
        <v>1376288573227.8931</v>
      </c>
      <c r="P780" s="5">
        <f t="shared" si="230"/>
        <v>12851247.381068831</v>
      </c>
      <c r="Q780" s="60">
        <f t="shared" si="231"/>
        <v>128512473810.68831</v>
      </c>
      <c r="R780" s="5">
        <f t="shared" si="237"/>
        <v>3187318.6092526549</v>
      </c>
      <c r="S780" s="18">
        <f t="shared" si="235"/>
        <v>31873186092.52655</v>
      </c>
      <c r="T780" s="119">
        <f t="shared" si="232"/>
        <v>318.73071148407598</v>
      </c>
      <c r="U780" s="119">
        <f t="shared" si="236"/>
        <v>3187307.1148407599</v>
      </c>
    </row>
    <row r="781" spans="2:21" x14ac:dyDescent="0.25">
      <c r="B781" s="5">
        <f>形核速率!F781</f>
        <v>34.298451608822006</v>
      </c>
      <c r="C781" s="5">
        <f t="shared" si="234"/>
        <v>0.29314154425810557</v>
      </c>
      <c r="D781" s="5">
        <f>形核速率!K781</f>
        <v>107093.77157868317</v>
      </c>
      <c r="E781" s="5">
        <f>晶体生长速度!E780</f>
        <v>377908.1152162854</v>
      </c>
      <c r="F781" s="39">
        <f t="shared" si="223"/>
        <v>14.423411496066995</v>
      </c>
      <c r="G781">
        <f t="shared" si="224"/>
        <v>14</v>
      </c>
      <c r="H781" s="65">
        <f t="shared" si="225"/>
        <v>0.42341149606699524</v>
      </c>
      <c r="I781">
        <f t="shared" si="226"/>
        <v>11</v>
      </c>
      <c r="J781">
        <f t="shared" si="227"/>
        <v>2.0883107333541155</v>
      </c>
      <c r="K781" s="66">
        <f t="shared" si="228"/>
        <v>3.6989507487156532E-7</v>
      </c>
      <c r="L781" s="96">
        <f t="shared" si="216"/>
        <v>137723.1031227613</v>
      </c>
      <c r="N781" s="101">
        <f t="shared" si="233"/>
        <v>1</v>
      </c>
      <c r="O781" s="5">
        <f t="shared" si="229"/>
        <v>1388113398269.8196</v>
      </c>
      <c r="P781" s="5">
        <f t="shared" si="230"/>
        <v>12961663.202326896</v>
      </c>
      <c r="Q781" s="60">
        <f t="shared" si="231"/>
        <v>129616632023.26895</v>
      </c>
      <c r="R781" s="5">
        <f t="shared" si="237"/>
        <v>3298099.1777348272</v>
      </c>
      <c r="S781" s="18">
        <f t="shared" si="235"/>
        <v>32980991777.34827</v>
      </c>
      <c r="T781" s="119">
        <f t="shared" si="232"/>
        <v>329.8087683322932</v>
      </c>
      <c r="U781" s="119">
        <f t="shared" si="236"/>
        <v>3298087.6833229321</v>
      </c>
    </row>
    <row r="782" spans="2:21" x14ac:dyDescent="0.25">
      <c r="B782" s="5">
        <f>形核速率!F782</f>
        <v>34.298459095633973</v>
      </c>
      <c r="C782" s="5">
        <f t="shared" si="234"/>
        <v>7.4868119668280997E-6</v>
      </c>
      <c r="D782" s="5">
        <f>形核速率!K782</f>
        <v>107087.76569853236</v>
      </c>
      <c r="E782" s="5">
        <f>晶体生长速度!E781</f>
        <v>387681.19703566353</v>
      </c>
      <c r="F782" s="39">
        <f t="shared" si="223"/>
        <v>14.423355632113688</v>
      </c>
      <c r="G782">
        <f t="shared" si="224"/>
        <v>14</v>
      </c>
      <c r="H782" s="65">
        <f t="shared" si="225"/>
        <v>0.42335563211368843</v>
      </c>
      <c r="I782">
        <f t="shared" si="226"/>
        <v>11</v>
      </c>
      <c r="J782">
        <f t="shared" si="227"/>
        <v>2.0883107333541155</v>
      </c>
      <c r="K782" s="66">
        <f t="shared" si="228"/>
        <v>3.6987237406225978E-7</v>
      </c>
      <c r="L782" s="96">
        <f t="shared" si="216"/>
        <v>137723.22434906318</v>
      </c>
      <c r="N782" s="101">
        <f t="shared" si="233"/>
        <v>1</v>
      </c>
      <c r="O782" s="5">
        <f t="shared" si="229"/>
        <v>1423931850498.2419</v>
      </c>
      <c r="P782" s="5">
        <f t="shared" si="230"/>
        <v>13296867.67867412</v>
      </c>
      <c r="Q782" s="60">
        <f t="shared" si="231"/>
        <v>132968676786.74121</v>
      </c>
      <c r="R782" s="5">
        <f t="shared" si="237"/>
        <v>3298102.0802310524</v>
      </c>
      <c r="S782" s="18">
        <f t="shared" si="235"/>
        <v>32981020802.310524</v>
      </c>
      <c r="T782" s="119">
        <f t="shared" si="232"/>
        <v>329.80905858191574</v>
      </c>
      <c r="U782" s="119">
        <f t="shared" si="236"/>
        <v>3298090.5858191573</v>
      </c>
    </row>
    <row r="783" spans="2:21" x14ac:dyDescent="0.25">
      <c r="B783" s="5">
        <f>形核速率!F783</f>
        <v>34.591600639892079</v>
      </c>
      <c r="C783" s="5">
        <f t="shared" si="234"/>
        <v>0.29314154425810557</v>
      </c>
      <c r="D783" s="5">
        <f>形核速率!K783</f>
        <v>107087.76410956976</v>
      </c>
      <c r="E783" s="5">
        <f>晶体生长速度!E782</f>
        <v>387670.08769569104</v>
      </c>
      <c r="F783" s="39">
        <f t="shared" si="223"/>
        <v>14.431866098803107</v>
      </c>
      <c r="G783">
        <f t="shared" si="224"/>
        <v>14</v>
      </c>
      <c r="H783" s="65">
        <f t="shared" si="225"/>
        <v>0.43186609880310733</v>
      </c>
      <c r="I783">
        <f t="shared" si="226"/>
        <v>11</v>
      </c>
      <c r="J783">
        <f t="shared" si="227"/>
        <v>2.0883107333541155</v>
      </c>
      <c r="K783" s="66">
        <f t="shared" si="228"/>
        <v>3.733467880737756E-7</v>
      </c>
      <c r="L783" s="96">
        <f t="shared" si="216"/>
        <v>142469.63005928296</v>
      </c>
      <c r="N783" s="101">
        <f t="shared" si="233"/>
        <v>1</v>
      </c>
      <c r="O783" s="5">
        <f t="shared" si="229"/>
        <v>1436060715353.3896</v>
      </c>
      <c r="P783" s="5">
        <f t="shared" si="230"/>
        <v>13410128.853601284</v>
      </c>
      <c r="Q783" s="60">
        <f t="shared" si="231"/>
        <v>134101288536.01285</v>
      </c>
      <c r="R783" s="5">
        <f t="shared" si="237"/>
        <v>3411744.2884008423</v>
      </c>
      <c r="S783" s="18">
        <f t="shared" si="235"/>
        <v>34117442884.008423</v>
      </c>
      <c r="T783" s="119">
        <f t="shared" si="232"/>
        <v>341.17327939889475</v>
      </c>
      <c r="U783" s="119">
        <f t="shared" si="236"/>
        <v>3411732.7939889473</v>
      </c>
    </row>
    <row r="784" spans="2:21" x14ac:dyDescent="0.25">
      <c r="B784" s="5">
        <f>形核速率!F784</f>
        <v>34.591608126704045</v>
      </c>
      <c r="C784" s="5">
        <f t="shared" si="234"/>
        <v>7.4868119668280997E-6</v>
      </c>
      <c r="D784" s="5">
        <f>形核速率!K784</f>
        <v>107081.81427087997</v>
      </c>
      <c r="E784" s="5">
        <f>晶体生长速度!E783</f>
        <v>397610.03783779597</v>
      </c>
      <c r="F784" s="39">
        <f t="shared" si="223"/>
        <v>14.431810753207271</v>
      </c>
      <c r="G784">
        <f t="shared" si="224"/>
        <v>14</v>
      </c>
      <c r="H784" s="65">
        <f t="shared" si="225"/>
        <v>0.43181075320727125</v>
      </c>
      <c r="I784">
        <f t="shared" si="226"/>
        <v>11</v>
      </c>
      <c r="J784">
        <f t="shared" si="227"/>
        <v>2.0883107333541155</v>
      </c>
      <c r="K784" s="66">
        <f t="shared" si="228"/>
        <v>3.7332408802783733E-7</v>
      </c>
      <c r="L784" s="96">
        <f t="shared" si="216"/>
        <v>142469.75439029239</v>
      </c>
      <c r="N784" s="101">
        <f t="shared" si="233"/>
        <v>1</v>
      </c>
      <c r="O784" s="5">
        <f t="shared" si="229"/>
        <v>1472800127003.4668</v>
      </c>
      <c r="P784" s="5">
        <f t="shared" si="230"/>
        <v>13753970.616129005</v>
      </c>
      <c r="Q784" s="60">
        <f t="shared" si="231"/>
        <v>137539706161.29004</v>
      </c>
      <c r="R784" s="5">
        <f t="shared" si="237"/>
        <v>3411747.2652324317</v>
      </c>
      <c r="S784" s="18">
        <f t="shared" si="235"/>
        <v>34117472652.324318</v>
      </c>
      <c r="T784" s="119">
        <f t="shared" si="232"/>
        <v>341.17357708205367</v>
      </c>
      <c r="U784" s="119">
        <f t="shared" si="236"/>
        <v>3411735.7708205367</v>
      </c>
    </row>
    <row r="785" spans="2:21" x14ac:dyDescent="0.25">
      <c r="B785" s="5">
        <f>形核速率!F785</f>
        <v>34.884749670962151</v>
      </c>
      <c r="C785" s="5">
        <f t="shared" si="234"/>
        <v>0.29314154425810557</v>
      </c>
      <c r="D785" s="5">
        <f>形核速率!K785</f>
        <v>107081.81277955214</v>
      </c>
      <c r="E785" s="5">
        <f>晶体生长速度!E784</f>
        <v>397598.53701215255</v>
      </c>
      <c r="F785" s="39">
        <f t="shared" si="223"/>
        <v>14.440249401465739</v>
      </c>
      <c r="G785">
        <f t="shared" si="224"/>
        <v>14</v>
      </c>
      <c r="H785" s="65">
        <f t="shared" si="225"/>
        <v>0.44024940146573854</v>
      </c>
      <c r="I785">
        <f t="shared" si="226"/>
        <v>11</v>
      </c>
      <c r="J785">
        <f t="shared" si="227"/>
        <v>2.0883107333541155</v>
      </c>
      <c r="K785" s="66">
        <f t="shared" si="228"/>
        <v>3.7680119486390937E-7</v>
      </c>
      <c r="L785" s="96">
        <f t="shared" si="216"/>
        <v>147337.71823240485</v>
      </c>
      <c r="N785" s="101">
        <f t="shared" si="233"/>
        <v>1</v>
      </c>
      <c r="O785" s="5">
        <f t="shared" si="229"/>
        <v>1485238174867.8679</v>
      </c>
      <c r="P785" s="5">
        <f t="shared" si="230"/>
        <v>13870125.433209721</v>
      </c>
      <c r="Q785" s="60">
        <f t="shared" si="231"/>
        <v>138701254332.0972</v>
      </c>
      <c r="R785" s="5">
        <f t="shared" si="237"/>
        <v>3528299.9143669377</v>
      </c>
      <c r="S785" s="18">
        <f t="shared" si="235"/>
        <v>35282999143.66938</v>
      </c>
      <c r="T785" s="119">
        <f t="shared" si="232"/>
        <v>352.82884199550426</v>
      </c>
      <c r="U785" s="119">
        <f t="shared" si="236"/>
        <v>3528288.4199550427</v>
      </c>
    </row>
    <row r="786" spans="2:21" x14ac:dyDescent="0.25">
      <c r="B786" s="5">
        <f>形核速率!F786</f>
        <v>34.884757157774118</v>
      </c>
      <c r="C786" s="5">
        <f t="shared" si="234"/>
        <v>7.4868119668280997E-6</v>
      </c>
      <c r="D786" s="5">
        <f>形核速率!K786</f>
        <v>107075.91800158555</v>
      </c>
      <c r="E786" s="5">
        <f>晶体生长速度!E785</f>
        <v>407706.76457562693</v>
      </c>
      <c r="F786" s="39">
        <f t="shared" si="223"/>
        <v>14.440194565186102</v>
      </c>
      <c r="G786">
        <f t="shared" si="224"/>
        <v>14</v>
      </c>
      <c r="H786" s="65">
        <f t="shared" si="225"/>
        <v>0.44019456518610234</v>
      </c>
      <c r="I786">
        <f t="shared" si="226"/>
        <v>11</v>
      </c>
      <c r="J786">
        <f t="shared" si="227"/>
        <v>2.0883107333541155</v>
      </c>
      <c r="K786" s="66">
        <f t="shared" si="228"/>
        <v>3.7677849560781635E-7</v>
      </c>
      <c r="L786" s="96">
        <f t="shared" si="216"/>
        <v>147337.84572061905</v>
      </c>
      <c r="N786" s="101">
        <f t="shared" si="233"/>
        <v>1</v>
      </c>
      <c r="O786" s="5">
        <f t="shared" si="229"/>
        <v>1522914170565.8096</v>
      </c>
      <c r="P786" s="5">
        <f t="shared" si="230"/>
        <v>14222751.473802529</v>
      </c>
      <c r="Q786" s="60">
        <f t="shared" si="231"/>
        <v>142227514738.0253</v>
      </c>
      <c r="R786" s="5">
        <f t="shared" si="237"/>
        <v>3528302.9667908219</v>
      </c>
      <c r="S786" s="18">
        <f t="shared" si="235"/>
        <v>35283029667.908218</v>
      </c>
      <c r="T786" s="119">
        <f t="shared" si="232"/>
        <v>352.82914723789264</v>
      </c>
      <c r="U786" s="119">
        <f t="shared" si="236"/>
        <v>3528291.4723789264</v>
      </c>
    </row>
    <row r="787" spans="2:21" x14ac:dyDescent="0.25">
      <c r="B787" s="5">
        <f>形核速率!F787</f>
        <v>35.177898702032223</v>
      </c>
      <c r="C787" s="5">
        <f t="shared" si="234"/>
        <v>0.29314154425810557</v>
      </c>
      <c r="D787" s="5">
        <f>形核速率!K787</f>
        <v>107075.9166060985</v>
      </c>
      <c r="E787" s="5">
        <f>晶体生长速度!E786</f>
        <v>407694.86384913785</v>
      </c>
      <c r="F787" s="39">
        <f t="shared" si="223"/>
        <v>14.44856259701681</v>
      </c>
      <c r="G787">
        <f t="shared" si="224"/>
        <v>14</v>
      </c>
      <c r="H787" s="65">
        <f t="shared" si="225"/>
        <v>0.44856259701681012</v>
      </c>
      <c r="I787">
        <f t="shared" si="226"/>
        <v>11</v>
      </c>
      <c r="J787">
        <f t="shared" si="227"/>
        <v>2.0883107333541155</v>
      </c>
      <c r="K787" s="66">
        <f t="shared" si="228"/>
        <v>3.8025827487411627E-7</v>
      </c>
      <c r="L787" s="96">
        <f t="shared" si="216"/>
        <v>152329.42308916798</v>
      </c>
      <c r="N787" s="101">
        <f t="shared" si="233"/>
        <v>1</v>
      </c>
      <c r="O787" s="5">
        <f t="shared" si="229"/>
        <v>1535666587007.6929</v>
      </c>
      <c r="P787" s="5">
        <f t="shared" si="230"/>
        <v>14341848.62182379</v>
      </c>
      <c r="Q787" s="60">
        <f t="shared" si="231"/>
        <v>143418486218.23788</v>
      </c>
      <c r="R787" s="5">
        <f t="shared" si="237"/>
        <v>3647815.2687656563</v>
      </c>
      <c r="S787" s="18">
        <f t="shared" si="235"/>
        <v>36478152687.656563</v>
      </c>
      <c r="T787" s="119">
        <f t="shared" si="232"/>
        <v>364.78037743537607</v>
      </c>
      <c r="U787" s="119">
        <f t="shared" si="236"/>
        <v>3647803.7743537608</v>
      </c>
    </row>
    <row r="788" spans="2:21" x14ac:dyDescent="0.25">
      <c r="B788" s="5">
        <f>形核速率!F788</f>
        <v>35.17790618884419</v>
      </c>
      <c r="C788" s="5">
        <f t="shared" si="234"/>
        <v>7.4868119668280997E-6</v>
      </c>
      <c r="D788" s="5">
        <f>形核速率!K788</f>
        <v>107070.07593316662</v>
      </c>
      <c r="E788" s="5">
        <f>晶体生长速度!E787</f>
        <v>417972.77784607327</v>
      </c>
      <c r="F788" s="39">
        <f t="shared" si="223"/>
        <v>14.448508261242475</v>
      </c>
      <c r="G788">
        <f t="shared" si="224"/>
        <v>14</v>
      </c>
      <c r="H788" s="65">
        <f t="shared" si="225"/>
        <v>0.44850826124247511</v>
      </c>
      <c r="I788">
        <f t="shared" si="226"/>
        <v>11</v>
      </c>
      <c r="J788">
        <f t="shared" si="227"/>
        <v>2.0883107333541155</v>
      </c>
      <c r="K788" s="66">
        <f t="shared" si="228"/>
        <v>3.8023557643338405E-7</v>
      </c>
      <c r="L788" s="96">
        <f t="shared" si="216"/>
        <v>152329.55378752216</v>
      </c>
      <c r="N788" s="101">
        <f t="shared" si="233"/>
        <v>1</v>
      </c>
      <c r="O788" s="5">
        <f t="shared" si="229"/>
        <v>1574294922013.9619</v>
      </c>
      <c r="P788" s="5">
        <f t="shared" si="230"/>
        <v>14703407.168559778</v>
      </c>
      <c r="Q788" s="60">
        <f t="shared" si="231"/>
        <v>147034071685.59778</v>
      </c>
      <c r="R788" s="5">
        <f t="shared" si="237"/>
        <v>3647818.3980492512</v>
      </c>
      <c r="S788" s="18">
        <f t="shared" si="235"/>
        <v>36478183980.492516</v>
      </c>
      <c r="T788" s="119">
        <f t="shared" si="232"/>
        <v>364.78069036373557</v>
      </c>
      <c r="U788" s="119">
        <f t="shared" si="236"/>
        <v>3647806.9036373557</v>
      </c>
    </row>
    <row r="789" spans="2:21" x14ac:dyDescent="0.25">
      <c r="B789" s="5">
        <f>形核速率!F789</f>
        <v>35.471047733102296</v>
      </c>
      <c r="C789" s="5">
        <f t="shared" si="234"/>
        <v>0.29314154425810557</v>
      </c>
      <c r="D789" s="5">
        <f>形核速率!K789</f>
        <v>107070.07463177312</v>
      </c>
      <c r="E789" s="5">
        <f>晶体生长速度!E788</f>
        <v>417960.46871843218</v>
      </c>
      <c r="F789" s="39">
        <f t="shared" si="223"/>
        <v>14.456806848722513</v>
      </c>
      <c r="G789">
        <f t="shared" si="224"/>
        <v>14</v>
      </c>
      <c r="H789" s="65">
        <f t="shared" si="225"/>
        <v>0.45680684872251298</v>
      </c>
      <c r="I789">
        <f t="shared" si="226"/>
        <v>11</v>
      </c>
      <c r="J789">
        <f t="shared" si="227"/>
        <v>2.0883107333541155</v>
      </c>
      <c r="K789" s="66">
        <f t="shared" si="228"/>
        <v>3.8371800805911133E-7</v>
      </c>
      <c r="L789" s="96">
        <f t="shared" ref="L789:L852" si="238">(J789+K789)*(2*E789*0.01*C789)+L788</f>
        <v>157446.81722410891</v>
      </c>
      <c r="N789" s="101">
        <f t="shared" si="233"/>
        <v>1</v>
      </c>
      <c r="O789" s="5">
        <f t="shared" si="229"/>
        <v>1587366934955.9475</v>
      </c>
      <c r="P789" s="5">
        <f t="shared" si="230"/>
        <v>14825495.736461317</v>
      </c>
      <c r="Q789" s="60">
        <f t="shared" si="231"/>
        <v>148254957364.61316</v>
      </c>
      <c r="R789" s="5">
        <f t="shared" si="237"/>
        <v>3770339.9752882142</v>
      </c>
      <c r="S789" s="18">
        <f t="shared" si="235"/>
        <v>37703399752.882141</v>
      </c>
      <c r="T789" s="119">
        <f t="shared" si="232"/>
        <v>377.03284808763186</v>
      </c>
      <c r="U789" s="119">
        <f t="shared" si="236"/>
        <v>3770328.4808763186</v>
      </c>
    </row>
    <row r="790" spans="2:21" x14ac:dyDescent="0.25">
      <c r="B790" s="5">
        <f>形核速率!F790</f>
        <v>35.471055219914263</v>
      </c>
      <c r="C790" s="5">
        <f t="shared" si="234"/>
        <v>7.4868119668280997E-6</v>
      </c>
      <c r="D790" s="5">
        <f>形核速率!K790</f>
        <v>107064.28713239879</v>
      </c>
      <c r="E790" s="5">
        <f>晶体生长速度!E789</f>
        <v>428409.47807437438</v>
      </c>
      <c r="F790" s="39">
        <f t="shared" si="223"/>
        <v>14.456753004865263</v>
      </c>
      <c r="G790">
        <f t="shared" si="224"/>
        <v>14</v>
      </c>
      <c r="H790" s="65">
        <f t="shared" si="225"/>
        <v>0.45675300486526282</v>
      </c>
      <c r="I790">
        <f t="shared" si="226"/>
        <v>11</v>
      </c>
      <c r="J790">
        <f t="shared" si="227"/>
        <v>2.0883107333541155</v>
      </c>
      <c r="K790" s="66">
        <f t="shared" si="228"/>
        <v>3.8369531045833049E-7</v>
      </c>
      <c r="L790" s="96">
        <f t="shared" si="238"/>
        <v>157446.95118597618</v>
      </c>
      <c r="N790" s="101">
        <f t="shared" si="233"/>
        <v>1</v>
      </c>
      <c r="O790" s="5">
        <f t="shared" si="229"/>
        <v>1626963495148.9331</v>
      </c>
      <c r="P790" s="5">
        <f t="shared" si="230"/>
        <v>15196136.253510782</v>
      </c>
      <c r="Q790" s="60">
        <f t="shared" si="231"/>
        <v>151961362535.10782</v>
      </c>
      <c r="R790" s="5">
        <f t="shared" si="237"/>
        <v>3770343.1827094215</v>
      </c>
      <c r="S790" s="18">
        <f t="shared" si="235"/>
        <v>37703431827.094215</v>
      </c>
      <c r="T790" s="119">
        <f t="shared" si="232"/>
        <v>377.03316882975258</v>
      </c>
      <c r="U790" s="119">
        <f t="shared" si="236"/>
        <v>3770331.688297526</v>
      </c>
    </row>
    <row r="791" spans="2:21" x14ac:dyDescent="0.25">
      <c r="B791" s="5">
        <f>形核速率!F791</f>
        <v>35.764196764172368</v>
      </c>
      <c r="C791" s="5">
        <f t="shared" si="234"/>
        <v>0.29314154425810557</v>
      </c>
      <c r="D791" s="5">
        <f>形核速率!K791</f>
        <v>107064.28592339678</v>
      </c>
      <c r="E791" s="5">
        <f>晶体生长速度!E790</f>
        <v>428396.75196015602</v>
      </c>
      <c r="F791" s="39">
        <f t="shared" si="223"/>
        <v>14.464983291130869</v>
      </c>
      <c r="G791">
        <f t="shared" si="224"/>
        <v>14</v>
      </c>
      <c r="H791" s="65">
        <f t="shared" si="225"/>
        <v>0.46498329113086889</v>
      </c>
      <c r="I791">
        <f t="shared" si="226"/>
        <v>11</v>
      </c>
      <c r="J791">
        <f t="shared" si="227"/>
        <v>2.0883107333541155</v>
      </c>
      <c r="K791" s="66">
        <f t="shared" si="228"/>
        <v>3.8718037468844285E-7</v>
      </c>
      <c r="L791" s="96">
        <f t="shared" si="238"/>
        <v>162691.99037715793</v>
      </c>
      <c r="N791" s="101">
        <f t="shared" si="233"/>
        <v>1</v>
      </c>
      <c r="O791" s="5">
        <f t="shared" si="229"/>
        <v>1640360374850.2595</v>
      </c>
      <c r="P791" s="5">
        <f t="shared" si="230"/>
        <v>15321265.730235364</v>
      </c>
      <c r="Q791" s="60">
        <f t="shared" si="231"/>
        <v>153212657302.35364</v>
      </c>
      <c r="R791" s="5">
        <f t="shared" si="237"/>
        <v>3895924.0681341784</v>
      </c>
      <c r="S791" s="18">
        <f t="shared" si="235"/>
        <v>38959240681.341782</v>
      </c>
      <c r="T791" s="119">
        <f t="shared" si="232"/>
        <v>389.59125737222826</v>
      </c>
      <c r="U791" s="119">
        <f t="shared" si="236"/>
        <v>3895912.5737222824</v>
      </c>
    </row>
    <row r="792" spans="2:21" x14ac:dyDescent="0.25">
      <c r="B792" s="5">
        <f>形核速率!F792</f>
        <v>35.764204250984335</v>
      </c>
      <c r="C792" s="5">
        <f t="shared" si="234"/>
        <v>7.4868119668280997E-6</v>
      </c>
      <c r="D792" s="5">
        <f>形核速率!K792</f>
        <v>107058.55068951054</v>
      </c>
      <c r="E792" s="5">
        <f>晶体生长速度!E791</f>
        <v>439018.26551410899</v>
      </c>
      <c r="F792" s="39">
        <f t="shared" si="223"/>
        <v>14.464929930817794</v>
      </c>
      <c r="G792">
        <f t="shared" si="224"/>
        <v>14</v>
      </c>
      <c r="H792" s="65">
        <f t="shared" si="225"/>
        <v>0.4649299308177941</v>
      </c>
      <c r="I792">
        <f t="shared" si="226"/>
        <v>11</v>
      </c>
      <c r="J792">
        <f t="shared" si="227"/>
        <v>2.0883107333541155</v>
      </c>
      <c r="K792" s="66">
        <f t="shared" si="228"/>
        <v>3.8715767795131369E-7</v>
      </c>
      <c r="L792" s="96">
        <f t="shared" si="238"/>
        <v>162692.12765634927</v>
      </c>
      <c r="N792" s="101">
        <f t="shared" si="233"/>
        <v>1</v>
      </c>
      <c r="O792" s="5">
        <f t="shared" si="229"/>
        <v>1680941176709.9983</v>
      </c>
      <c r="P792" s="5">
        <f t="shared" si="230"/>
        <v>15701138.917759467</v>
      </c>
      <c r="Q792" s="60">
        <f t="shared" si="231"/>
        <v>157011389177.59467</v>
      </c>
      <c r="R792" s="5">
        <f t="shared" si="237"/>
        <v>3895927.3549813824</v>
      </c>
      <c r="S792" s="18">
        <f t="shared" si="235"/>
        <v>38959273549.813828</v>
      </c>
      <c r="T792" s="119">
        <f t="shared" si="232"/>
        <v>389.59158605694864</v>
      </c>
      <c r="U792" s="119">
        <f t="shared" si="236"/>
        <v>3895915.8605694864</v>
      </c>
    </row>
    <row r="793" spans="2:21" x14ac:dyDescent="0.25">
      <c r="B793" s="5">
        <f>形核速率!F793</f>
        <v>36.057345795242441</v>
      </c>
      <c r="C793" s="5">
        <f t="shared" si="234"/>
        <v>0.29314154425810557</v>
      </c>
      <c r="D793" s="5">
        <f>形核速率!K793</f>
        <v>107058.54957124175</v>
      </c>
      <c r="E793" s="5">
        <f>晶体生长速度!E792</f>
        <v>439005.11374277633</v>
      </c>
      <c r="F793" s="39">
        <f t="shared" si="223"/>
        <v>14.473093031009398</v>
      </c>
      <c r="G793">
        <f t="shared" si="224"/>
        <v>14</v>
      </c>
      <c r="H793" s="65">
        <f t="shared" si="225"/>
        <v>0.47309303100939815</v>
      </c>
      <c r="I793">
        <f t="shared" si="226"/>
        <v>11</v>
      </c>
      <c r="J793">
        <f t="shared" si="227"/>
        <v>2.0883107333541155</v>
      </c>
      <c r="K793" s="66">
        <f t="shared" si="228"/>
        <v>3.9064535533900986E-7</v>
      </c>
      <c r="L793" s="96">
        <f t="shared" si="238"/>
        <v>168067.0494315376</v>
      </c>
      <c r="N793" s="101">
        <f t="shared" si="233"/>
        <v>1</v>
      </c>
      <c r="O793" s="5">
        <f t="shared" si="229"/>
        <v>1694668235748.7529</v>
      </c>
      <c r="P793" s="5">
        <f t="shared" si="230"/>
        <v>15829359.192103026</v>
      </c>
      <c r="Q793" s="60">
        <f t="shared" si="231"/>
        <v>158293591921.03027</v>
      </c>
      <c r="R793" s="5">
        <f t="shared" si="237"/>
        <v>4024617.9919611453</v>
      </c>
      <c r="S793" s="18">
        <f t="shared" si="235"/>
        <v>40246179919.61145</v>
      </c>
      <c r="T793" s="119">
        <f t="shared" si="232"/>
        <v>402.46064975492493</v>
      </c>
      <c r="U793" s="119">
        <f t="shared" si="236"/>
        <v>4024606.4975492493</v>
      </c>
    </row>
    <row r="794" spans="2:21" x14ac:dyDescent="0.25">
      <c r="B794" s="5">
        <f>形核速率!F794</f>
        <v>36.057353282054407</v>
      </c>
      <c r="C794" s="5">
        <f t="shared" si="234"/>
        <v>7.4868119668280997E-6</v>
      </c>
      <c r="D794" s="5">
        <f>形核速率!K794</f>
        <v>107052.8657174112</v>
      </c>
      <c r="E794" s="5">
        <f>晶体生长速度!E793</f>
        <v>449800.54024720652</v>
      </c>
      <c r="F794" s="39">
        <f t="shared" si="223"/>
        <v>14.47304014607581</v>
      </c>
      <c r="G794">
        <f t="shared" si="224"/>
        <v>14</v>
      </c>
      <c r="H794" s="65">
        <f t="shared" si="225"/>
        <v>0.47304014607581024</v>
      </c>
      <c r="I794">
        <f t="shared" si="226"/>
        <v>11</v>
      </c>
      <c r="J794">
        <f t="shared" si="227"/>
        <v>2.0883107333541155</v>
      </c>
      <c r="K794" s="66">
        <f t="shared" si="228"/>
        <v>3.9062265948837071E-7</v>
      </c>
      <c r="L794" s="96">
        <f t="shared" si="238"/>
        <v>168067.19008230179</v>
      </c>
      <c r="N794" s="101">
        <f t="shared" si="233"/>
        <v>1</v>
      </c>
      <c r="O794" s="5">
        <f t="shared" si="229"/>
        <v>1736249426340.7034</v>
      </c>
      <c r="P794" s="5">
        <f t="shared" si="230"/>
        <v>16218616.986152457</v>
      </c>
      <c r="Q794" s="60">
        <f t="shared" si="231"/>
        <v>162186169861.52457</v>
      </c>
      <c r="R794" s="5">
        <f t="shared" si="237"/>
        <v>4024621.3595332126</v>
      </c>
      <c r="S794" s="18">
        <f t="shared" si="235"/>
        <v>40246213595.332123</v>
      </c>
      <c r="T794" s="119">
        <f t="shared" si="232"/>
        <v>402.46098651213168</v>
      </c>
      <c r="U794" s="119">
        <f t="shared" si="236"/>
        <v>4024609.8651213166</v>
      </c>
    </row>
    <row r="795" spans="2:21" x14ac:dyDescent="0.25">
      <c r="B795" s="5">
        <f>形核速率!F795</f>
        <v>36.350494826312513</v>
      </c>
      <c r="C795" s="5">
        <f t="shared" si="234"/>
        <v>0.29314154425810557</v>
      </c>
      <c r="D795" s="5">
        <f>形核速率!K795</f>
        <v>107052.86468825952</v>
      </c>
      <c r="E795" s="5">
        <f>晶体生长速度!E794</f>
        <v>449786.95406312309</v>
      </c>
      <c r="F795" s="39">
        <f t="shared" si="223"/>
        <v>14.4811371482448</v>
      </c>
      <c r="G795">
        <f t="shared" si="224"/>
        <v>14</v>
      </c>
      <c r="H795" s="65">
        <f t="shared" si="225"/>
        <v>0.48113714824479992</v>
      </c>
      <c r="I795">
        <f t="shared" si="226"/>
        <v>11</v>
      </c>
      <c r="J795">
        <f t="shared" si="227"/>
        <v>2.0883107333541155</v>
      </c>
      <c r="K795" s="66">
        <f t="shared" si="228"/>
        <v>3.94112930887806E-7</v>
      </c>
      <c r="L795" s="96">
        <f t="shared" si="238"/>
        <v>173574.11841166136</v>
      </c>
      <c r="N795" s="101">
        <f t="shared" si="233"/>
        <v>1</v>
      </c>
      <c r="O795" s="5">
        <f t="shared" si="229"/>
        <v>1750312019596.0864</v>
      </c>
      <c r="P795" s="5">
        <f t="shared" si="230"/>
        <v>16349978.34661442</v>
      </c>
      <c r="Q795" s="60">
        <f t="shared" si="231"/>
        <v>163499783466.1442</v>
      </c>
      <c r="R795" s="5">
        <f t="shared" si="237"/>
        <v>4156472.6018344262</v>
      </c>
      <c r="S795" s="18">
        <f t="shared" si="235"/>
        <v>41564726018.344261</v>
      </c>
      <c r="T795" s="119">
        <f t="shared" si="232"/>
        <v>415.64611074225303</v>
      </c>
      <c r="U795" s="119">
        <f t="shared" si="236"/>
        <v>4156461.1074225302</v>
      </c>
    </row>
    <row r="796" spans="2:21" x14ac:dyDescent="0.25">
      <c r="B796" s="5">
        <f>形核速率!F796</f>
        <v>36.35050231312448</v>
      </c>
      <c r="C796" s="5">
        <f t="shared" si="234"/>
        <v>7.4868119668280997E-6</v>
      </c>
      <c r="D796" s="5">
        <f>形核速率!K796</f>
        <v>107047.23135094992</v>
      </c>
      <c r="E796" s="5">
        <f>晶体生长速度!E795</f>
        <v>460757.7021839628</v>
      </c>
      <c r="F796" s="39">
        <f t="shared" si="223"/>
        <v>14.481084730727456</v>
      </c>
      <c r="G796">
        <f t="shared" si="224"/>
        <v>14</v>
      </c>
      <c r="H796" s="65">
        <f t="shared" si="225"/>
        <v>0.48108473072745639</v>
      </c>
      <c r="I796">
        <f t="shared" si="226"/>
        <v>11</v>
      </c>
      <c r="J796">
        <f t="shared" si="227"/>
        <v>2.0883107333541155</v>
      </c>
      <c r="K796" s="66">
        <f t="shared" si="228"/>
        <v>3.940902359456701E-7</v>
      </c>
      <c r="L796" s="96">
        <f t="shared" si="238"/>
        <v>173574.26248868488</v>
      </c>
      <c r="N796" s="101">
        <f t="shared" si="233"/>
        <v>1</v>
      </c>
      <c r="O796" s="5">
        <f t="shared" si="229"/>
        <v>1792909876554.9529</v>
      </c>
      <c r="P796" s="5">
        <f t="shared" si="230"/>
        <v>16748773.919028061</v>
      </c>
      <c r="Q796" s="60">
        <f t="shared" si="231"/>
        <v>167487739190.28061</v>
      </c>
      <c r="R796" s="5">
        <f t="shared" si="237"/>
        <v>4156476.0514407046</v>
      </c>
      <c r="S796" s="18">
        <f t="shared" si="235"/>
        <v>41564760514.407043</v>
      </c>
      <c r="T796" s="119">
        <f t="shared" si="232"/>
        <v>415.64645570288087</v>
      </c>
      <c r="U796" s="119">
        <f t="shared" si="236"/>
        <v>4156464.5570288086</v>
      </c>
    </row>
    <row r="797" spans="2:21" x14ac:dyDescent="0.25">
      <c r="B797" s="5">
        <f>形核速率!F797</f>
        <v>36.643643857382585</v>
      </c>
      <c r="C797" s="5">
        <f t="shared" si="234"/>
        <v>0.29314154425810557</v>
      </c>
      <c r="D797" s="5">
        <f>形核速率!K797</f>
        <v>107047.23040934003</v>
      </c>
      <c r="E797" s="5">
        <f>晶体生长速度!E796</f>
        <v>460743.6727464032</v>
      </c>
      <c r="F797" s="39">
        <f t="shared" si="223"/>
        <v>14.489116696706528</v>
      </c>
      <c r="G797">
        <f t="shared" si="224"/>
        <v>14</v>
      </c>
      <c r="H797" s="65">
        <f t="shared" si="225"/>
        <v>0.48911669670652813</v>
      </c>
      <c r="I797">
        <f t="shared" si="226"/>
        <v>11</v>
      </c>
      <c r="J797">
        <f t="shared" si="227"/>
        <v>2.0883107333541155</v>
      </c>
      <c r="K797" s="66">
        <f t="shared" si="228"/>
        <v>3.9758308250490183E-7</v>
      </c>
      <c r="L797" s="96">
        <f t="shared" si="238"/>
        <v>179215.33848103229</v>
      </c>
      <c r="N797" s="101">
        <f t="shared" si="233"/>
        <v>1</v>
      </c>
      <c r="O797" s="5">
        <f t="shared" si="229"/>
        <v>1807313401189.5605</v>
      </c>
      <c r="P797" s="5">
        <f t="shared" si="230"/>
        <v>16883327.05366163</v>
      </c>
      <c r="Q797" s="60">
        <f t="shared" si="231"/>
        <v>168833270536.6163</v>
      </c>
      <c r="R797" s="5">
        <f t="shared" si="237"/>
        <v>4291539.1631767368</v>
      </c>
      <c r="S797" s="18">
        <f t="shared" si="235"/>
        <v>42915391631.767365</v>
      </c>
      <c r="T797" s="119">
        <f t="shared" si="232"/>
        <v>429.15276687648407</v>
      </c>
      <c r="U797" s="119">
        <f t="shared" si="236"/>
        <v>4291527.6687648408</v>
      </c>
    </row>
    <row r="798" spans="2:21" x14ac:dyDescent="0.25">
      <c r="B798" s="5">
        <f>形核速率!F798</f>
        <v>36.643651344194552</v>
      </c>
      <c r="C798" s="5">
        <f t="shared" si="234"/>
        <v>7.4868119668280997E-6</v>
      </c>
      <c r="D798" s="5">
        <f>形核速率!K798</f>
        <v>107041.64674620476</v>
      </c>
      <c r="E798" s="5">
        <f>晶体生长速度!E797</f>
        <v>471891.1510630548</v>
      </c>
      <c r="F798" s="39">
        <f t="shared" si="223"/>
        <v>14.48906473883711</v>
      </c>
      <c r="G798">
        <f t="shared" si="224"/>
        <v>14</v>
      </c>
      <c r="H798" s="65">
        <f t="shared" si="225"/>
        <v>0.48906473883710966</v>
      </c>
      <c r="I798">
        <f t="shared" si="226"/>
        <v>11</v>
      </c>
      <c r="J798">
        <f t="shared" si="227"/>
        <v>2.0883107333541155</v>
      </c>
      <c r="K798" s="66">
        <f t="shared" si="228"/>
        <v>3.9756038849248449E-7</v>
      </c>
      <c r="L798" s="96">
        <f t="shared" si="238"/>
        <v>179215.48603943939</v>
      </c>
      <c r="N798" s="101">
        <f t="shared" si="233"/>
        <v>1</v>
      </c>
      <c r="O798" s="5">
        <f t="shared" si="229"/>
        <v>1850944332703.1724</v>
      </c>
      <c r="P798" s="5">
        <f t="shared" si="230"/>
        <v>17291814.811965223</v>
      </c>
      <c r="Q798" s="60">
        <f t="shared" si="231"/>
        <v>172918148119.65222</v>
      </c>
      <c r="R798" s="5">
        <f t="shared" si="237"/>
        <v>4291542.6961370539</v>
      </c>
      <c r="S798" s="18">
        <f t="shared" si="235"/>
        <v>42915426961.370537</v>
      </c>
      <c r="T798" s="119">
        <f t="shared" si="232"/>
        <v>429.15312017251574</v>
      </c>
      <c r="U798" s="119">
        <f t="shared" si="236"/>
        <v>4291531.201725157</v>
      </c>
    </row>
    <row r="799" spans="2:21" x14ac:dyDescent="0.25">
      <c r="B799" s="5">
        <f>形核速率!F799</f>
        <v>36.936792888452658</v>
      </c>
      <c r="C799" s="5">
        <f t="shared" si="234"/>
        <v>0.29314154425810557</v>
      </c>
      <c r="D799" s="5">
        <f>形核速率!K799</f>
        <v>107041.64589060094</v>
      </c>
      <c r="E799" s="5">
        <f>晶体生长速度!E798</f>
        <v>471876.66944621428</v>
      </c>
      <c r="F799" s="39">
        <f t="shared" si="223"/>
        <v>14.497032705075958</v>
      </c>
      <c r="G799">
        <f t="shared" si="224"/>
        <v>14</v>
      </c>
      <c r="H799" s="65">
        <f t="shared" si="225"/>
        <v>0.49703270507595754</v>
      </c>
      <c r="I799">
        <f t="shared" si="226"/>
        <v>11</v>
      </c>
      <c r="J799">
        <f t="shared" si="227"/>
        <v>2.0883107333541155</v>
      </c>
      <c r="K799" s="66">
        <f t="shared" si="228"/>
        <v>4.0105579164664528E-7</v>
      </c>
      <c r="L799" s="96">
        <f t="shared" si="238"/>
        <v>184992.86794014223</v>
      </c>
      <c r="N799" s="101">
        <f t="shared" si="233"/>
        <v>1</v>
      </c>
      <c r="O799" s="5">
        <f t="shared" si="229"/>
        <v>1865694228145.2952</v>
      </c>
      <c r="P799" s="5">
        <f t="shared" si="230"/>
        <v>17429610.808227655</v>
      </c>
      <c r="Q799" s="60">
        <f t="shared" si="231"/>
        <v>174296108082.27655</v>
      </c>
      <c r="R799" s="5">
        <f t="shared" si="237"/>
        <v>4429869.3517178884</v>
      </c>
      <c r="S799" s="18">
        <f t="shared" si="235"/>
        <v>44298693517.178886</v>
      </c>
      <c r="T799" s="119">
        <f t="shared" si="232"/>
        <v>442.98578573059922</v>
      </c>
      <c r="U799" s="119">
        <f t="shared" si="236"/>
        <v>4429857.8573059924</v>
      </c>
    </row>
    <row r="800" spans="2:21" x14ac:dyDescent="0.25">
      <c r="B800" s="5">
        <f>形核速率!F800</f>
        <v>36.936800375264625</v>
      </c>
      <c r="C800" s="5">
        <f t="shared" si="234"/>
        <v>7.4868119668280997E-6</v>
      </c>
      <c r="D800" s="5">
        <f>形核速率!K800</f>
        <v>107036.11107980003</v>
      </c>
      <c r="E800" s="5">
        <f>晶体生长速度!E799</f>
        <v>483202.2864515559</v>
      </c>
      <c r="F800" s="39">
        <f t="shared" si="223"/>
        <v>14.496981199274813</v>
      </c>
      <c r="G800">
        <f t="shared" si="224"/>
        <v>14</v>
      </c>
      <c r="H800" s="65">
        <f t="shared" si="225"/>
        <v>0.49698119927481343</v>
      </c>
      <c r="I800">
        <f t="shared" si="226"/>
        <v>11</v>
      </c>
      <c r="J800">
        <f t="shared" si="227"/>
        <v>2.0883107333541155</v>
      </c>
      <c r="K800" s="66">
        <f t="shared" si="228"/>
        <v>4.010330985843927E-7</v>
      </c>
      <c r="L800" s="96">
        <f t="shared" si="238"/>
        <v>184993.01903549474</v>
      </c>
      <c r="N800" s="101">
        <f t="shared" si="233"/>
        <v>1</v>
      </c>
      <c r="O800" s="5">
        <f t="shared" si="229"/>
        <v>1910374772938.5391</v>
      </c>
      <c r="P800" s="5">
        <f t="shared" si="230"/>
        <v>17847946.395532556</v>
      </c>
      <c r="Q800" s="60">
        <f t="shared" si="231"/>
        <v>178479463955.32556</v>
      </c>
      <c r="R800" s="5">
        <f t="shared" si="237"/>
        <v>4429872.9693625486</v>
      </c>
      <c r="S800" s="18">
        <f t="shared" si="235"/>
        <v>44298729693.625488</v>
      </c>
      <c r="T800" s="119">
        <f t="shared" si="232"/>
        <v>442.98614749506527</v>
      </c>
      <c r="U800" s="119">
        <f t="shared" si="236"/>
        <v>4429861.4749506526</v>
      </c>
    </row>
    <row r="801" spans="2:21" x14ac:dyDescent="0.25">
      <c r="B801" s="5">
        <f>形核速率!F801</f>
        <v>37.22994191952273</v>
      </c>
      <c r="C801" s="5">
        <f t="shared" si="234"/>
        <v>0.29314154425810557</v>
      </c>
      <c r="D801" s="5">
        <f>形核速率!K801</f>
        <v>107036.11030870456</v>
      </c>
      <c r="E801" s="5">
        <f>晶体生长速度!E800</f>
        <v>483187.34364456136</v>
      </c>
      <c r="F801" s="39">
        <f t="shared" si="223"/>
        <v>14.504886177642764</v>
      </c>
      <c r="G801">
        <f t="shared" si="224"/>
        <v>14</v>
      </c>
      <c r="H801" s="65">
        <f t="shared" si="225"/>
        <v>0.50488617764276356</v>
      </c>
      <c r="I801">
        <f t="shared" si="226"/>
        <v>11</v>
      </c>
      <c r="J801">
        <f t="shared" si="227"/>
        <v>2.0883107333541155</v>
      </c>
      <c r="K801" s="66">
        <f t="shared" si="228"/>
        <v>4.0453104004906417E-7</v>
      </c>
      <c r="L801" s="96">
        <f t="shared" si="238"/>
        <v>190908.88222437087</v>
      </c>
      <c r="N801" s="101">
        <f t="shared" si="233"/>
        <v>1</v>
      </c>
      <c r="O801" s="5">
        <f t="shared" si="229"/>
        <v>1925476520864.4814</v>
      </c>
      <c r="P801" s="5">
        <f t="shared" si="230"/>
        <v>17989036.740135491</v>
      </c>
      <c r="Q801" s="60">
        <f t="shared" si="231"/>
        <v>179890367401.35492</v>
      </c>
      <c r="R801" s="5">
        <f t="shared" si="237"/>
        <v>4571515.2534444872</v>
      </c>
      <c r="S801" s="18">
        <f t="shared" si="235"/>
        <v>45715152534.44487</v>
      </c>
      <c r="T801" s="119">
        <f t="shared" si="232"/>
        <v>457.15037590325915</v>
      </c>
      <c r="U801" s="119">
        <f t="shared" si="236"/>
        <v>4571503.7590325912</v>
      </c>
    </row>
    <row r="802" spans="2:21" x14ac:dyDescent="0.25">
      <c r="B802" s="5">
        <f>形核速率!F802</f>
        <v>37.229949406334697</v>
      </c>
      <c r="C802" s="5">
        <f t="shared" si="234"/>
        <v>7.4868119668280997E-6</v>
      </c>
      <c r="D802" s="5">
        <f>形核速率!K802</f>
        <v>107030.62354825079</v>
      </c>
      <c r="E802" s="5">
        <f>晶体生长速度!E801</f>
        <v>494692.50774494914</v>
      </c>
      <c r="F802" s="39">
        <f t="shared" si="223"/>
        <v>14.504835116512906</v>
      </c>
      <c r="G802">
        <f t="shared" si="224"/>
        <v>14</v>
      </c>
      <c r="H802" s="65">
        <f t="shared" si="225"/>
        <v>0.50483511651290591</v>
      </c>
      <c r="I802">
        <f t="shared" si="226"/>
        <v>11</v>
      </c>
      <c r="J802">
        <f t="shared" si="227"/>
        <v>2.0883107333541155</v>
      </c>
      <c r="K802" s="66">
        <f t="shared" si="228"/>
        <v>4.0450834795668247E-7</v>
      </c>
      <c r="L802" s="96">
        <f t="shared" si="238"/>
        <v>190909.03691266821</v>
      </c>
      <c r="N802" s="101">
        <f t="shared" si="233"/>
        <v>1</v>
      </c>
      <c r="O802" s="5">
        <f t="shared" si="229"/>
        <v>1971223348183.2756</v>
      </c>
      <c r="P802" s="5">
        <f t="shared" si="230"/>
        <v>18417377.03503729</v>
      </c>
      <c r="Q802" s="60">
        <f t="shared" si="231"/>
        <v>184173770350.37289</v>
      </c>
      <c r="R802" s="5">
        <f t="shared" si="237"/>
        <v>4571518.9571142737</v>
      </c>
      <c r="S802" s="18">
        <f t="shared" si="235"/>
        <v>45715189571.142738</v>
      </c>
      <c r="T802" s="119">
        <f t="shared" si="232"/>
        <v>457.15074627023785</v>
      </c>
      <c r="U802" s="119">
        <f t="shared" si="236"/>
        <v>4571507.4627023786</v>
      </c>
    </row>
    <row r="803" spans="2:21" x14ac:dyDescent="0.25">
      <c r="B803" s="5">
        <f>形核速率!F803</f>
        <v>37.523090950592803</v>
      </c>
      <c r="C803" s="5">
        <f t="shared" si="234"/>
        <v>0.29314154425810557</v>
      </c>
      <c r="D803" s="5">
        <f>形核速率!K803</f>
        <v>107030.62286020313</v>
      </c>
      <c r="E803" s="5">
        <f>晶体生长速度!E802</f>
        <v>494677.09465186921</v>
      </c>
      <c r="F803" s="39">
        <f t="shared" si="223"/>
        <v>14.512678095070099</v>
      </c>
      <c r="G803">
        <f t="shared" si="224"/>
        <v>14</v>
      </c>
      <c r="H803" s="65">
        <f t="shared" si="225"/>
        <v>0.51267809507009865</v>
      </c>
      <c r="I803">
        <f t="shared" si="226"/>
        <v>11</v>
      </c>
      <c r="J803">
        <f t="shared" si="227"/>
        <v>2.0883107333541155</v>
      </c>
      <c r="K803" s="66">
        <f t="shared" si="228"/>
        <v>4.0800880972148565E-7</v>
      </c>
      <c r="L803" s="96">
        <f t="shared" si="238"/>
        <v>196965.57390188507</v>
      </c>
      <c r="N803" s="101">
        <f t="shared" si="233"/>
        <v>1</v>
      </c>
      <c r="O803" s="5">
        <f t="shared" si="229"/>
        <v>1986682472499.7009</v>
      </c>
      <c r="P803" s="5">
        <f t="shared" si="230"/>
        <v>18561813.613797091</v>
      </c>
      <c r="Q803" s="60">
        <f t="shared" si="231"/>
        <v>185618136137.97092</v>
      </c>
      <c r="R803" s="5">
        <f t="shared" si="237"/>
        <v>4716529.3645496359</v>
      </c>
      <c r="S803" s="18">
        <f t="shared" si="235"/>
        <v>47165293645.496361</v>
      </c>
      <c r="T803" s="119">
        <f t="shared" si="232"/>
        <v>471.65178701377403</v>
      </c>
      <c r="U803" s="119">
        <f t="shared" si="236"/>
        <v>4716517.8701377399</v>
      </c>
    </row>
    <row r="804" spans="2:21" x14ac:dyDescent="0.25">
      <c r="B804" s="5">
        <f>形核速率!F804</f>
        <v>37.523098437404769</v>
      </c>
      <c r="C804" s="5">
        <f t="shared" si="234"/>
        <v>7.4868119668280997E-6</v>
      </c>
      <c r="D804" s="5">
        <f>形核速率!K804</f>
        <v>107025.18336733329</v>
      </c>
      <c r="E804" s="5">
        <f>晶体生长速度!E803</f>
        <v>506363.21416714293</v>
      </c>
      <c r="F804" s="39">
        <f t="shared" si="223"/>
        <v>14.512627471391424</v>
      </c>
      <c r="G804">
        <f t="shared" si="224"/>
        <v>14</v>
      </c>
      <c r="H804" s="65">
        <f t="shared" si="225"/>
        <v>0.51262747139142384</v>
      </c>
      <c r="I804">
        <f t="shared" si="226"/>
        <v>11</v>
      </c>
      <c r="J804">
        <f t="shared" si="227"/>
        <v>2.0883107333541155</v>
      </c>
      <c r="K804" s="66">
        <f t="shared" si="228"/>
        <v>4.0798611861796389E-7</v>
      </c>
      <c r="L804" s="96">
        <f t="shared" si="238"/>
        <v>196965.73223956421</v>
      </c>
      <c r="N804" s="101">
        <f t="shared" si="233"/>
        <v>1</v>
      </c>
      <c r="O804" s="5">
        <f t="shared" si="229"/>
        <v>2033512382095.0256</v>
      </c>
      <c r="P804" s="5">
        <f t="shared" si="230"/>
        <v>19000316.730274376</v>
      </c>
      <c r="Q804" s="60">
        <f t="shared" si="231"/>
        <v>190003167302.74374</v>
      </c>
      <c r="R804" s="5">
        <f t="shared" si="237"/>
        <v>4716533.1555958074</v>
      </c>
      <c r="S804" s="18">
        <f t="shared" si="235"/>
        <v>47165331555.958076</v>
      </c>
      <c r="T804" s="119">
        <f t="shared" si="232"/>
        <v>471.65216611839116</v>
      </c>
      <c r="U804" s="119">
        <f t="shared" si="236"/>
        <v>4716521.6611839114</v>
      </c>
    </row>
    <row r="805" spans="2:21" x14ac:dyDescent="0.25">
      <c r="B805" s="5">
        <f>形核速率!F805</f>
        <v>37.816239981662875</v>
      </c>
      <c r="C805" s="5">
        <f t="shared" si="234"/>
        <v>0.29314154425810557</v>
      </c>
      <c r="D805" s="5">
        <f>形核速率!K805</f>
        <v>107025.1827609086</v>
      </c>
      <c r="E805" s="5">
        <f>晶体生长速度!E804</f>
        <v>506347.32160699909</v>
      </c>
      <c r="F805" s="39">
        <f t="shared" si="223"/>
        <v>14.520409415129965</v>
      </c>
      <c r="G805">
        <f t="shared" si="224"/>
        <v>14</v>
      </c>
      <c r="H805" s="65">
        <f t="shared" si="225"/>
        <v>0.52040941512996497</v>
      </c>
      <c r="I805">
        <f t="shared" si="226"/>
        <v>11</v>
      </c>
      <c r="J805">
        <f t="shared" si="227"/>
        <v>2.0883107333541155</v>
      </c>
      <c r="K805" s="66">
        <f t="shared" si="228"/>
        <v>4.1148908294033341E-7</v>
      </c>
      <c r="L805" s="96">
        <f t="shared" si="238"/>
        <v>203165.15267153856</v>
      </c>
      <c r="N805" s="101">
        <f t="shared" si="233"/>
        <v>1</v>
      </c>
      <c r="O805" s="5">
        <f t="shared" si="229"/>
        <v>2049334448921.3137</v>
      </c>
      <c r="P805" s="5">
        <f t="shared" si="230"/>
        <v>19148151.82796251</v>
      </c>
      <c r="Q805" s="60">
        <f t="shared" si="231"/>
        <v>191481518279.62509</v>
      </c>
      <c r="R805" s="5">
        <f t="shared" si="237"/>
        <v>4864964.5913826386</v>
      </c>
      <c r="S805" s="18">
        <f t="shared" si="235"/>
        <v>48649645913.826385</v>
      </c>
      <c r="T805" s="119">
        <f t="shared" si="232"/>
        <v>486.49530969707428</v>
      </c>
      <c r="U805" s="119">
        <f t="shared" si="236"/>
        <v>4864953.0969707426</v>
      </c>
    </row>
    <row r="806" spans="2:21" x14ac:dyDescent="0.25">
      <c r="B806" s="5">
        <f>形核速率!F806</f>
        <v>37.816247468474842</v>
      </c>
      <c r="C806" s="5">
        <f t="shared" si="234"/>
        <v>7.4868119668280997E-6</v>
      </c>
      <c r="D806" s="5">
        <f>形核速率!K806</f>
        <v>107019.7897714796</v>
      </c>
      <c r="E806" s="5">
        <f>晶体生长速度!E805</f>
        <v>518215.80477048561</v>
      </c>
      <c r="F806" s="39">
        <f t="shared" si="223"/>
        <v>14.520359221853717</v>
      </c>
      <c r="G806">
        <f t="shared" si="224"/>
        <v>14</v>
      </c>
      <c r="H806" s="65">
        <f t="shared" si="225"/>
        <v>0.52035922185371675</v>
      </c>
      <c r="I806">
        <f t="shared" si="226"/>
        <v>11</v>
      </c>
      <c r="J806">
        <f t="shared" si="227"/>
        <v>2.0883107333541155</v>
      </c>
      <c r="K806" s="66">
        <f t="shared" si="228"/>
        <v>4.1146639284397342E-7</v>
      </c>
      <c r="L806" s="96">
        <f t="shared" si="238"/>
        <v>203165.31471547394</v>
      </c>
      <c r="N806" s="101">
        <f t="shared" si="233"/>
        <v>1</v>
      </c>
      <c r="O806" s="5">
        <f t="shared" si="229"/>
        <v>2097264371033.2839</v>
      </c>
      <c r="P806" s="5">
        <f t="shared" si="230"/>
        <v>19596977.115275528</v>
      </c>
      <c r="Q806" s="60">
        <f t="shared" si="231"/>
        <v>195969771152.75528</v>
      </c>
      <c r="R806" s="5">
        <f t="shared" si="237"/>
        <v>4864968.4711669274</v>
      </c>
      <c r="S806" s="18">
        <f t="shared" si="235"/>
        <v>48649684711.669273</v>
      </c>
      <c r="T806" s="119">
        <f t="shared" si="232"/>
        <v>486.49569767550315</v>
      </c>
      <c r="U806" s="119">
        <f t="shared" si="236"/>
        <v>4864956.9767550314</v>
      </c>
    </row>
    <row r="807" spans="2:21" x14ac:dyDescent="0.25">
      <c r="B807" s="5">
        <f>形核速率!F807</f>
        <v>38.109389012732947</v>
      </c>
      <c r="C807" s="5">
        <f t="shared" si="234"/>
        <v>0.29314154425810557</v>
      </c>
      <c r="D807" s="5">
        <f>形核速率!K807</f>
        <v>107019.78924528758</v>
      </c>
      <c r="E807" s="5">
        <f>晶体生长速度!E806</f>
        <v>518199.42347726115</v>
      </c>
      <c r="F807" s="39">
        <f t="shared" si="223"/>
        <v>14.528081073410224</v>
      </c>
      <c r="G807">
        <f t="shared" si="224"/>
        <v>14</v>
      </c>
      <c r="H807" s="65">
        <f t="shared" si="225"/>
        <v>0.52808107341022392</v>
      </c>
      <c r="I807">
        <f t="shared" si="226"/>
        <v>11</v>
      </c>
      <c r="J807">
        <f t="shared" si="227"/>
        <v>2.0883107333541155</v>
      </c>
      <c r="K807" s="66">
        <f t="shared" si="228"/>
        <v>4.1497184224312686E-7</v>
      </c>
      <c r="L807" s="96">
        <f t="shared" si="238"/>
        <v>209509.84536077149</v>
      </c>
      <c r="N807" s="101">
        <f t="shared" si="233"/>
        <v>1</v>
      </c>
      <c r="O807" s="5">
        <f t="shared" si="229"/>
        <v>2113454988683.9031</v>
      </c>
      <c r="P807" s="5">
        <f t="shared" si="230"/>
        <v>19748263.415468883</v>
      </c>
      <c r="Q807" s="60">
        <f t="shared" si="231"/>
        <v>197482634154.68884</v>
      </c>
      <c r="R807" s="5">
        <f t="shared" si="237"/>
        <v>5016874.2503987113</v>
      </c>
      <c r="S807" s="18">
        <f t="shared" si="235"/>
        <v>50168742503.987114</v>
      </c>
      <c r="T807" s="119">
        <f t="shared" si="232"/>
        <v>501.68627559868156</v>
      </c>
      <c r="U807" s="119">
        <f t="shared" si="236"/>
        <v>5016862.7559868153</v>
      </c>
    </row>
    <row r="808" spans="2:21" x14ac:dyDescent="0.25">
      <c r="B808" s="5">
        <f>形核速率!F808</f>
        <v>38.109396499544914</v>
      </c>
      <c r="C808" s="5">
        <f t="shared" si="234"/>
        <v>7.4868119668280997E-6</v>
      </c>
      <c r="D808" s="5">
        <f>形核速率!K808</f>
        <v>107014.44201319595</v>
      </c>
      <c r="E808" s="5">
        <f>晶体生长速度!E807</f>
        <v>530251.67843577859</v>
      </c>
      <c r="F808" s="39">
        <f t="shared" si="223"/>
        <v>14.528031303653655</v>
      </c>
      <c r="G808">
        <f t="shared" si="224"/>
        <v>14</v>
      </c>
      <c r="H808" s="65">
        <f t="shared" si="225"/>
        <v>0.52803130365365547</v>
      </c>
      <c r="I808">
        <f t="shared" si="226"/>
        <v>11</v>
      </c>
      <c r="J808">
        <f t="shared" si="227"/>
        <v>2.0883107333541155</v>
      </c>
      <c r="K808" s="66">
        <f t="shared" si="228"/>
        <v>4.1494915317156509E-7</v>
      </c>
      <c r="L808" s="96">
        <f t="shared" si="238"/>
        <v>209510.011168275</v>
      </c>
      <c r="N808" s="101">
        <f t="shared" si="233"/>
        <v>1</v>
      </c>
      <c r="O808" s="5">
        <f t="shared" si="229"/>
        <v>2162501984025.8909</v>
      </c>
      <c r="P808" s="5">
        <f t="shared" si="230"/>
        <v>20207571.458058275</v>
      </c>
      <c r="Q808" s="60">
        <f t="shared" si="231"/>
        <v>202075714580.58276</v>
      </c>
      <c r="R808" s="5">
        <f t="shared" si="237"/>
        <v>5016878.2202933226</v>
      </c>
      <c r="S808" s="18">
        <f t="shared" si="235"/>
        <v>50168782202.933228</v>
      </c>
      <c r="T808" s="119">
        <f t="shared" si="232"/>
        <v>501.6866725881427</v>
      </c>
      <c r="U808" s="119">
        <f t="shared" si="236"/>
        <v>5016866.7258814266</v>
      </c>
    </row>
    <row r="809" spans="2:21" x14ac:dyDescent="0.25">
      <c r="B809" s="5">
        <f>形核速率!F809</f>
        <v>38.40253804380302</v>
      </c>
      <c r="C809" s="5">
        <f t="shared" si="234"/>
        <v>0.29314154425810557</v>
      </c>
      <c r="D809" s="5">
        <f>形核速率!K809</f>
        <v>107014.44156588001</v>
      </c>
      <c r="E809" s="5">
        <f>晶体生长速度!E808</f>
        <v>530234.79905843071</v>
      </c>
      <c r="F809" s="39">
        <f t="shared" si="223"/>
        <v>14.535693983994506</v>
      </c>
      <c r="G809">
        <f t="shared" si="224"/>
        <v>14</v>
      </c>
      <c r="H809" s="65">
        <f t="shared" si="225"/>
        <v>0.53569398399450563</v>
      </c>
      <c r="I809">
        <f t="shared" si="226"/>
        <v>11</v>
      </c>
      <c r="J809">
        <f t="shared" si="227"/>
        <v>2.0883107333541155</v>
      </c>
      <c r="K809" s="66">
        <f t="shared" si="228"/>
        <v>4.1845707042265373E-7</v>
      </c>
      <c r="L809" s="96">
        <f t="shared" si="238"/>
        <v>216001.8959235104</v>
      </c>
      <c r="N809" s="101">
        <f t="shared" si="233"/>
        <v>1</v>
      </c>
      <c r="O809" s="5">
        <f t="shared" si="229"/>
        <v>2179066802992.8074</v>
      </c>
      <c r="P809" s="5">
        <f t="shared" si="230"/>
        <v>20362362.042989634</v>
      </c>
      <c r="Q809" s="60">
        <f t="shared" si="231"/>
        <v>203623620429.89633</v>
      </c>
      <c r="R809" s="5">
        <f t="shared" si="237"/>
        <v>5172312.0681086974</v>
      </c>
      <c r="S809" s="18">
        <f t="shared" si="235"/>
        <v>51723120681.086975</v>
      </c>
      <c r="T809" s="119">
        <f t="shared" si="232"/>
        <v>517.23005736968014</v>
      </c>
      <c r="U809" s="119">
        <f t="shared" si="236"/>
        <v>5172300.5736968014</v>
      </c>
    </row>
    <row r="810" spans="2:21" x14ac:dyDescent="0.25">
      <c r="B810" s="5">
        <f>形核速率!F810</f>
        <v>38.402545530614987</v>
      </c>
      <c r="C810" s="5">
        <f t="shared" si="234"/>
        <v>7.4868119668280997E-6</v>
      </c>
      <c r="D810" s="5">
        <f>形核速率!K810</f>
        <v>107009.13936250375</v>
      </c>
      <c r="E810" s="5">
        <f>晶体生长速度!E809</f>
        <v>542472.23387229315</v>
      </c>
      <c r="F810" s="39">
        <f t="shared" si="223"/>
        <v>14.535644631035755</v>
      </c>
      <c r="G810">
        <f t="shared" si="224"/>
        <v>14</v>
      </c>
      <c r="H810" s="65">
        <f t="shared" si="225"/>
        <v>0.53564463103575477</v>
      </c>
      <c r="I810">
        <f t="shared" si="226"/>
        <v>11</v>
      </c>
      <c r="J810">
        <f t="shared" si="227"/>
        <v>2.0883107333541155</v>
      </c>
      <c r="K810" s="66">
        <f t="shared" si="228"/>
        <v>4.1843438239288563E-7</v>
      </c>
      <c r="L810" s="96">
        <f t="shared" si="238"/>
        <v>216002.06555233125</v>
      </c>
      <c r="N810" s="101">
        <f t="shared" si="233"/>
        <v>1</v>
      </c>
      <c r="O810" s="5">
        <f t="shared" si="229"/>
        <v>2229248062735.6152</v>
      </c>
      <c r="P810" s="5">
        <f t="shared" si="230"/>
        <v>20832314.660375159</v>
      </c>
      <c r="Q810" s="60">
        <f t="shared" si="231"/>
        <v>208323146603.75159</v>
      </c>
      <c r="R810" s="5">
        <f t="shared" si="237"/>
        <v>5172316.1294963099</v>
      </c>
      <c r="S810" s="18">
        <f t="shared" si="235"/>
        <v>51723161294.963097</v>
      </c>
      <c r="T810" s="119">
        <f t="shared" si="232"/>
        <v>517.2304635084414</v>
      </c>
      <c r="U810" s="119">
        <f t="shared" si="236"/>
        <v>5172304.6350844139</v>
      </c>
    </row>
    <row r="811" spans="2:21" x14ac:dyDescent="0.25">
      <c r="B811" s="5">
        <f>形核速率!F811</f>
        <v>38.695687074873092</v>
      </c>
      <c r="C811" s="5">
        <f t="shared" si="234"/>
        <v>0.29314154425810557</v>
      </c>
      <c r="D811" s="5">
        <f>形核速率!K811</f>
        <v>107009.13899273967</v>
      </c>
      <c r="E811" s="5">
        <f>晶体生长速度!E810</f>
        <v>542454.84697476227</v>
      </c>
      <c r="F811" s="39">
        <f t="shared" si="223"/>
        <v>14.543249040116267</v>
      </c>
      <c r="G811">
        <f t="shared" si="224"/>
        <v>14</v>
      </c>
      <c r="H811" s="65">
        <f t="shared" si="225"/>
        <v>0.54324904011626707</v>
      </c>
      <c r="I811">
        <f t="shared" si="226"/>
        <v>11</v>
      </c>
      <c r="J811">
        <f t="shared" si="227"/>
        <v>2.0883107333541155</v>
      </c>
      <c r="K811" s="66">
        <f t="shared" si="228"/>
        <v>4.219447505213167E-7</v>
      </c>
      <c r="L811" s="96">
        <f t="shared" si="238"/>
        <v>222643.56543806824</v>
      </c>
      <c r="N811" s="101">
        <f t="shared" si="233"/>
        <v>1</v>
      </c>
      <c r="O811" s="5">
        <f t="shared" si="229"/>
        <v>2246192775670.6982</v>
      </c>
      <c r="P811" s="5">
        <f t="shared" si="230"/>
        <v>20990663.010783568</v>
      </c>
      <c r="Q811" s="60">
        <f t="shared" si="231"/>
        <v>209906630107.83569</v>
      </c>
      <c r="R811" s="5">
        <f t="shared" si="237"/>
        <v>5331332.1810287861</v>
      </c>
      <c r="S811" s="18">
        <f t="shared" si="235"/>
        <v>53313321810.287865</v>
      </c>
      <c r="T811" s="119">
        <f t="shared" si="232"/>
        <v>533.132068661689</v>
      </c>
      <c r="U811" s="119">
        <f t="shared" si="236"/>
        <v>5331320.6866168901</v>
      </c>
    </row>
    <row r="812" spans="2:21" x14ac:dyDescent="0.25">
      <c r="B812" s="5">
        <f>形核速率!F812</f>
        <v>38.695694561685059</v>
      </c>
      <c r="C812" s="5">
        <f t="shared" si="234"/>
        <v>7.4868119668280997E-6</v>
      </c>
      <c r="D812" s="5">
        <f>形核速率!K812</f>
        <v>107003.88110640117</v>
      </c>
      <c r="E812" s="5">
        <f>晶体生长速度!E811</f>
        <v>554878.86961778207</v>
      </c>
      <c r="F812" s="39">
        <f t="shared" ref="F812:F875" si="239">LN(D812*B812/2-3)</f>
        <v>14.543200097389416</v>
      </c>
      <c r="G812">
        <f t="shared" ref="G812:G875" si="240">INT(F812)</f>
        <v>14</v>
      </c>
      <c r="H812" s="65">
        <f t="shared" ref="H812:H875" si="241">F812-G812</f>
        <v>0.54320009738941621</v>
      </c>
      <c r="I812">
        <f t="shared" ref="I812:I875" si="242">G812-3</f>
        <v>11</v>
      </c>
      <c r="J812">
        <f t="shared" ref="J812:J875" si="243">1+1/2+4/9/2+10/27*(1-(1-1/3)^(G812-3))</f>
        <v>2.0883107333541155</v>
      </c>
      <c r="K812" s="66">
        <f t="shared" ref="K812:K875" si="244">(3^H812)/3*4*3^I812*5*1/(3^(2*(G812-1)))*1/2</f>
        <v>4.2192206354971541E-7</v>
      </c>
      <c r="L812" s="96">
        <f t="shared" si="238"/>
        <v>222643.73894639299</v>
      </c>
      <c r="N812" s="101">
        <f t="shared" si="233"/>
        <v>1</v>
      </c>
      <c r="O812" s="5">
        <f t="shared" ref="O812:O875" si="245">B812*D812*E812</f>
        <v>2297525621426.7622</v>
      </c>
      <c r="P812" s="5">
        <f t="shared" ref="P812:P875" si="246">B812*E812</f>
        <v>21471423.257462762</v>
      </c>
      <c r="Q812" s="60">
        <f t="shared" ref="Q812:Q875" si="247">P812*10^4</f>
        <v>214714232574.62762</v>
      </c>
      <c r="R812" s="5">
        <f t="shared" si="237"/>
        <v>5331336.3353025476</v>
      </c>
      <c r="S812" s="18">
        <f t="shared" si="235"/>
        <v>53313363353.025475</v>
      </c>
      <c r="T812" s="119">
        <f t="shared" si="232"/>
        <v>533.13248408906509</v>
      </c>
      <c r="U812" s="119">
        <f t="shared" si="236"/>
        <v>5331324.8408906506</v>
      </c>
    </row>
    <row r="813" spans="2:21" x14ac:dyDescent="0.25">
      <c r="B813" s="5">
        <f>形核速率!F813</f>
        <v>38.988836105943165</v>
      </c>
      <c r="C813" s="5">
        <f t="shared" si="234"/>
        <v>0.29314154425810557</v>
      </c>
      <c r="D813" s="5">
        <f>形核速率!K813</f>
        <v>107003.88081289627</v>
      </c>
      <c r="E813" s="5">
        <f>晶体生长速度!E812</f>
        <v>554860.96567900327</v>
      </c>
      <c r="F813" s="39">
        <f t="shared" si="239"/>
        <v>14.550747114788168</v>
      </c>
      <c r="G813">
        <f t="shared" si="240"/>
        <v>14</v>
      </c>
      <c r="H813" s="65">
        <f t="shared" si="241"/>
        <v>0.55074711478816774</v>
      </c>
      <c r="I813">
        <f t="shared" si="242"/>
        <v>11</v>
      </c>
      <c r="J813">
        <f t="shared" si="243"/>
        <v>2.0883107333541155</v>
      </c>
      <c r="K813" s="66">
        <f t="shared" si="244"/>
        <v>4.2543486582564556E-7</v>
      </c>
      <c r="L813" s="96">
        <f t="shared" si="238"/>
        <v>229437.13210504467</v>
      </c>
      <c r="N813" s="101">
        <f t="shared" si="233"/>
        <v>1</v>
      </c>
      <c r="O813" s="5">
        <f t="shared" si="245"/>
        <v>2314855963124.2256</v>
      </c>
      <c r="P813" s="5">
        <f t="shared" si="246"/>
        <v>21633383.252444014</v>
      </c>
      <c r="Q813" s="60">
        <f t="shared" si="247"/>
        <v>216333832524.44012</v>
      </c>
      <c r="R813" s="5">
        <f t="shared" si="237"/>
        <v>5493989.1356302341</v>
      </c>
      <c r="S813" s="18">
        <f t="shared" si="235"/>
        <v>54939891356.302338</v>
      </c>
      <c r="T813" s="119">
        <f t="shared" si="232"/>
        <v>549.3977641218338</v>
      </c>
      <c r="U813" s="119">
        <f t="shared" si="236"/>
        <v>5493977.6412183382</v>
      </c>
    </row>
    <row r="814" spans="2:21" x14ac:dyDescent="0.25">
      <c r="B814" s="5">
        <f>形核速率!F814</f>
        <v>38.988843592755131</v>
      </c>
      <c r="C814" s="5">
        <f t="shared" si="234"/>
        <v>7.4868119668280997E-6</v>
      </c>
      <c r="D814" s="5">
        <f>形核速率!K814</f>
        <v>106998.66654834588</v>
      </c>
      <c r="E814" s="5">
        <f>晶体生长速度!E813</f>
        <v>567472.9840384979</v>
      </c>
      <c r="F814" s="39">
        <f t="shared" si="239"/>
        <v>14.550698575878512</v>
      </c>
      <c r="G814">
        <f t="shared" si="240"/>
        <v>14</v>
      </c>
      <c r="H814" s="65">
        <f t="shared" si="241"/>
        <v>0.55069857587851168</v>
      </c>
      <c r="I814">
        <f t="shared" si="242"/>
        <v>11</v>
      </c>
      <c r="J814">
        <f t="shared" si="243"/>
        <v>2.0883107333541155</v>
      </c>
      <c r="K814" s="66">
        <f t="shared" si="244"/>
        <v>4.2541217992798972E-7</v>
      </c>
      <c r="L814" s="96">
        <f t="shared" si="238"/>
        <v>229437.30955149714</v>
      </c>
      <c r="N814" s="101">
        <f t="shared" si="233"/>
        <v>1</v>
      </c>
      <c r="O814" s="5">
        <f t="shared" si="245"/>
        <v>2367357846931.8882</v>
      </c>
      <c r="P814" s="5">
        <f t="shared" si="246"/>
        <v>22125115.417791024</v>
      </c>
      <c r="Q814" s="60">
        <f t="shared" si="247"/>
        <v>221251154177.91025</v>
      </c>
      <c r="R814" s="5">
        <f t="shared" si="237"/>
        <v>5493993.3841937622</v>
      </c>
      <c r="S814" s="18">
        <f t="shared" si="235"/>
        <v>54939933841.937622</v>
      </c>
      <c r="T814" s="119">
        <f t="shared" si="232"/>
        <v>549.39818897818657</v>
      </c>
      <c r="U814" s="119">
        <f t="shared" si="236"/>
        <v>5493981.8897818653</v>
      </c>
    </row>
    <row r="815" spans="2:21" x14ac:dyDescent="0.25">
      <c r="B815" s="5">
        <f>形核速率!F815</f>
        <v>39.281985137013237</v>
      </c>
      <c r="C815" s="5">
        <f t="shared" si="234"/>
        <v>0.29314154425810557</v>
      </c>
      <c r="D815" s="5">
        <f>形核速率!K815</f>
        <v>106998.66632983791</v>
      </c>
      <c r="E815" s="5">
        <f>晶体生长速度!E814</f>
        <v>567454.55345240992</v>
      </c>
      <c r="F815" s="39">
        <f t="shared" si="239"/>
        <v>14.558189061407885</v>
      </c>
      <c r="G815">
        <f t="shared" si="240"/>
        <v>14</v>
      </c>
      <c r="H815" s="65">
        <f t="shared" si="241"/>
        <v>0.55818906140788549</v>
      </c>
      <c r="I815">
        <f t="shared" si="242"/>
        <v>11</v>
      </c>
      <c r="J815">
        <f t="shared" si="243"/>
        <v>2.0883107333541155</v>
      </c>
      <c r="K815" s="66">
        <f t="shared" si="244"/>
        <v>4.2892739986097564E-7</v>
      </c>
      <c r="L815" s="96">
        <f t="shared" si="238"/>
        <v>236384.89124522649</v>
      </c>
      <c r="N815" s="101">
        <f t="shared" si="233"/>
        <v>1</v>
      </c>
      <c r="O815" s="5">
        <f t="shared" si="245"/>
        <v>2385079594310.7324</v>
      </c>
      <c r="P815" s="5">
        <f t="shared" si="246"/>
        <v>22290741.33464805</v>
      </c>
      <c r="Q815" s="60">
        <f t="shared" si="247"/>
        <v>222907413346.4805</v>
      </c>
      <c r="R815" s="5">
        <f t="shared" si="237"/>
        <v>5660337.8882890958</v>
      </c>
      <c r="S815" s="18">
        <f t="shared" si="235"/>
        <v>56603378882.890961</v>
      </c>
      <c r="T815" s="119">
        <f t="shared" si="232"/>
        <v>566.03263938771988</v>
      </c>
      <c r="U815" s="119">
        <f t="shared" si="236"/>
        <v>5660326.3938771989</v>
      </c>
    </row>
    <row r="816" spans="2:21" x14ac:dyDescent="0.25">
      <c r="B816" s="5">
        <f>形核速率!F816</f>
        <v>39.281992623825204</v>
      </c>
      <c r="C816" s="5">
        <f t="shared" si="234"/>
        <v>7.4868119668280997E-6</v>
      </c>
      <c r="D816" s="5">
        <f>形核速率!K816</f>
        <v>106993.49500775685</v>
      </c>
      <c r="E816" s="5">
        <f>晶体生长速度!E815</f>
        <v>580255.97532920551</v>
      </c>
      <c r="F816" s="39">
        <f t="shared" si="239"/>
        <v>14.558140920047354</v>
      </c>
      <c r="G816">
        <f t="shared" si="240"/>
        <v>14</v>
      </c>
      <c r="H816" s="65">
        <f t="shared" si="241"/>
        <v>0.55814092004735372</v>
      </c>
      <c r="I816">
        <f t="shared" si="242"/>
        <v>11</v>
      </c>
      <c r="J816">
        <f t="shared" si="243"/>
        <v>2.0883107333541155</v>
      </c>
      <c r="K816" s="66">
        <f t="shared" si="244"/>
        <v>4.2890471505246484E-7</v>
      </c>
      <c r="L816" s="96">
        <f t="shared" si="238"/>
        <v>236385.07268886772</v>
      </c>
      <c r="N816" s="101">
        <f t="shared" si="233"/>
        <v>1</v>
      </c>
      <c r="O816" s="5">
        <f t="shared" si="245"/>
        <v>2438768098618.5454</v>
      </c>
      <c r="P816" s="5">
        <f t="shared" si="246"/>
        <v>22793610.94281235</v>
      </c>
      <c r="Q816" s="60">
        <f t="shared" si="247"/>
        <v>227936109428.1235</v>
      </c>
      <c r="R816" s="5">
        <f t="shared" si="237"/>
        <v>5660342.2325564753</v>
      </c>
      <c r="S816" s="18">
        <f t="shared" si="235"/>
        <v>56603422325.564751</v>
      </c>
      <c r="T816" s="119">
        <f t="shared" si="232"/>
        <v>566.03307381445791</v>
      </c>
      <c r="U816" s="119">
        <f t="shared" si="236"/>
        <v>5660330.7381445793</v>
      </c>
    </row>
    <row r="817" spans="2:21" x14ac:dyDescent="0.25">
      <c r="B817" s="5">
        <f>形核速率!F817</f>
        <v>39.575134168083309</v>
      </c>
      <c r="C817" s="5">
        <f t="shared" si="234"/>
        <v>0.29314154425810557</v>
      </c>
      <c r="D817" s="5">
        <f>形核速率!K817</f>
        <v>106993.49486301326</v>
      </c>
      <c r="E817" s="5">
        <f>晶体生长速度!E816</f>
        <v>580237.00840476237</v>
      </c>
      <c r="F817" s="39">
        <f t="shared" si="239"/>
        <v>14.565575714341401</v>
      </c>
      <c r="G817">
        <f t="shared" si="240"/>
        <v>14</v>
      </c>
      <c r="H817" s="65">
        <f t="shared" si="241"/>
        <v>0.56557571434140108</v>
      </c>
      <c r="I817">
        <f t="shared" si="242"/>
        <v>11</v>
      </c>
      <c r="J817">
        <f t="shared" si="243"/>
        <v>2.0883107333541155</v>
      </c>
      <c r="K817" s="66">
        <f t="shared" si="244"/>
        <v>4.3242233638627615E-7</v>
      </c>
      <c r="L817" s="96">
        <f t="shared" si="238"/>
        <v>243489.15529748824</v>
      </c>
      <c r="N817" s="101">
        <f t="shared" si="233"/>
        <v>1</v>
      </c>
      <c r="O817" s="5">
        <f t="shared" si="245"/>
        <v>2456887070705.0376</v>
      </c>
      <c r="P817" s="5">
        <f t="shared" si="246"/>
        <v>22962957.456905752</v>
      </c>
      <c r="Q817" s="60">
        <f t="shared" si="247"/>
        <v>229629574569.05753</v>
      </c>
      <c r="R817" s="5">
        <f t="shared" si="237"/>
        <v>5830433.8052359503</v>
      </c>
      <c r="S817" s="18">
        <f t="shared" si="235"/>
        <v>58304338052.359505</v>
      </c>
      <c r="T817" s="119">
        <f t="shared" si="232"/>
        <v>583.04223108240546</v>
      </c>
      <c r="U817" s="119">
        <f t="shared" si="236"/>
        <v>5830422.3108240543</v>
      </c>
    </row>
    <row r="818" spans="2:21" x14ac:dyDescent="0.25">
      <c r="B818" s="5">
        <f>形核速率!F818</f>
        <v>39.575141654895276</v>
      </c>
      <c r="C818" s="5">
        <f t="shared" si="234"/>
        <v>7.4868119668280997E-6</v>
      </c>
      <c r="D818" s="5">
        <f>形核速率!K818</f>
        <v>106988.36581953485</v>
      </c>
      <c r="E818" s="5">
        <f>晶体生长速度!E817</f>
        <v>593229.24151319545</v>
      </c>
      <c r="F818" s="39">
        <f t="shared" si="239"/>
        <v>14.565527964404165</v>
      </c>
      <c r="G818">
        <f t="shared" si="240"/>
        <v>14</v>
      </c>
      <c r="H818" s="65">
        <f t="shared" si="241"/>
        <v>0.56552796440416486</v>
      </c>
      <c r="I818">
        <f t="shared" si="242"/>
        <v>11</v>
      </c>
      <c r="J818">
        <f t="shared" si="243"/>
        <v>2.0883107333541155</v>
      </c>
      <c r="K818" s="66">
        <f t="shared" si="244"/>
        <v>4.3239965268155277E-7</v>
      </c>
      <c r="L818" s="96">
        <f t="shared" si="238"/>
        <v>243489.3407978164</v>
      </c>
      <c r="N818" s="101">
        <f t="shared" si="233"/>
        <v>1</v>
      </c>
      <c r="O818" s="5">
        <f t="shared" si="245"/>
        <v>2511779908356.0938</v>
      </c>
      <c r="P818" s="5">
        <f t="shared" si="246"/>
        <v>23477131.266710792</v>
      </c>
      <c r="Q818" s="60">
        <f t="shared" si="247"/>
        <v>234771312667.10791</v>
      </c>
      <c r="R818" s="5">
        <f t="shared" si="237"/>
        <v>5830438.246631735</v>
      </c>
      <c r="S818" s="18">
        <f t="shared" si="235"/>
        <v>58304382466.317352</v>
      </c>
      <c r="T818" s="119">
        <f t="shared" si="232"/>
        <v>583.04267522198393</v>
      </c>
      <c r="U818" s="119">
        <f t="shared" si="236"/>
        <v>5830426.752219839</v>
      </c>
    </row>
    <row r="819" spans="2:21" x14ac:dyDescent="0.25">
      <c r="B819" s="5">
        <f>形核速率!F819</f>
        <v>39.868283199153382</v>
      </c>
      <c r="C819" s="5">
        <f t="shared" si="234"/>
        <v>0.29314154425810557</v>
      </c>
      <c r="D819" s="5">
        <f>形核速率!K819</f>
        <v>106988.36574735172</v>
      </c>
      <c r="E819" s="5">
        <f>晶体生长速度!E818</f>
        <v>593209.72847437614</v>
      </c>
      <c r="F819" s="39">
        <f t="shared" si="239"/>
        <v>14.572907889484769</v>
      </c>
      <c r="G819">
        <f t="shared" si="240"/>
        <v>14</v>
      </c>
      <c r="H819" s="65">
        <f t="shared" si="241"/>
        <v>0.57290788948476923</v>
      </c>
      <c r="I819">
        <f t="shared" si="242"/>
        <v>11</v>
      </c>
      <c r="J819">
        <f t="shared" si="243"/>
        <v>2.0883107333541155</v>
      </c>
      <c r="K819" s="66">
        <f t="shared" si="244"/>
        <v>4.3591965938913163E-7</v>
      </c>
      <c r="L819" s="96">
        <f t="shared" si="238"/>
        <v>250752.25381669292</v>
      </c>
      <c r="N819" s="101">
        <f t="shared" si="233"/>
        <v>1</v>
      </c>
      <c r="O819" s="5">
        <f t="shared" si="245"/>
        <v>2530301966266.248</v>
      </c>
      <c r="P819" s="5">
        <f t="shared" si="246"/>
        <v>23650253.451309308</v>
      </c>
      <c r="Q819" s="60">
        <f t="shared" si="247"/>
        <v>236502534513.09308</v>
      </c>
      <c r="R819" s="5">
        <f t="shared" si="237"/>
        <v>6004332.6625056453</v>
      </c>
      <c r="S819" s="18">
        <f t="shared" si="235"/>
        <v>60043326625.05645</v>
      </c>
      <c r="T819" s="119">
        <f t="shared" si="232"/>
        <v>600.43211680937497</v>
      </c>
      <c r="U819" s="119">
        <f t="shared" si="236"/>
        <v>6004321.1680937493</v>
      </c>
    </row>
    <row r="820" spans="2:21" x14ac:dyDescent="0.25">
      <c r="B820" s="5">
        <f>形核速率!F820</f>
        <v>39.868290685965349</v>
      </c>
      <c r="C820" s="5">
        <f t="shared" si="234"/>
        <v>7.4868119668280997E-6</v>
      </c>
      <c r="D820" s="5">
        <f>形核速率!K820</f>
        <v>106983.2783336008</v>
      </c>
      <c r="E820" s="5">
        <f>晶体生长速度!E819</f>
        <v>606394.18044230132</v>
      </c>
      <c r="F820" s="39">
        <f t="shared" si="239"/>
        <v>14.572860524983007</v>
      </c>
      <c r="G820">
        <f t="shared" si="240"/>
        <v>14</v>
      </c>
      <c r="H820" s="65">
        <f t="shared" si="241"/>
        <v>0.57286052498300677</v>
      </c>
      <c r="I820">
        <f t="shared" si="242"/>
        <v>11</v>
      </c>
      <c r="J820">
        <f t="shared" si="243"/>
        <v>2.0883107333541155</v>
      </c>
      <c r="K820" s="66">
        <f t="shared" si="244"/>
        <v>4.3589697680229936E-7</v>
      </c>
      <c r="L820" s="96">
        <f t="shared" si="238"/>
        <v>250752.44343364329</v>
      </c>
      <c r="N820" s="101">
        <f t="shared" si="233"/>
        <v>1</v>
      </c>
      <c r="O820" s="5">
        <f t="shared" si="245"/>
        <v>2586416980482.5928</v>
      </c>
      <c r="P820" s="5">
        <f t="shared" si="246"/>
        <v>24175899.456151392</v>
      </c>
      <c r="Q820" s="60">
        <f t="shared" si="247"/>
        <v>241758994561.51392</v>
      </c>
      <c r="R820" s="5">
        <f t="shared" si="237"/>
        <v>6004337.2024648525</v>
      </c>
      <c r="S820" s="18">
        <f t="shared" si="235"/>
        <v>60043372024.648521</v>
      </c>
      <c r="T820" s="119">
        <f t="shared" si="232"/>
        <v>600.43257080529565</v>
      </c>
      <c r="U820" s="119">
        <f t="shared" si="236"/>
        <v>6004325.7080529565</v>
      </c>
    </row>
    <row r="821" spans="2:21" x14ac:dyDescent="0.25">
      <c r="B821" s="5">
        <f>形核速率!F821</f>
        <v>40.161432230223454</v>
      </c>
      <c r="C821" s="5">
        <f t="shared" si="234"/>
        <v>0.29314154425810557</v>
      </c>
      <c r="D821" s="5">
        <f>形核速率!K821</f>
        <v>106983.27833280188</v>
      </c>
      <c r="E821" s="5">
        <f>晶体生长速度!E820</f>
        <v>606374.11142812041</v>
      </c>
      <c r="F821" s="39">
        <f t="shared" si="239"/>
        <v>14.580186384805296</v>
      </c>
      <c r="G821">
        <f t="shared" si="240"/>
        <v>14</v>
      </c>
      <c r="H821" s="65">
        <f t="shared" si="241"/>
        <v>0.58018638480529638</v>
      </c>
      <c r="I821">
        <f t="shared" si="242"/>
        <v>11</v>
      </c>
      <c r="J821">
        <f t="shared" si="243"/>
        <v>2.0883107333541155</v>
      </c>
      <c r="K821" s="66">
        <f t="shared" si="244"/>
        <v>4.3941935308085987E-7</v>
      </c>
      <c r="L821" s="96">
        <f t="shared" si="238"/>
        <v>258176.53347159302</v>
      </c>
      <c r="N821" s="101">
        <f t="shared" si="233"/>
        <v>1</v>
      </c>
      <c r="O821" s="5">
        <f t="shared" si="245"/>
        <v>2605348027404.6694</v>
      </c>
      <c r="P821" s="5">
        <f t="shared" si="246"/>
        <v>24352852.782282423</v>
      </c>
      <c r="Q821" s="60">
        <f t="shared" si="247"/>
        <v>243528527822.82422</v>
      </c>
      <c r="R821" s="5">
        <f t="shared" si="237"/>
        <v>6182090.6458870284</v>
      </c>
      <c r="S821" s="18">
        <f t="shared" si="235"/>
        <v>61820906458.870285</v>
      </c>
      <c r="T821" s="119">
        <f t="shared" ref="T821:T884" si="248">T820+(E821*C821*N821)/10000</f>
        <v>618.20791514751318</v>
      </c>
      <c r="U821" s="119">
        <f t="shared" si="236"/>
        <v>6182079.1514751315</v>
      </c>
    </row>
    <row r="822" spans="2:21" x14ac:dyDescent="0.25">
      <c r="B822" s="5">
        <f>形核速率!F822</f>
        <v>40.161439717035421</v>
      </c>
      <c r="C822" s="5">
        <f t="shared" si="234"/>
        <v>7.4868119668280997E-6</v>
      </c>
      <c r="D822" s="5">
        <f>形核速率!K822</f>
        <v>106978.23191445084</v>
      </c>
      <c r="E822" s="5">
        <f>晶体生长速度!E821</f>
        <v>619752.1897969119</v>
      </c>
      <c r="F822" s="39">
        <f t="shared" si="239"/>
        <v>14.58013939988512</v>
      </c>
      <c r="G822">
        <f t="shared" si="240"/>
        <v>14</v>
      </c>
      <c r="H822" s="65">
        <f t="shared" si="241"/>
        <v>0.58013939988511964</v>
      </c>
      <c r="I822">
        <f t="shared" si="242"/>
        <v>11</v>
      </c>
      <c r="J822">
        <f t="shared" si="243"/>
        <v>2.0883107333541155</v>
      </c>
      <c r="K822" s="66">
        <f t="shared" si="244"/>
        <v>4.3939667162550522E-7</v>
      </c>
      <c r="L822" s="96">
        <f t="shared" si="238"/>
        <v>258176.72726553798</v>
      </c>
      <c r="N822" s="101">
        <f t="shared" ref="N822:N885" si="249">N821</f>
        <v>1</v>
      </c>
      <c r="O822" s="5">
        <f t="shared" si="245"/>
        <v>2662703191771.7202</v>
      </c>
      <c r="P822" s="5">
        <f t="shared" si="246"/>
        <v>24890140.210029371</v>
      </c>
      <c r="Q822" s="60">
        <f t="shared" si="247"/>
        <v>248901402100.2937</v>
      </c>
      <c r="R822" s="5">
        <f t="shared" si="237"/>
        <v>6182095.2858551396</v>
      </c>
      <c r="S822" s="18">
        <f t="shared" si="235"/>
        <v>61820952858.551399</v>
      </c>
      <c r="T822" s="119">
        <f t="shared" si="248"/>
        <v>618.20837914432423</v>
      </c>
      <c r="U822" s="119">
        <f t="shared" si="236"/>
        <v>6182083.7914432427</v>
      </c>
    </row>
    <row r="823" spans="2:21" x14ac:dyDescent="0.25">
      <c r="B823" s="5">
        <f>形核速率!F823</f>
        <v>40.454581261293526</v>
      </c>
      <c r="C823" s="5">
        <f t="shared" si="234"/>
        <v>0.29314154425810557</v>
      </c>
      <c r="D823" s="5">
        <f>形核速率!K823</f>
        <v>106978.23198388702</v>
      </c>
      <c r="E823" s="5">
        <f>晶体生长速度!E822</f>
        <v>619731.55486143066</v>
      </c>
      <c r="F823" s="39">
        <f t="shared" si="239"/>
        <v>14.587411980863072</v>
      </c>
      <c r="G823">
        <f t="shared" si="240"/>
        <v>14</v>
      </c>
      <c r="H823" s="65">
        <f t="shared" si="241"/>
        <v>0.587411980863072</v>
      </c>
      <c r="I823">
        <f t="shared" si="242"/>
        <v>11</v>
      </c>
      <c r="J823">
        <f t="shared" si="243"/>
        <v>2.0883107333541155</v>
      </c>
      <c r="K823" s="66">
        <f t="shared" si="244"/>
        <v>4.4292140189178392E-7</v>
      </c>
      <c r="L823" s="96">
        <f t="shared" si="238"/>
        <v>265764.35804273171</v>
      </c>
      <c r="N823" s="101">
        <f t="shared" si="249"/>
        <v>1</v>
      </c>
      <c r="O823" s="5">
        <f t="shared" si="245"/>
        <v>2682049172948.7593</v>
      </c>
      <c r="P823" s="5">
        <f t="shared" si="246"/>
        <v>25070980.546329536</v>
      </c>
      <c r="Q823" s="60">
        <f t="shared" si="247"/>
        <v>250709805463.29535</v>
      </c>
      <c r="R823" s="5">
        <f t="shared" si="237"/>
        <v>6363764.3508726964</v>
      </c>
      <c r="S823" s="18">
        <f t="shared" si="235"/>
        <v>63637643508.726967</v>
      </c>
      <c r="T823" s="119">
        <f t="shared" si="248"/>
        <v>636.37528564607987</v>
      </c>
      <c r="U823" s="119">
        <f t="shared" si="236"/>
        <v>6363752.8564607985</v>
      </c>
    </row>
    <row r="824" spans="2:21" x14ac:dyDescent="0.25">
      <c r="B824" s="5">
        <f>形核速率!F824</f>
        <v>40.454588748105493</v>
      </c>
      <c r="C824" s="5">
        <f t="shared" si="234"/>
        <v>7.4868119668280997E-6</v>
      </c>
      <c r="D824" s="5">
        <f>形核速率!K824</f>
        <v>106973.22594072802</v>
      </c>
      <c r="E824" s="5">
        <f>晶体生长速度!E823</f>
        <v>633304.66708598786</v>
      </c>
      <c r="F824" s="39">
        <f t="shared" si="239"/>
        <v>14.587365369800587</v>
      </c>
      <c r="G824">
        <f t="shared" si="240"/>
        <v>14</v>
      </c>
      <c r="H824" s="65">
        <f t="shared" si="241"/>
        <v>0.58736536980058673</v>
      </c>
      <c r="I824">
        <f t="shared" si="242"/>
        <v>11</v>
      </c>
      <c r="J824">
        <f t="shared" si="243"/>
        <v>2.0883107333541155</v>
      </c>
      <c r="K824" s="66">
        <f t="shared" si="244"/>
        <v>4.4289872158098799E-7</v>
      </c>
      <c r="L824" s="96">
        <f t="shared" si="238"/>
        <v>265764.55607448053</v>
      </c>
      <c r="N824" s="101">
        <f t="shared" si="249"/>
        <v>1</v>
      </c>
      <c r="O824" s="5">
        <f t="shared" si="245"/>
        <v>2740662591399.7827</v>
      </c>
      <c r="P824" s="5">
        <f t="shared" si="246"/>
        <v>25620079.859219499</v>
      </c>
      <c r="Q824" s="60">
        <f t="shared" si="247"/>
        <v>256200798592.19498</v>
      </c>
      <c r="R824" s="5">
        <f t="shared" si="237"/>
        <v>6363769.0923056565</v>
      </c>
      <c r="S824" s="18">
        <f t="shared" si="235"/>
        <v>63637690923.056564</v>
      </c>
      <c r="T824" s="119">
        <f t="shared" si="248"/>
        <v>636.37575978937593</v>
      </c>
      <c r="U824" s="119">
        <f t="shared" si="236"/>
        <v>6363757.5978937596</v>
      </c>
    </row>
    <row r="825" spans="2:21" x14ac:dyDescent="0.25">
      <c r="B825" s="5">
        <f>形核速率!F825</f>
        <v>40.747730292363599</v>
      </c>
      <c r="C825" s="5">
        <f t="shared" si="234"/>
        <v>0.29314154425810557</v>
      </c>
      <c r="D825" s="5">
        <f>形核速率!K825</f>
        <v>106973.22607927633</v>
      </c>
      <c r="E825" s="5">
        <f>晶体生长速度!E824</f>
        <v>633283.45619832317</v>
      </c>
      <c r="F825" s="39">
        <f t="shared" si="239"/>
        <v>14.594585441313638</v>
      </c>
      <c r="G825">
        <f t="shared" si="240"/>
        <v>14</v>
      </c>
      <c r="H825" s="65">
        <f t="shared" si="241"/>
        <v>0.59458544131363844</v>
      </c>
      <c r="I825">
        <f t="shared" si="242"/>
        <v>11</v>
      </c>
      <c r="J825">
        <f t="shared" si="243"/>
        <v>2.0883107333541155</v>
      </c>
      <c r="K825" s="66">
        <f t="shared" si="244"/>
        <v>4.4642579046662064E-7</v>
      </c>
      <c r="L825" s="96">
        <f t="shared" si="238"/>
        <v>273518.10842034401</v>
      </c>
      <c r="N825" s="101">
        <f t="shared" si="249"/>
        <v>1</v>
      </c>
      <c r="O825" s="5">
        <f t="shared" si="245"/>
        <v>2760429494112.1304</v>
      </c>
      <c r="P825" s="5">
        <f t="shared" si="246"/>
        <v>25804863.471785128</v>
      </c>
      <c r="Q825" s="60">
        <f t="shared" si="247"/>
        <v>258048634717.85129</v>
      </c>
      <c r="R825" s="5">
        <f t="shared" si="237"/>
        <v>6549410.7826087438</v>
      </c>
      <c r="S825" s="18">
        <f t="shared" si="235"/>
        <v>65494107826.08744</v>
      </c>
      <c r="T825" s="119">
        <f t="shared" si="248"/>
        <v>654.93992881968461</v>
      </c>
      <c r="U825" s="119">
        <f t="shared" si="236"/>
        <v>6549399.2881968459</v>
      </c>
    </row>
    <row r="826" spans="2:21" x14ac:dyDescent="0.25">
      <c r="B826" s="5">
        <f>形核速率!F826</f>
        <v>40.747737779175566</v>
      </c>
      <c r="C826" s="5">
        <f t="shared" si="234"/>
        <v>7.4868119668280997E-6</v>
      </c>
      <c r="D826" s="5">
        <f>形核速率!K826</f>
        <v>106968.25980480942</v>
      </c>
      <c r="E826" s="5">
        <f>晶体生长速度!E825</f>
        <v>647053.00964707346</v>
      </c>
      <c r="F826" s="39">
        <f t="shared" si="239"/>
        <v>14.594539198511164</v>
      </c>
      <c r="G826">
        <f t="shared" si="240"/>
        <v>14</v>
      </c>
      <c r="H826" s="65">
        <f t="shared" si="241"/>
        <v>0.5945391985111641</v>
      </c>
      <c r="I826">
        <f t="shared" si="242"/>
        <v>11</v>
      </c>
      <c r="J826">
        <f t="shared" si="243"/>
        <v>2.0883107333541155</v>
      </c>
      <c r="K826" s="66">
        <f t="shared" si="244"/>
        <v>4.4640311131298072E-7</v>
      </c>
      <c r="L826" s="96">
        <f t="shared" si="238"/>
        <v>273518.31075114303</v>
      </c>
      <c r="N826" s="101">
        <f t="shared" si="249"/>
        <v>1</v>
      </c>
      <c r="O826" s="5">
        <f t="shared" si="245"/>
        <v>2820319400912.7568</v>
      </c>
      <c r="P826" s="5">
        <f t="shared" si="246"/>
        <v>26365946.366325308</v>
      </c>
      <c r="Q826" s="60">
        <f t="shared" si="247"/>
        <v>263659463663.25308</v>
      </c>
      <c r="R826" s="5">
        <f t="shared" si="237"/>
        <v>6549415.6269729594</v>
      </c>
      <c r="S826" s="18">
        <f t="shared" si="235"/>
        <v>65494156269.729591</v>
      </c>
      <c r="T826" s="119">
        <f t="shared" si="248"/>
        <v>654.94041325610624</v>
      </c>
      <c r="U826" s="119">
        <f t="shared" si="236"/>
        <v>6549404.1325610625</v>
      </c>
    </row>
    <row r="827" spans="2:21" x14ac:dyDescent="0.25">
      <c r="B827" s="5">
        <f>形核速率!F827</f>
        <v>41.040879323433671</v>
      </c>
      <c r="C827" s="5">
        <f t="shared" si="234"/>
        <v>0.29314154425810557</v>
      </c>
      <c r="D827" s="5">
        <f>形核速率!K827</f>
        <v>106968.26001137216</v>
      </c>
      <c r="E827" s="5">
        <f>晶体生长速度!E826</f>
        <v>647031.21269140986</v>
      </c>
      <c r="F827" s="39">
        <f t="shared" si="239"/>
        <v>14.601707513392663</v>
      </c>
      <c r="G827">
        <f t="shared" si="240"/>
        <v>14</v>
      </c>
      <c r="H827" s="65">
        <f t="shared" si="241"/>
        <v>0.60170751339266282</v>
      </c>
      <c r="I827">
        <f t="shared" si="242"/>
        <v>11</v>
      </c>
      <c r="J827">
        <f t="shared" si="243"/>
        <v>2.0883107333541155</v>
      </c>
      <c r="K827" s="66">
        <f t="shared" si="244"/>
        <v>4.4993250366000837E-7</v>
      </c>
      <c r="L827" s="96">
        <f t="shared" si="238"/>
        <v>281440.18260225852</v>
      </c>
      <c r="N827" s="101">
        <f t="shared" si="249"/>
        <v>1</v>
      </c>
      <c r="O827" s="5">
        <f t="shared" si="245"/>
        <v>2840513254460.6206</v>
      </c>
      <c r="P827" s="5">
        <f t="shared" si="246"/>
        <v>26554729.918563098</v>
      </c>
      <c r="Q827" s="60">
        <f t="shared" si="247"/>
        <v>265547299185.63098</v>
      </c>
      <c r="R827" s="5">
        <f t="shared" si="237"/>
        <v>6739087.3558445144</v>
      </c>
      <c r="S827" s="18">
        <f t="shared" si="235"/>
        <v>67390873558.445145</v>
      </c>
      <c r="T827" s="119">
        <f t="shared" si="248"/>
        <v>673.90758614326171</v>
      </c>
      <c r="U827" s="119">
        <f t="shared" si="236"/>
        <v>6739075.8614326175</v>
      </c>
    </row>
    <row r="828" spans="2:21" x14ac:dyDescent="0.25">
      <c r="B828" s="5">
        <f>形核速率!F828</f>
        <v>41.040886810245638</v>
      </c>
      <c r="C828" s="5">
        <f t="shared" si="234"/>
        <v>7.4868119668280997E-6</v>
      </c>
      <c r="D828" s="5">
        <f>形核速率!K828</f>
        <v>106963.33291240782</v>
      </c>
      <c r="E828" s="5">
        <f>晶体生长速度!E827</f>
        <v>660998.61464631464</v>
      </c>
      <c r="F828" s="39">
        <f t="shared" si="239"/>
        <v>14.601661633375077</v>
      </c>
      <c r="G828">
        <f t="shared" si="240"/>
        <v>14</v>
      </c>
      <c r="H828" s="65">
        <f t="shared" si="241"/>
        <v>0.60166163337507683</v>
      </c>
      <c r="I828">
        <f t="shared" si="242"/>
        <v>11</v>
      </c>
      <c r="J828">
        <f t="shared" si="243"/>
        <v>2.0883107333541155</v>
      </c>
      <c r="K828" s="66">
        <f t="shared" si="244"/>
        <v>4.4990982567565106E-7</v>
      </c>
      <c r="L828" s="96">
        <f t="shared" si="238"/>
        <v>281440.38929379085</v>
      </c>
      <c r="N828" s="101">
        <f t="shared" si="249"/>
        <v>1</v>
      </c>
      <c r="O828" s="5">
        <f t="shared" si="245"/>
        <v>2901698014193.4038</v>
      </c>
      <c r="P828" s="5">
        <f t="shared" si="246"/>
        <v>27127969.325428575</v>
      </c>
      <c r="Q828" s="60">
        <f t="shared" si="247"/>
        <v>271279693254.28577</v>
      </c>
      <c r="R828" s="5">
        <f t="shared" si="237"/>
        <v>6739092.3046168527</v>
      </c>
      <c r="S828" s="18">
        <f t="shared" si="235"/>
        <v>67390923046.168526</v>
      </c>
      <c r="T828" s="119">
        <f t="shared" si="248"/>
        <v>673.9080810204955</v>
      </c>
      <c r="U828" s="119">
        <f t="shared" si="236"/>
        <v>6739080.8102049548</v>
      </c>
    </row>
    <row r="829" spans="2:21" x14ac:dyDescent="0.25">
      <c r="B829" s="5">
        <f>形核速率!F829</f>
        <v>41.334028354503744</v>
      </c>
      <c r="C829" s="5">
        <f t="shared" si="234"/>
        <v>0.29314154425810557</v>
      </c>
      <c r="D829" s="5">
        <f>形核速率!K829</f>
        <v>106963.33318591204</v>
      </c>
      <c r="E829" s="5">
        <f>晶体生长速度!E828</f>
        <v>660976.22142191383</v>
      </c>
      <c r="F829" s="39">
        <f t="shared" si="239"/>
        <v>14.608778928383364</v>
      </c>
      <c r="G829">
        <f t="shared" si="240"/>
        <v>14</v>
      </c>
      <c r="H829" s="65">
        <f t="shared" si="241"/>
        <v>0.608778928383364</v>
      </c>
      <c r="I829">
        <f t="shared" si="242"/>
        <v>11</v>
      </c>
      <c r="J829">
        <f t="shared" si="243"/>
        <v>2.0883107333541155</v>
      </c>
      <c r="K829" s="66">
        <f t="shared" si="244"/>
        <v>4.5344152653215919E-7</v>
      </c>
      <c r="L829" s="96">
        <f t="shared" si="238"/>
        <v>289532.99569179886</v>
      </c>
      <c r="N829" s="101">
        <f t="shared" si="249"/>
        <v>1</v>
      </c>
      <c r="O829" s="5">
        <f t="shared" si="245"/>
        <v>2922324889879.4302</v>
      </c>
      <c r="P829" s="5">
        <f t="shared" si="246"/>
        <v>27320809.877906132</v>
      </c>
      <c r="Q829" s="60">
        <f t="shared" si="247"/>
        <v>273208098779.06131</v>
      </c>
      <c r="R829" s="5">
        <f t="shared" si="237"/>
        <v>6932851.8948823605</v>
      </c>
      <c r="S829" s="18">
        <f t="shared" si="235"/>
        <v>69328518948.823608</v>
      </c>
      <c r="T829" s="119">
        <f t="shared" si="248"/>
        <v>693.28404004704623</v>
      </c>
      <c r="U829" s="119">
        <f t="shared" si="236"/>
        <v>6932840.4004704626</v>
      </c>
    </row>
    <row r="830" spans="2:21" x14ac:dyDescent="0.25">
      <c r="B830" s="5">
        <f>形核速率!F830</f>
        <v>41.334035841315711</v>
      </c>
      <c r="C830" s="5">
        <f t="shared" si="234"/>
        <v>7.4868119668280997E-6</v>
      </c>
      <c r="D830" s="5">
        <f>形核速率!K830</f>
        <v>106958.44468218804</v>
      </c>
      <c r="E830" s="5">
        <f>晶体生长速度!E829</f>
        <v>675142.87907847145</v>
      </c>
      <c r="F830" s="39">
        <f t="shared" si="239"/>
        <v>14.608733405794588</v>
      </c>
      <c r="G830">
        <f t="shared" si="240"/>
        <v>14</v>
      </c>
      <c r="H830" s="65">
        <f t="shared" si="241"/>
        <v>0.60873340579458812</v>
      </c>
      <c r="I830">
        <f t="shared" si="242"/>
        <v>11</v>
      </c>
      <c r="J830">
        <f t="shared" si="243"/>
        <v>2.0883107333541155</v>
      </c>
      <c r="K830" s="66">
        <f t="shared" si="244"/>
        <v>4.5341884972875994E-7</v>
      </c>
      <c r="L830" s="96">
        <f t="shared" si="238"/>
        <v>289533.20680618455</v>
      </c>
      <c r="N830" s="101">
        <f t="shared" si="249"/>
        <v>1</v>
      </c>
      <c r="O830" s="5">
        <f t="shared" si="245"/>
        <v>2984822997428.4365</v>
      </c>
      <c r="P830" s="5">
        <f t="shared" si="246"/>
        <v>27906379.961838618</v>
      </c>
      <c r="Q830" s="60">
        <f t="shared" si="247"/>
        <v>279063799618.38617</v>
      </c>
      <c r="R830" s="5">
        <f t="shared" si="237"/>
        <v>6932856.9495501472</v>
      </c>
      <c r="S830" s="18">
        <f t="shared" si="235"/>
        <v>69328569495.501465</v>
      </c>
      <c r="T830" s="119">
        <f t="shared" si="248"/>
        <v>693.28454551382492</v>
      </c>
      <c r="U830" s="119">
        <f t="shared" si="236"/>
        <v>6932845.4551382493</v>
      </c>
    </row>
    <row r="831" spans="2:21" x14ac:dyDescent="0.25">
      <c r="B831" s="5">
        <f>形核速率!F831</f>
        <v>41.627177385573816</v>
      </c>
      <c r="C831" s="5">
        <f t="shared" si="234"/>
        <v>0.29314154425810557</v>
      </c>
      <c r="D831" s="5">
        <f>形核速率!K831</f>
        <v>106958.44502158466</v>
      </c>
      <c r="E831" s="5">
        <f>晶体生长速度!E830</f>
        <v>675119.87929968222</v>
      </c>
      <c r="F831" s="39">
        <f t="shared" si="239"/>
        <v>14.615800402067412</v>
      </c>
      <c r="G831">
        <f t="shared" si="240"/>
        <v>14</v>
      </c>
      <c r="H831" s="65">
        <f t="shared" si="241"/>
        <v>0.61580040206741238</v>
      </c>
      <c r="I831">
        <f t="shared" si="242"/>
        <v>11</v>
      </c>
      <c r="J831">
        <f t="shared" si="243"/>
        <v>2.0883107333541155</v>
      </c>
      <c r="K831" s="66">
        <f t="shared" si="244"/>
        <v>4.5695284434462649E-7</v>
      </c>
      <c r="L831" s="96">
        <f t="shared" si="238"/>
        <v>297798.97989568562</v>
      </c>
      <c r="N831" s="101">
        <f t="shared" si="249"/>
        <v>1</v>
      </c>
      <c r="O831" s="5">
        <f t="shared" si="245"/>
        <v>3005889008540.2847</v>
      </c>
      <c r="P831" s="5">
        <f t="shared" si="246"/>
        <v>28103334.972135056</v>
      </c>
      <c r="Q831" s="60">
        <f t="shared" si="247"/>
        <v>281033349721.35059</v>
      </c>
      <c r="R831" s="5">
        <f t="shared" si="237"/>
        <v>7130762.6335274018</v>
      </c>
      <c r="S831" s="18">
        <f t="shared" si="235"/>
        <v>71307626335.274017</v>
      </c>
      <c r="T831" s="119">
        <f t="shared" si="248"/>
        <v>713.07511391155037</v>
      </c>
      <c r="U831" s="119">
        <f t="shared" si="236"/>
        <v>7130751.139115504</v>
      </c>
    </row>
    <row r="832" spans="2:21" x14ac:dyDescent="0.25">
      <c r="B832" s="5">
        <f>形核速率!F832</f>
        <v>41.627184872385783</v>
      </c>
      <c r="C832" s="5">
        <f t="shared" si="234"/>
        <v>7.4868119668280997E-6</v>
      </c>
      <c r="D832" s="5">
        <f>形核速率!K832</f>
        <v>106953.5945453969</v>
      </c>
      <c r="E832" s="5">
        <f>晶体生长速度!E831</f>
        <v>689487.19976693229</v>
      </c>
      <c r="F832" s="39">
        <f t="shared" si="239"/>
        <v>14.615755231667009</v>
      </c>
      <c r="G832">
        <f t="shared" si="240"/>
        <v>14</v>
      </c>
      <c r="H832" s="65">
        <f t="shared" si="241"/>
        <v>0.61575523166700918</v>
      </c>
      <c r="I832">
        <f t="shared" si="242"/>
        <v>11</v>
      </c>
      <c r="J832">
        <f t="shared" si="243"/>
        <v>2.0883107333541155</v>
      </c>
      <c r="K832" s="66">
        <f t="shared" si="244"/>
        <v>4.5693016873342098E-7</v>
      </c>
      <c r="L832" s="96">
        <f t="shared" si="238"/>
        <v>297799.19549548143</v>
      </c>
      <c r="N832" s="101">
        <f t="shared" si="249"/>
        <v>1</v>
      </c>
      <c r="O832" s="5">
        <f t="shared" si="245"/>
        <v>3069719089075.7363</v>
      </c>
      <c r="P832" s="5">
        <f t="shared" si="246"/>
        <v>28701411.131841678</v>
      </c>
      <c r="Q832" s="60">
        <f t="shared" si="247"/>
        <v>287014111318.41681</v>
      </c>
      <c r="R832" s="5">
        <f t="shared" si="237"/>
        <v>7130767.7955884198</v>
      </c>
      <c r="S832" s="18">
        <f t="shared" si="235"/>
        <v>71307677955.884201</v>
      </c>
      <c r="T832" s="119">
        <f t="shared" si="248"/>
        <v>713.07563011765217</v>
      </c>
      <c r="U832" s="119">
        <f t="shared" si="236"/>
        <v>7130756.3011765219</v>
      </c>
    </row>
    <row r="833" spans="2:21" x14ac:dyDescent="0.25">
      <c r="B833" s="5">
        <f>形核速率!F833</f>
        <v>41.920326416643888</v>
      </c>
      <c r="C833" s="5">
        <f t="shared" si="234"/>
        <v>0.29314154425810557</v>
      </c>
      <c r="D833" s="5">
        <f>形核速率!K833</f>
        <v>106953.59494966015</v>
      </c>
      <c r="E833" s="5">
        <f>晶体生长速度!E832</f>
        <v>689463.58306320233</v>
      </c>
      <c r="F833" s="39">
        <f t="shared" si="239"/>
        <v>14.622772635160027</v>
      </c>
      <c r="G833">
        <f t="shared" si="240"/>
        <v>14</v>
      </c>
      <c r="H833" s="65">
        <f t="shared" si="241"/>
        <v>0.62277263516002712</v>
      </c>
      <c r="I833">
        <f t="shared" si="242"/>
        <v>11</v>
      </c>
      <c r="J833">
        <f t="shared" si="243"/>
        <v>2.0883107333541155</v>
      </c>
      <c r="K833" s="66">
        <f t="shared" si="244"/>
        <v>4.6046644255619757E-7</v>
      </c>
      <c r="L833" s="96">
        <f t="shared" si="238"/>
        <v>306240.58452193846</v>
      </c>
      <c r="N833" s="101">
        <f t="shared" si="249"/>
        <v>1</v>
      </c>
      <c r="O833" s="5">
        <f t="shared" si="245"/>
        <v>3091230390868.6934</v>
      </c>
      <c r="P833" s="5">
        <f t="shared" si="246"/>
        <v>28902538.454398308</v>
      </c>
      <c r="Q833" s="60">
        <f t="shared" si="247"/>
        <v>289025384543.98309</v>
      </c>
      <c r="R833" s="5">
        <f t="shared" si="237"/>
        <v>7332878.2150372937</v>
      </c>
      <c r="S833" s="18">
        <f t="shared" si="235"/>
        <v>73328782150.37294</v>
      </c>
      <c r="T833" s="119">
        <f t="shared" si="248"/>
        <v>733.28667206253954</v>
      </c>
      <c r="U833" s="119">
        <f t="shared" si="236"/>
        <v>7332866.720625395</v>
      </c>
    </row>
    <row r="834" spans="2:21" x14ac:dyDescent="0.25">
      <c r="B834" s="5">
        <f>形核速率!F834</f>
        <v>41.920333903455855</v>
      </c>
      <c r="C834" s="5">
        <f t="shared" si="234"/>
        <v>7.4868119668280997E-6</v>
      </c>
      <c r="D834" s="5">
        <f>形核速率!K834</f>
        <v>106948.78194550583</v>
      </c>
      <c r="E834" s="5">
        <f>晶体生长速度!E833</f>
        <v>704032.97336373059</v>
      </c>
      <c r="F834" s="39">
        <f t="shared" si="239"/>
        <v>14.622727811819926</v>
      </c>
      <c r="G834">
        <f t="shared" si="240"/>
        <v>14</v>
      </c>
      <c r="H834" s="65">
        <f t="shared" si="241"/>
        <v>0.6227278118199262</v>
      </c>
      <c r="I834">
        <f t="shared" si="242"/>
        <v>11</v>
      </c>
      <c r="J834">
        <f t="shared" si="243"/>
        <v>2.0883107333541155</v>
      </c>
      <c r="K834" s="66">
        <f t="shared" si="244"/>
        <v>4.6044376814799748E-7</v>
      </c>
      <c r="L834" s="96">
        <f t="shared" si="238"/>
        <v>306240.80467013788</v>
      </c>
      <c r="N834" s="101">
        <f t="shared" si="249"/>
        <v>1</v>
      </c>
      <c r="O834" s="5">
        <f t="shared" si="245"/>
        <v>3156411199831.6318</v>
      </c>
      <c r="P834" s="5">
        <f t="shared" si="246"/>
        <v>29513297.322450429</v>
      </c>
      <c r="Q834" s="60">
        <f t="shared" si="247"/>
        <v>295132973224.50427</v>
      </c>
      <c r="R834" s="5">
        <f t="shared" si="237"/>
        <v>7332883.4859997835</v>
      </c>
      <c r="S834" s="18">
        <f t="shared" si="235"/>
        <v>73328834859.997833</v>
      </c>
      <c r="T834" s="119">
        <f t="shared" si="248"/>
        <v>733.28719915878855</v>
      </c>
      <c r="U834" s="119">
        <f t="shared" si="236"/>
        <v>7332871.9915878857</v>
      </c>
    </row>
    <row r="835" spans="2:21" x14ac:dyDescent="0.25">
      <c r="B835" s="5">
        <f>形核速率!F835</f>
        <v>42.213475447713961</v>
      </c>
      <c r="C835" s="5">
        <f t="shared" si="234"/>
        <v>0.29314154425810557</v>
      </c>
      <c r="D835" s="5">
        <f>形核速率!K835</f>
        <v>106948.78241363235</v>
      </c>
      <c r="E835" s="5">
        <f>晶体生长速度!E834</f>
        <v>704008.72927961533</v>
      </c>
      <c r="F835" s="39">
        <f t="shared" si="239"/>
        <v>14.629696313729886</v>
      </c>
      <c r="G835">
        <f t="shared" si="240"/>
        <v>14</v>
      </c>
      <c r="H835" s="65">
        <f t="shared" si="241"/>
        <v>0.62969631372988566</v>
      </c>
      <c r="I835">
        <f t="shared" si="242"/>
        <v>11</v>
      </c>
      <c r="J835">
        <f t="shared" si="243"/>
        <v>2.0883107333541155</v>
      </c>
      <c r="K835" s="66">
        <f t="shared" si="244"/>
        <v>4.6398230681888377E-7</v>
      </c>
      <c r="L835" s="96">
        <f t="shared" si="238"/>
        <v>314860.27597777819</v>
      </c>
      <c r="N835" s="101">
        <f t="shared" si="249"/>
        <v>1</v>
      </c>
      <c r="O835" s="5">
        <f t="shared" si="245"/>
        <v>3178373989511.2163</v>
      </c>
      <c r="P835" s="5">
        <f t="shared" si="246"/>
        <v>29718655.208421346</v>
      </c>
      <c r="Q835" s="60">
        <f t="shared" si="247"/>
        <v>297186552084.21344</v>
      </c>
      <c r="R835" s="5">
        <f t="shared" si="237"/>
        <v>7539257.6920719966</v>
      </c>
      <c r="S835" s="18">
        <f t="shared" si="235"/>
        <v>75392576920.719971</v>
      </c>
      <c r="T835" s="119">
        <f t="shared" si="248"/>
        <v>753.92461976600987</v>
      </c>
      <c r="U835" s="119">
        <f t="shared" si="236"/>
        <v>7539246.1976600988</v>
      </c>
    </row>
    <row r="836" spans="2:21" x14ac:dyDescent="0.25">
      <c r="B836" s="5">
        <f>形核速率!F836</f>
        <v>42.213482934525928</v>
      </c>
      <c r="C836" s="5">
        <f t="shared" si="234"/>
        <v>7.4868119668280997E-6</v>
      </c>
      <c r="D836" s="5">
        <f>形核速率!K836</f>
        <v>106944.00633786626</v>
      </c>
      <c r="E836" s="5">
        <f>晶体生长速度!E835</f>
        <v>718781.59634955588</v>
      </c>
      <c r="F836" s="39">
        <f t="shared" si="239"/>
        <v>14.629651832431223</v>
      </c>
      <c r="G836">
        <f t="shared" si="240"/>
        <v>14</v>
      </c>
      <c r="H836" s="65">
        <f t="shared" si="241"/>
        <v>0.62965183243122347</v>
      </c>
      <c r="I836">
        <f t="shared" si="242"/>
        <v>11</v>
      </c>
      <c r="J836">
        <f t="shared" si="243"/>
        <v>2.0883107333541155</v>
      </c>
      <c r="K836" s="66">
        <f t="shared" si="244"/>
        <v>4.6395963362409141E-7</v>
      </c>
      <c r="L836" s="96">
        <f t="shared" si="238"/>
        <v>314860.50073781138</v>
      </c>
      <c r="N836" s="101">
        <f t="shared" si="249"/>
        <v>1</v>
      </c>
      <c r="O836" s="5">
        <f t="shared" si="245"/>
        <v>3244924412598.2153</v>
      </c>
      <c r="P836" s="5">
        <f t="shared" si="246"/>
        <v>30342274.651153281</v>
      </c>
      <c r="Q836" s="60">
        <f t="shared" si="247"/>
        <v>303422746511.53284</v>
      </c>
      <c r="R836" s="5">
        <f t="shared" si="237"/>
        <v>7539263.0734546538</v>
      </c>
      <c r="S836" s="18">
        <f t="shared" si="235"/>
        <v>75392630734.546539</v>
      </c>
      <c r="T836" s="119">
        <f t="shared" si="248"/>
        <v>753.92515790427558</v>
      </c>
      <c r="U836" s="119">
        <f t="shared" si="236"/>
        <v>7539251.579042756</v>
      </c>
    </row>
    <row r="837" spans="2:21" x14ac:dyDescent="0.25">
      <c r="B837" s="5">
        <f>形核速率!F837</f>
        <v>42.506624478784033</v>
      </c>
      <c r="C837" s="5">
        <f t="shared" si="234"/>
        <v>0.29314154425810557</v>
      </c>
      <c r="D837" s="5">
        <f>形核速率!K837</f>
        <v>106944.00686887483</v>
      </c>
      <c r="E837" s="5">
        <f>晶体生长速度!E836</f>
        <v>718756.71434473107</v>
      </c>
      <c r="F837" s="39">
        <f t="shared" si="239"/>
        <v>14.636572109604538</v>
      </c>
      <c r="G837">
        <f t="shared" si="240"/>
        <v>14</v>
      </c>
      <c r="H837" s="65">
        <f t="shared" si="241"/>
        <v>0.63657210960453803</v>
      </c>
      <c r="I837">
        <f t="shared" si="242"/>
        <v>11</v>
      </c>
      <c r="J837">
        <f t="shared" si="243"/>
        <v>2.0883107333541155</v>
      </c>
      <c r="K837" s="66">
        <f t="shared" si="244"/>
        <v>4.6750042297403672E-7</v>
      </c>
      <c r="L837" s="96">
        <f t="shared" si="238"/>
        <v>323660.53776752931</v>
      </c>
      <c r="N837" s="101">
        <f t="shared" si="249"/>
        <v>1</v>
      </c>
      <c r="O837" s="5">
        <f t="shared" si="245"/>
        <v>3267344929302.8296</v>
      </c>
      <c r="P837" s="5">
        <f t="shared" si="246"/>
        <v>30551921.748256128</v>
      </c>
      <c r="Q837" s="60">
        <f t="shared" si="247"/>
        <v>305519217482.56128</v>
      </c>
      <c r="R837" s="5">
        <f t="shared" si="237"/>
        <v>7749960.52664355</v>
      </c>
      <c r="S837" s="18">
        <f t="shared" si="235"/>
        <v>77499605266.435501</v>
      </c>
      <c r="T837" s="119">
        <f t="shared" si="248"/>
        <v>774.99490322316524</v>
      </c>
      <c r="U837" s="119">
        <f t="shared" si="236"/>
        <v>7749949.0322316522</v>
      </c>
    </row>
    <row r="838" spans="2:21" x14ac:dyDescent="0.25">
      <c r="B838" s="5">
        <f>形核速率!F838</f>
        <v>42.506631965596</v>
      </c>
      <c r="C838" s="5">
        <f t="shared" si="234"/>
        <v>7.4868119668280997E-6</v>
      </c>
      <c r="D838" s="5">
        <f>形核速率!K838</f>
        <v>106939.26718937725</v>
      </c>
      <c r="E838" s="5">
        <f>晶体生长速度!E837</f>
        <v>733734.46503377298</v>
      </c>
      <c r="F838" s="39">
        <f t="shared" si="239"/>
        <v>14.636527965434603</v>
      </c>
      <c r="G838">
        <f t="shared" si="240"/>
        <v>14</v>
      </c>
      <c r="H838" s="65">
        <f t="shared" si="241"/>
        <v>0.63652796543460255</v>
      </c>
      <c r="I838">
        <f t="shared" si="242"/>
        <v>11</v>
      </c>
      <c r="J838">
        <f t="shared" si="243"/>
        <v>2.0883107333541155</v>
      </c>
      <c r="K838" s="66">
        <f t="shared" si="244"/>
        <v>4.6747775100265682E-7</v>
      </c>
      <c r="L838" s="96">
        <f t="shared" si="238"/>
        <v>323660.76720326312</v>
      </c>
      <c r="N838" s="101">
        <f t="shared" si="249"/>
        <v>1</v>
      </c>
      <c r="O838" s="5">
        <f t="shared" si="245"/>
        <v>3335283982450.7476</v>
      </c>
      <c r="P838" s="5">
        <f t="shared" si="246"/>
        <v>31188580.865664054</v>
      </c>
      <c r="Q838" s="60">
        <f t="shared" si="247"/>
        <v>311885808656.64056</v>
      </c>
      <c r="R838" s="5">
        <f t="shared" si="237"/>
        <v>7749966.0199755235</v>
      </c>
      <c r="S838" s="18">
        <f t="shared" si="235"/>
        <v>77499660199.755234</v>
      </c>
      <c r="T838" s="119">
        <f t="shared" si="248"/>
        <v>774.99545255636258</v>
      </c>
      <c r="U838" s="119">
        <f t="shared" si="236"/>
        <v>7749954.5255636256</v>
      </c>
    </row>
    <row r="839" spans="2:21" x14ac:dyDescent="0.25">
      <c r="B839" s="5">
        <f>形核速率!F839</f>
        <v>42.799773509854106</v>
      </c>
      <c r="C839" s="5">
        <f t="shared" si="234"/>
        <v>0.29314154425810557</v>
      </c>
      <c r="D839" s="5">
        <f>形核速率!K839</f>
        <v>106939.26778230783</v>
      </c>
      <c r="E839" s="5">
        <f>晶体生长速度!E838</f>
        <v>733708.93448304257</v>
      </c>
      <c r="F839" s="39">
        <f t="shared" si="239"/>
        <v>14.643400680761864</v>
      </c>
      <c r="G839">
        <f t="shared" si="240"/>
        <v>14</v>
      </c>
      <c r="H839" s="65">
        <f t="shared" si="241"/>
        <v>0.64340068076186441</v>
      </c>
      <c r="I839">
        <f t="shared" si="242"/>
        <v>11</v>
      </c>
      <c r="J839">
        <f t="shared" si="243"/>
        <v>2.0883107333541155</v>
      </c>
      <c r="K839" s="66">
        <f t="shared" si="244"/>
        <v>4.7102077704855532E-7</v>
      </c>
      <c r="L839" s="96">
        <f t="shared" si="238"/>
        <v>332643.87049052259</v>
      </c>
      <c r="N839" s="101">
        <f t="shared" si="249"/>
        <v>1</v>
      </c>
      <c r="O839" s="5">
        <f t="shared" si="245"/>
        <v>3358168507234.3066</v>
      </c>
      <c r="P839" s="5">
        <f t="shared" si="246"/>
        <v>31402576.218030605</v>
      </c>
      <c r="Q839" s="60">
        <f t="shared" si="247"/>
        <v>314025762180.30603</v>
      </c>
      <c r="R839" s="5">
        <f t="shared" si="237"/>
        <v>7965046.5900658518</v>
      </c>
      <c r="S839" s="18">
        <f t="shared" si="235"/>
        <v>79650465900.658524</v>
      </c>
      <c r="T839" s="119">
        <f t="shared" si="248"/>
        <v>796.50350956539546</v>
      </c>
      <c r="U839" s="119">
        <f t="shared" si="236"/>
        <v>7965035.0956539549</v>
      </c>
    </row>
    <row r="840" spans="2:21" x14ac:dyDescent="0.25">
      <c r="B840" s="5">
        <f>形核速率!F840</f>
        <v>42.799780996666072</v>
      </c>
      <c r="C840" s="5">
        <f t="shared" si="234"/>
        <v>7.4868119668280997E-6</v>
      </c>
      <c r="D840" s="5">
        <f>形核速率!K840</f>
        <v>106934.56397816419</v>
      </c>
      <c r="E840" s="5">
        <f>晶体生长速度!E839</f>
        <v>748892.97555443284</v>
      </c>
      <c r="F840" s="39">
        <f t="shared" si="239"/>
        <v>14.643356868911154</v>
      </c>
      <c r="G840">
        <f t="shared" si="240"/>
        <v>14</v>
      </c>
      <c r="H840" s="65">
        <f t="shared" si="241"/>
        <v>0.64335686891115351</v>
      </c>
      <c r="I840">
        <f t="shared" si="242"/>
        <v>11</v>
      </c>
      <c r="J840">
        <f t="shared" si="243"/>
        <v>2.0883107333541155</v>
      </c>
      <c r="K840" s="66">
        <f t="shared" si="244"/>
        <v>4.7099810631021023E-7</v>
      </c>
      <c r="L840" s="96">
        <f t="shared" si="238"/>
        <v>332644.10466626036</v>
      </c>
      <c r="N840" s="101">
        <f t="shared" si="249"/>
        <v>1</v>
      </c>
      <c r="O840" s="5">
        <f t="shared" si="245"/>
        <v>3427515336605.0723</v>
      </c>
      <c r="P840" s="5">
        <f t="shared" si="246"/>
        <v>32052455.343671326</v>
      </c>
      <c r="Q840" s="60">
        <f t="shared" si="247"/>
        <v>320524553436.71326</v>
      </c>
      <c r="R840" s="5">
        <f t="shared" si="237"/>
        <v>7965052.1968867434</v>
      </c>
      <c r="S840" s="18">
        <f t="shared" si="235"/>
        <v>79650521968.867432</v>
      </c>
      <c r="T840" s="119">
        <f t="shared" si="248"/>
        <v>796.50407024748461</v>
      </c>
      <c r="U840" s="119">
        <f t="shared" si="236"/>
        <v>7965040.7024748465</v>
      </c>
    </row>
    <row r="841" spans="2:21" x14ac:dyDescent="0.25">
      <c r="B841" s="5">
        <f>形核速率!F841</f>
        <v>43.092922540924178</v>
      </c>
      <c r="C841" s="5">
        <f t="shared" ref="C841:C904" si="250">B841-B840</f>
        <v>0.29314154425810557</v>
      </c>
      <c r="D841" s="5">
        <f>形核速率!K841</f>
        <v>106934.56463207737</v>
      </c>
      <c r="E841" s="5">
        <f>晶体生长速度!E840</f>
        <v>748866.78574774007</v>
      </c>
      <c r="F841" s="39">
        <f t="shared" si="239"/>
        <v>14.650182671708183</v>
      </c>
      <c r="G841">
        <f t="shared" si="240"/>
        <v>14</v>
      </c>
      <c r="H841" s="65">
        <f t="shared" si="241"/>
        <v>0.65018267170818334</v>
      </c>
      <c r="I841">
        <f t="shared" si="242"/>
        <v>11</v>
      </c>
      <c r="J841">
        <f t="shared" si="243"/>
        <v>2.0883107333541155</v>
      </c>
      <c r="K841" s="66">
        <f t="shared" si="244"/>
        <v>4.7454335525119986E-7</v>
      </c>
      <c r="L841" s="96">
        <f t="shared" si="238"/>
        <v>341812.79183899757</v>
      </c>
      <c r="N841" s="101">
        <f t="shared" si="249"/>
        <v>1</v>
      </c>
      <c r="O841" s="5">
        <f t="shared" si="245"/>
        <v>3450870192419.6704</v>
      </c>
      <c r="P841" s="5">
        <f t="shared" si="246"/>
        <v>32270858.391698226</v>
      </c>
      <c r="Q841" s="60">
        <f t="shared" si="247"/>
        <v>322708583916.98224</v>
      </c>
      <c r="R841" s="5">
        <f t="shared" si="237"/>
        <v>8184576.1629044395</v>
      </c>
      <c r="S841" s="18">
        <f t="shared" ref="S841:S904" si="251">R841*10000</f>
        <v>81845761629.044388</v>
      </c>
      <c r="T841" s="119">
        <f t="shared" si="248"/>
        <v>818.4564668492543</v>
      </c>
      <c r="U841" s="119">
        <f t="shared" ref="U841:U904" si="252">T841*10000</f>
        <v>8184564.6684925426</v>
      </c>
    </row>
    <row r="842" spans="2:21" x14ac:dyDescent="0.25">
      <c r="B842" s="5">
        <f>形核速率!F842</f>
        <v>43.092930027736145</v>
      </c>
      <c r="C842" s="5">
        <f t="shared" si="250"/>
        <v>7.4868119668280997E-6</v>
      </c>
      <c r="D842" s="5">
        <f>形核速率!K842</f>
        <v>106929.89619326868</v>
      </c>
      <c r="E842" s="5">
        <f>晶体生长速度!E841</f>
        <v>764258.52387828799</v>
      </c>
      <c r="F842" s="39">
        <f t="shared" si="239"/>
        <v>14.650139187467557</v>
      </c>
      <c r="G842">
        <f t="shared" si="240"/>
        <v>14</v>
      </c>
      <c r="H842" s="65">
        <f t="shared" si="241"/>
        <v>0.65013918746755728</v>
      </c>
      <c r="I842">
        <f t="shared" si="242"/>
        <v>11</v>
      </c>
      <c r="J842">
        <f t="shared" si="243"/>
        <v>2.0883107333541155</v>
      </c>
      <c r="K842" s="66">
        <f t="shared" si="244"/>
        <v>4.7452068575514129E-7</v>
      </c>
      <c r="L842" s="96">
        <f t="shared" si="238"/>
        <v>341813.0308194792</v>
      </c>
      <c r="N842" s="101">
        <f t="shared" si="249"/>
        <v>1</v>
      </c>
      <c r="O842" s="5">
        <f t="shared" si="245"/>
        <v>3521644074385.1045</v>
      </c>
      <c r="P842" s="5">
        <f t="shared" si="246"/>
        <v>32934139.092587978</v>
      </c>
      <c r="Q842" s="60">
        <f t="shared" si="247"/>
        <v>329341390925.87976</v>
      </c>
      <c r="R842" s="5">
        <f t="shared" ref="R842:R905" si="253">R841+E842*C842</f>
        <v>8184581.8847643016</v>
      </c>
      <c r="S842" s="18">
        <f t="shared" si="251"/>
        <v>81845818847.643021</v>
      </c>
      <c r="T842" s="119">
        <f t="shared" si="248"/>
        <v>818.45703903524054</v>
      </c>
      <c r="U842" s="119">
        <f t="shared" si="252"/>
        <v>8184570.3903524056</v>
      </c>
    </row>
    <row r="843" spans="2:21" x14ac:dyDescent="0.25">
      <c r="B843" s="5">
        <f>形核速率!F843</f>
        <v>43.38607157199425</v>
      </c>
      <c r="C843" s="5">
        <f t="shared" si="250"/>
        <v>0.29314154425810557</v>
      </c>
      <c r="D843" s="5">
        <f>形核速率!K843</f>
        <v>106929.8969072452</v>
      </c>
      <c r="E843" s="5">
        <f>晶体生长速度!E842</f>
        <v>764231.66402072762</v>
      </c>
      <c r="F843" s="39">
        <f t="shared" si="239"/>
        <v>14.656918713843551</v>
      </c>
      <c r="G843">
        <f t="shared" si="240"/>
        <v>14</v>
      </c>
      <c r="H843" s="65">
        <f t="shared" si="241"/>
        <v>0.65691871384355061</v>
      </c>
      <c r="I843">
        <f t="shared" si="242"/>
        <v>11</v>
      </c>
      <c r="J843">
        <f t="shared" si="243"/>
        <v>2.0883107333541155</v>
      </c>
      <c r="K843" s="66">
        <f t="shared" si="244"/>
        <v>4.7806814396900705E-7</v>
      </c>
      <c r="L843" s="96">
        <f t="shared" si="238"/>
        <v>351169.83659600571</v>
      </c>
      <c r="N843" s="101">
        <f t="shared" si="249"/>
        <v>1</v>
      </c>
      <c r="O843" s="5">
        <f t="shared" si="245"/>
        <v>3545475626063.7051</v>
      </c>
      <c r="P843" s="5">
        <f t="shared" si="246"/>
        <v>33157009.672787551</v>
      </c>
      <c r="Q843" s="60">
        <f t="shared" si="247"/>
        <v>331570096727.87549</v>
      </c>
      <c r="R843" s="5">
        <f t="shared" si="253"/>
        <v>8408609.9349262789</v>
      </c>
      <c r="S843" s="18">
        <f t="shared" si="251"/>
        <v>84086099349.262787</v>
      </c>
      <c r="T843" s="119">
        <f t="shared" si="248"/>
        <v>840.85984405143836</v>
      </c>
      <c r="U843" s="119">
        <f t="shared" si="252"/>
        <v>8408598.4405143838</v>
      </c>
    </row>
    <row r="844" spans="2:21" x14ac:dyDescent="0.25">
      <c r="B844" s="5">
        <f>形核速率!F844</f>
        <v>43.386079058806217</v>
      </c>
      <c r="C844" s="5">
        <f t="shared" si="250"/>
        <v>7.4868119668280997E-6</v>
      </c>
      <c r="D844" s="5">
        <f>形核速率!K844</f>
        <v>106925.26333434909</v>
      </c>
      <c r="E844" s="5">
        <f>晶体生长速度!E843</f>
        <v>779832.50580080878</v>
      </c>
      <c r="F844" s="39">
        <f t="shared" si="239"/>
        <v>14.656875552601482</v>
      </c>
      <c r="G844">
        <f t="shared" si="240"/>
        <v>14</v>
      </c>
      <c r="H844" s="65">
        <f t="shared" si="241"/>
        <v>0.65687555260148223</v>
      </c>
      <c r="I844">
        <f t="shared" si="242"/>
        <v>11</v>
      </c>
      <c r="J844">
        <f t="shared" si="243"/>
        <v>2.0883107333541155</v>
      </c>
      <c r="K844" s="66">
        <f t="shared" si="244"/>
        <v>4.7804547572412732E-7</v>
      </c>
      <c r="L844" s="96">
        <f t="shared" si="238"/>
        <v>351170.08044640749</v>
      </c>
      <c r="N844" s="101">
        <f t="shared" si="249"/>
        <v>1</v>
      </c>
      <c r="O844" s="5">
        <f t="shared" si="245"/>
        <v>3617695967190.3774</v>
      </c>
      <c r="P844" s="5">
        <f t="shared" si="246"/>
        <v>33833874.749300845</v>
      </c>
      <c r="Q844" s="60">
        <f t="shared" si="247"/>
        <v>338338747493.00842</v>
      </c>
      <c r="R844" s="5">
        <f t="shared" si="253"/>
        <v>8408615.773385616</v>
      </c>
      <c r="S844" s="18">
        <f t="shared" si="251"/>
        <v>84086157733.856155</v>
      </c>
      <c r="T844" s="119">
        <f t="shared" si="248"/>
        <v>840.86042789737201</v>
      </c>
      <c r="U844" s="119">
        <f t="shared" si="252"/>
        <v>8408604.278973721</v>
      </c>
    </row>
    <row r="845" spans="2:21" x14ac:dyDescent="0.25">
      <c r="B845" s="5">
        <f>形核速率!F845</f>
        <v>43.679220603064323</v>
      </c>
      <c r="C845" s="5">
        <f t="shared" si="250"/>
        <v>0.29314154425810557</v>
      </c>
      <c r="D845" s="5">
        <f>形核速率!K845</f>
        <v>106925.26410748927</v>
      </c>
      <c r="E845" s="5">
        <f>晶体生长速度!E844</f>
        <v>779804.96501263534</v>
      </c>
      <c r="F845" s="39">
        <f t="shared" si="239"/>
        <v>14.663609425814743</v>
      </c>
      <c r="G845">
        <f t="shared" si="240"/>
        <v>14</v>
      </c>
      <c r="H845" s="65">
        <f t="shared" si="241"/>
        <v>0.66360942581474269</v>
      </c>
      <c r="I845">
        <f t="shared" si="242"/>
        <v>11</v>
      </c>
      <c r="J845">
        <f t="shared" si="243"/>
        <v>2.0883107333541155</v>
      </c>
      <c r="K845" s="66">
        <f t="shared" si="244"/>
        <v>4.815951297637914E-7</v>
      </c>
      <c r="L845" s="96">
        <f t="shared" si="238"/>
        <v>360717.55663331354</v>
      </c>
      <c r="N845" s="101">
        <f t="shared" si="249"/>
        <v>1</v>
      </c>
      <c r="O845" s="5">
        <f t="shared" si="245"/>
        <v>3642010621429.4946</v>
      </c>
      <c r="P845" s="5">
        <f t="shared" si="246"/>
        <v>34061273.094151758</v>
      </c>
      <c r="Q845" s="60">
        <f t="shared" si="247"/>
        <v>340612730941.51758</v>
      </c>
      <c r="R845" s="5">
        <f t="shared" si="253"/>
        <v>8637209.0050495584</v>
      </c>
      <c r="S845" s="18">
        <f t="shared" si="251"/>
        <v>86372090050.49559</v>
      </c>
      <c r="T845" s="119">
        <f t="shared" si="248"/>
        <v>863.71975106376624</v>
      </c>
      <c r="U845" s="119">
        <f t="shared" si="252"/>
        <v>8637197.5106376633</v>
      </c>
    </row>
    <row r="846" spans="2:21" x14ac:dyDescent="0.25">
      <c r="B846" s="5">
        <f>形核速率!F846</f>
        <v>43.67922808987629</v>
      </c>
      <c r="C846" s="5">
        <f t="shared" si="250"/>
        <v>7.4868119668280997E-6</v>
      </c>
      <c r="D846" s="5">
        <f>形核速率!K846</f>
        <v>106920.66491139098</v>
      </c>
      <c r="E846" s="5">
        <f>晶体生长速度!E845</f>
        <v>795616.31694619532</v>
      </c>
      <c r="F846" s="39">
        <f t="shared" si="239"/>
        <v>14.66356658305466</v>
      </c>
      <c r="G846">
        <f t="shared" si="240"/>
        <v>14</v>
      </c>
      <c r="H846" s="65">
        <f t="shared" si="241"/>
        <v>0.66356658305465999</v>
      </c>
      <c r="I846">
        <f t="shared" si="242"/>
        <v>11</v>
      </c>
      <c r="J846">
        <f t="shared" si="243"/>
        <v>2.0883107333541155</v>
      </c>
      <c r="K846" s="66">
        <f t="shared" si="244"/>
        <v>4.8157246277863422E-7</v>
      </c>
      <c r="L846" s="96">
        <f t="shared" si="238"/>
        <v>360717.8054192483</v>
      </c>
      <c r="N846" s="101">
        <f t="shared" si="249"/>
        <v>1</v>
      </c>
      <c r="O846" s="5">
        <f t="shared" si="245"/>
        <v>3715696958463.6084</v>
      </c>
      <c r="P846" s="5">
        <f t="shared" si="246"/>
        <v>34751906.579920173</v>
      </c>
      <c r="Q846" s="60">
        <f t="shared" si="247"/>
        <v>347519065799.20172</v>
      </c>
      <c r="R846" s="5">
        <f t="shared" si="253"/>
        <v>8637214.9616793208</v>
      </c>
      <c r="S846" s="18">
        <f t="shared" si="251"/>
        <v>86372149616.793213</v>
      </c>
      <c r="T846" s="119">
        <f t="shared" si="248"/>
        <v>863.72034672674249</v>
      </c>
      <c r="U846" s="119">
        <f t="shared" si="252"/>
        <v>8637203.4672674257</v>
      </c>
    </row>
    <row r="847" spans="2:21" x14ac:dyDescent="0.25">
      <c r="B847" s="5">
        <f>形核速率!F847</f>
        <v>43.972369634134395</v>
      </c>
      <c r="C847" s="5">
        <f t="shared" si="250"/>
        <v>0.29314154425810557</v>
      </c>
      <c r="D847" s="5">
        <f>形核速率!K847</f>
        <v>106920.66574281421</v>
      </c>
      <c r="E847" s="5">
        <f>晶体生长速度!E846</f>
        <v>795588.08426283393</v>
      </c>
      <c r="F847" s="39">
        <f t="shared" si="239"/>
        <v>14.670255413856445</v>
      </c>
      <c r="G847">
        <f t="shared" si="240"/>
        <v>14</v>
      </c>
      <c r="H847" s="65">
        <f t="shared" si="241"/>
        <v>0.67025541385644516</v>
      </c>
      <c r="I847">
        <f t="shared" si="242"/>
        <v>11</v>
      </c>
      <c r="J847">
        <f t="shared" si="243"/>
        <v>2.0883107333541155</v>
      </c>
      <c r="K847" s="66">
        <f t="shared" si="244"/>
        <v>4.8512429936874327E-7</v>
      </c>
      <c r="L847" s="96">
        <f t="shared" si="238"/>
        <v>370458.52090930578</v>
      </c>
      <c r="N847" s="101">
        <f t="shared" si="249"/>
        <v>1</v>
      </c>
      <c r="O847" s="5">
        <f t="shared" si="245"/>
        <v>3740501163806.019</v>
      </c>
      <c r="P847" s="5">
        <f t="shared" si="246"/>
        <v>34983893.317718193</v>
      </c>
      <c r="Q847" s="60">
        <f t="shared" si="247"/>
        <v>349838933177.18195</v>
      </c>
      <c r="R847" s="5">
        <f t="shared" si="253"/>
        <v>8870434.8812934756</v>
      </c>
      <c r="S847" s="18">
        <f t="shared" si="251"/>
        <v>88704348812.934753</v>
      </c>
      <c r="T847" s="119">
        <f t="shared" si="248"/>
        <v>887.042338688158</v>
      </c>
      <c r="U847" s="119">
        <f t="shared" si="252"/>
        <v>8870423.3868815806</v>
      </c>
    </row>
    <row r="848" spans="2:21" x14ac:dyDescent="0.25">
      <c r="B848" s="5">
        <f>形核速率!F848</f>
        <v>43.972377120946362</v>
      </c>
      <c r="C848" s="5">
        <f t="shared" si="250"/>
        <v>7.4868119668280997E-6</v>
      </c>
      <c r="D848" s="5">
        <f>形核速率!K848</f>
        <v>106916.10044442779</v>
      </c>
      <c r="E848" s="5">
        <f>晶体生长速度!E847</f>
        <v>811611.35276739369</v>
      </c>
      <c r="F848" s="39">
        <f t="shared" si="239"/>
        <v>14.67021288515417</v>
      </c>
      <c r="G848">
        <f t="shared" si="240"/>
        <v>14</v>
      </c>
      <c r="H848" s="65">
        <f t="shared" si="241"/>
        <v>0.67021288515416977</v>
      </c>
      <c r="I848">
        <f t="shared" si="242"/>
        <v>11</v>
      </c>
      <c r="J848">
        <f t="shared" si="243"/>
        <v>2.0883107333541155</v>
      </c>
      <c r="K848" s="66">
        <f t="shared" si="244"/>
        <v>4.8510163365151722E-7</v>
      </c>
      <c r="L848" s="96">
        <f t="shared" si="238"/>
        <v>370458.77469682257</v>
      </c>
      <c r="N848" s="101">
        <f t="shared" si="249"/>
        <v>1</v>
      </c>
      <c r="O848" s="5">
        <f t="shared" si="245"/>
        <v>3815673163658.3521</v>
      </c>
      <c r="P848" s="5">
        <f t="shared" si="246"/>
        <v>35688480.479529269</v>
      </c>
      <c r="Q848" s="60">
        <f t="shared" si="247"/>
        <v>356884804795.29266</v>
      </c>
      <c r="R848" s="5">
        <f t="shared" si="253"/>
        <v>8870440.957675064</v>
      </c>
      <c r="S848" s="18">
        <f t="shared" si="251"/>
        <v>88704409576.750641</v>
      </c>
      <c r="T848" s="119">
        <f t="shared" si="248"/>
        <v>887.04294632631684</v>
      </c>
      <c r="U848" s="119">
        <f t="shared" si="252"/>
        <v>8870429.4632631689</v>
      </c>
    </row>
    <row r="849" spans="2:21" x14ac:dyDescent="0.25">
      <c r="B849" s="5">
        <f>形核速率!F849</f>
        <v>44.265518665204468</v>
      </c>
      <c r="C849" s="5">
        <f t="shared" si="250"/>
        <v>0.29314154425810557</v>
      </c>
      <c r="D849" s="5">
        <f>形核速率!K849</f>
        <v>106916.10133327186</v>
      </c>
      <c r="E849" s="5">
        <f>晶体生长速度!E848</f>
        <v>811582.41713945265</v>
      </c>
      <c r="F849" s="39">
        <f t="shared" si="239"/>
        <v>14.67685727212111</v>
      </c>
      <c r="G849">
        <f t="shared" si="240"/>
        <v>14</v>
      </c>
      <c r="H849" s="65">
        <f t="shared" si="241"/>
        <v>0.67685727212110969</v>
      </c>
      <c r="I849">
        <f t="shared" si="242"/>
        <v>11</v>
      </c>
      <c r="J849">
        <f t="shared" si="243"/>
        <v>2.0883107333541155</v>
      </c>
      <c r="K849" s="66">
        <f t="shared" si="244"/>
        <v>4.8865563968511624E-7</v>
      </c>
      <c r="L849" s="96">
        <f t="shared" si="238"/>
        <v>380395.31546688889</v>
      </c>
      <c r="N849" s="101">
        <f t="shared" si="249"/>
        <v>1</v>
      </c>
      <c r="O849" s="5">
        <f t="shared" si="245"/>
        <v>3840973410475.8218</v>
      </c>
      <c r="P849" s="5">
        <f t="shared" si="246"/>
        <v>35925116.634238198</v>
      </c>
      <c r="Q849" s="60">
        <f t="shared" si="247"/>
        <v>359251166342.38196</v>
      </c>
      <c r="R849" s="5">
        <f t="shared" si="253"/>
        <v>9108349.4807280488</v>
      </c>
      <c r="S849" s="18">
        <f t="shared" si="251"/>
        <v>91083494807.280487</v>
      </c>
      <c r="T849" s="119">
        <f t="shared" si="248"/>
        <v>910.83379863161531</v>
      </c>
      <c r="U849" s="119">
        <f t="shared" si="252"/>
        <v>9108337.9863161538</v>
      </c>
    </row>
    <row r="850" spans="2:21" x14ac:dyDescent="0.25">
      <c r="B850" s="5">
        <f>形核速率!F850</f>
        <v>44.265526152016434</v>
      </c>
      <c r="C850" s="5">
        <f t="shared" si="250"/>
        <v>7.4868119668280997E-6</v>
      </c>
      <c r="D850" s="5">
        <f>形核速率!K850</f>
        <v>106911.56946327028</v>
      </c>
      <c r="E850" s="5">
        <f>晶体生长速度!E849</f>
        <v>827819.00854611152</v>
      </c>
      <c r="F850" s="39">
        <f t="shared" si="239"/>
        <v>14.676815053142375</v>
      </c>
      <c r="G850">
        <f t="shared" si="240"/>
        <v>14</v>
      </c>
      <c r="H850" s="65">
        <f t="shared" si="241"/>
        <v>0.67681505314237533</v>
      </c>
      <c r="I850">
        <f t="shared" si="242"/>
        <v>11</v>
      </c>
      <c r="J850">
        <f t="shared" si="243"/>
        <v>2.0883107333541155</v>
      </c>
      <c r="K850" s="66">
        <f t="shared" si="244"/>
        <v>4.886329752437054E-7</v>
      </c>
      <c r="L850" s="96">
        <f t="shared" si="238"/>
        <v>380395.57432247308</v>
      </c>
      <c r="N850" s="101">
        <f t="shared" si="249"/>
        <v>1</v>
      </c>
      <c r="O850" s="5">
        <f t="shared" si="245"/>
        <v>3917650870206.6831</v>
      </c>
      <c r="P850" s="5">
        <f t="shared" si="246"/>
        <v>36643843.971934214</v>
      </c>
      <c r="Q850" s="60">
        <f t="shared" si="247"/>
        <v>366438439719.34216</v>
      </c>
      <c r="R850" s="5">
        <f t="shared" si="253"/>
        <v>9108355.6784533076</v>
      </c>
      <c r="S850" s="18">
        <f t="shared" si="251"/>
        <v>91083556784.533081</v>
      </c>
      <c r="T850" s="119">
        <f t="shared" si="248"/>
        <v>910.83441840414127</v>
      </c>
      <c r="U850" s="119">
        <f t="shared" si="252"/>
        <v>9108344.1840414125</v>
      </c>
    </row>
    <row r="851" spans="2:21" x14ac:dyDescent="0.25">
      <c r="B851" s="5">
        <f>形核速率!F851</f>
        <v>44.55866769627454</v>
      </c>
      <c r="C851" s="5">
        <f t="shared" si="250"/>
        <v>0.29314154425810557</v>
      </c>
      <c r="D851" s="5">
        <f>形核速率!K851</f>
        <v>106911.57040869104</v>
      </c>
      <c r="E851" s="5">
        <f>晶体生长速度!E850</f>
        <v>827789.35883938847</v>
      </c>
      <c r="F851" s="39">
        <f t="shared" si="239"/>
        <v>14.683415582997926</v>
      </c>
      <c r="G851">
        <f t="shared" si="240"/>
        <v>14</v>
      </c>
      <c r="H851" s="65">
        <f t="shared" si="241"/>
        <v>0.6834155829979256</v>
      </c>
      <c r="I851">
        <f t="shared" si="242"/>
        <v>11</v>
      </c>
      <c r="J851">
        <f t="shared" si="243"/>
        <v>2.0883107333541155</v>
      </c>
      <c r="K851" s="66">
        <f t="shared" si="244"/>
        <v>4.921891377790016E-7</v>
      </c>
      <c r="L851" s="96">
        <f t="shared" si="238"/>
        <v>390530.54343139462</v>
      </c>
      <c r="N851" s="101">
        <f t="shared" si="249"/>
        <v>1</v>
      </c>
      <c r="O851" s="5">
        <f t="shared" si="245"/>
        <v>3943453690682.6885</v>
      </c>
      <c r="P851" s="5">
        <f t="shared" si="246"/>
        <v>36885190.96303647</v>
      </c>
      <c r="Q851" s="60">
        <f t="shared" si="247"/>
        <v>368851909630.36469</v>
      </c>
      <c r="R851" s="5">
        <f t="shared" si="253"/>
        <v>9351015.1294239126</v>
      </c>
      <c r="S851" s="18">
        <f t="shared" si="251"/>
        <v>93510151294.23912</v>
      </c>
      <c r="T851" s="119">
        <f t="shared" si="248"/>
        <v>935.10036350120185</v>
      </c>
      <c r="U851" s="119">
        <f t="shared" si="252"/>
        <v>9351003.6350120194</v>
      </c>
    </row>
    <row r="852" spans="2:21" x14ac:dyDescent="0.25">
      <c r="B852" s="5">
        <f>形核速率!F852</f>
        <v>44.558675183086507</v>
      </c>
      <c r="C852" s="5">
        <f t="shared" si="250"/>
        <v>7.4868119668280997E-6</v>
      </c>
      <c r="D852" s="5">
        <f>形核速率!K852</f>
        <v>106907.07150724543</v>
      </c>
      <c r="E852" s="5">
        <f>晶体生长速度!E851</f>
        <v>844240.67939282942</v>
      </c>
      <c r="F852" s="39">
        <f t="shared" si="239"/>
        <v>14.683373669495975</v>
      </c>
      <c r="G852">
        <f t="shared" si="240"/>
        <v>14</v>
      </c>
      <c r="H852" s="65">
        <f t="shared" si="241"/>
        <v>0.68337366949597467</v>
      </c>
      <c r="I852">
        <f t="shared" si="242"/>
        <v>11</v>
      </c>
      <c r="J852">
        <f t="shared" si="243"/>
        <v>2.0883107333541155</v>
      </c>
      <c r="K852" s="66">
        <f t="shared" si="244"/>
        <v>4.9216647462097305E-7</v>
      </c>
      <c r="L852" s="96">
        <f t="shared" si="238"/>
        <v>390530.80742196791</v>
      </c>
      <c r="N852" s="101">
        <f t="shared" si="249"/>
        <v>1</v>
      </c>
      <c r="O852" s="5">
        <f t="shared" si="245"/>
        <v>4021656537486.9185</v>
      </c>
      <c r="P852" s="5">
        <f t="shared" si="246"/>
        <v>37618246.209413357</v>
      </c>
      <c r="Q852" s="60">
        <f t="shared" si="247"/>
        <v>376182462094.13354</v>
      </c>
      <c r="R852" s="5">
        <f t="shared" si="253"/>
        <v>9351021.4500951339</v>
      </c>
      <c r="S852" s="18">
        <f t="shared" si="251"/>
        <v>93510214500.95134</v>
      </c>
      <c r="T852" s="119">
        <f t="shared" si="248"/>
        <v>935.10099556832404</v>
      </c>
      <c r="U852" s="119">
        <f t="shared" si="252"/>
        <v>9351009.9556832407</v>
      </c>
    </row>
    <row r="853" spans="2:21" x14ac:dyDescent="0.25">
      <c r="B853" s="5">
        <f>形核速率!F853</f>
        <v>44.851816727344612</v>
      </c>
      <c r="C853" s="5">
        <f t="shared" si="250"/>
        <v>0.29314154425810557</v>
      </c>
      <c r="D853" s="5">
        <f>形核速率!K853</f>
        <v>106907.07250841615</v>
      </c>
      <c r="E853" s="5">
        <f>晶体生长速度!E852</f>
        <v>844210.30438832566</v>
      </c>
      <c r="F853" s="39">
        <f t="shared" si="239"/>
        <v>14.689930917421316</v>
      </c>
      <c r="G853">
        <f t="shared" si="240"/>
        <v>14</v>
      </c>
      <c r="H853" s="65">
        <f t="shared" si="241"/>
        <v>0.68993091742131618</v>
      </c>
      <c r="I853">
        <f t="shared" si="242"/>
        <v>11</v>
      </c>
      <c r="J853">
        <f t="shared" si="243"/>
        <v>2.0883107333541155</v>
      </c>
      <c r="K853" s="66">
        <f t="shared" si="244"/>
        <v>4.9572478087817366E-7</v>
      </c>
      <c r="L853" s="96">
        <f t="shared" ref="L853:L916" si="254">(J853+K853)*(2*E853*0.01*C853)+L852</f>
        <v>400866.82500848407</v>
      </c>
      <c r="N853" s="101">
        <f t="shared" si="249"/>
        <v>1</v>
      </c>
      <c r="O853" s="5">
        <f t="shared" si="245"/>
        <v>4047968505599.4092</v>
      </c>
      <c r="P853" s="5">
        <f t="shared" si="246"/>
        <v>37864365.851760991</v>
      </c>
      <c r="Q853" s="60">
        <f t="shared" si="247"/>
        <v>378643658517.60992</v>
      </c>
      <c r="R853" s="5">
        <f t="shared" si="253"/>
        <v>9598494.5624021329</v>
      </c>
      <c r="S853" s="18">
        <f t="shared" si="251"/>
        <v>95984945624.021332</v>
      </c>
      <c r="T853" s="119">
        <f t="shared" si="248"/>
        <v>959.84830679902393</v>
      </c>
      <c r="U853" s="119">
        <f t="shared" si="252"/>
        <v>9598483.0679902397</v>
      </c>
    </row>
    <row r="854" spans="2:21" x14ac:dyDescent="0.25">
      <c r="B854" s="5">
        <f>形核速率!F854</f>
        <v>44.851824214156579</v>
      </c>
      <c r="C854" s="5">
        <f t="shared" si="250"/>
        <v>7.4868119668280997E-6</v>
      </c>
      <c r="D854" s="5">
        <f>形核速率!K854</f>
        <v>106902.60612494346</v>
      </c>
      <c r="E854" s="5">
        <f>晶体生长速度!E853</f>
        <v>860877.7602468183</v>
      </c>
      <c r="F854" s="39">
        <f t="shared" si="239"/>
        <v>14.689889305234585</v>
      </c>
      <c r="G854">
        <f t="shared" si="240"/>
        <v>14</v>
      </c>
      <c r="H854" s="65">
        <f t="shared" si="241"/>
        <v>0.68988930523458514</v>
      </c>
      <c r="I854">
        <f t="shared" si="242"/>
        <v>11</v>
      </c>
      <c r="J854">
        <f t="shared" si="243"/>
        <v>2.0883107333541155</v>
      </c>
      <c r="K854" s="66">
        <f t="shared" si="244"/>
        <v>4.9570211901079071E-7</v>
      </c>
      <c r="L854" s="96">
        <f t="shared" si="254"/>
        <v>400867.09420140425</v>
      </c>
      <c r="N854" s="101">
        <f t="shared" si="249"/>
        <v>1</v>
      </c>
      <c r="O854" s="5">
        <f t="shared" si="245"/>
        <v>4127716796791.4009</v>
      </c>
      <c r="P854" s="5">
        <f t="shared" si="246"/>
        <v>38611937.972467124</v>
      </c>
      <c r="Q854" s="60">
        <f t="shared" si="247"/>
        <v>386119379724.67126</v>
      </c>
      <c r="R854" s="5">
        <f t="shared" si="253"/>
        <v>9598501.0076320507</v>
      </c>
      <c r="S854" s="18">
        <f t="shared" si="251"/>
        <v>95985010076.320511</v>
      </c>
      <c r="T854" s="119">
        <f t="shared" si="248"/>
        <v>959.84895132201564</v>
      </c>
      <c r="U854" s="119">
        <f t="shared" si="252"/>
        <v>9598489.5132201556</v>
      </c>
    </row>
    <row r="855" spans="2:21" x14ac:dyDescent="0.25">
      <c r="B855" s="5">
        <f>形核速率!F855</f>
        <v>45.144965758414685</v>
      </c>
      <c r="C855" s="5">
        <f t="shared" si="250"/>
        <v>0.29314154425810557</v>
      </c>
      <c r="D855" s="5">
        <f>形核速率!K855</f>
        <v>106902.60718105444</v>
      </c>
      <c r="E855" s="5">
        <f>晶体生长速度!E854</f>
        <v>860846.64864074672</v>
      </c>
      <c r="F855" s="39">
        <f t="shared" si="239"/>
        <v>14.696403835169413</v>
      </c>
      <c r="G855">
        <f t="shared" si="240"/>
        <v>14</v>
      </c>
      <c r="H855" s="65">
        <f t="shared" si="241"/>
        <v>0.69640383516941284</v>
      </c>
      <c r="I855">
        <f t="shared" si="242"/>
        <v>11</v>
      </c>
      <c r="J855">
        <f t="shared" si="243"/>
        <v>2.0883107333541155</v>
      </c>
      <c r="K855" s="66">
        <f t="shared" si="244"/>
        <v>4.9926255636903335E-7</v>
      </c>
      <c r="L855" s="96">
        <f t="shared" si="254"/>
        <v>411406.79748205142</v>
      </c>
      <c r="N855" s="101">
        <f t="shared" si="249"/>
        <v>1</v>
      </c>
      <c r="O855" s="5">
        <f t="shared" si="245"/>
        <v>4154544528295.5537</v>
      </c>
      <c r="P855" s="5">
        <f t="shared" si="246"/>
        <v>38862892.476132549</v>
      </c>
      <c r="Q855" s="60">
        <f t="shared" si="247"/>
        <v>388628924761.3255</v>
      </c>
      <c r="R855" s="5">
        <f t="shared" si="253"/>
        <v>9850850.9235840142</v>
      </c>
      <c r="S855" s="18">
        <f t="shared" si="251"/>
        <v>98508509235.840149</v>
      </c>
      <c r="T855" s="119">
        <f t="shared" si="248"/>
        <v>985.08394291721197</v>
      </c>
      <c r="U855" s="119">
        <f t="shared" si="252"/>
        <v>9850839.4291721191</v>
      </c>
    </row>
    <row r="856" spans="2:21" x14ac:dyDescent="0.25">
      <c r="B856" s="5">
        <f>形核速率!F856</f>
        <v>45.144973245226652</v>
      </c>
      <c r="C856" s="5">
        <f t="shared" si="250"/>
        <v>7.4868119668280997E-6</v>
      </c>
      <c r="D856" s="5">
        <f>形核速率!K856</f>
        <v>106898.17287397363</v>
      </c>
      <c r="E856" s="5">
        <f>晶体生长速度!E855</f>
        <v>877731.64587615174</v>
      </c>
      <c r="F856" s="39">
        <f t="shared" si="239"/>
        <v>14.696362520219289</v>
      </c>
      <c r="G856">
        <f t="shared" si="240"/>
        <v>14</v>
      </c>
      <c r="H856" s="65">
        <f t="shared" si="241"/>
        <v>0.69636252021928868</v>
      </c>
      <c r="I856">
        <f t="shared" si="242"/>
        <v>11</v>
      </c>
      <c r="J856">
        <f t="shared" si="243"/>
        <v>2.0883107333541155</v>
      </c>
      <c r="K856" s="66">
        <f t="shared" si="244"/>
        <v>4.9923989579926432E-7</v>
      </c>
      <c r="L856" s="96">
        <f t="shared" si="254"/>
        <v>411407.07194511255</v>
      </c>
      <c r="N856" s="101">
        <f t="shared" si="249"/>
        <v>1</v>
      </c>
      <c r="O856" s="5">
        <f t="shared" si="245"/>
        <v>4235858451294.3218</v>
      </c>
      <c r="P856" s="5">
        <f t="shared" si="246"/>
        <v>39625171.669567622</v>
      </c>
      <c r="Q856" s="60">
        <f t="shared" si="247"/>
        <v>396251716695.67621</v>
      </c>
      <c r="R856" s="5">
        <f t="shared" si="253"/>
        <v>9850857.4949958045</v>
      </c>
      <c r="S856" s="18">
        <f t="shared" si="251"/>
        <v>98508574949.958038</v>
      </c>
      <c r="T856" s="119">
        <f t="shared" si="248"/>
        <v>985.08460005839095</v>
      </c>
      <c r="U856" s="119">
        <f t="shared" si="252"/>
        <v>9850846.0005839095</v>
      </c>
    </row>
    <row r="857" spans="2:21" x14ac:dyDescent="0.25">
      <c r="B857" s="5">
        <f>形核速率!F857</f>
        <v>45.438114789484757</v>
      </c>
      <c r="C857" s="5">
        <f t="shared" si="250"/>
        <v>0.29314154425810557</v>
      </c>
      <c r="D857" s="5">
        <f>形核速率!K857</f>
        <v>106898.17398423183</v>
      </c>
      <c r="E857" s="5">
        <f>晶体生长速度!E856</f>
        <v>877699.78627994924</v>
      </c>
      <c r="F857" s="39">
        <f t="shared" si="239"/>
        <v>14.702834885152857</v>
      </c>
      <c r="G857">
        <f t="shared" si="240"/>
        <v>14</v>
      </c>
      <c r="H857" s="65">
        <f t="shared" si="241"/>
        <v>0.70283488515285697</v>
      </c>
      <c r="I857">
        <f t="shared" si="242"/>
        <v>11</v>
      </c>
      <c r="J857">
        <f t="shared" si="243"/>
        <v>2.0883107333541155</v>
      </c>
      <c r="K857" s="66">
        <f t="shared" si="244"/>
        <v>5.0280245179361754E-7</v>
      </c>
      <c r="L857" s="96">
        <f t="shared" si="254"/>
        <v>422153.11521212826</v>
      </c>
      <c r="N857" s="101">
        <f t="shared" si="249"/>
        <v>1</v>
      </c>
      <c r="O857" s="5">
        <f t="shared" si="245"/>
        <v>4263208603705.3335</v>
      </c>
      <c r="P857" s="5">
        <f t="shared" si="246"/>
        <v>39881023.639694571</v>
      </c>
      <c r="Q857" s="60">
        <f t="shared" si="247"/>
        <v>398810236396.94574</v>
      </c>
      <c r="R857" s="5">
        <f t="shared" si="253"/>
        <v>10108147.765740918</v>
      </c>
      <c r="S857" s="18">
        <f t="shared" si="251"/>
        <v>101081477657.40918</v>
      </c>
      <c r="T857" s="119">
        <f t="shared" si="248"/>
        <v>1010.8136271329023</v>
      </c>
      <c r="U857" s="119">
        <f t="shared" si="252"/>
        <v>10108136.271329023</v>
      </c>
    </row>
    <row r="858" spans="2:21" x14ac:dyDescent="0.25">
      <c r="B858" s="5">
        <f>形核速率!F858</f>
        <v>45.438122276296724</v>
      </c>
      <c r="C858" s="5">
        <f t="shared" si="250"/>
        <v>7.4868119668280997E-6</v>
      </c>
      <c r="D858" s="5">
        <f>形核速率!K858</f>
        <v>106893.77132072787</v>
      </c>
      <c r="E858" s="5">
        <f>晶体生长速度!E857</f>
        <v>894803.73087772448</v>
      </c>
      <c r="F858" s="39">
        <f t="shared" si="239"/>
        <v>14.702793863441503</v>
      </c>
      <c r="G858">
        <f t="shared" si="240"/>
        <v>14</v>
      </c>
      <c r="H858" s="65">
        <f t="shared" si="241"/>
        <v>0.70279386344150296</v>
      </c>
      <c r="I858">
        <f t="shared" si="242"/>
        <v>11</v>
      </c>
      <c r="J858">
        <f t="shared" si="243"/>
        <v>2.0883107333541155</v>
      </c>
      <c r="K858" s="66">
        <f t="shared" si="244"/>
        <v>5.027797925281433E-7</v>
      </c>
      <c r="L858" s="96">
        <f t="shared" si="254"/>
        <v>422153.39501356031</v>
      </c>
      <c r="N858" s="101">
        <f t="shared" si="249"/>
        <v>1</v>
      </c>
      <c r="O858" s="5">
        <f t="shared" si="245"/>
        <v>4346108476019.6152</v>
      </c>
      <c r="P858" s="5">
        <f t="shared" si="246"/>
        <v>40658201.336908549</v>
      </c>
      <c r="Q858" s="60">
        <f t="shared" si="247"/>
        <v>406582013369.08551</v>
      </c>
      <c r="R858" s="5">
        <f t="shared" si="253"/>
        <v>10108154.464968199</v>
      </c>
      <c r="S858" s="18">
        <f t="shared" si="251"/>
        <v>101081544649.68199</v>
      </c>
      <c r="T858" s="119">
        <f t="shared" si="248"/>
        <v>1010.8142970556303</v>
      </c>
      <c r="U858" s="119">
        <f t="shared" si="252"/>
        <v>10108142.970556302</v>
      </c>
    </row>
    <row r="859" spans="2:21" x14ac:dyDescent="0.25">
      <c r="B859" s="5">
        <f>形核速率!F859</f>
        <v>45.73126382055483</v>
      </c>
      <c r="C859" s="5">
        <f t="shared" si="250"/>
        <v>0.29314154425810557</v>
      </c>
      <c r="D859" s="5">
        <f>形核速率!K859</f>
        <v>106893.77248435636</v>
      </c>
      <c r="E859" s="5">
        <f>晶体生长速度!E858</f>
        <v>894771.11181806074</v>
      </c>
      <c r="F859" s="39">
        <f t="shared" si="239"/>
        <v>14.709224605694313</v>
      </c>
      <c r="G859">
        <f t="shared" si="240"/>
        <v>14</v>
      </c>
      <c r="H859" s="65">
        <f t="shared" si="241"/>
        <v>0.70922460569431323</v>
      </c>
      <c r="I859">
        <f t="shared" si="242"/>
        <v>11</v>
      </c>
      <c r="J859">
        <f t="shared" si="243"/>
        <v>2.0883107333541155</v>
      </c>
      <c r="K859" s="66">
        <f t="shared" si="244"/>
        <v>5.0634445484668453E-7</v>
      </c>
      <c r="L859" s="96">
        <f t="shared" si="254"/>
        <v>433108.44963278779</v>
      </c>
      <c r="N859" s="101">
        <f t="shared" si="249"/>
        <v>1</v>
      </c>
      <c r="O859" s="5">
        <f t="shared" si="245"/>
        <v>4373987748595.4771</v>
      </c>
      <c r="P859" s="5">
        <f t="shared" si="246"/>
        <v>40919013.773562901</v>
      </c>
      <c r="Q859" s="60">
        <f t="shared" si="247"/>
        <v>409190137735.62903</v>
      </c>
      <c r="R859" s="5">
        <f t="shared" si="253"/>
        <v>10370449.050444087</v>
      </c>
      <c r="S859" s="18">
        <f t="shared" si="251"/>
        <v>103704490504.44087</v>
      </c>
      <c r="T859" s="119">
        <f t="shared" si="248"/>
        <v>1037.0437556032191</v>
      </c>
      <c r="U859" s="119">
        <f t="shared" si="252"/>
        <v>10370437.55603219</v>
      </c>
    </row>
    <row r="860" spans="2:21" x14ac:dyDescent="0.25">
      <c r="B860" s="5">
        <f>形核速率!F860</f>
        <v>45.731271307366796</v>
      </c>
      <c r="C860" s="5">
        <f t="shared" si="250"/>
        <v>7.4868119668280997E-6</v>
      </c>
      <c r="D860" s="5">
        <f>形核速率!K860</f>
        <v>106889.40104015185</v>
      </c>
      <c r="E860" s="5">
        <f>晶体生长速度!E859</f>
        <v>912095.40967726114</v>
      </c>
      <c r="F860" s="39">
        <f t="shared" si="239"/>
        <v>14.709183873302571</v>
      </c>
      <c r="G860">
        <f t="shared" si="240"/>
        <v>14</v>
      </c>
      <c r="H860" s="65">
        <f t="shared" si="241"/>
        <v>0.70918387330257104</v>
      </c>
      <c r="I860">
        <f t="shared" si="242"/>
        <v>11</v>
      </c>
      <c r="J860">
        <f t="shared" si="243"/>
        <v>2.0883107333541155</v>
      </c>
      <c r="K860" s="66">
        <f t="shared" si="244"/>
        <v>5.0632179689190928E-7</v>
      </c>
      <c r="L860" s="96">
        <f t="shared" si="254"/>
        <v>433108.73484125687</v>
      </c>
      <c r="N860" s="101">
        <f t="shared" si="249"/>
        <v>1</v>
      </c>
      <c r="O860" s="5">
        <f t="shared" si="245"/>
        <v>4458494017808.8398</v>
      </c>
      <c r="P860" s="5">
        <f t="shared" si="246"/>
        <v>41711282.638154693</v>
      </c>
      <c r="Q860" s="60">
        <f t="shared" si="247"/>
        <v>417112826381.54694</v>
      </c>
      <c r="R860" s="5">
        <f t="shared" si="253"/>
        <v>10370455.879130915</v>
      </c>
      <c r="S860" s="18">
        <f t="shared" si="251"/>
        <v>103704558791.30914</v>
      </c>
      <c r="T860" s="119">
        <f t="shared" si="248"/>
        <v>1037.0444384719019</v>
      </c>
      <c r="U860" s="119">
        <f t="shared" si="252"/>
        <v>10370444.38471902</v>
      </c>
    </row>
    <row r="861" spans="2:21" x14ac:dyDescent="0.25">
      <c r="B861" s="5">
        <f>形核速率!F861</f>
        <v>46.024412851624902</v>
      </c>
      <c r="C861" s="5">
        <f t="shared" si="250"/>
        <v>0.29314154425810557</v>
      </c>
      <c r="D861" s="5">
        <f>形核速率!K861</f>
        <v>106889.40225638935</v>
      </c>
      <c r="E861" s="5">
        <f>晶体生长速度!E860</f>
        <v>912062.01959605003</v>
      </c>
      <c r="F861" s="39">
        <f t="shared" si="239"/>
        <v>14.71557352479906</v>
      </c>
      <c r="G861">
        <f t="shared" si="240"/>
        <v>14</v>
      </c>
      <c r="H861" s="65">
        <f t="shared" si="241"/>
        <v>0.71557352479906022</v>
      </c>
      <c r="I861">
        <f t="shared" si="242"/>
        <v>11</v>
      </c>
      <c r="J861">
        <f t="shared" si="243"/>
        <v>2.0883107333541155</v>
      </c>
      <c r="K861" s="66">
        <f t="shared" si="244"/>
        <v>5.0988855337287604E-7</v>
      </c>
      <c r="L861" s="96">
        <f t="shared" si="254"/>
        <v>444275.48925004958</v>
      </c>
      <c r="N861" s="101">
        <f t="shared" si="249"/>
        <v>1</v>
      </c>
      <c r="O861" s="5">
        <f t="shared" si="245"/>
        <v>4486909151533.1514</v>
      </c>
      <c r="P861" s="5">
        <f t="shared" si="246"/>
        <v>41977118.936175406</v>
      </c>
      <c r="Q861" s="60">
        <f t="shared" si="247"/>
        <v>419771189361.75409</v>
      </c>
      <c r="R861" s="5">
        <f t="shared" si="253"/>
        <v>10637819.148014467</v>
      </c>
      <c r="S861" s="18">
        <f t="shared" si="251"/>
        <v>106378191480.14467</v>
      </c>
      <c r="T861" s="119">
        <f t="shared" si="248"/>
        <v>1063.7807653602572</v>
      </c>
      <c r="U861" s="119">
        <f t="shared" si="252"/>
        <v>10637807.653602572</v>
      </c>
    </row>
    <row r="862" spans="2:21" x14ac:dyDescent="0.25">
      <c r="B862" s="5">
        <f>形核速率!F862</f>
        <v>46.024420338436869</v>
      </c>
      <c r="C862" s="5">
        <f t="shared" si="250"/>
        <v>7.4868119668280997E-6</v>
      </c>
      <c r="D862" s="5">
        <f>形核速率!K862</f>
        <v>106885.06161552358</v>
      </c>
      <c r="E862" s="5">
        <f>晶体生长速度!E861</f>
        <v>929608.07652933733</v>
      </c>
      <c r="F862" s="39">
        <f t="shared" si="239"/>
        <v>14.715533077884418</v>
      </c>
      <c r="G862">
        <f t="shared" si="240"/>
        <v>14</v>
      </c>
      <c r="H862" s="65">
        <f t="shared" si="241"/>
        <v>0.71553307788441778</v>
      </c>
      <c r="I862">
        <f t="shared" si="242"/>
        <v>11</v>
      </c>
      <c r="J862">
        <f t="shared" si="243"/>
        <v>2.0883107333541155</v>
      </c>
      <c r="K862" s="66">
        <f t="shared" si="244"/>
        <v>5.0986589673493612E-7</v>
      </c>
      <c r="L862" s="96">
        <f t="shared" si="254"/>
        <v>444275.7799346578</v>
      </c>
      <c r="N862" s="101">
        <f t="shared" si="249"/>
        <v>1</v>
      </c>
      <c r="O862" s="5">
        <f t="shared" si="245"/>
        <v>4573042395289.1826</v>
      </c>
      <c r="P862" s="5">
        <f t="shared" si="246"/>
        <v>42784672.864192009</v>
      </c>
      <c r="Q862" s="60">
        <f t="shared" si="247"/>
        <v>427846728641.9201</v>
      </c>
      <c r="R862" s="5">
        <f t="shared" si="253"/>
        <v>10637826.107815338</v>
      </c>
      <c r="S862" s="18">
        <f t="shared" si="251"/>
        <v>106378261078.15338</v>
      </c>
      <c r="T862" s="119">
        <f t="shared" si="248"/>
        <v>1063.7814613403443</v>
      </c>
      <c r="U862" s="119">
        <f t="shared" si="252"/>
        <v>10637814.613403443</v>
      </c>
    </row>
    <row r="863" spans="2:21" x14ac:dyDescent="0.25">
      <c r="B863" s="5">
        <f>形核速率!F863</f>
        <v>46.317561882694974</v>
      </c>
      <c r="C863" s="5">
        <f t="shared" si="250"/>
        <v>0.29314154425810557</v>
      </c>
      <c r="D863" s="5">
        <f>形核速率!K863</f>
        <v>106885.06288362409</v>
      </c>
      <c r="E863" s="5">
        <f>晶体生长速度!E862</f>
        <v>929573.90378374548</v>
      </c>
      <c r="F863" s="39">
        <f t="shared" si="239"/>
        <v>14.721882160416987</v>
      </c>
      <c r="G863">
        <f t="shared" si="240"/>
        <v>14</v>
      </c>
      <c r="H863" s="65">
        <f t="shared" si="241"/>
        <v>0.72188216041698716</v>
      </c>
      <c r="I863">
        <f t="shared" si="242"/>
        <v>11</v>
      </c>
      <c r="J863">
        <f t="shared" si="243"/>
        <v>2.0883107333541155</v>
      </c>
      <c r="K863" s="66">
        <f t="shared" si="244"/>
        <v>5.134347353639468E-7</v>
      </c>
      <c r="L863" s="96">
        <f t="shared" si="254"/>
        <v>455656.93963978416</v>
      </c>
      <c r="N863" s="101">
        <f t="shared" si="249"/>
        <v>1</v>
      </c>
      <c r="O863" s="5">
        <f t="shared" si="245"/>
        <v>4602000172853.957</v>
      </c>
      <c r="P863" s="5">
        <f t="shared" si="246"/>
        <v>43055596.813041978</v>
      </c>
      <c r="Q863" s="60">
        <f t="shared" si="247"/>
        <v>430555968130.4198</v>
      </c>
      <c r="R863" s="5">
        <f t="shared" si="253"/>
        <v>10910322.837472541</v>
      </c>
      <c r="S863" s="18">
        <f t="shared" si="251"/>
        <v>109103228374.72542</v>
      </c>
      <c r="T863" s="119">
        <f t="shared" si="248"/>
        <v>1091.0311343060646</v>
      </c>
      <c r="U863" s="119">
        <f t="shared" si="252"/>
        <v>10910311.343060646</v>
      </c>
    </row>
    <row r="864" spans="2:21" x14ac:dyDescent="0.25">
      <c r="B864" s="5">
        <f>形核速率!F864</f>
        <v>46.317569369506941</v>
      </c>
      <c r="C864" s="5">
        <f t="shared" si="250"/>
        <v>7.4868119668280997E-6</v>
      </c>
      <c r="D864" s="5">
        <f>形核速率!K864</f>
        <v>106880.75263823904</v>
      </c>
      <c r="E864" s="5">
        <f>晶体生长速度!E863</f>
        <v>947343.12551738764</v>
      </c>
      <c r="F864" s="39">
        <f t="shared" si="239"/>
        <v>14.72184199521161</v>
      </c>
      <c r="G864">
        <f t="shared" si="240"/>
        <v>14</v>
      </c>
      <c r="H864" s="65">
        <f t="shared" si="241"/>
        <v>0.72184199521161041</v>
      </c>
      <c r="I864">
        <f t="shared" si="242"/>
        <v>11</v>
      </c>
      <c r="J864">
        <f t="shared" si="243"/>
        <v>2.0883107333541155</v>
      </c>
      <c r="K864" s="66">
        <f t="shared" si="244"/>
        <v>5.1341208004871839E-7</v>
      </c>
      <c r="L864" s="96">
        <f t="shared" si="254"/>
        <v>455657.23587006947</v>
      </c>
      <c r="N864" s="101">
        <f t="shared" si="249"/>
        <v>1</v>
      </c>
      <c r="O864" s="5">
        <f t="shared" si="245"/>
        <v>4689781098841.4238</v>
      </c>
      <c r="P864" s="5">
        <f t="shared" si="246"/>
        <v>43878630.932877123</v>
      </c>
      <c r="Q864" s="60">
        <f t="shared" si="247"/>
        <v>438786309328.77124</v>
      </c>
      <c r="R864" s="5">
        <f t="shared" si="253"/>
        <v>10910329.93005239</v>
      </c>
      <c r="S864" s="18">
        <f t="shared" si="251"/>
        <v>109103299300.52391</v>
      </c>
      <c r="T864" s="119">
        <f t="shared" si="248"/>
        <v>1091.0318435640495</v>
      </c>
      <c r="U864" s="119">
        <f t="shared" si="252"/>
        <v>10910318.435640495</v>
      </c>
    </row>
    <row r="865" spans="2:21" x14ac:dyDescent="0.25">
      <c r="B865" s="5">
        <f>形核速率!F865</f>
        <v>46.610710913765047</v>
      </c>
      <c r="C865" s="5">
        <f t="shared" si="250"/>
        <v>0.29314154425810557</v>
      </c>
      <c r="D865" s="5">
        <f>形核速率!K865</f>
        <v>106880.75395747156</v>
      </c>
      <c r="E865" s="5">
        <f>晶体生长速度!E864</f>
        <v>947308.15837984788</v>
      </c>
      <c r="F865" s="39">
        <f t="shared" si="239"/>
        <v>14.728151020696338</v>
      </c>
      <c r="G865">
        <f t="shared" si="240"/>
        <v>14</v>
      </c>
      <c r="H865" s="65">
        <f t="shared" si="241"/>
        <v>0.72815102069633753</v>
      </c>
      <c r="I865">
        <f t="shared" si="242"/>
        <v>11</v>
      </c>
      <c r="J865">
        <f t="shared" si="243"/>
        <v>2.0883107333541155</v>
      </c>
      <c r="K865" s="66">
        <f t="shared" si="244"/>
        <v>5.1698298895606801E-7</v>
      </c>
      <c r="L865" s="96">
        <f t="shared" si="254"/>
        <v>467255.52344561782</v>
      </c>
      <c r="N865" s="101">
        <f t="shared" si="249"/>
        <v>1</v>
      </c>
      <c r="O865" s="5">
        <f t="shared" si="245"/>
        <v>4719288344629.9385</v>
      </c>
      <c r="P865" s="5">
        <f t="shared" si="246"/>
        <v>44154706.71649424</v>
      </c>
      <c r="Q865" s="60">
        <f t="shared" si="247"/>
        <v>441547067164.94238</v>
      </c>
      <c r="R865" s="5">
        <f t="shared" si="253"/>
        <v>11188025.30648816</v>
      </c>
      <c r="S865" s="18">
        <f t="shared" si="251"/>
        <v>111880253064.88161</v>
      </c>
      <c r="T865" s="119">
        <f t="shared" si="248"/>
        <v>1118.8013812076265</v>
      </c>
      <c r="U865" s="119">
        <f t="shared" si="252"/>
        <v>11188013.812076265</v>
      </c>
    </row>
    <row r="866" spans="2:21" x14ac:dyDescent="0.25">
      <c r="B866" s="5">
        <f>形核速率!F866</f>
        <v>46.610718400577014</v>
      </c>
      <c r="C866" s="5">
        <f t="shared" si="250"/>
        <v>7.4868119668280997E-6</v>
      </c>
      <c r="D866" s="5">
        <f>形核速率!K866</f>
        <v>106876.47370760482</v>
      </c>
      <c r="E866" s="5">
        <f>晶体生长速度!E865</f>
        <v>965301.95055372501</v>
      </c>
      <c r="F866" s="39">
        <f t="shared" si="239"/>
        <v>14.728111133505161</v>
      </c>
      <c r="G866">
        <f t="shared" si="240"/>
        <v>14</v>
      </c>
      <c r="H866" s="65">
        <f t="shared" si="241"/>
        <v>0.72811113350516088</v>
      </c>
      <c r="I866">
        <f t="shared" si="242"/>
        <v>11</v>
      </c>
      <c r="J866">
        <f t="shared" si="243"/>
        <v>2.0883107333541155</v>
      </c>
      <c r="K866" s="66">
        <f t="shared" si="244"/>
        <v>5.1696033496917424E-7</v>
      </c>
      <c r="L866" s="96">
        <f t="shared" si="254"/>
        <v>467255.82529155415</v>
      </c>
      <c r="N866" s="101">
        <f t="shared" si="249"/>
        <v>1</v>
      </c>
      <c r="O866" s="5">
        <f t="shared" si="245"/>
        <v>4808737790568.0254</v>
      </c>
      <c r="P866" s="5">
        <f t="shared" si="246"/>
        <v>44993417.388787396</v>
      </c>
      <c r="Q866" s="60">
        <f t="shared" si="247"/>
        <v>449934173887.87396</v>
      </c>
      <c r="R866" s="5">
        <f t="shared" si="253"/>
        <v>11188032.533522354</v>
      </c>
      <c r="S866" s="18">
        <f t="shared" si="251"/>
        <v>111880325335.22354</v>
      </c>
      <c r="T866" s="119">
        <f t="shared" si="248"/>
        <v>1118.8021039110461</v>
      </c>
      <c r="U866" s="119">
        <f t="shared" si="252"/>
        <v>11188021.039110461</v>
      </c>
    </row>
    <row r="867" spans="2:21" x14ac:dyDescent="0.25">
      <c r="B867" s="5">
        <f>形核速率!F867</f>
        <v>46.903859944835119</v>
      </c>
      <c r="C867" s="5">
        <f t="shared" si="250"/>
        <v>0.29314154425810557</v>
      </c>
      <c r="D867" s="5">
        <f>形核速率!K867</f>
        <v>106876.47507725278</v>
      </c>
      <c r="E867" s="5">
        <f>晶体生长速度!E866</f>
        <v>965266.17721194541</v>
      </c>
      <c r="F867" s="39">
        <f t="shared" si="239"/>
        <v>14.734380604229475</v>
      </c>
      <c r="G867">
        <f t="shared" si="240"/>
        <v>14</v>
      </c>
      <c r="H867" s="65">
        <f t="shared" si="241"/>
        <v>0.73438060422947515</v>
      </c>
      <c r="I867">
        <f t="shared" si="242"/>
        <v>11</v>
      </c>
      <c r="J867">
        <f t="shared" si="243"/>
        <v>2.0883107333541155</v>
      </c>
      <c r="K867" s="66">
        <f t="shared" si="244"/>
        <v>5.2053330242718638E-7</v>
      </c>
      <c r="L867" s="96">
        <f t="shared" si="254"/>
        <v>479073.98037683789</v>
      </c>
      <c r="N867" s="101">
        <f t="shared" si="249"/>
        <v>1</v>
      </c>
      <c r="O867" s="5">
        <f t="shared" si="245"/>
        <v>4838801370637.6533</v>
      </c>
      <c r="P867" s="5">
        <f t="shared" si="246"/>
        <v>45274709.585435487</v>
      </c>
      <c r="Q867" s="60">
        <f t="shared" si="247"/>
        <v>452747095854.35486</v>
      </c>
      <c r="R867" s="5">
        <f t="shared" si="253"/>
        <v>11470992.151330382</v>
      </c>
      <c r="S867" s="18">
        <f t="shared" si="251"/>
        <v>114709921513.30382</v>
      </c>
      <c r="T867" s="119">
        <f t="shared" si="248"/>
        <v>1147.0980656918489</v>
      </c>
      <c r="U867" s="119">
        <f t="shared" si="252"/>
        <v>11470980.656918488</v>
      </c>
    </row>
    <row r="868" spans="2:21" x14ac:dyDescent="0.25">
      <c r="B868" s="5">
        <f>形核速率!F868</f>
        <v>46.903867431647086</v>
      </c>
      <c r="C868" s="5">
        <f t="shared" si="250"/>
        <v>7.4868119668280997E-6</v>
      </c>
      <c r="D868" s="5">
        <f>形核速率!K868</f>
        <v>106872.22443063688</v>
      </c>
      <c r="E868" s="5">
        <f>晶体生长速度!E867</f>
        <v>983485.9453795536</v>
      </c>
      <c r="F868" s="39">
        <f t="shared" si="239"/>
        <v>14.734340991428363</v>
      </c>
      <c r="G868">
        <f t="shared" si="240"/>
        <v>14</v>
      </c>
      <c r="H868" s="65">
        <f t="shared" si="241"/>
        <v>0.73434099142836295</v>
      </c>
      <c r="I868">
        <f t="shared" si="242"/>
        <v>11</v>
      </c>
      <c r="J868">
        <f t="shared" si="243"/>
        <v>2.0883107333541155</v>
      </c>
      <c r="K868" s="66">
        <f t="shared" si="244"/>
        <v>5.205106497740075E-7</v>
      </c>
      <c r="L868" s="96">
        <f t="shared" si="254"/>
        <v>479074.28790883487</v>
      </c>
      <c r="N868" s="101">
        <f t="shared" si="249"/>
        <v>1</v>
      </c>
      <c r="O868" s="5">
        <f t="shared" si="245"/>
        <v>4929940304261.2051</v>
      </c>
      <c r="P868" s="5">
        <f t="shared" si="246"/>
        <v>46129294.402970687</v>
      </c>
      <c r="Q868" s="60">
        <f t="shared" si="247"/>
        <v>461292944029.70685</v>
      </c>
      <c r="R868" s="5">
        <f t="shared" si="253"/>
        <v>11470999.514504727</v>
      </c>
      <c r="S868" s="18">
        <f t="shared" si="251"/>
        <v>114709995145.04727</v>
      </c>
      <c r="T868" s="119">
        <f t="shared" si="248"/>
        <v>1147.0988020092834</v>
      </c>
      <c r="U868" s="119">
        <f t="shared" si="252"/>
        <v>11470988.020092834</v>
      </c>
    </row>
    <row r="869" spans="2:21" x14ac:dyDescent="0.25">
      <c r="B869" s="5">
        <f>形核速率!F869</f>
        <v>47.197008975905192</v>
      </c>
      <c r="C869" s="5">
        <f t="shared" si="250"/>
        <v>0.29314154425810557</v>
      </c>
      <c r="D869" s="5">
        <f>形核速率!K869</f>
        <v>106872.22584999783</v>
      </c>
      <c r="E869" s="5">
        <f>晶体生长速度!E868</f>
        <v>983449.35393652564</v>
      </c>
      <c r="F869" s="39">
        <f t="shared" si="239"/>
        <v>14.740571400291019</v>
      </c>
      <c r="G869">
        <f t="shared" si="240"/>
        <v>14</v>
      </c>
      <c r="H869" s="65">
        <f t="shared" si="241"/>
        <v>0.74057140029101909</v>
      </c>
      <c r="I869">
        <f t="shared" si="242"/>
        <v>11</v>
      </c>
      <c r="J869">
        <f t="shared" si="243"/>
        <v>2.0883107333541155</v>
      </c>
      <c r="K869" s="66">
        <f t="shared" si="244"/>
        <v>5.2408566419445745E-7</v>
      </c>
      <c r="L869" s="96">
        <f t="shared" si="254"/>
        <v>491115.06720629777</v>
      </c>
      <c r="N869" s="101">
        <f t="shared" si="249"/>
        <v>1</v>
      </c>
      <c r="O869" s="5">
        <f t="shared" si="245"/>
        <v>4960567126326.2607</v>
      </c>
      <c r="P869" s="5">
        <f t="shared" si="246"/>
        <v>46415867.98509036</v>
      </c>
      <c r="Q869" s="60">
        <f t="shared" si="247"/>
        <v>464158679850.90363</v>
      </c>
      <c r="R869" s="5">
        <f t="shared" si="253"/>
        <v>11759289.376817316</v>
      </c>
      <c r="S869" s="18">
        <f t="shared" si="251"/>
        <v>117592893768.17316</v>
      </c>
      <c r="T869" s="119">
        <f t="shared" si="248"/>
        <v>1175.9277882405424</v>
      </c>
      <c r="U869" s="119">
        <f t="shared" si="252"/>
        <v>11759277.882405424</v>
      </c>
    </row>
    <row r="870" spans="2:21" x14ac:dyDescent="0.25">
      <c r="B870" s="5">
        <f>形核速率!F870</f>
        <v>47.197016462717158</v>
      </c>
      <c r="C870" s="5">
        <f t="shared" si="250"/>
        <v>7.4868119668280997E-6</v>
      </c>
      <c r="D870" s="5">
        <f>形核速率!K870</f>
        <v>106868.00442186608</v>
      </c>
      <c r="E870" s="5">
        <f>晶体生长速度!E869</f>
        <v>1001896.5035649833</v>
      </c>
      <c r="F870" s="39">
        <f t="shared" si="239"/>
        <v>14.740532058324973</v>
      </c>
      <c r="G870">
        <f t="shared" si="240"/>
        <v>14</v>
      </c>
      <c r="H870" s="65">
        <f t="shared" si="241"/>
        <v>0.74053205832497326</v>
      </c>
      <c r="I870">
        <f t="shared" si="242"/>
        <v>11</v>
      </c>
      <c r="J870">
        <f t="shared" si="243"/>
        <v>2.0883107333541155</v>
      </c>
      <c r="K870" s="66">
        <f t="shared" si="244"/>
        <v>5.2406301288013697E-7</v>
      </c>
      <c r="L870" s="96">
        <f t="shared" si="254"/>
        <v>491115.38049520086</v>
      </c>
      <c r="N870" s="101">
        <f t="shared" si="249"/>
        <v>1</v>
      </c>
      <c r="O870" s="5">
        <f t="shared" si="245"/>
        <v>5053416645371.082</v>
      </c>
      <c r="P870" s="5">
        <f t="shared" si="246"/>
        <v>47286525.772695273</v>
      </c>
      <c r="Q870" s="60">
        <f t="shared" si="247"/>
        <v>472865257726.95276</v>
      </c>
      <c r="R870" s="5">
        <f t="shared" si="253"/>
        <v>11759296.877828049</v>
      </c>
      <c r="S870" s="18">
        <f t="shared" si="251"/>
        <v>117592968778.28049</v>
      </c>
      <c r="T870" s="119">
        <f t="shared" si="248"/>
        <v>1175.9285383416156</v>
      </c>
      <c r="U870" s="119">
        <f t="shared" si="252"/>
        <v>11759285.383416157</v>
      </c>
    </row>
    <row r="871" spans="2:21" x14ac:dyDescent="0.25">
      <c r="B871" s="5">
        <f>形核速率!F871</f>
        <v>47.490158006975264</v>
      </c>
      <c r="C871" s="5">
        <f t="shared" si="250"/>
        <v>0.29314154425810557</v>
      </c>
      <c r="D871" s="5">
        <f>形核速率!K871</f>
        <v>106868.00589025141</v>
      </c>
      <c r="E871" s="5">
        <f>晶体生长速度!E870</f>
        <v>1001859.0820389951</v>
      </c>
      <c r="F871" s="39">
        <f t="shared" si="239"/>
        <v>14.746723889068596</v>
      </c>
      <c r="G871">
        <f t="shared" si="240"/>
        <v>14</v>
      </c>
      <c r="H871" s="65">
        <f t="shared" si="241"/>
        <v>0.74672388906859588</v>
      </c>
      <c r="I871">
        <f t="shared" si="242"/>
        <v>11</v>
      </c>
      <c r="J871">
        <f t="shared" si="243"/>
        <v>2.0883107333541155</v>
      </c>
      <c r="K871" s="66">
        <f t="shared" si="244"/>
        <v>5.2764006281173866E-7</v>
      </c>
      <c r="L871" s="96">
        <f t="shared" si="254"/>
        <v>503381.55776832247</v>
      </c>
      <c r="N871" s="101">
        <f t="shared" si="249"/>
        <v>1</v>
      </c>
      <c r="O871" s="5">
        <f t="shared" si="245"/>
        <v>5084613658785.7109</v>
      </c>
      <c r="P871" s="5">
        <f t="shared" si="246"/>
        <v>47578446.10675507</v>
      </c>
      <c r="Q871" s="60">
        <f t="shared" si="247"/>
        <v>475784461067.55072</v>
      </c>
      <c r="R871" s="5">
        <f t="shared" si="253"/>
        <v>12052983.396265967</v>
      </c>
      <c r="S871" s="18">
        <f t="shared" si="251"/>
        <v>120529833962.65967</v>
      </c>
      <c r="T871" s="119">
        <f t="shared" si="248"/>
        <v>1205.2971901854075</v>
      </c>
      <c r="U871" s="119">
        <f t="shared" si="252"/>
        <v>12052971.901854075</v>
      </c>
    </row>
    <row r="872" spans="2:21" x14ac:dyDescent="0.25">
      <c r="B872" s="5">
        <f>形核速率!F872</f>
        <v>47.490165493787231</v>
      </c>
      <c r="C872" s="5">
        <f t="shared" si="250"/>
        <v>7.4868119668280997E-6</v>
      </c>
      <c r="D872" s="5">
        <f>形核速率!K872</f>
        <v>106863.81330314958</v>
      </c>
      <c r="E872" s="5">
        <f>晶体生长速度!E871</f>
        <v>1020535.0185090429</v>
      </c>
      <c r="F872" s="39">
        <f t="shared" si="239"/>
        <v>14.746684814450026</v>
      </c>
      <c r="G872">
        <f t="shared" si="240"/>
        <v>14</v>
      </c>
      <c r="H872" s="65">
        <f t="shared" si="241"/>
        <v>0.74668481445002577</v>
      </c>
      <c r="I872">
        <f t="shared" si="242"/>
        <v>11</v>
      </c>
      <c r="J872">
        <f t="shared" si="243"/>
        <v>2.0883107333541155</v>
      </c>
      <c r="K872" s="66">
        <f t="shared" si="244"/>
        <v>5.2761741284119138E-7</v>
      </c>
      <c r="L872" s="96">
        <f t="shared" si="254"/>
        <v>503381.87688541284</v>
      </c>
      <c r="N872" s="101">
        <f t="shared" si="249"/>
        <v>1</v>
      </c>
      <c r="O872" s="5">
        <f t="shared" si="245"/>
        <v>5179194990973.8555</v>
      </c>
      <c r="P872" s="5">
        <f t="shared" si="246"/>
        <v>48465376.921199664</v>
      </c>
      <c r="Q872" s="60">
        <f t="shared" si="247"/>
        <v>484653769211.99664</v>
      </c>
      <c r="R872" s="5">
        <f t="shared" si="253"/>
        <v>12052991.036819756</v>
      </c>
      <c r="S872" s="18">
        <f t="shared" si="251"/>
        <v>120529910368.19756</v>
      </c>
      <c r="T872" s="119">
        <f t="shared" si="248"/>
        <v>1205.2979542407866</v>
      </c>
      <c r="U872" s="119">
        <f t="shared" si="252"/>
        <v>12052979.542407867</v>
      </c>
    </row>
    <row r="873" spans="2:21" x14ac:dyDescent="0.25">
      <c r="B873" s="5">
        <f>形核速率!F873</f>
        <v>47.783307038045336</v>
      </c>
      <c r="C873" s="5">
        <f t="shared" si="250"/>
        <v>0.29314154425810557</v>
      </c>
      <c r="D873" s="5">
        <f>形核速率!K873</f>
        <v>106863.81481988398</v>
      </c>
      <c r="E873" s="5">
        <f>晶体生长速度!E872</f>
        <v>1020496.7548336897</v>
      </c>
      <c r="F873" s="39">
        <f t="shared" si="239"/>
        <v>14.752838541886488</v>
      </c>
      <c r="G873">
        <f t="shared" si="240"/>
        <v>14</v>
      </c>
      <c r="H873" s="65">
        <f t="shared" si="241"/>
        <v>0.75283854188648824</v>
      </c>
      <c r="I873">
        <f t="shared" si="242"/>
        <v>11</v>
      </c>
      <c r="J873">
        <f t="shared" si="243"/>
        <v>2.0883107333541155</v>
      </c>
      <c r="K873" s="66">
        <f t="shared" si="244"/>
        <v>5.3119648696713836E-7</v>
      </c>
      <c r="L873" s="96">
        <f t="shared" si="254"/>
        <v>515876.24295661424</v>
      </c>
      <c r="N873" s="101">
        <f t="shared" si="249"/>
        <v>1</v>
      </c>
      <c r="O873" s="5">
        <f t="shared" si="245"/>
        <v>5210969186714.8984</v>
      </c>
      <c r="P873" s="5">
        <f t="shared" si="246"/>
        <v>48762709.767547071</v>
      </c>
      <c r="Q873" s="60">
        <f t="shared" si="247"/>
        <v>487627097675.4707</v>
      </c>
      <c r="R873" s="5">
        <f t="shared" si="253"/>
        <v>12352141.031442089</v>
      </c>
      <c r="S873" s="18">
        <f t="shared" si="251"/>
        <v>123521410314.42088</v>
      </c>
      <c r="T873" s="119">
        <f t="shared" si="248"/>
        <v>1235.2129537030198</v>
      </c>
      <c r="U873" s="119">
        <f t="shared" si="252"/>
        <v>12352129.537030198</v>
      </c>
    </row>
    <row r="874" spans="2:21" x14ac:dyDescent="0.25">
      <c r="B874" s="5">
        <f>形核速率!F874</f>
        <v>47.783314524857303</v>
      </c>
      <c r="C874" s="5">
        <f t="shared" si="250"/>
        <v>7.4868119668280997E-6</v>
      </c>
      <c r="D874" s="5">
        <f>形核速率!K874</f>
        <v>106859.65070348782</v>
      </c>
      <c r="E874" s="5">
        <f>晶体生长速度!E873</f>
        <v>1039402.8834396995</v>
      </c>
      <c r="F874" s="39">
        <f t="shared" si="239"/>
        <v>14.752799731193532</v>
      </c>
      <c r="G874">
        <f t="shared" si="240"/>
        <v>14</v>
      </c>
      <c r="H874" s="65">
        <f t="shared" si="241"/>
        <v>0.75279973119353194</v>
      </c>
      <c r="I874">
        <f t="shared" si="242"/>
        <v>11</v>
      </c>
      <c r="J874">
        <f t="shared" si="243"/>
        <v>2.0883107333541155</v>
      </c>
      <c r="K874" s="66">
        <f t="shared" si="244"/>
        <v>5.3117383834505672E-7</v>
      </c>
      <c r="L874" s="96">
        <f t="shared" si="254"/>
        <v>515876.56797360867</v>
      </c>
      <c r="N874" s="101">
        <f t="shared" si="249"/>
        <v>1</v>
      </c>
      <c r="O874" s="5">
        <f t="shared" si="245"/>
        <v>5307303689740.0264</v>
      </c>
      <c r="P874" s="5">
        <f t="shared" si="246"/>
        <v>49666114.897442758</v>
      </c>
      <c r="Q874" s="60">
        <f t="shared" si="247"/>
        <v>496661148974.42755</v>
      </c>
      <c r="R874" s="5">
        <f t="shared" si="253"/>
        <v>12352148.813256035</v>
      </c>
      <c r="S874" s="18">
        <f t="shared" si="251"/>
        <v>123521488132.56035</v>
      </c>
      <c r="T874" s="119">
        <f t="shared" si="248"/>
        <v>1235.2137318844145</v>
      </c>
      <c r="U874" s="119">
        <f t="shared" si="252"/>
        <v>12352137.318844145</v>
      </c>
    </row>
    <row r="875" spans="2:21" x14ac:dyDescent="0.25">
      <c r="B875" s="5">
        <f>形核速率!F875</f>
        <v>48.076456069115409</v>
      </c>
      <c r="C875" s="5">
        <f t="shared" si="250"/>
        <v>0.29314154425810557</v>
      </c>
      <c r="D875" s="5">
        <f>形核速率!K875</f>
        <v>106859.65226790919</v>
      </c>
      <c r="E875" s="5">
        <f>晶体生长速度!E874</f>
        <v>1039363.7654638916</v>
      </c>
      <c r="F875" s="39">
        <f t="shared" si="239"/>
        <v>14.758915821422457</v>
      </c>
      <c r="G875">
        <f t="shared" si="240"/>
        <v>14</v>
      </c>
      <c r="H875" s="65">
        <f t="shared" si="241"/>
        <v>0.75891582142245717</v>
      </c>
      <c r="I875">
        <f t="shared" si="242"/>
        <v>11</v>
      </c>
      <c r="J875">
        <f t="shared" si="243"/>
        <v>2.0883107333541155</v>
      </c>
      <c r="K875" s="66">
        <f t="shared" si="244"/>
        <v>5.347549254806315E-7</v>
      </c>
      <c r="L875" s="96">
        <f t="shared" si="254"/>
        <v>528601.93072215829</v>
      </c>
      <c r="N875" s="101">
        <f t="shared" si="249"/>
        <v>1</v>
      </c>
      <c r="O875" s="5">
        <f t="shared" si="245"/>
        <v>5339662100389.9229</v>
      </c>
      <c r="P875" s="5">
        <f t="shared" si="246"/>
        <v>49968926.410155155</v>
      </c>
      <c r="Q875" s="60">
        <f t="shared" si="247"/>
        <v>499689264101.55157</v>
      </c>
      <c r="R875" s="5">
        <f t="shared" si="253"/>
        <v>12656829.512510039</v>
      </c>
      <c r="S875" s="18">
        <f t="shared" si="251"/>
        <v>126568295125.10039</v>
      </c>
      <c r="T875" s="119">
        <f t="shared" si="248"/>
        <v>1265.6818018098149</v>
      </c>
      <c r="U875" s="119">
        <f t="shared" si="252"/>
        <v>12656818.018098149</v>
      </c>
    </row>
    <row r="876" spans="2:21" x14ac:dyDescent="0.25">
      <c r="B876" s="5">
        <f>形核速率!F876</f>
        <v>48.076463555927376</v>
      </c>
      <c r="C876" s="5">
        <f t="shared" si="250"/>
        <v>7.4868119668280997E-6</v>
      </c>
      <c r="D876" s="5">
        <f>形核速率!K876</f>
        <v>106855.51625884778</v>
      </c>
      <c r="E876" s="5">
        <f>晶体生长速度!E875</f>
        <v>1058501.4914138671</v>
      </c>
      <c r="F876" s="39">
        <f t="shared" ref="F876:F939" si="255">LN(D876*B876/2-3)</f>
        <v>14.758877271297353</v>
      </c>
      <c r="G876">
        <f t="shared" ref="G876:G939" si="256">INT(F876)</f>
        <v>14</v>
      </c>
      <c r="H876" s="65">
        <f t="shared" ref="H876:H939" si="257">F876-G876</f>
        <v>0.75887727129735261</v>
      </c>
      <c r="I876">
        <f t="shared" ref="I876:I939" si="258">G876-3</f>
        <v>11</v>
      </c>
      <c r="J876">
        <f t="shared" ref="J876:J939" si="259">1+1/2+4/9/2+10/27*(1-(1-1/3)^(G876-3))</f>
        <v>2.0883107333541155</v>
      </c>
      <c r="K876" s="66">
        <f t="shared" ref="K876:K939" si="260">(3^H876)/3*4*3^I876*5*1/(3^(2*(G876-1)))*1/2</f>
        <v>5.3473227821149187E-7</v>
      </c>
      <c r="L876" s="96">
        <f t="shared" si="254"/>
        <v>528602.2617112092</v>
      </c>
      <c r="N876" s="101">
        <f t="shared" si="249"/>
        <v>1</v>
      </c>
      <c r="O876" s="5">
        <f t="shared" ref="O876:O939" si="261">B876*D876*E876</f>
        <v>5437771261902.6611</v>
      </c>
      <c r="P876" s="5">
        <f t="shared" ref="P876:P939" si="262">B876*E876</f>
        <v>50889008.375853553</v>
      </c>
      <c r="Q876" s="60">
        <f t="shared" ref="Q876:Q939" si="263">P876*10^4</f>
        <v>508890083758.53552</v>
      </c>
      <c r="R876" s="5">
        <f t="shared" si="253"/>
        <v>12656837.437311672</v>
      </c>
      <c r="S876" s="18">
        <f t="shared" si="251"/>
        <v>126568374373.11671</v>
      </c>
      <c r="T876" s="119">
        <f t="shared" si="248"/>
        <v>1265.6825942899782</v>
      </c>
      <c r="U876" s="119">
        <f t="shared" si="252"/>
        <v>12656825.942899782</v>
      </c>
    </row>
    <row r="877" spans="2:21" x14ac:dyDescent="0.25">
      <c r="B877" s="5">
        <f>形核速率!F877</f>
        <v>48.369605100185481</v>
      </c>
      <c r="C877" s="5">
        <f t="shared" si="250"/>
        <v>0.29314154425810557</v>
      </c>
      <c r="D877" s="5">
        <f>形核速率!K877</f>
        <v>106855.51787030669</v>
      </c>
      <c r="E877" s="5">
        <f>晶体生长速度!E876</f>
        <v>1058461.5069018409</v>
      </c>
      <c r="F877" s="39">
        <f t="shared" si="255"/>
        <v>14.764956181917958</v>
      </c>
      <c r="G877">
        <f t="shared" si="256"/>
        <v>14</v>
      </c>
      <c r="H877" s="65">
        <f t="shared" si="257"/>
        <v>0.76495618191795778</v>
      </c>
      <c r="I877">
        <f t="shared" si="258"/>
        <v>11</v>
      </c>
      <c r="J877">
        <f t="shared" si="259"/>
        <v>2.0883107333541155</v>
      </c>
      <c r="K877" s="66">
        <f t="shared" si="260"/>
        <v>5.3831536730172218E-7</v>
      </c>
      <c r="L877" s="96">
        <f t="shared" si="254"/>
        <v>541561.44607112871</v>
      </c>
      <c r="N877" s="101">
        <f t="shared" si="249"/>
        <v>1</v>
      </c>
      <c r="O877" s="5">
        <f t="shared" si="261"/>
        <v>5470720961632.3457</v>
      </c>
      <c r="P877" s="5">
        <f t="shared" si="262"/>
        <v>51197365.102589294</v>
      </c>
      <c r="Q877" s="60">
        <f t="shared" si="263"/>
        <v>511973651025.89294</v>
      </c>
      <c r="R877" s="5">
        <f t="shared" si="253"/>
        <v>12967116.477982638</v>
      </c>
      <c r="S877" s="18">
        <f t="shared" si="251"/>
        <v>129671164779.82639</v>
      </c>
      <c r="T877" s="119">
        <f t="shared" si="248"/>
        <v>1296.7104983570748</v>
      </c>
      <c r="U877" s="119">
        <f t="shared" si="252"/>
        <v>12967104.983570749</v>
      </c>
    </row>
    <row r="878" spans="2:21" x14ac:dyDescent="0.25">
      <c r="B878" s="5">
        <f>形核速率!F878</f>
        <v>48.369612586997448</v>
      </c>
      <c r="C878" s="5">
        <f t="shared" si="250"/>
        <v>7.4868119668280997E-6</v>
      </c>
      <c r="D878" s="5">
        <f>形核速率!K878</f>
        <v>106851.40961199097</v>
      </c>
      <c r="E878" s="5">
        <f>晶体生长速度!E877</f>
        <v>1077832.2353174237</v>
      </c>
      <c r="F878" s="39">
        <f t="shared" si="255"/>
        <v>14.764917889065467</v>
      </c>
      <c r="G878">
        <f t="shared" si="256"/>
        <v>14</v>
      </c>
      <c r="H878" s="65">
        <f t="shared" si="257"/>
        <v>0.76491788906546709</v>
      </c>
      <c r="I878">
        <f t="shared" si="258"/>
        <v>11</v>
      </c>
      <c r="J878">
        <f t="shared" si="259"/>
        <v>2.0883107333541155</v>
      </c>
      <c r="K878" s="66">
        <f t="shared" si="260"/>
        <v>5.3829272138979118E-7</v>
      </c>
      <c r="L878" s="96">
        <f t="shared" si="254"/>
        <v>541561.78310482414</v>
      </c>
      <c r="N878" s="101">
        <f t="shared" si="249"/>
        <v>1</v>
      </c>
      <c r="O878" s="5">
        <f t="shared" si="261"/>
        <v>5570626399225.6865</v>
      </c>
      <c r="P878" s="5">
        <f t="shared" si="262"/>
        <v>52134327.656081252</v>
      </c>
      <c r="Q878" s="60">
        <f t="shared" si="263"/>
        <v>521343276560.8125</v>
      </c>
      <c r="R878" s="5">
        <f t="shared" si="253"/>
        <v>12967124.547509916</v>
      </c>
      <c r="S878" s="18">
        <f t="shared" si="251"/>
        <v>129671245475.09917</v>
      </c>
      <c r="T878" s="119">
        <f t="shared" si="248"/>
        <v>1296.7113053098026</v>
      </c>
      <c r="U878" s="119">
        <f t="shared" si="252"/>
        <v>12967113.053098027</v>
      </c>
    </row>
    <row r="879" spans="2:21" x14ac:dyDescent="0.25">
      <c r="B879" s="5">
        <f>形核速率!F879</f>
        <v>48.662754131255554</v>
      </c>
      <c r="C879" s="5">
        <f t="shared" si="250"/>
        <v>0.29314154425810557</v>
      </c>
      <c r="D879" s="5">
        <f>形核速率!K879</f>
        <v>106851.41126985043</v>
      </c>
      <c r="E879" s="5">
        <f>晶体生长速度!E878</f>
        <v>1077791.3719487553</v>
      </c>
      <c r="F879" s="39">
        <f t="shared" si="255"/>
        <v>14.770960069382019</v>
      </c>
      <c r="G879">
        <f t="shared" si="256"/>
        <v>14</v>
      </c>
      <c r="H879" s="65">
        <f t="shared" si="257"/>
        <v>0.77096006938201889</v>
      </c>
      <c r="I879">
        <f t="shared" si="258"/>
        <v>11</v>
      </c>
      <c r="J879">
        <f t="shared" si="259"/>
        <v>2.0883107333541155</v>
      </c>
      <c r="K879" s="66">
        <f t="shared" si="260"/>
        <v>5.4187780150716923E-7</v>
      </c>
      <c r="L879" s="96">
        <f t="shared" si="254"/>
        <v>554757.63106279483</v>
      </c>
      <c r="N879" s="101">
        <f t="shared" si="249"/>
        <v>1</v>
      </c>
      <c r="O879" s="5">
        <f t="shared" si="261"/>
        <v>5604174503777.5264</v>
      </c>
      <c r="P879" s="5">
        <f t="shared" si="262"/>
        <v>52448296.537930883</v>
      </c>
      <c r="Q879" s="60">
        <f t="shared" si="263"/>
        <v>524482965379.30884</v>
      </c>
      <c r="R879" s="5">
        <f t="shared" si="253"/>
        <v>13283069.974671036</v>
      </c>
      <c r="S879" s="18">
        <f t="shared" si="251"/>
        <v>132830699746.71036</v>
      </c>
      <c r="T879" s="119">
        <f t="shared" si="248"/>
        <v>1328.3058480259147</v>
      </c>
      <c r="U879" s="119">
        <f t="shared" si="252"/>
        <v>13283058.480259147</v>
      </c>
    </row>
    <row r="880" spans="2:21" x14ac:dyDescent="0.25">
      <c r="B880" s="5">
        <f>形核速率!F880</f>
        <v>48.66276161806752</v>
      </c>
      <c r="C880" s="5">
        <f t="shared" si="250"/>
        <v>7.4868119668280997E-6</v>
      </c>
      <c r="D880" s="5">
        <f>形核速率!K880</f>
        <v>106847.33041230719</v>
      </c>
      <c r="E880" s="5">
        <f>晶体生长速度!E879</f>
        <v>1097396.5078652268</v>
      </c>
      <c r="F880" s="39">
        <f t="shared" si="255"/>
        <v>14.770922030567904</v>
      </c>
      <c r="G880">
        <f t="shared" si="256"/>
        <v>14</v>
      </c>
      <c r="H880" s="65">
        <f t="shared" si="257"/>
        <v>0.77092203056790432</v>
      </c>
      <c r="I880">
        <f t="shared" si="258"/>
        <v>11</v>
      </c>
      <c r="J880">
        <f t="shared" si="259"/>
        <v>2.0883107333541155</v>
      </c>
      <c r="K880" s="66">
        <f t="shared" si="260"/>
        <v>5.418551569565144E-7</v>
      </c>
      <c r="L880" s="96">
        <f t="shared" si="254"/>
        <v>554757.97421415814</v>
      </c>
      <c r="N880" s="101">
        <f t="shared" si="249"/>
        <v>1</v>
      </c>
      <c r="O880" s="5">
        <f t="shared" si="261"/>
        <v>5705897964972.2559</v>
      </c>
      <c r="P880" s="5">
        <f t="shared" si="262"/>
        <v>53402344.66274529</v>
      </c>
      <c r="Q880" s="60">
        <f t="shared" si="263"/>
        <v>534023446627.45288</v>
      </c>
      <c r="R880" s="5">
        <f t="shared" si="253"/>
        <v>13283078.190672344</v>
      </c>
      <c r="S880" s="18">
        <f t="shared" si="251"/>
        <v>132830781906.72343</v>
      </c>
      <c r="T880" s="119">
        <f t="shared" si="248"/>
        <v>1328.3066696260455</v>
      </c>
      <c r="U880" s="119">
        <f t="shared" si="252"/>
        <v>13283066.696260454</v>
      </c>
    </row>
    <row r="881" spans="2:21" x14ac:dyDescent="0.25">
      <c r="B881" s="5">
        <f>形核速率!F881</f>
        <v>48.955903162325626</v>
      </c>
      <c r="C881" s="5">
        <f t="shared" si="250"/>
        <v>0.29314154425810557</v>
      </c>
      <c r="D881" s="5">
        <f>形核速率!K881</f>
        <v>106847.33211594236</v>
      </c>
      <c r="E881" s="5">
        <f>晶体生长速度!E880</f>
        <v>1097354.7532348388</v>
      </c>
      <c r="F881" s="39">
        <f t="shared" si="255"/>
        <v>14.776927921788992</v>
      </c>
      <c r="G881">
        <f t="shared" si="256"/>
        <v>14</v>
      </c>
      <c r="H881" s="65">
        <f t="shared" si="257"/>
        <v>0.77692792178899239</v>
      </c>
      <c r="I881">
        <f t="shared" si="258"/>
        <v>11</v>
      </c>
      <c r="J881">
        <f t="shared" si="259"/>
        <v>2.0883107333541155</v>
      </c>
      <c r="K881" s="66">
        <f t="shared" si="260"/>
        <v>5.4544221729876211E-7</v>
      </c>
      <c r="L881" s="96">
        <f t="shared" si="254"/>
        <v>568193.34480742703</v>
      </c>
      <c r="N881" s="101">
        <f t="shared" si="249"/>
        <v>1</v>
      </c>
      <c r="O881" s="5">
        <f t="shared" si="261"/>
        <v>5740051631642.9561</v>
      </c>
      <c r="P881" s="5">
        <f t="shared" si="262"/>
        <v>53721993.034082502</v>
      </c>
      <c r="Q881" s="60">
        <f t="shared" si="263"/>
        <v>537219930340.82501</v>
      </c>
      <c r="R881" s="5">
        <f t="shared" si="253"/>
        <v>13604758.457634576</v>
      </c>
      <c r="S881" s="18">
        <f t="shared" si="251"/>
        <v>136047584576.34576</v>
      </c>
      <c r="T881" s="119">
        <f t="shared" si="248"/>
        <v>1360.4746963222688</v>
      </c>
      <c r="U881" s="119">
        <f t="shared" si="252"/>
        <v>13604746.963222688</v>
      </c>
    </row>
    <row r="882" spans="2:21" x14ac:dyDescent="0.25">
      <c r="B882" s="5">
        <f>形核速率!F882</f>
        <v>48.955910649137593</v>
      </c>
      <c r="C882" s="5">
        <f t="shared" si="250"/>
        <v>7.4868119668280997E-6</v>
      </c>
      <c r="D882" s="5">
        <f>形核速率!K882</f>
        <v>106843.27831565287</v>
      </c>
      <c r="E882" s="5">
        <f>晶体生长速度!E881</f>
        <v>1117195.7016011265</v>
      </c>
      <c r="F882" s="39">
        <f t="shared" si="255"/>
        <v>14.776890133838526</v>
      </c>
      <c r="G882">
        <f t="shared" si="256"/>
        <v>14</v>
      </c>
      <c r="H882" s="65">
        <f t="shared" si="257"/>
        <v>0.7768901338385259</v>
      </c>
      <c r="I882">
        <f t="shared" si="258"/>
        <v>11</v>
      </c>
      <c r="J882">
        <f t="shared" si="259"/>
        <v>2.0883107333541155</v>
      </c>
      <c r="K882" s="66">
        <f t="shared" si="260"/>
        <v>5.4541957411325218E-7</v>
      </c>
      <c r="L882" s="96">
        <f t="shared" si="254"/>
        <v>568193.69414991722</v>
      </c>
      <c r="N882" s="101">
        <f t="shared" si="249"/>
        <v>1</v>
      </c>
      <c r="O882" s="5">
        <f t="shared" si="261"/>
        <v>5843614993873.1035</v>
      </c>
      <c r="P882" s="5">
        <f t="shared" si="262"/>
        <v>54693332.945185333</v>
      </c>
      <c r="Q882" s="60">
        <f t="shared" si="263"/>
        <v>546933329451.85333</v>
      </c>
      <c r="R882" s="5">
        <f t="shared" si="253"/>
        <v>13604766.821868723</v>
      </c>
      <c r="S882" s="18">
        <f t="shared" si="251"/>
        <v>136047668218.68723</v>
      </c>
      <c r="T882" s="119">
        <f t="shared" si="248"/>
        <v>1360.4755327456835</v>
      </c>
      <c r="U882" s="119">
        <f t="shared" si="252"/>
        <v>13604755.327456836</v>
      </c>
    </row>
    <row r="883" spans="2:21" x14ac:dyDescent="0.25">
      <c r="B883" s="5">
        <f>形核速率!F883</f>
        <v>49.249052193395698</v>
      </c>
      <c r="C883" s="5">
        <f t="shared" si="250"/>
        <v>0.29314154425810557</v>
      </c>
      <c r="D883" s="5">
        <f>形核速率!K883</f>
        <v>106843.28006445075</v>
      </c>
      <c r="E883" s="5">
        <f>晶体生长速度!E882</f>
        <v>1117153.0432192995</v>
      </c>
      <c r="F883" s="39">
        <f t="shared" si="255"/>
        <v>14.782860169270409</v>
      </c>
      <c r="G883">
        <f t="shared" si="256"/>
        <v>14</v>
      </c>
      <c r="H883" s="65">
        <f t="shared" si="257"/>
        <v>0.78286016927040869</v>
      </c>
      <c r="I883">
        <f t="shared" si="258"/>
        <v>11</v>
      </c>
      <c r="J883">
        <f t="shared" si="259"/>
        <v>2.0883107333541155</v>
      </c>
      <c r="K883" s="66">
        <f t="shared" si="260"/>
        <v>5.4900860400115168E-7</v>
      </c>
      <c r="L883" s="96">
        <f t="shared" si="254"/>
        <v>581871.46346420399</v>
      </c>
      <c r="N883" s="101">
        <f t="shared" si="249"/>
        <v>1</v>
      </c>
      <c r="O883" s="5">
        <f t="shared" si="261"/>
        <v>5878381421496.6641</v>
      </c>
      <c r="P883" s="5">
        <f t="shared" si="262"/>
        <v>55018728.533518121</v>
      </c>
      <c r="Q883" s="60">
        <f t="shared" si="263"/>
        <v>550187285335.18115</v>
      </c>
      <c r="R883" s="5">
        <f t="shared" si="253"/>
        <v>13932250.790130671</v>
      </c>
      <c r="S883" s="18">
        <f t="shared" si="251"/>
        <v>139322507901.3067</v>
      </c>
      <c r="T883" s="119">
        <f t="shared" si="248"/>
        <v>1393.2239295718782</v>
      </c>
      <c r="U883" s="119">
        <f t="shared" si="252"/>
        <v>13932239.295718782</v>
      </c>
    </row>
    <row r="884" spans="2:21" x14ac:dyDescent="0.25">
      <c r="B884" s="5">
        <f>形核速率!F884</f>
        <v>49.249059680207665</v>
      </c>
      <c r="C884" s="5">
        <f t="shared" si="250"/>
        <v>7.4868119668280997E-6</v>
      </c>
      <c r="D884" s="5">
        <f>形核速率!K884</f>
        <v>106839.25298419477</v>
      </c>
      <c r="E884" s="5">
        <f>晶体生长速度!E883</f>
        <v>1137231.2088979816</v>
      </c>
      <c r="F884" s="39">
        <f t="shared" si="255"/>
        <v>14.782822629066937</v>
      </c>
      <c r="G884">
        <f t="shared" si="256"/>
        <v>14</v>
      </c>
      <c r="H884" s="65">
        <f t="shared" si="257"/>
        <v>0.78282262906693667</v>
      </c>
      <c r="I884">
        <f t="shared" si="258"/>
        <v>11</v>
      </c>
      <c r="J884">
        <f t="shared" si="259"/>
        <v>2.0883107333541155</v>
      </c>
      <c r="K884" s="66">
        <f t="shared" si="260"/>
        <v>5.4898596218446531E-7</v>
      </c>
      <c r="L884" s="96">
        <f t="shared" si="254"/>
        <v>581871.81907171535</v>
      </c>
      <c r="N884" s="101">
        <f t="shared" si="249"/>
        <v>1</v>
      </c>
      <c r="O884" s="5">
        <f t="shared" si="261"/>
        <v>5983806692094.999</v>
      </c>
      <c r="P884" s="5">
        <f t="shared" si="262"/>
        <v>56007567.677211404</v>
      </c>
      <c r="Q884" s="60">
        <f t="shared" si="263"/>
        <v>560075676772.11401</v>
      </c>
      <c r="R884" s="5">
        <f t="shared" si="253"/>
        <v>13932259.304366894</v>
      </c>
      <c r="S884" s="18">
        <f t="shared" si="251"/>
        <v>139322593043.66895</v>
      </c>
      <c r="T884" s="119">
        <f t="shared" si="248"/>
        <v>1393.2247809955006</v>
      </c>
      <c r="U884" s="119">
        <f t="shared" si="252"/>
        <v>13932247.809955006</v>
      </c>
    </row>
    <row r="885" spans="2:21" x14ac:dyDescent="0.25">
      <c r="B885" s="5">
        <f>形核速率!F885</f>
        <v>49.542201224465771</v>
      </c>
      <c r="C885" s="5">
        <f t="shared" si="250"/>
        <v>0.29314154425810557</v>
      </c>
      <c r="D885" s="5">
        <f>形核速率!K885</f>
        <v>106839.25477755383</v>
      </c>
      <c r="E885" s="5">
        <f>晶体生长速度!E884</f>
        <v>1137187.634190365</v>
      </c>
      <c r="F885" s="39">
        <f t="shared" si="255"/>
        <v>14.788757234301126</v>
      </c>
      <c r="G885">
        <f t="shared" si="256"/>
        <v>14</v>
      </c>
      <c r="H885" s="65">
        <f t="shared" si="257"/>
        <v>0.78875723430112643</v>
      </c>
      <c r="I885">
        <f t="shared" si="258"/>
        <v>11</v>
      </c>
      <c r="J885">
        <f t="shared" si="259"/>
        <v>2.0883107333541155</v>
      </c>
      <c r="K885" s="66">
        <f t="shared" si="260"/>
        <v>5.5257695105972519E-7</v>
      </c>
      <c r="L885" s="96">
        <f t="shared" si="254"/>
        <v>595794.88023911882</v>
      </c>
      <c r="N885" s="101">
        <f t="shared" si="249"/>
        <v>1</v>
      </c>
      <c r="O885" s="5">
        <f t="shared" si="261"/>
        <v>6019193121025.666</v>
      </c>
      <c r="P885" s="5">
        <f t="shared" si="262"/>
        <v>56338778.60303323</v>
      </c>
      <c r="Q885" s="60">
        <f t="shared" si="263"/>
        <v>563387786030.33228</v>
      </c>
      <c r="R885" s="5">
        <f t="shared" si="253"/>
        <v>14265616.24356468</v>
      </c>
      <c r="S885" s="18">
        <f t="shared" si="251"/>
        <v>142656162435.64679</v>
      </c>
      <c r="T885" s="119">
        <f t="shared" ref="T885:T947" si="264">T884+(E885*C885*N885)/10000</f>
        <v>1426.5604749152792</v>
      </c>
      <c r="U885" s="119">
        <f t="shared" si="252"/>
        <v>14265604.749152793</v>
      </c>
    </row>
    <row r="886" spans="2:21" x14ac:dyDescent="0.25">
      <c r="B886" s="5">
        <f>形核速率!F886</f>
        <v>49.542208711277738</v>
      </c>
      <c r="C886" s="5">
        <f t="shared" si="250"/>
        <v>7.4868119668280997E-6</v>
      </c>
      <c r="D886" s="5">
        <f>形核速率!K886</f>
        <v>106835.25408625777</v>
      </c>
      <c r="E886" s="5">
        <f>晶体生长速度!E885</f>
        <v>1157504.4219576723</v>
      </c>
      <c r="F886" s="39">
        <f t="shared" si="255"/>
        <v>14.788719938784674</v>
      </c>
      <c r="G886">
        <f t="shared" si="256"/>
        <v>14</v>
      </c>
      <c r="H886" s="65">
        <f t="shared" si="257"/>
        <v>0.7887199387846735</v>
      </c>
      <c r="I886">
        <f t="shared" si="258"/>
        <v>11</v>
      </c>
      <c r="J886">
        <f t="shared" si="259"/>
        <v>2.0883107333541155</v>
      </c>
      <c r="K886" s="66">
        <f t="shared" si="260"/>
        <v>5.5255431061535564E-7</v>
      </c>
      <c r="L886" s="96">
        <f t="shared" si="254"/>
        <v>595795.2421859809</v>
      </c>
      <c r="N886" s="101">
        <f t="shared" ref="N886:N947" si="265">N885</f>
        <v>1</v>
      </c>
      <c r="O886" s="5">
        <f t="shared" si="261"/>
        <v>6126502437209.1826</v>
      </c>
      <c r="P886" s="5">
        <f t="shared" si="262"/>
        <v>57345325.656853899</v>
      </c>
      <c r="Q886" s="60">
        <f t="shared" si="263"/>
        <v>573453256568.53894</v>
      </c>
      <c r="R886" s="5">
        <f t="shared" si="253"/>
        <v>14265624.909582639</v>
      </c>
      <c r="S886" s="18">
        <f t="shared" si="251"/>
        <v>142656249095.82639</v>
      </c>
      <c r="T886" s="119">
        <f t="shared" si="264"/>
        <v>1426.5613415170751</v>
      </c>
      <c r="U886" s="119">
        <f t="shared" si="252"/>
        <v>14265613.415170752</v>
      </c>
    </row>
    <row r="887" spans="2:21" x14ac:dyDescent="0.25">
      <c r="B887" s="5">
        <f>形核速率!F887</f>
        <v>49.835350255535843</v>
      </c>
      <c r="C887" s="5">
        <f t="shared" si="250"/>
        <v>0.29314154425810557</v>
      </c>
      <c r="D887" s="5">
        <f>形核速率!K887</f>
        <v>106835.2559235878</v>
      </c>
      <c r="E887" s="5">
        <f>晶体生长速度!E886</f>
        <v>1157459.9182652936</v>
      </c>
      <c r="F887" s="39">
        <f t="shared" si="255"/>
        <v>14.794619531880002</v>
      </c>
      <c r="G887">
        <f t="shared" si="256"/>
        <v>14</v>
      </c>
      <c r="H887" s="65">
        <f t="shared" si="257"/>
        <v>0.79461953188000223</v>
      </c>
      <c r="I887">
        <f t="shared" si="258"/>
        <v>11</v>
      </c>
      <c r="J887">
        <f t="shared" si="259"/>
        <v>2.0883107333541155</v>
      </c>
      <c r="K887" s="66">
        <f t="shared" si="260"/>
        <v>5.5614724803853591E-7</v>
      </c>
      <c r="L887" s="96">
        <f t="shared" si="254"/>
        <v>609966.50538288581</v>
      </c>
      <c r="N887" s="101">
        <f t="shared" si="265"/>
        <v>1</v>
      </c>
      <c r="O887" s="5">
        <f t="shared" si="261"/>
        <v>6162516149304.4063</v>
      </c>
      <c r="P887" s="5">
        <f t="shared" si="262"/>
        <v>57682420.433494791</v>
      </c>
      <c r="Q887" s="60">
        <f t="shared" si="263"/>
        <v>576824204334.94788</v>
      </c>
      <c r="R887" s="5">
        <f t="shared" si="253"/>
        <v>14604924.497439789</v>
      </c>
      <c r="S887" s="18">
        <f t="shared" si="251"/>
        <v>146049244974.39789</v>
      </c>
      <c r="T887" s="119">
        <f t="shared" si="264"/>
        <v>1460.49130030279</v>
      </c>
      <c r="U887" s="119">
        <f t="shared" si="252"/>
        <v>14604913.003027901</v>
      </c>
    </row>
    <row r="888" spans="2:21" x14ac:dyDescent="0.25">
      <c r="B888" s="5">
        <f>形核速率!F888</f>
        <v>49.83535774234781</v>
      </c>
      <c r="C888" s="5">
        <f t="shared" si="250"/>
        <v>7.4868119668280997E-6</v>
      </c>
      <c r="D888" s="5">
        <f>形核速率!K888</f>
        <v>106831.2812961779</v>
      </c>
      <c r="E888" s="5">
        <f>晶体生长速度!E887</f>
        <v>1178016.7328111157</v>
      </c>
      <c r="F888" s="39">
        <f t="shared" si="255"/>
        <v>14.794582478045923</v>
      </c>
      <c r="G888">
        <f t="shared" si="256"/>
        <v>14</v>
      </c>
      <c r="H888" s="65">
        <f t="shared" si="257"/>
        <v>0.79458247804592297</v>
      </c>
      <c r="I888">
        <f t="shared" si="258"/>
        <v>11</v>
      </c>
      <c r="J888">
        <f t="shared" si="259"/>
        <v>2.0883107333541155</v>
      </c>
      <c r="K888" s="66">
        <f t="shared" si="260"/>
        <v>5.5612460896980039E-7</v>
      </c>
      <c r="L888" s="96">
        <f t="shared" si="254"/>
        <v>609966.87374386366</v>
      </c>
      <c r="N888" s="101">
        <f t="shared" si="265"/>
        <v>1</v>
      </c>
      <c r="O888" s="5">
        <f t="shared" si="261"/>
        <v>6271731778159.8867</v>
      </c>
      <c r="P888" s="5">
        <f t="shared" si="262"/>
        <v>58706885.306113705</v>
      </c>
      <c r="Q888" s="60">
        <f t="shared" si="263"/>
        <v>587068853061.13708</v>
      </c>
      <c r="R888" s="5">
        <f t="shared" si="253"/>
        <v>14604933.317029562</v>
      </c>
      <c r="S888" s="18">
        <f t="shared" si="251"/>
        <v>146049333170.29562</v>
      </c>
      <c r="T888" s="119">
        <f t="shared" si="264"/>
        <v>1460.4921822617673</v>
      </c>
      <c r="U888" s="119">
        <f t="shared" si="252"/>
        <v>14604921.822617672</v>
      </c>
    </row>
    <row r="889" spans="2:21" x14ac:dyDescent="0.25">
      <c r="B889" s="5">
        <f>形核速率!F889</f>
        <v>50.128499286605916</v>
      </c>
      <c r="C889" s="5">
        <f t="shared" si="250"/>
        <v>0.29314154425810557</v>
      </c>
      <c r="D889" s="5">
        <f>形核速率!K889</f>
        <v>106831.28317689961</v>
      </c>
      <c r="E889" s="5">
        <f>晶体生长速度!E888</f>
        <v>1177971.2873903916</v>
      </c>
      <c r="F889" s="39">
        <f t="shared" si="255"/>
        <v>14.800447469705261</v>
      </c>
      <c r="G889">
        <f t="shared" si="256"/>
        <v>14</v>
      </c>
      <c r="H889" s="65">
        <f t="shared" si="257"/>
        <v>0.80044746970526148</v>
      </c>
      <c r="I889">
        <f t="shared" si="258"/>
        <v>11</v>
      </c>
      <c r="J889">
        <f t="shared" si="259"/>
        <v>2.0883107333541155</v>
      </c>
      <c r="K889" s="66">
        <f t="shared" si="260"/>
        <v>5.5971948461828023E-7</v>
      </c>
      <c r="L889" s="96">
        <f t="shared" si="254"/>
        <v>624389.26618884795</v>
      </c>
      <c r="N889" s="101">
        <f t="shared" si="265"/>
        <v>1</v>
      </c>
      <c r="O889" s="5">
        <f t="shared" si="261"/>
        <v>6308380096763.3027</v>
      </c>
      <c r="P889" s="5">
        <f t="shared" si="262"/>
        <v>59049932.839591496</v>
      </c>
      <c r="Q889" s="60">
        <f t="shared" si="263"/>
        <v>590499328395.91492</v>
      </c>
      <c r="R889" s="5">
        <f t="shared" si="253"/>
        <v>14950245.63930689</v>
      </c>
      <c r="S889" s="18">
        <f t="shared" si="251"/>
        <v>149502456393.06891</v>
      </c>
      <c r="T889" s="119">
        <f t="shared" si="264"/>
        <v>1495.0234144895001</v>
      </c>
      <c r="U889" s="119">
        <f t="shared" si="252"/>
        <v>14950234.144895</v>
      </c>
    </row>
    <row r="890" spans="2:21" x14ac:dyDescent="0.25">
      <c r="B890" s="5">
        <f>形核速率!F890</f>
        <v>50.128506773417882</v>
      </c>
      <c r="C890" s="5">
        <f t="shared" si="250"/>
        <v>7.4868119668280997E-6</v>
      </c>
      <c r="D890" s="5">
        <f>形核速率!K890</f>
        <v>106827.33429415894</v>
      </c>
      <c r="E890" s="5">
        <f>晶体生长速度!E889</f>
        <v>1198769.5333182795</v>
      </c>
      <c r="F890" s="39">
        <f t="shared" si="255"/>
        <v>14.800410654602917</v>
      </c>
      <c r="G890">
        <f t="shared" si="256"/>
        <v>14</v>
      </c>
      <c r="H890" s="65">
        <f t="shared" si="257"/>
        <v>0.80041065460291705</v>
      </c>
      <c r="I890">
        <f t="shared" si="258"/>
        <v>11</v>
      </c>
      <c r="J890">
        <f t="shared" si="259"/>
        <v>2.0883107333541155</v>
      </c>
      <c r="K890" s="66">
        <f t="shared" si="260"/>
        <v>5.5969684692831869E-7</v>
      </c>
      <c r="L890" s="96">
        <f t="shared" si="254"/>
        <v>624389.64103914157</v>
      </c>
      <c r="N890" s="101">
        <f t="shared" si="265"/>
        <v>1</v>
      </c>
      <c r="O890" s="5">
        <f t="shared" si="261"/>
        <v>6419524435232.8516</v>
      </c>
      <c r="P890" s="5">
        <f t="shared" si="262"/>
        <v>60092526.670712367</v>
      </c>
      <c r="Q890" s="60">
        <f t="shared" si="263"/>
        <v>600925266707.12366</v>
      </c>
      <c r="R890" s="5">
        <f t="shared" si="253"/>
        <v>14950254.614268977</v>
      </c>
      <c r="S890" s="18">
        <f t="shared" si="251"/>
        <v>149502546142.68976</v>
      </c>
      <c r="T890" s="119">
        <f t="shared" si="264"/>
        <v>1495.0243119857089</v>
      </c>
      <c r="U890" s="119">
        <f t="shared" si="252"/>
        <v>14950243.11985709</v>
      </c>
    </row>
    <row r="891" spans="2:21" x14ac:dyDescent="0.25">
      <c r="B891" s="5">
        <f>形核速率!F891</f>
        <v>50.421648317675988</v>
      </c>
      <c r="C891" s="5">
        <f t="shared" si="250"/>
        <v>0.29314154425810557</v>
      </c>
      <c r="D891" s="5">
        <f>形核速率!K891</f>
        <v>106827.33621770375</v>
      </c>
      <c r="E891" s="5">
        <f>晶体生长速度!E890</f>
        <v>1198723.133341027</v>
      </c>
      <c r="F891" s="39">
        <f t="shared" si="255"/>
        <v>14.806241448344746</v>
      </c>
      <c r="G891">
        <f t="shared" si="256"/>
        <v>14</v>
      </c>
      <c r="H891" s="65">
        <f t="shared" si="257"/>
        <v>0.8062414483447462</v>
      </c>
      <c r="I891">
        <f t="shared" si="258"/>
        <v>11</v>
      </c>
      <c r="J891">
        <f t="shared" si="259"/>
        <v>2.0883107333541155</v>
      </c>
      <c r="K891" s="66">
        <f t="shared" si="260"/>
        <v>5.6329365059431295E-7</v>
      </c>
      <c r="L891" s="96">
        <f t="shared" si="254"/>
        <v>639066.10699088371</v>
      </c>
      <c r="N891" s="101">
        <f t="shared" si="265"/>
        <v>1</v>
      </c>
      <c r="O891" s="5">
        <f t="shared" si="261"/>
        <v>6456814725157.2725</v>
      </c>
      <c r="P891" s="5">
        <f t="shared" si="262"/>
        <v>60441596.259583883</v>
      </c>
      <c r="Q891" s="60">
        <f t="shared" si="263"/>
        <v>604415962595.83887</v>
      </c>
      <c r="R891" s="5">
        <f t="shared" si="253"/>
        <v>15301650.164714482</v>
      </c>
      <c r="S891" s="18">
        <f t="shared" si="251"/>
        <v>153016501647.14481</v>
      </c>
      <c r="T891" s="119">
        <f t="shared" si="264"/>
        <v>1530.1638670302593</v>
      </c>
      <c r="U891" s="119">
        <f t="shared" si="252"/>
        <v>15301638.670302594</v>
      </c>
    </row>
    <row r="892" spans="2:21" x14ac:dyDescent="0.25">
      <c r="B892" s="5">
        <f>形核速率!F892</f>
        <v>50.421655804487955</v>
      </c>
      <c r="C892" s="5">
        <f t="shared" si="250"/>
        <v>7.4868119668280997E-6</v>
      </c>
      <c r="D892" s="5">
        <f>形核速率!K892</f>
        <v>106823.4127661338</v>
      </c>
      <c r="E892" s="5">
        <f>晶体生长速度!E891</f>
        <v>1219764.2151681981</v>
      </c>
      <c r="F892" s="39">
        <f t="shared" si="255"/>
        <v>14.806204869076238</v>
      </c>
      <c r="G892">
        <f t="shared" si="256"/>
        <v>14</v>
      </c>
      <c r="H892" s="65">
        <f t="shared" si="257"/>
        <v>0.80620486907623778</v>
      </c>
      <c r="I892">
        <f t="shared" si="258"/>
        <v>11</v>
      </c>
      <c r="J892">
        <f t="shared" si="259"/>
        <v>2.0883107333541155</v>
      </c>
      <c r="K892" s="66">
        <f t="shared" si="260"/>
        <v>5.6327101428609984E-7</v>
      </c>
      <c r="L892" s="96">
        <f t="shared" si="254"/>
        <v>639066.48840612848</v>
      </c>
      <c r="N892" s="101">
        <f t="shared" si="265"/>
        <v>1</v>
      </c>
      <c r="O892" s="5">
        <f t="shared" si="261"/>
        <v>6569910300023.9238</v>
      </c>
      <c r="P892" s="5">
        <f t="shared" si="262"/>
        <v>61502531.419842273</v>
      </c>
      <c r="Q892" s="60">
        <f t="shared" si="263"/>
        <v>615025314198.42273</v>
      </c>
      <c r="R892" s="5">
        <f t="shared" si="253"/>
        <v>15301659.296859805</v>
      </c>
      <c r="S892" s="18">
        <f t="shared" si="251"/>
        <v>153016592968.59805</v>
      </c>
      <c r="T892" s="119">
        <f t="shared" si="264"/>
        <v>1530.1647802447917</v>
      </c>
      <c r="U892" s="119">
        <f t="shared" si="252"/>
        <v>15301647.802447917</v>
      </c>
    </row>
    <row r="893" spans="2:21" x14ac:dyDescent="0.25">
      <c r="B893" s="5">
        <f>形核速率!F893</f>
        <v>50.71479734874606</v>
      </c>
      <c r="C893" s="5">
        <f t="shared" si="250"/>
        <v>0.29314154425810557</v>
      </c>
      <c r="D893" s="5">
        <f>形核速率!K893</f>
        <v>106823.41473194366</v>
      </c>
      <c r="E893" s="5">
        <f>晶体生长速度!E892</f>
        <v>1219716.8477216435</v>
      </c>
      <c r="F893" s="39">
        <f t="shared" si="255"/>
        <v>14.812001861401251</v>
      </c>
      <c r="G893">
        <f t="shared" si="256"/>
        <v>14</v>
      </c>
      <c r="H893" s="65">
        <f t="shared" si="257"/>
        <v>0.81200186140125119</v>
      </c>
      <c r="I893">
        <f t="shared" si="258"/>
        <v>11</v>
      </c>
      <c r="J893">
        <f t="shared" si="259"/>
        <v>2.0883107333541155</v>
      </c>
      <c r="K893" s="66">
        <f t="shared" si="260"/>
        <v>5.668697358747244E-7</v>
      </c>
      <c r="L893" s="96">
        <f t="shared" si="254"/>
        <v>653999.98916131468</v>
      </c>
      <c r="N893" s="101">
        <f t="shared" si="265"/>
        <v>1</v>
      </c>
      <c r="O893" s="5">
        <f t="shared" si="261"/>
        <v>6607849967534.334</v>
      </c>
      <c r="P893" s="5">
        <f t="shared" si="262"/>
        <v>61857692.755054511</v>
      </c>
      <c r="Q893" s="60">
        <f t="shared" si="263"/>
        <v>618576927550.54517</v>
      </c>
      <c r="R893" s="5">
        <f t="shared" si="253"/>
        <v>15659208.977158556</v>
      </c>
      <c r="S893" s="18">
        <f t="shared" si="251"/>
        <v>156592089771.58557</v>
      </c>
      <c r="T893" s="119">
        <f t="shared" si="264"/>
        <v>1565.9197482746667</v>
      </c>
      <c r="U893" s="119">
        <f t="shared" si="252"/>
        <v>15659197.482746668</v>
      </c>
    </row>
    <row r="894" spans="2:21" x14ac:dyDescent="0.25">
      <c r="B894" s="5">
        <f>形核速率!F894</f>
        <v>50.714804835558027</v>
      </c>
      <c r="C894" s="5">
        <f t="shared" si="250"/>
        <v>7.4868119668280997E-6</v>
      </c>
      <c r="D894" s="5">
        <f>形核速率!K894</f>
        <v>106819.51640362976</v>
      </c>
      <c r="E894" s="5">
        <f>晶体生长速度!E893</f>
        <v>1241002.1698789862</v>
      </c>
      <c r="F894" s="39">
        <f t="shared" si="255"/>
        <v>14.811965515120175</v>
      </c>
      <c r="G894">
        <f t="shared" si="256"/>
        <v>14</v>
      </c>
      <c r="H894" s="65">
        <f t="shared" si="257"/>
        <v>0.81196551512017479</v>
      </c>
      <c r="I894">
        <f t="shared" si="258"/>
        <v>11</v>
      </c>
      <c r="J894">
        <f t="shared" si="259"/>
        <v>2.0883107333541155</v>
      </c>
      <c r="K894" s="66">
        <f t="shared" si="260"/>
        <v>5.6684710095106827E-7</v>
      </c>
      <c r="L894" s="96">
        <f t="shared" si="254"/>
        <v>654000.37721758103</v>
      </c>
      <c r="N894" s="101">
        <f t="shared" si="265"/>
        <v>1</v>
      </c>
      <c r="O894" s="5">
        <f t="shared" si="261"/>
        <v>6722919435407.6572</v>
      </c>
      <c r="P894" s="5">
        <f t="shared" si="262"/>
        <v>62937182.845916815</v>
      </c>
      <c r="Q894" s="60">
        <f t="shared" si="263"/>
        <v>629371828459.16809</v>
      </c>
      <c r="R894" s="5">
        <f t="shared" si="253"/>
        <v>15659218.268308451</v>
      </c>
      <c r="S894" s="18">
        <f t="shared" si="251"/>
        <v>156592182683.0845</v>
      </c>
      <c r="T894" s="119">
        <f t="shared" si="264"/>
        <v>1565.9206773896565</v>
      </c>
      <c r="U894" s="119">
        <f t="shared" si="252"/>
        <v>15659206.773896566</v>
      </c>
    </row>
    <row r="895" spans="2:21" x14ac:dyDescent="0.25">
      <c r="B895" s="5">
        <f>形核速率!F895</f>
        <v>51.007946379816133</v>
      </c>
      <c r="C895" s="5">
        <f t="shared" si="250"/>
        <v>0.29314154425810557</v>
      </c>
      <c r="D895" s="5">
        <f>形核速率!K895</f>
        <v>106819.51841115675</v>
      </c>
      <c r="E895" s="5">
        <f>晶体生长速度!E894</f>
        <v>1240953.8219657768</v>
      </c>
      <c r="F895" s="39">
        <f t="shared" si="255"/>
        <v>14.817729095673064</v>
      </c>
      <c r="G895">
        <f t="shared" si="256"/>
        <v>14</v>
      </c>
      <c r="H895" s="65">
        <f t="shared" si="257"/>
        <v>0.81772909567306407</v>
      </c>
      <c r="I895">
        <f t="shared" si="258"/>
        <v>11</v>
      </c>
      <c r="J895">
        <f t="shared" si="259"/>
        <v>2.0883107333541155</v>
      </c>
      <c r="K895" s="66">
        <f t="shared" si="260"/>
        <v>5.7044773047843777E-7</v>
      </c>
      <c r="L895" s="96">
        <f t="shared" si="254"/>
        <v>669193.89110881288</v>
      </c>
      <c r="N895" s="101">
        <f t="shared" si="265"/>
        <v>1</v>
      </c>
      <c r="O895" s="5">
        <f t="shared" si="261"/>
        <v>6761515928204.2246</v>
      </c>
      <c r="P895" s="5">
        <f t="shared" si="262"/>
        <v>63298506.010658242</v>
      </c>
      <c r="Q895" s="60">
        <f t="shared" si="263"/>
        <v>632985060106.5824</v>
      </c>
      <c r="R895" s="5">
        <f t="shared" si="253"/>
        <v>16022993.388032498</v>
      </c>
      <c r="S895" s="18">
        <f t="shared" si="251"/>
        <v>160229933880.32498</v>
      </c>
      <c r="T895" s="119">
        <f t="shared" si="264"/>
        <v>1602.2981893620611</v>
      </c>
      <c r="U895" s="119">
        <f t="shared" si="252"/>
        <v>16022981.89362061</v>
      </c>
    </row>
    <row r="896" spans="2:21" x14ac:dyDescent="0.25">
      <c r="B896" s="5">
        <f>形核速率!F896</f>
        <v>51.0079538666281</v>
      </c>
      <c r="C896" s="5">
        <f t="shared" si="250"/>
        <v>7.4868119668280997E-6</v>
      </c>
      <c r="D896" s="5">
        <f>形核速率!K896</f>
        <v>106815.6449036376</v>
      </c>
      <c r="E896" s="5">
        <f>晶体生长速度!E895</f>
        <v>1262484.7887978528</v>
      </c>
      <c r="F896" s="39">
        <f t="shared" si="255"/>
        <v>14.817692979583317</v>
      </c>
      <c r="G896">
        <f t="shared" si="256"/>
        <v>14</v>
      </c>
      <c r="H896" s="65">
        <f t="shared" si="257"/>
        <v>0.81769297958331677</v>
      </c>
      <c r="I896">
        <f t="shared" si="258"/>
        <v>11</v>
      </c>
      <c r="J896">
        <f t="shared" si="259"/>
        <v>2.0883107333541155</v>
      </c>
      <c r="K896" s="66">
        <f t="shared" si="260"/>
        <v>5.7042509694199228E-7</v>
      </c>
      <c r="L896" s="96">
        <f t="shared" si="254"/>
        <v>669194.2858826064</v>
      </c>
      <c r="N896" s="101">
        <f t="shared" si="265"/>
        <v>1</v>
      </c>
      <c r="O896" s="5">
        <f t="shared" si="261"/>
        <v>6878582075505.96</v>
      </c>
      <c r="P896" s="5">
        <f t="shared" si="262"/>
        <v>64396765.864320599</v>
      </c>
      <c r="Q896" s="60">
        <f t="shared" si="263"/>
        <v>643967658643.20593</v>
      </c>
      <c r="R896" s="5">
        <f t="shared" si="253"/>
        <v>16023002.840018723</v>
      </c>
      <c r="S896" s="18">
        <f t="shared" si="251"/>
        <v>160230028400.18723</v>
      </c>
      <c r="T896" s="119">
        <f t="shared" si="264"/>
        <v>1602.2991345606836</v>
      </c>
      <c r="U896" s="119">
        <f t="shared" si="252"/>
        <v>16022991.345606836</v>
      </c>
    </row>
    <row r="897" spans="2:21" x14ac:dyDescent="0.25">
      <c r="B897" s="5">
        <f>形核速率!F897</f>
        <v>51.301095410886205</v>
      </c>
      <c r="C897" s="5">
        <f t="shared" si="250"/>
        <v>0.29314154425810557</v>
      </c>
      <c r="D897" s="5">
        <f>形核速率!K897</f>
        <v>106815.6469523438</v>
      </c>
      <c r="E897" s="5">
        <f>晶体生长速度!E896</f>
        <v>1262435.4473360674</v>
      </c>
      <c r="F897" s="39">
        <f t="shared" si="255"/>
        <v>14.823423531309938</v>
      </c>
      <c r="G897">
        <f t="shared" si="256"/>
        <v>14</v>
      </c>
      <c r="H897" s="65">
        <f t="shared" si="257"/>
        <v>0.82342353130993828</v>
      </c>
      <c r="I897">
        <f t="shared" si="258"/>
        <v>11</v>
      </c>
      <c r="J897">
        <f t="shared" si="259"/>
        <v>2.0883107333541155</v>
      </c>
      <c r="K897" s="66">
        <f t="shared" si="260"/>
        <v>5.7402762453337228E-7</v>
      </c>
      <c r="L897" s="96">
        <f t="shared" si="254"/>
        <v>684650.80827630905</v>
      </c>
      <c r="N897" s="101">
        <f t="shared" si="265"/>
        <v>1</v>
      </c>
      <c r="O897" s="5">
        <f t="shared" si="261"/>
        <v>6917842882707.0625</v>
      </c>
      <c r="P897" s="5">
        <f t="shared" si="262"/>
        <v>64764321.3338724</v>
      </c>
      <c r="Q897" s="60">
        <f t="shared" si="263"/>
        <v>647643213338.724</v>
      </c>
      <c r="R897" s="5">
        <f t="shared" si="253"/>
        <v>16393075.11657699</v>
      </c>
      <c r="S897" s="18">
        <f t="shared" si="251"/>
        <v>163930751165.7699</v>
      </c>
      <c r="T897" s="119">
        <f t="shared" si="264"/>
        <v>1639.3063622165103</v>
      </c>
      <c r="U897" s="119">
        <f t="shared" si="252"/>
        <v>16393063.622165103</v>
      </c>
    </row>
    <row r="898" spans="2:21" x14ac:dyDescent="0.25">
      <c r="B898" s="5">
        <f>形核速率!F898</f>
        <v>51.301102897698172</v>
      </c>
      <c r="C898" s="5">
        <f t="shared" si="250"/>
        <v>7.4868119668280997E-6</v>
      </c>
      <c r="D898" s="5">
        <f>形核速率!K898</f>
        <v>106811.79796848464</v>
      </c>
      <c r="E898" s="5">
        <f>晶体生长速度!E897</f>
        <v>1284213.4631011195</v>
      </c>
      <c r="F898" s="39">
        <f t="shared" si="255"/>
        <v>14.823387642664541</v>
      </c>
      <c r="G898">
        <f t="shared" si="256"/>
        <v>14</v>
      </c>
      <c r="H898" s="65">
        <f t="shared" si="257"/>
        <v>0.82338764266454056</v>
      </c>
      <c r="I898">
        <f t="shared" si="258"/>
        <v>11</v>
      </c>
      <c r="J898">
        <f t="shared" si="259"/>
        <v>2.0883107333541155</v>
      </c>
      <c r="K898" s="66">
        <f t="shared" si="260"/>
        <v>5.7400499238663383E-7</v>
      </c>
      <c r="L898" s="96">
        <f t="shared" si="254"/>
        <v>684651.20984457026</v>
      </c>
      <c r="N898" s="101">
        <f t="shared" si="265"/>
        <v>1</v>
      </c>
      <c r="O898" s="5">
        <f t="shared" si="261"/>
        <v>7036928625656.8115</v>
      </c>
      <c r="P898" s="5">
        <f t="shared" si="262"/>
        <v>65881567.013159849</v>
      </c>
      <c r="Q898" s="60">
        <f t="shared" si="263"/>
        <v>658815670131.59851</v>
      </c>
      <c r="R898" s="5">
        <f t="shared" si="253"/>
        <v>16393084.731241714</v>
      </c>
      <c r="S898" s="18">
        <f t="shared" si="251"/>
        <v>163930847312.41714</v>
      </c>
      <c r="T898" s="119">
        <f t="shared" si="264"/>
        <v>1639.3073236829825</v>
      </c>
      <c r="U898" s="119">
        <f t="shared" si="252"/>
        <v>16393073.236829825</v>
      </c>
    </row>
    <row r="899" spans="2:21" x14ac:dyDescent="0.25">
      <c r="B899" s="5">
        <f>形核速率!F899</f>
        <v>51.594244441956278</v>
      </c>
      <c r="C899" s="5">
        <f t="shared" si="250"/>
        <v>0.29314154425810557</v>
      </c>
      <c r="D899" s="5">
        <f>形核速率!K899</f>
        <v>106811.80005784184</v>
      </c>
      <c r="E899" s="5">
        <f>晶体生长速度!E898</f>
        <v>1284163.1149242755</v>
      </c>
      <c r="F899" s="39">
        <f t="shared" si="255"/>
        <v>14.829085541964599</v>
      </c>
      <c r="G899">
        <f t="shared" si="256"/>
        <v>14</v>
      </c>
      <c r="H899" s="65">
        <f t="shared" si="257"/>
        <v>0.8290855419645986</v>
      </c>
      <c r="I899">
        <f t="shared" si="258"/>
        <v>11</v>
      </c>
      <c r="J899">
        <f t="shared" si="259"/>
        <v>2.0883107333541155</v>
      </c>
      <c r="K899" s="66">
        <f t="shared" si="260"/>
        <v>5.7760940827463023E-7</v>
      </c>
      <c r="L899" s="96">
        <f t="shared" si="254"/>
        <v>700373.7531388998</v>
      </c>
      <c r="N899" s="101">
        <f t="shared" si="265"/>
        <v>1</v>
      </c>
      <c r="O899" s="5">
        <f t="shared" si="261"/>
        <v>7076861277782.0479</v>
      </c>
      <c r="P899" s="5">
        <f t="shared" si="262"/>
        <v>66255425.654747061</v>
      </c>
      <c r="Q899" s="60">
        <f t="shared" si="263"/>
        <v>662554256547.47058</v>
      </c>
      <c r="R899" s="5">
        <f t="shared" si="253"/>
        <v>16769526.289829915</v>
      </c>
      <c r="S899" s="18">
        <f t="shared" si="251"/>
        <v>167695262898.29916</v>
      </c>
      <c r="T899" s="119">
        <f t="shared" si="264"/>
        <v>1676.9514795418027</v>
      </c>
      <c r="U899" s="119">
        <f t="shared" si="252"/>
        <v>16769514.795418026</v>
      </c>
    </row>
    <row r="900" spans="2:21" x14ac:dyDescent="0.25">
      <c r="B900" s="5">
        <f>形核速率!F900</f>
        <v>51.594251928768244</v>
      </c>
      <c r="C900" s="5">
        <f t="shared" si="250"/>
        <v>7.4868119668280997E-6</v>
      </c>
      <c r="D900" s="5">
        <f>形核速率!K900</f>
        <v>106807.97530571112</v>
      </c>
      <c r="E900" s="5">
        <f>晶体生长速度!E899</f>
        <v>1306189.5837942264</v>
      </c>
      <c r="F900" s="39">
        <f t="shared" si="255"/>
        <v>14.829049878064568</v>
      </c>
      <c r="G900">
        <f t="shared" si="256"/>
        <v>14</v>
      </c>
      <c r="H900" s="65">
        <f t="shared" si="257"/>
        <v>0.82904987806456809</v>
      </c>
      <c r="I900">
        <f t="shared" si="258"/>
        <v>11</v>
      </c>
      <c r="J900">
        <f t="shared" si="259"/>
        <v>2.0883107333541155</v>
      </c>
      <c r="K900" s="66">
        <f t="shared" si="260"/>
        <v>5.7758677751994766E-7</v>
      </c>
      <c r="L900" s="96">
        <f t="shared" si="254"/>
        <v>700374.16157900414</v>
      </c>
      <c r="N900" s="101">
        <f t="shared" si="265"/>
        <v>1</v>
      </c>
      <c r="O900" s="5">
        <f t="shared" si="261"/>
        <v>7197989662382.918</v>
      </c>
      <c r="P900" s="5">
        <f t="shared" si="262"/>
        <v>67391874.453012258</v>
      </c>
      <c r="Q900" s="60">
        <f t="shared" si="263"/>
        <v>673918744530.12256</v>
      </c>
      <c r="R900" s="5">
        <f t="shared" si="253"/>
        <v>16769536.069025721</v>
      </c>
      <c r="S900" s="18">
        <f t="shared" si="251"/>
        <v>167695360690.2572</v>
      </c>
      <c r="T900" s="119">
        <f t="shared" si="264"/>
        <v>1676.9524574613833</v>
      </c>
      <c r="U900" s="119">
        <f t="shared" si="252"/>
        <v>16769524.574613834</v>
      </c>
    </row>
    <row r="901" spans="2:21" x14ac:dyDescent="0.25">
      <c r="B901" s="5">
        <f>形核速率!F901</f>
        <v>51.88739347302635</v>
      </c>
      <c r="C901" s="5">
        <f t="shared" si="250"/>
        <v>0.29314154425810557</v>
      </c>
      <c r="D901" s="5">
        <f>形核速率!K901</f>
        <v>106807.97743520062</v>
      </c>
      <c r="E901" s="5">
        <f>晶体生长速度!E900</f>
        <v>1306138.2156512947</v>
      </c>
      <c r="F901" s="39">
        <f t="shared" si="255"/>
        <v>14.834715494939967</v>
      </c>
      <c r="G901">
        <f t="shared" si="256"/>
        <v>14</v>
      </c>
      <c r="H901" s="65">
        <f t="shared" si="257"/>
        <v>0.83471549493996733</v>
      </c>
      <c r="I901">
        <f t="shared" si="258"/>
        <v>11</v>
      </c>
      <c r="J901">
        <f t="shared" si="259"/>
        <v>2.0883107333541155</v>
      </c>
      <c r="K901" s="66">
        <f t="shared" si="260"/>
        <v>5.8119307204273324E-7</v>
      </c>
      <c r="L901" s="96">
        <f t="shared" si="254"/>
        <v>716365.75520175626</v>
      </c>
      <c r="N901" s="101">
        <f t="shared" si="265"/>
        <v>1</v>
      </c>
      <c r="O901" s="5">
        <f t="shared" si="261"/>
        <v>7238601731336.1787</v>
      </c>
      <c r="P901" s="5">
        <f t="shared" si="262"/>
        <v>67772107.52565527</v>
      </c>
      <c r="Q901" s="60">
        <f t="shared" si="263"/>
        <v>677721075256.55273</v>
      </c>
      <c r="R901" s="5">
        <f t="shared" si="253"/>
        <v>17152419.442576267</v>
      </c>
      <c r="S901" s="18">
        <f t="shared" si="251"/>
        <v>171524194425.76266</v>
      </c>
      <c r="T901" s="119">
        <f t="shared" si="264"/>
        <v>1715.240794816438</v>
      </c>
      <c r="U901" s="119">
        <f t="shared" si="252"/>
        <v>17152407.948164381</v>
      </c>
    </row>
    <row r="902" spans="2:21" x14ac:dyDescent="0.25">
      <c r="B902" s="5">
        <f>形核速率!F902</f>
        <v>51.887400959838317</v>
      </c>
      <c r="C902" s="5">
        <f t="shared" si="250"/>
        <v>7.4868119668280997E-6</v>
      </c>
      <c r="D902" s="5">
        <f>形核速率!K902</f>
        <v>106804.17662795063</v>
      </c>
      <c r="E902" s="5">
        <f>晶体生长速度!E901</f>
        <v>1328414.5417117577</v>
      </c>
      <c r="F902" s="39">
        <f t="shared" si="255"/>
        <v>14.834680053133214</v>
      </c>
      <c r="G902">
        <f t="shared" si="256"/>
        <v>14</v>
      </c>
      <c r="H902" s="65">
        <f t="shared" si="257"/>
        <v>0.83468005313321392</v>
      </c>
      <c r="I902">
        <f t="shared" si="258"/>
        <v>11</v>
      </c>
      <c r="J902">
        <f t="shared" si="259"/>
        <v>2.0883107333541155</v>
      </c>
      <c r="K902" s="66">
        <f t="shared" si="260"/>
        <v>5.8117044268231032E-7</v>
      </c>
      <c r="L902" s="96">
        <f t="shared" si="254"/>
        <v>716366.17059151409</v>
      </c>
      <c r="N902" s="101">
        <f t="shared" si="265"/>
        <v>1</v>
      </c>
      <c r="O902" s="5">
        <f t="shared" si="261"/>
        <v>7361795933360.5479</v>
      </c>
      <c r="P902" s="5">
        <f t="shared" si="262"/>
        <v>68927977.96667783</v>
      </c>
      <c r="Q902" s="60">
        <f t="shared" si="263"/>
        <v>689279779666.77832</v>
      </c>
      <c r="R902" s="5">
        <f t="shared" si="253"/>
        <v>17152429.388166156</v>
      </c>
      <c r="S902" s="18">
        <f t="shared" si="251"/>
        <v>171524293881.66156</v>
      </c>
      <c r="T902" s="119">
        <f t="shared" si="264"/>
        <v>1715.2417893754268</v>
      </c>
      <c r="U902" s="119">
        <f t="shared" si="252"/>
        <v>17152417.89375427</v>
      </c>
    </row>
    <row r="903" spans="2:21" x14ac:dyDescent="0.25">
      <c r="B903" s="5">
        <f>形核速率!F903</f>
        <v>52.180542504096422</v>
      </c>
      <c r="C903" s="5">
        <f t="shared" si="250"/>
        <v>0.29314154425810557</v>
      </c>
      <c r="D903" s="5">
        <f>形核速率!K903</f>
        <v>106804.17879706297</v>
      </c>
      <c r="E903" s="5">
        <f>晶体生长速度!E902</f>
        <v>1328362.1402671698</v>
      </c>
      <c r="F903" s="39">
        <f t="shared" si="255"/>
        <v>14.840313751332237</v>
      </c>
      <c r="G903">
        <f t="shared" si="256"/>
        <v>14</v>
      </c>
      <c r="H903" s="65">
        <f t="shared" si="257"/>
        <v>0.8403137513322374</v>
      </c>
      <c r="I903">
        <f t="shared" si="258"/>
        <v>11</v>
      </c>
      <c r="J903">
        <f t="shared" si="259"/>
        <v>2.0883107333541155</v>
      </c>
      <c r="K903" s="66">
        <f t="shared" si="260"/>
        <v>5.8477860628189267E-7</v>
      </c>
      <c r="L903" s="96">
        <f t="shared" si="254"/>
        <v>732629.86099803203</v>
      </c>
      <c r="N903" s="101">
        <f t="shared" si="265"/>
        <v>1</v>
      </c>
      <c r="O903" s="5">
        <f t="shared" si="261"/>
        <v>7403095032413.0488</v>
      </c>
      <c r="P903" s="5">
        <f t="shared" si="262"/>
        <v>69314657.121043548</v>
      </c>
      <c r="Q903" s="60">
        <f t="shared" si="263"/>
        <v>693146571210.43542</v>
      </c>
      <c r="R903" s="5">
        <f t="shared" si="253"/>
        <v>17541827.517298076</v>
      </c>
      <c r="S903" s="18">
        <f t="shared" si="251"/>
        <v>175418275172.98077</v>
      </c>
      <c r="T903" s="119">
        <f t="shared" si="264"/>
        <v>1754.1816022886189</v>
      </c>
      <c r="U903" s="119">
        <f t="shared" si="252"/>
        <v>17541816.022886191</v>
      </c>
    </row>
    <row r="904" spans="2:21" x14ac:dyDescent="0.25">
      <c r="B904" s="5">
        <f>形核速率!F904</f>
        <v>52.180549990908389</v>
      </c>
      <c r="C904" s="5">
        <f t="shared" si="250"/>
        <v>7.4868119668280997E-6</v>
      </c>
      <c r="D904" s="5">
        <f>形核速率!K904</f>
        <v>106800.40165281335</v>
      </c>
      <c r="E904" s="5">
        <f>晶体生长速度!E903</f>
        <v>1350889.7275174458</v>
      </c>
      <c r="F904" s="39">
        <f t="shared" si="255"/>
        <v>14.840278529012496</v>
      </c>
      <c r="G904">
        <f t="shared" si="256"/>
        <v>14</v>
      </c>
      <c r="H904" s="65">
        <f t="shared" si="257"/>
        <v>0.84027852901249567</v>
      </c>
      <c r="I904">
        <f t="shared" si="258"/>
        <v>11</v>
      </c>
      <c r="J904">
        <f t="shared" si="259"/>
        <v>2.0883107333541155</v>
      </c>
      <c r="K904" s="66">
        <f t="shared" si="260"/>
        <v>5.8475597831779392E-7</v>
      </c>
      <c r="L904" s="96">
        <f t="shared" si="254"/>
        <v>732630.28341568867</v>
      </c>
      <c r="N904" s="101">
        <f t="shared" si="265"/>
        <v>1</v>
      </c>
      <c r="O904" s="5">
        <f t="shared" si="261"/>
        <v>7528378357388.2598</v>
      </c>
      <c r="P904" s="5">
        <f t="shared" si="262"/>
        <v>70490168.958928689</v>
      </c>
      <c r="Q904" s="60">
        <f t="shared" si="263"/>
        <v>704901689589.28687</v>
      </c>
      <c r="R904" s="5">
        <f t="shared" si="253"/>
        <v>17541837.631155454</v>
      </c>
      <c r="S904" s="18">
        <f t="shared" si="251"/>
        <v>175418376311.55453</v>
      </c>
      <c r="T904" s="119">
        <f t="shared" si="264"/>
        <v>1754.1826136743566</v>
      </c>
      <c r="U904" s="119">
        <f t="shared" si="252"/>
        <v>17541826.136743568</v>
      </c>
    </row>
    <row r="905" spans="2:21" x14ac:dyDescent="0.25">
      <c r="B905" s="5">
        <f>形核速率!F905</f>
        <v>52.473691535166495</v>
      </c>
      <c r="C905" s="5">
        <f t="shared" ref="C905:C947" si="266">B905-B904</f>
        <v>0.29314154425810557</v>
      </c>
      <c r="D905" s="5">
        <f>形核速率!K905</f>
        <v>106800.40386104817</v>
      </c>
      <c r="E905" s="5">
        <f>晶体生长速度!E904</f>
        <v>1350836.2793511071</v>
      </c>
      <c r="F905" s="39">
        <f t="shared" si="255"/>
        <v>14.845880666169949</v>
      </c>
      <c r="G905">
        <f t="shared" si="256"/>
        <v>14</v>
      </c>
      <c r="H905" s="65">
        <f t="shared" si="257"/>
        <v>0.84588066616994873</v>
      </c>
      <c r="I905">
        <f t="shared" si="258"/>
        <v>11</v>
      </c>
      <c r="J905">
        <f t="shared" si="259"/>
        <v>2.0883107333541155</v>
      </c>
      <c r="K905" s="66">
        <f t="shared" si="260"/>
        <v>5.8836600153832498E-7</v>
      </c>
      <c r="L905" s="96">
        <f t="shared" si="254"/>
        <v>749169.13408677198</v>
      </c>
      <c r="N905" s="101">
        <f t="shared" si="265"/>
        <v>1</v>
      </c>
      <c r="O905" s="5">
        <f t="shared" si="261"/>
        <v>7570372141161.623</v>
      </c>
      <c r="P905" s="5">
        <f t="shared" si="262"/>
        <v>70883366.237181991</v>
      </c>
      <c r="Q905" s="60">
        <f t="shared" si="263"/>
        <v>708833662371.81995</v>
      </c>
      <c r="R905" s="5">
        <f t="shared" si="253"/>
        <v>17937823.864124309</v>
      </c>
      <c r="S905" s="18">
        <f t="shared" ref="S905:S947" si="267">R905*10000</f>
        <v>179378238641.2431</v>
      </c>
      <c r="T905" s="119">
        <f t="shared" si="264"/>
        <v>1793.7812369712424</v>
      </c>
      <c r="U905" s="119">
        <f t="shared" ref="U905:U947" si="268">T905*10000</f>
        <v>17937812.369712424</v>
      </c>
    </row>
    <row r="906" spans="2:21" x14ac:dyDescent="0.25">
      <c r="B906" s="5">
        <f>形核速率!F906</f>
        <v>52.473699021978462</v>
      </c>
      <c r="C906" s="5">
        <f t="shared" si="266"/>
        <v>7.4868119668280997E-6</v>
      </c>
      <c r="D906" s="5">
        <f>形核速率!K906</f>
        <v>106796.65010277304</v>
      </c>
      <c r="E906" s="5">
        <f>晶体生长速度!E905</f>
        <v>1373616.5317041953</v>
      </c>
      <c r="F906" s="39">
        <f t="shared" si="255"/>
        <v>14.845845660775732</v>
      </c>
      <c r="G906">
        <f t="shared" si="256"/>
        <v>14</v>
      </c>
      <c r="H906" s="65">
        <f t="shared" si="257"/>
        <v>0.84584566077573164</v>
      </c>
      <c r="I906">
        <f t="shared" si="258"/>
        <v>11</v>
      </c>
      <c r="J906">
        <f t="shared" si="259"/>
        <v>2.0883107333541155</v>
      </c>
      <c r="K906" s="66">
        <f t="shared" si="260"/>
        <v>5.8834337497247635E-7</v>
      </c>
      <c r="L906" s="96">
        <f t="shared" si="254"/>
        <v>749169.56361100753</v>
      </c>
      <c r="N906" s="101">
        <f t="shared" si="265"/>
        <v>1</v>
      </c>
      <c r="O906" s="5">
        <f t="shared" si="261"/>
        <v>7697768024355.7783</v>
      </c>
      <c r="P906" s="5">
        <f t="shared" si="262"/>
        <v>72078740.456259876</v>
      </c>
      <c r="Q906" s="60">
        <f t="shared" si="263"/>
        <v>720787404562.59875</v>
      </c>
      <c r="R906" s="5">
        <f t="shared" ref="R906:R947" si="269">R905+E906*C906</f>
        <v>17937834.148132998</v>
      </c>
      <c r="S906" s="18">
        <f t="shared" si="267"/>
        <v>179378341481.32999</v>
      </c>
      <c r="T906" s="119">
        <f t="shared" si="264"/>
        <v>1793.7822653721112</v>
      </c>
      <c r="U906" s="119">
        <f t="shared" si="268"/>
        <v>17937822.653721113</v>
      </c>
    </row>
    <row r="907" spans="2:21" x14ac:dyDescent="0.25">
      <c r="B907" s="5">
        <f>形核速率!F907</f>
        <v>52.766840566236567</v>
      </c>
      <c r="C907" s="5">
        <f t="shared" si="266"/>
        <v>0.29314154425810557</v>
      </c>
      <c r="D907" s="5">
        <f>形核速率!K907</f>
        <v>106796.65234963884</v>
      </c>
      <c r="E907" s="5">
        <f>晶体生长速度!E906</f>
        <v>1373562.0233114918</v>
      </c>
      <c r="F907" s="39">
        <f t="shared" si="255"/>
        <v>14.851416588549172</v>
      </c>
      <c r="G907">
        <f t="shared" si="256"/>
        <v>14</v>
      </c>
      <c r="H907" s="65">
        <f t="shared" si="257"/>
        <v>0.85141658854917246</v>
      </c>
      <c r="I907">
        <f t="shared" si="258"/>
        <v>11</v>
      </c>
      <c r="J907">
        <f t="shared" si="259"/>
        <v>2.0883107333541155</v>
      </c>
      <c r="K907" s="66">
        <f t="shared" si="260"/>
        <v>5.9195524845859177E-7</v>
      </c>
      <c r="L907" s="96">
        <f t="shared" si="254"/>
        <v>765986.65505082055</v>
      </c>
      <c r="N907" s="101">
        <f t="shared" si="265"/>
        <v>1</v>
      </c>
      <c r="O907" s="5">
        <f t="shared" si="261"/>
        <v>7740464188805.0879</v>
      </c>
      <c r="P907" s="5">
        <f t="shared" si="262"/>
        <v>72478528.291914806</v>
      </c>
      <c r="Q907" s="60">
        <f t="shared" si="263"/>
        <v>724785282919.14807</v>
      </c>
      <c r="R907" s="5">
        <f t="shared" si="269"/>
        <v>18340482.240780815</v>
      </c>
      <c r="S907" s="18">
        <f t="shared" si="267"/>
        <v>183404822407.80817</v>
      </c>
      <c r="T907" s="119">
        <f t="shared" si="264"/>
        <v>1834.0470746368931</v>
      </c>
      <c r="U907" s="119">
        <f t="shared" si="268"/>
        <v>18340470.74636893</v>
      </c>
    </row>
    <row r="908" spans="2:21" x14ac:dyDescent="0.25">
      <c r="B908" s="5">
        <f>形核速率!F908</f>
        <v>52.766848053048534</v>
      </c>
      <c r="C908" s="5">
        <f t="shared" si="266"/>
        <v>7.4868119668280997E-6</v>
      </c>
      <c r="D908" s="5">
        <f>形核速率!K908</f>
        <v>106792.9217050571</v>
      </c>
      <c r="E908" s="5">
        <f>晶体生长速度!E907</f>
        <v>1396596.34459409</v>
      </c>
      <c r="F908" s="39">
        <f t="shared" si="255"/>
        <v>14.851381797562768</v>
      </c>
      <c r="G908">
        <f t="shared" si="256"/>
        <v>14</v>
      </c>
      <c r="H908" s="65">
        <f t="shared" si="257"/>
        <v>0.85138179756276777</v>
      </c>
      <c r="I908">
        <f t="shared" si="258"/>
        <v>11</v>
      </c>
      <c r="J908">
        <f t="shared" si="259"/>
        <v>2.0883107333541155</v>
      </c>
      <c r="K908" s="66">
        <f t="shared" si="260"/>
        <v>5.9193262329278866E-7</v>
      </c>
      <c r="L908" s="96">
        <f t="shared" si="254"/>
        <v>765987.0917607497</v>
      </c>
      <c r="N908" s="101">
        <f t="shared" si="265"/>
        <v>1</v>
      </c>
      <c r="O908" s="5">
        <f t="shared" si="261"/>
        <v>7869996195212.8252</v>
      </c>
      <c r="P908" s="5">
        <f t="shared" si="262"/>
        <v>73693987.106639355</v>
      </c>
      <c r="Q908" s="60">
        <f t="shared" si="263"/>
        <v>736939871066.39355</v>
      </c>
      <c r="R908" s="5">
        <f t="shared" si="269"/>
        <v>18340492.696835041</v>
      </c>
      <c r="S908" s="18">
        <f t="shared" si="267"/>
        <v>183404926968.3504</v>
      </c>
      <c r="T908" s="119">
        <f t="shared" si="264"/>
        <v>1834.0481202423157</v>
      </c>
      <c r="U908" s="119">
        <f t="shared" si="268"/>
        <v>18340481.202423155</v>
      </c>
    </row>
    <row r="909" spans="2:21" x14ac:dyDescent="0.25">
      <c r="B909" s="5">
        <f>形核速率!F909</f>
        <v>53.05998959730664</v>
      </c>
      <c r="C909" s="5">
        <f t="shared" si="266"/>
        <v>0.29314154425810557</v>
      </c>
      <c r="D909" s="5">
        <f>形核速率!K909</f>
        <v>106792.92399007098</v>
      </c>
      <c r="E909" s="5">
        <f>晶体生长速度!E908</f>
        <v>1396540.7623859027</v>
      </c>
      <c r="F909" s="39">
        <f t="shared" si="255"/>
        <v>14.85692186176497</v>
      </c>
      <c r="G909">
        <f t="shared" si="256"/>
        <v>14</v>
      </c>
      <c r="H909" s="65">
        <f t="shared" si="257"/>
        <v>0.85692186176497032</v>
      </c>
      <c r="I909">
        <f t="shared" si="258"/>
        <v>11</v>
      </c>
      <c r="J909">
        <f t="shared" si="259"/>
        <v>2.0883107333541155</v>
      </c>
      <c r="K909" s="66">
        <f t="shared" si="260"/>
        <v>5.9554633778798841E-7</v>
      </c>
      <c r="L909" s="96">
        <f t="shared" si="254"/>
        <v>783085.52149473072</v>
      </c>
      <c r="N909" s="101">
        <f t="shared" si="265"/>
        <v>1</v>
      </c>
      <c r="O909" s="5">
        <f t="shared" si="261"/>
        <v>7913402477609.7324</v>
      </c>
      <c r="P909" s="5">
        <f t="shared" si="262"/>
        <v>74100438.324410677</v>
      </c>
      <c r="Q909" s="60">
        <f t="shared" si="263"/>
        <v>741004383244.10681</v>
      </c>
      <c r="R909" s="5">
        <f t="shared" si="269"/>
        <v>18749876.812540237</v>
      </c>
      <c r="S909" s="18">
        <f t="shared" si="267"/>
        <v>187498768125.40237</v>
      </c>
      <c r="T909" s="119">
        <f t="shared" si="264"/>
        <v>1874.9865318128352</v>
      </c>
      <c r="U909" s="119">
        <f t="shared" si="268"/>
        <v>18749865.318128351</v>
      </c>
    </row>
    <row r="910" spans="2:21" x14ac:dyDescent="0.25">
      <c r="B910" s="5">
        <f>形核速率!F910</f>
        <v>53.059997084118606</v>
      </c>
      <c r="C910" s="5">
        <f t="shared" si="266"/>
        <v>7.4868119668280997E-6</v>
      </c>
      <c r="D910" s="5">
        <f>形核速率!K910</f>
        <v>106789.21619153938</v>
      </c>
      <c r="E910" s="5">
        <f>晶体生长速度!E909</f>
        <v>1419830.556338412</v>
      </c>
      <c r="F910" s="39">
        <f t="shared" si="255"/>
        <v>14.856887282711455</v>
      </c>
      <c r="G910">
        <f t="shared" si="256"/>
        <v>14</v>
      </c>
      <c r="H910" s="65">
        <f t="shared" si="257"/>
        <v>0.85688728271145465</v>
      </c>
      <c r="I910">
        <f t="shared" si="258"/>
        <v>11</v>
      </c>
      <c r="J910">
        <f t="shared" si="259"/>
        <v>2.0883107333541155</v>
      </c>
      <c r="K910" s="66">
        <f t="shared" si="260"/>
        <v>5.9552371402389829E-7</v>
      </c>
      <c r="L910" s="96">
        <f t="shared" si="254"/>
        <v>783085.96546990296</v>
      </c>
      <c r="N910" s="101">
        <f t="shared" si="265"/>
        <v>1</v>
      </c>
      <c r="O910" s="5">
        <f t="shared" si="261"/>
        <v>8045094301938.0186</v>
      </c>
      <c r="P910" s="5">
        <f t="shared" si="262"/>
        <v>75336205.179258645</v>
      </c>
      <c r="Q910" s="60">
        <f t="shared" si="263"/>
        <v>753362051792.58643</v>
      </c>
      <c r="R910" s="5">
        <f t="shared" si="269"/>
        <v>18749887.442544635</v>
      </c>
      <c r="S910" s="18">
        <f t="shared" si="267"/>
        <v>187498874425.44635</v>
      </c>
      <c r="T910" s="119">
        <f t="shared" si="264"/>
        <v>1874.9875948132751</v>
      </c>
      <c r="U910" s="119">
        <f t="shared" si="268"/>
        <v>18749875.94813275</v>
      </c>
    </row>
    <row r="911" spans="2:21" x14ac:dyDescent="0.25">
      <c r="B911" s="5">
        <f>形核速率!F911</f>
        <v>53.353138628376712</v>
      </c>
      <c r="C911" s="5">
        <f t="shared" si="266"/>
        <v>0.29314154425810557</v>
      </c>
      <c r="D911" s="5">
        <f>形核速率!K911</f>
        <v>106789.21851422694</v>
      </c>
      <c r="E911" s="5">
        <f>晶体生长速度!E910</f>
        <v>1419773.8866411233</v>
      </c>
      <c r="F911" s="39">
        <f t="shared" si="255"/>
        <v>14.862396823439221</v>
      </c>
      <c r="G911">
        <f t="shared" si="256"/>
        <v>14</v>
      </c>
      <c r="H911" s="65">
        <f t="shared" si="257"/>
        <v>0.86239682343922119</v>
      </c>
      <c r="I911">
        <f t="shared" si="258"/>
        <v>11</v>
      </c>
      <c r="J911">
        <f t="shared" si="259"/>
        <v>2.0883107333541155</v>
      </c>
      <c r="K911" s="66">
        <f t="shared" si="260"/>
        <v>5.9913926036896016E-7</v>
      </c>
      <c r="L911" s="96">
        <f t="shared" si="254"/>
        <v>800468.84804267308</v>
      </c>
      <c r="N911" s="101">
        <f t="shared" si="265"/>
        <v>1</v>
      </c>
      <c r="O911" s="5">
        <f t="shared" si="261"/>
        <v>8089218480853.8223</v>
      </c>
      <c r="P911" s="5">
        <f t="shared" si="262"/>
        <v>75749392.994913056</v>
      </c>
      <c r="Q911" s="60">
        <f t="shared" si="263"/>
        <v>757493929949.13062</v>
      </c>
      <c r="R911" s="5">
        <f t="shared" si="269"/>
        <v>19166082.152171947</v>
      </c>
      <c r="S911" s="18">
        <f t="shared" si="267"/>
        <v>191660821521.71948</v>
      </c>
      <c r="T911" s="119">
        <f t="shared" si="264"/>
        <v>1916.6070657760063</v>
      </c>
      <c r="U911" s="119">
        <f t="shared" si="268"/>
        <v>19166070.657760061</v>
      </c>
    </row>
    <row r="912" spans="2:21" x14ac:dyDescent="0.25">
      <c r="B912" s="5">
        <f>形核速率!F912</f>
        <v>53.353146115188679</v>
      </c>
      <c r="C912" s="5">
        <f t="shared" si="266"/>
        <v>7.4868119668280997E-6</v>
      </c>
      <c r="D912" s="5">
        <f>形核速率!K912</f>
        <v>106785.53329863654</v>
      </c>
      <c r="E912" s="5">
        <f>晶体生长速度!E911</f>
        <v>1443320.5569176534</v>
      </c>
      <c r="F912" s="39">
        <f t="shared" si="255"/>
        <v>14.862362453885501</v>
      </c>
      <c r="G912">
        <f t="shared" si="256"/>
        <v>14</v>
      </c>
      <c r="H912" s="65">
        <f t="shared" si="257"/>
        <v>0.86236245388550081</v>
      </c>
      <c r="I912">
        <f t="shared" si="258"/>
        <v>11</v>
      </c>
      <c r="J912">
        <f t="shared" si="259"/>
        <v>2.0883107333541155</v>
      </c>
      <c r="K912" s="66">
        <f t="shared" si="260"/>
        <v>5.9911663800812338E-7</v>
      </c>
      <c r="L912" s="96">
        <f t="shared" si="254"/>
        <v>800469.29936307273</v>
      </c>
      <c r="N912" s="101">
        <f t="shared" si="265"/>
        <v>1</v>
      </c>
      <c r="O912" s="5">
        <f t="shared" si="261"/>
        <v>8223093947507.8174</v>
      </c>
      <c r="P912" s="5">
        <f t="shared" si="262"/>
        <v>77005692.564283058</v>
      </c>
      <c r="Q912" s="60">
        <f t="shared" si="263"/>
        <v>770056925642.83057</v>
      </c>
      <c r="R912" s="5">
        <f t="shared" si="269"/>
        <v>19166092.958041564</v>
      </c>
      <c r="S912" s="18">
        <f t="shared" si="267"/>
        <v>191660929580.41565</v>
      </c>
      <c r="T912" s="119">
        <f t="shared" si="264"/>
        <v>1916.608146362968</v>
      </c>
      <c r="U912" s="119">
        <f t="shared" si="268"/>
        <v>19166081.463629682</v>
      </c>
    </row>
    <row r="913" spans="2:21" x14ac:dyDescent="0.25">
      <c r="B913" s="5">
        <f>形核速率!F913</f>
        <v>53.646287659446784</v>
      </c>
      <c r="C913" s="5">
        <f t="shared" si="266"/>
        <v>0.29314154425810557</v>
      </c>
      <c r="D913" s="5">
        <f>形核速率!K913</f>
        <v>106785.53565853163</v>
      </c>
      <c r="E913" s="5">
        <f>晶体生长速度!E912</f>
        <v>1443262.785973161</v>
      </c>
      <c r="F913" s="39">
        <f t="shared" si="255"/>
        <v>14.867841805644945</v>
      </c>
      <c r="G913">
        <f t="shared" si="256"/>
        <v>14</v>
      </c>
      <c r="H913" s="65">
        <f t="shared" si="257"/>
        <v>0.86784180564494484</v>
      </c>
      <c r="I913">
        <f t="shared" si="258"/>
        <v>11</v>
      </c>
      <c r="J913">
        <f t="shared" si="259"/>
        <v>2.0883107333541155</v>
      </c>
      <c r="K913" s="66">
        <f t="shared" si="260"/>
        <v>6.0273400713955172E-7</v>
      </c>
      <c r="L913" s="96">
        <f t="shared" si="254"/>
        <v>818139.76633634488</v>
      </c>
      <c r="N913" s="101">
        <f t="shared" si="265"/>
        <v>1</v>
      </c>
      <c r="O913" s="5">
        <f t="shared" si="261"/>
        <v>8267943842796.5762</v>
      </c>
      <c r="P913" s="5">
        <f t="shared" si="262"/>
        <v>77425690.584490776</v>
      </c>
      <c r="Q913" s="60">
        <f t="shared" si="263"/>
        <v>774256905844.90771</v>
      </c>
      <c r="R913" s="5">
        <f t="shared" si="269"/>
        <v>19589173.239891991</v>
      </c>
      <c r="S913" s="18">
        <f t="shared" si="267"/>
        <v>195891732398.91992</v>
      </c>
      <c r="T913" s="119">
        <f t="shared" si="264"/>
        <v>1958.9161745480108</v>
      </c>
      <c r="U913" s="119">
        <f t="shared" si="268"/>
        <v>19589161.745480109</v>
      </c>
    </row>
    <row r="914" spans="2:21" x14ac:dyDescent="0.25">
      <c r="B914" s="5">
        <f>形核速率!F914</f>
        <v>53.646295146258751</v>
      </c>
      <c r="C914" s="5">
        <f t="shared" si="266"/>
        <v>7.4868119668280997E-6</v>
      </c>
      <c r="D914" s="5">
        <f>形核速率!K914</f>
        <v>106781.87276720679</v>
      </c>
      <c r="E914" s="5">
        <f>晶体生长速度!E913</f>
        <v>1467067.7361415329</v>
      </c>
      <c r="F914" s="39">
        <f t="shared" si="255"/>
        <v>14.867807643198836</v>
      </c>
      <c r="G914">
        <f t="shared" si="256"/>
        <v>14</v>
      </c>
      <c r="H914" s="65">
        <f t="shared" si="257"/>
        <v>0.86780764319883552</v>
      </c>
      <c r="I914">
        <f t="shared" si="258"/>
        <v>11</v>
      </c>
      <c r="J914">
        <f t="shared" si="259"/>
        <v>2.0883107333541155</v>
      </c>
      <c r="K914" s="66">
        <f t="shared" si="260"/>
        <v>6.0271138618339118E-7</v>
      </c>
      <c r="L914" s="96">
        <f t="shared" si="254"/>
        <v>818140.22508239048</v>
      </c>
      <c r="N914" s="101">
        <f t="shared" si="265"/>
        <v>1</v>
      </c>
      <c r="O914" s="5">
        <f t="shared" si="261"/>
        <v>8404026905865.4629</v>
      </c>
      <c r="P914" s="5">
        <f t="shared" si="262"/>
        <v>78702748.772602335</v>
      </c>
      <c r="Q914" s="60">
        <f t="shared" si="263"/>
        <v>787027487726.02332</v>
      </c>
      <c r="R914" s="5">
        <f t="shared" si="269"/>
        <v>19589184.223552275</v>
      </c>
      <c r="S914" s="18">
        <f t="shared" si="267"/>
        <v>195891842235.52277</v>
      </c>
      <c r="T914" s="119">
        <f t="shared" si="264"/>
        <v>1958.9172729140391</v>
      </c>
      <c r="U914" s="119">
        <f t="shared" si="268"/>
        <v>19589172.72914039</v>
      </c>
    </row>
    <row r="915" spans="2:21" x14ac:dyDescent="0.25">
      <c r="B915" s="5">
        <f>形核速率!F915</f>
        <v>53.939436690516857</v>
      </c>
      <c r="C915" s="5">
        <f t="shared" si="266"/>
        <v>0.29314154425810557</v>
      </c>
      <c r="D915" s="5">
        <f>形核速率!K915</f>
        <v>106781.87516385133</v>
      </c>
      <c r="E915" s="5">
        <f>晶体生长速度!E914</f>
        <v>1467008.8501072575</v>
      </c>
      <c r="F915" s="39">
        <f t="shared" si="255"/>
        <v>14.87325713502725</v>
      </c>
      <c r="G915">
        <f t="shared" si="256"/>
        <v>14</v>
      </c>
      <c r="H915" s="65">
        <f t="shared" si="257"/>
        <v>0.87325713502725044</v>
      </c>
      <c r="I915">
        <f t="shared" si="258"/>
        <v>11</v>
      </c>
      <c r="J915">
        <f t="shared" si="259"/>
        <v>2.0883107333541155</v>
      </c>
      <c r="K915" s="66">
        <f t="shared" si="260"/>
        <v>6.0633056913189621E-7</v>
      </c>
      <c r="L915" s="96">
        <f t="shared" si="254"/>
        <v>836101.42503287911</v>
      </c>
      <c r="N915" s="101">
        <f t="shared" si="265"/>
        <v>1</v>
      </c>
      <c r="O915" s="5">
        <f t="shared" si="261"/>
        <v>8449610378647.1113</v>
      </c>
      <c r="P915" s="5">
        <f t="shared" si="262"/>
        <v>79129630.994788349</v>
      </c>
      <c r="Q915" s="60">
        <f t="shared" si="263"/>
        <v>791296309947.88354</v>
      </c>
      <c r="R915" s="5">
        <f t="shared" si="269"/>
        <v>20019225.463313024</v>
      </c>
      <c r="S915" s="18">
        <f t="shared" si="267"/>
        <v>200192254633.13025</v>
      </c>
      <c r="T915" s="119">
        <f t="shared" si="264"/>
        <v>2001.921396890114</v>
      </c>
      <c r="U915" s="119">
        <f t="shared" si="268"/>
        <v>20019213.968901139</v>
      </c>
    </row>
    <row r="916" spans="2:21" x14ac:dyDescent="0.25">
      <c r="B916" s="5">
        <f>形核速率!F916</f>
        <v>53.939444177328824</v>
      </c>
      <c r="C916" s="5">
        <f t="shared" si="266"/>
        <v>7.4868119668280997E-6</v>
      </c>
      <c r="D916" s="5">
        <f>形核速率!K916</f>
        <v>106778.23434245169</v>
      </c>
      <c r="E916" s="5">
        <f>晶体生长速度!E915</f>
        <v>1491073.483649008</v>
      </c>
      <c r="F916" s="39">
        <f t="shared" si="255"/>
        <v>14.873223177336564</v>
      </c>
      <c r="G916">
        <f t="shared" si="256"/>
        <v>14</v>
      </c>
      <c r="H916" s="65">
        <f t="shared" si="257"/>
        <v>0.8732231773365644</v>
      </c>
      <c r="I916">
        <f t="shared" si="258"/>
        <v>11</v>
      </c>
      <c r="J916">
        <f t="shared" si="259"/>
        <v>2.0883107333541155</v>
      </c>
      <c r="K916" s="66">
        <f t="shared" si="260"/>
        <v>6.0630794958171476E-7</v>
      </c>
      <c r="L916" s="96">
        <f t="shared" si="254"/>
        <v>836101.891285424</v>
      </c>
      <c r="N916" s="101">
        <f t="shared" si="265"/>
        <v>1</v>
      </c>
      <c r="O916" s="5">
        <f t="shared" si="261"/>
        <v>8587925121889.9844</v>
      </c>
      <c r="P916" s="5">
        <f t="shared" si="262"/>
        <v>80427674.935580894</v>
      </c>
      <c r="Q916" s="60">
        <f t="shared" si="263"/>
        <v>804276749355.80896</v>
      </c>
      <c r="R916" s="5">
        <f t="shared" si="269"/>
        <v>20019236.626699824</v>
      </c>
      <c r="S916" s="18">
        <f t="shared" si="267"/>
        <v>200192366266.99823</v>
      </c>
      <c r="T916" s="119">
        <f t="shared" si="264"/>
        <v>2001.9225132287941</v>
      </c>
      <c r="U916" s="119">
        <f t="shared" si="268"/>
        <v>20019225.132287942</v>
      </c>
    </row>
    <row r="917" spans="2:21" x14ac:dyDescent="0.25">
      <c r="B917" s="5">
        <f>形核速率!F917</f>
        <v>54.232585721586929</v>
      </c>
      <c r="C917" s="5">
        <f t="shared" si="266"/>
        <v>0.29314154425810557</v>
      </c>
      <c r="D917" s="5">
        <f>形核速率!K917</f>
        <v>106778.23677539546</v>
      </c>
      <c r="E917" s="5">
        <f>晶体生长速度!E916</f>
        <v>1491013.4685979059</v>
      </c>
      <c r="F917" s="39">
        <f t="shared" si="255"/>
        <v>14.878643132920995</v>
      </c>
      <c r="G917">
        <f t="shared" si="256"/>
        <v>14</v>
      </c>
      <c r="H917" s="65">
        <f t="shared" si="257"/>
        <v>0.87864313292099538</v>
      </c>
      <c r="I917">
        <f t="shared" si="258"/>
        <v>11</v>
      </c>
      <c r="J917">
        <f t="shared" si="259"/>
        <v>2.0883107333541155</v>
      </c>
      <c r="K917" s="66">
        <f t="shared" si="260"/>
        <v>6.0992893747073064E-7</v>
      </c>
      <c r="L917" s="96">
        <f t="shared" ref="L917:L947" si="270">(J917+K917)*(2*E917*0.01*C917)+L916</f>
        <v>854356.9898027546</v>
      </c>
      <c r="N917" s="101">
        <f t="shared" si="265"/>
        <v>1</v>
      </c>
      <c r="O917" s="5">
        <f t="shared" si="261"/>
        <v>8634250074533.458</v>
      </c>
      <c r="P917" s="5">
        <f t="shared" si="262"/>
        <v>80861515.747776598</v>
      </c>
      <c r="Q917" s="60">
        <f t="shared" si="263"/>
        <v>808615157477.76599</v>
      </c>
      <c r="R917" s="5">
        <f t="shared" si="269"/>
        <v>20456314.61739425</v>
      </c>
      <c r="S917" s="18">
        <f t="shared" si="267"/>
        <v>204563146173.9425</v>
      </c>
      <c r="T917" s="119">
        <f t="shared" si="264"/>
        <v>2045.6303122982365</v>
      </c>
      <c r="U917" s="119">
        <f t="shared" si="268"/>
        <v>20456303.122982364</v>
      </c>
    </row>
    <row r="918" spans="2:21" x14ac:dyDescent="0.25">
      <c r="B918" s="5">
        <f>形核速率!F918</f>
        <v>54.232593208398896</v>
      </c>
      <c r="C918" s="5">
        <f t="shared" si="266"/>
        <v>7.4868119668280997E-6</v>
      </c>
      <c r="D918" s="5">
        <f>形核速率!K918</f>
        <v>106774.61777382041</v>
      </c>
      <c r="E918" s="5">
        <f>晶体生长速度!E917</f>
        <v>1515339.1889082934</v>
      </c>
      <c r="F918" s="39">
        <f t="shared" si="255"/>
        <v>14.878609377672667</v>
      </c>
      <c r="G918">
        <f t="shared" si="256"/>
        <v>14</v>
      </c>
      <c r="H918" s="65">
        <f t="shared" si="257"/>
        <v>0.87860937767266734</v>
      </c>
      <c r="I918">
        <f t="shared" si="258"/>
        <v>11</v>
      </c>
      <c r="J918">
        <f t="shared" si="259"/>
        <v>2.0883107333541155</v>
      </c>
      <c r="K918" s="66">
        <f t="shared" si="260"/>
        <v>6.099063193277175E-7</v>
      </c>
      <c r="L918" s="96">
        <f t="shared" si="270"/>
        <v>854357.46364308649</v>
      </c>
      <c r="N918" s="101">
        <f t="shared" si="265"/>
        <v>1</v>
      </c>
      <c r="O918" s="5">
        <f t="shared" si="261"/>
        <v>8774820711365.2324</v>
      </c>
      <c r="P918" s="5">
        <f t="shared" si="262"/>
        <v>82180773.804808602</v>
      </c>
      <c r="Q918" s="60">
        <f t="shared" si="263"/>
        <v>821807738048.08606</v>
      </c>
      <c r="R918" s="5">
        <f t="shared" si="269"/>
        <v>20456325.962453824</v>
      </c>
      <c r="S918" s="18">
        <f t="shared" si="267"/>
        <v>204563259624.53824</v>
      </c>
      <c r="T918" s="119">
        <f t="shared" si="264"/>
        <v>2045.6314468041937</v>
      </c>
      <c r="U918" s="119">
        <f t="shared" si="268"/>
        <v>20456314.468041938</v>
      </c>
    </row>
    <row r="919" spans="2:21" x14ac:dyDescent="0.25">
      <c r="B919" s="5">
        <f>形核速率!F919</f>
        <v>54.525734752657002</v>
      </c>
      <c r="C919" s="5">
        <f t="shared" si="266"/>
        <v>0.29314154425810557</v>
      </c>
      <c r="D919" s="5">
        <f>形核速率!K919</f>
        <v>106774.62024262101</v>
      </c>
      <c r="E919" s="5">
        <f>晶体生长速度!E918</f>
        <v>1515278.0308288648</v>
      </c>
      <c r="F919" s="39">
        <f t="shared" si="255"/>
        <v>14.884000115465271</v>
      </c>
      <c r="G919">
        <f t="shared" si="256"/>
        <v>14</v>
      </c>
      <c r="H919" s="65">
        <f t="shared" si="257"/>
        <v>0.88400011546527146</v>
      </c>
      <c r="I919">
        <f t="shared" si="258"/>
        <v>11</v>
      </c>
      <c r="J919">
        <f t="shared" si="259"/>
        <v>2.0883107333541155</v>
      </c>
      <c r="K919" s="66">
        <f t="shared" si="260"/>
        <v>6.135291033719393E-7</v>
      </c>
      <c r="L919" s="96">
        <f t="shared" si="270"/>
        <v>872909.64332770533</v>
      </c>
      <c r="N919" s="101">
        <f t="shared" si="265"/>
        <v>1</v>
      </c>
      <c r="O919" s="5">
        <f t="shared" si="261"/>
        <v>8821895087471.6074</v>
      </c>
      <c r="P919" s="5">
        <f t="shared" si="262"/>
        <v>82621647.985503092</v>
      </c>
      <c r="Q919" s="60">
        <f t="shared" si="263"/>
        <v>826216479855.03088</v>
      </c>
      <c r="R919" s="5">
        <f t="shared" si="269"/>
        <v>20900516.904391378</v>
      </c>
      <c r="S919" s="18">
        <f t="shared" si="267"/>
        <v>209005169043.91379</v>
      </c>
      <c r="T919" s="119">
        <f t="shared" si="264"/>
        <v>2090.0505409979492</v>
      </c>
      <c r="U919" s="119">
        <f t="shared" si="268"/>
        <v>20900505.409979492</v>
      </c>
    </row>
    <row r="920" spans="2:21" x14ac:dyDescent="0.25">
      <c r="B920" s="5">
        <f>形核速率!F920</f>
        <v>54.525742239468968</v>
      </c>
      <c r="C920" s="5">
        <f t="shared" si="266"/>
        <v>7.4868119668280997E-6</v>
      </c>
      <c r="D920" s="5">
        <f>形核速率!K920</f>
        <v>106771.02281491699</v>
      </c>
      <c r="E920" s="5">
        <f>晶体生长速度!E919</f>
        <v>1539866.2412168719</v>
      </c>
      <c r="F920" s="39">
        <f t="shared" si="255"/>
        <v>14.883966560384504</v>
      </c>
      <c r="G920">
        <f t="shared" si="256"/>
        <v>14</v>
      </c>
      <c r="H920" s="65">
        <f t="shared" si="257"/>
        <v>0.88396656038450416</v>
      </c>
      <c r="I920">
        <f t="shared" si="258"/>
        <v>11</v>
      </c>
      <c r="J920">
        <f t="shared" si="259"/>
        <v>2.0883107333541155</v>
      </c>
      <c r="K920" s="66">
        <f t="shared" si="260"/>
        <v>6.1350648663717424E-7</v>
      </c>
      <c r="L920" s="96">
        <f t="shared" si="270"/>
        <v>872910.12483754649</v>
      </c>
      <c r="N920" s="101">
        <f t="shared" si="265"/>
        <v>1</v>
      </c>
      <c r="O920" s="5">
        <f t="shared" si="261"/>
        <v>8964745960948.9336</v>
      </c>
      <c r="P920" s="5">
        <f t="shared" si="262"/>
        <v>83962349.751851097</v>
      </c>
      <c r="Q920" s="60">
        <f t="shared" si="263"/>
        <v>839623497518.51099</v>
      </c>
      <c r="R920" s="5">
        <f t="shared" si="269"/>
        <v>20900528.433080379</v>
      </c>
      <c r="S920" s="18">
        <f t="shared" si="267"/>
        <v>209005284330.8038</v>
      </c>
      <c r="T920" s="119">
        <f t="shared" si="264"/>
        <v>2090.0516938668493</v>
      </c>
      <c r="U920" s="119">
        <f t="shared" si="268"/>
        <v>20900516.938668493</v>
      </c>
    </row>
    <row r="921" spans="2:21" x14ac:dyDescent="0.25">
      <c r="B921" s="5">
        <f>形核速率!F921</f>
        <v>54.818883783727074</v>
      </c>
      <c r="C921" s="5">
        <f t="shared" si="266"/>
        <v>0.29314154425810557</v>
      </c>
      <c r="D921" s="5">
        <f>形核速率!K921</f>
        <v>106771.0253191394</v>
      </c>
      <c r="E921" s="5">
        <f>晶体生长速度!E920</f>
        <v>1539803.9260131714</v>
      </c>
      <c r="F921" s="39">
        <f t="shared" si="255"/>
        <v>14.889328393714839</v>
      </c>
      <c r="G921">
        <f t="shared" si="256"/>
        <v>14</v>
      </c>
      <c r="H921" s="65">
        <f t="shared" si="257"/>
        <v>0.88932839371483929</v>
      </c>
      <c r="I921">
        <f t="shared" si="258"/>
        <v>11</v>
      </c>
      <c r="J921">
        <f t="shared" si="259"/>
        <v>2.0883107333541155</v>
      </c>
      <c r="K921" s="66">
        <f t="shared" si="260"/>
        <v>6.1713105814114035E-7</v>
      </c>
      <c r="L921" s="96">
        <f t="shared" si="270"/>
        <v>891762.58529863041</v>
      </c>
      <c r="N921" s="101">
        <f t="shared" si="265"/>
        <v>1</v>
      </c>
      <c r="O921" s="5">
        <f t="shared" si="261"/>
        <v>9012577745334.5527</v>
      </c>
      <c r="P921" s="5">
        <f t="shared" si="262"/>
        <v>84410332.469842732</v>
      </c>
      <c r="Q921" s="60">
        <f t="shared" si="263"/>
        <v>844103324698.42737</v>
      </c>
      <c r="R921" s="5">
        <f t="shared" si="269"/>
        <v>21351908.933806572</v>
      </c>
      <c r="S921" s="18">
        <f t="shared" si="267"/>
        <v>213519089338.06573</v>
      </c>
      <c r="T921" s="119">
        <f t="shared" si="264"/>
        <v>2135.1897439394688</v>
      </c>
      <c r="U921" s="119">
        <f t="shared" si="268"/>
        <v>21351897.43939469</v>
      </c>
    </row>
    <row r="922" spans="2:21" x14ac:dyDescent="0.25">
      <c r="B922" s="5">
        <f>形核速率!F922</f>
        <v>54.818891270539041</v>
      </c>
      <c r="C922" s="5">
        <f t="shared" si="266"/>
        <v>7.4868119668280997E-6</v>
      </c>
      <c r="D922" s="5">
        <f>形核速率!K922</f>
        <v>106767.44922340949</v>
      </c>
      <c r="E922" s="5">
        <f>晶体生长速度!E921</f>
        <v>1564656.0297015088</v>
      </c>
      <c r="F922" s="39">
        <f t="shared" si="255"/>
        <v>14.88929503656427</v>
      </c>
      <c r="G922">
        <f t="shared" si="256"/>
        <v>14</v>
      </c>
      <c r="H922" s="65">
        <f t="shared" si="257"/>
        <v>0.88929503656427045</v>
      </c>
      <c r="I922">
        <f t="shared" si="258"/>
        <v>11</v>
      </c>
      <c r="J922">
        <f t="shared" si="259"/>
        <v>2.0883107333541155</v>
      </c>
      <c r="K922" s="66">
        <f t="shared" si="260"/>
        <v>6.1710844281559597E-7</v>
      </c>
      <c r="L922" s="96">
        <f t="shared" si="270"/>
        <v>891763.07456013735</v>
      </c>
      <c r="N922" s="101">
        <f t="shared" si="265"/>
        <v>1</v>
      </c>
      <c r="O922" s="5">
        <f t="shared" si="261"/>
        <v>9157733328141.7637</v>
      </c>
      <c r="P922" s="5">
        <f t="shared" si="262"/>
        <v>85772708.76800032</v>
      </c>
      <c r="Q922" s="60">
        <f t="shared" si="263"/>
        <v>857727087680.00317</v>
      </c>
      <c r="R922" s="5">
        <f t="shared" si="269"/>
        <v>21351920.648092058</v>
      </c>
      <c r="S922" s="18">
        <f t="shared" si="267"/>
        <v>213519206480.92056</v>
      </c>
      <c r="T922" s="119">
        <f t="shared" si="264"/>
        <v>2135.1909153680176</v>
      </c>
      <c r="U922" s="119">
        <f t="shared" si="268"/>
        <v>21351909.153680176</v>
      </c>
    </row>
    <row r="923" spans="2:21" x14ac:dyDescent="0.25">
      <c r="B923" s="5">
        <f>形核速率!F923</f>
        <v>55.112032814797146</v>
      </c>
      <c r="C923" s="5">
        <f t="shared" si="266"/>
        <v>0.29314154425810557</v>
      </c>
      <c r="D923" s="5">
        <f>形核速率!K923</f>
        <v>106767.45176262619</v>
      </c>
      <c r="E923" s="5">
        <f>晶体生长速度!E922</f>
        <v>1564592.5431931601</v>
      </c>
      <c r="F923" s="39">
        <f t="shared" si="255"/>
        <v>14.894628273748573</v>
      </c>
      <c r="G923">
        <f t="shared" si="256"/>
        <v>14</v>
      </c>
      <c r="H923" s="65">
        <f t="shared" si="257"/>
        <v>0.89462827374857312</v>
      </c>
      <c r="I923">
        <f t="shared" si="258"/>
        <v>11</v>
      </c>
      <c r="J923">
        <f t="shared" si="259"/>
        <v>2.0883107333541155</v>
      </c>
      <c r="K923" s="66">
        <f t="shared" si="260"/>
        <v>6.2073479317229057E-7</v>
      </c>
      <c r="L923" s="96">
        <f t="shared" si="270"/>
        <v>910919.03241350397</v>
      </c>
      <c r="N923" s="101">
        <f t="shared" si="265"/>
        <v>1</v>
      </c>
      <c r="O923" s="5">
        <f t="shared" si="261"/>
        <v>9206330546821.4355</v>
      </c>
      <c r="P923" s="5">
        <f t="shared" si="262"/>
        <v>86227875.58224836</v>
      </c>
      <c r="Q923" s="60">
        <f t="shared" si="263"/>
        <v>862278755822.48364</v>
      </c>
      <c r="R923" s="5">
        <f t="shared" si="269"/>
        <v>21810567.722338416</v>
      </c>
      <c r="S923" s="18">
        <f t="shared" si="267"/>
        <v>218105677223.38416</v>
      </c>
      <c r="T923" s="119">
        <f t="shared" si="264"/>
        <v>2181.0556227926536</v>
      </c>
      <c r="U923" s="119">
        <f t="shared" si="268"/>
        <v>21810556.227926537</v>
      </c>
    </row>
    <row r="924" spans="2:21" x14ac:dyDescent="0.25">
      <c r="B924" s="5">
        <f>形核速率!F924</f>
        <v>55.112040301609113</v>
      </c>
      <c r="C924" s="5">
        <f t="shared" si="266"/>
        <v>7.4868119668280997E-6</v>
      </c>
      <c r="D924" s="5">
        <f>形核速率!K924</f>
        <v>106763.89676094228</v>
      </c>
      <c r="E924" s="5">
        <f>晶体生长速度!E923</f>
        <v>1589709.943318272</v>
      </c>
      <c r="F924" s="39">
        <f t="shared" si="255"/>
        <v>14.894595112327464</v>
      </c>
      <c r="G924">
        <f t="shared" si="256"/>
        <v>14</v>
      </c>
      <c r="H924" s="65">
        <f t="shared" si="257"/>
        <v>0.89459511232746358</v>
      </c>
      <c r="I924">
        <f t="shared" si="258"/>
        <v>11</v>
      </c>
      <c r="J924">
        <f t="shared" si="259"/>
        <v>2.0883107333541155</v>
      </c>
      <c r="K924" s="66">
        <f t="shared" si="260"/>
        <v>6.2071217925683349E-7</v>
      </c>
      <c r="L924" s="96">
        <f t="shared" si="270"/>
        <v>910919.52950926754</v>
      </c>
      <c r="N924" s="101">
        <f t="shared" si="265"/>
        <v>1</v>
      </c>
      <c r="O924" s="5">
        <f t="shared" si="261"/>
        <v>9353815441256.5176</v>
      </c>
      <c r="P924" s="5">
        <f t="shared" si="262"/>
        <v>87612158.464025348</v>
      </c>
      <c r="Q924" s="60">
        <f t="shared" si="263"/>
        <v>876121584640.25354</v>
      </c>
      <c r="R924" s="5">
        <f t="shared" si="269"/>
        <v>21810579.624197844</v>
      </c>
      <c r="S924" s="18">
        <f t="shared" si="267"/>
        <v>218105796241.97845</v>
      </c>
      <c r="T924" s="119">
        <f t="shared" si="264"/>
        <v>2181.0568129785966</v>
      </c>
      <c r="U924" s="119">
        <f t="shared" si="268"/>
        <v>21810568.129785966</v>
      </c>
    </row>
    <row r="925" spans="2:21" x14ac:dyDescent="0.25">
      <c r="B925" s="5">
        <f>形核速率!F925</f>
        <v>55.405181845867219</v>
      </c>
      <c r="C925" s="5">
        <f t="shared" si="266"/>
        <v>0.29314154425810557</v>
      </c>
      <c r="D925" s="5">
        <f>形核速率!K925</f>
        <v>106763.89933473285</v>
      </c>
      <c r="E925" s="5">
        <f>晶体生长速度!E924</f>
        <v>1589645.2712404709</v>
      </c>
      <c r="F925" s="39">
        <f t="shared" si="255"/>
        <v>14.899900056775031</v>
      </c>
      <c r="G925">
        <f t="shared" si="256"/>
        <v>14</v>
      </c>
      <c r="H925" s="65">
        <f t="shared" si="257"/>
        <v>0.89990005677503149</v>
      </c>
      <c r="I925">
        <f t="shared" si="258"/>
        <v>11</v>
      </c>
      <c r="J925">
        <f t="shared" si="259"/>
        <v>2.0883107333541155</v>
      </c>
      <c r="K925" s="66">
        <f t="shared" si="260"/>
        <v>6.243402999463183E-7</v>
      </c>
      <c r="L925" s="96">
        <f t="shared" si="270"/>
        <v>930382.21837528574</v>
      </c>
      <c r="N925" s="101">
        <f t="shared" si="265"/>
        <v>1</v>
      </c>
      <c r="O925" s="5">
        <f t="shared" si="261"/>
        <v>9403186161426.623</v>
      </c>
      <c r="P925" s="5">
        <f t="shared" si="262"/>
        <v>88074585.323501214</v>
      </c>
      <c r="Q925" s="60">
        <f t="shared" si="263"/>
        <v>880745853235.01208</v>
      </c>
      <c r="R925" s="5">
        <f t="shared" si="269"/>
        <v>22276570.693831872</v>
      </c>
      <c r="S925" s="18">
        <f t="shared" si="267"/>
        <v>222765706938.31873</v>
      </c>
      <c r="T925" s="119">
        <f t="shared" si="264"/>
        <v>2227.6559199419994</v>
      </c>
      <c r="U925" s="119">
        <f t="shared" si="268"/>
        <v>22276559.199419994</v>
      </c>
    </row>
    <row r="926" spans="2:21" x14ac:dyDescent="0.25">
      <c r="B926" s="5">
        <f>形核速率!F926</f>
        <v>55.405189332679186</v>
      </c>
      <c r="C926" s="5">
        <f t="shared" si="266"/>
        <v>7.4868119668280997E-6</v>
      </c>
      <c r="D926" s="5">
        <f>形核速率!K926</f>
        <v>106760.36519305008</v>
      </c>
      <c r="E926" s="5">
        <f>晶体生长速度!E925</f>
        <v>1615029.3708525372</v>
      </c>
      <c r="F926" s="39">
        <f t="shared" si="255"/>
        <v>14.899867088918482</v>
      </c>
      <c r="G926">
        <f t="shared" si="256"/>
        <v>14</v>
      </c>
      <c r="H926" s="65">
        <f t="shared" si="257"/>
        <v>0.89986708891848188</v>
      </c>
      <c r="I926">
        <f t="shared" si="258"/>
        <v>11</v>
      </c>
      <c r="J926">
        <f t="shared" si="259"/>
        <v>2.0883107333541155</v>
      </c>
      <c r="K926" s="66">
        <f t="shared" si="260"/>
        <v>6.243176874417154E-7</v>
      </c>
      <c r="L926" s="96">
        <f t="shared" si="270"/>
        <v>930382.72338833101</v>
      </c>
      <c r="N926" s="101">
        <f t="shared" si="265"/>
        <v>1</v>
      </c>
      <c r="O926" s="5">
        <f t="shared" si="261"/>
        <v>9553025099387.1953</v>
      </c>
      <c r="P926" s="5">
        <f t="shared" si="262"/>
        <v>89481008.069922566</v>
      </c>
      <c r="Q926" s="60">
        <f t="shared" si="263"/>
        <v>894810080699.22571</v>
      </c>
      <c r="R926" s="5">
        <f t="shared" si="269"/>
        <v>22276582.785253093</v>
      </c>
      <c r="S926" s="18">
        <f t="shared" si="267"/>
        <v>222765827852.53091</v>
      </c>
      <c r="T926" s="119">
        <f t="shared" si="264"/>
        <v>2227.6571290841216</v>
      </c>
      <c r="U926" s="119">
        <f t="shared" si="268"/>
        <v>22276571.290841214</v>
      </c>
    </row>
    <row r="927" spans="2:21" x14ac:dyDescent="0.25">
      <c r="B927" s="5">
        <f>形核速率!F927</f>
        <v>55.698330876937291</v>
      </c>
      <c r="C927" s="5">
        <f t="shared" si="266"/>
        <v>0.29314154425810557</v>
      </c>
      <c r="D927" s="5">
        <f>形核速率!K927</f>
        <v>106760.36780100134</v>
      </c>
      <c r="E927" s="5">
        <f>晶体生长速度!E926</f>
        <v>1614963.4988560679</v>
      </c>
      <c r="F927" s="39">
        <f t="shared" si="255"/>
        <v>14.905144039235257</v>
      </c>
      <c r="G927">
        <f t="shared" si="256"/>
        <v>14</v>
      </c>
      <c r="H927" s="65">
        <f t="shared" si="257"/>
        <v>0.90514403923525677</v>
      </c>
      <c r="I927">
        <f t="shared" si="258"/>
        <v>11</v>
      </c>
      <c r="J927">
        <f t="shared" si="259"/>
        <v>2.0883107333541155</v>
      </c>
      <c r="K927" s="66">
        <f t="shared" si="260"/>
        <v>6.2794757002979463E-7</v>
      </c>
      <c r="L927" s="96">
        <f t="shared" si="270"/>
        <v>950155.39388983091</v>
      </c>
      <c r="N927" s="101">
        <f t="shared" si="265"/>
        <v>1</v>
      </c>
      <c r="O927" s="5">
        <f t="shared" si="261"/>
        <v>9603177429408.9199</v>
      </c>
      <c r="P927" s="5">
        <f t="shared" si="262"/>
        <v>89950771.313461602</v>
      </c>
      <c r="Q927" s="60">
        <f t="shared" si="263"/>
        <v>899507713134.61597</v>
      </c>
      <c r="R927" s="5">
        <f t="shared" si="269"/>
        <v>22749995.679228235</v>
      </c>
      <c r="S927" s="18">
        <f t="shared" si="267"/>
        <v>227499956792.28235</v>
      </c>
      <c r="T927" s="119">
        <f t="shared" si="264"/>
        <v>2274.9984184816358</v>
      </c>
      <c r="U927" s="119">
        <f t="shared" si="268"/>
        <v>22749984.184816357</v>
      </c>
    </row>
    <row r="928" spans="2:21" x14ac:dyDescent="0.25">
      <c r="B928" s="5">
        <f>形核速率!F928</f>
        <v>55.698338363749258</v>
      </c>
      <c r="C928" s="5">
        <f t="shared" si="266"/>
        <v>7.4868119668280997E-6</v>
      </c>
      <c r="D928" s="5">
        <f>形核速率!K928</f>
        <v>106756.85428907485</v>
      </c>
      <c r="E928" s="5">
        <f>晶体生长速度!E927</f>
        <v>1640615.7009190111</v>
      </c>
      <c r="F928" s="39">
        <f t="shared" si="255"/>
        <v>14.90511126281344</v>
      </c>
      <c r="G928">
        <f t="shared" si="256"/>
        <v>14</v>
      </c>
      <c r="H928" s="65">
        <f t="shared" si="257"/>
        <v>0.90511126281344012</v>
      </c>
      <c r="I928">
        <f t="shared" si="258"/>
        <v>11</v>
      </c>
      <c r="J928">
        <f t="shared" si="259"/>
        <v>2.0883107333541155</v>
      </c>
      <c r="K928" s="66">
        <f t="shared" si="260"/>
        <v>6.2792495893671686E-7</v>
      </c>
      <c r="L928" s="96">
        <f t="shared" si="270"/>
        <v>950155.90690361732</v>
      </c>
      <c r="N928" s="101">
        <f t="shared" si="265"/>
        <v>1</v>
      </c>
      <c r="O928" s="5">
        <f t="shared" si="261"/>
        <v>9755395272378.2598</v>
      </c>
      <c r="P928" s="5">
        <f t="shared" si="262"/>
        <v>91379568.434666738</v>
      </c>
      <c r="Q928" s="60">
        <f t="shared" si="263"/>
        <v>913795684346.66736</v>
      </c>
      <c r="R928" s="5">
        <f t="shared" si="269"/>
        <v>22750007.962209497</v>
      </c>
      <c r="S928" s="18">
        <f t="shared" si="267"/>
        <v>227500079622.09497</v>
      </c>
      <c r="T928" s="119">
        <f t="shared" si="264"/>
        <v>2274.9996467797619</v>
      </c>
      <c r="U928" s="119">
        <f t="shared" si="268"/>
        <v>22749996.467797618</v>
      </c>
    </row>
    <row r="929" spans="2:21" x14ac:dyDescent="0.25">
      <c r="B929" s="5">
        <f>形核速率!F929</f>
        <v>55.991479908007364</v>
      </c>
      <c r="C929" s="5">
        <f t="shared" si="266"/>
        <v>0.29314154425810557</v>
      </c>
      <c r="D929" s="5">
        <f>形核速率!K929</f>
        <v>106756.85693078034</v>
      </c>
      <c r="E929" s="5">
        <f>晶体生长速度!E928</f>
        <v>1640548.6145702531</v>
      </c>
      <c r="F929" s="39">
        <f t="shared" si="255"/>
        <v>14.910360512902866</v>
      </c>
      <c r="G929">
        <f t="shared" si="256"/>
        <v>14</v>
      </c>
      <c r="H929" s="65">
        <f t="shared" si="257"/>
        <v>0.91036051290286579</v>
      </c>
      <c r="I929">
        <f t="shared" si="258"/>
        <v>11</v>
      </c>
      <c r="J929">
        <f t="shared" si="259"/>
        <v>2.0883107333541155</v>
      </c>
      <c r="K929" s="66">
        <f t="shared" si="260"/>
        <v>6.3155659507362792E-7</v>
      </c>
      <c r="L929" s="96">
        <f t="shared" si="270"/>
        <v>970241.82666380156</v>
      </c>
      <c r="N929" s="101">
        <f t="shared" si="265"/>
        <v>1</v>
      </c>
      <c r="O929" s="5">
        <f t="shared" si="261"/>
        <v>9806337361760.7344</v>
      </c>
      <c r="P929" s="5">
        <f t="shared" si="262"/>
        <v>91856744.790819645</v>
      </c>
      <c r="Q929" s="60">
        <f t="shared" si="263"/>
        <v>918567447908.19641</v>
      </c>
      <c r="R929" s="5">
        <f t="shared" si="269"/>
        <v>23230920.916515116</v>
      </c>
      <c r="S929" s="18">
        <f t="shared" si="267"/>
        <v>232309209165.15115</v>
      </c>
      <c r="T929" s="119">
        <f t="shared" si="264"/>
        <v>2323.0909422103236</v>
      </c>
      <c r="U929" s="119">
        <f t="shared" si="268"/>
        <v>23230909.422103237</v>
      </c>
    </row>
    <row r="930" spans="2:21" x14ac:dyDescent="0.25">
      <c r="B930" s="5">
        <f>形核速率!F930</f>
        <v>55.99148739481933</v>
      </c>
      <c r="C930" s="5">
        <f t="shared" si="266"/>
        <v>7.4868119668280997E-6</v>
      </c>
      <c r="D930" s="5">
        <f>形核速率!K930</f>
        <v>106753.3638220842</v>
      </c>
      <c r="E930" s="5">
        <f>晶体生长速度!E929</f>
        <v>1666470.3219617414</v>
      </c>
      <c r="F930" s="39">
        <f t="shared" si="255"/>
        <v>14.910327925820273</v>
      </c>
      <c r="G930">
        <f t="shared" si="256"/>
        <v>14</v>
      </c>
      <c r="H930" s="65">
        <f t="shared" si="257"/>
        <v>0.91032792582027255</v>
      </c>
      <c r="I930">
        <f t="shared" si="258"/>
        <v>11</v>
      </c>
      <c r="J930">
        <f t="shared" si="259"/>
        <v>2.0883107333541155</v>
      </c>
      <c r="K930" s="66">
        <f t="shared" si="260"/>
        <v>6.3153398539264524E-7</v>
      </c>
      <c r="L930" s="96">
        <f t="shared" si="270"/>
        <v>970242.34776222263</v>
      </c>
      <c r="N930" s="101">
        <f t="shared" si="265"/>
        <v>1</v>
      </c>
      <c r="O930" s="5">
        <f t="shared" si="261"/>
        <v>9960959100793.7969</v>
      </c>
      <c r="P930" s="5">
        <f t="shared" si="262"/>
        <v>93308152.025961354</v>
      </c>
      <c r="Q930" s="60">
        <f t="shared" si="263"/>
        <v>933081520259.61353</v>
      </c>
      <c r="R930" s="5">
        <f t="shared" si="269"/>
        <v>23230933.393065065</v>
      </c>
      <c r="S930" s="18">
        <f t="shared" si="267"/>
        <v>232309333930.65067</v>
      </c>
      <c r="T930" s="119">
        <f t="shared" si="264"/>
        <v>2323.0921898653187</v>
      </c>
      <c r="U930" s="119">
        <f t="shared" si="268"/>
        <v>23230921.898653187</v>
      </c>
    </row>
    <row r="931" spans="2:21" x14ac:dyDescent="0.25">
      <c r="B931" s="5">
        <f>形核速率!F931</f>
        <v>56.284628939077436</v>
      </c>
      <c r="C931" s="5">
        <f t="shared" si="266"/>
        <v>0.29314154425810557</v>
      </c>
      <c r="D931" s="5">
        <f>形核速率!K931</f>
        <v>106753.36649714429</v>
      </c>
      <c r="E931" s="5">
        <f>晶体生长速度!E930</f>
        <v>1666402.0067426825</v>
      </c>
      <c r="F931" s="39">
        <f t="shared" si="255"/>
        <v>14.915549764981517</v>
      </c>
      <c r="G931">
        <f t="shared" si="256"/>
        <v>14</v>
      </c>
      <c r="H931" s="65">
        <f t="shared" si="257"/>
        <v>0.91554976498151674</v>
      </c>
      <c r="I931">
        <f t="shared" si="258"/>
        <v>11</v>
      </c>
      <c r="J931">
        <f t="shared" si="259"/>
        <v>2.0883107333541155</v>
      </c>
      <c r="K931" s="66">
        <f t="shared" si="260"/>
        <v>6.3516736681177135E-7</v>
      </c>
      <c r="L931" s="96">
        <f t="shared" si="270"/>
        <v>990644.80140257662</v>
      </c>
      <c r="N931" s="101">
        <f t="shared" si="265"/>
        <v>1</v>
      </c>
      <c r="O931" s="5">
        <f t="shared" si="261"/>
        <v>10012699140177.314</v>
      </c>
      <c r="P931" s="5">
        <f t="shared" si="262"/>
        <v>93792818.612845898</v>
      </c>
      <c r="Q931" s="60">
        <f t="shared" si="263"/>
        <v>937928186128.45898</v>
      </c>
      <c r="R931" s="5">
        <f t="shared" si="269"/>
        <v>23719425.05067642</v>
      </c>
      <c r="S931" s="18">
        <f t="shared" si="267"/>
        <v>237194250506.76419</v>
      </c>
      <c r="T931" s="119">
        <f t="shared" si="264"/>
        <v>2371.9413556264544</v>
      </c>
      <c r="U931" s="119">
        <f t="shared" si="268"/>
        <v>23719413.556264546</v>
      </c>
    </row>
    <row r="932" spans="2:21" x14ac:dyDescent="0.25">
      <c r="B932" s="5">
        <f>形核速率!F932</f>
        <v>56.284636425889403</v>
      </c>
      <c r="C932" s="5">
        <f t="shared" si="266"/>
        <v>7.4868119668280997E-6</v>
      </c>
      <c r="D932" s="5">
        <f>形核速率!K932</f>
        <v>106749.89356879272</v>
      </c>
      <c r="E932" s="5">
        <f>晶体生长速度!E931</f>
        <v>1692594.6222541316</v>
      </c>
      <c r="F932" s="39">
        <f t="shared" si="255"/>
        <v>14.915517365176241</v>
      </c>
      <c r="G932">
        <f t="shared" si="256"/>
        <v>14</v>
      </c>
      <c r="H932" s="65">
        <f t="shared" si="257"/>
        <v>0.91551736517624072</v>
      </c>
      <c r="I932">
        <f t="shared" si="258"/>
        <v>11</v>
      </c>
      <c r="J932">
        <f t="shared" si="259"/>
        <v>2.0883107333541155</v>
      </c>
      <c r="K932" s="66">
        <f t="shared" si="260"/>
        <v>6.3514475854336625E-7</v>
      </c>
      <c r="L932" s="96">
        <f t="shared" si="270"/>
        <v>990645.33066995989</v>
      </c>
      <c r="N932" s="101">
        <f t="shared" si="265"/>
        <v>1</v>
      </c>
      <c r="O932" s="5">
        <f t="shared" si="261"/>
        <v>10169749895886.783</v>
      </c>
      <c r="P932" s="5">
        <f t="shared" si="262"/>
        <v>95267072.929989412</v>
      </c>
      <c r="Q932" s="60">
        <f t="shared" si="263"/>
        <v>952670729299.89417</v>
      </c>
      <c r="R932" s="5">
        <f t="shared" si="269"/>
        <v>23719437.722814094</v>
      </c>
      <c r="S932" s="18">
        <f t="shared" si="267"/>
        <v>237194377228.14093</v>
      </c>
      <c r="T932" s="119">
        <f t="shared" si="264"/>
        <v>2371.9426228402217</v>
      </c>
      <c r="U932" s="119">
        <f t="shared" si="268"/>
        <v>23719426.228402216</v>
      </c>
    </row>
    <row r="933" spans="2:21" x14ac:dyDescent="0.25">
      <c r="B933" s="5">
        <f>形核速率!F933</f>
        <v>56.577777970147508</v>
      </c>
      <c r="C933" s="5">
        <f t="shared" si="266"/>
        <v>0.29314154425810557</v>
      </c>
      <c r="D933" s="5">
        <f>形核速率!K933</f>
        <v>106749.89627681437</v>
      </c>
      <c r="E933" s="5">
        <f>晶体生长速度!E932</f>
        <v>1692525.0635623764</v>
      </c>
      <c r="F933" s="39">
        <f t="shared" si="255"/>
        <v>14.920712078199875</v>
      </c>
      <c r="G933">
        <f t="shared" si="256"/>
        <v>14</v>
      </c>
      <c r="H933" s="65">
        <f t="shared" si="257"/>
        <v>0.92071207819987499</v>
      </c>
      <c r="I933">
        <f t="shared" si="258"/>
        <v>11</v>
      </c>
      <c r="J933">
        <f t="shared" si="259"/>
        <v>2.0883107333541155</v>
      </c>
      <c r="K933" s="66">
        <f t="shared" si="260"/>
        <v>6.3877987705998379E-7</v>
      </c>
      <c r="L933" s="96">
        <f t="shared" si="270"/>
        <v>1011367.619808163</v>
      </c>
      <c r="N933" s="101">
        <f t="shared" si="265"/>
        <v>1</v>
      </c>
      <c r="O933" s="5">
        <f t="shared" si="261"/>
        <v>10222296117025.998</v>
      </c>
      <c r="P933" s="5">
        <f t="shared" si="262"/>
        <v>95759307.255141929</v>
      </c>
      <c r="Q933" s="60">
        <f t="shared" si="263"/>
        <v>957593072551.41931</v>
      </c>
      <c r="R933" s="5">
        <f t="shared" si="269"/>
        <v>24215587.133642316</v>
      </c>
      <c r="S933" s="18">
        <f t="shared" si="267"/>
        <v>242155871336.42316</v>
      </c>
      <c r="T933" s="119">
        <f t="shared" si="264"/>
        <v>2421.5575639230442</v>
      </c>
      <c r="U933" s="119">
        <f t="shared" si="268"/>
        <v>24215575.639230441</v>
      </c>
    </row>
    <row r="934" spans="2:21" x14ac:dyDescent="0.25">
      <c r="B934" s="5">
        <f>形核速率!F934</f>
        <v>56.577785456959475</v>
      </c>
      <c r="C934" s="5">
        <f t="shared" si="266"/>
        <v>7.4868119668280997E-6</v>
      </c>
      <c r="D934" s="5">
        <f>形核速率!K934</f>
        <v>106746.44330948466</v>
      </c>
      <c r="E934" s="5">
        <f>晶体生长速度!E933</f>
        <v>1718989.9898989582</v>
      </c>
      <c r="F934" s="39">
        <f t="shared" si="255"/>
        <v>14.920679863642894</v>
      </c>
      <c r="G934">
        <f t="shared" si="256"/>
        <v>14</v>
      </c>
      <c r="H934" s="65">
        <f t="shared" si="257"/>
        <v>0.92067986364289389</v>
      </c>
      <c r="I934">
        <f t="shared" si="258"/>
        <v>11</v>
      </c>
      <c r="J934">
        <f t="shared" si="259"/>
        <v>2.0883107333541155</v>
      </c>
      <c r="K934" s="66">
        <f t="shared" si="260"/>
        <v>6.3875727020454526E-7</v>
      </c>
      <c r="L934" s="96">
        <f t="shared" si="270"/>
        <v>1011368.1573292703</v>
      </c>
      <c r="N934" s="101">
        <f t="shared" si="265"/>
        <v>1</v>
      </c>
      <c r="O934" s="5">
        <f t="shared" si="261"/>
        <v>10381801139568.369</v>
      </c>
      <c r="P934" s="5">
        <f t="shared" si="262"/>
        <v>97256646.851164192</v>
      </c>
      <c r="Q934" s="60">
        <f t="shared" si="263"/>
        <v>972566468511.64197</v>
      </c>
      <c r="R934" s="5">
        <f t="shared" si="269"/>
        <v>24215600.003397144</v>
      </c>
      <c r="S934" s="18">
        <f t="shared" si="267"/>
        <v>242156000033.97144</v>
      </c>
      <c r="T934" s="119">
        <f t="shared" si="264"/>
        <v>2421.558850898527</v>
      </c>
      <c r="U934" s="119">
        <f t="shared" si="268"/>
        <v>24215588.50898527</v>
      </c>
    </row>
    <row r="935" spans="2:21" x14ac:dyDescent="0.25">
      <c r="B935" s="5">
        <f>形核速率!F935</f>
        <v>56.870927001217581</v>
      </c>
      <c r="C935" s="5">
        <f t="shared" si="266"/>
        <v>0.29314154425810557</v>
      </c>
      <c r="D935" s="5">
        <f>形核速率!K935</f>
        <v>106746.44605008139</v>
      </c>
      <c r="E935" s="5">
        <f>晶体生长速度!E934</f>
        <v>1718919.1730477391</v>
      </c>
      <c r="F935" s="39">
        <f t="shared" si="255"/>
        <v>14.925847730904094</v>
      </c>
      <c r="G935">
        <f t="shared" si="256"/>
        <v>14</v>
      </c>
      <c r="H935" s="65">
        <f t="shared" si="257"/>
        <v>0.92584773090409378</v>
      </c>
      <c r="I935">
        <f t="shared" si="258"/>
        <v>11</v>
      </c>
      <c r="J935">
        <f t="shared" si="259"/>
        <v>2.0883107333541155</v>
      </c>
      <c r="K935" s="66">
        <f t="shared" si="260"/>
        <v>6.4239411771458953E-7</v>
      </c>
      <c r="L935" s="96">
        <f t="shared" si="270"/>
        <v>1032413.6005771073</v>
      </c>
      <c r="N935" s="101">
        <f t="shared" si="265"/>
        <v>1</v>
      </c>
      <c r="O935" s="5">
        <f t="shared" si="261"/>
        <v>10435161815315.512</v>
      </c>
      <c r="P935" s="5">
        <f t="shared" si="262"/>
        <v>97756526.811391264</v>
      </c>
      <c r="Q935" s="60">
        <f t="shared" si="263"/>
        <v>977565268113.9126</v>
      </c>
      <c r="R935" s="5">
        <f t="shared" si="269"/>
        <v>24719486.624239225</v>
      </c>
      <c r="S935" s="18">
        <f t="shared" si="267"/>
        <v>247194866242.39224</v>
      </c>
      <c r="T935" s="119">
        <f t="shared" si="264"/>
        <v>2471.9475129827351</v>
      </c>
      <c r="U935" s="119">
        <f t="shared" si="268"/>
        <v>24719475.12982735</v>
      </c>
    </row>
    <row r="936" spans="2:21" x14ac:dyDescent="0.25">
      <c r="B936" s="5">
        <f>形核速率!F936</f>
        <v>56.870934488029548</v>
      </c>
      <c r="C936" s="5">
        <f t="shared" si="266"/>
        <v>7.4868119668280997E-6</v>
      </c>
      <c r="D936" s="5">
        <f>形核速率!K936</f>
        <v>106743.0128279394</v>
      </c>
      <c r="E936" s="5">
        <f>晶体生长速度!E935</f>
        <v>1745657.8128283795</v>
      </c>
      <c r="F936" s="39">
        <f t="shared" si="255"/>
        <v>14.925815699598587</v>
      </c>
      <c r="G936">
        <f t="shared" si="256"/>
        <v>14</v>
      </c>
      <c r="H936" s="65">
        <f t="shared" si="257"/>
        <v>0.92581569959858712</v>
      </c>
      <c r="I936">
        <f t="shared" si="258"/>
        <v>11</v>
      </c>
      <c r="J936">
        <f t="shared" si="259"/>
        <v>2.0883107333541155</v>
      </c>
      <c r="K936" s="66">
        <f t="shared" si="260"/>
        <v>6.4237151227242102E-7</v>
      </c>
      <c r="L936" s="96">
        <f t="shared" si="270"/>
        <v>1032414.1464371341</v>
      </c>
      <c r="N936" s="101">
        <f t="shared" si="265"/>
        <v>1</v>
      </c>
      <c r="O936" s="5">
        <f t="shared" si="261"/>
        <v>10597146484377.168</v>
      </c>
      <c r="P936" s="5">
        <f t="shared" si="262"/>
        <v>99277191.111879706</v>
      </c>
      <c r="Q936" s="60">
        <f t="shared" si="263"/>
        <v>992771911118.79712</v>
      </c>
      <c r="R936" s="5">
        <f t="shared" si="269"/>
        <v>24719499.693651028</v>
      </c>
      <c r="S936" s="18">
        <f t="shared" si="267"/>
        <v>247194996936.51028</v>
      </c>
      <c r="T936" s="119">
        <f t="shared" si="264"/>
        <v>2471.9488199239154</v>
      </c>
      <c r="U936" s="119">
        <f t="shared" si="268"/>
        <v>24719488.199239153</v>
      </c>
    </row>
    <row r="937" spans="2:21" x14ac:dyDescent="0.25">
      <c r="B937" s="5">
        <f>形核速率!F937</f>
        <v>57.164076032287653</v>
      </c>
      <c r="C937" s="5">
        <f t="shared" si="266"/>
        <v>0.29314154425810557</v>
      </c>
      <c r="D937" s="5">
        <f>形核速率!K937</f>
        <v>106743.01560073083</v>
      </c>
      <c r="E937" s="5">
        <f>晶体生长速度!E936</f>
        <v>1745585.7230465675</v>
      </c>
      <c r="F937" s="39">
        <f t="shared" si="255"/>
        <v>14.930956997147932</v>
      </c>
      <c r="G937">
        <f t="shared" si="256"/>
        <v>14</v>
      </c>
      <c r="H937" s="65">
        <f t="shared" si="257"/>
        <v>0.93095699714793234</v>
      </c>
      <c r="I937">
        <f t="shared" si="258"/>
        <v>11</v>
      </c>
      <c r="J937">
        <f t="shared" si="259"/>
        <v>2.0883107333541155</v>
      </c>
      <c r="K937" s="66">
        <f t="shared" si="260"/>
        <v>6.4601008075127563E-7</v>
      </c>
      <c r="L937" s="96">
        <f t="shared" si="270"/>
        <v>1053786.0793984062</v>
      </c>
      <c r="N937" s="101">
        <f t="shared" si="265"/>
        <v>1</v>
      </c>
      <c r="O937" s="5">
        <f t="shared" si="261"/>
        <v>10651329928665.246</v>
      </c>
      <c r="P937" s="5">
        <f t="shared" si="262"/>
        <v>99784794.993109807</v>
      </c>
      <c r="Q937" s="60">
        <f t="shared" si="263"/>
        <v>997847949931.09802</v>
      </c>
      <c r="R937" s="5">
        <f t="shared" si="269"/>
        <v>25231203.388139799</v>
      </c>
      <c r="S937" s="18">
        <f t="shared" si="267"/>
        <v>252312033881.39798</v>
      </c>
      <c r="T937" s="119">
        <f t="shared" si="264"/>
        <v>2523.1191893727928</v>
      </c>
      <c r="U937" s="119">
        <f t="shared" si="268"/>
        <v>25231191.893727928</v>
      </c>
    </row>
    <row r="938" spans="2:21" x14ac:dyDescent="0.25">
      <c r="B938" s="5">
        <f>形核速率!F938</f>
        <v>57.16408351909962</v>
      </c>
      <c r="C938" s="5">
        <f t="shared" si="266"/>
        <v>7.4868119668280997E-6</v>
      </c>
      <c r="D938" s="5">
        <f>形核速率!K938</f>
        <v>106739.60191135778</v>
      </c>
      <c r="E938" s="5">
        <f>晶体生长速度!E937</f>
        <v>1772599.478803959</v>
      </c>
      <c r="F938" s="39">
        <f t="shared" si="255"/>
        <v>14.930925147128608</v>
      </c>
      <c r="G938">
        <f t="shared" si="256"/>
        <v>14</v>
      </c>
      <c r="H938" s="65">
        <f t="shared" si="257"/>
        <v>0.93092514712860819</v>
      </c>
      <c r="I938">
        <f t="shared" si="258"/>
        <v>11</v>
      </c>
      <c r="J938">
        <f t="shared" si="259"/>
        <v>2.0883107333541155</v>
      </c>
      <c r="K938" s="66">
        <f t="shared" si="260"/>
        <v>6.45987476722596E-7</v>
      </c>
      <c r="L938" s="96">
        <f t="shared" si="270"/>
        <v>1053786.6336829823</v>
      </c>
      <c r="N938" s="101">
        <f t="shared" si="265"/>
        <v>1</v>
      </c>
      <c r="O938" s="5">
        <f t="shared" si="261"/>
        <v>10815819753448.602</v>
      </c>
      <c r="P938" s="5">
        <f t="shared" si="262"/>
        <v>101329024.65226197</v>
      </c>
      <c r="Q938" s="60">
        <f t="shared" si="263"/>
        <v>1013290246522.6198</v>
      </c>
      <c r="R938" s="5">
        <f t="shared" si="269"/>
        <v>25231216.65925879</v>
      </c>
      <c r="S938" s="18">
        <f t="shared" si="267"/>
        <v>252312166592.58789</v>
      </c>
      <c r="T938" s="119">
        <f t="shared" si="264"/>
        <v>2523.120516484692</v>
      </c>
      <c r="U938" s="119">
        <f t="shared" si="268"/>
        <v>25231205.164846919</v>
      </c>
    </row>
    <row r="939" spans="2:21" x14ac:dyDescent="0.25">
      <c r="B939" s="5">
        <f>形核速率!F939</f>
        <v>57.457225063357726</v>
      </c>
      <c r="C939" s="5">
        <f t="shared" si="266"/>
        <v>0.29314154425810557</v>
      </c>
      <c r="D939" s="5">
        <f>形核速率!K939</f>
        <v>106739.60471597</v>
      </c>
      <c r="E939" s="5">
        <f>晶体生长速度!E938</f>
        <v>1772526.1012360738</v>
      </c>
      <c r="F939" s="39">
        <f t="shared" si="255"/>
        <v>14.936040146780577</v>
      </c>
      <c r="G939">
        <f t="shared" si="256"/>
        <v>14</v>
      </c>
      <c r="H939" s="65">
        <f t="shared" si="257"/>
        <v>0.93604014678057723</v>
      </c>
      <c r="I939">
        <f t="shared" si="258"/>
        <v>11</v>
      </c>
      <c r="J939">
        <f t="shared" si="259"/>
        <v>2.0883107333541155</v>
      </c>
      <c r="K939" s="66">
        <f t="shared" si="260"/>
        <v>6.4962775822391781E-7</v>
      </c>
      <c r="L939" s="96">
        <f t="shared" si="270"/>
        <v>1075488.4089514187</v>
      </c>
      <c r="N939" s="101">
        <f t="shared" si="265"/>
        <v>1</v>
      </c>
      <c r="O939" s="5">
        <f t="shared" si="261"/>
        <v>10870834321274.676</v>
      </c>
      <c r="P939" s="5">
        <f t="shared" si="262"/>
        <v>101844431.12939709</v>
      </c>
      <c r="Q939" s="60">
        <f t="shared" si="263"/>
        <v>1018444311293.9709</v>
      </c>
      <c r="R939" s="5">
        <f t="shared" si="269"/>
        <v>25750817.697812933</v>
      </c>
      <c r="S939" s="18">
        <f t="shared" si="267"/>
        <v>257508176978.12933</v>
      </c>
      <c r="T939" s="119">
        <f t="shared" si="264"/>
        <v>2575.0806203401062</v>
      </c>
      <c r="U939" s="119">
        <f t="shared" si="268"/>
        <v>25750806.203401063</v>
      </c>
    </row>
    <row r="940" spans="2:21" x14ac:dyDescent="0.25">
      <c r="B940" s="5">
        <f>形核速率!F940</f>
        <v>57.457232550169692</v>
      </c>
      <c r="C940" s="5">
        <f t="shared" si="266"/>
        <v>7.4868119668280997E-6</v>
      </c>
      <c r="D940" s="5">
        <f>形核速率!K940</f>
        <v>106736.21035029163</v>
      </c>
      <c r="E940" s="5">
        <f>晶体生长速度!E939</f>
        <v>1799816.3754166716</v>
      </c>
      <c r="F940" s="39">
        <f t="shared" ref="F940:F947" si="271">LN(D940*B940/2-3)</f>
        <v>14.936008476113017</v>
      </c>
      <c r="G940">
        <f t="shared" ref="G940:G947" si="272">INT(F940)</f>
        <v>14</v>
      </c>
      <c r="H940" s="65">
        <f t="shared" ref="H940:H947" si="273">F940-G940</f>
        <v>0.93600847611301674</v>
      </c>
      <c r="I940">
        <f t="shared" ref="I940:I947" si="274">G940-3</f>
        <v>11</v>
      </c>
      <c r="J940">
        <f t="shared" ref="J940:J947" si="275">1+1/2+4/9/2+10/27*(1-(1-1/3)^(G940-3))</f>
        <v>2.0883107333541155</v>
      </c>
      <c r="K940" s="66">
        <f t="shared" ref="K940:K947" si="276">(3^H940)/3*4*3^I940*5*1/(3^(2*(G940-1)))*1/2</f>
        <v>6.4960515560886343E-7</v>
      </c>
      <c r="L940" s="96">
        <f t="shared" si="270"/>
        <v>1075488.9717466075</v>
      </c>
      <c r="N940" s="101">
        <f t="shared" si="265"/>
        <v>1</v>
      </c>
      <c r="O940" s="5">
        <f t="shared" ref="O940:O947" si="277">B940*D940*E940</f>
        <v>11037854940484.266</v>
      </c>
      <c r="P940" s="5">
        <f t="shared" ref="P940:P947" si="278">B940*E940</f>
        <v>103412468.02991922</v>
      </c>
      <c r="Q940" s="60">
        <f t="shared" ref="Q940:Q947" si="279">P940*10^4</f>
        <v>1034124680299.1923</v>
      </c>
      <c r="R940" s="5">
        <f t="shared" si="269"/>
        <v>25750831.172699712</v>
      </c>
      <c r="S940" s="18">
        <f t="shared" si="267"/>
        <v>257508311726.99713</v>
      </c>
      <c r="T940" s="119">
        <f t="shared" si="264"/>
        <v>2575.0819678287839</v>
      </c>
      <c r="U940" s="119">
        <f t="shared" si="268"/>
        <v>25750819.678287838</v>
      </c>
    </row>
    <row r="941" spans="2:21" x14ac:dyDescent="0.25">
      <c r="B941" s="5">
        <f>形核速率!F941</f>
        <v>57.750374094427798</v>
      </c>
      <c r="C941" s="5">
        <f t="shared" si="266"/>
        <v>0.29314154425810557</v>
      </c>
      <c r="D941" s="5">
        <f>形核速率!K941</f>
        <v>106736.21318635659</v>
      </c>
      <c r="E941" s="5">
        <f>晶体生长速度!E940</f>
        <v>1799741.6951228892</v>
      </c>
      <c r="F941" s="39">
        <f t="shared" si="271"/>
        <v>14.941097445532208</v>
      </c>
      <c r="G941">
        <f t="shared" si="272"/>
        <v>14</v>
      </c>
      <c r="H941" s="65">
        <f t="shared" si="273"/>
        <v>0.94109744553220764</v>
      </c>
      <c r="I941">
        <f t="shared" si="274"/>
        <v>11</v>
      </c>
      <c r="J941">
        <f t="shared" si="275"/>
        <v>2.0883107333541155</v>
      </c>
      <c r="K941" s="66">
        <f t="shared" si="276"/>
        <v>6.5324714226341461E-7</v>
      </c>
      <c r="L941" s="96">
        <f t="shared" si="270"/>
        <v>1097523.9589037772</v>
      </c>
      <c r="N941" s="101">
        <f t="shared" si="265"/>
        <v>1</v>
      </c>
      <c r="O941" s="5">
        <f t="shared" si="277"/>
        <v>11093709027892.625</v>
      </c>
      <c r="P941" s="5">
        <f t="shared" si="278"/>
        <v>103935756.16668648</v>
      </c>
      <c r="Q941" s="60">
        <f t="shared" si="279"/>
        <v>1039357561666.8647</v>
      </c>
      <c r="R941" s="5">
        <f t="shared" si="269"/>
        <v>26278410.232473738</v>
      </c>
      <c r="S941" s="18">
        <f t="shared" si="267"/>
        <v>262784102324.7374</v>
      </c>
      <c r="T941" s="119">
        <f t="shared" si="264"/>
        <v>2627.8398738061865</v>
      </c>
      <c r="U941" s="119">
        <f t="shared" si="268"/>
        <v>26278398.738061864</v>
      </c>
    </row>
    <row r="942" spans="2:21" x14ac:dyDescent="0.25">
      <c r="B942" s="5">
        <f>形核速率!F942</f>
        <v>57.750381581239765</v>
      </c>
      <c r="C942" s="5">
        <f t="shared" si="266"/>
        <v>7.4868119668280997E-6</v>
      </c>
      <c r="D942" s="5">
        <f>形核速率!K942</f>
        <v>106732.83793857401</v>
      </c>
      <c r="E942" s="5">
        <f>晶体生长速度!E941</f>
        <v>1827309.8900869202</v>
      </c>
      <c r="F942" s="39">
        <f t="shared" si="271"/>
        <v>14.941065952312227</v>
      </c>
      <c r="G942">
        <f t="shared" si="272"/>
        <v>14</v>
      </c>
      <c r="H942" s="65">
        <f t="shared" si="273"/>
        <v>0.94106595231222734</v>
      </c>
      <c r="I942">
        <f t="shared" si="274"/>
        <v>11</v>
      </c>
      <c r="J942">
        <f t="shared" si="275"/>
        <v>2.0883107333541155</v>
      </c>
      <c r="K942" s="66">
        <f t="shared" si="276"/>
        <v>6.5322454106204159E-7</v>
      </c>
      <c r="L942" s="96">
        <f t="shared" si="270"/>
        <v>1097524.5302960761</v>
      </c>
      <c r="N942" s="101">
        <f t="shared" si="265"/>
        <v>1</v>
      </c>
      <c r="O942" s="5">
        <f t="shared" si="277"/>
        <v>11263286209721.301</v>
      </c>
      <c r="P942" s="5">
        <f t="shared" si="278"/>
        <v>105527843.41969293</v>
      </c>
      <c r="Q942" s="60">
        <f t="shared" si="279"/>
        <v>1055278434196.9293</v>
      </c>
      <c r="R942" s="5">
        <f t="shared" si="269"/>
        <v>26278423.913199291</v>
      </c>
      <c r="S942" s="18">
        <f t="shared" si="267"/>
        <v>262784239131.99292</v>
      </c>
      <c r="T942" s="119">
        <f t="shared" si="264"/>
        <v>2627.8412418787416</v>
      </c>
      <c r="U942" s="119">
        <f t="shared" si="268"/>
        <v>26278412.418787416</v>
      </c>
    </row>
    <row r="943" spans="2:21" x14ac:dyDescent="0.25">
      <c r="B943" s="5">
        <f>形核速率!F943</f>
        <v>58.04352312549787</v>
      </c>
      <c r="C943" s="5">
        <f t="shared" si="266"/>
        <v>0.29314154425810557</v>
      </c>
      <c r="D943" s="5">
        <f>形核速率!K943</f>
        <v>106732.84080572971</v>
      </c>
      <c r="E943" s="5">
        <f>晶体生长速度!E942</f>
        <v>1827233.8920430897</v>
      </c>
      <c r="F943" s="39">
        <f t="shared" si="271"/>
        <v>14.946129155097417</v>
      </c>
      <c r="G943">
        <f t="shared" si="272"/>
        <v>14</v>
      </c>
      <c r="H943" s="65">
        <f t="shared" si="273"/>
        <v>0.94612915509741669</v>
      </c>
      <c r="I943">
        <f t="shared" si="274"/>
        <v>11</v>
      </c>
      <c r="J943">
        <f t="shared" si="275"/>
        <v>2.0883107333541155</v>
      </c>
      <c r="K943" s="66">
        <f t="shared" si="276"/>
        <v>6.5686822507655997E-7</v>
      </c>
      <c r="L943" s="96">
        <f t="shared" si="270"/>
        <v>1119896.1159092996</v>
      </c>
      <c r="N943" s="101">
        <f t="shared" si="265"/>
        <v>1</v>
      </c>
      <c r="O943" s="5">
        <f t="shared" si="277"/>
        <v>11319988253786.777</v>
      </c>
      <c r="P943" s="5">
        <f t="shared" si="278"/>
        <v>106059092.66849656</v>
      </c>
      <c r="Q943" s="60">
        <f t="shared" si="279"/>
        <v>1060590926684.9657</v>
      </c>
      <c r="R943" s="5">
        <f t="shared" si="269"/>
        <v>26814062.078033552</v>
      </c>
      <c r="S943" s="18">
        <f t="shared" si="267"/>
        <v>268140620780.33551</v>
      </c>
      <c r="T943" s="119">
        <f t="shared" si="264"/>
        <v>2681.4050583621674</v>
      </c>
      <c r="U943" s="119">
        <f t="shared" si="268"/>
        <v>26814050.583621673</v>
      </c>
    </row>
    <row r="944" spans="2:21" x14ac:dyDescent="0.25">
      <c r="B944" s="5">
        <f>形核速率!F944</f>
        <v>58.043530612309837</v>
      </c>
      <c r="C944" s="5">
        <f t="shared" si="266"/>
        <v>7.4868119668280997E-6</v>
      </c>
      <c r="D944" s="5">
        <f>形核速率!K944</f>
        <v>106729.48447325185</v>
      </c>
      <c r="E944" s="5">
        <f>晶体生长速度!E943</f>
        <v>1855081.4100645543</v>
      </c>
      <c r="F944" s="39">
        <f t="shared" si="271"/>
        <v>14.946097837450449</v>
      </c>
      <c r="G944">
        <f t="shared" si="272"/>
        <v>14</v>
      </c>
      <c r="H944" s="65">
        <f t="shared" si="273"/>
        <v>0.94609783745044851</v>
      </c>
      <c r="I944">
        <f t="shared" si="274"/>
        <v>11</v>
      </c>
      <c r="J944">
        <f t="shared" si="275"/>
        <v>2.0883107333541155</v>
      </c>
      <c r="K944" s="66">
        <f t="shared" si="276"/>
        <v>6.5684562528884736E-7</v>
      </c>
      <c r="L944" s="96">
        <f t="shared" si="270"/>
        <v>1119896.6959856397</v>
      </c>
      <c r="N944" s="101">
        <f t="shared" si="265"/>
        <v>1</v>
      </c>
      <c r="O944" s="5">
        <f t="shared" si="277"/>
        <v>11492147895901.846</v>
      </c>
      <c r="P944" s="5">
        <f t="shared" si="278"/>
        <v>107675474.61340885</v>
      </c>
      <c r="Q944" s="60">
        <f t="shared" si="279"/>
        <v>1076754746134.0885</v>
      </c>
      <c r="R944" s="5">
        <f t="shared" si="269"/>
        <v>26814075.966679253</v>
      </c>
      <c r="S944" s="18">
        <f t="shared" si="267"/>
        <v>268140759666.79254</v>
      </c>
      <c r="T944" s="119">
        <f t="shared" si="264"/>
        <v>2681.4064472267373</v>
      </c>
      <c r="U944" s="119">
        <f t="shared" si="268"/>
        <v>26814064.472267374</v>
      </c>
    </row>
    <row r="945" spans="2:21" x14ac:dyDescent="0.25">
      <c r="B945" s="5">
        <f>形核速率!F945</f>
        <v>58.336672156567943</v>
      </c>
      <c r="C945" s="5">
        <f t="shared" si="266"/>
        <v>0.29314154425810557</v>
      </c>
      <c r="D945" s="5">
        <f>形核速率!K945</f>
        <v>106729.48737114198</v>
      </c>
      <c r="E945" s="5">
        <f>晶体生长速度!E944</f>
        <v>1855004.0791622014</v>
      </c>
      <c r="F945" s="39">
        <f t="shared" si="271"/>
        <v>14.951135533216517</v>
      </c>
      <c r="G945">
        <f t="shared" si="272"/>
        <v>14</v>
      </c>
      <c r="H945" s="65">
        <f t="shared" si="273"/>
        <v>0.951135533216517</v>
      </c>
      <c r="I945">
        <f t="shared" si="274"/>
        <v>11</v>
      </c>
      <c r="J945">
        <f t="shared" si="275"/>
        <v>2.0883107333541155</v>
      </c>
      <c r="K945" s="66">
        <f t="shared" si="276"/>
        <v>6.6049099894492902E-7</v>
      </c>
      <c r="L945" s="96">
        <f t="shared" si="270"/>
        <v>1142608.2836059015</v>
      </c>
      <c r="N945" s="101">
        <f t="shared" si="265"/>
        <v>1</v>
      </c>
      <c r="O945" s="5">
        <f t="shared" si="277"/>
        <v>11549706374713.018</v>
      </c>
      <c r="P945" s="5">
        <f t="shared" si="278"/>
        <v>108214764.81518155</v>
      </c>
      <c r="Q945" s="60">
        <f t="shared" si="279"/>
        <v>1082147648151.8156</v>
      </c>
      <c r="R945" s="5">
        <f t="shared" si="269"/>
        <v>27357854.727049947</v>
      </c>
      <c r="S945" s="18">
        <f t="shared" si="267"/>
        <v>273578547270.49948</v>
      </c>
      <c r="T945" s="119">
        <f t="shared" si="264"/>
        <v>2735.7843232638065</v>
      </c>
      <c r="U945" s="119">
        <f t="shared" si="268"/>
        <v>27357843.232638065</v>
      </c>
    </row>
    <row r="946" spans="2:21" x14ac:dyDescent="0.25">
      <c r="B946" s="5">
        <f>形核速率!F946</f>
        <v>58.33667964337991</v>
      </c>
      <c r="C946" s="5">
        <f t="shared" si="266"/>
        <v>7.4868119668280997E-6</v>
      </c>
      <c r="D946" s="5">
        <f>形核速率!K946</f>
        <v>106726.14975452013</v>
      </c>
      <c r="E946" s="5">
        <f>晶体生长速度!E945</f>
        <v>1883132.3224288782</v>
      </c>
      <c r="F946" s="39">
        <f t="shared" si="271"/>
        <v>14.951104389297003</v>
      </c>
      <c r="G946">
        <f t="shared" si="272"/>
        <v>14</v>
      </c>
      <c r="H946" s="65">
        <f t="shared" si="273"/>
        <v>0.95110438929700258</v>
      </c>
      <c r="I946">
        <f t="shared" si="274"/>
        <v>11</v>
      </c>
      <c r="J946">
        <f t="shared" si="275"/>
        <v>2.0883107333541155</v>
      </c>
      <c r="K946" s="66">
        <f t="shared" si="276"/>
        <v>6.6046840057078035E-7</v>
      </c>
      <c r="L946" s="96">
        <f t="shared" si="270"/>
        <v>1142608.8724536479</v>
      </c>
      <c r="N946" s="101">
        <f t="shared" si="265"/>
        <v>1</v>
      </c>
      <c r="O946" s="5">
        <f t="shared" si="277"/>
        <v>11724474504242.453</v>
      </c>
      <c r="P946" s="5">
        <f t="shared" si="278"/>
        <v>109855687.01962747</v>
      </c>
      <c r="Q946" s="60">
        <f t="shared" si="279"/>
        <v>1098556870196.2747</v>
      </c>
      <c r="R946" s="5">
        <f t="shared" si="269"/>
        <v>27357868.825707555</v>
      </c>
      <c r="S946" s="18">
        <f t="shared" si="267"/>
        <v>273578688257.07556</v>
      </c>
      <c r="T946" s="119">
        <f t="shared" si="264"/>
        <v>2735.7857331295672</v>
      </c>
      <c r="U946" s="119">
        <f t="shared" si="268"/>
        <v>27357857.331295673</v>
      </c>
    </row>
    <row r="947" spans="2:21" x14ac:dyDescent="0.25">
      <c r="B947" s="5">
        <f>形核速率!F947</f>
        <v>58.629821187638015</v>
      </c>
      <c r="C947" s="5">
        <f t="shared" si="266"/>
        <v>0.29314154425810557</v>
      </c>
      <c r="D947" s="5">
        <f>形核速率!K947</f>
        <v>106726.1526827941</v>
      </c>
      <c r="E947" s="5">
        <f>晶体生长速度!E946</f>
        <v>1883053.6434752208</v>
      </c>
      <c r="F947" s="39">
        <f t="shared" si="271"/>
        <v>14.956116833754812</v>
      </c>
      <c r="G947">
        <f t="shared" si="272"/>
        <v>14</v>
      </c>
      <c r="H947" s="65">
        <f t="shared" si="273"/>
        <v>0.95611683375481249</v>
      </c>
      <c r="I947">
        <f t="shared" si="274"/>
        <v>11</v>
      </c>
      <c r="J947">
        <f t="shared" si="275"/>
        <v>2.0883107333541155</v>
      </c>
      <c r="K947" s="66">
        <f t="shared" si="276"/>
        <v>6.6411545622378587E-7</v>
      </c>
      <c r="L947" s="96">
        <f t="shared" si="270"/>
        <v>1165663.8826135083</v>
      </c>
      <c r="N947" s="101">
        <f t="shared" si="265"/>
        <v>1</v>
      </c>
      <c r="O947" s="5">
        <f t="shared" si="277"/>
        <v>11782897936884.955</v>
      </c>
      <c r="P947" s="5">
        <f t="shared" si="278"/>
        <v>110403098.40368246</v>
      </c>
      <c r="Q947" s="60">
        <f t="shared" si="279"/>
        <v>1104030984036.8245</v>
      </c>
      <c r="R947" s="5">
        <f t="shared" si="269"/>
        <v>27909870.078676734</v>
      </c>
      <c r="S947" s="18">
        <f t="shared" si="267"/>
        <v>279098700786.76733</v>
      </c>
      <c r="T947" s="119">
        <f t="shared" si="264"/>
        <v>2790.9858584264853</v>
      </c>
      <c r="U947" s="119">
        <f t="shared" si="268"/>
        <v>27909858.584264852</v>
      </c>
    </row>
  </sheetData>
  <phoneticPr fontId="2" type="noConversion"/>
  <pageMargins left="0.7" right="0.7" top="0.75" bottom="0.75" header="0.3" footer="0.3"/>
  <pageSetup paperSize="9" orientation="portrait" horizontalDpi="1200" verticalDpi="1200" r:id="rId1"/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7C183B-7F92-437B-B919-B60A6F350CC7}">
  <dimension ref="A1:N590"/>
  <sheetViews>
    <sheetView topLeftCell="A147" workbookViewId="0">
      <selection activeCell="N175" sqref="N175"/>
    </sheetView>
  </sheetViews>
  <sheetFormatPr defaultRowHeight="13.8" x14ac:dyDescent="0.25"/>
  <cols>
    <col min="8" max="8" width="10.109375" customWidth="1"/>
  </cols>
  <sheetData>
    <row r="1" spans="2:14" ht="14.4" x14ac:dyDescent="0.25">
      <c r="B1" t="s">
        <v>192</v>
      </c>
      <c r="C1" s="69" t="s">
        <v>194</v>
      </c>
      <c r="F1" t="s">
        <v>193</v>
      </c>
      <c r="I1" s="2" t="s">
        <v>265</v>
      </c>
      <c r="J1" s="2"/>
      <c r="K1" s="2"/>
      <c r="L1" s="2"/>
      <c r="M1" s="2" t="s">
        <v>266</v>
      </c>
      <c r="N1" t="s">
        <v>295</v>
      </c>
    </row>
    <row r="2" spans="2:14" x14ac:dyDescent="0.25">
      <c r="B2" s="2" t="str">
        <f>覆盖面积与厚度!B6</f>
        <v>时间t/s</v>
      </c>
      <c r="C2" s="2" t="str">
        <f>覆盖面积与厚度!N6</f>
        <v>覆盖率AS/A</v>
      </c>
      <c r="D2" s="2"/>
      <c r="E2" s="2" t="str">
        <f>B2</f>
        <v>时间t/s</v>
      </c>
      <c r="F2" s="2" t="str">
        <f>覆盖面积与厚度!Q6</f>
        <v>Lμm</v>
      </c>
      <c r="H2" t="s">
        <v>267</v>
      </c>
      <c r="I2" s="2" t="s">
        <v>207</v>
      </c>
      <c r="J2" s="2" t="s">
        <v>269</v>
      </c>
      <c r="K2" s="2" t="s">
        <v>268</v>
      </c>
      <c r="L2" s="2" t="s">
        <v>207</v>
      </c>
      <c r="M2" s="2" t="s">
        <v>285</v>
      </c>
    </row>
    <row r="3" spans="2:14" x14ac:dyDescent="0.25">
      <c r="B3">
        <f>覆盖面积与厚度!B7</f>
        <v>0</v>
      </c>
      <c r="C3">
        <f>覆盖面积与厚度!N7</f>
        <v>0</v>
      </c>
      <c r="E3">
        <f t="shared" ref="E3:E66" si="0">B3</f>
        <v>0</v>
      </c>
      <c r="F3">
        <f>覆盖面积与厚度!U7</f>
        <v>0</v>
      </c>
      <c r="I3" s="5">
        <f>覆盖面积与厚度!B7</f>
        <v>0</v>
      </c>
      <c r="J3">
        <f t="shared" ref="J3:J34" si="1">K3/1</f>
        <v>0</v>
      </c>
      <c r="K3">
        <f>覆盖面积与厚度!L7</f>
        <v>0</v>
      </c>
      <c r="M3" s="5">
        <f>覆盖面积与厚度!U7</f>
        <v>0</v>
      </c>
      <c r="N3" s="5">
        <f>0.25*I3</f>
        <v>0</v>
      </c>
    </row>
    <row r="4" spans="2:14" x14ac:dyDescent="0.25">
      <c r="B4">
        <f>覆盖面积与厚度!B8</f>
        <v>1E-10</v>
      </c>
      <c r="C4">
        <f>覆盖面积与厚度!N8</f>
        <v>0</v>
      </c>
      <c r="E4">
        <f t="shared" si="0"/>
        <v>1E-10</v>
      </c>
      <c r="F4">
        <f>覆盖面积与厚度!U8</f>
        <v>0</v>
      </c>
      <c r="I4" s="5">
        <f>覆盖面积与厚度!B8</f>
        <v>1E-10</v>
      </c>
      <c r="J4">
        <f t="shared" si="1"/>
        <v>0</v>
      </c>
      <c r="K4">
        <f>覆盖面积与厚度!L8</f>
        <v>0</v>
      </c>
      <c r="M4" s="5">
        <f>覆盖面积与厚度!U8</f>
        <v>0</v>
      </c>
      <c r="N4" s="5">
        <f t="shared" ref="N4:N67" si="2">0.25*I4</f>
        <v>2.5000000000000001E-11</v>
      </c>
    </row>
    <row r="5" spans="2:14" x14ac:dyDescent="0.25">
      <c r="B5">
        <f>覆盖面积与厚度!B9</f>
        <v>4.0000000000000001E-10</v>
      </c>
      <c r="C5">
        <f>覆盖面积与厚度!N9</f>
        <v>0</v>
      </c>
      <c r="E5">
        <f t="shared" si="0"/>
        <v>4.0000000000000001E-10</v>
      </c>
      <c r="F5">
        <f>覆盖面积与厚度!U9</f>
        <v>0</v>
      </c>
      <c r="I5" s="5">
        <f>覆盖面积与厚度!B9</f>
        <v>4.0000000000000001E-10</v>
      </c>
      <c r="J5">
        <f t="shared" si="1"/>
        <v>0</v>
      </c>
      <c r="K5">
        <f>覆盖面积与厚度!L9</f>
        <v>0</v>
      </c>
      <c r="M5" s="5">
        <f>覆盖面积与厚度!U9</f>
        <v>0</v>
      </c>
      <c r="N5" s="5">
        <f t="shared" si="2"/>
        <v>1E-10</v>
      </c>
    </row>
    <row r="6" spans="2:14" x14ac:dyDescent="0.25">
      <c r="B6">
        <f>覆盖面积与厚度!B10</f>
        <v>8.0000000000000003E-10</v>
      </c>
      <c r="C6">
        <f>覆盖面积与厚度!N10</f>
        <v>0</v>
      </c>
      <c r="E6">
        <f t="shared" si="0"/>
        <v>8.0000000000000003E-10</v>
      </c>
      <c r="F6">
        <f>覆盖面积与厚度!U10</f>
        <v>0</v>
      </c>
      <c r="I6" s="5">
        <f>覆盖面积与厚度!B10</f>
        <v>8.0000000000000003E-10</v>
      </c>
      <c r="J6">
        <f t="shared" si="1"/>
        <v>0</v>
      </c>
      <c r="K6">
        <f>覆盖面积与厚度!L10</f>
        <v>0</v>
      </c>
      <c r="M6" s="5">
        <f>覆盖面积与厚度!U10</f>
        <v>0</v>
      </c>
      <c r="N6" s="5">
        <f t="shared" si="2"/>
        <v>2.0000000000000001E-10</v>
      </c>
    </row>
    <row r="7" spans="2:14" x14ac:dyDescent="0.25">
      <c r="B7">
        <f>覆盖面积与厚度!B11</f>
        <v>1.0000000000000001E-9</v>
      </c>
      <c r="C7">
        <f>覆盖面积与厚度!N11</f>
        <v>0</v>
      </c>
      <c r="E7">
        <f t="shared" si="0"/>
        <v>1.0000000000000001E-9</v>
      </c>
      <c r="F7">
        <f>覆盖面积与厚度!U11</f>
        <v>0</v>
      </c>
      <c r="I7" s="5">
        <f>覆盖面积与厚度!B11</f>
        <v>1.0000000000000001E-9</v>
      </c>
      <c r="J7">
        <f t="shared" si="1"/>
        <v>0</v>
      </c>
      <c r="K7">
        <f>覆盖面积与厚度!L11</f>
        <v>0</v>
      </c>
      <c r="M7" s="5">
        <f>覆盖面积与厚度!U11</f>
        <v>0</v>
      </c>
      <c r="N7" s="5">
        <f t="shared" si="2"/>
        <v>2.5000000000000002E-10</v>
      </c>
    </row>
    <row r="8" spans="2:14" x14ac:dyDescent="0.25">
      <c r="B8">
        <f>覆盖面积与厚度!B12</f>
        <v>1E-8</v>
      </c>
      <c r="C8">
        <f>覆盖面积与厚度!N12</f>
        <v>0</v>
      </c>
      <c r="E8">
        <f t="shared" si="0"/>
        <v>1E-8</v>
      </c>
      <c r="F8">
        <f>覆盖面积与厚度!U12</f>
        <v>0</v>
      </c>
      <c r="I8" s="5">
        <f>覆盖面积与厚度!B12</f>
        <v>1E-8</v>
      </c>
      <c r="J8">
        <f t="shared" si="1"/>
        <v>0</v>
      </c>
      <c r="K8">
        <f>覆盖面积与厚度!L12</f>
        <v>0</v>
      </c>
      <c r="M8" s="5">
        <f>覆盖面积与厚度!U12</f>
        <v>0</v>
      </c>
      <c r="N8" s="5">
        <f t="shared" si="2"/>
        <v>2.5000000000000001E-9</v>
      </c>
    </row>
    <row r="9" spans="2:14" x14ac:dyDescent="0.25">
      <c r="B9">
        <f>覆盖面积与厚度!B13</f>
        <v>9.9999999999999995E-8</v>
      </c>
      <c r="C9">
        <f>覆盖面积与厚度!N13</f>
        <v>0</v>
      </c>
      <c r="E9">
        <f t="shared" si="0"/>
        <v>9.9999999999999995E-8</v>
      </c>
      <c r="F9">
        <f>覆盖面积与厚度!U13</f>
        <v>0</v>
      </c>
      <c r="I9" s="5">
        <f>覆盖面积与厚度!B13</f>
        <v>9.9999999999999995E-8</v>
      </c>
      <c r="J9">
        <f t="shared" si="1"/>
        <v>0</v>
      </c>
      <c r="K9">
        <f>覆盖面积与厚度!L13</f>
        <v>0</v>
      </c>
      <c r="M9" s="5">
        <f>覆盖面积与厚度!U13</f>
        <v>0</v>
      </c>
      <c r="N9" s="5">
        <f t="shared" si="2"/>
        <v>2.4999999999999999E-8</v>
      </c>
    </row>
    <row r="10" spans="2:14" x14ac:dyDescent="0.25">
      <c r="B10">
        <f>覆盖面积与厚度!B14</f>
        <v>9.9999999999999995E-7</v>
      </c>
      <c r="C10">
        <f>覆盖面积与厚度!N14</f>
        <v>0</v>
      </c>
      <c r="E10">
        <f t="shared" si="0"/>
        <v>9.9999999999999995E-7</v>
      </c>
      <c r="F10">
        <f>覆盖面积与厚度!U14</f>
        <v>0</v>
      </c>
      <c r="I10" s="5">
        <f>覆盖面积与厚度!B14</f>
        <v>9.9999999999999995E-7</v>
      </c>
      <c r="J10">
        <f t="shared" si="1"/>
        <v>0</v>
      </c>
      <c r="K10">
        <f>覆盖面积与厚度!L14</f>
        <v>0</v>
      </c>
      <c r="M10" s="5">
        <f>覆盖面积与厚度!U14</f>
        <v>0</v>
      </c>
      <c r="N10" s="5">
        <f t="shared" si="2"/>
        <v>2.4999999999999999E-7</v>
      </c>
    </row>
    <row r="11" spans="2:14" x14ac:dyDescent="0.25">
      <c r="B11">
        <f>覆盖面积与厚度!B15</f>
        <v>7.4868119641229509E-6</v>
      </c>
      <c r="C11">
        <f>覆盖面积与厚度!N15</f>
        <v>0</v>
      </c>
      <c r="E11">
        <f t="shared" si="0"/>
        <v>7.4868119641229509E-6</v>
      </c>
      <c r="F11">
        <f>覆盖面积与厚度!U15</f>
        <v>0</v>
      </c>
      <c r="I11" s="5">
        <f>覆盖面积与厚度!B15</f>
        <v>7.4868119641229509E-6</v>
      </c>
      <c r="J11">
        <f t="shared" si="1"/>
        <v>0</v>
      </c>
      <c r="K11">
        <f>覆盖面积与厚度!L15</f>
        <v>0</v>
      </c>
      <c r="M11" s="5">
        <f>覆盖面积与厚度!U15</f>
        <v>0</v>
      </c>
      <c r="N11" s="5">
        <f t="shared" si="2"/>
        <v>1.8717029910307377E-6</v>
      </c>
    </row>
    <row r="12" spans="2:14" x14ac:dyDescent="0.25">
      <c r="B12">
        <f>覆盖面积与厚度!B16</f>
        <v>1.0000000000000001E-5</v>
      </c>
      <c r="C12">
        <f>覆盖面积与厚度!N16</f>
        <v>0</v>
      </c>
      <c r="E12">
        <f t="shared" si="0"/>
        <v>1.0000000000000001E-5</v>
      </c>
      <c r="F12">
        <f>覆盖面积与厚度!U16</f>
        <v>0</v>
      </c>
      <c r="I12" s="5">
        <f>覆盖面积与厚度!B16</f>
        <v>1.0000000000000001E-5</v>
      </c>
      <c r="J12">
        <f t="shared" si="1"/>
        <v>0</v>
      </c>
      <c r="K12">
        <f>覆盖面积与厚度!L16</f>
        <v>0</v>
      </c>
      <c r="M12" s="5">
        <f>覆盖面积与厚度!U16</f>
        <v>0</v>
      </c>
      <c r="N12" s="5">
        <f t="shared" si="2"/>
        <v>2.5000000000000002E-6</v>
      </c>
    </row>
    <row r="13" spans="2:14" x14ac:dyDescent="0.25">
      <c r="B13">
        <f>覆盖面积与厚度!B17</f>
        <v>2.0000000000000002E-5</v>
      </c>
      <c r="C13">
        <f>覆盖面积与厚度!N17</f>
        <v>0</v>
      </c>
      <c r="E13">
        <f t="shared" si="0"/>
        <v>2.0000000000000002E-5</v>
      </c>
      <c r="F13">
        <f>覆盖面积与厚度!U17</f>
        <v>0</v>
      </c>
      <c r="I13" s="5">
        <f>覆盖面积与厚度!B17</f>
        <v>2.0000000000000002E-5</v>
      </c>
      <c r="J13">
        <f t="shared" si="1"/>
        <v>0</v>
      </c>
      <c r="K13">
        <f>覆盖面积与厚度!L17</f>
        <v>0</v>
      </c>
      <c r="M13" s="5">
        <f>覆盖面积与厚度!U17</f>
        <v>0</v>
      </c>
      <c r="N13" s="5">
        <f t="shared" si="2"/>
        <v>5.0000000000000004E-6</v>
      </c>
    </row>
    <row r="14" spans="2:14" x14ac:dyDescent="0.25">
      <c r="B14">
        <f>覆盖面积与厚度!B18</f>
        <v>5.0000000000000002E-5</v>
      </c>
      <c r="C14">
        <f>覆盖面积与厚度!N18</f>
        <v>0</v>
      </c>
      <c r="E14">
        <f t="shared" si="0"/>
        <v>5.0000000000000002E-5</v>
      </c>
      <c r="F14">
        <f>覆盖面积与厚度!U18</f>
        <v>0</v>
      </c>
      <c r="I14" s="5">
        <f>覆盖面积与厚度!B18</f>
        <v>5.0000000000000002E-5</v>
      </c>
      <c r="J14">
        <f t="shared" si="1"/>
        <v>0</v>
      </c>
      <c r="K14">
        <f>覆盖面积与厚度!L18</f>
        <v>0</v>
      </c>
      <c r="M14" s="5">
        <f>覆盖面积与厚度!U18</f>
        <v>0</v>
      </c>
      <c r="N14" s="5">
        <f t="shared" si="2"/>
        <v>1.2500000000000001E-5</v>
      </c>
    </row>
    <row r="15" spans="2:14" x14ac:dyDescent="0.25">
      <c r="B15">
        <f>覆盖面积与厚度!B19</f>
        <v>8.0000000000000007E-5</v>
      </c>
      <c r="C15">
        <f>覆盖面积与厚度!N19</f>
        <v>3.5049563361819388E-7</v>
      </c>
      <c r="E15">
        <f t="shared" si="0"/>
        <v>8.0000000000000007E-5</v>
      </c>
      <c r="F15">
        <f>覆盖面积与厚度!U19</f>
        <v>2.4811755331121154E-12</v>
      </c>
      <c r="I15" s="5">
        <f>覆盖面积与厚度!B19</f>
        <v>8.0000000000000007E-5</v>
      </c>
      <c r="J15">
        <f t="shared" si="1"/>
        <v>3.5049563361819388E-7</v>
      </c>
      <c r="K15">
        <f>覆盖面积与厚度!L19</f>
        <v>3.5049563361819388E-7</v>
      </c>
      <c r="M15" s="5">
        <f>覆盖面积与厚度!U19</f>
        <v>2.4811755331121154E-12</v>
      </c>
      <c r="N15" s="5">
        <f t="shared" si="2"/>
        <v>2.0000000000000002E-5</v>
      </c>
    </row>
    <row r="16" spans="2:14" x14ac:dyDescent="0.25">
      <c r="B16">
        <f>覆盖面积与厚度!B20</f>
        <v>1E-4</v>
      </c>
      <c r="C16">
        <f>覆盖面积与厚度!N20</f>
        <v>7.2012352712929185E-7</v>
      </c>
      <c r="E16">
        <f t="shared" si="0"/>
        <v>1E-4</v>
      </c>
      <c r="F16">
        <f>覆盖面积与厚度!U20</f>
        <v>5.8797008789047127E-12</v>
      </c>
      <c r="I16" s="5">
        <f>覆盖面积与厚度!B20</f>
        <v>1E-4</v>
      </c>
      <c r="J16">
        <f t="shared" si="1"/>
        <v>7.2012352712929185E-7</v>
      </c>
      <c r="K16">
        <f>覆盖面积与厚度!L20</f>
        <v>7.2012352712929185E-7</v>
      </c>
      <c r="M16" s="5">
        <f>覆盖面积与厚度!U20</f>
        <v>5.8797008789047127E-12</v>
      </c>
      <c r="N16" s="5">
        <f t="shared" si="2"/>
        <v>2.5000000000000001E-5</v>
      </c>
    </row>
    <row r="17" spans="2:14" x14ac:dyDescent="0.25">
      <c r="B17">
        <f>覆盖面积与厚度!B21</f>
        <v>2.0000000000000001E-4</v>
      </c>
      <c r="C17">
        <f>覆盖面积与厚度!N21</f>
        <v>1.5095162202477161E-6</v>
      </c>
      <c r="E17">
        <f t="shared" si="0"/>
        <v>2.0000000000000001E-4</v>
      </c>
      <c r="F17">
        <f>覆盖面积与厚度!U21</f>
        <v>4.1499492562635932E-11</v>
      </c>
      <c r="I17" s="5">
        <f>覆盖面积与厚度!B21</f>
        <v>2.0000000000000001E-4</v>
      </c>
      <c r="J17">
        <f t="shared" si="1"/>
        <v>1.5095162202477161E-6</v>
      </c>
      <c r="K17">
        <f>覆盖面积与厚度!L21</f>
        <v>1.5095162202477161E-6</v>
      </c>
      <c r="M17" s="5">
        <f>覆盖面积与厚度!U21</f>
        <v>4.1499492562635932E-11</v>
      </c>
      <c r="N17" s="5">
        <f t="shared" si="2"/>
        <v>5.0000000000000002E-5</v>
      </c>
    </row>
    <row r="18" spans="2:14" x14ac:dyDescent="0.25">
      <c r="B18">
        <f>覆盖面积与厚度!B22</f>
        <v>5.0000000000000001E-4</v>
      </c>
      <c r="C18">
        <f>覆盖面积与厚度!N22</f>
        <v>4.0207365512646406E-6</v>
      </c>
      <c r="E18">
        <f t="shared" si="0"/>
        <v>5.0000000000000001E-4</v>
      </c>
      <c r="F18">
        <f>覆盖面积与厚度!U22</f>
        <v>3.2612990516827033E-10</v>
      </c>
      <c r="I18" s="5">
        <f>覆盖面积与厚度!B22</f>
        <v>5.0000000000000001E-4</v>
      </c>
      <c r="J18">
        <f t="shared" si="1"/>
        <v>4.0207365512646406E-6</v>
      </c>
      <c r="K18">
        <f>覆盖面积与厚度!L22</f>
        <v>4.0207365512646406E-6</v>
      </c>
      <c r="M18" s="5">
        <f>覆盖面积与厚度!U22</f>
        <v>3.2612990516827033E-10</v>
      </c>
      <c r="N18" s="5">
        <f t="shared" si="2"/>
        <v>1.25E-4</v>
      </c>
    </row>
    <row r="19" spans="2:14" x14ac:dyDescent="0.25">
      <c r="B19">
        <f>覆盖面积与厚度!B23</f>
        <v>8.0000000000000004E-4</v>
      </c>
      <c r="C19">
        <f>覆盖面积与厚度!N23</f>
        <v>6.5873635051542251E-6</v>
      </c>
      <c r="E19">
        <f t="shared" si="0"/>
        <v>8.0000000000000004E-4</v>
      </c>
      <c r="F19">
        <f>覆盖面积与厚度!U23</f>
        <v>7.9245431820868124E-10</v>
      </c>
      <c r="I19" s="5">
        <f>覆盖面积与厚度!B23</f>
        <v>8.0000000000000004E-4</v>
      </c>
      <c r="J19">
        <f t="shared" si="1"/>
        <v>6.5873635051542251E-6</v>
      </c>
      <c r="K19">
        <f>覆盖面积与厚度!L23</f>
        <v>6.5873635051542251E-6</v>
      </c>
      <c r="M19" s="5">
        <f>覆盖面积与厚度!U23</f>
        <v>7.9245431820868124E-10</v>
      </c>
      <c r="N19" s="5">
        <f t="shared" si="2"/>
        <v>2.0000000000000001E-4</v>
      </c>
    </row>
    <row r="20" spans="2:14" x14ac:dyDescent="0.25">
      <c r="B20">
        <f>覆盖面积与厚度!B24</f>
        <v>1E-3</v>
      </c>
      <c r="C20">
        <f>覆盖面积与厚度!N24</f>
        <v>8.3239577314104149E-6</v>
      </c>
      <c r="E20">
        <f t="shared" si="0"/>
        <v>1E-3</v>
      </c>
      <c r="F20">
        <f>覆盖面积与厚度!U24</f>
        <v>1.1852941917695128E-9</v>
      </c>
      <c r="I20" s="5">
        <f>覆盖面积与厚度!B24</f>
        <v>1E-3</v>
      </c>
      <c r="J20">
        <f t="shared" si="1"/>
        <v>8.3239577314104149E-6</v>
      </c>
      <c r="K20">
        <f>覆盖面积与厚度!L24</f>
        <v>8.3239577314104149E-6</v>
      </c>
      <c r="M20" s="5">
        <f>覆盖面积与厚度!U24</f>
        <v>1.1852941917695128E-9</v>
      </c>
      <c r="N20" s="5">
        <f t="shared" si="2"/>
        <v>2.5000000000000001E-4</v>
      </c>
    </row>
    <row r="21" spans="2:14" x14ac:dyDescent="0.25">
      <c r="B21">
        <f>覆盖面积与厚度!B25</f>
        <v>2E-3</v>
      </c>
      <c r="C21">
        <f>覆盖面积与厚度!N25</f>
        <v>1.71707789648316E-5</v>
      </c>
      <c r="E21">
        <f t="shared" si="0"/>
        <v>2E-3</v>
      </c>
      <c r="F21">
        <f>覆盖面积与厚度!U25</f>
        <v>5.2371106555970677E-9</v>
      </c>
      <c r="I21" s="5">
        <f>覆盖面积与厚度!B25</f>
        <v>2E-3</v>
      </c>
      <c r="J21">
        <f t="shared" si="1"/>
        <v>1.71707789648316E-5</v>
      </c>
      <c r="K21">
        <f>覆盖面积与厚度!L25</f>
        <v>1.71707789648316E-5</v>
      </c>
      <c r="M21" s="5">
        <f>覆盖面积与厚度!U25</f>
        <v>5.2371106555970677E-9</v>
      </c>
      <c r="N21" s="5">
        <f t="shared" si="2"/>
        <v>5.0000000000000001E-4</v>
      </c>
    </row>
    <row r="22" spans="2:14" x14ac:dyDescent="0.25">
      <c r="B22">
        <f>覆盖面积与厚度!B26</f>
        <v>5.0000000000000001E-3</v>
      </c>
      <c r="C22">
        <f>覆盖面积与厚度!N26</f>
        <v>4.4595216062170761E-5</v>
      </c>
      <c r="E22">
        <f t="shared" si="0"/>
        <v>5.0000000000000001E-3</v>
      </c>
      <c r="F22">
        <f>覆盖面积与厚度!U26</f>
        <v>3.6807754999484216E-8</v>
      </c>
      <c r="I22" s="5">
        <f>覆盖面积与厚度!B26</f>
        <v>5.0000000000000001E-3</v>
      </c>
      <c r="J22">
        <f t="shared" si="1"/>
        <v>4.4595216062170761E-5</v>
      </c>
      <c r="K22">
        <f>覆盖面积与厚度!L26</f>
        <v>4.4595216062170761E-5</v>
      </c>
      <c r="M22" s="5">
        <f>覆盖面积与厚度!U26</f>
        <v>3.6807754999484216E-8</v>
      </c>
      <c r="N22" s="5">
        <f t="shared" si="2"/>
        <v>1.25E-3</v>
      </c>
    </row>
    <row r="23" spans="2:14" x14ac:dyDescent="0.25">
      <c r="B23">
        <f>覆盖面积与厚度!B27</f>
        <v>8.0000000000000002E-3</v>
      </c>
      <c r="C23">
        <f>覆盖面积与厚度!N27</f>
        <v>7.2694549284304245E-5</v>
      </c>
      <c r="E23">
        <f t="shared" si="0"/>
        <v>8.0000000000000002E-3</v>
      </c>
      <c r="F23">
        <f>覆盖面积与厚度!U27</f>
        <v>8.8272659687423068E-8</v>
      </c>
      <c r="I23" s="5">
        <f>覆盖面积与厚度!B27</f>
        <v>8.0000000000000002E-3</v>
      </c>
      <c r="J23">
        <f t="shared" si="1"/>
        <v>7.2694549284304245E-5</v>
      </c>
      <c r="K23">
        <f>覆盖面积与厚度!L27</f>
        <v>7.2694549284304245E-5</v>
      </c>
      <c r="M23" s="5">
        <f>覆盖面积与厚度!U27</f>
        <v>8.8272659687423068E-8</v>
      </c>
      <c r="N23" s="5">
        <f t="shared" si="2"/>
        <v>2E-3</v>
      </c>
    </row>
    <row r="24" spans="2:14" x14ac:dyDescent="0.25">
      <c r="B24">
        <f>覆盖面积与厚度!B28</f>
        <v>0.01</v>
      </c>
      <c r="C24">
        <f>覆盖面积与厚度!N28</f>
        <v>9.1432243658858038E-5</v>
      </c>
      <c r="E24">
        <f t="shared" si="0"/>
        <v>0.01</v>
      </c>
      <c r="F24">
        <f>覆盖面积与厚度!U28</f>
        <v>1.314271982281807E-7</v>
      </c>
      <c r="I24" s="5">
        <f>覆盖面积与厚度!B28</f>
        <v>0.01</v>
      </c>
      <c r="J24">
        <f t="shared" si="1"/>
        <v>9.1432243658858038E-5</v>
      </c>
      <c r="K24">
        <f>覆盖面积与厚度!L28</f>
        <v>9.1432243658858038E-5</v>
      </c>
      <c r="M24" s="5">
        <f>覆盖面积与厚度!U28</f>
        <v>1.314271982281807E-7</v>
      </c>
      <c r="N24" s="5">
        <f t="shared" si="2"/>
        <v>2.5000000000000001E-3</v>
      </c>
    </row>
    <row r="25" spans="2:14" x14ac:dyDescent="0.25">
      <c r="B25">
        <f>覆盖面积与厚度!B29</f>
        <v>0.02</v>
      </c>
      <c r="C25">
        <f>覆盖面积与厚度!N29</f>
        <v>1.8678155670188133E-4</v>
      </c>
      <c r="E25">
        <f t="shared" si="0"/>
        <v>0.02</v>
      </c>
      <c r="F25">
        <f>覆盖面积与厚度!U29</f>
        <v>5.722685079474268E-7</v>
      </c>
      <c r="I25" s="5">
        <f>覆盖面积与厚度!B29</f>
        <v>0.02</v>
      </c>
      <c r="J25">
        <f t="shared" si="1"/>
        <v>1.8678155670188133E-4</v>
      </c>
      <c r="K25">
        <f>覆盖面积与厚度!L29</f>
        <v>1.8678155670188133E-4</v>
      </c>
      <c r="M25" s="5">
        <f>覆盖面积与厚度!U29</f>
        <v>5.722685079474268E-7</v>
      </c>
      <c r="N25" s="5">
        <f t="shared" si="2"/>
        <v>5.0000000000000001E-3</v>
      </c>
    </row>
    <row r="26" spans="2:14" x14ac:dyDescent="0.25">
      <c r="B26">
        <f>覆盖面积与厚度!B30</f>
        <v>0.05</v>
      </c>
      <c r="C26">
        <f>覆盖面积与厚度!N30</f>
        <v>4.7306070929831716E-4</v>
      </c>
      <c r="E26">
        <f t="shared" si="0"/>
        <v>0.05</v>
      </c>
      <c r="F26">
        <f>覆盖面积与厚度!U30</f>
        <v>3.9230503050468539E-6</v>
      </c>
      <c r="I26" s="5">
        <f>覆盖面积与厚度!B30</f>
        <v>0.05</v>
      </c>
      <c r="J26">
        <f t="shared" si="1"/>
        <v>4.7306070929831716E-4</v>
      </c>
      <c r="K26">
        <f>覆盖面积与厚度!L30</f>
        <v>4.7306070929831716E-4</v>
      </c>
      <c r="M26" s="5">
        <f>覆盖面积与厚度!U30</f>
        <v>3.9230503050468539E-6</v>
      </c>
      <c r="N26" s="5">
        <f t="shared" si="2"/>
        <v>1.2500000000000001E-2</v>
      </c>
    </row>
    <row r="27" spans="2:14" x14ac:dyDescent="0.25">
      <c r="B27">
        <f>覆盖面积与厚度!B31</f>
        <v>0.08</v>
      </c>
      <c r="C27">
        <f>覆盖面积与厚度!N31</f>
        <v>7.6273964976579143E-4</v>
      </c>
      <c r="E27">
        <f t="shared" si="0"/>
        <v>0.08</v>
      </c>
      <c r="F27">
        <f>覆盖面积与厚度!U31</f>
        <v>9.3276717655989993E-6</v>
      </c>
      <c r="I27" s="5">
        <f>覆盖面积与厚度!B31</f>
        <v>0.08</v>
      </c>
      <c r="J27">
        <f t="shared" si="1"/>
        <v>7.6273964976579143E-4</v>
      </c>
      <c r="K27">
        <f>覆盖面积与厚度!L31</f>
        <v>7.6273964976579143E-4</v>
      </c>
      <c r="M27" s="5">
        <f>覆盖面积与厚度!U31</f>
        <v>9.3276717655989993E-6</v>
      </c>
      <c r="N27" s="5">
        <f t="shared" si="2"/>
        <v>0.02</v>
      </c>
    </row>
    <row r="28" spans="2:14" x14ac:dyDescent="0.25">
      <c r="B28">
        <f>覆盖面积与厚度!B32</f>
        <v>0.1</v>
      </c>
      <c r="C28">
        <f>覆盖面积与厚度!N32</f>
        <v>9.559125717371065E-4</v>
      </c>
      <c r="E28">
        <f t="shared" si="0"/>
        <v>0.1</v>
      </c>
      <c r="F28">
        <f>覆盖面积与厚度!U32</f>
        <v>1.384436974348273E-5</v>
      </c>
      <c r="I28" s="5">
        <f>覆盖面积与厚度!B32</f>
        <v>0.1</v>
      </c>
      <c r="J28">
        <f t="shared" si="1"/>
        <v>9.559125717371065E-4</v>
      </c>
      <c r="K28">
        <f>覆盖面积与厚度!L32</f>
        <v>9.559125717371065E-4</v>
      </c>
      <c r="M28" s="5">
        <f>覆盖面积与厚度!U32</f>
        <v>1.384436974348273E-5</v>
      </c>
      <c r="N28" s="5">
        <f t="shared" si="2"/>
        <v>2.5000000000000001E-2</v>
      </c>
    </row>
    <row r="29" spans="2:14" x14ac:dyDescent="0.25">
      <c r="B29">
        <f>覆盖面积与厚度!B33</f>
        <v>0.15</v>
      </c>
      <c r="C29">
        <f>覆盖面积与厚度!N33</f>
        <v>1.442922470231071E-3</v>
      </c>
      <c r="E29">
        <f t="shared" si="0"/>
        <v>0.15</v>
      </c>
      <c r="F29">
        <f>覆盖面积与厚度!U33</f>
        <v>3.0899502177546647E-5</v>
      </c>
      <c r="I29" s="5">
        <f>覆盖面积与厚度!B33</f>
        <v>0.15</v>
      </c>
      <c r="J29">
        <f t="shared" si="1"/>
        <v>1.442922470231071E-3</v>
      </c>
      <c r="K29">
        <f>覆盖面积与厚度!L33</f>
        <v>1.442922470231071E-3</v>
      </c>
      <c r="M29" s="5">
        <f>覆盖面积与厚度!U33</f>
        <v>3.0899502177546647E-5</v>
      </c>
      <c r="N29" s="5">
        <f t="shared" si="2"/>
        <v>3.7499999999999999E-2</v>
      </c>
    </row>
    <row r="30" spans="2:14" x14ac:dyDescent="0.25">
      <c r="B30">
        <f>覆盖面积与厚度!B34</f>
        <v>0.2</v>
      </c>
      <c r="C30">
        <f>覆盖面积与厚度!N34</f>
        <v>1.9302393413139669E-3</v>
      </c>
      <c r="E30">
        <f t="shared" si="0"/>
        <v>0.2</v>
      </c>
      <c r="F30">
        <f>覆盖面积与厚度!U34</f>
        <v>5.3728791266193123E-5</v>
      </c>
      <c r="I30" s="5">
        <f>覆盖面积与厚度!B34</f>
        <v>0.2</v>
      </c>
      <c r="J30">
        <f t="shared" si="1"/>
        <v>1.9302393413139669E-3</v>
      </c>
      <c r="K30">
        <f>覆盖面积与厚度!L34</f>
        <v>1.9302393413139669E-3</v>
      </c>
      <c r="M30" s="5">
        <f>覆盖面积与厚度!U34</f>
        <v>5.3728791266193123E-5</v>
      </c>
      <c r="N30" s="5">
        <f t="shared" si="2"/>
        <v>0.05</v>
      </c>
    </row>
    <row r="31" spans="2:14" x14ac:dyDescent="0.25">
      <c r="B31">
        <f>覆盖面积与厚度!B35</f>
        <v>0.25</v>
      </c>
      <c r="C31">
        <f>覆盖面积与厚度!N35</f>
        <v>2.4178634083516018E-3</v>
      </c>
      <c r="E31">
        <f t="shared" si="0"/>
        <v>0.25</v>
      </c>
      <c r="F31">
        <f>覆盖面积与厚度!U35</f>
        <v>8.2343018712531789E-5</v>
      </c>
      <c r="I31" s="5">
        <f>覆盖面积与厚度!B35</f>
        <v>0.25</v>
      </c>
      <c r="J31">
        <f t="shared" si="1"/>
        <v>2.4178634083516018E-3</v>
      </c>
      <c r="K31">
        <f>覆盖面积与厚度!L35</f>
        <v>2.4178634083516018E-3</v>
      </c>
      <c r="M31" s="5">
        <f>覆盖面积与厚度!U35</f>
        <v>8.2343018712531789E-5</v>
      </c>
      <c r="N31" s="5">
        <f t="shared" si="2"/>
        <v>6.25E-2</v>
      </c>
    </row>
    <row r="32" spans="2:14" x14ac:dyDescent="0.25">
      <c r="B32">
        <f>覆盖面积与厚度!B36</f>
        <v>0.29314903107006901</v>
      </c>
      <c r="C32">
        <f>覆盖面积与厚度!N36</f>
        <v>2.8389017512146031E-3</v>
      </c>
      <c r="E32">
        <f t="shared" si="0"/>
        <v>0.29314903107006901</v>
      </c>
      <c r="F32">
        <f>覆盖面积与厚度!U36</f>
        <v>1.1135203846751808E-4</v>
      </c>
      <c r="I32" s="5">
        <f>覆盖面积与厚度!B36</f>
        <v>0.29314903107006901</v>
      </c>
      <c r="J32">
        <f t="shared" si="1"/>
        <v>2.8389017512146031E-3</v>
      </c>
      <c r="K32">
        <f>覆盖面积与厚度!L36</f>
        <v>2.8389017512146031E-3</v>
      </c>
      <c r="M32" s="5">
        <f>覆盖面积与厚度!U36</f>
        <v>1.1135203846751808E-4</v>
      </c>
      <c r="N32" s="5">
        <f t="shared" si="2"/>
        <v>7.3287257767517253E-2</v>
      </c>
    </row>
    <row r="33" spans="2:14" x14ac:dyDescent="0.25">
      <c r="B33">
        <f>覆盖面积与厚度!B37</f>
        <v>0.29314903117006902</v>
      </c>
      <c r="C33">
        <f>覆盖面积与厚度!N37</f>
        <v>2.8389017521904193E-3</v>
      </c>
      <c r="E33">
        <f t="shared" si="0"/>
        <v>0.29314903117006902</v>
      </c>
      <c r="F33">
        <f>覆盖面积与厚度!U37</f>
        <v>1.1135203853475061E-4</v>
      </c>
      <c r="I33" s="5">
        <f>覆盖面积与厚度!B37</f>
        <v>0.29314903117006902</v>
      </c>
      <c r="J33">
        <f t="shared" si="1"/>
        <v>2.8389017521904193E-3</v>
      </c>
      <c r="K33">
        <f>覆盖面积与厚度!L37</f>
        <v>2.8389017521904193E-3</v>
      </c>
      <c r="M33" s="5">
        <f>覆盖面积与厚度!U37</f>
        <v>1.1135203853475061E-4</v>
      </c>
      <c r="N33" s="5">
        <f t="shared" si="2"/>
        <v>7.3287257792517255E-2</v>
      </c>
    </row>
    <row r="34" spans="2:14" x14ac:dyDescent="0.25">
      <c r="B34">
        <f>覆盖面积与厚度!B38</f>
        <v>0.29314903147006899</v>
      </c>
      <c r="C34">
        <f>覆盖面积与厚度!N38</f>
        <v>2.8389017551182188E-3</v>
      </c>
      <c r="E34">
        <f t="shared" si="0"/>
        <v>0.29314903147006899</v>
      </c>
      <c r="F34">
        <f>覆盖面积与厚度!U38</f>
        <v>1.1135203873647238E-4</v>
      </c>
      <c r="I34" s="5">
        <f>覆盖面积与厚度!B38</f>
        <v>0.29314903147006899</v>
      </c>
      <c r="J34">
        <f t="shared" si="1"/>
        <v>2.8389017551182188E-3</v>
      </c>
      <c r="K34">
        <f>覆盖面积与厚度!L38</f>
        <v>2.8389017551182188E-3</v>
      </c>
      <c r="M34" s="5">
        <f>覆盖面积与厚度!U38</f>
        <v>1.1135203873647238E-4</v>
      </c>
      <c r="N34" s="5">
        <f t="shared" si="2"/>
        <v>7.3287257867517247E-2</v>
      </c>
    </row>
    <row r="35" spans="2:14" x14ac:dyDescent="0.25">
      <c r="B35">
        <f>覆盖面积与厚度!B39</f>
        <v>0.29314903187006902</v>
      </c>
      <c r="C35">
        <f>覆盖面积与厚度!N39</f>
        <v>2.838901759022577E-3</v>
      </c>
      <c r="E35">
        <f t="shared" si="0"/>
        <v>0.29314903187006902</v>
      </c>
      <c r="F35">
        <f>覆盖面积与厚度!U39</f>
        <v>1.1135203900547783E-4</v>
      </c>
      <c r="I35" s="5">
        <f>覆盖面积与厚度!B39</f>
        <v>0.29314903187006902</v>
      </c>
      <c r="J35">
        <f t="shared" ref="J35:J66" si="3">K35/1</f>
        <v>2.838901759022577E-3</v>
      </c>
      <c r="K35">
        <f>覆盖面积与厚度!L39</f>
        <v>2.838901759022577E-3</v>
      </c>
      <c r="M35" s="5">
        <f>覆盖面积与厚度!U39</f>
        <v>1.1135203900547783E-4</v>
      </c>
      <c r="N35" s="5">
        <f t="shared" si="2"/>
        <v>7.3287257967517255E-2</v>
      </c>
    </row>
    <row r="36" spans="2:14" x14ac:dyDescent="0.25">
      <c r="B36">
        <f>覆盖面积与厚度!B40</f>
        <v>0.29314903207006904</v>
      </c>
      <c r="C36">
        <f>覆盖面积与厚度!N40</f>
        <v>2.8389017609749124E-3</v>
      </c>
      <c r="E36">
        <f t="shared" si="0"/>
        <v>0.29314903207006904</v>
      </c>
      <c r="F36">
        <f>覆盖面积与厚度!U40</f>
        <v>1.1135203913999132E-4</v>
      </c>
      <c r="I36" s="5">
        <f>覆盖面积与厚度!B40</f>
        <v>0.29314903207006904</v>
      </c>
      <c r="J36">
        <f t="shared" si="3"/>
        <v>2.8389017609749124E-3</v>
      </c>
      <c r="K36">
        <f>覆盖面积与厚度!L40</f>
        <v>2.8389017609749124E-3</v>
      </c>
      <c r="M36" s="5">
        <f>覆盖面积与厚度!U40</f>
        <v>1.1135203913999132E-4</v>
      </c>
      <c r="N36" s="5">
        <f t="shared" si="2"/>
        <v>7.3287258017517259E-2</v>
      </c>
    </row>
    <row r="37" spans="2:14" x14ac:dyDescent="0.25">
      <c r="B37">
        <f>覆盖面积与厚度!B41</f>
        <v>0.29314904107006901</v>
      </c>
      <c r="C37">
        <f>覆盖面积与厚度!N41</f>
        <v>2.8389018491467924E-3</v>
      </c>
      <c r="E37">
        <f t="shared" si="0"/>
        <v>0.29314904107006901</v>
      </c>
      <c r="F37">
        <f>覆盖面积与厚度!U41</f>
        <v>1.1135204521492474E-4</v>
      </c>
      <c r="I37" s="5">
        <f>覆盖面积与厚度!B41</f>
        <v>0.29314904107006901</v>
      </c>
      <c r="J37">
        <f t="shared" si="3"/>
        <v>2.8389018491467924E-3</v>
      </c>
      <c r="K37">
        <f>覆盖面积与厚度!L41</f>
        <v>2.8389018491467924E-3</v>
      </c>
      <c r="M37" s="5">
        <f>覆盖面积与厚度!U41</f>
        <v>1.1135204521492474E-4</v>
      </c>
      <c r="N37" s="5">
        <f t="shared" si="2"/>
        <v>7.3287260267517251E-2</v>
      </c>
    </row>
    <row r="38" spans="2:14" x14ac:dyDescent="0.25">
      <c r="B38">
        <f>覆盖面积与厚度!B42</f>
        <v>0.29314913107006901</v>
      </c>
      <c r="C38">
        <f>覆盖面积与厚度!N42</f>
        <v>2.838902762964893E-3</v>
      </c>
      <c r="E38">
        <f t="shared" si="0"/>
        <v>0.29314913107006901</v>
      </c>
      <c r="F38">
        <f>覆盖面积与厚度!U42</f>
        <v>1.1135210817588128E-4</v>
      </c>
      <c r="I38" s="5">
        <f>覆盖面积与厚度!B42</f>
        <v>0.29314913107006901</v>
      </c>
      <c r="J38">
        <f t="shared" si="3"/>
        <v>2.838902762964893E-3</v>
      </c>
      <c r="K38">
        <f>覆盖面积与厚度!L42</f>
        <v>2.838902762964893E-3</v>
      </c>
      <c r="M38" s="5">
        <f>覆盖面积与厚度!U42</f>
        <v>1.1135210817588128E-4</v>
      </c>
      <c r="N38" s="5">
        <f t="shared" si="2"/>
        <v>7.3287282767517253E-2</v>
      </c>
    </row>
    <row r="39" spans="2:14" x14ac:dyDescent="0.25">
      <c r="B39">
        <f>覆盖面积与厚度!B43</f>
        <v>0.29315003107006898</v>
      </c>
      <c r="C39">
        <f>覆盖面积与厚度!N43</f>
        <v>2.8389155494916211E-3</v>
      </c>
      <c r="E39">
        <f t="shared" si="0"/>
        <v>0.29315003107006898</v>
      </c>
      <c r="F39">
        <f>覆盖面积与厚度!U43</f>
        <v>1.113529891560138E-4</v>
      </c>
      <c r="I39" s="5">
        <f>覆盖面积与厚度!B43</f>
        <v>0.29315003107006898</v>
      </c>
      <c r="J39">
        <f t="shared" si="3"/>
        <v>2.8389155494916211E-3</v>
      </c>
      <c r="K39">
        <f>覆盖面积与厚度!L43</f>
        <v>2.8389155494916211E-3</v>
      </c>
      <c r="M39" s="5">
        <f>覆盖面积与厚度!U43</f>
        <v>1.113529891560138E-4</v>
      </c>
      <c r="N39" s="5">
        <f t="shared" si="2"/>
        <v>7.3287507767517246E-2</v>
      </c>
    </row>
    <row r="40" spans="2:14" x14ac:dyDescent="0.25">
      <c r="B40">
        <f>覆盖面积与厚度!B44</f>
        <v>0.29315651788203312</v>
      </c>
      <c r="C40">
        <f>覆盖面积与厚度!N44</f>
        <v>2.8394210168498648E-3</v>
      </c>
      <c r="E40">
        <f t="shared" si="0"/>
        <v>0.29315651788203312</v>
      </c>
      <c r="F40">
        <f>覆盖面积与厚度!U44</f>
        <v>1.1138782160575775E-4</v>
      </c>
      <c r="I40" s="5">
        <f>覆盖面积与厚度!B44</f>
        <v>0.29315651788203312</v>
      </c>
      <c r="J40">
        <f t="shared" si="3"/>
        <v>2.8394210168498648E-3</v>
      </c>
      <c r="K40">
        <f>覆盖面积与厚度!L44</f>
        <v>2.8394210168498648E-3</v>
      </c>
      <c r="M40" s="5">
        <f>覆盖面积与厚度!U44</f>
        <v>1.1138782160575775E-4</v>
      </c>
      <c r="N40" s="5">
        <f t="shared" si="2"/>
        <v>7.328912947050828E-2</v>
      </c>
    </row>
    <row r="41" spans="2:14" x14ac:dyDescent="0.25">
      <c r="B41">
        <f>覆盖面积与厚度!B45</f>
        <v>0.29316651788203313</v>
      </c>
      <c r="C41">
        <f>覆盖面积与厚度!N45</f>
        <v>2.840200239703113E-3</v>
      </c>
      <c r="E41">
        <f t="shared" si="0"/>
        <v>0.29316651788203313</v>
      </c>
      <c r="F41">
        <f>覆盖面积与厚度!U45</f>
        <v>1.1144153365861967E-4</v>
      </c>
      <c r="I41" s="5">
        <f>覆盖面积与厚度!B45</f>
        <v>0.29316651788203313</v>
      </c>
      <c r="J41">
        <f t="shared" si="3"/>
        <v>2.840200239703113E-3</v>
      </c>
      <c r="K41">
        <f>覆盖面积与厚度!L45</f>
        <v>2.840200239703113E-3</v>
      </c>
      <c r="M41" s="5">
        <f>覆盖面积与厚度!U45</f>
        <v>1.1144153365861967E-4</v>
      </c>
      <c r="N41" s="5">
        <f t="shared" si="2"/>
        <v>7.3291629470508282E-2</v>
      </c>
    </row>
    <row r="42" spans="2:14" x14ac:dyDescent="0.25">
      <c r="B42">
        <f>覆盖面积与厚度!B46</f>
        <v>0.29317651788203314</v>
      </c>
      <c r="C42">
        <f>覆盖面积与厚度!N46</f>
        <v>2.8409794623320194E-3</v>
      </c>
      <c r="E42">
        <f t="shared" si="0"/>
        <v>0.29317651788203314</v>
      </c>
      <c r="F42">
        <f>覆盖面积与厚度!U46</f>
        <v>1.1149526043205633E-4</v>
      </c>
      <c r="I42" s="5">
        <f>覆盖面积与厚度!B46</f>
        <v>0.29317651788203314</v>
      </c>
      <c r="J42">
        <f t="shared" si="3"/>
        <v>2.8409794623320194E-3</v>
      </c>
      <c r="K42">
        <f>覆盖面积与厚度!L46</f>
        <v>2.8409794623320194E-3</v>
      </c>
      <c r="M42" s="5">
        <f>覆盖面积与厚度!U46</f>
        <v>1.1149526043205633E-4</v>
      </c>
      <c r="N42" s="5">
        <f t="shared" si="2"/>
        <v>7.3294129470508285E-2</v>
      </c>
    </row>
    <row r="43" spans="2:14" x14ac:dyDescent="0.25">
      <c r="B43">
        <f>覆盖面积与厚度!B47</f>
        <v>0.29320651788203311</v>
      </c>
      <c r="C43">
        <f>覆盖面积与厚度!N47</f>
        <v>2.8433171292506576E-3</v>
      </c>
      <c r="E43">
        <f t="shared" si="0"/>
        <v>0.29320651788203311</v>
      </c>
      <c r="F43">
        <f>覆盖面积与厚度!U47</f>
        <v>1.1165657330985497E-4</v>
      </c>
      <c r="I43" s="5">
        <f>覆盖面积与厚度!B47</f>
        <v>0.29320651788203311</v>
      </c>
      <c r="J43">
        <f t="shared" si="3"/>
        <v>2.8433171292506576E-3</v>
      </c>
      <c r="K43">
        <f>覆盖面积与厚度!L47</f>
        <v>2.8433171292506576E-3</v>
      </c>
      <c r="M43" s="5">
        <f>覆盖面积与厚度!U47</f>
        <v>1.1165657330985497E-4</v>
      </c>
      <c r="N43" s="5">
        <f t="shared" si="2"/>
        <v>7.3301629470508278E-2</v>
      </c>
    </row>
    <row r="44" spans="2:14" x14ac:dyDescent="0.25">
      <c r="B44">
        <f>覆盖面积与厚度!B48</f>
        <v>0.29323651788203314</v>
      </c>
      <c r="C44">
        <f>覆盖面积与厚度!N48</f>
        <v>2.8456547952012243E-3</v>
      </c>
      <c r="E44">
        <f t="shared" si="0"/>
        <v>0.29323651788203314</v>
      </c>
      <c r="F44">
        <f>覆盖面积与厚度!U48</f>
        <v>1.1181801874497638E-4</v>
      </c>
      <c r="I44" s="5">
        <f>覆盖面积与厚度!B48</f>
        <v>0.29323651788203314</v>
      </c>
      <c r="J44">
        <f t="shared" si="3"/>
        <v>2.8456547952012243E-3</v>
      </c>
      <c r="K44">
        <f>覆盖面积与厚度!L48</f>
        <v>2.8456547952012243E-3</v>
      </c>
      <c r="M44" s="5">
        <f>覆盖面积与厚度!U48</f>
        <v>1.1181801874497638E-4</v>
      </c>
      <c r="N44" s="5">
        <f t="shared" si="2"/>
        <v>7.3309129470508286E-2</v>
      </c>
    </row>
    <row r="45" spans="2:14" x14ac:dyDescent="0.25">
      <c r="B45">
        <f>覆盖面积与厚度!B49</f>
        <v>0.29325651788203311</v>
      </c>
      <c r="C45">
        <f>覆盖面积与厚度!N49</f>
        <v>2.8472132385946023E-3</v>
      </c>
      <c r="E45">
        <f t="shared" si="0"/>
        <v>0.29325651788203311</v>
      </c>
      <c r="F45">
        <f>覆盖面积与厚度!U49</f>
        <v>1.1192570793945011E-4</v>
      </c>
      <c r="I45" s="5">
        <f>覆盖面积与厚度!B49</f>
        <v>0.29325651788203311</v>
      </c>
      <c r="J45">
        <f t="shared" si="3"/>
        <v>2.8472132385946023E-3</v>
      </c>
      <c r="K45">
        <f>覆盖面积与厚度!L49</f>
        <v>2.8472132385946023E-3</v>
      </c>
      <c r="M45" s="5">
        <f>覆盖面积与厚度!U49</f>
        <v>1.1192570793945011E-4</v>
      </c>
      <c r="N45" s="5">
        <f t="shared" si="2"/>
        <v>7.3314129470508277E-2</v>
      </c>
    </row>
    <row r="46" spans="2:14" x14ac:dyDescent="0.25">
      <c r="B46">
        <f>覆盖面积与厚度!B50</f>
        <v>0.2933565178820331</v>
      </c>
      <c r="C46">
        <f>覆盖面积与厚度!N50</f>
        <v>2.8550054520199001E-3</v>
      </c>
      <c r="E46">
        <f t="shared" si="0"/>
        <v>0.2933565178820331</v>
      </c>
      <c r="F46">
        <f>覆盖面积与厚度!U50</f>
        <v>1.1246562726600766E-4</v>
      </c>
      <c r="I46" s="5">
        <f>覆盖面积与厚度!B50</f>
        <v>0.2933565178820331</v>
      </c>
      <c r="J46">
        <f t="shared" si="3"/>
        <v>2.8550054520199001E-3</v>
      </c>
      <c r="K46">
        <f>覆盖面积与厚度!L50</f>
        <v>2.8550054520199001E-3</v>
      </c>
      <c r="M46" s="5">
        <f>覆盖面积与厚度!U50</f>
        <v>1.1246562726600766E-4</v>
      </c>
      <c r="N46" s="5">
        <f t="shared" si="2"/>
        <v>7.3339129470508274E-2</v>
      </c>
    </row>
    <row r="47" spans="2:14" x14ac:dyDescent="0.25">
      <c r="B47">
        <f>覆盖面积与厚度!B51</f>
        <v>0.29365651788203312</v>
      </c>
      <c r="C47">
        <f>覆盖面积与厚度!N51</f>
        <v>2.8783820936569395E-3</v>
      </c>
      <c r="E47">
        <f t="shared" si="0"/>
        <v>0.29365651788203312</v>
      </c>
      <c r="F47">
        <f>覆盖面积与厚度!U51</f>
        <v>1.1409864773059941E-4</v>
      </c>
      <c r="I47" s="5">
        <f>覆盖面积与厚度!B51</f>
        <v>0.29365651788203312</v>
      </c>
      <c r="J47">
        <f t="shared" si="3"/>
        <v>2.8783820936569395E-3</v>
      </c>
      <c r="K47">
        <f>覆盖面积与厚度!L51</f>
        <v>2.8783820936569395E-3</v>
      </c>
      <c r="M47" s="5">
        <f>覆盖面积与厚度!U51</f>
        <v>1.1409864773059941E-4</v>
      </c>
      <c r="N47" s="5">
        <f t="shared" si="2"/>
        <v>7.341412947050828E-2</v>
      </c>
    </row>
    <row r="48" spans="2:14" x14ac:dyDescent="0.25">
      <c r="B48">
        <f>覆盖面积与厚度!B52</f>
        <v>0.29395651788203314</v>
      </c>
      <c r="C48">
        <f>覆盖面积与厚度!N52</f>
        <v>2.9017587366552649E-3</v>
      </c>
      <c r="E48">
        <f t="shared" si="0"/>
        <v>0.29395651788203314</v>
      </c>
      <c r="F48">
        <f>覆盖面积与厚度!U52</f>
        <v>1.1574493068068188E-4</v>
      </c>
      <c r="I48" s="5">
        <f>覆盖面积与厚度!B52</f>
        <v>0.29395651788203314</v>
      </c>
      <c r="J48">
        <f t="shared" si="3"/>
        <v>2.9017587366552649E-3</v>
      </c>
      <c r="K48">
        <f>覆盖面积与厚度!L52</f>
        <v>2.9017587366552649E-3</v>
      </c>
      <c r="M48" s="5">
        <f>覆盖面积与厚度!U52</f>
        <v>1.1574493068068188E-4</v>
      </c>
      <c r="N48" s="5">
        <f t="shared" si="2"/>
        <v>7.3489129470508285E-2</v>
      </c>
    </row>
    <row r="49" spans="2:14" x14ac:dyDescent="0.25">
      <c r="B49">
        <f>覆盖面积与厚度!B53</f>
        <v>0.29415651788203312</v>
      </c>
      <c r="C49">
        <f>覆盖面积与厚度!N53</f>
        <v>2.9173431613909798E-3</v>
      </c>
      <c r="E49">
        <f t="shared" si="0"/>
        <v>0.29415651788203312</v>
      </c>
      <c r="F49">
        <f>覆盖面积与厚度!U53</f>
        <v>1.1684834676275633E-4</v>
      </c>
      <c r="I49" s="5">
        <f>覆盖面积与厚度!B53</f>
        <v>0.29415651788203312</v>
      </c>
      <c r="J49">
        <f t="shared" si="3"/>
        <v>2.9173431613909798E-3</v>
      </c>
      <c r="K49">
        <f>覆盖面积与厚度!L53</f>
        <v>2.9173431613909798E-3</v>
      </c>
      <c r="M49" s="5">
        <f>覆盖面积与厚度!U53</f>
        <v>1.1684834676275633E-4</v>
      </c>
      <c r="N49" s="5">
        <f t="shared" si="2"/>
        <v>7.353912947050828E-2</v>
      </c>
    </row>
    <row r="50" spans="2:14" x14ac:dyDescent="0.25">
      <c r="B50">
        <f>覆盖面积与厚度!B54</f>
        <v>0.29515651788203312</v>
      </c>
      <c r="C50">
        <f>覆盖面积与厚度!N54</f>
        <v>2.9952655283508691E-3</v>
      </c>
      <c r="E50">
        <f t="shared" si="0"/>
        <v>0.29515651788203312</v>
      </c>
      <c r="F50">
        <f>覆盖面积与厚度!U54</f>
        <v>1.2251280508190364E-4</v>
      </c>
      <c r="I50" s="5">
        <f>覆盖面积与厚度!B54</f>
        <v>0.29515651788203312</v>
      </c>
      <c r="J50">
        <f t="shared" si="3"/>
        <v>2.9952655283508691E-3</v>
      </c>
      <c r="K50">
        <f>覆盖面积与厚度!L54</f>
        <v>2.9952655283508691E-3</v>
      </c>
      <c r="M50" s="5">
        <f>覆盖面积与厚度!U54</f>
        <v>1.2251280508190364E-4</v>
      </c>
      <c r="N50" s="5">
        <f t="shared" si="2"/>
        <v>7.378912947050828E-2</v>
      </c>
    </row>
    <row r="51" spans="2:14" x14ac:dyDescent="0.25">
      <c r="B51">
        <f>覆盖面积与厚度!B55</f>
        <v>0.29815651788203312</v>
      </c>
      <c r="C51">
        <f>覆盖面积与厚度!N55</f>
        <v>3.2290358698687737E-3</v>
      </c>
      <c r="E51">
        <f t="shared" si="0"/>
        <v>0.29815651788203312</v>
      </c>
      <c r="F51">
        <f>覆盖面积与厚度!U55</f>
        <v>1.4083269736756682E-4</v>
      </c>
      <c r="I51" s="5">
        <f>覆盖面积与厚度!B55</f>
        <v>0.29815651788203312</v>
      </c>
      <c r="J51">
        <f t="shared" si="3"/>
        <v>3.2290358698687737E-3</v>
      </c>
      <c r="K51">
        <f>覆盖面积与厚度!L55</f>
        <v>3.2290358698687737E-3</v>
      </c>
      <c r="M51" s="5">
        <f>覆盖面积与厚度!U55</f>
        <v>1.4083269736756682E-4</v>
      </c>
      <c r="N51" s="5">
        <f t="shared" si="2"/>
        <v>7.4539129470508281E-2</v>
      </c>
    </row>
    <row r="52" spans="2:14" x14ac:dyDescent="0.25">
      <c r="B52">
        <f>覆盖面积与厚度!B56</f>
        <v>0.30115651788203313</v>
      </c>
      <c r="C52">
        <f>覆盖面积与厚度!N56</f>
        <v>3.4628094521889164E-3</v>
      </c>
      <c r="E52">
        <f t="shared" si="0"/>
        <v>0.30115651788203313</v>
      </c>
      <c r="F52">
        <f>覆盖面积与厚度!U56</f>
        <v>1.6047916039447921E-4</v>
      </c>
      <c r="I52" s="5">
        <f>覆盖面积与厚度!B56</f>
        <v>0.30115651788203313</v>
      </c>
      <c r="J52">
        <f t="shared" si="3"/>
        <v>3.4628094521889164E-3</v>
      </c>
      <c r="K52">
        <f>覆盖面积与厚度!L56</f>
        <v>3.4628094521889164E-3</v>
      </c>
      <c r="M52" s="5">
        <f>覆盖面积与厚度!U56</f>
        <v>1.6047916039447921E-4</v>
      </c>
      <c r="N52" s="5">
        <f t="shared" si="2"/>
        <v>7.5289129470508281E-2</v>
      </c>
    </row>
    <row r="53" spans="2:14" x14ac:dyDescent="0.25">
      <c r="B53">
        <f>覆盖面积与厚度!B57</f>
        <v>0.30315651788203313</v>
      </c>
      <c r="C53">
        <f>覆盖面积与厚度!N57</f>
        <v>3.6186598040747029E-3</v>
      </c>
      <c r="E53">
        <f t="shared" si="0"/>
        <v>0.30315651788203313</v>
      </c>
      <c r="F53">
        <f>覆盖面积与厚度!U57</f>
        <v>1.7416639469241245E-4</v>
      </c>
      <c r="I53" s="5">
        <f>覆盖面积与厚度!B57</f>
        <v>0.30315651788203313</v>
      </c>
      <c r="J53">
        <f t="shared" si="3"/>
        <v>3.6186598040747029E-3</v>
      </c>
      <c r="K53">
        <f>覆盖面积与厚度!L57</f>
        <v>3.6186598040747029E-3</v>
      </c>
      <c r="M53" s="5">
        <f>覆盖面积与厚度!U57</f>
        <v>1.7416639469241245E-4</v>
      </c>
      <c r="N53" s="5">
        <f t="shared" si="2"/>
        <v>7.5789129470508282E-2</v>
      </c>
    </row>
    <row r="54" spans="2:14" x14ac:dyDescent="0.25">
      <c r="B54">
        <f>覆盖面积与厚度!B58</f>
        <v>0.31315651788203314</v>
      </c>
      <c r="C54">
        <f>覆盖面积与厚度!N58</f>
        <v>4.3979547927749142E-3</v>
      </c>
      <c r="E54">
        <f t="shared" si="0"/>
        <v>0.31315651788203314</v>
      </c>
      <c r="F54">
        <f>覆盖面积与厚度!U58</f>
        <v>2.5734504059104628E-4</v>
      </c>
      <c r="I54" s="5">
        <f>覆盖面积与厚度!B58</f>
        <v>0.31315651788203314</v>
      </c>
      <c r="J54">
        <f t="shared" si="3"/>
        <v>4.3979547927749142E-3</v>
      </c>
      <c r="K54">
        <f>覆盖面积与厚度!L58</f>
        <v>4.3979547927749142E-3</v>
      </c>
      <c r="M54" s="5">
        <f>覆盖面积与厚度!U58</f>
        <v>2.5734504059104628E-4</v>
      </c>
      <c r="N54" s="5">
        <f t="shared" si="2"/>
        <v>7.8289129470508284E-2</v>
      </c>
    </row>
    <row r="55" spans="2:14" x14ac:dyDescent="0.25">
      <c r="B55">
        <f>覆盖面积与厚度!B59</f>
        <v>0.34315651788203311</v>
      </c>
      <c r="C55">
        <f>覆盖面积与厚度!N59</f>
        <v>6.7362621781718226E-3</v>
      </c>
      <c r="E55">
        <f t="shared" si="0"/>
        <v>0.34315651788203311</v>
      </c>
      <c r="F55">
        <f>覆盖面积与厚度!U59</f>
        <v>6.3962092149335474E-4</v>
      </c>
      <c r="I55" s="5">
        <f>覆盖面积与厚度!B59</f>
        <v>0.34315651788203311</v>
      </c>
      <c r="J55">
        <f t="shared" si="3"/>
        <v>6.7362621781718226E-3</v>
      </c>
      <c r="K55">
        <f>覆盖面积与厚度!L59</f>
        <v>6.7362621781718226E-3</v>
      </c>
      <c r="M55" s="5">
        <f>覆盖面积与厚度!U59</f>
        <v>6.3962092149335474E-4</v>
      </c>
      <c r="N55" s="5">
        <f t="shared" si="2"/>
        <v>8.5789129470508277E-2</v>
      </c>
    </row>
    <row r="56" spans="2:14" x14ac:dyDescent="0.25">
      <c r="B56">
        <f>覆盖面积与厚度!B60</f>
        <v>0.37315651788203313</v>
      </c>
      <c r="C56">
        <f>覆盖面积与厚度!N60</f>
        <v>9.0749921533188199E-3</v>
      </c>
      <c r="E56">
        <f t="shared" si="0"/>
        <v>0.37315651788203313</v>
      </c>
      <c r="F56">
        <f>覆盖面积与厚度!U60</f>
        <v>1.1547069177813354E-3</v>
      </c>
      <c r="I56" s="5">
        <f>覆盖面积与厚度!B60</f>
        <v>0.37315651788203313</v>
      </c>
      <c r="J56">
        <f t="shared" si="3"/>
        <v>9.0749921533188199E-3</v>
      </c>
      <c r="K56">
        <f>覆盖面积与厚度!L60</f>
        <v>9.0749921533188199E-3</v>
      </c>
      <c r="M56" s="5">
        <f>覆盖面积与厚度!U60</f>
        <v>1.1547069177813354E-3</v>
      </c>
      <c r="N56" s="5">
        <f t="shared" si="2"/>
        <v>9.3289129470508284E-2</v>
      </c>
    </row>
    <row r="57" spans="2:14" x14ac:dyDescent="0.25">
      <c r="B57">
        <f>覆盖面积与厚度!B61</f>
        <v>0.3931565178820331</v>
      </c>
      <c r="C57">
        <f>覆盖面积与厚度!N61</f>
        <v>1.0634328810353377E-2</v>
      </c>
      <c r="E57">
        <f t="shared" si="0"/>
        <v>0.3931565178820331</v>
      </c>
      <c r="F57">
        <f>覆盖面积与厚度!U61</f>
        <v>1.5571471780728868E-3</v>
      </c>
      <c r="I57" s="5">
        <f>覆盖面积与厚度!B61</f>
        <v>0.3931565178820331</v>
      </c>
      <c r="J57">
        <f t="shared" si="3"/>
        <v>1.0634328810353377E-2</v>
      </c>
      <c r="K57">
        <f>覆盖面积与厚度!L61</f>
        <v>1.0634328810353377E-2</v>
      </c>
      <c r="M57" s="5">
        <f>覆盖面积与厚度!U61</f>
        <v>1.5571471780728868E-3</v>
      </c>
      <c r="N57" s="5">
        <f t="shared" si="2"/>
        <v>9.8289129470508274E-2</v>
      </c>
    </row>
    <row r="58" spans="2:14" x14ac:dyDescent="0.25">
      <c r="B58">
        <f>覆盖面积与厚度!B62</f>
        <v>0.44315651788203314</v>
      </c>
      <c r="C58">
        <f>覆盖面积与厚度!N62</f>
        <v>1.4554068876221373E-2</v>
      </c>
      <c r="E58">
        <f t="shared" si="0"/>
        <v>0.44315651788203314</v>
      </c>
      <c r="F58">
        <f>覆盖面积与厚度!U62</f>
        <v>2.9344989192596682E-3</v>
      </c>
      <c r="I58" s="5">
        <f>覆盖面积与厚度!B62</f>
        <v>0.44315651788203314</v>
      </c>
      <c r="J58">
        <f t="shared" si="3"/>
        <v>1.4554068876221373E-2</v>
      </c>
      <c r="K58">
        <f>覆盖面积与厚度!L62</f>
        <v>1.4554068876221373E-2</v>
      </c>
      <c r="M58" s="5">
        <f>覆盖面积与厚度!U62</f>
        <v>2.9344989192596682E-3</v>
      </c>
      <c r="N58" s="5">
        <f t="shared" si="2"/>
        <v>0.11078912947050829</v>
      </c>
    </row>
    <row r="59" spans="2:14" x14ac:dyDescent="0.25">
      <c r="B59">
        <f>覆盖面积与厚度!B63</f>
        <v>0.49315651788203313</v>
      </c>
      <c r="C59">
        <f>覆盖面积与厚度!N63</f>
        <v>1.8474979012024093E-2</v>
      </c>
      <c r="E59">
        <f t="shared" si="0"/>
        <v>0.49315651788203313</v>
      </c>
      <c r="F59">
        <f>覆盖面积与厚度!U63</f>
        <v>4.6834330775118692E-3</v>
      </c>
      <c r="I59" s="5">
        <f>覆盖面积与厚度!B63</f>
        <v>0.49315651788203313</v>
      </c>
      <c r="J59">
        <f t="shared" si="3"/>
        <v>1.8474979012024093E-2</v>
      </c>
      <c r="K59">
        <f>覆盖面积与厚度!L63</f>
        <v>1.8474979012024093E-2</v>
      </c>
      <c r="M59" s="5">
        <f>覆盖面积与厚度!U63</f>
        <v>4.6834330775118692E-3</v>
      </c>
      <c r="N59" s="5">
        <f t="shared" si="2"/>
        <v>0.12328912947050828</v>
      </c>
    </row>
    <row r="60" spans="2:14" x14ac:dyDescent="0.25">
      <c r="B60">
        <f>覆盖面积与厚度!B64</f>
        <v>0.54315651788203312</v>
      </c>
      <c r="C60">
        <f>覆盖面积与厚度!N64</f>
        <v>2.2397059425059637E-2</v>
      </c>
      <c r="E60">
        <f t="shared" si="0"/>
        <v>0.54315651788203312</v>
      </c>
      <c r="F60">
        <f>覆盖面积与厚度!U64</f>
        <v>6.8042811416219777E-3</v>
      </c>
      <c r="I60" s="5">
        <f>覆盖面积与厚度!B64</f>
        <v>0.54315651788203312</v>
      </c>
      <c r="J60">
        <f t="shared" si="3"/>
        <v>2.2397059425059637E-2</v>
      </c>
      <c r="K60">
        <f>覆盖面积与厚度!L64</f>
        <v>2.2397059425059637E-2</v>
      </c>
      <c r="M60" s="5">
        <f>覆盖面积与厚度!U64</f>
        <v>6.8042811416219777E-3</v>
      </c>
      <c r="N60" s="5">
        <f t="shared" si="2"/>
        <v>0.13578912947050828</v>
      </c>
    </row>
    <row r="61" spans="2:14" x14ac:dyDescent="0.25">
      <c r="B61">
        <f>覆盖面积与厚度!B65</f>
        <v>0.58630554895210207</v>
      </c>
      <c r="C61">
        <f>覆盖面积与厚度!N65</f>
        <v>2.5782604904472144E-2</v>
      </c>
      <c r="E61">
        <f t="shared" si="0"/>
        <v>0.58630554895210207</v>
      </c>
      <c r="F61">
        <f>覆盖面积与厚度!U65</f>
        <v>8.9117298948516565E-3</v>
      </c>
      <c r="I61" s="5">
        <f>覆盖面积与厚度!B65</f>
        <v>0.58630554895210207</v>
      </c>
      <c r="J61">
        <f t="shared" si="3"/>
        <v>2.5782604904472144E-2</v>
      </c>
      <c r="K61">
        <f>覆盖面积与厚度!L65</f>
        <v>2.5782604904472144E-2</v>
      </c>
      <c r="M61" s="5">
        <f>覆盖面积与厚度!U65</f>
        <v>8.9117298948516565E-3</v>
      </c>
      <c r="N61" s="5">
        <f t="shared" si="2"/>
        <v>0.14657638723802552</v>
      </c>
    </row>
    <row r="62" spans="2:14" x14ac:dyDescent="0.25">
      <c r="B62">
        <f>覆盖面积与厚度!B66</f>
        <v>0.58630554905210208</v>
      </c>
      <c r="C62">
        <f>覆盖面积与厚度!N66</f>
        <v>2.5782604912318468E-2</v>
      </c>
      <c r="E62">
        <f t="shared" si="0"/>
        <v>0.58630554905210208</v>
      </c>
      <c r="F62">
        <f>覆盖面积与厚度!U66</f>
        <v>8.9117298997358711E-3</v>
      </c>
      <c r="I62" s="5">
        <f>覆盖面积与厚度!B66</f>
        <v>0.58630554905210208</v>
      </c>
      <c r="J62">
        <f t="shared" si="3"/>
        <v>2.5782604912318468E-2</v>
      </c>
      <c r="K62">
        <f>覆盖面积与厚度!L66</f>
        <v>2.5782604912318468E-2</v>
      </c>
      <c r="M62" s="5">
        <f>覆盖面积与厚度!U66</f>
        <v>8.9117298997358711E-3</v>
      </c>
      <c r="N62" s="5">
        <f t="shared" si="2"/>
        <v>0.14657638726302552</v>
      </c>
    </row>
    <row r="63" spans="2:14" x14ac:dyDescent="0.25">
      <c r="B63">
        <f>覆盖面积与厚度!B67</f>
        <v>0.58630554935210211</v>
      </c>
      <c r="C63">
        <f>覆盖面积与厚度!N67</f>
        <v>2.578260493585886E-2</v>
      </c>
      <c r="E63">
        <f t="shared" si="0"/>
        <v>0.58630554935210211</v>
      </c>
      <c r="F63">
        <f>覆盖面积与厚度!U67</f>
        <v>8.9117299143893925E-3</v>
      </c>
      <c r="I63" s="5">
        <f>覆盖面积与厚度!B67</f>
        <v>0.58630554935210211</v>
      </c>
      <c r="J63">
        <f t="shared" si="3"/>
        <v>2.578260493585886E-2</v>
      </c>
      <c r="K63">
        <f>覆盖面积与厚度!L67</f>
        <v>2.578260493585886E-2</v>
      </c>
      <c r="M63" s="5">
        <f>覆盖面积与厚度!U67</f>
        <v>8.9117299143893925E-3</v>
      </c>
      <c r="N63" s="5">
        <f t="shared" si="2"/>
        <v>0.14657638733802553</v>
      </c>
    </row>
    <row r="64" spans="2:14" x14ac:dyDescent="0.25">
      <c r="B64">
        <f>覆盖面积与厚度!B68</f>
        <v>0.58630554975210203</v>
      </c>
      <c r="C64">
        <f>覆盖面积与厚度!N68</f>
        <v>2.5782604967248549E-2</v>
      </c>
      <c r="E64">
        <f t="shared" si="0"/>
        <v>0.58630554975210203</v>
      </c>
      <c r="F64">
        <f>覆盖面积与厚度!U68</f>
        <v>8.9117299339289812E-3</v>
      </c>
      <c r="I64" s="5">
        <f>覆盖面积与厚度!B68</f>
        <v>0.58630554975210203</v>
      </c>
      <c r="J64">
        <f t="shared" si="3"/>
        <v>2.5782604967248549E-2</v>
      </c>
      <c r="K64">
        <f>覆盖面积与厚度!L68</f>
        <v>2.5782604967248549E-2</v>
      </c>
      <c r="M64" s="5">
        <f>覆盖面积与厚度!U68</f>
        <v>8.9117299339289812E-3</v>
      </c>
      <c r="N64" s="5">
        <f t="shared" si="2"/>
        <v>0.14657638743802551</v>
      </c>
    </row>
    <row r="65" spans="2:14" x14ac:dyDescent="0.25">
      <c r="B65">
        <f>覆盖面积与厚度!B69</f>
        <v>0.58630554995210205</v>
      </c>
      <c r="C65">
        <f>覆盖面积与厚度!N69</f>
        <v>2.5782604982944025E-2</v>
      </c>
      <c r="E65">
        <f t="shared" si="0"/>
        <v>0.58630554995210205</v>
      </c>
      <c r="F65">
        <f>覆盖面积与厚度!U69</f>
        <v>8.9117299436991676E-3</v>
      </c>
      <c r="I65" s="5">
        <f>覆盖面积与厚度!B69</f>
        <v>0.58630554995210205</v>
      </c>
      <c r="J65">
        <f t="shared" si="3"/>
        <v>2.5782604982944025E-2</v>
      </c>
      <c r="K65">
        <f>覆盖面积与厚度!L69</f>
        <v>2.5782604982944025E-2</v>
      </c>
      <c r="M65" s="5">
        <f>覆盖面积与厚度!U69</f>
        <v>8.9117299436991676E-3</v>
      </c>
      <c r="N65" s="5">
        <f t="shared" si="2"/>
        <v>0.14657638748802551</v>
      </c>
    </row>
    <row r="66" spans="2:14" x14ac:dyDescent="0.25">
      <c r="B66">
        <f>覆盖面积与厚度!B70</f>
        <v>0.58630555895210212</v>
      </c>
      <c r="C66">
        <f>覆盖面积与厚度!N70</f>
        <v>2.5782605690513237E-2</v>
      </c>
      <c r="E66">
        <f t="shared" si="0"/>
        <v>0.58630555895210212</v>
      </c>
      <c r="F66">
        <f>覆盖面积与厚度!U70</f>
        <v>8.9117303841498748E-3</v>
      </c>
      <c r="I66" s="5">
        <f>覆盖面积与厚度!B70</f>
        <v>0.58630555895210212</v>
      </c>
      <c r="J66">
        <f t="shared" si="3"/>
        <v>2.5782605690513237E-2</v>
      </c>
      <c r="K66">
        <f>覆盖面积与厚度!L70</f>
        <v>2.5782605690513237E-2</v>
      </c>
      <c r="M66" s="5">
        <f>覆盖面积与厚度!U70</f>
        <v>8.9117303841498748E-3</v>
      </c>
      <c r="N66" s="5">
        <f t="shared" si="2"/>
        <v>0.14657638973802553</v>
      </c>
    </row>
    <row r="67" spans="2:14" x14ac:dyDescent="0.25">
      <c r="B67">
        <f>覆盖面积与厚度!B71</f>
        <v>0.58630564895210202</v>
      </c>
      <c r="C67">
        <f>覆盖面积与厚度!N71</f>
        <v>2.578261289432424E-2</v>
      </c>
      <c r="E67">
        <f t="shared" ref="E67:E130" si="4">B67</f>
        <v>0.58630564895210202</v>
      </c>
      <c r="F67">
        <f>覆盖面积与厚度!U71</f>
        <v>8.9117348684101885E-3</v>
      </c>
      <c r="I67" s="5">
        <f>覆盖面积与厚度!B71</f>
        <v>0.58630564895210202</v>
      </c>
      <c r="J67">
        <f t="shared" ref="J67:J98" si="5">K67/1</f>
        <v>2.578261289432424E-2</v>
      </c>
      <c r="K67">
        <f>覆盖面积与厚度!L71</f>
        <v>2.578261289432424E-2</v>
      </c>
      <c r="M67" s="5">
        <f>覆盖面积与厚度!U71</f>
        <v>8.9117348684101885E-3</v>
      </c>
      <c r="N67" s="5">
        <f t="shared" si="2"/>
        <v>0.14657641223802551</v>
      </c>
    </row>
    <row r="68" spans="2:14" x14ac:dyDescent="0.25">
      <c r="B68">
        <f>覆盖面积与厚度!B72</f>
        <v>0.5863065489521021</v>
      </c>
      <c r="C68">
        <f>覆盖面积与厚度!N72</f>
        <v>2.5782698604988479E-2</v>
      </c>
      <c r="E68">
        <f t="shared" si="4"/>
        <v>0.5863065489521021</v>
      </c>
      <c r="F68">
        <f>覆盖面积与厚度!U72</f>
        <v>8.9117882221432798E-3</v>
      </c>
      <c r="I68" s="5">
        <f>覆盖面积与厚度!B72</f>
        <v>0.5863065489521021</v>
      </c>
      <c r="J68">
        <f t="shared" si="5"/>
        <v>2.5782698604988479E-2</v>
      </c>
      <c r="K68">
        <f>覆盖面积与厚度!L72</f>
        <v>2.5782698604988479E-2</v>
      </c>
      <c r="M68" s="5">
        <f>覆盖面积与厚度!U72</f>
        <v>8.9117882221432798E-3</v>
      </c>
      <c r="N68" s="5">
        <f t="shared" ref="N68:N131" si="6">0.25*I68</f>
        <v>0.14657663723802553</v>
      </c>
    </row>
    <row r="69" spans="2:14" x14ac:dyDescent="0.25">
      <c r="B69">
        <f>覆盖面积与厚度!B73</f>
        <v>0.58631303576406624</v>
      </c>
      <c r="C69">
        <f>覆盖面积与厚度!N73</f>
        <v>2.5784414369522557E-2</v>
      </c>
      <c r="E69">
        <f t="shared" si="4"/>
        <v>0.58631303576406624</v>
      </c>
      <c r="F69">
        <f>覆盖面积与厚度!U73</f>
        <v>8.9128563335441249E-3</v>
      </c>
      <c r="I69" s="5">
        <f>覆盖面积与厚度!B73</f>
        <v>0.58631303576406624</v>
      </c>
      <c r="J69">
        <f t="shared" si="5"/>
        <v>2.5784414369522557E-2</v>
      </c>
      <c r="K69">
        <f>覆盖面积与厚度!L73</f>
        <v>2.5784414369522557E-2</v>
      </c>
      <c r="M69" s="5">
        <f>覆盖面积与厚度!U73</f>
        <v>8.9128563335441249E-3</v>
      </c>
      <c r="N69" s="5">
        <f t="shared" si="6"/>
        <v>0.14657825894101656</v>
      </c>
    </row>
    <row r="70" spans="2:14" x14ac:dyDescent="0.25">
      <c r="B70">
        <f>覆盖面积与厚度!B74</f>
        <v>0.58631554895210203</v>
      </c>
      <c r="C70">
        <f>覆盖面积与厚度!N74</f>
        <v>2.5785079108720098E-2</v>
      </c>
      <c r="E70">
        <f t="shared" si="4"/>
        <v>0.58631554895210203</v>
      </c>
      <c r="F70">
        <f>覆盖面积与厚度!U74</f>
        <v>8.9132701629513651E-3</v>
      </c>
      <c r="I70" s="5">
        <f>覆盖面积与厚度!B74</f>
        <v>0.58631554895210203</v>
      </c>
      <c r="J70">
        <f t="shared" si="5"/>
        <v>2.5785079108720098E-2</v>
      </c>
      <c r="K70">
        <f>覆盖面积与厚度!L74</f>
        <v>2.5785079108720098E-2</v>
      </c>
      <c r="M70" s="5">
        <f>覆盖面积与厚度!U74</f>
        <v>8.9132701629513651E-3</v>
      </c>
      <c r="N70" s="5">
        <f t="shared" si="6"/>
        <v>0.14657888723802551</v>
      </c>
    </row>
    <row r="71" spans="2:14" x14ac:dyDescent="0.25">
      <c r="B71">
        <f>覆盖面积与厚度!B75</f>
        <v>0.58632554895210209</v>
      </c>
      <c r="C71">
        <f>覆盖面积与厚度!N75</f>
        <v>2.5787724111724707E-2</v>
      </c>
      <c r="E71">
        <f t="shared" si="4"/>
        <v>0.58632554895210209</v>
      </c>
      <c r="F71">
        <f>覆盖面积与厚度!U75</f>
        <v>8.9149169626437028E-3</v>
      </c>
      <c r="I71" s="5">
        <f>覆盖面积与厚度!B75</f>
        <v>0.58632554895210209</v>
      </c>
      <c r="J71">
        <f t="shared" si="5"/>
        <v>2.5787724111724707E-2</v>
      </c>
      <c r="K71">
        <f>覆盖面积与厚度!L75</f>
        <v>2.5787724111724707E-2</v>
      </c>
      <c r="M71" s="5">
        <f>覆盖面积与厚度!U75</f>
        <v>8.9149169626437028E-3</v>
      </c>
      <c r="N71" s="5">
        <f t="shared" si="6"/>
        <v>0.14658138723802552</v>
      </c>
    </row>
    <row r="72" spans="2:14" x14ac:dyDescent="0.25">
      <c r="B72">
        <f>覆盖面积与厚度!B76</f>
        <v>0.58635554895210207</v>
      </c>
      <c r="C72">
        <f>覆盖面积与厚度!N76</f>
        <v>2.5795659116894423E-2</v>
      </c>
      <c r="E72">
        <f t="shared" si="4"/>
        <v>0.58635554895210207</v>
      </c>
      <c r="F72">
        <f>覆盖面积与厚度!U76</f>
        <v>8.919858879507022E-3</v>
      </c>
      <c r="I72" s="5">
        <f>覆盖面积与厚度!B76</f>
        <v>0.58635554895210207</v>
      </c>
      <c r="J72">
        <f t="shared" si="5"/>
        <v>2.5795659116894423E-2</v>
      </c>
      <c r="K72">
        <f>覆盖面积与厚度!L76</f>
        <v>2.5795659116894423E-2</v>
      </c>
      <c r="M72" s="5">
        <f>覆盖面积与厚度!U76</f>
        <v>8.919858879507022E-3</v>
      </c>
      <c r="N72" s="5">
        <f t="shared" si="6"/>
        <v>0.14658888723802552</v>
      </c>
    </row>
    <row r="73" spans="2:14" x14ac:dyDescent="0.25">
      <c r="B73">
        <f>覆盖面积与厚度!B77</f>
        <v>0.58638554895210204</v>
      </c>
      <c r="C73">
        <f>覆盖面积与厚度!N77</f>
        <v>2.5803594118220093E-2</v>
      </c>
      <c r="E73">
        <f t="shared" si="4"/>
        <v>0.58638554895210204</v>
      </c>
      <c r="F73">
        <f>覆盖面积与厚度!U77</f>
        <v>8.924802314154481E-3</v>
      </c>
      <c r="I73" s="5">
        <f>覆盖面积与厚度!B77</f>
        <v>0.58638554895210204</v>
      </c>
      <c r="J73">
        <f t="shared" si="5"/>
        <v>2.5803594118220093E-2</v>
      </c>
      <c r="K73">
        <f>覆盖面积与厚度!L77</f>
        <v>2.5803594118220093E-2</v>
      </c>
      <c r="M73" s="5">
        <f>覆盖面积与厚度!U77</f>
        <v>8.924802314154481E-3</v>
      </c>
      <c r="N73" s="5">
        <f t="shared" si="6"/>
        <v>0.14659638723802551</v>
      </c>
    </row>
    <row r="74" spans="2:14" x14ac:dyDescent="0.25">
      <c r="B74">
        <f>覆盖面积与厚度!B78</f>
        <v>0.58640554895210206</v>
      </c>
      <c r="C74">
        <f>覆盖面积与厚度!N78</f>
        <v>2.5808884116908636E-2</v>
      </c>
      <c r="E74">
        <f t="shared" si="4"/>
        <v>0.58640554895210206</v>
      </c>
      <c r="F74">
        <f>覆盖面积与厚度!U78</f>
        <v>8.9280986115193722E-3</v>
      </c>
      <c r="I74" s="5">
        <f>覆盖面积与厚度!B78</f>
        <v>0.58640554895210206</v>
      </c>
      <c r="J74">
        <f t="shared" si="5"/>
        <v>2.5808884116908636E-2</v>
      </c>
      <c r="K74">
        <f>覆盖面积与厚度!L78</f>
        <v>2.5808884116908636E-2</v>
      </c>
      <c r="M74" s="5">
        <f>覆盖面积与厚度!U78</f>
        <v>8.9280986115193722E-3</v>
      </c>
      <c r="N74" s="5">
        <f t="shared" si="6"/>
        <v>0.14660138723802552</v>
      </c>
    </row>
    <row r="75" spans="2:14" x14ac:dyDescent="0.25">
      <c r="B75">
        <f>覆盖面积与厚度!B79</f>
        <v>0.58650554895210205</v>
      </c>
      <c r="C75">
        <f>覆盖面积与厚度!N79</f>
        <v>2.5835334092129656E-2</v>
      </c>
      <c r="E75">
        <f t="shared" si="4"/>
        <v>0.58650554895210205</v>
      </c>
      <c r="F75">
        <f>覆盖面积与厚度!U79</f>
        <v>8.9445969778211808E-3</v>
      </c>
      <c r="I75" s="5">
        <f>覆盖面积与厚度!B79</f>
        <v>0.58650554895210205</v>
      </c>
      <c r="J75">
        <f t="shared" si="5"/>
        <v>2.5835334092129656E-2</v>
      </c>
      <c r="K75">
        <f>覆盖面积与厚度!L79</f>
        <v>2.5835334092129656E-2</v>
      </c>
      <c r="M75" s="5">
        <f>覆盖面积与厚度!U79</f>
        <v>8.9445969778211808E-3</v>
      </c>
      <c r="N75" s="5">
        <f t="shared" si="6"/>
        <v>0.14662638723802551</v>
      </c>
    </row>
    <row r="76" spans="2:14" x14ac:dyDescent="0.25">
      <c r="B76">
        <f>覆盖面积与厚度!B80</f>
        <v>0.58680554895210202</v>
      </c>
      <c r="C76">
        <f>覆盖面积与厚度!N80</f>
        <v>2.591468396661268E-2</v>
      </c>
      <c r="E76">
        <f t="shared" si="4"/>
        <v>0.58680554895210202</v>
      </c>
      <c r="F76">
        <f>覆盖面积与厚度!U80</f>
        <v>8.9942440620896808E-3</v>
      </c>
      <c r="I76" s="5">
        <f>覆盖面积与厚度!B80</f>
        <v>0.58680554895210202</v>
      </c>
      <c r="J76">
        <f t="shared" si="5"/>
        <v>2.591468396661268E-2</v>
      </c>
      <c r="K76">
        <f>覆盖面积与厚度!L80</f>
        <v>2.591468396661268E-2</v>
      </c>
      <c r="M76" s="5">
        <f>覆盖面积与厚度!U80</f>
        <v>8.9942440620896808E-3</v>
      </c>
      <c r="N76" s="5">
        <f t="shared" si="6"/>
        <v>0.1467013872380255</v>
      </c>
    </row>
    <row r="77" spans="2:14" x14ac:dyDescent="0.25">
      <c r="B77">
        <f>覆盖面积与厚度!B81</f>
        <v>0.5871055489521021</v>
      </c>
      <c r="C77">
        <f>覆盖面积与厚度!N81</f>
        <v>2.5994033789915775E-2</v>
      </c>
      <c r="E77">
        <f t="shared" si="4"/>
        <v>0.5871055489521021</v>
      </c>
      <c r="F77">
        <f>覆盖面积与厚度!U81</f>
        <v>9.0440431314247928E-3</v>
      </c>
      <c r="I77" s="5">
        <f>覆盖面积与厚度!B81</f>
        <v>0.5871055489521021</v>
      </c>
      <c r="J77">
        <f t="shared" si="5"/>
        <v>2.5994033789915775E-2</v>
      </c>
      <c r="K77">
        <f>覆盖面积与厚度!L81</f>
        <v>2.5994033789915775E-2</v>
      </c>
      <c r="M77" s="5">
        <f>覆盖面积与厚度!U81</f>
        <v>9.0440431314247928E-3</v>
      </c>
      <c r="N77" s="5">
        <f t="shared" si="6"/>
        <v>0.14677638723802552</v>
      </c>
    </row>
    <row r="78" spans="2:14" x14ac:dyDescent="0.25">
      <c r="B78">
        <f>覆盖面积与厚度!B82</f>
        <v>0.58730554895210207</v>
      </c>
      <c r="C78">
        <f>覆盖面积与厚度!N82</f>
        <v>2.6046933633977903E-2</v>
      </c>
      <c r="E78">
        <f t="shared" si="4"/>
        <v>0.58730554895210207</v>
      </c>
      <c r="F78">
        <f>覆盖面积与厚度!U82</f>
        <v>9.0773100500974816E-3</v>
      </c>
      <c r="I78" s="5">
        <f>覆盖面积与厚度!B82</f>
        <v>0.58730554895210207</v>
      </c>
      <c r="J78">
        <f t="shared" si="5"/>
        <v>2.6046933633977903E-2</v>
      </c>
      <c r="K78">
        <f>覆盖面积与厚度!L82</f>
        <v>2.6046933633977903E-2</v>
      </c>
      <c r="M78" s="5">
        <f>覆盖面积与厚度!U82</f>
        <v>9.0773100500974816E-3</v>
      </c>
      <c r="N78" s="5">
        <f t="shared" si="6"/>
        <v>0.14682638723802552</v>
      </c>
    </row>
    <row r="79" spans="2:14" x14ac:dyDescent="0.25">
      <c r="B79">
        <f>覆盖面积与厚度!B83</f>
        <v>0.58830554895210208</v>
      </c>
      <c r="C79">
        <f>覆盖面积与厚度!N83</f>
        <v>2.6311433060061538E-2</v>
      </c>
      <c r="E79">
        <f t="shared" si="4"/>
        <v>0.58830554895210208</v>
      </c>
      <c r="F79">
        <f>覆盖面积与厚度!U83</f>
        <v>9.2453338517434983E-3</v>
      </c>
      <c r="I79" s="5">
        <f>覆盖面积与厚度!B83</f>
        <v>0.58830554895210208</v>
      </c>
      <c r="J79">
        <f t="shared" si="5"/>
        <v>2.6311433060061538E-2</v>
      </c>
      <c r="K79">
        <f>覆盖面积与厚度!L83</f>
        <v>2.6311433060061538E-2</v>
      </c>
      <c r="M79" s="5">
        <f>覆盖面积与厚度!U83</f>
        <v>9.2453338517434983E-3</v>
      </c>
      <c r="N79" s="5">
        <f t="shared" si="6"/>
        <v>0.14707638723802552</v>
      </c>
    </row>
    <row r="80" spans="2:14" x14ac:dyDescent="0.25">
      <c r="B80">
        <f>覆盖面积与厚度!B84</f>
        <v>0.59130554895210208</v>
      </c>
      <c r="C80">
        <f>覆盖面积与厚度!N84</f>
        <v>2.7104936757793865E-2</v>
      </c>
      <c r="E80">
        <f t="shared" si="4"/>
        <v>0.59130554895210208</v>
      </c>
      <c r="F80">
        <f>覆盖面积与厚度!U84</f>
        <v>9.7646106153935156E-3</v>
      </c>
      <c r="I80" s="5">
        <f>覆盖面积与厚度!B84</f>
        <v>0.59130554895210208</v>
      </c>
      <c r="J80">
        <f t="shared" si="5"/>
        <v>2.7104936757793865E-2</v>
      </c>
      <c r="K80">
        <f>覆盖面积与厚度!L84</f>
        <v>2.7104936757793865E-2</v>
      </c>
      <c r="M80" s="5">
        <f>覆盖面积与厚度!U84</f>
        <v>9.7646106153935156E-3</v>
      </c>
      <c r="N80" s="5">
        <f t="shared" si="6"/>
        <v>0.14782638723802552</v>
      </c>
    </row>
    <row r="81" spans="2:14" x14ac:dyDescent="0.25">
      <c r="B81">
        <f>覆盖面积与厚度!B85</f>
        <v>0.59430554895210208</v>
      </c>
      <c r="C81">
        <f>覆盖面积与厚度!N85</f>
        <v>2.789844587503252E-2</v>
      </c>
      <c r="E81">
        <f t="shared" si="4"/>
        <v>0.59430554895210208</v>
      </c>
      <c r="F81">
        <f>覆盖面积与厚度!U85</f>
        <v>1.0299093046870629E-2</v>
      </c>
      <c r="I81" s="5">
        <f>覆盖面积与厚度!B85</f>
        <v>0.59430554895210208</v>
      </c>
      <c r="J81">
        <f t="shared" si="5"/>
        <v>2.789844587503252E-2</v>
      </c>
      <c r="K81">
        <f>覆盖面积与厚度!L85</f>
        <v>2.789844587503252E-2</v>
      </c>
      <c r="M81" s="5">
        <f>覆盖面积与厚度!U85</f>
        <v>1.0299093046870629E-2</v>
      </c>
      <c r="N81" s="5">
        <f t="shared" si="6"/>
        <v>0.14857638723802552</v>
      </c>
    </row>
    <row r="82" spans="2:14" x14ac:dyDescent="0.25">
      <c r="B82">
        <f>覆盖面积与厚度!B86</f>
        <v>0.59630554895210208</v>
      </c>
      <c r="C82">
        <f>覆盖面积与厚度!N86</f>
        <v>2.8427453875084236E-2</v>
      </c>
      <c r="E82">
        <f t="shared" si="4"/>
        <v>0.59630554895210208</v>
      </c>
      <c r="F82">
        <f>覆盖面积与厚度!U86</f>
        <v>1.0662172508923842E-2</v>
      </c>
      <c r="I82" s="5">
        <f>覆盖面积与厚度!B86</f>
        <v>0.59630554895210208</v>
      </c>
      <c r="J82">
        <f t="shared" si="5"/>
        <v>2.8427453875084236E-2</v>
      </c>
      <c r="K82">
        <f>覆盖面积与厚度!L86</f>
        <v>2.8427453875084236E-2</v>
      </c>
      <c r="M82" s="5">
        <f>覆盖面积与厚度!U86</f>
        <v>1.0662172508923842E-2</v>
      </c>
      <c r="N82" s="5">
        <f t="shared" si="6"/>
        <v>0.14907638723802552</v>
      </c>
    </row>
    <row r="83" spans="2:14" x14ac:dyDescent="0.25">
      <c r="B83">
        <f>覆盖面积与厚度!B87</f>
        <v>0.60630554895210209</v>
      </c>
      <c r="C83">
        <f>覆盖面积与厚度!N87</f>
        <v>3.1072578583537205E-2</v>
      </c>
      <c r="E83">
        <f t="shared" si="4"/>
        <v>0.60630554895210209</v>
      </c>
      <c r="F83">
        <f>覆盖面积与厚度!U87</f>
        <v>1.264655238758425E-2</v>
      </c>
      <c r="I83" s="5">
        <f>覆盖面积与厚度!B87</f>
        <v>0.60630554895210209</v>
      </c>
      <c r="J83">
        <f t="shared" si="5"/>
        <v>3.1072578583537205E-2</v>
      </c>
      <c r="K83">
        <f>覆盖面积与厚度!L87</f>
        <v>3.1072578583537205E-2</v>
      </c>
      <c r="M83" s="5">
        <f>覆盖面积与厚度!U87</f>
        <v>1.264655238758425E-2</v>
      </c>
      <c r="N83" s="5">
        <f t="shared" si="6"/>
        <v>0.15157638723802552</v>
      </c>
    </row>
    <row r="84" spans="2:14" x14ac:dyDescent="0.25">
      <c r="B84">
        <f>覆盖面积与厚度!B88</f>
        <v>0.63630554895210212</v>
      </c>
      <c r="C84">
        <f>覆盖面积与厚度!N88</f>
        <v>3.9008827943560212E-2</v>
      </c>
      <c r="E84">
        <f t="shared" si="4"/>
        <v>0.63630554895210212</v>
      </c>
      <c r="F84">
        <f>覆盖面积与厚度!U88</f>
        <v>2.0121002285943174E-2</v>
      </c>
      <c r="I84" s="5">
        <f>覆盖面积与厚度!B88</f>
        <v>0.63630554895210212</v>
      </c>
      <c r="J84">
        <f t="shared" si="5"/>
        <v>3.9008827943560212E-2</v>
      </c>
      <c r="K84">
        <f>覆盖面积与厚度!L88</f>
        <v>3.9008827943560212E-2</v>
      </c>
      <c r="M84" s="5">
        <f>覆盖面积与厚度!U88</f>
        <v>2.0121002285943174E-2</v>
      </c>
      <c r="N84" s="5">
        <f t="shared" si="6"/>
        <v>0.15907638723802553</v>
      </c>
    </row>
    <row r="85" spans="2:14" x14ac:dyDescent="0.25">
      <c r="B85">
        <f>覆盖面积与厚度!B89</f>
        <v>0.66630554895210203</v>
      </c>
      <c r="C85">
        <f>覆盖面积与厚度!N89</f>
        <v>4.694595260496727E-2</v>
      </c>
      <c r="E85">
        <f t="shared" si="4"/>
        <v>0.66630554895210203</v>
      </c>
      <c r="F85">
        <f>覆盖面积与厚度!U89</f>
        <v>2.9117263254598322E-2</v>
      </c>
      <c r="I85" s="5">
        <f>覆盖面积与厚度!B89</f>
        <v>0.66630554895210203</v>
      </c>
      <c r="J85">
        <f t="shared" si="5"/>
        <v>4.694595260496727E-2</v>
      </c>
      <c r="K85">
        <f>覆盖面积与厚度!L89</f>
        <v>4.694595260496727E-2</v>
      </c>
      <c r="M85" s="5">
        <f>覆盖面积与厚度!U89</f>
        <v>2.9117263254598322E-2</v>
      </c>
      <c r="N85" s="5">
        <f t="shared" si="6"/>
        <v>0.16657638723802551</v>
      </c>
    </row>
    <row r="86" spans="2:14" x14ac:dyDescent="0.25">
      <c r="B86">
        <f>覆盖面积与厚度!B90</f>
        <v>0.68630554895210205</v>
      </c>
      <c r="C86">
        <f>覆盖面积与厚度!N90</f>
        <v>5.2237742695034069E-2</v>
      </c>
      <c r="E86">
        <f t="shared" si="4"/>
        <v>0.68630554895210205</v>
      </c>
      <c r="F86">
        <f>覆盖面积与厚度!U90</f>
        <v>3.5791282742295205E-2</v>
      </c>
      <c r="I86" s="5">
        <f>覆盖面积与厚度!B90</f>
        <v>0.68630554895210205</v>
      </c>
      <c r="J86">
        <f t="shared" si="5"/>
        <v>5.2237742695034069E-2</v>
      </c>
      <c r="K86">
        <f>覆盖面积与厚度!L90</f>
        <v>5.2237742695034069E-2</v>
      </c>
      <c r="M86" s="5">
        <f>覆盖面积与厚度!U90</f>
        <v>3.5791282742295205E-2</v>
      </c>
      <c r="N86" s="5">
        <f t="shared" si="6"/>
        <v>0.17157638723802551</v>
      </c>
    </row>
    <row r="87" spans="2:14" x14ac:dyDescent="0.25">
      <c r="B87">
        <f>覆盖面积与厚度!B91</f>
        <v>0.7363055489521021</v>
      </c>
      <c r="C87">
        <f>覆盖面积与厚度!N91</f>
        <v>6.5469746204139256E-2</v>
      </c>
      <c r="E87">
        <f t="shared" si="4"/>
        <v>0.7363055489521021</v>
      </c>
      <c r="F87">
        <f>覆盖面积与厚度!U91</f>
        <v>5.6706681652213223E-2</v>
      </c>
      <c r="I87" s="5">
        <f>覆盖面积与厚度!B91</f>
        <v>0.7363055489521021</v>
      </c>
      <c r="J87">
        <f t="shared" si="5"/>
        <v>6.5469746204139256E-2</v>
      </c>
      <c r="K87">
        <f>覆盖面积与厚度!L91</f>
        <v>6.5469746204139256E-2</v>
      </c>
      <c r="M87" s="5">
        <f>覆盖面积与厚度!U91</f>
        <v>5.6706681652213223E-2</v>
      </c>
      <c r="N87" s="5">
        <f t="shared" si="6"/>
        <v>0.18407638723802552</v>
      </c>
    </row>
    <row r="88" spans="2:14" x14ac:dyDescent="0.25">
      <c r="B88">
        <f>覆盖面积与厚度!B92</f>
        <v>0.78630554895210203</v>
      </c>
      <c r="C88">
        <f>覆盖面积与厚度!N92</f>
        <v>7.8704278318328186E-2</v>
      </c>
      <c r="E88">
        <f t="shared" si="4"/>
        <v>0.78630554895210203</v>
      </c>
      <c r="F88">
        <f>覆盖面积与厚度!U92</f>
        <v>8.1854843346818765E-2</v>
      </c>
      <c r="I88" s="5">
        <f>覆盖面积与厚度!B92</f>
        <v>0.78630554895210203</v>
      </c>
      <c r="J88">
        <f t="shared" si="5"/>
        <v>7.8704278318328186E-2</v>
      </c>
      <c r="K88">
        <f>覆盖面积与厚度!L92</f>
        <v>7.8704278318328186E-2</v>
      </c>
      <c r="M88" s="5">
        <f>覆盖面积与厚度!U92</f>
        <v>8.1854843346818765E-2</v>
      </c>
      <c r="N88" s="5">
        <f t="shared" si="6"/>
        <v>0.19657638723802551</v>
      </c>
    </row>
    <row r="89" spans="2:14" x14ac:dyDescent="0.25">
      <c r="B89">
        <f>覆盖面积与厚度!B93</f>
        <v>0.83630554895210207</v>
      </c>
      <c r="C89">
        <f>覆盖面积与厚度!N93</f>
        <v>9.1941339352045431E-2</v>
      </c>
      <c r="E89">
        <f t="shared" si="4"/>
        <v>0.83630554895210207</v>
      </c>
      <c r="F89">
        <f>覆盖面积与厚度!U93</f>
        <v>0.11123818116954914</v>
      </c>
      <c r="I89" s="5">
        <f>覆盖面积与厚度!B93</f>
        <v>0.83630554895210207</v>
      </c>
      <c r="J89">
        <f t="shared" si="5"/>
        <v>9.1941339352045431E-2</v>
      </c>
      <c r="K89">
        <f>覆盖面积与厚度!L93</f>
        <v>9.1941339352045431E-2</v>
      </c>
      <c r="M89" s="5">
        <f>覆盖面积与厚度!U93</f>
        <v>0.11123818116954914</v>
      </c>
      <c r="N89" s="5">
        <f t="shared" si="6"/>
        <v>0.20907638723802552</v>
      </c>
    </row>
    <row r="90" spans="2:14" x14ac:dyDescent="0.25">
      <c r="B90">
        <f>覆盖面积与厚度!B94</f>
        <v>0.87945458002217114</v>
      </c>
      <c r="C90">
        <f>覆盖面积与厚度!N94</f>
        <v>0.1033665311975283</v>
      </c>
      <c r="E90">
        <f t="shared" si="4"/>
        <v>0.87945458002217114</v>
      </c>
      <c r="F90">
        <f>覆盖面积与厚度!U94</f>
        <v>0.13975109956938778</v>
      </c>
      <c r="I90" s="5">
        <f>覆盖面积与厚度!B94</f>
        <v>0.87945458002217114</v>
      </c>
      <c r="J90">
        <f t="shared" si="5"/>
        <v>0.1033665311975283</v>
      </c>
      <c r="K90">
        <f>覆盖面积与厚度!L94</f>
        <v>0.1033665311975283</v>
      </c>
      <c r="M90" s="5">
        <f>覆盖面积与厚度!U94</f>
        <v>0.13975109956938778</v>
      </c>
      <c r="N90" s="5">
        <f t="shared" si="6"/>
        <v>0.21986364500554278</v>
      </c>
    </row>
    <row r="91" spans="2:14" x14ac:dyDescent="0.25">
      <c r="B91">
        <f>覆盖面积与厚度!B95</f>
        <v>0.87945458012217115</v>
      </c>
      <c r="C91">
        <f>覆盖面积与厚度!N95</f>
        <v>0.1033665312240071</v>
      </c>
      <c r="E91">
        <f t="shared" si="4"/>
        <v>0.87945458012217115</v>
      </c>
      <c r="F91">
        <f>覆盖面积与厚度!U95</f>
        <v>0.13975109963546872</v>
      </c>
      <c r="I91" s="5">
        <f>覆盖面积与厚度!B95</f>
        <v>0.87945458012217115</v>
      </c>
      <c r="J91">
        <f t="shared" si="5"/>
        <v>0.1033665312240071</v>
      </c>
      <c r="K91">
        <f>覆盖面积与厚度!L95</f>
        <v>0.1033665312240071</v>
      </c>
      <c r="M91" s="5">
        <f>覆盖面积与厚度!U95</f>
        <v>0.13975109963546872</v>
      </c>
      <c r="N91" s="5">
        <f t="shared" si="6"/>
        <v>0.21986364503054279</v>
      </c>
    </row>
    <row r="92" spans="2:14" x14ac:dyDescent="0.25">
      <c r="B92">
        <f>覆盖面积与厚度!B96</f>
        <v>0.87945458042217117</v>
      </c>
      <c r="C92">
        <f>覆盖面积与厚度!N96</f>
        <v>0.10336653130344668</v>
      </c>
      <c r="E92">
        <f t="shared" si="4"/>
        <v>0.87945458042217117</v>
      </c>
      <c r="F92">
        <f>覆盖面积与厚度!U96</f>
        <v>0.13975109983371958</v>
      </c>
      <c r="I92" s="5">
        <f>覆盖面积与厚度!B96</f>
        <v>0.87945458042217117</v>
      </c>
      <c r="J92">
        <f t="shared" si="5"/>
        <v>0.10336653130344668</v>
      </c>
      <c r="K92">
        <f>覆盖面积与厚度!L96</f>
        <v>0.10336653130344668</v>
      </c>
      <c r="M92" s="5">
        <f>覆盖面积与厚度!U96</f>
        <v>0.13975109983371958</v>
      </c>
      <c r="N92" s="5">
        <f t="shared" si="6"/>
        <v>0.21986364510554279</v>
      </c>
    </row>
    <row r="93" spans="2:14" x14ac:dyDescent="0.25">
      <c r="B93">
        <f>覆盖面积与厚度!B97</f>
        <v>0.87945458082217109</v>
      </c>
      <c r="C93">
        <f>覆盖面积与厚度!N97</f>
        <v>0.10336653140937174</v>
      </c>
      <c r="E93">
        <f t="shared" si="4"/>
        <v>0.87945458082217109</v>
      </c>
      <c r="F93">
        <f>覆盖面积与厚度!U97</f>
        <v>0.1397511000980681</v>
      </c>
      <c r="I93" s="5">
        <f>覆盖面积与厚度!B97</f>
        <v>0.87945458082217109</v>
      </c>
      <c r="J93">
        <f t="shared" si="5"/>
        <v>0.10336653140937174</v>
      </c>
      <c r="K93">
        <f>覆盖面积与厚度!L97</f>
        <v>0.10336653140937174</v>
      </c>
      <c r="M93" s="5">
        <f>覆盖面积与厚度!U97</f>
        <v>0.1397511000980681</v>
      </c>
      <c r="N93" s="5">
        <f t="shared" si="6"/>
        <v>0.21986364520554277</v>
      </c>
    </row>
    <row r="94" spans="2:14" x14ac:dyDescent="0.25">
      <c r="B94">
        <f>覆盖面积与厚度!B98</f>
        <v>0.87945458102217111</v>
      </c>
      <c r="C94">
        <f>覆盖面积与厚度!N98</f>
        <v>0.1033665314623357</v>
      </c>
      <c r="E94">
        <f t="shared" si="4"/>
        <v>0.87945458102217111</v>
      </c>
      <c r="F94">
        <f>覆盖面积与厚度!U98</f>
        <v>0.13975110023024592</v>
      </c>
      <c r="I94" s="5">
        <f>覆盖面积与厚度!B98</f>
        <v>0.87945458102217111</v>
      </c>
      <c r="J94">
        <f t="shared" si="5"/>
        <v>0.1033665314623357</v>
      </c>
      <c r="K94">
        <f>覆盖面积与厚度!L98</f>
        <v>0.1033665314623357</v>
      </c>
      <c r="M94" s="5">
        <f>覆盖面积与厚度!U98</f>
        <v>0.13975110023024592</v>
      </c>
      <c r="N94" s="5">
        <f t="shared" si="6"/>
        <v>0.21986364525554278</v>
      </c>
    </row>
    <row r="95" spans="2:14" x14ac:dyDescent="0.25">
      <c r="B95">
        <f>覆盖面积与厚度!B99</f>
        <v>0.87945459002217119</v>
      </c>
      <c r="C95">
        <f>覆盖面积与厚度!N99</f>
        <v>0.10336653384857643</v>
      </c>
      <c r="E95">
        <f t="shared" si="4"/>
        <v>0.87945459002217119</v>
      </c>
      <c r="F95">
        <f>覆盖面积与厚度!U99</f>
        <v>0.13975110618539224</v>
      </c>
      <c r="I95" s="5">
        <f>覆盖面积与厚度!B99</f>
        <v>0.87945459002217119</v>
      </c>
      <c r="J95">
        <f t="shared" si="5"/>
        <v>0.10336653384857643</v>
      </c>
      <c r="K95">
        <f>覆盖面积与厚度!L99</f>
        <v>0.10336653384857643</v>
      </c>
      <c r="M95" s="5">
        <f>覆盖面积与厚度!U99</f>
        <v>0.13975110618539224</v>
      </c>
      <c r="N95" s="5">
        <f t="shared" si="6"/>
        <v>0.2198636475055428</v>
      </c>
    </row>
    <row r="96" spans="2:14" x14ac:dyDescent="0.25">
      <c r="B96">
        <f>覆盖面积与厚度!B100</f>
        <v>0.87945468002217109</v>
      </c>
      <c r="C96">
        <f>覆盖面积与厚度!N100</f>
        <v>0.10336655799853189</v>
      </c>
      <c r="E96">
        <f t="shared" si="4"/>
        <v>0.87945468002217109</v>
      </c>
      <c r="F96">
        <f>覆盖面积与厚度!U100</f>
        <v>0.13975116645447985</v>
      </c>
      <c r="I96" s="5">
        <f>覆盖面积与厚度!B100</f>
        <v>0.87945468002217109</v>
      </c>
      <c r="J96">
        <f t="shared" si="5"/>
        <v>0.10336655799853189</v>
      </c>
      <c r="K96">
        <f>覆盖面积与厚度!L100</f>
        <v>0.10336655799853189</v>
      </c>
      <c r="M96" s="5">
        <f>覆盖面积与厚度!U100</f>
        <v>0.13975116645447985</v>
      </c>
      <c r="N96" s="5">
        <f t="shared" si="6"/>
        <v>0.21986367000554277</v>
      </c>
    </row>
    <row r="97" spans="2:14" x14ac:dyDescent="0.25">
      <c r="B97">
        <f>覆盖面积与厚度!B101</f>
        <v>0.87945558002217117</v>
      </c>
      <c r="C97">
        <f>覆盖面积与厚度!N101</f>
        <v>0.10336682953355009</v>
      </c>
      <c r="E97">
        <f t="shared" si="4"/>
        <v>0.87945558002217117</v>
      </c>
      <c r="F97">
        <f>覆盖面积与厚度!U101</f>
        <v>0.13975184410421365</v>
      </c>
      <c r="I97" s="5">
        <f>覆盖面积与厚度!B101</f>
        <v>0.87945558002217117</v>
      </c>
      <c r="J97">
        <f t="shared" si="5"/>
        <v>0.10336682953355009</v>
      </c>
      <c r="K97">
        <f>覆盖面积与厚度!L101</f>
        <v>0.10336682953355009</v>
      </c>
      <c r="M97" s="5">
        <f>覆盖面积与厚度!U101</f>
        <v>0.13975184410421365</v>
      </c>
      <c r="N97" s="5">
        <f t="shared" si="6"/>
        <v>0.21986389500554279</v>
      </c>
    </row>
    <row r="98" spans="2:14" x14ac:dyDescent="0.25">
      <c r="B98">
        <f>覆盖面积与厚度!B102</f>
        <v>0.8794620668341353</v>
      </c>
      <c r="C98">
        <f>覆盖面积与厚度!N102</f>
        <v>0.10337089744744091</v>
      </c>
      <c r="E98">
        <f t="shared" si="4"/>
        <v>0.8794620668341353</v>
      </c>
      <c r="F98">
        <f>覆盖面积与厚度!U102</f>
        <v>0.13976199649403445</v>
      </c>
      <c r="I98" s="5">
        <f>覆盖面积与厚度!B102</f>
        <v>0.8794620668341353</v>
      </c>
      <c r="J98">
        <f t="shared" si="5"/>
        <v>0.10337089744744091</v>
      </c>
      <c r="K98">
        <f>覆盖面积与厚度!L102</f>
        <v>0.10337089744744091</v>
      </c>
      <c r="M98" s="5">
        <f>覆盖面积与厚度!U102</f>
        <v>0.13976199649403445</v>
      </c>
      <c r="N98" s="5">
        <f t="shared" si="6"/>
        <v>0.21986551670853383</v>
      </c>
    </row>
    <row r="99" spans="2:14" x14ac:dyDescent="0.25">
      <c r="B99">
        <f>覆盖面积与厚度!B103</f>
        <v>0.87946458002217109</v>
      </c>
      <c r="C99">
        <f>覆盖面积与厚度!N103</f>
        <v>0.1033724734806054</v>
      </c>
      <c r="E99">
        <f t="shared" si="4"/>
        <v>0.87946458002217109</v>
      </c>
      <c r="F99">
        <f>覆盖面积与厚度!U103</f>
        <v>0.13976592989760067</v>
      </c>
      <c r="I99" s="5">
        <f>覆盖面积与厚度!B103</f>
        <v>0.87946458002217109</v>
      </c>
      <c r="J99">
        <f t="shared" ref="J99:J130" si="7">K99/1</f>
        <v>0.1033724734806054</v>
      </c>
      <c r="K99">
        <f>覆盖面积与厚度!L103</f>
        <v>0.1033724734806054</v>
      </c>
      <c r="M99" s="5">
        <f>覆盖面积与厚度!U103</f>
        <v>0.13976592989760067</v>
      </c>
      <c r="N99" s="5">
        <f t="shared" si="6"/>
        <v>0.21986614500554277</v>
      </c>
    </row>
    <row r="100" spans="2:14" x14ac:dyDescent="0.25">
      <c r="B100">
        <f>覆盖面积与厚度!B104</f>
        <v>0.87947458002217116</v>
      </c>
      <c r="C100">
        <f>覆盖面积与厚度!N104</f>
        <v>0.10337874453010283</v>
      </c>
      <c r="E100">
        <f t="shared" si="4"/>
        <v>0.87947458002217116</v>
      </c>
      <c r="F100">
        <f>覆盖面积与厚度!U104</f>
        <v>0.13978158189363335</v>
      </c>
      <c r="I100" s="5">
        <f>覆盖面积与厚度!B104</f>
        <v>0.87947458002217116</v>
      </c>
      <c r="J100">
        <f t="shared" si="7"/>
        <v>0.10337874453010283</v>
      </c>
      <c r="K100">
        <f>覆盖面积与厚度!L104</f>
        <v>0.10337874453010283</v>
      </c>
      <c r="M100" s="5">
        <f>覆盖面积与厚度!U104</f>
        <v>0.13978158189363335</v>
      </c>
      <c r="N100" s="5">
        <f t="shared" si="6"/>
        <v>0.21986864500554279</v>
      </c>
    </row>
    <row r="101" spans="2:14" x14ac:dyDescent="0.25">
      <c r="B101">
        <f>覆盖面积与厚度!B105</f>
        <v>0.87950458002217113</v>
      </c>
      <c r="C101">
        <f>覆盖面积与厚度!N105</f>
        <v>0.10339755766887501</v>
      </c>
      <c r="E101">
        <f t="shared" si="4"/>
        <v>0.87950458002217113</v>
      </c>
      <c r="F101">
        <f>覆盖面积与厚度!U105</f>
        <v>0.13982854640260414</v>
      </c>
      <c r="I101" s="5">
        <f>覆盖面积与厚度!B105</f>
        <v>0.87950458002217113</v>
      </c>
      <c r="J101">
        <f t="shared" si="7"/>
        <v>0.10339755766887501</v>
      </c>
      <c r="K101">
        <f>覆盖面积与厚度!L105</f>
        <v>0.10339755766887501</v>
      </c>
      <c r="M101" s="5">
        <f>覆盖面积与厚度!U105</f>
        <v>0.13982854640260414</v>
      </c>
      <c r="N101" s="5">
        <f t="shared" si="6"/>
        <v>0.21987614500554278</v>
      </c>
    </row>
    <row r="102" spans="2:14" x14ac:dyDescent="0.25">
      <c r="B102">
        <f>覆盖面积与厚度!B106</f>
        <v>0.87953458002217111</v>
      </c>
      <c r="C102">
        <f>覆盖面积与厚度!N106</f>
        <v>0.10341637079792723</v>
      </c>
      <c r="E102">
        <f t="shared" si="4"/>
        <v>0.87953458002217111</v>
      </c>
      <c r="F102">
        <f>覆盖面积与厚度!U106</f>
        <v>0.13987551943243479</v>
      </c>
      <c r="I102" s="5">
        <f>覆盖面积与厚度!B106</f>
        <v>0.87953458002217111</v>
      </c>
      <c r="J102">
        <f t="shared" si="7"/>
        <v>0.10341637079792723</v>
      </c>
      <c r="K102">
        <f>覆盖面积与厚度!L106</f>
        <v>0.10341637079792723</v>
      </c>
      <c r="M102" s="5">
        <f>覆盖面积与厚度!U106</f>
        <v>0.13987551943243479</v>
      </c>
      <c r="N102" s="5">
        <f t="shared" si="6"/>
        <v>0.21988364500554278</v>
      </c>
    </row>
    <row r="103" spans="2:14" x14ac:dyDescent="0.25">
      <c r="B103">
        <f>覆盖面积与厚度!B107</f>
        <v>0.87955458002217113</v>
      </c>
      <c r="C103">
        <f>覆盖面积与厚度!N107</f>
        <v>0.10342891287848797</v>
      </c>
      <c r="E103">
        <f t="shared" si="4"/>
        <v>0.87955458002217113</v>
      </c>
      <c r="F103">
        <f>覆盖面积与厚度!U107</f>
        <v>0.1399068385698172</v>
      </c>
      <c r="I103" s="5">
        <f>覆盖面积与厚度!B107</f>
        <v>0.87955458002217113</v>
      </c>
      <c r="J103">
        <f t="shared" si="7"/>
        <v>0.10342891287848797</v>
      </c>
      <c r="K103">
        <f>覆盖面积与厚度!L107</f>
        <v>0.10342891287848797</v>
      </c>
      <c r="M103" s="5">
        <f>覆盖面积与厚度!U107</f>
        <v>0.1399068385698172</v>
      </c>
      <c r="N103" s="5">
        <f t="shared" si="6"/>
        <v>0.21988864500554278</v>
      </c>
    </row>
    <row r="104" spans="2:14" x14ac:dyDescent="0.25">
      <c r="B104">
        <f>覆盖面积与厚度!B108</f>
        <v>0.87965458002217112</v>
      </c>
      <c r="C104">
        <f>覆盖面积与厚度!N108</f>
        <v>0.1034916232313555</v>
      </c>
      <c r="E104">
        <f t="shared" si="4"/>
        <v>0.87965458002217112</v>
      </c>
      <c r="F104">
        <f>覆盖面积与厚度!U108</f>
        <v>0.14006352907762487</v>
      </c>
      <c r="I104" s="5">
        <f>覆盖面积与厚度!B108</f>
        <v>0.87965458002217112</v>
      </c>
      <c r="J104">
        <f t="shared" si="7"/>
        <v>0.1034916232313555</v>
      </c>
      <c r="K104">
        <f>覆盖面积与厚度!L108</f>
        <v>0.1034916232313555</v>
      </c>
      <c r="M104" s="5">
        <f>覆盖面积与厚度!U108</f>
        <v>0.14006352907762487</v>
      </c>
      <c r="N104" s="5">
        <f t="shared" si="6"/>
        <v>0.21991364500554278</v>
      </c>
    </row>
    <row r="105" spans="2:14" x14ac:dyDescent="0.25">
      <c r="B105">
        <f>覆盖面积与厚度!B109</f>
        <v>0.87995458002217108</v>
      </c>
      <c r="C105">
        <f>覆盖面积与厚度!N109</f>
        <v>0.10367975410800634</v>
      </c>
      <c r="E105">
        <f t="shared" si="4"/>
        <v>0.87995458002217108</v>
      </c>
      <c r="F105">
        <f>覆盖面积与厚度!U109</f>
        <v>0.14053445465508693</v>
      </c>
      <c r="I105" s="5">
        <f>覆盖面积与厚度!B109</f>
        <v>0.87995458002217108</v>
      </c>
      <c r="J105">
        <f t="shared" si="7"/>
        <v>0.10367975410800634</v>
      </c>
      <c r="K105">
        <f>覆盖面积与厚度!L109</f>
        <v>0.10367975410800634</v>
      </c>
      <c r="M105" s="5">
        <f>覆盖面积与厚度!U109</f>
        <v>0.14053445465508693</v>
      </c>
      <c r="N105" s="5">
        <f t="shared" si="6"/>
        <v>0.21998864500554277</v>
      </c>
    </row>
    <row r="106" spans="2:14" x14ac:dyDescent="0.25">
      <c r="B106">
        <f>覆盖面积与厚度!B110</f>
        <v>0.88025458002217116</v>
      </c>
      <c r="C106">
        <f>覆盖面积与厚度!N110</f>
        <v>0.1038678848027058</v>
      </c>
      <c r="E106">
        <f t="shared" si="4"/>
        <v>0.88025458002217116</v>
      </c>
      <c r="F106">
        <f>覆盖面积与厚度!U110</f>
        <v>0.14100623428409567</v>
      </c>
      <c r="I106" s="5">
        <f>覆盖面积与厚度!B110</f>
        <v>0.88025458002217116</v>
      </c>
      <c r="J106">
        <f t="shared" si="7"/>
        <v>0.1038678848027058</v>
      </c>
      <c r="K106">
        <f>覆盖面积与厚度!L110</f>
        <v>0.1038678848027058</v>
      </c>
      <c r="M106" s="5">
        <f>覆盖面积与厚度!U110</f>
        <v>0.14100623428409567</v>
      </c>
      <c r="N106" s="5">
        <f t="shared" si="6"/>
        <v>0.22006364500554279</v>
      </c>
    </row>
    <row r="107" spans="2:14" x14ac:dyDescent="0.25">
      <c r="B107">
        <f>覆盖面积与厚度!B111</f>
        <v>0.88045458002217114</v>
      </c>
      <c r="C107">
        <f>覆盖面积与厚度!N111</f>
        <v>0.10399330514847552</v>
      </c>
      <c r="E107">
        <f t="shared" si="4"/>
        <v>0.88045458002217114</v>
      </c>
      <c r="F107">
        <f>覆盖面积与厚度!U111</f>
        <v>0.14132113352262834</v>
      </c>
      <c r="I107" s="5">
        <f>覆盖面积与厚度!B111</f>
        <v>0.88045458002217114</v>
      </c>
      <c r="J107">
        <f t="shared" si="7"/>
        <v>0.10399330514847552</v>
      </c>
      <c r="K107">
        <f>覆盖面积与厚度!L111</f>
        <v>0.10399330514847552</v>
      </c>
      <c r="M107" s="5">
        <f>覆盖面积与厚度!U111</f>
        <v>0.14132113352262834</v>
      </c>
      <c r="N107" s="5">
        <f t="shared" si="6"/>
        <v>0.22011364500554279</v>
      </c>
    </row>
    <row r="108" spans="2:14" x14ac:dyDescent="0.25">
      <c r="B108">
        <f>覆盖面积与厚度!B112</f>
        <v>0.88145458002217114</v>
      </c>
      <c r="C108">
        <f>覆盖面积与厚度!N112</f>
        <v>0.10462040669176262</v>
      </c>
      <c r="E108">
        <f t="shared" si="4"/>
        <v>0.88145458002217114</v>
      </c>
      <c r="F108">
        <f>覆盖面积与厚度!U112</f>
        <v>0.14290512374783257</v>
      </c>
      <c r="I108" s="5">
        <f>覆盖面积与厚度!B112</f>
        <v>0.88145458002217114</v>
      </c>
      <c r="J108">
        <f t="shared" si="7"/>
        <v>0.10462040669176262</v>
      </c>
      <c r="K108">
        <f>覆盖面积与厚度!L112</f>
        <v>0.10462040669176262</v>
      </c>
      <c r="M108" s="5">
        <f>覆盖面积与厚度!U112</f>
        <v>0.14290512374783257</v>
      </c>
      <c r="N108" s="5">
        <f t="shared" si="6"/>
        <v>0.22036364500554279</v>
      </c>
    </row>
    <row r="109" spans="2:14" x14ac:dyDescent="0.25">
      <c r="B109">
        <f>覆盖面积与厚度!B113</f>
        <v>0.88445458002217114</v>
      </c>
      <c r="C109">
        <f>覆盖面积与厚度!N113</f>
        <v>0.10650171810980186</v>
      </c>
      <c r="E109">
        <f t="shared" si="4"/>
        <v>0.88445458002217114</v>
      </c>
      <c r="F109">
        <f>覆盖面积与厚度!U113</f>
        <v>0.1477425626629788</v>
      </c>
      <c r="I109" s="5">
        <f>覆盖面积与厚度!B113</f>
        <v>0.88445458002217114</v>
      </c>
      <c r="J109">
        <f t="shared" si="7"/>
        <v>0.10650171810980186</v>
      </c>
      <c r="K109">
        <f>覆盖面积与厚度!L113</f>
        <v>0.10650171810980186</v>
      </c>
      <c r="M109" s="5">
        <f>覆盖面积与厚度!U113</f>
        <v>0.1477425626629788</v>
      </c>
      <c r="N109" s="5">
        <f t="shared" si="6"/>
        <v>0.22111364500554279</v>
      </c>
    </row>
    <row r="110" spans="2:14" x14ac:dyDescent="0.25">
      <c r="B110">
        <f>覆盖面积与厚度!B114</f>
        <v>0.88745458002217115</v>
      </c>
      <c r="C110">
        <f>覆盖面积与厚度!N114</f>
        <v>0.10838303631604723</v>
      </c>
      <c r="E110">
        <f t="shared" si="4"/>
        <v>0.88745458002217115</v>
      </c>
      <c r="F110">
        <f>覆盖面积与厚度!U114</f>
        <v>0.1526654707288001</v>
      </c>
      <c r="I110" s="5">
        <f>覆盖面积与厚度!B114</f>
        <v>0.88745458002217115</v>
      </c>
      <c r="J110">
        <f t="shared" si="7"/>
        <v>0.10838303631604723</v>
      </c>
      <c r="K110">
        <f>覆盖面积与厚度!L114</f>
        <v>0.10838303631604723</v>
      </c>
      <c r="M110" s="5">
        <f>覆盖面积与厚度!U114</f>
        <v>0.1526654707288001</v>
      </c>
      <c r="N110" s="5">
        <f t="shared" si="6"/>
        <v>0.22186364500554279</v>
      </c>
    </row>
    <row r="111" spans="2:14" x14ac:dyDescent="0.25">
      <c r="B111">
        <f>覆盖面积与厚度!B115</f>
        <v>0.88945458002217115</v>
      </c>
      <c r="C111">
        <f>覆盖面积与厚度!N115</f>
        <v>0.1096372503164232</v>
      </c>
      <c r="E111">
        <f t="shared" si="4"/>
        <v>0.88945458002217115</v>
      </c>
      <c r="F111">
        <f>覆盖面积与厚度!U115</f>
        <v>0.15598539295325931</v>
      </c>
      <c r="I111" s="5">
        <f>覆盖面积与厚度!B115</f>
        <v>0.88945458002217115</v>
      </c>
      <c r="J111">
        <f t="shared" si="7"/>
        <v>0.1096372503164232</v>
      </c>
      <c r="K111">
        <f>覆盖面积与厚度!L115</f>
        <v>0.1096372503164232</v>
      </c>
      <c r="M111" s="5">
        <f>覆盖面积与厚度!U115</f>
        <v>0.15598539295325931</v>
      </c>
      <c r="N111" s="5">
        <f t="shared" si="6"/>
        <v>0.22236364500554279</v>
      </c>
    </row>
    <row r="112" spans="2:14" x14ac:dyDescent="0.25">
      <c r="B112">
        <f>覆盖面积与厚度!B116</f>
        <v>0.89945458002217116</v>
      </c>
      <c r="C112">
        <f>覆盖面积与厚度!N116</f>
        <v>0.11590845380773258</v>
      </c>
      <c r="E112">
        <f t="shared" si="4"/>
        <v>0.89945458002217116</v>
      </c>
      <c r="F112">
        <f>覆盖面积与厚度!U116</f>
        <v>0.17353486351796363</v>
      </c>
      <c r="I112" s="5">
        <f>覆盖面积与厚度!B116</f>
        <v>0.89945458002217116</v>
      </c>
      <c r="J112">
        <f t="shared" si="7"/>
        <v>0.11590845380773258</v>
      </c>
      <c r="K112">
        <f>覆盖面积与厚度!L116</f>
        <v>0.11590845380773258</v>
      </c>
      <c r="M112" s="5">
        <f>覆盖面积与厚度!U116</f>
        <v>0.17353486351796363</v>
      </c>
      <c r="N112" s="5">
        <f t="shared" si="6"/>
        <v>0.22486364500554279</v>
      </c>
    </row>
    <row r="113" spans="2:14" x14ac:dyDescent="0.25">
      <c r="B113">
        <f>覆盖面积与厚度!B117</f>
        <v>0.92945458002217118</v>
      </c>
      <c r="C113">
        <f>覆盖面积与厚度!N117</f>
        <v>0.13472353321903802</v>
      </c>
      <c r="E113">
        <f t="shared" si="4"/>
        <v>0.92945458002217118</v>
      </c>
      <c r="F113">
        <f>覆盖面积与厚度!U117</f>
        <v>0.23473426595779395</v>
      </c>
      <c r="I113" s="5">
        <f>覆盖面积与厚度!B117</f>
        <v>0.92945458002217118</v>
      </c>
      <c r="J113">
        <f t="shared" si="7"/>
        <v>0.13472353321903802</v>
      </c>
      <c r="K113">
        <f>覆盖面积与厚度!L117</f>
        <v>0.13472353321903802</v>
      </c>
      <c r="M113" s="5">
        <f>覆盖面积与厚度!U117</f>
        <v>0.23473426595779395</v>
      </c>
      <c r="N113" s="5">
        <f t="shared" si="6"/>
        <v>0.2323636450055428</v>
      </c>
    </row>
    <row r="114" spans="2:14" x14ac:dyDescent="0.25">
      <c r="B114">
        <f>覆盖面积与厚度!B118</f>
        <v>0.9594545800221711</v>
      </c>
      <c r="C114">
        <f>覆盖面积与厚度!N118</f>
        <v>0.15354008165593133</v>
      </c>
      <c r="E114">
        <f t="shared" si="4"/>
        <v>0.9594545800221711</v>
      </c>
      <c r="F114">
        <f>覆盖面积与厚度!U118</f>
        <v>0.30448664737746473</v>
      </c>
      <c r="I114" s="5">
        <f>覆盖面积与厚度!B118</f>
        <v>0.9594545800221711</v>
      </c>
      <c r="J114">
        <f t="shared" si="7"/>
        <v>0.15354008165593133</v>
      </c>
      <c r="K114">
        <f>覆盖面积与厚度!L118</f>
        <v>0.15354008165593133</v>
      </c>
      <c r="M114" s="5">
        <f>覆盖面积与厚度!U118</f>
        <v>0.30448664737746473</v>
      </c>
      <c r="N114" s="5">
        <f t="shared" si="6"/>
        <v>0.23986364500554277</v>
      </c>
    </row>
    <row r="115" spans="2:14" x14ac:dyDescent="0.25">
      <c r="B115">
        <f>覆盖面积与厚度!B119</f>
        <v>0.97945458002217112</v>
      </c>
      <c r="C115">
        <f>覆盖面积与厚度!N119</f>
        <v>0.16608506370934373</v>
      </c>
      <c r="E115">
        <f t="shared" si="4"/>
        <v>0.97945458002217112</v>
      </c>
      <c r="F115">
        <f>覆盖面积与厚度!U119</f>
        <v>0.35479008857446248</v>
      </c>
      <c r="I115" s="5">
        <f>覆盖面积与厚度!B119</f>
        <v>0.97945458002217112</v>
      </c>
      <c r="J115">
        <f t="shared" si="7"/>
        <v>0.16608506370934373</v>
      </c>
      <c r="K115">
        <f>覆盖面积与厚度!L119</f>
        <v>0.16608506370934373</v>
      </c>
      <c r="M115" s="5">
        <f>覆盖面积与厚度!U119</f>
        <v>0.35479008857446248</v>
      </c>
      <c r="N115" s="5">
        <f t="shared" si="6"/>
        <v>0.24486364500554278</v>
      </c>
    </row>
    <row r="116" spans="2:14" x14ac:dyDescent="0.25">
      <c r="B116">
        <f>覆盖面积与厚度!B120</f>
        <v>1.0294545800221711</v>
      </c>
      <c r="C116">
        <f>覆盖面积与厚度!N120</f>
        <v>0.19745182878233566</v>
      </c>
      <c r="E116">
        <f t="shared" si="4"/>
        <v>1.0294545800221711</v>
      </c>
      <c r="F116">
        <f>覆盖面积与厚度!U120</f>
        <v>0.50431975842039456</v>
      </c>
      <c r="I116" s="5">
        <f>覆盖面积与厚度!B120</f>
        <v>1.0294545800221711</v>
      </c>
      <c r="J116">
        <f t="shared" si="7"/>
        <v>0.19745182878233566</v>
      </c>
      <c r="K116">
        <f>覆盖面积与厚度!L120</f>
        <v>0.19745182878233566</v>
      </c>
      <c r="M116" s="5">
        <f>覆盖面积与厚度!U120</f>
        <v>0.50431975842039456</v>
      </c>
      <c r="N116" s="5">
        <f t="shared" si="6"/>
        <v>0.25736364500554276</v>
      </c>
    </row>
    <row r="117" spans="2:14" x14ac:dyDescent="0.25">
      <c r="B117">
        <f>覆盖面积与厚度!B121</f>
        <v>1.0794545800221711</v>
      </c>
      <c r="C117">
        <f>覆盖面积与厚度!N121</f>
        <v>0.22882290423128218</v>
      </c>
      <c r="E117">
        <f t="shared" si="4"/>
        <v>1.0794545800221711</v>
      </c>
      <c r="F117">
        <f>覆盖面积与厚度!U121</f>
        <v>0.67763022416480645</v>
      </c>
      <c r="I117" s="5">
        <f>覆盖面积与厚度!B121</f>
        <v>1.0794545800221711</v>
      </c>
      <c r="J117">
        <f t="shared" si="7"/>
        <v>0.22882290423128218</v>
      </c>
      <c r="K117">
        <f>覆盖面积与厚度!L121</f>
        <v>0.22882290423128218</v>
      </c>
      <c r="M117" s="5">
        <f>覆盖面积与厚度!U121</f>
        <v>0.67763022416480645</v>
      </c>
      <c r="N117" s="5">
        <f t="shared" si="6"/>
        <v>0.26986364500554277</v>
      </c>
    </row>
    <row r="118" spans="2:14" x14ac:dyDescent="0.25">
      <c r="B118">
        <f>覆盖面积与厚度!B122</f>
        <v>1.1294545800221711</v>
      </c>
      <c r="C118">
        <f>覆盖面积与厚度!N122</f>
        <v>0.26030696973312423</v>
      </c>
      <c r="E118">
        <f t="shared" si="4"/>
        <v>1.1294545800221711</v>
      </c>
      <c r="F118">
        <f>覆盖面积与厚度!U122</f>
        <v>0.87481354186881843</v>
      </c>
      <c r="I118" s="5">
        <f>覆盖面积与厚度!B122</f>
        <v>1.1294545800221711</v>
      </c>
      <c r="J118">
        <f t="shared" si="7"/>
        <v>0.26030696973312423</v>
      </c>
      <c r="K118">
        <f>覆盖面积与厚度!L122</f>
        <v>0.26030696973312423</v>
      </c>
      <c r="M118" s="5">
        <f>覆盖面积与厚度!U122</f>
        <v>0.87481354186881843</v>
      </c>
      <c r="N118" s="5">
        <f t="shared" si="6"/>
        <v>0.28236364500554278</v>
      </c>
    </row>
    <row r="119" spans="2:14" x14ac:dyDescent="0.25">
      <c r="B119">
        <f>覆盖面积与厚度!B123</f>
        <v>1.1726036110922402</v>
      </c>
      <c r="C119">
        <f>覆盖面积与厚度!N123</f>
        <v>0.28748025624255907</v>
      </c>
      <c r="E119">
        <f t="shared" si="4"/>
        <v>1.1726036110922402</v>
      </c>
      <c r="F119">
        <f>覆盖面积与厚度!U123</f>
        <v>1.0627641346250865</v>
      </c>
      <c r="I119" s="5">
        <f>覆盖面积与厚度!B123</f>
        <v>1.1726036110922402</v>
      </c>
      <c r="J119">
        <f t="shared" si="7"/>
        <v>0.28748025624255907</v>
      </c>
      <c r="K119">
        <f>覆盖面积与厚度!L123</f>
        <v>0.28748025624255907</v>
      </c>
      <c r="M119" s="5">
        <f>覆盖面积与厚度!U123</f>
        <v>1.0627641346250865</v>
      </c>
      <c r="N119" s="5">
        <f t="shared" si="6"/>
        <v>0.29315090277306005</v>
      </c>
    </row>
    <row r="120" spans="2:14" x14ac:dyDescent="0.25">
      <c r="B120">
        <f>覆盖面积与厚度!B124</f>
        <v>1.1726036111922402</v>
      </c>
      <c r="C120">
        <f>覆盖面积与厚度!N124</f>
        <v>0.28748025630553514</v>
      </c>
      <c r="E120">
        <f t="shared" si="4"/>
        <v>1.1726036111922402</v>
      </c>
      <c r="F120">
        <f>覆盖面积与厚度!U124</f>
        <v>1.0627641350606756</v>
      </c>
      <c r="I120" s="5">
        <f>覆盖面积与厚度!B124</f>
        <v>1.1726036111922402</v>
      </c>
      <c r="J120">
        <f t="shared" si="7"/>
        <v>0.28748025630553514</v>
      </c>
      <c r="K120">
        <f>覆盖面积与厚度!L124</f>
        <v>0.28748025630553514</v>
      </c>
      <c r="M120" s="5">
        <f>覆盖面积与厚度!U124</f>
        <v>1.0627641350606756</v>
      </c>
      <c r="N120" s="5">
        <f t="shared" si="6"/>
        <v>0.29315090279806005</v>
      </c>
    </row>
    <row r="121" spans="2:14" x14ac:dyDescent="0.25">
      <c r="B121">
        <f>覆盖面积与厚度!B125</f>
        <v>1.1726036114922402</v>
      </c>
      <c r="C121">
        <f>覆盖面积与厚度!N125</f>
        <v>0.28748025649446901</v>
      </c>
      <c r="E121">
        <f t="shared" si="4"/>
        <v>1.1726036114922402</v>
      </c>
      <c r="F121">
        <f>覆盖面积与厚度!U125</f>
        <v>1.0627641363674822</v>
      </c>
      <c r="I121" s="5">
        <f>覆盖面积与厚度!B125</f>
        <v>1.1726036114922402</v>
      </c>
      <c r="J121">
        <f t="shared" si="7"/>
        <v>0.28748025649446901</v>
      </c>
      <c r="K121">
        <f>覆盖面积与厚度!L125</f>
        <v>0.28748025649446901</v>
      </c>
      <c r="M121" s="5">
        <f>覆盖面积与厚度!U125</f>
        <v>1.0627641363674822</v>
      </c>
      <c r="N121" s="5">
        <f t="shared" si="6"/>
        <v>0.29315090287306006</v>
      </c>
    </row>
    <row r="122" spans="2:14" x14ac:dyDescent="0.25">
      <c r="B122">
        <f>覆盖面积与厚度!B126</f>
        <v>1.1726036118922403</v>
      </c>
      <c r="C122">
        <f>覆盖面积与厚度!N126</f>
        <v>0.28748025674639088</v>
      </c>
      <c r="E122">
        <f t="shared" si="4"/>
        <v>1.1726036118922403</v>
      </c>
      <c r="F122">
        <f>覆盖面积与厚度!U126</f>
        <v>1.0627641381099606</v>
      </c>
      <c r="I122" s="5">
        <f>覆盖面积与厚度!B126</f>
        <v>1.1726036118922403</v>
      </c>
      <c r="J122">
        <f t="shared" si="7"/>
        <v>0.28748025674639088</v>
      </c>
      <c r="K122">
        <f>覆盖面积与厚度!L126</f>
        <v>0.28748025674639088</v>
      </c>
      <c r="M122" s="5">
        <f>覆盖面积与厚度!U126</f>
        <v>1.0627641381099606</v>
      </c>
      <c r="N122" s="5">
        <f t="shared" si="6"/>
        <v>0.29315090297306007</v>
      </c>
    </row>
    <row r="123" spans="2:14" x14ac:dyDescent="0.25">
      <c r="B123">
        <f>覆盖面积与厚度!B127</f>
        <v>1.1726036120922403</v>
      </c>
      <c r="C123">
        <f>覆盖面积与厚度!N127</f>
        <v>0.28748025687235434</v>
      </c>
      <c r="E123">
        <f t="shared" si="4"/>
        <v>1.1726036120922403</v>
      </c>
      <c r="F123">
        <f>覆盖面积与厚度!U127</f>
        <v>1.0627641389812175</v>
      </c>
      <c r="I123" s="5">
        <f>覆盖面积与厚度!B127</f>
        <v>1.1726036120922403</v>
      </c>
      <c r="J123">
        <f t="shared" si="7"/>
        <v>0.28748025687235434</v>
      </c>
      <c r="K123">
        <f>覆盖面积与厚度!L127</f>
        <v>0.28748025687235434</v>
      </c>
      <c r="M123" s="5">
        <f>覆盖面积与厚度!U127</f>
        <v>1.0627641389812175</v>
      </c>
      <c r="N123" s="5">
        <f t="shared" si="6"/>
        <v>0.29315090302306007</v>
      </c>
    </row>
    <row r="124" spans="2:14" x14ac:dyDescent="0.25">
      <c r="B124">
        <f>覆盖面积与厚度!B128</f>
        <v>1.1726036210922401</v>
      </c>
      <c r="C124">
        <f>覆盖面积与厚度!N128</f>
        <v>0.28748026254581599</v>
      </c>
      <c r="E124">
        <f t="shared" si="4"/>
        <v>1.1726036210922401</v>
      </c>
      <c r="F124">
        <f>覆盖面积与厚度!U128</f>
        <v>1.0627641782230848</v>
      </c>
      <c r="I124" s="5">
        <f>覆盖面积与厚度!B128</f>
        <v>1.1726036210922401</v>
      </c>
      <c r="J124">
        <f t="shared" si="7"/>
        <v>0.28748026254581599</v>
      </c>
      <c r="K124">
        <f>覆盖面积与厚度!L128</f>
        <v>0.28748026254581599</v>
      </c>
      <c r="M124" s="5">
        <f>覆盖面积与厚度!U128</f>
        <v>1.0627641782230848</v>
      </c>
      <c r="N124" s="5">
        <f t="shared" si="6"/>
        <v>0.29315090527306004</v>
      </c>
    </row>
    <row r="125" spans="2:14" x14ac:dyDescent="0.25">
      <c r="B125">
        <f>覆盖面积与厚度!B129</f>
        <v>1.1726037110922403</v>
      </c>
      <c r="C125">
        <f>覆盖面积与厚度!N129</f>
        <v>0.28748031979274546</v>
      </c>
      <c r="E125">
        <f t="shared" si="4"/>
        <v>1.1726037110922403</v>
      </c>
      <c r="F125">
        <f>覆盖面积与厚度!U129</f>
        <v>1.0627645741853731</v>
      </c>
      <c r="I125" s="5">
        <f>覆盖面积与厚度!B129</f>
        <v>1.1726037110922403</v>
      </c>
      <c r="J125">
        <f t="shared" si="7"/>
        <v>0.28748031979274546</v>
      </c>
      <c r="K125">
        <f>覆盖面积与厚度!L129</f>
        <v>0.28748031979274546</v>
      </c>
      <c r="M125" s="5">
        <f>覆盖面积与厚度!U129</f>
        <v>1.0627645741853731</v>
      </c>
      <c r="N125" s="5">
        <f t="shared" si="6"/>
        <v>0.29315092777306007</v>
      </c>
    </row>
    <row r="126" spans="2:14" x14ac:dyDescent="0.25">
      <c r="B126">
        <f>覆盖面积与厚度!B130</f>
        <v>1.1726046110922401</v>
      </c>
      <c r="C126">
        <f>覆盖面积与厚度!N130</f>
        <v>0.28748094519971279</v>
      </c>
      <c r="E126">
        <f t="shared" si="4"/>
        <v>1.1726046110922401</v>
      </c>
      <c r="F126">
        <f>覆盖面积与厚度!U130</f>
        <v>1.0627688999739364</v>
      </c>
      <c r="I126" s="5">
        <f>覆盖面积与厚度!B130</f>
        <v>1.1726046110922401</v>
      </c>
      <c r="J126">
        <f t="shared" si="7"/>
        <v>0.28748094519971279</v>
      </c>
      <c r="K126">
        <f>覆盖面积与厚度!L130</f>
        <v>0.28748094519971279</v>
      </c>
      <c r="M126" s="5">
        <f>覆盖面积与厚度!U130</f>
        <v>1.0627688999739364</v>
      </c>
      <c r="N126" s="5">
        <f t="shared" si="6"/>
        <v>0.29315115277306003</v>
      </c>
    </row>
    <row r="127" spans="2:14" x14ac:dyDescent="0.25">
      <c r="B127">
        <f>覆盖面积与厚度!B131</f>
        <v>1.1726110979042044</v>
      </c>
      <c r="C127">
        <f>覆盖面积与厚度!N131</f>
        <v>0.28748891865059578</v>
      </c>
      <c r="E127">
        <f t="shared" si="4"/>
        <v>1.1726110979042044</v>
      </c>
      <c r="F127">
        <f>覆盖面积与厚度!U131</f>
        <v>1.0628240519329808</v>
      </c>
      <c r="I127" s="5">
        <f>覆盖面积与厚度!B131</f>
        <v>1.1726110979042044</v>
      </c>
      <c r="J127">
        <f t="shared" si="7"/>
        <v>0.28748891865059578</v>
      </c>
      <c r="K127">
        <f>覆盖面积与厚度!L131</f>
        <v>0.28748891865059578</v>
      </c>
      <c r="M127" s="5">
        <f>覆盖面积与厚度!U131</f>
        <v>1.0628240519329808</v>
      </c>
      <c r="N127" s="5">
        <f t="shared" si="6"/>
        <v>0.29315277447605109</v>
      </c>
    </row>
    <row r="128" spans="2:14" x14ac:dyDescent="0.25">
      <c r="B128">
        <f>覆盖面积与厚度!B132</f>
        <v>1.1726136110922403</v>
      </c>
      <c r="C128">
        <f>覆盖面积与厚度!N132</f>
        <v>0.28749200780718648</v>
      </c>
      <c r="E128">
        <f t="shared" si="4"/>
        <v>1.1726136110922403</v>
      </c>
      <c r="F128">
        <f>覆盖面积与厚度!U132</f>
        <v>1.0628454197034707</v>
      </c>
      <c r="I128" s="5">
        <f>覆盖面积与厚度!B132</f>
        <v>1.1726136110922403</v>
      </c>
      <c r="J128">
        <f t="shared" si="7"/>
        <v>0.28749200780718648</v>
      </c>
      <c r="K128">
        <f>覆盖面积与厚度!L132</f>
        <v>0.28749200780718648</v>
      </c>
      <c r="M128" s="5">
        <f>覆盖面积与厚度!U132</f>
        <v>1.0628454197034707</v>
      </c>
      <c r="N128" s="5">
        <f t="shared" si="6"/>
        <v>0.29315340277306007</v>
      </c>
    </row>
    <row r="129" spans="2:14" x14ac:dyDescent="0.25">
      <c r="B129">
        <f>覆盖面积与厚度!B133</f>
        <v>1.1726236110922401</v>
      </c>
      <c r="C129">
        <f>覆盖面积与厚度!N133</f>
        <v>0.28750429958770946</v>
      </c>
      <c r="E129">
        <f t="shared" si="4"/>
        <v>1.1726236110922401</v>
      </c>
      <c r="F129">
        <f>覆盖面积与厚度!U133</f>
        <v>1.0629304458803495</v>
      </c>
      <c r="I129" s="5">
        <f>覆盖面积与厚度!B133</f>
        <v>1.1726236110922401</v>
      </c>
      <c r="J129">
        <f t="shared" si="7"/>
        <v>0.28750429958770946</v>
      </c>
      <c r="K129">
        <f>覆盖面积与厚度!L133</f>
        <v>0.28750429958770946</v>
      </c>
      <c r="M129" s="5">
        <f>覆盖面积与厚度!U133</f>
        <v>1.0629304458803495</v>
      </c>
      <c r="N129" s="5">
        <f t="shared" si="6"/>
        <v>0.29315590277306003</v>
      </c>
    </row>
    <row r="130" spans="2:14" x14ac:dyDescent="0.25">
      <c r="B130">
        <f>覆盖面积与厚度!B134</f>
        <v>1.1726536110922403</v>
      </c>
      <c r="C130">
        <f>覆盖面积与厚度!N134</f>
        <v>0.28754117490948772</v>
      </c>
      <c r="E130">
        <f t="shared" si="4"/>
        <v>1.1726536110922403</v>
      </c>
      <c r="F130">
        <f>覆盖面积与厚度!U134</f>
        <v>1.0631855569904363</v>
      </c>
      <c r="I130" s="5">
        <f>覆盖面积与厚度!B134</f>
        <v>1.1726536110922403</v>
      </c>
      <c r="J130">
        <f t="shared" si="7"/>
        <v>0.28754117490948772</v>
      </c>
      <c r="K130">
        <f>覆盖面积与厚度!L134</f>
        <v>0.28754117490948772</v>
      </c>
      <c r="M130" s="5">
        <f>覆盖面积与厚度!U134</f>
        <v>1.0631855569904363</v>
      </c>
      <c r="N130" s="5">
        <f t="shared" si="6"/>
        <v>0.29316340277306008</v>
      </c>
    </row>
    <row r="131" spans="2:14" x14ac:dyDescent="0.25">
      <c r="B131">
        <f>覆盖面积与厚度!B135</f>
        <v>1.1726836110922403</v>
      </c>
      <c r="C131">
        <f>覆盖面积与厚度!N135</f>
        <v>0.28757805021147415</v>
      </c>
      <c r="E131">
        <f t="shared" ref="E131:E194" si="8">B131</f>
        <v>1.1726836110922403</v>
      </c>
      <c r="F131">
        <f>覆盖面积与厚度!U135</f>
        <v>1.0634407006799136</v>
      </c>
      <c r="I131" s="5">
        <f>覆盖面积与厚度!B135</f>
        <v>1.1726836110922403</v>
      </c>
      <c r="J131">
        <f t="shared" ref="J131:J162" si="9">K131/1</f>
        <v>0.28757805021147415</v>
      </c>
      <c r="K131">
        <f>覆盖面积与厚度!L135</f>
        <v>0.28757805021147415</v>
      </c>
      <c r="M131" s="5">
        <f>覆盖面积与厚度!U135</f>
        <v>1.0634407006799136</v>
      </c>
      <c r="N131" s="5">
        <f t="shared" si="6"/>
        <v>0.29317090277306007</v>
      </c>
    </row>
    <row r="132" spans="2:14" x14ac:dyDescent="0.25">
      <c r="B132">
        <f>覆盖面积与厚度!B136</f>
        <v>1.1727036110922402</v>
      </c>
      <c r="C132">
        <f>覆盖面积与厚度!N136</f>
        <v>0.28760263373507328</v>
      </c>
      <c r="E132">
        <f t="shared" si="8"/>
        <v>1.1727036110922402</v>
      </c>
      <c r="F132">
        <f>覆盖面积与厚度!U136</f>
        <v>1.0636108109369546</v>
      </c>
      <c r="I132" s="5">
        <f>覆盖面积与厚度!B136</f>
        <v>1.1727036110922402</v>
      </c>
      <c r="J132">
        <f t="shared" si="9"/>
        <v>0.28760263373507328</v>
      </c>
      <c r="K132">
        <f>覆盖面积与厚度!L136</f>
        <v>0.28760263373507328</v>
      </c>
      <c r="M132" s="5">
        <f>覆盖面积与厚度!U136</f>
        <v>1.0636108109369546</v>
      </c>
      <c r="N132" s="5">
        <f t="shared" ref="N132:N175" si="10">0.25*I132</f>
        <v>0.29317590277306005</v>
      </c>
    </row>
    <row r="133" spans="2:14" x14ac:dyDescent="0.25">
      <c r="B133">
        <f>覆盖面积与厚度!B137</f>
        <v>1.1728036110922402</v>
      </c>
      <c r="C133">
        <f>覆盖面积与厚度!N137</f>
        <v>0.28772555124697247</v>
      </c>
      <c r="E133">
        <f t="shared" si="8"/>
        <v>1.1728036110922402</v>
      </c>
      <c r="F133">
        <f>覆盖面积与厚度!U137</f>
        <v>1.0644617250016546</v>
      </c>
      <c r="I133" s="5">
        <f>覆盖面积与厚度!B137</f>
        <v>1.1728036110922402</v>
      </c>
      <c r="J133">
        <f t="shared" si="9"/>
        <v>0.28772555124697247</v>
      </c>
      <c r="K133">
        <f>覆盖面积与厚度!L137</f>
        <v>0.28772555124697247</v>
      </c>
      <c r="M133" s="5">
        <f>覆盖面积与厚度!U137</f>
        <v>1.0644617250016546</v>
      </c>
      <c r="N133" s="5">
        <f t="shared" si="10"/>
        <v>0.29320090277306005</v>
      </c>
    </row>
    <row r="134" spans="2:14" x14ac:dyDescent="0.25">
      <c r="B134">
        <f>覆盖面积与厚度!B138</f>
        <v>1.1731036110922402</v>
      </c>
      <c r="C134">
        <f>覆盖面积与厚度!N138</f>
        <v>0.2880943033520677</v>
      </c>
      <c r="E134">
        <f t="shared" si="8"/>
        <v>1.1731036110922402</v>
      </c>
      <c r="F134">
        <f>覆盖面积与厚度!U138</f>
        <v>1.0670177358300408</v>
      </c>
      <c r="I134" s="5">
        <f>覆盖面积与厚度!B138</f>
        <v>1.1731036110922402</v>
      </c>
      <c r="J134">
        <f t="shared" si="9"/>
        <v>0.2880943033520677</v>
      </c>
      <c r="K134">
        <f>覆盖面积与厚度!L138</f>
        <v>0.2880943033520677</v>
      </c>
      <c r="M134" s="5">
        <f>覆盖面积与厚度!U138</f>
        <v>1.0670177358300408</v>
      </c>
      <c r="N134" s="5">
        <f t="shared" si="10"/>
        <v>0.29327590277306004</v>
      </c>
    </row>
    <row r="135" spans="2:14" x14ac:dyDescent="0.25">
      <c r="B135">
        <f>覆盖面积与厚度!B139</f>
        <v>1.1734036110922401</v>
      </c>
      <c r="C135">
        <f>覆盖面积与厚度!N139</f>
        <v>0.28846305502656128</v>
      </c>
      <c r="E135">
        <f t="shared" si="8"/>
        <v>1.1734036110922401</v>
      </c>
      <c r="F135">
        <f>覆盖面积与厚度!U139</f>
        <v>1.0695770152812498</v>
      </c>
      <c r="I135" s="5">
        <f>覆盖面积与厚度!B139</f>
        <v>1.1734036110922401</v>
      </c>
      <c r="J135">
        <f t="shared" si="9"/>
        <v>0.28846305502656128</v>
      </c>
      <c r="K135">
        <f>覆盖面积与厚度!L139</f>
        <v>0.28846305502656128</v>
      </c>
      <c r="M135" s="5">
        <f>覆盖面积与厚度!U139</f>
        <v>1.0695770152812498</v>
      </c>
      <c r="N135" s="5">
        <f t="shared" si="10"/>
        <v>0.29335090277306003</v>
      </c>
    </row>
    <row r="136" spans="2:14" x14ac:dyDescent="0.25">
      <c r="B136">
        <f>覆盖面积与厚度!B140</f>
        <v>1.1736036110922401</v>
      </c>
      <c r="C136">
        <f>覆盖面积与厚度!N140</f>
        <v>0.28870888921331023</v>
      </c>
      <c r="E136">
        <f t="shared" si="8"/>
        <v>1.1736036110922401</v>
      </c>
      <c r="F136">
        <f>覆盖面积与厚度!U140</f>
        <v>1.07128465380202</v>
      </c>
      <c r="I136" s="5">
        <f>覆盖面积与厚度!B140</f>
        <v>1.1736036110922401</v>
      </c>
      <c r="J136">
        <f t="shared" si="9"/>
        <v>0.28870888921331023</v>
      </c>
      <c r="K136">
        <f>覆盖面积与厚度!L140</f>
        <v>0.28870888921331023</v>
      </c>
      <c r="M136" s="5">
        <f>覆盖面积与厚度!U140</f>
        <v>1.07128465380202</v>
      </c>
      <c r="N136" s="5">
        <f t="shared" si="10"/>
        <v>0.29340090277306002</v>
      </c>
    </row>
    <row r="137" spans="2:14" x14ac:dyDescent="0.25">
      <c r="B137">
        <f>覆盖面积与厚度!B141</f>
        <v>1.1746036110922402</v>
      </c>
      <c r="C137">
        <f>覆盖面积与厚度!N141</f>
        <v>0.28993805896154162</v>
      </c>
      <c r="E137">
        <f t="shared" si="8"/>
        <v>1.1746036110922402</v>
      </c>
      <c r="F137">
        <f>覆盖面积与厚度!U141</f>
        <v>1.0798591892178162</v>
      </c>
      <c r="I137" s="5">
        <f>覆盖面积与厚度!B141</f>
        <v>1.1746036110922402</v>
      </c>
      <c r="J137">
        <f t="shared" si="9"/>
        <v>0.28993805896154162</v>
      </c>
      <c r="K137">
        <f>覆盖面积与厚度!L141</f>
        <v>0.28993805896154162</v>
      </c>
      <c r="M137" s="5">
        <f>覆盖面积与厚度!U141</f>
        <v>1.0798591892178162</v>
      </c>
      <c r="N137" s="5">
        <f t="shared" si="10"/>
        <v>0.29365090277306005</v>
      </c>
    </row>
    <row r="138" spans="2:14" x14ac:dyDescent="0.25">
      <c r="B138">
        <f>覆盖面积与厚度!B142</f>
        <v>1.1776036110922401</v>
      </c>
      <c r="C138">
        <f>覆盖面积与厚度!N142</f>
        <v>0.29362557411538887</v>
      </c>
      <c r="E138">
        <f t="shared" si="8"/>
        <v>1.1776036110922401</v>
      </c>
      <c r="F138">
        <f>覆盖面积与厚度!U142</f>
        <v>1.1059099971531285</v>
      </c>
      <c r="I138" s="5">
        <f>覆盖面积与厚度!B142</f>
        <v>1.1776036110922401</v>
      </c>
      <c r="J138">
        <f t="shared" si="9"/>
        <v>0.29362557411538887</v>
      </c>
      <c r="K138">
        <f>覆盖面积与厚度!L142</f>
        <v>0.29362557411538887</v>
      </c>
      <c r="M138" s="5">
        <f>覆盖面积与厚度!U142</f>
        <v>1.1059099971531285</v>
      </c>
      <c r="N138" s="5">
        <f t="shared" si="10"/>
        <v>0.29440090277306002</v>
      </c>
    </row>
    <row r="139" spans="2:14" x14ac:dyDescent="0.25">
      <c r="B139">
        <f>覆盖面积与厚度!B143</f>
        <v>1.1806036110922402</v>
      </c>
      <c r="C139">
        <f>覆盖面积与厚度!N143</f>
        <v>0.29731309517836185</v>
      </c>
      <c r="E139">
        <f t="shared" si="8"/>
        <v>1.1806036110922402</v>
      </c>
      <c r="F139">
        <f>覆盖面积与厚度!U143</f>
        <v>1.132288008342907</v>
      </c>
      <c r="I139" s="5">
        <f>覆盖面积与厚度!B143</f>
        <v>1.1806036110922402</v>
      </c>
      <c r="J139">
        <f t="shared" si="9"/>
        <v>0.29731309517836185</v>
      </c>
      <c r="K139">
        <f>覆盖面积与厚度!L143</f>
        <v>0.29731309517836185</v>
      </c>
      <c r="M139" s="5">
        <f>覆盖面积与厚度!U143</f>
        <v>1.132288008342907</v>
      </c>
      <c r="N139" s="5">
        <f t="shared" si="10"/>
        <v>0.29515090277306005</v>
      </c>
    </row>
    <row r="140" spans="2:14" x14ac:dyDescent="0.25">
      <c r="B140">
        <f>覆盖面积与厚度!B144</f>
        <v>1.1826036110922402</v>
      </c>
      <c r="C140">
        <f>覆盖面积与厚度!N144</f>
        <v>0.29977144291780294</v>
      </c>
      <c r="E140">
        <f t="shared" si="8"/>
        <v>1.1826036110922402</v>
      </c>
      <c r="F140">
        <f>覆盖面积与厚度!U144</f>
        <v>1.1500187568966846</v>
      </c>
      <c r="I140" s="5">
        <f>覆盖面积与厚度!B144</f>
        <v>1.1826036110922402</v>
      </c>
      <c r="J140">
        <f t="shared" si="9"/>
        <v>0.29977144291780294</v>
      </c>
      <c r="K140">
        <f>覆盖面积与厚度!L144</f>
        <v>0.29977144291780294</v>
      </c>
      <c r="M140" s="5">
        <f>覆盖面积与厚度!U144</f>
        <v>1.1500187568966846</v>
      </c>
      <c r="N140" s="5">
        <f t="shared" si="10"/>
        <v>0.29565090277306005</v>
      </c>
    </row>
    <row r="141" spans="2:14" x14ac:dyDescent="0.25">
      <c r="B141">
        <f>覆盖面积与厚度!B145</f>
        <v>1.1926036110922402</v>
      </c>
      <c r="C141">
        <f>覆盖面积与厚度!N145</f>
        <v>0.31206336108017091</v>
      </c>
      <c r="E141">
        <f t="shared" si="8"/>
        <v>1.1926036110922402</v>
      </c>
      <c r="F141">
        <f>覆盖面积与厚度!U145</f>
        <v>1.2423090289642051</v>
      </c>
      <c r="I141" s="5">
        <f>覆盖面积与厚度!B145</f>
        <v>1.1926036110922402</v>
      </c>
      <c r="J141">
        <f t="shared" si="9"/>
        <v>0.31206336108017091</v>
      </c>
      <c r="K141">
        <f>覆盖面积与厚度!L145</f>
        <v>0.31206336108017091</v>
      </c>
      <c r="M141" s="5">
        <f>覆盖面积与厚度!U145</f>
        <v>1.2423090289642051</v>
      </c>
      <c r="N141" s="5">
        <f t="shared" si="10"/>
        <v>0.29815090277306006</v>
      </c>
    </row>
    <row r="142" spans="2:14" x14ac:dyDescent="0.25">
      <c r="B142">
        <f>覆盖面积与厚度!B146</f>
        <v>1.2226036110922403</v>
      </c>
      <c r="C142">
        <f>覆盖面积与厚度!N146</f>
        <v>0.34894125504834106</v>
      </c>
      <c r="E142">
        <f t="shared" si="8"/>
        <v>1.2226036110922403</v>
      </c>
      <c r="F142">
        <f>覆盖面积与厚度!U146</f>
        <v>1.5519168155109779</v>
      </c>
      <c r="I142" s="5">
        <f>覆盖面积与厚度!B146</f>
        <v>1.2226036110922403</v>
      </c>
      <c r="J142">
        <f t="shared" si="9"/>
        <v>0.34894125504834106</v>
      </c>
      <c r="K142">
        <f>覆盖面积与厚度!L146</f>
        <v>0.34894125504834106</v>
      </c>
      <c r="M142" s="5">
        <f>覆盖面积与厚度!U146</f>
        <v>1.5519168155109779</v>
      </c>
      <c r="N142" s="5">
        <f t="shared" si="10"/>
        <v>0.30565090277306006</v>
      </c>
    </row>
    <row r="143" spans="2:14" x14ac:dyDescent="0.25">
      <c r="B143">
        <f>覆盖面积与厚度!B147</f>
        <v>1.2526036110922403</v>
      </c>
      <c r="C143">
        <f>覆盖面积与厚度!N147</f>
        <v>0.38582128853989939</v>
      </c>
      <c r="E143">
        <f t="shared" si="8"/>
        <v>1.2526036110922403</v>
      </c>
      <c r="F143">
        <f>覆盖面积与厚度!U147</f>
        <v>1.8942672617881302</v>
      </c>
      <c r="I143" s="5">
        <f>覆盖面积与厚度!B147</f>
        <v>1.2526036110922403</v>
      </c>
      <c r="J143">
        <f t="shared" si="9"/>
        <v>0.38582128853989939</v>
      </c>
      <c r="K143">
        <f>覆盖面积与厚度!L147</f>
        <v>0.38582128853989939</v>
      </c>
      <c r="M143" s="5">
        <f>覆盖面积与厚度!U147</f>
        <v>1.8942672617881302</v>
      </c>
      <c r="N143" s="5">
        <f t="shared" si="10"/>
        <v>0.31315090277306007</v>
      </c>
    </row>
    <row r="144" spans="2:14" x14ac:dyDescent="0.25">
      <c r="B144">
        <f>覆盖面积与厚度!B148</f>
        <v>1.2726036110922403</v>
      </c>
      <c r="C144">
        <f>覆盖面积与厚度!N148</f>
        <v>0.41040885690334755</v>
      </c>
      <c r="E144">
        <f t="shared" si="8"/>
        <v>1.2726036110922403</v>
      </c>
      <c r="F144">
        <f>覆盖面积与厚度!U148</f>
        <v>2.1370544037524741</v>
      </c>
      <c r="I144" s="5">
        <f>覆盖面积与厚度!B148</f>
        <v>1.2726036110922403</v>
      </c>
      <c r="J144">
        <f t="shared" si="9"/>
        <v>0.41040885690334755</v>
      </c>
      <c r="K144">
        <f>覆盖面积与厚度!L148</f>
        <v>0.41040885690334755</v>
      </c>
      <c r="M144" s="5">
        <f>覆盖面积与厚度!U148</f>
        <v>2.1370544037524741</v>
      </c>
      <c r="N144" s="5">
        <f t="shared" si="10"/>
        <v>0.31815090277306007</v>
      </c>
    </row>
    <row r="145" spans="2:14" x14ac:dyDescent="0.25">
      <c r="B145">
        <f>覆盖面积与厚度!B149</f>
        <v>1.3226036110922401</v>
      </c>
      <c r="C145">
        <f>覆盖面积与厚度!N149</f>
        <v>0.47188416966373925</v>
      </c>
      <c r="E145">
        <f t="shared" si="8"/>
        <v>1.3226036110922401</v>
      </c>
      <c r="F145">
        <f>覆盖面积与厚度!U149</f>
        <v>2.8350126872217256</v>
      </c>
      <c r="I145" s="5">
        <f>覆盖面积与厚度!B149</f>
        <v>1.3226036110922401</v>
      </c>
      <c r="J145">
        <f t="shared" si="9"/>
        <v>0.47188416966373925</v>
      </c>
      <c r="K145">
        <f>覆盖面积与厚度!L149</f>
        <v>0.47188416966373925</v>
      </c>
      <c r="M145" s="5">
        <f>覆盖面积与厚度!U149</f>
        <v>2.8350126872217256</v>
      </c>
      <c r="N145" s="5">
        <f t="shared" si="10"/>
        <v>0.33065090277306003</v>
      </c>
    </row>
    <row r="146" spans="2:14" x14ac:dyDescent="0.25">
      <c r="B146">
        <f>覆盖面积与厚度!B150</f>
        <v>1.3726036110922402</v>
      </c>
      <c r="C146">
        <f>覆盖面积与厚度!N150</f>
        <v>0.53336587453804973</v>
      </c>
      <c r="E146">
        <f t="shared" si="8"/>
        <v>1.3726036110922402</v>
      </c>
      <c r="F146">
        <f>覆盖面积与厚度!U150</f>
        <v>3.6239897377811592</v>
      </c>
      <c r="I146" s="5">
        <f>覆盖面积与厚度!B150</f>
        <v>1.3726036110922402</v>
      </c>
      <c r="J146">
        <f t="shared" si="9"/>
        <v>0.53336587453804973</v>
      </c>
      <c r="K146">
        <f>覆盖面积与厚度!L150</f>
        <v>0.53336587453804973</v>
      </c>
      <c r="M146" s="5">
        <f>覆盖面积与厚度!U150</f>
        <v>3.6239897377811592</v>
      </c>
      <c r="N146" s="5">
        <f t="shared" si="10"/>
        <v>0.34315090277306004</v>
      </c>
    </row>
    <row r="147" spans="2:14" x14ac:dyDescent="0.25">
      <c r="B147">
        <f>覆盖面积与厚度!B151</f>
        <v>1.4226036110922402</v>
      </c>
      <c r="C147">
        <f>覆盖面积与厚度!N151</f>
        <v>0.59485397178725508</v>
      </c>
      <c r="E147">
        <f t="shared" si="8"/>
        <v>1.4226036110922402</v>
      </c>
      <c r="F147">
        <f>覆盖面积与厚度!U151</f>
        <v>4.5040138982905873</v>
      </c>
      <c r="I147" s="5">
        <f>覆盖面积与厚度!B151</f>
        <v>1.4226036110922402</v>
      </c>
      <c r="J147">
        <f t="shared" si="9"/>
        <v>0.59485397178725508</v>
      </c>
      <c r="K147">
        <f>覆盖面积与厚度!L151</f>
        <v>0.59485397178725508</v>
      </c>
      <c r="M147" s="5">
        <f>覆盖面积与厚度!U151</f>
        <v>4.5040138982905873</v>
      </c>
      <c r="N147" s="5">
        <f t="shared" si="10"/>
        <v>0.35565090277306005</v>
      </c>
    </row>
    <row r="148" spans="2:14" x14ac:dyDescent="0.25">
      <c r="B148">
        <f>覆盖面积与厚度!B152</f>
        <v>1.4657526421623093</v>
      </c>
      <c r="C148">
        <f>覆盖面积与厚度!N152</f>
        <v>0.6479216811736862</v>
      </c>
      <c r="E148">
        <f t="shared" si="8"/>
        <v>1.4657526421623093</v>
      </c>
      <c r="F148">
        <f>覆盖面积与厚度!U152</f>
        <v>5.3312814163397615</v>
      </c>
      <c r="I148" s="5">
        <f>覆盖面积与厚度!B152</f>
        <v>1.4657526421623093</v>
      </c>
      <c r="J148">
        <f t="shared" si="9"/>
        <v>0.6479216811736862</v>
      </c>
      <c r="K148">
        <f>覆盖面积与厚度!L152</f>
        <v>0.6479216811736862</v>
      </c>
      <c r="M148" s="5">
        <f>覆盖面积与厚度!U152</f>
        <v>5.3312814163397615</v>
      </c>
      <c r="N148" s="5">
        <f t="shared" si="10"/>
        <v>0.36643816054057732</v>
      </c>
    </row>
    <row r="149" spans="2:14" x14ac:dyDescent="0.25">
      <c r="B149">
        <f>覆盖面积与厚度!B153</f>
        <v>1.4657526422623093</v>
      </c>
      <c r="C149">
        <f>覆盖面积与厚度!N153</f>
        <v>0.64792168129667427</v>
      </c>
      <c r="E149">
        <f t="shared" si="8"/>
        <v>1.4657526422623093</v>
      </c>
      <c r="F149">
        <f>覆盖面积与厚度!U153</f>
        <v>5.3312814182570101</v>
      </c>
      <c r="I149" s="5">
        <f>覆盖面积与厚度!B153</f>
        <v>1.4657526422623093</v>
      </c>
      <c r="J149">
        <f t="shared" si="9"/>
        <v>0.64792168129667427</v>
      </c>
      <c r="K149">
        <f>覆盖面积与厚度!L153</f>
        <v>0.64792168129667427</v>
      </c>
      <c r="M149" s="5">
        <f>覆盖面积与厚度!U153</f>
        <v>5.3312814182570101</v>
      </c>
      <c r="N149" s="5">
        <f t="shared" si="10"/>
        <v>0.36643816056557732</v>
      </c>
    </row>
    <row r="150" spans="2:14" x14ac:dyDescent="0.25">
      <c r="B150">
        <f>覆盖面积与厚度!B154</f>
        <v>1.4657526425623093</v>
      </c>
      <c r="C150">
        <f>覆盖面积与厚度!N154</f>
        <v>0.64792168166564723</v>
      </c>
      <c r="E150">
        <f t="shared" si="8"/>
        <v>1.4657526425623093</v>
      </c>
      <c r="F150">
        <f>覆盖面积与厚度!U154</f>
        <v>5.3312814240088953</v>
      </c>
      <c r="I150" s="5">
        <f>覆盖面积与厚度!B154</f>
        <v>1.4657526425623093</v>
      </c>
      <c r="J150">
        <f t="shared" si="9"/>
        <v>0.64792168166564723</v>
      </c>
      <c r="K150">
        <f>覆盖面积与厚度!L154</f>
        <v>0.64792168166564723</v>
      </c>
      <c r="M150" s="5">
        <f>覆盖面积与厚度!U154</f>
        <v>5.3312814240088953</v>
      </c>
      <c r="N150" s="5">
        <f t="shared" si="10"/>
        <v>0.36643816064057733</v>
      </c>
    </row>
    <row r="151" spans="2:14" x14ac:dyDescent="0.25">
      <c r="B151">
        <f>覆盖面积与厚度!B155</f>
        <v>1.4657526429623093</v>
      </c>
      <c r="C151">
        <f>覆盖面积与厚度!N155</f>
        <v>0.64792168215762691</v>
      </c>
      <c r="E151">
        <f t="shared" si="8"/>
        <v>1.4657526429623093</v>
      </c>
      <c r="F151">
        <f>覆盖面积与厚度!U155</f>
        <v>5.3312814316783186</v>
      </c>
      <c r="I151" s="5">
        <f>覆盖面积与厚度!B155</f>
        <v>1.4657526429623093</v>
      </c>
      <c r="J151">
        <f t="shared" si="9"/>
        <v>0.64792168215762691</v>
      </c>
      <c r="K151">
        <f>覆盖面积与厚度!L155</f>
        <v>0.64792168215762691</v>
      </c>
      <c r="M151" s="5">
        <f>覆盖面积与厚度!U155</f>
        <v>5.3312814316783186</v>
      </c>
      <c r="N151" s="5">
        <f t="shared" si="10"/>
        <v>0.36643816074057733</v>
      </c>
    </row>
    <row r="152" spans="2:14" x14ac:dyDescent="0.25">
      <c r="B152">
        <f>覆盖面积与厚度!B156</f>
        <v>1.4657526431623094</v>
      </c>
      <c r="C152">
        <f>覆盖面积与厚度!N156</f>
        <v>0.64792168240362069</v>
      </c>
      <c r="E152">
        <f t="shared" si="8"/>
        <v>1.4657526431623094</v>
      </c>
      <c r="F152">
        <f>覆盖面积与厚度!U156</f>
        <v>5.331281435513092</v>
      </c>
      <c r="I152" s="5">
        <f>覆盖面积与厚度!B156</f>
        <v>1.4657526431623094</v>
      </c>
      <c r="J152">
        <f t="shared" si="9"/>
        <v>0.64792168240362069</v>
      </c>
      <c r="K152">
        <f>覆盖面积与厚度!L156</f>
        <v>0.64792168240362069</v>
      </c>
      <c r="M152" s="5">
        <f>覆盖面积与厚度!U156</f>
        <v>5.331281435513092</v>
      </c>
      <c r="N152" s="5">
        <f t="shared" si="10"/>
        <v>0.36643816079057734</v>
      </c>
    </row>
    <row r="153" spans="2:14" x14ac:dyDescent="0.25">
      <c r="B153">
        <f>覆盖面积与厚度!B157</f>
        <v>1.4657526521623092</v>
      </c>
      <c r="C153">
        <f>覆盖面积与厚度!N157</f>
        <v>0.64792169348131612</v>
      </c>
      <c r="E153">
        <f t="shared" si="8"/>
        <v>1.4657526521623092</v>
      </c>
      <c r="F153">
        <f>覆盖面积与厚度!U157</f>
        <v>5.3312816082022447</v>
      </c>
      <c r="I153" s="5">
        <f>覆盖面积与厚度!B157</f>
        <v>1.4657526521623092</v>
      </c>
      <c r="J153">
        <f t="shared" si="9"/>
        <v>0.64792169348131612</v>
      </c>
      <c r="K153">
        <f>覆盖面积与厚度!L157</f>
        <v>0.64792169348131612</v>
      </c>
      <c r="M153" s="5">
        <f>覆盖面积与厚度!U157</f>
        <v>5.3312816082022447</v>
      </c>
      <c r="N153" s="5">
        <f t="shared" si="10"/>
        <v>0.3664381630405773</v>
      </c>
    </row>
    <row r="154" spans="2:14" x14ac:dyDescent="0.25">
      <c r="B154">
        <f>覆盖面积与厚度!B158</f>
        <v>1.4657527421623093</v>
      </c>
      <c r="C154">
        <f>覆盖面积与厚度!N158</f>
        <v>0.64792180505812114</v>
      </c>
      <c r="E154">
        <f t="shared" si="8"/>
        <v>1.4657527421623093</v>
      </c>
      <c r="F154">
        <f>覆盖面积与厚度!U158</f>
        <v>5.3312833475628691</v>
      </c>
      <c r="I154" s="5">
        <f>覆盖面积与厚度!B158</f>
        <v>1.4657527421623093</v>
      </c>
      <c r="J154">
        <f t="shared" si="9"/>
        <v>0.64792180505812114</v>
      </c>
      <c r="K154">
        <f>覆盖面积与厚度!L158</f>
        <v>0.64792180505812114</v>
      </c>
      <c r="M154" s="5">
        <f>覆盖面积与厚度!U158</f>
        <v>5.3312833475628691</v>
      </c>
      <c r="N154" s="5">
        <f t="shared" si="10"/>
        <v>0.36643818554057733</v>
      </c>
    </row>
    <row r="155" spans="2:14" x14ac:dyDescent="0.25">
      <c r="B155">
        <f>覆盖面积与厚度!B159</f>
        <v>1.4657536421623092</v>
      </c>
      <c r="C155">
        <f>覆盖面积与厚度!N159</f>
        <v>0.64792300293900074</v>
      </c>
      <c r="E155">
        <f t="shared" si="8"/>
        <v>1.4657536421623092</v>
      </c>
      <c r="F155">
        <f>覆盖面积与厚度!U159</f>
        <v>5.3313020212530677</v>
      </c>
      <c r="I155" s="5">
        <f>覆盖面积与厚度!B159</f>
        <v>1.4657536421623092</v>
      </c>
      <c r="J155">
        <f t="shared" si="9"/>
        <v>0.64792300293900074</v>
      </c>
      <c r="K155">
        <f>覆盖面积与厚度!L159</f>
        <v>0.64792300293900074</v>
      </c>
      <c r="M155" s="5">
        <f>覆盖面积与厚度!U159</f>
        <v>5.3313020212530677</v>
      </c>
      <c r="N155" s="5">
        <f t="shared" si="10"/>
        <v>0.3664384105405773</v>
      </c>
    </row>
    <row r="156" spans="2:14" x14ac:dyDescent="0.25">
      <c r="B156">
        <f>覆盖面积与厚度!B160</f>
        <v>1.4657601289742734</v>
      </c>
      <c r="C156">
        <f>覆盖面积与厚度!N160</f>
        <v>0.64793678146935896</v>
      </c>
      <c r="E156">
        <f t="shared" si="8"/>
        <v>1.4657601289742734</v>
      </c>
      <c r="F156">
        <f>覆盖面积与厚度!U160</f>
        <v>5.331516818470873</v>
      </c>
      <c r="I156" s="5">
        <f>覆盖面积与厚度!B160</f>
        <v>1.4657601289742734</v>
      </c>
      <c r="J156">
        <f t="shared" si="9"/>
        <v>0.64793678146935896</v>
      </c>
      <c r="K156">
        <f>覆盖面积与厚度!L160</f>
        <v>0.64793678146935896</v>
      </c>
      <c r="M156" s="5">
        <f>覆盖面积与厚度!U160</f>
        <v>5.331516818470873</v>
      </c>
      <c r="N156" s="5">
        <f t="shared" si="10"/>
        <v>0.36644003224356836</v>
      </c>
    </row>
    <row r="157" spans="2:14" x14ac:dyDescent="0.25">
      <c r="B157">
        <f>覆盖面积与厚度!B161</f>
        <v>1.4657626421623093</v>
      </c>
      <c r="C157">
        <f>覆盖面积与厚度!N161</f>
        <v>0.64794211968971605</v>
      </c>
      <c r="E157">
        <f t="shared" si="8"/>
        <v>1.4657626421623093</v>
      </c>
      <c r="F157">
        <f>覆盖面积与厚度!U161</f>
        <v>5.3316000381102544</v>
      </c>
      <c r="I157" s="5">
        <f>覆盖面积与厚度!B161</f>
        <v>1.4657626421623093</v>
      </c>
      <c r="J157">
        <f t="shared" si="9"/>
        <v>0.64794211968971605</v>
      </c>
      <c r="K157">
        <f>覆盖面积与厚度!L161</f>
        <v>0.64794211968971605</v>
      </c>
      <c r="M157" s="5">
        <f>覆盖面积与厚度!U161</f>
        <v>5.3316000381102544</v>
      </c>
      <c r="N157" s="5">
        <f t="shared" si="10"/>
        <v>0.36644066054057733</v>
      </c>
    </row>
    <row r="158" spans="2:14" x14ac:dyDescent="0.25">
      <c r="B158">
        <f>覆盖面积与厚度!B162</f>
        <v>1.4657726421623092</v>
      </c>
      <c r="C158">
        <f>覆盖面积与厚度!N162</f>
        <v>0.64796336051413039</v>
      </c>
      <c r="E158">
        <f t="shared" si="8"/>
        <v>1.4657726421623092</v>
      </c>
      <c r="F158">
        <f>覆盖面积与厚度!U162</f>
        <v>5.331931180621579</v>
      </c>
      <c r="I158" s="5">
        <f>覆盖面积与厚度!B162</f>
        <v>1.4657726421623092</v>
      </c>
      <c r="J158">
        <f t="shared" si="9"/>
        <v>0.64796336051413039</v>
      </c>
      <c r="K158">
        <f>覆盖面积与厚度!L162</f>
        <v>0.64796336051413039</v>
      </c>
      <c r="M158" s="5">
        <f>覆盖面积与厚度!U162</f>
        <v>5.331931180621579</v>
      </c>
      <c r="N158" s="5">
        <f t="shared" si="10"/>
        <v>0.3664431605405773</v>
      </c>
    </row>
    <row r="159" spans="2:14" x14ac:dyDescent="0.25">
      <c r="B159">
        <f>覆盖面积与厚度!B163</f>
        <v>1.4658026421623094</v>
      </c>
      <c r="C159">
        <f>覆盖面积与厚度!N163</f>
        <v>0.64802708295235245</v>
      </c>
      <c r="E159">
        <f t="shared" si="8"/>
        <v>1.4658026421623094</v>
      </c>
      <c r="F159">
        <f>覆盖面积与厚度!U163</f>
        <v>5.3329247053057358</v>
      </c>
      <c r="I159" s="5">
        <f>覆盖面积与厚度!B163</f>
        <v>1.4658026421623094</v>
      </c>
      <c r="J159">
        <f t="shared" si="9"/>
        <v>0.64802708295235245</v>
      </c>
      <c r="K159">
        <f>覆盖面积与厚度!L163</f>
        <v>0.64802708295235245</v>
      </c>
      <c r="M159" s="5">
        <f>覆盖面积与厚度!U163</f>
        <v>5.3329247053057358</v>
      </c>
      <c r="N159" s="5">
        <f t="shared" si="10"/>
        <v>0.36645066054057734</v>
      </c>
    </row>
    <row r="160" spans="2:14" x14ac:dyDescent="0.25">
      <c r="B160">
        <f>覆盖面积与厚度!B164</f>
        <v>1.4658326421623094</v>
      </c>
      <c r="C160">
        <f>覆盖面积与厚度!N164</f>
        <v>0.64809080535555175</v>
      </c>
      <c r="E160">
        <f t="shared" si="8"/>
        <v>1.4658326421623094</v>
      </c>
      <c r="F160">
        <f>覆盖面积与厚度!U164</f>
        <v>5.3339183271398865</v>
      </c>
      <c r="I160" s="5">
        <f>覆盖面积与厚度!B164</f>
        <v>1.4658326421623094</v>
      </c>
      <c r="J160">
        <f t="shared" si="9"/>
        <v>0.64809080535555175</v>
      </c>
      <c r="K160">
        <f>覆盖面积与厚度!L164</f>
        <v>0.64809080535555175</v>
      </c>
      <c r="M160" s="5">
        <f>覆盖面积与厚度!U164</f>
        <v>5.3339183271398865</v>
      </c>
      <c r="N160" s="5">
        <f t="shared" si="10"/>
        <v>0.36645816054057734</v>
      </c>
    </row>
    <row r="161" spans="2:14" x14ac:dyDescent="0.25">
      <c r="B161">
        <f>覆盖面积与厚度!B165</f>
        <v>1.4658526421623093</v>
      </c>
      <c r="C161">
        <f>覆盖面积与厚度!N165</f>
        <v>0.64813328693820993</v>
      </c>
      <c r="E161">
        <f t="shared" si="8"/>
        <v>1.4658526421623093</v>
      </c>
      <c r="F161">
        <f>覆盖面积与厚度!U165</f>
        <v>5.3345807848127444</v>
      </c>
      <c r="I161" s="5">
        <f>覆盖面积与厚度!B165</f>
        <v>1.4658526421623093</v>
      </c>
      <c r="J161">
        <f t="shared" si="9"/>
        <v>0.64813328693820993</v>
      </c>
      <c r="K161">
        <f>覆盖面积与厚度!L165</f>
        <v>0.64813328693820993</v>
      </c>
      <c r="M161" s="5">
        <f>覆盖面积与厚度!U165</f>
        <v>5.3345807848127444</v>
      </c>
      <c r="N161" s="5">
        <f t="shared" si="10"/>
        <v>0.36646316054057732</v>
      </c>
    </row>
    <row r="162" spans="2:14" x14ac:dyDescent="0.25">
      <c r="B162">
        <f>覆盖面积与厚度!B166</f>
        <v>1.4659526421623092</v>
      </c>
      <c r="C162">
        <f>覆盖面积与厚度!N166</f>
        <v>0.64834569465903324</v>
      </c>
      <c r="E162">
        <f t="shared" si="8"/>
        <v>1.4659526421623092</v>
      </c>
      <c r="F162">
        <f>覆盖面积与厚度!U166</f>
        <v>5.3378941556843849</v>
      </c>
      <c r="I162" s="5">
        <f>覆盖面积与厚度!B166</f>
        <v>1.4659526421623092</v>
      </c>
      <c r="J162">
        <f t="shared" si="9"/>
        <v>0.64834569465903324</v>
      </c>
      <c r="K162">
        <f>覆盖面积与厚度!L166</f>
        <v>0.64834569465903324</v>
      </c>
      <c r="M162" s="5">
        <f>覆盖面积与厚度!U166</f>
        <v>5.3378941556843849</v>
      </c>
      <c r="N162" s="5">
        <f t="shared" si="10"/>
        <v>0.36648816054057731</v>
      </c>
    </row>
    <row r="163" spans="2:14" x14ac:dyDescent="0.25">
      <c r="B163">
        <f>覆盖面积与厚度!B167</f>
        <v>1.4662526421623092</v>
      </c>
      <c r="C163">
        <f>覆盖面积与厚度!N167</f>
        <v>0.64898291699525401</v>
      </c>
      <c r="E163">
        <f t="shared" si="8"/>
        <v>1.4662526421623092</v>
      </c>
      <c r="F163">
        <f>覆盖面积与厚度!U167</f>
        <v>5.3478440249634174</v>
      </c>
      <c r="I163" s="5">
        <f>覆盖面积与厚度!B167</f>
        <v>1.4662526421623092</v>
      </c>
      <c r="J163">
        <f t="shared" ref="J163:J174" si="11">K163/1</f>
        <v>0.64898291699525401</v>
      </c>
      <c r="K163">
        <f>覆盖面积与厚度!L167</f>
        <v>0.64898291699525401</v>
      </c>
      <c r="M163" s="5">
        <f>覆盖面积与厚度!U167</f>
        <v>5.3478440249634174</v>
      </c>
      <c r="N163" s="5">
        <f t="shared" si="10"/>
        <v>0.3665631605405773</v>
      </c>
    </row>
    <row r="164" spans="2:14" x14ac:dyDescent="0.25">
      <c r="B164">
        <f>覆盖面积与厚度!B168</f>
        <v>1.4665526421623092</v>
      </c>
      <c r="C164">
        <f>覆盖面积与厚度!N168</f>
        <v>0.64962013850522693</v>
      </c>
      <c r="E164">
        <f t="shared" si="8"/>
        <v>1.4665526421623092</v>
      </c>
      <c r="F164">
        <f>覆盖面积与厚度!U168</f>
        <v>5.3578036508685569</v>
      </c>
      <c r="I164" s="5">
        <f>覆盖面积与厚度!B168</f>
        <v>1.4665526421623092</v>
      </c>
      <c r="J164">
        <f t="shared" si="11"/>
        <v>0.64962013850522693</v>
      </c>
      <c r="K164">
        <f>覆盖面积与厚度!L168</f>
        <v>0.64962013850522693</v>
      </c>
      <c r="M164" s="5">
        <f>覆盖面积与厚度!U168</f>
        <v>5.3578036508685569</v>
      </c>
      <c r="N164" s="5">
        <f t="shared" si="10"/>
        <v>0.3666381605405773</v>
      </c>
    </row>
    <row r="165" spans="2:14" x14ac:dyDescent="0.25">
      <c r="B165">
        <f>覆盖面积与厚度!B169</f>
        <v>1.4667526421623092</v>
      </c>
      <c r="C165">
        <f>覆盖面积与厚度!N169</f>
        <v>0.65004495235437176</v>
      </c>
      <c r="E165">
        <f t="shared" si="8"/>
        <v>1.4667526421623092</v>
      </c>
      <c r="F165">
        <f>覆盖面积与厚度!U169</f>
        <v>5.3644477358024956</v>
      </c>
      <c r="I165" s="5">
        <f>覆盖面积与厚度!B169</f>
        <v>1.4667526421623092</v>
      </c>
      <c r="J165">
        <f t="shared" si="11"/>
        <v>0.65004495235437176</v>
      </c>
      <c r="K165">
        <f>覆盖面积与厚度!L169</f>
        <v>0.65004495235437176</v>
      </c>
      <c r="M165" s="5">
        <f>覆盖面积与厚度!U169</f>
        <v>5.3644477358024956</v>
      </c>
      <c r="N165" s="5">
        <f t="shared" si="10"/>
        <v>0.36668816054057729</v>
      </c>
    </row>
    <row r="166" spans="2:14" x14ac:dyDescent="0.25">
      <c r="B166">
        <f>覆盖面积与厚度!B170</f>
        <v>1.4677526421623093</v>
      </c>
      <c r="C166">
        <f>覆盖面积与厚度!N170</f>
        <v>0.65216901863873566</v>
      </c>
      <c r="E166">
        <f t="shared" si="8"/>
        <v>1.4677526421623093</v>
      </c>
      <c r="F166">
        <f>覆盖面积与厚度!U170</f>
        <v>5.3977766639080285</v>
      </c>
      <c r="I166" s="5">
        <f>覆盖面积与厚度!B170</f>
        <v>1.4677526421623093</v>
      </c>
      <c r="J166">
        <f t="shared" si="11"/>
        <v>0.65216901863873566</v>
      </c>
      <c r="K166">
        <f>覆盖面积与厚度!L170</f>
        <v>0.65216901863873566</v>
      </c>
      <c r="M166" s="5">
        <f>覆盖面积与厚度!U170</f>
        <v>5.3977766639080285</v>
      </c>
      <c r="N166" s="5">
        <f t="shared" si="10"/>
        <v>0.36693816054057732</v>
      </c>
    </row>
    <row r="167" spans="2:14" x14ac:dyDescent="0.25">
      <c r="B167">
        <f>覆盖面积与厚度!B171</f>
        <v>1.4707526421623092</v>
      </c>
      <c r="C167">
        <f>覆盖面积与厚度!N171</f>
        <v>0.6585412194885546</v>
      </c>
      <c r="E167">
        <f t="shared" si="8"/>
        <v>1.4707526421623092</v>
      </c>
      <c r="F167">
        <f>覆盖面积与厚度!U171</f>
        <v>5.4987404279188317</v>
      </c>
      <c r="I167" s="5">
        <f>覆盖面积与厚度!B171</f>
        <v>1.4707526421623092</v>
      </c>
      <c r="J167">
        <f t="shared" si="11"/>
        <v>0.6585412194885546</v>
      </c>
      <c r="K167">
        <f>覆盖面积与厚度!L171</f>
        <v>0.6585412194885546</v>
      </c>
      <c r="M167" s="5">
        <f>覆盖面积与厚度!U171</f>
        <v>5.4987404279188317</v>
      </c>
      <c r="N167" s="5">
        <f t="shared" si="10"/>
        <v>0.36768816054057729</v>
      </c>
    </row>
    <row r="168" spans="2:14" x14ac:dyDescent="0.25">
      <c r="B168">
        <f>覆盖面积与厚度!B172</f>
        <v>1.4737526421623093</v>
      </c>
      <c r="C168">
        <f>覆盖面积与厚度!N172</f>
        <v>0.66491342233507489</v>
      </c>
      <c r="E168">
        <f t="shared" si="8"/>
        <v>1.4737526421623093</v>
      </c>
      <c r="F168">
        <f>覆盖面积与厚度!U172</f>
        <v>5.6006811725233225</v>
      </c>
      <c r="I168" s="5">
        <f>覆盖面积与厚度!B172</f>
        <v>1.4737526421623093</v>
      </c>
      <c r="J168">
        <f t="shared" si="11"/>
        <v>0.66491342233507489</v>
      </c>
      <c r="K168">
        <f>覆盖面积与厚度!L172</f>
        <v>0.66491342233507489</v>
      </c>
      <c r="M168" s="5">
        <f>覆盖面积与厚度!U172</f>
        <v>5.6006811725233225</v>
      </c>
      <c r="N168" s="5">
        <f t="shared" si="10"/>
        <v>0.36843816054057732</v>
      </c>
    </row>
    <row r="169" spans="2:14" x14ac:dyDescent="0.25">
      <c r="B169">
        <f>覆盖面积与厚度!B173</f>
        <v>1.4757526421623093</v>
      </c>
      <c r="C169">
        <f>覆盖面积与厚度!N173</f>
        <v>0.66916155454441983</v>
      </c>
      <c r="E169">
        <f t="shared" si="8"/>
        <v>1.4757526421623093</v>
      </c>
      <c r="F169">
        <f>覆盖面积与厚度!U173</f>
        <v>5.6690758194984658</v>
      </c>
      <c r="I169" s="5">
        <f>覆盖面积与厚度!B173</f>
        <v>1.4757526421623093</v>
      </c>
      <c r="J169">
        <f t="shared" si="11"/>
        <v>0.66916155454441983</v>
      </c>
      <c r="K169">
        <f>覆盖面积与厚度!L173</f>
        <v>0.66916155454441983</v>
      </c>
      <c r="M169" s="5">
        <f>覆盖面积与厚度!U173</f>
        <v>5.6690758194984658</v>
      </c>
      <c r="N169" s="5">
        <f t="shared" si="10"/>
        <v>0.36893816054057732</v>
      </c>
    </row>
    <row r="170" spans="2:14" x14ac:dyDescent="0.25">
      <c r="B170">
        <f>覆盖面积与厚度!B174</f>
        <v>1.4857526421623093</v>
      </c>
      <c r="C170">
        <f>覆盖面积与厚度!N174</f>
        <v>0.69040243444239091</v>
      </c>
      <c r="E170">
        <f t="shared" si="8"/>
        <v>1.4857526421623093</v>
      </c>
      <c r="F170">
        <f>覆盖面积与厚度!U174</f>
        <v>6.0219077739408302</v>
      </c>
      <c r="I170" s="5">
        <f>覆盖面积与厚度!B174</f>
        <v>1.4857526421623093</v>
      </c>
      <c r="J170">
        <f t="shared" si="11"/>
        <v>0.69040243444239091</v>
      </c>
      <c r="K170">
        <f>覆盖面积与厚度!L174</f>
        <v>0.69040243444239091</v>
      </c>
      <c r="M170" s="5">
        <f>覆盖面积与厚度!U174</f>
        <v>6.0219077739408302</v>
      </c>
      <c r="N170" s="5">
        <f t="shared" si="10"/>
        <v>0.37143816054057732</v>
      </c>
    </row>
    <row r="171" spans="2:14" x14ac:dyDescent="0.25">
      <c r="B171">
        <f>覆盖面积与厚度!B175</f>
        <v>1.5157526421623093</v>
      </c>
      <c r="C171">
        <f>覆盖面积与厚度!N175</f>
        <v>0.75412794977872188</v>
      </c>
      <c r="E171">
        <f t="shared" si="8"/>
        <v>1.5157526421623093</v>
      </c>
      <c r="F171">
        <f>覆盖面积与厚度!U175</f>
        <v>7.1781569746851988</v>
      </c>
      <c r="I171" s="5">
        <f>覆盖面积与厚度!B175</f>
        <v>1.5157526421623093</v>
      </c>
      <c r="J171">
        <f t="shared" si="11"/>
        <v>0.75412794977872188</v>
      </c>
      <c r="K171">
        <f>覆盖面积与厚度!L175</f>
        <v>0.75412794977872188</v>
      </c>
      <c r="M171" s="5">
        <f>覆盖面积与厚度!U175</f>
        <v>7.1781569746851988</v>
      </c>
      <c r="N171" s="5">
        <f t="shared" si="10"/>
        <v>0.37893816054057733</v>
      </c>
    </row>
    <row r="172" spans="2:14" x14ac:dyDescent="0.25">
      <c r="B172">
        <f>覆盖面积与厚度!B176</f>
        <v>1.5457526421623093</v>
      </c>
      <c r="C172">
        <f>覆盖面积与厚度!N176</f>
        <v>0.81785634079576586</v>
      </c>
      <c r="E172">
        <f t="shared" si="8"/>
        <v>1.5457526421623093</v>
      </c>
      <c r="F172">
        <f>覆盖面积与厚度!U176</f>
        <v>8.4321727223277669</v>
      </c>
      <c r="I172" s="5">
        <f>覆盖面积与厚度!B176</f>
        <v>1.5457526421623093</v>
      </c>
      <c r="J172">
        <f t="shared" si="11"/>
        <v>0.81785634079576586</v>
      </c>
      <c r="K172">
        <f>覆盖面积与厚度!L176</f>
        <v>0.81785634079576586</v>
      </c>
      <c r="M172" s="5">
        <f>覆盖面积与厚度!U176</f>
        <v>8.4321727223277669</v>
      </c>
      <c r="N172" s="5">
        <f t="shared" si="10"/>
        <v>0.38643816054057734</v>
      </c>
    </row>
    <row r="173" spans="2:14" x14ac:dyDescent="0.25">
      <c r="B173">
        <f>覆盖面积与厚度!B177</f>
        <v>1.5657526421623094</v>
      </c>
      <c r="C173">
        <f>覆盖面积与厚度!N177</f>
        <v>0.86034308927160263</v>
      </c>
      <c r="E173">
        <f t="shared" si="8"/>
        <v>1.5657526421623094</v>
      </c>
      <c r="F173">
        <f>覆盖面积与厚度!U177</f>
        <v>9.3116368999209342</v>
      </c>
      <c r="I173" s="5">
        <f>覆盖面积与厚度!B177</f>
        <v>1.5657526421623094</v>
      </c>
      <c r="J173">
        <f t="shared" si="11"/>
        <v>0.86034308927160263</v>
      </c>
      <c r="K173">
        <f>覆盖面积与厚度!L177</f>
        <v>0.86034308927160263</v>
      </c>
      <c r="M173" s="5">
        <f>覆盖面积与厚度!U177</f>
        <v>9.3116368999209342</v>
      </c>
      <c r="N173" s="5">
        <f t="shared" si="10"/>
        <v>0.39143816054057734</v>
      </c>
    </row>
    <row r="174" spans="2:14" x14ac:dyDescent="0.25">
      <c r="B174">
        <f>覆盖面积与厚度!B178</f>
        <v>1.6157526421623092</v>
      </c>
      <c r="C174">
        <f>覆盖面积与厚度!N178</f>
        <v>0.96656872366067059</v>
      </c>
      <c r="E174">
        <f t="shared" si="8"/>
        <v>1.6157526421623092</v>
      </c>
      <c r="F174">
        <f>覆盖面积与厚度!U178</f>
        <v>11.781966984565129</v>
      </c>
      <c r="I174" s="5">
        <f>覆盖面积与厚度!B178</f>
        <v>1.6157526421623092</v>
      </c>
      <c r="J174">
        <f t="shared" si="11"/>
        <v>0.96656872366067059</v>
      </c>
      <c r="K174">
        <f>覆盖面积与厚度!L178</f>
        <v>0.96656872366067059</v>
      </c>
      <c r="M174" s="5">
        <f>覆盖面积与厚度!U178</f>
        <v>11.781966984565129</v>
      </c>
      <c r="N174" s="5">
        <f t="shared" si="10"/>
        <v>0.4039381605405773</v>
      </c>
    </row>
    <row r="175" spans="2:14" x14ac:dyDescent="0.25">
      <c r="B175">
        <f>覆盖面积与厚度!B179</f>
        <v>1.6657526421623092</v>
      </c>
      <c r="C175">
        <f>覆盖面积与厚度!N179</f>
        <v>1</v>
      </c>
      <c r="E175">
        <f t="shared" si="8"/>
        <v>1.6657526421623092</v>
      </c>
      <c r="F175">
        <f>覆盖面积与厚度!U179</f>
        <v>14.33795026164756</v>
      </c>
      <c r="I175" s="5">
        <f>覆盖面积与厚度!B179</f>
        <v>1.6657526421623092</v>
      </c>
      <c r="J175">
        <v>1</v>
      </c>
      <c r="K175">
        <f>覆盖面积与厚度!L179</f>
        <v>1.0728031215152007</v>
      </c>
      <c r="M175" s="5">
        <f>覆盖面积与厚度!U179</f>
        <v>14.33795026164756</v>
      </c>
      <c r="N175" s="5">
        <f t="shared" si="10"/>
        <v>0.41643816054057731</v>
      </c>
    </row>
    <row r="176" spans="2:14" x14ac:dyDescent="0.25">
      <c r="B176">
        <f>覆盖面积与厚度!B180</f>
        <v>1.7157526421623093</v>
      </c>
      <c r="C176">
        <f>覆盖面积与厚度!N180</f>
        <v>1</v>
      </c>
      <c r="E176">
        <f t="shared" si="8"/>
        <v>1.7157526421623093</v>
      </c>
      <c r="F176">
        <f>覆盖面积与厚度!U180</f>
        <v>16.894143988450541</v>
      </c>
      <c r="I176" s="5">
        <f>覆盖面积与厚度!B180</f>
        <v>1.7157526421623093</v>
      </c>
      <c r="J176">
        <v>1</v>
      </c>
      <c r="K176">
        <f>覆盖面积与厚度!L180</f>
        <v>1.1790462830997905</v>
      </c>
      <c r="M176" s="5">
        <f>覆盖面积与厚度!U180</f>
        <v>16.894143988450541</v>
      </c>
    </row>
    <row r="177" spans="2:13" x14ac:dyDescent="0.25">
      <c r="B177">
        <f>覆盖面积与厚度!B181</f>
        <v>1.7589016732323783</v>
      </c>
      <c r="C177">
        <f>覆盖面积与厚度!N181</f>
        <v>1</v>
      </c>
      <c r="E177">
        <f t="shared" si="8"/>
        <v>1.7589016732323783</v>
      </c>
      <c r="F177">
        <f>覆盖面积与厚度!U181</f>
        <v>19.100242722346223</v>
      </c>
      <c r="I177" s="5">
        <f>覆盖面积与厚度!B181</f>
        <v>1.7589016732323783</v>
      </c>
      <c r="J177">
        <v>1</v>
      </c>
      <c r="K177">
        <f>覆盖面积与厚度!L181</f>
        <v>1.2707384478504189</v>
      </c>
      <c r="M177" s="5">
        <f>覆盖面积与厚度!U181</f>
        <v>19.100242722346223</v>
      </c>
    </row>
    <row r="178" spans="2:13" x14ac:dyDescent="0.25">
      <c r="B178">
        <f>覆盖面积与厚度!B182</f>
        <v>1.7589016733323783</v>
      </c>
      <c r="C178">
        <f>覆盖面积与厚度!N182</f>
        <v>1</v>
      </c>
      <c r="E178">
        <f t="shared" si="8"/>
        <v>1.7589016733323783</v>
      </c>
      <c r="F178">
        <f>覆盖面积与厚度!U182</f>
        <v>19.100242727458998</v>
      </c>
      <c r="I178" s="5">
        <f>覆盖面积与厚度!B182</f>
        <v>1.7589016733323783</v>
      </c>
      <c r="J178">
        <v>1</v>
      </c>
      <c r="K178">
        <f>覆盖面积与厚度!L182</f>
        <v>1.2707384480629214</v>
      </c>
      <c r="M178" s="5">
        <f>覆盖面积与厚度!U182</f>
        <v>19.100242727458998</v>
      </c>
    </row>
    <row r="179" spans="2:13" x14ac:dyDescent="0.25">
      <c r="B179">
        <f>覆盖面积与厚度!B183</f>
        <v>1.7589016736323784</v>
      </c>
      <c r="C179">
        <f>覆盖面积与厚度!N183</f>
        <v>1</v>
      </c>
      <c r="E179">
        <f t="shared" si="8"/>
        <v>1.7589016736323784</v>
      </c>
      <c r="F179">
        <f>覆盖面积与厚度!U183</f>
        <v>19.100242742797636</v>
      </c>
      <c r="I179" s="5">
        <f>覆盖面积与厚度!B183</f>
        <v>1.7589016736323784</v>
      </c>
      <c r="J179">
        <v>1</v>
      </c>
      <c r="K179">
        <f>覆盖面积与厚度!L183</f>
        <v>1.2707384487004416</v>
      </c>
      <c r="M179" s="5">
        <f>覆盖面积与厚度!U183</f>
        <v>19.100242742797636</v>
      </c>
    </row>
    <row r="180" spans="2:13" x14ac:dyDescent="0.25">
      <c r="B180">
        <f>覆盖面积与厚度!B184</f>
        <v>1.7589016740323784</v>
      </c>
      <c r="C180">
        <f>覆盖面积与厚度!N184</f>
        <v>1</v>
      </c>
      <c r="E180">
        <f t="shared" si="8"/>
        <v>1.7589016740323784</v>
      </c>
      <c r="F180">
        <f>覆盖面积与厚度!U184</f>
        <v>19.1002427632497</v>
      </c>
      <c r="I180" s="5">
        <f>覆盖面积与厚度!B184</f>
        <v>1.7589016740323784</v>
      </c>
      <c r="J180">
        <f t="shared" ref="J180" si="12">J179</f>
        <v>1</v>
      </c>
      <c r="K180">
        <f>覆盖面积与厚度!L184</f>
        <v>1.2707384495504914</v>
      </c>
      <c r="M180" s="5">
        <f>覆盖面积与厚度!U184</f>
        <v>19.1002427632497</v>
      </c>
    </row>
    <row r="181" spans="2:13" x14ac:dyDescent="0.25">
      <c r="B181">
        <f>覆盖面积与厚度!B185</f>
        <v>1.7589016742323784</v>
      </c>
      <c r="C181">
        <f>覆盖面积与厚度!N185</f>
        <v>1</v>
      </c>
      <c r="E181">
        <f t="shared" si="8"/>
        <v>1.7589016742323784</v>
      </c>
      <c r="F181">
        <f>覆盖面积与厚度!U185</f>
        <v>19.100242773475866</v>
      </c>
      <c r="I181" s="5">
        <f>覆盖面积与厚度!B185</f>
        <v>1.7589016742323784</v>
      </c>
      <c r="J181">
        <v>1</v>
      </c>
      <c r="K181">
        <f>覆盖面积与厚度!L185</f>
        <v>1.2707384499755221</v>
      </c>
      <c r="M181" s="5">
        <f>覆盖面积与厚度!U185</f>
        <v>19.100242773475866</v>
      </c>
    </row>
    <row r="182" spans="2:13" x14ac:dyDescent="0.25">
      <c r="B182">
        <f>覆盖面积与厚度!B186</f>
        <v>1.7589016832323783</v>
      </c>
      <c r="C182">
        <f>覆盖面积与厚度!N186</f>
        <v>1</v>
      </c>
      <c r="E182">
        <f t="shared" si="8"/>
        <v>1.7589016832323783</v>
      </c>
      <c r="F182">
        <f>覆盖面积与厚度!U186</f>
        <v>19.100243233929707</v>
      </c>
      <c r="I182" s="5">
        <f>覆盖面积与厚度!B186</f>
        <v>1.7589016832323783</v>
      </c>
      <c r="J182">
        <f>J181</f>
        <v>1</v>
      </c>
      <c r="K182">
        <f>覆盖面积与厚度!L186</f>
        <v>1.2707384691133825</v>
      </c>
      <c r="M182" s="5">
        <f>覆盖面积与厚度!U186</f>
        <v>19.100243233929707</v>
      </c>
    </row>
    <row r="183" spans="2:13" x14ac:dyDescent="0.25">
      <c r="B183">
        <f>覆盖面积与厚度!B187</f>
        <v>1.7589017732323784</v>
      </c>
      <c r="C183">
        <f>覆盖面积与厚度!N187</f>
        <v>1</v>
      </c>
      <c r="E183">
        <f t="shared" si="8"/>
        <v>1.7589017732323784</v>
      </c>
      <c r="F183">
        <f>覆盖面积与厚度!U187</f>
        <v>19.100247866164565</v>
      </c>
      <c r="I183" s="5">
        <f>覆盖面积与厚度!B187</f>
        <v>1.7589017732323784</v>
      </c>
      <c r="J183">
        <f t="shared" ref="J183:J246" si="13">J182</f>
        <v>1</v>
      </c>
      <c r="K183">
        <f>覆盖面积与厚度!L187</f>
        <v>1.2707386616431344</v>
      </c>
      <c r="M183" s="5">
        <f>覆盖面积与厚度!U187</f>
        <v>19.100247866164565</v>
      </c>
    </row>
    <row r="184" spans="2:13" x14ac:dyDescent="0.25">
      <c r="B184">
        <f>覆盖面积与厚度!B188</f>
        <v>1.7589026732323783</v>
      </c>
      <c r="C184">
        <f>覆盖面积与厚度!N188</f>
        <v>1</v>
      </c>
      <c r="E184">
        <f t="shared" si="8"/>
        <v>1.7589026732323783</v>
      </c>
      <c r="F184">
        <f>覆盖面积与厚度!U188</f>
        <v>19.100297019488337</v>
      </c>
      <c r="I184" s="5">
        <f>覆盖面积与厚度!B188</f>
        <v>1.7589026732323783</v>
      </c>
      <c r="J184">
        <f t="shared" si="13"/>
        <v>1</v>
      </c>
      <c r="K184">
        <f>覆盖面积与厚度!L188</f>
        <v>1.2707407046045793</v>
      </c>
      <c r="M184" s="5">
        <f>覆盖面积与厚度!U188</f>
        <v>19.100297019488337</v>
      </c>
    </row>
    <row r="185" spans="2:13" x14ac:dyDescent="0.25">
      <c r="B185">
        <f>覆盖面积与厚度!B189</f>
        <v>1.7589091600443425</v>
      </c>
      <c r="C185">
        <f>覆盖面积与厚度!N189</f>
        <v>1</v>
      </c>
      <c r="E185">
        <f t="shared" si="8"/>
        <v>1.7589091600443425</v>
      </c>
      <c r="F185">
        <f>覆盖面积与厚度!U189</f>
        <v>19.100823440485819</v>
      </c>
      <c r="I185" s="5">
        <f>覆盖面积与厚度!B189</f>
        <v>1.7589091600443425</v>
      </c>
      <c r="J185">
        <f t="shared" si="13"/>
        <v>1</v>
      </c>
      <c r="K185">
        <f>覆盖面积与厚度!L189</f>
        <v>1.2707625842601826</v>
      </c>
      <c r="M185" s="5">
        <f>覆盖面积与厚度!U189</f>
        <v>19.100823440485819</v>
      </c>
    </row>
    <row r="186" spans="2:13" x14ac:dyDescent="0.25">
      <c r="B186">
        <f>覆盖面积与厚度!B190</f>
        <v>1.7589116732323784</v>
      </c>
      <c r="C186">
        <f>覆盖面积与厚度!N190</f>
        <v>1</v>
      </c>
      <c r="E186">
        <f t="shared" si="8"/>
        <v>1.7589116732323784</v>
      </c>
      <c r="F186">
        <f>覆盖面积与厚度!U190</f>
        <v>19.101027391938544</v>
      </c>
      <c r="I186" s="5">
        <f>覆盖面积与厚度!B190</f>
        <v>1.7589116732323784</v>
      </c>
      <c r="J186">
        <f t="shared" si="13"/>
        <v>1</v>
      </c>
      <c r="K186">
        <f>覆盖面积与厚度!L190</f>
        <v>1.2707710611020389</v>
      </c>
      <c r="M186" s="5">
        <f>覆盖面积与厚度!U190</f>
        <v>19.101027391938544</v>
      </c>
    </row>
    <row r="187" spans="2:13" x14ac:dyDescent="0.25">
      <c r="B187">
        <f>覆盖面积与厚度!B191</f>
        <v>1.7589216732323782</v>
      </c>
      <c r="C187">
        <f>覆盖面积与厚度!N191</f>
        <v>1</v>
      </c>
      <c r="E187">
        <f t="shared" si="8"/>
        <v>1.7589216732323782</v>
      </c>
      <c r="F187">
        <f>覆盖面积与厚度!U191</f>
        <v>19.101838916509116</v>
      </c>
      <c r="I187" s="5">
        <f>覆盖面积与厚度!B191</f>
        <v>1.7589216732323782</v>
      </c>
      <c r="J187">
        <f t="shared" si="13"/>
        <v>1</v>
      </c>
      <c r="K187">
        <f>覆盖面积与厚度!L191</f>
        <v>1.270804790528113</v>
      </c>
      <c r="M187" s="5">
        <f>覆盖面积与厚度!U191</f>
        <v>19.101838916509116</v>
      </c>
    </row>
    <row r="188" spans="2:13" x14ac:dyDescent="0.25">
      <c r="B188">
        <f>覆盖面积与厚度!B192</f>
        <v>1.7589516732323784</v>
      </c>
      <c r="C188">
        <f>覆盖面积与厚度!N192</f>
        <v>1</v>
      </c>
      <c r="E188">
        <f t="shared" si="8"/>
        <v>1.7589516732323784</v>
      </c>
      <c r="F188">
        <f>覆盖面积与厚度!U192</f>
        <v>19.104273488860191</v>
      </c>
      <c r="I188" s="5">
        <f>覆盖面积与厚度!B192</f>
        <v>1.7589516732323784</v>
      </c>
      <c r="J188">
        <f t="shared" si="13"/>
        <v>1</v>
      </c>
      <c r="K188">
        <f>覆盖面积与厚度!L192</f>
        <v>1.2709059787497925</v>
      </c>
      <c r="M188" s="5">
        <f>覆盖面积与厚度!U192</f>
        <v>19.104273488860191</v>
      </c>
    </row>
    <row r="189" spans="2:13" x14ac:dyDescent="0.25">
      <c r="B189">
        <f>覆盖面积与厚度!B193</f>
        <v>1.7589816732323784</v>
      </c>
      <c r="C189">
        <f>覆盖面积与厚度!N193</f>
        <v>1</v>
      </c>
      <c r="E189">
        <f t="shared" si="8"/>
        <v>1.7589816732323784</v>
      </c>
      <c r="F189">
        <f>覆盖面积与厚度!U193</f>
        <v>19.10670805985054</v>
      </c>
      <c r="I189" s="5">
        <f>覆盖面积与厚度!B193</f>
        <v>1.7589816732323784</v>
      </c>
      <c r="J189">
        <f t="shared" si="13"/>
        <v>1</v>
      </c>
      <c r="K189">
        <f>覆盖面积与厚度!L193</f>
        <v>1.2710071669149259</v>
      </c>
      <c r="M189" s="5">
        <f>覆盖面积与厚度!U193</f>
        <v>19.10670805985054</v>
      </c>
    </row>
    <row r="190" spans="2:13" x14ac:dyDescent="0.25">
      <c r="B190">
        <f>覆盖面积与厚度!B194</f>
        <v>1.7590016732323783</v>
      </c>
      <c r="C190">
        <f>覆盖面积与厚度!N194</f>
        <v>1</v>
      </c>
      <c r="E190">
        <f t="shared" si="8"/>
        <v>1.7590016732323783</v>
      </c>
      <c r="F190">
        <f>覆盖面积与厚度!U194</f>
        <v>19.108331106423325</v>
      </c>
      <c r="I190" s="5">
        <f>覆盖面积与厚度!B194</f>
        <v>1.7590016732323783</v>
      </c>
      <c r="J190">
        <f t="shared" si="13"/>
        <v>1</v>
      </c>
      <c r="K190">
        <f>覆盖面积与厚度!L194</f>
        <v>1.2710746256603425</v>
      </c>
      <c r="M190" s="5">
        <f>覆盖面积与厚度!U194</f>
        <v>19.108331106423325</v>
      </c>
    </row>
    <row r="191" spans="2:13" x14ac:dyDescent="0.25">
      <c r="B191">
        <f>覆盖面积与厚度!B195</f>
        <v>1.7591016732323783</v>
      </c>
      <c r="C191">
        <f>覆盖面积与厚度!N195</f>
        <v>1</v>
      </c>
      <c r="E191">
        <f t="shared" si="8"/>
        <v>1.7591016732323783</v>
      </c>
      <c r="F191">
        <f>覆盖面积与厚度!U195</f>
        <v>19.116446331682234</v>
      </c>
      <c r="I191" s="5">
        <f>覆盖面积与厚度!B195</f>
        <v>1.7591016732323783</v>
      </c>
      <c r="J191">
        <f t="shared" si="13"/>
        <v>1</v>
      </c>
      <c r="K191">
        <f>覆盖面积与厚度!L195</f>
        <v>1.2714119190714448</v>
      </c>
      <c r="M191" s="5">
        <f>覆盖面积与厚度!U195</f>
        <v>19.116446331682234</v>
      </c>
    </row>
    <row r="192" spans="2:13" x14ac:dyDescent="0.25">
      <c r="B192">
        <f>覆盖面积与厚度!B196</f>
        <v>1.7594016732323783</v>
      </c>
      <c r="C192">
        <f>覆盖面积与厚度!N196</f>
        <v>1</v>
      </c>
      <c r="E192">
        <f t="shared" si="8"/>
        <v>1.7594016732323783</v>
      </c>
      <c r="F192">
        <f>覆盖面积与厚度!U196</f>
        <v>19.140791973626758</v>
      </c>
      <c r="I192" s="5">
        <f>覆盖面积与厚度!B196</f>
        <v>1.7594016732323783</v>
      </c>
      <c r="J192">
        <f t="shared" si="13"/>
        <v>1</v>
      </c>
      <c r="K192">
        <f>覆盖面积与厚度!L196</f>
        <v>1.2724237978995452</v>
      </c>
      <c r="M192" s="5">
        <f>覆盖面积与厚度!U196</f>
        <v>19.140791973626758</v>
      </c>
    </row>
    <row r="193" spans="2:13" x14ac:dyDescent="0.25">
      <c r="B193">
        <f>覆盖面积与厚度!B197</f>
        <v>1.7597016732323782</v>
      </c>
      <c r="C193">
        <f>覆盖面积与厚度!N197</f>
        <v>1</v>
      </c>
      <c r="E193">
        <f t="shared" si="8"/>
        <v>1.7597016732323782</v>
      </c>
      <c r="F193">
        <f>覆盖面积与厚度!U197</f>
        <v>19.165137581739117</v>
      </c>
      <c r="I193" s="5">
        <f>覆盖面积与厚度!B197</f>
        <v>1.7597016732323782</v>
      </c>
      <c r="J193">
        <f t="shared" si="13"/>
        <v>1</v>
      </c>
      <c r="K193">
        <f>覆盖面积与厚度!L197</f>
        <v>1.273435675322441</v>
      </c>
      <c r="M193" s="5">
        <f>覆盖面积与厚度!U197</f>
        <v>19.165137581739117</v>
      </c>
    </row>
    <row r="194" spans="2:13" x14ac:dyDescent="0.25">
      <c r="B194">
        <f>覆盖面积与厚度!B198</f>
        <v>1.7599016732323782</v>
      </c>
      <c r="C194">
        <f>覆盖面积与厚度!N198</f>
        <v>1</v>
      </c>
      <c r="E194">
        <f t="shared" si="8"/>
        <v>1.7599016732323782</v>
      </c>
      <c r="F194">
        <f>覆盖面积与厚度!U198</f>
        <v>19.181367967387988</v>
      </c>
      <c r="I194" s="5">
        <f>覆盖面积与厚度!B198</f>
        <v>1.7599016732323782</v>
      </c>
      <c r="J194">
        <f t="shared" si="13"/>
        <v>1</v>
      </c>
      <c r="K194">
        <f>覆盖面积与厚度!L198</f>
        <v>1.2741102594502067</v>
      </c>
      <c r="M194" s="5">
        <f>覆盖面积与厚度!U198</f>
        <v>19.181367967387988</v>
      </c>
    </row>
    <row r="195" spans="2:13" x14ac:dyDescent="0.25">
      <c r="B195">
        <f>覆盖面积与厚度!B199</f>
        <v>1.7609016732323783</v>
      </c>
      <c r="C195">
        <f>覆盖面积与厚度!N199</f>
        <v>1</v>
      </c>
      <c r="E195">
        <f t="shared" ref="E195:E203" si="14">B195</f>
        <v>1.7609016732323783</v>
      </c>
      <c r="F195">
        <f>覆盖面积与厚度!U199</f>
        <v>19.262519757328445</v>
      </c>
      <c r="I195" s="5">
        <f>覆盖面积与厚度!B199</f>
        <v>1.7609016732323783</v>
      </c>
      <c r="J195">
        <f t="shared" si="13"/>
        <v>1</v>
      </c>
      <c r="K195">
        <f>覆盖面积与厚度!L199</f>
        <v>1.277483174351403</v>
      </c>
      <c r="M195" s="5">
        <f>覆盖面积与厚度!U199</f>
        <v>19.262519757328445</v>
      </c>
    </row>
    <row r="196" spans="2:13" x14ac:dyDescent="0.25">
      <c r="B196">
        <f>覆盖面积与厚度!B200</f>
        <v>1.7639016732323782</v>
      </c>
      <c r="C196">
        <f>覆盖面积与厚度!N200</f>
        <v>1</v>
      </c>
      <c r="E196">
        <f t="shared" si="14"/>
        <v>1.7639016732323782</v>
      </c>
      <c r="F196">
        <f>覆盖面积与厚度!U200</f>
        <v>19.505974976974009</v>
      </c>
      <c r="I196" s="5">
        <f>覆盖面积与厚度!B200</f>
        <v>1.7639016732323782</v>
      </c>
      <c r="J196">
        <f t="shared" si="13"/>
        <v>1</v>
      </c>
      <c r="K196">
        <f>覆盖面积与厚度!L200</f>
        <v>1.2876019129095237</v>
      </c>
      <c r="M196" s="5">
        <f>覆盖面积与厚度!U200</f>
        <v>19.505974976974009</v>
      </c>
    </row>
    <row r="197" spans="2:13" x14ac:dyDescent="0.25">
      <c r="B197">
        <f>覆盖面积与厚度!B201</f>
        <v>1.7669016732323783</v>
      </c>
      <c r="C197">
        <f>覆盖面积与厚度!N201</f>
        <v>1</v>
      </c>
      <c r="E197">
        <f t="shared" si="14"/>
        <v>1.7669016732323783</v>
      </c>
      <c r="F197">
        <f>覆盖面积与厚度!U201</f>
        <v>19.749430046443226</v>
      </c>
      <c r="I197" s="5">
        <f>覆盖面积与厚度!B201</f>
        <v>1.7669016732323783</v>
      </c>
      <c r="J197">
        <f t="shared" si="13"/>
        <v>1</v>
      </c>
      <c r="K197">
        <f>覆盖面积与厚度!L201</f>
        <v>1.2977206453221699</v>
      </c>
      <c r="M197" s="5">
        <f>覆盖面积与厚度!U201</f>
        <v>19.749430046443226</v>
      </c>
    </row>
    <row r="198" spans="2:13" x14ac:dyDescent="0.25">
      <c r="B198">
        <f>覆盖面积与厚度!B202</f>
        <v>1.7689016732323783</v>
      </c>
      <c r="C198">
        <f>覆盖面积与厚度!N202</f>
        <v>1</v>
      </c>
      <c r="E198">
        <f t="shared" si="14"/>
        <v>1.7689016732323783</v>
      </c>
      <c r="F198">
        <f>覆盖面积与厚度!U202</f>
        <v>19.911733209994608</v>
      </c>
      <c r="I198" s="5">
        <f>覆盖面积与厚度!B202</f>
        <v>1.7689016732323783</v>
      </c>
      <c r="J198">
        <f t="shared" si="13"/>
        <v>1</v>
      </c>
      <c r="K198">
        <f>覆盖面积与厚度!L202</f>
        <v>1.3044664579918563</v>
      </c>
      <c r="M198" s="5">
        <f>覆盖面积与厚度!U202</f>
        <v>19.911733209994608</v>
      </c>
    </row>
    <row r="199" spans="2:13" x14ac:dyDescent="0.25">
      <c r="B199">
        <f>覆盖面积与厚度!B203</f>
        <v>1.7789016732323784</v>
      </c>
      <c r="C199">
        <f>覆盖面积与厚度!N203</f>
        <v>1</v>
      </c>
      <c r="E199">
        <f t="shared" si="14"/>
        <v>1.7789016732323784</v>
      </c>
      <c r="F199">
        <f>覆盖面积与厚度!U203</f>
        <v>20.723254872887939</v>
      </c>
      <c r="I199" s="5">
        <f>覆盖面积与厚度!B203</f>
        <v>1.7789016732323784</v>
      </c>
      <c r="J199">
        <f t="shared" si="13"/>
        <v>1</v>
      </c>
      <c r="K199">
        <f>覆盖面积与厚度!L203</f>
        <v>1.3381957653525494</v>
      </c>
      <c r="M199" s="5">
        <f>覆盖面积与厚度!U203</f>
        <v>20.723254872887939</v>
      </c>
    </row>
    <row r="200" spans="2:13" x14ac:dyDescent="0.25">
      <c r="B200">
        <f>覆盖面积与厚度!B204</f>
        <v>1.8089016732323784</v>
      </c>
      <c r="C200">
        <f>覆盖面积与厚度!N204</f>
        <v>1</v>
      </c>
      <c r="E200">
        <f t="shared" si="14"/>
        <v>1.8089016732323784</v>
      </c>
      <c r="F200">
        <f>覆盖面积与厚度!U204</f>
        <v>23.157907080784366</v>
      </c>
      <c r="I200" s="5">
        <f>覆盖面积与厚度!B204</f>
        <v>1.8089016732323784</v>
      </c>
      <c r="J200">
        <f t="shared" si="13"/>
        <v>1</v>
      </c>
      <c r="K200">
        <f>覆盖面积与厚度!L204</f>
        <v>1.4393873221770643</v>
      </c>
      <c r="M200" s="5">
        <f>覆盖面积与厚度!U204</f>
        <v>23.157907080784366</v>
      </c>
    </row>
    <row r="201" spans="2:13" x14ac:dyDescent="0.25">
      <c r="B201">
        <f>覆盖面积与厚度!B205</f>
        <v>1.8389016732323784</v>
      </c>
      <c r="C201">
        <f>覆盖面积与厚度!N205</f>
        <v>1</v>
      </c>
      <c r="E201">
        <f t="shared" si="14"/>
        <v>1.8389016732323784</v>
      </c>
      <c r="F201">
        <f>覆盖面积与厚度!U205</f>
        <v>25.592646508263311</v>
      </c>
      <c r="I201" s="5">
        <f>覆盖面积与厚度!B205</f>
        <v>1.8389016732323784</v>
      </c>
      <c r="J201">
        <f t="shared" si="13"/>
        <v>1</v>
      </c>
      <c r="K201">
        <f>覆盖面积与厚度!L205</f>
        <v>1.5405825137757083</v>
      </c>
      <c r="M201" s="5">
        <f>覆盖面积与厚度!U205</f>
        <v>25.592646508263311</v>
      </c>
    </row>
    <row r="202" spans="2:13" x14ac:dyDescent="0.25">
      <c r="B202">
        <f>覆盖面积与厚度!B206</f>
        <v>1.8589016732323784</v>
      </c>
      <c r="C202">
        <f>覆盖面积与厚度!N206</f>
        <v>1</v>
      </c>
      <c r="E202">
        <f t="shared" si="14"/>
        <v>1.8589016732323784</v>
      </c>
      <c r="F202">
        <f>覆盖面积与厚度!U206</f>
        <v>27.215840167719254</v>
      </c>
      <c r="I202" s="5">
        <f>覆盖面积与厚度!B206</f>
        <v>1.8589016732323784</v>
      </c>
      <c r="J202">
        <f t="shared" si="13"/>
        <v>1</v>
      </c>
      <c r="K202">
        <f>覆盖面积与厚度!L206</f>
        <v>1.6080473939952982</v>
      </c>
      <c r="M202" s="5">
        <f>覆盖面积与厚度!U206</f>
        <v>27.215840167719254</v>
      </c>
    </row>
    <row r="203" spans="2:13" x14ac:dyDescent="0.25">
      <c r="B203">
        <f>覆盖面积与厚度!B207</f>
        <v>1.9089016732323782</v>
      </c>
      <c r="C203">
        <f>覆盖面积与厚度!N207</f>
        <v>1</v>
      </c>
      <c r="E203">
        <f t="shared" si="14"/>
        <v>1.9089016732323782</v>
      </c>
      <c r="F203">
        <f>覆盖面积与厚度!U207</f>
        <v>31.274096202945078</v>
      </c>
      <c r="I203" s="5">
        <f>覆盖面积与厚度!B207</f>
        <v>1.9089016732323782</v>
      </c>
      <c r="J203">
        <f t="shared" si="13"/>
        <v>1</v>
      </c>
      <c r="K203">
        <f>覆盖面积与厚度!L207</f>
        <v>1.7767209219093771</v>
      </c>
      <c r="M203" s="5">
        <f>覆盖面积与厚度!U207</f>
        <v>31.274096202945078</v>
      </c>
    </row>
    <row r="204" spans="2:13" x14ac:dyDescent="0.25">
      <c r="B204">
        <f>覆盖面积与厚度!B208</f>
        <v>1.9589016732323783</v>
      </c>
      <c r="C204">
        <f>覆盖面积与厚度!N208</f>
        <v>1</v>
      </c>
      <c r="E204">
        <f t="shared" ref="E204:E226" si="15">B204</f>
        <v>1.9589016732323783</v>
      </c>
      <c r="F204">
        <f>覆盖面积与厚度!U208</f>
        <v>35.332624129203715</v>
      </c>
      <c r="I204" s="5">
        <f>覆盖面积与厚度!B208</f>
        <v>1.9589016732323783</v>
      </c>
      <c r="J204">
        <f t="shared" si="13"/>
        <v>1</v>
      </c>
      <c r="K204">
        <f>覆盖面积与厚度!L208</f>
        <v>1.9454057774466336</v>
      </c>
      <c r="M204" s="5">
        <f>覆盖面积与厚度!U208</f>
        <v>35.332624129203715</v>
      </c>
    </row>
    <row r="205" spans="2:13" x14ac:dyDescent="0.25">
      <c r="B205">
        <f>覆盖面积与厚度!B209</f>
        <v>2.0089016732323781</v>
      </c>
      <c r="C205">
        <f>覆盖面积与厚度!N209</f>
        <v>1</v>
      </c>
      <c r="E205">
        <f t="shared" si="15"/>
        <v>2.0089016732323781</v>
      </c>
      <c r="F205">
        <f>覆盖面积与厚度!U209</f>
        <v>39.391423950941508</v>
      </c>
      <c r="I205" s="5">
        <f>覆盖面积与厚度!B209</f>
        <v>2.0089016732323781</v>
      </c>
      <c r="J205">
        <f t="shared" si="13"/>
        <v>1</v>
      </c>
      <c r="K205">
        <f>覆盖面积与厚度!L209</f>
        <v>2.114101960863529</v>
      </c>
      <c r="M205" s="5">
        <f>覆盖面积与厚度!U209</f>
        <v>39.391423950941508</v>
      </c>
    </row>
    <row r="206" spans="2:13" s="45" customFormat="1" x14ac:dyDescent="0.25">
      <c r="B206">
        <f>覆盖面积与厚度!B210</f>
        <v>2.0520507043024474</v>
      </c>
      <c r="C206">
        <f>覆盖面积与厚度!N210</f>
        <v>1</v>
      </c>
      <c r="D206"/>
      <c r="E206">
        <f t="shared" ref="E206:E210" si="16">B206</f>
        <v>2.0520507043024474</v>
      </c>
      <c r="F206">
        <f>覆盖面积与厚度!U210</f>
        <v>42.894286241329262</v>
      </c>
      <c r="G206"/>
      <c r="H206"/>
      <c r="I206" s="5">
        <f>覆盖面积与厚度!B210</f>
        <v>2.0520507043024474</v>
      </c>
      <c r="J206">
        <f t="shared" si="13"/>
        <v>1</v>
      </c>
      <c r="K206">
        <f>覆盖面积与厚度!L210</f>
        <v>2.2596916936405504</v>
      </c>
      <c r="L206"/>
      <c r="M206" s="5">
        <f>覆盖面积与厚度!U210</f>
        <v>42.894286241329262</v>
      </c>
    </row>
    <row r="207" spans="2:13" x14ac:dyDescent="0.25">
      <c r="B207">
        <f>覆盖面积与厚度!B211</f>
        <v>2.0520507044024474</v>
      </c>
      <c r="C207">
        <f>覆盖面积与厚度!N211</f>
        <v>1</v>
      </c>
      <c r="E207">
        <f t="shared" si="16"/>
        <v>2.0520507044024474</v>
      </c>
      <c r="F207">
        <f>覆盖面积与厚度!U211</f>
        <v>42.894286249447369</v>
      </c>
      <c r="I207" s="5">
        <f>覆盖面积与厚度!B211</f>
        <v>2.0520507044024474</v>
      </c>
      <c r="J207">
        <f t="shared" si="13"/>
        <v>1</v>
      </c>
      <c r="K207">
        <f>覆盖面积与厚度!L211</f>
        <v>2.2596916939779637</v>
      </c>
      <c r="M207" s="5">
        <f>覆盖面积与厚度!U211</f>
        <v>42.894286249447369</v>
      </c>
    </row>
    <row r="208" spans="2:13" x14ac:dyDescent="0.25">
      <c r="B208">
        <f>覆盖面积与厚度!B212</f>
        <v>2.0520507047024474</v>
      </c>
      <c r="C208">
        <f>覆盖面积与厚度!N212</f>
        <v>1</v>
      </c>
      <c r="E208">
        <f t="shared" si="16"/>
        <v>2.0520507047024474</v>
      </c>
      <c r="F208">
        <f>覆盖面积与厚度!U212</f>
        <v>42.894286273802102</v>
      </c>
      <c r="I208" s="5">
        <f>覆盖面积与厚度!B212</f>
        <v>2.0520507047024474</v>
      </c>
      <c r="J208">
        <f t="shared" si="13"/>
        <v>1</v>
      </c>
      <c r="K208">
        <f>覆盖面积与厚度!L212</f>
        <v>2.259691694990221</v>
      </c>
      <c r="M208" s="5">
        <f>覆盖面积与厚度!U212</f>
        <v>42.894286273802102</v>
      </c>
    </row>
    <row r="209" spans="2:13" x14ac:dyDescent="0.25">
      <c r="B209">
        <f>覆盖面积与厚度!B213</f>
        <v>2.0520507051024475</v>
      </c>
      <c r="C209">
        <f>覆盖面积与厚度!N213</f>
        <v>1</v>
      </c>
      <c r="E209">
        <f t="shared" si="16"/>
        <v>2.0520507051024475</v>
      </c>
      <c r="F209">
        <f>覆盖面积与厚度!U213</f>
        <v>42.894286306275809</v>
      </c>
      <c r="I209" s="5">
        <f>覆盖面积与厚度!B213</f>
        <v>2.0520507051024475</v>
      </c>
      <c r="J209">
        <f t="shared" si="13"/>
        <v>1</v>
      </c>
      <c r="K209">
        <f>覆盖面积与厚度!L213</f>
        <v>2.2596916963399285</v>
      </c>
      <c r="M209" s="5">
        <f>覆盖面积与厚度!U213</f>
        <v>42.894286306275809</v>
      </c>
    </row>
    <row r="210" spans="2:13" x14ac:dyDescent="0.25">
      <c r="B210">
        <f>覆盖面积与厚度!B214</f>
        <v>2.0520507053024475</v>
      </c>
      <c r="C210">
        <f>覆盖面积与厚度!N214</f>
        <v>1</v>
      </c>
      <c r="E210">
        <f t="shared" si="16"/>
        <v>2.0520507053024475</v>
      </c>
      <c r="F210">
        <f>覆盖面积与厚度!U214</f>
        <v>42.894286322512848</v>
      </c>
      <c r="I210" s="5">
        <f>覆盖面积与厚度!B214</f>
        <v>2.0520507053024475</v>
      </c>
      <c r="J210">
        <f t="shared" si="13"/>
        <v>1</v>
      </c>
      <c r="K210">
        <f>覆盖面积与厚度!L214</f>
        <v>2.25969169701479</v>
      </c>
      <c r="M210" s="5">
        <f>覆盖面积与厚度!U214</f>
        <v>42.894286322512848</v>
      </c>
    </row>
    <row r="211" spans="2:13" x14ac:dyDescent="0.25">
      <c r="B211">
        <f>覆盖面积与厚度!B215</f>
        <v>2.0520507143024473</v>
      </c>
      <c r="C211">
        <f>覆盖面积与厚度!N215</f>
        <v>1</v>
      </c>
      <c r="E211">
        <f t="shared" si="15"/>
        <v>2.0520507143024473</v>
      </c>
      <c r="F211">
        <f>覆盖面积与厚度!U215</f>
        <v>42.894287053555715</v>
      </c>
      <c r="I211" s="5">
        <f>覆盖面积与厚度!B215</f>
        <v>2.0520507143024473</v>
      </c>
      <c r="J211">
        <f t="shared" si="13"/>
        <v>1</v>
      </c>
      <c r="K211">
        <f>覆盖面积与厚度!L215</f>
        <v>2.2596917273991806</v>
      </c>
      <c r="M211" s="5">
        <f>覆盖面积与厚度!U215</f>
        <v>42.894287053555715</v>
      </c>
    </row>
    <row r="212" spans="2:13" x14ac:dyDescent="0.25">
      <c r="B212">
        <f>覆盖面积与厚度!B216</f>
        <v>2.0520508043024472</v>
      </c>
      <c r="C212">
        <f>覆盖面积与厚度!N216</f>
        <v>1</v>
      </c>
      <c r="E212">
        <f t="shared" si="15"/>
        <v>2.0520508043024472</v>
      </c>
      <c r="F212">
        <f>覆盖面积与厚度!U216</f>
        <v>42.894294401666698</v>
      </c>
      <c r="I212" s="5">
        <f>覆盖面积与厚度!B216</f>
        <v>2.0520508043024472</v>
      </c>
      <c r="J212">
        <f t="shared" si="13"/>
        <v>1</v>
      </c>
      <c r="K212">
        <f>覆盖面积与厚度!L216</f>
        <v>2.2596920328092782</v>
      </c>
      <c r="M212" s="5">
        <f>覆盖面积与厚度!U216</f>
        <v>42.894294401666698</v>
      </c>
    </row>
    <row r="213" spans="2:13" x14ac:dyDescent="0.25">
      <c r="B213">
        <f>覆盖面积与厚度!B217</f>
        <v>2.0520517043024475</v>
      </c>
      <c r="C213">
        <f>覆盖面积与厚度!N217</f>
        <v>1</v>
      </c>
      <c r="E213">
        <f t="shared" si="15"/>
        <v>2.0520517043024475</v>
      </c>
      <c r="F213">
        <f>覆盖面积与厚度!U217</f>
        <v>42.894371722476521</v>
      </c>
      <c r="I213" s="5">
        <f>覆盖面积与厚度!B217</f>
        <v>2.0520517043024475</v>
      </c>
      <c r="J213">
        <f t="shared" si="13"/>
        <v>1</v>
      </c>
      <c r="K213">
        <f>覆盖面积与厚度!L217</f>
        <v>2.2596952464999966</v>
      </c>
      <c r="M213" s="5">
        <f>覆盖面积与厚度!U217</f>
        <v>42.894371722476521</v>
      </c>
    </row>
    <row r="214" spans="2:13" x14ac:dyDescent="0.25">
      <c r="B214">
        <f>覆盖面积与厚度!B218</f>
        <v>2.0520581911144116</v>
      </c>
      <c r="C214">
        <f>覆盖面积与厚度!N218</f>
        <v>1</v>
      </c>
      <c r="E214">
        <f t="shared" si="15"/>
        <v>2.0520581911144116</v>
      </c>
      <c r="F214">
        <f>覆盖面积与厚度!U218</f>
        <v>42.895157493655617</v>
      </c>
      <c r="I214" s="5">
        <f>覆盖面积与厚度!B218</f>
        <v>2.0520581911144116</v>
      </c>
      <c r="J214">
        <f t="shared" si="13"/>
        <v>1</v>
      </c>
      <c r="K214">
        <f>覆盖面积与厚度!L218</f>
        <v>2.2597279055672836</v>
      </c>
      <c r="M214" s="5">
        <f>覆盖面积与厚度!U218</f>
        <v>42.895157493655617</v>
      </c>
    </row>
    <row r="215" spans="2:13" x14ac:dyDescent="0.25">
      <c r="B215">
        <f>覆盖面积与厚度!B219</f>
        <v>2.0520607043024475</v>
      </c>
      <c r="C215">
        <f>覆盖面积与厚度!N219</f>
        <v>1</v>
      </c>
      <c r="E215">
        <f t="shared" si="15"/>
        <v>2.0520607043024475</v>
      </c>
      <c r="F215">
        <f>覆盖面积与厚度!U219</f>
        <v>42.895461925230663</v>
      </c>
      <c r="I215" s="5">
        <f>覆盖面积与厚度!B219</f>
        <v>2.0520607043024475</v>
      </c>
      <c r="J215">
        <f t="shared" si="13"/>
        <v>1</v>
      </c>
      <c r="K215">
        <f>覆盖面积与厚度!L219</f>
        <v>2.2597405586799941</v>
      </c>
      <c r="M215" s="5">
        <f>覆盖面积与厚度!U219</f>
        <v>42.895461925230663</v>
      </c>
    </row>
    <row r="216" spans="2:13" x14ac:dyDescent="0.25">
      <c r="B216">
        <f>覆盖面积与厚度!B220</f>
        <v>2.0520707043024475</v>
      </c>
      <c r="C216">
        <f>覆盖面积与厚度!N220</f>
        <v>1</v>
      </c>
      <c r="E216">
        <f t="shared" si="15"/>
        <v>2.0520707043024475</v>
      </c>
      <c r="F216">
        <f>覆盖面积与厚度!U220</f>
        <v>42.896673261062503</v>
      </c>
      <c r="I216" s="5">
        <f>覆盖面积与厚度!B220</f>
        <v>2.0520707043024475</v>
      </c>
      <c r="J216">
        <f t="shared" si="13"/>
        <v>1</v>
      </c>
      <c r="K216">
        <f>覆盖面积与厚度!L220</f>
        <v>2.2597909055233161</v>
      </c>
      <c r="M216" s="5">
        <f>覆盖面积与厚度!U220</f>
        <v>42.896673261062503</v>
      </c>
    </row>
    <row r="217" spans="2:13" x14ac:dyDescent="0.25">
      <c r="B217">
        <f>覆盖面积与厚度!B221</f>
        <v>2.0521007043024473</v>
      </c>
      <c r="C217">
        <f>覆盖面积与厚度!N221</f>
        <v>1</v>
      </c>
      <c r="E217">
        <f t="shared" si="15"/>
        <v>2.0521007043024473</v>
      </c>
      <c r="F217">
        <f>覆盖面积与厚度!U221</f>
        <v>42.900307266501798</v>
      </c>
      <c r="I217" s="5">
        <f>覆盖面积与厚度!B221</f>
        <v>2.0521007043024473</v>
      </c>
      <c r="J217">
        <f t="shared" si="13"/>
        <v>1</v>
      </c>
      <c r="K217">
        <f>覆盖面积与厚度!L221</f>
        <v>2.2599419459678338</v>
      </c>
      <c r="M217" s="5">
        <f>覆盖面积与厚度!U221</f>
        <v>42.900307266501798</v>
      </c>
    </row>
    <row r="218" spans="2:13" x14ac:dyDescent="0.25">
      <c r="B218">
        <f>覆盖面积与厚度!B222</f>
        <v>2.0521307043024475</v>
      </c>
      <c r="C218">
        <f>覆盖面积与厚度!N222</f>
        <v>1</v>
      </c>
      <c r="E218">
        <f t="shared" si="15"/>
        <v>2.0521307043024475</v>
      </c>
      <c r="F218">
        <f>覆盖面积与厚度!U222</f>
        <v>42.903941269884974</v>
      </c>
      <c r="I218" s="5">
        <f>覆盖面积与厚度!B222</f>
        <v>2.0521307043024475</v>
      </c>
      <c r="J218">
        <f t="shared" si="13"/>
        <v>1</v>
      </c>
      <c r="K218">
        <f>覆盖面积与厚度!L222</f>
        <v>2.2600929863269075</v>
      </c>
      <c r="M218" s="5">
        <f>覆盖面积与厚度!U222</f>
        <v>42.903941269884974</v>
      </c>
    </row>
    <row r="219" spans="2:13" x14ac:dyDescent="0.25">
      <c r="B219">
        <f>覆盖面积与厚度!B223</f>
        <v>2.0521507043024476</v>
      </c>
      <c r="C219">
        <f>覆盖面积与厚度!N223</f>
        <v>1</v>
      </c>
      <c r="E219">
        <f t="shared" si="15"/>
        <v>2.0521507043024476</v>
      </c>
      <c r="F219">
        <f>覆盖面积与厚度!U223</f>
        <v>42.906363937670307</v>
      </c>
      <c r="I219" s="5">
        <f>覆盖面积与厚度!B223</f>
        <v>2.0521507043024476</v>
      </c>
      <c r="J219">
        <f t="shared" si="13"/>
        <v>1</v>
      </c>
      <c r="K219">
        <f>覆盖面积与厚度!L223</f>
        <v>2.2601936798523812</v>
      </c>
      <c r="M219" s="5">
        <f>覆盖面积与厚度!U223</f>
        <v>42.906363937670307</v>
      </c>
    </row>
    <row r="220" spans="2:13" x14ac:dyDescent="0.25">
      <c r="B220">
        <f>覆盖面积与厚度!B224</f>
        <v>2.0522507043024474</v>
      </c>
      <c r="C220">
        <f>覆盖面积与厚度!N224</f>
        <v>1</v>
      </c>
      <c r="E220">
        <f t="shared" si="15"/>
        <v>2.0522507043024474</v>
      </c>
      <c r="F220">
        <f>覆盖面积与厚度!U224</f>
        <v>42.918477264966214</v>
      </c>
      <c r="I220" s="5">
        <f>覆盖面积与厚度!B224</f>
        <v>2.0522507043024474</v>
      </c>
      <c r="J220">
        <f t="shared" si="13"/>
        <v>1</v>
      </c>
      <c r="K220">
        <f>覆盖面积与厚度!L224</f>
        <v>2.2606971469965025</v>
      </c>
      <c r="M220" s="5">
        <f>覆盖面积与厚度!U224</f>
        <v>42.918477264966214</v>
      </c>
    </row>
    <row r="221" spans="2:13" x14ac:dyDescent="0.25">
      <c r="B221">
        <f>覆盖面积与厚度!B225</f>
        <v>2.0525507043024476</v>
      </c>
      <c r="C221">
        <f>覆盖面积与厚度!N225</f>
        <v>1</v>
      </c>
      <c r="E221">
        <f t="shared" si="15"/>
        <v>2.0525507043024476</v>
      </c>
      <c r="F221">
        <f>覆盖面积与厚度!U225</f>
        <v>42.954817193844256</v>
      </c>
      <c r="I221" s="5">
        <f>覆盖面积与厚度!B225</f>
        <v>2.0525507043024476</v>
      </c>
      <c r="J221">
        <f t="shared" si="13"/>
        <v>1</v>
      </c>
      <c r="K221">
        <f>覆盖面积与厚度!L225</f>
        <v>2.2622075462270783</v>
      </c>
      <c r="M221" s="5">
        <f>覆盖面积与厚度!U225</f>
        <v>42.954817193844256</v>
      </c>
    </row>
    <row r="222" spans="2:13" x14ac:dyDescent="0.25">
      <c r="B222">
        <f>覆盖面积与厚度!B226</f>
        <v>2.0528507043024473</v>
      </c>
      <c r="C222">
        <f>覆盖面积与厚度!N226</f>
        <v>1</v>
      </c>
      <c r="E222">
        <f t="shared" si="15"/>
        <v>2.0528507043024473</v>
      </c>
      <c r="F222">
        <f>覆盖面积与厚度!U226</f>
        <v>42.991157069712543</v>
      </c>
      <c r="I222" s="5">
        <f>覆盖面积与厚度!B226</f>
        <v>2.0528507043024473</v>
      </c>
      <c r="J222">
        <f t="shared" si="13"/>
        <v>1</v>
      </c>
      <c r="K222">
        <f>覆盖面积与厚度!L226</f>
        <v>2.2637179432558634</v>
      </c>
      <c r="M222" s="5">
        <f>覆盖面积与厚度!U226</f>
        <v>42.991157069712543</v>
      </c>
    </row>
    <row r="223" spans="2:13" x14ac:dyDescent="0.25">
      <c r="B223">
        <f>覆盖面积与厚度!B227</f>
        <v>2.0530507043024473</v>
      </c>
      <c r="C223">
        <f>覆盖面积与厚度!N227</f>
        <v>1</v>
      </c>
      <c r="E223">
        <f t="shared" si="15"/>
        <v>2.0530507043024473</v>
      </c>
      <c r="F223">
        <f>覆盖面积与厚度!U227</f>
        <v>43.015383623015246</v>
      </c>
      <c r="I223" s="5">
        <f>覆盖面积与厚度!B227</f>
        <v>2.0530507043024473</v>
      </c>
      <c r="J223">
        <f t="shared" si="13"/>
        <v>1</v>
      </c>
      <c r="K223">
        <f>覆盖面积与厚度!L227</f>
        <v>2.2647248733368102</v>
      </c>
      <c r="M223" s="5">
        <f>覆盖面积与厚度!U227</f>
        <v>43.015383623015246</v>
      </c>
    </row>
    <row r="224" spans="2:13" x14ac:dyDescent="0.25">
      <c r="B224">
        <f>覆盖面积与厚度!B228</f>
        <v>2.0540507043024472</v>
      </c>
      <c r="C224">
        <f>覆盖面积与厚度!N228</f>
        <v>1</v>
      </c>
      <c r="E224">
        <f t="shared" si="15"/>
        <v>2.0540507043024472</v>
      </c>
      <c r="F224">
        <f>覆盖面积与厚度!U228</f>
        <v>43.136516155203239</v>
      </c>
      <c r="I224" s="5">
        <f>覆盖面积与厚度!B228</f>
        <v>2.0540507043024472</v>
      </c>
      <c r="J224">
        <f t="shared" si="13"/>
        <v>1</v>
      </c>
      <c r="K224">
        <f>覆盖面积与厚度!L228</f>
        <v>2.2697595140184497</v>
      </c>
      <c r="M224" s="5">
        <f>覆盖面积与厚度!U228</f>
        <v>43.136516155203239</v>
      </c>
    </row>
    <row r="225" spans="2:13" x14ac:dyDescent="0.25">
      <c r="B225">
        <f>覆盖面积与厚度!B229</f>
        <v>2.0570507043024473</v>
      </c>
      <c r="C225">
        <f>覆盖面积与厚度!N229</f>
        <v>1</v>
      </c>
      <c r="E225">
        <f t="shared" si="15"/>
        <v>2.0570507043024473</v>
      </c>
      <c r="F225">
        <f>覆盖面积与厚度!U229</f>
        <v>43.49991327665078</v>
      </c>
      <c r="I225" s="5">
        <f>覆盖面积与厚度!B229</f>
        <v>2.0570507043024473</v>
      </c>
      <c r="J225">
        <f t="shared" si="13"/>
        <v>1</v>
      </c>
      <c r="K225">
        <f>覆盖面积与厚度!L229</f>
        <v>2.2848634164618411</v>
      </c>
      <c r="M225" s="5">
        <f>覆盖面积与厚度!U229</f>
        <v>43.49991327665078</v>
      </c>
    </row>
    <row r="226" spans="2:13" x14ac:dyDescent="0.25">
      <c r="B226">
        <f>覆盖面积与厚度!B230</f>
        <v>2.0600507043024474</v>
      </c>
      <c r="C226">
        <f>覆盖面积与厚度!N230</f>
        <v>1</v>
      </c>
      <c r="E226">
        <f t="shared" si="15"/>
        <v>2.0600507043024474</v>
      </c>
      <c r="F226">
        <f>覆盖面积与厚度!U230</f>
        <v>43.863309922982154</v>
      </c>
      <c r="I226" s="5">
        <f>覆盖面积与厚度!B230</f>
        <v>2.0600507043024474</v>
      </c>
      <c r="J226">
        <f t="shared" si="13"/>
        <v>1</v>
      </c>
      <c r="K226">
        <f>覆盖面积与厚度!L230</f>
        <v>2.299967299303737</v>
      </c>
      <c r="M226" s="5">
        <f>覆盖面积与厚度!U230</f>
        <v>43.863309922982154</v>
      </c>
    </row>
    <row r="227" spans="2:13" x14ac:dyDescent="0.25">
      <c r="B227">
        <f>覆盖面积与厚度!B231</f>
        <v>2.0620507043024472</v>
      </c>
      <c r="C227">
        <f>覆盖面积与厚度!N231</f>
        <v>1</v>
      </c>
      <c r="E227">
        <f t="shared" ref="E227:E276" si="17">B227</f>
        <v>2.0620507043024472</v>
      </c>
      <c r="F227">
        <f>覆盖面积与厚度!U231</f>
        <v>44.105573919778529</v>
      </c>
      <c r="I227" s="5">
        <f>覆盖面积与厚度!B231</f>
        <v>2.0620507043024472</v>
      </c>
      <c r="J227">
        <f t="shared" si="13"/>
        <v>1</v>
      </c>
      <c r="K227">
        <f>覆盖面积与厚度!L231</f>
        <v>2.3100365365543061</v>
      </c>
      <c r="M227" s="5">
        <f>覆盖面积与厚度!U231</f>
        <v>44.105573919778529</v>
      </c>
    </row>
    <row r="228" spans="2:13" x14ac:dyDescent="0.25">
      <c r="B228">
        <f>覆盖面积与厚度!B232</f>
        <v>2.0720507043024474</v>
      </c>
      <c r="C228">
        <f>覆盖面积与厚度!N232</f>
        <v>1</v>
      </c>
      <c r="E228">
        <f t="shared" si="17"/>
        <v>2.0720507043024474</v>
      </c>
      <c r="F228">
        <f>覆盖面积与厚度!U232</f>
        <v>45.316899840232331</v>
      </c>
      <c r="I228" s="5">
        <f>覆盖面积与厚度!B232</f>
        <v>2.0720507043024474</v>
      </c>
      <c r="J228">
        <f t="shared" si="13"/>
        <v>1</v>
      </c>
      <c r="K228">
        <f>覆盖面积与厚度!L232</f>
        <v>2.36038297116579</v>
      </c>
      <c r="M228" s="5">
        <f>覆盖面积与厚度!U232</f>
        <v>45.316899840232331</v>
      </c>
    </row>
    <row r="229" spans="2:13" ht="13.5" customHeight="1" x14ac:dyDescent="0.25">
      <c r="B229">
        <f>覆盖面积与厚度!B233</f>
        <v>2.1020507043024472</v>
      </c>
      <c r="C229">
        <f>覆盖面积与厚度!N233</f>
        <v>1</v>
      </c>
      <c r="E229">
        <f t="shared" si="17"/>
        <v>2.1020507043024472</v>
      </c>
      <c r="F229">
        <f>覆盖面积与厚度!U233</f>
        <v>48.950982695062201</v>
      </c>
      <c r="I229" s="5">
        <f>覆盖面积与厚度!B233</f>
        <v>2.1020507043024472</v>
      </c>
      <c r="J229">
        <f t="shared" si="13"/>
        <v>1</v>
      </c>
      <c r="K229">
        <f>覆盖面积与厚度!L233</f>
        <v>2.5114266576079514</v>
      </c>
      <c r="M229" s="5">
        <f>覆盖面积与厚度!U233</f>
        <v>48.950982695062201</v>
      </c>
    </row>
    <row r="230" spans="2:13" x14ac:dyDescent="0.25">
      <c r="B230">
        <f>覆盖面积与厚度!B234</f>
        <v>2.1320507043024475</v>
      </c>
      <c r="C230">
        <f>覆盖面积与厚度!N234</f>
        <v>1</v>
      </c>
      <c r="E230">
        <f t="shared" si="17"/>
        <v>2.1320507043024475</v>
      </c>
      <c r="F230">
        <f>覆盖面积与厚度!U234</f>
        <v>52.585170643403629</v>
      </c>
      <c r="I230" s="5">
        <f>覆盖面积与厚度!B234</f>
        <v>2.1320507043024475</v>
      </c>
      <c r="J230">
        <f t="shared" si="13"/>
        <v>1</v>
      </c>
      <c r="K230">
        <f>覆盖面积与厚度!L234</f>
        <v>2.6624747266810158</v>
      </c>
      <c r="M230" s="5">
        <f>覆盖面积与厚度!U234</f>
        <v>52.585170643403629</v>
      </c>
    </row>
    <row r="231" spans="2:13" x14ac:dyDescent="0.25">
      <c r="B231">
        <f>覆盖面积与厚度!B235</f>
        <v>2.1520507043024475</v>
      </c>
      <c r="C231">
        <f>覆盖面积与厚度!N235</f>
        <v>1</v>
      </c>
      <c r="E231">
        <f t="shared" si="17"/>
        <v>2.1520507043024475</v>
      </c>
      <c r="F231">
        <f>覆盖面积与厚度!U235</f>
        <v>55.008002267106384</v>
      </c>
      <c r="I231" s="5">
        <f>覆盖面积与厚度!B235</f>
        <v>2.1520507043024475</v>
      </c>
      <c r="J231">
        <f t="shared" si="13"/>
        <v>1</v>
      </c>
      <c r="K231">
        <f>覆盖面积与厚度!L235</f>
        <v>2.763175094216856</v>
      </c>
      <c r="M231" s="5">
        <f>覆盖面积与厚度!U235</f>
        <v>55.008002267106384</v>
      </c>
    </row>
    <row r="232" spans="2:13" x14ac:dyDescent="0.25">
      <c r="B232">
        <f>覆盖面积与厚度!B236</f>
        <v>2.2020507043024473</v>
      </c>
      <c r="C232">
        <f>覆盖面积与厚度!N236</f>
        <v>1</v>
      </c>
      <c r="E232">
        <f t="shared" si="17"/>
        <v>2.2020507043024473</v>
      </c>
      <c r="F232">
        <f>覆盖面积与厚度!U236</f>
        <v>61.065417446573008</v>
      </c>
      <c r="I232" s="5">
        <f>覆盖面积与厚度!B236</f>
        <v>2.2020507043024473</v>
      </c>
      <c r="J232">
        <f t="shared" si="13"/>
        <v>1</v>
      </c>
      <c r="K232">
        <f>覆盖面积与厚度!L236</f>
        <v>3.0149400239784576</v>
      </c>
      <c r="M232" s="5">
        <f>覆盖面积与厚度!U236</f>
        <v>61.065417446573008</v>
      </c>
    </row>
    <row r="233" spans="2:13" x14ac:dyDescent="0.25">
      <c r="B233">
        <f>覆盖面积与厚度!B237</f>
        <v>2.2520507043024476</v>
      </c>
      <c r="C233">
        <f>覆盖面积与厚度!N237</f>
        <v>1</v>
      </c>
      <c r="E233">
        <f t="shared" si="17"/>
        <v>2.2520507043024476</v>
      </c>
      <c r="F233">
        <f>覆盖面积与厚度!U237</f>
        <v>67.123168749725465</v>
      </c>
      <c r="I233" s="5">
        <f>覆盖面积与厚度!B237</f>
        <v>2.2520507043024476</v>
      </c>
      <c r="J233">
        <f t="shared" si="13"/>
        <v>1</v>
      </c>
      <c r="K233">
        <f>覆盖面积与厚度!L237</f>
        <v>3.2667189649023416</v>
      </c>
      <c r="M233" s="5">
        <f>覆盖面积与厚度!U237</f>
        <v>67.123168749725465</v>
      </c>
    </row>
    <row r="234" spans="2:13" x14ac:dyDescent="0.25">
      <c r="B234">
        <f>覆盖面积与厚度!B238</f>
        <v>2.3020507043024474</v>
      </c>
      <c r="C234">
        <f>覆盖面积与厚度!N238</f>
        <v>1</v>
      </c>
      <c r="E234">
        <f t="shared" si="17"/>
        <v>2.3020507043024474</v>
      </c>
      <c r="F234">
        <f>覆盖面积与厚度!U238</f>
        <v>73.181256180039242</v>
      </c>
      <c r="I234" s="5">
        <f>覆盖面积与厚度!B238</f>
        <v>2.3020507043024474</v>
      </c>
      <c r="J234">
        <f t="shared" si="13"/>
        <v>1</v>
      </c>
      <c r="K234">
        <f>覆盖面积与厚度!L238</f>
        <v>3.5185119172269492</v>
      </c>
      <c r="M234" s="5">
        <f>覆盖面积与厚度!U238</f>
        <v>73.181256180039242</v>
      </c>
    </row>
    <row r="235" spans="2:13" x14ac:dyDescent="0.25">
      <c r="B235">
        <f>覆盖面积与厚度!B239</f>
        <v>2.3451997353725162</v>
      </c>
      <c r="C235">
        <f>覆盖面积与厚度!N239</f>
        <v>1</v>
      </c>
      <c r="E235">
        <f t="shared" si="17"/>
        <v>2.3451997353725162</v>
      </c>
      <c r="F235">
        <f>覆盖面积与厚度!U239</f>
        <v>78.40950991361116</v>
      </c>
      <c r="I235" s="5">
        <f>覆盖面积与厚度!B239</f>
        <v>2.3451997353725162</v>
      </c>
      <c r="J235">
        <f t="shared" si="13"/>
        <v>1</v>
      </c>
      <c r="K235">
        <f>覆盖面积与厚度!L239</f>
        <v>3.7358144311283126</v>
      </c>
      <c r="M235" s="5">
        <f>覆盖面积与厚度!U239</f>
        <v>78.40950991361116</v>
      </c>
    </row>
    <row r="236" spans="2:13" x14ac:dyDescent="0.25">
      <c r="B236">
        <f>覆盖面积与厚度!B240</f>
        <v>2.3451997354725163</v>
      </c>
      <c r="C236">
        <f>覆盖面积与厚度!N240</f>
        <v>1</v>
      </c>
      <c r="E236">
        <f t="shared" si="17"/>
        <v>2.3451997354725163</v>
      </c>
      <c r="F236">
        <f>覆盖面积与厚度!U240</f>
        <v>78.40950992572796</v>
      </c>
      <c r="I236" s="5">
        <f>覆盖面积与厚度!B240</f>
        <v>2.3451997354725163</v>
      </c>
      <c r="J236">
        <f t="shared" si="13"/>
        <v>1</v>
      </c>
      <c r="K236">
        <f>覆盖面积与厚度!L240</f>
        <v>3.7358144316319244</v>
      </c>
      <c r="M236" s="5">
        <f>覆盖面积与厚度!U240</f>
        <v>78.40950992572796</v>
      </c>
    </row>
    <row r="237" spans="2:13" x14ac:dyDescent="0.25">
      <c r="B237">
        <f>覆盖面积与厚度!B241</f>
        <v>2.3451997357725163</v>
      </c>
      <c r="C237">
        <f>覆盖面积与厚度!N241</f>
        <v>1</v>
      </c>
      <c r="E237">
        <f t="shared" si="17"/>
        <v>2.3451997357725163</v>
      </c>
      <c r="F237">
        <f>覆盖面积与厚度!U241</f>
        <v>78.4095099620789</v>
      </c>
      <c r="I237" s="5">
        <f>覆盖面积与厚度!B241</f>
        <v>2.3451997357725163</v>
      </c>
      <c r="J237">
        <f t="shared" si="13"/>
        <v>1</v>
      </c>
      <c r="K237">
        <f>覆盖面积与厚度!L241</f>
        <v>3.7358144331427825</v>
      </c>
      <c r="M237" s="5">
        <f>覆盖面积与厚度!U241</f>
        <v>78.4095099620789</v>
      </c>
    </row>
    <row r="238" spans="2:13" x14ac:dyDescent="0.25">
      <c r="B238">
        <f>覆盖面积与厚度!B242</f>
        <v>2.3451997361725163</v>
      </c>
      <c r="C238">
        <f>覆盖面积与厚度!N242</f>
        <v>1</v>
      </c>
      <c r="E238">
        <f t="shared" si="17"/>
        <v>2.3451997361725163</v>
      </c>
      <c r="F238">
        <f>覆盖面积与厚度!U242</f>
        <v>78.409510010547777</v>
      </c>
      <c r="I238" s="5">
        <f>覆盖面积与厚度!B242</f>
        <v>2.3451997361725163</v>
      </c>
      <c r="J238">
        <f t="shared" si="13"/>
        <v>1</v>
      </c>
      <c r="K238">
        <f>覆盖面积与厚度!L242</f>
        <v>3.7358144351573004</v>
      </c>
      <c r="M238" s="5">
        <f>覆盖面积与厚度!U242</f>
        <v>78.409510010547777</v>
      </c>
    </row>
    <row r="239" spans="2:13" x14ac:dyDescent="0.25">
      <c r="B239">
        <f>覆盖面积与厚度!B243</f>
        <v>2.3451997363725163</v>
      </c>
      <c r="C239">
        <f>覆盖面积与厚度!N243</f>
        <v>1</v>
      </c>
      <c r="E239">
        <f t="shared" si="17"/>
        <v>2.3451997363725163</v>
      </c>
      <c r="F239">
        <f>覆盖面积与厚度!U243</f>
        <v>78.409510034782457</v>
      </c>
      <c r="I239" s="5">
        <f>覆盖面积与厚度!B243</f>
        <v>2.3451997363725163</v>
      </c>
      <c r="J239">
        <f t="shared" si="13"/>
        <v>1</v>
      </c>
      <c r="K239">
        <f>覆盖面积与厚度!L243</f>
        <v>3.7358144361645693</v>
      </c>
      <c r="M239" s="5">
        <f>覆盖面积与厚度!U243</f>
        <v>78.409510034782457</v>
      </c>
    </row>
    <row r="240" spans="2:13" x14ac:dyDescent="0.25">
      <c r="B240">
        <f>覆盖面积与厚度!B244</f>
        <v>2.3451997453725162</v>
      </c>
      <c r="C240">
        <f>覆盖面积与厚度!N244</f>
        <v>1</v>
      </c>
      <c r="E240">
        <f t="shared" si="17"/>
        <v>2.3451997453725162</v>
      </c>
      <c r="F240">
        <f>覆盖面积与厚度!U244</f>
        <v>78.409511125834342</v>
      </c>
      <c r="I240" s="5">
        <f>覆盖面积与厚度!B244</f>
        <v>2.3451997453725162</v>
      </c>
      <c r="J240">
        <f t="shared" si="13"/>
        <v>1</v>
      </c>
      <c r="K240">
        <f>覆盖面积与厚度!L244</f>
        <v>3.7358144815120848</v>
      </c>
      <c r="M240" s="5">
        <f>覆盖面积与厚度!U244</f>
        <v>78.409511125834342</v>
      </c>
    </row>
    <row r="241" spans="2:13" x14ac:dyDescent="0.25">
      <c r="B241">
        <f>覆盖面积与厚度!B245</f>
        <v>2.3451998353725161</v>
      </c>
      <c r="C241">
        <f>覆盖面积与厚度!N245</f>
        <v>1</v>
      </c>
      <c r="E241">
        <f t="shared" si="17"/>
        <v>2.3451998353725161</v>
      </c>
      <c r="F241">
        <f>覆盖面积与厚度!U245</f>
        <v>78.409522085554798</v>
      </c>
      <c r="I241" s="5">
        <f>覆盖面积与厚度!B245</f>
        <v>2.3451998353725161</v>
      </c>
      <c r="J241">
        <f t="shared" si="13"/>
        <v>1</v>
      </c>
      <c r="K241">
        <f>覆盖面积与厚度!L245</f>
        <v>3.7358149370322122</v>
      </c>
      <c r="M241" s="5">
        <f>覆盖面积与厚度!U245</f>
        <v>78.409522085554798</v>
      </c>
    </row>
    <row r="242" spans="2:13" x14ac:dyDescent="0.25">
      <c r="B242">
        <f>覆盖面积与厚度!B246</f>
        <v>2.3452007353725164</v>
      </c>
      <c r="C242">
        <f>覆盖面积与厚度!N246</f>
        <v>1</v>
      </c>
      <c r="E242">
        <f t="shared" si="17"/>
        <v>2.3452007353725164</v>
      </c>
      <c r="F242">
        <f>覆盖面积与厚度!U246</f>
        <v>78.40963668452703</v>
      </c>
      <c r="I242" s="5">
        <f>覆盖面积与厚度!B246</f>
        <v>2.3452007353725164</v>
      </c>
      <c r="J242">
        <f t="shared" si="13"/>
        <v>1</v>
      </c>
      <c r="K242">
        <f>覆盖面积与厚度!L246</f>
        <v>3.7358197001225286</v>
      </c>
      <c r="M242" s="5">
        <f>覆盖面积与厚度!U246</f>
        <v>78.40963668452703</v>
      </c>
    </row>
    <row r="243" spans="2:13" x14ac:dyDescent="0.25">
      <c r="B243">
        <f>覆盖面积与厚度!B247</f>
        <v>2.3452072221844804</v>
      </c>
      <c r="C243">
        <f>覆盖面积与厚度!N247</f>
        <v>1</v>
      </c>
      <c r="E243">
        <f t="shared" si="17"/>
        <v>2.3452072221844804</v>
      </c>
      <c r="F243">
        <f>覆盖面积与厚度!U247</f>
        <v>78.410755437501862</v>
      </c>
      <c r="I243" s="5">
        <f>覆盖面积与厚度!B247</f>
        <v>2.3452072221844804</v>
      </c>
      <c r="J243">
        <f t="shared" si="13"/>
        <v>1</v>
      </c>
      <c r="K243">
        <f>覆盖面积与厚度!L247</f>
        <v>3.7358661989813484</v>
      </c>
      <c r="M243" s="5">
        <f>覆盖面积与厚度!U247</f>
        <v>78.410755437501862</v>
      </c>
    </row>
    <row r="244" spans="2:13" x14ac:dyDescent="0.25">
      <c r="B244">
        <f>覆盖面积与厚度!B248</f>
        <v>2.3452097353725163</v>
      </c>
      <c r="C244">
        <f>覆盖面积与厚度!N248</f>
        <v>1</v>
      </c>
      <c r="E244">
        <f t="shared" si="17"/>
        <v>2.3452097353725163</v>
      </c>
      <c r="F244">
        <f>覆盖面积与厚度!U248</f>
        <v>78.411188876318562</v>
      </c>
      <c r="I244" s="5">
        <f>覆盖面积与厚度!B248</f>
        <v>2.3452097353725163</v>
      </c>
      <c r="J244">
        <f t="shared" si="13"/>
        <v>1</v>
      </c>
      <c r="K244">
        <f>覆盖面积与厚度!L248</f>
        <v>3.7358842140488369</v>
      </c>
      <c r="M244" s="5">
        <f>覆盖面积与厚度!U248</f>
        <v>78.411188876318562</v>
      </c>
    </row>
    <row r="245" spans="2:13" x14ac:dyDescent="0.25">
      <c r="B245">
        <f>覆盖面积与厚度!B249</f>
        <v>2.3452197353725164</v>
      </c>
      <c r="C245">
        <f>覆盖面积与厚度!N249</f>
        <v>1</v>
      </c>
      <c r="E245">
        <f t="shared" si="17"/>
        <v>2.3452197353725164</v>
      </c>
      <c r="F245">
        <f>覆盖面积与厚度!U249</f>
        <v>78.412913533061428</v>
      </c>
      <c r="I245" s="5">
        <f>覆盖面积与厚度!B249</f>
        <v>2.3452197353725164</v>
      </c>
      <c r="J245">
        <f t="shared" si="13"/>
        <v>1</v>
      </c>
      <c r="K245">
        <f>覆盖面积与厚度!L249</f>
        <v>3.7359558961557946</v>
      </c>
      <c r="M245" s="5">
        <f>覆盖面积与厚度!U249</f>
        <v>78.412913533061428</v>
      </c>
    </row>
    <row r="246" spans="2:13" x14ac:dyDescent="0.25">
      <c r="B246">
        <f>覆盖面积与厚度!B250</f>
        <v>2.3452497353725161</v>
      </c>
      <c r="C246">
        <f>覆盖面积与厚度!N250</f>
        <v>1</v>
      </c>
      <c r="E246">
        <f t="shared" si="17"/>
        <v>2.3452497353725161</v>
      </c>
      <c r="F246">
        <f>覆盖面积与厚度!U250</f>
        <v>78.41808750033465</v>
      </c>
      <c r="I246" s="5">
        <f>覆盖面积与厚度!B250</f>
        <v>2.3452497353725161</v>
      </c>
      <c r="J246">
        <f t="shared" si="13"/>
        <v>1</v>
      </c>
      <c r="K246">
        <f>覆盖面积与厚度!L250</f>
        <v>3.7361709423538541</v>
      </c>
      <c r="M246" s="5">
        <f>覆盖面积与厚度!U250</f>
        <v>78.41808750033465</v>
      </c>
    </row>
    <row r="247" spans="2:13" x14ac:dyDescent="0.25">
      <c r="B247">
        <f>覆盖面积与厚度!B251</f>
        <v>2.3452797353725163</v>
      </c>
      <c r="C247">
        <f>覆盖面积与厚度!N251</f>
        <v>1</v>
      </c>
      <c r="E247">
        <f t="shared" si="17"/>
        <v>2.3452797353725163</v>
      </c>
      <c r="F247">
        <f>覆盖面积与厚度!U251</f>
        <v>78.42326146465264</v>
      </c>
      <c r="I247" s="5">
        <f>覆盖面积与厚度!B251</f>
        <v>2.3452797353725163</v>
      </c>
      <c r="J247">
        <f t="shared" ref="J247:J310" si="18">J246</f>
        <v>1</v>
      </c>
      <c r="K247">
        <f>覆盖面积与厚度!L251</f>
        <v>3.7363859884291069</v>
      </c>
      <c r="M247" s="5">
        <f>覆盖面积与厚度!U251</f>
        <v>78.42326146465264</v>
      </c>
    </row>
    <row r="248" spans="2:13" x14ac:dyDescent="0.25">
      <c r="B248">
        <f>覆盖面积与厚度!B252</f>
        <v>2.3452997353725165</v>
      </c>
      <c r="C248">
        <f>覆盖面积与厚度!N252</f>
        <v>1</v>
      </c>
      <c r="E248">
        <f t="shared" si="17"/>
        <v>2.3452997353725165</v>
      </c>
      <c r="F248">
        <f>覆盖面积与厚度!U252</f>
        <v>78.426710772567105</v>
      </c>
      <c r="I248" s="5">
        <f>覆盖面积与厚度!B252</f>
        <v>2.3452997353725165</v>
      </c>
      <c r="J248">
        <f t="shared" si="18"/>
        <v>1</v>
      </c>
      <c r="K248">
        <f>覆盖面积与厚度!L252</f>
        <v>3.7365293524115009</v>
      </c>
      <c r="M248" s="5">
        <f>覆盖面积与厚度!U252</f>
        <v>78.426710772567105</v>
      </c>
    </row>
    <row r="249" spans="2:13" x14ac:dyDescent="0.25">
      <c r="B249">
        <f>覆盖面积与厚度!B253</f>
        <v>2.3453997353725162</v>
      </c>
      <c r="C249">
        <f>覆盖面积与厚度!N253</f>
        <v>1</v>
      </c>
      <c r="E249">
        <f t="shared" si="17"/>
        <v>2.3453997353725162</v>
      </c>
      <c r="F249">
        <f>覆盖面积与厚度!U253</f>
        <v>78.443957295271218</v>
      </c>
      <c r="I249" s="5">
        <f>覆盖面积与厚度!B253</f>
        <v>2.3453997353725162</v>
      </c>
      <c r="J249">
        <f t="shared" si="18"/>
        <v>1</v>
      </c>
      <c r="K249">
        <f>覆盖面积与厚度!L253</f>
        <v>3.737246171622608</v>
      </c>
      <c r="M249" s="5">
        <f>覆盖面积与厚度!U253</f>
        <v>78.443957295271218</v>
      </c>
    </row>
    <row r="250" spans="2:13" x14ac:dyDescent="0.25">
      <c r="B250">
        <f>覆盖面积与厚度!B254</f>
        <v>2.3456997353725164</v>
      </c>
      <c r="C250">
        <f>覆盖面积与厚度!N254</f>
        <v>1</v>
      </c>
      <c r="E250">
        <f t="shared" si="17"/>
        <v>2.3456997353725164</v>
      </c>
      <c r="F250">
        <f>覆盖面积与厚度!U254</f>
        <v>78.4956967851314</v>
      </c>
      <c r="I250" s="5">
        <f>覆盖面积与厚度!B254</f>
        <v>2.3456997353725164</v>
      </c>
      <c r="J250">
        <f t="shared" si="18"/>
        <v>1</v>
      </c>
      <c r="K250">
        <f>覆盖面积与厚度!L254</f>
        <v>3.7393966260056275</v>
      </c>
      <c r="M250" s="5">
        <f>覆盖面积与厚度!U254</f>
        <v>78.4956967851314</v>
      </c>
    </row>
    <row r="251" spans="2:13" x14ac:dyDescent="0.25">
      <c r="B251">
        <f>覆盖面积与厚度!B255</f>
        <v>2.3459997353725162</v>
      </c>
      <c r="C251">
        <f>覆盖面积与厚度!N255</f>
        <v>1</v>
      </c>
      <c r="E251">
        <f t="shared" si="17"/>
        <v>2.3459997353725162</v>
      </c>
      <c r="F251">
        <f>覆盖面积与厚度!U255</f>
        <v>78.547436196739341</v>
      </c>
      <c r="I251" s="5">
        <f>覆盖面积与厚度!B255</f>
        <v>2.3459997353725162</v>
      </c>
      <c r="J251">
        <f t="shared" si="18"/>
        <v>1</v>
      </c>
      <c r="K251">
        <f>覆盖面积与厚度!L255</f>
        <v>3.7415470771383408</v>
      </c>
      <c r="M251" s="5">
        <f>覆盖面积与厚度!U255</f>
        <v>78.547436196739341</v>
      </c>
    </row>
    <row r="252" spans="2:13" x14ac:dyDescent="0.25">
      <c r="B252">
        <f>覆盖面积与厚度!B256</f>
        <v>2.3461997353725161</v>
      </c>
      <c r="C252">
        <f>覆盖面积与厚度!N256</f>
        <v>1</v>
      </c>
      <c r="E252">
        <f t="shared" si="17"/>
        <v>2.3461997353725161</v>
      </c>
      <c r="F252">
        <f>覆盖面积与厚度!U256</f>
        <v>78.58192909299558</v>
      </c>
      <c r="I252" s="5">
        <f>覆盖面积与厚度!B256</f>
        <v>2.3461997353725161</v>
      </c>
      <c r="J252">
        <f t="shared" si="18"/>
        <v>1</v>
      </c>
      <c r="K252">
        <f>覆盖面积与厚度!L256</f>
        <v>3.7429807093650687</v>
      </c>
      <c r="M252" s="5">
        <f>覆盖面积与厚度!U256</f>
        <v>78.58192909299558</v>
      </c>
    </row>
    <row r="253" spans="2:13" x14ac:dyDescent="0.25">
      <c r="B253">
        <f>覆盖面积与厚度!B257</f>
        <v>2.347199735372516</v>
      </c>
      <c r="C253">
        <f>覆盖面积与厚度!N257</f>
        <v>1</v>
      </c>
      <c r="E253">
        <f t="shared" si="17"/>
        <v>2.347199735372516</v>
      </c>
      <c r="F253">
        <f>覆盖面积与厚度!U257</f>
        <v>78.754393209776467</v>
      </c>
      <c r="I253" s="5">
        <f>覆盖面积与厚度!B257</f>
        <v>2.347199735372516</v>
      </c>
      <c r="J253">
        <f t="shared" si="18"/>
        <v>1</v>
      </c>
      <c r="K253">
        <f>覆盖面积与厚度!L257</f>
        <v>3.7501488553722817</v>
      </c>
      <c r="M253" s="5">
        <f>覆盖面积与厚度!U257</f>
        <v>78.754393209776467</v>
      </c>
    </row>
    <row r="254" spans="2:13" x14ac:dyDescent="0.25">
      <c r="B254">
        <f>覆盖面积与厚度!B258</f>
        <v>2.3501997353725161</v>
      </c>
      <c r="C254">
        <f>覆盖面积与厚度!N258</f>
        <v>1</v>
      </c>
      <c r="E254">
        <f t="shared" si="17"/>
        <v>2.3501997353725161</v>
      </c>
      <c r="F254">
        <f>覆盖面积与厚度!U258</f>
        <v>79.271784605782543</v>
      </c>
      <c r="I254" s="5">
        <f>覆盖面积与厚度!B258</f>
        <v>2.3501997353725161</v>
      </c>
      <c r="J254">
        <f t="shared" si="18"/>
        <v>1</v>
      </c>
      <c r="K254">
        <f>覆盖面积与厚度!L258</f>
        <v>3.7716532539388083</v>
      </c>
      <c r="M254" s="5">
        <f>覆盖面积与厚度!U258</f>
        <v>79.271784605782543</v>
      </c>
    </row>
    <row r="255" spans="2:13" x14ac:dyDescent="0.25">
      <c r="B255">
        <f>覆盖面积与厚度!B259</f>
        <v>2.3531997353725163</v>
      </c>
      <c r="C255">
        <f>覆盖面积与厚度!N259</f>
        <v>1</v>
      </c>
      <c r="E255">
        <f t="shared" si="17"/>
        <v>2.3531997353725163</v>
      </c>
      <c r="F255">
        <f>覆盖面积与厚度!U259</f>
        <v>79.789175047453952</v>
      </c>
      <c r="I255" s="5">
        <f>覆盖面积与厚度!B259</f>
        <v>2.3531997353725163</v>
      </c>
      <c r="J255">
        <f t="shared" si="18"/>
        <v>1</v>
      </c>
      <c r="K255">
        <f>覆盖面积与厚度!L259</f>
        <v>3.7931576130503273</v>
      </c>
      <c r="M255" s="5">
        <f>覆盖面积与厚度!U259</f>
        <v>79.789175047453952</v>
      </c>
    </row>
    <row r="256" spans="2:13" x14ac:dyDescent="0.25">
      <c r="B256">
        <f>覆盖面积与厚度!B260</f>
        <v>2.355199735372516</v>
      </c>
      <c r="C256">
        <f>覆盖面积与厚度!N260</f>
        <v>1</v>
      </c>
      <c r="E256">
        <f t="shared" si="17"/>
        <v>2.355199735372516</v>
      </c>
      <c r="F256">
        <f>覆盖面积与厚度!U260</f>
        <v>80.134101267022942</v>
      </c>
      <c r="I256" s="5">
        <f>覆盖面积与厚度!B260</f>
        <v>2.355199735372516</v>
      </c>
      <c r="J256">
        <f t="shared" si="18"/>
        <v>1</v>
      </c>
      <c r="K256">
        <f>覆盖面积与厚度!L260</f>
        <v>3.8074938217304681</v>
      </c>
      <c r="M256" s="5">
        <f>覆盖面积与厚度!U260</f>
        <v>80.134101267022942</v>
      </c>
    </row>
    <row r="257" spans="2:13" x14ac:dyDescent="0.25">
      <c r="B257">
        <f>覆盖面积与厚度!B261</f>
        <v>2.3651997353725163</v>
      </c>
      <c r="C257">
        <f>覆盖面积与厚度!N261</f>
        <v>1</v>
      </c>
      <c r="E257">
        <f t="shared" si="17"/>
        <v>2.3651997353725163</v>
      </c>
      <c r="F257">
        <f>覆盖面积与厚度!U261</f>
        <v>81.858737729436371</v>
      </c>
      <c r="I257" s="5">
        <f>覆盖面积与厚度!B261</f>
        <v>2.3651997353725163</v>
      </c>
      <c r="J257">
        <f t="shared" si="18"/>
        <v>1</v>
      </c>
      <c r="K257">
        <f>覆盖面积与厚度!L261</f>
        <v>3.879175090434793</v>
      </c>
      <c r="M257" s="5">
        <f>覆盖面积与厚度!U261</f>
        <v>81.858737729436371</v>
      </c>
    </row>
    <row r="258" spans="2:13" x14ac:dyDescent="0.25">
      <c r="B258">
        <f>覆盖面积与厚度!B262</f>
        <v>2.3951997353725161</v>
      </c>
      <c r="C258">
        <f>覆盖面积与厚度!N262</f>
        <v>1</v>
      </c>
      <c r="E258">
        <f t="shared" si="17"/>
        <v>2.3951997353725161</v>
      </c>
      <c r="F258">
        <f>覆盖面积与厚度!U262</f>
        <v>87.032768956518964</v>
      </c>
      <c r="I258" s="5">
        <f>覆盖面积与厚度!B262</f>
        <v>2.3951997353725161</v>
      </c>
      <c r="J258">
        <f t="shared" si="18"/>
        <v>1</v>
      </c>
      <c r="K258">
        <f>覆盖面积与厚度!L262</f>
        <v>4.0942239816283923</v>
      </c>
      <c r="M258" s="5">
        <f>覆盖面积与厚度!U262</f>
        <v>87.032768956518964</v>
      </c>
    </row>
    <row r="259" spans="2:13" x14ac:dyDescent="0.25">
      <c r="B259">
        <f>覆盖面积与厚度!B263</f>
        <v>2.4251997353725163</v>
      </c>
      <c r="C259">
        <f>覆盖面积与厚度!N263</f>
        <v>1</v>
      </c>
      <c r="E259">
        <f t="shared" si="17"/>
        <v>2.4251997353725163</v>
      </c>
      <c r="F259">
        <f>覆盖面积与厚度!U263</f>
        <v>92.206922023118224</v>
      </c>
      <c r="I259" s="5">
        <f>覆盖面积与厚度!B263</f>
        <v>2.4251997353725163</v>
      </c>
      <c r="J259">
        <f t="shared" si="18"/>
        <v>1</v>
      </c>
      <c r="K259">
        <f>覆盖面积与厚度!L263</f>
        <v>4.3092779579160672</v>
      </c>
      <c r="M259" s="5">
        <f>覆盖面积与厚度!U263</f>
        <v>92.206922023118224</v>
      </c>
    </row>
    <row r="260" spans="2:13" x14ac:dyDescent="0.25">
      <c r="B260">
        <f>覆盖面积与厚度!B264</f>
        <v>2.4451997353725163</v>
      </c>
      <c r="C260">
        <f>覆盖面积与厚度!N264</f>
        <v>1</v>
      </c>
      <c r="E260">
        <f t="shared" si="17"/>
        <v>2.4451997353725163</v>
      </c>
      <c r="F260">
        <f>覆盖面积与厚度!U264</f>
        <v>95.656401514108765</v>
      </c>
      <c r="I260" s="5">
        <f>覆盖面积与厚度!B264</f>
        <v>2.4451997353725163</v>
      </c>
      <c r="J260">
        <f t="shared" si="18"/>
        <v>1</v>
      </c>
      <c r="K260">
        <f>覆盖面积与厚度!L264</f>
        <v>4.4526491182972316</v>
      </c>
      <c r="M260" s="5">
        <f>覆盖面积与厚度!U264</f>
        <v>95.656401514108765</v>
      </c>
    </row>
    <row r="261" spans="2:13" x14ac:dyDescent="0.25">
      <c r="B261">
        <f>覆盖面积与厚度!B265</f>
        <v>2.4951997353725162</v>
      </c>
      <c r="C261">
        <f>覆盖面积与厚度!N265</f>
        <v>1</v>
      </c>
      <c r="E261">
        <f t="shared" si="17"/>
        <v>2.4951997353725162</v>
      </c>
      <c r="F261">
        <f>覆盖面积与厚度!U265</f>
        <v>104.28050160271326</v>
      </c>
      <c r="I261" s="5">
        <f>覆盖面积与厚度!B265</f>
        <v>2.4951997353725162</v>
      </c>
      <c r="J261">
        <f t="shared" si="18"/>
        <v>1</v>
      </c>
      <c r="K261">
        <f>覆盖面积与厚度!L265</f>
        <v>4.8110937597292001</v>
      </c>
      <c r="M261" s="5">
        <f>覆盖面积与厚度!U265</f>
        <v>104.28050160271326</v>
      </c>
    </row>
    <row r="262" spans="2:13" x14ac:dyDescent="0.25">
      <c r="B262">
        <f>覆盖面积与厚度!B266</f>
        <v>2.5451997353725164</v>
      </c>
      <c r="C262">
        <f>覆盖面积与厚度!N266</f>
        <v>1</v>
      </c>
      <c r="E262">
        <f t="shared" si="17"/>
        <v>2.5451997353725164</v>
      </c>
      <c r="F262">
        <f>覆盖面积与厚度!U266</f>
        <v>112.90500305468368</v>
      </c>
      <c r="I262" s="5">
        <f>覆盖面积与厚度!B266</f>
        <v>2.5451997353725164</v>
      </c>
      <c r="J262">
        <f t="shared" si="18"/>
        <v>1</v>
      </c>
      <c r="K262">
        <f>覆盖面积与厚度!L266</f>
        <v>5.1695551418546994</v>
      </c>
      <c r="M262" s="5">
        <f>覆盖面积与厚度!U266</f>
        <v>112.90500305468368</v>
      </c>
    </row>
    <row r="263" spans="2:13" x14ac:dyDescent="0.25">
      <c r="B263">
        <f>覆盖面积与厚度!B267</f>
        <v>2.5951997353725162</v>
      </c>
      <c r="C263">
        <f>覆盖面积与厚度!N267</f>
        <v>1</v>
      </c>
      <c r="E263">
        <f t="shared" si="17"/>
        <v>2.5951997353725162</v>
      </c>
      <c r="F263">
        <f>覆盖面积与厚度!U267</f>
        <v>121.52990587225723</v>
      </c>
      <c r="I263" s="5">
        <f>覆盖面积与厚度!B267</f>
        <v>2.5951997353725162</v>
      </c>
      <c r="J263">
        <f t="shared" si="18"/>
        <v>1</v>
      </c>
      <c r="K263">
        <f>覆盖面积与厚度!L267</f>
        <v>5.5280332648861332</v>
      </c>
      <c r="M263" s="5">
        <f>覆盖面积与厚度!U267</f>
        <v>121.52990587225723</v>
      </c>
    </row>
    <row r="264" spans="2:13" x14ac:dyDescent="0.25">
      <c r="B264">
        <f>覆盖面积与厚度!B268</f>
        <v>2.6383487664425851</v>
      </c>
      <c r="C264">
        <f>覆盖面积与厚度!N268</f>
        <v>1</v>
      </c>
      <c r="E264">
        <f t="shared" si="17"/>
        <v>2.6383487664425851</v>
      </c>
      <c r="F264">
        <f>覆盖面积与厚度!U268</f>
        <v>128.97331646340967</v>
      </c>
      <c r="I264" s="5">
        <f>覆盖面积与厚度!B268</f>
        <v>2.6383487664425851</v>
      </c>
      <c r="J264">
        <f t="shared" si="18"/>
        <v>1</v>
      </c>
      <c r="K264">
        <f>覆盖面积与厚度!L268</f>
        <v>5.8374048941159451</v>
      </c>
      <c r="M264" s="5">
        <f>覆盖面积与厚度!U268</f>
        <v>128.97331646340967</v>
      </c>
    </row>
    <row r="265" spans="2:13" x14ac:dyDescent="0.25">
      <c r="B265">
        <f>覆盖面积与厚度!B269</f>
        <v>2.6383487665425851</v>
      </c>
      <c r="C265">
        <f>覆盖面积与厚度!N269</f>
        <v>1</v>
      </c>
      <c r="E265">
        <f t="shared" si="17"/>
        <v>2.6383487665425851</v>
      </c>
      <c r="F265">
        <f>覆盖面积与厚度!U269</f>
        <v>128.9733164806602</v>
      </c>
      <c r="I265" s="5">
        <f>覆盖面积与厚度!B269</f>
        <v>2.6383487665425851</v>
      </c>
      <c r="J265">
        <f t="shared" si="18"/>
        <v>1</v>
      </c>
      <c r="K265">
        <f>覆盖面积与厚度!L269</f>
        <v>5.8374048948329325</v>
      </c>
      <c r="M265" s="5">
        <f>覆盖面积与厚度!U269</f>
        <v>128.9733164806602</v>
      </c>
    </row>
    <row r="266" spans="2:13" x14ac:dyDescent="0.25">
      <c r="B266">
        <f>覆盖面积与厚度!B270</f>
        <v>2.6383487668425851</v>
      </c>
      <c r="C266">
        <f>覆盖面积与厚度!N270</f>
        <v>1</v>
      </c>
      <c r="E266">
        <f t="shared" si="17"/>
        <v>2.6383487668425851</v>
      </c>
      <c r="F266">
        <f>覆盖面积与厚度!U270</f>
        <v>128.97331653241255</v>
      </c>
      <c r="I266" s="5">
        <f>覆盖面积与厚度!B270</f>
        <v>2.6383487668425851</v>
      </c>
      <c r="J266">
        <f t="shared" si="18"/>
        <v>1</v>
      </c>
      <c r="K266">
        <f>覆盖面积与厚度!L270</f>
        <v>5.837404896983923</v>
      </c>
      <c r="M266" s="5">
        <f>覆盖面积与厚度!U270</f>
        <v>128.97331653241255</v>
      </c>
    </row>
    <row r="267" spans="2:13" x14ac:dyDescent="0.25">
      <c r="B267">
        <f>覆盖面积与厚度!B271</f>
        <v>2.6383487672425852</v>
      </c>
      <c r="C267">
        <f>覆盖面积与厚度!N271</f>
        <v>1</v>
      </c>
      <c r="E267">
        <f t="shared" si="17"/>
        <v>2.6383487672425852</v>
      </c>
      <c r="F267">
        <f>覆盖面积与厚度!U271</f>
        <v>128.97331660141688</v>
      </c>
      <c r="I267" s="5">
        <f>覆盖面积与厚度!B271</f>
        <v>2.6383487672425852</v>
      </c>
      <c r="J267">
        <f t="shared" si="18"/>
        <v>1</v>
      </c>
      <c r="K267">
        <f>覆盖面积与厚度!L271</f>
        <v>5.8374048998519612</v>
      </c>
      <c r="M267" s="5">
        <f>覆盖面积与厚度!U271</f>
        <v>128.97331660141688</v>
      </c>
    </row>
    <row r="268" spans="2:13" x14ac:dyDescent="0.25">
      <c r="B268">
        <f>覆盖面积与厚度!B272</f>
        <v>2.6383487674425852</v>
      </c>
      <c r="C268">
        <f>覆盖面积与厚度!N272</f>
        <v>1</v>
      </c>
      <c r="E268">
        <f t="shared" si="17"/>
        <v>2.6383487674425852</v>
      </c>
      <c r="F268">
        <f>覆盖面积与厚度!U272</f>
        <v>128.97331663591933</v>
      </c>
      <c r="I268" s="5">
        <f>覆盖面积与厚度!B272</f>
        <v>2.6383487674425852</v>
      </c>
      <c r="J268">
        <f t="shared" si="18"/>
        <v>1</v>
      </c>
      <c r="K268">
        <f>覆盖面积与厚度!L272</f>
        <v>5.8374049012859928</v>
      </c>
      <c r="M268" s="5">
        <f>覆盖面积与厚度!U272</f>
        <v>128.97331663591933</v>
      </c>
    </row>
    <row r="269" spans="2:13" x14ac:dyDescent="0.25">
      <c r="B269">
        <f>覆盖面积与厚度!B273</f>
        <v>2.638348776442585</v>
      </c>
      <c r="C269">
        <f>覆盖面积与厚度!N273</f>
        <v>1</v>
      </c>
      <c r="E269">
        <f t="shared" si="17"/>
        <v>2.638348776442585</v>
      </c>
      <c r="F269">
        <f>覆盖面积与厚度!U273</f>
        <v>128.97331818915228</v>
      </c>
      <c r="I269" s="5">
        <f>覆盖面积与厚度!B273</f>
        <v>2.638348776442585</v>
      </c>
      <c r="J269">
        <f t="shared" si="18"/>
        <v>1</v>
      </c>
      <c r="K269">
        <f>覆盖面积与厚度!L273</f>
        <v>5.8374049658432536</v>
      </c>
      <c r="M269" s="5">
        <f>覆盖面积与厚度!U273</f>
        <v>128.97331818915228</v>
      </c>
    </row>
    <row r="270" spans="2:13" x14ac:dyDescent="0.25">
      <c r="B270">
        <f>覆盖面积与厚度!B274</f>
        <v>2.6383488664425849</v>
      </c>
      <c r="C270">
        <f>覆盖面积与厚度!N274</f>
        <v>1</v>
      </c>
      <c r="E270">
        <f t="shared" si="17"/>
        <v>2.6383488664425849</v>
      </c>
      <c r="F270">
        <f>覆盖面积与厚度!U274</f>
        <v>128.97333378373554</v>
      </c>
      <c r="I270" s="5">
        <f>覆盖面积与厚度!B274</f>
        <v>2.6383488664425849</v>
      </c>
      <c r="J270">
        <f t="shared" si="18"/>
        <v>1</v>
      </c>
      <c r="K270">
        <f>覆盖面积与厚度!L274</f>
        <v>5.8374056140033375</v>
      </c>
      <c r="M270" s="5">
        <f>覆盖面积与厚度!U274</f>
        <v>128.97333378373554</v>
      </c>
    </row>
    <row r="271" spans="2:13" x14ac:dyDescent="0.25">
      <c r="B271">
        <f>覆盖面积与厚度!B275</f>
        <v>2.6383497664425852</v>
      </c>
      <c r="C271">
        <f>覆盖面积与厚度!N275</f>
        <v>1</v>
      </c>
      <c r="E271">
        <f t="shared" si="17"/>
        <v>2.6383497664425852</v>
      </c>
      <c r="F271">
        <f>覆盖面积与厚度!U275</f>
        <v>128.97349604671615</v>
      </c>
      <c r="I271" s="5">
        <f>覆盖面积与厚度!B275</f>
        <v>2.6383497664425852</v>
      </c>
      <c r="J271">
        <f t="shared" si="18"/>
        <v>1</v>
      </c>
      <c r="K271">
        <f>覆盖面积与厚度!L275</f>
        <v>5.8374123581647694</v>
      </c>
      <c r="M271" s="5">
        <f>覆盖面积与厚度!U275</f>
        <v>128.97349604671615</v>
      </c>
    </row>
    <row r="272" spans="2:13" x14ac:dyDescent="0.25">
      <c r="B272">
        <f>覆盖面积与厚度!B276</f>
        <v>2.6383562532545493</v>
      </c>
      <c r="C272">
        <f>覆盖面积与厚度!N276</f>
        <v>1</v>
      </c>
      <c r="E272">
        <f t="shared" si="17"/>
        <v>2.6383562532545493</v>
      </c>
      <c r="F272">
        <f>覆盖面积与厚度!U276</f>
        <v>128.97503060242107</v>
      </c>
      <c r="I272" s="5">
        <f>覆盖面积与厚度!B276</f>
        <v>2.6383562532545493</v>
      </c>
      <c r="J272">
        <f t="shared" si="18"/>
        <v>1</v>
      </c>
      <c r="K272">
        <f>覆盖面积与厚度!L276</f>
        <v>5.8374761391411765</v>
      </c>
      <c r="M272" s="5">
        <f>覆盖面积与厚度!U276</f>
        <v>128.97503060242107</v>
      </c>
    </row>
    <row r="273" spans="1:13" x14ac:dyDescent="0.25">
      <c r="B273">
        <f>覆盖面积与厚度!B277</f>
        <v>2.6383587664425852</v>
      </c>
      <c r="C273">
        <f>覆盖面积与厚度!N277</f>
        <v>1</v>
      </c>
      <c r="E273">
        <f t="shared" si="17"/>
        <v>2.6383587664425852</v>
      </c>
      <c r="F273">
        <f>覆盖面积与厚度!U277</f>
        <v>128.97562513581994</v>
      </c>
      <c r="I273" s="5">
        <f>覆盖面积与厚度!B277</f>
        <v>2.6383587664425852</v>
      </c>
      <c r="J273">
        <f t="shared" si="18"/>
        <v>1</v>
      </c>
      <c r="K273">
        <f>覆盖面积与厚度!L277</f>
        <v>5.837500849824905</v>
      </c>
      <c r="M273" s="5">
        <f>覆盖面积与厚度!U277</f>
        <v>128.97562513581994</v>
      </c>
    </row>
    <row r="274" spans="1:13" x14ac:dyDescent="0.25">
      <c r="B274">
        <f>覆盖面积与厚度!B278</f>
        <v>2.6383687664425852</v>
      </c>
      <c r="C274">
        <f>覆盖面积与厚度!N278</f>
        <v>1</v>
      </c>
      <c r="E274">
        <f t="shared" si="17"/>
        <v>2.6383687664425852</v>
      </c>
      <c r="F274">
        <f>覆盖面积与厚度!U278</f>
        <v>128.97799078927386</v>
      </c>
      <c r="I274" s="5">
        <f>覆盖面积与厚度!B278</f>
        <v>2.6383687664425852</v>
      </c>
      <c r="J274">
        <f t="shared" si="18"/>
        <v>1</v>
      </c>
      <c r="K274">
        <f>覆盖面积与厚度!L278</f>
        <v>5.8375991738457635</v>
      </c>
      <c r="M274" s="5">
        <f>覆盖面积与厚度!U278</f>
        <v>128.97799078927386</v>
      </c>
    </row>
    <row r="275" spans="1:13" x14ac:dyDescent="0.25">
      <c r="B275">
        <f>覆盖面积与厚度!B279</f>
        <v>2.638398766442585</v>
      </c>
      <c r="C275">
        <f>覆盖面积与厚度!N279</f>
        <v>1</v>
      </c>
      <c r="E275">
        <f t="shared" si="17"/>
        <v>2.638398766442585</v>
      </c>
      <c r="F275">
        <f>覆盖面积与厚度!U279</f>
        <v>128.98508774555131</v>
      </c>
      <c r="I275" s="5">
        <f>覆盖面积与厚度!B279</f>
        <v>2.638398766442585</v>
      </c>
      <c r="J275">
        <f t="shared" si="18"/>
        <v>1</v>
      </c>
      <c r="K275">
        <f>覆盖面积与厚度!L279</f>
        <v>5.8378941457386127</v>
      </c>
      <c r="M275" s="5">
        <f>覆盖面积与厚度!U279</f>
        <v>128.98508774555131</v>
      </c>
    </row>
    <row r="276" spans="1:13" x14ac:dyDescent="0.25">
      <c r="B276">
        <f>覆盖面积与厚度!B280</f>
        <v>2.6384287664425852</v>
      </c>
      <c r="C276">
        <f>覆盖面积与厚度!N280</f>
        <v>1</v>
      </c>
      <c r="E276">
        <f t="shared" si="17"/>
        <v>2.6384287664425852</v>
      </c>
      <c r="F276">
        <f>覆盖面积与厚度!U280</f>
        <v>128.9921846977447</v>
      </c>
      <c r="I276" s="5">
        <f>覆盖面积与厚度!B280</f>
        <v>2.6384287664425852</v>
      </c>
      <c r="J276">
        <f t="shared" si="18"/>
        <v>1</v>
      </c>
      <c r="K276">
        <f>覆盖面积与厚度!L280</f>
        <v>5.8381891174617442</v>
      </c>
      <c r="M276" s="5">
        <f>覆盖面积与厚度!U280</f>
        <v>128.9921846977447</v>
      </c>
    </row>
    <row r="277" spans="1:13" x14ac:dyDescent="0.25">
      <c r="B277">
        <f>覆盖面积与厚度!B281</f>
        <v>2.6384487664425853</v>
      </c>
      <c r="C277">
        <f>覆盖面积与厚度!N281</f>
        <v>1</v>
      </c>
      <c r="E277">
        <f t="shared" ref="E277:E309" si="19">B277</f>
        <v>2.6384487664425853</v>
      </c>
      <c r="F277">
        <f>覆盖面积与厚度!U281</f>
        <v>128.99691599695643</v>
      </c>
      <c r="I277" s="5">
        <f>覆盖面积与厚度!B281</f>
        <v>2.6384487664425853</v>
      </c>
      <c r="J277">
        <f t="shared" si="18"/>
        <v>1</v>
      </c>
      <c r="K277">
        <f>覆盖面积与厚度!L281</f>
        <v>5.8383857651836379</v>
      </c>
      <c r="M277" s="5">
        <f>覆盖面积与厚度!U281</f>
        <v>128.99691599695643</v>
      </c>
    </row>
    <row r="278" spans="1:13" x14ac:dyDescent="0.25">
      <c r="B278">
        <f>覆盖面积与厚度!B282</f>
        <v>2.6385487664425851</v>
      </c>
      <c r="C278">
        <f>覆盖面积与厚度!N282</f>
        <v>1</v>
      </c>
      <c r="E278">
        <f t="shared" si="19"/>
        <v>2.6385487664425851</v>
      </c>
      <c r="F278">
        <f>覆盖面积与厚度!U282</f>
        <v>129.02057246953862</v>
      </c>
      <c r="I278" s="5">
        <f>覆盖面积与厚度!B282</f>
        <v>2.6385487664425851</v>
      </c>
      <c r="J278">
        <f t="shared" si="18"/>
        <v>1</v>
      </c>
      <c r="K278">
        <f>覆盖面积与厚度!L282</f>
        <v>5.839369002817679</v>
      </c>
      <c r="M278" s="5">
        <f>覆盖面积与厚度!U282</f>
        <v>129.02057246953862</v>
      </c>
    </row>
    <row r="279" spans="1:13" x14ac:dyDescent="0.25">
      <c r="B279">
        <f>覆盖面积与厚度!B283</f>
        <v>2.6388487664425853</v>
      </c>
      <c r="C279">
        <f>覆盖面积与厚度!N283</f>
        <v>1</v>
      </c>
      <c r="E279">
        <f t="shared" si="19"/>
        <v>2.6388487664425853</v>
      </c>
      <c r="F279">
        <f>覆盖面积与厚度!U283</f>
        <v>129.09154177690024</v>
      </c>
      <c r="I279" s="5">
        <f>覆盖面积与厚度!B283</f>
        <v>2.6388487664425853</v>
      </c>
      <c r="J279">
        <f t="shared" si="18"/>
        <v>1</v>
      </c>
      <c r="K279">
        <f>覆盖面积与厚度!L283</f>
        <v>5.8423187111347668</v>
      </c>
      <c r="M279" s="5">
        <f>覆盖面积与厚度!U283</f>
        <v>129.09154177690024</v>
      </c>
    </row>
    <row r="280" spans="1:13" x14ac:dyDescent="0.25">
      <c r="B280">
        <f>覆盖面积与厚度!B284</f>
        <v>2.639148766442585</v>
      </c>
      <c r="C280">
        <f>覆盖面积与厚度!N284</f>
        <v>1</v>
      </c>
      <c r="E280">
        <f t="shared" si="19"/>
        <v>2.639148766442585</v>
      </c>
      <c r="F280">
        <f>覆盖面积与厚度!U284</f>
        <v>129.16251097387675</v>
      </c>
      <c r="I280" s="5">
        <f>覆盖面积与厚度!B284</f>
        <v>2.639148766442585</v>
      </c>
      <c r="J280">
        <f t="shared" si="18"/>
        <v>1</v>
      </c>
      <c r="K280">
        <f>覆盖面积与厚度!L284</f>
        <v>5.8452684148668137</v>
      </c>
      <c r="M280" s="5">
        <f>覆盖面积与厚度!U284</f>
        <v>129.16251097387675</v>
      </c>
    </row>
    <row r="281" spans="1:13" x14ac:dyDescent="0.25">
      <c r="B281">
        <f>覆盖面积与厚度!B285</f>
        <v>2.639348766442585</v>
      </c>
      <c r="C281">
        <f>覆盖面积与厚度!N285</f>
        <v>1</v>
      </c>
      <c r="E281">
        <f t="shared" si="19"/>
        <v>2.639348766442585</v>
      </c>
      <c r="F281">
        <f>覆盖面积与厚度!U285</f>
        <v>129.20982370903366</v>
      </c>
      <c r="I281" s="5">
        <f>覆盖面积与厚度!B285</f>
        <v>2.639348766442585</v>
      </c>
      <c r="J281">
        <f t="shared" si="18"/>
        <v>1</v>
      </c>
      <c r="K281">
        <f>覆盖面积与厚度!L285</f>
        <v>5.8472348814115005</v>
      </c>
      <c r="M281" s="5">
        <f>覆盖面积与厚度!U285</f>
        <v>129.20982370903366</v>
      </c>
    </row>
    <row r="282" spans="1:13" x14ac:dyDescent="0.25">
      <c r="A282">
        <v>10</v>
      </c>
      <c r="B282">
        <f>覆盖面积与厚度!B286</f>
        <v>2.6403487664425849</v>
      </c>
      <c r="C282">
        <f>覆盖面积与厚度!N286</f>
        <v>1</v>
      </c>
      <c r="E282">
        <f t="shared" si="19"/>
        <v>2.6403487664425849</v>
      </c>
      <c r="F282">
        <f>覆盖面积与厚度!U286</f>
        <v>129.44638685096598</v>
      </c>
      <c r="I282" s="5">
        <f>覆盖面积与厚度!B286</f>
        <v>2.6403487664425849</v>
      </c>
      <c r="J282">
        <f t="shared" si="18"/>
        <v>1</v>
      </c>
      <c r="K282">
        <f>覆盖面积与厚度!L286</f>
        <v>5.8570671919787118</v>
      </c>
      <c r="M282" s="5">
        <f>覆盖面积与厚度!U286</f>
        <v>129.44638685096598</v>
      </c>
    </row>
    <row r="283" spans="1:13" x14ac:dyDescent="0.25">
      <c r="B283">
        <f>覆盖面积与厚度!B287</f>
        <v>2.643348766442585</v>
      </c>
      <c r="C283">
        <f>覆盖面积与厚度!N287</f>
        <v>1</v>
      </c>
      <c r="E283">
        <f t="shared" si="19"/>
        <v>2.643348766442585</v>
      </c>
      <c r="F283">
        <f>覆盖面积与厚度!U287</f>
        <v>130.15607466281628</v>
      </c>
      <c r="I283" s="5">
        <f>覆盖面积与厚度!B287</f>
        <v>2.643348766442585</v>
      </c>
      <c r="J283">
        <f t="shared" si="18"/>
        <v>1</v>
      </c>
      <c r="K283">
        <f>覆盖面积与厚度!L287</f>
        <v>5.8865640568909097</v>
      </c>
      <c r="M283" s="5">
        <f>覆盖面积与厚度!U287</f>
        <v>130.15607466281628</v>
      </c>
    </row>
    <row r="284" spans="1:13" x14ac:dyDescent="0.25">
      <c r="B284">
        <f>覆盖面积与厚度!B288</f>
        <v>2.6463487664425851</v>
      </c>
      <c r="C284">
        <f>覆盖面积与厚度!N288</f>
        <v>1</v>
      </c>
      <c r="E284">
        <f t="shared" si="19"/>
        <v>2.6463487664425851</v>
      </c>
      <c r="F284">
        <f>覆盖面积与厚度!U288</f>
        <v>130.86576086072441</v>
      </c>
      <c r="I284" s="5">
        <f>覆盖面积与厚度!B288</f>
        <v>2.6463487664425851</v>
      </c>
      <c r="J284">
        <f t="shared" si="18"/>
        <v>1</v>
      </c>
      <c r="K284">
        <f>覆盖面积与厚度!L288</f>
        <v>5.9160608550138871</v>
      </c>
      <c r="M284" s="5">
        <f>覆盖面积与厚度!U288</f>
        <v>130.86576086072441</v>
      </c>
    </row>
    <row r="285" spans="1:13" x14ac:dyDescent="0.25">
      <c r="B285">
        <f>覆盖面积与厚度!B289</f>
        <v>2.6483487664425849</v>
      </c>
      <c r="C285">
        <f>覆盖面积与厚度!N289</f>
        <v>1</v>
      </c>
      <c r="E285">
        <f t="shared" si="19"/>
        <v>2.6483487664425849</v>
      </c>
      <c r="F285">
        <f>覆盖面积与厚度!U289</f>
        <v>131.33888383999465</v>
      </c>
      <c r="I285" s="5">
        <f>覆盖面积与厚度!B289</f>
        <v>2.6483487664425849</v>
      </c>
      <c r="J285">
        <f t="shared" si="18"/>
        <v>1</v>
      </c>
      <c r="K285">
        <f>覆盖面积与厚度!L289</f>
        <v>5.9357253393168152</v>
      </c>
      <c r="M285" s="5">
        <f>覆盖面积与厚度!U289</f>
        <v>131.33888383999465</v>
      </c>
    </row>
    <row r="286" spans="1:13" x14ac:dyDescent="0.25">
      <c r="B286">
        <f>覆盖面积与厚度!B290</f>
        <v>2.6583487664425851</v>
      </c>
      <c r="C286">
        <f>覆盖面积与厚度!N290</f>
        <v>1</v>
      </c>
      <c r="E286">
        <f t="shared" si="19"/>
        <v>2.6583487664425851</v>
      </c>
      <c r="F286">
        <f>覆盖面积与厚度!U290</f>
        <v>133.70450270682065</v>
      </c>
      <c r="I286" s="5">
        <f>覆盖面积与厚度!B290</f>
        <v>2.6583487664425851</v>
      </c>
      <c r="J286">
        <f t="shared" si="18"/>
        <v>1</v>
      </c>
      <c r="K286">
        <f>覆盖面积与厚度!L290</f>
        <v>6.0340479290947124</v>
      </c>
      <c r="M286" s="5">
        <f>覆盖面积与厚度!U290</f>
        <v>133.70450270682065</v>
      </c>
    </row>
    <row r="287" spans="1:13" x14ac:dyDescent="0.25">
      <c r="B287">
        <f>覆盖面积与厚度!B291</f>
        <v>2.6883487664425849</v>
      </c>
      <c r="C287">
        <f>覆盖面积与厚度!N291</f>
        <v>1</v>
      </c>
      <c r="E287">
        <f t="shared" si="19"/>
        <v>2.6883487664425849</v>
      </c>
      <c r="F287">
        <f>覆盖面积与厚度!U291</f>
        <v>140.80149593928456</v>
      </c>
      <c r="I287" s="5">
        <f>覆盖面积与厚度!B291</f>
        <v>2.6883487664425849</v>
      </c>
      <c r="J287">
        <f t="shared" si="18"/>
        <v>1</v>
      </c>
      <c r="K287">
        <f>覆盖面积与厚度!L291</f>
        <v>6.3290214064474295</v>
      </c>
      <c r="M287" s="5">
        <f>覆盖面积与厚度!U291</f>
        <v>140.80149593928456</v>
      </c>
    </row>
    <row r="288" spans="1:13" x14ac:dyDescent="0.25">
      <c r="B288">
        <f>覆盖面积与厚度!B292</f>
        <v>2.7183487664425852</v>
      </c>
      <c r="C288">
        <f>覆盖面积与厚度!N292</f>
        <v>1</v>
      </c>
      <c r="E288">
        <f t="shared" si="19"/>
        <v>2.7183487664425852</v>
      </c>
      <c r="F288">
        <f>覆盖面积与厚度!U292</f>
        <v>147.89862580301053</v>
      </c>
      <c r="I288" s="5">
        <f>覆盖面积与厚度!B292</f>
        <v>2.7183487664425852</v>
      </c>
      <c r="J288">
        <f t="shared" si="18"/>
        <v>1</v>
      </c>
      <c r="K288">
        <f>覆盖面积与厚度!L292</f>
        <v>6.6240005918223082</v>
      </c>
      <c r="M288" s="5">
        <f>覆盖面积与厚度!U292</f>
        <v>147.89862580301053</v>
      </c>
    </row>
    <row r="289" spans="2:13" x14ac:dyDescent="0.25">
      <c r="B289">
        <f>覆盖面积与厚度!B293</f>
        <v>2.7383487664425852</v>
      </c>
      <c r="C289">
        <f>覆盖面积与厚度!N293</f>
        <v>1</v>
      </c>
      <c r="E289">
        <f t="shared" si="19"/>
        <v>2.7383487664425852</v>
      </c>
      <c r="F289">
        <f>覆盖面积与厚度!U293</f>
        <v>152.63009266895475</v>
      </c>
      <c r="I289" s="5">
        <f>覆盖面积与厚度!B293</f>
        <v>2.7383487664425852</v>
      </c>
      <c r="J289">
        <f t="shared" si="18"/>
        <v>1</v>
      </c>
      <c r="K289">
        <f>覆盖面积与厚度!L293</f>
        <v>6.8206553467326669</v>
      </c>
      <c r="M289" s="5">
        <f>覆盖面积与厚度!U293</f>
        <v>152.63009266895475</v>
      </c>
    </row>
    <row r="290" spans="2:13" x14ac:dyDescent="0.25">
      <c r="B290">
        <f>覆盖面积与厚度!B294</f>
        <v>2.788348766442585</v>
      </c>
      <c r="C290">
        <f>覆盖面积与厚度!N294</f>
        <v>1</v>
      </c>
      <c r="E290">
        <f t="shared" si="19"/>
        <v>2.788348766442585</v>
      </c>
      <c r="F290">
        <f>覆盖面积与厚度!U294</f>
        <v>164.45922566459535</v>
      </c>
      <c r="I290" s="5">
        <f>覆盖面积与厚度!B294</f>
        <v>2.788348766442585</v>
      </c>
      <c r="J290">
        <f t="shared" si="18"/>
        <v>1</v>
      </c>
      <c r="K290">
        <f>覆盖面积与厚度!L294</f>
        <v>7.3123116766884166</v>
      </c>
      <c r="M290" s="5">
        <f>覆盖面积与厚度!U294</f>
        <v>164.45922566459535</v>
      </c>
    </row>
    <row r="291" spans="2:13" x14ac:dyDescent="0.25">
      <c r="B291">
        <f>覆盖面积与厚度!B295</f>
        <v>2.8383487664425853</v>
      </c>
      <c r="C291">
        <f>覆盖面积与厚度!N295</f>
        <v>1</v>
      </c>
      <c r="E291">
        <f t="shared" si="19"/>
        <v>2.8383487664425853</v>
      </c>
      <c r="F291">
        <f>覆盖面积与厚度!U295</f>
        <v>176.28882449179275</v>
      </c>
      <c r="I291" s="5">
        <f>覆盖面积与厚度!B295</f>
        <v>2.8383487664425853</v>
      </c>
      <c r="J291">
        <f t="shared" si="18"/>
        <v>1</v>
      </c>
      <c r="K291">
        <f>覆盖面积与厚度!L295</f>
        <v>7.8039874495065318</v>
      </c>
      <c r="M291" s="5">
        <f>覆盖面积与厚度!U295</f>
        <v>176.28882449179275</v>
      </c>
    </row>
    <row r="292" spans="2:13" x14ac:dyDescent="0.25">
      <c r="B292">
        <f>覆盖面积与厚度!B296</f>
        <v>2.8883487664425851</v>
      </c>
      <c r="C292">
        <f>覆盖面积与厚度!N296</f>
        <v>1</v>
      </c>
      <c r="E292">
        <f t="shared" si="19"/>
        <v>2.8883487664425851</v>
      </c>
      <c r="F292">
        <f>覆盖面积与厚度!U296</f>
        <v>188.11888915132306</v>
      </c>
      <c r="I292" s="5">
        <f>覆盖面积与厚度!B296</f>
        <v>2.8883487664425851</v>
      </c>
      <c r="J292">
        <f t="shared" si="18"/>
        <v>1</v>
      </c>
      <c r="K292">
        <f>覆盖面积与厚度!L296</f>
        <v>8.295682665367222</v>
      </c>
      <c r="M292" s="5">
        <f>覆盖面积与厚度!U296</f>
        <v>188.11888915132306</v>
      </c>
    </row>
    <row r="293" spans="2:13" x14ac:dyDescent="0.25">
      <c r="B293">
        <f>覆盖面积与厚度!B297</f>
        <v>2.9314977975126539</v>
      </c>
      <c r="C293">
        <f>覆盖面积与厚度!N297</f>
        <v>1</v>
      </c>
      <c r="E293">
        <f t="shared" si="19"/>
        <v>2.9314977975126539</v>
      </c>
      <c r="F293">
        <f>覆盖面积与厚度!U297</f>
        <v>198.32833573391343</v>
      </c>
      <c r="I293" s="5">
        <f>覆盖面积与厚度!B297</f>
        <v>2.9314977975126539</v>
      </c>
      <c r="J293">
        <f t="shared" si="18"/>
        <v>1</v>
      </c>
      <c r="K293">
        <f>覆盖面积与厚度!L297</f>
        <v>8.7200198862976315</v>
      </c>
      <c r="M293" s="5">
        <f>覆盖面积与厚度!U297</f>
        <v>198.32833573391343</v>
      </c>
    </row>
    <row r="294" spans="2:13" x14ac:dyDescent="0.25">
      <c r="B294">
        <f>覆盖面积与厚度!B298</f>
        <v>2.9314977976126539</v>
      </c>
      <c r="C294">
        <f>覆盖面积与厚度!N298</f>
        <v>1</v>
      </c>
      <c r="E294">
        <f t="shared" si="19"/>
        <v>2.9314977976126539</v>
      </c>
      <c r="F294">
        <f>覆盖面积与厚度!U298</f>
        <v>198.32833575757442</v>
      </c>
      <c r="I294" s="5">
        <f>覆盖面积与厚度!B298</f>
        <v>2.9314977976126539</v>
      </c>
      <c r="J294">
        <f t="shared" si="18"/>
        <v>1</v>
      </c>
      <c r="K294">
        <f>覆盖面积与厚度!L298</f>
        <v>8.7200198872810581</v>
      </c>
      <c r="M294" s="5">
        <f>覆盖面积与厚度!U298</f>
        <v>198.32833575757442</v>
      </c>
    </row>
    <row r="295" spans="2:13" x14ac:dyDescent="0.25">
      <c r="B295">
        <f>覆盖面积与厚度!B299</f>
        <v>2.931497797912654</v>
      </c>
      <c r="C295">
        <f>覆盖面积与厚度!N299</f>
        <v>1</v>
      </c>
      <c r="E295">
        <f t="shared" si="19"/>
        <v>2.931497797912654</v>
      </c>
      <c r="F295">
        <f>覆盖面积与厚度!U299</f>
        <v>198.32833582855824</v>
      </c>
      <c r="I295" s="5">
        <f>覆盖面积与厚度!B299</f>
        <v>2.931497797912654</v>
      </c>
      <c r="J295">
        <f t="shared" si="18"/>
        <v>1</v>
      </c>
      <c r="K295">
        <f>覆盖面积与厚度!L299</f>
        <v>8.7200198902313719</v>
      </c>
      <c r="M295" s="5">
        <f>覆盖面积与厚度!U299</f>
        <v>198.32833582855824</v>
      </c>
    </row>
    <row r="296" spans="2:13" x14ac:dyDescent="0.25">
      <c r="B296">
        <f>覆盖面积与厚度!B300</f>
        <v>2.931497798312654</v>
      </c>
      <c r="C296">
        <f>覆盖面积与厚度!N300</f>
        <v>1</v>
      </c>
      <c r="E296">
        <f t="shared" si="19"/>
        <v>2.931497798312654</v>
      </c>
      <c r="F296">
        <f>覆盖面积与厚度!U300</f>
        <v>198.32833592320486</v>
      </c>
      <c r="I296" s="5">
        <f>覆盖面积与厚度!B300</f>
        <v>2.931497798312654</v>
      </c>
      <c r="J296">
        <f t="shared" si="18"/>
        <v>1</v>
      </c>
      <c r="K296">
        <f>覆盖面积与厚度!L300</f>
        <v>8.720019894165187</v>
      </c>
      <c r="M296" s="5">
        <f>覆盖面积与厚度!U300</f>
        <v>198.32833592320486</v>
      </c>
    </row>
    <row r="297" spans="2:13" x14ac:dyDescent="0.25">
      <c r="B297">
        <f>覆盖面积与厚度!B301</f>
        <v>2.931497798512654</v>
      </c>
      <c r="C297">
        <f>覆盖面积与厚度!N301</f>
        <v>1</v>
      </c>
      <c r="E297">
        <f t="shared" si="19"/>
        <v>2.931497798512654</v>
      </c>
      <c r="F297">
        <f>覆盖面积与厚度!U301</f>
        <v>198.32833597052851</v>
      </c>
      <c r="I297" s="5">
        <f>覆盖面积与厚度!B301</f>
        <v>2.931497798512654</v>
      </c>
      <c r="J297">
        <f t="shared" si="18"/>
        <v>1</v>
      </c>
      <c r="K297">
        <f>覆盖面积与厚度!L301</f>
        <v>8.7200198961321114</v>
      </c>
      <c r="M297" s="5">
        <f>覆盖面积与厚度!U301</f>
        <v>198.32833597052851</v>
      </c>
    </row>
    <row r="298" spans="2:13" x14ac:dyDescent="0.25">
      <c r="B298">
        <f>覆盖面积与厚度!B302</f>
        <v>2.9314978075126539</v>
      </c>
      <c r="C298">
        <f>覆盖面积与厚度!N302</f>
        <v>1</v>
      </c>
      <c r="E298">
        <f t="shared" si="19"/>
        <v>2.9314978075126539</v>
      </c>
      <c r="F298">
        <f>覆盖面积与厚度!U302</f>
        <v>198.32833810086154</v>
      </c>
      <c r="I298" s="5">
        <f>覆盖面积与厚度!B302</f>
        <v>2.9314978075126539</v>
      </c>
      <c r="J298">
        <f t="shared" si="18"/>
        <v>1</v>
      </c>
      <c r="K298">
        <f>覆盖面积与厚度!L302</f>
        <v>8.7200199846755595</v>
      </c>
      <c r="M298" s="5">
        <f>覆盖面积与厚度!U302</f>
        <v>198.32833810086154</v>
      </c>
    </row>
    <row r="299" spans="2:13" x14ac:dyDescent="0.25">
      <c r="B299">
        <f>覆盖面积与厚度!B303</f>
        <v>2.9314978975126538</v>
      </c>
      <c r="C299">
        <f>覆盖面积与厚度!N303</f>
        <v>1</v>
      </c>
      <c r="E299">
        <f t="shared" si="19"/>
        <v>2.9314978975126538</v>
      </c>
      <c r="F299">
        <f>覆盖面积与厚度!U303</f>
        <v>198.32835948103124</v>
      </c>
      <c r="I299" s="5">
        <f>覆盖面积与厚度!B303</f>
        <v>2.9314978975126538</v>
      </c>
      <c r="J299">
        <f t="shared" si="18"/>
        <v>1</v>
      </c>
      <c r="K299">
        <f>覆盖面积与厚度!L303</f>
        <v>8.7200208733037243</v>
      </c>
      <c r="M299" s="5">
        <f>覆盖面积与厚度!U303</f>
        <v>198.32835948103124</v>
      </c>
    </row>
    <row r="300" spans="2:13" x14ac:dyDescent="0.25">
      <c r="B300">
        <f>覆盖面积与厚度!B304</f>
        <v>2.9314987975126541</v>
      </c>
      <c r="C300">
        <f>覆盖面积与厚度!N304</f>
        <v>1</v>
      </c>
      <c r="E300">
        <f t="shared" si="19"/>
        <v>2.9314987975126541</v>
      </c>
      <c r="F300">
        <f>覆盖面积与厚度!U304</f>
        <v>198.32858106853934</v>
      </c>
      <c r="I300" s="5">
        <f>覆盖面积与厚度!B304</f>
        <v>2.9314987975126541</v>
      </c>
      <c r="J300">
        <f t="shared" si="18"/>
        <v>1</v>
      </c>
      <c r="K300">
        <f>覆盖面积与厚度!L304</f>
        <v>8.7200300831885631</v>
      </c>
      <c r="M300" s="5">
        <f>覆盖面积与厚度!U304</f>
        <v>198.32858106853934</v>
      </c>
    </row>
    <row r="301" spans="2:13" x14ac:dyDescent="0.25">
      <c r="B301">
        <f>覆盖面积与厚度!B305</f>
        <v>2.9315052843246181</v>
      </c>
      <c r="C301">
        <f>覆盖面积与厚度!N305</f>
        <v>1</v>
      </c>
      <c r="E301">
        <f t="shared" si="19"/>
        <v>2.9315052843246181</v>
      </c>
      <c r="F301">
        <f>覆盖面积与厚度!U305</f>
        <v>198.33062343364989</v>
      </c>
      <c r="I301" s="5">
        <f>覆盖面积与厚度!B305</f>
        <v>2.9315052843246181</v>
      </c>
      <c r="J301">
        <f t="shared" si="18"/>
        <v>1</v>
      </c>
      <c r="K301">
        <f>覆盖面积与厚度!L305</f>
        <v>8.720114970407673</v>
      </c>
      <c r="M301" s="5">
        <f>覆盖面积与厚度!U305</f>
        <v>198.33062343364989</v>
      </c>
    </row>
    <row r="302" spans="2:13" x14ac:dyDescent="0.25">
      <c r="B302">
        <f>覆盖面积与厚度!B306</f>
        <v>2.931507797512654</v>
      </c>
      <c r="C302">
        <f>覆盖面积与厚度!N306</f>
        <v>1</v>
      </c>
      <c r="E302">
        <f t="shared" si="19"/>
        <v>2.931507797512654</v>
      </c>
      <c r="F302">
        <f>覆盖面积与厚度!U306</f>
        <v>198.33141470780612</v>
      </c>
      <c r="I302" s="5">
        <f>覆盖面积与厚度!B306</f>
        <v>2.931507797512654</v>
      </c>
      <c r="J302">
        <f t="shared" si="18"/>
        <v>1</v>
      </c>
      <c r="K302">
        <f>覆盖面积与厚度!L306</f>
        <v>8.7201478582896339</v>
      </c>
      <c r="M302" s="5">
        <f>覆盖面积与厚度!U306</f>
        <v>198.33141470780612</v>
      </c>
    </row>
    <row r="303" spans="2:13" x14ac:dyDescent="0.25">
      <c r="B303">
        <f>覆盖面积与厚度!B307</f>
        <v>2.9315177975126541</v>
      </c>
      <c r="C303">
        <f>覆盖面积与厚度!N307</f>
        <v>1</v>
      </c>
      <c r="E303">
        <f t="shared" si="19"/>
        <v>2.9315177975126541</v>
      </c>
      <c r="F303">
        <f>覆盖面积与厚度!U307</f>
        <v>198.3345631944041</v>
      </c>
      <c r="I303" s="5">
        <f>覆盖面积与厚度!B307</f>
        <v>2.9315177975126541</v>
      </c>
      <c r="J303">
        <f t="shared" si="18"/>
        <v>1</v>
      </c>
      <c r="K303">
        <f>覆盖面积与厚度!L307</f>
        <v>8.7202787194516986</v>
      </c>
      <c r="M303" s="5">
        <f>覆盖面积与厚度!U307</f>
        <v>198.3345631944041</v>
      </c>
    </row>
    <row r="304" spans="2:13" x14ac:dyDescent="0.25">
      <c r="B304">
        <f>覆盖面积与厚度!B308</f>
        <v>2.9315477975126538</v>
      </c>
      <c r="C304">
        <f>覆盖面积与厚度!N308</f>
        <v>1</v>
      </c>
      <c r="E304">
        <f t="shared" si="19"/>
        <v>2.9315477975126538</v>
      </c>
      <c r="F304">
        <f>覆盖面积与厚度!U308</f>
        <v>198.3440086487291</v>
      </c>
      <c r="I304" s="5">
        <f>覆盖面积与厚度!B308</f>
        <v>2.9315477975126538</v>
      </c>
      <c r="J304">
        <f t="shared" si="18"/>
        <v>1</v>
      </c>
      <c r="K304">
        <f>覆盖面积与厚度!L308</f>
        <v>8.7206713027106204</v>
      </c>
      <c r="M304" s="5">
        <f>覆盖面积与厚度!U308</f>
        <v>198.3440086487291</v>
      </c>
    </row>
    <row r="305" spans="2:13" x14ac:dyDescent="0.25">
      <c r="B305">
        <f>覆盖面积与厚度!B309</f>
        <v>2.931577797512654</v>
      </c>
      <c r="C305">
        <f>覆盖面积与厚度!N309</f>
        <v>1</v>
      </c>
      <c r="E305">
        <f t="shared" si="19"/>
        <v>2.931577797512654</v>
      </c>
      <c r="F305">
        <f>覆盖面积与厚度!U309</f>
        <v>198.35345409758537</v>
      </c>
      <c r="I305" s="5">
        <f>覆盖面积与厚度!B309</f>
        <v>2.931577797512654</v>
      </c>
      <c r="J305">
        <f t="shared" si="18"/>
        <v>1</v>
      </c>
      <c r="K305">
        <f>覆盖面积与厚度!L309</f>
        <v>8.7210638857422822</v>
      </c>
      <c r="M305" s="5">
        <f>覆盖面积与厚度!U309</f>
        <v>198.35345409758537</v>
      </c>
    </row>
    <row r="306" spans="2:13" x14ac:dyDescent="0.25">
      <c r="B306">
        <f>覆盖面积与厚度!B310</f>
        <v>2.9315977975126541</v>
      </c>
      <c r="C306">
        <f>覆盖面积与厚度!N310</f>
        <v>1</v>
      </c>
      <c r="E306">
        <f t="shared" si="19"/>
        <v>2.9315977975126541</v>
      </c>
      <c r="F306">
        <f>覆盖面积与厚度!U310</f>
        <v>198.35975106047948</v>
      </c>
      <c r="I306" s="5">
        <f>覆盖面积与厚度!B310</f>
        <v>2.9315977975126541</v>
      </c>
      <c r="J306">
        <f t="shared" si="18"/>
        <v>1</v>
      </c>
      <c r="K306">
        <f>覆盖面积与厚度!L310</f>
        <v>8.7213256076383008</v>
      </c>
      <c r="M306" s="5">
        <f>覆盖面积与厚度!U310</f>
        <v>198.35975106047948</v>
      </c>
    </row>
    <row r="307" spans="2:13" x14ac:dyDescent="0.25">
      <c r="B307">
        <f>覆盖面积与厚度!B311</f>
        <v>2.9316977975126539</v>
      </c>
      <c r="C307">
        <f>覆盖面积与厚度!N311</f>
        <v>1</v>
      </c>
      <c r="E307">
        <f t="shared" si="19"/>
        <v>2.9316977975126539</v>
      </c>
      <c r="F307">
        <f>覆盖面积与厚度!U311</f>
        <v>198.39123584333603</v>
      </c>
      <c r="I307" s="5">
        <f>覆盖面积与厚度!B311</f>
        <v>2.9316977975126539</v>
      </c>
      <c r="J307">
        <f t="shared" si="18"/>
        <v>1</v>
      </c>
      <c r="K307">
        <f>覆盖面积与厚度!L311</f>
        <v>8.7226342158048471</v>
      </c>
      <c r="M307" s="5">
        <f>覆盖面积与厚度!U311</f>
        <v>198.39123584333603</v>
      </c>
    </row>
    <row r="308" spans="2:13" x14ac:dyDescent="0.25">
      <c r="B308">
        <f>覆盖面积与厚度!B312</f>
        <v>2.9319977975126541</v>
      </c>
      <c r="C308">
        <f>覆盖面积与厚度!N312</f>
        <v>1</v>
      </c>
      <c r="E308">
        <f t="shared" si="19"/>
        <v>2.9319977975126541</v>
      </c>
      <c r="F308">
        <f>覆盖面积与厚度!U312</f>
        <v>198.48569004167229</v>
      </c>
      <c r="I308" s="5">
        <f>覆盖面积与厚度!B312</f>
        <v>2.9319977975126541</v>
      </c>
      <c r="J308">
        <f t="shared" si="18"/>
        <v>1</v>
      </c>
      <c r="K308">
        <f>覆盖面积与厚度!L312</f>
        <v>8.7265600340642191</v>
      </c>
      <c r="M308" s="5">
        <f>覆盖面积与厚度!U312</f>
        <v>198.48569004167229</v>
      </c>
    </row>
    <row r="309" spans="2:13" x14ac:dyDescent="0.25">
      <c r="B309">
        <f>覆盖面积与厚度!B313</f>
        <v>2.9322977975126538</v>
      </c>
      <c r="C309">
        <f>覆盖面积与厚度!N313</f>
        <v>1</v>
      </c>
      <c r="E309">
        <f t="shared" si="19"/>
        <v>2.9322977975126538</v>
      </c>
      <c r="F309">
        <f>覆盖面积与厚度!U313</f>
        <v>198.58014408977499</v>
      </c>
      <c r="I309" s="5">
        <f>覆盖面积与厚度!B313</f>
        <v>2.9322977975126538</v>
      </c>
      <c r="J309">
        <f t="shared" si="18"/>
        <v>1</v>
      </c>
      <c r="K309">
        <f>覆盖面积与厚度!L313</f>
        <v>8.730485846083317</v>
      </c>
      <c r="M309" s="5">
        <f>覆盖面积与厚度!U313</f>
        <v>198.58014408977499</v>
      </c>
    </row>
    <row r="310" spans="2:13" x14ac:dyDescent="0.25">
      <c r="B310">
        <f>覆盖面积与厚度!B314</f>
        <v>2.9324977975126538</v>
      </c>
      <c r="C310">
        <f>覆盖面积与厚度!N314</f>
        <v>1</v>
      </c>
      <c r="E310">
        <f t="shared" ref="E310:E323" si="20">B310</f>
        <v>2.9324977975126538</v>
      </c>
      <c r="F310">
        <f>覆盖面积与厚度!U314</f>
        <v>198.64311337008311</v>
      </c>
      <c r="I310" s="5">
        <f>覆盖面积与厚度!B314</f>
        <v>2.9324977975126538</v>
      </c>
      <c r="J310">
        <f t="shared" si="18"/>
        <v>1</v>
      </c>
      <c r="K310">
        <f>覆盖面积与厚度!L314</f>
        <v>8.7331030505610237</v>
      </c>
      <c r="M310" s="5">
        <f>覆盖面积与厚度!U314</f>
        <v>198.64311337008311</v>
      </c>
    </row>
    <row r="311" spans="2:13" x14ac:dyDescent="0.25">
      <c r="B311">
        <f>覆盖面积与厚度!B315</f>
        <v>2.9334977975126537</v>
      </c>
      <c r="C311">
        <f>覆盖面积与厚度!N315</f>
        <v>1</v>
      </c>
      <c r="E311">
        <f t="shared" si="20"/>
        <v>2.9334977975126537</v>
      </c>
      <c r="F311">
        <f>覆盖面积与厚度!U315</f>
        <v>198.95795902422</v>
      </c>
      <c r="I311" s="5">
        <f>覆盖面积与厚度!B315</f>
        <v>2.9334977975126537</v>
      </c>
      <c r="J311">
        <f t="shared" ref="J311:J374" si="21">J310</f>
        <v>1</v>
      </c>
      <c r="K311">
        <f>覆盖面积与厚度!L315</f>
        <v>8.746189041928556</v>
      </c>
      <c r="M311" s="5">
        <f>覆盖面积与厚度!U315</f>
        <v>198.95795902422</v>
      </c>
    </row>
    <row r="312" spans="2:13" x14ac:dyDescent="0.25">
      <c r="B312">
        <f>覆盖面积与厚度!B316</f>
        <v>2.9364977975126538</v>
      </c>
      <c r="C312">
        <f>覆盖面积与厚度!N316</f>
        <v>1</v>
      </c>
      <c r="E312">
        <f t="shared" si="20"/>
        <v>2.9364977975126538</v>
      </c>
      <c r="F312">
        <f>覆盖面积与厚度!U316</f>
        <v>199.90249350658371</v>
      </c>
      <c r="I312" s="5">
        <f>覆盖面积与厚度!B316</f>
        <v>2.9364977975126538</v>
      </c>
      <c r="J312">
        <f t="shared" si="21"/>
        <v>1</v>
      </c>
      <c r="K312">
        <f>覆盖面积与厚度!L316</f>
        <v>8.7854469133438826</v>
      </c>
      <c r="M312" s="5">
        <f>覆盖面积与厚度!U316</f>
        <v>199.90249350658371</v>
      </c>
    </row>
    <row r="313" spans="2:13" x14ac:dyDescent="0.25">
      <c r="B313">
        <f>覆盖面积与厚度!B317</f>
        <v>2.9394977975126539</v>
      </c>
      <c r="C313">
        <f>覆盖面积与厚度!N317</f>
        <v>1</v>
      </c>
      <c r="E313">
        <f t="shared" si="20"/>
        <v>2.9394977975126539</v>
      </c>
      <c r="F313">
        <f>覆盖面积与厚度!U317</f>
        <v>200.84702550890856</v>
      </c>
      <c r="I313" s="5">
        <f>覆盖面积与厚度!B317</f>
        <v>2.9394977975126539</v>
      </c>
      <c r="J313">
        <f t="shared" si="21"/>
        <v>1</v>
      </c>
      <c r="K313">
        <f>覆盖面积与厚度!L317</f>
        <v>8.8247046820723085</v>
      </c>
      <c r="M313" s="5">
        <f>覆盖面积与厚度!U317</f>
        <v>200.84702550890856</v>
      </c>
    </row>
    <row r="314" spans="2:13" x14ac:dyDescent="0.25">
      <c r="B314">
        <f>覆盖面积与厚度!B318</f>
        <v>2.9414977975126537</v>
      </c>
      <c r="C314">
        <f>覆盖面积与厚度!N318</f>
        <v>1</v>
      </c>
      <c r="E314">
        <f t="shared" si="20"/>
        <v>2.9414977975126537</v>
      </c>
      <c r="F314">
        <f>覆盖面积与厚度!U318</f>
        <v>201.47671182879157</v>
      </c>
      <c r="I314" s="5">
        <f>覆盖面积与厚度!B318</f>
        <v>2.9414977975126537</v>
      </c>
      <c r="J314">
        <f t="shared" si="21"/>
        <v>1</v>
      </c>
      <c r="K314">
        <f>覆盖面积与厚度!L318</f>
        <v>8.8508764581697932</v>
      </c>
      <c r="M314" s="5">
        <f>覆盖面积与厚度!U318</f>
        <v>201.47671182879157</v>
      </c>
    </row>
    <row r="315" spans="2:13" x14ac:dyDescent="0.25">
      <c r="B315">
        <f>覆盖面积与厚度!B319</f>
        <v>2.951497797512654</v>
      </c>
      <c r="C315">
        <f>覆盖面积与厚度!N319</f>
        <v>1</v>
      </c>
      <c r="E315">
        <f t="shared" si="20"/>
        <v>2.951497797512654</v>
      </c>
      <c r="F315">
        <f>覆盖面积与厚度!U319</f>
        <v>204.62514502350811</v>
      </c>
      <c r="I315" s="5">
        <f>覆盖面积与厚度!B319</f>
        <v>2.951497797512654</v>
      </c>
      <c r="J315">
        <f t="shared" si="21"/>
        <v>1</v>
      </c>
      <c r="K315">
        <f>覆盖面积与厚度!L319</f>
        <v>8.9817354093135897</v>
      </c>
      <c r="M315" s="5">
        <f>覆盖面积与厚度!U319</f>
        <v>204.62514502350811</v>
      </c>
    </row>
    <row r="316" spans="2:13" x14ac:dyDescent="0.25">
      <c r="B316">
        <f>覆盖面积与厚度!B320</f>
        <v>2.9814977975126538</v>
      </c>
      <c r="C316">
        <f>覆盖面积与厚度!N320</f>
        <v>1</v>
      </c>
      <c r="E316">
        <f t="shared" si="20"/>
        <v>2.9814977975126538</v>
      </c>
      <c r="F316">
        <f>覆盖面积与厚度!U320</f>
        <v>214.07059325152667</v>
      </c>
      <c r="I316" s="5">
        <f>覆盖面积与厚度!B320</f>
        <v>2.9814977975126538</v>
      </c>
      <c r="J316">
        <f t="shared" si="21"/>
        <v>1</v>
      </c>
      <c r="K316">
        <f>覆盖面积与厚度!L320</f>
        <v>9.3743184800409676</v>
      </c>
      <c r="M316" s="5">
        <f>覆盖面积与厚度!U320</f>
        <v>214.07059325152667</v>
      </c>
    </row>
    <row r="317" spans="2:13" x14ac:dyDescent="0.25">
      <c r="B317">
        <f>覆盖面积与厚度!B321</f>
        <v>3.011497797512654</v>
      </c>
      <c r="C317">
        <f>覆盖面积与厚度!N321</f>
        <v>1</v>
      </c>
      <c r="E317">
        <f t="shared" si="20"/>
        <v>3.011497797512654</v>
      </c>
      <c r="F317">
        <f>覆盖面积与厚度!U321</f>
        <v>223.51619012227854</v>
      </c>
      <c r="I317" s="5">
        <f>覆盖面积与厚度!B321</f>
        <v>3.011497797512654</v>
      </c>
      <c r="J317">
        <f t="shared" si="21"/>
        <v>1</v>
      </c>
      <c r="K317">
        <f>覆盖面积与厚度!L321</f>
        <v>9.7678145870839543</v>
      </c>
      <c r="M317" s="5">
        <f>覆盖面积与厚度!U321</f>
        <v>223.51619012227854</v>
      </c>
    </row>
    <row r="318" spans="2:13" x14ac:dyDescent="0.25">
      <c r="B318">
        <f>覆盖面积与厚度!B322</f>
        <v>3.031497797512654</v>
      </c>
      <c r="C318">
        <f>覆盖面积与厚度!N322</f>
        <v>1</v>
      </c>
      <c r="E318">
        <f t="shared" si="20"/>
        <v>3.031497797512654</v>
      </c>
      <c r="F318">
        <f>覆盖面积与厚度!U322</f>
        <v>229.81330244201354</v>
      </c>
      <c r="I318" s="5">
        <f>覆盖面积与厚度!B322</f>
        <v>3.031497797512654</v>
      </c>
      <c r="J318">
        <f t="shared" si="21"/>
        <v>1</v>
      </c>
      <c r="K318">
        <f>覆盖面积与厚度!L322</f>
        <v>10.030147315829836</v>
      </c>
      <c r="M318" s="5">
        <f>覆盖面积与厚度!U322</f>
        <v>229.81330244201354</v>
      </c>
    </row>
    <row r="319" spans="2:13" x14ac:dyDescent="0.25">
      <c r="B319">
        <f>覆盖面积与厚度!B323</f>
        <v>3.0814977975126538</v>
      </c>
      <c r="C319">
        <f>覆盖面积与厚度!N323</f>
        <v>1</v>
      </c>
      <c r="E319">
        <f t="shared" si="20"/>
        <v>3.0814977975126538</v>
      </c>
      <c r="F319">
        <f>覆盖面积与厚度!U323</f>
        <v>245.55661099264759</v>
      </c>
      <c r="I319" s="5">
        <f>覆盖面积与厚度!B323</f>
        <v>3.0814977975126538</v>
      </c>
      <c r="J319">
        <f t="shared" si="21"/>
        <v>1</v>
      </c>
      <c r="K319">
        <f>覆盖面积与厚度!L323</f>
        <v>10.686001135526396</v>
      </c>
      <c r="M319" s="5">
        <f>覆盖面积与厚度!U323</f>
        <v>245.55661099264759</v>
      </c>
    </row>
    <row r="320" spans="2:13" x14ac:dyDescent="0.25">
      <c r="B320">
        <f>覆盖面积与厚度!B324</f>
        <v>3.1314977975126541</v>
      </c>
      <c r="C320">
        <f>覆盖面积与厚度!N324</f>
        <v>1</v>
      </c>
      <c r="E320">
        <f t="shared" si="20"/>
        <v>3.1314977975126541</v>
      </c>
      <c r="F320">
        <f>覆盖面积与厚度!U324</f>
        <v>261.30044729371571</v>
      </c>
      <c r="I320" s="5">
        <f>覆盖面积与厚度!B324</f>
        <v>3.1314977975126541</v>
      </c>
      <c r="J320">
        <f t="shared" si="21"/>
        <v>1</v>
      </c>
      <c r="K320">
        <f>覆盖面积与厚度!L324</f>
        <v>11.341876953039115</v>
      </c>
      <c r="M320" s="5">
        <f>覆盖面积与厚度!U324</f>
        <v>261.30044729371571</v>
      </c>
    </row>
    <row r="321" spans="2:13" x14ac:dyDescent="0.25">
      <c r="B321">
        <f>覆盖面积与厚度!B325</f>
        <v>3.1814977975126539</v>
      </c>
      <c r="C321">
        <f>覆盖面积与厚度!N325</f>
        <v>1</v>
      </c>
      <c r="E321">
        <f t="shared" si="20"/>
        <v>3.1814977975126539</v>
      </c>
      <c r="F321">
        <f>覆盖面积与厚度!U325</f>
        <v>277.04481134435451</v>
      </c>
      <c r="I321" s="5">
        <f>覆盖面积与厚度!B325</f>
        <v>3.1814977975126539</v>
      </c>
      <c r="J321">
        <f t="shared" si="21"/>
        <v>1</v>
      </c>
      <c r="K321">
        <f>覆盖面积与厚度!L325</f>
        <v>11.997774768351984</v>
      </c>
      <c r="M321" s="5">
        <f>覆盖面积与厚度!U325</f>
        <v>277.04481134435451</v>
      </c>
    </row>
    <row r="322" spans="2:13" x14ac:dyDescent="0.25">
      <c r="B322">
        <f>覆盖面积与厚度!B326</f>
        <v>3.2246468285827228</v>
      </c>
      <c r="C322">
        <f>覆盖面积与厚度!N326</f>
        <v>1</v>
      </c>
      <c r="E322">
        <f t="shared" si="20"/>
        <v>3.2246468285827228</v>
      </c>
      <c r="F322">
        <f>覆盖面积与厚度!U326</f>
        <v>290.63226296990587</v>
      </c>
      <c r="I322" s="5">
        <f>覆盖面积与厚度!B326</f>
        <v>3.2246468285827228</v>
      </c>
      <c r="J322">
        <f t="shared" si="21"/>
        <v>1</v>
      </c>
      <c r="K322">
        <f>覆盖面积与厚度!L326</f>
        <v>12.563817318632108</v>
      </c>
      <c r="M322" s="5">
        <f>覆盖面积与厚度!U326</f>
        <v>290.63226296990587</v>
      </c>
    </row>
    <row r="323" spans="2:13" x14ac:dyDescent="0.25">
      <c r="B323">
        <f>覆盖面积与厚度!B327</f>
        <v>3.2246468286827228</v>
      </c>
      <c r="C323">
        <f>覆盖面积与厚度!N327</f>
        <v>1</v>
      </c>
      <c r="E323">
        <f t="shared" si="20"/>
        <v>3.2246468286827228</v>
      </c>
      <c r="F323">
        <f>覆盖面积与厚度!U327</f>
        <v>290.63226300139559</v>
      </c>
      <c r="I323" s="5">
        <f>覆盖面积与厚度!B327</f>
        <v>3.2246468286827228</v>
      </c>
      <c r="J323">
        <f t="shared" si="21"/>
        <v>1</v>
      </c>
      <c r="K323">
        <f>覆盖面积与厚度!L327</f>
        <v>12.563817319943944</v>
      </c>
      <c r="M323" s="5">
        <f>覆盖面积与厚度!U327</f>
        <v>290.63226300139559</v>
      </c>
    </row>
    <row r="324" spans="2:13" x14ac:dyDescent="0.25">
      <c r="B324">
        <f>覆盖面积与厚度!B328</f>
        <v>3.2246468289827228</v>
      </c>
      <c r="C324">
        <f>覆盖面积与厚度!N328</f>
        <v>1</v>
      </c>
      <c r="E324">
        <f t="shared" ref="E324:E387" si="22">B324</f>
        <v>3.2246468289827228</v>
      </c>
      <c r="F324">
        <f>覆盖面积与厚度!U328</f>
        <v>290.63226309586571</v>
      </c>
      <c r="I324" s="5">
        <f>覆盖面积与厚度!B328</f>
        <v>3.2246468289827228</v>
      </c>
      <c r="J324">
        <f t="shared" si="21"/>
        <v>1</v>
      </c>
      <c r="K324">
        <f>覆盖面积与厚度!L328</f>
        <v>12.563817323879496</v>
      </c>
      <c r="M324" s="5">
        <f>覆盖面积与厚度!U328</f>
        <v>290.63226309586571</v>
      </c>
    </row>
    <row r="325" spans="2:13" x14ac:dyDescent="0.25">
      <c r="B325">
        <f>覆盖面积与厚度!B329</f>
        <v>3.2246468293827228</v>
      </c>
      <c r="C325">
        <f>覆盖面积与厚度!N329</f>
        <v>1</v>
      </c>
      <c r="E325">
        <f t="shared" si="22"/>
        <v>3.2246468293827228</v>
      </c>
      <c r="F325">
        <f>覆盖面积与厚度!U329</f>
        <v>290.63226322182771</v>
      </c>
      <c r="I325" s="5">
        <f>覆盖面积与厚度!B329</f>
        <v>3.2246468293827228</v>
      </c>
      <c r="J325">
        <f t="shared" si="21"/>
        <v>1</v>
      </c>
      <c r="K325">
        <f>覆盖面积与厚度!L329</f>
        <v>12.563817329126975</v>
      </c>
      <c r="M325" s="5">
        <f>覆盖面积与厚度!U329</f>
        <v>290.63226322182771</v>
      </c>
    </row>
    <row r="326" spans="2:13" x14ac:dyDescent="0.25">
      <c r="B326">
        <f>覆盖面积与厚度!B330</f>
        <v>3.2246468295827229</v>
      </c>
      <c r="C326">
        <f>覆盖面积与厚度!N330</f>
        <v>1</v>
      </c>
      <c r="E326">
        <f t="shared" si="22"/>
        <v>3.2246468295827229</v>
      </c>
      <c r="F326">
        <f>覆盖面积与厚度!U330</f>
        <v>290.6322632848092</v>
      </c>
      <c r="I326" s="5">
        <f>覆盖面积与厚度!B330</f>
        <v>3.2246468295827229</v>
      </c>
      <c r="J326">
        <f t="shared" si="21"/>
        <v>1</v>
      </c>
      <c r="K326">
        <f>覆盖面积与厚度!L330</f>
        <v>12.563817331750734</v>
      </c>
      <c r="M326" s="5">
        <f>覆盖面积与厚度!U330</f>
        <v>290.6322632848092</v>
      </c>
    </row>
    <row r="327" spans="2:13" x14ac:dyDescent="0.25">
      <c r="B327">
        <f>覆盖面积与厚度!B331</f>
        <v>3.2246468385827227</v>
      </c>
      <c r="C327">
        <f>覆盖面积与厚度!N331</f>
        <v>1</v>
      </c>
      <c r="E327">
        <f t="shared" si="22"/>
        <v>3.2246468385827227</v>
      </c>
      <c r="F327">
        <f>覆盖面积与厚度!U331</f>
        <v>290.63226611990353</v>
      </c>
      <c r="I327" s="5">
        <f>覆盖面积与厚度!B331</f>
        <v>3.2246468385827227</v>
      </c>
      <c r="J327">
        <f t="shared" si="21"/>
        <v>1</v>
      </c>
      <c r="K327">
        <f>覆盖面积与厚度!L331</f>
        <v>12.563817449858535</v>
      </c>
      <c r="M327" s="5">
        <f>覆盖面积与厚度!U331</f>
        <v>290.63226611990353</v>
      </c>
    </row>
    <row r="328" spans="2:13" x14ac:dyDescent="0.25">
      <c r="B328">
        <f>覆盖面积与厚度!B332</f>
        <v>3.2246469285827226</v>
      </c>
      <c r="C328">
        <f>覆盖面积与厚度!N332</f>
        <v>1</v>
      </c>
      <c r="E328">
        <f t="shared" si="22"/>
        <v>3.2246469285827226</v>
      </c>
      <c r="F328">
        <f>覆盖面积与厚度!U332</f>
        <v>290.6322945638039</v>
      </c>
      <c r="I328" s="5">
        <f>覆盖面积与厚度!B332</f>
        <v>3.2246469285827226</v>
      </c>
      <c r="J328">
        <f t="shared" si="21"/>
        <v>1</v>
      </c>
      <c r="K328">
        <f>覆盖面积与厚度!L332</f>
        <v>12.563818634809058</v>
      </c>
      <c r="M328" s="5">
        <f>覆盖面积与厚度!U332</f>
        <v>290.6322945638039</v>
      </c>
    </row>
    <row r="329" spans="2:13" x14ac:dyDescent="0.25">
      <c r="B329">
        <f>覆盖面积与厚度!B333</f>
        <v>3.2246478285827229</v>
      </c>
      <c r="C329">
        <f>覆盖面积与厚度!N333</f>
        <v>1</v>
      </c>
      <c r="E329">
        <f t="shared" si="22"/>
        <v>3.2246478285827229</v>
      </c>
      <c r="F329">
        <f>覆盖面积与厚度!U333</f>
        <v>290.63258841053522</v>
      </c>
      <c r="I329" s="5">
        <f>覆盖面积与厚度!B333</f>
        <v>3.2246478285827229</v>
      </c>
      <c r="J329">
        <f t="shared" si="21"/>
        <v>1</v>
      </c>
      <c r="K329">
        <f>覆盖面积与厚度!L333</f>
        <v>12.563830876232819</v>
      </c>
      <c r="M329" s="5">
        <f>覆盖面积与厚度!U333</f>
        <v>290.63258841053522</v>
      </c>
    </row>
    <row r="330" spans="2:13" x14ac:dyDescent="0.25">
      <c r="B330">
        <f>覆盖面积与厚度!B334</f>
        <v>3.2246543153946869</v>
      </c>
      <c r="C330">
        <f>覆盖面积与厚度!N334</f>
        <v>1</v>
      </c>
      <c r="E330">
        <f t="shared" si="22"/>
        <v>3.2246543153946869</v>
      </c>
      <c r="F330">
        <f>覆盖面积与厚度!U334</f>
        <v>290.63523977389019</v>
      </c>
      <c r="I330" s="5">
        <f>覆盖面积与厚度!B334</f>
        <v>3.2246543153946869</v>
      </c>
      <c r="J330">
        <f t="shared" si="21"/>
        <v>1</v>
      </c>
      <c r="K330">
        <f>覆盖面积与厚度!L334</f>
        <v>12.563941329945212</v>
      </c>
      <c r="M330" s="5">
        <f>覆盖面积与厚度!U334</f>
        <v>290.63523977389019</v>
      </c>
    </row>
    <row r="331" spans="2:13" x14ac:dyDescent="0.25">
      <c r="B331">
        <f>覆盖面积与厚度!B335</f>
        <v>3.2246568285827228</v>
      </c>
      <c r="C331">
        <f>覆盖面积与厚度!N335</f>
        <v>1</v>
      </c>
      <c r="E331">
        <f t="shared" si="22"/>
        <v>3.2246568285827228</v>
      </c>
      <c r="F331">
        <f>覆盖面积与厚度!U335</f>
        <v>290.6362669924273</v>
      </c>
      <c r="I331" s="5">
        <f>覆盖面积与厚度!B335</f>
        <v>3.2246568285827228</v>
      </c>
      <c r="J331">
        <f t="shared" si="21"/>
        <v>1</v>
      </c>
      <c r="K331">
        <f>覆盖面积与厚度!L335</f>
        <v>12.563984123061685</v>
      </c>
      <c r="M331" s="5">
        <f>覆盖面积与厚度!U335</f>
        <v>290.6362669924273</v>
      </c>
    </row>
    <row r="332" spans="2:13" x14ac:dyDescent="0.25">
      <c r="B332">
        <f>覆盖面积与厚度!B336</f>
        <v>3.2246668285827229</v>
      </c>
      <c r="C332">
        <f>覆盖面积与厚度!N336</f>
        <v>1</v>
      </c>
      <c r="E332">
        <f t="shared" si="22"/>
        <v>3.2246668285827229</v>
      </c>
      <c r="F332">
        <f>覆盖面积与厚度!U336</f>
        <v>290.64035430371973</v>
      </c>
      <c r="I332" s="5">
        <f>覆盖面积与厚度!B336</f>
        <v>3.2246668285827229</v>
      </c>
      <c r="J332">
        <f t="shared" si="21"/>
        <v>1</v>
      </c>
      <c r="K332">
        <f>覆盖面积与厚度!L336</f>
        <v>12.564154397235951</v>
      </c>
      <c r="M332" s="5">
        <f>覆盖面积与厚度!U336</f>
        <v>290.64035430371973</v>
      </c>
    </row>
    <row r="333" spans="2:13" x14ac:dyDescent="0.25">
      <c r="B333">
        <f>覆盖面积与厚度!B337</f>
        <v>3.2246968285827227</v>
      </c>
      <c r="C333">
        <f>覆盖面积与厚度!N337</f>
        <v>1</v>
      </c>
      <c r="E333">
        <f t="shared" si="22"/>
        <v>3.2246968285827227</v>
      </c>
      <c r="F333">
        <f>覆盖面积与厚度!U337</f>
        <v>290.65261623046121</v>
      </c>
      <c r="I333" s="5">
        <f>覆盖面积与厚度!B337</f>
        <v>3.2246968285827227</v>
      </c>
      <c r="J333">
        <f t="shared" si="21"/>
        <v>1</v>
      </c>
      <c r="K333">
        <f>覆盖面积与厚度!L337</f>
        <v>12.564665219461487</v>
      </c>
      <c r="M333" s="5">
        <f>覆盖面积与厚度!U337</f>
        <v>290.65261623046121</v>
      </c>
    </row>
    <row r="334" spans="2:13" x14ac:dyDescent="0.25">
      <c r="B334">
        <f>覆盖面积与厚度!B338</f>
        <v>3.2247268285827229</v>
      </c>
      <c r="C334">
        <f>覆盖面积与厚度!N338</f>
        <v>1</v>
      </c>
      <c r="E334">
        <f t="shared" si="22"/>
        <v>3.2247268285827229</v>
      </c>
      <c r="F334">
        <f>覆盖面积与厚度!U338</f>
        <v>290.66487815006735</v>
      </c>
      <c r="I334" s="5">
        <f>覆盖面积与厚度!B338</f>
        <v>3.2247268285827229</v>
      </c>
      <c r="J334">
        <f t="shared" si="21"/>
        <v>1</v>
      </c>
      <c r="K334">
        <f>覆盖面积与厚度!L338</f>
        <v>12.565176041389776</v>
      </c>
      <c r="M334" s="5">
        <f>覆盖面积与厚度!U338</f>
        <v>290.66487815006735</v>
      </c>
    </row>
    <row r="335" spans="2:13" x14ac:dyDescent="0.25">
      <c r="B335">
        <f>覆盖面积与厚度!B339</f>
        <v>3.224746828582723</v>
      </c>
      <c r="C335">
        <f>覆盖面积与厚度!N339</f>
        <v>1</v>
      </c>
      <c r="E335">
        <f t="shared" si="22"/>
        <v>3.224746828582723</v>
      </c>
      <c r="F335">
        <f>覆盖面积与厚度!U339</f>
        <v>290.67305275921456</v>
      </c>
      <c r="I335" s="5">
        <f>覆盖面积与厚度!B339</f>
        <v>3.224746828582723</v>
      </c>
      <c r="J335">
        <f t="shared" si="21"/>
        <v>1</v>
      </c>
      <c r="K335">
        <f>覆盖面积与厚度!L339</f>
        <v>12.565516589178518</v>
      </c>
      <c r="M335" s="5">
        <f>覆盖面积与厚度!U339</f>
        <v>290.67305275921456</v>
      </c>
    </row>
    <row r="336" spans="2:13" x14ac:dyDescent="0.25">
      <c r="B336">
        <f>覆盖面积与厚度!B340</f>
        <v>3.2248468285827228</v>
      </c>
      <c r="C336">
        <f>覆盖面积与厚度!N340</f>
        <v>1</v>
      </c>
      <c r="E336">
        <f t="shared" si="22"/>
        <v>3.2248468285827228</v>
      </c>
      <c r="F336">
        <f>覆盖面积与厚度!U340</f>
        <v>290.71392576351064</v>
      </c>
      <c r="I336" s="5">
        <f>覆盖面积与厚度!B340</f>
        <v>3.2248468285827228</v>
      </c>
      <c r="J336">
        <f t="shared" si="21"/>
        <v>1</v>
      </c>
      <c r="K336">
        <f>覆盖面积与厚度!L340</f>
        <v>12.567219326395943</v>
      </c>
      <c r="M336" s="5">
        <f>覆盖面积与厚度!U340</f>
        <v>290.71392576351064</v>
      </c>
    </row>
    <row r="337" spans="2:13" x14ac:dyDescent="0.25">
      <c r="B337">
        <f>覆盖面积与厚度!B341</f>
        <v>3.2251468285827229</v>
      </c>
      <c r="C337">
        <f>覆盖面积与厚度!N341</f>
        <v>1</v>
      </c>
      <c r="E337">
        <f t="shared" si="22"/>
        <v>3.2251468285827229</v>
      </c>
      <c r="F337">
        <f>覆盖面积与厚度!U341</f>
        <v>290.83654457777669</v>
      </c>
      <c r="I337" s="5">
        <f>覆盖面积与厚度!B341</f>
        <v>3.2251468285827229</v>
      </c>
      <c r="J337">
        <f t="shared" si="21"/>
        <v>1</v>
      </c>
      <c r="K337">
        <f>覆盖面积与厚度!L341</f>
        <v>12.572327529774345</v>
      </c>
      <c r="M337" s="5">
        <f>覆盖面积与厚度!U341</f>
        <v>290.83654457777669</v>
      </c>
    </row>
    <row r="338" spans="2:13" x14ac:dyDescent="0.25">
      <c r="B338">
        <f>覆盖面积与厚度!B342</f>
        <v>3.2254468285827227</v>
      </c>
      <c r="C338">
        <f>覆盖面积与厚度!N342</f>
        <v>1</v>
      </c>
      <c r="E338">
        <f t="shared" si="22"/>
        <v>3.2254468285827227</v>
      </c>
      <c r="F338">
        <f>覆盖面积与厚度!U342</f>
        <v>290.95916319342041</v>
      </c>
      <c r="I338" s="5">
        <f>覆盖面积与厚度!B342</f>
        <v>3.2254468285827227</v>
      </c>
      <c r="J338">
        <f t="shared" si="21"/>
        <v>1</v>
      </c>
      <c r="K338">
        <f>覆盖面积与厚度!L342</f>
        <v>12.577435724878864</v>
      </c>
      <c r="M338" s="5">
        <f>覆盖面积与厚度!U342</f>
        <v>290.95916319342041</v>
      </c>
    </row>
    <row r="339" spans="2:13" x14ac:dyDescent="0.25">
      <c r="B339">
        <f>覆盖面积与厚度!B343</f>
        <v>3.2256468285827227</v>
      </c>
      <c r="C339">
        <f>覆盖面积与厚度!N343</f>
        <v>1</v>
      </c>
      <c r="E339">
        <f t="shared" si="22"/>
        <v>3.2256468285827227</v>
      </c>
      <c r="F339">
        <f>覆盖面积与厚度!U343</f>
        <v>291.0409088251194</v>
      </c>
      <c r="I339" s="5">
        <f>覆盖面积与厚度!B343</f>
        <v>3.2256468285827227</v>
      </c>
      <c r="J339">
        <f t="shared" si="21"/>
        <v>1</v>
      </c>
      <c r="K339">
        <f>覆盖面积与厚度!L343</f>
        <v>12.580841183613654</v>
      </c>
      <c r="M339" s="5">
        <f>覆盖面积与厚度!U343</f>
        <v>291.0409088251194</v>
      </c>
    </row>
    <row r="340" spans="2:13" x14ac:dyDescent="0.25">
      <c r="B340">
        <f>覆盖面积与厚度!B344</f>
        <v>3.2266468285827226</v>
      </c>
      <c r="C340">
        <f>覆盖面积与厚度!N344</f>
        <v>1</v>
      </c>
      <c r="E340">
        <f t="shared" si="22"/>
        <v>3.2266468285827226</v>
      </c>
      <c r="F340">
        <f>覆盖面积与厚度!U344</f>
        <v>291.44963597343929</v>
      </c>
      <c r="I340" s="5">
        <f>覆盖面积与厚度!B344</f>
        <v>3.2266468285827226</v>
      </c>
      <c r="J340">
        <f t="shared" si="21"/>
        <v>1</v>
      </c>
      <c r="K340">
        <f>覆盖面积与厚度!L344</f>
        <v>12.597868435210829</v>
      </c>
      <c r="M340" s="5">
        <f>覆盖面积与厚度!U344</f>
        <v>291.44963597343929</v>
      </c>
    </row>
    <row r="341" spans="2:13" x14ac:dyDescent="0.25">
      <c r="B341">
        <f>覆盖面积与厚度!B345</f>
        <v>3.2296468285827227</v>
      </c>
      <c r="C341">
        <f>覆盖面积与厚度!N345</f>
        <v>1</v>
      </c>
      <c r="E341">
        <f t="shared" si="22"/>
        <v>3.2296468285827227</v>
      </c>
      <c r="F341">
        <f>覆盖面积与厚度!U345</f>
        <v>292.67581383967155</v>
      </c>
      <c r="I341" s="5">
        <f>覆盖面积与厚度!B345</f>
        <v>3.2296468285827227</v>
      </c>
      <c r="J341">
        <f t="shared" si="21"/>
        <v>1</v>
      </c>
      <c r="K341">
        <f>覆盖面积与厚度!L345</f>
        <v>12.648950040972336</v>
      </c>
      <c r="M341" s="5">
        <f>覆盖面积与厚度!U345</f>
        <v>292.67581383967155</v>
      </c>
    </row>
    <row r="342" spans="2:13" x14ac:dyDescent="0.25">
      <c r="B342">
        <f>覆盖面积与厚度!B346</f>
        <v>3.2326468285827228</v>
      </c>
      <c r="C342">
        <f>覆盖面积与厚度!N346</f>
        <v>1</v>
      </c>
      <c r="E342">
        <f t="shared" si="22"/>
        <v>3.2326468285827228</v>
      </c>
      <c r="F342">
        <f>覆盖面积与厚度!U346</f>
        <v>293.90198812718927</v>
      </c>
      <c r="I342" s="5">
        <f>覆盖面积与厚度!B346</f>
        <v>3.2326468285827228</v>
      </c>
      <c r="J342">
        <f t="shared" si="21"/>
        <v>1</v>
      </c>
      <c r="K342">
        <f>覆盖面积与厚度!L346</f>
        <v>12.700031497704359</v>
      </c>
      <c r="M342" s="5">
        <f>覆盖面积与厚度!U346</f>
        <v>293.90198812718927</v>
      </c>
    </row>
    <row r="343" spans="2:13" x14ac:dyDescent="0.25">
      <c r="B343">
        <f>覆盖面积与厚度!B347</f>
        <v>3.2346468285827226</v>
      </c>
      <c r="C343">
        <f>覆盖面积与厚度!N347</f>
        <v>1</v>
      </c>
      <c r="E343">
        <f t="shared" si="22"/>
        <v>3.2346468285827226</v>
      </c>
      <c r="F343">
        <f>覆盖面积与厚度!U347</f>
        <v>294.71943530946004</v>
      </c>
      <c r="I343" s="5">
        <f>覆盖面积与厚度!B347</f>
        <v>3.2346468285827226</v>
      </c>
      <c r="J343">
        <f t="shared" si="21"/>
        <v>1</v>
      </c>
      <c r="K343">
        <f>覆盖面积与厚度!L347</f>
        <v>12.734085704620938</v>
      </c>
      <c r="M343" s="5">
        <f>覆盖面积与厚度!U347</f>
        <v>294.71943530946004</v>
      </c>
    </row>
    <row r="344" spans="2:13" x14ac:dyDescent="0.25">
      <c r="B344">
        <f>覆盖面积与厚度!B348</f>
        <v>3.2446468285827228</v>
      </c>
      <c r="C344">
        <f>覆盖面积与厚度!N348</f>
        <v>1</v>
      </c>
      <c r="E344">
        <f t="shared" si="22"/>
        <v>3.2446468285827228</v>
      </c>
      <c r="F344">
        <f>覆盖面积与厚度!U348</f>
        <v>298.80666930103547</v>
      </c>
      <c r="I344" s="5">
        <f>覆盖面积与厚度!B348</f>
        <v>3.2446468285827228</v>
      </c>
      <c r="J344">
        <f t="shared" si="21"/>
        <v>1</v>
      </c>
      <c r="K344">
        <f>覆盖面积与厚度!L348</f>
        <v>12.904356659860348</v>
      </c>
      <c r="M344" s="5">
        <f>覆盖面积与厚度!U348</f>
        <v>298.80666930103547</v>
      </c>
    </row>
    <row r="345" spans="2:13" x14ac:dyDescent="0.25">
      <c r="B345">
        <f>覆盖面积与厚度!B349</f>
        <v>3.2746468285827226</v>
      </c>
      <c r="C345">
        <f>覆盖面积与厚度!N349</f>
        <v>1</v>
      </c>
      <c r="E345">
        <f t="shared" si="22"/>
        <v>3.2746468285827226</v>
      </c>
      <c r="F345">
        <f>覆盖面积与厚度!U349</f>
        <v>311.06852832554426</v>
      </c>
      <c r="I345" s="5">
        <f>覆盖面积与厚度!B349</f>
        <v>3.2746468285827226</v>
      </c>
      <c r="J345">
        <f t="shared" si="21"/>
        <v>1</v>
      </c>
      <c r="K345">
        <f>覆盖面积与厚度!L349</f>
        <v>13.415176073849297</v>
      </c>
      <c r="M345" s="5">
        <f>覆盖面积与厚度!U349</f>
        <v>311.06852832554426</v>
      </c>
    </row>
    <row r="346" spans="2:13" x14ac:dyDescent="0.25">
      <c r="B346">
        <f>覆盖面积与厚度!B350</f>
        <v>3.3046468285827229</v>
      </c>
      <c r="C346">
        <f>覆盖面积与厚度!N350</f>
        <v>1</v>
      </c>
      <c r="E346">
        <f t="shared" si="22"/>
        <v>3.3046468285827229</v>
      </c>
      <c r="F346">
        <f>覆盖面积与厚度!U350</f>
        <v>323.33054439829061</v>
      </c>
      <c r="I346" s="5">
        <f>覆盖面积与厚度!B350</f>
        <v>3.3046468285827229</v>
      </c>
      <c r="J346">
        <f t="shared" si="21"/>
        <v>1</v>
      </c>
      <c r="K346">
        <f>覆盖面积与厚度!L350</f>
        <v>13.926002036049907</v>
      </c>
      <c r="M346" s="5">
        <f>覆盖面积与厚度!U350</f>
        <v>323.33054439829061</v>
      </c>
    </row>
    <row r="347" spans="2:13" x14ac:dyDescent="0.25">
      <c r="B347">
        <f>覆盖面积与厚度!B351</f>
        <v>3.3246468285827229</v>
      </c>
      <c r="C347">
        <f>覆盖面积与厚度!N351</f>
        <v>1</v>
      </c>
      <c r="E347">
        <f t="shared" si="22"/>
        <v>3.3246468285827229</v>
      </c>
      <c r="F347">
        <f>覆盖面积与厚度!U351</f>
        <v>331.50526779135902</v>
      </c>
      <c r="I347" s="5">
        <f>覆盖面积与厚度!B351</f>
        <v>3.3246468285827229</v>
      </c>
      <c r="J347">
        <f t="shared" si="21"/>
        <v>1</v>
      </c>
      <c r="K347">
        <f>覆盖面积与厚度!L351</f>
        <v>14.26655459684668</v>
      </c>
      <c r="M347" s="5">
        <f>覆盖面积与厚度!U351</f>
        <v>331.50526779135902</v>
      </c>
    </row>
    <row r="348" spans="2:13" x14ac:dyDescent="0.25">
      <c r="B348">
        <f>覆盖面积与厚度!B352</f>
        <v>3.3746468285827227</v>
      </c>
      <c r="C348">
        <f>覆盖面积与厚度!N352</f>
        <v>1</v>
      </c>
      <c r="E348">
        <f t="shared" si="22"/>
        <v>3.3746468285827227</v>
      </c>
      <c r="F348">
        <f>覆盖面积与厚度!U352</f>
        <v>351.94266161953044</v>
      </c>
      <c r="I348" s="5">
        <f>覆盖面积与厚度!B352</f>
        <v>3.3746468285827227</v>
      </c>
      <c r="J348">
        <f t="shared" si="21"/>
        <v>1</v>
      </c>
      <c r="K348">
        <f>覆盖面积与厚度!L352</f>
        <v>15.117960399750055</v>
      </c>
      <c r="M348" s="5">
        <f>覆盖面积与厚度!U352</f>
        <v>351.94266161953044</v>
      </c>
    </row>
    <row r="349" spans="2:13" x14ac:dyDescent="0.25">
      <c r="B349">
        <f>覆盖面积与厚度!B353</f>
        <v>3.424646828582723</v>
      </c>
      <c r="C349">
        <f>覆盖面积与厚度!N353</f>
        <v>1</v>
      </c>
      <c r="E349">
        <f t="shared" si="22"/>
        <v>3.424646828582723</v>
      </c>
      <c r="F349">
        <f>覆盖面积与厚度!U353</f>
        <v>372.38064079056687</v>
      </c>
      <c r="I349" s="5">
        <f>覆盖面积与厚度!B353</f>
        <v>3.424646828582723</v>
      </c>
      <c r="J349">
        <f t="shared" si="21"/>
        <v>1</v>
      </c>
      <c r="K349">
        <f>覆盖面积与厚度!L353</f>
        <v>15.96939060347921</v>
      </c>
      <c r="M349" s="5">
        <f>覆盖面积与厚度!U353</f>
        <v>372.38064079056687</v>
      </c>
    </row>
    <row r="350" spans="2:13" x14ac:dyDescent="0.25">
      <c r="B350">
        <f>覆盖面积与厚度!B354</f>
        <v>3.4746468285827228</v>
      </c>
      <c r="C350">
        <f>覆盖面积与厚度!N354</f>
        <v>1</v>
      </c>
      <c r="E350">
        <f t="shared" si="22"/>
        <v>3.4746468285827228</v>
      </c>
      <c r="F350">
        <f>覆盖面积与厚度!U354</f>
        <v>392.81920530183208</v>
      </c>
      <c r="I350" s="5">
        <f>覆盖面积与厚度!B354</f>
        <v>3.4746468285827228</v>
      </c>
      <c r="J350">
        <f t="shared" si="21"/>
        <v>1</v>
      </c>
      <c r="K350">
        <f>覆盖面积与厚度!L354</f>
        <v>16.820845207948135</v>
      </c>
      <c r="M350" s="5">
        <f>覆盖面积与厚度!U354</f>
        <v>392.81920530183208</v>
      </c>
    </row>
    <row r="351" spans="2:13" x14ac:dyDescent="0.25">
      <c r="B351">
        <f>覆盖面积与厚度!B355</f>
        <v>3.5177958596527916</v>
      </c>
      <c r="C351">
        <f>覆盖面积与厚度!N355</f>
        <v>1</v>
      </c>
      <c r="E351">
        <f t="shared" si="22"/>
        <v>3.5177958596527916</v>
      </c>
      <c r="F351">
        <f>覆盖面积与厚度!U355</f>
        <v>410.45769714418321</v>
      </c>
      <c r="I351" s="5">
        <f>覆盖面积与厚度!B355</f>
        <v>3.5177958596527916</v>
      </c>
      <c r="J351">
        <f t="shared" si="21"/>
        <v>1</v>
      </c>
      <c r="K351">
        <f>覆盖面积与厚度!L355</f>
        <v>17.555650987947772</v>
      </c>
      <c r="M351" s="5">
        <f>覆盖面积与厚度!U355</f>
        <v>410.45769714418321</v>
      </c>
    </row>
    <row r="352" spans="2:13" x14ac:dyDescent="0.25">
      <c r="B352">
        <f>覆盖面积与厚度!B356</f>
        <v>3.5177958597527916</v>
      </c>
      <c r="C352">
        <f>覆盖面积与厚度!N356</f>
        <v>1</v>
      </c>
      <c r="E352">
        <f t="shared" si="22"/>
        <v>3.5177958597527916</v>
      </c>
      <c r="F352">
        <f>覆盖面积与厚度!U356</f>
        <v>410.45769718506142</v>
      </c>
      <c r="I352" s="5">
        <f>覆盖面积与厚度!B356</f>
        <v>3.5177958597527916</v>
      </c>
      <c r="J352">
        <f t="shared" si="21"/>
        <v>1</v>
      </c>
      <c r="K352">
        <f>覆盖面积与厚度!L356</f>
        <v>17.555650989650726</v>
      </c>
      <c r="M352" s="5">
        <f>覆盖面积与厚度!U356</f>
        <v>410.45769718506142</v>
      </c>
    </row>
    <row r="353" spans="2:13" x14ac:dyDescent="0.25">
      <c r="B353">
        <f>覆盖面积与厚度!B357</f>
        <v>3.5177958600527917</v>
      </c>
      <c r="C353">
        <f>覆盖面积与厚度!N357</f>
        <v>1</v>
      </c>
      <c r="E353">
        <f t="shared" si="22"/>
        <v>3.5177958600527917</v>
      </c>
      <c r="F353">
        <f>覆盖面积与厚度!U357</f>
        <v>410.45769730769723</v>
      </c>
      <c r="I353" s="5">
        <f>覆盖面积与厚度!B357</f>
        <v>3.5177958600527917</v>
      </c>
      <c r="J353">
        <f t="shared" si="21"/>
        <v>1</v>
      </c>
      <c r="K353">
        <f>覆盖面积与厚度!L357</f>
        <v>17.555650994759638</v>
      </c>
      <c r="M353" s="5">
        <f>覆盖面积与厚度!U357</f>
        <v>410.45769730769723</v>
      </c>
    </row>
    <row r="354" spans="2:13" x14ac:dyDescent="0.25">
      <c r="B354">
        <f>覆盖面积与厚度!B358</f>
        <v>3.5177958604527917</v>
      </c>
      <c r="C354">
        <f>覆盖面积与厚度!N358</f>
        <v>1</v>
      </c>
      <c r="E354">
        <f t="shared" si="22"/>
        <v>3.5177958604527917</v>
      </c>
      <c r="F354">
        <f>覆盖面积与厚度!U358</f>
        <v>410.45769747121386</v>
      </c>
      <c r="I354" s="5">
        <f>覆盖面积与厚度!B358</f>
        <v>3.5177958604527917</v>
      </c>
      <c r="J354">
        <f t="shared" si="21"/>
        <v>1</v>
      </c>
      <c r="K354">
        <f>覆盖面积与厚度!L358</f>
        <v>17.555651001571615</v>
      </c>
      <c r="M354" s="5">
        <f>覆盖面积与厚度!U358</f>
        <v>410.45769747121386</v>
      </c>
    </row>
    <row r="355" spans="2:13" x14ac:dyDescent="0.25">
      <c r="B355">
        <f>覆盖面积与厚度!B359</f>
        <v>3.5177958606527917</v>
      </c>
      <c r="C355">
        <f>覆盖面积与厚度!N359</f>
        <v>1</v>
      </c>
      <c r="E355">
        <f t="shared" si="22"/>
        <v>3.5177958606527917</v>
      </c>
      <c r="F355">
        <f>覆盖面积与厚度!U359</f>
        <v>410.45769755297277</v>
      </c>
      <c r="I355" s="5">
        <f>覆盖面积与厚度!B359</f>
        <v>3.5177958606527917</v>
      </c>
      <c r="J355">
        <f t="shared" si="21"/>
        <v>1</v>
      </c>
      <c r="K355">
        <f>覆盖面积与厚度!L359</f>
        <v>17.555651004977626</v>
      </c>
      <c r="M355" s="5">
        <f>覆盖面积与厚度!U359</f>
        <v>410.45769755297277</v>
      </c>
    </row>
    <row r="356" spans="2:13" x14ac:dyDescent="0.25">
      <c r="B356">
        <f>覆盖面积与厚度!B360</f>
        <v>3.5177958696527916</v>
      </c>
      <c r="C356">
        <f>覆盖面积与厚度!N360</f>
        <v>1</v>
      </c>
      <c r="E356">
        <f t="shared" si="22"/>
        <v>3.5177958696527916</v>
      </c>
      <c r="F356">
        <f>覆盖面积与厚度!U360</f>
        <v>410.45770123322671</v>
      </c>
      <c r="I356" s="5">
        <f>覆盖面积与厚度!B360</f>
        <v>3.5177958696527916</v>
      </c>
      <c r="J356">
        <f t="shared" si="21"/>
        <v>1</v>
      </c>
      <c r="K356">
        <f>覆盖面积与厚度!L360</f>
        <v>17.555651158294129</v>
      </c>
      <c r="M356" s="5">
        <f>覆盖面积与厚度!U360</f>
        <v>410.45770123322671</v>
      </c>
    </row>
    <row r="357" spans="2:13" x14ac:dyDescent="0.25">
      <c r="B357">
        <f>覆盖面积与厚度!B361</f>
        <v>3.5177959596527915</v>
      </c>
      <c r="C357">
        <f>覆盖面积与厚度!N361</f>
        <v>1</v>
      </c>
      <c r="E357">
        <f t="shared" si="22"/>
        <v>3.5177959596527915</v>
      </c>
      <c r="F357">
        <f>覆盖面积与厚度!U361</f>
        <v>410.45773814637317</v>
      </c>
      <c r="I357" s="5">
        <f>覆盖面积与厚度!B361</f>
        <v>3.5177959596527915</v>
      </c>
      <c r="J357">
        <f t="shared" si="21"/>
        <v>1</v>
      </c>
      <c r="K357">
        <f>覆盖面积与厚度!L361</f>
        <v>17.55565269606695</v>
      </c>
      <c r="M357" s="5">
        <f>覆盖面积与厚度!U361</f>
        <v>410.45773814637317</v>
      </c>
    </row>
    <row r="358" spans="2:13" x14ac:dyDescent="0.25">
      <c r="B358">
        <f>覆盖面积与厚度!B362</f>
        <v>3.5177968596527918</v>
      </c>
      <c r="C358">
        <f>覆盖面积与厚度!N362</f>
        <v>1</v>
      </c>
      <c r="E358">
        <f t="shared" si="22"/>
        <v>3.5177968596527918</v>
      </c>
      <c r="F358">
        <f>覆盖面积与厚度!U362</f>
        <v>410.45811846070376</v>
      </c>
      <c r="I358" s="5">
        <f>覆盖面积与厚度!B362</f>
        <v>3.5177968596527918</v>
      </c>
      <c r="J358">
        <f t="shared" si="21"/>
        <v>1</v>
      </c>
      <c r="K358">
        <f>覆盖面积与厚度!L362</f>
        <v>17.555668539664623</v>
      </c>
      <c r="M358" s="5">
        <f>覆盖面积与厚度!U362</f>
        <v>410.45811846070376</v>
      </c>
    </row>
    <row r="359" spans="2:13" x14ac:dyDescent="0.25">
      <c r="B359">
        <f>覆盖面积与厚度!B363</f>
        <v>3.5178033464647558</v>
      </c>
      <c r="C359">
        <f>覆盖面积与厚度!N363</f>
        <v>1</v>
      </c>
      <c r="E359">
        <f t="shared" si="22"/>
        <v>3.5178033464647558</v>
      </c>
      <c r="F359">
        <f>覆盖面积与厚度!U363</f>
        <v>410.46148918972835</v>
      </c>
      <c r="I359" s="5">
        <f>覆盖面积与厚度!B363</f>
        <v>3.5178033464647558</v>
      </c>
      <c r="J359">
        <f t="shared" si="21"/>
        <v>1</v>
      </c>
      <c r="K359">
        <f>覆盖面积与厚度!L363</f>
        <v>17.555808961600366</v>
      </c>
      <c r="M359" s="5">
        <f>覆盖面积与厚度!U363</f>
        <v>410.46148918972835</v>
      </c>
    </row>
    <row r="360" spans="2:13" x14ac:dyDescent="0.25">
      <c r="B360">
        <f>覆盖面积与厚度!B364</f>
        <v>3.5178058596527917</v>
      </c>
      <c r="C360">
        <f>覆盖面积与厚度!N364</f>
        <v>1</v>
      </c>
      <c r="E360">
        <f t="shared" si="22"/>
        <v>3.5178058596527917</v>
      </c>
      <c r="F360">
        <f>覆盖面积与厚度!U364</f>
        <v>410.4627951123324</v>
      </c>
      <c r="I360" s="5">
        <f>覆盖面积与厚度!B364</f>
        <v>3.5178058596527917</v>
      </c>
      <c r="J360">
        <f t="shared" si="21"/>
        <v>1</v>
      </c>
      <c r="K360">
        <f>覆盖面积与厚度!L364</f>
        <v>17.555863365315009</v>
      </c>
      <c r="M360" s="5">
        <f>覆盖面积与厚度!U364</f>
        <v>410.4627951123324</v>
      </c>
    </row>
    <row r="361" spans="2:13" x14ac:dyDescent="0.25">
      <c r="B361">
        <f>覆盖面积与厚度!B365</f>
        <v>3.5178158596527918</v>
      </c>
      <c r="C361">
        <f>覆盖面积与厚度!N365</f>
        <v>1</v>
      </c>
      <c r="E361">
        <f t="shared" si="22"/>
        <v>3.5178158596527918</v>
      </c>
      <c r="F361">
        <f>覆盖面积与厚度!U365</f>
        <v>410.4679913894725</v>
      </c>
      <c r="I361" s="5">
        <f>覆盖面积与厚度!B365</f>
        <v>3.5178158596527918</v>
      </c>
      <c r="J361">
        <f t="shared" si="21"/>
        <v>1</v>
      </c>
      <c r="K361">
        <f>覆盖面积与厚度!L365</f>
        <v>17.556079838157931</v>
      </c>
      <c r="M361" s="5">
        <f>覆盖面积与厚度!U365</f>
        <v>410.4679913894725</v>
      </c>
    </row>
    <row r="362" spans="2:13" x14ac:dyDescent="0.25">
      <c r="B362">
        <f>覆盖面积与厚度!B366</f>
        <v>3.5178458596527915</v>
      </c>
      <c r="C362">
        <f>覆盖面积与厚度!N366</f>
        <v>1</v>
      </c>
      <c r="E362">
        <f t="shared" si="22"/>
        <v>3.5178458596527915</v>
      </c>
      <c r="F362">
        <f>覆盖面积与厚度!U366</f>
        <v>410.48358021178234</v>
      </c>
      <c r="I362" s="5">
        <f>覆盖面积与厚度!B366</f>
        <v>3.5178458596527915</v>
      </c>
      <c r="J362">
        <f t="shared" si="21"/>
        <v>1</v>
      </c>
      <c r="K362">
        <f>覆盖面积与厚度!L366</f>
        <v>17.556729256307172</v>
      </c>
      <c r="M362" s="5">
        <f>覆盖面积与厚度!U366</f>
        <v>410.48358021178234</v>
      </c>
    </row>
    <row r="363" spans="2:13" x14ac:dyDescent="0.25">
      <c r="B363">
        <f>覆盖面积与厚度!B367</f>
        <v>3.5178758596527917</v>
      </c>
      <c r="C363">
        <f>覆盖面积与厚度!N367</f>
        <v>1</v>
      </c>
      <c r="E363">
        <f t="shared" si="22"/>
        <v>3.5178758596527917</v>
      </c>
      <c r="F363">
        <f>覆盖面积与厚度!U367</f>
        <v>410.49916902498222</v>
      </c>
      <c r="I363" s="5">
        <f>覆盖面积与厚度!B367</f>
        <v>3.5178758596527917</v>
      </c>
      <c r="J363">
        <f t="shared" si="21"/>
        <v>1</v>
      </c>
      <c r="K363">
        <f>覆盖面积与厚度!L367</f>
        <v>17.557378674076908</v>
      </c>
      <c r="M363" s="5">
        <f>覆盖面积与厚度!U367</f>
        <v>410.49916902498222</v>
      </c>
    </row>
    <row r="364" spans="2:13" x14ac:dyDescent="0.25">
      <c r="B364">
        <f>覆盖面积与厚度!B368</f>
        <v>3.5178958596527918</v>
      </c>
      <c r="C364">
        <f>覆盖面积与厚度!N368</f>
        <v>1</v>
      </c>
      <c r="E364">
        <f t="shared" si="22"/>
        <v>3.5178958596527918</v>
      </c>
      <c r="F364">
        <f>覆盖面积与厚度!U368</f>
        <v>410.50956156211015</v>
      </c>
      <c r="I364" s="5">
        <f>覆盖面积与厚度!B368</f>
        <v>3.5178958596527918</v>
      </c>
      <c r="J364">
        <f t="shared" si="21"/>
        <v>1</v>
      </c>
      <c r="K364">
        <f>覆盖面积与厚度!L368</f>
        <v>17.55781161904822</v>
      </c>
      <c r="M364" s="5">
        <f>覆盖面积与厚度!U368</f>
        <v>410.50956156211015</v>
      </c>
    </row>
    <row r="365" spans="2:13" x14ac:dyDescent="0.25">
      <c r="B365">
        <f>覆盖面积与厚度!B369</f>
        <v>3.5179958596527916</v>
      </c>
      <c r="C365">
        <f>覆盖面积与厚度!N369</f>
        <v>1</v>
      </c>
      <c r="E365">
        <f t="shared" si="22"/>
        <v>3.5179958596527916</v>
      </c>
      <c r="F365">
        <f>覆盖面积与厚度!U369</f>
        <v>410.5615241946374</v>
      </c>
      <c r="I365" s="5">
        <f>覆盖面积与厚度!B369</f>
        <v>3.5179958596527916</v>
      </c>
      <c r="J365">
        <f t="shared" si="21"/>
        <v>1</v>
      </c>
      <c r="K365">
        <f>覆盖面积与厚度!L369</f>
        <v>17.559976341692231</v>
      </c>
      <c r="M365" s="5">
        <f>覆盖面积与厚度!U369</f>
        <v>410.5615241946374</v>
      </c>
    </row>
    <row r="366" spans="2:13" x14ac:dyDescent="0.25">
      <c r="B366">
        <f>覆盖面积与厚度!B370</f>
        <v>3.5182958596527918</v>
      </c>
      <c r="C366">
        <f>覆盖面积与厚度!N370</f>
        <v>1</v>
      </c>
      <c r="E366">
        <f t="shared" si="22"/>
        <v>3.5182958596527918</v>
      </c>
      <c r="F366">
        <f>覆盖面积与厚度!U370</f>
        <v>410.71741183584328</v>
      </c>
      <c r="I366" s="5">
        <f>覆盖面积与厚度!B370</f>
        <v>3.5182958596527918</v>
      </c>
      <c r="J366">
        <f t="shared" si="21"/>
        <v>1</v>
      </c>
      <c r="K366">
        <f>覆盖面积与厚度!L370</f>
        <v>17.566470498944575</v>
      </c>
      <c r="M366" s="5">
        <f>覆盖面积与厚度!U370</f>
        <v>410.71741183584328</v>
      </c>
    </row>
    <row r="367" spans="2:13" x14ac:dyDescent="0.25">
      <c r="B367">
        <f>覆盖面积与厚度!B371</f>
        <v>3.5185958596527915</v>
      </c>
      <c r="C367">
        <f>覆盖面积与厚度!N371</f>
        <v>1</v>
      </c>
      <c r="E367">
        <f t="shared" si="22"/>
        <v>3.5185958596527915</v>
      </c>
      <c r="F367">
        <f>覆盖面积与厚度!U371</f>
        <v>410.87329922067312</v>
      </c>
      <c r="I367" s="5">
        <f>覆盖面积与厚度!B371</f>
        <v>3.5185958596527915</v>
      </c>
      <c r="J367">
        <f t="shared" si="21"/>
        <v>1</v>
      </c>
      <c r="K367">
        <f>覆盖面积与厚度!L371</f>
        <v>17.572964645517221</v>
      </c>
      <c r="M367" s="5">
        <f>覆盖面积与厚度!U371</f>
        <v>410.87329922067312</v>
      </c>
    </row>
    <row r="368" spans="2:13" x14ac:dyDescent="0.25">
      <c r="B368">
        <f>覆盖面积与厚度!B372</f>
        <v>3.5187958596527915</v>
      </c>
      <c r="C368">
        <f>覆盖面积与厚度!N372</f>
        <v>1</v>
      </c>
      <c r="E368">
        <f t="shared" si="22"/>
        <v>3.5187958596527915</v>
      </c>
      <c r="F368">
        <f>覆盖面积与厚度!U372</f>
        <v>410.97722399970741</v>
      </c>
      <c r="I368" s="5">
        <f>覆盖面积与厚度!B372</f>
        <v>3.5187958596527915</v>
      </c>
      <c r="J368">
        <f t="shared" si="21"/>
        <v>1</v>
      </c>
      <c r="K368">
        <f>覆盖面积与厚度!L372</f>
        <v>17.577294070559315</v>
      </c>
      <c r="M368" s="5">
        <f>覆盖面积与厚度!U372</f>
        <v>410.97722399970741</v>
      </c>
    </row>
    <row r="369" spans="2:13" x14ac:dyDescent="0.25">
      <c r="B369">
        <f>覆盖面积与厚度!B373</f>
        <v>3.5197958596527914</v>
      </c>
      <c r="C369">
        <f>覆盖面积与厚度!N373</f>
        <v>1</v>
      </c>
      <c r="E369">
        <f t="shared" si="22"/>
        <v>3.5197958596527914</v>
      </c>
      <c r="F369">
        <f>覆盖面积与厚度!U373</f>
        <v>411.49684656769443</v>
      </c>
      <c r="I369" s="5">
        <f>覆盖面积与厚度!B373</f>
        <v>3.5197958596527914</v>
      </c>
      <c r="J369">
        <f t="shared" si="21"/>
        <v>1</v>
      </c>
      <c r="K369">
        <f>覆盖面积与厚度!L373</f>
        <v>17.598941140488435</v>
      </c>
      <c r="M369" s="5">
        <f>覆盖面积与厚度!U373</f>
        <v>411.49684656769443</v>
      </c>
    </row>
    <row r="370" spans="2:13" x14ac:dyDescent="0.25">
      <c r="B370">
        <f>覆盖面积与厚度!B374</f>
        <v>3.5227958596527915</v>
      </c>
      <c r="C370">
        <f>覆盖面积与厚度!N374</f>
        <v>1</v>
      </c>
      <c r="E370">
        <f t="shared" si="22"/>
        <v>3.5227958596527915</v>
      </c>
      <c r="F370">
        <f>覆盖面积与厚度!U374</f>
        <v>413.05570933558732</v>
      </c>
      <c r="I370" s="5">
        <f>覆盖面积与厚度!B374</f>
        <v>3.5227958596527915</v>
      </c>
      <c r="J370">
        <f t="shared" si="21"/>
        <v>1</v>
      </c>
      <c r="K370">
        <f>覆盖面积与厚度!L374</f>
        <v>17.663882144716023</v>
      </c>
      <c r="M370" s="5">
        <f>覆盖面积与厚度!U374</f>
        <v>413.05570933558732</v>
      </c>
    </row>
    <row r="371" spans="2:13" x14ac:dyDescent="0.25">
      <c r="B371">
        <f>覆盖面积与厚度!B375</f>
        <v>3.5257958596527916</v>
      </c>
      <c r="C371">
        <f>覆盖面积与厚度!N375</f>
        <v>1</v>
      </c>
      <c r="E371">
        <f t="shared" si="22"/>
        <v>3.5257958596527916</v>
      </c>
      <c r="F371">
        <f>覆盖面积与厚度!U375</f>
        <v>414.61456716743089</v>
      </c>
      <c r="I371" s="5">
        <f>覆盖面积与厚度!B375</f>
        <v>3.5257958596527916</v>
      </c>
      <c r="J371">
        <f t="shared" si="21"/>
        <v>1</v>
      </c>
      <c r="K371">
        <f>覆盖面积与厚度!L375</f>
        <v>17.728822943384632</v>
      </c>
      <c r="M371" s="5">
        <f>覆盖面积与厚度!U375</f>
        <v>414.61456716743089</v>
      </c>
    </row>
    <row r="372" spans="2:13" x14ac:dyDescent="0.25">
      <c r="B372">
        <f>覆盖面积与厚度!B376</f>
        <v>3.5277958596527914</v>
      </c>
      <c r="C372">
        <f>覆盖面积与厚度!N376</f>
        <v>1</v>
      </c>
      <c r="E372">
        <f t="shared" si="22"/>
        <v>3.5277958596527914</v>
      </c>
      <c r="F372">
        <f>覆盖面积与厚度!U376</f>
        <v>415.65380257190748</v>
      </c>
      <c r="I372" s="5">
        <f>覆盖面积与厚度!B376</f>
        <v>3.5277958596527914</v>
      </c>
      <c r="J372">
        <f t="shared" si="21"/>
        <v>1</v>
      </c>
      <c r="K372">
        <f>覆盖面积与厚度!L376</f>
        <v>17.772116677966032</v>
      </c>
      <c r="M372" s="5">
        <f>覆盖面积与厚度!U376</f>
        <v>415.65380257190748</v>
      </c>
    </row>
    <row r="373" spans="2:13" x14ac:dyDescent="0.25">
      <c r="B373">
        <f>覆盖面积与厚度!B377</f>
        <v>3.5377958596527916</v>
      </c>
      <c r="C373">
        <f>覆盖面积与厚度!N377</f>
        <v>1</v>
      </c>
      <c r="E373">
        <f t="shared" si="22"/>
        <v>3.5377958596527916</v>
      </c>
      <c r="F373">
        <f>覆盖面积与厚度!U377</f>
        <v>420.84997286075958</v>
      </c>
      <c r="I373" s="5">
        <f>覆盖面积与厚度!B377</f>
        <v>3.5377958596527916</v>
      </c>
      <c r="J373">
        <f t="shared" si="21"/>
        <v>1</v>
      </c>
      <c r="K373">
        <f>覆盖面积与厚度!L377</f>
        <v>17.988585071170466</v>
      </c>
      <c r="M373" s="5">
        <f>覆盖面积与厚度!U377</f>
        <v>420.84997286075958</v>
      </c>
    </row>
    <row r="374" spans="2:13" x14ac:dyDescent="0.25">
      <c r="B374">
        <f>覆盖面积与厚度!B378</f>
        <v>3.5677958596527914</v>
      </c>
      <c r="C374">
        <f>覆盖面积与厚度!N378</f>
        <v>1</v>
      </c>
      <c r="E374">
        <f t="shared" si="22"/>
        <v>3.5677958596527914</v>
      </c>
      <c r="F374">
        <f>覆盖面积与厚度!U378</f>
        <v>436.43864475165492</v>
      </c>
      <c r="I374" s="5">
        <f>覆盖面积与厚度!B378</f>
        <v>3.5677958596527914</v>
      </c>
      <c r="J374">
        <f t="shared" si="21"/>
        <v>1</v>
      </c>
      <c r="K374">
        <f>覆盖面积与厚度!L378</f>
        <v>18.63799696623559</v>
      </c>
      <c r="M374" s="5">
        <f>覆盖面积与厚度!U378</f>
        <v>436.43864475165492</v>
      </c>
    </row>
    <row r="375" spans="2:13" x14ac:dyDescent="0.25">
      <c r="B375">
        <f>覆盖面积与厚度!B379</f>
        <v>3.5977958596527917</v>
      </c>
      <c r="C375">
        <f>覆盖面积与厚度!N379</f>
        <v>1</v>
      </c>
      <c r="E375">
        <f t="shared" si="22"/>
        <v>3.5977958596527917</v>
      </c>
      <c r="F375">
        <f>覆盖面积与厚度!U379</f>
        <v>452.02747766495384</v>
      </c>
      <c r="I375" s="5">
        <f>覆盖面积与厚度!B379</f>
        <v>3.5977958596527917</v>
      </c>
      <c r="J375">
        <f t="shared" ref="J375:J438" si="23">J374</f>
        <v>1</v>
      </c>
      <c r="K375">
        <f>覆盖面积与厚度!L379</f>
        <v>19.287415576678121</v>
      </c>
      <c r="M375" s="5">
        <f>覆盖面积与厚度!U379</f>
        <v>452.02747766495384</v>
      </c>
    </row>
    <row r="376" spans="2:13" x14ac:dyDescent="0.25">
      <c r="B376">
        <f>覆盖面积与厚度!B380</f>
        <v>3.6177958596527917</v>
      </c>
      <c r="C376">
        <f>覆盖面积与厚度!N380</f>
        <v>1</v>
      </c>
      <c r="E376">
        <f t="shared" si="22"/>
        <v>3.6177958596527917</v>
      </c>
      <c r="F376">
        <f>覆盖面积与厚度!U380</f>
        <v>462.42007426412545</v>
      </c>
      <c r="I376" s="5">
        <f>覆盖面积与厚度!B380</f>
        <v>3.6177958596527917</v>
      </c>
      <c r="J376">
        <f t="shared" si="23"/>
        <v>1</v>
      </c>
      <c r="K376">
        <f>覆盖面积与厚度!L380</f>
        <v>19.720363041734753</v>
      </c>
      <c r="M376" s="5">
        <f>覆盖面积与厚度!U380</f>
        <v>462.42007426412545</v>
      </c>
    </row>
    <row r="377" spans="2:13" x14ac:dyDescent="0.25">
      <c r="B377">
        <f>覆盖面积与厚度!B381</f>
        <v>3.6677958596527915</v>
      </c>
      <c r="C377">
        <f>覆盖面积与厚度!N381</f>
        <v>1</v>
      </c>
      <c r="E377">
        <f t="shared" si="22"/>
        <v>3.6677958596527915</v>
      </c>
      <c r="F377">
        <f>覆盖面积与厚度!U381</f>
        <v>488.40220259896051</v>
      </c>
      <c r="I377" s="5">
        <f>覆盖面积与厚度!B381</f>
        <v>3.6677958596527915</v>
      </c>
      <c r="J377">
        <f t="shared" si="23"/>
        <v>1</v>
      </c>
      <c r="K377">
        <f>覆盖面积与厚度!L381</f>
        <v>20.80275825484388</v>
      </c>
      <c r="M377" s="5">
        <f>覆盖面积与厚度!U381</f>
        <v>488.40220259896051</v>
      </c>
    </row>
    <row r="378" spans="2:13" x14ac:dyDescent="0.25">
      <c r="B378">
        <f>覆盖面积与厚度!B382</f>
        <v>3.7177958596527918</v>
      </c>
      <c r="C378">
        <f>覆盖面积与厚度!N382</f>
        <v>1</v>
      </c>
      <c r="E378">
        <f t="shared" si="22"/>
        <v>3.7177958596527918</v>
      </c>
      <c r="F378">
        <f>覆盖面积与厚度!U382</f>
        <v>514.38496776620445</v>
      </c>
      <c r="I378" s="5">
        <f>覆盖面积与厚度!B382</f>
        <v>3.7177958596527918</v>
      </c>
      <c r="J378">
        <f t="shared" si="23"/>
        <v>1</v>
      </c>
      <c r="K378">
        <f>覆盖面积与厚度!L382</f>
        <v>21.885180018261558</v>
      </c>
      <c r="M378" s="5">
        <f>覆盖面积与厚度!U382</f>
        <v>514.38496776620445</v>
      </c>
    </row>
    <row r="379" spans="2:13" x14ac:dyDescent="0.25">
      <c r="B379">
        <f>覆盖面积与厚度!B383</f>
        <v>3.7677958596527916</v>
      </c>
      <c r="C379">
        <f>覆盖面积与厚度!N383</f>
        <v>1</v>
      </c>
      <c r="E379">
        <f t="shared" si="22"/>
        <v>3.7677958596527916</v>
      </c>
      <c r="F379">
        <f>覆盖面积与厚度!U383</f>
        <v>540.36836976135885</v>
      </c>
      <c r="I379" s="5">
        <f>覆盖面积与厚度!B383</f>
        <v>3.7677958596527916</v>
      </c>
      <c r="J379">
        <f t="shared" si="23"/>
        <v>1</v>
      </c>
      <c r="K379">
        <f>覆盖面积与厚度!L383</f>
        <v>22.967628331828411</v>
      </c>
      <c r="M379" s="5">
        <f>覆盖面积与厚度!U383</f>
        <v>540.36836976135885</v>
      </c>
    </row>
    <row r="380" spans="2:13" x14ac:dyDescent="0.25">
      <c r="B380">
        <f>覆盖面积与厚度!B384</f>
        <v>3.8109448907228605</v>
      </c>
      <c r="C380">
        <f>覆盖面积与厚度!N384</f>
        <v>1</v>
      </c>
      <c r="E380">
        <f t="shared" si="22"/>
        <v>3.8109448907228605</v>
      </c>
      <c r="F380">
        <f>覆盖面积与厚度!U384</f>
        <v>562.79197932775901</v>
      </c>
      <c r="I380" s="5">
        <f>覆盖面积与厚度!B384</f>
        <v>3.8109448907228605</v>
      </c>
      <c r="J380">
        <f t="shared" si="23"/>
        <v>1</v>
      </c>
      <c r="K380">
        <f>覆盖面积与厚度!L384</f>
        <v>23.90177847732873</v>
      </c>
      <c r="M380" s="5">
        <f>覆盖面积与厚度!U384</f>
        <v>562.79197932775901</v>
      </c>
    </row>
    <row r="381" spans="2:13" x14ac:dyDescent="0.25">
      <c r="B381">
        <f>覆盖面积与厚度!B385</f>
        <v>3.8109448908228605</v>
      </c>
      <c r="C381">
        <f>覆盖面积与厚度!N385</f>
        <v>1</v>
      </c>
      <c r="E381">
        <f t="shared" si="22"/>
        <v>3.8109448908228605</v>
      </c>
      <c r="F381">
        <f>覆盖面积与厚度!U385</f>
        <v>562.79197937972708</v>
      </c>
      <c r="I381" s="5">
        <f>覆盖面积与厚度!B385</f>
        <v>3.8109448908228605</v>
      </c>
      <c r="J381">
        <f t="shared" si="23"/>
        <v>1</v>
      </c>
      <c r="K381">
        <f>覆盖面积与厚度!L385</f>
        <v>23.901778479493675</v>
      </c>
      <c r="M381" s="5">
        <f>覆盖面积与厚度!U385</f>
        <v>562.79197937972708</v>
      </c>
    </row>
    <row r="382" spans="2:13" x14ac:dyDescent="0.25">
      <c r="B382">
        <f>覆盖面积与厚度!B386</f>
        <v>3.8109448911228605</v>
      </c>
      <c r="C382">
        <f>覆盖面积与厚度!N386</f>
        <v>1</v>
      </c>
      <c r="E382">
        <f t="shared" si="22"/>
        <v>3.8109448911228605</v>
      </c>
      <c r="F382">
        <f>覆盖面积与厚度!U386</f>
        <v>562.79197953563244</v>
      </c>
      <c r="I382" s="5">
        <f>覆盖面积与厚度!B386</f>
        <v>3.8109448911228605</v>
      </c>
      <c r="J382">
        <f t="shared" si="23"/>
        <v>1</v>
      </c>
      <c r="K382">
        <f>覆盖面积与厚度!L386</f>
        <v>23.901778485988572</v>
      </c>
      <c r="M382" s="5">
        <f>覆盖面积与厚度!U386</f>
        <v>562.79197953563244</v>
      </c>
    </row>
    <row r="383" spans="2:13" x14ac:dyDescent="0.25">
      <c r="B383">
        <f>覆盖面积与厚度!B387</f>
        <v>3.8109448915228605</v>
      </c>
      <c r="C383">
        <f>覆盖面积与厚度!N387</f>
        <v>1</v>
      </c>
      <c r="E383">
        <f t="shared" si="22"/>
        <v>3.8109448915228605</v>
      </c>
      <c r="F383">
        <f>覆盖面积与厚度!U387</f>
        <v>562.79197974350882</v>
      </c>
      <c r="I383" s="5">
        <f>覆盖面积与厚度!B387</f>
        <v>3.8109448915228605</v>
      </c>
      <c r="J383">
        <f t="shared" si="23"/>
        <v>1</v>
      </c>
      <c r="K383">
        <f>覆盖面积与厚度!L387</f>
        <v>23.901778494648543</v>
      </c>
      <c r="M383" s="5">
        <f>覆盖面积与厚度!U387</f>
        <v>562.79197974350882</v>
      </c>
    </row>
    <row r="384" spans="2:13" x14ac:dyDescent="0.25">
      <c r="B384">
        <f>覆盖面积与厚度!B388</f>
        <v>3.8109448917228606</v>
      </c>
      <c r="C384">
        <f>覆盖面积与厚度!N388</f>
        <v>1</v>
      </c>
      <c r="E384">
        <f t="shared" si="22"/>
        <v>3.8109448917228606</v>
      </c>
      <c r="F384">
        <f>覆盖面积与厚度!U388</f>
        <v>562.79197984744769</v>
      </c>
      <c r="I384" s="5">
        <f>覆盖面积与厚度!B388</f>
        <v>3.8109448917228606</v>
      </c>
      <c r="J384">
        <f t="shared" si="23"/>
        <v>1</v>
      </c>
      <c r="K384">
        <f>覆盖面积与厚度!L388</f>
        <v>23.901778498978555</v>
      </c>
      <c r="M384" s="5">
        <f>覆盖面积与厚度!U388</f>
        <v>562.79197984744769</v>
      </c>
    </row>
    <row r="385" spans="2:13" x14ac:dyDescent="0.25">
      <c r="B385">
        <f>覆盖面积与厚度!B389</f>
        <v>3.8109449007228604</v>
      </c>
      <c r="C385">
        <f>覆盖面积与厚度!N389</f>
        <v>1</v>
      </c>
      <c r="E385">
        <f t="shared" si="22"/>
        <v>3.8109449007228604</v>
      </c>
      <c r="F385">
        <f>覆盖面积与厚度!U389</f>
        <v>562.79198452599167</v>
      </c>
      <c r="I385" s="5">
        <f>覆盖面积与厚度!B389</f>
        <v>3.8109449007228604</v>
      </c>
      <c r="J385">
        <f t="shared" si="23"/>
        <v>1</v>
      </c>
      <c r="K385">
        <f>覆盖面积与厚度!L389</f>
        <v>23.901778693883063</v>
      </c>
      <c r="M385" s="5">
        <f>覆盖面积与厚度!U389</f>
        <v>562.79198452599167</v>
      </c>
    </row>
    <row r="386" spans="2:13" x14ac:dyDescent="0.25">
      <c r="B386">
        <f>覆盖面积与厚度!B390</f>
        <v>3.8109449907228603</v>
      </c>
      <c r="C386">
        <f>覆盖面积与厚度!N390</f>
        <v>1</v>
      </c>
      <c r="E386">
        <f t="shared" si="22"/>
        <v>3.8109449907228603</v>
      </c>
      <c r="F386">
        <f>覆盖面积与厚度!U390</f>
        <v>562.79203144122084</v>
      </c>
      <c r="I386" s="5">
        <f>覆盖面积与厚度!B390</f>
        <v>3.8109449907228603</v>
      </c>
      <c r="J386">
        <f t="shared" si="23"/>
        <v>1</v>
      </c>
      <c r="K386">
        <f>覆盖面积与厚度!L390</f>
        <v>23.901780648335045</v>
      </c>
      <c r="M386" s="5">
        <f>覆盖面积与厚度!U390</f>
        <v>562.79203144122084</v>
      </c>
    </row>
    <row r="387" spans="2:13" x14ac:dyDescent="0.25">
      <c r="B387">
        <f>覆盖面积与厚度!B391</f>
        <v>3.8109458907228606</v>
      </c>
      <c r="C387">
        <f>覆盖面积与厚度!N391</f>
        <v>1</v>
      </c>
      <c r="E387">
        <f t="shared" si="22"/>
        <v>3.8109458907228606</v>
      </c>
      <c r="F387">
        <f>覆盖面积与厚度!U391</f>
        <v>562.79251370471081</v>
      </c>
      <c r="I387" s="5">
        <f>覆盖面积与厚度!B391</f>
        <v>3.8109458907228606</v>
      </c>
      <c r="J387">
        <f t="shared" si="23"/>
        <v>1</v>
      </c>
      <c r="K387">
        <f>覆盖面积与厚度!L391</f>
        <v>23.90180073905719</v>
      </c>
      <c r="M387" s="5">
        <f>覆盖面积与厚度!U391</f>
        <v>562.79251370471081</v>
      </c>
    </row>
    <row r="388" spans="2:13" x14ac:dyDescent="0.25">
      <c r="B388">
        <f>覆盖面积与厚度!B392</f>
        <v>3.8109523775348246</v>
      </c>
      <c r="C388">
        <f>覆盖面积与厚度!N392</f>
        <v>1</v>
      </c>
      <c r="E388">
        <f t="shared" ref="E388:E451" si="24">B388</f>
        <v>3.8109523775348246</v>
      </c>
      <c r="F388">
        <f>覆盖面积与厚度!U392</f>
        <v>562.79672334184045</v>
      </c>
      <c r="I388" s="5">
        <f>覆盖面积与厚度!B392</f>
        <v>3.8109523775348246</v>
      </c>
      <c r="J388">
        <f t="shared" si="23"/>
        <v>1</v>
      </c>
      <c r="K388">
        <f>覆盖面积与厚度!L392</f>
        <v>23.901976109267874</v>
      </c>
      <c r="M388" s="5">
        <f>覆盖面积与厚度!U392</f>
        <v>562.79672334184045</v>
      </c>
    </row>
    <row r="389" spans="2:13" x14ac:dyDescent="0.25">
      <c r="B389">
        <f>覆盖面积与厚度!B393</f>
        <v>3.8109548907228605</v>
      </c>
      <c r="C389">
        <f>覆盖面积与厚度!N393</f>
        <v>1</v>
      </c>
      <c r="E389">
        <f t="shared" si="24"/>
        <v>3.8109548907228605</v>
      </c>
      <c r="F389">
        <f>覆盖面积与厚度!U393</f>
        <v>562.7983542828747</v>
      </c>
      <c r="I389" s="5">
        <f>覆盖面积与厚度!B393</f>
        <v>3.8109548907228605</v>
      </c>
      <c r="J389">
        <f t="shared" si="23"/>
        <v>1</v>
      </c>
      <c r="K389">
        <f>覆盖面积与厚度!L393</f>
        <v>23.902044053003635</v>
      </c>
      <c r="M389" s="5">
        <f>覆盖面积与厚度!U393</f>
        <v>562.7983542828747</v>
      </c>
    </row>
    <row r="390" spans="2:13" x14ac:dyDescent="0.25">
      <c r="B390">
        <f>覆盖面积与厚度!B394</f>
        <v>3.8109648907228606</v>
      </c>
      <c r="C390">
        <f>覆盖面积与厚度!N394</f>
        <v>1</v>
      </c>
      <c r="E390">
        <f t="shared" si="24"/>
        <v>3.8109648907228606</v>
      </c>
      <c r="F390">
        <f>覆盖面积与厚度!U394</f>
        <v>562.80484381110591</v>
      </c>
      <c r="I390" s="5">
        <f>覆盖面积与厚度!B394</f>
        <v>3.8109648907228606</v>
      </c>
      <c r="J390">
        <f t="shared" si="23"/>
        <v>1</v>
      </c>
      <c r="K390">
        <f>覆盖面积与厚度!L394</f>
        <v>23.902314401705464</v>
      </c>
      <c r="M390" s="5">
        <f>覆盖面积与厚度!U394</f>
        <v>562.80484381110591</v>
      </c>
    </row>
    <row r="391" spans="2:13" x14ac:dyDescent="0.25">
      <c r="B391">
        <f>覆盖面积与厚度!B395</f>
        <v>3.8109948907228604</v>
      </c>
      <c r="C391">
        <f>覆盖面积与厚度!N395</f>
        <v>1</v>
      </c>
      <c r="E391">
        <f t="shared" si="24"/>
        <v>3.8109948907228604</v>
      </c>
      <c r="F391">
        <f>覆盖面积与厚度!U395</f>
        <v>562.82431238438051</v>
      </c>
      <c r="I391" s="5">
        <f>覆盖面积与厚度!B395</f>
        <v>3.8109948907228604</v>
      </c>
      <c r="J391">
        <f t="shared" si="23"/>
        <v>1</v>
      </c>
      <c r="K391">
        <f>覆盖面积与厚度!L395</f>
        <v>23.903125447335245</v>
      </c>
      <c r="M391" s="5">
        <f>覆盖面积与厚度!U395</f>
        <v>562.82431238438051</v>
      </c>
    </row>
    <row r="392" spans="2:13" x14ac:dyDescent="0.25">
      <c r="B392">
        <f>覆盖面积与厚度!B396</f>
        <v>3.8110248907228605</v>
      </c>
      <c r="C392">
        <f>覆盖面积与厚度!N396</f>
        <v>1</v>
      </c>
      <c r="E392">
        <f t="shared" si="24"/>
        <v>3.8110248907228605</v>
      </c>
      <c r="F392">
        <f>覆盖面积与厚度!U396</f>
        <v>562.84378094623651</v>
      </c>
      <c r="I392" s="5">
        <f>覆盖面积与厚度!B396</f>
        <v>3.8110248907228605</v>
      </c>
      <c r="J392">
        <f t="shared" si="23"/>
        <v>1</v>
      </c>
      <c r="K392">
        <f>覆盖面积与厚度!L396</f>
        <v>23.903936492489347</v>
      </c>
      <c r="M392" s="5">
        <f>覆盖面积与厚度!U396</f>
        <v>562.84378094623651</v>
      </c>
    </row>
    <row r="393" spans="2:13" x14ac:dyDescent="0.25">
      <c r="B393">
        <f>覆盖面积与厚度!B397</f>
        <v>3.8110448907228607</v>
      </c>
      <c r="C393">
        <f>覆盖面积与厚度!N397</f>
        <v>1</v>
      </c>
      <c r="E393">
        <f t="shared" si="24"/>
        <v>3.8110448907228607</v>
      </c>
      <c r="F393">
        <f>覆盖面积与厚度!U397</f>
        <v>562.8567599812045</v>
      </c>
      <c r="I393" s="5">
        <f>覆盖面积与厚度!B397</f>
        <v>3.8110448907228607</v>
      </c>
      <c r="J393">
        <f t="shared" si="23"/>
        <v>1</v>
      </c>
      <c r="K393">
        <f>覆盖面积与厚度!L397</f>
        <v>23.904477188997575</v>
      </c>
      <c r="M393" s="5">
        <f>覆盖面积与厚度!U397</f>
        <v>562.8567599812045</v>
      </c>
    </row>
    <row r="394" spans="2:13" x14ac:dyDescent="0.25">
      <c r="B394">
        <f>覆盖面积与厚度!B398</f>
        <v>3.8111448907228604</v>
      </c>
      <c r="C394">
        <f>覆盖面积与厚度!N398</f>
        <v>1</v>
      </c>
      <c r="E394">
        <f t="shared" si="24"/>
        <v>3.8111448907228604</v>
      </c>
      <c r="F394">
        <f>覆盖面积与厚度!U398</f>
        <v>562.92165508925348</v>
      </c>
      <c r="I394" s="5">
        <f>覆盖面积与厚度!B398</f>
        <v>3.8111448907228604</v>
      </c>
      <c r="J394">
        <f t="shared" si="23"/>
        <v>1</v>
      </c>
      <c r="K394">
        <f>覆盖面积与厚度!L398</f>
        <v>23.907180668756364</v>
      </c>
      <c r="M394" s="5">
        <f>覆盖面积与厚度!U398</f>
        <v>562.92165508925348</v>
      </c>
    </row>
    <row r="395" spans="2:13" x14ac:dyDescent="0.25">
      <c r="B395">
        <f>覆盖面积与厚度!B399</f>
        <v>3.8114448907228606</v>
      </c>
      <c r="C395">
        <f>覆盖面积与厚度!N399</f>
        <v>1</v>
      </c>
      <c r="E395">
        <f t="shared" si="24"/>
        <v>3.8114448907228606</v>
      </c>
      <c r="F395">
        <f>覆盖面积与厚度!U399</f>
        <v>563.11634008908175</v>
      </c>
      <c r="I395" s="5">
        <f>覆盖面积与厚度!B399</f>
        <v>3.8114448907228606</v>
      </c>
      <c r="J395">
        <f t="shared" si="23"/>
        <v>1</v>
      </c>
      <c r="K395">
        <f>覆盖面积与厚度!L399</f>
        <v>23.915291094522793</v>
      </c>
      <c r="M395" s="5">
        <f>覆盖面积与厚度!U399</f>
        <v>563.11634008908175</v>
      </c>
    </row>
    <row r="396" spans="2:13" x14ac:dyDescent="0.25">
      <c r="B396">
        <f>覆盖面积与厚度!B400</f>
        <v>3.8117448907228604</v>
      </c>
      <c r="C396">
        <f>覆盖面积与厚度!N400</f>
        <v>1</v>
      </c>
      <c r="E396">
        <f t="shared" si="24"/>
        <v>3.8117448907228604</v>
      </c>
      <c r="F396">
        <f>覆盖面积与厚度!U400</f>
        <v>563.31102476459125</v>
      </c>
      <c r="I396" s="5">
        <f>覆盖面积与厚度!B400</f>
        <v>3.8117448907228604</v>
      </c>
      <c r="J396">
        <f t="shared" si="23"/>
        <v>1</v>
      </c>
      <c r="K396">
        <f>覆盖面积与厚度!L400</f>
        <v>23.923401506779264</v>
      </c>
      <c r="M396" s="5">
        <f>覆盖面积与厚度!U400</f>
        <v>563.31102476459125</v>
      </c>
    </row>
    <row r="397" spans="2:13" x14ac:dyDescent="0.25">
      <c r="B397">
        <f>覆盖面积与厚度!B401</f>
        <v>3.8119448907228604</v>
      </c>
      <c r="C397">
        <f>覆盖面积与厚度!N401</f>
        <v>1</v>
      </c>
      <c r="E397">
        <f t="shared" si="24"/>
        <v>3.8119448907228604</v>
      </c>
      <c r="F397">
        <f>覆盖面积与厚度!U401</f>
        <v>563.44081436635554</v>
      </c>
      <c r="I397" s="5">
        <f>覆盖面积与厚度!B401</f>
        <v>3.8119448907228604</v>
      </c>
      <c r="J397">
        <f t="shared" si="23"/>
        <v>1</v>
      </c>
      <c r="K397">
        <f>覆盖面积与厚度!L401</f>
        <v>23.928808440705811</v>
      </c>
      <c r="M397" s="5">
        <f>覆盖面积与厚度!U401</f>
        <v>563.44081436635554</v>
      </c>
    </row>
    <row r="398" spans="2:13" x14ac:dyDescent="0.25">
      <c r="B398">
        <f>覆盖面积与厚度!B402</f>
        <v>3.8129448907228602</v>
      </c>
      <c r="C398">
        <f>覆盖面积与厚度!N402</f>
        <v>1</v>
      </c>
      <c r="E398">
        <f t="shared" si="24"/>
        <v>3.8129448907228602</v>
      </c>
      <c r="F398">
        <f>覆盖面积与厚度!U402</f>
        <v>564.08976067172887</v>
      </c>
      <c r="I398" s="5">
        <f>覆盖面积与厚度!B402</f>
        <v>3.8129448907228602</v>
      </c>
      <c r="J398">
        <f t="shared" si="23"/>
        <v>1</v>
      </c>
      <c r="K398">
        <f>覆盖面积与厚度!L402</f>
        <v>23.955843039384433</v>
      </c>
      <c r="M398" s="5">
        <f>覆盖面积与厚度!U402</f>
        <v>564.08976067172887</v>
      </c>
    </row>
    <row r="399" spans="2:13" x14ac:dyDescent="0.25">
      <c r="B399">
        <f>覆盖面积与厚度!B403</f>
        <v>3.8159448907228604</v>
      </c>
      <c r="C399">
        <f>覆盖面积与厚度!N403</f>
        <v>1</v>
      </c>
      <c r="E399">
        <f t="shared" si="24"/>
        <v>3.8159448907228604</v>
      </c>
      <c r="F399">
        <f>覆盖面积与厚度!U403</f>
        <v>566.0365930097098</v>
      </c>
      <c r="I399" s="5">
        <f>覆盖面积与厚度!B403</f>
        <v>3.8159448907228604</v>
      </c>
      <c r="J399">
        <f t="shared" si="23"/>
        <v>1</v>
      </c>
      <c r="K399">
        <f>覆盖面积与厚度!L403</f>
        <v>24.036946561471929</v>
      </c>
      <c r="M399" s="5">
        <f>覆盖面积与厚度!U403</f>
        <v>566.0365930097098</v>
      </c>
    </row>
    <row r="400" spans="2:13" x14ac:dyDescent="0.25">
      <c r="B400">
        <f>覆盖面积与厚度!B404</f>
        <v>3.8189448907228605</v>
      </c>
      <c r="C400">
        <f>覆盖面积与厚度!N404</f>
        <v>1</v>
      </c>
      <c r="E400">
        <f t="shared" si="24"/>
        <v>3.8189448907228605</v>
      </c>
      <c r="F400">
        <f>覆盖面积与厚度!U404</f>
        <v>567.98341876957818</v>
      </c>
      <c r="I400" s="5">
        <f>覆盖面积与厚度!B404</f>
        <v>3.8189448907228605</v>
      </c>
      <c r="J400">
        <f t="shared" si="23"/>
        <v>1</v>
      </c>
      <c r="K400">
        <f>覆盖面积与厚度!L404</f>
        <v>24.118049809612174</v>
      </c>
      <c r="M400" s="5">
        <f>覆盖面积与厚度!U404</f>
        <v>567.98341876957818</v>
      </c>
    </row>
    <row r="401" spans="2:13" x14ac:dyDescent="0.25">
      <c r="B401">
        <f>覆盖面积与厚度!B405</f>
        <v>3.8209448907228603</v>
      </c>
      <c r="C401">
        <f>覆盖面积与厚度!N405</f>
        <v>1</v>
      </c>
      <c r="E401">
        <f t="shared" si="24"/>
        <v>3.8209448907228603</v>
      </c>
      <c r="F401">
        <f>覆盖面积与厚度!U405</f>
        <v>569.28129849159984</v>
      </c>
      <c r="I401" s="5">
        <f>覆盖面积与厚度!B405</f>
        <v>3.8209448907228603</v>
      </c>
      <c r="J401">
        <f t="shared" si="23"/>
        <v>1</v>
      </c>
      <c r="K401">
        <f>覆盖面积与厚度!L405</f>
        <v>24.172118470198352</v>
      </c>
      <c r="M401" s="5">
        <f>覆盖面积与厚度!U405</f>
        <v>569.28129849159984</v>
      </c>
    </row>
    <row r="402" spans="2:13" x14ac:dyDescent="0.25">
      <c r="B402">
        <f>覆盖面积与厚度!B406</f>
        <v>3.8309448907228605</v>
      </c>
      <c r="C402">
        <f>覆盖面积与厚度!N406</f>
        <v>1</v>
      </c>
      <c r="E402">
        <f t="shared" si="24"/>
        <v>3.8309448907228605</v>
      </c>
      <c r="F402">
        <f>覆盖面积与厚度!U406</f>
        <v>575.77068409704839</v>
      </c>
      <c r="I402" s="5">
        <f>覆盖面积与厚度!B406</f>
        <v>3.8309448907228605</v>
      </c>
      <c r="J402">
        <f t="shared" si="23"/>
        <v>1</v>
      </c>
      <c r="K402">
        <f>覆盖面积与厚度!L406</f>
        <v>24.442461232385522</v>
      </c>
      <c r="M402" s="5">
        <f>覆盖面积与厚度!U406</f>
        <v>575.77068409704839</v>
      </c>
    </row>
    <row r="403" spans="2:13" x14ac:dyDescent="0.25">
      <c r="B403">
        <f>覆盖面积与厚度!B407</f>
        <v>3.8609448907228603</v>
      </c>
      <c r="C403">
        <f>覆盖面积与厚度!N407</f>
        <v>1</v>
      </c>
      <c r="E403">
        <f t="shared" si="24"/>
        <v>3.8609448907228603</v>
      </c>
      <c r="F403">
        <f>覆盖面积与厚度!U407</f>
        <v>595.23900065586633</v>
      </c>
      <c r="I403" s="5">
        <f>覆盖面积与厚度!B407</f>
        <v>3.8609448907228603</v>
      </c>
      <c r="J403">
        <f t="shared" si="23"/>
        <v>1</v>
      </c>
      <c r="K403">
        <f>覆盖面积与厚度!L407</f>
        <v>25.253496182881666</v>
      </c>
      <c r="M403" s="5">
        <f>覆盖面积与厚度!U407</f>
        <v>595.23900065586633</v>
      </c>
    </row>
    <row r="404" spans="2:13" x14ac:dyDescent="0.25">
      <c r="B404">
        <f>覆盖面积与厚度!B408</f>
        <v>3.8909448907228605</v>
      </c>
      <c r="C404">
        <f>覆盖面积与厚度!N408</f>
        <v>1</v>
      </c>
      <c r="E404">
        <f t="shared" si="24"/>
        <v>3.8909448907228605</v>
      </c>
      <c r="F404">
        <f>覆盖面积与厚度!U408</f>
        <v>614.70747695486523</v>
      </c>
      <c r="I404" s="5">
        <f>覆盖面积与厚度!B408</f>
        <v>3.8909448907228605</v>
      </c>
      <c r="J404">
        <f t="shared" si="23"/>
        <v>1</v>
      </c>
      <c r="K404">
        <f>覆盖面积与厚度!L408</f>
        <v>26.064537797224169</v>
      </c>
      <c r="M404" s="5">
        <f>覆盖面积与厚度!U408</f>
        <v>614.70747695486523</v>
      </c>
    </row>
    <row r="405" spans="2:13" x14ac:dyDescent="0.25">
      <c r="B405">
        <f>覆盖面积与厚度!B409</f>
        <v>3.9109448907228606</v>
      </c>
      <c r="C405">
        <f>覆盖面积与厚度!N409</f>
        <v>1</v>
      </c>
      <c r="E405">
        <f t="shared" si="24"/>
        <v>3.9109448907228606</v>
      </c>
      <c r="F405">
        <f>覆盖面积与厚度!U409</f>
        <v>627.68649438164539</v>
      </c>
      <c r="I405" s="5">
        <f>覆盖面积与厚度!B409</f>
        <v>3.9109448907228606</v>
      </c>
      <c r="J405">
        <f t="shared" si="23"/>
        <v>1</v>
      </c>
      <c r="K405">
        <f>覆盖面积与厚度!L409</f>
        <v>26.605233595104551</v>
      </c>
      <c r="M405" s="5">
        <f>覆盖面积与厚度!U409</f>
        <v>627.68649438164539</v>
      </c>
    </row>
    <row r="406" spans="2:13" x14ac:dyDescent="0.25">
      <c r="B406">
        <f>覆盖面积与厚度!B410</f>
        <v>3.9609448907228604</v>
      </c>
      <c r="C406">
        <f>覆盖面积与厚度!N410</f>
        <v>1</v>
      </c>
      <c r="E406">
        <f t="shared" si="24"/>
        <v>3.9609448907228604</v>
      </c>
      <c r="F406">
        <f>覆盖面积与厚度!U410</f>
        <v>660.13471839831504</v>
      </c>
      <c r="I406" s="5">
        <f>覆盖面积与厚度!B410</f>
        <v>3.9609448907228604</v>
      </c>
      <c r="J406">
        <f t="shared" si="23"/>
        <v>1</v>
      </c>
      <c r="K406">
        <f>覆盖面积与厚度!L410</f>
        <v>27.957001462392423</v>
      </c>
      <c r="M406" s="5">
        <f>覆盖面积与厚度!U410</f>
        <v>660.13471839831504</v>
      </c>
    </row>
    <row r="407" spans="2:13" x14ac:dyDescent="0.25">
      <c r="B407">
        <f>覆盖面积与厚度!B411</f>
        <v>4.0109448907228602</v>
      </c>
      <c r="C407">
        <f>覆盖面积与厚度!N411</f>
        <v>1</v>
      </c>
      <c r="E407">
        <f t="shared" si="24"/>
        <v>4.0109448907228602</v>
      </c>
      <c r="F407">
        <f>覆盖面积与厚度!U411</f>
        <v>692.58362285830015</v>
      </c>
      <c r="I407" s="5">
        <f>覆盖面积与厚度!B411</f>
        <v>4.0109448907228602</v>
      </c>
      <c r="J407">
        <f t="shared" si="23"/>
        <v>1</v>
      </c>
      <c r="K407">
        <f>覆盖面积与厚度!L411</f>
        <v>29.308797702033367</v>
      </c>
      <c r="M407" s="5">
        <f>覆盖面积与厚度!U411</f>
        <v>692.58362285830015</v>
      </c>
    </row>
    <row r="408" spans="2:13" x14ac:dyDescent="0.25">
      <c r="B408">
        <f>覆盖面积与厚度!B412</f>
        <v>4.06094489072286</v>
      </c>
      <c r="C408">
        <f>覆盖面积与厚度!N412</f>
        <v>1</v>
      </c>
      <c r="E408">
        <f t="shared" si="24"/>
        <v>4.06094489072286</v>
      </c>
      <c r="F408">
        <f>覆盖面积与厚度!U412</f>
        <v>725.0332077551966</v>
      </c>
      <c r="I408" s="5">
        <f>覆盖面积与厚度!B412</f>
        <v>4.06094489072286</v>
      </c>
      <c r="J408">
        <f t="shared" si="23"/>
        <v>1</v>
      </c>
      <c r="K408">
        <f>覆盖面积与厚度!L412</f>
        <v>30.660622313793162</v>
      </c>
      <c r="M408" s="5">
        <f>覆盖面积与厚度!U412</f>
        <v>725.0332077551966</v>
      </c>
    </row>
    <row r="409" spans="2:13" x14ac:dyDescent="0.25">
      <c r="B409">
        <f>覆盖面积与厚度!B413</f>
        <v>4.1040939217929298</v>
      </c>
      <c r="C409">
        <f>覆盖面积与厚度!N413</f>
        <v>1</v>
      </c>
      <c r="E409">
        <f t="shared" si="24"/>
        <v>4.1040939217929298</v>
      </c>
      <c r="F409">
        <f>覆盖面积与厚度!U413</f>
        <v>753.03703110384356</v>
      </c>
      <c r="I409" s="5">
        <f>覆盖面积与厚度!B413</f>
        <v>4.1040939217929298</v>
      </c>
      <c r="J409">
        <f t="shared" si="23"/>
        <v>1</v>
      </c>
      <c r="K409">
        <f>覆盖面积与厚度!L413</f>
        <v>31.827239956724132</v>
      </c>
      <c r="M409" s="5">
        <f>覆盖面积与厚度!U413</f>
        <v>753.03703110384356</v>
      </c>
    </row>
    <row r="410" spans="2:13" x14ac:dyDescent="0.25">
      <c r="B410">
        <f>覆盖面积与厚度!B414</f>
        <v>4.1040939218929298</v>
      </c>
      <c r="C410">
        <f>覆盖面积与厚度!N414</f>
        <v>1</v>
      </c>
      <c r="E410">
        <f t="shared" si="24"/>
        <v>4.1040939218929298</v>
      </c>
      <c r="F410">
        <f>覆盖面积与厚度!U414</f>
        <v>753.03703116874397</v>
      </c>
      <c r="I410" s="5">
        <f>覆盖面积与厚度!B414</f>
        <v>4.1040939218929298</v>
      </c>
      <c r="J410">
        <f t="shared" si="23"/>
        <v>1</v>
      </c>
      <c r="K410">
        <f>覆盖面积与厚度!L414</f>
        <v>31.827239959427832</v>
      </c>
      <c r="M410" s="5">
        <f>覆盖面积与厚度!U414</f>
        <v>753.03703116874397</v>
      </c>
    </row>
    <row r="411" spans="2:13" x14ac:dyDescent="0.25">
      <c r="B411">
        <f>覆盖面积与厚度!B415</f>
        <v>4.1040939221929298</v>
      </c>
      <c r="C411">
        <f>覆盖面积与厚度!N415</f>
        <v>1</v>
      </c>
      <c r="E411">
        <f t="shared" si="24"/>
        <v>4.1040939221929298</v>
      </c>
      <c r="F411">
        <f>覆盖面积与厚度!U415</f>
        <v>753.037031363447</v>
      </c>
      <c r="I411" s="5">
        <f>覆盖面积与厚度!B415</f>
        <v>4.1040939221929298</v>
      </c>
      <c r="J411">
        <f t="shared" si="23"/>
        <v>1</v>
      </c>
      <c r="K411">
        <f>覆盖面积与厚度!L415</f>
        <v>31.827239967539008</v>
      </c>
      <c r="M411" s="5">
        <f>覆盖面积与厚度!U415</f>
        <v>753.037031363447</v>
      </c>
    </row>
    <row r="412" spans="2:13" x14ac:dyDescent="0.25">
      <c r="B412">
        <f>覆盖面积与厚度!B416</f>
        <v>4.1040939225929298</v>
      </c>
      <c r="C412">
        <f>覆盖面积与厚度!N416</f>
        <v>1</v>
      </c>
      <c r="E412">
        <f t="shared" si="24"/>
        <v>4.1040939225929298</v>
      </c>
      <c r="F412">
        <f>覆盖面积与厚度!U416</f>
        <v>753.03703162305396</v>
      </c>
      <c r="I412" s="5">
        <f>覆盖面积与厚度!B416</f>
        <v>4.1040939225929298</v>
      </c>
      <c r="J412">
        <f t="shared" si="23"/>
        <v>1</v>
      </c>
      <c r="K412">
        <f>覆盖面积与厚度!L416</f>
        <v>31.827239978354029</v>
      </c>
      <c r="M412" s="5">
        <f>覆盖面积与厚度!U416</f>
        <v>753.03703162305396</v>
      </c>
    </row>
    <row r="413" spans="2:13" x14ac:dyDescent="0.25">
      <c r="B413">
        <f>覆盖面积与厚度!B417</f>
        <v>4.1040939227929298</v>
      </c>
      <c r="C413">
        <f>覆盖面积与厚度!N417</f>
        <v>1</v>
      </c>
      <c r="E413">
        <f t="shared" si="24"/>
        <v>4.1040939227929298</v>
      </c>
      <c r="F413">
        <f>覆盖面积与厚度!U417</f>
        <v>753.03703175285818</v>
      </c>
      <c r="I413" s="5">
        <f>覆盖面积与厚度!B417</f>
        <v>4.1040939227929298</v>
      </c>
      <c r="J413">
        <f t="shared" si="23"/>
        <v>1</v>
      </c>
      <c r="K413">
        <f>覆盖面积与厚度!L417</f>
        <v>31.827239983761572</v>
      </c>
      <c r="M413" s="5">
        <f>覆盖面积与厚度!U417</f>
        <v>753.03703175285818</v>
      </c>
    </row>
    <row r="414" spans="2:13" x14ac:dyDescent="0.25">
      <c r="B414">
        <f>覆盖面积与厚度!B418</f>
        <v>4.1040939317929297</v>
      </c>
      <c r="C414">
        <f>覆盖面积与厚度!N418</f>
        <v>1</v>
      </c>
      <c r="E414">
        <f t="shared" si="24"/>
        <v>4.1040939317929297</v>
      </c>
      <c r="F414">
        <f>覆盖面积与厚度!U418</f>
        <v>753.03703759554992</v>
      </c>
      <c r="I414" s="5">
        <f>覆盖面积与厚度!B418</f>
        <v>4.1040939317929297</v>
      </c>
      <c r="J414">
        <f t="shared" si="23"/>
        <v>1</v>
      </c>
      <c r="K414">
        <f>覆盖面积与厚度!L418</f>
        <v>31.827240227163596</v>
      </c>
      <c r="M414" s="5">
        <f>覆盖面积与厚度!U418</f>
        <v>753.03703759554992</v>
      </c>
    </row>
    <row r="415" spans="2:13" x14ac:dyDescent="0.25">
      <c r="B415">
        <f>覆盖面积与厚度!B419</f>
        <v>4.1040940217929291</v>
      </c>
      <c r="C415">
        <f>覆盖面积与厚度!N419</f>
        <v>1</v>
      </c>
      <c r="E415">
        <f t="shared" si="24"/>
        <v>4.1040940217929291</v>
      </c>
      <c r="F415">
        <f>覆盖面积与厚度!U419</f>
        <v>753.03709617297</v>
      </c>
      <c r="I415" s="5">
        <f>覆盖面积与厚度!B419</f>
        <v>4.1040940217929291</v>
      </c>
      <c r="J415">
        <f t="shared" si="23"/>
        <v>1</v>
      </c>
      <c r="K415">
        <f>覆盖面积与厚度!L419</f>
        <v>31.827242667453657</v>
      </c>
      <c r="M415" s="5">
        <f>覆盖面积与厚度!U419</f>
        <v>753.03709617297</v>
      </c>
    </row>
    <row r="416" spans="2:13" x14ac:dyDescent="0.25">
      <c r="B416">
        <f>覆盖面积与厚度!B420</f>
        <v>4.1040949217929299</v>
      </c>
      <c r="C416">
        <f>覆盖面积与厚度!N420</f>
        <v>1</v>
      </c>
      <c r="E416">
        <f t="shared" si="24"/>
        <v>4.1040949217929299</v>
      </c>
      <c r="F416">
        <f>覆盖面积与厚度!U420</f>
        <v>753.03769713986787</v>
      </c>
      <c r="I416" s="5">
        <f>覆盖面积与厚度!B420</f>
        <v>4.1040949217929299</v>
      </c>
      <c r="J416">
        <f t="shared" si="23"/>
        <v>1</v>
      </c>
      <c r="K416">
        <f>覆盖面积与厚度!L420</f>
        <v>31.827267703270273</v>
      </c>
      <c r="M416" s="5">
        <f>覆盖面积与厚度!U420</f>
        <v>753.03769713986787</v>
      </c>
    </row>
    <row r="417" spans="2:13" x14ac:dyDescent="0.25">
      <c r="B417">
        <f>覆盖面积与厚度!B421</f>
        <v>4.1041014086048939</v>
      </c>
      <c r="C417">
        <f>覆盖面积与厚度!N421</f>
        <v>1</v>
      </c>
      <c r="E417">
        <f t="shared" si="24"/>
        <v>4.1041014086048939</v>
      </c>
      <c r="F417">
        <f>覆盖面积与厚度!U421</f>
        <v>753.04287439897291</v>
      </c>
      <c r="I417" s="5">
        <f>覆盖面积与厚度!B421</f>
        <v>4.1041014086048939</v>
      </c>
      <c r="J417">
        <f t="shared" si="23"/>
        <v>1</v>
      </c>
      <c r="K417">
        <f>覆盖面积与厚度!L421</f>
        <v>31.827483383884093</v>
      </c>
      <c r="M417" s="5">
        <f>覆盖面积与厚度!U421</f>
        <v>753.04287439897291</v>
      </c>
    </row>
    <row r="418" spans="2:13" x14ac:dyDescent="0.25">
      <c r="B418">
        <f>覆盖面积与厚度!B422</f>
        <v>4.1041114086048935</v>
      </c>
      <c r="C418">
        <f>覆盖面积与厚度!N422</f>
        <v>1</v>
      </c>
      <c r="E418">
        <f t="shared" si="24"/>
        <v>4.1041114086048935</v>
      </c>
      <c r="F418">
        <f>覆盖面积与厚度!U422</f>
        <v>753.05085560351893</v>
      </c>
      <c r="I418" s="5">
        <f>覆盖面积与厚度!B422</f>
        <v>4.1041114086048935</v>
      </c>
      <c r="J418">
        <f t="shared" si="23"/>
        <v>1</v>
      </c>
      <c r="K418">
        <f>覆盖面积与厚度!L422</f>
        <v>31.827815874698356</v>
      </c>
      <c r="M418" s="5">
        <f>覆盖面积与厚度!U422</f>
        <v>753.05085560351893</v>
      </c>
    </row>
    <row r="419" spans="2:13" x14ac:dyDescent="0.25">
      <c r="B419">
        <f>覆盖面积与厚度!B423</f>
        <v>4.1041214086048932</v>
      </c>
      <c r="C419">
        <f>覆盖面积与厚度!N423</f>
        <v>1</v>
      </c>
      <c r="E419">
        <f t="shared" si="24"/>
        <v>4.1041214086048932</v>
      </c>
      <c r="F419">
        <f>覆盖面积与厚度!U423</f>
        <v>753.0588368053036</v>
      </c>
      <c r="I419" s="5">
        <f>覆盖面积与厚度!B423</f>
        <v>4.1041214086048932</v>
      </c>
      <c r="J419">
        <f t="shared" si="23"/>
        <v>1</v>
      </c>
      <c r="K419">
        <f>覆盖面积与厚度!L423</f>
        <v>31.828148365397581</v>
      </c>
      <c r="M419" s="5">
        <f>覆盖面积与厚度!U423</f>
        <v>753.0588368053036</v>
      </c>
    </row>
    <row r="420" spans="2:13" x14ac:dyDescent="0.25">
      <c r="B420">
        <f>覆盖面积与厚度!B424</f>
        <v>4.1041514086048938</v>
      </c>
      <c r="C420">
        <f>覆盖面积与厚度!N424</f>
        <v>1</v>
      </c>
      <c r="E420">
        <f t="shared" si="24"/>
        <v>4.1041514086048938</v>
      </c>
      <c r="F420">
        <f>覆盖面积与厚度!U424</f>
        <v>753.08278039657114</v>
      </c>
      <c r="I420" s="5">
        <f>覆盖面积与厚度!B424</f>
        <v>4.1041514086048938</v>
      </c>
      <c r="J420">
        <f t="shared" si="23"/>
        <v>1</v>
      </c>
      <c r="K420">
        <f>覆盖面积与厚度!L424</f>
        <v>31.829145836908449</v>
      </c>
      <c r="M420" s="5">
        <f>覆盖面积与厚度!U424</f>
        <v>753.08278039657114</v>
      </c>
    </row>
    <row r="421" spans="2:13" x14ac:dyDescent="0.25">
      <c r="B421">
        <f>覆盖面积与厚度!B425</f>
        <v>4.1041814086048936</v>
      </c>
      <c r="C421">
        <f>覆盖面积与厚度!N425</f>
        <v>1</v>
      </c>
      <c r="E421">
        <f t="shared" si="24"/>
        <v>4.1041814086048936</v>
      </c>
      <c r="F421">
        <f>覆盖面积与厚度!U425</f>
        <v>753.10672397375026</v>
      </c>
      <c r="I421" s="5">
        <f>覆盖面积与厚度!B425</f>
        <v>4.1041814086048936</v>
      </c>
      <c r="J421">
        <f t="shared" si="23"/>
        <v>1</v>
      </c>
      <c r="K421">
        <f>覆盖面积与厚度!L425</f>
        <v>31.830143307832415</v>
      </c>
      <c r="M421" s="5">
        <f>覆盖面积与厚度!U425</f>
        <v>753.10672397375026</v>
      </c>
    </row>
    <row r="422" spans="2:13" x14ac:dyDescent="0.25">
      <c r="B422">
        <f>覆盖面积与厚度!B426</f>
        <v>4.1042014086048937</v>
      </c>
      <c r="C422">
        <f>覆盖面积与厚度!N426</f>
        <v>1</v>
      </c>
      <c r="E422">
        <f t="shared" si="24"/>
        <v>4.1042014086048937</v>
      </c>
      <c r="F422">
        <f>覆盖面积与厚度!U426</f>
        <v>753.12268635080659</v>
      </c>
      <c r="I422" s="5">
        <f>覆盖面积与厚度!B426</f>
        <v>4.1042014086048937</v>
      </c>
      <c r="J422">
        <f t="shared" si="23"/>
        <v>1</v>
      </c>
      <c r="K422">
        <f>覆盖面积与厚度!L426</f>
        <v>31.830808288126381</v>
      </c>
      <c r="M422" s="5">
        <f>覆盖面积与厚度!U426</f>
        <v>753.12268635080659</v>
      </c>
    </row>
    <row r="423" spans="2:13" x14ac:dyDescent="0.25">
      <c r="B423">
        <f>覆盖面积与厚度!B427</f>
        <v>4.1043014086048935</v>
      </c>
      <c r="C423">
        <f>覆盖面积与厚度!N427</f>
        <v>1</v>
      </c>
      <c r="E423">
        <f t="shared" si="24"/>
        <v>4.1043014086048935</v>
      </c>
      <c r="F423">
        <f>覆盖面积与厚度!U427</f>
        <v>753.20249815345505</v>
      </c>
      <c r="I423" s="5">
        <f>覆盖面积与厚度!B427</f>
        <v>4.1043014086048935</v>
      </c>
      <c r="J423">
        <f t="shared" si="23"/>
        <v>1</v>
      </c>
      <c r="K423">
        <f>覆盖面积与厚度!L427</f>
        <v>31.834133186153913</v>
      </c>
      <c r="M423" s="5">
        <f>覆盖面积与厚度!U427</f>
        <v>753.20249815345505</v>
      </c>
    </row>
    <row r="424" spans="2:13" x14ac:dyDescent="0.25">
      <c r="B424">
        <f>覆盖面积与厚度!B428</f>
        <v>4.1046014086048936</v>
      </c>
      <c r="C424">
        <f>覆盖面积与厚度!N428</f>
        <v>1</v>
      </c>
      <c r="E424">
        <f t="shared" si="24"/>
        <v>4.1046014086048936</v>
      </c>
      <c r="F424">
        <f>覆盖面积与厚度!U428</f>
        <v>753.44193315812629</v>
      </c>
      <c r="I424" s="5">
        <f>覆盖面积与厚度!B428</f>
        <v>4.1046014086048936</v>
      </c>
      <c r="J424">
        <f t="shared" si="23"/>
        <v>1</v>
      </c>
      <c r="K424">
        <f>覆盖面积与厚度!L428</f>
        <v>31.84410786343755</v>
      </c>
      <c r="M424" s="5">
        <f>覆盖面积与厚度!U428</f>
        <v>753.44193315812629</v>
      </c>
    </row>
    <row r="425" spans="2:13" x14ac:dyDescent="0.25">
      <c r="B425">
        <f>覆盖面积与厚度!B429</f>
        <v>4.1049014086048938</v>
      </c>
      <c r="C425">
        <f>覆盖面积与厚度!N429</f>
        <v>1</v>
      </c>
      <c r="E425">
        <f t="shared" si="24"/>
        <v>4.1049014086048938</v>
      </c>
      <c r="F425">
        <f>覆盖面积与厚度!U429</f>
        <v>753.68136775952337</v>
      </c>
      <c r="I425" s="5">
        <f>覆盖面积与厚度!B429</f>
        <v>4.1049014086048938</v>
      </c>
      <c r="J425">
        <f t="shared" si="23"/>
        <v>1</v>
      </c>
      <c r="K425">
        <f>覆盖面积与厚度!L429</f>
        <v>31.85408252392223</v>
      </c>
      <c r="M425" s="5">
        <f>覆盖面积与厚度!U429</f>
        <v>753.68136775952337</v>
      </c>
    </row>
    <row r="426" spans="2:13" x14ac:dyDescent="0.25">
      <c r="B426">
        <f>覆盖面积与厚度!B430</f>
        <v>4.1051014086048934</v>
      </c>
      <c r="C426">
        <f>覆盖面积与厚度!N430</f>
        <v>1</v>
      </c>
      <c r="E426">
        <f t="shared" si="24"/>
        <v>4.1051014086048934</v>
      </c>
      <c r="F426">
        <f>覆盖面积与厚度!U430</f>
        <v>753.84099060143956</v>
      </c>
      <c r="I426" s="5">
        <f>覆盖面积与厚度!B430</f>
        <v>4.1051014086048934</v>
      </c>
      <c r="J426">
        <f t="shared" si="23"/>
        <v>1</v>
      </c>
      <c r="K426">
        <f>覆盖面积与厚度!L430</f>
        <v>31.860732288177459</v>
      </c>
      <c r="M426" s="5">
        <f>覆盖面积与厚度!U430</f>
        <v>753.84099060143956</v>
      </c>
    </row>
    <row r="427" spans="2:13" x14ac:dyDescent="0.25">
      <c r="B427">
        <f>覆盖面积与厚度!B431</f>
        <v>4.1061014086048937</v>
      </c>
      <c r="C427">
        <f>覆盖面积与厚度!N431</f>
        <v>1</v>
      </c>
      <c r="E427">
        <f t="shared" si="24"/>
        <v>4.1061014086048937</v>
      </c>
      <c r="F427">
        <f>覆盖面积与厚度!U431</f>
        <v>754.63910266704295</v>
      </c>
      <c r="I427" s="5">
        <f>覆盖面积与厚度!B431</f>
        <v>4.1061014086048937</v>
      </c>
      <c r="J427">
        <f t="shared" si="23"/>
        <v>1</v>
      </c>
      <c r="K427">
        <f>覆盖面积与厚度!L431</f>
        <v>31.893981020149784</v>
      </c>
      <c r="M427" s="5">
        <f>覆盖面积与厚度!U431</f>
        <v>754.63910266704295</v>
      </c>
    </row>
    <row r="428" spans="2:13" x14ac:dyDescent="0.25">
      <c r="B428">
        <f>覆盖面积与厚度!B432</f>
        <v>4.1091014086048938</v>
      </c>
      <c r="C428">
        <f>覆盖面积与厚度!N432</f>
        <v>1</v>
      </c>
      <c r="E428">
        <f t="shared" si="24"/>
        <v>4.1091014086048938</v>
      </c>
      <c r="F428">
        <f>覆盖面积与厚度!U432</f>
        <v>757.03343033285375</v>
      </c>
      <c r="I428" s="5">
        <f>覆盖面积与厚度!B432</f>
        <v>4.1091014086048938</v>
      </c>
      <c r="J428">
        <f t="shared" si="23"/>
        <v>1</v>
      </c>
      <c r="K428">
        <f>覆盖面积与厚度!L432</f>
        <v>31.993726860785586</v>
      </c>
      <c r="M428" s="5">
        <f>覆盖面积与厚度!U432</f>
        <v>757.03343033285375</v>
      </c>
    </row>
    <row r="429" spans="2:13" x14ac:dyDescent="0.25">
      <c r="B429">
        <f>覆盖面积与厚度!B433</f>
        <v>4.1121014086048939</v>
      </c>
      <c r="C429">
        <f>覆盖面积与厚度!N433</f>
        <v>1</v>
      </c>
      <c r="E429">
        <f t="shared" si="24"/>
        <v>4.1121014086048939</v>
      </c>
      <c r="F429">
        <f>覆盖面积与厚度!U433</f>
        <v>759.42774946770248</v>
      </c>
      <c r="I429" s="5">
        <f>覆盖面积与厚度!B433</f>
        <v>4.1121014086048939</v>
      </c>
      <c r="J429">
        <f t="shared" si="23"/>
        <v>1</v>
      </c>
      <c r="K429">
        <f>覆盖面积与厚度!L433</f>
        <v>32.093472346141766</v>
      </c>
      <c r="M429" s="5">
        <f>覆盖面积与厚度!U433</f>
        <v>759.42774946770248</v>
      </c>
    </row>
    <row r="430" spans="2:13" x14ac:dyDescent="0.25">
      <c r="B430">
        <f>覆盖面积与厚度!B434</f>
        <v>4.1141014086048937</v>
      </c>
      <c r="C430">
        <f>覆盖面积与厚度!N434</f>
        <v>1</v>
      </c>
      <c r="E430">
        <f t="shared" si="24"/>
        <v>4.1141014086048937</v>
      </c>
      <c r="F430">
        <f>覆盖面积与厚度!U434</f>
        <v>761.02395696393</v>
      </c>
      <c r="I430" s="5">
        <f>覆盖面积与厚度!B434</f>
        <v>4.1141014086048937</v>
      </c>
      <c r="J430">
        <f t="shared" si="23"/>
        <v>1</v>
      </c>
      <c r="K430">
        <f>覆盖面积与厚度!L434</f>
        <v>32.159969117288114</v>
      </c>
      <c r="M430" s="5">
        <f>覆盖面积与厚度!U434</f>
        <v>761.02395696393</v>
      </c>
    </row>
    <row r="431" spans="2:13" x14ac:dyDescent="0.25">
      <c r="B431">
        <f>覆盖面积与厚度!B435</f>
        <v>4.1241014086048935</v>
      </c>
      <c r="C431">
        <f>覆盖面积与厚度!N435</f>
        <v>1</v>
      </c>
      <c r="E431">
        <f t="shared" si="24"/>
        <v>4.1241014086048935</v>
      </c>
      <c r="F431">
        <f>覆盖面积与厚度!U435</f>
        <v>769.00497355326866</v>
      </c>
      <c r="I431" s="5">
        <f>覆盖面积与厚度!B435</f>
        <v>4.1241014086048935</v>
      </c>
      <c r="J431">
        <f t="shared" si="23"/>
        <v>1</v>
      </c>
      <c r="K431">
        <f>覆盖面积与厚度!L435</f>
        <v>32.492452103946881</v>
      </c>
      <c r="M431" s="5">
        <f>覆盖面积与厚度!U435</f>
        <v>769.00497355326866</v>
      </c>
    </row>
    <row r="432" spans="2:13" x14ac:dyDescent="0.25">
      <c r="B432">
        <f>覆盖面积与厚度!B436</f>
        <v>4.1541014086048937</v>
      </c>
      <c r="C432">
        <f>覆盖面积与厚度!N436</f>
        <v>1</v>
      </c>
      <c r="E432">
        <f t="shared" si="24"/>
        <v>4.1541014086048937</v>
      </c>
      <c r="F432">
        <f>覆盖面积与厚度!U436</f>
        <v>792.94817570073576</v>
      </c>
      <c r="I432" s="5">
        <f>覆盖面积与厚度!B436</f>
        <v>4.1541014086048937</v>
      </c>
      <c r="J432">
        <f t="shared" si="23"/>
        <v>1</v>
      </c>
      <c r="K432">
        <f>覆盖面积与厚度!L436</f>
        <v>33.489907423308146</v>
      </c>
      <c r="M432" s="5">
        <f>覆盖面积与厚度!U436</f>
        <v>792.94817570073576</v>
      </c>
    </row>
    <row r="433" spans="2:13" x14ac:dyDescent="0.25">
      <c r="B433">
        <f>覆盖面积与厚度!B437</f>
        <v>4.184101408604894</v>
      </c>
      <c r="C433">
        <f>覆盖面积与厚度!N437</f>
        <v>1</v>
      </c>
      <c r="E433">
        <f t="shared" si="24"/>
        <v>4.184101408604894</v>
      </c>
      <c r="F433">
        <f>覆盖面积与厚度!U437</f>
        <v>816.89153022505559</v>
      </c>
      <c r="I433" s="5">
        <f>覆盖面积与厚度!B437</f>
        <v>4.184101408604894</v>
      </c>
      <c r="J433">
        <f t="shared" si="23"/>
        <v>1</v>
      </c>
      <c r="K433">
        <f>覆盖面积与厚度!L437</f>
        <v>34.48736910195435</v>
      </c>
      <c r="M433" s="5">
        <f>覆盖面积与厚度!U437</f>
        <v>816.89153022505559</v>
      </c>
    </row>
    <row r="434" spans="2:13" x14ac:dyDescent="0.25">
      <c r="B434">
        <f>覆盖面积与厚度!B438</f>
        <v>4.2041014086048936</v>
      </c>
      <c r="C434">
        <f>覆盖面积与厚度!N438</f>
        <v>1</v>
      </c>
      <c r="E434">
        <f t="shared" si="24"/>
        <v>4.2041014086048936</v>
      </c>
      <c r="F434">
        <f>覆盖面积与厚度!U438</f>
        <v>832.85378784846182</v>
      </c>
      <c r="I434" s="5">
        <f>覆盖面积与厚度!B438</f>
        <v>4.2041014086048936</v>
      </c>
      <c r="J434">
        <f t="shared" si="23"/>
        <v>1</v>
      </c>
      <c r="K434">
        <f>覆盖面积与厚度!L438</f>
        <v>35.152344445699789</v>
      </c>
      <c r="M434" s="5">
        <f>覆盖面积与厚度!U438</f>
        <v>832.85378784846182</v>
      </c>
    </row>
    <row r="435" spans="2:13" x14ac:dyDescent="0.25">
      <c r="B435">
        <f>覆盖面积与厚度!B439</f>
        <v>4.2541014086048934</v>
      </c>
      <c r="C435">
        <f>覆盖面积与厚度!N439</f>
        <v>1</v>
      </c>
      <c r="E435">
        <f t="shared" si="24"/>
        <v>4.2541014086048934</v>
      </c>
      <c r="F435">
        <f>覆盖面积与厚度!U439</f>
        <v>872.76014631579949</v>
      </c>
      <c r="I435" s="5">
        <f>覆盖面积与厚度!B439</f>
        <v>4.2541014086048934</v>
      </c>
      <c r="J435">
        <f t="shared" si="23"/>
        <v>1</v>
      </c>
      <c r="K435">
        <f>覆盖面积与厚度!L439</f>
        <v>36.81481259844827</v>
      </c>
      <c r="M435" s="5">
        <f>覆盖面积与厚度!U439</f>
        <v>872.76014631579949</v>
      </c>
    </row>
    <row r="436" spans="2:13" x14ac:dyDescent="0.25">
      <c r="B436">
        <f>覆盖面积与厚度!B440</f>
        <v>4.3041014086048932</v>
      </c>
      <c r="C436">
        <f>覆盖面积与厚度!N440</f>
        <v>1</v>
      </c>
      <c r="E436">
        <f t="shared" si="24"/>
        <v>4.3041014086048932</v>
      </c>
      <c r="F436">
        <f>覆盖面积与厚度!U440</f>
        <v>912.66721918364829</v>
      </c>
      <c r="I436" s="5">
        <f>覆盖面积与厚度!B440</f>
        <v>4.3041014086048932</v>
      </c>
      <c r="J436">
        <f t="shared" si="23"/>
        <v>1</v>
      </c>
      <c r="K436">
        <f>覆盖面积与厚度!L440</f>
        <v>38.477310544273259</v>
      </c>
      <c r="M436" s="5">
        <f>覆盖面积与厚度!U440</f>
        <v>912.66721918364829</v>
      </c>
    </row>
    <row r="437" spans="2:13" x14ac:dyDescent="0.25">
      <c r="B437">
        <f>覆盖面积与厚度!B441</f>
        <v>4.3541014086048939</v>
      </c>
      <c r="C437">
        <f>覆盖面积与厚度!N441</f>
        <v>1</v>
      </c>
      <c r="E437">
        <f t="shared" si="24"/>
        <v>4.3541014086048939</v>
      </c>
      <c r="F437">
        <f>覆盖面积与厚度!U441</f>
        <v>952.57500644369838</v>
      </c>
      <c r="I437" s="5">
        <f>覆盖面积与厚度!B441</f>
        <v>4.3541014086048939</v>
      </c>
      <c r="J437">
        <f t="shared" si="23"/>
        <v>1</v>
      </c>
      <c r="K437">
        <f>覆盖面积与厚度!L441</f>
        <v>40.139838282866052</v>
      </c>
      <c r="M437" s="5">
        <f>覆盖面积与厚度!U441</f>
        <v>952.57500644369838</v>
      </c>
    </row>
    <row r="438" spans="2:13" x14ac:dyDescent="0.25">
      <c r="B438">
        <f>覆盖面积与厚度!B442</f>
        <v>4.3972504396749628</v>
      </c>
      <c r="C438">
        <f>覆盖面积与厚度!N442</f>
        <v>1</v>
      </c>
      <c r="E438">
        <f t="shared" si="24"/>
        <v>4.3972504396749628</v>
      </c>
      <c r="F438">
        <f>覆盖面积与厚度!U442</f>
        <v>987.01512854001328</v>
      </c>
      <c r="I438" s="5">
        <f>覆盖面积与厚度!B442</f>
        <v>4.3972504396749628</v>
      </c>
      <c r="J438">
        <f t="shared" si="23"/>
        <v>1</v>
      </c>
      <c r="K438">
        <f>覆盖面积与厚度!L442</f>
        <v>41.57458731760552</v>
      </c>
      <c r="M438" s="5">
        <f>覆盖面积与厚度!U442</f>
        <v>987.01512854001328</v>
      </c>
    </row>
    <row r="439" spans="2:13" x14ac:dyDescent="0.25">
      <c r="B439">
        <f>覆盖面积与厚度!B443</f>
        <v>4.3972504397749628</v>
      </c>
      <c r="C439">
        <f>覆盖面积与厚度!N443</f>
        <v>1</v>
      </c>
      <c r="E439">
        <f t="shared" si="24"/>
        <v>4.3972504397749628</v>
      </c>
      <c r="F439">
        <f>覆盖面积与厚度!U443</f>
        <v>987.01512861983019</v>
      </c>
      <c r="I439" s="5">
        <f>覆盖面积与厚度!B443</f>
        <v>4.3972504397749628</v>
      </c>
      <c r="J439">
        <f t="shared" ref="J439:J502" si="25">J438</f>
        <v>1</v>
      </c>
      <c r="K439">
        <f>覆盖面积与厚度!L443</f>
        <v>41.574587320930632</v>
      </c>
      <c r="M439" s="5">
        <f>覆盖面积与厚度!U443</f>
        <v>987.01512861983019</v>
      </c>
    </row>
    <row r="440" spans="2:13" x14ac:dyDescent="0.25">
      <c r="B440">
        <f>覆盖面积与厚度!B444</f>
        <v>4.3972504400749628</v>
      </c>
      <c r="C440">
        <f>覆盖面积与厚度!N444</f>
        <v>1</v>
      </c>
      <c r="E440">
        <f t="shared" si="24"/>
        <v>4.3972504400749628</v>
      </c>
      <c r="F440">
        <f>覆盖面积与厚度!U444</f>
        <v>987.01512885928275</v>
      </c>
      <c r="I440" s="5">
        <f>覆盖面积与厚度!B444</f>
        <v>4.3972504400749628</v>
      </c>
      <c r="J440">
        <f t="shared" si="25"/>
        <v>1</v>
      </c>
      <c r="K440">
        <f>覆盖面积与厚度!L444</f>
        <v>41.574587330906041</v>
      </c>
      <c r="M440" s="5">
        <f>覆盖面积与厚度!U444</f>
        <v>987.01512885928275</v>
      </c>
    </row>
    <row r="441" spans="2:13" x14ac:dyDescent="0.25">
      <c r="B441">
        <f>覆盖面积与厚度!B445</f>
        <v>4.3972504404749628</v>
      </c>
      <c r="C441">
        <f>覆盖面积与厚度!N445</f>
        <v>1</v>
      </c>
      <c r="E441">
        <f t="shared" si="24"/>
        <v>4.3972504404749628</v>
      </c>
      <c r="F441">
        <f>覆盖面积与厚度!U445</f>
        <v>987.01512917855632</v>
      </c>
      <c r="I441" s="5">
        <f>覆盖面积与厚度!B445</f>
        <v>4.3972504404749628</v>
      </c>
      <c r="J441">
        <f t="shared" si="25"/>
        <v>1</v>
      </c>
      <c r="K441">
        <f>覆盖面积与厚度!L445</f>
        <v>41.574587344206734</v>
      </c>
      <c r="M441" s="5">
        <f>覆盖面积与厚度!U445</f>
        <v>987.01512917855632</v>
      </c>
    </row>
    <row r="442" spans="2:13" x14ac:dyDescent="0.25">
      <c r="B442">
        <f>覆盖面积与厚度!B446</f>
        <v>4.3972504406749628</v>
      </c>
      <c r="C442">
        <f>覆盖面积与厚度!N446</f>
        <v>1</v>
      </c>
      <c r="E442">
        <f t="shared" si="24"/>
        <v>4.3972504406749628</v>
      </c>
      <c r="F442">
        <f>覆盖面积与厚度!U446</f>
        <v>987.0151293381939</v>
      </c>
      <c r="I442" s="5">
        <f>覆盖面积与厚度!B446</f>
        <v>4.3972504406749628</v>
      </c>
      <c r="J442">
        <f t="shared" si="25"/>
        <v>1</v>
      </c>
      <c r="K442">
        <f>覆盖面积与厚度!L446</f>
        <v>41.574587350857115</v>
      </c>
      <c r="M442" s="5">
        <f>覆盖面积与厚度!U446</f>
        <v>987.0151293381939</v>
      </c>
    </row>
    <row r="443" spans="2:13" x14ac:dyDescent="0.25">
      <c r="B443">
        <f>覆盖面积与厚度!B447</f>
        <v>4.3972504496749627</v>
      </c>
      <c r="C443">
        <f>覆盖面积与厚度!N447</f>
        <v>1</v>
      </c>
      <c r="E443">
        <f t="shared" si="24"/>
        <v>4.3972504496749627</v>
      </c>
      <c r="F443">
        <f>覆盖面积与厚度!U447</f>
        <v>987.01513652361211</v>
      </c>
      <c r="I443" s="5">
        <f>覆盖面积与厚度!B447</f>
        <v>4.3972504496749627</v>
      </c>
      <c r="J443">
        <f t="shared" si="25"/>
        <v>1</v>
      </c>
      <c r="K443">
        <f>覆盖面积与厚度!L447</f>
        <v>41.574587650196122</v>
      </c>
      <c r="M443" s="5">
        <f>覆盖面积与厚度!U447</f>
        <v>987.01513652361211</v>
      </c>
    </row>
    <row r="444" spans="2:13" x14ac:dyDescent="0.25">
      <c r="B444">
        <f>覆盖面积与厚度!B448</f>
        <v>4.3972505396749622</v>
      </c>
      <c r="C444">
        <f>覆盖面积与厚度!N448</f>
        <v>1</v>
      </c>
      <c r="E444">
        <f t="shared" si="24"/>
        <v>4.3972505396749622</v>
      </c>
      <c r="F444">
        <f>覆盖面积与厚度!U448</f>
        <v>987.01520855054184</v>
      </c>
      <c r="I444" s="5">
        <f>覆盖面积与厚度!B448</f>
        <v>4.3972505396749622</v>
      </c>
      <c r="J444">
        <f t="shared" si="25"/>
        <v>1</v>
      </c>
      <c r="K444">
        <f>覆盖面积与厚度!L448</f>
        <v>41.574590650782696</v>
      </c>
      <c r="M444" s="5">
        <f>覆盖面积与厚度!U448</f>
        <v>987.01520855054184</v>
      </c>
    </row>
    <row r="445" spans="2:13" x14ac:dyDescent="0.25">
      <c r="B445">
        <f>覆盖面积与厚度!B449</f>
        <v>4.3972514396749629</v>
      </c>
      <c r="C445">
        <f>覆盖面积与厚度!N449</f>
        <v>1</v>
      </c>
      <c r="E445">
        <f t="shared" si="24"/>
        <v>4.3972514396749629</v>
      </c>
      <c r="F445">
        <f>覆盖面积与厚度!U449</f>
        <v>987.01594624716336</v>
      </c>
      <c r="I445" s="5">
        <f>覆盖面积与厚度!B449</f>
        <v>4.3972514396749629</v>
      </c>
      <c r="J445">
        <f t="shared" si="25"/>
        <v>1</v>
      </c>
      <c r="K445">
        <f>覆盖面积与厚度!L449</f>
        <v>41.574621382657355</v>
      </c>
      <c r="M445" s="5">
        <f>覆盖面积与厚度!U449</f>
        <v>987.01594624716336</v>
      </c>
    </row>
    <row r="446" spans="2:13" x14ac:dyDescent="0.25">
      <c r="B446">
        <f>覆盖面积与厚度!B450</f>
        <v>4.3972579264869269</v>
      </c>
      <c r="C446">
        <f>覆盖面积与厚度!N450</f>
        <v>1</v>
      </c>
      <c r="E446">
        <f t="shared" si="24"/>
        <v>4.3972579264869269</v>
      </c>
      <c r="F446">
        <f>覆盖面积与厚度!U450</f>
        <v>987.02222900897209</v>
      </c>
      <c r="I446" s="5">
        <f>覆盖面积与厚度!B450</f>
        <v>4.3972579264869269</v>
      </c>
      <c r="J446">
        <f t="shared" si="25"/>
        <v>1</v>
      </c>
      <c r="K446">
        <f>覆盖面积与厚度!L450</f>
        <v>41.574883117688607</v>
      </c>
      <c r="M446" s="5">
        <f>覆盖面积与厚度!U450</f>
        <v>987.02222900897209</v>
      </c>
    </row>
    <row r="447" spans="2:13" x14ac:dyDescent="0.25">
      <c r="B447">
        <f>覆盖面积与厚度!B451</f>
        <v>4.3972604396749624</v>
      </c>
      <c r="C447">
        <f>覆盖面积与厚度!N451</f>
        <v>1</v>
      </c>
      <c r="E447">
        <f t="shared" si="24"/>
        <v>4.3972604396749624</v>
      </c>
      <c r="F447">
        <f>覆盖面积与厚度!U451</f>
        <v>987.02466314135029</v>
      </c>
      <c r="I447" s="5">
        <f>覆盖面积与厚度!B451</f>
        <v>4.3972604396749624</v>
      </c>
      <c r="J447">
        <f t="shared" si="25"/>
        <v>1</v>
      </c>
      <c r="K447">
        <f>覆盖面积与厚度!L451</f>
        <v>41.574984521773857</v>
      </c>
      <c r="M447" s="5">
        <f>覆盖面积与厚度!U451</f>
        <v>987.02466314135029</v>
      </c>
    </row>
    <row r="448" spans="2:13" x14ac:dyDescent="0.25">
      <c r="B448">
        <f>覆盖面积与厚度!B452</f>
        <v>4.3972704396749629</v>
      </c>
      <c r="C448">
        <f>覆盖面积与厚度!N452</f>
        <v>1</v>
      </c>
      <c r="E448">
        <f t="shared" si="24"/>
        <v>4.3972704396749629</v>
      </c>
      <c r="F448">
        <f>覆盖面积与厚度!U452</f>
        <v>987.03434857475372</v>
      </c>
      <c r="I448" s="5">
        <f>覆盖面积与厚度!B452</f>
        <v>4.3972704396749629</v>
      </c>
      <c r="J448">
        <f t="shared" si="25"/>
        <v>1</v>
      </c>
      <c r="K448">
        <f>覆盖面积与厚度!L452</f>
        <v>41.575388009490204</v>
      </c>
      <c r="M448" s="5">
        <f>覆盖面积与厚度!U452</f>
        <v>987.03434857475372</v>
      </c>
    </row>
    <row r="449" spans="2:13" x14ac:dyDescent="0.25">
      <c r="B449">
        <f>覆盖面积与厚度!B453</f>
        <v>4.3973004396749626</v>
      </c>
      <c r="C449">
        <f>覆盖面积与厚度!N453</f>
        <v>1</v>
      </c>
      <c r="E449">
        <f t="shared" si="24"/>
        <v>4.3973004396749626</v>
      </c>
      <c r="F449">
        <f>覆盖面积与厚度!U453</f>
        <v>987.06340485781971</v>
      </c>
      <c r="I449" s="5">
        <f>覆盖面积与厚度!B453</f>
        <v>4.3973004396749626</v>
      </c>
      <c r="J449">
        <f t="shared" si="25"/>
        <v>1</v>
      </c>
      <c r="K449">
        <f>覆盖面积与厚度!L453</f>
        <v>41.576598471925031</v>
      </c>
      <c r="M449" s="5">
        <f>覆盖面积与厚度!U453</f>
        <v>987.06340485781971</v>
      </c>
    </row>
    <row r="450" spans="2:13" x14ac:dyDescent="0.25">
      <c r="B450">
        <f>覆盖面积与厚度!B454</f>
        <v>4.3973304396749624</v>
      </c>
      <c r="C450">
        <f>覆盖面积与厚度!N454</f>
        <v>1</v>
      </c>
      <c r="E450">
        <f t="shared" si="24"/>
        <v>4.3973304396749624</v>
      </c>
      <c r="F450">
        <f>覆盖面积与厚度!U454</f>
        <v>987.09246112374308</v>
      </c>
      <c r="I450" s="5">
        <f>覆盖面积与厚度!B454</f>
        <v>4.3973304396749624</v>
      </c>
      <c r="J450">
        <f t="shared" si="25"/>
        <v>1</v>
      </c>
      <c r="K450">
        <f>覆盖面积与厚度!L454</f>
        <v>41.577808933645727</v>
      </c>
      <c r="M450" s="5">
        <f>覆盖面积与厚度!U454</f>
        <v>987.09246112374308</v>
      </c>
    </row>
    <row r="451" spans="2:13" x14ac:dyDescent="0.25">
      <c r="B451">
        <f>覆盖面积与厚度!B455</f>
        <v>4.3973504396749625</v>
      </c>
      <c r="C451">
        <f>覆盖面积与厚度!N455</f>
        <v>1</v>
      </c>
      <c r="E451">
        <f t="shared" si="24"/>
        <v>4.3973504396749625</v>
      </c>
      <c r="F451">
        <f>覆盖面积与厚度!U455</f>
        <v>987.11183195829074</v>
      </c>
      <c r="I451" s="5">
        <f>覆盖面积与厚度!B455</f>
        <v>4.3973504396749625</v>
      </c>
      <c r="J451">
        <f t="shared" si="25"/>
        <v>1</v>
      </c>
      <c r="K451">
        <f>覆盖面积与厚度!L455</f>
        <v>41.578615907734552</v>
      </c>
      <c r="M451" s="5">
        <f>覆盖面积与厚度!U455</f>
        <v>987.11183195829074</v>
      </c>
    </row>
    <row r="452" spans="2:13" x14ac:dyDescent="0.25">
      <c r="B452">
        <f>覆盖面积与厚度!B456</f>
        <v>4.3974504396749623</v>
      </c>
      <c r="C452">
        <f>覆盖面积与厚度!N456</f>
        <v>1</v>
      </c>
      <c r="E452">
        <f t="shared" ref="E452:E503" si="26">B452</f>
        <v>4.3974504396749623</v>
      </c>
      <c r="F452">
        <f>覆盖面积与厚度!U456</f>
        <v>987.20868603023143</v>
      </c>
      <c r="I452" s="5">
        <f>覆盖面积与厚度!B456</f>
        <v>4.3974504396749623</v>
      </c>
      <c r="J452">
        <f t="shared" si="25"/>
        <v>1</v>
      </c>
      <c r="K452">
        <f>覆盖面积与厚度!L456</f>
        <v>41.582650773979665</v>
      </c>
      <c r="M452" s="5">
        <f>覆盖面积与厚度!U456</f>
        <v>987.20868603023143</v>
      </c>
    </row>
    <row r="453" spans="2:13" x14ac:dyDescent="0.25">
      <c r="B453">
        <f>覆盖面积与厚度!B457</f>
        <v>4.3977504396749625</v>
      </c>
      <c r="C453">
        <f>覆盖面积与厚度!N457</f>
        <v>1</v>
      </c>
      <c r="E453">
        <f t="shared" si="26"/>
        <v>4.3977504396749625</v>
      </c>
      <c r="F453">
        <f>覆盖面积与厚度!U457</f>
        <v>987.49924775198724</v>
      </c>
      <c r="I453" s="5">
        <f>覆盖面积与厚度!B457</f>
        <v>4.3977504396749625</v>
      </c>
      <c r="J453">
        <f t="shared" si="25"/>
        <v>1</v>
      </c>
      <c r="K453">
        <f>覆盖面积与厚度!L457</f>
        <v>41.594755352133966</v>
      </c>
      <c r="M453" s="5">
        <f>覆盖面积与厚度!U457</f>
        <v>987.49924775198724</v>
      </c>
    </row>
    <row r="454" spans="2:13" x14ac:dyDescent="0.25">
      <c r="B454">
        <f>覆盖面积与厚度!B458</f>
        <v>4.3980504396749627</v>
      </c>
      <c r="C454">
        <f>覆盖面积与厚度!N458</f>
        <v>1</v>
      </c>
      <c r="E454">
        <f t="shared" si="26"/>
        <v>4.3980504396749627</v>
      </c>
      <c r="F454">
        <f>覆盖面积与厚度!U458</f>
        <v>987.78980897967676</v>
      </c>
      <c r="I454" s="5">
        <f>覆盖面积与厚度!B458</f>
        <v>4.3980504396749627</v>
      </c>
      <c r="J454">
        <f t="shared" si="25"/>
        <v>1</v>
      </c>
      <c r="K454">
        <f>覆盖面积与厚度!L458</f>
        <v>41.606859909707225</v>
      </c>
      <c r="M454" s="5">
        <f>覆盖面积与厚度!U458</f>
        <v>987.78980897967676</v>
      </c>
    </row>
    <row r="455" spans="2:13" x14ac:dyDescent="0.25">
      <c r="B455">
        <f>覆盖面积与厚度!B459</f>
        <v>4.3982504396749622</v>
      </c>
      <c r="C455">
        <f>覆盖面积与厚度!N459</f>
        <v>1</v>
      </c>
      <c r="E455">
        <f t="shared" si="26"/>
        <v>4.3982504396749622</v>
      </c>
      <c r="F455">
        <f>覆盖面积与厚度!U459</f>
        <v>987.9835161888509</v>
      </c>
      <c r="I455" s="5">
        <f>覆盖面积与厚度!B459</f>
        <v>4.3982504396749622</v>
      </c>
      <c r="J455">
        <f t="shared" si="25"/>
        <v>1</v>
      </c>
      <c r="K455">
        <f>覆盖面积与厚度!L459</f>
        <v>41.614929603260734</v>
      </c>
      <c r="M455" s="5">
        <f>覆盖面积与厚度!U459</f>
        <v>987.9835161888509</v>
      </c>
    </row>
    <row r="456" spans="2:13" x14ac:dyDescent="0.25">
      <c r="B456">
        <f>覆盖面积与厚度!B460</f>
        <v>4.3992504396749625</v>
      </c>
      <c r="C456">
        <f>覆盖面积与厚度!N460</f>
        <v>1</v>
      </c>
      <c r="E456">
        <f t="shared" si="26"/>
        <v>4.3992504396749625</v>
      </c>
      <c r="F456">
        <f>覆盖面积与厚度!U460</f>
        <v>988.9520495809312</v>
      </c>
      <c r="I456" s="5">
        <f>覆盖面积与厚度!B460</f>
        <v>4.3992504396749625</v>
      </c>
      <c r="J456">
        <f t="shared" si="25"/>
        <v>1</v>
      </c>
      <c r="K456">
        <f>覆盖面积与厚度!L460</f>
        <v>41.655277960488796</v>
      </c>
      <c r="M456" s="5">
        <f>覆盖面积与厚度!U460</f>
        <v>988.9520495809312</v>
      </c>
    </row>
    <row r="457" spans="2:13" x14ac:dyDescent="0.25">
      <c r="B457">
        <f>覆盖面积与厚度!B461</f>
        <v>4.4022504396749627</v>
      </c>
      <c r="C457">
        <f>覆盖面积与厚度!N461</f>
        <v>1</v>
      </c>
      <c r="E457">
        <f t="shared" si="26"/>
        <v>4.4022504396749627</v>
      </c>
      <c r="F457">
        <f>覆盖面积与厚度!U461</f>
        <v>991.85763893647288</v>
      </c>
      <c r="I457" s="5">
        <f>覆盖面积与厚度!B461</f>
        <v>4.4022504396749627</v>
      </c>
      <c r="J457">
        <f t="shared" si="25"/>
        <v>1</v>
      </c>
      <c r="K457">
        <f>覆盖面积与厚度!L461</f>
        <v>41.776322581529783</v>
      </c>
      <c r="M457" s="5">
        <f>覆盖面积与厚度!U461</f>
        <v>991.85763893647288</v>
      </c>
    </row>
    <row r="458" spans="2:13" x14ac:dyDescent="0.25">
      <c r="B458">
        <f>覆盖面积与厚度!B462</f>
        <v>4.4052504396749628</v>
      </c>
      <c r="C458">
        <f>覆盖面积与厚度!N462</f>
        <v>1</v>
      </c>
      <c r="E458">
        <f t="shared" si="26"/>
        <v>4.4052504396749628</v>
      </c>
      <c r="F458">
        <f>覆盖面积与厚度!U462</f>
        <v>994.76321747136399</v>
      </c>
      <c r="I458" s="5">
        <f>覆盖面积与厚度!B462</f>
        <v>4.4052504396749628</v>
      </c>
      <c r="J458">
        <f t="shared" si="25"/>
        <v>1</v>
      </c>
      <c r="K458">
        <f>覆盖面积与厚度!L462</f>
        <v>41.897366751929582</v>
      </c>
      <c r="M458" s="5">
        <f>覆盖面积与厚度!U462</f>
        <v>994.76321747136399</v>
      </c>
    </row>
    <row r="459" spans="2:13" x14ac:dyDescent="0.25">
      <c r="B459">
        <f>覆盖面积与厚度!B463</f>
        <v>4.4072504396749625</v>
      </c>
      <c r="C459">
        <f>覆盖面积与厚度!N463</f>
        <v>1</v>
      </c>
      <c r="E459">
        <f t="shared" si="26"/>
        <v>4.4072504396749625</v>
      </c>
      <c r="F459">
        <f>覆盖面积与厚度!U463</f>
        <v>996.70026323634886</v>
      </c>
      <c r="I459" s="5">
        <f>覆盖面积与厚度!B463</f>
        <v>4.4072504396749625</v>
      </c>
      <c r="J459">
        <f t="shared" si="25"/>
        <v>1</v>
      </c>
      <c r="K459">
        <f>覆盖面积与厚度!L463</f>
        <v>41.978062590989765</v>
      </c>
      <c r="M459" s="5">
        <f>覆盖面积与厚度!U463</f>
        <v>996.70026323634886</v>
      </c>
    </row>
    <row r="460" spans="2:13" x14ac:dyDescent="0.25">
      <c r="B460">
        <f>覆盖面积与厚度!B464</f>
        <v>4.4172504396749623</v>
      </c>
      <c r="C460">
        <f>覆盖面积与厚度!N464</f>
        <v>1</v>
      </c>
      <c r="E460">
        <f t="shared" si="26"/>
        <v>4.4172504396749623</v>
      </c>
      <c r="F460">
        <f>覆盖面积与厚度!U464</f>
        <v>1006.3854615077303</v>
      </c>
      <c r="I460" s="5">
        <f>覆盖面积与厚度!B464</f>
        <v>4.4172504396749623</v>
      </c>
      <c r="J460">
        <f t="shared" si="25"/>
        <v>1</v>
      </c>
      <c r="K460">
        <f>覆盖面积与厚度!L464</f>
        <v>42.381540514996132</v>
      </c>
      <c r="M460" s="5">
        <f>覆盖面积与厚度!U464</f>
        <v>1006.3854615077303</v>
      </c>
    </row>
    <row r="461" spans="2:13" x14ac:dyDescent="0.25">
      <c r="B461">
        <f>覆盖面积与厚度!B465</f>
        <v>4.4472504396749626</v>
      </c>
      <c r="C461">
        <f>覆盖面积与厚度!N465</f>
        <v>1</v>
      </c>
      <c r="E461">
        <f t="shared" si="26"/>
        <v>4.4472504396749626</v>
      </c>
      <c r="F461">
        <f>覆盖面积与厚度!U465</f>
        <v>1035.4411944327064</v>
      </c>
      <c r="I461" s="5">
        <f>覆盖面积与厚度!B465</f>
        <v>4.4472504396749626</v>
      </c>
      <c r="J461">
        <f t="shared" si="25"/>
        <v>1</v>
      </c>
      <c r="K461">
        <f>覆盖面积与厚度!L465</f>
        <v>43.591980054495963</v>
      </c>
      <c r="M461" s="5">
        <f>覆盖面积与厚度!U465</f>
        <v>1035.4411944327064</v>
      </c>
    </row>
    <row r="462" spans="2:13" x14ac:dyDescent="0.25">
      <c r="B462">
        <f>覆盖面积与厚度!B466</f>
        <v>4.4772504396749628</v>
      </c>
      <c r="C462">
        <f>覆盖面积与厚度!N466</f>
        <v>1</v>
      </c>
      <c r="E462">
        <f t="shared" si="26"/>
        <v>4.4772504396749628</v>
      </c>
      <c r="F462">
        <f>覆盖面积与厚度!U466</f>
        <v>1064.4970654656765</v>
      </c>
      <c r="I462" s="5">
        <f>覆盖面积与厚度!B466</f>
        <v>4.4772504396749628</v>
      </c>
      <c r="J462">
        <f t="shared" si="25"/>
        <v>1</v>
      </c>
      <c r="K462">
        <f>覆盖面积与厚度!L466</f>
        <v>44.802425361367675</v>
      </c>
      <c r="M462" s="5">
        <f>覆盖面积与厚度!U466</f>
        <v>1064.4970654656765</v>
      </c>
    </row>
    <row r="463" spans="2:13" x14ac:dyDescent="0.25">
      <c r="B463">
        <f>覆盖面积与厚度!B467</f>
        <v>4.4972504396749624</v>
      </c>
      <c r="C463">
        <f>覆盖面积与厚度!N467</f>
        <v>1</v>
      </c>
      <c r="E463">
        <f t="shared" si="26"/>
        <v>4.4972504396749624</v>
      </c>
      <c r="F463">
        <f>覆盖面积与厚度!U467</f>
        <v>1083.8676511685358</v>
      </c>
      <c r="I463" s="5">
        <f>覆盖面积与厚度!B467</f>
        <v>4.4972504396749624</v>
      </c>
      <c r="J463">
        <f t="shared" si="25"/>
        <v>1</v>
      </c>
      <c r="K463">
        <f>覆盖面积与厚度!L467</f>
        <v>45.60938911435106</v>
      </c>
      <c r="M463" s="5">
        <f>覆盖面积与厚度!U467</f>
        <v>1083.8676511685358</v>
      </c>
    </row>
    <row r="464" spans="2:13" x14ac:dyDescent="0.25">
      <c r="B464">
        <f>覆盖面积与厚度!B468</f>
        <v>4.5472504396749622</v>
      </c>
      <c r="C464">
        <f>覆盖面积与厚度!N468</f>
        <v>1</v>
      </c>
      <c r="E464">
        <f t="shared" si="26"/>
        <v>4.5472504396749622</v>
      </c>
      <c r="F464">
        <f>覆盖面积与厚度!U468</f>
        <v>1132.2948523655277</v>
      </c>
      <c r="I464" s="5">
        <f>覆盖面积与厚度!B468</f>
        <v>4.5472504396749622</v>
      </c>
      <c r="J464">
        <f t="shared" si="25"/>
        <v>1</v>
      </c>
      <c r="K464">
        <f>覆盖面积与厚度!L468</f>
        <v>47.626829235817823</v>
      </c>
      <c r="M464" s="5">
        <f>覆盖面积与厚度!U468</f>
        <v>1132.2948523655277</v>
      </c>
    </row>
    <row r="465" spans="2:13" x14ac:dyDescent="0.25">
      <c r="B465">
        <f>覆盖面积与厚度!B469</f>
        <v>4.5972504396749621</v>
      </c>
      <c r="C465">
        <f>覆盖面积与厚度!N469</f>
        <v>1</v>
      </c>
      <c r="E465">
        <f t="shared" si="26"/>
        <v>4.5972504396749621</v>
      </c>
      <c r="F465">
        <f>覆盖面积与厚度!U469</f>
        <v>1180.7227904921915</v>
      </c>
      <c r="I465" s="5">
        <f>覆盖面积与厚度!B469</f>
        <v>4.5972504396749621</v>
      </c>
      <c r="J465">
        <f t="shared" si="25"/>
        <v>1</v>
      </c>
      <c r="K465">
        <f>覆盖面积与厚度!L469</f>
        <v>49.644300095912207</v>
      </c>
      <c r="M465" s="5">
        <f>覆盖面积与厚度!U469</f>
        <v>1180.7227904921915</v>
      </c>
    </row>
    <row r="466" spans="2:13" x14ac:dyDescent="0.25">
      <c r="B466">
        <f>覆盖面积与厚度!B470</f>
        <v>4.6472504396749628</v>
      </c>
      <c r="C466">
        <f>覆盖面积与厚度!N470</f>
        <v>1</v>
      </c>
      <c r="E466">
        <f t="shared" si="26"/>
        <v>4.6472504396749628</v>
      </c>
      <c r="F466">
        <f>覆盖面积与厚度!U470</f>
        <v>1229.1514655383553</v>
      </c>
      <c r="I466" s="5">
        <f>覆盖面积与厚度!B470</f>
        <v>4.6472504396749628</v>
      </c>
      <c r="J466">
        <f t="shared" si="25"/>
        <v>1</v>
      </c>
      <c r="K466">
        <f>覆盖面积与厚度!L470</f>
        <v>51.661801694253192</v>
      </c>
      <c r="M466" s="5">
        <f>覆盖面积与厚度!U470</f>
        <v>1229.1514655383553</v>
      </c>
    </row>
    <row r="467" spans="2:13" x14ac:dyDescent="0.25">
      <c r="B467">
        <f>覆盖面积与厚度!B471</f>
        <v>4.6903994707450316</v>
      </c>
      <c r="C467">
        <f>覆盖面积与厚度!N471</f>
        <v>1</v>
      </c>
      <c r="E467">
        <f t="shared" si="26"/>
        <v>4.6903994707450316</v>
      </c>
      <c r="F467">
        <f>覆盖面积与厚度!U471</f>
        <v>1270.9449532809397</v>
      </c>
      <c r="I467" s="5">
        <f>覆盖面积与厚度!B471</f>
        <v>4.6903994707450316</v>
      </c>
      <c r="J467">
        <f t="shared" si="25"/>
        <v>1</v>
      </c>
      <c r="K467">
        <f>覆盖面积与厚度!L471</f>
        <v>53.402886488319709</v>
      </c>
      <c r="M467" s="5">
        <f>覆盖面积与厚度!U471</f>
        <v>1270.9449532809397</v>
      </c>
    </row>
    <row r="468" spans="2:13" x14ac:dyDescent="0.25">
      <c r="B468">
        <f>覆盖面积与厚度!B472</f>
        <v>4.6903994708450316</v>
      </c>
      <c r="C468">
        <f>覆盖面积与厚度!N472</f>
        <v>1</v>
      </c>
      <c r="E468">
        <f t="shared" si="26"/>
        <v>4.6903994708450316</v>
      </c>
      <c r="F468">
        <f>覆盖面积与厚度!U472</f>
        <v>1270.9449533777984</v>
      </c>
      <c r="I468" s="5">
        <f>覆盖面积与厚度!B472</f>
        <v>4.6903994708450316</v>
      </c>
      <c r="J468">
        <f t="shared" si="25"/>
        <v>1</v>
      </c>
      <c r="K468">
        <f>覆盖面积与厚度!L472</f>
        <v>53.402886492354767</v>
      </c>
      <c r="M468" s="5">
        <f>覆盖面积与厚度!U472</f>
        <v>1270.9449533777984</v>
      </c>
    </row>
    <row r="469" spans="2:13" x14ac:dyDescent="0.25">
      <c r="B469">
        <f>覆盖面积与厚度!B473</f>
        <v>4.6903994711450316</v>
      </c>
      <c r="C469">
        <f>覆盖面积与厚度!N473</f>
        <v>1</v>
      </c>
      <c r="E469">
        <f t="shared" si="26"/>
        <v>4.6903994711450316</v>
      </c>
      <c r="F469">
        <f>覆盖面积与厚度!U473</f>
        <v>1270.9449536683767</v>
      </c>
      <c r="I469" s="5">
        <f>覆盖面积与厚度!B473</f>
        <v>4.6903994711450316</v>
      </c>
      <c r="J469">
        <f t="shared" si="25"/>
        <v>1</v>
      </c>
      <c r="K469">
        <f>覆盖面积与厚度!L473</f>
        <v>53.402886504460035</v>
      </c>
      <c r="M469" s="5">
        <f>覆盖面积与厚度!U473</f>
        <v>1270.9449536683767</v>
      </c>
    </row>
    <row r="470" spans="2:13" x14ac:dyDescent="0.25">
      <c r="B470">
        <f>覆盖面积与厚度!B474</f>
        <v>4.6903994715450317</v>
      </c>
      <c r="C470">
        <f>覆盖面积与厚度!N474</f>
        <v>1</v>
      </c>
      <c r="E470">
        <f t="shared" si="26"/>
        <v>4.6903994715450317</v>
      </c>
      <c r="F470">
        <f>覆盖面积与厚度!U474</f>
        <v>1270.9449540558185</v>
      </c>
      <c r="I470" s="5">
        <f>覆盖面积与厚度!B474</f>
        <v>4.6903994715450317</v>
      </c>
      <c r="J470">
        <f t="shared" si="25"/>
        <v>1</v>
      </c>
      <c r="K470">
        <f>覆盖面积与厚度!L474</f>
        <v>53.402886520600561</v>
      </c>
      <c r="M470" s="5">
        <f>覆盖面积与厚度!U474</f>
        <v>1270.9449540558185</v>
      </c>
    </row>
    <row r="471" spans="2:13" x14ac:dyDescent="0.25">
      <c r="B471">
        <f>覆盖面积与厚度!B475</f>
        <v>4.6903994717450317</v>
      </c>
      <c r="C471">
        <f>覆盖面积与厚度!N475</f>
        <v>1</v>
      </c>
      <c r="E471">
        <f t="shared" si="26"/>
        <v>4.6903994717450317</v>
      </c>
      <c r="F471">
        <f>覆盖面积与厚度!U475</f>
        <v>1270.9449542495402</v>
      </c>
      <c r="I471" s="5">
        <f>覆盖面积与厚度!B475</f>
        <v>4.6903994717450317</v>
      </c>
      <c r="J471">
        <f t="shared" si="25"/>
        <v>1</v>
      </c>
      <c r="K471">
        <f>覆盖面积与厚度!L475</f>
        <v>53.402886528670862</v>
      </c>
      <c r="M471" s="5">
        <f>覆盖面积与厚度!U475</f>
        <v>1270.9449542495402</v>
      </c>
    </row>
    <row r="472" spans="2:13" x14ac:dyDescent="0.25">
      <c r="B472">
        <f>覆盖面积与厚度!B476</f>
        <v>4.6903994807450315</v>
      </c>
      <c r="C472">
        <f>覆盖面积与厚度!N476</f>
        <v>1</v>
      </c>
      <c r="E472">
        <f t="shared" si="26"/>
        <v>4.6903994807450315</v>
      </c>
      <c r="F472">
        <f>覆盖面积与厚度!U476</f>
        <v>1270.9449629689832</v>
      </c>
      <c r="I472" s="5">
        <f>覆盖面积与厚度!B476</f>
        <v>4.6903994807450315</v>
      </c>
      <c r="J472">
        <f t="shared" si="25"/>
        <v>1</v>
      </c>
      <c r="K472">
        <f>覆盖面积与厚度!L476</f>
        <v>53.402886891916204</v>
      </c>
      <c r="M472" s="5">
        <f>覆盖面积与厚度!U476</f>
        <v>1270.9449629689832</v>
      </c>
    </row>
    <row r="473" spans="2:13" x14ac:dyDescent="0.25">
      <c r="B473">
        <f>覆盖面积与厚度!B477</f>
        <v>4.6903995707450319</v>
      </c>
      <c r="C473">
        <f>覆盖面积与厚度!N477</f>
        <v>1</v>
      </c>
      <c r="E473">
        <f t="shared" si="26"/>
        <v>4.6903995707450319</v>
      </c>
      <c r="F473">
        <f>覆盖面积与厚度!U477</f>
        <v>1270.9450503599373</v>
      </c>
      <c r="I473" s="5">
        <f>覆盖面积与厚度!B477</f>
        <v>4.6903995707450319</v>
      </c>
      <c r="J473">
        <f t="shared" si="25"/>
        <v>1</v>
      </c>
      <c r="K473">
        <f>覆盖面积与厚度!L477</f>
        <v>53.40289053255664</v>
      </c>
      <c r="M473" s="5">
        <f>覆盖面积与厚度!U477</f>
        <v>1270.9450503599373</v>
      </c>
    </row>
    <row r="474" spans="2:13" x14ac:dyDescent="0.25">
      <c r="B474">
        <f>覆盖面积与厚度!B478</f>
        <v>4.6904004707450317</v>
      </c>
      <c r="C474">
        <f>覆盖面积与厚度!N478</f>
        <v>1</v>
      </c>
      <c r="E474">
        <f t="shared" si="26"/>
        <v>4.6904004707450317</v>
      </c>
      <c r="F474">
        <f>覆盖面积与厚度!U478</f>
        <v>1270.9459440845258</v>
      </c>
      <c r="I474" s="5">
        <f>覆盖面积与厚度!B478</f>
        <v>4.6904004707450317</v>
      </c>
      <c r="J474">
        <f t="shared" si="25"/>
        <v>1</v>
      </c>
      <c r="K474">
        <f>覆盖面积与厚度!L478</f>
        <v>53.402927764440726</v>
      </c>
      <c r="M474" s="5">
        <f>覆盖面积与厚度!U478</f>
        <v>1270.9459440845258</v>
      </c>
    </row>
    <row r="475" spans="2:13" x14ac:dyDescent="0.25">
      <c r="B475">
        <f>覆盖面积与厚度!B479</f>
        <v>4.6904069575569958</v>
      </c>
      <c r="C475">
        <f>覆盖面积与厚度!N479</f>
        <v>1</v>
      </c>
      <c r="E475">
        <f t="shared" si="26"/>
        <v>4.6904069575569958</v>
      </c>
      <c r="F475">
        <f>覆盖面积与厚度!U479</f>
        <v>1270.9534793959322</v>
      </c>
      <c r="I475" s="5">
        <f>覆盖面积与厚度!B479</f>
        <v>4.6904069575569958</v>
      </c>
      <c r="J475">
        <f t="shared" si="25"/>
        <v>1</v>
      </c>
      <c r="K475">
        <f>覆盖面积与厚度!L479</f>
        <v>53.403241679761173</v>
      </c>
      <c r="M475" s="5">
        <f>覆盖面积与厚度!U479</f>
        <v>1270.9534793959322</v>
      </c>
    </row>
    <row r="476" spans="2:13" x14ac:dyDescent="0.25">
      <c r="B476">
        <f>覆盖面积与厚度!B480</f>
        <v>4.6904094707450312</v>
      </c>
      <c r="C476">
        <f>覆盖面积与厚度!N480</f>
        <v>1</v>
      </c>
      <c r="E476">
        <f t="shared" si="26"/>
        <v>4.6904094707450312</v>
      </c>
      <c r="F476">
        <f>覆盖面积与厚度!U480</f>
        <v>1270.9563988039931</v>
      </c>
      <c r="I476" s="5">
        <f>覆盖面积与厚度!B480</f>
        <v>4.6904094707450312</v>
      </c>
      <c r="J476">
        <f t="shared" si="25"/>
        <v>1</v>
      </c>
      <c r="K476">
        <f>覆盖面积与厚度!L480</f>
        <v>53.403363300072222</v>
      </c>
      <c r="M476" s="5">
        <f>覆盖面积与厚度!U480</f>
        <v>1270.9563988039931</v>
      </c>
    </row>
    <row r="477" spans="2:13" x14ac:dyDescent="0.25">
      <c r="B477">
        <f>覆盖面积与厚度!B481</f>
        <v>4.6904194707450317</v>
      </c>
      <c r="C477">
        <f>覆盖面积与厚度!N481</f>
        <v>1</v>
      </c>
      <c r="E477">
        <f t="shared" si="26"/>
        <v>4.6904194707450317</v>
      </c>
      <c r="F477">
        <f>覆盖面积与厚度!U481</f>
        <v>1270.9680151534553</v>
      </c>
      <c r="I477" s="5">
        <f>覆盖面积与厚度!B481</f>
        <v>4.6904194707450317</v>
      </c>
      <c r="J477">
        <f t="shared" si="25"/>
        <v>1</v>
      </c>
      <c r="K477">
        <f>覆盖面积与厚度!L481</f>
        <v>53.403847228322455</v>
      </c>
      <c r="M477" s="5">
        <f>覆盖面积与厚度!U481</f>
        <v>1270.9680151534553</v>
      </c>
    </row>
    <row r="478" spans="2:13" x14ac:dyDescent="0.25">
      <c r="B478">
        <f>覆盖面积与厚度!B482</f>
        <v>4.6904494707450315</v>
      </c>
      <c r="C478">
        <f>覆盖面积与厚度!N482</f>
        <v>1</v>
      </c>
      <c r="E478">
        <f t="shared" si="26"/>
        <v>4.6904494707450315</v>
      </c>
      <c r="F478">
        <f>覆盖面积与厚度!U482</f>
        <v>1271.0028641812294</v>
      </c>
      <c r="I478" s="5">
        <f>覆盖面积与厚度!B482</f>
        <v>4.6904494707450315</v>
      </c>
      <c r="J478">
        <f t="shared" si="25"/>
        <v>1</v>
      </c>
      <c r="K478">
        <f>覆盖面积与厚度!L482</f>
        <v>53.405299012214485</v>
      </c>
      <c r="M478" s="5">
        <f>覆盖面积与厚度!U482</f>
        <v>1271.0028641812294</v>
      </c>
    </row>
    <row r="479" spans="2:13" x14ac:dyDescent="0.25">
      <c r="B479">
        <f>覆盖面积与厚度!B483</f>
        <v>4.6904794707450312</v>
      </c>
      <c r="C479">
        <f>覆盖面积与厚度!N483</f>
        <v>1</v>
      </c>
      <c r="E479">
        <f t="shared" si="26"/>
        <v>4.6904794707450312</v>
      </c>
      <c r="F479">
        <f>覆盖面积与厚度!U483</f>
        <v>1271.0377131883938</v>
      </c>
      <c r="I479" s="5">
        <f>覆盖面积与厚度!B483</f>
        <v>4.6904794707450312</v>
      </c>
      <c r="J479">
        <f t="shared" si="25"/>
        <v>1</v>
      </c>
      <c r="K479">
        <f>覆盖面积与厚度!L483</f>
        <v>53.406750795247945</v>
      </c>
      <c r="M479" s="5">
        <f>覆盖面积与厚度!U483</f>
        <v>1271.0377131883938</v>
      </c>
    </row>
    <row r="480" spans="2:13" x14ac:dyDescent="0.25">
      <c r="B480">
        <f>覆盖面积与厚度!B484</f>
        <v>4.6904994707450314</v>
      </c>
      <c r="C480">
        <f>覆盖面积与厚度!N484</f>
        <v>1</v>
      </c>
      <c r="E480">
        <f t="shared" si="26"/>
        <v>4.6904994707450314</v>
      </c>
      <c r="F480">
        <f>覆盖面积与厚度!U484</f>
        <v>1271.0609458485392</v>
      </c>
      <c r="I480" s="5">
        <f>覆盖面积与厚度!B484</f>
        <v>4.6904994707450314</v>
      </c>
      <c r="J480">
        <f t="shared" si="25"/>
        <v>1</v>
      </c>
      <c r="K480">
        <f>覆盖面积与厚度!L484</f>
        <v>53.407718650132949</v>
      </c>
      <c r="M480" s="5">
        <f>覆盖面积与厚度!U484</f>
        <v>1271.0609458485392</v>
      </c>
    </row>
    <row r="481" spans="2:13" x14ac:dyDescent="0.25">
      <c r="B481">
        <f>覆盖面积与厚度!B485</f>
        <v>4.6905994707450311</v>
      </c>
      <c r="C481">
        <f>覆盖面积与厚度!N485</f>
        <v>1</v>
      </c>
      <c r="E481">
        <f t="shared" si="26"/>
        <v>4.6905994707450311</v>
      </c>
      <c r="F481">
        <f>覆盖面积与厚度!U485</f>
        <v>1271.1771090278232</v>
      </c>
      <c r="I481" s="5">
        <f>覆盖面积与厚度!B485</f>
        <v>4.6905994707450311</v>
      </c>
      <c r="J481">
        <f t="shared" si="25"/>
        <v>1</v>
      </c>
      <c r="K481">
        <f>覆盖面积与厚度!L485</f>
        <v>53.412557919498923</v>
      </c>
      <c r="M481" s="5">
        <f>覆盖面积与厚度!U485</f>
        <v>1271.1771090278232</v>
      </c>
    </row>
    <row r="482" spans="2:13" x14ac:dyDescent="0.25">
      <c r="B482">
        <f>覆盖面积与厚度!B486</f>
        <v>4.6908994707450313</v>
      </c>
      <c r="C482">
        <f>覆盖面积与厚度!N486</f>
        <v>1</v>
      </c>
      <c r="E482">
        <f t="shared" si="26"/>
        <v>4.6908994707450313</v>
      </c>
      <c r="F482">
        <f>覆盖面积与厚度!U486</f>
        <v>1271.5255979681567</v>
      </c>
      <c r="I482" s="5">
        <f>覆盖面积与厚度!B486</f>
        <v>4.6908994707450313</v>
      </c>
      <c r="J482">
        <f t="shared" si="25"/>
        <v>1</v>
      </c>
      <c r="K482">
        <f>覆盖面积与厚度!L486</f>
        <v>53.427075702706361</v>
      </c>
      <c r="M482" s="5">
        <f>覆盖面积与厚度!U486</f>
        <v>1271.5255979681567</v>
      </c>
    </row>
    <row r="483" spans="2:13" x14ac:dyDescent="0.25">
      <c r="B483">
        <f>覆盖面积与厚度!B487</f>
        <v>4.6911994707450315</v>
      </c>
      <c r="C483">
        <f>覆盖面积与厚度!N487</f>
        <v>1</v>
      </c>
      <c r="E483">
        <f t="shared" si="26"/>
        <v>4.6911994707450315</v>
      </c>
      <c r="F483">
        <f>覆盖面积与厚度!U487</f>
        <v>1271.874086310972</v>
      </c>
      <c r="I483" s="5">
        <f>覆盖面积与厚度!B487</f>
        <v>4.6911994707450315</v>
      </c>
      <c r="J483">
        <f t="shared" si="25"/>
        <v>1</v>
      </c>
      <c r="K483">
        <f>覆盖面积与厚度!L487</f>
        <v>53.441593461023324</v>
      </c>
      <c r="M483" s="5">
        <f>覆盖面积与厚度!U487</f>
        <v>1271.874086310972</v>
      </c>
    </row>
    <row r="484" spans="2:13" x14ac:dyDescent="0.25">
      <c r="B484">
        <f>覆盖面积与厚度!B488</f>
        <v>4.6913994707450319</v>
      </c>
      <c r="C484">
        <f>覆盖面积与厚度!N488</f>
        <v>1</v>
      </c>
      <c r="E484">
        <f t="shared" si="26"/>
        <v>4.6913994707450319</v>
      </c>
      <c r="F484">
        <f>覆盖面积与厚度!U488</f>
        <v>1272.1064115396819</v>
      </c>
      <c r="I484" s="5">
        <f>覆盖面积与厚度!B488</f>
        <v>4.6913994707450319</v>
      </c>
      <c r="J484">
        <f t="shared" si="25"/>
        <v>1</v>
      </c>
      <c r="K484">
        <f>覆盖面积与厚度!L488</f>
        <v>53.451271952689218</v>
      </c>
      <c r="M484" s="5">
        <f>覆盖面积与厚度!U488</f>
        <v>1272.1064115396819</v>
      </c>
    </row>
    <row r="485" spans="2:13" x14ac:dyDescent="0.25">
      <c r="B485">
        <f>覆盖面积与厚度!B489</f>
        <v>4.6923994707450314</v>
      </c>
      <c r="C485">
        <f>覆盖面积与厚度!N489</f>
        <v>1</v>
      </c>
      <c r="E485">
        <f t="shared" si="26"/>
        <v>4.6923994707450314</v>
      </c>
      <c r="F485">
        <f>覆盖面积与厚度!U489</f>
        <v>1273.2680344453288</v>
      </c>
      <c r="I485" s="5">
        <f>覆盖面积与厚度!B489</f>
        <v>4.6923994707450314</v>
      </c>
      <c r="J485">
        <f t="shared" si="25"/>
        <v>1</v>
      </c>
      <c r="K485">
        <f>覆盖面积与厚度!L489</f>
        <v>53.499664276148799</v>
      </c>
      <c r="M485" s="5">
        <f>覆盖面积与厚度!U489</f>
        <v>1273.2680344453288</v>
      </c>
    </row>
    <row r="486" spans="2:13" x14ac:dyDescent="0.25">
      <c r="B486">
        <f>覆盖面积与厚度!B490</f>
        <v>4.6953994707450315</v>
      </c>
      <c r="C486">
        <f>覆盖面积与厚度!N490</f>
        <v>1</v>
      </c>
      <c r="E486">
        <f t="shared" si="26"/>
        <v>4.6953994707450315</v>
      </c>
      <c r="F486">
        <f>覆盖面积与厚度!U490</f>
        <v>1276.7528896889949</v>
      </c>
      <c r="I486" s="5">
        <f>覆盖面积与厚度!B490</f>
        <v>4.6953994707450315</v>
      </c>
      <c r="J486">
        <f t="shared" si="25"/>
        <v>1</v>
      </c>
      <c r="K486">
        <f>覆盖面积与厚度!L490</f>
        <v>53.64484068540866</v>
      </c>
      <c r="M486" s="5">
        <f>覆盖面积与厚度!U490</f>
        <v>1276.7528896889949</v>
      </c>
    </row>
    <row r="487" spans="2:13" x14ac:dyDescent="0.25">
      <c r="B487">
        <f>覆盖面积与厚度!B491</f>
        <v>4.6983994707450316</v>
      </c>
      <c r="C487">
        <f>覆盖面积与厚度!N491</f>
        <v>1</v>
      </c>
      <c r="E487">
        <f t="shared" si="26"/>
        <v>4.6983994707450316</v>
      </c>
      <c r="F487">
        <f>覆盖面积与厚度!U491</f>
        <v>1280.2377314594455</v>
      </c>
      <c r="I487" s="5">
        <f>覆盖面积与厚度!B491</f>
        <v>4.6983994707450316</v>
      </c>
      <c r="J487">
        <f t="shared" si="25"/>
        <v>1</v>
      </c>
      <c r="K487">
        <f>覆盖面积与厚度!L491</f>
        <v>53.790016533552098</v>
      </c>
      <c r="M487" s="5">
        <f>覆盖面积与厚度!U491</f>
        <v>1280.2377314594455</v>
      </c>
    </row>
    <row r="488" spans="2:13" x14ac:dyDescent="0.25">
      <c r="B488">
        <f>覆盖面积与厚度!B492</f>
        <v>4.7003994707450314</v>
      </c>
      <c r="C488">
        <f>覆盖面积与厚度!N492</f>
        <v>1</v>
      </c>
      <c r="E488">
        <f t="shared" si="26"/>
        <v>4.7003994707450314</v>
      </c>
      <c r="F488">
        <f>覆盖面积与厚度!U492</f>
        <v>1282.5609511805371</v>
      </c>
      <c r="I488" s="5">
        <f>覆盖面积与厚度!B492</f>
        <v>4.7003994707450314</v>
      </c>
      <c r="J488">
        <f t="shared" si="25"/>
        <v>1</v>
      </c>
      <c r="K488">
        <f>覆盖面积与厚度!L492</f>
        <v>53.886800093871059</v>
      </c>
      <c r="M488" s="5">
        <f>覆盖面积与厚度!U492</f>
        <v>1282.5609511805371</v>
      </c>
    </row>
    <row r="489" spans="2:13" x14ac:dyDescent="0.25">
      <c r="B489">
        <f>覆盖面积与厚度!B493</f>
        <v>4.7103994707450312</v>
      </c>
      <c r="C489">
        <f>覆盖面积与厚度!N493</f>
        <v>1</v>
      </c>
      <c r="E489">
        <f t="shared" si="26"/>
        <v>4.7103994707450312</v>
      </c>
      <c r="F489">
        <f>覆盖面积与厚度!U493</f>
        <v>1294.1770076375929</v>
      </c>
      <c r="I489" s="5">
        <f>覆盖面积与厚度!B493</f>
        <v>4.7103994707450312</v>
      </c>
      <c r="J489">
        <f t="shared" si="25"/>
        <v>1</v>
      </c>
      <c r="K489">
        <f>覆盖面积与厚度!L493</f>
        <v>54.370716141456491</v>
      </c>
      <c r="M489" s="5">
        <f>覆盖面积与厚度!U493</f>
        <v>1294.1770076375929</v>
      </c>
    </row>
    <row r="490" spans="2:13" x14ac:dyDescent="0.25">
      <c r="B490">
        <f>覆盖面积与厚度!B494</f>
        <v>4.7403994707450314</v>
      </c>
      <c r="C490">
        <f>覆盖面积与厚度!N494</f>
        <v>1</v>
      </c>
      <c r="E490">
        <f t="shared" si="26"/>
        <v>4.7403994707450314</v>
      </c>
      <c r="F490">
        <f>覆盖面积与厚度!U494</f>
        <v>1329.0252931212776</v>
      </c>
      <c r="I490" s="5">
        <f>覆盖面积与厚度!B494</f>
        <v>4.7403994707450314</v>
      </c>
      <c r="J490">
        <f t="shared" si="25"/>
        <v>1</v>
      </c>
      <c r="K490">
        <f>覆盖面积与厚度!L494</f>
        <v>55.822469138127303</v>
      </c>
      <c r="M490" s="5">
        <f>覆盖面积与厚度!U494</f>
        <v>1329.0252931212776</v>
      </c>
    </row>
    <row r="491" spans="2:13" x14ac:dyDescent="0.25">
      <c r="B491">
        <f>覆盖面积与厚度!B495</f>
        <v>4.7703994707450317</v>
      </c>
      <c r="C491">
        <f>覆盖面积与厚度!N495</f>
        <v>1</v>
      </c>
      <c r="E491">
        <f t="shared" si="26"/>
        <v>4.7703994707450317</v>
      </c>
      <c r="F491">
        <f>覆盖面积与厚度!U495</f>
        <v>1363.8736947144869</v>
      </c>
      <c r="I491" s="5">
        <f>覆盖面积与厚度!B495</f>
        <v>4.7703994707450317</v>
      </c>
      <c r="J491">
        <f t="shared" si="25"/>
        <v>1</v>
      </c>
      <c r="K491">
        <f>覆盖面积与厚度!L495</f>
        <v>57.274226988598485</v>
      </c>
      <c r="M491" s="5">
        <f>覆盖面积与厚度!U495</f>
        <v>1363.8736947144869</v>
      </c>
    </row>
    <row r="492" spans="2:13" x14ac:dyDescent="0.25">
      <c r="B492">
        <f>覆盖面积与厚度!B496</f>
        <v>4.7903994707450313</v>
      </c>
      <c r="C492">
        <f>覆盖面积与厚度!N496</f>
        <v>1</v>
      </c>
      <c r="E492">
        <f t="shared" si="26"/>
        <v>4.7903994707450313</v>
      </c>
      <c r="F492">
        <f>覆盖面积与厚度!U496</f>
        <v>1387.1059464433415</v>
      </c>
      <c r="I492" s="5">
        <f>覆盖面积与厚度!B496</f>
        <v>4.7903994707450313</v>
      </c>
      <c r="J492">
        <f t="shared" si="25"/>
        <v>1</v>
      </c>
      <c r="K492">
        <f>覆盖面积与厚度!L496</f>
        <v>58.242064896488962</v>
      </c>
      <c r="M492" s="5">
        <f>覆盖面积与厚度!U496</f>
        <v>1387.1059464433415</v>
      </c>
    </row>
    <row r="493" spans="2:13" x14ac:dyDescent="0.25">
      <c r="B493">
        <f>覆盖面积与厚度!B497</f>
        <v>4.840399470745032</v>
      </c>
      <c r="C493">
        <f>覆盖面积与厚度!N497</f>
        <v>1</v>
      </c>
      <c r="E493">
        <f t="shared" si="26"/>
        <v>4.840399470745032</v>
      </c>
      <c r="F493">
        <f>覆盖面积与厚度!U497</f>
        <v>1445.1873220345194</v>
      </c>
      <c r="I493" s="5">
        <f>覆盖面积与厚度!B497</f>
        <v>4.840399470745032</v>
      </c>
      <c r="J493">
        <f t="shared" si="25"/>
        <v>1</v>
      </c>
      <c r="K493">
        <f>覆盖面积与厚度!L497</f>
        <v>60.661690801845559</v>
      </c>
      <c r="M493" s="5">
        <f>覆盖面积与厚度!U497</f>
        <v>1445.1873220345194</v>
      </c>
    </row>
    <row r="494" spans="2:13" x14ac:dyDescent="0.25">
      <c r="B494">
        <f>覆盖面积与厚度!B498</f>
        <v>4.8903994707450318</v>
      </c>
      <c r="C494">
        <f>覆盖面积与厚度!N498</f>
        <v>1</v>
      </c>
      <c r="E494">
        <f t="shared" si="26"/>
        <v>4.8903994707450318</v>
      </c>
      <c r="F494">
        <f>覆盖面积与厚度!U498</f>
        <v>1503.2694438827907</v>
      </c>
      <c r="I494" s="5">
        <f>覆盖面积与厚度!B498</f>
        <v>4.8903994707450318</v>
      </c>
      <c r="J494">
        <f t="shared" si="25"/>
        <v>1</v>
      </c>
      <c r="K494">
        <f>覆盖面积与厚度!L498</f>
        <v>63.081347842383551</v>
      </c>
      <c r="M494" s="5">
        <f>覆盖面积与厚度!U498</f>
        <v>1503.2694438827907</v>
      </c>
    </row>
    <row r="495" spans="2:13" x14ac:dyDescent="0.25">
      <c r="B495">
        <f>覆盖面积与厚度!B499</f>
        <v>4.9403994707450316</v>
      </c>
      <c r="C495">
        <f>覆盖面积与厚度!N499</f>
        <v>1</v>
      </c>
      <c r="E495">
        <f t="shared" si="26"/>
        <v>4.9403994707450316</v>
      </c>
      <c r="F495">
        <f>覆盖面积与厚度!U499</f>
        <v>1561.3523119762119</v>
      </c>
      <c r="I495" s="5">
        <f>覆盖面积与厚度!B499</f>
        <v>4.9403994707450316</v>
      </c>
      <c r="J495">
        <f t="shared" si="25"/>
        <v>1</v>
      </c>
      <c r="K495">
        <f>覆盖面积与厚度!L499</f>
        <v>65.501036017653661</v>
      </c>
      <c r="M495" s="5">
        <f>覆盖面积与厚度!U499</f>
        <v>1561.3523119762119</v>
      </c>
    </row>
    <row r="496" spans="2:13" x14ac:dyDescent="0.25">
      <c r="B496">
        <f>覆盖面积与厚度!B500</f>
        <v>4.9835485018151005</v>
      </c>
      <c r="C496">
        <f>覆盖面积与厚度!N500</f>
        <v>1</v>
      </c>
      <c r="E496">
        <f t="shared" si="26"/>
        <v>4.9835485018151005</v>
      </c>
      <c r="F496">
        <f>覆盖面积与厚度!U500</f>
        <v>1611.4771743938031</v>
      </c>
      <c r="I496" s="5">
        <f>覆盖面积与厚度!B500</f>
        <v>4.9835485018151005</v>
      </c>
      <c r="J496">
        <f t="shared" si="25"/>
        <v>1</v>
      </c>
      <c r="K496">
        <f>覆盖面积与厚度!L500</f>
        <v>67.589199754797733</v>
      </c>
      <c r="M496" s="5">
        <f>覆盖面积与厚度!U500</f>
        <v>1611.4771743938031</v>
      </c>
    </row>
    <row r="497" spans="2:13" x14ac:dyDescent="0.25">
      <c r="B497">
        <f>覆盖面积与厚度!B501</f>
        <v>4.9835485019151005</v>
      </c>
      <c r="C497">
        <f>覆盖面积与厚度!N501</f>
        <v>1</v>
      </c>
      <c r="E497">
        <f t="shared" si="26"/>
        <v>4.9835485019151005</v>
      </c>
      <c r="F497">
        <f>覆盖面积与厚度!U501</f>
        <v>1611.4771745099702</v>
      </c>
      <c r="I497" s="5">
        <f>覆盖面积与厚度!B501</f>
        <v>4.9835485019151005</v>
      </c>
      <c r="J497">
        <f t="shared" si="25"/>
        <v>1</v>
      </c>
      <c r="K497">
        <f>覆盖面积与厚度!L501</f>
        <v>67.589199759637168</v>
      </c>
      <c r="M497" s="5">
        <f>覆盖面积与厚度!U501</f>
        <v>1611.4771745099702</v>
      </c>
    </row>
    <row r="498" spans="2:13" x14ac:dyDescent="0.25">
      <c r="B498">
        <f>覆盖面积与厚度!B502</f>
        <v>4.9835485022151005</v>
      </c>
      <c r="C498">
        <f>覆盖面积与厚度!N502</f>
        <v>1</v>
      </c>
      <c r="E498">
        <f t="shared" si="26"/>
        <v>4.9835485022151005</v>
      </c>
      <c r="F498">
        <f>覆盖面积与厚度!U502</f>
        <v>1611.477174858474</v>
      </c>
      <c r="I498" s="5">
        <f>覆盖面积与厚度!B502</f>
        <v>4.9835485022151005</v>
      </c>
      <c r="J498">
        <f t="shared" si="25"/>
        <v>1</v>
      </c>
      <c r="K498">
        <f>覆盖面积与厚度!L502</f>
        <v>67.589199774155574</v>
      </c>
      <c r="M498" s="5">
        <f>覆盖面积与厚度!U502</f>
        <v>1611.477174858474</v>
      </c>
    </row>
    <row r="499" spans="2:13" x14ac:dyDescent="0.25">
      <c r="B499">
        <f>覆盖面积与厚度!B503</f>
        <v>4.9835485026151005</v>
      </c>
      <c r="C499">
        <f>覆盖面积与厚度!N503</f>
        <v>1</v>
      </c>
      <c r="E499">
        <f t="shared" si="26"/>
        <v>4.9835485026151005</v>
      </c>
      <c r="F499">
        <f>覆盖面积与厚度!U503</f>
        <v>1611.4771753231498</v>
      </c>
      <c r="I499" s="5">
        <f>覆盖面积与厚度!B503</f>
        <v>4.9835485026151005</v>
      </c>
      <c r="J499">
        <f t="shared" si="25"/>
        <v>1</v>
      </c>
      <c r="K499">
        <f>覆盖面积与厚度!L503</f>
        <v>67.589199793513629</v>
      </c>
      <c r="M499" s="5">
        <f>覆盖面积与厚度!U503</f>
        <v>1611.4771753231498</v>
      </c>
    </row>
    <row r="500" spans="2:13" x14ac:dyDescent="0.25">
      <c r="B500">
        <f>覆盖面积与厚度!B504</f>
        <v>4.9835485028151005</v>
      </c>
      <c r="C500">
        <f>覆盖面积与厚度!N504</f>
        <v>1</v>
      </c>
      <c r="E500">
        <f t="shared" si="26"/>
        <v>4.9835485028151005</v>
      </c>
      <c r="F500">
        <f>覆盖面积与厚度!U504</f>
        <v>1611.4771755554891</v>
      </c>
      <c r="I500" s="5">
        <f>覆盖面积与厚度!B504</f>
        <v>4.9835485028151005</v>
      </c>
      <c r="J500">
        <f t="shared" si="25"/>
        <v>1</v>
      </c>
      <c r="K500">
        <f>覆盖面积与厚度!L504</f>
        <v>67.589199803192699</v>
      </c>
      <c r="M500" s="5">
        <f>覆盖面积与厚度!U504</f>
        <v>1611.4771755554891</v>
      </c>
    </row>
    <row r="501" spans="2:13" x14ac:dyDescent="0.25">
      <c r="B501">
        <f>覆盖面积与厚度!B505</f>
        <v>4.9835485118151004</v>
      </c>
      <c r="C501">
        <f>覆盖面积与厚度!N505</f>
        <v>1</v>
      </c>
      <c r="E501">
        <f t="shared" si="26"/>
        <v>4.9835485118151004</v>
      </c>
      <c r="F501">
        <f>覆盖面积与厚度!U505</f>
        <v>1611.4771860129665</v>
      </c>
      <c r="I501" s="5">
        <f>覆盖面积与厚度!B505</f>
        <v>4.9835485118151004</v>
      </c>
      <c r="J501">
        <f t="shared" si="25"/>
        <v>1</v>
      </c>
      <c r="K501">
        <f>覆盖面积与厚度!L505</f>
        <v>67.589200238843276</v>
      </c>
      <c r="M501" s="5">
        <f>覆盖面积与厚度!U505</f>
        <v>1611.4771860129665</v>
      </c>
    </row>
    <row r="502" spans="2:13" x14ac:dyDescent="0.25">
      <c r="B502">
        <f>覆盖面积与厚度!B506</f>
        <v>4.9835486018151007</v>
      </c>
      <c r="C502">
        <f>覆盖面积与厚度!N506</f>
        <v>1</v>
      </c>
      <c r="E502">
        <f t="shared" si="26"/>
        <v>4.9835486018151007</v>
      </c>
      <c r="F502">
        <f>覆盖面积与厚度!U506</f>
        <v>1611.4772908095706</v>
      </c>
      <c r="I502" s="5">
        <f>覆盖面积与厚度!B506</f>
        <v>4.9835486018151007</v>
      </c>
      <c r="J502">
        <f t="shared" si="25"/>
        <v>1</v>
      </c>
      <c r="K502">
        <f>覆盖面积与厚度!L506</f>
        <v>67.589204604590293</v>
      </c>
      <c r="M502" s="5">
        <f>覆盖面积与厚度!U506</f>
        <v>1611.4772908095706</v>
      </c>
    </row>
    <row r="503" spans="2:13" x14ac:dyDescent="0.25">
      <c r="B503">
        <f>覆盖面积与厚度!B507</f>
        <v>4.9835495018151006</v>
      </c>
      <c r="C503">
        <f>覆盖面积与厚度!N507</f>
        <v>1</v>
      </c>
      <c r="E503">
        <f t="shared" si="26"/>
        <v>4.9835495018151006</v>
      </c>
      <c r="F503">
        <f>覆盖面积与厚度!U507</f>
        <v>1611.4783611314633</v>
      </c>
      <c r="I503" s="5">
        <f>覆盖面积与厚度!B507</f>
        <v>4.9835495018151006</v>
      </c>
      <c r="J503">
        <f t="shared" ref="J503:J566" si="27">J502</f>
        <v>1</v>
      </c>
      <c r="K503">
        <f>覆盖面积与厚度!L507</f>
        <v>67.589249193388255</v>
      </c>
      <c r="M503" s="5">
        <f>覆盖面积与厚度!U507</f>
        <v>1611.4783611314633</v>
      </c>
    </row>
    <row r="504" spans="2:13" x14ac:dyDescent="0.25">
      <c r="B504">
        <f>覆盖面积与厚度!B508</f>
        <v>4.9835559886270646</v>
      </c>
      <c r="C504">
        <f>覆盖面积与厚度!N508</f>
        <v>1</v>
      </c>
      <c r="E504">
        <f t="shared" ref="E504:E537" si="28">B504</f>
        <v>4.9835559886270646</v>
      </c>
      <c r="F504">
        <f>覆盖面积与厚度!U508</f>
        <v>1611.4873051991949</v>
      </c>
      <c r="I504" s="5">
        <f>覆盖面积与厚度!B508</f>
        <v>4.9835559886270646</v>
      </c>
      <c r="J504">
        <f t="shared" si="27"/>
        <v>1</v>
      </c>
      <c r="K504">
        <f>覆盖面积与厚度!L508</f>
        <v>67.589621796463518</v>
      </c>
      <c r="M504" s="5">
        <f>覆盖面积与厚度!U508</f>
        <v>1611.4873051991949</v>
      </c>
    </row>
    <row r="505" spans="2:13" x14ac:dyDescent="0.25">
      <c r="B505">
        <f>覆盖面积与厚度!B509</f>
        <v>4.983558501815101</v>
      </c>
      <c r="C505">
        <f>覆盖面积与厚度!N509</f>
        <v>1</v>
      </c>
      <c r="E505">
        <f t="shared" si="28"/>
        <v>4.983558501815101</v>
      </c>
      <c r="F505">
        <f>覆盖面积与厚度!U509</f>
        <v>1611.4907704021618</v>
      </c>
      <c r="I505" s="5">
        <f>覆盖面积与厚度!B509</f>
        <v>4.983558501815101</v>
      </c>
      <c r="J505">
        <f t="shared" si="27"/>
        <v>1</v>
      </c>
      <c r="K505">
        <f>覆盖面积与厚度!L509</f>
        <v>67.58976615418986</v>
      </c>
      <c r="M505" s="5">
        <f>覆盖面积与厚度!U509</f>
        <v>1611.4907704021618</v>
      </c>
    </row>
    <row r="506" spans="2:13" x14ac:dyDescent="0.25">
      <c r="B506">
        <f>覆盖面积与厚度!B510</f>
        <v>4.9835685018151006</v>
      </c>
      <c r="C506">
        <f>覆盖面积与厚度!N510</f>
        <v>1</v>
      </c>
      <c r="E506">
        <f t="shared" si="28"/>
        <v>4.9835685018151006</v>
      </c>
      <c r="F506">
        <f>覆盖面积与厚度!U510</f>
        <v>1611.5045584741758</v>
      </c>
      <c r="I506" s="5">
        <f>覆盖面积与厚度!B510</f>
        <v>4.9835685018151006</v>
      </c>
      <c r="J506">
        <f t="shared" si="27"/>
        <v>1</v>
      </c>
      <c r="K506">
        <f>覆盖面积与厚度!L510</f>
        <v>67.59034055480808</v>
      </c>
      <c r="M506" s="5">
        <f>覆盖面积与厚度!U510</f>
        <v>1611.5045584741758</v>
      </c>
    </row>
    <row r="507" spans="2:13" x14ac:dyDescent="0.25">
      <c r="B507">
        <f>覆盖面积与厚度!B511</f>
        <v>4.9835985018151003</v>
      </c>
      <c r="C507">
        <f>覆盖面积与厚度!N511</f>
        <v>1</v>
      </c>
      <c r="E507">
        <f t="shared" si="28"/>
        <v>4.9835985018151003</v>
      </c>
      <c r="F507">
        <f>覆盖面积与厚度!U511</f>
        <v>1611.5459226657033</v>
      </c>
      <c r="I507" s="5">
        <f>覆盖面积与厚度!B511</f>
        <v>4.9835985018151003</v>
      </c>
      <c r="J507">
        <f t="shared" si="27"/>
        <v>1</v>
      </c>
      <c r="K507">
        <f>覆盖面积与厚度!L511</f>
        <v>67.592063755641519</v>
      </c>
      <c r="M507" s="5">
        <f>覆盖面积与厚度!U511</f>
        <v>1611.5459226657033</v>
      </c>
    </row>
    <row r="508" spans="2:13" x14ac:dyDescent="0.25">
      <c r="B508">
        <f>覆盖面积与厚度!B512</f>
        <v>4.983628501815101</v>
      </c>
      <c r="C508">
        <f>覆盖面积与厚度!N512</f>
        <v>1</v>
      </c>
      <c r="E508">
        <f t="shared" si="28"/>
        <v>4.983628501815101</v>
      </c>
      <c r="F508">
        <f>覆盖面积与厚度!U512</f>
        <v>1611.5872868327169</v>
      </c>
      <c r="I508" s="5">
        <f>覆盖面积与厚度!B512</f>
        <v>4.983628501815101</v>
      </c>
      <c r="J508">
        <f t="shared" si="27"/>
        <v>1</v>
      </c>
      <c r="K508">
        <f>覆盖面积与厚度!L512</f>
        <v>67.593786955453751</v>
      </c>
      <c r="M508" s="5">
        <f>覆盖面积与厚度!U512</f>
        <v>1611.5872868327169</v>
      </c>
    </row>
    <row r="509" spans="2:13" x14ac:dyDescent="0.25">
      <c r="B509">
        <f>覆盖面积与厚度!B513</f>
        <v>4.9836485018151002</v>
      </c>
      <c r="C509">
        <f>覆盖面积与厚度!N513</f>
        <v>1</v>
      </c>
      <c r="E509">
        <f t="shared" si="28"/>
        <v>4.9836485018151002</v>
      </c>
      <c r="F509">
        <f>覆盖面积与厚度!U513</f>
        <v>1611.6148629306247</v>
      </c>
      <c r="I509" s="5">
        <f>覆盖面积与厚度!B513</f>
        <v>4.9836485018151002</v>
      </c>
      <c r="J509">
        <f t="shared" si="27"/>
        <v>1</v>
      </c>
      <c r="K509">
        <f>覆盖面积与厚度!L513</f>
        <v>67.594935754768898</v>
      </c>
      <c r="M509" s="5">
        <f>覆盖面积与厚度!U513</f>
        <v>1611.6148629306247</v>
      </c>
    </row>
    <row r="510" spans="2:13" x14ac:dyDescent="0.25">
      <c r="B510">
        <f>覆盖面积与厚度!B514</f>
        <v>4.9837485018151009</v>
      </c>
      <c r="C510">
        <f>覆盖面积与厚度!N514</f>
        <v>1</v>
      </c>
      <c r="E510">
        <f t="shared" si="28"/>
        <v>4.9837485018151009</v>
      </c>
      <c r="F510">
        <f>覆盖面积与厚度!U514</f>
        <v>1611.7527432754418</v>
      </c>
      <c r="I510" s="5">
        <f>覆盖面积与厚度!B514</f>
        <v>4.9837485018151009</v>
      </c>
      <c r="J510">
        <f t="shared" si="27"/>
        <v>1</v>
      </c>
      <c r="K510">
        <f>覆盖面积与厚度!L514</f>
        <v>67.600679745315873</v>
      </c>
      <c r="M510" s="5">
        <f>覆盖面积与厚度!U514</f>
        <v>1611.7527432754418</v>
      </c>
    </row>
    <row r="511" spans="2:13" x14ac:dyDescent="0.25">
      <c r="B511">
        <f>覆盖面积与厚度!B515</f>
        <v>4.9840485018151011</v>
      </c>
      <c r="C511">
        <f>覆盖面积与厚度!N515</f>
        <v>1</v>
      </c>
      <c r="E511">
        <f t="shared" si="28"/>
        <v>4.9840485018151011</v>
      </c>
      <c r="F511">
        <f>覆盖面积与厚度!U515</f>
        <v>1612.1663835954375</v>
      </c>
      <c r="I511" s="5">
        <f>覆盖面积与厚度!B515</f>
        <v>4.9840485018151011</v>
      </c>
      <c r="J511">
        <f t="shared" si="27"/>
        <v>1</v>
      </c>
      <c r="K511">
        <f>覆盖面积与厚度!L515</f>
        <v>67.61791168719509</v>
      </c>
      <c r="M511" s="5">
        <f>覆盖面积与厚度!U515</f>
        <v>1612.1663835954375</v>
      </c>
    </row>
    <row r="512" spans="2:13" x14ac:dyDescent="0.25">
      <c r="B512">
        <f>覆盖面积与厚度!B516</f>
        <v>4.9843485018151004</v>
      </c>
      <c r="C512">
        <f>覆盖面积与厚度!N516</f>
        <v>1</v>
      </c>
      <c r="E512">
        <f t="shared" si="28"/>
        <v>4.9843485018151004</v>
      </c>
      <c r="F512">
        <f>覆盖面积与厚度!U516</f>
        <v>1612.580023200979</v>
      </c>
      <c r="I512" s="5">
        <f>覆盖面积与厚度!B516</f>
        <v>4.9843485018151004</v>
      </c>
      <c r="J512">
        <f t="shared" si="27"/>
        <v>1</v>
      </c>
      <c r="K512">
        <f>覆盖面积与厚度!L516</f>
        <v>67.635143599312698</v>
      </c>
      <c r="M512" s="5">
        <f>覆盖面积与厚度!U516</f>
        <v>1612.580023200979</v>
      </c>
    </row>
    <row r="513" spans="2:13" x14ac:dyDescent="0.25">
      <c r="B513">
        <f>覆盖面积与厚度!B517</f>
        <v>4.9845485018151008</v>
      </c>
      <c r="C513">
        <f>覆盖面积与厚度!N517</f>
        <v>1</v>
      </c>
      <c r="E513">
        <f t="shared" si="28"/>
        <v>4.9845485018151008</v>
      </c>
      <c r="F513">
        <f>覆盖面积与厚度!U517</f>
        <v>1612.8557825402308</v>
      </c>
      <c r="I513" s="5">
        <f>覆盖面积与厚度!B517</f>
        <v>4.9845485018151008</v>
      </c>
      <c r="J513">
        <f t="shared" si="27"/>
        <v>1</v>
      </c>
      <c r="K513">
        <f>覆盖面积与厚度!L517</f>
        <v>67.646631524154273</v>
      </c>
      <c r="M513" s="5">
        <f>覆盖面积与厚度!U517</f>
        <v>1612.8557825402308</v>
      </c>
    </row>
    <row r="514" spans="2:13" x14ac:dyDescent="0.25">
      <c r="B514">
        <f>覆盖面积与厚度!B518</f>
        <v>4.9855485018151011</v>
      </c>
      <c r="C514">
        <f>覆盖面积与厚度!N518</f>
        <v>1</v>
      </c>
      <c r="E514">
        <f t="shared" si="28"/>
        <v>4.9855485018151011</v>
      </c>
      <c r="F514">
        <f>覆盖面积与厚度!U518</f>
        <v>1614.234575335184</v>
      </c>
      <c r="I514" s="5">
        <f>覆盖面积与厚度!B518</f>
        <v>4.9855485018151011</v>
      </c>
      <c r="J514">
        <f t="shared" si="27"/>
        <v>1</v>
      </c>
      <c r="K514">
        <f>覆盖面积与厚度!L518</f>
        <v>67.70407098585892</v>
      </c>
      <c r="M514" s="5">
        <f>覆盖面积与厚度!U518</f>
        <v>1614.234575335184</v>
      </c>
    </row>
    <row r="515" spans="2:13" x14ac:dyDescent="0.25">
      <c r="B515">
        <f>覆盖面积与厚度!B519</f>
        <v>4.9885485018151003</v>
      </c>
      <c r="C515">
        <f>覆盖面积与厚度!N519</f>
        <v>1</v>
      </c>
      <c r="E515">
        <f t="shared" si="28"/>
        <v>4.9885485018151003</v>
      </c>
      <c r="F515">
        <f>覆盖面积与厚度!U519</f>
        <v>1618.3709372052774</v>
      </c>
      <c r="I515" s="5">
        <f>覆盖面积与厚度!B519</f>
        <v>4.9885485018151003</v>
      </c>
      <c r="J515">
        <f t="shared" si="27"/>
        <v>1</v>
      </c>
      <c r="K515">
        <f>覆盖面积与厚度!L519</f>
        <v>67.876388683180139</v>
      </c>
      <c r="M515" s="5">
        <f>覆盖面积与厚度!U519</f>
        <v>1618.3709372052774</v>
      </c>
    </row>
    <row r="516" spans="2:13" x14ac:dyDescent="0.25">
      <c r="B516">
        <f>覆盖面积与厚度!B520</f>
        <v>4.9915485018151005</v>
      </c>
      <c r="C516">
        <f>覆盖面积与厚度!N520</f>
        <v>1</v>
      </c>
      <c r="E516">
        <f t="shared" si="28"/>
        <v>4.9915485018151005</v>
      </c>
      <c r="F516">
        <f>覆盖面积与厚度!U520</f>
        <v>1622.5072825606856</v>
      </c>
      <c r="I516" s="5">
        <f>覆盖面积与厚度!B520</f>
        <v>4.9915485018151005</v>
      </c>
      <c r="J516">
        <f t="shared" si="27"/>
        <v>1</v>
      </c>
      <c r="K516">
        <f>覆盖面积与厚度!L520</f>
        <v>68.048705692711962</v>
      </c>
      <c r="M516" s="5">
        <f>覆盖面积与厚度!U520</f>
        <v>1622.5072825606856</v>
      </c>
    </row>
    <row r="517" spans="2:13" x14ac:dyDescent="0.25">
      <c r="B517">
        <f>覆盖面积与厚度!B521</f>
        <v>4.9935485018151002</v>
      </c>
      <c r="C517">
        <f>覆盖面积与厚度!N521</f>
        <v>1</v>
      </c>
      <c r="E517">
        <f t="shared" si="28"/>
        <v>4.9935485018151002</v>
      </c>
      <c r="F517">
        <f>覆盖面积与厚度!U521</f>
        <v>1625.264836253654</v>
      </c>
      <c r="I517" s="5">
        <f>覆盖面积与厚度!B521</f>
        <v>4.9935485018151002</v>
      </c>
      <c r="J517">
        <f t="shared" si="27"/>
        <v>1</v>
      </c>
      <c r="K517">
        <f>覆盖面积与厚度!L521</f>
        <v>68.163583287674356</v>
      </c>
      <c r="M517" s="5">
        <f>覆盖面积与厚度!U521</f>
        <v>1625.264836253654</v>
      </c>
    </row>
    <row r="518" spans="2:13" x14ac:dyDescent="0.25">
      <c r="B518">
        <f>覆盖面积与厚度!B522</f>
        <v>5.0035485018151009</v>
      </c>
      <c r="C518">
        <f>覆盖面积与厚度!N522</f>
        <v>1</v>
      </c>
      <c r="E518">
        <f t="shared" si="28"/>
        <v>5.0035485018151009</v>
      </c>
      <c r="F518">
        <f>覆盖面积与厚度!U522</f>
        <v>1639.0525488836593</v>
      </c>
      <c r="I518" s="5">
        <f>覆盖面积与厚度!B522</f>
        <v>5.0035485018151009</v>
      </c>
      <c r="J518">
        <f t="shared" si="27"/>
        <v>1</v>
      </c>
      <c r="K518">
        <f>覆盖面积与厚度!L522</f>
        <v>68.737968938670448</v>
      </c>
      <c r="M518" s="5">
        <f>覆盖面积与厚度!U522</f>
        <v>1639.0525488836593</v>
      </c>
    </row>
    <row r="519" spans="2:13" x14ac:dyDescent="0.25">
      <c r="B519">
        <f>覆盖面积与厚度!B523</f>
        <v>5.0335485018151012</v>
      </c>
      <c r="C519">
        <f>覆盖面积与厚度!N523</f>
        <v>1</v>
      </c>
      <c r="E519">
        <f t="shared" si="28"/>
        <v>5.0335485018151012</v>
      </c>
      <c r="F519">
        <f>覆盖面积与厚度!U523</f>
        <v>1680.4157723344013</v>
      </c>
      <c r="I519" s="5">
        <f>覆盖面积与厚度!B523</f>
        <v>5.0335485018151012</v>
      </c>
      <c r="J519">
        <f t="shared" si="27"/>
        <v>1</v>
      </c>
      <c r="K519">
        <f>覆盖面积与厚度!L523</f>
        <v>70.461129476050658</v>
      </c>
      <c r="M519" s="5">
        <f>覆盖面积与厚度!U523</f>
        <v>1680.4157723344013</v>
      </c>
    </row>
    <row r="520" spans="2:13" x14ac:dyDescent="0.25">
      <c r="B520">
        <f>覆盖面积与厚度!B524</f>
        <v>5.0635485018151005</v>
      </c>
      <c r="C520">
        <f>覆盖面积与厚度!N524</f>
        <v>1</v>
      </c>
      <c r="E520">
        <f t="shared" si="28"/>
        <v>5.0635485018151005</v>
      </c>
      <c r="F520">
        <f>覆盖面积与厚度!U524</f>
        <v>1721.7790813428198</v>
      </c>
      <c r="I520" s="5">
        <f>覆盖面积与厚度!B524</f>
        <v>5.0635485018151005</v>
      </c>
      <c r="J520">
        <f t="shared" si="27"/>
        <v>1</v>
      </c>
      <c r="K520">
        <f>覆盖面积与厚度!L524</f>
        <v>72.184293597707637</v>
      </c>
      <c r="M520" s="5">
        <f>覆盖面积与厚度!U524</f>
        <v>1721.7790813428198</v>
      </c>
    </row>
    <row r="521" spans="2:13" x14ac:dyDescent="0.25">
      <c r="B521">
        <f>覆盖面积与厚度!B525</f>
        <v>5.083548501815101</v>
      </c>
      <c r="C521">
        <f>覆盖面积与厚度!N525</f>
        <v>1</v>
      </c>
      <c r="E521">
        <f t="shared" si="28"/>
        <v>5.083548501815101</v>
      </c>
      <c r="F521">
        <f>覆盖面积与厚度!U525</f>
        <v>1749.3545784648443</v>
      </c>
      <c r="I521" s="5">
        <f>覆盖面积与厚度!B525</f>
        <v>5.083548501815101</v>
      </c>
      <c r="J521">
        <f t="shared" si="27"/>
        <v>1</v>
      </c>
      <c r="K521">
        <f>覆盖面积与厚度!L525</f>
        <v>73.333067928984434</v>
      </c>
      <c r="M521" s="5">
        <f>覆盖面积与厚度!U525</f>
        <v>1749.3545784648443</v>
      </c>
    </row>
    <row r="522" spans="2:13" x14ac:dyDescent="0.25">
      <c r="B522">
        <f>覆盖面积与厚度!B526</f>
        <v>5.1335485018151008</v>
      </c>
      <c r="C522">
        <f>覆盖面积与厚度!N526</f>
        <v>1</v>
      </c>
      <c r="E522">
        <f t="shared" si="28"/>
        <v>5.1335485018151008</v>
      </c>
      <c r="F522">
        <f>覆盖面积与厚度!U526</f>
        <v>1818.2940618932807</v>
      </c>
      <c r="I522" s="5">
        <f>覆盖面积与厚度!B526</f>
        <v>5.1335485018151008</v>
      </c>
      <c r="J522">
        <f t="shared" si="27"/>
        <v>1</v>
      </c>
      <c r="K522">
        <f>覆盖面积与厚度!L526</f>
        <v>76.205034666630709</v>
      </c>
      <c r="M522" s="5">
        <f>覆盖面积与厚度!U526</f>
        <v>1818.2940618932807</v>
      </c>
    </row>
    <row r="523" spans="2:13" x14ac:dyDescent="0.25">
      <c r="B523">
        <f>覆盖面积与厚度!B527</f>
        <v>5.1835485018151006</v>
      </c>
      <c r="C523">
        <f>覆盖面积与厚度!N527</f>
        <v>1</v>
      </c>
      <c r="E523">
        <f t="shared" si="28"/>
        <v>5.1835485018151006</v>
      </c>
      <c r="F523">
        <f>覆盖面积与厚度!U527</f>
        <v>1887.2342859315117</v>
      </c>
      <c r="I523" s="5">
        <f>覆盖面积与厚度!B527</f>
        <v>5.1835485018151006</v>
      </c>
      <c r="J523">
        <f t="shared" si="27"/>
        <v>1</v>
      </c>
      <c r="K523">
        <f>覆盖面积与厚度!L527</f>
        <v>79.07703231322013</v>
      </c>
      <c r="M523" s="5">
        <f>覆盖面积与厚度!U527</f>
        <v>1887.2342859315117</v>
      </c>
    </row>
    <row r="524" spans="2:13" x14ac:dyDescent="0.25">
      <c r="B524">
        <f>覆盖面积与厚度!B528</f>
        <v>5.2335485018151005</v>
      </c>
      <c r="C524">
        <f>覆盖面积与厚度!N528</f>
        <v>1</v>
      </c>
      <c r="E524">
        <f t="shared" si="28"/>
        <v>5.2335485018151005</v>
      </c>
      <c r="F524">
        <f>覆盖面积与厚度!U528</f>
        <v>1956.1752505659535</v>
      </c>
      <c r="I524" s="5">
        <f>覆盖面积与厚度!B528</f>
        <v>5.2335485018151005</v>
      </c>
      <c r="J524">
        <f t="shared" si="27"/>
        <v>1</v>
      </c>
      <c r="K524">
        <f>覆盖面积与厚度!L528</f>
        <v>81.94906086824102</v>
      </c>
      <c r="M524" s="5">
        <f>覆盖面积与厚度!U528</f>
        <v>1956.1752505659535</v>
      </c>
    </row>
    <row r="525" spans="2:13" x14ac:dyDescent="0.25">
      <c r="B525">
        <f>覆盖面积与厚度!B529</f>
        <v>5.2766975328851693</v>
      </c>
      <c r="C525">
        <f>覆盖面积与厚度!N529</f>
        <v>1</v>
      </c>
      <c r="E525">
        <f t="shared" si="28"/>
        <v>5.2766975328851693</v>
      </c>
      <c r="F525">
        <f>覆盖面积与厚度!U529</f>
        <v>2015.670420172806</v>
      </c>
      <c r="I525" s="5">
        <f>覆盖面积与厚度!B529</f>
        <v>5.2766975328851693</v>
      </c>
      <c r="J525">
        <f t="shared" si="27"/>
        <v>1</v>
      </c>
      <c r="K525">
        <f>覆盖面积与厚度!L529</f>
        <v>84.427584772972821</v>
      </c>
      <c r="M525" s="5">
        <f>覆盖面积与厚度!U529</f>
        <v>2015.670420172806</v>
      </c>
    </row>
    <row r="526" spans="2:13" x14ac:dyDescent="0.25">
      <c r="B526">
        <f>覆盖面积与厚度!B530</f>
        <v>5.2766975329851693</v>
      </c>
      <c r="C526">
        <f>覆盖面积与厚度!N530</f>
        <v>1</v>
      </c>
      <c r="E526">
        <f t="shared" si="28"/>
        <v>5.2766975329851693</v>
      </c>
      <c r="F526">
        <f>覆盖面积与厚度!U530</f>
        <v>2015.6704203106892</v>
      </c>
      <c r="I526" s="5">
        <f>覆盖面积与厚度!B530</f>
        <v>5.2766975329851693</v>
      </c>
      <c r="J526">
        <f t="shared" si="27"/>
        <v>1</v>
      </c>
      <c r="K526">
        <f>覆盖面积与厚度!L530</f>
        <v>84.427584778716934</v>
      </c>
      <c r="M526" s="5">
        <f>覆盖面积与厚度!U530</f>
        <v>2015.6704203106892</v>
      </c>
    </row>
    <row r="527" spans="2:13" x14ac:dyDescent="0.25">
      <c r="B527">
        <f>覆盖面积与厚度!B531</f>
        <v>5.2766975332851693</v>
      </c>
      <c r="C527">
        <f>覆盖面积与厚度!N531</f>
        <v>1</v>
      </c>
      <c r="E527">
        <f t="shared" si="28"/>
        <v>5.2766975332851693</v>
      </c>
      <c r="F527">
        <f>覆盖面积与厚度!U531</f>
        <v>2015.670420724342</v>
      </c>
      <c r="I527" s="5">
        <f>覆盖面积与厚度!B531</f>
        <v>5.2766975332851693</v>
      </c>
      <c r="J527">
        <f t="shared" si="27"/>
        <v>1</v>
      </c>
      <c r="K527">
        <f>覆盖面积与厚度!L531</f>
        <v>84.427584795949386</v>
      </c>
      <c r="M527" s="5">
        <f>覆盖面积与厚度!U531</f>
        <v>2015.670420724342</v>
      </c>
    </row>
    <row r="528" spans="2:13" x14ac:dyDescent="0.25">
      <c r="B528">
        <f>覆盖面积与厚度!B532</f>
        <v>5.2766975336851694</v>
      </c>
      <c r="C528">
        <f>覆盖面积与厚度!N532</f>
        <v>1</v>
      </c>
      <c r="E528">
        <f t="shared" si="28"/>
        <v>5.2766975336851694</v>
      </c>
      <c r="F528">
        <f>覆盖面积与厚度!U532</f>
        <v>2015.6704212758839</v>
      </c>
      <c r="I528" s="5">
        <f>覆盖面积与厚度!B532</f>
        <v>5.2766975336851694</v>
      </c>
      <c r="J528">
        <f t="shared" si="27"/>
        <v>1</v>
      </c>
      <c r="K528">
        <f>覆盖面积与厚度!L532</f>
        <v>84.427584818926206</v>
      </c>
      <c r="M528" s="5">
        <f>覆盖面积与厚度!U532</f>
        <v>2015.6704212758839</v>
      </c>
    </row>
    <row r="529" spans="2:13" x14ac:dyDescent="0.25">
      <c r="B529">
        <f>覆盖面积与厚度!B533</f>
        <v>5.2766975338851694</v>
      </c>
      <c r="C529">
        <f>覆盖面积与厚度!N533</f>
        <v>1</v>
      </c>
      <c r="E529">
        <f t="shared" si="28"/>
        <v>5.2766975338851694</v>
      </c>
      <c r="F529">
        <f>覆盖面积与厚度!U533</f>
        <v>2015.6704215516561</v>
      </c>
      <c r="I529" s="5">
        <f>覆盖面积与厚度!B533</f>
        <v>5.2766975338851694</v>
      </c>
      <c r="J529">
        <f t="shared" si="27"/>
        <v>1</v>
      </c>
      <c r="K529">
        <f>覆盖面积与厚度!L533</f>
        <v>84.427584830414659</v>
      </c>
      <c r="M529" s="5">
        <f>覆盖面积与厚度!U533</f>
        <v>2015.6704215516561</v>
      </c>
    </row>
    <row r="530" spans="2:13" x14ac:dyDescent="0.25">
      <c r="B530">
        <f>覆盖面积与厚度!B534</f>
        <v>5.2766975428851692</v>
      </c>
      <c r="C530">
        <f>覆盖面积与厚度!N534</f>
        <v>1</v>
      </c>
      <c r="E530">
        <f t="shared" si="28"/>
        <v>5.2766975428851692</v>
      </c>
      <c r="F530">
        <f>覆盖面积与厚度!U534</f>
        <v>2015.6704339638848</v>
      </c>
      <c r="I530" s="5">
        <f>覆盖面积与厚度!B534</f>
        <v>5.2766975428851692</v>
      </c>
      <c r="J530">
        <f t="shared" si="27"/>
        <v>1</v>
      </c>
      <c r="K530">
        <f>覆盖面积与厚度!L534</f>
        <v>84.427585347498749</v>
      </c>
      <c r="M530" s="5">
        <f>覆盖面积与厚度!U534</f>
        <v>2015.6704339638848</v>
      </c>
    </row>
    <row r="531" spans="2:13" x14ac:dyDescent="0.25">
      <c r="B531">
        <f>覆盖面积与厚度!B535</f>
        <v>5.2766976328851696</v>
      </c>
      <c r="C531">
        <f>覆盖面积与厚度!N535</f>
        <v>1</v>
      </c>
      <c r="E531">
        <f t="shared" si="28"/>
        <v>5.2766976328851696</v>
      </c>
      <c r="F531">
        <f>覆盖面积与厚度!U535</f>
        <v>2015.6705583348389</v>
      </c>
      <c r="I531" s="5">
        <f>覆盖面积与厚度!B535</f>
        <v>5.2766976328851696</v>
      </c>
      <c r="J531">
        <f t="shared" si="27"/>
        <v>1</v>
      </c>
      <c r="K531">
        <f>覆盖面积与厚度!L535</f>
        <v>84.427590528698929</v>
      </c>
      <c r="M531" s="5">
        <f>覆盖面积与厚度!U535</f>
        <v>2015.6705583348389</v>
      </c>
    </row>
    <row r="532" spans="2:13" x14ac:dyDescent="0.25">
      <c r="B532">
        <f>覆盖面积与厚度!B536</f>
        <v>5.2766985328851694</v>
      </c>
      <c r="C532">
        <f>覆盖面积与厚度!N536</f>
        <v>1</v>
      </c>
      <c r="E532">
        <f t="shared" si="28"/>
        <v>5.2766985328851694</v>
      </c>
      <c r="F532">
        <f>覆盖面积与厚度!U536</f>
        <v>2015.6718270940776</v>
      </c>
      <c r="I532" s="5">
        <f>覆盖面积与厚度!B536</f>
        <v>5.2766985328851694</v>
      </c>
      <c r="J532">
        <f t="shared" si="27"/>
        <v>1</v>
      </c>
      <c r="K532">
        <f>覆盖面积与厚度!L536</f>
        <v>84.427643384252121</v>
      </c>
      <c r="M532" s="5">
        <f>覆盖面积与厚度!U536</f>
        <v>2015.6718270940776</v>
      </c>
    </row>
    <row r="533" spans="2:13" x14ac:dyDescent="0.25">
      <c r="B533">
        <f>覆盖面积与厚度!B537</f>
        <v>5.2767050196971335</v>
      </c>
      <c r="C533">
        <f>覆盖面积与厚度!N537</f>
        <v>1</v>
      </c>
      <c r="E533">
        <f t="shared" si="28"/>
        <v>5.2767050196971335</v>
      </c>
      <c r="F533">
        <f>覆盖面积与厚度!U537</f>
        <v>2015.6823452820067</v>
      </c>
      <c r="I533" s="5">
        <f>覆盖面积与厚度!B537</f>
        <v>5.2767050196971335</v>
      </c>
      <c r="J533">
        <f t="shared" si="27"/>
        <v>1</v>
      </c>
      <c r="K533">
        <f>覆盖面积与厚度!L537</f>
        <v>84.428081564029853</v>
      </c>
      <c r="M533" s="5">
        <f>覆盖面积与厚度!U537</f>
        <v>2015.6823452820067</v>
      </c>
    </row>
    <row r="534" spans="2:13" x14ac:dyDescent="0.25">
      <c r="B534">
        <f>覆盖面积与厚度!B538</f>
        <v>5.2767075328851689</v>
      </c>
      <c r="C534">
        <f>覆盖面积与厚度!N538</f>
        <v>1</v>
      </c>
      <c r="E534">
        <f t="shared" si="28"/>
        <v>5.2767075328851689</v>
      </c>
      <c r="F534">
        <f>覆盖面积与厚度!U538</f>
        <v>2015.6864203468535</v>
      </c>
      <c r="I534" s="5">
        <f>覆盖面积与厚度!B538</f>
        <v>5.2767075328851689</v>
      </c>
      <c r="J534">
        <f t="shared" si="27"/>
        <v>1</v>
      </c>
      <c r="K534">
        <f>覆盖面积与厚度!L538</f>
        <v>84.428251328158524</v>
      </c>
      <c r="M534" s="5">
        <f>覆盖面积与厚度!U538</f>
        <v>2015.6864203468535</v>
      </c>
    </row>
    <row r="535" spans="2:13" x14ac:dyDescent="0.25">
      <c r="B535">
        <f>覆盖面积与厚度!B539</f>
        <v>5.2767175328851694</v>
      </c>
      <c r="C535">
        <f>覆盖面积与厚度!N539</f>
        <v>1</v>
      </c>
      <c r="E535">
        <f t="shared" si="28"/>
        <v>5.2767175328851694</v>
      </c>
      <c r="F535">
        <f>覆盖面积与厚度!U539</f>
        <v>2015.7026350644649</v>
      </c>
      <c r="I535" s="5">
        <f>覆盖面积与厚度!B539</f>
        <v>5.2767175328851694</v>
      </c>
      <c r="J535">
        <f t="shared" si="27"/>
        <v>1</v>
      </c>
      <c r="K535">
        <f>覆盖面积与厚度!L539</f>
        <v>84.428926821067293</v>
      </c>
      <c r="M535" s="5">
        <f>覆盖面积与厚度!U539</f>
        <v>2015.7026350644649</v>
      </c>
    </row>
    <row r="536" spans="2:13" x14ac:dyDescent="0.25">
      <c r="B536">
        <f>覆盖面积与厚度!B540</f>
        <v>5.2767475328851692</v>
      </c>
      <c r="C536">
        <f>覆盖面积与厚度!N540</f>
        <v>1</v>
      </c>
      <c r="E536">
        <f t="shared" si="28"/>
        <v>5.2767475328851692</v>
      </c>
      <c r="F536">
        <f>覆盖面积与厚度!U540</f>
        <v>2015.7512791884117</v>
      </c>
      <c r="I536" s="5">
        <f>覆盖面积与厚度!B540</f>
        <v>5.2767475328851692</v>
      </c>
      <c r="J536">
        <f t="shared" si="27"/>
        <v>1</v>
      </c>
      <c r="K536">
        <f>覆盖面积与厚度!L540</f>
        <v>84.430953298590168</v>
      </c>
      <c r="M536" s="5">
        <f>覆盖面积与厚度!U540</f>
        <v>2015.7512791884117</v>
      </c>
    </row>
    <row r="537" spans="2:13" x14ac:dyDescent="0.25">
      <c r="B537">
        <f>覆盖面积与厚度!B541</f>
        <v>5.2767775328851689</v>
      </c>
      <c r="C537">
        <f>覆盖面积与厚度!N541</f>
        <v>1</v>
      </c>
      <c r="E537">
        <f t="shared" si="28"/>
        <v>5.2767775328851689</v>
      </c>
      <c r="F537">
        <f>覆盖面积与厚度!U541</f>
        <v>2015.7999232834736</v>
      </c>
      <c r="I537" s="5">
        <f>覆盖面积与厚度!B541</f>
        <v>5.2767775328851689</v>
      </c>
      <c r="J537">
        <f t="shared" si="27"/>
        <v>1</v>
      </c>
      <c r="K537">
        <f>覆盖面积与厚度!L541</f>
        <v>84.432979774909754</v>
      </c>
      <c r="M537" s="5">
        <f>覆盖面积与厚度!U541</f>
        <v>2015.7999232834736</v>
      </c>
    </row>
    <row r="538" spans="2:13" x14ac:dyDescent="0.25">
      <c r="B538">
        <f>覆盖面积与厚度!B542</f>
        <v>5.2767975328851691</v>
      </c>
      <c r="C538">
        <f>覆盖面积与厚度!N542</f>
        <v>1</v>
      </c>
      <c r="E538">
        <f t="shared" ref="E538:E583" si="29">B538</f>
        <v>5.2767975328851691</v>
      </c>
      <c r="F538">
        <f>覆盖面积与厚度!U542</f>
        <v>2015.8323526643603</v>
      </c>
      <c r="I538" s="5">
        <f>覆盖面积与厚度!B542</f>
        <v>5.2767975328851691</v>
      </c>
      <c r="J538">
        <f t="shared" si="27"/>
        <v>1</v>
      </c>
      <c r="K538">
        <f>覆盖面积与厚度!L542</f>
        <v>84.434330758463716</v>
      </c>
      <c r="M538" s="5">
        <f>覆盖面积与厚度!U542</f>
        <v>2015.8323526643603</v>
      </c>
    </row>
    <row r="539" spans="2:13" x14ac:dyDescent="0.25">
      <c r="B539">
        <f>覆盖面积与厚度!B543</f>
        <v>5.2768975328851697</v>
      </c>
      <c r="C539">
        <f>覆盖面积与厚度!N543</f>
        <v>1</v>
      </c>
      <c r="E539">
        <f t="shared" si="29"/>
        <v>5.2768975328851697</v>
      </c>
      <c r="F539">
        <f>覆盖面积与厚度!U543</f>
        <v>2015.9944993979841</v>
      </c>
      <c r="I539" s="5">
        <f>覆盖面积与厚度!B543</f>
        <v>5.2768975328851697</v>
      </c>
      <c r="J539">
        <f t="shared" si="27"/>
        <v>1</v>
      </c>
      <c r="K539">
        <f>覆盖面积与厚度!L543</f>
        <v>84.44108566911801</v>
      </c>
      <c r="M539" s="5">
        <f>覆盖面积与厚度!U543</f>
        <v>2015.9944993979841</v>
      </c>
    </row>
    <row r="540" spans="2:13" x14ac:dyDescent="0.25">
      <c r="B540">
        <f>覆盖面积与厚度!B544</f>
        <v>5.277197532885169</v>
      </c>
      <c r="C540">
        <f>覆盖面积与厚度!N544</f>
        <v>1</v>
      </c>
      <c r="E540">
        <f t="shared" si="29"/>
        <v>5.277197532885169</v>
      </c>
      <c r="F540">
        <f>覆盖面积与厚度!U544</f>
        <v>2016.4809387531577</v>
      </c>
      <c r="I540" s="5">
        <f>覆盖面积与厚度!B544</f>
        <v>5.277197532885169</v>
      </c>
      <c r="J540">
        <f t="shared" si="27"/>
        <v>1</v>
      </c>
      <c r="K540">
        <f>覆盖面积与厚度!L544</f>
        <v>84.461350365852084</v>
      </c>
      <c r="M540" s="5">
        <f>覆盖面积与厚度!U544</f>
        <v>2016.4809387531577</v>
      </c>
    </row>
    <row r="541" spans="2:13" x14ac:dyDescent="0.25">
      <c r="B541">
        <f>覆盖面积与厚度!B545</f>
        <v>5.2774975328851692</v>
      </c>
      <c r="C541">
        <f>覆盖面积与厚度!N545</f>
        <v>1</v>
      </c>
      <c r="E541">
        <f t="shared" si="29"/>
        <v>5.2774975328851692</v>
      </c>
      <c r="F541">
        <f>覆盖面积与厚度!U545</f>
        <v>2016.9673772626402</v>
      </c>
      <c r="I541" s="5">
        <f>覆盖面积与厚度!B545</f>
        <v>5.2774975328851692</v>
      </c>
      <c r="J541">
        <f t="shared" si="27"/>
        <v>1</v>
      </c>
      <c r="K541">
        <f>覆盖面积与厚度!L545</f>
        <v>84.481615027357677</v>
      </c>
      <c r="M541" s="5">
        <f>覆盖面积与厚度!U545</f>
        <v>2016.9673772626402</v>
      </c>
    </row>
    <row r="542" spans="2:13" x14ac:dyDescent="0.25">
      <c r="B542">
        <f>覆盖面积与厚度!B546</f>
        <v>5.2776975328851696</v>
      </c>
      <c r="C542">
        <f>覆盖面积与厚度!N546</f>
        <v>1</v>
      </c>
      <c r="E542">
        <f t="shared" si="29"/>
        <v>5.2776975328851696</v>
      </c>
      <c r="F542">
        <f>覆盖面积与厚度!U546</f>
        <v>2017.2916691320672</v>
      </c>
      <c r="I542" s="5">
        <f>覆盖面积与厚度!B546</f>
        <v>5.2776975328851696</v>
      </c>
      <c r="J542">
        <f t="shared" si="27"/>
        <v>1</v>
      </c>
      <c r="K542">
        <f>覆盖面积与厚度!L546</f>
        <v>84.495124782106444</v>
      </c>
      <c r="M542" s="5">
        <f>覆盖面积与厚度!U546</f>
        <v>2017.2916691320672</v>
      </c>
    </row>
    <row r="543" spans="2:13" x14ac:dyDescent="0.25">
      <c r="B543">
        <f>覆盖面积与厚度!B547</f>
        <v>5.2786975328851691</v>
      </c>
      <c r="C543">
        <f>覆盖面积与厚度!N547</f>
        <v>1</v>
      </c>
      <c r="E543">
        <f t="shared" si="29"/>
        <v>5.2786975328851691</v>
      </c>
      <c r="F543">
        <f>覆盖面积与厚度!U547</f>
        <v>2018.9131238301827</v>
      </c>
      <c r="I543" s="5">
        <f>覆盖面积与厚度!B547</f>
        <v>5.2786975328851691</v>
      </c>
      <c r="J543">
        <f t="shared" si="27"/>
        <v>1</v>
      </c>
      <c r="K543">
        <f>覆盖面积与厚度!L547</f>
        <v>84.562673362201892</v>
      </c>
      <c r="M543" s="5">
        <f>覆盖面积与厚度!U547</f>
        <v>2018.9131238301827</v>
      </c>
    </row>
    <row r="544" spans="2:13" x14ac:dyDescent="0.25">
      <c r="B544">
        <f>覆盖面积与厚度!B548</f>
        <v>5.2816975328851692</v>
      </c>
      <c r="C544">
        <f>覆盖面积与厚度!N548</f>
        <v>1</v>
      </c>
      <c r="E544">
        <f t="shared" si="29"/>
        <v>5.2816975328851692</v>
      </c>
      <c r="F544">
        <f>覆盖面积与厚度!U548</f>
        <v>2023.7774679533566</v>
      </c>
      <c r="I544" s="5">
        <f>覆盖面积与厚度!B548</f>
        <v>5.2816975328851692</v>
      </c>
      <c r="J544">
        <f t="shared" si="27"/>
        <v>1</v>
      </c>
      <c r="K544">
        <f>覆盖面积与厚度!L548</f>
        <v>84.765318270740494</v>
      </c>
      <c r="M544" s="5">
        <f>覆盖面积与厚度!U548</f>
        <v>2023.7774679533566</v>
      </c>
    </row>
    <row r="545" spans="2:13" x14ac:dyDescent="0.25">
      <c r="B545">
        <f>覆盖面积与厚度!B549</f>
        <v>5.2846975328851693</v>
      </c>
      <c r="C545">
        <f>覆盖面积与厚度!N549</f>
        <v>1</v>
      </c>
      <c r="E545">
        <f t="shared" si="29"/>
        <v>5.2846975328851693</v>
      </c>
      <c r="F545">
        <f>覆盖面积与厚度!U549</f>
        <v>2028.641792105449</v>
      </c>
      <c r="I545" s="5">
        <f>覆盖面积与厚度!B549</f>
        <v>5.2846975328851693</v>
      </c>
      <c r="J545">
        <f t="shared" si="27"/>
        <v>1</v>
      </c>
      <c r="K545">
        <f>覆盖面积与厚度!L549</f>
        <v>84.967962347535149</v>
      </c>
      <c r="M545" s="5">
        <f>覆盖面积与厚度!U549</f>
        <v>2028.641792105449</v>
      </c>
    </row>
    <row r="546" spans="2:13" x14ac:dyDescent="0.25">
      <c r="B546">
        <f>覆盖面积与厚度!B550</f>
        <v>5.2866975328851691</v>
      </c>
      <c r="C546">
        <f>覆盖面积与厚度!N550</f>
        <v>1</v>
      </c>
      <c r="E546">
        <f t="shared" si="29"/>
        <v>5.2866975328851691</v>
      </c>
      <c r="F546">
        <f>覆盖面积与厚度!U550</f>
        <v>2031.8846630134537</v>
      </c>
      <c r="I546" s="5">
        <f>覆盖面积与厚度!B550</f>
        <v>5.2866975328851691</v>
      </c>
      <c r="J546">
        <f t="shared" si="27"/>
        <v>1</v>
      </c>
      <c r="K546">
        <f>覆盖面积与厚度!L550</f>
        <v>85.103057904755573</v>
      </c>
      <c r="M546" s="5">
        <f>覆盖面积与厚度!U550</f>
        <v>2031.8846630134537</v>
      </c>
    </row>
    <row r="547" spans="2:13" x14ac:dyDescent="0.25">
      <c r="B547">
        <f>覆盖面积与厚度!B551</f>
        <v>5.2966975328851689</v>
      </c>
      <c r="C547">
        <f>覆盖面积与厚度!N551</f>
        <v>1</v>
      </c>
      <c r="E547">
        <f t="shared" si="29"/>
        <v>5.2966975328851689</v>
      </c>
      <c r="F547">
        <f>覆盖面积与厚度!U551</f>
        <v>2048.0989457822384</v>
      </c>
      <c r="I547" s="5">
        <f>覆盖面积与厚度!B551</f>
        <v>5.2966975328851689</v>
      </c>
      <c r="J547">
        <f t="shared" si="27"/>
        <v>1</v>
      </c>
      <c r="K547">
        <f>覆盖面积与厚度!L551</f>
        <v>85.778532703547398</v>
      </c>
      <c r="M547" s="5">
        <f>覆盖面积与厚度!U551</f>
        <v>2048.0989457822384</v>
      </c>
    </row>
    <row r="548" spans="2:13" x14ac:dyDescent="0.25">
      <c r="B548">
        <f>覆盖面积与厚度!B552</f>
        <v>5.3266975328851691</v>
      </c>
      <c r="C548">
        <f>覆盖面积与厚度!N552</f>
        <v>1</v>
      </c>
      <c r="E548">
        <f t="shared" si="29"/>
        <v>5.3266975328851691</v>
      </c>
      <c r="F548">
        <f>覆盖面积与厚度!U552</f>
        <v>2096.7418397205975</v>
      </c>
      <c r="I548" s="5">
        <f>覆盖面积与厚度!B552</f>
        <v>5.3266975328851691</v>
      </c>
      <c r="J548">
        <f t="shared" si="27"/>
        <v>1</v>
      </c>
      <c r="K548">
        <f>覆盖面积与厚度!L552</f>
        <v>87.804959024555572</v>
      </c>
      <c r="M548" s="5">
        <f>覆盖面积与厚度!U552</f>
        <v>2096.7418397205975</v>
      </c>
    </row>
    <row r="549" spans="2:13" x14ac:dyDescent="0.25">
      <c r="B549">
        <f>覆盖面积与厚度!B553</f>
        <v>5.3566975328851694</v>
      </c>
      <c r="C549">
        <f>覆盖面积与厚度!N553</f>
        <v>1</v>
      </c>
      <c r="E549">
        <f t="shared" si="29"/>
        <v>5.3566975328851694</v>
      </c>
      <c r="F549">
        <f>覆盖面积与厚度!U553</f>
        <v>2145.3847792879669</v>
      </c>
      <c r="I549" s="5">
        <f>覆盖面积与厚度!B553</f>
        <v>5.3566975328851694</v>
      </c>
      <c r="J549">
        <f t="shared" si="27"/>
        <v>1</v>
      </c>
      <c r="K549">
        <f>覆盖面积与厚度!L553</f>
        <v>89.831387270084861</v>
      </c>
      <c r="M549" s="5">
        <f>覆盖面积与厚度!U553</f>
        <v>2145.3847792879669</v>
      </c>
    </row>
    <row r="550" spans="2:13" x14ac:dyDescent="0.25">
      <c r="B550">
        <f>覆盖面积与厚度!B554</f>
        <v>5.3766975328851689</v>
      </c>
      <c r="C550">
        <f>覆盖面积与厚度!N554</f>
        <v>1</v>
      </c>
      <c r="E550">
        <f t="shared" si="29"/>
        <v>5.3766975328851689</v>
      </c>
      <c r="F550">
        <f>覆盖面积与厚度!U554</f>
        <v>2177.8133315813916</v>
      </c>
      <c r="I550" s="5">
        <f>覆盖面积与厚度!B554</f>
        <v>5.3766975328851689</v>
      </c>
      <c r="J550">
        <f t="shared" si="27"/>
        <v>1</v>
      </c>
      <c r="K550">
        <f>覆盖面积与厚度!L554</f>
        <v>91.182336357969504</v>
      </c>
      <c r="M550" s="5">
        <f>覆盖面积与厚度!U554</f>
        <v>2177.8133315813916</v>
      </c>
    </row>
    <row r="551" spans="2:13" x14ac:dyDescent="0.25">
      <c r="B551">
        <f>覆盖面积与厚度!B555</f>
        <v>5.4266975328851697</v>
      </c>
      <c r="C551">
        <f>覆盖面积与厚度!N555</f>
        <v>1</v>
      </c>
      <c r="E551">
        <f t="shared" si="29"/>
        <v>5.4266975328851697</v>
      </c>
      <c r="F551">
        <f>覆盖面积与厚度!U555</f>
        <v>2258.8854305454765</v>
      </c>
      <c r="I551" s="5">
        <f>覆盖面积与厚度!B555</f>
        <v>5.4266975328851697</v>
      </c>
      <c r="J551">
        <f t="shared" si="27"/>
        <v>1</v>
      </c>
      <c r="K551">
        <f>覆盖面积与厚度!L555</f>
        <v>94.559739064394009</v>
      </c>
      <c r="M551" s="5">
        <f>覆盖面积与厚度!U555</f>
        <v>2258.8854305454765</v>
      </c>
    </row>
    <row r="552" spans="2:13" x14ac:dyDescent="0.25">
      <c r="B552">
        <f>覆盖面积与厚度!B556</f>
        <v>5.4766975328851695</v>
      </c>
      <c r="C552">
        <f>覆盖面积与厚度!N556</f>
        <v>1</v>
      </c>
      <c r="E552">
        <f t="shared" si="29"/>
        <v>5.4766975328851695</v>
      </c>
      <c r="F552">
        <f>覆盖面积与厚度!U556</f>
        <v>2339.9582477250356</v>
      </c>
      <c r="I552" s="5">
        <f>覆盖面积与厚度!B556</f>
        <v>5.4766975328851695</v>
      </c>
      <c r="J552">
        <f t="shared" si="27"/>
        <v>1</v>
      </c>
      <c r="K552">
        <f>覆盖面积与厚度!L556</f>
        <v>97.937171756965441</v>
      </c>
      <c r="M552" s="5">
        <f>覆盖面积与厚度!U556</f>
        <v>2339.9582477250356</v>
      </c>
    </row>
    <row r="553" spans="2:13" x14ac:dyDescent="0.25">
      <c r="B553">
        <f>覆盖面积与厚度!B557</f>
        <v>5.5266975328851693</v>
      </c>
      <c r="C553">
        <f>覆盖面积与厚度!N557</f>
        <v>1</v>
      </c>
      <c r="E553">
        <f t="shared" si="29"/>
        <v>5.5266975328851693</v>
      </c>
      <c r="F553">
        <f>覆盖面积与厚度!U557</f>
        <v>2421.031783105027</v>
      </c>
      <c r="I553" s="5">
        <f>覆盖面积与厚度!B557</f>
        <v>5.5266975328851693</v>
      </c>
      <c r="J553">
        <f t="shared" si="27"/>
        <v>1</v>
      </c>
      <c r="K553">
        <f>覆盖面积与厚度!L557</f>
        <v>101.31463443511758</v>
      </c>
      <c r="M553" s="5">
        <f>覆盖面积与厚度!U557</f>
        <v>2421.031783105027</v>
      </c>
    </row>
    <row r="554" spans="2:13" x14ac:dyDescent="0.25">
      <c r="B554">
        <f>覆盖面积与厚度!B558</f>
        <v>5.5698465639552381</v>
      </c>
      <c r="C554">
        <f>覆盖面积与厚度!N558</f>
        <v>1</v>
      </c>
      <c r="E554">
        <f t="shared" si="29"/>
        <v>5.5698465639552381</v>
      </c>
      <c r="F554">
        <f>覆盖面积与厚度!U558</f>
        <v>2490.9970921506397</v>
      </c>
      <c r="I554" s="5">
        <f>覆盖面积与厚度!B558</f>
        <v>5.5698465639552381</v>
      </c>
      <c r="J554">
        <f t="shared" si="27"/>
        <v>1</v>
      </c>
      <c r="K554">
        <f>覆盖面积与厚度!L558</f>
        <v>104.22933678454686</v>
      </c>
      <c r="M554" s="5">
        <f>覆盖面积与厚度!U558</f>
        <v>2490.9970921506397</v>
      </c>
    </row>
    <row r="555" spans="2:13" x14ac:dyDescent="0.25">
      <c r="B555">
        <f>覆盖面积与厚度!B559</f>
        <v>5.5698465640552381</v>
      </c>
      <c r="C555">
        <f>覆盖面积与厚度!N559</f>
        <v>1</v>
      </c>
      <c r="E555">
        <f t="shared" si="29"/>
        <v>5.5698465640552381</v>
      </c>
      <c r="F555">
        <f>覆盖面积与厚度!U559</f>
        <v>2490.997092312788</v>
      </c>
      <c r="I555" s="5">
        <f>覆盖面积与厚度!B559</f>
        <v>5.5698465640552381</v>
      </c>
      <c r="J555">
        <f t="shared" si="27"/>
        <v>1</v>
      </c>
      <c r="K555">
        <f>覆盖面积与厚度!L559</f>
        <v>104.22933679130185</v>
      </c>
      <c r="M555" s="5">
        <f>覆盖面积与厚度!U559</f>
        <v>2490.997092312788</v>
      </c>
    </row>
    <row r="556" spans="2:13" x14ac:dyDescent="0.25">
      <c r="B556">
        <f>覆盖面积与厚度!B560</f>
        <v>5.5698465643552382</v>
      </c>
      <c r="C556">
        <f>覆盖面积与厚度!N560</f>
        <v>1</v>
      </c>
      <c r="E556">
        <f t="shared" si="29"/>
        <v>5.5698465643552382</v>
      </c>
      <c r="F556">
        <f>覆盖面积与厚度!U560</f>
        <v>2490.9970927992363</v>
      </c>
      <c r="I556" s="5">
        <f>覆盖面积与厚度!B560</f>
        <v>5.5698465643552382</v>
      </c>
      <c r="J556">
        <f t="shared" si="27"/>
        <v>1</v>
      </c>
      <c r="K556">
        <f>覆盖面积与厚度!L560</f>
        <v>104.22933681156692</v>
      </c>
      <c r="M556" s="5">
        <f>覆盖面积与厚度!U560</f>
        <v>2490.9970927992363</v>
      </c>
    </row>
    <row r="557" spans="2:13" x14ac:dyDescent="0.25">
      <c r="B557">
        <f>覆盖面积与厚度!B561</f>
        <v>5.5698465647552382</v>
      </c>
      <c r="C557">
        <f>覆盖面积与厚度!N561</f>
        <v>1</v>
      </c>
      <c r="E557">
        <f t="shared" si="29"/>
        <v>5.5698465647552382</v>
      </c>
      <c r="F557">
        <f>覆盖面积与厚度!U561</f>
        <v>2490.9970934478397</v>
      </c>
      <c r="I557" s="5">
        <f>覆盖面积与厚度!B561</f>
        <v>5.5698465647552382</v>
      </c>
      <c r="J557">
        <f t="shared" si="27"/>
        <v>1</v>
      </c>
      <c r="K557">
        <f>覆盖面积与厚度!L561</f>
        <v>104.22933683858724</v>
      </c>
      <c r="M557" s="5">
        <f>覆盖面积与厚度!U561</f>
        <v>2490.9970934478397</v>
      </c>
    </row>
    <row r="558" spans="2:13" x14ac:dyDescent="0.25">
      <c r="B558">
        <f>覆盖面积与厚度!B562</f>
        <v>5.5698465649552382</v>
      </c>
      <c r="C558">
        <f>覆盖面积与厚度!N562</f>
        <v>1</v>
      </c>
      <c r="E558">
        <f t="shared" si="29"/>
        <v>5.5698465649552382</v>
      </c>
      <c r="F558">
        <f>覆盖面积与厚度!U562</f>
        <v>2490.9970937721423</v>
      </c>
      <c r="I558" s="5">
        <f>覆盖面积与厚度!B562</f>
        <v>5.5698465649552382</v>
      </c>
      <c r="J558">
        <f t="shared" si="27"/>
        <v>1</v>
      </c>
      <c r="K558">
        <f>覆盖面积与厚度!L562</f>
        <v>104.22933685209746</v>
      </c>
      <c r="M558" s="5">
        <f>覆盖面积与厚度!U562</f>
        <v>2490.9970937721423</v>
      </c>
    </row>
    <row r="559" spans="2:13" x14ac:dyDescent="0.25">
      <c r="B559">
        <f>覆盖面积与厚度!B563</f>
        <v>5.5698465739552381</v>
      </c>
      <c r="C559">
        <f>覆盖面积与厚度!N563</f>
        <v>1</v>
      </c>
      <c r="E559">
        <f t="shared" si="29"/>
        <v>5.5698465739552381</v>
      </c>
      <c r="F559">
        <f>覆盖面积与厚度!U563</f>
        <v>2490.9971083685418</v>
      </c>
      <c r="I559" s="5">
        <f>覆盖面积与厚度!B563</f>
        <v>5.5698465739552381</v>
      </c>
      <c r="J559">
        <f t="shared" si="27"/>
        <v>1</v>
      </c>
      <c r="K559">
        <f>覆盖面积与厚度!L563</f>
        <v>104.22933746017252</v>
      </c>
      <c r="M559" s="5">
        <f>覆盖面积与厚度!U563</f>
        <v>2490.9971083685418</v>
      </c>
    </row>
    <row r="560" spans="2:13" x14ac:dyDescent="0.25">
      <c r="B560">
        <f>覆盖面积与厚度!B564</f>
        <v>5.5698466639552384</v>
      </c>
      <c r="C560">
        <f>覆盖面积与厚度!N564</f>
        <v>1</v>
      </c>
      <c r="E560">
        <f t="shared" si="29"/>
        <v>5.5698466639552384</v>
      </c>
      <c r="F560">
        <f>覆盖面积与厚度!U564</f>
        <v>2490.9972546095696</v>
      </c>
      <c r="I560" s="5">
        <f>覆盖面积与厚度!B564</f>
        <v>5.5698466639552384</v>
      </c>
      <c r="J560">
        <f t="shared" si="27"/>
        <v>1</v>
      </c>
      <c r="K560">
        <f>覆盖面积与厚度!L564</f>
        <v>104.22934355246416</v>
      </c>
      <c r="M560" s="5">
        <f>覆盖面积与厚度!U564</f>
        <v>2490.9972546095696</v>
      </c>
    </row>
    <row r="561" spans="2:13" x14ac:dyDescent="0.25">
      <c r="B561">
        <f>覆盖面积与厚度!B565</f>
        <v>5.5698475639552383</v>
      </c>
      <c r="C561">
        <f>覆盖面积与厚度!N565</f>
        <v>1</v>
      </c>
      <c r="E561">
        <f t="shared" si="29"/>
        <v>5.5698475639552383</v>
      </c>
      <c r="F561">
        <f>覆盖面积与厚度!U565</f>
        <v>2490.9987449164059</v>
      </c>
      <c r="I561" s="5">
        <f>覆盖面积与厚度!B565</f>
        <v>5.5698475639552383</v>
      </c>
      <c r="J561">
        <f t="shared" si="27"/>
        <v>1</v>
      </c>
      <c r="K561">
        <f>覆盖面积与厚度!L565</f>
        <v>104.22940563753025</v>
      </c>
      <c r="M561" s="5">
        <f>覆盖面积与厚度!U565</f>
        <v>2490.9987449164059</v>
      </c>
    </row>
    <row r="562" spans="2:13" x14ac:dyDescent="0.25">
      <c r="B562">
        <f>覆盖面积与厚度!B566</f>
        <v>5.5698540507672023</v>
      </c>
      <c r="C562">
        <f>覆盖面积与厚度!N566</f>
        <v>1</v>
      </c>
      <c r="E562">
        <f t="shared" si="29"/>
        <v>5.5698540507672023</v>
      </c>
      <c r="F562">
        <f>覆盖面积与厚度!U566</f>
        <v>2491.011011741979</v>
      </c>
      <c r="I562" s="5">
        <f>覆盖面积与厚度!B566</f>
        <v>5.5698540507672023</v>
      </c>
      <c r="J562">
        <f t="shared" si="27"/>
        <v>1</v>
      </c>
      <c r="K562">
        <f>覆盖面积与厚度!L566</f>
        <v>104.22991666429159</v>
      </c>
      <c r="M562" s="5">
        <f>覆盖面积与厚度!U566</f>
        <v>2491.011011741979</v>
      </c>
    </row>
    <row r="563" spans="2:13" x14ac:dyDescent="0.25">
      <c r="B563">
        <f>覆盖面积与厚度!B567</f>
        <v>5.5698565639552378</v>
      </c>
      <c r="C563">
        <f>覆盖面积与厚度!N567</f>
        <v>1</v>
      </c>
      <c r="E563">
        <f t="shared" si="29"/>
        <v>5.5698565639552378</v>
      </c>
      <c r="F563">
        <f>覆盖面积与厚度!U567</f>
        <v>2491.0157642820564</v>
      </c>
      <c r="I563" s="5">
        <f>覆盖面积与厚度!B567</f>
        <v>5.5698565639552378</v>
      </c>
      <c r="J563">
        <f t="shared" si="27"/>
        <v>1</v>
      </c>
      <c r="K563">
        <f>覆盖面积与厚度!L567</f>
        <v>104.23011465154994</v>
      </c>
      <c r="M563" s="5">
        <f>覆盖面积与厚度!U567</f>
        <v>2491.0157642820564</v>
      </c>
    </row>
    <row r="564" spans="2:13" x14ac:dyDescent="0.25">
      <c r="B564">
        <f>覆盖面积与厚度!B568</f>
        <v>5.5698665639552383</v>
      </c>
      <c r="C564">
        <f>覆盖面积与厚度!N568</f>
        <v>1</v>
      </c>
      <c r="E564">
        <f t="shared" si="29"/>
        <v>5.5698665639552383</v>
      </c>
      <c r="F564">
        <f>覆盖面积与厚度!U568</f>
        <v>2491.0346746793525</v>
      </c>
      <c r="I564" s="5">
        <f>覆盖面积与厚度!B568</f>
        <v>5.5698665639552383</v>
      </c>
      <c r="J564">
        <f t="shared" si="27"/>
        <v>1</v>
      </c>
      <c r="K564">
        <f>覆盖面积与厚度!L568</f>
        <v>104.23090244453097</v>
      </c>
      <c r="M564" s="5">
        <f>覆盖面积与厚度!U568</f>
        <v>2491.0346746793525</v>
      </c>
    </row>
    <row r="565" spans="2:13" x14ac:dyDescent="0.25">
      <c r="B565">
        <f>覆盖面积与厚度!B569</f>
        <v>5.569896563955238</v>
      </c>
      <c r="C565">
        <f>覆盖面积与厚度!N569</f>
        <v>1</v>
      </c>
      <c r="E565">
        <f t="shared" si="29"/>
        <v>5.569896563955238</v>
      </c>
      <c r="F565">
        <f>覆盖面积与厚度!U569</f>
        <v>2491.0914058374924</v>
      </c>
      <c r="I565" s="5">
        <f>覆盖面积与厚度!B569</f>
        <v>5.569896563955238</v>
      </c>
      <c r="J565">
        <f t="shared" si="27"/>
        <v>1</v>
      </c>
      <c r="K565">
        <f>覆盖面积与厚度!L569</f>
        <v>104.23326582206816</v>
      </c>
      <c r="M565" s="5">
        <f>覆盖面积与厚度!U569</f>
        <v>2491.0914058374924</v>
      </c>
    </row>
    <row r="566" spans="2:13" x14ac:dyDescent="0.25">
      <c r="B566">
        <f>覆盖面积与厚度!B570</f>
        <v>5.5699265639552378</v>
      </c>
      <c r="C566">
        <f>覆盖面积与厚度!N570</f>
        <v>1</v>
      </c>
      <c r="E566">
        <f t="shared" si="29"/>
        <v>5.5699265639552378</v>
      </c>
      <c r="F566">
        <f>覆盖面积与厚度!U570</f>
        <v>2491.1481369618882</v>
      </c>
      <c r="I566" s="5">
        <f>覆盖面积与厚度!B570</f>
        <v>5.5699265639552378</v>
      </c>
      <c r="J566">
        <f t="shared" si="27"/>
        <v>1</v>
      </c>
      <c r="K566">
        <f>覆盖面积与厚度!L570</f>
        <v>104.23562919819962</v>
      </c>
      <c r="M566" s="5">
        <f>覆盖面积与厚度!U570</f>
        <v>2491.1481369618882</v>
      </c>
    </row>
    <row r="567" spans="2:13" x14ac:dyDescent="0.25">
      <c r="B567">
        <f>覆盖面积与厚度!B571</f>
        <v>5.5699465639552379</v>
      </c>
      <c r="C567">
        <f>覆盖面积与厚度!N571</f>
        <v>1</v>
      </c>
      <c r="E567">
        <f t="shared" si="29"/>
        <v>5.5699465639552379</v>
      </c>
      <c r="F567">
        <f>覆盖面积与厚度!U571</f>
        <v>2491.1859576930083</v>
      </c>
      <c r="I567" s="5">
        <f>覆盖面积与厚度!B571</f>
        <v>5.5699465639552379</v>
      </c>
      <c r="J567">
        <f t="shared" ref="J567:J583" si="30">J566</f>
        <v>1</v>
      </c>
      <c r="K567">
        <f>覆盖面积与厚度!L571</f>
        <v>104.23720478151752</v>
      </c>
      <c r="M567" s="5">
        <f>覆盖面积与厚度!U571</f>
        <v>2491.1859576930083</v>
      </c>
    </row>
    <row r="568" spans="2:13" x14ac:dyDescent="0.25">
      <c r="B568">
        <f>覆盖面积与厚度!B572</f>
        <v>5.5700465639552386</v>
      </c>
      <c r="C568">
        <f>覆盖面积与厚度!N572</f>
        <v>1</v>
      </c>
      <c r="E568">
        <f t="shared" si="29"/>
        <v>5.5700465639552386</v>
      </c>
      <c r="F568">
        <f>覆盖面积与厚度!U572</f>
        <v>2491.3750611487599</v>
      </c>
      <c r="I568" s="5">
        <f>覆盖面积与厚度!B572</f>
        <v>5.5700465639552386</v>
      </c>
      <c r="J568">
        <f t="shared" si="30"/>
        <v>1</v>
      </c>
      <c r="K568">
        <f>覆盖面积与厚度!L572</f>
        <v>104.24508268978181</v>
      </c>
      <c r="M568" s="5">
        <f>覆盖面积与厚度!U572</f>
        <v>2491.3750611487599</v>
      </c>
    </row>
    <row r="569" spans="2:13" x14ac:dyDescent="0.25">
      <c r="B569">
        <f>覆盖面积与厚度!B573</f>
        <v>5.5703465639552379</v>
      </c>
      <c r="C569">
        <f>覆盖面积与厚度!N573</f>
        <v>1</v>
      </c>
      <c r="E569">
        <f t="shared" si="29"/>
        <v>5.5703465639552379</v>
      </c>
      <c r="F569">
        <f>覆盖面积与厚度!U573</f>
        <v>2491.9423705239487</v>
      </c>
      <c r="I569" s="5">
        <f>覆盖面积与厚度!B573</f>
        <v>5.5703465639552379</v>
      </c>
      <c r="J569">
        <f t="shared" si="30"/>
        <v>1</v>
      </c>
      <c r="K569">
        <f>覆盖面积与厚度!L573</f>
        <v>104.26871637324872</v>
      </c>
      <c r="M569" s="5">
        <f>覆盖面积与厚度!U573</f>
        <v>2491.9423705239487</v>
      </c>
    </row>
    <row r="570" spans="2:13" x14ac:dyDescent="0.25">
      <c r="B570">
        <f>覆盖面积与厚度!B574</f>
        <v>5.5706465639552381</v>
      </c>
      <c r="C570">
        <f>覆盖面积与厚度!N574</f>
        <v>1</v>
      </c>
      <c r="E570">
        <f t="shared" si="29"/>
        <v>5.5706465639552381</v>
      </c>
      <c r="F570">
        <f>覆盖面积与厚度!U574</f>
        <v>2492.509678907079</v>
      </c>
      <c r="I570" s="5">
        <f>覆盖面积与厚度!B574</f>
        <v>5.5706465639552381</v>
      </c>
      <c r="J570">
        <f t="shared" si="30"/>
        <v>1</v>
      </c>
      <c r="K570">
        <f>覆盖面积与厚度!L574</f>
        <v>104.29235001539001</v>
      </c>
      <c r="M570" s="5">
        <f>覆盖面积与厚度!U574</f>
        <v>2492.509678907079</v>
      </c>
    </row>
    <row r="571" spans="2:13" x14ac:dyDescent="0.25">
      <c r="B571">
        <f>覆盖面积与厚度!B575</f>
        <v>5.5708465639552385</v>
      </c>
      <c r="C571">
        <f>覆盖面积与厚度!N575</f>
        <v>1</v>
      </c>
      <c r="E571">
        <f t="shared" si="29"/>
        <v>5.5708465639552385</v>
      </c>
      <c r="F571">
        <f>覆盖面积与厚度!U575</f>
        <v>2492.8878839448653</v>
      </c>
      <c r="I571" s="5">
        <f>覆盖面积与厚度!B575</f>
        <v>5.5708465639552385</v>
      </c>
      <c r="J571">
        <f t="shared" si="30"/>
        <v>1</v>
      </c>
      <c r="K571">
        <f>覆盖面积与厚度!L575</f>
        <v>104.30810575386586</v>
      </c>
      <c r="M571" s="5">
        <f>覆盖面积与厚度!U575</f>
        <v>2492.8878839448653</v>
      </c>
    </row>
    <row r="572" spans="2:13" x14ac:dyDescent="0.25">
      <c r="B572">
        <f>覆盖面积与厚度!B576</f>
        <v>5.5718465639552379</v>
      </c>
      <c r="C572">
        <f>覆盖面积与厚度!N576</f>
        <v>1</v>
      </c>
      <c r="E572">
        <f t="shared" si="29"/>
        <v>5.5718465639552379</v>
      </c>
      <c r="F572">
        <f>覆盖面积与厚度!U576</f>
        <v>2494.7789036477507</v>
      </c>
      <c r="I572" s="5">
        <f>覆盖面积与厚度!B576</f>
        <v>5.5718465639552379</v>
      </c>
      <c r="J572">
        <f t="shared" si="30"/>
        <v>1</v>
      </c>
      <c r="K572">
        <f>覆盖面积与厚度!L576</f>
        <v>104.38688421773141</v>
      </c>
      <c r="M572" s="5">
        <f>覆盖面积与厚度!U576</f>
        <v>2494.7789036477507</v>
      </c>
    </row>
    <row r="573" spans="2:13" x14ac:dyDescent="0.25">
      <c r="B573">
        <f>覆盖面积与厚度!B577</f>
        <v>5.574846563955238</v>
      </c>
      <c r="C573">
        <f>覆盖面积与厚度!N577</f>
        <v>1</v>
      </c>
      <c r="E573">
        <f t="shared" si="29"/>
        <v>5.574846563955238</v>
      </c>
      <c r="F573">
        <f>覆盖面积与厚度!U577</f>
        <v>2500.4519388878871</v>
      </c>
      <c r="I573" s="5">
        <f>覆盖面积与厚度!B577</f>
        <v>5.574846563955238</v>
      </c>
      <c r="J573">
        <f t="shared" si="30"/>
        <v>1</v>
      </c>
      <c r="K573">
        <f>覆盖面积与厚度!L577</f>
        <v>104.6232186152602</v>
      </c>
      <c r="M573" s="5">
        <f>覆盖面积与厚度!U577</f>
        <v>2500.4519388878871</v>
      </c>
    </row>
    <row r="574" spans="2:13" x14ac:dyDescent="0.25">
      <c r="B574">
        <f>覆盖面积与厚度!B578</f>
        <v>5.5778465639552381</v>
      </c>
      <c r="C574">
        <f>覆盖面积与厚度!N578</f>
        <v>1</v>
      </c>
      <c r="E574">
        <f t="shared" si="29"/>
        <v>5.5778465639552381</v>
      </c>
      <c r="F574">
        <f>覆盖面积与厚度!U578</f>
        <v>2506.1249502596133</v>
      </c>
      <c r="I574" s="5">
        <f>覆盖面积与厚度!B578</f>
        <v>5.5778465639552381</v>
      </c>
      <c r="J574">
        <f t="shared" si="30"/>
        <v>1</v>
      </c>
      <c r="K574">
        <f>覆盖面积与厚度!L578</f>
        <v>104.85955201872581</v>
      </c>
      <c r="M574" s="5">
        <f>覆盖面积与厚度!U578</f>
        <v>2506.1249502596133</v>
      </c>
    </row>
    <row r="575" spans="2:13" x14ac:dyDescent="0.25">
      <c r="B575">
        <f>覆盖面积与厚度!B579</f>
        <v>5.5798465639552379</v>
      </c>
      <c r="C575">
        <f>覆盖面积与厚度!N579</f>
        <v>1</v>
      </c>
      <c r="E575">
        <f t="shared" si="29"/>
        <v>5.5798465639552379</v>
      </c>
      <c r="F575">
        <f>覆盖面积与厚度!U579</f>
        <v>2509.906943752474</v>
      </c>
      <c r="I575" s="5">
        <f>覆盖面积与厚度!B579</f>
        <v>5.5798465639552379</v>
      </c>
      <c r="J575">
        <f t="shared" si="30"/>
        <v>1</v>
      </c>
      <c r="K575">
        <f>覆盖面积与厚度!L579</f>
        <v>105.01710703425167</v>
      </c>
      <c r="M575" s="5">
        <f>覆盖面积与厚度!U579</f>
        <v>2509.906943752474</v>
      </c>
    </row>
    <row r="576" spans="2:13" x14ac:dyDescent="0.25">
      <c r="B576">
        <f>覆盖面积与厚度!B580</f>
        <v>5.5898465639552377</v>
      </c>
      <c r="C576">
        <f>覆盖面积与厚度!N580</f>
        <v>1</v>
      </c>
      <c r="E576">
        <f t="shared" si="29"/>
        <v>5.5898465639552377</v>
      </c>
      <c r="F576">
        <f>覆盖面积与厚度!U580</f>
        <v>2528.8168211008342</v>
      </c>
      <c r="I576" s="5">
        <f>覆盖面积与厚度!B580</f>
        <v>5.5898465639552377</v>
      </c>
      <c r="J576">
        <f t="shared" si="30"/>
        <v>1</v>
      </c>
      <c r="K576">
        <f>覆盖面积与厚度!L580</f>
        <v>105.80487836079523</v>
      </c>
      <c r="M576" s="5">
        <f>覆盖面积与厚度!U580</f>
        <v>2528.8168211008342</v>
      </c>
    </row>
    <row r="577" spans="2:13" x14ac:dyDescent="0.25">
      <c r="B577">
        <f>覆盖面积与厚度!B581</f>
        <v>5.619846563955238</v>
      </c>
      <c r="C577">
        <f>覆盖面积与厚度!N581</f>
        <v>1</v>
      </c>
      <c r="E577">
        <f t="shared" si="29"/>
        <v>5.619846563955238</v>
      </c>
      <c r="F577">
        <f>覆盖面积与厚度!U581</f>
        <v>2585.5464486491196</v>
      </c>
      <c r="I577" s="5">
        <f>覆盖面积与厚度!B581</f>
        <v>5.619846563955238</v>
      </c>
      <c r="J577">
        <f t="shared" si="30"/>
        <v>1</v>
      </c>
      <c r="K577">
        <f>覆盖面积与厚度!L581</f>
        <v>108.1681921807949</v>
      </c>
      <c r="M577" s="5">
        <f>覆盖面积与厚度!U581</f>
        <v>2585.5464486491196</v>
      </c>
    </row>
    <row r="578" spans="2:13" x14ac:dyDescent="0.25">
      <c r="B578">
        <f>覆盖面积与厚度!B582</f>
        <v>5.6498465639552382</v>
      </c>
      <c r="C578">
        <f>覆盖面积与厚度!N582</f>
        <v>1</v>
      </c>
      <c r="E578">
        <f t="shared" si="29"/>
        <v>5.6498465639552382</v>
      </c>
      <c r="F578">
        <f>覆盖面积与厚度!U582</f>
        <v>2642.2760716978023</v>
      </c>
      <c r="I578" s="5">
        <f>覆盖面积与厚度!B582</f>
        <v>5.6498465639552382</v>
      </c>
      <c r="J578">
        <f t="shared" si="30"/>
        <v>1</v>
      </c>
      <c r="K578">
        <f>覆盖面积与厚度!L582</f>
        <v>110.53150584106119</v>
      </c>
      <c r="M578" s="5">
        <f>覆盖面积与厚度!U582</f>
        <v>2642.2760716978023</v>
      </c>
    </row>
    <row r="579" spans="2:13" x14ac:dyDescent="0.25">
      <c r="B579">
        <f>覆盖面积与厚度!B583</f>
        <v>5.6698465639552378</v>
      </c>
      <c r="C579">
        <f>覆盖面积与厚度!N583</f>
        <v>1</v>
      </c>
      <c r="E579">
        <f t="shared" si="29"/>
        <v>5.6698465639552378</v>
      </c>
      <c r="F579">
        <f>覆盖面积与厚度!U583</f>
        <v>2680.0957083453363</v>
      </c>
      <c r="I579" s="5">
        <f>覆盖面积与厚度!B583</f>
        <v>5.6698465639552378</v>
      </c>
      <c r="J579">
        <f t="shared" si="30"/>
        <v>1</v>
      </c>
      <c r="K579">
        <f>覆盖面积与厚度!L583</f>
        <v>112.1070436255773</v>
      </c>
      <c r="M579" s="5">
        <f>覆盖面积与厚度!U583</f>
        <v>2680.0957083453363</v>
      </c>
    </row>
    <row r="580" spans="2:13" x14ac:dyDescent="0.25">
      <c r="B580">
        <f>覆盖面积与厚度!B584</f>
        <v>5.7198465639552385</v>
      </c>
      <c r="C580">
        <f>覆盖面积与厚度!N584</f>
        <v>1</v>
      </c>
      <c r="E580">
        <f t="shared" si="29"/>
        <v>5.7198465639552385</v>
      </c>
      <c r="F580">
        <f>覆盖面积与厚度!U584</f>
        <v>2774.6454772829916</v>
      </c>
      <c r="I580" s="5">
        <f>覆盖面积与厚度!B584</f>
        <v>5.7198465639552385</v>
      </c>
      <c r="J580">
        <f t="shared" si="30"/>
        <v>1</v>
      </c>
      <c r="K580">
        <f>覆盖面积与厚度!L584</f>
        <v>116.04591638053472</v>
      </c>
      <c r="M580" s="5">
        <f>覆盖面积与厚度!U584</f>
        <v>2774.6454772829916</v>
      </c>
    </row>
    <row r="581" spans="2:13" x14ac:dyDescent="0.25">
      <c r="B581">
        <f>覆盖面积与厚度!B585</f>
        <v>5.7698465639552383</v>
      </c>
      <c r="C581">
        <f>覆盖面积与厚度!N585</f>
        <v>1</v>
      </c>
      <c r="E581">
        <f t="shared" si="29"/>
        <v>5.7698465639552383</v>
      </c>
      <c r="F581">
        <f>覆盖面积与厚度!U585</f>
        <v>2869.1959235231789</v>
      </c>
      <c r="I581" s="5">
        <f>覆盖面积与厚度!B585</f>
        <v>5.7698465639552383</v>
      </c>
      <c r="J581">
        <f t="shared" si="30"/>
        <v>1</v>
      </c>
      <c r="K581">
        <f>覆盖面积与厚度!L585</f>
        <v>119.98481742854831</v>
      </c>
      <c r="M581" s="5">
        <f>覆盖面积与厚度!U585</f>
        <v>2869.1959235231789</v>
      </c>
    </row>
    <row r="582" spans="2:13" x14ac:dyDescent="0.25">
      <c r="B582">
        <f>覆盖面积与厚度!B586</f>
        <v>5.8198465639552381</v>
      </c>
      <c r="C582">
        <f>覆盖面积与厚度!N586</f>
        <v>1</v>
      </c>
      <c r="E582">
        <f t="shared" si="29"/>
        <v>5.8198465639552381</v>
      </c>
      <c r="F582">
        <f>覆盖面积与厚度!U586</f>
        <v>2963.7470470496187</v>
      </c>
      <c r="I582" s="5">
        <f>覆盖面积与厚度!B586</f>
        <v>5.8198465639552381</v>
      </c>
      <c r="J582">
        <f t="shared" si="30"/>
        <v>1</v>
      </c>
      <c r="K582">
        <f>覆盖面积与厚度!L586</f>
        <v>123.9237467690069</v>
      </c>
      <c r="M582" s="5">
        <f>覆盖面积与厚度!U586</f>
        <v>2963.7470470496187</v>
      </c>
    </row>
    <row r="583" spans="2:13" x14ac:dyDescent="0.25">
      <c r="B583">
        <f>覆盖面积与厚度!B587</f>
        <v>5.862995595025307</v>
      </c>
      <c r="C583">
        <f>覆盖面积与厚度!N587</f>
        <v>1</v>
      </c>
      <c r="E583">
        <f t="shared" si="29"/>
        <v>5.862995595025307</v>
      </c>
      <c r="F583">
        <f>覆盖面积与厚度!U587</f>
        <v>3045.3432037748989</v>
      </c>
      <c r="I583" s="5">
        <f>覆盖面积与厚度!B587</f>
        <v>5.862995595025307</v>
      </c>
      <c r="J583">
        <f t="shared" si="30"/>
        <v>1</v>
      </c>
      <c r="K583">
        <f>覆盖面积与厚度!L587</f>
        <v>127.32298190495689</v>
      </c>
      <c r="M583" s="5">
        <f>覆盖面积与厚度!U587</f>
        <v>3045.3432037748989</v>
      </c>
    </row>
    <row r="584" spans="2:13" x14ac:dyDescent="0.25">
      <c r="I584" s="5"/>
    </row>
    <row r="585" spans="2:13" x14ac:dyDescent="0.25">
      <c r="I585" s="5"/>
    </row>
    <row r="586" spans="2:13" x14ac:dyDescent="0.25">
      <c r="I586" s="5"/>
    </row>
    <row r="587" spans="2:13" x14ac:dyDescent="0.25">
      <c r="I587" s="5"/>
    </row>
    <row r="588" spans="2:13" x14ac:dyDescent="0.25">
      <c r="I588" s="5"/>
    </row>
    <row r="589" spans="2:13" x14ac:dyDescent="0.25">
      <c r="I589" s="5"/>
    </row>
    <row r="590" spans="2:13" x14ac:dyDescent="0.25">
      <c r="I590" s="5"/>
    </row>
  </sheetData>
  <phoneticPr fontId="2" type="noConversion"/>
  <pageMargins left="0.7" right="0.7" top="0.75" bottom="0.75" header="0.3" footer="0.3"/>
  <pageSetup paperSize="9" orientation="portrait" horizontalDpi="1200" verticalDpi="1200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215F41-1854-4950-B34A-428283DFF595}">
  <dimension ref="A1:Q621"/>
  <sheetViews>
    <sheetView workbookViewId="0">
      <selection activeCell="A33" sqref="A33"/>
    </sheetView>
  </sheetViews>
  <sheetFormatPr defaultRowHeight="13.8" x14ac:dyDescent="0.25"/>
  <cols>
    <col min="3" max="3" width="11.109375" style="66" bestFit="1" customWidth="1"/>
    <col min="7" max="7" width="21.77734375" customWidth="1"/>
    <col min="10" max="11" width="8.6640625" style="86"/>
    <col min="12" max="12" width="11.44140625" style="86" customWidth="1"/>
    <col min="13" max="13" width="11.77734375" style="86" customWidth="1"/>
    <col min="14" max="14" width="10.77734375" style="86" customWidth="1"/>
    <col min="15" max="15" width="11.33203125" style="86" customWidth="1"/>
  </cols>
  <sheetData>
    <row r="1" spans="1:17" x14ac:dyDescent="0.25">
      <c r="B1" t="str">
        <f>M1完全溶解的层数!G2</f>
        <v>合金M</v>
      </c>
      <c r="C1">
        <f>M1完全溶解的层数!H2</f>
        <v>25.041715834188615</v>
      </c>
      <c r="F1">
        <f>'OH-离子浓度 '!A5</f>
        <v>7.4868119641229509E-6</v>
      </c>
      <c r="G1" t="str">
        <f>'OH-离子浓度 '!B5</f>
        <v>JM溶解电流密度A/m2)</v>
      </c>
      <c r="H1" s="5">
        <f>'OH-离子浓度 '!C5</f>
        <v>385533071.99181575</v>
      </c>
    </row>
    <row r="2" spans="1:17" x14ac:dyDescent="0.25">
      <c r="B2" t="str">
        <f>M1完全溶解的层数!G5</f>
        <v>合金密度</v>
      </c>
      <c r="C2">
        <f>M1完全溶解的层数!H5</f>
        <v>1.8087323088155971</v>
      </c>
      <c r="D2" t="str">
        <f>M1完全溶解的层数!I5</f>
        <v>g/cm3</v>
      </c>
      <c r="F2">
        <f>'OH-离子浓度 '!A6</f>
        <v>0.2931415442581049</v>
      </c>
      <c r="G2" t="str">
        <f>'OH-离子浓度 '!B6</f>
        <v>JM溶解电流密度A/m2)</v>
      </c>
      <c r="H2" s="5">
        <f>'OH-离子浓度 '!C6</f>
        <v>18.630542539353492</v>
      </c>
      <c r="L2" s="87"/>
    </row>
    <row r="3" spans="1:17" x14ac:dyDescent="0.25">
      <c r="B3" t="s">
        <v>188</v>
      </c>
      <c r="C3" s="66">
        <v>2</v>
      </c>
      <c r="G3" t="s">
        <v>287</v>
      </c>
      <c r="H3" s="5">
        <f>(H1*F1+H2*F2)/(F1+F2)</f>
        <v>9864.8629040582837</v>
      </c>
    </row>
    <row r="4" spans="1:17" x14ac:dyDescent="0.25">
      <c r="B4" t="s">
        <v>189</v>
      </c>
      <c r="C4" s="66">
        <v>96485</v>
      </c>
    </row>
    <row r="5" spans="1:17" ht="16.8" x14ac:dyDescent="0.25">
      <c r="B5" t="s">
        <v>167</v>
      </c>
      <c r="F5" t="s">
        <v>288</v>
      </c>
      <c r="J5" s="86" t="s">
        <v>175</v>
      </c>
    </row>
    <row r="6" spans="1:17" ht="27.6" x14ac:dyDescent="0.25">
      <c r="A6">
        <f>'OH-离子浓度 '!A15</f>
        <v>0</v>
      </c>
      <c r="B6" s="2" t="str">
        <f>覆盖面积与厚度!B6</f>
        <v>时间t/s</v>
      </c>
      <c r="C6" s="68" t="str">
        <f>覆盖面积与厚度!N6</f>
        <v>覆盖率AS/A</v>
      </c>
      <c r="D6" s="70" t="s">
        <v>294</v>
      </c>
      <c r="E6" s="70" t="s">
        <v>293</v>
      </c>
      <c r="F6" s="70" t="s">
        <v>190</v>
      </c>
      <c r="G6" s="70" t="s">
        <v>191</v>
      </c>
      <c r="I6" s="2"/>
      <c r="J6" s="2" t="str">
        <f t="shared" ref="J6:O6" si="0">B6</f>
        <v>时间t/s</v>
      </c>
      <c r="K6" s="2" t="str">
        <f t="shared" si="0"/>
        <v>覆盖率AS/A</v>
      </c>
      <c r="L6" s="2" t="str">
        <f t="shared" si="0"/>
        <v>iAolly
A/cm2</v>
      </c>
      <c r="M6" s="2" t="str">
        <f t="shared" si="0"/>
        <v>ics
A/cm2</v>
      </c>
      <c r="N6" s="2" t="str">
        <f>F6</f>
        <v>icorr
A/cm2</v>
      </c>
      <c r="O6" s="2" t="str">
        <f t="shared" si="0"/>
        <v>CR腐蚀速率mm/a</v>
      </c>
      <c r="P6" s="5"/>
      <c r="Q6" s="5"/>
    </row>
    <row r="7" spans="1:17" x14ac:dyDescent="0.25">
      <c r="A7">
        <f>'OH-离子浓度 '!A16</f>
        <v>0</v>
      </c>
      <c r="B7">
        <f>覆盖面积与厚度!B7</f>
        <v>0</v>
      </c>
      <c r="C7" s="66">
        <f>覆盖面积与厚度!N7</f>
        <v>0</v>
      </c>
      <c r="D7" s="5">
        <v>0</v>
      </c>
      <c r="E7" s="5">
        <v>9.9999999999999995E-7</v>
      </c>
      <c r="F7" s="5">
        <f>D7*(1-C7)+E7*C7</f>
        <v>0</v>
      </c>
      <c r="G7" s="5">
        <f>$F7*$C$1/$C$3/$C$4/$C$2*10*60*60*24*365</f>
        <v>0</v>
      </c>
      <c r="H7" s="5"/>
      <c r="J7" s="86">
        <f t="shared" ref="J7:J70" si="1">B7</f>
        <v>0</v>
      </c>
      <c r="K7" s="86">
        <f t="shared" ref="K7:K70" si="2">C7</f>
        <v>0</v>
      </c>
      <c r="L7" s="86">
        <v>0</v>
      </c>
      <c r="M7" s="87">
        <f t="shared" ref="M7:M70" si="3">E7</f>
        <v>9.9999999999999995E-7</v>
      </c>
      <c r="P7" s="5"/>
      <c r="Q7" s="5"/>
    </row>
    <row r="8" spans="1:17" x14ac:dyDescent="0.25">
      <c r="A8">
        <f>'OH-离子浓度 '!A17</f>
        <v>0</v>
      </c>
      <c r="B8">
        <f>覆盖面积与厚度!B8</f>
        <v>1E-10</v>
      </c>
      <c r="C8" s="66">
        <f>覆盖面积与厚度!N8</f>
        <v>0</v>
      </c>
      <c r="D8" s="5">
        <f>H1/10000</f>
        <v>38553.307199181574</v>
      </c>
      <c r="E8" s="5">
        <v>9.9999999999999995E-7</v>
      </c>
      <c r="F8" s="5">
        <f>D8*(1-C8)+E8*C8</f>
        <v>38553.307199181574</v>
      </c>
      <c r="G8" s="5">
        <f>$F8*$C$1/$C$3/$C$4/$C$2*10*(60*60*24*365)</f>
        <v>872304746.49074709</v>
      </c>
      <c r="H8" s="5"/>
      <c r="J8" s="86">
        <f t="shared" si="1"/>
        <v>1E-10</v>
      </c>
      <c r="K8" s="86">
        <f t="shared" si="2"/>
        <v>0</v>
      </c>
      <c r="L8" s="87">
        <f>(H1*F1+H2*F2)/(F1+F2)/10000</f>
        <v>0.98648629040582836</v>
      </c>
      <c r="M8" s="87">
        <f t="shared" si="3"/>
        <v>9.9999999999999995E-7</v>
      </c>
      <c r="N8" s="87">
        <f>L8*(1-K8)+K8*M8</f>
        <v>0.98648629040582836</v>
      </c>
      <c r="O8" s="87">
        <f t="shared" ref="O8:O71" si="4">$N8*$C$1/$C$3/$C$4/$C$2*10*(60*60*24*365)</f>
        <v>22320.17785201372</v>
      </c>
      <c r="P8" s="5"/>
      <c r="Q8" s="5"/>
    </row>
    <row r="9" spans="1:17" x14ac:dyDescent="0.25">
      <c r="A9">
        <f>'OH-离子浓度 '!A18</f>
        <v>0</v>
      </c>
      <c r="B9">
        <f>覆盖面积与厚度!B9</f>
        <v>4.0000000000000001E-10</v>
      </c>
      <c r="C9" s="66">
        <f>覆盖面积与厚度!N9</f>
        <v>0</v>
      </c>
      <c r="D9" s="5">
        <f>D8</f>
        <v>38553.307199181574</v>
      </c>
      <c r="E9" s="5">
        <v>9.9999999999999995E-7</v>
      </c>
      <c r="F9" s="5">
        <f t="shared" ref="F9:F23" si="5">D9*(1-C9)+E9*C9</f>
        <v>38553.307199181574</v>
      </c>
      <c r="G9" s="5">
        <f t="shared" ref="G9:G72" si="6">$F9*$C$1/$C$3/$C$4/$C$2*10*60*60*24*365</f>
        <v>872304746.49074709</v>
      </c>
      <c r="H9" s="5"/>
      <c r="J9" s="86">
        <f t="shared" si="1"/>
        <v>4.0000000000000001E-10</v>
      </c>
      <c r="K9" s="86">
        <f t="shared" si="2"/>
        <v>0</v>
      </c>
      <c r="L9" s="87">
        <f>L8</f>
        <v>0.98648629040582836</v>
      </c>
      <c r="M9" s="87">
        <f t="shared" si="3"/>
        <v>9.9999999999999995E-7</v>
      </c>
      <c r="N9" s="87">
        <f t="shared" ref="N9:N72" si="7">L9*(1-K9)+K9*M9</f>
        <v>0.98648629040582836</v>
      </c>
      <c r="O9" s="87">
        <f t="shared" si="4"/>
        <v>22320.17785201372</v>
      </c>
      <c r="P9" s="5"/>
      <c r="Q9" s="5"/>
    </row>
    <row r="10" spans="1:17" x14ac:dyDescent="0.25">
      <c r="A10">
        <f>'OH-离子浓度 '!A19</f>
        <v>0</v>
      </c>
      <c r="B10">
        <f>覆盖面积与厚度!B10</f>
        <v>8.0000000000000003E-10</v>
      </c>
      <c r="C10" s="66">
        <f>覆盖面积与厚度!N10</f>
        <v>0</v>
      </c>
      <c r="D10" s="5">
        <f t="shared" ref="D10:D36" si="8">D9</f>
        <v>38553.307199181574</v>
      </c>
      <c r="E10" s="5">
        <v>9.9999999999999995E-7</v>
      </c>
      <c r="F10" s="5">
        <f t="shared" si="5"/>
        <v>38553.307199181574</v>
      </c>
      <c r="G10" s="5">
        <f t="shared" si="6"/>
        <v>872304746.49074709</v>
      </c>
      <c r="H10" s="5"/>
      <c r="J10" s="86">
        <f t="shared" si="1"/>
        <v>8.0000000000000003E-10</v>
      </c>
      <c r="K10" s="86">
        <f t="shared" si="2"/>
        <v>0</v>
      </c>
      <c r="L10" s="87">
        <f t="shared" ref="L10:L73" si="9">L9</f>
        <v>0.98648629040582836</v>
      </c>
      <c r="M10" s="87">
        <f t="shared" si="3"/>
        <v>9.9999999999999995E-7</v>
      </c>
      <c r="N10" s="87">
        <f t="shared" si="7"/>
        <v>0.98648629040582836</v>
      </c>
      <c r="O10" s="87">
        <f t="shared" si="4"/>
        <v>22320.17785201372</v>
      </c>
      <c r="P10" s="5"/>
      <c r="Q10" s="5"/>
    </row>
    <row r="11" spans="1:17" x14ac:dyDescent="0.25">
      <c r="A11">
        <f>'OH-离子浓度 '!A20</f>
        <v>0</v>
      </c>
      <c r="B11">
        <f>覆盖面积与厚度!B11</f>
        <v>1.0000000000000001E-9</v>
      </c>
      <c r="C11" s="66">
        <f>覆盖面积与厚度!N11</f>
        <v>0</v>
      </c>
      <c r="D11" s="5">
        <f t="shared" si="8"/>
        <v>38553.307199181574</v>
      </c>
      <c r="E11" s="5">
        <v>9.9999999999999995E-7</v>
      </c>
      <c r="F11" s="5">
        <f t="shared" si="5"/>
        <v>38553.307199181574</v>
      </c>
      <c r="G11" s="5">
        <f t="shared" si="6"/>
        <v>872304746.49074709</v>
      </c>
      <c r="H11" s="5"/>
      <c r="J11" s="86">
        <f t="shared" si="1"/>
        <v>1.0000000000000001E-9</v>
      </c>
      <c r="K11" s="86">
        <f t="shared" si="2"/>
        <v>0</v>
      </c>
      <c r="L11" s="87">
        <f t="shared" si="9"/>
        <v>0.98648629040582836</v>
      </c>
      <c r="M11" s="87">
        <f t="shared" si="3"/>
        <v>9.9999999999999995E-7</v>
      </c>
      <c r="N11" s="87">
        <f t="shared" si="7"/>
        <v>0.98648629040582836</v>
      </c>
      <c r="O11" s="87">
        <f t="shared" si="4"/>
        <v>22320.17785201372</v>
      </c>
      <c r="P11" s="5"/>
      <c r="Q11" s="5"/>
    </row>
    <row r="12" spans="1:17" x14ac:dyDescent="0.25">
      <c r="A12">
        <f>'OH-离子浓度 '!A21</f>
        <v>0</v>
      </c>
      <c r="B12">
        <f>覆盖面积与厚度!B12</f>
        <v>1E-8</v>
      </c>
      <c r="C12" s="66">
        <f>覆盖面积与厚度!N12</f>
        <v>0</v>
      </c>
      <c r="D12" s="5">
        <f t="shared" si="8"/>
        <v>38553.307199181574</v>
      </c>
      <c r="E12" s="5">
        <v>9.9999999999999995E-7</v>
      </c>
      <c r="F12" s="5">
        <f t="shared" si="5"/>
        <v>38553.307199181574</v>
      </c>
      <c r="G12" s="5">
        <f t="shared" si="6"/>
        <v>872304746.49074709</v>
      </c>
      <c r="H12" s="5"/>
      <c r="J12" s="86">
        <f t="shared" si="1"/>
        <v>1E-8</v>
      </c>
      <c r="K12" s="86">
        <f t="shared" si="2"/>
        <v>0</v>
      </c>
      <c r="L12" s="87">
        <f t="shared" si="9"/>
        <v>0.98648629040582836</v>
      </c>
      <c r="M12" s="87">
        <f t="shared" si="3"/>
        <v>9.9999999999999995E-7</v>
      </c>
      <c r="N12" s="87">
        <f t="shared" si="7"/>
        <v>0.98648629040582836</v>
      </c>
      <c r="O12" s="87">
        <f t="shared" si="4"/>
        <v>22320.17785201372</v>
      </c>
      <c r="P12" s="5"/>
      <c r="Q12" s="5"/>
    </row>
    <row r="13" spans="1:17" x14ac:dyDescent="0.25">
      <c r="A13">
        <f>'OH-离子浓度 '!A22</f>
        <v>0</v>
      </c>
      <c r="B13">
        <f>覆盖面积与厚度!B13</f>
        <v>9.9999999999999995E-8</v>
      </c>
      <c r="C13" s="66">
        <f>覆盖面积与厚度!N13</f>
        <v>0</v>
      </c>
      <c r="D13" s="5">
        <f t="shared" si="8"/>
        <v>38553.307199181574</v>
      </c>
      <c r="E13" s="5">
        <v>9.9999999999999995E-7</v>
      </c>
      <c r="F13" s="5">
        <f t="shared" si="5"/>
        <v>38553.307199181574</v>
      </c>
      <c r="G13" s="5">
        <f t="shared" si="6"/>
        <v>872304746.49074709</v>
      </c>
      <c r="H13" s="5"/>
      <c r="J13" s="86">
        <f t="shared" si="1"/>
        <v>9.9999999999999995E-8</v>
      </c>
      <c r="K13" s="86">
        <f t="shared" si="2"/>
        <v>0</v>
      </c>
      <c r="L13" s="87">
        <f t="shared" si="9"/>
        <v>0.98648629040582836</v>
      </c>
      <c r="M13" s="87">
        <f t="shared" si="3"/>
        <v>9.9999999999999995E-7</v>
      </c>
      <c r="N13" s="87">
        <f t="shared" si="7"/>
        <v>0.98648629040582836</v>
      </c>
      <c r="O13" s="87">
        <f t="shared" si="4"/>
        <v>22320.17785201372</v>
      </c>
      <c r="P13" s="5"/>
      <c r="Q13" s="5"/>
    </row>
    <row r="14" spans="1:17" x14ac:dyDescent="0.25">
      <c r="A14">
        <f>'OH-离子浓度 '!A23</f>
        <v>0</v>
      </c>
      <c r="B14">
        <f>覆盖面积与厚度!B14</f>
        <v>9.9999999999999995E-7</v>
      </c>
      <c r="C14" s="66">
        <f>覆盖面积与厚度!N14</f>
        <v>0</v>
      </c>
      <c r="D14" s="5">
        <f t="shared" si="8"/>
        <v>38553.307199181574</v>
      </c>
      <c r="E14" s="5">
        <v>9.9999999999999995E-7</v>
      </c>
      <c r="F14" s="5">
        <f t="shared" si="5"/>
        <v>38553.307199181574</v>
      </c>
      <c r="G14" s="5">
        <f t="shared" si="6"/>
        <v>872304746.49074709</v>
      </c>
      <c r="H14" s="5"/>
      <c r="J14" s="86">
        <f t="shared" si="1"/>
        <v>9.9999999999999995E-7</v>
      </c>
      <c r="K14" s="86">
        <f t="shared" si="2"/>
        <v>0</v>
      </c>
      <c r="L14" s="87">
        <f t="shared" si="9"/>
        <v>0.98648629040582836</v>
      </c>
      <c r="M14" s="87">
        <f t="shared" si="3"/>
        <v>9.9999999999999995E-7</v>
      </c>
      <c r="N14" s="87">
        <f t="shared" si="7"/>
        <v>0.98648629040582836</v>
      </c>
      <c r="O14" s="87">
        <f t="shared" si="4"/>
        <v>22320.17785201372</v>
      </c>
      <c r="P14" s="5"/>
      <c r="Q14" s="5"/>
    </row>
    <row r="15" spans="1:17" x14ac:dyDescent="0.25">
      <c r="A15">
        <f>'OH-离子浓度 '!A24</f>
        <v>7.4868119641229509E-6</v>
      </c>
      <c r="B15">
        <f>覆盖面积与厚度!B15</f>
        <v>7.4868119641229509E-6</v>
      </c>
      <c r="C15" s="66">
        <f>覆盖面积与厚度!N15</f>
        <v>0</v>
      </c>
      <c r="D15" s="5">
        <f t="shared" si="8"/>
        <v>38553.307199181574</v>
      </c>
      <c r="E15" s="5">
        <v>9.9999999999999995E-7</v>
      </c>
      <c r="F15" s="5">
        <f t="shared" si="5"/>
        <v>38553.307199181574</v>
      </c>
      <c r="G15" s="5">
        <f t="shared" si="6"/>
        <v>872304746.49074709</v>
      </c>
      <c r="H15" s="5"/>
      <c r="J15" s="86">
        <f t="shared" si="1"/>
        <v>7.4868119641229509E-6</v>
      </c>
      <c r="K15" s="86">
        <f t="shared" si="2"/>
        <v>0</v>
      </c>
      <c r="L15" s="87">
        <f t="shared" si="9"/>
        <v>0.98648629040582836</v>
      </c>
      <c r="M15" s="87">
        <f t="shared" si="3"/>
        <v>9.9999999999999995E-7</v>
      </c>
      <c r="N15" s="87">
        <f t="shared" si="7"/>
        <v>0.98648629040582836</v>
      </c>
      <c r="O15" s="87">
        <f t="shared" si="4"/>
        <v>22320.17785201372</v>
      </c>
      <c r="P15" s="5"/>
      <c r="Q15" s="5"/>
    </row>
    <row r="16" spans="1:17" x14ac:dyDescent="0.25">
      <c r="A16">
        <f>'OH-离子浓度 '!A25</f>
        <v>0</v>
      </c>
      <c r="B16">
        <f>覆盖面积与厚度!B16</f>
        <v>1.0000000000000001E-5</v>
      </c>
      <c r="C16" s="66">
        <f>覆盖面积与厚度!N16</f>
        <v>0</v>
      </c>
      <c r="D16" s="5">
        <f>H2</f>
        <v>18.630542539353492</v>
      </c>
      <c r="E16" s="5">
        <v>9.9999999999999995E-7</v>
      </c>
      <c r="F16" s="5">
        <f t="shared" si="5"/>
        <v>18.630542539353492</v>
      </c>
      <c r="G16" s="5">
        <f t="shared" si="6"/>
        <v>421533.50431946391</v>
      </c>
      <c r="H16" s="5"/>
      <c r="J16" s="86">
        <f t="shared" si="1"/>
        <v>1.0000000000000001E-5</v>
      </c>
      <c r="K16" s="86">
        <f t="shared" si="2"/>
        <v>0</v>
      </c>
      <c r="L16" s="87">
        <f t="shared" si="9"/>
        <v>0.98648629040582836</v>
      </c>
      <c r="M16" s="87">
        <f t="shared" si="3"/>
        <v>9.9999999999999995E-7</v>
      </c>
      <c r="N16" s="87">
        <f t="shared" si="7"/>
        <v>0.98648629040582836</v>
      </c>
      <c r="O16" s="87">
        <f t="shared" si="4"/>
        <v>22320.17785201372</v>
      </c>
      <c r="P16" s="5"/>
      <c r="Q16" s="5"/>
    </row>
    <row r="17" spans="1:17" x14ac:dyDescent="0.25">
      <c r="A17">
        <f>'OH-离子浓度 '!A26</f>
        <v>0</v>
      </c>
      <c r="B17">
        <f>覆盖面积与厚度!B17</f>
        <v>2.0000000000000002E-5</v>
      </c>
      <c r="C17" s="66">
        <f>覆盖面积与厚度!N17</f>
        <v>0</v>
      </c>
      <c r="D17" s="5">
        <f t="shared" si="8"/>
        <v>18.630542539353492</v>
      </c>
      <c r="E17" s="5">
        <v>9.9999999999999995E-7</v>
      </c>
      <c r="F17" s="5">
        <f t="shared" si="5"/>
        <v>18.630542539353492</v>
      </c>
      <c r="G17" s="5">
        <f t="shared" si="6"/>
        <v>421533.50431946391</v>
      </c>
      <c r="H17" s="5"/>
      <c r="J17" s="86">
        <f t="shared" si="1"/>
        <v>2.0000000000000002E-5</v>
      </c>
      <c r="K17" s="86">
        <f t="shared" si="2"/>
        <v>0</v>
      </c>
      <c r="L17" s="87">
        <f t="shared" si="9"/>
        <v>0.98648629040582836</v>
      </c>
      <c r="M17" s="87">
        <f t="shared" si="3"/>
        <v>9.9999999999999995E-7</v>
      </c>
      <c r="N17" s="87">
        <f t="shared" si="7"/>
        <v>0.98648629040582836</v>
      </c>
      <c r="O17" s="87">
        <f t="shared" si="4"/>
        <v>22320.17785201372</v>
      </c>
      <c r="P17" s="5"/>
      <c r="Q17" s="5"/>
    </row>
    <row r="18" spans="1:17" x14ac:dyDescent="0.25">
      <c r="A18">
        <f>'OH-离子浓度 '!A27</f>
        <v>0</v>
      </c>
      <c r="B18">
        <f>覆盖面积与厚度!B18</f>
        <v>5.0000000000000002E-5</v>
      </c>
      <c r="C18" s="66">
        <f>覆盖面积与厚度!N18</f>
        <v>0</v>
      </c>
      <c r="D18" s="5">
        <f t="shared" si="8"/>
        <v>18.630542539353492</v>
      </c>
      <c r="E18" s="5">
        <v>9.9999999999999995E-7</v>
      </c>
      <c r="F18" s="5">
        <f t="shared" si="5"/>
        <v>18.630542539353492</v>
      </c>
      <c r="G18" s="5">
        <f t="shared" si="6"/>
        <v>421533.50431946391</v>
      </c>
      <c r="H18" s="5"/>
      <c r="J18" s="86">
        <f t="shared" si="1"/>
        <v>5.0000000000000002E-5</v>
      </c>
      <c r="K18" s="86">
        <f t="shared" si="2"/>
        <v>0</v>
      </c>
      <c r="L18" s="87">
        <f t="shared" si="9"/>
        <v>0.98648629040582836</v>
      </c>
      <c r="M18" s="87">
        <f t="shared" si="3"/>
        <v>9.9999999999999995E-7</v>
      </c>
      <c r="N18" s="87">
        <f t="shared" si="7"/>
        <v>0.98648629040582836</v>
      </c>
      <c r="O18" s="87">
        <f t="shared" si="4"/>
        <v>22320.17785201372</v>
      </c>
      <c r="P18" s="5"/>
      <c r="Q18" s="5"/>
    </row>
    <row r="19" spans="1:17" x14ac:dyDescent="0.25">
      <c r="A19">
        <f>'OH-离子浓度 '!A28</f>
        <v>0</v>
      </c>
      <c r="B19">
        <f>覆盖面积与厚度!B19</f>
        <v>8.0000000000000007E-5</v>
      </c>
      <c r="C19" s="66">
        <f>覆盖面积与厚度!N19</f>
        <v>3.5049563361819388E-7</v>
      </c>
      <c r="D19" s="5">
        <f t="shared" si="8"/>
        <v>18.630542539353492</v>
      </c>
      <c r="E19" s="5">
        <v>9.9999999999999995E-7</v>
      </c>
      <c r="F19" s="5">
        <f t="shared" si="5"/>
        <v>18.630536009430031</v>
      </c>
      <c r="G19" s="5">
        <f t="shared" si="6"/>
        <v>421533.3565738193</v>
      </c>
      <c r="H19" s="5"/>
      <c r="J19" s="86">
        <f t="shared" si="1"/>
        <v>8.0000000000000007E-5</v>
      </c>
      <c r="K19" s="86">
        <f t="shared" si="2"/>
        <v>3.5049563361819388E-7</v>
      </c>
      <c r="L19" s="87">
        <f t="shared" si="9"/>
        <v>0.98648629040582836</v>
      </c>
      <c r="M19" s="87">
        <f t="shared" si="3"/>
        <v>9.9999999999999995E-7</v>
      </c>
      <c r="N19" s="87">
        <f t="shared" si="7"/>
        <v>0.98648594464704142</v>
      </c>
      <c r="O19" s="87">
        <f t="shared" si="4"/>
        <v>22320.17002889677</v>
      </c>
      <c r="P19" s="5"/>
      <c r="Q19" s="5"/>
    </row>
    <row r="20" spans="1:17" x14ac:dyDescent="0.25">
      <c r="A20">
        <f>'OH-离子浓度 '!A29</f>
        <v>0</v>
      </c>
      <c r="B20">
        <f>覆盖面积与厚度!B20</f>
        <v>1E-4</v>
      </c>
      <c r="C20" s="66">
        <f>覆盖面积与厚度!N20</f>
        <v>7.2012352712929185E-7</v>
      </c>
      <c r="D20" s="5">
        <f t="shared" si="8"/>
        <v>18.630542539353492</v>
      </c>
      <c r="E20" s="5">
        <v>9.9999999999999995E-7</v>
      </c>
      <c r="F20" s="5">
        <f t="shared" si="5"/>
        <v>18.630529123062207</v>
      </c>
      <c r="G20" s="5">
        <f t="shared" si="6"/>
        <v>421533.20076328638</v>
      </c>
      <c r="H20" s="5"/>
      <c r="J20" s="86">
        <f t="shared" si="1"/>
        <v>1E-4</v>
      </c>
      <c r="K20" s="86">
        <f t="shared" si="2"/>
        <v>7.2012352712929185E-7</v>
      </c>
      <c r="L20" s="87">
        <f t="shared" si="9"/>
        <v>0.98648629040582836</v>
      </c>
      <c r="M20" s="87">
        <f t="shared" si="3"/>
        <v>9.9999999999999995E-7</v>
      </c>
      <c r="N20" s="87">
        <f t="shared" si="7"/>
        <v>0.98648558001456155</v>
      </c>
      <c r="O20" s="87">
        <f t="shared" si="4"/>
        <v>22320.161778744816</v>
      </c>
      <c r="P20" s="5"/>
      <c r="Q20" s="5"/>
    </row>
    <row r="21" spans="1:17" x14ac:dyDescent="0.25">
      <c r="A21">
        <f>'OH-离子浓度 '!A30</f>
        <v>0</v>
      </c>
      <c r="B21">
        <f>覆盖面积与厚度!B21</f>
        <v>2.0000000000000001E-4</v>
      </c>
      <c r="C21" s="66">
        <f>覆盖面积与厚度!N21</f>
        <v>1.5095162202477161E-6</v>
      </c>
      <c r="D21" s="5">
        <f t="shared" si="8"/>
        <v>18.630542539353492</v>
      </c>
      <c r="E21" s="5">
        <v>9.9999999999999995E-7</v>
      </c>
      <c r="F21" s="5">
        <f t="shared" si="5"/>
        <v>18.630514416248847</v>
      </c>
      <c r="G21" s="5">
        <f t="shared" si="6"/>
        <v>421532.86800783611</v>
      </c>
      <c r="H21" s="5"/>
      <c r="J21" s="86">
        <f t="shared" si="1"/>
        <v>2.0000000000000001E-4</v>
      </c>
      <c r="K21" s="86">
        <f t="shared" si="2"/>
        <v>1.5095162202477161E-6</v>
      </c>
      <c r="L21" s="87">
        <f t="shared" si="9"/>
        <v>0.98648629040582836</v>
      </c>
      <c r="M21" s="87">
        <f t="shared" si="3"/>
        <v>9.9999999999999995E-7</v>
      </c>
      <c r="N21" s="87">
        <f t="shared" si="7"/>
        <v>0.98648480129028149</v>
      </c>
      <c r="O21" s="87">
        <f t="shared" si="4"/>
        <v>22320.144159377371</v>
      </c>
      <c r="P21" s="5"/>
      <c r="Q21" s="5"/>
    </row>
    <row r="22" spans="1:17" x14ac:dyDescent="0.25">
      <c r="A22">
        <f>'OH-离子浓度 '!A31</f>
        <v>0</v>
      </c>
      <c r="B22">
        <f>覆盖面积与厚度!B22</f>
        <v>5.0000000000000001E-4</v>
      </c>
      <c r="C22" s="66">
        <f>覆盖面积与厚度!N22</f>
        <v>4.0207365512646406E-6</v>
      </c>
      <c r="D22" s="5">
        <f t="shared" si="8"/>
        <v>18.630542539353492</v>
      </c>
      <c r="E22" s="5">
        <v>9.9999999999999995E-7</v>
      </c>
      <c r="F22" s="5">
        <f t="shared" si="5"/>
        <v>18.630467630854156</v>
      </c>
      <c r="G22" s="5">
        <f t="shared" si="6"/>
        <v>421531.80944438663</v>
      </c>
      <c r="H22" s="5"/>
      <c r="I22" s="5"/>
      <c r="J22" s="86">
        <f t="shared" si="1"/>
        <v>5.0000000000000001E-4</v>
      </c>
      <c r="K22" s="86">
        <f t="shared" si="2"/>
        <v>4.0207365512646406E-6</v>
      </c>
      <c r="L22" s="87">
        <f t="shared" si="9"/>
        <v>0.98648629040582836</v>
      </c>
      <c r="M22" s="87">
        <f t="shared" si="3"/>
        <v>9.9999999999999995E-7</v>
      </c>
      <c r="N22" s="87">
        <f t="shared" si="7"/>
        <v>0.986482324008364</v>
      </c>
      <c r="O22" s="87">
        <f t="shared" si="4"/>
        <v>22320.088108549775</v>
      </c>
      <c r="P22" s="5"/>
      <c r="Q22" s="5"/>
    </row>
    <row r="23" spans="1:17" x14ac:dyDescent="0.25">
      <c r="A23">
        <f>'OH-离子浓度 '!A32</f>
        <v>0</v>
      </c>
      <c r="B23">
        <f>覆盖面积与厚度!B23</f>
        <v>8.0000000000000004E-4</v>
      </c>
      <c r="C23" s="66">
        <f>覆盖面积与厚度!N23</f>
        <v>6.5873635051542251E-6</v>
      </c>
      <c r="D23" s="5">
        <f t="shared" si="8"/>
        <v>18.630542539353492</v>
      </c>
      <c r="E23" s="5">
        <v>9.9999999999999995E-7</v>
      </c>
      <c r="F23" s="5">
        <f t="shared" si="5"/>
        <v>18.630419813204075</v>
      </c>
      <c r="G23" s="5">
        <f t="shared" si="6"/>
        <v>421530.72752519051</v>
      </c>
      <c r="H23" s="5"/>
      <c r="J23" s="86">
        <f t="shared" si="1"/>
        <v>8.0000000000000004E-4</v>
      </c>
      <c r="K23" s="86">
        <f t="shared" si="2"/>
        <v>6.5873635051542251E-6</v>
      </c>
      <c r="L23" s="87">
        <f t="shared" si="9"/>
        <v>0.98648629040582836</v>
      </c>
      <c r="M23" s="87">
        <f t="shared" si="3"/>
        <v>9.9999999999999995E-7</v>
      </c>
      <c r="N23" s="87">
        <f t="shared" si="7"/>
        <v>0.98647979206862801</v>
      </c>
      <c r="O23" s="87">
        <f t="shared" si="4"/>
        <v>22320.030821037755</v>
      </c>
      <c r="P23" s="5"/>
      <c r="Q23" s="5"/>
    </row>
    <row r="24" spans="1:17" x14ac:dyDescent="0.25">
      <c r="A24">
        <f>'OH-离子浓度 '!A33</f>
        <v>0</v>
      </c>
      <c r="B24">
        <f>覆盖面积与厚度!B24</f>
        <v>1E-3</v>
      </c>
      <c r="C24" s="66">
        <f>覆盖面积与厚度!N24</f>
        <v>8.3239577314104149E-6</v>
      </c>
      <c r="D24" s="5">
        <f t="shared" si="8"/>
        <v>18.630542539353492</v>
      </c>
      <c r="E24" s="5">
        <v>9.9999999999999995E-7</v>
      </c>
      <c r="F24" s="5">
        <f t="shared" ref="F24:F82" si="10">D24*(1-C24)+E24*C24</f>
        <v>18.630387459513205</v>
      </c>
      <c r="G24" s="5">
        <f t="shared" si="6"/>
        <v>421529.99549258</v>
      </c>
      <c r="H24" s="5"/>
      <c r="J24" s="86">
        <f t="shared" si="1"/>
        <v>1E-3</v>
      </c>
      <c r="K24" s="86">
        <f t="shared" si="2"/>
        <v>8.3239577314104149E-6</v>
      </c>
      <c r="L24" s="87">
        <f t="shared" si="9"/>
        <v>0.98648629040582836</v>
      </c>
      <c r="M24" s="87">
        <f t="shared" si="3"/>
        <v>9.9999999999999995E-7</v>
      </c>
      <c r="N24" s="87">
        <f t="shared" si="7"/>
        <v>0.98647807894396844</v>
      </c>
      <c r="O24" s="87">
        <f t="shared" si="4"/>
        <v>22319.992059985063</v>
      </c>
      <c r="P24" s="5"/>
      <c r="Q24" s="5"/>
    </row>
    <row r="25" spans="1:17" x14ac:dyDescent="0.25">
      <c r="A25">
        <f>'OH-离子浓度 '!A34</f>
        <v>0</v>
      </c>
      <c r="B25">
        <f>覆盖面积与厚度!B25</f>
        <v>2E-3</v>
      </c>
      <c r="C25" s="66">
        <f>覆盖面积与厚度!N25</f>
        <v>1.71707789648316E-5</v>
      </c>
      <c r="D25" s="5">
        <f t="shared" si="8"/>
        <v>18.630542539353492</v>
      </c>
      <c r="E25" s="5">
        <v>9.9999999999999995E-7</v>
      </c>
      <c r="F25" s="5">
        <f t="shared" si="10"/>
        <v>18.630222638442724</v>
      </c>
      <c r="G25" s="5">
        <f t="shared" si="6"/>
        <v>421526.26626122359</v>
      </c>
      <c r="H25" s="5"/>
      <c r="J25" s="86">
        <f t="shared" si="1"/>
        <v>2E-3</v>
      </c>
      <c r="K25" s="86">
        <f t="shared" si="2"/>
        <v>1.71707789648316E-5</v>
      </c>
      <c r="L25" s="87">
        <f t="shared" si="9"/>
        <v>0.98648629040582836</v>
      </c>
      <c r="M25" s="87">
        <f t="shared" si="3"/>
        <v>9.9999999999999995E-7</v>
      </c>
      <c r="N25" s="87">
        <f t="shared" si="7"/>
        <v>0.98646935168495486</v>
      </c>
      <c r="O25" s="87">
        <f t="shared" si="4"/>
        <v>22319.794597561875</v>
      </c>
      <c r="P25" s="5"/>
      <c r="Q25" s="5"/>
    </row>
    <row r="26" spans="1:17" x14ac:dyDescent="0.25">
      <c r="A26">
        <f>'OH-离子浓度 '!A35</f>
        <v>0</v>
      </c>
      <c r="B26">
        <f>覆盖面积与厚度!B26</f>
        <v>5.0000000000000001E-3</v>
      </c>
      <c r="C26" s="66">
        <f>覆盖面积与厚度!N26</f>
        <v>4.4595216062170761E-5</v>
      </c>
      <c r="D26" s="5">
        <f t="shared" si="8"/>
        <v>18.630542539353492</v>
      </c>
      <c r="E26" s="5">
        <v>9.9999999999999995E-7</v>
      </c>
      <c r="F26" s="5">
        <f t="shared" si="10"/>
        <v>18.629711706328187</v>
      </c>
      <c r="G26" s="5">
        <f t="shared" si="6"/>
        <v>421514.70594277041</v>
      </c>
      <c r="H26" s="5"/>
      <c r="J26" s="86">
        <f t="shared" si="1"/>
        <v>5.0000000000000001E-3</v>
      </c>
      <c r="K26" s="86">
        <f t="shared" si="2"/>
        <v>4.4595216062170761E-5</v>
      </c>
      <c r="L26" s="87">
        <f t="shared" si="9"/>
        <v>0.98648629040582836</v>
      </c>
      <c r="M26" s="87">
        <f t="shared" si="3"/>
        <v>9.9999999999999995E-7</v>
      </c>
      <c r="N26" s="87">
        <f t="shared" si="7"/>
        <v>0.98644229788116056</v>
      </c>
      <c r="O26" s="87">
        <f t="shared" si="4"/>
        <v>22319.182479868872</v>
      </c>
      <c r="P26" s="5"/>
      <c r="Q26" s="5"/>
    </row>
    <row r="27" spans="1:17" x14ac:dyDescent="0.25">
      <c r="A27">
        <f>'OH-离子浓度 '!A36</f>
        <v>0</v>
      </c>
      <c r="B27">
        <f>覆盖面积与厚度!B27</f>
        <v>8.0000000000000002E-3</v>
      </c>
      <c r="C27" s="66">
        <f>覆盖面积与厚度!N27</f>
        <v>7.2694549284304245E-5</v>
      </c>
      <c r="D27" s="5">
        <f t="shared" si="8"/>
        <v>18.630542539353492</v>
      </c>
      <c r="E27" s="5">
        <v>9.9999999999999995E-7</v>
      </c>
      <c r="F27" s="5">
        <f t="shared" si="10"/>
        <v>18.629188200533367</v>
      </c>
      <c r="G27" s="5">
        <f t="shared" si="6"/>
        <v>421502.86113300413</v>
      </c>
      <c r="H27" s="5"/>
      <c r="J27" s="86">
        <f t="shared" si="1"/>
        <v>8.0000000000000002E-3</v>
      </c>
      <c r="K27" s="86">
        <f t="shared" si="2"/>
        <v>7.2694549284304245E-5</v>
      </c>
      <c r="L27" s="87">
        <f t="shared" si="9"/>
        <v>0.98648629040582836</v>
      </c>
      <c r="M27" s="87">
        <f t="shared" si="3"/>
        <v>9.9999999999999995E-7</v>
      </c>
      <c r="N27" s="87">
        <f t="shared" si="7"/>
        <v>0.98641457830226675</v>
      </c>
      <c r="O27" s="87">
        <f t="shared" si="4"/>
        <v>22318.555298389609</v>
      </c>
      <c r="P27" s="5"/>
      <c r="Q27" s="5"/>
    </row>
    <row r="28" spans="1:17" x14ac:dyDescent="0.25">
      <c r="A28">
        <f>'OH-离子浓度 '!A37</f>
        <v>0</v>
      </c>
      <c r="B28">
        <f>覆盖面积与厚度!B28</f>
        <v>0.01</v>
      </c>
      <c r="C28" s="66">
        <f>覆盖面积与厚度!N28</f>
        <v>9.1432243658858038E-5</v>
      </c>
      <c r="D28" s="5">
        <f t="shared" si="8"/>
        <v>18.630542539353492</v>
      </c>
      <c r="E28" s="5">
        <v>9.9999999999999995E-7</v>
      </c>
      <c r="F28" s="5">
        <f t="shared" si="10"/>
        <v>18.628839107139971</v>
      </c>
      <c r="G28" s="5">
        <f t="shared" si="6"/>
        <v>421494.96256745548</v>
      </c>
      <c r="H28" s="5"/>
      <c r="J28" s="86">
        <f t="shared" si="1"/>
        <v>0.01</v>
      </c>
      <c r="K28" s="86">
        <f t="shared" si="2"/>
        <v>9.1432243658858038E-5</v>
      </c>
      <c r="L28" s="87">
        <f t="shared" si="9"/>
        <v>0.98648629040582836</v>
      </c>
      <c r="M28" s="87">
        <f t="shared" si="3"/>
        <v>9.9999999999999995E-7</v>
      </c>
      <c r="N28" s="87">
        <f t="shared" si="7"/>
        <v>0.98639609384239013</v>
      </c>
      <c r="O28" s="87">
        <f t="shared" si="4"/>
        <v>22318.137070142584</v>
      </c>
      <c r="P28" s="5"/>
      <c r="Q28" s="5"/>
    </row>
    <row r="29" spans="1:17" x14ac:dyDescent="0.25">
      <c r="A29">
        <f>'OH-离子浓度 '!A38</f>
        <v>0</v>
      </c>
      <c r="B29">
        <f>覆盖面积与厚度!B29</f>
        <v>0.02</v>
      </c>
      <c r="C29" s="66">
        <f>覆盖面积与厚度!N29</f>
        <v>1.8678155670188133E-4</v>
      </c>
      <c r="D29" s="5">
        <f t="shared" si="8"/>
        <v>18.630542539353492</v>
      </c>
      <c r="E29" s="5">
        <v>9.9999999999999995E-7</v>
      </c>
      <c r="F29" s="5">
        <f t="shared" si="10"/>
        <v>18.627062697802572</v>
      </c>
      <c r="G29" s="5">
        <f t="shared" si="6"/>
        <v>421454.76963955141</v>
      </c>
      <c r="H29" s="5"/>
      <c r="J29" s="86">
        <f t="shared" si="1"/>
        <v>0.02</v>
      </c>
      <c r="K29" s="86">
        <f t="shared" si="2"/>
        <v>1.8678155670188133E-4</v>
      </c>
      <c r="L29" s="87">
        <f t="shared" si="9"/>
        <v>0.98648629040582836</v>
      </c>
      <c r="M29" s="87">
        <f t="shared" si="3"/>
        <v>9.9999999999999995E-7</v>
      </c>
      <c r="N29" s="87">
        <f t="shared" si="7"/>
        <v>0.98630203314762288</v>
      </c>
      <c r="O29" s="87">
        <f t="shared" si="4"/>
        <v>22316.00885867477</v>
      </c>
      <c r="P29" s="5"/>
      <c r="Q29" s="5"/>
    </row>
    <row r="30" spans="1:17" x14ac:dyDescent="0.25">
      <c r="A30">
        <f>'OH-离子浓度 '!A39</f>
        <v>0</v>
      </c>
      <c r="B30">
        <f>覆盖面积与厚度!B30</f>
        <v>0.05</v>
      </c>
      <c r="C30" s="66">
        <f>覆盖面积与厚度!N30</f>
        <v>4.7306070929831716E-4</v>
      </c>
      <c r="D30" s="5">
        <f t="shared" si="8"/>
        <v>18.630542539353492</v>
      </c>
      <c r="E30" s="5">
        <v>9.9999999999999995E-7</v>
      </c>
      <c r="F30" s="5">
        <f t="shared" si="10"/>
        <v>18.621729162158275</v>
      </c>
      <c r="G30" s="5">
        <f t="shared" si="6"/>
        <v>421334.09339162102</v>
      </c>
      <c r="H30" s="5"/>
      <c r="J30" s="86">
        <f t="shared" si="1"/>
        <v>0.05</v>
      </c>
      <c r="K30" s="86">
        <f t="shared" si="2"/>
        <v>4.7306070929831716E-4</v>
      </c>
      <c r="L30" s="87">
        <f t="shared" si="9"/>
        <v>0.98648629040582836</v>
      </c>
      <c r="M30" s="87">
        <f t="shared" si="3"/>
        <v>9.9999999999999995E-7</v>
      </c>
      <c r="N30" s="87">
        <f t="shared" si="7"/>
        <v>0.98601962297463663</v>
      </c>
      <c r="O30" s="87">
        <f t="shared" si="4"/>
        <v>22309.619063550825</v>
      </c>
      <c r="P30" s="5"/>
      <c r="Q30" s="5"/>
    </row>
    <row r="31" spans="1:17" x14ac:dyDescent="0.25">
      <c r="A31">
        <f>'OH-离子浓度 '!A40</f>
        <v>0</v>
      </c>
      <c r="B31">
        <f>覆盖面积与厚度!B31</f>
        <v>0.08</v>
      </c>
      <c r="C31" s="66">
        <f>覆盖面积与厚度!N31</f>
        <v>7.6273964976579143E-4</v>
      </c>
      <c r="D31" s="5">
        <f t="shared" si="8"/>
        <v>18.630542539353492</v>
      </c>
      <c r="E31" s="5">
        <v>9.9999999999999995E-7</v>
      </c>
      <c r="F31" s="5">
        <f t="shared" si="10"/>
        <v>18.616332286624818</v>
      </c>
      <c r="G31" s="5">
        <f t="shared" si="6"/>
        <v>421211.9840192725</v>
      </c>
      <c r="H31" s="5"/>
      <c r="J31" s="86">
        <f t="shared" si="1"/>
        <v>0.08</v>
      </c>
      <c r="K31" s="86">
        <f t="shared" si="2"/>
        <v>7.6273964976579143E-4</v>
      </c>
      <c r="L31" s="87">
        <f t="shared" si="9"/>
        <v>0.98648629040582836</v>
      </c>
      <c r="M31" s="87">
        <f t="shared" si="3"/>
        <v>9.9999999999999995E-7</v>
      </c>
      <c r="N31" s="87">
        <f t="shared" si="7"/>
        <v>0.98573385896092514</v>
      </c>
      <c r="O31" s="87">
        <f t="shared" si="4"/>
        <v>22303.153384633864</v>
      </c>
      <c r="P31" s="5"/>
      <c r="Q31" s="5"/>
    </row>
    <row r="32" spans="1:17" x14ac:dyDescent="0.25">
      <c r="A32">
        <f>'OH-离子浓度 '!A41</f>
        <v>0</v>
      </c>
      <c r="B32">
        <f>覆盖面积与厚度!B32</f>
        <v>0.1</v>
      </c>
      <c r="C32" s="66">
        <f>覆盖面积与厚度!N32</f>
        <v>9.559125717371065E-4</v>
      </c>
      <c r="D32" s="5">
        <f t="shared" si="8"/>
        <v>18.630542539353492</v>
      </c>
      <c r="E32" s="5">
        <v>9.9999999999999995E-7</v>
      </c>
      <c r="F32" s="5">
        <f t="shared" si="10"/>
        <v>18.612733370477752</v>
      </c>
      <c r="G32" s="5">
        <f t="shared" si="6"/>
        <v>421130.55516490492</v>
      </c>
      <c r="H32" s="5"/>
      <c r="J32" s="86">
        <f t="shared" si="1"/>
        <v>0.1</v>
      </c>
      <c r="K32" s="86">
        <f t="shared" si="2"/>
        <v>9.559125717371065E-4</v>
      </c>
      <c r="L32" s="87">
        <f t="shared" si="9"/>
        <v>0.98648629040582836</v>
      </c>
      <c r="M32" s="87">
        <f t="shared" si="3"/>
        <v>9.9999999999999995E-7</v>
      </c>
      <c r="N32" s="87">
        <f t="shared" si="7"/>
        <v>0.98554329671489571</v>
      </c>
      <c r="O32" s="87">
        <f t="shared" si="4"/>
        <v>22298.841735029993</v>
      </c>
      <c r="P32" s="5"/>
      <c r="Q32" s="5"/>
    </row>
    <row r="33" spans="1:17" x14ac:dyDescent="0.25">
      <c r="A33">
        <f>'OH-离子浓度 '!A42</f>
        <v>0</v>
      </c>
      <c r="B33">
        <f>覆盖面积与厚度!B33</f>
        <v>0.15</v>
      </c>
      <c r="C33" s="66">
        <f>覆盖面积与厚度!N33</f>
        <v>1.442922470231071E-3</v>
      </c>
      <c r="D33" s="5">
        <f t="shared" si="8"/>
        <v>18.630542539353492</v>
      </c>
      <c r="E33" s="5">
        <v>9.9999999999999995E-7</v>
      </c>
      <c r="F33" s="5">
        <f t="shared" si="10"/>
        <v>18.603660112333788</v>
      </c>
      <c r="G33" s="5">
        <f t="shared" si="6"/>
        <v>420925.2641867738</v>
      </c>
      <c r="H33" s="5"/>
      <c r="J33" s="86">
        <f t="shared" si="1"/>
        <v>0.15</v>
      </c>
      <c r="K33" s="86">
        <f t="shared" si="2"/>
        <v>1.442922470231071E-3</v>
      </c>
      <c r="L33" s="87">
        <f t="shared" si="9"/>
        <v>0.98648629040582836</v>
      </c>
      <c r="M33" s="87">
        <f t="shared" si="3"/>
        <v>9.9999999999999995E-7</v>
      </c>
      <c r="N33" s="87">
        <f t="shared" si="7"/>
        <v>0.98506286861374937</v>
      </c>
      <c r="O33" s="87">
        <f t="shared" si="4"/>
        <v>22287.971598498971</v>
      </c>
      <c r="P33" s="5"/>
      <c r="Q33" s="5"/>
    </row>
    <row r="34" spans="1:17" x14ac:dyDescent="0.25">
      <c r="A34" t="str">
        <f>'OH-离子浓度 '!A43</f>
        <v>(t1+t2)*1</v>
      </c>
      <c r="B34">
        <f>覆盖面积与厚度!B34</f>
        <v>0.2</v>
      </c>
      <c r="C34" s="66">
        <f>覆盖面积与厚度!N34</f>
        <v>1.9302393413139669E-3</v>
      </c>
      <c r="D34" s="5">
        <f t="shared" si="8"/>
        <v>18.630542539353492</v>
      </c>
      <c r="E34" s="5">
        <v>9.9999999999999995E-7</v>
      </c>
      <c r="F34" s="5">
        <f t="shared" si="10"/>
        <v>18.594581135124248</v>
      </c>
      <c r="G34" s="5">
        <f t="shared" si="6"/>
        <v>420719.84380941803</v>
      </c>
      <c r="H34" s="5"/>
      <c r="J34" s="86">
        <f t="shared" si="1"/>
        <v>0.2</v>
      </c>
      <c r="K34" s="86">
        <f t="shared" si="2"/>
        <v>1.9302393413139669E-3</v>
      </c>
      <c r="L34" s="87">
        <f t="shared" si="9"/>
        <v>0.98648629040582836</v>
      </c>
      <c r="M34" s="87">
        <f t="shared" si="3"/>
        <v>9.9999999999999995E-7</v>
      </c>
      <c r="N34" s="87">
        <f t="shared" si="7"/>
        <v>0.98458213768865943</v>
      </c>
      <c r="O34" s="87">
        <f t="shared" si="4"/>
        <v>22277.094610292119</v>
      </c>
      <c r="P34" s="5"/>
      <c r="Q34" s="5"/>
    </row>
    <row r="35" spans="1:17" x14ac:dyDescent="0.25">
      <c r="A35">
        <f>'OH-离子浓度 '!A44</f>
        <v>0</v>
      </c>
      <c r="B35">
        <f>覆盖面积与厚度!B35</f>
        <v>0.25</v>
      </c>
      <c r="C35" s="66">
        <f>覆盖面积与厚度!N35</f>
        <v>2.4178634083516018E-3</v>
      </c>
      <c r="D35" s="5">
        <f t="shared" si="8"/>
        <v>18.630542539353492</v>
      </c>
      <c r="E35" s="5">
        <v>9.9999999999999995E-7</v>
      </c>
      <c r="F35" s="5">
        <f t="shared" si="10"/>
        <v>18.585496434687716</v>
      </c>
      <c r="G35" s="5">
        <f t="shared" si="6"/>
        <v>420514.29393868218</v>
      </c>
      <c r="H35" s="5"/>
      <c r="J35" s="86">
        <f t="shared" si="1"/>
        <v>0.25</v>
      </c>
      <c r="K35" s="86">
        <f t="shared" si="2"/>
        <v>2.4178634083516018E-3</v>
      </c>
      <c r="L35" s="87">
        <f t="shared" si="9"/>
        <v>0.98648629040582836</v>
      </c>
      <c r="M35" s="87">
        <f t="shared" si="3"/>
        <v>9.9999999999999995E-7</v>
      </c>
      <c r="N35" s="87">
        <f t="shared" si="7"/>
        <v>0.98410110371927895</v>
      </c>
      <c r="O35" s="87">
        <f t="shared" si="4"/>
        <v>22266.210765423861</v>
      </c>
      <c r="P35" s="5"/>
      <c r="Q35" s="5"/>
    </row>
    <row r="36" spans="1:17" x14ac:dyDescent="0.25">
      <c r="A36">
        <f>'OH-离子浓度 '!A45</f>
        <v>0.2931415442581049</v>
      </c>
      <c r="B36">
        <f>覆盖面积与厚度!B36</f>
        <v>0.29314903107006901</v>
      </c>
      <c r="C36" s="66">
        <f>覆盖面积与厚度!N36</f>
        <v>2.8389017512146031E-3</v>
      </c>
      <c r="D36" s="5">
        <f t="shared" si="8"/>
        <v>18.630542539353492</v>
      </c>
      <c r="E36" s="5">
        <v>9.9999999999999995E-7</v>
      </c>
      <c r="F36" s="5">
        <f t="shared" si="10"/>
        <v>18.577652262351346</v>
      </c>
      <c r="G36" s="5">
        <f t="shared" si="6"/>
        <v>420336.81218008872</v>
      </c>
      <c r="H36" s="5"/>
      <c r="J36" s="86">
        <f t="shared" si="1"/>
        <v>0.29314903107006901</v>
      </c>
      <c r="K36" s="86">
        <f t="shared" si="2"/>
        <v>2.8389017512146031E-3</v>
      </c>
      <c r="L36" s="87">
        <f t="shared" si="9"/>
        <v>0.98648629040582836</v>
      </c>
      <c r="M36" s="87">
        <f t="shared" si="3"/>
        <v>9.9999999999999995E-7</v>
      </c>
      <c r="N36" s="87">
        <f t="shared" si="7"/>
        <v>0.98368575558734783</v>
      </c>
      <c r="O36" s="87">
        <f t="shared" si="4"/>
        <v>22256.81312425503</v>
      </c>
      <c r="P36" s="5"/>
      <c r="Q36" s="5"/>
    </row>
    <row r="37" spans="1:17" x14ac:dyDescent="0.25">
      <c r="A37">
        <f>'OH-离子浓度 '!A46</f>
        <v>0</v>
      </c>
      <c r="B37">
        <f>覆盖面积与厚度!B37</f>
        <v>0.29314903117006902</v>
      </c>
      <c r="C37" s="66">
        <f>覆盖面积与厚度!N37</f>
        <v>2.8389017521904193E-3</v>
      </c>
      <c r="D37" s="5">
        <f>D8</f>
        <v>38553.307199181574</v>
      </c>
      <c r="E37" s="5">
        <v>9.9999999999999995E-7</v>
      </c>
      <c r="F37" s="5">
        <f t="shared" si="10"/>
        <v>38443.858147823921</v>
      </c>
      <c r="G37" s="5">
        <f t="shared" si="6"/>
        <v>869828359.01755488</v>
      </c>
      <c r="H37" s="5"/>
      <c r="J37" s="86">
        <f t="shared" si="1"/>
        <v>0.29314903117006902</v>
      </c>
      <c r="K37" s="86">
        <f t="shared" si="2"/>
        <v>2.8389017521904193E-3</v>
      </c>
      <c r="L37" s="87">
        <f t="shared" si="9"/>
        <v>0.98648629040582836</v>
      </c>
      <c r="M37" s="87">
        <f t="shared" si="3"/>
        <v>9.9999999999999995E-7</v>
      </c>
      <c r="N37" s="87">
        <f t="shared" si="7"/>
        <v>0.98368575558638527</v>
      </c>
      <c r="O37" s="87">
        <f t="shared" si="4"/>
        <v>22256.813124233253</v>
      </c>
      <c r="P37" s="5"/>
      <c r="Q37" s="5"/>
    </row>
    <row r="38" spans="1:17" x14ac:dyDescent="0.25">
      <c r="A38">
        <f>'OH-离子浓度 '!A47</f>
        <v>0</v>
      </c>
      <c r="B38">
        <f>覆盖面积与厚度!B38</f>
        <v>0.29314903147006899</v>
      </c>
      <c r="C38" s="66">
        <f>覆盖面积与厚度!N38</f>
        <v>2.8389017551182188E-3</v>
      </c>
      <c r="D38" s="5">
        <f t="shared" ref="D38:D101" si="11">D9</f>
        <v>38553.307199181574</v>
      </c>
      <c r="E38" s="5">
        <v>9.9999999999999995E-7</v>
      </c>
      <c r="F38" s="5">
        <f t="shared" si="10"/>
        <v>38443.858147711042</v>
      </c>
      <c r="G38" s="5">
        <f t="shared" si="6"/>
        <v>869828359.01500082</v>
      </c>
      <c r="H38" s="5"/>
      <c r="J38" s="86">
        <f t="shared" si="1"/>
        <v>0.29314903147006899</v>
      </c>
      <c r="K38" s="86">
        <f t="shared" si="2"/>
        <v>2.8389017551182188E-3</v>
      </c>
      <c r="L38" s="87">
        <f t="shared" si="9"/>
        <v>0.98648629040582836</v>
      </c>
      <c r="M38" s="87">
        <f t="shared" si="3"/>
        <v>9.9999999999999995E-7</v>
      </c>
      <c r="N38" s="87">
        <f t="shared" si="7"/>
        <v>0.98368575558349691</v>
      </c>
      <c r="O38" s="87">
        <f t="shared" si="4"/>
        <v>22256.813124167908</v>
      </c>
      <c r="P38" s="5"/>
      <c r="Q38" s="5"/>
    </row>
    <row r="39" spans="1:17" x14ac:dyDescent="0.25">
      <c r="A39">
        <f>'OH-离子浓度 '!A48</f>
        <v>0</v>
      </c>
      <c r="B39">
        <f>覆盖面积与厚度!B39</f>
        <v>0.29314903187006902</v>
      </c>
      <c r="C39" s="66">
        <f>覆盖面积与厚度!N39</f>
        <v>2.838901759022577E-3</v>
      </c>
      <c r="D39" s="5">
        <f t="shared" si="11"/>
        <v>38553.307199181574</v>
      </c>
      <c r="E39" s="5">
        <v>9.9999999999999995E-7</v>
      </c>
      <c r="F39" s="5">
        <f t="shared" si="10"/>
        <v>38443.858147560517</v>
      </c>
      <c r="G39" s="5">
        <f t="shared" si="6"/>
        <v>869828359.01159501</v>
      </c>
      <c r="H39" s="5"/>
      <c r="J39" s="86">
        <f t="shared" si="1"/>
        <v>0.29314903187006902</v>
      </c>
      <c r="K39" s="86">
        <f t="shared" si="2"/>
        <v>2.838901759022577E-3</v>
      </c>
      <c r="L39" s="87">
        <f t="shared" si="9"/>
        <v>0.98648629040582836</v>
      </c>
      <c r="M39" s="87">
        <f t="shared" si="3"/>
        <v>9.9999999999999995E-7</v>
      </c>
      <c r="N39" s="87">
        <f t="shared" si="7"/>
        <v>0.98368575557964533</v>
      </c>
      <c r="O39" s="87">
        <f t="shared" si="4"/>
        <v>22256.813124080756</v>
      </c>
      <c r="P39" s="5"/>
      <c r="Q39" s="5"/>
    </row>
    <row r="40" spans="1:17" x14ac:dyDescent="0.25">
      <c r="A40">
        <f>'OH-离子浓度 '!A49</f>
        <v>0</v>
      </c>
      <c r="B40">
        <f>覆盖面积与厚度!B40</f>
        <v>0.29314903207006904</v>
      </c>
      <c r="C40" s="66">
        <f>覆盖面积与厚度!N40</f>
        <v>2.8389017609749124E-3</v>
      </c>
      <c r="D40" s="5">
        <f t="shared" si="11"/>
        <v>38553.307199181574</v>
      </c>
      <c r="E40" s="5">
        <v>9.9999999999999995E-7</v>
      </c>
      <c r="F40" s="5">
        <f t="shared" si="10"/>
        <v>38443.858147485247</v>
      </c>
      <c r="G40" s="5">
        <f t="shared" si="6"/>
        <v>869828359.00989199</v>
      </c>
      <c r="H40" s="5"/>
      <c r="J40" s="86">
        <f t="shared" si="1"/>
        <v>0.29314903207006904</v>
      </c>
      <c r="K40" s="86">
        <f t="shared" si="2"/>
        <v>2.8389017609749124E-3</v>
      </c>
      <c r="L40" s="87">
        <f t="shared" si="9"/>
        <v>0.98648629040582836</v>
      </c>
      <c r="M40" s="87">
        <f t="shared" si="3"/>
        <v>9.9999999999999995E-7</v>
      </c>
      <c r="N40" s="87">
        <f t="shared" si="7"/>
        <v>0.98368575557771942</v>
      </c>
      <c r="O40" s="87">
        <f t="shared" si="4"/>
        <v>22256.81312403718</v>
      </c>
      <c r="P40" s="5"/>
      <c r="Q40" s="5"/>
    </row>
    <row r="41" spans="1:17" x14ac:dyDescent="0.25">
      <c r="A41">
        <f>'OH-离子浓度 '!A50</f>
        <v>0</v>
      </c>
      <c r="B41">
        <f>覆盖面积与厚度!B41</f>
        <v>0.29314904107006901</v>
      </c>
      <c r="C41" s="66">
        <f>覆盖面积与厚度!N41</f>
        <v>2.8389018491467924E-3</v>
      </c>
      <c r="D41" s="5">
        <f t="shared" si="11"/>
        <v>38553.307199181574</v>
      </c>
      <c r="E41" s="5">
        <v>9.9999999999999995E-7</v>
      </c>
      <c r="F41" s="5">
        <f t="shared" si="10"/>
        <v>38443.858144085927</v>
      </c>
      <c r="G41" s="5">
        <f t="shared" si="6"/>
        <v>869828358.93297923</v>
      </c>
      <c r="H41" s="5"/>
      <c r="J41" s="86">
        <f t="shared" si="1"/>
        <v>0.29314904107006901</v>
      </c>
      <c r="K41" s="86">
        <f t="shared" si="2"/>
        <v>2.8389018491467924E-3</v>
      </c>
      <c r="L41" s="87">
        <f t="shared" si="9"/>
        <v>0.98648629040582836</v>
      </c>
      <c r="M41" s="87">
        <f t="shared" si="3"/>
        <v>9.9999999999999995E-7</v>
      </c>
      <c r="N41" s="87">
        <f t="shared" si="7"/>
        <v>0.98368575549073911</v>
      </c>
      <c r="O41" s="87">
        <f t="shared" si="4"/>
        <v>22256.813122069168</v>
      </c>
      <c r="P41" s="5"/>
      <c r="Q41" s="5"/>
    </row>
    <row r="42" spans="1:17" x14ac:dyDescent="0.25">
      <c r="A42">
        <f>'OH-离子浓度 '!A51</f>
        <v>0</v>
      </c>
      <c r="B42">
        <f>覆盖面积与厚度!B42</f>
        <v>0.29314913107006901</v>
      </c>
      <c r="C42" s="66">
        <f>覆盖面积与厚度!N42</f>
        <v>2.838902762964893E-3</v>
      </c>
      <c r="D42" s="5">
        <f t="shared" si="11"/>
        <v>38553.307199181574</v>
      </c>
      <c r="E42" s="5">
        <v>9.9999999999999995E-7</v>
      </c>
      <c r="F42" s="5">
        <f t="shared" si="10"/>
        <v>38443.858108855216</v>
      </c>
      <c r="G42" s="5">
        <f t="shared" si="6"/>
        <v>869828358.13585126</v>
      </c>
      <c r="H42" s="5"/>
      <c r="J42" s="86">
        <f t="shared" si="1"/>
        <v>0.29314913107006901</v>
      </c>
      <c r="K42" s="86">
        <f t="shared" si="2"/>
        <v>2.838902762964893E-3</v>
      </c>
      <c r="L42" s="87">
        <f t="shared" si="9"/>
        <v>0.98648629040582836</v>
      </c>
      <c r="M42" s="87">
        <f t="shared" si="3"/>
        <v>9.9999999999999995E-7</v>
      </c>
      <c r="N42" s="87">
        <f t="shared" si="7"/>
        <v>0.98368575458927099</v>
      </c>
      <c r="O42" s="87">
        <f t="shared" si="4"/>
        <v>22256.813101672611</v>
      </c>
      <c r="P42" s="5"/>
      <c r="Q42" s="5"/>
    </row>
    <row r="43" spans="1:17" x14ac:dyDescent="0.25">
      <c r="A43">
        <f>'OH-离子浓度 '!A52</f>
        <v>0</v>
      </c>
      <c r="B43">
        <f>覆盖面积与厚度!B43</f>
        <v>0.29315003107006898</v>
      </c>
      <c r="C43" s="66">
        <f>覆盖面积与厚度!N43</f>
        <v>2.8389155494916211E-3</v>
      </c>
      <c r="D43" s="5">
        <f t="shared" si="11"/>
        <v>38553.307199181574</v>
      </c>
      <c r="E43" s="5">
        <v>9.9999999999999995E-7</v>
      </c>
      <c r="F43" s="5">
        <f t="shared" si="10"/>
        <v>38443.857615892324</v>
      </c>
      <c r="G43" s="5">
        <f t="shared" si="6"/>
        <v>869828346.98210347</v>
      </c>
      <c r="H43" s="5"/>
      <c r="J43" s="86">
        <f t="shared" si="1"/>
        <v>0.29315003107006898</v>
      </c>
      <c r="K43" s="86">
        <f t="shared" si="2"/>
        <v>2.8389155494916211E-3</v>
      </c>
      <c r="L43" s="87">
        <f t="shared" si="9"/>
        <v>0.98648629040582836</v>
      </c>
      <c r="M43" s="87">
        <f t="shared" si="3"/>
        <v>9.9999999999999995E-7</v>
      </c>
      <c r="N43" s="87">
        <f t="shared" si="7"/>
        <v>0.98368574197555048</v>
      </c>
      <c r="O43" s="87">
        <f t="shared" si="4"/>
        <v>22256.812816275346</v>
      </c>
      <c r="P43" s="5"/>
      <c r="Q43" s="5"/>
    </row>
    <row r="44" spans="1:17" x14ac:dyDescent="0.25">
      <c r="A44">
        <f>'OH-离子浓度 '!A53</f>
        <v>7.4868119641229509E-6</v>
      </c>
      <c r="B44">
        <f>覆盖面积与厚度!B44</f>
        <v>0.29315651788203312</v>
      </c>
      <c r="C44" s="66">
        <f>覆盖面积与厚度!N44</f>
        <v>2.8394210168498648E-3</v>
      </c>
      <c r="D44" s="5">
        <f t="shared" si="11"/>
        <v>38553.307199181574</v>
      </c>
      <c r="E44" s="5">
        <v>9.9999999999999995E-7</v>
      </c>
      <c r="F44" s="5">
        <f t="shared" si="10"/>
        <v>38443.838128453986</v>
      </c>
      <c r="G44" s="5">
        <f t="shared" si="6"/>
        <v>869827906.06052768</v>
      </c>
      <c r="H44" s="5"/>
      <c r="J44" s="86">
        <f t="shared" si="1"/>
        <v>0.29315651788203312</v>
      </c>
      <c r="K44" s="86">
        <f t="shared" si="2"/>
        <v>2.8394210168498648E-3</v>
      </c>
      <c r="L44" s="87">
        <f t="shared" si="9"/>
        <v>0.98648629040582836</v>
      </c>
      <c r="M44" s="87">
        <f t="shared" si="3"/>
        <v>9.9999999999999995E-7</v>
      </c>
      <c r="N44" s="87">
        <f t="shared" si="7"/>
        <v>0.98368524333943685</v>
      </c>
      <c r="O44" s="87">
        <f t="shared" si="4"/>
        <v>22256.801534165457</v>
      </c>
      <c r="P44" s="5"/>
      <c r="Q44" s="5"/>
    </row>
    <row r="45" spans="1:17" x14ac:dyDescent="0.25">
      <c r="A45">
        <f>'OH-离子浓度 '!A54</f>
        <v>0</v>
      </c>
      <c r="B45">
        <f>覆盖面积与厚度!B45</f>
        <v>0.29316651788203313</v>
      </c>
      <c r="C45" s="66">
        <f>覆盖面积与厚度!N45</f>
        <v>2.840200239703113E-3</v>
      </c>
      <c r="D45" s="5">
        <f t="shared" si="11"/>
        <v>18.630542539353492</v>
      </c>
      <c r="E45" s="5">
        <v>9.9999999999999995E-7</v>
      </c>
      <c r="F45" s="5">
        <f t="shared" si="10"/>
        <v>18.57762807080762</v>
      </c>
      <c r="G45" s="5">
        <f t="shared" si="6"/>
        <v>420336.26482371509</v>
      </c>
      <c r="H45" s="5"/>
      <c r="J45" s="86">
        <f t="shared" si="1"/>
        <v>0.29316651788203313</v>
      </c>
      <c r="K45" s="86">
        <f t="shared" si="2"/>
        <v>2.840200239703113E-3</v>
      </c>
      <c r="L45" s="87">
        <f t="shared" si="9"/>
        <v>0.98648629040582836</v>
      </c>
      <c r="M45" s="87">
        <f t="shared" si="3"/>
        <v>9.9999999999999995E-7</v>
      </c>
      <c r="N45" s="87">
        <f t="shared" si="7"/>
        <v>0.98368447464755404</v>
      </c>
      <c r="O45" s="87">
        <f t="shared" si="4"/>
        <v>22256.784141790406</v>
      </c>
      <c r="P45" s="5"/>
      <c r="Q45" s="5"/>
    </row>
    <row r="46" spans="1:17" x14ac:dyDescent="0.25">
      <c r="A46">
        <f>'OH-离子浓度 '!A55</f>
        <v>0</v>
      </c>
      <c r="B46">
        <f>覆盖面积与厚度!B46</f>
        <v>0.29317651788203314</v>
      </c>
      <c r="C46" s="66">
        <f>覆盖面积与厚度!N46</f>
        <v>2.8409794623320194E-3</v>
      </c>
      <c r="D46" s="5">
        <f t="shared" si="11"/>
        <v>18.630542539353492</v>
      </c>
      <c r="E46" s="5">
        <v>9.9999999999999995E-7</v>
      </c>
      <c r="F46" s="5">
        <f t="shared" si="10"/>
        <v>18.577613553468066</v>
      </c>
      <c r="G46" s="5">
        <f t="shared" si="6"/>
        <v>420335.93635528738</v>
      </c>
      <c r="H46" s="5"/>
      <c r="J46" s="86">
        <f t="shared" si="1"/>
        <v>0.29317651788203314</v>
      </c>
      <c r="K46" s="86">
        <f t="shared" si="2"/>
        <v>2.8409794623320194E-3</v>
      </c>
      <c r="L46" s="87">
        <f t="shared" si="9"/>
        <v>0.98648629040582836</v>
      </c>
      <c r="M46" s="87">
        <f t="shared" si="3"/>
        <v>9.9999999999999995E-7</v>
      </c>
      <c r="N46" s="87">
        <f t="shared" si="7"/>
        <v>0.98368370595589283</v>
      </c>
      <c r="O46" s="87">
        <f t="shared" si="4"/>
        <v>22256.766749420374</v>
      </c>
      <c r="P46" s="5"/>
      <c r="Q46" s="5"/>
    </row>
    <row r="47" spans="1:17" x14ac:dyDescent="0.25">
      <c r="A47">
        <f>'OH-离子浓度 '!A56</f>
        <v>0</v>
      </c>
      <c r="B47">
        <f>覆盖面积与厚度!B47</f>
        <v>0.29320651788203311</v>
      </c>
      <c r="C47" s="66">
        <f>覆盖面积与厚度!N47</f>
        <v>2.8433171292506576E-3</v>
      </c>
      <c r="D47" s="5">
        <f t="shared" si="11"/>
        <v>18.630542539353492</v>
      </c>
      <c r="E47" s="5">
        <v>9.9999999999999995E-7</v>
      </c>
      <c r="F47" s="5">
        <f t="shared" si="10"/>
        <v>18.577570001467432</v>
      </c>
      <c r="G47" s="5">
        <f t="shared" si="6"/>
        <v>420334.95095041214</v>
      </c>
      <c r="H47" s="5"/>
      <c r="J47" s="86">
        <f t="shared" si="1"/>
        <v>0.29320651788203311</v>
      </c>
      <c r="K47" s="86">
        <f t="shared" si="2"/>
        <v>2.8433171292506576E-3</v>
      </c>
      <c r="L47" s="87">
        <f t="shared" si="9"/>
        <v>0.98648629040582836</v>
      </c>
      <c r="M47" s="87">
        <f t="shared" si="3"/>
        <v>9.9999999999999995E-7</v>
      </c>
      <c r="N47" s="87">
        <f t="shared" si="7"/>
        <v>0.98368139988186365</v>
      </c>
      <c r="O47" s="87">
        <f t="shared" si="4"/>
        <v>22256.714572331886</v>
      </c>
      <c r="P47" s="5"/>
      <c r="Q47" s="5"/>
    </row>
    <row r="48" spans="1:17" x14ac:dyDescent="0.25">
      <c r="A48">
        <f>'OH-离子浓度 '!A57</f>
        <v>0</v>
      </c>
      <c r="B48">
        <f>覆盖面积与厚度!B48</f>
        <v>0.29323651788203314</v>
      </c>
      <c r="C48" s="66">
        <f>覆盖面积与厚度!N48</f>
        <v>2.8456547952012243E-3</v>
      </c>
      <c r="D48" s="5">
        <f t="shared" si="11"/>
        <v>18.630542539353492</v>
      </c>
      <c r="E48" s="5">
        <v>9.9999999999999995E-7</v>
      </c>
      <c r="F48" s="5">
        <f t="shared" si="10"/>
        <v>18.577526449484836</v>
      </c>
      <c r="G48" s="5">
        <f t="shared" si="6"/>
        <v>420333.96554594499</v>
      </c>
      <c r="H48" s="5"/>
      <c r="J48" s="86">
        <f t="shared" si="1"/>
        <v>0.29323651788203314</v>
      </c>
      <c r="K48" s="86">
        <f t="shared" si="2"/>
        <v>2.8456547952012243E-3</v>
      </c>
      <c r="L48" s="87">
        <f t="shared" si="9"/>
        <v>0.98648629040582836</v>
      </c>
      <c r="M48" s="87">
        <f t="shared" si="3"/>
        <v>9.9999999999999995E-7</v>
      </c>
      <c r="N48" s="87">
        <f t="shared" si="7"/>
        <v>0.98367909380878948</v>
      </c>
      <c r="O48" s="87">
        <f t="shared" si="4"/>
        <v>22256.662395265001</v>
      </c>
      <c r="P48" s="5"/>
      <c r="Q48" s="5"/>
    </row>
    <row r="49" spans="1:17" x14ac:dyDescent="0.25">
      <c r="A49">
        <f>'OH-离子浓度 '!A58</f>
        <v>0</v>
      </c>
      <c r="B49">
        <f>覆盖面积与厚度!B49</f>
        <v>0.29325651788203311</v>
      </c>
      <c r="C49" s="66">
        <f>覆盖面积与厚度!N49</f>
        <v>2.8472132385946023E-3</v>
      </c>
      <c r="D49" s="5">
        <f t="shared" si="11"/>
        <v>18.630542539353492</v>
      </c>
      <c r="E49" s="5">
        <v>9.9999999999999995E-7</v>
      </c>
      <c r="F49" s="5">
        <f t="shared" si="10"/>
        <v>18.577497414840458</v>
      </c>
      <c r="G49" s="5">
        <f t="shared" si="6"/>
        <v>420333.30860987527</v>
      </c>
      <c r="H49" s="5"/>
      <c r="J49" s="86">
        <f t="shared" si="1"/>
        <v>0.29325651788203311</v>
      </c>
      <c r="K49" s="86">
        <f t="shared" si="2"/>
        <v>2.8472132385946023E-3</v>
      </c>
      <c r="L49" s="87">
        <f t="shared" si="9"/>
        <v>0.98648629040582836</v>
      </c>
      <c r="M49" s="87">
        <f t="shared" si="3"/>
        <v>9.9999999999999995E-7</v>
      </c>
      <c r="N49" s="87">
        <f t="shared" si="7"/>
        <v>0.98367755642730603</v>
      </c>
      <c r="O49" s="87">
        <f t="shared" si="4"/>
        <v>22256.627610566553</v>
      </c>
      <c r="P49" s="5"/>
      <c r="Q49" s="5"/>
    </row>
    <row r="50" spans="1:17" x14ac:dyDescent="0.25">
      <c r="A50">
        <f>'OH-离子浓度 '!A59</f>
        <v>0</v>
      </c>
      <c r="B50">
        <f>覆盖面积与厚度!B50</f>
        <v>0.2933565178820331</v>
      </c>
      <c r="C50" s="66">
        <f>覆盖面积与厚度!N50</f>
        <v>2.8550054520199001E-3</v>
      </c>
      <c r="D50" s="5">
        <f t="shared" si="11"/>
        <v>18.630542539353492</v>
      </c>
      <c r="E50" s="5">
        <v>9.9999999999999995E-7</v>
      </c>
      <c r="F50" s="5">
        <f t="shared" si="10"/>
        <v>18.577352241684554</v>
      </c>
      <c r="G50" s="5">
        <f t="shared" si="6"/>
        <v>420330.02393102006</v>
      </c>
      <c r="H50" s="5"/>
      <c r="J50" s="86">
        <f t="shared" si="1"/>
        <v>0.2933565178820331</v>
      </c>
      <c r="K50" s="86">
        <f t="shared" si="2"/>
        <v>2.8550054520199001E-3</v>
      </c>
      <c r="L50" s="87">
        <f t="shared" si="9"/>
        <v>0.98648629040582836</v>
      </c>
      <c r="M50" s="87">
        <f t="shared" si="3"/>
        <v>9.9999999999999995E-7</v>
      </c>
      <c r="N50" s="87">
        <f t="shared" si="7"/>
        <v>0.98366986952338231</v>
      </c>
      <c r="O50" s="87">
        <f t="shared" si="4"/>
        <v>22256.453687153346</v>
      </c>
      <c r="P50" s="5"/>
      <c r="Q50" s="5"/>
    </row>
    <row r="51" spans="1:17" x14ac:dyDescent="0.25">
      <c r="A51">
        <f>'OH-离子浓度 '!A60</f>
        <v>0</v>
      </c>
      <c r="B51">
        <f>覆盖面积与厚度!B51</f>
        <v>0.29365651788203312</v>
      </c>
      <c r="C51" s="66">
        <f>覆盖面积与厚度!N51</f>
        <v>2.8783820936569395E-3</v>
      </c>
      <c r="D51" s="5">
        <f t="shared" si="11"/>
        <v>18.630542539353492</v>
      </c>
      <c r="E51" s="5">
        <v>9.9999999999999995E-7</v>
      </c>
      <c r="F51" s="5">
        <f t="shared" si="10"/>
        <v>18.576916722191484</v>
      </c>
      <c r="G51" s="5">
        <f t="shared" si="6"/>
        <v>420320.16989388037</v>
      </c>
      <c r="H51" s="5"/>
      <c r="J51" s="86">
        <f t="shared" si="1"/>
        <v>0.29365651788203312</v>
      </c>
      <c r="K51" s="86">
        <f t="shared" si="2"/>
        <v>2.8783820936569395E-3</v>
      </c>
      <c r="L51" s="87">
        <f t="shared" si="9"/>
        <v>0.98648629040582836</v>
      </c>
      <c r="M51" s="87">
        <f t="shared" si="3"/>
        <v>9.9999999999999995E-7</v>
      </c>
      <c r="N51" s="87">
        <f t="shared" si="7"/>
        <v>0.98364680881026823</v>
      </c>
      <c r="O51" s="87">
        <f t="shared" si="4"/>
        <v>22255.931916883339</v>
      </c>
      <c r="P51" s="5"/>
      <c r="Q51" s="5"/>
    </row>
    <row r="52" spans="1:17" x14ac:dyDescent="0.25">
      <c r="A52">
        <f>'OH-离子浓度 '!A61</f>
        <v>0</v>
      </c>
      <c r="B52">
        <f>覆盖面积与厚度!B52</f>
        <v>0.29395651788203314</v>
      </c>
      <c r="C52" s="66">
        <f>覆盖面积与厚度!N52</f>
        <v>2.9017587366552649E-3</v>
      </c>
      <c r="D52" s="5">
        <f t="shared" si="11"/>
        <v>18.630542539353492</v>
      </c>
      <c r="E52" s="5">
        <v>9.9999999999999995E-7</v>
      </c>
      <c r="F52" s="5">
        <f t="shared" si="10"/>
        <v>18.576481202673055</v>
      </c>
      <c r="G52" s="5">
        <f t="shared" si="6"/>
        <v>420310.31585616712</v>
      </c>
      <c r="H52" s="5"/>
      <c r="J52" s="86">
        <f t="shared" si="1"/>
        <v>0.29395651788203314</v>
      </c>
      <c r="K52" s="86">
        <f t="shared" si="2"/>
        <v>2.9017587366552649E-3</v>
      </c>
      <c r="L52" s="87">
        <f t="shared" si="9"/>
        <v>0.98648629040582836</v>
      </c>
      <c r="M52" s="87">
        <f t="shared" si="3"/>
        <v>9.9999999999999995E-7</v>
      </c>
      <c r="N52" s="87">
        <f t="shared" si="7"/>
        <v>0.98362374809581132</v>
      </c>
      <c r="O52" s="87">
        <f t="shared" si="4"/>
        <v>22255.410146582952</v>
      </c>
      <c r="P52" s="5"/>
      <c r="Q52" s="5"/>
    </row>
    <row r="53" spans="1:17" x14ac:dyDescent="0.25">
      <c r="A53">
        <f>'OH-离子浓度 '!A62</f>
        <v>0</v>
      </c>
      <c r="B53">
        <f>覆盖面积与厚度!B53</f>
        <v>0.29415651788203312</v>
      </c>
      <c r="C53" s="66">
        <f>覆盖面积与厚度!N53</f>
        <v>2.9173431613909798E-3</v>
      </c>
      <c r="D53" s="5">
        <f t="shared" si="11"/>
        <v>18.630542539353492</v>
      </c>
      <c r="E53" s="5">
        <v>9.9999999999999995E-7</v>
      </c>
      <c r="F53" s="5">
        <f t="shared" si="10"/>
        <v>18.576190856400647</v>
      </c>
      <c r="G53" s="5">
        <f t="shared" si="6"/>
        <v>420303.74649934808</v>
      </c>
      <c r="H53" s="5"/>
      <c r="J53" s="86">
        <f t="shared" si="1"/>
        <v>0.29415651788203312</v>
      </c>
      <c r="K53" s="86">
        <f t="shared" si="2"/>
        <v>2.9173431613909798E-3</v>
      </c>
      <c r="L53" s="87">
        <f t="shared" si="9"/>
        <v>0.98648629040582836</v>
      </c>
      <c r="M53" s="87">
        <f t="shared" si="3"/>
        <v>9.9999999999999995E-7</v>
      </c>
      <c r="N53" s="87">
        <f t="shared" si="7"/>
        <v>0.9836083742900501</v>
      </c>
      <c r="O53" s="87">
        <f t="shared" si="4"/>
        <v>22255.062299803743</v>
      </c>
      <c r="P53" s="5"/>
      <c r="Q53" s="5"/>
    </row>
    <row r="54" spans="1:17" x14ac:dyDescent="0.25">
      <c r="A54">
        <f>'OH-离子浓度 '!A63</f>
        <v>0</v>
      </c>
      <c r="B54">
        <f>覆盖面积与厚度!B54</f>
        <v>0.29515651788203312</v>
      </c>
      <c r="C54" s="66">
        <f>覆盖面积与厚度!N54</f>
        <v>2.9952655283508691E-3</v>
      </c>
      <c r="D54" s="5">
        <f t="shared" si="11"/>
        <v>18.630542539353492</v>
      </c>
      <c r="E54" s="5">
        <v>9.9999999999999995E-7</v>
      </c>
      <c r="F54" s="5">
        <f t="shared" si="10"/>
        <v>18.574739120506155</v>
      </c>
      <c r="G54" s="5">
        <f t="shared" si="6"/>
        <v>420270.89961270161</v>
      </c>
      <c r="H54" s="5"/>
      <c r="J54" s="86">
        <f t="shared" si="1"/>
        <v>0.29515651788203312</v>
      </c>
      <c r="K54" s="86">
        <f t="shared" si="2"/>
        <v>2.9952655283508691E-3</v>
      </c>
      <c r="L54" s="87">
        <f t="shared" si="9"/>
        <v>0.98648629040582836</v>
      </c>
      <c r="M54" s="87">
        <f t="shared" si="3"/>
        <v>9.9999999999999995E-7</v>
      </c>
      <c r="N54" s="87">
        <f t="shared" si="7"/>
        <v>0.98353150502125053</v>
      </c>
      <c r="O54" s="87">
        <f t="shared" si="4"/>
        <v>22253.323060477618</v>
      </c>
      <c r="P54" s="5"/>
      <c r="Q54" s="5"/>
    </row>
    <row r="55" spans="1:17" x14ac:dyDescent="0.25">
      <c r="A55">
        <f>'OH-离子浓度 '!A64</f>
        <v>0</v>
      </c>
      <c r="B55">
        <f>覆盖面积与厚度!B55</f>
        <v>0.29815651788203312</v>
      </c>
      <c r="C55" s="66">
        <f>覆盖面积与厚度!N55</f>
        <v>3.2290358698687737E-3</v>
      </c>
      <c r="D55" s="5">
        <f t="shared" si="11"/>
        <v>18.630542539353492</v>
      </c>
      <c r="E55" s="5">
        <v>9.9999999999999995E-7</v>
      </c>
      <c r="F55" s="5">
        <f t="shared" si="10"/>
        <v>18.57038385244784</v>
      </c>
      <c r="G55" s="5">
        <f t="shared" si="6"/>
        <v>420172.35758672497</v>
      </c>
      <c r="H55" s="5"/>
      <c r="J55" s="86">
        <f t="shared" si="1"/>
        <v>0.29815651788203312</v>
      </c>
      <c r="K55" s="86">
        <f t="shared" si="2"/>
        <v>3.2290358698687737E-3</v>
      </c>
      <c r="L55" s="87">
        <f t="shared" si="9"/>
        <v>0.98648629040582836</v>
      </c>
      <c r="M55" s="87">
        <f t="shared" si="3"/>
        <v>9.9999999999999995E-7</v>
      </c>
      <c r="N55" s="87">
        <f t="shared" si="7"/>
        <v>0.98330089401801002</v>
      </c>
      <c r="O55" s="87">
        <f t="shared" si="4"/>
        <v>22248.105270167685</v>
      </c>
      <c r="P55" s="5"/>
      <c r="Q55" s="5"/>
    </row>
    <row r="56" spans="1:17" x14ac:dyDescent="0.25">
      <c r="A56">
        <f>'OH-离子浓度 '!A65</f>
        <v>0</v>
      </c>
      <c r="B56">
        <f>覆盖面积与厚度!B56</f>
        <v>0.30115651788203313</v>
      </c>
      <c r="C56" s="66">
        <f>覆盖面积与厚度!N56</f>
        <v>3.4628094521889164E-3</v>
      </c>
      <c r="D56" s="5">
        <f t="shared" si="11"/>
        <v>18.630542539353492</v>
      </c>
      <c r="E56" s="5">
        <v>9.9999999999999995E-7</v>
      </c>
      <c r="F56" s="5">
        <f t="shared" si="10"/>
        <v>18.566028524011621</v>
      </c>
      <c r="G56" s="5">
        <f t="shared" si="6"/>
        <v>420073.81419464148</v>
      </c>
      <c r="H56" s="5"/>
      <c r="J56" s="86">
        <f t="shared" si="1"/>
        <v>0.30115651788203313</v>
      </c>
      <c r="K56" s="86">
        <f t="shared" si="2"/>
        <v>3.4628094521889164E-3</v>
      </c>
      <c r="L56" s="87">
        <f t="shared" si="9"/>
        <v>0.98648629040582836</v>
      </c>
      <c r="M56" s="87">
        <f t="shared" si="3"/>
        <v>9.9999999999999995E-7</v>
      </c>
      <c r="N56" s="87">
        <f t="shared" si="7"/>
        <v>0.98307027981776574</v>
      </c>
      <c r="O56" s="87">
        <f t="shared" si="4"/>
        <v>22242.887407522543</v>
      </c>
      <c r="P56" s="5"/>
      <c r="Q56" s="5"/>
    </row>
    <row r="57" spans="1:17" x14ac:dyDescent="0.25">
      <c r="A57">
        <f>'OH-离子浓度 '!A66</f>
        <v>0</v>
      </c>
      <c r="B57">
        <f>覆盖面积与厚度!B57</f>
        <v>0.30315651788203313</v>
      </c>
      <c r="C57" s="66">
        <f>覆盖面积与厚度!N57</f>
        <v>3.6186598040747029E-3</v>
      </c>
      <c r="D57" s="5">
        <f t="shared" si="11"/>
        <v>18.630542539353492</v>
      </c>
      <c r="E57" s="5">
        <v>9.9999999999999995E-7</v>
      </c>
      <c r="F57" s="5">
        <f t="shared" si="10"/>
        <v>18.56312494755689</v>
      </c>
      <c r="G57" s="5">
        <f t="shared" si="6"/>
        <v>420008.11805318797</v>
      </c>
      <c r="H57" s="5"/>
      <c r="J57" s="86">
        <f t="shared" si="1"/>
        <v>0.30315651788203313</v>
      </c>
      <c r="K57" s="86">
        <f t="shared" si="2"/>
        <v>3.6186598040747029E-3</v>
      </c>
      <c r="L57" s="87">
        <f t="shared" si="9"/>
        <v>0.98648629040582836</v>
      </c>
      <c r="M57" s="87">
        <f t="shared" si="3"/>
        <v>9.9999999999999995E-7</v>
      </c>
      <c r="N57" s="87">
        <f t="shared" si="7"/>
        <v>0.98291653573812587</v>
      </c>
      <c r="O57" s="87">
        <f t="shared" si="4"/>
        <v>22239.408803476414</v>
      </c>
      <c r="P57" s="5"/>
      <c r="Q57" s="5"/>
    </row>
    <row r="58" spans="1:17" x14ac:dyDescent="0.25">
      <c r="A58">
        <f>'OH-离子浓度 '!A67</f>
        <v>0</v>
      </c>
      <c r="B58">
        <f>覆盖面积与厚度!B58</f>
        <v>0.31315651788203314</v>
      </c>
      <c r="C58" s="66">
        <f>覆盖面积与厚度!N58</f>
        <v>4.3979547927749142E-3</v>
      </c>
      <c r="D58" s="5">
        <f t="shared" si="11"/>
        <v>18.630542539353492</v>
      </c>
      <c r="E58" s="5">
        <v>9.9999999999999995E-7</v>
      </c>
      <c r="F58" s="5">
        <f t="shared" si="10"/>
        <v>18.548606259898499</v>
      </c>
      <c r="G58" s="5">
        <f t="shared" si="6"/>
        <v>419679.61912333476</v>
      </c>
      <c r="H58" s="5"/>
      <c r="J58" s="86">
        <f t="shared" si="1"/>
        <v>0.31315651788203314</v>
      </c>
      <c r="K58" s="86">
        <f t="shared" si="2"/>
        <v>4.3979547927749142E-3</v>
      </c>
      <c r="L58" s="87">
        <f t="shared" si="9"/>
        <v>0.98648629040582836</v>
      </c>
      <c r="M58" s="87">
        <f t="shared" si="3"/>
        <v>9.9999999999999995E-7</v>
      </c>
      <c r="N58" s="87">
        <f t="shared" si="7"/>
        <v>0.98214777269488607</v>
      </c>
      <c r="O58" s="87">
        <f t="shared" si="4"/>
        <v>22222.014818361724</v>
      </c>
      <c r="P58" s="5"/>
      <c r="Q58" s="5"/>
    </row>
    <row r="59" spans="1:17" x14ac:dyDescent="0.25">
      <c r="A59">
        <f>'OH-离子浓度 '!A68</f>
        <v>0</v>
      </c>
      <c r="B59">
        <f>覆盖面积与厚度!B59</f>
        <v>0.34315651788203311</v>
      </c>
      <c r="C59" s="66">
        <f>覆盖面积与厚度!N59</f>
        <v>6.7362621781718226E-3</v>
      </c>
      <c r="D59" s="5">
        <f t="shared" si="11"/>
        <v>18.630542539353492</v>
      </c>
      <c r="E59" s="5">
        <v>9.9999999999999995E-7</v>
      </c>
      <c r="F59" s="5">
        <f t="shared" si="10"/>
        <v>18.505042327023084</v>
      </c>
      <c r="G59" s="5">
        <f t="shared" si="6"/>
        <v>418693.94426989881</v>
      </c>
      <c r="H59" s="5"/>
      <c r="J59" s="86">
        <f t="shared" si="1"/>
        <v>0.34315651788203311</v>
      </c>
      <c r="K59" s="86">
        <f t="shared" si="2"/>
        <v>6.7362621781718226E-3</v>
      </c>
      <c r="L59" s="87">
        <f t="shared" si="9"/>
        <v>0.98648629040582836</v>
      </c>
      <c r="M59" s="87">
        <f t="shared" si="3"/>
        <v>9.9999999999999995E-7</v>
      </c>
      <c r="N59" s="87">
        <f t="shared" si="7"/>
        <v>0.97984106685474481</v>
      </c>
      <c r="O59" s="87">
        <f t="shared" si="4"/>
        <v>22169.823434553386</v>
      </c>
      <c r="P59" s="5"/>
      <c r="Q59" s="5"/>
    </row>
    <row r="60" spans="1:17" x14ac:dyDescent="0.25">
      <c r="A60">
        <f>'OH-离子浓度 '!A69</f>
        <v>0</v>
      </c>
      <c r="B60">
        <f>覆盖面积与厚度!B60</f>
        <v>0.37315651788203313</v>
      </c>
      <c r="C60" s="66">
        <f>覆盖面积与厚度!N60</f>
        <v>9.0749921533188199E-3</v>
      </c>
      <c r="D60" s="5">
        <f t="shared" si="11"/>
        <v>18.630542539353492</v>
      </c>
      <c r="E60" s="5">
        <v>9.9999999999999995E-7</v>
      </c>
      <c r="F60" s="5">
        <f t="shared" si="10"/>
        <v>18.461470521071778</v>
      </c>
      <c r="G60" s="5">
        <f t="shared" si="6"/>
        <v>417708.09128073405</v>
      </c>
      <c r="H60" s="5"/>
      <c r="J60" s="86">
        <f t="shared" si="1"/>
        <v>0.37315651788203313</v>
      </c>
      <c r="K60" s="86">
        <f t="shared" si="2"/>
        <v>9.0749921533188199E-3</v>
      </c>
      <c r="L60" s="87">
        <f t="shared" si="9"/>
        <v>0.98648629040582836</v>
      </c>
      <c r="M60" s="87">
        <f t="shared" si="3"/>
        <v>9.9999999999999995E-7</v>
      </c>
      <c r="N60" s="87">
        <f t="shared" si="7"/>
        <v>0.97753394413603101</v>
      </c>
      <c r="O60" s="87">
        <f t="shared" si="4"/>
        <v>22117.622618476227</v>
      </c>
      <c r="P60" s="5"/>
      <c r="Q60" s="5"/>
    </row>
    <row r="61" spans="1:17" x14ac:dyDescent="0.25">
      <c r="A61">
        <f>'OH-离子浓度 '!A70</f>
        <v>0</v>
      </c>
      <c r="B61">
        <f>覆盖面积与厚度!B61</f>
        <v>0.3931565178820331</v>
      </c>
      <c r="C61" s="66">
        <f>覆盖面积与厚度!N61</f>
        <v>1.0634328810353377E-2</v>
      </c>
      <c r="D61" s="5">
        <f t="shared" si="11"/>
        <v>18.630542539353492</v>
      </c>
      <c r="E61" s="5">
        <v>9.9999999999999995E-7</v>
      </c>
      <c r="F61" s="5">
        <f t="shared" si="10"/>
        <v>18.432419234709059</v>
      </c>
      <c r="G61" s="5">
        <f t="shared" si="6"/>
        <v>417050.77867056202</v>
      </c>
      <c r="H61" s="5"/>
      <c r="J61" s="86">
        <f t="shared" si="1"/>
        <v>0.3931565178820331</v>
      </c>
      <c r="K61" s="86">
        <f t="shared" si="2"/>
        <v>1.0634328810353377E-2</v>
      </c>
      <c r="L61" s="87">
        <f t="shared" si="9"/>
        <v>0.98648629040582836</v>
      </c>
      <c r="M61" s="87">
        <f t="shared" si="3"/>
        <v>9.9999999999999995E-7</v>
      </c>
      <c r="N61" s="87">
        <f t="shared" si="7"/>
        <v>0.97599568146107585</v>
      </c>
      <c r="O61" s="87">
        <f t="shared" si="4"/>
        <v>22082.817982241504</v>
      </c>
      <c r="P61" s="5"/>
      <c r="Q61" s="5"/>
    </row>
    <row r="62" spans="1:17" x14ac:dyDescent="0.25">
      <c r="A62">
        <f>'OH-离子浓度 '!A71</f>
        <v>0</v>
      </c>
      <c r="B62">
        <f>覆盖面积与厚度!B62</f>
        <v>0.44315651788203314</v>
      </c>
      <c r="C62" s="66">
        <f>覆盖面积与厚度!N62</f>
        <v>1.4554068876221373E-2</v>
      </c>
      <c r="D62" s="5">
        <f t="shared" si="11"/>
        <v>18.630542539353492</v>
      </c>
      <c r="E62" s="5">
        <v>9.9999999999999995E-7</v>
      </c>
      <c r="F62" s="5">
        <f t="shared" si="10"/>
        <v>18.359392354588437</v>
      </c>
      <c r="G62" s="5">
        <f t="shared" si="6"/>
        <v>415398.47699326294</v>
      </c>
      <c r="H62" s="5"/>
      <c r="J62" s="86">
        <f t="shared" si="1"/>
        <v>0.44315651788203314</v>
      </c>
      <c r="K62" s="86">
        <f t="shared" si="2"/>
        <v>1.4554068876221373E-2</v>
      </c>
      <c r="L62" s="87">
        <f t="shared" si="9"/>
        <v>0.98648629040582836</v>
      </c>
      <c r="M62" s="87">
        <f t="shared" si="3"/>
        <v>9.9999999999999995E-7</v>
      </c>
      <c r="N62" s="87">
        <f t="shared" si="7"/>
        <v>0.9721289155438827</v>
      </c>
      <c r="O62" s="87">
        <f t="shared" si="4"/>
        <v>21995.328775525464</v>
      </c>
      <c r="P62" s="5"/>
      <c r="Q62" s="5"/>
    </row>
    <row r="63" spans="1:17" x14ac:dyDescent="0.25">
      <c r="A63" t="str">
        <f>'OH-离子浓度 '!A72</f>
        <v>(t1+t2)*2</v>
      </c>
      <c r="B63">
        <f>覆盖面积与厚度!B63</f>
        <v>0.49315651788203313</v>
      </c>
      <c r="C63" s="66">
        <f>覆盖面积与厚度!N63</f>
        <v>1.8474979012024093E-2</v>
      </c>
      <c r="D63" s="5">
        <f t="shared" si="11"/>
        <v>18.630542539353492</v>
      </c>
      <c r="E63" s="5">
        <v>9.9999999999999995E-7</v>
      </c>
      <c r="F63" s="5">
        <f t="shared" si="10"/>
        <v>18.28634367543129</v>
      </c>
      <c r="G63" s="5">
        <f t="shared" si="6"/>
        <v>413745.68209231051</v>
      </c>
      <c r="H63" s="5"/>
      <c r="J63" s="86">
        <f t="shared" si="1"/>
        <v>0.49315651788203313</v>
      </c>
      <c r="K63" s="86">
        <f t="shared" si="2"/>
        <v>1.8474979012024093E-2</v>
      </c>
      <c r="L63" s="87">
        <f t="shared" si="9"/>
        <v>0.98648629040582836</v>
      </c>
      <c r="M63" s="87">
        <f t="shared" si="3"/>
        <v>9.9999999999999995E-7</v>
      </c>
      <c r="N63" s="87">
        <f t="shared" si="7"/>
        <v>0.96826099536991017</v>
      </c>
      <c r="O63" s="87">
        <f t="shared" si="4"/>
        <v>21907.813452666858</v>
      </c>
      <c r="P63" s="5"/>
      <c r="Q63" s="5"/>
    </row>
    <row r="64" spans="1:17" x14ac:dyDescent="0.25">
      <c r="A64">
        <f>'OH-离子浓度 '!A73</f>
        <v>0</v>
      </c>
      <c r="B64">
        <f>覆盖面积与厚度!B64</f>
        <v>0.54315651788203312</v>
      </c>
      <c r="C64" s="66">
        <f>覆盖面积与厚度!N64</f>
        <v>2.2397059425059637E-2</v>
      </c>
      <c r="D64" s="5">
        <f t="shared" si="11"/>
        <v>18.630542539353492</v>
      </c>
      <c r="E64" s="5">
        <v>9.9999999999999995E-7</v>
      </c>
      <c r="F64" s="5">
        <f t="shared" si="10"/>
        <v>18.213273193375549</v>
      </c>
      <c r="G64" s="5">
        <f t="shared" si="6"/>
        <v>412092.39388032188</v>
      </c>
      <c r="H64" s="5"/>
      <c r="J64" s="86">
        <f t="shared" si="1"/>
        <v>0.54315651788203312</v>
      </c>
      <c r="K64" s="86">
        <f t="shared" si="2"/>
        <v>2.2397059425059637E-2</v>
      </c>
      <c r="L64" s="87">
        <f t="shared" si="9"/>
        <v>0.98648629040582836</v>
      </c>
      <c r="M64" s="87">
        <f t="shared" si="3"/>
        <v>9.9999999999999995E-7</v>
      </c>
      <c r="N64" s="87">
        <f t="shared" si="7"/>
        <v>0.96439192073466184</v>
      </c>
      <c r="O64" s="87">
        <f t="shared" si="4"/>
        <v>21820.272009038752</v>
      </c>
      <c r="P64" s="5"/>
      <c r="Q64" s="5"/>
    </row>
    <row r="65" spans="1:17" x14ac:dyDescent="0.25">
      <c r="A65">
        <f>'OH-离子浓度 '!A74</f>
        <v>0.2931415442581049</v>
      </c>
      <c r="B65">
        <f>覆盖面积与厚度!B65</f>
        <v>0.58630554895210207</v>
      </c>
      <c r="C65" s="66">
        <f>覆盖面积与厚度!N65</f>
        <v>2.5782604904472144E-2</v>
      </c>
      <c r="D65" s="5">
        <f t="shared" si="11"/>
        <v>18.630542539353492</v>
      </c>
      <c r="E65" s="5">
        <v>9.9999999999999995E-7</v>
      </c>
      <c r="F65" s="5">
        <f t="shared" si="10"/>
        <v>18.150198647687983</v>
      </c>
      <c r="G65" s="5">
        <f t="shared" si="6"/>
        <v>410665.27310695319</v>
      </c>
      <c r="H65" s="5"/>
      <c r="J65" s="86">
        <f t="shared" si="1"/>
        <v>0.58630554895210207</v>
      </c>
      <c r="K65" s="86">
        <f t="shared" si="2"/>
        <v>2.5782604904472144E-2</v>
      </c>
      <c r="L65" s="87">
        <f t="shared" si="9"/>
        <v>0.98648629040582836</v>
      </c>
      <c r="M65" s="87">
        <f t="shared" si="3"/>
        <v>9.9999999999999995E-7</v>
      </c>
      <c r="N65" s="87">
        <f t="shared" si="7"/>
        <v>0.9610521299192214</v>
      </c>
      <c r="O65" s="87">
        <f t="shared" si="4"/>
        <v>21744.706108413327</v>
      </c>
      <c r="P65" s="5"/>
      <c r="Q65" s="5"/>
    </row>
    <row r="66" spans="1:17" x14ac:dyDescent="0.25">
      <c r="A66">
        <f>'OH-离子浓度 '!A75</f>
        <v>0</v>
      </c>
      <c r="B66">
        <f>覆盖面积与厚度!B66</f>
        <v>0.58630554905210208</v>
      </c>
      <c r="C66" s="66">
        <f>覆盖面积与厚度!N66</f>
        <v>2.5782604912318468E-2</v>
      </c>
      <c r="D66" s="5">
        <f t="shared" si="11"/>
        <v>38553.307199181574</v>
      </c>
      <c r="E66" s="5">
        <v>9.9999999999999995E-7</v>
      </c>
      <c r="F66" s="5">
        <f t="shared" si="10"/>
        <v>37559.302511627619</v>
      </c>
      <c r="G66" s="5">
        <f t="shared" si="6"/>
        <v>849814457.84941947</v>
      </c>
      <c r="H66" s="5"/>
      <c r="J66" s="86">
        <f t="shared" si="1"/>
        <v>0.58630554905210208</v>
      </c>
      <c r="K66" s="86">
        <f t="shared" si="2"/>
        <v>2.5782604912318468E-2</v>
      </c>
      <c r="L66" s="87">
        <f t="shared" si="9"/>
        <v>0.98648629040582836</v>
      </c>
      <c r="M66" s="87">
        <f t="shared" si="3"/>
        <v>9.9999999999999995E-7</v>
      </c>
      <c r="N66" s="87">
        <f t="shared" si="7"/>
        <v>0.96105212991148126</v>
      </c>
      <c r="O66" s="87">
        <f t="shared" si="4"/>
        <v>21744.706108238195</v>
      </c>
      <c r="P66" s="5"/>
      <c r="Q66" s="5"/>
    </row>
    <row r="67" spans="1:17" x14ac:dyDescent="0.25">
      <c r="A67">
        <f>'OH-离子浓度 '!A76</f>
        <v>0</v>
      </c>
      <c r="B67">
        <f>覆盖面积与厚度!B67</f>
        <v>0.58630554935210211</v>
      </c>
      <c r="C67" s="66">
        <f>覆盖面积与厚度!N67</f>
        <v>2.578260493585886E-2</v>
      </c>
      <c r="D67" s="5">
        <f t="shared" si="11"/>
        <v>38553.307199181574</v>
      </c>
      <c r="E67" s="5">
        <v>9.9999999999999995E-7</v>
      </c>
      <c r="F67" s="5">
        <f t="shared" si="10"/>
        <v>37559.302510720059</v>
      </c>
      <c r="G67" s="5">
        <f t="shared" si="6"/>
        <v>849814457.8288852</v>
      </c>
      <c r="H67" s="5"/>
      <c r="J67" s="86">
        <f t="shared" si="1"/>
        <v>0.58630554935210211</v>
      </c>
      <c r="K67" s="86">
        <f t="shared" si="2"/>
        <v>2.578260493585886E-2</v>
      </c>
      <c r="L67" s="87">
        <f t="shared" si="9"/>
        <v>0.98648629040582836</v>
      </c>
      <c r="M67" s="87">
        <f t="shared" si="3"/>
        <v>9.9999999999999995E-7</v>
      </c>
      <c r="N67" s="87">
        <f t="shared" si="7"/>
        <v>0.96105212988825894</v>
      </c>
      <c r="O67" s="87">
        <f t="shared" si="4"/>
        <v>21744.706107712773</v>
      </c>
      <c r="P67" s="5"/>
      <c r="Q67" s="5"/>
    </row>
    <row r="68" spans="1:17" x14ac:dyDescent="0.25">
      <c r="A68">
        <f>'OH-离子浓度 '!A77</f>
        <v>0</v>
      </c>
      <c r="B68">
        <f>覆盖面积与厚度!B68</f>
        <v>0.58630554975210203</v>
      </c>
      <c r="C68" s="66">
        <f>覆盖面积与厚度!N68</f>
        <v>2.5782604967248549E-2</v>
      </c>
      <c r="D68" s="5">
        <f t="shared" si="11"/>
        <v>38553.307199181574</v>
      </c>
      <c r="E68" s="5">
        <v>9.9999999999999995E-7</v>
      </c>
      <c r="F68" s="5">
        <f t="shared" si="10"/>
        <v>37559.302509509878</v>
      </c>
      <c r="G68" s="5">
        <f t="shared" si="6"/>
        <v>849814457.80150354</v>
      </c>
      <c r="H68" s="5"/>
      <c r="J68" s="86">
        <f t="shared" si="1"/>
        <v>0.58630554975210203</v>
      </c>
      <c r="K68" s="86">
        <f t="shared" si="2"/>
        <v>2.5782604967248549E-2</v>
      </c>
      <c r="L68" s="87">
        <f t="shared" si="9"/>
        <v>0.98648629040582836</v>
      </c>
      <c r="M68" s="87">
        <f t="shared" si="3"/>
        <v>9.9999999999999995E-7</v>
      </c>
      <c r="N68" s="87">
        <f t="shared" si="7"/>
        <v>0.96105212985729338</v>
      </c>
      <c r="O68" s="87">
        <f t="shared" si="4"/>
        <v>21744.706107012145</v>
      </c>
      <c r="P68" s="5"/>
      <c r="Q68" s="5"/>
    </row>
    <row r="69" spans="1:17" x14ac:dyDescent="0.25">
      <c r="A69">
        <f>'OH-离子浓度 '!A78</f>
        <v>0</v>
      </c>
      <c r="B69">
        <f>覆盖面积与厚度!B69</f>
        <v>0.58630554995210205</v>
      </c>
      <c r="C69" s="66">
        <f>覆盖面积与厚度!N69</f>
        <v>2.5782604982944025E-2</v>
      </c>
      <c r="D69" s="5">
        <f t="shared" si="11"/>
        <v>38553.307199181574</v>
      </c>
      <c r="E69" s="5">
        <v>9.9999999999999995E-7</v>
      </c>
      <c r="F69" s="5">
        <f t="shared" si="10"/>
        <v>37559.302508904766</v>
      </c>
      <c r="G69" s="5">
        <f t="shared" si="6"/>
        <v>849814457.78781247</v>
      </c>
      <c r="H69" s="5"/>
      <c r="J69" s="86">
        <f t="shared" si="1"/>
        <v>0.58630554995210205</v>
      </c>
      <c r="K69" s="86">
        <f t="shared" si="2"/>
        <v>2.5782604982944025E-2</v>
      </c>
      <c r="L69" s="87">
        <f t="shared" si="9"/>
        <v>0.98648629040582836</v>
      </c>
      <c r="M69" s="87">
        <f t="shared" si="3"/>
        <v>9.9999999999999995E-7</v>
      </c>
      <c r="N69" s="87">
        <f t="shared" si="7"/>
        <v>0.96105212984180999</v>
      </c>
      <c r="O69" s="87">
        <f t="shared" si="4"/>
        <v>21744.706106661815</v>
      </c>
      <c r="P69" s="5"/>
      <c r="Q69" s="5"/>
    </row>
    <row r="70" spans="1:17" x14ac:dyDescent="0.25">
      <c r="A70">
        <f>'OH-离子浓度 '!A79</f>
        <v>0</v>
      </c>
      <c r="B70">
        <f>覆盖面积与厚度!B70</f>
        <v>0.58630555895210212</v>
      </c>
      <c r="C70" s="66">
        <f>覆盖面积与厚度!N70</f>
        <v>2.5782605690513237E-2</v>
      </c>
      <c r="D70" s="5">
        <f t="shared" si="11"/>
        <v>38553.307199181574</v>
      </c>
      <c r="E70" s="5">
        <v>9.9999999999999995E-7</v>
      </c>
      <c r="F70" s="5">
        <f t="shared" si="10"/>
        <v>37559.302481625637</v>
      </c>
      <c r="G70" s="5">
        <f t="shared" si="6"/>
        <v>849814457.1705966</v>
      </c>
      <c r="H70" s="5"/>
      <c r="J70" s="86">
        <f t="shared" si="1"/>
        <v>0.58630555895210212</v>
      </c>
      <c r="K70" s="86">
        <f t="shared" si="2"/>
        <v>2.5782605690513237E-2</v>
      </c>
      <c r="L70" s="87">
        <f t="shared" si="9"/>
        <v>0.98648629040582836</v>
      </c>
      <c r="M70" s="87">
        <f t="shared" si="3"/>
        <v>9.9999999999999995E-7</v>
      </c>
      <c r="N70" s="87">
        <f t="shared" si="7"/>
        <v>0.96105212914380345</v>
      </c>
      <c r="O70" s="87">
        <f t="shared" si="4"/>
        <v>21744.706090868767</v>
      </c>
      <c r="P70" s="5"/>
      <c r="Q70" s="5"/>
    </row>
    <row r="71" spans="1:17" x14ac:dyDescent="0.25">
      <c r="A71">
        <f>'OH-离子浓度 '!A80</f>
        <v>0</v>
      </c>
      <c r="B71">
        <f>覆盖面积与厚度!B71</f>
        <v>0.58630564895210202</v>
      </c>
      <c r="C71" s="66">
        <f>覆盖面积与厚度!N71</f>
        <v>2.578261289432424E-2</v>
      </c>
      <c r="D71" s="5">
        <f t="shared" si="11"/>
        <v>38553.307199181574</v>
      </c>
      <c r="E71" s="5">
        <v>9.9999999999999995E-7</v>
      </c>
      <c r="F71" s="5">
        <f t="shared" si="10"/>
        <v>37559.302203894898</v>
      </c>
      <c r="G71" s="5">
        <f t="shared" si="6"/>
        <v>849814450.8866781</v>
      </c>
      <c r="H71" s="5"/>
      <c r="J71" s="86">
        <f t="shared" ref="J71:J134" si="12">B71</f>
        <v>0.58630564895210202</v>
      </c>
      <c r="K71" s="86">
        <f t="shared" ref="K71:K134" si="13">C71</f>
        <v>2.578261289432424E-2</v>
      </c>
      <c r="L71" s="87">
        <f t="shared" si="9"/>
        <v>0.98648629040582836</v>
      </c>
      <c r="M71" s="87">
        <f t="shared" ref="M71:M134" si="14">E71</f>
        <v>9.9999999999999995E-7</v>
      </c>
      <c r="N71" s="87">
        <f t="shared" si="7"/>
        <v>0.96105212203734991</v>
      </c>
      <c r="O71" s="87">
        <f t="shared" si="4"/>
        <v>21744.705930078588</v>
      </c>
      <c r="P71" s="5"/>
      <c r="Q71" s="5"/>
    </row>
    <row r="72" spans="1:17" x14ac:dyDescent="0.25">
      <c r="A72">
        <f>'OH-离子浓度 '!A81</f>
        <v>0</v>
      </c>
      <c r="B72">
        <f>覆盖面积与厚度!B72</f>
        <v>0.5863065489521021</v>
      </c>
      <c r="C72" s="66">
        <f>覆盖面积与厚度!N72</f>
        <v>2.5782698604988479E-2</v>
      </c>
      <c r="D72" s="5">
        <f t="shared" si="11"/>
        <v>38553.307199181574</v>
      </c>
      <c r="E72" s="5">
        <v>9.9999999999999995E-7</v>
      </c>
      <c r="F72" s="5">
        <f t="shared" si="10"/>
        <v>37559.298899465328</v>
      </c>
      <c r="G72" s="5">
        <f t="shared" si="6"/>
        <v>849814376.12085867</v>
      </c>
      <c r="H72" s="5"/>
      <c r="J72" s="86">
        <f t="shared" si="12"/>
        <v>0.5863065489521021</v>
      </c>
      <c r="K72" s="86">
        <f t="shared" si="13"/>
        <v>2.5782698604988479E-2</v>
      </c>
      <c r="L72" s="87">
        <f t="shared" si="9"/>
        <v>0.98648629040582836</v>
      </c>
      <c r="M72" s="87">
        <f t="shared" si="14"/>
        <v>9.9999999999999995E-7</v>
      </c>
      <c r="N72" s="87">
        <f t="shared" si="7"/>
        <v>0.96105203748504042</v>
      </c>
      <c r="O72" s="87">
        <f t="shared" ref="O72:O135" si="15">$N72*$C$1/$C$3/$C$4/$C$2*10*(60*60*24*365)</f>
        <v>21744.704017003256</v>
      </c>
      <c r="P72" s="5"/>
      <c r="Q72" s="5"/>
    </row>
    <row r="73" spans="1:17" x14ac:dyDescent="0.25">
      <c r="A73">
        <f>'OH-离子浓度 '!A82</f>
        <v>7.4868119641229509E-6</v>
      </c>
      <c r="B73">
        <f>覆盖面积与厚度!B73</f>
        <v>0.58631303576406624</v>
      </c>
      <c r="C73" s="66">
        <f>覆盖面积与厚度!N73</f>
        <v>2.5784414369522557E-2</v>
      </c>
      <c r="D73" s="5">
        <f t="shared" si="11"/>
        <v>38553.307199181574</v>
      </c>
      <c r="E73" s="5">
        <v>9.9999999999999995E-7</v>
      </c>
      <c r="F73" s="5">
        <f t="shared" si="10"/>
        <v>37559.232751068164</v>
      </c>
      <c r="G73" s="5">
        <f t="shared" ref="G73:G136" si="16">$F73*$C$1/$C$3/$C$4/$C$2*10*60*60*24*365</f>
        <v>849812879.45131195</v>
      </c>
      <c r="H73" s="5"/>
      <c r="J73" s="86">
        <f t="shared" si="12"/>
        <v>0.58631303576406624</v>
      </c>
      <c r="K73" s="86">
        <f t="shared" si="13"/>
        <v>2.5784414369522557E-2</v>
      </c>
      <c r="L73" s="87">
        <f t="shared" si="9"/>
        <v>0.98648629040582836</v>
      </c>
      <c r="M73" s="87">
        <f t="shared" si="14"/>
        <v>9.9999999999999995E-7</v>
      </c>
      <c r="N73" s="87">
        <f t="shared" ref="N73:N136" si="17">L73*(1-K73)+K73*M73</f>
        <v>0.96105034490856578</v>
      </c>
      <c r="O73" s="87">
        <f t="shared" si="15"/>
        <v>21744.66572087253</v>
      </c>
      <c r="P73" s="5"/>
      <c r="Q73" s="5"/>
    </row>
    <row r="74" spans="1:17" x14ac:dyDescent="0.25">
      <c r="A74">
        <f>'OH-离子浓度 '!A83</f>
        <v>0</v>
      </c>
      <c r="B74">
        <f>覆盖面积与厚度!B74</f>
        <v>0.58631554895210203</v>
      </c>
      <c r="C74" s="66">
        <f>覆盖面积与厚度!N74</f>
        <v>2.5785079108720098E-2</v>
      </c>
      <c r="D74" s="5">
        <f t="shared" si="11"/>
        <v>18.630542539353492</v>
      </c>
      <c r="E74" s="5">
        <v>9.9999999999999995E-7</v>
      </c>
      <c r="F74" s="5">
        <f t="shared" si="10"/>
        <v>18.150152551922968</v>
      </c>
      <c r="G74" s="5">
        <f t="shared" si="16"/>
        <v>410664.23014702223</v>
      </c>
      <c r="H74" s="5"/>
      <c r="J74" s="86">
        <f t="shared" si="12"/>
        <v>0.58631554895210203</v>
      </c>
      <c r="K74" s="86">
        <f t="shared" si="13"/>
        <v>2.5785079108720098E-2</v>
      </c>
      <c r="L74" s="87">
        <f t="shared" ref="L74:L137" si="18">L73</f>
        <v>0.98648629040582836</v>
      </c>
      <c r="M74" s="87">
        <f t="shared" si="14"/>
        <v>9.9999999999999995E-7</v>
      </c>
      <c r="N74" s="87">
        <f t="shared" si="17"/>
        <v>0.96104968915312539</v>
      </c>
      <c r="O74" s="87">
        <f t="shared" si="15"/>
        <v>21744.650883790451</v>
      </c>
      <c r="P74" s="5"/>
      <c r="Q74" s="5"/>
    </row>
    <row r="75" spans="1:17" x14ac:dyDescent="0.25">
      <c r="A75">
        <f>'OH-离子浓度 '!A84</f>
        <v>0</v>
      </c>
      <c r="B75">
        <f>覆盖面积与厚度!B75</f>
        <v>0.58632554895210209</v>
      </c>
      <c r="C75" s="66">
        <f>覆盖面积与厚度!N75</f>
        <v>2.5787724111724707E-2</v>
      </c>
      <c r="D75" s="5">
        <f t="shared" si="11"/>
        <v>18.630542539353492</v>
      </c>
      <c r="E75" s="5">
        <v>9.9999999999999995E-7</v>
      </c>
      <c r="F75" s="5">
        <f t="shared" si="10"/>
        <v>18.150103274084618</v>
      </c>
      <c r="G75" s="5">
        <f t="shared" si="16"/>
        <v>410663.1151896966</v>
      </c>
      <c r="H75" s="5"/>
      <c r="J75" s="86">
        <f t="shared" si="12"/>
        <v>0.58632554895210209</v>
      </c>
      <c r="K75" s="86">
        <f t="shared" si="13"/>
        <v>2.5787724111724707E-2</v>
      </c>
      <c r="L75" s="87">
        <f t="shared" si="18"/>
        <v>0.98648629040582836</v>
      </c>
      <c r="M75" s="87">
        <f t="shared" si="14"/>
        <v>9.9999999999999995E-7</v>
      </c>
      <c r="N75" s="87">
        <f t="shared" si="17"/>
        <v>0.96104707989656823</v>
      </c>
      <c r="O75" s="87">
        <f t="shared" si="15"/>
        <v>21744.591846912816</v>
      </c>
      <c r="P75" s="5"/>
      <c r="Q75" s="5"/>
    </row>
    <row r="76" spans="1:17" x14ac:dyDescent="0.25">
      <c r="A76">
        <f>'OH-离子浓度 '!A85</f>
        <v>0</v>
      </c>
      <c r="B76">
        <f>覆盖面积与厚度!B76</f>
        <v>0.58635554895210207</v>
      </c>
      <c r="C76" s="66">
        <f>覆盖面积与厚度!N76</f>
        <v>2.5795659116894423E-2</v>
      </c>
      <c r="D76" s="5">
        <f t="shared" si="11"/>
        <v>18.630542539353492</v>
      </c>
      <c r="E76" s="5">
        <v>9.9999999999999995E-7</v>
      </c>
      <c r="F76" s="5">
        <f t="shared" si="10"/>
        <v>18.14995544064119</v>
      </c>
      <c r="G76" s="5">
        <f t="shared" si="16"/>
        <v>410659.77031934011</v>
      </c>
      <c r="H76" s="5"/>
      <c r="J76" s="86">
        <f t="shared" si="12"/>
        <v>0.58635554895210207</v>
      </c>
      <c r="K76" s="86">
        <f t="shared" si="13"/>
        <v>2.5795659116894423E-2</v>
      </c>
      <c r="L76" s="87">
        <f t="shared" si="18"/>
        <v>0.98648629040582836</v>
      </c>
      <c r="M76" s="87">
        <f t="shared" si="14"/>
        <v>9.9999999999999995E-7</v>
      </c>
      <c r="N76" s="87">
        <f t="shared" si="17"/>
        <v>0.96103925213068908</v>
      </c>
      <c r="O76" s="87">
        <f t="shared" si="15"/>
        <v>21744.41473636571</v>
      </c>
      <c r="P76" s="5"/>
      <c r="Q76" s="5"/>
    </row>
    <row r="77" spans="1:17" x14ac:dyDescent="0.25">
      <c r="A77">
        <f>'OH-离子浓度 '!A86</f>
        <v>0</v>
      </c>
      <c r="B77">
        <f>覆盖面积与厚度!B77</f>
        <v>0.58638554895210204</v>
      </c>
      <c r="C77" s="66">
        <f>覆盖面积与厚度!N77</f>
        <v>2.5803594118220093E-2</v>
      </c>
      <c r="D77" s="5">
        <f t="shared" si="11"/>
        <v>18.630542539353492</v>
      </c>
      <c r="E77" s="5">
        <v>9.9999999999999995E-7</v>
      </c>
      <c r="F77" s="5">
        <f t="shared" si="10"/>
        <v>18.149807607269373</v>
      </c>
      <c r="G77" s="5">
        <f t="shared" si="16"/>
        <v>410656.42545060412</v>
      </c>
      <c r="H77" s="5"/>
      <c r="J77" s="86">
        <f t="shared" si="12"/>
        <v>0.58638554895210204</v>
      </c>
      <c r="K77" s="86">
        <f t="shared" si="13"/>
        <v>2.5803594118220093E-2</v>
      </c>
      <c r="L77" s="87">
        <f t="shared" si="18"/>
        <v>0.98648629040582836</v>
      </c>
      <c r="M77" s="87">
        <f t="shared" si="14"/>
        <v>9.9999999999999995E-7</v>
      </c>
      <c r="N77" s="87">
        <f t="shared" si="17"/>
        <v>0.96103142436860189</v>
      </c>
      <c r="O77" s="87">
        <f t="shared" si="15"/>
        <v>21744.237625904399</v>
      </c>
      <c r="P77" s="5"/>
      <c r="Q77" s="5"/>
    </row>
    <row r="78" spans="1:17" x14ac:dyDescent="0.25">
      <c r="A78">
        <f>'OH-离子浓度 '!A87</f>
        <v>0</v>
      </c>
      <c r="B78">
        <f>覆盖面积与厚度!B78</f>
        <v>0.58640554895210206</v>
      </c>
      <c r="C78" s="66">
        <f>覆盖面积与厚度!N78</f>
        <v>2.5808884116908636E-2</v>
      </c>
      <c r="D78" s="5">
        <f t="shared" si="11"/>
        <v>18.630542539353492</v>
      </c>
      <c r="E78" s="5">
        <v>9.9999999999999995E-7</v>
      </c>
      <c r="F78" s="5">
        <f t="shared" si="10"/>
        <v>18.149709051729065</v>
      </c>
      <c r="G78" s="5">
        <f t="shared" si="16"/>
        <v>410654.1955390388</v>
      </c>
      <c r="H78" s="5"/>
      <c r="J78" s="86">
        <f t="shared" si="12"/>
        <v>0.58640554895210206</v>
      </c>
      <c r="K78" s="86">
        <f t="shared" si="13"/>
        <v>2.5808884116908636E-2</v>
      </c>
      <c r="L78" s="87">
        <f t="shared" si="18"/>
        <v>0.98648629040582836</v>
      </c>
      <c r="M78" s="87">
        <f t="shared" si="14"/>
        <v>9.9999999999999995E-7</v>
      </c>
      <c r="N78" s="87">
        <f t="shared" si="17"/>
        <v>0.96102620586270937</v>
      </c>
      <c r="O78" s="87">
        <f t="shared" si="15"/>
        <v>21744.119552312528</v>
      </c>
      <c r="P78" s="5"/>
      <c r="Q78" s="5"/>
    </row>
    <row r="79" spans="1:17" x14ac:dyDescent="0.25">
      <c r="A79">
        <f>'OH-离子浓度 '!A88</f>
        <v>0</v>
      </c>
      <c r="B79">
        <f>覆盖面积与厚度!B79</f>
        <v>0.58650554895210205</v>
      </c>
      <c r="C79" s="66">
        <f>覆盖面积与厚度!N79</f>
        <v>2.5835334092129656E-2</v>
      </c>
      <c r="D79" s="5">
        <f t="shared" si="11"/>
        <v>18.630542539353492</v>
      </c>
      <c r="E79" s="5">
        <v>9.9999999999999995E-7</v>
      </c>
      <c r="F79" s="5">
        <f t="shared" si="10"/>
        <v>18.149216274366996</v>
      </c>
      <c r="G79" s="5">
        <f t="shared" si="16"/>
        <v>410643.04598889308</v>
      </c>
      <c r="H79" s="5"/>
      <c r="J79" s="86">
        <f t="shared" si="12"/>
        <v>0.58650554895210205</v>
      </c>
      <c r="K79" s="86">
        <f t="shared" si="13"/>
        <v>2.5835334092129656E-2</v>
      </c>
      <c r="L79" s="87">
        <f t="shared" si="18"/>
        <v>0.98648629040582836</v>
      </c>
      <c r="M79" s="87">
        <f t="shared" si="14"/>
        <v>9.9999999999999995E-7</v>
      </c>
      <c r="N79" s="87">
        <f t="shared" si="17"/>
        <v>0.96100011335122226</v>
      </c>
      <c r="O79" s="87">
        <f t="shared" si="15"/>
        <v>21743.529184759867</v>
      </c>
      <c r="P79" s="5"/>
      <c r="Q79" s="5"/>
    </row>
    <row r="80" spans="1:17" x14ac:dyDescent="0.25">
      <c r="A80">
        <f>'OH-离子浓度 '!A89</f>
        <v>0</v>
      </c>
      <c r="B80">
        <f>覆盖面积与厚度!B80</f>
        <v>0.58680554895210202</v>
      </c>
      <c r="C80" s="66">
        <f>覆盖面积与厚度!N80</f>
        <v>2.591468396661268E-2</v>
      </c>
      <c r="D80" s="5">
        <f t="shared" si="11"/>
        <v>18.630542539353492</v>
      </c>
      <c r="E80" s="5">
        <v>9.9999999999999995E-7</v>
      </c>
      <c r="F80" s="5">
        <f t="shared" si="10"/>
        <v>18.147737943234297</v>
      </c>
      <c r="G80" s="5">
        <f t="shared" si="16"/>
        <v>410609.5973600304</v>
      </c>
      <c r="H80" s="5"/>
      <c r="J80" s="86">
        <f t="shared" si="12"/>
        <v>0.58680554895210202</v>
      </c>
      <c r="K80" s="86">
        <f t="shared" si="13"/>
        <v>2.591468396661268E-2</v>
      </c>
      <c r="L80" s="87">
        <f t="shared" si="18"/>
        <v>0.98648629040582836</v>
      </c>
      <c r="M80" s="87">
        <f t="shared" si="14"/>
        <v>9.9999999999999995E-7</v>
      </c>
      <c r="N80" s="87">
        <f t="shared" si="17"/>
        <v>0.96092183586724922</v>
      </c>
      <c r="O80" s="87">
        <f t="shared" si="15"/>
        <v>21741.758083244236</v>
      </c>
      <c r="P80" s="5"/>
      <c r="Q80" s="5"/>
    </row>
    <row r="81" spans="1:17" x14ac:dyDescent="0.25">
      <c r="A81">
        <f>'OH-离子浓度 '!A90</f>
        <v>0</v>
      </c>
      <c r="B81">
        <f>覆盖面积与厚度!B81</f>
        <v>0.5871055489521021</v>
      </c>
      <c r="C81" s="66">
        <f>覆盖面积与厚度!N81</f>
        <v>2.5994033789915775E-2</v>
      </c>
      <c r="D81" s="5">
        <f t="shared" si="11"/>
        <v>18.630542539353492</v>
      </c>
      <c r="E81" s="5">
        <v>9.9999999999999995E-7</v>
      </c>
      <c r="F81" s="5">
        <f t="shared" si="10"/>
        <v>18.146259613055108</v>
      </c>
      <c r="G81" s="5">
        <f t="shared" si="16"/>
        <v>410576.14875274163</v>
      </c>
      <c r="H81" s="5"/>
      <c r="J81" s="86">
        <f t="shared" si="12"/>
        <v>0.5871055489521021</v>
      </c>
      <c r="K81" s="86">
        <f t="shared" si="13"/>
        <v>2.5994033789915775E-2</v>
      </c>
      <c r="L81" s="87">
        <f t="shared" si="18"/>
        <v>0.98648629040582836</v>
      </c>
      <c r="M81" s="87">
        <f t="shared" si="14"/>
        <v>9.9999999999999995E-7</v>
      </c>
      <c r="N81" s="87">
        <f t="shared" si="17"/>
        <v>0.96084355843376434</v>
      </c>
      <c r="O81" s="87">
        <f t="shared" si="15"/>
        <v>21739.986982870945</v>
      </c>
      <c r="P81" s="5"/>
      <c r="Q81" s="5"/>
    </row>
    <row r="82" spans="1:17" x14ac:dyDescent="0.25">
      <c r="A82">
        <f>'OH-离子浓度 '!A91</f>
        <v>0</v>
      </c>
      <c r="B82">
        <f>覆盖面积与厚度!B82</f>
        <v>0.58730554895210207</v>
      </c>
      <c r="C82" s="66">
        <f>覆盖面积与厚度!N82</f>
        <v>2.6046933633977903E-2</v>
      </c>
      <c r="D82" s="5">
        <f t="shared" si="11"/>
        <v>18.630542539353492</v>
      </c>
      <c r="E82" s="5">
        <v>9.9999999999999995E-7</v>
      </c>
      <c r="F82" s="5">
        <f t="shared" si="10"/>
        <v>18.145274060312882</v>
      </c>
      <c r="G82" s="5">
        <f t="shared" si="16"/>
        <v>410553.84969729302</v>
      </c>
      <c r="H82" s="5"/>
      <c r="J82" s="86">
        <f t="shared" si="12"/>
        <v>0.58730554895210207</v>
      </c>
      <c r="K82" s="86">
        <f t="shared" si="13"/>
        <v>2.6046933633977903E-2</v>
      </c>
      <c r="L82" s="87">
        <f t="shared" si="18"/>
        <v>0.98648629040582836</v>
      </c>
      <c r="M82" s="87">
        <f t="shared" si="14"/>
        <v>9.9999999999999995E-7</v>
      </c>
      <c r="N82" s="87">
        <f t="shared" si="17"/>
        <v>0.96079137351573229</v>
      </c>
      <c r="O82" s="87">
        <f t="shared" si="15"/>
        <v>21738.806250140049</v>
      </c>
      <c r="P82" s="5"/>
      <c r="Q82" s="5"/>
    </row>
    <row r="83" spans="1:17" x14ac:dyDescent="0.25">
      <c r="A83">
        <f>'OH-离子浓度 '!A92</f>
        <v>0</v>
      </c>
      <c r="B83">
        <f>覆盖面积与厚度!B83</f>
        <v>0.58830554895210208</v>
      </c>
      <c r="C83" s="66">
        <f>覆盖面积与厚度!N83</f>
        <v>2.6311433060061538E-2</v>
      </c>
      <c r="D83" s="5">
        <f t="shared" si="11"/>
        <v>18.630542539353492</v>
      </c>
      <c r="E83" s="5">
        <v>9.9999999999999995E-7</v>
      </c>
      <c r="F83" s="5">
        <f t="shared" ref="F83:F146" si="19">D83*(1-C83)+E83*C83</f>
        <v>18.140346292768097</v>
      </c>
      <c r="G83" s="5">
        <f t="shared" si="16"/>
        <v>410442.35433331016</v>
      </c>
      <c r="H83" s="5"/>
      <c r="J83" s="86">
        <f t="shared" si="12"/>
        <v>0.58830554895210208</v>
      </c>
      <c r="K83" s="86">
        <f t="shared" si="13"/>
        <v>2.6311433060061538E-2</v>
      </c>
      <c r="L83" s="87">
        <f t="shared" si="18"/>
        <v>0.98648629040582836</v>
      </c>
      <c r="M83" s="87">
        <f t="shared" si="14"/>
        <v>9.9999999999999995E-7</v>
      </c>
      <c r="N83" s="87">
        <f t="shared" si="17"/>
        <v>0.96053044872257998</v>
      </c>
      <c r="O83" s="87">
        <f t="shared" si="15"/>
        <v>21732.902581892649</v>
      </c>
      <c r="P83" s="5"/>
      <c r="Q83" s="5"/>
    </row>
    <row r="84" spans="1:17" x14ac:dyDescent="0.25">
      <c r="A84">
        <f>'OH-离子浓度 '!A93</f>
        <v>0</v>
      </c>
      <c r="B84">
        <f>覆盖面积与厚度!B84</f>
        <v>0.59130554895210208</v>
      </c>
      <c r="C84" s="66">
        <f>覆盖面积与厚度!N84</f>
        <v>2.7104936757793865E-2</v>
      </c>
      <c r="D84" s="5">
        <f t="shared" si="11"/>
        <v>18.630542539353492</v>
      </c>
      <c r="E84" s="5">
        <v>9.9999999999999995E-7</v>
      </c>
      <c r="F84" s="5">
        <f t="shared" si="19"/>
        <v>18.125562889165863</v>
      </c>
      <c r="G84" s="5">
        <f t="shared" si="16"/>
        <v>410107.86595686839</v>
      </c>
      <c r="H84" s="5"/>
      <c r="J84" s="86">
        <f t="shared" si="12"/>
        <v>0.59130554895210208</v>
      </c>
      <c r="K84" s="86">
        <f t="shared" si="13"/>
        <v>2.7104936757793865E-2</v>
      </c>
      <c r="L84" s="87">
        <f t="shared" si="18"/>
        <v>0.98648629040582836</v>
      </c>
      <c r="M84" s="87">
        <f t="shared" si="14"/>
        <v>9.9999999999999995E-7</v>
      </c>
      <c r="N84" s="87">
        <f t="shared" si="17"/>
        <v>0.95974766899688435</v>
      </c>
      <c r="O84" s="87">
        <f t="shared" si="15"/>
        <v>21715.191456186792</v>
      </c>
      <c r="P84" s="5"/>
      <c r="Q84" s="5"/>
    </row>
    <row r="85" spans="1:17" x14ac:dyDescent="0.25">
      <c r="A85">
        <f>'OH-离子浓度 '!A94</f>
        <v>0</v>
      </c>
      <c r="B85">
        <f>覆盖面积与厚度!B85</f>
        <v>0.59430554895210208</v>
      </c>
      <c r="C85" s="66">
        <f>覆盖面积与厚度!N85</f>
        <v>2.789844587503252E-2</v>
      </c>
      <c r="D85" s="5">
        <f t="shared" si="11"/>
        <v>18.630542539353492</v>
      </c>
      <c r="E85" s="5">
        <v>9.9999999999999995E-7</v>
      </c>
      <c r="F85" s="5">
        <f t="shared" si="19"/>
        <v>18.11077938459529</v>
      </c>
      <c r="G85" s="5">
        <f t="shared" si="16"/>
        <v>409773.37529592303</v>
      </c>
      <c r="H85" s="5"/>
      <c r="J85" s="86">
        <f t="shared" si="12"/>
        <v>0.59430554895210208</v>
      </c>
      <c r="K85" s="86">
        <f t="shared" si="13"/>
        <v>2.789844587503252E-2</v>
      </c>
      <c r="L85" s="87">
        <f t="shared" si="18"/>
        <v>0.98648629040582836</v>
      </c>
      <c r="M85" s="87">
        <f t="shared" si="14"/>
        <v>9.9999999999999995E-7</v>
      </c>
      <c r="N85" s="87">
        <f t="shared" si="17"/>
        <v>0.95896488392492563</v>
      </c>
      <c r="O85" s="87">
        <f t="shared" si="15"/>
        <v>21697.480209516729</v>
      </c>
      <c r="P85" s="5"/>
      <c r="Q85" s="5"/>
    </row>
    <row r="86" spans="1:17" x14ac:dyDescent="0.25">
      <c r="A86">
        <f>'OH-离子浓度 '!A95</f>
        <v>0</v>
      </c>
      <c r="B86">
        <f>覆盖面积与厚度!B86</f>
        <v>0.59630554895210208</v>
      </c>
      <c r="C86" s="66">
        <f>覆盖面积与厚度!N86</f>
        <v>2.8427453875084236E-2</v>
      </c>
      <c r="D86" s="5">
        <f t="shared" si="11"/>
        <v>18.630542539353492</v>
      </c>
      <c r="E86" s="5">
        <v>9.9999999999999995E-7</v>
      </c>
      <c r="F86" s="5">
        <f t="shared" si="19"/>
        <v>18.100923679075681</v>
      </c>
      <c r="G86" s="5">
        <f t="shared" si="16"/>
        <v>409550.38071181759</v>
      </c>
      <c r="H86" s="5"/>
      <c r="J86" s="86">
        <f t="shared" si="12"/>
        <v>0.59630554895210208</v>
      </c>
      <c r="K86" s="86">
        <f t="shared" si="13"/>
        <v>2.8427453875084236E-2</v>
      </c>
      <c r="L86" s="87">
        <f t="shared" si="18"/>
        <v>0.98648629040582836</v>
      </c>
      <c r="M86" s="87">
        <f t="shared" si="14"/>
        <v>9.9999999999999995E-7</v>
      </c>
      <c r="N86" s="87">
        <f t="shared" si="17"/>
        <v>0.95844302531436754</v>
      </c>
      <c r="O86" s="87">
        <f t="shared" si="15"/>
        <v>21685.672668839732</v>
      </c>
      <c r="P86" s="5"/>
      <c r="Q86" s="5"/>
    </row>
    <row r="87" spans="1:17" x14ac:dyDescent="0.25">
      <c r="A87">
        <f>'OH-离子浓度 '!A96</f>
        <v>0</v>
      </c>
      <c r="B87">
        <f>覆盖面积与厚度!B87</f>
        <v>0.60630554895210209</v>
      </c>
      <c r="C87" s="66">
        <f>覆盖面积与厚度!N87</f>
        <v>3.1072578583537205E-2</v>
      </c>
      <c r="D87" s="5">
        <f t="shared" si="11"/>
        <v>18.630542539353492</v>
      </c>
      <c r="E87" s="5">
        <v>9.9999999999999995E-7</v>
      </c>
      <c r="F87" s="5">
        <f t="shared" si="19"/>
        <v>18.051643573318074</v>
      </c>
      <c r="G87" s="5">
        <f t="shared" si="16"/>
        <v>408435.37208394974</v>
      </c>
      <c r="H87" s="5"/>
      <c r="J87" s="86">
        <f t="shared" si="12"/>
        <v>0.60630554895210209</v>
      </c>
      <c r="K87" s="86">
        <f t="shared" si="13"/>
        <v>3.1072578583537205E-2</v>
      </c>
      <c r="L87" s="87">
        <f t="shared" si="18"/>
        <v>0.98648629040582836</v>
      </c>
      <c r="M87" s="87">
        <f t="shared" si="14"/>
        <v>9.9999999999999995E-7</v>
      </c>
      <c r="N87" s="87">
        <f t="shared" si="17"/>
        <v>0.95583364869818976</v>
      </c>
      <c r="O87" s="87">
        <f t="shared" si="15"/>
        <v>21626.63307475474</v>
      </c>
      <c r="P87" s="5"/>
      <c r="Q87" s="5"/>
    </row>
    <row r="88" spans="1:17" x14ac:dyDescent="0.25">
      <c r="A88">
        <f>'OH-离子浓度 '!A97</f>
        <v>0</v>
      </c>
      <c r="B88">
        <f>覆盖面积与厚度!B88</f>
        <v>0.63630554895210212</v>
      </c>
      <c r="C88" s="66">
        <f>覆盖面积与厚度!N88</f>
        <v>3.9008827943560212E-2</v>
      </c>
      <c r="D88" s="5">
        <f t="shared" si="11"/>
        <v>18.630542539353492</v>
      </c>
      <c r="E88" s="5">
        <v>9.9999999999999995E-7</v>
      </c>
      <c r="F88" s="5">
        <f t="shared" si="19"/>
        <v>17.903786949949499</v>
      </c>
      <c r="G88" s="5">
        <f t="shared" si="16"/>
        <v>405089.97725963133</v>
      </c>
      <c r="H88" s="5"/>
      <c r="J88" s="86">
        <f t="shared" si="12"/>
        <v>0.63630554895210212</v>
      </c>
      <c r="K88" s="86">
        <f t="shared" si="13"/>
        <v>3.9008827943560212E-2</v>
      </c>
      <c r="L88" s="87">
        <f t="shared" si="18"/>
        <v>0.98648629040582836</v>
      </c>
      <c r="M88" s="87">
        <f t="shared" si="14"/>
        <v>9.9999999999999995E-7</v>
      </c>
      <c r="N88" s="87">
        <f t="shared" si="17"/>
        <v>0.94800465544353441</v>
      </c>
      <c r="O88" s="87">
        <f t="shared" si="15"/>
        <v>21449.49475712618</v>
      </c>
      <c r="P88" s="5"/>
      <c r="Q88" s="5"/>
    </row>
    <row r="89" spans="1:17" x14ac:dyDescent="0.25">
      <c r="A89">
        <f>'OH-离子浓度 '!A98</f>
        <v>0</v>
      </c>
      <c r="B89">
        <f>覆盖面积与厚度!B89</f>
        <v>0.66630554895210203</v>
      </c>
      <c r="C89" s="66">
        <f>覆盖面积与厚度!N89</f>
        <v>4.694595260496727E-2</v>
      </c>
      <c r="D89" s="5">
        <f t="shared" si="11"/>
        <v>18.630542539353492</v>
      </c>
      <c r="E89" s="5">
        <v>9.9999999999999995E-7</v>
      </c>
      <c r="F89" s="5">
        <f t="shared" si="19"/>
        <v>17.75591401924213</v>
      </c>
      <c r="G89" s="5">
        <f t="shared" si="16"/>
        <v>401744.21346647292</v>
      </c>
      <c r="H89" s="5"/>
      <c r="J89" s="86">
        <f t="shared" si="12"/>
        <v>0.66630554895210203</v>
      </c>
      <c r="K89" s="86">
        <f t="shared" si="13"/>
        <v>4.694595260496727E-2</v>
      </c>
      <c r="L89" s="87">
        <f t="shared" si="18"/>
        <v>0.98648629040582836</v>
      </c>
      <c r="M89" s="87">
        <f t="shared" si="14"/>
        <v>9.9999999999999995E-7</v>
      </c>
      <c r="N89" s="87">
        <f t="shared" si="17"/>
        <v>0.94017479871693899</v>
      </c>
      <c r="O89" s="87">
        <f t="shared" si="15"/>
        <v>21272.336902634866</v>
      </c>
      <c r="P89" s="5"/>
      <c r="Q89" s="5"/>
    </row>
    <row r="90" spans="1:17" x14ac:dyDescent="0.25">
      <c r="A90">
        <f>'OH-离子浓度 '!A99</f>
        <v>0</v>
      </c>
      <c r="B90">
        <f>覆盖面积与厚度!B90</f>
        <v>0.68630554895210205</v>
      </c>
      <c r="C90" s="66">
        <f>覆盖面积与厚度!N90</f>
        <v>5.2237742695034069E-2</v>
      </c>
      <c r="D90" s="5">
        <f t="shared" si="11"/>
        <v>18.630542539353492</v>
      </c>
      <c r="E90" s="5">
        <v>9.9999999999999995E-7</v>
      </c>
      <c r="F90" s="5">
        <f t="shared" si="19"/>
        <v>17.6573251041516</v>
      </c>
      <c r="G90" s="5">
        <f t="shared" si="16"/>
        <v>399513.5467654157</v>
      </c>
      <c r="H90" s="5"/>
      <c r="J90" s="86">
        <f t="shared" si="12"/>
        <v>0.68630554895210205</v>
      </c>
      <c r="K90" s="86">
        <f t="shared" si="13"/>
        <v>5.2237742695034069E-2</v>
      </c>
      <c r="L90" s="87">
        <f t="shared" si="18"/>
        <v>0.98648629040582836</v>
      </c>
      <c r="M90" s="87">
        <f t="shared" si="14"/>
        <v>9.9999999999999995E-7</v>
      </c>
      <c r="N90" s="87">
        <f t="shared" si="17"/>
        <v>0.93495452563317272</v>
      </c>
      <c r="O90" s="87">
        <f t="shared" si="15"/>
        <v>21154.223326400766</v>
      </c>
      <c r="P90" s="5"/>
      <c r="Q90" s="5"/>
    </row>
    <row r="91" spans="1:17" x14ac:dyDescent="0.25">
      <c r="A91">
        <f>'OH-离子浓度 '!A100</f>
        <v>0</v>
      </c>
      <c r="B91">
        <f>覆盖面积与厚度!B91</f>
        <v>0.7363055489521021</v>
      </c>
      <c r="C91" s="66">
        <f>覆盖面积与厚度!N91</f>
        <v>6.5469746204139256E-2</v>
      </c>
      <c r="D91" s="5">
        <f t="shared" si="11"/>
        <v>18.630542539353492</v>
      </c>
      <c r="E91" s="5">
        <v>9.9999999999999995E-7</v>
      </c>
      <c r="F91" s="5">
        <f t="shared" si="19"/>
        <v>17.410805713126344</v>
      </c>
      <c r="G91" s="5">
        <f t="shared" si="16"/>
        <v>393935.8142564416</v>
      </c>
      <c r="H91" s="5"/>
      <c r="J91" s="86">
        <f t="shared" si="12"/>
        <v>0.7363055489521021</v>
      </c>
      <c r="K91" s="86">
        <f t="shared" si="13"/>
        <v>6.5469746204139256E-2</v>
      </c>
      <c r="L91" s="87">
        <f t="shared" si="18"/>
        <v>0.98648629040582836</v>
      </c>
      <c r="M91" s="87">
        <f t="shared" si="14"/>
        <v>9.9999999999999995E-7</v>
      </c>
      <c r="N91" s="87">
        <f t="shared" si="17"/>
        <v>0.92190134880884211</v>
      </c>
      <c r="O91" s="87">
        <f t="shared" si="15"/>
        <v>20858.882954125562</v>
      </c>
      <c r="P91" s="5"/>
      <c r="Q91" s="5"/>
    </row>
    <row r="92" spans="1:17" x14ac:dyDescent="0.25">
      <c r="A92" t="str">
        <f>'OH-离子浓度 '!A101</f>
        <v>(t1+t2)*3</v>
      </c>
      <c r="B92">
        <f>覆盖面积与厚度!B92</f>
        <v>0.78630554895210203</v>
      </c>
      <c r="C92" s="66">
        <f>覆盖面积与厚度!N92</f>
        <v>7.8704278318328186E-2</v>
      </c>
      <c r="D92" s="5">
        <f t="shared" si="11"/>
        <v>18.630542539353492</v>
      </c>
      <c r="E92" s="5">
        <v>9.9999999999999995E-7</v>
      </c>
      <c r="F92" s="5">
        <f t="shared" si="19"/>
        <v>17.164239212819041</v>
      </c>
      <c r="G92" s="5">
        <f t="shared" si="16"/>
        <v>388357.01585576299</v>
      </c>
      <c r="H92" s="5"/>
      <c r="J92" s="86">
        <f t="shared" si="12"/>
        <v>0.78630554895210203</v>
      </c>
      <c r="K92" s="86">
        <f t="shared" si="13"/>
        <v>7.8704278318328186E-2</v>
      </c>
      <c r="L92" s="87">
        <f t="shared" si="18"/>
        <v>0.98648629040582836</v>
      </c>
      <c r="M92" s="87">
        <f t="shared" si="14"/>
        <v>9.9999999999999995E-7</v>
      </c>
      <c r="N92" s="87">
        <f t="shared" si="17"/>
        <v>0.90884567755279122</v>
      </c>
      <c r="O92" s="87">
        <f t="shared" si="15"/>
        <v>20563.486142992384</v>
      </c>
      <c r="P92" s="5"/>
      <c r="Q92" s="5"/>
    </row>
    <row r="93" spans="1:17" x14ac:dyDescent="0.25">
      <c r="A93">
        <f>'OH-离子浓度 '!A102</f>
        <v>0</v>
      </c>
      <c r="B93">
        <f>覆盖面积与厚度!B93</f>
        <v>0.83630554895210207</v>
      </c>
      <c r="C93" s="66">
        <f>覆盖面积与厚度!N93</f>
        <v>9.1941339352045431E-2</v>
      </c>
      <c r="D93" s="5">
        <f t="shared" si="11"/>
        <v>18.630542539353492</v>
      </c>
      <c r="E93" s="5">
        <v>9.9999999999999995E-7</v>
      </c>
      <c r="F93" s="5">
        <f t="shared" si="19"/>
        <v>16.917625597371412</v>
      </c>
      <c r="G93" s="5">
        <f t="shared" si="16"/>
        <v>382777.1514308303</v>
      </c>
      <c r="H93" s="5"/>
      <c r="J93" s="86">
        <f t="shared" si="12"/>
        <v>0.83630554895210207</v>
      </c>
      <c r="K93" s="86">
        <f t="shared" si="13"/>
        <v>9.1941339352045431E-2</v>
      </c>
      <c r="L93" s="87">
        <f t="shared" si="18"/>
        <v>0.98648629040582836</v>
      </c>
      <c r="M93" s="87">
        <f t="shared" si="14"/>
        <v>9.9999999999999995E-7</v>
      </c>
      <c r="N93" s="87">
        <f t="shared" si="17"/>
        <v>0.89578751155482506</v>
      </c>
      <c r="O93" s="87">
        <f t="shared" si="15"/>
        <v>20268.032885982779</v>
      </c>
      <c r="P93" s="5"/>
      <c r="Q93" s="5"/>
    </row>
    <row r="94" spans="1:17" x14ac:dyDescent="0.25">
      <c r="A94">
        <f>'OH-离子浓度 '!A103</f>
        <v>0.2931415442581049</v>
      </c>
      <c r="B94">
        <f>覆盖面积与厚度!B94</f>
        <v>0.87945458002217114</v>
      </c>
      <c r="C94" s="66">
        <f>覆盖面积与厚度!N94</f>
        <v>0.1033665311975283</v>
      </c>
      <c r="D94" s="5">
        <f t="shared" si="11"/>
        <v>18.630542539353492</v>
      </c>
      <c r="E94" s="5">
        <v>9.9999999999999995E-7</v>
      </c>
      <c r="F94" s="5">
        <f t="shared" si="19"/>
        <v>16.704768086099062</v>
      </c>
      <c r="G94" s="5">
        <f t="shared" si="16"/>
        <v>377961.05053318734</v>
      </c>
      <c r="H94" s="5"/>
      <c r="J94" s="86">
        <f t="shared" si="12"/>
        <v>0.87945458002217114</v>
      </c>
      <c r="K94" s="86">
        <f t="shared" si="13"/>
        <v>0.1033665311975283</v>
      </c>
      <c r="L94" s="87">
        <f t="shared" si="18"/>
        <v>0.98648629040582836</v>
      </c>
      <c r="M94" s="87">
        <f t="shared" si="14"/>
        <v>9.9999999999999995E-7</v>
      </c>
      <c r="N94" s="87">
        <f t="shared" si="17"/>
        <v>0.88451672785919155</v>
      </c>
      <c r="O94" s="87">
        <f t="shared" si="15"/>
        <v>20013.020830503912</v>
      </c>
      <c r="P94" s="5"/>
      <c r="Q94" s="5"/>
    </row>
    <row r="95" spans="1:17" x14ac:dyDescent="0.25">
      <c r="A95">
        <f>'OH-离子浓度 '!A104</f>
        <v>0</v>
      </c>
      <c r="B95">
        <f>覆盖面积与厚度!B95</f>
        <v>0.87945458012217115</v>
      </c>
      <c r="C95" s="66">
        <f>覆盖面积与厚度!N95</f>
        <v>0.1033665312240071</v>
      </c>
      <c r="D95" s="5">
        <f t="shared" si="11"/>
        <v>38553.307199181574</v>
      </c>
      <c r="E95" s="5">
        <v>9.9999999999999995E-7</v>
      </c>
      <c r="F95" s="5">
        <f t="shared" si="19"/>
        <v>34568.185566892003</v>
      </c>
      <c r="G95" s="5">
        <f t="shared" si="16"/>
        <v>782137630.67810071</v>
      </c>
      <c r="H95" s="5"/>
      <c r="J95" s="86">
        <f t="shared" si="12"/>
        <v>0.87945458012217115</v>
      </c>
      <c r="K95" s="86">
        <f t="shared" si="13"/>
        <v>0.1033665312240071</v>
      </c>
      <c r="L95" s="87">
        <f t="shared" si="18"/>
        <v>0.98648629040582836</v>
      </c>
      <c r="M95" s="87">
        <f t="shared" si="14"/>
        <v>9.9999999999999995E-7</v>
      </c>
      <c r="N95" s="87">
        <f t="shared" si="17"/>
        <v>0.88451672783307056</v>
      </c>
      <c r="O95" s="87">
        <f t="shared" si="15"/>
        <v>20013.020829912901</v>
      </c>
      <c r="P95" s="5"/>
      <c r="Q95" s="5"/>
    </row>
    <row r="96" spans="1:17" x14ac:dyDescent="0.25">
      <c r="A96">
        <f>'OH-离子浓度 '!A105</f>
        <v>0</v>
      </c>
      <c r="B96">
        <f>覆盖面积与厚度!B96</f>
        <v>0.87945458042217117</v>
      </c>
      <c r="C96" s="66">
        <f>覆盖面积与厚度!N96</f>
        <v>0.10336653130344668</v>
      </c>
      <c r="D96" s="5">
        <f t="shared" si="11"/>
        <v>38553.307199181574</v>
      </c>
      <c r="E96" s="5">
        <v>9.9999999999999995E-7</v>
      </c>
      <c r="F96" s="5">
        <f t="shared" si="19"/>
        <v>34568.185563829349</v>
      </c>
      <c r="G96" s="5">
        <f t="shared" si="16"/>
        <v>782137630.60880506</v>
      </c>
      <c r="H96" s="5"/>
      <c r="J96" s="86">
        <f t="shared" si="12"/>
        <v>0.87945458042217117</v>
      </c>
      <c r="K96" s="86">
        <f t="shared" si="13"/>
        <v>0.10336653130344668</v>
      </c>
      <c r="L96" s="87">
        <f t="shared" si="18"/>
        <v>0.98648629040582836</v>
      </c>
      <c r="M96" s="87">
        <f t="shared" si="14"/>
        <v>9.9999999999999995E-7</v>
      </c>
      <c r="N96" s="87">
        <f t="shared" si="17"/>
        <v>0.88451672775470469</v>
      </c>
      <c r="O96" s="87">
        <f t="shared" si="15"/>
        <v>20013.020828139801</v>
      </c>
      <c r="P96" s="5"/>
      <c r="Q96" s="5"/>
    </row>
    <row r="97" spans="1:17" x14ac:dyDescent="0.25">
      <c r="A97">
        <f>'OH-离子浓度 '!A106</f>
        <v>0</v>
      </c>
      <c r="B97">
        <f>覆盖面积与厚度!B97</f>
        <v>0.87945458082217109</v>
      </c>
      <c r="C97" s="66">
        <f>覆盖面积与厚度!N97</f>
        <v>0.10336653140937174</v>
      </c>
      <c r="D97" s="5">
        <f t="shared" si="11"/>
        <v>38553.307199181574</v>
      </c>
      <c r="E97" s="5">
        <v>9.9999999999999995E-7</v>
      </c>
      <c r="F97" s="5">
        <f t="shared" si="19"/>
        <v>34568.185559745587</v>
      </c>
      <c r="G97" s="5">
        <f t="shared" si="16"/>
        <v>782137630.5164063</v>
      </c>
      <c r="H97" s="5"/>
      <c r="J97" s="86">
        <f t="shared" si="12"/>
        <v>0.87945458082217109</v>
      </c>
      <c r="K97" s="86">
        <f t="shared" si="13"/>
        <v>0.10336653140937174</v>
      </c>
      <c r="L97" s="87">
        <f t="shared" si="18"/>
        <v>0.98648629040582836</v>
      </c>
      <c r="M97" s="87">
        <f t="shared" si="14"/>
        <v>9.9999999999999995E-7</v>
      </c>
      <c r="N97" s="87">
        <f t="shared" si="17"/>
        <v>0.88451672765021117</v>
      </c>
      <c r="O97" s="87">
        <f t="shared" si="15"/>
        <v>20013.020825775533</v>
      </c>
      <c r="P97" s="5"/>
      <c r="Q97" s="5"/>
    </row>
    <row r="98" spans="1:17" x14ac:dyDescent="0.25">
      <c r="A98">
        <f>'OH-离子浓度 '!A107</f>
        <v>0</v>
      </c>
      <c r="B98">
        <f>覆盖面积与厚度!B98</f>
        <v>0.87945458102217111</v>
      </c>
      <c r="C98" s="66">
        <f>覆盖面积与厚度!N98</f>
        <v>0.1033665314623357</v>
      </c>
      <c r="D98" s="5">
        <f t="shared" si="11"/>
        <v>38553.307199181574</v>
      </c>
      <c r="E98" s="5">
        <v>9.9999999999999995E-7</v>
      </c>
      <c r="F98" s="5">
        <f t="shared" si="19"/>
        <v>34568.185557703648</v>
      </c>
      <c r="G98" s="5">
        <f t="shared" si="16"/>
        <v>782137630.47020531</v>
      </c>
      <c r="H98" s="5"/>
      <c r="J98" s="86">
        <f t="shared" si="12"/>
        <v>0.87945458102217111</v>
      </c>
      <c r="K98" s="86">
        <f t="shared" si="13"/>
        <v>0.1033665314623357</v>
      </c>
      <c r="L98" s="87">
        <f t="shared" si="18"/>
        <v>0.98648629040582836</v>
      </c>
      <c r="M98" s="87">
        <f t="shared" si="14"/>
        <v>9.9999999999999995E-7</v>
      </c>
      <c r="N98" s="87">
        <f t="shared" si="17"/>
        <v>0.88451672759796296</v>
      </c>
      <c r="O98" s="87">
        <f t="shared" si="15"/>
        <v>20013.020824593368</v>
      </c>
      <c r="P98" s="5"/>
      <c r="Q98" s="5"/>
    </row>
    <row r="99" spans="1:17" x14ac:dyDescent="0.25">
      <c r="A99">
        <f>'OH-离子浓度 '!A108</f>
        <v>0</v>
      </c>
      <c r="B99">
        <f>覆盖面积与厚度!B99</f>
        <v>0.87945459002217119</v>
      </c>
      <c r="C99" s="66">
        <f>覆盖面积与厚度!N99</f>
        <v>0.10336653384857643</v>
      </c>
      <c r="D99" s="5">
        <f t="shared" si="11"/>
        <v>38553.307199181574</v>
      </c>
      <c r="E99" s="5">
        <v>9.9999999999999995E-7</v>
      </c>
      <c r="F99" s="5">
        <f t="shared" si="19"/>
        <v>34568.185465706178</v>
      </c>
      <c r="G99" s="5">
        <f t="shared" si="16"/>
        <v>782137628.38867629</v>
      </c>
      <c r="H99" s="5"/>
      <c r="J99" s="86">
        <f t="shared" si="12"/>
        <v>0.87945459002217119</v>
      </c>
      <c r="K99" s="86">
        <f t="shared" si="13"/>
        <v>0.10336653384857643</v>
      </c>
      <c r="L99" s="87">
        <f t="shared" si="18"/>
        <v>0.98648629040582836</v>
      </c>
      <c r="M99" s="87">
        <f t="shared" si="14"/>
        <v>9.9999999999999995E-7</v>
      </c>
      <c r="N99" s="87">
        <f t="shared" si="17"/>
        <v>0.88451672524397162</v>
      </c>
      <c r="O99" s="87">
        <f t="shared" si="15"/>
        <v>20013.020771332111</v>
      </c>
      <c r="P99" s="5"/>
      <c r="Q99" s="5"/>
    </row>
    <row r="100" spans="1:17" x14ac:dyDescent="0.25">
      <c r="A100">
        <f>'OH-离子浓度 '!A109</f>
        <v>0</v>
      </c>
      <c r="B100">
        <f>覆盖面积与厚度!B100</f>
        <v>0.87945468002217109</v>
      </c>
      <c r="C100" s="66">
        <f>覆盖面积与厚度!N100</f>
        <v>0.10336655799853189</v>
      </c>
      <c r="D100" s="5">
        <f t="shared" si="11"/>
        <v>38553.307199181574</v>
      </c>
      <c r="E100" s="5">
        <v>9.9999999999999995E-7</v>
      </c>
      <c r="F100" s="5">
        <f t="shared" si="19"/>
        <v>34568.184534645523</v>
      </c>
      <c r="G100" s="5">
        <f t="shared" si="16"/>
        <v>782137607.32255542</v>
      </c>
      <c r="H100" s="5"/>
      <c r="J100" s="86">
        <f t="shared" si="12"/>
        <v>0.87945468002217109</v>
      </c>
      <c r="K100" s="86">
        <f t="shared" si="13"/>
        <v>0.10336655799853189</v>
      </c>
      <c r="L100" s="87">
        <f t="shared" si="18"/>
        <v>0.98648629040582836</v>
      </c>
      <c r="M100" s="87">
        <f t="shared" si="14"/>
        <v>9.9999999999999995E-7</v>
      </c>
      <c r="N100" s="87">
        <f t="shared" si="17"/>
        <v>0.88451670142039573</v>
      </c>
      <c r="O100" s="87">
        <f t="shared" si="15"/>
        <v>20013.020232301351</v>
      </c>
      <c r="P100" s="5"/>
      <c r="Q100" s="5"/>
    </row>
    <row r="101" spans="1:17" x14ac:dyDescent="0.25">
      <c r="A101">
        <f>'OH-离子浓度 '!A110</f>
        <v>0</v>
      </c>
      <c r="B101">
        <f>覆盖面积与厚度!B101</f>
        <v>0.87945558002217117</v>
      </c>
      <c r="C101" s="66">
        <f>覆盖面积与厚度!N101</f>
        <v>0.10336682953355009</v>
      </c>
      <c r="D101" s="5">
        <f t="shared" si="11"/>
        <v>38553.307199181574</v>
      </c>
      <c r="E101" s="5">
        <v>9.9999999999999995E-7</v>
      </c>
      <c r="F101" s="5">
        <f t="shared" si="19"/>
        <v>34568.174066072548</v>
      </c>
      <c r="G101" s="5">
        <f t="shared" si="16"/>
        <v>782137370.46127021</v>
      </c>
      <c r="H101" s="5"/>
      <c r="J101" s="86">
        <f t="shared" si="12"/>
        <v>0.87945558002217117</v>
      </c>
      <c r="K101" s="86">
        <f t="shared" si="13"/>
        <v>0.10336682953355009</v>
      </c>
      <c r="L101" s="87">
        <f t="shared" si="18"/>
        <v>0.98648629040582836</v>
      </c>
      <c r="M101" s="87">
        <f t="shared" si="14"/>
        <v>9.9999999999999995E-7</v>
      </c>
      <c r="N101" s="87">
        <f t="shared" si="17"/>
        <v>0.88451643355509435</v>
      </c>
      <c r="O101" s="87">
        <f t="shared" si="15"/>
        <v>20013.014171597591</v>
      </c>
      <c r="P101" s="5"/>
      <c r="Q101" s="5"/>
    </row>
    <row r="102" spans="1:17" x14ac:dyDescent="0.25">
      <c r="A102">
        <f>'OH-离子浓度 '!A111</f>
        <v>7.4868119641229509E-6</v>
      </c>
      <c r="B102">
        <f>覆盖面积与厚度!B102</f>
        <v>0.8794620668341353</v>
      </c>
      <c r="C102" s="66">
        <f>覆盖面积与厚度!N102</f>
        <v>0.10337089744744091</v>
      </c>
      <c r="D102" s="5">
        <f t="shared" ref="D102:D165" si="20">D73</f>
        <v>38553.307199181574</v>
      </c>
      <c r="E102" s="5">
        <v>9.9999999999999995E-7</v>
      </c>
      <c r="F102" s="5">
        <f t="shared" si="19"/>
        <v>34568.01723453866</v>
      </c>
      <c r="G102" s="5">
        <f t="shared" si="16"/>
        <v>782133822.00067508</v>
      </c>
      <c r="H102" s="5"/>
      <c r="J102" s="86">
        <f t="shared" si="12"/>
        <v>0.8794620668341353</v>
      </c>
      <c r="K102" s="86">
        <f t="shared" si="13"/>
        <v>0.10337089744744091</v>
      </c>
      <c r="L102" s="87">
        <f t="shared" si="18"/>
        <v>0.98648629040582836</v>
      </c>
      <c r="M102" s="87">
        <f t="shared" si="14"/>
        <v>9.9999999999999995E-7</v>
      </c>
      <c r="N102" s="87">
        <f t="shared" si="17"/>
        <v>0.88451242061787849</v>
      </c>
      <c r="O102" s="87">
        <f t="shared" si="15"/>
        <v>20012.923375128106</v>
      </c>
      <c r="P102" s="5"/>
      <c r="Q102" s="5"/>
    </row>
    <row r="103" spans="1:17" x14ac:dyDescent="0.25">
      <c r="A103">
        <f>'OH-离子浓度 '!A112</f>
        <v>0</v>
      </c>
      <c r="B103">
        <f>覆盖面积与厚度!B103</f>
        <v>0.87946458002217109</v>
      </c>
      <c r="C103" s="66">
        <f>覆盖面积与厚度!N103</f>
        <v>0.1033724734806054</v>
      </c>
      <c r="D103" s="5">
        <f t="shared" si="20"/>
        <v>18.630542539353492</v>
      </c>
      <c r="E103" s="5">
        <v>9.9999999999999995E-7</v>
      </c>
      <c r="F103" s="5">
        <f t="shared" si="19"/>
        <v>16.704657378147356</v>
      </c>
      <c r="G103" s="5">
        <f t="shared" si="16"/>
        <v>377958.54566191288</v>
      </c>
      <c r="H103" s="5"/>
      <c r="J103" s="86">
        <f t="shared" si="12"/>
        <v>0.87946458002217109</v>
      </c>
      <c r="K103" s="86">
        <f t="shared" si="13"/>
        <v>0.1033724734806054</v>
      </c>
      <c r="L103" s="87">
        <f t="shared" si="18"/>
        <v>0.98648629040582836</v>
      </c>
      <c r="M103" s="87">
        <f t="shared" si="14"/>
        <v>9.9999999999999995E-7</v>
      </c>
      <c r="N103" s="87">
        <f t="shared" si="17"/>
        <v>0.88451086588434458</v>
      </c>
      <c r="O103" s="87">
        <f t="shared" si="15"/>
        <v>20012.888197823238</v>
      </c>
      <c r="P103" s="5"/>
      <c r="Q103" s="5"/>
    </row>
    <row r="104" spans="1:17" x14ac:dyDescent="0.25">
      <c r="A104">
        <f>'OH-离子浓度 '!A113</f>
        <v>0</v>
      </c>
      <c r="B104">
        <f>覆盖面积与厚度!B104</f>
        <v>0.87947458002217116</v>
      </c>
      <c r="C104" s="66">
        <f>覆盖面积与厚度!N104</f>
        <v>0.10337874453010283</v>
      </c>
      <c r="D104" s="5">
        <f t="shared" si="20"/>
        <v>18.630542539353492</v>
      </c>
      <c r="E104" s="5">
        <v>9.9999999999999995E-7</v>
      </c>
      <c r="F104" s="5">
        <f t="shared" si="19"/>
        <v>16.704540545099199</v>
      </c>
      <c r="G104" s="5">
        <f t="shared" si="16"/>
        <v>377955.90220458421</v>
      </c>
      <c r="H104" s="5"/>
      <c r="J104" s="86">
        <f t="shared" si="12"/>
        <v>0.87947458002217116</v>
      </c>
      <c r="K104" s="86">
        <f t="shared" si="13"/>
        <v>0.10337874453010283</v>
      </c>
      <c r="L104" s="87">
        <f t="shared" si="18"/>
        <v>0.98648629040582836</v>
      </c>
      <c r="M104" s="87">
        <f t="shared" si="14"/>
        <v>9.9999999999999995E-7</v>
      </c>
      <c r="N104" s="87">
        <f t="shared" si="17"/>
        <v>0.88450467958625989</v>
      </c>
      <c r="O104" s="87">
        <f t="shared" si="15"/>
        <v>20012.748227025022</v>
      </c>
      <c r="P104" s="5"/>
      <c r="Q104" s="5"/>
    </row>
    <row r="105" spans="1:17" x14ac:dyDescent="0.25">
      <c r="A105">
        <f>'OH-离子浓度 '!A114</f>
        <v>0</v>
      </c>
      <c r="B105">
        <f>覆盖面积与厚度!B105</f>
        <v>0.87950458002217113</v>
      </c>
      <c r="C105" s="66">
        <f>覆盖面积与厚度!N105</f>
        <v>0.10339755766887501</v>
      </c>
      <c r="D105" s="5">
        <f t="shared" si="20"/>
        <v>18.630542539353492</v>
      </c>
      <c r="E105" s="5">
        <v>9.9999999999999995E-7</v>
      </c>
      <c r="F105" s="5">
        <f t="shared" si="19"/>
        <v>16.704190046135817</v>
      </c>
      <c r="G105" s="5">
        <f t="shared" si="16"/>
        <v>377947.97183669597</v>
      </c>
      <c r="H105" s="5"/>
      <c r="J105" s="86">
        <f t="shared" si="12"/>
        <v>0.87950458002217113</v>
      </c>
      <c r="K105" s="86">
        <f t="shared" si="13"/>
        <v>0.10339755766887501</v>
      </c>
      <c r="L105" s="87">
        <f t="shared" si="18"/>
        <v>0.98648629040582836</v>
      </c>
      <c r="M105" s="87">
        <f t="shared" si="14"/>
        <v>9.9999999999999995E-7</v>
      </c>
      <c r="N105" s="87">
        <f t="shared" si="17"/>
        <v>0.88448612070159471</v>
      </c>
      <c r="O105" s="87">
        <f t="shared" si="15"/>
        <v>20012.328314847335</v>
      </c>
      <c r="P105" s="5"/>
      <c r="Q105" s="5"/>
    </row>
    <row r="106" spans="1:17" x14ac:dyDescent="0.25">
      <c r="A106">
        <f>'OH-离子浓度 '!A115</f>
        <v>0</v>
      </c>
      <c r="B106">
        <f>覆盖面积与厚度!B106</f>
        <v>0.87953458002217111</v>
      </c>
      <c r="C106" s="66">
        <f>覆盖面积与厚度!N106</f>
        <v>0.10341637079792723</v>
      </c>
      <c r="D106" s="5">
        <f t="shared" si="20"/>
        <v>18.630542539353492</v>
      </c>
      <c r="E106" s="5">
        <v>9.9999999999999995E-7</v>
      </c>
      <c r="F106" s="5">
        <f t="shared" si="19"/>
        <v>16.703839547353528</v>
      </c>
      <c r="G106" s="5">
        <f t="shared" si="16"/>
        <v>377940.0414729052</v>
      </c>
      <c r="H106" s="5"/>
      <c r="J106" s="86">
        <f t="shared" si="12"/>
        <v>0.87953458002217111</v>
      </c>
      <c r="K106" s="86">
        <f t="shared" si="13"/>
        <v>0.10341637079792723</v>
      </c>
      <c r="L106" s="87">
        <f t="shared" si="18"/>
        <v>0.98648629040582836</v>
      </c>
      <c r="M106" s="87">
        <f t="shared" si="14"/>
        <v>9.9999999999999995E-7</v>
      </c>
      <c r="N106" s="87">
        <f t="shared" si="17"/>
        <v>0.88446756182651831</v>
      </c>
      <c r="O106" s="87">
        <f t="shared" si="15"/>
        <v>20011.908402886602</v>
      </c>
      <c r="P106" s="5"/>
      <c r="Q106" s="5"/>
    </row>
    <row r="107" spans="1:17" x14ac:dyDescent="0.25">
      <c r="A107">
        <f>'OH-离子浓度 '!A116</f>
        <v>0</v>
      </c>
      <c r="B107">
        <f>覆盖面积与厚度!B107</f>
        <v>0.87955458002217113</v>
      </c>
      <c r="C107" s="66">
        <f>覆盖面积与厚度!N107</f>
        <v>0.10342891287848797</v>
      </c>
      <c r="D107" s="5">
        <f t="shared" si="20"/>
        <v>18.630542539353492</v>
      </c>
      <c r="E107" s="5">
        <v>9.9999999999999995E-7</v>
      </c>
      <c r="F107" s="5">
        <f t="shared" si="19"/>
        <v>16.703605881600648</v>
      </c>
      <c r="G107" s="5">
        <f t="shared" si="16"/>
        <v>377934.75456601853</v>
      </c>
      <c r="H107" s="5"/>
      <c r="J107" s="86">
        <f t="shared" si="12"/>
        <v>0.87955458002217113</v>
      </c>
      <c r="K107" s="86">
        <f t="shared" si="13"/>
        <v>0.10342891287848797</v>
      </c>
      <c r="L107" s="87">
        <f t="shared" si="18"/>
        <v>0.98648629040582836</v>
      </c>
      <c r="M107" s="87">
        <f t="shared" si="14"/>
        <v>9.9999999999999995E-7</v>
      </c>
      <c r="N107" s="87">
        <f t="shared" si="17"/>
        <v>0.88445518924853406</v>
      </c>
      <c r="O107" s="87">
        <f t="shared" si="15"/>
        <v>20011.628461701624</v>
      </c>
      <c r="P107" s="5"/>
      <c r="Q107" s="5"/>
    </row>
    <row r="108" spans="1:17" x14ac:dyDescent="0.25">
      <c r="A108">
        <f>'OH-离子浓度 '!A117</f>
        <v>0</v>
      </c>
      <c r="B108">
        <f>覆盖面积与厚度!B108</f>
        <v>0.87965458002217112</v>
      </c>
      <c r="C108" s="66">
        <f>覆盖面积与厚度!N108</f>
        <v>0.1034916232313555</v>
      </c>
      <c r="D108" s="5">
        <f t="shared" si="20"/>
        <v>18.630542539353492</v>
      </c>
      <c r="E108" s="5">
        <v>9.9999999999999995E-7</v>
      </c>
      <c r="F108" s="5">
        <f t="shared" si="19"/>
        <v>16.7024375537666</v>
      </c>
      <c r="G108" s="5">
        <f t="shared" si="16"/>
        <v>377908.32005263615</v>
      </c>
      <c r="H108" s="5"/>
      <c r="J108" s="86">
        <f t="shared" si="12"/>
        <v>0.87965458002217112</v>
      </c>
      <c r="K108" s="86">
        <f t="shared" si="13"/>
        <v>0.1034916232313555</v>
      </c>
      <c r="L108" s="87">
        <f t="shared" si="18"/>
        <v>0.98648629040582836</v>
      </c>
      <c r="M108" s="87">
        <f t="shared" si="14"/>
        <v>9.9999999999999995E-7</v>
      </c>
      <c r="N108" s="87">
        <f t="shared" si="17"/>
        <v>0.88439332640787405</v>
      </c>
      <c r="O108" s="87">
        <f t="shared" si="15"/>
        <v>20010.228756891342</v>
      </c>
      <c r="P108" s="5"/>
      <c r="Q108" s="5"/>
    </row>
    <row r="109" spans="1:17" x14ac:dyDescent="0.25">
      <c r="A109">
        <f>'OH-离子浓度 '!A118</f>
        <v>0</v>
      </c>
      <c r="B109">
        <f>覆盖面积与厚度!B109</f>
        <v>0.87995458002217108</v>
      </c>
      <c r="C109" s="66">
        <f>覆盖面积与厚度!N109</f>
        <v>0.10367975410800634</v>
      </c>
      <c r="D109" s="5">
        <f t="shared" si="20"/>
        <v>18.630542539353492</v>
      </c>
      <c r="E109" s="5">
        <v>9.9999999999999995E-7</v>
      </c>
      <c r="F109" s="5">
        <f t="shared" si="19"/>
        <v>16.698932573654321</v>
      </c>
      <c r="G109" s="5">
        <f t="shared" si="16"/>
        <v>377829.01658918749</v>
      </c>
      <c r="H109" s="5"/>
      <c r="J109" s="86">
        <f t="shared" si="12"/>
        <v>0.87995458002217108</v>
      </c>
      <c r="K109" s="86">
        <f t="shared" si="13"/>
        <v>0.10367975410800634</v>
      </c>
      <c r="L109" s="87">
        <f t="shared" si="18"/>
        <v>0.98648629040582836</v>
      </c>
      <c r="M109" s="87">
        <f t="shared" si="14"/>
        <v>9.9999999999999995E-7</v>
      </c>
      <c r="N109" s="87">
        <f t="shared" si="17"/>
        <v>0.88420773806538688</v>
      </c>
      <c r="O109" s="87">
        <f t="shared" si="15"/>
        <v>20006.029646521678</v>
      </c>
      <c r="P109" s="5"/>
      <c r="Q109" s="5"/>
    </row>
    <row r="110" spans="1:17" x14ac:dyDescent="0.25">
      <c r="A110">
        <f>'OH-离子浓度 '!A119</f>
        <v>0</v>
      </c>
      <c r="B110">
        <f>覆盖面积与厚度!B110</f>
        <v>0.88025458002217116</v>
      </c>
      <c r="C110" s="66">
        <f>覆盖面积与厚度!N110</f>
        <v>0.1038678848027058</v>
      </c>
      <c r="D110" s="5">
        <f t="shared" si="20"/>
        <v>18.630542539353492</v>
      </c>
      <c r="E110" s="5">
        <v>9.9999999999999995E-7</v>
      </c>
      <c r="F110" s="5">
        <f t="shared" si="19"/>
        <v>16.695427596931896</v>
      </c>
      <c r="G110" s="5">
        <f t="shared" si="16"/>
        <v>377749.71320243733</v>
      </c>
      <c r="H110" s="5"/>
      <c r="J110" s="86">
        <f t="shared" si="12"/>
        <v>0.88025458002217116</v>
      </c>
      <c r="K110" s="86">
        <f t="shared" si="13"/>
        <v>0.1038678848027058</v>
      </c>
      <c r="L110" s="87">
        <f t="shared" si="18"/>
        <v>0.98648629040582836</v>
      </c>
      <c r="M110" s="87">
        <f t="shared" si="14"/>
        <v>9.9999999999999995E-7</v>
      </c>
      <c r="N110" s="87">
        <f t="shared" si="17"/>
        <v>0.88402214990239203</v>
      </c>
      <c r="O110" s="87">
        <f t="shared" si="15"/>
        <v>20001.830540213199</v>
      </c>
      <c r="P110" s="5"/>
      <c r="Q110" s="5"/>
    </row>
    <row r="111" spans="1:17" x14ac:dyDescent="0.25">
      <c r="A111">
        <f>'OH-离子浓度 '!A120</f>
        <v>0</v>
      </c>
      <c r="B111">
        <f>覆盖面积与厚度!B111</f>
        <v>0.88045458002217114</v>
      </c>
      <c r="C111" s="66">
        <f>覆盖面积与厚度!N111</f>
        <v>0.10399330514847552</v>
      </c>
      <c r="D111" s="5">
        <f t="shared" si="20"/>
        <v>18.630542539353492</v>
      </c>
      <c r="E111" s="5">
        <v>9.9999999999999995E-7</v>
      </c>
      <c r="F111" s="5">
        <f t="shared" si="19"/>
        <v>16.693090947970155</v>
      </c>
      <c r="G111" s="5">
        <f t="shared" si="16"/>
        <v>377696.84432740987</v>
      </c>
      <c r="H111" s="5"/>
      <c r="J111" s="86">
        <f t="shared" si="12"/>
        <v>0.88045458002217114</v>
      </c>
      <c r="K111" s="86">
        <f t="shared" si="13"/>
        <v>0.10399330514847552</v>
      </c>
      <c r="L111" s="87">
        <f t="shared" si="18"/>
        <v>0.98648629040582836</v>
      </c>
      <c r="M111" s="87">
        <f t="shared" si="14"/>
        <v>9.9999999999999995E-7</v>
      </c>
      <c r="N111" s="87">
        <f t="shared" si="17"/>
        <v>0.88389842457617263</v>
      </c>
      <c r="O111" s="87">
        <f t="shared" si="15"/>
        <v>19999.03113862711</v>
      </c>
      <c r="P111" s="5"/>
      <c r="Q111" s="5"/>
    </row>
    <row r="112" spans="1:17" x14ac:dyDescent="0.25">
      <c r="A112">
        <f>'OH-离子浓度 '!A121</f>
        <v>0</v>
      </c>
      <c r="B112">
        <f>覆盖面积与厚度!B112</f>
        <v>0.88145458002217114</v>
      </c>
      <c r="C112" s="66">
        <f>覆盖面积与厚度!N112</f>
        <v>0.10462040669176262</v>
      </c>
      <c r="D112" s="5">
        <f t="shared" si="20"/>
        <v>18.630542539353492</v>
      </c>
      <c r="E112" s="5">
        <v>9.9999999999999995E-7</v>
      </c>
      <c r="F112" s="5">
        <f t="shared" si="19"/>
        <v>16.681407706618554</v>
      </c>
      <c r="G112" s="5">
        <f t="shared" si="16"/>
        <v>377432.50003049272</v>
      </c>
      <c r="H112" s="5"/>
      <c r="J112" s="86">
        <f t="shared" si="12"/>
        <v>0.88145458002217114</v>
      </c>
      <c r="K112" s="86">
        <f t="shared" si="13"/>
        <v>0.10462040669176262</v>
      </c>
      <c r="L112" s="87">
        <f t="shared" si="18"/>
        <v>0.98648629040582836</v>
      </c>
      <c r="M112" s="87">
        <f t="shared" si="14"/>
        <v>9.9999999999999995E-7</v>
      </c>
      <c r="N112" s="87">
        <f t="shared" si="17"/>
        <v>0.88327979812812896</v>
      </c>
      <c r="O112" s="87">
        <f t="shared" si="15"/>
        <v>19985.034134838432</v>
      </c>
      <c r="P112" s="5"/>
      <c r="Q112" s="5"/>
    </row>
    <row r="113" spans="1:17" x14ac:dyDescent="0.25">
      <c r="A113">
        <f>'OH-离子浓度 '!A122</f>
        <v>0</v>
      </c>
      <c r="B113">
        <f>覆盖面积与厚度!B113</f>
        <v>0.88445458002217114</v>
      </c>
      <c r="C113" s="66">
        <f>覆盖面积与厚度!N113</f>
        <v>0.10650171810980186</v>
      </c>
      <c r="D113" s="5">
        <f t="shared" si="20"/>
        <v>18.630542539353492</v>
      </c>
      <c r="E113" s="5">
        <v>9.9999999999999995E-7</v>
      </c>
      <c r="F113" s="5">
        <f t="shared" si="19"/>
        <v>16.646357856096316</v>
      </c>
      <c r="G113" s="5">
        <f t="shared" si="16"/>
        <v>376639.46427829686</v>
      </c>
      <c r="H113" s="5"/>
      <c r="J113" s="86">
        <f t="shared" si="12"/>
        <v>0.88445458002217114</v>
      </c>
      <c r="K113" s="86">
        <f t="shared" si="13"/>
        <v>0.10650171810980186</v>
      </c>
      <c r="L113" s="87">
        <f t="shared" si="18"/>
        <v>0.98648629040582836</v>
      </c>
      <c r="M113" s="87">
        <f t="shared" si="14"/>
        <v>9.9999999999999995E-7</v>
      </c>
      <c r="N113" s="87">
        <f t="shared" si="17"/>
        <v>0.88142391208756088</v>
      </c>
      <c r="O113" s="87">
        <f t="shared" si="15"/>
        <v>19943.042971959207</v>
      </c>
      <c r="P113" s="5"/>
      <c r="Q113" s="5"/>
    </row>
    <row r="114" spans="1:17" x14ac:dyDescent="0.25">
      <c r="A114">
        <f>'OH-离子浓度 '!A123</f>
        <v>0</v>
      </c>
      <c r="B114">
        <f>覆盖面积与厚度!B114</f>
        <v>0.88745458002217115</v>
      </c>
      <c r="C114" s="66">
        <f>覆盖面积与厚度!N114</f>
        <v>0.10838303631604723</v>
      </c>
      <c r="D114" s="5">
        <f t="shared" si="20"/>
        <v>18.630542539353492</v>
      </c>
      <c r="E114" s="5">
        <v>9.9999999999999995E-7</v>
      </c>
      <c r="F114" s="5">
        <f t="shared" si="19"/>
        <v>16.611307879106118</v>
      </c>
      <c r="G114" s="5">
        <f t="shared" si="16"/>
        <v>375846.42566464463</v>
      </c>
      <c r="H114" s="5"/>
      <c r="J114" s="86">
        <f t="shared" si="12"/>
        <v>0.88745458002217115</v>
      </c>
      <c r="K114" s="86">
        <f t="shared" si="13"/>
        <v>0.10838303631604723</v>
      </c>
      <c r="L114" s="87">
        <f t="shared" si="18"/>
        <v>0.98648629040582836</v>
      </c>
      <c r="M114" s="87">
        <f t="shared" si="14"/>
        <v>9.9999999999999995E-7</v>
      </c>
      <c r="N114" s="87">
        <f t="shared" si="17"/>
        <v>0.87956801935052709</v>
      </c>
      <c r="O114" s="87">
        <f t="shared" si="15"/>
        <v>19901.051657566168</v>
      </c>
      <c r="P114" s="5"/>
      <c r="Q114" s="5"/>
    </row>
    <row r="115" spans="1:17" x14ac:dyDescent="0.25">
      <c r="A115">
        <f>'OH-离子浓度 '!A124</f>
        <v>0</v>
      </c>
      <c r="B115">
        <f>覆盖面积与厚度!B115</f>
        <v>0.88945458002217115</v>
      </c>
      <c r="C115" s="66">
        <f>覆盖面积与厚度!N115</f>
        <v>0.1096372503164232</v>
      </c>
      <c r="D115" s="5">
        <f t="shared" si="20"/>
        <v>18.630542539353492</v>
      </c>
      <c r="E115" s="5">
        <v>9.9999999999999995E-7</v>
      </c>
      <c r="F115" s="5">
        <f t="shared" si="19"/>
        <v>16.587941193072869</v>
      </c>
      <c r="G115" s="5">
        <f t="shared" si="16"/>
        <v>375317.73247027735</v>
      </c>
      <c r="H115" s="5"/>
      <c r="J115" s="86">
        <f t="shared" si="12"/>
        <v>0.88945458002217115</v>
      </c>
      <c r="K115" s="86">
        <f t="shared" si="13"/>
        <v>0.1096372503164232</v>
      </c>
      <c r="L115" s="87">
        <f t="shared" si="18"/>
        <v>0.98648629040582836</v>
      </c>
      <c r="M115" s="87">
        <f t="shared" si="14"/>
        <v>9.9999999999999995E-7</v>
      </c>
      <c r="N115" s="87">
        <f t="shared" si="17"/>
        <v>0.87833075568813501</v>
      </c>
      <c r="O115" s="87">
        <f t="shared" si="15"/>
        <v>19873.057406391054</v>
      </c>
      <c r="P115" s="5"/>
      <c r="Q115" s="5"/>
    </row>
    <row r="116" spans="1:17" x14ac:dyDescent="0.25">
      <c r="A116">
        <f>'OH-离子浓度 '!A125</f>
        <v>0</v>
      </c>
      <c r="B116">
        <f>覆盖面积与厚度!B116</f>
        <v>0.89945458002217116</v>
      </c>
      <c r="C116" s="66">
        <f>覆盖面积与厚度!N116</f>
        <v>0.11590845380773258</v>
      </c>
      <c r="D116" s="5">
        <f t="shared" si="20"/>
        <v>18.630542539353492</v>
      </c>
      <c r="E116" s="5">
        <v>9.9999999999999995E-7</v>
      </c>
      <c r="F116" s="5">
        <f t="shared" si="19"/>
        <v>16.471105275926291</v>
      </c>
      <c r="G116" s="5">
        <f t="shared" si="16"/>
        <v>372674.21022817714</v>
      </c>
      <c r="H116" s="5"/>
      <c r="J116" s="86">
        <f t="shared" si="12"/>
        <v>0.89945458002217116</v>
      </c>
      <c r="K116" s="86">
        <f t="shared" si="13"/>
        <v>0.11590845380773258</v>
      </c>
      <c r="L116" s="87">
        <f t="shared" si="18"/>
        <v>0.98648629040582836</v>
      </c>
      <c r="M116" s="87">
        <f t="shared" si="14"/>
        <v>9.9999999999999995E-7</v>
      </c>
      <c r="N116" s="87">
        <f t="shared" si="17"/>
        <v>0.87214430569081669</v>
      </c>
      <c r="O116" s="87">
        <f t="shared" si="15"/>
        <v>19733.083171010727</v>
      </c>
      <c r="P116" s="5"/>
      <c r="Q116" s="5"/>
    </row>
    <row r="117" spans="1:17" x14ac:dyDescent="0.25">
      <c r="A117">
        <f>'OH-离子浓度 '!A126</f>
        <v>0</v>
      </c>
      <c r="B117">
        <f>覆盖面积与厚度!B117</f>
        <v>0.92945458002217118</v>
      </c>
      <c r="C117" s="66">
        <f>覆盖面积与厚度!N117</f>
        <v>0.13472353321903802</v>
      </c>
      <c r="D117" s="5">
        <f t="shared" si="20"/>
        <v>18.630542539353492</v>
      </c>
      <c r="E117" s="5">
        <v>9.9999999999999995E-7</v>
      </c>
      <c r="F117" s="5">
        <f t="shared" si="19"/>
        <v>16.120570157387732</v>
      </c>
      <c r="G117" s="5">
        <f t="shared" si="16"/>
        <v>364743.0242955896</v>
      </c>
      <c r="H117" s="5"/>
      <c r="J117" s="86">
        <f t="shared" si="12"/>
        <v>0.92945458002217118</v>
      </c>
      <c r="K117" s="86">
        <f t="shared" si="13"/>
        <v>0.13472353321903802</v>
      </c>
      <c r="L117" s="87">
        <f t="shared" si="18"/>
        <v>0.98648629040582836</v>
      </c>
      <c r="M117" s="87">
        <f t="shared" si="14"/>
        <v>9.9999999999999995E-7</v>
      </c>
      <c r="N117" s="87">
        <f t="shared" si="17"/>
        <v>0.85358350661374638</v>
      </c>
      <c r="O117" s="87">
        <f t="shared" si="15"/>
        <v>19313.127677959452</v>
      </c>
      <c r="P117" s="5"/>
      <c r="Q117" s="5"/>
    </row>
    <row r="118" spans="1:17" x14ac:dyDescent="0.25">
      <c r="A118">
        <f>'OH-离子浓度 '!A127</f>
        <v>0</v>
      </c>
      <c r="B118">
        <f>覆盖面积与厚度!B118</f>
        <v>0.9594545800221711</v>
      </c>
      <c r="C118" s="66">
        <f>覆盖面积与厚度!N118</f>
        <v>0.15354008165593133</v>
      </c>
      <c r="D118" s="5">
        <f t="shared" si="20"/>
        <v>18.630542539353492</v>
      </c>
      <c r="E118" s="5">
        <v>9.9999999999999995E-7</v>
      </c>
      <c r="F118" s="5">
        <f t="shared" si="19"/>
        <v>15.770007670106937</v>
      </c>
      <c r="G118" s="5">
        <f t="shared" si="16"/>
        <v>356811.21911953104</v>
      </c>
      <c r="H118" s="5"/>
      <c r="J118" s="86">
        <f t="shared" si="12"/>
        <v>0.9594545800221711</v>
      </c>
      <c r="K118" s="86">
        <f t="shared" si="13"/>
        <v>0.15354008165593133</v>
      </c>
      <c r="L118" s="87">
        <f t="shared" si="18"/>
        <v>0.98648629040582836</v>
      </c>
      <c r="M118" s="87">
        <f t="shared" si="14"/>
        <v>9.9999999999999995E-7</v>
      </c>
      <c r="N118" s="87">
        <f t="shared" si="17"/>
        <v>0.83502125836454233</v>
      </c>
      <c r="O118" s="87">
        <f t="shared" si="15"/>
        <v>18893.139396029026</v>
      </c>
      <c r="P118" s="5"/>
      <c r="Q118" s="5"/>
    </row>
    <row r="119" spans="1:17" x14ac:dyDescent="0.25">
      <c r="A119">
        <f>'OH-离子浓度 '!A128</f>
        <v>0</v>
      </c>
      <c r="B119">
        <f>覆盖面积与厚度!B119</f>
        <v>0.97945458002217112</v>
      </c>
      <c r="C119" s="66">
        <f>覆盖面积与厚度!N119</f>
        <v>0.16608506370934373</v>
      </c>
      <c r="D119" s="5">
        <f t="shared" si="20"/>
        <v>18.630542539353492</v>
      </c>
      <c r="E119" s="5">
        <v>9.9999999999999995E-7</v>
      </c>
      <c r="F119" s="5">
        <f t="shared" si="19"/>
        <v>15.536287860850393</v>
      </c>
      <c r="G119" s="5">
        <f t="shared" si="16"/>
        <v>351523.08915677329</v>
      </c>
      <c r="H119" s="5"/>
      <c r="J119" s="86">
        <f t="shared" si="12"/>
        <v>0.97945458002217112</v>
      </c>
      <c r="K119" s="86">
        <f t="shared" si="13"/>
        <v>0.16608506370934373</v>
      </c>
      <c r="L119" s="87">
        <f t="shared" si="18"/>
        <v>0.98648629040582836</v>
      </c>
      <c r="M119" s="87">
        <f t="shared" si="14"/>
        <v>9.9999999999999995E-7</v>
      </c>
      <c r="N119" s="87">
        <f t="shared" si="17"/>
        <v>0.8226458181004459</v>
      </c>
      <c r="O119" s="87">
        <f t="shared" si="15"/>
        <v>18613.133449288529</v>
      </c>
      <c r="P119" s="5"/>
      <c r="Q119" s="5"/>
    </row>
    <row r="120" spans="1:17" x14ac:dyDescent="0.25">
      <c r="A120">
        <f>'OH-离子浓度 '!A129</f>
        <v>0</v>
      </c>
      <c r="B120">
        <f>覆盖面积与厚度!B120</f>
        <v>1.0294545800221711</v>
      </c>
      <c r="C120" s="66">
        <f>覆盖面积与厚度!N120</f>
        <v>0.19745182878233566</v>
      </c>
      <c r="D120" s="5">
        <f t="shared" si="20"/>
        <v>18.630542539353492</v>
      </c>
      <c r="E120" s="5">
        <v>9.9999999999999995E-7</v>
      </c>
      <c r="F120" s="5">
        <f t="shared" si="19"/>
        <v>14.951908041202874</v>
      </c>
      <c r="G120" s="5">
        <f t="shared" si="16"/>
        <v>338300.94746609207</v>
      </c>
      <c r="H120" s="5"/>
      <c r="J120" s="86">
        <f t="shared" si="12"/>
        <v>1.0294545800221711</v>
      </c>
      <c r="K120" s="86">
        <f t="shared" si="13"/>
        <v>0.19745182878233566</v>
      </c>
      <c r="L120" s="87">
        <f t="shared" si="18"/>
        <v>0.98648629040582836</v>
      </c>
      <c r="M120" s="87">
        <f t="shared" si="14"/>
        <v>9.9999999999999995E-7</v>
      </c>
      <c r="N120" s="87">
        <f t="shared" si="17"/>
        <v>0.79170296574832399</v>
      </c>
      <c r="O120" s="87">
        <f t="shared" si="15"/>
        <v>17913.022383919502</v>
      </c>
      <c r="P120" s="5"/>
      <c r="Q120" s="5"/>
    </row>
    <row r="121" spans="1:17" x14ac:dyDescent="0.25">
      <c r="A121" t="str">
        <f>'OH-离子浓度 '!A130</f>
        <v>(t1+t2)*4</v>
      </c>
      <c r="B121">
        <f>覆盖面积与厚度!B121</f>
        <v>1.0794545800221711</v>
      </c>
      <c r="C121" s="66">
        <f>覆盖面积与厚度!N121</f>
        <v>0.22882290423128218</v>
      </c>
      <c r="D121" s="5">
        <f t="shared" si="20"/>
        <v>18.630542539353492</v>
      </c>
      <c r="E121" s="5">
        <v>9.9999999999999995E-7</v>
      </c>
      <c r="F121" s="5">
        <f t="shared" si="19"/>
        <v>14.367447916917083</v>
      </c>
      <c r="G121" s="5">
        <f t="shared" si="16"/>
        <v>325076.98880762735</v>
      </c>
      <c r="H121" s="5"/>
      <c r="J121" s="86">
        <f t="shared" si="12"/>
        <v>1.0794545800221711</v>
      </c>
      <c r="K121" s="86">
        <f t="shared" si="13"/>
        <v>0.22882290423128218</v>
      </c>
      <c r="L121" s="87">
        <f t="shared" si="18"/>
        <v>0.98648629040582836</v>
      </c>
      <c r="M121" s="87">
        <f t="shared" si="14"/>
        <v>9.9999999999999995E-7</v>
      </c>
      <c r="N121" s="87">
        <f t="shared" si="17"/>
        <v>0.76075586127372685</v>
      </c>
      <c r="O121" s="87">
        <f t="shared" si="15"/>
        <v>17212.815110290092</v>
      </c>
      <c r="P121" s="5"/>
      <c r="Q121" s="5"/>
    </row>
    <row r="122" spans="1:17" x14ac:dyDescent="0.25">
      <c r="A122">
        <f>'OH-离子浓度 '!A131</f>
        <v>0</v>
      </c>
      <c r="B122">
        <f>覆盖面积与厚度!B122</f>
        <v>1.1294545800221711</v>
      </c>
      <c r="C122" s="66">
        <f>覆盖面积与厚度!N122</f>
        <v>0.26030696973312423</v>
      </c>
      <c r="D122" s="5">
        <f t="shared" si="20"/>
        <v>18.630542539353492</v>
      </c>
      <c r="E122" s="5">
        <v>9.9999999999999995E-7</v>
      </c>
      <c r="F122" s="5">
        <f t="shared" si="19"/>
        <v>13.780882726757289</v>
      </c>
      <c r="G122" s="5">
        <f t="shared" si="16"/>
        <v>311805.40105876891</v>
      </c>
      <c r="H122" s="5"/>
      <c r="J122" s="86">
        <f t="shared" si="12"/>
        <v>1.1294545800221711</v>
      </c>
      <c r="K122" s="86">
        <f t="shared" si="13"/>
        <v>0.26030696973312423</v>
      </c>
      <c r="L122" s="87">
        <f t="shared" si="18"/>
        <v>0.98648629040582836</v>
      </c>
      <c r="M122" s="87">
        <f t="shared" si="14"/>
        <v>9.9999999999999995E-7</v>
      </c>
      <c r="N122" s="87">
        <f t="shared" si="17"/>
        <v>0.72969729377398618</v>
      </c>
      <c r="O122" s="87">
        <f t="shared" si="15"/>
        <v>16510.085881141051</v>
      </c>
      <c r="P122" s="5"/>
      <c r="Q122" s="5"/>
    </row>
    <row r="123" spans="1:17" x14ac:dyDescent="0.25">
      <c r="A123">
        <f>'OH-离子浓度 '!A132</f>
        <v>0.2931415442581049</v>
      </c>
      <c r="B123">
        <f>覆盖面积与厚度!B123</f>
        <v>1.1726036110922402</v>
      </c>
      <c r="C123" s="66">
        <f>覆盖面积与厚度!N123</f>
        <v>0.28748025624255907</v>
      </c>
      <c r="D123" s="5">
        <f t="shared" si="20"/>
        <v>18.630542539353492</v>
      </c>
      <c r="E123" s="5">
        <v>9.9999999999999995E-7</v>
      </c>
      <c r="F123" s="5">
        <f t="shared" si="19"/>
        <v>13.274629683682509</v>
      </c>
      <c r="G123" s="5">
        <f t="shared" si="16"/>
        <v>300350.95098739112</v>
      </c>
      <c r="H123" s="5"/>
      <c r="J123" s="86">
        <f t="shared" si="12"/>
        <v>1.1726036110922402</v>
      </c>
      <c r="K123" s="86">
        <f t="shared" si="13"/>
        <v>0.28748025624255907</v>
      </c>
      <c r="L123" s="87">
        <f t="shared" si="18"/>
        <v>0.98648629040582836</v>
      </c>
      <c r="M123" s="87">
        <f t="shared" si="14"/>
        <v>9.9999999999999995E-7</v>
      </c>
      <c r="N123" s="87">
        <f t="shared" si="17"/>
        <v>0.70289124634044553</v>
      </c>
      <c r="O123" s="87">
        <f t="shared" si="15"/>
        <v>15903.573908247839</v>
      </c>
      <c r="P123" s="5"/>
      <c r="Q123" s="5"/>
    </row>
    <row r="124" spans="1:17" x14ac:dyDescent="0.25">
      <c r="A124" t="str">
        <f>'OH-离子浓度 '!A133</f>
        <v>C</v>
      </c>
      <c r="B124">
        <f>覆盖面积与厚度!B124</f>
        <v>1.1726036111922402</v>
      </c>
      <c r="C124" s="66">
        <f>覆盖面积与厚度!N124</f>
        <v>0.28748025630553514</v>
      </c>
      <c r="D124" s="5">
        <f t="shared" si="20"/>
        <v>38553.307199181574</v>
      </c>
      <c r="E124" s="5">
        <v>9.9999999999999995E-7</v>
      </c>
      <c r="F124" s="5">
        <f t="shared" si="19"/>
        <v>27469.9925644223</v>
      </c>
      <c r="G124" s="5">
        <f t="shared" si="16"/>
        <v>621534354.39955688</v>
      </c>
      <c r="H124" s="5"/>
      <c r="J124" s="86">
        <f t="shared" si="12"/>
        <v>1.1726036111922402</v>
      </c>
      <c r="K124" s="86">
        <f t="shared" si="13"/>
        <v>0.28748025630553514</v>
      </c>
      <c r="L124" s="87">
        <f t="shared" si="18"/>
        <v>0.98648629040582836</v>
      </c>
      <c r="M124" s="87">
        <f t="shared" si="14"/>
        <v>9.9999999999999995E-7</v>
      </c>
      <c r="N124" s="87">
        <f t="shared" si="17"/>
        <v>0.70289124627832045</v>
      </c>
      <c r="O124" s="87">
        <f t="shared" si="15"/>
        <v>15903.573906842201</v>
      </c>
      <c r="P124" s="5"/>
      <c r="Q124" s="5"/>
    </row>
    <row r="125" spans="1:17" x14ac:dyDescent="0.25">
      <c r="A125">
        <f>'OH-离子浓度 '!A134</f>
        <v>0</v>
      </c>
      <c r="B125">
        <f>覆盖面积与厚度!B125</f>
        <v>1.1726036114922402</v>
      </c>
      <c r="C125" s="66">
        <f>覆盖面积与厚度!N125</f>
        <v>0.28748025649446901</v>
      </c>
      <c r="D125" s="5">
        <f t="shared" si="20"/>
        <v>38553.307199181574</v>
      </c>
      <c r="E125" s="5">
        <v>9.9999999999999995E-7</v>
      </c>
      <c r="F125" s="5">
        <f t="shared" si="19"/>
        <v>27469.992557138277</v>
      </c>
      <c r="G125" s="5">
        <f t="shared" si="16"/>
        <v>621534354.23474908</v>
      </c>
      <c r="H125" s="5"/>
      <c r="J125" s="86">
        <f t="shared" si="12"/>
        <v>1.1726036114922402</v>
      </c>
      <c r="K125" s="86">
        <f t="shared" si="13"/>
        <v>0.28748025649446901</v>
      </c>
      <c r="L125" s="87">
        <f t="shared" si="18"/>
        <v>0.98648629040582836</v>
      </c>
      <c r="M125" s="87">
        <f t="shared" si="14"/>
        <v>9.9999999999999995E-7</v>
      </c>
      <c r="N125" s="87">
        <f t="shared" si="17"/>
        <v>0.70289124609194009</v>
      </c>
      <c r="O125" s="87">
        <f t="shared" si="15"/>
        <v>15903.57390262517</v>
      </c>
      <c r="P125" s="5"/>
      <c r="Q125" s="5"/>
    </row>
    <row r="126" spans="1:17" x14ac:dyDescent="0.25">
      <c r="A126">
        <f>'OH-离子浓度 '!A135</f>
        <v>0</v>
      </c>
      <c r="B126">
        <f>覆盖面积与厚度!B126</f>
        <v>1.1726036118922403</v>
      </c>
      <c r="C126" s="66">
        <f>覆盖面积与厚度!N126</f>
        <v>0.28748025674639088</v>
      </c>
      <c r="D126" s="5">
        <f t="shared" si="20"/>
        <v>38553.307199181574</v>
      </c>
      <c r="E126" s="5">
        <v>9.9999999999999995E-7</v>
      </c>
      <c r="F126" s="5">
        <f t="shared" si="19"/>
        <v>27469.992547425856</v>
      </c>
      <c r="G126" s="5">
        <f t="shared" si="16"/>
        <v>621534354.01499629</v>
      </c>
      <c r="H126" s="5"/>
      <c r="J126" s="86">
        <f t="shared" si="12"/>
        <v>1.1726036118922403</v>
      </c>
      <c r="K126" s="86">
        <f t="shared" si="13"/>
        <v>0.28748025674639088</v>
      </c>
      <c r="L126" s="87">
        <f t="shared" si="18"/>
        <v>0.98648629040582836</v>
      </c>
      <c r="M126" s="87">
        <f t="shared" si="14"/>
        <v>9.9999999999999995E-7</v>
      </c>
      <c r="N126" s="87">
        <f t="shared" si="17"/>
        <v>0.70289124584342277</v>
      </c>
      <c r="O126" s="87">
        <f t="shared" si="15"/>
        <v>15903.57389700223</v>
      </c>
      <c r="P126" s="5"/>
      <c r="Q126" s="5"/>
    </row>
    <row r="127" spans="1:17" x14ac:dyDescent="0.25">
      <c r="A127">
        <f>'OH-离子浓度 '!A136</f>
        <v>0</v>
      </c>
      <c r="B127">
        <f>覆盖面积与厚度!B127</f>
        <v>1.1726036120922403</v>
      </c>
      <c r="C127" s="66">
        <f>覆盖面积与厚度!N127</f>
        <v>0.28748025687235434</v>
      </c>
      <c r="D127" s="5">
        <f t="shared" si="20"/>
        <v>38553.307199181574</v>
      </c>
      <c r="E127" s="5">
        <v>9.9999999999999995E-7</v>
      </c>
      <c r="F127" s="5">
        <f t="shared" si="19"/>
        <v>27469.992542569547</v>
      </c>
      <c r="G127" s="5">
        <f t="shared" si="16"/>
        <v>621534353.90511775</v>
      </c>
      <c r="H127" s="5"/>
      <c r="J127" s="86">
        <f t="shared" si="12"/>
        <v>1.1726036120922403</v>
      </c>
      <c r="K127" s="86">
        <f t="shared" si="13"/>
        <v>0.28748025687235434</v>
      </c>
      <c r="L127" s="87">
        <f t="shared" si="18"/>
        <v>0.98648629040582836</v>
      </c>
      <c r="M127" s="87">
        <f t="shared" si="14"/>
        <v>9.9999999999999995E-7</v>
      </c>
      <c r="N127" s="87">
        <f t="shared" si="17"/>
        <v>0.70289124571916173</v>
      </c>
      <c r="O127" s="87">
        <f t="shared" si="15"/>
        <v>15903.573894190713</v>
      </c>
      <c r="P127" s="5"/>
      <c r="Q127" s="5"/>
    </row>
    <row r="128" spans="1:17" x14ac:dyDescent="0.25">
      <c r="A128">
        <f>'OH-离子浓度 '!A137</f>
        <v>0</v>
      </c>
      <c r="B128">
        <f>覆盖面积与厚度!B128</f>
        <v>1.1726036210922401</v>
      </c>
      <c r="C128" s="66">
        <f>覆盖面积与厚度!N128</f>
        <v>0.28748026254581599</v>
      </c>
      <c r="D128" s="5">
        <f t="shared" si="20"/>
        <v>38553.307199181574</v>
      </c>
      <c r="E128" s="5">
        <v>9.9999999999999995E-7</v>
      </c>
      <c r="F128" s="5">
        <f t="shared" si="19"/>
        <v>27469.99232383884</v>
      </c>
      <c r="G128" s="5">
        <f t="shared" si="16"/>
        <v>621534348.95613027</v>
      </c>
      <c r="H128" s="5"/>
      <c r="J128" s="86">
        <f t="shared" si="12"/>
        <v>1.1726036210922401</v>
      </c>
      <c r="K128" s="86">
        <f t="shared" si="13"/>
        <v>0.28748026254581599</v>
      </c>
      <c r="L128" s="87">
        <f t="shared" si="18"/>
        <v>0.98648629040582836</v>
      </c>
      <c r="M128" s="87">
        <f t="shared" si="14"/>
        <v>9.9999999999999995E-7</v>
      </c>
      <c r="N128" s="87">
        <f t="shared" si="17"/>
        <v>0.70289124012237536</v>
      </c>
      <c r="O128" s="87">
        <f t="shared" si="15"/>
        <v>15903.573767558169</v>
      </c>
      <c r="P128" s="5"/>
      <c r="Q128" s="5"/>
    </row>
    <row r="129" spans="1:17" x14ac:dyDescent="0.25">
      <c r="A129">
        <f>'OH-离子浓度 '!A138</f>
        <v>0</v>
      </c>
      <c r="B129">
        <f>覆盖面积与厚度!B129</f>
        <v>1.1726037110922403</v>
      </c>
      <c r="C129" s="66">
        <f>覆盖面积与厚度!N129</f>
        <v>0.28748031979274546</v>
      </c>
      <c r="D129" s="5">
        <f t="shared" si="20"/>
        <v>38553.307199181574</v>
      </c>
      <c r="E129" s="5">
        <v>9.9999999999999995E-7</v>
      </c>
      <c r="F129" s="5">
        <f t="shared" si="19"/>
        <v>27469.99011678038</v>
      </c>
      <c r="G129" s="5">
        <f t="shared" si="16"/>
        <v>621534299.01936197</v>
      </c>
      <c r="H129" s="5"/>
      <c r="J129" s="86">
        <f t="shared" si="12"/>
        <v>1.1726037110922403</v>
      </c>
      <c r="K129" s="86">
        <f t="shared" si="13"/>
        <v>0.28748031979274546</v>
      </c>
      <c r="L129" s="87">
        <f t="shared" si="18"/>
        <v>0.98648629040582836</v>
      </c>
      <c r="M129" s="87">
        <f t="shared" si="14"/>
        <v>9.9999999999999995E-7</v>
      </c>
      <c r="N129" s="87">
        <f t="shared" si="17"/>
        <v>0.7028911836491214</v>
      </c>
      <c r="O129" s="87">
        <f t="shared" si="15"/>
        <v>15903.572489797816</v>
      </c>
      <c r="P129" s="5"/>
      <c r="Q129" s="5"/>
    </row>
    <row r="130" spans="1:17" x14ac:dyDescent="0.25">
      <c r="A130">
        <f>'OH-离子浓度 '!A139</f>
        <v>0</v>
      </c>
      <c r="B130">
        <f>覆盖面积与厚度!B130</f>
        <v>1.1726046110922401</v>
      </c>
      <c r="C130" s="66">
        <f>覆盖面积与厚度!N130</f>
        <v>0.28748094519971279</v>
      </c>
      <c r="D130" s="5">
        <f t="shared" si="20"/>
        <v>38553.307199181574</v>
      </c>
      <c r="E130" s="5">
        <v>9.9999999999999995E-7</v>
      </c>
      <c r="F130" s="5">
        <f t="shared" si="19"/>
        <v>27469.966005273443</v>
      </c>
      <c r="G130" s="5">
        <f t="shared" si="16"/>
        <v>621533753.47389591</v>
      </c>
      <c r="H130" s="5"/>
      <c r="J130" s="86">
        <f t="shared" si="12"/>
        <v>1.1726046110922401</v>
      </c>
      <c r="K130" s="86">
        <f t="shared" si="13"/>
        <v>0.28748094519971279</v>
      </c>
      <c r="L130" s="87">
        <f t="shared" si="18"/>
        <v>0.98648629040582836</v>
      </c>
      <c r="M130" s="87">
        <f t="shared" si="14"/>
        <v>9.9999999999999995E-7</v>
      </c>
      <c r="N130" s="87">
        <f t="shared" si="17"/>
        <v>0.70289056669434757</v>
      </c>
      <c r="O130" s="87">
        <f t="shared" si="15"/>
        <v>15903.55853061722</v>
      </c>
      <c r="P130" s="5"/>
      <c r="Q130" s="5"/>
    </row>
    <row r="131" spans="1:17" x14ac:dyDescent="0.25">
      <c r="A131">
        <f>'OH-离子浓度 '!A140</f>
        <v>7.4868119641229509E-6</v>
      </c>
      <c r="B131">
        <f>覆盖面积与厚度!B131</f>
        <v>1.1726110979042044</v>
      </c>
      <c r="C131" s="66">
        <f>覆盖面积与厚度!N131</f>
        <v>0.28748891865059578</v>
      </c>
      <c r="D131" s="5">
        <f t="shared" si="20"/>
        <v>38553.307199181574</v>
      </c>
      <c r="E131" s="5">
        <v>9.9999999999999995E-7</v>
      </c>
      <c r="F131" s="5">
        <f t="shared" si="19"/>
        <v>27469.658602372121</v>
      </c>
      <c r="G131" s="5">
        <f t="shared" si="16"/>
        <v>621526798.19484496</v>
      </c>
      <c r="H131" s="5"/>
      <c r="J131" s="86">
        <f t="shared" si="12"/>
        <v>1.1726110979042044</v>
      </c>
      <c r="K131" s="86">
        <f t="shared" si="13"/>
        <v>0.28748891865059578</v>
      </c>
      <c r="L131" s="87">
        <f t="shared" si="18"/>
        <v>0.98648629040582836</v>
      </c>
      <c r="M131" s="87">
        <f t="shared" si="14"/>
        <v>9.9999999999999995E-7</v>
      </c>
      <c r="N131" s="87">
        <f t="shared" si="17"/>
        <v>0.70288270100233785</v>
      </c>
      <c r="O131" s="87">
        <f t="shared" si="15"/>
        <v>15903.380561955828</v>
      </c>
      <c r="P131" s="5"/>
      <c r="Q131" s="5"/>
    </row>
    <row r="132" spans="1:17" x14ac:dyDescent="0.25">
      <c r="A132">
        <f>'OH-离子浓度 '!A141</f>
        <v>0</v>
      </c>
      <c r="B132">
        <f>覆盖面积与厚度!B132</f>
        <v>1.1726136110922403</v>
      </c>
      <c r="C132" s="66">
        <f>覆盖面积与厚度!N132</f>
        <v>0.28749200780718648</v>
      </c>
      <c r="D132" s="5">
        <f t="shared" si="20"/>
        <v>18.630542539353492</v>
      </c>
      <c r="E132" s="5">
        <v>9.9999999999999995E-7</v>
      </c>
      <c r="F132" s="5">
        <f t="shared" si="19"/>
        <v>13.274410745669565</v>
      </c>
      <c r="G132" s="5">
        <f t="shared" si="16"/>
        <v>300345.99730943842</v>
      </c>
      <c r="H132" s="5"/>
      <c r="J132" s="86">
        <f t="shared" si="12"/>
        <v>1.1726136110922403</v>
      </c>
      <c r="K132" s="86">
        <f t="shared" si="13"/>
        <v>0.28749200780718648</v>
      </c>
      <c r="L132" s="87">
        <f t="shared" si="18"/>
        <v>0.98648629040582836</v>
      </c>
      <c r="M132" s="87">
        <f t="shared" si="14"/>
        <v>9.9999999999999995E-7</v>
      </c>
      <c r="N132" s="87">
        <f t="shared" si="17"/>
        <v>0.7028796535948012</v>
      </c>
      <c r="O132" s="87">
        <f t="shared" si="15"/>
        <v>15903.3116115012</v>
      </c>
      <c r="P132" s="5"/>
      <c r="Q132" s="5"/>
    </row>
    <row r="133" spans="1:17" x14ac:dyDescent="0.25">
      <c r="A133">
        <f>'OH-离子浓度 '!A142</f>
        <v>0</v>
      </c>
      <c r="B133">
        <f>覆盖面积与厚度!B133</f>
        <v>1.1726236110922401</v>
      </c>
      <c r="C133" s="66">
        <f>覆盖面积与厚度!N133</f>
        <v>0.28750429958770946</v>
      </c>
      <c r="D133" s="5">
        <f t="shared" si="20"/>
        <v>18.630542539353492</v>
      </c>
      <c r="E133" s="5">
        <v>9.9999999999999995E-7</v>
      </c>
      <c r="F133" s="5">
        <f t="shared" si="19"/>
        <v>13.27418174314194</v>
      </c>
      <c r="G133" s="5">
        <f t="shared" si="16"/>
        <v>300340.81591239828</v>
      </c>
      <c r="H133" s="5"/>
      <c r="J133" s="86">
        <f t="shared" si="12"/>
        <v>1.1726236110922401</v>
      </c>
      <c r="K133" s="86">
        <f t="shared" si="13"/>
        <v>0.28750429958770946</v>
      </c>
      <c r="L133" s="87">
        <f t="shared" si="18"/>
        <v>0.98648629040582836</v>
      </c>
      <c r="M133" s="87">
        <f t="shared" si="14"/>
        <v>9.9999999999999995E-7</v>
      </c>
      <c r="N133" s="87">
        <f t="shared" si="17"/>
        <v>0.70286752793412244</v>
      </c>
      <c r="O133" s="87">
        <f t="shared" si="15"/>
        <v>15903.037257051927</v>
      </c>
      <c r="P133" s="5"/>
      <c r="Q133" s="5"/>
    </row>
    <row r="134" spans="1:17" x14ac:dyDescent="0.25">
      <c r="A134">
        <f>'OH-离子浓度 '!A143</f>
        <v>0</v>
      </c>
      <c r="B134">
        <f>覆盖面积与厚度!B134</f>
        <v>1.1726536110922403</v>
      </c>
      <c r="C134" s="66">
        <f>覆盖面积与厚度!N134</f>
        <v>0.28754117490948772</v>
      </c>
      <c r="D134" s="5">
        <f t="shared" si="20"/>
        <v>18.630542539353492</v>
      </c>
      <c r="E134" s="5">
        <v>9.9999999999999995E-7</v>
      </c>
      <c r="F134" s="5">
        <f t="shared" si="19"/>
        <v>13.273494735927773</v>
      </c>
      <c r="G134" s="5">
        <f t="shared" si="16"/>
        <v>300325.27172962052</v>
      </c>
      <c r="H134" s="5"/>
      <c r="J134" s="86">
        <f t="shared" si="12"/>
        <v>1.1726536110922403</v>
      </c>
      <c r="K134" s="86">
        <f t="shared" si="13"/>
        <v>0.28754117490948772</v>
      </c>
      <c r="L134" s="87">
        <f t="shared" si="18"/>
        <v>0.98648629040582836</v>
      </c>
      <c r="M134" s="87">
        <f t="shared" si="14"/>
        <v>9.9999999999999995E-7</v>
      </c>
      <c r="N134" s="87">
        <f t="shared" si="17"/>
        <v>0.7028311509716092</v>
      </c>
      <c r="O134" s="87">
        <f t="shared" si="15"/>
        <v>15902.214194145825</v>
      </c>
      <c r="P134" s="5"/>
      <c r="Q134" s="5"/>
    </row>
    <row r="135" spans="1:17" x14ac:dyDescent="0.25">
      <c r="A135">
        <f>'OH-离子浓度 '!A144</f>
        <v>0</v>
      </c>
      <c r="B135">
        <f>覆盖面积与厚度!B135</f>
        <v>1.1726836110922403</v>
      </c>
      <c r="C135" s="66">
        <f>覆盖面积与厚度!N135</f>
        <v>0.28757805021147415</v>
      </c>
      <c r="D135" s="5">
        <f t="shared" si="20"/>
        <v>18.630542539353492</v>
      </c>
      <c r="E135" s="5">
        <v>9.9999999999999995E-7</v>
      </c>
      <c r="F135" s="5">
        <f t="shared" si="19"/>
        <v>13.272807729082338</v>
      </c>
      <c r="G135" s="5">
        <f t="shared" si="16"/>
        <v>300309.72755518573</v>
      </c>
      <c r="H135" s="5"/>
      <c r="J135" s="86">
        <f t="shared" ref="J135:J198" si="21">B135</f>
        <v>1.1726836110922403</v>
      </c>
      <c r="K135" s="86">
        <f t="shared" ref="K135:K198" si="22">C135</f>
        <v>0.28757805021147415</v>
      </c>
      <c r="L135" s="87">
        <f t="shared" si="18"/>
        <v>0.98648629040582836</v>
      </c>
      <c r="M135" s="87">
        <f t="shared" ref="M135:M198" si="23">E135</f>
        <v>9.9999999999999995E-7</v>
      </c>
      <c r="N135" s="87">
        <f t="shared" si="17"/>
        <v>0.70279477402862034</v>
      </c>
      <c r="O135" s="87">
        <f t="shared" si="15"/>
        <v>15901.391131681477</v>
      </c>
      <c r="P135" s="5"/>
      <c r="Q135" s="5"/>
    </row>
    <row r="136" spans="1:17" x14ac:dyDescent="0.25">
      <c r="A136">
        <f>'OH-离子浓度 '!A145</f>
        <v>0</v>
      </c>
      <c r="B136">
        <f>覆盖面积与厚度!B136</f>
        <v>1.1727036110922402</v>
      </c>
      <c r="C136" s="66">
        <f>覆盖面积与厚度!N136</f>
        <v>0.28760263373507328</v>
      </c>
      <c r="D136" s="5">
        <f t="shared" si="20"/>
        <v>18.630542539353492</v>
      </c>
      <c r="E136" s="5">
        <v>9.9999999999999995E-7</v>
      </c>
      <c r="F136" s="5">
        <f t="shared" si="19"/>
        <v>13.272349724724743</v>
      </c>
      <c r="G136" s="5">
        <f t="shared" si="16"/>
        <v>300299.36477689072</v>
      </c>
      <c r="H136" s="5"/>
      <c r="J136" s="86">
        <f t="shared" si="21"/>
        <v>1.1727036110922402</v>
      </c>
      <c r="K136" s="86">
        <f t="shared" si="22"/>
        <v>0.28760263373507328</v>
      </c>
      <c r="L136" s="87">
        <f t="shared" si="18"/>
        <v>0.98648629040582836</v>
      </c>
      <c r="M136" s="87">
        <f t="shared" si="23"/>
        <v>9.9999999999999995E-7</v>
      </c>
      <c r="N136" s="87">
        <f t="shared" si="17"/>
        <v>0.70277052274420349</v>
      </c>
      <c r="O136" s="87">
        <f t="shared" ref="O136:O199" si="24">$N136*$C$1/$C$3/$C$4/$C$2*10*(60*60*24*365)</f>
        <v>15900.842423618744</v>
      </c>
      <c r="P136" s="5"/>
      <c r="Q136" s="5"/>
    </row>
    <row r="137" spans="1:17" x14ac:dyDescent="0.25">
      <c r="A137">
        <f>'OH-离子浓度 '!A146</f>
        <v>0</v>
      </c>
      <c r="B137">
        <f>覆盖面积与厚度!B137</f>
        <v>1.1728036110922402</v>
      </c>
      <c r="C137" s="66">
        <f>覆盖面积与厚度!N137</f>
        <v>0.28772555124697247</v>
      </c>
      <c r="D137" s="5">
        <f t="shared" si="20"/>
        <v>18.630542539353492</v>
      </c>
      <c r="E137" s="5">
        <v>9.9999999999999995E-7</v>
      </c>
      <c r="F137" s="5">
        <f t="shared" si="19"/>
        <v>13.27005970491339</v>
      </c>
      <c r="G137" s="5">
        <f t="shared" ref="G137:G200" si="25">$F137*$C$1/$C$3/$C$4/$C$2*10*60*60*24*365</f>
        <v>300247.55093013868</v>
      </c>
      <c r="H137" s="5"/>
      <c r="J137" s="86">
        <f t="shared" si="21"/>
        <v>1.1728036110922402</v>
      </c>
      <c r="K137" s="86">
        <f t="shared" si="22"/>
        <v>0.28772555124697247</v>
      </c>
      <c r="L137" s="87">
        <f t="shared" si="18"/>
        <v>0.98648629040582836</v>
      </c>
      <c r="M137" s="87">
        <f t="shared" si="23"/>
        <v>9.9999999999999995E-7</v>
      </c>
      <c r="N137" s="87">
        <f t="shared" ref="N137:N200" si="26">L137*(1-K137)+K137*M137</f>
        <v>0.7026492664267816</v>
      </c>
      <c r="O137" s="87">
        <f t="shared" si="24"/>
        <v>15898.098885673147</v>
      </c>
      <c r="P137" s="5"/>
      <c r="Q137" s="5"/>
    </row>
    <row r="138" spans="1:17" x14ac:dyDescent="0.25">
      <c r="A138">
        <f>'OH-离子浓度 '!A147</f>
        <v>0</v>
      </c>
      <c r="B138">
        <f>覆盖面积与厚度!B138</f>
        <v>1.1731036110922402</v>
      </c>
      <c r="C138" s="66">
        <f>覆盖面积与厚度!N138</f>
        <v>0.2880943033520677</v>
      </c>
      <c r="D138" s="5">
        <f t="shared" si="20"/>
        <v>18.630542539353492</v>
      </c>
      <c r="E138" s="5">
        <v>9.9999999999999995E-7</v>
      </c>
      <c r="F138" s="5">
        <f t="shared" si="19"/>
        <v>13.263189653501689</v>
      </c>
      <c r="G138" s="5">
        <f t="shared" si="25"/>
        <v>300092.10957139608</v>
      </c>
      <c r="H138" s="5"/>
      <c r="J138" s="86">
        <f t="shared" si="21"/>
        <v>1.1731036110922402</v>
      </c>
      <c r="K138" s="86">
        <f t="shared" si="22"/>
        <v>0.2880943033520677</v>
      </c>
      <c r="L138" s="87">
        <f t="shared" ref="L138:L201" si="27">L137</f>
        <v>0.98648629040582836</v>
      </c>
      <c r="M138" s="87">
        <f t="shared" si="23"/>
        <v>9.9999999999999995E-7</v>
      </c>
      <c r="N138" s="87">
        <f t="shared" si="26"/>
        <v>0.70228549789929895</v>
      </c>
      <c r="O138" s="87">
        <f t="shared" si="24"/>
        <v>15889.868281447485</v>
      </c>
      <c r="P138" s="5"/>
      <c r="Q138" s="5"/>
    </row>
    <row r="139" spans="1:17" x14ac:dyDescent="0.25">
      <c r="A139">
        <f>'OH-离子浓度 '!A148</f>
        <v>0</v>
      </c>
      <c r="B139">
        <f>覆盖面积与厚度!B139</f>
        <v>1.1734036110922401</v>
      </c>
      <c r="C139" s="66">
        <f>覆盖面积与厚度!N139</f>
        <v>0.28846305502656128</v>
      </c>
      <c r="D139" s="5">
        <f t="shared" si="20"/>
        <v>18.630542539353492</v>
      </c>
      <c r="E139" s="5">
        <v>9.9999999999999995E-7</v>
      </c>
      <c r="F139" s="5">
        <f t="shared" si="19"/>
        <v>13.25631961011233</v>
      </c>
      <c r="G139" s="5">
        <f t="shared" si="25"/>
        <v>299936.66839416651</v>
      </c>
      <c r="H139" s="5"/>
      <c r="J139" s="86">
        <f t="shared" si="21"/>
        <v>1.1734036110922401</v>
      </c>
      <c r="K139" s="86">
        <f t="shared" si="22"/>
        <v>0.28846305502656128</v>
      </c>
      <c r="L139" s="87">
        <f t="shared" si="27"/>
        <v>0.98648629040582836</v>
      </c>
      <c r="M139" s="87">
        <f t="shared" si="23"/>
        <v>9.9999999999999995E-7</v>
      </c>
      <c r="N139" s="87">
        <f t="shared" si="26"/>
        <v>0.70192172979659861</v>
      </c>
      <c r="O139" s="87">
        <f t="shared" si="24"/>
        <v>15881.637686832912</v>
      </c>
      <c r="P139" s="5"/>
      <c r="Q139" s="5"/>
    </row>
    <row r="140" spans="1:17" x14ac:dyDescent="0.25">
      <c r="A140">
        <f>'OH-离子浓度 '!A149</f>
        <v>0</v>
      </c>
      <c r="B140">
        <f>覆盖面积与厚度!B140</f>
        <v>1.1736036110922401</v>
      </c>
      <c r="C140" s="66">
        <f>覆盖面积与厚度!N140</f>
        <v>0.28870888921331023</v>
      </c>
      <c r="D140" s="5">
        <f t="shared" si="20"/>
        <v>18.630542539353492</v>
      </c>
      <c r="E140" s="5">
        <v>9.9999999999999995E-7</v>
      </c>
      <c r="F140" s="5">
        <f t="shared" si="19"/>
        <v>13.251739586084311</v>
      </c>
      <c r="G140" s="5">
        <f t="shared" si="25"/>
        <v>299833.04105350689</v>
      </c>
      <c r="H140" s="5"/>
      <c r="J140" s="86">
        <f t="shared" si="21"/>
        <v>1.1736036110922401</v>
      </c>
      <c r="K140" s="86">
        <f t="shared" si="22"/>
        <v>0.28870888921331023</v>
      </c>
      <c r="L140" s="87">
        <f t="shared" si="27"/>
        <v>0.98648629040582836</v>
      </c>
      <c r="M140" s="87">
        <f t="shared" si="23"/>
        <v>9.9999999999999995E-7</v>
      </c>
      <c r="N140" s="87">
        <f t="shared" si="26"/>
        <v>0.70167921798749189</v>
      </c>
      <c r="O140" s="87">
        <f t="shared" si="24"/>
        <v>15876.150629624797</v>
      </c>
      <c r="P140" s="5"/>
      <c r="Q140" s="5"/>
    </row>
    <row r="141" spans="1:17" x14ac:dyDescent="0.25">
      <c r="A141">
        <f>'OH-离子浓度 '!A150</f>
        <v>0</v>
      </c>
      <c r="B141">
        <f>覆盖面积与厚度!B141</f>
        <v>1.1746036110922402</v>
      </c>
      <c r="C141" s="66">
        <f>覆盖面积与厚度!N141</f>
        <v>0.28993805896154162</v>
      </c>
      <c r="D141" s="5">
        <f t="shared" si="20"/>
        <v>18.630542539353492</v>
      </c>
      <c r="E141" s="5">
        <v>9.9999999999999995E-7</v>
      </c>
      <c r="F141" s="5">
        <f t="shared" si="19"/>
        <v>13.228839488030967</v>
      </c>
      <c r="G141" s="5">
        <f t="shared" si="25"/>
        <v>299314.90484994254</v>
      </c>
      <c r="H141" s="5"/>
      <c r="J141" s="86">
        <f t="shared" si="21"/>
        <v>1.1746036110922402</v>
      </c>
      <c r="K141" s="86">
        <f t="shared" si="22"/>
        <v>0.28993805896154162</v>
      </c>
      <c r="L141" s="87">
        <f t="shared" si="27"/>
        <v>0.98648629040582836</v>
      </c>
      <c r="M141" s="87">
        <f t="shared" si="23"/>
        <v>9.9999999999999995E-7</v>
      </c>
      <c r="N141" s="87">
        <f t="shared" si="26"/>
        <v>0.70046666011144976</v>
      </c>
      <c r="O141" s="87">
        <f t="shared" si="24"/>
        <v>15848.715370045076</v>
      </c>
      <c r="P141" s="5"/>
      <c r="Q141" s="5"/>
    </row>
    <row r="142" spans="1:17" x14ac:dyDescent="0.25">
      <c r="A142">
        <f>'OH-离子浓度 '!A151</f>
        <v>0</v>
      </c>
      <c r="B142">
        <f>覆盖面积与厚度!B142</f>
        <v>1.1776036110922401</v>
      </c>
      <c r="C142" s="66">
        <f>覆盖面积与厚度!N142</f>
        <v>0.29362557411538887</v>
      </c>
      <c r="D142" s="5">
        <f t="shared" si="20"/>
        <v>18.630542539353492</v>
      </c>
      <c r="E142" s="5">
        <v>9.9999999999999995E-7</v>
      </c>
      <c r="F142" s="5">
        <f t="shared" si="19"/>
        <v>13.160139083780223</v>
      </c>
      <c r="G142" s="5">
        <f t="shared" si="25"/>
        <v>297760.49374834367</v>
      </c>
      <c r="H142" s="5"/>
      <c r="J142" s="86">
        <f t="shared" si="21"/>
        <v>1.1776036110922401</v>
      </c>
      <c r="K142" s="86">
        <f t="shared" si="22"/>
        <v>0.29362557411538887</v>
      </c>
      <c r="L142" s="87">
        <f t="shared" si="27"/>
        <v>0.98648629040582836</v>
      </c>
      <c r="M142" s="87">
        <f t="shared" si="23"/>
        <v>9.9999999999999995E-7</v>
      </c>
      <c r="N142" s="87">
        <f t="shared" si="26"/>
        <v>0.69682898065403087</v>
      </c>
      <c r="O142" s="87">
        <f t="shared" si="24"/>
        <v>15766.409459412702</v>
      </c>
      <c r="P142" s="5"/>
      <c r="Q142" s="5"/>
    </row>
    <row r="143" spans="1:17" x14ac:dyDescent="0.25">
      <c r="A143">
        <f>'OH-离子浓度 '!A152</f>
        <v>0</v>
      </c>
      <c r="B143">
        <f>覆盖面积与厚度!B143</f>
        <v>1.1806036110922402</v>
      </c>
      <c r="C143" s="66">
        <f>覆盖面积与厚度!N143</f>
        <v>0.29731309517836185</v>
      </c>
      <c r="D143" s="5">
        <f t="shared" si="20"/>
        <v>18.630542539353492</v>
      </c>
      <c r="E143" s="5">
        <v>9.9999999999999995E-7</v>
      </c>
      <c r="F143" s="5">
        <f t="shared" si="19"/>
        <v>13.091438569439264</v>
      </c>
      <c r="G143" s="5">
        <f t="shared" si="25"/>
        <v>296206.0801558505</v>
      </c>
      <c r="H143" s="5"/>
      <c r="J143" s="86">
        <f t="shared" si="21"/>
        <v>1.1806036110922402</v>
      </c>
      <c r="K143" s="86">
        <f t="shared" si="22"/>
        <v>0.29731309517836185</v>
      </c>
      <c r="L143" s="87">
        <f t="shared" si="27"/>
        <v>0.98648629040582836</v>
      </c>
      <c r="M143" s="87">
        <f t="shared" si="23"/>
        <v>9.9999999999999995E-7</v>
      </c>
      <c r="N143" s="87">
        <f t="shared" si="26"/>
        <v>0.69319129536734636</v>
      </c>
      <c r="O143" s="87">
        <f t="shared" si="24"/>
        <v>15684.10341688772</v>
      </c>
      <c r="P143" s="5"/>
      <c r="Q143" s="5"/>
    </row>
    <row r="144" spans="1:17" x14ac:dyDescent="0.25">
      <c r="A144">
        <f>'OH-离子浓度 '!A153</f>
        <v>0</v>
      </c>
      <c r="B144">
        <f>覆盖面积与厚度!B144</f>
        <v>1.1826036110922402</v>
      </c>
      <c r="C144" s="66">
        <f>覆盖面积与厚度!N144</f>
        <v>0.29977144291780294</v>
      </c>
      <c r="D144" s="5">
        <f t="shared" si="20"/>
        <v>18.630542539353492</v>
      </c>
      <c r="E144" s="5">
        <v>9.9999999999999995E-7</v>
      </c>
      <c r="F144" s="5">
        <f t="shared" si="19"/>
        <v>13.045638219761431</v>
      </c>
      <c r="G144" s="5">
        <f t="shared" si="25"/>
        <v>295169.80427403055</v>
      </c>
      <c r="H144" s="5"/>
      <c r="J144" s="86">
        <f t="shared" si="21"/>
        <v>1.1826036110922402</v>
      </c>
      <c r="K144" s="86">
        <f t="shared" si="22"/>
        <v>0.29977144291780294</v>
      </c>
      <c r="L144" s="87">
        <f t="shared" si="27"/>
        <v>0.98648629040582836</v>
      </c>
      <c r="M144" s="87">
        <f t="shared" si="23"/>
        <v>9.9999999999999995E-7</v>
      </c>
      <c r="N144" s="87">
        <f t="shared" si="26"/>
        <v>0.69076617148368535</v>
      </c>
      <c r="O144" s="87">
        <f t="shared" si="24"/>
        <v>15629.232713743726</v>
      </c>
      <c r="P144" s="5"/>
      <c r="Q144" s="5"/>
    </row>
    <row r="145" spans="1:17" x14ac:dyDescent="0.25">
      <c r="A145">
        <f>'OH-离子浓度 '!A154</f>
        <v>0</v>
      </c>
      <c r="B145">
        <f>覆盖面积与厚度!B145</f>
        <v>1.1926036110922402</v>
      </c>
      <c r="C145" s="66">
        <f>覆盖面积与厚度!N145</f>
        <v>0.31206336108017091</v>
      </c>
      <c r="D145" s="5">
        <f t="shared" si="20"/>
        <v>18.630542539353492</v>
      </c>
      <c r="E145" s="5">
        <v>9.9999999999999995E-7</v>
      </c>
      <c r="F145" s="5">
        <f t="shared" si="19"/>
        <v>12.816633127839102</v>
      </c>
      <c r="G145" s="5">
        <f t="shared" si="25"/>
        <v>289988.34921435569</v>
      </c>
      <c r="H145" s="5"/>
      <c r="J145" s="86">
        <f t="shared" si="21"/>
        <v>1.1926036110922402</v>
      </c>
      <c r="K145" s="86">
        <f t="shared" si="22"/>
        <v>0.31206336108017091</v>
      </c>
      <c r="L145" s="87">
        <f t="shared" si="27"/>
        <v>0.98648629040582836</v>
      </c>
      <c r="M145" s="87">
        <f t="shared" si="23"/>
        <v>9.9999999999999995E-7</v>
      </c>
      <c r="N145" s="87">
        <f t="shared" si="26"/>
        <v>0.67864037502563712</v>
      </c>
      <c r="O145" s="87">
        <f t="shared" si="24"/>
        <v>15354.875192333455</v>
      </c>
      <c r="P145" s="5"/>
      <c r="Q145" s="5"/>
    </row>
    <row r="146" spans="1:17" x14ac:dyDescent="0.25">
      <c r="A146">
        <f>'OH-离子浓度 '!A155</f>
        <v>0</v>
      </c>
      <c r="B146">
        <f>覆盖面积与厚度!B146</f>
        <v>1.2226036110922403</v>
      </c>
      <c r="C146" s="66">
        <f>覆盖面积与厚度!N146</f>
        <v>0.34894125504834106</v>
      </c>
      <c r="D146" s="5">
        <f t="shared" si="20"/>
        <v>18.630542539353492</v>
      </c>
      <c r="E146" s="5">
        <v>9.9999999999999995E-7</v>
      </c>
      <c r="F146" s="5">
        <f t="shared" si="19"/>
        <v>12.129577992381233</v>
      </c>
      <c r="G146" s="5">
        <f t="shared" si="25"/>
        <v>274443.0821724282</v>
      </c>
      <c r="H146" s="5"/>
      <c r="J146" s="86">
        <f t="shared" si="21"/>
        <v>1.2226036110922403</v>
      </c>
      <c r="K146" s="86">
        <f t="shared" si="22"/>
        <v>0.34894125504834106</v>
      </c>
      <c r="L146" s="87">
        <f t="shared" si="27"/>
        <v>0.98648629040582836</v>
      </c>
      <c r="M146" s="87">
        <f t="shared" si="23"/>
        <v>9.9999999999999995E-7</v>
      </c>
      <c r="N146" s="87">
        <f t="shared" si="26"/>
        <v>0.64226087508489138</v>
      </c>
      <c r="O146" s="87">
        <f t="shared" si="24"/>
        <v>14531.754874553142</v>
      </c>
      <c r="P146" s="5"/>
      <c r="Q146" s="5"/>
    </row>
    <row r="147" spans="1:17" x14ac:dyDescent="0.25">
      <c r="A147">
        <f>'OH-离子浓度 '!A156</f>
        <v>0</v>
      </c>
      <c r="B147">
        <f>覆盖面积与厚度!B147</f>
        <v>1.2526036110922403</v>
      </c>
      <c r="C147" s="66">
        <f>覆盖面积与厚度!N147</f>
        <v>0.38582128853989939</v>
      </c>
      <c r="D147" s="5">
        <f t="shared" si="20"/>
        <v>18.630542539353492</v>
      </c>
      <c r="E147" s="5">
        <v>9.9999999999999995E-7</v>
      </c>
      <c r="F147" s="5">
        <f t="shared" ref="F147:F210" si="28">D147*(1-C147)+E147*C147</f>
        <v>11.442482996444006</v>
      </c>
      <c r="G147" s="5">
        <f t="shared" si="25"/>
        <v>258896.91324975781</v>
      </c>
      <c r="H147" s="5"/>
      <c r="J147" s="86">
        <f t="shared" si="21"/>
        <v>1.2526036110922403</v>
      </c>
      <c r="K147" s="86">
        <f t="shared" si="22"/>
        <v>0.38582128853989939</v>
      </c>
      <c r="L147" s="87">
        <f t="shared" si="27"/>
        <v>0.98648629040582836</v>
      </c>
      <c r="M147" s="87">
        <f t="shared" si="23"/>
        <v>9.9999999999999995E-7</v>
      </c>
      <c r="N147" s="87">
        <f t="shared" si="26"/>
        <v>0.60587926453579488</v>
      </c>
      <c r="O147" s="87">
        <f t="shared" si="24"/>
        <v>13708.586802278698</v>
      </c>
      <c r="P147" s="5"/>
      <c r="Q147" s="5"/>
    </row>
    <row r="148" spans="1:17" x14ac:dyDescent="0.25">
      <c r="A148">
        <f>'OH-离子浓度 '!A157</f>
        <v>0</v>
      </c>
      <c r="B148">
        <f>覆盖面积与厚度!B148</f>
        <v>1.2726036110922403</v>
      </c>
      <c r="C148" s="66">
        <f>覆盖面积与厚度!N148</f>
        <v>0.41040885690334755</v>
      </c>
      <c r="D148" s="5">
        <f t="shared" si="20"/>
        <v>18.630542539353492</v>
      </c>
      <c r="E148" s="5">
        <v>9.9999999999999995E-7</v>
      </c>
      <c r="F148" s="5">
        <f t="shared" si="28"/>
        <v>10.984403282697093</v>
      </c>
      <c r="G148" s="5">
        <f t="shared" si="25"/>
        <v>248532.42995113591</v>
      </c>
      <c r="H148" s="5"/>
      <c r="J148" s="86">
        <f t="shared" si="21"/>
        <v>1.2726036110922403</v>
      </c>
      <c r="K148" s="86">
        <f t="shared" si="22"/>
        <v>0.41040885690334755</v>
      </c>
      <c r="L148" s="87">
        <f t="shared" si="27"/>
        <v>0.98648629040582836</v>
      </c>
      <c r="M148" s="87">
        <f t="shared" si="23"/>
        <v>9.9999999999999995E-7</v>
      </c>
      <c r="N148" s="87">
        <f t="shared" si="26"/>
        <v>0.58162399001840559</v>
      </c>
      <c r="O148" s="87">
        <f t="shared" si="24"/>
        <v>13159.788459774794</v>
      </c>
      <c r="P148" s="5"/>
      <c r="Q148" s="5"/>
    </row>
    <row r="149" spans="1:17" x14ac:dyDescent="0.25">
      <c r="A149">
        <f>'OH-离子浓度 '!A158</f>
        <v>0</v>
      </c>
      <c r="B149">
        <f>覆盖面积与厚度!B149</f>
        <v>1.3226036110922401</v>
      </c>
      <c r="C149" s="66">
        <f>覆盖面积与厚度!N149</f>
        <v>0.47188416966373925</v>
      </c>
      <c r="D149" s="5">
        <f t="shared" si="20"/>
        <v>18.630542539353492</v>
      </c>
      <c r="E149" s="5">
        <v>9.9999999999999995E-7</v>
      </c>
      <c r="F149" s="5">
        <f t="shared" si="28"/>
        <v>9.8390849146698667</v>
      </c>
      <c r="G149" s="5">
        <f t="shared" si="25"/>
        <v>222618.52732504957</v>
      </c>
      <c r="H149" s="5"/>
      <c r="J149" s="86">
        <f t="shared" si="21"/>
        <v>1.3226036110922401</v>
      </c>
      <c r="K149" s="86">
        <f t="shared" si="22"/>
        <v>0.47188416966373925</v>
      </c>
      <c r="L149" s="87">
        <f t="shared" si="27"/>
        <v>0.98648629040582836</v>
      </c>
      <c r="M149" s="87">
        <f t="shared" si="23"/>
        <v>9.9999999999999995E-7</v>
      </c>
      <c r="N149" s="87">
        <f t="shared" si="26"/>
        <v>0.52097949825718137</v>
      </c>
      <c r="O149" s="87">
        <f t="shared" si="24"/>
        <v>11787.649936391306</v>
      </c>
      <c r="P149" s="5"/>
      <c r="Q149" s="5"/>
    </row>
    <row r="150" spans="1:17" x14ac:dyDescent="0.25">
      <c r="A150" t="str">
        <f>'OH-离子浓度 '!A159</f>
        <v>(t1+t2)*5</v>
      </c>
      <c r="B150">
        <f>覆盖面积与厚度!B150</f>
        <v>1.3726036110922402</v>
      </c>
      <c r="C150" s="66">
        <f>覆盖面积与厚度!N150</f>
        <v>0.53336587453804973</v>
      </c>
      <c r="D150" s="5">
        <f t="shared" si="20"/>
        <v>18.630542539353492</v>
      </c>
      <c r="E150" s="5">
        <v>9.9999999999999995E-7</v>
      </c>
      <c r="F150" s="5">
        <f t="shared" si="28"/>
        <v>8.6936474580987522</v>
      </c>
      <c r="G150" s="5">
        <f t="shared" si="25"/>
        <v>196701.93020892763</v>
      </c>
      <c r="H150" s="5"/>
      <c r="J150" s="86">
        <f t="shared" si="21"/>
        <v>1.3726036110922402</v>
      </c>
      <c r="K150" s="86">
        <f t="shared" si="22"/>
        <v>0.53336587453804973</v>
      </c>
      <c r="L150" s="87">
        <f t="shared" si="27"/>
        <v>0.98648629040582836</v>
      </c>
      <c r="M150" s="87">
        <f t="shared" si="23"/>
        <v>9.9999999999999995E-7</v>
      </c>
      <c r="N150" s="87">
        <f t="shared" si="26"/>
        <v>0.46032870076960175</v>
      </c>
      <c r="O150" s="87">
        <f t="shared" si="24"/>
        <v>10415.368740032935</v>
      </c>
      <c r="P150" s="5"/>
      <c r="Q150" s="5"/>
    </row>
    <row r="151" spans="1:17" x14ac:dyDescent="0.25">
      <c r="A151">
        <f>'OH-离子浓度 '!A160</f>
        <v>1.4657451553503451</v>
      </c>
      <c r="B151">
        <f>覆盖面积与厚度!B151</f>
        <v>1.4226036110922402</v>
      </c>
      <c r="C151" s="66">
        <f>覆盖面积与厚度!N151</f>
        <v>0.59485397178725508</v>
      </c>
      <c r="D151" s="5">
        <f t="shared" si="20"/>
        <v>18.630542539353492</v>
      </c>
      <c r="E151" s="5">
        <v>9.9999999999999995E-7</v>
      </c>
      <c r="F151" s="5">
        <f t="shared" si="28"/>
        <v>7.5480909081216261</v>
      </c>
      <c r="G151" s="5">
        <f t="shared" si="25"/>
        <v>170782.63849276002</v>
      </c>
      <c r="H151" s="5"/>
      <c r="J151" s="86">
        <f t="shared" si="21"/>
        <v>1.4226036110922402</v>
      </c>
      <c r="K151" s="86">
        <f t="shared" si="22"/>
        <v>0.59485397178725508</v>
      </c>
      <c r="L151" s="87">
        <f t="shared" si="27"/>
        <v>0.98648629040582836</v>
      </c>
      <c r="M151" s="87">
        <f t="shared" si="23"/>
        <v>9.9999999999999995E-7</v>
      </c>
      <c r="N151" s="87">
        <f t="shared" si="26"/>
        <v>0.39967159729821761</v>
      </c>
      <c r="O151" s="87">
        <f t="shared" si="24"/>
        <v>9042.9448648746456</v>
      </c>
      <c r="P151" s="5"/>
      <c r="Q151" s="5"/>
    </row>
    <row r="152" spans="1:17" x14ac:dyDescent="0.25">
      <c r="A152">
        <f>'OH-离子浓度 '!A161</f>
        <v>0.2931415442581049</v>
      </c>
      <c r="B152">
        <f>覆盖面积与厚度!B152</f>
        <v>1.4657526421623093</v>
      </c>
      <c r="C152" s="66">
        <f>覆盖面积与厚度!N152</f>
        <v>0.6479216811736862</v>
      </c>
      <c r="D152" s="5">
        <f t="shared" si="20"/>
        <v>18.630542539353492</v>
      </c>
      <c r="E152" s="5">
        <v>9.9999999999999995E-7</v>
      </c>
      <c r="F152" s="5">
        <f t="shared" si="28"/>
        <v>6.559410743999381</v>
      </c>
      <c r="G152" s="5">
        <f t="shared" si="25"/>
        <v>148412.8221895975</v>
      </c>
      <c r="H152" s="5"/>
      <c r="J152" s="86">
        <f t="shared" si="21"/>
        <v>1.4657526421623093</v>
      </c>
      <c r="K152" s="86">
        <f t="shared" si="22"/>
        <v>0.6479216811736862</v>
      </c>
      <c r="L152" s="87">
        <f t="shared" si="27"/>
        <v>0.98648629040582836</v>
      </c>
      <c r="M152" s="87">
        <f t="shared" si="23"/>
        <v>9.9999999999999995E-7</v>
      </c>
      <c r="N152" s="87">
        <f t="shared" si="26"/>
        <v>0.34732108259297201</v>
      </c>
      <c r="O152" s="87">
        <f t="shared" si="24"/>
        <v>7858.4653538772391</v>
      </c>
      <c r="P152" s="5"/>
      <c r="Q152" s="5"/>
    </row>
    <row r="153" spans="1:17" x14ac:dyDescent="0.25">
      <c r="A153">
        <f>'OH-离子浓度 '!A162</f>
        <v>0</v>
      </c>
      <c r="B153">
        <f>覆盖面积与厚度!B153</f>
        <v>1.4657526422623093</v>
      </c>
      <c r="C153" s="66">
        <f>覆盖面积与厚度!N153</f>
        <v>0.64792168129667427</v>
      </c>
      <c r="D153" s="5">
        <f t="shared" si="20"/>
        <v>38553.307199181574</v>
      </c>
      <c r="E153" s="5">
        <v>9.9999999999999995E-7</v>
      </c>
      <c r="F153" s="5">
        <f t="shared" si="28"/>
        <v>13573.783579788595</v>
      </c>
      <c r="G153" s="5">
        <f t="shared" si="25"/>
        <v>307119588.5560528</v>
      </c>
      <c r="H153" s="5"/>
      <c r="J153" s="86">
        <f t="shared" si="21"/>
        <v>1.4657526422623093</v>
      </c>
      <c r="K153" s="86">
        <f t="shared" si="22"/>
        <v>0.64792168129667427</v>
      </c>
      <c r="L153" s="87">
        <f t="shared" si="27"/>
        <v>0.98648629040582836</v>
      </c>
      <c r="M153" s="87">
        <f t="shared" si="23"/>
        <v>9.9999999999999995E-7</v>
      </c>
      <c r="N153" s="87">
        <f t="shared" si="26"/>
        <v>0.34732108247164606</v>
      </c>
      <c r="O153" s="87">
        <f t="shared" si="24"/>
        <v>7858.4653511321267</v>
      </c>
      <c r="P153" s="5"/>
      <c r="Q153" s="5"/>
    </row>
    <row r="154" spans="1:17" x14ac:dyDescent="0.25">
      <c r="A154">
        <f>'OH-离子浓度 '!A163</f>
        <v>0</v>
      </c>
      <c r="B154">
        <f>覆盖面积与厚度!B154</f>
        <v>1.4657526425623093</v>
      </c>
      <c r="C154" s="66">
        <f>覆盖面积与厚度!N154</f>
        <v>0.64792168166564723</v>
      </c>
      <c r="D154" s="5">
        <f t="shared" si="20"/>
        <v>38553.307199181574</v>
      </c>
      <c r="E154" s="5">
        <v>9.9999999999999995E-7</v>
      </c>
      <c r="F154" s="5">
        <f t="shared" si="28"/>
        <v>13573.783565563466</v>
      </c>
      <c r="G154" s="5">
        <f t="shared" si="25"/>
        <v>307119588.23419601</v>
      </c>
      <c r="H154" s="5"/>
      <c r="J154" s="86">
        <f t="shared" si="21"/>
        <v>1.4657526425623093</v>
      </c>
      <c r="K154" s="86">
        <f t="shared" si="22"/>
        <v>0.64792168166564723</v>
      </c>
      <c r="L154" s="87">
        <f t="shared" si="27"/>
        <v>0.98648629040582836</v>
      </c>
      <c r="M154" s="87">
        <f t="shared" si="23"/>
        <v>9.9999999999999995E-7</v>
      </c>
      <c r="N154" s="87">
        <f t="shared" si="26"/>
        <v>0.34732108210765966</v>
      </c>
      <c r="O154" s="87">
        <f t="shared" si="24"/>
        <v>7858.465342896593</v>
      </c>
      <c r="P154" s="5"/>
      <c r="Q154" s="5"/>
    </row>
    <row r="155" spans="1:17" x14ac:dyDescent="0.25">
      <c r="A155">
        <f>'OH-离子浓度 '!A164</f>
        <v>0</v>
      </c>
      <c r="B155">
        <f>覆盖面积与厚度!B155</f>
        <v>1.4657526429623093</v>
      </c>
      <c r="C155" s="66">
        <f>覆盖面积与厚度!N155</f>
        <v>0.64792168215762691</v>
      </c>
      <c r="D155" s="5">
        <f t="shared" si="20"/>
        <v>38553.307199181574</v>
      </c>
      <c r="E155" s="5">
        <v>9.9999999999999995E-7</v>
      </c>
      <c r="F155" s="5">
        <f t="shared" si="28"/>
        <v>13573.783546596023</v>
      </c>
      <c r="G155" s="5">
        <f t="shared" si="25"/>
        <v>307119587.80503976</v>
      </c>
      <c r="H155" s="5"/>
      <c r="J155" s="86">
        <f t="shared" si="21"/>
        <v>1.4657526429623093</v>
      </c>
      <c r="K155" s="86">
        <f t="shared" si="22"/>
        <v>0.64792168215762691</v>
      </c>
      <c r="L155" s="87">
        <f t="shared" si="27"/>
        <v>0.98648629040582836</v>
      </c>
      <c r="M155" s="87">
        <f t="shared" si="23"/>
        <v>9.9999999999999995E-7</v>
      </c>
      <c r="N155" s="87">
        <f t="shared" si="26"/>
        <v>0.34732108162232894</v>
      </c>
      <c r="O155" s="87">
        <f t="shared" si="24"/>
        <v>7858.4653319155286</v>
      </c>
      <c r="P155" s="5"/>
      <c r="Q155" s="5"/>
    </row>
    <row r="156" spans="1:17" x14ac:dyDescent="0.25">
      <c r="A156">
        <f>'OH-离子浓度 '!A165</f>
        <v>0</v>
      </c>
      <c r="B156">
        <f>覆盖面积与厚度!B156</f>
        <v>1.4657526431623094</v>
      </c>
      <c r="C156" s="66">
        <f>覆盖面积与厚度!N156</f>
        <v>0.64792168240362069</v>
      </c>
      <c r="D156" s="5">
        <f t="shared" si="20"/>
        <v>38553.307199181574</v>
      </c>
      <c r="E156" s="5">
        <v>9.9999999999999995E-7</v>
      </c>
      <c r="F156" s="5">
        <f t="shared" si="28"/>
        <v>13573.783537112149</v>
      </c>
      <c r="G156" s="5">
        <f t="shared" si="25"/>
        <v>307119587.59045821</v>
      </c>
      <c r="H156" s="5"/>
      <c r="J156" s="86">
        <f t="shared" si="21"/>
        <v>1.4657526431623094</v>
      </c>
      <c r="K156" s="86">
        <f t="shared" si="22"/>
        <v>0.64792168240362069</v>
      </c>
      <c r="L156" s="87">
        <f t="shared" si="27"/>
        <v>0.98648629040582836</v>
      </c>
      <c r="M156" s="87">
        <f t="shared" si="23"/>
        <v>9.9999999999999995E-7</v>
      </c>
      <c r="N156" s="87">
        <f t="shared" si="26"/>
        <v>0.34732108137965972</v>
      </c>
      <c r="O156" s="87">
        <f t="shared" si="24"/>
        <v>7858.46532642491</v>
      </c>
      <c r="P156" s="5"/>
      <c r="Q156" s="5"/>
    </row>
    <row r="157" spans="1:17" x14ac:dyDescent="0.25">
      <c r="A157">
        <f>'OH-离子浓度 '!A166</f>
        <v>0</v>
      </c>
      <c r="B157">
        <f>覆盖面积与厚度!B157</f>
        <v>1.4657526521623092</v>
      </c>
      <c r="C157" s="66">
        <f>覆盖面积与厚度!N157</f>
        <v>0.64792169348131612</v>
      </c>
      <c r="D157" s="5">
        <f t="shared" si="20"/>
        <v>38553.307199181574</v>
      </c>
      <c r="E157" s="5">
        <v>9.9999999999999995E-7</v>
      </c>
      <c r="F157" s="5">
        <f t="shared" si="28"/>
        <v>13573.783110030354</v>
      </c>
      <c r="G157" s="5">
        <f t="shared" si="25"/>
        <v>307119577.92733192</v>
      </c>
      <c r="H157" s="5"/>
      <c r="J157" s="86">
        <f t="shared" si="21"/>
        <v>1.4657526521623092</v>
      </c>
      <c r="K157" s="86">
        <f t="shared" si="22"/>
        <v>0.64792169348131612</v>
      </c>
      <c r="L157" s="87">
        <f t="shared" si="27"/>
        <v>0.98648629040582836</v>
      </c>
      <c r="M157" s="87">
        <f t="shared" si="23"/>
        <v>9.9999999999999995E-7</v>
      </c>
      <c r="N157" s="87">
        <f t="shared" si="26"/>
        <v>0.34732107045167609</v>
      </c>
      <c r="O157" s="87">
        <f t="shared" si="24"/>
        <v>7858.4650791690265</v>
      </c>
      <c r="P157" s="5"/>
      <c r="Q157" s="5"/>
    </row>
    <row r="158" spans="1:17" x14ac:dyDescent="0.25">
      <c r="A158">
        <f>'OH-离子浓度 '!A167</f>
        <v>0</v>
      </c>
      <c r="B158">
        <f>覆盖面积与厚度!B158</f>
        <v>1.4657527421623093</v>
      </c>
      <c r="C158" s="66">
        <f>覆盖面积与厚度!N158</f>
        <v>0.64792180505812114</v>
      </c>
      <c r="D158" s="5">
        <f t="shared" si="20"/>
        <v>38553.307199181574</v>
      </c>
      <c r="E158" s="5">
        <v>9.9999999999999995E-7</v>
      </c>
      <c r="F158" s="5">
        <f t="shared" si="28"/>
        <v>13573.778808375515</v>
      </c>
      <c r="G158" s="5">
        <f t="shared" si="25"/>
        <v>307119480.59835535</v>
      </c>
      <c r="H158" s="5"/>
      <c r="J158" s="86">
        <f t="shared" si="21"/>
        <v>1.4657527421623093</v>
      </c>
      <c r="K158" s="86">
        <f t="shared" si="22"/>
        <v>0.64792180505812114</v>
      </c>
      <c r="L158" s="87">
        <f t="shared" si="27"/>
        <v>0.98648629040582836</v>
      </c>
      <c r="M158" s="87">
        <f t="shared" si="23"/>
        <v>9.9999999999999995E-7</v>
      </c>
      <c r="N158" s="87">
        <f t="shared" si="26"/>
        <v>0.34732096038279919</v>
      </c>
      <c r="O158" s="87">
        <f t="shared" si="24"/>
        <v>7858.4625887574193</v>
      </c>
      <c r="P158" s="5"/>
      <c r="Q158" s="5"/>
    </row>
    <row r="159" spans="1:17" x14ac:dyDescent="0.25">
      <c r="A159">
        <f>'OH-离子浓度 '!A168</f>
        <v>0</v>
      </c>
      <c r="B159">
        <f>覆盖面积与厚度!B159</f>
        <v>1.4657536421623092</v>
      </c>
      <c r="C159" s="66">
        <f>覆盖面积与厚度!N159</f>
        <v>0.64792300293900074</v>
      </c>
      <c r="D159" s="5">
        <f t="shared" si="20"/>
        <v>38553.307199181574</v>
      </c>
      <c r="E159" s="5">
        <v>9.9999999999999995E-7</v>
      </c>
      <c r="F159" s="5">
        <f t="shared" si="28"/>
        <v>13573.732626105975</v>
      </c>
      <c r="G159" s="5">
        <f t="shared" si="25"/>
        <v>307118435.68117833</v>
      </c>
      <c r="H159" s="5"/>
      <c r="J159" s="86">
        <f t="shared" si="21"/>
        <v>1.4657536421623092</v>
      </c>
      <c r="K159" s="86">
        <f t="shared" si="22"/>
        <v>0.64792300293900074</v>
      </c>
      <c r="L159" s="87">
        <f t="shared" si="27"/>
        <v>0.98648629040582836</v>
      </c>
      <c r="M159" s="87">
        <f t="shared" si="23"/>
        <v>9.9999999999999995E-7</v>
      </c>
      <c r="N159" s="87">
        <f t="shared" si="26"/>
        <v>0.34731977869093184</v>
      </c>
      <c r="O159" s="87">
        <f t="shared" si="24"/>
        <v>7858.4358518702456</v>
      </c>
      <c r="P159" s="5"/>
      <c r="Q159" s="5"/>
    </row>
    <row r="160" spans="1:17" x14ac:dyDescent="0.25">
      <c r="A160">
        <f>'OH-离子浓度 '!A169</f>
        <v>7.4868119641229509E-6</v>
      </c>
      <c r="B160">
        <f>覆盖面积与厚度!B160</f>
        <v>1.4657601289742734</v>
      </c>
      <c r="C160" s="66">
        <f>覆盖面积与厚度!N160</f>
        <v>0.64793678146935896</v>
      </c>
      <c r="D160" s="5">
        <f t="shared" si="20"/>
        <v>38553.307199181574</v>
      </c>
      <c r="E160" s="5">
        <v>9.9999999999999995E-7</v>
      </c>
      <c r="F160" s="5">
        <f t="shared" si="28"/>
        <v>13573.201418192335</v>
      </c>
      <c r="G160" s="5">
        <f t="shared" si="25"/>
        <v>307106416.60374749</v>
      </c>
      <c r="H160" s="5"/>
      <c r="J160" s="86">
        <f t="shared" si="21"/>
        <v>1.4657601289742734</v>
      </c>
      <c r="K160" s="86">
        <f t="shared" si="22"/>
        <v>0.64793678146935896</v>
      </c>
      <c r="L160" s="87">
        <f t="shared" si="27"/>
        <v>0.98648629040582836</v>
      </c>
      <c r="M160" s="87">
        <f t="shared" si="23"/>
        <v>9.9999999999999995E-7</v>
      </c>
      <c r="N160" s="87">
        <f t="shared" si="26"/>
        <v>0.34730618637341004</v>
      </c>
      <c r="O160" s="87">
        <f t="shared" si="24"/>
        <v>7858.1283129338617</v>
      </c>
      <c r="P160" s="5"/>
      <c r="Q160" s="5"/>
    </row>
    <row r="161" spans="1:17" x14ac:dyDescent="0.25">
      <c r="A161">
        <f>'OH-离子浓度 '!A170</f>
        <v>0</v>
      </c>
      <c r="B161">
        <f>覆盖面积与厚度!B161</f>
        <v>1.4657626421623093</v>
      </c>
      <c r="C161" s="66">
        <f>覆盖面积与厚度!N161</f>
        <v>0.64794211968971605</v>
      </c>
      <c r="D161" s="5">
        <f t="shared" si="20"/>
        <v>18.630542539353492</v>
      </c>
      <c r="E161" s="5">
        <v>9.9999999999999995E-7</v>
      </c>
      <c r="F161" s="5">
        <f t="shared" si="28"/>
        <v>6.5590299633774851</v>
      </c>
      <c r="G161" s="5">
        <f t="shared" si="25"/>
        <v>148404.20667077476</v>
      </c>
      <c r="H161" s="5"/>
      <c r="J161" s="86">
        <f t="shared" si="21"/>
        <v>1.4657626421623093</v>
      </c>
      <c r="K161" s="86">
        <f t="shared" si="22"/>
        <v>0.64794211968971605</v>
      </c>
      <c r="L161" s="87">
        <f t="shared" si="27"/>
        <v>0.98648629040582836</v>
      </c>
      <c r="M161" s="87">
        <f t="shared" si="23"/>
        <v>9.9999999999999995E-7</v>
      </c>
      <c r="N161" s="87">
        <f t="shared" si="26"/>
        <v>0.34730092029755083</v>
      </c>
      <c r="O161" s="87">
        <f t="shared" si="24"/>
        <v>7858.0091630268616</v>
      </c>
      <c r="P161" s="5"/>
      <c r="Q161" s="5"/>
    </row>
    <row r="162" spans="1:17" x14ac:dyDescent="0.25">
      <c r="A162">
        <f>'OH-离子浓度 '!A171</f>
        <v>0</v>
      </c>
      <c r="B162">
        <f>覆盖面积与厚度!B162</f>
        <v>1.4657726421623092</v>
      </c>
      <c r="C162" s="66">
        <f>覆盖面积与厚度!N162</f>
        <v>0.64796336051413039</v>
      </c>
      <c r="D162" s="5">
        <f t="shared" si="20"/>
        <v>18.630542539353492</v>
      </c>
      <c r="E162" s="5">
        <v>9.9999999999999995E-7</v>
      </c>
      <c r="F162" s="5">
        <f t="shared" si="28"/>
        <v>6.5586342353159033</v>
      </c>
      <c r="G162" s="5">
        <f t="shared" si="25"/>
        <v>148395.25295210537</v>
      </c>
      <c r="H162" s="5"/>
      <c r="J162" s="86">
        <f t="shared" si="21"/>
        <v>1.4657726421623092</v>
      </c>
      <c r="K162" s="86">
        <f t="shared" si="22"/>
        <v>0.64796336051413039</v>
      </c>
      <c r="L162" s="87">
        <f t="shared" si="27"/>
        <v>0.98648629040582836</v>
      </c>
      <c r="M162" s="87">
        <f t="shared" si="23"/>
        <v>9.9999999999999995E-7</v>
      </c>
      <c r="N162" s="87">
        <f t="shared" si="26"/>
        <v>0.34727996653671001</v>
      </c>
      <c r="O162" s="87">
        <f t="shared" si="24"/>
        <v>7857.5350645288036</v>
      </c>
      <c r="P162" s="5"/>
      <c r="Q162" s="5"/>
    </row>
    <row r="163" spans="1:17" x14ac:dyDescent="0.25">
      <c r="A163">
        <f>'OH-离子浓度 '!A172</f>
        <v>0</v>
      </c>
      <c r="B163">
        <f>覆盖面积与厚度!B163</f>
        <v>1.4658026421623094</v>
      </c>
      <c r="C163" s="66">
        <f>覆盖面积与厚度!N163</f>
        <v>0.64802708295235245</v>
      </c>
      <c r="D163" s="5">
        <f t="shared" si="20"/>
        <v>18.630542539353492</v>
      </c>
      <c r="E163" s="5">
        <v>9.9999999999999995E-7</v>
      </c>
      <c r="F163" s="5">
        <f t="shared" si="28"/>
        <v>6.5574470517836181</v>
      </c>
      <c r="G163" s="5">
        <f t="shared" si="25"/>
        <v>148368.39181085958</v>
      </c>
      <c r="H163" s="5"/>
      <c r="J163" s="86">
        <f t="shared" si="21"/>
        <v>1.4658026421623094</v>
      </c>
      <c r="K163" s="86">
        <f t="shared" si="22"/>
        <v>0.64802708295235245</v>
      </c>
      <c r="L163" s="87">
        <f t="shared" si="27"/>
        <v>0.98648629040582836</v>
      </c>
      <c r="M163" s="87">
        <f t="shared" si="23"/>
        <v>9.9999999999999995E-7</v>
      </c>
      <c r="N163" s="87">
        <f t="shared" si="26"/>
        <v>0.34721710528873512</v>
      </c>
      <c r="O163" s="87">
        <f t="shared" si="24"/>
        <v>7856.1127698163036</v>
      </c>
      <c r="P163" s="5"/>
      <c r="Q163" s="5"/>
    </row>
    <row r="164" spans="1:17" x14ac:dyDescent="0.25">
      <c r="A164">
        <f>'OH-离子浓度 '!A173</f>
        <v>0</v>
      </c>
      <c r="B164">
        <f>覆盖面积与厚度!B164</f>
        <v>1.4658326421623094</v>
      </c>
      <c r="C164" s="66">
        <f>覆盖面积与厚度!N164</f>
        <v>0.64809080535555175</v>
      </c>
      <c r="D164" s="5">
        <f t="shared" si="20"/>
        <v>18.630542539353492</v>
      </c>
      <c r="E164" s="5">
        <v>9.9999999999999995E-7</v>
      </c>
      <c r="F164" s="5">
        <f t="shared" si="28"/>
        <v>6.5562598689038261</v>
      </c>
      <c r="G164" s="5">
        <f t="shared" si="25"/>
        <v>148341.5306843771</v>
      </c>
      <c r="H164" s="5"/>
      <c r="J164" s="86">
        <f t="shared" si="21"/>
        <v>1.4658326421623094</v>
      </c>
      <c r="K164" s="86">
        <f t="shared" si="22"/>
        <v>0.64809080535555175</v>
      </c>
      <c r="L164" s="87">
        <f t="shared" si="27"/>
        <v>0.98648629040582836</v>
      </c>
      <c r="M164" s="87">
        <f t="shared" si="23"/>
        <v>9.9999999999999995E-7</v>
      </c>
      <c r="N164" s="87">
        <f t="shared" si="26"/>
        <v>0.3471542440753097</v>
      </c>
      <c r="O164" s="87">
        <f t="shared" si="24"/>
        <v>7854.6904758855162</v>
      </c>
      <c r="P164" s="5"/>
      <c r="Q164" s="5"/>
    </row>
    <row r="165" spans="1:17" x14ac:dyDescent="0.25">
      <c r="A165">
        <f>'OH-离子浓度 '!A174</f>
        <v>0</v>
      </c>
      <c r="B165">
        <f>覆盖面积与厚度!B165</f>
        <v>1.4658526421623093</v>
      </c>
      <c r="C165" s="66">
        <f>覆盖面积与厚度!N165</f>
        <v>0.64813328693820993</v>
      </c>
      <c r="D165" s="5">
        <f t="shared" si="20"/>
        <v>18.630542539353492</v>
      </c>
      <c r="E165" s="5">
        <v>9.9999999999999995E-7</v>
      </c>
      <c r="F165" s="5">
        <f t="shared" si="28"/>
        <v>6.5554684140134558</v>
      </c>
      <c r="G165" s="5">
        <f t="shared" si="25"/>
        <v>148323.62327493139</v>
      </c>
      <c r="H165" s="5"/>
      <c r="J165" s="86">
        <f t="shared" si="21"/>
        <v>1.4658526421623093</v>
      </c>
      <c r="K165" s="86">
        <f t="shared" si="22"/>
        <v>0.64813328693820993</v>
      </c>
      <c r="L165" s="87">
        <f t="shared" si="27"/>
        <v>0.98648629040582836</v>
      </c>
      <c r="M165" s="87">
        <f t="shared" si="23"/>
        <v>9.9999999999999995E-7</v>
      </c>
      <c r="N165" s="87">
        <f t="shared" si="26"/>
        <v>0.34711233661890423</v>
      </c>
      <c r="O165" s="87">
        <f t="shared" si="24"/>
        <v>7853.7422803663367</v>
      </c>
      <c r="P165" s="5"/>
      <c r="Q165" s="5"/>
    </row>
    <row r="166" spans="1:17" x14ac:dyDescent="0.25">
      <c r="A166">
        <f>'OH-离子浓度 '!A175</f>
        <v>0</v>
      </c>
      <c r="B166">
        <f>覆盖面积与厚度!B166</f>
        <v>1.4659526421623092</v>
      </c>
      <c r="C166" s="66">
        <f>覆盖面积与厚度!N166</f>
        <v>0.64834569465903324</v>
      </c>
      <c r="D166" s="5">
        <f t="shared" ref="D166:D229" si="29">D137</f>
        <v>18.630542539353492</v>
      </c>
      <c r="E166" s="5">
        <v>9.9999999999999995E-7</v>
      </c>
      <c r="F166" s="5">
        <f t="shared" si="28"/>
        <v>6.5515111431473771</v>
      </c>
      <c r="G166" s="5">
        <f t="shared" si="25"/>
        <v>148234.08630883411</v>
      </c>
      <c r="H166" s="5"/>
      <c r="J166" s="86">
        <f t="shared" si="21"/>
        <v>1.4659526421623092</v>
      </c>
      <c r="K166" s="86">
        <f t="shared" si="22"/>
        <v>0.64834569465903324</v>
      </c>
      <c r="L166" s="87">
        <f t="shared" si="27"/>
        <v>0.98648629040582836</v>
      </c>
      <c r="M166" s="87">
        <f t="shared" si="23"/>
        <v>9.9999999999999995E-7</v>
      </c>
      <c r="N166" s="87">
        <f t="shared" si="26"/>
        <v>0.34690279952674341</v>
      </c>
      <c r="O166" s="87">
        <f t="shared" si="24"/>
        <v>7849.0013070663417</v>
      </c>
      <c r="P166" s="5"/>
      <c r="Q166" s="5"/>
    </row>
    <row r="167" spans="1:17" x14ac:dyDescent="0.25">
      <c r="A167">
        <f>'OH-离子浓度 '!A176</f>
        <v>0</v>
      </c>
      <c r="B167">
        <f>覆盖面积与厚度!B167</f>
        <v>1.4662526421623092</v>
      </c>
      <c r="C167" s="66">
        <f>覆盖面积与厚度!N167</f>
        <v>0.64898291699525401</v>
      </c>
      <c r="D167" s="5">
        <f t="shared" si="29"/>
        <v>18.630542539353492</v>
      </c>
      <c r="E167" s="5">
        <v>9.9999999999999995E-7</v>
      </c>
      <c r="F167" s="5">
        <f t="shared" si="28"/>
        <v>6.5396393459426125</v>
      </c>
      <c r="G167" s="5">
        <f t="shared" si="25"/>
        <v>147965.47575883413</v>
      </c>
      <c r="H167" s="5"/>
      <c r="J167" s="86">
        <f t="shared" si="21"/>
        <v>1.4662526421623092</v>
      </c>
      <c r="K167" s="86">
        <f t="shared" si="22"/>
        <v>0.64898291699525401</v>
      </c>
      <c r="L167" s="87">
        <f t="shared" si="27"/>
        <v>0.98648629040582836</v>
      </c>
      <c r="M167" s="87">
        <f t="shared" si="23"/>
        <v>9.9999999999999995E-7</v>
      </c>
      <c r="N167" s="87">
        <f t="shared" si="26"/>
        <v>0.34627418906534363</v>
      </c>
      <c r="O167" s="87">
        <f t="shared" si="24"/>
        <v>7834.7784056083738</v>
      </c>
      <c r="P167" s="5"/>
      <c r="Q167" s="5"/>
    </row>
    <row r="168" spans="1:17" x14ac:dyDescent="0.25">
      <c r="A168">
        <f>'OH-离子浓度 '!A177</f>
        <v>0</v>
      </c>
      <c r="B168">
        <f>覆盖面积与厚度!B168</f>
        <v>1.4665526421623092</v>
      </c>
      <c r="C168" s="66">
        <f>覆盖面积与厚度!N168</f>
        <v>0.64962013850522693</v>
      </c>
      <c r="D168" s="5">
        <f t="shared" si="29"/>
        <v>18.630542539353492</v>
      </c>
      <c r="E168" s="5">
        <v>9.9999999999999995E-7</v>
      </c>
      <c r="F168" s="5">
        <f t="shared" si="28"/>
        <v>6.5277675641312927</v>
      </c>
      <c r="G168" s="5">
        <f t="shared" si="25"/>
        <v>147696.86555712519</v>
      </c>
      <c r="H168" s="5"/>
      <c r="J168" s="86">
        <f t="shared" si="21"/>
        <v>1.4665526421623092</v>
      </c>
      <c r="K168" s="86">
        <f t="shared" si="22"/>
        <v>0.64962013850522693</v>
      </c>
      <c r="L168" s="87">
        <f t="shared" si="27"/>
        <v>0.98648629040582836</v>
      </c>
      <c r="M168" s="87">
        <f t="shared" si="23"/>
        <v>9.9999999999999995E-7</v>
      </c>
      <c r="N168" s="87">
        <f t="shared" si="26"/>
        <v>0.34564557941902513</v>
      </c>
      <c r="O168" s="87">
        <f t="shared" si="24"/>
        <v>7820.5555225923827</v>
      </c>
      <c r="P168" s="5"/>
      <c r="Q168" s="5"/>
    </row>
    <row r="169" spans="1:17" x14ac:dyDescent="0.25">
      <c r="A169">
        <f>'OH-离子浓度 '!A178</f>
        <v>0</v>
      </c>
      <c r="B169">
        <f>覆盖面积与厚度!B169</f>
        <v>1.4667526421623092</v>
      </c>
      <c r="C169" s="66">
        <f>覆盖面积与厚度!N169</f>
        <v>0.65004495235437176</v>
      </c>
      <c r="D169" s="5">
        <f t="shared" si="29"/>
        <v>18.630542539353492</v>
      </c>
      <c r="E169" s="5">
        <v>9.9999999999999995E-7</v>
      </c>
      <c r="F169" s="5">
        <f t="shared" si="28"/>
        <v>6.5198530520683073</v>
      </c>
      <c r="G169" s="5">
        <f t="shared" si="25"/>
        <v>147517.79229622358</v>
      </c>
      <c r="H169" s="5"/>
      <c r="J169" s="86">
        <f t="shared" si="21"/>
        <v>1.4667526421623092</v>
      </c>
      <c r="K169" s="86">
        <f t="shared" si="22"/>
        <v>0.65004495235437176</v>
      </c>
      <c r="L169" s="87">
        <f t="shared" si="27"/>
        <v>0.98648629040582836</v>
      </c>
      <c r="M169" s="87">
        <f t="shared" si="23"/>
        <v>9.9999999999999995E-7</v>
      </c>
      <c r="N169" s="87">
        <f t="shared" si="26"/>
        <v>0.34522650680568306</v>
      </c>
      <c r="O169" s="87">
        <f t="shared" si="24"/>
        <v>7811.0736115372829</v>
      </c>
      <c r="P169" s="5"/>
      <c r="Q169" s="5"/>
    </row>
    <row r="170" spans="1:17" x14ac:dyDescent="0.25">
      <c r="A170">
        <f>'OH-离子浓度 '!A179</f>
        <v>0</v>
      </c>
      <c r="B170">
        <f>覆盖面积与厚度!B170</f>
        <v>1.4677526421623093</v>
      </c>
      <c r="C170" s="66">
        <f>覆盖面积与厚度!N170</f>
        <v>0.65216901863873566</v>
      </c>
      <c r="D170" s="5">
        <f t="shared" si="29"/>
        <v>18.630542539353492</v>
      </c>
      <c r="E170" s="5">
        <v>9.9999999999999995E-7</v>
      </c>
      <c r="F170" s="5">
        <f t="shared" si="28"/>
        <v>6.4802805469251252</v>
      </c>
      <c r="G170" s="5">
        <f t="shared" si="25"/>
        <v>146622.42724002784</v>
      </c>
      <c r="H170" s="5"/>
      <c r="J170" s="86">
        <f t="shared" si="21"/>
        <v>1.4677526421623093</v>
      </c>
      <c r="K170" s="86">
        <f t="shared" si="22"/>
        <v>0.65216901863873566</v>
      </c>
      <c r="L170" s="87">
        <f t="shared" si="27"/>
        <v>0.98648629040582836</v>
      </c>
      <c r="M170" s="87">
        <f t="shared" si="23"/>
        <v>9.9999999999999995E-7</v>
      </c>
      <c r="N170" s="87">
        <f t="shared" si="26"/>
        <v>0.34313114666031108</v>
      </c>
      <c r="O170" s="87">
        <f t="shared" si="24"/>
        <v>7763.6641223598062</v>
      </c>
      <c r="P170" s="5"/>
      <c r="Q170" s="5"/>
    </row>
    <row r="171" spans="1:17" x14ac:dyDescent="0.25">
      <c r="A171">
        <f>'OH-离子浓度 '!A180</f>
        <v>0</v>
      </c>
      <c r="B171">
        <f>覆盖面积与厚度!B171</f>
        <v>1.4707526421623092</v>
      </c>
      <c r="C171" s="66">
        <f>覆盖面积与厚度!N171</f>
        <v>0.6585412194885546</v>
      </c>
      <c r="D171" s="5">
        <f t="shared" si="29"/>
        <v>18.630542539353492</v>
      </c>
      <c r="E171" s="5">
        <v>9.9999999999999995E-7</v>
      </c>
      <c r="F171" s="5">
        <f t="shared" si="28"/>
        <v>6.3615629942954701</v>
      </c>
      <c r="G171" s="5">
        <f t="shared" si="25"/>
        <v>143936.33122975321</v>
      </c>
      <c r="H171" s="5"/>
      <c r="J171" s="86">
        <f t="shared" si="21"/>
        <v>1.4707526421623092</v>
      </c>
      <c r="K171" s="86">
        <f t="shared" si="22"/>
        <v>0.6585412194885546</v>
      </c>
      <c r="L171" s="87">
        <f t="shared" si="27"/>
        <v>0.98648629040582836</v>
      </c>
      <c r="M171" s="87">
        <f t="shared" si="23"/>
        <v>9.9999999999999995E-7</v>
      </c>
      <c r="N171" s="87">
        <f t="shared" si="26"/>
        <v>0.33684506425445321</v>
      </c>
      <c r="O171" s="87">
        <f t="shared" si="24"/>
        <v>7621.4356102601187</v>
      </c>
      <c r="P171" s="5"/>
      <c r="Q171" s="5"/>
    </row>
    <row r="172" spans="1:17" x14ac:dyDescent="0.25">
      <c r="A172">
        <f>'OH-离子浓度 '!A181</f>
        <v>0</v>
      </c>
      <c r="B172">
        <f>覆盖面积与厚度!B172</f>
        <v>1.4737526421623093</v>
      </c>
      <c r="C172" s="66">
        <f>覆盖面积与厚度!N172</f>
        <v>0.66491342233507489</v>
      </c>
      <c r="D172" s="5">
        <f t="shared" si="29"/>
        <v>18.630542539353492</v>
      </c>
      <c r="E172" s="5">
        <v>9.9999999999999995E-7</v>
      </c>
      <c r="F172" s="5">
        <f t="shared" si="28"/>
        <v>6.2428454044661867</v>
      </c>
      <c r="G172" s="5">
        <f t="shared" si="25"/>
        <v>141250.23437780209</v>
      </c>
      <c r="H172" s="5"/>
      <c r="J172" s="86">
        <f t="shared" si="21"/>
        <v>1.4737526421623093</v>
      </c>
      <c r="K172" s="86">
        <f t="shared" si="22"/>
        <v>0.66491342233507489</v>
      </c>
      <c r="L172" s="87">
        <f t="shared" si="27"/>
        <v>0.98648629040582836</v>
      </c>
      <c r="M172" s="87">
        <f t="shared" si="23"/>
        <v>9.9999999999999995E-7</v>
      </c>
      <c r="N172" s="87">
        <f t="shared" si="26"/>
        <v>0.33055897987887878</v>
      </c>
      <c r="O172" s="87">
        <f t="shared" si="24"/>
        <v>7479.2070535937446</v>
      </c>
      <c r="P172" s="5"/>
      <c r="Q172" s="5"/>
    </row>
    <row r="173" spans="1:17" x14ac:dyDescent="0.25">
      <c r="A173">
        <f>'OH-离子浓度 '!A182</f>
        <v>0</v>
      </c>
      <c r="B173">
        <f>覆盖面积与厚度!B173</f>
        <v>1.4757526421623093</v>
      </c>
      <c r="C173" s="66">
        <f>覆盖面积与厚度!N173</f>
        <v>0.66916155454441983</v>
      </c>
      <c r="D173" s="5">
        <f t="shared" si="29"/>
        <v>18.630542539353492</v>
      </c>
      <c r="E173" s="5">
        <v>9.9999999999999995E-7</v>
      </c>
      <c r="F173" s="5">
        <f t="shared" si="28"/>
        <v>6.1637004008753209</v>
      </c>
      <c r="G173" s="5">
        <f t="shared" si="25"/>
        <v>139459.50441690255</v>
      </c>
      <c r="H173" s="5"/>
      <c r="J173" s="86">
        <f t="shared" si="21"/>
        <v>1.4757526421623093</v>
      </c>
      <c r="K173" s="86">
        <f t="shared" si="22"/>
        <v>0.66916155454441983</v>
      </c>
      <c r="L173" s="87">
        <f t="shared" si="27"/>
        <v>0.98648629040582836</v>
      </c>
      <c r="M173" s="87">
        <f t="shared" si="23"/>
        <v>9.9999999999999995E-7</v>
      </c>
      <c r="N173" s="87">
        <f t="shared" si="26"/>
        <v>0.32636825994266083</v>
      </c>
      <c r="O173" s="87">
        <f t="shared" si="24"/>
        <v>7384.3880832602763</v>
      </c>
      <c r="P173" s="5"/>
      <c r="Q173" s="5"/>
    </row>
    <row r="174" spans="1:17" x14ac:dyDescent="0.25">
      <c r="A174">
        <f>'OH-离子浓度 '!A183</f>
        <v>0</v>
      </c>
      <c r="B174">
        <f>覆盖面积与厚度!B174</f>
        <v>1.4857526421623093</v>
      </c>
      <c r="C174" s="66">
        <f>覆盖面积与厚度!N174</f>
        <v>0.69040243444239091</v>
      </c>
      <c r="D174" s="5">
        <f t="shared" si="29"/>
        <v>18.630542539353492</v>
      </c>
      <c r="E174" s="5">
        <v>9.9999999999999995E-7</v>
      </c>
      <c r="F174" s="5">
        <f t="shared" si="28"/>
        <v>5.7679713056037523</v>
      </c>
      <c r="G174" s="5">
        <f t="shared" si="25"/>
        <v>130505.76235927675</v>
      </c>
      <c r="H174" s="5"/>
      <c r="J174" s="86">
        <f t="shared" si="21"/>
        <v>1.4857526421623093</v>
      </c>
      <c r="K174" s="86">
        <f t="shared" si="22"/>
        <v>0.69040243444239091</v>
      </c>
      <c r="L174" s="87">
        <f t="shared" si="27"/>
        <v>0.98648629040582836</v>
      </c>
      <c r="M174" s="87">
        <f t="shared" si="23"/>
        <v>9.9999999999999995E-7</v>
      </c>
      <c r="N174" s="87">
        <f t="shared" si="26"/>
        <v>0.3054144443680355</v>
      </c>
      <c r="O174" s="87">
        <f t="shared" si="24"/>
        <v>6910.2883467991342</v>
      </c>
      <c r="P174" s="5"/>
      <c r="Q174" s="5"/>
    </row>
    <row r="175" spans="1:17" x14ac:dyDescent="0.25">
      <c r="A175">
        <f>'OH-离子浓度 '!A184</f>
        <v>0</v>
      </c>
      <c r="B175">
        <f>覆盖面积与厚度!B175</f>
        <v>1.5157526421623093</v>
      </c>
      <c r="C175" s="66">
        <f>覆盖面积与厚度!N175</f>
        <v>0.75412794977872188</v>
      </c>
      <c r="D175" s="5">
        <f t="shared" si="29"/>
        <v>18.630542539353492</v>
      </c>
      <c r="E175" s="5">
        <v>9.9999999999999995E-7</v>
      </c>
      <c r="F175" s="5">
        <f t="shared" si="28"/>
        <v>4.5807304450135291</v>
      </c>
      <c r="G175" s="5">
        <f t="shared" si="25"/>
        <v>103643.32400683897</v>
      </c>
      <c r="H175" s="5"/>
      <c r="J175" s="86">
        <f t="shared" si="21"/>
        <v>1.5157526421623093</v>
      </c>
      <c r="K175" s="86">
        <f t="shared" si="22"/>
        <v>0.75412794977872188</v>
      </c>
      <c r="L175" s="87">
        <f t="shared" si="27"/>
        <v>0.98648629040582836</v>
      </c>
      <c r="M175" s="87">
        <f t="shared" si="23"/>
        <v>9.9999999999999995E-7</v>
      </c>
      <c r="N175" s="87">
        <f t="shared" si="26"/>
        <v>0.24255016086521397</v>
      </c>
      <c r="O175" s="87">
        <f t="shared" si="24"/>
        <v>5487.9249526305712</v>
      </c>
      <c r="P175" s="5"/>
      <c r="Q175" s="5"/>
    </row>
    <row r="176" spans="1:17" x14ac:dyDescent="0.25">
      <c r="A176">
        <f>'OH-离子浓度 '!A185</f>
        <v>0</v>
      </c>
      <c r="B176">
        <f>覆盖面积与厚度!B176</f>
        <v>1.5457526421623093</v>
      </c>
      <c r="C176" s="66">
        <f>覆盖面积与厚度!N176</f>
        <v>0.81785634079576586</v>
      </c>
      <c r="D176" s="5">
        <f t="shared" si="29"/>
        <v>18.630542539353492</v>
      </c>
      <c r="E176" s="5">
        <v>9.9999999999999995E-7</v>
      </c>
      <c r="F176" s="5">
        <f t="shared" si="28"/>
        <v>3.3934360089343301</v>
      </c>
      <c r="G176" s="5">
        <f t="shared" si="25"/>
        <v>76779.673458698031</v>
      </c>
      <c r="H176" s="5"/>
      <c r="J176" s="86">
        <f t="shared" si="21"/>
        <v>1.5457526421623093</v>
      </c>
      <c r="K176" s="86">
        <f t="shared" si="22"/>
        <v>0.81785634079576586</v>
      </c>
      <c r="L176" s="87">
        <f t="shared" si="27"/>
        <v>0.98648629040582836</v>
      </c>
      <c r="M176" s="87">
        <f t="shared" si="23"/>
        <v>9.9999999999999995E-7</v>
      </c>
      <c r="N176" s="87">
        <f t="shared" si="26"/>
        <v>0.17968304054566914</v>
      </c>
      <c r="O176" s="87">
        <f t="shared" si="24"/>
        <v>4065.4973728221125</v>
      </c>
      <c r="P176" s="5"/>
      <c r="Q176" s="5"/>
    </row>
    <row r="177" spans="1:17" x14ac:dyDescent="0.25">
      <c r="A177">
        <f>'OH-离子浓度 '!A186</f>
        <v>0</v>
      </c>
      <c r="B177">
        <f>覆盖面积与厚度!B177</f>
        <v>1.5657526421623094</v>
      </c>
      <c r="C177" s="66">
        <f>覆盖面积与厚度!N177</f>
        <v>0.86034308927160263</v>
      </c>
      <c r="D177" s="5">
        <f t="shared" si="29"/>
        <v>18.630542539353492</v>
      </c>
      <c r="E177" s="5">
        <v>9.9999999999999995E-7</v>
      </c>
      <c r="F177" s="5">
        <f t="shared" si="28"/>
        <v>2.6018848765831892</v>
      </c>
      <c r="G177" s="5">
        <f t="shared" si="25"/>
        <v>58870.086447841459</v>
      </c>
      <c r="H177" s="5"/>
      <c r="J177" s="86">
        <f t="shared" si="21"/>
        <v>1.5657526421623094</v>
      </c>
      <c r="K177" s="86">
        <f t="shared" si="22"/>
        <v>0.86034308927160263</v>
      </c>
      <c r="L177" s="87">
        <f t="shared" si="27"/>
        <v>0.98648629040582836</v>
      </c>
      <c r="M177" s="87">
        <f t="shared" si="23"/>
        <v>9.9999999999999995E-7</v>
      </c>
      <c r="N177" s="87">
        <f t="shared" si="26"/>
        <v>0.13777048813708392</v>
      </c>
      <c r="O177" s="87">
        <f t="shared" si="24"/>
        <v>3117.1865517902102</v>
      </c>
      <c r="P177" s="5"/>
      <c r="Q177" s="5"/>
    </row>
    <row r="178" spans="1:17" x14ac:dyDescent="0.25">
      <c r="A178">
        <f>'OH-离子浓度 '!A187</f>
        <v>0</v>
      </c>
      <c r="B178">
        <f>覆盖面积与厚度!B178</f>
        <v>1.6157526421623092</v>
      </c>
      <c r="C178" s="66">
        <f>覆盖面积与厚度!N178</f>
        <v>0.96656872366067059</v>
      </c>
      <c r="D178" s="5">
        <f t="shared" si="29"/>
        <v>18.630542539353492</v>
      </c>
      <c r="E178" s="5">
        <v>9.9999999999999995E-7</v>
      </c>
      <c r="F178" s="5">
        <f t="shared" si="28"/>
        <v>0.62284378255348205</v>
      </c>
      <c r="G178" s="5">
        <f t="shared" si="25"/>
        <v>14092.424938714126</v>
      </c>
      <c r="H178" s="5"/>
      <c r="J178" s="86">
        <f t="shared" si="21"/>
        <v>1.6157526421623092</v>
      </c>
      <c r="K178" s="86">
        <f t="shared" si="22"/>
        <v>0.96656872366067059</v>
      </c>
      <c r="L178" s="87">
        <f t="shared" si="27"/>
        <v>0.98648629040582836</v>
      </c>
      <c r="M178" s="87">
        <f t="shared" si="23"/>
        <v>9.9999999999999995E-7</v>
      </c>
      <c r="N178" s="87">
        <f t="shared" si="26"/>
        <v>3.2980462348240869E-2</v>
      </c>
      <c r="O178" s="87">
        <f t="shared" si="24"/>
        <v>746.21390323786807</v>
      </c>
      <c r="P178" s="5"/>
      <c r="Q178" s="112"/>
    </row>
    <row r="179" spans="1:17" s="114" customFormat="1" x14ac:dyDescent="0.25">
      <c r="A179" s="114" t="str">
        <f>'OH-离子浓度 '!A188</f>
        <v>(t1+t2)*6</v>
      </c>
      <c r="B179" s="114">
        <f>覆盖面积与厚度!B179</f>
        <v>1.6657526421623092</v>
      </c>
      <c r="C179" s="116">
        <f>覆盖面积与厚度!N179</f>
        <v>1</v>
      </c>
      <c r="D179" s="112">
        <f t="shared" si="29"/>
        <v>18.630542539353492</v>
      </c>
      <c r="E179" s="112">
        <v>9.9999999999999995E-7</v>
      </c>
      <c r="F179" s="112">
        <f t="shared" si="28"/>
        <v>9.9999999999999995E-7</v>
      </c>
      <c r="G179" s="112">
        <f t="shared" si="25"/>
        <v>2.2625938210283157E-2</v>
      </c>
      <c r="H179" s="112"/>
      <c r="J179" s="114">
        <f t="shared" si="21"/>
        <v>1.6657526421623092</v>
      </c>
      <c r="K179" s="114">
        <f t="shared" si="22"/>
        <v>1</v>
      </c>
      <c r="L179" s="112">
        <f t="shared" si="27"/>
        <v>0.98648629040582836</v>
      </c>
      <c r="M179" s="112">
        <f t="shared" si="23"/>
        <v>9.9999999999999995E-7</v>
      </c>
      <c r="N179" s="112">
        <f t="shared" si="26"/>
        <v>9.9999999999999995E-7</v>
      </c>
      <c r="O179" s="112">
        <f t="shared" si="24"/>
        <v>2.2625938210283157E-2</v>
      </c>
    </row>
    <row r="180" spans="1:17" x14ac:dyDescent="0.25">
      <c r="A180">
        <f>'OH-离子浓度 '!A189</f>
        <v>1.758894186420414</v>
      </c>
      <c r="B180">
        <f>覆盖面积与厚度!B180</f>
        <v>1.7157526421623093</v>
      </c>
      <c r="C180" s="66">
        <f>覆盖面积与厚度!N180</f>
        <v>1</v>
      </c>
      <c r="D180" s="5">
        <f t="shared" si="29"/>
        <v>18.630542539353492</v>
      </c>
      <c r="E180" s="5">
        <v>9.9999999999999995E-7</v>
      </c>
      <c r="F180" s="5">
        <f t="shared" si="28"/>
        <v>9.9999999999999995E-7</v>
      </c>
      <c r="G180" s="5">
        <f t="shared" si="25"/>
        <v>2.2625938210283157E-2</v>
      </c>
      <c r="H180" s="5"/>
      <c r="J180" s="86">
        <f t="shared" si="21"/>
        <v>1.7157526421623093</v>
      </c>
      <c r="K180" s="86">
        <f t="shared" si="22"/>
        <v>1</v>
      </c>
      <c r="L180" s="87">
        <f t="shared" si="27"/>
        <v>0.98648629040582836</v>
      </c>
      <c r="M180" s="87">
        <f t="shared" si="23"/>
        <v>9.9999999999999995E-7</v>
      </c>
      <c r="N180" s="87">
        <f t="shared" si="26"/>
        <v>9.9999999999999995E-7</v>
      </c>
      <c r="O180" s="87">
        <f t="shared" si="24"/>
        <v>2.2625938210283157E-2</v>
      </c>
    </row>
    <row r="181" spans="1:17" x14ac:dyDescent="0.25">
      <c r="A181">
        <f>'OH-离子浓度 '!A190</f>
        <v>0.2931415442581049</v>
      </c>
      <c r="B181">
        <f>覆盖面积与厚度!B181</f>
        <v>1.7589016732323783</v>
      </c>
      <c r="C181" s="66">
        <f>覆盖面积与厚度!N181</f>
        <v>1</v>
      </c>
      <c r="D181" s="5">
        <f t="shared" si="29"/>
        <v>18.630542539353492</v>
      </c>
      <c r="E181" s="5">
        <v>9.9999999999999995E-7</v>
      </c>
      <c r="F181" s="5">
        <f t="shared" si="28"/>
        <v>9.9999999999999995E-7</v>
      </c>
      <c r="G181" s="5">
        <f t="shared" si="25"/>
        <v>2.2625938210283157E-2</v>
      </c>
      <c r="H181" s="5"/>
      <c r="J181" s="86">
        <f t="shared" si="21"/>
        <v>1.7589016732323783</v>
      </c>
      <c r="K181" s="86">
        <f t="shared" si="22"/>
        <v>1</v>
      </c>
      <c r="L181" s="87">
        <f t="shared" si="27"/>
        <v>0.98648629040582836</v>
      </c>
      <c r="M181" s="87">
        <f t="shared" si="23"/>
        <v>9.9999999999999995E-7</v>
      </c>
      <c r="N181" s="87">
        <f t="shared" si="26"/>
        <v>9.9999999999999995E-7</v>
      </c>
      <c r="O181" s="87">
        <f t="shared" si="24"/>
        <v>2.2625938210283157E-2</v>
      </c>
    </row>
    <row r="182" spans="1:17" x14ac:dyDescent="0.25">
      <c r="A182">
        <f>'OH-离子浓度 '!A191</f>
        <v>0</v>
      </c>
      <c r="B182">
        <f>覆盖面积与厚度!B182</f>
        <v>1.7589016733323783</v>
      </c>
      <c r="C182" s="66">
        <f>覆盖面积与厚度!N182</f>
        <v>1</v>
      </c>
      <c r="D182" s="5">
        <f t="shared" si="29"/>
        <v>38553.307199181574</v>
      </c>
      <c r="E182" s="5">
        <v>9.9999999999999995E-7</v>
      </c>
      <c r="F182" s="5">
        <f t="shared" si="28"/>
        <v>9.9999999999999995E-7</v>
      </c>
      <c r="G182" s="5">
        <f t="shared" si="25"/>
        <v>2.2625938210283157E-2</v>
      </c>
      <c r="H182" s="5"/>
      <c r="J182" s="86">
        <f t="shared" si="21"/>
        <v>1.7589016733323783</v>
      </c>
      <c r="K182" s="86">
        <f t="shared" si="22"/>
        <v>1</v>
      </c>
      <c r="L182" s="87">
        <f t="shared" si="27"/>
        <v>0.98648629040582836</v>
      </c>
      <c r="M182" s="87">
        <f t="shared" si="23"/>
        <v>9.9999999999999995E-7</v>
      </c>
      <c r="N182" s="87">
        <f t="shared" si="26"/>
        <v>9.9999999999999995E-7</v>
      </c>
      <c r="O182" s="87">
        <f t="shared" si="24"/>
        <v>2.2625938210283157E-2</v>
      </c>
    </row>
    <row r="183" spans="1:17" x14ac:dyDescent="0.25">
      <c r="A183">
        <f>'OH-离子浓度 '!A192</f>
        <v>0</v>
      </c>
      <c r="B183">
        <f>覆盖面积与厚度!B183</f>
        <v>1.7589016736323784</v>
      </c>
      <c r="C183" s="66">
        <f>覆盖面积与厚度!N183</f>
        <v>1</v>
      </c>
      <c r="D183" s="5">
        <f t="shared" si="29"/>
        <v>38553.307199181574</v>
      </c>
      <c r="E183" s="5">
        <v>9.9999999999999995E-7</v>
      </c>
      <c r="F183" s="5">
        <f t="shared" si="28"/>
        <v>9.9999999999999995E-7</v>
      </c>
      <c r="G183" s="5">
        <f t="shared" si="25"/>
        <v>2.2625938210283157E-2</v>
      </c>
      <c r="H183" s="5"/>
      <c r="J183" s="86">
        <f t="shared" si="21"/>
        <v>1.7589016736323784</v>
      </c>
      <c r="K183" s="86">
        <f t="shared" si="22"/>
        <v>1</v>
      </c>
      <c r="L183" s="87">
        <f t="shared" si="27"/>
        <v>0.98648629040582836</v>
      </c>
      <c r="M183" s="87">
        <f t="shared" si="23"/>
        <v>9.9999999999999995E-7</v>
      </c>
      <c r="N183" s="87">
        <f t="shared" si="26"/>
        <v>9.9999999999999995E-7</v>
      </c>
      <c r="O183" s="87">
        <f t="shared" si="24"/>
        <v>2.2625938210283157E-2</v>
      </c>
    </row>
    <row r="184" spans="1:17" x14ac:dyDescent="0.25">
      <c r="A184">
        <f>'OH-离子浓度 '!A193</f>
        <v>0</v>
      </c>
      <c r="B184">
        <f>覆盖面积与厚度!B184</f>
        <v>1.7589016740323784</v>
      </c>
      <c r="C184" s="66">
        <f>覆盖面积与厚度!N184</f>
        <v>1</v>
      </c>
      <c r="D184" s="5">
        <f t="shared" si="29"/>
        <v>38553.307199181574</v>
      </c>
      <c r="E184" s="5">
        <v>9.9999999999999995E-7</v>
      </c>
      <c r="F184" s="5">
        <f t="shared" si="28"/>
        <v>9.9999999999999995E-7</v>
      </c>
      <c r="G184" s="5">
        <f t="shared" si="25"/>
        <v>2.2625938210283157E-2</v>
      </c>
      <c r="H184" s="5"/>
      <c r="J184" s="86">
        <f t="shared" si="21"/>
        <v>1.7589016740323784</v>
      </c>
      <c r="K184" s="86">
        <f t="shared" si="22"/>
        <v>1</v>
      </c>
      <c r="L184" s="87">
        <f t="shared" si="27"/>
        <v>0.98648629040582836</v>
      </c>
      <c r="M184" s="87">
        <f t="shared" si="23"/>
        <v>9.9999999999999995E-7</v>
      </c>
      <c r="N184" s="87">
        <f t="shared" si="26"/>
        <v>9.9999999999999995E-7</v>
      </c>
      <c r="O184" s="87">
        <f t="shared" si="24"/>
        <v>2.2625938210283157E-2</v>
      </c>
    </row>
    <row r="185" spans="1:17" x14ac:dyDescent="0.25">
      <c r="A185">
        <f>'OH-离子浓度 '!A194</f>
        <v>0</v>
      </c>
      <c r="B185">
        <f>覆盖面积与厚度!B185</f>
        <v>1.7589016742323784</v>
      </c>
      <c r="C185" s="66">
        <f>覆盖面积与厚度!N185</f>
        <v>1</v>
      </c>
      <c r="D185" s="5">
        <f t="shared" si="29"/>
        <v>38553.307199181574</v>
      </c>
      <c r="E185" s="5">
        <v>9.9999999999999995E-7</v>
      </c>
      <c r="F185" s="5">
        <f t="shared" si="28"/>
        <v>9.9999999999999995E-7</v>
      </c>
      <c r="G185" s="5">
        <f t="shared" si="25"/>
        <v>2.2625938210283157E-2</v>
      </c>
      <c r="H185" s="5"/>
      <c r="J185" s="86">
        <f t="shared" si="21"/>
        <v>1.7589016742323784</v>
      </c>
      <c r="K185" s="86">
        <f t="shared" si="22"/>
        <v>1</v>
      </c>
      <c r="L185" s="87">
        <f t="shared" si="27"/>
        <v>0.98648629040582836</v>
      </c>
      <c r="M185" s="87">
        <f t="shared" si="23"/>
        <v>9.9999999999999995E-7</v>
      </c>
      <c r="N185" s="87">
        <f t="shared" si="26"/>
        <v>9.9999999999999995E-7</v>
      </c>
      <c r="O185" s="87">
        <f t="shared" si="24"/>
        <v>2.2625938210283157E-2</v>
      </c>
    </row>
    <row r="186" spans="1:17" x14ac:dyDescent="0.25">
      <c r="A186">
        <f>'OH-离子浓度 '!A195</f>
        <v>0</v>
      </c>
      <c r="B186">
        <f>覆盖面积与厚度!B186</f>
        <v>1.7589016832323783</v>
      </c>
      <c r="C186" s="66">
        <f>覆盖面积与厚度!N186</f>
        <v>1</v>
      </c>
      <c r="D186" s="5">
        <f t="shared" si="29"/>
        <v>38553.307199181574</v>
      </c>
      <c r="E186" s="5">
        <v>9.9999999999999995E-7</v>
      </c>
      <c r="F186" s="5">
        <f t="shared" si="28"/>
        <v>9.9999999999999995E-7</v>
      </c>
      <c r="G186" s="5">
        <f t="shared" si="25"/>
        <v>2.2625938210283157E-2</v>
      </c>
      <c r="H186" s="5"/>
      <c r="J186" s="86">
        <f t="shared" si="21"/>
        <v>1.7589016832323783</v>
      </c>
      <c r="K186" s="86">
        <f t="shared" si="22"/>
        <v>1</v>
      </c>
      <c r="L186" s="87">
        <f t="shared" si="27"/>
        <v>0.98648629040582836</v>
      </c>
      <c r="M186" s="87">
        <f t="shared" si="23"/>
        <v>9.9999999999999995E-7</v>
      </c>
      <c r="N186" s="87">
        <f t="shared" si="26"/>
        <v>9.9999999999999995E-7</v>
      </c>
      <c r="O186" s="87">
        <f t="shared" si="24"/>
        <v>2.2625938210283157E-2</v>
      </c>
    </row>
    <row r="187" spans="1:17" x14ac:dyDescent="0.25">
      <c r="A187">
        <f>'OH-离子浓度 '!A196</f>
        <v>0</v>
      </c>
      <c r="B187">
        <f>覆盖面积与厚度!B187</f>
        <v>1.7589017732323784</v>
      </c>
      <c r="C187" s="66">
        <f>覆盖面积与厚度!N187</f>
        <v>1</v>
      </c>
      <c r="D187" s="5">
        <f t="shared" si="29"/>
        <v>38553.307199181574</v>
      </c>
      <c r="E187" s="5">
        <v>9.9999999999999995E-7</v>
      </c>
      <c r="F187" s="5">
        <f t="shared" si="28"/>
        <v>9.9999999999999995E-7</v>
      </c>
      <c r="G187" s="5">
        <f t="shared" si="25"/>
        <v>2.2625938210283157E-2</v>
      </c>
      <c r="H187" s="5"/>
      <c r="J187" s="86">
        <f t="shared" si="21"/>
        <v>1.7589017732323784</v>
      </c>
      <c r="K187" s="86">
        <f t="shared" si="22"/>
        <v>1</v>
      </c>
      <c r="L187" s="87">
        <f t="shared" si="27"/>
        <v>0.98648629040582836</v>
      </c>
      <c r="M187" s="87">
        <f t="shared" si="23"/>
        <v>9.9999999999999995E-7</v>
      </c>
      <c r="N187" s="87">
        <f t="shared" si="26"/>
        <v>9.9999999999999995E-7</v>
      </c>
      <c r="O187" s="87">
        <f t="shared" si="24"/>
        <v>2.2625938210283157E-2</v>
      </c>
    </row>
    <row r="188" spans="1:17" x14ac:dyDescent="0.25">
      <c r="A188">
        <f>'OH-离子浓度 '!A197</f>
        <v>0</v>
      </c>
      <c r="B188">
        <f>覆盖面积与厚度!B188</f>
        <v>1.7589026732323783</v>
      </c>
      <c r="C188" s="66">
        <f>覆盖面积与厚度!N188</f>
        <v>1</v>
      </c>
      <c r="D188" s="5">
        <f t="shared" si="29"/>
        <v>38553.307199181574</v>
      </c>
      <c r="E188" s="5">
        <v>9.9999999999999995E-7</v>
      </c>
      <c r="F188" s="5">
        <f t="shared" si="28"/>
        <v>9.9999999999999995E-7</v>
      </c>
      <c r="G188" s="5">
        <f t="shared" si="25"/>
        <v>2.2625938210283157E-2</v>
      </c>
      <c r="H188" s="5"/>
      <c r="J188" s="86">
        <f t="shared" si="21"/>
        <v>1.7589026732323783</v>
      </c>
      <c r="K188" s="86">
        <f t="shared" si="22"/>
        <v>1</v>
      </c>
      <c r="L188" s="87">
        <f t="shared" si="27"/>
        <v>0.98648629040582836</v>
      </c>
      <c r="M188" s="87">
        <f t="shared" si="23"/>
        <v>9.9999999999999995E-7</v>
      </c>
      <c r="N188" s="87">
        <f t="shared" si="26"/>
        <v>9.9999999999999995E-7</v>
      </c>
      <c r="O188" s="87">
        <f t="shared" si="24"/>
        <v>2.2625938210283157E-2</v>
      </c>
    </row>
    <row r="189" spans="1:17" x14ac:dyDescent="0.25">
      <c r="A189">
        <f>'OH-离子浓度 '!A198</f>
        <v>7.4868119641229509E-6</v>
      </c>
      <c r="B189">
        <f>覆盖面积与厚度!B189</f>
        <v>1.7589091600443425</v>
      </c>
      <c r="C189" s="66">
        <f>覆盖面积与厚度!N189</f>
        <v>1</v>
      </c>
      <c r="D189" s="5">
        <f t="shared" si="29"/>
        <v>38553.307199181574</v>
      </c>
      <c r="E189" s="5">
        <v>9.9999999999999995E-7</v>
      </c>
      <c r="F189" s="5">
        <f t="shared" si="28"/>
        <v>9.9999999999999995E-7</v>
      </c>
      <c r="G189" s="5">
        <f t="shared" si="25"/>
        <v>2.2625938210283157E-2</v>
      </c>
      <c r="H189" s="5"/>
      <c r="J189" s="86">
        <f t="shared" si="21"/>
        <v>1.7589091600443425</v>
      </c>
      <c r="K189" s="86">
        <f t="shared" si="22"/>
        <v>1</v>
      </c>
      <c r="L189" s="87">
        <f t="shared" si="27"/>
        <v>0.98648629040582836</v>
      </c>
      <c r="M189" s="87">
        <f t="shared" si="23"/>
        <v>9.9999999999999995E-7</v>
      </c>
      <c r="N189" s="87">
        <f t="shared" si="26"/>
        <v>9.9999999999999995E-7</v>
      </c>
      <c r="O189" s="87">
        <f t="shared" si="24"/>
        <v>2.2625938210283157E-2</v>
      </c>
    </row>
    <row r="190" spans="1:17" x14ac:dyDescent="0.25">
      <c r="A190">
        <f>'OH-离子浓度 '!A199</f>
        <v>0</v>
      </c>
      <c r="B190">
        <f>覆盖面积与厚度!B190</f>
        <v>1.7589116732323784</v>
      </c>
      <c r="C190" s="66">
        <f>覆盖面积与厚度!N190</f>
        <v>1</v>
      </c>
      <c r="D190" s="5">
        <f t="shared" si="29"/>
        <v>18.630542539353492</v>
      </c>
      <c r="E190" s="5">
        <v>9.9999999999999995E-7</v>
      </c>
      <c r="F190" s="5">
        <f t="shared" si="28"/>
        <v>9.9999999999999995E-7</v>
      </c>
      <c r="G190" s="5">
        <f t="shared" si="25"/>
        <v>2.2625938210283157E-2</v>
      </c>
      <c r="H190" s="5"/>
      <c r="J190" s="86">
        <f t="shared" si="21"/>
        <v>1.7589116732323784</v>
      </c>
      <c r="K190" s="86">
        <f t="shared" si="22"/>
        <v>1</v>
      </c>
      <c r="L190" s="87">
        <f t="shared" si="27"/>
        <v>0.98648629040582836</v>
      </c>
      <c r="M190" s="87">
        <f t="shared" si="23"/>
        <v>9.9999999999999995E-7</v>
      </c>
      <c r="N190" s="87">
        <f t="shared" si="26"/>
        <v>9.9999999999999995E-7</v>
      </c>
      <c r="O190" s="87">
        <f t="shared" si="24"/>
        <v>2.2625938210283157E-2</v>
      </c>
    </row>
    <row r="191" spans="1:17" x14ac:dyDescent="0.25">
      <c r="A191">
        <f>'OH-离子浓度 '!A200</f>
        <v>0</v>
      </c>
      <c r="B191">
        <f>覆盖面积与厚度!B191</f>
        <v>1.7589216732323782</v>
      </c>
      <c r="C191" s="66">
        <f>覆盖面积与厚度!N191</f>
        <v>1</v>
      </c>
      <c r="D191" s="5">
        <f t="shared" si="29"/>
        <v>18.630542539353492</v>
      </c>
      <c r="E191" s="5">
        <v>9.9999999999999995E-7</v>
      </c>
      <c r="F191" s="5">
        <f t="shared" si="28"/>
        <v>9.9999999999999995E-7</v>
      </c>
      <c r="G191" s="5">
        <f t="shared" si="25"/>
        <v>2.2625938210283157E-2</v>
      </c>
      <c r="H191" s="5"/>
      <c r="J191" s="86">
        <f t="shared" si="21"/>
        <v>1.7589216732323782</v>
      </c>
      <c r="K191" s="86">
        <f t="shared" si="22"/>
        <v>1</v>
      </c>
      <c r="L191" s="87">
        <f t="shared" si="27"/>
        <v>0.98648629040582836</v>
      </c>
      <c r="M191" s="87">
        <f t="shared" si="23"/>
        <v>9.9999999999999995E-7</v>
      </c>
      <c r="N191" s="87">
        <f t="shared" si="26"/>
        <v>9.9999999999999995E-7</v>
      </c>
      <c r="O191" s="87">
        <f t="shared" si="24"/>
        <v>2.2625938210283157E-2</v>
      </c>
    </row>
    <row r="192" spans="1:17" x14ac:dyDescent="0.25">
      <c r="A192">
        <f>'OH-离子浓度 '!A201</f>
        <v>0</v>
      </c>
      <c r="B192">
        <f>覆盖面积与厚度!B192</f>
        <v>1.7589516732323784</v>
      </c>
      <c r="C192" s="66">
        <f>覆盖面积与厚度!N192</f>
        <v>1</v>
      </c>
      <c r="D192" s="5">
        <f t="shared" si="29"/>
        <v>18.630542539353492</v>
      </c>
      <c r="E192" s="5">
        <v>9.9999999999999995E-7</v>
      </c>
      <c r="F192" s="5">
        <f t="shared" si="28"/>
        <v>9.9999999999999995E-7</v>
      </c>
      <c r="G192" s="5">
        <f t="shared" si="25"/>
        <v>2.2625938210283157E-2</v>
      </c>
      <c r="H192" s="5"/>
      <c r="J192" s="86">
        <f t="shared" si="21"/>
        <v>1.7589516732323784</v>
      </c>
      <c r="K192" s="86">
        <f t="shared" si="22"/>
        <v>1</v>
      </c>
      <c r="L192" s="87">
        <f t="shared" si="27"/>
        <v>0.98648629040582836</v>
      </c>
      <c r="M192" s="87">
        <f t="shared" si="23"/>
        <v>9.9999999999999995E-7</v>
      </c>
      <c r="N192" s="87">
        <f t="shared" si="26"/>
        <v>9.9999999999999995E-7</v>
      </c>
      <c r="O192" s="87">
        <f t="shared" si="24"/>
        <v>2.2625938210283157E-2</v>
      </c>
    </row>
    <row r="193" spans="1:15" x14ac:dyDescent="0.25">
      <c r="A193">
        <f>'OH-离子浓度 '!A202</f>
        <v>0</v>
      </c>
      <c r="B193">
        <f>覆盖面积与厚度!B193</f>
        <v>1.7589816732323784</v>
      </c>
      <c r="C193" s="66">
        <f>覆盖面积与厚度!N193</f>
        <v>1</v>
      </c>
      <c r="D193" s="5">
        <f t="shared" si="29"/>
        <v>18.630542539353492</v>
      </c>
      <c r="E193" s="5">
        <v>9.9999999999999995E-7</v>
      </c>
      <c r="F193" s="5">
        <f t="shared" si="28"/>
        <v>9.9999999999999995E-7</v>
      </c>
      <c r="G193" s="5">
        <f t="shared" si="25"/>
        <v>2.2625938210283157E-2</v>
      </c>
      <c r="H193" s="5"/>
      <c r="J193" s="86">
        <f t="shared" si="21"/>
        <v>1.7589816732323784</v>
      </c>
      <c r="K193" s="86">
        <f t="shared" si="22"/>
        <v>1</v>
      </c>
      <c r="L193" s="87">
        <f t="shared" si="27"/>
        <v>0.98648629040582836</v>
      </c>
      <c r="M193" s="87">
        <f t="shared" si="23"/>
        <v>9.9999999999999995E-7</v>
      </c>
      <c r="N193" s="87">
        <f t="shared" si="26"/>
        <v>9.9999999999999995E-7</v>
      </c>
      <c r="O193" s="87">
        <f t="shared" si="24"/>
        <v>2.2625938210283157E-2</v>
      </c>
    </row>
    <row r="194" spans="1:15" x14ac:dyDescent="0.25">
      <c r="A194">
        <f>'OH-离子浓度 '!A203</f>
        <v>0</v>
      </c>
      <c r="B194">
        <f>覆盖面积与厚度!B194</f>
        <v>1.7590016732323783</v>
      </c>
      <c r="C194" s="66">
        <f>覆盖面积与厚度!N194</f>
        <v>1</v>
      </c>
      <c r="D194" s="5">
        <f t="shared" si="29"/>
        <v>18.630542539353492</v>
      </c>
      <c r="E194" s="5">
        <v>9.9999999999999995E-7</v>
      </c>
      <c r="F194" s="5">
        <f t="shared" si="28"/>
        <v>9.9999999999999995E-7</v>
      </c>
      <c r="G194" s="5">
        <f t="shared" si="25"/>
        <v>2.2625938210283157E-2</v>
      </c>
      <c r="H194" s="5"/>
      <c r="J194" s="86">
        <f t="shared" si="21"/>
        <v>1.7590016732323783</v>
      </c>
      <c r="K194" s="86">
        <f t="shared" si="22"/>
        <v>1</v>
      </c>
      <c r="L194" s="87">
        <f t="shared" si="27"/>
        <v>0.98648629040582836</v>
      </c>
      <c r="M194" s="87">
        <f t="shared" si="23"/>
        <v>9.9999999999999995E-7</v>
      </c>
      <c r="N194" s="87">
        <f t="shared" si="26"/>
        <v>9.9999999999999995E-7</v>
      </c>
      <c r="O194" s="87">
        <f t="shared" si="24"/>
        <v>2.2625938210283157E-2</v>
      </c>
    </row>
    <row r="195" spans="1:15" x14ac:dyDescent="0.25">
      <c r="A195">
        <f>'OH-离子浓度 '!A204</f>
        <v>0</v>
      </c>
      <c r="B195">
        <f>覆盖面积与厚度!B195</f>
        <v>1.7591016732323783</v>
      </c>
      <c r="C195" s="66">
        <f>覆盖面积与厚度!N195</f>
        <v>1</v>
      </c>
      <c r="D195" s="5">
        <f t="shared" si="29"/>
        <v>18.630542539353492</v>
      </c>
      <c r="E195" s="5">
        <v>9.9999999999999995E-7</v>
      </c>
      <c r="F195" s="5">
        <f t="shared" si="28"/>
        <v>9.9999999999999995E-7</v>
      </c>
      <c r="G195" s="5">
        <f t="shared" si="25"/>
        <v>2.2625938210283157E-2</v>
      </c>
      <c r="H195" s="5"/>
      <c r="J195" s="86">
        <f t="shared" si="21"/>
        <v>1.7591016732323783</v>
      </c>
      <c r="K195" s="86">
        <f t="shared" si="22"/>
        <v>1</v>
      </c>
      <c r="L195" s="87">
        <f t="shared" si="27"/>
        <v>0.98648629040582836</v>
      </c>
      <c r="M195" s="87">
        <f t="shared" si="23"/>
        <v>9.9999999999999995E-7</v>
      </c>
      <c r="N195" s="87">
        <f t="shared" si="26"/>
        <v>9.9999999999999995E-7</v>
      </c>
      <c r="O195" s="87">
        <f t="shared" si="24"/>
        <v>2.2625938210283157E-2</v>
      </c>
    </row>
    <row r="196" spans="1:15" x14ac:dyDescent="0.25">
      <c r="A196">
        <f>'OH-离子浓度 '!A205</f>
        <v>0</v>
      </c>
      <c r="B196">
        <f>覆盖面积与厚度!B196</f>
        <v>1.7594016732323783</v>
      </c>
      <c r="C196" s="66">
        <f>覆盖面积与厚度!N196</f>
        <v>1</v>
      </c>
      <c r="D196" s="5">
        <f t="shared" si="29"/>
        <v>18.630542539353492</v>
      </c>
      <c r="E196" s="5">
        <v>9.9999999999999995E-7</v>
      </c>
      <c r="F196" s="5">
        <f t="shared" si="28"/>
        <v>9.9999999999999995E-7</v>
      </c>
      <c r="G196" s="5">
        <f t="shared" si="25"/>
        <v>2.2625938210283157E-2</v>
      </c>
      <c r="H196" s="5"/>
      <c r="J196" s="86">
        <f t="shared" si="21"/>
        <v>1.7594016732323783</v>
      </c>
      <c r="K196" s="86">
        <f t="shared" si="22"/>
        <v>1</v>
      </c>
      <c r="L196" s="87">
        <f t="shared" si="27"/>
        <v>0.98648629040582836</v>
      </c>
      <c r="M196" s="87">
        <f t="shared" si="23"/>
        <v>9.9999999999999995E-7</v>
      </c>
      <c r="N196" s="87">
        <f t="shared" si="26"/>
        <v>9.9999999999999995E-7</v>
      </c>
      <c r="O196" s="87">
        <f t="shared" si="24"/>
        <v>2.2625938210283157E-2</v>
      </c>
    </row>
    <row r="197" spans="1:15" x14ac:dyDescent="0.25">
      <c r="A197">
        <f>'OH-离子浓度 '!A206</f>
        <v>0</v>
      </c>
      <c r="B197">
        <f>覆盖面积与厚度!B197</f>
        <v>1.7597016732323782</v>
      </c>
      <c r="C197" s="66">
        <f>覆盖面积与厚度!N197</f>
        <v>1</v>
      </c>
      <c r="D197" s="5">
        <f t="shared" si="29"/>
        <v>18.630542539353492</v>
      </c>
      <c r="E197" s="5">
        <v>9.9999999999999995E-7</v>
      </c>
      <c r="F197" s="5">
        <f t="shared" si="28"/>
        <v>9.9999999999999995E-7</v>
      </c>
      <c r="G197" s="5">
        <f t="shared" si="25"/>
        <v>2.2625938210283157E-2</v>
      </c>
      <c r="H197" s="5"/>
      <c r="J197" s="86">
        <f t="shared" si="21"/>
        <v>1.7597016732323782</v>
      </c>
      <c r="K197" s="86">
        <f t="shared" si="22"/>
        <v>1</v>
      </c>
      <c r="L197" s="87">
        <f t="shared" si="27"/>
        <v>0.98648629040582836</v>
      </c>
      <c r="M197" s="87">
        <f t="shared" si="23"/>
        <v>9.9999999999999995E-7</v>
      </c>
      <c r="N197" s="87">
        <f t="shared" si="26"/>
        <v>9.9999999999999995E-7</v>
      </c>
      <c r="O197" s="87">
        <f t="shared" si="24"/>
        <v>2.2625938210283157E-2</v>
      </c>
    </row>
    <row r="198" spans="1:15" x14ac:dyDescent="0.25">
      <c r="A198">
        <f>'OH-离子浓度 '!A207</f>
        <v>0</v>
      </c>
      <c r="B198">
        <f>覆盖面积与厚度!B198</f>
        <v>1.7599016732323782</v>
      </c>
      <c r="C198" s="66">
        <f>覆盖面积与厚度!N198</f>
        <v>1</v>
      </c>
      <c r="D198" s="5">
        <f t="shared" si="29"/>
        <v>18.630542539353492</v>
      </c>
      <c r="E198" s="5">
        <v>9.9999999999999995E-7</v>
      </c>
      <c r="F198" s="5">
        <f t="shared" si="28"/>
        <v>9.9999999999999995E-7</v>
      </c>
      <c r="G198" s="5">
        <f t="shared" si="25"/>
        <v>2.2625938210283157E-2</v>
      </c>
      <c r="H198" s="5"/>
      <c r="J198" s="86">
        <f t="shared" si="21"/>
        <v>1.7599016732323782</v>
      </c>
      <c r="K198" s="86">
        <f t="shared" si="22"/>
        <v>1</v>
      </c>
      <c r="L198" s="87">
        <f t="shared" si="27"/>
        <v>0.98648629040582836</v>
      </c>
      <c r="M198" s="87">
        <f t="shared" si="23"/>
        <v>9.9999999999999995E-7</v>
      </c>
      <c r="N198" s="87">
        <f t="shared" si="26"/>
        <v>9.9999999999999995E-7</v>
      </c>
      <c r="O198" s="87">
        <f t="shared" si="24"/>
        <v>2.2625938210283157E-2</v>
      </c>
    </row>
    <row r="199" spans="1:15" x14ac:dyDescent="0.25">
      <c r="A199">
        <f>'OH-离子浓度 '!A208</f>
        <v>0</v>
      </c>
      <c r="B199">
        <f>覆盖面积与厚度!B199</f>
        <v>1.7609016732323783</v>
      </c>
      <c r="C199" s="66">
        <f>覆盖面积与厚度!N199</f>
        <v>1</v>
      </c>
      <c r="D199" s="5">
        <f t="shared" si="29"/>
        <v>18.630542539353492</v>
      </c>
      <c r="E199" s="5">
        <v>9.9999999999999995E-7</v>
      </c>
      <c r="F199" s="5">
        <f t="shared" si="28"/>
        <v>9.9999999999999995E-7</v>
      </c>
      <c r="G199" s="5">
        <f t="shared" si="25"/>
        <v>2.2625938210283157E-2</v>
      </c>
      <c r="H199" s="5"/>
      <c r="J199" s="86">
        <f t="shared" ref="J199:J262" si="30">B199</f>
        <v>1.7609016732323783</v>
      </c>
      <c r="K199" s="86">
        <f t="shared" ref="K199:K262" si="31">C199</f>
        <v>1</v>
      </c>
      <c r="L199" s="87">
        <f t="shared" si="27"/>
        <v>0.98648629040582836</v>
      </c>
      <c r="M199" s="87">
        <f t="shared" ref="M199:M262" si="32">E199</f>
        <v>9.9999999999999995E-7</v>
      </c>
      <c r="N199" s="87">
        <f t="shared" si="26"/>
        <v>9.9999999999999995E-7</v>
      </c>
      <c r="O199" s="87">
        <f t="shared" si="24"/>
        <v>2.2625938210283157E-2</v>
      </c>
    </row>
    <row r="200" spans="1:15" x14ac:dyDescent="0.25">
      <c r="A200">
        <f>'OH-离子浓度 '!A209</f>
        <v>0</v>
      </c>
      <c r="B200">
        <f>覆盖面积与厚度!B200</f>
        <v>1.7639016732323782</v>
      </c>
      <c r="C200" s="66">
        <f>覆盖面积与厚度!N200</f>
        <v>1</v>
      </c>
      <c r="D200" s="5">
        <f t="shared" si="29"/>
        <v>18.630542539353492</v>
      </c>
      <c r="E200" s="5">
        <v>9.9999999999999995E-7</v>
      </c>
      <c r="F200" s="5">
        <f t="shared" si="28"/>
        <v>9.9999999999999995E-7</v>
      </c>
      <c r="G200" s="5">
        <f t="shared" si="25"/>
        <v>2.2625938210283157E-2</v>
      </c>
      <c r="H200" s="5"/>
      <c r="J200" s="86">
        <f t="shared" si="30"/>
        <v>1.7639016732323782</v>
      </c>
      <c r="K200" s="86">
        <f t="shared" si="31"/>
        <v>1</v>
      </c>
      <c r="L200" s="87">
        <f t="shared" si="27"/>
        <v>0.98648629040582836</v>
      </c>
      <c r="M200" s="87">
        <f t="shared" si="32"/>
        <v>9.9999999999999995E-7</v>
      </c>
      <c r="N200" s="87">
        <f t="shared" si="26"/>
        <v>9.9999999999999995E-7</v>
      </c>
      <c r="O200" s="87">
        <f t="shared" ref="O200:O263" si="33">$N200*$C$1/$C$3/$C$4/$C$2*10*(60*60*24*365)</f>
        <v>2.2625938210283157E-2</v>
      </c>
    </row>
    <row r="201" spans="1:15" x14ac:dyDescent="0.25">
      <c r="A201">
        <f>'OH-离子浓度 '!A210</f>
        <v>0</v>
      </c>
      <c r="B201">
        <f>覆盖面积与厚度!B201</f>
        <v>1.7669016732323783</v>
      </c>
      <c r="C201" s="66">
        <f>覆盖面积与厚度!N201</f>
        <v>1</v>
      </c>
      <c r="D201" s="5">
        <f t="shared" si="29"/>
        <v>18.630542539353492</v>
      </c>
      <c r="E201" s="5">
        <v>9.9999999999999995E-7</v>
      </c>
      <c r="F201" s="5">
        <f t="shared" si="28"/>
        <v>9.9999999999999995E-7</v>
      </c>
      <c r="G201" s="5">
        <f t="shared" ref="G201:G264" si="34">$F201*$C$1/$C$3/$C$4/$C$2*10*60*60*24*365</f>
        <v>2.2625938210283157E-2</v>
      </c>
      <c r="H201" s="5"/>
      <c r="J201" s="86">
        <f t="shared" si="30"/>
        <v>1.7669016732323783</v>
      </c>
      <c r="K201" s="86">
        <f t="shared" si="31"/>
        <v>1</v>
      </c>
      <c r="L201" s="87">
        <f t="shared" si="27"/>
        <v>0.98648629040582836</v>
      </c>
      <c r="M201" s="87">
        <f t="shared" si="32"/>
        <v>9.9999999999999995E-7</v>
      </c>
      <c r="N201" s="87">
        <f t="shared" ref="N201:N264" si="35">L201*(1-K201)+K201*M201</f>
        <v>9.9999999999999995E-7</v>
      </c>
      <c r="O201" s="87">
        <f t="shared" si="33"/>
        <v>2.2625938210283157E-2</v>
      </c>
    </row>
    <row r="202" spans="1:15" x14ac:dyDescent="0.25">
      <c r="A202">
        <f>'OH-离子浓度 '!A211</f>
        <v>0</v>
      </c>
      <c r="B202">
        <f>覆盖面积与厚度!B202</f>
        <v>1.7689016732323783</v>
      </c>
      <c r="C202" s="66">
        <f>覆盖面积与厚度!N202</f>
        <v>1</v>
      </c>
      <c r="D202" s="5">
        <f t="shared" si="29"/>
        <v>18.630542539353492</v>
      </c>
      <c r="E202" s="5">
        <v>9.9999999999999995E-7</v>
      </c>
      <c r="F202" s="5">
        <f t="shared" si="28"/>
        <v>9.9999999999999995E-7</v>
      </c>
      <c r="G202" s="5">
        <f t="shared" si="34"/>
        <v>2.2625938210283157E-2</v>
      </c>
      <c r="H202" s="5"/>
      <c r="J202" s="86">
        <f t="shared" si="30"/>
        <v>1.7689016732323783</v>
      </c>
      <c r="K202" s="86">
        <f t="shared" si="31"/>
        <v>1</v>
      </c>
      <c r="L202" s="87">
        <f t="shared" ref="L202:L265" si="36">L201</f>
        <v>0.98648629040582836</v>
      </c>
      <c r="M202" s="87">
        <f t="shared" si="32"/>
        <v>9.9999999999999995E-7</v>
      </c>
      <c r="N202" s="87">
        <f t="shared" si="35"/>
        <v>9.9999999999999995E-7</v>
      </c>
      <c r="O202" s="87">
        <f t="shared" si="33"/>
        <v>2.2625938210283157E-2</v>
      </c>
    </row>
    <row r="203" spans="1:15" x14ac:dyDescent="0.25">
      <c r="A203">
        <f>'OH-离子浓度 '!A212</f>
        <v>0</v>
      </c>
      <c r="B203">
        <f>覆盖面积与厚度!B203</f>
        <v>1.7789016732323784</v>
      </c>
      <c r="C203" s="66">
        <f>覆盖面积与厚度!N203</f>
        <v>1</v>
      </c>
      <c r="D203" s="5">
        <f t="shared" si="29"/>
        <v>18.630542539353492</v>
      </c>
      <c r="E203" s="5">
        <v>9.9999999999999995E-7</v>
      </c>
      <c r="F203" s="5">
        <f t="shared" si="28"/>
        <v>9.9999999999999995E-7</v>
      </c>
      <c r="G203" s="5">
        <f t="shared" si="34"/>
        <v>2.2625938210283157E-2</v>
      </c>
      <c r="H203" s="5"/>
      <c r="J203" s="86">
        <f t="shared" si="30"/>
        <v>1.7789016732323784</v>
      </c>
      <c r="K203" s="86">
        <f t="shared" si="31"/>
        <v>1</v>
      </c>
      <c r="L203" s="87">
        <f t="shared" si="36"/>
        <v>0.98648629040582836</v>
      </c>
      <c r="M203" s="87">
        <f t="shared" si="32"/>
        <v>9.9999999999999995E-7</v>
      </c>
      <c r="N203" s="87">
        <f t="shared" si="35"/>
        <v>9.9999999999999995E-7</v>
      </c>
      <c r="O203" s="87">
        <f t="shared" si="33"/>
        <v>2.2625938210283157E-2</v>
      </c>
    </row>
    <row r="204" spans="1:15" x14ac:dyDescent="0.25">
      <c r="A204">
        <f>'OH-离子浓度 '!A213</f>
        <v>0</v>
      </c>
      <c r="B204">
        <f>覆盖面积与厚度!B204</f>
        <v>1.8089016732323784</v>
      </c>
      <c r="C204" s="66">
        <f>覆盖面积与厚度!N204</f>
        <v>1</v>
      </c>
      <c r="D204" s="5">
        <f t="shared" si="29"/>
        <v>18.630542539353492</v>
      </c>
      <c r="E204" s="5">
        <v>9.9999999999999995E-7</v>
      </c>
      <c r="F204" s="5">
        <f t="shared" si="28"/>
        <v>9.9999999999999995E-7</v>
      </c>
      <c r="G204" s="5">
        <f t="shared" si="34"/>
        <v>2.2625938210283157E-2</v>
      </c>
      <c r="H204" s="5"/>
      <c r="J204" s="86">
        <f t="shared" si="30"/>
        <v>1.8089016732323784</v>
      </c>
      <c r="K204" s="86">
        <f t="shared" si="31"/>
        <v>1</v>
      </c>
      <c r="L204" s="87">
        <f t="shared" si="36"/>
        <v>0.98648629040582836</v>
      </c>
      <c r="M204" s="87">
        <f t="shared" si="32"/>
        <v>9.9999999999999995E-7</v>
      </c>
      <c r="N204" s="87">
        <f t="shared" si="35"/>
        <v>9.9999999999999995E-7</v>
      </c>
      <c r="O204" s="87">
        <f t="shared" si="33"/>
        <v>2.2625938210283157E-2</v>
      </c>
    </row>
    <row r="205" spans="1:15" x14ac:dyDescent="0.25">
      <c r="A205">
        <f>'OH-离子浓度 '!A214</f>
        <v>0</v>
      </c>
      <c r="B205">
        <f>覆盖面积与厚度!B205</f>
        <v>1.8389016732323784</v>
      </c>
      <c r="C205" s="66">
        <f>覆盖面积与厚度!N205</f>
        <v>1</v>
      </c>
      <c r="D205" s="5">
        <f t="shared" si="29"/>
        <v>18.630542539353492</v>
      </c>
      <c r="E205" s="5">
        <v>9.9999999999999995E-7</v>
      </c>
      <c r="F205" s="5">
        <f t="shared" si="28"/>
        <v>9.9999999999999995E-7</v>
      </c>
      <c r="G205" s="5">
        <f t="shared" si="34"/>
        <v>2.2625938210283157E-2</v>
      </c>
      <c r="H205" s="5"/>
      <c r="J205" s="86">
        <f t="shared" si="30"/>
        <v>1.8389016732323784</v>
      </c>
      <c r="K205" s="86">
        <f t="shared" si="31"/>
        <v>1</v>
      </c>
      <c r="L205" s="87">
        <f t="shared" si="36"/>
        <v>0.98648629040582836</v>
      </c>
      <c r="M205" s="87">
        <f t="shared" si="32"/>
        <v>9.9999999999999995E-7</v>
      </c>
      <c r="N205" s="87">
        <f t="shared" si="35"/>
        <v>9.9999999999999995E-7</v>
      </c>
      <c r="O205" s="87">
        <f t="shared" si="33"/>
        <v>2.2625938210283157E-2</v>
      </c>
    </row>
    <row r="206" spans="1:15" x14ac:dyDescent="0.25">
      <c r="A206">
        <f>'OH-离子浓度 '!A215</f>
        <v>0</v>
      </c>
      <c r="B206">
        <f>覆盖面积与厚度!B206</f>
        <v>1.8589016732323784</v>
      </c>
      <c r="C206" s="66">
        <f>覆盖面积与厚度!N206</f>
        <v>1</v>
      </c>
      <c r="D206" s="5">
        <f t="shared" si="29"/>
        <v>18.630542539353492</v>
      </c>
      <c r="E206" s="5">
        <v>9.9999999999999995E-7</v>
      </c>
      <c r="F206" s="5">
        <f t="shared" si="28"/>
        <v>9.9999999999999995E-7</v>
      </c>
      <c r="G206" s="5">
        <f t="shared" si="34"/>
        <v>2.2625938210283157E-2</v>
      </c>
      <c r="H206" s="5"/>
      <c r="J206" s="86">
        <f t="shared" si="30"/>
        <v>1.8589016732323784</v>
      </c>
      <c r="K206" s="86">
        <f t="shared" si="31"/>
        <v>1</v>
      </c>
      <c r="L206" s="87">
        <f t="shared" si="36"/>
        <v>0.98648629040582836</v>
      </c>
      <c r="M206" s="87">
        <f t="shared" si="32"/>
        <v>9.9999999999999995E-7</v>
      </c>
      <c r="N206" s="87">
        <f t="shared" si="35"/>
        <v>9.9999999999999995E-7</v>
      </c>
      <c r="O206" s="87">
        <f t="shared" si="33"/>
        <v>2.2625938210283157E-2</v>
      </c>
    </row>
    <row r="207" spans="1:15" x14ac:dyDescent="0.25">
      <c r="A207">
        <f>'OH-离子浓度 '!A216</f>
        <v>0</v>
      </c>
      <c r="B207">
        <f>覆盖面积与厚度!B207</f>
        <v>1.9089016732323782</v>
      </c>
      <c r="C207" s="66">
        <f>覆盖面积与厚度!N207</f>
        <v>1</v>
      </c>
      <c r="D207" s="5">
        <f t="shared" si="29"/>
        <v>18.630542539353492</v>
      </c>
      <c r="E207" s="5">
        <v>9.9999999999999995E-7</v>
      </c>
      <c r="F207" s="5">
        <f t="shared" si="28"/>
        <v>9.9999999999999995E-7</v>
      </c>
      <c r="G207" s="5">
        <f t="shared" si="34"/>
        <v>2.2625938210283157E-2</v>
      </c>
      <c r="H207" s="5"/>
      <c r="J207" s="86">
        <f t="shared" si="30"/>
        <v>1.9089016732323782</v>
      </c>
      <c r="K207" s="86">
        <f t="shared" si="31"/>
        <v>1</v>
      </c>
      <c r="L207" s="87">
        <f t="shared" si="36"/>
        <v>0.98648629040582836</v>
      </c>
      <c r="M207" s="87">
        <f t="shared" si="32"/>
        <v>9.9999999999999995E-7</v>
      </c>
      <c r="N207" s="87">
        <f t="shared" si="35"/>
        <v>9.9999999999999995E-7</v>
      </c>
      <c r="O207" s="87">
        <f t="shared" si="33"/>
        <v>2.2625938210283157E-2</v>
      </c>
    </row>
    <row r="208" spans="1:15" x14ac:dyDescent="0.25">
      <c r="A208" t="str">
        <f>'OH-离子浓度 '!A217</f>
        <v>(t1+t2)*7</v>
      </c>
      <c r="B208">
        <f>覆盖面积与厚度!B208</f>
        <v>1.9589016732323783</v>
      </c>
      <c r="C208" s="66">
        <f>覆盖面积与厚度!N208</f>
        <v>1</v>
      </c>
      <c r="D208" s="5">
        <f t="shared" si="29"/>
        <v>18.630542539353492</v>
      </c>
      <c r="E208" s="5">
        <v>9.9999999999999995E-7</v>
      </c>
      <c r="F208" s="5">
        <f t="shared" si="28"/>
        <v>9.9999999999999995E-7</v>
      </c>
      <c r="G208" s="5">
        <f t="shared" si="34"/>
        <v>2.2625938210283157E-2</v>
      </c>
      <c r="J208" s="86">
        <f t="shared" si="30"/>
        <v>1.9589016732323783</v>
      </c>
      <c r="K208" s="86">
        <f t="shared" si="31"/>
        <v>1</v>
      </c>
      <c r="L208" s="87">
        <f t="shared" si="36"/>
        <v>0.98648629040582836</v>
      </c>
      <c r="M208" s="87">
        <f t="shared" si="32"/>
        <v>9.9999999999999995E-7</v>
      </c>
      <c r="N208" s="87">
        <f t="shared" si="35"/>
        <v>9.9999999999999995E-7</v>
      </c>
      <c r="O208" s="87">
        <f t="shared" si="33"/>
        <v>2.2625938210283157E-2</v>
      </c>
    </row>
    <row r="209" spans="1:15" x14ac:dyDescent="0.25">
      <c r="A209">
        <f>'OH-离子浓度 '!A218</f>
        <v>2.0520432174904832</v>
      </c>
      <c r="B209">
        <f>覆盖面积与厚度!B209</f>
        <v>2.0089016732323781</v>
      </c>
      <c r="C209" s="66">
        <f>覆盖面积与厚度!N209</f>
        <v>1</v>
      </c>
      <c r="D209" s="5">
        <f t="shared" si="29"/>
        <v>18.630542539353492</v>
      </c>
      <c r="E209" s="5">
        <v>9.9999999999999995E-7</v>
      </c>
      <c r="F209" s="5">
        <f t="shared" si="28"/>
        <v>9.9999999999999995E-7</v>
      </c>
      <c r="G209" s="5">
        <f t="shared" si="34"/>
        <v>2.2625938210283157E-2</v>
      </c>
      <c r="J209" s="86">
        <f t="shared" si="30"/>
        <v>2.0089016732323781</v>
      </c>
      <c r="K209" s="86">
        <f t="shared" si="31"/>
        <v>1</v>
      </c>
      <c r="L209" s="87">
        <f t="shared" si="36"/>
        <v>0.98648629040582836</v>
      </c>
      <c r="M209" s="87">
        <f t="shared" si="32"/>
        <v>9.9999999999999995E-7</v>
      </c>
      <c r="N209" s="87">
        <f t="shared" si="35"/>
        <v>9.9999999999999995E-7</v>
      </c>
      <c r="O209" s="87">
        <f t="shared" si="33"/>
        <v>2.2625938210283157E-2</v>
      </c>
    </row>
    <row r="210" spans="1:15" s="45" customFormat="1" x14ac:dyDescent="0.25">
      <c r="A210" s="45">
        <f>'OH-离子浓度 '!A219</f>
        <v>0.2931415442581049</v>
      </c>
      <c r="B210" s="45">
        <f>覆盖面积与厚度!B210</f>
        <v>2.0520507043024474</v>
      </c>
      <c r="C210" s="121">
        <f>覆盖面积与厚度!N210</f>
        <v>1</v>
      </c>
      <c r="D210" s="44">
        <f t="shared" si="29"/>
        <v>18.630542539353492</v>
      </c>
      <c r="E210" s="44">
        <v>9.9999999999999995E-7</v>
      </c>
      <c r="F210" s="44">
        <f t="shared" si="28"/>
        <v>9.9999999999999995E-7</v>
      </c>
      <c r="G210" s="44">
        <f t="shared" si="34"/>
        <v>2.2625938210283157E-2</v>
      </c>
      <c r="J210" s="45">
        <f t="shared" si="30"/>
        <v>2.0520507043024474</v>
      </c>
      <c r="K210" s="45">
        <f t="shared" si="31"/>
        <v>1</v>
      </c>
      <c r="L210" s="44">
        <f t="shared" si="36"/>
        <v>0.98648629040582836</v>
      </c>
      <c r="M210" s="44">
        <f t="shared" si="32"/>
        <v>9.9999999999999995E-7</v>
      </c>
      <c r="N210" s="44">
        <f t="shared" si="35"/>
        <v>9.9999999999999995E-7</v>
      </c>
      <c r="O210" s="44">
        <f t="shared" si="33"/>
        <v>2.2625938210283157E-2</v>
      </c>
    </row>
    <row r="211" spans="1:15" x14ac:dyDescent="0.25">
      <c r="A211">
        <f>'OH-离子浓度 '!A220</f>
        <v>0</v>
      </c>
      <c r="B211">
        <f>覆盖面积与厚度!B211</f>
        <v>2.0520507044024474</v>
      </c>
      <c r="C211" s="66">
        <f>覆盖面积与厚度!N211</f>
        <v>1</v>
      </c>
      <c r="D211" s="5">
        <f t="shared" si="29"/>
        <v>38553.307199181574</v>
      </c>
      <c r="E211" s="5">
        <v>9.9999999999999995E-7</v>
      </c>
      <c r="F211" s="5">
        <f t="shared" ref="F211:F274" si="37">D211*(1-C211)+E211*C211</f>
        <v>9.9999999999999995E-7</v>
      </c>
      <c r="G211" s="5">
        <f t="shared" si="34"/>
        <v>2.2625938210283157E-2</v>
      </c>
      <c r="J211" s="86">
        <f t="shared" si="30"/>
        <v>2.0520507044024474</v>
      </c>
      <c r="K211" s="86">
        <f t="shared" si="31"/>
        <v>1</v>
      </c>
      <c r="L211" s="87">
        <f t="shared" si="36"/>
        <v>0.98648629040582836</v>
      </c>
      <c r="M211" s="87">
        <f t="shared" si="32"/>
        <v>9.9999999999999995E-7</v>
      </c>
      <c r="N211" s="87">
        <f t="shared" si="35"/>
        <v>9.9999999999999995E-7</v>
      </c>
      <c r="O211" s="87">
        <f t="shared" si="33"/>
        <v>2.2625938210283157E-2</v>
      </c>
    </row>
    <row r="212" spans="1:15" x14ac:dyDescent="0.25">
      <c r="A212">
        <f>'OH-离子浓度 '!A221</f>
        <v>0</v>
      </c>
      <c r="B212">
        <f>覆盖面积与厚度!B212</f>
        <v>2.0520507047024474</v>
      </c>
      <c r="C212" s="66">
        <f>覆盖面积与厚度!N212</f>
        <v>1</v>
      </c>
      <c r="D212" s="5">
        <f t="shared" si="29"/>
        <v>38553.307199181574</v>
      </c>
      <c r="E212" s="5">
        <v>9.9999999999999995E-7</v>
      </c>
      <c r="F212" s="5">
        <f t="shared" si="37"/>
        <v>9.9999999999999995E-7</v>
      </c>
      <c r="G212" s="5">
        <f t="shared" si="34"/>
        <v>2.2625938210283157E-2</v>
      </c>
      <c r="J212" s="86">
        <f t="shared" si="30"/>
        <v>2.0520507047024474</v>
      </c>
      <c r="K212" s="86">
        <f t="shared" si="31"/>
        <v>1</v>
      </c>
      <c r="L212" s="87">
        <f t="shared" si="36"/>
        <v>0.98648629040582836</v>
      </c>
      <c r="M212" s="87">
        <f t="shared" si="32"/>
        <v>9.9999999999999995E-7</v>
      </c>
      <c r="N212" s="87">
        <f t="shared" si="35"/>
        <v>9.9999999999999995E-7</v>
      </c>
      <c r="O212" s="87">
        <f t="shared" si="33"/>
        <v>2.2625938210283157E-2</v>
      </c>
    </row>
    <row r="213" spans="1:15" x14ac:dyDescent="0.25">
      <c r="A213">
        <f>'OH-离子浓度 '!A222</f>
        <v>0</v>
      </c>
      <c r="B213">
        <f>覆盖面积与厚度!B213</f>
        <v>2.0520507051024475</v>
      </c>
      <c r="C213" s="66">
        <f>覆盖面积与厚度!N213</f>
        <v>1</v>
      </c>
      <c r="D213" s="5">
        <f t="shared" si="29"/>
        <v>38553.307199181574</v>
      </c>
      <c r="E213" s="5">
        <v>9.9999999999999995E-7</v>
      </c>
      <c r="F213" s="5">
        <f t="shared" si="37"/>
        <v>9.9999999999999995E-7</v>
      </c>
      <c r="G213" s="5">
        <f t="shared" si="34"/>
        <v>2.2625938210283157E-2</v>
      </c>
      <c r="J213" s="86">
        <f t="shared" si="30"/>
        <v>2.0520507051024475</v>
      </c>
      <c r="K213" s="86">
        <f t="shared" si="31"/>
        <v>1</v>
      </c>
      <c r="L213" s="87">
        <f t="shared" si="36"/>
        <v>0.98648629040582836</v>
      </c>
      <c r="M213" s="87">
        <f t="shared" si="32"/>
        <v>9.9999999999999995E-7</v>
      </c>
      <c r="N213" s="87">
        <f t="shared" si="35"/>
        <v>9.9999999999999995E-7</v>
      </c>
      <c r="O213" s="87">
        <f t="shared" si="33"/>
        <v>2.2625938210283157E-2</v>
      </c>
    </row>
    <row r="214" spans="1:15" x14ac:dyDescent="0.25">
      <c r="A214">
        <f>'OH-离子浓度 '!A223</f>
        <v>0</v>
      </c>
      <c r="B214">
        <f>覆盖面积与厚度!B214</f>
        <v>2.0520507053024475</v>
      </c>
      <c r="C214" s="66">
        <f>覆盖面积与厚度!N214</f>
        <v>1</v>
      </c>
      <c r="D214" s="5">
        <f t="shared" si="29"/>
        <v>38553.307199181574</v>
      </c>
      <c r="E214" s="5">
        <v>9.9999999999999995E-7</v>
      </c>
      <c r="F214" s="5">
        <f t="shared" si="37"/>
        <v>9.9999999999999995E-7</v>
      </c>
      <c r="G214" s="5">
        <f t="shared" si="34"/>
        <v>2.2625938210283157E-2</v>
      </c>
      <c r="J214" s="86">
        <f t="shared" si="30"/>
        <v>2.0520507053024475</v>
      </c>
      <c r="K214" s="86">
        <f t="shared" si="31"/>
        <v>1</v>
      </c>
      <c r="L214" s="87">
        <f t="shared" si="36"/>
        <v>0.98648629040582836</v>
      </c>
      <c r="M214" s="87">
        <f t="shared" si="32"/>
        <v>9.9999999999999995E-7</v>
      </c>
      <c r="N214" s="87">
        <f t="shared" si="35"/>
        <v>9.9999999999999995E-7</v>
      </c>
      <c r="O214" s="87">
        <f t="shared" si="33"/>
        <v>2.2625938210283157E-2</v>
      </c>
    </row>
    <row r="215" spans="1:15" x14ac:dyDescent="0.25">
      <c r="A215">
        <f>'OH-离子浓度 '!A224</f>
        <v>0</v>
      </c>
      <c r="B215">
        <f>覆盖面积与厚度!B215</f>
        <v>2.0520507143024473</v>
      </c>
      <c r="C215" s="66">
        <f>覆盖面积与厚度!N215</f>
        <v>1</v>
      </c>
      <c r="D215" s="5">
        <f t="shared" si="29"/>
        <v>38553.307199181574</v>
      </c>
      <c r="E215" s="5">
        <v>9.9999999999999995E-7</v>
      </c>
      <c r="F215" s="5">
        <f t="shared" si="37"/>
        <v>9.9999999999999995E-7</v>
      </c>
      <c r="G215" s="5">
        <f t="shared" si="34"/>
        <v>2.2625938210283157E-2</v>
      </c>
      <c r="J215" s="86">
        <f t="shared" si="30"/>
        <v>2.0520507143024473</v>
      </c>
      <c r="K215" s="86">
        <f t="shared" si="31"/>
        <v>1</v>
      </c>
      <c r="L215" s="87">
        <f t="shared" si="36"/>
        <v>0.98648629040582836</v>
      </c>
      <c r="M215" s="87">
        <f t="shared" si="32"/>
        <v>9.9999999999999995E-7</v>
      </c>
      <c r="N215" s="87">
        <f t="shared" si="35"/>
        <v>9.9999999999999995E-7</v>
      </c>
      <c r="O215" s="87">
        <f t="shared" si="33"/>
        <v>2.2625938210283157E-2</v>
      </c>
    </row>
    <row r="216" spans="1:15" x14ac:dyDescent="0.25">
      <c r="A216">
        <f>'OH-离子浓度 '!A225</f>
        <v>0</v>
      </c>
      <c r="B216">
        <f>覆盖面积与厚度!B216</f>
        <v>2.0520508043024472</v>
      </c>
      <c r="C216" s="66">
        <f>覆盖面积与厚度!N216</f>
        <v>1</v>
      </c>
      <c r="D216" s="5">
        <f t="shared" si="29"/>
        <v>38553.307199181574</v>
      </c>
      <c r="E216" s="5">
        <v>9.9999999999999995E-7</v>
      </c>
      <c r="F216" s="5">
        <f t="shared" si="37"/>
        <v>9.9999999999999995E-7</v>
      </c>
      <c r="G216" s="5">
        <f t="shared" si="34"/>
        <v>2.2625938210283157E-2</v>
      </c>
      <c r="J216" s="86">
        <f t="shared" si="30"/>
        <v>2.0520508043024472</v>
      </c>
      <c r="K216" s="86">
        <f t="shared" si="31"/>
        <v>1</v>
      </c>
      <c r="L216" s="87">
        <f t="shared" si="36"/>
        <v>0.98648629040582836</v>
      </c>
      <c r="M216" s="87">
        <f t="shared" si="32"/>
        <v>9.9999999999999995E-7</v>
      </c>
      <c r="N216" s="87">
        <f t="shared" si="35"/>
        <v>9.9999999999999995E-7</v>
      </c>
      <c r="O216" s="87">
        <f t="shared" si="33"/>
        <v>2.2625938210283157E-2</v>
      </c>
    </row>
    <row r="217" spans="1:15" x14ac:dyDescent="0.25">
      <c r="A217">
        <f>'OH-离子浓度 '!A226</f>
        <v>0</v>
      </c>
      <c r="B217">
        <f>覆盖面积与厚度!B217</f>
        <v>2.0520517043024475</v>
      </c>
      <c r="C217" s="66">
        <f>覆盖面积与厚度!N217</f>
        <v>1</v>
      </c>
      <c r="D217" s="5">
        <f t="shared" si="29"/>
        <v>38553.307199181574</v>
      </c>
      <c r="E217" s="5">
        <v>9.9999999999999995E-7</v>
      </c>
      <c r="F217" s="5">
        <f t="shared" si="37"/>
        <v>9.9999999999999995E-7</v>
      </c>
      <c r="G217" s="5">
        <f t="shared" si="34"/>
        <v>2.2625938210283157E-2</v>
      </c>
      <c r="J217" s="86">
        <f t="shared" si="30"/>
        <v>2.0520517043024475</v>
      </c>
      <c r="K217" s="86">
        <f t="shared" si="31"/>
        <v>1</v>
      </c>
      <c r="L217" s="87">
        <f t="shared" si="36"/>
        <v>0.98648629040582836</v>
      </c>
      <c r="M217" s="87">
        <f t="shared" si="32"/>
        <v>9.9999999999999995E-7</v>
      </c>
      <c r="N217" s="87">
        <f t="shared" si="35"/>
        <v>9.9999999999999995E-7</v>
      </c>
      <c r="O217" s="87">
        <f t="shared" si="33"/>
        <v>2.2625938210283157E-2</v>
      </c>
    </row>
    <row r="218" spans="1:15" x14ac:dyDescent="0.25">
      <c r="A218">
        <f>'OH-离子浓度 '!A227</f>
        <v>7.4868119641229509E-6</v>
      </c>
      <c r="B218">
        <f>覆盖面积与厚度!B218</f>
        <v>2.0520581911144116</v>
      </c>
      <c r="C218" s="66">
        <f>覆盖面积与厚度!N218</f>
        <v>1</v>
      </c>
      <c r="D218" s="5">
        <f t="shared" si="29"/>
        <v>38553.307199181574</v>
      </c>
      <c r="E218" s="5">
        <v>9.9999999999999995E-7</v>
      </c>
      <c r="F218" s="5">
        <f t="shared" si="37"/>
        <v>9.9999999999999995E-7</v>
      </c>
      <c r="G218" s="5">
        <f t="shared" si="34"/>
        <v>2.2625938210283157E-2</v>
      </c>
      <c r="J218" s="86">
        <f t="shared" si="30"/>
        <v>2.0520581911144116</v>
      </c>
      <c r="K218" s="86">
        <f t="shared" si="31"/>
        <v>1</v>
      </c>
      <c r="L218" s="87">
        <f t="shared" si="36"/>
        <v>0.98648629040582836</v>
      </c>
      <c r="M218" s="87">
        <f t="shared" si="32"/>
        <v>9.9999999999999995E-7</v>
      </c>
      <c r="N218" s="87">
        <f t="shared" si="35"/>
        <v>9.9999999999999995E-7</v>
      </c>
      <c r="O218" s="87">
        <f t="shared" si="33"/>
        <v>2.2625938210283157E-2</v>
      </c>
    </row>
    <row r="219" spans="1:15" x14ac:dyDescent="0.25">
      <c r="A219">
        <f>'OH-离子浓度 '!A228</f>
        <v>0</v>
      </c>
      <c r="B219">
        <f>覆盖面积与厚度!B219</f>
        <v>2.0520607043024475</v>
      </c>
      <c r="C219" s="66">
        <f>覆盖面积与厚度!N219</f>
        <v>1</v>
      </c>
      <c r="D219" s="5">
        <f t="shared" si="29"/>
        <v>18.630542539353492</v>
      </c>
      <c r="E219" s="5">
        <v>9.9999999999999995E-7</v>
      </c>
      <c r="F219" s="5">
        <f t="shared" si="37"/>
        <v>9.9999999999999995E-7</v>
      </c>
      <c r="G219" s="5">
        <f t="shared" si="34"/>
        <v>2.2625938210283157E-2</v>
      </c>
      <c r="J219" s="86">
        <f t="shared" si="30"/>
        <v>2.0520607043024475</v>
      </c>
      <c r="K219" s="86">
        <f t="shared" si="31"/>
        <v>1</v>
      </c>
      <c r="L219" s="87">
        <f t="shared" si="36"/>
        <v>0.98648629040582836</v>
      </c>
      <c r="M219" s="87">
        <f t="shared" si="32"/>
        <v>9.9999999999999995E-7</v>
      </c>
      <c r="N219" s="87">
        <f t="shared" si="35"/>
        <v>9.9999999999999995E-7</v>
      </c>
      <c r="O219" s="87">
        <f t="shared" si="33"/>
        <v>2.2625938210283157E-2</v>
      </c>
    </row>
    <row r="220" spans="1:15" x14ac:dyDescent="0.25">
      <c r="A220">
        <f>'OH-离子浓度 '!A229</f>
        <v>0</v>
      </c>
      <c r="B220">
        <f>覆盖面积与厚度!B220</f>
        <v>2.0520707043024475</v>
      </c>
      <c r="C220" s="66">
        <f>覆盖面积与厚度!N220</f>
        <v>1</v>
      </c>
      <c r="D220" s="5">
        <f t="shared" si="29"/>
        <v>18.630542539353492</v>
      </c>
      <c r="E220" s="5">
        <v>9.9999999999999995E-7</v>
      </c>
      <c r="F220" s="5">
        <f t="shared" si="37"/>
        <v>9.9999999999999995E-7</v>
      </c>
      <c r="G220" s="5">
        <f t="shared" si="34"/>
        <v>2.2625938210283157E-2</v>
      </c>
      <c r="J220" s="86">
        <f t="shared" si="30"/>
        <v>2.0520707043024475</v>
      </c>
      <c r="K220" s="86">
        <f t="shared" si="31"/>
        <v>1</v>
      </c>
      <c r="L220" s="87">
        <f t="shared" si="36"/>
        <v>0.98648629040582836</v>
      </c>
      <c r="M220" s="87">
        <f t="shared" si="32"/>
        <v>9.9999999999999995E-7</v>
      </c>
      <c r="N220" s="87">
        <f t="shared" si="35"/>
        <v>9.9999999999999995E-7</v>
      </c>
      <c r="O220" s="87">
        <f t="shared" si="33"/>
        <v>2.2625938210283157E-2</v>
      </c>
    </row>
    <row r="221" spans="1:15" x14ac:dyDescent="0.25">
      <c r="A221">
        <f>'OH-离子浓度 '!A230</f>
        <v>0</v>
      </c>
      <c r="B221">
        <f>覆盖面积与厚度!B221</f>
        <v>2.0521007043024473</v>
      </c>
      <c r="C221" s="66">
        <f>覆盖面积与厚度!N221</f>
        <v>1</v>
      </c>
      <c r="D221" s="5">
        <f t="shared" si="29"/>
        <v>18.630542539353492</v>
      </c>
      <c r="E221" s="5">
        <v>9.9999999999999995E-7</v>
      </c>
      <c r="F221" s="5">
        <f t="shared" si="37"/>
        <v>9.9999999999999995E-7</v>
      </c>
      <c r="G221" s="5">
        <f t="shared" si="34"/>
        <v>2.2625938210283157E-2</v>
      </c>
      <c r="J221" s="86">
        <f t="shared" si="30"/>
        <v>2.0521007043024473</v>
      </c>
      <c r="K221" s="86">
        <f t="shared" si="31"/>
        <v>1</v>
      </c>
      <c r="L221" s="87">
        <f t="shared" si="36"/>
        <v>0.98648629040582836</v>
      </c>
      <c r="M221" s="87">
        <f t="shared" si="32"/>
        <v>9.9999999999999995E-7</v>
      </c>
      <c r="N221" s="87">
        <f t="shared" si="35"/>
        <v>9.9999999999999995E-7</v>
      </c>
      <c r="O221" s="87">
        <f t="shared" si="33"/>
        <v>2.2625938210283157E-2</v>
      </c>
    </row>
    <row r="222" spans="1:15" x14ac:dyDescent="0.25">
      <c r="A222">
        <f>'OH-离子浓度 '!A231</f>
        <v>0</v>
      </c>
      <c r="B222">
        <f>覆盖面积与厚度!B222</f>
        <v>2.0521307043024475</v>
      </c>
      <c r="C222" s="66">
        <f>覆盖面积与厚度!N222</f>
        <v>1</v>
      </c>
      <c r="D222" s="5">
        <f t="shared" si="29"/>
        <v>18.630542539353492</v>
      </c>
      <c r="E222" s="5">
        <v>9.9999999999999995E-7</v>
      </c>
      <c r="F222" s="5">
        <f t="shared" si="37"/>
        <v>9.9999999999999995E-7</v>
      </c>
      <c r="G222" s="5">
        <f t="shared" si="34"/>
        <v>2.2625938210283157E-2</v>
      </c>
      <c r="J222" s="86">
        <f t="shared" si="30"/>
        <v>2.0521307043024475</v>
      </c>
      <c r="K222" s="86">
        <f t="shared" si="31"/>
        <v>1</v>
      </c>
      <c r="L222" s="87">
        <f t="shared" si="36"/>
        <v>0.98648629040582836</v>
      </c>
      <c r="M222" s="87">
        <f t="shared" si="32"/>
        <v>9.9999999999999995E-7</v>
      </c>
      <c r="N222" s="87">
        <f t="shared" si="35"/>
        <v>9.9999999999999995E-7</v>
      </c>
      <c r="O222" s="87">
        <f t="shared" si="33"/>
        <v>2.2625938210283157E-2</v>
      </c>
    </row>
    <row r="223" spans="1:15" x14ac:dyDescent="0.25">
      <c r="A223">
        <f>'OH-离子浓度 '!A232</f>
        <v>0</v>
      </c>
      <c r="B223">
        <f>覆盖面积与厚度!B223</f>
        <v>2.0521507043024476</v>
      </c>
      <c r="C223" s="66">
        <f>覆盖面积与厚度!N223</f>
        <v>1</v>
      </c>
      <c r="D223" s="5">
        <f t="shared" si="29"/>
        <v>18.630542539353492</v>
      </c>
      <c r="E223" s="5">
        <v>9.9999999999999995E-7</v>
      </c>
      <c r="F223" s="5">
        <f t="shared" si="37"/>
        <v>9.9999999999999995E-7</v>
      </c>
      <c r="G223" s="5">
        <f t="shared" si="34"/>
        <v>2.2625938210283157E-2</v>
      </c>
      <c r="J223" s="86">
        <f t="shared" si="30"/>
        <v>2.0521507043024476</v>
      </c>
      <c r="K223" s="86">
        <f t="shared" si="31"/>
        <v>1</v>
      </c>
      <c r="L223" s="87">
        <f t="shared" si="36"/>
        <v>0.98648629040582836</v>
      </c>
      <c r="M223" s="87">
        <f t="shared" si="32"/>
        <v>9.9999999999999995E-7</v>
      </c>
      <c r="N223" s="87">
        <f t="shared" si="35"/>
        <v>9.9999999999999995E-7</v>
      </c>
      <c r="O223" s="87">
        <f t="shared" si="33"/>
        <v>2.2625938210283157E-2</v>
      </c>
    </row>
    <row r="224" spans="1:15" x14ac:dyDescent="0.25">
      <c r="A224">
        <f>'OH-离子浓度 '!A233</f>
        <v>0</v>
      </c>
      <c r="B224">
        <f>覆盖面积与厚度!B224</f>
        <v>2.0522507043024474</v>
      </c>
      <c r="C224" s="66">
        <f>覆盖面积与厚度!N224</f>
        <v>1</v>
      </c>
      <c r="D224" s="5">
        <f t="shared" si="29"/>
        <v>18.630542539353492</v>
      </c>
      <c r="E224" s="5">
        <v>9.9999999999999995E-7</v>
      </c>
      <c r="F224" s="5">
        <f t="shared" si="37"/>
        <v>9.9999999999999995E-7</v>
      </c>
      <c r="G224" s="5">
        <f t="shared" si="34"/>
        <v>2.2625938210283157E-2</v>
      </c>
      <c r="J224" s="86">
        <f t="shared" si="30"/>
        <v>2.0522507043024474</v>
      </c>
      <c r="K224" s="86">
        <f t="shared" si="31"/>
        <v>1</v>
      </c>
      <c r="L224" s="87">
        <f t="shared" si="36"/>
        <v>0.98648629040582836</v>
      </c>
      <c r="M224" s="87">
        <f t="shared" si="32"/>
        <v>9.9999999999999995E-7</v>
      </c>
      <c r="N224" s="87">
        <f t="shared" si="35"/>
        <v>9.9999999999999995E-7</v>
      </c>
      <c r="O224" s="87">
        <f t="shared" si="33"/>
        <v>2.2625938210283157E-2</v>
      </c>
    </row>
    <row r="225" spans="1:15" x14ac:dyDescent="0.25">
      <c r="A225">
        <f>'OH-离子浓度 '!A234</f>
        <v>0</v>
      </c>
      <c r="B225">
        <f>覆盖面积与厚度!B225</f>
        <v>2.0525507043024476</v>
      </c>
      <c r="C225" s="66">
        <f>覆盖面积与厚度!N225</f>
        <v>1</v>
      </c>
      <c r="D225" s="5">
        <f t="shared" si="29"/>
        <v>18.630542539353492</v>
      </c>
      <c r="E225" s="5">
        <v>9.9999999999999995E-7</v>
      </c>
      <c r="F225" s="5">
        <f t="shared" si="37"/>
        <v>9.9999999999999995E-7</v>
      </c>
      <c r="G225" s="5">
        <f t="shared" si="34"/>
        <v>2.2625938210283157E-2</v>
      </c>
      <c r="J225" s="86">
        <f t="shared" si="30"/>
        <v>2.0525507043024476</v>
      </c>
      <c r="K225" s="86">
        <f t="shared" si="31"/>
        <v>1</v>
      </c>
      <c r="L225" s="87">
        <f t="shared" si="36"/>
        <v>0.98648629040582836</v>
      </c>
      <c r="M225" s="87">
        <f t="shared" si="32"/>
        <v>9.9999999999999995E-7</v>
      </c>
      <c r="N225" s="87">
        <f t="shared" si="35"/>
        <v>9.9999999999999995E-7</v>
      </c>
      <c r="O225" s="87">
        <f t="shared" si="33"/>
        <v>2.2625938210283157E-2</v>
      </c>
    </row>
    <row r="226" spans="1:15" x14ac:dyDescent="0.25">
      <c r="A226">
        <f>'OH-离子浓度 '!A235</f>
        <v>0</v>
      </c>
      <c r="B226">
        <f>覆盖面积与厚度!B226</f>
        <v>2.0528507043024473</v>
      </c>
      <c r="C226" s="66">
        <f>覆盖面积与厚度!N226</f>
        <v>1</v>
      </c>
      <c r="D226" s="5">
        <f t="shared" si="29"/>
        <v>18.630542539353492</v>
      </c>
      <c r="E226" s="5">
        <v>9.9999999999999995E-7</v>
      </c>
      <c r="F226" s="5">
        <f t="shared" si="37"/>
        <v>9.9999999999999995E-7</v>
      </c>
      <c r="G226" s="5">
        <f t="shared" si="34"/>
        <v>2.2625938210283157E-2</v>
      </c>
      <c r="J226" s="86">
        <f t="shared" si="30"/>
        <v>2.0528507043024473</v>
      </c>
      <c r="K226" s="86">
        <f t="shared" si="31"/>
        <v>1</v>
      </c>
      <c r="L226" s="87">
        <f t="shared" si="36"/>
        <v>0.98648629040582836</v>
      </c>
      <c r="M226" s="87">
        <f t="shared" si="32"/>
        <v>9.9999999999999995E-7</v>
      </c>
      <c r="N226" s="87">
        <f t="shared" si="35"/>
        <v>9.9999999999999995E-7</v>
      </c>
      <c r="O226" s="87">
        <f t="shared" si="33"/>
        <v>2.2625938210283157E-2</v>
      </c>
    </row>
    <row r="227" spans="1:15" x14ac:dyDescent="0.25">
      <c r="A227">
        <f>'OH-离子浓度 '!A236</f>
        <v>0</v>
      </c>
      <c r="B227">
        <f>覆盖面积与厚度!B227</f>
        <v>2.0530507043024473</v>
      </c>
      <c r="C227" s="66">
        <f>覆盖面积与厚度!N227</f>
        <v>1</v>
      </c>
      <c r="D227" s="5">
        <f t="shared" si="29"/>
        <v>18.630542539353492</v>
      </c>
      <c r="E227" s="5">
        <v>9.9999999999999995E-7</v>
      </c>
      <c r="F227" s="5">
        <f t="shared" si="37"/>
        <v>9.9999999999999995E-7</v>
      </c>
      <c r="G227" s="5">
        <f t="shared" si="34"/>
        <v>2.2625938210283157E-2</v>
      </c>
      <c r="J227" s="86">
        <f t="shared" si="30"/>
        <v>2.0530507043024473</v>
      </c>
      <c r="K227" s="86">
        <f t="shared" si="31"/>
        <v>1</v>
      </c>
      <c r="L227" s="87">
        <f t="shared" si="36"/>
        <v>0.98648629040582836</v>
      </c>
      <c r="M227" s="87">
        <f t="shared" si="32"/>
        <v>9.9999999999999995E-7</v>
      </c>
      <c r="N227" s="87">
        <f t="shared" si="35"/>
        <v>9.9999999999999995E-7</v>
      </c>
      <c r="O227" s="87">
        <f t="shared" si="33"/>
        <v>2.2625938210283157E-2</v>
      </c>
    </row>
    <row r="228" spans="1:15" x14ac:dyDescent="0.25">
      <c r="A228">
        <f>'OH-离子浓度 '!A237</f>
        <v>0</v>
      </c>
      <c r="B228">
        <f>覆盖面积与厚度!B228</f>
        <v>2.0540507043024472</v>
      </c>
      <c r="C228" s="66">
        <f>覆盖面积与厚度!N228</f>
        <v>1</v>
      </c>
      <c r="D228" s="5">
        <f t="shared" si="29"/>
        <v>18.630542539353492</v>
      </c>
      <c r="E228" s="5">
        <v>9.9999999999999995E-7</v>
      </c>
      <c r="F228" s="5">
        <f t="shared" si="37"/>
        <v>9.9999999999999995E-7</v>
      </c>
      <c r="G228" s="5">
        <f t="shared" si="34"/>
        <v>2.2625938210283157E-2</v>
      </c>
      <c r="J228" s="86">
        <f t="shared" si="30"/>
        <v>2.0540507043024472</v>
      </c>
      <c r="K228" s="86">
        <f t="shared" si="31"/>
        <v>1</v>
      </c>
      <c r="L228" s="87">
        <f t="shared" si="36"/>
        <v>0.98648629040582836</v>
      </c>
      <c r="M228" s="87">
        <f t="shared" si="32"/>
        <v>9.9999999999999995E-7</v>
      </c>
      <c r="N228" s="87">
        <f t="shared" si="35"/>
        <v>9.9999999999999995E-7</v>
      </c>
      <c r="O228" s="87">
        <f t="shared" si="33"/>
        <v>2.2625938210283157E-2</v>
      </c>
    </row>
    <row r="229" spans="1:15" x14ac:dyDescent="0.25">
      <c r="A229">
        <f>'OH-离子浓度 '!A238</f>
        <v>0</v>
      </c>
      <c r="B229">
        <f>覆盖面积与厚度!B229</f>
        <v>2.0570507043024473</v>
      </c>
      <c r="C229" s="66">
        <f>覆盖面积与厚度!N229</f>
        <v>1</v>
      </c>
      <c r="D229" s="5">
        <f t="shared" si="29"/>
        <v>18.630542539353492</v>
      </c>
      <c r="E229" s="5">
        <v>9.9999999999999995E-7</v>
      </c>
      <c r="F229" s="5">
        <f t="shared" si="37"/>
        <v>9.9999999999999995E-7</v>
      </c>
      <c r="G229" s="5">
        <f t="shared" si="34"/>
        <v>2.2625938210283157E-2</v>
      </c>
      <c r="J229" s="86">
        <f t="shared" si="30"/>
        <v>2.0570507043024473</v>
      </c>
      <c r="K229" s="86">
        <f t="shared" si="31"/>
        <v>1</v>
      </c>
      <c r="L229" s="87">
        <f t="shared" si="36"/>
        <v>0.98648629040582836</v>
      </c>
      <c r="M229" s="87">
        <f t="shared" si="32"/>
        <v>9.9999999999999995E-7</v>
      </c>
      <c r="N229" s="87">
        <f t="shared" si="35"/>
        <v>9.9999999999999995E-7</v>
      </c>
      <c r="O229" s="87">
        <f t="shared" si="33"/>
        <v>2.2625938210283157E-2</v>
      </c>
    </row>
    <row r="230" spans="1:15" x14ac:dyDescent="0.25">
      <c r="A230">
        <f>'OH-离子浓度 '!A239</f>
        <v>0</v>
      </c>
      <c r="B230">
        <f>覆盖面积与厚度!B230</f>
        <v>2.0600507043024474</v>
      </c>
      <c r="C230" s="66">
        <f>覆盖面积与厚度!N230</f>
        <v>1</v>
      </c>
      <c r="D230" s="5">
        <f t="shared" ref="D230:D293" si="38">D201</f>
        <v>18.630542539353492</v>
      </c>
      <c r="E230" s="5">
        <v>9.9999999999999995E-7</v>
      </c>
      <c r="F230" s="5">
        <f t="shared" si="37"/>
        <v>9.9999999999999995E-7</v>
      </c>
      <c r="G230" s="5">
        <f t="shared" si="34"/>
        <v>2.2625938210283157E-2</v>
      </c>
      <c r="J230" s="86">
        <f t="shared" si="30"/>
        <v>2.0600507043024474</v>
      </c>
      <c r="K230" s="86">
        <f t="shared" si="31"/>
        <v>1</v>
      </c>
      <c r="L230" s="87">
        <f t="shared" si="36"/>
        <v>0.98648629040582836</v>
      </c>
      <c r="M230" s="87">
        <f t="shared" si="32"/>
        <v>9.9999999999999995E-7</v>
      </c>
      <c r="N230" s="87">
        <f t="shared" si="35"/>
        <v>9.9999999999999995E-7</v>
      </c>
      <c r="O230" s="87">
        <f t="shared" si="33"/>
        <v>2.2625938210283157E-2</v>
      </c>
    </row>
    <row r="231" spans="1:15" x14ac:dyDescent="0.25">
      <c r="A231">
        <f>'OH-离子浓度 '!A240</f>
        <v>0</v>
      </c>
      <c r="B231">
        <f>覆盖面积与厚度!B231</f>
        <v>2.0620507043024472</v>
      </c>
      <c r="C231" s="66">
        <f>覆盖面积与厚度!N231</f>
        <v>1</v>
      </c>
      <c r="D231" s="5">
        <f t="shared" si="38"/>
        <v>18.630542539353492</v>
      </c>
      <c r="E231" s="5">
        <v>9.9999999999999995E-7</v>
      </c>
      <c r="F231" s="5">
        <f t="shared" si="37"/>
        <v>9.9999999999999995E-7</v>
      </c>
      <c r="G231" s="5">
        <f t="shared" si="34"/>
        <v>2.2625938210283157E-2</v>
      </c>
      <c r="J231" s="86">
        <f t="shared" si="30"/>
        <v>2.0620507043024472</v>
      </c>
      <c r="K231" s="86">
        <f t="shared" si="31"/>
        <v>1</v>
      </c>
      <c r="L231" s="87">
        <f t="shared" si="36"/>
        <v>0.98648629040582836</v>
      </c>
      <c r="M231" s="87">
        <f t="shared" si="32"/>
        <v>9.9999999999999995E-7</v>
      </c>
      <c r="N231" s="87">
        <f t="shared" si="35"/>
        <v>9.9999999999999995E-7</v>
      </c>
      <c r="O231" s="87">
        <f t="shared" si="33"/>
        <v>2.2625938210283157E-2</v>
      </c>
    </row>
    <row r="232" spans="1:15" x14ac:dyDescent="0.25">
      <c r="A232">
        <f>'OH-离子浓度 '!A241</f>
        <v>0</v>
      </c>
      <c r="B232">
        <f>覆盖面积与厚度!B232</f>
        <v>2.0720507043024474</v>
      </c>
      <c r="C232" s="66">
        <f>覆盖面积与厚度!N232</f>
        <v>1</v>
      </c>
      <c r="D232" s="5">
        <f t="shared" si="38"/>
        <v>18.630542539353492</v>
      </c>
      <c r="E232" s="5">
        <v>9.9999999999999995E-7</v>
      </c>
      <c r="F232" s="5">
        <f t="shared" si="37"/>
        <v>9.9999999999999995E-7</v>
      </c>
      <c r="G232" s="5">
        <f t="shared" si="34"/>
        <v>2.2625938210283157E-2</v>
      </c>
      <c r="J232" s="86">
        <f t="shared" si="30"/>
        <v>2.0720507043024474</v>
      </c>
      <c r="K232" s="86">
        <f t="shared" si="31"/>
        <v>1</v>
      </c>
      <c r="L232" s="87">
        <f t="shared" si="36"/>
        <v>0.98648629040582836</v>
      </c>
      <c r="M232" s="87">
        <f t="shared" si="32"/>
        <v>9.9999999999999995E-7</v>
      </c>
      <c r="N232" s="87">
        <f t="shared" si="35"/>
        <v>9.9999999999999995E-7</v>
      </c>
      <c r="O232" s="87">
        <f t="shared" si="33"/>
        <v>2.2625938210283157E-2</v>
      </c>
    </row>
    <row r="233" spans="1:15" x14ac:dyDescent="0.25">
      <c r="A233">
        <f>'OH-离子浓度 '!A242</f>
        <v>0</v>
      </c>
      <c r="B233">
        <f>覆盖面积与厚度!B233</f>
        <v>2.1020507043024472</v>
      </c>
      <c r="C233" s="66">
        <f>覆盖面积与厚度!N233</f>
        <v>1</v>
      </c>
      <c r="D233" s="5">
        <f t="shared" si="38"/>
        <v>18.630542539353492</v>
      </c>
      <c r="E233" s="5">
        <v>9.9999999999999995E-7</v>
      </c>
      <c r="F233" s="5">
        <f t="shared" si="37"/>
        <v>9.9999999999999995E-7</v>
      </c>
      <c r="G233" s="5">
        <f t="shared" si="34"/>
        <v>2.2625938210283157E-2</v>
      </c>
      <c r="J233" s="86">
        <f t="shared" si="30"/>
        <v>2.1020507043024472</v>
      </c>
      <c r="K233" s="86">
        <f t="shared" si="31"/>
        <v>1</v>
      </c>
      <c r="L233" s="87">
        <f t="shared" si="36"/>
        <v>0.98648629040582836</v>
      </c>
      <c r="M233" s="87">
        <f t="shared" si="32"/>
        <v>9.9999999999999995E-7</v>
      </c>
      <c r="N233" s="87">
        <f t="shared" si="35"/>
        <v>9.9999999999999995E-7</v>
      </c>
      <c r="O233" s="87">
        <f t="shared" si="33"/>
        <v>2.2625938210283157E-2</v>
      </c>
    </row>
    <row r="234" spans="1:15" x14ac:dyDescent="0.25">
      <c r="A234">
        <f>'OH-离子浓度 '!A243</f>
        <v>0</v>
      </c>
      <c r="B234">
        <f>覆盖面积与厚度!B234</f>
        <v>2.1320507043024475</v>
      </c>
      <c r="C234" s="66">
        <f>覆盖面积与厚度!N234</f>
        <v>1</v>
      </c>
      <c r="D234" s="5">
        <f t="shared" si="38"/>
        <v>18.630542539353492</v>
      </c>
      <c r="E234" s="5">
        <v>9.9999999999999995E-7</v>
      </c>
      <c r="F234" s="5">
        <f t="shared" si="37"/>
        <v>9.9999999999999995E-7</v>
      </c>
      <c r="G234" s="5">
        <f t="shared" si="34"/>
        <v>2.2625938210283157E-2</v>
      </c>
      <c r="J234" s="86">
        <f t="shared" si="30"/>
        <v>2.1320507043024475</v>
      </c>
      <c r="K234" s="86">
        <f t="shared" si="31"/>
        <v>1</v>
      </c>
      <c r="L234" s="87">
        <f t="shared" si="36"/>
        <v>0.98648629040582836</v>
      </c>
      <c r="M234" s="87">
        <f t="shared" si="32"/>
        <v>9.9999999999999995E-7</v>
      </c>
      <c r="N234" s="87">
        <f t="shared" si="35"/>
        <v>9.9999999999999995E-7</v>
      </c>
      <c r="O234" s="87">
        <f t="shared" si="33"/>
        <v>2.2625938210283157E-2</v>
      </c>
    </row>
    <row r="235" spans="1:15" x14ac:dyDescent="0.25">
      <c r="A235">
        <f>'OH-离子浓度 '!A244</f>
        <v>0</v>
      </c>
      <c r="B235">
        <f>覆盖面积与厚度!B235</f>
        <v>2.1520507043024475</v>
      </c>
      <c r="C235" s="66">
        <f>覆盖面积与厚度!N235</f>
        <v>1</v>
      </c>
      <c r="D235" s="5">
        <f t="shared" si="38"/>
        <v>18.630542539353492</v>
      </c>
      <c r="E235" s="5">
        <v>9.9999999999999995E-7</v>
      </c>
      <c r="F235" s="5">
        <f t="shared" si="37"/>
        <v>9.9999999999999995E-7</v>
      </c>
      <c r="G235" s="5">
        <f t="shared" si="34"/>
        <v>2.2625938210283157E-2</v>
      </c>
      <c r="J235" s="86">
        <f t="shared" si="30"/>
        <v>2.1520507043024475</v>
      </c>
      <c r="K235" s="86">
        <f t="shared" si="31"/>
        <v>1</v>
      </c>
      <c r="L235" s="87">
        <f t="shared" si="36"/>
        <v>0.98648629040582836</v>
      </c>
      <c r="M235" s="87">
        <f t="shared" si="32"/>
        <v>9.9999999999999995E-7</v>
      </c>
      <c r="N235" s="87">
        <f t="shared" si="35"/>
        <v>9.9999999999999995E-7</v>
      </c>
      <c r="O235" s="87">
        <f t="shared" si="33"/>
        <v>2.2625938210283157E-2</v>
      </c>
    </row>
    <row r="236" spans="1:15" x14ac:dyDescent="0.25">
      <c r="A236">
        <f>'OH-离子浓度 '!A245</f>
        <v>0</v>
      </c>
      <c r="B236">
        <f>覆盖面积与厚度!B236</f>
        <v>2.2020507043024473</v>
      </c>
      <c r="C236" s="66">
        <f>覆盖面积与厚度!N236</f>
        <v>1</v>
      </c>
      <c r="D236" s="5">
        <f t="shared" si="38"/>
        <v>18.630542539353492</v>
      </c>
      <c r="E236" s="5">
        <v>9.9999999999999995E-7</v>
      </c>
      <c r="F236" s="5">
        <f t="shared" si="37"/>
        <v>9.9999999999999995E-7</v>
      </c>
      <c r="G236" s="5">
        <f t="shared" si="34"/>
        <v>2.2625938210283157E-2</v>
      </c>
      <c r="J236" s="86">
        <f t="shared" si="30"/>
        <v>2.2020507043024473</v>
      </c>
      <c r="K236" s="86">
        <f t="shared" si="31"/>
        <v>1</v>
      </c>
      <c r="L236" s="87">
        <f t="shared" si="36"/>
        <v>0.98648629040582836</v>
      </c>
      <c r="M236" s="87">
        <f t="shared" si="32"/>
        <v>9.9999999999999995E-7</v>
      </c>
      <c r="N236" s="87">
        <f t="shared" si="35"/>
        <v>9.9999999999999995E-7</v>
      </c>
      <c r="O236" s="87">
        <f t="shared" si="33"/>
        <v>2.2625938210283157E-2</v>
      </c>
    </row>
    <row r="237" spans="1:15" x14ac:dyDescent="0.25">
      <c r="A237" t="str">
        <f>'OH-离子浓度 '!A246</f>
        <v>(t1+t2)*8</v>
      </c>
      <c r="B237">
        <f>覆盖面积与厚度!B237</f>
        <v>2.2520507043024476</v>
      </c>
      <c r="C237" s="66">
        <f>覆盖面积与厚度!N237</f>
        <v>1</v>
      </c>
      <c r="D237" s="5">
        <f t="shared" si="38"/>
        <v>18.630542539353492</v>
      </c>
      <c r="E237" s="5">
        <v>9.9999999999999995E-7</v>
      </c>
      <c r="F237" s="5">
        <f t="shared" si="37"/>
        <v>9.9999999999999995E-7</v>
      </c>
      <c r="G237" s="5">
        <f t="shared" si="34"/>
        <v>2.2625938210283157E-2</v>
      </c>
      <c r="J237" s="86">
        <f t="shared" si="30"/>
        <v>2.2520507043024476</v>
      </c>
      <c r="K237" s="86">
        <f t="shared" si="31"/>
        <v>1</v>
      </c>
      <c r="L237" s="87">
        <f t="shared" si="36"/>
        <v>0.98648629040582836</v>
      </c>
      <c r="M237" s="87">
        <f t="shared" si="32"/>
        <v>9.9999999999999995E-7</v>
      </c>
      <c r="N237" s="87">
        <f t="shared" si="35"/>
        <v>9.9999999999999995E-7</v>
      </c>
      <c r="O237" s="87">
        <f t="shared" si="33"/>
        <v>2.2625938210283157E-2</v>
      </c>
    </row>
    <row r="238" spans="1:15" x14ac:dyDescent="0.25">
      <c r="A238">
        <f>'OH-离子浓度 '!A247</f>
        <v>2.3451922485605521</v>
      </c>
      <c r="B238">
        <f>覆盖面积与厚度!B238</f>
        <v>2.3020507043024474</v>
      </c>
      <c r="C238" s="66">
        <f>覆盖面积与厚度!N238</f>
        <v>1</v>
      </c>
      <c r="D238" s="5">
        <f t="shared" si="38"/>
        <v>18.630542539353492</v>
      </c>
      <c r="E238" s="5">
        <v>9.9999999999999995E-7</v>
      </c>
      <c r="F238" s="5">
        <f t="shared" si="37"/>
        <v>9.9999999999999995E-7</v>
      </c>
      <c r="G238" s="5">
        <f t="shared" si="34"/>
        <v>2.2625938210283157E-2</v>
      </c>
      <c r="J238" s="86">
        <f t="shared" si="30"/>
        <v>2.3020507043024474</v>
      </c>
      <c r="K238" s="86">
        <f t="shared" si="31"/>
        <v>1</v>
      </c>
      <c r="L238" s="87">
        <f t="shared" si="36"/>
        <v>0.98648629040582836</v>
      </c>
      <c r="M238" s="87">
        <f t="shared" si="32"/>
        <v>9.9999999999999995E-7</v>
      </c>
      <c r="N238" s="87">
        <f t="shared" si="35"/>
        <v>9.9999999999999995E-7</v>
      </c>
      <c r="O238" s="87">
        <f t="shared" si="33"/>
        <v>2.2625938210283157E-2</v>
      </c>
    </row>
    <row r="239" spans="1:15" x14ac:dyDescent="0.25">
      <c r="A239">
        <f>'OH-离子浓度 '!A248</f>
        <v>0.2931415442581049</v>
      </c>
      <c r="B239">
        <f>覆盖面积与厚度!B239</f>
        <v>2.3451997353725162</v>
      </c>
      <c r="C239" s="66">
        <f>覆盖面积与厚度!N239</f>
        <v>1</v>
      </c>
      <c r="D239" s="5">
        <f t="shared" si="38"/>
        <v>18.630542539353492</v>
      </c>
      <c r="E239" s="5">
        <v>9.9999999999999995E-7</v>
      </c>
      <c r="F239" s="5">
        <f t="shared" si="37"/>
        <v>9.9999999999999995E-7</v>
      </c>
      <c r="G239" s="5">
        <f t="shared" si="34"/>
        <v>2.2625938210283157E-2</v>
      </c>
      <c r="J239" s="86">
        <f t="shared" si="30"/>
        <v>2.3451997353725162</v>
      </c>
      <c r="K239" s="86">
        <f t="shared" si="31"/>
        <v>1</v>
      </c>
      <c r="L239" s="87">
        <f t="shared" si="36"/>
        <v>0.98648629040582836</v>
      </c>
      <c r="M239" s="87">
        <f t="shared" si="32"/>
        <v>9.9999999999999995E-7</v>
      </c>
      <c r="N239" s="87">
        <f t="shared" si="35"/>
        <v>9.9999999999999995E-7</v>
      </c>
      <c r="O239" s="87">
        <f t="shared" si="33"/>
        <v>2.2625938210283157E-2</v>
      </c>
    </row>
    <row r="240" spans="1:15" x14ac:dyDescent="0.25">
      <c r="A240">
        <f>'OH-离子浓度 '!A249</f>
        <v>0</v>
      </c>
      <c r="B240">
        <f>覆盖面积与厚度!B240</f>
        <v>2.3451997354725163</v>
      </c>
      <c r="C240" s="66">
        <f>覆盖面积与厚度!N240</f>
        <v>1</v>
      </c>
      <c r="D240" s="5">
        <f t="shared" si="38"/>
        <v>38553.307199181574</v>
      </c>
      <c r="E240" s="5">
        <v>9.9999999999999995E-7</v>
      </c>
      <c r="F240" s="5">
        <f t="shared" si="37"/>
        <v>9.9999999999999995E-7</v>
      </c>
      <c r="G240" s="5">
        <f t="shared" si="34"/>
        <v>2.2625938210283157E-2</v>
      </c>
      <c r="J240" s="86">
        <f t="shared" si="30"/>
        <v>2.3451997354725163</v>
      </c>
      <c r="K240" s="86">
        <f t="shared" si="31"/>
        <v>1</v>
      </c>
      <c r="L240" s="87">
        <f t="shared" si="36"/>
        <v>0.98648629040582836</v>
      </c>
      <c r="M240" s="87">
        <f t="shared" si="32"/>
        <v>9.9999999999999995E-7</v>
      </c>
      <c r="N240" s="87">
        <f t="shared" si="35"/>
        <v>9.9999999999999995E-7</v>
      </c>
      <c r="O240" s="87">
        <f t="shared" si="33"/>
        <v>2.2625938210283157E-2</v>
      </c>
    </row>
    <row r="241" spans="1:15" x14ac:dyDescent="0.25">
      <c r="A241">
        <f>'OH-离子浓度 '!A250</f>
        <v>0</v>
      </c>
      <c r="B241">
        <f>覆盖面积与厚度!B241</f>
        <v>2.3451997357725163</v>
      </c>
      <c r="C241" s="66">
        <f>覆盖面积与厚度!N241</f>
        <v>1</v>
      </c>
      <c r="D241" s="5">
        <f t="shared" si="38"/>
        <v>38553.307199181574</v>
      </c>
      <c r="E241" s="5">
        <v>9.9999999999999995E-7</v>
      </c>
      <c r="F241" s="5">
        <f t="shared" si="37"/>
        <v>9.9999999999999995E-7</v>
      </c>
      <c r="G241" s="5">
        <f t="shared" si="34"/>
        <v>2.2625938210283157E-2</v>
      </c>
      <c r="J241" s="86">
        <f t="shared" si="30"/>
        <v>2.3451997357725163</v>
      </c>
      <c r="K241" s="86">
        <f t="shared" si="31"/>
        <v>1</v>
      </c>
      <c r="L241" s="87">
        <f t="shared" si="36"/>
        <v>0.98648629040582836</v>
      </c>
      <c r="M241" s="87">
        <f t="shared" si="32"/>
        <v>9.9999999999999995E-7</v>
      </c>
      <c r="N241" s="87">
        <f t="shared" si="35"/>
        <v>9.9999999999999995E-7</v>
      </c>
      <c r="O241" s="87">
        <f t="shared" si="33"/>
        <v>2.2625938210283157E-2</v>
      </c>
    </row>
    <row r="242" spans="1:15" x14ac:dyDescent="0.25">
      <c r="A242">
        <f>'OH-离子浓度 '!A251</f>
        <v>0</v>
      </c>
      <c r="B242">
        <f>覆盖面积与厚度!B242</f>
        <v>2.3451997361725163</v>
      </c>
      <c r="C242" s="66">
        <f>覆盖面积与厚度!N242</f>
        <v>1</v>
      </c>
      <c r="D242" s="5">
        <f t="shared" si="38"/>
        <v>38553.307199181574</v>
      </c>
      <c r="E242" s="5">
        <v>9.9999999999999995E-7</v>
      </c>
      <c r="F242" s="5">
        <f t="shared" si="37"/>
        <v>9.9999999999999995E-7</v>
      </c>
      <c r="G242" s="5">
        <f t="shared" si="34"/>
        <v>2.2625938210283157E-2</v>
      </c>
      <c r="J242" s="86">
        <f t="shared" si="30"/>
        <v>2.3451997361725163</v>
      </c>
      <c r="K242" s="86">
        <f t="shared" si="31"/>
        <v>1</v>
      </c>
      <c r="L242" s="87">
        <f t="shared" si="36"/>
        <v>0.98648629040582836</v>
      </c>
      <c r="M242" s="87">
        <f t="shared" si="32"/>
        <v>9.9999999999999995E-7</v>
      </c>
      <c r="N242" s="87">
        <f t="shared" si="35"/>
        <v>9.9999999999999995E-7</v>
      </c>
      <c r="O242" s="87">
        <f t="shared" si="33"/>
        <v>2.2625938210283157E-2</v>
      </c>
    </row>
    <row r="243" spans="1:15" x14ac:dyDescent="0.25">
      <c r="A243">
        <f>'OH-离子浓度 '!A252</f>
        <v>0</v>
      </c>
      <c r="B243">
        <f>覆盖面积与厚度!B243</f>
        <v>2.3451997363725163</v>
      </c>
      <c r="C243" s="66">
        <f>覆盖面积与厚度!N243</f>
        <v>1</v>
      </c>
      <c r="D243" s="5">
        <f t="shared" si="38"/>
        <v>38553.307199181574</v>
      </c>
      <c r="E243" s="5">
        <v>9.9999999999999995E-7</v>
      </c>
      <c r="F243" s="5">
        <f t="shared" si="37"/>
        <v>9.9999999999999995E-7</v>
      </c>
      <c r="G243" s="5">
        <f t="shared" si="34"/>
        <v>2.2625938210283157E-2</v>
      </c>
      <c r="J243" s="86">
        <f t="shared" si="30"/>
        <v>2.3451997363725163</v>
      </c>
      <c r="K243" s="86">
        <f t="shared" si="31"/>
        <v>1</v>
      </c>
      <c r="L243" s="87">
        <f t="shared" si="36"/>
        <v>0.98648629040582836</v>
      </c>
      <c r="M243" s="87">
        <f t="shared" si="32"/>
        <v>9.9999999999999995E-7</v>
      </c>
      <c r="N243" s="87">
        <f t="shared" si="35"/>
        <v>9.9999999999999995E-7</v>
      </c>
      <c r="O243" s="87">
        <f t="shared" si="33"/>
        <v>2.2625938210283157E-2</v>
      </c>
    </row>
    <row r="244" spans="1:15" x14ac:dyDescent="0.25">
      <c r="A244">
        <f>'OH-离子浓度 '!A253</f>
        <v>0</v>
      </c>
      <c r="B244">
        <f>覆盖面积与厚度!B244</f>
        <v>2.3451997453725162</v>
      </c>
      <c r="C244" s="66">
        <f>覆盖面积与厚度!N244</f>
        <v>1</v>
      </c>
      <c r="D244" s="5">
        <f t="shared" si="38"/>
        <v>38553.307199181574</v>
      </c>
      <c r="E244" s="5">
        <v>9.9999999999999995E-7</v>
      </c>
      <c r="F244" s="5">
        <f t="shared" si="37"/>
        <v>9.9999999999999995E-7</v>
      </c>
      <c r="G244" s="5">
        <f t="shared" si="34"/>
        <v>2.2625938210283157E-2</v>
      </c>
      <c r="J244" s="86">
        <f t="shared" si="30"/>
        <v>2.3451997453725162</v>
      </c>
      <c r="K244" s="86">
        <f t="shared" si="31"/>
        <v>1</v>
      </c>
      <c r="L244" s="87">
        <f t="shared" si="36"/>
        <v>0.98648629040582836</v>
      </c>
      <c r="M244" s="87">
        <f t="shared" si="32"/>
        <v>9.9999999999999995E-7</v>
      </c>
      <c r="N244" s="87">
        <f t="shared" si="35"/>
        <v>9.9999999999999995E-7</v>
      </c>
      <c r="O244" s="87">
        <f t="shared" si="33"/>
        <v>2.2625938210283157E-2</v>
      </c>
    </row>
    <row r="245" spans="1:15" x14ac:dyDescent="0.25">
      <c r="A245">
        <f>'OH-离子浓度 '!A254</f>
        <v>0</v>
      </c>
      <c r="B245">
        <f>覆盖面积与厚度!B245</f>
        <v>2.3451998353725161</v>
      </c>
      <c r="C245" s="66">
        <f>覆盖面积与厚度!N245</f>
        <v>1</v>
      </c>
      <c r="D245" s="5">
        <f t="shared" si="38"/>
        <v>38553.307199181574</v>
      </c>
      <c r="E245" s="5">
        <v>9.9999999999999995E-7</v>
      </c>
      <c r="F245" s="5">
        <f t="shared" si="37"/>
        <v>9.9999999999999995E-7</v>
      </c>
      <c r="G245" s="5">
        <f t="shared" si="34"/>
        <v>2.2625938210283157E-2</v>
      </c>
      <c r="J245" s="86">
        <f t="shared" si="30"/>
        <v>2.3451998353725161</v>
      </c>
      <c r="K245" s="86">
        <f t="shared" si="31"/>
        <v>1</v>
      </c>
      <c r="L245" s="87">
        <f t="shared" si="36"/>
        <v>0.98648629040582836</v>
      </c>
      <c r="M245" s="87">
        <f t="shared" si="32"/>
        <v>9.9999999999999995E-7</v>
      </c>
      <c r="N245" s="87">
        <f t="shared" si="35"/>
        <v>9.9999999999999995E-7</v>
      </c>
      <c r="O245" s="87">
        <f t="shared" si="33"/>
        <v>2.2625938210283157E-2</v>
      </c>
    </row>
    <row r="246" spans="1:15" x14ac:dyDescent="0.25">
      <c r="A246">
        <f>'OH-离子浓度 '!A255</f>
        <v>0</v>
      </c>
      <c r="B246">
        <f>覆盖面积与厚度!B246</f>
        <v>2.3452007353725164</v>
      </c>
      <c r="C246" s="66">
        <f>覆盖面积与厚度!N246</f>
        <v>1</v>
      </c>
      <c r="D246" s="5">
        <f t="shared" si="38"/>
        <v>38553.307199181574</v>
      </c>
      <c r="E246" s="5">
        <v>9.9999999999999995E-7</v>
      </c>
      <c r="F246" s="5">
        <f t="shared" si="37"/>
        <v>9.9999999999999995E-7</v>
      </c>
      <c r="G246" s="5">
        <f t="shared" si="34"/>
        <v>2.2625938210283157E-2</v>
      </c>
      <c r="J246" s="86">
        <f t="shared" si="30"/>
        <v>2.3452007353725164</v>
      </c>
      <c r="K246" s="86">
        <f t="shared" si="31"/>
        <v>1</v>
      </c>
      <c r="L246" s="87">
        <f t="shared" si="36"/>
        <v>0.98648629040582836</v>
      </c>
      <c r="M246" s="87">
        <f t="shared" si="32"/>
        <v>9.9999999999999995E-7</v>
      </c>
      <c r="N246" s="87">
        <f t="shared" si="35"/>
        <v>9.9999999999999995E-7</v>
      </c>
      <c r="O246" s="87">
        <f t="shared" si="33"/>
        <v>2.2625938210283157E-2</v>
      </c>
    </row>
    <row r="247" spans="1:15" x14ac:dyDescent="0.25">
      <c r="A247">
        <f>'OH-离子浓度 '!A256</f>
        <v>7.4868119641229509E-6</v>
      </c>
      <c r="B247">
        <f>覆盖面积与厚度!B247</f>
        <v>2.3452072221844804</v>
      </c>
      <c r="C247" s="66">
        <f>覆盖面积与厚度!N247</f>
        <v>1</v>
      </c>
      <c r="D247" s="5">
        <f t="shared" si="38"/>
        <v>38553.307199181574</v>
      </c>
      <c r="E247" s="5">
        <v>9.9999999999999995E-7</v>
      </c>
      <c r="F247" s="5">
        <f t="shared" si="37"/>
        <v>9.9999999999999995E-7</v>
      </c>
      <c r="G247" s="5">
        <f t="shared" si="34"/>
        <v>2.2625938210283157E-2</v>
      </c>
      <c r="J247" s="86">
        <f t="shared" si="30"/>
        <v>2.3452072221844804</v>
      </c>
      <c r="K247" s="86">
        <f t="shared" si="31"/>
        <v>1</v>
      </c>
      <c r="L247" s="87">
        <f t="shared" si="36"/>
        <v>0.98648629040582836</v>
      </c>
      <c r="M247" s="87">
        <f t="shared" si="32"/>
        <v>9.9999999999999995E-7</v>
      </c>
      <c r="N247" s="87">
        <f t="shared" si="35"/>
        <v>9.9999999999999995E-7</v>
      </c>
      <c r="O247" s="87">
        <f t="shared" si="33"/>
        <v>2.2625938210283157E-2</v>
      </c>
    </row>
    <row r="248" spans="1:15" x14ac:dyDescent="0.25">
      <c r="A248">
        <f>'OH-离子浓度 '!A257</f>
        <v>0</v>
      </c>
      <c r="B248">
        <f>覆盖面积与厚度!B248</f>
        <v>2.3452097353725163</v>
      </c>
      <c r="C248" s="66">
        <f>覆盖面积与厚度!N248</f>
        <v>1</v>
      </c>
      <c r="D248" s="5">
        <f t="shared" si="38"/>
        <v>18.630542539353492</v>
      </c>
      <c r="E248" s="5">
        <v>9.9999999999999995E-7</v>
      </c>
      <c r="F248" s="5">
        <f t="shared" si="37"/>
        <v>9.9999999999999995E-7</v>
      </c>
      <c r="G248" s="5">
        <f t="shared" si="34"/>
        <v>2.2625938210283157E-2</v>
      </c>
      <c r="J248" s="86">
        <f t="shared" si="30"/>
        <v>2.3452097353725163</v>
      </c>
      <c r="K248" s="86">
        <f t="shared" si="31"/>
        <v>1</v>
      </c>
      <c r="L248" s="87">
        <f t="shared" si="36"/>
        <v>0.98648629040582836</v>
      </c>
      <c r="M248" s="87">
        <f t="shared" si="32"/>
        <v>9.9999999999999995E-7</v>
      </c>
      <c r="N248" s="87">
        <f t="shared" si="35"/>
        <v>9.9999999999999995E-7</v>
      </c>
      <c r="O248" s="87">
        <f t="shared" si="33"/>
        <v>2.2625938210283157E-2</v>
      </c>
    </row>
    <row r="249" spans="1:15" x14ac:dyDescent="0.25">
      <c r="A249">
        <f>'OH-离子浓度 '!A258</f>
        <v>0</v>
      </c>
      <c r="B249">
        <f>覆盖面积与厚度!B249</f>
        <v>2.3452197353725164</v>
      </c>
      <c r="C249" s="66">
        <f>覆盖面积与厚度!N249</f>
        <v>1</v>
      </c>
      <c r="D249" s="5">
        <f t="shared" si="38"/>
        <v>18.630542539353492</v>
      </c>
      <c r="E249" s="5">
        <v>9.9999999999999995E-7</v>
      </c>
      <c r="F249" s="5">
        <f t="shared" si="37"/>
        <v>9.9999999999999995E-7</v>
      </c>
      <c r="G249" s="5">
        <f t="shared" si="34"/>
        <v>2.2625938210283157E-2</v>
      </c>
      <c r="J249" s="86">
        <f t="shared" si="30"/>
        <v>2.3452197353725164</v>
      </c>
      <c r="K249" s="86">
        <f t="shared" si="31"/>
        <v>1</v>
      </c>
      <c r="L249" s="87">
        <f t="shared" si="36"/>
        <v>0.98648629040582836</v>
      </c>
      <c r="M249" s="87">
        <f t="shared" si="32"/>
        <v>9.9999999999999995E-7</v>
      </c>
      <c r="N249" s="87">
        <f t="shared" si="35"/>
        <v>9.9999999999999995E-7</v>
      </c>
      <c r="O249" s="87">
        <f t="shared" si="33"/>
        <v>2.2625938210283157E-2</v>
      </c>
    </row>
    <row r="250" spans="1:15" x14ac:dyDescent="0.25">
      <c r="A250">
        <f>'OH-离子浓度 '!A259</f>
        <v>0</v>
      </c>
      <c r="B250">
        <f>覆盖面积与厚度!B250</f>
        <v>2.3452497353725161</v>
      </c>
      <c r="C250" s="66">
        <f>覆盖面积与厚度!N250</f>
        <v>1</v>
      </c>
      <c r="D250" s="5">
        <f t="shared" si="38"/>
        <v>18.630542539353492</v>
      </c>
      <c r="E250" s="5">
        <v>9.9999999999999995E-7</v>
      </c>
      <c r="F250" s="5">
        <f t="shared" si="37"/>
        <v>9.9999999999999995E-7</v>
      </c>
      <c r="G250" s="5">
        <f t="shared" si="34"/>
        <v>2.2625938210283157E-2</v>
      </c>
      <c r="J250" s="86">
        <f t="shared" si="30"/>
        <v>2.3452497353725161</v>
      </c>
      <c r="K250" s="86">
        <f t="shared" si="31"/>
        <v>1</v>
      </c>
      <c r="L250" s="87">
        <f t="shared" si="36"/>
        <v>0.98648629040582836</v>
      </c>
      <c r="M250" s="87">
        <f t="shared" si="32"/>
        <v>9.9999999999999995E-7</v>
      </c>
      <c r="N250" s="87">
        <f t="shared" si="35"/>
        <v>9.9999999999999995E-7</v>
      </c>
      <c r="O250" s="87">
        <f t="shared" si="33"/>
        <v>2.2625938210283157E-2</v>
      </c>
    </row>
    <row r="251" spans="1:15" x14ac:dyDescent="0.25">
      <c r="A251">
        <f>'OH-离子浓度 '!A260</f>
        <v>0</v>
      </c>
      <c r="B251">
        <f>覆盖面积与厚度!B251</f>
        <v>2.3452797353725163</v>
      </c>
      <c r="C251" s="66">
        <f>覆盖面积与厚度!N251</f>
        <v>1</v>
      </c>
      <c r="D251" s="5">
        <f t="shared" si="38"/>
        <v>18.630542539353492</v>
      </c>
      <c r="E251" s="5">
        <v>9.9999999999999995E-7</v>
      </c>
      <c r="F251" s="5">
        <f t="shared" si="37"/>
        <v>9.9999999999999995E-7</v>
      </c>
      <c r="G251" s="5">
        <f t="shared" si="34"/>
        <v>2.2625938210283157E-2</v>
      </c>
      <c r="J251" s="86">
        <f t="shared" si="30"/>
        <v>2.3452797353725163</v>
      </c>
      <c r="K251" s="86">
        <f t="shared" si="31"/>
        <v>1</v>
      </c>
      <c r="L251" s="87">
        <f t="shared" si="36"/>
        <v>0.98648629040582836</v>
      </c>
      <c r="M251" s="87">
        <f t="shared" si="32"/>
        <v>9.9999999999999995E-7</v>
      </c>
      <c r="N251" s="87">
        <f t="shared" si="35"/>
        <v>9.9999999999999995E-7</v>
      </c>
      <c r="O251" s="87">
        <f t="shared" si="33"/>
        <v>2.2625938210283157E-2</v>
      </c>
    </row>
    <row r="252" spans="1:15" x14ac:dyDescent="0.25">
      <c r="A252">
        <f>'OH-离子浓度 '!A261</f>
        <v>0</v>
      </c>
      <c r="B252">
        <f>覆盖面积与厚度!B252</f>
        <v>2.3452997353725165</v>
      </c>
      <c r="C252" s="66">
        <f>覆盖面积与厚度!N252</f>
        <v>1</v>
      </c>
      <c r="D252" s="5">
        <f t="shared" si="38"/>
        <v>18.630542539353492</v>
      </c>
      <c r="E252" s="5">
        <v>9.9999999999999995E-7</v>
      </c>
      <c r="F252" s="5">
        <f t="shared" si="37"/>
        <v>9.9999999999999995E-7</v>
      </c>
      <c r="G252" s="5">
        <f t="shared" si="34"/>
        <v>2.2625938210283157E-2</v>
      </c>
      <c r="J252" s="86">
        <f t="shared" si="30"/>
        <v>2.3452997353725165</v>
      </c>
      <c r="K252" s="86">
        <f t="shared" si="31"/>
        <v>1</v>
      </c>
      <c r="L252" s="87">
        <f t="shared" si="36"/>
        <v>0.98648629040582836</v>
      </c>
      <c r="M252" s="87">
        <f t="shared" si="32"/>
        <v>9.9999999999999995E-7</v>
      </c>
      <c r="N252" s="87">
        <f t="shared" si="35"/>
        <v>9.9999999999999995E-7</v>
      </c>
      <c r="O252" s="87">
        <f t="shared" si="33"/>
        <v>2.2625938210283157E-2</v>
      </c>
    </row>
    <row r="253" spans="1:15" x14ac:dyDescent="0.25">
      <c r="A253">
        <f>'OH-离子浓度 '!A262</f>
        <v>0</v>
      </c>
      <c r="B253">
        <f>覆盖面积与厚度!B253</f>
        <v>2.3453997353725162</v>
      </c>
      <c r="C253" s="66">
        <f>覆盖面积与厚度!N253</f>
        <v>1</v>
      </c>
      <c r="D253" s="5">
        <f t="shared" si="38"/>
        <v>18.630542539353492</v>
      </c>
      <c r="E253" s="5">
        <v>9.9999999999999995E-7</v>
      </c>
      <c r="F253" s="5">
        <f t="shared" si="37"/>
        <v>9.9999999999999995E-7</v>
      </c>
      <c r="G253" s="5">
        <f t="shared" si="34"/>
        <v>2.2625938210283157E-2</v>
      </c>
      <c r="J253" s="86">
        <f t="shared" si="30"/>
        <v>2.3453997353725162</v>
      </c>
      <c r="K253" s="86">
        <f t="shared" si="31"/>
        <v>1</v>
      </c>
      <c r="L253" s="87">
        <f t="shared" si="36"/>
        <v>0.98648629040582836</v>
      </c>
      <c r="M253" s="87">
        <f t="shared" si="32"/>
        <v>9.9999999999999995E-7</v>
      </c>
      <c r="N253" s="87">
        <f t="shared" si="35"/>
        <v>9.9999999999999995E-7</v>
      </c>
      <c r="O253" s="87">
        <f t="shared" si="33"/>
        <v>2.2625938210283157E-2</v>
      </c>
    </row>
    <row r="254" spans="1:15" x14ac:dyDescent="0.25">
      <c r="A254">
        <f>'OH-离子浓度 '!A263</f>
        <v>0</v>
      </c>
      <c r="B254">
        <f>覆盖面积与厚度!B254</f>
        <v>2.3456997353725164</v>
      </c>
      <c r="C254" s="66">
        <f>覆盖面积与厚度!N254</f>
        <v>1</v>
      </c>
      <c r="D254" s="5">
        <f t="shared" si="38"/>
        <v>18.630542539353492</v>
      </c>
      <c r="E254" s="5">
        <v>9.9999999999999995E-7</v>
      </c>
      <c r="F254" s="5">
        <f t="shared" si="37"/>
        <v>9.9999999999999995E-7</v>
      </c>
      <c r="G254" s="5">
        <f t="shared" si="34"/>
        <v>2.2625938210283157E-2</v>
      </c>
      <c r="J254" s="86">
        <f t="shared" si="30"/>
        <v>2.3456997353725164</v>
      </c>
      <c r="K254" s="86">
        <f t="shared" si="31"/>
        <v>1</v>
      </c>
      <c r="L254" s="87">
        <f t="shared" si="36"/>
        <v>0.98648629040582836</v>
      </c>
      <c r="M254" s="87">
        <f t="shared" si="32"/>
        <v>9.9999999999999995E-7</v>
      </c>
      <c r="N254" s="87">
        <f t="shared" si="35"/>
        <v>9.9999999999999995E-7</v>
      </c>
      <c r="O254" s="87">
        <f t="shared" si="33"/>
        <v>2.2625938210283157E-2</v>
      </c>
    </row>
    <row r="255" spans="1:15" x14ac:dyDescent="0.25">
      <c r="A255">
        <f>'OH-离子浓度 '!A264</f>
        <v>0</v>
      </c>
      <c r="B255">
        <f>覆盖面积与厚度!B255</f>
        <v>2.3459997353725162</v>
      </c>
      <c r="C255" s="66">
        <f>覆盖面积与厚度!N255</f>
        <v>1</v>
      </c>
      <c r="D255" s="5">
        <f t="shared" si="38"/>
        <v>18.630542539353492</v>
      </c>
      <c r="E255" s="5">
        <v>9.9999999999999995E-7</v>
      </c>
      <c r="F255" s="5">
        <f t="shared" si="37"/>
        <v>9.9999999999999995E-7</v>
      </c>
      <c r="G255" s="5">
        <f t="shared" si="34"/>
        <v>2.2625938210283157E-2</v>
      </c>
      <c r="J255" s="86">
        <f t="shared" si="30"/>
        <v>2.3459997353725162</v>
      </c>
      <c r="K255" s="86">
        <f t="shared" si="31"/>
        <v>1</v>
      </c>
      <c r="L255" s="87">
        <f t="shared" si="36"/>
        <v>0.98648629040582836</v>
      </c>
      <c r="M255" s="87">
        <f t="shared" si="32"/>
        <v>9.9999999999999995E-7</v>
      </c>
      <c r="N255" s="87">
        <f t="shared" si="35"/>
        <v>9.9999999999999995E-7</v>
      </c>
      <c r="O255" s="87">
        <f t="shared" si="33"/>
        <v>2.2625938210283157E-2</v>
      </c>
    </row>
    <row r="256" spans="1:15" x14ac:dyDescent="0.25">
      <c r="A256">
        <f>'OH-离子浓度 '!A265</f>
        <v>0</v>
      </c>
      <c r="B256">
        <f>覆盖面积与厚度!B256</f>
        <v>2.3461997353725161</v>
      </c>
      <c r="C256" s="66">
        <f>覆盖面积与厚度!N256</f>
        <v>1</v>
      </c>
      <c r="D256" s="5">
        <f t="shared" si="38"/>
        <v>18.630542539353492</v>
      </c>
      <c r="E256" s="5">
        <v>9.9999999999999995E-7</v>
      </c>
      <c r="F256" s="5">
        <f t="shared" si="37"/>
        <v>9.9999999999999995E-7</v>
      </c>
      <c r="G256" s="5">
        <f t="shared" si="34"/>
        <v>2.2625938210283157E-2</v>
      </c>
      <c r="J256" s="86">
        <f t="shared" si="30"/>
        <v>2.3461997353725161</v>
      </c>
      <c r="K256" s="86">
        <f t="shared" si="31"/>
        <v>1</v>
      </c>
      <c r="L256" s="87">
        <f t="shared" si="36"/>
        <v>0.98648629040582836</v>
      </c>
      <c r="M256" s="87">
        <f t="shared" si="32"/>
        <v>9.9999999999999995E-7</v>
      </c>
      <c r="N256" s="87">
        <f t="shared" si="35"/>
        <v>9.9999999999999995E-7</v>
      </c>
      <c r="O256" s="87">
        <f t="shared" si="33"/>
        <v>2.2625938210283157E-2</v>
      </c>
    </row>
    <row r="257" spans="1:15" x14ac:dyDescent="0.25">
      <c r="A257">
        <f>'OH-离子浓度 '!A266</f>
        <v>0</v>
      </c>
      <c r="B257">
        <f>覆盖面积与厚度!B257</f>
        <v>2.347199735372516</v>
      </c>
      <c r="C257" s="66">
        <f>覆盖面积与厚度!N257</f>
        <v>1</v>
      </c>
      <c r="D257" s="5">
        <f t="shared" si="38"/>
        <v>18.630542539353492</v>
      </c>
      <c r="E257" s="5">
        <v>9.9999999999999995E-7</v>
      </c>
      <c r="F257" s="5">
        <f t="shared" si="37"/>
        <v>9.9999999999999995E-7</v>
      </c>
      <c r="G257" s="5">
        <f t="shared" si="34"/>
        <v>2.2625938210283157E-2</v>
      </c>
      <c r="J257" s="86">
        <f t="shared" si="30"/>
        <v>2.347199735372516</v>
      </c>
      <c r="K257" s="86">
        <f t="shared" si="31"/>
        <v>1</v>
      </c>
      <c r="L257" s="87">
        <f t="shared" si="36"/>
        <v>0.98648629040582836</v>
      </c>
      <c r="M257" s="87">
        <f t="shared" si="32"/>
        <v>9.9999999999999995E-7</v>
      </c>
      <c r="N257" s="87">
        <f t="shared" si="35"/>
        <v>9.9999999999999995E-7</v>
      </c>
      <c r="O257" s="87">
        <f t="shared" si="33"/>
        <v>2.2625938210283157E-2</v>
      </c>
    </row>
    <row r="258" spans="1:15" x14ac:dyDescent="0.25">
      <c r="A258">
        <f>'OH-离子浓度 '!A267</f>
        <v>0</v>
      </c>
      <c r="B258">
        <f>覆盖面积与厚度!B258</f>
        <v>2.3501997353725161</v>
      </c>
      <c r="C258" s="66">
        <f>覆盖面积与厚度!N258</f>
        <v>1</v>
      </c>
      <c r="D258" s="5">
        <f t="shared" si="38"/>
        <v>18.630542539353492</v>
      </c>
      <c r="E258" s="5">
        <v>9.9999999999999995E-7</v>
      </c>
      <c r="F258" s="5">
        <f t="shared" si="37"/>
        <v>9.9999999999999995E-7</v>
      </c>
      <c r="G258" s="5">
        <f t="shared" si="34"/>
        <v>2.2625938210283157E-2</v>
      </c>
      <c r="J258" s="86">
        <f t="shared" si="30"/>
        <v>2.3501997353725161</v>
      </c>
      <c r="K258" s="86">
        <f t="shared" si="31"/>
        <v>1</v>
      </c>
      <c r="L258" s="87">
        <f t="shared" si="36"/>
        <v>0.98648629040582836</v>
      </c>
      <c r="M258" s="87">
        <f t="shared" si="32"/>
        <v>9.9999999999999995E-7</v>
      </c>
      <c r="N258" s="87">
        <f t="shared" si="35"/>
        <v>9.9999999999999995E-7</v>
      </c>
      <c r="O258" s="87">
        <f t="shared" si="33"/>
        <v>2.2625938210283157E-2</v>
      </c>
    </row>
    <row r="259" spans="1:15" x14ac:dyDescent="0.25">
      <c r="A259">
        <f>'OH-离子浓度 '!A268</f>
        <v>0</v>
      </c>
      <c r="B259">
        <f>覆盖面积与厚度!B259</f>
        <v>2.3531997353725163</v>
      </c>
      <c r="C259" s="66">
        <f>覆盖面积与厚度!N259</f>
        <v>1</v>
      </c>
      <c r="D259" s="5">
        <f t="shared" si="38"/>
        <v>18.630542539353492</v>
      </c>
      <c r="E259" s="5">
        <v>9.9999999999999995E-7</v>
      </c>
      <c r="F259" s="5">
        <f t="shared" si="37"/>
        <v>9.9999999999999995E-7</v>
      </c>
      <c r="G259" s="5">
        <f t="shared" si="34"/>
        <v>2.2625938210283157E-2</v>
      </c>
      <c r="J259" s="86">
        <f t="shared" si="30"/>
        <v>2.3531997353725163</v>
      </c>
      <c r="K259" s="86">
        <f t="shared" si="31"/>
        <v>1</v>
      </c>
      <c r="L259" s="87">
        <f t="shared" si="36"/>
        <v>0.98648629040582836</v>
      </c>
      <c r="M259" s="87">
        <f t="shared" si="32"/>
        <v>9.9999999999999995E-7</v>
      </c>
      <c r="N259" s="87">
        <f t="shared" si="35"/>
        <v>9.9999999999999995E-7</v>
      </c>
      <c r="O259" s="87">
        <f t="shared" si="33"/>
        <v>2.2625938210283157E-2</v>
      </c>
    </row>
    <row r="260" spans="1:15" x14ac:dyDescent="0.25">
      <c r="A260">
        <f>'OH-离子浓度 '!A269</f>
        <v>0</v>
      </c>
      <c r="B260">
        <f>覆盖面积与厚度!B260</f>
        <v>2.355199735372516</v>
      </c>
      <c r="C260" s="66">
        <f>覆盖面积与厚度!N260</f>
        <v>1</v>
      </c>
      <c r="D260" s="5">
        <f t="shared" si="38"/>
        <v>18.630542539353492</v>
      </c>
      <c r="E260" s="5">
        <v>9.9999999999999995E-7</v>
      </c>
      <c r="F260" s="5">
        <f t="shared" si="37"/>
        <v>9.9999999999999995E-7</v>
      </c>
      <c r="G260" s="5">
        <f t="shared" si="34"/>
        <v>2.2625938210283157E-2</v>
      </c>
      <c r="J260" s="86">
        <f t="shared" si="30"/>
        <v>2.355199735372516</v>
      </c>
      <c r="K260" s="86">
        <f t="shared" si="31"/>
        <v>1</v>
      </c>
      <c r="L260" s="87">
        <f t="shared" si="36"/>
        <v>0.98648629040582836</v>
      </c>
      <c r="M260" s="87">
        <f t="shared" si="32"/>
        <v>9.9999999999999995E-7</v>
      </c>
      <c r="N260" s="87">
        <f t="shared" si="35"/>
        <v>9.9999999999999995E-7</v>
      </c>
      <c r="O260" s="87">
        <f t="shared" si="33"/>
        <v>2.2625938210283157E-2</v>
      </c>
    </row>
    <row r="261" spans="1:15" x14ac:dyDescent="0.25">
      <c r="A261">
        <f>'OH-离子浓度 '!A270</f>
        <v>0</v>
      </c>
      <c r="B261">
        <f>覆盖面积与厚度!B261</f>
        <v>2.3651997353725163</v>
      </c>
      <c r="C261" s="66">
        <f>覆盖面积与厚度!N261</f>
        <v>1</v>
      </c>
      <c r="D261" s="5">
        <f t="shared" si="38"/>
        <v>18.630542539353492</v>
      </c>
      <c r="E261" s="5">
        <v>9.9999999999999995E-7</v>
      </c>
      <c r="F261" s="5">
        <f t="shared" si="37"/>
        <v>9.9999999999999995E-7</v>
      </c>
      <c r="G261" s="5">
        <f t="shared" si="34"/>
        <v>2.2625938210283157E-2</v>
      </c>
      <c r="J261" s="86">
        <f t="shared" si="30"/>
        <v>2.3651997353725163</v>
      </c>
      <c r="K261" s="86">
        <f t="shared" si="31"/>
        <v>1</v>
      </c>
      <c r="L261" s="87">
        <f t="shared" si="36"/>
        <v>0.98648629040582836</v>
      </c>
      <c r="M261" s="87">
        <f t="shared" si="32"/>
        <v>9.9999999999999995E-7</v>
      </c>
      <c r="N261" s="87">
        <f t="shared" si="35"/>
        <v>9.9999999999999995E-7</v>
      </c>
      <c r="O261" s="87">
        <f t="shared" si="33"/>
        <v>2.2625938210283157E-2</v>
      </c>
    </row>
    <row r="262" spans="1:15" x14ac:dyDescent="0.25">
      <c r="A262">
        <f>'OH-离子浓度 '!A271</f>
        <v>0</v>
      </c>
      <c r="B262">
        <f>覆盖面积与厚度!B262</f>
        <v>2.3951997353725161</v>
      </c>
      <c r="C262" s="66">
        <f>覆盖面积与厚度!N262</f>
        <v>1</v>
      </c>
      <c r="D262" s="5">
        <f t="shared" si="38"/>
        <v>18.630542539353492</v>
      </c>
      <c r="E262" s="5">
        <v>9.9999999999999995E-7</v>
      </c>
      <c r="F262" s="5">
        <f t="shared" si="37"/>
        <v>9.9999999999999995E-7</v>
      </c>
      <c r="G262" s="5">
        <f t="shared" si="34"/>
        <v>2.2625938210283157E-2</v>
      </c>
      <c r="J262" s="86">
        <f t="shared" si="30"/>
        <v>2.3951997353725161</v>
      </c>
      <c r="K262" s="86">
        <f t="shared" si="31"/>
        <v>1</v>
      </c>
      <c r="L262" s="87">
        <f t="shared" si="36"/>
        <v>0.98648629040582836</v>
      </c>
      <c r="M262" s="87">
        <f t="shared" si="32"/>
        <v>9.9999999999999995E-7</v>
      </c>
      <c r="N262" s="87">
        <f t="shared" si="35"/>
        <v>9.9999999999999995E-7</v>
      </c>
      <c r="O262" s="87">
        <f t="shared" si="33"/>
        <v>2.2625938210283157E-2</v>
      </c>
    </row>
    <row r="263" spans="1:15" x14ac:dyDescent="0.25">
      <c r="A263">
        <f>'OH-离子浓度 '!A272</f>
        <v>0</v>
      </c>
      <c r="B263">
        <f>覆盖面积与厚度!B263</f>
        <v>2.4251997353725163</v>
      </c>
      <c r="C263" s="66">
        <f>覆盖面积与厚度!N263</f>
        <v>1</v>
      </c>
      <c r="D263" s="5">
        <f t="shared" si="38"/>
        <v>18.630542539353492</v>
      </c>
      <c r="E263" s="5">
        <v>9.9999999999999995E-7</v>
      </c>
      <c r="F263" s="5">
        <f t="shared" si="37"/>
        <v>9.9999999999999995E-7</v>
      </c>
      <c r="G263" s="5">
        <f t="shared" si="34"/>
        <v>2.2625938210283157E-2</v>
      </c>
      <c r="J263" s="86">
        <f t="shared" ref="J263:J326" si="39">B263</f>
        <v>2.4251997353725163</v>
      </c>
      <c r="K263" s="86">
        <f t="shared" ref="K263:K326" si="40">C263</f>
        <v>1</v>
      </c>
      <c r="L263" s="87">
        <f t="shared" si="36"/>
        <v>0.98648629040582836</v>
      </c>
      <c r="M263" s="87">
        <f t="shared" ref="M263:M326" si="41">E263</f>
        <v>9.9999999999999995E-7</v>
      </c>
      <c r="N263" s="87">
        <f t="shared" si="35"/>
        <v>9.9999999999999995E-7</v>
      </c>
      <c r="O263" s="87">
        <f t="shared" si="33"/>
        <v>2.2625938210283157E-2</v>
      </c>
    </row>
    <row r="264" spans="1:15" x14ac:dyDescent="0.25">
      <c r="A264">
        <f>'OH-离子浓度 '!A273</f>
        <v>0</v>
      </c>
      <c r="B264">
        <f>覆盖面积与厚度!B264</f>
        <v>2.4451997353725163</v>
      </c>
      <c r="C264" s="66">
        <f>覆盖面积与厚度!N264</f>
        <v>1</v>
      </c>
      <c r="D264" s="5">
        <f t="shared" si="38"/>
        <v>18.630542539353492</v>
      </c>
      <c r="E264" s="5">
        <v>9.9999999999999995E-7</v>
      </c>
      <c r="F264" s="5">
        <f t="shared" si="37"/>
        <v>9.9999999999999995E-7</v>
      </c>
      <c r="G264" s="5">
        <f t="shared" si="34"/>
        <v>2.2625938210283157E-2</v>
      </c>
      <c r="J264" s="86">
        <f t="shared" si="39"/>
        <v>2.4451997353725163</v>
      </c>
      <c r="K264" s="86">
        <f t="shared" si="40"/>
        <v>1</v>
      </c>
      <c r="L264" s="87">
        <f t="shared" si="36"/>
        <v>0.98648629040582836</v>
      </c>
      <c r="M264" s="87">
        <f t="shared" si="41"/>
        <v>9.9999999999999995E-7</v>
      </c>
      <c r="N264" s="87">
        <f t="shared" si="35"/>
        <v>9.9999999999999995E-7</v>
      </c>
      <c r="O264" s="87">
        <f t="shared" ref="O264:O327" si="42">$N264*$C$1/$C$3/$C$4/$C$2*10*(60*60*24*365)</f>
        <v>2.2625938210283157E-2</v>
      </c>
    </row>
    <row r="265" spans="1:15" x14ac:dyDescent="0.25">
      <c r="A265">
        <f>'OH-离子浓度 '!A274</f>
        <v>0</v>
      </c>
      <c r="B265">
        <f>覆盖面积与厚度!B265</f>
        <v>2.4951997353725162</v>
      </c>
      <c r="C265" s="66">
        <f>覆盖面积与厚度!N265</f>
        <v>1</v>
      </c>
      <c r="D265" s="5">
        <f t="shared" si="38"/>
        <v>18.630542539353492</v>
      </c>
      <c r="E265" s="5">
        <v>9.9999999999999995E-7</v>
      </c>
      <c r="F265" s="5">
        <f t="shared" si="37"/>
        <v>9.9999999999999995E-7</v>
      </c>
      <c r="G265" s="5">
        <f t="shared" ref="G265:G328" si="43">$F265*$C$1/$C$3/$C$4/$C$2*10*60*60*24*365</f>
        <v>2.2625938210283157E-2</v>
      </c>
      <c r="J265" s="86">
        <f t="shared" si="39"/>
        <v>2.4951997353725162</v>
      </c>
      <c r="K265" s="86">
        <f t="shared" si="40"/>
        <v>1</v>
      </c>
      <c r="L265" s="87">
        <f t="shared" si="36"/>
        <v>0.98648629040582836</v>
      </c>
      <c r="M265" s="87">
        <f t="shared" si="41"/>
        <v>9.9999999999999995E-7</v>
      </c>
      <c r="N265" s="87">
        <f t="shared" ref="N265:N328" si="44">L265*(1-K265)+K265*M265</f>
        <v>9.9999999999999995E-7</v>
      </c>
      <c r="O265" s="87">
        <f t="shared" si="42"/>
        <v>2.2625938210283157E-2</v>
      </c>
    </row>
    <row r="266" spans="1:15" x14ac:dyDescent="0.25">
      <c r="A266" t="str">
        <f>'OH-离子浓度 '!A275</f>
        <v>(t1+t2)*9</v>
      </c>
      <c r="B266">
        <f>覆盖面积与厚度!B266</f>
        <v>2.5451997353725164</v>
      </c>
      <c r="C266" s="66">
        <f>覆盖面积与厚度!N266</f>
        <v>1</v>
      </c>
      <c r="D266" s="5">
        <f t="shared" si="38"/>
        <v>18.630542539353492</v>
      </c>
      <c r="E266" s="5">
        <v>9.9999999999999995E-7</v>
      </c>
      <c r="F266" s="5">
        <f t="shared" si="37"/>
        <v>9.9999999999999995E-7</v>
      </c>
      <c r="G266" s="5">
        <f t="shared" si="43"/>
        <v>2.2625938210283157E-2</v>
      </c>
      <c r="J266" s="86">
        <f t="shared" si="39"/>
        <v>2.5451997353725164</v>
      </c>
      <c r="K266" s="86">
        <f t="shared" si="40"/>
        <v>1</v>
      </c>
      <c r="L266" s="87">
        <f t="shared" ref="L266:L329" si="45">L265</f>
        <v>0.98648629040582836</v>
      </c>
      <c r="M266" s="87">
        <f t="shared" si="41"/>
        <v>9.9999999999999995E-7</v>
      </c>
      <c r="N266" s="87">
        <f t="shared" si="44"/>
        <v>9.9999999999999995E-7</v>
      </c>
      <c r="O266" s="87">
        <f t="shared" si="42"/>
        <v>2.2625938210283157E-2</v>
      </c>
    </row>
    <row r="267" spans="1:15" x14ac:dyDescent="0.25">
      <c r="A267">
        <f>'OH-离子浓度 '!A276</f>
        <v>2.6383412796306209</v>
      </c>
      <c r="B267">
        <f>覆盖面积与厚度!B267</f>
        <v>2.5951997353725162</v>
      </c>
      <c r="C267" s="66">
        <f>覆盖面积与厚度!N267</f>
        <v>1</v>
      </c>
      <c r="D267" s="5">
        <f t="shared" si="38"/>
        <v>18.630542539353492</v>
      </c>
      <c r="E267" s="5">
        <v>9.9999999999999995E-7</v>
      </c>
      <c r="F267" s="5">
        <f t="shared" si="37"/>
        <v>9.9999999999999995E-7</v>
      </c>
      <c r="G267" s="5">
        <f t="shared" si="43"/>
        <v>2.2625938210283157E-2</v>
      </c>
      <c r="J267" s="86">
        <f t="shared" si="39"/>
        <v>2.5951997353725162</v>
      </c>
      <c r="K267" s="86">
        <f t="shared" si="40"/>
        <v>1</v>
      </c>
      <c r="L267" s="87">
        <f t="shared" si="45"/>
        <v>0.98648629040582836</v>
      </c>
      <c r="M267" s="87">
        <f t="shared" si="41"/>
        <v>9.9999999999999995E-7</v>
      </c>
      <c r="N267" s="87">
        <f t="shared" si="44"/>
        <v>9.9999999999999995E-7</v>
      </c>
      <c r="O267" s="87">
        <f t="shared" si="42"/>
        <v>2.2625938210283157E-2</v>
      </c>
    </row>
    <row r="268" spans="1:15" x14ac:dyDescent="0.25">
      <c r="A268">
        <f>'OH-离子浓度 '!A277</f>
        <v>0.2931415442581049</v>
      </c>
      <c r="B268">
        <f>覆盖面积与厚度!B268</f>
        <v>2.6383487664425851</v>
      </c>
      <c r="C268" s="66">
        <f>覆盖面积与厚度!N268</f>
        <v>1</v>
      </c>
      <c r="D268" s="5">
        <f t="shared" si="38"/>
        <v>18.630542539353492</v>
      </c>
      <c r="E268" s="5">
        <v>9.9999999999999995E-7</v>
      </c>
      <c r="F268" s="5">
        <f t="shared" si="37"/>
        <v>9.9999999999999995E-7</v>
      </c>
      <c r="G268" s="5">
        <f t="shared" si="43"/>
        <v>2.2625938210283157E-2</v>
      </c>
      <c r="J268" s="86">
        <f t="shared" si="39"/>
        <v>2.6383487664425851</v>
      </c>
      <c r="K268" s="86">
        <f t="shared" si="40"/>
        <v>1</v>
      </c>
      <c r="L268" s="87">
        <f t="shared" si="45"/>
        <v>0.98648629040582836</v>
      </c>
      <c r="M268" s="87">
        <f t="shared" si="41"/>
        <v>9.9999999999999995E-7</v>
      </c>
      <c r="N268" s="87">
        <f t="shared" si="44"/>
        <v>9.9999999999999995E-7</v>
      </c>
      <c r="O268" s="87">
        <f t="shared" si="42"/>
        <v>2.2625938210283157E-2</v>
      </c>
    </row>
    <row r="269" spans="1:15" x14ac:dyDescent="0.25">
      <c r="A269">
        <f>'OH-离子浓度 '!A278</f>
        <v>0</v>
      </c>
      <c r="B269">
        <f>覆盖面积与厚度!B269</f>
        <v>2.6383487665425851</v>
      </c>
      <c r="C269" s="66">
        <f>覆盖面积与厚度!N269</f>
        <v>1</v>
      </c>
      <c r="D269" s="5">
        <f t="shared" si="38"/>
        <v>38553.307199181574</v>
      </c>
      <c r="E269" s="5">
        <v>9.9999999999999995E-7</v>
      </c>
      <c r="F269" s="5">
        <f t="shared" si="37"/>
        <v>9.9999999999999995E-7</v>
      </c>
      <c r="G269" s="5">
        <f t="shared" si="43"/>
        <v>2.2625938210283157E-2</v>
      </c>
      <c r="J269" s="86">
        <f t="shared" si="39"/>
        <v>2.6383487665425851</v>
      </c>
      <c r="K269" s="86">
        <f t="shared" si="40"/>
        <v>1</v>
      </c>
      <c r="L269" s="87">
        <f t="shared" si="45"/>
        <v>0.98648629040582836</v>
      </c>
      <c r="M269" s="87">
        <f t="shared" si="41"/>
        <v>9.9999999999999995E-7</v>
      </c>
      <c r="N269" s="87">
        <f t="shared" si="44"/>
        <v>9.9999999999999995E-7</v>
      </c>
      <c r="O269" s="87">
        <f t="shared" si="42"/>
        <v>2.2625938210283157E-2</v>
      </c>
    </row>
    <row r="270" spans="1:15" x14ac:dyDescent="0.25">
      <c r="A270">
        <f>'OH-离子浓度 '!A279</f>
        <v>0</v>
      </c>
      <c r="B270">
        <f>覆盖面积与厚度!B270</f>
        <v>2.6383487668425851</v>
      </c>
      <c r="C270" s="66">
        <f>覆盖面积与厚度!N270</f>
        <v>1</v>
      </c>
      <c r="D270" s="5">
        <f t="shared" si="38"/>
        <v>38553.307199181574</v>
      </c>
      <c r="E270" s="5">
        <v>9.9999999999999995E-7</v>
      </c>
      <c r="F270" s="5">
        <f t="shared" si="37"/>
        <v>9.9999999999999995E-7</v>
      </c>
      <c r="G270" s="5">
        <f t="shared" si="43"/>
        <v>2.2625938210283157E-2</v>
      </c>
      <c r="J270" s="86">
        <f t="shared" si="39"/>
        <v>2.6383487668425851</v>
      </c>
      <c r="K270" s="86">
        <f t="shared" si="40"/>
        <v>1</v>
      </c>
      <c r="L270" s="87">
        <f t="shared" si="45"/>
        <v>0.98648629040582836</v>
      </c>
      <c r="M270" s="87">
        <f t="shared" si="41"/>
        <v>9.9999999999999995E-7</v>
      </c>
      <c r="N270" s="87">
        <f t="shared" si="44"/>
        <v>9.9999999999999995E-7</v>
      </c>
      <c r="O270" s="87">
        <f t="shared" si="42"/>
        <v>2.2625938210283157E-2</v>
      </c>
    </row>
    <row r="271" spans="1:15" x14ac:dyDescent="0.25">
      <c r="A271">
        <f>'OH-离子浓度 '!A280</f>
        <v>0</v>
      </c>
      <c r="B271">
        <f>覆盖面积与厚度!B271</f>
        <v>2.6383487672425852</v>
      </c>
      <c r="C271" s="66">
        <f>覆盖面积与厚度!N271</f>
        <v>1</v>
      </c>
      <c r="D271" s="5">
        <f t="shared" si="38"/>
        <v>38553.307199181574</v>
      </c>
      <c r="E271" s="5">
        <v>9.9999999999999995E-7</v>
      </c>
      <c r="F271" s="5">
        <f t="shared" si="37"/>
        <v>9.9999999999999995E-7</v>
      </c>
      <c r="G271" s="5">
        <f t="shared" si="43"/>
        <v>2.2625938210283157E-2</v>
      </c>
      <c r="J271" s="86">
        <f t="shared" si="39"/>
        <v>2.6383487672425852</v>
      </c>
      <c r="K271" s="86">
        <f t="shared" si="40"/>
        <v>1</v>
      </c>
      <c r="L271" s="87">
        <f t="shared" si="45"/>
        <v>0.98648629040582836</v>
      </c>
      <c r="M271" s="87">
        <f t="shared" si="41"/>
        <v>9.9999999999999995E-7</v>
      </c>
      <c r="N271" s="87">
        <f t="shared" si="44"/>
        <v>9.9999999999999995E-7</v>
      </c>
      <c r="O271" s="87">
        <f t="shared" si="42"/>
        <v>2.2625938210283157E-2</v>
      </c>
    </row>
    <row r="272" spans="1:15" x14ac:dyDescent="0.25">
      <c r="A272">
        <f>'OH-离子浓度 '!A281</f>
        <v>0</v>
      </c>
      <c r="B272">
        <f>覆盖面积与厚度!B272</f>
        <v>2.6383487674425852</v>
      </c>
      <c r="C272" s="66">
        <f>覆盖面积与厚度!N272</f>
        <v>1</v>
      </c>
      <c r="D272" s="5">
        <f t="shared" si="38"/>
        <v>38553.307199181574</v>
      </c>
      <c r="E272" s="5">
        <v>9.9999999999999995E-7</v>
      </c>
      <c r="F272" s="5">
        <f t="shared" si="37"/>
        <v>9.9999999999999995E-7</v>
      </c>
      <c r="G272" s="5">
        <f t="shared" si="43"/>
        <v>2.2625938210283157E-2</v>
      </c>
      <c r="J272" s="86">
        <f t="shared" si="39"/>
        <v>2.6383487674425852</v>
      </c>
      <c r="K272" s="86">
        <f t="shared" si="40"/>
        <v>1</v>
      </c>
      <c r="L272" s="87">
        <f t="shared" si="45"/>
        <v>0.98648629040582836</v>
      </c>
      <c r="M272" s="87">
        <f t="shared" si="41"/>
        <v>9.9999999999999995E-7</v>
      </c>
      <c r="N272" s="87">
        <f t="shared" si="44"/>
        <v>9.9999999999999995E-7</v>
      </c>
      <c r="O272" s="87">
        <f t="shared" si="42"/>
        <v>2.2625938210283157E-2</v>
      </c>
    </row>
    <row r="273" spans="1:15" x14ac:dyDescent="0.25">
      <c r="A273">
        <f>'OH-离子浓度 '!A282</f>
        <v>0</v>
      </c>
      <c r="B273">
        <f>覆盖面积与厚度!B273</f>
        <v>2.638348776442585</v>
      </c>
      <c r="C273" s="66">
        <f>覆盖面积与厚度!N273</f>
        <v>1</v>
      </c>
      <c r="D273" s="5">
        <f t="shared" si="38"/>
        <v>38553.307199181574</v>
      </c>
      <c r="E273" s="5">
        <v>9.9999999999999995E-7</v>
      </c>
      <c r="F273" s="5">
        <f t="shared" si="37"/>
        <v>9.9999999999999995E-7</v>
      </c>
      <c r="G273" s="5">
        <f t="shared" si="43"/>
        <v>2.2625938210283157E-2</v>
      </c>
      <c r="J273" s="86">
        <f t="shared" si="39"/>
        <v>2.638348776442585</v>
      </c>
      <c r="K273" s="86">
        <f t="shared" si="40"/>
        <v>1</v>
      </c>
      <c r="L273" s="87">
        <f t="shared" si="45"/>
        <v>0.98648629040582836</v>
      </c>
      <c r="M273" s="87">
        <f t="shared" si="41"/>
        <v>9.9999999999999995E-7</v>
      </c>
      <c r="N273" s="87">
        <f t="shared" si="44"/>
        <v>9.9999999999999995E-7</v>
      </c>
      <c r="O273" s="87">
        <f t="shared" si="42"/>
        <v>2.2625938210283157E-2</v>
      </c>
    </row>
    <row r="274" spans="1:15" x14ac:dyDescent="0.25">
      <c r="A274">
        <f>'OH-离子浓度 '!A283</f>
        <v>0</v>
      </c>
      <c r="B274">
        <f>覆盖面积与厚度!B274</f>
        <v>2.6383488664425849</v>
      </c>
      <c r="C274" s="66">
        <f>覆盖面积与厚度!N274</f>
        <v>1</v>
      </c>
      <c r="D274" s="5">
        <f t="shared" si="38"/>
        <v>38553.307199181574</v>
      </c>
      <c r="E274" s="5">
        <v>9.9999999999999995E-7</v>
      </c>
      <c r="F274" s="5">
        <f t="shared" si="37"/>
        <v>9.9999999999999995E-7</v>
      </c>
      <c r="G274" s="5">
        <f t="shared" si="43"/>
        <v>2.2625938210283157E-2</v>
      </c>
      <c r="J274" s="86">
        <f t="shared" si="39"/>
        <v>2.6383488664425849</v>
      </c>
      <c r="K274" s="86">
        <f t="shared" si="40"/>
        <v>1</v>
      </c>
      <c r="L274" s="87">
        <f t="shared" si="45"/>
        <v>0.98648629040582836</v>
      </c>
      <c r="M274" s="87">
        <f t="shared" si="41"/>
        <v>9.9999999999999995E-7</v>
      </c>
      <c r="N274" s="87">
        <f t="shared" si="44"/>
        <v>9.9999999999999995E-7</v>
      </c>
      <c r="O274" s="87">
        <f t="shared" si="42"/>
        <v>2.2625938210283157E-2</v>
      </c>
    </row>
    <row r="275" spans="1:15" x14ac:dyDescent="0.25">
      <c r="A275">
        <f>'OH-离子浓度 '!A284</f>
        <v>0</v>
      </c>
      <c r="B275">
        <f>覆盖面积与厚度!B275</f>
        <v>2.6383497664425852</v>
      </c>
      <c r="C275" s="66">
        <f>覆盖面积与厚度!N275</f>
        <v>1</v>
      </c>
      <c r="D275" s="5">
        <f t="shared" si="38"/>
        <v>38553.307199181574</v>
      </c>
      <c r="E275" s="5">
        <v>9.9999999999999995E-7</v>
      </c>
      <c r="F275" s="5">
        <f t="shared" ref="F275:F338" si="46">D275*(1-C275)+E275*C275</f>
        <v>9.9999999999999995E-7</v>
      </c>
      <c r="G275" s="5">
        <f t="shared" si="43"/>
        <v>2.2625938210283157E-2</v>
      </c>
      <c r="J275" s="86">
        <f t="shared" si="39"/>
        <v>2.6383497664425852</v>
      </c>
      <c r="K275" s="86">
        <f t="shared" si="40"/>
        <v>1</v>
      </c>
      <c r="L275" s="87">
        <f t="shared" si="45"/>
        <v>0.98648629040582836</v>
      </c>
      <c r="M275" s="87">
        <f t="shared" si="41"/>
        <v>9.9999999999999995E-7</v>
      </c>
      <c r="N275" s="87">
        <f t="shared" si="44"/>
        <v>9.9999999999999995E-7</v>
      </c>
      <c r="O275" s="87">
        <f t="shared" si="42"/>
        <v>2.2625938210283157E-2</v>
      </c>
    </row>
    <row r="276" spans="1:15" x14ac:dyDescent="0.25">
      <c r="A276">
        <f>'OH-离子浓度 '!A285</f>
        <v>7.4868119641229509E-6</v>
      </c>
      <c r="B276">
        <f>覆盖面积与厚度!B276</f>
        <v>2.6383562532545493</v>
      </c>
      <c r="C276" s="66">
        <f>覆盖面积与厚度!N276</f>
        <v>1</v>
      </c>
      <c r="D276" s="5">
        <f t="shared" si="38"/>
        <v>38553.307199181574</v>
      </c>
      <c r="E276" s="5">
        <v>9.9999999999999995E-7</v>
      </c>
      <c r="F276" s="5">
        <f t="shared" si="46"/>
        <v>9.9999999999999995E-7</v>
      </c>
      <c r="G276" s="5">
        <f t="shared" si="43"/>
        <v>2.2625938210283157E-2</v>
      </c>
      <c r="J276" s="86">
        <f t="shared" si="39"/>
        <v>2.6383562532545493</v>
      </c>
      <c r="K276" s="86">
        <f t="shared" si="40"/>
        <v>1</v>
      </c>
      <c r="L276" s="87">
        <f t="shared" si="45"/>
        <v>0.98648629040582836</v>
      </c>
      <c r="M276" s="87">
        <f t="shared" si="41"/>
        <v>9.9999999999999995E-7</v>
      </c>
      <c r="N276" s="87">
        <f t="shared" si="44"/>
        <v>9.9999999999999995E-7</v>
      </c>
      <c r="O276" s="87">
        <f t="shared" si="42"/>
        <v>2.2625938210283157E-2</v>
      </c>
    </row>
    <row r="277" spans="1:15" x14ac:dyDescent="0.25">
      <c r="A277">
        <f>'OH-离子浓度 '!A286</f>
        <v>0</v>
      </c>
      <c r="B277">
        <f>覆盖面积与厚度!B277</f>
        <v>2.6383587664425852</v>
      </c>
      <c r="C277" s="66">
        <f>覆盖面积与厚度!N277</f>
        <v>1</v>
      </c>
      <c r="D277" s="5">
        <f t="shared" si="38"/>
        <v>18.630542539353492</v>
      </c>
      <c r="E277" s="5">
        <v>9.9999999999999995E-7</v>
      </c>
      <c r="F277" s="5">
        <f t="shared" si="46"/>
        <v>9.9999999999999995E-7</v>
      </c>
      <c r="G277" s="5">
        <f t="shared" si="43"/>
        <v>2.2625938210283157E-2</v>
      </c>
      <c r="J277" s="86">
        <f t="shared" si="39"/>
        <v>2.6383587664425852</v>
      </c>
      <c r="K277" s="86">
        <f t="shared" si="40"/>
        <v>1</v>
      </c>
      <c r="L277" s="87">
        <f t="shared" si="45"/>
        <v>0.98648629040582836</v>
      </c>
      <c r="M277" s="87">
        <f t="shared" si="41"/>
        <v>9.9999999999999995E-7</v>
      </c>
      <c r="N277" s="87">
        <f t="shared" si="44"/>
        <v>9.9999999999999995E-7</v>
      </c>
      <c r="O277" s="87">
        <f t="shared" si="42"/>
        <v>2.2625938210283157E-2</v>
      </c>
    </row>
    <row r="278" spans="1:15" x14ac:dyDescent="0.25">
      <c r="A278">
        <f>'OH-离子浓度 '!A287</f>
        <v>0</v>
      </c>
      <c r="B278">
        <f>覆盖面积与厚度!B278</f>
        <v>2.6383687664425852</v>
      </c>
      <c r="C278" s="66">
        <f>覆盖面积与厚度!N278</f>
        <v>1</v>
      </c>
      <c r="D278" s="5">
        <f t="shared" si="38"/>
        <v>18.630542539353492</v>
      </c>
      <c r="E278" s="5">
        <v>9.9999999999999995E-7</v>
      </c>
      <c r="F278" s="5">
        <f t="shared" si="46"/>
        <v>9.9999999999999995E-7</v>
      </c>
      <c r="G278" s="5">
        <f t="shared" si="43"/>
        <v>2.2625938210283157E-2</v>
      </c>
      <c r="J278" s="86">
        <f t="shared" si="39"/>
        <v>2.6383687664425852</v>
      </c>
      <c r="K278" s="86">
        <f t="shared" si="40"/>
        <v>1</v>
      </c>
      <c r="L278" s="87">
        <f t="shared" si="45"/>
        <v>0.98648629040582836</v>
      </c>
      <c r="M278" s="87">
        <f t="shared" si="41"/>
        <v>9.9999999999999995E-7</v>
      </c>
      <c r="N278" s="87">
        <f t="shared" si="44"/>
        <v>9.9999999999999995E-7</v>
      </c>
      <c r="O278" s="87">
        <f t="shared" si="42"/>
        <v>2.2625938210283157E-2</v>
      </c>
    </row>
    <row r="279" spans="1:15" x14ac:dyDescent="0.25">
      <c r="A279">
        <f>'OH-离子浓度 '!A288</f>
        <v>0</v>
      </c>
      <c r="B279">
        <f>覆盖面积与厚度!B279</f>
        <v>2.638398766442585</v>
      </c>
      <c r="C279" s="66">
        <f>覆盖面积与厚度!N279</f>
        <v>1</v>
      </c>
      <c r="D279" s="5">
        <f t="shared" si="38"/>
        <v>18.630542539353492</v>
      </c>
      <c r="E279" s="5">
        <v>9.9999999999999995E-7</v>
      </c>
      <c r="F279" s="5">
        <f t="shared" si="46"/>
        <v>9.9999999999999995E-7</v>
      </c>
      <c r="G279" s="5">
        <f t="shared" si="43"/>
        <v>2.2625938210283157E-2</v>
      </c>
      <c r="J279" s="86">
        <f t="shared" si="39"/>
        <v>2.638398766442585</v>
      </c>
      <c r="K279" s="86">
        <f t="shared" si="40"/>
        <v>1</v>
      </c>
      <c r="L279" s="87">
        <f t="shared" si="45"/>
        <v>0.98648629040582836</v>
      </c>
      <c r="M279" s="87">
        <f t="shared" si="41"/>
        <v>9.9999999999999995E-7</v>
      </c>
      <c r="N279" s="87">
        <f t="shared" si="44"/>
        <v>9.9999999999999995E-7</v>
      </c>
      <c r="O279" s="87">
        <f t="shared" si="42"/>
        <v>2.2625938210283157E-2</v>
      </c>
    </row>
    <row r="280" spans="1:15" x14ac:dyDescent="0.25">
      <c r="A280">
        <f>'OH-离子浓度 '!A289</f>
        <v>0</v>
      </c>
      <c r="B280">
        <f>覆盖面积与厚度!B280</f>
        <v>2.6384287664425852</v>
      </c>
      <c r="C280" s="66">
        <f>覆盖面积与厚度!N280</f>
        <v>1</v>
      </c>
      <c r="D280" s="5">
        <f t="shared" si="38"/>
        <v>18.630542539353492</v>
      </c>
      <c r="E280" s="5">
        <v>9.9999999999999995E-7</v>
      </c>
      <c r="F280" s="5">
        <f t="shared" si="46"/>
        <v>9.9999999999999995E-7</v>
      </c>
      <c r="G280" s="5">
        <f t="shared" si="43"/>
        <v>2.2625938210283157E-2</v>
      </c>
      <c r="J280" s="86">
        <f t="shared" si="39"/>
        <v>2.6384287664425852</v>
      </c>
      <c r="K280" s="86">
        <f t="shared" si="40"/>
        <v>1</v>
      </c>
      <c r="L280" s="87">
        <f t="shared" si="45"/>
        <v>0.98648629040582836</v>
      </c>
      <c r="M280" s="87">
        <f t="shared" si="41"/>
        <v>9.9999999999999995E-7</v>
      </c>
      <c r="N280" s="87">
        <f t="shared" si="44"/>
        <v>9.9999999999999995E-7</v>
      </c>
      <c r="O280" s="87">
        <f t="shared" si="42"/>
        <v>2.2625938210283157E-2</v>
      </c>
    </row>
    <row r="281" spans="1:15" x14ac:dyDescent="0.25">
      <c r="A281">
        <f>'OH-离子浓度 '!A290</f>
        <v>0</v>
      </c>
      <c r="B281">
        <f>覆盖面积与厚度!B281</f>
        <v>2.6384487664425853</v>
      </c>
      <c r="C281" s="66">
        <f>覆盖面积与厚度!N281</f>
        <v>1</v>
      </c>
      <c r="D281" s="5">
        <f t="shared" si="38"/>
        <v>18.630542539353492</v>
      </c>
      <c r="E281" s="5">
        <v>9.9999999999999995E-7</v>
      </c>
      <c r="F281" s="5">
        <f t="shared" si="46"/>
        <v>9.9999999999999995E-7</v>
      </c>
      <c r="G281" s="5">
        <f t="shared" si="43"/>
        <v>2.2625938210283157E-2</v>
      </c>
      <c r="J281" s="86">
        <f t="shared" si="39"/>
        <v>2.6384487664425853</v>
      </c>
      <c r="K281" s="86">
        <f t="shared" si="40"/>
        <v>1</v>
      </c>
      <c r="L281" s="87">
        <f t="shared" si="45"/>
        <v>0.98648629040582836</v>
      </c>
      <c r="M281" s="87">
        <f t="shared" si="41"/>
        <v>9.9999999999999995E-7</v>
      </c>
      <c r="N281" s="87">
        <f t="shared" si="44"/>
        <v>9.9999999999999995E-7</v>
      </c>
      <c r="O281" s="87">
        <f t="shared" si="42"/>
        <v>2.2625938210283157E-2</v>
      </c>
    </row>
    <row r="282" spans="1:15" x14ac:dyDescent="0.25">
      <c r="A282">
        <f>'OH-离子浓度 '!A291</f>
        <v>0</v>
      </c>
      <c r="B282">
        <f>覆盖面积与厚度!B282</f>
        <v>2.6385487664425851</v>
      </c>
      <c r="C282" s="66">
        <f>覆盖面积与厚度!N282</f>
        <v>1</v>
      </c>
      <c r="D282" s="5">
        <f t="shared" si="38"/>
        <v>18.630542539353492</v>
      </c>
      <c r="E282" s="5">
        <v>9.9999999999999995E-7</v>
      </c>
      <c r="F282" s="5">
        <f t="shared" si="46"/>
        <v>9.9999999999999995E-7</v>
      </c>
      <c r="G282" s="5">
        <f t="shared" si="43"/>
        <v>2.2625938210283157E-2</v>
      </c>
      <c r="J282" s="86">
        <f t="shared" si="39"/>
        <v>2.6385487664425851</v>
      </c>
      <c r="K282" s="86">
        <f t="shared" si="40"/>
        <v>1</v>
      </c>
      <c r="L282" s="87">
        <f t="shared" si="45"/>
        <v>0.98648629040582836</v>
      </c>
      <c r="M282" s="87">
        <f t="shared" si="41"/>
        <v>9.9999999999999995E-7</v>
      </c>
      <c r="N282" s="87">
        <f t="shared" si="44"/>
        <v>9.9999999999999995E-7</v>
      </c>
      <c r="O282" s="87">
        <f t="shared" si="42"/>
        <v>2.2625938210283157E-2</v>
      </c>
    </row>
    <row r="283" spans="1:15" x14ac:dyDescent="0.25">
      <c r="A283">
        <f>'OH-离子浓度 '!A292</f>
        <v>0</v>
      </c>
      <c r="B283">
        <f>覆盖面积与厚度!B283</f>
        <v>2.6388487664425853</v>
      </c>
      <c r="C283" s="66">
        <f>覆盖面积与厚度!N283</f>
        <v>1</v>
      </c>
      <c r="D283" s="5">
        <f t="shared" si="38"/>
        <v>18.630542539353492</v>
      </c>
      <c r="E283" s="5">
        <v>9.9999999999999995E-7</v>
      </c>
      <c r="F283" s="5">
        <f t="shared" si="46"/>
        <v>9.9999999999999995E-7</v>
      </c>
      <c r="G283" s="5">
        <f t="shared" si="43"/>
        <v>2.2625938210283157E-2</v>
      </c>
      <c r="J283" s="86">
        <f t="shared" si="39"/>
        <v>2.6388487664425853</v>
      </c>
      <c r="K283" s="86">
        <f t="shared" si="40"/>
        <v>1</v>
      </c>
      <c r="L283" s="87">
        <f t="shared" si="45"/>
        <v>0.98648629040582836</v>
      </c>
      <c r="M283" s="87">
        <f t="shared" si="41"/>
        <v>9.9999999999999995E-7</v>
      </c>
      <c r="N283" s="87">
        <f t="shared" si="44"/>
        <v>9.9999999999999995E-7</v>
      </c>
      <c r="O283" s="87">
        <f t="shared" si="42"/>
        <v>2.2625938210283157E-2</v>
      </c>
    </row>
    <row r="284" spans="1:15" x14ac:dyDescent="0.25">
      <c r="A284">
        <f>'OH-离子浓度 '!A293</f>
        <v>0</v>
      </c>
      <c r="B284">
        <f>覆盖面积与厚度!B284</f>
        <v>2.639148766442585</v>
      </c>
      <c r="C284" s="66">
        <f>覆盖面积与厚度!N284</f>
        <v>1</v>
      </c>
      <c r="D284" s="5">
        <f t="shared" si="38"/>
        <v>18.630542539353492</v>
      </c>
      <c r="E284" s="5">
        <v>9.9999999999999995E-7</v>
      </c>
      <c r="F284" s="5">
        <f t="shared" si="46"/>
        <v>9.9999999999999995E-7</v>
      </c>
      <c r="G284" s="5">
        <f t="shared" si="43"/>
        <v>2.2625938210283157E-2</v>
      </c>
      <c r="J284" s="86">
        <f t="shared" si="39"/>
        <v>2.639148766442585</v>
      </c>
      <c r="K284" s="86">
        <f t="shared" si="40"/>
        <v>1</v>
      </c>
      <c r="L284" s="87">
        <f t="shared" si="45"/>
        <v>0.98648629040582836</v>
      </c>
      <c r="M284" s="87">
        <f t="shared" si="41"/>
        <v>9.9999999999999995E-7</v>
      </c>
      <c r="N284" s="87">
        <f t="shared" si="44"/>
        <v>9.9999999999999995E-7</v>
      </c>
      <c r="O284" s="87">
        <f t="shared" si="42"/>
        <v>2.2625938210283157E-2</v>
      </c>
    </row>
    <row r="285" spans="1:15" x14ac:dyDescent="0.25">
      <c r="A285">
        <f>'OH-离子浓度 '!A294</f>
        <v>0</v>
      </c>
      <c r="B285">
        <f>覆盖面积与厚度!B285</f>
        <v>2.639348766442585</v>
      </c>
      <c r="C285" s="66">
        <f>覆盖面积与厚度!N285</f>
        <v>1</v>
      </c>
      <c r="D285" s="5">
        <f t="shared" si="38"/>
        <v>18.630542539353492</v>
      </c>
      <c r="E285" s="5">
        <v>9.9999999999999995E-7</v>
      </c>
      <c r="F285" s="5">
        <f t="shared" si="46"/>
        <v>9.9999999999999995E-7</v>
      </c>
      <c r="G285" s="5">
        <f t="shared" si="43"/>
        <v>2.2625938210283157E-2</v>
      </c>
      <c r="J285" s="86">
        <f t="shared" si="39"/>
        <v>2.639348766442585</v>
      </c>
      <c r="K285" s="86">
        <f t="shared" si="40"/>
        <v>1</v>
      </c>
      <c r="L285" s="87">
        <f t="shared" si="45"/>
        <v>0.98648629040582836</v>
      </c>
      <c r="M285" s="87">
        <f t="shared" si="41"/>
        <v>9.9999999999999995E-7</v>
      </c>
      <c r="N285" s="87">
        <f t="shared" si="44"/>
        <v>9.9999999999999995E-7</v>
      </c>
      <c r="O285" s="87">
        <f t="shared" si="42"/>
        <v>2.2625938210283157E-2</v>
      </c>
    </row>
    <row r="286" spans="1:15" x14ac:dyDescent="0.25">
      <c r="A286">
        <f>'OH-离子浓度 '!A295</f>
        <v>0</v>
      </c>
      <c r="B286">
        <f>覆盖面积与厚度!B286</f>
        <v>2.6403487664425849</v>
      </c>
      <c r="C286" s="66">
        <f>覆盖面积与厚度!N286</f>
        <v>1</v>
      </c>
      <c r="D286" s="5">
        <f t="shared" si="38"/>
        <v>18.630542539353492</v>
      </c>
      <c r="E286" s="5">
        <v>9.9999999999999995E-7</v>
      </c>
      <c r="F286" s="5">
        <f t="shared" si="46"/>
        <v>9.9999999999999995E-7</v>
      </c>
      <c r="G286" s="5">
        <f t="shared" si="43"/>
        <v>2.2625938210283157E-2</v>
      </c>
      <c r="J286" s="86">
        <f t="shared" si="39"/>
        <v>2.6403487664425849</v>
      </c>
      <c r="K286" s="86">
        <f t="shared" si="40"/>
        <v>1</v>
      </c>
      <c r="L286" s="87">
        <f t="shared" si="45"/>
        <v>0.98648629040582836</v>
      </c>
      <c r="M286" s="87">
        <f t="shared" si="41"/>
        <v>9.9999999999999995E-7</v>
      </c>
      <c r="N286" s="87">
        <f t="shared" si="44"/>
        <v>9.9999999999999995E-7</v>
      </c>
      <c r="O286" s="87">
        <f t="shared" si="42"/>
        <v>2.2625938210283157E-2</v>
      </c>
    </row>
    <row r="287" spans="1:15" x14ac:dyDescent="0.25">
      <c r="A287">
        <f>'OH-离子浓度 '!A296</f>
        <v>0</v>
      </c>
      <c r="B287">
        <f>覆盖面积与厚度!B287</f>
        <v>2.643348766442585</v>
      </c>
      <c r="C287" s="66">
        <f>覆盖面积与厚度!N287</f>
        <v>1</v>
      </c>
      <c r="D287" s="5">
        <f t="shared" si="38"/>
        <v>18.630542539353492</v>
      </c>
      <c r="E287" s="5">
        <v>9.9999999999999995E-7</v>
      </c>
      <c r="F287" s="5">
        <f t="shared" si="46"/>
        <v>9.9999999999999995E-7</v>
      </c>
      <c r="G287" s="5">
        <f t="shared" si="43"/>
        <v>2.2625938210283157E-2</v>
      </c>
      <c r="J287" s="86">
        <f t="shared" si="39"/>
        <v>2.643348766442585</v>
      </c>
      <c r="K287" s="86">
        <f t="shared" si="40"/>
        <v>1</v>
      </c>
      <c r="L287" s="87">
        <f t="shared" si="45"/>
        <v>0.98648629040582836</v>
      </c>
      <c r="M287" s="87">
        <f t="shared" si="41"/>
        <v>9.9999999999999995E-7</v>
      </c>
      <c r="N287" s="87">
        <f t="shared" si="44"/>
        <v>9.9999999999999995E-7</v>
      </c>
      <c r="O287" s="87">
        <f t="shared" si="42"/>
        <v>2.2625938210283157E-2</v>
      </c>
    </row>
    <row r="288" spans="1:15" x14ac:dyDescent="0.25">
      <c r="A288">
        <f>'OH-离子浓度 '!A297</f>
        <v>0</v>
      </c>
      <c r="B288">
        <f>覆盖面积与厚度!B288</f>
        <v>2.6463487664425851</v>
      </c>
      <c r="C288" s="66">
        <f>覆盖面积与厚度!N288</f>
        <v>1</v>
      </c>
      <c r="D288" s="5">
        <f t="shared" si="38"/>
        <v>18.630542539353492</v>
      </c>
      <c r="E288" s="5">
        <v>9.9999999999999995E-7</v>
      </c>
      <c r="F288" s="5">
        <f t="shared" si="46"/>
        <v>9.9999999999999995E-7</v>
      </c>
      <c r="G288" s="5">
        <f t="shared" si="43"/>
        <v>2.2625938210283157E-2</v>
      </c>
      <c r="J288" s="86">
        <f t="shared" si="39"/>
        <v>2.6463487664425851</v>
      </c>
      <c r="K288" s="86">
        <f t="shared" si="40"/>
        <v>1</v>
      </c>
      <c r="L288" s="87">
        <f t="shared" si="45"/>
        <v>0.98648629040582836</v>
      </c>
      <c r="M288" s="87">
        <f t="shared" si="41"/>
        <v>9.9999999999999995E-7</v>
      </c>
      <c r="N288" s="87">
        <f t="shared" si="44"/>
        <v>9.9999999999999995E-7</v>
      </c>
      <c r="O288" s="87">
        <f t="shared" si="42"/>
        <v>2.2625938210283157E-2</v>
      </c>
    </row>
    <row r="289" spans="1:15" x14ac:dyDescent="0.25">
      <c r="A289">
        <f>'OH-离子浓度 '!A298</f>
        <v>0</v>
      </c>
      <c r="B289">
        <f>覆盖面积与厚度!B289</f>
        <v>2.6483487664425849</v>
      </c>
      <c r="C289" s="66">
        <f>覆盖面积与厚度!N289</f>
        <v>1</v>
      </c>
      <c r="D289" s="5">
        <f t="shared" si="38"/>
        <v>18.630542539353492</v>
      </c>
      <c r="E289" s="5">
        <v>9.9999999999999995E-7</v>
      </c>
      <c r="F289" s="5">
        <f t="shared" si="46"/>
        <v>9.9999999999999995E-7</v>
      </c>
      <c r="G289" s="5">
        <f t="shared" si="43"/>
        <v>2.2625938210283157E-2</v>
      </c>
      <c r="J289" s="86">
        <f t="shared" si="39"/>
        <v>2.6483487664425849</v>
      </c>
      <c r="K289" s="86">
        <f t="shared" si="40"/>
        <v>1</v>
      </c>
      <c r="L289" s="87">
        <f t="shared" si="45"/>
        <v>0.98648629040582836</v>
      </c>
      <c r="M289" s="87">
        <f t="shared" si="41"/>
        <v>9.9999999999999995E-7</v>
      </c>
      <c r="N289" s="87">
        <f t="shared" si="44"/>
        <v>9.9999999999999995E-7</v>
      </c>
      <c r="O289" s="87">
        <f t="shared" si="42"/>
        <v>2.2625938210283157E-2</v>
      </c>
    </row>
    <row r="290" spans="1:15" x14ac:dyDescent="0.25">
      <c r="A290">
        <f>'OH-离子浓度 '!A299</f>
        <v>0</v>
      </c>
      <c r="B290">
        <f>覆盖面积与厚度!B290</f>
        <v>2.6583487664425851</v>
      </c>
      <c r="C290" s="66">
        <f>覆盖面积与厚度!N290</f>
        <v>1</v>
      </c>
      <c r="D290" s="5">
        <f t="shared" si="38"/>
        <v>18.630542539353492</v>
      </c>
      <c r="E290" s="5">
        <v>9.9999999999999995E-7</v>
      </c>
      <c r="F290" s="5">
        <f t="shared" si="46"/>
        <v>9.9999999999999995E-7</v>
      </c>
      <c r="G290" s="5">
        <f t="shared" si="43"/>
        <v>2.2625938210283157E-2</v>
      </c>
      <c r="J290" s="86">
        <f t="shared" si="39"/>
        <v>2.6583487664425851</v>
      </c>
      <c r="K290" s="86">
        <f t="shared" si="40"/>
        <v>1</v>
      </c>
      <c r="L290" s="87">
        <f t="shared" si="45"/>
        <v>0.98648629040582836</v>
      </c>
      <c r="M290" s="87">
        <f t="shared" si="41"/>
        <v>9.9999999999999995E-7</v>
      </c>
      <c r="N290" s="87">
        <f t="shared" si="44"/>
        <v>9.9999999999999995E-7</v>
      </c>
      <c r="O290" s="87">
        <f t="shared" si="42"/>
        <v>2.2625938210283157E-2</v>
      </c>
    </row>
    <row r="291" spans="1:15" x14ac:dyDescent="0.25">
      <c r="A291">
        <f>'OH-离子浓度 '!A300</f>
        <v>0</v>
      </c>
      <c r="B291">
        <f>覆盖面积与厚度!B291</f>
        <v>2.6883487664425849</v>
      </c>
      <c r="C291" s="66">
        <f>覆盖面积与厚度!N291</f>
        <v>1</v>
      </c>
      <c r="D291" s="5">
        <f t="shared" si="38"/>
        <v>18.630542539353492</v>
      </c>
      <c r="E291" s="5">
        <v>9.9999999999999995E-7</v>
      </c>
      <c r="F291" s="5">
        <f t="shared" si="46"/>
        <v>9.9999999999999995E-7</v>
      </c>
      <c r="G291" s="5">
        <f t="shared" si="43"/>
        <v>2.2625938210283157E-2</v>
      </c>
      <c r="J291" s="86">
        <f t="shared" si="39"/>
        <v>2.6883487664425849</v>
      </c>
      <c r="K291" s="86">
        <f t="shared" si="40"/>
        <v>1</v>
      </c>
      <c r="L291" s="87">
        <f t="shared" si="45"/>
        <v>0.98648629040582836</v>
      </c>
      <c r="M291" s="87">
        <f t="shared" si="41"/>
        <v>9.9999999999999995E-7</v>
      </c>
      <c r="N291" s="87">
        <f t="shared" si="44"/>
        <v>9.9999999999999995E-7</v>
      </c>
      <c r="O291" s="87">
        <f t="shared" si="42"/>
        <v>2.2625938210283157E-2</v>
      </c>
    </row>
    <row r="292" spans="1:15" x14ac:dyDescent="0.25">
      <c r="A292">
        <f>'OH-离子浓度 '!A301</f>
        <v>0</v>
      </c>
      <c r="B292">
        <f>覆盖面积与厚度!B292</f>
        <v>2.7183487664425852</v>
      </c>
      <c r="C292" s="66">
        <f>覆盖面积与厚度!N292</f>
        <v>1</v>
      </c>
      <c r="D292" s="5">
        <f t="shared" si="38"/>
        <v>18.630542539353492</v>
      </c>
      <c r="E292" s="5">
        <v>9.9999999999999995E-7</v>
      </c>
      <c r="F292" s="5">
        <f t="shared" si="46"/>
        <v>9.9999999999999995E-7</v>
      </c>
      <c r="G292" s="5">
        <f t="shared" si="43"/>
        <v>2.2625938210283157E-2</v>
      </c>
      <c r="J292" s="86">
        <f t="shared" si="39"/>
        <v>2.7183487664425852</v>
      </c>
      <c r="K292" s="86">
        <f t="shared" si="40"/>
        <v>1</v>
      </c>
      <c r="L292" s="87">
        <f t="shared" si="45"/>
        <v>0.98648629040582836</v>
      </c>
      <c r="M292" s="87">
        <f t="shared" si="41"/>
        <v>9.9999999999999995E-7</v>
      </c>
      <c r="N292" s="87">
        <f t="shared" si="44"/>
        <v>9.9999999999999995E-7</v>
      </c>
      <c r="O292" s="87">
        <f t="shared" si="42"/>
        <v>2.2625938210283157E-2</v>
      </c>
    </row>
    <row r="293" spans="1:15" x14ac:dyDescent="0.25">
      <c r="A293">
        <f>'OH-离子浓度 '!A302</f>
        <v>0</v>
      </c>
      <c r="B293">
        <f>覆盖面积与厚度!B293</f>
        <v>2.7383487664425852</v>
      </c>
      <c r="C293" s="66">
        <f>覆盖面积与厚度!N293</f>
        <v>1</v>
      </c>
      <c r="D293" s="5">
        <f t="shared" si="38"/>
        <v>18.630542539353492</v>
      </c>
      <c r="E293" s="5">
        <v>9.9999999999999995E-7</v>
      </c>
      <c r="F293" s="5">
        <f t="shared" si="46"/>
        <v>9.9999999999999995E-7</v>
      </c>
      <c r="G293" s="5">
        <f t="shared" si="43"/>
        <v>2.2625938210283157E-2</v>
      </c>
      <c r="J293" s="86">
        <f t="shared" si="39"/>
        <v>2.7383487664425852</v>
      </c>
      <c r="K293" s="86">
        <f t="shared" si="40"/>
        <v>1</v>
      </c>
      <c r="L293" s="87">
        <f t="shared" si="45"/>
        <v>0.98648629040582836</v>
      </c>
      <c r="M293" s="87">
        <f t="shared" si="41"/>
        <v>9.9999999999999995E-7</v>
      </c>
      <c r="N293" s="87">
        <f t="shared" si="44"/>
        <v>9.9999999999999995E-7</v>
      </c>
      <c r="O293" s="87">
        <f t="shared" si="42"/>
        <v>2.2625938210283157E-2</v>
      </c>
    </row>
    <row r="294" spans="1:15" x14ac:dyDescent="0.25">
      <c r="A294">
        <f>'OH-离子浓度 '!A303</f>
        <v>0</v>
      </c>
      <c r="B294">
        <f>覆盖面积与厚度!B294</f>
        <v>2.788348766442585</v>
      </c>
      <c r="C294" s="66">
        <f>覆盖面积与厚度!N294</f>
        <v>1</v>
      </c>
      <c r="D294" s="5">
        <f t="shared" ref="D294:D357" si="47">D265</f>
        <v>18.630542539353492</v>
      </c>
      <c r="E294" s="5">
        <v>9.9999999999999995E-7</v>
      </c>
      <c r="F294" s="5">
        <f t="shared" si="46"/>
        <v>9.9999999999999995E-7</v>
      </c>
      <c r="G294" s="5">
        <f t="shared" si="43"/>
        <v>2.2625938210283157E-2</v>
      </c>
      <c r="J294" s="86">
        <f t="shared" si="39"/>
        <v>2.788348766442585</v>
      </c>
      <c r="K294" s="86">
        <f t="shared" si="40"/>
        <v>1</v>
      </c>
      <c r="L294" s="87">
        <f t="shared" si="45"/>
        <v>0.98648629040582836</v>
      </c>
      <c r="M294" s="87">
        <f t="shared" si="41"/>
        <v>9.9999999999999995E-7</v>
      </c>
      <c r="N294" s="87">
        <f t="shared" si="44"/>
        <v>9.9999999999999995E-7</v>
      </c>
      <c r="O294" s="87">
        <f t="shared" si="42"/>
        <v>2.2625938210283157E-2</v>
      </c>
    </row>
    <row r="295" spans="1:15" x14ac:dyDescent="0.25">
      <c r="A295" t="str">
        <f>'OH-离子浓度 '!A304</f>
        <v>(t1+t2)*10</v>
      </c>
      <c r="B295">
        <f>覆盖面积与厚度!B295</f>
        <v>2.8383487664425853</v>
      </c>
      <c r="C295" s="66">
        <f>覆盖面积与厚度!N295</f>
        <v>1</v>
      </c>
      <c r="D295" s="5">
        <f t="shared" si="47"/>
        <v>18.630542539353492</v>
      </c>
      <c r="E295" s="5">
        <v>9.9999999999999995E-7</v>
      </c>
      <c r="F295" s="5">
        <f t="shared" si="46"/>
        <v>9.9999999999999995E-7</v>
      </c>
      <c r="G295" s="5">
        <f t="shared" si="43"/>
        <v>2.2625938210283157E-2</v>
      </c>
      <c r="J295" s="86">
        <f t="shared" si="39"/>
        <v>2.8383487664425853</v>
      </c>
      <c r="K295" s="86">
        <f t="shared" si="40"/>
        <v>1</v>
      </c>
      <c r="L295" s="87">
        <f t="shared" si="45"/>
        <v>0.98648629040582836</v>
      </c>
      <c r="M295" s="87">
        <f t="shared" si="41"/>
        <v>9.9999999999999995E-7</v>
      </c>
      <c r="N295" s="87">
        <f t="shared" si="44"/>
        <v>9.9999999999999995E-7</v>
      </c>
      <c r="O295" s="87">
        <f t="shared" si="42"/>
        <v>2.2625938210283157E-2</v>
      </c>
    </row>
    <row r="296" spans="1:15" x14ac:dyDescent="0.25">
      <c r="A296">
        <f>'OH-离子浓度 '!A305</f>
        <v>2.9314903107006902</v>
      </c>
      <c r="B296">
        <f>覆盖面积与厚度!B296</f>
        <v>2.8883487664425851</v>
      </c>
      <c r="C296" s="66">
        <f>覆盖面积与厚度!N296</f>
        <v>1</v>
      </c>
      <c r="D296" s="5">
        <f t="shared" si="47"/>
        <v>18.630542539353492</v>
      </c>
      <c r="E296" s="5">
        <v>9.9999999999999995E-7</v>
      </c>
      <c r="F296" s="5">
        <f t="shared" si="46"/>
        <v>9.9999999999999995E-7</v>
      </c>
      <c r="G296" s="5">
        <f t="shared" si="43"/>
        <v>2.2625938210283157E-2</v>
      </c>
      <c r="J296" s="86">
        <f t="shared" si="39"/>
        <v>2.8883487664425851</v>
      </c>
      <c r="K296" s="86">
        <f t="shared" si="40"/>
        <v>1</v>
      </c>
      <c r="L296" s="87">
        <f t="shared" si="45"/>
        <v>0.98648629040582836</v>
      </c>
      <c r="M296" s="87">
        <f t="shared" si="41"/>
        <v>9.9999999999999995E-7</v>
      </c>
      <c r="N296" s="87">
        <f t="shared" si="44"/>
        <v>9.9999999999999995E-7</v>
      </c>
      <c r="O296" s="87">
        <f t="shared" si="42"/>
        <v>2.2625938210283157E-2</v>
      </c>
    </row>
    <row r="297" spans="1:15" x14ac:dyDescent="0.25">
      <c r="A297">
        <f>'OH-离子浓度 '!A306</f>
        <v>0.2931415442581049</v>
      </c>
      <c r="B297">
        <f>覆盖面积与厚度!B297</f>
        <v>2.9314977975126539</v>
      </c>
      <c r="C297" s="66">
        <f>覆盖面积与厚度!N297</f>
        <v>1</v>
      </c>
      <c r="D297" s="5">
        <f t="shared" si="47"/>
        <v>18.630542539353492</v>
      </c>
      <c r="E297" s="5">
        <v>9.9999999999999995E-7</v>
      </c>
      <c r="F297" s="5">
        <f t="shared" si="46"/>
        <v>9.9999999999999995E-7</v>
      </c>
      <c r="G297" s="5">
        <f t="shared" si="43"/>
        <v>2.2625938210283157E-2</v>
      </c>
      <c r="J297" s="86">
        <f t="shared" si="39"/>
        <v>2.9314977975126539</v>
      </c>
      <c r="K297" s="86">
        <f t="shared" si="40"/>
        <v>1</v>
      </c>
      <c r="L297" s="87">
        <f t="shared" si="45"/>
        <v>0.98648629040582836</v>
      </c>
      <c r="M297" s="87">
        <f t="shared" si="41"/>
        <v>9.9999999999999995E-7</v>
      </c>
      <c r="N297" s="87">
        <f t="shared" si="44"/>
        <v>9.9999999999999995E-7</v>
      </c>
      <c r="O297" s="87">
        <f t="shared" si="42"/>
        <v>2.2625938210283157E-2</v>
      </c>
    </row>
    <row r="298" spans="1:15" x14ac:dyDescent="0.25">
      <c r="A298">
        <f>'OH-离子浓度 '!A307</f>
        <v>0</v>
      </c>
      <c r="B298">
        <f>覆盖面积与厚度!B298</f>
        <v>2.9314977976126539</v>
      </c>
      <c r="C298" s="66">
        <f>覆盖面积与厚度!N298</f>
        <v>1</v>
      </c>
      <c r="D298" s="5">
        <f t="shared" si="47"/>
        <v>38553.307199181574</v>
      </c>
      <c r="E298" s="5">
        <v>9.9999999999999995E-7</v>
      </c>
      <c r="F298" s="5">
        <f t="shared" si="46"/>
        <v>9.9999999999999995E-7</v>
      </c>
      <c r="G298" s="5">
        <f t="shared" si="43"/>
        <v>2.2625938210283157E-2</v>
      </c>
      <c r="J298" s="86">
        <f t="shared" si="39"/>
        <v>2.9314977976126539</v>
      </c>
      <c r="K298" s="86">
        <f t="shared" si="40"/>
        <v>1</v>
      </c>
      <c r="L298" s="87">
        <f t="shared" si="45"/>
        <v>0.98648629040582836</v>
      </c>
      <c r="M298" s="87">
        <f t="shared" si="41"/>
        <v>9.9999999999999995E-7</v>
      </c>
      <c r="N298" s="87">
        <f t="shared" si="44"/>
        <v>9.9999999999999995E-7</v>
      </c>
      <c r="O298" s="87">
        <f t="shared" si="42"/>
        <v>2.2625938210283157E-2</v>
      </c>
    </row>
    <row r="299" spans="1:15" x14ac:dyDescent="0.25">
      <c r="A299">
        <f>'OH-离子浓度 '!A308</f>
        <v>0</v>
      </c>
      <c r="B299">
        <f>覆盖面积与厚度!B299</f>
        <v>2.931497797912654</v>
      </c>
      <c r="C299" s="66">
        <f>覆盖面积与厚度!N299</f>
        <v>1</v>
      </c>
      <c r="D299" s="5">
        <f t="shared" si="47"/>
        <v>38553.307199181574</v>
      </c>
      <c r="E299" s="5">
        <v>9.9999999999999995E-7</v>
      </c>
      <c r="F299" s="5">
        <f t="shared" si="46"/>
        <v>9.9999999999999995E-7</v>
      </c>
      <c r="G299" s="5">
        <f t="shared" si="43"/>
        <v>2.2625938210283157E-2</v>
      </c>
      <c r="J299" s="86">
        <f t="shared" si="39"/>
        <v>2.931497797912654</v>
      </c>
      <c r="K299" s="86">
        <f t="shared" si="40"/>
        <v>1</v>
      </c>
      <c r="L299" s="87">
        <f t="shared" si="45"/>
        <v>0.98648629040582836</v>
      </c>
      <c r="M299" s="87">
        <f t="shared" si="41"/>
        <v>9.9999999999999995E-7</v>
      </c>
      <c r="N299" s="87">
        <f t="shared" si="44"/>
        <v>9.9999999999999995E-7</v>
      </c>
      <c r="O299" s="87">
        <f t="shared" si="42"/>
        <v>2.2625938210283157E-2</v>
      </c>
    </row>
    <row r="300" spans="1:15" x14ac:dyDescent="0.25">
      <c r="A300">
        <f>'OH-离子浓度 '!A309</f>
        <v>0</v>
      </c>
      <c r="B300">
        <f>覆盖面积与厚度!B300</f>
        <v>2.931497798312654</v>
      </c>
      <c r="C300" s="66">
        <f>覆盖面积与厚度!N300</f>
        <v>1</v>
      </c>
      <c r="D300" s="5">
        <f t="shared" si="47"/>
        <v>38553.307199181574</v>
      </c>
      <c r="E300" s="5">
        <v>9.9999999999999995E-7</v>
      </c>
      <c r="F300" s="5">
        <f t="shared" si="46"/>
        <v>9.9999999999999995E-7</v>
      </c>
      <c r="G300" s="5">
        <f t="shared" si="43"/>
        <v>2.2625938210283157E-2</v>
      </c>
      <c r="J300" s="86">
        <f t="shared" si="39"/>
        <v>2.931497798312654</v>
      </c>
      <c r="K300" s="86">
        <f t="shared" si="40"/>
        <v>1</v>
      </c>
      <c r="L300" s="87">
        <f t="shared" si="45"/>
        <v>0.98648629040582836</v>
      </c>
      <c r="M300" s="87">
        <f t="shared" si="41"/>
        <v>9.9999999999999995E-7</v>
      </c>
      <c r="N300" s="87">
        <f t="shared" si="44"/>
        <v>9.9999999999999995E-7</v>
      </c>
      <c r="O300" s="87">
        <f t="shared" si="42"/>
        <v>2.2625938210283157E-2</v>
      </c>
    </row>
    <row r="301" spans="1:15" x14ac:dyDescent="0.25">
      <c r="A301">
        <f>'OH-离子浓度 '!A310</f>
        <v>0</v>
      </c>
      <c r="B301">
        <f>覆盖面积与厚度!B301</f>
        <v>2.931497798512654</v>
      </c>
      <c r="C301" s="66">
        <f>覆盖面积与厚度!N301</f>
        <v>1</v>
      </c>
      <c r="D301" s="5">
        <f t="shared" si="47"/>
        <v>38553.307199181574</v>
      </c>
      <c r="E301" s="5">
        <v>9.9999999999999995E-7</v>
      </c>
      <c r="F301" s="5">
        <f t="shared" si="46"/>
        <v>9.9999999999999995E-7</v>
      </c>
      <c r="G301" s="5">
        <f t="shared" si="43"/>
        <v>2.2625938210283157E-2</v>
      </c>
      <c r="J301" s="86">
        <f t="shared" si="39"/>
        <v>2.931497798512654</v>
      </c>
      <c r="K301" s="86">
        <f t="shared" si="40"/>
        <v>1</v>
      </c>
      <c r="L301" s="87">
        <f t="shared" si="45"/>
        <v>0.98648629040582836</v>
      </c>
      <c r="M301" s="87">
        <f t="shared" si="41"/>
        <v>9.9999999999999995E-7</v>
      </c>
      <c r="N301" s="87">
        <f t="shared" si="44"/>
        <v>9.9999999999999995E-7</v>
      </c>
      <c r="O301" s="87">
        <f t="shared" si="42"/>
        <v>2.2625938210283157E-2</v>
      </c>
    </row>
    <row r="302" spans="1:15" x14ac:dyDescent="0.25">
      <c r="A302">
        <f>'OH-离子浓度 '!A311</f>
        <v>0</v>
      </c>
      <c r="B302">
        <f>覆盖面积与厚度!B302</f>
        <v>2.9314978075126539</v>
      </c>
      <c r="C302" s="66">
        <f>覆盖面积与厚度!N302</f>
        <v>1</v>
      </c>
      <c r="D302" s="5">
        <f t="shared" si="47"/>
        <v>38553.307199181574</v>
      </c>
      <c r="E302" s="5">
        <v>9.9999999999999995E-7</v>
      </c>
      <c r="F302" s="5">
        <f t="shared" si="46"/>
        <v>9.9999999999999995E-7</v>
      </c>
      <c r="G302" s="5">
        <f t="shared" si="43"/>
        <v>2.2625938210283157E-2</v>
      </c>
      <c r="J302" s="86">
        <f t="shared" si="39"/>
        <v>2.9314978075126539</v>
      </c>
      <c r="K302" s="86">
        <f t="shared" si="40"/>
        <v>1</v>
      </c>
      <c r="L302" s="87">
        <f t="shared" si="45"/>
        <v>0.98648629040582836</v>
      </c>
      <c r="M302" s="87">
        <f t="shared" si="41"/>
        <v>9.9999999999999995E-7</v>
      </c>
      <c r="N302" s="87">
        <f t="shared" si="44"/>
        <v>9.9999999999999995E-7</v>
      </c>
      <c r="O302" s="87">
        <f t="shared" si="42"/>
        <v>2.2625938210283157E-2</v>
      </c>
    </row>
    <row r="303" spans="1:15" x14ac:dyDescent="0.25">
      <c r="A303">
        <f>'OH-离子浓度 '!A312</f>
        <v>0</v>
      </c>
      <c r="B303">
        <f>覆盖面积与厚度!B303</f>
        <v>2.9314978975126538</v>
      </c>
      <c r="C303" s="66">
        <f>覆盖面积与厚度!N303</f>
        <v>1</v>
      </c>
      <c r="D303" s="5">
        <f t="shared" si="47"/>
        <v>38553.307199181574</v>
      </c>
      <c r="E303" s="5">
        <v>9.9999999999999995E-7</v>
      </c>
      <c r="F303" s="5">
        <f t="shared" si="46"/>
        <v>9.9999999999999995E-7</v>
      </c>
      <c r="G303" s="5">
        <f t="shared" si="43"/>
        <v>2.2625938210283157E-2</v>
      </c>
      <c r="J303" s="86">
        <f t="shared" si="39"/>
        <v>2.9314978975126538</v>
      </c>
      <c r="K303" s="86">
        <f t="shared" si="40"/>
        <v>1</v>
      </c>
      <c r="L303" s="87">
        <f t="shared" si="45"/>
        <v>0.98648629040582836</v>
      </c>
      <c r="M303" s="87">
        <f t="shared" si="41"/>
        <v>9.9999999999999995E-7</v>
      </c>
      <c r="N303" s="87">
        <f t="shared" si="44"/>
        <v>9.9999999999999995E-7</v>
      </c>
      <c r="O303" s="87">
        <f t="shared" si="42"/>
        <v>2.2625938210283157E-2</v>
      </c>
    </row>
    <row r="304" spans="1:15" x14ac:dyDescent="0.25">
      <c r="A304">
        <f>'OH-离子浓度 '!A313</f>
        <v>0</v>
      </c>
      <c r="B304">
        <f>覆盖面积与厚度!B304</f>
        <v>2.9314987975126541</v>
      </c>
      <c r="C304" s="66">
        <f>覆盖面积与厚度!N304</f>
        <v>1</v>
      </c>
      <c r="D304" s="5">
        <f t="shared" si="47"/>
        <v>38553.307199181574</v>
      </c>
      <c r="E304" s="5">
        <v>9.9999999999999995E-7</v>
      </c>
      <c r="F304" s="5">
        <f t="shared" si="46"/>
        <v>9.9999999999999995E-7</v>
      </c>
      <c r="G304" s="5">
        <f t="shared" si="43"/>
        <v>2.2625938210283157E-2</v>
      </c>
      <c r="J304" s="86">
        <f t="shared" si="39"/>
        <v>2.9314987975126541</v>
      </c>
      <c r="K304" s="86">
        <f t="shared" si="40"/>
        <v>1</v>
      </c>
      <c r="L304" s="87">
        <f t="shared" si="45"/>
        <v>0.98648629040582836</v>
      </c>
      <c r="M304" s="87">
        <f t="shared" si="41"/>
        <v>9.9999999999999995E-7</v>
      </c>
      <c r="N304" s="87">
        <f t="shared" si="44"/>
        <v>9.9999999999999995E-7</v>
      </c>
      <c r="O304" s="87">
        <f t="shared" si="42"/>
        <v>2.2625938210283157E-2</v>
      </c>
    </row>
    <row r="305" spans="1:15" x14ac:dyDescent="0.25">
      <c r="A305">
        <f>'OH-离子浓度 '!A314</f>
        <v>7.4868119641229509E-6</v>
      </c>
      <c r="B305">
        <f>覆盖面积与厚度!B305</f>
        <v>2.9315052843246181</v>
      </c>
      <c r="C305" s="66">
        <f>覆盖面积与厚度!N305</f>
        <v>1</v>
      </c>
      <c r="D305" s="5">
        <f t="shared" si="47"/>
        <v>38553.307199181574</v>
      </c>
      <c r="E305" s="5">
        <v>9.9999999999999995E-7</v>
      </c>
      <c r="F305" s="5">
        <f t="shared" si="46"/>
        <v>9.9999999999999995E-7</v>
      </c>
      <c r="G305" s="5">
        <f t="shared" si="43"/>
        <v>2.2625938210283157E-2</v>
      </c>
      <c r="J305" s="86">
        <f t="shared" si="39"/>
        <v>2.9315052843246181</v>
      </c>
      <c r="K305" s="86">
        <f t="shared" si="40"/>
        <v>1</v>
      </c>
      <c r="L305" s="87">
        <f t="shared" si="45"/>
        <v>0.98648629040582836</v>
      </c>
      <c r="M305" s="87">
        <f t="shared" si="41"/>
        <v>9.9999999999999995E-7</v>
      </c>
      <c r="N305" s="87">
        <f t="shared" si="44"/>
        <v>9.9999999999999995E-7</v>
      </c>
      <c r="O305" s="87">
        <f t="shared" si="42"/>
        <v>2.2625938210283157E-2</v>
      </c>
    </row>
    <row r="306" spans="1:15" x14ac:dyDescent="0.25">
      <c r="A306">
        <f>'OH-离子浓度 '!A315</f>
        <v>0</v>
      </c>
      <c r="B306">
        <f>覆盖面积与厚度!B306</f>
        <v>2.931507797512654</v>
      </c>
      <c r="C306" s="66">
        <f>覆盖面积与厚度!N306</f>
        <v>1</v>
      </c>
      <c r="D306" s="5">
        <f t="shared" si="47"/>
        <v>18.630542539353492</v>
      </c>
      <c r="E306" s="5">
        <v>9.9999999999999995E-7</v>
      </c>
      <c r="F306" s="5">
        <f t="shared" si="46"/>
        <v>9.9999999999999995E-7</v>
      </c>
      <c r="G306" s="5">
        <f t="shared" si="43"/>
        <v>2.2625938210283157E-2</v>
      </c>
      <c r="J306" s="86">
        <f t="shared" si="39"/>
        <v>2.931507797512654</v>
      </c>
      <c r="K306" s="86">
        <f t="shared" si="40"/>
        <v>1</v>
      </c>
      <c r="L306" s="87">
        <f t="shared" si="45"/>
        <v>0.98648629040582836</v>
      </c>
      <c r="M306" s="87">
        <f t="shared" si="41"/>
        <v>9.9999999999999995E-7</v>
      </c>
      <c r="N306" s="87">
        <f t="shared" si="44"/>
        <v>9.9999999999999995E-7</v>
      </c>
      <c r="O306" s="87">
        <f t="shared" si="42"/>
        <v>2.2625938210283157E-2</v>
      </c>
    </row>
    <row r="307" spans="1:15" x14ac:dyDescent="0.25">
      <c r="A307">
        <f>'OH-离子浓度 '!A316</f>
        <v>0</v>
      </c>
      <c r="B307">
        <f>覆盖面积与厚度!B307</f>
        <v>2.9315177975126541</v>
      </c>
      <c r="C307" s="66">
        <f>覆盖面积与厚度!N307</f>
        <v>1</v>
      </c>
      <c r="D307" s="5">
        <f t="shared" si="47"/>
        <v>18.630542539353492</v>
      </c>
      <c r="E307" s="5">
        <v>9.9999999999999995E-7</v>
      </c>
      <c r="F307" s="5">
        <f t="shared" si="46"/>
        <v>9.9999999999999995E-7</v>
      </c>
      <c r="G307" s="5">
        <f t="shared" si="43"/>
        <v>2.2625938210283157E-2</v>
      </c>
      <c r="J307" s="86">
        <f t="shared" si="39"/>
        <v>2.9315177975126541</v>
      </c>
      <c r="K307" s="86">
        <f t="shared" si="40"/>
        <v>1</v>
      </c>
      <c r="L307" s="87">
        <f t="shared" si="45"/>
        <v>0.98648629040582836</v>
      </c>
      <c r="M307" s="87">
        <f t="shared" si="41"/>
        <v>9.9999999999999995E-7</v>
      </c>
      <c r="N307" s="87">
        <f t="shared" si="44"/>
        <v>9.9999999999999995E-7</v>
      </c>
      <c r="O307" s="87">
        <f t="shared" si="42"/>
        <v>2.2625938210283157E-2</v>
      </c>
    </row>
    <row r="308" spans="1:15" x14ac:dyDescent="0.25">
      <c r="A308">
        <f>'OH-离子浓度 '!A317</f>
        <v>0</v>
      </c>
      <c r="B308">
        <f>覆盖面积与厚度!B308</f>
        <v>2.9315477975126538</v>
      </c>
      <c r="C308" s="66">
        <f>覆盖面积与厚度!N308</f>
        <v>1</v>
      </c>
      <c r="D308" s="5">
        <f t="shared" si="47"/>
        <v>18.630542539353492</v>
      </c>
      <c r="E308" s="5">
        <v>9.9999999999999995E-7</v>
      </c>
      <c r="F308" s="5">
        <f t="shared" si="46"/>
        <v>9.9999999999999995E-7</v>
      </c>
      <c r="G308" s="5">
        <f t="shared" si="43"/>
        <v>2.2625938210283157E-2</v>
      </c>
      <c r="J308" s="86">
        <f t="shared" si="39"/>
        <v>2.9315477975126538</v>
      </c>
      <c r="K308" s="86">
        <f t="shared" si="40"/>
        <v>1</v>
      </c>
      <c r="L308" s="87">
        <f t="shared" si="45"/>
        <v>0.98648629040582836</v>
      </c>
      <c r="M308" s="87">
        <f t="shared" si="41"/>
        <v>9.9999999999999995E-7</v>
      </c>
      <c r="N308" s="87">
        <f t="shared" si="44"/>
        <v>9.9999999999999995E-7</v>
      </c>
      <c r="O308" s="87">
        <f t="shared" si="42"/>
        <v>2.2625938210283157E-2</v>
      </c>
    </row>
    <row r="309" spans="1:15" x14ac:dyDescent="0.25">
      <c r="A309">
        <f>'OH-离子浓度 '!A318</f>
        <v>0</v>
      </c>
      <c r="B309">
        <f>覆盖面积与厚度!B309</f>
        <v>2.931577797512654</v>
      </c>
      <c r="C309" s="66">
        <f>覆盖面积与厚度!N309</f>
        <v>1</v>
      </c>
      <c r="D309" s="5">
        <f t="shared" si="47"/>
        <v>18.630542539353492</v>
      </c>
      <c r="E309" s="5">
        <v>9.9999999999999995E-7</v>
      </c>
      <c r="F309" s="5">
        <f t="shared" si="46"/>
        <v>9.9999999999999995E-7</v>
      </c>
      <c r="G309" s="5">
        <f t="shared" si="43"/>
        <v>2.2625938210283157E-2</v>
      </c>
      <c r="J309" s="86">
        <f t="shared" si="39"/>
        <v>2.931577797512654</v>
      </c>
      <c r="K309" s="86">
        <f t="shared" si="40"/>
        <v>1</v>
      </c>
      <c r="L309" s="87">
        <f t="shared" si="45"/>
        <v>0.98648629040582836</v>
      </c>
      <c r="M309" s="87">
        <f t="shared" si="41"/>
        <v>9.9999999999999995E-7</v>
      </c>
      <c r="N309" s="87">
        <f t="shared" si="44"/>
        <v>9.9999999999999995E-7</v>
      </c>
      <c r="O309" s="87">
        <f t="shared" si="42"/>
        <v>2.2625938210283157E-2</v>
      </c>
    </row>
    <row r="310" spans="1:15" x14ac:dyDescent="0.25">
      <c r="A310">
        <f>'OH-离子浓度 '!A319</f>
        <v>0</v>
      </c>
      <c r="B310">
        <f>覆盖面积与厚度!B310</f>
        <v>2.9315977975126541</v>
      </c>
      <c r="C310" s="66">
        <f>覆盖面积与厚度!N310</f>
        <v>1</v>
      </c>
      <c r="D310" s="5">
        <f t="shared" si="47"/>
        <v>18.630542539353492</v>
      </c>
      <c r="E310" s="5">
        <v>9.9999999999999995E-7</v>
      </c>
      <c r="F310" s="5">
        <f t="shared" si="46"/>
        <v>9.9999999999999995E-7</v>
      </c>
      <c r="G310" s="5">
        <f t="shared" si="43"/>
        <v>2.2625938210283157E-2</v>
      </c>
      <c r="J310" s="86">
        <f t="shared" si="39"/>
        <v>2.9315977975126541</v>
      </c>
      <c r="K310" s="86">
        <f t="shared" si="40"/>
        <v>1</v>
      </c>
      <c r="L310" s="87">
        <f t="shared" si="45"/>
        <v>0.98648629040582836</v>
      </c>
      <c r="M310" s="87">
        <f t="shared" si="41"/>
        <v>9.9999999999999995E-7</v>
      </c>
      <c r="N310" s="87">
        <f t="shared" si="44"/>
        <v>9.9999999999999995E-7</v>
      </c>
      <c r="O310" s="87">
        <f t="shared" si="42"/>
        <v>2.2625938210283157E-2</v>
      </c>
    </row>
    <row r="311" spans="1:15" x14ac:dyDescent="0.25">
      <c r="A311">
        <f>'OH-离子浓度 '!A320</f>
        <v>0</v>
      </c>
      <c r="B311">
        <f>覆盖面积与厚度!B311</f>
        <v>2.9316977975126539</v>
      </c>
      <c r="C311" s="66">
        <f>覆盖面积与厚度!N311</f>
        <v>1</v>
      </c>
      <c r="D311" s="5">
        <f t="shared" si="47"/>
        <v>18.630542539353492</v>
      </c>
      <c r="E311" s="5">
        <v>9.9999999999999995E-7</v>
      </c>
      <c r="F311" s="5">
        <f t="shared" si="46"/>
        <v>9.9999999999999995E-7</v>
      </c>
      <c r="G311" s="5">
        <f t="shared" si="43"/>
        <v>2.2625938210283157E-2</v>
      </c>
      <c r="J311" s="86">
        <f t="shared" si="39"/>
        <v>2.9316977975126539</v>
      </c>
      <c r="K311" s="86">
        <f t="shared" si="40"/>
        <v>1</v>
      </c>
      <c r="L311" s="87">
        <f t="shared" si="45"/>
        <v>0.98648629040582836</v>
      </c>
      <c r="M311" s="87">
        <f t="shared" si="41"/>
        <v>9.9999999999999995E-7</v>
      </c>
      <c r="N311" s="87">
        <f t="shared" si="44"/>
        <v>9.9999999999999995E-7</v>
      </c>
      <c r="O311" s="87">
        <f t="shared" si="42"/>
        <v>2.2625938210283157E-2</v>
      </c>
    </row>
    <row r="312" spans="1:15" x14ac:dyDescent="0.25">
      <c r="A312">
        <f>'OH-离子浓度 '!A321</f>
        <v>0</v>
      </c>
      <c r="B312">
        <f>覆盖面积与厚度!B312</f>
        <v>2.9319977975126541</v>
      </c>
      <c r="C312" s="66">
        <f>覆盖面积与厚度!N312</f>
        <v>1</v>
      </c>
      <c r="D312" s="5">
        <f t="shared" si="47"/>
        <v>18.630542539353492</v>
      </c>
      <c r="E312" s="5">
        <v>9.9999999999999995E-7</v>
      </c>
      <c r="F312" s="5">
        <f t="shared" si="46"/>
        <v>9.9999999999999995E-7</v>
      </c>
      <c r="G312" s="5">
        <f t="shared" si="43"/>
        <v>2.2625938210283157E-2</v>
      </c>
      <c r="J312" s="86">
        <f t="shared" si="39"/>
        <v>2.9319977975126541</v>
      </c>
      <c r="K312" s="86">
        <f t="shared" si="40"/>
        <v>1</v>
      </c>
      <c r="L312" s="87">
        <f t="shared" si="45"/>
        <v>0.98648629040582836</v>
      </c>
      <c r="M312" s="87">
        <f t="shared" si="41"/>
        <v>9.9999999999999995E-7</v>
      </c>
      <c r="N312" s="87">
        <f t="shared" si="44"/>
        <v>9.9999999999999995E-7</v>
      </c>
      <c r="O312" s="87">
        <f t="shared" si="42"/>
        <v>2.2625938210283157E-2</v>
      </c>
    </row>
    <row r="313" spans="1:15" x14ac:dyDescent="0.25">
      <c r="A313">
        <f>'OH-离子浓度 '!A322</f>
        <v>0</v>
      </c>
      <c r="B313">
        <f>覆盖面积与厚度!B313</f>
        <v>2.9322977975126538</v>
      </c>
      <c r="C313" s="66">
        <f>覆盖面积与厚度!N313</f>
        <v>1</v>
      </c>
      <c r="D313" s="5">
        <f t="shared" si="47"/>
        <v>18.630542539353492</v>
      </c>
      <c r="E313" s="5">
        <v>9.9999999999999995E-7</v>
      </c>
      <c r="F313" s="5">
        <f t="shared" si="46"/>
        <v>9.9999999999999995E-7</v>
      </c>
      <c r="G313" s="5">
        <f t="shared" si="43"/>
        <v>2.2625938210283157E-2</v>
      </c>
      <c r="J313" s="86">
        <f t="shared" si="39"/>
        <v>2.9322977975126538</v>
      </c>
      <c r="K313" s="86">
        <f t="shared" si="40"/>
        <v>1</v>
      </c>
      <c r="L313" s="87">
        <f t="shared" si="45"/>
        <v>0.98648629040582836</v>
      </c>
      <c r="M313" s="87">
        <f t="shared" si="41"/>
        <v>9.9999999999999995E-7</v>
      </c>
      <c r="N313" s="87">
        <f t="shared" si="44"/>
        <v>9.9999999999999995E-7</v>
      </c>
      <c r="O313" s="87">
        <f t="shared" si="42"/>
        <v>2.2625938210283157E-2</v>
      </c>
    </row>
    <row r="314" spans="1:15" x14ac:dyDescent="0.25">
      <c r="A314">
        <f>'OH-离子浓度 '!A323</f>
        <v>0</v>
      </c>
      <c r="B314">
        <f>覆盖面积与厚度!B314</f>
        <v>2.9324977975126538</v>
      </c>
      <c r="C314" s="66">
        <f>覆盖面积与厚度!N314</f>
        <v>1</v>
      </c>
      <c r="D314" s="5">
        <f t="shared" si="47"/>
        <v>18.630542539353492</v>
      </c>
      <c r="E314" s="5">
        <v>9.9999999999999995E-7</v>
      </c>
      <c r="F314" s="5">
        <f t="shared" si="46"/>
        <v>9.9999999999999995E-7</v>
      </c>
      <c r="G314" s="5">
        <f t="shared" si="43"/>
        <v>2.2625938210283157E-2</v>
      </c>
      <c r="J314" s="86">
        <f t="shared" si="39"/>
        <v>2.9324977975126538</v>
      </c>
      <c r="K314" s="86">
        <f t="shared" si="40"/>
        <v>1</v>
      </c>
      <c r="L314" s="87">
        <f t="shared" si="45"/>
        <v>0.98648629040582836</v>
      </c>
      <c r="M314" s="87">
        <f t="shared" si="41"/>
        <v>9.9999999999999995E-7</v>
      </c>
      <c r="N314" s="87">
        <f t="shared" si="44"/>
        <v>9.9999999999999995E-7</v>
      </c>
      <c r="O314" s="87">
        <f t="shared" si="42"/>
        <v>2.2625938210283157E-2</v>
      </c>
    </row>
    <row r="315" spans="1:15" x14ac:dyDescent="0.25">
      <c r="A315">
        <f>'OH-离子浓度 '!A324</f>
        <v>0</v>
      </c>
      <c r="B315">
        <f>覆盖面积与厚度!B315</f>
        <v>2.9334977975126537</v>
      </c>
      <c r="C315" s="66">
        <f>覆盖面积与厚度!N315</f>
        <v>1</v>
      </c>
      <c r="D315" s="5">
        <f t="shared" si="47"/>
        <v>18.630542539353492</v>
      </c>
      <c r="E315" s="5">
        <v>9.9999999999999995E-7</v>
      </c>
      <c r="F315" s="5">
        <f t="shared" si="46"/>
        <v>9.9999999999999995E-7</v>
      </c>
      <c r="G315" s="5">
        <f t="shared" si="43"/>
        <v>2.2625938210283157E-2</v>
      </c>
      <c r="J315" s="86">
        <f t="shared" si="39"/>
        <v>2.9334977975126537</v>
      </c>
      <c r="K315" s="86">
        <f t="shared" si="40"/>
        <v>1</v>
      </c>
      <c r="L315" s="87">
        <f t="shared" si="45"/>
        <v>0.98648629040582836</v>
      </c>
      <c r="M315" s="87">
        <f t="shared" si="41"/>
        <v>9.9999999999999995E-7</v>
      </c>
      <c r="N315" s="87">
        <f t="shared" si="44"/>
        <v>9.9999999999999995E-7</v>
      </c>
      <c r="O315" s="87">
        <f t="shared" si="42"/>
        <v>2.2625938210283157E-2</v>
      </c>
    </row>
    <row r="316" spans="1:15" x14ac:dyDescent="0.25">
      <c r="A316">
        <f>'OH-离子浓度 '!A325</f>
        <v>0</v>
      </c>
      <c r="B316">
        <f>覆盖面积与厚度!B316</f>
        <v>2.9364977975126538</v>
      </c>
      <c r="C316" s="66">
        <f>覆盖面积与厚度!N316</f>
        <v>1</v>
      </c>
      <c r="D316" s="5">
        <f t="shared" si="47"/>
        <v>18.630542539353492</v>
      </c>
      <c r="E316" s="5">
        <v>9.9999999999999995E-7</v>
      </c>
      <c r="F316" s="5">
        <f t="shared" si="46"/>
        <v>9.9999999999999995E-7</v>
      </c>
      <c r="G316" s="5">
        <f t="shared" si="43"/>
        <v>2.2625938210283157E-2</v>
      </c>
      <c r="J316" s="86">
        <f t="shared" si="39"/>
        <v>2.9364977975126538</v>
      </c>
      <c r="K316" s="86">
        <f t="shared" si="40"/>
        <v>1</v>
      </c>
      <c r="L316" s="87">
        <f t="shared" si="45"/>
        <v>0.98648629040582836</v>
      </c>
      <c r="M316" s="87">
        <f t="shared" si="41"/>
        <v>9.9999999999999995E-7</v>
      </c>
      <c r="N316" s="87">
        <f t="shared" si="44"/>
        <v>9.9999999999999995E-7</v>
      </c>
      <c r="O316" s="87">
        <f t="shared" si="42"/>
        <v>2.2625938210283157E-2</v>
      </c>
    </row>
    <row r="317" spans="1:15" x14ac:dyDescent="0.25">
      <c r="A317">
        <f>'OH-离子浓度 '!A326</f>
        <v>0</v>
      </c>
      <c r="B317">
        <f>覆盖面积与厚度!B317</f>
        <v>2.9394977975126539</v>
      </c>
      <c r="C317" s="66">
        <f>覆盖面积与厚度!N317</f>
        <v>1</v>
      </c>
      <c r="D317" s="5">
        <f t="shared" si="47"/>
        <v>18.630542539353492</v>
      </c>
      <c r="E317" s="5">
        <v>9.9999999999999995E-7</v>
      </c>
      <c r="F317" s="5">
        <f t="shared" si="46"/>
        <v>9.9999999999999995E-7</v>
      </c>
      <c r="G317" s="5">
        <f t="shared" si="43"/>
        <v>2.2625938210283157E-2</v>
      </c>
      <c r="J317" s="86">
        <f t="shared" si="39"/>
        <v>2.9394977975126539</v>
      </c>
      <c r="K317" s="86">
        <f t="shared" si="40"/>
        <v>1</v>
      </c>
      <c r="L317" s="87">
        <f t="shared" si="45"/>
        <v>0.98648629040582836</v>
      </c>
      <c r="M317" s="87">
        <f t="shared" si="41"/>
        <v>9.9999999999999995E-7</v>
      </c>
      <c r="N317" s="87">
        <f t="shared" si="44"/>
        <v>9.9999999999999995E-7</v>
      </c>
      <c r="O317" s="87">
        <f t="shared" si="42"/>
        <v>2.2625938210283157E-2</v>
      </c>
    </row>
    <row r="318" spans="1:15" x14ac:dyDescent="0.25">
      <c r="A318">
        <f>'OH-离子浓度 '!A327</f>
        <v>0</v>
      </c>
      <c r="B318">
        <f>覆盖面积与厚度!B318</f>
        <v>2.9414977975126537</v>
      </c>
      <c r="C318" s="66">
        <f>覆盖面积与厚度!N318</f>
        <v>1</v>
      </c>
      <c r="D318" s="5">
        <f t="shared" si="47"/>
        <v>18.630542539353492</v>
      </c>
      <c r="E318" s="5">
        <v>9.9999999999999995E-7</v>
      </c>
      <c r="F318" s="5">
        <f t="shared" si="46"/>
        <v>9.9999999999999995E-7</v>
      </c>
      <c r="G318" s="5">
        <f t="shared" si="43"/>
        <v>2.2625938210283157E-2</v>
      </c>
      <c r="J318" s="86">
        <f t="shared" si="39"/>
        <v>2.9414977975126537</v>
      </c>
      <c r="K318" s="86">
        <f t="shared" si="40"/>
        <v>1</v>
      </c>
      <c r="L318" s="87">
        <f t="shared" si="45"/>
        <v>0.98648629040582836</v>
      </c>
      <c r="M318" s="87">
        <f t="shared" si="41"/>
        <v>9.9999999999999995E-7</v>
      </c>
      <c r="N318" s="87">
        <f t="shared" si="44"/>
        <v>9.9999999999999995E-7</v>
      </c>
      <c r="O318" s="87">
        <f t="shared" si="42"/>
        <v>2.2625938210283157E-2</v>
      </c>
    </row>
    <row r="319" spans="1:15" x14ac:dyDescent="0.25">
      <c r="A319">
        <f>'OH-离子浓度 '!A328</f>
        <v>0</v>
      </c>
      <c r="B319">
        <f>覆盖面积与厚度!B319</f>
        <v>2.951497797512654</v>
      </c>
      <c r="C319" s="66">
        <f>覆盖面积与厚度!N319</f>
        <v>1</v>
      </c>
      <c r="D319" s="5">
        <f t="shared" si="47"/>
        <v>18.630542539353492</v>
      </c>
      <c r="E319" s="5">
        <v>9.9999999999999995E-7</v>
      </c>
      <c r="F319" s="5">
        <f t="shared" si="46"/>
        <v>9.9999999999999995E-7</v>
      </c>
      <c r="G319" s="5">
        <f t="shared" si="43"/>
        <v>2.2625938210283157E-2</v>
      </c>
      <c r="J319" s="86">
        <f t="shared" si="39"/>
        <v>2.951497797512654</v>
      </c>
      <c r="K319" s="86">
        <f t="shared" si="40"/>
        <v>1</v>
      </c>
      <c r="L319" s="87">
        <f t="shared" si="45"/>
        <v>0.98648629040582836</v>
      </c>
      <c r="M319" s="87">
        <f t="shared" si="41"/>
        <v>9.9999999999999995E-7</v>
      </c>
      <c r="N319" s="87">
        <f t="shared" si="44"/>
        <v>9.9999999999999995E-7</v>
      </c>
      <c r="O319" s="87">
        <f t="shared" si="42"/>
        <v>2.2625938210283157E-2</v>
      </c>
    </row>
    <row r="320" spans="1:15" x14ac:dyDescent="0.25">
      <c r="A320">
        <f>'OH-离子浓度 '!A329</f>
        <v>0</v>
      </c>
      <c r="B320">
        <f>覆盖面积与厚度!B320</f>
        <v>2.9814977975126538</v>
      </c>
      <c r="C320" s="66">
        <f>覆盖面积与厚度!N320</f>
        <v>1</v>
      </c>
      <c r="D320" s="5">
        <f t="shared" si="47"/>
        <v>18.630542539353492</v>
      </c>
      <c r="E320" s="5">
        <v>9.9999999999999995E-7</v>
      </c>
      <c r="F320" s="5">
        <f t="shared" si="46"/>
        <v>9.9999999999999995E-7</v>
      </c>
      <c r="G320" s="5">
        <f t="shared" si="43"/>
        <v>2.2625938210283157E-2</v>
      </c>
      <c r="J320" s="86">
        <f t="shared" si="39"/>
        <v>2.9814977975126538</v>
      </c>
      <c r="K320" s="86">
        <f t="shared" si="40"/>
        <v>1</v>
      </c>
      <c r="L320" s="87">
        <f t="shared" si="45"/>
        <v>0.98648629040582836</v>
      </c>
      <c r="M320" s="87">
        <f t="shared" si="41"/>
        <v>9.9999999999999995E-7</v>
      </c>
      <c r="N320" s="87">
        <f t="shared" si="44"/>
        <v>9.9999999999999995E-7</v>
      </c>
      <c r="O320" s="87">
        <f t="shared" si="42"/>
        <v>2.2625938210283157E-2</v>
      </c>
    </row>
    <row r="321" spans="1:15" x14ac:dyDescent="0.25">
      <c r="A321">
        <f>'OH-离子浓度 '!A330</f>
        <v>0</v>
      </c>
      <c r="B321">
        <f>覆盖面积与厚度!B321</f>
        <v>3.011497797512654</v>
      </c>
      <c r="C321" s="66">
        <f>覆盖面积与厚度!N321</f>
        <v>1</v>
      </c>
      <c r="D321" s="5">
        <f t="shared" si="47"/>
        <v>18.630542539353492</v>
      </c>
      <c r="E321" s="5">
        <v>9.9999999999999995E-7</v>
      </c>
      <c r="F321" s="5">
        <f t="shared" si="46"/>
        <v>9.9999999999999995E-7</v>
      </c>
      <c r="G321" s="5">
        <f t="shared" si="43"/>
        <v>2.2625938210283157E-2</v>
      </c>
      <c r="J321" s="86">
        <f t="shared" si="39"/>
        <v>3.011497797512654</v>
      </c>
      <c r="K321" s="86">
        <f t="shared" si="40"/>
        <v>1</v>
      </c>
      <c r="L321" s="87">
        <f t="shared" si="45"/>
        <v>0.98648629040582836</v>
      </c>
      <c r="M321" s="87">
        <f t="shared" si="41"/>
        <v>9.9999999999999995E-7</v>
      </c>
      <c r="N321" s="87">
        <f t="shared" si="44"/>
        <v>9.9999999999999995E-7</v>
      </c>
      <c r="O321" s="87">
        <f t="shared" si="42"/>
        <v>2.2625938210283157E-2</v>
      </c>
    </row>
    <row r="322" spans="1:15" x14ac:dyDescent="0.25">
      <c r="A322">
        <f>'OH-离子浓度 '!A331</f>
        <v>0</v>
      </c>
      <c r="B322">
        <f>覆盖面积与厚度!B322</f>
        <v>3.031497797512654</v>
      </c>
      <c r="C322" s="66">
        <f>覆盖面积与厚度!N322</f>
        <v>1</v>
      </c>
      <c r="D322" s="5">
        <f t="shared" si="47"/>
        <v>18.630542539353492</v>
      </c>
      <c r="E322" s="5">
        <v>9.9999999999999995E-7</v>
      </c>
      <c r="F322" s="5">
        <f t="shared" si="46"/>
        <v>9.9999999999999995E-7</v>
      </c>
      <c r="G322" s="5">
        <f t="shared" si="43"/>
        <v>2.2625938210283157E-2</v>
      </c>
      <c r="J322" s="86">
        <f t="shared" si="39"/>
        <v>3.031497797512654</v>
      </c>
      <c r="K322" s="86">
        <f t="shared" si="40"/>
        <v>1</v>
      </c>
      <c r="L322" s="87">
        <f t="shared" si="45"/>
        <v>0.98648629040582836</v>
      </c>
      <c r="M322" s="87">
        <f t="shared" si="41"/>
        <v>9.9999999999999995E-7</v>
      </c>
      <c r="N322" s="87">
        <f t="shared" si="44"/>
        <v>9.9999999999999995E-7</v>
      </c>
      <c r="O322" s="87">
        <f t="shared" si="42"/>
        <v>2.2625938210283157E-2</v>
      </c>
    </row>
    <row r="323" spans="1:15" x14ac:dyDescent="0.25">
      <c r="A323">
        <f>'OH-离子浓度 '!A332</f>
        <v>0</v>
      </c>
      <c r="B323">
        <f>覆盖面积与厚度!B323</f>
        <v>3.0814977975126538</v>
      </c>
      <c r="C323" s="66">
        <f>覆盖面积与厚度!N323</f>
        <v>1</v>
      </c>
      <c r="D323" s="5">
        <f t="shared" si="47"/>
        <v>18.630542539353492</v>
      </c>
      <c r="E323" s="5">
        <v>9.9999999999999995E-7</v>
      </c>
      <c r="F323" s="5">
        <f t="shared" si="46"/>
        <v>9.9999999999999995E-7</v>
      </c>
      <c r="G323" s="5">
        <f t="shared" si="43"/>
        <v>2.2625938210283157E-2</v>
      </c>
      <c r="J323" s="86">
        <f t="shared" si="39"/>
        <v>3.0814977975126538</v>
      </c>
      <c r="K323" s="86">
        <f t="shared" si="40"/>
        <v>1</v>
      </c>
      <c r="L323" s="87">
        <f t="shared" si="45"/>
        <v>0.98648629040582836</v>
      </c>
      <c r="M323" s="87">
        <f t="shared" si="41"/>
        <v>9.9999999999999995E-7</v>
      </c>
      <c r="N323" s="87">
        <f t="shared" si="44"/>
        <v>9.9999999999999995E-7</v>
      </c>
      <c r="O323" s="87">
        <f t="shared" si="42"/>
        <v>2.2625938210283157E-2</v>
      </c>
    </row>
    <row r="324" spans="1:15" x14ac:dyDescent="0.25">
      <c r="A324" t="str">
        <f>'OH-离子浓度 '!A333</f>
        <v>(t1+t2)*11</v>
      </c>
      <c r="B324">
        <f>覆盖面积与厚度!B324</f>
        <v>3.1314977975126541</v>
      </c>
      <c r="C324" s="66">
        <f>覆盖面积与厚度!N324</f>
        <v>1</v>
      </c>
      <c r="D324" s="5">
        <f t="shared" si="47"/>
        <v>18.630542539353492</v>
      </c>
      <c r="E324" s="5">
        <v>9.9999999999999995E-7</v>
      </c>
      <c r="F324" s="5">
        <f t="shared" si="46"/>
        <v>9.9999999999999995E-7</v>
      </c>
      <c r="G324" s="5">
        <f t="shared" si="43"/>
        <v>2.2625938210283157E-2</v>
      </c>
      <c r="J324" s="86">
        <f t="shared" si="39"/>
        <v>3.1314977975126541</v>
      </c>
      <c r="K324" s="86">
        <f t="shared" si="40"/>
        <v>1</v>
      </c>
      <c r="L324" s="87">
        <f t="shared" si="45"/>
        <v>0.98648629040582836</v>
      </c>
      <c r="M324" s="87">
        <f t="shared" si="41"/>
        <v>9.9999999999999995E-7</v>
      </c>
      <c r="N324" s="87">
        <f t="shared" si="44"/>
        <v>9.9999999999999995E-7</v>
      </c>
      <c r="O324" s="87">
        <f t="shared" si="42"/>
        <v>2.2625938210283157E-2</v>
      </c>
    </row>
    <row r="325" spans="1:15" x14ac:dyDescent="0.25">
      <c r="A325">
        <f>'OH-离子浓度 '!A334</f>
        <v>3.2246393417707591</v>
      </c>
      <c r="B325">
        <f>覆盖面积与厚度!B325</f>
        <v>3.1814977975126539</v>
      </c>
      <c r="C325" s="66">
        <f>覆盖面积与厚度!N325</f>
        <v>1</v>
      </c>
      <c r="D325" s="5">
        <f t="shared" si="47"/>
        <v>18.630542539353492</v>
      </c>
      <c r="E325" s="5">
        <v>9.9999999999999995E-7</v>
      </c>
      <c r="F325" s="5">
        <f t="shared" si="46"/>
        <v>9.9999999999999995E-7</v>
      </c>
      <c r="G325" s="5">
        <f t="shared" si="43"/>
        <v>2.2625938210283157E-2</v>
      </c>
      <c r="J325" s="86">
        <f t="shared" si="39"/>
        <v>3.1814977975126539</v>
      </c>
      <c r="K325" s="86">
        <f t="shared" si="40"/>
        <v>1</v>
      </c>
      <c r="L325" s="87">
        <f t="shared" si="45"/>
        <v>0.98648629040582836</v>
      </c>
      <c r="M325" s="87">
        <f t="shared" si="41"/>
        <v>9.9999999999999995E-7</v>
      </c>
      <c r="N325" s="87">
        <f t="shared" si="44"/>
        <v>9.9999999999999995E-7</v>
      </c>
      <c r="O325" s="87">
        <f t="shared" si="42"/>
        <v>2.2625938210283157E-2</v>
      </c>
    </row>
    <row r="326" spans="1:15" x14ac:dyDescent="0.25">
      <c r="A326">
        <f>'OH-离子浓度 '!A335</f>
        <v>0.2931415442581049</v>
      </c>
      <c r="B326">
        <f>覆盖面积与厚度!B326</f>
        <v>3.2246468285827228</v>
      </c>
      <c r="C326" s="66">
        <f>覆盖面积与厚度!N326</f>
        <v>1</v>
      </c>
      <c r="D326" s="5">
        <f t="shared" si="47"/>
        <v>18.630542539353492</v>
      </c>
      <c r="E326" s="5">
        <v>9.9999999999999995E-7</v>
      </c>
      <c r="F326" s="5">
        <f t="shared" si="46"/>
        <v>9.9999999999999995E-7</v>
      </c>
      <c r="G326" s="5">
        <f t="shared" si="43"/>
        <v>2.2625938210283157E-2</v>
      </c>
      <c r="J326" s="86">
        <f t="shared" si="39"/>
        <v>3.2246468285827228</v>
      </c>
      <c r="K326" s="86">
        <f t="shared" si="40"/>
        <v>1</v>
      </c>
      <c r="L326" s="87">
        <f t="shared" si="45"/>
        <v>0.98648629040582836</v>
      </c>
      <c r="M326" s="87">
        <f t="shared" si="41"/>
        <v>9.9999999999999995E-7</v>
      </c>
      <c r="N326" s="87">
        <f t="shared" si="44"/>
        <v>9.9999999999999995E-7</v>
      </c>
      <c r="O326" s="87">
        <f t="shared" si="42"/>
        <v>2.2625938210283157E-2</v>
      </c>
    </row>
    <row r="327" spans="1:15" x14ac:dyDescent="0.25">
      <c r="A327">
        <f>'OH-离子浓度 '!A336</f>
        <v>0</v>
      </c>
      <c r="B327">
        <f>覆盖面积与厚度!B327</f>
        <v>3.2246468286827228</v>
      </c>
      <c r="C327" s="66">
        <f>覆盖面积与厚度!N327</f>
        <v>1</v>
      </c>
      <c r="D327" s="5">
        <f t="shared" si="47"/>
        <v>38553.307199181574</v>
      </c>
      <c r="E327" s="5">
        <v>9.9999999999999995E-7</v>
      </c>
      <c r="F327" s="5">
        <f t="shared" si="46"/>
        <v>9.9999999999999995E-7</v>
      </c>
      <c r="G327" s="5">
        <f t="shared" si="43"/>
        <v>2.2625938210283157E-2</v>
      </c>
      <c r="J327" s="86">
        <f t="shared" ref="J327:J390" si="48">B327</f>
        <v>3.2246468286827228</v>
      </c>
      <c r="K327" s="86">
        <f t="shared" ref="K327:K390" si="49">C327</f>
        <v>1</v>
      </c>
      <c r="L327" s="87">
        <f t="shared" si="45"/>
        <v>0.98648629040582836</v>
      </c>
      <c r="M327" s="87">
        <f t="shared" ref="M327:M390" si="50">E327</f>
        <v>9.9999999999999995E-7</v>
      </c>
      <c r="N327" s="87">
        <f t="shared" si="44"/>
        <v>9.9999999999999995E-7</v>
      </c>
      <c r="O327" s="87">
        <f t="shared" si="42"/>
        <v>2.2625938210283157E-2</v>
      </c>
    </row>
    <row r="328" spans="1:15" x14ac:dyDescent="0.25">
      <c r="A328">
        <f>'OH-离子浓度 '!A337</f>
        <v>0</v>
      </c>
      <c r="B328">
        <f>覆盖面积与厚度!B328</f>
        <v>3.2246468289827228</v>
      </c>
      <c r="C328" s="66">
        <f>覆盖面积与厚度!N328</f>
        <v>1</v>
      </c>
      <c r="D328" s="5">
        <f t="shared" si="47"/>
        <v>38553.307199181574</v>
      </c>
      <c r="E328" s="5">
        <v>9.9999999999999995E-7</v>
      </c>
      <c r="F328" s="5">
        <f t="shared" si="46"/>
        <v>9.9999999999999995E-7</v>
      </c>
      <c r="G328" s="5">
        <f t="shared" si="43"/>
        <v>2.2625938210283157E-2</v>
      </c>
      <c r="J328" s="86">
        <f t="shared" si="48"/>
        <v>3.2246468289827228</v>
      </c>
      <c r="K328" s="86">
        <f t="shared" si="49"/>
        <v>1</v>
      </c>
      <c r="L328" s="87">
        <f t="shared" si="45"/>
        <v>0.98648629040582836</v>
      </c>
      <c r="M328" s="87">
        <f t="shared" si="50"/>
        <v>9.9999999999999995E-7</v>
      </c>
      <c r="N328" s="87">
        <f t="shared" si="44"/>
        <v>9.9999999999999995E-7</v>
      </c>
      <c r="O328" s="87">
        <f t="shared" ref="O328:O391" si="51">$N328*$C$1/$C$3/$C$4/$C$2*10*(60*60*24*365)</f>
        <v>2.2625938210283157E-2</v>
      </c>
    </row>
    <row r="329" spans="1:15" x14ac:dyDescent="0.25">
      <c r="A329">
        <f>'OH-离子浓度 '!A338</f>
        <v>0</v>
      </c>
      <c r="B329">
        <f>覆盖面积与厚度!B329</f>
        <v>3.2246468293827228</v>
      </c>
      <c r="C329" s="66">
        <f>覆盖面积与厚度!N329</f>
        <v>1</v>
      </c>
      <c r="D329" s="5">
        <f t="shared" si="47"/>
        <v>38553.307199181574</v>
      </c>
      <c r="E329" s="5">
        <v>9.9999999999999995E-7</v>
      </c>
      <c r="F329" s="5">
        <f t="shared" si="46"/>
        <v>9.9999999999999995E-7</v>
      </c>
      <c r="G329" s="5">
        <f t="shared" ref="G329:G392" si="52">$F329*$C$1/$C$3/$C$4/$C$2*10*60*60*24*365</f>
        <v>2.2625938210283157E-2</v>
      </c>
      <c r="J329" s="86">
        <f t="shared" si="48"/>
        <v>3.2246468293827228</v>
      </c>
      <c r="K329" s="86">
        <f t="shared" si="49"/>
        <v>1</v>
      </c>
      <c r="L329" s="87">
        <f t="shared" si="45"/>
        <v>0.98648629040582836</v>
      </c>
      <c r="M329" s="87">
        <f t="shared" si="50"/>
        <v>9.9999999999999995E-7</v>
      </c>
      <c r="N329" s="87">
        <f t="shared" ref="N329:N392" si="53">L329*(1-K329)+K329*M329</f>
        <v>9.9999999999999995E-7</v>
      </c>
      <c r="O329" s="87">
        <f t="shared" si="51"/>
        <v>2.2625938210283157E-2</v>
      </c>
    </row>
    <row r="330" spans="1:15" x14ac:dyDescent="0.25">
      <c r="A330">
        <f>'OH-离子浓度 '!A339</f>
        <v>0</v>
      </c>
      <c r="B330">
        <f>覆盖面积与厚度!B330</f>
        <v>3.2246468295827229</v>
      </c>
      <c r="C330" s="66">
        <f>覆盖面积与厚度!N330</f>
        <v>1</v>
      </c>
      <c r="D330" s="5">
        <f t="shared" si="47"/>
        <v>38553.307199181574</v>
      </c>
      <c r="E330" s="5">
        <v>9.9999999999999995E-7</v>
      </c>
      <c r="F330" s="5">
        <f t="shared" si="46"/>
        <v>9.9999999999999995E-7</v>
      </c>
      <c r="G330" s="5">
        <f t="shared" si="52"/>
        <v>2.2625938210283157E-2</v>
      </c>
      <c r="J330" s="86">
        <f t="shared" si="48"/>
        <v>3.2246468295827229</v>
      </c>
      <c r="K330" s="86">
        <f t="shared" si="49"/>
        <v>1</v>
      </c>
      <c r="L330" s="87">
        <f t="shared" ref="L330:L393" si="54">L329</f>
        <v>0.98648629040582836</v>
      </c>
      <c r="M330" s="87">
        <f t="shared" si="50"/>
        <v>9.9999999999999995E-7</v>
      </c>
      <c r="N330" s="87">
        <f t="shared" si="53"/>
        <v>9.9999999999999995E-7</v>
      </c>
      <c r="O330" s="87">
        <f t="shared" si="51"/>
        <v>2.2625938210283157E-2</v>
      </c>
    </row>
    <row r="331" spans="1:15" x14ac:dyDescent="0.25">
      <c r="A331">
        <f>'OH-离子浓度 '!A340</f>
        <v>0</v>
      </c>
      <c r="B331">
        <f>覆盖面积与厚度!B331</f>
        <v>3.2246468385827227</v>
      </c>
      <c r="C331" s="66">
        <f>覆盖面积与厚度!N331</f>
        <v>1</v>
      </c>
      <c r="D331" s="5">
        <f t="shared" si="47"/>
        <v>38553.307199181574</v>
      </c>
      <c r="E331" s="5">
        <v>9.9999999999999995E-7</v>
      </c>
      <c r="F331" s="5">
        <f t="shared" si="46"/>
        <v>9.9999999999999995E-7</v>
      </c>
      <c r="G331" s="5">
        <f t="shared" si="52"/>
        <v>2.2625938210283157E-2</v>
      </c>
      <c r="J331" s="86">
        <f t="shared" si="48"/>
        <v>3.2246468385827227</v>
      </c>
      <c r="K331" s="86">
        <f t="shared" si="49"/>
        <v>1</v>
      </c>
      <c r="L331" s="87">
        <f t="shared" si="54"/>
        <v>0.98648629040582836</v>
      </c>
      <c r="M331" s="87">
        <f t="shared" si="50"/>
        <v>9.9999999999999995E-7</v>
      </c>
      <c r="N331" s="87">
        <f t="shared" si="53"/>
        <v>9.9999999999999995E-7</v>
      </c>
      <c r="O331" s="87">
        <f t="shared" si="51"/>
        <v>2.2625938210283157E-2</v>
      </c>
    </row>
    <row r="332" spans="1:15" x14ac:dyDescent="0.25">
      <c r="A332">
        <f>'OH-离子浓度 '!A341</f>
        <v>0</v>
      </c>
      <c r="B332">
        <f>覆盖面积与厚度!B332</f>
        <v>3.2246469285827226</v>
      </c>
      <c r="C332" s="66">
        <f>覆盖面积与厚度!N332</f>
        <v>1</v>
      </c>
      <c r="D332" s="5">
        <f t="shared" si="47"/>
        <v>38553.307199181574</v>
      </c>
      <c r="E332" s="5">
        <v>9.9999999999999995E-7</v>
      </c>
      <c r="F332" s="5">
        <f t="shared" si="46"/>
        <v>9.9999999999999995E-7</v>
      </c>
      <c r="G332" s="5">
        <f t="shared" si="52"/>
        <v>2.2625938210283157E-2</v>
      </c>
      <c r="J332" s="86">
        <f t="shared" si="48"/>
        <v>3.2246469285827226</v>
      </c>
      <c r="K332" s="86">
        <f t="shared" si="49"/>
        <v>1</v>
      </c>
      <c r="L332" s="87">
        <f t="shared" si="54"/>
        <v>0.98648629040582836</v>
      </c>
      <c r="M332" s="87">
        <f t="shared" si="50"/>
        <v>9.9999999999999995E-7</v>
      </c>
      <c r="N332" s="87">
        <f t="shared" si="53"/>
        <v>9.9999999999999995E-7</v>
      </c>
      <c r="O332" s="87">
        <f t="shared" si="51"/>
        <v>2.2625938210283157E-2</v>
      </c>
    </row>
    <row r="333" spans="1:15" x14ac:dyDescent="0.25">
      <c r="A333">
        <f>'OH-离子浓度 '!A342</f>
        <v>0</v>
      </c>
      <c r="B333">
        <f>覆盖面积与厚度!B333</f>
        <v>3.2246478285827229</v>
      </c>
      <c r="C333" s="66">
        <f>覆盖面积与厚度!N333</f>
        <v>1</v>
      </c>
      <c r="D333" s="5">
        <f t="shared" si="47"/>
        <v>38553.307199181574</v>
      </c>
      <c r="E333" s="5">
        <v>9.9999999999999995E-7</v>
      </c>
      <c r="F333" s="5">
        <f t="shared" si="46"/>
        <v>9.9999999999999995E-7</v>
      </c>
      <c r="G333" s="5">
        <f t="shared" si="52"/>
        <v>2.2625938210283157E-2</v>
      </c>
      <c r="J333" s="86">
        <f t="shared" si="48"/>
        <v>3.2246478285827229</v>
      </c>
      <c r="K333" s="86">
        <f t="shared" si="49"/>
        <v>1</v>
      </c>
      <c r="L333" s="87">
        <f t="shared" si="54"/>
        <v>0.98648629040582836</v>
      </c>
      <c r="M333" s="87">
        <f t="shared" si="50"/>
        <v>9.9999999999999995E-7</v>
      </c>
      <c r="N333" s="87">
        <f t="shared" si="53"/>
        <v>9.9999999999999995E-7</v>
      </c>
      <c r="O333" s="87">
        <f t="shared" si="51"/>
        <v>2.2625938210283157E-2</v>
      </c>
    </row>
    <row r="334" spans="1:15" x14ac:dyDescent="0.25">
      <c r="A334">
        <f>'OH-离子浓度 '!A343</f>
        <v>7.4868119641229509E-6</v>
      </c>
      <c r="B334">
        <f>覆盖面积与厚度!B334</f>
        <v>3.2246543153946869</v>
      </c>
      <c r="C334" s="66">
        <f>覆盖面积与厚度!N334</f>
        <v>1</v>
      </c>
      <c r="D334" s="5">
        <f t="shared" si="47"/>
        <v>38553.307199181574</v>
      </c>
      <c r="E334" s="5">
        <v>9.9999999999999995E-7</v>
      </c>
      <c r="F334" s="5">
        <f t="shared" si="46"/>
        <v>9.9999999999999995E-7</v>
      </c>
      <c r="G334" s="5">
        <f t="shared" si="52"/>
        <v>2.2625938210283157E-2</v>
      </c>
      <c r="J334" s="86">
        <f t="shared" si="48"/>
        <v>3.2246543153946869</v>
      </c>
      <c r="K334" s="86">
        <f t="shared" si="49"/>
        <v>1</v>
      </c>
      <c r="L334" s="87">
        <f t="shared" si="54"/>
        <v>0.98648629040582836</v>
      </c>
      <c r="M334" s="87">
        <f t="shared" si="50"/>
        <v>9.9999999999999995E-7</v>
      </c>
      <c r="N334" s="87">
        <f t="shared" si="53"/>
        <v>9.9999999999999995E-7</v>
      </c>
      <c r="O334" s="87">
        <f t="shared" si="51"/>
        <v>2.2625938210283157E-2</v>
      </c>
    </row>
    <row r="335" spans="1:15" x14ac:dyDescent="0.25">
      <c r="A335">
        <f>'OH-离子浓度 '!A344</f>
        <v>0</v>
      </c>
      <c r="B335">
        <f>覆盖面积与厚度!B335</f>
        <v>3.2246568285827228</v>
      </c>
      <c r="C335" s="66">
        <f>覆盖面积与厚度!N335</f>
        <v>1</v>
      </c>
      <c r="D335" s="5">
        <f t="shared" si="47"/>
        <v>18.630542539353492</v>
      </c>
      <c r="E335" s="5">
        <v>9.9999999999999995E-7</v>
      </c>
      <c r="F335" s="5">
        <f t="shared" si="46"/>
        <v>9.9999999999999995E-7</v>
      </c>
      <c r="G335" s="5">
        <f t="shared" si="52"/>
        <v>2.2625938210283157E-2</v>
      </c>
      <c r="J335" s="86">
        <f t="shared" si="48"/>
        <v>3.2246568285827228</v>
      </c>
      <c r="K335" s="86">
        <f t="shared" si="49"/>
        <v>1</v>
      </c>
      <c r="L335" s="87">
        <f t="shared" si="54"/>
        <v>0.98648629040582836</v>
      </c>
      <c r="M335" s="87">
        <f t="shared" si="50"/>
        <v>9.9999999999999995E-7</v>
      </c>
      <c r="N335" s="87">
        <f t="shared" si="53"/>
        <v>9.9999999999999995E-7</v>
      </c>
      <c r="O335" s="87">
        <f t="shared" si="51"/>
        <v>2.2625938210283157E-2</v>
      </c>
    </row>
    <row r="336" spans="1:15" x14ac:dyDescent="0.25">
      <c r="A336">
        <f>'OH-离子浓度 '!A345</f>
        <v>0</v>
      </c>
      <c r="B336">
        <f>覆盖面积与厚度!B336</f>
        <v>3.2246668285827229</v>
      </c>
      <c r="C336" s="66">
        <f>覆盖面积与厚度!N336</f>
        <v>1</v>
      </c>
      <c r="D336" s="5">
        <f t="shared" si="47"/>
        <v>18.630542539353492</v>
      </c>
      <c r="E336" s="5">
        <v>9.9999999999999995E-7</v>
      </c>
      <c r="F336" s="5">
        <f t="shared" si="46"/>
        <v>9.9999999999999995E-7</v>
      </c>
      <c r="G336" s="5">
        <f t="shared" si="52"/>
        <v>2.2625938210283157E-2</v>
      </c>
      <c r="J336" s="86">
        <f t="shared" si="48"/>
        <v>3.2246668285827229</v>
      </c>
      <c r="K336" s="86">
        <f t="shared" si="49"/>
        <v>1</v>
      </c>
      <c r="L336" s="87">
        <f t="shared" si="54"/>
        <v>0.98648629040582836</v>
      </c>
      <c r="M336" s="87">
        <f t="shared" si="50"/>
        <v>9.9999999999999995E-7</v>
      </c>
      <c r="N336" s="87">
        <f t="shared" si="53"/>
        <v>9.9999999999999995E-7</v>
      </c>
      <c r="O336" s="87">
        <f t="shared" si="51"/>
        <v>2.2625938210283157E-2</v>
      </c>
    </row>
    <row r="337" spans="1:15" x14ac:dyDescent="0.25">
      <c r="A337">
        <f>'OH-离子浓度 '!A346</f>
        <v>0</v>
      </c>
      <c r="B337">
        <f>覆盖面积与厚度!B337</f>
        <v>3.2246968285827227</v>
      </c>
      <c r="C337" s="66">
        <f>覆盖面积与厚度!N337</f>
        <v>1</v>
      </c>
      <c r="D337" s="5">
        <f t="shared" si="47"/>
        <v>18.630542539353492</v>
      </c>
      <c r="E337" s="5">
        <v>9.9999999999999995E-7</v>
      </c>
      <c r="F337" s="5">
        <f t="shared" si="46"/>
        <v>9.9999999999999995E-7</v>
      </c>
      <c r="G337" s="5">
        <f t="shared" si="52"/>
        <v>2.2625938210283157E-2</v>
      </c>
      <c r="J337" s="86">
        <f t="shared" si="48"/>
        <v>3.2246968285827227</v>
      </c>
      <c r="K337" s="86">
        <f t="shared" si="49"/>
        <v>1</v>
      </c>
      <c r="L337" s="87">
        <f t="shared" si="54"/>
        <v>0.98648629040582836</v>
      </c>
      <c r="M337" s="87">
        <f t="shared" si="50"/>
        <v>9.9999999999999995E-7</v>
      </c>
      <c r="N337" s="87">
        <f t="shared" si="53"/>
        <v>9.9999999999999995E-7</v>
      </c>
      <c r="O337" s="87">
        <f t="shared" si="51"/>
        <v>2.2625938210283157E-2</v>
      </c>
    </row>
    <row r="338" spans="1:15" x14ac:dyDescent="0.25">
      <c r="A338">
        <f>'OH-离子浓度 '!A347</f>
        <v>0</v>
      </c>
      <c r="B338">
        <f>覆盖面积与厚度!B338</f>
        <v>3.2247268285827229</v>
      </c>
      <c r="C338" s="66">
        <f>覆盖面积与厚度!N338</f>
        <v>1</v>
      </c>
      <c r="D338" s="5">
        <f t="shared" si="47"/>
        <v>18.630542539353492</v>
      </c>
      <c r="E338" s="5">
        <v>9.9999999999999995E-7</v>
      </c>
      <c r="F338" s="5">
        <f t="shared" si="46"/>
        <v>9.9999999999999995E-7</v>
      </c>
      <c r="G338" s="5">
        <f t="shared" si="52"/>
        <v>2.2625938210283157E-2</v>
      </c>
      <c r="J338" s="86">
        <f t="shared" si="48"/>
        <v>3.2247268285827229</v>
      </c>
      <c r="K338" s="86">
        <f t="shared" si="49"/>
        <v>1</v>
      </c>
      <c r="L338" s="87">
        <f t="shared" si="54"/>
        <v>0.98648629040582836</v>
      </c>
      <c r="M338" s="87">
        <f t="shared" si="50"/>
        <v>9.9999999999999995E-7</v>
      </c>
      <c r="N338" s="87">
        <f t="shared" si="53"/>
        <v>9.9999999999999995E-7</v>
      </c>
      <c r="O338" s="87">
        <f t="shared" si="51"/>
        <v>2.2625938210283157E-2</v>
      </c>
    </row>
    <row r="339" spans="1:15" x14ac:dyDescent="0.25">
      <c r="A339">
        <f>'OH-离子浓度 '!A348</f>
        <v>0</v>
      </c>
      <c r="B339">
        <f>覆盖面积与厚度!B339</f>
        <v>3.224746828582723</v>
      </c>
      <c r="C339" s="66">
        <f>覆盖面积与厚度!N339</f>
        <v>1</v>
      </c>
      <c r="D339" s="5">
        <f t="shared" si="47"/>
        <v>18.630542539353492</v>
      </c>
      <c r="E339" s="5">
        <v>9.9999999999999995E-7</v>
      </c>
      <c r="F339" s="5">
        <f t="shared" ref="F339:F402" si="55">D339*(1-C339)+E339*C339</f>
        <v>9.9999999999999995E-7</v>
      </c>
      <c r="G339" s="5">
        <f t="shared" si="52"/>
        <v>2.2625938210283157E-2</v>
      </c>
      <c r="J339" s="86">
        <f t="shared" si="48"/>
        <v>3.224746828582723</v>
      </c>
      <c r="K339" s="86">
        <f t="shared" si="49"/>
        <v>1</v>
      </c>
      <c r="L339" s="87">
        <f t="shared" si="54"/>
        <v>0.98648629040582836</v>
      </c>
      <c r="M339" s="87">
        <f t="shared" si="50"/>
        <v>9.9999999999999995E-7</v>
      </c>
      <c r="N339" s="87">
        <f t="shared" si="53"/>
        <v>9.9999999999999995E-7</v>
      </c>
      <c r="O339" s="87">
        <f t="shared" si="51"/>
        <v>2.2625938210283157E-2</v>
      </c>
    </row>
    <row r="340" spans="1:15" x14ac:dyDescent="0.25">
      <c r="A340">
        <f>'OH-离子浓度 '!A349</f>
        <v>0</v>
      </c>
      <c r="B340">
        <f>覆盖面积与厚度!B340</f>
        <v>3.2248468285827228</v>
      </c>
      <c r="C340" s="66">
        <f>覆盖面积与厚度!N340</f>
        <v>1</v>
      </c>
      <c r="D340" s="5">
        <f t="shared" si="47"/>
        <v>18.630542539353492</v>
      </c>
      <c r="E340" s="5">
        <v>9.9999999999999995E-7</v>
      </c>
      <c r="F340" s="5">
        <f t="shared" si="55"/>
        <v>9.9999999999999995E-7</v>
      </c>
      <c r="G340" s="5">
        <f t="shared" si="52"/>
        <v>2.2625938210283157E-2</v>
      </c>
      <c r="J340" s="86">
        <f t="shared" si="48"/>
        <v>3.2248468285827228</v>
      </c>
      <c r="K340" s="86">
        <f t="shared" si="49"/>
        <v>1</v>
      </c>
      <c r="L340" s="87">
        <f t="shared" si="54"/>
        <v>0.98648629040582836</v>
      </c>
      <c r="M340" s="87">
        <f t="shared" si="50"/>
        <v>9.9999999999999995E-7</v>
      </c>
      <c r="N340" s="87">
        <f t="shared" si="53"/>
        <v>9.9999999999999995E-7</v>
      </c>
      <c r="O340" s="87">
        <f t="shared" si="51"/>
        <v>2.2625938210283157E-2</v>
      </c>
    </row>
    <row r="341" spans="1:15" x14ac:dyDescent="0.25">
      <c r="A341">
        <f>'OH-离子浓度 '!A350</f>
        <v>0</v>
      </c>
      <c r="B341">
        <f>覆盖面积与厚度!B341</f>
        <v>3.2251468285827229</v>
      </c>
      <c r="C341" s="66">
        <f>覆盖面积与厚度!N341</f>
        <v>1</v>
      </c>
      <c r="D341" s="5">
        <f t="shared" si="47"/>
        <v>18.630542539353492</v>
      </c>
      <c r="E341" s="5">
        <v>9.9999999999999995E-7</v>
      </c>
      <c r="F341" s="5">
        <f t="shared" si="55"/>
        <v>9.9999999999999995E-7</v>
      </c>
      <c r="G341" s="5">
        <f t="shared" si="52"/>
        <v>2.2625938210283157E-2</v>
      </c>
      <c r="J341" s="86">
        <f t="shared" si="48"/>
        <v>3.2251468285827229</v>
      </c>
      <c r="K341" s="86">
        <f t="shared" si="49"/>
        <v>1</v>
      </c>
      <c r="L341" s="87">
        <f t="shared" si="54"/>
        <v>0.98648629040582836</v>
      </c>
      <c r="M341" s="87">
        <f t="shared" si="50"/>
        <v>9.9999999999999995E-7</v>
      </c>
      <c r="N341" s="87">
        <f t="shared" si="53"/>
        <v>9.9999999999999995E-7</v>
      </c>
      <c r="O341" s="87">
        <f t="shared" si="51"/>
        <v>2.2625938210283157E-2</v>
      </c>
    </row>
    <row r="342" spans="1:15" x14ac:dyDescent="0.25">
      <c r="A342">
        <f>'OH-离子浓度 '!A351</f>
        <v>0</v>
      </c>
      <c r="B342">
        <f>覆盖面积与厚度!B342</f>
        <v>3.2254468285827227</v>
      </c>
      <c r="C342" s="66">
        <f>覆盖面积与厚度!N342</f>
        <v>1</v>
      </c>
      <c r="D342" s="5">
        <f t="shared" si="47"/>
        <v>18.630542539353492</v>
      </c>
      <c r="E342" s="5">
        <v>9.9999999999999995E-7</v>
      </c>
      <c r="F342" s="5">
        <f t="shared" si="55"/>
        <v>9.9999999999999995E-7</v>
      </c>
      <c r="G342" s="5">
        <f t="shared" si="52"/>
        <v>2.2625938210283157E-2</v>
      </c>
      <c r="J342" s="86">
        <f t="shared" si="48"/>
        <v>3.2254468285827227</v>
      </c>
      <c r="K342" s="86">
        <f t="shared" si="49"/>
        <v>1</v>
      </c>
      <c r="L342" s="87">
        <f t="shared" si="54"/>
        <v>0.98648629040582836</v>
      </c>
      <c r="M342" s="87">
        <f t="shared" si="50"/>
        <v>9.9999999999999995E-7</v>
      </c>
      <c r="N342" s="87">
        <f t="shared" si="53"/>
        <v>9.9999999999999995E-7</v>
      </c>
      <c r="O342" s="87">
        <f t="shared" si="51"/>
        <v>2.2625938210283157E-2</v>
      </c>
    </row>
    <row r="343" spans="1:15" x14ac:dyDescent="0.25">
      <c r="A343">
        <f>'OH-离子浓度 '!A352</f>
        <v>0</v>
      </c>
      <c r="B343">
        <f>覆盖面积与厚度!B343</f>
        <v>3.2256468285827227</v>
      </c>
      <c r="C343" s="66">
        <f>覆盖面积与厚度!N343</f>
        <v>1</v>
      </c>
      <c r="D343" s="5">
        <f t="shared" si="47"/>
        <v>18.630542539353492</v>
      </c>
      <c r="E343" s="5">
        <v>9.9999999999999995E-7</v>
      </c>
      <c r="F343" s="5">
        <f t="shared" si="55"/>
        <v>9.9999999999999995E-7</v>
      </c>
      <c r="G343" s="5">
        <f t="shared" si="52"/>
        <v>2.2625938210283157E-2</v>
      </c>
      <c r="J343" s="86">
        <f t="shared" si="48"/>
        <v>3.2256468285827227</v>
      </c>
      <c r="K343" s="86">
        <f t="shared" si="49"/>
        <v>1</v>
      </c>
      <c r="L343" s="87">
        <f t="shared" si="54"/>
        <v>0.98648629040582836</v>
      </c>
      <c r="M343" s="87">
        <f t="shared" si="50"/>
        <v>9.9999999999999995E-7</v>
      </c>
      <c r="N343" s="87">
        <f t="shared" si="53"/>
        <v>9.9999999999999995E-7</v>
      </c>
      <c r="O343" s="87">
        <f t="shared" si="51"/>
        <v>2.2625938210283157E-2</v>
      </c>
    </row>
    <row r="344" spans="1:15" x14ac:dyDescent="0.25">
      <c r="A344">
        <f>'OH-离子浓度 '!A353</f>
        <v>0</v>
      </c>
      <c r="B344">
        <f>覆盖面积与厚度!B344</f>
        <v>3.2266468285827226</v>
      </c>
      <c r="C344" s="66">
        <f>覆盖面积与厚度!N344</f>
        <v>1</v>
      </c>
      <c r="D344" s="5">
        <f t="shared" si="47"/>
        <v>18.630542539353492</v>
      </c>
      <c r="E344" s="5">
        <v>9.9999999999999995E-7</v>
      </c>
      <c r="F344" s="5">
        <f t="shared" si="55"/>
        <v>9.9999999999999995E-7</v>
      </c>
      <c r="G344" s="5">
        <f t="shared" si="52"/>
        <v>2.2625938210283157E-2</v>
      </c>
      <c r="J344" s="86">
        <f t="shared" si="48"/>
        <v>3.2266468285827226</v>
      </c>
      <c r="K344" s="86">
        <f t="shared" si="49"/>
        <v>1</v>
      </c>
      <c r="L344" s="87">
        <f t="shared" si="54"/>
        <v>0.98648629040582836</v>
      </c>
      <c r="M344" s="87">
        <f t="shared" si="50"/>
        <v>9.9999999999999995E-7</v>
      </c>
      <c r="N344" s="87">
        <f t="shared" si="53"/>
        <v>9.9999999999999995E-7</v>
      </c>
      <c r="O344" s="87">
        <f t="shared" si="51"/>
        <v>2.2625938210283157E-2</v>
      </c>
    </row>
    <row r="345" spans="1:15" x14ac:dyDescent="0.25">
      <c r="A345">
        <f>'OH-离子浓度 '!A354</f>
        <v>0</v>
      </c>
      <c r="B345">
        <f>覆盖面积与厚度!B345</f>
        <v>3.2296468285827227</v>
      </c>
      <c r="C345" s="66">
        <f>覆盖面积与厚度!N345</f>
        <v>1</v>
      </c>
      <c r="D345" s="5">
        <f t="shared" si="47"/>
        <v>18.630542539353492</v>
      </c>
      <c r="E345" s="5">
        <v>9.9999999999999995E-7</v>
      </c>
      <c r="F345" s="5">
        <f t="shared" si="55"/>
        <v>9.9999999999999995E-7</v>
      </c>
      <c r="G345" s="5">
        <f t="shared" si="52"/>
        <v>2.2625938210283157E-2</v>
      </c>
      <c r="J345" s="86">
        <f t="shared" si="48"/>
        <v>3.2296468285827227</v>
      </c>
      <c r="K345" s="86">
        <f t="shared" si="49"/>
        <v>1</v>
      </c>
      <c r="L345" s="87">
        <f t="shared" si="54"/>
        <v>0.98648629040582836</v>
      </c>
      <c r="M345" s="87">
        <f t="shared" si="50"/>
        <v>9.9999999999999995E-7</v>
      </c>
      <c r="N345" s="87">
        <f t="shared" si="53"/>
        <v>9.9999999999999995E-7</v>
      </c>
      <c r="O345" s="87">
        <f t="shared" si="51"/>
        <v>2.2625938210283157E-2</v>
      </c>
    </row>
    <row r="346" spans="1:15" x14ac:dyDescent="0.25">
      <c r="A346">
        <f>'OH-离子浓度 '!A355</f>
        <v>0</v>
      </c>
      <c r="B346">
        <f>覆盖面积与厚度!B346</f>
        <v>3.2326468285827228</v>
      </c>
      <c r="C346" s="66">
        <f>覆盖面积与厚度!N346</f>
        <v>1</v>
      </c>
      <c r="D346" s="5">
        <f t="shared" si="47"/>
        <v>18.630542539353492</v>
      </c>
      <c r="E346" s="5">
        <v>9.9999999999999995E-7</v>
      </c>
      <c r="F346" s="5">
        <f t="shared" si="55"/>
        <v>9.9999999999999995E-7</v>
      </c>
      <c r="G346" s="5">
        <f t="shared" si="52"/>
        <v>2.2625938210283157E-2</v>
      </c>
      <c r="J346" s="86">
        <f t="shared" si="48"/>
        <v>3.2326468285827228</v>
      </c>
      <c r="K346" s="86">
        <f t="shared" si="49"/>
        <v>1</v>
      </c>
      <c r="L346" s="87">
        <f t="shared" si="54"/>
        <v>0.98648629040582836</v>
      </c>
      <c r="M346" s="87">
        <f t="shared" si="50"/>
        <v>9.9999999999999995E-7</v>
      </c>
      <c r="N346" s="87">
        <f t="shared" si="53"/>
        <v>9.9999999999999995E-7</v>
      </c>
      <c r="O346" s="87">
        <f t="shared" si="51"/>
        <v>2.2625938210283157E-2</v>
      </c>
    </row>
    <row r="347" spans="1:15" x14ac:dyDescent="0.25">
      <c r="A347">
        <f>'OH-离子浓度 '!A356</f>
        <v>0</v>
      </c>
      <c r="B347">
        <f>覆盖面积与厚度!B347</f>
        <v>3.2346468285827226</v>
      </c>
      <c r="C347" s="66">
        <f>覆盖面积与厚度!N347</f>
        <v>1</v>
      </c>
      <c r="D347" s="5">
        <f t="shared" si="47"/>
        <v>18.630542539353492</v>
      </c>
      <c r="E347" s="5">
        <v>9.9999999999999995E-7</v>
      </c>
      <c r="F347" s="5">
        <f t="shared" si="55"/>
        <v>9.9999999999999995E-7</v>
      </c>
      <c r="G347" s="5">
        <f t="shared" si="52"/>
        <v>2.2625938210283157E-2</v>
      </c>
      <c r="J347" s="86">
        <f t="shared" si="48"/>
        <v>3.2346468285827226</v>
      </c>
      <c r="K347" s="86">
        <f t="shared" si="49"/>
        <v>1</v>
      </c>
      <c r="L347" s="87">
        <f t="shared" si="54"/>
        <v>0.98648629040582836</v>
      </c>
      <c r="M347" s="87">
        <f t="shared" si="50"/>
        <v>9.9999999999999995E-7</v>
      </c>
      <c r="N347" s="87">
        <f t="shared" si="53"/>
        <v>9.9999999999999995E-7</v>
      </c>
      <c r="O347" s="87">
        <f t="shared" si="51"/>
        <v>2.2625938210283157E-2</v>
      </c>
    </row>
    <row r="348" spans="1:15" x14ac:dyDescent="0.25">
      <c r="A348">
        <f>'OH-离子浓度 '!A357</f>
        <v>0</v>
      </c>
      <c r="B348">
        <f>覆盖面积与厚度!B348</f>
        <v>3.2446468285827228</v>
      </c>
      <c r="C348" s="66">
        <f>覆盖面积与厚度!N348</f>
        <v>1</v>
      </c>
      <c r="D348" s="5">
        <f t="shared" si="47"/>
        <v>18.630542539353492</v>
      </c>
      <c r="E348" s="5">
        <v>9.9999999999999995E-7</v>
      </c>
      <c r="F348" s="5">
        <f t="shared" si="55"/>
        <v>9.9999999999999995E-7</v>
      </c>
      <c r="G348" s="5">
        <f t="shared" si="52"/>
        <v>2.2625938210283157E-2</v>
      </c>
      <c r="J348" s="86">
        <f t="shared" si="48"/>
        <v>3.2446468285827228</v>
      </c>
      <c r="K348" s="86">
        <f t="shared" si="49"/>
        <v>1</v>
      </c>
      <c r="L348" s="87">
        <f t="shared" si="54"/>
        <v>0.98648629040582836</v>
      </c>
      <c r="M348" s="87">
        <f t="shared" si="50"/>
        <v>9.9999999999999995E-7</v>
      </c>
      <c r="N348" s="87">
        <f t="shared" si="53"/>
        <v>9.9999999999999995E-7</v>
      </c>
      <c r="O348" s="87">
        <f t="shared" si="51"/>
        <v>2.2625938210283157E-2</v>
      </c>
    </row>
    <row r="349" spans="1:15" x14ac:dyDescent="0.25">
      <c r="A349">
        <f>'OH-离子浓度 '!A358</f>
        <v>0</v>
      </c>
      <c r="B349">
        <f>覆盖面积与厚度!B349</f>
        <v>3.2746468285827226</v>
      </c>
      <c r="C349" s="66">
        <f>覆盖面积与厚度!N349</f>
        <v>1</v>
      </c>
      <c r="D349" s="5">
        <f t="shared" si="47"/>
        <v>18.630542539353492</v>
      </c>
      <c r="E349" s="5">
        <v>9.9999999999999995E-7</v>
      </c>
      <c r="F349" s="5">
        <f t="shared" si="55"/>
        <v>9.9999999999999995E-7</v>
      </c>
      <c r="G349" s="5">
        <f t="shared" si="52"/>
        <v>2.2625938210283157E-2</v>
      </c>
      <c r="J349" s="86">
        <f t="shared" si="48"/>
        <v>3.2746468285827226</v>
      </c>
      <c r="K349" s="86">
        <f t="shared" si="49"/>
        <v>1</v>
      </c>
      <c r="L349" s="87">
        <f t="shared" si="54"/>
        <v>0.98648629040582836</v>
      </c>
      <c r="M349" s="87">
        <f t="shared" si="50"/>
        <v>9.9999999999999995E-7</v>
      </c>
      <c r="N349" s="87">
        <f t="shared" si="53"/>
        <v>9.9999999999999995E-7</v>
      </c>
      <c r="O349" s="87">
        <f t="shared" si="51"/>
        <v>2.2625938210283157E-2</v>
      </c>
    </row>
    <row r="350" spans="1:15" x14ac:dyDescent="0.25">
      <c r="A350">
        <f>'OH-离子浓度 '!A359</f>
        <v>0</v>
      </c>
      <c r="B350">
        <f>覆盖面积与厚度!B350</f>
        <v>3.3046468285827229</v>
      </c>
      <c r="C350" s="66">
        <f>覆盖面积与厚度!N350</f>
        <v>1</v>
      </c>
      <c r="D350" s="5">
        <f t="shared" si="47"/>
        <v>18.630542539353492</v>
      </c>
      <c r="E350" s="5">
        <v>9.9999999999999995E-7</v>
      </c>
      <c r="F350" s="5">
        <f t="shared" si="55"/>
        <v>9.9999999999999995E-7</v>
      </c>
      <c r="G350" s="5">
        <f t="shared" si="52"/>
        <v>2.2625938210283157E-2</v>
      </c>
      <c r="J350" s="86">
        <f t="shared" si="48"/>
        <v>3.3046468285827229</v>
      </c>
      <c r="K350" s="86">
        <f t="shared" si="49"/>
        <v>1</v>
      </c>
      <c r="L350" s="87">
        <f t="shared" si="54"/>
        <v>0.98648629040582836</v>
      </c>
      <c r="M350" s="87">
        <f t="shared" si="50"/>
        <v>9.9999999999999995E-7</v>
      </c>
      <c r="N350" s="87">
        <f t="shared" si="53"/>
        <v>9.9999999999999995E-7</v>
      </c>
      <c r="O350" s="87">
        <f t="shared" si="51"/>
        <v>2.2625938210283157E-2</v>
      </c>
    </row>
    <row r="351" spans="1:15" x14ac:dyDescent="0.25">
      <c r="A351">
        <f>'OH-离子浓度 '!A360</f>
        <v>0</v>
      </c>
      <c r="B351">
        <f>覆盖面积与厚度!B351</f>
        <v>3.3246468285827229</v>
      </c>
      <c r="C351" s="66">
        <f>覆盖面积与厚度!N351</f>
        <v>1</v>
      </c>
      <c r="D351" s="5">
        <f t="shared" si="47"/>
        <v>18.630542539353492</v>
      </c>
      <c r="E351" s="5">
        <v>9.9999999999999995E-7</v>
      </c>
      <c r="F351" s="5">
        <f t="shared" si="55"/>
        <v>9.9999999999999995E-7</v>
      </c>
      <c r="G351" s="5">
        <f t="shared" si="52"/>
        <v>2.2625938210283157E-2</v>
      </c>
      <c r="J351" s="86">
        <f t="shared" si="48"/>
        <v>3.3246468285827229</v>
      </c>
      <c r="K351" s="86">
        <f t="shared" si="49"/>
        <v>1</v>
      </c>
      <c r="L351" s="87">
        <f t="shared" si="54"/>
        <v>0.98648629040582836</v>
      </c>
      <c r="M351" s="87">
        <f t="shared" si="50"/>
        <v>9.9999999999999995E-7</v>
      </c>
      <c r="N351" s="87">
        <f t="shared" si="53"/>
        <v>9.9999999999999995E-7</v>
      </c>
      <c r="O351" s="87">
        <f t="shared" si="51"/>
        <v>2.2625938210283157E-2</v>
      </c>
    </row>
    <row r="352" spans="1:15" x14ac:dyDescent="0.25">
      <c r="A352">
        <f>'OH-离子浓度 '!A361</f>
        <v>0</v>
      </c>
      <c r="B352">
        <f>覆盖面积与厚度!B352</f>
        <v>3.3746468285827227</v>
      </c>
      <c r="C352" s="66">
        <f>覆盖面积与厚度!N352</f>
        <v>1</v>
      </c>
      <c r="D352" s="5">
        <f t="shared" si="47"/>
        <v>18.630542539353492</v>
      </c>
      <c r="E352" s="5">
        <v>9.9999999999999995E-7</v>
      </c>
      <c r="F352" s="5">
        <f t="shared" si="55"/>
        <v>9.9999999999999995E-7</v>
      </c>
      <c r="G352" s="5">
        <f t="shared" si="52"/>
        <v>2.2625938210283157E-2</v>
      </c>
      <c r="J352" s="86">
        <f t="shared" si="48"/>
        <v>3.3746468285827227</v>
      </c>
      <c r="K352" s="86">
        <f t="shared" si="49"/>
        <v>1</v>
      </c>
      <c r="L352" s="87">
        <f t="shared" si="54"/>
        <v>0.98648629040582836</v>
      </c>
      <c r="M352" s="87">
        <f t="shared" si="50"/>
        <v>9.9999999999999995E-7</v>
      </c>
      <c r="N352" s="87">
        <f t="shared" si="53"/>
        <v>9.9999999999999995E-7</v>
      </c>
      <c r="O352" s="87">
        <f t="shared" si="51"/>
        <v>2.2625938210283157E-2</v>
      </c>
    </row>
    <row r="353" spans="1:15" x14ac:dyDescent="0.25">
      <c r="A353" t="str">
        <f>'OH-离子浓度 '!A362</f>
        <v>(t1+t2)*12</v>
      </c>
      <c r="B353">
        <f>覆盖面积与厚度!B353</f>
        <v>3.424646828582723</v>
      </c>
      <c r="C353" s="66">
        <f>覆盖面积与厚度!N353</f>
        <v>1</v>
      </c>
      <c r="D353" s="5">
        <f t="shared" si="47"/>
        <v>18.630542539353492</v>
      </c>
      <c r="E353" s="5">
        <v>9.9999999999999995E-7</v>
      </c>
      <c r="F353" s="5">
        <f t="shared" si="55"/>
        <v>9.9999999999999995E-7</v>
      </c>
      <c r="G353" s="5">
        <f t="shared" si="52"/>
        <v>2.2625938210283157E-2</v>
      </c>
      <c r="J353" s="86">
        <f t="shared" si="48"/>
        <v>3.424646828582723</v>
      </c>
      <c r="K353" s="86">
        <f t="shared" si="49"/>
        <v>1</v>
      </c>
      <c r="L353" s="87">
        <f t="shared" si="54"/>
        <v>0.98648629040582836</v>
      </c>
      <c r="M353" s="87">
        <f t="shared" si="50"/>
        <v>9.9999999999999995E-7</v>
      </c>
      <c r="N353" s="87">
        <f t="shared" si="53"/>
        <v>9.9999999999999995E-7</v>
      </c>
      <c r="O353" s="87">
        <f t="shared" si="51"/>
        <v>2.2625938210283157E-2</v>
      </c>
    </row>
    <row r="354" spans="1:15" x14ac:dyDescent="0.25">
      <c r="A354">
        <f>'OH-离子浓度 '!A363</f>
        <v>3.5177883728408279</v>
      </c>
      <c r="B354">
        <f>覆盖面积与厚度!B354</f>
        <v>3.4746468285827228</v>
      </c>
      <c r="C354" s="66">
        <f>覆盖面积与厚度!N354</f>
        <v>1</v>
      </c>
      <c r="D354" s="5">
        <f t="shared" si="47"/>
        <v>18.630542539353492</v>
      </c>
      <c r="E354" s="5">
        <v>9.9999999999999995E-7</v>
      </c>
      <c r="F354" s="5">
        <f t="shared" si="55"/>
        <v>9.9999999999999995E-7</v>
      </c>
      <c r="G354" s="5">
        <f t="shared" si="52"/>
        <v>2.2625938210283157E-2</v>
      </c>
      <c r="J354" s="86">
        <f t="shared" si="48"/>
        <v>3.4746468285827228</v>
      </c>
      <c r="K354" s="86">
        <f t="shared" si="49"/>
        <v>1</v>
      </c>
      <c r="L354" s="87">
        <f t="shared" si="54"/>
        <v>0.98648629040582836</v>
      </c>
      <c r="M354" s="87">
        <f t="shared" si="50"/>
        <v>9.9999999999999995E-7</v>
      </c>
      <c r="N354" s="87">
        <f t="shared" si="53"/>
        <v>9.9999999999999995E-7</v>
      </c>
      <c r="O354" s="87">
        <f t="shared" si="51"/>
        <v>2.2625938210283157E-2</v>
      </c>
    </row>
    <row r="355" spans="1:15" x14ac:dyDescent="0.25">
      <c r="A355">
        <f>'OH-离子浓度 '!A364</f>
        <v>0.2931415442581049</v>
      </c>
      <c r="B355">
        <f>覆盖面积与厚度!B355</f>
        <v>3.5177958596527916</v>
      </c>
      <c r="C355" s="66">
        <f>覆盖面积与厚度!N355</f>
        <v>1</v>
      </c>
      <c r="D355" s="5">
        <f t="shared" si="47"/>
        <v>18.630542539353492</v>
      </c>
      <c r="E355" s="5">
        <v>9.9999999999999995E-7</v>
      </c>
      <c r="F355" s="5">
        <f t="shared" si="55"/>
        <v>9.9999999999999995E-7</v>
      </c>
      <c r="G355" s="5">
        <f t="shared" si="52"/>
        <v>2.2625938210283157E-2</v>
      </c>
      <c r="J355" s="86">
        <f t="shared" si="48"/>
        <v>3.5177958596527916</v>
      </c>
      <c r="K355" s="86">
        <f t="shared" si="49"/>
        <v>1</v>
      </c>
      <c r="L355" s="87">
        <f t="shared" si="54"/>
        <v>0.98648629040582836</v>
      </c>
      <c r="M355" s="87">
        <f t="shared" si="50"/>
        <v>9.9999999999999995E-7</v>
      </c>
      <c r="N355" s="87">
        <f t="shared" si="53"/>
        <v>9.9999999999999995E-7</v>
      </c>
      <c r="O355" s="87">
        <f t="shared" si="51"/>
        <v>2.2625938210283157E-2</v>
      </c>
    </row>
    <row r="356" spans="1:15" x14ac:dyDescent="0.25">
      <c r="A356">
        <f>'OH-离子浓度 '!A365</f>
        <v>0</v>
      </c>
      <c r="B356">
        <f>覆盖面积与厚度!B356</f>
        <v>3.5177958597527916</v>
      </c>
      <c r="C356" s="66">
        <f>覆盖面积与厚度!N356</f>
        <v>1</v>
      </c>
      <c r="D356" s="5">
        <f t="shared" si="47"/>
        <v>38553.307199181574</v>
      </c>
      <c r="E356" s="5">
        <v>9.9999999999999995E-7</v>
      </c>
      <c r="F356" s="5">
        <f t="shared" si="55"/>
        <v>9.9999999999999995E-7</v>
      </c>
      <c r="G356" s="5">
        <f t="shared" si="52"/>
        <v>2.2625938210283157E-2</v>
      </c>
      <c r="J356" s="86">
        <f t="shared" si="48"/>
        <v>3.5177958597527916</v>
      </c>
      <c r="K356" s="86">
        <f t="shared" si="49"/>
        <v>1</v>
      </c>
      <c r="L356" s="87">
        <f t="shared" si="54"/>
        <v>0.98648629040582836</v>
      </c>
      <c r="M356" s="87">
        <f t="shared" si="50"/>
        <v>9.9999999999999995E-7</v>
      </c>
      <c r="N356" s="87">
        <f t="shared" si="53"/>
        <v>9.9999999999999995E-7</v>
      </c>
      <c r="O356" s="87">
        <f t="shared" si="51"/>
        <v>2.2625938210283157E-2</v>
      </c>
    </row>
    <row r="357" spans="1:15" x14ac:dyDescent="0.25">
      <c r="A357">
        <f>'OH-离子浓度 '!A366</f>
        <v>0</v>
      </c>
      <c r="B357">
        <f>覆盖面积与厚度!B357</f>
        <v>3.5177958600527917</v>
      </c>
      <c r="C357" s="66">
        <f>覆盖面积与厚度!N357</f>
        <v>1</v>
      </c>
      <c r="D357" s="5">
        <f t="shared" si="47"/>
        <v>38553.307199181574</v>
      </c>
      <c r="E357" s="5">
        <v>9.9999999999999995E-7</v>
      </c>
      <c r="F357" s="5">
        <f t="shared" si="55"/>
        <v>9.9999999999999995E-7</v>
      </c>
      <c r="G357" s="5">
        <f t="shared" si="52"/>
        <v>2.2625938210283157E-2</v>
      </c>
      <c r="J357" s="86">
        <f t="shared" si="48"/>
        <v>3.5177958600527917</v>
      </c>
      <c r="K357" s="86">
        <f t="shared" si="49"/>
        <v>1</v>
      </c>
      <c r="L357" s="87">
        <f t="shared" si="54"/>
        <v>0.98648629040582836</v>
      </c>
      <c r="M357" s="87">
        <f t="shared" si="50"/>
        <v>9.9999999999999995E-7</v>
      </c>
      <c r="N357" s="87">
        <f t="shared" si="53"/>
        <v>9.9999999999999995E-7</v>
      </c>
      <c r="O357" s="87">
        <f t="shared" si="51"/>
        <v>2.2625938210283157E-2</v>
      </c>
    </row>
    <row r="358" spans="1:15" x14ac:dyDescent="0.25">
      <c r="A358">
        <f>'OH-离子浓度 '!A367</f>
        <v>0</v>
      </c>
      <c r="B358">
        <f>覆盖面积与厚度!B358</f>
        <v>3.5177958604527917</v>
      </c>
      <c r="C358" s="66">
        <f>覆盖面积与厚度!N358</f>
        <v>1</v>
      </c>
      <c r="D358" s="5">
        <f t="shared" ref="D358:D421" si="56">D329</f>
        <v>38553.307199181574</v>
      </c>
      <c r="E358" s="5">
        <v>9.9999999999999995E-7</v>
      </c>
      <c r="F358" s="5">
        <f t="shared" si="55"/>
        <v>9.9999999999999995E-7</v>
      </c>
      <c r="G358" s="5">
        <f t="shared" si="52"/>
        <v>2.2625938210283157E-2</v>
      </c>
      <c r="J358" s="86">
        <f t="shared" si="48"/>
        <v>3.5177958604527917</v>
      </c>
      <c r="K358" s="86">
        <f t="shared" si="49"/>
        <v>1</v>
      </c>
      <c r="L358" s="87">
        <f t="shared" si="54"/>
        <v>0.98648629040582836</v>
      </c>
      <c r="M358" s="87">
        <f t="shared" si="50"/>
        <v>9.9999999999999995E-7</v>
      </c>
      <c r="N358" s="87">
        <f t="shared" si="53"/>
        <v>9.9999999999999995E-7</v>
      </c>
      <c r="O358" s="87">
        <f t="shared" si="51"/>
        <v>2.2625938210283157E-2</v>
      </c>
    </row>
    <row r="359" spans="1:15" x14ac:dyDescent="0.25">
      <c r="A359">
        <f>'OH-离子浓度 '!A368</f>
        <v>0</v>
      </c>
      <c r="B359">
        <f>覆盖面积与厚度!B359</f>
        <v>3.5177958606527917</v>
      </c>
      <c r="C359" s="66">
        <f>覆盖面积与厚度!N359</f>
        <v>1</v>
      </c>
      <c r="D359" s="5">
        <f t="shared" si="56"/>
        <v>38553.307199181574</v>
      </c>
      <c r="E359" s="5">
        <v>9.9999999999999995E-7</v>
      </c>
      <c r="F359" s="5">
        <f t="shared" si="55"/>
        <v>9.9999999999999995E-7</v>
      </c>
      <c r="G359" s="5">
        <f t="shared" si="52"/>
        <v>2.2625938210283157E-2</v>
      </c>
      <c r="J359" s="86">
        <f t="shared" si="48"/>
        <v>3.5177958606527917</v>
      </c>
      <c r="K359" s="86">
        <f t="shared" si="49"/>
        <v>1</v>
      </c>
      <c r="L359" s="87">
        <f t="shared" si="54"/>
        <v>0.98648629040582836</v>
      </c>
      <c r="M359" s="87">
        <f t="shared" si="50"/>
        <v>9.9999999999999995E-7</v>
      </c>
      <c r="N359" s="87">
        <f t="shared" si="53"/>
        <v>9.9999999999999995E-7</v>
      </c>
      <c r="O359" s="87">
        <f t="shared" si="51"/>
        <v>2.2625938210283157E-2</v>
      </c>
    </row>
    <row r="360" spans="1:15" x14ac:dyDescent="0.25">
      <c r="A360">
        <f>'OH-离子浓度 '!A369</f>
        <v>0</v>
      </c>
      <c r="B360">
        <f>覆盖面积与厚度!B360</f>
        <v>3.5177958696527916</v>
      </c>
      <c r="C360" s="66">
        <f>覆盖面积与厚度!N360</f>
        <v>1</v>
      </c>
      <c r="D360" s="5">
        <f t="shared" si="56"/>
        <v>38553.307199181574</v>
      </c>
      <c r="E360" s="5">
        <v>9.9999999999999995E-7</v>
      </c>
      <c r="F360" s="5">
        <f t="shared" si="55"/>
        <v>9.9999999999999995E-7</v>
      </c>
      <c r="G360" s="5">
        <f t="shared" si="52"/>
        <v>2.2625938210283157E-2</v>
      </c>
      <c r="J360" s="86">
        <f t="shared" si="48"/>
        <v>3.5177958696527916</v>
      </c>
      <c r="K360" s="86">
        <f t="shared" si="49"/>
        <v>1</v>
      </c>
      <c r="L360" s="87">
        <f t="shared" si="54"/>
        <v>0.98648629040582836</v>
      </c>
      <c r="M360" s="87">
        <f t="shared" si="50"/>
        <v>9.9999999999999995E-7</v>
      </c>
      <c r="N360" s="87">
        <f t="shared" si="53"/>
        <v>9.9999999999999995E-7</v>
      </c>
      <c r="O360" s="87">
        <f t="shared" si="51"/>
        <v>2.2625938210283157E-2</v>
      </c>
    </row>
    <row r="361" spans="1:15" x14ac:dyDescent="0.25">
      <c r="A361">
        <f>'OH-离子浓度 '!A370</f>
        <v>0</v>
      </c>
      <c r="B361">
        <f>覆盖面积与厚度!B361</f>
        <v>3.5177959596527915</v>
      </c>
      <c r="C361" s="66">
        <f>覆盖面积与厚度!N361</f>
        <v>1</v>
      </c>
      <c r="D361" s="5">
        <f t="shared" si="56"/>
        <v>38553.307199181574</v>
      </c>
      <c r="E361" s="5">
        <v>9.9999999999999995E-7</v>
      </c>
      <c r="F361" s="5">
        <f t="shared" si="55"/>
        <v>9.9999999999999995E-7</v>
      </c>
      <c r="G361" s="5">
        <f t="shared" si="52"/>
        <v>2.2625938210283157E-2</v>
      </c>
      <c r="J361" s="86">
        <f t="shared" si="48"/>
        <v>3.5177959596527915</v>
      </c>
      <c r="K361" s="86">
        <f t="shared" si="49"/>
        <v>1</v>
      </c>
      <c r="L361" s="87">
        <f t="shared" si="54"/>
        <v>0.98648629040582836</v>
      </c>
      <c r="M361" s="87">
        <f t="shared" si="50"/>
        <v>9.9999999999999995E-7</v>
      </c>
      <c r="N361" s="87">
        <f t="shared" si="53"/>
        <v>9.9999999999999995E-7</v>
      </c>
      <c r="O361" s="87">
        <f t="shared" si="51"/>
        <v>2.2625938210283157E-2</v>
      </c>
    </row>
    <row r="362" spans="1:15" x14ac:dyDescent="0.25">
      <c r="A362">
        <f>'OH-离子浓度 '!A371</f>
        <v>0</v>
      </c>
      <c r="B362">
        <f>覆盖面积与厚度!B362</f>
        <v>3.5177968596527918</v>
      </c>
      <c r="C362" s="66">
        <f>覆盖面积与厚度!N362</f>
        <v>1</v>
      </c>
      <c r="D362" s="5">
        <f t="shared" si="56"/>
        <v>38553.307199181574</v>
      </c>
      <c r="E362" s="5">
        <v>9.9999999999999995E-7</v>
      </c>
      <c r="F362" s="5">
        <f t="shared" si="55"/>
        <v>9.9999999999999995E-7</v>
      </c>
      <c r="G362" s="5">
        <f t="shared" si="52"/>
        <v>2.2625938210283157E-2</v>
      </c>
      <c r="J362" s="86">
        <f t="shared" si="48"/>
        <v>3.5177968596527918</v>
      </c>
      <c r="K362" s="86">
        <f t="shared" si="49"/>
        <v>1</v>
      </c>
      <c r="L362" s="87">
        <f t="shared" si="54"/>
        <v>0.98648629040582836</v>
      </c>
      <c r="M362" s="87">
        <f t="shared" si="50"/>
        <v>9.9999999999999995E-7</v>
      </c>
      <c r="N362" s="87">
        <f t="shared" si="53"/>
        <v>9.9999999999999995E-7</v>
      </c>
      <c r="O362" s="87">
        <f t="shared" si="51"/>
        <v>2.2625938210283157E-2</v>
      </c>
    </row>
    <row r="363" spans="1:15" x14ac:dyDescent="0.25">
      <c r="A363">
        <f>'OH-离子浓度 '!A372</f>
        <v>7.4868119641229509E-6</v>
      </c>
      <c r="B363">
        <f>覆盖面积与厚度!B363</f>
        <v>3.5178033464647558</v>
      </c>
      <c r="C363" s="66">
        <f>覆盖面积与厚度!N363</f>
        <v>1</v>
      </c>
      <c r="D363" s="5">
        <f t="shared" si="56"/>
        <v>38553.307199181574</v>
      </c>
      <c r="E363" s="5">
        <v>9.9999999999999995E-7</v>
      </c>
      <c r="F363" s="5">
        <f t="shared" si="55"/>
        <v>9.9999999999999995E-7</v>
      </c>
      <c r="G363" s="5">
        <f t="shared" si="52"/>
        <v>2.2625938210283157E-2</v>
      </c>
      <c r="J363" s="86">
        <f t="shared" si="48"/>
        <v>3.5178033464647558</v>
      </c>
      <c r="K363" s="86">
        <f t="shared" si="49"/>
        <v>1</v>
      </c>
      <c r="L363" s="87">
        <f t="shared" si="54"/>
        <v>0.98648629040582836</v>
      </c>
      <c r="M363" s="87">
        <f t="shared" si="50"/>
        <v>9.9999999999999995E-7</v>
      </c>
      <c r="N363" s="87">
        <f t="shared" si="53"/>
        <v>9.9999999999999995E-7</v>
      </c>
      <c r="O363" s="87">
        <f t="shared" si="51"/>
        <v>2.2625938210283157E-2</v>
      </c>
    </row>
    <row r="364" spans="1:15" x14ac:dyDescent="0.25">
      <c r="A364">
        <f>'OH-离子浓度 '!A373</f>
        <v>0</v>
      </c>
      <c r="B364">
        <f>覆盖面积与厚度!B364</f>
        <v>3.5178058596527917</v>
      </c>
      <c r="C364" s="66">
        <f>覆盖面积与厚度!N364</f>
        <v>1</v>
      </c>
      <c r="D364" s="5">
        <f t="shared" si="56"/>
        <v>18.630542539353492</v>
      </c>
      <c r="E364" s="5">
        <v>9.9999999999999995E-7</v>
      </c>
      <c r="F364" s="5">
        <f t="shared" si="55"/>
        <v>9.9999999999999995E-7</v>
      </c>
      <c r="G364" s="5">
        <f t="shared" si="52"/>
        <v>2.2625938210283157E-2</v>
      </c>
      <c r="J364" s="86">
        <f t="shared" si="48"/>
        <v>3.5178058596527917</v>
      </c>
      <c r="K364" s="86">
        <f t="shared" si="49"/>
        <v>1</v>
      </c>
      <c r="L364" s="87">
        <f t="shared" si="54"/>
        <v>0.98648629040582836</v>
      </c>
      <c r="M364" s="87">
        <f t="shared" si="50"/>
        <v>9.9999999999999995E-7</v>
      </c>
      <c r="N364" s="87">
        <f t="shared" si="53"/>
        <v>9.9999999999999995E-7</v>
      </c>
      <c r="O364" s="87">
        <f t="shared" si="51"/>
        <v>2.2625938210283157E-2</v>
      </c>
    </row>
    <row r="365" spans="1:15" x14ac:dyDescent="0.25">
      <c r="A365">
        <f>'OH-离子浓度 '!A374</f>
        <v>0</v>
      </c>
      <c r="B365">
        <f>覆盖面积与厚度!B365</f>
        <v>3.5178158596527918</v>
      </c>
      <c r="C365" s="66">
        <f>覆盖面积与厚度!N365</f>
        <v>1</v>
      </c>
      <c r="D365" s="5">
        <f t="shared" si="56"/>
        <v>18.630542539353492</v>
      </c>
      <c r="E365" s="5">
        <v>9.9999999999999995E-7</v>
      </c>
      <c r="F365" s="5">
        <f t="shared" si="55"/>
        <v>9.9999999999999995E-7</v>
      </c>
      <c r="G365" s="5">
        <f t="shared" si="52"/>
        <v>2.2625938210283157E-2</v>
      </c>
      <c r="J365" s="86">
        <f t="shared" si="48"/>
        <v>3.5178158596527918</v>
      </c>
      <c r="K365" s="86">
        <f t="shared" si="49"/>
        <v>1</v>
      </c>
      <c r="L365" s="87">
        <f t="shared" si="54"/>
        <v>0.98648629040582836</v>
      </c>
      <c r="M365" s="87">
        <f t="shared" si="50"/>
        <v>9.9999999999999995E-7</v>
      </c>
      <c r="N365" s="87">
        <f t="shared" si="53"/>
        <v>9.9999999999999995E-7</v>
      </c>
      <c r="O365" s="87">
        <f t="shared" si="51"/>
        <v>2.2625938210283157E-2</v>
      </c>
    </row>
    <row r="366" spans="1:15" x14ac:dyDescent="0.25">
      <c r="A366">
        <f>'OH-离子浓度 '!A375</f>
        <v>0</v>
      </c>
      <c r="B366">
        <f>覆盖面积与厚度!B366</f>
        <v>3.5178458596527915</v>
      </c>
      <c r="C366" s="66">
        <f>覆盖面积与厚度!N366</f>
        <v>1</v>
      </c>
      <c r="D366" s="5">
        <f t="shared" si="56"/>
        <v>18.630542539353492</v>
      </c>
      <c r="E366" s="5">
        <v>9.9999999999999995E-7</v>
      </c>
      <c r="F366" s="5">
        <f t="shared" si="55"/>
        <v>9.9999999999999995E-7</v>
      </c>
      <c r="G366" s="5">
        <f t="shared" si="52"/>
        <v>2.2625938210283157E-2</v>
      </c>
      <c r="J366" s="86">
        <f t="shared" si="48"/>
        <v>3.5178458596527915</v>
      </c>
      <c r="K366" s="86">
        <f t="shared" si="49"/>
        <v>1</v>
      </c>
      <c r="L366" s="87">
        <f t="shared" si="54"/>
        <v>0.98648629040582836</v>
      </c>
      <c r="M366" s="87">
        <f t="shared" si="50"/>
        <v>9.9999999999999995E-7</v>
      </c>
      <c r="N366" s="87">
        <f t="shared" si="53"/>
        <v>9.9999999999999995E-7</v>
      </c>
      <c r="O366" s="87">
        <f t="shared" si="51"/>
        <v>2.2625938210283157E-2</v>
      </c>
    </row>
    <row r="367" spans="1:15" x14ac:dyDescent="0.25">
      <c r="A367">
        <f>'OH-离子浓度 '!A376</f>
        <v>0</v>
      </c>
      <c r="B367">
        <f>覆盖面积与厚度!B367</f>
        <v>3.5178758596527917</v>
      </c>
      <c r="C367" s="66">
        <f>覆盖面积与厚度!N367</f>
        <v>1</v>
      </c>
      <c r="D367" s="5">
        <f t="shared" si="56"/>
        <v>18.630542539353492</v>
      </c>
      <c r="E367" s="5">
        <v>9.9999999999999995E-7</v>
      </c>
      <c r="F367" s="5">
        <f t="shared" si="55"/>
        <v>9.9999999999999995E-7</v>
      </c>
      <c r="G367" s="5">
        <f t="shared" si="52"/>
        <v>2.2625938210283157E-2</v>
      </c>
      <c r="J367" s="86">
        <f t="shared" si="48"/>
        <v>3.5178758596527917</v>
      </c>
      <c r="K367" s="86">
        <f t="shared" si="49"/>
        <v>1</v>
      </c>
      <c r="L367" s="87">
        <f t="shared" si="54"/>
        <v>0.98648629040582836</v>
      </c>
      <c r="M367" s="87">
        <f t="shared" si="50"/>
        <v>9.9999999999999995E-7</v>
      </c>
      <c r="N367" s="87">
        <f t="shared" si="53"/>
        <v>9.9999999999999995E-7</v>
      </c>
      <c r="O367" s="87">
        <f t="shared" si="51"/>
        <v>2.2625938210283157E-2</v>
      </c>
    </row>
    <row r="368" spans="1:15" x14ac:dyDescent="0.25">
      <c r="A368">
        <f>'OH-离子浓度 '!A377</f>
        <v>0</v>
      </c>
      <c r="B368">
        <f>覆盖面积与厚度!B368</f>
        <v>3.5178958596527918</v>
      </c>
      <c r="C368" s="66">
        <f>覆盖面积与厚度!N368</f>
        <v>1</v>
      </c>
      <c r="D368" s="5">
        <f t="shared" si="56"/>
        <v>18.630542539353492</v>
      </c>
      <c r="E368" s="5">
        <v>9.9999999999999995E-7</v>
      </c>
      <c r="F368" s="5">
        <f t="shared" si="55"/>
        <v>9.9999999999999995E-7</v>
      </c>
      <c r="G368" s="5">
        <f t="shared" si="52"/>
        <v>2.2625938210283157E-2</v>
      </c>
      <c r="J368" s="86">
        <f t="shared" si="48"/>
        <v>3.5178958596527918</v>
      </c>
      <c r="K368" s="86">
        <f t="shared" si="49"/>
        <v>1</v>
      </c>
      <c r="L368" s="87">
        <f t="shared" si="54"/>
        <v>0.98648629040582836</v>
      </c>
      <c r="M368" s="87">
        <f t="shared" si="50"/>
        <v>9.9999999999999995E-7</v>
      </c>
      <c r="N368" s="87">
        <f t="shared" si="53"/>
        <v>9.9999999999999995E-7</v>
      </c>
      <c r="O368" s="87">
        <f t="shared" si="51"/>
        <v>2.2625938210283157E-2</v>
      </c>
    </row>
    <row r="369" spans="1:15" x14ac:dyDescent="0.25">
      <c r="A369">
        <f>'OH-离子浓度 '!A378</f>
        <v>0</v>
      </c>
      <c r="B369">
        <f>覆盖面积与厚度!B369</f>
        <v>3.5179958596527916</v>
      </c>
      <c r="C369" s="66">
        <f>覆盖面积与厚度!N369</f>
        <v>1</v>
      </c>
      <c r="D369" s="5">
        <f t="shared" si="56"/>
        <v>18.630542539353492</v>
      </c>
      <c r="E369" s="5">
        <v>9.9999999999999995E-7</v>
      </c>
      <c r="F369" s="5">
        <f t="shared" si="55"/>
        <v>9.9999999999999995E-7</v>
      </c>
      <c r="G369" s="5">
        <f t="shared" si="52"/>
        <v>2.2625938210283157E-2</v>
      </c>
      <c r="J369" s="86">
        <f t="shared" si="48"/>
        <v>3.5179958596527916</v>
      </c>
      <c r="K369" s="86">
        <f t="shared" si="49"/>
        <v>1</v>
      </c>
      <c r="L369" s="87">
        <f t="shared" si="54"/>
        <v>0.98648629040582836</v>
      </c>
      <c r="M369" s="87">
        <f t="shared" si="50"/>
        <v>9.9999999999999995E-7</v>
      </c>
      <c r="N369" s="87">
        <f t="shared" si="53"/>
        <v>9.9999999999999995E-7</v>
      </c>
      <c r="O369" s="87">
        <f t="shared" si="51"/>
        <v>2.2625938210283157E-2</v>
      </c>
    </row>
    <row r="370" spans="1:15" x14ac:dyDescent="0.25">
      <c r="A370">
        <f>'OH-离子浓度 '!A379</f>
        <v>0</v>
      </c>
      <c r="B370">
        <f>覆盖面积与厚度!B370</f>
        <v>3.5182958596527918</v>
      </c>
      <c r="C370" s="66">
        <f>覆盖面积与厚度!N370</f>
        <v>1</v>
      </c>
      <c r="D370" s="5">
        <f t="shared" si="56"/>
        <v>18.630542539353492</v>
      </c>
      <c r="E370" s="5">
        <v>9.9999999999999995E-7</v>
      </c>
      <c r="F370" s="5">
        <f t="shared" si="55"/>
        <v>9.9999999999999995E-7</v>
      </c>
      <c r="G370" s="5">
        <f t="shared" si="52"/>
        <v>2.2625938210283157E-2</v>
      </c>
      <c r="J370" s="86">
        <f t="shared" si="48"/>
        <v>3.5182958596527918</v>
      </c>
      <c r="K370" s="86">
        <f t="shared" si="49"/>
        <v>1</v>
      </c>
      <c r="L370" s="87">
        <f t="shared" si="54"/>
        <v>0.98648629040582836</v>
      </c>
      <c r="M370" s="87">
        <f t="shared" si="50"/>
        <v>9.9999999999999995E-7</v>
      </c>
      <c r="N370" s="87">
        <f t="shared" si="53"/>
        <v>9.9999999999999995E-7</v>
      </c>
      <c r="O370" s="87">
        <f t="shared" si="51"/>
        <v>2.2625938210283157E-2</v>
      </c>
    </row>
    <row r="371" spans="1:15" x14ac:dyDescent="0.25">
      <c r="A371">
        <f>'OH-离子浓度 '!A380</f>
        <v>0</v>
      </c>
      <c r="B371">
        <f>覆盖面积与厚度!B371</f>
        <v>3.5185958596527915</v>
      </c>
      <c r="C371" s="66">
        <f>覆盖面积与厚度!N371</f>
        <v>1</v>
      </c>
      <c r="D371" s="5">
        <f t="shared" si="56"/>
        <v>18.630542539353492</v>
      </c>
      <c r="E371" s="5">
        <v>9.9999999999999995E-7</v>
      </c>
      <c r="F371" s="5">
        <f t="shared" si="55"/>
        <v>9.9999999999999995E-7</v>
      </c>
      <c r="G371" s="5">
        <f t="shared" si="52"/>
        <v>2.2625938210283157E-2</v>
      </c>
      <c r="J371" s="86">
        <f t="shared" si="48"/>
        <v>3.5185958596527915</v>
      </c>
      <c r="K371" s="86">
        <f t="shared" si="49"/>
        <v>1</v>
      </c>
      <c r="L371" s="87">
        <f t="shared" si="54"/>
        <v>0.98648629040582836</v>
      </c>
      <c r="M371" s="87">
        <f t="shared" si="50"/>
        <v>9.9999999999999995E-7</v>
      </c>
      <c r="N371" s="87">
        <f t="shared" si="53"/>
        <v>9.9999999999999995E-7</v>
      </c>
      <c r="O371" s="87">
        <f t="shared" si="51"/>
        <v>2.2625938210283157E-2</v>
      </c>
    </row>
    <row r="372" spans="1:15" x14ac:dyDescent="0.25">
      <c r="A372">
        <f>'OH-离子浓度 '!A381</f>
        <v>0</v>
      </c>
      <c r="B372">
        <f>覆盖面积与厚度!B372</f>
        <v>3.5187958596527915</v>
      </c>
      <c r="C372" s="66">
        <f>覆盖面积与厚度!N372</f>
        <v>1</v>
      </c>
      <c r="D372" s="5">
        <f t="shared" si="56"/>
        <v>18.630542539353492</v>
      </c>
      <c r="E372" s="5">
        <v>9.9999999999999995E-7</v>
      </c>
      <c r="F372" s="5">
        <f t="shared" si="55"/>
        <v>9.9999999999999995E-7</v>
      </c>
      <c r="G372" s="5">
        <f t="shared" si="52"/>
        <v>2.2625938210283157E-2</v>
      </c>
      <c r="J372" s="86">
        <f t="shared" si="48"/>
        <v>3.5187958596527915</v>
      </c>
      <c r="K372" s="86">
        <f t="shared" si="49"/>
        <v>1</v>
      </c>
      <c r="L372" s="87">
        <f t="shared" si="54"/>
        <v>0.98648629040582836</v>
      </c>
      <c r="M372" s="87">
        <f t="shared" si="50"/>
        <v>9.9999999999999995E-7</v>
      </c>
      <c r="N372" s="87">
        <f t="shared" si="53"/>
        <v>9.9999999999999995E-7</v>
      </c>
      <c r="O372" s="87">
        <f t="shared" si="51"/>
        <v>2.2625938210283157E-2</v>
      </c>
    </row>
    <row r="373" spans="1:15" x14ac:dyDescent="0.25">
      <c r="A373">
        <f>'OH-离子浓度 '!A382</f>
        <v>0</v>
      </c>
      <c r="B373">
        <f>覆盖面积与厚度!B373</f>
        <v>3.5197958596527914</v>
      </c>
      <c r="C373" s="66">
        <f>覆盖面积与厚度!N373</f>
        <v>1</v>
      </c>
      <c r="D373" s="5">
        <f t="shared" si="56"/>
        <v>18.630542539353492</v>
      </c>
      <c r="E373" s="5">
        <v>9.9999999999999995E-7</v>
      </c>
      <c r="F373" s="5">
        <f t="shared" si="55"/>
        <v>9.9999999999999995E-7</v>
      </c>
      <c r="G373" s="5">
        <f t="shared" si="52"/>
        <v>2.2625938210283157E-2</v>
      </c>
      <c r="J373" s="86">
        <f t="shared" si="48"/>
        <v>3.5197958596527914</v>
      </c>
      <c r="K373" s="86">
        <f t="shared" si="49"/>
        <v>1</v>
      </c>
      <c r="L373" s="87">
        <f t="shared" si="54"/>
        <v>0.98648629040582836</v>
      </c>
      <c r="M373" s="87">
        <f t="shared" si="50"/>
        <v>9.9999999999999995E-7</v>
      </c>
      <c r="N373" s="87">
        <f t="shared" si="53"/>
        <v>9.9999999999999995E-7</v>
      </c>
      <c r="O373" s="87">
        <f t="shared" si="51"/>
        <v>2.2625938210283157E-2</v>
      </c>
    </row>
    <row r="374" spans="1:15" x14ac:dyDescent="0.25">
      <c r="A374">
        <f>'OH-离子浓度 '!A383</f>
        <v>0</v>
      </c>
      <c r="B374">
        <f>覆盖面积与厚度!B374</f>
        <v>3.5227958596527915</v>
      </c>
      <c r="C374" s="66">
        <f>覆盖面积与厚度!N374</f>
        <v>1</v>
      </c>
      <c r="D374" s="5">
        <f t="shared" si="56"/>
        <v>18.630542539353492</v>
      </c>
      <c r="E374" s="5">
        <v>9.9999999999999995E-7</v>
      </c>
      <c r="F374" s="5">
        <f t="shared" si="55"/>
        <v>9.9999999999999995E-7</v>
      </c>
      <c r="G374" s="5">
        <f t="shared" si="52"/>
        <v>2.2625938210283157E-2</v>
      </c>
      <c r="J374" s="86">
        <f t="shared" si="48"/>
        <v>3.5227958596527915</v>
      </c>
      <c r="K374" s="86">
        <f t="shared" si="49"/>
        <v>1</v>
      </c>
      <c r="L374" s="87">
        <f t="shared" si="54"/>
        <v>0.98648629040582836</v>
      </c>
      <c r="M374" s="87">
        <f t="shared" si="50"/>
        <v>9.9999999999999995E-7</v>
      </c>
      <c r="N374" s="87">
        <f t="shared" si="53"/>
        <v>9.9999999999999995E-7</v>
      </c>
      <c r="O374" s="87">
        <f t="shared" si="51"/>
        <v>2.2625938210283157E-2</v>
      </c>
    </row>
    <row r="375" spans="1:15" x14ac:dyDescent="0.25">
      <c r="A375">
        <f>'OH-离子浓度 '!A384</f>
        <v>0</v>
      </c>
      <c r="B375">
        <f>覆盖面积与厚度!B375</f>
        <v>3.5257958596527916</v>
      </c>
      <c r="C375" s="66">
        <f>覆盖面积与厚度!N375</f>
        <v>1</v>
      </c>
      <c r="D375" s="5">
        <f t="shared" si="56"/>
        <v>18.630542539353492</v>
      </c>
      <c r="E375" s="5">
        <v>9.9999999999999995E-7</v>
      </c>
      <c r="F375" s="5">
        <f t="shared" si="55"/>
        <v>9.9999999999999995E-7</v>
      </c>
      <c r="G375" s="5">
        <f t="shared" si="52"/>
        <v>2.2625938210283157E-2</v>
      </c>
      <c r="J375" s="86">
        <f t="shared" si="48"/>
        <v>3.5257958596527916</v>
      </c>
      <c r="K375" s="86">
        <f t="shared" si="49"/>
        <v>1</v>
      </c>
      <c r="L375" s="87">
        <f t="shared" si="54"/>
        <v>0.98648629040582836</v>
      </c>
      <c r="M375" s="87">
        <f t="shared" si="50"/>
        <v>9.9999999999999995E-7</v>
      </c>
      <c r="N375" s="87">
        <f t="shared" si="53"/>
        <v>9.9999999999999995E-7</v>
      </c>
      <c r="O375" s="87">
        <f t="shared" si="51"/>
        <v>2.2625938210283157E-2</v>
      </c>
    </row>
    <row r="376" spans="1:15" x14ac:dyDescent="0.25">
      <c r="A376">
        <f>'OH-离子浓度 '!A385</f>
        <v>0</v>
      </c>
      <c r="B376">
        <f>覆盖面积与厚度!B376</f>
        <v>3.5277958596527914</v>
      </c>
      <c r="C376" s="66">
        <f>覆盖面积与厚度!N376</f>
        <v>1</v>
      </c>
      <c r="D376" s="5">
        <f t="shared" si="56"/>
        <v>18.630542539353492</v>
      </c>
      <c r="E376" s="5">
        <v>9.9999999999999995E-7</v>
      </c>
      <c r="F376" s="5">
        <f t="shared" si="55"/>
        <v>9.9999999999999995E-7</v>
      </c>
      <c r="G376" s="5">
        <f t="shared" si="52"/>
        <v>2.2625938210283157E-2</v>
      </c>
      <c r="J376" s="86">
        <f t="shared" si="48"/>
        <v>3.5277958596527914</v>
      </c>
      <c r="K376" s="86">
        <f t="shared" si="49"/>
        <v>1</v>
      </c>
      <c r="L376" s="87">
        <f t="shared" si="54"/>
        <v>0.98648629040582836</v>
      </c>
      <c r="M376" s="87">
        <f t="shared" si="50"/>
        <v>9.9999999999999995E-7</v>
      </c>
      <c r="N376" s="87">
        <f t="shared" si="53"/>
        <v>9.9999999999999995E-7</v>
      </c>
      <c r="O376" s="87">
        <f t="shared" si="51"/>
        <v>2.2625938210283157E-2</v>
      </c>
    </row>
    <row r="377" spans="1:15" x14ac:dyDescent="0.25">
      <c r="A377">
        <f>'OH-离子浓度 '!A386</f>
        <v>0</v>
      </c>
      <c r="B377">
        <f>覆盖面积与厚度!B377</f>
        <v>3.5377958596527916</v>
      </c>
      <c r="C377" s="66">
        <f>覆盖面积与厚度!N377</f>
        <v>1</v>
      </c>
      <c r="D377" s="5">
        <f t="shared" si="56"/>
        <v>18.630542539353492</v>
      </c>
      <c r="E377" s="5">
        <v>9.9999999999999995E-7</v>
      </c>
      <c r="F377" s="5">
        <f t="shared" si="55"/>
        <v>9.9999999999999995E-7</v>
      </c>
      <c r="G377" s="5">
        <f t="shared" si="52"/>
        <v>2.2625938210283157E-2</v>
      </c>
      <c r="J377" s="86">
        <f t="shared" si="48"/>
        <v>3.5377958596527916</v>
      </c>
      <c r="K377" s="86">
        <f t="shared" si="49"/>
        <v>1</v>
      </c>
      <c r="L377" s="87">
        <f t="shared" si="54"/>
        <v>0.98648629040582836</v>
      </c>
      <c r="M377" s="87">
        <f t="shared" si="50"/>
        <v>9.9999999999999995E-7</v>
      </c>
      <c r="N377" s="87">
        <f t="shared" si="53"/>
        <v>9.9999999999999995E-7</v>
      </c>
      <c r="O377" s="87">
        <f t="shared" si="51"/>
        <v>2.2625938210283157E-2</v>
      </c>
    </row>
    <row r="378" spans="1:15" x14ac:dyDescent="0.25">
      <c r="A378">
        <f>'OH-离子浓度 '!A387</f>
        <v>0</v>
      </c>
      <c r="B378">
        <f>覆盖面积与厚度!B378</f>
        <v>3.5677958596527914</v>
      </c>
      <c r="C378" s="66">
        <f>覆盖面积与厚度!N378</f>
        <v>1</v>
      </c>
      <c r="D378" s="5">
        <f t="shared" si="56"/>
        <v>18.630542539353492</v>
      </c>
      <c r="E378" s="5">
        <v>9.9999999999999995E-7</v>
      </c>
      <c r="F378" s="5">
        <f t="shared" si="55"/>
        <v>9.9999999999999995E-7</v>
      </c>
      <c r="G378" s="5">
        <f t="shared" si="52"/>
        <v>2.2625938210283157E-2</v>
      </c>
      <c r="J378" s="86">
        <f t="shared" si="48"/>
        <v>3.5677958596527914</v>
      </c>
      <c r="K378" s="86">
        <f t="shared" si="49"/>
        <v>1</v>
      </c>
      <c r="L378" s="87">
        <f t="shared" si="54"/>
        <v>0.98648629040582836</v>
      </c>
      <c r="M378" s="87">
        <f t="shared" si="50"/>
        <v>9.9999999999999995E-7</v>
      </c>
      <c r="N378" s="87">
        <f t="shared" si="53"/>
        <v>9.9999999999999995E-7</v>
      </c>
      <c r="O378" s="87">
        <f t="shared" si="51"/>
        <v>2.2625938210283157E-2</v>
      </c>
    </row>
    <row r="379" spans="1:15" x14ac:dyDescent="0.25">
      <c r="A379">
        <f>'OH-离子浓度 '!A388</f>
        <v>0</v>
      </c>
      <c r="B379">
        <f>覆盖面积与厚度!B379</f>
        <v>3.5977958596527917</v>
      </c>
      <c r="C379" s="66">
        <f>覆盖面积与厚度!N379</f>
        <v>1</v>
      </c>
      <c r="D379" s="5">
        <f t="shared" si="56"/>
        <v>18.630542539353492</v>
      </c>
      <c r="E379" s="5">
        <v>9.9999999999999995E-7</v>
      </c>
      <c r="F379" s="5">
        <f t="shared" si="55"/>
        <v>9.9999999999999995E-7</v>
      </c>
      <c r="G379" s="5">
        <f t="shared" si="52"/>
        <v>2.2625938210283157E-2</v>
      </c>
      <c r="J379" s="86">
        <f t="shared" si="48"/>
        <v>3.5977958596527917</v>
      </c>
      <c r="K379" s="86">
        <f t="shared" si="49"/>
        <v>1</v>
      </c>
      <c r="L379" s="87">
        <f t="shared" si="54"/>
        <v>0.98648629040582836</v>
      </c>
      <c r="M379" s="87">
        <f t="shared" si="50"/>
        <v>9.9999999999999995E-7</v>
      </c>
      <c r="N379" s="87">
        <f t="shared" si="53"/>
        <v>9.9999999999999995E-7</v>
      </c>
      <c r="O379" s="87">
        <f t="shared" si="51"/>
        <v>2.2625938210283157E-2</v>
      </c>
    </row>
    <row r="380" spans="1:15" x14ac:dyDescent="0.25">
      <c r="A380">
        <f>'OH-离子浓度 '!A389</f>
        <v>0</v>
      </c>
      <c r="B380">
        <f>覆盖面积与厚度!B380</f>
        <v>3.6177958596527917</v>
      </c>
      <c r="C380" s="66">
        <f>覆盖面积与厚度!N380</f>
        <v>1</v>
      </c>
      <c r="D380" s="5">
        <f t="shared" si="56"/>
        <v>18.630542539353492</v>
      </c>
      <c r="E380" s="5">
        <v>9.9999999999999995E-7</v>
      </c>
      <c r="F380" s="5">
        <f t="shared" si="55"/>
        <v>9.9999999999999995E-7</v>
      </c>
      <c r="G380" s="5">
        <f t="shared" si="52"/>
        <v>2.2625938210283157E-2</v>
      </c>
      <c r="J380" s="86">
        <f t="shared" si="48"/>
        <v>3.6177958596527917</v>
      </c>
      <c r="K380" s="86">
        <f t="shared" si="49"/>
        <v>1</v>
      </c>
      <c r="L380" s="87">
        <f t="shared" si="54"/>
        <v>0.98648629040582836</v>
      </c>
      <c r="M380" s="87">
        <f t="shared" si="50"/>
        <v>9.9999999999999995E-7</v>
      </c>
      <c r="N380" s="87">
        <f t="shared" si="53"/>
        <v>9.9999999999999995E-7</v>
      </c>
      <c r="O380" s="87">
        <f t="shared" si="51"/>
        <v>2.2625938210283157E-2</v>
      </c>
    </row>
    <row r="381" spans="1:15" x14ac:dyDescent="0.25">
      <c r="A381">
        <f>'OH-离子浓度 '!A390</f>
        <v>0</v>
      </c>
      <c r="B381">
        <f>覆盖面积与厚度!B381</f>
        <v>3.6677958596527915</v>
      </c>
      <c r="C381" s="66">
        <f>覆盖面积与厚度!N381</f>
        <v>1</v>
      </c>
      <c r="D381" s="5">
        <f t="shared" si="56"/>
        <v>18.630542539353492</v>
      </c>
      <c r="E381" s="5">
        <v>9.9999999999999995E-7</v>
      </c>
      <c r="F381" s="5">
        <f t="shared" si="55"/>
        <v>9.9999999999999995E-7</v>
      </c>
      <c r="G381" s="5">
        <f t="shared" si="52"/>
        <v>2.2625938210283157E-2</v>
      </c>
      <c r="J381" s="86">
        <f t="shared" si="48"/>
        <v>3.6677958596527915</v>
      </c>
      <c r="K381" s="86">
        <f t="shared" si="49"/>
        <v>1</v>
      </c>
      <c r="L381" s="87">
        <f t="shared" si="54"/>
        <v>0.98648629040582836</v>
      </c>
      <c r="M381" s="87">
        <f t="shared" si="50"/>
        <v>9.9999999999999995E-7</v>
      </c>
      <c r="N381" s="87">
        <f t="shared" si="53"/>
        <v>9.9999999999999995E-7</v>
      </c>
      <c r="O381" s="87">
        <f t="shared" si="51"/>
        <v>2.2625938210283157E-2</v>
      </c>
    </row>
    <row r="382" spans="1:15" x14ac:dyDescent="0.25">
      <c r="A382" t="str">
        <f>'OH-离子浓度 '!A391</f>
        <v>(t1+t2)*13</v>
      </c>
      <c r="B382">
        <f>覆盖面积与厚度!B382</f>
        <v>3.7177958596527918</v>
      </c>
      <c r="C382" s="66">
        <f>覆盖面积与厚度!N382</f>
        <v>1</v>
      </c>
      <c r="D382" s="5">
        <f t="shared" si="56"/>
        <v>18.630542539353492</v>
      </c>
      <c r="E382" s="5">
        <v>9.9999999999999995E-7</v>
      </c>
      <c r="F382" s="5">
        <f t="shared" si="55"/>
        <v>9.9999999999999995E-7</v>
      </c>
      <c r="G382" s="5">
        <f t="shared" si="52"/>
        <v>2.2625938210283157E-2</v>
      </c>
      <c r="J382" s="86">
        <f t="shared" si="48"/>
        <v>3.7177958596527918</v>
      </c>
      <c r="K382" s="86">
        <f t="shared" si="49"/>
        <v>1</v>
      </c>
      <c r="L382" s="87">
        <f t="shared" si="54"/>
        <v>0.98648629040582836</v>
      </c>
      <c r="M382" s="87">
        <f t="shared" si="50"/>
        <v>9.9999999999999995E-7</v>
      </c>
      <c r="N382" s="87">
        <f t="shared" si="53"/>
        <v>9.9999999999999995E-7</v>
      </c>
      <c r="O382" s="87">
        <f t="shared" si="51"/>
        <v>2.2625938210283157E-2</v>
      </c>
    </row>
    <row r="383" spans="1:15" x14ac:dyDescent="0.25">
      <c r="A383">
        <f>'OH-离子浓度 '!A392</f>
        <v>3.8109374039108972</v>
      </c>
      <c r="B383">
        <f>覆盖面积与厚度!B383</f>
        <v>3.7677958596527916</v>
      </c>
      <c r="C383" s="66">
        <f>覆盖面积与厚度!N383</f>
        <v>1</v>
      </c>
      <c r="D383" s="5">
        <f t="shared" si="56"/>
        <v>18.630542539353492</v>
      </c>
      <c r="E383" s="5">
        <v>9.9999999999999995E-7</v>
      </c>
      <c r="F383" s="5">
        <f t="shared" si="55"/>
        <v>9.9999999999999995E-7</v>
      </c>
      <c r="G383" s="5">
        <f t="shared" si="52"/>
        <v>2.2625938210283157E-2</v>
      </c>
      <c r="J383" s="86">
        <f t="shared" si="48"/>
        <v>3.7677958596527916</v>
      </c>
      <c r="K383" s="86">
        <f t="shared" si="49"/>
        <v>1</v>
      </c>
      <c r="L383" s="87">
        <f t="shared" si="54"/>
        <v>0.98648629040582836</v>
      </c>
      <c r="M383" s="87">
        <f t="shared" si="50"/>
        <v>9.9999999999999995E-7</v>
      </c>
      <c r="N383" s="87">
        <f t="shared" si="53"/>
        <v>9.9999999999999995E-7</v>
      </c>
      <c r="O383" s="87">
        <f t="shared" si="51"/>
        <v>2.2625938210283157E-2</v>
      </c>
    </row>
    <row r="384" spans="1:15" x14ac:dyDescent="0.25">
      <c r="A384">
        <f>'OH-离子浓度 '!A393</f>
        <v>0.2931415442581049</v>
      </c>
      <c r="B384">
        <f>覆盖面积与厚度!B384</f>
        <v>3.8109448907228605</v>
      </c>
      <c r="C384" s="66">
        <f>覆盖面积与厚度!N384</f>
        <v>1</v>
      </c>
      <c r="D384" s="5">
        <f t="shared" si="56"/>
        <v>18.630542539353492</v>
      </c>
      <c r="E384" s="5">
        <v>9.9999999999999995E-7</v>
      </c>
      <c r="F384" s="5">
        <f t="shared" si="55"/>
        <v>9.9999999999999995E-7</v>
      </c>
      <c r="G384" s="5">
        <f t="shared" si="52"/>
        <v>2.2625938210283157E-2</v>
      </c>
      <c r="J384" s="86">
        <f t="shared" si="48"/>
        <v>3.8109448907228605</v>
      </c>
      <c r="K384" s="86">
        <f t="shared" si="49"/>
        <v>1</v>
      </c>
      <c r="L384" s="87">
        <f t="shared" si="54"/>
        <v>0.98648629040582836</v>
      </c>
      <c r="M384" s="87">
        <f t="shared" si="50"/>
        <v>9.9999999999999995E-7</v>
      </c>
      <c r="N384" s="87">
        <f t="shared" si="53"/>
        <v>9.9999999999999995E-7</v>
      </c>
      <c r="O384" s="87">
        <f t="shared" si="51"/>
        <v>2.2625938210283157E-2</v>
      </c>
    </row>
    <row r="385" spans="1:15" x14ac:dyDescent="0.25">
      <c r="A385">
        <f>'OH-离子浓度 '!A394</f>
        <v>0</v>
      </c>
      <c r="B385">
        <f>覆盖面积与厚度!B385</f>
        <v>3.8109448908228605</v>
      </c>
      <c r="C385" s="66">
        <f>覆盖面积与厚度!N385</f>
        <v>1</v>
      </c>
      <c r="D385" s="5">
        <f t="shared" si="56"/>
        <v>38553.307199181574</v>
      </c>
      <c r="E385" s="5">
        <v>9.9999999999999995E-7</v>
      </c>
      <c r="F385" s="5">
        <f t="shared" si="55"/>
        <v>9.9999999999999995E-7</v>
      </c>
      <c r="G385" s="5">
        <f t="shared" si="52"/>
        <v>2.2625938210283157E-2</v>
      </c>
      <c r="J385" s="86">
        <f t="shared" si="48"/>
        <v>3.8109448908228605</v>
      </c>
      <c r="K385" s="86">
        <f t="shared" si="49"/>
        <v>1</v>
      </c>
      <c r="L385" s="87">
        <f t="shared" si="54"/>
        <v>0.98648629040582836</v>
      </c>
      <c r="M385" s="87">
        <f t="shared" si="50"/>
        <v>9.9999999999999995E-7</v>
      </c>
      <c r="N385" s="87">
        <f t="shared" si="53"/>
        <v>9.9999999999999995E-7</v>
      </c>
      <c r="O385" s="87">
        <f t="shared" si="51"/>
        <v>2.2625938210283157E-2</v>
      </c>
    </row>
    <row r="386" spans="1:15" x14ac:dyDescent="0.25">
      <c r="A386">
        <f>'OH-离子浓度 '!A395</f>
        <v>0</v>
      </c>
      <c r="B386">
        <f>覆盖面积与厚度!B386</f>
        <v>3.8109448911228605</v>
      </c>
      <c r="C386" s="66">
        <f>覆盖面积与厚度!N386</f>
        <v>1</v>
      </c>
      <c r="D386" s="5">
        <f t="shared" si="56"/>
        <v>38553.307199181574</v>
      </c>
      <c r="E386" s="5">
        <v>9.9999999999999995E-7</v>
      </c>
      <c r="F386" s="5">
        <f t="shared" si="55"/>
        <v>9.9999999999999995E-7</v>
      </c>
      <c r="G386" s="5">
        <f t="shared" si="52"/>
        <v>2.2625938210283157E-2</v>
      </c>
      <c r="J386" s="86">
        <f t="shared" si="48"/>
        <v>3.8109448911228605</v>
      </c>
      <c r="K386" s="86">
        <f t="shared" si="49"/>
        <v>1</v>
      </c>
      <c r="L386" s="87">
        <f t="shared" si="54"/>
        <v>0.98648629040582836</v>
      </c>
      <c r="M386" s="87">
        <f t="shared" si="50"/>
        <v>9.9999999999999995E-7</v>
      </c>
      <c r="N386" s="87">
        <f t="shared" si="53"/>
        <v>9.9999999999999995E-7</v>
      </c>
      <c r="O386" s="87">
        <f t="shared" si="51"/>
        <v>2.2625938210283157E-2</v>
      </c>
    </row>
    <row r="387" spans="1:15" x14ac:dyDescent="0.25">
      <c r="A387">
        <f>'OH-离子浓度 '!A396</f>
        <v>0</v>
      </c>
      <c r="B387">
        <f>覆盖面积与厚度!B387</f>
        <v>3.8109448915228605</v>
      </c>
      <c r="C387" s="66">
        <f>覆盖面积与厚度!N387</f>
        <v>1</v>
      </c>
      <c r="D387" s="5">
        <f t="shared" si="56"/>
        <v>38553.307199181574</v>
      </c>
      <c r="E387" s="5">
        <v>9.9999999999999995E-7</v>
      </c>
      <c r="F387" s="5">
        <f t="shared" si="55"/>
        <v>9.9999999999999995E-7</v>
      </c>
      <c r="G387" s="5">
        <f t="shared" si="52"/>
        <v>2.2625938210283157E-2</v>
      </c>
      <c r="J387" s="86">
        <f t="shared" si="48"/>
        <v>3.8109448915228605</v>
      </c>
      <c r="K387" s="86">
        <f t="shared" si="49"/>
        <v>1</v>
      </c>
      <c r="L387" s="87">
        <f t="shared" si="54"/>
        <v>0.98648629040582836</v>
      </c>
      <c r="M387" s="87">
        <f t="shared" si="50"/>
        <v>9.9999999999999995E-7</v>
      </c>
      <c r="N387" s="87">
        <f t="shared" si="53"/>
        <v>9.9999999999999995E-7</v>
      </c>
      <c r="O387" s="87">
        <f t="shared" si="51"/>
        <v>2.2625938210283157E-2</v>
      </c>
    </row>
    <row r="388" spans="1:15" x14ac:dyDescent="0.25">
      <c r="A388">
        <f>'OH-离子浓度 '!A397</f>
        <v>0</v>
      </c>
      <c r="B388">
        <f>覆盖面积与厚度!B388</f>
        <v>3.8109448917228606</v>
      </c>
      <c r="C388" s="66">
        <f>覆盖面积与厚度!N388</f>
        <v>1</v>
      </c>
      <c r="D388" s="5">
        <f t="shared" si="56"/>
        <v>38553.307199181574</v>
      </c>
      <c r="E388" s="5">
        <v>9.9999999999999995E-7</v>
      </c>
      <c r="F388" s="5">
        <f t="shared" si="55"/>
        <v>9.9999999999999995E-7</v>
      </c>
      <c r="G388" s="5">
        <f t="shared" si="52"/>
        <v>2.2625938210283157E-2</v>
      </c>
      <c r="J388" s="86">
        <f t="shared" si="48"/>
        <v>3.8109448917228606</v>
      </c>
      <c r="K388" s="86">
        <f t="shared" si="49"/>
        <v>1</v>
      </c>
      <c r="L388" s="87">
        <f t="shared" si="54"/>
        <v>0.98648629040582836</v>
      </c>
      <c r="M388" s="87">
        <f t="shared" si="50"/>
        <v>9.9999999999999995E-7</v>
      </c>
      <c r="N388" s="87">
        <f t="shared" si="53"/>
        <v>9.9999999999999995E-7</v>
      </c>
      <c r="O388" s="87">
        <f t="shared" si="51"/>
        <v>2.2625938210283157E-2</v>
      </c>
    </row>
    <row r="389" spans="1:15" x14ac:dyDescent="0.25">
      <c r="A389">
        <f>'OH-离子浓度 '!A398</f>
        <v>0</v>
      </c>
      <c r="B389">
        <f>覆盖面积与厚度!B389</f>
        <v>3.8109449007228604</v>
      </c>
      <c r="C389" s="66">
        <f>覆盖面积与厚度!N389</f>
        <v>1</v>
      </c>
      <c r="D389" s="5">
        <f t="shared" si="56"/>
        <v>38553.307199181574</v>
      </c>
      <c r="E389" s="5">
        <v>9.9999999999999995E-7</v>
      </c>
      <c r="F389" s="5">
        <f t="shared" si="55"/>
        <v>9.9999999999999995E-7</v>
      </c>
      <c r="G389" s="5">
        <f t="shared" si="52"/>
        <v>2.2625938210283157E-2</v>
      </c>
      <c r="J389" s="86">
        <f t="shared" si="48"/>
        <v>3.8109449007228604</v>
      </c>
      <c r="K389" s="86">
        <f t="shared" si="49"/>
        <v>1</v>
      </c>
      <c r="L389" s="87">
        <f t="shared" si="54"/>
        <v>0.98648629040582836</v>
      </c>
      <c r="M389" s="87">
        <f t="shared" si="50"/>
        <v>9.9999999999999995E-7</v>
      </c>
      <c r="N389" s="87">
        <f t="shared" si="53"/>
        <v>9.9999999999999995E-7</v>
      </c>
      <c r="O389" s="87">
        <f t="shared" si="51"/>
        <v>2.2625938210283157E-2</v>
      </c>
    </row>
    <row r="390" spans="1:15" x14ac:dyDescent="0.25">
      <c r="A390">
        <f>'OH-离子浓度 '!A399</f>
        <v>0</v>
      </c>
      <c r="B390">
        <f>覆盖面积与厚度!B390</f>
        <v>3.8109449907228603</v>
      </c>
      <c r="C390" s="66">
        <f>覆盖面积与厚度!N390</f>
        <v>1</v>
      </c>
      <c r="D390" s="5">
        <f t="shared" si="56"/>
        <v>38553.307199181574</v>
      </c>
      <c r="E390" s="5">
        <v>9.9999999999999995E-7</v>
      </c>
      <c r="F390" s="5">
        <f t="shared" si="55"/>
        <v>9.9999999999999995E-7</v>
      </c>
      <c r="G390" s="5">
        <f t="shared" si="52"/>
        <v>2.2625938210283157E-2</v>
      </c>
      <c r="J390" s="86">
        <f t="shared" si="48"/>
        <v>3.8109449907228603</v>
      </c>
      <c r="K390" s="86">
        <f t="shared" si="49"/>
        <v>1</v>
      </c>
      <c r="L390" s="87">
        <f t="shared" si="54"/>
        <v>0.98648629040582836</v>
      </c>
      <c r="M390" s="87">
        <f t="shared" si="50"/>
        <v>9.9999999999999995E-7</v>
      </c>
      <c r="N390" s="87">
        <f t="shared" si="53"/>
        <v>9.9999999999999995E-7</v>
      </c>
      <c r="O390" s="87">
        <f t="shared" si="51"/>
        <v>2.2625938210283157E-2</v>
      </c>
    </row>
    <row r="391" spans="1:15" x14ac:dyDescent="0.25">
      <c r="A391">
        <f>'OH-离子浓度 '!A400</f>
        <v>0</v>
      </c>
      <c r="B391">
        <f>覆盖面积与厚度!B391</f>
        <v>3.8109458907228606</v>
      </c>
      <c r="C391" s="66">
        <f>覆盖面积与厚度!N391</f>
        <v>1</v>
      </c>
      <c r="D391" s="5">
        <f t="shared" si="56"/>
        <v>38553.307199181574</v>
      </c>
      <c r="E391" s="5">
        <v>9.9999999999999995E-7</v>
      </c>
      <c r="F391" s="5">
        <f t="shared" si="55"/>
        <v>9.9999999999999995E-7</v>
      </c>
      <c r="G391" s="5">
        <f t="shared" si="52"/>
        <v>2.2625938210283157E-2</v>
      </c>
      <c r="J391" s="86">
        <f t="shared" ref="J391:J454" si="57">B391</f>
        <v>3.8109458907228606</v>
      </c>
      <c r="K391" s="86">
        <f t="shared" ref="K391:K454" si="58">C391</f>
        <v>1</v>
      </c>
      <c r="L391" s="87">
        <f t="shared" si="54"/>
        <v>0.98648629040582836</v>
      </c>
      <c r="M391" s="87">
        <f t="shared" ref="M391:M454" si="59">E391</f>
        <v>9.9999999999999995E-7</v>
      </c>
      <c r="N391" s="87">
        <f t="shared" si="53"/>
        <v>9.9999999999999995E-7</v>
      </c>
      <c r="O391" s="87">
        <f t="shared" si="51"/>
        <v>2.2625938210283157E-2</v>
      </c>
    </row>
    <row r="392" spans="1:15" x14ac:dyDescent="0.25">
      <c r="A392">
        <f>'OH-离子浓度 '!A401</f>
        <v>7.4868119641229509E-6</v>
      </c>
      <c r="B392">
        <f>覆盖面积与厚度!B392</f>
        <v>3.8109523775348246</v>
      </c>
      <c r="C392" s="66">
        <f>覆盖面积与厚度!N392</f>
        <v>1</v>
      </c>
      <c r="D392" s="5">
        <f t="shared" si="56"/>
        <v>38553.307199181574</v>
      </c>
      <c r="E392" s="5">
        <v>9.9999999999999995E-7</v>
      </c>
      <c r="F392" s="5">
        <f t="shared" si="55"/>
        <v>9.9999999999999995E-7</v>
      </c>
      <c r="G392" s="5">
        <f t="shared" si="52"/>
        <v>2.2625938210283157E-2</v>
      </c>
      <c r="J392" s="86">
        <f t="shared" si="57"/>
        <v>3.8109523775348246</v>
      </c>
      <c r="K392" s="86">
        <f t="shared" si="58"/>
        <v>1</v>
      </c>
      <c r="L392" s="87">
        <f t="shared" si="54"/>
        <v>0.98648629040582836</v>
      </c>
      <c r="M392" s="87">
        <f t="shared" si="59"/>
        <v>9.9999999999999995E-7</v>
      </c>
      <c r="N392" s="87">
        <f t="shared" si="53"/>
        <v>9.9999999999999995E-7</v>
      </c>
      <c r="O392" s="87">
        <f t="shared" ref="O392:O455" si="60">$N392*$C$1/$C$3/$C$4/$C$2*10*(60*60*24*365)</f>
        <v>2.2625938210283157E-2</v>
      </c>
    </row>
    <row r="393" spans="1:15" x14ac:dyDescent="0.25">
      <c r="A393">
        <f>'OH-离子浓度 '!A402</f>
        <v>0</v>
      </c>
      <c r="B393">
        <f>覆盖面积与厚度!B393</f>
        <v>3.8109548907228605</v>
      </c>
      <c r="C393" s="66">
        <f>覆盖面积与厚度!N393</f>
        <v>1</v>
      </c>
      <c r="D393" s="5">
        <f t="shared" si="56"/>
        <v>18.630542539353492</v>
      </c>
      <c r="E393" s="5">
        <v>9.9999999999999995E-7</v>
      </c>
      <c r="F393" s="5">
        <f t="shared" si="55"/>
        <v>9.9999999999999995E-7</v>
      </c>
      <c r="G393" s="5">
        <f t="shared" ref="G393:G456" si="61">$F393*$C$1/$C$3/$C$4/$C$2*10*60*60*24*365</f>
        <v>2.2625938210283157E-2</v>
      </c>
      <c r="J393" s="86">
        <f t="shared" si="57"/>
        <v>3.8109548907228605</v>
      </c>
      <c r="K393" s="86">
        <f t="shared" si="58"/>
        <v>1</v>
      </c>
      <c r="L393" s="87">
        <f t="shared" si="54"/>
        <v>0.98648629040582836</v>
      </c>
      <c r="M393" s="87">
        <f t="shared" si="59"/>
        <v>9.9999999999999995E-7</v>
      </c>
      <c r="N393" s="87">
        <f t="shared" ref="N393:N456" si="62">L393*(1-K393)+K393*M393</f>
        <v>9.9999999999999995E-7</v>
      </c>
      <c r="O393" s="87">
        <f t="shared" si="60"/>
        <v>2.2625938210283157E-2</v>
      </c>
    </row>
    <row r="394" spans="1:15" x14ac:dyDescent="0.25">
      <c r="A394">
        <f>'OH-离子浓度 '!A403</f>
        <v>0</v>
      </c>
      <c r="B394">
        <f>覆盖面积与厚度!B394</f>
        <v>3.8109648907228606</v>
      </c>
      <c r="C394" s="66">
        <f>覆盖面积与厚度!N394</f>
        <v>1</v>
      </c>
      <c r="D394" s="5">
        <f t="shared" si="56"/>
        <v>18.630542539353492</v>
      </c>
      <c r="E394" s="5">
        <v>9.9999999999999995E-7</v>
      </c>
      <c r="F394" s="5">
        <f t="shared" si="55"/>
        <v>9.9999999999999995E-7</v>
      </c>
      <c r="G394" s="5">
        <f t="shared" si="61"/>
        <v>2.2625938210283157E-2</v>
      </c>
      <c r="J394" s="86">
        <f t="shared" si="57"/>
        <v>3.8109648907228606</v>
      </c>
      <c r="K394" s="86">
        <f t="shared" si="58"/>
        <v>1</v>
      </c>
      <c r="L394" s="87">
        <f t="shared" ref="L394:L457" si="63">L393</f>
        <v>0.98648629040582836</v>
      </c>
      <c r="M394" s="87">
        <f t="shared" si="59"/>
        <v>9.9999999999999995E-7</v>
      </c>
      <c r="N394" s="87">
        <f t="shared" si="62"/>
        <v>9.9999999999999995E-7</v>
      </c>
      <c r="O394" s="87">
        <f t="shared" si="60"/>
        <v>2.2625938210283157E-2</v>
      </c>
    </row>
    <row r="395" spans="1:15" x14ac:dyDescent="0.25">
      <c r="A395">
        <f>'OH-离子浓度 '!A404</f>
        <v>0</v>
      </c>
      <c r="B395">
        <f>覆盖面积与厚度!B395</f>
        <v>3.8109948907228604</v>
      </c>
      <c r="C395" s="66">
        <f>覆盖面积与厚度!N395</f>
        <v>1</v>
      </c>
      <c r="D395" s="5">
        <f t="shared" si="56"/>
        <v>18.630542539353492</v>
      </c>
      <c r="E395" s="5">
        <v>9.9999999999999995E-7</v>
      </c>
      <c r="F395" s="5">
        <f t="shared" si="55"/>
        <v>9.9999999999999995E-7</v>
      </c>
      <c r="G395" s="5">
        <f t="shared" si="61"/>
        <v>2.2625938210283157E-2</v>
      </c>
      <c r="J395" s="86">
        <f t="shared" si="57"/>
        <v>3.8109948907228604</v>
      </c>
      <c r="K395" s="86">
        <f t="shared" si="58"/>
        <v>1</v>
      </c>
      <c r="L395" s="87">
        <f t="shared" si="63"/>
        <v>0.98648629040582836</v>
      </c>
      <c r="M395" s="87">
        <f t="shared" si="59"/>
        <v>9.9999999999999995E-7</v>
      </c>
      <c r="N395" s="87">
        <f t="shared" si="62"/>
        <v>9.9999999999999995E-7</v>
      </c>
      <c r="O395" s="87">
        <f t="shared" si="60"/>
        <v>2.2625938210283157E-2</v>
      </c>
    </row>
    <row r="396" spans="1:15" x14ac:dyDescent="0.25">
      <c r="A396">
        <f>'OH-离子浓度 '!A405</f>
        <v>0</v>
      </c>
      <c r="B396">
        <f>覆盖面积与厚度!B396</f>
        <v>3.8110248907228605</v>
      </c>
      <c r="C396" s="66">
        <f>覆盖面积与厚度!N396</f>
        <v>1</v>
      </c>
      <c r="D396" s="5">
        <f t="shared" si="56"/>
        <v>18.630542539353492</v>
      </c>
      <c r="E396" s="5">
        <v>9.9999999999999995E-7</v>
      </c>
      <c r="F396" s="5">
        <f t="shared" si="55"/>
        <v>9.9999999999999995E-7</v>
      </c>
      <c r="G396" s="5">
        <f t="shared" si="61"/>
        <v>2.2625938210283157E-2</v>
      </c>
      <c r="J396" s="86">
        <f t="shared" si="57"/>
        <v>3.8110248907228605</v>
      </c>
      <c r="K396" s="86">
        <f t="shared" si="58"/>
        <v>1</v>
      </c>
      <c r="L396" s="87">
        <f t="shared" si="63"/>
        <v>0.98648629040582836</v>
      </c>
      <c r="M396" s="87">
        <f t="shared" si="59"/>
        <v>9.9999999999999995E-7</v>
      </c>
      <c r="N396" s="87">
        <f t="shared" si="62"/>
        <v>9.9999999999999995E-7</v>
      </c>
      <c r="O396" s="87">
        <f t="shared" si="60"/>
        <v>2.2625938210283157E-2</v>
      </c>
    </row>
    <row r="397" spans="1:15" x14ac:dyDescent="0.25">
      <c r="A397">
        <f>'OH-离子浓度 '!A406</f>
        <v>0</v>
      </c>
      <c r="B397">
        <f>覆盖面积与厚度!B397</f>
        <v>3.8110448907228607</v>
      </c>
      <c r="C397" s="66">
        <f>覆盖面积与厚度!N397</f>
        <v>1</v>
      </c>
      <c r="D397" s="5">
        <f t="shared" si="56"/>
        <v>18.630542539353492</v>
      </c>
      <c r="E397" s="5">
        <v>9.9999999999999995E-7</v>
      </c>
      <c r="F397" s="5">
        <f t="shared" si="55"/>
        <v>9.9999999999999995E-7</v>
      </c>
      <c r="G397" s="5">
        <f t="shared" si="61"/>
        <v>2.2625938210283157E-2</v>
      </c>
      <c r="J397" s="86">
        <f t="shared" si="57"/>
        <v>3.8110448907228607</v>
      </c>
      <c r="K397" s="86">
        <f t="shared" si="58"/>
        <v>1</v>
      </c>
      <c r="L397" s="87">
        <f t="shared" si="63"/>
        <v>0.98648629040582836</v>
      </c>
      <c r="M397" s="87">
        <f t="shared" si="59"/>
        <v>9.9999999999999995E-7</v>
      </c>
      <c r="N397" s="87">
        <f t="shared" si="62"/>
        <v>9.9999999999999995E-7</v>
      </c>
      <c r="O397" s="87">
        <f t="shared" si="60"/>
        <v>2.2625938210283157E-2</v>
      </c>
    </row>
    <row r="398" spans="1:15" x14ac:dyDescent="0.25">
      <c r="A398">
        <f>'OH-离子浓度 '!A407</f>
        <v>0</v>
      </c>
      <c r="B398">
        <f>覆盖面积与厚度!B398</f>
        <v>3.8111448907228604</v>
      </c>
      <c r="C398" s="66">
        <f>覆盖面积与厚度!N398</f>
        <v>1</v>
      </c>
      <c r="D398" s="5">
        <f t="shared" si="56"/>
        <v>18.630542539353492</v>
      </c>
      <c r="E398" s="5">
        <v>9.9999999999999995E-7</v>
      </c>
      <c r="F398" s="5">
        <f t="shared" si="55"/>
        <v>9.9999999999999995E-7</v>
      </c>
      <c r="G398" s="5">
        <f t="shared" si="61"/>
        <v>2.2625938210283157E-2</v>
      </c>
      <c r="J398" s="86">
        <f t="shared" si="57"/>
        <v>3.8111448907228604</v>
      </c>
      <c r="K398" s="86">
        <f t="shared" si="58"/>
        <v>1</v>
      </c>
      <c r="L398" s="87">
        <f t="shared" si="63"/>
        <v>0.98648629040582836</v>
      </c>
      <c r="M398" s="87">
        <f t="shared" si="59"/>
        <v>9.9999999999999995E-7</v>
      </c>
      <c r="N398" s="87">
        <f t="shared" si="62"/>
        <v>9.9999999999999995E-7</v>
      </c>
      <c r="O398" s="87">
        <f t="shared" si="60"/>
        <v>2.2625938210283157E-2</v>
      </c>
    </row>
    <row r="399" spans="1:15" x14ac:dyDescent="0.25">
      <c r="A399">
        <f>'OH-离子浓度 '!A408</f>
        <v>0</v>
      </c>
      <c r="B399">
        <f>覆盖面积与厚度!B399</f>
        <v>3.8114448907228606</v>
      </c>
      <c r="C399" s="66">
        <f>覆盖面积与厚度!N399</f>
        <v>1</v>
      </c>
      <c r="D399" s="5">
        <f t="shared" si="56"/>
        <v>18.630542539353492</v>
      </c>
      <c r="E399" s="5">
        <v>9.9999999999999995E-7</v>
      </c>
      <c r="F399" s="5">
        <f t="shared" si="55"/>
        <v>9.9999999999999995E-7</v>
      </c>
      <c r="G399" s="5">
        <f t="shared" si="61"/>
        <v>2.2625938210283157E-2</v>
      </c>
      <c r="J399" s="86">
        <f t="shared" si="57"/>
        <v>3.8114448907228606</v>
      </c>
      <c r="K399" s="86">
        <f t="shared" si="58"/>
        <v>1</v>
      </c>
      <c r="L399" s="87">
        <f t="shared" si="63"/>
        <v>0.98648629040582836</v>
      </c>
      <c r="M399" s="87">
        <f t="shared" si="59"/>
        <v>9.9999999999999995E-7</v>
      </c>
      <c r="N399" s="87">
        <f t="shared" si="62"/>
        <v>9.9999999999999995E-7</v>
      </c>
      <c r="O399" s="87">
        <f t="shared" si="60"/>
        <v>2.2625938210283157E-2</v>
      </c>
    </row>
    <row r="400" spans="1:15" x14ac:dyDescent="0.25">
      <c r="A400">
        <f>'OH-离子浓度 '!A409</f>
        <v>0</v>
      </c>
      <c r="B400">
        <f>覆盖面积与厚度!B400</f>
        <v>3.8117448907228604</v>
      </c>
      <c r="C400" s="66">
        <f>覆盖面积与厚度!N400</f>
        <v>1</v>
      </c>
      <c r="D400" s="5">
        <f t="shared" si="56"/>
        <v>18.630542539353492</v>
      </c>
      <c r="E400" s="5">
        <v>9.9999999999999995E-7</v>
      </c>
      <c r="F400" s="5">
        <f t="shared" si="55"/>
        <v>9.9999999999999995E-7</v>
      </c>
      <c r="G400" s="5">
        <f t="shared" si="61"/>
        <v>2.2625938210283157E-2</v>
      </c>
      <c r="J400" s="86">
        <f t="shared" si="57"/>
        <v>3.8117448907228604</v>
      </c>
      <c r="K400" s="86">
        <f t="shared" si="58"/>
        <v>1</v>
      </c>
      <c r="L400" s="87">
        <f t="shared" si="63"/>
        <v>0.98648629040582836</v>
      </c>
      <c r="M400" s="87">
        <f t="shared" si="59"/>
        <v>9.9999999999999995E-7</v>
      </c>
      <c r="N400" s="87">
        <f t="shared" si="62"/>
        <v>9.9999999999999995E-7</v>
      </c>
      <c r="O400" s="87">
        <f t="shared" si="60"/>
        <v>2.2625938210283157E-2</v>
      </c>
    </row>
    <row r="401" spans="1:15" x14ac:dyDescent="0.25">
      <c r="A401">
        <f>'OH-离子浓度 '!A410</f>
        <v>0</v>
      </c>
      <c r="B401">
        <f>覆盖面积与厚度!B401</f>
        <v>3.8119448907228604</v>
      </c>
      <c r="C401" s="66">
        <f>覆盖面积与厚度!N401</f>
        <v>1</v>
      </c>
      <c r="D401" s="5">
        <f t="shared" si="56"/>
        <v>18.630542539353492</v>
      </c>
      <c r="E401" s="5">
        <v>9.9999999999999995E-7</v>
      </c>
      <c r="F401" s="5">
        <f t="shared" si="55"/>
        <v>9.9999999999999995E-7</v>
      </c>
      <c r="G401" s="5">
        <f t="shared" si="61"/>
        <v>2.2625938210283157E-2</v>
      </c>
      <c r="J401" s="86">
        <f t="shared" si="57"/>
        <v>3.8119448907228604</v>
      </c>
      <c r="K401" s="86">
        <f t="shared" si="58"/>
        <v>1</v>
      </c>
      <c r="L401" s="87">
        <f t="shared" si="63"/>
        <v>0.98648629040582836</v>
      </c>
      <c r="M401" s="87">
        <f t="shared" si="59"/>
        <v>9.9999999999999995E-7</v>
      </c>
      <c r="N401" s="87">
        <f t="shared" si="62"/>
        <v>9.9999999999999995E-7</v>
      </c>
      <c r="O401" s="87">
        <f t="shared" si="60"/>
        <v>2.2625938210283157E-2</v>
      </c>
    </row>
    <row r="402" spans="1:15" x14ac:dyDescent="0.25">
      <c r="A402">
        <f>'OH-离子浓度 '!A411</f>
        <v>0</v>
      </c>
      <c r="B402">
        <f>覆盖面积与厚度!B402</f>
        <v>3.8129448907228602</v>
      </c>
      <c r="C402" s="66">
        <f>覆盖面积与厚度!N402</f>
        <v>1</v>
      </c>
      <c r="D402" s="5">
        <f t="shared" si="56"/>
        <v>18.630542539353492</v>
      </c>
      <c r="E402" s="5">
        <v>9.9999999999999995E-7</v>
      </c>
      <c r="F402" s="5">
        <f t="shared" si="55"/>
        <v>9.9999999999999995E-7</v>
      </c>
      <c r="G402" s="5">
        <f t="shared" si="61"/>
        <v>2.2625938210283157E-2</v>
      </c>
      <c r="J402" s="86">
        <f t="shared" si="57"/>
        <v>3.8129448907228602</v>
      </c>
      <c r="K402" s="86">
        <f t="shared" si="58"/>
        <v>1</v>
      </c>
      <c r="L402" s="87">
        <f t="shared" si="63"/>
        <v>0.98648629040582836</v>
      </c>
      <c r="M402" s="87">
        <f t="shared" si="59"/>
        <v>9.9999999999999995E-7</v>
      </c>
      <c r="N402" s="87">
        <f t="shared" si="62"/>
        <v>9.9999999999999995E-7</v>
      </c>
      <c r="O402" s="87">
        <f t="shared" si="60"/>
        <v>2.2625938210283157E-2</v>
      </c>
    </row>
    <row r="403" spans="1:15" x14ac:dyDescent="0.25">
      <c r="A403">
        <f>'OH-离子浓度 '!A412</f>
        <v>0</v>
      </c>
      <c r="B403">
        <f>覆盖面积与厚度!B403</f>
        <v>3.8159448907228604</v>
      </c>
      <c r="C403" s="66">
        <f>覆盖面积与厚度!N403</f>
        <v>1</v>
      </c>
      <c r="D403" s="5">
        <f t="shared" si="56"/>
        <v>18.630542539353492</v>
      </c>
      <c r="E403" s="5">
        <v>9.9999999999999995E-7</v>
      </c>
      <c r="F403" s="5">
        <f t="shared" ref="F403:F466" si="64">D403*(1-C403)+E403*C403</f>
        <v>9.9999999999999995E-7</v>
      </c>
      <c r="G403" s="5">
        <f t="shared" si="61"/>
        <v>2.2625938210283157E-2</v>
      </c>
      <c r="J403" s="86">
        <f t="shared" si="57"/>
        <v>3.8159448907228604</v>
      </c>
      <c r="K403" s="86">
        <f t="shared" si="58"/>
        <v>1</v>
      </c>
      <c r="L403" s="87">
        <f t="shared" si="63"/>
        <v>0.98648629040582836</v>
      </c>
      <c r="M403" s="87">
        <f t="shared" si="59"/>
        <v>9.9999999999999995E-7</v>
      </c>
      <c r="N403" s="87">
        <f t="shared" si="62"/>
        <v>9.9999999999999995E-7</v>
      </c>
      <c r="O403" s="87">
        <f t="shared" si="60"/>
        <v>2.2625938210283157E-2</v>
      </c>
    </row>
    <row r="404" spans="1:15" x14ac:dyDescent="0.25">
      <c r="A404">
        <f>'OH-离子浓度 '!A413</f>
        <v>0</v>
      </c>
      <c r="B404">
        <f>覆盖面积与厚度!B404</f>
        <v>3.8189448907228605</v>
      </c>
      <c r="C404" s="66">
        <f>覆盖面积与厚度!N404</f>
        <v>1</v>
      </c>
      <c r="D404" s="5">
        <f t="shared" si="56"/>
        <v>18.630542539353492</v>
      </c>
      <c r="E404" s="5">
        <v>9.9999999999999995E-7</v>
      </c>
      <c r="F404" s="5">
        <f t="shared" si="64"/>
        <v>9.9999999999999995E-7</v>
      </c>
      <c r="G404" s="5">
        <f t="shared" si="61"/>
        <v>2.2625938210283157E-2</v>
      </c>
      <c r="J404" s="86">
        <f t="shared" si="57"/>
        <v>3.8189448907228605</v>
      </c>
      <c r="K404" s="86">
        <f t="shared" si="58"/>
        <v>1</v>
      </c>
      <c r="L404" s="87">
        <f t="shared" si="63"/>
        <v>0.98648629040582836</v>
      </c>
      <c r="M404" s="87">
        <f t="shared" si="59"/>
        <v>9.9999999999999995E-7</v>
      </c>
      <c r="N404" s="87">
        <f t="shared" si="62"/>
        <v>9.9999999999999995E-7</v>
      </c>
      <c r="O404" s="87">
        <f t="shared" si="60"/>
        <v>2.2625938210283157E-2</v>
      </c>
    </row>
    <row r="405" spans="1:15" x14ac:dyDescent="0.25">
      <c r="A405">
        <f>'OH-离子浓度 '!A414</f>
        <v>0</v>
      </c>
      <c r="B405">
        <f>覆盖面积与厚度!B405</f>
        <v>3.8209448907228603</v>
      </c>
      <c r="C405" s="66">
        <f>覆盖面积与厚度!N405</f>
        <v>1</v>
      </c>
      <c r="D405" s="5">
        <f t="shared" si="56"/>
        <v>18.630542539353492</v>
      </c>
      <c r="E405" s="5">
        <v>9.9999999999999995E-7</v>
      </c>
      <c r="F405" s="5">
        <f t="shared" si="64"/>
        <v>9.9999999999999995E-7</v>
      </c>
      <c r="G405" s="5">
        <f t="shared" si="61"/>
        <v>2.2625938210283157E-2</v>
      </c>
      <c r="J405" s="86">
        <f t="shared" si="57"/>
        <v>3.8209448907228603</v>
      </c>
      <c r="K405" s="86">
        <f t="shared" si="58"/>
        <v>1</v>
      </c>
      <c r="L405" s="87">
        <f t="shared" si="63"/>
        <v>0.98648629040582836</v>
      </c>
      <c r="M405" s="87">
        <f t="shared" si="59"/>
        <v>9.9999999999999995E-7</v>
      </c>
      <c r="N405" s="87">
        <f t="shared" si="62"/>
        <v>9.9999999999999995E-7</v>
      </c>
      <c r="O405" s="87">
        <f t="shared" si="60"/>
        <v>2.2625938210283157E-2</v>
      </c>
    </row>
    <row r="406" spans="1:15" x14ac:dyDescent="0.25">
      <c r="A406">
        <f>'OH-离子浓度 '!A415</f>
        <v>0</v>
      </c>
      <c r="B406">
        <f>覆盖面积与厚度!B406</f>
        <v>3.8309448907228605</v>
      </c>
      <c r="C406" s="66">
        <f>覆盖面积与厚度!N406</f>
        <v>1</v>
      </c>
      <c r="D406" s="5">
        <f t="shared" si="56"/>
        <v>18.630542539353492</v>
      </c>
      <c r="E406" s="5">
        <v>9.9999999999999995E-7</v>
      </c>
      <c r="F406" s="5">
        <f t="shared" si="64"/>
        <v>9.9999999999999995E-7</v>
      </c>
      <c r="G406" s="5">
        <f t="shared" si="61"/>
        <v>2.2625938210283157E-2</v>
      </c>
      <c r="J406" s="86">
        <f t="shared" si="57"/>
        <v>3.8309448907228605</v>
      </c>
      <c r="K406" s="86">
        <f t="shared" si="58"/>
        <v>1</v>
      </c>
      <c r="L406" s="87">
        <f t="shared" si="63"/>
        <v>0.98648629040582836</v>
      </c>
      <c r="M406" s="87">
        <f t="shared" si="59"/>
        <v>9.9999999999999995E-7</v>
      </c>
      <c r="N406" s="87">
        <f t="shared" si="62"/>
        <v>9.9999999999999995E-7</v>
      </c>
      <c r="O406" s="87">
        <f t="shared" si="60"/>
        <v>2.2625938210283157E-2</v>
      </c>
    </row>
    <row r="407" spans="1:15" x14ac:dyDescent="0.25">
      <c r="A407">
        <f>'OH-离子浓度 '!A416</f>
        <v>0</v>
      </c>
      <c r="B407">
        <f>覆盖面积与厚度!B407</f>
        <v>3.8609448907228603</v>
      </c>
      <c r="C407" s="66">
        <f>覆盖面积与厚度!N407</f>
        <v>1</v>
      </c>
      <c r="D407" s="5">
        <f t="shared" si="56"/>
        <v>18.630542539353492</v>
      </c>
      <c r="E407" s="5">
        <v>9.9999999999999995E-7</v>
      </c>
      <c r="F407" s="5">
        <f t="shared" si="64"/>
        <v>9.9999999999999995E-7</v>
      </c>
      <c r="G407" s="5">
        <f t="shared" si="61"/>
        <v>2.2625938210283157E-2</v>
      </c>
      <c r="J407" s="86">
        <f t="shared" si="57"/>
        <v>3.8609448907228603</v>
      </c>
      <c r="K407" s="86">
        <f t="shared" si="58"/>
        <v>1</v>
      </c>
      <c r="L407" s="87">
        <f t="shared" si="63"/>
        <v>0.98648629040582836</v>
      </c>
      <c r="M407" s="87">
        <f t="shared" si="59"/>
        <v>9.9999999999999995E-7</v>
      </c>
      <c r="N407" s="87">
        <f t="shared" si="62"/>
        <v>9.9999999999999995E-7</v>
      </c>
      <c r="O407" s="87">
        <f t="shared" si="60"/>
        <v>2.2625938210283157E-2</v>
      </c>
    </row>
    <row r="408" spans="1:15" x14ac:dyDescent="0.25">
      <c r="A408">
        <f>'OH-离子浓度 '!A417</f>
        <v>0</v>
      </c>
      <c r="B408">
        <f>覆盖面积与厚度!B408</f>
        <v>3.8909448907228605</v>
      </c>
      <c r="C408" s="66">
        <f>覆盖面积与厚度!N408</f>
        <v>1</v>
      </c>
      <c r="D408" s="5">
        <f t="shared" si="56"/>
        <v>18.630542539353492</v>
      </c>
      <c r="E408" s="5">
        <v>9.9999999999999995E-7</v>
      </c>
      <c r="F408" s="5">
        <f t="shared" si="64"/>
        <v>9.9999999999999995E-7</v>
      </c>
      <c r="G408" s="5">
        <f t="shared" si="61"/>
        <v>2.2625938210283157E-2</v>
      </c>
      <c r="J408" s="86">
        <f t="shared" si="57"/>
        <v>3.8909448907228605</v>
      </c>
      <c r="K408" s="86">
        <f t="shared" si="58"/>
        <v>1</v>
      </c>
      <c r="L408" s="87">
        <f t="shared" si="63"/>
        <v>0.98648629040582836</v>
      </c>
      <c r="M408" s="87">
        <f t="shared" si="59"/>
        <v>9.9999999999999995E-7</v>
      </c>
      <c r="N408" s="87">
        <f t="shared" si="62"/>
        <v>9.9999999999999995E-7</v>
      </c>
      <c r="O408" s="87">
        <f t="shared" si="60"/>
        <v>2.2625938210283157E-2</v>
      </c>
    </row>
    <row r="409" spans="1:15" x14ac:dyDescent="0.25">
      <c r="A409">
        <f>'OH-离子浓度 '!A418</f>
        <v>0</v>
      </c>
      <c r="B409">
        <f>覆盖面积与厚度!B409</f>
        <v>3.9109448907228606</v>
      </c>
      <c r="C409" s="66">
        <f>覆盖面积与厚度!N409</f>
        <v>1</v>
      </c>
      <c r="D409" s="5">
        <f t="shared" si="56"/>
        <v>18.630542539353492</v>
      </c>
      <c r="E409" s="5">
        <v>9.9999999999999995E-7</v>
      </c>
      <c r="F409" s="5">
        <f t="shared" si="64"/>
        <v>9.9999999999999995E-7</v>
      </c>
      <c r="G409" s="5">
        <f t="shared" si="61"/>
        <v>2.2625938210283157E-2</v>
      </c>
      <c r="J409" s="86">
        <f t="shared" si="57"/>
        <v>3.9109448907228606</v>
      </c>
      <c r="K409" s="86">
        <f t="shared" si="58"/>
        <v>1</v>
      </c>
      <c r="L409" s="87">
        <f t="shared" si="63"/>
        <v>0.98648629040582836</v>
      </c>
      <c r="M409" s="87">
        <f t="shared" si="59"/>
        <v>9.9999999999999995E-7</v>
      </c>
      <c r="N409" s="87">
        <f t="shared" si="62"/>
        <v>9.9999999999999995E-7</v>
      </c>
      <c r="O409" s="87">
        <f t="shared" si="60"/>
        <v>2.2625938210283157E-2</v>
      </c>
    </row>
    <row r="410" spans="1:15" x14ac:dyDescent="0.25">
      <c r="A410">
        <f>'OH-离子浓度 '!A419</f>
        <v>0</v>
      </c>
      <c r="B410">
        <f>覆盖面积与厚度!B410</f>
        <v>3.9609448907228604</v>
      </c>
      <c r="C410" s="66">
        <f>覆盖面积与厚度!N410</f>
        <v>1</v>
      </c>
      <c r="D410" s="5">
        <f t="shared" si="56"/>
        <v>18.630542539353492</v>
      </c>
      <c r="E410" s="5">
        <v>9.9999999999999995E-7</v>
      </c>
      <c r="F410" s="5">
        <f t="shared" si="64"/>
        <v>9.9999999999999995E-7</v>
      </c>
      <c r="G410" s="5">
        <f t="shared" si="61"/>
        <v>2.2625938210283157E-2</v>
      </c>
      <c r="J410" s="86">
        <f t="shared" si="57"/>
        <v>3.9609448907228604</v>
      </c>
      <c r="K410" s="86">
        <f t="shared" si="58"/>
        <v>1</v>
      </c>
      <c r="L410" s="87">
        <f t="shared" si="63"/>
        <v>0.98648629040582836</v>
      </c>
      <c r="M410" s="87">
        <f t="shared" si="59"/>
        <v>9.9999999999999995E-7</v>
      </c>
      <c r="N410" s="87">
        <f t="shared" si="62"/>
        <v>9.9999999999999995E-7</v>
      </c>
      <c r="O410" s="87">
        <f t="shared" si="60"/>
        <v>2.2625938210283157E-2</v>
      </c>
    </row>
    <row r="411" spans="1:15" x14ac:dyDescent="0.25">
      <c r="A411" t="str">
        <f>'OH-离子浓度 '!A420</f>
        <v>(t1+t2)*14</v>
      </c>
      <c r="B411">
        <f>覆盖面积与厚度!B411</f>
        <v>4.0109448907228602</v>
      </c>
      <c r="C411" s="66">
        <f>覆盖面积与厚度!N411</f>
        <v>1</v>
      </c>
      <c r="D411" s="5">
        <f t="shared" si="56"/>
        <v>18.630542539353492</v>
      </c>
      <c r="E411" s="5">
        <v>9.9999999999999995E-7</v>
      </c>
      <c r="F411" s="5">
        <f t="shared" si="64"/>
        <v>9.9999999999999995E-7</v>
      </c>
      <c r="G411" s="5">
        <f t="shared" si="61"/>
        <v>2.2625938210283157E-2</v>
      </c>
      <c r="J411" s="86">
        <f t="shared" si="57"/>
        <v>4.0109448907228602</v>
      </c>
      <c r="K411" s="86">
        <f t="shared" si="58"/>
        <v>1</v>
      </c>
      <c r="L411" s="87">
        <f t="shared" si="63"/>
        <v>0.98648629040582836</v>
      </c>
      <c r="M411" s="87">
        <f t="shared" si="59"/>
        <v>9.9999999999999995E-7</v>
      </c>
      <c r="N411" s="87">
        <f t="shared" si="62"/>
        <v>9.9999999999999995E-7</v>
      </c>
      <c r="O411" s="87">
        <f t="shared" si="60"/>
        <v>2.2625938210283157E-2</v>
      </c>
    </row>
    <row r="412" spans="1:15" x14ac:dyDescent="0.25">
      <c r="A412">
        <f>'OH-离子浓度 '!A421</f>
        <v>4.1040864349809665</v>
      </c>
      <c r="B412">
        <f>覆盖面积与厚度!B412</f>
        <v>4.06094489072286</v>
      </c>
      <c r="C412" s="66">
        <f>覆盖面积与厚度!N412</f>
        <v>1</v>
      </c>
      <c r="D412" s="5">
        <f t="shared" si="56"/>
        <v>18.630542539353492</v>
      </c>
      <c r="E412" s="5">
        <v>9.9999999999999995E-7</v>
      </c>
      <c r="F412" s="5">
        <f t="shared" si="64"/>
        <v>9.9999999999999995E-7</v>
      </c>
      <c r="G412" s="5">
        <f t="shared" si="61"/>
        <v>2.2625938210283157E-2</v>
      </c>
      <c r="J412" s="86">
        <f t="shared" si="57"/>
        <v>4.06094489072286</v>
      </c>
      <c r="K412" s="86">
        <f t="shared" si="58"/>
        <v>1</v>
      </c>
      <c r="L412" s="87">
        <f t="shared" si="63"/>
        <v>0.98648629040582836</v>
      </c>
      <c r="M412" s="87">
        <f t="shared" si="59"/>
        <v>9.9999999999999995E-7</v>
      </c>
      <c r="N412" s="87">
        <f t="shared" si="62"/>
        <v>9.9999999999999995E-7</v>
      </c>
      <c r="O412" s="87">
        <f t="shared" si="60"/>
        <v>2.2625938210283157E-2</v>
      </c>
    </row>
    <row r="413" spans="1:15" x14ac:dyDescent="0.25">
      <c r="A413">
        <f>'OH-离子浓度 '!A422</f>
        <v>0.2931415442581049</v>
      </c>
      <c r="B413">
        <f>覆盖面积与厚度!B413</f>
        <v>4.1040939217929298</v>
      </c>
      <c r="C413" s="66">
        <f>覆盖面积与厚度!N413</f>
        <v>1</v>
      </c>
      <c r="D413" s="5">
        <f t="shared" si="56"/>
        <v>18.630542539353492</v>
      </c>
      <c r="E413" s="5">
        <v>9.9999999999999995E-7</v>
      </c>
      <c r="F413" s="5">
        <f t="shared" si="64"/>
        <v>9.9999999999999995E-7</v>
      </c>
      <c r="G413" s="5">
        <f t="shared" si="61"/>
        <v>2.2625938210283157E-2</v>
      </c>
      <c r="J413" s="86">
        <f t="shared" si="57"/>
        <v>4.1040939217929298</v>
      </c>
      <c r="K413" s="86">
        <f t="shared" si="58"/>
        <v>1</v>
      </c>
      <c r="L413" s="87">
        <f t="shared" si="63"/>
        <v>0.98648629040582836</v>
      </c>
      <c r="M413" s="87">
        <f t="shared" si="59"/>
        <v>9.9999999999999995E-7</v>
      </c>
      <c r="N413" s="87">
        <f t="shared" si="62"/>
        <v>9.9999999999999995E-7</v>
      </c>
      <c r="O413" s="87">
        <f t="shared" si="60"/>
        <v>2.2625938210283157E-2</v>
      </c>
    </row>
    <row r="414" spans="1:15" x14ac:dyDescent="0.25">
      <c r="A414">
        <f>'OH-离子浓度 '!A423</f>
        <v>0</v>
      </c>
      <c r="B414">
        <f>覆盖面积与厚度!B414</f>
        <v>4.1040939218929298</v>
      </c>
      <c r="C414" s="66">
        <f>覆盖面积与厚度!N414</f>
        <v>1</v>
      </c>
      <c r="D414" s="5">
        <f t="shared" si="56"/>
        <v>38553.307199181574</v>
      </c>
      <c r="E414" s="5">
        <v>9.9999999999999995E-7</v>
      </c>
      <c r="F414" s="5">
        <f t="shared" si="64"/>
        <v>9.9999999999999995E-7</v>
      </c>
      <c r="G414" s="5">
        <f t="shared" si="61"/>
        <v>2.2625938210283157E-2</v>
      </c>
      <c r="J414" s="86">
        <f t="shared" si="57"/>
        <v>4.1040939218929298</v>
      </c>
      <c r="K414" s="86">
        <f t="shared" si="58"/>
        <v>1</v>
      </c>
      <c r="L414" s="87">
        <f t="shared" si="63"/>
        <v>0.98648629040582836</v>
      </c>
      <c r="M414" s="87">
        <f t="shared" si="59"/>
        <v>9.9999999999999995E-7</v>
      </c>
      <c r="N414" s="87">
        <f t="shared" si="62"/>
        <v>9.9999999999999995E-7</v>
      </c>
      <c r="O414" s="87">
        <f t="shared" si="60"/>
        <v>2.2625938210283157E-2</v>
      </c>
    </row>
    <row r="415" spans="1:15" x14ac:dyDescent="0.25">
      <c r="A415">
        <f>'OH-离子浓度 '!A424</f>
        <v>0</v>
      </c>
      <c r="B415">
        <f>覆盖面积与厚度!B415</f>
        <v>4.1040939221929298</v>
      </c>
      <c r="C415" s="66">
        <f>覆盖面积与厚度!N415</f>
        <v>1</v>
      </c>
      <c r="D415" s="5">
        <f t="shared" si="56"/>
        <v>38553.307199181574</v>
      </c>
      <c r="E415" s="5">
        <v>9.9999999999999995E-7</v>
      </c>
      <c r="F415" s="5">
        <f t="shared" si="64"/>
        <v>9.9999999999999995E-7</v>
      </c>
      <c r="G415" s="5">
        <f t="shared" si="61"/>
        <v>2.2625938210283157E-2</v>
      </c>
      <c r="J415" s="86">
        <f t="shared" si="57"/>
        <v>4.1040939221929298</v>
      </c>
      <c r="K415" s="86">
        <f t="shared" si="58"/>
        <v>1</v>
      </c>
      <c r="L415" s="87">
        <f t="shared" si="63"/>
        <v>0.98648629040582836</v>
      </c>
      <c r="M415" s="87">
        <f t="shared" si="59"/>
        <v>9.9999999999999995E-7</v>
      </c>
      <c r="N415" s="87">
        <f t="shared" si="62"/>
        <v>9.9999999999999995E-7</v>
      </c>
      <c r="O415" s="87">
        <f t="shared" si="60"/>
        <v>2.2625938210283157E-2</v>
      </c>
    </row>
    <row r="416" spans="1:15" x14ac:dyDescent="0.25">
      <c r="A416">
        <f>'OH-离子浓度 '!A425</f>
        <v>0</v>
      </c>
      <c r="B416">
        <f>覆盖面积与厚度!B416</f>
        <v>4.1040939225929298</v>
      </c>
      <c r="C416" s="66">
        <f>覆盖面积与厚度!N416</f>
        <v>1</v>
      </c>
      <c r="D416" s="5">
        <f t="shared" si="56"/>
        <v>38553.307199181574</v>
      </c>
      <c r="E416" s="5">
        <v>9.9999999999999995E-7</v>
      </c>
      <c r="F416" s="5">
        <f t="shared" si="64"/>
        <v>9.9999999999999995E-7</v>
      </c>
      <c r="G416" s="5">
        <f t="shared" si="61"/>
        <v>2.2625938210283157E-2</v>
      </c>
      <c r="J416" s="86">
        <f t="shared" si="57"/>
        <v>4.1040939225929298</v>
      </c>
      <c r="K416" s="86">
        <f t="shared" si="58"/>
        <v>1</v>
      </c>
      <c r="L416" s="87">
        <f t="shared" si="63"/>
        <v>0.98648629040582836</v>
      </c>
      <c r="M416" s="87">
        <f t="shared" si="59"/>
        <v>9.9999999999999995E-7</v>
      </c>
      <c r="N416" s="87">
        <f t="shared" si="62"/>
        <v>9.9999999999999995E-7</v>
      </c>
      <c r="O416" s="87">
        <f t="shared" si="60"/>
        <v>2.2625938210283157E-2</v>
      </c>
    </row>
    <row r="417" spans="1:15" x14ac:dyDescent="0.25">
      <c r="A417">
        <f>'OH-离子浓度 '!A426</f>
        <v>0</v>
      </c>
      <c r="B417">
        <f>覆盖面积与厚度!B417</f>
        <v>4.1040939227929298</v>
      </c>
      <c r="C417" s="66">
        <f>覆盖面积与厚度!N417</f>
        <v>1</v>
      </c>
      <c r="D417" s="5">
        <f t="shared" si="56"/>
        <v>38553.307199181574</v>
      </c>
      <c r="E417" s="5">
        <v>9.9999999999999995E-7</v>
      </c>
      <c r="F417" s="5">
        <f t="shared" si="64"/>
        <v>9.9999999999999995E-7</v>
      </c>
      <c r="G417" s="5">
        <f t="shared" si="61"/>
        <v>2.2625938210283157E-2</v>
      </c>
      <c r="J417" s="86">
        <f t="shared" si="57"/>
        <v>4.1040939227929298</v>
      </c>
      <c r="K417" s="86">
        <f t="shared" si="58"/>
        <v>1</v>
      </c>
      <c r="L417" s="87">
        <f t="shared" si="63"/>
        <v>0.98648629040582836</v>
      </c>
      <c r="M417" s="87">
        <f t="shared" si="59"/>
        <v>9.9999999999999995E-7</v>
      </c>
      <c r="N417" s="87">
        <f t="shared" si="62"/>
        <v>9.9999999999999995E-7</v>
      </c>
      <c r="O417" s="87">
        <f t="shared" si="60"/>
        <v>2.2625938210283157E-2</v>
      </c>
    </row>
    <row r="418" spans="1:15" x14ac:dyDescent="0.25">
      <c r="A418">
        <f>'OH-离子浓度 '!A427</f>
        <v>0</v>
      </c>
      <c r="B418">
        <f>覆盖面积与厚度!B418</f>
        <v>4.1040939317929297</v>
      </c>
      <c r="C418" s="66">
        <f>覆盖面积与厚度!N418</f>
        <v>1</v>
      </c>
      <c r="D418" s="5">
        <f t="shared" si="56"/>
        <v>38553.307199181574</v>
      </c>
      <c r="E418" s="5">
        <v>9.9999999999999995E-7</v>
      </c>
      <c r="F418" s="5">
        <f t="shared" si="64"/>
        <v>9.9999999999999995E-7</v>
      </c>
      <c r="G418" s="5">
        <f t="shared" si="61"/>
        <v>2.2625938210283157E-2</v>
      </c>
      <c r="J418" s="86">
        <f t="shared" si="57"/>
        <v>4.1040939317929297</v>
      </c>
      <c r="K418" s="86">
        <f t="shared" si="58"/>
        <v>1</v>
      </c>
      <c r="L418" s="87">
        <f t="shared" si="63"/>
        <v>0.98648629040582836</v>
      </c>
      <c r="M418" s="87">
        <f t="shared" si="59"/>
        <v>9.9999999999999995E-7</v>
      </c>
      <c r="N418" s="87">
        <f t="shared" si="62"/>
        <v>9.9999999999999995E-7</v>
      </c>
      <c r="O418" s="87">
        <f t="shared" si="60"/>
        <v>2.2625938210283157E-2</v>
      </c>
    </row>
    <row r="419" spans="1:15" x14ac:dyDescent="0.25">
      <c r="A419">
        <f>'OH-离子浓度 '!A428</f>
        <v>0</v>
      </c>
      <c r="B419">
        <f>覆盖面积与厚度!B419</f>
        <v>4.1040940217929291</v>
      </c>
      <c r="C419" s="66">
        <f>覆盖面积与厚度!N419</f>
        <v>1</v>
      </c>
      <c r="D419" s="5">
        <f t="shared" si="56"/>
        <v>38553.307199181574</v>
      </c>
      <c r="E419" s="5">
        <v>9.9999999999999995E-7</v>
      </c>
      <c r="F419" s="5">
        <f t="shared" si="64"/>
        <v>9.9999999999999995E-7</v>
      </c>
      <c r="G419" s="5">
        <f t="shared" si="61"/>
        <v>2.2625938210283157E-2</v>
      </c>
      <c r="J419" s="86">
        <f t="shared" si="57"/>
        <v>4.1040940217929291</v>
      </c>
      <c r="K419" s="86">
        <f t="shared" si="58"/>
        <v>1</v>
      </c>
      <c r="L419" s="87">
        <f t="shared" si="63"/>
        <v>0.98648629040582836</v>
      </c>
      <c r="M419" s="87">
        <f t="shared" si="59"/>
        <v>9.9999999999999995E-7</v>
      </c>
      <c r="N419" s="87">
        <f t="shared" si="62"/>
        <v>9.9999999999999995E-7</v>
      </c>
      <c r="O419" s="87">
        <f t="shared" si="60"/>
        <v>2.2625938210283157E-2</v>
      </c>
    </row>
    <row r="420" spans="1:15" x14ac:dyDescent="0.25">
      <c r="A420">
        <f>'OH-离子浓度 '!A429</f>
        <v>0</v>
      </c>
      <c r="B420">
        <f>覆盖面积与厚度!B420</f>
        <v>4.1040949217929299</v>
      </c>
      <c r="C420" s="66">
        <f>覆盖面积与厚度!N420</f>
        <v>1</v>
      </c>
      <c r="D420" s="5">
        <f t="shared" si="56"/>
        <v>38553.307199181574</v>
      </c>
      <c r="E420" s="5">
        <v>9.9999999999999995E-7</v>
      </c>
      <c r="F420" s="5">
        <f t="shared" si="64"/>
        <v>9.9999999999999995E-7</v>
      </c>
      <c r="G420" s="5">
        <f t="shared" si="61"/>
        <v>2.2625938210283157E-2</v>
      </c>
      <c r="J420" s="86">
        <f t="shared" si="57"/>
        <v>4.1040949217929299</v>
      </c>
      <c r="K420" s="86">
        <f t="shared" si="58"/>
        <v>1</v>
      </c>
      <c r="L420" s="87">
        <f t="shared" si="63"/>
        <v>0.98648629040582836</v>
      </c>
      <c r="M420" s="87">
        <f t="shared" si="59"/>
        <v>9.9999999999999995E-7</v>
      </c>
      <c r="N420" s="87">
        <f t="shared" si="62"/>
        <v>9.9999999999999995E-7</v>
      </c>
      <c r="O420" s="87">
        <f t="shared" si="60"/>
        <v>2.2625938210283157E-2</v>
      </c>
    </row>
    <row r="421" spans="1:15" x14ac:dyDescent="0.25">
      <c r="A421">
        <f>'OH-离子浓度 '!A430</f>
        <v>7.4868119641229509E-6</v>
      </c>
      <c r="B421">
        <f>覆盖面积与厚度!B421</f>
        <v>4.1041014086048939</v>
      </c>
      <c r="C421" s="66">
        <f>覆盖面积与厚度!N421</f>
        <v>1</v>
      </c>
      <c r="D421" s="5">
        <f t="shared" si="56"/>
        <v>38553.307199181574</v>
      </c>
      <c r="E421" s="5">
        <v>9.9999999999999995E-7</v>
      </c>
      <c r="F421" s="5">
        <f t="shared" si="64"/>
        <v>9.9999999999999995E-7</v>
      </c>
      <c r="G421" s="5">
        <f t="shared" si="61"/>
        <v>2.2625938210283157E-2</v>
      </c>
      <c r="J421" s="86">
        <f t="shared" si="57"/>
        <v>4.1041014086048939</v>
      </c>
      <c r="K421" s="86">
        <f t="shared" si="58"/>
        <v>1</v>
      </c>
      <c r="L421" s="87">
        <f t="shared" si="63"/>
        <v>0.98648629040582836</v>
      </c>
      <c r="M421" s="87">
        <f t="shared" si="59"/>
        <v>9.9999999999999995E-7</v>
      </c>
      <c r="N421" s="87">
        <f t="shared" si="62"/>
        <v>9.9999999999999995E-7</v>
      </c>
      <c r="O421" s="87">
        <f t="shared" si="60"/>
        <v>2.2625938210283157E-2</v>
      </c>
    </row>
    <row r="422" spans="1:15" x14ac:dyDescent="0.25">
      <c r="A422">
        <f>'OH-离子浓度 '!A431</f>
        <v>0</v>
      </c>
      <c r="B422">
        <f>覆盖面积与厚度!B422</f>
        <v>4.1041114086048935</v>
      </c>
      <c r="C422" s="66">
        <f>覆盖面积与厚度!N422</f>
        <v>1</v>
      </c>
      <c r="D422" s="5">
        <f t="shared" ref="D422:D485" si="65">D393</f>
        <v>18.630542539353492</v>
      </c>
      <c r="E422" s="5">
        <v>9.9999999999999995E-7</v>
      </c>
      <c r="F422" s="5">
        <f t="shared" si="64"/>
        <v>9.9999999999999995E-7</v>
      </c>
      <c r="G422" s="5">
        <f t="shared" si="61"/>
        <v>2.2625938210283157E-2</v>
      </c>
      <c r="J422" s="86">
        <f t="shared" si="57"/>
        <v>4.1041114086048935</v>
      </c>
      <c r="K422" s="86">
        <f t="shared" si="58"/>
        <v>1</v>
      </c>
      <c r="L422" s="87">
        <f t="shared" si="63"/>
        <v>0.98648629040582836</v>
      </c>
      <c r="M422" s="87">
        <f t="shared" si="59"/>
        <v>9.9999999999999995E-7</v>
      </c>
      <c r="N422" s="87">
        <f t="shared" si="62"/>
        <v>9.9999999999999995E-7</v>
      </c>
      <c r="O422" s="87">
        <f t="shared" si="60"/>
        <v>2.2625938210283157E-2</v>
      </c>
    </row>
    <row r="423" spans="1:15" x14ac:dyDescent="0.25">
      <c r="A423">
        <f>'OH-离子浓度 '!A432</f>
        <v>0</v>
      </c>
      <c r="B423">
        <f>覆盖面积与厚度!B423</f>
        <v>4.1041214086048932</v>
      </c>
      <c r="C423" s="66">
        <f>覆盖面积与厚度!N423</f>
        <v>1</v>
      </c>
      <c r="D423" s="5">
        <f t="shared" si="65"/>
        <v>18.630542539353492</v>
      </c>
      <c r="E423" s="5">
        <v>9.9999999999999995E-7</v>
      </c>
      <c r="F423" s="5">
        <f t="shared" si="64"/>
        <v>9.9999999999999995E-7</v>
      </c>
      <c r="G423" s="5">
        <f t="shared" si="61"/>
        <v>2.2625938210283157E-2</v>
      </c>
      <c r="J423" s="86">
        <f t="shared" si="57"/>
        <v>4.1041214086048932</v>
      </c>
      <c r="K423" s="86">
        <f t="shared" si="58"/>
        <v>1</v>
      </c>
      <c r="L423" s="87">
        <f t="shared" si="63"/>
        <v>0.98648629040582836</v>
      </c>
      <c r="M423" s="87">
        <f t="shared" si="59"/>
        <v>9.9999999999999995E-7</v>
      </c>
      <c r="N423" s="87">
        <f t="shared" si="62"/>
        <v>9.9999999999999995E-7</v>
      </c>
      <c r="O423" s="87">
        <f t="shared" si="60"/>
        <v>2.2625938210283157E-2</v>
      </c>
    </row>
    <row r="424" spans="1:15" x14ac:dyDescent="0.25">
      <c r="A424">
        <f>'OH-离子浓度 '!A433</f>
        <v>0</v>
      </c>
      <c r="B424">
        <f>覆盖面积与厚度!B424</f>
        <v>4.1041514086048938</v>
      </c>
      <c r="C424" s="66">
        <f>覆盖面积与厚度!N424</f>
        <v>1</v>
      </c>
      <c r="D424" s="5">
        <f t="shared" si="65"/>
        <v>18.630542539353492</v>
      </c>
      <c r="E424" s="5">
        <v>9.9999999999999995E-7</v>
      </c>
      <c r="F424" s="5">
        <f t="shared" si="64"/>
        <v>9.9999999999999995E-7</v>
      </c>
      <c r="G424" s="5">
        <f t="shared" si="61"/>
        <v>2.2625938210283157E-2</v>
      </c>
      <c r="J424" s="86">
        <f t="shared" si="57"/>
        <v>4.1041514086048938</v>
      </c>
      <c r="K424" s="86">
        <f t="shared" si="58"/>
        <v>1</v>
      </c>
      <c r="L424" s="87">
        <f t="shared" si="63"/>
        <v>0.98648629040582836</v>
      </c>
      <c r="M424" s="87">
        <f t="shared" si="59"/>
        <v>9.9999999999999995E-7</v>
      </c>
      <c r="N424" s="87">
        <f t="shared" si="62"/>
        <v>9.9999999999999995E-7</v>
      </c>
      <c r="O424" s="87">
        <f t="shared" si="60"/>
        <v>2.2625938210283157E-2</v>
      </c>
    </row>
    <row r="425" spans="1:15" x14ac:dyDescent="0.25">
      <c r="A425">
        <f>'OH-离子浓度 '!A434</f>
        <v>0</v>
      </c>
      <c r="B425">
        <f>覆盖面积与厚度!B425</f>
        <v>4.1041814086048936</v>
      </c>
      <c r="C425" s="66">
        <f>覆盖面积与厚度!N425</f>
        <v>1</v>
      </c>
      <c r="D425" s="5">
        <f t="shared" si="65"/>
        <v>18.630542539353492</v>
      </c>
      <c r="E425" s="5">
        <v>9.9999999999999995E-7</v>
      </c>
      <c r="F425" s="5">
        <f t="shared" si="64"/>
        <v>9.9999999999999995E-7</v>
      </c>
      <c r="G425" s="5">
        <f t="shared" si="61"/>
        <v>2.2625938210283157E-2</v>
      </c>
      <c r="J425" s="86">
        <f t="shared" si="57"/>
        <v>4.1041814086048936</v>
      </c>
      <c r="K425" s="86">
        <f t="shared" si="58"/>
        <v>1</v>
      </c>
      <c r="L425" s="87">
        <f t="shared" si="63"/>
        <v>0.98648629040582836</v>
      </c>
      <c r="M425" s="87">
        <f t="shared" si="59"/>
        <v>9.9999999999999995E-7</v>
      </c>
      <c r="N425" s="87">
        <f t="shared" si="62"/>
        <v>9.9999999999999995E-7</v>
      </c>
      <c r="O425" s="87">
        <f t="shared" si="60"/>
        <v>2.2625938210283157E-2</v>
      </c>
    </row>
    <row r="426" spans="1:15" x14ac:dyDescent="0.25">
      <c r="A426">
        <f>'OH-离子浓度 '!A435</f>
        <v>0</v>
      </c>
      <c r="B426">
        <f>覆盖面积与厚度!B426</f>
        <v>4.1042014086048937</v>
      </c>
      <c r="C426" s="66">
        <f>覆盖面积与厚度!N426</f>
        <v>1</v>
      </c>
      <c r="D426" s="5">
        <f t="shared" si="65"/>
        <v>18.630542539353492</v>
      </c>
      <c r="E426" s="5">
        <v>9.9999999999999995E-7</v>
      </c>
      <c r="F426" s="5">
        <f t="shared" si="64"/>
        <v>9.9999999999999995E-7</v>
      </c>
      <c r="G426" s="5">
        <f t="shared" si="61"/>
        <v>2.2625938210283157E-2</v>
      </c>
      <c r="J426" s="86">
        <f t="shared" si="57"/>
        <v>4.1042014086048937</v>
      </c>
      <c r="K426" s="86">
        <f t="shared" si="58"/>
        <v>1</v>
      </c>
      <c r="L426" s="87">
        <f t="shared" si="63"/>
        <v>0.98648629040582836</v>
      </c>
      <c r="M426" s="87">
        <f t="shared" si="59"/>
        <v>9.9999999999999995E-7</v>
      </c>
      <c r="N426" s="87">
        <f t="shared" si="62"/>
        <v>9.9999999999999995E-7</v>
      </c>
      <c r="O426" s="87">
        <f t="shared" si="60"/>
        <v>2.2625938210283157E-2</v>
      </c>
    </row>
    <row r="427" spans="1:15" x14ac:dyDescent="0.25">
      <c r="A427">
        <f>'OH-离子浓度 '!A436</f>
        <v>0</v>
      </c>
      <c r="B427">
        <f>覆盖面积与厚度!B427</f>
        <v>4.1043014086048935</v>
      </c>
      <c r="C427" s="66">
        <f>覆盖面积与厚度!N427</f>
        <v>1</v>
      </c>
      <c r="D427" s="5">
        <f t="shared" si="65"/>
        <v>18.630542539353492</v>
      </c>
      <c r="E427" s="5">
        <v>9.9999999999999995E-7</v>
      </c>
      <c r="F427" s="5">
        <f t="shared" si="64"/>
        <v>9.9999999999999995E-7</v>
      </c>
      <c r="G427" s="5">
        <f t="shared" si="61"/>
        <v>2.2625938210283157E-2</v>
      </c>
      <c r="J427" s="86">
        <f t="shared" si="57"/>
        <v>4.1043014086048935</v>
      </c>
      <c r="K427" s="86">
        <f t="shared" si="58"/>
        <v>1</v>
      </c>
      <c r="L427" s="87">
        <f t="shared" si="63"/>
        <v>0.98648629040582836</v>
      </c>
      <c r="M427" s="87">
        <f t="shared" si="59"/>
        <v>9.9999999999999995E-7</v>
      </c>
      <c r="N427" s="87">
        <f t="shared" si="62"/>
        <v>9.9999999999999995E-7</v>
      </c>
      <c r="O427" s="87">
        <f t="shared" si="60"/>
        <v>2.2625938210283157E-2</v>
      </c>
    </row>
    <row r="428" spans="1:15" x14ac:dyDescent="0.25">
      <c r="A428">
        <f>'OH-离子浓度 '!A437</f>
        <v>0</v>
      </c>
      <c r="B428">
        <f>覆盖面积与厚度!B428</f>
        <v>4.1046014086048936</v>
      </c>
      <c r="C428" s="66">
        <f>覆盖面积与厚度!N428</f>
        <v>1</v>
      </c>
      <c r="D428" s="5">
        <f t="shared" si="65"/>
        <v>18.630542539353492</v>
      </c>
      <c r="E428" s="5">
        <v>9.9999999999999995E-7</v>
      </c>
      <c r="F428" s="5">
        <f t="shared" si="64"/>
        <v>9.9999999999999995E-7</v>
      </c>
      <c r="G428" s="5">
        <f t="shared" si="61"/>
        <v>2.2625938210283157E-2</v>
      </c>
      <c r="J428" s="86">
        <f t="shared" si="57"/>
        <v>4.1046014086048936</v>
      </c>
      <c r="K428" s="86">
        <f t="shared" si="58"/>
        <v>1</v>
      </c>
      <c r="L428" s="87">
        <f t="shared" si="63"/>
        <v>0.98648629040582836</v>
      </c>
      <c r="M428" s="87">
        <f t="shared" si="59"/>
        <v>9.9999999999999995E-7</v>
      </c>
      <c r="N428" s="87">
        <f t="shared" si="62"/>
        <v>9.9999999999999995E-7</v>
      </c>
      <c r="O428" s="87">
        <f t="shared" si="60"/>
        <v>2.2625938210283157E-2</v>
      </c>
    </row>
    <row r="429" spans="1:15" x14ac:dyDescent="0.25">
      <c r="A429">
        <f>'OH-离子浓度 '!A438</f>
        <v>0</v>
      </c>
      <c r="B429">
        <f>覆盖面积与厚度!B429</f>
        <v>4.1049014086048938</v>
      </c>
      <c r="C429" s="66">
        <f>覆盖面积与厚度!N429</f>
        <v>1</v>
      </c>
      <c r="D429" s="5">
        <f t="shared" si="65"/>
        <v>18.630542539353492</v>
      </c>
      <c r="E429" s="5">
        <v>9.9999999999999995E-7</v>
      </c>
      <c r="F429" s="5">
        <f t="shared" si="64"/>
        <v>9.9999999999999995E-7</v>
      </c>
      <c r="G429" s="5">
        <f t="shared" si="61"/>
        <v>2.2625938210283157E-2</v>
      </c>
      <c r="J429" s="86">
        <f t="shared" si="57"/>
        <v>4.1049014086048938</v>
      </c>
      <c r="K429" s="86">
        <f t="shared" si="58"/>
        <v>1</v>
      </c>
      <c r="L429" s="87">
        <f t="shared" si="63"/>
        <v>0.98648629040582836</v>
      </c>
      <c r="M429" s="87">
        <f t="shared" si="59"/>
        <v>9.9999999999999995E-7</v>
      </c>
      <c r="N429" s="87">
        <f t="shared" si="62"/>
        <v>9.9999999999999995E-7</v>
      </c>
      <c r="O429" s="87">
        <f t="shared" si="60"/>
        <v>2.2625938210283157E-2</v>
      </c>
    </row>
    <row r="430" spans="1:15" x14ac:dyDescent="0.25">
      <c r="A430">
        <f>'OH-离子浓度 '!A439</f>
        <v>0</v>
      </c>
      <c r="B430">
        <f>覆盖面积与厚度!B430</f>
        <v>4.1051014086048934</v>
      </c>
      <c r="C430" s="66">
        <f>覆盖面积与厚度!N430</f>
        <v>1</v>
      </c>
      <c r="D430" s="5">
        <f t="shared" si="65"/>
        <v>18.630542539353492</v>
      </c>
      <c r="E430" s="5">
        <v>9.9999999999999995E-7</v>
      </c>
      <c r="F430" s="5">
        <f t="shared" si="64"/>
        <v>9.9999999999999995E-7</v>
      </c>
      <c r="G430" s="5">
        <f t="shared" si="61"/>
        <v>2.2625938210283157E-2</v>
      </c>
      <c r="J430" s="86">
        <f t="shared" si="57"/>
        <v>4.1051014086048934</v>
      </c>
      <c r="K430" s="86">
        <f t="shared" si="58"/>
        <v>1</v>
      </c>
      <c r="L430" s="87">
        <f t="shared" si="63"/>
        <v>0.98648629040582836</v>
      </c>
      <c r="M430" s="87">
        <f t="shared" si="59"/>
        <v>9.9999999999999995E-7</v>
      </c>
      <c r="N430" s="87">
        <f t="shared" si="62"/>
        <v>9.9999999999999995E-7</v>
      </c>
      <c r="O430" s="87">
        <f t="shared" si="60"/>
        <v>2.2625938210283157E-2</v>
      </c>
    </row>
    <row r="431" spans="1:15" x14ac:dyDescent="0.25">
      <c r="A431">
        <f>'OH-离子浓度 '!A440</f>
        <v>0</v>
      </c>
      <c r="B431">
        <f>覆盖面积与厚度!B431</f>
        <v>4.1061014086048937</v>
      </c>
      <c r="C431" s="66">
        <f>覆盖面积与厚度!N431</f>
        <v>1</v>
      </c>
      <c r="D431" s="5">
        <f t="shared" si="65"/>
        <v>18.630542539353492</v>
      </c>
      <c r="E431" s="5">
        <v>9.9999999999999995E-7</v>
      </c>
      <c r="F431" s="5">
        <f t="shared" si="64"/>
        <v>9.9999999999999995E-7</v>
      </c>
      <c r="G431" s="5">
        <f t="shared" si="61"/>
        <v>2.2625938210283157E-2</v>
      </c>
      <c r="J431" s="86">
        <f t="shared" si="57"/>
        <v>4.1061014086048937</v>
      </c>
      <c r="K431" s="86">
        <f t="shared" si="58"/>
        <v>1</v>
      </c>
      <c r="L431" s="87">
        <f t="shared" si="63"/>
        <v>0.98648629040582836</v>
      </c>
      <c r="M431" s="87">
        <f t="shared" si="59"/>
        <v>9.9999999999999995E-7</v>
      </c>
      <c r="N431" s="87">
        <f t="shared" si="62"/>
        <v>9.9999999999999995E-7</v>
      </c>
      <c r="O431" s="87">
        <f t="shared" si="60"/>
        <v>2.2625938210283157E-2</v>
      </c>
    </row>
    <row r="432" spans="1:15" x14ac:dyDescent="0.25">
      <c r="A432">
        <f>'OH-离子浓度 '!A441</f>
        <v>0</v>
      </c>
      <c r="B432">
        <f>覆盖面积与厚度!B432</f>
        <v>4.1091014086048938</v>
      </c>
      <c r="C432" s="66">
        <f>覆盖面积与厚度!N432</f>
        <v>1</v>
      </c>
      <c r="D432" s="5">
        <f t="shared" si="65"/>
        <v>18.630542539353492</v>
      </c>
      <c r="E432" s="5">
        <v>9.9999999999999995E-7</v>
      </c>
      <c r="F432" s="5">
        <f t="shared" si="64"/>
        <v>9.9999999999999995E-7</v>
      </c>
      <c r="G432" s="5">
        <f t="shared" si="61"/>
        <v>2.2625938210283157E-2</v>
      </c>
      <c r="J432" s="86">
        <f t="shared" si="57"/>
        <v>4.1091014086048938</v>
      </c>
      <c r="K432" s="86">
        <f t="shared" si="58"/>
        <v>1</v>
      </c>
      <c r="L432" s="87">
        <f t="shared" si="63"/>
        <v>0.98648629040582836</v>
      </c>
      <c r="M432" s="87">
        <f t="shared" si="59"/>
        <v>9.9999999999999995E-7</v>
      </c>
      <c r="N432" s="87">
        <f t="shared" si="62"/>
        <v>9.9999999999999995E-7</v>
      </c>
      <c r="O432" s="87">
        <f t="shared" si="60"/>
        <v>2.2625938210283157E-2</v>
      </c>
    </row>
    <row r="433" spans="1:15" x14ac:dyDescent="0.25">
      <c r="A433">
        <f>'OH-离子浓度 '!A442</f>
        <v>0</v>
      </c>
      <c r="B433">
        <f>覆盖面积与厚度!B433</f>
        <v>4.1121014086048939</v>
      </c>
      <c r="C433" s="66">
        <f>覆盖面积与厚度!N433</f>
        <v>1</v>
      </c>
      <c r="D433" s="5">
        <f t="shared" si="65"/>
        <v>18.630542539353492</v>
      </c>
      <c r="E433" s="5">
        <v>9.9999999999999995E-7</v>
      </c>
      <c r="F433" s="5">
        <f t="shared" si="64"/>
        <v>9.9999999999999995E-7</v>
      </c>
      <c r="G433" s="5">
        <f t="shared" si="61"/>
        <v>2.2625938210283157E-2</v>
      </c>
      <c r="J433" s="86">
        <f t="shared" si="57"/>
        <v>4.1121014086048939</v>
      </c>
      <c r="K433" s="86">
        <f t="shared" si="58"/>
        <v>1</v>
      </c>
      <c r="L433" s="87">
        <f t="shared" si="63"/>
        <v>0.98648629040582836</v>
      </c>
      <c r="M433" s="87">
        <f t="shared" si="59"/>
        <v>9.9999999999999995E-7</v>
      </c>
      <c r="N433" s="87">
        <f t="shared" si="62"/>
        <v>9.9999999999999995E-7</v>
      </c>
      <c r="O433" s="87">
        <f t="shared" si="60"/>
        <v>2.2625938210283157E-2</v>
      </c>
    </row>
    <row r="434" spans="1:15" x14ac:dyDescent="0.25">
      <c r="A434">
        <f>'OH-离子浓度 '!A443</f>
        <v>0</v>
      </c>
      <c r="B434">
        <f>覆盖面积与厚度!B434</f>
        <v>4.1141014086048937</v>
      </c>
      <c r="C434" s="66">
        <f>覆盖面积与厚度!N434</f>
        <v>1</v>
      </c>
      <c r="D434" s="5">
        <f t="shared" si="65"/>
        <v>18.630542539353492</v>
      </c>
      <c r="E434" s="5">
        <v>9.9999999999999995E-7</v>
      </c>
      <c r="F434" s="5">
        <f t="shared" si="64"/>
        <v>9.9999999999999995E-7</v>
      </c>
      <c r="G434" s="5">
        <f t="shared" si="61"/>
        <v>2.2625938210283157E-2</v>
      </c>
      <c r="J434" s="86">
        <f t="shared" si="57"/>
        <v>4.1141014086048937</v>
      </c>
      <c r="K434" s="86">
        <f t="shared" si="58"/>
        <v>1</v>
      </c>
      <c r="L434" s="87">
        <f t="shared" si="63"/>
        <v>0.98648629040582836</v>
      </c>
      <c r="M434" s="87">
        <f t="shared" si="59"/>
        <v>9.9999999999999995E-7</v>
      </c>
      <c r="N434" s="87">
        <f t="shared" si="62"/>
        <v>9.9999999999999995E-7</v>
      </c>
      <c r="O434" s="87">
        <f t="shared" si="60"/>
        <v>2.2625938210283157E-2</v>
      </c>
    </row>
    <row r="435" spans="1:15" x14ac:dyDescent="0.25">
      <c r="A435">
        <f>'OH-离子浓度 '!A444</f>
        <v>0</v>
      </c>
      <c r="B435">
        <f>覆盖面积与厚度!B435</f>
        <v>4.1241014086048935</v>
      </c>
      <c r="C435" s="66">
        <f>覆盖面积与厚度!N435</f>
        <v>1</v>
      </c>
      <c r="D435" s="5">
        <f t="shared" si="65"/>
        <v>18.630542539353492</v>
      </c>
      <c r="E435" s="5">
        <v>9.9999999999999995E-7</v>
      </c>
      <c r="F435" s="5">
        <f t="shared" si="64"/>
        <v>9.9999999999999995E-7</v>
      </c>
      <c r="G435" s="5">
        <f t="shared" si="61"/>
        <v>2.2625938210283157E-2</v>
      </c>
      <c r="J435" s="86">
        <f t="shared" si="57"/>
        <v>4.1241014086048935</v>
      </c>
      <c r="K435" s="86">
        <f t="shared" si="58"/>
        <v>1</v>
      </c>
      <c r="L435" s="87">
        <f t="shared" si="63"/>
        <v>0.98648629040582836</v>
      </c>
      <c r="M435" s="87">
        <f t="shared" si="59"/>
        <v>9.9999999999999995E-7</v>
      </c>
      <c r="N435" s="87">
        <f t="shared" si="62"/>
        <v>9.9999999999999995E-7</v>
      </c>
      <c r="O435" s="87">
        <f t="shared" si="60"/>
        <v>2.2625938210283157E-2</v>
      </c>
    </row>
    <row r="436" spans="1:15" x14ac:dyDescent="0.25">
      <c r="A436">
        <f>'OH-离子浓度 '!A445</f>
        <v>0</v>
      </c>
      <c r="B436">
        <f>覆盖面积与厚度!B436</f>
        <v>4.1541014086048937</v>
      </c>
      <c r="C436" s="66">
        <f>覆盖面积与厚度!N436</f>
        <v>1</v>
      </c>
      <c r="D436" s="5">
        <f t="shared" si="65"/>
        <v>18.630542539353492</v>
      </c>
      <c r="E436" s="5">
        <v>9.9999999999999995E-7</v>
      </c>
      <c r="F436" s="5">
        <f t="shared" si="64"/>
        <v>9.9999999999999995E-7</v>
      </c>
      <c r="G436" s="5">
        <f t="shared" si="61"/>
        <v>2.2625938210283157E-2</v>
      </c>
      <c r="J436" s="86">
        <f t="shared" si="57"/>
        <v>4.1541014086048937</v>
      </c>
      <c r="K436" s="86">
        <f t="shared" si="58"/>
        <v>1</v>
      </c>
      <c r="L436" s="87">
        <f t="shared" si="63"/>
        <v>0.98648629040582836</v>
      </c>
      <c r="M436" s="87">
        <f t="shared" si="59"/>
        <v>9.9999999999999995E-7</v>
      </c>
      <c r="N436" s="87">
        <f t="shared" si="62"/>
        <v>9.9999999999999995E-7</v>
      </c>
      <c r="O436" s="87">
        <f t="shared" si="60"/>
        <v>2.2625938210283157E-2</v>
      </c>
    </row>
    <row r="437" spans="1:15" x14ac:dyDescent="0.25">
      <c r="A437">
        <f>'OH-离子浓度 '!A446</f>
        <v>0</v>
      </c>
      <c r="B437">
        <f>覆盖面积与厚度!B437</f>
        <v>4.184101408604894</v>
      </c>
      <c r="C437" s="66">
        <f>覆盖面积与厚度!N437</f>
        <v>1</v>
      </c>
      <c r="D437" s="5">
        <f t="shared" si="65"/>
        <v>18.630542539353492</v>
      </c>
      <c r="E437" s="5">
        <v>9.9999999999999995E-7</v>
      </c>
      <c r="F437" s="5">
        <f t="shared" si="64"/>
        <v>9.9999999999999995E-7</v>
      </c>
      <c r="G437" s="5">
        <f t="shared" si="61"/>
        <v>2.2625938210283157E-2</v>
      </c>
      <c r="J437" s="86">
        <f t="shared" si="57"/>
        <v>4.184101408604894</v>
      </c>
      <c r="K437" s="86">
        <f t="shared" si="58"/>
        <v>1</v>
      </c>
      <c r="L437" s="87">
        <f t="shared" si="63"/>
        <v>0.98648629040582836</v>
      </c>
      <c r="M437" s="87">
        <f t="shared" si="59"/>
        <v>9.9999999999999995E-7</v>
      </c>
      <c r="N437" s="87">
        <f t="shared" si="62"/>
        <v>9.9999999999999995E-7</v>
      </c>
      <c r="O437" s="87">
        <f t="shared" si="60"/>
        <v>2.2625938210283157E-2</v>
      </c>
    </row>
    <row r="438" spans="1:15" x14ac:dyDescent="0.25">
      <c r="A438">
        <f>'OH-离子浓度 '!A447</f>
        <v>0</v>
      </c>
      <c r="B438">
        <f>覆盖面积与厚度!B438</f>
        <v>4.2041014086048936</v>
      </c>
      <c r="C438" s="66">
        <f>覆盖面积与厚度!N438</f>
        <v>1</v>
      </c>
      <c r="D438" s="5">
        <f t="shared" si="65"/>
        <v>18.630542539353492</v>
      </c>
      <c r="E438" s="5">
        <v>9.9999999999999995E-7</v>
      </c>
      <c r="F438" s="5">
        <f t="shared" si="64"/>
        <v>9.9999999999999995E-7</v>
      </c>
      <c r="G438" s="5">
        <f t="shared" si="61"/>
        <v>2.2625938210283157E-2</v>
      </c>
      <c r="J438" s="86">
        <f t="shared" si="57"/>
        <v>4.2041014086048936</v>
      </c>
      <c r="K438" s="86">
        <f t="shared" si="58"/>
        <v>1</v>
      </c>
      <c r="L438" s="87">
        <f t="shared" si="63"/>
        <v>0.98648629040582836</v>
      </c>
      <c r="M438" s="87">
        <f t="shared" si="59"/>
        <v>9.9999999999999995E-7</v>
      </c>
      <c r="N438" s="87">
        <f t="shared" si="62"/>
        <v>9.9999999999999995E-7</v>
      </c>
      <c r="O438" s="87">
        <f t="shared" si="60"/>
        <v>2.2625938210283157E-2</v>
      </c>
    </row>
    <row r="439" spans="1:15" x14ac:dyDescent="0.25">
      <c r="A439">
        <f>'OH-离子浓度 '!A448</f>
        <v>0</v>
      </c>
      <c r="B439">
        <f>覆盖面积与厚度!B439</f>
        <v>4.2541014086048934</v>
      </c>
      <c r="C439" s="66">
        <f>覆盖面积与厚度!N439</f>
        <v>1</v>
      </c>
      <c r="D439" s="5">
        <f t="shared" si="65"/>
        <v>18.630542539353492</v>
      </c>
      <c r="E439" s="5">
        <v>9.9999999999999995E-7</v>
      </c>
      <c r="F439" s="5">
        <f t="shared" si="64"/>
        <v>9.9999999999999995E-7</v>
      </c>
      <c r="G439" s="5">
        <f t="shared" si="61"/>
        <v>2.2625938210283157E-2</v>
      </c>
      <c r="J439" s="86">
        <f t="shared" si="57"/>
        <v>4.2541014086048934</v>
      </c>
      <c r="K439" s="86">
        <f t="shared" si="58"/>
        <v>1</v>
      </c>
      <c r="L439" s="87">
        <f t="shared" si="63"/>
        <v>0.98648629040582836</v>
      </c>
      <c r="M439" s="87">
        <f t="shared" si="59"/>
        <v>9.9999999999999995E-7</v>
      </c>
      <c r="N439" s="87">
        <f t="shared" si="62"/>
        <v>9.9999999999999995E-7</v>
      </c>
      <c r="O439" s="87">
        <f t="shared" si="60"/>
        <v>2.2625938210283157E-2</v>
      </c>
    </row>
    <row r="440" spans="1:15" x14ac:dyDescent="0.25">
      <c r="A440" t="str">
        <f>'OH-离子浓度 '!A449</f>
        <v>(t1+t2)*15</v>
      </c>
      <c r="B440">
        <f>覆盖面积与厚度!B440</f>
        <v>4.3041014086048932</v>
      </c>
      <c r="C440" s="66">
        <f>覆盖面积与厚度!N440</f>
        <v>1</v>
      </c>
      <c r="D440" s="5">
        <f t="shared" si="65"/>
        <v>18.630542539353492</v>
      </c>
      <c r="E440" s="5">
        <v>9.9999999999999995E-7</v>
      </c>
      <c r="F440" s="5">
        <f t="shared" si="64"/>
        <v>9.9999999999999995E-7</v>
      </c>
      <c r="G440" s="5">
        <f t="shared" si="61"/>
        <v>2.2625938210283157E-2</v>
      </c>
      <c r="J440" s="86">
        <f t="shared" si="57"/>
        <v>4.3041014086048932</v>
      </c>
      <c r="K440" s="86">
        <f t="shared" si="58"/>
        <v>1</v>
      </c>
      <c r="L440" s="87">
        <f t="shared" si="63"/>
        <v>0.98648629040582836</v>
      </c>
      <c r="M440" s="87">
        <f t="shared" si="59"/>
        <v>9.9999999999999995E-7</v>
      </c>
      <c r="N440" s="87">
        <f t="shared" si="62"/>
        <v>9.9999999999999995E-7</v>
      </c>
      <c r="O440" s="87">
        <f t="shared" si="60"/>
        <v>2.2625938210283157E-2</v>
      </c>
    </row>
    <row r="441" spans="1:15" x14ac:dyDescent="0.25">
      <c r="A441">
        <f>'OH-离子浓度 '!A450</f>
        <v>4.3972354660510353</v>
      </c>
      <c r="B441">
        <f>覆盖面积与厚度!B441</f>
        <v>4.3541014086048939</v>
      </c>
      <c r="C441" s="66">
        <f>覆盖面积与厚度!N441</f>
        <v>1</v>
      </c>
      <c r="D441" s="5">
        <f t="shared" si="65"/>
        <v>18.630542539353492</v>
      </c>
      <c r="E441" s="5">
        <v>9.9999999999999995E-7</v>
      </c>
      <c r="F441" s="5">
        <f t="shared" si="64"/>
        <v>9.9999999999999995E-7</v>
      </c>
      <c r="G441" s="5">
        <f t="shared" si="61"/>
        <v>2.2625938210283157E-2</v>
      </c>
      <c r="J441" s="86">
        <f t="shared" si="57"/>
        <v>4.3541014086048939</v>
      </c>
      <c r="K441" s="86">
        <f t="shared" si="58"/>
        <v>1</v>
      </c>
      <c r="L441" s="87">
        <f t="shared" si="63"/>
        <v>0.98648629040582836</v>
      </c>
      <c r="M441" s="87">
        <f t="shared" si="59"/>
        <v>9.9999999999999995E-7</v>
      </c>
      <c r="N441" s="87">
        <f t="shared" si="62"/>
        <v>9.9999999999999995E-7</v>
      </c>
      <c r="O441" s="87">
        <f t="shared" si="60"/>
        <v>2.2625938210283157E-2</v>
      </c>
    </row>
    <row r="442" spans="1:15" x14ac:dyDescent="0.25">
      <c r="A442">
        <f>'OH-离子浓度 '!A451</f>
        <v>0.2931415442581049</v>
      </c>
      <c r="B442">
        <f>覆盖面积与厚度!B442</f>
        <v>4.3972504396749628</v>
      </c>
      <c r="C442" s="66">
        <f>覆盖面积与厚度!N442</f>
        <v>1</v>
      </c>
      <c r="D442" s="5">
        <f t="shared" si="65"/>
        <v>18.630542539353492</v>
      </c>
      <c r="E442" s="5">
        <v>9.9999999999999995E-7</v>
      </c>
      <c r="F442" s="5">
        <f t="shared" si="64"/>
        <v>9.9999999999999995E-7</v>
      </c>
      <c r="G442" s="5">
        <f t="shared" si="61"/>
        <v>2.2625938210283157E-2</v>
      </c>
      <c r="J442" s="86">
        <f t="shared" si="57"/>
        <v>4.3972504396749628</v>
      </c>
      <c r="K442" s="86">
        <f t="shared" si="58"/>
        <v>1</v>
      </c>
      <c r="L442" s="87">
        <f t="shared" si="63"/>
        <v>0.98648629040582836</v>
      </c>
      <c r="M442" s="87">
        <f t="shared" si="59"/>
        <v>9.9999999999999995E-7</v>
      </c>
      <c r="N442" s="87">
        <f t="shared" si="62"/>
        <v>9.9999999999999995E-7</v>
      </c>
      <c r="O442" s="87">
        <f t="shared" si="60"/>
        <v>2.2625938210283157E-2</v>
      </c>
    </row>
    <row r="443" spans="1:15" x14ac:dyDescent="0.25">
      <c r="A443">
        <f>'OH-离子浓度 '!A452</f>
        <v>0</v>
      </c>
      <c r="B443">
        <f>覆盖面积与厚度!B443</f>
        <v>4.3972504397749628</v>
      </c>
      <c r="C443" s="66">
        <f>覆盖面积与厚度!N443</f>
        <v>1</v>
      </c>
      <c r="D443" s="5">
        <f t="shared" si="65"/>
        <v>38553.307199181574</v>
      </c>
      <c r="E443" s="5">
        <v>9.9999999999999995E-7</v>
      </c>
      <c r="F443" s="5">
        <f t="shared" si="64"/>
        <v>9.9999999999999995E-7</v>
      </c>
      <c r="G443" s="5">
        <f t="shared" si="61"/>
        <v>2.2625938210283157E-2</v>
      </c>
      <c r="J443" s="86">
        <f t="shared" si="57"/>
        <v>4.3972504397749628</v>
      </c>
      <c r="K443" s="86">
        <f t="shared" si="58"/>
        <v>1</v>
      </c>
      <c r="L443" s="87">
        <f t="shared" si="63"/>
        <v>0.98648629040582836</v>
      </c>
      <c r="M443" s="87">
        <f t="shared" si="59"/>
        <v>9.9999999999999995E-7</v>
      </c>
      <c r="N443" s="87">
        <f t="shared" si="62"/>
        <v>9.9999999999999995E-7</v>
      </c>
      <c r="O443" s="87">
        <f t="shared" si="60"/>
        <v>2.2625938210283157E-2</v>
      </c>
    </row>
    <row r="444" spans="1:15" x14ac:dyDescent="0.25">
      <c r="A444">
        <f>'OH-离子浓度 '!A453</f>
        <v>0</v>
      </c>
      <c r="B444">
        <f>覆盖面积与厚度!B444</f>
        <v>4.3972504400749628</v>
      </c>
      <c r="C444" s="66">
        <f>覆盖面积与厚度!N444</f>
        <v>1</v>
      </c>
      <c r="D444" s="5">
        <f t="shared" si="65"/>
        <v>38553.307199181574</v>
      </c>
      <c r="E444" s="5">
        <v>9.9999999999999995E-7</v>
      </c>
      <c r="F444" s="5">
        <f t="shared" si="64"/>
        <v>9.9999999999999995E-7</v>
      </c>
      <c r="G444" s="5">
        <f t="shared" si="61"/>
        <v>2.2625938210283157E-2</v>
      </c>
      <c r="J444" s="86">
        <f t="shared" si="57"/>
        <v>4.3972504400749628</v>
      </c>
      <c r="K444" s="86">
        <f t="shared" si="58"/>
        <v>1</v>
      </c>
      <c r="L444" s="87">
        <f t="shared" si="63"/>
        <v>0.98648629040582836</v>
      </c>
      <c r="M444" s="87">
        <f t="shared" si="59"/>
        <v>9.9999999999999995E-7</v>
      </c>
      <c r="N444" s="87">
        <f t="shared" si="62"/>
        <v>9.9999999999999995E-7</v>
      </c>
      <c r="O444" s="87">
        <f t="shared" si="60"/>
        <v>2.2625938210283157E-2</v>
      </c>
    </row>
    <row r="445" spans="1:15" x14ac:dyDescent="0.25">
      <c r="A445">
        <f>'OH-离子浓度 '!A454</f>
        <v>0</v>
      </c>
      <c r="B445">
        <f>覆盖面积与厚度!B445</f>
        <v>4.3972504404749628</v>
      </c>
      <c r="C445" s="66">
        <f>覆盖面积与厚度!N445</f>
        <v>1</v>
      </c>
      <c r="D445" s="5">
        <f t="shared" si="65"/>
        <v>38553.307199181574</v>
      </c>
      <c r="E445" s="5">
        <v>9.9999999999999995E-7</v>
      </c>
      <c r="F445" s="5">
        <f t="shared" si="64"/>
        <v>9.9999999999999995E-7</v>
      </c>
      <c r="G445" s="5">
        <f t="shared" si="61"/>
        <v>2.2625938210283157E-2</v>
      </c>
      <c r="J445" s="86">
        <f t="shared" si="57"/>
        <v>4.3972504404749628</v>
      </c>
      <c r="K445" s="86">
        <f t="shared" si="58"/>
        <v>1</v>
      </c>
      <c r="L445" s="87">
        <f t="shared" si="63"/>
        <v>0.98648629040582836</v>
      </c>
      <c r="M445" s="87">
        <f t="shared" si="59"/>
        <v>9.9999999999999995E-7</v>
      </c>
      <c r="N445" s="87">
        <f t="shared" si="62"/>
        <v>9.9999999999999995E-7</v>
      </c>
      <c r="O445" s="87">
        <f t="shared" si="60"/>
        <v>2.2625938210283157E-2</v>
      </c>
    </row>
    <row r="446" spans="1:15" x14ac:dyDescent="0.25">
      <c r="A446">
        <f>'OH-离子浓度 '!A455</f>
        <v>0</v>
      </c>
      <c r="B446">
        <f>覆盖面积与厚度!B446</f>
        <v>4.3972504406749628</v>
      </c>
      <c r="C446" s="66">
        <f>覆盖面积与厚度!N446</f>
        <v>1</v>
      </c>
      <c r="D446" s="5">
        <f t="shared" si="65"/>
        <v>38553.307199181574</v>
      </c>
      <c r="E446" s="5">
        <v>9.9999999999999995E-7</v>
      </c>
      <c r="F446" s="5">
        <f t="shared" si="64"/>
        <v>9.9999999999999995E-7</v>
      </c>
      <c r="G446" s="5">
        <f t="shared" si="61"/>
        <v>2.2625938210283157E-2</v>
      </c>
      <c r="J446" s="86">
        <f t="shared" si="57"/>
        <v>4.3972504406749628</v>
      </c>
      <c r="K446" s="86">
        <f t="shared" si="58"/>
        <v>1</v>
      </c>
      <c r="L446" s="87">
        <f t="shared" si="63"/>
        <v>0.98648629040582836</v>
      </c>
      <c r="M446" s="87">
        <f t="shared" si="59"/>
        <v>9.9999999999999995E-7</v>
      </c>
      <c r="N446" s="87">
        <f t="shared" si="62"/>
        <v>9.9999999999999995E-7</v>
      </c>
      <c r="O446" s="87">
        <f t="shared" si="60"/>
        <v>2.2625938210283157E-2</v>
      </c>
    </row>
    <row r="447" spans="1:15" x14ac:dyDescent="0.25">
      <c r="A447">
        <f>'OH-离子浓度 '!A456</f>
        <v>0</v>
      </c>
      <c r="B447">
        <f>覆盖面积与厚度!B447</f>
        <v>4.3972504496749627</v>
      </c>
      <c r="C447" s="66">
        <f>覆盖面积与厚度!N447</f>
        <v>1</v>
      </c>
      <c r="D447" s="5">
        <f t="shared" si="65"/>
        <v>38553.307199181574</v>
      </c>
      <c r="E447" s="5">
        <v>9.9999999999999995E-7</v>
      </c>
      <c r="F447" s="5">
        <f t="shared" si="64"/>
        <v>9.9999999999999995E-7</v>
      </c>
      <c r="G447" s="5">
        <f t="shared" si="61"/>
        <v>2.2625938210283157E-2</v>
      </c>
      <c r="J447" s="86">
        <f t="shared" si="57"/>
        <v>4.3972504496749627</v>
      </c>
      <c r="K447" s="86">
        <f t="shared" si="58"/>
        <v>1</v>
      </c>
      <c r="L447" s="87">
        <f t="shared" si="63"/>
        <v>0.98648629040582836</v>
      </c>
      <c r="M447" s="87">
        <f t="shared" si="59"/>
        <v>9.9999999999999995E-7</v>
      </c>
      <c r="N447" s="87">
        <f t="shared" si="62"/>
        <v>9.9999999999999995E-7</v>
      </c>
      <c r="O447" s="87">
        <f t="shared" si="60"/>
        <v>2.2625938210283157E-2</v>
      </c>
    </row>
    <row r="448" spans="1:15" x14ac:dyDescent="0.25">
      <c r="A448">
        <f>'OH-离子浓度 '!A457</f>
        <v>0</v>
      </c>
      <c r="B448">
        <f>覆盖面积与厚度!B448</f>
        <v>4.3972505396749622</v>
      </c>
      <c r="C448" s="66">
        <f>覆盖面积与厚度!N448</f>
        <v>1</v>
      </c>
      <c r="D448" s="5">
        <f t="shared" si="65"/>
        <v>38553.307199181574</v>
      </c>
      <c r="E448" s="5">
        <v>9.9999999999999995E-7</v>
      </c>
      <c r="F448" s="5">
        <f t="shared" si="64"/>
        <v>9.9999999999999995E-7</v>
      </c>
      <c r="G448" s="5">
        <f t="shared" si="61"/>
        <v>2.2625938210283157E-2</v>
      </c>
      <c r="J448" s="86">
        <f t="shared" si="57"/>
        <v>4.3972505396749622</v>
      </c>
      <c r="K448" s="86">
        <f t="shared" si="58"/>
        <v>1</v>
      </c>
      <c r="L448" s="87">
        <f t="shared" si="63"/>
        <v>0.98648629040582836</v>
      </c>
      <c r="M448" s="87">
        <f t="shared" si="59"/>
        <v>9.9999999999999995E-7</v>
      </c>
      <c r="N448" s="87">
        <f t="shared" si="62"/>
        <v>9.9999999999999995E-7</v>
      </c>
      <c r="O448" s="87">
        <f t="shared" si="60"/>
        <v>2.2625938210283157E-2</v>
      </c>
    </row>
    <row r="449" spans="1:15" x14ac:dyDescent="0.25">
      <c r="A449">
        <f>'OH-离子浓度 '!A458</f>
        <v>0</v>
      </c>
      <c r="B449">
        <f>覆盖面积与厚度!B449</f>
        <v>4.3972514396749629</v>
      </c>
      <c r="C449" s="66">
        <f>覆盖面积与厚度!N449</f>
        <v>1</v>
      </c>
      <c r="D449" s="5">
        <f t="shared" si="65"/>
        <v>38553.307199181574</v>
      </c>
      <c r="E449" s="5">
        <v>9.9999999999999995E-7</v>
      </c>
      <c r="F449" s="5">
        <f t="shared" si="64"/>
        <v>9.9999999999999995E-7</v>
      </c>
      <c r="G449" s="5">
        <f t="shared" si="61"/>
        <v>2.2625938210283157E-2</v>
      </c>
      <c r="J449" s="86">
        <f t="shared" si="57"/>
        <v>4.3972514396749629</v>
      </c>
      <c r="K449" s="86">
        <f t="shared" si="58"/>
        <v>1</v>
      </c>
      <c r="L449" s="87">
        <f t="shared" si="63"/>
        <v>0.98648629040582836</v>
      </c>
      <c r="M449" s="87">
        <f t="shared" si="59"/>
        <v>9.9999999999999995E-7</v>
      </c>
      <c r="N449" s="87">
        <f t="shared" si="62"/>
        <v>9.9999999999999995E-7</v>
      </c>
      <c r="O449" s="87">
        <f t="shared" si="60"/>
        <v>2.2625938210283157E-2</v>
      </c>
    </row>
    <row r="450" spans="1:15" x14ac:dyDescent="0.25">
      <c r="A450">
        <f>'OH-离子浓度 '!A459</f>
        <v>7.4868119641229509E-6</v>
      </c>
      <c r="B450">
        <f>覆盖面积与厚度!B450</f>
        <v>4.3972579264869269</v>
      </c>
      <c r="C450" s="66">
        <f>覆盖面积与厚度!N450</f>
        <v>1</v>
      </c>
      <c r="D450" s="5">
        <f t="shared" si="65"/>
        <v>38553.307199181574</v>
      </c>
      <c r="E450" s="5">
        <v>9.9999999999999995E-7</v>
      </c>
      <c r="F450" s="5">
        <f t="shared" si="64"/>
        <v>9.9999999999999995E-7</v>
      </c>
      <c r="G450" s="5">
        <f t="shared" si="61"/>
        <v>2.2625938210283157E-2</v>
      </c>
      <c r="J450" s="86">
        <f t="shared" si="57"/>
        <v>4.3972579264869269</v>
      </c>
      <c r="K450" s="86">
        <f t="shared" si="58"/>
        <v>1</v>
      </c>
      <c r="L450" s="87">
        <f t="shared" si="63"/>
        <v>0.98648629040582836</v>
      </c>
      <c r="M450" s="87">
        <f t="shared" si="59"/>
        <v>9.9999999999999995E-7</v>
      </c>
      <c r="N450" s="87">
        <f t="shared" si="62"/>
        <v>9.9999999999999995E-7</v>
      </c>
      <c r="O450" s="87">
        <f t="shared" si="60"/>
        <v>2.2625938210283157E-2</v>
      </c>
    </row>
    <row r="451" spans="1:15" x14ac:dyDescent="0.25">
      <c r="A451">
        <f>'OH-离子浓度 '!A460</f>
        <v>0</v>
      </c>
      <c r="B451">
        <f>覆盖面积与厚度!B451</f>
        <v>4.3972604396749624</v>
      </c>
      <c r="C451" s="66">
        <f>覆盖面积与厚度!N451</f>
        <v>1</v>
      </c>
      <c r="D451" s="5">
        <f t="shared" si="65"/>
        <v>18.630542539353492</v>
      </c>
      <c r="E451" s="5">
        <v>9.9999999999999995E-7</v>
      </c>
      <c r="F451" s="5">
        <f t="shared" si="64"/>
        <v>9.9999999999999995E-7</v>
      </c>
      <c r="G451" s="5">
        <f t="shared" si="61"/>
        <v>2.2625938210283157E-2</v>
      </c>
      <c r="J451" s="86">
        <f t="shared" si="57"/>
        <v>4.3972604396749624</v>
      </c>
      <c r="K451" s="86">
        <f t="shared" si="58"/>
        <v>1</v>
      </c>
      <c r="L451" s="87">
        <f t="shared" si="63"/>
        <v>0.98648629040582836</v>
      </c>
      <c r="M451" s="87">
        <f t="shared" si="59"/>
        <v>9.9999999999999995E-7</v>
      </c>
      <c r="N451" s="87">
        <f t="shared" si="62"/>
        <v>9.9999999999999995E-7</v>
      </c>
      <c r="O451" s="87">
        <f t="shared" si="60"/>
        <v>2.2625938210283157E-2</v>
      </c>
    </row>
    <row r="452" spans="1:15" x14ac:dyDescent="0.25">
      <c r="A452">
        <f>'OH-离子浓度 '!A461</f>
        <v>0</v>
      </c>
      <c r="B452">
        <f>覆盖面积与厚度!B452</f>
        <v>4.3972704396749629</v>
      </c>
      <c r="C452" s="66">
        <f>覆盖面积与厚度!N452</f>
        <v>1</v>
      </c>
      <c r="D452" s="5">
        <f t="shared" si="65"/>
        <v>18.630542539353492</v>
      </c>
      <c r="E452" s="5">
        <v>9.9999999999999995E-7</v>
      </c>
      <c r="F452" s="5">
        <f t="shared" si="64"/>
        <v>9.9999999999999995E-7</v>
      </c>
      <c r="G452" s="5">
        <f t="shared" si="61"/>
        <v>2.2625938210283157E-2</v>
      </c>
      <c r="J452" s="86">
        <f t="shared" si="57"/>
        <v>4.3972704396749629</v>
      </c>
      <c r="K452" s="86">
        <f t="shared" si="58"/>
        <v>1</v>
      </c>
      <c r="L452" s="87">
        <f t="shared" si="63"/>
        <v>0.98648629040582836</v>
      </c>
      <c r="M452" s="87">
        <f t="shared" si="59"/>
        <v>9.9999999999999995E-7</v>
      </c>
      <c r="N452" s="87">
        <f t="shared" si="62"/>
        <v>9.9999999999999995E-7</v>
      </c>
      <c r="O452" s="87">
        <f t="shared" si="60"/>
        <v>2.2625938210283157E-2</v>
      </c>
    </row>
    <row r="453" spans="1:15" x14ac:dyDescent="0.25">
      <c r="A453">
        <f>'OH-离子浓度 '!A462</f>
        <v>0</v>
      </c>
      <c r="B453">
        <f>覆盖面积与厚度!B453</f>
        <v>4.3973004396749626</v>
      </c>
      <c r="C453" s="66">
        <f>覆盖面积与厚度!N453</f>
        <v>1</v>
      </c>
      <c r="D453" s="5">
        <f t="shared" si="65"/>
        <v>18.630542539353492</v>
      </c>
      <c r="E453" s="5">
        <v>9.9999999999999995E-7</v>
      </c>
      <c r="F453" s="5">
        <f t="shared" si="64"/>
        <v>9.9999999999999995E-7</v>
      </c>
      <c r="G453" s="5">
        <f t="shared" si="61"/>
        <v>2.2625938210283157E-2</v>
      </c>
      <c r="J453" s="86">
        <f t="shared" si="57"/>
        <v>4.3973004396749626</v>
      </c>
      <c r="K453" s="86">
        <f t="shared" si="58"/>
        <v>1</v>
      </c>
      <c r="L453" s="87">
        <f t="shared" si="63"/>
        <v>0.98648629040582836</v>
      </c>
      <c r="M453" s="87">
        <f t="shared" si="59"/>
        <v>9.9999999999999995E-7</v>
      </c>
      <c r="N453" s="87">
        <f t="shared" si="62"/>
        <v>9.9999999999999995E-7</v>
      </c>
      <c r="O453" s="87">
        <f t="shared" si="60"/>
        <v>2.2625938210283157E-2</v>
      </c>
    </row>
    <row r="454" spans="1:15" x14ac:dyDescent="0.25">
      <c r="A454">
        <f>'OH-离子浓度 '!A463</f>
        <v>0</v>
      </c>
      <c r="B454">
        <f>覆盖面积与厚度!B454</f>
        <v>4.3973304396749624</v>
      </c>
      <c r="C454" s="66">
        <f>覆盖面积与厚度!N454</f>
        <v>1</v>
      </c>
      <c r="D454" s="5">
        <f t="shared" si="65"/>
        <v>18.630542539353492</v>
      </c>
      <c r="E454" s="5">
        <v>9.9999999999999995E-7</v>
      </c>
      <c r="F454" s="5">
        <f t="shared" si="64"/>
        <v>9.9999999999999995E-7</v>
      </c>
      <c r="G454" s="5">
        <f t="shared" si="61"/>
        <v>2.2625938210283157E-2</v>
      </c>
      <c r="J454" s="86">
        <f t="shared" si="57"/>
        <v>4.3973304396749624</v>
      </c>
      <c r="K454" s="86">
        <f t="shared" si="58"/>
        <v>1</v>
      </c>
      <c r="L454" s="87">
        <f t="shared" si="63"/>
        <v>0.98648629040582836</v>
      </c>
      <c r="M454" s="87">
        <f t="shared" si="59"/>
        <v>9.9999999999999995E-7</v>
      </c>
      <c r="N454" s="87">
        <f t="shared" si="62"/>
        <v>9.9999999999999995E-7</v>
      </c>
      <c r="O454" s="87">
        <f t="shared" si="60"/>
        <v>2.2625938210283157E-2</v>
      </c>
    </row>
    <row r="455" spans="1:15" x14ac:dyDescent="0.25">
      <c r="A455">
        <f>'OH-离子浓度 '!A464</f>
        <v>0</v>
      </c>
      <c r="B455">
        <f>覆盖面积与厚度!B455</f>
        <v>4.3973504396749625</v>
      </c>
      <c r="C455" s="66">
        <f>覆盖面积与厚度!N455</f>
        <v>1</v>
      </c>
      <c r="D455" s="5">
        <f t="shared" si="65"/>
        <v>18.630542539353492</v>
      </c>
      <c r="E455" s="5">
        <v>9.9999999999999995E-7</v>
      </c>
      <c r="F455" s="5">
        <f t="shared" si="64"/>
        <v>9.9999999999999995E-7</v>
      </c>
      <c r="G455" s="5">
        <f t="shared" si="61"/>
        <v>2.2625938210283157E-2</v>
      </c>
      <c r="J455" s="86">
        <f t="shared" ref="J455:J518" si="66">B455</f>
        <v>4.3973504396749625</v>
      </c>
      <c r="K455" s="86">
        <f t="shared" ref="K455:K518" si="67">C455</f>
        <v>1</v>
      </c>
      <c r="L455" s="87">
        <f t="shared" si="63"/>
        <v>0.98648629040582836</v>
      </c>
      <c r="M455" s="87">
        <f t="shared" ref="M455:M518" si="68">E455</f>
        <v>9.9999999999999995E-7</v>
      </c>
      <c r="N455" s="87">
        <f t="shared" si="62"/>
        <v>9.9999999999999995E-7</v>
      </c>
      <c r="O455" s="87">
        <f t="shared" si="60"/>
        <v>2.2625938210283157E-2</v>
      </c>
    </row>
    <row r="456" spans="1:15" x14ac:dyDescent="0.25">
      <c r="A456">
        <f>'OH-离子浓度 '!A465</f>
        <v>0</v>
      </c>
      <c r="B456">
        <f>覆盖面积与厚度!B456</f>
        <v>4.3974504396749623</v>
      </c>
      <c r="C456" s="66">
        <f>覆盖面积与厚度!N456</f>
        <v>1</v>
      </c>
      <c r="D456" s="5">
        <f t="shared" si="65"/>
        <v>18.630542539353492</v>
      </c>
      <c r="E456" s="5">
        <v>9.9999999999999995E-7</v>
      </c>
      <c r="F456" s="5">
        <f t="shared" si="64"/>
        <v>9.9999999999999995E-7</v>
      </c>
      <c r="G456" s="5">
        <f t="shared" si="61"/>
        <v>2.2625938210283157E-2</v>
      </c>
      <c r="J456" s="86">
        <f t="shared" si="66"/>
        <v>4.3974504396749623</v>
      </c>
      <c r="K456" s="86">
        <f t="shared" si="67"/>
        <v>1</v>
      </c>
      <c r="L456" s="87">
        <f t="shared" si="63"/>
        <v>0.98648629040582836</v>
      </c>
      <c r="M456" s="87">
        <f t="shared" si="68"/>
        <v>9.9999999999999995E-7</v>
      </c>
      <c r="N456" s="87">
        <f t="shared" si="62"/>
        <v>9.9999999999999995E-7</v>
      </c>
      <c r="O456" s="87">
        <f t="shared" ref="O456:O519" si="69">$N456*$C$1/$C$3/$C$4/$C$2*10*(60*60*24*365)</f>
        <v>2.2625938210283157E-2</v>
      </c>
    </row>
    <row r="457" spans="1:15" x14ac:dyDescent="0.25">
      <c r="A457">
        <f>'OH-离子浓度 '!A466</f>
        <v>0</v>
      </c>
      <c r="B457">
        <f>覆盖面积与厚度!B457</f>
        <v>4.3977504396749625</v>
      </c>
      <c r="C457" s="66">
        <f>覆盖面积与厚度!N457</f>
        <v>1</v>
      </c>
      <c r="D457" s="5">
        <f t="shared" si="65"/>
        <v>18.630542539353492</v>
      </c>
      <c r="E457" s="5">
        <v>9.9999999999999995E-7</v>
      </c>
      <c r="F457" s="5">
        <f t="shared" si="64"/>
        <v>9.9999999999999995E-7</v>
      </c>
      <c r="G457" s="5">
        <f t="shared" ref="G457:G520" si="70">$F457*$C$1/$C$3/$C$4/$C$2*10*60*60*24*365</f>
        <v>2.2625938210283157E-2</v>
      </c>
      <c r="J457" s="86">
        <f t="shared" si="66"/>
        <v>4.3977504396749625</v>
      </c>
      <c r="K457" s="86">
        <f t="shared" si="67"/>
        <v>1</v>
      </c>
      <c r="L457" s="87">
        <f t="shared" si="63"/>
        <v>0.98648629040582836</v>
      </c>
      <c r="M457" s="87">
        <f t="shared" si="68"/>
        <v>9.9999999999999995E-7</v>
      </c>
      <c r="N457" s="87">
        <f t="shared" ref="N457:N520" si="71">L457*(1-K457)+K457*M457</f>
        <v>9.9999999999999995E-7</v>
      </c>
      <c r="O457" s="87">
        <f t="shared" si="69"/>
        <v>2.2625938210283157E-2</v>
      </c>
    </row>
    <row r="458" spans="1:15" x14ac:dyDescent="0.25">
      <c r="A458">
        <f>'OH-离子浓度 '!A467</f>
        <v>0</v>
      </c>
      <c r="B458">
        <f>覆盖面积与厚度!B458</f>
        <v>4.3980504396749627</v>
      </c>
      <c r="C458" s="66">
        <f>覆盖面积与厚度!N458</f>
        <v>1</v>
      </c>
      <c r="D458" s="5">
        <f t="shared" si="65"/>
        <v>18.630542539353492</v>
      </c>
      <c r="E458" s="5">
        <v>9.9999999999999995E-7</v>
      </c>
      <c r="F458" s="5">
        <f t="shared" si="64"/>
        <v>9.9999999999999995E-7</v>
      </c>
      <c r="G458" s="5">
        <f t="shared" si="70"/>
        <v>2.2625938210283157E-2</v>
      </c>
      <c r="J458" s="86">
        <f t="shared" si="66"/>
        <v>4.3980504396749627</v>
      </c>
      <c r="K458" s="86">
        <f t="shared" si="67"/>
        <v>1</v>
      </c>
      <c r="L458" s="87">
        <f t="shared" ref="L458:L521" si="72">L457</f>
        <v>0.98648629040582836</v>
      </c>
      <c r="M458" s="87">
        <f t="shared" si="68"/>
        <v>9.9999999999999995E-7</v>
      </c>
      <c r="N458" s="87">
        <f t="shared" si="71"/>
        <v>9.9999999999999995E-7</v>
      </c>
      <c r="O458" s="87">
        <f t="shared" si="69"/>
        <v>2.2625938210283157E-2</v>
      </c>
    </row>
    <row r="459" spans="1:15" x14ac:dyDescent="0.25">
      <c r="A459">
        <f>'OH-离子浓度 '!A468</f>
        <v>0</v>
      </c>
      <c r="B459">
        <f>覆盖面积与厚度!B459</f>
        <v>4.3982504396749622</v>
      </c>
      <c r="C459" s="66">
        <f>覆盖面积与厚度!N459</f>
        <v>1</v>
      </c>
      <c r="D459" s="5">
        <f t="shared" si="65"/>
        <v>18.630542539353492</v>
      </c>
      <c r="E459" s="5">
        <v>9.9999999999999995E-7</v>
      </c>
      <c r="F459" s="5">
        <f t="shared" si="64"/>
        <v>9.9999999999999995E-7</v>
      </c>
      <c r="G459" s="5">
        <f t="shared" si="70"/>
        <v>2.2625938210283157E-2</v>
      </c>
      <c r="J459" s="86">
        <f t="shared" si="66"/>
        <v>4.3982504396749622</v>
      </c>
      <c r="K459" s="86">
        <f t="shared" si="67"/>
        <v>1</v>
      </c>
      <c r="L459" s="87">
        <f t="shared" si="72"/>
        <v>0.98648629040582836</v>
      </c>
      <c r="M459" s="87">
        <f t="shared" si="68"/>
        <v>9.9999999999999995E-7</v>
      </c>
      <c r="N459" s="87">
        <f t="shared" si="71"/>
        <v>9.9999999999999995E-7</v>
      </c>
      <c r="O459" s="87">
        <f t="shared" si="69"/>
        <v>2.2625938210283157E-2</v>
      </c>
    </row>
    <row r="460" spans="1:15" x14ac:dyDescent="0.25">
      <c r="A460">
        <f>'OH-离子浓度 '!A469</f>
        <v>0</v>
      </c>
      <c r="B460">
        <f>覆盖面积与厚度!B460</f>
        <v>4.3992504396749625</v>
      </c>
      <c r="C460" s="66">
        <f>覆盖面积与厚度!N460</f>
        <v>1</v>
      </c>
      <c r="D460" s="5">
        <f t="shared" si="65"/>
        <v>18.630542539353492</v>
      </c>
      <c r="E460" s="5">
        <v>9.9999999999999995E-7</v>
      </c>
      <c r="F460" s="5">
        <f t="shared" si="64"/>
        <v>9.9999999999999995E-7</v>
      </c>
      <c r="G460" s="5">
        <f t="shared" si="70"/>
        <v>2.2625938210283157E-2</v>
      </c>
      <c r="J460" s="86">
        <f t="shared" si="66"/>
        <v>4.3992504396749625</v>
      </c>
      <c r="K460" s="86">
        <f t="shared" si="67"/>
        <v>1</v>
      </c>
      <c r="L460" s="87">
        <f t="shared" si="72"/>
        <v>0.98648629040582836</v>
      </c>
      <c r="M460" s="87">
        <f t="shared" si="68"/>
        <v>9.9999999999999995E-7</v>
      </c>
      <c r="N460" s="87">
        <f t="shared" si="71"/>
        <v>9.9999999999999995E-7</v>
      </c>
      <c r="O460" s="87">
        <f t="shared" si="69"/>
        <v>2.2625938210283157E-2</v>
      </c>
    </row>
    <row r="461" spans="1:15" x14ac:dyDescent="0.25">
      <c r="A461">
        <f>'OH-离子浓度 '!A470</f>
        <v>0</v>
      </c>
      <c r="B461">
        <f>覆盖面积与厚度!B461</f>
        <v>4.4022504396749627</v>
      </c>
      <c r="C461" s="66">
        <f>覆盖面积与厚度!N461</f>
        <v>1</v>
      </c>
      <c r="D461" s="5">
        <f t="shared" si="65"/>
        <v>18.630542539353492</v>
      </c>
      <c r="E461" s="5">
        <v>9.9999999999999995E-7</v>
      </c>
      <c r="F461" s="5">
        <f t="shared" si="64"/>
        <v>9.9999999999999995E-7</v>
      </c>
      <c r="G461" s="5">
        <f t="shared" si="70"/>
        <v>2.2625938210283157E-2</v>
      </c>
      <c r="J461" s="86">
        <f t="shared" si="66"/>
        <v>4.4022504396749627</v>
      </c>
      <c r="K461" s="86">
        <f t="shared" si="67"/>
        <v>1</v>
      </c>
      <c r="L461" s="87">
        <f t="shared" si="72"/>
        <v>0.98648629040582836</v>
      </c>
      <c r="M461" s="87">
        <f t="shared" si="68"/>
        <v>9.9999999999999995E-7</v>
      </c>
      <c r="N461" s="87">
        <f t="shared" si="71"/>
        <v>9.9999999999999995E-7</v>
      </c>
      <c r="O461" s="87">
        <f t="shared" si="69"/>
        <v>2.2625938210283157E-2</v>
      </c>
    </row>
    <row r="462" spans="1:15" x14ac:dyDescent="0.25">
      <c r="A462">
        <f>'OH-离子浓度 '!A471</f>
        <v>0</v>
      </c>
      <c r="B462">
        <f>覆盖面积与厚度!B462</f>
        <v>4.4052504396749628</v>
      </c>
      <c r="C462" s="66">
        <f>覆盖面积与厚度!N462</f>
        <v>1</v>
      </c>
      <c r="D462" s="5">
        <f t="shared" si="65"/>
        <v>18.630542539353492</v>
      </c>
      <c r="E462" s="5">
        <v>9.9999999999999995E-7</v>
      </c>
      <c r="F462" s="5">
        <f t="shared" si="64"/>
        <v>9.9999999999999995E-7</v>
      </c>
      <c r="G462" s="5">
        <f t="shared" si="70"/>
        <v>2.2625938210283157E-2</v>
      </c>
      <c r="J462" s="86">
        <f t="shared" si="66"/>
        <v>4.4052504396749628</v>
      </c>
      <c r="K462" s="86">
        <f t="shared" si="67"/>
        <v>1</v>
      </c>
      <c r="L462" s="87">
        <f t="shared" si="72"/>
        <v>0.98648629040582836</v>
      </c>
      <c r="M462" s="87">
        <f t="shared" si="68"/>
        <v>9.9999999999999995E-7</v>
      </c>
      <c r="N462" s="87">
        <f t="shared" si="71"/>
        <v>9.9999999999999995E-7</v>
      </c>
      <c r="O462" s="87">
        <f t="shared" si="69"/>
        <v>2.2625938210283157E-2</v>
      </c>
    </row>
    <row r="463" spans="1:15" x14ac:dyDescent="0.25">
      <c r="A463">
        <f>'OH-离子浓度 '!A472</f>
        <v>0</v>
      </c>
      <c r="B463">
        <f>覆盖面积与厚度!B463</f>
        <v>4.4072504396749625</v>
      </c>
      <c r="C463" s="66">
        <f>覆盖面积与厚度!N463</f>
        <v>1</v>
      </c>
      <c r="D463" s="5">
        <f t="shared" si="65"/>
        <v>18.630542539353492</v>
      </c>
      <c r="E463" s="5">
        <v>9.9999999999999995E-7</v>
      </c>
      <c r="F463" s="5">
        <f t="shared" si="64"/>
        <v>9.9999999999999995E-7</v>
      </c>
      <c r="G463" s="5">
        <f t="shared" si="70"/>
        <v>2.2625938210283157E-2</v>
      </c>
      <c r="J463" s="86">
        <f t="shared" si="66"/>
        <v>4.4072504396749625</v>
      </c>
      <c r="K463" s="86">
        <f t="shared" si="67"/>
        <v>1</v>
      </c>
      <c r="L463" s="87">
        <f t="shared" si="72"/>
        <v>0.98648629040582836</v>
      </c>
      <c r="M463" s="87">
        <f t="shared" si="68"/>
        <v>9.9999999999999995E-7</v>
      </c>
      <c r="N463" s="87">
        <f t="shared" si="71"/>
        <v>9.9999999999999995E-7</v>
      </c>
      <c r="O463" s="87">
        <f t="shared" si="69"/>
        <v>2.2625938210283157E-2</v>
      </c>
    </row>
    <row r="464" spans="1:15" x14ac:dyDescent="0.25">
      <c r="A464">
        <f>'OH-离子浓度 '!A473</f>
        <v>0</v>
      </c>
      <c r="B464">
        <f>覆盖面积与厚度!B464</f>
        <v>4.4172504396749623</v>
      </c>
      <c r="C464" s="66">
        <f>覆盖面积与厚度!N464</f>
        <v>1</v>
      </c>
      <c r="D464" s="5">
        <f t="shared" si="65"/>
        <v>18.630542539353492</v>
      </c>
      <c r="E464" s="5">
        <v>9.9999999999999995E-7</v>
      </c>
      <c r="F464" s="5">
        <f t="shared" si="64"/>
        <v>9.9999999999999995E-7</v>
      </c>
      <c r="G464" s="5">
        <f t="shared" si="70"/>
        <v>2.2625938210283157E-2</v>
      </c>
      <c r="J464" s="86">
        <f t="shared" si="66"/>
        <v>4.4172504396749623</v>
      </c>
      <c r="K464" s="86">
        <f t="shared" si="67"/>
        <v>1</v>
      </c>
      <c r="L464" s="87">
        <f t="shared" si="72"/>
        <v>0.98648629040582836</v>
      </c>
      <c r="M464" s="87">
        <f t="shared" si="68"/>
        <v>9.9999999999999995E-7</v>
      </c>
      <c r="N464" s="87">
        <f t="shared" si="71"/>
        <v>9.9999999999999995E-7</v>
      </c>
      <c r="O464" s="87">
        <f t="shared" si="69"/>
        <v>2.2625938210283157E-2</v>
      </c>
    </row>
    <row r="465" spans="1:15" x14ac:dyDescent="0.25">
      <c r="A465">
        <f>'OH-离子浓度 '!A474</f>
        <v>0</v>
      </c>
      <c r="B465">
        <f>覆盖面积与厚度!B465</f>
        <v>4.4472504396749626</v>
      </c>
      <c r="C465" s="66">
        <f>覆盖面积与厚度!N465</f>
        <v>1</v>
      </c>
      <c r="D465" s="5">
        <f t="shared" si="65"/>
        <v>18.630542539353492</v>
      </c>
      <c r="E465" s="5">
        <v>9.9999999999999995E-7</v>
      </c>
      <c r="F465" s="5">
        <f t="shared" si="64"/>
        <v>9.9999999999999995E-7</v>
      </c>
      <c r="G465" s="5">
        <f t="shared" si="70"/>
        <v>2.2625938210283157E-2</v>
      </c>
      <c r="J465" s="86">
        <f t="shared" si="66"/>
        <v>4.4472504396749626</v>
      </c>
      <c r="K465" s="86">
        <f t="shared" si="67"/>
        <v>1</v>
      </c>
      <c r="L465" s="87">
        <f t="shared" si="72"/>
        <v>0.98648629040582836</v>
      </c>
      <c r="M465" s="87">
        <f t="shared" si="68"/>
        <v>9.9999999999999995E-7</v>
      </c>
      <c r="N465" s="87">
        <f t="shared" si="71"/>
        <v>9.9999999999999995E-7</v>
      </c>
      <c r="O465" s="87">
        <f t="shared" si="69"/>
        <v>2.2625938210283157E-2</v>
      </c>
    </row>
    <row r="466" spans="1:15" x14ac:dyDescent="0.25">
      <c r="A466">
        <f>'OH-离子浓度 '!A475</f>
        <v>0</v>
      </c>
      <c r="B466">
        <f>覆盖面积与厚度!B466</f>
        <v>4.4772504396749628</v>
      </c>
      <c r="C466" s="66">
        <f>覆盖面积与厚度!N466</f>
        <v>1</v>
      </c>
      <c r="D466" s="5">
        <f t="shared" si="65"/>
        <v>18.630542539353492</v>
      </c>
      <c r="E466" s="5">
        <v>9.9999999999999995E-7</v>
      </c>
      <c r="F466" s="5">
        <f t="shared" si="64"/>
        <v>9.9999999999999995E-7</v>
      </c>
      <c r="G466" s="5">
        <f t="shared" si="70"/>
        <v>2.2625938210283157E-2</v>
      </c>
      <c r="J466" s="86">
        <f t="shared" si="66"/>
        <v>4.4772504396749628</v>
      </c>
      <c r="K466" s="86">
        <f t="shared" si="67"/>
        <v>1</v>
      </c>
      <c r="L466" s="87">
        <f t="shared" si="72"/>
        <v>0.98648629040582836</v>
      </c>
      <c r="M466" s="87">
        <f t="shared" si="68"/>
        <v>9.9999999999999995E-7</v>
      </c>
      <c r="N466" s="87">
        <f t="shared" si="71"/>
        <v>9.9999999999999995E-7</v>
      </c>
      <c r="O466" s="87">
        <f t="shared" si="69"/>
        <v>2.2625938210283157E-2</v>
      </c>
    </row>
    <row r="467" spans="1:15" x14ac:dyDescent="0.25">
      <c r="A467">
        <f>'OH-离子浓度 '!A476</f>
        <v>0</v>
      </c>
      <c r="B467">
        <f>覆盖面积与厚度!B467</f>
        <v>4.4972504396749624</v>
      </c>
      <c r="C467" s="66">
        <f>覆盖面积与厚度!N467</f>
        <v>1</v>
      </c>
      <c r="D467" s="5">
        <f t="shared" si="65"/>
        <v>18.630542539353492</v>
      </c>
      <c r="E467" s="5">
        <v>9.9999999999999995E-7</v>
      </c>
      <c r="F467" s="5">
        <f t="shared" ref="F467:F530" si="73">D467*(1-C467)+E467*C467</f>
        <v>9.9999999999999995E-7</v>
      </c>
      <c r="G467" s="5">
        <f t="shared" si="70"/>
        <v>2.2625938210283157E-2</v>
      </c>
      <c r="J467" s="86">
        <f t="shared" si="66"/>
        <v>4.4972504396749624</v>
      </c>
      <c r="K467" s="86">
        <f t="shared" si="67"/>
        <v>1</v>
      </c>
      <c r="L467" s="87">
        <f t="shared" si="72"/>
        <v>0.98648629040582836</v>
      </c>
      <c r="M467" s="87">
        <f t="shared" si="68"/>
        <v>9.9999999999999995E-7</v>
      </c>
      <c r="N467" s="87">
        <f t="shared" si="71"/>
        <v>9.9999999999999995E-7</v>
      </c>
      <c r="O467" s="87">
        <f t="shared" si="69"/>
        <v>2.2625938210283157E-2</v>
      </c>
    </row>
    <row r="468" spans="1:15" x14ac:dyDescent="0.25">
      <c r="A468">
        <f>'OH-离子浓度 '!A477</f>
        <v>0</v>
      </c>
      <c r="B468">
        <f>覆盖面积与厚度!B468</f>
        <v>4.5472504396749622</v>
      </c>
      <c r="C468" s="66">
        <f>覆盖面积与厚度!N468</f>
        <v>1</v>
      </c>
      <c r="D468" s="5">
        <f t="shared" si="65"/>
        <v>18.630542539353492</v>
      </c>
      <c r="E468" s="5">
        <v>9.9999999999999995E-7</v>
      </c>
      <c r="F468" s="5">
        <f t="shared" si="73"/>
        <v>9.9999999999999995E-7</v>
      </c>
      <c r="G468" s="5">
        <f t="shared" si="70"/>
        <v>2.2625938210283157E-2</v>
      </c>
      <c r="J468" s="86">
        <f t="shared" si="66"/>
        <v>4.5472504396749622</v>
      </c>
      <c r="K468" s="86">
        <f t="shared" si="67"/>
        <v>1</v>
      </c>
      <c r="L468" s="87">
        <f t="shared" si="72"/>
        <v>0.98648629040582836</v>
      </c>
      <c r="M468" s="87">
        <f t="shared" si="68"/>
        <v>9.9999999999999995E-7</v>
      </c>
      <c r="N468" s="87">
        <f t="shared" si="71"/>
        <v>9.9999999999999995E-7</v>
      </c>
      <c r="O468" s="87">
        <f t="shared" si="69"/>
        <v>2.2625938210283157E-2</v>
      </c>
    </row>
    <row r="469" spans="1:15" x14ac:dyDescent="0.25">
      <c r="A469" t="str">
        <f>'OH-离子浓度 '!A478</f>
        <v>(t1+t2)*16</v>
      </c>
      <c r="B469">
        <f>覆盖面积与厚度!B469</f>
        <v>4.5972504396749621</v>
      </c>
      <c r="C469" s="66">
        <f>覆盖面积与厚度!N469</f>
        <v>1</v>
      </c>
      <c r="D469" s="5">
        <f t="shared" si="65"/>
        <v>18.630542539353492</v>
      </c>
      <c r="E469" s="5">
        <v>9.9999999999999995E-7</v>
      </c>
      <c r="F469" s="5">
        <f t="shared" si="73"/>
        <v>9.9999999999999995E-7</v>
      </c>
      <c r="G469" s="5">
        <f t="shared" si="70"/>
        <v>2.2625938210283157E-2</v>
      </c>
      <c r="J469" s="86">
        <f t="shared" si="66"/>
        <v>4.5972504396749621</v>
      </c>
      <c r="K469" s="86">
        <f t="shared" si="67"/>
        <v>1</v>
      </c>
      <c r="L469" s="87">
        <f t="shared" si="72"/>
        <v>0.98648629040582836</v>
      </c>
      <c r="M469" s="87">
        <f t="shared" si="68"/>
        <v>9.9999999999999995E-7</v>
      </c>
      <c r="N469" s="87">
        <f t="shared" si="71"/>
        <v>9.9999999999999995E-7</v>
      </c>
      <c r="O469" s="87">
        <f t="shared" si="69"/>
        <v>2.2625938210283157E-2</v>
      </c>
    </row>
    <row r="470" spans="1:15" x14ac:dyDescent="0.25">
      <c r="A470">
        <f>'OH-离子浓度 '!A479</f>
        <v>4.6903844971211042</v>
      </c>
      <c r="B470">
        <f>覆盖面积与厚度!B470</f>
        <v>4.6472504396749628</v>
      </c>
      <c r="C470" s="66">
        <f>覆盖面积与厚度!N470</f>
        <v>1</v>
      </c>
      <c r="D470" s="5">
        <f t="shared" si="65"/>
        <v>18.630542539353492</v>
      </c>
      <c r="E470" s="5">
        <v>9.9999999999999995E-7</v>
      </c>
      <c r="F470" s="5">
        <f t="shared" si="73"/>
        <v>9.9999999999999995E-7</v>
      </c>
      <c r="G470" s="5">
        <f t="shared" si="70"/>
        <v>2.2625938210283157E-2</v>
      </c>
      <c r="J470" s="86">
        <f t="shared" si="66"/>
        <v>4.6472504396749628</v>
      </c>
      <c r="K470" s="86">
        <f t="shared" si="67"/>
        <v>1</v>
      </c>
      <c r="L470" s="87">
        <f t="shared" si="72"/>
        <v>0.98648629040582836</v>
      </c>
      <c r="M470" s="87">
        <f t="shared" si="68"/>
        <v>9.9999999999999995E-7</v>
      </c>
      <c r="N470" s="87">
        <f t="shared" si="71"/>
        <v>9.9999999999999995E-7</v>
      </c>
      <c r="O470" s="87">
        <f t="shared" si="69"/>
        <v>2.2625938210283157E-2</v>
      </c>
    </row>
    <row r="471" spans="1:15" x14ac:dyDescent="0.25">
      <c r="A471">
        <f>'OH-离子浓度 '!A480</f>
        <v>0.2931415442581049</v>
      </c>
      <c r="B471">
        <f>覆盖面积与厚度!B471</f>
        <v>4.6903994707450316</v>
      </c>
      <c r="C471" s="66">
        <f>覆盖面积与厚度!N471</f>
        <v>1</v>
      </c>
      <c r="D471" s="5">
        <f t="shared" si="65"/>
        <v>18.630542539353492</v>
      </c>
      <c r="E471" s="5">
        <v>9.9999999999999995E-7</v>
      </c>
      <c r="F471" s="5">
        <f t="shared" si="73"/>
        <v>9.9999999999999995E-7</v>
      </c>
      <c r="G471" s="5">
        <f t="shared" si="70"/>
        <v>2.2625938210283157E-2</v>
      </c>
      <c r="J471" s="86">
        <f t="shared" si="66"/>
        <v>4.6903994707450316</v>
      </c>
      <c r="K471" s="86">
        <f t="shared" si="67"/>
        <v>1</v>
      </c>
      <c r="L471" s="87">
        <f t="shared" si="72"/>
        <v>0.98648629040582836</v>
      </c>
      <c r="M471" s="87">
        <f t="shared" si="68"/>
        <v>9.9999999999999995E-7</v>
      </c>
      <c r="N471" s="87">
        <f t="shared" si="71"/>
        <v>9.9999999999999995E-7</v>
      </c>
      <c r="O471" s="87">
        <f t="shared" si="69"/>
        <v>2.2625938210283157E-2</v>
      </c>
    </row>
    <row r="472" spans="1:15" x14ac:dyDescent="0.25">
      <c r="A472">
        <f>'OH-离子浓度 '!A481</f>
        <v>0</v>
      </c>
      <c r="B472">
        <f>覆盖面积与厚度!B472</f>
        <v>4.6903994708450316</v>
      </c>
      <c r="C472" s="66">
        <f>覆盖面积与厚度!N472</f>
        <v>1</v>
      </c>
      <c r="D472" s="5">
        <f t="shared" si="65"/>
        <v>38553.307199181574</v>
      </c>
      <c r="E472" s="5">
        <v>9.9999999999999995E-7</v>
      </c>
      <c r="F472" s="5">
        <f t="shared" si="73"/>
        <v>9.9999999999999995E-7</v>
      </c>
      <c r="G472" s="5">
        <f t="shared" si="70"/>
        <v>2.2625938210283157E-2</v>
      </c>
      <c r="J472" s="86">
        <f t="shared" si="66"/>
        <v>4.6903994708450316</v>
      </c>
      <c r="K472" s="86">
        <f t="shared" si="67"/>
        <v>1</v>
      </c>
      <c r="L472" s="87">
        <f t="shared" si="72"/>
        <v>0.98648629040582836</v>
      </c>
      <c r="M472" s="87">
        <f t="shared" si="68"/>
        <v>9.9999999999999995E-7</v>
      </c>
      <c r="N472" s="87">
        <f t="shared" si="71"/>
        <v>9.9999999999999995E-7</v>
      </c>
      <c r="O472" s="87">
        <f t="shared" si="69"/>
        <v>2.2625938210283157E-2</v>
      </c>
    </row>
    <row r="473" spans="1:15" x14ac:dyDescent="0.25">
      <c r="A473">
        <f>'OH-离子浓度 '!A482</f>
        <v>0</v>
      </c>
      <c r="B473">
        <f>覆盖面积与厚度!B473</f>
        <v>4.6903994711450316</v>
      </c>
      <c r="C473" s="66">
        <f>覆盖面积与厚度!N473</f>
        <v>1</v>
      </c>
      <c r="D473" s="5">
        <f t="shared" si="65"/>
        <v>38553.307199181574</v>
      </c>
      <c r="E473" s="5">
        <v>9.9999999999999995E-7</v>
      </c>
      <c r="F473" s="5">
        <f t="shared" si="73"/>
        <v>9.9999999999999995E-7</v>
      </c>
      <c r="G473" s="5">
        <f t="shared" si="70"/>
        <v>2.2625938210283157E-2</v>
      </c>
      <c r="J473" s="86">
        <f t="shared" si="66"/>
        <v>4.6903994711450316</v>
      </c>
      <c r="K473" s="86">
        <f t="shared" si="67"/>
        <v>1</v>
      </c>
      <c r="L473" s="87">
        <f t="shared" si="72"/>
        <v>0.98648629040582836</v>
      </c>
      <c r="M473" s="87">
        <f t="shared" si="68"/>
        <v>9.9999999999999995E-7</v>
      </c>
      <c r="N473" s="87">
        <f t="shared" si="71"/>
        <v>9.9999999999999995E-7</v>
      </c>
      <c r="O473" s="87">
        <f t="shared" si="69"/>
        <v>2.2625938210283157E-2</v>
      </c>
    </row>
    <row r="474" spans="1:15" x14ac:dyDescent="0.25">
      <c r="A474">
        <f>'OH-离子浓度 '!A483</f>
        <v>0</v>
      </c>
      <c r="B474">
        <f>覆盖面积与厚度!B474</f>
        <v>4.6903994715450317</v>
      </c>
      <c r="C474" s="66">
        <f>覆盖面积与厚度!N474</f>
        <v>1</v>
      </c>
      <c r="D474" s="5">
        <f t="shared" si="65"/>
        <v>38553.307199181574</v>
      </c>
      <c r="E474" s="5">
        <v>9.9999999999999995E-7</v>
      </c>
      <c r="F474" s="5">
        <f t="shared" si="73"/>
        <v>9.9999999999999995E-7</v>
      </c>
      <c r="G474" s="5">
        <f t="shared" si="70"/>
        <v>2.2625938210283157E-2</v>
      </c>
      <c r="J474" s="86">
        <f t="shared" si="66"/>
        <v>4.6903994715450317</v>
      </c>
      <c r="K474" s="86">
        <f t="shared" si="67"/>
        <v>1</v>
      </c>
      <c r="L474" s="87">
        <f t="shared" si="72"/>
        <v>0.98648629040582836</v>
      </c>
      <c r="M474" s="87">
        <f t="shared" si="68"/>
        <v>9.9999999999999995E-7</v>
      </c>
      <c r="N474" s="87">
        <f t="shared" si="71"/>
        <v>9.9999999999999995E-7</v>
      </c>
      <c r="O474" s="87">
        <f t="shared" si="69"/>
        <v>2.2625938210283157E-2</v>
      </c>
    </row>
    <row r="475" spans="1:15" x14ac:dyDescent="0.25">
      <c r="A475">
        <f>'OH-离子浓度 '!A484</f>
        <v>0</v>
      </c>
      <c r="B475">
        <f>覆盖面积与厚度!B475</f>
        <v>4.6903994717450317</v>
      </c>
      <c r="C475" s="66">
        <f>覆盖面积与厚度!N475</f>
        <v>1</v>
      </c>
      <c r="D475" s="5">
        <f t="shared" si="65"/>
        <v>38553.307199181574</v>
      </c>
      <c r="E475" s="5">
        <v>9.9999999999999995E-7</v>
      </c>
      <c r="F475" s="5">
        <f t="shared" si="73"/>
        <v>9.9999999999999995E-7</v>
      </c>
      <c r="G475" s="5">
        <f t="shared" si="70"/>
        <v>2.2625938210283157E-2</v>
      </c>
      <c r="J475" s="86">
        <f t="shared" si="66"/>
        <v>4.6903994717450317</v>
      </c>
      <c r="K475" s="86">
        <f t="shared" si="67"/>
        <v>1</v>
      </c>
      <c r="L475" s="87">
        <f t="shared" si="72"/>
        <v>0.98648629040582836</v>
      </c>
      <c r="M475" s="87">
        <f t="shared" si="68"/>
        <v>9.9999999999999995E-7</v>
      </c>
      <c r="N475" s="87">
        <f t="shared" si="71"/>
        <v>9.9999999999999995E-7</v>
      </c>
      <c r="O475" s="87">
        <f t="shared" si="69"/>
        <v>2.2625938210283157E-2</v>
      </c>
    </row>
    <row r="476" spans="1:15" x14ac:dyDescent="0.25">
      <c r="A476">
        <f>'OH-离子浓度 '!A485</f>
        <v>0</v>
      </c>
      <c r="B476">
        <f>覆盖面积与厚度!B476</f>
        <v>4.6903994807450315</v>
      </c>
      <c r="C476" s="66">
        <f>覆盖面积与厚度!N476</f>
        <v>1</v>
      </c>
      <c r="D476" s="5">
        <f t="shared" si="65"/>
        <v>38553.307199181574</v>
      </c>
      <c r="E476" s="5">
        <v>9.9999999999999995E-7</v>
      </c>
      <c r="F476" s="5">
        <f t="shared" si="73"/>
        <v>9.9999999999999995E-7</v>
      </c>
      <c r="G476" s="5">
        <f t="shared" si="70"/>
        <v>2.2625938210283157E-2</v>
      </c>
      <c r="J476" s="86">
        <f t="shared" si="66"/>
        <v>4.6903994807450315</v>
      </c>
      <c r="K476" s="86">
        <f t="shared" si="67"/>
        <v>1</v>
      </c>
      <c r="L476" s="87">
        <f t="shared" si="72"/>
        <v>0.98648629040582836</v>
      </c>
      <c r="M476" s="87">
        <f t="shared" si="68"/>
        <v>9.9999999999999995E-7</v>
      </c>
      <c r="N476" s="87">
        <f t="shared" si="71"/>
        <v>9.9999999999999995E-7</v>
      </c>
      <c r="O476" s="87">
        <f t="shared" si="69"/>
        <v>2.2625938210283157E-2</v>
      </c>
    </row>
    <row r="477" spans="1:15" x14ac:dyDescent="0.25">
      <c r="A477">
        <f>'OH-离子浓度 '!A486</f>
        <v>0</v>
      </c>
      <c r="B477">
        <f>覆盖面积与厚度!B477</f>
        <v>4.6903995707450319</v>
      </c>
      <c r="C477" s="66">
        <f>覆盖面积与厚度!N477</f>
        <v>1</v>
      </c>
      <c r="D477" s="5">
        <f t="shared" si="65"/>
        <v>38553.307199181574</v>
      </c>
      <c r="E477" s="5">
        <v>9.9999999999999995E-7</v>
      </c>
      <c r="F477" s="5">
        <f t="shared" si="73"/>
        <v>9.9999999999999995E-7</v>
      </c>
      <c r="G477" s="5">
        <f t="shared" si="70"/>
        <v>2.2625938210283157E-2</v>
      </c>
      <c r="J477" s="86">
        <f t="shared" si="66"/>
        <v>4.6903995707450319</v>
      </c>
      <c r="K477" s="86">
        <f t="shared" si="67"/>
        <v>1</v>
      </c>
      <c r="L477" s="87">
        <f t="shared" si="72"/>
        <v>0.98648629040582836</v>
      </c>
      <c r="M477" s="87">
        <f t="shared" si="68"/>
        <v>9.9999999999999995E-7</v>
      </c>
      <c r="N477" s="87">
        <f t="shared" si="71"/>
        <v>9.9999999999999995E-7</v>
      </c>
      <c r="O477" s="87">
        <f t="shared" si="69"/>
        <v>2.2625938210283157E-2</v>
      </c>
    </row>
    <row r="478" spans="1:15" x14ac:dyDescent="0.25">
      <c r="A478">
        <f>'OH-离子浓度 '!A487</f>
        <v>0</v>
      </c>
      <c r="B478">
        <f>覆盖面积与厚度!B478</f>
        <v>4.6904004707450317</v>
      </c>
      <c r="C478" s="66">
        <f>覆盖面积与厚度!N478</f>
        <v>1</v>
      </c>
      <c r="D478" s="5">
        <f t="shared" si="65"/>
        <v>38553.307199181574</v>
      </c>
      <c r="E478" s="5">
        <v>9.9999999999999995E-7</v>
      </c>
      <c r="F478" s="5">
        <f t="shared" si="73"/>
        <v>9.9999999999999995E-7</v>
      </c>
      <c r="G478" s="5">
        <f t="shared" si="70"/>
        <v>2.2625938210283157E-2</v>
      </c>
      <c r="J478" s="86">
        <f t="shared" si="66"/>
        <v>4.6904004707450317</v>
      </c>
      <c r="K478" s="86">
        <f t="shared" si="67"/>
        <v>1</v>
      </c>
      <c r="L478" s="87">
        <f t="shared" si="72"/>
        <v>0.98648629040582836</v>
      </c>
      <c r="M478" s="87">
        <f t="shared" si="68"/>
        <v>9.9999999999999995E-7</v>
      </c>
      <c r="N478" s="87">
        <f t="shared" si="71"/>
        <v>9.9999999999999995E-7</v>
      </c>
      <c r="O478" s="87">
        <f t="shared" si="69"/>
        <v>2.2625938210283157E-2</v>
      </c>
    </row>
    <row r="479" spans="1:15" x14ac:dyDescent="0.25">
      <c r="A479">
        <f>'OH-离子浓度 '!A488</f>
        <v>7.4868119641229509E-6</v>
      </c>
      <c r="B479">
        <f>覆盖面积与厚度!B479</f>
        <v>4.6904069575569958</v>
      </c>
      <c r="C479" s="66">
        <f>覆盖面积与厚度!N479</f>
        <v>1</v>
      </c>
      <c r="D479" s="5">
        <f t="shared" si="65"/>
        <v>38553.307199181574</v>
      </c>
      <c r="E479" s="5">
        <v>9.9999999999999995E-7</v>
      </c>
      <c r="F479" s="5">
        <f t="shared" si="73"/>
        <v>9.9999999999999995E-7</v>
      </c>
      <c r="G479" s="5">
        <f t="shared" si="70"/>
        <v>2.2625938210283157E-2</v>
      </c>
      <c r="J479" s="86">
        <f t="shared" si="66"/>
        <v>4.6904069575569958</v>
      </c>
      <c r="K479" s="86">
        <f t="shared" si="67"/>
        <v>1</v>
      </c>
      <c r="L479" s="87">
        <f t="shared" si="72"/>
        <v>0.98648629040582836</v>
      </c>
      <c r="M479" s="87">
        <f t="shared" si="68"/>
        <v>9.9999999999999995E-7</v>
      </c>
      <c r="N479" s="87">
        <f t="shared" si="71"/>
        <v>9.9999999999999995E-7</v>
      </c>
      <c r="O479" s="87">
        <f t="shared" si="69"/>
        <v>2.2625938210283157E-2</v>
      </c>
    </row>
    <row r="480" spans="1:15" x14ac:dyDescent="0.25">
      <c r="A480">
        <f>'OH-离子浓度 '!A489</f>
        <v>0</v>
      </c>
      <c r="B480">
        <f>覆盖面积与厚度!B480</f>
        <v>4.6904094707450312</v>
      </c>
      <c r="C480" s="66">
        <f>覆盖面积与厚度!N480</f>
        <v>1</v>
      </c>
      <c r="D480" s="5">
        <f t="shared" si="65"/>
        <v>18.630542539353492</v>
      </c>
      <c r="E480" s="5">
        <v>9.9999999999999995E-7</v>
      </c>
      <c r="F480" s="5">
        <f t="shared" si="73"/>
        <v>9.9999999999999995E-7</v>
      </c>
      <c r="G480" s="5">
        <f t="shared" si="70"/>
        <v>2.2625938210283157E-2</v>
      </c>
      <c r="J480" s="86">
        <f t="shared" si="66"/>
        <v>4.6904094707450312</v>
      </c>
      <c r="K480" s="86">
        <f t="shared" si="67"/>
        <v>1</v>
      </c>
      <c r="L480" s="87">
        <f t="shared" si="72"/>
        <v>0.98648629040582836</v>
      </c>
      <c r="M480" s="87">
        <f t="shared" si="68"/>
        <v>9.9999999999999995E-7</v>
      </c>
      <c r="N480" s="87">
        <f t="shared" si="71"/>
        <v>9.9999999999999995E-7</v>
      </c>
      <c r="O480" s="87">
        <f t="shared" si="69"/>
        <v>2.2625938210283157E-2</v>
      </c>
    </row>
    <row r="481" spans="1:15" x14ac:dyDescent="0.25">
      <c r="A481">
        <f>'OH-离子浓度 '!A490</f>
        <v>0</v>
      </c>
      <c r="B481">
        <f>覆盖面积与厚度!B481</f>
        <v>4.6904194707450317</v>
      </c>
      <c r="C481" s="66">
        <f>覆盖面积与厚度!N481</f>
        <v>1</v>
      </c>
      <c r="D481" s="5">
        <f t="shared" si="65"/>
        <v>18.630542539353492</v>
      </c>
      <c r="E481" s="5">
        <v>9.9999999999999995E-7</v>
      </c>
      <c r="F481" s="5">
        <f t="shared" si="73"/>
        <v>9.9999999999999995E-7</v>
      </c>
      <c r="G481" s="5">
        <f t="shared" si="70"/>
        <v>2.2625938210283157E-2</v>
      </c>
      <c r="J481" s="86">
        <f t="shared" si="66"/>
        <v>4.6904194707450317</v>
      </c>
      <c r="K481" s="86">
        <f t="shared" si="67"/>
        <v>1</v>
      </c>
      <c r="L481" s="87">
        <f t="shared" si="72"/>
        <v>0.98648629040582836</v>
      </c>
      <c r="M481" s="87">
        <f t="shared" si="68"/>
        <v>9.9999999999999995E-7</v>
      </c>
      <c r="N481" s="87">
        <f t="shared" si="71"/>
        <v>9.9999999999999995E-7</v>
      </c>
      <c r="O481" s="87">
        <f t="shared" si="69"/>
        <v>2.2625938210283157E-2</v>
      </c>
    </row>
    <row r="482" spans="1:15" x14ac:dyDescent="0.25">
      <c r="A482">
        <f>'OH-离子浓度 '!A491</f>
        <v>0</v>
      </c>
      <c r="B482">
        <f>覆盖面积与厚度!B482</f>
        <v>4.6904494707450315</v>
      </c>
      <c r="C482" s="66">
        <f>覆盖面积与厚度!N482</f>
        <v>1</v>
      </c>
      <c r="D482" s="5">
        <f t="shared" si="65"/>
        <v>18.630542539353492</v>
      </c>
      <c r="E482" s="5">
        <v>9.9999999999999995E-7</v>
      </c>
      <c r="F482" s="5">
        <f t="shared" si="73"/>
        <v>9.9999999999999995E-7</v>
      </c>
      <c r="G482" s="5">
        <f t="shared" si="70"/>
        <v>2.2625938210283157E-2</v>
      </c>
      <c r="J482" s="86">
        <f t="shared" si="66"/>
        <v>4.6904494707450315</v>
      </c>
      <c r="K482" s="86">
        <f t="shared" si="67"/>
        <v>1</v>
      </c>
      <c r="L482" s="87">
        <f t="shared" si="72"/>
        <v>0.98648629040582836</v>
      </c>
      <c r="M482" s="87">
        <f t="shared" si="68"/>
        <v>9.9999999999999995E-7</v>
      </c>
      <c r="N482" s="87">
        <f t="shared" si="71"/>
        <v>9.9999999999999995E-7</v>
      </c>
      <c r="O482" s="87">
        <f t="shared" si="69"/>
        <v>2.2625938210283157E-2</v>
      </c>
    </row>
    <row r="483" spans="1:15" x14ac:dyDescent="0.25">
      <c r="A483">
        <f>'OH-离子浓度 '!A492</f>
        <v>0</v>
      </c>
      <c r="B483">
        <f>覆盖面积与厚度!B483</f>
        <v>4.6904794707450312</v>
      </c>
      <c r="C483" s="66">
        <f>覆盖面积与厚度!N483</f>
        <v>1</v>
      </c>
      <c r="D483" s="5">
        <f t="shared" si="65"/>
        <v>18.630542539353492</v>
      </c>
      <c r="E483" s="5">
        <v>9.9999999999999995E-7</v>
      </c>
      <c r="F483" s="5">
        <f t="shared" si="73"/>
        <v>9.9999999999999995E-7</v>
      </c>
      <c r="G483" s="5">
        <f t="shared" si="70"/>
        <v>2.2625938210283157E-2</v>
      </c>
      <c r="J483" s="86">
        <f t="shared" si="66"/>
        <v>4.6904794707450312</v>
      </c>
      <c r="K483" s="86">
        <f t="shared" si="67"/>
        <v>1</v>
      </c>
      <c r="L483" s="87">
        <f t="shared" si="72"/>
        <v>0.98648629040582836</v>
      </c>
      <c r="M483" s="87">
        <f t="shared" si="68"/>
        <v>9.9999999999999995E-7</v>
      </c>
      <c r="N483" s="87">
        <f t="shared" si="71"/>
        <v>9.9999999999999995E-7</v>
      </c>
      <c r="O483" s="87">
        <f t="shared" si="69"/>
        <v>2.2625938210283157E-2</v>
      </c>
    </row>
    <row r="484" spans="1:15" x14ac:dyDescent="0.25">
      <c r="A484">
        <f>'OH-离子浓度 '!A493</f>
        <v>0</v>
      </c>
      <c r="B484">
        <f>覆盖面积与厚度!B484</f>
        <v>4.6904994707450314</v>
      </c>
      <c r="C484" s="66">
        <f>覆盖面积与厚度!N484</f>
        <v>1</v>
      </c>
      <c r="D484" s="5">
        <f t="shared" si="65"/>
        <v>18.630542539353492</v>
      </c>
      <c r="E484" s="5">
        <v>9.9999999999999995E-7</v>
      </c>
      <c r="F484" s="5">
        <f t="shared" si="73"/>
        <v>9.9999999999999995E-7</v>
      </c>
      <c r="G484" s="5">
        <f t="shared" si="70"/>
        <v>2.2625938210283157E-2</v>
      </c>
      <c r="J484" s="86">
        <f t="shared" si="66"/>
        <v>4.6904994707450314</v>
      </c>
      <c r="K484" s="86">
        <f t="shared" si="67"/>
        <v>1</v>
      </c>
      <c r="L484" s="87">
        <f t="shared" si="72"/>
        <v>0.98648629040582836</v>
      </c>
      <c r="M484" s="87">
        <f t="shared" si="68"/>
        <v>9.9999999999999995E-7</v>
      </c>
      <c r="N484" s="87">
        <f t="shared" si="71"/>
        <v>9.9999999999999995E-7</v>
      </c>
      <c r="O484" s="87">
        <f t="shared" si="69"/>
        <v>2.2625938210283157E-2</v>
      </c>
    </row>
    <row r="485" spans="1:15" x14ac:dyDescent="0.25">
      <c r="A485">
        <f>'OH-离子浓度 '!A494</f>
        <v>0</v>
      </c>
      <c r="B485">
        <f>覆盖面积与厚度!B485</f>
        <v>4.6905994707450311</v>
      </c>
      <c r="C485" s="66">
        <f>覆盖面积与厚度!N485</f>
        <v>1</v>
      </c>
      <c r="D485" s="5">
        <f t="shared" si="65"/>
        <v>18.630542539353492</v>
      </c>
      <c r="E485" s="5">
        <v>9.9999999999999995E-7</v>
      </c>
      <c r="F485" s="5">
        <f t="shared" si="73"/>
        <v>9.9999999999999995E-7</v>
      </c>
      <c r="G485" s="5">
        <f t="shared" si="70"/>
        <v>2.2625938210283157E-2</v>
      </c>
      <c r="J485" s="86">
        <f t="shared" si="66"/>
        <v>4.6905994707450311</v>
      </c>
      <c r="K485" s="86">
        <f t="shared" si="67"/>
        <v>1</v>
      </c>
      <c r="L485" s="87">
        <f t="shared" si="72"/>
        <v>0.98648629040582836</v>
      </c>
      <c r="M485" s="87">
        <f t="shared" si="68"/>
        <v>9.9999999999999995E-7</v>
      </c>
      <c r="N485" s="87">
        <f t="shared" si="71"/>
        <v>9.9999999999999995E-7</v>
      </c>
      <c r="O485" s="87">
        <f t="shared" si="69"/>
        <v>2.2625938210283157E-2</v>
      </c>
    </row>
    <row r="486" spans="1:15" x14ac:dyDescent="0.25">
      <c r="A486">
        <f>'OH-离子浓度 '!A495</f>
        <v>0</v>
      </c>
      <c r="B486">
        <f>覆盖面积与厚度!B486</f>
        <v>4.6908994707450313</v>
      </c>
      <c r="C486" s="66">
        <f>覆盖面积与厚度!N486</f>
        <v>1</v>
      </c>
      <c r="D486" s="5">
        <f t="shared" ref="D486:D549" si="74">D457</f>
        <v>18.630542539353492</v>
      </c>
      <c r="E486" s="5">
        <v>9.9999999999999995E-7</v>
      </c>
      <c r="F486" s="5">
        <f t="shared" si="73"/>
        <v>9.9999999999999995E-7</v>
      </c>
      <c r="G486" s="5">
        <f t="shared" si="70"/>
        <v>2.2625938210283157E-2</v>
      </c>
      <c r="J486" s="86">
        <f t="shared" si="66"/>
        <v>4.6908994707450313</v>
      </c>
      <c r="K486" s="86">
        <f t="shared" si="67"/>
        <v>1</v>
      </c>
      <c r="L486" s="87">
        <f t="shared" si="72"/>
        <v>0.98648629040582836</v>
      </c>
      <c r="M486" s="87">
        <f t="shared" si="68"/>
        <v>9.9999999999999995E-7</v>
      </c>
      <c r="N486" s="87">
        <f t="shared" si="71"/>
        <v>9.9999999999999995E-7</v>
      </c>
      <c r="O486" s="87">
        <f t="shared" si="69"/>
        <v>2.2625938210283157E-2</v>
      </c>
    </row>
    <row r="487" spans="1:15" x14ac:dyDescent="0.25">
      <c r="A487">
        <f>'OH-离子浓度 '!A496</f>
        <v>0</v>
      </c>
      <c r="B487">
        <f>覆盖面积与厚度!B487</f>
        <v>4.6911994707450315</v>
      </c>
      <c r="C487" s="66">
        <f>覆盖面积与厚度!N487</f>
        <v>1</v>
      </c>
      <c r="D487" s="5">
        <f t="shared" si="74"/>
        <v>18.630542539353492</v>
      </c>
      <c r="E487" s="5">
        <v>9.9999999999999995E-7</v>
      </c>
      <c r="F487" s="5">
        <f t="shared" si="73"/>
        <v>9.9999999999999995E-7</v>
      </c>
      <c r="G487" s="5">
        <f t="shared" si="70"/>
        <v>2.2625938210283157E-2</v>
      </c>
      <c r="J487" s="86">
        <f t="shared" si="66"/>
        <v>4.6911994707450315</v>
      </c>
      <c r="K487" s="86">
        <f t="shared" si="67"/>
        <v>1</v>
      </c>
      <c r="L487" s="87">
        <f t="shared" si="72"/>
        <v>0.98648629040582836</v>
      </c>
      <c r="M487" s="87">
        <f t="shared" si="68"/>
        <v>9.9999999999999995E-7</v>
      </c>
      <c r="N487" s="87">
        <f t="shared" si="71"/>
        <v>9.9999999999999995E-7</v>
      </c>
      <c r="O487" s="87">
        <f t="shared" si="69"/>
        <v>2.2625938210283157E-2</v>
      </c>
    </row>
    <row r="488" spans="1:15" x14ac:dyDescent="0.25">
      <c r="A488">
        <f>'OH-离子浓度 '!A497</f>
        <v>0</v>
      </c>
      <c r="B488">
        <f>覆盖面积与厚度!B488</f>
        <v>4.6913994707450319</v>
      </c>
      <c r="C488" s="66">
        <f>覆盖面积与厚度!N488</f>
        <v>1</v>
      </c>
      <c r="D488" s="5">
        <f t="shared" si="74"/>
        <v>18.630542539353492</v>
      </c>
      <c r="E488" s="5">
        <v>9.9999999999999995E-7</v>
      </c>
      <c r="F488" s="5">
        <f t="shared" si="73"/>
        <v>9.9999999999999995E-7</v>
      </c>
      <c r="G488" s="5">
        <f t="shared" si="70"/>
        <v>2.2625938210283157E-2</v>
      </c>
      <c r="J488" s="86">
        <f t="shared" si="66"/>
        <v>4.6913994707450319</v>
      </c>
      <c r="K488" s="86">
        <f t="shared" si="67"/>
        <v>1</v>
      </c>
      <c r="L488" s="87">
        <f t="shared" si="72"/>
        <v>0.98648629040582836</v>
      </c>
      <c r="M488" s="87">
        <f t="shared" si="68"/>
        <v>9.9999999999999995E-7</v>
      </c>
      <c r="N488" s="87">
        <f t="shared" si="71"/>
        <v>9.9999999999999995E-7</v>
      </c>
      <c r="O488" s="87">
        <f t="shared" si="69"/>
        <v>2.2625938210283157E-2</v>
      </c>
    </row>
    <row r="489" spans="1:15" x14ac:dyDescent="0.25">
      <c r="A489">
        <f>'OH-离子浓度 '!A498</f>
        <v>0</v>
      </c>
      <c r="B489">
        <f>覆盖面积与厚度!B489</f>
        <v>4.6923994707450314</v>
      </c>
      <c r="C489" s="66">
        <f>覆盖面积与厚度!N489</f>
        <v>1</v>
      </c>
      <c r="D489" s="5">
        <f t="shared" si="74"/>
        <v>18.630542539353492</v>
      </c>
      <c r="E489" s="5">
        <v>9.9999999999999995E-7</v>
      </c>
      <c r="F489" s="5">
        <f t="shared" si="73"/>
        <v>9.9999999999999995E-7</v>
      </c>
      <c r="G489" s="5">
        <f t="shared" si="70"/>
        <v>2.2625938210283157E-2</v>
      </c>
      <c r="J489" s="86">
        <f t="shared" si="66"/>
        <v>4.6923994707450314</v>
      </c>
      <c r="K489" s="86">
        <f t="shared" si="67"/>
        <v>1</v>
      </c>
      <c r="L489" s="87">
        <f t="shared" si="72"/>
        <v>0.98648629040582836</v>
      </c>
      <c r="M489" s="87">
        <f t="shared" si="68"/>
        <v>9.9999999999999995E-7</v>
      </c>
      <c r="N489" s="87">
        <f t="shared" si="71"/>
        <v>9.9999999999999995E-7</v>
      </c>
      <c r="O489" s="87">
        <f t="shared" si="69"/>
        <v>2.2625938210283157E-2</v>
      </c>
    </row>
    <row r="490" spans="1:15" x14ac:dyDescent="0.25">
      <c r="A490">
        <f>'OH-离子浓度 '!A499</f>
        <v>0</v>
      </c>
      <c r="B490">
        <f>覆盖面积与厚度!B490</f>
        <v>4.6953994707450315</v>
      </c>
      <c r="C490" s="66">
        <f>覆盖面积与厚度!N490</f>
        <v>1</v>
      </c>
      <c r="D490" s="5">
        <f t="shared" si="74"/>
        <v>18.630542539353492</v>
      </c>
      <c r="E490" s="5">
        <v>9.9999999999999995E-7</v>
      </c>
      <c r="F490" s="5">
        <f t="shared" si="73"/>
        <v>9.9999999999999995E-7</v>
      </c>
      <c r="G490" s="5">
        <f t="shared" si="70"/>
        <v>2.2625938210283157E-2</v>
      </c>
      <c r="J490" s="86">
        <f t="shared" si="66"/>
        <v>4.6953994707450315</v>
      </c>
      <c r="K490" s="86">
        <f t="shared" si="67"/>
        <v>1</v>
      </c>
      <c r="L490" s="87">
        <f t="shared" si="72"/>
        <v>0.98648629040582836</v>
      </c>
      <c r="M490" s="87">
        <f t="shared" si="68"/>
        <v>9.9999999999999995E-7</v>
      </c>
      <c r="N490" s="87">
        <f t="shared" si="71"/>
        <v>9.9999999999999995E-7</v>
      </c>
      <c r="O490" s="87">
        <f t="shared" si="69"/>
        <v>2.2625938210283157E-2</v>
      </c>
    </row>
    <row r="491" spans="1:15" x14ac:dyDescent="0.25">
      <c r="A491">
        <f>'OH-离子浓度 '!A500</f>
        <v>0</v>
      </c>
      <c r="B491">
        <f>覆盖面积与厚度!B491</f>
        <v>4.6983994707450316</v>
      </c>
      <c r="C491" s="66">
        <f>覆盖面积与厚度!N491</f>
        <v>1</v>
      </c>
      <c r="D491" s="5">
        <f t="shared" si="74"/>
        <v>18.630542539353492</v>
      </c>
      <c r="E491" s="5">
        <v>9.9999999999999995E-7</v>
      </c>
      <c r="F491" s="5">
        <f t="shared" si="73"/>
        <v>9.9999999999999995E-7</v>
      </c>
      <c r="G491" s="5">
        <f t="shared" si="70"/>
        <v>2.2625938210283157E-2</v>
      </c>
      <c r="J491" s="86">
        <f t="shared" si="66"/>
        <v>4.6983994707450316</v>
      </c>
      <c r="K491" s="86">
        <f t="shared" si="67"/>
        <v>1</v>
      </c>
      <c r="L491" s="87">
        <f t="shared" si="72"/>
        <v>0.98648629040582836</v>
      </c>
      <c r="M491" s="87">
        <f t="shared" si="68"/>
        <v>9.9999999999999995E-7</v>
      </c>
      <c r="N491" s="87">
        <f t="shared" si="71"/>
        <v>9.9999999999999995E-7</v>
      </c>
      <c r="O491" s="87">
        <f t="shared" si="69"/>
        <v>2.2625938210283157E-2</v>
      </c>
    </row>
    <row r="492" spans="1:15" x14ac:dyDescent="0.25">
      <c r="A492">
        <f>'OH-离子浓度 '!A501</f>
        <v>0</v>
      </c>
      <c r="B492">
        <f>覆盖面积与厚度!B492</f>
        <v>4.7003994707450314</v>
      </c>
      <c r="C492" s="66">
        <f>覆盖面积与厚度!N492</f>
        <v>1</v>
      </c>
      <c r="D492" s="5">
        <f t="shared" si="74"/>
        <v>18.630542539353492</v>
      </c>
      <c r="E492" s="5">
        <v>9.9999999999999995E-7</v>
      </c>
      <c r="F492" s="5">
        <f t="shared" si="73"/>
        <v>9.9999999999999995E-7</v>
      </c>
      <c r="G492" s="5">
        <f t="shared" si="70"/>
        <v>2.2625938210283157E-2</v>
      </c>
      <c r="J492" s="86">
        <f t="shared" si="66"/>
        <v>4.7003994707450314</v>
      </c>
      <c r="K492" s="86">
        <f t="shared" si="67"/>
        <v>1</v>
      </c>
      <c r="L492" s="87">
        <f t="shared" si="72"/>
        <v>0.98648629040582836</v>
      </c>
      <c r="M492" s="87">
        <f t="shared" si="68"/>
        <v>9.9999999999999995E-7</v>
      </c>
      <c r="N492" s="87">
        <f t="shared" si="71"/>
        <v>9.9999999999999995E-7</v>
      </c>
      <c r="O492" s="87">
        <f t="shared" si="69"/>
        <v>2.2625938210283157E-2</v>
      </c>
    </row>
    <row r="493" spans="1:15" x14ac:dyDescent="0.25">
      <c r="A493">
        <f>'OH-离子浓度 '!A502</f>
        <v>0</v>
      </c>
      <c r="B493">
        <f>覆盖面积与厚度!B493</f>
        <v>4.7103994707450312</v>
      </c>
      <c r="C493" s="66">
        <f>覆盖面积与厚度!N493</f>
        <v>1</v>
      </c>
      <c r="D493" s="5">
        <f t="shared" si="74"/>
        <v>18.630542539353492</v>
      </c>
      <c r="E493" s="5">
        <v>9.9999999999999995E-7</v>
      </c>
      <c r="F493" s="5">
        <f t="shared" si="73"/>
        <v>9.9999999999999995E-7</v>
      </c>
      <c r="G493" s="5">
        <f t="shared" si="70"/>
        <v>2.2625938210283157E-2</v>
      </c>
      <c r="J493" s="86">
        <f t="shared" si="66"/>
        <v>4.7103994707450312</v>
      </c>
      <c r="K493" s="86">
        <f t="shared" si="67"/>
        <v>1</v>
      </c>
      <c r="L493" s="87">
        <f t="shared" si="72"/>
        <v>0.98648629040582836</v>
      </c>
      <c r="M493" s="87">
        <f t="shared" si="68"/>
        <v>9.9999999999999995E-7</v>
      </c>
      <c r="N493" s="87">
        <f t="shared" si="71"/>
        <v>9.9999999999999995E-7</v>
      </c>
      <c r="O493" s="87">
        <f t="shared" si="69"/>
        <v>2.2625938210283157E-2</v>
      </c>
    </row>
    <row r="494" spans="1:15" x14ac:dyDescent="0.25">
      <c r="A494">
        <f>'OH-离子浓度 '!A503</f>
        <v>0</v>
      </c>
      <c r="B494">
        <f>覆盖面积与厚度!B494</f>
        <v>4.7403994707450314</v>
      </c>
      <c r="C494" s="66">
        <f>覆盖面积与厚度!N494</f>
        <v>1</v>
      </c>
      <c r="D494" s="5">
        <f t="shared" si="74"/>
        <v>18.630542539353492</v>
      </c>
      <c r="E494" s="5">
        <v>9.9999999999999995E-7</v>
      </c>
      <c r="F494" s="5">
        <f t="shared" si="73"/>
        <v>9.9999999999999995E-7</v>
      </c>
      <c r="G494" s="5">
        <f t="shared" si="70"/>
        <v>2.2625938210283157E-2</v>
      </c>
      <c r="J494" s="86">
        <f t="shared" si="66"/>
        <v>4.7403994707450314</v>
      </c>
      <c r="K494" s="86">
        <f t="shared" si="67"/>
        <v>1</v>
      </c>
      <c r="L494" s="87">
        <f t="shared" si="72"/>
        <v>0.98648629040582836</v>
      </c>
      <c r="M494" s="87">
        <f t="shared" si="68"/>
        <v>9.9999999999999995E-7</v>
      </c>
      <c r="N494" s="87">
        <f t="shared" si="71"/>
        <v>9.9999999999999995E-7</v>
      </c>
      <c r="O494" s="87">
        <f t="shared" si="69"/>
        <v>2.2625938210283157E-2</v>
      </c>
    </row>
    <row r="495" spans="1:15" x14ac:dyDescent="0.25">
      <c r="A495">
        <f>'OH-离子浓度 '!A504</f>
        <v>0</v>
      </c>
      <c r="B495">
        <f>覆盖面积与厚度!B495</f>
        <v>4.7703994707450317</v>
      </c>
      <c r="C495" s="66">
        <f>覆盖面积与厚度!N495</f>
        <v>1</v>
      </c>
      <c r="D495" s="5">
        <f t="shared" si="74"/>
        <v>18.630542539353492</v>
      </c>
      <c r="E495" s="5">
        <v>9.9999999999999995E-7</v>
      </c>
      <c r="F495" s="5">
        <f t="shared" si="73"/>
        <v>9.9999999999999995E-7</v>
      </c>
      <c r="G495" s="5">
        <f t="shared" si="70"/>
        <v>2.2625938210283157E-2</v>
      </c>
      <c r="J495" s="86">
        <f t="shared" si="66"/>
        <v>4.7703994707450317</v>
      </c>
      <c r="K495" s="86">
        <f t="shared" si="67"/>
        <v>1</v>
      </c>
      <c r="L495" s="87">
        <f t="shared" si="72"/>
        <v>0.98648629040582836</v>
      </c>
      <c r="M495" s="87">
        <f t="shared" si="68"/>
        <v>9.9999999999999995E-7</v>
      </c>
      <c r="N495" s="87">
        <f t="shared" si="71"/>
        <v>9.9999999999999995E-7</v>
      </c>
      <c r="O495" s="87">
        <f t="shared" si="69"/>
        <v>2.2625938210283157E-2</v>
      </c>
    </row>
    <row r="496" spans="1:15" x14ac:dyDescent="0.25">
      <c r="A496">
        <f>'OH-离子浓度 '!A505</f>
        <v>0</v>
      </c>
      <c r="B496">
        <f>覆盖面积与厚度!B496</f>
        <v>4.7903994707450313</v>
      </c>
      <c r="C496" s="66">
        <f>覆盖面积与厚度!N496</f>
        <v>1</v>
      </c>
      <c r="D496" s="5">
        <f t="shared" si="74"/>
        <v>18.630542539353492</v>
      </c>
      <c r="E496" s="5">
        <v>9.9999999999999995E-7</v>
      </c>
      <c r="F496" s="5">
        <f t="shared" si="73"/>
        <v>9.9999999999999995E-7</v>
      </c>
      <c r="G496" s="5">
        <f t="shared" si="70"/>
        <v>2.2625938210283157E-2</v>
      </c>
      <c r="J496" s="86">
        <f t="shared" si="66"/>
        <v>4.7903994707450313</v>
      </c>
      <c r="K496" s="86">
        <f t="shared" si="67"/>
        <v>1</v>
      </c>
      <c r="L496" s="87">
        <f t="shared" si="72"/>
        <v>0.98648629040582836</v>
      </c>
      <c r="M496" s="87">
        <f t="shared" si="68"/>
        <v>9.9999999999999995E-7</v>
      </c>
      <c r="N496" s="87">
        <f t="shared" si="71"/>
        <v>9.9999999999999995E-7</v>
      </c>
      <c r="O496" s="87">
        <f t="shared" si="69"/>
        <v>2.2625938210283157E-2</v>
      </c>
    </row>
    <row r="497" spans="1:15" x14ac:dyDescent="0.25">
      <c r="A497">
        <f>'OH-离子浓度 '!A506</f>
        <v>0</v>
      </c>
      <c r="B497">
        <f>覆盖面积与厚度!B497</f>
        <v>4.840399470745032</v>
      </c>
      <c r="C497" s="66">
        <f>覆盖面积与厚度!N497</f>
        <v>1</v>
      </c>
      <c r="D497" s="5">
        <f t="shared" si="74"/>
        <v>18.630542539353492</v>
      </c>
      <c r="E497" s="5">
        <v>9.9999999999999995E-7</v>
      </c>
      <c r="F497" s="5">
        <f t="shared" si="73"/>
        <v>9.9999999999999995E-7</v>
      </c>
      <c r="G497" s="5">
        <f t="shared" si="70"/>
        <v>2.2625938210283157E-2</v>
      </c>
      <c r="J497" s="86">
        <f t="shared" si="66"/>
        <v>4.840399470745032</v>
      </c>
      <c r="K497" s="86">
        <f t="shared" si="67"/>
        <v>1</v>
      </c>
      <c r="L497" s="87">
        <f t="shared" si="72"/>
        <v>0.98648629040582836</v>
      </c>
      <c r="M497" s="87">
        <f t="shared" si="68"/>
        <v>9.9999999999999995E-7</v>
      </c>
      <c r="N497" s="87">
        <f t="shared" si="71"/>
        <v>9.9999999999999995E-7</v>
      </c>
      <c r="O497" s="87">
        <f t="shared" si="69"/>
        <v>2.2625938210283157E-2</v>
      </c>
    </row>
    <row r="498" spans="1:15" x14ac:dyDescent="0.25">
      <c r="A498" t="str">
        <f>'OH-离子浓度 '!A507</f>
        <v>(t1+t2)*17</v>
      </c>
      <c r="B498">
        <f>覆盖面积与厚度!B498</f>
        <v>4.8903994707450318</v>
      </c>
      <c r="C498" s="66">
        <f>覆盖面积与厚度!N498</f>
        <v>1</v>
      </c>
      <c r="D498" s="5">
        <f t="shared" si="74"/>
        <v>18.630542539353492</v>
      </c>
      <c r="E498" s="5">
        <v>9.9999999999999995E-7</v>
      </c>
      <c r="F498" s="5">
        <f t="shared" si="73"/>
        <v>9.9999999999999995E-7</v>
      </c>
      <c r="G498" s="5">
        <f t="shared" si="70"/>
        <v>2.2625938210283157E-2</v>
      </c>
      <c r="J498" s="86">
        <f t="shared" si="66"/>
        <v>4.8903994707450318</v>
      </c>
      <c r="K498" s="86">
        <f t="shared" si="67"/>
        <v>1</v>
      </c>
      <c r="L498" s="87">
        <f t="shared" si="72"/>
        <v>0.98648629040582836</v>
      </c>
      <c r="M498" s="87">
        <f t="shared" si="68"/>
        <v>9.9999999999999995E-7</v>
      </c>
      <c r="N498" s="87">
        <f t="shared" si="71"/>
        <v>9.9999999999999995E-7</v>
      </c>
      <c r="O498" s="87">
        <f t="shared" si="69"/>
        <v>2.2625938210283157E-2</v>
      </c>
    </row>
    <row r="499" spans="1:15" x14ac:dyDescent="0.25">
      <c r="A499">
        <f>'OH-离子浓度 '!A508</f>
        <v>4.983533528191173</v>
      </c>
      <c r="B499">
        <f>覆盖面积与厚度!B499</f>
        <v>4.9403994707450316</v>
      </c>
      <c r="C499" s="66">
        <f>覆盖面积与厚度!N499</f>
        <v>1</v>
      </c>
      <c r="D499" s="5">
        <f t="shared" si="74"/>
        <v>18.630542539353492</v>
      </c>
      <c r="E499" s="5">
        <v>9.9999999999999995E-7</v>
      </c>
      <c r="F499" s="5">
        <f t="shared" si="73"/>
        <v>9.9999999999999995E-7</v>
      </c>
      <c r="G499" s="5">
        <f t="shared" si="70"/>
        <v>2.2625938210283157E-2</v>
      </c>
      <c r="J499" s="86">
        <f t="shared" si="66"/>
        <v>4.9403994707450316</v>
      </c>
      <c r="K499" s="86">
        <f t="shared" si="67"/>
        <v>1</v>
      </c>
      <c r="L499" s="87">
        <f t="shared" si="72"/>
        <v>0.98648629040582836</v>
      </c>
      <c r="M499" s="87">
        <f t="shared" si="68"/>
        <v>9.9999999999999995E-7</v>
      </c>
      <c r="N499" s="87">
        <f t="shared" si="71"/>
        <v>9.9999999999999995E-7</v>
      </c>
      <c r="O499" s="87">
        <f t="shared" si="69"/>
        <v>2.2625938210283157E-2</v>
      </c>
    </row>
    <row r="500" spans="1:15" x14ac:dyDescent="0.25">
      <c r="A500">
        <f>'OH-离子浓度 '!A509</f>
        <v>0.2931415442581049</v>
      </c>
      <c r="B500">
        <f>覆盖面积与厚度!B500</f>
        <v>4.9835485018151005</v>
      </c>
      <c r="C500" s="66">
        <f>覆盖面积与厚度!N500</f>
        <v>1</v>
      </c>
      <c r="D500" s="5">
        <f t="shared" si="74"/>
        <v>18.630542539353492</v>
      </c>
      <c r="E500" s="5">
        <v>9.9999999999999995E-7</v>
      </c>
      <c r="F500" s="5">
        <f t="shared" si="73"/>
        <v>9.9999999999999995E-7</v>
      </c>
      <c r="G500" s="5">
        <f t="shared" si="70"/>
        <v>2.2625938210283157E-2</v>
      </c>
      <c r="J500" s="86">
        <f t="shared" si="66"/>
        <v>4.9835485018151005</v>
      </c>
      <c r="K500" s="86">
        <f t="shared" si="67"/>
        <v>1</v>
      </c>
      <c r="L500" s="87">
        <f t="shared" si="72"/>
        <v>0.98648629040582836</v>
      </c>
      <c r="M500" s="87">
        <f t="shared" si="68"/>
        <v>9.9999999999999995E-7</v>
      </c>
      <c r="N500" s="87">
        <f t="shared" si="71"/>
        <v>9.9999999999999995E-7</v>
      </c>
      <c r="O500" s="87">
        <f t="shared" si="69"/>
        <v>2.2625938210283157E-2</v>
      </c>
    </row>
    <row r="501" spans="1:15" x14ac:dyDescent="0.25">
      <c r="A501">
        <f>'OH-离子浓度 '!A510</f>
        <v>0</v>
      </c>
      <c r="B501">
        <f>覆盖面积与厚度!B501</f>
        <v>4.9835485019151005</v>
      </c>
      <c r="C501" s="66">
        <f>覆盖面积与厚度!N501</f>
        <v>1</v>
      </c>
      <c r="D501" s="5">
        <f t="shared" si="74"/>
        <v>38553.307199181574</v>
      </c>
      <c r="E501" s="5">
        <v>9.9999999999999995E-7</v>
      </c>
      <c r="F501" s="5">
        <f t="shared" si="73"/>
        <v>9.9999999999999995E-7</v>
      </c>
      <c r="G501" s="5">
        <f t="shared" si="70"/>
        <v>2.2625938210283157E-2</v>
      </c>
      <c r="J501" s="86">
        <f t="shared" si="66"/>
        <v>4.9835485019151005</v>
      </c>
      <c r="K501" s="86">
        <f t="shared" si="67"/>
        <v>1</v>
      </c>
      <c r="L501" s="87">
        <f t="shared" si="72"/>
        <v>0.98648629040582836</v>
      </c>
      <c r="M501" s="87">
        <f t="shared" si="68"/>
        <v>9.9999999999999995E-7</v>
      </c>
      <c r="N501" s="87">
        <f t="shared" si="71"/>
        <v>9.9999999999999995E-7</v>
      </c>
      <c r="O501" s="87">
        <f t="shared" si="69"/>
        <v>2.2625938210283157E-2</v>
      </c>
    </row>
    <row r="502" spans="1:15" x14ac:dyDescent="0.25">
      <c r="A502">
        <f>'OH-离子浓度 '!A511</f>
        <v>0</v>
      </c>
      <c r="B502">
        <f>覆盖面积与厚度!B502</f>
        <v>4.9835485022151005</v>
      </c>
      <c r="C502" s="66">
        <f>覆盖面积与厚度!N502</f>
        <v>1</v>
      </c>
      <c r="D502" s="5">
        <f t="shared" si="74"/>
        <v>38553.307199181574</v>
      </c>
      <c r="E502" s="5">
        <v>9.9999999999999995E-7</v>
      </c>
      <c r="F502" s="5">
        <f t="shared" si="73"/>
        <v>9.9999999999999995E-7</v>
      </c>
      <c r="G502" s="5">
        <f t="shared" si="70"/>
        <v>2.2625938210283157E-2</v>
      </c>
      <c r="J502" s="86">
        <f t="shared" si="66"/>
        <v>4.9835485022151005</v>
      </c>
      <c r="K502" s="86">
        <f t="shared" si="67"/>
        <v>1</v>
      </c>
      <c r="L502" s="87">
        <f t="shared" si="72"/>
        <v>0.98648629040582836</v>
      </c>
      <c r="M502" s="87">
        <f t="shared" si="68"/>
        <v>9.9999999999999995E-7</v>
      </c>
      <c r="N502" s="87">
        <f t="shared" si="71"/>
        <v>9.9999999999999995E-7</v>
      </c>
      <c r="O502" s="87">
        <f t="shared" si="69"/>
        <v>2.2625938210283157E-2</v>
      </c>
    </row>
    <row r="503" spans="1:15" x14ac:dyDescent="0.25">
      <c r="A503">
        <f>'OH-离子浓度 '!A512</f>
        <v>0</v>
      </c>
      <c r="B503">
        <f>覆盖面积与厚度!B503</f>
        <v>4.9835485026151005</v>
      </c>
      <c r="C503" s="66">
        <f>覆盖面积与厚度!N503</f>
        <v>1</v>
      </c>
      <c r="D503" s="5">
        <f t="shared" si="74"/>
        <v>38553.307199181574</v>
      </c>
      <c r="E503" s="5">
        <v>9.9999999999999995E-7</v>
      </c>
      <c r="F503" s="5">
        <f t="shared" si="73"/>
        <v>9.9999999999999995E-7</v>
      </c>
      <c r="G503" s="5">
        <f t="shared" si="70"/>
        <v>2.2625938210283157E-2</v>
      </c>
      <c r="J503" s="86">
        <f t="shared" si="66"/>
        <v>4.9835485026151005</v>
      </c>
      <c r="K503" s="86">
        <f t="shared" si="67"/>
        <v>1</v>
      </c>
      <c r="L503" s="87">
        <f t="shared" si="72"/>
        <v>0.98648629040582836</v>
      </c>
      <c r="M503" s="87">
        <f t="shared" si="68"/>
        <v>9.9999999999999995E-7</v>
      </c>
      <c r="N503" s="87">
        <f t="shared" si="71"/>
        <v>9.9999999999999995E-7</v>
      </c>
      <c r="O503" s="87">
        <f t="shared" si="69"/>
        <v>2.2625938210283157E-2</v>
      </c>
    </row>
    <row r="504" spans="1:15" x14ac:dyDescent="0.25">
      <c r="A504">
        <f>'OH-离子浓度 '!A513</f>
        <v>0</v>
      </c>
      <c r="B504">
        <f>覆盖面积与厚度!B504</f>
        <v>4.9835485028151005</v>
      </c>
      <c r="C504" s="66">
        <f>覆盖面积与厚度!N504</f>
        <v>1</v>
      </c>
      <c r="D504" s="5">
        <f t="shared" si="74"/>
        <v>38553.307199181574</v>
      </c>
      <c r="E504" s="5">
        <v>9.9999999999999995E-7</v>
      </c>
      <c r="F504" s="5">
        <f t="shared" si="73"/>
        <v>9.9999999999999995E-7</v>
      </c>
      <c r="G504" s="5">
        <f t="shared" si="70"/>
        <v>2.2625938210283157E-2</v>
      </c>
      <c r="J504" s="86">
        <f t="shared" si="66"/>
        <v>4.9835485028151005</v>
      </c>
      <c r="K504" s="86">
        <f t="shared" si="67"/>
        <v>1</v>
      </c>
      <c r="L504" s="87">
        <f t="shared" si="72"/>
        <v>0.98648629040582836</v>
      </c>
      <c r="M504" s="87">
        <f t="shared" si="68"/>
        <v>9.9999999999999995E-7</v>
      </c>
      <c r="N504" s="87">
        <f t="shared" si="71"/>
        <v>9.9999999999999995E-7</v>
      </c>
      <c r="O504" s="87">
        <f t="shared" si="69"/>
        <v>2.2625938210283157E-2</v>
      </c>
    </row>
    <row r="505" spans="1:15" x14ac:dyDescent="0.25">
      <c r="A505">
        <f>'OH-离子浓度 '!A514</f>
        <v>0</v>
      </c>
      <c r="B505">
        <f>覆盖面积与厚度!B505</f>
        <v>4.9835485118151004</v>
      </c>
      <c r="C505" s="66">
        <f>覆盖面积与厚度!N505</f>
        <v>1</v>
      </c>
      <c r="D505" s="5">
        <f t="shared" si="74"/>
        <v>38553.307199181574</v>
      </c>
      <c r="E505" s="5">
        <v>9.9999999999999995E-7</v>
      </c>
      <c r="F505" s="5">
        <f t="shared" si="73"/>
        <v>9.9999999999999995E-7</v>
      </c>
      <c r="G505" s="5">
        <f t="shared" si="70"/>
        <v>2.2625938210283157E-2</v>
      </c>
      <c r="J505" s="86">
        <f t="shared" si="66"/>
        <v>4.9835485118151004</v>
      </c>
      <c r="K505" s="86">
        <f t="shared" si="67"/>
        <v>1</v>
      </c>
      <c r="L505" s="87">
        <f t="shared" si="72"/>
        <v>0.98648629040582836</v>
      </c>
      <c r="M505" s="87">
        <f t="shared" si="68"/>
        <v>9.9999999999999995E-7</v>
      </c>
      <c r="N505" s="87">
        <f t="shared" si="71"/>
        <v>9.9999999999999995E-7</v>
      </c>
      <c r="O505" s="87">
        <f t="shared" si="69"/>
        <v>2.2625938210283157E-2</v>
      </c>
    </row>
    <row r="506" spans="1:15" x14ac:dyDescent="0.25">
      <c r="A506">
        <f>'OH-离子浓度 '!A515</f>
        <v>0</v>
      </c>
      <c r="B506">
        <f>覆盖面积与厚度!B506</f>
        <v>4.9835486018151007</v>
      </c>
      <c r="C506" s="66">
        <f>覆盖面积与厚度!N506</f>
        <v>1</v>
      </c>
      <c r="D506" s="5">
        <f t="shared" si="74"/>
        <v>38553.307199181574</v>
      </c>
      <c r="E506" s="5">
        <v>9.9999999999999995E-7</v>
      </c>
      <c r="F506" s="5">
        <f t="shared" si="73"/>
        <v>9.9999999999999995E-7</v>
      </c>
      <c r="G506" s="5">
        <f t="shared" si="70"/>
        <v>2.2625938210283157E-2</v>
      </c>
      <c r="J506" s="86">
        <f t="shared" si="66"/>
        <v>4.9835486018151007</v>
      </c>
      <c r="K506" s="86">
        <f t="shared" si="67"/>
        <v>1</v>
      </c>
      <c r="L506" s="87">
        <f t="shared" si="72"/>
        <v>0.98648629040582836</v>
      </c>
      <c r="M506" s="87">
        <f t="shared" si="68"/>
        <v>9.9999999999999995E-7</v>
      </c>
      <c r="N506" s="87">
        <f t="shared" si="71"/>
        <v>9.9999999999999995E-7</v>
      </c>
      <c r="O506" s="87">
        <f t="shared" si="69"/>
        <v>2.2625938210283157E-2</v>
      </c>
    </row>
    <row r="507" spans="1:15" x14ac:dyDescent="0.25">
      <c r="A507">
        <f>'OH-离子浓度 '!A516</f>
        <v>0</v>
      </c>
      <c r="B507">
        <f>覆盖面积与厚度!B507</f>
        <v>4.9835495018151006</v>
      </c>
      <c r="C507" s="66">
        <f>覆盖面积与厚度!N507</f>
        <v>1</v>
      </c>
      <c r="D507" s="5">
        <f t="shared" si="74"/>
        <v>38553.307199181574</v>
      </c>
      <c r="E507" s="5">
        <v>9.9999999999999995E-7</v>
      </c>
      <c r="F507" s="5">
        <f t="shared" si="73"/>
        <v>9.9999999999999995E-7</v>
      </c>
      <c r="G507" s="5">
        <f t="shared" si="70"/>
        <v>2.2625938210283157E-2</v>
      </c>
      <c r="J507" s="86">
        <f t="shared" si="66"/>
        <v>4.9835495018151006</v>
      </c>
      <c r="K507" s="86">
        <f t="shared" si="67"/>
        <v>1</v>
      </c>
      <c r="L507" s="87">
        <f t="shared" si="72"/>
        <v>0.98648629040582836</v>
      </c>
      <c r="M507" s="87">
        <f t="shared" si="68"/>
        <v>9.9999999999999995E-7</v>
      </c>
      <c r="N507" s="87">
        <f t="shared" si="71"/>
        <v>9.9999999999999995E-7</v>
      </c>
      <c r="O507" s="87">
        <f t="shared" si="69"/>
        <v>2.2625938210283157E-2</v>
      </c>
    </row>
    <row r="508" spans="1:15" x14ac:dyDescent="0.25">
      <c r="A508">
        <f>'OH-离子浓度 '!A517</f>
        <v>7.4868119641229509E-6</v>
      </c>
      <c r="B508">
        <f>覆盖面积与厚度!B508</f>
        <v>4.9835559886270646</v>
      </c>
      <c r="C508" s="66">
        <f>覆盖面积与厚度!N508</f>
        <v>1</v>
      </c>
      <c r="D508" s="5">
        <f t="shared" si="74"/>
        <v>38553.307199181574</v>
      </c>
      <c r="E508" s="5">
        <v>9.9999999999999995E-7</v>
      </c>
      <c r="F508" s="5">
        <f t="shared" si="73"/>
        <v>9.9999999999999995E-7</v>
      </c>
      <c r="G508" s="5">
        <f t="shared" si="70"/>
        <v>2.2625938210283157E-2</v>
      </c>
      <c r="J508" s="86">
        <f t="shared" si="66"/>
        <v>4.9835559886270646</v>
      </c>
      <c r="K508" s="86">
        <f t="shared" si="67"/>
        <v>1</v>
      </c>
      <c r="L508" s="87">
        <f t="shared" si="72"/>
        <v>0.98648629040582836</v>
      </c>
      <c r="M508" s="87">
        <f t="shared" si="68"/>
        <v>9.9999999999999995E-7</v>
      </c>
      <c r="N508" s="87">
        <f t="shared" si="71"/>
        <v>9.9999999999999995E-7</v>
      </c>
      <c r="O508" s="87">
        <f t="shared" si="69"/>
        <v>2.2625938210283157E-2</v>
      </c>
    </row>
    <row r="509" spans="1:15" x14ac:dyDescent="0.25">
      <c r="A509">
        <f>'OH-离子浓度 '!A518</f>
        <v>0</v>
      </c>
      <c r="B509">
        <f>覆盖面积与厚度!B509</f>
        <v>4.983558501815101</v>
      </c>
      <c r="C509" s="66">
        <f>覆盖面积与厚度!N509</f>
        <v>1</v>
      </c>
      <c r="D509" s="5">
        <f t="shared" si="74"/>
        <v>18.630542539353492</v>
      </c>
      <c r="E509" s="5">
        <v>9.9999999999999995E-7</v>
      </c>
      <c r="F509" s="5">
        <f t="shared" si="73"/>
        <v>9.9999999999999995E-7</v>
      </c>
      <c r="G509" s="5">
        <f t="shared" si="70"/>
        <v>2.2625938210283157E-2</v>
      </c>
      <c r="J509" s="86">
        <f t="shared" si="66"/>
        <v>4.983558501815101</v>
      </c>
      <c r="K509" s="86">
        <f t="shared" si="67"/>
        <v>1</v>
      </c>
      <c r="L509" s="87">
        <f t="shared" si="72"/>
        <v>0.98648629040582836</v>
      </c>
      <c r="M509" s="87">
        <f t="shared" si="68"/>
        <v>9.9999999999999995E-7</v>
      </c>
      <c r="N509" s="87">
        <f t="shared" si="71"/>
        <v>9.9999999999999995E-7</v>
      </c>
      <c r="O509" s="87">
        <f t="shared" si="69"/>
        <v>2.2625938210283157E-2</v>
      </c>
    </row>
    <row r="510" spans="1:15" x14ac:dyDescent="0.25">
      <c r="A510">
        <f>'OH-离子浓度 '!A519</f>
        <v>0</v>
      </c>
      <c r="B510">
        <f>覆盖面积与厚度!B510</f>
        <v>4.9835685018151006</v>
      </c>
      <c r="C510" s="66">
        <f>覆盖面积与厚度!N510</f>
        <v>1</v>
      </c>
      <c r="D510" s="5">
        <f t="shared" si="74"/>
        <v>18.630542539353492</v>
      </c>
      <c r="E510" s="5">
        <v>9.9999999999999995E-7</v>
      </c>
      <c r="F510" s="5">
        <f t="shared" si="73"/>
        <v>9.9999999999999995E-7</v>
      </c>
      <c r="G510" s="5">
        <f t="shared" si="70"/>
        <v>2.2625938210283157E-2</v>
      </c>
      <c r="J510" s="86">
        <f t="shared" si="66"/>
        <v>4.9835685018151006</v>
      </c>
      <c r="K510" s="86">
        <f t="shared" si="67"/>
        <v>1</v>
      </c>
      <c r="L510" s="87">
        <f t="shared" si="72"/>
        <v>0.98648629040582836</v>
      </c>
      <c r="M510" s="87">
        <f t="shared" si="68"/>
        <v>9.9999999999999995E-7</v>
      </c>
      <c r="N510" s="87">
        <f t="shared" si="71"/>
        <v>9.9999999999999995E-7</v>
      </c>
      <c r="O510" s="87">
        <f t="shared" si="69"/>
        <v>2.2625938210283157E-2</v>
      </c>
    </row>
    <row r="511" spans="1:15" x14ac:dyDescent="0.25">
      <c r="A511">
        <f>'OH-离子浓度 '!A520</f>
        <v>0</v>
      </c>
      <c r="B511">
        <f>覆盖面积与厚度!B511</f>
        <v>4.9835985018151003</v>
      </c>
      <c r="C511" s="66">
        <f>覆盖面积与厚度!N511</f>
        <v>1</v>
      </c>
      <c r="D511" s="5">
        <f t="shared" si="74"/>
        <v>18.630542539353492</v>
      </c>
      <c r="E511" s="5">
        <v>9.9999999999999995E-7</v>
      </c>
      <c r="F511" s="5">
        <f t="shared" si="73"/>
        <v>9.9999999999999995E-7</v>
      </c>
      <c r="G511" s="5">
        <f t="shared" si="70"/>
        <v>2.2625938210283157E-2</v>
      </c>
      <c r="J511" s="86">
        <f t="shared" si="66"/>
        <v>4.9835985018151003</v>
      </c>
      <c r="K511" s="86">
        <f t="shared" si="67"/>
        <v>1</v>
      </c>
      <c r="L511" s="87">
        <f t="shared" si="72"/>
        <v>0.98648629040582836</v>
      </c>
      <c r="M511" s="87">
        <f t="shared" si="68"/>
        <v>9.9999999999999995E-7</v>
      </c>
      <c r="N511" s="87">
        <f t="shared" si="71"/>
        <v>9.9999999999999995E-7</v>
      </c>
      <c r="O511" s="87">
        <f t="shared" si="69"/>
        <v>2.2625938210283157E-2</v>
      </c>
    </row>
    <row r="512" spans="1:15" x14ac:dyDescent="0.25">
      <c r="A512">
        <f>'OH-离子浓度 '!A521</f>
        <v>0</v>
      </c>
      <c r="B512">
        <f>覆盖面积与厚度!B512</f>
        <v>4.983628501815101</v>
      </c>
      <c r="C512" s="66">
        <f>覆盖面积与厚度!N512</f>
        <v>1</v>
      </c>
      <c r="D512" s="5">
        <f t="shared" si="74"/>
        <v>18.630542539353492</v>
      </c>
      <c r="E512" s="5">
        <v>9.9999999999999995E-7</v>
      </c>
      <c r="F512" s="5">
        <f t="shared" si="73"/>
        <v>9.9999999999999995E-7</v>
      </c>
      <c r="G512" s="5">
        <f t="shared" si="70"/>
        <v>2.2625938210283157E-2</v>
      </c>
      <c r="J512" s="86">
        <f t="shared" si="66"/>
        <v>4.983628501815101</v>
      </c>
      <c r="K512" s="86">
        <f t="shared" si="67"/>
        <v>1</v>
      </c>
      <c r="L512" s="87">
        <f t="shared" si="72"/>
        <v>0.98648629040582836</v>
      </c>
      <c r="M512" s="87">
        <f t="shared" si="68"/>
        <v>9.9999999999999995E-7</v>
      </c>
      <c r="N512" s="87">
        <f t="shared" si="71"/>
        <v>9.9999999999999995E-7</v>
      </c>
      <c r="O512" s="87">
        <f t="shared" si="69"/>
        <v>2.2625938210283157E-2</v>
      </c>
    </row>
    <row r="513" spans="1:15" x14ac:dyDescent="0.25">
      <c r="A513">
        <f>'OH-离子浓度 '!A522</f>
        <v>0</v>
      </c>
      <c r="B513">
        <f>覆盖面积与厚度!B513</f>
        <v>4.9836485018151002</v>
      </c>
      <c r="C513" s="66">
        <f>覆盖面积与厚度!N513</f>
        <v>1</v>
      </c>
      <c r="D513" s="5">
        <f t="shared" si="74"/>
        <v>18.630542539353492</v>
      </c>
      <c r="E513" s="5">
        <v>9.9999999999999995E-7</v>
      </c>
      <c r="F513" s="5">
        <f t="shared" si="73"/>
        <v>9.9999999999999995E-7</v>
      </c>
      <c r="G513" s="5">
        <f t="shared" si="70"/>
        <v>2.2625938210283157E-2</v>
      </c>
      <c r="J513" s="86">
        <f t="shared" si="66"/>
        <v>4.9836485018151002</v>
      </c>
      <c r="K513" s="86">
        <f t="shared" si="67"/>
        <v>1</v>
      </c>
      <c r="L513" s="87">
        <f t="shared" si="72"/>
        <v>0.98648629040582836</v>
      </c>
      <c r="M513" s="87">
        <f t="shared" si="68"/>
        <v>9.9999999999999995E-7</v>
      </c>
      <c r="N513" s="87">
        <f t="shared" si="71"/>
        <v>9.9999999999999995E-7</v>
      </c>
      <c r="O513" s="87">
        <f t="shared" si="69"/>
        <v>2.2625938210283157E-2</v>
      </c>
    </row>
    <row r="514" spans="1:15" x14ac:dyDescent="0.25">
      <c r="A514">
        <f>'OH-离子浓度 '!A523</f>
        <v>0</v>
      </c>
      <c r="B514">
        <f>覆盖面积与厚度!B514</f>
        <v>4.9837485018151009</v>
      </c>
      <c r="C514" s="66">
        <f>覆盖面积与厚度!N514</f>
        <v>1</v>
      </c>
      <c r="D514" s="5">
        <f t="shared" si="74"/>
        <v>18.630542539353492</v>
      </c>
      <c r="E514" s="5">
        <v>9.9999999999999995E-7</v>
      </c>
      <c r="F514" s="5">
        <f t="shared" si="73"/>
        <v>9.9999999999999995E-7</v>
      </c>
      <c r="G514" s="5">
        <f t="shared" si="70"/>
        <v>2.2625938210283157E-2</v>
      </c>
      <c r="J514" s="86">
        <f t="shared" si="66"/>
        <v>4.9837485018151009</v>
      </c>
      <c r="K514" s="86">
        <f t="shared" si="67"/>
        <v>1</v>
      </c>
      <c r="L514" s="87">
        <f t="shared" si="72"/>
        <v>0.98648629040582836</v>
      </c>
      <c r="M514" s="87">
        <f t="shared" si="68"/>
        <v>9.9999999999999995E-7</v>
      </c>
      <c r="N514" s="87">
        <f t="shared" si="71"/>
        <v>9.9999999999999995E-7</v>
      </c>
      <c r="O514" s="87">
        <f t="shared" si="69"/>
        <v>2.2625938210283157E-2</v>
      </c>
    </row>
    <row r="515" spans="1:15" x14ac:dyDescent="0.25">
      <c r="A515">
        <f>'OH-离子浓度 '!A524</f>
        <v>0</v>
      </c>
      <c r="B515">
        <f>覆盖面积与厚度!B515</f>
        <v>4.9840485018151011</v>
      </c>
      <c r="C515" s="66">
        <f>覆盖面积与厚度!N515</f>
        <v>1</v>
      </c>
      <c r="D515" s="5">
        <f t="shared" si="74"/>
        <v>18.630542539353492</v>
      </c>
      <c r="E515" s="5">
        <v>9.9999999999999995E-7</v>
      </c>
      <c r="F515" s="5">
        <f t="shared" si="73"/>
        <v>9.9999999999999995E-7</v>
      </c>
      <c r="G515" s="5">
        <f t="shared" si="70"/>
        <v>2.2625938210283157E-2</v>
      </c>
      <c r="J515" s="86">
        <f t="shared" si="66"/>
        <v>4.9840485018151011</v>
      </c>
      <c r="K515" s="86">
        <f t="shared" si="67"/>
        <v>1</v>
      </c>
      <c r="L515" s="87">
        <f t="shared" si="72"/>
        <v>0.98648629040582836</v>
      </c>
      <c r="M515" s="87">
        <f t="shared" si="68"/>
        <v>9.9999999999999995E-7</v>
      </c>
      <c r="N515" s="87">
        <f t="shared" si="71"/>
        <v>9.9999999999999995E-7</v>
      </c>
      <c r="O515" s="87">
        <f t="shared" si="69"/>
        <v>2.2625938210283157E-2</v>
      </c>
    </row>
    <row r="516" spans="1:15" x14ac:dyDescent="0.25">
      <c r="A516">
        <f>'OH-离子浓度 '!A525</f>
        <v>0</v>
      </c>
      <c r="B516">
        <f>覆盖面积与厚度!B516</f>
        <v>4.9843485018151004</v>
      </c>
      <c r="C516" s="66">
        <f>覆盖面积与厚度!N516</f>
        <v>1</v>
      </c>
      <c r="D516" s="5">
        <f t="shared" si="74"/>
        <v>18.630542539353492</v>
      </c>
      <c r="E516" s="5">
        <v>9.9999999999999995E-7</v>
      </c>
      <c r="F516" s="5">
        <f t="shared" si="73"/>
        <v>9.9999999999999995E-7</v>
      </c>
      <c r="G516" s="5">
        <f t="shared" si="70"/>
        <v>2.2625938210283157E-2</v>
      </c>
      <c r="J516" s="86">
        <f t="shared" si="66"/>
        <v>4.9843485018151004</v>
      </c>
      <c r="K516" s="86">
        <f t="shared" si="67"/>
        <v>1</v>
      </c>
      <c r="L516" s="87">
        <f t="shared" si="72"/>
        <v>0.98648629040582836</v>
      </c>
      <c r="M516" s="87">
        <f t="shared" si="68"/>
        <v>9.9999999999999995E-7</v>
      </c>
      <c r="N516" s="87">
        <f t="shared" si="71"/>
        <v>9.9999999999999995E-7</v>
      </c>
      <c r="O516" s="87">
        <f t="shared" si="69"/>
        <v>2.2625938210283157E-2</v>
      </c>
    </row>
    <row r="517" spans="1:15" x14ac:dyDescent="0.25">
      <c r="A517">
        <f>'OH-离子浓度 '!A526</f>
        <v>0</v>
      </c>
      <c r="B517">
        <f>覆盖面积与厚度!B517</f>
        <v>4.9845485018151008</v>
      </c>
      <c r="C517" s="66">
        <f>覆盖面积与厚度!N517</f>
        <v>1</v>
      </c>
      <c r="D517" s="5">
        <f t="shared" si="74"/>
        <v>18.630542539353492</v>
      </c>
      <c r="E517" s="5">
        <v>9.9999999999999995E-7</v>
      </c>
      <c r="F517" s="5">
        <f t="shared" si="73"/>
        <v>9.9999999999999995E-7</v>
      </c>
      <c r="G517" s="5">
        <f t="shared" si="70"/>
        <v>2.2625938210283157E-2</v>
      </c>
      <c r="J517" s="86">
        <f t="shared" si="66"/>
        <v>4.9845485018151008</v>
      </c>
      <c r="K517" s="86">
        <f t="shared" si="67"/>
        <v>1</v>
      </c>
      <c r="L517" s="87">
        <f t="shared" si="72"/>
        <v>0.98648629040582836</v>
      </c>
      <c r="M517" s="87">
        <f t="shared" si="68"/>
        <v>9.9999999999999995E-7</v>
      </c>
      <c r="N517" s="87">
        <f t="shared" si="71"/>
        <v>9.9999999999999995E-7</v>
      </c>
      <c r="O517" s="87">
        <f t="shared" si="69"/>
        <v>2.2625938210283157E-2</v>
      </c>
    </row>
    <row r="518" spans="1:15" x14ac:dyDescent="0.25">
      <c r="A518">
        <f>'OH-离子浓度 '!A527</f>
        <v>0</v>
      </c>
      <c r="B518">
        <f>覆盖面积与厚度!B518</f>
        <v>4.9855485018151011</v>
      </c>
      <c r="C518" s="66">
        <f>覆盖面积与厚度!N518</f>
        <v>1</v>
      </c>
      <c r="D518" s="5">
        <f t="shared" si="74"/>
        <v>18.630542539353492</v>
      </c>
      <c r="E518" s="5">
        <v>9.9999999999999995E-7</v>
      </c>
      <c r="F518" s="5">
        <f t="shared" si="73"/>
        <v>9.9999999999999995E-7</v>
      </c>
      <c r="G518" s="5">
        <f t="shared" si="70"/>
        <v>2.2625938210283157E-2</v>
      </c>
      <c r="J518" s="86">
        <f t="shared" si="66"/>
        <v>4.9855485018151011</v>
      </c>
      <c r="K518" s="86">
        <f t="shared" si="67"/>
        <v>1</v>
      </c>
      <c r="L518" s="87">
        <f t="shared" si="72"/>
        <v>0.98648629040582836</v>
      </c>
      <c r="M518" s="87">
        <f t="shared" si="68"/>
        <v>9.9999999999999995E-7</v>
      </c>
      <c r="N518" s="87">
        <f t="shared" si="71"/>
        <v>9.9999999999999995E-7</v>
      </c>
      <c r="O518" s="87">
        <f t="shared" si="69"/>
        <v>2.2625938210283157E-2</v>
      </c>
    </row>
    <row r="519" spans="1:15" x14ac:dyDescent="0.25">
      <c r="A519">
        <f>'OH-离子浓度 '!A528</f>
        <v>0</v>
      </c>
      <c r="B519">
        <f>覆盖面积与厚度!B519</f>
        <v>4.9885485018151003</v>
      </c>
      <c r="C519" s="66">
        <f>覆盖面积与厚度!N519</f>
        <v>1</v>
      </c>
      <c r="D519" s="5">
        <f t="shared" si="74"/>
        <v>18.630542539353492</v>
      </c>
      <c r="E519" s="5">
        <v>9.9999999999999995E-7</v>
      </c>
      <c r="F519" s="5">
        <f t="shared" si="73"/>
        <v>9.9999999999999995E-7</v>
      </c>
      <c r="G519" s="5">
        <f t="shared" si="70"/>
        <v>2.2625938210283157E-2</v>
      </c>
      <c r="J519" s="86">
        <f t="shared" ref="J519:J587" si="75">B519</f>
        <v>4.9885485018151003</v>
      </c>
      <c r="K519" s="86">
        <f t="shared" ref="K519:K587" si="76">C519</f>
        <v>1</v>
      </c>
      <c r="L519" s="87">
        <f t="shared" si="72"/>
        <v>0.98648629040582836</v>
      </c>
      <c r="M519" s="87">
        <f t="shared" ref="M519:M587" si="77">E519</f>
        <v>9.9999999999999995E-7</v>
      </c>
      <c r="N519" s="87">
        <f t="shared" si="71"/>
        <v>9.9999999999999995E-7</v>
      </c>
      <c r="O519" s="87">
        <f t="shared" si="69"/>
        <v>2.2625938210283157E-2</v>
      </c>
    </row>
    <row r="520" spans="1:15" x14ac:dyDescent="0.25">
      <c r="A520">
        <f>'OH-离子浓度 '!A529</f>
        <v>0</v>
      </c>
      <c r="B520">
        <f>覆盖面积与厚度!B520</f>
        <v>4.9915485018151005</v>
      </c>
      <c r="C520" s="66">
        <f>覆盖面积与厚度!N520</f>
        <v>1</v>
      </c>
      <c r="D520" s="5">
        <f t="shared" si="74"/>
        <v>18.630542539353492</v>
      </c>
      <c r="E520" s="5">
        <v>9.9999999999999995E-7</v>
      </c>
      <c r="F520" s="5">
        <f t="shared" si="73"/>
        <v>9.9999999999999995E-7</v>
      </c>
      <c r="G520" s="5">
        <f t="shared" si="70"/>
        <v>2.2625938210283157E-2</v>
      </c>
      <c r="J520" s="86">
        <f t="shared" si="75"/>
        <v>4.9915485018151005</v>
      </c>
      <c r="K520" s="86">
        <f t="shared" si="76"/>
        <v>1</v>
      </c>
      <c r="L520" s="87">
        <f t="shared" si="72"/>
        <v>0.98648629040582836</v>
      </c>
      <c r="M520" s="87">
        <f t="shared" si="77"/>
        <v>9.9999999999999995E-7</v>
      </c>
      <c r="N520" s="87">
        <f t="shared" si="71"/>
        <v>9.9999999999999995E-7</v>
      </c>
      <c r="O520" s="87">
        <f t="shared" ref="O520:O587" si="78">$N520*$C$1/$C$3/$C$4/$C$2*10*(60*60*24*365)</f>
        <v>2.2625938210283157E-2</v>
      </c>
    </row>
    <row r="521" spans="1:15" x14ac:dyDescent="0.25">
      <c r="A521">
        <f>'OH-离子浓度 '!A530</f>
        <v>0</v>
      </c>
      <c r="B521">
        <f>覆盖面积与厚度!B521</f>
        <v>4.9935485018151002</v>
      </c>
      <c r="C521" s="66">
        <f>覆盖面积与厚度!N521</f>
        <v>1</v>
      </c>
      <c r="D521" s="5">
        <f t="shared" si="74"/>
        <v>18.630542539353492</v>
      </c>
      <c r="E521" s="5">
        <v>9.9999999999999995E-7</v>
      </c>
      <c r="F521" s="5">
        <f t="shared" si="73"/>
        <v>9.9999999999999995E-7</v>
      </c>
      <c r="G521" s="5">
        <f t="shared" ref="G521:G587" si="79">$F521*$C$1/$C$3/$C$4/$C$2*10*60*60*24*365</f>
        <v>2.2625938210283157E-2</v>
      </c>
      <c r="J521" s="86">
        <f t="shared" si="75"/>
        <v>4.9935485018151002</v>
      </c>
      <c r="K521" s="86">
        <f t="shared" si="76"/>
        <v>1</v>
      </c>
      <c r="L521" s="87">
        <f t="shared" si="72"/>
        <v>0.98648629040582836</v>
      </c>
      <c r="M521" s="87">
        <f t="shared" si="77"/>
        <v>9.9999999999999995E-7</v>
      </c>
      <c r="N521" s="87">
        <f t="shared" ref="N521:N584" si="80">L521*(1-K521)+K521*M521</f>
        <v>9.9999999999999995E-7</v>
      </c>
      <c r="O521" s="87">
        <f t="shared" si="78"/>
        <v>2.2625938210283157E-2</v>
      </c>
    </row>
    <row r="522" spans="1:15" x14ac:dyDescent="0.25">
      <c r="A522">
        <f>'OH-离子浓度 '!A531</f>
        <v>0</v>
      </c>
      <c r="B522">
        <f>覆盖面积与厚度!B522</f>
        <v>5.0035485018151009</v>
      </c>
      <c r="C522" s="66">
        <f>覆盖面积与厚度!N522</f>
        <v>1</v>
      </c>
      <c r="D522" s="5">
        <f t="shared" si="74"/>
        <v>18.630542539353492</v>
      </c>
      <c r="E522" s="5">
        <v>9.9999999999999995E-7</v>
      </c>
      <c r="F522" s="5">
        <f t="shared" si="73"/>
        <v>9.9999999999999995E-7</v>
      </c>
      <c r="G522" s="5">
        <f t="shared" si="79"/>
        <v>2.2625938210283157E-2</v>
      </c>
      <c r="J522" s="86">
        <f t="shared" si="75"/>
        <v>5.0035485018151009</v>
      </c>
      <c r="K522" s="86">
        <f t="shared" si="76"/>
        <v>1</v>
      </c>
      <c r="L522" s="87">
        <f t="shared" ref="L522:L585" si="81">L521</f>
        <v>0.98648629040582836</v>
      </c>
      <c r="M522" s="87">
        <f t="shared" si="77"/>
        <v>9.9999999999999995E-7</v>
      </c>
      <c r="N522" s="87">
        <f t="shared" si="80"/>
        <v>9.9999999999999995E-7</v>
      </c>
      <c r="O522" s="87">
        <f t="shared" si="78"/>
        <v>2.2625938210283157E-2</v>
      </c>
    </row>
    <row r="523" spans="1:15" x14ac:dyDescent="0.25">
      <c r="A523">
        <f>'OH-离子浓度 '!A532</f>
        <v>0</v>
      </c>
      <c r="B523">
        <f>覆盖面积与厚度!B523</f>
        <v>5.0335485018151012</v>
      </c>
      <c r="C523" s="66">
        <f>覆盖面积与厚度!N523</f>
        <v>1</v>
      </c>
      <c r="D523" s="5">
        <f t="shared" si="74"/>
        <v>18.630542539353492</v>
      </c>
      <c r="E523" s="5">
        <v>9.9999999999999995E-7</v>
      </c>
      <c r="F523" s="5">
        <f t="shared" si="73"/>
        <v>9.9999999999999995E-7</v>
      </c>
      <c r="G523" s="5">
        <f t="shared" si="79"/>
        <v>2.2625938210283157E-2</v>
      </c>
      <c r="J523" s="86">
        <f t="shared" si="75"/>
        <v>5.0335485018151012</v>
      </c>
      <c r="K523" s="86">
        <f t="shared" si="76"/>
        <v>1</v>
      </c>
      <c r="L523" s="87">
        <f t="shared" si="81"/>
        <v>0.98648629040582836</v>
      </c>
      <c r="M523" s="87">
        <f t="shared" si="77"/>
        <v>9.9999999999999995E-7</v>
      </c>
      <c r="N523" s="87">
        <f t="shared" si="80"/>
        <v>9.9999999999999995E-7</v>
      </c>
      <c r="O523" s="87">
        <f t="shared" si="78"/>
        <v>2.2625938210283157E-2</v>
      </c>
    </row>
    <row r="524" spans="1:15" x14ac:dyDescent="0.25">
      <c r="A524">
        <f>'OH-离子浓度 '!A533</f>
        <v>0</v>
      </c>
      <c r="B524">
        <f>覆盖面积与厚度!B524</f>
        <v>5.0635485018151005</v>
      </c>
      <c r="C524" s="66">
        <f>覆盖面积与厚度!N524</f>
        <v>1</v>
      </c>
      <c r="D524" s="5">
        <f t="shared" si="74"/>
        <v>18.630542539353492</v>
      </c>
      <c r="E524" s="5">
        <v>9.9999999999999995E-7</v>
      </c>
      <c r="F524" s="5">
        <f t="shared" si="73"/>
        <v>9.9999999999999995E-7</v>
      </c>
      <c r="G524" s="5">
        <f t="shared" si="79"/>
        <v>2.2625938210283157E-2</v>
      </c>
      <c r="J524" s="86">
        <f t="shared" si="75"/>
        <v>5.0635485018151005</v>
      </c>
      <c r="K524" s="86">
        <f t="shared" si="76"/>
        <v>1</v>
      </c>
      <c r="L524" s="87">
        <f t="shared" si="81"/>
        <v>0.98648629040582836</v>
      </c>
      <c r="M524" s="87">
        <f t="shared" si="77"/>
        <v>9.9999999999999995E-7</v>
      </c>
      <c r="N524" s="87">
        <f t="shared" si="80"/>
        <v>9.9999999999999995E-7</v>
      </c>
      <c r="O524" s="87">
        <f t="shared" si="78"/>
        <v>2.2625938210283157E-2</v>
      </c>
    </row>
    <row r="525" spans="1:15" x14ac:dyDescent="0.25">
      <c r="A525">
        <f>'OH-离子浓度 '!A534</f>
        <v>0</v>
      </c>
      <c r="B525">
        <f>覆盖面积与厚度!B525</f>
        <v>5.083548501815101</v>
      </c>
      <c r="C525" s="66">
        <f>覆盖面积与厚度!N525</f>
        <v>1</v>
      </c>
      <c r="D525" s="5">
        <f t="shared" si="74"/>
        <v>18.630542539353492</v>
      </c>
      <c r="E525" s="5">
        <v>9.9999999999999995E-7</v>
      </c>
      <c r="F525" s="5">
        <f t="shared" si="73"/>
        <v>9.9999999999999995E-7</v>
      </c>
      <c r="G525" s="5">
        <f t="shared" si="79"/>
        <v>2.2625938210283157E-2</v>
      </c>
      <c r="J525" s="86">
        <f t="shared" si="75"/>
        <v>5.083548501815101</v>
      </c>
      <c r="K525" s="86">
        <f t="shared" si="76"/>
        <v>1</v>
      </c>
      <c r="L525" s="87">
        <f t="shared" si="81"/>
        <v>0.98648629040582836</v>
      </c>
      <c r="M525" s="87">
        <f t="shared" si="77"/>
        <v>9.9999999999999995E-7</v>
      </c>
      <c r="N525" s="87">
        <f t="shared" si="80"/>
        <v>9.9999999999999995E-7</v>
      </c>
      <c r="O525" s="87">
        <f t="shared" si="78"/>
        <v>2.2625938210283157E-2</v>
      </c>
    </row>
    <row r="526" spans="1:15" x14ac:dyDescent="0.25">
      <c r="A526">
        <f>'OH-离子浓度 '!A535</f>
        <v>0</v>
      </c>
      <c r="B526">
        <f>覆盖面积与厚度!B526</f>
        <v>5.1335485018151008</v>
      </c>
      <c r="C526" s="66">
        <f>覆盖面积与厚度!N526</f>
        <v>1</v>
      </c>
      <c r="D526" s="5">
        <f t="shared" si="74"/>
        <v>18.630542539353492</v>
      </c>
      <c r="E526" s="5">
        <v>9.9999999999999995E-7</v>
      </c>
      <c r="F526" s="5">
        <f t="shared" si="73"/>
        <v>9.9999999999999995E-7</v>
      </c>
      <c r="G526" s="5">
        <f t="shared" si="79"/>
        <v>2.2625938210283157E-2</v>
      </c>
      <c r="J526" s="86">
        <f t="shared" si="75"/>
        <v>5.1335485018151008</v>
      </c>
      <c r="K526" s="86">
        <f t="shared" si="76"/>
        <v>1</v>
      </c>
      <c r="L526" s="87">
        <f t="shared" si="81"/>
        <v>0.98648629040582836</v>
      </c>
      <c r="M526" s="87">
        <f t="shared" si="77"/>
        <v>9.9999999999999995E-7</v>
      </c>
      <c r="N526" s="87">
        <f t="shared" si="80"/>
        <v>9.9999999999999995E-7</v>
      </c>
      <c r="O526" s="87">
        <f t="shared" si="78"/>
        <v>2.2625938210283157E-2</v>
      </c>
    </row>
    <row r="527" spans="1:15" x14ac:dyDescent="0.25">
      <c r="A527" t="str">
        <f>'OH-离子浓度 '!A536</f>
        <v>(t1+t2)*18</v>
      </c>
      <c r="B527">
        <f>覆盖面积与厚度!B527</f>
        <v>5.1835485018151006</v>
      </c>
      <c r="C527" s="66">
        <f>覆盖面积与厚度!N527</f>
        <v>1</v>
      </c>
      <c r="D527" s="5">
        <f t="shared" si="74"/>
        <v>18.630542539353492</v>
      </c>
      <c r="E527" s="5">
        <v>9.9999999999999995E-7</v>
      </c>
      <c r="F527" s="5">
        <f t="shared" si="73"/>
        <v>9.9999999999999995E-7</v>
      </c>
      <c r="G527" s="5">
        <f t="shared" si="79"/>
        <v>2.2625938210283157E-2</v>
      </c>
      <c r="J527" s="86">
        <f t="shared" si="75"/>
        <v>5.1835485018151006</v>
      </c>
      <c r="K527" s="86">
        <f t="shared" si="76"/>
        <v>1</v>
      </c>
      <c r="L527" s="87">
        <f t="shared" si="81"/>
        <v>0.98648629040582836</v>
      </c>
      <c r="M527" s="87">
        <f t="shared" si="77"/>
        <v>9.9999999999999995E-7</v>
      </c>
      <c r="N527" s="87">
        <f t="shared" si="80"/>
        <v>9.9999999999999995E-7</v>
      </c>
      <c r="O527" s="87">
        <f t="shared" si="78"/>
        <v>2.2625938210283157E-2</v>
      </c>
    </row>
    <row r="528" spans="1:15" x14ac:dyDescent="0.25">
      <c r="A528">
        <f>'OH-离子浓度 '!A537</f>
        <v>5.2766825592612419</v>
      </c>
      <c r="B528">
        <f>覆盖面积与厚度!B528</f>
        <v>5.2335485018151005</v>
      </c>
      <c r="C528" s="66">
        <f>覆盖面积与厚度!N528</f>
        <v>1</v>
      </c>
      <c r="D528" s="5">
        <f t="shared" si="74"/>
        <v>18.630542539353492</v>
      </c>
      <c r="E528" s="5">
        <v>9.9999999999999995E-7</v>
      </c>
      <c r="F528" s="5">
        <f t="shared" si="73"/>
        <v>9.9999999999999995E-7</v>
      </c>
      <c r="G528" s="5">
        <f t="shared" si="79"/>
        <v>2.2625938210283157E-2</v>
      </c>
      <c r="J528" s="86">
        <f t="shared" si="75"/>
        <v>5.2335485018151005</v>
      </c>
      <c r="K528" s="86">
        <f t="shared" si="76"/>
        <v>1</v>
      </c>
      <c r="L528" s="87">
        <f t="shared" si="81"/>
        <v>0.98648629040582836</v>
      </c>
      <c r="M528" s="87">
        <f t="shared" si="77"/>
        <v>9.9999999999999995E-7</v>
      </c>
      <c r="N528" s="87">
        <f t="shared" si="80"/>
        <v>9.9999999999999995E-7</v>
      </c>
      <c r="O528" s="87">
        <f t="shared" si="78"/>
        <v>2.2625938210283157E-2</v>
      </c>
    </row>
    <row r="529" spans="1:15" x14ac:dyDescent="0.25">
      <c r="A529">
        <f>'OH-离子浓度 '!A538</f>
        <v>0.2931415442581049</v>
      </c>
      <c r="B529">
        <f>覆盖面积与厚度!B529</f>
        <v>5.2766975328851693</v>
      </c>
      <c r="C529" s="66">
        <f>覆盖面积与厚度!N529</f>
        <v>1</v>
      </c>
      <c r="D529" s="5">
        <f t="shared" si="74"/>
        <v>18.630542539353492</v>
      </c>
      <c r="E529" s="5">
        <v>9.9999999999999995E-7</v>
      </c>
      <c r="F529" s="5">
        <f t="shared" si="73"/>
        <v>9.9999999999999995E-7</v>
      </c>
      <c r="G529" s="5">
        <f t="shared" si="79"/>
        <v>2.2625938210283157E-2</v>
      </c>
      <c r="J529" s="86">
        <f t="shared" si="75"/>
        <v>5.2766975328851693</v>
      </c>
      <c r="K529" s="86">
        <f t="shared" si="76"/>
        <v>1</v>
      </c>
      <c r="L529" s="87">
        <f t="shared" si="81"/>
        <v>0.98648629040582836</v>
      </c>
      <c r="M529" s="87">
        <f t="shared" si="77"/>
        <v>9.9999999999999995E-7</v>
      </c>
      <c r="N529" s="87">
        <f t="shared" si="80"/>
        <v>9.9999999999999995E-7</v>
      </c>
      <c r="O529" s="87">
        <f t="shared" si="78"/>
        <v>2.2625938210283157E-2</v>
      </c>
    </row>
    <row r="530" spans="1:15" x14ac:dyDescent="0.25">
      <c r="A530">
        <f>'OH-离子浓度 '!A539</f>
        <v>0</v>
      </c>
      <c r="B530">
        <f>覆盖面积与厚度!B530</f>
        <v>5.2766975329851693</v>
      </c>
      <c r="C530" s="66">
        <f>覆盖面积与厚度!N530</f>
        <v>1</v>
      </c>
      <c r="D530" s="5">
        <f t="shared" si="74"/>
        <v>38553.307199181574</v>
      </c>
      <c r="E530" s="5">
        <v>9.9999999999999995E-7</v>
      </c>
      <c r="F530" s="5">
        <f t="shared" si="73"/>
        <v>9.9999999999999995E-7</v>
      </c>
      <c r="G530" s="5">
        <f t="shared" si="79"/>
        <v>2.2625938210283157E-2</v>
      </c>
      <c r="J530" s="86">
        <f t="shared" si="75"/>
        <v>5.2766975329851693</v>
      </c>
      <c r="K530" s="86">
        <f t="shared" si="76"/>
        <v>1</v>
      </c>
      <c r="L530" s="87">
        <f t="shared" si="81"/>
        <v>0.98648629040582836</v>
      </c>
      <c r="M530" s="87">
        <f t="shared" si="77"/>
        <v>9.9999999999999995E-7</v>
      </c>
      <c r="N530" s="87">
        <f t="shared" si="80"/>
        <v>9.9999999999999995E-7</v>
      </c>
      <c r="O530" s="87">
        <f t="shared" si="78"/>
        <v>2.2625938210283157E-2</v>
      </c>
    </row>
    <row r="531" spans="1:15" x14ac:dyDescent="0.25">
      <c r="A531">
        <f>'OH-离子浓度 '!A540</f>
        <v>0</v>
      </c>
      <c r="B531">
        <f>覆盖面积与厚度!B531</f>
        <v>5.2766975332851693</v>
      </c>
      <c r="C531" s="66">
        <f>覆盖面积与厚度!N531</f>
        <v>1</v>
      </c>
      <c r="D531" s="5">
        <f t="shared" si="74"/>
        <v>38553.307199181574</v>
      </c>
      <c r="E531" s="5">
        <v>9.9999999999999995E-7</v>
      </c>
      <c r="F531" s="5">
        <f t="shared" ref="F531:F587" si="82">D531*(1-C531)+E531*C531</f>
        <v>9.9999999999999995E-7</v>
      </c>
      <c r="G531" s="5">
        <f t="shared" si="79"/>
        <v>2.2625938210283157E-2</v>
      </c>
      <c r="J531" s="86">
        <f t="shared" si="75"/>
        <v>5.2766975332851693</v>
      </c>
      <c r="K531" s="86">
        <f t="shared" si="76"/>
        <v>1</v>
      </c>
      <c r="L531" s="87">
        <f t="shared" si="81"/>
        <v>0.98648629040582836</v>
      </c>
      <c r="M531" s="87">
        <f t="shared" si="77"/>
        <v>9.9999999999999995E-7</v>
      </c>
      <c r="N531" s="87">
        <f t="shared" si="80"/>
        <v>9.9999999999999995E-7</v>
      </c>
      <c r="O531" s="87">
        <f t="shared" si="78"/>
        <v>2.2625938210283157E-2</v>
      </c>
    </row>
    <row r="532" spans="1:15" x14ac:dyDescent="0.25">
      <c r="A532">
        <f>'OH-离子浓度 '!A541</f>
        <v>0</v>
      </c>
      <c r="B532">
        <f>覆盖面积与厚度!B532</f>
        <v>5.2766975336851694</v>
      </c>
      <c r="C532" s="66">
        <f>覆盖面积与厚度!N532</f>
        <v>1</v>
      </c>
      <c r="D532" s="5">
        <f t="shared" si="74"/>
        <v>38553.307199181574</v>
      </c>
      <c r="E532" s="5">
        <v>9.9999999999999995E-7</v>
      </c>
      <c r="F532" s="5">
        <f t="shared" si="82"/>
        <v>9.9999999999999995E-7</v>
      </c>
      <c r="G532" s="5">
        <f t="shared" si="79"/>
        <v>2.2625938210283157E-2</v>
      </c>
      <c r="J532" s="86">
        <f t="shared" si="75"/>
        <v>5.2766975336851694</v>
      </c>
      <c r="K532" s="86">
        <f t="shared" si="76"/>
        <v>1</v>
      </c>
      <c r="L532" s="87">
        <f t="shared" si="81"/>
        <v>0.98648629040582836</v>
      </c>
      <c r="M532" s="87">
        <f t="shared" si="77"/>
        <v>9.9999999999999995E-7</v>
      </c>
      <c r="N532" s="87">
        <f t="shared" si="80"/>
        <v>9.9999999999999995E-7</v>
      </c>
      <c r="O532" s="87">
        <f t="shared" si="78"/>
        <v>2.2625938210283157E-2</v>
      </c>
    </row>
    <row r="533" spans="1:15" x14ac:dyDescent="0.25">
      <c r="A533">
        <f>'OH-离子浓度 '!A542</f>
        <v>0</v>
      </c>
      <c r="B533">
        <f>覆盖面积与厚度!B533</f>
        <v>5.2766975338851694</v>
      </c>
      <c r="C533" s="66">
        <f>覆盖面积与厚度!N533</f>
        <v>1</v>
      </c>
      <c r="D533" s="5">
        <f t="shared" si="74"/>
        <v>38553.307199181574</v>
      </c>
      <c r="E533" s="5">
        <v>9.9999999999999995E-7</v>
      </c>
      <c r="F533" s="5">
        <f t="shared" si="82"/>
        <v>9.9999999999999995E-7</v>
      </c>
      <c r="G533" s="5">
        <f t="shared" si="79"/>
        <v>2.2625938210283157E-2</v>
      </c>
      <c r="J533" s="86">
        <f t="shared" si="75"/>
        <v>5.2766975338851694</v>
      </c>
      <c r="K533" s="86">
        <f t="shared" si="76"/>
        <v>1</v>
      </c>
      <c r="L533" s="87">
        <f t="shared" si="81"/>
        <v>0.98648629040582836</v>
      </c>
      <c r="M533" s="87">
        <f t="shared" si="77"/>
        <v>9.9999999999999995E-7</v>
      </c>
      <c r="N533" s="87">
        <f t="shared" si="80"/>
        <v>9.9999999999999995E-7</v>
      </c>
      <c r="O533" s="87">
        <f t="shared" si="78"/>
        <v>2.2625938210283157E-2</v>
      </c>
    </row>
    <row r="534" spans="1:15" x14ac:dyDescent="0.25">
      <c r="A534">
        <f>'OH-离子浓度 '!A543</f>
        <v>0</v>
      </c>
      <c r="B534">
        <f>覆盖面积与厚度!B534</f>
        <v>5.2766975428851692</v>
      </c>
      <c r="C534" s="66">
        <f>覆盖面积与厚度!N534</f>
        <v>1</v>
      </c>
      <c r="D534" s="5">
        <f t="shared" si="74"/>
        <v>38553.307199181574</v>
      </c>
      <c r="E534" s="5">
        <v>9.9999999999999995E-7</v>
      </c>
      <c r="F534" s="5">
        <f t="shared" si="82"/>
        <v>9.9999999999999995E-7</v>
      </c>
      <c r="G534" s="5">
        <f t="shared" si="79"/>
        <v>2.2625938210283157E-2</v>
      </c>
      <c r="J534" s="86">
        <f t="shared" si="75"/>
        <v>5.2766975428851692</v>
      </c>
      <c r="K534" s="86">
        <f t="shared" si="76"/>
        <v>1</v>
      </c>
      <c r="L534" s="87">
        <f t="shared" si="81"/>
        <v>0.98648629040582836</v>
      </c>
      <c r="M534" s="87">
        <f t="shared" si="77"/>
        <v>9.9999999999999995E-7</v>
      </c>
      <c r="N534" s="87">
        <f t="shared" si="80"/>
        <v>9.9999999999999995E-7</v>
      </c>
      <c r="O534" s="87">
        <f t="shared" si="78"/>
        <v>2.2625938210283157E-2</v>
      </c>
    </row>
    <row r="535" spans="1:15" x14ac:dyDescent="0.25">
      <c r="A535">
        <f>'OH-离子浓度 '!A544</f>
        <v>0</v>
      </c>
      <c r="B535">
        <f>覆盖面积与厚度!B535</f>
        <v>5.2766976328851696</v>
      </c>
      <c r="C535" s="66">
        <f>覆盖面积与厚度!N535</f>
        <v>1</v>
      </c>
      <c r="D535" s="5">
        <f t="shared" si="74"/>
        <v>38553.307199181574</v>
      </c>
      <c r="E535" s="5">
        <v>9.9999999999999995E-7</v>
      </c>
      <c r="F535" s="5">
        <f t="shared" si="82"/>
        <v>9.9999999999999995E-7</v>
      </c>
      <c r="G535" s="5">
        <f t="shared" si="79"/>
        <v>2.2625938210283157E-2</v>
      </c>
      <c r="J535" s="86">
        <f t="shared" si="75"/>
        <v>5.2766976328851696</v>
      </c>
      <c r="K535" s="86">
        <f t="shared" si="76"/>
        <v>1</v>
      </c>
      <c r="L535" s="87">
        <f t="shared" si="81"/>
        <v>0.98648629040582836</v>
      </c>
      <c r="M535" s="87">
        <f t="shared" si="77"/>
        <v>9.9999999999999995E-7</v>
      </c>
      <c r="N535" s="87">
        <f t="shared" si="80"/>
        <v>9.9999999999999995E-7</v>
      </c>
      <c r="O535" s="87">
        <f t="shared" si="78"/>
        <v>2.2625938210283157E-2</v>
      </c>
    </row>
    <row r="536" spans="1:15" x14ac:dyDescent="0.25">
      <c r="A536">
        <f>'OH-离子浓度 '!A545</f>
        <v>0</v>
      </c>
      <c r="B536">
        <f>覆盖面积与厚度!B536</f>
        <v>5.2766985328851694</v>
      </c>
      <c r="C536" s="66">
        <f>覆盖面积与厚度!N536</f>
        <v>1</v>
      </c>
      <c r="D536" s="5">
        <f t="shared" si="74"/>
        <v>38553.307199181574</v>
      </c>
      <c r="E536" s="5">
        <v>9.9999999999999995E-7</v>
      </c>
      <c r="F536" s="5">
        <f t="shared" si="82"/>
        <v>9.9999999999999995E-7</v>
      </c>
      <c r="G536" s="5">
        <f t="shared" si="79"/>
        <v>2.2625938210283157E-2</v>
      </c>
      <c r="J536" s="86">
        <f t="shared" si="75"/>
        <v>5.2766985328851694</v>
      </c>
      <c r="K536" s="86">
        <f t="shared" si="76"/>
        <v>1</v>
      </c>
      <c r="L536" s="87">
        <f t="shared" si="81"/>
        <v>0.98648629040582836</v>
      </c>
      <c r="M536" s="87">
        <f t="shared" si="77"/>
        <v>9.9999999999999995E-7</v>
      </c>
      <c r="N536" s="87">
        <f t="shared" si="80"/>
        <v>9.9999999999999995E-7</v>
      </c>
      <c r="O536" s="87">
        <f t="shared" si="78"/>
        <v>2.2625938210283157E-2</v>
      </c>
    </row>
    <row r="537" spans="1:15" x14ac:dyDescent="0.25">
      <c r="A537">
        <f>'OH-离子浓度 '!A546</f>
        <v>7.4868119641229509E-6</v>
      </c>
      <c r="B537">
        <f>覆盖面积与厚度!B537</f>
        <v>5.2767050196971335</v>
      </c>
      <c r="C537" s="66">
        <f>覆盖面积与厚度!N537</f>
        <v>1</v>
      </c>
      <c r="D537" s="5">
        <f t="shared" si="74"/>
        <v>38553.307199181574</v>
      </c>
      <c r="E537" s="5">
        <v>9.9999999999999995E-7</v>
      </c>
      <c r="F537" s="5">
        <f t="shared" si="82"/>
        <v>9.9999999999999995E-7</v>
      </c>
      <c r="G537" s="5">
        <f t="shared" si="79"/>
        <v>2.2625938210283157E-2</v>
      </c>
      <c r="J537" s="86">
        <f t="shared" si="75"/>
        <v>5.2767050196971335</v>
      </c>
      <c r="K537" s="86">
        <f t="shared" si="76"/>
        <v>1</v>
      </c>
      <c r="L537" s="87">
        <f t="shared" si="81"/>
        <v>0.98648629040582836</v>
      </c>
      <c r="M537" s="87">
        <f t="shared" si="77"/>
        <v>9.9999999999999995E-7</v>
      </c>
      <c r="N537" s="87">
        <f t="shared" si="80"/>
        <v>9.9999999999999995E-7</v>
      </c>
      <c r="O537" s="87">
        <f t="shared" si="78"/>
        <v>2.2625938210283157E-2</v>
      </c>
    </row>
    <row r="538" spans="1:15" x14ac:dyDescent="0.25">
      <c r="A538">
        <f>'OH-离子浓度 '!A547</f>
        <v>0</v>
      </c>
      <c r="B538">
        <f>覆盖面积与厚度!B538</f>
        <v>5.2767075328851689</v>
      </c>
      <c r="C538" s="66">
        <f>覆盖面积与厚度!N538</f>
        <v>1</v>
      </c>
      <c r="D538" s="5">
        <f t="shared" si="74"/>
        <v>18.630542539353492</v>
      </c>
      <c r="E538" s="5">
        <v>9.9999999999999995E-7</v>
      </c>
      <c r="F538" s="5">
        <f t="shared" si="82"/>
        <v>9.9999999999999995E-7</v>
      </c>
      <c r="G538" s="5">
        <f t="shared" si="79"/>
        <v>2.2625938210283157E-2</v>
      </c>
      <c r="J538" s="86">
        <f t="shared" si="75"/>
        <v>5.2767075328851689</v>
      </c>
      <c r="K538" s="86">
        <f t="shared" si="76"/>
        <v>1</v>
      </c>
      <c r="L538" s="87">
        <f t="shared" si="81"/>
        <v>0.98648629040582836</v>
      </c>
      <c r="M538" s="87">
        <f t="shared" si="77"/>
        <v>9.9999999999999995E-7</v>
      </c>
      <c r="N538" s="87">
        <f t="shared" si="80"/>
        <v>9.9999999999999995E-7</v>
      </c>
      <c r="O538" s="87">
        <f t="shared" si="78"/>
        <v>2.2625938210283157E-2</v>
      </c>
    </row>
    <row r="539" spans="1:15" x14ac:dyDescent="0.25">
      <c r="A539">
        <f>'OH-离子浓度 '!A548</f>
        <v>0</v>
      </c>
      <c r="B539">
        <f>覆盖面积与厚度!B539</f>
        <v>5.2767175328851694</v>
      </c>
      <c r="C539" s="66">
        <f>覆盖面积与厚度!N539</f>
        <v>1</v>
      </c>
      <c r="D539" s="5">
        <f t="shared" si="74"/>
        <v>18.630542539353492</v>
      </c>
      <c r="E539" s="5">
        <v>9.9999999999999995E-7</v>
      </c>
      <c r="F539" s="5">
        <f t="shared" si="82"/>
        <v>9.9999999999999995E-7</v>
      </c>
      <c r="G539" s="5">
        <f t="shared" si="79"/>
        <v>2.2625938210283157E-2</v>
      </c>
      <c r="J539" s="86">
        <f t="shared" si="75"/>
        <v>5.2767175328851694</v>
      </c>
      <c r="K539" s="86">
        <f t="shared" si="76"/>
        <v>1</v>
      </c>
      <c r="L539" s="87">
        <f t="shared" si="81"/>
        <v>0.98648629040582836</v>
      </c>
      <c r="M539" s="87">
        <f t="shared" si="77"/>
        <v>9.9999999999999995E-7</v>
      </c>
      <c r="N539" s="87">
        <f t="shared" si="80"/>
        <v>9.9999999999999995E-7</v>
      </c>
      <c r="O539" s="87">
        <f t="shared" si="78"/>
        <v>2.2625938210283157E-2</v>
      </c>
    </row>
    <row r="540" spans="1:15" x14ac:dyDescent="0.25">
      <c r="A540">
        <f>'OH-离子浓度 '!A549</f>
        <v>0</v>
      </c>
      <c r="B540">
        <f>覆盖面积与厚度!B540</f>
        <v>5.2767475328851692</v>
      </c>
      <c r="C540" s="66">
        <f>覆盖面积与厚度!N540</f>
        <v>1</v>
      </c>
      <c r="D540" s="5">
        <f t="shared" si="74"/>
        <v>18.630542539353492</v>
      </c>
      <c r="E540" s="5">
        <v>9.9999999999999995E-7</v>
      </c>
      <c r="F540" s="5">
        <f t="shared" si="82"/>
        <v>9.9999999999999995E-7</v>
      </c>
      <c r="G540" s="5">
        <f t="shared" si="79"/>
        <v>2.2625938210283157E-2</v>
      </c>
      <c r="J540" s="86">
        <f t="shared" si="75"/>
        <v>5.2767475328851692</v>
      </c>
      <c r="K540" s="86">
        <f t="shared" si="76"/>
        <v>1</v>
      </c>
      <c r="L540" s="87">
        <f t="shared" si="81"/>
        <v>0.98648629040582836</v>
      </c>
      <c r="M540" s="87">
        <f t="shared" si="77"/>
        <v>9.9999999999999995E-7</v>
      </c>
      <c r="N540" s="87">
        <f t="shared" si="80"/>
        <v>9.9999999999999995E-7</v>
      </c>
      <c r="O540" s="87">
        <f t="shared" si="78"/>
        <v>2.2625938210283157E-2</v>
      </c>
    </row>
    <row r="541" spans="1:15" x14ac:dyDescent="0.25">
      <c r="A541">
        <f>'OH-离子浓度 '!A550</f>
        <v>0</v>
      </c>
      <c r="B541">
        <f>覆盖面积与厚度!B541</f>
        <v>5.2767775328851689</v>
      </c>
      <c r="C541" s="66">
        <f>覆盖面积与厚度!N541</f>
        <v>1</v>
      </c>
      <c r="D541" s="5">
        <f t="shared" si="74"/>
        <v>18.630542539353492</v>
      </c>
      <c r="E541" s="5">
        <v>9.9999999999999995E-7</v>
      </c>
      <c r="F541" s="5">
        <f t="shared" si="82"/>
        <v>9.9999999999999995E-7</v>
      </c>
      <c r="G541" s="5">
        <f t="shared" si="79"/>
        <v>2.2625938210283157E-2</v>
      </c>
      <c r="J541" s="86">
        <f t="shared" si="75"/>
        <v>5.2767775328851689</v>
      </c>
      <c r="K541" s="86">
        <f t="shared" si="76"/>
        <v>1</v>
      </c>
      <c r="L541" s="87">
        <f t="shared" si="81"/>
        <v>0.98648629040582836</v>
      </c>
      <c r="M541" s="87">
        <f t="shared" si="77"/>
        <v>9.9999999999999995E-7</v>
      </c>
      <c r="N541" s="87">
        <f t="shared" si="80"/>
        <v>9.9999999999999995E-7</v>
      </c>
      <c r="O541" s="87">
        <f t="shared" si="78"/>
        <v>2.2625938210283157E-2</v>
      </c>
    </row>
    <row r="542" spans="1:15" x14ac:dyDescent="0.25">
      <c r="A542">
        <f>'OH-离子浓度 '!A551</f>
        <v>0</v>
      </c>
      <c r="B542">
        <f>覆盖面积与厚度!B542</f>
        <v>5.2767975328851691</v>
      </c>
      <c r="C542" s="66">
        <f>覆盖面积与厚度!N542</f>
        <v>1</v>
      </c>
      <c r="D542" s="5">
        <f t="shared" si="74"/>
        <v>18.630542539353492</v>
      </c>
      <c r="E542" s="5">
        <v>9.9999999999999995E-7</v>
      </c>
      <c r="F542" s="5">
        <f t="shared" si="82"/>
        <v>9.9999999999999995E-7</v>
      </c>
      <c r="G542" s="5">
        <f t="shared" si="79"/>
        <v>2.2625938210283157E-2</v>
      </c>
      <c r="J542" s="86">
        <f t="shared" si="75"/>
        <v>5.2767975328851691</v>
      </c>
      <c r="K542" s="86">
        <f t="shared" si="76"/>
        <v>1</v>
      </c>
      <c r="L542" s="87">
        <f t="shared" si="81"/>
        <v>0.98648629040582836</v>
      </c>
      <c r="M542" s="87">
        <f t="shared" si="77"/>
        <v>9.9999999999999995E-7</v>
      </c>
      <c r="N542" s="87">
        <f t="shared" si="80"/>
        <v>9.9999999999999995E-7</v>
      </c>
      <c r="O542" s="87">
        <f t="shared" si="78"/>
        <v>2.2625938210283157E-2</v>
      </c>
    </row>
    <row r="543" spans="1:15" x14ac:dyDescent="0.25">
      <c r="A543">
        <f>'OH-离子浓度 '!A552</f>
        <v>0</v>
      </c>
      <c r="B543">
        <f>覆盖面积与厚度!B543</f>
        <v>5.2768975328851697</v>
      </c>
      <c r="C543" s="66">
        <f>覆盖面积与厚度!N543</f>
        <v>1</v>
      </c>
      <c r="D543" s="5">
        <f t="shared" si="74"/>
        <v>18.630542539353492</v>
      </c>
      <c r="E543" s="5">
        <v>9.9999999999999995E-7</v>
      </c>
      <c r="F543" s="5">
        <f t="shared" si="82"/>
        <v>9.9999999999999995E-7</v>
      </c>
      <c r="G543" s="5">
        <f t="shared" si="79"/>
        <v>2.2625938210283157E-2</v>
      </c>
      <c r="J543" s="86">
        <f t="shared" si="75"/>
        <v>5.2768975328851697</v>
      </c>
      <c r="K543" s="86">
        <f t="shared" si="76"/>
        <v>1</v>
      </c>
      <c r="L543" s="87">
        <f t="shared" si="81"/>
        <v>0.98648629040582836</v>
      </c>
      <c r="M543" s="87">
        <f t="shared" si="77"/>
        <v>9.9999999999999995E-7</v>
      </c>
      <c r="N543" s="87">
        <f t="shared" si="80"/>
        <v>9.9999999999999995E-7</v>
      </c>
      <c r="O543" s="87">
        <f t="shared" si="78"/>
        <v>2.2625938210283157E-2</v>
      </c>
    </row>
    <row r="544" spans="1:15" x14ac:dyDescent="0.25">
      <c r="A544">
        <f>'OH-离子浓度 '!A553</f>
        <v>0</v>
      </c>
      <c r="B544">
        <f>覆盖面积与厚度!B544</f>
        <v>5.277197532885169</v>
      </c>
      <c r="C544" s="66">
        <f>覆盖面积与厚度!N544</f>
        <v>1</v>
      </c>
      <c r="D544" s="5">
        <f t="shared" si="74"/>
        <v>18.630542539353492</v>
      </c>
      <c r="E544" s="5">
        <v>9.9999999999999995E-7</v>
      </c>
      <c r="F544" s="5">
        <f t="shared" si="82"/>
        <v>9.9999999999999995E-7</v>
      </c>
      <c r="G544" s="5">
        <f t="shared" si="79"/>
        <v>2.2625938210283157E-2</v>
      </c>
      <c r="J544" s="86">
        <f t="shared" si="75"/>
        <v>5.277197532885169</v>
      </c>
      <c r="K544" s="86">
        <f t="shared" si="76"/>
        <v>1</v>
      </c>
      <c r="L544" s="87">
        <f t="shared" si="81"/>
        <v>0.98648629040582836</v>
      </c>
      <c r="M544" s="87">
        <f t="shared" si="77"/>
        <v>9.9999999999999995E-7</v>
      </c>
      <c r="N544" s="87">
        <f t="shared" si="80"/>
        <v>9.9999999999999995E-7</v>
      </c>
      <c r="O544" s="87">
        <f t="shared" si="78"/>
        <v>2.2625938210283157E-2</v>
      </c>
    </row>
    <row r="545" spans="1:15" x14ac:dyDescent="0.25">
      <c r="A545">
        <f>'OH-离子浓度 '!A554</f>
        <v>0</v>
      </c>
      <c r="B545">
        <f>覆盖面积与厚度!B545</f>
        <v>5.2774975328851692</v>
      </c>
      <c r="C545" s="66">
        <f>覆盖面积与厚度!N545</f>
        <v>1</v>
      </c>
      <c r="D545" s="5">
        <f t="shared" si="74"/>
        <v>18.630542539353492</v>
      </c>
      <c r="E545" s="5">
        <v>9.9999999999999995E-7</v>
      </c>
      <c r="F545" s="5">
        <f t="shared" si="82"/>
        <v>9.9999999999999995E-7</v>
      </c>
      <c r="G545" s="5">
        <f t="shared" si="79"/>
        <v>2.2625938210283157E-2</v>
      </c>
      <c r="J545" s="86">
        <f t="shared" si="75"/>
        <v>5.2774975328851692</v>
      </c>
      <c r="K545" s="86">
        <f t="shared" si="76"/>
        <v>1</v>
      </c>
      <c r="L545" s="87">
        <f t="shared" si="81"/>
        <v>0.98648629040582836</v>
      </c>
      <c r="M545" s="87">
        <f t="shared" si="77"/>
        <v>9.9999999999999995E-7</v>
      </c>
      <c r="N545" s="87">
        <f t="shared" si="80"/>
        <v>9.9999999999999995E-7</v>
      </c>
      <c r="O545" s="87">
        <f t="shared" si="78"/>
        <v>2.2625938210283157E-2</v>
      </c>
    </row>
    <row r="546" spans="1:15" x14ac:dyDescent="0.25">
      <c r="A546">
        <f>'OH-离子浓度 '!A555</f>
        <v>0</v>
      </c>
      <c r="B546">
        <f>覆盖面积与厚度!B546</f>
        <v>5.2776975328851696</v>
      </c>
      <c r="C546" s="66">
        <f>覆盖面积与厚度!N546</f>
        <v>1</v>
      </c>
      <c r="D546" s="5">
        <f t="shared" si="74"/>
        <v>18.630542539353492</v>
      </c>
      <c r="E546" s="5">
        <v>9.9999999999999995E-7</v>
      </c>
      <c r="F546" s="5">
        <f t="shared" si="82"/>
        <v>9.9999999999999995E-7</v>
      </c>
      <c r="G546" s="5">
        <f t="shared" si="79"/>
        <v>2.2625938210283157E-2</v>
      </c>
      <c r="J546" s="86">
        <f t="shared" si="75"/>
        <v>5.2776975328851696</v>
      </c>
      <c r="K546" s="86">
        <f t="shared" si="76"/>
        <v>1</v>
      </c>
      <c r="L546" s="87">
        <f t="shared" si="81"/>
        <v>0.98648629040582836</v>
      </c>
      <c r="M546" s="87">
        <f t="shared" si="77"/>
        <v>9.9999999999999995E-7</v>
      </c>
      <c r="N546" s="87">
        <f t="shared" si="80"/>
        <v>9.9999999999999995E-7</v>
      </c>
      <c r="O546" s="87">
        <f t="shared" si="78"/>
        <v>2.2625938210283157E-2</v>
      </c>
    </row>
    <row r="547" spans="1:15" x14ac:dyDescent="0.25">
      <c r="A547">
        <f>'OH-离子浓度 '!A556</f>
        <v>0</v>
      </c>
      <c r="B547">
        <f>覆盖面积与厚度!B547</f>
        <v>5.2786975328851691</v>
      </c>
      <c r="C547" s="66">
        <f>覆盖面积与厚度!N547</f>
        <v>1</v>
      </c>
      <c r="D547" s="5">
        <f t="shared" si="74"/>
        <v>18.630542539353492</v>
      </c>
      <c r="E547" s="5">
        <v>9.9999999999999995E-7</v>
      </c>
      <c r="F547" s="5">
        <f t="shared" si="82"/>
        <v>9.9999999999999995E-7</v>
      </c>
      <c r="G547" s="5">
        <f t="shared" si="79"/>
        <v>2.2625938210283157E-2</v>
      </c>
      <c r="J547" s="86">
        <f t="shared" si="75"/>
        <v>5.2786975328851691</v>
      </c>
      <c r="K547" s="86">
        <f t="shared" si="76"/>
        <v>1</v>
      </c>
      <c r="L547" s="87">
        <f t="shared" si="81"/>
        <v>0.98648629040582836</v>
      </c>
      <c r="M547" s="87">
        <f t="shared" si="77"/>
        <v>9.9999999999999995E-7</v>
      </c>
      <c r="N547" s="87">
        <f t="shared" si="80"/>
        <v>9.9999999999999995E-7</v>
      </c>
      <c r="O547" s="87">
        <f t="shared" si="78"/>
        <v>2.2625938210283157E-2</v>
      </c>
    </row>
    <row r="548" spans="1:15" x14ac:dyDescent="0.25">
      <c r="A548">
        <f>'OH-离子浓度 '!A557</f>
        <v>0</v>
      </c>
      <c r="B548">
        <f>覆盖面积与厚度!B548</f>
        <v>5.2816975328851692</v>
      </c>
      <c r="C548" s="66">
        <f>覆盖面积与厚度!N548</f>
        <v>1</v>
      </c>
      <c r="D548" s="5">
        <f t="shared" si="74"/>
        <v>18.630542539353492</v>
      </c>
      <c r="E548" s="5">
        <v>9.9999999999999995E-7</v>
      </c>
      <c r="F548" s="5">
        <f t="shared" si="82"/>
        <v>9.9999999999999995E-7</v>
      </c>
      <c r="G548" s="5">
        <f t="shared" si="79"/>
        <v>2.2625938210283157E-2</v>
      </c>
      <c r="J548" s="86">
        <f t="shared" si="75"/>
        <v>5.2816975328851692</v>
      </c>
      <c r="K548" s="86">
        <f t="shared" si="76"/>
        <v>1</v>
      </c>
      <c r="L548" s="87">
        <f t="shared" si="81"/>
        <v>0.98648629040582836</v>
      </c>
      <c r="M548" s="87">
        <f t="shared" si="77"/>
        <v>9.9999999999999995E-7</v>
      </c>
      <c r="N548" s="87">
        <f t="shared" si="80"/>
        <v>9.9999999999999995E-7</v>
      </c>
      <c r="O548" s="87">
        <f t="shared" si="78"/>
        <v>2.2625938210283157E-2</v>
      </c>
    </row>
    <row r="549" spans="1:15" x14ac:dyDescent="0.25">
      <c r="A549">
        <f>'OH-离子浓度 '!A558</f>
        <v>0</v>
      </c>
      <c r="B549">
        <f>覆盖面积与厚度!B549</f>
        <v>5.2846975328851693</v>
      </c>
      <c r="C549" s="66">
        <f>覆盖面积与厚度!N549</f>
        <v>1</v>
      </c>
      <c r="D549" s="5">
        <f t="shared" si="74"/>
        <v>18.630542539353492</v>
      </c>
      <c r="E549" s="5">
        <v>9.9999999999999995E-7</v>
      </c>
      <c r="F549" s="5">
        <f t="shared" si="82"/>
        <v>9.9999999999999995E-7</v>
      </c>
      <c r="G549" s="5">
        <f t="shared" si="79"/>
        <v>2.2625938210283157E-2</v>
      </c>
      <c r="J549" s="86">
        <f t="shared" si="75"/>
        <v>5.2846975328851693</v>
      </c>
      <c r="K549" s="86">
        <f t="shared" si="76"/>
        <v>1</v>
      </c>
      <c r="L549" s="87">
        <f t="shared" si="81"/>
        <v>0.98648629040582836</v>
      </c>
      <c r="M549" s="87">
        <f t="shared" si="77"/>
        <v>9.9999999999999995E-7</v>
      </c>
      <c r="N549" s="87">
        <f t="shared" si="80"/>
        <v>9.9999999999999995E-7</v>
      </c>
      <c r="O549" s="87">
        <f t="shared" si="78"/>
        <v>2.2625938210283157E-2</v>
      </c>
    </row>
    <row r="550" spans="1:15" x14ac:dyDescent="0.25">
      <c r="A550">
        <f>'OH-离子浓度 '!A559</f>
        <v>0</v>
      </c>
      <c r="B550">
        <f>覆盖面积与厚度!B550</f>
        <v>5.2866975328851691</v>
      </c>
      <c r="C550" s="66">
        <f>覆盖面积与厚度!N550</f>
        <v>1</v>
      </c>
      <c r="D550" s="5">
        <f t="shared" ref="D550:D587" si="83">D521</f>
        <v>18.630542539353492</v>
      </c>
      <c r="E550" s="5">
        <v>9.9999999999999995E-7</v>
      </c>
      <c r="F550" s="5">
        <f t="shared" si="82"/>
        <v>9.9999999999999995E-7</v>
      </c>
      <c r="G550" s="5">
        <f t="shared" si="79"/>
        <v>2.2625938210283157E-2</v>
      </c>
      <c r="J550" s="86">
        <f t="shared" si="75"/>
        <v>5.2866975328851691</v>
      </c>
      <c r="K550" s="86">
        <f t="shared" si="76"/>
        <v>1</v>
      </c>
      <c r="L550" s="87">
        <f t="shared" si="81"/>
        <v>0.98648629040582836</v>
      </c>
      <c r="M550" s="87">
        <f t="shared" si="77"/>
        <v>9.9999999999999995E-7</v>
      </c>
      <c r="N550" s="87">
        <f t="shared" si="80"/>
        <v>9.9999999999999995E-7</v>
      </c>
      <c r="O550" s="87">
        <f t="shared" si="78"/>
        <v>2.2625938210283157E-2</v>
      </c>
    </row>
    <row r="551" spans="1:15" x14ac:dyDescent="0.25">
      <c r="A551">
        <f>'OH-离子浓度 '!A560</f>
        <v>0</v>
      </c>
      <c r="B551">
        <f>覆盖面积与厚度!B551</f>
        <v>5.2966975328851689</v>
      </c>
      <c r="C551" s="66">
        <f>覆盖面积与厚度!N551</f>
        <v>1</v>
      </c>
      <c r="D551" s="5">
        <f t="shared" si="83"/>
        <v>18.630542539353492</v>
      </c>
      <c r="E551" s="5">
        <v>9.9999999999999995E-7</v>
      </c>
      <c r="F551" s="5">
        <f t="shared" si="82"/>
        <v>9.9999999999999995E-7</v>
      </c>
      <c r="G551" s="5">
        <f t="shared" si="79"/>
        <v>2.2625938210283157E-2</v>
      </c>
      <c r="J551" s="86">
        <f t="shared" si="75"/>
        <v>5.2966975328851689</v>
      </c>
      <c r="K551" s="86">
        <f t="shared" si="76"/>
        <v>1</v>
      </c>
      <c r="L551" s="87">
        <f t="shared" si="81"/>
        <v>0.98648629040582836</v>
      </c>
      <c r="M551" s="87">
        <f t="shared" si="77"/>
        <v>9.9999999999999995E-7</v>
      </c>
      <c r="N551" s="87">
        <f t="shared" si="80"/>
        <v>9.9999999999999995E-7</v>
      </c>
      <c r="O551" s="87">
        <f t="shared" si="78"/>
        <v>2.2625938210283157E-2</v>
      </c>
    </row>
    <row r="552" spans="1:15" x14ac:dyDescent="0.25">
      <c r="A552">
        <f>'OH-离子浓度 '!A561</f>
        <v>0</v>
      </c>
      <c r="B552">
        <f>覆盖面积与厚度!B552</f>
        <v>5.3266975328851691</v>
      </c>
      <c r="C552" s="66">
        <f>覆盖面积与厚度!N552</f>
        <v>1</v>
      </c>
      <c r="D552" s="5">
        <f t="shared" si="83"/>
        <v>18.630542539353492</v>
      </c>
      <c r="E552" s="5">
        <v>9.9999999999999995E-7</v>
      </c>
      <c r="F552" s="5">
        <f t="shared" si="82"/>
        <v>9.9999999999999995E-7</v>
      </c>
      <c r="G552" s="5">
        <f t="shared" si="79"/>
        <v>2.2625938210283157E-2</v>
      </c>
      <c r="J552" s="86">
        <f t="shared" si="75"/>
        <v>5.3266975328851691</v>
      </c>
      <c r="K552" s="86">
        <f t="shared" si="76"/>
        <v>1</v>
      </c>
      <c r="L552" s="87">
        <f t="shared" si="81"/>
        <v>0.98648629040582836</v>
      </c>
      <c r="M552" s="87">
        <f t="shared" si="77"/>
        <v>9.9999999999999995E-7</v>
      </c>
      <c r="N552" s="87">
        <f t="shared" si="80"/>
        <v>9.9999999999999995E-7</v>
      </c>
      <c r="O552" s="87">
        <f t="shared" si="78"/>
        <v>2.2625938210283157E-2</v>
      </c>
    </row>
    <row r="553" spans="1:15" x14ac:dyDescent="0.25">
      <c r="A553">
        <f>'OH-离子浓度 '!A562</f>
        <v>0</v>
      </c>
      <c r="B553">
        <f>覆盖面积与厚度!B553</f>
        <v>5.3566975328851694</v>
      </c>
      <c r="C553" s="66">
        <f>覆盖面积与厚度!N553</f>
        <v>1</v>
      </c>
      <c r="D553" s="5">
        <f t="shared" si="83"/>
        <v>18.630542539353492</v>
      </c>
      <c r="E553" s="5">
        <v>9.9999999999999995E-7</v>
      </c>
      <c r="F553" s="5">
        <f t="shared" si="82"/>
        <v>9.9999999999999995E-7</v>
      </c>
      <c r="G553" s="5">
        <f t="shared" si="79"/>
        <v>2.2625938210283157E-2</v>
      </c>
      <c r="J553" s="86">
        <f t="shared" si="75"/>
        <v>5.3566975328851694</v>
      </c>
      <c r="K553" s="86">
        <f t="shared" si="76"/>
        <v>1</v>
      </c>
      <c r="L553" s="87">
        <f t="shared" si="81"/>
        <v>0.98648629040582836</v>
      </c>
      <c r="M553" s="87">
        <f t="shared" si="77"/>
        <v>9.9999999999999995E-7</v>
      </c>
      <c r="N553" s="87">
        <f t="shared" si="80"/>
        <v>9.9999999999999995E-7</v>
      </c>
      <c r="O553" s="87">
        <f t="shared" si="78"/>
        <v>2.2625938210283157E-2</v>
      </c>
    </row>
    <row r="554" spans="1:15" x14ac:dyDescent="0.25">
      <c r="A554">
        <f>'OH-离子浓度 '!A563</f>
        <v>0</v>
      </c>
      <c r="B554">
        <f>覆盖面积与厚度!B554</f>
        <v>5.3766975328851689</v>
      </c>
      <c r="C554" s="66">
        <f>覆盖面积与厚度!N554</f>
        <v>1</v>
      </c>
      <c r="D554" s="5">
        <f t="shared" si="83"/>
        <v>18.630542539353492</v>
      </c>
      <c r="E554" s="5">
        <v>9.9999999999999995E-7</v>
      </c>
      <c r="F554" s="5">
        <f t="shared" si="82"/>
        <v>9.9999999999999995E-7</v>
      </c>
      <c r="G554" s="5">
        <f t="shared" si="79"/>
        <v>2.2625938210283157E-2</v>
      </c>
      <c r="J554" s="86">
        <f t="shared" si="75"/>
        <v>5.3766975328851689</v>
      </c>
      <c r="K554" s="86">
        <f t="shared" si="76"/>
        <v>1</v>
      </c>
      <c r="L554" s="87">
        <f t="shared" si="81"/>
        <v>0.98648629040582836</v>
      </c>
      <c r="M554" s="87">
        <f t="shared" si="77"/>
        <v>9.9999999999999995E-7</v>
      </c>
      <c r="N554" s="87">
        <f t="shared" si="80"/>
        <v>9.9999999999999995E-7</v>
      </c>
      <c r="O554" s="87">
        <f t="shared" si="78"/>
        <v>2.2625938210283157E-2</v>
      </c>
    </row>
    <row r="555" spans="1:15" x14ac:dyDescent="0.25">
      <c r="A555">
        <f>'OH-离子浓度 '!A564</f>
        <v>0</v>
      </c>
      <c r="B555">
        <f>覆盖面积与厚度!B555</f>
        <v>5.4266975328851697</v>
      </c>
      <c r="C555" s="66">
        <f>覆盖面积与厚度!N555</f>
        <v>1</v>
      </c>
      <c r="D555" s="5">
        <f t="shared" si="83"/>
        <v>18.630542539353492</v>
      </c>
      <c r="E555" s="5">
        <v>9.9999999999999995E-7</v>
      </c>
      <c r="F555" s="5">
        <f t="shared" si="82"/>
        <v>9.9999999999999995E-7</v>
      </c>
      <c r="G555" s="5">
        <f t="shared" si="79"/>
        <v>2.2625938210283157E-2</v>
      </c>
      <c r="J555" s="86">
        <f t="shared" si="75"/>
        <v>5.4266975328851697</v>
      </c>
      <c r="K555" s="86">
        <f t="shared" si="76"/>
        <v>1</v>
      </c>
      <c r="L555" s="87">
        <f t="shared" si="81"/>
        <v>0.98648629040582836</v>
      </c>
      <c r="M555" s="87">
        <f t="shared" si="77"/>
        <v>9.9999999999999995E-7</v>
      </c>
      <c r="N555" s="87">
        <f t="shared" si="80"/>
        <v>9.9999999999999995E-7</v>
      </c>
      <c r="O555" s="87">
        <f t="shared" si="78"/>
        <v>2.2625938210283157E-2</v>
      </c>
    </row>
    <row r="556" spans="1:15" x14ac:dyDescent="0.25">
      <c r="A556" t="str">
        <f>'OH-离子浓度 '!A565</f>
        <v>(t1+t2)*19</v>
      </c>
      <c r="B556">
        <f>覆盖面积与厚度!B556</f>
        <v>5.4766975328851695</v>
      </c>
      <c r="C556" s="66">
        <f>覆盖面积与厚度!N556</f>
        <v>1</v>
      </c>
      <c r="D556" s="5">
        <f t="shared" si="83"/>
        <v>18.630542539353492</v>
      </c>
      <c r="E556" s="5">
        <v>9.9999999999999995E-7</v>
      </c>
      <c r="F556" s="5">
        <f t="shared" si="82"/>
        <v>9.9999999999999995E-7</v>
      </c>
      <c r="G556" s="5">
        <f t="shared" si="79"/>
        <v>2.2625938210283157E-2</v>
      </c>
      <c r="J556" s="86">
        <f t="shared" si="75"/>
        <v>5.4766975328851695</v>
      </c>
      <c r="K556" s="86">
        <f t="shared" si="76"/>
        <v>1</v>
      </c>
      <c r="L556" s="87">
        <f t="shared" si="81"/>
        <v>0.98648629040582836</v>
      </c>
      <c r="M556" s="87">
        <f t="shared" si="77"/>
        <v>9.9999999999999995E-7</v>
      </c>
      <c r="N556" s="87">
        <f t="shared" si="80"/>
        <v>9.9999999999999995E-7</v>
      </c>
      <c r="O556" s="87">
        <f t="shared" si="78"/>
        <v>2.2625938210283157E-2</v>
      </c>
    </row>
    <row r="557" spans="1:15" x14ac:dyDescent="0.25">
      <c r="A557">
        <f>'OH-离子浓度 '!A566</f>
        <v>5.5698315903313116</v>
      </c>
      <c r="B557">
        <f>覆盖面积与厚度!B557</f>
        <v>5.5266975328851693</v>
      </c>
      <c r="C557" s="66">
        <f>覆盖面积与厚度!N557</f>
        <v>1</v>
      </c>
      <c r="D557" s="5">
        <f t="shared" si="83"/>
        <v>18.630542539353492</v>
      </c>
      <c r="E557" s="5">
        <v>9.9999999999999995E-7</v>
      </c>
      <c r="F557" s="5">
        <f t="shared" si="82"/>
        <v>9.9999999999999995E-7</v>
      </c>
      <c r="G557" s="5">
        <f t="shared" si="79"/>
        <v>2.2625938210283157E-2</v>
      </c>
      <c r="J557" s="86">
        <f t="shared" si="75"/>
        <v>5.5266975328851693</v>
      </c>
      <c r="K557" s="86">
        <f t="shared" si="76"/>
        <v>1</v>
      </c>
      <c r="L557" s="87">
        <f t="shared" si="81"/>
        <v>0.98648629040582836</v>
      </c>
      <c r="M557" s="87">
        <f t="shared" si="77"/>
        <v>9.9999999999999995E-7</v>
      </c>
      <c r="N557" s="87">
        <f t="shared" si="80"/>
        <v>9.9999999999999995E-7</v>
      </c>
      <c r="O557" s="87">
        <f t="shared" si="78"/>
        <v>2.2625938210283157E-2</v>
      </c>
    </row>
    <row r="558" spans="1:15" x14ac:dyDescent="0.25">
      <c r="A558">
        <f>'OH-离子浓度 '!A567</f>
        <v>0.2931415442581049</v>
      </c>
      <c r="B558">
        <f>覆盖面积与厚度!B558</f>
        <v>5.5698465639552381</v>
      </c>
      <c r="C558" s="66">
        <f>覆盖面积与厚度!N558</f>
        <v>1</v>
      </c>
      <c r="D558" s="5">
        <f t="shared" si="83"/>
        <v>18.630542539353492</v>
      </c>
      <c r="E558" s="5">
        <v>9.9999999999999995E-7</v>
      </c>
      <c r="F558" s="5">
        <f t="shared" si="82"/>
        <v>9.9999999999999995E-7</v>
      </c>
      <c r="G558" s="5">
        <f t="shared" si="79"/>
        <v>2.2625938210283157E-2</v>
      </c>
      <c r="J558" s="86">
        <f t="shared" si="75"/>
        <v>5.5698465639552381</v>
      </c>
      <c r="K558" s="86">
        <f t="shared" si="76"/>
        <v>1</v>
      </c>
      <c r="L558" s="87">
        <f t="shared" si="81"/>
        <v>0.98648629040582836</v>
      </c>
      <c r="M558" s="87">
        <f t="shared" si="77"/>
        <v>9.9999999999999995E-7</v>
      </c>
      <c r="N558" s="87">
        <f t="shared" si="80"/>
        <v>9.9999999999999995E-7</v>
      </c>
      <c r="O558" s="87">
        <f t="shared" si="78"/>
        <v>2.2625938210283157E-2</v>
      </c>
    </row>
    <row r="559" spans="1:15" x14ac:dyDescent="0.25">
      <c r="A559">
        <f>'OH-离子浓度 '!A568</f>
        <v>0</v>
      </c>
      <c r="B559">
        <f>覆盖面积与厚度!B559</f>
        <v>5.5698465640552381</v>
      </c>
      <c r="C559" s="66">
        <f>覆盖面积与厚度!N559</f>
        <v>1</v>
      </c>
      <c r="D559" s="5">
        <f t="shared" si="83"/>
        <v>38553.307199181574</v>
      </c>
      <c r="E559" s="5">
        <v>9.9999999999999995E-7</v>
      </c>
      <c r="F559" s="5">
        <f t="shared" si="82"/>
        <v>9.9999999999999995E-7</v>
      </c>
      <c r="G559" s="5">
        <f t="shared" si="79"/>
        <v>2.2625938210283157E-2</v>
      </c>
      <c r="J559" s="86">
        <f t="shared" si="75"/>
        <v>5.5698465640552381</v>
      </c>
      <c r="K559" s="86">
        <f t="shared" si="76"/>
        <v>1</v>
      </c>
      <c r="L559" s="87">
        <f t="shared" si="81"/>
        <v>0.98648629040582836</v>
      </c>
      <c r="M559" s="87">
        <f t="shared" si="77"/>
        <v>9.9999999999999995E-7</v>
      </c>
      <c r="N559" s="87">
        <f t="shared" si="80"/>
        <v>9.9999999999999995E-7</v>
      </c>
      <c r="O559" s="87">
        <f t="shared" si="78"/>
        <v>2.2625938210283157E-2</v>
      </c>
    </row>
    <row r="560" spans="1:15" x14ac:dyDescent="0.25">
      <c r="A560">
        <f>'OH-离子浓度 '!A569</f>
        <v>0</v>
      </c>
      <c r="B560">
        <f>覆盖面积与厚度!B560</f>
        <v>5.5698465643552382</v>
      </c>
      <c r="C560" s="66">
        <f>覆盖面积与厚度!N560</f>
        <v>1</v>
      </c>
      <c r="D560" s="5">
        <f t="shared" si="83"/>
        <v>38553.307199181574</v>
      </c>
      <c r="E560" s="5">
        <v>9.9999999999999995E-7</v>
      </c>
      <c r="F560" s="5">
        <f t="shared" si="82"/>
        <v>9.9999999999999995E-7</v>
      </c>
      <c r="G560" s="5">
        <f t="shared" si="79"/>
        <v>2.2625938210283157E-2</v>
      </c>
      <c r="J560" s="86">
        <f t="shared" si="75"/>
        <v>5.5698465643552382</v>
      </c>
      <c r="K560" s="86">
        <f t="shared" si="76"/>
        <v>1</v>
      </c>
      <c r="L560" s="87">
        <f t="shared" si="81"/>
        <v>0.98648629040582836</v>
      </c>
      <c r="M560" s="87">
        <f t="shared" si="77"/>
        <v>9.9999999999999995E-7</v>
      </c>
      <c r="N560" s="87">
        <f t="shared" si="80"/>
        <v>9.9999999999999995E-7</v>
      </c>
      <c r="O560" s="87">
        <f t="shared" si="78"/>
        <v>2.2625938210283157E-2</v>
      </c>
    </row>
    <row r="561" spans="1:15" x14ac:dyDescent="0.25">
      <c r="A561">
        <f>'OH-离子浓度 '!A570</f>
        <v>0</v>
      </c>
      <c r="B561">
        <f>覆盖面积与厚度!B561</f>
        <v>5.5698465647552382</v>
      </c>
      <c r="C561" s="66">
        <f>覆盖面积与厚度!N561</f>
        <v>1</v>
      </c>
      <c r="D561" s="5">
        <f t="shared" si="83"/>
        <v>38553.307199181574</v>
      </c>
      <c r="E561" s="5">
        <v>9.9999999999999995E-7</v>
      </c>
      <c r="F561" s="5">
        <f t="shared" si="82"/>
        <v>9.9999999999999995E-7</v>
      </c>
      <c r="G561" s="5">
        <f t="shared" si="79"/>
        <v>2.2625938210283157E-2</v>
      </c>
      <c r="J561" s="86">
        <f t="shared" si="75"/>
        <v>5.5698465647552382</v>
      </c>
      <c r="K561" s="86">
        <f t="shared" si="76"/>
        <v>1</v>
      </c>
      <c r="L561" s="87">
        <f t="shared" si="81"/>
        <v>0.98648629040582836</v>
      </c>
      <c r="M561" s="87">
        <f t="shared" si="77"/>
        <v>9.9999999999999995E-7</v>
      </c>
      <c r="N561" s="87">
        <f t="shared" si="80"/>
        <v>9.9999999999999995E-7</v>
      </c>
      <c r="O561" s="87">
        <f t="shared" si="78"/>
        <v>2.2625938210283157E-2</v>
      </c>
    </row>
    <row r="562" spans="1:15" x14ac:dyDescent="0.25">
      <c r="A562">
        <f>'OH-离子浓度 '!A571</f>
        <v>0</v>
      </c>
      <c r="B562">
        <f>覆盖面积与厚度!B562</f>
        <v>5.5698465649552382</v>
      </c>
      <c r="C562" s="66">
        <f>覆盖面积与厚度!N562</f>
        <v>1</v>
      </c>
      <c r="D562" s="5">
        <f t="shared" si="83"/>
        <v>38553.307199181574</v>
      </c>
      <c r="E562" s="5">
        <v>9.9999999999999995E-7</v>
      </c>
      <c r="F562" s="5">
        <f t="shared" si="82"/>
        <v>9.9999999999999995E-7</v>
      </c>
      <c r="G562" s="5">
        <f t="shared" si="79"/>
        <v>2.2625938210283157E-2</v>
      </c>
      <c r="J562" s="86">
        <f t="shared" si="75"/>
        <v>5.5698465649552382</v>
      </c>
      <c r="K562" s="86">
        <f t="shared" si="76"/>
        <v>1</v>
      </c>
      <c r="L562" s="87">
        <f t="shared" si="81"/>
        <v>0.98648629040582836</v>
      </c>
      <c r="M562" s="87">
        <f t="shared" si="77"/>
        <v>9.9999999999999995E-7</v>
      </c>
      <c r="N562" s="87">
        <f t="shared" si="80"/>
        <v>9.9999999999999995E-7</v>
      </c>
      <c r="O562" s="87">
        <f t="shared" si="78"/>
        <v>2.2625938210283157E-2</v>
      </c>
    </row>
    <row r="563" spans="1:15" x14ac:dyDescent="0.25">
      <c r="A563">
        <f>'OH-离子浓度 '!A572</f>
        <v>0</v>
      </c>
      <c r="B563">
        <f>覆盖面积与厚度!B563</f>
        <v>5.5698465739552381</v>
      </c>
      <c r="C563" s="66">
        <f>覆盖面积与厚度!N563</f>
        <v>1</v>
      </c>
      <c r="D563" s="5">
        <f t="shared" si="83"/>
        <v>38553.307199181574</v>
      </c>
      <c r="E563" s="5">
        <v>9.9999999999999995E-7</v>
      </c>
      <c r="F563" s="5">
        <f t="shared" si="82"/>
        <v>9.9999999999999995E-7</v>
      </c>
      <c r="G563" s="5">
        <f t="shared" si="79"/>
        <v>2.2625938210283157E-2</v>
      </c>
      <c r="J563" s="86">
        <f t="shared" si="75"/>
        <v>5.5698465739552381</v>
      </c>
      <c r="K563" s="86">
        <f t="shared" si="76"/>
        <v>1</v>
      </c>
      <c r="L563" s="87">
        <f t="shared" si="81"/>
        <v>0.98648629040582836</v>
      </c>
      <c r="M563" s="87">
        <f t="shared" si="77"/>
        <v>9.9999999999999995E-7</v>
      </c>
      <c r="N563" s="87">
        <f t="shared" si="80"/>
        <v>9.9999999999999995E-7</v>
      </c>
      <c r="O563" s="87">
        <f t="shared" si="78"/>
        <v>2.2625938210283157E-2</v>
      </c>
    </row>
    <row r="564" spans="1:15" x14ac:dyDescent="0.25">
      <c r="A564">
        <f>'OH-离子浓度 '!A573</f>
        <v>0</v>
      </c>
      <c r="B564">
        <f>覆盖面积与厚度!B564</f>
        <v>5.5698466639552384</v>
      </c>
      <c r="C564" s="66">
        <f>覆盖面积与厚度!N564</f>
        <v>1</v>
      </c>
      <c r="D564" s="5">
        <f t="shared" si="83"/>
        <v>38553.307199181574</v>
      </c>
      <c r="E564" s="5">
        <v>9.9999999999999995E-7</v>
      </c>
      <c r="F564" s="5">
        <f t="shared" si="82"/>
        <v>9.9999999999999995E-7</v>
      </c>
      <c r="G564" s="5">
        <f t="shared" si="79"/>
        <v>2.2625938210283157E-2</v>
      </c>
      <c r="J564" s="86">
        <f t="shared" si="75"/>
        <v>5.5698466639552384</v>
      </c>
      <c r="K564" s="86">
        <f t="shared" si="76"/>
        <v>1</v>
      </c>
      <c r="L564" s="87">
        <f t="shared" si="81"/>
        <v>0.98648629040582836</v>
      </c>
      <c r="M564" s="87">
        <f t="shared" si="77"/>
        <v>9.9999999999999995E-7</v>
      </c>
      <c r="N564" s="87">
        <f t="shared" si="80"/>
        <v>9.9999999999999995E-7</v>
      </c>
      <c r="O564" s="87">
        <f t="shared" si="78"/>
        <v>2.2625938210283157E-2</v>
      </c>
    </row>
    <row r="565" spans="1:15" x14ac:dyDescent="0.25">
      <c r="A565">
        <f>'OH-离子浓度 '!A574</f>
        <v>0</v>
      </c>
      <c r="B565">
        <f>覆盖面积与厚度!B565</f>
        <v>5.5698475639552383</v>
      </c>
      <c r="C565" s="66">
        <f>覆盖面积与厚度!N565</f>
        <v>1</v>
      </c>
      <c r="D565" s="5">
        <f t="shared" si="83"/>
        <v>38553.307199181574</v>
      </c>
      <c r="E565" s="5">
        <v>9.9999999999999995E-7</v>
      </c>
      <c r="F565" s="5">
        <f t="shared" si="82"/>
        <v>9.9999999999999995E-7</v>
      </c>
      <c r="G565" s="5">
        <f t="shared" si="79"/>
        <v>2.2625938210283157E-2</v>
      </c>
      <c r="J565" s="86">
        <f t="shared" si="75"/>
        <v>5.5698475639552383</v>
      </c>
      <c r="K565" s="86">
        <f t="shared" si="76"/>
        <v>1</v>
      </c>
      <c r="L565" s="87">
        <f t="shared" si="81"/>
        <v>0.98648629040582836</v>
      </c>
      <c r="M565" s="87">
        <f t="shared" si="77"/>
        <v>9.9999999999999995E-7</v>
      </c>
      <c r="N565" s="87">
        <f t="shared" si="80"/>
        <v>9.9999999999999995E-7</v>
      </c>
      <c r="O565" s="87">
        <f t="shared" si="78"/>
        <v>2.2625938210283157E-2</v>
      </c>
    </row>
    <row r="566" spans="1:15" x14ac:dyDescent="0.25">
      <c r="A566">
        <f>'OH-离子浓度 '!A575</f>
        <v>7.4868119641229509E-6</v>
      </c>
      <c r="B566">
        <f>覆盖面积与厚度!B566</f>
        <v>5.5698540507672023</v>
      </c>
      <c r="C566" s="66">
        <f>覆盖面积与厚度!N566</f>
        <v>1</v>
      </c>
      <c r="D566" s="5">
        <f t="shared" si="83"/>
        <v>38553.307199181574</v>
      </c>
      <c r="E566" s="5">
        <v>9.9999999999999995E-7</v>
      </c>
      <c r="F566" s="5">
        <f t="shared" si="82"/>
        <v>9.9999999999999995E-7</v>
      </c>
      <c r="G566" s="5">
        <f t="shared" si="79"/>
        <v>2.2625938210283157E-2</v>
      </c>
      <c r="J566" s="86">
        <f t="shared" si="75"/>
        <v>5.5698540507672023</v>
      </c>
      <c r="K566" s="86">
        <f t="shared" si="76"/>
        <v>1</v>
      </c>
      <c r="L566" s="87">
        <f t="shared" si="81"/>
        <v>0.98648629040582836</v>
      </c>
      <c r="M566" s="87">
        <f t="shared" si="77"/>
        <v>9.9999999999999995E-7</v>
      </c>
      <c r="N566" s="87">
        <f t="shared" si="80"/>
        <v>9.9999999999999995E-7</v>
      </c>
      <c r="O566" s="87">
        <f t="shared" si="78"/>
        <v>2.2625938210283157E-2</v>
      </c>
    </row>
    <row r="567" spans="1:15" x14ac:dyDescent="0.25">
      <c r="A567">
        <f>'OH-离子浓度 '!A576</f>
        <v>0</v>
      </c>
      <c r="B567">
        <f>覆盖面积与厚度!B567</f>
        <v>5.5698565639552378</v>
      </c>
      <c r="C567" s="66">
        <f>覆盖面积与厚度!N567</f>
        <v>1</v>
      </c>
      <c r="D567" s="5">
        <f t="shared" si="83"/>
        <v>18.630542539353492</v>
      </c>
      <c r="E567" s="5">
        <v>9.9999999999999995E-7</v>
      </c>
      <c r="F567" s="5">
        <f t="shared" si="82"/>
        <v>9.9999999999999995E-7</v>
      </c>
      <c r="G567" s="5">
        <f t="shared" si="79"/>
        <v>2.2625938210283157E-2</v>
      </c>
      <c r="J567" s="86">
        <f t="shared" si="75"/>
        <v>5.5698565639552378</v>
      </c>
      <c r="K567" s="86">
        <f t="shared" si="76"/>
        <v>1</v>
      </c>
      <c r="L567" s="87">
        <f t="shared" si="81"/>
        <v>0.98648629040582836</v>
      </c>
      <c r="M567" s="87">
        <f t="shared" si="77"/>
        <v>9.9999999999999995E-7</v>
      </c>
      <c r="N567" s="87">
        <f t="shared" si="80"/>
        <v>9.9999999999999995E-7</v>
      </c>
      <c r="O567" s="87">
        <f t="shared" si="78"/>
        <v>2.2625938210283157E-2</v>
      </c>
    </row>
    <row r="568" spans="1:15" x14ac:dyDescent="0.25">
      <c r="A568">
        <f>'OH-离子浓度 '!A577</f>
        <v>0</v>
      </c>
      <c r="B568">
        <f>覆盖面积与厚度!B568</f>
        <v>5.5698665639552383</v>
      </c>
      <c r="C568" s="66">
        <f>覆盖面积与厚度!N568</f>
        <v>1</v>
      </c>
      <c r="D568" s="5">
        <f t="shared" si="83"/>
        <v>18.630542539353492</v>
      </c>
      <c r="E568" s="5">
        <v>9.9999999999999995E-7</v>
      </c>
      <c r="F568" s="5">
        <f t="shared" si="82"/>
        <v>9.9999999999999995E-7</v>
      </c>
      <c r="G568" s="5">
        <f t="shared" si="79"/>
        <v>2.2625938210283157E-2</v>
      </c>
      <c r="J568" s="86">
        <f t="shared" si="75"/>
        <v>5.5698665639552383</v>
      </c>
      <c r="K568" s="86">
        <f t="shared" si="76"/>
        <v>1</v>
      </c>
      <c r="L568" s="87">
        <f t="shared" si="81"/>
        <v>0.98648629040582836</v>
      </c>
      <c r="M568" s="87">
        <f t="shared" si="77"/>
        <v>9.9999999999999995E-7</v>
      </c>
      <c r="N568" s="87">
        <f t="shared" si="80"/>
        <v>9.9999999999999995E-7</v>
      </c>
      <c r="O568" s="87">
        <f t="shared" si="78"/>
        <v>2.2625938210283157E-2</v>
      </c>
    </row>
    <row r="569" spans="1:15" x14ac:dyDescent="0.25">
      <c r="A569">
        <f>'OH-离子浓度 '!A578</f>
        <v>0</v>
      </c>
      <c r="B569">
        <f>覆盖面积与厚度!B569</f>
        <v>5.569896563955238</v>
      </c>
      <c r="C569" s="66">
        <f>覆盖面积与厚度!N569</f>
        <v>1</v>
      </c>
      <c r="D569" s="5">
        <f t="shared" si="83"/>
        <v>18.630542539353492</v>
      </c>
      <c r="E569" s="5">
        <v>9.9999999999999995E-7</v>
      </c>
      <c r="F569" s="5">
        <f t="shared" si="82"/>
        <v>9.9999999999999995E-7</v>
      </c>
      <c r="G569" s="5">
        <f t="shared" si="79"/>
        <v>2.2625938210283157E-2</v>
      </c>
      <c r="J569" s="86">
        <f t="shared" si="75"/>
        <v>5.569896563955238</v>
      </c>
      <c r="K569" s="86">
        <f t="shared" si="76"/>
        <v>1</v>
      </c>
      <c r="L569" s="87">
        <f t="shared" si="81"/>
        <v>0.98648629040582836</v>
      </c>
      <c r="M569" s="87">
        <f t="shared" si="77"/>
        <v>9.9999999999999995E-7</v>
      </c>
      <c r="N569" s="87">
        <f t="shared" si="80"/>
        <v>9.9999999999999995E-7</v>
      </c>
      <c r="O569" s="87">
        <f t="shared" si="78"/>
        <v>2.2625938210283157E-2</v>
      </c>
    </row>
    <row r="570" spans="1:15" x14ac:dyDescent="0.25">
      <c r="A570">
        <f>'OH-离子浓度 '!A579</f>
        <v>0</v>
      </c>
      <c r="B570">
        <f>覆盖面积与厚度!B570</f>
        <v>5.5699265639552378</v>
      </c>
      <c r="C570" s="66">
        <f>覆盖面积与厚度!N570</f>
        <v>1</v>
      </c>
      <c r="D570" s="5">
        <f t="shared" si="83"/>
        <v>18.630542539353492</v>
      </c>
      <c r="E570" s="5">
        <v>9.9999999999999995E-7</v>
      </c>
      <c r="F570" s="5">
        <f t="shared" si="82"/>
        <v>9.9999999999999995E-7</v>
      </c>
      <c r="G570" s="5">
        <f t="shared" si="79"/>
        <v>2.2625938210283157E-2</v>
      </c>
      <c r="J570" s="86">
        <f t="shared" si="75"/>
        <v>5.5699265639552378</v>
      </c>
      <c r="K570" s="86">
        <f t="shared" si="76"/>
        <v>1</v>
      </c>
      <c r="L570" s="87">
        <f t="shared" si="81"/>
        <v>0.98648629040582836</v>
      </c>
      <c r="M570" s="87">
        <f t="shared" si="77"/>
        <v>9.9999999999999995E-7</v>
      </c>
      <c r="N570" s="87">
        <f t="shared" si="80"/>
        <v>9.9999999999999995E-7</v>
      </c>
      <c r="O570" s="87">
        <f t="shared" si="78"/>
        <v>2.2625938210283157E-2</v>
      </c>
    </row>
    <row r="571" spans="1:15" x14ac:dyDescent="0.25">
      <c r="A571">
        <f>'OH-离子浓度 '!A580</f>
        <v>0</v>
      </c>
      <c r="B571">
        <f>覆盖面积与厚度!B571</f>
        <v>5.5699465639552379</v>
      </c>
      <c r="C571" s="66">
        <f>覆盖面积与厚度!N571</f>
        <v>1</v>
      </c>
      <c r="D571" s="5">
        <f t="shared" si="83"/>
        <v>18.630542539353492</v>
      </c>
      <c r="E571" s="5">
        <v>9.9999999999999995E-7</v>
      </c>
      <c r="F571" s="5">
        <f t="shared" si="82"/>
        <v>9.9999999999999995E-7</v>
      </c>
      <c r="G571" s="5">
        <f t="shared" si="79"/>
        <v>2.2625938210283157E-2</v>
      </c>
      <c r="J571" s="86">
        <f t="shared" si="75"/>
        <v>5.5699465639552379</v>
      </c>
      <c r="K571" s="86">
        <f t="shared" si="76"/>
        <v>1</v>
      </c>
      <c r="L571" s="87">
        <f t="shared" si="81"/>
        <v>0.98648629040582836</v>
      </c>
      <c r="M571" s="87">
        <f t="shared" si="77"/>
        <v>9.9999999999999995E-7</v>
      </c>
      <c r="N571" s="87">
        <f t="shared" si="80"/>
        <v>9.9999999999999995E-7</v>
      </c>
      <c r="O571" s="87">
        <f t="shared" si="78"/>
        <v>2.2625938210283157E-2</v>
      </c>
    </row>
    <row r="572" spans="1:15" x14ac:dyDescent="0.25">
      <c r="A572">
        <f>'OH-离子浓度 '!A581</f>
        <v>0</v>
      </c>
      <c r="B572">
        <f>覆盖面积与厚度!B572</f>
        <v>5.5700465639552386</v>
      </c>
      <c r="C572" s="66">
        <f>覆盖面积与厚度!N572</f>
        <v>1</v>
      </c>
      <c r="D572" s="5">
        <f t="shared" si="83"/>
        <v>18.630542539353492</v>
      </c>
      <c r="E572" s="5">
        <v>9.9999999999999995E-7</v>
      </c>
      <c r="F572" s="5">
        <f t="shared" si="82"/>
        <v>9.9999999999999995E-7</v>
      </c>
      <c r="G572" s="5">
        <f t="shared" si="79"/>
        <v>2.2625938210283157E-2</v>
      </c>
      <c r="J572" s="86">
        <f t="shared" si="75"/>
        <v>5.5700465639552386</v>
      </c>
      <c r="K572" s="86">
        <f t="shared" si="76"/>
        <v>1</v>
      </c>
      <c r="L572" s="87">
        <f t="shared" si="81"/>
        <v>0.98648629040582836</v>
      </c>
      <c r="M572" s="87">
        <f t="shared" si="77"/>
        <v>9.9999999999999995E-7</v>
      </c>
      <c r="N572" s="87">
        <f t="shared" si="80"/>
        <v>9.9999999999999995E-7</v>
      </c>
      <c r="O572" s="87">
        <f t="shared" si="78"/>
        <v>2.2625938210283157E-2</v>
      </c>
    </row>
    <row r="573" spans="1:15" x14ac:dyDescent="0.25">
      <c r="A573">
        <f>'OH-离子浓度 '!A582</f>
        <v>0</v>
      </c>
      <c r="B573">
        <f>覆盖面积与厚度!B573</f>
        <v>5.5703465639552379</v>
      </c>
      <c r="C573" s="66">
        <f>覆盖面积与厚度!N573</f>
        <v>1</v>
      </c>
      <c r="D573" s="5">
        <f t="shared" si="83"/>
        <v>18.630542539353492</v>
      </c>
      <c r="E573" s="5">
        <v>9.9999999999999995E-7</v>
      </c>
      <c r="F573" s="5">
        <f t="shared" si="82"/>
        <v>9.9999999999999995E-7</v>
      </c>
      <c r="G573" s="5">
        <f t="shared" si="79"/>
        <v>2.2625938210283157E-2</v>
      </c>
      <c r="J573" s="86">
        <f t="shared" si="75"/>
        <v>5.5703465639552379</v>
      </c>
      <c r="K573" s="86">
        <f t="shared" si="76"/>
        <v>1</v>
      </c>
      <c r="L573" s="87">
        <f t="shared" si="81"/>
        <v>0.98648629040582836</v>
      </c>
      <c r="M573" s="87">
        <f t="shared" si="77"/>
        <v>9.9999999999999995E-7</v>
      </c>
      <c r="N573" s="87">
        <f t="shared" si="80"/>
        <v>9.9999999999999995E-7</v>
      </c>
      <c r="O573" s="87">
        <f t="shared" si="78"/>
        <v>2.2625938210283157E-2</v>
      </c>
    </row>
    <row r="574" spans="1:15" x14ac:dyDescent="0.25">
      <c r="A574">
        <f>'OH-离子浓度 '!A583</f>
        <v>0</v>
      </c>
      <c r="B574">
        <f>覆盖面积与厚度!B574</f>
        <v>5.5706465639552381</v>
      </c>
      <c r="C574" s="66">
        <f>覆盖面积与厚度!N574</f>
        <v>1</v>
      </c>
      <c r="D574" s="5">
        <f t="shared" si="83"/>
        <v>18.630542539353492</v>
      </c>
      <c r="E574" s="5">
        <v>9.9999999999999995E-7</v>
      </c>
      <c r="F574" s="5">
        <f t="shared" si="82"/>
        <v>9.9999999999999995E-7</v>
      </c>
      <c r="G574" s="5">
        <f t="shared" si="79"/>
        <v>2.2625938210283157E-2</v>
      </c>
      <c r="J574" s="86">
        <f t="shared" si="75"/>
        <v>5.5706465639552381</v>
      </c>
      <c r="K574" s="86">
        <f t="shared" si="76"/>
        <v>1</v>
      </c>
      <c r="L574" s="87">
        <f t="shared" si="81"/>
        <v>0.98648629040582836</v>
      </c>
      <c r="M574" s="87">
        <f t="shared" si="77"/>
        <v>9.9999999999999995E-7</v>
      </c>
      <c r="N574" s="87">
        <f t="shared" si="80"/>
        <v>9.9999999999999995E-7</v>
      </c>
      <c r="O574" s="87">
        <f t="shared" si="78"/>
        <v>2.2625938210283157E-2</v>
      </c>
    </row>
    <row r="575" spans="1:15" x14ac:dyDescent="0.25">
      <c r="A575">
        <f>'OH-离子浓度 '!A584</f>
        <v>0</v>
      </c>
      <c r="B575">
        <f>覆盖面积与厚度!B575</f>
        <v>5.5708465639552385</v>
      </c>
      <c r="C575" s="66">
        <f>覆盖面积与厚度!N575</f>
        <v>1</v>
      </c>
      <c r="D575" s="5">
        <f t="shared" si="83"/>
        <v>18.630542539353492</v>
      </c>
      <c r="E575" s="5">
        <v>9.9999999999999995E-7</v>
      </c>
      <c r="F575" s="5">
        <f t="shared" si="82"/>
        <v>9.9999999999999995E-7</v>
      </c>
      <c r="G575" s="5">
        <f t="shared" si="79"/>
        <v>2.2625938210283157E-2</v>
      </c>
      <c r="J575" s="86">
        <f t="shared" si="75"/>
        <v>5.5708465639552385</v>
      </c>
      <c r="K575" s="86">
        <f t="shared" si="76"/>
        <v>1</v>
      </c>
      <c r="L575" s="87">
        <f t="shared" si="81"/>
        <v>0.98648629040582836</v>
      </c>
      <c r="M575" s="87">
        <f t="shared" si="77"/>
        <v>9.9999999999999995E-7</v>
      </c>
      <c r="N575" s="87">
        <f t="shared" si="80"/>
        <v>9.9999999999999995E-7</v>
      </c>
      <c r="O575" s="87">
        <f t="shared" si="78"/>
        <v>2.2625938210283157E-2</v>
      </c>
    </row>
    <row r="576" spans="1:15" x14ac:dyDescent="0.25">
      <c r="A576">
        <f>'OH-离子浓度 '!A585</f>
        <v>0</v>
      </c>
      <c r="B576">
        <f>覆盖面积与厚度!B576</f>
        <v>5.5718465639552379</v>
      </c>
      <c r="C576" s="66">
        <f>覆盖面积与厚度!N576</f>
        <v>1</v>
      </c>
      <c r="D576" s="5">
        <f t="shared" si="83"/>
        <v>18.630542539353492</v>
      </c>
      <c r="E576" s="5">
        <v>9.9999999999999995E-7</v>
      </c>
      <c r="F576" s="5">
        <f t="shared" si="82"/>
        <v>9.9999999999999995E-7</v>
      </c>
      <c r="G576" s="5">
        <f t="shared" si="79"/>
        <v>2.2625938210283157E-2</v>
      </c>
      <c r="J576" s="86">
        <f t="shared" si="75"/>
        <v>5.5718465639552379</v>
      </c>
      <c r="K576" s="86">
        <f t="shared" si="76"/>
        <v>1</v>
      </c>
      <c r="L576" s="87">
        <f t="shared" si="81"/>
        <v>0.98648629040582836</v>
      </c>
      <c r="M576" s="87">
        <f t="shared" si="77"/>
        <v>9.9999999999999995E-7</v>
      </c>
      <c r="N576" s="87">
        <f t="shared" si="80"/>
        <v>9.9999999999999995E-7</v>
      </c>
      <c r="O576" s="87">
        <f t="shared" si="78"/>
        <v>2.2625938210283157E-2</v>
      </c>
    </row>
    <row r="577" spans="1:15" x14ac:dyDescent="0.25">
      <c r="A577">
        <f>'OH-离子浓度 '!A586</f>
        <v>0</v>
      </c>
      <c r="B577">
        <f>覆盖面积与厚度!B577</f>
        <v>5.574846563955238</v>
      </c>
      <c r="C577" s="66">
        <f>覆盖面积与厚度!N577</f>
        <v>1</v>
      </c>
      <c r="D577" s="5">
        <f t="shared" si="83"/>
        <v>18.630542539353492</v>
      </c>
      <c r="E577" s="5">
        <v>9.9999999999999995E-7</v>
      </c>
      <c r="F577" s="5">
        <f t="shared" si="82"/>
        <v>9.9999999999999995E-7</v>
      </c>
      <c r="G577" s="5">
        <f t="shared" si="79"/>
        <v>2.2625938210283157E-2</v>
      </c>
      <c r="J577" s="86">
        <f t="shared" si="75"/>
        <v>5.574846563955238</v>
      </c>
      <c r="K577" s="86">
        <f t="shared" si="76"/>
        <v>1</v>
      </c>
      <c r="L577" s="87">
        <f t="shared" si="81"/>
        <v>0.98648629040582836</v>
      </c>
      <c r="M577" s="87">
        <f t="shared" si="77"/>
        <v>9.9999999999999995E-7</v>
      </c>
      <c r="N577" s="87">
        <f t="shared" si="80"/>
        <v>9.9999999999999995E-7</v>
      </c>
      <c r="O577" s="87">
        <f t="shared" si="78"/>
        <v>2.2625938210283157E-2</v>
      </c>
    </row>
    <row r="578" spans="1:15" x14ac:dyDescent="0.25">
      <c r="A578">
        <f>'OH-离子浓度 '!A587</f>
        <v>0</v>
      </c>
      <c r="B578">
        <f>覆盖面积与厚度!B578</f>
        <v>5.5778465639552381</v>
      </c>
      <c r="C578" s="66">
        <f>覆盖面积与厚度!N578</f>
        <v>1</v>
      </c>
      <c r="D578" s="5">
        <f t="shared" si="83"/>
        <v>18.630542539353492</v>
      </c>
      <c r="E578" s="5">
        <v>9.9999999999999995E-7</v>
      </c>
      <c r="F578" s="5">
        <f t="shared" si="82"/>
        <v>9.9999999999999995E-7</v>
      </c>
      <c r="G578" s="5">
        <f t="shared" si="79"/>
        <v>2.2625938210283157E-2</v>
      </c>
      <c r="J578" s="86">
        <f t="shared" si="75"/>
        <v>5.5778465639552381</v>
      </c>
      <c r="K578" s="86">
        <f t="shared" si="76"/>
        <v>1</v>
      </c>
      <c r="L578" s="87">
        <f t="shared" si="81"/>
        <v>0.98648629040582836</v>
      </c>
      <c r="M578" s="87">
        <f t="shared" si="77"/>
        <v>9.9999999999999995E-7</v>
      </c>
      <c r="N578" s="87">
        <f t="shared" si="80"/>
        <v>9.9999999999999995E-7</v>
      </c>
      <c r="O578" s="87">
        <f t="shared" si="78"/>
        <v>2.2625938210283157E-2</v>
      </c>
    </row>
    <row r="579" spans="1:15" x14ac:dyDescent="0.25">
      <c r="A579">
        <f>'OH-离子浓度 '!A588</f>
        <v>0</v>
      </c>
      <c r="B579">
        <f>覆盖面积与厚度!B579</f>
        <v>5.5798465639552379</v>
      </c>
      <c r="C579" s="66">
        <f>覆盖面积与厚度!N579</f>
        <v>1</v>
      </c>
      <c r="D579" s="5">
        <f t="shared" si="83"/>
        <v>18.630542539353492</v>
      </c>
      <c r="E579" s="5">
        <v>9.9999999999999995E-7</v>
      </c>
      <c r="F579" s="5">
        <f t="shared" si="82"/>
        <v>9.9999999999999995E-7</v>
      </c>
      <c r="G579" s="5">
        <f t="shared" si="79"/>
        <v>2.2625938210283157E-2</v>
      </c>
      <c r="J579" s="86">
        <f t="shared" si="75"/>
        <v>5.5798465639552379</v>
      </c>
      <c r="K579" s="86">
        <f t="shared" si="76"/>
        <v>1</v>
      </c>
      <c r="L579" s="87">
        <f t="shared" si="81"/>
        <v>0.98648629040582836</v>
      </c>
      <c r="M579" s="87">
        <f t="shared" si="77"/>
        <v>9.9999999999999995E-7</v>
      </c>
      <c r="N579" s="87">
        <f t="shared" si="80"/>
        <v>9.9999999999999995E-7</v>
      </c>
      <c r="O579" s="87">
        <f t="shared" si="78"/>
        <v>2.2625938210283157E-2</v>
      </c>
    </row>
    <row r="580" spans="1:15" x14ac:dyDescent="0.25">
      <c r="A580">
        <f>'OH-离子浓度 '!A589</f>
        <v>0</v>
      </c>
      <c r="B580">
        <f>覆盖面积与厚度!B580</f>
        <v>5.5898465639552377</v>
      </c>
      <c r="C580" s="66">
        <f>覆盖面积与厚度!N580</f>
        <v>1</v>
      </c>
      <c r="D580" s="5">
        <f t="shared" si="83"/>
        <v>18.630542539353492</v>
      </c>
      <c r="E580" s="5">
        <v>9.9999999999999995E-7</v>
      </c>
      <c r="F580" s="5">
        <f t="shared" si="82"/>
        <v>9.9999999999999995E-7</v>
      </c>
      <c r="G580" s="5">
        <f t="shared" si="79"/>
        <v>2.2625938210283157E-2</v>
      </c>
      <c r="J580" s="86">
        <f t="shared" si="75"/>
        <v>5.5898465639552377</v>
      </c>
      <c r="K580" s="86">
        <f t="shared" si="76"/>
        <v>1</v>
      </c>
      <c r="L580" s="87">
        <f t="shared" si="81"/>
        <v>0.98648629040582836</v>
      </c>
      <c r="M580" s="87">
        <f t="shared" si="77"/>
        <v>9.9999999999999995E-7</v>
      </c>
      <c r="N580" s="87">
        <f t="shared" si="80"/>
        <v>9.9999999999999995E-7</v>
      </c>
      <c r="O580" s="87">
        <f t="shared" si="78"/>
        <v>2.2625938210283157E-2</v>
      </c>
    </row>
    <row r="581" spans="1:15" x14ac:dyDescent="0.25">
      <c r="A581">
        <f>'OH-离子浓度 '!A590</f>
        <v>0</v>
      </c>
      <c r="B581">
        <f>覆盖面积与厚度!B581</f>
        <v>5.619846563955238</v>
      </c>
      <c r="C581" s="66">
        <f>覆盖面积与厚度!N581</f>
        <v>1</v>
      </c>
      <c r="D581" s="5">
        <f t="shared" si="83"/>
        <v>18.630542539353492</v>
      </c>
      <c r="E581" s="5">
        <v>9.9999999999999995E-7</v>
      </c>
      <c r="F581" s="5">
        <f t="shared" si="82"/>
        <v>9.9999999999999995E-7</v>
      </c>
      <c r="G581" s="5">
        <f t="shared" si="79"/>
        <v>2.2625938210283157E-2</v>
      </c>
      <c r="J581" s="86">
        <f t="shared" si="75"/>
        <v>5.619846563955238</v>
      </c>
      <c r="K581" s="86">
        <f t="shared" si="76"/>
        <v>1</v>
      </c>
      <c r="L581" s="87">
        <f t="shared" si="81"/>
        <v>0.98648629040582836</v>
      </c>
      <c r="M581" s="87">
        <f t="shared" si="77"/>
        <v>9.9999999999999995E-7</v>
      </c>
      <c r="N581" s="87">
        <f t="shared" si="80"/>
        <v>9.9999999999999995E-7</v>
      </c>
      <c r="O581" s="87">
        <f t="shared" si="78"/>
        <v>2.2625938210283157E-2</v>
      </c>
    </row>
    <row r="582" spans="1:15" x14ac:dyDescent="0.25">
      <c r="A582">
        <f>'OH-离子浓度 '!A591</f>
        <v>0</v>
      </c>
      <c r="B582">
        <f>覆盖面积与厚度!B582</f>
        <v>5.6498465639552382</v>
      </c>
      <c r="C582" s="66">
        <f>覆盖面积与厚度!N582</f>
        <v>1</v>
      </c>
      <c r="D582" s="5">
        <f t="shared" si="83"/>
        <v>18.630542539353492</v>
      </c>
      <c r="E582" s="5">
        <v>9.9999999999999995E-7</v>
      </c>
      <c r="F582" s="5">
        <f t="shared" si="82"/>
        <v>9.9999999999999995E-7</v>
      </c>
      <c r="G582" s="5">
        <f t="shared" si="79"/>
        <v>2.2625938210283157E-2</v>
      </c>
      <c r="J582" s="86">
        <f t="shared" si="75"/>
        <v>5.6498465639552382</v>
      </c>
      <c r="K582" s="86">
        <f t="shared" si="76"/>
        <v>1</v>
      </c>
      <c r="L582" s="87">
        <f t="shared" si="81"/>
        <v>0.98648629040582836</v>
      </c>
      <c r="M582" s="87">
        <f t="shared" si="77"/>
        <v>9.9999999999999995E-7</v>
      </c>
      <c r="N582" s="87">
        <f t="shared" si="80"/>
        <v>9.9999999999999995E-7</v>
      </c>
      <c r="O582" s="87">
        <f t="shared" si="78"/>
        <v>2.2625938210283157E-2</v>
      </c>
    </row>
    <row r="583" spans="1:15" x14ac:dyDescent="0.25">
      <c r="A583">
        <f>'OH-离子浓度 '!A592</f>
        <v>0</v>
      </c>
      <c r="B583">
        <f>覆盖面积与厚度!B583</f>
        <v>5.6698465639552378</v>
      </c>
      <c r="C583" s="66">
        <f>覆盖面积与厚度!N583</f>
        <v>1</v>
      </c>
      <c r="D583" s="5">
        <f t="shared" si="83"/>
        <v>18.630542539353492</v>
      </c>
      <c r="E583" s="5">
        <v>9.9999999999999995E-7</v>
      </c>
      <c r="F583" s="5">
        <f t="shared" si="82"/>
        <v>9.9999999999999995E-7</v>
      </c>
      <c r="G583" s="5">
        <f t="shared" si="79"/>
        <v>2.2625938210283157E-2</v>
      </c>
      <c r="J583" s="86">
        <f t="shared" si="75"/>
        <v>5.6698465639552378</v>
      </c>
      <c r="K583" s="86">
        <f t="shared" si="76"/>
        <v>1</v>
      </c>
      <c r="L583" s="87">
        <f t="shared" si="81"/>
        <v>0.98648629040582836</v>
      </c>
      <c r="M583" s="87">
        <f t="shared" si="77"/>
        <v>9.9999999999999995E-7</v>
      </c>
      <c r="N583" s="87">
        <f t="shared" si="80"/>
        <v>9.9999999999999995E-7</v>
      </c>
      <c r="O583" s="87">
        <f t="shared" si="78"/>
        <v>2.2625938210283157E-2</v>
      </c>
    </row>
    <row r="584" spans="1:15" x14ac:dyDescent="0.25">
      <c r="A584">
        <f>'OH-离子浓度 '!A593</f>
        <v>0</v>
      </c>
      <c r="B584">
        <f>覆盖面积与厚度!B584</f>
        <v>5.7198465639552385</v>
      </c>
      <c r="C584" s="66">
        <f>覆盖面积与厚度!N584</f>
        <v>1</v>
      </c>
      <c r="D584" s="5">
        <f t="shared" si="83"/>
        <v>18.630542539353492</v>
      </c>
      <c r="E584" s="5">
        <v>9.9999999999999995E-7</v>
      </c>
      <c r="F584" s="5">
        <f t="shared" si="82"/>
        <v>9.9999999999999995E-7</v>
      </c>
      <c r="G584" s="5">
        <f t="shared" si="79"/>
        <v>2.2625938210283157E-2</v>
      </c>
      <c r="J584" s="86">
        <f t="shared" si="75"/>
        <v>5.7198465639552385</v>
      </c>
      <c r="K584" s="86">
        <f t="shared" si="76"/>
        <v>1</v>
      </c>
      <c r="L584" s="87">
        <f t="shared" si="81"/>
        <v>0.98648629040582836</v>
      </c>
      <c r="M584" s="87">
        <f t="shared" si="77"/>
        <v>9.9999999999999995E-7</v>
      </c>
      <c r="N584" s="87">
        <f t="shared" si="80"/>
        <v>9.9999999999999995E-7</v>
      </c>
      <c r="O584" s="87">
        <f t="shared" si="78"/>
        <v>2.2625938210283157E-2</v>
      </c>
    </row>
    <row r="585" spans="1:15" x14ac:dyDescent="0.25">
      <c r="A585" t="str">
        <f>'OH-离子浓度 '!A594</f>
        <v>(t1+t2)*20</v>
      </c>
      <c r="B585">
        <f>覆盖面积与厚度!B585</f>
        <v>5.7698465639552383</v>
      </c>
      <c r="C585" s="66">
        <f>覆盖面积与厚度!N585</f>
        <v>1</v>
      </c>
      <c r="D585" s="5">
        <f t="shared" si="83"/>
        <v>18.630542539353492</v>
      </c>
      <c r="E585" s="5">
        <v>9.9999999999999995E-7</v>
      </c>
      <c r="F585" s="5">
        <f t="shared" si="82"/>
        <v>9.9999999999999995E-7</v>
      </c>
      <c r="G585" s="5">
        <f t="shared" si="79"/>
        <v>2.2625938210283157E-2</v>
      </c>
      <c r="J585" s="86">
        <f t="shared" si="75"/>
        <v>5.7698465639552383</v>
      </c>
      <c r="K585" s="86">
        <f t="shared" si="76"/>
        <v>1</v>
      </c>
      <c r="L585" s="87">
        <f t="shared" si="81"/>
        <v>0.98648629040582836</v>
      </c>
      <c r="M585" s="87">
        <f t="shared" si="77"/>
        <v>9.9999999999999995E-7</v>
      </c>
      <c r="N585" s="87">
        <f t="shared" ref="N585:N587" si="84">L585*(1-K585)+K585*M585</f>
        <v>9.9999999999999995E-7</v>
      </c>
      <c r="O585" s="87">
        <f t="shared" si="78"/>
        <v>2.2625938210283157E-2</v>
      </c>
    </row>
    <row r="586" spans="1:15" x14ac:dyDescent="0.25">
      <c r="A586">
        <f>'OH-离子浓度 '!A595</f>
        <v>5.8629806214013804</v>
      </c>
      <c r="B586">
        <f>覆盖面积与厚度!B586</f>
        <v>5.8198465639552381</v>
      </c>
      <c r="C586" s="66">
        <f>覆盖面积与厚度!N586</f>
        <v>1</v>
      </c>
      <c r="D586" s="5">
        <f t="shared" si="83"/>
        <v>18.630542539353492</v>
      </c>
      <c r="E586" s="5">
        <v>9.9999999999999995E-7</v>
      </c>
      <c r="F586" s="5">
        <f t="shared" si="82"/>
        <v>9.9999999999999995E-7</v>
      </c>
      <c r="G586" s="5">
        <f t="shared" si="79"/>
        <v>2.2625938210283157E-2</v>
      </c>
      <c r="J586" s="86">
        <f t="shared" si="75"/>
        <v>5.8198465639552381</v>
      </c>
      <c r="K586" s="86">
        <f t="shared" si="76"/>
        <v>1</v>
      </c>
      <c r="L586" s="87">
        <f t="shared" ref="L586:L587" si="85">L585</f>
        <v>0.98648629040582836</v>
      </c>
      <c r="M586" s="87">
        <f t="shared" si="77"/>
        <v>9.9999999999999995E-7</v>
      </c>
      <c r="N586" s="87">
        <f t="shared" si="84"/>
        <v>9.9999999999999995E-7</v>
      </c>
      <c r="O586" s="87">
        <f t="shared" si="78"/>
        <v>2.2625938210283157E-2</v>
      </c>
    </row>
    <row r="587" spans="1:15" s="94" customFormat="1" x14ac:dyDescent="0.25">
      <c r="A587" s="94">
        <f>'OH-离子浓度 '!A596</f>
        <v>0.2931415442581049</v>
      </c>
      <c r="B587" s="94">
        <f>覆盖面积与厚度!B587</f>
        <v>5.862995595025307</v>
      </c>
      <c r="C587" s="66">
        <f>覆盖面积与厚度!N587</f>
        <v>1</v>
      </c>
      <c r="D587" s="93">
        <f t="shared" si="83"/>
        <v>18.630542539353492</v>
      </c>
      <c r="E587" s="93">
        <v>9.9999999999999995E-7</v>
      </c>
      <c r="F587" s="93">
        <f t="shared" si="82"/>
        <v>9.9999999999999995E-7</v>
      </c>
      <c r="G587" s="93">
        <f t="shared" si="79"/>
        <v>2.2625938210283157E-2</v>
      </c>
      <c r="J587" s="86">
        <f t="shared" si="75"/>
        <v>5.862995595025307</v>
      </c>
      <c r="K587" s="86">
        <f t="shared" si="76"/>
        <v>1</v>
      </c>
      <c r="L587" s="87">
        <f t="shared" si="85"/>
        <v>0.98648629040582836</v>
      </c>
      <c r="M587" s="87">
        <f t="shared" si="77"/>
        <v>9.9999999999999995E-7</v>
      </c>
      <c r="N587" s="87">
        <f t="shared" si="84"/>
        <v>9.9999999999999995E-7</v>
      </c>
      <c r="O587" s="87">
        <f t="shared" si="78"/>
        <v>2.2625938210283157E-2</v>
      </c>
    </row>
    <row r="588" spans="1:15" x14ac:dyDescent="0.25">
      <c r="D588" s="5"/>
      <c r="E588" s="5"/>
      <c r="F588" s="5"/>
      <c r="G588" s="5"/>
    </row>
    <row r="589" spans="1:15" x14ac:dyDescent="0.25">
      <c r="D589" s="5"/>
      <c r="E589" s="5"/>
      <c r="F589" s="5"/>
      <c r="G589" s="5"/>
    </row>
    <row r="590" spans="1:15" x14ac:dyDescent="0.25">
      <c r="D590" s="5"/>
      <c r="E590" s="5"/>
      <c r="F590" s="5"/>
      <c r="G590" s="5"/>
    </row>
    <row r="591" spans="1:15" x14ac:dyDescent="0.25">
      <c r="D591" s="5"/>
      <c r="E591" s="5"/>
      <c r="F591" s="5"/>
      <c r="G591" s="5"/>
    </row>
    <row r="592" spans="1:15" x14ac:dyDescent="0.25">
      <c r="D592" s="5"/>
      <c r="E592" s="5"/>
      <c r="F592" s="5"/>
      <c r="G592" s="5"/>
    </row>
    <row r="593" spans="4:7" x14ac:dyDescent="0.25">
      <c r="D593" s="5"/>
      <c r="E593" s="5"/>
      <c r="F593" s="5"/>
      <c r="G593" s="5"/>
    </row>
    <row r="594" spans="4:7" x14ac:dyDescent="0.25">
      <c r="D594" s="5"/>
      <c r="E594" s="5"/>
      <c r="F594" s="5"/>
      <c r="G594" s="5"/>
    </row>
    <row r="595" spans="4:7" x14ac:dyDescent="0.25">
      <c r="D595" s="5"/>
      <c r="E595" s="5"/>
      <c r="F595" s="5"/>
      <c r="G595" s="5"/>
    </row>
    <row r="596" spans="4:7" x14ac:dyDescent="0.25">
      <c r="D596" s="5"/>
      <c r="E596" s="5"/>
      <c r="F596" s="5"/>
      <c r="G596" s="5"/>
    </row>
    <row r="597" spans="4:7" x14ac:dyDescent="0.25">
      <c r="D597" s="5"/>
      <c r="E597" s="5"/>
      <c r="F597" s="5"/>
      <c r="G597" s="5"/>
    </row>
    <row r="598" spans="4:7" x14ac:dyDescent="0.25">
      <c r="D598" s="5"/>
      <c r="E598" s="5"/>
      <c r="F598" s="5"/>
      <c r="G598" s="5"/>
    </row>
    <row r="599" spans="4:7" x14ac:dyDescent="0.25">
      <c r="D599" s="5"/>
      <c r="E599" s="5"/>
      <c r="F599" s="5"/>
      <c r="G599" s="5"/>
    </row>
    <row r="600" spans="4:7" x14ac:dyDescent="0.25">
      <c r="D600" s="5"/>
      <c r="E600" s="5"/>
      <c r="F600" s="5"/>
      <c r="G600" s="5"/>
    </row>
    <row r="601" spans="4:7" x14ac:dyDescent="0.25">
      <c r="D601" s="5"/>
      <c r="E601" s="5"/>
      <c r="F601" s="5"/>
      <c r="G601" s="5"/>
    </row>
    <row r="602" spans="4:7" x14ac:dyDescent="0.25">
      <c r="D602" s="5"/>
      <c r="E602" s="5"/>
      <c r="F602" s="5"/>
      <c r="G602" s="5"/>
    </row>
    <row r="603" spans="4:7" x14ac:dyDescent="0.25">
      <c r="D603" s="5"/>
      <c r="E603" s="5"/>
      <c r="F603" s="5"/>
      <c r="G603" s="5"/>
    </row>
    <row r="604" spans="4:7" x14ac:dyDescent="0.25">
      <c r="D604" s="5"/>
      <c r="E604" s="5"/>
      <c r="F604" s="5"/>
      <c r="G604" s="5"/>
    </row>
    <row r="605" spans="4:7" x14ac:dyDescent="0.25">
      <c r="D605" s="5"/>
      <c r="E605" s="5"/>
      <c r="F605" s="5"/>
      <c r="G605" s="5"/>
    </row>
    <row r="606" spans="4:7" x14ac:dyDescent="0.25">
      <c r="D606" s="5"/>
      <c r="E606" s="5"/>
      <c r="F606" s="5"/>
      <c r="G606" s="5"/>
    </row>
    <row r="607" spans="4:7" x14ac:dyDescent="0.25">
      <c r="D607" s="5"/>
      <c r="E607" s="5"/>
      <c r="F607" s="5"/>
      <c r="G607" s="5"/>
    </row>
    <row r="608" spans="4:7" x14ac:dyDescent="0.25">
      <c r="D608" s="5"/>
      <c r="E608" s="5"/>
      <c r="F608" s="5"/>
      <c r="G608" s="5"/>
    </row>
    <row r="609" spans="4:7" x14ac:dyDescent="0.25">
      <c r="D609" s="5"/>
      <c r="E609" s="5"/>
      <c r="F609" s="5"/>
      <c r="G609" s="5"/>
    </row>
    <row r="610" spans="4:7" x14ac:dyDescent="0.25">
      <c r="D610" s="5"/>
      <c r="E610" s="5"/>
      <c r="F610" s="5"/>
      <c r="G610" s="5"/>
    </row>
    <row r="611" spans="4:7" x14ac:dyDescent="0.25">
      <c r="D611" s="5"/>
      <c r="E611" s="5"/>
      <c r="F611" s="5"/>
      <c r="G611" s="5"/>
    </row>
    <row r="612" spans="4:7" x14ac:dyDescent="0.25">
      <c r="D612" s="5"/>
      <c r="E612" s="5"/>
      <c r="F612" s="5"/>
      <c r="G612" s="5"/>
    </row>
    <row r="613" spans="4:7" x14ac:dyDescent="0.25">
      <c r="D613" s="5"/>
      <c r="E613" s="5"/>
      <c r="F613" s="5"/>
      <c r="G613" s="5"/>
    </row>
    <row r="614" spans="4:7" x14ac:dyDescent="0.25">
      <c r="D614" s="5"/>
      <c r="E614" s="5"/>
      <c r="F614" s="5"/>
      <c r="G614" s="5"/>
    </row>
    <row r="615" spans="4:7" x14ac:dyDescent="0.25">
      <c r="D615" s="5"/>
      <c r="E615" s="5"/>
      <c r="F615" s="5"/>
      <c r="G615" s="5"/>
    </row>
    <row r="616" spans="4:7" x14ac:dyDescent="0.25">
      <c r="D616" s="5"/>
      <c r="E616" s="5"/>
      <c r="F616" s="5"/>
      <c r="G616" s="5"/>
    </row>
    <row r="617" spans="4:7" x14ac:dyDescent="0.25">
      <c r="D617" s="5"/>
      <c r="E617" s="5"/>
      <c r="F617" s="5"/>
      <c r="G617" s="5"/>
    </row>
    <row r="618" spans="4:7" x14ac:dyDescent="0.25">
      <c r="D618" s="5"/>
      <c r="E618" s="5"/>
      <c r="F618" s="5"/>
      <c r="G618" s="5"/>
    </row>
    <row r="619" spans="4:7" x14ac:dyDescent="0.25">
      <c r="D619" s="5"/>
      <c r="E619" s="5"/>
      <c r="F619" s="5"/>
      <c r="G619" s="5"/>
    </row>
    <row r="620" spans="4:7" x14ac:dyDescent="0.25">
      <c r="D620" s="5"/>
      <c r="E620" s="5"/>
      <c r="F620" s="5"/>
      <c r="G620" s="5"/>
    </row>
    <row r="621" spans="4:7" x14ac:dyDescent="0.25">
      <c r="D621" s="5"/>
      <c r="E621" s="5"/>
      <c r="F621" s="5"/>
      <c r="G621" s="5"/>
    </row>
  </sheetData>
  <phoneticPr fontId="2" type="noConversion"/>
  <pageMargins left="0.7" right="0.7" top="0.75" bottom="0.75" header="0.3" footer="0.3"/>
  <pageSetup paperSize="9" orientation="portrait" horizontalDpi="1200" verticalDpi="1200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17D3B5-88C4-48A5-B827-51CE0A7D6F7D}">
  <dimension ref="B1:G583"/>
  <sheetViews>
    <sheetView workbookViewId="0">
      <selection activeCell="G206" sqref="F2:G206"/>
    </sheetView>
  </sheetViews>
  <sheetFormatPr defaultRowHeight="13.8" x14ac:dyDescent="0.25"/>
  <cols>
    <col min="7" max="7" width="9.109375" bestFit="1" customWidth="1"/>
  </cols>
  <sheetData>
    <row r="1" spans="2:7" x14ac:dyDescent="0.25">
      <c r="B1" t="s">
        <v>167</v>
      </c>
      <c r="F1" t="s">
        <v>175</v>
      </c>
    </row>
    <row r="2" spans="2:7" x14ac:dyDescent="0.25">
      <c r="B2" s="2" t="str">
        <f>腐蚀速率!B6</f>
        <v>时间t/s</v>
      </c>
      <c r="C2" s="2" t="str">
        <f>腐蚀速率!G6</f>
        <v>CR腐蚀速率mm/a</v>
      </c>
      <c r="D2" s="2"/>
      <c r="F2" s="45" t="str">
        <f>B2</f>
        <v>时间t/s</v>
      </c>
      <c r="G2" s="45" t="str">
        <f>C2</f>
        <v>CR腐蚀速率mm/a</v>
      </c>
    </row>
    <row r="3" spans="2:7" x14ac:dyDescent="0.25">
      <c r="B3">
        <f>腐蚀速率!B7</f>
        <v>0</v>
      </c>
      <c r="C3" s="5">
        <f>腐蚀速率!G7</f>
        <v>0</v>
      </c>
      <c r="D3" s="5"/>
      <c r="E3" s="5"/>
      <c r="F3">
        <f t="shared" ref="F3:F66" si="0">B3</f>
        <v>0</v>
      </c>
      <c r="G3">
        <f>腐蚀速率!O7</f>
        <v>0</v>
      </c>
    </row>
    <row r="4" spans="2:7" x14ac:dyDescent="0.25">
      <c r="B4">
        <f>腐蚀速率!B8</f>
        <v>1E-10</v>
      </c>
      <c r="C4">
        <f>腐蚀速率!G8</f>
        <v>872304746.49074709</v>
      </c>
      <c r="F4">
        <f t="shared" si="0"/>
        <v>1E-10</v>
      </c>
      <c r="G4">
        <f>腐蚀速率!O8</f>
        <v>22320.17785201372</v>
      </c>
    </row>
    <row r="5" spans="2:7" x14ac:dyDescent="0.25">
      <c r="B5">
        <f>腐蚀速率!B9</f>
        <v>4.0000000000000001E-10</v>
      </c>
      <c r="C5">
        <f>腐蚀速率!G9</f>
        <v>872304746.49074709</v>
      </c>
      <c r="F5">
        <f t="shared" si="0"/>
        <v>4.0000000000000001E-10</v>
      </c>
      <c r="G5">
        <f>腐蚀速率!O9</f>
        <v>22320.17785201372</v>
      </c>
    </row>
    <row r="6" spans="2:7" x14ac:dyDescent="0.25">
      <c r="B6">
        <f>腐蚀速率!B10</f>
        <v>8.0000000000000003E-10</v>
      </c>
      <c r="C6">
        <f>腐蚀速率!G10</f>
        <v>872304746.49074709</v>
      </c>
      <c r="F6">
        <f t="shared" si="0"/>
        <v>8.0000000000000003E-10</v>
      </c>
      <c r="G6">
        <f>腐蚀速率!O10</f>
        <v>22320.17785201372</v>
      </c>
    </row>
    <row r="7" spans="2:7" x14ac:dyDescent="0.25">
      <c r="B7">
        <f>腐蚀速率!B11</f>
        <v>1.0000000000000001E-9</v>
      </c>
      <c r="C7">
        <f>腐蚀速率!G11</f>
        <v>872304746.49074709</v>
      </c>
      <c r="F7">
        <f t="shared" si="0"/>
        <v>1.0000000000000001E-9</v>
      </c>
      <c r="G7">
        <f>腐蚀速率!O11</f>
        <v>22320.17785201372</v>
      </c>
    </row>
    <row r="8" spans="2:7" x14ac:dyDescent="0.25">
      <c r="B8">
        <f>腐蚀速率!B12</f>
        <v>1E-8</v>
      </c>
      <c r="C8">
        <f>腐蚀速率!G12</f>
        <v>872304746.49074709</v>
      </c>
      <c r="F8">
        <f t="shared" si="0"/>
        <v>1E-8</v>
      </c>
      <c r="G8">
        <f>腐蚀速率!O12</f>
        <v>22320.17785201372</v>
      </c>
    </row>
    <row r="9" spans="2:7" x14ac:dyDescent="0.25">
      <c r="B9">
        <f>腐蚀速率!B13</f>
        <v>9.9999999999999995E-8</v>
      </c>
      <c r="C9">
        <f>腐蚀速率!G13</f>
        <v>872304746.49074709</v>
      </c>
      <c r="F9">
        <f t="shared" si="0"/>
        <v>9.9999999999999995E-8</v>
      </c>
      <c r="G9">
        <f>腐蚀速率!O13</f>
        <v>22320.17785201372</v>
      </c>
    </row>
    <row r="10" spans="2:7" x14ac:dyDescent="0.25">
      <c r="B10">
        <f>腐蚀速率!B14</f>
        <v>9.9999999999999995E-7</v>
      </c>
      <c r="C10">
        <f>腐蚀速率!G14</f>
        <v>872304746.49074709</v>
      </c>
      <c r="F10">
        <f t="shared" si="0"/>
        <v>9.9999999999999995E-7</v>
      </c>
      <c r="G10">
        <f>腐蚀速率!O14</f>
        <v>22320.17785201372</v>
      </c>
    </row>
    <row r="11" spans="2:7" x14ac:dyDescent="0.25">
      <c r="B11">
        <f>腐蚀速率!B15</f>
        <v>7.4868119641229509E-6</v>
      </c>
      <c r="C11">
        <f>腐蚀速率!G15</f>
        <v>872304746.49074709</v>
      </c>
      <c r="F11">
        <f t="shared" si="0"/>
        <v>7.4868119641229509E-6</v>
      </c>
      <c r="G11">
        <f>腐蚀速率!O15</f>
        <v>22320.17785201372</v>
      </c>
    </row>
    <row r="12" spans="2:7" x14ac:dyDescent="0.25">
      <c r="B12">
        <f>腐蚀速率!B16</f>
        <v>1.0000000000000001E-5</v>
      </c>
      <c r="C12">
        <f>腐蚀速率!G16</f>
        <v>421533.50431946391</v>
      </c>
      <c r="F12">
        <f t="shared" si="0"/>
        <v>1.0000000000000001E-5</v>
      </c>
      <c r="G12">
        <f>腐蚀速率!O16</f>
        <v>22320.17785201372</v>
      </c>
    </row>
    <row r="13" spans="2:7" x14ac:dyDescent="0.25">
      <c r="B13">
        <f>腐蚀速率!B17</f>
        <v>2.0000000000000002E-5</v>
      </c>
      <c r="C13">
        <f>腐蚀速率!G17</f>
        <v>421533.50431946391</v>
      </c>
      <c r="F13">
        <f t="shared" si="0"/>
        <v>2.0000000000000002E-5</v>
      </c>
      <c r="G13">
        <f>腐蚀速率!O17</f>
        <v>22320.17785201372</v>
      </c>
    </row>
    <row r="14" spans="2:7" x14ac:dyDescent="0.25">
      <c r="B14">
        <f>腐蚀速率!B18</f>
        <v>5.0000000000000002E-5</v>
      </c>
      <c r="C14">
        <f>腐蚀速率!G18</f>
        <v>421533.50431946391</v>
      </c>
      <c r="F14">
        <f t="shared" si="0"/>
        <v>5.0000000000000002E-5</v>
      </c>
      <c r="G14">
        <f>腐蚀速率!O18</f>
        <v>22320.17785201372</v>
      </c>
    </row>
    <row r="15" spans="2:7" x14ac:dyDescent="0.25">
      <c r="B15">
        <f>腐蚀速率!B19</f>
        <v>8.0000000000000007E-5</v>
      </c>
      <c r="C15">
        <f>腐蚀速率!G19</f>
        <v>421533.3565738193</v>
      </c>
      <c r="F15">
        <f t="shared" si="0"/>
        <v>8.0000000000000007E-5</v>
      </c>
      <c r="G15">
        <f>腐蚀速率!O19</f>
        <v>22320.17002889677</v>
      </c>
    </row>
    <row r="16" spans="2:7" x14ac:dyDescent="0.25">
      <c r="B16">
        <f>腐蚀速率!B20</f>
        <v>1E-4</v>
      </c>
      <c r="C16">
        <f>腐蚀速率!G20</f>
        <v>421533.20076328638</v>
      </c>
      <c r="F16">
        <f t="shared" si="0"/>
        <v>1E-4</v>
      </c>
      <c r="G16">
        <f>腐蚀速率!O20</f>
        <v>22320.161778744816</v>
      </c>
    </row>
    <row r="17" spans="2:7" x14ac:dyDescent="0.25">
      <c r="B17">
        <f>腐蚀速率!B21</f>
        <v>2.0000000000000001E-4</v>
      </c>
      <c r="C17">
        <f>腐蚀速率!G21</f>
        <v>421532.86800783611</v>
      </c>
      <c r="F17">
        <f t="shared" si="0"/>
        <v>2.0000000000000001E-4</v>
      </c>
      <c r="G17">
        <f>腐蚀速率!O21</f>
        <v>22320.144159377371</v>
      </c>
    </row>
    <row r="18" spans="2:7" x14ac:dyDescent="0.25">
      <c r="B18">
        <f>腐蚀速率!B22</f>
        <v>5.0000000000000001E-4</v>
      </c>
      <c r="C18">
        <f>腐蚀速率!G22</f>
        <v>421531.80944438663</v>
      </c>
      <c r="F18">
        <f t="shared" si="0"/>
        <v>5.0000000000000001E-4</v>
      </c>
      <c r="G18">
        <f>腐蚀速率!O22</f>
        <v>22320.088108549775</v>
      </c>
    </row>
    <row r="19" spans="2:7" x14ac:dyDescent="0.25">
      <c r="B19">
        <f>腐蚀速率!B23</f>
        <v>8.0000000000000004E-4</v>
      </c>
      <c r="C19">
        <f>腐蚀速率!G23</f>
        <v>421530.72752519051</v>
      </c>
      <c r="F19">
        <f t="shared" si="0"/>
        <v>8.0000000000000004E-4</v>
      </c>
      <c r="G19">
        <f>腐蚀速率!O23</f>
        <v>22320.030821037755</v>
      </c>
    </row>
    <row r="20" spans="2:7" x14ac:dyDescent="0.25">
      <c r="B20">
        <f>腐蚀速率!B24</f>
        <v>1E-3</v>
      </c>
      <c r="C20">
        <f>腐蚀速率!G24</f>
        <v>421529.99549258</v>
      </c>
      <c r="F20">
        <f t="shared" si="0"/>
        <v>1E-3</v>
      </c>
      <c r="G20">
        <f>腐蚀速率!O24</f>
        <v>22319.992059985063</v>
      </c>
    </row>
    <row r="21" spans="2:7" x14ac:dyDescent="0.25">
      <c r="B21">
        <f>腐蚀速率!B25</f>
        <v>2E-3</v>
      </c>
      <c r="C21">
        <f>腐蚀速率!G25</f>
        <v>421526.26626122359</v>
      </c>
      <c r="F21">
        <f t="shared" si="0"/>
        <v>2E-3</v>
      </c>
      <c r="G21">
        <f>腐蚀速率!O25</f>
        <v>22319.794597561875</v>
      </c>
    </row>
    <row r="22" spans="2:7" x14ac:dyDescent="0.25">
      <c r="B22">
        <f>腐蚀速率!B26</f>
        <v>5.0000000000000001E-3</v>
      </c>
      <c r="C22">
        <f>腐蚀速率!G26</f>
        <v>421514.70594277041</v>
      </c>
      <c r="F22">
        <f t="shared" si="0"/>
        <v>5.0000000000000001E-3</v>
      </c>
      <c r="G22">
        <f>腐蚀速率!O26</f>
        <v>22319.182479868872</v>
      </c>
    </row>
    <row r="23" spans="2:7" x14ac:dyDescent="0.25">
      <c r="B23">
        <f>腐蚀速率!B27</f>
        <v>8.0000000000000002E-3</v>
      </c>
      <c r="C23">
        <f>腐蚀速率!G27</f>
        <v>421502.86113300413</v>
      </c>
      <c r="F23">
        <f t="shared" si="0"/>
        <v>8.0000000000000002E-3</v>
      </c>
      <c r="G23">
        <f>腐蚀速率!O27</f>
        <v>22318.555298389609</v>
      </c>
    </row>
    <row r="24" spans="2:7" x14ac:dyDescent="0.25">
      <c r="B24">
        <f>腐蚀速率!B28</f>
        <v>0.01</v>
      </c>
      <c r="C24">
        <f>腐蚀速率!G28</f>
        <v>421494.96256745548</v>
      </c>
      <c r="F24">
        <f t="shared" si="0"/>
        <v>0.01</v>
      </c>
      <c r="G24">
        <f>腐蚀速率!O28</f>
        <v>22318.137070142584</v>
      </c>
    </row>
    <row r="25" spans="2:7" x14ac:dyDescent="0.25">
      <c r="B25">
        <f>腐蚀速率!B29</f>
        <v>0.02</v>
      </c>
      <c r="C25">
        <f>腐蚀速率!G29</f>
        <v>421454.76963955141</v>
      </c>
      <c r="F25">
        <f t="shared" si="0"/>
        <v>0.02</v>
      </c>
      <c r="G25">
        <f>腐蚀速率!O29</f>
        <v>22316.00885867477</v>
      </c>
    </row>
    <row r="26" spans="2:7" x14ac:dyDescent="0.25">
      <c r="B26">
        <f>腐蚀速率!B30</f>
        <v>0.05</v>
      </c>
      <c r="C26">
        <f>腐蚀速率!G30</f>
        <v>421334.09339162102</v>
      </c>
      <c r="F26">
        <f t="shared" si="0"/>
        <v>0.05</v>
      </c>
      <c r="G26">
        <f>腐蚀速率!O30</f>
        <v>22309.619063550825</v>
      </c>
    </row>
    <row r="27" spans="2:7" x14ac:dyDescent="0.25">
      <c r="B27">
        <f>腐蚀速率!B31</f>
        <v>0.08</v>
      </c>
      <c r="C27">
        <f>腐蚀速率!G31</f>
        <v>421211.9840192725</v>
      </c>
      <c r="F27">
        <f t="shared" si="0"/>
        <v>0.08</v>
      </c>
      <c r="G27">
        <f>腐蚀速率!O31</f>
        <v>22303.153384633864</v>
      </c>
    </row>
    <row r="28" spans="2:7" x14ac:dyDescent="0.25">
      <c r="B28">
        <f>腐蚀速率!B32</f>
        <v>0.1</v>
      </c>
      <c r="C28">
        <f>腐蚀速率!G32</f>
        <v>421130.55516490492</v>
      </c>
      <c r="F28">
        <f t="shared" si="0"/>
        <v>0.1</v>
      </c>
      <c r="G28">
        <f>腐蚀速率!O32</f>
        <v>22298.841735029993</v>
      </c>
    </row>
    <row r="29" spans="2:7" x14ac:dyDescent="0.25">
      <c r="B29">
        <f>腐蚀速率!B33</f>
        <v>0.15</v>
      </c>
      <c r="C29">
        <f>腐蚀速率!G33</f>
        <v>420925.2641867738</v>
      </c>
      <c r="F29">
        <f t="shared" si="0"/>
        <v>0.15</v>
      </c>
      <c r="G29">
        <f>腐蚀速率!O33</f>
        <v>22287.971598498971</v>
      </c>
    </row>
    <row r="30" spans="2:7" x14ac:dyDescent="0.25">
      <c r="B30">
        <f>腐蚀速率!B34</f>
        <v>0.2</v>
      </c>
      <c r="C30">
        <f>腐蚀速率!G34</f>
        <v>420719.84380941803</v>
      </c>
      <c r="F30">
        <f t="shared" si="0"/>
        <v>0.2</v>
      </c>
      <c r="G30">
        <f>腐蚀速率!O34</f>
        <v>22277.094610292119</v>
      </c>
    </row>
    <row r="31" spans="2:7" x14ac:dyDescent="0.25">
      <c r="B31">
        <f>腐蚀速率!B35</f>
        <v>0.25</v>
      </c>
      <c r="C31">
        <f>腐蚀速率!G35</f>
        <v>420514.29393868218</v>
      </c>
      <c r="F31">
        <f t="shared" si="0"/>
        <v>0.25</v>
      </c>
      <c r="G31">
        <f>腐蚀速率!O35</f>
        <v>22266.210765423861</v>
      </c>
    </row>
    <row r="32" spans="2:7" x14ac:dyDescent="0.25">
      <c r="B32">
        <f>腐蚀速率!B36</f>
        <v>0.29314903107006901</v>
      </c>
      <c r="C32">
        <f>腐蚀速率!G36</f>
        <v>420336.81218008872</v>
      </c>
      <c r="F32">
        <f t="shared" si="0"/>
        <v>0.29314903107006901</v>
      </c>
      <c r="G32">
        <f>腐蚀速率!O36</f>
        <v>22256.81312425503</v>
      </c>
    </row>
    <row r="33" spans="2:7" x14ac:dyDescent="0.25">
      <c r="B33">
        <f>腐蚀速率!B37</f>
        <v>0.29314903117006902</v>
      </c>
      <c r="C33">
        <f>腐蚀速率!G37</f>
        <v>869828359.01755488</v>
      </c>
      <c r="F33">
        <f t="shared" si="0"/>
        <v>0.29314903117006902</v>
      </c>
      <c r="G33">
        <f>腐蚀速率!O37</f>
        <v>22256.813124233253</v>
      </c>
    </row>
    <row r="34" spans="2:7" x14ac:dyDescent="0.25">
      <c r="B34">
        <f>腐蚀速率!B38</f>
        <v>0.29314903147006899</v>
      </c>
      <c r="C34">
        <f>腐蚀速率!G38</f>
        <v>869828359.01500082</v>
      </c>
      <c r="F34">
        <f t="shared" si="0"/>
        <v>0.29314903147006899</v>
      </c>
      <c r="G34">
        <f>腐蚀速率!O38</f>
        <v>22256.813124167908</v>
      </c>
    </row>
    <row r="35" spans="2:7" x14ac:dyDescent="0.25">
      <c r="B35">
        <f>腐蚀速率!B39</f>
        <v>0.29314903187006902</v>
      </c>
      <c r="C35">
        <f>腐蚀速率!G39</f>
        <v>869828359.01159501</v>
      </c>
      <c r="F35">
        <f t="shared" si="0"/>
        <v>0.29314903187006902</v>
      </c>
      <c r="G35">
        <f>腐蚀速率!O39</f>
        <v>22256.813124080756</v>
      </c>
    </row>
    <row r="36" spans="2:7" x14ac:dyDescent="0.25">
      <c r="B36">
        <f>腐蚀速率!B40</f>
        <v>0.29314903207006904</v>
      </c>
      <c r="C36">
        <f>腐蚀速率!G40</f>
        <v>869828359.00989199</v>
      </c>
      <c r="F36">
        <f t="shared" si="0"/>
        <v>0.29314903207006904</v>
      </c>
      <c r="G36">
        <f>腐蚀速率!O40</f>
        <v>22256.81312403718</v>
      </c>
    </row>
    <row r="37" spans="2:7" x14ac:dyDescent="0.25">
      <c r="B37">
        <f>腐蚀速率!B41</f>
        <v>0.29314904107006901</v>
      </c>
      <c r="C37">
        <f>腐蚀速率!G41</f>
        <v>869828358.93297923</v>
      </c>
      <c r="F37">
        <f t="shared" si="0"/>
        <v>0.29314904107006901</v>
      </c>
      <c r="G37">
        <f>腐蚀速率!O41</f>
        <v>22256.813122069168</v>
      </c>
    </row>
    <row r="38" spans="2:7" x14ac:dyDescent="0.25">
      <c r="B38">
        <f>腐蚀速率!B42</f>
        <v>0.29314913107006901</v>
      </c>
      <c r="C38">
        <f>腐蚀速率!G42</f>
        <v>869828358.13585126</v>
      </c>
      <c r="F38">
        <f t="shared" si="0"/>
        <v>0.29314913107006901</v>
      </c>
      <c r="G38">
        <f>腐蚀速率!O42</f>
        <v>22256.813101672611</v>
      </c>
    </row>
    <row r="39" spans="2:7" x14ac:dyDescent="0.25">
      <c r="B39">
        <f>腐蚀速率!B43</f>
        <v>0.29315003107006898</v>
      </c>
      <c r="C39">
        <f>腐蚀速率!G43</f>
        <v>869828346.98210347</v>
      </c>
      <c r="F39">
        <f t="shared" si="0"/>
        <v>0.29315003107006898</v>
      </c>
      <c r="G39">
        <f>腐蚀速率!O43</f>
        <v>22256.812816275346</v>
      </c>
    </row>
    <row r="40" spans="2:7" x14ac:dyDescent="0.25">
      <c r="B40">
        <f>腐蚀速率!B44</f>
        <v>0.29315651788203312</v>
      </c>
      <c r="C40">
        <f>腐蚀速率!G44</f>
        <v>869827906.06052768</v>
      </c>
      <c r="F40">
        <f t="shared" si="0"/>
        <v>0.29315651788203312</v>
      </c>
      <c r="G40">
        <f>腐蚀速率!O44</f>
        <v>22256.801534165457</v>
      </c>
    </row>
    <row r="41" spans="2:7" x14ac:dyDescent="0.25">
      <c r="B41">
        <f>腐蚀速率!B45</f>
        <v>0.29316651788203313</v>
      </c>
      <c r="C41">
        <f>腐蚀速率!G45</f>
        <v>420336.26482371509</v>
      </c>
      <c r="F41">
        <f t="shared" si="0"/>
        <v>0.29316651788203313</v>
      </c>
      <c r="G41">
        <f>腐蚀速率!O45</f>
        <v>22256.784141790406</v>
      </c>
    </row>
    <row r="42" spans="2:7" x14ac:dyDescent="0.25">
      <c r="B42">
        <f>腐蚀速率!B46</f>
        <v>0.29317651788203314</v>
      </c>
      <c r="C42">
        <f>腐蚀速率!G46</f>
        <v>420335.93635528738</v>
      </c>
      <c r="F42">
        <f t="shared" si="0"/>
        <v>0.29317651788203314</v>
      </c>
      <c r="G42">
        <f>腐蚀速率!O46</f>
        <v>22256.766749420374</v>
      </c>
    </row>
    <row r="43" spans="2:7" x14ac:dyDescent="0.25">
      <c r="B43">
        <f>腐蚀速率!B47</f>
        <v>0.29320651788203311</v>
      </c>
      <c r="C43">
        <f>腐蚀速率!G47</f>
        <v>420334.95095041214</v>
      </c>
      <c r="F43">
        <f t="shared" si="0"/>
        <v>0.29320651788203311</v>
      </c>
      <c r="G43">
        <f>腐蚀速率!O47</f>
        <v>22256.714572331886</v>
      </c>
    </row>
    <row r="44" spans="2:7" x14ac:dyDescent="0.25">
      <c r="B44">
        <f>腐蚀速率!B48</f>
        <v>0.29323651788203314</v>
      </c>
      <c r="C44">
        <f>腐蚀速率!G48</f>
        <v>420333.96554594499</v>
      </c>
      <c r="F44">
        <f t="shared" si="0"/>
        <v>0.29323651788203314</v>
      </c>
      <c r="G44">
        <f>腐蚀速率!O48</f>
        <v>22256.662395265001</v>
      </c>
    </row>
    <row r="45" spans="2:7" x14ac:dyDescent="0.25">
      <c r="B45">
        <f>腐蚀速率!B49</f>
        <v>0.29325651788203311</v>
      </c>
      <c r="C45">
        <f>腐蚀速率!G49</f>
        <v>420333.30860987527</v>
      </c>
      <c r="F45">
        <f t="shared" si="0"/>
        <v>0.29325651788203311</v>
      </c>
      <c r="G45">
        <f>腐蚀速率!O49</f>
        <v>22256.627610566553</v>
      </c>
    </row>
    <row r="46" spans="2:7" x14ac:dyDescent="0.25">
      <c r="B46">
        <f>腐蚀速率!B50</f>
        <v>0.2933565178820331</v>
      </c>
      <c r="C46">
        <f>腐蚀速率!G50</f>
        <v>420330.02393102006</v>
      </c>
      <c r="F46">
        <f t="shared" si="0"/>
        <v>0.2933565178820331</v>
      </c>
      <c r="G46">
        <f>腐蚀速率!O50</f>
        <v>22256.453687153346</v>
      </c>
    </row>
    <row r="47" spans="2:7" x14ac:dyDescent="0.25">
      <c r="B47">
        <f>腐蚀速率!B51</f>
        <v>0.29365651788203312</v>
      </c>
      <c r="C47">
        <f>腐蚀速率!G51</f>
        <v>420320.16989388037</v>
      </c>
      <c r="F47">
        <f t="shared" si="0"/>
        <v>0.29365651788203312</v>
      </c>
      <c r="G47">
        <f>腐蚀速率!O51</f>
        <v>22255.931916883339</v>
      </c>
    </row>
    <row r="48" spans="2:7" x14ac:dyDescent="0.25">
      <c r="B48">
        <f>腐蚀速率!B52</f>
        <v>0.29395651788203314</v>
      </c>
      <c r="C48">
        <f>腐蚀速率!G52</f>
        <v>420310.31585616712</v>
      </c>
      <c r="F48">
        <f t="shared" si="0"/>
        <v>0.29395651788203314</v>
      </c>
      <c r="G48">
        <f>腐蚀速率!O52</f>
        <v>22255.410146582952</v>
      </c>
    </row>
    <row r="49" spans="2:7" x14ac:dyDescent="0.25">
      <c r="B49">
        <f>腐蚀速率!B53</f>
        <v>0.29415651788203312</v>
      </c>
      <c r="C49">
        <f>腐蚀速率!G53</f>
        <v>420303.74649934808</v>
      </c>
      <c r="F49">
        <f t="shared" si="0"/>
        <v>0.29415651788203312</v>
      </c>
      <c r="G49">
        <f>腐蚀速率!O53</f>
        <v>22255.062299803743</v>
      </c>
    </row>
    <row r="50" spans="2:7" x14ac:dyDescent="0.25">
      <c r="B50">
        <f>腐蚀速率!B54</f>
        <v>0.29515651788203312</v>
      </c>
      <c r="C50">
        <f>腐蚀速率!G54</f>
        <v>420270.89961270161</v>
      </c>
      <c r="F50">
        <f t="shared" si="0"/>
        <v>0.29515651788203312</v>
      </c>
      <c r="G50">
        <f>腐蚀速率!O54</f>
        <v>22253.323060477618</v>
      </c>
    </row>
    <row r="51" spans="2:7" x14ac:dyDescent="0.25">
      <c r="B51">
        <f>腐蚀速率!B55</f>
        <v>0.29815651788203312</v>
      </c>
      <c r="C51">
        <f>腐蚀速率!G55</f>
        <v>420172.35758672497</v>
      </c>
      <c r="F51">
        <f t="shared" si="0"/>
        <v>0.29815651788203312</v>
      </c>
      <c r="G51">
        <f>腐蚀速率!O55</f>
        <v>22248.105270167685</v>
      </c>
    </row>
    <row r="52" spans="2:7" x14ac:dyDescent="0.25">
      <c r="B52">
        <f>腐蚀速率!B56</f>
        <v>0.30115651788203313</v>
      </c>
      <c r="C52">
        <f>腐蚀速率!G56</f>
        <v>420073.81419464148</v>
      </c>
      <c r="F52">
        <f t="shared" si="0"/>
        <v>0.30115651788203313</v>
      </c>
      <c r="G52">
        <f>腐蚀速率!O56</f>
        <v>22242.887407522543</v>
      </c>
    </row>
    <row r="53" spans="2:7" x14ac:dyDescent="0.25">
      <c r="B53">
        <f>腐蚀速率!B57</f>
        <v>0.30315651788203313</v>
      </c>
      <c r="C53">
        <f>腐蚀速率!G57</f>
        <v>420008.11805318797</v>
      </c>
      <c r="F53">
        <f t="shared" si="0"/>
        <v>0.30315651788203313</v>
      </c>
      <c r="G53">
        <f>腐蚀速率!O57</f>
        <v>22239.408803476414</v>
      </c>
    </row>
    <row r="54" spans="2:7" x14ac:dyDescent="0.25">
      <c r="B54">
        <f>腐蚀速率!B58</f>
        <v>0.31315651788203314</v>
      </c>
      <c r="C54">
        <f>腐蚀速率!G58</f>
        <v>419679.61912333476</v>
      </c>
      <c r="F54">
        <f t="shared" si="0"/>
        <v>0.31315651788203314</v>
      </c>
      <c r="G54">
        <f>腐蚀速率!O58</f>
        <v>22222.014818361724</v>
      </c>
    </row>
    <row r="55" spans="2:7" x14ac:dyDescent="0.25">
      <c r="B55">
        <f>腐蚀速率!B59</f>
        <v>0.34315651788203311</v>
      </c>
      <c r="C55">
        <f>腐蚀速率!G59</f>
        <v>418693.94426989881</v>
      </c>
      <c r="F55">
        <f t="shared" si="0"/>
        <v>0.34315651788203311</v>
      </c>
      <c r="G55">
        <f>腐蚀速率!O59</f>
        <v>22169.823434553386</v>
      </c>
    </row>
    <row r="56" spans="2:7" x14ac:dyDescent="0.25">
      <c r="B56">
        <f>腐蚀速率!B60</f>
        <v>0.37315651788203313</v>
      </c>
      <c r="C56">
        <f>腐蚀速率!G60</f>
        <v>417708.09128073405</v>
      </c>
      <c r="F56">
        <f t="shared" si="0"/>
        <v>0.37315651788203313</v>
      </c>
      <c r="G56">
        <f>腐蚀速率!O60</f>
        <v>22117.622618476227</v>
      </c>
    </row>
    <row r="57" spans="2:7" x14ac:dyDescent="0.25">
      <c r="B57">
        <f>腐蚀速率!B61</f>
        <v>0.3931565178820331</v>
      </c>
      <c r="C57">
        <f>腐蚀速率!G61</f>
        <v>417050.77867056202</v>
      </c>
      <c r="F57">
        <f t="shared" si="0"/>
        <v>0.3931565178820331</v>
      </c>
      <c r="G57">
        <f>腐蚀速率!O61</f>
        <v>22082.817982241504</v>
      </c>
    </row>
    <row r="58" spans="2:7" x14ac:dyDescent="0.25">
      <c r="B58">
        <f>腐蚀速率!B62</f>
        <v>0.44315651788203314</v>
      </c>
      <c r="C58">
        <f>腐蚀速率!G62</f>
        <v>415398.47699326294</v>
      </c>
      <c r="F58">
        <f t="shared" si="0"/>
        <v>0.44315651788203314</v>
      </c>
      <c r="G58">
        <f>腐蚀速率!O62</f>
        <v>21995.328775525464</v>
      </c>
    </row>
    <row r="59" spans="2:7" x14ac:dyDescent="0.25">
      <c r="B59">
        <f>腐蚀速率!B63</f>
        <v>0.49315651788203313</v>
      </c>
      <c r="C59">
        <f>腐蚀速率!G63</f>
        <v>413745.68209231051</v>
      </c>
      <c r="F59">
        <f t="shared" si="0"/>
        <v>0.49315651788203313</v>
      </c>
      <c r="G59">
        <f>腐蚀速率!O63</f>
        <v>21907.813452666858</v>
      </c>
    </row>
    <row r="60" spans="2:7" x14ac:dyDescent="0.25">
      <c r="B60">
        <f>腐蚀速率!B64</f>
        <v>0.54315651788203312</v>
      </c>
      <c r="C60">
        <f>腐蚀速率!G64</f>
        <v>412092.39388032188</v>
      </c>
      <c r="F60">
        <f t="shared" si="0"/>
        <v>0.54315651788203312</v>
      </c>
      <c r="G60">
        <f>腐蚀速率!O64</f>
        <v>21820.272009038752</v>
      </c>
    </row>
    <row r="61" spans="2:7" x14ac:dyDescent="0.25">
      <c r="B61">
        <f>腐蚀速率!B65</f>
        <v>0.58630554895210207</v>
      </c>
      <c r="C61">
        <f>腐蚀速率!G65</f>
        <v>410665.27310695319</v>
      </c>
      <c r="F61">
        <f t="shared" si="0"/>
        <v>0.58630554895210207</v>
      </c>
      <c r="G61">
        <f>腐蚀速率!O65</f>
        <v>21744.706108413327</v>
      </c>
    </row>
    <row r="62" spans="2:7" x14ac:dyDescent="0.25">
      <c r="B62">
        <f>腐蚀速率!B66</f>
        <v>0.58630554905210208</v>
      </c>
      <c r="C62">
        <f>腐蚀速率!G66</f>
        <v>849814457.84941947</v>
      </c>
      <c r="F62">
        <f t="shared" si="0"/>
        <v>0.58630554905210208</v>
      </c>
      <c r="G62">
        <f>腐蚀速率!O66</f>
        <v>21744.706108238195</v>
      </c>
    </row>
    <row r="63" spans="2:7" x14ac:dyDescent="0.25">
      <c r="B63">
        <f>腐蚀速率!B67</f>
        <v>0.58630554935210211</v>
      </c>
      <c r="C63">
        <f>腐蚀速率!G67</f>
        <v>849814457.8288852</v>
      </c>
      <c r="F63">
        <f t="shared" si="0"/>
        <v>0.58630554935210211</v>
      </c>
      <c r="G63">
        <f>腐蚀速率!O67</f>
        <v>21744.706107712773</v>
      </c>
    </row>
    <row r="64" spans="2:7" x14ac:dyDescent="0.25">
      <c r="B64">
        <f>腐蚀速率!B68</f>
        <v>0.58630554975210203</v>
      </c>
      <c r="C64">
        <f>腐蚀速率!G68</f>
        <v>849814457.80150354</v>
      </c>
      <c r="F64">
        <f t="shared" si="0"/>
        <v>0.58630554975210203</v>
      </c>
      <c r="G64">
        <f>腐蚀速率!O68</f>
        <v>21744.706107012145</v>
      </c>
    </row>
    <row r="65" spans="2:7" x14ac:dyDescent="0.25">
      <c r="B65">
        <f>腐蚀速率!B69</f>
        <v>0.58630554995210205</v>
      </c>
      <c r="C65">
        <f>腐蚀速率!G69</f>
        <v>849814457.78781247</v>
      </c>
      <c r="F65">
        <f t="shared" si="0"/>
        <v>0.58630554995210205</v>
      </c>
      <c r="G65">
        <f>腐蚀速率!O69</f>
        <v>21744.706106661815</v>
      </c>
    </row>
    <row r="66" spans="2:7" x14ac:dyDescent="0.25">
      <c r="B66">
        <f>腐蚀速率!B70</f>
        <v>0.58630555895210212</v>
      </c>
      <c r="C66">
        <f>腐蚀速率!G70</f>
        <v>849814457.1705966</v>
      </c>
      <c r="F66">
        <f t="shared" si="0"/>
        <v>0.58630555895210212</v>
      </c>
      <c r="G66">
        <f>腐蚀速率!O70</f>
        <v>21744.706090868767</v>
      </c>
    </row>
    <row r="67" spans="2:7" x14ac:dyDescent="0.25">
      <c r="B67">
        <f>腐蚀速率!B71</f>
        <v>0.58630564895210202</v>
      </c>
      <c r="C67">
        <f>腐蚀速率!G71</f>
        <v>849814450.8866781</v>
      </c>
      <c r="F67">
        <f t="shared" ref="F67:F130" si="1">B67</f>
        <v>0.58630564895210202</v>
      </c>
      <c r="G67">
        <f>腐蚀速率!O71</f>
        <v>21744.705930078588</v>
      </c>
    </row>
    <row r="68" spans="2:7" x14ac:dyDescent="0.25">
      <c r="B68">
        <f>腐蚀速率!B72</f>
        <v>0.5863065489521021</v>
      </c>
      <c r="C68">
        <f>腐蚀速率!G72</f>
        <v>849814376.12085867</v>
      </c>
      <c r="F68">
        <f t="shared" si="1"/>
        <v>0.5863065489521021</v>
      </c>
      <c r="G68">
        <f>腐蚀速率!O72</f>
        <v>21744.704017003256</v>
      </c>
    </row>
    <row r="69" spans="2:7" x14ac:dyDescent="0.25">
      <c r="B69">
        <f>腐蚀速率!B73</f>
        <v>0.58631303576406624</v>
      </c>
      <c r="C69">
        <f>腐蚀速率!G73</f>
        <v>849812879.45131195</v>
      </c>
      <c r="F69">
        <f t="shared" si="1"/>
        <v>0.58631303576406624</v>
      </c>
      <c r="G69">
        <f>腐蚀速率!O73</f>
        <v>21744.66572087253</v>
      </c>
    </row>
    <row r="70" spans="2:7" x14ac:dyDescent="0.25">
      <c r="B70">
        <f>腐蚀速率!B74</f>
        <v>0.58631554895210203</v>
      </c>
      <c r="C70">
        <f>腐蚀速率!G74</f>
        <v>410664.23014702223</v>
      </c>
      <c r="F70">
        <f t="shared" si="1"/>
        <v>0.58631554895210203</v>
      </c>
      <c r="G70">
        <f>腐蚀速率!O74</f>
        <v>21744.650883790451</v>
      </c>
    </row>
    <row r="71" spans="2:7" x14ac:dyDescent="0.25">
      <c r="B71">
        <f>腐蚀速率!B75</f>
        <v>0.58632554895210209</v>
      </c>
      <c r="C71">
        <f>腐蚀速率!G75</f>
        <v>410663.1151896966</v>
      </c>
      <c r="F71">
        <f t="shared" si="1"/>
        <v>0.58632554895210209</v>
      </c>
      <c r="G71">
        <f>腐蚀速率!O75</f>
        <v>21744.591846912816</v>
      </c>
    </row>
    <row r="72" spans="2:7" x14ac:dyDescent="0.25">
      <c r="B72">
        <f>腐蚀速率!B76</f>
        <v>0.58635554895210207</v>
      </c>
      <c r="C72">
        <f>腐蚀速率!G76</f>
        <v>410659.77031934011</v>
      </c>
      <c r="F72">
        <f t="shared" si="1"/>
        <v>0.58635554895210207</v>
      </c>
      <c r="G72">
        <f>腐蚀速率!O76</f>
        <v>21744.41473636571</v>
      </c>
    </row>
    <row r="73" spans="2:7" x14ac:dyDescent="0.25">
      <c r="B73">
        <f>腐蚀速率!B77</f>
        <v>0.58638554895210204</v>
      </c>
      <c r="C73">
        <f>腐蚀速率!G77</f>
        <v>410656.42545060412</v>
      </c>
      <c r="F73">
        <f t="shared" si="1"/>
        <v>0.58638554895210204</v>
      </c>
      <c r="G73">
        <f>腐蚀速率!O77</f>
        <v>21744.237625904399</v>
      </c>
    </row>
    <row r="74" spans="2:7" x14ac:dyDescent="0.25">
      <c r="B74">
        <f>腐蚀速率!B78</f>
        <v>0.58640554895210206</v>
      </c>
      <c r="C74">
        <f>腐蚀速率!G78</f>
        <v>410654.1955390388</v>
      </c>
      <c r="F74">
        <f t="shared" si="1"/>
        <v>0.58640554895210206</v>
      </c>
      <c r="G74">
        <f>腐蚀速率!O78</f>
        <v>21744.119552312528</v>
      </c>
    </row>
    <row r="75" spans="2:7" x14ac:dyDescent="0.25">
      <c r="B75">
        <f>腐蚀速率!B79</f>
        <v>0.58650554895210205</v>
      </c>
      <c r="C75">
        <f>腐蚀速率!G79</f>
        <v>410643.04598889308</v>
      </c>
      <c r="F75">
        <f t="shared" si="1"/>
        <v>0.58650554895210205</v>
      </c>
      <c r="G75">
        <f>腐蚀速率!O79</f>
        <v>21743.529184759867</v>
      </c>
    </row>
    <row r="76" spans="2:7" x14ac:dyDescent="0.25">
      <c r="B76">
        <f>腐蚀速率!B80</f>
        <v>0.58680554895210202</v>
      </c>
      <c r="C76">
        <f>腐蚀速率!G80</f>
        <v>410609.5973600304</v>
      </c>
      <c r="F76">
        <f t="shared" si="1"/>
        <v>0.58680554895210202</v>
      </c>
      <c r="G76">
        <f>腐蚀速率!O80</f>
        <v>21741.758083244236</v>
      </c>
    </row>
    <row r="77" spans="2:7" x14ac:dyDescent="0.25">
      <c r="B77">
        <f>腐蚀速率!B81</f>
        <v>0.5871055489521021</v>
      </c>
      <c r="C77">
        <f>腐蚀速率!G81</f>
        <v>410576.14875274163</v>
      </c>
      <c r="F77">
        <f t="shared" si="1"/>
        <v>0.5871055489521021</v>
      </c>
      <c r="G77">
        <f>腐蚀速率!O81</f>
        <v>21739.986982870945</v>
      </c>
    </row>
    <row r="78" spans="2:7" x14ac:dyDescent="0.25">
      <c r="B78">
        <f>腐蚀速率!B82</f>
        <v>0.58730554895210207</v>
      </c>
      <c r="C78">
        <f>腐蚀速率!G82</f>
        <v>410553.84969729302</v>
      </c>
      <c r="F78">
        <f t="shared" si="1"/>
        <v>0.58730554895210207</v>
      </c>
      <c r="G78">
        <f>腐蚀速率!O82</f>
        <v>21738.806250140049</v>
      </c>
    </row>
    <row r="79" spans="2:7" x14ac:dyDescent="0.25">
      <c r="B79">
        <f>腐蚀速率!B83</f>
        <v>0.58830554895210208</v>
      </c>
      <c r="C79">
        <f>腐蚀速率!G83</f>
        <v>410442.35433331016</v>
      </c>
      <c r="F79">
        <f t="shared" si="1"/>
        <v>0.58830554895210208</v>
      </c>
      <c r="G79">
        <f>腐蚀速率!O83</f>
        <v>21732.902581892649</v>
      </c>
    </row>
    <row r="80" spans="2:7" x14ac:dyDescent="0.25">
      <c r="B80">
        <f>腐蚀速率!B84</f>
        <v>0.59130554895210208</v>
      </c>
      <c r="C80">
        <f>腐蚀速率!G84</f>
        <v>410107.86595686839</v>
      </c>
      <c r="F80">
        <f t="shared" si="1"/>
        <v>0.59130554895210208</v>
      </c>
      <c r="G80">
        <f>腐蚀速率!O84</f>
        <v>21715.191456186792</v>
      </c>
    </row>
    <row r="81" spans="2:7" x14ac:dyDescent="0.25">
      <c r="B81">
        <f>腐蚀速率!B85</f>
        <v>0.59430554895210208</v>
      </c>
      <c r="C81">
        <f>腐蚀速率!G85</f>
        <v>409773.37529592303</v>
      </c>
      <c r="F81">
        <f t="shared" si="1"/>
        <v>0.59430554895210208</v>
      </c>
      <c r="G81">
        <f>腐蚀速率!O85</f>
        <v>21697.480209516729</v>
      </c>
    </row>
    <row r="82" spans="2:7" x14ac:dyDescent="0.25">
      <c r="B82">
        <f>腐蚀速率!B86</f>
        <v>0.59630554895210208</v>
      </c>
      <c r="C82">
        <f>腐蚀速率!G86</f>
        <v>409550.38071181759</v>
      </c>
      <c r="F82">
        <f t="shared" si="1"/>
        <v>0.59630554895210208</v>
      </c>
      <c r="G82">
        <f>腐蚀速率!O86</f>
        <v>21685.672668839732</v>
      </c>
    </row>
    <row r="83" spans="2:7" x14ac:dyDescent="0.25">
      <c r="B83">
        <f>腐蚀速率!B87</f>
        <v>0.60630554895210209</v>
      </c>
      <c r="C83">
        <f>腐蚀速率!G87</f>
        <v>408435.37208394974</v>
      </c>
      <c r="F83">
        <f t="shared" si="1"/>
        <v>0.60630554895210209</v>
      </c>
      <c r="G83">
        <f>腐蚀速率!O87</f>
        <v>21626.63307475474</v>
      </c>
    </row>
    <row r="84" spans="2:7" x14ac:dyDescent="0.25">
      <c r="B84">
        <f>腐蚀速率!B88</f>
        <v>0.63630554895210212</v>
      </c>
      <c r="C84">
        <f>腐蚀速率!G88</f>
        <v>405089.97725963133</v>
      </c>
      <c r="F84">
        <f t="shared" si="1"/>
        <v>0.63630554895210212</v>
      </c>
      <c r="G84">
        <f>腐蚀速率!O88</f>
        <v>21449.49475712618</v>
      </c>
    </row>
    <row r="85" spans="2:7" x14ac:dyDescent="0.25">
      <c r="B85">
        <f>腐蚀速率!B89</f>
        <v>0.66630554895210203</v>
      </c>
      <c r="C85">
        <f>腐蚀速率!G89</f>
        <v>401744.21346647292</v>
      </c>
      <c r="F85">
        <f t="shared" si="1"/>
        <v>0.66630554895210203</v>
      </c>
      <c r="G85">
        <f>腐蚀速率!O89</f>
        <v>21272.336902634866</v>
      </c>
    </row>
    <row r="86" spans="2:7" x14ac:dyDescent="0.25">
      <c r="B86">
        <f>腐蚀速率!B90</f>
        <v>0.68630554895210205</v>
      </c>
      <c r="C86">
        <f>腐蚀速率!G90</f>
        <v>399513.5467654157</v>
      </c>
      <c r="F86">
        <f t="shared" si="1"/>
        <v>0.68630554895210205</v>
      </c>
      <c r="G86">
        <f>腐蚀速率!O90</f>
        <v>21154.223326400766</v>
      </c>
    </row>
    <row r="87" spans="2:7" x14ac:dyDescent="0.25">
      <c r="B87">
        <f>腐蚀速率!B91</f>
        <v>0.7363055489521021</v>
      </c>
      <c r="C87">
        <f>腐蚀速率!G91</f>
        <v>393935.8142564416</v>
      </c>
      <c r="F87">
        <f t="shared" si="1"/>
        <v>0.7363055489521021</v>
      </c>
      <c r="G87">
        <f>腐蚀速率!O91</f>
        <v>20858.882954125562</v>
      </c>
    </row>
    <row r="88" spans="2:7" x14ac:dyDescent="0.25">
      <c r="B88">
        <f>腐蚀速率!B92</f>
        <v>0.78630554895210203</v>
      </c>
      <c r="C88">
        <f>腐蚀速率!G92</f>
        <v>388357.01585576299</v>
      </c>
      <c r="F88">
        <f t="shared" si="1"/>
        <v>0.78630554895210203</v>
      </c>
      <c r="G88">
        <f>腐蚀速率!O92</f>
        <v>20563.486142992384</v>
      </c>
    </row>
    <row r="89" spans="2:7" x14ac:dyDescent="0.25">
      <c r="B89">
        <f>腐蚀速率!B93</f>
        <v>0.83630554895210207</v>
      </c>
      <c r="C89">
        <f>腐蚀速率!G93</f>
        <v>382777.1514308303</v>
      </c>
      <c r="F89">
        <f t="shared" si="1"/>
        <v>0.83630554895210207</v>
      </c>
      <c r="G89">
        <f>腐蚀速率!O93</f>
        <v>20268.032885982779</v>
      </c>
    </row>
    <row r="90" spans="2:7" x14ac:dyDescent="0.25">
      <c r="B90">
        <f>腐蚀速率!B94</f>
        <v>0.87945458002217114</v>
      </c>
      <c r="C90">
        <f>腐蚀速率!G94</f>
        <v>377961.05053318734</v>
      </c>
      <c r="F90">
        <f t="shared" si="1"/>
        <v>0.87945458002217114</v>
      </c>
      <c r="G90">
        <f>腐蚀速率!O94</f>
        <v>20013.020830503912</v>
      </c>
    </row>
    <row r="91" spans="2:7" x14ac:dyDescent="0.25">
      <c r="B91">
        <f>腐蚀速率!B95</f>
        <v>0.87945458012217115</v>
      </c>
      <c r="C91">
        <f>腐蚀速率!G95</f>
        <v>782137630.67810071</v>
      </c>
      <c r="F91">
        <f t="shared" si="1"/>
        <v>0.87945458012217115</v>
      </c>
      <c r="G91">
        <f>腐蚀速率!O95</f>
        <v>20013.020829912901</v>
      </c>
    </row>
    <row r="92" spans="2:7" x14ac:dyDescent="0.25">
      <c r="B92">
        <f>腐蚀速率!B96</f>
        <v>0.87945458042217117</v>
      </c>
      <c r="C92">
        <f>腐蚀速率!G96</f>
        <v>782137630.60880506</v>
      </c>
      <c r="F92">
        <f t="shared" si="1"/>
        <v>0.87945458042217117</v>
      </c>
      <c r="G92">
        <f>腐蚀速率!O96</f>
        <v>20013.020828139801</v>
      </c>
    </row>
    <row r="93" spans="2:7" x14ac:dyDescent="0.25">
      <c r="B93">
        <f>腐蚀速率!B97</f>
        <v>0.87945458082217109</v>
      </c>
      <c r="C93">
        <f>腐蚀速率!G97</f>
        <v>782137630.5164063</v>
      </c>
      <c r="F93">
        <f t="shared" si="1"/>
        <v>0.87945458082217109</v>
      </c>
      <c r="G93">
        <f>腐蚀速率!O97</f>
        <v>20013.020825775533</v>
      </c>
    </row>
    <row r="94" spans="2:7" x14ac:dyDescent="0.25">
      <c r="B94">
        <f>腐蚀速率!B98</f>
        <v>0.87945458102217111</v>
      </c>
      <c r="C94">
        <f>腐蚀速率!G98</f>
        <v>782137630.47020531</v>
      </c>
      <c r="F94">
        <f t="shared" si="1"/>
        <v>0.87945458102217111</v>
      </c>
      <c r="G94">
        <f>腐蚀速率!O98</f>
        <v>20013.020824593368</v>
      </c>
    </row>
    <row r="95" spans="2:7" x14ac:dyDescent="0.25">
      <c r="B95">
        <f>腐蚀速率!B99</f>
        <v>0.87945459002217119</v>
      </c>
      <c r="C95">
        <f>腐蚀速率!G99</f>
        <v>782137628.38867629</v>
      </c>
      <c r="F95">
        <f t="shared" si="1"/>
        <v>0.87945459002217119</v>
      </c>
      <c r="G95">
        <f>腐蚀速率!O99</f>
        <v>20013.020771332111</v>
      </c>
    </row>
    <row r="96" spans="2:7" x14ac:dyDescent="0.25">
      <c r="B96">
        <f>腐蚀速率!B100</f>
        <v>0.87945468002217109</v>
      </c>
      <c r="C96">
        <f>腐蚀速率!G100</f>
        <v>782137607.32255542</v>
      </c>
      <c r="F96">
        <f t="shared" si="1"/>
        <v>0.87945468002217109</v>
      </c>
      <c r="G96">
        <f>腐蚀速率!O100</f>
        <v>20013.020232301351</v>
      </c>
    </row>
    <row r="97" spans="2:7" x14ac:dyDescent="0.25">
      <c r="B97">
        <f>腐蚀速率!B101</f>
        <v>0.87945558002217117</v>
      </c>
      <c r="C97">
        <f>腐蚀速率!G101</f>
        <v>782137370.46127021</v>
      </c>
      <c r="F97">
        <f t="shared" si="1"/>
        <v>0.87945558002217117</v>
      </c>
      <c r="G97">
        <f>腐蚀速率!O101</f>
        <v>20013.014171597591</v>
      </c>
    </row>
    <row r="98" spans="2:7" x14ac:dyDescent="0.25">
      <c r="B98">
        <f>腐蚀速率!B102</f>
        <v>0.8794620668341353</v>
      </c>
      <c r="C98">
        <f>腐蚀速率!G102</f>
        <v>782133822.00067508</v>
      </c>
      <c r="F98">
        <f t="shared" si="1"/>
        <v>0.8794620668341353</v>
      </c>
      <c r="G98">
        <f>腐蚀速率!O102</f>
        <v>20012.923375128106</v>
      </c>
    </row>
    <row r="99" spans="2:7" x14ac:dyDescent="0.25">
      <c r="B99">
        <f>腐蚀速率!B103</f>
        <v>0.87946458002217109</v>
      </c>
      <c r="C99">
        <f>腐蚀速率!G103</f>
        <v>377958.54566191288</v>
      </c>
      <c r="F99">
        <f t="shared" si="1"/>
        <v>0.87946458002217109</v>
      </c>
      <c r="G99">
        <f>腐蚀速率!O103</f>
        <v>20012.888197823238</v>
      </c>
    </row>
    <row r="100" spans="2:7" x14ac:dyDescent="0.25">
      <c r="B100">
        <f>腐蚀速率!B104</f>
        <v>0.87947458002217116</v>
      </c>
      <c r="C100">
        <f>腐蚀速率!G104</f>
        <v>377955.90220458421</v>
      </c>
      <c r="F100">
        <f t="shared" si="1"/>
        <v>0.87947458002217116</v>
      </c>
      <c r="G100">
        <f>腐蚀速率!O104</f>
        <v>20012.748227025022</v>
      </c>
    </row>
    <row r="101" spans="2:7" x14ac:dyDescent="0.25">
      <c r="B101">
        <f>腐蚀速率!B105</f>
        <v>0.87950458002217113</v>
      </c>
      <c r="C101">
        <f>腐蚀速率!G105</f>
        <v>377947.97183669597</v>
      </c>
      <c r="F101">
        <f t="shared" si="1"/>
        <v>0.87950458002217113</v>
      </c>
      <c r="G101">
        <f>腐蚀速率!O105</f>
        <v>20012.328314847335</v>
      </c>
    </row>
    <row r="102" spans="2:7" x14ac:dyDescent="0.25">
      <c r="B102">
        <f>腐蚀速率!B106</f>
        <v>0.87953458002217111</v>
      </c>
      <c r="C102">
        <f>腐蚀速率!G106</f>
        <v>377940.0414729052</v>
      </c>
      <c r="F102">
        <f t="shared" si="1"/>
        <v>0.87953458002217111</v>
      </c>
      <c r="G102">
        <f>腐蚀速率!O106</f>
        <v>20011.908402886602</v>
      </c>
    </row>
    <row r="103" spans="2:7" x14ac:dyDescent="0.25">
      <c r="B103">
        <f>腐蚀速率!B107</f>
        <v>0.87955458002217113</v>
      </c>
      <c r="C103">
        <f>腐蚀速率!G107</f>
        <v>377934.75456601853</v>
      </c>
      <c r="F103">
        <f t="shared" si="1"/>
        <v>0.87955458002217113</v>
      </c>
      <c r="G103">
        <f>腐蚀速率!O107</f>
        <v>20011.628461701624</v>
      </c>
    </row>
    <row r="104" spans="2:7" x14ac:dyDescent="0.25">
      <c r="B104">
        <f>腐蚀速率!B108</f>
        <v>0.87965458002217112</v>
      </c>
      <c r="C104">
        <f>腐蚀速率!G108</f>
        <v>377908.32005263615</v>
      </c>
      <c r="F104">
        <f t="shared" si="1"/>
        <v>0.87965458002217112</v>
      </c>
      <c r="G104">
        <f>腐蚀速率!O108</f>
        <v>20010.228756891342</v>
      </c>
    </row>
    <row r="105" spans="2:7" x14ac:dyDescent="0.25">
      <c r="B105">
        <f>腐蚀速率!B109</f>
        <v>0.87995458002217108</v>
      </c>
      <c r="C105">
        <f>腐蚀速率!G109</f>
        <v>377829.01658918749</v>
      </c>
      <c r="F105">
        <f t="shared" si="1"/>
        <v>0.87995458002217108</v>
      </c>
      <c r="G105">
        <f>腐蚀速率!O109</f>
        <v>20006.029646521678</v>
      </c>
    </row>
    <row r="106" spans="2:7" x14ac:dyDescent="0.25">
      <c r="B106">
        <f>腐蚀速率!B110</f>
        <v>0.88025458002217116</v>
      </c>
      <c r="C106">
        <f>腐蚀速率!G110</f>
        <v>377749.71320243733</v>
      </c>
      <c r="F106">
        <f t="shared" si="1"/>
        <v>0.88025458002217116</v>
      </c>
      <c r="G106">
        <f>腐蚀速率!O110</f>
        <v>20001.830540213199</v>
      </c>
    </row>
    <row r="107" spans="2:7" x14ac:dyDescent="0.25">
      <c r="B107">
        <f>腐蚀速率!B111</f>
        <v>0.88045458002217114</v>
      </c>
      <c r="C107">
        <f>腐蚀速率!G111</f>
        <v>377696.84432740987</v>
      </c>
      <c r="F107">
        <f t="shared" si="1"/>
        <v>0.88045458002217114</v>
      </c>
      <c r="G107">
        <f>腐蚀速率!O111</f>
        <v>19999.03113862711</v>
      </c>
    </row>
    <row r="108" spans="2:7" x14ac:dyDescent="0.25">
      <c r="B108">
        <f>腐蚀速率!B112</f>
        <v>0.88145458002217114</v>
      </c>
      <c r="C108">
        <f>腐蚀速率!G112</f>
        <v>377432.50003049272</v>
      </c>
      <c r="F108">
        <f t="shared" si="1"/>
        <v>0.88145458002217114</v>
      </c>
      <c r="G108">
        <f>腐蚀速率!O112</f>
        <v>19985.034134838432</v>
      </c>
    </row>
    <row r="109" spans="2:7" x14ac:dyDescent="0.25">
      <c r="B109">
        <f>腐蚀速率!B113</f>
        <v>0.88445458002217114</v>
      </c>
      <c r="C109">
        <f>腐蚀速率!G113</f>
        <v>376639.46427829686</v>
      </c>
      <c r="F109">
        <f t="shared" si="1"/>
        <v>0.88445458002217114</v>
      </c>
      <c r="G109">
        <f>腐蚀速率!O113</f>
        <v>19943.042971959207</v>
      </c>
    </row>
    <row r="110" spans="2:7" x14ac:dyDescent="0.25">
      <c r="B110">
        <f>腐蚀速率!B114</f>
        <v>0.88745458002217115</v>
      </c>
      <c r="C110">
        <f>腐蚀速率!G114</f>
        <v>375846.42566464463</v>
      </c>
      <c r="F110">
        <f t="shared" si="1"/>
        <v>0.88745458002217115</v>
      </c>
      <c r="G110">
        <f>腐蚀速率!O114</f>
        <v>19901.051657566168</v>
      </c>
    </row>
    <row r="111" spans="2:7" x14ac:dyDescent="0.25">
      <c r="B111">
        <f>腐蚀速率!B115</f>
        <v>0.88945458002217115</v>
      </c>
      <c r="C111">
        <f>腐蚀速率!G115</f>
        <v>375317.73247027735</v>
      </c>
      <c r="F111">
        <f t="shared" si="1"/>
        <v>0.88945458002217115</v>
      </c>
      <c r="G111">
        <f>腐蚀速率!O115</f>
        <v>19873.057406391054</v>
      </c>
    </row>
    <row r="112" spans="2:7" x14ac:dyDescent="0.25">
      <c r="B112">
        <f>腐蚀速率!B116</f>
        <v>0.89945458002217116</v>
      </c>
      <c r="C112">
        <f>腐蚀速率!G116</f>
        <v>372674.21022817714</v>
      </c>
      <c r="F112">
        <f t="shared" si="1"/>
        <v>0.89945458002217116</v>
      </c>
      <c r="G112">
        <f>腐蚀速率!O116</f>
        <v>19733.083171010727</v>
      </c>
    </row>
    <row r="113" spans="2:7" x14ac:dyDescent="0.25">
      <c r="B113">
        <f>腐蚀速率!B117</f>
        <v>0.92945458002217118</v>
      </c>
      <c r="C113">
        <f>腐蚀速率!G117</f>
        <v>364743.0242955896</v>
      </c>
      <c r="F113">
        <f t="shared" si="1"/>
        <v>0.92945458002217118</v>
      </c>
      <c r="G113">
        <f>腐蚀速率!O117</f>
        <v>19313.127677959452</v>
      </c>
    </row>
    <row r="114" spans="2:7" x14ac:dyDescent="0.25">
      <c r="B114">
        <f>腐蚀速率!B118</f>
        <v>0.9594545800221711</v>
      </c>
      <c r="C114">
        <f>腐蚀速率!G118</f>
        <v>356811.21911953104</v>
      </c>
      <c r="F114">
        <f t="shared" si="1"/>
        <v>0.9594545800221711</v>
      </c>
      <c r="G114">
        <f>腐蚀速率!O118</f>
        <v>18893.139396029026</v>
      </c>
    </row>
    <row r="115" spans="2:7" x14ac:dyDescent="0.25">
      <c r="B115">
        <f>腐蚀速率!B119</f>
        <v>0.97945458002217112</v>
      </c>
      <c r="C115">
        <f>腐蚀速率!G119</f>
        <v>351523.08915677329</v>
      </c>
      <c r="F115">
        <f t="shared" si="1"/>
        <v>0.97945458002217112</v>
      </c>
      <c r="G115">
        <f>腐蚀速率!O119</f>
        <v>18613.133449288529</v>
      </c>
    </row>
    <row r="116" spans="2:7" x14ac:dyDescent="0.25">
      <c r="B116">
        <f>腐蚀速率!B120</f>
        <v>1.0294545800221711</v>
      </c>
      <c r="C116">
        <f>腐蚀速率!G120</f>
        <v>338300.94746609207</v>
      </c>
      <c r="F116">
        <f t="shared" si="1"/>
        <v>1.0294545800221711</v>
      </c>
      <c r="G116">
        <f>腐蚀速率!O120</f>
        <v>17913.022383919502</v>
      </c>
    </row>
    <row r="117" spans="2:7" x14ac:dyDescent="0.25">
      <c r="B117">
        <f>腐蚀速率!B121</f>
        <v>1.0794545800221711</v>
      </c>
      <c r="C117">
        <f>腐蚀速率!G121</f>
        <v>325076.98880762735</v>
      </c>
      <c r="F117">
        <f t="shared" si="1"/>
        <v>1.0794545800221711</v>
      </c>
      <c r="G117">
        <f>腐蚀速率!O121</f>
        <v>17212.815110290092</v>
      </c>
    </row>
    <row r="118" spans="2:7" x14ac:dyDescent="0.25">
      <c r="B118">
        <f>腐蚀速率!B122</f>
        <v>1.1294545800221711</v>
      </c>
      <c r="C118">
        <f>腐蚀速率!G122</f>
        <v>311805.40105876891</v>
      </c>
      <c r="F118">
        <f t="shared" si="1"/>
        <v>1.1294545800221711</v>
      </c>
      <c r="G118">
        <f>腐蚀速率!O122</f>
        <v>16510.085881141051</v>
      </c>
    </row>
    <row r="119" spans="2:7" x14ac:dyDescent="0.25">
      <c r="B119">
        <f>腐蚀速率!B123</f>
        <v>1.1726036110922402</v>
      </c>
      <c r="C119">
        <f>腐蚀速率!G123</f>
        <v>300350.95098739112</v>
      </c>
      <c r="F119">
        <f t="shared" si="1"/>
        <v>1.1726036110922402</v>
      </c>
      <c r="G119">
        <f>腐蚀速率!O123</f>
        <v>15903.573908247839</v>
      </c>
    </row>
    <row r="120" spans="2:7" x14ac:dyDescent="0.25">
      <c r="B120">
        <f>腐蚀速率!B124</f>
        <v>1.1726036111922402</v>
      </c>
      <c r="C120">
        <f>腐蚀速率!G124</f>
        <v>621534354.39955688</v>
      </c>
      <c r="F120">
        <f t="shared" si="1"/>
        <v>1.1726036111922402</v>
      </c>
      <c r="G120">
        <f>腐蚀速率!O124</f>
        <v>15903.573906842201</v>
      </c>
    </row>
    <row r="121" spans="2:7" x14ac:dyDescent="0.25">
      <c r="B121">
        <f>腐蚀速率!B125</f>
        <v>1.1726036114922402</v>
      </c>
      <c r="C121">
        <f>腐蚀速率!G125</f>
        <v>621534354.23474908</v>
      </c>
      <c r="F121">
        <f t="shared" si="1"/>
        <v>1.1726036114922402</v>
      </c>
      <c r="G121">
        <f>腐蚀速率!O125</f>
        <v>15903.57390262517</v>
      </c>
    </row>
    <row r="122" spans="2:7" x14ac:dyDescent="0.25">
      <c r="B122">
        <f>腐蚀速率!B126</f>
        <v>1.1726036118922403</v>
      </c>
      <c r="C122">
        <f>腐蚀速率!G126</f>
        <v>621534354.01499629</v>
      </c>
      <c r="F122">
        <f t="shared" si="1"/>
        <v>1.1726036118922403</v>
      </c>
      <c r="G122">
        <f>腐蚀速率!O126</f>
        <v>15903.57389700223</v>
      </c>
    </row>
    <row r="123" spans="2:7" x14ac:dyDescent="0.25">
      <c r="B123">
        <f>腐蚀速率!B127</f>
        <v>1.1726036120922403</v>
      </c>
      <c r="C123">
        <f>腐蚀速率!G127</f>
        <v>621534353.90511775</v>
      </c>
      <c r="F123">
        <f t="shared" si="1"/>
        <v>1.1726036120922403</v>
      </c>
      <c r="G123">
        <f>腐蚀速率!O127</f>
        <v>15903.573894190713</v>
      </c>
    </row>
    <row r="124" spans="2:7" x14ac:dyDescent="0.25">
      <c r="B124">
        <f>腐蚀速率!B128</f>
        <v>1.1726036210922401</v>
      </c>
      <c r="C124">
        <f>腐蚀速率!G128</f>
        <v>621534348.95613027</v>
      </c>
      <c r="F124">
        <f t="shared" si="1"/>
        <v>1.1726036210922401</v>
      </c>
      <c r="G124">
        <f>腐蚀速率!O128</f>
        <v>15903.573767558169</v>
      </c>
    </row>
    <row r="125" spans="2:7" x14ac:dyDescent="0.25">
      <c r="B125">
        <f>腐蚀速率!B129</f>
        <v>1.1726037110922403</v>
      </c>
      <c r="C125">
        <f>腐蚀速率!G129</f>
        <v>621534299.01936197</v>
      </c>
      <c r="F125">
        <f t="shared" si="1"/>
        <v>1.1726037110922403</v>
      </c>
      <c r="G125">
        <f>腐蚀速率!O129</f>
        <v>15903.572489797816</v>
      </c>
    </row>
    <row r="126" spans="2:7" x14ac:dyDescent="0.25">
      <c r="B126">
        <f>腐蚀速率!B130</f>
        <v>1.1726046110922401</v>
      </c>
      <c r="C126">
        <f>腐蚀速率!G130</f>
        <v>621533753.47389591</v>
      </c>
      <c r="F126">
        <f t="shared" si="1"/>
        <v>1.1726046110922401</v>
      </c>
      <c r="G126">
        <f>腐蚀速率!O130</f>
        <v>15903.55853061722</v>
      </c>
    </row>
    <row r="127" spans="2:7" x14ac:dyDescent="0.25">
      <c r="B127">
        <f>腐蚀速率!B131</f>
        <v>1.1726110979042044</v>
      </c>
      <c r="C127">
        <f>腐蚀速率!G131</f>
        <v>621526798.19484496</v>
      </c>
      <c r="F127">
        <f t="shared" si="1"/>
        <v>1.1726110979042044</v>
      </c>
      <c r="G127">
        <f>腐蚀速率!O131</f>
        <v>15903.380561955828</v>
      </c>
    </row>
    <row r="128" spans="2:7" x14ac:dyDescent="0.25">
      <c r="B128">
        <f>腐蚀速率!B132</f>
        <v>1.1726136110922403</v>
      </c>
      <c r="C128">
        <f>腐蚀速率!G132</f>
        <v>300345.99730943842</v>
      </c>
      <c r="F128">
        <f t="shared" si="1"/>
        <v>1.1726136110922403</v>
      </c>
      <c r="G128">
        <f>腐蚀速率!O132</f>
        <v>15903.3116115012</v>
      </c>
    </row>
    <row r="129" spans="2:7" x14ac:dyDescent="0.25">
      <c r="B129">
        <f>腐蚀速率!B133</f>
        <v>1.1726236110922401</v>
      </c>
      <c r="C129">
        <f>腐蚀速率!G133</f>
        <v>300340.81591239828</v>
      </c>
      <c r="F129">
        <f t="shared" si="1"/>
        <v>1.1726236110922401</v>
      </c>
      <c r="G129">
        <f>腐蚀速率!O133</f>
        <v>15903.037257051927</v>
      </c>
    </row>
    <row r="130" spans="2:7" x14ac:dyDescent="0.25">
      <c r="B130">
        <f>腐蚀速率!B134</f>
        <v>1.1726536110922403</v>
      </c>
      <c r="C130">
        <f>腐蚀速率!G134</f>
        <v>300325.27172962052</v>
      </c>
      <c r="F130">
        <f t="shared" si="1"/>
        <v>1.1726536110922403</v>
      </c>
      <c r="G130">
        <f>腐蚀速率!O134</f>
        <v>15902.214194145825</v>
      </c>
    </row>
    <row r="131" spans="2:7" x14ac:dyDescent="0.25">
      <c r="B131">
        <f>腐蚀速率!B135</f>
        <v>1.1726836110922403</v>
      </c>
      <c r="C131">
        <f>腐蚀速率!G135</f>
        <v>300309.72755518573</v>
      </c>
      <c r="F131">
        <f t="shared" ref="F131:F194" si="2">B131</f>
        <v>1.1726836110922403</v>
      </c>
      <c r="G131">
        <f>腐蚀速率!O135</f>
        <v>15901.391131681477</v>
      </c>
    </row>
    <row r="132" spans="2:7" x14ac:dyDescent="0.25">
      <c r="B132">
        <f>腐蚀速率!B136</f>
        <v>1.1727036110922402</v>
      </c>
      <c r="C132">
        <f>腐蚀速率!G136</f>
        <v>300299.36477689072</v>
      </c>
      <c r="F132">
        <f t="shared" si="2"/>
        <v>1.1727036110922402</v>
      </c>
      <c r="G132">
        <f>腐蚀速率!O136</f>
        <v>15900.842423618744</v>
      </c>
    </row>
    <row r="133" spans="2:7" x14ac:dyDescent="0.25">
      <c r="B133">
        <f>腐蚀速率!B137</f>
        <v>1.1728036110922402</v>
      </c>
      <c r="C133">
        <f>腐蚀速率!G137</f>
        <v>300247.55093013868</v>
      </c>
      <c r="F133">
        <f t="shared" si="2"/>
        <v>1.1728036110922402</v>
      </c>
      <c r="G133">
        <f>腐蚀速率!O137</f>
        <v>15898.098885673147</v>
      </c>
    </row>
    <row r="134" spans="2:7" x14ac:dyDescent="0.25">
      <c r="B134">
        <f>腐蚀速率!B138</f>
        <v>1.1731036110922402</v>
      </c>
      <c r="C134">
        <f>腐蚀速率!G138</f>
        <v>300092.10957139608</v>
      </c>
      <c r="F134">
        <f t="shared" si="2"/>
        <v>1.1731036110922402</v>
      </c>
      <c r="G134">
        <f>腐蚀速率!O138</f>
        <v>15889.868281447485</v>
      </c>
    </row>
    <row r="135" spans="2:7" x14ac:dyDescent="0.25">
      <c r="B135">
        <f>腐蚀速率!B139</f>
        <v>1.1734036110922401</v>
      </c>
      <c r="C135">
        <f>腐蚀速率!G139</f>
        <v>299936.66839416651</v>
      </c>
      <c r="F135">
        <f t="shared" si="2"/>
        <v>1.1734036110922401</v>
      </c>
      <c r="G135">
        <f>腐蚀速率!O139</f>
        <v>15881.637686832912</v>
      </c>
    </row>
    <row r="136" spans="2:7" x14ac:dyDescent="0.25">
      <c r="B136">
        <f>腐蚀速率!B140</f>
        <v>1.1736036110922401</v>
      </c>
      <c r="C136">
        <f>腐蚀速率!G140</f>
        <v>299833.04105350689</v>
      </c>
      <c r="F136">
        <f t="shared" si="2"/>
        <v>1.1736036110922401</v>
      </c>
      <c r="G136">
        <f>腐蚀速率!O140</f>
        <v>15876.150629624797</v>
      </c>
    </row>
    <row r="137" spans="2:7" x14ac:dyDescent="0.25">
      <c r="B137">
        <f>腐蚀速率!B141</f>
        <v>1.1746036110922402</v>
      </c>
      <c r="C137">
        <f>腐蚀速率!G141</f>
        <v>299314.90484994254</v>
      </c>
      <c r="F137">
        <f t="shared" si="2"/>
        <v>1.1746036110922402</v>
      </c>
      <c r="G137">
        <f>腐蚀速率!O141</f>
        <v>15848.715370045076</v>
      </c>
    </row>
    <row r="138" spans="2:7" x14ac:dyDescent="0.25">
      <c r="B138">
        <f>腐蚀速率!B142</f>
        <v>1.1776036110922401</v>
      </c>
      <c r="C138">
        <f>腐蚀速率!G142</f>
        <v>297760.49374834367</v>
      </c>
      <c r="F138">
        <f t="shared" si="2"/>
        <v>1.1776036110922401</v>
      </c>
      <c r="G138">
        <f>腐蚀速率!O142</f>
        <v>15766.409459412702</v>
      </c>
    </row>
    <row r="139" spans="2:7" x14ac:dyDescent="0.25">
      <c r="B139">
        <f>腐蚀速率!B143</f>
        <v>1.1806036110922402</v>
      </c>
      <c r="C139">
        <f>腐蚀速率!G143</f>
        <v>296206.0801558505</v>
      </c>
      <c r="F139">
        <f t="shared" si="2"/>
        <v>1.1806036110922402</v>
      </c>
      <c r="G139">
        <f>腐蚀速率!O143</f>
        <v>15684.10341688772</v>
      </c>
    </row>
    <row r="140" spans="2:7" x14ac:dyDescent="0.25">
      <c r="B140">
        <f>腐蚀速率!B144</f>
        <v>1.1826036110922402</v>
      </c>
      <c r="C140">
        <f>腐蚀速率!G144</f>
        <v>295169.80427403055</v>
      </c>
      <c r="F140">
        <f t="shared" si="2"/>
        <v>1.1826036110922402</v>
      </c>
      <c r="G140">
        <f>腐蚀速率!O144</f>
        <v>15629.232713743726</v>
      </c>
    </row>
    <row r="141" spans="2:7" x14ac:dyDescent="0.25">
      <c r="B141">
        <f>腐蚀速率!B145</f>
        <v>1.1926036110922402</v>
      </c>
      <c r="C141">
        <f>腐蚀速率!G145</f>
        <v>289988.34921435569</v>
      </c>
      <c r="F141">
        <f t="shared" si="2"/>
        <v>1.1926036110922402</v>
      </c>
      <c r="G141">
        <f>腐蚀速率!O145</f>
        <v>15354.875192333455</v>
      </c>
    </row>
    <row r="142" spans="2:7" x14ac:dyDescent="0.25">
      <c r="B142">
        <f>腐蚀速率!B146</f>
        <v>1.2226036110922403</v>
      </c>
      <c r="C142">
        <f>腐蚀速率!G146</f>
        <v>274443.0821724282</v>
      </c>
      <c r="F142">
        <f t="shared" si="2"/>
        <v>1.2226036110922403</v>
      </c>
      <c r="G142">
        <f>腐蚀速率!O146</f>
        <v>14531.754874553142</v>
      </c>
    </row>
    <row r="143" spans="2:7" x14ac:dyDescent="0.25">
      <c r="B143">
        <f>腐蚀速率!B147</f>
        <v>1.2526036110922403</v>
      </c>
      <c r="C143">
        <f>腐蚀速率!G147</f>
        <v>258896.91324975781</v>
      </c>
      <c r="F143">
        <f t="shared" si="2"/>
        <v>1.2526036110922403</v>
      </c>
      <c r="G143">
        <f>腐蚀速率!O147</f>
        <v>13708.586802278698</v>
      </c>
    </row>
    <row r="144" spans="2:7" x14ac:dyDescent="0.25">
      <c r="B144">
        <f>腐蚀速率!B148</f>
        <v>1.2726036110922403</v>
      </c>
      <c r="C144">
        <f>腐蚀速率!G148</f>
        <v>248532.42995113591</v>
      </c>
      <c r="F144">
        <f t="shared" si="2"/>
        <v>1.2726036110922403</v>
      </c>
      <c r="G144">
        <f>腐蚀速率!O148</f>
        <v>13159.788459774794</v>
      </c>
    </row>
    <row r="145" spans="2:7" x14ac:dyDescent="0.25">
      <c r="B145">
        <f>腐蚀速率!B149</f>
        <v>1.3226036110922401</v>
      </c>
      <c r="C145">
        <f>腐蚀速率!G149</f>
        <v>222618.52732504957</v>
      </c>
      <c r="F145">
        <f t="shared" si="2"/>
        <v>1.3226036110922401</v>
      </c>
      <c r="G145">
        <f>腐蚀速率!O149</f>
        <v>11787.649936391306</v>
      </c>
    </row>
    <row r="146" spans="2:7" x14ac:dyDescent="0.25">
      <c r="B146">
        <f>腐蚀速率!B150</f>
        <v>1.3726036110922402</v>
      </c>
      <c r="C146">
        <f>腐蚀速率!G150</f>
        <v>196701.93020892763</v>
      </c>
      <c r="F146">
        <f t="shared" si="2"/>
        <v>1.3726036110922402</v>
      </c>
      <c r="G146">
        <f>腐蚀速率!O150</f>
        <v>10415.368740032935</v>
      </c>
    </row>
    <row r="147" spans="2:7" x14ac:dyDescent="0.25">
      <c r="B147">
        <f>腐蚀速率!B151</f>
        <v>1.4226036110922402</v>
      </c>
      <c r="C147">
        <f>腐蚀速率!G151</f>
        <v>170782.63849276002</v>
      </c>
      <c r="F147">
        <f t="shared" si="2"/>
        <v>1.4226036110922402</v>
      </c>
      <c r="G147">
        <f>腐蚀速率!O151</f>
        <v>9042.9448648746456</v>
      </c>
    </row>
    <row r="148" spans="2:7" x14ac:dyDescent="0.25">
      <c r="B148">
        <f>腐蚀速率!B152</f>
        <v>1.4657526421623093</v>
      </c>
      <c r="C148">
        <f>腐蚀速率!G152</f>
        <v>148412.8221895975</v>
      </c>
      <c r="F148">
        <f t="shared" si="2"/>
        <v>1.4657526421623093</v>
      </c>
      <c r="G148">
        <f>腐蚀速率!O152</f>
        <v>7858.4653538772391</v>
      </c>
    </row>
    <row r="149" spans="2:7" x14ac:dyDescent="0.25">
      <c r="B149">
        <f>腐蚀速率!B153</f>
        <v>1.4657526422623093</v>
      </c>
      <c r="C149">
        <f>腐蚀速率!G153</f>
        <v>307119588.5560528</v>
      </c>
      <c r="F149">
        <f t="shared" si="2"/>
        <v>1.4657526422623093</v>
      </c>
      <c r="G149">
        <f>腐蚀速率!O153</f>
        <v>7858.4653511321267</v>
      </c>
    </row>
    <row r="150" spans="2:7" x14ac:dyDescent="0.25">
      <c r="B150">
        <f>腐蚀速率!B154</f>
        <v>1.4657526425623093</v>
      </c>
      <c r="C150">
        <f>腐蚀速率!G154</f>
        <v>307119588.23419601</v>
      </c>
      <c r="F150">
        <f t="shared" si="2"/>
        <v>1.4657526425623093</v>
      </c>
      <c r="G150">
        <f>腐蚀速率!O154</f>
        <v>7858.465342896593</v>
      </c>
    </row>
    <row r="151" spans="2:7" x14ac:dyDescent="0.25">
      <c r="B151">
        <f>腐蚀速率!B155</f>
        <v>1.4657526429623093</v>
      </c>
      <c r="C151">
        <f>腐蚀速率!G155</f>
        <v>307119587.80503976</v>
      </c>
      <c r="F151">
        <f t="shared" si="2"/>
        <v>1.4657526429623093</v>
      </c>
      <c r="G151">
        <f>腐蚀速率!O155</f>
        <v>7858.4653319155286</v>
      </c>
    </row>
    <row r="152" spans="2:7" x14ac:dyDescent="0.25">
      <c r="B152">
        <f>腐蚀速率!B156</f>
        <v>1.4657526431623094</v>
      </c>
      <c r="C152">
        <f>腐蚀速率!G156</f>
        <v>307119587.59045821</v>
      </c>
      <c r="F152">
        <f t="shared" si="2"/>
        <v>1.4657526431623094</v>
      </c>
      <c r="G152">
        <f>腐蚀速率!O156</f>
        <v>7858.46532642491</v>
      </c>
    </row>
    <row r="153" spans="2:7" x14ac:dyDescent="0.25">
      <c r="B153">
        <f>腐蚀速率!B157</f>
        <v>1.4657526521623092</v>
      </c>
      <c r="C153">
        <f>腐蚀速率!G157</f>
        <v>307119577.92733192</v>
      </c>
      <c r="F153">
        <f t="shared" si="2"/>
        <v>1.4657526521623092</v>
      </c>
      <c r="G153">
        <f>腐蚀速率!O157</f>
        <v>7858.4650791690265</v>
      </c>
    </row>
    <row r="154" spans="2:7" x14ac:dyDescent="0.25">
      <c r="B154">
        <f>腐蚀速率!B158</f>
        <v>1.4657527421623093</v>
      </c>
      <c r="C154">
        <f>腐蚀速率!G158</f>
        <v>307119480.59835535</v>
      </c>
      <c r="F154">
        <f t="shared" si="2"/>
        <v>1.4657527421623093</v>
      </c>
      <c r="G154">
        <f>腐蚀速率!O158</f>
        <v>7858.4625887574193</v>
      </c>
    </row>
    <row r="155" spans="2:7" x14ac:dyDescent="0.25">
      <c r="B155">
        <f>腐蚀速率!B159</f>
        <v>1.4657536421623092</v>
      </c>
      <c r="C155">
        <f>腐蚀速率!G159</f>
        <v>307118435.68117833</v>
      </c>
      <c r="F155">
        <f t="shared" si="2"/>
        <v>1.4657536421623092</v>
      </c>
      <c r="G155">
        <f>腐蚀速率!O159</f>
        <v>7858.4358518702456</v>
      </c>
    </row>
    <row r="156" spans="2:7" x14ac:dyDescent="0.25">
      <c r="B156">
        <f>腐蚀速率!B160</f>
        <v>1.4657601289742734</v>
      </c>
      <c r="C156">
        <f>腐蚀速率!G160</f>
        <v>307106416.60374749</v>
      </c>
      <c r="F156">
        <f t="shared" si="2"/>
        <v>1.4657601289742734</v>
      </c>
      <c r="G156">
        <f>腐蚀速率!O160</f>
        <v>7858.1283129338617</v>
      </c>
    </row>
    <row r="157" spans="2:7" x14ac:dyDescent="0.25">
      <c r="B157">
        <f>腐蚀速率!B161</f>
        <v>1.4657626421623093</v>
      </c>
      <c r="C157">
        <f>腐蚀速率!G161</f>
        <v>148404.20667077476</v>
      </c>
      <c r="F157">
        <f t="shared" si="2"/>
        <v>1.4657626421623093</v>
      </c>
      <c r="G157">
        <f>腐蚀速率!O161</f>
        <v>7858.0091630268616</v>
      </c>
    </row>
    <row r="158" spans="2:7" x14ac:dyDescent="0.25">
      <c r="B158">
        <f>腐蚀速率!B162</f>
        <v>1.4657726421623092</v>
      </c>
      <c r="C158">
        <f>腐蚀速率!G162</f>
        <v>148395.25295210537</v>
      </c>
      <c r="F158">
        <f t="shared" si="2"/>
        <v>1.4657726421623092</v>
      </c>
      <c r="G158">
        <f>腐蚀速率!O162</f>
        <v>7857.5350645288036</v>
      </c>
    </row>
    <row r="159" spans="2:7" x14ac:dyDescent="0.25">
      <c r="B159">
        <f>腐蚀速率!B163</f>
        <v>1.4658026421623094</v>
      </c>
      <c r="C159">
        <f>腐蚀速率!G163</f>
        <v>148368.39181085958</v>
      </c>
      <c r="F159">
        <f t="shared" si="2"/>
        <v>1.4658026421623094</v>
      </c>
      <c r="G159">
        <f>腐蚀速率!O163</f>
        <v>7856.1127698163036</v>
      </c>
    </row>
    <row r="160" spans="2:7" x14ac:dyDescent="0.25">
      <c r="B160">
        <f>腐蚀速率!B164</f>
        <v>1.4658326421623094</v>
      </c>
      <c r="C160">
        <f>腐蚀速率!G164</f>
        <v>148341.5306843771</v>
      </c>
      <c r="F160">
        <f t="shared" si="2"/>
        <v>1.4658326421623094</v>
      </c>
      <c r="G160">
        <f>腐蚀速率!O164</f>
        <v>7854.6904758855162</v>
      </c>
    </row>
    <row r="161" spans="2:7" x14ac:dyDescent="0.25">
      <c r="B161">
        <f>腐蚀速率!B165</f>
        <v>1.4658526421623093</v>
      </c>
      <c r="C161">
        <f>腐蚀速率!G165</f>
        <v>148323.62327493139</v>
      </c>
      <c r="F161">
        <f t="shared" si="2"/>
        <v>1.4658526421623093</v>
      </c>
      <c r="G161">
        <f>腐蚀速率!O165</f>
        <v>7853.7422803663367</v>
      </c>
    </row>
    <row r="162" spans="2:7" x14ac:dyDescent="0.25">
      <c r="B162">
        <f>腐蚀速率!B166</f>
        <v>1.4659526421623092</v>
      </c>
      <c r="C162">
        <f>腐蚀速率!G166</f>
        <v>148234.08630883411</v>
      </c>
      <c r="F162">
        <f t="shared" si="2"/>
        <v>1.4659526421623092</v>
      </c>
      <c r="G162">
        <f>腐蚀速率!O166</f>
        <v>7849.0013070663417</v>
      </c>
    </row>
    <row r="163" spans="2:7" x14ac:dyDescent="0.25">
      <c r="B163">
        <f>腐蚀速率!B167</f>
        <v>1.4662526421623092</v>
      </c>
      <c r="C163">
        <f>腐蚀速率!G167</f>
        <v>147965.47575883413</v>
      </c>
      <c r="F163">
        <f t="shared" si="2"/>
        <v>1.4662526421623092</v>
      </c>
      <c r="G163">
        <f>腐蚀速率!O167</f>
        <v>7834.7784056083738</v>
      </c>
    </row>
    <row r="164" spans="2:7" x14ac:dyDescent="0.25">
      <c r="B164">
        <f>腐蚀速率!B168</f>
        <v>1.4665526421623092</v>
      </c>
      <c r="C164">
        <f>腐蚀速率!G168</f>
        <v>147696.86555712519</v>
      </c>
      <c r="F164">
        <f t="shared" si="2"/>
        <v>1.4665526421623092</v>
      </c>
      <c r="G164">
        <f>腐蚀速率!O168</f>
        <v>7820.5555225923827</v>
      </c>
    </row>
    <row r="165" spans="2:7" x14ac:dyDescent="0.25">
      <c r="B165">
        <f>腐蚀速率!B169</f>
        <v>1.4667526421623092</v>
      </c>
      <c r="C165">
        <f>腐蚀速率!G169</f>
        <v>147517.79229622358</v>
      </c>
      <c r="F165">
        <f t="shared" si="2"/>
        <v>1.4667526421623092</v>
      </c>
      <c r="G165">
        <f>腐蚀速率!O169</f>
        <v>7811.0736115372829</v>
      </c>
    </row>
    <row r="166" spans="2:7" x14ac:dyDescent="0.25">
      <c r="B166">
        <f>腐蚀速率!B170</f>
        <v>1.4677526421623093</v>
      </c>
      <c r="C166">
        <f>腐蚀速率!G170</f>
        <v>146622.42724002784</v>
      </c>
      <c r="F166">
        <f t="shared" si="2"/>
        <v>1.4677526421623093</v>
      </c>
      <c r="G166">
        <f>腐蚀速率!O170</f>
        <v>7763.6641223598062</v>
      </c>
    </row>
    <row r="167" spans="2:7" x14ac:dyDescent="0.25">
      <c r="B167">
        <f>腐蚀速率!B171</f>
        <v>1.4707526421623092</v>
      </c>
      <c r="C167">
        <f>腐蚀速率!G171</f>
        <v>143936.33122975321</v>
      </c>
      <c r="F167">
        <f t="shared" si="2"/>
        <v>1.4707526421623092</v>
      </c>
      <c r="G167">
        <f>腐蚀速率!O171</f>
        <v>7621.4356102601187</v>
      </c>
    </row>
    <row r="168" spans="2:7" x14ac:dyDescent="0.25">
      <c r="B168">
        <f>腐蚀速率!B172</f>
        <v>1.4737526421623093</v>
      </c>
      <c r="C168">
        <f>腐蚀速率!G172</f>
        <v>141250.23437780209</v>
      </c>
      <c r="F168">
        <f t="shared" si="2"/>
        <v>1.4737526421623093</v>
      </c>
      <c r="G168">
        <f>腐蚀速率!O172</f>
        <v>7479.2070535937446</v>
      </c>
    </row>
    <row r="169" spans="2:7" x14ac:dyDescent="0.25">
      <c r="B169">
        <f>腐蚀速率!B173</f>
        <v>1.4757526421623093</v>
      </c>
      <c r="C169">
        <f>腐蚀速率!G173</f>
        <v>139459.50441690255</v>
      </c>
      <c r="F169">
        <f t="shared" si="2"/>
        <v>1.4757526421623093</v>
      </c>
      <c r="G169">
        <f>腐蚀速率!O173</f>
        <v>7384.3880832602763</v>
      </c>
    </row>
    <row r="170" spans="2:7" x14ac:dyDescent="0.25">
      <c r="B170">
        <f>腐蚀速率!B174</f>
        <v>1.4857526421623093</v>
      </c>
      <c r="C170">
        <f>腐蚀速率!G174</f>
        <v>130505.76235927675</v>
      </c>
      <c r="F170">
        <f t="shared" si="2"/>
        <v>1.4857526421623093</v>
      </c>
      <c r="G170">
        <f>腐蚀速率!O174</f>
        <v>6910.2883467991342</v>
      </c>
    </row>
    <row r="171" spans="2:7" x14ac:dyDescent="0.25">
      <c r="B171">
        <f>腐蚀速率!B175</f>
        <v>1.5157526421623093</v>
      </c>
      <c r="C171">
        <f>腐蚀速率!G175</f>
        <v>103643.32400683897</v>
      </c>
      <c r="F171">
        <f t="shared" si="2"/>
        <v>1.5157526421623093</v>
      </c>
      <c r="G171">
        <f>腐蚀速率!O175</f>
        <v>5487.9249526305712</v>
      </c>
    </row>
    <row r="172" spans="2:7" x14ac:dyDescent="0.25">
      <c r="B172">
        <f>腐蚀速率!B176</f>
        <v>1.5457526421623093</v>
      </c>
      <c r="C172">
        <f>腐蚀速率!G176</f>
        <v>76779.673458698031</v>
      </c>
      <c r="F172">
        <f t="shared" si="2"/>
        <v>1.5457526421623093</v>
      </c>
      <c r="G172">
        <f>腐蚀速率!O176</f>
        <v>4065.4973728221125</v>
      </c>
    </row>
    <row r="173" spans="2:7" x14ac:dyDescent="0.25">
      <c r="B173">
        <f>腐蚀速率!B177</f>
        <v>1.5657526421623094</v>
      </c>
      <c r="C173">
        <f>腐蚀速率!G177</f>
        <v>58870.086447841459</v>
      </c>
      <c r="F173">
        <f t="shared" si="2"/>
        <v>1.5657526421623094</v>
      </c>
      <c r="G173">
        <f>腐蚀速率!O177</f>
        <v>3117.1865517902102</v>
      </c>
    </row>
    <row r="174" spans="2:7" x14ac:dyDescent="0.25">
      <c r="B174">
        <f>腐蚀速率!B178</f>
        <v>1.6157526421623092</v>
      </c>
      <c r="C174">
        <f>腐蚀速率!G178</f>
        <v>14092.424938714126</v>
      </c>
      <c r="F174">
        <f t="shared" si="2"/>
        <v>1.6157526421623092</v>
      </c>
      <c r="G174">
        <f>腐蚀速率!O178</f>
        <v>746.21390323786807</v>
      </c>
    </row>
    <row r="175" spans="2:7" x14ac:dyDescent="0.25">
      <c r="B175">
        <f>腐蚀速率!B179</f>
        <v>1.6657526421623092</v>
      </c>
      <c r="C175">
        <f>腐蚀速率!G179</f>
        <v>2.2625938210283157E-2</v>
      </c>
      <c r="F175">
        <f t="shared" si="2"/>
        <v>1.6657526421623092</v>
      </c>
      <c r="G175">
        <f>腐蚀速率!O179</f>
        <v>2.2625938210283157E-2</v>
      </c>
    </row>
    <row r="176" spans="2:7" x14ac:dyDescent="0.25">
      <c r="B176">
        <f>腐蚀速率!B180</f>
        <v>1.7157526421623093</v>
      </c>
      <c r="C176">
        <f>腐蚀速率!G180</f>
        <v>2.2625938210283157E-2</v>
      </c>
      <c r="F176">
        <f t="shared" si="2"/>
        <v>1.7157526421623093</v>
      </c>
      <c r="G176">
        <f>腐蚀速率!O180</f>
        <v>2.2625938210283157E-2</v>
      </c>
    </row>
    <row r="177" spans="2:7" x14ac:dyDescent="0.25">
      <c r="B177">
        <f>腐蚀速率!B181</f>
        <v>1.7589016732323783</v>
      </c>
      <c r="C177">
        <f>腐蚀速率!G181</f>
        <v>2.2625938210283157E-2</v>
      </c>
      <c r="F177">
        <f t="shared" si="2"/>
        <v>1.7589016732323783</v>
      </c>
      <c r="G177">
        <f>腐蚀速率!O181</f>
        <v>2.2625938210283157E-2</v>
      </c>
    </row>
    <row r="178" spans="2:7" x14ac:dyDescent="0.25">
      <c r="B178">
        <f>腐蚀速率!B182</f>
        <v>1.7589016733323783</v>
      </c>
      <c r="C178">
        <f>腐蚀速率!G182</f>
        <v>2.2625938210283157E-2</v>
      </c>
      <c r="F178">
        <f t="shared" si="2"/>
        <v>1.7589016733323783</v>
      </c>
      <c r="G178">
        <f>腐蚀速率!O182</f>
        <v>2.2625938210283157E-2</v>
      </c>
    </row>
    <row r="179" spans="2:7" x14ac:dyDescent="0.25">
      <c r="B179">
        <f>腐蚀速率!B183</f>
        <v>1.7589016736323784</v>
      </c>
      <c r="C179">
        <f>腐蚀速率!G183</f>
        <v>2.2625938210283157E-2</v>
      </c>
      <c r="F179">
        <f t="shared" si="2"/>
        <v>1.7589016736323784</v>
      </c>
      <c r="G179">
        <f>腐蚀速率!O183</f>
        <v>2.2625938210283157E-2</v>
      </c>
    </row>
    <row r="180" spans="2:7" x14ac:dyDescent="0.25">
      <c r="B180">
        <f>腐蚀速率!B184</f>
        <v>1.7589016740323784</v>
      </c>
      <c r="C180">
        <f>腐蚀速率!G184</f>
        <v>2.2625938210283157E-2</v>
      </c>
      <c r="F180">
        <f t="shared" si="2"/>
        <v>1.7589016740323784</v>
      </c>
      <c r="G180">
        <f>腐蚀速率!O184</f>
        <v>2.2625938210283157E-2</v>
      </c>
    </row>
    <row r="181" spans="2:7" x14ac:dyDescent="0.25">
      <c r="B181">
        <f>腐蚀速率!B185</f>
        <v>1.7589016742323784</v>
      </c>
      <c r="C181">
        <f>腐蚀速率!G185</f>
        <v>2.2625938210283157E-2</v>
      </c>
      <c r="F181">
        <f t="shared" si="2"/>
        <v>1.7589016742323784</v>
      </c>
      <c r="G181">
        <f>腐蚀速率!O185</f>
        <v>2.2625938210283157E-2</v>
      </c>
    </row>
    <row r="182" spans="2:7" x14ac:dyDescent="0.25">
      <c r="B182">
        <f>腐蚀速率!B186</f>
        <v>1.7589016832323783</v>
      </c>
      <c r="C182">
        <f>腐蚀速率!G186</f>
        <v>2.2625938210283157E-2</v>
      </c>
      <c r="F182">
        <f t="shared" si="2"/>
        <v>1.7589016832323783</v>
      </c>
      <c r="G182">
        <f>腐蚀速率!O186</f>
        <v>2.2625938210283157E-2</v>
      </c>
    </row>
    <row r="183" spans="2:7" x14ac:dyDescent="0.25">
      <c r="B183">
        <f>腐蚀速率!B187</f>
        <v>1.7589017732323784</v>
      </c>
      <c r="C183">
        <f>腐蚀速率!G187</f>
        <v>2.2625938210283157E-2</v>
      </c>
      <c r="F183">
        <f t="shared" si="2"/>
        <v>1.7589017732323784</v>
      </c>
      <c r="G183">
        <f>腐蚀速率!O187</f>
        <v>2.2625938210283157E-2</v>
      </c>
    </row>
    <row r="184" spans="2:7" x14ac:dyDescent="0.25">
      <c r="B184">
        <f>腐蚀速率!B188</f>
        <v>1.7589026732323783</v>
      </c>
      <c r="C184">
        <f>腐蚀速率!G188</f>
        <v>2.2625938210283157E-2</v>
      </c>
      <c r="F184">
        <f t="shared" si="2"/>
        <v>1.7589026732323783</v>
      </c>
      <c r="G184">
        <f>腐蚀速率!O188</f>
        <v>2.2625938210283157E-2</v>
      </c>
    </row>
    <row r="185" spans="2:7" x14ac:dyDescent="0.25">
      <c r="B185">
        <f>腐蚀速率!B189</f>
        <v>1.7589091600443425</v>
      </c>
      <c r="C185">
        <f>腐蚀速率!G189</f>
        <v>2.2625938210283157E-2</v>
      </c>
      <c r="F185">
        <f t="shared" si="2"/>
        <v>1.7589091600443425</v>
      </c>
      <c r="G185">
        <f>腐蚀速率!O189</f>
        <v>2.2625938210283157E-2</v>
      </c>
    </row>
    <row r="186" spans="2:7" x14ac:dyDescent="0.25">
      <c r="B186">
        <f>腐蚀速率!B190</f>
        <v>1.7589116732323784</v>
      </c>
      <c r="C186">
        <f>腐蚀速率!G190</f>
        <v>2.2625938210283157E-2</v>
      </c>
      <c r="F186">
        <f t="shared" si="2"/>
        <v>1.7589116732323784</v>
      </c>
      <c r="G186">
        <f>腐蚀速率!O190</f>
        <v>2.2625938210283157E-2</v>
      </c>
    </row>
    <row r="187" spans="2:7" x14ac:dyDescent="0.25">
      <c r="B187">
        <f>腐蚀速率!B191</f>
        <v>1.7589216732323782</v>
      </c>
      <c r="C187">
        <f>腐蚀速率!G191</f>
        <v>2.2625938210283157E-2</v>
      </c>
      <c r="F187">
        <f t="shared" si="2"/>
        <v>1.7589216732323782</v>
      </c>
      <c r="G187">
        <f>腐蚀速率!O191</f>
        <v>2.2625938210283157E-2</v>
      </c>
    </row>
    <row r="188" spans="2:7" x14ac:dyDescent="0.25">
      <c r="B188">
        <f>腐蚀速率!B192</f>
        <v>1.7589516732323784</v>
      </c>
      <c r="C188">
        <f>腐蚀速率!G192</f>
        <v>2.2625938210283157E-2</v>
      </c>
      <c r="F188">
        <f t="shared" si="2"/>
        <v>1.7589516732323784</v>
      </c>
      <c r="G188">
        <f>腐蚀速率!O192</f>
        <v>2.2625938210283157E-2</v>
      </c>
    </row>
    <row r="189" spans="2:7" x14ac:dyDescent="0.25">
      <c r="B189">
        <f>腐蚀速率!B193</f>
        <v>1.7589816732323784</v>
      </c>
      <c r="C189">
        <f>腐蚀速率!G193</f>
        <v>2.2625938210283157E-2</v>
      </c>
      <c r="F189">
        <f t="shared" si="2"/>
        <v>1.7589816732323784</v>
      </c>
      <c r="G189">
        <f>腐蚀速率!O193</f>
        <v>2.2625938210283157E-2</v>
      </c>
    </row>
    <row r="190" spans="2:7" x14ac:dyDescent="0.25">
      <c r="B190">
        <f>腐蚀速率!B194</f>
        <v>1.7590016732323783</v>
      </c>
      <c r="C190">
        <f>腐蚀速率!G194</f>
        <v>2.2625938210283157E-2</v>
      </c>
      <c r="F190">
        <f t="shared" si="2"/>
        <v>1.7590016732323783</v>
      </c>
      <c r="G190">
        <f>腐蚀速率!O194</f>
        <v>2.2625938210283157E-2</v>
      </c>
    </row>
    <row r="191" spans="2:7" x14ac:dyDescent="0.25">
      <c r="B191">
        <f>腐蚀速率!B195</f>
        <v>1.7591016732323783</v>
      </c>
      <c r="C191">
        <f>腐蚀速率!G195</f>
        <v>2.2625938210283157E-2</v>
      </c>
      <c r="F191">
        <f t="shared" si="2"/>
        <v>1.7591016732323783</v>
      </c>
      <c r="G191">
        <f>腐蚀速率!O195</f>
        <v>2.2625938210283157E-2</v>
      </c>
    </row>
    <row r="192" spans="2:7" x14ac:dyDescent="0.25">
      <c r="B192">
        <f>腐蚀速率!B196</f>
        <v>1.7594016732323783</v>
      </c>
      <c r="C192">
        <f>腐蚀速率!G196</f>
        <v>2.2625938210283157E-2</v>
      </c>
      <c r="F192">
        <f t="shared" si="2"/>
        <v>1.7594016732323783</v>
      </c>
      <c r="G192">
        <f>腐蚀速率!O196</f>
        <v>2.2625938210283157E-2</v>
      </c>
    </row>
    <row r="193" spans="2:7" x14ac:dyDescent="0.25">
      <c r="B193">
        <f>腐蚀速率!B197</f>
        <v>1.7597016732323782</v>
      </c>
      <c r="C193">
        <f>腐蚀速率!G197</f>
        <v>2.2625938210283157E-2</v>
      </c>
      <c r="F193">
        <f t="shared" si="2"/>
        <v>1.7597016732323782</v>
      </c>
      <c r="G193">
        <f>腐蚀速率!O197</f>
        <v>2.2625938210283157E-2</v>
      </c>
    </row>
    <row r="194" spans="2:7" x14ac:dyDescent="0.25">
      <c r="B194">
        <f>腐蚀速率!B198</f>
        <v>1.7599016732323782</v>
      </c>
      <c r="C194">
        <f>腐蚀速率!G198</f>
        <v>2.2625938210283157E-2</v>
      </c>
      <c r="F194">
        <f t="shared" si="2"/>
        <v>1.7599016732323782</v>
      </c>
      <c r="G194">
        <f>腐蚀速率!O198</f>
        <v>2.2625938210283157E-2</v>
      </c>
    </row>
    <row r="195" spans="2:7" x14ac:dyDescent="0.25">
      <c r="B195">
        <f>腐蚀速率!B199</f>
        <v>1.7609016732323783</v>
      </c>
      <c r="C195">
        <f>腐蚀速率!G199</f>
        <v>2.2625938210283157E-2</v>
      </c>
      <c r="F195">
        <f t="shared" ref="F195:F258" si="3">B195</f>
        <v>1.7609016732323783</v>
      </c>
      <c r="G195">
        <f>腐蚀速率!O199</f>
        <v>2.2625938210283157E-2</v>
      </c>
    </row>
    <row r="196" spans="2:7" x14ac:dyDescent="0.25">
      <c r="B196">
        <f>腐蚀速率!B200</f>
        <v>1.7639016732323782</v>
      </c>
      <c r="C196">
        <f>腐蚀速率!G200</f>
        <v>2.2625938210283157E-2</v>
      </c>
      <c r="F196">
        <f t="shared" si="3"/>
        <v>1.7639016732323782</v>
      </c>
      <c r="G196">
        <f>腐蚀速率!O200</f>
        <v>2.2625938210283157E-2</v>
      </c>
    </row>
    <row r="197" spans="2:7" x14ac:dyDescent="0.25">
      <c r="B197">
        <f>腐蚀速率!B201</f>
        <v>1.7669016732323783</v>
      </c>
      <c r="C197">
        <f>腐蚀速率!G201</f>
        <v>2.2625938210283157E-2</v>
      </c>
      <c r="F197">
        <f t="shared" si="3"/>
        <v>1.7669016732323783</v>
      </c>
      <c r="G197">
        <f>腐蚀速率!O201</f>
        <v>2.2625938210283157E-2</v>
      </c>
    </row>
    <row r="198" spans="2:7" x14ac:dyDescent="0.25">
      <c r="B198">
        <f>腐蚀速率!B202</f>
        <v>1.7689016732323783</v>
      </c>
      <c r="C198">
        <f>腐蚀速率!G202</f>
        <v>2.2625938210283157E-2</v>
      </c>
      <c r="F198">
        <f t="shared" si="3"/>
        <v>1.7689016732323783</v>
      </c>
      <c r="G198">
        <f>腐蚀速率!O202</f>
        <v>2.2625938210283157E-2</v>
      </c>
    </row>
    <row r="199" spans="2:7" x14ac:dyDescent="0.25">
      <c r="B199">
        <f>腐蚀速率!B203</f>
        <v>1.7789016732323784</v>
      </c>
      <c r="C199">
        <f>腐蚀速率!G203</f>
        <v>2.2625938210283157E-2</v>
      </c>
      <c r="F199">
        <f t="shared" si="3"/>
        <v>1.7789016732323784</v>
      </c>
      <c r="G199">
        <f>腐蚀速率!O203</f>
        <v>2.2625938210283157E-2</v>
      </c>
    </row>
    <row r="200" spans="2:7" x14ac:dyDescent="0.25">
      <c r="B200">
        <f>腐蚀速率!B204</f>
        <v>1.8089016732323784</v>
      </c>
      <c r="C200">
        <f>腐蚀速率!G204</f>
        <v>2.2625938210283157E-2</v>
      </c>
      <c r="F200">
        <f t="shared" si="3"/>
        <v>1.8089016732323784</v>
      </c>
      <c r="G200">
        <f>腐蚀速率!O204</f>
        <v>2.2625938210283157E-2</v>
      </c>
    </row>
    <row r="201" spans="2:7" x14ac:dyDescent="0.25">
      <c r="B201">
        <f>腐蚀速率!B205</f>
        <v>1.8389016732323784</v>
      </c>
      <c r="C201">
        <f>腐蚀速率!G205</f>
        <v>2.2625938210283157E-2</v>
      </c>
      <c r="F201">
        <f t="shared" si="3"/>
        <v>1.8389016732323784</v>
      </c>
      <c r="G201">
        <f>腐蚀速率!O205</f>
        <v>2.2625938210283157E-2</v>
      </c>
    </row>
    <row r="202" spans="2:7" x14ac:dyDescent="0.25">
      <c r="B202">
        <f>腐蚀速率!B206</f>
        <v>1.8589016732323784</v>
      </c>
      <c r="C202">
        <f>腐蚀速率!G206</f>
        <v>2.2625938210283157E-2</v>
      </c>
      <c r="F202">
        <f t="shared" si="3"/>
        <v>1.8589016732323784</v>
      </c>
      <c r="G202">
        <f>腐蚀速率!O206</f>
        <v>2.2625938210283157E-2</v>
      </c>
    </row>
    <row r="203" spans="2:7" x14ac:dyDescent="0.25">
      <c r="B203">
        <f>腐蚀速率!B207</f>
        <v>1.9089016732323782</v>
      </c>
      <c r="C203">
        <f>腐蚀速率!G207</f>
        <v>2.2625938210283157E-2</v>
      </c>
      <c r="F203">
        <f t="shared" si="3"/>
        <v>1.9089016732323782</v>
      </c>
      <c r="G203">
        <f>腐蚀速率!O207</f>
        <v>2.2625938210283157E-2</v>
      </c>
    </row>
    <row r="204" spans="2:7" x14ac:dyDescent="0.25">
      <c r="B204">
        <f>腐蚀速率!B208</f>
        <v>1.9589016732323783</v>
      </c>
      <c r="C204">
        <f>腐蚀速率!G208</f>
        <v>2.2625938210283157E-2</v>
      </c>
      <c r="F204">
        <f t="shared" si="3"/>
        <v>1.9589016732323783</v>
      </c>
      <c r="G204">
        <f>腐蚀速率!O208</f>
        <v>2.2625938210283157E-2</v>
      </c>
    </row>
    <row r="205" spans="2:7" x14ac:dyDescent="0.25">
      <c r="B205">
        <f>腐蚀速率!B209</f>
        <v>2.0089016732323781</v>
      </c>
      <c r="C205">
        <f>腐蚀速率!G209</f>
        <v>2.2625938210283157E-2</v>
      </c>
      <c r="F205">
        <f t="shared" si="3"/>
        <v>2.0089016732323781</v>
      </c>
      <c r="G205">
        <f>腐蚀速率!O209</f>
        <v>2.2625938210283157E-2</v>
      </c>
    </row>
    <row r="206" spans="2:7" s="45" customFormat="1" x14ac:dyDescent="0.25">
      <c r="B206" s="45">
        <f>腐蚀速率!B210</f>
        <v>2.0520507043024474</v>
      </c>
      <c r="C206" s="45">
        <f>腐蚀速率!G210</f>
        <v>2.2625938210283157E-2</v>
      </c>
      <c r="F206" s="45">
        <f t="shared" si="3"/>
        <v>2.0520507043024474</v>
      </c>
      <c r="G206" s="45">
        <f>腐蚀速率!O210</f>
        <v>2.2625938210283157E-2</v>
      </c>
    </row>
    <row r="207" spans="2:7" x14ac:dyDescent="0.25">
      <c r="C207">
        <f>腐蚀速率!G211</f>
        <v>2.2625938210283157E-2</v>
      </c>
    </row>
    <row r="208" spans="2:7" x14ac:dyDescent="0.25">
      <c r="B208">
        <f>腐蚀速率!B212</f>
        <v>2.0520507047024474</v>
      </c>
      <c r="C208">
        <f>腐蚀速率!G212</f>
        <v>2.2625938210283157E-2</v>
      </c>
      <c r="F208">
        <f t="shared" si="3"/>
        <v>2.0520507047024474</v>
      </c>
      <c r="G208">
        <f>腐蚀速率!O212</f>
        <v>2.2625938210283157E-2</v>
      </c>
    </row>
    <row r="209" spans="2:7" x14ac:dyDescent="0.25">
      <c r="B209">
        <f>腐蚀速率!B213</f>
        <v>2.0520507051024475</v>
      </c>
      <c r="C209">
        <f>腐蚀速率!G213</f>
        <v>2.2625938210283157E-2</v>
      </c>
      <c r="F209">
        <f t="shared" si="3"/>
        <v>2.0520507051024475</v>
      </c>
      <c r="G209">
        <f>腐蚀速率!O213</f>
        <v>2.2625938210283157E-2</v>
      </c>
    </row>
    <row r="210" spans="2:7" x14ac:dyDescent="0.25">
      <c r="B210">
        <f>腐蚀速率!B214</f>
        <v>2.0520507053024475</v>
      </c>
      <c r="C210">
        <f>腐蚀速率!G214</f>
        <v>2.2625938210283157E-2</v>
      </c>
      <c r="F210">
        <f t="shared" si="3"/>
        <v>2.0520507053024475</v>
      </c>
      <c r="G210">
        <f>腐蚀速率!O214</f>
        <v>2.2625938210283157E-2</v>
      </c>
    </row>
    <row r="211" spans="2:7" x14ac:dyDescent="0.25">
      <c r="B211">
        <f>腐蚀速率!B215</f>
        <v>2.0520507143024473</v>
      </c>
      <c r="C211">
        <f>腐蚀速率!G215</f>
        <v>2.2625938210283157E-2</v>
      </c>
      <c r="F211">
        <f t="shared" si="3"/>
        <v>2.0520507143024473</v>
      </c>
      <c r="G211">
        <f>腐蚀速率!O215</f>
        <v>2.2625938210283157E-2</v>
      </c>
    </row>
    <row r="212" spans="2:7" x14ac:dyDescent="0.25">
      <c r="B212">
        <f>腐蚀速率!B216</f>
        <v>2.0520508043024472</v>
      </c>
      <c r="C212">
        <f>腐蚀速率!G216</f>
        <v>2.2625938210283157E-2</v>
      </c>
      <c r="F212">
        <f t="shared" si="3"/>
        <v>2.0520508043024472</v>
      </c>
      <c r="G212">
        <f>腐蚀速率!O216</f>
        <v>2.2625938210283157E-2</v>
      </c>
    </row>
    <row r="213" spans="2:7" x14ac:dyDescent="0.25">
      <c r="B213">
        <f>腐蚀速率!B217</f>
        <v>2.0520517043024475</v>
      </c>
      <c r="C213">
        <f>腐蚀速率!G217</f>
        <v>2.2625938210283157E-2</v>
      </c>
      <c r="F213">
        <f t="shared" si="3"/>
        <v>2.0520517043024475</v>
      </c>
      <c r="G213">
        <f>腐蚀速率!O217</f>
        <v>2.2625938210283157E-2</v>
      </c>
    </row>
    <row r="214" spans="2:7" x14ac:dyDescent="0.25">
      <c r="B214">
        <f>腐蚀速率!B218</f>
        <v>2.0520581911144116</v>
      </c>
      <c r="C214">
        <f>腐蚀速率!G218</f>
        <v>2.2625938210283157E-2</v>
      </c>
      <c r="F214">
        <f t="shared" si="3"/>
        <v>2.0520581911144116</v>
      </c>
      <c r="G214">
        <f>腐蚀速率!O218</f>
        <v>2.2625938210283157E-2</v>
      </c>
    </row>
    <row r="215" spans="2:7" x14ac:dyDescent="0.25">
      <c r="B215">
        <f>腐蚀速率!B219</f>
        <v>2.0520607043024475</v>
      </c>
      <c r="C215">
        <f>腐蚀速率!G219</f>
        <v>2.2625938210283157E-2</v>
      </c>
      <c r="F215">
        <f t="shared" si="3"/>
        <v>2.0520607043024475</v>
      </c>
      <c r="G215">
        <f>腐蚀速率!O219</f>
        <v>2.2625938210283157E-2</v>
      </c>
    </row>
    <row r="216" spans="2:7" x14ac:dyDescent="0.25">
      <c r="B216">
        <f>腐蚀速率!B220</f>
        <v>2.0520707043024475</v>
      </c>
      <c r="C216">
        <f>腐蚀速率!G220</f>
        <v>2.2625938210283157E-2</v>
      </c>
      <c r="F216">
        <f t="shared" si="3"/>
        <v>2.0520707043024475</v>
      </c>
      <c r="G216">
        <f>腐蚀速率!O220</f>
        <v>2.2625938210283157E-2</v>
      </c>
    </row>
    <row r="217" spans="2:7" x14ac:dyDescent="0.25">
      <c r="B217">
        <f>腐蚀速率!B221</f>
        <v>2.0521007043024473</v>
      </c>
      <c r="C217">
        <f>腐蚀速率!G221</f>
        <v>2.2625938210283157E-2</v>
      </c>
      <c r="F217">
        <f t="shared" si="3"/>
        <v>2.0521007043024473</v>
      </c>
      <c r="G217">
        <f>腐蚀速率!O221</f>
        <v>2.2625938210283157E-2</v>
      </c>
    </row>
    <row r="218" spans="2:7" x14ac:dyDescent="0.25">
      <c r="B218">
        <f>腐蚀速率!B222</f>
        <v>2.0521307043024475</v>
      </c>
      <c r="C218">
        <f>腐蚀速率!G222</f>
        <v>2.2625938210283157E-2</v>
      </c>
      <c r="F218">
        <f t="shared" si="3"/>
        <v>2.0521307043024475</v>
      </c>
      <c r="G218">
        <f>腐蚀速率!O222</f>
        <v>2.2625938210283157E-2</v>
      </c>
    </row>
    <row r="219" spans="2:7" x14ac:dyDescent="0.25">
      <c r="B219">
        <f>腐蚀速率!B223</f>
        <v>2.0521507043024476</v>
      </c>
      <c r="C219">
        <f>腐蚀速率!G223</f>
        <v>2.2625938210283157E-2</v>
      </c>
      <c r="F219">
        <f t="shared" si="3"/>
        <v>2.0521507043024476</v>
      </c>
      <c r="G219">
        <f>腐蚀速率!O223</f>
        <v>2.2625938210283157E-2</v>
      </c>
    </row>
    <row r="220" spans="2:7" x14ac:dyDescent="0.25">
      <c r="B220">
        <f>腐蚀速率!B224</f>
        <v>2.0522507043024474</v>
      </c>
      <c r="C220">
        <f>腐蚀速率!G224</f>
        <v>2.2625938210283157E-2</v>
      </c>
      <c r="F220">
        <f t="shared" si="3"/>
        <v>2.0522507043024474</v>
      </c>
      <c r="G220">
        <f>腐蚀速率!O224</f>
        <v>2.2625938210283157E-2</v>
      </c>
    </row>
    <row r="221" spans="2:7" x14ac:dyDescent="0.25">
      <c r="B221">
        <f>腐蚀速率!B225</f>
        <v>2.0525507043024476</v>
      </c>
      <c r="C221">
        <f>腐蚀速率!G225</f>
        <v>2.2625938210283157E-2</v>
      </c>
      <c r="F221">
        <f t="shared" si="3"/>
        <v>2.0525507043024476</v>
      </c>
      <c r="G221">
        <f>腐蚀速率!O225</f>
        <v>2.2625938210283157E-2</v>
      </c>
    </row>
    <row r="222" spans="2:7" x14ac:dyDescent="0.25">
      <c r="B222">
        <f>腐蚀速率!B226</f>
        <v>2.0528507043024473</v>
      </c>
      <c r="C222">
        <f>腐蚀速率!G226</f>
        <v>2.2625938210283157E-2</v>
      </c>
      <c r="F222">
        <f t="shared" si="3"/>
        <v>2.0528507043024473</v>
      </c>
      <c r="G222">
        <f>腐蚀速率!O226</f>
        <v>2.2625938210283157E-2</v>
      </c>
    </row>
    <row r="223" spans="2:7" x14ac:dyDescent="0.25">
      <c r="B223">
        <f>腐蚀速率!B227</f>
        <v>2.0530507043024473</v>
      </c>
      <c r="C223">
        <f>腐蚀速率!G227</f>
        <v>2.2625938210283157E-2</v>
      </c>
      <c r="F223">
        <f t="shared" si="3"/>
        <v>2.0530507043024473</v>
      </c>
      <c r="G223">
        <f>腐蚀速率!O227</f>
        <v>2.2625938210283157E-2</v>
      </c>
    </row>
    <row r="224" spans="2:7" x14ac:dyDescent="0.25">
      <c r="B224">
        <f>腐蚀速率!B228</f>
        <v>2.0540507043024472</v>
      </c>
      <c r="C224">
        <f>腐蚀速率!G228</f>
        <v>2.2625938210283157E-2</v>
      </c>
      <c r="F224">
        <f t="shared" si="3"/>
        <v>2.0540507043024472</v>
      </c>
      <c r="G224">
        <f>腐蚀速率!O228</f>
        <v>2.2625938210283157E-2</v>
      </c>
    </row>
    <row r="225" spans="2:7" x14ac:dyDescent="0.25">
      <c r="B225">
        <f>腐蚀速率!B229</f>
        <v>2.0570507043024473</v>
      </c>
      <c r="C225">
        <f>腐蚀速率!G229</f>
        <v>2.2625938210283157E-2</v>
      </c>
      <c r="F225">
        <f t="shared" si="3"/>
        <v>2.0570507043024473</v>
      </c>
      <c r="G225">
        <f>腐蚀速率!O229</f>
        <v>2.2625938210283157E-2</v>
      </c>
    </row>
    <row r="226" spans="2:7" x14ac:dyDescent="0.25">
      <c r="B226">
        <f>腐蚀速率!B230</f>
        <v>2.0600507043024474</v>
      </c>
      <c r="C226">
        <f>腐蚀速率!G230</f>
        <v>2.2625938210283157E-2</v>
      </c>
      <c r="F226">
        <f t="shared" si="3"/>
        <v>2.0600507043024474</v>
      </c>
      <c r="G226">
        <f>腐蚀速率!O230</f>
        <v>2.2625938210283157E-2</v>
      </c>
    </row>
    <row r="227" spans="2:7" x14ac:dyDescent="0.25">
      <c r="B227">
        <f>腐蚀速率!B231</f>
        <v>2.0620507043024472</v>
      </c>
      <c r="C227">
        <f>腐蚀速率!G231</f>
        <v>2.2625938210283157E-2</v>
      </c>
      <c r="F227">
        <f t="shared" si="3"/>
        <v>2.0620507043024472</v>
      </c>
      <c r="G227">
        <f>腐蚀速率!O231</f>
        <v>2.2625938210283157E-2</v>
      </c>
    </row>
    <row r="228" spans="2:7" x14ac:dyDescent="0.25">
      <c r="B228">
        <f>腐蚀速率!B232</f>
        <v>2.0720507043024474</v>
      </c>
      <c r="C228">
        <f>腐蚀速率!G232</f>
        <v>2.2625938210283157E-2</v>
      </c>
      <c r="F228">
        <f t="shared" si="3"/>
        <v>2.0720507043024474</v>
      </c>
      <c r="G228">
        <f>腐蚀速率!O232</f>
        <v>2.2625938210283157E-2</v>
      </c>
    </row>
    <row r="229" spans="2:7" x14ac:dyDescent="0.25">
      <c r="B229">
        <f>腐蚀速率!B233</f>
        <v>2.1020507043024472</v>
      </c>
      <c r="C229">
        <f>腐蚀速率!G233</f>
        <v>2.2625938210283157E-2</v>
      </c>
      <c r="F229">
        <f t="shared" si="3"/>
        <v>2.1020507043024472</v>
      </c>
      <c r="G229">
        <f>腐蚀速率!O233</f>
        <v>2.2625938210283157E-2</v>
      </c>
    </row>
    <row r="230" spans="2:7" x14ac:dyDescent="0.25">
      <c r="B230">
        <f>腐蚀速率!B234</f>
        <v>2.1320507043024475</v>
      </c>
      <c r="C230">
        <f>腐蚀速率!G234</f>
        <v>2.2625938210283157E-2</v>
      </c>
      <c r="F230">
        <f t="shared" si="3"/>
        <v>2.1320507043024475</v>
      </c>
      <c r="G230">
        <f>腐蚀速率!O234</f>
        <v>2.2625938210283157E-2</v>
      </c>
    </row>
    <row r="231" spans="2:7" x14ac:dyDescent="0.25">
      <c r="B231">
        <f>腐蚀速率!B235</f>
        <v>2.1520507043024475</v>
      </c>
      <c r="C231">
        <f>腐蚀速率!G235</f>
        <v>2.2625938210283157E-2</v>
      </c>
      <c r="F231">
        <f t="shared" si="3"/>
        <v>2.1520507043024475</v>
      </c>
      <c r="G231">
        <f>腐蚀速率!O235</f>
        <v>2.2625938210283157E-2</v>
      </c>
    </row>
    <row r="232" spans="2:7" x14ac:dyDescent="0.25">
      <c r="B232">
        <f>腐蚀速率!B236</f>
        <v>2.2020507043024473</v>
      </c>
      <c r="C232">
        <f>腐蚀速率!G236</f>
        <v>2.2625938210283157E-2</v>
      </c>
      <c r="F232">
        <f t="shared" si="3"/>
        <v>2.2020507043024473</v>
      </c>
      <c r="G232">
        <f>腐蚀速率!O236</f>
        <v>2.2625938210283157E-2</v>
      </c>
    </row>
    <row r="233" spans="2:7" x14ac:dyDescent="0.25">
      <c r="B233">
        <f>腐蚀速率!B237</f>
        <v>2.2520507043024476</v>
      </c>
      <c r="C233">
        <f>腐蚀速率!G237</f>
        <v>2.2625938210283157E-2</v>
      </c>
      <c r="F233">
        <f t="shared" si="3"/>
        <v>2.2520507043024476</v>
      </c>
      <c r="G233">
        <f>腐蚀速率!O237</f>
        <v>2.2625938210283157E-2</v>
      </c>
    </row>
    <row r="234" spans="2:7" x14ac:dyDescent="0.25">
      <c r="B234">
        <f>腐蚀速率!B238</f>
        <v>2.3020507043024474</v>
      </c>
      <c r="C234">
        <f>腐蚀速率!G238</f>
        <v>2.2625938210283157E-2</v>
      </c>
      <c r="F234">
        <f t="shared" si="3"/>
        <v>2.3020507043024474</v>
      </c>
      <c r="G234">
        <f>腐蚀速率!O238</f>
        <v>2.2625938210283157E-2</v>
      </c>
    </row>
    <row r="235" spans="2:7" x14ac:dyDescent="0.25">
      <c r="B235">
        <f>腐蚀速率!B239</f>
        <v>2.3451997353725162</v>
      </c>
      <c r="C235">
        <f>腐蚀速率!G239</f>
        <v>2.2625938210283157E-2</v>
      </c>
      <c r="F235">
        <f t="shared" si="3"/>
        <v>2.3451997353725162</v>
      </c>
      <c r="G235">
        <f>腐蚀速率!O239</f>
        <v>2.2625938210283157E-2</v>
      </c>
    </row>
    <row r="236" spans="2:7" x14ac:dyDescent="0.25">
      <c r="B236">
        <f>腐蚀速率!B240</f>
        <v>2.3451997354725163</v>
      </c>
      <c r="C236">
        <f>腐蚀速率!G240</f>
        <v>2.2625938210283157E-2</v>
      </c>
      <c r="F236">
        <f t="shared" si="3"/>
        <v>2.3451997354725163</v>
      </c>
      <c r="G236">
        <f>腐蚀速率!O240</f>
        <v>2.2625938210283157E-2</v>
      </c>
    </row>
    <row r="237" spans="2:7" x14ac:dyDescent="0.25">
      <c r="B237">
        <f>腐蚀速率!B241</f>
        <v>2.3451997357725163</v>
      </c>
      <c r="C237">
        <f>腐蚀速率!G241</f>
        <v>2.2625938210283157E-2</v>
      </c>
      <c r="F237">
        <f t="shared" si="3"/>
        <v>2.3451997357725163</v>
      </c>
      <c r="G237">
        <f>腐蚀速率!O241</f>
        <v>2.2625938210283157E-2</v>
      </c>
    </row>
    <row r="238" spans="2:7" x14ac:dyDescent="0.25">
      <c r="B238">
        <f>腐蚀速率!B242</f>
        <v>2.3451997361725163</v>
      </c>
      <c r="C238">
        <f>腐蚀速率!G242</f>
        <v>2.2625938210283157E-2</v>
      </c>
      <c r="F238">
        <f t="shared" si="3"/>
        <v>2.3451997361725163</v>
      </c>
      <c r="G238">
        <f>腐蚀速率!O242</f>
        <v>2.2625938210283157E-2</v>
      </c>
    </row>
    <row r="239" spans="2:7" x14ac:dyDescent="0.25">
      <c r="B239">
        <f>腐蚀速率!B243</f>
        <v>2.3451997363725163</v>
      </c>
      <c r="C239">
        <f>腐蚀速率!G243</f>
        <v>2.2625938210283157E-2</v>
      </c>
      <c r="F239">
        <f t="shared" si="3"/>
        <v>2.3451997363725163</v>
      </c>
      <c r="G239">
        <f>腐蚀速率!O243</f>
        <v>2.2625938210283157E-2</v>
      </c>
    </row>
    <row r="240" spans="2:7" x14ac:dyDescent="0.25">
      <c r="B240">
        <f>腐蚀速率!B244</f>
        <v>2.3451997453725162</v>
      </c>
      <c r="C240">
        <f>腐蚀速率!G244</f>
        <v>2.2625938210283157E-2</v>
      </c>
      <c r="F240">
        <f t="shared" si="3"/>
        <v>2.3451997453725162</v>
      </c>
      <c r="G240">
        <f>腐蚀速率!O244</f>
        <v>2.2625938210283157E-2</v>
      </c>
    </row>
    <row r="241" spans="2:7" x14ac:dyDescent="0.25">
      <c r="B241">
        <f>腐蚀速率!B245</f>
        <v>2.3451998353725161</v>
      </c>
      <c r="C241">
        <f>腐蚀速率!G245</f>
        <v>2.2625938210283157E-2</v>
      </c>
      <c r="F241">
        <f t="shared" si="3"/>
        <v>2.3451998353725161</v>
      </c>
      <c r="G241">
        <f>腐蚀速率!O245</f>
        <v>2.2625938210283157E-2</v>
      </c>
    </row>
    <row r="242" spans="2:7" x14ac:dyDescent="0.25">
      <c r="B242">
        <f>腐蚀速率!B246</f>
        <v>2.3452007353725164</v>
      </c>
      <c r="C242">
        <f>腐蚀速率!G246</f>
        <v>2.2625938210283157E-2</v>
      </c>
      <c r="F242">
        <f t="shared" si="3"/>
        <v>2.3452007353725164</v>
      </c>
      <c r="G242">
        <f>腐蚀速率!O246</f>
        <v>2.2625938210283157E-2</v>
      </c>
    </row>
    <row r="243" spans="2:7" x14ac:dyDescent="0.25">
      <c r="B243">
        <f>腐蚀速率!B247</f>
        <v>2.3452072221844804</v>
      </c>
      <c r="C243">
        <f>腐蚀速率!G247</f>
        <v>2.2625938210283157E-2</v>
      </c>
      <c r="F243">
        <f t="shared" si="3"/>
        <v>2.3452072221844804</v>
      </c>
      <c r="G243">
        <f>腐蚀速率!O247</f>
        <v>2.2625938210283157E-2</v>
      </c>
    </row>
    <row r="244" spans="2:7" x14ac:dyDescent="0.25">
      <c r="B244">
        <f>腐蚀速率!B248</f>
        <v>2.3452097353725163</v>
      </c>
      <c r="C244">
        <f>腐蚀速率!G248</f>
        <v>2.2625938210283157E-2</v>
      </c>
      <c r="F244">
        <f t="shared" si="3"/>
        <v>2.3452097353725163</v>
      </c>
      <c r="G244">
        <f>腐蚀速率!O248</f>
        <v>2.2625938210283157E-2</v>
      </c>
    </row>
    <row r="245" spans="2:7" x14ac:dyDescent="0.25">
      <c r="B245">
        <f>腐蚀速率!B249</f>
        <v>2.3452197353725164</v>
      </c>
      <c r="C245">
        <f>腐蚀速率!G249</f>
        <v>2.2625938210283157E-2</v>
      </c>
      <c r="F245">
        <f t="shared" si="3"/>
        <v>2.3452197353725164</v>
      </c>
      <c r="G245">
        <f>腐蚀速率!O249</f>
        <v>2.2625938210283157E-2</v>
      </c>
    </row>
    <row r="246" spans="2:7" x14ac:dyDescent="0.25">
      <c r="B246">
        <f>腐蚀速率!B250</f>
        <v>2.3452497353725161</v>
      </c>
      <c r="C246">
        <f>腐蚀速率!G250</f>
        <v>2.2625938210283157E-2</v>
      </c>
      <c r="F246">
        <f t="shared" si="3"/>
        <v>2.3452497353725161</v>
      </c>
      <c r="G246">
        <f>腐蚀速率!O250</f>
        <v>2.2625938210283157E-2</v>
      </c>
    </row>
    <row r="247" spans="2:7" x14ac:dyDescent="0.25">
      <c r="B247">
        <f>腐蚀速率!B251</f>
        <v>2.3452797353725163</v>
      </c>
      <c r="C247">
        <f>腐蚀速率!G251</f>
        <v>2.2625938210283157E-2</v>
      </c>
      <c r="F247">
        <f t="shared" si="3"/>
        <v>2.3452797353725163</v>
      </c>
      <c r="G247">
        <f>腐蚀速率!O251</f>
        <v>2.2625938210283157E-2</v>
      </c>
    </row>
    <row r="248" spans="2:7" x14ac:dyDescent="0.25">
      <c r="B248">
        <f>腐蚀速率!B252</f>
        <v>2.3452997353725165</v>
      </c>
      <c r="C248">
        <f>腐蚀速率!G252</f>
        <v>2.2625938210283157E-2</v>
      </c>
      <c r="F248">
        <f t="shared" si="3"/>
        <v>2.3452997353725165</v>
      </c>
      <c r="G248">
        <f>腐蚀速率!O252</f>
        <v>2.2625938210283157E-2</v>
      </c>
    </row>
    <row r="249" spans="2:7" x14ac:dyDescent="0.25">
      <c r="B249">
        <f>腐蚀速率!B253</f>
        <v>2.3453997353725162</v>
      </c>
      <c r="C249">
        <f>腐蚀速率!G253</f>
        <v>2.2625938210283157E-2</v>
      </c>
      <c r="F249">
        <f t="shared" si="3"/>
        <v>2.3453997353725162</v>
      </c>
      <c r="G249">
        <f>腐蚀速率!O253</f>
        <v>2.2625938210283157E-2</v>
      </c>
    </row>
    <row r="250" spans="2:7" x14ac:dyDescent="0.25">
      <c r="B250">
        <f>腐蚀速率!B254</f>
        <v>2.3456997353725164</v>
      </c>
      <c r="C250">
        <f>腐蚀速率!G254</f>
        <v>2.2625938210283157E-2</v>
      </c>
      <c r="F250">
        <f t="shared" si="3"/>
        <v>2.3456997353725164</v>
      </c>
      <c r="G250">
        <f>腐蚀速率!O254</f>
        <v>2.2625938210283157E-2</v>
      </c>
    </row>
    <row r="251" spans="2:7" x14ac:dyDescent="0.25">
      <c r="B251">
        <f>腐蚀速率!B255</f>
        <v>2.3459997353725162</v>
      </c>
      <c r="C251">
        <f>腐蚀速率!G255</f>
        <v>2.2625938210283157E-2</v>
      </c>
      <c r="F251">
        <f t="shared" si="3"/>
        <v>2.3459997353725162</v>
      </c>
      <c r="G251">
        <f>腐蚀速率!O255</f>
        <v>2.2625938210283157E-2</v>
      </c>
    </row>
    <row r="252" spans="2:7" x14ac:dyDescent="0.25">
      <c r="B252">
        <f>腐蚀速率!B256</f>
        <v>2.3461997353725161</v>
      </c>
      <c r="C252">
        <f>腐蚀速率!G256</f>
        <v>2.2625938210283157E-2</v>
      </c>
      <c r="F252">
        <f t="shared" si="3"/>
        <v>2.3461997353725161</v>
      </c>
      <c r="G252">
        <f>腐蚀速率!O256</f>
        <v>2.2625938210283157E-2</v>
      </c>
    </row>
    <row r="253" spans="2:7" x14ac:dyDescent="0.25">
      <c r="B253">
        <f>腐蚀速率!B257</f>
        <v>2.347199735372516</v>
      </c>
      <c r="C253">
        <f>腐蚀速率!G257</f>
        <v>2.2625938210283157E-2</v>
      </c>
      <c r="F253">
        <f t="shared" si="3"/>
        <v>2.347199735372516</v>
      </c>
      <c r="G253">
        <f>腐蚀速率!O257</f>
        <v>2.2625938210283157E-2</v>
      </c>
    </row>
    <row r="254" spans="2:7" x14ac:dyDescent="0.25">
      <c r="B254">
        <f>腐蚀速率!B258</f>
        <v>2.3501997353725161</v>
      </c>
      <c r="C254">
        <f>腐蚀速率!G258</f>
        <v>2.2625938210283157E-2</v>
      </c>
      <c r="F254">
        <f t="shared" si="3"/>
        <v>2.3501997353725161</v>
      </c>
      <c r="G254">
        <f>腐蚀速率!O258</f>
        <v>2.2625938210283157E-2</v>
      </c>
    </row>
    <row r="255" spans="2:7" x14ac:dyDescent="0.25">
      <c r="B255">
        <f>腐蚀速率!B259</f>
        <v>2.3531997353725163</v>
      </c>
      <c r="C255">
        <f>腐蚀速率!G259</f>
        <v>2.2625938210283157E-2</v>
      </c>
      <c r="F255">
        <f t="shared" si="3"/>
        <v>2.3531997353725163</v>
      </c>
      <c r="G255">
        <f>腐蚀速率!O259</f>
        <v>2.2625938210283157E-2</v>
      </c>
    </row>
    <row r="256" spans="2:7" x14ac:dyDescent="0.25">
      <c r="B256">
        <f>腐蚀速率!B260</f>
        <v>2.355199735372516</v>
      </c>
      <c r="C256">
        <f>腐蚀速率!G260</f>
        <v>2.2625938210283157E-2</v>
      </c>
      <c r="F256">
        <f t="shared" si="3"/>
        <v>2.355199735372516</v>
      </c>
      <c r="G256">
        <f>腐蚀速率!O260</f>
        <v>2.2625938210283157E-2</v>
      </c>
    </row>
    <row r="257" spans="2:7" x14ac:dyDescent="0.25">
      <c r="B257">
        <f>腐蚀速率!B261</f>
        <v>2.3651997353725163</v>
      </c>
      <c r="C257">
        <f>腐蚀速率!G261</f>
        <v>2.2625938210283157E-2</v>
      </c>
      <c r="F257">
        <f t="shared" si="3"/>
        <v>2.3651997353725163</v>
      </c>
      <c r="G257">
        <f>腐蚀速率!O261</f>
        <v>2.2625938210283157E-2</v>
      </c>
    </row>
    <row r="258" spans="2:7" x14ac:dyDescent="0.25">
      <c r="B258">
        <f>腐蚀速率!B262</f>
        <v>2.3951997353725161</v>
      </c>
      <c r="C258">
        <f>腐蚀速率!G262</f>
        <v>2.2625938210283157E-2</v>
      </c>
      <c r="F258">
        <f t="shared" si="3"/>
        <v>2.3951997353725161</v>
      </c>
      <c r="G258">
        <f>腐蚀速率!O262</f>
        <v>2.2625938210283157E-2</v>
      </c>
    </row>
    <row r="259" spans="2:7" x14ac:dyDescent="0.25">
      <c r="B259">
        <f>腐蚀速率!B263</f>
        <v>2.4251997353725163</v>
      </c>
      <c r="C259">
        <f>腐蚀速率!G263</f>
        <v>2.2625938210283157E-2</v>
      </c>
      <c r="F259">
        <f t="shared" ref="F259:F322" si="4">B259</f>
        <v>2.4251997353725163</v>
      </c>
      <c r="G259">
        <f>腐蚀速率!O263</f>
        <v>2.2625938210283157E-2</v>
      </c>
    </row>
    <row r="260" spans="2:7" x14ac:dyDescent="0.25">
      <c r="B260">
        <f>腐蚀速率!B264</f>
        <v>2.4451997353725163</v>
      </c>
      <c r="C260">
        <f>腐蚀速率!G264</f>
        <v>2.2625938210283157E-2</v>
      </c>
      <c r="F260">
        <f t="shared" si="4"/>
        <v>2.4451997353725163</v>
      </c>
      <c r="G260">
        <f>腐蚀速率!O264</f>
        <v>2.2625938210283157E-2</v>
      </c>
    </row>
    <row r="261" spans="2:7" x14ac:dyDescent="0.25">
      <c r="B261">
        <f>腐蚀速率!B265</f>
        <v>2.4951997353725162</v>
      </c>
      <c r="C261">
        <f>腐蚀速率!G265</f>
        <v>2.2625938210283157E-2</v>
      </c>
      <c r="F261">
        <f t="shared" si="4"/>
        <v>2.4951997353725162</v>
      </c>
      <c r="G261">
        <f>腐蚀速率!O265</f>
        <v>2.2625938210283157E-2</v>
      </c>
    </row>
    <row r="262" spans="2:7" x14ac:dyDescent="0.25">
      <c r="B262">
        <f>腐蚀速率!B266</f>
        <v>2.5451997353725164</v>
      </c>
      <c r="C262">
        <f>腐蚀速率!G266</f>
        <v>2.2625938210283157E-2</v>
      </c>
      <c r="F262">
        <f t="shared" si="4"/>
        <v>2.5451997353725164</v>
      </c>
      <c r="G262">
        <f>腐蚀速率!O266</f>
        <v>2.2625938210283157E-2</v>
      </c>
    </row>
    <row r="263" spans="2:7" x14ac:dyDescent="0.25">
      <c r="B263">
        <f>腐蚀速率!B267</f>
        <v>2.5951997353725162</v>
      </c>
      <c r="C263">
        <f>腐蚀速率!G267</f>
        <v>2.2625938210283157E-2</v>
      </c>
      <c r="F263">
        <f t="shared" si="4"/>
        <v>2.5951997353725162</v>
      </c>
      <c r="G263">
        <f>腐蚀速率!O267</f>
        <v>2.2625938210283157E-2</v>
      </c>
    </row>
    <row r="264" spans="2:7" x14ac:dyDescent="0.25">
      <c r="B264">
        <f>腐蚀速率!B268</f>
        <v>2.6383487664425851</v>
      </c>
      <c r="C264">
        <f>腐蚀速率!G268</f>
        <v>2.2625938210283157E-2</v>
      </c>
      <c r="F264">
        <f t="shared" si="4"/>
        <v>2.6383487664425851</v>
      </c>
      <c r="G264">
        <f>腐蚀速率!O268</f>
        <v>2.2625938210283157E-2</v>
      </c>
    </row>
    <row r="265" spans="2:7" x14ac:dyDescent="0.25">
      <c r="B265">
        <f>腐蚀速率!B269</f>
        <v>2.6383487665425851</v>
      </c>
      <c r="C265">
        <f>腐蚀速率!G269</f>
        <v>2.2625938210283157E-2</v>
      </c>
      <c r="F265">
        <f t="shared" si="4"/>
        <v>2.6383487665425851</v>
      </c>
      <c r="G265">
        <f>腐蚀速率!O269</f>
        <v>2.2625938210283157E-2</v>
      </c>
    </row>
    <row r="266" spans="2:7" x14ac:dyDescent="0.25">
      <c r="B266">
        <f>腐蚀速率!B270</f>
        <v>2.6383487668425851</v>
      </c>
      <c r="C266">
        <f>腐蚀速率!G270</f>
        <v>2.2625938210283157E-2</v>
      </c>
      <c r="F266">
        <f t="shared" si="4"/>
        <v>2.6383487668425851</v>
      </c>
      <c r="G266">
        <f>腐蚀速率!O270</f>
        <v>2.2625938210283157E-2</v>
      </c>
    </row>
    <row r="267" spans="2:7" x14ac:dyDescent="0.25">
      <c r="B267">
        <f>腐蚀速率!B271</f>
        <v>2.6383487672425852</v>
      </c>
      <c r="C267">
        <f>腐蚀速率!G271</f>
        <v>2.2625938210283157E-2</v>
      </c>
      <c r="F267">
        <f t="shared" si="4"/>
        <v>2.6383487672425852</v>
      </c>
      <c r="G267">
        <f>腐蚀速率!O271</f>
        <v>2.2625938210283157E-2</v>
      </c>
    </row>
    <row r="268" spans="2:7" x14ac:dyDescent="0.25">
      <c r="B268">
        <f>腐蚀速率!B272</f>
        <v>2.6383487674425852</v>
      </c>
      <c r="C268">
        <f>腐蚀速率!G272</f>
        <v>2.2625938210283157E-2</v>
      </c>
      <c r="F268">
        <f t="shared" si="4"/>
        <v>2.6383487674425852</v>
      </c>
      <c r="G268">
        <f>腐蚀速率!O272</f>
        <v>2.2625938210283157E-2</v>
      </c>
    </row>
    <row r="269" spans="2:7" x14ac:dyDescent="0.25">
      <c r="B269">
        <f>腐蚀速率!B273</f>
        <v>2.638348776442585</v>
      </c>
      <c r="C269">
        <f>腐蚀速率!G273</f>
        <v>2.2625938210283157E-2</v>
      </c>
      <c r="F269">
        <f t="shared" si="4"/>
        <v>2.638348776442585</v>
      </c>
      <c r="G269">
        <f>腐蚀速率!O273</f>
        <v>2.2625938210283157E-2</v>
      </c>
    </row>
    <row r="270" spans="2:7" x14ac:dyDescent="0.25">
      <c r="B270">
        <f>腐蚀速率!B274</f>
        <v>2.6383488664425849</v>
      </c>
      <c r="C270">
        <f>腐蚀速率!G274</f>
        <v>2.2625938210283157E-2</v>
      </c>
      <c r="F270">
        <f t="shared" si="4"/>
        <v>2.6383488664425849</v>
      </c>
      <c r="G270">
        <f>腐蚀速率!O274</f>
        <v>2.2625938210283157E-2</v>
      </c>
    </row>
    <row r="271" spans="2:7" x14ac:dyDescent="0.25">
      <c r="B271">
        <f>腐蚀速率!B275</f>
        <v>2.6383497664425852</v>
      </c>
      <c r="C271">
        <f>腐蚀速率!G275</f>
        <v>2.2625938210283157E-2</v>
      </c>
      <c r="F271">
        <f t="shared" si="4"/>
        <v>2.6383497664425852</v>
      </c>
      <c r="G271">
        <f>腐蚀速率!O275</f>
        <v>2.2625938210283157E-2</v>
      </c>
    </row>
    <row r="272" spans="2:7" x14ac:dyDescent="0.25">
      <c r="B272">
        <f>腐蚀速率!B276</f>
        <v>2.6383562532545493</v>
      </c>
      <c r="C272">
        <f>腐蚀速率!G276</f>
        <v>2.2625938210283157E-2</v>
      </c>
      <c r="F272">
        <f t="shared" si="4"/>
        <v>2.6383562532545493</v>
      </c>
      <c r="G272">
        <f>腐蚀速率!O276</f>
        <v>2.2625938210283157E-2</v>
      </c>
    </row>
    <row r="273" spans="2:7" x14ac:dyDescent="0.25">
      <c r="B273">
        <f>腐蚀速率!B277</f>
        <v>2.6383587664425852</v>
      </c>
      <c r="C273">
        <f>腐蚀速率!G277</f>
        <v>2.2625938210283157E-2</v>
      </c>
      <c r="F273">
        <f t="shared" si="4"/>
        <v>2.6383587664425852</v>
      </c>
      <c r="G273">
        <f>腐蚀速率!O277</f>
        <v>2.2625938210283157E-2</v>
      </c>
    </row>
    <row r="274" spans="2:7" x14ac:dyDescent="0.25">
      <c r="B274">
        <f>腐蚀速率!B278</f>
        <v>2.6383687664425852</v>
      </c>
      <c r="C274">
        <f>腐蚀速率!G278</f>
        <v>2.2625938210283157E-2</v>
      </c>
      <c r="F274">
        <f t="shared" si="4"/>
        <v>2.6383687664425852</v>
      </c>
      <c r="G274">
        <f>腐蚀速率!O278</f>
        <v>2.2625938210283157E-2</v>
      </c>
    </row>
    <row r="275" spans="2:7" x14ac:dyDescent="0.25">
      <c r="B275">
        <f>腐蚀速率!B279</f>
        <v>2.638398766442585</v>
      </c>
      <c r="C275">
        <f>腐蚀速率!G279</f>
        <v>2.2625938210283157E-2</v>
      </c>
      <c r="F275">
        <f t="shared" si="4"/>
        <v>2.638398766442585</v>
      </c>
      <c r="G275">
        <f>腐蚀速率!O279</f>
        <v>2.2625938210283157E-2</v>
      </c>
    </row>
    <row r="276" spans="2:7" x14ac:dyDescent="0.25">
      <c r="B276">
        <f>腐蚀速率!B280</f>
        <v>2.6384287664425852</v>
      </c>
      <c r="C276">
        <f>腐蚀速率!G280</f>
        <v>2.2625938210283157E-2</v>
      </c>
      <c r="F276">
        <f t="shared" si="4"/>
        <v>2.6384287664425852</v>
      </c>
      <c r="G276">
        <f>腐蚀速率!O280</f>
        <v>2.2625938210283157E-2</v>
      </c>
    </row>
    <row r="277" spans="2:7" x14ac:dyDescent="0.25">
      <c r="B277">
        <f>腐蚀速率!B281</f>
        <v>2.6384487664425853</v>
      </c>
      <c r="C277">
        <f>腐蚀速率!G281</f>
        <v>2.2625938210283157E-2</v>
      </c>
      <c r="F277">
        <f t="shared" si="4"/>
        <v>2.6384487664425853</v>
      </c>
      <c r="G277">
        <f>腐蚀速率!O281</f>
        <v>2.2625938210283157E-2</v>
      </c>
    </row>
    <row r="278" spans="2:7" x14ac:dyDescent="0.25">
      <c r="B278">
        <f>腐蚀速率!B282</f>
        <v>2.6385487664425851</v>
      </c>
      <c r="C278">
        <f>腐蚀速率!G282</f>
        <v>2.2625938210283157E-2</v>
      </c>
      <c r="F278">
        <f t="shared" si="4"/>
        <v>2.6385487664425851</v>
      </c>
      <c r="G278">
        <f>腐蚀速率!O282</f>
        <v>2.2625938210283157E-2</v>
      </c>
    </row>
    <row r="279" spans="2:7" x14ac:dyDescent="0.25">
      <c r="B279">
        <f>腐蚀速率!B283</f>
        <v>2.6388487664425853</v>
      </c>
      <c r="C279">
        <f>腐蚀速率!G283</f>
        <v>2.2625938210283157E-2</v>
      </c>
      <c r="F279">
        <f t="shared" si="4"/>
        <v>2.6388487664425853</v>
      </c>
      <c r="G279">
        <f>腐蚀速率!O283</f>
        <v>2.2625938210283157E-2</v>
      </c>
    </row>
    <row r="280" spans="2:7" x14ac:dyDescent="0.25">
      <c r="B280">
        <f>腐蚀速率!B284</f>
        <v>2.639148766442585</v>
      </c>
      <c r="C280">
        <f>腐蚀速率!G284</f>
        <v>2.2625938210283157E-2</v>
      </c>
      <c r="F280">
        <f t="shared" si="4"/>
        <v>2.639148766442585</v>
      </c>
      <c r="G280">
        <f>腐蚀速率!O284</f>
        <v>2.2625938210283157E-2</v>
      </c>
    </row>
    <row r="281" spans="2:7" x14ac:dyDescent="0.25">
      <c r="B281">
        <f>腐蚀速率!B285</f>
        <v>2.639348766442585</v>
      </c>
      <c r="C281">
        <f>腐蚀速率!G285</f>
        <v>2.2625938210283157E-2</v>
      </c>
      <c r="F281">
        <f t="shared" si="4"/>
        <v>2.639348766442585</v>
      </c>
      <c r="G281">
        <f>腐蚀速率!O285</f>
        <v>2.2625938210283157E-2</v>
      </c>
    </row>
    <row r="282" spans="2:7" x14ac:dyDescent="0.25">
      <c r="B282">
        <f>腐蚀速率!B286</f>
        <v>2.6403487664425849</v>
      </c>
      <c r="C282">
        <f>腐蚀速率!G286</f>
        <v>2.2625938210283157E-2</v>
      </c>
      <c r="F282">
        <f t="shared" si="4"/>
        <v>2.6403487664425849</v>
      </c>
      <c r="G282">
        <f>腐蚀速率!O286</f>
        <v>2.2625938210283157E-2</v>
      </c>
    </row>
    <row r="283" spans="2:7" x14ac:dyDescent="0.25">
      <c r="B283">
        <f>腐蚀速率!B287</f>
        <v>2.643348766442585</v>
      </c>
      <c r="C283">
        <f>腐蚀速率!G287</f>
        <v>2.2625938210283157E-2</v>
      </c>
      <c r="F283">
        <f t="shared" si="4"/>
        <v>2.643348766442585</v>
      </c>
      <c r="G283">
        <f>腐蚀速率!O287</f>
        <v>2.2625938210283157E-2</v>
      </c>
    </row>
    <row r="284" spans="2:7" x14ac:dyDescent="0.25">
      <c r="B284">
        <f>腐蚀速率!B288</f>
        <v>2.6463487664425851</v>
      </c>
      <c r="C284">
        <f>腐蚀速率!G288</f>
        <v>2.2625938210283157E-2</v>
      </c>
      <c r="F284">
        <f t="shared" si="4"/>
        <v>2.6463487664425851</v>
      </c>
      <c r="G284">
        <f>腐蚀速率!O288</f>
        <v>2.2625938210283157E-2</v>
      </c>
    </row>
    <row r="285" spans="2:7" x14ac:dyDescent="0.25">
      <c r="B285">
        <f>腐蚀速率!B289</f>
        <v>2.6483487664425849</v>
      </c>
      <c r="C285">
        <f>腐蚀速率!G289</f>
        <v>2.2625938210283157E-2</v>
      </c>
      <c r="F285">
        <f t="shared" si="4"/>
        <v>2.6483487664425849</v>
      </c>
      <c r="G285">
        <f>腐蚀速率!O289</f>
        <v>2.2625938210283157E-2</v>
      </c>
    </row>
    <row r="286" spans="2:7" x14ac:dyDescent="0.25">
      <c r="B286">
        <f>腐蚀速率!B290</f>
        <v>2.6583487664425851</v>
      </c>
      <c r="C286">
        <f>腐蚀速率!G290</f>
        <v>2.2625938210283157E-2</v>
      </c>
      <c r="F286">
        <f t="shared" si="4"/>
        <v>2.6583487664425851</v>
      </c>
      <c r="G286">
        <f>腐蚀速率!O290</f>
        <v>2.2625938210283157E-2</v>
      </c>
    </row>
    <row r="287" spans="2:7" x14ac:dyDescent="0.25">
      <c r="B287">
        <f>腐蚀速率!B291</f>
        <v>2.6883487664425849</v>
      </c>
      <c r="C287">
        <f>腐蚀速率!G291</f>
        <v>2.2625938210283157E-2</v>
      </c>
      <c r="F287">
        <f t="shared" si="4"/>
        <v>2.6883487664425849</v>
      </c>
      <c r="G287">
        <f>腐蚀速率!O291</f>
        <v>2.2625938210283157E-2</v>
      </c>
    </row>
    <row r="288" spans="2:7" x14ac:dyDescent="0.25">
      <c r="B288">
        <f>腐蚀速率!B292</f>
        <v>2.7183487664425852</v>
      </c>
      <c r="C288">
        <f>腐蚀速率!G292</f>
        <v>2.2625938210283157E-2</v>
      </c>
      <c r="F288">
        <f t="shared" si="4"/>
        <v>2.7183487664425852</v>
      </c>
      <c r="G288">
        <f>腐蚀速率!O292</f>
        <v>2.2625938210283157E-2</v>
      </c>
    </row>
    <row r="289" spans="2:7" x14ac:dyDescent="0.25">
      <c r="B289">
        <f>腐蚀速率!B293</f>
        <v>2.7383487664425852</v>
      </c>
      <c r="C289">
        <f>腐蚀速率!G293</f>
        <v>2.2625938210283157E-2</v>
      </c>
      <c r="F289">
        <f t="shared" si="4"/>
        <v>2.7383487664425852</v>
      </c>
      <c r="G289">
        <f>腐蚀速率!O293</f>
        <v>2.2625938210283157E-2</v>
      </c>
    </row>
    <row r="290" spans="2:7" x14ac:dyDescent="0.25">
      <c r="B290">
        <f>腐蚀速率!B294</f>
        <v>2.788348766442585</v>
      </c>
      <c r="C290">
        <f>腐蚀速率!G294</f>
        <v>2.2625938210283157E-2</v>
      </c>
      <c r="F290">
        <f t="shared" si="4"/>
        <v>2.788348766442585</v>
      </c>
      <c r="G290">
        <f>腐蚀速率!O294</f>
        <v>2.2625938210283157E-2</v>
      </c>
    </row>
    <row r="291" spans="2:7" x14ac:dyDescent="0.25">
      <c r="B291">
        <f>腐蚀速率!B295</f>
        <v>2.8383487664425853</v>
      </c>
      <c r="C291">
        <f>腐蚀速率!G295</f>
        <v>2.2625938210283157E-2</v>
      </c>
      <c r="F291">
        <f t="shared" si="4"/>
        <v>2.8383487664425853</v>
      </c>
      <c r="G291">
        <f>腐蚀速率!O295</f>
        <v>2.2625938210283157E-2</v>
      </c>
    </row>
    <row r="292" spans="2:7" x14ac:dyDescent="0.25">
      <c r="B292">
        <f>腐蚀速率!B296</f>
        <v>2.8883487664425851</v>
      </c>
      <c r="C292">
        <f>腐蚀速率!G296</f>
        <v>2.2625938210283157E-2</v>
      </c>
      <c r="F292">
        <f t="shared" si="4"/>
        <v>2.8883487664425851</v>
      </c>
      <c r="G292">
        <f>腐蚀速率!O296</f>
        <v>2.2625938210283157E-2</v>
      </c>
    </row>
    <row r="293" spans="2:7" x14ac:dyDescent="0.25">
      <c r="B293">
        <f>腐蚀速率!B297</f>
        <v>2.9314977975126539</v>
      </c>
      <c r="C293">
        <f>腐蚀速率!G297</f>
        <v>2.2625938210283157E-2</v>
      </c>
      <c r="F293">
        <f t="shared" si="4"/>
        <v>2.9314977975126539</v>
      </c>
      <c r="G293">
        <f>腐蚀速率!O297</f>
        <v>2.2625938210283157E-2</v>
      </c>
    </row>
    <row r="294" spans="2:7" x14ac:dyDescent="0.25">
      <c r="B294">
        <f>腐蚀速率!B298</f>
        <v>2.9314977976126539</v>
      </c>
      <c r="C294">
        <f>腐蚀速率!G298</f>
        <v>2.2625938210283157E-2</v>
      </c>
      <c r="F294">
        <f t="shared" si="4"/>
        <v>2.9314977976126539</v>
      </c>
      <c r="G294">
        <f>腐蚀速率!O298</f>
        <v>2.2625938210283157E-2</v>
      </c>
    </row>
    <row r="295" spans="2:7" x14ac:dyDescent="0.25">
      <c r="B295">
        <f>腐蚀速率!B299</f>
        <v>2.931497797912654</v>
      </c>
      <c r="C295">
        <f>腐蚀速率!G299</f>
        <v>2.2625938210283157E-2</v>
      </c>
      <c r="F295">
        <f t="shared" si="4"/>
        <v>2.931497797912654</v>
      </c>
      <c r="G295">
        <f>腐蚀速率!O299</f>
        <v>2.2625938210283157E-2</v>
      </c>
    </row>
    <row r="296" spans="2:7" x14ac:dyDescent="0.25">
      <c r="B296">
        <f>腐蚀速率!B300</f>
        <v>2.931497798312654</v>
      </c>
      <c r="C296">
        <f>腐蚀速率!G300</f>
        <v>2.2625938210283157E-2</v>
      </c>
      <c r="F296">
        <f t="shared" si="4"/>
        <v>2.931497798312654</v>
      </c>
      <c r="G296">
        <f>腐蚀速率!O300</f>
        <v>2.2625938210283157E-2</v>
      </c>
    </row>
    <row r="297" spans="2:7" x14ac:dyDescent="0.25">
      <c r="B297">
        <f>腐蚀速率!B301</f>
        <v>2.931497798512654</v>
      </c>
      <c r="C297">
        <f>腐蚀速率!G301</f>
        <v>2.2625938210283157E-2</v>
      </c>
      <c r="F297">
        <f t="shared" si="4"/>
        <v>2.931497798512654</v>
      </c>
      <c r="G297">
        <f>腐蚀速率!O301</f>
        <v>2.2625938210283157E-2</v>
      </c>
    </row>
    <row r="298" spans="2:7" x14ac:dyDescent="0.25">
      <c r="B298">
        <f>腐蚀速率!B302</f>
        <v>2.9314978075126539</v>
      </c>
      <c r="C298">
        <f>腐蚀速率!G302</f>
        <v>2.2625938210283157E-2</v>
      </c>
      <c r="F298">
        <f t="shared" si="4"/>
        <v>2.9314978075126539</v>
      </c>
      <c r="G298">
        <f>腐蚀速率!O302</f>
        <v>2.2625938210283157E-2</v>
      </c>
    </row>
    <row r="299" spans="2:7" x14ac:dyDescent="0.25">
      <c r="B299">
        <f>腐蚀速率!B303</f>
        <v>2.9314978975126538</v>
      </c>
      <c r="C299">
        <f>腐蚀速率!G303</f>
        <v>2.2625938210283157E-2</v>
      </c>
      <c r="F299">
        <f t="shared" si="4"/>
        <v>2.9314978975126538</v>
      </c>
      <c r="G299">
        <f>腐蚀速率!O303</f>
        <v>2.2625938210283157E-2</v>
      </c>
    </row>
    <row r="300" spans="2:7" x14ac:dyDescent="0.25">
      <c r="B300">
        <f>腐蚀速率!B304</f>
        <v>2.9314987975126541</v>
      </c>
      <c r="C300">
        <f>腐蚀速率!G304</f>
        <v>2.2625938210283157E-2</v>
      </c>
      <c r="F300">
        <f t="shared" si="4"/>
        <v>2.9314987975126541</v>
      </c>
      <c r="G300">
        <f>腐蚀速率!O304</f>
        <v>2.2625938210283157E-2</v>
      </c>
    </row>
    <row r="301" spans="2:7" x14ac:dyDescent="0.25">
      <c r="B301">
        <f>腐蚀速率!B305</f>
        <v>2.9315052843246181</v>
      </c>
      <c r="C301">
        <f>腐蚀速率!G305</f>
        <v>2.2625938210283157E-2</v>
      </c>
      <c r="F301">
        <f t="shared" si="4"/>
        <v>2.9315052843246181</v>
      </c>
      <c r="G301">
        <f>腐蚀速率!O305</f>
        <v>2.2625938210283157E-2</v>
      </c>
    </row>
    <row r="302" spans="2:7" x14ac:dyDescent="0.25">
      <c r="B302">
        <f>腐蚀速率!B306</f>
        <v>2.931507797512654</v>
      </c>
      <c r="C302">
        <f>腐蚀速率!G306</f>
        <v>2.2625938210283157E-2</v>
      </c>
      <c r="F302">
        <f t="shared" si="4"/>
        <v>2.931507797512654</v>
      </c>
      <c r="G302">
        <f>腐蚀速率!O306</f>
        <v>2.2625938210283157E-2</v>
      </c>
    </row>
    <row r="303" spans="2:7" x14ac:dyDescent="0.25">
      <c r="B303">
        <f>腐蚀速率!B307</f>
        <v>2.9315177975126541</v>
      </c>
      <c r="C303">
        <f>腐蚀速率!G307</f>
        <v>2.2625938210283157E-2</v>
      </c>
      <c r="F303">
        <f t="shared" si="4"/>
        <v>2.9315177975126541</v>
      </c>
      <c r="G303">
        <f>腐蚀速率!O307</f>
        <v>2.2625938210283157E-2</v>
      </c>
    </row>
    <row r="304" spans="2:7" x14ac:dyDescent="0.25">
      <c r="B304">
        <f>腐蚀速率!B308</f>
        <v>2.9315477975126538</v>
      </c>
      <c r="C304">
        <f>腐蚀速率!G308</f>
        <v>2.2625938210283157E-2</v>
      </c>
      <c r="F304">
        <f t="shared" si="4"/>
        <v>2.9315477975126538</v>
      </c>
      <c r="G304">
        <f>腐蚀速率!O308</f>
        <v>2.2625938210283157E-2</v>
      </c>
    </row>
    <row r="305" spans="2:7" x14ac:dyDescent="0.25">
      <c r="B305">
        <f>腐蚀速率!B309</f>
        <v>2.931577797512654</v>
      </c>
      <c r="C305">
        <f>腐蚀速率!G309</f>
        <v>2.2625938210283157E-2</v>
      </c>
      <c r="F305">
        <f t="shared" si="4"/>
        <v>2.931577797512654</v>
      </c>
      <c r="G305">
        <f>腐蚀速率!O309</f>
        <v>2.2625938210283157E-2</v>
      </c>
    </row>
    <row r="306" spans="2:7" x14ac:dyDescent="0.25">
      <c r="B306">
        <f>腐蚀速率!B310</f>
        <v>2.9315977975126541</v>
      </c>
      <c r="C306">
        <f>腐蚀速率!G310</f>
        <v>2.2625938210283157E-2</v>
      </c>
      <c r="F306">
        <f t="shared" si="4"/>
        <v>2.9315977975126541</v>
      </c>
      <c r="G306">
        <f>腐蚀速率!O310</f>
        <v>2.2625938210283157E-2</v>
      </c>
    </row>
    <row r="307" spans="2:7" x14ac:dyDescent="0.25">
      <c r="B307">
        <f>腐蚀速率!B311</f>
        <v>2.9316977975126539</v>
      </c>
      <c r="C307">
        <f>腐蚀速率!G311</f>
        <v>2.2625938210283157E-2</v>
      </c>
      <c r="F307">
        <f t="shared" si="4"/>
        <v>2.9316977975126539</v>
      </c>
      <c r="G307">
        <f>腐蚀速率!O311</f>
        <v>2.2625938210283157E-2</v>
      </c>
    </row>
    <row r="308" spans="2:7" x14ac:dyDescent="0.25">
      <c r="B308">
        <f>腐蚀速率!B312</f>
        <v>2.9319977975126541</v>
      </c>
      <c r="C308">
        <f>腐蚀速率!G312</f>
        <v>2.2625938210283157E-2</v>
      </c>
      <c r="F308">
        <f t="shared" si="4"/>
        <v>2.9319977975126541</v>
      </c>
      <c r="G308">
        <f>腐蚀速率!O312</f>
        <v>2.2625938210283157E-2</v>
      </c>
    </row>
    <row r="309" spans="2:7" x14ac:dyDescent="0.25">
      <c r="B309">
        <f>腐蚀速率!B313</f>
        <v>2.9322977975126538</v>
      </c>
      <c r="C309">
        <f>腐蚀速率!G313</f>
        <v>2.2625938210283157E-2</v>
      </c>
      <c r="F309">
        <f t="shared" si="4"/>
        <v>2.9322977975126538</v>
      </c>
      <c r="G309">
        <f>腐蚀速率!O313</f>
        <v>2.2625938210283157E-2</v>
      </c>
    </row>
    <row r="310" spans="2:7" x14ac:dyDescent="0.25">
      <c r="B310">
        <f>腐蚀速率!B314</f>
        <v>2.9324977975126538</v>
      </c>
      <c r="C310">
        <f>腐蚀速率!G314</f>
        <v>2.2625938210283157E-2</v>
      </c>
      <c r="F310">
        <f t="shared" si="4"/>
        <v>2.9324977975126538</v>
      </c>
      <c r="G310">
        <f>腐蚀速率!O314</f>
        <v>2.2625938210283157E-2</v>
      </c>
    </row>
    <row r="311" spans="2:7" x14ac:dyDescent="0.25">
      <c r="B311">
        <f>腐蚀速率!B315</f>
        <v>2.9334977975126537</v>
      </c>
      <c r="C311">
        <f>腐蚀速率!G315</f>
        <v>2.2625938210283157E-2</v>
      </c>
      <c r="F311">
        <f t="shared" si="4"/>
        <v>2.9334977975126537</v>
      </c>
      <c r="G311">
        <f>腐蚀速率!O315</f>
        <v>2.2625938210283157E-2</v>
      </c>
    </row>
    <row r="312" spans="2:7" x14ac:dyDescent="0.25">
      <c r="B312">
        <f>腐蚀速率!B316</f>
        <v>2.9364977975126538</v>
      </c>
      <c r="C312">
        <f>腐蚀速率!G316</f>
        <v>2.2625938210283157E-2</v>
      </c>
      <c r="F312">
        <f t="shared" si="4"/>
        <v>2.9364977975126538</v>
      </c>
      <c r="G312">
        <f>腐蚀速率!O316</f>
        <v>2.2625938210283157E-2</v>
      </c>
    </row>
    <row r="313" spans="2:7" x14ac:dyDescent="0.25">
      <c r="B313">
        <f>腐蚀速率!B317</f>
        <v>2.9394977975126539</v>
      </c>
      <c r="C313">
        <f>腐蚀速率!G317</f>
        <v>2.2625938210283157E-2</v>
      </c>
      <c r="F313">
        <f t="shared" si="4"/>
        <v>2.9394977975126539</v>
      </c>
      <c r="G313">
        <f>腐蚀速率!O317</f>
        <v>2.2625938210283157E-2</v>
      </c>
    </row>
    <row r="314" spans="2:7" x14ac:dyDescent="0.25">
      <c r="B314">
        <f>腐蚀速率!B318</f>
        <v>2.9414977975126537</v>
      </c>
      <c r="C314">
        <f>腐蚀速率!G318</f>
        <v>2.2625938210283157E-2</v>
      </c>
      <c r="F314">
        <f t="shared" si="4"/>
        <v>2.9414977975126537</v>
      </c>
      <c r="G314">
        <f>腐蚀速率!O318</f>
        <v>2.2625938210283157E-2</v>
      </c>
    </row>
    <row r="315" spans="2:7" x14ac:dyDescent="0.25">
      <c r="B315">
        <f>腐蚀速率!B319</f>
        <v>2.951497797512654</v>
      </c>
      <c r="C315">
        <f>腐蚀速率!G319</f>
        <v>2.2625938210283157E-2</v>
      </c>
      <c r="F315">
        <f t="shared" si="4"/>
        <v>2.951497797512654</v>
      </c>
      <c r="G315">
        <f>腐蚀速率!O319</f>
        <v>2.2625938210283157E-2</v>
      </c>
    </row>
    <row r="316" spans="2:7" x14ac:dyDescent="0.25">
      <c r="B316">
        <f>腐蚀速率!B320</f>
        <v>2.9814977975126538</v>
      </c>
      <c r="C316">
        <f>腐蚀速率!G320</f>
        <v>2.2625938210283157E-2</v>
      </c>
      <c r="F316">
        <f t="shared" si="4"/>
        <v>2.9814977975126538</v>
      </c>
      <c r="G316">
        <f>腐蚀速率!O320</f>
        <v>2.2625938210283157E-2</v>
      </c>
    </row>
    <row r="317" spans="2:7" x14ac:dyDescent="0.25">
      <c r="B317">
        <f>腐蚀速率!B321</f>
        <v>3.011497797512654</v>
      </c>
      <c r="C317">
        <f>腐蚀速率!G321</f>
        <v>2.2625938210283157E-2</v>
      </c>
      <c r="F317">
        <f t="shared" si="4"/>
        <v>3.011497797512654</v>
      </c>
      <c r="G317">
        <f>腐蚀速率!O321</f>
        <v>2.2625938210283157E-2</v>
      </c>
    </row>
    <row r="318" spans="2:7" x14ac:dyDescent="0.25">
      <c r="B318">
        <f>腐蚀速率!B322</f>
        <v>3.031497797512654</v>
      </c>
      <c r="C318">
        <f>腐蚀速率!G322</f>
        <v>2.2625938210283157E-2</v>
      </c>
      <c r="F318">
        <f t="shared" si="4"/>
        <v>3.031497797512654</v>
      </c>
      <c r="G318">
        <f>腐蚀速率!O322</f>
        <v>2.2625938210283157E-2</v>
      </c>
    </row>
    <row r="319" spans="2:7" x14ac:dyDescent="0.25">
      <c r="B319">
        <f>腐蚀速率!B323</f>
        <v>3.0814977975126538</v>
      </c>
      <c r="C319">
        <f>腐蚀速率!G323</f>
        <v>2.2625938210283157E-2</v>
      </c>
      <c r="F319">
        <f t="shared" si="4"/>
        <v>3.0814977975126538</v>
      </c>
      <c r="G319">
        <f>腐蚀速率!O323</f>
        <v>2.2625938210283157E-2</v>
      </c>
    </row>
    <row r="320" spans="2:7" x14ac:dyDescent="0.25">
      <c r="B320">
        <f>腐蚀速率!B324</f>
        <v>3.1314977975126541</v>
      </c>
      <c r="C320">
        <f>腐蚀速率!G324</f>
        <v>2.2625938210283157E-2</v>
      </c>
      <c r="F320">
        <f t="shared" si="4"/>
        <v>3.1314977975126541</v>
      </c>
      <c r="G320">
        <f>腐蚀速率!O324</f>
        <v>2.2625938210283157E-2</v>
      </c>
    </row>
    <row r="321" spans="2:7" x14ac:dyDescent="0.25">
      <c r="B321">
        <f>腐蚀速率!B325</f>
        <v>3.1814977975126539</v>
      </c>
      <c r="C321">
        <f>腐蚀速率!G325</f>
        <v>2.2625938210283157E-2</v>
      </c>
      <c r="F321">
        <f t="shared" si="4"/>
        <v>3.1814977975126539</v>
      </c>
      <c r="G321">
        <f>腐蚀速率!O325</f>
        <v>2.2625938210283157E-2</v>
      </c>
    </row>
    <row r="322" spans="2:7" x14ac:dyDescent="0.25">
      <c r="B322">
        <f>腐蚀速率!B326</f>
        <v>3.2246468285827228</v>
      </c>
      <c r="C322">
        <f>腐蚀速率!G326</f>
        <v>2.2625938210283157E-2</v>
      </c>
      <c r="F322">
        <f t="shared" si="4"/>
        <v>3.2246468285827228</v>
      </c>
      <c r="G322">
        <f>腐蚀速率!O326</f>
        <v>2.2625938210283157E-2</v>
      </c>
    </row>
    <row r="323" spans="2:7" x14ac:dyDescent="0.25">
      <c r="B323">
        <f>腐蚀速率!B327</f>
        <v>3.2246468286827228</v>
      </c>
      <c r="C323">
        <f>腐蚀速率!G327</f>
        <v>2.2625938210283157E-2</v>
      </c>
      <c r="F323">
        <f t="shared" ref="F323:F386" si="5">B323</f>
        <v>3.2246468286827228</v>
      </c>
      <c r="G323">
        <f>腐蚀速率!O327</f>
        <v>2.2625938210283157E-2</v>
      </c>
    </row>
    <row r="324" spans="2:7" x14ac:dyDescent="0.25">
      <c r="B324">
        <f>腐蚀速率!B328</f>
        <v>3.2246468289827228</v>
      </c>
      <c r="C324">
        <f>腐蚀速率!G328</f>
        <v>2.2625938210283157E-2</v>
      </c>
      <c r="F324">
        <f t="shared" si="5"/>
        <v>3.2246468289827228</v>
      </c>
      <c r="G324">
        <f>腐蚀速率!O328</f>
        <v>2.2625938210283157E-2</v>
      </c>
    </row>
    <row r="325" spans="2:7" x14ac:dyDescent="0.25">
      <c r="B325">
        <f>腐蚀速率!B329</f>
        <v>3.2246468293827228</v>
      </c>
      <c r="C325">
        <f>腐蚀速率!G329</f>
        <v>2.2625938210283157E-2</v>
      </c>
      <c r="F325">
        <f t="shared" si="5"/>
        <v>3.2246468293827228</v>
      </c>
      <c r="G325">
        <f>腐蚀速率!O329</f>
        <v>2.2625938210283157E-2</v>
      </c>
    </row>
    <row r="326" spans="2:7" x14ac:dyDescent="0.25">
      <c r="B326">
        <f>腐蚀速率!B330</f>
        <v>3.2246468295827229</v>
      </c>
      <c r="C326">
        <f>腐蚀速率!G330</f>
        <v>2.2625938210283157E-2</v>
      </c>
      <c r="F326">
        <f t="shared" si="5"/>
        <v>3.2246468295827229</v>
      </c>
      <c r="G326">
        <f>腐蚀速率!O330</f>
        <v>2.2625938210283157E-2</v>
      </c>
    </row>
    <row r="327" spans="2:7" x14ac:dyDescent="0.25">
      <c r="B327">
        <f>腐蚀速率!B331</f>
        <v>3.2246468385827227</v>
      </c>
      <c r="C327">
        <f>腐蚀速率!G331</f>
        <v>2.2625938210283157E-2</v>
      </c>
      <c r="F327">
        <f t="shared" si="5"/>
        <v>3.2246468385827227</v>
      </c>
      <c r="G327">
        <f>腐蚀速率!O331</f>
        <v>2.2625938210283157E-2</v>
      </c>
    </row>
    <row r="328" spans="2:7" x14ac:dyDescent="0.25">
      <c r="B328">
        <f>腐蚀速率!B332</f>
        <v>3.2246469285827226</v>
      </c>
      <c r="C328">
        <f>腐蚀速率!G332</f>
        <v>2.2625938210283157E-2</v>
      </c>
      <c r="F328">
        <f t="shared" si="5"/>
        <v>3.2246469285827226</v>
      </c>
      <c r="G328">
        <f>腐蚀速率!O332</f>
        <v>2.2625938210283157E-2</v>
      </c>
    </row>
    <row r="329" spans="2:7" x14ac:dyDescent="0.25">
      <c r="B329">
        <f>腐蚀速率!B333</f>
        <v>3.2246478285827229</v>
      </c>
      <c r="C329">
        <f>腐蚀速率!G333</f>
        <v>2.2625938210283157E-2</v>
      </c>
      <c r="F329">
        <f t="shared" si="5"/>
        <v>3.2246478285827229</v>
      </c>
      <c r="G329">
        <f>腐蚀速率!O333</f>
        <v>2.2625938210283157E-2</v>
      </c>
    </row>
    <row r="330" spans="2:7" x14ac:dyDescent="0.25">
      <c r="B330">
        <f>腐蚀速率!B334</f>
        <v>3.2246543153946869</v>
      </c>
      <c r="C330">
        <f>腐蚀速率!G334</f>
        <v>2.2625938210283157E-2</v>
      </c>
      <c r="F330">
        <f t="shared" si="5"/>
        <v>3.2246543153946869</v>
      </c>
      <c r="G330">
        <f>腐蚀速率!O334</f>
        <v>2.2625938210283157E-2</v>
      </c>
    </row>
    <row r="331" spans="2:7" x14ac:dyDescent="0.25">
      <c r="B331">
        <f>腐蚀速率!B335</f>
        <v>3.2246568285827228</v>
      </c>
      <c r="C331">
        <f>腐蚀速率!G335</f>
        <v>2.2625938210283157E-2</v>
      </c>
      <c r="F331">
        <f t="shared" si="5"/>
        <v>3.2246568285827228</v>
      </c>
      <c r="G331">
        <f>腐蚀速率!O335</f>
        <v>2.2625938210283157E-2</v>
      </c>
    </row>
    <row r="332" spans="2:7" x14ac:dyDescent="0.25">
      <c r="B332">
        <f>腐蚀速率!B336</f>
        <v>3.2246668285827229</v>
      </c>
      <c r="C332">
        <f>腐蚀速率!G336</f>
        <v>2.2625938210283157E-2</v>
      </c>
      <c r="F332">
        <f t="shared" si="5"/>
        <v>3.2246668285827229</v>
      </c>
      <c r="G332">
        <f>腐蚀速率!O336</f>
        <v>2.2625938210283157E-2</v>
      </c>
    </row>
    <row r="333" spans="2:7" x14ac:dyDescent="0.25">
      <c r="B333">
        <f>腐蚀速率!B337</f>
        <v>3.2246968285827227</v>
      </c>
      <c r="C333">
        <f>腐蚀速率!G337</f>
        <v>2.2625938210283157E-2</v>
      </c>
      <c r="F333">
        <f t="shared" si="5"/>
        <v>3.2246968285827227</v>
      </c>
      <c r="G333">
        <f>腐蚀速率!O337</f>
        <v>2.2625938210283157E-2</v>
      </c>
    </row>
    <row r="334" spans="2:7" x14ac:dyDescent="0.25">
      <c r="B334">
        <f>腐蚀速率!B338</f>
        <v>3.2247268285827229</v>
      </c>
      <c r="C334">
        <f>腐蚀速率!G338</f>
        <v>2.2625938210283157E-2</v>
      </c>
      <c r="F334">
        <f t="shared" si="5"/>
        <v>3.2247268285827229</v>
      </c>
      <c r="G334">
        <f>腐蚀速率!O338</f>
        <v>2.2625938210283157E-2</v>
      </c>
    </row>
    <row r="335" spans="2:7" x14ac:dyDescent="0.25">
      <c r="B335">
        <f>腐蚀速率!B339</f>
        <v>3.224746828582723</v>
      </c>
      <c r="C335">
        <f>腐蚀速率!G339</f>
        <v>2.2625938210283157E-2</v>
      </c>
      <c r="F335">
        <f t="shared" si="5"/>
        <v>3.224746828582723</v>
      </c>
      <c r="G335">
        <f>腐蚀速率!O339</f>
        <v>2.2625938210283157E-2</v>
      </c>
    </row>
    <row r="336" spans="2:7" x14ac:dyDescent="0.25">
      <c r="B336">
        <f>腐蚀速率!B340</f>
        <v>3.2248468285827228</v>
      </c>
      <c r="C336">
        <f>腐蚀速率!G340</f>
        <v>2.2625938210283157E-2</v>
      </c>
      <c r="F336">
        <f t="shared" si="5"/>
        <v>3.2248468285827228</v>
      </c>
      <c r="G336">
        <f>腐蚀速率!O340</f>
        <v>2.2625938210283157E-2</v>
      </c>
    </row>
    <row r="337" spans="2:7" x14ac:dyDescent="0.25">
      <c r="B337">
        <f>腐蚀速率!B341</f>
        <v>3.2251468285827229</v>
      </c>
      <c r="C337">
        <f>腐蚀速率!G341</f>
        <v>2.2625938210283157E-2</v>
      </c>
      <c r="F337">
        <f t="shared" si="5"/>
        <v>3.2251468285827229</v>
      </c>
      <c r="G337">
        <f>腐蚀速率!O341</f>
        <v>2.2625938210283157E-2</v>
      </c>
    </row>
    <row r="338" spans="2:7" x14ac:dyDescent="0.25">
      <c r="B338">
        <f>腐蚀速率!B342</f>
        <v>3.2254468285827227</v>
      </c>
      <c r="C338">
        <f>腐蚀速率!G342</f>
        <v>2.2625938210283157E-2</v>
      </c>
      <c r="F338">
        <f t="shared" si="5"/>
        <v>3.2254468285827227</v>
      </c>
      <c r="G338">
        <f>腐蚀速率!O342</f>
        <v>2.2625938210283157E-2</v>
      </c>
    </row>
    <row r="339" spans="2:7" x14ac:dyDescent="0.25">
      <c r="B339">
        <f>腐蚀速率!B343</f>
        <v>3.2256468285827227</v>
      </c>
      <c r="C339">
        <f>腐蚀速率!G343</f>
        <v>2.2625938210283157E-2</v>
      </c>
      <c r="F339">
        <f t="shared" si="5"/>
        <v>3.2256468285827227</v>
      </c>
      <c r="G339">
        <f>腐蚀速率!O343</f>
        <v>2.2625938210283157E-2</v>
      </c>
    </row>
    <row r="340" spans="2:7" x14ac:dyDescent="0.25">
      <c r="B340">
        <f>腐蚀速率!B344</f>
        <v>3.2266468285827226</v>
      </c>
      <c r="C340">
        <f>腐蚀速率!G344</f>
        <v>2.2625938210283157E-2</v>
      </c>
      <c r="F340">
        <f t="shared" si="5"/>
        <v>3.2266468285827226</v>
      </c>
      <c r="G340">
        <f>腐蚀速率!O344</f>
        <v>2.2625938210283157E-2</v>
      </c>
    </row>
    <row r="341" spans="2:7" x14ac:dyDescent="0.25">
      <c r="B341">
        <f>腐蚀速率!B345</f>
        <v>3.2296468285827227</v>
      </c>
      <c r="C341">
        <f>腐蚀速率!G345</f>
        <v>2.2625938210283157E-2</v>
      </c>
      <c r="F341">
        <f t="shared" si="5"/>
        <v>3.2296468285827227</v>
      </c>
      <c r="G341">
        <f>腐蚀速率!O345</f>
        <v>2.2625938210283157E-2</v>
      </c>
    </row>
    <row r="342" spans="2:7" x14ac:dyDescent="0.25">
      <c r="B342">
        <f>腐蚀速率!B346</f>
        <v>3.2326468285827228</v>
      </c>
      <c r="C342">
        <f>腐蚀速率!G346</f>
        <v>2.2625938210283157E-2</v>
      </c>
      <c r="F342">
        <f t="shared" si="5"/>
        <v>3.2326468285827228</v>
      </c>
      <c r="G342">
        <f>腐蚀速率!O346</f>
        <v>2.2625938210283157E-2</v>
      </c>
    </row>
    <row r="343" spans="2:7" x14ac:dyDescent="0.25">
      <c r="B343">
        <f>腐蚀速率!B347</f>
        <v>3.2346468285827226</v>
      </c>
      <c r="C343">
        <f>腐蚀速率!G347</f>
        <v>2.2625938210283157E-2</v>
      </c>
      <c r="F343">
        <f t="shared" si="5"/>
        <v>3.2346468285827226</v>
      </c>
      <c r="G343">
        <f>腐蚀速率!O347</f>
        <v>2.2625938210283157E-2</v>
      </c>
    </row>
    <row r="344" spans="2:7" x14ac:dyDescent="0.25">
      <c r="B344">
        <f>腐蚀速率!B348</f>
        <v>3.2446468285827228</v>
      </c>
      <c r="C344">
        <f>腐蚀速率!G348</f>
        <v>2.2625938210283157E-2</v>
      </c>
      <c r="F344">
        <f t="shared" si="5"/>
        <v>3.2446468285827228</v>
      </c>
      <c r="G344">
        <f>腐蚀速率!O348</f>
        <v>2.2625938210283157E-2</v>
      </c>
    </row>
    <row r="345" spans="2:7" x14ac:dyDescent="0.25">
      <c r="B345">
        <f>腐蚀速率!B349</f>
        <v>3.2746468285827226</v>
      </c>
      <c r="C345">
        <f>腐蚀速率!G349</f>
        <v>2.2625938210283157E-2</v>
      </c>
      <c r="F345">
        <f t="shared" si="5"/>
        <v>3.2746468285827226</v>
      </c>
      <c r="G345">
        <f>腐蚀速率!O349</f>
        <v>2.2625938210283157E-2</v>
      </c>
    </row>
    <row r="346" spans="2:7" x14ac:dyDescent="0.25">
      <c r="B346">
        <f>腐蚀速率!B350</f>
        <v>3.3046468285827229</v>
      </c>
      <c r="C346">
        <f>腐蚀速率!G350</f>
        <v>2.2625938210283157E-2</v>
      </c>
      <c r="F346">
        <f t="shared" si="5"/>
        <v>3.3046468285827229</v>
      </c>
      <c r="G346">
        <f>腐蚀速率!O350</f>
        <v>2.2625938210283157E-2</v>
      </c>
    </row>
    <row r="347" spans="2:7" x14ac:dyDescent="0.25">
      <c r="B347">
        <f>腐蚀速率!B351</f>
        <v>3.3246468285827229</v>
      </c>
      <c r="C347">
        <f>腐蚀速率!G351</f>
        <v>2.2625938210283157E-2</v>
      </c>
      <c r="F347">
        <f t="shared" si="5"/>
        <v>3.3246468285827229</v>
      </c>
      <c r="G347">
        <f>腐蚀速率!O351</f>
        <v>2.2625938210283157E-2</v>
      </c>
    </row>
    <row r="348" spans="2:7" x14ac:dyDescent="0.25">
      <c r="B348">
        <f>腐蚀速率!B352</f>
        <v>3.3746468285827227</v>
      </c>
      <c r="C348">
        <f>腐蚀速率!G352</f>
        <v>2.2625938210283157E-2</v>
      </c>
      <c r="F348">
        <f t="shared" si="5"/>
        <v>3.3746468285827227</v>
      </c>
      <c r="G348">
        <f>腐蚀速率!O352</f>
        <v>2.2625938210283157E-2</v>
      </c>
    </row>
    <row r="349" spans="2:7" x14ac:dyDescent="0.25">
      <c r="B349">
        <f>腐蚀速率!B353</f>
        <v>3.424646828582723</v>
      </c>
      <c r="C349">
        <f>腐蚀速率!G353</f>
        <v>2.2625938210283157E-2</v>
      </c>
      <c r="F349">
        <f t="shared" si="5"/>
        <v>3.424646828582723</v>
      </c>
      <c r="G349">
        <f>腐蚀速率!O353</f>
        <v>2.2625938210283157E-2</v>
      </c>
    </row>
    <row r="350" spans="2:7" x14ac:dyDescent="0.25">
      <c r="B350">
        <f>腐蚀速率!B354</f>
        <v>3.4746468285827228</v>
      </c>
      <c r="C350">
        <f>腐蚀速率!G354</f>
        <v>2.2625938210283157E-2</v>
      </c>
      <c r="F350">
        <f t="shared" si="5"/>
        <v>3.4746468285827228</v>
      </c>
      <c r="G350">
        <f>腐蚀速率!O354</f>
        <v>2.2625938210283157E-2</v>
      </c>
    </row>
    <row r="351" spans="2:7" x14ac:dyDescent="0.25">
      <c r="B351">
        <f>腐蚀速率!B355</f>
        <v>3.5177958596527916</v>
      </c>
      <c r="C351">
        <f>腐蚀速率!G355</f>
        <v>2.2625938210283157E-2</v>
      </c>
      <c r="F351">
        <f t="shared" si="5"/>
        <v>3.5177958596527916</v>
      </c>
      <c r="G351">
        <f>腐蚀速率!O355</f>
        <v>2.2625938210283157E-2</v>
      </c>
    </row>
    <row r="352" spans="2:7" x14ac:dyDescent="0.25">
      <c r="B352">
        <f>腐蚀速率!B356</f>
        <v>3.5177958597527916</v>
      </c>
      <c r="C352">
        <f>腐蚀速率!G356</f>
        <v>2.2625938210283157E-2</v>
      </c>
      <c r="F352">
        <f t="shared" si="5"/>
        <v>3.5177958597527916</v>
      </c>
      <c r="G352">
        <f>腐蚀速率!O356</f>
        <v>2.2625938210283157E-2</v>
      </c>
    </row>
    <row r="353" spans="2:7" x14ac:dyDescent="0.25">
      <c r="B353">
        <f>腐蚀速率!B357</f>
        <v>3.5177958600527917</v>
      </c>
      <c r="C353">
        <f>腐蚀速率!G357</f>
        <v>2.2625938210283157E-2</v>
      </c>
      <c r="F353">
        <f t="shared" si="5"/>
        <v>3.5177958600527917</v>
      </c>
      <c r="G353">
        <f>腐蚀速率!O357</f>
        <v>2.2625938210283157E-2</v>
      </c>
    </row>
    <row r="354" spans="2:7" x14ac:dyDescent="0.25">
      <c r="B354">
        <f>腐蚀速率!B358</f>
        <v>3.5177958604527917</v>
      </c>
      <c r="C354">
        <f>腐蚀速率!G358</f>
        <v>2.2625938210283157E-2</v>
      </c>
      <c r="F354">
        <f t="shared" si="5"/>
        <v>3.5177958604527917</v>
      </c>
      <c r="G354">
        <f>腐蚀速率!O358</f>
        <v>2.2625938210283157E-2</v>
      </c>
    </row>
    <row r="355" spans="2:7" x14ac:dyDescent="0.25">
      <c r="B355">
        <f>腐蚀速率!B359</f>
        <v>3.5177958606527917</v>
      </c>
      <c r="C355">
        <f>腐蚀速率!G359</f>
        <v>2.2625938210283157E-2</v>
      </c>
      <c r="F355">
        <f t="shared" si="5"/>
        <v>3.5177958606527917</v>
      </c>
      <c r="G355">
        <f>腐蚀速率!O359</f>
        <v>2.2625938210283157E-2</v>
      </c>
    </row>
    <row r="356" spans="2:7" x14ac:dyDescent="0.25">
      <c r="B356">
        <f>腐蚀速率!B360</f>
        <v>3.5177958696527916</v>
      </c>
      <c r="C356">
        <f>腐蚀速率!G360</f>
        <v>2.2625938210283157E-2</v>
      </c>
      <c r="F356">
        <f t="shared" si="5"/>
        <v>3.5177958696527916</v>
      </c>
      <c r="G356">
        <f>腐蚀速率!O360</f>
        <v>2.2625938210283157E-2</v>
      </c>
    </row>
    <row r="357" spans="2:7" x14ac:dyDescent="0.25">
      <c r="B357">
        <f>腐蚀速率!B361</f>
        <v>3.5177959596527915</v>
      </c>
      <c r="C357">
        <f>腐蚀速率!G361</f>
        <v>2.2625938210283157E-2</v>
      </c>
      <c r="F357">
        <f t="shared" si="5"/>
        <v>3.5177959596527915</v>
      </c>
      <c r="G357">
        <f>腐蚀速率!O361</f>
        <v>2.2625938210283157E-2</v>
      </c>
    </row>
    <row r="358" spans="2:7" x14ac:dyDescent="0.25">
      <c r="B358">
        <f>腐蚀速率!B362</f>
        <v>3.5177968596527918</v>
      </c>
      <c r="C358">
        <f>腐蚀速率!G362</f>
        <v>2.2625938210283157E-2</v>
      </c>
      <c r="F358">
        <f t="shared" si="5"/>
        <v>3.5177968596527918</v>
      </c>
      <c r="G358">
        <f>腐蚀速率!O362</f>
        <v>2.2625938210283157E-2</v>
      </c>
    </row>
    <row r="359" spans="2:7" x14ac:dyDescent="0.25">
      <c r="B359">
        <f>腐蚀速率!B363</f>
        <v>3.5178033464647558</v>
      </c>
      <c r="C359">
        <f>腐蚀速率!G363</f>
        <v>2.2625938210283157E-2</v>
      </c>
      <c r="F359">
        <f t="shared" si="5"/>
        <v>3.5178033464647558</v>
      </c>
      <c r="G359">
        <f>腐蚀速率!O363</f>
        <v>2.2625938210283157E-2</v>
      </c>
    </row>
    <row r="360" spans="2:7" x14ac:dyDescent="0.25">
      <c r="B360">
        <f>腐蚀速率!B364</f>
        <v>3.5178058596527917</v>
      </c>
      <c r="C360">
        <f>腐蚀速率!G364</f>
        <v>2.2625938210283157E-2</v>
      </c>
      <c r="F360">
        <f t="shared" si="5"/>
        <v>3.5178058596527917</v>
      </c>
      <c r="G360">
        <f>腐蚀速率!O364</f>
        <v>2.2625938210283157E-2</v>
      </c>
    </row>
    <row r="361" spans="2:7" x14ac:dyDescent="0.25">
      <c r="B361">
        <f>腐蚀速率!B365</f>
        <v>3.5178158596527918</v>
      </c>
      <c r="C361">
        <f>腐蚀速率!G365</f>
        <v>2.2625938210283157E-2</v>
      </c>
      <c r="F361">
        <f t="shared" si="5"/>
        <v>3.5178158596527918</v>
      </c>
      <c r="G361">
        <f>腐蚀速率!O365</f>
        <v>2.2625938210283157E-2</v>
      </c>
    </row>
    <row r="362" spans="2:7" x14ac:dyDescent="0.25">
      <c r="B362">
        <f>腐蚀速率!B366</f>
        <v>3.5178458596527915</v>
      </c>
      <c r="C362">
        <f>腐蚀速率!G366</f>
        <v>2.2625938210283157E-2</v>
      </c>
      <c r="F362">
        <f t="shared" si="5"/>
        <v>3.5178458596527915</v>
      </c>
      <c r="G362">
        <f>腐蚀速率!O366</f>
        <v>2.2625938210283157E-2</v>
      </c>
    </row>
    <row r="363" spans="2:7" x14ac:dyDescent="0.25">
      <c r="B363">
        <f>腐蚀速率!B367</f>
        <v>3.5178758596527917</v>
      </c>
      <c r="C363">
        <f>腐蚀速率!G367</f>
        <v>2.2625938210283157E-2</v>
      </c>
      <c r="F363">
        <f t="shared" si="5"/>
        <v>3.5178758596527917</v>
      </c>
      <c r="G363">
        <f>腐蚀速率!O367</f>
        <v>2.2625938210283157E-2</v>
      </c>
    </row>
    <row r="364" spans="2:7" x14ac:dyDescent="0.25">
      <c r="B364">
        <f>腐蚀速率!B368</f>
        <v>3.5178958596527918</v>
      </c>
      <c r="C364">
        <f>腐蚀速率!G368</f>
        <v>2.2625938210283157E-2</v>
      </c>
      <c r="F364">
        <f t="shared" si="5"/>
        <v>3.5178958596527918</v>
      </c>
      <c r="G364">
        <f>腐蚀速率!O368</f>
        <v>2.2625938210283157E-2</v>
      </c>
    </row>
    <row r="365" spans="2:7" x14ac:dyDescent="0.25">
      <c r="B365">
        <f>腐蚀速率!B369</f>
        <v>3.5179958596527916</v>
      </c>
      <c r="C365">
        <f>腐蚀速率!G369</f>
        <v>2.2625938210283157E-2</v>
      </c>
      <c r="F365">
        <f t="shared" si="5"/>
        <v>3.5179958596527916</v>
      </c>
      <c r="G365">
        <f>腐蚀速率!O369</f>
        <v>2.2625938210283157E-2</v>
      </c>
    </row>
    <row r="366" spans="2:7" x14ac:dyDescent="0.25">
      <c r="B366">
        <f>腐蚀速率!B370</f>
        <v>3.5182958596527918</v>
      </c>
      <c r="C366">
        <f>腐蚀速率!G370</f>
        <v>2.2625938210283157E-2</v>
      </c>
      <c r="F366">
        <f t="shared" si="5"/>
        <v>3.5182958596527918</v>
      </c>
      <c r="G366">
        <f>腐蚀速率!O370</f>
        <v>2.2625938210283157E-2</v>
      </c>
    </row>
    <row r="367" spans="2:7" x14ac:dyDescent="0.25">
      <c r="B367">
        <f>腐蚀速率!B371</f>
        <v>3.5185958596527915</v>
      </c>
      <c r="C367">
        <f>腐蚀速率!G371</f>
        <v>2.2625938210283157E-2</v>
      </c>
      <c r="F367">
        <f t="shared" si="5"/>
        <v>3.5185958596527915</v>
      </c>
      <c r="G367">
        <f>腐蚀速率!O371</f>
        <v>2.2625938210283157E-2</v>
      </c>
    </row>
    <row r="368" spans="2:7" x14ac:dyDescent="0.25">
      <c r="B368">
        <f>腐蚀速率!B372</f>
        <v>3.5187958596527915</v>
      </c>
      <c r="C368">
        <f>腐蚀速率!G372</f>
        <v>2.2625938210283157E-2</v>
      </c>
      <c r="F368">
        <f t="shared" si="5"/>
        <v>3.5187958596527915</v>
      </c>
      <c r="G368">
        <f>腐蚀速率!O372</f>
        <v>2.2625938210283157E-2</v>
      </c>
    </row>
    <row r="369" spans="2:7" x14ac:dyDescent="0.25">
      <c r="B369">
        <f>腐蚀速率!B373</f>
        <v>3.5197958596527914</v>
      </c>
      <c r="C369">
        <f>腐蚀速率!G373</f>
        <v>2.2625938210283157E-2</v>
      </c>
      <c r="F369">
        <f t="shared" si="5"/>
        <v>3.5197958596527914</v>
      </c>
      <c r="G369">
        <f>腐蚀速率!O373</f>
        <v>2.2625938210283157E-2</v>
      </c>
    </row>
    <row r="370" spans="2:7" x14ac:dyDescent="0.25">
      <c r="B370">
        <f>腐蚀速率!B374</f>
        <v>3.5227958596527915</v>
      </c>
      <c r="C370">
        <f>腐蚀速率!G374</f>
        <v>2.2625938210283157E-2</v>
      </c>
      <c r="F370">
        <f t="shared" si="5"/>
        <v>3.5227958596527915</v>
      </c>
      <c r="G370">
        <f>腐蚀速率!O374</f>
        <v>2.2625938210283157E-2</v>
      </c>
    </row>
    <row r="371" spans="2:7" x14ac:dyDescent="0.25">
      <c r="B371">
        <f>腐蚀速率!B375</f>
        <v>3.5257958596527916</v>
      </c>
      <c r="C371">
        <f>腐蚀速率!G375</f>
        <v>2.2625938210283157E-2</v>
      </c>
      <c r="F371">
        <f t="shared" si="5"/>
        <v>3.5257958596527916</v>
      </c>
      <c r="G371">
        <f>腐蚀速率!O375</f>
        <v>2.2625938210283157E-2</v>
      </c>
    </row>
    <row r="372" spans="2:7" x14ac:dyDescent="0.25">
      <c r="B372">
        <f>腐蚀速率!B376</f>
        <v>3.5277958596527914</v>
      </c>
      <c r="C372">
        <f>腐蚀速率!G376</f>
        <v>2.2625938210283157E-2</v>
      </c>
      <c r="F372">
        <f t="shared" si="5"/>
        <v>3.5277958596527914</v>
      </c>
      <c r="G372">
        <f>腐蚀速率!O376</f>
        <v>2.2625938210283157E-2</v>
      </c>
    </row>
    <row r="373" spans="2:7" x14ac:dyDescent="0.25">
      <c r="B373">
        <f>腐蚀速率!B377</f>
        <v>3.5377958596527916</v>
      </c>
      <c r="C373">
        <f>腐蚀速率!G377</f>
        <v>2.2625938210283157E-2</v>
      </c>
      <c r="F373">
        <f t="shared" si="5"/>
        <v>3.5377958596527916</v>
      </c>
      <c r="G373">
        <f>腐蚀速率!O377</f>
        <v>2.2625938210283157E-2</v>
      </c>
    </row>
    <row r="374" spans="2:7" x14ac:dyDescent="0.25">
      <c r="B374">
        <f>腐蚀速率!B378</f>
        <v>3.5677958596527914</v>
      </c>
      <c r="C374">
        <f>腐蚀速率!G378</f>
        <v>2.2625938210283157E-2</v>
      </c>
      <c r="F374">
        <f t="shared" si="5"/>
        <v>3.5677958596527914</v>
      </c>
      <c r="G374">
        <f>腐蚀速率!O378</f>
        <v>2.2625938210283157E-2</v>
      </c>
    </row>
    <row r="375" spans="2:7" x14ac:dyDescent="0.25">
      <c r="B375">
        <f>腐蚀速率!B379</f>
        <v>3.5977958596527917</v>
      </c>
      <c r="C375">
        <f>腐蚀速率!G379</f>
        <v>2.2625938210283157E-2</v>
      </c>
      <c r="F375">
        <f t="shared" si="5"/>
        <v>3.5977958596527917</v>
      </c>
      <c r="G375">
        <f>腐蚀速率!O379</f>
        <v>2.2625938210283157E-2</v>
      </c>
    </row>
    <row r="376" spans="2:7" x14ac:dyDescent="0.25">
      <c r="B376">
        <f>腐蚀速率!B380</f>
        <v>3.6177958596527917</v>
      </c>
      <c r="C376">
        <f>腐蚀速率!G380</f>
        <v>2.2625938210283157E-2</v>
      </c>
      <c r="F376">
        <f t="shared" si="5"/>
        <v>3.6177958596527917</v>
      </c>
      <c r="G376">
        <f>腐蚀速率!O380</f>
        <v>2.2625938210283157E-2</v>
      </c>
    </row>
    <row r="377" spans="2:7" x14ac:dyDescent="0.25">
      <c r="B377">
        <f>腐蚀速率!B381</f>
        <v>3.6677958596527915</v>
      </c>
      <c r="C377">
        <f>腐蚀速率!G381</f>
        <v>2.2625938210283157E-2</v>
      </c>
      <c r="F377">
        <f t="shared" si="5"/>
        <v>3.6677958596527915</v>
      </c>
      <c r="G377">
        <f>腐蚀速率!O381</f>
        <v>2.2625938210283157E-2</v>
      </c>
    </row>
    <row r="378" spans="2:7" x14ac:dyDescent="0.25">
      <c r="B378">
        <f>腐蚀速率!B382</f>
        <v>3.7177958596527918</v>
      </c>
      <c r="C378">
        <f>腐蚀速率!G382</f>
        <v>2.2625938210283157E-2</v>
      </c>
      <c r="F378">
        <f t="shared" si="5"/>
        <v>3.7177958596527918</v>
      </c>
      <c r="G378">
        <f>腐蚀速率!O382</f>
        <v>2.2625938210283157E-2</v>
      </c>
    </row>
    <row r="379" spans="2:7" x14ac:dyDescent="0.25">
      <c r="B379">
        <f>腐蚀速率!B383</f>
        <v>3.7677958596527916</v>
      </c>
      <c r="C379">
        <f>腐蚀速率!G383</f>
        <v>2.2625938210283157E-2</v>
      </c>
      <c r="F379">
        <f t="shared" si="5"/>
        <v>3.7677958596527916</v>
      </c>
      <c r="G379">
        <f>腐蚀速率!O383</f>
        <v>2.2625938210283157E-2</v>
      </c>
    </row>
    <row r="380" spans="2:7" x14ac:dyDescent="0.25">
      <c r="B380">
        <f>腐蚀速率!B384</f>
        <v>3.8109448907228605</v>
      </c>
      <c r="C380">
        <f>腐蚀速率!G384</f>
        <v>2.2625938210283157E-2</v>
      </c>
      <c r="F380">
        <f t="shared" si="5"/>
        <v>3.8109448907228605</v>
      </c>
      <c r="G380">
        <f>腐蚀速率!O384</f>
        <v>2.2625938210283157E-2</v>
      </c>
    </row>
    <row r="381" spans="2:7" x14ac:dyDescent="0.25">
      <c r="B381">
        <f>腐蚀速率!B385</f>
        <v>3.8109448908228605</v>
      </c>
      <c r="C381">
        <f>腐蚀速率!G385</f>
        <v>2.2625938210283157E-2</v>
      </c>
      <c r="F381">
        <f t="shared" si="5"/>
        <v>3.8109448908228605</v>
      </c>
      <c r="G381">
        <f>腐蚀速率!O385</f>
        <v>2.2625938210283157E-2</v>
      </c>
    </row>
    <row r="382" spans="2:7" x14ac:dyDescent="0.25">
      <c r="B382">
        <f>腐蚀速率!B386</f>
        <v>3.8109448911228605</v>
      </c>
      <c r="C382">
        <f>腐蚀速率!G386</f>
        <v>2.2625938210283157E-2</v>
      </c>
      <c r="F382">
        <f t="shared" si="5"/>
        <v>3.8109448911228605</v>
      </c>
      <c r="G382">
        <f>腐蚀速率!O386</f>
        <v>2.2625938210283157E-2</v>
      </c>
    </row>
    <row r="383" spans="2:7" x14ac:dyDescent="0.25">
      <c r="B383">
        <f>腐蚀速率!B387</f>
        <v>3.8109448915228605</v>
      </c>
      <c r="C383">
        <f>腐蚀速率!G387</f>
        <v>2.2625938210283157E-2</v>
      </c>
      <c r="F383">
        <f t="shared" si="5"/>
        <v>3.8109448915228605</v>
      </c>
      <c r="G383">
        <f>腐蚀速率!O387</f>
        <v>2.2625938210283157E-2</v>
      </c>
    </row>
    <row r="384" spans="2:7" x14ac:dyDescent="0.25">
      <c r="B384">
        <f>腐蚀速率!B388</f>
        <v>3.8109448917228606</v>
      </c>
      <c r="C384">
        <f>腐蚀速率!G388</f>
        <v>2.2625938210283157E-2</v>
      </c>
      <c r="F384">
        <f t="shared" si="5"/>
        <v>3.8109448917228606</v>
      </c>
      <c r="G384">
        <f>腐蚀速率!O388</f>
        <v>2.2625938210283157E-2</v>
      </c>
    </row>
    <row r="385" spans="2:7" x14ac:dyDescent="0.25">
      <c r="B385">
        <f>腐蚀速率!B389</f>
        <v>3.8109449007228604</v>
      </c>
      <c r="C385">
        <f>腐蚀速率!G389</f>
        <v>2.2625938210283157E-2</v>
      </c>
      <c r="F385">
        <f t="shared" si="5"/>
        <v>3.8109449007228604</v>
      </c>
      <c r="G385">
        <f>腐蚀速率!O389</f>
        <v>2.2625938210283157E-2</v>
      </c>
    </row>
    <row r="386" spans="2:7" x14ac:dyDescent="0.25">
      <c r="B386">
        <f>腐蚀速率!B390</f>
        <v>3.8109449907228603</v>
      </c>
      <c r="C386">
        <f>腐蚀速率!G390</f>
        <v>2.2625938210283157E-2</v>
      </c>
      <c r="F386">
        <f t="shared" si="5"/>
        <v>3.8109449907228603</v>
      </c>
      <c r="G386">
        <f>腐蚀速率!O390</f>
        <v>2.2625938210283157E-2</v>
      </c>
    </row>
    <row r="387" spans="2:7" x14ac:dyDescent="0.25">
      <c r="B387">
        <f>腐蚀速率!B391</f>
        <v>3.8109458907228606</v>
      </c>
      <c r="C387">
        <f>腐蚀速率!G391</f>
        <v>2.2625938210283157E-2</v>
      </c>
      <c r="F387">
        <f t="shared" ref="F387:F450" si="6">B387</f>
        <v>3.8109458907228606</v>
      </c>
      <c r="G387">
        <f>腐蚀速率!O391</f>
        <v>2.2625938210283157E-2</v>
      </c>
    </row>
    <row r="388" spans="2:7" x14ac:dyDescent="0.25">
      <c r="B388">
        <f>腐蚀速率!B392</f>
        <v>3.8109523775348246</v>
      </c>
      <c r="C388">
        <f>腐蚀速率!G392</f>
        <v>2.2625938210283157E-2</v>
      </c>
      <c r="F388">
        <f t="shared" si="6"/>
        <v>3.8109523775348246</v>
      </c>
      <c r="G388">
        <f>腐蚀速率!O392</f>
        <v>2.2625938210283157E-2</v>
      </c>
    </row>
    <row r="389" spans="2:7" x14ac:dyDescent="0.25">
      <c r="B389">
        <f>腐蚀速率!B393</f>
        <v>3.8109548907228605</v>
      </c>
      <c r="C389">
        <f>腐蚀速率!G393</f>
        <v>2.2625938210283157E-2</v>
      </c>
      <c r="F389">
        <f t="shared" si="6"/>
        <v>3.8109548907228605</v>
      </c>
      <c r="G389">
        <f>腐蚀速率!O393</f>
        <v>2.2625938210283157E-2</v>
      </c>
    </row>
    <row r="390" spans="2:7" x14ac:dyDescent="0.25">
      <c r="B390">
        <f>腐蚀速率!B394</f>
        <v>3.8109648907228606</v>
      </c>
      <c r="C390">
        <f>腐蚀速率!G394</f>
        <v>2.2625938210283157E-2</v>
      </c>
      <c r="F390">
        <f t="shared" si="6"/>
        <v>3.8109648907228606</v>
      </c>
      <c r="G390">
        <f>腐蚀速率!O394</f>
        <v>2.2625938210283157E-2</v>
      </c>
    </row>
    <row r="391" spans="2:7" x14ac:dyDescent="0.25">
      <c r="B391">
        <f>腐蚀速率!B395</f>
        <v>3.8109948907228604</v>
      </c>
      <c r="C391">
        <f>腐蚀速率!G395</f>
        <v>2.2625938210283157E-2</v>
      </c>
      <c r="F391">
        <f t="shared" si="6"/>
        <v>3.8109948907228604</v>
      </c>
      <c r="G391">
        <f>腐蚀速率!O395</f>
        <v>2.2625938210283157E-2</v>
      </c>
    </row>
    <row r="392" spans="2:7" x14ac:dyDescent="0.25">
      <c r="B392">
        <f>腐蚀速率!B396</f>
        <v>3.8110248907228605</v>
      </c>
      <c r="C392">
        <f>腐蚀速率!G396</f>
        <v>2.2625938210283157E-2</v>
      </c>
      <c r="F392">
        <f t="shared" si="6"/>
        <v>3.8110248907228605</v>
      </c>
      <c r="G392">
        <f>腐蚀速率!O396</f>
        <v>2.2625938210283157E-2</v>
      </c>
    </row>
    <row r="393" spans="2:7" x14ac:dyDescent="0.25">
      <c r="B393">
        <f>腐蚀速率!B397</f>
        <v>3.8110448907228607</v>
      </c>
      <c r="C393">
        <f>腐蚀速率!G397</f>
        <v>2.2625938210283157E-2</v>
      </c>
      <c r="F393">
        <f t="shared" si="6"/>
        <v>3.8110448907228607</v>
      </c>
      <c r="G393">
        <f>腐蚀速率!O397</f>
        <v>2.2625938210283157E-2</v>
      </c>
    </row>
    <row r="394" spans="2:7" x14ac:dyDescent="0.25">
      <c r="B394">
        <f>腐蚀速率!B398</f>
        <v>3.8111448907228604</v>
      </c>
      <c r="C394">
        <f>腐蚀速率!G398</f>
        <v>2.2625938210283157E-2</v>
      </c>
      <c r="F394">
        <f t="shared" si="6"/>
        <v>3.8111448907228604</v>
      </c>
      <c r="G394">
        <f>腐蚀速率!O398</f>
        <v>2.2625938210283157E-2</v>
      </c>
    </row>
    <row r="395" spans="2:7" x14ac:dyDescent="0.25">
      <c r="B395">
        <f>腐蚀速率!B399</f>
        <v>3.8114448907228606</v>
      </c>
      <c r="C395">
        <f>腐蚀速率!G399</f>
        <v>2.2625938210283157E-2</v>
      </c>
      <c r="F395">
        <f t="shared" si="6"/>
        <v>3.8114448907228606</v>
      </c>
      <c r="G395">
        <f>腐蚀速率!O399</f>
        <v>2.2625938210283157E-2</v>
      </c>
    </row>
    <row r="396" spans="2:7" x14ac:dyDescent="0.25">
      <c r="B396">
        <f>腐蚀速率!B400</f>
        <v>3.8117448907228604</v>
      </c>
      <c r="C396">
        <f>腐蚀速率!G400</f>
        <v>2.2625938210283157E-2</v>
      </c>
      <c r="F396">
        <f t="shared" si="6"/>
        <v>3.8117448907228604</v>
      </c>
      <c r="G396">
        <f>腐蚀速率!O400</f>
        <v>2.2625938210283157E-2</v>
      </c>
    </row>
    <row r="397" spans="2:7" x14ac:dyDescent="0.25">
      <c r="B397">
        <f>腐蚀速率!B401</f>
        <v>3.8119448907228604</v>
      </c>
      <c r="C397">
        <f>腐蚀速率!G401</f>
        <v>2.2625938210283157E-2</v>
      </c>
      <c r="F397">
        <f t="shared" si="6"/>
        <v>3.8119448907228604</v>
      </c>
      <c r="G397">
        <f>腐蚀速率!O401</f>
        <v>2.2625938210283157E-2</v>
      </c>
    </row>
    <row r="398" spans="2:7" x14ac:dyDescent="0.25">
      <c r="B398">
        <f>腐蚀速率!B402</f>
        <v>3.8129448907228602</v>
      </c>
      <c r="C398">
        <f>腐蚀速率!G402</f>
        <v>2.2625938210283157E-2</v>
      </c>
      <c r="F398">
        <f t="shared" si="6"/>
        <v>3.8129448907228602</v>
      </c>
      <c r="G398">
        <f>腐蚀速率!O402</f>
        <v>2.2625938210283157E-2</v>
      </c>
    </row>
    <row r="399" spans="2:7" x14ac:dyDescent="0.25">
      <c r="B399">
        <f>腐蚀速率!B403</f>
        <v>3.8159448907228604</v>
      </c>
      <c r="C399">
        <f>腐蚀速率!G403</f>
        <v>2.2625938210283157E-2</v>
      </c>
      <c r="F399">
        <f t="shared" si="6"/>
        <v>3.8159448907228604</v>
      </c>
      <c r="G399">
        <f>腐蚀速率!O403</f>
        <v>2.2625938210283157E-2</v>
      </c>
    </row>
    <row r="400" spans="2:7" x14ac:dyDescent="0.25">
      <c r="B400">
        <f>腐蚀速率!B404</f>
        <v>3.8189448907228605</v>
      </c>
      <c r="C400">
        <f>腐蚀速率!G404</f>
        <v>2.2625938210283157E-2</v>
      </c>
      <c r="F400">
        <f t="shared" si="6"/>
        <v>3.8189448907228605</v>
      </c>
      <c r="G400">
        <f>腐蚀速率!O404</f>
        <v>2.2625938210283157E-2</v>
      </c>
    </row>
    <row r="401" spans="2:7" x14ac:dyDescent="0.25">
      <c r="B401">
        <f>腐蚀速率!B405</f>
        <v>3.8209448907228603</v>
      </c>
      <c r="C401">
        <f>腐蚀速率!G405</f>
        <v>2.2625938210283157E-2</v>
      </c>
      <c r="F401">
        <f t="shared" si="6"/>
        <v>3.8209448907228603</v>
      </c>
      <c r="G401">
        <f>腐蚀速率!O405</f>
        <v>2.2625938210283157E-2</v>
      </c>
    </row>
    <row r="402" spans="2:7" x14ac:dyDescent="0.25">
      <c r="B402">
        <f>腐蚀速率!B406</f>
        <v>3.8309448907228605</v>
      </c>
      <c r="C402">
        <f>腐蚀速率!G406</f>
        <v>2.2625938210283157E-2</v>
      </c>
      <c r="F402">
        <f t="shared" si="6"/>
        <v>3.8309448907228605</v>
      </c>
      <c r="G402">
        <f>腐蚀速率!O406</f>
        <v>2.2625938210283157E-2</v>
      </c>
    </row>
    <row r="403" spans="2:7" x14ac:dyDescent="0.25">
      <c r="B403">
        <f>腐蚀速率!B407</f>
        <v>3.8609448907228603</v>
      </c>
      <c r="C403">
        <f>腐蚀速率!G407</f>
        <v>2.2625938210283157E-2</v>
      </c>
      <c r="F403">
        <f t="shared" si="6"/>
        <v>3.8609448907228603</v>
      </c>
      <c r="G403">
        <f>腐蚀速率!O407</f>
        <v>2.2625938210283157E-2</v>
      </c>
    </row>
    <row r="404" spans="2:7" x14ac:dyDescent="0.25">
      <c r="B404">
        <f>腐蚀速率!B408</f>
        <v>3.8909448907228605</v>
      </c>
      <c r="C404">
        <f>腐蚀速率!G408</f>
        <v>2.2625938210283157E-2</v>
      </c>
      <c r="F404">
        <f t="shared" si="6"/>
        <v>3.8909448907228605</v>
      </c>
      <c r="G404">
        <f>腐蚀速率!O408</f>
        <v>2.2625938210283157E-2</v>
      </c>
    </row>
    <row r="405" spans="2:7" x14ac:dyDescent="0.25">
      <c r="B405">
        <f>腐蚀速率!B409</f>
        <v>3.9109448907228606</v>
      </c>
      <c r="C405">
        <f>腐蚀速率!G409</f>
        <v>2.2625938210283157E-2</v>
      </c>
      <c r="F405">
        <f t="shared" si="6"/>
        <v>3.9109448907228606</v>
      </c>
      <c r="G405">
        <f>腐蚀速率!O409</f>
        <v>2.2625938210283157E-2</v>
      </c>
    </row>
    <row r="406" spans="2:7" x14ac:dyDescent="0.25">
      <c r="B406">
        <f>腐蚀速率!B410</f>
        <v>3.9609448907228604</v>
      </c>
      <c r="C406">
        <f>腐蚀速率!G410</f>
        <v>2.2625938210283157E-2</v>
      </c>
      <c r="F406">
        <f t="shared" si="6"/>
        <v>3.9609448907228604</v>
      </c>
      <c r="G406">
        <f>腐蚀速率!O410</f>
        <v>2.2625938210283157E-2</v>
      </c>
    </row>
    <row r="407" spans="2:7" x14ac:dyDescent="0.25">
      <c r="B407">
        <f>腐蚀速率!B411</f>
        <v>4.0109448907228602</v>
      </c>
      <c r="C407">
        <f>腐蚀速率!G411</f>
        <v>2.2625938210283157E-2</v>
      </c>
      <c r="F407">
        <f t="shared" si="6"/>
        <v>4.0109448907228602</v>
      </c>
      <c r="G407">
        <f>腐蚀速率!O411</f>
        <v>2.2625938210283157E-2</v>
      </c>
    </row>
    <row r="408" spans="2:7" x14ac:dyDescent="0.25">
      <c r="B408">
        <f>腐蚀速率!B412</f>
        <v>4.06094489072286</v>
      </c>
      <c r="C408">
        <f>腐蚀速率!G412</f>
        <v>2.2625938210283157E-2</v>
      </c>
      <c r="F408">
        <f t="shared" si="6"/>
        <v>4.06094489072286</v>
      </c>
      <c r="G408">
        <f>腐蚀速率!O412</f>
        <v>2.2625938210283157E-2</v>
      </c>
    </row>
    <row r="409" spans="2:7" x14ac:dyDescent="0.25">
      <c r="B409">
        <f>腐蚀速率!B413</f>
        <v>4.1040939217929298</v>
      </c>
      <c r="C409">
        <f>腐蚀速率!G413</f>
        <v>2.2625938210283157E-2</v>
      </c>
      <c r="F409">
        <f t="shared" si="6"/>
        <v>4.1040939217929298</v>
      </c>
      <c r="G409">
        <f>腐蚀速率!O413</f>
        <v>2.2625938210283157E-2</v>
      </c>
    </row>
    <row r="410" spans="2:7" x14ac:dyDescent="0.25">
      <c r="B410">
        <f>腐蚀速率!B414</f>
        <v>4.1040939218929298</v>
      </c>
      <c r="C410">
        <f>腐蚀速率!G414</f>
        <v>2.2625938210283157E-2</v>
      </c>
      <c r="F410">
        <f t="shared" si="6"/>
        <v>4.1040939218929298</v>
      </c>
      <c r="G410">
        <f>腐蚀速率!O414</f>
        <v>2.2625938210283157E-2</v>
      </c>
    </row>
    <row r="411" spans="2:7" x14ac:dyDescent="0.25">
      <c r="B411">
        <f>腐蚀速率!B415</f>
        <v>4.1040939221929298</v>
      </c>
      <c r="C411">
        <f>腐蚀速率!G415</f>
        <v>2.2625938210283157E-2</v>
      </c>
      <c r="F411">
        <f t="shared" si="6"/>
        <v>4.1040939221929298</v>
      </c>
      <c r="G411">
        <f>腐蚀速率!O415</f>
        <v>2.2625938210283157E-2</v>
      </c>
    </row>
    <row r="412" spans="2:7" x14ac:dyDescent="0.25">
      <c r="B412">
        <f>腐蚀速率!B416</f>
        <v>4.1040939225929298</v>
      </c>
      <c r="C412">
        <f>腐蚀速率!G416</f>
        <v>2.2625938210283157E-2</v>
      </c>
      <c r="F412">
        <f t="shared" si="6"/>
        <v>4.1040939225929298</v>
      </c>
      <c r="G412">
        <f>腐蚀速率!O416</f>
        <v>2.2625938210283157E-2</v>
      </c>
    </row>
    <row r="413" spans="2:7" x14ac:dyDescent="0.25">
      <c r="B413">
        <f>腐蚀速率!B417</f>
        <v>4.1040939227929298</v>
      </c>
      <c r="C413">
        <f>腐蚀速率!G417</f>
        <v>2.2625938210283157E-2</v>
      </c>
      <c r="F413">
        <f t="shared" si="6"/>
        <v>4.1040939227929298</v>
      </c>
      <c r="G413">
        <f>腐蚀速率!O417</f>
        <v>2.2625938210283157E-2</v>
      </c>
    </row>
    <row r="414" spans="2:7" x14ac:dyDescent="0.25">
      <c r="B414">
        <f>腐蚀速率!B418</f>
        <v>4.1040939317929297</v>
      </c>
      <c r="C414">
        <f>腐蚀速率!G418</f>
        <v>2.2625938210283157E-2</v>
      </c>
      <c r="F414">
        <f t="shared" si="6"/>
        <v>4.1040939317929297</v>
      </c>
      <c r="G414">
        <f>腐蚀速率!O418</f>
        <v>2.2625938210283157E-2</v>
      </c>
    </row>
    <row r="415" spans="2:7" x14ac:dyDescent="0.25">
      <c r="B415">
        <f>腐蚀速率!B419</f>
        <v>4.1040940217929291</v>
      </c>
      <c r="C415">
        <f>腐蚀速率!G419</f>
        <v>2.2625938210283157E-2</v>
      </c>
      <c r="F415">
        <f t="shared" si="6"/>
        <v>4.1040940217929291</v>
      </c>
      <c r="G415">
        <f>腐蚀速率!O419</f>
        <v>2.2625938210283157E-2</v>
      </c>
    </row>
    <row r="416" spans="2:7" x14ac:dyDescent="0.25">
      <c r="B416">
        <f>腐蚀速率!B420</f>
        <v>4.1040949217929299</v>
      </c>
      <c r="C416">
        <f>腐蚀速率!G420</f>
        <v>2.2625938210283157E-2</v>
      </c>
      <c r="F416">
        <f t="shared" si="6"/>
        <v>4.1040949217929299</v>
      </c>
      <c r="G416">
        <f>腐蚀速率!O420</f>
        <v>2.2625938210283157E-2</v>
      </c>
    </row>
    <row r="417" spans="2:7" x14ac:dyDescent="0.25">
      <c r="B417">
        <f>腐蚀速率!B421</f>
        <v>4.1041014086048939</v>
      </c>
      <c r="C417">
        <f>腐蚀速率!G421</f>
        <v>2.2625938210283157E-2</v>
      </c>
      <c r="F417">
        <f t="shared" si="6"/>
        <v>4.1041014086048939</v>
      </c>
      <c r="G417">
        <f>腐蚀速率!O421</f>
        <v>2.2625938210283157E-2</v>
      </c>
    </row>
    <row r="418" spans="2:7" x14ac:dyDescent="0.25">
      <c r="B418">
        <f>腐蚀速率!B422</f>
        <v>4.1041114086048935</v>
      </c>
      <c r="C418">
        <f>腐蚀速率!G422</f>
        <v>2.2625938210283157E-2</v>
      </c>
      <c r="F418">
        <f t="shared" si="6"/>
        <v>4.1041114086048935</v>
      </c>
      <c r="G418">
        <f>腐蚀速率!O422</f>
        <v>2.2625938210283157E-2</v>
      </c>
    </row>
    <row r="419" spans="2:7" x14ac:dyDescent="0.25">
      <c r="B419">
        <f>腐蚀速率!B423</f>
        <v>4.1041214086048932</v>
      </c>
      <c r="C419">
        <f>腐蚀速率!G423</f>
        <v>2.2625938210283157E-2</v>
      </c>
      <c r="F419">
        <f t="shared" si="6"/>
        <v>4.1041214086048932</v>
      </c>
      <c r="G419">
        <f>腐蚀速率!O423</f>
        <v>2.2625938210283157E-2</v>
      </c>
    </row>
    <row r="420" spans="2:7" x14ac:dyDescent="0.25">
      <c r="B420">
        <f>腐蚀速率!B424</f>
        <v>4.1041514086048938</v>
      </c>
      <c r="C420">
        <f>腐蚀速率!G424</f>
        <v>2.2625938210283157E-2</v>
      </c>
      <c r="F420">
        <f t="shared" si="6"/>
        <v>4.1041514086048938</v>
      </c>
      <c r="G420">
        <f>腐蚀速率!O424</f>
        <v>2.2625938210283157E-2</v>
      </c>
    </row>
    <row r="421" spans="2:7" x14ac:dyDescent="0.25">
      <c r="B421">
        <f>腐蚀速率!B425</f>
        <v>4.1041814086048936</v>
      </c>
      <c r="C421">
        <f>腐蚀速率!G425</f>
        <v>2.2625938210283157E-2</v>
      </c>
      <c r="F421">
        <f t="shared" si="6"/>
        <v>4.1041814086048936</v>
      </c>
      <c r="G421">
        <f>腐蚀速率!O425</f>
        <v>2.2625938210283157E-2</v>
      </c>
    </row>
    <row r="422" spans="2:7" x14ac:dyDescent="0.25">
      <c r="B422">
        <f>腐蚀速率!B426</f>
        <v>4.1042014086048937</v>
      </c>
      <c r="C422">
        <f>腐蚀速率!G426</f>
        <v>2.2625938210283157E-2</v>
      </c>
      <c r="F422">
        <f t="shared" si="6"/>
        <v>4.1042014086048937</v>
      </c>
      <c r="G422">
        <f>腐蚀速率!O426</f>
        <v>2.2625938210283157E-2</v>
      </c>
    </row>
    <row r="423" spans="2:7" x14ac:dyDescent="0.25">
      <c r="B423">
        <f>腐蚀速率!B427</f>
        <v>4.1043014086048935</v>
      </c>
      <c r="C423">
        <f>腐蚀速率!G427</f>
        <v>2.2625938210283157E-2</v>
      </c>
      <c r="F423">
        <f t="shared" si="6"/>
        <v>4.1043014086048935</v>
      </c>
      <c r="G423">
        <f>腐蚀速率!O427</f>
        <v>2.2625938210283157E-2</v>
      </c>
    </row>
    <row r="424" spans="2:7" x14ac:dyDescent="0.25">
      <c r="B424">
        <f>腐蚀速率!B428</f>
        <v>4.1046014086048936</v>
      </c>
      <c r="C424">
        <f>腐蚀速率!G428</f>
        <v>2.2625938210283157E-2</v>
      </c>
      <c r="F424">
        <f t="shared" si="6"/>
        <v>4.1046014086048936</v>
      </c>
      <c r="G424">
        <f>腐蚀速率!O428</f>
        <v>2.2625938210283157E-2</v>
      </c>
    </row>
    <row r="425" spans="2:7" x14ac:dyDescent="0.25">
      <c r="B425">
        <f>腐蚀速率!B429</f>
        <v>4.1049014086048938</v>
      </c>
      <c r="C425">
        <f>腐蚀速率!G429</f>
        <v>2.2625938210283157E-2</v>
      </c>
      <c r="F425">
        <f t="shared" si="6"/>
        <v>4.1049014086048938</v>
      </c>
      <c r="G425">
        <f>腐蚀速率!O429</f>
        <v>2.2625938210283157E-2</v>
      </c>
    </row>
    <row r="426" spans="2:7" x14ac:dyDescent="0.25">
      <c r="B426">
        <f>腐蚀速率!B430</f>
        <v>4.1051014086048934</v>
      </c>
      <c r="C426">
        <f>腐蚀速率!G430</f>
        <v>2.2625938210283157E-2</v>
      </c>
      <c r="F426">
        <f t="shared" si="6"/>
        <v>4.1051014086048934</v>
      </c>
      <c r="G426">
        <f>腐蚀速率!O430</f>
        <v>2.2625938210283157E-2</v>
      </c>
    </row>
    <row r="427" spans="2:7" x14ac:dyDescent="0.25">
      <c r="B427">
        <f>腐蚀速率!B431</f>
        <v>4.1061014086048937</v>
      </c>
      <c r="C427">
        <f>腐蚀速率!G431</f>
        <v>2.2625938210283157E-2</v>
      </c>
      <c r="F427">
        <f t="shared" si="6"/>
        <v>4.1061014086048937</v>
      </c>
      <c r="G427">
        <f>腐蚀速率!O431</f>
        <v>2.2625938210283157E-2</v>
      </c>
    </row>
    <row r="428" spans="2:7" x14ac:dyDescent="0.25">
      <c r="B428">
        <f>腐蚀速率!B432</f>
        <v>4.1091014086048938</v>
      </c>
      <c r="C428">
        <f>腐蚀速率!G432</f>
        <v>2.2625938210283157E-2</v>
      </c>
      <c r="F428">
        <f t="shared" si="6"/>
        <v>4.1091014086048938</v>
      </c>
      <c r="G428">
        <f>腐蚀速率!O432</f>
        <v>2.2625938210283157E-2</v>
      </c>
    </row>
    <row r="429" spans="2:7" x14ac:dyDescent="0.25">
      <c r="B429">
        <f>腐蚀速率!B433</f>
        <v>4.1121014086048939</v>
      </c>
      <c r="C429">
        <f>腐蚀速率!G433</f>
        <v>2.2625938210283157E-2</v>
      </c>
      <c r="F429">
        <f t="shared" si="6"/>
        <v>4.1121014086048939</v>
      </c>
      <c r="G429">
        <f>腐蚀速率!O433</f>
        <v>2.2625938210283157E-2</v>
      </c>
    </row>
    <row r="430" spans="2:7" x14ac:dyDescent="0.25">
      <c r="B430">
        <f>腐蚀速率!B434</f>
        <v>4.1141014086048937</v>
      </c>
      <c r="C430">
        <f>腐蚀速率!G434</f>
        <v>2.2625938210283157E-2</v>
      </c>
      <c r="F430">
        <f t="shared" si="6"/>
        <v>4.1141014086048937</v>
      </c>
      <c r="G430">
        <f>腐蚀速率!O434</f>
        <v>2.2625938210283157E-2</v>
      </c>
    </row>
    <row r="431" spans="2:7" x14ac:dyDescent="0.25">
      <c r="B431">
        <f>腐蚀速率!B435</f>
        <v>4.1241014086048935</v>
      </c>
      <c r="C431">
        <f>腐蚀速率!G435</f>
        <v>2.2625938210283157E-2</v>
      </c>
      <c r="F431">
        <f t="shared" si="6"/>
        <v>4.1241014086048935</v>
      </c>
      <c r="G431">
        <f>腐蚀速率!O435</f>
        <v>2.2625938210283157E-2</v>
      </c>
    </row>
    <row r="432" spans="2:7" x14ac:dyDescent="0.25">
      <c r="B432">
        <f>腐蚀速率!B436</f>
        <v>4.1541014086048937</v>
      </c>
      <c r="C432">
        <f>腐蚀速率!G436</f>
        <v>2.2625938210283157E-2</v>
      </c>
      <c r="F432">
        <f t="shared" si="6"/>
        <v>4.1541014086048937</v>
      </c>
      <c r="G432">
        <f>腐蚀速率!O436</f>
        <v>2.2625938210283157E-2</v>
      </c>
    </row>
    <row r="433" spans="2:7" x14ac:dyDescent="0.25">
      <c r="B433">
        <f>腐蚀速率!B437</f>
        <v>4.184101408604894</v>
      </c>
      <c r="C433">
        <f>腐蚀速率!G437</f>
        <v>2.2625938210283157E-2</v>
      </c>
      <c r="F433">
        <f t="shared" si="6"/>
        <v>4.184101408604894</v>
      </c>
      <c r="G433">
        <f>腐蚀速率!O437</f>
        <v>2.2625938210283157E-2</v>
      </c>
    </row>
    <row r="434" spans="2:7" x14ac:dyDescent="0.25">
      <c r="B434">
        <f>腐蚀速率!B438</f>
        <v>4.2041014086048936</v>
      </c>
      <c r="C434">
        <f>腐蚀速率!G438</f>
        <v>2.2625938210283157E-2</v>
      </c>
      <c r="F434">
        <f t="shared" si="6"/>
        <v>4.2041014086048936</v>
      </c>
      <c r="G434">
        <f>腐蚀速率!O438</f>
        <v>2.2625938210283157E-2</v>
      </c>
    </row>
    <row r="435" spans="2:7" x14ac:dyDescent="0.25">
      <c r="B435">
        <f>腐蚀速率!B439</f>
        <v>4.2541014086048934</v>
      </c>
      <c r="C435">
        <f>腐蚀速率!G439</f>
        <v>2.2625938210283157E-2</v>
      </c>
      <c r="F435">
        <f t="shared" si="6"/>
        <v>4.2541014086048934</v>
      </c>
      <c r="G435">
        <f>腐蚀速率!O439</f>
        <v>2.2625938210283157E-2</v>
      </c>
    </row>
    <row r="436" spans="2:7" x14ac:dyDescent="0.25">
      <c r="B436">
        <f>腐蚀速率!B440</f>
        <v>4.3041014086048932</v>
      </c>
      <c r="C436">
        <f>腐蚀速率!G440</f>
        <v>2.2625938210283157E-2</v>
      </c>
      <c r="F436">
        <f t="shared" si="6"/>
        <v>4.3041014086048932</v>
      </c>
      <c r="G436">
        <f>腐蚀速率!O440</f>
        <v>2.2625938210283157E-2</v>
      </c>
    </row>
    <row r="437" spans="2:7" x14ac:dyDescent="0.25">
      <c r="B437">
        <f>腐蚀速率!B441</f>
        <v>4.3541014086048939</v>
      </c>
      <c r="C437">
        <f>腐蚀速率!G441</f>
        <v>2.2625938210283157E-2</v>
      </c>
      <c r="F437">
        <f t="shared" si="6"/>
        <v>4.3541014086048939</v>
      </c>
      <c r="G437">
        <f>腐蚀速率!O441</f>
        <v>2.2625938210283157E-2</v>
      </c>
    </row>
    <row r="438" spans="2:7" x14ac:dyDescent="0.25">
      <c r="B438">
        <f>腐蚀速率!B442</f>
        <v>4.3972504396749628</v>
      </c>
      <c r="C438">
        <f>腐蚀速率!G442</f>
        <v>2.2625938210283157E-2</v>
      </c>
      <c r="F438">
        <f t="shared" si="6"/>
        <v>4.3972504396749628</v>
      </c>
      <c r="G438">
        <f>腐蚀速率!O442</f>
        <v>2.2625938210283157E-2</v>
      </c>
    </row>
    <row r="439" spans="2:7" x14ac:dyDescent="0.25">
      <c r="B439">
        <f>腐蚀速率!B443</f>
        <v>4.3972504397749628</v>
      </c>
      <c r="C439">
        <f>腐蚀速率!G443</f>
        <v>2.2625938210283157E-2</v>
      </c>
      <c r="F439">
        <f t="shared" si="6"/>
        <v>4.3972504397749628</v>
      </c>
      <c r="G439">
        <f>腐蚀速率!O443</f>
        <v>2.2625938210283157E-2</v>
      </c>
    </row>
    <row r="440" spans="2:7" x14ac:dyDescent="0.25">
      <c r="B440">
        <f>腐蚀速率!B444</f>
        <v>4.3972504400749628</v>
      </c>
      <c r="C440">
        <f>腐蚀速率!G444</f>
        <v>2.2625938210283157E-2</v>
      </c>
      <c r="F440">
        <f t="shared" si="6"/>
        <v>4.3972504400749628</v>
      </c>
      <c r="G440">
        <f>腐蚀速率!O444</f>
        <v>2.2625938210283157E-2</v>
      </c>
    </row>
    <row r="441" spans="2:7" x14ac:dyDescent="0.25">
      <c r="B441">
        <f>腐蚀速率!B445</f>
        <v>4.3972504404749628</v>
      </c>
      <c r="C441">
        <f>腐蚀速率!G445</f>
        <v>2.2625938210283157E-2</v>
      </c>
      <c r="F441">
        <f t="shared" si="6"/>
        <v>4.3972504404749628</v>
      </c>
      <c r="G441">
        <f>腐蚀速率!O445</f>
        <v>2.2625938210283157E-2</v>
      </c>
    </row>
    <row r="442" spans="2:7" x14ac:dyDescent="0.25">
      <c r="B442">
        <f>腐蚀速率!B446</f>
        <v>4.3972504406749628</v>
      </c>
      <c r="C442">
        <f>腐蚀速率!G446</f>
        <v>2.2625938210283157E-2</v>
      </c>
      <c r="F442">
        <f t="shared" si="6"/>
        <v>4.3972504406749628</v>
      </c>
      <c r="G442">
        <f>腐蚀速率!O446</f>
        <v>2.2625938210283157E-2</v>
      </c>
    </row>
    <row r="443" spans="2:7" x14ac:dyDescent="0.25">
      <c r="B443">
        <f>腐蚀速率!B447</f>
        <v>4.3972504496749627</v>
      </c>
      <c r="C443">
        <f>腐蚀速率!G447</f>
        <v>2.2625938210283157E-2</v>
      </c>
      <c r="F443">
        <f t="shared" si="6"/>
        <v>4.3972504496749627</v>
      </c>
      <c r="G443">
        <f>腐蚀速率!O447</f>
        <v>2.2625938210283157E-2</v>
      </c>
    </row>
    <row r="444" spans="2:7" x14ac:dyDescent="0.25">
      <c r="B444">
        <f>腐蚀速率!B448</f>
        <v>4.3972505396749622</v>
      </c>
      <c r="C444">
        <f>腐蚀速率!G448</f>
        <v>2.2625938210283157E-2</v>
      </c>
      <c r="F444">
        <f t="shared" si="6"/>
        <v>4.3972505396749622</v>
      </c>
      <c r="G444">
        <f>腐蚀速率!O448</f>
        <v>2.2625938210283157E-2</v>
      </c>
    </row>
    <row r="445" spans="2:7" x14ac:dyDescent="0.25">
      <c r="B445">
        <f>腐蚀速率!B449</f>
        <v>4.3972514396749629</v>
      </c>
      <c r="C445">
        <f>腐蚀速率!G449</f>
        <v>2.2625938210283157E-2</v>
      </c>
      <c r="F445">
        <f t="shared" si="6"/>
        <v>4.3972514396749629</v>
      </c>
      <c r="G445">
        <f>腐蚀速率!O449</f>
        <v>2.2625938210283157E-2</v>
      </c>
    </row>
    <row r="446" spans="2:7" x14ac:dyDescent="0.25">
      <c r="B446">
        <f>腐蚀速率!B450</f>
        <v>4.3972579264869269</v>
      </c>
      <c r="C446">
        <f>腐蚀速率!G450</f>
        <v>2.2625938210283157E-2</v>
      </c>
      <c r="F446">
        <f t="shared" si="6"/>
        <v>4.3972579264869269</v>
      </c>
      <c r="G446">
        <f>腐蚀速率!O450</f>
        <v>2.2625938210283157E-2</v>
      </c>
    </row>
    <row r="447" spans="2:7" x14ac:dyDescent="0.25">
      <c r="B447">
        <f>腐蚀速率!B451</f>
        <v>4.3972604396749624</v>
      </c>
      <c r="C447">
        <f>腐蚀速率!G451</f>
        <v>2.2625938210283157E-2</v>
      </c>
      <c r="F447">
        <f t="shared" si="6"/>
        <v>4.3972604396749624</v>
      </c>
      <c r="G447">
        <f>腐蚀速率!O451</f>
        <v>2.2625938210283157E-2</v>
      </c>
    </row>
    <row r="448" spans="2:7" x14ac:dyDescent="0.25">
      <c r="B448">
        <f>腐蚀速率!B452</f>
        <v>4.3972704396749629</v>
      </c>
      <c r="C448">
        <f>腐蚀速率!G452</f>
        <v>2.2625938210283157E-2</v>
      </c>
      <c r="F448">
        <f t="shared" si="6"/>
        <v>4.3972704396749629</v>
      </c>
      <c r="G448">
        <f>腐蚀速率!O452</f>
        <v>2.2625938210283157E-2</v>
      </c>
    </row>
    <row r="449" spans="2:7" x14ac:dyDescent="0.25">
      <c r="B449">
        <f>腐蚀速率!B453</f>
        <v>4.3973004396749626</v>
      </c>
      <c r="C449">
        <f>腐蚀速率!G453</f>
        <v>2.2625938210283157E-2</v>
      </c>
      <c r="F449">
        <f t="shared" si="6"/>
        <v>4.3973004396749626</v>
      </c>
      <c r="G449">
        <f>腐蚀速率!O453</f>
        <v>2.2625938210283157E-2</v>
      </c>
    </row>
    <row r="450" spans="2:7" x14ac:dyDescent="0.25">
      <c r="B450">
        <f>腐蚀速率!B454</f>
        <v>4.3973304396749624</v>
      </c>
      <c r="C450">
        <f>腐蚀速率!G454</f>
        <v>2.2625938210283157E-2</v>
      </c>
      <c r="F450">
        <f t="shared" si="6"/>
        <v>4.3973304396749624</v>
      </c>
      <c r="G450">
        <f>腐蚀速率!O454</f>
        <v>2.2625938210283157E-2</v>
      </c>
    </row>
    <row r="451" spans="2:7" x14ac:dyDescent="0.25">
      <c r="B451">
        <f>腐蚀速率!B455</f>
        <v>4.3973504396749625</v>
      </c>
      <c r="C451">
        <f>腐蚀速率!G455</f>
        <v>2.2625938210283157E-2</v>
      </c>
      <c r="F451">
        <f t="shared" ref="F451:F514" si="7">B451</f>
        <v>4.3973504396749625</v>
      </c>
      <c r="G451">
        <f>腐蚀速率!O455</f>
        <v>2.2625938210283157E-2</v>
      </c>
    </row>
    <row r="452" spans="2:7" x14ac:dyDescent="0.25">
      <c r="B452">
        <f>腐蚀速率!B456</f>
        <v>4.3974504396749623</v>
      </c>
      <c r="C452">
        <f>腐蚀速率!G456</f>
        <v>2.2625938210283157E-2</v>
      </c>
      <c r="F452">
        <f t="shared" si="7"/>
        <v>4.3974504396749623</v>
      </c>
      <c r="G452">
        <f>腐蚀速率!O456</f>
        <v>2.2625938210283157E-2</v>
      </c>
    </row>
    <row r="453" spans="2:7" x14ac:dyDescent="0.25">
      <c r="B453">
        <f>腐蚀速率!B457</f>
        <v>4.3977504396749625</v>
      </c>
      <c r="C453">
        <f>腐蚀速率!G457</f>
        <v>2.2625938210283157E-2</v>
      </c>
      <c r="F453">
        <f t="shared" si="7"/>
        <v>4.3977504396749625</v>
      </c>
      <c r="G453">
        <f>腐蚀速率!O457</f>
        <v>2.2625938210283157E-2</v>
      </c>
    </row>
    <row r="454" spans="2:7" x14ac:dyDescent="0.25">
      <c r="B454">
        <f>腐蚀速率!B458</f>
        <v>4.3980504396749627</v>
      </c>
      <c r="C454">
        <f>腐蚀速率!G458</f>
        <v>2.2625938210283157E-2</v>
      </c>
      <c r="F454">
        <f t="shared" si="7"/>
        <v>4.3980504396749627</v>
      </c>
      <c r="G454">
        <f>腐蚀速率!O458</f>
        <v>2.2625938210283157E-2</v>
      </c>
    </row>
    <row r="455" spans="2:7" x14ac:dyDescent="0.25">
      <c r="B455">
        <f>腐蚀速率!B459</f>
        <v>4.3982504396749622</v>
      </c>
      <c r="C455">
        <f>腐蚀速率!G459</f>
        <v>2.2625938210283157E-2</v>
      </c>
      <c r="F455">
        <f t="shared" si="7"/>
        <v>4.3982504396749622</v>
      </c>
      <c r="G455">
        <f>腐蚀速率!O459</f>
        <v>2.2625938210283157E-2</v>
      </c>
    </row>
    <row r="456" spans="2:7" x14ac:dyDescent="0.25">
      <c r="B456">
        <f>腐蚀速率!B460</f>
        <v>4.3992504396749625</v>
      </c>
      <c r="C456">
        <f>腐蚀速率!G460</f>
        <v>2.2625938210283157E-2</v>
      </c>
      <c r="F456">
        <f t="shared" si="7"/>
        <v>4.3992504396749625</v>
      </c>
      <c r="G456">
        <f>腐蚀速率!O460</f>
        <v>2.2625938210283157E-2</v>
      </c>
    </row>
    <row r="457" spans="2:7" x14ac:dyDescent="0.25">
      <c r="B457">
        <f>腐蚀速率!B461</f>
        <v>4.4022504396749627</v>
      </c>
      <c r="C457">
        <f>腐蚀速率!G461</f>
        <v>2.2625938210283157E-2</v>
      </c>
      <c r="F457">
        <f t="shared" si="7"/>
        <v>4.4022504396749627</v>
      </c>
      <c r="G457">
        <f>腐蚀速率!O461</f>
        <v>2.2625938210283157E-2</v>
      </c>
    </row>
    <row r="458" spans="2:7" x14ac:dyDescent="0.25">
      <c r="B458">
        <f>腐蚀速率!B462</f>
        <v>4.4052504396749628</v>
      </c>
      <c r="C458">
        <f>腐蚀速率!G462</f>
        <v>2.2625938210283157E-2</v>
      </c>
      <c r="F458">
        <f t="shared" si="7"/>
        <v>4.4052504396749628</v>
      </c>
      <c r="G458">
        <f>腐蚀速率!O462</f>
        <v>2.2625938210283157E-2</v>
      </c>
    </row>
    <row r="459" spans="2:7" x14ac:dyDescent="0.25">
      <c r="B459">
        <f>腐蚀速率!B463</f>
        <v>4.4072504396749625</v>
      </c>
      <c r="C459">
        <f>腐蚀速率!G463</f>
        <v>2.2625938210283157E-2</v>
      </c>
      <c r="F459">
        <f t="shared" si="7"/>
        <v>4.4072504396749625</v>
      </c>
      <c r="G459">
        <f>腐蚀速率!O463</f>
        <v>2.2625938210283157E-2</v>
      </c>
    </row>
    <row r="460" spans="2:7" x14ac:dyDescent="0.25">
      <c r="B460">
        <f>腐蚀速率!B464</f>
        <v>4.4172504396749623</v>
      </c>
      <c r="C460">
        <f>腐蚀速率!G464</f>
        <v>2.2625938210283157E-2</v>
      </c>
      <c r="F460">
        <f t="shared" si="7"/>
        <v>4.4172504396749623</v>
      </c>
      <c r="G460">
        <f>腐蚀速率!O464</f>
        <v>2.2625938210283157E-2</v>
      </c>
    </row>
    <row r="461" spans="2:7" x14ac:dyDescent="0.25">
      <c r="B461">
        <f>腐蚀速率!B465</f>
        <v>4.4472504396749626</v>
      </c>
      <c r="C461">
        <f>腐蚀速率!G465</f>
        <v>2.2625938210283157E-2</v>
      </c>
      <c r="F461">
        <f t="shared" si="7"/>
        <v>4.4472504396749626</v>
      </c>
      <c r="G461">
        <f>腐蚀速率!O465</f>
        <v>2.2625938210283157E-2</v>
      </c>
    </row>
    <row r="462" spans="2:7" x14ac:dyDescent="0.25">
      <c r="B462">
        <f>腐蚀速率!B466</f>
        <v>4.4772504396749628</v>
      </c>
      <c r="C462">
        <f>腐蚀速率!G466</f>
        <v>2.2625938210283157E-2</v>
      </c>
      <c r="F462">
        <f t="shared" si="7"/>
        <v>4.4772504396749628</v>
      </c>
      <c r="G462">
        <f>腐蚀速率!O466</f>
        <v>2.2625938210283157E-2</v>
      </c>
    </row>
    <row r="463" spans="2:7" x14ac:dyDescent="0.25">
      <c r="B463">
        <f>腐蚀速率!B467</f>
        <v>4.4972504396749624</v>
      </c>
      <c r="C463">
        <f>腐蚀速率!G467</f>
        <v>2.2625938210283157E-2</v>
      </c>
      <c r="F463">
        <f t="shared" si="7"/>
        <v>4.4972504396749624</v>
      </c>
      <c r="G463">
        <f>腐蚀速率!O467</f>
        <v>2.2625938210283157E-2</v>
      </c>
    </row>
    <row r="464" spans="2:7" x14ac:dyDescent="0.25">
      <c r="B464">
        <f>腐蚀速率!B468</f>
        <v>4.5472504396749622</v>
      </c>
      <c r="C464">
        <f>腐蚀速率!G468</f>
        <v>2.2625938210283157E-2</v>
      </c>
      <c r="F464">
        <f t="shared" si="7"/>
        <v>4.5472504396749622</v>
      </c>
      <c r="G464">
        <f>腐蚀速率!O468</f>
        <v>2.2625938210283157E-2</v>
      </c>
    </row>
    <row r="465" spans="2:7" x14ac:dyDescent="0.25">
      <c r="B465">
        <f>腐蚀速率!B469</f>
        <v>4.5972504396749621</v>
      </c>
      <c r="C465">
        <f>腐蚀速率!G469</f>
        <v>2.2625938210283157E-2</v>
      </c>
      <c r="F465">
        <f t="shared" si="7"/>
        <v>4.5972504396749621</v>
      </c>
      <c r="G465">
        <f>腐蚀速率!O469</f>
        <v>2.2625938210283157E-2</v>
      </c>
    </row>
    <row r="466" spans="2:7" x14ac:dyDescent="0.25">
      <c r="B466">
        <f>腐蚀速率!B470</f>
        <v>4.6472504396749628</v>
      </c>
      <c r="C466">
        <f>腐蚀速率!G470</f>
        <v>2.2625938210283157E-2</v>
      </c>
      <c r="F466">
        <f t="shared" si="7"/>
        <v>4.6472504396749628</v>
      </c>
      <c r="G466">
        <f>腐蚀速率!O470</f>
        <v>2.2625938210283157E-2</v>
      </c>
    </row>
    <row r="467" spans="2:7" x14ac:dyDescent="0.25">
      <c r="B467">
        <f>腐蚀速率!B471</f>
        <v>4.6903994707450316</v>
      </c>
      <c r="C467">
        <f>腐蚀速率!G471</f>
        <v>2.2625938210283157E-2</v>
      </c>
      <c r="F467">
        <f t="shared" si="7"/>
        <v>4.6903994707450316</v>
      </c>
      <c r="G467">
        <f>腐蚀速率!O471</f>
        <v>2.2625938210283157E-2</v>
      </c>
    </row>
    <row r="468" spans="2:7" x14ac:dyDescent="0.25">
      <c r="B468">
        <f>腐蚀速率!B472</f>
        <v>4.6903994708450316</v>
      </c>
      <c r="C468">
        <f>腐蚀速率!G472</f>
        <v>2.2625938210283157E-2</v>
      </c>
      <c r="F468">
        <f t="shared" si="7"/>
        <v>4.6903994708450316</v>
      </c>
      <c r="G468">
        <f>腐蚀速率!O472</f>
        <v>2.2625938210283157E-2</v>
      </c>
    </row>
    <row r="469" spans="2:7" x14ac:dyDescent="0.25">
      <c r="B469">
        <f>腐蚀速率!B473</f>
        <v>4.6903994711450316</v>
      </c>
      <c r="C469">
        <f>腐蚀速率!G473</f>
        <v>2.2625938210283157E-2</v>
      </c>
      <c r="F469">
        <f t="shared" si="7"/>
        <v>4.6903994711450316</v>
      </c>
      <c r="G469">
        <f>腐蚀速率!O473</f>
        <v>2.2625938210283157E-2</v>
      </c>
    </row>
    <row r="470" spans="2:7" x14ac:dyDescent="0.25">
      <c r="B470">
        <f>腐蚀速率!B474</f>
        <v>4.6903994715450317</v>
      </c>
      <c r="C470">
        <f>腐蚀速率!G474</f>
        <v>2.2625938210283157E-2</v>
      </c>
      <c r="F470">
        <f t="shared" si="7"/>
        <v>4.6903994715450317</v>
      </c>
      <c r="G470">
        <f>腐蚀速率!O474</f>
        <v>2.2625938210283157E-2</v>
      </c>
    </row>
    <row r="471" spans="2:7" x14ac:dyDescent="0.25">
      <c r="B471">
        <f>腐蚀速率!B475</f>
        <v>4.6903994717450317</v>
      </c>
      <c r="C471">
        <f>腐蚀速率!G475</f>
        <v>2.2625938210283157E-2</v>
      </c>
      <c r="F471">
        <f t="shared" si="7"/>
        <v>4.6903994717450317</v>
      </c>
      <c r="G471">
        <f>腐蚀速率!O475</f>
        <v>2.2625938210283157E-2</v>
      </c>
    </row>
    <row r="472" spans="2:7" x14ac:dyDescent="0.25">
      <c r="B472">
        <f>腐蚀速率!B476</f>
        <v>4.6903994807450315</v>
      </c>
      <c r="C472">
        <f>腐蚀速率!G476</f>
        <v>2.2625938210283157E-2</v>
      </c>
      <c r="F472">
        <f t="shared" si="7"/>
        <v>4.6903994807450315</v>
      </c>
      <c r="G472">
        <f>腐蚀速率!O476</f>
        <v>2.2625938210283157E-2</v>
      </c>
    </row>
    <row r="473" spans="2:7" x14ac:dyDescent="0.25">
      <c r="B473">
        <f>腐蚀速率!B477</f>
        <v>4.6903995707450319</v>
      </c>
      <c r="C473">
        <f>腐蚀速率!G477</f>
        <v>2.2625938210283157E-2</v>
      </c>
      <c r="F473">
        <f t="shared" si="7"/>
        <v>4.6903995707450319</v>
      </c>
      <c r="G473">
        <f>腐蚀速率!O477</f>
        <v>2.2625938210283157E-2</v>
      </c>
    </row>
    <row r="474" spans="2:7" x14ac:dyDescent="0.25">
      <c r="B474">
        <f>腐蚀速率!B478</f>
        <v>4.6904004707450317</v>
      </c>
      <c r="C474">
        <f>腐蚀速率!G478</f>
        <v>2.2625938210283157E-2</v>
      </c>
      <c r="F474">
        <f t="shared" si="7"/>
        <v>4.6904004707450317</v>
      </c>
      <c r="G474">
        <f>腐蚀速率!O478</f>
        <v>2.2625938210283157E-2</v>
      </c>
    </row>
    <row r="475" spans="2:7" x14ac:dyDescent="0.25">
      <c r="B475">
        <f>腐蚀速率!B479</f>
        <v>4.6904069575569958</v>
      </c>
      <c r="C475">
        <f>腐蚀速率!G479</f>
        <v>2.2625938210283157E-2</v>
      </c>
      <c r="F475">
        <f t="shared" si="7"/>
        <v>4.6904069575569958</v>
      </c>
      <c r="G475">
        <f>腐蚀速率!O479</f>
        <v>2.2625938210283157E-2</v>
      </c>
    </row>
    <row r="476" spans="2:7" x14ac:dyDescent="0.25">
      <c r="B476">
        <f>腐蚀速率!B480</f>
        <v>4.6904094707450312</v>
      </c>
      <c r="C476">
        <f>腐蚀速率!G480</f>
        <v>2.2625938210283157E-2</v>
      </c>
      <c r="F476">
        <f t="shared" si="7"/>
        <v>4.6904094707450312</v>
      </c>
      <c r="G476">
        <f>腐蚀速率!O480</f>
        <v>2.2625938210283157E-2</v>
      </c>
    </row>
    <row r="477" spans="2:7" x14ac:dyDescent="0.25">
      <c r="B477">
        <f>腐蚀速率!B481</f>
        <v>4.6904194707450317</v>
      </c>
      <c r="C477">
        <f>腐蚀速率!G481</f>
        <v>2.2625938210283157E-2</v>
      </c>
      <c r="F477">
        <f t="shared" si="7"/>
        <v>4.6904194707450317</v>
      </c>
      <c r="G477">
        <f>腐蚀速率!O481</f>
        <v>2.2625938210283157E-2</v>
      </c>
    </row>
    <row r="478" spans="2:7" x14ac:dyDescent="0.25">
      <c r="B478">
        <f>腐蚀速率!B482</f>
        <v>4.6904494707450315</v>
      </c>
      <c r="C478">
        <f>腐蚀速率!G482</f>
        <v>2.2625938210283157E-2</v>
      </c>
      <c r="F478">
        <f t="shared" si="7"/>
        <v>4.6904494707450315</v>
      </c>
      <c r="G478">
        <f>腐蚀速率!O482</f>
        <v>2.2625938210283157E-2</v>
      </c>
    </row>
    <row r="479" spans="2:7" x14ac:dyDescent="0.25">
      <c r="B479">
        <f>腐蚀速率!B483</f>
        <v>4.6904794707450312</v>
      </c>
      <c r="C479">
        <f>腐蚀速率!G483</f>
        <v>2.2625938210283157E-2</v>
      </c>
      <c r="F479">
        <f t="shared" si="7"/>
        <v>4.6904794707450312</v>
      </c>
      <c r="G479">
        <f>腐蚀速率!O483</f>
        <v>2.2625938210283157E-2</v>
      </c>
    </row>
    <row r="480" spans="2:7" x14ac:dyDescent="0.25">
      <c r="B480">
        <f>腐蚀速率!B484</f>
        <v>4.6904994707450314</v>
      </c>
      <c r="C480">
        <f>腐蚀速率!G484</f>
        <v>2.2625938210283157E-2</v>
      </c>
      <c r="F480">
        <f t="shared" si="7"/>
        <v>4.6904994707450314</v>
      </c>
      <c r="G480">
        <f>腐蚀速率!O484</f>
        <v>2.2625938210283157E-2</v>
      </c>
    </row>
    <row r="481" spans="2:7" x14ac:dyDescent="0.25">
      <c r="B481">
        <f>腐蚀速率!B485</f>
        <v>4.6905994707450311</v>
      </c>
      <c r="C481">
        <f>腐蚀速率!G485</f>
        <v>2.2625938210283157E-2</v>
      </c>
      <c r="F481">
        <f t="shared" si="7"/>
        <v>4.6905994707450311</v>
      </c>
      <c r="G481">
        <f>腐蚀速率!O485</f>
        <v>2.2625938210283157E-2</v>
      </c>
    </row>
    <row r="482" spans="2:7" x14ac:dyDescent="0.25">
      <c r="B482">
        <f>腐蚀速率!B486</f>
        <v>4.6908994707450313</v>
      </c>
      <c r="C482">
        <f>腐蚀速率!G486</f>
        <v>2.2625938210283157E-2</v>
      </c>
      <c r="F482">
        <f t="shared" si="7"/>
        <v>4.6908994707450313</v>
      </c>
      <c r="G482">
        <f>腐蚀速率!O486</f>
        <v>2.2625938210283157E-2</v>
      </c>
    </row>
    <row r="483" spans="2:7" x14ac:dyDescent="0.25">
      <c r="B483">
        <f>腐蚀速率!B487</f>
        <v>4.6911994707450315</v>
      </c>
      <c r="C483">
        <f>腐蚀速率!G487</f>
        <v>2.2625938210283157E-2</v>
      </c>
      <c r="F483">
        <f t="shared" si="7"/>
        <v>4.6911994707450315</v>
      </c>
      <c r="G483">
        <f>腐蚀速率!O487</f>
        <v>2.2625938210283157E-2</v>
      </c>
    </row>
    <row r="484" spans="2:7" x14ac:dyDescent="0.25">
      <c r="B484">
        <f>腐蚀速率!B488</f>
        <v>4.6913994707450319</v>
      </c>
      <c r="C484">
        <f>腐蚀速率!G488</f>
        <v>2.2625938210283157E-2</v>
      </c>
      <c r="F484">
        <f t="shared" si="7"/>
        <v>4.6913994707450319</v>
      </c>
      <c r="G484">
        <f>腐蚀速率!O488</f>
        <v>2.2625938210283157E-2</v>
      </c>
    </row>
    <row r="485" spans="2:7" x14ac:dyDescent="0.25">
      <c r="B485">
        <f>腐蚀速率!B489</f>
        <v>4.6923994707450314</v>
      </c>
      <c r="C485">
        <f>腐蚀速率!G489</f>
        <v>2.2625938210283157E-2</v>
      </c>
      <c r="F485">
        <f t="shared" si="7"/>
        <v>4.6923994707450314</v>
      </c>
      <c r="G485">
        <f>腐蚀速率!O489</f>
        <v>2.2625938210283157E-2</v>
      </c>
    </row>
    <row r="486" spans="2:7" x14ac:dyDescent="0.25">
      <c r="B486">
        <f>腐蚀速率!B490</f>
        <v>4.6953994707450315</v>
      </c>
      <c r="C486">
        <f>腐蚀速率!G490</f>
        <v>2.2625938210283157E-2</v>
      </c>
      <c r="F486">
        <f t="shared" si="7"/>
        <v>4.6953994707450315</v>
      </c>
      <c r="G486">
        <f>腐蚀速率!O490</f>
        <v>2.2625938210283157E-2</v>
      </c>
    </row>
    <row r="487" spans="2:7" x14ac:dyDescent="0.25">
      <c r="B487">
        <f>腐蚀速率!B491</f>
        <v>4.6983994707450316</v>
      </c>
      <c r="C487">
        <f>腐蚀速率!G491</f>
        <v>2.2625938210283157E-2</v>
      </c>
      <c r="F487">
        <f t="shared" si="7"/>
        <v>4.6983994707450316</v>
      </c>
      <c r="G487">
        <f>腐蚀速率!O491</f>
        <v>2.2625938210283157E-2</v>
      </c>
    </row>
    <row r="488" spans="2:7" x14ac:dyDescent="0.25">
      <c r="B488">
        <f>腐蚀速率!B492</f>
        <v>4.7003994707450314</v>
      </c>
      <c r="C488">
        <f>腐蚀速率!G492</f>
        <v>2.2625938210283157E-2</v>
      </c>
      <c r="F488">
        <f t="shared" si="7"/>
        <v>4.7003994707450314</v>
      </c>
      <c r="G488">
        <f>腐蚀速率!O492</f>
        <v>2.2625938210283157E-2</v>
      </c>
    </row>
    <row r="489" spans="2:7" x14ac:dyDescent="0.25">
      <c r="B489">
        <f>腐蚀速率!B493</f>
        <v>4.7103994707450312</v>
      </c>
      <c r="C489">
        <f>腐蚀速率!G493</f>
        <v>2.2625938210283157E-2</v>
      </c>
      <c r="F489">
        <f t="shared" si="7"/>
        <v>4.7103994707450312</v>
      </c>
      <c r="G489">
        <f>腐蚀速率!O493</f>
        <v>2.2625938210283157E-2</v>
      </c>
    </row>
    <row r="490" spans="2:7" x14ac:dyDescent="0.25">
      <c r="B490">
        <f>腐蚀速率!B494</f>
        <v>4.7403994707450314</v>
      </c>
      <c r="C490">
        <f>腐蚀速率!G494</f>
        <v>2.2625938210283157E-2</v>
      </c>
      <c r="F490">
        <f t="shared" si="7"/>
        <v>4.7403994707450314</v>
      </c>
      <c r="G490">
        <f>腐蚀速率!O494</f>
        <v>2.2625938210283157E-2</v>
      </c>
    </row>
    <row r="491" spans="2:7" x14ac:dyDescent="0.25">
      <c r="B491">
        <f>腐蚀速率!B495</f>
        <v>4.7703994707450317</v>
      </c>
      <c r="C491">
        <f>腐蚀速率!G495</f>
        <v>2.2625938210283157E-2</v>
      </c>
      <c r="F491">
        <f t="shared" si="7"/>
        <v>4.7703994707450317</v>
      </c>
      <c r="G491">
        <f>腐蚀速率!O495</f>
        <v>2.2625938210283157E-2</v>
      </c>
    </row>
    <row r="492" spans="2:7" x14ac:dyDescent="0.25">
      <c r="B492">
        <f>腐蚀速率!B496</f>
        <v>4.7903994707450313</v>
      </c>
      <c r="C492">
        <f>腐蚀速率!G496</f>
        <v>2.2625938210283157E-2</v>
      </c>
      <c r="F492">
        <f t="shared" si="7"/>
        <v>4.7903994707450313</v>
      </c>
      <c r="G492">
        <f>腐蚀速率!O496</f>
        <v>2.2625938210283157E-2</v>
      </c>
    </row>
    <row r="493" spans="2:7" x14ac:dyDescent="0.25">
      <c r="B493">
        <f>腐蚀速率!B497</f>
        <v>4.840399470745032</v>
      </c>
      <c r="C493">
        <f>腐蚀速率!G497</f>
        <v>2.2625938210283157E-2</v>
      </c>
      <c r="F493">
        <f t="shared" si="7"/>
        <v>4.840399470745032</v>
      </c>
      <c r="G493">
        <f>腐蚀速率!O497</f>
        <v>2.2625938210283157E-2</v>
      </c>
    </row>
    <row r="494" spans="2:7" x14ac:dyDescent="0.25">
      <c r="B494">
        <f>腐蚀速率!B498</f>
        <v>4.8903994707450318</v>
      </c>
      <c r="C494">
        <f>腐蚀速率!G498</f>
        <v>2.2625938210283157E-2</v>
      </c>
      <c r="F494">
        <f t="shared" si="7"/>
        <v>4.8903994707450318</v>
      </c>
      <c r="G494">
        <f>腐蚀速率!O498</f>
        <v>2.2625938210283157E-2</v>
      </c>
    </row>
    <row r="495" spans="2:7" x14ac:dyDescent="0.25">
      <c r="B495">
        <f>腐蚀速率!B499</f>
        <v>4.9403994707450316</v>
      </c>
      <c r="C495">
        <f>腐蚀速率!G499</f>
        <v>2.2625938210283157E-2</v>
      </c>
      <c r="F495">
        <f t="shared" si="7"/>
        <v>4.9403994707450316</v>
      </c>
      <c r="G495">
        <f>腐蚀速率!O499</f>
        <v>2.2625938210283157E-2</v>
      </c>
    </row>
    <row r="496" spans="2:7" x14ac:dyDescent="0.25">
      <c r="B496">
        <f>腐蚀速率!B500</f>
        <v>4.9835485018151005</v>
      </c>
      <c r="C496">
        <f>腐蚀速率!G500</f>
        <v>2.2625938210283157E-2</v>
      </c>
      <c r="F496">
        <f t="shared" si="7"/>
        <v>4.9835485018151005</v>
      </c>
      <c r="G496">
        <f>腐蚀速率!O500</f>
        <v>2.2625938210283157E-2</v>
      </c>
    </row>
    <row r="497" spans="2:7" x14ac:dyDescent="0.25">
      <c r="B497">
        <f>腐蚀速率!B501</f>
        <v>4.9835485019151005</v>
      </c>
      <c r="C497">
        <f>腐蚀速率!G501</f>
        <v>2.2625938210283157E-2</v>
      </c>
      <c r="F497">
        <f t="shared" si="7"/>
        <v>4.9835485019151005</v>
      </c>
      <c r="G497">
        <f>腐蚀速率!O501</f>
        <v>2.2625938210283157E-2</v>
      </c>
    </row>
    <row r="498" spans="2:7" x14ac:dyDescent="0.25">
      <c r="B498">
        <f>腐蚀速率!B502</f>
        <v>4.9835485022151005</v>
      </c>
      <c r="C498">
        <f>腐蚀速率!G502</f>
        <v>2.2625938210283157E-2</v>
      </c>
      <c r="F498">
        <f t="shared" si="7"/>
        <v>4.9835485022151005</v>
      </c>
      <c r="G498">
        <f>腐蚀速率!O502</f>
        <v>2.2625938210283157E-2</v>
      </c>
    </row>
    <row r="499" spans="2:7" x14ac:dyDescent="0.25">
      <c r="B499">
        <f>腐蚀速率!B503</f>
        <v>4.9835485026151005</v>
      </c>
      <c r="C499">
        <f>腐蚀速率!G503</f>
        <v>2.2625938210283157E-2</v>
      </c>
      <c r="F499">
        <f t="shared" si="7"/>
        <v>4.9835485026151005</v>
      </c>
      <c r="G499">
        <f>腐蚀速率!O503</f>
        <v>2.2625938210283157E-2</v>
      </c>
    </row>
    <row r="500" spans="2:7" x14ac:dyDescent="0.25">
      <c r="B500">
        <f>腐蚀速率!B504</f>
        <v>4.9835485028151005</v>
      </c>
      <c r="C500">
        <f>腐蚀速率!G504</f>
        <v>2.2625938210283157E-2</v>
      </c>
      <c r="F500">
        <f t="shared" si="7"/>
        <v>4.9835485028151005</v>
      </c>
      <c r="G500">
        <f>腐蚀速率!O504</f>
        <v>2.2625938210283157E-2</v>
      </c>
    </row>
    <row r="501" spans="2:7" x14ac:dyDescent="0.25">
      <c r="B501">
        <f>腐蚀速率!B505</f>
        <v>4.9835485118151004</v>
      </c>
      <c r="C501">
        <f>腐蚀速率!G505</f>
        <v>2.2625938210283157E-2</v>
      </c>
      <c r="F501">
        <f t="shared" si="7"/>
        <v>4.9835485118151004</v>
      </c>
      <c r="G501">
        <f>腐蚀速率!O505</f>
        <v>2.2625938210283157E-2</v>
      </c>
    </row>
    <row r="502" spans="2:7" x14ac:dyDescent="0.25">
      <c r="B502">
        <f>腐蚀速率!B506</f>
        <v>4.9835486018151007</v>
      </c>
      <c r="C502">
        <f>腐蚀速率!G506</f>
        <v>2.2625938210283157E-2</v>
      </c>
      <c r="F502">
        <f t="shared" si="7"/>
        <v>4.9835486018151007</v>
      </c>
      <c r="G502">
        <f>腐蚀速率!O506</f>
        <v>2.2625938210283157E-2</v>
      </c>
    </row>
    <row r="503" spans="2:7" x14ac:dyDescent="0.25">
      <c r="B503">
        <f>腐蚀速率!B507</f>
        <v>4.9835495018151006</v>
      </c>
      <c r="C503">
        <f>腐蚀速率!G507</f>
        <v>2.2625938210283157E-2</v>
      </c>
      <c r="F503">
        <f t="shared" si="7"/>
        <v>4.9835495018151006</v>
      </c>
      <c r="G503">
        <f>腐蚀速率!O507</f>
        <v>2.2625938210283157E-2</v>
      </c>
    </row>
    <row r="504" spans="2:7" x14ac:dyDescent="0.25">
      <c r="B504">
        <f>腐蚀速率!B508</f>
        <v>4.9835559886270646</v>
      </c>
      <c r="C504">
        <f>腐蚀速率!G508</f>
        <v>2.2625938210283157E-2</v>
      </c>
      <c r="F504">
        <f t="shared" si="7"/>
        <v>4.9835559886270646</v>
      </c>
      <c r="G504">
        <f>腐蚀速率!O508</f>
        <v>2.2625938210283157E-2</v>
      </c>
    </row>
    <row r="505" spans="2:7" x14ac:dyDescent="0.25">
      <c r="B505">
        <f>腐蚀速率!B509</f>
        <v>4.983558501815101</v>
      </c>
      <c r="C505">
        <f>腐蚀速率!G509</f>
        <v>2.2625938210283157E-2</v>
      </c>
      <c r="F505">
        <f t="shared" si="7"/>
        <v>4.983558501815101</v>
      </c>
      <c r="G505">
        <f>腐蚀速率!O509</f>
        <v>2.2625938210283157E-2</v>
      </c>
    </row>
    <row r="506" spans="2:7" x14ac:dyDescent="0.25">
      <c r="B506">
        <f>腐蚀速率!B510</f>
        <v>4.9835685018151006</v>
      </c>
      <c r="C506">
        <f>腐蚀速率!G510</f>
        <v>2.2625938210283157E-2</v>
      </c>
      <c r="F506">
        <f t="shared" si="7"/>
        <v>4.9835685018151006</v>
      </c>
      <c r="G506">
        <f>腐蚀速率!O510</f>
        <v>2.2625938210283157E-2</v>
      </c>
    </row>
    <row r="507" spans="2:7" x14ac:dyDescent="0.25">
      <c r="B507">
        <f>腐蚀速率!B511</f>
        <v>4.9835985018151003</v>
      </c>
      <c r="C507">
        <f>腐蚀速率!G511</f>
        <v>2.2625938210283157E-2</v>
      </c>
      <c r="F507">
        <f t="shared" si="7"/>
        <v>4.9835985018151003</v>
      </c>
      <c r="G507">
        <f>腐蚀速率!O511</f>
        <v>2.2625938210283157E-2</v>
      </c>
    </row>
    <row r="508" spans="2:7" x14ac:dyDescent="0.25">
      <c r="B508">
        <f>腐蚀速率!B512</f>
        <v>4.983628501815101</v>
      </c>
      <c r="C508">
        <f>腐蚀速率!G512</f>
        <v>2.2625938210283157E-2</v>
      </c>
      <c r="F508">
        <f t="shared" si="7"/>
        <v>4.983628501815101</v>
      </c>
      <c r="G508">
        <f>腐蚀速率!O512</f>
        <v>2.2625938210283157E-2</v>
      </c>
    </row>
    <row r="509" spans="2:7" x14ac:dyDescent="0.25">
      <c r="B509">
        <f>腐蚀速率!B513</f>
        <v>4.9836485018151002</v>
      </c>
      <c r="C509">
        <f>腐蚀速率!G513</f>
        <v>2.2625938210283157E-2</v>
      </c>
      <c r="F509">
        <f t="shared" si="7"/>
        <v>4.9836485018151002</v>
      </c>
      <c r="G509">
        <f>腐蚀速率!O513</f>
        <v>2.2625938210283157E-2</v>
      </c>
    </row>
    <row r="510" spans="2:7" x14ac:dyDescent="0.25">
      <c r="B510">
        <f>腐蚀速率!B514</f>
        <v>4.9837485018151009</v>
      </c>
      <c r="C510">
        <f>腐蚀速率!G514</f>
        <v>2.2625938210283157E-2</v>
      </c>
      <c r="F510">
        <f t="shared" si="7"/>
        <v>4.9837485018151009</v>
      </c>
      <c r="G510">
        <f>腐蚀速率!O514</f>
        <v>2.2625938210283157E-2</v>
      </c>
    </row>
    <row r="511" spans="2:7" x14ac:dyDescent="0.25">
      <c r="B511">
        <f>腐蚀速率!B515</f>
        <v>4.9840485018151011</v>
      </c>
      <c r="C511">
        <f>腐蚀速率!G515</f>
        <v>2.2625938210283157E-2</v>
      </c>
      <c r="F511">
        <f t="shared" si="7"/>
        <v>4.9840485018151011</v>
      </c>
      <c r="G511">
        <f>腐蚀速率!O515</f>
        <v>2.2625938210283157E-2</v>
      </c>
    </row>
    <row r="512" spans="2:7" x14ac:dyDescent="0.25">
      <c r="B512">
        <f>腐蚀速率!B516</f>
        <v>4.9843485018151004</v>
      </c>
      <c r="C512">
        <f>腐蚀速率!G516</f>
        <v>2.2625938210283157E-2</v>
      </c>
      <c r="F512">
        <f t="shared" si="7"/>
        <v>4.9843485018151004</v>
      </c>
      <c r="G512">
        <f>腐蚀速率!O516</f>
        <v>2.2625938210283157E-2</v>
      </c>
    </row>
    <row r="513" spans="2:7" x14ac:dyDescent="0.25">
      <c r="B513">
        <f>腐蚀速率!B517</f>
        <v>4.9845485018151008</v>
      </c>
      <c r="C513">
        <f>腐蚀速率!G517</f>
        <v>2.2625938210283157E-2</v>
      </c>
      <c r="F513">
        <f t="shared" si="7"/>
        <v>4.9845485018151008</v>
      </c>
      <c r="G513">
        <f>腐蚀速率!O517</f>
        <v>2.2625938210283157E-2</v>
      </c>
    </row>
    <row r="514" spans="2:7" x14ac:dyDescent="0.25">
      <c r="B514">
        <f>腐蚀速率!B518</f>
        <v>4.9855485018151011</v>
      </c>
      <c r="C514">
        <f>腐蚀速率!G518</f>
        <v>2.2625938210283157E-2</v>
      </c>
      <c r="F514">
        <f t="shared" si="7"/>
        <v>4.9855485018151011</v>
      </c>
      <c r="G514">
        <f>腐蚀速率!O518</f>
        <v>2.2625938210283157E-2</v>
      </c>
    </row>
    <row r="515" spans="2:7" x14ac:dyDescent="0.25">
      <c r="B515">
        <f>腐蚀速率!B519</f>
        <v>4.9885485018151003</v>
      </c>
      <c r="C515">
        <f>腐蚀速率!G519</f>
        <v>2.2625938210283157E-2</v>
      </c>
      <c r="F515">
        <f t="shared" ref="F515:F578" si="8">B515</f>
        <v>4.9885485018151003</v>
      </c>
      <c r="G515">
        <f>腐蚀速率!O519</f>
        <v>2.2625938210283157E-2</v>
      </c>
    </row>
    <row r="516" spans="2:7" x14ac:dyDescent="0.25">
      <c r="B516">
        <f>腐蚀速率!B520</f>
        <v>4.9915485018151005</v>
      </c>
      <c r="C516">
        <f>腐蚀速率!G520</f>
        <v>2.2625938210283157E-2</v>
      </c>
      <c r="F516">
        <f t="shared" si="8"/>
        <v>4.9915485018151005</v>
      </c>
      <c r="G516">
        <f>腐蚀速率!O520</f>
        <v>2.2625938210283157E-2</v>
      </c>
    </row>
    <row r="517" spans="2:7" x14ac:dyDescent="0.25">
      <c r="B517">
        <f>腐蚀速率!B521</f>
        <v>4.9935485018151002</v>
      </c>
      <c r="C517">
        <f>腐蚀速率!G521</f>
        <v>2.2625938210283157E-2</v>
      </c>
      <c r="F517">
        <f t="shared" si="8"/>
        <v>4.9935485018151002</v>
      </c>
      <c r="G517">
        <f>腐蚀速率!O521</f>
        <v>2.2625938210283157E-2</v>
      </c>
    </row>
    <row r="518" spans="2:7" x14ac:dyDescent="0.25">
      <c r="B518">
        <f>腐蚀速率!B522</f>
        <v>5.0035485018151009</v>
      </c>
      <c r="C518">
        <f>腐蚀速率!G522</f>
        <v>2.2625938210283157E-2</v>
      </c>
      <c r="F518">
        <f t="shared" si="8"/>
        <v>5.0035485018151009</v>
      </c>
      <c r="G518">
        <f>腐蚀速率!O522</f>
        <v>2.2625938210283157E-2</v>
      </c>
    </row>
    <row r="519" spans="2:7" x14ac:dyDescent="0.25">
      <c r="B519">
        <f>腐蚀速率!B523</f>
        <v>5.0335485018151012</v>
      </c>
      <c r="C519">
        <f>腐蚀速率!G523</f>
        <v>2.2625938210283157E-2</v>
      </c>
      <c r="F519">
        <f t="shared" si="8"/>
        <v>5.0335485018151012</v>
      </c>
      <c r="G519">
        <f>腐蚀速率!O523</f>
        <v>2.2625938210283157E-2</v>
      </c>
    </row>
    <row r="520" spans="2:7" x14ac:dyDescent="0.25">
      <c r="B520">
        <f>腐蚀速率!B524</f>
        <v>5.0635485018151005</v>
      </c>
      <c r="C520">
        <f>腐蚀速率!G524</f>
        <v>2.2625938210283157E-2</v>
      </c>
      <c r="F520">
        <f t="shared" si="8"/>
        <v>5.0635485018151005</v>
      </c>
      <c r="G520">
        <f>腐蚀速率!O524</f>
        <v>2.2625938210283157E-2</v>
      </c>
    </row>
    <row r="521" spans="2:7" x14ac:dyDescent="0.25">
      <c r="B521">
        <f>腐蚀速率!B525</f>
        <v>5.083548501815101</v>
      </c>
      <c r="C521">
        <f>腐蚀速率!G525</f>
        <v>2.2625938210283157E-2</v>
      </c>
      <c r="F521">
        <f t="shared" si="8"/>
        <v>5.083548501815101</v>
      </c>
      <c r="G521">
        <f>腐蚀速率!O525</f>
        <v>2.2625938210283157E-2</v>
      </c>
    </row>
    <row r="522" spans="2:7" x14ac:dyDescent="0.25">
      <c r="B522">
        <f>腐蚀速率!B526</f>
        <v>5.1335485018151008</v>
      </c>
      <c r="C522">
        <f>腐蚀速率!G526</f>
        <v>2.2625938210283157E-2</v>
      </c>
      <c r="F522">
        <f t="shared" si="8"/>
        <v>5.1335485018151008</v>
      </c>
      <c r="G522">
        <f>腐蚀速率!O526</f>
        <v>2.2625938210283157E-2</v>
      </c>
    </row>
    <row r="523" spans="2:7" x14ac:dyDescent="0.25">
      <c r="B523">
        <f>腐蚀速率!B527</f>
        <v>5.1835485018151006</v>
      </c>
      <c r="C523">
        <f>腐蚀速率!G527</f>
        <v>2.2625938210283157E-2</v>
      </c>
      <c r="F523">
        <f t="shared" si="8"/>
        <v>5.1835485018151006</v>
      </c>
      <c r="G523">
        <f>腐蚀速率!O527</f>
        <v>2.2625938210283157E-2</v>
      </c>
    </row>
    <row r="524" spans="2:7" x14ac:dyDescent="0.25">
      <c r="B524">
        <f>腐蚀速率!B528</f>
        <v>5.2335485018151005</v>
      </c>
      <c r="C524">
        <f>腐蚀速率!G528</f>
        <v>2.2625938210283157E-2</v>
      </c>
      <c r="F524">
        <f t="shared" si="8"/>
        <v>5.2335485018151005</v>
      </c>
      <c r="G524">
        <f>腐蚀速率!O528</f>
        <v>2.2625938210283157E-2</v>
      </c>
    </row>
    <row r="525" spans="2:7" x14ac:dyDescent="0.25">
      <c r="B525">
        <f>腐蚀速率!B529</f>
        <v>5.2766975328851693</v>
      </c>
      <c r="C525">
        <f>腐蚀速率!G529</f>
        <v>2.2625938210283157E-2</v>
      </c>
      <c r="F525">
        <f t="shared" si="8"/>
        <v>5.2766975328851693</v>
      </c>
      <c r="G525">
        <f>腐蚀速率!O529</f>
        <v>2.2625938210283157E-2</v>
      </c>
    </row>
    <row r="526" spans="2:7" x14ac:dyDescent="0.25">
      <c r="B526">
        <f>腐蚀速率!B530</f>
        <v>5.2766975329851693</v>
      </c>
      <c r="C526">
        <f>腐蚀速率!G530</f>
        <v>2.2625938210283157E-2</v>
      </c>
      <c r="F526">
        <f t="shared" si="8"/>
        <v>5.2766975329851693</v>
      </c>
      <c r="G526">
        <f>腐蚀速率!O530</f>
        <v>2.2625938210283157E-2</v>
      </c>
    </row>
    <row r="527" spans="2:7" x14ac:dyDescent="0.25">
      <c r="B527">
        <f>腐蚀速率!B531</f>
        <v>5.2766975332851693</v>
      </c>
      <c r="C527">
        <f>腐蚀速率!G531</f>
        <v>2.2625938210283157E-2</v>
      </c>
      <c r="F527">
        <f t="shared" si="8"/>
        <v>5.2766975332851693</v>
      </c>
      <c r="G527">
        <f>腐蚀速率!O531</f>
        <v>2.2625938210283157E-2</v>
      </c>
    </row>
    <row r="528" spans="2:7" x14ac:dyDescent="0.25">
      <c r="B528">
        <f>腐蚀速率!B532</f>
        <v>5.2766975336851694</v>
      </c>
      <c r="C528">
        <f>腐蚀速率!G532</f>
        <v>2.2625938210283157E-2</v>
      </c>
      <c r="F528">
        <f t="shared" si="8"/>
        <v>5.2766975336851694</v>
      </c>
      <c r="G528">
        <f>腐蚀速率!O532</f>
        <v>2.2625938210283157E-2</v>
      </c>
    </row>
    <row r="529" spans="2:7" x14ac:dyDescent="0.25">
      <c r="B529">
        <f>腐蚀速率!B533</f>
        <v>5.2766975338851694</v>
      </c>
      <c r="C529">
        <f>腐蚀速率!G533</f>
        <v>2.2625938210283157E-2</v>
      </c>
      <c r="F529">
        <f t="shared" si="8"/>
        <v>5.2766975338851694</v>
      </c>
      <c r="G529">
        <f>腐蚀速率!O533</f>
        <v>2.2625938210283157E-2</v>
      </c>
    </row>
    <row r="530" spans="2:7" x14ac:dyDescent="0.25">
      <c r="B530">
        <f>腐蚀速率!B534</f>
        <v>5.2766975428851692</v>
      </c>
      <c r="C530">
        <f>腐蚀速率!G534</f>
        <v>2.2625938210283157E-2</v>
      </c>
      <c r="F530">
        <f t="shared" si="8"/>
        <v>5.2766975428851692</v>
      </c>
      <c r="G530">
        <f>腐蚀速率!O534</f>
        <v>2.2625938210283157E-2</v>
      </c>
    </row>
    <row r="531" spans="2:7" x14ac:dyDescent="0.25">
      <c r="B531">
        <f>腐蚀速率!B535</f>
        <v>5.2766976328851696</v>
      </c>
      <c r="C531">
        <f>腐蚀速率!G535</f>
        <v>2.2625938210283157E-2</v>
      </c>
      <c r="F531">
        <f t="shared" si="8"/>
        <v>5.2766976328851696</v>
      </c>
      <c r="G531">
        <f>腐蚀速率!O535</f>
        <v>2.2625938210283157E-2</v>
      </c>
    </row>
    <row r="532" spans="2:7" x14ac:dyDescent="0.25">
      <c r="B532">
        <f>腐蚀速率!B536</f>
        <v>5.2766985328851694</v>
      </c>
      <c r="C532">
        <f>腐蚀速率!G536</f>
        <v>2.2625938210283157E-2</v>
      </c>
      <c r="F532">
        <f t="shared" si="8"/>
        <v>5.2766985328851694</v>
      </c>
      <c r="G532">
        <f>腐蚀速率!O536</f>
        <v>2.2625938210283157E-2</v>
      </c>
    </row>
    <row r="533" spans="2:7" x14ac:dyDescent="0.25">
      <c r="B533">
        <f>腐蚀速率!B537</f>
        <v>5.2767050196971335</v>
      </c>
      <c r="C533">
        <f>腐蚀速率!G537</f>
        <v>2.2625938210283157E-2</v>
      </c>
      <c r="F533">
        <f t="shared" si="8"/>
        <v>5.2767050196971335</v>
      </c>
      <c r="G533">
        <f>腐蚀速率!O537</f>
        <v>2.2625938210283157E-2</v>
      </c>
    </row>
    <row r="534" spans="2:7" x14ac:dyDescent="0.25">
      <c r="B534">
        <f>腐蚀速率!B538</f>
        <v>5.2767075328851689</v>
      </c>
      <c r="C534">
        <f>腐蚀速率!G538</f>
        <v>2.2625938210283157E-2</v>
      </c>
      <c r="F534">
        <f t="shared" si="8"/>
        <v>5.2767075328851689</v>
      </c>
      <c r="G534">
        <f>腐蚀速率!O538</f>
        <v>2.2625938210283157E-2</v>
      </c>
    </row>
    <row r="535" spans="2:7" x14ac:dyDescent="0.25">
      <c r="B535">
        <f>腐蚀速率!B539</f>
        <v>5.2767175328851694</v>
      </c>
      <c r="C535">
        <f>腐蚀速率!G539</f>
        <v>2.2625938210283157E-2</v>
      </c>
      <c r="F535">
        <f t="shared" si="8"/>
        <v>5.2767175328851694</v>
      </c>
      <c r="G535">
        <f>腐蚀速率!O539</f>
        <v>2.2625938210283157E-2</v>
      </c>
    </row>
    <row r="536" spans="2:7" x14ac:dyDescent="0.25">
      <c r="B536">
        <f>腐蚀速率!B540</f>
        <v>5.2767475328851692</v>
      </c>
      <c r="C536">
        <f>腐蚀速率!G540</f>
        <v>2.2625938210283157E-2</v>
      </c>
      <c r="F536">
        <f t="shared" si="8"/>
        <v>5.2767475328851692</v>
      </c>
      <c r="G536">
        <f>腐蚀速率!O540</f>
        <v>2.2625938210283157E-2</v>
      </c>
    </row>
    <row r="537" spans="2:7" x14ac:dyDescent="0.25">
      <c r="B537">
        <f>腐蚀速率!B541</f>
        <v>5.2767775328851689</v>
      </c>
      <c r="C537">
        <f>腐蚀速率!G541</f>
        <v>2.2625938210283157E-2</v>
      </c>
      <c r="F537">
        <f t="shared" si="8"/>
        <v>5.2767775328851689</v>
      </c>
      <c r="G537">
        <f>腐蚀速率!O541</f>
        <v>2.2625938210283157E-2</v>
      </c>
    </row>
    <row r="538" spans="2:7" x14ac:dyDescent="0.25">
      <c r="B538">
        <f>腐蚀速率!B542</f>
        <v>5.2767975328851691</v>
      </c>
      <c r="C538">
        <f>腐蚀速率!G542</f>
        <v>2.2625938210283157E-2</v>
      </c>
      <c r="F538">
        <f t="shared" si="8"/>
        <v>5.2767975328851691</v>
      </c>
      <c r="G538">
        <f>腐蚀速率!O542</f>
        <v>2.2625938210283157E-2</v>
      </c>
    </row>
    <row r="539" spans="2:7" x14ac:dyDescent="0.25">
      <c r="B539">
        <f>腐蚀速率!B543</f>
        <v>5.2768975328851697</v>
      </c>
      <c r="C539">
        <f>腐蚀速率!G543</f>
        <v>2.2625938210283157E-2</v>
      </c>
      <c r="F539">
        <f t="shared" si="8"/>
        <v>5.2768975328851697</v>
      </c>
      <c r="G539">
        <f>腐蚀速率!O543</f>
        <v>2.2625938210283157E-2</v>
      </c>
    </row>
    <row r="540" spans="2:7" x14ac:dyDescent="0.25">
      <c r="B540">
        <f>腐蚀速率!B544</f>
        <v>5.277197532885169</v>
      </c>
      <c r="C540">
        <f>腐蚀速率!G544</f>
        <v>2.2625938210283157E-2</v>
      </c>
      <c r="F540">
        <f t="shared" si="8"/>
        <v>5.277197532885169</v>
      </c>
      <c r="G540">
        <f>腐蚀速率!O544</f>
        <v>2.2625938210283157E-2</v>
      </c>
    </row>
    <row r="541" spans="2:7" x14ac:dyDescent="0.25">
      <c r="B541">
        <f>腐蚀速率!B545</f>
        <v>5.2774975328851692</v>
      </c>
      <c r="C541">
        <f>腐蚀速率!G545</f>
        <v>2.2625938210283157E-2</v>
      </c>
      <c r="F541">
        <f t="shared" si="8"/>
        <v>5.2774975328851692</v>
      </c>
      <c r="G541">
        <f>腐蚀速率!O545</f>
        <v>2.2625938210283157E-2</v>
      </c>
    </row>
    <row r="542" spans="2:7" x14ac:dyDescent="0.25">
      <c r="B542">
        <f>腐蚀速率!B546</f>
        <v>5.2776975328851696</v>
      </c>
      <c r="C542">
        <f>腐蚀速率!G546</f>
        <v>2.2625938210283157E-2</v>
      </c>
      <c r="F542">
        <f t="shared" si="8"/>
        <v>5.2776975328851696</v>
      </c>
      <c r="G542">
        <f>腐蚀速率!O546</f>
        <v>2.2625938210283157E-2</v>
      </c>
    </row>
    <row r="543" spans="2:7" x14ac:dyDescent="0.25">
      <c r="B543">
        <f>腐蚀速率!B547</f>
        <v>5.2786975328851691</v>
      </c>
      <c r="C543">
        <f>腐蚀速率!G547</f>
        <v>2.2625938210283157E-2</v>
      </c>
      <c r="F543">
        <f t="shared" si="8"/>
        <v>5.2786975328851691</v>
      </c>
      <c r="G543">
        <f>腐蚀速率!O547</f>
        <v>2.2625938210283157E-2</v>
      </c>
    </row>
    <row r="544" spans="2:7" x14ac:dyDescent="0.25">
      <c r="B544">
        <f>腐蚀速率!B548</f>
        <v>5.2816975328851692</v>
      </c>
      <c r="C544">
        <f>腐蚀速率!G548</f>
        <v>2.2625938210283157E-2</v>
      </c>
      <c r="F544">
        <f t="shared" si="8"/>
        <v>5.2816975328851692</v>
      </c>
      <c r="G544">
        <f>腐蚀速率!O548</f>
        <v>2.2625938210283157E-2</v>
      </c>
    </row>
    <row r="545" spans="2:7" x14ac:dyDescent="0.25">
      <c r="B545">
        <f>腐蚀速率!B549</f>
        <v>5.2846975328851693</v>
      </c>
      <c r="C545">
        <f>腐蚀速率!G549</f>
        <v>2.2625938210283157E-2</v>
      </c>
      <c r="F545">
        <f t="shared" si="8"/>
        <v>5.2846975328851693</v>
      </c>
      <c r="G545">
        <f>腐蚀速率!O549</f>
        <v>2.2625938210283157E-2</v>
      </c>
    </row>
    <row r="546" spans="2:7" x14ac:dyDescent="0.25">
      <c r="B546">
        <f>腐蚀速率!B550</f>
        <v>5.2866975328851691</v>
      </c>
      <c r="C546">
        <f>腐蚀速率!G550</f>
        <v>2.2625938210283157E-2</v>
      </c>
      <c r="F546">
        <f t="shared" si="8"/>
        <v>5.2866975328851691</v>
      </c>
      <c r="G546">
        <f>腐蚀速率!O550</f>
        <v>2.2625938210283157E-2</v>
      </c>
    </row>
    <row r="547" spans="2:7" x14ac:dyDescent="0.25">
      <c r="B547">
        <f>腐蚀速率!B551</f>
        <v>5.2966975328851689</v>
      </c>
      <c r="C547">
        <f>腐蚀速率!G551</f>
        <v>2.2625938210283157E-2</v>
      </c>
      <c r="F547">
        <f t="shared" si="8"/>
        <v>5.2966975328851689</v>
      </c>
      <c r="G547">
        <f>腐蚀速率!O551</f>
        <v>2.2625938210283157E-2</v>
      </c>
    </row>
    <row r="548" spans="2:7" x14ac:dyDescent="0.25">
      <c r="B548">
        <f>腐蚀速率!B552</f>
        <v>5.3266975328851691</v>
      </c>
      <c r="C548">
        <f>腐蚀速率!G552</f>
        <v>2.2625938210283157E-2</v>
      </c>
      <c r="F548">
        <f t="shared" si="8"/>
        <v>5.3266975328851691</v>
      </c>
      <c r="G548">
        <f>腐蚀速率!O552</f>
        <v>2.2625938210283157E-2</v>
      </c>
    </row>
    <row r="549" spans="2:7" x14ac:dyDescent="0.25">
      <c r="B549">
        <f>腐蚀速率!B553</f>
        <v>5.3566975328851694</v>
      </c>
      <c r="C549">
        <f>腐蚀速率!G553</f>
        <v>2.2625938210283157E-2</v>
      </c>
      <c r="F549">
        <f t="shared" si="8"/>
        <v>5.3566975328851694</v>
      </c>
      <c r="G549">
        <f>腐蚀速率!O553</f>
        <v>2.2625938210283157E-2</v>
      </c>
    </row>
    <row r="550" spans="2:7" x14ac:dyDescent="0.25">
      <c r="B550">
        <f>腐蚀速率!B554</f>
        <v>5.3766975328851689</v>
      </c>
      <c r="C550">
        <f>腐蚀速率!G554</f>
        <v>2.2625938210283157E-2</v>
      </c>
      <c r="F550">
        <f t="shared" si="8"/>
        <v>5.3766975328851689</v>
      </c>
      <c r="G550">
        <f>腐蚀速率!O554</f>
        <v>2.2625938210283157E-2</v>
      </c>
    </row>
    <row r="551" spans="2:7" x14ac:dyDescent="0.25">
      <c r="B551">
        <f>腐蚀速率!B555</f>
        <v>5.4266975328851697</v>
      </c>
      <c r="C551">
        <f>腐蚀速率!G555</f>
        <v>2.2625938210283157E-2</v>
      </c>
      <c r="F551">
        <f t="shared" si="8"/>
        <v>5.4266975328851697</v>
      </c>
      <c r="G551">
        <f>腐蚀速率!O555</f>
        <v>2.2625938210283157E-2</v>
      </c>
    </row>
    <row r="552" spans="2:7" x14ac:dyDescent="0.25">
      <c r="B552">
        <f>腐蚀速率!B556</f>
        <v>5.4766975328851695</v>
      </c>
      <c r="C552">
        <f>腐蚀速率!G556</f>
        <v>2.2625938210283157E-2</v>
      </c>
      <c r="F552">
        <f t="shared" si="8"/>
        <v>5.4766975328851695</v>
      </c>
      <c r="G552">
        <f>腐蚀速率!O556</f>
        <v>2.2625938210283157E-2</v>
      </c>
    </row>
    <row r="553" spans="2:7" x14ac:dyDescent="0.25">
      <c r="B553">
        <f>腐蚀速率!B557</f>
        <v>5.5266975328851693</v>
      </c>
      <c r="C553">
        <f>腐蚀速率!G557</f>
        <v>2.2625938210283157E-2</v>
      </c>
      <c r="F553">
        <f t="shared" si="8"/>
        <v>5.5266975328851693</v>
      </c>
      <c r="G553">
        <f>腐蚀速率!O557</f>
        <v>2.2625938210283157E-2</v>
      </c>
    </row>
    <row r="554" spans="2:7" x14ac:dyDescent="0.25">
      <c r="B554">
        <f>腐蚀速率!B558</f>
        <v>5.5698465639552381</v>
      </c>
      <c r="C554">
        <f>腐蚀速率!G558</f>
        <v>2.2625938210283157E-2</v>
      </c>
      <c r="F554">
        <f t="shared" si="8"/>
        <v>5.5698465639552381</v>
      </c>
      <c r="G554">
        <f>腐蚀速率!O558</f>
        <v>2.2625938210283157E-2</v>
      </c>
    </row>
    <row r="555" spans="2:7" x14ac:dyDescent="0.25">
      <c r="B555">
        <f>腐蚀速率!B559</f>
        <v>5.5698465640552381</v>
      </c>
      <c r="C555">
        <f>腐蚀速率!G559</f>
        <v>2.2625938210283157E-2</v>
      </c>
      <c r="F555">
        <f t="shared" si="8"/>
        <v>5.5698465640552381</v>
      </c>
      <c r="G555">
        <f>腐蚀速率!O559</f>
        <v>2.2625938210283157E-2</v>
      </c>
    </row>
    <row r="556" spans="2:7" x14ac:dyDescent="0.25">
      <c r="B556">
        <f>腐蚀速率!B560</f>
        <v>5.5698465643552382</v>
      </c>
      <c r="C556">
        <f>腐蚀速率!G560</f>
        <v>2.2625938210283157E-2</v>
      </c>
      <c r="F556">
        <f t="shared" si="8"/>
        <v>5.5698465643552382</v>
      </c>
      <c r="G556">
        <f>腐蚀速率!O560</f>
        <v>2.2625938210283157E-2</v>
      </c>
    </row>
    <row r="557" spans="2:7" x14ac:dyDescent="0.25">
      <c r="B557">
        <f>腐蚀速率!B561</f>
        <v>5.5698465647552382</v>
      </c>
      <c r="C557">
        <f>腐蚀速率!G561</f>
        <v>2.2625938210283157E-2</v>
      </c>
      <c r="F557">
        <f t="shared" si="8"/>
        <v>5.5698465647552382</v>
      </c>
      <c r="G557">
        <f>腐蚀速率!O561</f>
        <v>2.2625938210283157E-2</v>
      </c>
    </row>
    <row r="558" spans="2:7" x14ac:dyDescent="0.25">
      <c r="B558">
        <f>腐蚀速率!B562</f>
        <v>5.5698465649552382</v>
      </c>
      <c r="C558">
        <f>腐蚀速率!G562</f>
        <v>2.2625938210283157E-2</v>
      </c>
      <c r="F558">
        <f t="shared" si="8"/>
        <v>5.5698465649552382</v>
      </c>
      <c r="G558">
        <f>腐蚀速率!O562</f>
        <v>2.2625938210283157E-2</v>
      </c>
    </row>
    <row r="559" spans="2:7" x14ac:dyDescent="0.25">
      <c r="B559">
        <f>腐蚀速率!B563</f>
        <v>5.5698465739552381</v>
      </c>
      <c r="C559">
        <f>腐蚀速率!G563</f>
        <v>2.2625938210283157E-2</v>
      </c>
      <c r="F559">
        <f t="shared" si="8"/>
        <v>5.5698465739552381</v>
      </c>
      <c r="G559">
        <f>腐蚀速率!O563</f>
        <v>2.2625938210283157E-2</v>
      </c>
    </row>
    <row r="560" spans="2:7" x14ac:dyDescent="0.25">
      <c r="B560">
        <f>腐蚀速率!B564</f>
        <v>5.5698466639552384</v>
      </c>
      <c r="C560">
        <f>腐蚀速率!G564</f>
        <v>2.2625938210283157E-2</v>
      </c>
      <c r="F560">
        <f t="shared" si="8"/>
        <v>5.5698466639552384</v>
      </c>
      <c r="G560">
        <f>腐蚀速率!O564</f>
        <v>2.2625938210283157E-2</v>
      </c>
    </row>
    <row r="561" spans="2:7" x14ac:dyDescent="0.25">
      <c r="B561">
        <f>腐蚀速率!B565</f>
        <v>5.5698475639552383</v>
      </c>
      <c r="C561">
        <f>腐蚀速率!G565</f>
        <v>2.2625938210283157E-2</v>
      </c>
      <c r="F561">
        <f t="shared" si="8"/>
        <v>5.5698475639552383</v>
      </c>
      <c r="G561">
        <f>腐蚀速率!O565</f>
        <v>2.2625938210283157E-2</v>
      </c>
    </row>
    <row r="562" spans="2:7" x14ac:dyDescent="0.25">
      <c r="B562">
        <f>腐蚀速率!B566</f>
        <v>5.5698540507672023</v>
      </c>
      <c r="C562">
        <f>腐蚀速率!G566</f>
        <v>2.2625938210283157E-2</v>
      </c>
      <c r="F562">
        <f t="shared" si="8"/>
        <v>5.5698540507672023</v>
      </c>
      <c r="G562">
        <f>腐蚀速率!O566</f>
        <v>2.2625938210283157E-2</v>
      </c>
    </row>
    <row r="563" spans="2:7" x14ac:dyDescent="0.25">
      <c r="B563">
        <f>腐蚀速率!B567</f>
        <v>5.5698565639552378</v>
      </c>
      <c r="C563">
        <f>腐蚀速率!G567</f>
        <v>2.2625938210283157E-2</v>
      </c>
      <c r="F563">
        <f t="shared" si="8"/>
        <v>5.5698565639552378</v>
      </c>
      <c r="G563">
        <f>腐蚀速率!O567</f>
        <v>2.2625938210283157E-2</v>
      </c>
    </row>
    <row r="564" spans="2:7" x14ac:dyDescent="0.25">
      <c r="B564">
        <f>腐蚀速率!B568</f>
        <v>5.5698665639552383</v>
      </c>
      <c r="C564">
        <f>腐蚀速率!G568</f>
        <v>2.2625938210283157E-2</v>
      </c>
      <c r="F564">
        <f t="shared" si="8"/>
        <v>5.5698665639552383</v>
      </c>
      <c r="G564">
        <f>腐蚀速率!O568</f>
        <v>2.2625938210283157E-2</v>
      </c>
    </row>
    <row r="565" spans="2:7" x14ac:dyDescent="0.25">
      <c r="B565">
        <f>腐蚀速率!B569</f>
        <v>5.569896563955238</v>
      </c>
      <c r="C565">
        <f>腐蚀速率!G569</f>
        <v>2.2625938210283157E-2</v>
      </c>
      <c r="F565">
        <f t="shared" si="8"/>
        <v>5.569896563955238</v>
      </c>
      <c r="G565">
        <f>腐蚀速率!O569</f>
        <v>2.2625938210283157E-2</v>
      </c>
    </row>
    <row r="566" spans="2:7" x14ac:dyDescent="0.25">
      <c r="B566">
        <f>腐蚀速率!B570</f>
        <v>5.5699265639552378</v>
      </c>
      <c r="C566">
        <f>腐蚀速率!G570</f>
        <v>2.2625938210283157E-2</v>
      </c>
      <c r="F566">
        <f t="shared" si="8"/>
        <v>5.5699265639552378</v>
      </c>
      <c r="G566">
        <f>腐蚀速率!O570</f>
        <v>2.2625938210283157E-2</v>
      </c>
    </row>
    <row r="567" spans="2:7" x14ac:dyDescent="0.25">
      <c r="B567">
        <f>腐蚀速率!B571</f>
        <v>5.5699465639552379</v>
      </c>
      <c r="C567">
        <f>腐蚀速率!G571</f>
        <v>2.2625938210283157E-2</v>
      </c>
      <c r="F567">
        <f t="shared" si="8"/>
        <v>5.5699465639552379</v>
      </c>
      <c r="G567">
        <f>腐蚀速率!O571</f>
        <v>2.2625938210283157E-2</v>
      </c>
    </row>
    <row r="568" spans="2:7" x14ac:dyDescent="0.25">
      <c r="B568">
        <f>腐蚀速率!B572</f>
        <v>5.5700465639552386</v>
      </c>
      <c r="C568">
        <f>腐蚀速率!G572</f>
        <v>2.2625938210283157E-2</v>
      </c>
      <c r="F568">
        <f t="shared" si="8"/>
        <v>5.5700465639552386</v>
      </c>
      <c r="G568">
        <f>腐蚀速率!O572</f>
        <v>2.2625938210283157E-2</v>
      </c>
    </row>
    <row r="569" spans="2:7" x14ac:dyDescent="0.25">
      <c r="B569">
        <f>腐蚀速率!B573</f>
        <v>5.5703465639552379</v>
      </c>
      <c r="C569">
        <f>腐蚀速率!G573</f>
        <v>2.2625938210283157E-2</v>
      </c>
      <c r="F569">
        <f t="shared" si="8"/>
        <v>5.5703465639552379</v>
      </c>
      <c r="G569">
        <f>腐蚀速率!O573</f>
        <v>2.2625938210283157E-2</v>
      </c>
    </row>
    <row r="570" spans="2:7" x14ac:dyDescent="0.25">
      <c r="B570">
        <f>腐蚀速率!B574</f>
        <v>5.5706465639552381</v>
      </c>
      <c r="C570">
        <f>腐蚀速率!G574</f>
        <v>2.2625938210283157E-2</v>
      </c>
      <c r="F570">
        <f t="shared" si="8"/>
        <v>5.5706465639552381</v>
      </c>
      <c r="G570">
        <f>腐蚀速率!O574</f>
        <v>2.2625938210283157E-2</v>
      </c>
    </row>
    <row r="571" spans="2:7" x14ac:dyDescent="0.25">
      <c r="B571">
        <f>腐蚀速率!B575</f>
        <v>5.5708465639552385</v>
      </c>
      <c r="C571">
        <f>腐蚀速率!G575</f>
        <v>2.2625938210283157E-2</v>
      </c>
      <c r="F571">
        <f t="shared" si="8"/>
        <v>5.5708465639552385</v>
      </c>
      <c r="G571">
        <f>腐蚀速率!O575</f>
        <v>2.2625938210283157E-2</v>
      </c>
    </row>
    <row r="572" spans="2:7" x14ac:dyDescent="0.25">
      <c r="B572">
        <f>腐蚀速率!B576</f>
        <v>5.5718465639552379</v>
      </c>
      <c r="C572">
        <f>腐蚀速率!G576</f>
        <v>2.2625938210283157E-2</v>
      </c>
      <c r="F572">
        <f t="shared" si="8"/>
        <v>5.5718465639552379</v>
      </c>
      <c r="G572">
        <f>腐蚀速率!O576</f>
        <v>2.2625938210283157E-2</v>
      </c>
    </row>
    <row r="573" spans="2:7" x14ac:dyDescent="0.25">
      <c r="B573">
        <f>腐蚀速率!B577</f>
        <v>5.574846563955238</v>
      </c>
      <c r="C573">
        <f>腐蚀速率!G577</f>
        <v>2.2625938210283157E-2</v>
      </c>
      <c r="F573">
        <f t="shared" si="8"/>
        <v>5.574846563955238</v>
      </c>
      <c r="G573">
        <f>腐蚀速率!O577</f>
        <v>2.2625938210283157E-2</v>
      </c>
    </row>
    <row r="574" spans="2:7" x14ac:dyDescent="0.25">
      <c r="B574">
        <f>腐蚀速率!B578</f>
        <v>5.5778465639552381</v>
      </c>
      <c r="C574">
        <f>腐蚀速率!G578</f>
        <v>2.2625938210283157E-2</v>
      </c>
      <c r="F574">
        <f t="shared" si="8"/>
        <v>5.5778465639552381</v>
      </c>
      <c r="G574">
        <f>腐蚀速率!O578</f>
        <v>2.2625938210283157E-2</v>
      </c>
    </row>
    <row r="575" spans="2:7" x14ac:dyDescent="0.25">
      <c r="B575">
        <f>腐蚀速率!B579</f>
        <v>5.5798465639552379</v>
      </c>
      <c r="C575">
        <f>腐蚀速率!G579</f>
        <v>2.2625938210283157E-2</v>
      </c>
      <c r="F575">
        <f t="shared" si="8"/>
        <v>5.5798465639552379</v>
      </c>
      <c r="G575">
        <f>腐蚀速率!O579</f>
        <v>2.2625938210283157E-2</v>
      </c>
    </row>
    <row r="576" spans="2:7" x14ac:dyDescent="0.25">
      <c r="B576">
        <f>腐蚀速率!B580</f>
        <v>5.5898465639552377</v>
      </c>
      <c r="C576">
        <f>腐蚀速率!G580</f>
        <v>2.2625938210283157E-2</v>
      </c>
      <c r="F576">
        <f t="shared" si="8"/>
        <v>5.5898465639552377</v>
      </c>
      <c r="G576">
        <f>腐蚀速率!O580</f>
        <v>2.2625938210283157E-2</v>
      </c>
    </row>
    <row r="577" spans="2:7" x14ac:dyDescent="0.25">
      <c r="B577">
        <f>腐蚀速率!B581</f>
        <v>5.619846563955238</v>
      </c>
      <c r="C577">
        <f>腐蚀速率!G581</f>
        <v>2.2625938210283157E-2</v>
      </c>
      <c r="F577">
        <f t="shared" si="8"/>
        <v>5.619846563955238</v>
      </c>
      <c r="G577">
        <f>腐蚀速率!O581</f>
        <v>2.2625938210283157E-2</v>
      </c>
    </row>
    <row r="578" spans="2:7" x14ac:dyDescent="0.25">
      <c r="B578">
        <f>腐蚀速率!B582</f>
        <v>5.6498465639552382</v>
      </c>
      <c r="C578">
        <f>腐蚀速率!G582</f>
        <v>2.2625938210283157E-2</v>
      </c>
      <c r="F578">
        <f t="shared" si="8"/>
        <v>5.6498465639552382</v>
      </c>
      <c r="G578">
        <f>腐蚀速率!O582</f>
        <v>2.2625938210283157E-2</v>
      </c>
    </row>
    <row r="579" spans="2:7" x14ac:dyDescent="0.25">
      <c r="B579">
        <f>腐蚀速率!B583</f>
        <v>5.6698465639552378</v>
      </c>
      <c r="C579">
        <f>腐蚀速率!G583</f>
        <v>2.2625938210283157E-2</v>
      </c>
      <c r="F579">
        <f t="shared" ref="F579:F583" si="9">B579</f>
        <v>5.6698465639552378</v>
      </c>
      <c r="G579">
        <f>腐蚀速率!O583</f>
        <v>2.2625938210283157E-2</v>
      </c>
    </row>
    <row r="580" spans="2:7" x14ac:dyDescent="0.25">
      <c r="B580">
        <f>腐蚀速率!B584</f>
        <v>5.7198465639552385</v>
      </c>
      <c r="C580">
        <f>腐蚀速率!G584</f>
        <v>2.2625938210283157E-2</v>
      </c>
      <c r="F580">
        <f t="shared" si="9"/>
        <v>5.7198465639552385</v>
      </c>
      <c r="G580">
        <f>腐蚀速率!O584</f>
        <v>2.2625938210283157E-2</v>
      </c>
    </row>
    <row r="581" spans="2:7" x14ac:dyDescent="0.25">
      <c r="B581">
        <f>腐蚀速率!B585</f>
        <v>5.7698465639552383</v>
      </c>
      <c r="C581">
        <f>腐蚀速率!G585</f>
        <v>2.2625938210283157E-2</v>
      </c>
      <c r="F581">
        <f t="shared" si="9"/>
        <v>5.7698465639552383</v>
      </c>
      <c r="G581">
        <f>腐蚀速率!O585</f>
        <v>2.2625938210283157E-2</v>
      </c>
    </row>
    <row r="582" spans="2:7" x14ac:dyDescent="0.25">
      <c r="B582">
        <f>腐蚀速率!B586</f>
        <v>5.8198465639552381</v>
      </c>
      <c r="C582">
        <f>腐蚀速率!G586</f>
        <v>2.2625938210283157E-2</v>
      </c>
      <c r="F582">
        <f t="shared" si="9"/>
        <v>5.8198465639552381</v>
      </c>
      <c r="G582">
        <f>腐蚀速率!O586</f>
        <v>2.2625938210283157E-2</v>
      </c>
    </row>
    <row r="583" spans="2:7" x14ac:dyDescent="0.25">
      <c r="B583">
        <f>腐蚀速率!B587</f>
        <v>5.862995595025307</v>
      </c>
      <c r="C583">
        <f>腐蚀速率!G587</f>
        <v>2.2625938210283157E-2</v>
      </c>
      <c r="F583">
        <f t="shared" si="9"/>
        <v>5.862995595025307</v>
      </c>
      <c r="G583">
        <f>腐蚀速率!O587</f>
        <v>2.2625938210283157E-2</v>
      </c>
    </row>
  </sheetData>
  <phoneticPr fontId="2" type="noConversion"/>
  <pageMargins left="0.7" right="0.7" top="0.75" bottom="0.75" header="0.3" footer="0.3"/>
  <pageSetup paperSize="9" orientation="portrait" horizontalDpi="1200" verticalDpi="1200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943D2A-FA27-4E6A-91F4-8828E164393A}">
  <dimension ref="B1:S304"/>
  <sheetViews>
    <sheetView topLeftCell="A4" workbookViewId="0">
      <selection activeCell="O28" sqref="O28"/>
    </sheetView>
  </sheetViews>
  <sheetFormatPr defaultRowHeight="13.8" x14ac:dyDescent="0.25"/>
  <cols>
    <col min="6" max="6" width="8.6640625" style="5"/>
    <col min="7" max="8" width="15.21875" style="5" customWidth="1"/>
    <col min="9" max="10" width="13.44140625" style="5" customWidth="1"/>
    <col min="11" max="11" width="16.5546875" style="58" customWidth="1"/>
    <col min="12" max="14" width="14.77734375" style="58" customWidth="1"/>
    <col min="15" max="15" width="16.21875" style="5" customWidth="1"/>
    <col min="16" max="16" width="13.5546875" style="5" customWidth="1"/>
    <col min="17" max="17" width="13" customWidth="1"/>
    <col min="18" max="18" width="13.33203125" style="85" customWidth="1"/>
    <col min="19" max="19" width="11" style="84" customWidth="1"/>
  </cols>
  <sheetData>
    <row r="1" spans="2:19" x14ac:dyDescent="0.25">
      <c r="B1" t="s">
        <v>162</v>
      </c>
      <c r="C1" s="52" t="s">
        <v>163</v>
      </c>
      <c r="D1">
        <v>0.1</v>
      </c>
      <c r="G1" t="s">
        <v>149</v>
      </c>
      <c r="H1"/>
      <c r="I1"/>
      <c r="J1"/>
      <c r="K1" s="58" t="str">
        <f>过饱和度!J1</f>
        <v>Gd(OH)3</v>
      </c>
      <c r="L1" s="57"/>
      <c r="M1" s="57"/>
      <c r="N1" s="57"/>
      <c r="O1" t="str">
        <f>过饱和度!M1</f>
        <v>Nd(OH)3</v>
      </c>
      <c r="P1"/>
      <c r="R1" s="84" t="s">
        <v>152</v>
      </c>
    </row>
    <row r="2" spans="2:19" x14ac:dyDescent="0.25">
      <c r="C2" s="52" t="s">
        <v>164</v>
      </c>
      <c r="D2" s="5">
        <v>1.3800000000000001E-23</v>
      </c>
      <c r="E2" s="5"/>
      <c r="F2" s="5" t="s">
        <v>148</v>
      </c>
      <c r="G2" s="5">
        <v>5.6099999999999997E-12</v>
      </c>
      <c r="I2"/>
      <c r="J2"/>
      <c r="K2" s="58">
        <f>过饱和度!J2</f>
        <v>1.7999999999999999E-23</v>
      </c>
      <c r="L2" s="57"/>
      <c r="M2" s="57"/>
      <c r="N2" s="57"/>
      <c r="O2">
        <f>过饱和度!M2</f>
        <v>3.1999999999999999E-22</v>
      </c>
      <c r="P2"/>
      <c r="R2" s="85">
        <v>3.13E-71</v>
      </c>
    </row>
    <row r="3" spans="2:19" x14ac:dyDescent="0.25">
      <c r="C3" s="53" t="s">
        <v>165</v>
      </c>
      <c r="D3" s="5">
        <v>0.1</v>
      </c>
      <c r="S3" s="85"/>
    </row>
    <row r="4" spans="2:19" ht="15.6" x14ac:dyDescent="0.25">
      <c r="C4" s="54" t="s">
        <v>166</v>
      </c>
      <c r="D4" s="5">
        <v>3.9999999999999998E-29</v>
      </c>
      <c r="E4" s="5"/>
      <c r="I4" s="50" t="s">
        <v>171</v>
      </c>
      <c r="J4" s="50"/>
      <c r="M4" s="50" t="s">
        <v>171</v>
      </c>
      <c r="N4" s="50"/>
      <c r="Q4" s="50" t="s">
        <v>171</v>
      </c>
    </row>
    <row r="5" spans="2:19" x14ac:dyDescent="0.25">
      <c r="C5" s="55" t="s">
        <v>20</v>
      </c>
      <c r="D5">
        <v>298.14999999999998</v>
      </c>
    </row>
    <row r="6" spans="2:19" ht="41.4" x14ac:dyDescent="0.25">
      <c r="C6" s="56" t="s">
        <v>167</v>
      </c>
      <c r="D6" s="11">
        <v>100000</v>
      </c>
      <c r="E6" t="s">
        <v>168</v>
      </c>
      <c r="F6" s="40" t="str">
        <f>过饱和度!D4</f>
        <v>时间t/s</v>
      </c>
      <c r="G6" s="40" t="str">
        <f>过饱和度!H4</f>
        <v>Mg(OH)2
过饱和度</v>
      </c>
      <c r="H6" s="40" t="s">
        <v>170</v>
      </c>
      <c r="I6" s="74" t="s">
        <v>172</v>
      </c>
      <c r="J6" s="74"/>
      <c r="K6" s="40" t="str">
        <f>过饱和度!K4</f>
        <v>Gd(OH)3
过饱和度</v>
      </c>
      <c r="L6" s="40" t="s">
        <v>169</v>
      </c>
      <c r="M6" s="74" t="s">
        <v>197</v>
      </c>
      <c r="N6" s="74"/>
      <c r="O6" s="40" t="str">
        <f>过饱和度!N4</f>
        <v>Nd(OH)3
过饱和度</v>
      </c>
      <c r="P6" s="40" t="s">
        <v>239</v>
      </c>
      <c r="Q6" s="74" t="s">
        <v>240</v>
      </c>
      <c r="R6" s="40" t="str">
        <f>过饱和度!Q4</f>
        <v>In2O3
过饱和度</v>
      </c>
      <c r="S6" s="70" t="s">
        <v>173</v>
      </c>
    </row>
    <row r="7" spans="2:19" x14ac:dyDescent="0.25">
      <c r="F7" s="5">
        <f>过饱和度!D5</f>
        <v>0</v>
      </c>
      <c r="G7" s="5">
        <f>过饱和度!H5</f>
        <v>0</v>
      </c>
      <c r="Q7" s="5"/>
      <c r="S7" s="85"/>
    </row>
    <row r="8" spans="2:19" x14ac:dyDescent="0.25">
      <c r="F8" s="5">
        <f>过饱和度!D6</f>
        <v>1E-10</v>
      </c>
      <c r="G8" s="5">
        <f>过饱和度!H6</f>
        <v>5.9078999946780333E-6</v>
      </c>
      <c r="Q8" s="5"/>
      <c r="S8" s="85"/>
    </row>
    <row r="9" spans="2:19" x14ac:dyDescent="0.25">
      <c r="F9" s="5">
        <f>过饱和度!D7</f>
        <v>4.0000000000000001E-10</v>
      </c>
      <c r="G9" s="5">
        <f>过饱和度!H7</f>
        <v>3.6438500649891041E-4</v>
      </c>
      <c r="Q9" s="5"/>
      <c r="S9" s="85"/>
    </row>
    <row r="10" spans="2:19" x14ac:dyDescent="0.25">
      <c r="F10" s="5">
        <f>过饱和度!D8</f>
        <v>8.0000000000000003E-10</v>
      </c>
      <c r="G10" s="5">
        <f>过饱和度!H8</f>
        <v>2.8969831434387176E-3</v>
      </c>
      <c r="Q10" s="5"/>
      <c r="S10" s="85"/>
    </row>
    <row r="11" spans="2:19" x14ac:dyDescent="0.25">
      <c r="F11" s="5">
        <f>过饱和度!D9</f>
        <v>1.0000000000000001E-9</v>
      </c>
      <c r="G11" s="5">
        <f>过饱和度!H9</f>
        <v>5.651114299829992E-3</v>
      </c>
      <c r="Q11" s="5"/>
      <c r="S11" s="85"/>
    </row>
    <row r="12" spans="2:19" x14ac:dyDescent="0.25">
      <c r="F12" s="5">
        <f>过饱和度!D10</f>
        <v>1E-8</v>
      </c>
      <c r="G12" s="5">
        <f>过饱和度!H10</f>
        <v>5.6257494825324237</v>
      </c>
      <c r="Q12" s="5"/>
      <c r="S12" s="85"/>
    </row>
    <row r="13" spans="2:19" x14ac:dyDescent="0.25">
      <c r="F13" s="5">
        <f>过饱和度!D11</f>
        <v>9.9999999999999995E-8</v>
      </c>
      <c r="G13" s="5">
        <f>过饱和度!H11</f>
        <v>5623.2160093690836</v>
      </c>
      <c r="Q13" s="5"/>
      <c r="S13" s="85"/>
    </row>
    <row r="14" spans="2:19" x14ac:dyDescent="0.25">
      <c r="F14" s="5">
        <f>过饱和度!D12</f>
        <v>9.9999999999999995E-7</v>
      </c>
      <c r="G14" s="5">
        <f>过饱和度!H12</f>
        <v>5622962.2844458297</v>
      </c>
      <c r="Q14" s="5"/>
      <c r="S14" s="85"/>
    </row>
    <row r="15" spans="2:19" x14ac:dyDescent="0.25">
      <c r="F15" s="5">
        <f>过饱和度!D13</f>
        <v>7.4868119641229509E-6</v>
      </c>
      <c r="G15" s="5">
        <f>过饱和度!H13</f>
        <v>2359684726.5101776</v>
      </c>
      <c r="Q15" s="5"/>
      <c r="S15" s="85"/>
    </row>
    <row r="16" spans="2:19" x14ac:dyDescent="0.25">
      <c r="F16" s="11">
        <f>过饱和度!D14</f>
        <v>1.0000000000000001E-5</v>
      </c>
      <c r="G16" s="5">
        <f>过饱和度!H14</f>
        <v>2359684383.611414</v>
      </c>
      <c r="Q16" s="5"/>
      <c r="R16" s="11">
        <f>过饱和度!Q14</f>
        <v>5.9922172647814175E+49</v>
      </c>
      <c r="S16" s="85">
        <f t="shared" ref="S16:S79" si="0">$D$6*EXP(-16*3.1415*$D$3^3*$D$4^2/(3*$D$2^3*$D$5^3*(LN($R16)^2)))</f>
        <v>97112.853012515756</v>
      </c>
    </row>
    <row r="17" spans="6:19" x14ac:dyDescent="0.25">
      <c r="F17" s="5">
        <f>过饱和度!D15</f>
        <v>2.0000000000000002E-5</v>
      </c>
      <c r="G17" s="5">
        <f>过饱和度!H15</f>
        <v>2359683851.5218344</v>
      </c>
      <c r="Q17" s="5"/>
      <c r="R17" s="85">
        <f>过饱和度!Q15</f>
        <v>1.4855023609684198E+51</v>
      </c>
      <c r="S17" s="85">
        <f t="shared" si="0"/>
        <v>97265.900741368401</v>
      </c>
    </row>
    <row r="18" spans="6:19" x14ac:dyDescent="0.25">
      <c r="F18" s="5">
        <f>过饱和度!D16</f>
        <v>5.0000000000000002E-5</v>
      </c>
      <c r="G18" s="5">
        <f>过饱和度!H16</f>
        <v>2359683316.1515384</v>
      </c>
      <c r="Q18" s="5"/>
      <c r="R18" s="85">
        <f>过饱和度!Q16</f>
        <v>1.7146862121533009E+52</v>
      </c>
      <c r="S18" s="85">
        <f t="shared" si="0"/>
        <v>97374.521093953255</v>
      </c>
    </row>
    <row r="19" spans="6:19" x14ac:dyDescent="0.25">
      <c r="F19" s="5">
        <f>过饱和度!D17</f>
        <v>8.0000000000000007E-5</v>
      </c>
      <c r="G19" s="5">
        <f>过饱和度!H17</f>
        <v>2359682780.7813945</v>
      </c>
      <c r="Q19" s="5"/>
      <c r="R19" s="85">
        <f>过饱和度!Q17</f>
        <v>4.9885141866309339E+52</v>
      </c>
      <c r="S19" s="85">
        <f t="shared" si="0"/>
        <v>97419.931835949799</v>
      </c>
    </row>
    <row r="20" spans="6:19" x14ac:dyDescent="0.25">
      <c r="F20" s="5">
        <f>过饱和度!D18</f>
        <v>1E-4</v>
      </c>
      <c r="G20" s="5">
        <f>过饱和度!H18</f>
        <v>2359682206.7326179</v>
      </c>
      <c r="Q20" s="5"/>
      <c r="R20" s="85">
        <f>过饱和度!Q18</f>
        <v>8.1197816934476567E+52</v>
      </c>
      <c r="S20" s="85">
        <f t="shared" si="0"/>
        <v>97440.258932443176</v>
      </c>
    </row>
    <row r="21" spans="6:19" x14ac:dyDescent="0.25">
      <c r="F21" s="5">
        <f>过饱和度!D19</f>
        <v>2.0000000000000001E-4</v>
      </c>
      <c r="G21" s="5">
        <f>过饱和度!H19</f>
        <v>2359682606.9867067</v>
      </c>
      <c r="Q21" s="5"/>
      <c r="R21" s="85">
        <f>过饱和度!Q19</f>
        <v>3.5160789920655737E+53</v>
      </c>
      <c r="S21" s="85">
        <f t="shared" si="0"/>
        <v>97499.99103664406</v>
      </c>
    </row>
    <row r="22" spans="6:19" x14ac:dyDescent="0.25">
      <c r="F22" s="5">
        <f>过饱和度!D20</f>
        <v>5.0000000000000001E-4</v>
      </c>
      <c r="G22" s="5">
        <f>过饱和度!H20</f>
        <v>2359687162.5983458</v>
      </c>
      <c r="Q22" s="5"/>
      <c r="R22" s="85">
        <f>过饱和度!Q20</f>
        <v>2.3013174643192082E+54</v>
      </c>
      <c r="S22" s="85">
        <f t="shared" si="0"/>
        <v>97573.561896180821</v>
      </c>
    </row>
    <row r="23" spans="6:19" x14ac:dyDescent="0.25">
      <c r="F23" s="5">
        <f>过饱和度!D21</f>
        <v>8.0000000000000004E-4</v>
      </c>
      <c r="G23" s="5">
        <f>过饱和度!H21</f>
        <v>2359691718.2075853</v>
      </c>
      <c r="Q23" s="5"/>
      <c r="R23" s="85">
        <f>过饱和度!Q21</f>
        <v>5.9587745124935644E+54</v>
      </c>
      <c r="S23" s="85">
        <f t="shared" si="0"/>
        <v>97609.590676450782</v>
      </c>
    </row>
    <row r="24" spans="6:19" x14ac:dyDescent="0.25">
      <c r="F24" s="5">
        <f>过饱和度!D22</f>
        <v>1E-3</v>
      </c>
      <c r="G24" s="5">
        <f>过饱和度!H22</f>
        <v>2359694068.6336923</v>
      </c>
      <c r="Q24" s="5"/>
      <c r="R24" s="85">
        <f>过饱和度!Q22</f>
        <v>9.3458399708160494E+54</v>
      </c>
      <c r="S24" s="85">
        <f t="shared" si="0"/>
        <v>97626.356804170384</v>
      </c>
    </row>
    <row r="25" spans="6:19" x14ac:dyDescent="0.25">
      <c r="F25" s="5">
        <f>过饱和度!D23</f>
        <v>2E-3</v>
      </c>
      <c r="G25" s="5">
        <f>过饱和度!H23</f>
        <v>2359716163.0486417</v>
      </c>
      <c r="Q25" s="5"/>
      <c r="R25" s="85">
        <f>过饱和度!Q23</f>
        <v>3.7667045270226241E+55</v>
      </c>
      <c r="S25" s="85">
        <f t="shared" si="0"/>
        <v>97677.181475237856</v>
      </c>
    </row>
    <row r="26" spans="6:19" x14ac:dyDescent="0.25">
      <c r="F26" s="5">
        <f>过饱和度!D24</f>
        <v>5.0000000000000001E-3</v>
      </c>
      <c r="G26" s="5">
        <f>过饱和度!H24</f>
        <v>2359793055.9229012</v>
      </c>
      <c r="Q26" s="5"/>
      <c r="R26" s="85">
        <f>过饱和度!Q24</f>
        <v>2.3650594573774048E+56</v>
      </c>
      <c r="S26" s="85">
        <f t="shared" si="0"/>
        <v>97741.724782655947</v>
      </c>
    </row>
    <row r="27" spans="6:19" x14ac:dyDescent="0.25">
      <c r="F27" s="5">
        <f>过饱和度!D25</f>
        <v>8.0000000000000002E-3</v>
      </c>
      <c r="G27" s="5">
        <f>过饱和度!H25</f>
        <v>2359869949.73878</v>
      </c>
      <c r="Q27" s="5"/>
      <c r="R27" s="85">
        <f>过饱和度!Q25</f>
        <v>6.0619843139799068E+56</v>
      </c>
      <c r="S27" s="85">
        <f t="shared" si="0"/>
        <v>97773.758628486801</v>
      </c>
    </row>
    <row r="28" spans="6:19" x14ac:dyDescent="0.25">
      <c r="F28" s="5">
        <f>过饱和度!D26</f>
        <v>0.01</v>
      </c>
      <c r="G28" s="5">
        <f>过饱和度!H26</f>
        <v>2359919041.2552996</v>
      </c>
      <c r="Q28" s="5"/>
      <c r="R28" s="85">
        <f>过饱和度!Q26</f>
        <v>9.4760267083380624E+56</v>
      </c>
      <c r="S28" s="85">
        <f t="shared" si="0"/>
        <v>97788.725398933107</v>
      </c>
    </row>
    <row r="29" spans="6:19" x14ac:dyDescent="0.25">
      <c r="F29" s="5">
        <f>过饱和度!D27</f>
        <v>0.02</v>
      </c>
      <c r="G29" s="5">
        <f>过饱和度!H27</f>
        <v>2360197214.812129</v>
      </c>
      <c r="Q29" s="5"/>
      <c r="R29" s="85">
        <f>过饱和度!Q27</f>
        <v>3.7946252385485365E+57</v>
      </c>
      <c r="S29" s="85">
        <f t="shared" si="0"/>
        <v>97834.261219466352</v>
      </c>
    </row>
    <row r="30" spans="6:19" x14ac:dyDescent="0.25">
      <c r="F30" s="5">
        <f>过饱和度!D28</f>
        <v>0.05</v>
      </c>
      <c r="G30" s="5">
        <f>过饱和度!H28</f>
        <v>2361065385.9409618</v>
      </c>
      <c r="K30" s="11">
        <f>过饱和度!K28</f>
        <v>4.2087319666943834E+17</v>
      </c>
      <c r="L30" s="58">
        <f t="shared" ref="L30:L71" si="1">$D$6*EXP(-16*3.1415*$D$3^3*$D$4^2/(3*$D$2^3*$D$5^3*(LN($K30))^2))</f>
        <v>79159.603919889851</v>
      </c>
      <c r="M30" s="58">
        <f t="shared" ref="M30:M71" si="2">$D$6*EXP(-16*3.1415*(2/3*$D$3)^3*$D$4^2/(3*$D$2^3*$D$5^3*(LN($K30))^2))</f>
        <v>93309.743652208752</v>
      </c>
      <c r="Q30" s="5"/>
      <c r="R30" s="85">
        <f>过饱和度!Q28</f>
        <v>2.3753609210489257E+58</v>
      </c>
      <c r="S30" s="85">
        <f t="shared" si="0"/>
        <v>97892.339680549063</v>
      </c>
    </row>
    <row r="31" spans="6:19" x14ac:dyDescent="0.25">
      <c r="F31" s="11">
        <f>过饱和度!D29</f>
        <v>0.08</v>
      </c>
      <c r="G31" s="5">
        <f>过饱和度!H29</f>
        <v>2361933705.9070511</v>
      </c>
      <c r="K31" s="58">
        <f>过饱和度!K29</f>
        <v>4.2110770578902342E+17</v>
      </c>
      <c r="L31" s="58">
        <f t="shared" si="1"/>
        <v>79160.11179383639</v>
      </c>
      <c r="M31" s="58">
        <f t="shared" si="2"/>
        <v>93309.92103217206</v>
      </c>
      <c r="O31" s="11">
        <f>过饱和度!N29</f>
        <v>6.9093111702721896E+16</v>
      </c>
      <c r="P31" s="5">
        <f t="shared" ref="P31:P71" si="3">$D$6*EXP(-16*3.1415*$D$3^3*$D$4^2/(3*$D$2^3*$D$5^3*(LN($O31))^2))</f>
        <v>77414.757575334268</v>
      </c>
      <c r="Q31" s="5">
        <f t="shared" ref="Q31:Q71" si="4">$D$6*EXP(-16*3.1415*(2/3*$D$3)^3*$D$4^2/(3*$D$2^3*$D$5^3*(LN($O31))^2))</f>
        <v>92695.551208830773</v>
      </c>
      <c r="R31" s="85">
        <f>过饱和度!Q29</f>
        <v>6.0884083703486932E+58</v>
      </c>
      <c r="S31" s="85">
        <f t="shared" si="0"/>
        <v>97921.244404694356</v>
      </c>
    </row>
    <row r="32" spans="6:19" x14ac:dyDescent="0.25">
      <c r="F32" s="5">
        <f>过饱和度!D30</f>
        <v>0.1</v>
      </c>
      <c r="G32" s="5">
        <f>过饱和度!H30</f>
        <v>2362505794.6397629</v>
      </c>
      <c r="K32" s="58">
        <f>过饱和度!K30</f>
        <v>4.2126260064536141E+17</v>
      </c>
      <c r="L32" s="58">
        <f t="shared" si="1"/>
        <v>79160.447083254476</v>
      </c>
      <c r="M32" s="58">
        <f t="shared" si="2"/>
        <v>93310.038134855102</v>
      </c>
      <c r="O32" s="5">
        <f>过饱和度!N30</f>
        <v>6.9118600447991968E+16</v>
      </c>
      <c r="P32" s="5">
        <f t="shared" si="3"/>
        <v>77415.134597344833</v>
      </c>
      <c r="Q32" s="5">
        <f t="shared" si="4"/>
        <v>92695.684969156267</v>
      </c>
      <c r="R32" s="85">
        <f>过饱和度!Q30</f>
        <v>9.5205215862595205E+58</v>
      </c>
      <c r="S32" s="85">
        <f t="shared" si="0"/>
        <v>97934.766267552492</v>
      </c>
    </row>
    <row r="33" spans="6:19" x14ac:dyDescent="0.25">
      <c r="F33" s="5">
        <f>过饱和度!D31</f>
        <v>0.15</v>
      </c>
      <c r="G33" s="5">
        <f>过饱和度!H31</f>
        <v>2363970732.0585742</v>
      </c>
      <c r="K33" s="58">
        <f>过饱和度!K31</f>
        <v>4.2165747524010707E+17</v>
      </c>
      <c r="L33" s="58">
        <f t="shared" si="1"/>
        <v>79161.301246819989</v>
      </c>
      <c r="M33" s="58">
        <f t="shared" si="2"/>
        <v>93310.336457173296</v>
      </c>
      <c r="O33" s="5">
        <f>过饱和度!N31</f>
        <v>6.91835072213276E+16</v>
      </c>
      <c r="P33" s="5">
        <f t="shared" si="3"/>
        <v>77416.094011508991</v>
      </c>
      <c r="Q33" s="5">
        <f t="shared" si="4"/>
        <v>92696.025349207775</v>
      </c>
      <c r="R33" s="85">
        <f>过饱和度!Q31</f>
        <v>2.1462527658690574E+59</v>
      </c>
      <c r="S33" s="85">
        <f t="shared" si="0"/>
        <v>97959.017421591168</v>
      </c>
    </row>
    <row r="34" spans="6:19" x14ac:dyDescent="0.25">
      <c r="F34" s="5">
        <f>过饱和度!D32</f>
        <v>0.2</v>
      </c>
      <c r="G34" s="5">
        <f>过饱和度!H32</f>
        <v>2365436100.0391278</v>
      </c>
      <c r="K34" s="58">
        <f>过饱和度!K32</f>
        <v>4.2205259209369562E+17</v>
      </c>
      <c r="L34" s="58">
        <f t="shared" si="1"/>
        <v>79162.155084234764</v>
      </c>
      <c r="M34" s="58">
        <f t="shared" si="2"/>
        <v>93310.634663317265</v>
      </c>
      <c r="O34" s="5">
        <f>过饱和度!N32</f>
        <v>6.9248453964183824E+16</v>
      </c>
      <c r="P34" s="5">
        <f t="shared" si="3"/>
        <v>77417.053058211488</v>
      </c>
      <c r="Q34" s="5">
        <f t="shared" si="4"/>
        <v>92696.365595924872</v>
      </c>
      <c r="R34" s="85">
        <f>过饱和度!Q32</f>
        <v>3.8228283168347845E+59</v>
      </c>
      <c r="S34" s="85">
        <f t="shared" si="0"/>
        <v>97975.982271294008</v>
      </c>
    </row>
    <row r="35" spans="6:19" x14ac:dyDescent="0.25">
      <c r="F35" s="5">
        <f>过饱和度!D33</f>
        <v>0.25</v>
      </c>
      <c r="G35" s="5">
        <f>过饱和度!H33</f>
        <v>2366901898.5599084</v>
      </c>
      <c r="K35" s="58">
        <f>过饱和度!K33</f>
        <v>4.2244795127491475E+17</v>
      </c>
      <c r="L35" s="58">
        <f t="shared" si="1"/>
        <v>79163.00859572638</v>
      </c>
      <c r="M35" s="58">
        <f t="shared" si="2"/>
        <v>93310.932753369183</v>
      </c>
      <c r="O35" s="5">
        <f>过饱和度!N33</f>
        <v>6.9313440688050568E+16</v>
      </c>
      <c r="P35" s="5">
        <f t="shared" si="3"/>
        <v>77418.011737709327</v>
      </c>
      <c r="Q35" s="5">
        <f t="shared" si="4"/>
        <v>92696.705709402173</v>
      </c>
      <c r="R35" s="85">
        <f>过饱和度!Q33</f>
        <v>5.9844832275408301E+59</v>
      </c>
      <c r="S35" s="85">
        <f t="shared" si="0"/>
        <v>97989.008530754814</v>
      </c>
    </row>
    <row r="36" spans="6:19" x14ac:dyDescent="0.25">
      <c r="F36" s="5">
        <f>过饱和度!D34</f>
        <v>0.29314903107006901</v>
      </c>
      <c r="G36" s="5">
        <f>过饱和度!H34</f>
        <v>2368163283.1093011</v>
      </c>
      <c r="K36" s="58">
        <f>过饱和度!K34</f>
        <v>4.2278848227835802E+17</v>
      </c>
      <c r="L36" s="58">
        <f t="shared" si="1"/>
        <v>79163.743062767229</v>
      </c>
      <c r="M36" s="58">
        <f t="shared" si="2"/>
        <v>93311.189265173904</v>
      </c>
      <c r="O36" s="5">
        <f>过饱和度!N34</f>
        <v>6.9369423257571792E+16</v>
      </c>
      <c r="P36" s="5">
        <f t="shared" si="3"/>
        <v>77418.836821982477</v>
      </c>
      <c r="Q36" s="5">
        <f t="shared" si="4"/>
        <v>92696.99842454512</v>
      </c>
      <c r="R36" s="85">
        <f>过饱和度!Q34</f>
        <v>8.2419342653394799E+59</v>
      </c>
      <c r="S36" s="85">
        <f t="shared" si="0"/>
        <v>97998.234614275832</v>
      </c>
    </row>
    <row r="37" spans="6:19" x14ac:dyDescent="0.25">
      <c r="F37" s="5">
        <f>过饱和度!D35</f>
        <v>0.29314903117006902</v>
      </c>
      <c r="G37" s="5">
        <f>过饱和度!H35</f>
        <v>2368258061.7616954</v>
      </c>
      <c r="K37" s="58">
        <f>过饱和度!K35</f>
        <v>4.2281103992624832E+17</v>
      </c>
      <c r="L37" s="58">
        <f t="shared" si="1"/>
        <v>79163.791693552397</v>
      </c>
      <c r="M37" s="58">
        <f t="shared" si="2"/>
        <v>93311.206249362935</v>
      </c>
      <c r="O37" s="5">
        <f>过饱和度!N35</f>
        <v>6.9373124418202168E+16</v>
      </c>
      <c r="P37" s="5">
        <f t="shared" si="3"/>
        <v>77418.891345584125</v>
      </c>
      <c r="Q37" s="5">
        <f t="shared" si="4"/>
        <v>92697.01776780565</v>
      </c>
      <c r="R37" s="85">
        <f>过饱和度!Q35</f>
        <v>8.2425935816056439E+59</v>
      </c>
      <c r="S37" s="85">
        <f t="shared" si="0"/>
        <v>97998.236912186199</v>
      </c>
    </row>
    <row r="38" spans="6:19" x14ac:dyDescent="0.25">
      <c r="F38" s="5">
        <f>过饱和度!D36</f>
        <v>0.29314903147006899</v>
      </c>
      <c r="G38" s="5">
        <f>过饱和度!H36</f>
        <v>2368542416.2062407</v>
      </c>
      <c r="K38" s="58">
        <f>过饱和度!K36</f>
        <v>4.2287871900509779E+17</v>
      </c>
      <c r="L38" s="58">
        <f t="shared" si="1"/>
        <v>79163.937582594823</v>
      </c>
      <c r="M38" s="58">
        <f t="shared" si="2"/>
        <v>93311.257200728855</v>
      </c>
      <c r="O38" s="5">
        <f>过饱和度!N36</f>
        <v>6.9384228900027864E+16</v>
      </c>
      <c r="P38" s="5">
        <f t="shared" si="3"/>
        <v>77419.05491254518</v>
      </c>
      <c r="Q38" s="5">
        <f t="shared" si="4"/>
        <v>92697.075796166013</v>
      </c>
      <c r="R38" s="85">
        <f>过饱和度!Q36</f>
        <v>8.2445718206942599E+59</v>
      </c>
      <c r="S38" s="85">
        <f t="shared" si="0"/>
        <v>97998.243805802471</v>
      </c>
    </row>
    <row r="39" spans="6:19" x14ac:dyDescent="0.25">
      <c r="F39" s="5">
        <f>过饱和度!D37</f>
        <v>0.29314903187006902</v>
      </c>
      <c r="G39" s="5">
        <f>过饱和度!H37</f>
        <v>2368921591.7627344</v>
      </c>
      <c r="K39" s="58">
        <f>过饱和度!K37</f>
        <v>4.2296897061063635E+17</v>
      </c>
      <c r="L39" s="58">
        <f t="shared" si="1"/>
        <v>79164.13209039197</v>
      </c>
      <c r="M39" s="58">
        <f t="shared" si="2"/>
        <v>93311.325131964739</v>
      </c>
      <c r="O39" s="5">
        <f>过饱和度!N37</f>
        <v>6.9399036979859008E+16</v>
      </c>
      <c r="P39" s="5">
        <f t="shared" si="3"/>
        <v>77419.272989480887</v>
      </c>
      <c r="Q39" s="5">
        <f t="shared" si="4"/>
        <v>92697.153162799077</v>
      </c>
      <c r="R39" s="85">
        <f>过饱和度!Q37</f>
        <v>8.2472100953179881E+59</v>
      </c>
      <c r="S39" s="85">
        <f t="shared" si="0"/>
        <v>97998.252996831361</v>
      </c>
    </row>
    <row r="40" spans="6:19" x14ac:dyDescent="0.25">
      <c r="F40" s="5">
        <f>过饱和度!D38</f>
        <v>0.29314903207006904</v>
      </c>
      <c r="G40" s="5">
        <f>过饱和度!H38</f>
        <v>2369111193.614994</v>
      </c>
      <c r="K40" s="58">
        <f>过饱和度!K38</f>
        <v>4.230141015912183E+17</v>
      </c>
      <c r="L40" s="58">
        <f t="shared" si="1"/>
        <v>79164.229338912744</v>
      </c>
      <c r="M40" s="58">
        <f t="shared" si="2"/>
        <v>93311.35909566046</v>
      </c>
      <c r="O40" s="5">
        <f>过饱和度!N38</f>
        <v>6.9406441871513496E+16</v>
      </c>
      <c r="P40" s="5">
        <f t="shared" si="3"/>
        <v>77419.382021920828</v>
      </c>
      <c r="Q40" s="5">
        <f t="shared" si="4"/>
        <v>92697.191843919631</v>
      </c>
      <c r="R40" s="85">
        <f>过饱和度!Q38</f>
        <v>8.2485294876288249E+59</v>
      </c>
      <c r="S40" s="85">
        <f t="shared" si="0"/>
        <v>97998.257592107693</v>
      </c>
    </row>
    <row r="41" spans="6:19" x14ac:dyDescent="0.25">
      <c r="F41" s="5">
        <f>过饱和度!D39</f>
        <v>0.29314904107006901</v>
      </c>
      <c r="G41" s="5">
        <f>过饱和度!H39</f>
        <v>2377653895.1006293</v>
      </c>
      <c r="K41" s="58">
        <f>过饱和度!K39</f>
        <v>4.2504876776447878E+17</v>
      </c>
      <c r="L41" s="58">
        <f t="shared" si="1"/>
        <v>79168.60223736451</v>
      </c>
      <c r="M41" s="58">
        <f t="shared" si="2"/>
        <v>93312.88628435765</v>
      </c>
      <c r="O41" s="5">
        <f>过饱和度!N39</f>
        <v>6.9740280608236232E+16</v>
      </c>
      <c r="P41" s="5">
        <f t="shared" si="3"/>
        <v>77424.284773335807</v>
      </c>
      <c r="Q41" s="5">
        <f t="shared" si="4"/>
        <v>92698.931139115681</v>
      </c>
      <c r="R41" s="85">
        <f>过饱和度!Q39</f>
        <v>8.3080856283745341E+59</v>
      </c>
      <c r="S41" s="85">
        <f t="shared" si="0"/>
        <v>97998.464240526126</v>
      </c>
    </row>
    <row r="42" spans="6:19" x14ac:dyDescent="0.25">
      <c r="F42" s="5">
        <f>过饱和度!D40</f>
        <v>0.29314913107006901</v>
      </c>
      <c r="G42" s="5">
        <f>过饱和度!H40</f>
        <v>2464213263.2027626</v>
      </c>
      <c r="K42" s="58">
        <f>过饱和度!K40</f>
        <v>4.4580158968937754E+17</v>
      </c>
      <c r="L42" s="58">
        <f t="shared" si="1"/>
        <v>79211.974161033111</v>
      </c>
      <c r="M42" s="58">
        <f t="shared" si="2"/>
        <v>93328.030258409883</v>
      </c>
      <c r="O42" s="5">
        <f>过饱和度!N40</f>
        <v>7.3145308318988848E+16</v>
      </c>
      <c r="P42" s="5">
        <f t="shared" si="3"/>
        <v>77472.909715920629</v>
      </c>
      <c r="Q42" s="5">
        <f t="shared" si="4"/>
        <v>92716.177080452428</v>
      </c>
      <c r="R42" s="85">
        <f>过饱和度!Q40</f>
        <v>8.9236191588300108E+59</v>
      </c>
      <c r="S42" s="85">
        <f t="shared" si="0"/>
        <v>98000.515483837124</v>
      </c>
    </row>
    <row r="43" spans="6:19" x14ac:dyDescent="0.25">
      <c r="F43" s="5">
        <f>过饱和度!D41</f>
        <v>0.29315003107006898</v>
      </c>
      <c r="G43" s="5">
        <f>过饱和度!H41</f>
        <v>3448030760.9036145</v>
      </c>
      <c r="K43" s="58">
        <f>过饱和度!K41</f>
        <v>6.9764704212978266E+17</v>
      </c>
      <c r="L43" s="58">
        <f t="shared" si="1"/>
        <v>79613.213768271191</v>
      </c>
      <c r="M43" s="58">
        <f t="shared" si="2"/>
        <v>93467.853313085725</v>
      </c>
      <c r="O43" s="5">
        <f>过饱和度!N41</f>
        <v>1.144669266028928E+17</v>
      </c>
      <c r="P43" s="5">
        <f t="shared" si="3"/>
        <v>77922.550731753625</v>
      </c>
      <c r="Q43" s="5">
        <f t="shared" si="4"/>
        <v>92875.292743314363</v>
      </c>
      <c r="R43" s="85">
        <f>过饱和度!Q41</f>
        <v>1.7464522402189513E+60</v>
      </c>
      <c r="S43" s="85">
        <f t="shared" si="0"/>
        <v>98019.634042328646</v>
      </c>
    </row>
    <row r="44" spans="6:19" x14ac:dyDescent="0.25">
      <c r="F44" s="5">
        <f>过饱和度!D42</f>
        <v>0.29315651788203312</v>
      </c>
      <c r="G44" s="5">
        <f>过饱和度!H42</f>
        <v>18911366774.617641</v>
      </c>
      <c r="K44" s="58">
        <f>过饱和度!K42</f>
        <v>6.746261395576107E+18</v>
      </c>
      <c r="L44" s="58">
        <f t="shared" si="1"/>
        <v>81485.048051228077</v>
      </c>
      <c r="M44" s="58">
        <f t="shared" si="2"/>
        <v>94113.672075278315</v>
      </c>
      <c r="O44" s="5">
        <f>过饱和度!N42</f>
        <v>1.1068919911478025E+18</v>
      </c>
      <c r="P44" s="5">
        <f t="shared" si="3"/>
        <v>80015.300048135585</v>
      </c>
      <c r="Q44" s="5">
        <f t="shared" si="4"/>
        <v>93607.474832649779</v>
      </c>
      <c r="R44" s="85">
        <f>过饱和度!Q42</f>
        <v>5.2461321499864311E+61</v>
      </c>
      <c r="S44" s="85">
        <f t="shared" si="0"/>
        <v>98112.435829987517</v>
      </c>
    </row>
    <row r="45" spans="6:19" x14ac:dyDescent="0.25">
      <c r="F45" s="5">
        <f>过饱和度!D43</f>
        <v>0.29316651788203313</v>
      </c>
      <c r="G45" s="5">
        <f>过饱和度!H43</f>
        <v>18911361288.502842</v>
      </c>
      <c r="K45" s="58">
        <f>过饱和度!K43</f>
        <v>6.7462591366202235E+18</v>
      </c>
      <c r="L45" s="58">
        <f t="shared" si="1"/>
        <v>81485.047793516787</v>
      </c>
      <c r="M45" s="58">
        <f t="shared" si="2"/>
        <v>94113.671987085239</v>
      </c>
      <c r="O45" s="5">
        <f>过饱和度!N43</f>
        <v>1.1068916471596275E+18</v>
      </c>
      <c r="P45" s="5">
        <f t="shared" si="3"/>
        <v>80015.29978126401</v>
      </c>
      <c r="Q45" s="5">
        <f t="shared" si="4"/>
        <v>93607.474740144607</v>
      </c>
      <c r="R45" s="85">
        <f>过饱和度!Q43</f>
        <v>5.2464868216704101E+61</v>
      </c>
      <c r="S45" s="85">
        <f t="shared" si="0"/>
        <v>98112.437608754277</v>
      </c>
    </row>
    <row r="46" spans="6:19" x14ac:dyDescent="0.25">
      <c r="F46" s="5">
        <f>过饱和度!D44</f>
        <v>0.29317651788203314</v>
      </c>
      <c r="G46" s="5">
        <f>过饱和度!H44</f>
        <v>18911355802.38974</v>
      </c>
      <c r="K46" s="58">
        <f>过饱和度!K44</f>
        <v>6.7462568776651571E+18</v>
      </c>
      <c r="L46" s="58">
        <f t="shared" si="1"/>
        <v>81485.047535805497</v>
      </c>
      <c r="M46" s="58">
        <f t="shared" si="2"/>
        <v>94113.671898892164</v>
      </c>
      <c r="O46" s="5">
        <f>过饱和度!N44</f>
        <v>1.1068913031715697E+18</v>
      </c>
      <c r="P46" s="5">
        <f t="shared" si="3"/>
        <v>80015.29951439242</v>
      </c>
      <c r="Q46" s="5">
        <f t="shared" si="4"/>
        <v>93607.474647639436</v>
      </c>
      <c r="R46" s="85">
        <f>过饱和度!Q44</f>
        <v>5.2468415051280247E+61</v>
      </c>
      <c r="S46" s="85">
        <f t="shared" si="0"/>
        <v>98112.439387457358</v>
      </c>
    </row>
    <row r="47" spans="6:19" x14ac:dyDescent="0.25">
      <c r="F47" s="5">
        <f>过饱和度!D45</f>
        <v>0.29320651788203311</v>
      </c>
      <c r="G47" s="5">
        <f>过饱和度!H45</f>
        <v>18911347846.474857</v>
      </c>
      <c r="K47" s="58">
        <f>过饱和度!K45</f>
        <v>6.7462537924647588E+18</v>
      </c>
      <c r="L47" s="58">
        <f t="shared" si="1"/>
        <v>81485.047183832445</v>
      </c>
      <c r="M47" s="58">
        <f t="shared" si="2"/>
        <v>94113.671778441159</v>
      </c>
      <c r="O47" s="5">
        <f>过饱和度!N45</f>
        <v>1.1068908431263277E+18</v>
      </c>
      <c r="P47" s="5">
        <f t="shared" si="3"/>
        <v>80015.299157481641</v>
      </c>
      <c r="Q47" s="5">
        <f t="shared" si="4"/>
        <v>93607.474523924146</v>
      </c>
      <c r="R47" s="85">
        <f>过饱和度!Q45</f>
        <v>5.2479110491968239E+61</v>
      </c>
      <c r="S47" s="85">
        <f t="shared" si="0"/>
        <v>98112.444750373848</v>
      </c>
    </row>
    <row r="48" spans="6:19" x14ac:dyDescent="0.25">
      <c r="F48" s="5">
        <f>过饱和度!D46</f>
        <v>0.29323651788203314</v>
      </c>
      <c r="G48" s="5">
        <f>过饱和度!H46</f>
        <v>18911339890.563786</v>
      </c>
      <c r="K48" s="58">
        <f>过饱和度!K46</f>
        <v>6.7462507072660193E+18</v>
      </c>
      <c r="L48" s="58">
        <f t="shared" si="1"/>
        <v>81485.046831859392</v>
      </c>
      <c r="M48" s="58">
        <f t="shared" si="2"/>
        <v>94113.671657990155</v>
      </c>
      <c r="O48" s="5">
        <f>过饱和度!N46</f>
        <v>1.1068903830813176E+18</v>
      </c>
      <c r="P48" s="5">
        <f t="shared" si="3"/>
        <v>80015.298800570876</v>
      </c>
      <c r="Q48" s="5">
        <f t="shared" si="4"/>
        <v>93607.474400208841</v>
      </c>
      <c r="R48" s="85">
        <f>过饱和度!Q46</f>
        <v>5.248980701407877E+61</v>
      </c>
      <c r="S48" s="85">
        <f t="shared" si="0"/>
        <v>98112.450112716775</v>
      </c>
    </row>
    <row r="49" spans="6:19" x14ac:dyDescent="0.25">
      <c r="F49" s="5">
        <f>过饱和度!D47</f>
        <v>0.29325651788203311</v>
      </c>
      <c r="G49" s="5">
        <f>过饱和度!H47</f>
        <v>18911332846.424515</v>
      </c>
      <c r="K49" s="58">
        <f>过饱和度!K47</f>
        <v>6.7462478948907459E+18</v>
      </c>
      <c r="L49" s="58">
        <f t="shared" si="1"/>
        <v>81485.046511011111</v>
      </c>
      <c r="M49" s="58">
        <f t="shared" si="2"/>
        <v>94113.671548190556</v>
      </c>
      <c r="O49" s="5">
        <f>过饱和度!N47</f>
        <v>1.1068899593294871E+18</v>
      </c>
      <c r="P49" s="5">
        <f t="shared" si="3"/>
        <v>80015.298471816859</v>
      </c>
      <c r="Q49" s="5">
        <f t="shared" si="4"/>
        <v>93607.474286253477</v>
      </c>
      <c r="R49" s="85">
        <f>过饱和度!Q47</f>
        <v>5.2496927526385498E+61</v>
      </c>
      <c r="S49" s="85">
        <f t="shared" si="0"/>
        <v>98112.453681728599</v>
      </c>
    </row>
    <row r="50" spans="6:19" x14ac:dyDescent="0.25">
      <c r="F50" s="5">
        <f>过饱和度!D48</f>
        <v>0.2933565178820331</v>
      </c>
      <c r="G50" s="5">
        <f>过饱和度!H48</f>
        <v>18911323836.67305</v>
      </c>
      <c r="K50" s="58">
        <f>过饱和度!K48</f>
        <v>6.74624521353378E+18</v>
      </c>
      <c r="L50" s="58">
        <f t="shared" si="1"/>
        <v>81485.046205109844</v>
      </c>
      <c r="M50" s="58">
        <f t="shared" si="2"/>
        <v>94113.671443506071</v>
      </c>
      <c r="O50" s="5">
        <f>过饱和度!N48</f>
        <v>1.1068896036597943E+18</v>
      </c>
      <c r="P50" s="5">
        <f t="shared" si="3"/>
        <v>80015.298195882016</v>
      </c>
      <c r="Q50" s="5">
        <f t="shared" si="4"/>
        <v>93607.474190606721</v>
      </c>
      <c r="R50" s="85">
        <f>过饱和度!Q48</f>
        <v>5.2532704602005713E+61</v>
      </c>
      <c r="S50" s="85">
        <f t="shared" si="0"/>
        <v>98112.471606783176</v>
      </c>
    </row>
    <row r="51" spans="6:19" x14ac:dyDescent="0.25">
      <c r="F51" s="5">
        <f>过饱和度!D49</f>
        <v>0.29365651788203312</v>
      </c>
      <c r="G51" s="5">
        <f>过饱和度!H49</f>
        <v>18911323694.384247</v>
      </c>
      <c r="K51" s="58">
        <f>过饱和度!K49</f>
        <v>6.7462488435035986E+18</v>
      </c>
      <c r="L51" s="58">
        <f t="shared" si="1"/>
        <v>81485.046619233108</v>
      </c>
      <c r="M51" s="58">
        <f t="shared" si="2"/>
        <v>94113.671585225908</v>
      </c>
      <c r="O51" s="5">
        <f>过饱和度!N49</f>
        <v>1.1068903452131932E+18</v>
      </c>
      <c r="P51" s="5">
        <f t="shared" si="3"/>
        <v>80015.298771192145</v>
      </c>
      <c r="Q51" s="5">
        <f t="shared" si="4"/>
        <v>93607.474390025352</v>
      </c>
      <c r="R51" s="85">
        <f>过饱和度!Q49</f>
        <v>5.2640280837995457E+61</v>
      </c>
      <c r="S51" s="85">
        <f t="shared" si="0"/>
        <v>98112.525429724541</v>
      </c>
    </row>
    <row r="52" spans="6:19" x14ac:dyDescent="0.25">
      <c r="F52" s="5">
        <f>过饱和度!D50</f>
        <v>0.29395651788203314</v>
      </c>
      <c r="G52" s="5">
        <f>过饱和度!H50</f>
        <v>18911323552.086079</v>
      </c>
      <c r="K52" s="58">
        <f>过饱和度!K50</f>
        <v>6.7462524734703606E+18</v>
      </c>
      <c r="L52" s="58">
        <f t="shared" si="1"/>
        <v>81485.047033355775</v>
      </c>
      <c r="M52" s="58">
        <f t="shared" si="2"/>
        <v>94113.67172694554</v>
      </c>
      <c r="O52" s="5">
        <f>过饱和度!N50</f>
        <v>1.1068910867662666E+18</v>
      </c>
      <c r="P52" s="5">
        <f t="shared" si="3"/>
        <v>80015.299346501604</v>
      </c>
      <c r="Q52" s="5">
        <f t="shared" si="4"/>
        <v>93607.474589443751</v>
      </c>
      <c r="R52" s="85">
        <f>过饱和度!Q50</f>
        <v>5.2747967263173045E+61</v>
      </c>
      <c r="S52" s="85">
        <f t="shared" si="0"/>
        <v>98112.579195455372</v>
      </c>
    </row>
    <row r="53" spans="6:19" x14ac:dyDescent="0.25">
      <c r="F53" s="5">
        <f>过饱和度!D51</f>
        <v>0.29415651788203312</v>
      </c>
      <c r="G53" s="5">
        <f>过饱和度!H51</f>
        <v>18911317954.224068</v>
      </c>
      <c r="K53" s="58">
        <f>过饱和度!K51</f>
        <v>6.7462525041015747E+18</v>
      </c>
      <c r="L53" s="58">
        <f t="shared" si="1"/>
        <v>81485.047036850316</v>
      </c>
      <c r="M53" s="58">
        <f t="shared" si="2"/>
        <v>94113.671728141446</v>
      </c>
      <c r="O53" s="5">
        <f>过饱和度!N51</f>
        <v>1.1068912109732498E+18</v>
      </c>
      <c r="P53" s="5">
        <f t="shared" si="3"/>
        <v>80015.299442863441</v>
      </c>
      <c r="Q53" s="5">
        <f t="shared" si="4"/>
        <v>93607.474622845475</v>
      </c>
      <c r="R53" s="85">
        <f>过饱和度!Q51</f>
        <v>5.2819784103398467E+61</v>
      </c>
      <c r="S53" s="85">
        <f t="shared" si="0"/>
        <v>98112.614989956244</v>
      </c>
    </row>
    <row r="54" spans="6:19" x14ac:dyDescent="0.25">
      <c r="F54" s="5">
        <f>过饱和度!D52</f>
        <v>0.29515651788203312</v>
      </c>
      <c r="G54" s="5">
        <f>过饱和度!H52</f>
        <v>18911372851.025948</v>
      </c>
      <c r="K54" s="58">
        <f>过饱和度!K52</f>
        <v>6.7462886456422728E+18</v>
      </c>
      <c r="L54" s="58">
        <f t="shared" si="1"/>
        <v>81485.051160024334</v>
      </c>
      <c r="M54" s="58">
        <f t="shared" si="2"/>
        <v>94113.673139159844</v>
      </c>
      <c r="O54" s="5">
        <f>过饱和度!N52</f>
        <v>1.1068974073943475E+18</v>
      </c>
      <c r="P54" s="5">
        <f t="shared" si="3"/>
        <v>80015.304250135494</v>
      </c>
      <c r="Q54" s="5">
        <f t="shared" si="4"/>
        <v>93607.47628918082</v>
      </c>
      <c r="R54" s="85">
        <f>过饱和度!Q52</f>
        <v>5.3180137151707929E+61</v>
      </c>
      <c r="S54" s="85">
        <f t="shared" si="0"/>
        <v>98112.793848061861</v>
      </c>
    </row>
    <row r="55" spans="6:19" x14ac:dyDescent="0.25">
      <c r="F55" s="5">
        <f>过饱和度!D53</f>
        <v>0.29815651788203312</v>
      </c>
      <c r="G55" s="5">
        <f>过饱和度!H53</f>
        <v>18911622565.712772</v>
      </c>
      <c r="K55" s="58">
        <f>过饱和度!K53</f>
        <v>6.7464339879143547E+18</v>
      </c>
      <c r="L55" s="58">
        <f t="shared" si="1"/>
        <v>81485.067741025763</v>
      </c>
      <c r="M55" s="58">
        <f t="shared" si="2"/>
        <v>94113.678813452469</v>
      </c>
      <c r="O55" s="5">
        <f>过饱和度!N53</f>
        <v>1.1069217160292536E+18</v>
      </c>
      <c r="P55" s="5">
        <f t="shared" si="3"/>
        <v>80015.323108846074</v>
      </c>
      <c r="Q55" s="5">
        <f t="shared" si="4"/>
        <v>93607.482826138279</v>
      </c>
      <c r="R55" s="85">
        <f>过饱和度!Q53</f>
        <v>5.4269132024210571E+61</v>
      </c>
      <c r="S55" s="85">
        <f t="shared" si="0"/>
        <v>98113.32693623162</v>
      </c>
    </row>
    <row r="56" spans="6:19" x14ac:dyDescent="0.25">
      <c r="F56" s="5">
        <f>过饱和度!D54</f>
        <v>0.30115651788203313</v>
      </c>
      <c r="G56" s="5">
        <f>过饱和度!H54</f>
        <v>18911872280.981037</v>
      </c>
      <c r="K56" s="58">
        <f>过饱和度!K54</f>
        <v>6.7465793318643896E+18</v>
      </c>
      <c r="L56" s="58">
        <f t="shared" si="1"/>
        <v>81485.084321840055</v>
      </c>
      <c r="M56" s="58">
        <f t="shared" si="2"/>
        <v>94113.68448768025</v>
      </c>
      <c r="O56" s="5">
        <f>过饱和度!N54</f>
        <v>1.1069460249595512E+18</v>
      </c>
      <c r="P56" s="5">
        <f t="shared" si="3"/>
        <v>80015.341967346234</v>
      </c>
      <c r="Q56" s="5">
        <f t="shared" si="4"/>
        <v>93607.489363021697</v>
      </c>
      <c r="R56" s="85">
        <f>过饱和度!Q54</f>
        <v>5.536921293084938E+61</v>
      </c>
      <c r="S56" s="85">
        <f t="shared" si="0"/>
        <v>98113.854476989261</v>
      </c>
    </row>
    <row r="57" spans="6:19" x14ac:dyDescent="0.25">
      <c r="F57" s="5">
        <f>过饱和度!D55</f>
        <v>0.30315651788203313</v>
      </c>
      <c r="G57" s="5">
        <f>过饱和度!H55</f>
        <v>18912021355.592457</v>
      </c>
      <c r="K57" s="58">
        <f>过饱和度!K55</f>
        <v>6.7466686725662259E+18</v>
      </c>
      <c r="L57" s="58">
        <f t="shared" si="1"/>
        <v>81485.094513624994</v>
      </c>
      <c r="M57" s="58">
        <f t="shared" si="2"/>
        <v>94113.68797547654</v>
      </c>
      <c r="O57" s="5">
        <f>过饱和度!N55</f>
        <v>1.1069610604565202E+18</v>
      </c>
      <c r="P57" s="5">
        <f t="shared" si="3"/>
        <v>80015.353631437145</v>
      </c>
      <c r="Q57" s="5">
        <f t="shared" si="4"/>
        <v>93607.493406121182</v>
      </c>
      <c r="R57" s="85">
        <f>过饱和度!Q55</f>
        <v>5.6108641199723855E+61</v>
      </c>
      <c r="S57" s="85">
        <f t="shared" si="0"/>
        <v>98114.203088962269</v>
      </c>
    </row>
    <row r="58" spans="6:19" x14ac:dyDescent="0.25">
      <c r="F58" s="5">
        <f>过饱和度!D56</f>
        <v>0.31315651788203314</v>
      </c>
      <c r="G58" s="5">
        <f>过饱和度!H56</f>
        <v>18913028855.976425</v>
      </c>
      <c r="K58" s="58">
        <f>过饱和度!K56</f>
        <v>6.7472292031495424E+18</v>
      </c>
      <c r="L58" s="58">
        <f t="shared" si="1"/>
        <v>81485.15845442102</v>
      </c>
      <c r="M58" s="58">
        <f t="shared" si="2"/>
        <v>94113.70985706069</v>
      </c>
      <c r="O58" s="5">
        <f>过饱和度!N56</f>
        <v>1.1070538724905007E+18</v>
      </c>
      <c r="P58" s="5">
        <f t="shared" si="3"/>
        <v>80015.425628527097</v>
      </c>
      <c r="Q58" s="5">
        <f t="shared" si="4"/>
        <v>93607.518362313029</v>
      </c>
      <c r="R58" s="85">
        <f>过饱和度!Q56</f>
        <v>5.9881572682973659E+61</v>
      </c>
      <c r="S58" s="85">
        <f t="shared" si="0"/>
        <v>98115.911864287904</v>
      </c>
    </row>
    <row r="59" spans="6:19" x14ac:dyDescent="0.25">
      <c r="F59" s="5">
        <f>过饱和度!D57</f>
        <v>0.34315651788203311</v>
      </c>
      <c r="G59" s="5">
        <f>过饱和度!H57</f>
        <v>18916320397.051659</v>
      </c>
      <c r="K59" s="58">
        <f>过饱和度!K57</f>
        <v>6.7490277436697784E+18</v>
      </c>
      <c r="L59" s="58">
        <f t="shared" si="1"/>
        <v>81485.363579376382</v>
      </c>
      <c r="M59" s="58">
        <f t="shared" si="2"/>
        <v>94113.780054087256</v>
      </c>
      <c r="O59" s="5">
        <f>过饱和度!N57</f>
        <v>1.1073504288958428E+18</v>
      </c>
      <c r="P59" s="5">
        <f t="shared" si="3"/>
        <v>80015.655633326693</v>
      </c>
      <c r="Q59" s="5">
        <f t="shared" si="4"/>
        <v>93607.598088261439</v>
      </c>
      <c r="R59" s="85">
        <f>过饱和度!Q57</f>
        <v>7.1943496783291337E+61</v>
      </c>
      <c r="S59" s="85">
        <f t="shared" si="0"/>
        <v>98120.717885262609</v>
      </c>
    </row>
    <row r="60" spans="6:19" x14ac:dyDescent="0.25">
      <c r="F60" s="5">
        <f>过饱和度!D58</f>
        <v>0.37315651788203313</v>
      </c>
      <c r="G60" s="5">
        <f>过饱和度!H58</f>
        <v>18919612183.056023</v>
      </c>
      <c r="K60" s="58">
        <f>过饱和度!K58</f>
        <v>6.7508265880998912E+18</v>
      </c>
      <c r="L60" s="58">
        <f t="shared" si="1"/>
        <v>81485.568681056757</v>
      </c>
      <c r="M60" s="58">
        <f t="shared" si="2"/>
        <v>94113.850243024426</v>
      </c>
      <c r="O60" s="5">
        <f>过饱和度!N58</f>
        <v>1.1076470359456486E+18</v>
      </c>
      <c r="P60" s="5">
        <f t="shared" si="3"/>
        <v>80015.885612014448</v>
      </c>
      <c r="Q60" s="5">
        <f t="shared" si="4"/>
        <v>93607.677804997555</v>
      </c>
      <c r="R60" s="85">
        <f>过饱和度!Q58</f>
        <v>8.5118750216711857E+61</v>
      </c>
      <c r="S60" s="85">
        <f t="shared" si="0"/>
        <v>98125.105933538565</v>
      </c>
    </row>
    <row r="61" spans="6:19" x14ac:dyDescent="0.25">
      <c r="F61" s="5">
        <f>过饱和度!D59</f>
        <v>0.3931565178820331</v>
      </c>
      <c r="G61" s="5">
        <f>过饱和度!H59</f>
        <v>18921751785.642216</v>
      </c>
      <c r="K61" s="58">
        <f>过饱和度!K59</f>
        <v>6.752002074250752E+18</v>
      </c>
      <c r="L61" s="58">
        <f t="shared" si="1"/>
        <v>81485.70267702674</v>
      </c>
      <c r="M61" s="58">
        <f t="shared" si="2"/>
        <v>94113.896098431011</v>
      </c>
      <c r="O61" s="5">
        <f>过饱和度!N59</f>
        <v>1.1078410975702435E+18</v>
      </c>
      <c r="P61" s="5">
        <f t="shared" si="3"/>
        <v>80016.036045208079</v>
      </c>
      <c r="Q61" s="5">
        <f t="shared" si="4"/>
        <v>93607.729949060362</v>
      </c>
      <c r="R61" s="85">
        <f>过饱和度!Q59</f>
        <v>9.4521017314982724E+61</v>
      </c>
      <c r="S61" s="85">
        <f t="shared" si="0"/>
        <v>98127.832135980163</v>
      </c>
    </row>
    <row r="62" spans="6:19" x14ac:dyDescent="0.25">
      <c r="F62" s="5">
        <f>过饱和度!D60</f>
        <v>0.44315651788203314</v>
      </c>
      <c r="G62" s="5">
        <f>过饱和度!H60</f>
        <v>18927376982.664791</v>
      </c>
      <c r="K62" s="58">
        <f>过饱和度!K60</f>
        <v>6.7550611331687557E+18</v>
      </c>
      <c r="L62" s="58">
        <f t="shared" si="1"/>
        <v>81486.051269300369</v>
      </c>
      <c r="M62" s="58">
        <f t="shared" si="2"/>
        <v>94114.015391624183</v>
      </c>
      <c r="O62" s="5">
        <f>过饱和度!N60</f>
        <v>1.1083449024392054E+18</v>
      </c>
      <c r="P62" s="5">
        <f t="shared" si="3"/>
        <v>80016.426455441731</v>
      </c>
      <c r="Q62" s="5">
        <f t="shared" si="4"/>
        <v>93607.865275093369</v>
      </c>
      <c r="R62" s="85">
        <f>过饱和度!Q60</f>
        <v>1.2020183423626819E+62</v>
      </c>
      <c r="S62" s="85">
        <f t="shared" si="0"/>
        <v>98134.063604588926</v>
      </c>
    </row>
    <row r="63" spans="6:19" x14ac:dyDescent="0.25">
      <c r="F63" s="5">
        <f>过饱和度!D61</f>
        <v>0.49315651788203313</v>
      </c>
      <c r="G63" s="5">
        <f>过饱和度!H61</f>
        <v>18933002924.726639</v>
      </c>
      <c r="K63" s="58">
        <f>过饱和度!K61</f>
        <v>6.7581210815451494E+18</v>
      </c>
      <c r="L63" s="58">
        <f t="shared" si="1"/>
        <v>81486.399795605015</v>
      </c>
      <c r="M63" s="58">
        <f t="shared" si="2"/>
        <v>94114.134661882825</v>
      </c>
      <c r="O63" s="5">
        <f>过饱和度!N61</f>
        <v>1.1088488549595802E+18</v>
      </c>
      <c r="P63" s="5">
        <f t="shared" si="3"/>
        <v>80016.81679168425</v>
      </c>
      <c r="Q63" s="5">
        <f t="shared" si="4"/>
        <v>93608.000575014681</v>
      </c>
      <c r="R63" s="85">
        <f>过饱和度!Q61</f>
        <v>1.4899266646975387E+62</v>
      </c>
      <c r="S63" s="85">
        <f t="shared" si="0"/>
        <v>98139.604504342511</v>
      </c>
    </row>
    <row r="64" spans="6:19" x14ac:dyDescent="0.25">
      <c r="F64" s="5">
        <f>过饱和度!D62</f>
        <v>0.54315651788203312</v>
      </c>
      <c r="G64" s="5">
        <f>过饱和度!H62</f>
        <v>18938629611.788418</v>
      </c>
      <c r="K64" s="58">
        <f>过饱和度!K62</f>
        <v>6.761181919488642E+18</v>
      </c>
      <c r="L64" s="58">
        <f t="shared" si="1"/>
        <v>81486.748255963306</v>
      </c>
      <c r="M64" s="58">
        <f t="shared" si="2"/>
        <v>94114.253909214895</v>
      </c>
      <c r="O64" s="5">
        <f>过饱和度!N62</f>
        <v>1.1093529551499537E+18</v>
      </c>
      <c r="P64" s="5">
        <f t="shared" si="3"/>
        <v>80017.207053961029</v>
      </c>
      <c r="Q64" s="5">
        <f t="shared" si="4"/>
        <v>93608.135848833379</v>
      </c>
      <c r="R64" s="85">
        <f>过饱和度!Q62</f>
        <v>1.8090193577708236E+62</v>
      </c>
      <c r="S64" s="85">
        <f t="shared" si="0"/>
        <v>98144.590967578057</v>
      </c>
    </row>
    <row r="65" spans="6:19" x14ac:dyDescent="0.25">
      <c r="F65" s="5">
        <f>过饱和度!D63</f>
        <v>0.58630554895210207</v>
      </c>
      <c r="G65" s="5">
        <f>过饱和度!H63</f>
        <v>18943454594.313538</v>
      </c>
      <c r="K65" s="58">
        <f>过饱和度!K63</f>
        <v>6.7638104598029691E+18</v>
      </c>
      <c r="L65" s="58">
        <f t="shared" si="1"/>
        <v>81487.047368101645</v>
      </c>
      <c r="M65" s="58">
        <f t="shared" si="2"/>
        <v>94114.356268705451</v>
      </c>
      <c r="O65" s="5">
        <f>过饱和度!N63</f>
        <v>1.1097859927243308E+18</v>
      </c>
      <c r="P65" s="5">
        <f t="shared" si="3"/>
        <v>80017.542150988214</v>
      </c>
      <c r="Q65" s="5">
        <f t="shared" si="4"/>
        <v>93608.252000746113</v>
      </c>
      <c r="R65" s="85">
        <f>过饱和度!Q63</f>
        <v>2.1095146830581063E+62</v>
      </c>
      <c r="S65" s="85">
        <f t="shared" si="0"/>
        <v>98148.525543399388</v>
      </c>
    </row>
    <row r="66" spans="6:19" x14ac:dyDescent="0.25">
      <c r="F66" s="5">
        <f>过饱和度!D64</f>
        <v>0.58630554905210208</v>
      </c>
      <c r="G66" s="5">
        <f>过饱和度!H64</f>
        <v>18943833671.069763</v>
      </c>
      <c r="K66" s="58">
        <f>过饱和度!K64</f>
        <v>6.7639908984523131E+18</v>
      </c>
      <c r="L66" s="58">
        <f t="shared" si="1"/>
        <v>81487.067896420267</v>
      </c>
      <c r="M66" s="58">
        <f t="shared" si="2"/>
        <v>94114.363293714021</v>
      </c>
      <c r="O66" s="5">
        <f>过饱和度!N64</f>
        <v>1.1098155985012426E+18</v>
      </c>
      <c r="P66" s="5">
        <f t="shared" si="3"/>
        <v>80017.565055727508</v>
      </c>
      <c r="Q66" s="5">
        <f t="shared" si="4"/>
        <v>93608.259940014075</v>
      </c>
      <c r="R66" s="85">
        <f>过饱和度!Q64</f>
        <v>2.1095990576213386E+62</v>
      </c>
      <c r="S66" s="85">
        <f t="shared" si="0"/>
        <v>98148.526565823617</v>
      </c>
    </row>
    <row r="67" spans="6:19" x14ac:dyDescent="0.25">
      <c r="F67" s="5">
        <f>过饱和度!D65</f>
        <v>0.58630554935210211</v>
      </c>
      <c r="G67" s="5">
        <f>过饱和度!H65</f>
        <v>18944970958.614677</v>
      </c>
      <c r="K67" s="58">
        <f>过饱和度!K65</f>
        <v>6.764532247766615E+18</v>
      </c>
      <c r="L67" s="58">
        <f t="shared" si="1"/>
        <v>81487.129481689975</v>
      </c>
      <c r="M67" s="58">
        <f t="shared" si="2"/>
        <v>94114.384368839659</v>
      </c>
      <c r="O67" s="5">
        <f>过饱和度!N65</f>
        <v>1.1099044211994597E+18</v>
      </c>
      <c r="P67" s="5">
        <f t="shared" si="3"/>
        <v>80017.633770206347</v>
      </c>
      <c r="Q67" s="5">
        <f t="shared" si="4"/>
        <v>93608.283757898826</v>
      </c>
      <c r="R67" s="85">
        <f>过饱和度!Q65</f>
        <v>2.1098522050792383E+62</v>
      </c>
      <c r="S67" s="85">
        <f t="shared" si="0"/>
        <v>98148.529633133861</v>
      </c>
    </row>
    <row r="68" spans="6:19" x14ac:dyDescent="0.25">
      <c r="F68" s="5">
        <f>过饱和度!D66</f>
        <v>0.58630554975210203</v>
      </c>
      <c r="G68" s="5">
        <f>过饱和度!H66</f>
        <v>18946487418.962948</v>
      </c>
      <c r="K68" s="58">
        <f>过饱和度!K66</f>
        <v>6.7652541000547256E+18</v>
      </c>
      <c r="L68" s="58">
        <f t="shared" si="1"/>
        <v>81487.211593310261</v>
      </c>
      <c r="M68" s="58">
        <f t="shared" si="2"/>
        <v>94114.412468280469</v>
      </c>
      <c r="O68" s="5">
        <f>过饱和度!N66</f>
        <v>1.1100228601668398E+18</v>
      </c>
      <c r="P68" s="5">
        <f t="shared" si="3"/>
        <v>80017.72538716394</v>
      </c>
      <c r="Q68" s="5">
        <f t="shared" si="4"/>
        <v>93608.315514242378</v>
      </c>
      <c r="R68" s="85">
        <f>过饱和度!Q66</f>
        <v>2.1101897759890971E+62</v>
      </c>
      <c r="S68" s="85">
        <f t="shared" si="0"/>
        <v>98148.533722792869</v>
      </c>
    </row>
    <row r="69" spans="6:19" x14ac:dyDescent="0.25">
      <c r="F69" s="5">
        <f>过饱和度!D67</f>
        <v>0.58630554995210205</v>
      </c>
      <c r="G69" s="5">
        <f>过饱和度!H67</f>
        <v>18947245670.892666</v>
      </c>
      <c r="K69" s="58">
        <f>过饱和度!K67</f>
        <v>6.7656150441380803E+18</v>
      </c>
      <c r="L69" s="58">
        <f t="shared" si="1"/>
        <v>81487.252647679066</v>
      </c>
      <c r="M69" s="58">
        <f t="shared" si="2"/>
        <v>94114.426517500149</v>
      </c>
      <c r="O69" s="5">
        <f>过饱和度!N67</f>
        <v>1.1100820826289411E+18</v>
      </c>
      <c r="P69" s="5">
        <f t="shared" si="3"/>
        <v>80017.771194055327</v>
      </c>
      <c r="Q69" s="5">
        <f t="shared" si="4"/>
        <v>93608.331391854343</v>
      </c>
      <c r="R69" s="85">
        <f>过饱和度!Q67</f>
        <v>2.1103585761154454E+62</v>
      </c>
      <c r="S69" s="85">
        <f t="shared" si="0"/>
        <v>98148.535767549693</v>
      </c>
    </row>
    <row r="70" spans="6:19" x14ac:dyDescent="0.25">
      <c r="F70" s="5">
        <f>过饱和度!D68</f>
        <v>0.58630555895210212</v>
      </c>
      <c r="G70" s="5">
        <f>过饱和度!H68</f>
        <v>18981389099.356304</v>
      </c>
      <c r="K70" s="58">
        <f>过饱和度!K68</f>
        <v>6.781872981688278E+18</v>
      </c>
      <c r="L70" s="58">
        <f t="shared" si="1"/>
        <v>81489.09944909568</v>
      </c>
      <c r="M70" s="58">
        <f t="shared" si="2"/>
        <v>94115.058506447574</v>
      </c>
      <c r="O70" s="5">
        <f>过饱和度!N68</f>
        <v>1.1127496244380963E+18</v>
      </c>
      <c r="P70" s="5">
        <f t="shared" si="3"/>
        <v>80019.83177641056</v>
      </c>
      <c r="Q70" s="5">
        <f t="shared" si="4"/>
        <v>93609.045625521525</v>
      </c>
      <c r="R70" s="85">
        <f>过饱和度!Q68</f>
        <v>2.1179665317511516E+62</v>
      </c>
      <c r="S70" s="85">
        <f t="shared" si="0"/>
        <v>98148.627753469802</v>
      </c>
    </row>
    <row r="71" spans="6:19" x14ac:dyDescent="0.25">
      <c r="F71" s="5">
        <f>过饱和度!D69</f>
        <v>0.58630564895210202</v>
      </c>
      <c r="G71" s="5">
        <f>过饱和度!H69</f>
        <v>19325083479.724247</v>
      </c>
      <c r="K71" s="58">
        <f>过饱和度!K69</f>
        <v>6.9460693669539256E+18</v>
      </c>
      <c r="L71" s="58">
        <f t="shared" si="1"/>
        <v>81507.492371924571</v>
      </c>
      <c r="M71" s="58">
        <f t="shared" si="2"/>
        <v>94121.352149131431</v>
      </c>
      <c r="O71" s="5">
        <f>过饱和度!N69</f>
        <v>1.1396903486473014E+18</v>
      </c>
      <c r="P71" s="5">
        <f t="shared" si="3"/>
        <v>80040.35334721861</v>
      </c>
      <c r="Q71" s="5">
        <f t="shared" si="4"/>
        <v>93616.158052527593</v>
      </c>
      <c r="R71" s="85">
        <f>过饱和度!Q69</f>
        <v>2.1953118513347703E+62</v>
      </c>
      <c r="S71" s="85">
        <f t="shared" si="0"/>
        <v>98149.544221877833</v>
      </c>
    </row>
    <row r="72" spans="6:19" x14ac:dyDescent="0.25">
      <c r="F72" s="5">
        <f>过饱和度!D70</f>
        <v>0.5863065489521021</v>
      </c>
      <c r="G72" s="5">
        <f>过饱和度!H70</f>
        <v>22992909532.799854</v>
      </c>
      <c r="K72" s="58">
        <f>过饱和度!K70</f>
        <v>8.7569538296395162E+18</v>
      </c>
      <c r="L72" s="58">
        <f t="shared" ref="L72:L135" si="5">$D$6*EXP(-16*3.1415*$D$3^3*$D$4^2/(3*$D$2^3*$D$5^3*(LN($K72))^2))</f>
        <v>81684.26217638675</v>
      </c>
      <c r="M72" s="58">
        <f t="shared" ref="M72:M135" si="6">$D$6*EXP(-16*3.1415*(2/3*$D$3)^3*$D$4^2/(3*$D$2^3*$D$5^3*(LN($K72))^2))</f>
        <v>94181.787884332574</v>
      </c>
      <c r="O72" s="5">
        <f>过饱和度!N70</f>
        <v>1.4368132875613857E+18</v>
      </c>
      <c r="P72" s="5">
        <f t="shared" ref="P72:P135" si="7">$D$6*EXP(-16*3.1415*$D$3^3*$D$4^2/(3*$D$2^3*$D$5^3*(LN($O72))^2))</f>
        <v>80237.53779956761</v>
      </c>
      <c r="Q72" s="5">
        <f t="shared" ref="Q72:Q135" si="8">$D$6*EXP(-16*3.1415*(2/3*$D$3)^3*$D$4^2/(3*$D$2^3*$D$5^3*(LN($O72))^2))</f>
        <v>93684.433510313029</v>
      </c>
      <c r="R72" s="85">
        <f>过饱和度!Q70</f>
        <v>3.1070688638550758E+62</v>
      </c>
      <c r="S72" s="85">
        <f t="shared" si="0"/>
        <v>98158.384653120374</v>
      </c>
    </row>
    <row r="73" spans="6:19" x14ac:dyDescent="0.25">
      <c r="F73" s="5">
        <f>过饱和度!D71</f>
        <v>0.58631303576406624</v>
      </c>
      <c r="G73" s="5">
        <f>过饱和度!H71</f>
        <v>63859861122.699333</v>
      </c>
      <c r="K73" s="58">
        <f>过饱和度!K71</f>
        <v>3.4181182117250695E+19</v>
      </c>
      <c r="L73" s="58">
        <f t="shared" si="5"/>
        <v>82675.780452541512</v>
      </c>
      <c r="M73" s="58">
        <f t="shared" si="6"/>
        <v>94519.082501639714</v>
      </c>
      <c r="O73" s="5">
        <f>过饱和度!N71</f>
        <v>5.6083102522983291E+18</v>
      </c>
      <c r="P73" s="5">
        <f t="shared" si="7"/>
        <v>81342.076752180728</v>
      </c>
      <c r="Q73" s="5">
        <f t="shared" si="8"/>
        <v>94064.714694527429</v>
      </c>
      <c r="R73" s="85">
        <f>过饱和度!Q71</f>
        <v>2.3943154277937796E+63</v>
      </c>
      <c r="S73" s="85">
        <f t="shared" si="0"/>
        <v>98209.10047018723</v>
      </c>
    </row>
    <row r="74" spans="6:19" x14ac:dyDescent="0.25">
      <c r="F74" s="5">
        <f>过饱和度!D72</f>
        <v>0.58631554895210203</v>
      </c>
      <c r="G74" s="5">
        <f>过饱和度!H72</f>
        <v>63859850460.845078</v>
      </c>
      <c r="K74" s="58">
        <f>过饱和度!K72</f>
        <v>3.4181175275744973E+19</v>
      </c>
      <c r="L74" s="58">
        <f t="shared" si="5"/>
        <v>82675.780312556788</v>
      </c>
      <c r="M74" s="58">
        <f t="shared" si="6"/>
        <v>94519.082454221192</v>
      </c>
      <c r="O74" s="5">
        <f>过饱和度!N72</f>
        <v>5.6083091974628997E+18</v>
      </c>
      <c r="P74" s="5">
        <f t="shared" si="7"/>
        <v>81342.076605814</v>
      </c>
      <c r="Q74" s="5">
        <f t="shared" si="8"/>
        <v>94064.714644376378</v>
      </c>
      <c r="R74" s="85">
        <f>过饱和度!Q72</f>
        <v>2.3943350542604418E+63</v>
      </c>
      <c r="S74" s="85">
        <f t="shared" si="0"/>
        <v>98209.100669560896</v>
      </c>
    </row>
    <row r="75" spans="6:19" x14ac:dyDescent="0.25">
      <c r="F75" s="5">
        <f>过饱和度!D73</f>
        <v>0.58632554895210209</v>
      </c>
      <c r="G75" s="5">
        <f>过饱和度!H73</f>
        <v>63859830561.873268</v>
      </c>
      <c r="K75" s="58">
        <f>过饱和度!K73</f>
        <v>3.4181162727594586E+19</v>
      </c>
      <c r="L75" s="58">
        <f t="shared" si="5"/>
        <v>82675.780055807787</v>
      </c>
      <c r="M75" s="58">
        <f t="shared" si="6"/>
        <v>94519.082367249852</v>
      </c>
      <c r="O75" s="5">
        <f>过饱和度!N73</f>
        <v>5.6083072736397056E+18</v>
      </c>
      <c r="P75" s="5">
        <f t="shared" si="7"/>
        <v>81342.076338868326</v>
      </c>
      <c r="Q75" s="5">
        <f t="shared" si="8"/>
        <v>94064.714552910184</v>
      </c>
      <c r="R75" s="85">
        <f>过饱和度!Q73</f>
        <v>2.3944150900807132E+63</v>
      </c>
      <c r="S75" s="85">
        <f t="shared" si="0"/>
        <v>98209.101482580212</v>
      </c>
    </row>
    <row r="76" spans="6:19" x14ac:dyDescent="0.25">
      <c r="F76" s="5">
        <f>过饱和度!D74</f>
        <v>0.58635554895210207</v>
      </c>
      <c r="G76" s="5">
        <f>过饱和度!H74</f>
        <v>63859799575.931549</v>
      </c>
      <c r="K76" s="58">
        <f>过饱和度!K74</f>
        <v>3.4181143787651121E+19</v>
      </c>
      <c r="L76" s="58">
        <f t="shared" si="5"/>
        <v>82675.779668275456</v>
      </c>
      <c r="M76" s="58">
        <f t="shared" si="6"/>
        <v>94519.082235976864</v>
      </c>
      <c r="O76" s="5">
        <f>过饱和度!N74</f>
        <v>5.6083043999230863E+18</v>
      </c>
      <c r="P76" s="5">
        <f t="shared" si="7"/>
        <v>81342.075940117255</v>
      </c>
      <c r="Q76" s="5">
        <f t="shared" si="8"/>
        <v>94064.714416282222</v>
      </c>
      <c r="R76" s="85">
        <f>过饱和度!Q74</f>
        <v>2.3946576798247858E+63</v>
      </c>
      <c r="S76" s="85">
        <f t="shared" si="0"/>
        <v>98209.103946684263</v>
      </c>
    </row>
    <row r="77" spans="6:19" x14ac:dyDescent="0.25">
      <c r="F77" s="5">
        <f>过饱和度!D75</f>
        <v>0.58638554895210204</v>
      </c>
      <c r="G77" s="5">
        <f>过饱和度!H75</f>
        <v>63859768590.006165</v>
      </c>
      <c r="K77" s="58">
        <f>过饱和度!K75</f>
        <v>3.4181124847719191E+19</v>
      </c>
      <c r="L77" s="58">
        <f t="shared" si="5"/>
        <v>82675.779280743125</v>
      </c>
      <c r="M77" s="58">
        <f t="shared" si="6"/>
        <v>94519.082104703877</v>
      </c>
      <c r="O77" s="5">
        <f>过饱和度!N75</f>
        <v>5.6083015262081126E+18</v>
      </c>
      <c r="P77" s="5">
        <f t="shared" si="7"/>
        <v>81342.075541366183</v>
      </c>
      <c r="Q77" s="5">
        <f t="shared" si="8"/>
        <v>94064.714279654261</v>
      </c>
      <c r="R77" s="85">
        <f>过饱和度!Q75</f>
        <v>2.3949002816150411E+63</v>
      </c>
      <c r="S77" s="85">
        <f t="shared" si="0"/>
        <v>98209.106410655979</v>
      </c>
    </row>
    <row r="78" spans="6:19" x14ac:dyDescent="0.25">
      <c r="F78" s="5">
        <f>过饱和度!D76</f>
        <v>0.58640554895210206</v>
      </c>
      <c r="G78" s="5">
        <f>过饱和度!H76</f>
        <v>63859742056.426247</v>
      </c>
      <c r="K78" s="58">
        <f>过饱和度!K76</f>
        <v>3.4181108392833946E+19</v>
      </c>
      <c r="L78" s="58">
        <f t="shared" si="5"/>
        <v>82675.778944057471</v>
      </c>
      <c r="M78" s="58">
        <f t="shared" si="6"/>
        <v>94519.081990654726</v>
      </c>
      <c r="O78" s="5">
        <f>过饱和度!N76</f>
        <v>5.608299017312937E+18</v>
      </c>
      <c r="P78" s="5">
        <f t="shared" si="7"/>
        <v>81342.075193236611</v>
      </c>
      <c r="Q78" s="5">
        <f t="shared" si="8"/>
        <v>94064.714160371237</v>
      </c>
      <c r="R78" s="85">
        <f>过饱和度!Q76</f>
        <v>2.3950615162722387E+63</v>
      </c>
      <c r="S78" s="85">
        <f t="shared" si="0"/>
        <v>98209.108048086026</v>
      </c>
    </row>
    <row r="79" spans="6:19" x14ac:dyDescent="0.25">
      <c r="F79" s="5">
        <f>过饱和度!D77</f>
        <v>0.58650554895210205</v>
      </c>
      <c r="G79" s="5">
        <f>过饱和度!H77</f>
        <v>63859697897.595917</v>
      </c>
      <c r="K79" s="58">
        <f>过饱和度!K77</f>
        <v>3.4181083779919438E+19</v>
      </c>
      <c r="L79" s="58">
        <f t="shared" si="5"/>
        <v>82675.778440448936</v>
      </c>
      <c r="M79" s="58">
        <f t="shared" si="6"/>
        <v>94519.081820062012</v>
      </c>
      <c r="O79" s="5">
        <f>过饱和度!N77</f>
        <v>5.608295405915605E+18</v>
      </c>
      <c r="P79" s="5">
        <f t="shared" si="7"/>
        <v>81342.074692125636</v>
      </c>
      <c r="Q79" s="5">
        <f t="shared" si="8"/>
        <v>94064.713988670715</v>
      </c>
      <c r="R79" s="85">
        <f>过饱和度!Q77</f>
        <v>2.3958754012486829E+63</v>
      </c>
      <c r="S79" s="85">
        <f t="shared" si="0"/>
        <v>98209.116311836478</v>
      </c>
    </row>
    <row r="80" spans="6:19" x14ac:dyDescent="0.25">
      <c r="F80" s="5">
        <f>过饱和度!D78</f>
        <v>0.58680554895210202</v>
      </c>
      <c r="G80" s="5">
        <f>过饱和度!H78</f>
        <v>63859656212.989296</v>
      </c>
      <c r="K80" s="58">
        <f>过饱和度!K78</f>
        <v>3.4181069089874416E+19</v>
      </c>
      <c r="L80" s="58">
        <f t="shared" si="5"/>
        <v>82675.778139873539</v>
      </c>
      <c r="M80" s="58">
        <f t="shared" si="6"/>
        <v>94519.081718244881</v>
      </c>
      <c r="O80" s="5">
        <f>过饱和度!N78</f>
        <v>5.6082937352014797E+18</v>
      </c>
      <c r="P80" s="5">
        <f t="shared" si="7"/>
        <v>81342.074460300239</v>
      </c>
      <c r="Q80" s="5">
        <f t="shared" si="8"/>
        <v>94064.713909238111</v>
      </c>
      <c r="R80" s="85">
        <f>过饱和度!Q78</f>
        <v>2.3983257168935496E+63</v>
      </c>
      <c r="S80" s="85">
        <f t="shared" ref="S80:S143" si="9">$D$6*EXP(-16*3.1415*$D$3^3*$D$4^2/(3*$D$2^3*$D$5^3*(LN($R80)^2)))</f>
        <v>98209.141173742813</v>
      </c>
    </row>
    <row r="81" spans="6:19" x14ac:dyDescent="0.25">
      <c r="F81" s="5">
        <f>过饱和度!D79</f>
        <v>0.5871055489521021</v>
      </c>
      <c r="G81" s="5">
        <f>过饱和度!H79</f>
        <v>63859614528.415359</v>
      </c>
      <c r="K81" s="58">
        <f>过饱和度!K79</f>
        <v>3.4181054399840088E+19</v>
      </c>
      <c r="L81" s="58">
        <f t="shared" si="5"/>
        <v>82675.777839298229</v>
      </c>
      <c r="M81" s="58">
        <f t="shared" si="6"/>
        <v>94519.081616427778</v>
      </c>
      <c r="O81" s="5">
        <f>过饱和度!N79</f>
        <v>5.6082920644885729E+18</v>
      </c>
      <c r="P81" s="5">
        <f t="shared" si="7"/>
        <v>81342.074228474943</v>
      </c>
      <c r="Q81" s="5">
        <f t="shared" si="8"/>
        <v>94064.713829805565</v>
      </c>
      <c r="R81" s="85">
        <f>过饱和度!Q79</f>
        <v>2.4007772836734847E+63</v>
      </c>
      <c r="S81" s="85">
        <f t="shared" si="9"/>
        <v>98209.166022420613</v>
      </c>
    </row>
    <row r="82" spans="6:19" x14ac:dyDescent="0.25">
      <c r="F82" s="5">
        <f>过饱和度!D80</f>
        <v>0.58730554895210207</v>
      </c>
      <c r="G82" s="5">
        <f>过饱和度!H80</f>
        <v>63859568156.262611</v>
      </c>
      <c r="K82" s="58">
        <f>过饱和度!K80</f>
        <v>3.4181032500465889E+19</v>
      </c>
      <c r="L82" s="58">
        <f t="shared" si="5"/>
        <v>82675.777391211115</v>
      </c>
      <c r="M82" s="58">
        <f t="shared" si="6"/>
        <v>94519.081464642411</v>
      </c>
      <c r="O82" s="5">
        <f>过饱和度!N80</f>
        <v>5.6082890751815526E+18</v>
      </c>
      <c r="P82" s="5">
        <f t="shared" si="7"/>
        <v>81342.073813683572</v>
      </c>
      <c r="Q82" s="5">
        <f t="shared" si="8"/>
        <v>94064.713687681564</v>
      </c>
      <c r="R82" s="85">
        <f>过饱和度!Q80</f>
        <v>2.4024107498202312E+63</v>
      </c>
      <c r="S82" s="85">
        <f t="shared" si="9"/>
        <v>98209.182564597169</v>
      </c>
    </row>
    <row r="83" spans="6:19" x14ac:dyDescent="0.25">
      <c r="F83" s="5">
        <f>过饱和度!D81</f>
        <v>0.58830554895210208</v>
      </c>
      <c r="G83" s="5">
        <f>过饱和度!H81</f>
        <v>63859616184.7575</v>
      </c>
      <c r="K83" s="58">
        <f>过饱和度!K81</f>
        <v>3.4181105344763015E+19</v>
      </c>
      <c r="L83" s="58">
        <f t="shared" si="5"/>
        <v>82675.77888169045</v>
      </c>
      <c r="M83" s="58">
        <f t="shared" si="6"/>
        <v>94519.081969528488</v>
      </c>
      <c r="O83" s="5">
        <f>过饱和度!N81</f>
        <v>5.608302377452162E+18</v>
      </c>
      <c r="P83" s="5">
        <f t="shared" si="7"/>
        <v>81342.075659483162</v>
      </c>
      <c r="Q83" s="5">
        <f t="shared" si="8"/>
        <v>94064.71432012583</v>
      </c>
      <c r="R83" s="85">
        <f>过饱和度!Q81</f>
        <v>2.4106106718727761E+63</v>
      </c>
      <c r="S83" s="85">
        <f t="shared" si="9"/>
        <v>98209.265432511602</v>
      </c>
    </row>
    <row r="84" spans="6:19" x14ac:dyDescent="0.25">
      <c r="F84" s="5">
        <f>过饱和度!D82</f>
        <v>0.59130554895210208</v>
      </c>
      <c r="G84" s="5">
        <f>过饱和度!H82</f>
        <v>63860047377.880165</v>
      </c>
      <c r="K84" s="58">
        <f>过饱和度!K82</f>
        <v>3.4181510922946712E+19</v>
      </c>
      <c r="L84" s="58">
        <f t="shared" si="5"/>
        <v>82675.787180231986</v>
      </c>
      <c r="M84" s="58">
        <f t="shared" si="6"/>
        <v>94519.084780582431</v>
      </c>
      <c r="O84" s="5">
        <f>过饱和度!N82</f>
        <v>5.6083712618952643E+18</v>
      </c>
      <c r="P84" s="5">
        <f t="shared" si="7"/>
        <v>81342.085217692656</v>
      </c>
      <c r="Q84" s="5">
        <f t="shared" si="8"/>
        <v>94064.717595147973</v>
      </c>
      <c r="R84" s="85">
        <f>过饱和度!Q82</f>
        <v>2.4353196637833597E+63</v>
      </c>
      <c r="S84" s="85">
        <f t="shared" si="9"/>
        <v>98209.513411958644</v>
      </c>
    </row>
    <row r="85" spans="6:19" x14ac:dyDescent="0.25">
      <c r="F85" s="5">
        <f>过饱和度!D83</f>
        <v>0.59430554895210208</v>
      </c>
      <c r="G85" s="5">
        <f>过饱和度!H83</f>
        <v>63860478570.458435</v>
      </c>
      <c r="K85" s="58">
        <f>过饱和度!K83</f>
        <v>3.4181916503168098E+19</v>
      </c>
      <c r="L85" s="58">
        <f t="shared" si="5"/>
        <v>82675.795478711007</v>
      </c>
      <c r="M85" s="58">
        <f t="shared" si="6"/>
        <v>94519.087591614996</v>
      </c>
      <c r="O85" s="5">
        <f>过饱和度!N83</f>
        <v>5.6084401467291822E+18</v>
      </c>
      <c r="P85" s="5">
        <f t="shared" si="7"/>
        <v>81342.094775831967</v>
      </c>
      <c r="Q85" s="5">
        <f t="shared" si="8"/>
        <v>94064.7208701458</v>
      </c>
      <c r="R85" s="85">
        <f>过饱和度!Q83</f>
        <v>2.4601552637523917E+63</v>
      </c>
      <c r="S85" s="85">
        <f t="shared" si="9"/>
        <v>98209.760088529947</v>
      </c>
    </row>
    <row r="86" spans="6:19" x14ac:dyDescent="0.25">
      <c r="F86" s="5">
        <f>过饱和度!D84</f>
        <v>0.59630554895210208</v>
      </c>
      <c r="G86" s="5">
        <f>过饱和度!H84</f>
        <v>63860707268.111137</v>
      </c>
      <c r="K86" s="58">
        <f>过饱和度!K84</f>
        <v>3.4182148607389352E+19</v>
      </c>
      <c r="L86" s="58">
        <f t="shared" si="5"/>
        <v>82675.800227692598</v>
      </c>
      <c r="M86" s="58">
        <f t="shared" si="6"/>
        <v>94519.089200288232</v>
      </c>
      <c r="O86" s="5">
        <f>过饱和度!N84</f>
        <v>5.6084801391402291E+18</v>
      </c>
      <c r="P86" s="5">
        <f t="shared" si="7"/>
        <v>81342.100324935906</v>
      </c>
      <c r="Q86" s="5">
        <f t="shared" si="8"/>
        <v>94064.722771488887</v>
      </c>
      <c r="R86" s="85">
        <f>过饱和度!Q84</f>
        <v>2.4767774352605083E+63</v>
      </c>
      <c r="S86" s="85">
        <f t="shared" si="9"/>
        <v>98209.923770978858</v>
      </c>
    </row>
    <row r="87" spans="6:19" x14ac:dyDescent="0.25">
      <c r="F87" s="5">
        <f>过饱和度!D85</f>
        <v>0.60630554895210209</v>
      </c>
      <c r="G87" s="5">
        <f>过饱和度!H85</f>
        <v>63862735863.924706</v>
      </c>
      <c r="K87" s="58">
        <f>过饱和度!K85</f>
        <v>3.4183885784579867E+19</v>
      </c>
      <c r="L87" s="58">
        <f t="shared" si="5"/>
        <v>82675.835770221543</v>
      </c>
      <c r="M87" s="58">
        <f t="shared" si="6"/>
        <v>94519.101239986529</v>
      </c>
      <c r="O87" s="5">
        <f>过饱和度!N85</f>
        <v>5.6087694390009078E+18</v>
      </c>
      <c r="P87" s="5">
        <f t="shared" si="7"/>
        <v>81342.14046517761</v>
      </c>
      <c r="Q87" s="5">
        <f t="shared" si="8"/>
        <v>94064.736525124958</v>
      </c>
      <c r="R87" s="85">
        <f>过饱和度!Q85</f>
        <v>2.5608129868233104E+63</v>
      </c>
      <c r="S87" s="85">
        <f t="shared" si="9"/>
        <v>98210.734496085788</v>
      </c>
    </row>
    <row r="88" spans="6:19" x14ac:dyDescent="0.25">
      <c r="F88" s="5">
        <f>过饱和度!D86</f>
        <v>0.63630554895210212</v>
      </c>
      <c r="G88" s="5">
        <f>过饱和度!H86</f>
        <v>63869729772.36779</v>
      </c>
      <c r="K88" s="58">
        <f>过饱和度!K86</f>
        <v>3.4189689219362845E+19</v>
      </c>
      <c r="L88" s="58">
        <f t="shared" si="5"/>
        <v>82675.954494251055</v>
      </c>
      <c r="M88" s="58">
        <f t="shared" si="6"/>
        <v>94519.141456611484</v>
      </c>
      <c r="O88" s="5">
        <f>过饱和度!N86</f>
        <v>5.6097290433721375E+18</v>
      </c>
      <c r="P88" s="5">
        <f t="shared" si="7"/>
        <v>81342.273594195853</v>
      </c>
      <c r="Q88" s="5">
        <f t="shared" si="8"/>
        <v>94064.782140363372</v>
      </c>
      <c r="R88" s="85">
        <f>过饱和度!Q86</f>
        <v>2.8214786403539327E+63</v>
      </c>
      <c r="S88" s="85">
        <f t="shared" si="9"/>
        <v>98213.08670211563</v>
      </c>
    </row>
    <row r="89" spans="6:19" x14ac:dyDescent="0.25">
      <c r="F89" s="5">
        <f>过饱和度!D87</f>
        <v>0.66630554895210203</v>
      </c>
      <c r="G89" s="5">
        <f>过饱和度!H87</f>
        <v>63876723974.45491</v>
      </c>
      <c r="K89" s="58">
        <f>过饱和度!K87</f>
        <v>3.4195493260149158E+19</v>
      </c>
      <c r="L89" s="58">
        <f t="shared" si="5"/>
        <v>82676.073209350332</v>
      </c>
      <c r="M89" s="58">
        <f t="shared" si="6"/>
        <v>94519.181670170772</v>
      </c>
      <c r="O89" s="5">
        <f>过饱和度!N87</f>
        <v>5.6106887496956109E+18</v>
      </c>
      <c r="P89" s="5">
        <f t="shared" si="7"/>
        <v>81342.406713218777</v>
      </c>
      <c r="Q89" s="5">
        <f t="shared" si="8"/>
        <v>94064.82775212446</v>
      </c>
      <c r="R89" s="85">
        <f>过饱和度!Q87</f>
        <v>3.0948715216809774E+63</v>
      </c>
      <c r="S89" s="85">
        <f t="shared" si="9"/>
        <v>98215.326594513244</v>
      </c>
    </row>
    <row r="90" spans="6:19" x14ac:dyDescent="0.25">
      <c r="F90" s="5">
        <f>过饱和度!D88</f>
        <v>0.68630554895210205</v>
      </c>
      <c r="G90" s="5">
        <f>过饱和度!H88</f>
        <v>63881201057.677162</v>
      </c>
      <c r="K90" s="58">
        <f>过饱和度!K88</f>
        <v>3.4199241837601935E+19</v>
      </c>
      <c r="L90" s="58">
        <f t="shared" si="5"/>
        <v>82676.149870935973</v>
      </c>
      <c r="M90" s="58">
        <f t="shared" si="6"/>
        <v>94519.20763849892</v>
      </c>
      <c r="O90" s="5">
        <f>过饱和度!N88</f>
        <v>5.6113098462812611E+18</v>
      </c>
      <c r="P90" s="5">
        <f t="shared" si="7"/>
        <v>81342.492851471499</v>
      </c>
      <c r="Q90" s="5">
        <f t="shared" si="8"/>
        <v>94064.857266416177</v>
      </c>
      <c r="R90" s="85">
        <f>过饱和度!Q88</f>
        <v>3.2841886068489912E+63</v>
      </c>
      <c r="S90" s="85">
        <f t="shared" si="9"/>
        <v>98216.762336598316</v>
      </c>
    </row>
    <row r="91" spans="6:19" x14ac:dyDescent="0.25">
      <c r="F91" s="5">
        <f>过饱和度!D89</f>
        <v>0.7363055489521021</v>
      </c>
      <c r="G91" s="5">
        <f>过饱和度!H89</f>
        <v>63893325155.193565</v>
      </c>
      <c r="K91" s="58">
        <f>过饱和度!K89</f>
        <v>3.4209220996726526E+19</v>
      </c>
      <c r="L91" s="58">
        <f t="shared" si="5"/>
        <v>82676.353909859565</v>
      </c>
      <c r="M91" s="58">
        <f t="shared" si="6"/>
        <v>94519.276754515144</v>
      </c>
      <c r="O91" s="5">
        <f>过饱和度!N89</f>
        <v>5.6129567527719414E+18</v>
      </c>
      <c r="P91" s="5">
        <f t="shared" si="7"/>
        <v>81342.721207687398</v>
      </c>
      <c r="Q91" s="5">
        <f t="shared" si="8"/>
        <v>94064.935509967603</v>
      </c>
      <c r="R91" s="85">
        <f>过饱和度!Q89</f>
        <v>3.7823940867456659E+63</v>
      </c>
      <c r="S91" s="85">
        <f t="shared" si="9"/>
        <v>98220.170758560882</v>
      </c>
    </row>
    <row r="92" spans="6:19" x14ac:dyDescent="0.25">
      <c r="F92" s="5">
        <f>过饱和度!D90</f>
        <v>0.78630554895210203</v>
      </c>
      <c r="G92" s="5">
        <f>过饱和度!H90</f>
        <v>63905450205.094505</v>
      </c>
      <c r="K92" s="58">
        <f>过饱和度!K90</f>
        <v>3.4219201984471609E+19</v>
      </c>
      <c r="L92" s="58">
        <f t="shared" si="5"/>
        <v>82676.55792317797</v>
      </c>
      <c r="M92" s="58">
        <f t="shared" si="6"/>
        <v>94519.345861737864</v>
      </c>
      <c r="O92" s="5">
        <f>过饱和度!N90</f>
        <v>5.6146039648895355E+18</v>
      </c>
      <c r="P92" s="5">
        <f t="shared" si="7"/>
        <v>81342.949535254695</v>
      </c>
      <c r="Q92" s="5">
        <f t="shared" si="8"/>
        <v>94065.013743548378</v>
      </c>
      <c r="R92" s="85">
        <f>过饱和度!Q90</f>
        <v>4.3160907978397577E+63</v>
      </c>
      <c r="S92" s="85">
        <f t="shared" si="9"/>
        <v>98223.347285087846</v>
      </c>
    </row>
    <row r="93" spans="6:19" x14ac:dyDescent="0.25">
      <c r="F93" s="5">
        <f>过饱和度!D91</f>
        <v>0.83630554895210207</v>
      </c>
      <c r="G93" s="5">
        <f>过饱和度!H91</f>
        <v>63917576207.326294</v>
      </c>
      <c r="K93" s="58">
        <f>过饱和度!K91</f>
        <v>3.4229184800961511E+19</v>
      </c>
      <c r="L93" s="58">
        <f t="shared" si="5"/>
        <v>82676.761910896952</v>
      </c>
      <c r="M93" s="58">
        <f t="shared" si="6"/>
        <v>94519.414960169088</v>
      </c>
      <c r="O93" s="5">
        <f>过饱和度!N91</f>
        <v>5.6162514826559877E+18</v>
      </c>
      <c r="P93" s="5">
        <f t="shared" si="7"/>
        <v>81343.177834179849</v>
      </c>
      <c r="Q93" s="5">
        <f t="shared" si="8"/>
        <v>94065.09196716077</v>
      </c>
      <c r="R93" s="85">
        <f>过饱和度!Q91</f>
        <v>4.8853407590074027E+63</v>
      </c>
      <c r="S93" s="85">
        <f t="shared" si="9"/>
        <v>98226.321075561398</v>
      </c>
    </row>
    <row r="94" spans="6:19" x14ac:dyDescent="0.25">
      <c r="F94" s="5">
        <f>过饱和度!D92</f>
        <v>0.87945458002217114</v>
      </c>
      <c r="G94" s="5">
        <f>过饱和度!H92</f>
        <v>63927935717.854546</v>
      </c>
      <c r="K94" s="58">
        <f>过饱和度!K92</f>
        <v>3.4237732308868415E+19</v>
      </c>
      <c r="L94" s="58">
        <f t="shared" si="5"/>
        <v>82676.936519662413</v>
      </c>
      <c r="M94" s="58">
        <f t="shared" si="6"/>
        <v>94519.474106731403</v>
      </c>
      <c r="O94" s="5">
        <f>过饱和度!N92</f>
        <v>5.6176628239102679E+18</v>
      </c>
      <c r="P94" s="5">
        <f t="shared" si="7"/>
        <v>81343.373349340603</v>
      </c>
      <c r="Q94" s="5">
        <f t="shared" si="8"/>
        <v>94065.158957726351</v>
      </c>
      <c r="R94" s="85">
        <f>过饱和度!Q92</f>
        <v>5.4051993261711917E+63</v>
      </c>
      <c r="S94" s="85">
        <f t="shared" si="9"/>
        <v>98228.74286826927</v>
      </c>
    </row>
    <row r="95" spans="6:19" x14ac:dyDescent="0.25">
      <c r="F95" s="5">
        <f>过饱和度!D93</f>
        <v>0.87945458012217115</v>
      </c>
      <c r="G95" s="5">
        <f>过饱和度!H93</f>
        <v>63928788559.412331</v>
      </c>
      <c r="K95" s="58">
        <f>过饱和度!K93</f>
        <v>3.4238341217569296E+19</v>
      </c>
      <c r="L95" s="58">
        <f t="shared" si="5"/>
        <v>82676.948956708657</v>
      </c>
      <c r="M95" s="58">
        <f t="shared" si="6"/>
        <v>94519.478319623842</v>
      </c>
      <c r="O95" s="5">
        <f>过饱和度!N93</f>
        <v>5.6177627322733548E+18</v>
      </c>
      <c r="P95" s="5">
        <f t="shared" si="7"/>
        <v>81343.387187818487</v>
      </c>
      <c r="Q95" s="5">
        <f t="shared" si="8"/>
        <v>94065.163699285098</v>
      </c>
      <c r="R95" s="85">
        <f>过饱和度!Q93</f>
        <v>5.4053434542276636E+63</v>
      </c>
      <c r="S95" s="85">
        <f t="shared" si="9"/>
        <v>98228.743506205486</v>
      </c>
    </row>
    <row r="96" spans="6:19" x14ac:dyDescent="0.25">
      <c r="F96" s="5">
        <f>过饱和度!D94</f>
        <v>0.87945458042217117</v>
      </c>
      <c r="G96" s="5">
        <f>过饱和度!H94</f>
        <v>63931347220.486427</v>
      </c>
      <c r="K96" s="58">
        <f>过饱和度!K94</f>
        <v>3.4240168051652862E+19</v>
      </c>
      <c r="L96" s="58">
        <f t="shared" si="5"/>
        <v>82676.986268648427</v>
      </c>
      <c r="M96" s="58">
        <f t="shared" si="6"/>
        <v>94519.490958569775</v>
      </c>
      <c r="O96" s="5">
        <f>过饱和度!N94</f>
        <v>5.6180624745375488E+18</v>
      </c>
      <c r="P96" s="5">
        <f t="shared" si="7"/>
        <v>81343.428704065765</v>
      </c>
      <c r="Q96" s="5">
        <f t="shared" si="8"/>
        <v>94065.177924236705</v>
      </c>
      <c r="R96" s="85">
        <f>过饱和度!Q94</f>
        <v>5.4057758752774966E+63</v>
      </c>
      <c r="S96" s="85">
        <f t="shared" si="9"/>
        <v>98228.745420073261</v>
      </c>
    </row>
    <row r="97" spans="6:19" x14ac:dyDescent="0.25">
      <c r="F97" s="5">
        <f>过饱和度!D95</f>
        <v>0.87945458082217109</v>
      </c>
      <c r="G97" s="5">
        <f>过饱和度!H95</f>
        <v>63934758896.014488</v>
      </c>
      <c r="K97" s="58">
        <f>过饱和度!K95</f>
        <v>3.4242603957929718E+19</v>
      </c>
      <c r="L97" s="58">
        <f t="shared" si="5"/>
        <v>82677.036017228384</v>
      </c>
      <c r="M97" s="58">
        <f t="shared" si="6"/>
        <v>94519.507810263443</v>
      </c>
      <c r="O97" s="5">
        <f>过饱和度!N95</f>
        <v>5.6184621516770796E+18</v>
      </c>
      <c r="P97" s="5">
        <f t="shared" si="7"/>
        <v>81343.484058289105</v>
      </c>
      <c r="Q97" s="5">
        <f t="shared" si="8"/>
        <v>94065.196890566032</v>
      </c>
      <c r="R97" s="85">
        <f>过饱和度!Q95</f>
        <v>5.4063524856703431E+63</v>
      </c>
      <c r="S97" s="85">
        <f t="shared" si="9"/>
        <v>98228.747971870835</v>
      </c>
    </row>
    <row r="98" spans="6:19" x14ac:dyDescent="0.25">
      <c r="F98" s="5">
        <f>过饱和度!D96</f>
        <v>0.87945458102217111</v>
      </c>
      <c r="G98" s="5">
        <f>过饱和度!H96</f>
        <v>63936464750.070618</v>
      </c>
      <c r="K98" s="58">
        <f>过饱和度!K96</f>
        <v>3.4243821940785619E+19</v>
      </c>
      <c r="L98" s="58">
        <f t="shared" si="5"/>
        <v>82677.060890720837</v>
      </c>
      <c r="M98" s="58">
        <f t="shared" si="6"/>
        <v>94519.516235837466</v>
      </c>
      <c r="O98" s="5">
        <f>过饱和度!N96</f>
        <v>5.6186619952999598E+18</v>
      </c>
      <c r="P98" s="5">
        <f t="shared" si="7"/>
        <v>81343.511734535467</v>
      </c>
      <c r="Q98" s="5">
        <f t="shared" si="8"/>
        <v>94065.206373430803</v>
      </c>
      <c r="R98" s="85">
        <f>过饱和度!Q96</f>
        <v>5.4066408043944723E+63</v>
      </c>
      <c r="S98" s="85">
        <f t="shared" si="9"/>
        <v>98228.749247725355</v>
      </c>
    </row>
    <row r="99" spans="6:19" x14ac:dyDescent="0.25">
      <c r="F99" s="5">
        <f>过饱和度!D97</f>
        <v>0.87945459002217119</v>
      </c>
      <c r="G99" s="5">
        <f>过饱和度!H97</f>
        <v>64013263470.619972</v>
      </c>
      <c r="K99" s="58">
        <f>过饱和度!K97</f>
        <v>3.4298667336632639E+19</v>
      </c>
      <c r="L99" s="58">
        <f t="shared" si="5"/>
        <v>82678.179967291115</v>
      </c>
      <c r="M99" s="58">
        <f t="shared" si="6"/>
        <v>94519.895306713122</v>
      </c>
      <c r="O99" s="5">
        <f>过饱和度!N97</f>
        <v>5.6276608693660447E+18</v>
      </c>
      <c r="P99" s="5">
        <f t="shared" si="7"/>
        <v>81344.756904126596</v>
      </c>
      <c r="Q99" s="5">
        <f t="shared" si="8"/>
        <v>94065.63301039928</v>
      </c>
      <c r="R99" s="85">
        <f>过饱和度!Q97</f>
        <v>5.4196291705930477E+63</v>
      </c>
      <c r="S99" s="85">
        <f t="shared" si="9"/>
        <v>98228.80665135663</v>
      </c>
    </row>
    <row r="100" spans="6:19" x14ac:dyDescent="0.25">
      <c r="F100" s="5">
        <f>过饱和度!D98</f>
        <v>0.87945468002217109</v>
      </c>
      <c r="G100" s="5">
        <f>过饱和度!H98</f>
        <v>64784640501.644836</v>
      </c>
      <c r="K100" s="58">
        <f>过饱和度!K98</f>
        <v>3.4850755056119411E+19</v>
      </c>
      <c r="L100" s="58">
        <f t="shared" si="5"/>
        <v>82689.340528341098</v>
      </c>
      <c r="M100" s="58">
        <f t="shared" si="6"/>
        <v>94523.675586537443</v>
      </c>
      <c r="O100" s="5">
        <f>过饱和度!N98</f>
        <v>5.7182457952836127E+18</v>
      </c>
      <c r="P100" s="5">
        <f t="shared" si="7"/>
        <v>81357.174804698501</v>
      </c>
      <c r="Q100" s="5">
        <f t="shared" si="8"/>
        <v>94069.887549232299</v>
      </c>
      <c r="R100" s="85">
        <f>过饱和度!Q98</f>
        <v>5.5509501495835665E+63</v>
      </c>
      <c r="S100" s="85">
        <f t="shared" si="9"/>
        <v>98229.379280244597</v>
      </c>
    </row>
    <row r="101" spans="6:19" x14ac:dyDescent="0.25">
      <c r="F101" s="5">
        <f>过饱和度!D99</f>
        <v>0.87945558002217117</v>
      </c>
      <c r="G101" s="5">
        <f>过饱和度!H99</f>
        <v>72841950556.103348</v>
      </c>
      <c r="K101" s="58">
        <f>过饱和度!K99</f>
        <v>4.0745565907439583E+19</v>
      </c>
      <c r="L101" s="58">
        <f t="shared" si="5"/>
        <v>82798.016754964294</v>
      </c>
      <c r="M101" s="58">
        <f t="shared" si="6"/>
        <v>94560.467393620522</v>
      </c>
      <c r="O101" s="5">
        <f>过饱和度!N99</f>
        <v>6.6854484815859231E+18</v>
      </c>
      <c r="P101" s="5">
        <f t="shared" si="7"/>
        <v>81478.076911851065</v>
      </c>
      <c r="Q101" s="5">
        <f t="shared" si="8"/>
        <v>94111.286364158557</v>
      </c>
      <c r="R101" s="85">
        <f>过饱和度!Q99</f>
        <v>7.0165714301764662E+63</v>
      </c>
      <c r="S101" s="85">
        <f t="shared" si="9"/>
        <v>98234.968729332279</v>
      </c>
    </row>
    <row r="102" spans="6:19" x14ac:dyDescent="0.25">
      <c r="F102" s="5">
        <f>过饱和度!D100</f>
        <v>0.8794620668341353</v>
      </c>
      <c r="G102" s="5">
        <f>过饱和度!H100</f>
        <v>151404467183.15875</v>
      </c>
      <c r="K102" s="58">
        <f>过饱和度!K100</f>
        <v>1.08067657014323E+20</v>
      </c>
      <c r="L102" s="58">
        <f t="shared" si="5"/>
        <v>83454.592379365393</v>
      </c>
      <c r="M102" s="58">
        <f t="shared" si="6"/>
        <v>94782.028061036137</v>
      </c>
      <c r="O102" s="5">
        <f>过饱和度!N100</f>
        <v>1.7731421599756175E+19</v>
      </c>
      <c r="P102" s="5">
        <f t="shared" si="7"/>
        <v>82207.831289404799</v>
      </c>
      <c r="Q102" s="5">
        <f t="shared" si="8"/>
        <v>94360.252363312946</v>
      </c>
      <c r="R102" s="85">
        <f>过饱和度!Q100</f>
        <v>3.0290452566659896E+64</v>
      </c>
      <c r="S102" s="85">
        <f t="shared" si="9"/>
        <v>98269.269569178912</v>
      </c>
    </row>
    <row r="103" spans="6:19" x14ac:dyDescent="0.25">
      <c r="F103" s="5">
        <f>过饱和度!D101</f>
        <v>0.87946458002217109</v>
      </c>
      <c r="G103" s="5">
        <f>过饱和度!H101</f>
        <v>151404441496.11676</v>
      </c>
      <c r="K103" s="58">
        <f>过饱和度!K101</f>
        <v>1.0806763494623737E+20</v>
      </c>
      <c r="L103" s="58">
        <f t="shared" si="5"/>
        <v>83454.592245726453</v>
      </c>
      <c r="M103" s="58">
        <f t="shared" si="6"/>
        <v>94782.028016064884</v>
      </c>
      <c r="O103" s="5">
        <f>过饱和度!N101</f>
        <v>1.7731418192904655E+19</v>
      </c>
      <c r="P103" s="5">
        <f t="shared" si="7"/>
        <v>82207.831149763879</v>
      </c>
      <c r="Q103" s="5">
        <f t="shared" si="8"/>
        <v>94360.252315821563</v>
      </c>
      <c r="R103" s="85">
        <f>过饱和度!Q101</f>
        <v>3.0290614053981483E+64</v>
      </c>
      <c r="S103" s="85">
        <f t="shared" si="9"/>
        <v>98269.269692388567</v>
      </c>
    </row>
    <row r="104" spans="6:19" x14ac:dyDescent="0.25">
      <c r="F104" s="5">
        <f>过饱和度!D102</f>
        <v>0.87947458002217116</v>
      </c>
      <c r="G104" s="5">
        <f>过饱和度!H102</f>
        <v>151404392690.51053</v>
      </c>
      <c r="K104" s="58">
        <f>过饱和度!K102</f>
        <v>1.0806759353145993E+20</v>
      </c>
      <c r="L104" s="58">
        <f t="shared" si="5"/>
        <v>83454.591994928604</v>
      </c>
      <c r="M104" s="58">
        <f t="shared" si="6"/>
        <v>94782.027931668141</v>
      </c>
      <c r="O104" s="5">
        <f>过饱和度!N102</f>
        <v>1.77314118245951E+19</v>
      </c>
      <c r="P104" s="5">
        <f t="shared" si="7"/>
        <v>82207.830888737837</v>
      </c>
      <c r="Q104" s="5">
        <f t="shared" si="8"/>
        <v>94360.252227047531</v>
      </c>
      <c r="R104" s="85">
        <f>过饱和度!Q102</f>
        <v>3.029128117491731E+64</v>
      </c>
      <c r="S104" s="85">
        <f t="shared" si="9"/>
        <v>98269.270201373394</v>
      </c>
    </row>
    <row r="105" spans="6:19" x14ac:dyDescent="0.25">
      <c r="F105" s="5">
        <f>过饱和度!D103</f>
        <v>0.87950458002217113</v>
      </c>
      <c r="G105" s="5">
        <f>过饱和度!H103</f>
        <v>151404314344.14761</v>
      </c>
      <c r="K105" s="58">
        <f>过饱和度!K103</f>
        <v>1.0806752842353875E+20</v>
      </c>
      <c r="L105" s="58">
        <f t="shared" si="5"/>
        <v>83454.59160065063</v>
      </c>
      <c r="M105" s="58">
        <f t="shared" si="6"/>
        <v>94782.02779898842</v>
      </c>
      <c r="O105" s="5">
        <f>过饱和度!N103</f>
        <v>1.7731401881299853E+19</v>
      </c>
      <c r="P105" s="5">
        <f t="shared" si="7"/>
        <v>82207.830481179117</v>
      </c>
      <c r="Q105" s="5">
        <f t="shared" si="8"/>
        <v>94360.252088438239</v>
      </c>
      <c r="R105" s="85">
        <f>过饱和度!Q103</f>
        <v>3.029331388335098E+64</v>
      </c>
      <c r="S105" s="85">
        <f t="shared" si="9"/>
        <v>98269.271752172732</v>
      </c>
    </row>
    <row r="106" spans="6:19" x14ac:dyDescent="0.25">
      <c r="F106" s="5">
        <f>过饱和度!D104</f>
        <v>0.87953458002217111</v>
      </c>
      <c r="G106" s="5">
        <f>过饱和度!H104</f>
        <v>151404235997.82779</v>
      </c>
      <c r="K106" s="58">
        <f>过饱和度!K104</f>
        <v>1.0806746331565955E+20</v>
      </c>
      <c r="L106" s="58">
        <f t="shared" si="5"/>
        <v>83454.591206372657</v>
      </c>
      <c r="M106" s="58">
        <f t="shared" si="6"/>
        <v>94782.027666308713</v>
      </c>
      <c r="O106" s="5">
        <f>过饱和度!N104</f>
        <v>1.7731391938010638E+19</v>
      </c>
      <c r="P106" s="5">
        <f t="shared" si="7"/>
        <v>82207.830073620396</v>
      </c>
      <c r="Q106" s="5">
        <f t="shared" si="8"/>
        <v>94360.251949828962</v>
      </c>
      <c r="R106" s="85">
        <f>过饱和度!Q104</f>
        <v>3.0295346657751714E+64</v>
      </c>
      <c r="S106" s="85">
        <f t="shared" si="9"/>
        <v>98269.273302916277</v>
      </c>
    </row>
    <row r="107" spans="6:19" x14ac:dyDescent="0.25">
      <c r="F107" s="5">
        <f>过饱和度!D105</f>
        <v>0.87955458002217113</v>
      </c>
      <c r="G107" s="5">
        <f>过饱和度!H105</f>
        <v>151404169834.92126</v>
      </c>
      <c r="K107" s="58">
        <f>过饱和度!K105</f>
        <v>1.080674078069237E+20</v>
      </c>
      <c r="L107" s="58">
        <f t="shared" si="5"/>
        <v>83454.590870224623</v>
      </c>
      <c r="M107" s="58">
        <f t="shared" si="6"/>
        <v>94782.027553190492</v>
      </c>
      <c r="O107" s="5">
        <f>过饱和度!N105</f>
        <v>1.7731383434033838E+19</v>
      </c>
      <c r="P107" s="5">
        <f t="shared" si="7"/>
        <v>82207.829725056479</v>
      </c>
      <c r="Q107" s="5">
        <f t="shared" si="8"/>
        <v>94360.251831283604</v>
      </c>
      <c r="R107" s="85">
        <f>过饱和度!Q105</f>
        <v>3.0296695469497638E+64</v>
      </c>
      <c r="S107" s="85">
        <f t="shared" si="9"/>
        <v>98269.274331826324</v>
      </c>
    </row>
    <row r="108" spans="6:19" x14ac:dyDescent="0.25">
      <c r="F108" s="5">
        <f>过饱和度!D106</f>
        <v>0.87965458002217112</v>
      </c>
      <c r="G108" s="5">
        <f>过饱和度!H106</f>
        <v>151404048865.32394</v>
      </c>
      <c r="K108" s="58">
        <f>过饱和度!K106</f>
        <v>1.0806731256660453E+20</v>
      </c>
      <c r="L108" s="58">
        <f t="shared" si="5"/>
        <v>83454.590293470916</v>
      </c>
      <c r="M108" s="58">
        <f t="shared" si="6"/>
        <v>94782.027359105312</v>
      </c>
      <c r="O108" s="5">
        <f>过饱和度!N106</f>
        <v>1.7731369157269668E+19</v>
      </c>
      <c r="P108" s="5">
        <f t="shared" si="7"/>
        <v>82207.82913987519</v>
      </c>
      <c r="Q108" s="5">
        <f t="shared" si="8"/>
        <v>94360.251632265499</v>
      </c>
      <c r="R108" s="85">
        <f>过饱和度!Q106</f>
        <v>3.030353649585573E+64</v>
      </c>
      <c r="S108" s="85">
        <f t="shared" si="9"/>
        <v>98269.279549626837</v>
      </c>
    </row>
    <row r="109" spans="6:19" x14ac:dyDescent="0.25">
      <c r="F109" s="5">
        <f>过饱和度!D107</f>
        <v>0.87995458002217108</v>
      </c>
      <c r="G109" s="5">
        <f>过饱和度!H107</f>
        <v>151403901213.81113</v>
      </c>
      <c r="K109" s="58">
        <f>过饱和度!K107</f>
        <v>1.0806721385095573E+20</v>
      </c>
      <c r="L109" s="58">
        <f t="shared" si="5"/>
        <v>83454.589695670846</v>
      </c>
      <c r="M109" s="58">
        <f t="shared" si="6"/>
        <v>94782.027157937759</v>
      </c>
      <c r="O109" s="5">
        <f>过饱和度!N107</f>
        <v>1.7731355298540575E+19</v>
      </c>
      <c r="P109" s="5">
        <f t="shared" si="7"/>
        <v>82207.82857182798</v>
      </c>
      <c r="Q109" s="5">
        <f t="shared" si="8"/>
        <v>94360.251439074651</v>
      </c>
      <c r="R109" s="85">
        <f>过饱和度!Q107</f>
        <v>3.0324163237363392E+64</v>
      </c>
      <c r="S109" s="85">
        <f t="shared" si="9"/>
        <v>98269.295274824472</v>
      </c>
    </row>
    <row r="110" spans="6:19" x14ac:dyDescent="0.25">
      <c r="F110" s="5">
        <f>过饱和度!D108</f>
        <v>0.88025458002217116</v>
      </c>
      <c r="G110" s="5">
        <f>过饱和度!H108</f>
        <v>151403753562.47559</v>
      </c>
      <c r="K110" s="58">
        <f>过饱和度!K108</f>
        <v>1.0806711513543279E+20</v>
      </c>
      <c r="L110" s="58">
        <f t="shared" si="5"/>
        <v>83454.58909787095</v>
      </c>
      <c r="M110" s="58">
        <f t="shared" si="6"/>
        <v>94782.026956770249</v>
      </c>
      <c r="O110" s="5">
        <f>过饱和度!N108</f>
        <v>1.7731341439828154E+19</v>
      </c>
      <c r="P110" s="5">
        <f t="shared" si="7"/>
        <v>82207.828003780989</v>
      </c>
      <c r="Q110" s="5">
        <f t="shared" si="8"/>
        <v>94360.251245883861</v>
      </c>
      <c r="R110" s="85">
        <f>过饱和度!Q108</f>
        <v>3.0344796966240711E+64</v>
      </c>
      <c r="S110" s="85">
        <f t="shared" si="9"/>
        <v>98269.310994437314</v>
      </c>
    </row>
    <row r="111" spans="6:19" x14ac:dyDescent="0.25">
      <c r="F111" s="5">
        <f>过饱和度!D109</f>
        <v>0.88045458002217114</v>
      </c>
      <c r="G111" s="5">
        <f>过饱和度!H109</f>
        <v>151403611071.50638</v>
      </c>
      <c r="K111" s="58">
        <f>过饱和度!K109</f>
        <v>1.0806701105065296E+20</v>
      </c>
      <c r="L111" s="58">
        <f t="shared" si="5"/>
        <v>83454.588467555383</v>
      </c>
      <c r="M111" s="58">
        <f t="shared" si="6"/>
        <v>94782.02674466079</v>
      </c>
      <c r="O111" s="5">
        <f>过饱和度!N109</f>
        <v>1.7731326271063845E+19</v>
      </c>
      <c r="P111" s="5">
        <f t="shared" si="7"/>
        <v>82207.827382036485</v>
      </c>
      <c r="Q111" s="5">
        <f t="shared" si="8"/>
        <v>94360.251034430752</v>
      </c>
      <c r="R111" s="85">
        <f>过饱和度!Q109</f>
        <v>3.0358536362834507E+64</v>
      </c>
      <c r="S111" s="85">
        <f t="shared" si="9"/>
        <v>98269.321455622136</v>
      </c>
    </row>
    <row r="112" spans="6:19" x14ac:dyDescent="0.25">
      <c r="F112" s="5">
        <f>过饱和度!D110</f>
        <v>0.88145458002217114</v>
      </c>
      <c r="G112" s="5">
        <f>过饱和度!H110</f>
        <v>151403562201.92352</v>
      </c>
      <c r="K112" s="58">
        <f>过饱和度!K110</f>
        <v>1.0806706711817244E+20</v>
      </c>
      <c r="L112" s="58">
        <f t="shared" si="5"/>
        <v>83454.588807088599</v>
      </c>
      <c r="M112" s="58">
        <f t="shared" si="6"/>
        <v>94782.02685891818</v>
      </c>
      <c r="O112" s="5">
        <f>过饱和度!N110</f>
        <v>1.7731339739493038E+19</v>
      </c>
      <c r="P112" s="5">
        <f t="shared" si="7"/>
        <v>82207.827934086876</v>
      </c>
      <c r="Q112" s="5">
        <f t="shared" si="8"/>
        <v>94360.251222181148</v>
      </c>
      <c r="R112" s="85">
        <f>过饱和度!Q110</f>
        <v>3.042758616787654E+64</v>
      </c>
      <c r="S112" s="85">
        <f t="shared" si="9"/>
        <v>98269.37395717336</v>
      </c>
    </row>
    <row r="113" spans="6:19" x14ac:dyDescent="0.25">
      <c r="F113" s="5">
        <f>过饱和度!D111</f>
        <v>0.88445458002217114</v>
      </c>
      <c r="G113" s="5">
        <f>过饱和度!H111</f>
        <v>151404096291.69415</v>
      </c>
      <c r="K113" s="58">
        <f>过饱和度!K111</f>
        <v>1.080678266812108E+20</v>
      </c>
      <c r="L113" s="58">
        <f t="shared" si="5"/>
        <v>83454.593406825617</v>
      </c>
      <c r="M113" s="58">
        <f t="shared" si="6"/>
        <v>94782.028406789977</v>
      </c>
      <c r="O113" s="5">
        <f>过饱和度!N111</f>
        <v>1.7731471760689592E+19</v>
      </c>
      <c r="P113" s="5">
        <f t="shared" si="7"/>
        <v>82207.833345411098</v>
      </c>
      <c r="Q113" s="5">
        <f t="shared" si="8"/>
        <v>94360.253062553427</v>
      </c>
      <c r="R113" s="85">
        <f>过饱和度!Q111</f>
        <v>3.0635523450837006E+64</v>
      </c>
      <c r="S113" s="85">
        <f t="shared" si="9"/>
        <v>98269.531329974547</v>
      </c>
    </row>
    <row r="114" spans="6:19" x14ac:dyDescent="0.25">
      <c r="F114" s="5">
        <f>过饱和度!D112</f>
        <v>0.88745458002217115</v>
      </c>
      <c r="G114" s="5">
        <f>过饱和度!H112</f>
        <v>151404630379.56464</v>
      </c>
      <c r="K114" s="58">
        <f>过饱和度!K112</f>
        <v>1.0806858624553624E+20</v>
      </c>
      <c r="L114" s="58">
        <f t="shared" si="5"/>
        <v>83454.598006536267</v>
      </c>
      <c r="M114" s="58">
        <f t="shared" si="6"/>
        <v>94782.02995465284</v>
      </c>
      <c r="O114" s="5">
        <f>过饱和度!N112</f>
        <v>1.7731603782204346E+19</v>
      </c>
      <c r="P114" s="5">
        <f t="shared" si="7"/>
        <v>82207.838756705693</v>
      </c>
      <c r="Q114" s="5">
        <f t="shared" si="8"/>
        <v>94360.254902915534</v>
      </c>
      <c r="R114" s="85">
        <f>过饱和度!Q112</f>
        <v>3.0844171992537033E+64</v>
      </c>
      <c r="S114" s="85">
        <f t="shared" si="9"/>
        <v>98269.688149775247</v>
      </c>
    </row>
    <row r="115" spans="6:19" x14ac:dyDescent="0.25">
      <c r="F115" s="5">
        <f>过饱和度!D113</f>
        <v>0.88945458002217115</v>
      </c>
      <c r="G115" s="5">
        <f>过饱和度!H113</f>
        <v>151404847116.26404</v>
      </c>
      <c r="K115" s="58">
        <f>过饱和度!K113</f>
        <v>1.0806897158597915E+20</v>
      </c>
      <c r="L115" s="58">
        <f t="shared" si="5"/>
        <v>83454.600340037927</v>
      </c>
      <c r="M115" s="58">
        <f t="shared" si="6"/>
        <v>94782.030739906681</v>
      </c>
      <c r="O115" s="5">
        <f>过饱和度!N113</f>
        <v>1.7731673045265979E+19</v>
      </c>
      <c r="P115" s="5">
        <f t="shared" si="7"/>
        <v>82207.841595641279</v>
      </c>
      <c r="Q115" s="5">
        <f t="shared" si="8"/>
        <v>94360.255868427441</v>
      </c>
      <c r="R115" s="85">
        <f>过饱和度!Q113</f>
        <v>3.0983600656082306E+64</v>
      </c>
      <c r="S115" s="85">
        <f t="shared" si="9"/>
        <v>98269.792342116198</v>
      </c>
    </row>
    <row r="116" spans="6:19" x14ac:dyDescent="0.25">
      <c r="F116" s="5">
        <f>过饱和度!D114</f>
        <v>0.89945458002217116</v>
      </c>
      <c r="G116" s="5">
        <f>过饱和度!H114</f>
        <v>151408029253.25055</v>
      </c>
      <c r="K116" s="58">
        <f>过饱和度!K114</f>
        <v>1.0807272137456725E+20</v>
      </c>
      <c r="L116" s="58">
        <f t="shared" si="5"/>
        <v>83454.623047129964</v>
      </c>
      <c r="M116" s="58">
        <f t="shared" si="6"/>
        <v>94782.038381139428</v>
      </c>
      <c r="O116" s="5">
        <f>过饱和度!N114</f>
        <v>1.7732301801328359E+19</v>
      </c>
      <c r="P116" s="5">
        <f t="shared" si="7"/>
        <v>82207.867366387305</v>
      </c>
      <c r="Q116" s="5">
        <f t="shared" si="8"/>
        <v>94360.264632965482</v>
      </c>
      <c r="R116" s="85">
        <f>过饱和度!Q114</f>
        <v>3.1686486482168743E+64</v>
      </c>
      <c r="S116" s="85">
        <f t="shared" si="9"/>
        <v>98270.310416934299</v>
      </c>
    </row>
    <row r="117" spans="6:19" x14ac:dyDescent="0.25">
      <c r="F117" s="5">
        <f>过饱和度!D115</f>
        <v>0.92945458002217118</v>
      </c>
      <c r="G117" s="5">
        <f>过饱和度!H115</f>
        <v>151419728431.89032</v>
      </c>
      <c r="K117" s="58">
        <f>过饱和度!K115</f>
        <v>1.080858414358661E+20</v>
      </c>
      <c r="L117" s="58">
        <f t="shared" si="5"/>
        <v>83454.702489971183</v>
      </c>
      <c r="M117" s="58">
        <f t="shared" si="6"/>
        <v>94782.065114680605</v>
      </c>
      <c r="O117" s="5">
        <f>过饱和度!N115</f>
        <v>1.7734477894771137E+19</v>
      </c>
      <c r="P117" s="5">
        <f t="shared" si="7"/>
        <v>82207.956550188319</v>
      </c>
      <c r="Q117" s="5">
        <f t="shared" si="8"/>
        <v>94360.294964040513</v>
      </c>
      <c r="R117" s="85">
        <f>过饱和度!Q115</f>
        <v>3.3843862630478017E+64</v>
      </c>
      <c r="S117" s="85">
        <f t="shared" si="9"/>
        <v>98271.830290342768</v>
      </c>
    </row>
    <row r="118" spans="6:19" x14ac:dyDescent="0.25">
      <c r="F118" s="5">
        <f>过饱和度!D116</f>
        <v>0.9594545800221711</v>
      </c>
      <c r="G118" s="5">
        <f>过饱和度!H116</f>
        <v>151431427910.87823</v>
      </c>
      <c r="K118" s="58">
        <f>过饱和度!K116</f>
        <v>1.0809896244358596E+20</v>
      </c>
      <c r="L118" s="58">
        <f t="shared" si="5"/>
        <v>83454.78192834786</v>
      </c>
      <c r="M118" s="58">
        <f t="shared" si="6"/>
        <v>94782.0918467015</v>
      </c>
      <c r="O118" s="5">
        <f>过饱和度!N116</f>
        <v>1.7736654149209151E+19</v>
      </c>
      <c r="P118" s="5">
        <f t="shared" si="7"/>
        <v>82208.045728999758</v>
      </c>
      <c r="Q118" s="5">
        <f t="shared" si="8"/>
        <v>94360.32529339545</v>
      </c>
      <c r="R118" s="85">
        <f>过饱和度!Q116</f>
        <v>3.6072839125778668E+64</v>
      </c>
      <c r="S118" s="85">
        <f t="shared" si="9"/>
        <v>98273.300153754564</v>
      </c>
    </row>
    <row r="119" spans="6:19" x14ac:dyDescent="0.25">
      <c r="F119" s="5">
        <f>过饱和度!D117</f>
        <v>0.97945458002217112</v>
      </c>
      <c r="G119" s="5">
        <f>过饱和度!H117</f>
        <v>151438787070.47119</v>
      </c>
      <c r="K119" s="58">
        <f>过饱和度!K117</f>
        <v>1.0810732743172083E+20</v>
      </c>
      <c r="L119" s="58">
        <f t="shared" si="5"/>
        <v>83454.832567085308</v>
      </c>
      <c r="M119" s="58">
        <f t="shared" si="6"/>
        <v>94782.108887269307</v>
      </c>
      <c r="O119" s="5">
        <f>过饱和度!N117</f>
        <v>1.7738045758077649E+19</v>
      </c>
      <c r="P119" s="5">
        <f t="shared" si="7"/>
        <v>82208.102748439502</v>
      </c>
      <c r="Q119" s="5">
        <f t="shared" si="8"/>
        <v>94360.344685465345</v>
      </c>
      <c r="R119" s="85">
        <f>过饱和度!Q117</f>
        <v>3.7598376119454343E+64</v>
      </c>
      <c r="S119" s="85">
        <f t="shared" si="9"/>
        <v>98274.253688425742</v>
      </c>
    </row>
    <row r="120" spans="6:19" x14ac:dyDescent="0.25">
      <c r="F120" s="5">
        <f>过饱和度!D118</f>
        <v>1.0294545800221711</v>
      </c>
      <c r="G120" s="5">
        <f>过饱和度!H118</f>
        <v>151459392165.72775</v>
      </c>
      <c r="K120" s="58">
        <f>过饱和度!K118</f>
        <v>1.0813015904376109E+20</v>
      </c>
      <c r="L120" s="58">
        <f t="shared" si="5"/>
        <v>83454.970760667173</v>
      </c>
      <c r="M120" s="58">
        <f t="shared" si="6"/>
        <v>94782.155391099135</v>
      </c>
      <c r="O120" s="5">
        <f>过饱和度!N118</f>
        <v>1.7741822130271492E+19</v>
      </c>
      <c r="P120" s="5">
        <f t="shared" si="7"/>
        <v>82208.257456721753</v>
      </c>
      <c r="Q120" s="5">
        <f t="shared" si="8"/>
        <v>94360.39730104903</v>
      </c>
      <c r="R120" s="85">
        <f>过饱和度!Q118</f>
        <v>4.1552943225003182E+64</v>
      </c>
      <c r="S120" s="85">
        <f t="shared" si="9"/>
        <v>98276.552692505487</v>
      </c>
    </row>
    <row r="121" spans="6:19" x14ac:dyDescent="0.25">
      <c r="F121" s="5">
        <f>过饱和度!D119</f>
        <v>1.0794545800221711</v>
      </c>
      <c r="G121" s="5">
        <f>过饱和度!H119</f>
        <v>151479998322.5304</v>
      </c>
      <c r="K121" s="58">
        <f>过饱和度!K119</f>
        <v>1.0815299361205092E+20</v>
      </c>
      <c r="L121" s="58">
        <f t="shared" si="5"/>
        <v>83455.108941291561</v>
      </c>
      <c r="M121" s="58">
        <f t="shared" si="6"/>
        <v>94782.201890514421</v>
      </c>
      <c r="O121" s="5">
        <f>过饱和度!N119</f>
        <v>1.774559900032957E+19</v>
      </c>
      <c r="P121" s="5">
        <f t="shared" si="7"/>
        <v>82208.412150529621</v>
      </c>
      <c r="Q121" s="5">
        <f t="shared" si="8"/>
        <v>94360.449911640389</v>
      </c>
      <c r="R121" s="85">
        <f>过饱和度!Q119</f>
        <v>4.5707022434432859E+64</v>
      </c>
      <c r="S121" s="85">
        <f t="shared" si="9"/>
        <v>98278.738843694169</v>
      </c>
    </row>
    <row r="122" spans="6:19" x14ac:dyDescent="0.25">
      <c r="F122" s="5">
        <f>过饱和度!D120</f>
        <v>1.1294545800221711</v>
      </c>
      <c r="G122" s="5">
        <f>过饱和度!H120</f>
        <v>151500605540.81409</v>
      </c>
      <c r="K122" s="58">
        <f>过饱和度!K120</f>
        <v>1.0817583113671015E+20</v>
      </c>
      <c r="L122" s="58">
        <f t="shared" si="5"/>
        <v>83455.247108960612</v>
      </c>
      <c r="M122" s="58">
        <f t="shared" si="6"/>
        <v>94782.248385515893</v>
      </c>
      <c r="O122" s="5">
        <f>过饱和度!N120</f>
        <v>1.7749376368274049E+19</v>
      </c>
      <c r="P122" s="5">
        <f t="shared" si="7"/>
        <v>82208.566829865493</v>
      </c>
      <c r="Q122" s="5">
        <f t="shared" si="8"/>
        <v>94360.502517240224</v>
      </c>
      <c r="R122" s="85">
        <f>过饱和度!Q120</f>
        <v>5.0060866773626026E+64</v>
      </c>
      <c r="S122" s="85">
        <f t="shared" si="9"/>
        <v>98280.822561514564</v>
      </c>
    </row>
    <row r="123" spans="6:19" x14ac:dyDescent="0.25">
      <c r="F123" s="5">
        <f>过饱和度!D121</f>
        <v>1.1726036110922402</v>
      </c>
      <c r="G123" s="5">
        <f>过饱和度!H121</f>
        <v>151518139353.90317</v>
      </c>
      <c r="K123" s="58">
        <f>过饱和度!K121</f>
        <v>1.0819532399299941E+20</v>
      </c>
      <c r="L123" s="58">
        <f t="shared" si="5"/>
        <v>83455.365016900018</v>
      </c>
      <c r="M123" s="58">
        <f t="shared" si="6"/>
        <v>94782.288062843727</v>
      </c>
      <c r="O123" s="5">
        <f>过饱和度!N121</f>
        <v>1.7752602811623244E+19</v>
      </c>
      <c r="P123" s="5">
        <f t="shared" si="7"/>
        <v>82208.698921807081</v>
      </c>
      <c r="Q123" s="5">
        <f t="shared" si="8"/>
        <v>94360.547440935145</v>
      </c>
      <c r="R123" s="85">
        <f>过饱和度!Q121</f>
        <v>5.397872220700474E+64</v>
      </c>
      <c r="S123" s="85">
        <f t="shared" si="9"/>
        <v>98282.545313054012</v>
      </c>
    </row>
    <row r="124" spans="6:19" x14ac:dyDescent="0.25">
      <c r="F124" s="5">
        <f>过饱和度!D122</f>
        <v>1.1726036111922402</v>
      </c>
      <c r="G124" s="5">
        <f>过饱和度!H122</f>
        <v>151519655374.15344</v>
      </c>
      <c r="K124" s="58">
        <f>过饱和度!K122</f>
        <v>1.0819676716458402E+20</v>
      </c>
      <c r="L124" s="58">
        <f t="shared" si="5"/>
        <v>83455.373745430101</v>
      </c>
      <c r="M124" s="58">
        <f t="shared" si="6"/>
        <v>94782.29100008923</v>
      </c>
      <c r="O124" s="5">
        <f>过饱和度!N122</f>
        <v>1.7752839605464322E+19</v>
      </c>
      <c r="P124" s="5">
        <f t="shared" si="7"/>
        <v>82208.708615244788</v>
      </c>
      <c r="Q124" s="5">
        <f t="shared" si="8"/>
        <v>94360.550737614467</v>
      </c>
      <c r="R124" s="85">
        <f>过饱和度!Q122</f>
        <v>5.3979801702830359E+64</v>
      </c>
      <c r="S124" s="85">
        <f t="shared" si="9"/>
        <v>98282.545769937831</v>
      </c>
    </row>
    <row r="125" spans="6:19" x14ac:dyDescent="0.25">
      <c r="F125" s="5">
        <f>过饱和度!D123</f>
        <v>1.1726036114922402</v>
      </c>
      <c r="G125" s="5">
        <f>过饱和度!H123</f>
        <v>151524203711.00137</v>
      </c>
      <c r="K125" s="58">
        <f>过饱和度!K123</f>
        <v>1.0820109695319436E+20</v>
      </c>
      <c r="L125" s="58">
        <f t="shared" si="5"/>
        <v>83455.399931938126</v>
      </c>
      <c r="M125" s="58">
        <f t="shared" si="6"/>
        <v>94782.299812133278</v>
      </c>
      <c r="O125" s="5">
        <f>过饱和度!N123</f>
        <v>1.7753550030207846E+19</v>
      </c>
      <c r="P125" s="5">
        <f t="shared" si="7"/>
        <v>82208.737696505734</v>
      </c>
      <c r="Q125" s="5">
        <f t="shared" si="8"/>
        <v>94360.560627973173</v>
      </c>
      <c r="R125" s="85">
        <f>过饱和度!Q123</f>
        <v>5.3983040474652614E+64</v>
      </c>
      <c r="S125" s="85">
        <f t="shared" si="9"/>
        <v>98282.54714065374</v>
      </c>
    </row>
    <row r="126" spans="6:19" x14ac:dyDescent="0.25">
      <c r="F126" s="5">
        <f>过饱和度!D124</f>
        <v>1.1726036118922403</v>
      </c>
      <c r="G126" s="5">
        <f>过饱和度!H124</f>
        <v>151530268354.28497</v>
      </c>
      <c r="K126" s="58">
        <f>过饱和度!K124</f>
        <v>1.0820687025250635E+20</v>
      </c>
      <c r="L126" s="58">
        <f t="shared" si="5"/>
        <v>83455.434847057695</v>
      </c>
      <c r="M126" s="58">
        <f t="shared" si="6"/>
        <v>94782.311561446782</v>
      </c>
      <c r="O126" s="5">
        <f>过饱和度!N124</f>
        <v>1.7754497303444697E+19</v>
      </c>
      <c r="P126" s="5">
        <f t="shared" si="7"/>
        <v>82208.776471250982</v>
      </c>
      <c r="Q126" s="5">
        <f t="shared" si="8"/>
        <v>94360.573815022683</v>
      </c>
      <c r="R126" s="85">
        <f>过饱和度!Q124</f>
        <v>5.3987359132029541E+64</v>
      </c>
      <c r="S126" s="85">
        <f t="shared" si="9"/>
        <v>98282.548968269286</v>
      </c>
    </row>
    <row r="127" spans="6:19" x14ac:dyDescent="0.25">
      <c r="F127" s="5">
        <f>过饱和度!D125</f>
        <v>1.1726036120922403</v>
      </c>
      <c r="G127" s="5">
        <f>过饱和度!H125</f>
        <v>151533300666.22769</v>
      </c>
      <c r="K127" s="58">
        <f>过饱和度!K125</f>
        <v>1.0820975692762659E+20</v>
      </c>
      <c r="L127" s="58">
        <f t="shared" si="5"/>
        <v>83455.452304032966</v>
      </c>
      <c r="M127" s="58">
        <f t="shared" si="6"/>
        <v>94782.317435905541</v>
      </c>
      <c r="O127" s="5">
        <f>过饱和度!N125</f>
        <v>1.7754970944801059E+19</v>
      </c>
      <c r="P127" s="5">
        <f t="shared" si="7"/>
        <v>82208.795857996083</v>
      </c>
      <c r="Q127" s="5">
        <f t="shared" si="8"/>
        <v>94360.580408332389</v>
      </c>
      <c r="R127" s="85">
        <f>过饱和度!Q125</f>
        <v>5.3989518511045767E+64</v>
      </c>
      <c r="S127" s="85">
        <f t="shared" si="9"/>
        <v>98282.54988204244</v>
      </c>
    </row>
    <row r="128" spans="6:19" x14ac:dyDescent="0.25">
      <c r="F128" s="5">
        <f>过饱和度!D126</f>
        <v>1.1726036210922401</v>
      </c>
      <c r="G128" s="5">
        <f>过饱和度!H126</f>
        <v>151669805769.7356</v>
      </c>
      <c r="K128" s="58">
        <f>过饱和度!K126</f>
        <v>1.0833972508875966E+20</v>
      </c>
      <c r="L128" s="58">
        <f t="shared" si="5"/>
        <v>83456.237768151565</v>
      </c>
      <c r="M128" s="58">
        <f t="shared" si="6"/>
        <v>94782.581752081795</v>
      </c>
      <c r="O128" s="5">
        <f>过饱和度!N126</f>
        <v>1.7776295853896391E+19</v>
      </c>
      <c r="P128" s="5">
        <f t="shared" si="7"/>
        <v>82209.668146850396</v>
      </c>
      <c r="Q128" s="5">
        <f t="shared" si="8"/>
        <v>94360.877067136258</v>
      </c>
      <c r="R128" s="85">
        <f>过饱和度!Q126</f>
        <v>5.4086772626396119E+64</v>
      </c>
      <c r="S128" s="85">
        <f t="shared" si="9"/>
        <v>98282.59099796199</v>
      </c>
    </row>
    <row r="129" spans="6:19" x14ac:dyDescent="0.25">
      <c r="F129" s="5">
        <f>过饱和度!D127</f>
        <v>1.1726037110922403</v>
      </c>
      <c r="G129" s="5">
        <f>过饱和度!H127</f>
        <v>153039379415.86896</v>
      </c>
      <c r="K129" s="58">
        <f>过饱和度!K127</f>
        <v>1.0964586524429651E+20</v>
      </c>
      <c r="L129" s="58">
        <f t="shared" si="5"/>
        <v>83464.076574792038</v>
      </c>
      <c r="M129" s="58">
        <f t="shared" si="6"/>
        <v>94785.219489461932</v>
      </c>
      <c r="O129" s="5">
        <f>过饱和度!N127</f>
        <v>1.7990604552956406E+19</v>
      </c>
      <c r="P129" s="5">
        <f t="shared" si="7"/>
        <v>82218.373352230017</v>
      </c>
      <c r="Q129" s="5">
        <f t="shared" si="8"/>
        <v>94363.837519915687</v>
      </c>
      <c r="R129" s="85">
        <f>过饱和度!Q127</f>
        <v>5.5067378997257521E+64</v>
      </c>
      <c r="S129" s="85">
        <f t="shared" si="9"/>
        <v>98283.001403374277</v>
      </c>
    </row>
    <row r="130" spans="6:19" x14ac:dyDescent="0.25">
      <c r="F130" s="5">
        <f>过饱和度!D128</f>
        <v>1.1726046110922401</v>
      </c>
      <c r="G130" s="5">
        <f>过饱和度!H128</f>
        <v>167191315398.47366</v>
      </c>
      <c r="K130" s="58">
        <f>过饱和度!K128</f>
        <v>1.2336661578924717E+20</v>
      </c>
      <c r="L130" s="58">
        <f t="shared" si="5"/>
        <v>83540.914053024011</v>
      </c>
      <c r="M130" s="58">
        <f t="shared" si="6"/>
        <v>94811.06586967349</v>
      </c>
      <c r="O130" s="5">
        <f>过饱和度!N128</f>
        <v>2.0241874931491824E+19</v>
      </c>
      <c r="P130" s="5">
        <f t="shared" si="7"/>
        <v>82303.694296166024</v>
      </c>
      <c r="Q130" s="5">
        <f t="shared" si="8"/>
        <v>94392.841665685381</v>
      </c>
      <c r="R130" s="85">
        <f>过饱和度!Q128</f>
        <v>6.5715691435306358E+64</v>
      </c>
      <c r="S130" s="85">
        <f t="shared" si="9"/>
        <v>98287.0314485735</v>
      </c>
    </row>
    <row r="131" spans="6:19" x14ac:dyDescent="0.25">
      <c r="F131" s="5">
        <f>过饱和度!D129</f>
        <v>1.1726110979042044</v>
      </c>
      <c r="G131" s="5">
        <f>过饱和度!H129</f>
        <v>295738949024.94031</v>
      </c>
      <c r="K131" s="58">
        <f>过饱和度!K129</f>
        <v>2.6388058073134455E+20</v>
      </c>
      <c r="L131" s="58">
        <f t="shared" si="5"/>
        <v>84024.23130144742</v>
      </c>
      <c r="M131" s="58">
        <f t="shared" si="6"/>
        <v>94973.260424757624</v>
      </c>
      <c r="O131" s="5">
        <f>过饱和度!N129</f>
        <v>4.3297031309826859E+19</v>
      </c>
      <c r="P131" s="5">
        <f t="shared" si="7"/>
        <v>82839.989463204052</v>
      </c>
      <c r="Q131" s="5">
        <f t="shared" si="8"/>
        <v>94574.667952734948</v>
      </c>
      <c r="R131" s="85">
        <f>过饱和度!Q129</f>
        <v>2.0548990323095342E+65</v>
      </c>
      <c r="S131" s="85">
        <f t="shared" si="9"/>
        <v>98312.684731712579</v>
      </c>
    </row>
    <row r="132" spans="6:19" x14ac:dyDescent="0.25">
      <c r="F132" s="5">
        <f>过饱和度!D130</f>
        <v>1.1726136110922403</v>
      </c>
      <c r="G132" s="5">
        <f>过饱和度!H130</f>
        <v>295738898371.12085</v>
      </c>
      <c r="K132" s="58">
        <f>过饱和度!K130</f>
        <v>2.6388052620390213E+20</v>
      </c>
      <c r="L132" s="58">
        <f t="shared" si="5"/>
        <v>84024.231172903281</v>
      </c>
      <c r="M132" s="58">
        <f t="shared" si="6"/>
        <v>94973.260381707412</v>
      </c>
      <c r="O132" s="5">
        <f>过饱和度!N130</f>
        <v>4.3297022885652783E+19</v>
      </c>
      <c r="P132" s="5">
        <f t="shared" si="7"/>
        <v>82839.989328984171</v>
      </c>
      <c r="Q132" s="5">
        <f t="shared" si="8"/>
        <v>94574.667907332638</v>
      </c>
      <c r="R132" s="85">
        <f>过饱和度!Q130</f>
        <v>2.0549070414222932E+65</v>
      </c>
      <c r="S132" s="85">
        <f t="shared" si="9"/>
        <v>98312.684818429698</v>
      </c>
    </row>
    <row r="133" spans="6:19" x14ac:dyDescent="0.25">
      <c r="F133" s="5">
        <f>过饱和度!D131</f>
        <v>1.1726236110922401</v>
      </c>
      <c r="G133" s="5">
        <f>过饱和度!H131</f>
        <v>295738801132.12335</v>
      </c>
      <c r="K133" s="58">
        <f>过饱和度!K131</f>
        <v>2.6388042252482219E+20</v>
      </c>
      <c r="L133" s="58">
        <f t="shared" si="5"/>
        <v>84024.230928487959</v>
      </c>
      <c r="M133" s="58">
        <f t="shared" si="6"/>
        <v>94973.26029985123</v>
      </c>
      <c r="O133" s="5">
        <f>过饱和度!N131</f>
        <v>4.329700691661013E+19</v>
      </c>
      <c r="P133" s="5">
        <f t="shared" si="7"/>
        <v>82839.989074554062</v>
      </c>
      <c r="Q133" s="5">
        <f t="shared" si="8"/>
        <v>94574.667821267067</v>
      </c>
      <c r="R133" s="85">
        <f>过饱和度!Q131</f>
        <v>2.0549405758587405E+65</v>
      </c>
      <c r="S133" s="85">
        <f t="shared" si="9"/>
        <v>98312.685181513632</v>
      </c>
    </row>
    <row r="134" spans="6:19" x14ac:dyDescent="0.25">
      <c r="F134" s="5">
        <f>过饱和度!D132</f>
        <v>1.1726536110922403</v>
      </c>
      <c r="G134" s="5">
        <f>过饱和度!H132</f>
        <v>295738642377.42627</v>
      </c>
      <c r="K134" s="58">
        <f>过饱和度!K132</f>
        <v>2.6388025588741043E+20</v>
      </c>
      <c r="L134" s="58">
        <f t="shared" si="5"/>
        <v>84024.230535653085</v>
      </c>
      <c r="M134" s="58">
        <f t="shared" si="6"/>
        <v>94973.260168288456</v>
      </c>
      <c r="O134" s="5">
        <f>过饱和度!N132</f>
        <v>4.3296981380589863E+19</v>
      </c>
      <c r="P134" s="5">
        <f t="shared" si="7"/>
        <v>82839.98866769587</v>
      </c>
      <c r="Q134" s="5">
        <f t="shared" si="8"/>
        <v>94574.667683639927</v>
      </c>
      <c r="R134" s="85">
        <f>过饱和度!Q132</f>
        <v>2.0550433042957631E+65</v>
      </c>
      <c r="S134" s="85">
        <f t="shared" si="9"/>
        <v>98312.686293736988</v>
      </c>
    </row>
    <row r="135" spans="6:19" x14ac:dyDescent="0.25">
      <c r="F135" s="5">
        <f>过饱和度!D133</f>
        <v>1.1726836110922403</v>
      </c>
      <c r="G135" s="5">
        <f>过饱和度!H133</f>
        <v>295738483622.81903</v>
      </c>
      <c r="K135" s="58">
        <f>过饱和度!K133</f>
        <v>2.6388008925010982E+20</v>
      </c>
      <c r="L135" s="58">
        <f t="shared" si="5"/>
        <v>84024.230142818211</v>
      </c>
      <c r="M135" s="58">
        <f t="shared" si="6"/>
        <v>94973.260036725653</v>
      </c>
      <c r="O135" s="5">
        <f>过饱和度!N133</f>
        <v>4.3296955844585652E+19</v>
      </c>
      <c r="P135" s="5">
        <f t="shared" si="7"/>
        <v>82839.988260837694</v>
      </c>
      <c r="Q135" s="5">
        <f t="shared" si="8"/>
        <v>94574.667546012788</v>
      </c>
      <c r="R135" s="85">
        <f>过饱和度!Q133</f>
        <v>2.0551460351812017E+65</v>
      </c>
      <c r="S135" s="85">
        <f t="shared" si="9"/>
        <v>98312.687405930163</v>
      </c>
    </row>
    <row r="136" spans="6:19" x14ac:dyDescent="0.25">
      <c r="F136" s="5">
        <f>过饱和度!D134</f>
        <v>1.1727036110922402</v>
      </c>
      <c r="G136" s="5">
        <f>过饱和度!H134</f>
        <v>295738350572.93518</v>
      </c>
      <c r="K136" s="58">
        <f>过饱和度!K134</f>
        <v>2.6387994860418875E+20</v>
      </c>
      <c r="L136" s="58">
        <f t="shared" ref="L136:L199" si="10">$D$6*EXP(-16*3.1415*$D$3^3*$D$4^2/(3*$D$2^3*$D$5^3*(LN($K136))^2))</f>
        <v>84024.229811255849</v>
      </c>
      <c r="M136" s="58">
        <f t="shared" ref="M136:M199" si="11">$D$6*EXP(-16*3.1415*(2/3*$D$3)^3*$D$4^2/(3*$D$2^3*$D$5^3*(LN($K136))^2))</f>
        <v>94973.259925683407</v>
      </c>
      <c r="O136" s="5">
        <f>过饱和度!N134</f>
        <v>4.3296934241875255E+19</v>
      </c>
      <c r="P136" s="5">
        <f t="shared" ref="P136:P199" si="12">$D$6*EXP(-16*3.1415*$D$3^3*$D$4^2/(3*$D$2^3*$D$5^3*(LN($O136))^2))</f>
        <v>82839.987916647413</v>
      </c>
      <c r="Q136" s="5">
        <f t="shared" ref="Q136:Q199" si="13">$D$6*EXP(-16*3.1415*(2/3*$D$3)^3*$D$4^2/(3*$D$2^3*$D$5^3*(LN($O136))^2))</f>
        <v>94574.667429584209</v>
      </c>
      <c r="R136" s="85">
        <f>过饱和度!Q134</f>
        <v>2.0552140891147079E+65</v>
      </c>
      <c r="S136" s="85">
        <f t="shared" si="9"/>
        <v>98312.68814266978</v>
      </c>
    </row>
    <row r="137" spans="6:19" x14ac:dyDescent="0.25">
      <c r="F137" s="5">
        <f>过饱和度!D135</f>
        <v>1.1728036110922402</v>
      </c>
      <c r="G137" s="5">
        <f>过饱和度!H135</f>
        <v>295738095214.46411</v>
      </c>
      <c r="K137" s="58">
        <f>过饱和度!K135</f>
        <v>2.638796905245714E+20</v>
      </c>
      <c r="L137" s="58">
        <f t="shared" si="10"/>
        <v>84024.229202851726</v>
      </c>
      <c r="M137" s="58">
        <f t="shared" si="11"/>
        <v>94973.259721925177</v>
      </c>
      <c r="O137" s="5">
        <f>过饱和度!N135</f>
        <v>4.3296895193083101E+19</v>
      </c>
      <c r="P137" s="5">
        <f t="shared" si="12"/>
        <v>82839.987294492836</v>
      </c>
      <c r="Q137" s="5">
        <f t="shared" si="13"/>
        <v>94574.667219129173</v>
      </c>
      <c r="R137" s="85">
        <f>过饱和度!Q135</f>
        <v>2.0555609229716313E+65</v>
      </c>
      <c r="S137" s="85">
        <f t="shared" si="9"/>
        <v>98312.691897044177</v>
      </c>
    </row>
    <row r="138" spans="6:19" x14ac:dyDescent="0.25">
      <c r="F138" s="5">
        <f>过饱和度!D136</f>
        <v>1.1731036110922402</v>
      </c>
      <c r="G138" s="5">
        <f>过饱和度!H136</f>
        <v>295737749602.01929</v>
      </c>
      <c r="K138" s="58">
        <f>过饱和度!K136</f>
        <v>2.6387937291705198E+20</v>
      </c>
      <c r="L138" s="58">
        <f t="shared" si="10"/>
        <v>84024.228454114011</v>
      </c>
      <c r="M138" s="58">
        <f t="shared" si="11"/>
        <v>94973.259471168363</v>
      </c>
      <c r="O138" s="5">
        <f>过饱和度!N136</f>
        <v>4.3296848790210437E+19</v>
      </c>
      <c r="P138" s="5">
        <f t="shared" si="12"/>
        <v>82839.986555166775</v>
      </c>
      <c r="Q138" s="5">
        <f t="shared" si="13"/>
        <v>94574.66696903875</v>
      </c>
      <c r="R138" s="85">
        <f>过饱和度!Q136</f>
        <v>2.0566083170385379E+65</v>
      </c>
      <c r="S138" s="85">
        <f t="shared" si="9"/>
        <v>98312.70323085702</v>
      </c>
    </row>
    <row r="139" spans="6:19" x14ac:dyDescent="0.25">
      <c r="F139" s="5">
        <f>过饱和度!D137</f>
        <v>1.1734036110922401</v>
      </c>
      <c r="G139" s="5">
        <f>过饱和度!H137</f>
        <v>295737403990.05237</v>
      </c>
      <c r="K139" s="58">
        <f>过饱和度!K137</f>
        <v>2.6387905531001386E+20</v>
      </c>
      <c r="L139" s="58">
        <f t="shared" si="10"/>
        <v>84024.227705376485</v>
      </c>
      <c r="M139" s="58">
        <f t="shared" si="11"/>
        <v>94973.259220411608</v>
      </c>
      <c r="O139" s="5">
        <f>过饱和度!N137</f>
        <v>4.3296802387403768E+19</v>
      </c>
      <c r="P139" s="5">
        <f t="shared" si="12"/>
        <v>82839.985815840948</v>
      </c>
      <c r="Q139" s="5">
        <f t="shared" si="13"/>
        <v>94574.666718948414</v>
      </c>
      <c r="R139" s="85">
        <f>过饱和度!Q137</f>
        <v>2.0576559757366956E+65</v>
      </c>
      <c r="S139" s="85">
        <f t="shared" si="9"/>
        <v>98312.714561646746</v>
      </c>
    </row>
    <row r="140" spans="6:19" x14ac:dyDescent="0.25">
      <c r="F140" s="5">
        <f>过饱和度!D138</f>
        <v>1.1736036110922401</v>
      </c>
      <c r="G140" s="5">
        <f>过饱和度!H138</f>
        <v>295737087525.98181</v>
      </c>
      <c r="K140" s="58">
        <f>过饱和度!K138</f>
        <v>2.6387875011331752E+20</v>
      </c>
      <c r="L140" s="58">
        <f t="shared" si="10"/>
        <v>84024.226985894609</v>
      </c>
      <c r="M140" s="58">
        <f t="shared" si="11"/>
        <v>94973.258979452759</v>
      </c>
      <c r="O140" s="5">
        <f>过饱和度!N138</f>
        <v>4.3296756973124436E+19</v>
      </c>
      <c r="P140" s="5">
        <f t="shared" si="12"/>
        <v>82839.98509226428</v>
      </c>
      <c r="Q140" s="5">
        <f t="shared" si="13"/>
        <v>94574.666474185535</v>
      </c>
      <c r="R140" s="85">
        <f>过饱和度!Q138</f>
        <v>2.0583531852056669E+65</v>
      </c>
      <c r="S140" s="85">
        <f t="shared" si="9"/>
        <v>98312.722098947619</v>
      </c>
    </row>
    <row r="141" spans="6:19" x14ac:dyDescent="0.25">
      <c r="F141" s="5">
        <f>过饱和度!D139</f>
        <v>1.1746036110922402</v>
      </c>
      <c r="G141" s="5">
        <f>过饱和度!H139</f>
        <v>295736801389.07318</v>
      </c>
      <c r="K141" s="58">
        <f>过饱和度!K139</f>
        <v>2.638786318109925E+20</v>
      </c>
      <c r="L141" s="58">
        <f t="shared" si="10"/>
        <v>84024.226707004142</v>
      </c>
      <c r="M141" s="58">
        <f t="shared" si="11"/>
        <v>94973.258886050637</v>
      </c>
      <c r="O141" s="5">
        <f>过饱和度!N139</f>
        <v>4.3296747986495791E+19</v>
      </c>
      <c r="P141" s="5">
        <f t="shared" si="12"/>
        <v>82839.98494908202</v>
      </c>
      <c r="Q141" s="5">
        <f t="shared" si="13"/>
        <v>94574.666425751537</v>
      </c>
      <c r="R141" s="85">
        <f>过饱和度!Q139</f>
        <v>2.0618617532886875E+65</v>
      </c>
      <c r="S141" s="85">
        <f t="shared" si="9"/>
        <v>98312.759989444414</v>
      </c>
    </row>
    <row r="142" spans="6:19" x14ac:dyDescent="0.25">
      <c r="F142" s="5">
        <f>过饱和度!D140</f>
        <v>1.1776036110922401</v>
      </c>
      <c r="G142" s="5">
        <f>过饱和度!H140</f>
        <v>295737272589.2489</v>
      </c>
      <c r="K142" s="58">
        <f>过饱和度!K140</f>
        <v>2.6387972088974413E+20</v>
      </c>
      <c r="L142" s="58">
        <f t="shared" si="10"/>
        <v>84024.229274435464</v>
      </c>
      <c r="M142" s="58">
        <f t="shared" si="11"/>
        <v>94973.259745899006</v>
      </c>
      <c r="O142" s="5">
        <f>过饱和度!N140</f>
        <v>4.3296944735987745E+19</v>
      </c>
      <c r="P142" s="5">
        <f t="shared" si="12"/>
        <v>82839.988083847362</v>
      </c>
      <c r="Q142" s="5">
        <f t="shared" si="13"/>
        <v>94574.6674861426</v>
      </c>
      <c r="R142" s="85">
        <f>过饱和度!Q140</f>
        <v>2.0724267928149709E+65</v>
      </c>
      <c r="S142" s="85">
        <f t="shared" si="9"/>
        <v>98312.873689915796</v>
      </c>
    </row>
    <row r="143" spans="6:19" x14ac:dyDescent="0.25">
      <c r="F143" s="5">
        <f>过饱和度!D141</f>
        <v>1.1806036110922402</v>
      </c>
      <c r="G143" s="5">
        <f>过饱和度!H141</f>
        <v>295737743786.47491</v>
      </c>
      <c r="K143" s="58">
        <f>过饱和度!K141</f>
        <v>2.6388080996803786E+20</v>
      </c>
      <c r="L143" s="58">
        <f t="shared" si="10"/>
        <v>84024.231841854518</v>
      </c>
      <c r="M143" s="58">
        <f t="shared" si="11"/>
        <v>94973.260605743242</v>
      </c>
      <c r="O143" s="5">
        <f>过饱和度!N141</f>
        <v>4.329714148556116E+19</v>
      </c>
      <c r="P143" s="5">
        <f t="shared" si="12"/>
        <v>82839.991218598909</v>
      </c>
      <c r="Q143" s="5">
        <f t="shared" si="13"/>
        <v>94574.668546528977</v>
      </c>
      <c r="R143" s="85">
        <f>过饱和度!Q141</f>
        <v>2.0830189304945284E+65</v>
      </c>
      <c r="S143" s="85">
        <f t="shared" si="9"/>
        <v>98312.987090215771</v>
      </c>
    </row>
    <row r="144" spans="6:19" x14ac:dyDescent="0.25">
      <c r="F144" s="5">
        <f>过饱和度!D142</f>
        <v>1.1826036110922402</v>
      </c>
      <c r="G144" s="5">
        <f>过饱和度!H142</f>
        <v>295737785782.00696</v>
      </c>
      <c r="K144" s="58">
        <f>过饱和度!K142</f>
        <v>2.6388124047465162E+20</v>
      </c>
      <c r="L144" s="58">
        <f t="shared" si="10"/>
        <v>84024.232856737974</v>
      </c>
      <c r="M144" s="58">
        <f t="shared" si="11"/>
        <v>94973.260945633869</v>
      </c>
      <c r="O144" s="5">
        <f>过饱和度!N142</f>
        <v>4.3297226864617038E+19</v>
      </c>
      <c r="P144" s="5">
        <f t="shared" si="12"/>
        <v>82839.992578912948</v>
      </c>
      <c r="Q144" s="5">
        <f t="shared" si="13"/>
        <v>94574.669006679775</v>
      </c>
      <c r="R144" s="85">
        <f>过饱和度!Q142</f>
        <v>2.0900909902849556E+65</v>
      </c>
      <c r="S144" s="85">
        <f t="shared" ref="S144:S207" si="14">$D$6*EXP(-16*3.1415*$D$3^3*$D$4^2/(3*$D$2^3*$D$5^3*(LN($R144)^2)))</f>
        <v>98313.062477383981</v>
      </c>
    </row>
    <row r="145" spans="6:19" x14ac:dyDescent="0.25">
      <c r="F145" s="5">
        <f>过饱和度!D143</f>
        <v>1.1926036110922402</v>
      </c>
      <c r="G145" s="5">
        <f>过饱和度!H143</f>
        <v>295742094645.07684</v>
      </c>
      <c r="K145" s="58">
        <f>过饱和度!K143</f>
        <v>2.6388784455035601E+20</v>
      </c>
      <c r="L145" s="58">
        <f t="shared" si="10"/>
        <v>84024.248425076468</v>
      </c>
      <c r="M145" s="58">
        <f t="shared" si="11"/>
        <v>94973.266159564562</v>
      </c>
      <c r="O145" s="5">
        <f>过饱和度!N143</f>
        <v>4.3298343416634827E+19</v>
      </c>
      <c r="P145" s="5">
        <f t="shared" si="12"/>
        <v>82840.010368276591</v>
      </c>
      <c r="Q145" s="5">
        <f t="shared" si="13"/>
        <v>94574.675024252982</v>
      </c>
      <c r="R145" s="85">
        <f>过饱和度!Q143</f>
        <v>2.1256992084532484E+65</v>
      </c>
      <c r="S145" s="85">
        <f t="shared" si="14"/>
        <v>98313.438146633809</v>
      </c>
    </row>
    <row r="146" spans="6:19" x14ac:dyDescent="0.25">
      <c r="F146" s="5">
        <f>过饱和度!D144</f>
        <v>1.2226036110922403</v>
      </c>
      <c r="G146" s="5">
        <f>过饱和度!H144</f>
        <v>295759226009.66858</v>
      </c>
      <c r="K146" s="58">
        <f>过饱和度!K144</f>
        <v>2.6391222393610846E+20</v>
      </c>
      <c r="L146" s="58">
        <f t="shared" si="10"/>
        <v>84024.305893071956</v>
      </c>
      <c r="M146" s="58">
        <f t="shared" si="11"/>
        <v>94973.285405937844</v>
      </c>
      <c r="O146" s="5">
        <f>过饱和度!N144</f>
        <v>4.3302400654918394E+19</v>
      </c>
      <c r="P146" s="5">
        <f t="shared" si="12"/>
        <v>82840.075005771272</v>
      </c>
      <c r="Q146" s="5">
        <f t="shared" si="13"/>
        <v>94574.696889044048</v>
      </c>
      <c r="R146" s="85">
        <f>过饱和度!Q144</f>
        <v>2.2344128552874827E+65</v>
      </c>
      <c r="S146" s="85">
        <f t="shared" si="14"/>
        <v>98314.546592911807</v>
      </c>
    </row>
    <row r="147" spans="6:19" x14ac:dyDescent="0.25">
      <c r="F147" s="5">
        <f>过饱和度!D145</f>
        <v>1.2526036110922403</v>
      </c>
      <c r="G147" s="5">
        <f>过饱和度!H145</f>
        <v>295776357644.66614</v>
      </c>
      <c r="K147" s="58">
        <f>过饱和度!K145</f>
        <v>2.6393660460779995E+20</v>
      </c>
      <c r="L147" s="58">
        <f t="shared" si="10"/>
        <v>84024.363358490446</v>
      </c>
      <c r="M147" s="58">
        <f t="shared" si="11"/>
        <v>94973.304651438812</v>
      </c>
      <c r="O147" s="5">
        <f>过饱和度!N145</f>
        <v>4.3306458114822898E+19</v>
      </c>
      <c r="P147" s="5">
        <f t="shared" si="12"/>
        <v>82840.139640388836</v>
      </c>
      <c r="Q147" s="5">
        <f t="shared" si="13"/>
        <v>94574.718752849876</v>
      </c>
      <c r="R147" s="85">
        <f>过饱和度!Q145</f>
        <v>2.3458587444594387E+65</v>
      </c>
      <c r="S147" s="85">
        <f t="shared" si="14"/>
        <v>98315.627217732123</v>
      </c>
    </row>
    <row r="148" spans="6:19" x14ac:dyDescent="0.25">
      <c r="F148" s="5">
        <f>过饱和度!D146</f>
        <v>1.2726036110922403</v>
      </c>
      <c r="G148" s="5">
        <f>过饱和度!H146</f>
        <v>295786918193.07117</v>
      </c>
      <c r="K148" s="58">
        <f>过饱和度!K146</f>
        <v>2.6395192427726501E+20</v>
      </c>
      <c r="L148" s="58">
        <f t="shared" si="10"/>
        <v>84024.3994641928</v>
      </c>
      <c r="M148" s="58">
        <f t="shared" si="11"/>
        <v>94973.316743442585</v>
      </c>
      <c r="O148" s="5">
        <f>过饱和度!N146</f>
        <v>4.3309018382810317E+19</v>
      </c>
      <c r="P148" s="5">
        <f t="shared" si="12"/>
        <v>82840.180421707453</v>
      </c>
      <c r="Q148" s="5">
        <f t="shared" si="13"/>
        <v>94574.732547848063</v>
      </c>
      <c r="R148" s="85">
        <f>过饱和度!Q146</f>
        <v>2.4216584879111744E+65</v>
      </c>
      <c r="S148" s="85">
        <f t="shared" si="14"/>
        <v>98316.332696727419</v>
      </c>
    </row>
    <row r="149" spans="6:19" x14ac:dyDescent="0.25">
      <c r="F149" s="5">
        <f>过饱和度!D147</f>
        <v>1.3226036110922401</v>
      </c>
      <c r="G149" s="5">
        <f>过饱和度!H147</f>
        <v>295817629978.54858</v>
      </c>
      <c r="K149" s="58">
        <f>过饱和度!K147</f>
        <v>2.6399490714620186E+20</v>
      </c>
      <c r="L149" s="58">
        <f t="shared" si="10"/>
        <v>84024.50075525725</v>
      </c>
      <c r="M149" s="58">
        <f t="shared" si="11"/>
        <v>94973.350666373008</v>
      </c>
      <c r="O149" s="5">
        <f>过饱和度!N147</f>
        <v>4.3316144720577716E+19</v>
      </c>
      <c r="P149" s="5">
        <f t="shared" si="12"/>
        <v>82840.293920399694</v>
      </c>
      <c r="Q149" s="5">
        <f t="shared" si="13"/>
        <v>94574.770940751507</v>
      </c>
      <c r="R149" s="85">
        <f>过饱和度!Q147</f>
        <v>2.6165594907713793E+65</v>
      </c>
      <c r="S149" s="85">
        <f t="shared" si="14"/>
        <v>98318.048070670397</v>
      </c>
    </row>
    <row r="150" spans="6:19" x14ac:dyDescent="0.25">
      <c r="F150" s="5">
        <f>过饱和度!D148</f>
        <v>1.3726036110922402</v>
      </c>
      <c r="G150" s="5">
        <f>过饱和度!H148</f>
        <v>295848342845.49451</v>
      </c>
      <c r="K150" s="58">
        <f>过饱和度!K148</f>
        <v>2.6403789419346575E+20</v>
      </c>
      <c r="L150" s="58">
        <f t="shared" si="10"/>
        <v>84024.602038745084</v>
      </c>
      <c r="M150" s="58">
        <f t="shared" si="11"/>
        <v>94973.384586737215</v>
      </c>
      <c r="O150" s="5">
        <f>过饱和度!N148</f>
        <v>4.3323271768062886E+19</v>
      </c>
      <c r="P150" s="5">
        <f t="shared" si="12"/>
        <v>82840.40741063797</v>
      </c>
      <c r="Q150" s="5">
        <f t="shared" si="13"/>
        <v>94574.809330758246</v>
      </c>
      <c r="R150" s="85">
        <f>过饱和度!Q148</f>
        <v>2.8190708881667787E+65</v>
      </c>
      <c r="S150" s="85">
        <f t="shared" si="14"/>
        <v>98319.697583788351</v>
      </c>
    </row>
    <row r="151" spans="6:19" x14ac:dyDescent="0.25">
      <c r="F151" s="5">
        <f>过饱和度!D149</f>
        <v>1.4226036110922402</v>
      </c>
      <c r="G151" s="5">
        <f>过饱和度!H149</f>
        <v>295879056793.83612</v>
      </c>
      <c r="K151" s="58">
        <f>过饱和度!K149</f>
        <v>2.6408088541915618E+20</v>
      </c>
      <c r="L151" s="58">
        <f t="shared" si="10"/>
        <v>84024.703314657294</v>
      </c>
      <c r="M151" s="58">
        <f t="shared" si="11"/>
        <v>94973.418504535526</v>
      </c>
      <c r="O151" s="5">
        <f>过饱和度!N149</f>
        <v>4.3330399525285741E+19</v>
      </c>
      <c r="P151" s="5">
        <f t="shared" si="12"/>
        <v>82840.520892423403</v>
      </c>
      <c r="Q151" s="5">
        <f t="shared" si="13"/>
        <v>94574.847717868659</v>
      </c>
      <c r="R151" s="85">
        <f>过饱和度!Q149</f>
        <v>3.0292001459632953E+65</v>
      </c>
      <c r="S151" s="85">
        <f t="shared" si="14"/>
        <v>98321.286040313033</v>
      </c>
    </row>
    <row r="152" spans="6:19" x14ac:dyDescent="0.25">
      <c r="F152" s="5">
        <f>过饱和度!D150</f>
        <v>1.4657526421623093</v>
      </c>
      <c r="G152" s="5">
        <f>过饱和度!H150</f>
        <v>295905073657.55426</v>
      </c>
      <c r="K152" s="58">
        <f>过饱和度!K150</f>
        <v>2.6411745754032524E+20</v>
      </c>
      <c r="L152" s="58">
        <f t="shared" si="10"/>
        <v>84024.789455154314</v>
      </c>
      <c r="M152" s="58">
        <f t="shared" si="11"/>
        <v>94973.447353386626</v>
      </c>
      <c r="O152" s="5">
        <f>过饱和度!N150</f>
        <v>4.3336468817349706E+19</v>
      </c>
      <c r="P152" s="5">
        <f t="shared" si="12"/>
        <v>82840.6175067039</v>
      </c>
      <c r="Q152" s="5">
        <f t="shared" si="13"/>
        <v>94574.880399234476</v>
      </c>
      <c r="R152" s="85">
        <f>过饱和度!Q150</f>
        <v>3.2166548172628057E+65</v>
      </c>
      <c r="S152" s="85">
        <f t="shared" si="14"/>
        <v>98322.610993397699</v>
      </c>
    </row>
    <row r="153" spans="6:19" x14ac:dyDescent="0.25">
      <c r="F153" s="5">
        <f>过饱和度!D151</f>
        <v>1.4657526422623093</v>
      </c>
      <c r="G153" s="5">
        <f>过饱和度!H151</f>
        <v>295907442217.60907</v>
      </c>
      <c r="K153" s="58">
        <f>过饱和度!K151</f>
        <v>2.641202759095375E+20</v>
      </c>
      <c r="L153" s="58">
        <f t="shared" si="10"/>
        <v>84024.796092904391</v>
      </c>
      <c r="M153" s="58">
        <f t="shared" si="11"/>
        <v>94973.449576398969</v>
      </c>
      <c r="O153" s="5">
        <f>过饱和度!N151</f>
        <v>4.3336931254896804E+19</v>
      </c>
      <c r="P153" s="5">
        <f t="shared" si="12"/>
        <v>82840.624867448438</v>
      </c>
      <c r="Q153" s="5">
        <f t="shared" si="13"/>
        <v>94574.882889126005</v>
      </c>
      <c r="R153" s="85">
        <f>过饱和度!Q151</f>
        <v>3.2167062800827958E+65</v>
      </c>
      <c r="S153" s="85">
        <f t="shared" si="14"/>
        <v>98322.611346227131</v>
      </c>
    </row>
    <row r="154" spans="6:19" x14ac:dyDescent="0.25">
      <c r="F154" s="5">
        <f>过饱和度!D152</f>
        <v>1.4657526425623093</v>
      </c>
      <c r="G154" s="5">
        <f>过饱和度!H152</f>
        <v>295914548394.31519</v>
      </c>
      <c r="K154" s="58">
        <f>过饱和度!K152</f>
        <v>2.6412873160956307E+20</v>
      </c>
      <c r="L154" s="58">
        <f t="shared" si="10"/>
        <v>84024.816007100773</v>
      </c>
      <c r="M154" s="58">
        <f t="shared" si="11"/>
        <v>94973.456245752168</v>
      </c>
      <c r="O154" s="5">
        <f>过饱和度!N152</f>
        <v>4.3338318660553679E+19</v>
      </c>
      <c r="P154" s="5">
        <f t="shared" si="12"/>
        <v>82840.646950664013</v>
      </c>
      <c r="Q154" s="5">
        <f t="shared" si="13"/>
        <v>94574.890359131809</v>
      </c>
      <c r="R154" s="85">
        <f>过饱和度!Q152</f>
        <v>3.2168606831714765E+65</v>
      </c>
      <c r="S154" s="85">
        <f t="shared" si="14"/>
        <v>98322.61240478119</v>
      </c>
    </row>
    <row r="155" spans="6:19" x14ac:dyDescent="0.25">
      <c r="F155" s="5">
        <f>过饱和度!D153</f>
        <v>1.4657526429623093</v>
      </c>
      <c r="G155" s="5">
        <f>过饱和度!H153</f>
        <v>295924023576.21936</v>
      </c>
      <c r="K155" s="58">
        <f>过饱和度!K153</f>
        <v>2.6414000630361168E+20</v>
      </c>
      <c r="L155" s="58">
        <f t="shared" si="10"/>
        <v>84024.842559321391</v>
      </c>
      <c r="M155" s="58">
        <f t="shared" si="11"/>
        <v>94973.465138207568</v>
      </c>
      <c r="O155" s="5">
        <f>过饱和度!N153</f>
        <v>4.3340168603860779E+19</v>
      </c>
      <c r="P155" s="5">
        <f t="shared" si="12"/>
        <v>82840.676394887676</v>
      </c>
      <c r="Q155" s="5">
        <f t="shared" si="13"/>
        <v>94574.900319115826</v>
      </c>
      <c r="R155" s="85">
        <f>过饱和度!Q153</f>
        <v>3.2170665661288159E+65</v>
      </c>
      <c r="S155" s="85">
        <f t="shared" si="14"/>
        <v>98322.613816189463</v>
      </c>
    </row>
    <row r="156" spans="6:19" x14ac:dyDescent="0.25">
      <c r="F156" s="5">
        <f>过饱和度!D154</f>
        <v>1.4657526431623094</v>
      </c>
      <c r="G156" s="5">
        <f>过饱和度!H154</f>
        <v>295928761105.5722</v>
      </c>
      <c r="K156" s="58">
        <f>过饱和度!K154</f>
        <v>2.6414564363666853E+20</v>
      </c>
      <c r="L156" s="58">
        <f t="shared" si="10"/>
        <v>84024.855834949834</v>
      </c>
      <c r="M156" s="58">
        <f t="shared" si="11"/>
        <v>94973.469584273145</v>
      </c>
      <c r="O156" s="5">
        <f>过饱和度!N154</f>
        <v>4.3341093574589096E+19</v>
      </c>
      <c r="P156" s="5">
        <f t="shared" si="12"/>
        <v>82840.691116486138</v>
      </c>
      <c r="Q156" s="5">
        <f t="shared" si="13"/>
        <v>94574.905298933241</v>
      </c>
      <c r="R156" s="85">
        <f>过饱和度!Q154</f>
        <v>3.2171695082906605E+65</v>
      </c>
      <c r="S156" s="85">
        <f t="shared" si="14"/>
        <v>98322.614521863754</v>
      </c>
    </row>
    <row r="157" spans="6:19" x14ac:dyDescent="0.25">
      <c r="F157" s="5">
        <f>过饱和度!D155</f>
        <v>1.4657526521623092</v>
      </c>
      <c r="G157" s="5">
        <f>过饱和度!H155</f>
        <v>296142020218.80786</v>
      </c>
      <c r="K157" s="58">
        <f>过饱和度!K155</f>
        <v>2.6439943654149394E+20</v>
      </c>
      <c r="L157" s="58">
        <f t="shared" si="10"/>
        <v>84025.453194295202</v>
      </c>
      <c r="M157" s="58">
        <f t="shared" si="11"/>
        <v>94973.669641998626</v>
      </c>
      <c r="O157" s="5">
        <f>过饱和度!N155</f>
        <v>4.338273560589729E+19</v>
      </c>
      <c r="P157" s="5">
        <f t="shared" si="12"/>
        <v>82841.353536326118</v>
      </c>
      <c r="Q157" s="5">
        <f t="shared" si="13"/>
        <v>94575.12937245192</v>
      </c>
      <c r="R157" s="85">
        <f>过饱和度!Q155</f>
        <v>3.2218051966100548E+65</v>
      </c>
      <c r="S157" s="85">
        <f t="shared" si="14"/>
        <v>98322.646275926279</v>
      </c>
    </row>
    <row r="158" spans="6:19" x14ac:dyDescent="0.25">
      <c r="F158" s="5">
        <f>过饱和度!D156</f>
        <v>1.4657527421623093</v>
      </c>
      <c r="G158" s="5">
        <f>过饱和度!H156</f>
        <v>298280270782.39105</v>
      </c>
      <c r="K158" s="58">
        <f>过饱和度!K156</f>
        <v>2.669474599042606E+20</v>
      </c>
      <c r="L158" s="58">
        <f t="shared" si="10"/>
        <v>84031.417193475441</v>
      </c>
      <c r="M158" s="58">
        <f t="shared" si="11"/>
        <v>94975.666951221734</v>
      </c>
      <c r="O158" s="5">
        <f>过饱和度!N156</f>
        <v>4.3800811951146074E+19</v>
      </c>
      <c r="P158" s="5">
        <f t="shared" si="12"/>
        <v>82847.967035472931</v>
      </c>
      <c r="Q158" s="5">
        <f t="shared" si="13"/>
        <v>94577.366419324098</v>
      </c>
      <c r="R158" s="85">
        <f>过饱和度!Q156</f>
        <v>3.2684695857360177E+65</v>
      </c>
      <c r="S158" s="85">
        <f t="shared" si="14"/>
        <v>98322.963352492414</v>
      </c>
    </row>
    <row r="159" spans="6:19" x14ac:dyDescent="0.25">
      <c r="F159" s="5">
        <f>过饱和度!D157</f>
        <v>1.4657536421623092</v>
      </c>
      <c r="G159" s="5">
        <f>过饱和度!H157</f>
        <v>320231641317.09644</v>
      </c>
      <c r="K159" s="58">
        <f>过饱和度!K157</f>
        <v>2.9345285567535904E+20</v>
      </c>
      <c r="L159" s="58">
        <f t="shared" si="10"/>
        <v>84090.111182336608</v>
      </c>
      <c r="M159" s="58">
        <f t="shared" si="11"/>
        <v>94995.317912911996</v>
      </c>
      <c r="O159" s="5">
        <f>过饱和度!N157</f>
        <v>4.8149780291292766E+19</v>
      </c>
      <c r="P159" s="5">
        <f t="shared" si="12"/>
        <v>82913.047491111458</v>
      </c>
      <c r="Q159" s="5">
        <f t="shared" si="13"/>
        <v>94599.373486486875</v>
      </c>
      <c r="R159" s="85">
        <f>过饱和度!Q157</f>
        <v>3.7669227106344328E+65</v>
      </c>
      <c r="S159" s="85">
        <f t="shared" si="14"/>
        <v>98326.088217878743</v>
      </c>
    </row>
    <row r="160" spans="6:19" x14ac:dyDescent="0.25">
      <c r="F160" s="5">
        <f>过饱和度!D158</f>
        <v>1.4657601289742734</v>
      </c>
      <c r="G160" s="5">
        <f>过饱和度!H158</f>
        <v>511051548417.44696</v>
      </c>
      <c r="K160" s="58">
        <f>过饱和度!K158</f>
        <v>5.4722134810088505E+20</v>
      </c>
      <c r="L160" s="58">
        <f t="shared" si="10"/>
        <v>84468.777403227054</v>
      </c>
      <c r="M160" s="58">
        <f t="shared" si="11"/>
        <v>95121.865295443815</v>
      </c>
      <c r="O160" s="5">
        <f>过饱和度!N158</f>
        <v>8.9787646579379225E+19</v>
      </c>
      <c r="P160" s="5">
        <f t="shared" si="12"/>
        <v>83332.674115091242</v>
      </c>
      <c r="Q160" s="5">
        <f t="shared" si="13"/>
        <v>94740.979861390821</v>
      </c>
      <c r="R160" s="85">
        <f>过饱和度!Q158</f>
        <v>9.5887909338757003E+65</v>
      </c>
      <c r="S160" s="85">
        <f t="shared" si="14"/>
        <v>98346.44283383037</v>
      </c>
    </row>
    <row r="161" spans="6:19" x14ac:dyDescent="0.25">
      <c r="F161" s="5">
        <f>过饱和度!D159</f>
        <v>1.4657626421623093</v>
      </c>
      <c r="G161" s="5">
        <f>过饱和度!H159</f>
        <v>511051460333.15039</v>
      </c>
      <c r="K161" s="58">
        <f>过饱和度!K159</f>
        <v>5.4722123413822643E+20</v>
      </c>
      <c r="L161" s="58">
        <f t="shared" si="10"/>
        <v>84468.777278866692</v>
      </c>
      <c r="M161" s="58">
        <f t="shared" si="11"/>
        <v>95121.865253949145</v>
      </c>
      <c r="O161" s="5">
        <f>过饱和度!N159</f>
        <v>8.978762896419514E+19</v>
      </c>
      <c r="P161" s="5">
        <f t="shared" si="12"/>
        <v>83332.673985330228</v>
      </c>
      <c r="Q161" s="5">
        <f t="shared" si="13"/>
        <v>94740.979817679588</v>
      </c>
      <c r="R161" s="85">
        <f>过饱和度!Q159</f>
        <v>9.5888200551228254E+65</v>
      </c>
      <c r="S161" s="85">
        <f t="shared" si="14"/>
        <v>98346.442899388916</v>
      </c>
    </row>
    <row r="162" spans="6:19" x14ac:dyDescent="0.25">
      <c r="F162" s="5">
        <f>过饱和度!D160</f>
        <v>1.4657726421623092</v>
      </c>
      <c r="G162" s="5">
        <f>过饱和度!H160</f>
        <v>511051290102.98212</v>
      </c>
      <c r="K162" s="58">
        <f>过饱和度!K160</f>
        <v>5.4722101560640976E+20</v>
      </c>
      <c r="L162" s="58">
        <f t="shared" si="10"/>
        <v>84468.777040396453</v>
      </c>
      <c r="M162" s="58">
        <f t="shared" si="11"/>
        <v>95121.865174380015</v>
      </c>
      <c r="O162" s="5">
        <f>过饱和度!N160</f>
        <v>8.9787595269409571E+19</v>
      </c>
      <c r="P162" s="5">
        <f t="shared" si="12"/>
        <v>83332.673737119898</v>
      </c>
      <c r="Q162" s="5">
        <f t="shared" si="13"/>
        <v>94740.979734067572</v>
      </c>
      <c r="R162" s="85">
        <f>过饱和度!Q160</f>
        <v>9.5889437030907787E+65</v>
      </c>
      <c r="S162" s="85">
        <f t="shared" si="14"/>
        <v>98346.443177746361</v>
      </c>
    </row>
    <row r="163" spans="6:19" x14ac:dyDescent="0.25">
      <c r="F163" s="5">
        <f>过饱和度!D161</f>
        <v>1.4658026421623094</v>
      </c>
      <c r="G163" s="5">
        <f>过饱和度!H161</f>
        <v>511051009177.91351</v>
      </c>
      <c r="K163" s="58">
        <f>过饱和度!K161</f>
        <v>5.4722065945956168E+20</v>
      </c>
      <c r="L163" s="58">
        <f t="shared" si="10"/>
        <v>84468.776651755223</v>
      </c>
      <c r="M163" s="58">
        <f t="shared" si="11"/>
        <v>95121.865044704129</v>
      </c>
      <c r="O163" s="5">
        <f>过饱和度!N161</f>
        <v>8.9787540577360003E+19</v>
      </c>
      <c r="P163" s="5">
        <f t="shared" si="12"/>
        <v>83332.673334234438</v>
      </c>
      <c r="Q163" s="5">
        <f t="shared" si="13"/>
        <v>94740.979598351798</v>
      </c>
      <c r="R163" s="85">
        <f>过饱和度!Q161</f>
        <v>9.5893245606056887E+65</v>
      </c>
      <c r="S163" s="85">
        <f t="shared" si="14"/>
        <v>98346.444035113294</v>
      </c>
    </row>
    <row r="164" spans="6:19" x14ac:dyDescent="0.25">
      <c r="F164" s="5">
        <f>过饱和度!D162</f>
        <v>1.4658326421623094</v>
      </c>
      <c r="G164" s="5">
        <f>过饱和度!H162</f>
        <v>511050728253.00525</v>
      </c>
      <c r="K164" s="58">
        <f>过饱和度!K162</f>
        <v>5.4722030331295518E+20</v>
      </c>
      <c r="L164" s="58">
        <f t="shared" si="10"/>
        <v>84468.776263114007</v>
      </c>
      <c r="M164" s="58">
        <f t="shared" si="11"/>
        <v>95121.864915028244</v>
      </c>
      <c r="O164" s="5">
        <f>过饱和度!N162</f>
        <v>8.978748588534535E+19</v>
      </c>
      <c r="P164" s="5">
        <f t="shared" si="12"/>
        <v>83332.672931348992</v>
      </c>
      <c r="Q164" s="5">
        <f t="shared" si="13"/>
        <v>94740.979462636009</v>
      </c>
      <c r="R164" s="85">
        <f>过饱和度!Q162</f>
        <v>9.5897054252253282E+65</v>
      </c>
      <c r="S164" s="85">
        <f t="shared" si="14"/>
        <v>98346.444892461499</v>
      </c>
    </row>
    <row r="165" spans="6:19" x14ac:dyDescent="0.25">
      <c r="F165" s="5">
        <f>过饱和度!D163</f>
        <v>1.4658526421623093</v>
      </c>
      <c r="G165" s="5">
        <f>过饱和度!H163</f>
        <v>511050493943.49915</v>
      </c>
      <c r="K165" s="58">
        <f>过饱和度!K163</f>
        <v>5.4722000459359624E+20</v>
      </c>
      <c r="L165" s="58">
        <f t="shared" si="10"/>
        <v>84468.77593713945</v>
      </c>
      <c r="M165" s="58">
        <f t="shared" si="11"/>
        <v>95121.86480626202</v>
      </c>
      <c r="O165" s="5">
        <f>过饱和度!N163</f>
        <v>8.9787439928863687E+19</v>
      </c>
      <c r="P165" s="5">
        <f t="shared" si="12"/>
        <v>83332.67259281312</v>
      </c>
      <c r="Q165" s="5">
        <f t="shared" si="13"/>
        <v>94740.979348596986</v>
      </c>
      <c r="R165" s="85">
        <f>过饱和度!Q163</f>
        <v>9.5899573106149934E+65</v>
      </c>
      <c r="S165" s="85">
        <f t="shared" si="14"/>
        <v>98346.445459450959</v>
      </c>
    </row>
    <row r="166" spans="6:19" x14ac:dyDescent="0.25">
      <c r="F166" s="5">
        <f>过饱和度!D164</f>
        <v>1.4659526421623092</v>
      </c>
      <c r="G166" s="5">
        <f>过饱和度!H164</f>
        <v>511050030707.82489</v>
      </c>
      <c r="K166" s="58">
        <f>过饱和度!K164</f>
        <v>5.4721943412489067E+20</v>
      </c>
      <c r="L166" s="58">
        <f t="shared" si="10"/>
        <v>84468.77531462058</v>
      </c>
      <c r="M166" s="58">
        <f t="shared" si="11"/>
        <v>95121.864598549393</v>
      </c>
      <c r="O166" s="5">
        <f>过饱和度!N164</f>
        <v>8.9787353162807378E+19</v>
      </c>
      <c r="P166" s="5">
        <f t="shared" si="12"/>
        <v>83332.671953655285</v>
      </c>
      <c r="Q166" s="5">
        <f t="shared" si="13"/>
        <v>94740.979133290602</v>
      </c>
      <c r="R166" s="85">
        <f>过饱和度!Q164</f>
        <v>9.5912473377036091E+65</v>
      </c>
      <c r="S166" s="85">
        <f t="shared" si="14"/>
        <v>98346.448363040632</v>
      </c>
    </row>
    <row r="167" spans="6:19" x14ac:dyDescent="0.25">
      <c r="F167" s="5">
        <f>过饱和度!D165</f>
        <v>1.4662526421623092</v>
      </c>
      <c r="G167" s="5">
        <f>过饱和度!H165</f>
        <v>511049367581.71478</v>
      </c>
      <c r="K167" s="58">
        <f>过饱和度!K165</f>
        <v>5.4721866965639188E+20</v>
      </c>
      <c r="L167" s="58">
        <f t="shared" si="10"/>
        <v>84468.774480400112</v>
      </c>
      <c r="M167" s="58">
        <f t="shared" si="11"/>
        <v>95121.864320199384</v>
      </c>
      <c r="O167" s="5">
        <f>过饱和度!N165</f>
        <v>8.9787239569697898E+19</v>
      </c>
      <c r="P167" s="5">
        <f t="shared" si="12"/>
        <v>83332.671116876299</v>
      </c>
      <c r="Q167" s="5">
        <f t="shared" si="13"/>
        <v>94740.978851413674</v>
      </c>
      <c r="R167" s="85">
        <f>过饱和度!Q165</f>
        <v>9.595149279939862E+65</v>
      </c>
      <c r="S167" s="85">
        <f t="shared" si="14"/>
        <v>98346.457143099324</v>
      </c>
    </row>
    <row r="168" spans="6:19" x14ac:dyDescent="0.25">
      <c r="F168" s="5">
        <f>过饱和度!D166</f>
        <v>1.4665526421623092</v>
      </c>
      <c r="G168" s="5">
        <f>过饱和度!H166</f>
        <v>511048704456.59357</v>
      </c>
      <c r="K168" s="58">
        <f>过饱和度!K166</f>
        <v>5.472179051891673E+20</v>
      </c>
      <c r="L168" s="58">
        <f t="shared" si="10"/>
        <v>84468.77364617979</v>
      </c>
      <c r="M168" s="58">
        <f t="shared" si="11"/>
        <v>95121.864041849432</v>
      </c>
      <c r="O168" s="5">
        <f>过饱和度!N166</f>
        <v>8.9787125976765956E+19</v>
      </c>
      <c r="P168" s="5">
        <f t="shared" si="12"/>
        <v>83332.670280097504</v>
      </c>
      <c r="Q168" s="5">
        <f t="shared" si="13"/>
        <v>94740.978569536775</v>
      </c>
      <c r="R168" s="85">
        <f>过饱和度!Q166</f>
        <v>9.5990520061994175E+65</v>
      </c>
      <c r="S168" s="85">
        <f t="shared" si="14"/>
        <v>98346.465921281691</v>
      </c>
    </row>
    <row r="169" spans="6:19" x14ac:dyDescent="0.25">
      <c r="F169" s="5">
        <f>过饱和度!D167</f>
        <v>1.4667526421623092</v>
      </c>
      <c r="G169" s="5">
        <f>过饱和度!H167</f>
        <v>511048113664.13837</v>
      </c>
      <c r="K169" s="58">
        <f>过饱和度!K167</f>
        <v>5.4721720173505656E+20</v>
      </c>
      <c r="L169" s="58">
        <f t="shared" si="10"/>
        <v>84468.772878538584</v>
      </c>
      <c r="M169" s="58">
        <f t="shared" si="11"/>
        <v>95121.863785714595</v>
      </c>
      <c r="O169" s="5">
        <f>过饱和度!N167</f>
        <v>8.978702022206038E+19</v>
      </c>
      <c r="P169" s="5">
        <f t="shared" si="12"/>
        <v>83332.669501057753</v>
      </c>
      <c r="Q169" s="5">
        <f t="shared" si="13"/>
        <v>94740.978307109865</v>
      </c>
      <c r="R169" s="85">
        <f>过饱和度!Q167</f>
        <v>9.6016478374307796E+65</v>
      </c>
      <c r="S169" s="85">
        <f t="shared" si="14"/>
        <v>98346.471757923922</v>
      </c>
    </row>
    <row r="170" spans="6:19" x14ac:dyDescent="0.25">
      <c r="F170" s="5">
        <f>过饱和度!D168</f>
        <v>1.4677526421623093</v>
      </c>
      <c r="G170" s="5">
        <f>过饱和度!H168</f>
        <v>511047399570.76965</v>
      </c>
      <c r="K170" s="58">
        <f>过饱和度!K168</f>
        <v>5.4721660363706204E+20</v>
      </c>
      <c r="L170" s="58">
        <f t="shared" si="10"/>
        <v>84468.772225865963</v>
      </c>
      <c r="M170" s="58">
        <f t="shared" si="11"/>
        <v>95121.863567940702</v>
      </c>
      <c r="O170" s="5">
        <f>过饱和度!N168</f>
        <v>8.9786943703829086E+19</v>
      </c>
      <c r="P170" s="5">
        <f t="shared" si="12"/>
        <v>83332.66893738725</v>
      </c>
      <c r="Q170" s="5">
        <f t="shared" si="13"/>
        <v>94740.978117232095</v>
      </c>
      <c r="R170" s="85">
        <f>过饱和度!Q168</f>
        <v>9.6147290243837584E+65</v>
      </c>
      <c r="S170" s="85">
        <f t="shared" si="14"/>
        <v>98346.501146088907</v>
      </c>
    </row>
    <row r="171" spans="6:19" x14ac:dyDescent="0.25">
      <c r="F171" s="5">
        <f>过饱和度!D169</f>
        <v>1.4707526421623092</v>
      </c>
      <c r="G171" s="5">
        <f>过饱和度!H169</f>
        <v>511047554924.58777</v>
      </c>
      <c r="K171" s="58">
        <f>过饱和度!K169</f>
        <v>5.4721780380022682E+20</v>
      </c>
      <c r="L171" s="58">
        <f t="shared" si="10"/>
        <v>84468.773535539614</v>
      </c>
      <c r="M171" s="58">
        <f t="shared" si="11"/>
        <v>95121.864004932693</v>
      </c>
      <c r="O171" s="5">
        <f>过饱和度!N169</f>
        <v>8.9787178068138967E+19</v>
      </c>
      <c r="P171" s="5">
        <f t="shared" si="12"/>
        <v>83332.670663827128</v>
      </c>
      <c r="Q171" s="5">
        <f t="shared" si="13"/>
        <v>94740.97869879975</v>
      </c>
      <c r="R171" s="85">
        <f>过饱和度!Q169</f>
        <v>9.6541256496808979E+65</v>
      </c>
      <c r="S171" s="85">
        <f t="shared" si="14"/>
        <v>98346.589408822081</v>
      </c>
    </row>
    <row r="172" spans="6:19" x14ac:dyDescent="0.25">
      <c r="F172" s="5">
        <f>过饱和度!D170</f>
        <v>1.4737526421623093</v>
      </c>
      <c r="G172" s="5">
        <f>过饱和度!H170</f>
        <v>511047710275.24799</v>
      </c>
      <c r="K172" s="58">
        <f>过饱和度!K170</f>
        <v>5.4721900396087555E+20</v>
      </c>
      <c r="L172" s="58">
        <f t="shared" si="10"/>
        <v>84468.774845207503</v>
      </c>
      <c r="M172" s="58">
        <f t="shared" si="11"/>
        <v>95121.864441922764</v>
      </c>
      <c r="O172" s="5">
        <f>过饱和度!N170</f>
        <v>8.9787412432215851E+19</v>
      </c>
      <c r="P172" s="5">
        <f t="shared" si="12"/>
        <v>83332.672390260501</v>
      </c>
      <c r="Q172" s="5">
        <f t="shared" si="13"/>
        <v>94740.979280365224</v>
      </c>
      <c r="R172" s="85">
        <f>过饱和度!Q170</f>
        <v>9.6936030426123937E+65</v>
      </c>
      <c r="S172" s="85">
        <f t="shared" si="14"/>
        <v>98346.677484923697</v>
      </c>
    </row>
    <row r="173" spans="6:19" x14ac:dyDescent="0.25">
      <c r="F173" s="5">
        <f>过饱和度!D171</f>
        <v>1.4757526421623093</v>
      </c>
      <c r="G173" s="5">
        <f>过饱和度!H171</f>
        <v>511047343580.88654</v>
      </c>
      <c r="K173" s="58">
        <f>过饱和度!K171</f>
        <v>5.4721919118426453E+20</v>
      </c>
      <c r="L173" s="58">
        <f t="shared" si="10"/>
        <v>84468.775049513599</v>
      </c>
      <c r="M173" s="58">
        <f t="shared" si="11"/>
        <v>95121.864510092506</v>
      </c>
      <c r="O173" s="5">
        <f>过饱和度!N171</f>
        <v>8.9787473723358265E+19</v>
      </c>
      <c r="P173" s="5">
        <f t="shared" si="12"/>
        <v>83332.672841758409</v>
      </c>
      <c r="Q173" s="5">
        <f t="shared" si="13"/>
        <v>94740.979432456574</v>
      </c>
      <c r="R173" s="85">
        <f>过饱和度!Q171</f>
        <v>9.7199456195363521E+65</v>
      </c>
      <c r="S173" s="85">
        <f t="shared" si="14"/>
        <v>98346.736053381945</v>
      </c>
    </row>
    <row r="174" spans="6:19" x14ac:dyDescent="0.25">
      <c r="F174" s="5">
        <f>过饱和度!D172</f>
        <v>1.4857526421623093</v>
      </c>
      <c r="G174" s="5">
        <f>过饱和度!H172</f>
        <v>511052593156.07953</v>
      </c>
      <c r="K174" s="58">
        <f>过饱和度!K172</f>
        <v>5.4722935857445732E+20</v>
      </c>
      <c r="L174" s="58">
        <f t="shared" si="10"/>
        <v>84468.786144489568</v>
      </c>
      <c r="M174" s="58">
        <f t="shared" si="11"/>
        <v>95121.868212095185</v>
      </c>
      <c r="O174" s="5">
        <f>过饱和度!N172</f>
        <v>8.9789210345649897E+19</v>
      </c>
      <c r="P174" s="5">
        <f t="shared" si="12"/>
        <v>83332.685634357753</v>
      </c>
      <c r="Q174" s="5">
        <f t="shared" si="13"/>
        <v>94740.98374176478</v>
      </c>
      <c r="R174" s="85">
        <f>过饱和度!Q172</f>
        <v>9.8525091114114087E+65</v>
      </c>
      <c r="S174" s="85">
        <f t="shared" si="14"/>
        <v>98347.028351850662</v>
      </c>
    </row>
    <row r="175" spans="6:19" x14ac:dyDescent="0.25">
      <c r="F175" s="5">
        <f>过饱和度!D173</f>
        <v>1.5157526421623093</v>
      </c>
      <c r="G175" s="5">
        <f>过饱和度!H173</f>
        <v>511075607742.64691</v>
      </c>
      <c r="K175" s="58">
        <f>过饱和度!K173</f>
        <v>5.4726933110145168E+20</v>
      </c>
      <c r="L175" s="58">
        <f t="shared" si="10"/>
        <v>84468.82976165865</v>
      </c>
      <c r="M175" s="58">
        <f t="shared" si="11"/>
        <v>95121.88276560478</v>
      </c>
      <c r="O175" s="5">
        <f>过饱和度!N173</f>
        <v>8.979588743910187E+19</v>
      </c>
      <c r="P175" s="5">
        <f t="shared" si="12"/>
        <v>83332.734817850534</v>
      </c>
      <c r="Q175" s="5">
        <f t="shared" si="13"/>
        <v>94741.000309685624</v>
      </c>
      <c r="R175" s="85">
        <f>过饱和度!Q173</f>
        <v>1.0255953522737054E+66</v>
      </c>
      <c r="S175" s="85">
        <f t="shared" si="14"/>
        <v>98347.893871314227</v>
      </c>
    </row>
    <row r="176" spans="6:19" x14ac:dyDescent="0.25">
      <c r="F176" s="5">
        <f>过饱和度!D174</f>
        <v>1.5457526421623093</v>
      </c>
      <c r="G176" s="5">
        <f>过饱和度!H174</f>
        <v>511098622538.39294</v>
      </c>
      <c r="K176" s="58">
        <f>过饱和度!K174</f>
        <v>5.473093052194563E+20</v>
      </c>
      <c r="L176" s="58">
        <f t="shared" si="10"/>
        <v>84468.873377200303</v>
      </c>
      <c r="M176" s="58">
        <f t="shared" si="11"/>
        <v>95121.897318566087</v>
      </c>
      <c r="O176" s="5">
        <f>过饱和度!N174</f>
        <v>8.9802564811061101E+19</v>
      </c>
      <c r="P176" s="5">
        <f t="shared" si="12"/>
        <v>83332.783999527703</v>
      </c>
      <c r="Q176" s="5">
        <f t="shared" si="13"/>
        <v>94741.016876987997</v>
      </c>
      <c r="R176" s="85">
        <f>过饱和度!Q174</f>
        <v>1.0667555270190945E+66</v>
      </c>
      <c r="S176" s="85">
        <f t="shared" si="14"/>
        <v>98348.741831727457</v>
      </c>
    </row>
    <row r="177" spans="5:19" x14ac:dyDescent="0.25">
      <c r="F177" s="5">
        <f>过饱和度!D175</f>
        <v>1.5657526421623094</v>
      </c>
      <c r="G177" s="5">
        <f>过饱和度!H175</f>
        <v>511112478592.39117</v>
      </c>
      <c r="K177" s="58">
        <f>过饱和度!K175</f>
        <v>5.4733401703992256E+20</v>
      </c>
      <c r="L177" s="58">
        <f t="shared" si="10"/>
        <v>84468.900338450389</v>
      </c>
      <c r="M177" s="58">
        <f t="shared" si="11"/>
        <v>95121.906314577573</v>
      </c>
      <c r="O177" s="5">
        <f>过饱和度!N175</f>
        <v>8.980671622574062E+19</v>
      </c>
      <c r="P177" s="5">
        <f t="shared" si="12"/>
        <v>83332.814574508695</v>
      </c>
      <c r="Q177" s="5">
        <f t="shared" si="13"/>
        <v>94741.027176449366</v>
      </c>
      <c r="R177" s="85">
        <f>过饱和度!Q175</f>
        <v>1.0946416915306744E+66</v>
      </c>
      <c r="S177" s="85">
        <f t="shared" si="14"/>
        <v>98349.297581204897</v>
      </c>
    </row>
    <row r="178" spans="5:19" x14ac:dyDescent="0.25">
      <c r="E178" s="10"/>
      <c r="F178" s="11">
        <f>过饱和度!D176</f>
        <v>1.6157526421623092</v>
      </c>
      <c r="G178" s="11">
        <f>过饱和度!H176</f>
        <v>511154566494.39166</v>
      </c>
      <c r="H178" s="5">
        <f t="shared" ref="H178:H241" si="15">$D$6*EXP(-16*3.1415*($D$3)^3*$D$4^2/(3*$D$2^3*$D$5^3*(LN($G178))^2))</f>
        <v>58889.192431947115</v>
      </c>
      <c r="I178" s="5">
        <f t="shared" ref="I178:I241" si="16">$D$6*EXP(-16*3.1415*(2/3*$D$3)^3*$D$4^2/(3*$D$2^3*$D$5^3*(LN($G178))^2))</f>
        <v>85479.583938856813</v>
      </c>
      <c r="K178" s="58">
        <f>过饱和度!K176</f>
        <v>5.4740550661868034E+20</v>
      </c>
      <c r="L178" s="58">
        <f t="shared" si="10"/>
        <v>84468.978328236524</v>
      </c>
      <c r="M178" s="58">
        <f t="shared" si="11"/>
        <v>95121.932336987622</v>
      </c>
      <c r="O178" s="5">
        <f>过饱和度!N176</f>
        <v>8.9818599166777377E+19</v>
      </c>
      <c r="P178" s="5">
        <f t="shared" si="12"/>
        <v>83332.902083570691</v>
      </c>
      <c r="Q178" s="5">
        <f t="shared" si="13"/>
        <v>94741.056654660802</v>
      </c>
      <c r="R178" s="85">
        <f>过饱和度!Q176</f>
        <v>1.1659820178702545E+66</v>
      </c>
      <c r="S178" s="85">
        <f t="shared" si="14"/>
        <v>98350.656129433148</v>
      </c>
    </row>
    <row r="179" spans="5:19" x14ac:dyDescent="0.25">
      <c r="F179" s="5">
        <f>过饱和度!D177</f>
        <v>1.6657526421623092</v>
      </c>
      <c r="G179" s="5">
        <f>过饱和度!H177</f>
        <v>511196655417.48572</v>
      </c>
      <c r="H179" s="5">
        <f t="shared" si="15"/>
        <v>58889.382898801938</v>
      </c>
      <c r="I179" s="5">
        <f t="shared" si="16"/>
        <v>85479.665855460873</v>
      </c>
      <c r="K179" s="58">
        <f>过饱和度!K177</f>
        <v>5.4747700160774386E+20</v>
      </c>
      <c r="L179" s="58">
        <f t="shared" si="10"/>
        <v>84469.056313171284</v>
      </c>
      <c r="M179" s="58">
        <f t="shared" si="11"/>
        <v>95121.958357762051</v>
      </c>
      <c r="O179" s="5">
        <f>过饱和度!N177</f>
        <v>8.9830483035741487E+19</v>
      </c>
      <c r="P179" s="5">
        <f t="shared" si="12"/>
        <v>83332.989587224132</v>
      </c>
      <c r="Q179" s="5">
        <f t="shared" si="13"/>
        <v>94741.086131028555</v>
      </c>
      <c r="R179" s="85">
        <f>过饱和度!Q177</f>
        <v>1.2395940575936994E+66</v>
      </c>
      <c r="S179" s="85">
        <f t="shared" si="14"/>
        <v>98351.971847229885</v>
      </c>
    </row>
    <row r="180" spans="5:19" x14ac:dyDescent="0.25">
      <c r="F180" s="5">
        <f>过饱和度!D178</f>
        <v>1.7157526421623093</v>
      </c>
      <c r="G180" s="5">
        <f>过饱和度!H178</f>
        <v>511238745361.59528</v>
      </c>
      <c r="H180" s="5">
        <f t="shared" si="15"/>
        <v>58889.573353466396</v>
      </c>
      <c r="I180" s="5">
        <f t="shared" si="16"/>
        <v>85479.747766635643</v>
      </c>
      <c r="K180" s="58">
        <f>过饱和度!K178</f>
        <v>5.475485020071801E+20</v>
      </c>
      <c r="L180" s="58">
        <f t="shared" si="10"/>
        <v>84469.134293255222</v>
      </c>
      <c r="M180" s="58">
        <f t="shared" si="11"/>
        <v>95121.984376901019</v>
      </c>
      <c r="O180" s="5">
        <f>过饱和度!N178</f>
        <v>8.9842367832648598E+19</v>
      </c>
      <c r="P180" s="5">
        <f t="shared" si="12"/>
        <v>83333.077085469617</v>
      </c>
      <c r="Q180" s="5">
        <f t="shared" si="13"/>
        <v>94741.115605552797</v>
      </c>
      <c r="R180" s="85">
        <f>过饱和度!Q178</f>
        <v>1.3154796045732447E+66</v>
      </c>
      <c r="S180" s="85">
        <f t="shared" si="14"/>
        <v>98353.247316756009</v>
      </c>
    </row>
    <row r="181" spans="5:19" x14ac:dyDescent="0.25">
      <c r="F181" s="5">
        <f>过饱和度!D179</f>
        <v>1.7589016732323783</v>
      </c>
      <c r="G181" s="5">
        <f>过饱和度!H179</f>
        <v>511274223126.24982</v>
      </c>
      <c r="H181" s="5">
        <f t="shared" si="15"/>
        <v>58889.733875330363</v>
      </c>
      <c r="I181" s="5">
        <f t="shared" si="16"/>
        <v>85479.81680409878</v>
      </c>
      <c r="K181" s="58">
        <f>过饱和度!K179</f>
        <v>5.4760910712882207E+20</v>
      </c>
      <c r="L181" s="58">
        <f t="shared" si="10"/>
        <v>84469.200382265102</v>
      </c>
      <c r="M181" s="58">
        <f t="shared" si="11"/>
        <v>95122.006428404609</v>
      </c>
      <c r="O181" s="5">
        <f>过饱和度!N179</f>
        <v>8.9852454091612848E+19</v>
      </c>
      <c r="P181" s="5">
        <f t="shared" si="12"/>
        <v>83333.151332919922</v>
      </c>
      <c r="Q181" s="5">
        <f t="shared" si="13"/>
        <v>94741.140616417499</v>
      </c>
      <c r="R181" s="85">
        <f>过饱和度!Q179</f>
        <v>1.3827910626335384E+66</v>
      </c>
      <c r="S181" s="85">
        <f t="shared" si="14"/>
        <v>98354.317400309272</v>
      </c>
    </row>
    <row r="182" spans="5:19" x14ac:dyDescent="0.25">
      <c r="F182" s="5">
        <f>过饱和度!D180</f>
        <v>1.7589016733323783</v>
      </c>
      <c r="G182" s="5">
        <f>过饱和度!H180</f>
        <v>511277633534.45459</v>
      </c>
      <c r="H182" s="5">
        <f t="shared" si="15"/>
        <v>58889.749305354453</v>
      </c>
      <c r="I182" s="5">
        <f t="shared" si="16"/>
        <v>85479.823440257707</v>
      </c>
      <c r="K182" s="58">
        <f>过饱和度!K180</f>
        <v>5.4761397671046414E+20</v>
      </c>
      <c r="L182" s="58">
        <f t="shared" si="10"/>
        <v>84469.205692138392</v>
      </c>
      <c r="M182" s="58">
        <f t="shared" si="11"/>
        <v>95122.008200116048</v>
      </c>
      <c r="O182" s="5">
        <f>过饱和度!N180</f>
        <v>8.9853253096846967E+19</v>
      </c>
      <c r="P182" s="5">
        <f t="shared" si="12"/>
        <v>83333.15721421862</v>
      </c>
      <c r="Q182" s="5">
        <f t="shared" si="13"/>
        <v>94741.142597580692</v>
      </c>
      <c r="R182" s="85">
        <f>过饱和度!Q180</f>
        <v>1.3828094985803442E+66</v>
      </c>
      <c r="S182" s="85">
        <f t="shared" si="14"/>
        <v>98354.317686061011</v>
      </c>
    </row>
    <row r="183" spans="5:19" x14ac:dyDescent="0.25">
      <c r="F183" s="5">
        <f>过饱和度!D181</f>
        <v>1.7589016736323784</v>
      </c>
      <c r="G183" s="5">
        <f>过饱和度!H181</f>
        <v>511287865576.97028</v>
      </c>
      <c r="H183" s="5">
        <f t="shared" si="15"/>
        <v>58889.795598465134</v>
      </c>
      <c r="I183" s="5">
        <f t="shared" si="16"/>
        <v>85479.843350033887</v>
      </c>
      <c r="K183" s="58">
        <f>过饱和度!K181</f>
        <v>5.4762858659787984E+20</v>
      </c>
      <c r="L183" s="58">
        <f t="shared" si="10"/>
        <v>84469.221622704921</v>
      </c>
      <c r="M183" s="58">
        <f t="shared" si="11"/>
        <v>95122.013515565777</v>
      </c>
      <c r="O183" s="5">
        <f>过饱和度!N181</f>
        <v>8.9855650291336167E+19</v>
      </c>
      <c r="P183" s="5">
        <f t="shared" si="12"/>
        <v>83333.17485909893</v>
      </c>
      <c r="Q183" s="5">
        <f t="shared" si="13"/>
        <v>94741.148541401242</v>
      </c>
      <c r="R183" s="85">
        <f>过饱和度!Q181</f>
        <v>1.3828648121686371E+66</v>
      </c>
      <c r="S183" s="85">
        <f t="shared" si="14"/>
        <v>98354.318543382018</v>
      </c>
    </row>
    <row r="184" spans="5:19" x14ac:dyDescent="0.25">
      <c r="F184" s="5">
        <f>过饱和度!D182</f>
        <v>1.7589016740323784</v>
      </c>
      <c r="G184" s="5">
        <f>过饱和度!H182</f>
        <v>511301508690.05133</v>
      </c>
      <c r="H184" s="5">
        <f t="shared" si="15"/>
        <v>58889.857322831042</v>
      </c>
      <c r="I184" s="5">
        <f t="shared" si="16"/>
        <v>85479.869896478907</v>
      </c>
      <c r="K184" s="58">
        <f>过饱和度!K182</f>
        <v>5.4764806713374173E+20</v>
      </c>
      <c r="L184" s="58">
        <f t="shared" si="10"/>
        <v>84469.242863510284</v>
      </c>
      <c r="M184" s="58">
        <f t="shared" si="11"/>
        <v>95122.020602847653</v>
      </c>
      <c r="O184" s="5">
        <f>过饱和度!N182</f>
        <v>8.9858846661093147E+19</v>
      </c>
      <c r="P184" s="5">
        <f t="shared" si="12"/>
        <v>83333.198385644602</v>
      </c>
      <c r="Q184" s="5">
        <f t="shared" si="13"/>
        <v>94741.156466506931</v>
      </c>
      <c r="R184" s="85">
        <f>过饱和度!Q182</f>
        <v>1.3829385675905438E+66</v>
      </c>
      <c r="S184" s="85">
        <f t="shared" si="14"/>
        <v>98354.319686483854</v>
      </c>
    </row>
    <row r="185" spans="5:19" x14ac:dyDescent="0.25">
      <c r="F185" s="5">
        <f>过饱和度!D183</f>
        <v>1.7589016742323784</v>
      </c>
      <c r="G185" s="5">
        <f>过饱和度!H183</f>
        <v>511308330100.12189</v>
      </c>
      <c r="H185" s="5">
        <f t="shared" si="15"/>
        <v>58889.888183689269</v>
      </c>
      <c r="I185" s="5">
        <f t="shared" si="16"/>
        <v>85479.883169124339</v>
      </c>
      <c r="K185" s="58">
        <f>过饱和度!K183</f>
        <v>5.4765780728697291E+20</v>
      </c>
      <c r="L185" s="58">
        <f t="shared" si="10"/>
        <v>84469.253483488777</v>
      </c>
      <c r="M185" s="58">
        <f t="shared" si="11"/>
        <v>95122.024146346579</v>
      </c>
      <c r="O185" s="5">
        <f>过饱和度!N183</f>
        <v>8.9860444829984948E+19</v>
      </c>
      <c r="P185" s="5">
        <f t="shared" si="12"/>
        <v>83333.210148467959</v>
      </c>
      <c r="Q185" s="5">
        <f t="shared" si="13"/>
        <v>94741.160428907795</v>
      </c>
      <c r="R185" s="85">
        <f>过饱和度!Q183</f>
        <v>1.3829754450543904E+66</v>
      </c>
      <c r="S185" s="85">
        <f t="shared" si="14"/>
        <v>98354.320258007661</v>
      </c>
    </row>
    <row r="186" spans="5:19" x14ac:dyDescent="0.25">
      <c r="F186" s="5">
        <f>过饱和度!D184</f>
        <v>1.7589016832323783</v>
      </c>
      <c r="G186" s="5">
        <f>过饱和度!H184</f>
        <v>511615387379.57867</v>
      </c>
      <c r="H186" s="5">
        <f t="shared" si="15"/>
        <v>58891.276889896224</v>
      </c>
      <c r="I186" s="5">
        <f t="shared" si="16"/>
        <v>85480.480419162661</v>
      </c>
      <c r="K186" s="58">
        <f>过饱和度!K184</f>
        <v>5.4809628912584642E+20</v>
      </c>
      <c r="L186" s="58">
        <f t="shared" si="10"/>
        <v>84469.731366828899</v>
      </c>
      <c r="M186" s="58">
        <f t="shared" si="11"/>
        <v>95122.18359823832</v>
      </c>
      <c r="O186" s="5">
        <f>过饱和度!N184</f>
        <v>8.9932390764138267E+19</v>
      </c>
      <c r="P186" s="5">
        <f t="shared" si="12"/>
        <v>83333.739455065763</v>
      </c>
      <c r="Q186" s="5">
        <f t="shared" si="13"/>
        <v>94741.338729648603</v>
      </c>
      <c r="R186" s="85">
        <f>过饱和度!Q184</f>
        <v>1.3846359723438857E+66</v>
      </c>
      <c r="S186" s="85">
        <f t="shared" si="14"/>
        <v>98354.345976630211</v>
      </c>
    </row>
    <row r="187" spans="5:19" x14ac:dyDescent="0.25">
      <c r="F187" s="5">
        <f>过饱和度!D185</f>
        <v>1.7589017732323784</v>
      </c>
      <c r="G187" s="5">
        <f>过饱和度!H185</f>
        <v>514692761512.84912</v>
      </c>
      <c r="H187" s="5">
        <f t="shared" si="15"/>
        <v>58905.145562644233</v>
      </c>
      <c r="I187" s="5">
        <f t="shared" si="16"/>
        <v>85486.444467086243</v>
      </c>
      <c r="K187" s="58">
        <f>过饱和度!K185</f>
        <v>5.5249565249316658E+20</v>
      </c>
      <c r="L187" s="58">
        <f t="shared" si="10"/>
        <v>84474.503831328257</v>
      </c>
      <c r="M187" s="58">
        <f t="shared" si="11"/>
        <v>95123.775957265621</v>
      </c>
      <c r="O187" s="5">
        <f>过饱和度!N185</f>
        <v>9.0654236168533819E+19</v>
      </c>
      <c r="P187" s="5">
        <f t="shared" si="12"/>
        <v>83339.025426352004</v>
      </c>
      <c r="Q187" s="5">
        <f t="shared" si="13"/>
        <v>94743.119303440297</v>
      </c>
      <c r="R187" s="85">
        <f>过饱和度!Q185</f>
        <v>1.4013330620656218E+66</v>
      </c>
      <c r="S187" s="85">
        <f t="shared" si="14"/>
        <v>98354.602850935975</v>
      </c>
    </row>
    <row r="188" spans="5:19" x14ac:dyDescent="0.25">
      <c r="F188" s="5">
        <f>过饱和度!D186</f>
        <v>1.7589026732323783</v>
      </c>
      <c r="G188" s="5">
        <f>过饱和度!H186</f>
        <v>546148041964.90326</v>
      </c>
      <c r="H188" s="5">
        <f t="shared" si="15"/>
        <v>59042.006925938673</v>
      </c>
      <c r="I188" s="5">
        <f t="shared" si="16"/>
        <v>85545.247048630074</v>
      </c>
      <c r="K188" s="58">
        <f>过饱和度!K186</f>
        <v>5.9796065759901385E+20</v>
      </c>
      <c r="L188" s="58">
        <f t="shared" si="10"/>
        <v>84521.596891472</v>
      </c>
      <c r="M188" s="58">
        <f t="shared" si="11"/>
        <v>95139.485422372571</v>
      </c>
      <c r="O188" s="5">
        <f>过饱和度!N186</f>
        <v>9.8114107877519573E+19</v>
      </c>
      <c r="P188" s="5">
        <f t="shared" si="12"/>
        <v>83391.18195765042</v>
      </c>
      <c r="Q188" s="5">
        <f t="shared" si="13"/>
        <v>94760.683916076887</v>
      </c>
      <c r="R188" s="85">
        <f>过饱和度!Q186</f>
        <v>1.5777386020219591E+66</v>
      </c>
      <c r="S188" s="85">
        <f t="shared" si="14"/>
        <v>98357.140541190034</v>
      </c>
    </row>
    <row r="189" spans="5:19" x14ac:dyDescent="0.25">
      <c r="F189" s="5">
        <f>过饱和度!D187</f>
        <v>1.7589091600443425</v>
      </c>
      <c r="G189" s="5">
        <f>过饱和度!H187</f>
        <v>811524983895.49316</v>
      </c>
      <c r="H189" s="5">
        <f t="shared" si="15"/>
        <v>59940.873184454125</v>
      </c>
      <c r="I189" s="5">
        <f t="shared" si="16"/>
        <v>85929.08107391563</v>
      </c>
      <c r="K189" s="58">
        <f>过饱和度!K187</f>
        <v>1.0138118542988883E+21</v>
      </c>
      <c r="L189" s="58">
        <f t="shared" si="10"/>
        <v>84830.752723950136</v>
      </c>
      <c r="M189" s="58">
        <f t="shared" si="11"/>
        <v>95242.462045408596</v>
      </c>
      <c r="O189" s="5">
        <f>过饱和度!N187</f>
        <v>1.6634654695775132E+20</v>
      </c>
      <c r="P189" s="5">
        <f t="shared" si="12"/>
        <v>83733.413555112056</v>
      </c>
      <c r="Q189" s="5">
        <f t="shared" si="13"/>
        <v>94875.744952120745</v>
      </c>
      <c r="R189" s="85">
        <f>过饱和度!Q187</f>
        <v>3.4819812361355199E+66</v>
      </c>
      <c r="S189" s="85">
        <f t="shared" si="14"/>
        <v>98373.934085725996</v>
      </c>
    </row>
    <row r="190" spans="5:19" x14ac:dyDescent="0.25">
      <c r="F190" s="5">
        <f>过饱和度!D188</f>
        <v>1.7589116732323784</v>
      </c>
      <c r="G190" s="5">
        <f>过饱和度!H188</f>
        <v>811524843395.89233</v>
      </c>
      <c r="H190" s="5">
        <f t="shared" si="15"/>
        <v>59940.872797076619</v>
      </c>
      <c r="I190" s="5">
        <f t="shared" si="16"/>
        <v>85929.080909373268</v>
      </c>
      <c r="K190" s="58">
        <f>过饱和度!K188</f>
        <v>1.0138116419923955E+21</v>
      </c>
      <c r="L190" s="58">
        <f t="shared" si="10"/>
        <v>84830.75260310508</v>
      </c>
      <c r="M190" s="58">
        <f t="shared" si="11"/>
        <v>95242.462005207999</v>
      </c>
      <c r="O190" s="5">
        <f>过饱和度!N188</f>
        <v>1.6634651413020918E+20</v>
      </c>
      <c r="P190" s="5">
        <f t="shared" si="12"/>
        <v>83733.413429100139</v>
      </c>
      <c r="Q190" s="5">
        <f t="shared" si="13"/>
        <v>94875.74490981549</v>
      </c>
      <c r="R190" s="85">
        <f>过饱和度!Q188</f>
        <v>3.4819898127675323E+66</v>
      </c>
      <c r="S190" s="85">
        <f t="shared" si="14"/>
        <v>98373.934137580043</v>
      </c>
    </row>
    <row r="191" spans="5:19" x14ac:dyDescent="0.25">
      <c r="F191" s="5">
        <f>过饱和度!D189</f>
        <v>1.7589216732323782</v>
      </c>
      <c r="G191" s="5">
        <f>过饱和度!H189</f>
        <v>811524570587.71094</v>
      </c>
      <c r="H191" s="5">
        <f t="shared" si="15"/>
        <v>59940.872044905234</v>
      </c>
      <c r="I191" s="5">
        <f t="shared" si="16"/>
        <v>85929.080589881167</v>
      </c>
      <c r="K191" s="58">
        <f>过饱和度!K189</f>
        <v>1.0138112324607242E+21</v>
      </c>
      <c r="L191" s="58">
        <f t="shared" si="10"/>
        <v>84830.752369999216</v>
      </c>
      <c r="M191" s="58">
        <f t="shared" si="11"/>
        <v>95242.461927662487</v>
      </c>
      <c r="O191" s="5">
        <f>过饱和度!N189</f>
        <v>1.6634645093911937E+20</v>
      </c>
      <c r="P191" s="5">
        <f t="shared" si="12"/>
        <v>83733.413186534512</v>
      </c>
      <c r="Q191" s="5">
        <f t="shared" si="13"/>
        <v>94875.744828380353</v>
      </c>
      <c r="R191" s="85">
        <f>过饱和度!Q189</f>
        <v>3.4820267622779516E+66</v>
      </c>
      <c r="S191" s="85">
        <f t="shared" si="14"/>
        <v>98373.934360974148</v>
      </c>
    </row>
    <row r="192" spans="5:19" x14ac:dyDescent="0.25">
      <c r="F192" s="5">
        <f>过饱和度!D190</f>
        <v>1.7589516732323784</v>
      </c>
      <c r="G192" s="5">
        <f>过饱和度!H190</f>
        <v>811524117019.49902</v>
      </c>
      <c r="H192" s="5">
        <f t="shared" si="15"/>
        <v>59940.870794351838</v>
      </c>
      <c r="I192" s="5">
        <f t="shared" si="16"/>
        <v>85929.080058696447</v>
      </c>
      <c r="K192" s="58">
        <f>过饱和度!K190</f>
        <v>1.0138105586403887E+21</v>
      </c>
      <c r="L192" s="58">
        <f t="shared" si="10"/>
        <v>84830.751986459742</v>
      </c>
      <c r="M192" s="58">
        <f t="shared" si="11"/>
        <v>95242.461800073375</v>
      </c>
      <c r="O192" s="5">
        <f>过饱和度!N190</f>
        <v>1.6634634731531511E+20</v>
      </c>
      <c r="P192" s="5">
        <f t="shared" si="12"/>
        <v>83733.412788763453</v>
      </c>
      <c r="Q192" s="5">
        <f t="shared" si="13"/>
        <v>94875.744694838984</v>
      </c>
      <c r="R192" s="85">
        <f>过饱和度!Q190</f>
        <v>3.4821412101800587E+66</v>
      </c>
      <c r="S192" s="85">
        <f t="shared" si="14"/>
        <v>98373.935052902671</v>
      </c>
    </row>
    <row r="193" spans="6:19" x14ac:dyDescent="0.25">
      <c r="F193" s="5">
        <f>过饱和度!D191</f>
        <v>1.7589816732323784</v>
      </c>
      <c r="G193" s="5">
        <f>过饱和度!H191</f>
        <v>811523663451.54956</v>
      </c>
      <c r="H193" s="5">
        <f t="shared" si="15"/>
        <v>59940.869543798428</v>
      </c>
      <c r="I193" s="5">
        <f t="shared" si="16"/>
        <v>85929.079527511713</v>
      </c>
      <c r="K193" s="58">
        <f>过饱和度!K191</f>
        <v>1.0138098848205174E+21</v>
      </c>
      <c r="L193" s="58">
        <f t="shared" si="10"/>
        <v>84830.751602920267</v>
      </c>
      <c r="M193" s="58">
        <f t="shared" si="11"/>
        <v>95242.461672484264</v>
      </c>
      <c r="O193" s="5">
        <f>过饱和度!N191</f>
        <v>1.6634624369157803E+20</v>
      </c>
      <c r="P193" s="5">
        <f t="shared" si="12"/>
        <v>83733.412390992395</v>
      </c>
      <c r="Q193" s="5">
        <f t="shared" si="13"/>
        <v>94875.744561297615</v>
      </c>
      <c r="R193" s="85">
        <f>过饱和度!Q191</f>
        <v>3.4822556598214712E+66</v>
      </c>
      <c r="S193" s="85">
        <f t="shared" si="14"/>
        <v>98373.935744818547</v>
      </c>
    </row>
    <row r="194" spans="6:19" x14ac:dyDescent="0.25">
      <c r="F194" s="5">
        <f>过饱和度!D192</f>
        <v>1.7590016732323783</v>
      </c>
      <c r="G194" s="5">
        <f>过饱和度!H192</f>
        <v>811523286397.55139</v>
      </c>
      <c r="H194" s="5">
        <f t="shared" si="15"/>
        <v>59940.868504204649</v>
      </c>
      <c r="I194" s="5">
        <f t="shared" si="16"/>
        <v>85929.079085934121</v>
      </c>
      <c r="K194" s="58">
        <f>过饱和度!K192</f>
        <v>1.013809322061287E+21</v>
      </c>
      <c r="L194" s="58">
        <f t="shared" si="10"/>
        <v>84830.751282596495</v>
      </c>
      <c r="M194" s="58">
        <f t="shared" si="11"/>
        <v>95242.461565924648</v>
      </c>
      <c r="O194" s="5">
        <f>过饱和度!N192</f>
        <v>1.6634615701776541E+20</v>
      </c>
      <c r="P194" s="5">
        <f t="shared" si="12"/>
        <v>83733.412058285277</v>
      </c>
      <c r="Q194" s="5">
        <f t="shared" si="13"/>
        <v>94875.744449599792</v>
      </c>
      <c r="R194" s="85">
        <f>过饱和度!Q192</f>
        <v>3.482331224025428E+66</v>
      </c>
      <c r="S194" s="85">
        <f t="shared" si="14"/>
        <v>98373.936201636199</v>
      </c>
    </row>
    <row r="195" spans="6:19" x14ac:dyDescent="0.25">
      <c r="F195" s="5">
        <f>过饱和度!D193</f>
        <v>1.7591016732323783</v>
      </c>
      <c r="G195" s="5">
        <f>过饱和度!H193</f>
        <v>811522525892.31433</v>
      </c>
      <c r="H195" s="5">
        <f t="shared" si="15"/>
        <v>59940.866407377347</v>
      </c>
      <c r="I195" s="5">
        <f t="shared" si="16"/>
        <v>85929.078195286289</v>
      </c>
      <c r="K195" s="58">
        <f>过饱和度!K193</f>
        <v>1.0138082185021438E+21</v>
      </c>
      <c r="L195" s="58">
        <f t="shared" si="10"/>
        <v>84830.750654447707</v>
      </c>
      <c r="M195" s="58">
        <f t="shared" si="11"/>
        <v>95242.461356963264</v>
      </c>
      <c r="O195" s="5">
        <f>过饱和度!N193</f>
        <v>1.6634598861027826E+20</v>
      </c>
      <c r="P195" s="5">
        <f t="shared" si="12"/>
        <v>83733.411411833789</v>
      </c>
      <c r="Q195" s="5">
        <f t="shared" si="13"/>
        <v>94875.744232570389</v>
      </c>
      <c r="R195" s="85">
        <f>过饱和度!Q193</f>
        <v>3.4827201508976106E+66</v>
      </c>
      <c r="S195" s="85">
        <f t="shared" si="14"/>
        <v>98373.938552704261</v>
      </c>
    </row>
    <row r="196" spans="6:19" x14ac:dyDescent="0.25">
      <c r="F196" s="5">
        <f>过饱和度!D194</f>
        <v>1.7594016732323783</v>
      </c>
      <c r="G196" s="5">
        <f>过饱和度!H194</f>
        <v>811521398151.82617</v>
      </c>
      <c r="H196" s="5">
        <f t="shared" si="15"/>
        <v>59940.863298023352</v>
      </c>
      <c r="I196" s="5">
        <f t="shared" si="16"/>
        <v>85929.076874557824</v>
      </c>
      <c r="K196" s="58">
        <f>过饱和度!K194</f>
        <v>1.0138066621727332E+21</v>
      </c>
      <c r="L196" s="58">
        <f t="shared" si="10"/>
        <v>84830.749768579655</v>
      </c>
      <c r="M196" s="58">
        <f t="shared" si="11"/>
        <v>95242.461062268398</v>
      </c>
      <c r="O196" s="5">
        <f>过饱和度!N194</f>
        <v>1.6634575518336503E+20</v>
      </c>
      <c r="P196" s="5">
        <f t="shared" si="12"/>
        <v>83733.410515796626</v>
      </c>
      <c r="Q196" s="5">
        <f t="shared" si="13"/>
        <v>94875.74393174905</v>
      </c>
      <c r="R196" s="85">
        <f>过饱和度!Q194</f>
        <v>3.4838984418840092E+66</v>
      </c>
      <c r="S196" s="85">
        <f t="shared" si="14"/>
        <v>98373.945673855429</v>
      </c>
    </row>
    <row r="197" spans="6:19" x14ac:dyDescent="0.25">
      <c r="F197" s="5">
        <f>过饱和度!D195</f>
        <v>1.7597016732323782</v>
      </c>
      <c r="G197" s="5">
        <f>过饱和度!H195</f>
        <v>811520270413.1001</v>
      </c>
      <c r="H197" s="5">
        <f t="shared" si="15"/>
        <v>59940.860188669598</v>
      </c>
      <c r="I197" s="5">
        <f t="shared" si="16"/>
        <v>85929.075553829432</v>
      </c>
      <c r="K197" s="58">
        <f>过饱和度!K195</f>
        <v>1.0138051058460771E+21</v>
      </c>
      <c r="L197" s="58">
        <f t="shared" si="10"/>
        <v>84830.748882711734</v>
      </c>
      <c r="M197" s="58">
        <f t="shared" si="11"/>
        <v>95242.460767573575</v>
      </c>
      <c r="O197" s="5">
        <f>过饱和度!N195</f>
        <v>1.6634552175683925E+20</v>
      </c>
      <c r="P197" s="5">
        <f t="shared" si="12"/>
        <v>83733.409619759608</v>
      </c>
      <c r="Q197" s="5">
        <f t="shared" si="13"/>
        <v>94875.74363092774</v>
      </c>
      <c r="R197" s="85">
        <f>过饱和度!Q195</f>
        <v>3.4850769289564711E+66</v>
      </c>
      <c r="S197" s="85">
        <f t="shared" si="14"/>
        <v>98373.952793736404</v>
      </c>
    </row>
    <row r="198" spans="6:19" x14ac:dyDescent="0.25">
      <c r="F198" s="5">
        <f>过饱和度!D196</f>
        <v>1.7599016732323782</v>
      </c>
      <c r="G198" s="5">
        <f>过饱和度!H196</f>
        <v>811519282444.73669</v>
      </c>
      <c r="H198" s="5">
        <f t="shared" si="15"/>
        <v>59940.857464680987</v>
      </c>
      <c r="I198" s="5">
        <f t="shared" si="16"/>
        <v>85929.074396788594</v>
      </c>
      <c r="K198" s="58">
        <f>过饱和度!K196</f>
        <v>1.0138037092337692E+21</v>
      </c>
      <c r="L198" s="58">
        <f t="shared" si="10"/>
        <v>84830.748087752698</v>
      </c>
      <c r="M198" s="58">
        <f t="shared" si="11"/>
        <v>95242.460503120703</v>
      </c>
      <c r="O198" s="5">
        <f>过饱和度!N196</f>
        <v>1.6634531051089723E+20</v>
      </c>
      <c r="P198" s="5">
        <f t="shared" si="12"/>
        <v>83733.40880886442</v>
      </c>
      <c r="Q198" s="5">
        <f t="shared" si="13"/>
        <v>94875.743358690597</v>
      </c>
      <c r="R198" s="85">
        <f>过饱和度!Q196</f>
        <v>3.4858603645007483E+66</v>
      </c>
      <c r="S198" s="85">
        <f t="shared" si="14"/>
        <v>98373.957525538441</v>
      </c>
    </row>
    <row r="199" spans="6:19" x14ac:dyDescent="0.25">
      <c r="F199" s="5">
        <f>过饱和度!D197</f>
        <v>1.7609016732323783</v>
      </c>
      <c r="G199" s="5">
        <f>过饱和度!H197</f>
        <v>811517899405.47449</v>
      </c>
      <c r="H199" s="5">
        <f t="shared" si="15"/>
        <v>59940.853651412028</v>
      </c>
      <c r="I199" s="5">
        <f t="shared" si="16"/>
        <v>85929.072777065201</v>
      </c>
      <c r="K199" s="58">
        <f>过饱和度!K197</f>
        <v>1.0138021343881913E+21</v>
      </c>
      <c r="L199" s="58">
        <f t="shared" si="10"/>
        <v>84830.747191340954</v>
      </c>
      <c r="M199" s="58">
        <f t="shared" si="11"/>
        <v>95242.46020491836</v>
      </c>
      <c r="O199" s="5">
        <f>过饱和度!N197</f>
        <v>1.6634509215917543E+20</v>
      </c>
      <c r="P199" s="5">
        <f t="shared" si="12"/>
        <v>83733.407970691609</v>
      </c>
      <c r="Q199" s="5">
        <f t="shared" si="13"/>
        <v>94875.743077295701</v>
      </c>
      <c r="R199" s="85">
        <f>过饱和度!Q197</f>
        <v>3.4898139892464026E+66</v>
      </c>
      <c r="S199" s="85">
        <f t="shared" si="14"/>
        <v>98373.981388154367</v>
      </c>
    </row>
    <row r="200" spans="6:19" x14ac:dyDescent="0.25">
      <c r="F200" s="5">
        <f>过饱和度!D198</f>
        <v>1.7639016732323782</v>
      </c>
      <c r="G200" s="5">
        <f>过饱和度!H198</f>
        <v>811517398819.57764</v>
      </c>
      <c r="H200" s="5">
        <f t="shared" si="15"/>
        <v>59940.85227121185</v>
      </c>
      <c r="I200" s="5">
        <f t="shared" si="16"/>
        <v>85929.072190811625</v>
      </c>
      <c r="K200" s="58">
        <f>过饱和度!K198</f>
        <v>1.0138029575430868E+21</v>
      </c>
      <c r="L200" s="58">
        <f t="shared" ref="L200:L263" si="17">$D$6*EXP(-16*3.1415*$D$3^3*$D$4^2/(3*$D$2^3*$D$5^3*(LN($K200))^2))</f>
        <v>84830.747659885936</v>
      </c>
      <c r="M200" s="58">
        <f t="shared" ref="M200:M263" si="18">$D$6*EXP(-16*3.1415*(2/3*$D$3)^3*$D$4^2/(3*$D$2^3*$D$5^3*(LN($K200))^2))</f>
        <v>95242.460360785582</v>
      </c>
      <c r="O200" s="5">
        <f>过饱和度!N198</f>
        <v>1.6634529659075117E+20</v>
      </c>
      <c r="P200" s="5">
        <f t="shared" ref="P200:P263" si="19">$D$6*EXP(-16*3.1415*$D$3^3*$D$4^2/(3*$D$2^3*$D$5^3*(LN($O200))^2))</f>
        <v>83733.408755430079</v>
      </c>
      <c r="Q200" s="5">
        <f t="shared" ref="Q200:Q263" si="20">$D$6*EXP(-16*3.1415*(2/3*$D$3)^3*$D$4^2/(3*$D$2^3*$D$5^3*(LN($O200))^2))</f>
        <v>94875.743340751404</v>
      </c>
      <c r="R200" s="85">
        <f>过饱和度!Q198</f>
        <v>3.5017244338245495E+66</v>
      </c>
      <c r="S200" s="85">
        <f t="shared" si="14"/>
        <v>98374.053108984284</v>
      </c>
    </row>
    <row r="201" spans="6:19" x14ac:dyDescent="0.25">
      <c r="F201" s="5">
        <f>过饱和度!D199</f>
        <v>1.7669016732323783</v>
      </c>
      <c r="G201" s="5">
        <f>过饱和度!H199</f>
        <v>811516898231.69214</v>
      </c>
      <c r="H201" s="5">
        <f t="shared" si="15"/>
        <v>59940.85089100527</v>
      </c>
      <c r="I201" s="5">
        <f t="shared" si="16"/>
        <v>85929.071604555313</v>
      </c>
      <c r="K201" s="58">
        <f>过饱和度!K199</f>
        <v>1.0138037806943449E+21</v>
      </c>
      <c r="L201" s="58">
        <f t="shared" si="17"/>
        <v>84830.748128428459</v>
      </c>
      <c r="M201" s="58">
        <f t="shared" si="18"/>
        <v>95242.46051665199</v>
      </c>
      <c r="O201" s="5">
        <f>过饱和度!N199</f>
        <v>1.6634550102187164E+20</v>
      </c>
      <c r="P201" s="5">
        <f t="shared" si="19"/>
        <v>83733.409540165783</v>
      </c>
      <c r="Q201" s="5">
        <f t="shared" si="20"/>
        <v>94875.74360420616</v>
      </c>
      <c r="R201" s="85">
        <f>过饱和度!Q199</f>
        <v>3.513655201467744E+66</v>
      </c>
      <c r="S201" s="85">
        <f t="shared" si="14"/>
        <v>98374.124703319525</v>
      </c>
    </row>
    <row r="202" spans="6:19" x14ac:dyDescent="0.25">
      <c r="F202" s="5">
        <f>过饱和度!D200</f>
        <v>1.7689016732323783</v>
      </c>
      <c r="G202" s="5">
        <f>过饱和度!H200</f>
        <v>811515817757.89758</v>
      </c>
      <c r="H202" s="5">
        <f t="shared" si="15"/>
        <v>59940.84791195079</v>
      </c>
      <c r="I202" s="5">
        <f t="shared" si="16"/>
        <v>85929.070339172613</v>
      </c>
      <c r="K202" s="58">
        <f>过饱和度!K200</f>
        <v>1.0138031940057968E+21</v>
      </c>
      <c r="L202" s="58">
        <f t="shared" si="17"/>
        <v>84830.74779448194</v>
      </c>
      <c r="M202" s="58">
        <f t="shared" si="18"/>
        <v>95242.460405560589</v>
      </c>
      <c r="O202" s="5">
        <f>过饱和度!N200</f>
        <v>1.6634546139643996E+20</v>
      </c>
      <c r="P202" s="5">
        <f t="shared" si="19"/>
        <v>83733.409388058426</v>
      </c>
      <c r="Q202" s="5">
        <f t="shared" si="20"/>
        <v>94875.743553140041</v>
      </c>
      <c r="R202" s="85">
        <f>过饱和度!Q200</f>
        <v>3.5216128893369034E+66</v>
      </c>
      <c r="S202" s="85">
        <f t="shared" si="14"/>
        <v>98374.172318304423</v>
      </c>
    </row>
    <row r="203" spans="6:19" x14ac:dyDescent="0.25">
      <c r="F203" s="5">
        <f>过饱和度!D201</f>
        <v>1.7789016732323784</v>
      </c>
      <c r="G203" s="5">
        <f>过饱和度!H201</f>
        <v>811521662894.32849</v>
      </c>
      <c r="H203" s="5">
        <f t="shared" si="15"/>
        <v>59940.864027959564</v>
      </c>
      <c r="I203" s="5">
        <f t="shared" si="16"/>
        <v>85929.077184605369</v>
      </c>
      <c r="K203" s="58">
        <f>过饱和度!K201</f>
        <v>1.013817362812134E+21</v>
      </c>
      <c r="L203" s="58">
        <f t="shared" si="17"/>
        <v>84830.755859391429</v>
      </c>
      <c r="M203" s="58">
        <f t="shared" si="18"/>
        <v>95242.463088451506</v>
      </c>
      <c r="O203" s="5">
        <f>过饱和度!N201</f>
        <v>1.6634791287305634E+20</v>
      </c>
      <c r="P203" s="5">
        <f t="shared" si="19"/>
        <v>83733.418798296319</v>
      </c>
      <c r="Q203" s="5">
        <f t="shared" si="20"/>
        <v>94875.746712384454</v>
      </c>
      <c r="R203" s="85">
        <f>过饱和度!Q201</f>
        <v>3.5616497569575398E+66</v>
      </c>
      <c r="S203" s="85">
        <f t="shared" si="14"/>
        <v>98374.4102276716</v>
      </c>
    </row>
    <row r="204" spans="6:19" x14ac:dyDescent="0.25">
      <c r="F204" s="5">
        <f>过饱和度!D202</f>
        <v>1.8089016732323784</v>
      </c>
      <c r="G204" s="5">
        <f>过饱和度!H202</f>
        <v>811550735966.47522</v>
      </c>
      <c r="H204" s="5">
        <f t="shared" si="15"/>
        <v>59940.944185383625</v>
      </c>
      <c r="I204" s="5">
        <f t="shared" si="16"/>
        <v>85929.111232237949</v>
      </c>
      <c r="K204" s="58">
        <f>过饱和度!K202</f>
        <v>1.0138774137110835E+21</v>
      </c>
      <c r="L204" s="58">
        <f t="shared" si="17"/>
        <v>84830.790039148473</v>
      </c>
      <c r="M204" s="58">
        <f t="shared" si="18"/>
        <v>95242.474458764365</v>
      </c>
      <c r="O204" s="5">
        <f>过饱和度!N202</f>
        <v>1.6635798544721671E+20</v>
      </c>
      <c r="P204" s="5">
        <f t="shared" si="19"/>
        <v>83733.457461340353</v>
      </c>
      <c r="Q204" s="5">
        <f t="shared" si="20"/>
        <v>94875.759692500636</v>
      </c>
      <c r="R204" s="85">
        <f>过饱和度!Q202</f>
        <v>3.6832458094019113E+66</v>
      </c>
      <c r="S204" s="85">
        <f t="shared" si="14"/>
        <v>98375.11641453045</v>
      </c>
    </row>
    <row r="205" spans="6:19" x14ac:dyDescent="0.25">
      <c r="F205" s="5">
        <f>过饱和度!D203</f>
        <v>1.8389016732323784</v>
      </c>
      <c r="G205" s="5">
        <f>过饱和度!H203</f>
        <v>811579809160.64856</v>
      </c>
      <c r="H205" s="5">
        <f t="shared" si="15"/>
        <v>59941.02434006564</v>
      </c>
      <c r="I205" s="5">
        <f t="shared" si="16"/>
        <v>85929.145278673779</v>
      </c>
      <c r="K205" s="58">
        <f>过饱和度!K203</f>
        <v>1.013937466443795E+21</v>
      </c>
      <c r="L205" s="58">
        <f t="shared" si="17"/>
        <v>84830.824217813017</v>
      </c>
      <c r="M205" s="58">
        <f t="shared" si="18"/>
        <v>95242.48582871056</v>
      </c>
      <c r="O205" s="5">
        <f>过饱和度!N203</f>
        <v>1.6636805834853922E+20</v>
      </c>
      <c r="P205" s="5">
        <f t="shared" si="19"/>
        <v>83733.496123166202</v>
      </c>
      <c r="Q205" s="5">
        <f t="shared" si="20"/>
        <v>94875.772672203631</v>
      </c>
      <c r="R205" s="85">
        <f>过饱和度!Q203</f>
        <v>3.8068980133518998E+66</v>
      </c>
      <c r="S205" s="85">
        <f t="shared" si="14"/>
        <v>98375.810579561978</v>
      </c>
    </row>
    <row r="206" spans="6:19" x14ac:dyDescent="0.25">
      <c r="F206" s="5">
        <f>过饱和度!D204</f>
        <v>1.8589016732323784</v>
      </c>
      <c r="G206" s="5">
        <f>过饱和度!H204</f>
        <v>811596829728.97046</v>
      </c>
      <c r="H206" s="5">
        <f t="shared" si="15"/>
        <v>59941.071264276979</v>
      </c>
      <c r="I206" s="5">
        <f t="shared" si="16"/>
        <v>85929.165210147752</v>
      </c>
      <c r="K206" s="58">
        <f>过饱和度!K204</f>
        <v>1.0139739114475571E+21</v>
      </c>
      <c r="L206" s="58">
        <f t="shared" si="17"/>
        <v>84830.844959234004</v>
      </c>
      <c r="M206" s="58">
        <f t="shared" si="18"/>
        <v>95242.49272859357</v>
      </c>
      <c r="O206" s="5">
        <f>过饱和度!N204</f>
        <v>1.6637421742639058E+20</v>
      </c>
      <c r="P206" s="5">
        <f t="shared" si="19"/>
        <v>83733.519761729855</v>
      </c>
      <c r="Q206" s="5">
        <f t="shared" si="20"/>
        <v>94875.780608234796</v>
      </c>
      <c r="R206" s="85">
        <f>过饱和度!Q204</f>
        <v>3.8904494844582685E+66</v>
      </c>
      <c r="S206" s="85">
        <f t="shared" si="14"/>
        <v>98376.266733680968</v>
      </c>
    </row>
    <row r="207" spans="6:19" x14ac:dyDescent="0.25">
      <c r="F207" s="5">
        <f>过饱和度!D205</f>
        <v>1.9089016732323782</v>
      </c>
      <c r="G207" s="5">
        <f>过饱和度!H205</f>
        <v>811651207046.16785</v>
      </c>
      <c r="H207" s="5">
        <f t="shared" si="15"/>
        <v>59941.221170693527</v>
      </c>
      <c r="I207" s="5">
        <f t="shared" si="16"/>
        <v>85929.22888415106</v>
      </c>
      <c r="K207" s="58">
        <f>过饱和度!K205</f>
        <v>1.0140830102189105E+21</v>
      </c>
      <c r="L207" s="58">
        <f t="shared" si="17"/>
        <v>84830.907044347259</v>
      </c>
      <c r="M207" s="58">
        <f t="shared" si="18"/>
        <v>95242.513381945682</v>
      </c>
      <c r="O207" s="5">
        <f>过饱和度!N205</f>
        <v>1.6639240177505871E+20</v>
      </c>
      <c r="P207" s="5">
        <f t="shared" si="19"/>
        <v>83733.589547932046</v>
      </c>
      <c r="Q207" s="5">
        <f t="shared" si="20"/>
        <v>94875.804037122711</v>
      </c>
      <c r="R207" s="85">
        <f>过饱和度!Q205</f>
        <v>4.1034615032697348E+66</v>
      </c>
      <c r="S207" s="85">
        <f t="shared" si="14"/>
        <v>98377.385949799995</v>
      </c>
    </row>
    <row r="208" spans="6:19" x14ac:dyDescent="0.25">
      <c r="F208" s="5">
        <f>过饱和度!D206</f>
        <v>1.9589016732323783</v>
      </c>
      <c r="G208" s="5">
        <f>过饱和度!H206</f>
        <v>811705585252.72559</v>
      </c>
      <c r="H208" s="5">
        <f t="shared" si="15"/>
        <v>59941.371068795022</v>
      </c>
      <c r="I208" s="5">
        <f t="shared" si="16"/>
        <v>85929.292554510437</v>
      </c>
      <c r="K208" s="58">
        <f>过饱和度!K206</f>
        <v>1.0141921155673698E+21</v>
      </c>
      <c r="L208" s="58">
        <f t="shared" si="17"/>
        <v>84830.969126154931</v>
      </c>
      <c r="M208" s="58">
        <f t="shared" si="18"/>
        <v>95242.534034187527</v>
      </c>
      <c r="O208" s="5">
        <f>过饱和度!N206</f>
        <v>1.6641058726434472E+20</v>
      </c>
      <c r="P208" s="5">
        <f t="shared" si="19"/>
        <v>83733.65933045141</v>
      </c>
      <c r="Q208" s="5">
        <f t="shared" si="20"/>
        <v>94875.82746476047</v>
      </c>
      <c r="R208" s="85">
        <f>过饱和度!Q206</f>
        <v>4.3221991768041311E+66</v>
      </c>
      <c r="S208" s="85">
        <f t="shared" ref="S208:S271" si="21">$D$6*EXP(-16*3.1415*$D$3^3*$D$4^2/(3*$D$2^3*$D$5^3*(LN($R208)^2)))</f>
        <v>98378.475234627185</v>
      </c>
    </row>
    <row r="209" spans="6:19" x14ac:dyDescent="0.25">
      <c r="F209" s="5">
        <f>过饱和度!D207</f>
        <v>2.0089016732323781</v>
      </c>
      <c r="G209" s="5">
        <f>过饱和度!H207</f>
        <v>811759964348.56128</v>
      </c>
      <c r="H209" s="5">
        <f t="shared" si="15"/>
        <v>59941.520958582209</v>
      </c>
      <c r="I209" s="5">
        <f t="shared" si="16"/>
        <v>85929.35622122619</v>
      </c>
      <c r="K209" s="58">
        <f>过饱和度!K207</f>
        <v>1.0143012274929575E+21</v>
      </c>
      <c r="L209" s="58">
        <f t="shared" si="17"/>
        <v>84831.031204657324</v>
      </c>
      <c r="M209" s="58">
        <f t="shared" si="18"/>
        <v>95242.554685319177</v>
      </c>
      <c r="O209" s="5">
        <f>过饱和度!N207</f>
        <v>1.664287738942579E+20</v>
      </c>
      <c r="P209" s="5">
        <f t="shared" si="19"/>
        <v>83733.729109288281</v>
      </c>
      <c r="Q209" s="5">
        <f t="shared" si="20"/>
        <v>94875.850891148206</v>
      </c>
      <c r="R209" s="85">
        <f>过饱和度!Q207</f>
        <v>4.5466662440804545E+66</v>
      </c>
      <c r="S209" s="85">
        <f t="shared" si="21"/>
        <v>98379.536125830098</v>
      </c>
    </row>
    <row r="210" spans="6:19" x14ac:dyDescent="0.25">
      <c r="F210" s="5">
        <f>过饱和度!D208</f>
        <v>2.0520507043024474</v>
      </c>
      <c r="G210" s="5">
        <f>过饱和度!H208</f>
        <v>811805550095.39209</v>
      </c>
      <c r="H210" s="5">
        <f t="shared" si="15"/>
        <v>59941.646602209752</v>
      </c>
      <c r="I210" s="5">
        <f t="shared" si="16"/>
        <v>85929.409589132949</v>
      </c>
      <c r="K210" s="58">
        <f>过饱和度!K208</f>
        <v>1.014393351623341E+21</v>
      </c>
      <c r="L210" s="58">
        <f t="shared" si="17"/>
        <v>84831.083612580682</v>
      </c>
      <c r="M210" s="58">
        <f t="shared" si="18"/>
        <v>95242.572119412624</v>
      </c>
      <c r="O210" s="5">
        <f>过饱和度!N208</f>
        <v>1.6644415305813121E+20</v>
      </c>
      <c r="P210" s="5">
        <f t="shared" si="19"/>
        <v>83733.788110093446</v>
      </c>
      <c r="Q210" s="5">
        <f t="shared" si="20"/>
        <v>94875.870699087856</v>
      </c>
      <c r="R210" s="85">
        <f>过饱和度!Q208</f>
        <v>4.7449674360047925E+66</v>
      </c>
      <c r="S210" s="85">
        <f t="shared" si="21"/>
        <v>98380.429844720202</v>
      </c>
    </row>
    <row r="211" spans="6:19" x14ac:dyDescent="0.25">
      <c r="F211" s="5">
        <f>过饱和度!D209</f>
        <v>2.0520507044024474</v>
      </c>
      <c r="G211" s="5">
        <f>过饱和度!H209</f>
        <v>811810191607.33655</v>
      </c>
      <c r="H211" s="5">
        <f t="shared" si="15"/>
        <v>59941.659394740265</v>
      </c>
      <c r="I211" s="5">
        <f t="shared" si="16"/>
        <v>85929.415022834874</v>
      </c>
      <c r="K211" s="58">
        <f>过饱和度!K209</f>
        <v>1.0144010834504366E+21</v>
      </c>
      <c r="L211" s="58">
        <f t="shared" si="17"/>
        <v>84831.088010863255</v>
      </c>
      <c r="M211" s="58">
        <f t="shared" si="18"/>
        <v>95242.573582551136</v>
      </c>
      <c r="O211" s="5">
        <f>过饱和度!N209</f>
        <v>1.664454217112055E+20</v>
      </c>
      <c r="P211" s="5">
        <f t="shared" si="19"/>
        <v>83733.792976911791</v>
      </c>
      <c r="Q211" s="5">
        <f t="shared" si="20"/>
        <v>94875.87233299129</v>
      </c>
      <c r="R211" s="85">
        <f>过饱和度!Q209</f>
        <v>4.7450216606192827E+66</v>
      </c>
      <c r="S211" s="85">
        <f t="shared" si="21"/>
        <v>98380.430083860774</v>
      </c>
    </row>
    <row r="212" spans="6:19" x14ac:dyDescent="0.25">
      <c r="F212" s="5">
        <f>过饱和度!D210</f>
        <v>2.0520507047024474</v>
      </c>
      <c r="G212" s="5">
        <f>过饱和度!H210</f>
        <v>811824117403.50806</v>
      </c>
      <c r="H212" s="5">
        <f t="shared" si="15"/>
        <v>59941.697775334855</v>
      </c>
      <c r="I212" s="5">
        <f t="shared" si="16"/>
        <v>85929.431325211321</v>
      </c>
      <c r="K212" s="58">
        <f>过饱和度!K210</f>
        <v>1.0144242809523102E+21</v>
      </c>
      <c r="L212" s="58">
        <f t="shared" si="17"/>
        <v>84831.101206648076</v>
      </c>
      <c r="M212" s="58">
        <f t="shared" si="18"/>
        <v>95242.577972278115</v>
      </c>
      <c r="O212" s="5">
        <f>过饱和度!N210</f>
        <v>1.664492279859027E+20</v>
      </c>
      <c r="P212" s="5">
        <f t="shared" si="19"/>
        <v>83733.807578341803</v>
      </c>
      <c r="Q212" s="5">
        <f t="shared" si="20"/>
        <v>94875.877235028529</v>
      </c>
      <c r="R212" s="85">
        <f>过饱和度!Q210</f>
        <v>4.7451843530673505E+66</v>
      </c>
      <c r="S212" s="85">
        <f t="shared" si="21"/>
        <v>98380.4308013478</v>
      </c>
    </row>
    <row r="213" spans="6:19" x14ac:dyDescent="0.25">
      <c r="F213" s="5">
        <f>过饱和度!D211</f>
        <v>2.0520507051024475</v>
      </c>
      <c r="G213" s="5">
        <f>过饱和度!H211</f>
        <v>811842685661.10107</v>
      </c>
      <c r="H213" s="5">
        <f t="shared" si="15"/>
        <v>59941.74894982198</v>
      </c>
      <c r="I213" s="5">
        <f t="shared" si="16"/>
        <v>85929.453061855136</v>
      </c>
      <c r="K213" s="58">
        <f>过饱和度!K211</f>
        <v>1.0144552120020421E+21</v>
      </c>
      <c r="L213" s="58">
        <f t="shared" si="17"/>
        <v>84831.118801128207</v>
      </c>
      <c r="M213" s="58">
        <f t="shared" si="18"/>
        <v>95242.583825280046</v>
      </c>
      <c r="O213" s="5">
        <f>过饱和度!N211</f>
        <v>1.6645430318674271E+20</v>
      </c>
      <c r="P213" s="5">
        <f t="shared" si="19"/>
        <v>83733.82704701036</v>
      </c>
      <c r="Q213" s="5">
        <f t="shared" si="20"/>
        <v>94875.883771109176</v>
      </c>
      <c r="R213" s="85">
        <f>过饱和度!Q211</f>
        <v>4.7454012873462396E+66</v>
      </c>
      <c r="S213" s="85">
        <f t="shared" si="21"/>
        <v>98380.431758006758</v>
      </c>
    </row>
    <row r="214" spans="6:19" x14ac:dyDescent="0.25">
      <c r="F214" s="5">
        <f>过饱和度!D212</f>
        <v>2.0520507053024475</v>
      </c>
      <c r="G214" s="5">
        <f>过饱和度!H212</f>
        <v>811851969518.99963</v>
      </c>
      <c r="H214" s="5">
        <f t="shared" si="15"/>
        <v>59941.77453584841</v>
      </c>
      <c r="I214" s="5">
        <f t="shared" si="16"/>
        <v>85929.463929655176</v>
      </c>
      <c r="K214" s="58">
        <f>过饱和度!K212</f>
        <v>1.0144706772186695E+21</v>
      </c>
      <c r="L214" s="58">
        <f t="shared" si="17"/>
        <v>84831.127597980667</v>
      </c>
      <c r="M214" s="58">
        <f t="shared" si="18"/>
        <v>95242.586751651761</v>
      </c>
      <c r="O214" s="5">
        <f>过饱和度!N212</f>
        <v>1.6645684074183498E+20</v>
      </c>
      <c r="P214" s="5">
        <f t="shared" si="19"/>
        <v>83733.836780935511</v>
      </c>
      <c r="Q214" s="5">
        <f t="shared" si="20"/>
        <v>94875.887039011766</v>
      </c>
      <c r="R214" s="85">
        <f>过饱和度!Q212</f>
        <v>4.7455097525188196E+66</v>
      </c>
      <c r="S214" s="85">
        <f t="shared" si="21"/>
        <v>98380.432236310851</v>
      </c>
    </row>
    <row r="215" spans="6:19" x14ac:dyDescent="0.25">
      <c r="F215" s="5">
        <f>过饱和度!D213</f>
        <v>2.0520507143024473</v>
      </c>
      <c r="G215" s="5">
        <f>过饱和度!H213</f>
        <v>812269865653.35437</v>
      </c>
      <c r="H215" s="5">
        <f t="shared" si="15"/>
        <v>59942.925919997579</v>
      </c>
      <c r="I215" s="5">
        <f t="shared" si="16"/>
        <v>85929.952982782794</v>
      </c>
      <c r="K215" s="58">
        <f>过饱和度!K213</f>
        <v>1.0151668699419659E+21</v>
      </c>
      <c r="L215" s="58">
        <f t="shared" si="17"/>
        <v>84831.5234565797</v>
      </c>
      <c r="M215" s="58">
        <f t="shared" si="18"/>
        <v>95242.718438236785</v>
      </c>
      <c r="O215" s="5">
        <f>过饱和度!N213</f>
        <v>1.6657107236317056E+20</v>
      </c>
      <c r="P215" s="5">
        <f t="shared" si="19"/>
        <v>83734.274804956774</v>
      </c>
      <c r="Q215" s="5">
        <f t="shared" si="20"/>
        <v>94876.034093474635</v>
      </c>
      <c r="R215" s="85">
        <f>过饱和度!Q213</f>
        <v>4.7503934864212265E+66</v>
      </c>
      <c r="S215" s="85">
        <f t="shared" si="21"/>
        <v>98380.453760808188</v>
      </c>
    </row>
    <row r="216" spans="6:19" x14ac:dyDescent="0.25">
      <c r="F216" s="5">
        <f>过饱和度!D214</f>
        <v>2.0520508043024472</v>
      </c>
      <c r="G216" s="5">
        <f>过饱和度!H214</f>
        <v>816456776351.43591</v>
      </c>
      <c r="H216" s="5">
        <f t="shared" si="15"/>
        <v>59954.42672995849</v>
      </c>
      <c r="I216" s="5">
        <f t="shared" si="16"/>
        <v>85934.837616136356</v>
      </c>
      <c r="K216" s="58">
        <f>过饱和度!K214</f>
        <v>1.0221486124816016E+21</v>
      </c>
      <c r="L216" s="58">
        <f t="shared" si="17"/>
        <v>84835.477540780441</v>
      </c>
      <c r="M216" s="58">
        <f t="shared" si="18"/>
        <v>95244.03378278749</v>
      </c>
      <c r="O216" s="5">
        <f>过饱和度!N214</f>
        <v>1.6771663901566445E+20</v>
      </c>
      <c r="P216" s="5">
        <f t="shared" si="19"/>
        <v>83738.650034654318</v>
      </c>
      <c r="Q216" s="5">
        <f t="shared" si="20"/>
        <v>94877.502926253903</v>
      </c>
      <c r="R216" s="85">
        <f>过饱和度!Q214</f>
        <v>4.7994624190278494E+66</v>
      </c>
      <c r="S216" s="85">
        <f t="shared" si="21"/>
        <v>98380.668783075496</v>
      </c>
    </row>
    <row r="217" spans="6:19" x14ac:dyDescent="0.25">
      <c r="F217" s="5">
        <f>过饱和度!D215</f>
        <v>2.0520517043024475</v>
      </c>
      <c r="G217" s="5">
        <f>过饱和度!H215</f>
        <v>859120108901.5647</v>
      </c>
      <c r="H217" s="5">
        <f t="shared" si="15"/>
        <v>60068.134169081633</v>
      </c>
      <c r="I217" s="5">
        <f t="shared" si="16"/>
        <v>85983.096082233038</v>
      </c>
      <c r="K217" s="58">
        <f>过饱和度!K215</f>
        <v>1.0939640161078099E+21</v>
      </c>
      <c r="L217" s="58">
        <f t="shared" si="17"/>
        <v>84874.569600596646</v>
      </c>
      <c r="M217" s="58">
        <f t="shared" si="18"/>
        <v>95257.035617728718</v>
      </c>
      <c r="O217" s="5">
        <f>过饱和度!N215</f>
        <v>1.7950012747524338E+20</v>
      </c>
      <c r="P217" s="5">
        <f t="shared" si="19"/>
        <v>83781.90318826244</v>
      </c>
      <c r="Q217" s="5">
        <f t="shared" si="20"/>
        <v>94892.020778704755</v>
      </c>
      <c r="R217" s="85">
        <f>过饱和度!Q215</f>
        <v>5.3138278371277261E+66</v>
      </c>
      <c r="S217" s="85">
        <f t="shared" si="21"/>
        <v>98382.796695673533</v>
      </c>
    </row>
    <row r="218" spans="6:19" x14ac:dyDescent="0.25">
      <c r="F218" s="5">
        <f>过饱和度!D216</f>
        <v>2.0520581911144116</v>
      </c>
      <c r="G218" s="5">
        <f>过饱和度!H216</f>
        <v>1211336452254.853</v>
      </c>
      <c r="H218" s="5">
        <f t="shared" si="15"/>
        <v>60824.316843301705</v>
      </c>
      <c r="I218" s="5">
        <f t="shared" si="16"/>
        <v>86302.40250436221</v>
      </c>
      <c r="K218" s="58">
        <f>过饱和度!K216</f>
        <v>1.7294884982942954E+21</v>
      </c>
      <c r="L218" s="58">
        <f t="shared" si="17"/>
        <v>85134.478001316515</v>
      </c>
      <c r="M218" s="58">
        <f t="shared" si="18"/>
        <v>95343.37295316541</v>
      </c>
      <c r="O218" s="5">
        <f>过饱和度!N216</f>
        <v>2.8377685526706602E+20</v>
      </c>
      <c r="P218" s="5">
        <f t="shared" si="19"/>
        <v>84069.358557765663</v>
      </c>
      <c r="Q218" s="5">
        <f t="shared" si="20"/>
        <v>94988.370961823908</v>
      </c>
      <c r="R218" s="85">
        <f>过饱和度!Q216</f>
        <v>1.0559952057366116E+67</v>
      </c>
      <c r="S218" s="85">
        <f t="shared" si="21"/>
        <v>98397.042017079613</v>
      </c>
    </row>
    <row r="219" spans="6:19" x14ac:dyDescent="0.25">
      <c r="F219" s="5">
        <f>过饱和度!D217</f>
        <v>2.0520607043024475</v>
      </c>
      <c r="G219" s="5">
        <f>过饱和度!H217</f>
        <v>1211336241834.9741</v>
      </c>
      <c r="H219" s="5">
        <f t="shared" si="15"/>
        <v>60824.316465691794</v>
      </c>
      <c r="I219" s="5">
        <f t="shared" si="16"/>
        <v>86302.402345611656</v>
      </c>
      <c r="K219" s="58">
        <f>过饱和度!K217</f>
        <v>1.7294881346142153E+21</v>
      </c>
      <c r="L219" s="58">
        <f t="shared" si="17"/>
        <v>85134.477883483079</v>
      </c>
      <c r="M219" s="58">
        <f t="shared" si="18"/>
        <v>95343.372914065127</v>
      </c>
      <c r="O219" s="5">
        <f>过饱和度!N217</f>
        <v>2.8377679901906741E+20</v>
      </c>
      <c r="P219" s="5">
        <f t="shared" si="19"/>
        <v>84069.358434966533</v>
      </c>
      <c r="Q219" s="5">
        <f t="shared" si="20"/>
        <v>94988.370920713278</v>
      </c>
      <c r="R219" s="85">
        <f>过饱和度!Q217</f>
        <v>1.0559973738664118E+67</v>
      </c>
      <c r="S219" s="85">
        <f t="shared" si="21"/>
        <v>98397.042059387124</v>
      </c>
    </row>
    <row r="220" spans="6:19" x14ac:dyDescent="0.25">
      <c r="F220" s="5">
        <f>过饱和度!D218</f>
        <v>2.0520707043024475</v>
      </c>
      <c r="G220" s="5">
        <f>过饱和度!H218</f>
        <v>1211335831834.8301</v>
      </c>
      <c r="H220" s="5">
        <f t="shared" si="15"/>
        <v>60824.315729924041</v>
      </c>
      <c r="I220" s="5">
        <f t="shared" si="16"/>
        <v>86302.40203628836</v>
      </c>
      <c r="K220" s="58">
        <f>过饱和度!K218</f>
        <v>1.7294874300115473E+21</v>
      </c>
      <c r="L220" s="58">
        <f t="shared" si="17"/>
        <v>85134.477655189607</v>
      </c>
      <c r="M220" s="58">
        <f t="shared" si="18"/>
        <v>95343.372838311276</v>
      </c>
      <c r="O220" s="5">
        <f>过饱和度!N218</f>
        <v>2.8377669023914974E+20</v>
      </c>
      <c r="P220" s="5">
        <f t="shared" si="19"/>
        <v>84069.358197481037</v>
      </c>
      <c r="Q220" s="5">
        <f t="shared" si="20"/>
        <v>94988.370841207987</v>
      </c>
      <c r="R220" s="85">
        <f>过饱和度!Q218</f>
        <v>1.0560068570117797E+67</v>
      </c>
      <c r="S220" s="85">
        <f t="shared" si="21"/>
        <v>98397.042244434168</v>
      </c>
    </row>
    <row r="221" spans="6:19" x14ac:dyDescent="0.25">
      <c r="F221" s="5">
        <f>过饱和度!D219</f>
        <v>2.0521007043024473</v>
      </c>
      <c r="G221" s="5">
        <f>过饱和度!H219</f>
        <v>1211335146443.3618</v>
      </c>
      <c r="H221" s="5">
        <f t="shared" si="15"/>
        <v>60824.314499950859</v>
      </c>
      <c r="I221" s="5">
        <f t="shared" si="16"/>
        <v>86302.401519196719</v>
      </c>
      <c r="K221" s="58">
        <f>过饱和度!K219</f>
        <v>1.7294862626083808E+21</v>
      </c>
      <c r="L221" s="58">
        <f t="shared" si="17"/>
        <v>85134.477276947116</v>
      </c>
      <c r="M221" s="58">
        <f t="shared" si="18"/>
        <v>95343.372712800337</v>
      </c>
      <c r="O221" s="5">
        <f>过饱和度!N219</f>
        <v>2.8377651052383745E+20</v>
      </c>
      <c r="P221" s="5">
        <f t="shared" si="19"/>
        <v>84069.357805131032</v>
      </c>
      <c r="Q221" s="5">
        <f t="shared" si="20"/>
        <v>94988.370709857219</v>
      </c>
      <c r="R221" s="85">
        <f>过饱和度!Q219</f>
        <v>1.0560363979428498E+67</v>
      </c>
      <c r="S221" s="85">
        <f t="shared" si="21"/>
        <v>98397.042820863062</v>
      </c>
    </row>
    <row r="222" spans="6:19" x14ac:dyDescent="0.25">
      <c r="F222" s="5">
        <f>过饱和度!D220</f>
        <v>2.0521307043024475</v>
      </c>
      <c r="G222" s="5">
        <f>过饱和度!H220</f>
        <v>1211334461052.2927</v>
      </c>
      <c r="H222" s="5">
        <f t="shared" si="15"/>
        <v>60824.31326997764</v>
      </c>
      <c r="I222" s="5">
        <f t="shared" si="16"/>
        <v>86302.401002105049</v>
      </c>
      <c r="K222" s="58">
        <f>过饱和度!K220</f>
        <v>1.729485095206027E+21</v>
      </c>
      <c r="L222" s="58">
        <f t="shared" si="17"/>
        <v>85134.476898704641</v>
      </c>
      <c r="M222" s="58">
        <f t="shared" si="18"/>
        <v>95343.372587289399</v>
      </c>
      <c r="O222" s="5">
        <f>过饱和度!N220</f>
        <v>2.8377633080864293E+20</v>
      </c>
      <c r="P222" s="5">
        <f t="shared" si="19"/>
        <v>84069.357412781013</v>
      </c>
      <c r="Q222" s="5">
        <f t="shared" si="20"/>
        <v>94988.370578506452</v>
      </c>
      <c r="R222" s="85">
        <f>过饱和度!Q220</f>
        <v>1.0560659392498248E+67</v>
      </c>
      <c r="S222" s="85">
        <f t="shared" si="21"/>
        <v>98397.043397282861</v>
      </c>
    </row>
    <row r="223" spans="6:19" x14ac:dyDescent="0.25">
      <c r="F223" s="5">
        <f>过饱和度!D221</f>
        <v>2.0521507043024476</v>
      </c>
      <c r="G223" s="5">
        <f>过饱和度!H221</f>
        <v>1211333892659.4785</v>
      </c>
      <c r="H223" s="5">
        <f t="shared" si="15"/>
        <v>60824.312249963878</v>
      </c>
      <c r="I223" s="5">
        <f t="shared" si="16"/>
        <v>86302.400573282197</v>
      </c>
      <c r="K223" s="58">
        <f>过饱和度!K221</f>
        <v>1.7294841232367105E+21</v>
      </c>
      <c r="L223" s="58">
        <f t="shared" si="17"/>
        <v>85134.476583782918</v>
      </c>
      <c r="M223" s="58">
        <f t="shared" si="18"/>
        <v>95343.372482789986</v>
      </c>
      <c r="O223" s="5">
        <f>过饱和度!N221</f>
        <v>2.8377618098881724E+20</v>
      </c>
      <c r="P223" s="5">
        <f t="shared" si="19"/>
        <v>84069.357085697644</v>
      </c>
      <c r="Q223" s="5">
        <f t="shared" si="20"/>
        <v>94988.370469005633</v>
      </c>
      <c r="R223" s="85">
        <f>过饱和度!Q221</f>
        <v>1.0560854102981371E+67</v>
      </c>
      <c r="S223" s="85">
        <f t="shared" si="21"/>
        <v>98397.043777199462</v>
      </c>
    </row>
    <row r="224" spans="6:19" x14ac:dyDescent="0.25">
      <c r="F224" s="5">
        <f>过饱和度!D222</f>
        <v>2.0522507043024474</v>
      </c>
      <c r="G224" s="5">
        <f>过饱和度!H222</f>
        <v>1211332729594.4797</v>
      </c>
      <c r="H224" s="5">
        <f t="shared" si="15"/>
        <v>60824.310162774884</v>
      </c>
      <c r="I224" s="5">
        <f t="shared" si="16"/>
        <v>86302.399695809378</v>
      </c>
      <c r="K224" s="58">
        <f>过饱和度!K222</f>
        <v>1.7294821809287376E+21</v>
      </c>
      <c r="L224" s="58">
        <f t="shared" si="17"/>
        <v>85134.4759544673</v>
      </c>
      <c r="M224" s="58">
        <f t="shared" si="18"/>
        <v>95343.372273966292</v>
      </c>
      <c r="O224" s="5">
        <f>过饱和度!N222</f>
        <v>2.837758838976434E+20</v>
      </c>
      <c r="P224" s="5">
        <f t="shared" si="19"/>
        <v>84069.356437094204</v>
      </c>
      <c r="Q224" s="5">
        <f t="shared" si="20"/>
        <v>94988.37025186645</v>
      </c>
      <c r="R224" s="85">
        <f>过饱和度!Q222</f>
        <v>1.0561861325649283E+67</v>
      </c>
      <c r="S224" s="85">
        <f t="shared" si="21"/>
        <v>98397.045742365342</v>
      </c>
    </row>
    <row r="225" spans="6:19" x14ac:dyDescent="0.25">
      <c r="F225" s="5">
        <f>过饱和度!D223</f>
        <v>2.0525507043024476</v>
      </c>
      <c r="G225" s="5">
        <f>过饱和度!H223</f>
        <v>1211330962601.6448</v>
      </c>
      <c r="H225" s="5">
        <f t="shared" si="15"/>
        <v>60824.306991797552</v>
      </c>
      <c r="I225" s="5">
        <f t="shared" si="16"/>
        <v>86302.398362702254</v>
      </c>
      <c r="K225" s="58">
        <f>过饱和度!K223</f>
        <v>1.7294793467938543E+21</v>
      </c>
      <c r="L225" s="58">
        <f t="shared" si="17"/>
        <v>85134.475036194824</v>
      </c>
      <c r="M225" s="58">
        <f t="shared" si="18"/>
        <v>95343.371969259009</v>
      </c>
      <c r="O225" s="5">
        <f>过饱和度!N223</f>
        <v>2.8377545629045087E+20</v>
      </c>
      <c r="P225" s="5">
        <f t="shared" si="19"/>
        <v>84069.355503549552</v>
      </c>
      <c r="Q225" s="5">
        <f t="shared" si="20"/>
        <v>94988.369939334778</v>
      </c>
      <c r="R225" s="85">
        <f>过饱和度!Q223</f>
        <v>1.0564917793493929E+67</v>
      </c>
      <c r="S225" s="85">
        <f t="shared" si="21"/>
        <v>98397.051704590995</v>
      </c>
    </row>
    <row r="226" spans="6:19" x14ac:dyDescent="0.25">
      <c r="F226" s="5">
        <f>过饱和度!D224</f>
        <v>2.0528507043024473</v>
      </c>
      <c r="G226" s="5">
        <f>过饱和度!H224</f>
        <v>1211329195611.6621</v>
      </c>
      <c r="H226" s="5">
        <f t="shared" si="15"/>
        <v>60824.303820820372</v>
      </c>
      <c r="I226" s="5">
        <f t="shared" si="16"/>
        <v>86302.397029595159</v>
      </c>
      <c r="K226" s="58">
        <f>过饱和度!K224</f>
        <v>1.7294765126642033E+21</v>
      </c>
      <c r="L226" s="58">
        <f t="shared" si="17"/>
        <v>85134.474117922451</v>
      </c>
      <c r="M226" s="58">
        <f t="shared" si="18"/>
        <v>95343.371664551756</v>
      </c>
      <c r="O226" s="5">
        <f>过饱和度!N224</f>
        <v>2.8377502868399918E+20</v>
      </c>
      <c r="P226" s="5">
        <f t="shared" si="19"/>
        <v>84069.354570005031</v>
      </c>
      <c r="Q226" s="5">
        <f t="shared" si="20"/>
        <v>94988.369626803149</v>
      </c>
      <c r="R226" s="85">
        <f>过饱和度!Q224</f>
        <v>1.056797469457378E+67</v>
      </c>
      <c r="S226" s="85">
        <f t="shared" si="21"/>
        <v>98397.057665903601</v>
      </c>
    </row>
    <row r="227" spans="6:19" x14ac:dyDescent="0.25">
      <c r="F227" s="5">
        <f>过饱和度!D225</f>
        <v>2.0530507043024473</v>
      </c>
      <c r="G227" s="5">
        <f>过饱和度!H225</f>
        <v>1211327665136.3833</v>
      </c>
      <c r="H227" s="5">
        <f t="shared" si="15"/>
        <v>60824.301074280032</v>
      </c>
      <c r="I227" s="5">
        <f t="shared" si="16"/>
        <v>86302.395874925045</v>
      </c>
      <c r="K227" s="58">
        <f>过饱和度!K225</f>
        <v>1.7294740107129077E+21</v>
      </c>
      <c r="L227" s="58">
        <f t="shared" si="17"/>
        <v>85134.473307276232</v>
      </c>
      <c r="M227" s="58">
        <f t="shared" si="18"/>
        <v>95343.371395557726</v>
      </c>
      <c r="O227" s="5">
        <f>过饱和度!N225</f>
        <v>2.8377464871475967E+20</v>
      </c>
      <c r="P227" s="5">
        <f t="shared" si="19"/>
        <v>84069.353740460167</v>
      </c>
      <c r="Q227" s="5">
        <f t="shared" si="20"/>
        <v>94988.369349088491</v>
      </c>
      <c r="R227" s="85">
        <f>过饱和度!Q225</f>
        <v>1.0570005799792997E+67</v>
      </c>
      <c r="S227" s="85">
        <f t="shared" si="21"/>
        <v>98397.061625823218</v>
      </c>
    </row>
    <row r="228" spans="6:19" x14ac:dyDescent="0.25">
      <c r="F228" s="5">
        <f>过饱和度!D226</f>
        <v>2.0540507043024472</v>
      </c>
      <c r="G228" s="5">
        <f>过饱和度!H226</f>
        <v>1211325321881.074</v>
      </c>
      <c r="H228" s="5">
        <f t="shared" si="15"/>
        <v>60824.296869144309</v>
      </c>
      <c r="I228" s="5">
        <f t="shared" si="16"/>
        <v>86302.394107048327</v>
      </c>
      <c r="K228" s="58">
        <f>过饱和度!K226</f>
        <v>1.7294707269742934E+21</v>
      </c>
      <c r="L228" s="58">
        <f t="shared" si="17"/>
        <v>85134.472243324679</v>
      </c>
      <c r="M228" s="58">
        <f t="shared" si="18"/>
        <v>95343.371042510233</v>
      </c>
      <c r="O228" s="5">
        <f>过饱和度!N226</f>
        <v>2.8377417823608776E+20</v>
      </c>
      <c r="P228" s="5">
        <f t="shared" si="19"/>
        <v>84069.352713314438</v>
      </c>
      <c r="Q228" s="5">
        <f t="shared" si="20"/>
        <v>94988.369005221073</v>
      </c>
      <c r="R228" s="85">
        <f>过饱和度!Q226</f>
        <v>1.0580270756567871E+67</v>
      </c>
      <c r="S228" s="85">
        <f t="shared" si="21"/>
        <v>98397.081626914558</v>
      </c>
    </row>
    <row r="229" spans="6:19" x14ac:dyDescent="0.25">
      <c r="F229" s="5">
        <f>过饱和度!D227</f>
        <v>2.0570507043024473</v>
      </c>
      <c r="G229" s="5">
        <f>过饱和度!H227</f>
        <v>1211323738159.4285</v>
      </c>
      <c r="H229" s="5">
        <f t="shared" si="15"/>
        <v>60824.294027039992</v>
      </c>
      <c r="I229" s="5">
        <f t="shared" si="16"/>
        <v>86302.39291220218</v>
      </c>
      <c r="K229" s="58">
        <f>过饱和度!K227</f>
        <v>1.7294703397124713E+21</v>
      </c>
      <c r="L229" s="58">
        <f t="shared" si="17"/>
        <v>85134.47211784932</v>
      </c>
      <c r="M229" s="58">
        <f t="shared" si="18"/>
        <v>95343.371000874162</v>
      </c>
      <c r="O229" s="5">
        <f>过饱和度!N227</f>
        <v>2.8377423303080758E+20</v>
      </c>
      <c r="P229" s="5">
        <f t="shared" si="19"/>
        <v>84069.352832941979</v>
      </c>
      <c r="Q229" s="5">
        <f t="shared" si="20"/>
        <v>94988.369045269923</v>
      </c>
      <c r="R229" s="85">
        <f>过饱和度!Q227</f>
        <v>1.0611204972378387E+67</v>
      </c>
      <c r="S229" s="85">
        <f t="shared" si="21"/>
        <v>98397.14178230628</v>
      </c>
    </row>
    <row r="230" spans="6:19" x14ac:dyDescent="0.25">
      <c r="F230" s="5">
        <f>过饱和度!D228</f>
        <v>2.0600507043024474</v>
      </c>
      <c r="G230" s="5">
        <f>过饱和度!H228</f>
        <v>1211322154438.8728</v>
      </c>
      <c r="H230" s="5">
        <f t="shared" si="15"/>
        <v>60824.291184933631</v>
      </c>
      <c r="I230" s="5">
        <f t="shared" si="16"/>
        <v>86302.391717355116</v>
      </c>
      <c r="K230" s="58">
        <f>过饱和度!K228</f>
        <v>1.7294699524486372E+21</v>
      </c>
      <c r="L230" s="58">
        <f t="shared" si="17"/>
        <v>85134.471992373277</v>
      </c>
      <c r="M230" s="58">
        <f t="shared" si="18"/>
        <v>95343.370959237873</v>
      </c>
      <c r="O230" s="5">
        <f>过饱和度!N228</f>
        <v>2.8377428782519337E+20</v>
      </c>
      <c r="P230" s="5">
        <f t="shared" si="19"/>
        <v>84069.352952568748</v>
      </c>
      <c r="Q230" s="5">
        <f t="shared" si="20"/>
        <v>94988.36908531854</v>
      </c>
      <c r="R230" s="85">
        <f>过饱和度!Q228</f>
        <v>1.0642184365899616E+67</v>
      </c>
      <c r="S230" s="85">
        <f t="shared" si="21"/>
        <v>98397.201846686279</v>
      </c>
    </row>
    <row r="231" spans="6:19" x14ac:dyDescent="0.25">
      <c r="F231" s="5">
        <f>过饱和度!D229</f>
        <v>2.0620507043024472</v>
      </c>
      <c r="G231" s="5">
        <f>过饱和度!H229</f>
        <v>1211319983982.9824</v>
      </c>
      <c r="H231" s="5">
        <f t="shared" si="15"/>
        <v>60824.287289879874</v>
      </c>
      <c r="I231" s="5">
        <f t="shared" si="16"/>
        <v>86302.390079839446</v>
      </c>
      <c r="K231" s="58">
        <f>过饱和度!K229</f>
        <v>1.729467757276753E+21</v>
      </c>
      <c r="L231" s="58">
        <f t="shared" si="17"/>
        <v>85134.471281122533</v>
      </c>
      <c r="M231" s="58">
        <f t="shared" si="18"/>
        <v>95343.370723225904</v>
      </c>
      <c r="O231" s="5">
        <f>过饱和度!N229</f>
        <v>2.8377402425962719E+20</v>
      </c>
      <c r="P231" s="5">
        <f t="shared" si="19"/>
        <v>84069.352377153715</v>
      </c>
      <c r="Q231" s="5">
        <f t="shared" si="20"/>
        <v>94988.368892681334</v>
      </c>
      <c r="R231" s="85">
        <f>过饱和度!Q229</f>
        <v>1.0662839842539382E+67</v>
      </c>
      <c r="S231" s="85">
        <f t="shared" si="21"/>
        <v>98397.241795605427</v>
      </c>
    </row>
    <row r="232" spans="6:19" x14ac:dyDescent="0.25">
      <c r="F232" s="5">
        <f>过饱和度!D230</f>
        <v>2.0720507043024474</v>
      </c>
      <c r="G232" s="5">
        <f>过饱和度!H230</f>
        <v>1211325920454.7717</v>
      </c>
      <c r="H232" s="5">
        <f t="shared" si="15"/>
        <v>60824.297943327554</v>
      </c>
      <c r="I232" s="5">
        <f t="shared" si="16"/>
        <v>86302.394558644592</v>
      </c>
      <c r="K232" s="58">
        <f>过饱和度!K230</f>
        <v>1.7294859564796792E+21</v>
      </c>
      <c r="L232" s="58">
        <f t="shared" si="17"/>
        <v>85134.47717776036</v>
      </c>
      <c r="M232" s="58">
        <f t="shared" si="18"/>
        <v>95343.372679887529</v>
      </c>
      <c r="O232" s="5">
        <f>过饱和度!N230</f>
        <v>2.8377722647149694E+20</v>
      </c>
      <c r="P232" s="5">
        <f t="shared" si="19"/>
        <v>84069.359368168632</v>
      </c>
      <c r="Q232" s="5">
        <f t="shared" si="20"/>
        <v>94988.371233130252</v>
      </c>
      <c r="R232" s="85">
        <f>过饱和度!Q230</f>
        <v>1.0766760044770124E+67</v>
      </c>
      <c r="S232" s="85">
        <f t="shared" si="21"/>
        <v>98397.441594206059</v>
      </c>
    </row>
    <row r="233" spans="6:19" x14ac:dyDescent="0.25">
      <c r="F233" s="5">
        <f>过饱和度!D231</f>
        <v>2.1020507043024472</v>
      </c>
      <c r="G233" s="5">
        <f>过饱和度!H231</f>
        <v>1211360951610.9644</v>
      </c>
      <c r="H233" s="5">
        <f t="shared" si="15"/>
        <v>60824.360808247482</v>
      </c>
      <c r="I233" s="5">
        <f t="shared" si="16"/>
        <v>86302.420987610618</v>
      </c>
      <c r="K233" s="58">
        <f>过饱和度!K231</f>
        <v>1.7295704828321496E+21</v>
      </c>
      <c r="L233" s="58">
        <f t="shared" si="17"/>
        <v>85134.504563887007</v>
      </c>
      <c r="M233" s="58">
        <f t="shared" si="18"/>
        <v>95343.381767333107</v>
      </c>
      <c r="O233" s="5">
        <f>过饱和度!N231</f>
        <v>2.8379146994852368E+20</v>
      </c>
      <c r="P233" s="5">
        <f t="shared" si="19"/>
        <v>84069.390463277698</v>
      </c>
      <c r="Q233" s="5">
        <f t="shared" si="20"/>
        <v>94988.381643135624</v>
      </c>
      <c r="R233" s="85">
        <f>过饱和度!Q231</f>
        <v>1.1081920944420144E+67</v>
      </c>
      <c r="S233" s="85">
        <f t="shared" si="21"/>
        <v>98398.035721366643</v>
      </c>
    </row>
    <row r="234" spans="6:19" x14ac:dyDescent="0.25">
      <c r="F234" s="5">
        <f>过饱和度!D232</f>
        <v>2.1320507043024475</v>
      </c>
      <c r="G234" s="5">
        <f>过饱和度!H232</f>
        <v>1211395982781.4663</v>
      </c>
      <c r="H234" s="5">
        <f t="shared" si="15"/>
        <v>60824.423671244098</v>
      </c>
      <c r="I234" s="5">
        <f t="shared" si="16"/>
        <v>86302.447415748844</v>
      </c>
      <c r="K234" s="58">
        <f>过饱和度!K232</f>
        <v>1.7296550111766168E+21</v>
      </c>
      <c r="L234" s="58">
        <f t="shared" si="17"/>
        <v>85134.531949247321</v>
      </c>
      <c r="M234" s="58">
        <f t="shared" si="18"/>
        <v>95343.390854522353</v>
      </c>
      <c r="O234" s="5">
        <f>过饱和度!N232</f>
        <v>2.8380571378947424E+20</v>
      </c>
      <c r="P234" s="5">
        <f t="shared" si="19"/>
        <v>84069.421557532667</v>
      </c>
      <c r="Q234" s="5">
        <f t="shared" si="20"/>
        <v>94988.392052852359</v>
      </c>
      <c r="R234" s="85">
        <f>过饱和度!Q232</f>
        <v>1.1401660736879373E+67</v>
      </c>
      <c r="S234" s="85">
        <f t="shared" si="21"/>
        <v>98398.621135861671</v>
      </c>
    </row>
    <row r="235" spans="6:19" x14ac:dyDescent="0.25">
      <c r="F235" s="5">
        <f>过饱和度!D233</f>
        <v>2.1520507043024475</v>
      </c>
      <c r="G235" s="5">
        <f>过饱和度!H233</f>
        <v>1211415811852.3774</v>
      </c>
      <c r="H235" s="5">
        <f t="shared" si="15"/>
        <v>60824.45925339964</v>
      </c>
      <c r="I235" s="5">
        <f t="shared" si="16"/>
        <v>86302.462374781026</v>
      </c>
      <c r="K235" s="58">
        <f>过饱和度!K233</f>
        <v>1.7297052384379997E+21</v>
      </c>
      <c r="L235" s="58">
        <f t="shared" si="17"/>
        <v>85134.548221128032</v>
      </c>
      <c r="M235" s="58">
        <f t="shared" si="18"/>
        <v>95343.396253963161</v>
      </c>
      <c r="O235" s="5">
        <f>过饱和度!N233</f>
        <v>2.8381426078099423E+20</v>
      </c>
      <c r="P235" s="5">
        <f t="shared" si="19"/>
        <v>84069.440214793896</v>
      </c>
      <c r="Q235" s="5">
        <f t="shared" si="20"/>
        <v>94988.398298918197</v>
      </c>
      <c r="R235" s="85">
        <f>过饱和度!Q233</f>
        <v>1.1617287445673171E+67</v>
      </c>
      <c r="S235" s="85">
        <f t="shared" si="21"/>
        <v>98399.006557297238</v>
      </c>
    </row>
    <row r="236" spans="6:19" x14ac:dyDescent="0.25">
      <c r="F236" s="5">
        <f>过饱和度!D234</f>
        <v>2.2020507043024473</v>
      </c>
      <c r="G236" s="5">
        <f>过饱和度!H234</f>
        <v>1211483035894.3306</v>
      </c>
      <c r="H236" s="5">
        <f t="shared" si="15"/>
        <v>60824.579878525823</v>
      </c>
      <c r="I236" s="5">
        <f t="shared" si="16"/>
        <v>86302.513086534906</v>
      </c>
      <c r="K236" s="58">
        <f>过饱和度!K234</f>
        <v>1.7298614864786419E+21</v>
      </c>
      <c r="L236" s="58">
        <f t="shared" si="17"/>
        <v>85134.59883685656</v>
      </c>
      <c r="M236" s="58">
        <f t="shared" si="18"/>
        <v>95343.413049597337</v>
      </c>
      <c r="O236" s="5">
        <f>过饱和度!N234</f>
        <v>2.8384038156395774E+20</v>
      </c>
      <c r="P236" s="5">
        <f t="shared" si="19"/>
        <v>84069.497230274821</v>
      </c>
      <c r="Q236" s="5">
        <f t="shared" si="20"/>
        <v>94988.417386517976</v>
      </c>
      <c r="R236" s="85">
        <f>过饱和度!Q234</f>
        <v>1.2165657393427521E+67</v>
      </c>
      <c r="S236" s="85">
        <f t="shared" si="21"/>
        <v>98399.954802043459</v>
      </c>
    </row>
    <row r="237" spans="6:19" x14ac:dyDescent="0.25">
      <c r="F237" s="5">
        <f>过饱和度!D235</f>
        <v>2.2520507043024476</v>
      </c>
      <c r="G237" s="5">
        <f>过饱和度!H235</f>
        <v>1211550260631.4849</v>
      </c>
      <c r="H237" s="5">
        <f t="shared" si="15"/>
        <v>60824.700497723679</v>
      </c>
      <c r="I237" s="5">
        <f t="shared" si="16"/>
        <v>86302.563795725699</v>
      </c>
      <c r="K237" s="58">
        <f>过饱和度!K235</f>
        <v>1.7300177421323878E+21</v>
      </c>
      <c r="L237" s="58">
        <f t="shared" si="17"/>
        <v>85134.649450229015</v>
      </c>
      <c r="M237" s="58">
        <f t="shared" si="18"/>
        <v>95343.429844442668</v>
      </c>
      <c r="O237" s="5">
        <f>过饱和度!N235</f>
        <v>2.8386650368421832E+20</v>
      </c>
      <c r="P237" s="5">
        <f t="shared" si="19"/>
        <v>84069.554243132123</v>
      </c>
      <c r="Q237" s="5">
        <f t="shared" si="20"/>
        <v>94988.436473230293</v>
      </c>
      <c r="R237" s="85">
        <f>过饱和度!Q235</f>
        <v>1.2726777781200487E+67</v>
      </c>
      <c r="S237" s="85">
        <f t="shared" si="21"/>
        <v>98400.881028424061</v>
      </c>
    </row>
    <row r="238" spans="6:19" x14ac:dyDescent="0.25">
      <c r="F238" s="5">
        <f>过饱和度!D236</f>
        <v>2.3020507043024474</v>
      </c>
      <c r="G238" s="5">
        <f>过饱和度!H236</f>
        <v>1211617486063.7576</v>
      </c>
      <c r="H238" s="5">
        <f t="shared" si="15"/>
        <v>60824.821110993675</v>
      </c>
      <c r="I238" s="5">
        <f t="shared" si="16"/>
        <v>86302.614502353623</v>
      </c>
      <c r="K238" s="58">
        <f>过饱和度!K236</f>
        <v>1.7301740053992144E+21</v>
      </c>
      <c r="L238" s="58">
        <f t="shared" si="17"/>
        <v>85134.700061245559</v>
      </c>
      <c r="M238" s="58">
        <f t="shared" si="18"/>
        <v>95343.446638499212</v>
      </c>
      <c r="O238" s="5">
        <f>过饱和度!N236</f>
        <v>2.8389262714177841E+20</v>
      </c>
      <c r="P238" s="5">
        <f t="shared" si="19"/>
        <v>84069.611253365976</v>
      </c>
      <c r="Q238" s="5">
        <f t="shared" si="20"/>
        <v>94988.455559055234</v>
      </c>
      <c r="R238" s="85">
        <f>过饱和度!Q236</f>
        <v>1.3300655629170193E+67</v>
      </c>
      <c r="S238" s="85">
        <f t="shared" si="21"/>
        <v>98401.786221867864</v>
      </c>
    </row>
    <row r="239" spans="6:19" x14ac:dyDescent="0.25">
      <c r="F239" s="5">
        <f>过饱和度!D237</f>
        <v>2.3451997353725162</v>
      </c>
      <c r="G239" s="5">
        <f>过饱和度!H237</f>
        <v>1211673496233.595</v>
      </c>
      <c r="H239" s="5">
        <f t="shared" si="15"/>
        <v>60824.921596794826</v>
      </c>
      <c r="I239" s="5">
        <f t="shared" si="16"/>
        <v>86302.656747204572</v>
      </c>
      <c r="K239" s="58">
        <f>过饱和度!K237</f>
        <v>1.7303053794429834E+21</v>
      </c>
      <c r="L239" s="58">
        <f t="shared" si="17"/>
        <v>85134.742607335284</v>
      </c>
      <c r="M239" s="58">
        <f t="shared" si="18"/>
        <v>95343.460756397064</v>
      </c>
      <c r="O239" s="5">
        <f>过饱和度!N237</f>
        <v>2.8391463244153694E+20</v>
      </c>
      <c r="P239" s="5">
        <f t="shared" si="19"/>
        <v>84069.659272084595</v>
      </c>
      <c r="Q239" s="5">
        <f t="shared" si="20"/>
        <v>94988.471634703295</v>
      </c>
      <c r="R239" s="85">
        <f>过饱和度!Q237</f>
        <v>1.3806109209722983E+67</v>
      </c>
      <c r="S239" s="85">
        <f t="shared" si="21"/>
        <v>98402.551109073087</v>
      </c>
    </row>
    <row r="240" spans="6:19" x14ac:dyDescent="0.25">
      <c r="F240" s="5">
        <f>过饱和度!D238</f>
        <v>2.3451997354725163</v>
      </c>
      <c r="G240" s="5">
        <f>过饱和度!H238</f>
        <v>1211679558052.1262</v>
      </c>
      <c r="H240" s="5">
        <f t="shared" si="15"/>
        <v>60824.932471783519</v>
      </c>
      <c r="I240" s="5">
        <f t="shared" si="16"/>
        <v>86302.661319113991</v>
      </c>
      <c r="K240" s="58">
        <f>过饱和度!K238</f>
        <v>1.7303169195049686E+21</v>
      </c>
      <c r="L240" s="58">
        <f t="shared" si="17"/>
        <v>85134.746344474755</v>
      </c>
      <c r="M240" s="58">
        <f t="shared" si="18"/>
        <v>95343.461996476792</v>
      </c>
      <c r="O240" s="5">
        <f>过饱和度!N238</f>
        <v>2.8391652596920002E+20</v>
      </c>
      <c r="P240" s="5">
        <f t="shared" si="19"/>
        <v>84069.6634038497</v>
      </c>
      <c r="Q240" s="5">
        <f t="shared" si="20"/>
        <v>94988.473017930271</v>
      </c>
      <c r="R240" s="85">
        <f>过饱和度!Q238</f>
        <v>1.3806247262079462E+67</v>
      </c>
      <c r="S240" s="85">
        <f t="shared" si="21"/>
        <v>98402.551314061013</v>
      </c>
    </row>
    <row r="241" spans="6:19" x14ac:dyDescent="0.25">
      <c r="F241" s="5">
        <f>过饱和度!D239</f>
        <v>2.3451997357725163</v>
      </c>
      <c r="G241" s="5">
        <f>过饱和度!H239</f>
        <v>1211697745351.7224</v>
      </c>
      <c r="H241" s="5">
        <f t="shared" si="15"/>
        <v>60824.965099707792</v>
      </c>
      <c r="I241" s="5">
        <f t="shared" si="16"/>
        <v>86302.675036082423</v>
      </c>
      <c r="K241" s="58">
        <f>过饱和度!K239</f>
        <v>1.7303515430315177E+21</v>
      </c>
      <c r="L241" s="58">
        <f t="shared" si="17"/>
        <v>85134.757556817247</v>
      </c>
      <c r="M241" s="58">
        <f t="shared" si="18"/>
        <v>95343.465717022365</v>
      </c>
      <c r="O241" s="5">
        <f>过饱和度!N239</f>
        <v>2.839222070729169E+20</v>
      </c>
      <c r="P241" s="5">
        <f t="shared" si="19"/>
        <v>84069.675800106575</v>
      </c>
      <c r="Q241" s="5">
        <f t="shared" si="20"/>
        <v>94988.477167932841</v>
      </c>
      <c r="R241" s="85">
        <f>过饱和度!Q239</f>
        <v>1.3806661471168313E+67</v>
      </c>
      <c r="S241" s="85">
        <f t="shared" si="21"/>
        <v>98402.551929089488</v>
      </c>
    </row>
    <row r="242" spans="6:19" x14ac:dyDescent="0.25">
      <c r="F242" s="5">
        <f>过饱和度!D240</f>
        <v>2.3451997361725163</v>
      </c>
      <c r="G242" s="5">
        <f>过饱和度!H240</f>
        <v>1211721995787.9756</v>
      </c>
      <c r="H242" s="5">
        <f t="shared" ref="H242:H297" si="22">$D$6*EXP(-16*3.1415*($D$3)^3*$D$4^2/(3*$D$2^3*$D$5^3*(LN($G242))^2))</f>
        <v>60825.008604052055</v>
      </c>
      <c r="I242" s="5">
        <f t="shared" ref="I242:I297" si="23">$D$6*EXP(-16*3.1415*(2/3*$D$3)^3*$D$4^2/(3*$D$2^3*$D$5^3*(LN($G242))^2))</f>
        <v>86302.693325552798</v>
      </c>
      <c r="K242" s="58">
        <f>过饱和度!K240</f>
        <v>1.7303977092725004E+21</v>
      </c>
      <c r="L242" s="58">
        <f t="shared" si="17"/>
        <v>85134.772506737485</v>
      </c>
      <c r="M242" s="58">
        <f t="shared" si="18"/>
        <v>95343.470677792488</v>
      </c>
      <c r="O242" s="5">
        <f>过饱和度!N240</f>
        <v>2.839297821236936E+20</v>
      </c>
      <c r="P242" s="5">
        <f t="shared" si="19"/>
        <v>84069.692328577876</v>
      </c>
      <c r="Q242" s="5">
        <f t="shared" si="20"/>
        <v>94988.482701312052</v>
      </c>
      <c r="R242" s="85">
        <f>过饱和度!Q240</f>
        <v>1.3807213777071722E+67</v>
      </c>
      <c r="S242" s="85">
        <f t="shared" si="21"/>
        <v>98402.552749138456</v>
      </c>
    </row>
    <row r="243" spans="6:19" x14ac:dyDescent="0.25">
      <c r="F243" s="5">
        <f>过饱和度!D241</f>
        <v>2.3451997363725163</v>
      </c>
      <c r="G243" s="5">
        <f>过饱和度!H241</f>
        <v>1211734120564.6377</v>
      </c>
      <c r="H243" s="5">
        <f t="shared" si="22"/>
        <v>60825.030355082199</v>
      </c>
      <c r="I243" s="5">
        <f t="shared" si="23"/>
        <v>86302.702469804441</v>
      </c>
      <c r="K243" s="58">
        <f>过饱和度!K241</f>
        <v>1.7304207917611926E+21</v>
      </c>
      <c r="L243" s="58">
        <f t="shared" si="17"/>
        <v>85134.779981335261</v>
      </c>
      <c r="M243" s="58">
        <f t="shared" si="18"/>
        <v>95343.473158057081</v>
      </c>
      <c r="O243" s="5">
        <f>过饱和度!N241</f>
        <v>2.8393356955436745E+20</v>
      </c>
      <c r="P243" s="5">
        <f t="shared" si="19"/>
        <v>84069.7005924322</v>
      </c>
      <c r="Q243" s="5">
        <f t="shared" si="20"/>
        <v>94988.485467873703</v>
      </c>
      <c r="R243" s="85">
        <f>过饱和度!Q241</f>
        <v>1.3807489922187595E+67</v>
      </c>
      <c r="S243" s="85">
        <f t="shared" si="21"/>
        <v>98402.55315913877</v>
      </c>
    </row>
    <row r="244" spans="6:19" x14ac:dyDescent="0.25">
      <c r="F244" s="5">
        <f>过饱和度!D242</f>
        <v>2.3451997453725162</v>
      </c>
      <c r="G244" s="5">
        <f>过饱和度!H242</f>
        <v>1212279892775.3145</v>
      </c>
      <c r="H244" s="5">
        <f t="shared" si="22"/>
        <v>60826.009191991645</v>
      </c>
      <c r="I244" s="5">
        <f t="shared" si="23"/>
        <v>86303.113975795015</v>
      </c>
      <c r="K244" s="58">
        <f>过饱和度!K242</f>
        <v>1.7314598706271898E+21</v>
      </c>
      <c r="L244" s="58">
        <f t="shared" si="17"/>
        <v>85135.116348158539</v>
      </c>
      <c r="M244" s="58">
        <f t="shared" si="18"/>
        <v>95343.58477309806</v>
      </c>
      <c r="O244" s="5">
        <f>过饱和度!N242</f>
        <v>2.8410406296113562E+20</v>
      </c>
      <c r="P244" s="5">
        <f t="shared" si="19"/>
        <v>84070.072474116227</v>
      </c>
      <c r="Q244" s="5">
        <f t="shared" si="20"/>
        <v>94988.609965708441</v>
      </c>
      <c r="R244" s="85">
        <f>过饱和度!Q242</f>
        <v>1.3819923144051853E+67</v>
      </c>
      <c r="S244" s="85">
        <f t="shared" si="21"/>
        <v>98402.57161043449</v>
      </c>
    </row>
    <row r="245" spans="6:19" x14ac:dyDescent="0.25">
      <c r="F245" s="5">
        <f>过饱和度!D243</f>
        <v>2.3451998353725161</v>
      </c>
      <c r="G245" s="5">
        <f>过饱和度!H243</f>
        <v>1217746719409.3413</v>
      </c>
      <c r="H245" s="5">
        <f t="shared" si="22"/>
        <v>60835.787901934047</v>
      </c>
      <c r="I245" s="5">
        <f t="shared" si="23"/>
        <v>86307.224719168531</v>
      </c>
      <c r="K245" s="58">
        <f>过饱和度!K243</f>
        <v>1.741876570294765E+21</v>
      </c>
      <c r="L245" s="58">
        <f t="shared" si="17"/>
        <v>85138.476685287998</v>
      </c>
      <c r="M245" s="58">
        <f t="shared" si="18"/>
        <v>95344.699801128081</v>
      </c>
      <c r="O245" s="5">
        <f>过饱和度!N243</f>
        <v>2.8581324707458679E+20</v>
      </c>
      <c r="P245" s="5">
        <f t="shared" si="19"/>
        <v>84073.787585937331</v>
      </c>
      <c r="Q245" s="5">
        <f t="shared" si="20"/>
        <v>94989.853682423156</v>
      </c>
      <c r="R245" s="85">
        <f>过饱和度!Q243</f>
        <v>1.3944771676171609E+67</v>
      </c>
      <c r="S245" s="85">
        <f t="shared" si="21"/>
        <v>98402.755957233254</v>
      </c>
    </row>
    <row r="246" spans="6:19" x14ac:dyDescent="0.25">
      <c r="F246" s="5">
        <f>过饱和度!D244</f>
        <v>2.3452007353725164</v>
      </c>
      <c r="G246" s="5">
        <f>过饱和度!H244</f>
        <v>1273321913048.0972</v>
      </c>
      <c r="H246" s="5">
        <f t="shared" si="22"/>
        <v>60932.605681545749</v>
      </c>
      <c r="I246" s="5">
        <f t="shared" si="23"/>
        <v>86347.899602938967</v>
      </c>
      <c r="K246" s="58">
        <f>过饱和度!K244</f>
        <v>1.8486485531889867E+21</v>
      </c>
      <c r="L246" s="58">
        <f t="shared" si="17"/>
        <v>85171.746267115377</v>
      </c>
      <c r="M246" s="58">
        <f t="shared" si="18"/>
        <v>95355.737652499593</v>
      </c>
      <c r="O246" s="5">
        <f>过饱和度!N244</f>
        <v>3.0333250647346833E+20</v>
      </c>
      <c r="P246" s="5">
        <f t="shared" si="19"/>
        <v>84110.567784565399</v>
      </c>
      <c r="Q246" s="5">
        <f t="shared" si="20"/>
        <v>95002.164589711683</v>
      </c>
      <c r="R246" s="85">
        <f>过饱和度!Q244</f>
        <v>1.5245819744917839E+67</v>
      </c>
      <c r="S246" s="85">
        <f t="shared" si="21"/>
        <v>98404.58267407096</v>
      </c>
    </row>
    <row r="247" spans="6:19" x14ac:dyDescent="0.25">
      <c r="F247" s="5">
        <f>过饱和度!D245</f>
        <v>2.3452072221844804</v>
      </c>
      <c r="G247" s="5">
        <f>过饱和度!H245</f>
        <v>1724657630047.4575</v>
      </c>
      <c r="H247" s="5">
        <f t="shared" si="22"/>
        <v>61582.636028142457</v>
      </c>
      <c r="I247" s="5">
        <f t="shared" si="23"/>
        <v>86619.817946392257</v>
      </c>
      <c r="K247" s="58">
        <f>过饱和度!K245</f>
        <v>2.7701961886288351E+21</v>
      </c>
      <c r="L247" s="58">
        <f t="shared" si="17"/>
        <v>85395.091043728229</v>
      </c>
      <c r="M247" s="58">
        <f t="shared" si="18"/>
        <v>95429.758321840767</v>
      </c>
      <c r="O247" s="5">
        <f>过饱和度!N245</f>
        <v>4.5454060886608092E+20</v>
      </c>
      <c r="P247" s="5">
        <f t="shared" si="19"/>
        <v>84357.39108198139</v>
      </c>
      <c r="Q247" s="5">
        <f t="shared" si="20"/>
        <v>95084.682345688925</v>
      </c>
      <c r="R247" s="85">
        <f>过饱和度!Q245</f>
        <v>2.7959656702251116E+67</v>
      </c>
      <c r="S247" s="85">
        <f t="shared" si="21"/>
        <v>98416.919703925814</v>
      </c>
    </row>
    <row r="248" spans="6:19" x14ac:dyDescent="0.25">
      <c r="F248" s="5">
        <f>过饱和度!D246</f>
        <v>2.3452097353725163</v>
      </c>
      <c r="G248" s="5">
        <f>过饱和度!H246</f>
        <v>1724657329683.1621</v>
      </c>
      <c r="H248" s="5">
        <f t="shared" si="22"/>
        <v>61582.635659073538</v>
      </c>
      <c r="I248" s="5">
        <f t="shared" si="23"/>
        <v>86619.817792579372</v>
      </c>
      <c r="K248" s="58">
        <f>过饱和度!K246</f>
        <v>2.7701956042371949E+21</v>
      </c>
      <c r="L248" s="58">
        <f t="shared" si="17"/>
        <v>85395.090928516554</v>
      </c>
      <c r="M248" s="58">
        <f t="shared" si="18"/>
        <v>95429.758283692601</v>
      </c>
      <c r="O248" s="5">
        <f>过饱和度!N246</f>
        <v>4.545405184638765E+20</v>
      </c>
      <c r="P248" s="5">
        <f t="shared" si="19"/>
        <v>84357.390961979341</v>
      </c>
      <c r="Q248" s="5">
        <f t="shared" si="20"/>
        <v>95084.682305611277</v>
      </c>
      <c r="R248" s="85">
        <f>过饱和度!Q246</f>
        <v>2.7959705509346925E+67</v>
      </c>
      <c r="S248" s="85">
        <f t="shared" si="21"/>
        <v>98416.919739231016</v>
      </c>
    </row>
    <row r="249" spans="6:19" x14ac:dyDescent="0.25">
      <c r="F249" s="5">
        <f>过饱和度!D247</f>
        <v>2.3452197353725164</v>
      </c>
      <c r="G249" s="5">
        <f>过饱和度!H247</f>
        <v>1724656742851.9597</v>
      </c>
      <c r="H249" s="5">
        <f t="shared" si="22"/>
        <v>61582.634938011724</v>
      </c>
      <c r="I249" s="5">
        <f t="shared" si="23"/>
        <v>86619.817492070229</v>
      </c>
      <c r="K249" s="58">
        <f>过饱和度!K247</f>
        <v>2.7701944682056191E+21</v>
      </c>
      <c r="L249" s="58">
        <f t="shared" si="17"/>
        <v>85395.09070455005</v>
      </c>
      <c r="M249" s="58">
        <f t="shared" si="18"/>
        <v>95429.758209534222</v>
      </c>
      <c r="O249" s="5">
        <f>过饱和度!N247</f>
        <v>4.5454034300461475E+20</v>
      </c>
      <c r="P249" s="5">
        <f t="shared" si="19"/>
        <v>84357.390729070452</v>
      </c>
      <c r="Q249" s="5">
        <f t="shared" si="20"/>
        <v>95084.682227825586</v>
      </c>
      <c r="R249" s="85">
        <f>过饱和度!Q247</f>
        <v>2.79599223810565E+67</v>
      </c>
      <c r="S249" s="85">
        <f t="shared" si="21"/>
        <v>98416.919896107007</v>
      </c>
    </row>
    <row r="250" spans="6:19" x14ac:dyDescent="0.25">
      <c r="F250" s="5">
        <f>过饱和度!D248</f>
        <v>2.3452497353725161</v>
      </c>
      <c r="G250" s="5">
        <f>过饱和度!H248</f>
        <v>1724655757753.1714</v>
      </c>
      <c r="H250" s="5">
        <f t="shared" si="22"/>
        <v>61582.63372758279</v>
      </c>
      <c r="I250" s="5">
        <f t="shared" si="23"/>
        <v>86619.816987612794</v>
      </c>
      <c r="K250" s="58">
        <f>过饱和度!K248</f>
        <v>2.7701925760082777E+21</v>
      </c>
      <c r="L250" s="58">
        <f t="shared" si="17"/>
        <v>85395.090331506639</v>
      </c>
      <c r="M250" s="58">
        <f t="shared" si="18"/>
        <v>95429.758086014452</v>
      </c>
      <c r="O250" s="5">
        <f>过饱和度!N248</f>
        <v>4.5454005148306139E+20</v>
      </c>
      <c r="P250" s="5">
        <f t="shared" si="19"/>
        <v>84357.390342097453</v>
      </c>
      <c r="Q250" s="5">
        <f t="shared" si="20"/>
        <v>95084.682098586374</v>
      </c>
      <c r="R250" s="85">
        <f>过饱和度!Q248</f>
        <v>2.7960601894050974E+67</v>
      </c>
      <c r="S250" s="85">
        <f t="shared" si="21"/>
        <v>98416.920387630467</v>
      </c>
    </row>
    <row r="251" spans="6:19" x14ac:dyDescent="0.25">
      <c r="F251" s="5">
        <f>过饱和度!D249</f>
        <v>2.3452797353725163</v>
      </c>
      <c r="G251" s="5">
        <f>过饱和度!H249</f>
        <v>1724654772654.96</v>
      </c>
      <c r="H251" s="5">
        <f t="shared" si="22"/>
        <v>61582.632517153826</v>
      </c>
      <c r="I251" s="5">
        <f t="shared" si="23"/>
        <v>86619.816483155359</v>
      </c>
      <c r="K251" s="58">
        <f>过饱和度!K249</f>
        <v>2.770190683812267E+21</v>
      </c>
      <c r="L251" s="58">
        <f t="shared" si="17"/>
        <v>85395.089958463243</v>
      </c>
      <c r="M251" s="58">
        <f t="shared" si="18"/>
        <v>95429.757962494667</v>
      </c>
      <c r="O251" s="5">
        <f>过饱和度!N249</f>
        <v>4.5453975996170115E+20</v>
      </c>
      <c r="P251" s="5">
        <f t="shared" si="19"/>
        <v>84357.389955124439</v>
      </c>
      <c r="Q251" s="5">
        <f t="shared" si="20"/>
        <v>95084.681969347148</v>
      </c>
      <c r="R251" s="85">
        <f>过饱和度!Q249</f>
        <v>2.7961281414430724E+67</v>
      </c>
      <c r="S251" s="85">
        <f t="shared" si="21"/>
        <v>98416.920879147103</v>
      </c>
    </row>
    <row r="252" spans="6:19" x14ac:dyDescent="0.25">
      <c r="F252" s="5">
        <f>过饱和度!D250</f>
        <v>2.3452997353725165</v>
      </c>
      <c r="G252" s="5">
        <f>过饱和度!H250</f>
        <v>1724653957222.3147</v>
      </c>
      <c r="H252" s="5">
        <f t="shared" si="22"/>
        <v>61582.631515199071</v>
      </c>
      <c r="I252" s="5">
        <f t="shared" si="23"/>
        <v>86619.816065581457</v>
      </c>
      <c r="K252" s="58">
        <f>过饱和度!K250</f>
        <v>2.7701891120889169E+21</v>
      </c>
      <c r="L252" s="58">
        <f t="shared" si="17"/>
        <v>85395.089648600304</v>
      </c>
      <c r="M252" s="58">
        <f t="shared" si="18"/>
        <v>95429.757859894802</v>
      </c>
      <c r="O252" s="5">
        <f>过饱和度!N250</f>
        <v>4.5453951754599052E+20</v>
      </c>
      <c r="P252" s="5">
        <f t="shared" si="19"/>
        <v>84357.389633335348</v>
      </c>
      <c r="Q252" s="5">
        <f t="shared" si="20"/>
        <v>95084.681861877718</v>
      </c>
      <c r="R252" s="85">
        <f>过饱和度!Q250</f>
        <v>2.7961728518131751E+67</v>
      </c>
      <c r="S252" s="85">
        <f t="shared" si="21"/>
        <v>98416.92120254341</v>
      </c>
    </row>
    <row r="253" spans="6:19" x14ac:dyDescent="0.25">
      <c r="F253" s="5">
        <f>过饱和度!D251</f>
        <v>2.3453997353725162</v>
      </c>
      <c r="G253" s="5">
        <f>过饱和度!H251</f>
        <v>1724652270415.7083</v>
      </c>
      <c r="H253" s="5">
        <f t="shared" si="22"/>
        <v>61582.629442550598</v>
      </c>
      <c r="I253" s="5">
        <f t="shared" si="23"/>
        <v>86619.815201786041</v>
      </c>
      <c r="K253" s="58">
        <f>过饱和度!K251</f>
        <v>2.7701859266193874E+21</v>
      </c>
      <c r="L253" s="58">
        <f t="shared" si="17"/>
        <v>85395.089020589134</v>
      </c>
      <c r="M253" s="58">
        <f t="shared" si="18"/>
        <v>95429.757651951702</v>
      </c>
      <c r="O253" s="5">
        <f>过饱和度!N251</f>
        <v>4.5453902947282433E+20</v>
      </c>
      <c r="P253" s="5">
        <f t="shared" si="19"/>
        <v>84357.388985453421</v>
      </c>
      <c r="Q253" s="5">
        <f t="shared" si="20"/>
        <v>95084.681645501507</v>
      </c>
      <c r="R253" s="85">
        <f>过饱和度!Q251</f>
        <v>2.7964053166823746E+67</v>
      </c>
      <c r="S253" s="85">
        <f t="shared" si="21"/>
        <v>98416.92288390921</v>
      </c>
    </row>
    <row r="254" spans="6:19" x14ac:dyDescent="0.25">
      <c r="F254" s="5">
        <f>过饱和度!D252</f>
        <v>2.3456997353725164</v>
      </c>
      <c r="G254" s="5">
        <f>过饱和度!H252</f>
        <v>1724649662006.0232</v>
      </c>
      <c r="H254" s="5">
        <f t="shared" si="22"/>
        <v>61582.626237486336</v>
      </c>
      <c r="I254" s="5">
        <f t="shared" si="23"/>
        <v>86619.813866045835</v>
      </c>
      <c r="K254" s="58">
        <f>过饱和度!K252</f>
        <v>2.7701811638902011E+21</v>
      </c>
      <c r="L254" s="58">
        <f t="shared" si="17"/>
        <v>85395.088081621841</v>
      </c>
      <c r="M254" s="58">
        <f t="shared" si="18"/>
        <v>95429.757341046759</v>
      </c>
      <c r="O254" s="5">
        <f>过饱和度!N252</f>
        <v>4.5453830793260571E+20</v>
      </c>
      <c r="P254" s="5">
        <f t="shared" si="19"/>
        <v>84357.388027659472</v>
      </c>
      <c r="Q254" s="5">
        <f t="shared" si="20"/>
        <v>95084.6813256225</v>
      </c>
      <c r="R254" s="85">
        <f>过饱和度!Q252</f>
        <v>2.7971119067411716E+67</v>
      </c>
      <c r="S254" s="85">
        <f t="shared" si="21"/>
        <v>98416.927993640842</v>
      </c>
    </row>
    <row r="255" spans="6:19" x14ac:dyDescent="0.25">
      <c r="F255" s="5">
        <f>过饱和度!D253</f>
        <v>2.3459997353725162</v>
      </c>
      <c r="G255" s="5">
        <f>过饱和度!H253</f>
        <v>1724647053600.6519</v>
      </c>
      <c r="H255" s="5">
        <f t="shared" si="22"/>
        <v>61582.623032422176</v>
      </c>
      <c r="I255" s="5">
        <f t="shared" si="23"/>
        <v>86619.812530305629</v>
      </c>
      <c r="K255" s="58">
        <f>过饱和度!K253</f>
        <v>2.7701764011700917E+21</v>
      </c>
      <c r="L255" s="58">
        <f t="shared" si="17"/>
        <v>85395.087142654636</v>
      </c>
      <c r="M255" s="58">
        <f t="shared" si="18"/>
        <v>95429.75703014186</v>
      </c>
      <c r="O255" s="5">
        <f>过饱和度!N253</f>
        <v>4.5453758639367822E+20</v>
      </c>
      <c r="P255" s="5">
        <f t="shared" si="19"/>
        <v>84357.387069865639</v>
      </c>
      <c r="Q255" s="5">
        <f t="shared" si="20"/>
        <v>95084.681005743521</v>
      </c>
      <c r="R255" s="85">
        <f>过饱和度!Q253</f>
        <v>2.797818583872471E+67</v>
      </c>
      <c r="S255" s="85">
        <f t="shared" si="21"/>
        <v>98416.933102686628</v>
      </c>
    </row>
    <row r="256" spans="6:19" x14ac:dyDescent="0.25">
      <c r="F256" s="5">
        <f>过饱和度!D254</f>
        <v>2.3461997353725161</v>
      </c>
      <c r="G256" s="5">
        <f>过饱和度!H254</f>
        <v>1724644812812.7231</v>
      </c>
      <c r="H256" s="5">
        <f t="shared" si="22"/>
        <v>61582.620279061848</v>
      </c>
      <c r="I256" s="5">
        <f t="shared" si="23"/>
        <v>86619.811382817148</v>
      </c>
      <c r="K256" s="58">
        <f>过饱和度!K254</f>
        <v>2.7701722449058595E+21</v>
      </c>
      <c r="L256" s="58">
        <f t="shared" si="17"/>
        <v>85395.086323248426</v>
      </c>
      <c r="M256" s="58">
        <f t="shared" si="18"/>
        <v>95429.756758825228</v>
      </c>
      <c r="O256" s="5">
        <f>过饱和度!N254</f>
        <v>4.5453695336417034E+20</v>
      </c>
      <c r="P256" s="5">
        <f t="shared" si="19"/>
        <v>84357.38622956071</v>
      </c>
      <c r="Q256" s="5">
        <f t="shared" si="20"/>
        <v>95084.680725102895</v>
      </c>
      <c r="R256" s="85">
        <f>过饱和度!Q254</f>
        <v>2.7982878787581162E+67</v>
      </c>
      <c r="S256" s="85">
        <f t="shared" si="21"/>
        <v>98416.936494809357</v>
      </c>
    </row>
    <row r="257" spans="6:19" x14ac:dyDescent="0.25">
      <c r="F257" s="5">
        <f>过饱和度!D255</f>
        <v>2.347199735372516</v>
      </c>
      <c r="G257" s="5">
        <f>过饱和度!H255</f>
        <v>1724641167810.0664</v>
      </c>
      <c r="H257" s="5">
        <f t="shared" si="22"/>
        <v>61582.615800269377</v>
      </c>
      <c r="I257" s="5">
        <f t="shared" si="23"/>
        <v>86619.809516238704</v>
      </c>
      <c r="K257" s="58">
        <f>过饱和度!K255</f>
        <v>2.7701662412936352E+21</v>
      </c>
      <c r="L257" s="58">
        <f t="shared" si="17"/>
        <v>85395.085139635834</v>
      </c>
      <c r="M257" s="58">
        <f t="shared" si="18"/>
        <v>95429.75636691488</v>
      </c>
      <c r="O257" s="5">
        <f>过饱和度!N255</f>
        <v>4.5453607771107276E+20</v>
      </c>
      <c r="P257" s="5">
        <f t="shared" si="19"/>
        <v>84357.385067186944</v>
      </c>
      <c r="Q257" s="5">
        <f t="shared" si="20"/>
        <v>95084.680336899357</v>
      </c>
      <c r="R257" s="85">
        <f>过饱和度!Q255</f>
        <v>2.8006631375300847E+67</v>
      </c>
      <c r="S257" s="85">
        <f t="shared" si="21"/>
        <v>98416.953654591765</v>
      </c>
    </row>
    <row r="258" spans="6:19" x14ac:dyDescent="0.25">
      <c r="F258" s="5">
        <f>过饱和度!D256</f>
        <v>2.3501997353725161</v>
      </c>
      <c r="G258" s="5">
        <f>过饱和度!H256</f>
        <v>1724637986687.8662</v>
      </c>
      <c r="H258" s="5">
        <f t="shared" si="22"/>
        <v>61582.611891461136</v>
      </c>
      <c r="I258" s="5">
        <f t="shared" si="23"/>
        <v>86619.807887206436</v>
      </c>
      <c r="K258" s="58">
        <f>过饱和度!K256</f>
        <v>2.7701633892813096E+21</v>
      </c>
      <c r="L258" s="58">
        <f t="shared" si="17"/>
        <v>85395.084577360452</v>
      </c>
      <c r="M258" s="58">
        <f t="shared" si="18"/>
        <v>95429.756180737808</v>
      </c>
      <c r="O258" s="5">
        <f>过饱和度!N256</f>
        <v>4.5453579929230495E+20</v>
      </c>
      <c r="P258" s="5">
        <f t="shared" si="19"/>
        <v>84357.384697603251</v>
      </c>
      <c r="Q258" s="5">
        <f t="shared" si="20"/>
        <v>95084.680213467727</v>
      </c>
      <c r="R258" s="85">
        <f>过饱和度!Q256</f>
        <v>2.8078239212695722E+67</v>
      </c>
      <c r="S258" s="85">
        <f t="shared" si="21"/>
        <v>98417.005297232405</v>
      </c>
    </row>
    <row r="259" spans="6:19" x14ac:dyDescent="0.25">
      <c r="F259" s="5">
        <f>过饱和度!D257</f>
        <v>2.3531997353725163</v>
      </c>
      <c r="G259" s="5">
        <f>过饱和度!H257</f>
        <v>1724634805572.2837</v>
      </c>
      <c r="H259" s="5">
        <f t="shared" si="22"/>
        <v>61582.607982653324</v>
      </c>
      <c r="I259" s="5">
        <f t="shared" si="23"/>
        <v>86619.806258174256</v>
      </c>
      <c r="K259" s="58">
        <f>过饱和度!K257</f>
        <v>2.7701605372737277E+21</v>
      </c>
      <c r="L259" s="58">
        <f t="shared" si="17"/>
        <v>85395.084015085406</v>
      </c>
      <c r="M259" s="58">
        <f t="shared" si="18"/>
        <v>95429.755994560823</v>
      </c>
      <c r="O259" s="5">
        <f>过饱和度!N257</f>
        <v>4.5453552087400435E+20</v>
      </c>
      <c r="P259" s="5">
        <f t="shared" si="19"/>
        <v>84357.384328019922</v>
      </c>
      <c r="Q259" s="5">
        <f t="shared" si="20"/>
        <v>95084.680090036229</v>
      </c>
      <c r="R259" s="85">
        <f>过饱和度!Q257</f>
        <v>2.8149938411626889E+67</v>
      </c>
      <c r="S259" s="85">
        <f t="shared" si="21"/>
        <v>98417.056871458437</v>
      </c>
    </row>
    <row r="260" spans="6:19" x14ac:dyDescent="0.25">
      <c r="F260" s="5">
        <f>过饱和度!D258</f>
        <v>2.355199735372516</v>
      </c>
      <c r="G260" s="5">
        <f>过饱和度!H258</f>
        <v>1724631097846.1992</v>
      </c>
      <c r="H260" s="5">
        <f t="shared" si="22"/>
        <v>61582.603426761081</v>
      </c>
      <c r="I260" s="5">
        <f t="shared" si="23"/>
        <v>86619.804359463509</v>
      </c>
      <c r="K260" s="58">
        <f>过饱和度!K258</f>
        <v>2.7701555333776529E+21</v>
      </c>
      <c r="L260" s="58">
        <f t="shared" si="17"/>
        <v>85395.083028562731</v>
      </c>
      <c r="M260" s="58">
        <f t="shared" si="18"/>
        <v>95429.755667909616</v>
      </c>
      <c r="O260" s="5">
        <f>过饱和度!N258</f>
        <v>4.5453485458505112E+20</v>
      </c>
      <c r="P260" s="5">
        <f t="shared" si="19"/>
        <v>84357.38344356099</v>
      </c>
      <c r="Q260" s="5">
        <f t="shared" si="20"/>
        <v>95084.679794649259</v>
      </c>
      <c r="R260" s="85">
        <f>过饱和度!Q258</f>
        <v>2.8197728997309871E+67</v>
      </c>
      <c r="S260" s="85">
        <f t="shared" si="21"/>
        <v>98417.09117358776</v>
      </c>
    </row>
    <row r="261" spans="6:19" x14ac:dyDescent="0.25">
      <c r="F261" s="5">
        <f>过饱和度!D259</f>
        <v>2.3651997353725163</v>
      </c>
      <c r="G261" s="5">
        <f>过饱和度!H259</f>
        <v>1724636462414.3806</v>
      </c>
      <c r="H261" s="5">
        <f t="shared" si="22"/>
        <v>61582.610018505293</v>
      </c>
      <c r="I261" s="5">
        <f t="shared" si="23"/>
        <v>86619.807106634587</v>
      </c>
      <c r="K261" s="58">
        <f>过饱和度!K259</f>
        <v>2.7701772447227435E+21</v>
      </c>
      <c r="L261" s="58">
        <f t="shared" si="17"/>
        <v>85395.087308960618</v>
      </c>
      <c r="M261" s="58">
        <f t="shared" si="18"/>
        <v>95429.757085208053</v>
      </c>
      <c r="O261" s="5">
        <f>过饱和度!N259</f>
        <v>4.54538763109098E+20</v>
      </c>
      <c r="P261" s="5">
        <f t="shared" si="19"/>
        <v>84357.388631874463</v>
      </c>
      <c r="Q261" s="5">
        <f t="shared" si="20"/>
        <v>95084.681527415058</v>
      </c>
      <c r="R261" s="85">
        <f>过饱和度!Q259</f>
        <v>2.8438193795757009E+67</v>
      </c>
      <c r="S261" s="85">
        <f t="shared" si="21"/>
        <v>98417.262875220928</v>
      </c>
    </row>
    <row r="262" spans="6:19" x14ac:dyDescent="0.25">
      <c r="F262" s="5">
        <f>过饱和度!D260</f>
        <v>2.3951997353725161</v>
      </c>
      <c r="G262" s="5">
        <f>过饱和度!H260</f>
        <v>1724677075695.2053</v>
      </c>
      <c r="H262" s="5">
        <f t="shared" si="22"/>
        <v>61582.659921596052</v>
      </c>
      <c r="I262" s="5">
        <f t="shared" si="23"/>
        <v>86619.827904207938</v>
      </c>
      <c r="K262" s="58">
        <f>过饱和度!K260</f>
        <v>2.770290316039888E+21</v>
      </c>
      <c r="L262" s="58">
        <f t="shared" si="17"/>
        <v>85395.109600431402</v>
      </c>
      <c r="M262" s="58">
        <f t="shared" si="18"/>
        <v>95429.76446621881</v>
      </c>
      <c r="O262" s="5">
        <f>过饱和度!N260</f>
        <v>4.5455791560991749E+20</v>
      </c>
      <c r="P262" s="5">
        <f t="shared" si="19"/>
        <v>84357.414054902489</v>
      </c>
      <c r="Q262" s="5">
        <f t="shared" si="20"/>
        <v>95084.69001806395</v>
      </c>
      <c r="R262" s="85">
        <f>过饱和度!Q260</f>
        <v>2.9166692643538424E+67</v>
      </c>
      <c r="S262" s="85">
        <f t="shared" si="21"/>
        <v>98417.774162275236</v>
      </c>
    </row>
    <row r="263" spans="6:19" x14ac:dyDescent="0.25">
      <c r="F263" s="5">
        <f>过饱和度!D261</f>
        <v>2.4251997353725163</v>
      </c>
      <c r="G263" s="5">
        <f>过饱和度!H261</f>
        <v>1724717688867.4092</v>
      </c>
      <c r="H263" s="5">
        <f t="shared" si="22"/>
        <v>61582.709823293546</v>
      </c>
      <c r="I263" s="5">
        <f t="shared" si="23"/>
        <v>86619.848701188763</v>
      </c>
      <c r="K263" s="58">
        <f>过饱和度!K261</f>
        <v>2.770403389406206E+21</v>
      </c>
      <c r="L263" s="58">
        <f t="shared" si="17"/>
        <v>85395.131891346871</v>
      </c>
      <c r="M263" s="58">
        <f t="shared" si="18"/>
        <v>95429.771847044336</v>
      </c>
      <c r="O263" s="5">
        <f>过饱和度!N261</f>
        <v>4.5457706849669507E+20</v>
      </c>
      <c r="P263" s="5">
        <f t="shared" si="19"/>
        <v>84357.439477311753</v>
      </c>
      <c r="Q263" s="5">
        <f t="shared" si="20"/>
        <v>95084.698508504385</v>
      </c>
      <c r="R263" s="85">
        <f>过饱和度!Q261</f>
        <v>2.9904467924320432E+67</v>
      </c>
      <c r="S263" s="85">
        <f t="shared" si="21"/>
        <v>98418.278863884203</v>
      </c>
    </row>
    <row r="264" spans="6:19" x14ac:dyDescent="0.25">
      <c r="F264" s="5">
        <f>过饱和度!D262</f>
        <v>2.4451997353725163</v>
      </c>
      <c r="G264" s="5">
        <f>过饱和度!H262</f>
        <v>1724739745496.2727</v>
      </c>
      <c r="H264" s="5">
        <f t="shared" si="22"/>
        <v>61582.736923904602</v>
      </c>
      <c r="I264" s="5">
        <f t="shared" si="23"/>
        <v>86619.859995606967</v>
      </c>
      <c r="K264" s="58">
        <f>过饱和度!K262</f>
        <v>2.7704689606367149E+21</v>
      </c>
      <c r="L264" s="58">
        <f t="shared" ref="L264:L297" si="24">$D$6*EXP(-16*3.1415*$D$3^3*$D$4^2/(3*$D$2^3*$D$5^3*(LN($K264))^2))</f>
        <v>85395.144817406428</v>
      </c>
      <c r="M264" s="58">
        <f t="shared" ref="M264:M297" si="25">$D$6*EXP(-16*3.1415*(2/3*$D$3)^3*$D$4^2/(3*$D$2^3*$D$5^3*(LN($K264))^2))</f>
        <v>95429.776127037985</v>
      </c>
      <c r="O264" s="5">
        <f>过饱和度!N262</f>
        <v>4.5458831710844138E+20</v>
      </c>
      <c r="P264" s="5">
        <f t="shared" ref="P264:P297" si="26">$D$6*EXP(-16*3.1415*$D$3^3*$D$4^2/(3*$D$2^3*$D$5^3*(LN($O264))^2))</f>
        <v>84357.454407526573</v>
      </c>
      <c r="Q264" s="5">
        <f t="shared" ref="Q264:Q297" si="27">$D$6*EXP(-16*3.1415*(2/3*$D$3)^3*$D$4^2/(3*$D$2^3*$D$5^3*(LN($O264))^2))</f>
        <v>95084.703494816931</v>
      </c>
      <c r="R264" s="85">
        <f>过饱和度!Q262</f>
        <v>3.0401269597320195E+67</v>
      </c>
      <c r="S264" s="85">
        <f t="shared" si="21"/>
        <v>98418.611619787436</v>
      </c>
    </row>
    <row r="265" spans="6:19" x14ac:dyDescent="0.25">
      <c r="F265" s="5">
        <f>过饱和度!D263</f>
        <v>2.4951997353725162</v>
      </c>
      <c r="G265" s="5">
        <f>过饱和度!H263</f>
        <v>1724820017721.9004</v>
      </c>
      <c r="H265" s="5">
        <f t="shared" si="22"/>
        <v>61582.835549909345</v>
      </c>
      <c r="I265" s="5">
        <f t="shared" si="23"/>
        <v>86619.901098833041</v>
      </c>
      <c r="K265" s="58">
        <f>过饱和度!K263</f>
        <v>2.7706820263644255E+21</v>
      </c>
      <c r="L265" s="58">
        <f t="shared" si="24"/>
        <v>85395.186816835892</v>
      </c>
      <c r="M265" s="58">
        <f t="shared" si="25"/>
        <v>95429.790033615602</v>
      </c>
      <c r="O265" s="5">
        <f>过饱和度!N263</f>
        <v>4.5462405165708699E+20</v>
      </c>
      <c r="P265" s="5">
        <f t="shared" si="26"/>
        <v>84357.501835190458</v>
      </c>
      <c r="Q265" s="5">
        <f t="shared" si="27"/>
        <v>95084.71933444796</v>
      </c>
      <c r="R265" s="85">
        <f>过饱和度!Q263</f>
        <v>3.1662350862343706E+67</v>
      </c>
      <c r="S265" s="85">
        <f t="shared" si="21"/>
        <v>98419.432009804033</v>
      </c>
    </row>
    <row r="266" spans="6:19" x14ac:dyDescent="0.25">
      <c r="F266" s="5">
        <f>过饱和度!D264</f>
        <v>2.5451997353725164</v>
      </c>
      <c r="G266" s="5">
        <f>过饱和度!H264</f>
        <v>1724900290395.0757</v>
      </c>
      <c r="H266" s="5">
        <f t="shared" si="22"/>
        <v>61582.93417154326</v>
      </c>
      <c r="I266" s="5">
        <f t="shared" si="23"/>
        <v>86619.942200191217</v>
      </c>
      <c r="K266" s="58">
        <f>过饱和度!K264</f>
        <v>2.7708951005542671E+21</v>
      </c>
      <c r="L266" s="58">
        <f t="shared" si="24"/>
        <v>85395.228814527974</v>
      </c>
      <c r="M266" s="58">
        <f t="shared" si="25"/>
        <v>95429.80393961315</v>
      </c>
      <c r="O266" s="5">
        <f>过饱和度!N264</f>
        <v>4.5465978771458877E+20</v>
      </c>
      <c r="P266" s="5">
        <f t="shared" si="26"/>
        <v>84357.549260920467</v>
      </c>
      <c r="Q266" s="5">
        <f t="shared" si="27"/>
        <v>95084.735173426874</v>
      </c>
      <c r="R266" s="85">
        <f>过饱和度!Q264</f>
        <v>3.2949264258692244E+67</v>
      </c>
      <c r="S266" s="85">
        <f t="shared" si="21"/>
        <v>98420.235567432464</v>
      </c>
    </row>
    <row r="267" spans="6:19" x14ac:dyDescent="0.25">
      <c r="F267" s="5">
        <f>过饱和度!D265</f>
        <v>2.5951997353725162</v>
      </c>
      <c r="G267" s="5">
        <f>过饱和度!H265</f>
        <v>1724980563515.7192</v>
      </c>
      <c r="H267" s="5">
        <f t="shared" si="22"/>
        <v>61583.032788806668</v>
      </c>
      <c r="I267" s="5">
        <f t="shared" si="23"/>
        <v>86619.98329968164</v>
      </c>
      <c r="K267" s="58">
        <f>过饱和度!K265</f>
        <v>2.7711081832061726E+21</v>
      </c>
      <c r="L267" s="58">
        <f t="shared" si="24"/>
        <v>85395.27081048282</v>
      </c>
      <c r="M267" s="58">
        <f t="shared" si="25"/>
        <v>95429.817845030644</v>
      </c>
      <c r="O267" s="5">
        <f>过饱和度!N265</f>
        <v>4.5469552528094285E+20</v>
      </c>
      <c r="P267" s="5">
        <f t="shared" si="26"/>
        <v>84357.596684716729</v>
      </c>
      <c r="Q267" s="5">
        <f t="shared" si="27"/>
        <v>95084.751011753688</v>
      </c>
      <c r="R267" s="85">
        <f>过饱和度!Q265</f>
        <v>3.4262021951066975E+67</v>
      </c>
      <c r="S267" s="85">
        <f t="shared" si="21"/>
        <v>98421.022960023023</v>
      </c>
    </row>
    <row r="268" spans="6:19" x14ac:dyDescent="0.25">
      <c r="F268" s="5">
        <f>过饱和度!D266</f>
        <v>2.6383487664425851</v>
      </c>
      <c r="G268" s="5">
        <f>过饱和度!H266</f>
        <v>1725046984037.6096</v>
      </c>
      <c r="H268" s="5">
        <f t="shared" si="22"/>
        <v>61583.114384133587</v>
      </c>
      <c r="I268" s="5">
        <f t="shared" si="23"/>
        <v>86620.017305116256</v>
      </c>
      <c r="K268" s="58">
        <f>过饱和度!K266</f>
        <v>2.7712864957581146E+21</v>
      </c>
      <c r="L268" s="58">
        <f t="shared" si="24"/>
        <v>85395.305951064409</v>
      </c>
      <c r="M268" s="58">
        <f t="shared" si="25"/>
        <v>95429.829480539454</v>
      </c>
      <c r="O268" s="5">
        <f>过饱和度!N266</f>
        <v>4.5472550273855403E+20</v>
      </c>
      <c r="P268" s="5">
        <f t="shared" si="26"/>
        <v>84357.636461806047</v>
      </c>
      <c r="Q268" s="5">
        <f t="shared" si="27"/>
        <v>95084.764296272449</v>
      </c>
      <c r="R268" s="85">
        <f>过饱和度!Q266</f>
        <v>3.5415556307612825E+67</v>
      </c>
      <c r="S268" s="85">
        <f t="shared" si="21"/>
        <v>98421.6898768971</v>
      </c>
    </row>
    <row r="269" spans="6:19" x14ac:dyDescent="0.25">
      <c r="F269" s="5">
        <f>过饱和度!D267</f>
        <v>2.6383487665425851</v>
      </c>
      <c r="G269" s="5">
        <f>过饱和度!H267</f>
        <v>1725054655312.842</v>
      </c>
      <c r="H269" s="5">
        <f t="shared" si="22"/>
        <v>61583.123807814423</v>
      </c>
      <c r="I269" s="5">
        <f t="shared" si="23"/>
        <v>86620.02123250044</v>
      </c>
      <c r="K269" s="58">
        <f>过饱和度!K267</f>
        <v>2.7713029249390378E+21</v>
      </c>
      <c r="L269" s="58">
        <f t="shared" si="24"/>
        <v>85395.30918869171</v>
      </c>
      <c r="M269" s="58">
        <f t="shared" si="25"/>
        <v>95429.830552560277</v>
      </c>
      <c r="O269" s="5">
        <f>过饱和度!N267</f>
        <v>4.5472819850457475E+20</v>
      </c>
      <c r="P269" s="5">
        <f t="shared" si="26"/>
        <v>84357.640038682352</v>
      </c>
      <c r="Q269" s="5">
        <f t="shared" si="27"/>
        <v>95084.765490856385</v>
      </c>
      <c r="R269" s="85">
        <f>过饱和度!Q267</f>
        <v>3.5415871093571933E+67</v>
      </c>
      <c r="S269" s="85">
        <f t="shared" si="21"/>
        <v>98421.690055853236</v>
      </c>
    </row>
    <row r="270" spans="6:19" x14ac:dyDescent="0.25">
      <c r="F270" s="5">
        <f>过饱和度!D268</f>
        <v>2.6383487668425851</v>
      </c>
      <c r="G270" s="5">
        <f>过饱和度!H268</f>
        <v>1725077671727.5801</v>
      </c>
      <c r="H270" s="5">
        <f t="shared" si="22"/>
        <v>61583.152081767803</v>
      </c>
      <c r="I270" s="5">
        <f t="shared" si="23"/>
        <v>86620.033015863562</v>
      </c>
      <c r="K270" s="58">
        <f>过饱和度!K268</f>
        <v>2.7713522177157345E+21</v>
      </c>
      <c r="L270" s="58">
        <f t="shared" si="24"/>
        <v>85395.318902483559</v>
      </c>
      <c r="M270" s="58">
        <f t="shared" si="25"/>
        <v>95429.833768923854</v>
      </c>
      <c r="O270" s="5">
        <f>过饱和度!N268</f>
        <v>4.5473628661754534E+20</v>
      </c>
      <c r="P270" s="5">
        <f t="shared" si="26"/>
        <v>84357.650770258188</v>
      </c>
      <c r="Q270" s="5">
        <f t="shared" si="27"/>
        <v>95084.769074924217</v>
      </c>
      <c r="R270" s="85">
        <f>过饱和度!Q268</f>
        <v>3.5416815581173759E+67</v>
      </c>
      <c r="S270" s="85">
        <f t="shared" si="21"/>
        <v>98421.690592785701</v>
      </c>
    </row>
    <row r="271" spans="6:19" x14ac:dyDescent="0.25">
      <c r="F271" s="5">
        <f>过饱和度!D269</f>
        <v>2.6383487672425852</v>
      </c>
      <c r="G271" s="5">
        <f>过饱和度!H269</f>
        <v>1725108361197.4932</v>
      </c>
      <c r="H271" s="5">
        <f t="shared" si="22"/>
        <v>61583.189780869565</v>
      </c>
      <c r="I271" s="5">
        <f t="shared" si="23"/>
        <v>86620.048727215704</v>
      </c>
      <c r="K271" s="58">
        <f>过饱和度!K269</f>
        <v>2.7714179436110907E+21</v>
      </c>
      <c r="L271" s="58">
        <f t="shared" si="24"/>
        <v>85395.331854354823</v>
      </c>
      <c r="M271" s="58">
        <f t="shared" si="25"/>
        <v>95429.838057457499</v>
      </c>
      <c r="O271" s="5">
        <f>过饱和度!N269</f>
        <v>4.5474707111731095E+20</v>
      </c>
      <c r="P271" s="5">
        <f t="shared" si="26"/>
        <v>84357.665079175669</v>
      </c>
      <c r="Q271" s="5">
        <f t="shared" si="27"/>
        <v>95084.773853730818</v>
      </c>
      <c r="R271" s="85">
        <f>过饱和度!Q269</f>
        <v>3.5418074958868567E+67</v>
      </c>
      <c r="S271" s="85">
        <f t="shared" si="21"/>
        <v>98421.691308707581</v>
      </c>
    </row>
    <row r="272" spans="6:19" x14ac:dyDescent="0.25">
      <c r="F272" s="5">
        <f>过饱和度!D270</f>
        <v>2.6383487674425852</v>
      </c>
      <c r="G272" s="5">
        <f>过饱和度!H270</f>
        <v>1725123705267.6953</v>
      </c>
      <c r="H272" s="5">
        <f t="shared" si="22"/>
        <v>61583.208629334251</v>
      </c>
      <c r="I272" s="5">
        <f t="shared" si="23"/>
        <v>86620.056582436562</v>
      </c>
      <c r="K272" s="58">
        <f>过饱和度!K270</f>
        <v>2.7714508054304454E+21</v>
      </c>
      <c r="L272" s="58">
        <f t="shared" si="24"/>
        <v>85395.33832994668</v>
      </c>
      <c r="M272" s="58">
        <f t="shared" si="25"/>
        <v>95429.840201610321</v>
      </c>
      <c r="O272" s="5">
        <f>过饱和度!N270</f>
        <v>4.5475246319639311E+20</v>
      </c>
      <c r="P272" s="5">
        <f t="shared" si="26"/>
        <v>84357.672233273435</v>
      </c>
      <c r="Q272" s="5">
        <f t="shared" si="27"/>
        <v>95084.776243013344</v>
      </c>
      <c r="R272" s="85">
        <f>过饱和度!Q270</f>
        <v>3.5418704623899165E+67</v>
      </c>
      <c r="S272" s="85">
        <f t="shared" ref="S272:S297" si="28">$D$6*EXP(-16*3.1415*$D$3^3*$D$4^2/(3*$D$2^3*$D$5^3*(LN($R272)^2)))</f>
        <v>98421.691666645245</v>
      </c>
    </row>
    <row r="273" spans="6:19" x14ac:dyDescent="0.25">
      <c r="F273" s="5">
        <f>过饱和度!D271</f>
        <v>2.638348776442585</v>
      </c>
      <c r="G273" s="5">
        <f>过饱和度!H271</f>
        <v>1725814387309.4299</v>
      </c>
      <c r="H273" s="5">
        <f t="shared" si="22"/>
        <v>61584.056868476648</v>
      </c>
      <c r="I273" s="5">
        <f t="shared" si="23"/>
        <v>86620.410089892102</v>
      </c>
      <c r="K273" s="58">
        <f>过饱和度!K271</f>
        <v>2.7729300945543821E+21</v>
      </c>
      <c r="L273" s="58">
        <f t="shared" si="24"/>
        <v>85395.629747719635</v>
      </c>
      <c r="M273" s="58">
        <f t="shared" si="25"/>
        <v>95429.936693712807</v>
      </c>
      <c r="O273" s="5">
        <f>过饱和度!N271</f>
        <v>4.5499518811114065E+20</v>
      </c>
      <c r="P273" s="5">
        <f t="shared" si="26"/>
        <v>84357.994182880793</v>
      </c>
      <c r="Q273" s="5">
        <f t="shared" si="27"/>
        <v>95084.883765658771</v>
      </c>
      <c r="R273" s="85">
        <f>过饱和度!Q271</f>
        <v>3.5447054150562627E+67</v>
      </c>
      <c r="S273" s="85">
        <f t="shared" si="28"/>
        <v>98421.707775424977</v>
      </c>
    </row>
    <row r="274" spans="6:19" x14ac:dyDescent="0.25">
      <c r="F274" s="5">
        <f>过饱和度!D272</f>
        <v>2.6383488664425849</v>
      </c>
      <c r="G274" s="5">
        <f>过饱和度!H272</f>
        <v>1732731475606.6426</v>
      </c>
      <c r="H274" s="5">
        <f t="shared" si="22"/>
        <v>61592.531851033258</v>
      </c>
      <c r="I274" s="5">
        <f t="shared" si="23"/>
        <v>86623.941888644942</v>
      </c>
      <c r="K274" s="58">
        <f>过饱和度!K272</f>
        <v>2.7877558244414199E+21</v>
      </c>
      <c r="L274" s="58">
        <f t="shared" si="24"/>
        <v>85398.541373254571</v>
      </c>
      <c r="M274" s="58">
        <f t="shared" si="25"/>
        <v>95430.900756950708</v>
      </c>
      <c r="O274" s="5">
        <f>过饱和度!N272</f>
        <v>4.5742782315867754E+20</v>
      </c>
      <c r="P274" s="5">
        <f t="shared" si="26"/>
        <v>84361.210841799912</v>
      </c>
      <c r="Q274" s="5">
        <f t="shared" si="27"/>
        <v>95085.958028723195</v>
      </c>
      <c r="R274" s="85">
        <f>过饱和度!Q272</f>
        <v>3.5731596927158389E+67</v>
      </c>
      <c r="S274" s="85">
        <f t="shared" si="28"/>
        <v>98421.868735041629</v>
      </c>
    </row>
    <row r="275" spans="6:19" x14ac:dyDescent="0.25">
      <c r="F275" s="5">
        <f>过饱和度!D273</f>
        <v>2.6383497664425852</v>
      </c>
      <c r="G275" s="5">
        <f>过饱和度!H273</f>
        <v>1802922006236.791</v>
      </c>
      <c r="H275" s="5">
        <f t="shared" si="22"/>
        <v>61676.534028261689</v>
      </c>
      <c r="I275" s="5">
        <f t="shared" si="23"/>
        <v>86658.929827462547</v>
      </c>
      <c r="K275" s="58">
        <f>过饱和度!K273</f>
        <v>2.9393055256741654E+21</v>
      </c>
      <c r="L275" s="58">
        <f t="shared" si="24"/>
        <v>85427.400548541118</v>
      </c>
      <c r="M275" s="58">
        <f t="shared" si="25"/>
        <v>95440.455017420289</v>
      </c>
      <c r="O275" s="5">
        <f>过饱和度!N273</f>
        <v>4.8229438136856845E+20</v>
      </c>
      <c r="P275" s="5">
        <f t="shared" si="26"/>
        <v>84393.091973549846</v>
      </c>
      <c r="Q275" s="5">
        <f t="shared" si="27"/>
        <v>95096.603767262612</v>
      </c>
      <c r="R275" s="85">
        <f>过饱和度!Q273</f>
        <v>3.8683280303443744E+67</v>
      </c>
      <c r="S275" s="85">
        <f t="shared" si="28"/>
        <v>98423.465322804375</v>
      </c>
    </row>
    <row r="276" spans="6:19" x14ac:dyDescent="0.25">
      <c r="F276" s="5">
        <f>过饱和度!D274</f>
        <v>2.6383562532545493</v>
      </c>
      <c r="G276" s="5">
        <f>过饱和度!H274</f>
        <v>2365654675076.2563</v>
      </c>
      <c r="H276" s="5">
        <f t="shared" si="22"/>
        <v>62244.776821657542</v>
      </c>
      <c r="I276" s="5">
        <f t="shared" si="23"/>
        <v>86894.733585756505</v>
      </c>
      <c r="K276" s="58">
        <f>过饱和度!K274</f>
        <v>4.2219823515262197E+21</v>
      </c>
      <c r="L276" s="58">
        <f t="shared" si="24"/>
        <v>85622.616147457025</v>
      </c>
      <c r="M276" s="58">
        <f t="shared" si="25"/>
        <v>95505.024480133434</v>
      </c>
      <c r="O276" s="5">
        <f>过饱和度!N274</f>
        <v>6.9275783125746267E+20</v>
      </c>
      <c r="P276" s="5">
        <f t="shared" si="26"/>
        <v>84608.680552419013</v>
      </c>
      <c r="Q276" s="5">
        <f t="shared" si="27"/>
        <v>95168.518871323729</v>
      </c>
      <c r="R276" s="85">
        <f>过饱和度!Q274</f>
        <v>6.6579280791306353E+67</v>
      </c>
      <c r="S276" s="85">
        <f t="shared" si="28"/>
        <v>98434.32308476929</v>
      </c>
    </row>
    <row r="277" spans="6:19" x14ac:dyDescent="0.25">
      <c r="F277" s="5">
        <f>过饱和度!D275</f>
        <v>2.6383587664425852</v>
      </c>
      <c r="G277" s="5">
        <f>过饱和度!H275</f>
        <v>2365654262225.2217</v>
      </c>
      <c r="H277" s="5">
        <f t="shared" si="22"/>
        <v>62244.77646015049</v>
      </c>
      <c r="I277" s="5">
        <f t="shared" si="23"/>
        <v>86894.733436224706</v>
      </c>
      <c r="K277" s="58">
        <f>过饱和度!K275</f>
        <v>4.2219814585910433E+21</v>
      </c>
      <c r="L277" s="58">
        <f t="shared" si="24"/>
        <v>85622.616034558159</v>
      </c>
      <c r="M277" s="58">
        <f t="shared" si="25"/>
        <v>95505.024442820999</v>
      </c>
      <c r="O277" s="5">
        <f>过饱和度!N275</f>
        <v>6.9275769310294219E+20</v>
      </c>
      <c r="P277" s="5">
        <f t="shared" si="26"/>
        <v>84608.680434884314</v>
      </c>
      <c r="Q277" s="5">
        <f t="shared" si="27"/>
        <v>95168.518832152185</v>
      </c>
      <c r="R277" s="85">
        <f>过饱和度!Q275</f>
        <v>6.6579381086355337E+67</v>
      </c>
      <c r="S277" s="85">
        <f t="shared" si="28"/>
        <v>98434.3231147365</v>
      </c>
    </row>
    <row r="278" spans="6:19" x14ac:dyDescent="0.25">
      <c r="F278" s="5">
        <f>过饱和度!D276</f>
        <v>2.6383687664425852</v>
      </c>
      <c r="G278" s="5">
        <f>过饱和度!H276</f>
        <v>2365653453900.6714</v>
      </c>
      <c r="H278" s="5">
        <f t="shared" si="22"/>
        <v>62244.775752352565</v>
      </c>
      <c r="I278" s="5">
        <f t="shared" si="23"/>
        <v>86894.733143455058</v>
      </c>
      <c r="K278" s="58">
        <f>过饱和度!K276</f>
        <v>4.2219797181257058E+21</v>
      </c>
      <c r="L278" s="58">
        <f t="shared" si="24"/>
        <v>85622.615814501143</v>
      </c>
      <c r="M278" s="58">
        <f t="shared" si="25"/>
        <v>95505.024370093422</v>
      </c>
      <c r="O278" s="5">
        <f>过饱和度!N276</f>
        <v>6.9275742420017218E+20</v>
      </c>
      <c r="P278" s="5">
        <f t="shared" si="26"/>
        <v>84608.680206115692</v>
      </c>
      <c r="Q278" s="5">
        <f t="shared" si="27"/>
        <v>95168.518755908997</v>
      </c>
      <c r="R278" s="85">
        <f>过饱和度!Q276</f>
        <v>6.65798341390509E+67</v>
      </c>
      <c r="S278" s="85">
        <f t="shared" si="28"/>
        <v>98434.323250103713</v>
      </c>
    </row>
    <row r="279" spans="6:19" x14ac:dyDescent="0.25">
      <c r="F279" s="5">
        <f>过饱和度!D277</f>
        <v>2.638398766442585</v>
      </c>
      <c r="G279" s="5">
        <f>过饱和度!H277</f>
        <v>2365652092509.9355</v>
      </c>
      <c r="H279" s="5">
        <f t="shared" si="22"/>
        <v>62244.774560269492</v>
      </c>
      <c r="I279" s="5">
        <f t="shared" si="23"/>
        <v>86894.732650368358</v>
      </c>
      <c r="K279" s="58">
        <f>过饱和度!K277</f>
        <v>4.2219768070686198E+21</v>
      </c>
      <c r="L279" s="58">
        <f t="shared" si="24"/>
        <v>85622.615446439304</v>
      </c>
      <c r="M279" s="58">
        <f t="shared" si="25"/>
        <v>95505.024248451082</v>
      </c>
      <c r="O279" s="5">
        <f>过饱和度!N277</f>
        <v>6.9275697543236931E+20</v>
      </c>
      <c r="P279" s="5">
        <f t="shared" si="26"/>
        <v>84608.679824326973</v>
      </c>
      <c r="Q279" s="5">
        <f t="shared" si="27"/>
        <v>95168.518628667807</v>
      </c>
      <c r="R279" s="85">
        <f>过饱和度!Q277</f>
        <v>6.6581262107770716E+67</v>
      </c>
      <c r="S279" s="85">
        <f t="shared" si="28"/>
        <v>98434.323676759101</v>
      </c>
    </row>
    <row r="280" spans="6:19" x14ac:dyDescent="0.25">
      <c r="F280" s="5">
        <f>过饱和度!D278</f>
        <v>2.6384287664425852</v>
      </c>
      <c r="G280" s="5">
        <f>过饱和度!H278</f>
        <v>2365650731120.0015</v>
      </c>
      <c r="H280" s="5">
        <f t="shared" si="22"/>
        <v>62244.773368186376</v>
      </c>
      <c r="I280" s="5">
        <f t="shared" si="23"/>
        <v>86894.732157281614</v>
      </c>
      <c r="K280" s="58">
        <f>过饱和度!K278</f>
        <v>4.2219738960135885E+21</v>
      </c>
      <c r="L280" s="58">
        <f t="shared" si="24"/>
        <v>85622.615078377465</v>
      </c>
      <c r="M280" s="58">
        <f t="shared" si="25"/>
        <v>95505.024126808741</v>
      </c>
      <c r="O280" s="5">
        <f>过饱和度!N278</f>
        <v>6.9275652666486515E+20</v>
      </c>
      <c r="P280" s="5">
        <f t="shared" si="26"/>
        <v>84608.67944253824</v>
      </c>
      <c r="Q280" s="5">
        <f t="shared" si="27"/>
        <v>95168.518501426617</v>
      </c>
      <c r="R280" s="85">
        <f>过饱和度!Q278</f>
        <v>6.6582690089945914E+67</v>
      </c>
      <c r="S280" s="85">
        <f t="shared" si="28"/>
        <v>98434.324103409177</v>
      </c>
    </row>
    <row r="281" spans="6:19" x14ac:dyDescent="0.25">
      <c r="F281" s="5">
        <f>过饱和度!D279</f>
        <v>2.6384487664425853</v>
      </c>
      <c r="G281" s="5">
        <f>过饱和度!H279</f>
        <v>2365649605842.5938</v>
      </c>
      <c r="H281" s="5">
        <f t="shared" si="22"/>
        <v>62244.77238285153</v>
      </c>
      <c r="I281" s="5">
        <f t="shared" si="23"/>
        <v>86894.731749713101</v>
      </c>
      <c r="K281" s="58">
        <f>过饱和度!K279</f>
        <v>4.2219714824522506E+21</v>
      </c>
      <c r="L281" s="58">
        <f t="shared" si="24"/>
        <v>85622.614773216483</v>
      </c>
      <c r="M281" s="58">
        <f t="shared" si="25"/>
        <v>95505.024025954786</v>
      </c>
      <c r="O281" s="5">
        <f>过饱和度!N279</f>
        <v>6.9275615422668014E+20</v>
      </c>
      <c r="P281" s="5">
        <f t="shared" si="26"/>
        <v>84608.679125686438</v>
      </c>
      <c r="Q281" s="5">
        <f t="shared" si="27"/>
        <v>95168.51839582737</v>
      </c>
      <c r="R281" s="85">
        <f>过饱和度!Q279</f>
        <v>6.6583628002902855E+67</v>
      </c>
      <c r="S281" s="85">
        <f t="shared" si="28"/>
        <v>98434.324383632149</v>
      </c>
    </row>
    <row r="282" spans="6:19" x14ac:dyDescent="0.25">
      <c r="F282" s="5">
        <f>过饱和度!D280</f>
        <v>2.6385487664425851</v>
      </c>
      <c r="G282" s="5">
        <f>过饱和度!H280</f>
        <v>2365647258227.0728</v>
      </c>
      <c r="H282" s="5">
        <f t="shared" si="22"/>
        <v>62244.770327190243</v>
      </c>
      <c r="I282" s="5">
        <f t="shared" si="23"/>
        <v>86894.730899420611</v>
      </c>
      <c r="K282" s="58">
        <f>过饱和度!K280</f>
        <v>4.2219665368649779E+21</v>
      </c>
      <c r="L282" s="58">
        <f t="shared" si="24"/>
        <v>85622.614147915752</v>
      </c>
      <c r="M282" s="58">
        <f t="shared" si="25"/>
        <v>95505.023819296461</v>
      </c>
      <c r="O282" s="5">
        <f>过饱和度!N280</f>
        <v>6.9275539548040082E+20</v>
      </c>
      <c r="P282" s="5">
        <f t="shared" si="26"/>
        <v>84608.678480182469</v>
      </c>
      <c r="Q282" s="5">
        <f t="shared" si="27"/>
        <v>95168.518180696105</v>
      </c>
      <c r="R282" s="85">
        <f>过饱和度!Q280</f>
        <v>6.6588529779457567E+67</v>
      </c>
      <c r="S282" s="85">
        <f t="shared" si="28"/>
        <v>98434.325848084642</v>
      </c>
    </row>
    <row r="283" spans="6:19" x14ac:dyDescent="0.25">
      <c r="F283" s="5">
        <f>过饱和度!D281</f>
        <v>2.6388487664425853</v>
      </c>
      <c r="G283" s="5">
        <f>过饱和度!H281</f>
        <v>2365643578720.2192</v>
      </c>
      <c r="H283" s="5">
        <f t="shared" si="22"/>
        <v>62244.76710526993</v>
      </c>
      <c r="I283" s="5">
        <f t="shared" si="23"/>
        <v>86894.729566723065</v>
      </c>
      <c r="K283" s="58">
        <f>过饱和度!K281</f>
        <v>4.2219590060229253E+21</v>
      </c>
      <c r="L283" s="58">
        <f t="shared" si="24"/>
        <v>85622.613195744008</v>
      </c>
      <c r="M283" s="58">
        <f t="shared" si="25"/>
        <v>95505.02350460914</v>
      </c>
      <c r="O283" s="5">
        <f>过饱和度!N281</f>
        <v>6.9275425114684903E+20</v>
      </c>
      <c r="P283" s="5">
        <f t="shared" si="26"/>
        <v>84608.677506638414</v>
      </c>
      <c r="Q283" s="5">
        <f t="shared" si="27"/>
        <v>95168.517856236795</v>
      </c>
      <c r="R283" s="85">
        <f>过饱和度!Q281</f>
        <v>6.6603453775470777E+67</v>
      </c>
      <c r="S283" s="85">
        <f t="shared" si="28"/>
        <v>98434.330306094504</v>
      </c>
    </row>
    <row r="284" spans="6:19" x14ac:dyDescent="0.25">
      <c r="F284" s="5">
        <f>过饱和度!D282</f>
        <v>2.639148766442585</v>
      </c>
      <c r="G284" s="5">
        <f>过饱和度!H282</f>
        <v>2365639899219.5625</v>
      </c>
      <c r="H284" s="5">
        <f t="shared" si="22"/>
        <v>62244.763883349682</v>
      </c>
      <c r="I284" s="5">
        <f t="shared" si="23"/>
        <v>86894.72823402549</v>
      </c>
      <c r="K284" s="58">
        <f>过饱和度!K282</f>
        <v>4.2219514751955747E+21</v>
      </c>
      <c r="L284" s="58">
        <f t="shared" si="24"/>
        <v>85622.612243572352</v>
      </c>
      <c r="M284" s="58">
        <f t="shared" si="25"/>
        <v>95505.023189921849</v>
      </c>
      <c r="O284" s="5">
        <f>过饱和度!N282</f>
        <v>6.9275310681539595E+20</v>
      </c>
      <c r="P284" s="5">
        <f t="shared" si="26"/>
        <v>84608.676533094433</v>
      </c>
      <c r="Q284" s="5">
        <f t="shared" si="27"/>
        <v>95168.517531777528</v>
      </c>
      <c r="R284" s="85">
        <f>过饱和度!Q282</f>
        <v>6.6618379395542891E+67</v>
      </c>
      <c r="S284" s="85">
        <f t="shared" si="28"/>
        <v>98434.334763571533</v>
      </c>
    </row>
    <row r="285" spans="6:19" x14ac:dyDescent="0.25">
      <c r="F285" s="5">
        <f>过饱和度!D283</f>
        <v>2.639348766442585</v>
      </c>
      <c r="G285" s="5">
        <f>过饱和度!H283</f>
        <v>2365636757847.2705</v>
      </c>
      <c r="H285" s="5">
        <f t="shared" si="22"/>
        <v>62244.761132632229</v>
      </c>
      <c r="I285" s="5">
        <f t="shared" si="23"/>
        <v>86894.727096233633</v>
      </c>
      <c r="K285" s="58">
        <f>过饱和度!K283</f>
        <v>4.2219449593497093E+21</v>
      </c>
      <c r="L285" s="58">
        <f t="shared" si="24"/>
        <v>85622.611419729976</v>
      </c>
      <c r="M285" s="58">
        <f t="shared" si="25"/>
        <v>95505.022917646638</v>
      </c>
      <c r="O285" s="5">
        <f>过饱和度!N283</f>
        <v>6.927521122617713E+20</v>
      </c>
      <c r="P285" s="5">
        <f t="shared" si="26"/>
        <v>84608.675686973089</v>
      </c>
      <c r="Q285" s="5">
        <f t="shared" si="27"/>
        <v>95168.517249785218</v>
      </c>
      <c r="R285" s="85">
        <f>过饱和度!Q283</f>
        <v>6.6628286148243845E+67</v>
      </c>
      <c r="S285" s="85">
        <f t="shared" si="28"/>
        <v>98434.337721621938</v>
      </c>
    </row>
    <row r="286" spans="6:19" x14ac:dyDescent="0.25">
      <c r="F286" s="5">
        <f>过饱和度!D284</f>
        <v>2.6403487664425849</v>
      </c>
      <c r="G286" s="5">
        <f>过饱和度!H284</f>
        <v>2365631419324.397</v>
      </c>
      <c r="H286" s="5">
        <f t="shared" si="22"/>
        <v>62244.756457988515</v>
      </c>
      <c r="I286" s="5">
        <f t="shared" si="23"/>
        <v>86894.725162639283</v>
      </c>
      <c r="K286" s="58">
        <f>过饱和度!K284</f>
        <v>4.2219349024324835E+21</v>
      </c>
      <c r="L286" s="58">
        <f t="shared" si="24"/>
        <v>85622.610148163425</v>
      </c>
      <c r="M286" s="58">
        <f t="shared" si="25"/>
        <v>95505.022497401151</v>
      </c>
      <c r="O286" s="5">
        <f>过饱和度!N284</f>
        <v>6.9275062887409962E+20</v>
      </c>
      <c r="P286" s="5">
        <f t="shared" si="26"/>
        <v>84608.674424971425</v>
      </c>
      <c r="Q286" s="5">
        <f t="shared" si="27"/>
        <v>95168.516829189772</v>
      </c>
      <c r="R286" s="85">
        <f>过饱和度!Q284</f>
        <v>6.6678502245714762E+67</v>
      </c>
      <c r="S286" s="85">
        <f t="shared" si="28"/>
        <v>98434.352708721301</v>
      </c>
    </row>
    <row r="287" spans="6:19" x14ac:dyDescent="0.25">
      <c r="F287" s="5">
        <f>过饱和度!D285</f>
        <v>2.643348766442585</v>
      </c>
      <c r="G287" s="5">
        <f>过饱和度!H285</f>
        <v>2365626039501.9644</v>
      </c>
      <c r="H287" s="5">
        <f t="shared" si="22"/>
        <v>62244.75174716967</v>
      </c>
      <c r="I287" s="5">
        <f t="shared" si="23"/>
        <v>86894.723214081532</v>
      </c>
      <c r="K287" s="58">
        <f>过饱和度!K285</f>
        <v>4.2219278348457665E+21</v>
      </c>
      <c r="L287" s="58">
        <f t="shared" si="24"/>
        <v>85622.60925455697</v>
      </c>
      <c r="M287" s="58">
        <f t="shared" si="25"/>
        <v>95505.022202069318</v>
      </c>
      <c r="O287" s="5">
        <f>过饱和度!N285</f>
        <v>6.9274975808331881E+20</v>
      </c>
      <c r="P287" s="5">
        <f t="shared" si="26"/>
        <v>84608.673684139198</v>
      </c>
      <c r="Q287" s="5">
        <f t="shared" si="27"/>
        <v>95168.516582287833</v>
      </c>
      <c r="R287" s="85">
        <f>过饱和度!Q285</f>
        <v>6.6829953369220512E+67</v>
      </c>
      <c r="S287" s="85">
        <f t="shared" si="28"/>
        <v>98434.397840070116</v>
      </c>
    </row>
    <row r="288" spans="6:19" x14ac:dyDescent="0.25">
      <c r="F288" s="5">
        <f>过饱和度!D286</f>
        <v>2.6463487664425851</v>
      </c>
      <c r="G288" s="5">
        <f>过饱和度!H286</f>
        <v>2365620659694.6572</v>
      </c>
      <c r="H288" s="5">
        <f t="shared" si="22"/>
        <v>62244.747036352579</v>
      </c>
      <c r="I288" s="5">
        <f t="shared" si="23"/>
        <v>86894.721265524407</v>
      </c>
      <c r="K288" s="58">
        <f>过饱和度!K286</f>
        <v>4.2219207672786175E+21</v>
      </c>
      <c r="L288" s="58">
        <f t="shared" si="24"/>
        <v>85622.608360951417</v>
      </c>
      <c r="M288" s="58">
        <f t="shared" si="25"/>
        <v>95505.021906737762</v>
      </c>
      <c r="O288" s="5">
        <f>过饱和度!N286</f>
        <v>6.9274888729490201E+20</v>
      </c>
      <c r="P288" s="5">
        <f t="shared" si="26"/>
        <v>84608.672943308004</v>
      </c>
      <c r="Q288" s="5">
        <f t="shared" si="27"/>
        <v>95168.51633538623</v>
      </c>
      <c r="R288" s="85">
        <f>过饱和度!Q286</f>
        <v>6.6981575963520499E+67</v>
      </c>
      <c r="S288" s="85">
        <f t="shared" si="28"/>
        <v>98434.442918237983</v>
      </c>
    </row>
    <row r="289" spans="6:19" x14ac:dyDescent="0.25">
      <c r="F289" s="5">
        <f>过饱和度!D287</f>
        <v>2.6483487664425849</v>
      </c>
      <c r="G289" s="5">
        <f>过饱和度!H287</f>
        <v>2365614896352.5171</v>
      </c>
      <c r="H289" s="5">
        <f t="shared" si="22"/>
        <v>62244.741989681264</v>
      </c>
      <c r="I289" s="5">
        <f t="shared" si="23"/>
        <v>86894.719178046245</v>
      </c>
      <c r="K289" s="58">
        <f>过饱和度!K287</f>
        <v>4.2219113270578381E+21</v>
      </c>
      <c r="L289" s="58">
        <f t="shared" si="24"/>
        <v>85622.607167351001</v>
      </c>
      <c r="M289" s="58">
        <f t="shared" si="25"/>
        <v>95505.021512259627</v>
      </c>
      <c r="O289" s="5">
        <f>过饱和度!N287</f>
        <v>6.9274757418017358E+20</v>
      </c>
      <c r="P289" s="5">
        <f t="shared" si="26"/>
        <v>84608.671826161808</v>
      </c>
      <c r="Q289" s="5">
        <f t="shared" si="27"/>
        <v>95168.515963067708</v>
      </c>
      <c r="R289" s="85">
        <f>过饱和度!Q287</f>
        <v>6.7082611077555323E+67</v>
      </c>
      <c r="S289" s="85">
        <f t="shared" si="28"/>
        <v>98434.472898798384</v>
      </c>
    </row>
    <row r="290" spans="6:19" x14ac:dyDescent="0.25">
      <c r="F290" s="5">
        <f>过饱和度!D288</f>
        <v>2.6583487664425851</v>
      </c>
      <c r="G290" s="5">
        <f>过饱和度!H288</f>
        <v>2365618866826.939</v>
      </c>
      <c r="H290" s="5">
        <f t="shared" si="22"/>
        <v>62244.745466429129</v>
      </c>
      <c r="I290" s="5">
        <f t="shared" si="23"/>
        <v>86894.720616149672</v>
      </c>
      <c r="K290" s="58">
        <f>过饱和度!K288</f>
        <v>4.2219353470239575E+21</v>
      </c>
      <c r="L290" s="58">
        <f t="shared" si="24"/>
        <v>85622.610204376309</v>
      </c>
      <c r="M290" s="58">
        <f t="shared" si="25"/>
        <v>95505.022515979188</v>
      </c>
      <c r="O290" s="5">
        <f>过饱和度!N288</f>
        <v>6.9275204290040313E+20</v>
      </c>
      <c r="P290" s="5">
        <f t="shared" si="26"/>
        <v>84608.67562796353</v>
      </c>
      <c r="Q290" s="5">
        <f t="shared" si="27"/>
        <v>95168.517230118712</v>
      </c>
      <c r="R290" s="85">
        <f>过饱和度!Q288</f>
        <v>6.7591076333859549E+67</v>
      </c>
      <c r="S290" s="85">
        <f t="shared" si="28"/>
        <v>98434.623082677048</v>
      </c>
    </row>
    <row r="291" spans="6:19" x14ac:dyDescent="0.25">
      <c r="F291" s="5">
        <f>过饱和度!D289</f>
        <v>2.6883487664425849</v>
      </c>
      <c r="G291" s="5">
        <f>过饱和度!H289</f>
        <v>2365664410822.3228</v>
      </c>
      <c r="H291" s="5">
        <f t="shared" si="22"/>
        <v>62244.785346603538</v>
      </c>
      <c r="I291" s="5">
        <f t="shared" si="23"/>
        <v>86894.737111968192</v>
      </c>
      <c r="K291" s="58">
        <f>过饱和度!K289</f>
        <v>4.2220804659669814E+21</v>
      </c>
      <c r="L291" s="58">
        <f t="shared" si="24"/>
        <v>85622.628552470385</v>
      </c>
      <c r="M291" s="58">
        <f t="shared" si="25"/>
        <v>95505.028579919192</v>
      </c>
      <c r="O291" s="5">
        <f>过饱和度!N289</f>
        <v>6.9277676816759547E+20</v>
      </c>
      <c r="P291" s="5">
        <f t="shared" si="26"/>
        <v>84608.696662726914</v>
      </c>
      <c r="Q291" s="5">
        <f t="shared" si="27"/>
        <v>95168.524240509403</v>
      </c>
      <c r="R291" s="85">
        <f>过饱和度!Q289</f>
        <v>6.9130290183452783E+67</v>
      </c>
      <c r="S291" s="85">
        <f t="shared" si="28"/>
        <v>98435.070795522013</v>
      </c>
    </row>
    <row r="292" spans="6:19" x14ac:dyDescent="0.25">
      <c r="F292" s="5">
        <f>过饱和度!D290</f>
        <v>2.7183487664425852</v>
      </c>
      <c r="G292" s="5">
        <f>过饱和度!H290</f>
        <v>2365709954576.2993</v>
      </c>
      <c r="H292" s="5">
        <f t="shared" si="22"/>
        <v>62244.825225743509</v>
      </c>
      <c r="I292" s="5">
        <f t="shared" si="23"/>
        <v>86894.753607351377</v>
      </c>
      <c r="K292" s="58">
        <f>过饱和度!K290</f>
        <v>4.2222255869044321E+21</v>
      </c>
      <c r="L292" s="58">
        <f t="shared" si="24"/>
        <v>85622.6469001519</v>
      </c>
      <c r="M292" s="58">
        <f t="shared" si="25"/>
        <v>95505.034643721956</v>
      </c>
      <c r="O292" s="5">
        <f>过饱和度!N290</f>
        <v>6.9280149382604888E+20</v>
      </c>
      <c r="P292" s="5">
        <f t="shared" si="26"/>
        <v>84608.717697030719</v>
      </c>
      <c r="Q292" s="5">
        <f t="shared" si="27"/>
        <v>95168.531250745698</v>
      </c>
      <c r="R292" s="85">
        <f>过饱和度!Q290</f>
        <v>7.0686946081892964E+67</v>
      </c>
      <c r="S292" s="85">
        <f t="shared" si="28"/>
        <v>98435.513367263527</v>
      </c>
    </row>
    <row r="293" spans="6:19" x14ac:dyDescent="0.25">
      <c r="F293" s="5">
        <f>过饱和度!D291</f>
        <v>2.7383487664425852</v>
      </c>
      <c r="G293" s="5">
        <f>过饱和度!H291</f>
        <v>2365733432973.1128</v>
      </c>
      <c r="H293" s="5">
        <f t="shared" si="22"/>
        <v>62244.845783636716</v>
      </c>
      <c r="I293" s="5">
        <f t="shared" si="23"/>
        <v>86894.762110799813</v>
      </c>
      <c r="K293" s="58">
        <f>过饱和度!K291</f>
        <v>4.2223073811636342E+21</v>
      </c>
      <c r="L293" s="58">
        <f t="shared" si="24"/>
        <v>85622.657241130539</v>
      </c>
      <c r="M293" s="58">
        <f t="shared" si="25"/>
        <v>95505.038061355255</v>
      </c>
      <c r="O293" s="5">
        <f>过饱和度!N291</f>
        <v>6.928156609596128E+20</v>
      </c>
      <c r="P293" s="5">
        <f t="shared" si="26"/>
        <v>84608.72974876083</v>
      </c>
      <c r="Q293" s="5">
        <f t="shared" si="27"/>
        <v>95168.535267301937</v>
      </c>
      <c r="R293" s="85">
        <f>过饱和度!Q291</f>
        <v>7.1733928959251012E+67</v>
      </c>
      <c r="S293" s="85">
        <f t="shared" si="28"/>
        <v>98435.805483055257</v>
      </c>
    </row>
    <row r="294" spans="6:19" x14ac:dyDescent="0.25">
      <c r="F294" s="5">
        <f>过饱和度!D292</f>
        <v>2.788348766442585</v>
      </c>
      <c r="G294" s="5">
        <f>过饱和度!H292</f>
        <v>2365826599129.1284</v>
      </c>
      <c r="H294" s="5">
        <f t="shared" si="22"/>
        <v>62244.927358596193</v>
      </c>
      <c r="I294" s="5">
        <f t="shared" si="23"/>
        <v>86894.795852976298</v>
      </c>
      <c r="K294" s="58">
        <f>过饱和度!K292</f>
        <v>4.2225867522674466E+21</v>
      </c>
      <c r="L294" s="58">
        <f t="shared" si="24"/>
        <v>85622.692559506395</v>
      </c>
      <c r="M294" s="58">
        <f t="shared" si="25"/>
        <v>95505.049733870866</v>
      </c>
      <c r="O294" s="5">
        <f>过饱和度!N292</f>
        <v>6.9286268101924304E+20</v>
      </c>
      <c r="P294" s="5">
        <f t="shared" si="26"/>
        <v>84608.769746030128</v>
      </c>
      <c r="Q294" s="5">
        <f t="shared" si="27"/>
        <v>95168.548597441695</v>
      </c>
      <c r="R294" s="85">
        <f>过饱和度!Q292</f>
        <v>7.4387744081607141E+67</v>
      </c>
      <c r="S294" s="85">
        <f t="shared" si="28"/>
        <v>98436.526880426405</v>
      </c>
    </row>
    <row r="295" spans="6:19" x14ac:dyDescent="0.25">
      <c r="F295" s="5">
        <f>过饱和度!D293</f>
        <v>2.8383487664425853</v>
      </c>
      <c r="G295" s="5">
        <f>过饱和度!H293</f>
        <v>2365919765440.4731</v>
      </c>
      <c r="H295" s="5">
        <f t="shared" si="22"/>
        <v>62245.008930248005</v>
      </c>
      <c r="I295" s="5">
        <f t="shared" si="23"/>
        <v>86894.8295937535</v>
      </c>
      <c r="K295" s="58">
        <f>过饱和度!K293</f>
        <v>4.2228661324487385E+21</v>
      </c>
      <c r="L295" s="58">
        <f t="shared" si="24"/>
        <v>85622.727876566889</v>
      </c>
      <c r="M295" s="58">
        <f t="shared" si="25"/>
        <v>95505.061405948392</v>
      </c>
      <c r="O295" s="5">
        <f>过饱和度!N293</f>
        <v>6.929097027264436E+20</v>
      </c>
      <c r="P295" s="5">
        <f t="shared" si="26"/>
        <v>84608.809741835707</v>
      </c>
      <c r="Q295" s="5">
        <f t="shared" si="27"/>
        <v>95168.561927089206</v>
      </c>
      <c r="R295" s="85">
        <f>过饱和度!Q293</f>
        <v>7.7090133352417447E+67</v>
      </c>
      <c r="S295" s="85">
        <f t="shared" si="28"/>
        <v>98437.235019446787</v>
      </c>
    </row>
    <row r="296" spans="6:19" x14ac:dyDescent="0.25">
      <c r="F296" s="5">
        <f>过饱和度!D294</f>
        <v>2.8883487664425851</v>
      </c>
      <c r="G296" s="5">
        <f>过饱和度!H294</f>
        <v>2366012931907.0703</v>
      </c>
      <c r="H296" s="5">
        <f t="shared" si="22"/>
        <v>62245.090498592312</v>
      </c>
      <c r="I296" s="5">
        <f t="shared" si="23"/>
        <v>86894.863333131507</v>
      </c>
      <c r="K296" s="58">
        <f>过饱和度!K294</f>
        <v>4.2231455217073888E+21</v>
      </c>
      <c r="L296" s="58">
        <f t="shared" si="24"/>
        <v>85622.763192312108</v>
      </c>
      <c r="M296" s="58">
        <f t="shared" si="25"/>
        <v>95505.073077587833</v>
      </c>
      <c r="O296" s="5">
        <f>过饱和度!N294</f>
        <v>6.9295672608120255E+20</v>
      </c>
      <c r="P296" s="5">
        <f t="shared" si="26"/>
        <v>84608.849736177697</v>
      </c>
      <c r="Q296" s="5">
        <f t="shared" si="27"/>
        <v>95168.575256244498</v>
      </c>
      <c r="R296" s="85">
        <f>过饱和度!Q294</f>
        <v>7.9841116550163893E+67</v>
      </c>
      <c r="S296" s="85">
        <f t="shared" si="28"/>
        <v>98437.930371915325</v>
      </c>
    </row>
    <row r="297" spans="6:19" x14ac:dyDescent="0.25">
      <c r="F297" s="5">
        <f>过饱和度!D295</f>
        <v>2.9314977975126539</v>
      </c>
      <c r="G297" s="5">
        <f>过饱和度!H295</f>
        <v>2366089418326.8633</v>
      </c>
      <c r="H297" s="5">
        <f t="shared" si="22"/>
        <v>62245.15746078454</v>
      </c>
      <c r="I297" s="5">
        <f t="shared" si="23"/>
        <v>86894.891030896324</v>
      </c>
      <c r="K297" s="58">
        <f>过饱和度!K295</f>
        <v>4.2233781320161842E+21</v>
      </c>
      <c r="L297" s="58">
        <f t="shared" si="24"/>
        <v>85622.792593161605</v>
      </c>
      <c r="M297" s="58">
        <f t="shared" si="25"/>
        <v>95505.082794387563</v>
      </c>
      <c r="O297" s="5">
        <f>过饱和度!N295</f>
        <v>6.9299599003251651E+20</v>
      </c>
      <c r="P297" s="5">
        <f t="shared" si="26"/>
        <v>84608.883128790942</v>
      </c>
      <c r="Q297" s="5">
        <f t="shared" si="27"/>
        <v>95168.58638519849</v>
      </c>
      <c r="R297" s="85">
        <f>过饱和度!Q295</f>
        <v>8.2253926961345503E+67</v>
      </c>
      <c r="S297" s="85">
        <f t="shared" si="28"/>
        <v>98438.520437431827</v>
      </c>
    </row>
    <row r="298" spans="6:19" x14ac:dyDescent="0.25">
      <c r="S298" s="85"/>
    </row>
    <row r="299" spans="6:19" x14ac:dyDescent="0.25">
      <c r="S299" s="85"/>
    </row>
    <row r="300" spans="6:19" x14ac:dyDescent="0.25">
      <c r="S300" s="85"/>
    </row>
    <row r="301" spans="6:19" x14ac:dyDescent="0.25">
      <c r="S301" s="85"/>
    </row>
    <row r="302" spans="6:19" x14ac:dyDescent="0.25">
      <c r="S302" s="85"/>
    </row>
    <row r="303" spans="6:19" x14ac:dyDescent="0.25">
      <c r="S303" s="85"/>
    </row>
    <row r="304" spans="6:19" x14ac:dyDescent="0.25">
      <c r="S304" s="85"/>
    </row>
  </sheetData>
  <phoneticPr fontId="2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32</vt:i4>
      </vt:variant>
    </vt:vector>
  </HeadingPairs>
  <TitlesOfParts>
    <vt:vector size="32" baseType="lpstr">
      <vt:lpstr>Sheet1</vt:lpstr>
      <vt:lpstr>原始数据</vt:lpstr>
      <vt:lpstr>平衡电位</vt:lpstr>
      <vt:lpstr>腐蚀电位</vt:lpstr>
      <vt:lpstr>腐蚀电位 (2)</vt:lpstr>
      <vt:lpstr>电流密度</vt:lpstr>
      <vt:lpstr>电流密度 (2)</vt:lpstr>
      <vt:lpstr>M1完全溶解的层数</vt:lpstr>
      <vt:lpstr>M1完全溶解的层数 (2)</vt:lpstr>
      <vt:lpstr>溶解电流密度</vt:lpstr>
      <vt:lpstr>溶解电流密度 (2)</vt:lpstr>
      <vt:lpstr>Gd离子浓度</vt:lpstr>
      <vt:lpstr>Mg2+离子浓度</vt:lpstr>
      <vt:lpstr>Nd离子浓度</vt:lpstr>
      <vt:lpstr>In离子浓度 </vt:lpstr>
      <vt:lpstr>OH-离子浓度 </vt:lpstr>
      <vt:lpstr>图-界面离子浓度-沉积图</vt:lpstr>
      <vt:lpstr>沉积线</vt:lpstr>
      <vt:lpstr>过饱和度</vt:lpstr>
      <vt:lpstr>图-过饱和度</vt:lpstr>
      <vt:lpstr>形核速率</vt:lpstr>
      <vt:lpstr>图-形核速率</vt:lpstr>
      <vt:lpstr>图-形核速率2</vt:lpstr>
      <vt:lpstr>晶体生长速度</vt:lpstr>
      <vt:lpstr>图-晶体生长速度</vt:lpstr>
      <vt:lpstr>晶体生长速度 (2)</vt:lpstr>
      <vt:lpstr>图-生长速度2</vt:lpstr>
      <vt:lpstr>覆盖面积与厚度</vt:lpstr>
      <vt:lpstr>图-覆盖率与厚度</vt:lpstr>
      <vt:lpstr>腐蚀速率</vt:lpstr>
      <vt:lpstr>图-腐蚀速率</vt:lpstr>
      <vt:lpstr>形核速率 (2)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ADUO</dc:creator>
  <cp:lastModifiedBy>邵亚东</cp:lastModifiedBy>
  <dcterms:created xsi:type="dcterms:W3CDTF">2021-07-13T00:50:18Z</dcterms:created>
  <dcterms:modified xsi:type="dcterms:W3CDTF">2023-03-13T06:59:15Z</dcterms:modified>
</cp:coreProperties>
</file>